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Noutbuk savdosi\CRM\"/>
    </mc:Choice>
  </mc:AlternateContent>
  <bookViews>
    <workbookView xWindow="0" yWindow="0" windowWidth="28800" windowHeight="12315"/>
  </bookViews>
  <sheets>
    <sheet name="январь 2024" sheetId="1" r:id="rId1"/>
    <sheet name="февраль 2024" sheetId="5" r:id="rId2"/>
    <sheet name="март 2024" sheetId="8" r:id="rId3"/>
    <sheet name="апрель 2024" sheetId="9" r:id="rId4"/>
    <sheet name="май 2024" sheetId="10" r:id="rId5"/>
    <sheet name="июнь 2024" sheetId="14" r:id="rId6"/>
    <sheet name="июль 2024" sheetId="16" r:id="rId7"/>
    <sheet name="август 2024" sheetId="17" r:id="rId8"/>
    <sheet name="сентябрь 2024" sheetId="18" r:id="rId9"/>
    <sheet name="октябрь 2024" sheetId="19" r:id="rId10"/>
    <sheet name="ноябрь 2024" sheetId="20" r:id="rId11"/>
    <sheet name="декабрь 2024" sheetId="21" r:id="rId12"/>
    <sheet name="Базис Принт" sheetId="3" r:id="rId13"/>
  </sheets>
  <definedNames>
    <definedName name="_FilterDatabase" localSheetId="7" hidden="1">'август 2024'!$A$3:$AB$1048</definedName>
    <definedName name="_FilterDatabase" localSheetId="3" hidden="1">'апрель 2024'!$A$3:$AB$1177</definedName>
    <definedName name="_FilterDatabase" localSheetId="12" hidden="1">'Базис Принт'!$L$1:$T$37</definedName>
    <definedName name="_FilterDatabase" localSheetId="6" hidden="1">'июль 2024'!$A$3:$AB$925</definedName>
    <definedName name="_FilterDatabase" localSheetId="5" hidden="1">'июнь 2024'!$A$3:$AB$890</definedName>
    <definedName name="_FilterDatabase" localSheetId="4" hidden="1">'май 2024'!$A$3:$AB$1189</definedName>
    <definedName name="_FilterDatabase" localSheetId="2" hidden="1">'март 2024'!$A$3:$AB$1117</definedName>
    <definedName name="_FilterDatabase" localSheetId="8" hidden="1">'сентябрь 2024'!$A$3:$AB$915</definedName>
    <definedName name="_FilterDatabase" localSheetId="1" hidden="1">'февраль 2024'!$A$3:$AB$1181</definedName>
    <definedName name="_FilterDatabase" localSheetId="0" hidden="1">'январь 2024'!$A$3:$AB$1028</definedName>
    <definedName name="_xlnm._FilterDatabase" localSheetId="7" hidden="1">'август 2024'!$A$3:$AB$1048</definedName>
    <definedName name="_xlnm._FilterDatabase" localSheetId="3" hidden="1">'апрель 2024'!$A$3:$AB$1177</definedName>
    <definedName name="_xlnm._FilterDatabase" localSheetId="11" hidden="1">'декабрь 2024'!$A$3:$AB$1094</definedName>
    <definedName name="_xlnm._FilterDatabase" localSheetId="6" hidden="1">'июль 2024'!$A$3:$AB$925</definedName>
    <definedName name="_xlnm._FilterDatabase" localSheetId="5" hidden="1">'июнь 2024'!$A$3:$AB$890</definedName>
    <definedName name="_xlnm._FilterDatabase" localSheetId="4" hidden="1">'май 2024'!$A$3:$AB$1189</definedName>
    <definedName name="_xlnm._FilterDatabase" localSheetId="2" hidden="1">'март 2024'!$A$3:$AB$1117</definedName>
    <definedName name="_xlnm._FilterDatabase" localSheetId="10" hidden="1">'ноябрь 2024'!$A$3:$AB$1205</definedName>
    <definedName name="_xlnm._FilterDatabase" localSheetId="9" hidden="1">'октябрь 2024'!$A$3:$AB$1406</definedName>
    <definedName name="_xlnm._FilterDatabase" localSheetId="8" hidden="1">'сентябрь 2024'!$A$3:$AB$1232</definedName>
    <definedName name="_xlnm._FilterDatabase" localSheetId="1" hidden="1">'февраль 2024'!$A$3:$AB$1181</definedName>
    <definedName name="_xlnm._FilterDatabase" localSheetId="0" hidden="1">'январь 2024'!$A$3:$AB$1028</definedName>
  </definedNames>
  <calcPr calcId="152511"/>
</workbook>
</file>

<file path=xl/calcChain.xml><?xml version="1.0" encoding="utf-8"?>
<calcChain xmlns="http://schemas.openxmlformats.org/spreadsheetml/2006/main">
  <c r="I1094" i="21" l="1"/>
  <c r="L1094" i="21"/>
  <c r="O1094" i="21"/>
  <c r="R1094" i="21"/>
  <c r="U1094" i="21"/>
  <c r="X1094" i="21"/>
  <c r="I1070" i="21"/>
  <c r="I1071" i="21"/>
  <c r="I1072" i="21"/>
  <c r="I1073" i="21"/>
  <c r="I1074" i="21"/>
  <c r="I1075" i="21"/>
  <c r="I1076" i="21"/>
  <c r="I1077" i="21"/>
  <c r="I1078" i="21"/>
  <c r="I1079" i="21"/>
  <c r="I1080" i="21"/>
  <c r="I1081" i="21"/>
  <c r="I1082" i="21"/>
  <c r="I1083" i="21"/>
  <c r="I1084" i="21"/>
  <c r="I1085" i="21"/>
  <c r="I1086" i="21"/>
  <c r="I1087" i="21"/>
  <c r="I1088" i="21"/>
  <c r="I1089" i="21"/>
  <c r="I1090" i="21"/>
  <c r="I1091" i="21"/>
  <c r="I1092" i="21"/>
  <c r="I1093" i="21"/>
  <c r="I1069" i="21"/>
  <c r="L1070" i="21"/>
  <c r="O1070" i="21"/>
  <c r="R1070" i="21"/>
  <c r="U1070" i="21"/>
  <c r="X1070" i="21"/>
  <c r="L1071" i="21"/>
  <c r="O1071" i="21"/>
  <c r="R1071" i="21"/>
  <c r="U1071" i="21"/>
  <c r="X1071" i="21"/>
  <c r="L1072" i="21"/>
  <c r="O1072" i="21"/>
  <c r="R1072" i="21"/>
  <c r="U1072" i="21"/>
  <c r="X1072" i="21"/>
  <c r="L1073" i="21"/>
  <c r="O1073" i="21"/>
  <c r="R1073" i="21"/>
  <c r="U1073" i="21"/>
  <c r="X1073" i="21"/>
  <c r="L1074" i="21"/>
  <c r="O1074" i="21"/>
  <c r="R1074" i="21"/>
  <c r="U1074" i="21"/>
  <c r="X1074" i="21"/>
  <c r="L1075" i="21"/>
  <c r="O1075" i="21"/>
  <c r="R1075" i="21"/>
  <c r="U1075" i="21"/>
  <c r="X1075" i="21"/>
  <c r="L1076" i="21"/>
  <c r="O1076" i="21"/>
  <c r="R1076" i="21"/>
  <c r="U1076" i="21"/>
  <c r="X1076" i="21"/>
  <c r="L1077" i="21"/>
  <c r="O1077" i="21"/>
  <c r="R1077" i="21"/>
  <c r="U1077" i="21"/>
  <c r="X1077" i="21"/>
  <c r="L1078" i="21"/>
  <c r="O1078" i="21"/>
  <c r="R1078" i="21"/>
  <c r="U1078" i="21"/>
  <c r="X1078" i="21"/>
  <c r="L1079" i="21"/>
  <c r="O1079" i="21"/>
  <c r="R1079" i="21"/>
  <c r="U1079" i="21"/>
  <c r="X1079" i="21"/>
  <c r="L1080" i="21"/>
  <c r="O1080" i="21"/>
  <c r="R1080" i="21"/>
  <c r="U1080" i="21"/>
  <c r="X1080" i="21"/>
  <c r="L1081" i="21"/>
  <c r="O1081" i="21"/>
  <c r="R1081" i="21"/>
  <c r="U1081" i="21"/>
  <c r="X1081" i="21"/>
  <c r="L1082" i="21"/>
  <c r="O1082" i="21"/>
  <c r="R1082" i="21"/>
  <c r="U1082" i="21"/>
  <c r="X1082" i="21"/>
  <c r="L1083" i="21"/>
  <c r="O1083" i="21"/>
  <c r="R1083" i="21"/>
  <c r="U1083" i="21"/>
  <c r="X1083" i="21"/>
  <c r="L1084" i="21"/>
  <c r="O1084" i="21"/>
  <c r="R1084" i="21"/>
  <c r="U1084" i="21"/>
  <c r="X1084" i="21"/>
  <c r="L1085" i="21"/>
  <c r="O1085" i="21"/>
  <c r="R1085" i="21"/>
  <c r="U1085" i="21"/>
  <c r="X1085" i="21"/>
  <c r="L1086" i="21"/>
  <c r="O1086" i="21"/>
  <c r="R1086" i="21"/>
  <c r="U1086" i="21"/>
  <c r="X1086" i="21"/>
  <c r="L1087" i="21"/>
  <c r="O1087" i="21"/>
  <c r="R1087" i="21"/>
  <c r="U1087" i="21"/>
  <c r="X1087" i="21"/>
  <c r="L1088" i="21"/>
  <c r="O1088" i="21"/>
  <c r="R1088" i="21"/>
  <c r="U1088" i="21"/>
  <c r="X1088" i="21"/>
  <c r="L1089" i="21"/>
  <c r="O1089" i="21"/>
  <c r="R1089" i="21"/>
  <c r="U1089" i="21"/>
  <c r="X1089" i="21"/>
  <c r="L1090" i="21"/>
  <c r="O1090" i="21"/>
  <c r="R1090" i="21"/>
  <c r="U1090" i="21"/>
  <c r="X1090" i="21"/>
  <c r="L1091" i="21"/>
  <c r="O1091" i="21"/>
  <c r="R1091" i="21"/>
  <c r="U1091" i="21"/>
  <c r="X1091" i="21"/>
  <c r="L1092" i="21"/>
  <c r="O1092" i="21"/>
  <c r="R1092" i="21"/>
  <c r="U1092" i="21"/>
  <c r="X1092" i="21"/>
  <c r="L1093" i="21"/>
  <c r="O1093" i="21"/>
  <c r="R1093" i="21"/>
  <c r="U1093" i="21"/>
  <c r="X1093" i="21"/>
  <c r="L1069" i="21"/>
  <c r="O1069" i="21"/>
  <c r="R1069" i="21"/>
  <c r="U1069" i="21"/>
  <c r="X1069" i="21"/>
  <c r="AA1089" i="21" l="1"/>
  <c r="AA1086" i="21"/>
  <c r="AA1094" i="21"/>
  <c r="AA1070" i="21"/>
  <c r="AA1079" i="21"/>
  <c r="AA1073" i="21"/>
  <c r="AA1087" i="21"/>
  <c r="AA1093" i="21"/>
  <c r="AA1085" i="21"/>
  <c r="AA1077" i="21"/>
  <c r="AA1088" i="21"/>
  <c r="AA1078" i="21"/>
  <c r="AA1083" i="21"/>
  <c r="AA1072" i="21"/>
  <c r="AA1081" i="21"/>
  <c r="AA1090" i="21"/>
  <c r="AA1092" i="21"/>
  <c r="AA1091" i="21"/>
  <c r="AA1084" i="21"/>
  <c r="AA1082" i="21"/>
  <c r="AA1080" i="21"/>
  <c r="AA1076" i="21"/>
  <c r="AA1075" i="21"/>
  <c r="AA1074" i="21"/>
  <c r="AA1071" i="21"/>
  <c r="AA1069" i="21"/>
  <c r="I1046" i="21"/>
  <c r="I1047" i="21"/>
  <c r="I1048" i="21"/>
  <c r="I1049" i="21"/>
  <c r="I1050" i="21"/>
  <c r="I1051" i="21"/>
  <c r="I1052" i="21"/>
  <c r="I1053" i="21"/>
  <c r="I1054" i="21"/>
  <c r="I1055" i="21"/>
  <c r="I1056" i="21"/>
  <c r="I1057" i="21"/>
  <c r="I1058" i="21"/>
  <c r="I1059" i="21"/>
  <c r="I1060" i="21"/>
  <c r="I1061" i="21"/>
  <c r="I1062" i="21"/>
  <c r="I1063" i="21"/>
  <c r="I1064" i="21"/>
  <c r="I1065" i="21"/>
  <c r="I1066" i="21"/>
  <c r="I1067" i="21"/>
  <c r="I1068" i="21"/>
  <c r="L1047" i="21"/>
  <c r="O1047" i="21"/>
  <c r="R1047" i="21"/>
  <c r="U1047" i="21"/>
  <c r="X1047" i="21"/>
  <c r="L1048" i="21"/>
  <c r="O1048" i="21"/>
  <c r="R1048" i="21"/>
  <c r="U1048" i="21"/>
  <c r="X1048" i="21"/>
  <c r="L1049" i="21"/>
  <c r="O1049" i="21"/>
  <c r="R1049" i="21"/>
  <c r="U1049" i="21"/>
  <c r="X1049" i="21"/>
  <c r="L1050" i="21"/>
  <c r="O1050" i="21"/>
  <c r="R1050" i="21"/>
  <c r="U1050" i="21"/>
  <c r="X1050" i="21"/>
  <c r="L1051" i="21"/>
  <c r="O1051" i="21"/>
  <c r="R1051" i="21"/>
  <c r="U1051" i="21"/>
  <c r="X1051" i="21"/>
  <c r="L1052" i="21"/>
  <c r="O1052" i="21"/>
  <c r="R1052" i="21"/>
  <c r="U1052" i="21"/>
  <c r="X1052" i="21"/>
  <c r="L1053" i="21"/>
  <c r="O1053" i="21"/>
  <c r="R1053" i="21"/>
  <c r="U1053" i="21"/>
  <c r="X1053" i="21"/>
  <c r="L1054" i="21"/>
  <c r="O1054" i="21"/>
  <c r="R1054" i="21"/>
  <c r="U1054" i="21"/>
  <c r="X1054" i="21"/>
  <c r="L1055" i="21"/>
  <c r="O1055" i="21"/>
  <c r="R1055" i="21"/>
  <c r="U1055" i="21"/>
  <c r="X1055" i="21"/>
  <c r="L1056" i="21"/>
  <c r="O1056" i="21"/>
  <c r="R1056" i="21"/>
  <c r="U1056" i="21"/>
  <c r="X1056" i="21"/>
  <c r="L1057" i="21"/>
  <c r="O1057" i="21"/>
  <c r="R1057" i="21"/>
  <c r="U1057" i="21"/>
  <c r="X1057" i="21"/>
  <c r="L1058" i="21"/>
  <c r="O1058" i="21"/>
  <c r="R1058" i="21"/>
  <c r="U1058" i="21"/>
  <c r="X1058" i="21"/>
  <c r="L1059" i="21"/>
  <c r="O1059" i="21"/>
  <c r="R1059" i="21"/>
  <c r="U1059" i="21"/>
  <c r="X1059" i="21"/>
  <c r="L1060" i="21"/>
  <c r="O1060" i="21"/>
  <c r="R1060" i="21"/>
  <c r="U1060" i="21"/>
  <c r="X1060" i="21"/>
  <c r="L1061" i="21"/>
  <c r="O1061" i="21"/>
  <c r="R1061" i="21"/>
  <c r="U1061" i="21"/>
  <c r="X1061" i="21"/>
  <c r="L1062" i="21"/>
  <c r="O1062" i="21"/>
  <c r="R1062" i="21"/>
  <c r="U1062" i="21"/>
  <c r="X1062" i="21"/>
  <c r="L1063" i="21"/>
  <c r="O1063" i="21"/>
  <c r="R1063" i="21"/>
  <c r="U1063" i="21"/>
  <c r="X1063" i="21"/>
  <c r="L1064" i="21"/>
  <c r="O1064" i="21"/>
  <c r="R1064" i="21"/>
  <c r="U1064" i="21"/>
  <c r="X1064" i="21"/>
  <c r="L1065" i="21"/>
  <c r="O1065" i="21"/>
  <c r="R1065" i="21"/>
  <c r="U1065" i="21"/>
  <c r="X1065" i="21"/>
  <c r="L1066" i="21"/>
  <c r="O1066" i="21"/>
  <c r="R1066" i="21"/>
  <c r="U1066" i="21"/>
  <c r="X1066" i="21"/>
  <c r="L1067" i="21"/>
  <c r="O1067" i="21"/>
  <c r="R1067" i="21"/>
  <c r="U1067" i="21"/>
  <c r="X1067" i="21"/>
  <c r="L1068" i="21"/>
  <c r="O1068" i="21"/>
  <c r="R1068" i="21"/>
  <c r="U1068" i="21"/>
  <c r="X1068" i="21"/>
  <c r="X1046" i="21"/>
  <c r="U1046" i="21"/>
  <c r="R1046" i="21"/>
  <c r="O1046" i="21"/>
  <c r="L1046" i="21"/>
  <c r="AA1057" i="21" l="1"/>
  <c r="AA1049" i="21"/>
  <c r="AA1064" i="21"/>
  <c r="AA1061" i="21"/>
  <c r="AA1053" i="21"/>
  <c r="AA1068" i="21"/>
  <c r="AA1060" i="21"/>
  <c r="AA1052" i="21"/>
  <c r="AA1065" i="21"/>
  <c r="AA1056" i="21"/>
  <c r="AA1048" i="21"/>
  <c r="AA1063" i="21"/>
  <c r="AA1067" i="21"/>
  <c r="AA1066" i="21"/>
  <c r="AA1062" i="21"/>
  <c r="AA1058" i="21"/>
  <c r="AA1055" i="21"/>
  <c r="AA1054" i="21"/>
  <c r="AA1051" i="21"/>
  <c r="AA1050" i="21"/>
  <c r="AA1047" i="21"/>
  <c r="AA1059" i="21"/>
  <c r="AA1046" i="21"/>
  <c r="I1045" i="21" l="1"/>
  <c r="I1016" i="21"/>
  <c r="I1017" i="21"/>
  <c r="I1018" i="21"/>
  <c r="I1019" i="21"/>
  <c r="I1020" i="21"/>
  <c r="I1021" i="21"/>
  <c r="I1022" i="21"/>
  <c r="I1023" i="21"/>
  <c r="I1024" i="21"/>
  <c r="I1025" i="21"/>
  <c r="I1026" i="21"/>
  <c r="I1027" i="21"/>
  <c r="I1028" i="21"/>
  <c r="I1029" i="21"/>
  <c r="I1030" i="21"/>
  <c r="I1031" i="21"/>
  <c r="I1032" i="21"/>
  <c r="I1033" i="21"/>
  <c r="I1034" i="21"/>
  <c r="I1035" i="21"/>
  <c r="I1036" i="21"/>
  <c r="I1037" i="21"/>
  <c r="I1038" i="21"/>
  <c r="I1039" i="21"/>
  <c r="I1040" i="21"/>
  <c r="I1041" i="21"/>
  <c r="I1042" i="21"/>
  <c r="I1043" i="21"/>
  <c r="I1044" i="21"/>
  <c r="L1017" i="21"/>
  <c r="O1017" i="21"/>
  <c r="R1017" i="21"/>
  <c r="U1017" i="21"/>
  <c r="X1017" i="21"/>
  <c r="L1018" i="21"/>
  <c r="O1018" i="21"/>
  <c r="R1018" i="21"/>
  <c r="U1018" i="21"/>
  <c r="X1018" i="21"/>
  <c r="L1019" i="21"/>
  <c r="O1019" i="21"/>
  <c r="R1019" i="21"/>
  <c r="U1019" i="21"/>
  <c r="X1019" i="21"/>
  <c r="L1020" i="21"/>
  <c r="O1020" i="21"/>
  <c r="R1020" i="21"/>
  <c r="U1020" i="21"/>
  <c r="X1020" i="21"/>
  <c r="L1021" i="21"/>
  <c r="O1021" i="21"/>
  <c r="R1021" i="21"/>
  <c r="U1021" i="21"/>
  <c r="X1021" i="21"/>
  <c r="L1022" i="21"/>
  <c r="O1022" i="21"/>
  <c r="R1022" i="21"/>
  <c r="U1022" i="21"/>
  <c r="X1022" i="21"/>
  <c r="L1023" i="21"/>
  <c r="O1023" i="21"/>
  <c r="R1023" i="21"/>
  <c r="U1023" i="21"/>
  <c r="X1023" i="21"/>
  <c r="L1024" i="21"/>
  <c r="O1024" i="21"/>
  <c r="R1024" i="21"/>
  <c r="U1024" i="21"/>
  <c r="X1024" i="21"/>
  <c r="L1025" i="21"/>
  <c r="O1025" i="21"/>
  <c r="R1025" i="21"/>
  <c r="U1025" i="21"/>
  <c r="X1025" i="21"/>
  <c r="L1026" i="21"/>
  <c r="O1026" i="21"/>
  <c r="R1026" i="21"/>
  <c r="U1026" i="21"/>
  <c r="X1026" i="21"/>
  <c r="L1027" i="21"/>
  <c r="O1027" i="21"/>
  <c r="R1027" i="21"/>
  <c r="U1027" i="21"/>
  <c r="X1027" i="21"/>
  <c r="L1028" i="21"/>
  <c r="O1028" i="21"/>
  <c r="R1028" i="21"/>
  <c r="U1028" i="21"/>
  <c r="X1028" i="21"/>
  <c r="L1029" i="21"/>
  <c r="O1029" i="21"/>
  <c r="R1029" i="21"/>
  <c r="U1029" i="21"/>
  <c r="X1029" i="21"/>
  <c r="L1030" i="21"/>
  <c r="O1030" i="21"/>
  <c r="R1030" i="21"/>
  <c r="U1030" i="21"/>
  <c r="X1030" i="21"/>
  <c r="L1031" i="21"/>
  <c r="O1031" i="21"/>
  <c r="R1031" i="21"/>
  <c r="U1031" i="21"/>
  <c r="X1031" i="21"/>
  <c r="L1032" i="21"/>
  <c r="O1032" i="21"/>
  <c r="R1032" i="21"/>
  <c r="U1032" i="21"/>
  <c r="X1032" i="21"/>
  <c r="L1033" i="21"/>
  <c r="O1033" i="21"/>
  <c r="R1033" i="21"/>
  <c r="U1033" i="21"/>
  <c r="X1033" i="21"/>
  <c r="L1034" i="21"/>
  <c r="O1034" i="21"/>
  <c r="R1034" i="21"/>
  <c r="U1034" i="21"/>
  <c r="X1034" i="21"/>
  <c r="L1035" i="21"/>
  <c r="O1035" i="21"/>
  <c r="R1035" i="21"/>
  <c r="U1035" i="21"/>
  <c r="X1035" i="21"/>
  <c r="L1036" i="21"/>
  <c r="O1036" i="21"/>
  <c r="R1036" i="21"/>
  <c r="U1036" i="21"/>
  <c r="X1036" i="21"/>
  <c r="L1037" i="21"/>
  <c r="O1037" i="21"/>
  <c r="R1037" i="21"/>
  <c r="U1037" i="21"/>
  <c r="X1037" i="21"/>
  <c r="L1038" i="21"/>
  <c r="O1038" i="21"/>
  <c r="R1038" i="21"/>
  <c r="U1038" i="21"/>
  <c r="X1038" i="21"/>
  <c r="L1039" i="21"/>
  <c r="O1039" i="21"/>
  <c r="R1039" i="21"/>
  <c r="U1039" i="21"/>
  <c r="X1039" i="21"/>
  <c r="L1040" i="21"/>
  <c r="O1040" i="21"/>
  <c r="R1040" i="21"/>
  <c r="U1040" i="21"/>
  <c r="X1040" i="21"/>
  <c r="L1041" i="21"/>
  <c r="O1041" i="21"/>
  <c r="R1041" i="21"/>
  <c r="U1041" i="21"/>
  <c r="X1041" i="21"/>
  <c r="L1042" i="21"/>
  <c r="O1042" i="21"/>
  <c r="R1042" i="21"/>
  <c r="U1042" i="21"/>
  <c r="X1042" i="21"/>
  <c r="L1043" i="21"/>
  <c r="O1043" i="21"/>
  <c r="R1043" i="21"/>
  <c r="U1043" i="21"/>
  <c r="X1043" i="21"/>
  <c r="L1044" i="21"/>
  <c r="O1044" i="21"/>
  <c r="R1044" i="21"/>
  <c r="U1044" i="21"/>
  <c r="X1044" i="21"/>
  <c r="L1045" i="21"/>
  <c r="O1045" i="21"/>
  <c r="R1045" i="21"/>
  <c r="U1045" i="21"/>
  <c r="X1045" i="21"/>
  <c r="L1016" i="21"/>
  <c r="O1016" i="21"/>
  <c r="R1016" i="21"/>
  <c r="U1016" i="21"/>
  <c r="X1016" i="21"/>
  <c r="AA1045" i="21" l="1"/>
  <c r="AA1016" i="21"/>
  <c r="AA1041" i="21"/>
  <c r="AA1017" i="21"/>
  <c r="AA1037" i="21"/>
  <c r="AA1029" i="21"/>
  <c r="AA1021" i="21"/>
  <c r="AA1044" i="21"/>
  <c r="AA1036" i="21"/>
  <c r="AA1028" i="21"/>
  <c r="AA1018" i="21"/>
  <c r="AA1033" i="21"/>
  <c r="AA1025" i="21"/>
  <c r="AA1040" i="21"/>
  <c r="AA1032" i="21"/>
  <c r="AA1024" i="21"/>
  <c r="AA1020" i="21"/>
  <c r="AA1043" i="21"/>
  <c r="AA1042" i="21"/>
  <c r="AA1039" i="21"/>
  <c r="AA1038" i="21"/>
  <c r="AA1035" i="21"/>
  <c r="AA1034" i="21"/>
  <c r="AA1030" i="21"/>
  <c r="AA1027" i="21"/>
  <c r="AA1026" i="21"/>
  <c r="AA1022" i="21"/>
  <c r="AA1019" i="21"/>
  <c r="AA1023" i="21"/>
  <c r="AA1031" i="21"/>
  <c r="I1015" i="21"/>
  <c r="L1015" i="21"/>
  <c r="O1015" i="21"/>
  <c r="R1015" i="21"/>
  <c r="U1015" i="21"/>
  <c r="X1015" i="21"/>
  <c r="AA1015" i="21" l="1"/>
  <c r="I957" i="21"/>
  <c r="I958" i="21"/>
  <c r="I959" i="21"/>
  <c r="I960" i="21"/>
  <c r="I961" i="21"/>
  <c r="I962" i="21"/>
  <c r="I963" i="21"/>
  <c r="I964" i="21"/>
  <c r="I965" i="21"/>
  <c r="I966" i="21"/>
  <c r="I967" i="21"/>
  <c r="I968" i="21"/>
  <c r="I969" i="21"/>
  <c r="I970" i="21"/>
  <c r="I971" i="21"/>
  <c r="I972" i="21"/>
  <c r="I973" i="21"/>
  <c r="I974" i="21"/>
  <c r="I975" i="21"/>
  <c r="I976" i="21"/>
  <c r="I977" i="21"/>
  <c r="I978" i="21"/>
  <c r="I979" i="21"/>
  <c r="I980" i="21"/>
  <c r="I981" i="21"/>
  <c r="I982" i="21"/>
  <c r="I983" i="21"/>
  <c r="I984" i="21"/>
  <c r="I985" i="21"/>
  <c r="I986" i="21"/>
  <c r="I987" i="21"/>
  <c r="I988" i="21"/>
  <c r="I989" i="21"/>
  <c r="I990" i="21"/>
  <c r="I991" i="21"/>
  <c r="I992" i="21"/>
  <c r="I993" i="21"/>
  <c r="I994" i="21"/>
  <c r="I995" i="21"/>
  <c r="I996" i="21"/>
  <c r="I997" i="21"/>
  <c r="I998" i="21"/>
  <c r="I999" i="21"/>
  <c r="I1000" i="21"/>
  <c r="I1001" i="21"/>
  <c r="I1002" i="21"/>
  <c r="I1003" i="21"/>
  <c r="I1004" i="21"/>
  <c r="I1005" i="21"/>
  <c r="I1006" i="21"/>
  <c r="I1007" i="21"/>
  <c r="I1008" i="21"/>
  <c r="I1009" i="21"/>
  <c r="I1010" i="21"/>
  <c r="I1011" i="21"/>
  <c r="I1012" i="21"/>
  <c r="I1013" i="21"/>
  <c r="I1014" i="21"/>
  <c r="L958" i="21"/>
  <c r="O958" i="21"/>
  <c r="R958" i="21"/>
  <c r="U958" i="21"/>
  <c r="X958" i="21"/>
  <c r="L959" i="21"/>
  <c r="O959" i="21"/>
  <c r="R959" i="21"/>
  <c r="U959" i="21"/>
  <c r="X959" i="21"/>
  <c r="L960" i="21"/>
  <c r="O960" i="21"/>
  <c r="R960" i="21"/>
  <c r="U960" i="21"/>
  <c r="X960" i="21"/>
  <c r="L961" i="21"/>
  <c r="O961" i="21"/>
  <c r="R961" i="21"/>
  <c r="U961" i="21"/>
  <c r="X961" i="21"/>
  <c r="L962" i="21"/>
  <c r="O962" i="21"/>
  <c r="R962" i="21"/>
  <c r="U962" i="21"/>
  <c r="X962" i="21"/>
  <c r="L963" i="21"/>
  <c r="O963" i="21"/>
  <c r="R963" i="21"/>
  <c r="U963" i="21"/>
  <c r="X963" i="21"/>
  <c r="L964" i="21"/>
  <c r="O964" i="21"/>
  <c r="R964" i="21"/>
  <c r="U964" i="21"/>
  <c r="X964" i="21"/>
  <c r="L965" i="21"/>
  <c r="O965" i="21"/>
  <c r="R965" i="21"/>
  <c r="U965" i="21"/>
  <c r="X965" i="21"/>
  <c r="L966" i="21"/>
  <c r="O966" i="21"/>
  <c r="R966" i="21"/>
  <c r="U966" i="21"/>
  <c r="X966" i="21"/>
  <c r="L967" i="21"/>
  <c r="O967" i="21"/>
  <c r="R967" i="21"/>
  <c r="U967" i="21"/>
  <c r="X967" i="21"/>
  <c r="L968" i="21"/>
  <c r="O968" i="21"/>
  <c r="R968" i="21"/>
  <c r="U968" i="21"/>
  <c r="X968" i="21"/>
  <c r="L969" i="21"/>
  <c r="O969" i="21"/>
  <c r="R969" i="21"/>
  <c r="U969" i="21"/>
  <c r="X969" i="21"/>
  <c r="L970" i="21"/>
  <c r="O970" i="21"/>
  <c r="R970" i="21"/>
  <c r="U970" i="21"/>
  <c r="X970" i="21"/>
  <c r="L971" i="21"/>
  <c r="O971" i="21"/>
  <c r="R971" i="21"/>
  <c r="U971" i="21"/>
  <c r="X971" i="21"/>
  <c r="L972" i="21"/>
  <c r="O972" i="21"/>
  <c r="R972" i="21"/>
  <c r="U972" i="21"/>
  <c r="X972" i="21"/>
  <c r="L973" i="21"/>
  <c r="O973" i="21"/>
  <c r="R973" i="21"/>
  <c r="U973" i="21"/>
  <c r="X973" i="21"/>
  <c r="L974" i="21"/>
  <c r="O974" i="21"/>
  <c r="R974" i="21"/>
  <c r="U974" i="21"/>
  <c r="X974" i="21"/>
  <c r="L975" i="21"/>
  <c r="O975" i="21"/>
  <c r="R975" i="21"/>
  <c r="U975" i="21"/>
  <c r="X975" i="21"/>
  <c r="L976" i="21"/>
  <c r="O976" i="21"/>
  <c r="R976" i="21"/>
  <c r="U976" i="21"/>
  <c r="X976" i="21"/>
  <c r="L977" i="21"/>
  <c r="O977" i="21"/>
  <c r="R977" i="21"/>
  <c r="U977" i="21"/>
  <c r="X977" i="21"/>
  <c r="L978" i="21"/>
  <c r="O978" i="21"/>
  <c r="R978" i="21"/>
  <c r="U978" i="21"/>
  <c r="X978" i="21"/>
  <c r="L979" i="21"/>
  <c r="O979" i="21"/>
  <c r="R979" i="21"/>
  <c r="U979" i="21"/>
  <c r="X979" i="21"/>
  <c r="L980" i="21"/>
  <c r="O980" i="21"/>
  <c r="R980" i="21"/>
  <c r="U980" i="21"/>
  <c r="X980" i="21"/>
  <c r="L981" i="21"/>
  <c r="O981" i="21"/>
  <c r="R981" i="21"/>
  <c r="U981" i="21"/>
  <c r="X981" i="21"/>
  <c r="L982" i="21"/>
  <c r="O982" i="21"/>
  <c r="R982" i="21"/>
  <c r="U982" i="21"/>
  <c r="X982" i="21"/>
  <c r="L983" i="21"/>
  <c r="O983" i="21"/>
  <c r="R983" i="21"/>
  <c r="U983" i="21"/>
  <c r="X983" i="21"/>
  <c r="L984" i="21"/>
  <c r="O984" i="21"/>
  <c r="R984" i="21"/>
  <c r="U984" i="21"/>
  <c r="X984" i="21"/>
  <c r="L985" i="21"/>
  <c r="O985" i="21"/>
  <c r="R985" i="21"/>
  <c r="U985" i="21"/>
  <c r="X985" i="21"/>
  <c r="L986" i="21"/>
  <c r="O986" i="21"/>
  <c r="R986" i="21"/>
  <c r="U986" i="21"/>
  <c r="X986" i="21"/>
  <c r="L987" i="21"/>
  <c r="O987" i="21"/>
  <c r="R987" i="21"/>
  <c r="U987" i="21"/>
  <c r="X987" i="21"/>
  <c r="L988" i="21"/>
  <c r="O988" i="21"/>
  <c r="R988" i="21"/>
  <c r="U988" i="21"/>
  <c r="X988" i="21"/>
  <c r="L989" i="21"/>
  <c r="O989" i="21"/>
  <c r="R989" i="21"/>
  <c r="U989" i="21"/>
  <c r="X989" i="21"/>
  <c r="L990" i="21"/>
  <c r="O990" i="21"/>
  <c r="R990" i="21"/>
  <c r="U990" i="21"/>
  <c r="X990" i="21"/>
  <c r="L991" i="21"/>
  <c r="O991" i="21"/>
  <c r="R991" i="21"/>
  <c r="U991" i="21"/>
  <c r="X991" i="21"/>
  <c r="L992" i="21"/>
  <c r="O992" i="21"/>
  <c r="R992" i="21"/>
  <c r="U992" i="21"/>
  <c r="X992" i="21"/>
  <c r="L993" i="21"/>
  <c r="O993" i="21"/>
  <c r="R993" i="21"/>
  <c r="U993" i="21"/>
  <c r="X993" i="21"/>
  <c r="L994" i="21"/>
  <c r="O994" i="21"/>
  <c r="R994" i="21"/>
  <c r="U994" i="21"/>
  <c r="X994" i="21"/>
  <c r="L995" i="21"/>
  <c r="O995" i="21"/>
  <c r="R995" i="21"/>
  <c r="U995" i="21"/>
  <c r="X995" i="21"/>
  <c r="L996" i="21"/>
  <c r="O996" i="21"/>
  <c r="R996" i="21"/>
  <c r="U996" i="21"/>
  <c r="X996" i="21"/>
  <c r="L997" i="21"/>
  <c r="O997" i="21"/>
  <c r="R997" i="21"/>
  <c r="U997" i="21"/>
  <c r="X997" i="21"/>
  <c r="L998" i="21"/>
  <c r="O998" i="21"/>
  <c r="R998" i="21"/>
  <c r="U998" i="21"/>
  <c r="X998" i="21"/>
  <c r="L999" i="21"/>
  <c r="O999" i="21"/>
  <c r="R999" i="21"/>
  <c r="U999" i="21"/>
  <c r="X999" i="21"/>
  <c r="L1000" i="21"/>
  <c r="O1000" i="21"/>
  <c r="R1000" i="21"/>
  <c r="U1000" i="21"/>
  <c r="X1000" i="21"/>
  <c r="L1001" i="21"/>
  <c r="O1001" i="21"/>
  <c r="R1001" i="21"/>
  <c r="U1001" i="21"/>
  <c r="X1001" i="21"/>
  <c r="L1002" i="21"/>
  <c r="O1002" i="21"/>
  <c r="R1002" i="21"/>
  <c r="U1002" i="21"/>
  <c r="X1002" i="21"/>
  <c r="L1003" i="21"/>
  <c r="O1003" i="21"/>
  <c r="R1003" i="21"/>
  <c r="U1003" i="21"/>
  <c r="X1003" i="21"/>
  <c r="L1004" i="21"/>
  <c r="O1004" i="21"/>
  <c r="R1004" i="21"/>
  <c r="U1004" i="21"/>
  <c r="X1004" i="21"/>
  <c r="L1005" i="21"/>
  <c r="O1005" i="21"/>
  <c r="R1005" i="21"/>
  <c r="U1005" i="21"/>
  <c r="X1005" i="21"/>
  <c r="L1006" i="21"/>
  <c r="O1006" i="21"/>
  <c r="R1006" i="21"/>
  <c r="U1006" i="21"/>
  <c r="X1006" i="21"/>
  <c r="L1007" i="21"/>
  <c r="O1007" i="21"/>
  <c r="R1007" i="21"/>
  <c r="U1007" i="21"/>
  <c r="X1007" i="21"/>
  <c r="L1008" i="21"/>
  <c r="O1008" i="21"/>
  <c r="R1008" i="21"/>
  <c r="U1008" i="21"/>
  <c r="X1008" i="21"/>
  <c r="L1009" i="21"/>
  <c r="O1009" i="21"/>
  <c r="R1009" i="21"/>
  <c r="U1009" i="21"/>
  <c r="X1009" i="21"/>
  <c r="L1010" i="21"/>
  <c r="O1010" i="21"/>
  <c r="R1010" i="21"/>
  <c r="U1010" i="21"/>
  <c r="X1010" i="21"/>
  <c r="L1011" i="21"/>
  <c r="O1011" i="21"/>
  <c r="R1011" i="21"/>
  <c r="U1011" i="21"/>
  <c r="X1011" i="21"/>
  <c r="L1012" i="21"/>
  <c r="O1012" i="21"/>
  <c r="R1012" i="21"/>
  <c r="U1012" i="21"/>
  <c r="X1012" i="21"/>
  <c r="L1013" i="21"/>
  <c r="O1013" i="21"/>
  <c r="R1013" i="21"/>
  <c r="U1013" i="21"/>
  <c r="X1013" i="21"/>
  <c r="L1014" i="21"/>
  <c r="O1014" i="21"/>
  <c r="R1014" i="21"/>
  <c r="U1014" i="21"/>
  <c r="X1014" i="21"/>
  <c r="L957" i="21"/>
  <c r="O957" i="21"/>
  <c r="R957" i="21"/>
  <c r="U957" i="21"/>
  <c r="X957" i="21"/>
  <c r="AA1005" i="21" l="1"/>
  <c r="AA965" i="21"/>
  <c r="AA979" i="21"/>
  <c r="AA961" i="21"/>
  <c r="AA1003" i="21"/>
  <c r="AA995" i="21"/>
  <c r="AA973" i="21"/>
  <c r="AA989" i="21"/>
  <c r="AA971" i="21"/>
  <c r="AA968" i="21"/>
  <c r="AA970" i="21"/>
  <c r="AA962" i="21"/>
  <c r="AA1007" i="21"/>
  <c r="AA991" i="21"/>
  <c r="AA988" i="21"/>
  <c r="AA1009" i="21"/>
  <c r="AA1001" i="21"/>
  <c r="AA993" i="21"/>
  <c r="AA985" i="21"/>
  <c r="AA977" i="21"/>
  <c r="AA969" i="21"/>
  <c r="AA975" i="21"/>
  <c r="AA983" i="21"/>
  <c r="AA967" i="21"/>
  <c r="AA966" i="21"/>
  <c r="AA958" i="21"/>
  <c r="AA1013" i="21"/>
  <c r="AA997" i="21"/>
  <c r="AA981" i="21"/>
  <c r="AA1008" i="21"/>
  <c r="AA1012" i="21"/>
  <c r="AA1011" i="21"/>
  <c r="AA1004" i="21"/>
  <c r="AA1002" i="21"/>
  <c r="AA1000" i="21"/>
  <c r="AA999" i="21"/>
  <c r="AA992" i="21"/>
  <c r="AA987" i="21"/>
  <c r="AA986" i="21"/>
  <c r="AA984" i="21"/>
  <c r="AA976" i="21"/>
  <c r="AA972" i="21"/>
  <c r="AA964" i="21"/>
  <c r="AA963" i="21"/>
  <c r="AA960" i="21"/>
  <c r="AA959" i="21"/>
  <c r="AA1010" i="21"/>
  <c r="AA978" i="21"/>
  <c r="AA996" i="21"/>
  <c r="AA990" i="21"/>
  <c r="AA994" i="21"/>
  <c r="AA998" i="21"/>
  <c r="AA1014" i="21"/>
  <c r="AA982" i="21"/>
  <c r="AA957" i="21"/>
  <c r="AA1006" i="21"/>
  <c r="AA980" i="21"/>
  <c r="AA974" i="21"/>
  <c r="I930" i="21"/>
  <c r="I931" i="21"/>
  <c r="I932" i="21"/>
  <c r="I933" i="21"/>
  <c r="I934" i="21"/>
  <c r="I935" i="21"/>
  <c r="I936" i="21"/>
  <c r="I937" i="21"/>
  <c r="I938" i="21"/>
  <c r="I939" i="21"/>
  <c r="I940" i="21"/>
  <c r="I941" i="21"/>
  <c r="I942" i="21"/>
  <c r="I943" i="21"/>
  <c r="I944" i="21"/>
  <c r="I945" i="21"/>
  <c r="I946" i="21"/>
  <c r="I947" i="21"/>
  <c r="I948" i="21"/>
  <c r="I949" i="21"/>
  <c r="I950" i="21"/>
  <c r="I951" i="21"/>
  <c r="I952" i="21"/>
  <c r="I953" i="21"/>
  <c r="I954" i="21"/>
  <c r="I955" i="21"/>
  <c r="I956" i="21"/>
  <c r="L930" i="21"/>
  <c r="O930" i="21"/>
  <c r="R930" i="21"/>
  <c r="U930" i="21"/>
  <c r="X930" i="21"/>
  <c r="L931" i="21"/>
  <c r="O931" i="21"/>
  <c r="R931" i="21"/>
  <c r="U931" i="21"/>
  <c r="X931" i="21"/>
  <c r="L932" i="21"/>
  <c r="O932" i="21"/>
  <c r="R932" i="21"/>
  <c r="U932" i="21"/>
  <c r="X932" i="21"/>
  <c r="L933" i="21"/>
  <c r="O933" i="21"/>
  <c r="R933" i="21"/>
  <c r="U933" i="21"/>
  <c r="X933" i="21"/>
  <c r="L934" i="21"/>
  <c r="O934" i="21"/>
  <c r="R934" i="21"/>
  <c r="U934" i="21"/>
  <c r="X934" i="21"/>
  <c r="L935" i="21"/>
  <c r="O935" i="21"/>
  <c r="R935" i="21"/>
  <c r="U935" i="21"/>
  <c r="X935" i="21"/>
  <c r="L936" i="21"/>
  <c r="O936" i="21"/>
  <c r="R936" i="21"/>
  <c r="U936" i="21"/>
  <c r="X936" i="21"/>
  <c r="L937" i="21"/>
  <c r="O937" i="21"/>
  <c r="R937" i="21"/>
  <c r="U937" i="21"/>
  <c r="X937" i="21"/>
  <c r="L938" i="21"/>
  <c r="O938" i="21"/>
  <c r="R938" i="21"/>
  <c r="U938" i="21"/>
  <c r="X938" i="21"/>
  <c r="L939" i="21"/>
  <c r="O939" i="21"/>
  <c r="R939" i="21"/>
  <c r="U939" i="21"/>
  <c r="X939" i="21"/>
  <c r="L940" i="21"/>
  <c r="O940" i="21"/>
  <c r="R940" i="21"/>
  <c r="U940" i="21"/>
  <c r="X940" i="21"/>
  <c r="L941" i="21"/>
  <c r="O941" i="21"/>
  <c r="R941" i="21"/>
  <c r="U941" i="21"/>
  <c r="X941" i="21"/>
  <c r="L942" i="21"/>
  <c r="O942" i="21"/>
  <c r="R942" i="21"/>
  <c r="U942" i="21"/>
  <c r="X942" i="21"/>
  <c r="L943" i="21"/>
  <c r="O943" i="21"/>
  <c r="R943" i="21"/>
  <c r="U943" i="21"/>
  <c r="X943" i="21"/>
  <c r="L944" i="21"/>
  <c r="O944" i="21"/>
  <c r="R944" i="21"/>
  <c r="U944" i="21"/>
  <c r="X944" i="21"/>
  <c r="L945" i="21"/>
  <c r="O945" i="21"/>
  <c r="R945" i="21"/>
  <c r="U945" i="21"/>
  <c r="X945" i="21"/>
  <c r="L946" i="21"/>
  <c r="O946" i="21"/>
  <c r="R946" i="21"/>
  <c r="U946" i="21"/>
  <c r="X946" i="21"/>
  <c r="L947" i="21"/>
  <c r="O947" i="21"/>
  <c r="R947" i="21"/>
  <c r="U947" i="21"/>
  <c r="X947" i="21"/>
  <c r="L948" i="21"/>
  <c r="O948" i="21"/>
  <c r="R948" i="21"/>
  <c r="U948" i="21"/>
  <c r="X948" i="21"/>
  <c r="L949" i="21"/>
  <c r="O949" i="21"/>
  <c r="R949" i="21"/>
  <c r="U949" i="21"/>
  <c r="X949" i="21"/>
  <c r="L950" i="21"/>
  <c r="O950" i="21"/>
  <c r="R950" i="21"/>
  <c r="U950" i="21"/>
  <c r="X950" i="21"/>
  <c r="L951" i="21"/>
  <c r="O951" i="21"/>
  <c r="R951" i="21"/>
  <c r="U951" i="21"/>
  <c r="X951" i="21"/>
  <c r="L952" i="21"/>
  <c r="O952" i="21"/>
  <c r="R952" i="21"/>
  <c r="U952" i="21"/>
  <c r="X952" i="21"/>
  <c r="L953" i="21"/>
  <c r="O953" i="21"/>
  <c r="R953" i="21"/>
  <c r="U953" i="21"/>
  <c r="X953" i="21"/>
  <c r="L954" i="21"/>
  <c r="O954" i="21"/>
  <c r="R954" i="21"/>
  <c r="U954" i="21"/>
  <c r="X954" i="21"/>
  <c r="L955" i="21"/>
  <c r="O955" i="21"/>
  <c r="R955" i="21"/>
  <c r="U955" i="21"/>
  <c r="X955" i="21"/>
  <c r="L956" i="21"/>
  <c r="O956" i="21"/>
  <c r="R956" i="21"/>
  <c r="U956" i="21"/>
  <c r="X956" i="21"/>
  <c r="AA941" i="21" l="1"/>
  <c r="AA956" i="21"/>
  <c r="AA939" i="21"/>
  <c r="AA953" i="21"/>
  <c r="AA937" i="21"/>
  <c r="AA945" i="21"/>
  <c r="AA950" i="21"/>
  <c r="AA942" i="21"/>
  <c r="AA934" i="21"/>
  <c r="AA949" i="21"/>
  <c r="AA933" i="21"/>
  <c r="AA955" i="21"/>
  <c r="AA947" i="21"/>
  <c r="AA954" i="21"/>
  <c r="AA946" i="21"/>
  <c r="AA938" i="21"/>
  <c r="AA952" i="21"/>
  <c r="AA951" i="21"/>
  <c r="AA944" i="21"/>
  <c r="AA943" i="21"/>
  <c r="AA940" i="21"/>
  <c r="AA936" i="21"/>
  <c r="AA935" i="21"/>
  <c r="AA931" i="21"/>
  <c r="AA948" i="21"/>
  <c r="AA932" i="21"/>
  <c r="AA930" i="21"/>
  <c r="I893" i="21"/>
  <c r="I894" i="21"/>
  <c r="I895" i="21"/>
  <c r="I896" i="21"/>
  <c r="I897" i="21"/>
  <c r="I898" i="21"/>
  <c r="I899" i="21"/>
  <c r="I900" i="21"/>
  <c r="I901" i="21"/>
  <c r="I902" i="21"/>
  <c r="I903" i="21"/>
  <c r="I904" i="21"/>
  <c r="I905" i="21"/>
  <c r="I906" i="21"/>
  <c r="I907" i="21"/>
  <c r="I908" i="21"/>
  <c r="I909" i="21"/>
  <c r="I910" i="21"/>
  <c r="I911" i="21"/>
  <c r="I912" i="21"/>
  <c r="I913" i="21"/>
  <c r="I914" i="21"/>
  <c r="I915" i="21"/>
  <c r="I916" i="21"/>
  <c r="I917" i="21"/>
  <c r="I918" i="21"/>
  <c r="I919" i="21"/>
  <c r="I920" i="21"/>
  <c r="I921" i="21"/>
  <c r="I922" i="21"/>
  <c r="I923" i="21"/>
  <c r="I924" i="21"/>
  <c r="I925" i="21"/>
  <c r="I926" i="21"/>
  <c r="I927" i="21"/>
  <c r="I928" i="21"/>
  <c r="I929" i="21"/>
  <c r="L893" i="21"/>
  <c r="O893" i="21"/>
  <c r="R893" i="21"/>
  <c r="U893" i="21"/>
  <c r="X893" i="21"/>
  <c r="L894" i="21"/>
  <c r="O894" i="21"/>
  <c r="R894" i="21"/>
  <c r="U894" i="21"/>
  <c r="X894" i="21"/>
  <c r="L895" i="21"/>
  <c r="O895" i="21"/>
  <c r="R895" i="21"/>
  <c r="U895" i="21"/>
  <c r="X895" i="21"/>
  <c r="L896" i="21"/>
  <c r="O896" i="21"/>
  <c r="R896" i="21"/>
  <c r="U896" i="21"/>
  <c r="X896" i="21"/>
  <c r="L897" i="21"/>
  <c r="O897" i="21"/>
  <c r="R897" i="21"/>
  <c r="U897" i="21"/>
  <c r="X897" i="21"/>
  <c r="L898" i="21"/>
  <c r="O898" i="21"/>
  <c r="R898" i="21"/>
  <c r="U898" i="21"/>
  <c r="X898" i="21"/>
  <c r="L899" i="21"/>
  <c r="O899" i="21"/>
  <c r="R899" i="21"/>
  <c r="U899" i="21"/>
  <c r="X899" i="21"/>
  <c r="L900" i="21"/>
  <c r="O900" i="21"/>
  <c r="R900" i="21"/>
  <c r="U900" i="21"/>
  <c r="X900" i="21"/>
  <c r="L901" i="21"/>
  <c r="O901" i="21"/>
  <c r="R901" i="21"/>
  <c r="U901" i="21"/>
  <c r="X901" i="21"/>
  <c r="L902" i="21"/>
  <c r="O902" i="21"/>
  <c r="R902" i="21"/>
  <c r="U902" i="21"/>
  <c r="X902" i="21"/>
  <c r="L903" i="21"/>
  <c r="O903" i="21"/>
  <c r="R903" i="21"/>
  <c r="U903" i="21"/>
  <c r="X903" i="21"/>
  <c r="L904" i="21"/>
  <c r="O904" i="21"/>
  <c r="R904" i="21"/>
  <c r="U904" i="21"/>
  <c r="X904" i="21"/>
  <c r="L905" i="21"/>
  <c r="O905" i="21"/>
  <c r="R905" i="21"/>
  <c r="U905" i="21"/>
  <c r="X905" i="21"/>
  <c r="L906" i="21"/>
  <c r="O906" i="21"/>
  <c r="R906" i="21"/>
  <c r="U906" i="21"/>
  <c r="X906" i="21"/>
  <c r="L907" i="21"/>
  <c r="O907" i="21"/>
  <c r="R907" i="21"/>
  <c r="U907" i="21"/>
  <c r="X907" i="21"/>
  <c r="L908" i="21"/>
  <c r="O908" i="21"/>
  <c r="R908" i="21"/>
  <c r="U908" i="21"/>
  <c r="X908" i="21"/>
  <c r="L909" i="21"/>
  <c r="O909" i="21"/>
  <c r="R909" i="21"/>
  <c r="U909" i="21"/>
  <c r="X909" i="21"/>
  <c r="L910" i="21"/>
  <c r="O910" i="21"/>
  <c r="R910" i="21"/>
  <c r="U910" i="21"/>
  <c r="X910" i="21"/>
  <c r="L911" i="21"/>
  <c r="O911" i="21"/>
  <c r="R911" i="21"/>
  <c r="U911" i="21"/>
  <c r="X911" i="21"/>
  <c r="L912" i="21"/>
  <c r="O912" i="21"/>
  <c r="R912" i="21"/>
  <c r="U912" i="21"/>
  <c r="X912" i="21"/>
  <c r="L913" i="21"/>
  <c r="O913" i="21"/>
  <c r="R913" i="21"/>
  <c r="U913" i="21"/>
  <c r="X913" i="21"/>
  <c r="L914" i="21"/>
  <c r="O914" i="21"/>
  <c r="R914" i="21"/>
  <c r="U914" i="21"/>
  <c r="X914" i="21"/>
  <c r="L915" i="21"/>
  <c r="O915" i="21"/>
  <c r="R915" i="21"/>
  <c r="U915" i="21"/>
  <c r="X915" i="21"/>
  <c r="L916" i="21"/>
  <c r="O916" i="21"/>
  <c r="R916" i="21"/>
  <c r="U916" i="21"/>
  <c r="X916" i="21"/>
  <c r="L917" i="21"/>
  <c r="O917" i="21"/>
  <c r="R917" i="21"/>
  <c r="U917" i="21"/>
  <c r="X917" i="21"/>
  <c r="L918" i="21"/>
  <c r="O918" i="21"/>
  <c r="R918" i="21"/>
  <c r="U918" i="21"/>
  <c r="X918" i="21"/>
  <c r="L919" i="21"/>
  <c r="O919" i="21"/>
  <c r="R919" i="21"/>
  <c r="U919" i="21"/>
  <c r="X919" i="21"/>
  <c r="L920" i="21"/>
  <c r="O920" i="21"/>
  <c r="R920" i="21"/>
  <c r="U920" i="21"/>
  <c r="X920" i="21"/>
  <c r="L921" i="21"/>
  <c r="O921" i="21"/>
  <c r="R921" i="21"/>
  <c r="U921" i="21"/>
  <c r="X921" i="21"/>
  <c r="L922" i="21"/>
  <c r="O922" i="21"/>
  <c r="R922" i="21"/>
  <c r="U922" i="21"/>
  <c r="X922" i="21"/>
  <c r="L923" i="21"/>
  <c r="O923" i="21"/>
  <c r="R923" i="21"/>
  <c r="U923" i="21"/>
  <c r="X923" i="21"/>
  <c r="L924" i="21"/>
  <c r="O924" i="21"/>
  <c r="R924" i="21"/>
  <c r="U924" i="21"/>
  <c r="X924" i="21"/>
  <c r="L925" i="21"/>
  <c r="O925" i="21"/>
  <c r="R925" i="21"/>
  <c r="U925" i="21"/>
  <c r="X925" i="21"/>
  <c r="L926" i="21"/>
  <c r="O926" i="21"/>
  <c r="R926" i="21"/>
  <c r="U926" i="21"/>
  <c r="X926" i="21"/>
  <c r="L927" i="21"/>
  <c r="O927" i="21"/>
  <c r="R927" i="21"/>
  <c r="U927" i="21"/>
  <c r="X927" i="21"/>
  <c r="L928" i="21"/>
  <c r="O928" i="21"/>
  <c r="R928" i="21"/>
  <c r="U928" i="21"/>
  <c r="X928" i="21"/>
  <c r="L929" i="21"/>
  <c r="O929" i="21"/>
  <c r="R929" i="21"/>
  <c r="U929" i="21"/>
  <c r="X929" i="21"/>
  <c r="AA900" i="21" l="1"/>
  <c r="AA893" i="21"/>
  <c r="AA901" i="21"/>
  <c r="AA915" i="21"/>
  <c r="AA917" i="21"/>
  <c r="AA914" i="21"/>
  <c r="AA910" i="21"/>
  <c r="AA902" i="21"/>
  <c r="AA924" i="21"/>
  <c r="AA908" i="21"/>
  <c r="AA925" i="21"/>
  <c r="AA899" i="21"/>
  <c r="AA894" i="21"/>
  <c r="AA923" i="21"/>
  <c r="AA927" i="21"/>
  <c r="AA919" i="21"/>
  <c r="AA912" i="21"/>
  <c r="AA904" i="21"/>
  <c r="AA896" i="21"/>
  <c r="AA913" i="21"/>
  <c r="AA928" i="21"/>
  <c r="AA926" i="21"/>
  <c r="AA922" i="21"/>
  <c r="AA920" i="21"/>
  <c r="AA918" i="21"/>
  <c r="AA916" i="21"/>
  <c r="AA911" i="21"/>
  <c r="AA909" i="21"/>
  <c r="AA907" i="21"/>
  <c r="AA905" i="21"/>
  <c r="AA903" i="21"/>
  <c r="AA897" i="21"/>
  <c r="AA895" i="21"/>
  <c r="AA921" i="21"/>
  <c r="AA906" i="21"/>
  <c r="AA929" i="21"/>
  <c r="AA898" i="21"/>
  <c r="I867" i="21"/>
  <c r="I868" i="21"/>
  <c r="I869" i="21"/>
  <c r="I870" i="21"/>
  <c r="I871" i="21"/>
  <c r="I872" i="21"/>
  <c r="I873" i="21"/>
  <c r="I874" i="21"/>
  <c r="I875" i="21"/>
  <c r="I876" i="21"/>
  <c r="I877" i="21"/>
  <c r="I878" i="21"/>
  <c r="I879" i="21"/>
  <c r="I880" i="21"/>
  <c r="I881" i="21"/>
  <c r="I882" i="21"/>
  <c r="I883" i="21"/>
  <c r="I884" i="21"/>
  <c r="I885" i="21"/>
  <c r="I886" i="21"/>
  <c r="I887" i="21"/>
  <c r="I888" i="21"/>
  <c r="I889" i="21"/>
  <c r="I890" i="21"/>
  <c r="I891" i="21"/>
  <c r="I892" i="21"/>
  <c r="L868" i="21"/>
  <c r="O868" i="21"/>
  <c r="R868" i="21"/>
  <c r="U868" i="21"/>
  <c r="X868" i="21"/>
  <c r="L869" i="21"/>
  <c r="O869" i="21"/>
  <c r="R869" i="21"/>
  <c r="U869" i="21"/>
  <c r="X869" i="21"/>
  <c r="L870" i="21"/>
  <c r="O870" i="21"/>
  <c r="R870" i="21"/>
  <c r="U870" i="21"/>
  <c r="X870" i="21"/>
  <c r="L871" i="21"/>
  <c r="O871" i="21"/>
  <c r="R871" i="21"/>
  <c r="U871" i="21"/>
  <c r="X871" i="21"/>
  <c r="L872" i="21"/>
  <c r="O872" i="21"/>
  <c r="R872" i="21"/>
  <c r="U872" i="21"/>
  <c r="X872" i="21"/>
  <c r="L873" i="21"/>
  <c r="O873" i="21"/>
  <c r="R873" i="21"/>
  <c r="U873" i="21"/>
  <c r="X873" i="21"/>
  <c r="L874" i="21"/>
  <c r="O874" i="21"/>
  <c r="R874" i="21"/>
  <c r="U874" i="21"/>
  <c r="X874" i="21"/>
  <c r="L875" i="21"/>
  <c r="O875" i="21"/>
  <c r="R875" i="21"/>
  <c r="U875" i="21"/>
  <c r="X875" i="21"/>
  <c r="L876" i="21"/>
  <c r="O876" i="21"/>
  <c r="R876" i="21"/>
  <c r="U876" i="21"/>
  <c r="X876" i="21"/>
  <c r="L877" i="21"/>
  <c r="O877" i="21"/>
  <c r="R877" i="21"/>
  <c r="U877" i="21"/>
  <c r="X877" i="21"/>
  <c r="L878" i="21"/>
  <c r="O878" i="21"/>
  <c r="R878" i="21"/>
  <c r="U878" i="21"/>
  <c r="X878" i="21"/>
  <c r="L879" i="21"/>
  <c r="O879" i="21"/>
  <c r="R879" i="21"/>
  <c r="U879" i="21"/>
  <c r="X879" i="21"/>
  <c r="L880" i="21"/>
  <c r="O880" i="21"/>
  <c r="R880" i="21"/>
  <c r="U880" i="21"/>
  <c r="X880" i="21"/>
  <c r="L881" i="21"/>
  <c r="O881" i="21"/>
  <c r="R881" i="21"/>
  <c r="U881" i="21"/>
  <c r="X881" i="21"/>
  <c r="L882" i="21"/>
  <c r="O882" i="21"/>
  <c r="R882" i="21"/>
  <c r="U882" i="21"/>
  <c r="X882" i="21"/>
  <c r="L883" i="21"/>
  <c r="O883" i="21"/>
  <c r="R883" i="21"/>
  <c r="U883" i="21"/>
  <c r="X883" i="21"/>
  <c r="L884" i="21"/>
  <c r="O884" i="21"/>
  <c r="R884" i="21"/>
  <c r="U884" i="21"/>
  <c r="X884" i="21"/>
  <c r="L885" i="21"/>
  <c r="O885" i="21"/>
  <c r="R885" i="21"/>
  <c r="U885" i="21"/>
  <c r="X885" i="21"/>
  <c r="L886" i="21"/>
  <c r="O886" i="21"/>
  <c r="R886" i="21"/>
  <c r="U886" i="21"/>
  <c r="X886" i="21"/>
  <c r="L887" i="21"/>
  <c r="O887" i="21"/>
  <c r="R887" i="21"/>
  <c r="U887" i="21"/>
  <c r="X887" i="21"/>
  <c r="L888" i="21"/>
  <c r="O888" i="21"/>
  <c r="R888" i="21"/>
  <c r="U888" i="21"/>
  <c r="X888" i="21"/>
  <c r="L889" i="21"/>
  <c r="O889" i="21"/>
  <c r="R889" i="21"/>
  <c r="U889" i="21"/>
  <c r="X889" i="21"/>
  <c r="L890" i="21"/>
  <c r="O890" i="21"/>
  <c r="R890" i="21"/>
  <c r="U890" i="21"/>
  <c r="X890" i="21"/>
  <c r="L891" i="21"/>
  <c r="O891" i="21"/>
  <c r="R891" i="21"/>
  <c r="U891" i="21"/>
  <c r="X891" i="21"/>
  <c r="L892" i="21"/>
  <c r="O892" i="21"/>
  <c r="R892" i="21"/>
  <c r="U892" i="21"/>
  <c r="X892" i="21"/>
  <c r="L867" i="21"/>
  <c r="O867" i="21"/>
  <c r="R867" i="21"/>
  <c r="U867" i="21"/>
  <c r="X867" i="21"/>
  <c r="AA884" i="21" l="1"/>
  <c r="AA891" i="21"/>
  <c r="AA883" i="21"/>
  <c r="AA876" i="21"/>
  <c r="AA888" i="21"/>
  <c r="AA880" i="21"/>
  <c r="AA872" i="21"/>
  <c r="AA892" i="21"/>
  <c r="AA875" i="21"/>
  <c r="AA870" i="21"/>
  <c r="AA887" i="21"/>
  <c r="AA879" i="21"/>
  <c r="AA871" i="21"/>
  <c r="AA877" i="21"/>
  <c r="AA869" i="21"/>
  <c r="AA889" i="21"/>
  <c r="AA886" i="21"/>
  <c r="AA885" i="21"/>
  <c r="AA881" i="21"/>
  <c r="AA878" i="21"/>
  <c r="AA873" i="21"/>
  <c r="AA868" i="21"/>
  <c r="AA867" i="21"/>
  <c r="AA882" i="21"/>
  <c r="AA874" i="21"/>
  <c r="AA890" i="21"/>
  <c r="I834" i="21"/>
  <c r="I835" i="21"/>
  <c r="I836" i="21"/>
  <c r="I837" i="21"/>
  <c r="I838" i="21"/>
  <c r="I839" i="21"/>
  <c r="I840" i="21"/>
  <c r="I841" i="21"/>
  <c r="I842" i="21"/>
  <c r="I843" i="21"/>
  <c r="I844" i="21"/>
  <c r="I845" i="21"/>
  <c r="I846" i="21"/>
  <c r="I847" i="21"/>
  <c r="I848" i="21"/>
  <c r="I849" i="21"/>
  <c r="I850" i="21"/>
  <c r="I851" i="21"/>
  <c r="I852" i="21"/>
  <c r="I853" i="21"/>
  <c r="I854" i="21"/>
  <c r="I855" i="21"/>
  <c r="I856" i="21"/>
  <c r="I857" i="21"/>
  <c r="I858" i="21"/>
  <c r="I859" i="21"/>
  <c r="I860" i="21"/>
  <c r="I861" i="21"/>
  <c r="I862" i="21"/>
  <c r="I863" i="21"/>
  <c r="I864" i="21"/>
  <c r="I865" i="21"/>
  <c r="I866" i="21"/>
  <c r="L835" i="21"/>
  <c r="O835" i="21"/>
  <c r="R835" i="21"/>
  <c r="U835" i="21"/>
  <c r="X835" i="21"/>
  <c r="L836" i="21"/>
  <c r="O836" i="21"/>
  <c r="R836" i="21"/>
  <c r="U836" i="21"/>
  <c r="X836" i="21"/>
  <c r="L837" i="21"/>
  <c r="O837" i="21"/>
  <c r="R837" i="21"/>
  <c r="U837" i="21"/>
  <c r="X837" i="21"/>
  <c r="L838" i="21"/>
  <c r="O838" i="21"/>
  <c r="R838" i="21"/>
  <c r="U838" i="21"/>
  <c r="X838" i="21"/>
  <c r="L839" i="21"/>
  <c r="O839" i="21"/>
  <c r="R839" i="21"/>
  <c r="U839" i="21"/>
  <c r="X839" i="21"/>
  <c r="L840" i="21"/>
  <c r="O840" i="21"/>
  <c r="R840" i="21"/>
  <c r="U840" i="21"/>
  <c r="X840" i="21"/>
  <c r="L841" i="21"/>
  <c r="O841" i="21"/>
  <c r="R841" i="21"/>
  <c r="U841" i="21"/>
  <c r="X841" i="21"/>
  <c r="L842" i="21"/>
  <c r="O842" i="21"/>
  <c r="R842" i="21"/>
  <c r="U842" i="21"/>
  <c r="X842" i="21"/>
  <c r="L843" i="21"/>
  <c r="O843" i="21"/>
  <c r="R843" i="21"/>
  <c r="U843" i="21"/>
  <c r="X843" i="21"/>
  <c r="L844" i="21"/>
  <c r="O844" i="21"/>
  <c r="R844" i="21"/>
  <c r="U844" i="21"/>
  <c r="X844" i="21"/>
  <c r="L845" i="21"/>
  <c r="O845" i="21"/>
  <c r="R845" i="21"/>
  <c r="U845" i="21"/>
  <c r="X845" i="21"/>
  <c r="L846" i="21"/>
  <c r="O846" i="21"/>
  <c r="R846" i="21"/>
  <c r="U846" i="21"/>
  <c r="X846" i="21"/>
  <c r="L847" i="21"/>
  <c r="O847" i="21"/>
  <c r="R847" i="21"/>
  <c r="U847" i="21"/>
  <c r="X847" i="21"/>
  <c r="L848" i="21"/>
  <c r="O848" i="21"/>
  <c r="R848" i="21"/>
  <c r="U848" i="21"/>
  <c r="X848" i="21"/>
  <c r="L849" i="21"/>
  <c r="O849" i="21"/>
  <c r="R849" i="21"/>
  <c r="U849" i="21"/>
  <c r="X849" i="21"/>
  <c r="L850" i="21"/>
  <c r="O850" i="21"/>
  <c r="R850" i="21"/>
  <c r="U850" i="21"/>
  <c r="X850" i="21"/>
  <c r="L851" i="21"/>
  <c r="O851" i="21"/>
  <c r="R851" i="21"/>
  <c r="U851" i="21"/>
  <c r="X851" i="21"/>
  <c r="L852" i="21"/>
  <c r="O852" i="21"/>
  <c r="R852" i="21"/>
  <c r="U852" i="21"/>
  <c r="X852" i="21"/>
  <c r="L853" i="21"/>
  <c r="O853" i="21"/>
  <c r="R853" i="21"/>
  <c r="U853" i="21"/>
  <c r="X853" i="21"/>
  <c r="L854" i="21"/>
  <c r="O854" i="21"/>
  <c r="R854" i="21"/>
  <c r="U854" i="21"/>
  <c r="X854" i="21"/>
  <c r="L855" i="21"/>
  <c r="O855" i="21"/>
  <c r="R855" i="21"/>
  <c r="U855" i="21"/>
  <c r="X855" i="21"/>
  <c r="L856" i="21"/>
  <c r="O856" i="21"/>
  <c r="R856" i="21"/>
  <c r="U856" i="21"/>
  <c r="X856" i="21"/>
  <c r="L857" i="21"/>
  <c r="O857" i="21"/>
  <c r="R857" i="21"/>
  <c r="U857" i="21"/>
  <c r="X857" i="21"/>
  <c r="L858" i="21"/>
  <c r="O858" i="21"/>
  <c r="R858" i="21"/>
  <c r="U858" i="21"/>
  <c r="X858" i="21"/>
  <c r="L859" i="21"/>
  <c r="O859" i="21"/>
  <c r="R859" i="21"/>
  <c r="U859" i="21"/>
  <c r="X859" i="21"/>
  <c r="L860" i="21"/>
  <c r="O860" i="21"/>
  <c r="R860" i="21"/>
  <c r="U860" i="21"/>
  <c r="X860" i="21"/>
  <c r="L861" i="21"/>
  <c r="O861" i="21"/>
  <c r="R861" i="21"/>
  <c r="U861" i="21"/>
  <c r="X861" i="21"/>
  <c r="L862" i="21"/>
  <c r="O862" i="21"/>
  <c r="R862" i="21"/>
  <c r="U862" i="21"/>
  <c r="X862" i="21"/>
  <c r="L863" i="21"/>
  <c r="O863" i="21"/>
  <c r="R863" i="21"/>
  <c r="U863" i="21"/>
  <c r="X863" i="21"/>
  <c r="L864" i="21"/>
  <c r="O864" i="21"/>
  <c r="R864" i="21"/>
  <c r="U864" i="21"/>
  <c r="X864" i="21"/>
  <c r="L865" i="21"/>
  <c r="O865" i="21"/>
  <c r="R865" i="21"/>
  <c r="U865" i="21"/>
  <c r="X865" i="21"/>
  <c r="L866" i="21"/>
  <c r="O866" i="21"/>
  <c r="R866" i="21"/>
  <c r="U866" i="21"/>
  <c r="X866" i="21"/>
  <c r="L834" i="21"/>
  <c r="O834" i="21"/>
  <c r="R834" i="21"/>
  <c r="U834" i="21"/>
  <c r="X834" i="21"/>
  <c r="AA857" i="21" l="1"/>
  <c r="AA836" i="21"/>
  <c r="AA852" i="21"/>
  <c r="AA838" i="21"/>
  <c r="AA845" i="21"/>
  <c r="AA837" i="21"/>
  <c r="AA834" i="21"/>
  <c r="AA853" i="21"/>
  <c r="AA858" i="21"/>
  <c r="AA859" i="21"/>
  <c r="AA851" i="21"/>
  <c r="AA843" i="21"/>
  <c r="AA835" i="21"/>
  <c r="AA866" i="21"/>
  <c r="AA865" i="21"/>
  <c r="AA864" i="21"/>
  <c r="AA863" i="21"/>
  <c r="AA862" i="21"/>
  <c r="AA861" i="21"/>
  <c r="AA860" i="21"/>
  <c r="AA856" i="21"/>
  <c r="AA855" i="21"/>
  <c r="AA854" i="21"/>
  <c r="AA850" i="21"/>
  <c r="AA848" i="21"/>
  <c r="AA847" i="21"/>
  <c r="AA846" i="21"/>
  <c r="AA844" i="21"/>
  <c r="AA842" i="21"/>
  <c r="AA840" i="21"/>
  <c r="AA839" i="21"/>
  <c r="AA849" i="21"/>
  <c r="AA841" i="21"/>
  <c r="I806" i="21" l="1"/>
  <c r="I807" i="21"/>
  <c r="I808" i="21"/>
  <c r="I809" i="21"/>
  <c r="I810" i="21"/>
  <c r="I811" i="21"/>
  <c r="I812" i="21"/>
  <c r="I813" i="21"/>
  <c r="I814" i="21"/>
  <c r="I815" i="21"/>
  <c r="I816" i="21"/>
  <c r="I817" i="21"/>
  <c r="I818" i="21"/>
  <c r="I819" i="21"/>
  <c r="I820" i="21"/>
  <c r="I821" i="21"/>
  <c r="I822" i="21"/>
  <c r="I823" i="21"/>
  <c r="I824" i="21"/>
  <c r="I825" i="21"/>
  <c r="I826" i="21"/>
  <c r="I827" i="21"/>
  <c r="I828" i="21"/>
  <c r="I829" i="21"/>
  <c r="I830" i="21"/>
  <c r="I831" i="21"/>
  <c r="I832" i="21"/>
  <c r="I833" i="21"/>
  <c r="L807" i="21"/>
  <c r="O807" i="21"/>
  <c r="R807" i="21"/>
  <c r="U807" i="21"/>
  <c r="X807" i="21"/>
  <c r="L808" i="21"/>
  <c r="O808" i="21"/>
  <c r="R808" i="21"/>
  <c r="U808" i="21"/>
  <c r="X808" i="21"/>
  <c r="L809" i="21"/>
  <c r="O809" i="21"/>
  <c r="R809" i="21"/>
  <c r="U809" i="21"/>
  <c r="X809" i="21"/>
  <c r="L810" i="21"/>
  <c r="O810" i="21"/>
  <c r="R810" i="21"/>
  <c r="U810" i="21"/>
  <c r="X810" i="21"/>
  <c r="L811" i="21"/>
  <c r="O811" i="21"/>
  <c r="R811" i="21"/>
  <c r="U811" i="21"/>
  <c r="X811" i="21"/>
  <c r="L812" i="21"/>
  <c r="O812" i="21"/>
  <c r="R812" i="21"/>
  <c r="U812" i="21"/>
  <c r="X812" i="21"/>
  <c r="L813" i="21"/>
  <c r="O813" i="21"/>
  <c r="R813" i="21"/>
  <c r="U813" i="21"/>
  <c r="X813" i="21"/>
  <c r="L814" i="21"/>
  <c r="O814" i="21"/>
  <c r="R814" i="21"/>
  <c r="U814" i="21"/>
  <c r="X814" i="21"/>
  <c r="L815" i="21"/>
  <c r="O815" i="21"/>
  <c r="R815" i="21"/>
  <c r="U815" i="21"/>
  <c r="X815" i="21"/>
  <c r="L816" i="21"/>
  <c r="O816" i="21"/>
  <c r="R816" i="21"/>
  <c r="U816" i="21"/>
  <c r="X816" i="21"/>
  <c r="L817" i="21"/>
  <c r="O817" i="21"/>
  <c r="R817" i="21"/>
  <c r="U817" i="21"/>
  <c r="X817" i="21"/>
  <c r="L818" i="21"/>
  <c r="O818" i="21"/>
  <c r="R818" i="21"/>
  <c r="U818" i="21"/>
  <c r="X818" i="21"/>
  <c r="L819" i="21"/>
  <c r="O819" i="21"/>
  <c r="R819" i="21"/>
  <c r="U819" i="21"/>
  <c r="X819" i="21"/>
  <c r="L820" i="21"/>
  <c r="O820" i="21"/>
  <c r="R820" i="21"/>
  <c r="U820" i="21"/>
  <c r="X820" i="21"/>
  <c r="L821" i="21"/>
  <c r="O821" i="21"/>
  <c r="R821" i="21"/>
  <c r="U821" i="21"/>
  <c r="X821" i="21"/>
  <c r="L822" i="21"/>
  <c r="O822" i="21"/>
  <c r="R822" i="21"/>
  <c r="U822" i="21"/>
  <c r="X822" i="21"/>
  <c r="L823" i="21"/>
  <c r="O823" i="21"/>
  <c r="R823" i="21"/>
  <c r="U823" i="21"/>
  <c r="X823" i="21"/>
  <c r="L824" i="21"/>
  <c r="O824" i="21"/>
  <c r="R824" i="21"/>
  <c r="U824" i="21"/>
  <c r="X824" i="21"/>
  <c r="L825" i="21"/>
  <c r="O825" i="21"/>
  <c r="R825" i="21"/>
  <c r="U825" i="21"/>
  <c r="X825" i="21"/>
  <c r="L826" i="21"/>
  <c r="O826" i="21"/>
  <c r="R826" i="21"/>
  <c r="U826" i="21"/>
  <c r="X826" i="21"/>
  <c r="L827" i="21"/>
  <c r="O827" i="21"/>
  <c r="R827" i="21"/>
  <c r="U827" i="21"/>
  <c r="X827" i="21"/>
  <c r="L828" i="21"/>
  <c r="O828" i="21"/>
  <c r="R828" i="21"/>
  <c r="U828" i="21"/>
  <c r="X828" i="21"/>
  <c r="L829" i="21"/>
  <c r="O829" i="21"/>
  <c r="R829" i="21"/>
  <c r="U829" i="21"/>
  <c r="X829" i="21"/>
  <c r="L830" i="21"/>
  <c r="O830" i="21"/>
  <c r="R830" i="21"/>
  <c r="U830" i="21"/>
  <c r="X830" i="21"/>
  <c r="L831" i="21"/>
  <c r="O831" i="21"/>
  <c r="R831" i="21"/>
  <c r="U831" i="21"/>
  <c r="X831" i="21"/>
  <c r="L832" i="21"/>
  <c r="O832" i="21"/>
  <c r="R832" i="21"/>
  <c r="U832" i="21"/>
  <c r="X832" i="21"/>
  <c r="L833" i="21"/>
  <c r="O833" i="21"/>
  <c r="R833" i="21"/>
  <c r="U833" i="21"/>
  <c r="X833" i="21"/>
  <c r="L806" i="21"/>
  <c r="O806" i="21"/>
  <c r="R806" i="21"/>
  <c r="U806" i="21"/>
  <c r="X806" i="21"/>
  <c r="AA822" i="21" l="1"/>
  <c r="AA830" i="21"/>
  <c r="AA806" i="21"/>
  <c r="AA831" i="21"/>
  <c r="AA814" i="21"/>
  <c r="AA815" i="21"/>
  <c r="AA824" i="21"/>
  <c r="AA807" i="21"/>
  <c r="AA823" i="21"/>
  <c r="AA827" i="21"/>
  <c r="AA819" i="21"/>
  <c r="AA811" i="21"/>
  <c r="AA826" i="21"/>
  <c r="AA818" i="21"/>
  <c r="AA810" i="21"/>
  <c r="AA833" i="21"/>
  <c r="AA832" i="21"/>
  <c r="AA828" i="21"/>
  <c r="AA825" i="21"/>
  <c r="AA820" i="21"/>
  <c r="AA817" i="21"/>
  <c r="AA816" i="21"/>
  <c r="AA812" i="21"/>
  <c r="AA809" i="21"/>
  <c r="AA808" i="21"/>
  <c r="AA829" i="21"/>
  <c r="AA813" i="21"/>
  <c r="AA821" i="21"/>
  <c r="Q339" i="21"/>
  <c r="I790" i="21"/>
  <c r="I791" i="21"/>
  <c r="I792" i="21"/>
  <c r="I793" i="21"/>
  <c r="I794" i="21"/>
  <c r="I795" i="21"/>
  <c r="I796" i="21"/>
  <c r="I797" i="21"/>
  <c r="I798" i="21"/>
  <c r="I799" i="21"/>
  <c r="I800" i="21"/>
  <c r="I801" i="21"/>
  <c r="I802" i="21"/>
  <c r="I803" i="21"/>
  <c r="I804" i="21"/>
  <c r="I805" i="21"/>
  <c r="L791" i="21"/>
  <c r="O791" i="21"/>
  <c r="R791" i="21"/>
  <c r="U791" i="21"/>
  <c r="X791" i="21"/>
  <c r="L792" i="21"/>
  <c r="O792" i="21"/>
  <c r="R792" i="21"/>
  <c r="U792" i="21"/>
  <c r="X792" i="21"/>
  <c r="L793" i="21"/>
  <c r="O793" i="21"/>
  <c r="R793" i="21"/>
  <c r="U793" i="21"/>
  <c r="X793" i="21"/>
  <c r="L794" i="21"/>
  <c r="O794" i="21"/>
  <c r="R794" i="21"/>
  <c r="U794" i="21"/>
  <c r="X794" i="21"/>
  <c r="L795" i="21"/>
  <c r="O795" i="21"/>
  <c r="R795" i="21"/>
  <c r="U795" i="21"/>
  <c r="X795" i="21"/>
  <c r="L796" i="21"/>
  <c r="O796" i="21"/>
  <c r="R796" i="21"/>
  <c r="U796" i="21"/>
  <c r="X796" i="21"/>
  <c r="L797" i="21"/>
  <c r="O797" i="21"/>
  <c r="R797" i="21"/>
  <c r="U797" i="21"/>
  <c r="X797" i="21"/>
  <c r="L798" i="21"/>
  <c r="O798" i="21"/>
  <c r="R798" i="21"/>
  <c r="U798" i="21"/>
  <c r="X798" i="21"/>
  <c r="L799" i="21"/>
  <c r="O799" i="21"/>
  <c r="R799" i="21"/>
  <c r="U799" i="21"/>
  <c r="X799" i="21"/>
  <c r="L800" i="21"/>
  <c r="O800" i="21"/>
  <c r="R800" i="21"/>
  <c r="U800" i="21"/>
  <c r="X800" i="21"/>
  <c r="L801" i="21"/>
  <c r="O801" i="21"/>
  <c r="R801" i="21"/>
  <c r="U801" i="21"/>
  <c r="X801" i="21"/>
  <c r="L802" i="21"/>
  <c r="O802" i="21"/>
  <c r="R802" i="21"/>
  <c r="U802" i="21"/>
  <c r="X802" i="21"/>
  <c r="L803" i="21"/>
  <c r="O803" i="21"/>
  <c r="R803" i="21"/>
  <c r="U803" i="21"/>
  <c r="X803" i="21"/>
  <c r="L804" i="21"/>
  <c r="O804" i="21"/>
  <c r="R804" i="21"/>
  <c r="U804" i="21"/>
  <c r="X804" i="21"/>
  <c r="L805" i="21"/>
  <c r="O805" i="21"/>
  <c r="R805" i="21"/>
  <c r="U805" i="21"/>
  <c r="X805" i="21"/>
  <c r="L790" i="21"/>
  <c r="O790" i="21"/>
  <c r="R790" i="21"/>
  <c r="U790" i="21"/>
  <c r="X790" i="21"/>
  <c r="AA802" i="21" l="1"/>
  <c r="AA792" i="21"/>
  <c r="AA800" i="21"/>
  <c r="AA794" i="21"/>
  <c r="AA791" i="21"/>
  <c r="AA798" i="21"/>
  <c r="AA805" i="21"/>
  <c r="AA804" i="21"/>
  <c r="AA803" i="21"/>
  <c r="AA801" i="21"/>
  <c r="AA799" i="21"/>
  <c r="AA797" i="21"/>
  <c r="AA796" i="21"/>
  <c r="AA795" i="21"/>
  <c r="AA793" i="21"/>
  <c r="AA790"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L745" i="21"/>
  <c r="O745" i="21"/>
  <c r="R745" i="21"/>
  <c r="U745" i="21"/>
  <c r="X745" i="21"/>
  <c r="L746" i="21"/>
  <c r="O746" i="21"/>
  <c r="R746" i="21"/>
  <c r="U746" i="21"/>
  <c r="X746" i="21"/>
  <c r="L747" i="21"/>
  <c r="O747" i="21"/>
  <c r="R747" i="21"/>
  <c r="U747" i="21"/>
  <c r="X747" i="21"/>
  <c r="L748" i="21"/>
  <c r="O748" i="21"/>
  <c r="R748" i="21"/>
  <c r="U748" i="21"/>
  <c r="X748" i="21"/>
  <c r="L749" i="21"/>
  <c r="O749" i="21"/>
  <c r="R749" i="21"/>
  <c r="U749" i="21"/>
  <c r="X749" i="21"/>
  <c r="L750" i="21"/>
  <c r="O750" i="21"/>
  <c r="R750" i="21"/>
  <c r="U750" i="21"/>
  <c r="X750" i="21"/>
  <c r="L751" i="21"/>
  <c r="O751" i="21"/>
  <c r="R751" i="21"/>
  <c r="U751" i="21"/>
  <c r="X751" i="21"/>
  <c r="L752" i="21"/>
  <c r="O752" i="21"/>
  <c r="R752" i="21"/>
  <c r="U752" i="21"/>
  <c r="X752" i="21"/>
  <c r="L753" i="21"/>
  <c r="O753" i="21"/>
  <c r="R753" i="21"/>
  <c r="U753" i="21"/>
  <c r="X753" i="21"/>
  <c r="L754" i="21"/>
  <c r="O754" i="21"/>
  <c r="R754" i="21"/>
  <c r="U754" i="21"/>
  <c r="X754" i="21"/>
  <c r="L755" i="21"/>
  <c r="O755" i="21"/>
  <c r="R755" i="21"/>
  <c r="U755" i="21"/>
  <c r="X755" i="21"/>
  <c r="L756" i="21"/>
  <c r="O756" i="21"/>
  <c r="R756" i="21"/>
  <c r="U756" i="21"/>
  <c r="X756" i="21"/>
  <c r="L757" i="21"/>
  <c r="O757" i="21"/>
  <c r="R757" i="21"/>
  <c r="U757" i="21"/>
  <c r="X757" i="21"/>
  <c r="L758" i="21"/>
  <c r="O758" i="21"/>
  <c r="R758" i="21"/>
  <c r="U758" i="21"/>
  <c r="X758" i="21"/>
  <c r="L759" i="21"/>
  <c r="O759" i="21"/>
  <c r="R759" i="21"/>
  <c r="U759" i="21"/>
  <c r="X759" i="21"/>
  <c r="L760" i="21"/>
  <c r="O760" i="21"/>
  <c r="R760" i="21"/>
  <c r="U760" i="21"/>
  <c r="X760" i="21"/>
  <c r="L761" i="21"/>
  <c r="O761" i="21"/>
  <c r="R761" i="21"/>
  <c r="U761" i="21"/>
  <c r="X761" i="21"/>
  <c r="L762" i="21"/>
  <c r="O762" i="21"/>
  <c r="R762" i="21"/>
  <c r="U762" i="21"/>
  <c r="X762" i="21"/>
  <c r="L763" i="21"/>
  <c r="O763" i="21"/>
  <c r="R763" i="21"/>
  <c r="U763" i="21"/>
  <c r="X763" i="21"/>
  <c r="L764" i="21"/>
  <c r="O764" i="21"/>
  <c r="R764" i="21"/>
  <c r="U764" i="21"/>
  <c r="X764" i="21"/>
  <c r="L765" i="21"/>
  <c r="O765" i="21"/>
  <c r="R765" i="21"/>
  <c r="U765" i="21"/>
  <c r="X765" i="21"/>
  <c r="L766" i="21"/>
  <c r="O766" i="21"/>
  <c r="R766" i="21"/>
  <c r="U766" i="21"/>
  <c r="X766" i="21"/>
  <c r="L767" i="21"/>
  <c r="O767" i="21"/>
  <c r="R767" i="21"/>
  <c r="U767" i="21"/>
  <c r="X767" i="21"/>
  <c r="L768" i="21"/>
  <c r="O768" i="21"/>
  <c r="R768" i="21"/>
  <c r="U768" i="21"/>
  <c r="X768" i="21"/>
  <c r="L769" i="21"/>
  <c r="O769" i="21"/>
  <c r="R769" i="21"/>
  <c r="U769" i="21"/>
  <c r="X769" i="21"/>
  <c r="L770" i="21"/>
  <c r="O770" i="21"/>
  <c r="R770" i="21"/>
  <c r="U770" i="21"/>
  <c r="X770" i="21"/>
  <c r="L771" i="21"/>
  <c r="O771" i="21"/>
  <c r="R771" i="21"/>
  <c r="U771" i="21"/>
  <c r="X771" i="21"/>
  <c r="L772" i="21"/>
  <c r="O772" i="21"/>
  <c r="R772" i="21"/>
  <c r="U772" i="21"/>
  <c r="X772" i="21"/>
  <c r="L773" i="21"/>
  <c r="O773" i="21"/>
  <c r="R773" i="21"/>
  <c r="U773" i="21"/>
  <c r="X773" i="21"/>
  <c r="L774" i="21"/>
  <c r="O774" i="21"/>
  <c r="R774" i="21"/>
  <c r="U774" i="21"/>
  <c r="X774" i="21"/>
  <c r="L775" i="21"/>
  <c r="O775" i="21"/>
  <c r="R775" i="21"/>
  <c r="U775" i="21"/>
  <c r="X775" i="21"/>
  <c r="L776" i="21"/>
  <c r="O776" i="21"/>
  <c r="R776" i="21"/>
  <c r="U776" i="21"/>
  <c r="X776" i="21"/>
  <c r="L777" i="21"/>
  <c r="O777" i="21"/>
  <c r="R777" i="21"/>
  <c r="U777" i="21"/>
  <c r="X777" i="21"/>
  <c r="L778" i="21"/>
  <c r="O778" i="21"/>
  <c r="R778" i="21"/>
  <c r="U778" i="21"/>
  <c r="X778" i="21"/>
  <c r="L779" i="21"/>
  <c r="O779" i="21"/>
  <c r="R779" i="21"/>
  <c r="U779" i="21"/>
  <c r="X779" i="21"/>
  <c r="L780" i="21"/>
  <c r="O780" i="21"/>
  <c r="R780" i="21"/>
  <c r="U780" i="21"/>
  <c r="X780" i="21"/>
  <c r="L781" i="21"/>
  <c r="O781" i="21"/>
  <c r="R781" i="21"/>
  <c r="U781" i="21"/>
  <c r="X781" i="21"/>
  <c r="L782" i="21"/>
  <c r="O782" i="21"/>
  <c r="R782" i="21"/>
  <c r="U782" i="21"/>
  <c r="X782" i="21"/>
  <c r="L783" i="21"/>
  <c r="O783" i="21"/>
  <c r="R783" i="21"/>
  <c r="U783" i="21"/>
  <c r="X783" i="21"/>
  <c r="L784" i="21"/>
  <c r="O784" i="21"/>
  <c r="R784" i="21"/>
  <c r="U784" i="21"/>
  <c r="X784" i="21"/>
  <c r="L785" i="21"/>
  <c r="O785" i="21"/>
  <c r="R785" i="21"/>
  <c r="U785" i="21"/>
  <c r="X785" i="21"/>
  <c r="L786" i="21"/>
  <c r="O786" i="21"/>
  <c r="R786" i="21"/>
  <c r="U786" i="21"/>
  <c r="X786" i="21"/>
  <c r="L787" i="21"/>
  <c r="O787" i="21"/>
  <c r="R787" i="21"/>
  <c r="U787" i="21"/>
  <c r="X787" i="21"/>
  <c r="L788" i="21"/>
  <c r="O788" i="21"/>
  <c r="R788" i="21"/>
  <c r="U788" i="21"/>
  <c r="X788" i="21"/>
  <c r="L789" i="21"/>
  <c r="O789" i="21"/>
  <c r="R789" i="21"/>
  <c r="U789" i="21"/>
  <c r="X789" i="21"/>
  <c r="L744" i="21"/>
  <c r="O744" i="21"/>
  <c r="R744" i="21"/>
  <c r="U744" i="21"/>
  <c r="X744" i="21"/>
  <c r="AA760" i="21" l="1"/>
  <c r="AA778" i="21"/>
  <c r="AA776" i="21"/>
  <c r="AA773" i="21"/>
  <c r="AA786" i="21"/>
  <c r="AA789" i="21"/>
  <c r="AA788" i="21"/>
  <c r="AA780" i="21"/>
  <c r="AA772" i="21"/>
  <c r="AA764" i="21"/>
  <c r="AA756" i="21"/>
  <c r="AA748" i="21"/>
  <c r="AA762" i="21"/>
  <c r="AA754" i="21"/>
  <c r="AA747" i="21"/>
  <c r="AA746" i="21"/>
  <c r="AA770" i="21"/>
  <c r="AA765" i="21"/>
  <c r="AA785" i="21"/>
  <c r="AA777" i="21"/>
  <c r="AA769" i="21"/>
  <c r="AA781" i="21"/>
  <c r="AA755" i="21"/>
  <c r="AA784" i="21"/>
  <c r="AA768" i="21"/>
  <c r="AA752" i="21"/>
  <c r="AA787" i="21"/>
  <c r="AA782" i="21"/>
  <c r="AA779" i="21"/>
  <c r="AA775" i="21"/>
  <c r="AA774" i="21"/>
  <c r="AA771" i="21"/>
  <c r="AA766" i="21"/>
  <c r="AA763" i="21"/>
  <c r="AA759" i="21"/>
  <c r="AA758" i="21"/>
  <c r="AA757" i="21"/>
  <c r="AA751" i="21"/>
  <c r="AA750" i="21"/>
  <c r="AA745" i="21"/>
  <c r="AA767" i="21"/>
  <c r="AA749" i="21"/>
  <c r="AA753" i="21"/>
  <c r="AA783" i="21"/>
  <c r="AA761" i="21"/>
  <c r="AA744" i="21"/>
  <c r="L702" i="21" l="1"/>
  <c r="O702" i="21"/>
  <c r="R702" i="21"/>
  <c r="U702" i="21"/>
  <c r="X702" i="21"/>
  <c r="L703" i="21"/>
  <c r="O703" i="21"/>
  <c r="R703" i="21"/>
  <c r="U703" i="21"/>
  <c r="X703" i="21"/>
  <c r="L704" i="21"/>
  <c r="O704" i="21"/>
  <c r="R704" i="21"/>
  <c r="U704" i="21"/>
  <c r="X704" i="21"/>
  <c r="L705" i="21"/>
  <c r="O705" i="21"/>
  <c r="R705" i="21"/>
  <c r="U705" i="21"/>
  <c r="X705" i="21"/>
  <c r="L706" i="21"/>
  <c r="O706" i="21"/>
  <c r="R706" i="21"/>
  <c r="U706" i="21"/>
  <c r="X706" i="21"/>
  <c r="L707" i="21"/>
  <c r="O707" i="21"/>
  <c r="R707" i="21"/>
  <c r="U707" i="21"/>
  <c r="X707" i="21"/>
  <c r="L708" i="21"/>
  <c r="O708" i="21"/>
  <c r="R708" i="21"/>
  <c r="U708" i="21"/>
  <c r="X708" i="21"/>
  <c r="L709" i="21"/>
  <c r="O709" i="21"/>
  <c r="R709" i="21"/>
  <c r="U709" i="21"/>
  <c r="X709" i="21"/>
  <c r="L710" i="21"/>
  <c r="O710" i="21"/>
  <c r="R710" i="21"/>
  <c r="U710" i="21"/>
  <c r="X710" i="21"/>
  <c r="L711" i="21"/>
  <c r="O711" i="21"/>
  <c r="R711" i="21"/>
  <c r="U711" i="21"/>
  <c r="X711" i="21"/>
  <c r="L712" i="21"/>
  <c r="O712" i="21"/>
  <c r="R712" i="21"/>
  <c r="U712" i="21"/>
  <c r="X712" i="21"/>
  <c r="L713" i="21"/>
  <c r="O713" i="21"/>
  <c r="R713" i="21"/>
  <c r="U713" i="21"/>
  <c r="X713" i="21"/>
  <c r="L714" i="21"/>
  <c r="O714" i="21"/>
  <c r="R714" i="21"/>
  <c r="U714" i="21"/>
  <c r="X714" i="21"/>
  <c r="L715" i="21"/>
  <c r="O715" i="21"/>
  <c r="R715" i="21"/>
  <c r="U715" i="21"/>
  <c r="X715" i="21"/>
  <c r="L716" i="21"/>
  <c r="O716" i="21"/>
  <c r="R716" i="21"/>
  <c r="U716" i="21"/>
  <c r="X716" i="21"/>
  <c r="L717" i="21"/>
  <c r="O717" i="21"/>
  <c r="R717" i="21"/>
  <c r="U717" i="21"/>
  <c r="X717" i="21"/>
  <c r="L718" i="21"/>
  <c r="O718" i="21"/>
  <c r="R718" i="21"/>
  <c r="U718" i="21"/>
  <c r="X718" i="21"/>
  <c r="L719" i="21"/>
  <c r="O719" i="21"/>
  <c r="R719" i="21"/>
  <c r="U719" i="21"/>
  <c r="X719" i="21"/>
  <c r="L720" i="21"/>
  <c r="O720" i="21"/>
  <c r="R720" i="21"/>
  <c r="U720" i="21"/>
  <c r="X720" i="21"/>
  <c r="L721" i="21"/>
  <c r="O721" i="21"/>
  <c r="R721" i="21"/>
  <c r="U721" i="21"/>
  <c r="X721" i="21"/>
  <c r="L722" i="21"/>
  <c r="O722" i="21"/>
  <c r="R722" i="21"/>
  <c r="U722" i="21"/>
  <c r="X722" i="21"/>
  <c r="L723" i="21"/>
  <c r="O723" i="21"/>
  <c r="R723" i="21"/>
  <c r="U723" i="21"/>
  <c r="X723" i="21"/>
  <c r="L724" i="21"/>
  <c r="O724" i="21"/>
  <c r="R724" i="21"/>
  <c r="U724" i="21"/>
  <c r="X724" i="21"/>
  <c r="L725" i="21"/>
  <c r="O725" i="21"/>
  <c r="R725" i="21"/>
  <c r="U725" i="21"/>
  <c r="X725" i="21"/>
  <c r="L726" i="21"/>
  <c r="O726" i="21"/>
  <c r="R726" i="21"/>
  <c r="U726" i="21"/>
  <c r="X726" i="21"/>
  <c r="L727" i="21"/>
  <c r="O727" i="21"/>
  <c r="R727" i="21"/>
  <c r="U727" i="21"/>
  <c r="X727" i="21"/>
  <c r="L728" i="21"/>
  <c r="O728" i="21"/>
  <c r="R728" i="21"/>
  <c r="U728" i="21"/>
  <c r="X728" i="21"/>
  <c r="L729" i="21"/>
  <c r="O729" i="21"/>
  <c r="R729" i="21"/>
  <c r="U729" i="21"/>
  <c r="X729" i="21"/>
  <c r="L730" i="21"/>
  <c r="O730" i="21"/>
  <c r="R730" i="21"/>
  <c r="U730" i="21"/>
  <c r="X730" i="21"/>
  <c r="L731" i="21"/>
  <c r="O731" i="21"/>
  <c r="R731" i="21"/>
  <c r="U731" i="21"/>
  <c r="X731" i="21"/>
  <c r="L732" i="21"/>
  <c r="O732" i="21"/>
  <c r="R732" i="21"/>
  <c r="U732" i="21"/>
  <c r="X732" i="21"/>
  <c r="L733" i="21"/>
  <c r="O733" i="21"/>
  <c r="R733" i="21"/>
  <c r="U733" i="21"/>
  <c r="X733" i="21"/>
  <c r="L734" i="21"/>
  <c r="O734" i="21"/>
  <c r="R734" i="21"/>
  <c r="U734" i="21"/>
  <c r="X734" i="21"/>
  <c r="L735" i="21"/>
  <c r="O735" i="21"/>
  <c r="R735" i="21"/>
  <c r="U735" i="21"/>
  <c r="X735" i="21"/>
  <c r="L736" i="21"/>
  <c r="O736" i="21"/>
  <c r="R736" i="21"/>
  <c r="U736" i="21"/>
  <c r="X736" i="21"/>
  <c r="L737" i="21"/>
  <c r="O737" i="21"/>
  <c r="R737" i="21"/>
  <c r="U737" i="21"/>
  <c r="X737" i="21"/>
  <c r="L738" i="21"/>
  <c r="O738" i="21"/>
  <c r="R738" i="21"/>
  <c r="U738" i="21"/>
  <c r="X738" i="21"/>
  <c r="L739" i="21"/>
  <c r="O739" i="21"/>
  <c r="R739" i="21"/>
  <c r="U739" i="21"/>
  <c r="X739" i="21"/>
  <c r="L740" i="21"/>
  <c r="O740" i="21"/>
  <c r="R740" i="21"/>
  <c r="U740" i="21"/>
  <c r="X740" i="21"/>
  <c r="L741" i="21"/>
  <c r="O741" i="21"/>
  <c r="R741" i="21"/>
  <c r="U741" i="21"/>
  <c r="X741" i="21"/>
  <c r="L742" i="21"/>
  <c r="O742" i="21"/>
  <c r="R742" i="21"/>
  <c r="U742" i="21"/>
  <c r="X742" i="21"/>
  <c r="L743" i="21"/>
  <c r="O743" i="21"/>
  <c r="R743" i="21"/>
  <c r="U743" i="21"/>
  <c r="X743" i="21"/>
  <c r="L701" i="21"/>
  <c r="O701" i="21"/>
  <c r="R701" i="21"/>
  <c r="U701" i="21"/>
  <c r="X701" i="21"/>
  <c r="I701" i="21"/>
  <c r="I702" i="21"/>
  <c r="I703" i="21"/>
  <c r="I704" i="21"/>
  <c r="I705" i="21"/>
  <c r="I706" i="21"/>
  <c r="I707" i="21"/>
  <c r="I708" i="21"/>
  <c r="I7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AA743" i="21" l="1"/>
  <c r="AA721" i="21"/>
  <c r="AA729" i="21"/>
  <c r="AA737" i="21"/>
  <c r="AA702" i="21"/>
  <c r="AA714" i="21"/>
  <c r="AA713" i="21"/>
  <c r="AA705" i="21"/>
  <c r="AA733" i="21"/>
  <c r="AA717" i="21"/>
  <c r="AA709" i="21"/>
  <c r="AA741" i="21"/>
  <c r="AA725" i="21"/>
  <c r="AA742" i="21"/>
  <c r="AA740" i="21"/>
  <c r="AA739" i="21"/>
  <c r="AA738" i="21"/>
  <c r="AA736" i="21"/>
  <c r="AA735" i="21"/>
  <c r="AA734" i="21"/>
  <c r="AA732" i="21"/>
  <c r="AA731" i="21"/>
  <c r="AA730" i="21"/>
  <c r="AA728" i="21"/>
  <c r="AA727" i="21"/>
  <c r="AA726" i="21"/>
  <c r="AA724" i="21"/>
  <c r="AA723" i="21"/>
  <c r="AA722" i="21"/>
  <c r="AA720" i="21"/>
  <c r="AA719" i="21"/>
  <c r="AA718" i="21"/>
  <c r="AA716" i="21"/>
  <c r="AA715" i="21"/>
  <c r="AA712" i="21"/>
  <c r="AA711" i="21"/>
  <c r="AA710" i="21"/>
  <c r="AA708" i="21"/>
  <c r="AA707" i="21"/>
  <c r="AA706" i="21"/>
  <c r="AA704" i="21"/>
  <c r="AA703" i="21"/>
  <c r="AA701" i="21"/>
  <c r="I657" i="21" l="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L658" i="21"/>
  <c r="O658" i="21"/>
  <c r="R658" i="21"/>
  <c r="U658" i="21"/>
  <c r="X658" i="21"/>
  <c r="L659" i="21"/>
  <c r="O659" i="21"/>
  <c r="R659" i="21"/>
  <c r="U659" i="21"/>
  <c r="X659" i="21"/>
  <c r="L660" i="21"/>
  <c r="O660" i="21"/>
  <c r="R660" i="21"/>
  <c r="U660" i="21"/>
  <c r="X660" i="21"/>
  <c r="L661" i="21"/>
  <c r="O661" i="21"/>
  <c r="R661" i="21"/>
  <c r="U661" i="21"/>
  <c r="X661" i="21"/>
  <c r="L662" i="21"/>
  <c r="O662" i="21"/>
  <c r="R662" i="21"/>
  <c r="U662" i="21"/>
  <c r="X662" i="21"/>
  <c r="L663" i="21"/>
  <c r="O663" i="21"/>
  <c r="R663" i="21"/>
  <c r="U663" i="21"/>
  <c r="X663" i="21"/>
  <c r="L664" i="21"/>
  <c r="O664" i="21"/>
  <c r="R664" i="21"/>
  <c r="U664" i="21"/>
  <c r="X664" i="21"/>
  <c r="L665" i="21"/>
  <c r="O665" i="21"/>
  <c r="R665" i="21"/>
  <c r="U665" i="21"/>
  <c r="X665" i="21"/>
  <c r="L666" i="21"/>
  <c r="O666" i="21"/>
  <c r="R666" i="21"/>
  <c r="U666" i="21"/>
  <c r="X666" i="21"/>
  <c r="L667" i="21"/>
  <c r="O667" i="21"/>
  <c r="R667" i="21"/>
  <c r="U667" i="21"/>
  <c r="X667" i="21"/>
  <c r="L668" i="21"/>
  <c r="O668" i="21"/>
  <c r="R668" i="21"/>
  <c r="U668" i="21"/>
  <c r="X668" i="21"/>
  <c r="L669" i="21"/>
  <c r="O669" i="21"/>
  <c r="R669" i="21"/>
  <c r="U669" i="21"/>
  <c r="X669" i="21"/>
  <c r="L670" i="21"/>
  <c r="O670" i="21"/>
  <c r="R670" i="21"/>
  <c r="U670" i="21"/>
  <c r="X670" i="21"/>
  <c r="L671" i="21"/>
  <c r="O671" i="21"/>
  <c r="R671" i="21"/>
  <c r="U671" i="21"/>
  <c r="X671" i="21"/>
  <c r="L672" i="21"/>
  <c r="O672" i="21"/>
  <c r="R672" i="21"/>
  <c r="U672" i="21"/>
  <c r="X672" i="21"/>
  <c r="L673" i="21"/>
  <c r="O673" i="21"/>
  <c r="R673" i="21"/>
  <c r="U673" i="21"/>
  <c r="X673" i="21"/>
  <c r="L674" i="21"/>
  <c r="O674" i="21"/>
  <c r="R674" i="21"/>
  <c r="U674" i="21"/>
  <c r="X674" i="21"/>
  <c r="L675" i="21"/>
  <c r="O675" i="21"/>
  <c r="R675" i="21"/>
  <c r="U675" i="21"/>
  <c r="X675" i="21"/>
  <c r="L676" i="21"/>
  <c r="O676" i="21"/>
  <c r="R676" i="21"/>
  <c r="U676" i="21"/>
  <c r="X676" i="21"/>
  <c r="L677" i="21"/>
  <c r="O677" i="21"/>
  <c r="R677" i="21"/>
  <c r="U677" i="21"/>
  <c r="X677" i="21"/>
  <c r="L678" i="21"/>
  <c r="O678" i="21"/>
  <c r="R678" i="21"/>
  <c r="U678" i="21"/>
  <c r="X678" i="21"/>
  <c r="L679" i="21"/>
  <c r="O679" i="21"/>
  <c r="R679" i="21"/>
  <c r="U679" i="21"/>
  <c r="X679" i="21"/>
  <c r="L680" i="21"/>
  <c r="O680" i="21"/>
  <c r="R680" i="21"/>
  <c r="U680" i="21"/>
  <c r="X680" i="21"/>
  <c r="L681" i="21"/>
  <c r="O681" i="21"/>
  <c r="R681" i="21"/>
  <c r="U681" i="21"/>
  <c r="X681" i="21"/>
  <c r="L682" i="21"/>
  <c r="O682" i="21"/>
  <c r="R682" i="21"/>
  <c r="U682" i="21"/>
  <c r="X682" i="21"/>
  <c r="L683" i="21"/>
  <c r="O683" i="21"/>
  <c r="R683" i="21"/>
  <c r="U683" i="21"/>
  <c r="X683" i="21"/>
  <c r="L684" i="21"/>
  <c r="O684" i="21"/>
  <c r="R684" i="21"/>
  <c r="U684" i="21"/>
  <c r="X684" i="21"/>
  <c r="L685" i="21"/>
  <c r="O685" i="21"/>
  <c r="R685" i="21"/>
  <c r="U685" i="21"/>
  <c r="X685" i="21"/>
  <c r="L686" i="21"/>
  <c r="O686" i="21"/>
  <c r="R686" i="21"/>
  <c r="U686" i="21"/>
  <c r="X686" i="21"/>
  <c r="L687" i="21"/>
  <c r="O687" i="21"/>
  <c r="R687" i="21"/>
  <c r="U687" i="21"/>
  <c r="X687" i="21"/>
  <c r="L688" i="21"/>
  <c r="O688" i="21"/>
  <c r="R688" i="21"/>
  <c r="U688" i="21"/>
  <c r="X688" i="21"/>
  <c r="L689" i="21"/>
  <c r="O689" i="21"/>
  <c r="R689" i="21"/>
  <c r="U689" i="21"/>
  <c r="X689" i="21"/>
  <c r="L690" i="21"/>
  <c r="O690" i="21"/>
  <c r="R690" i="21"/>
  <c r="U690" i="21"/>
  <c r="X690" i="21"/>
  <c r="L691" i="21"/>
  <c r="O691" i="21"/>
  <c r="R691" i="21"/>
  <c r="U691" i="21"/>
  <c r="X691" i="21"/>
  <c r="L692" i="21"/>
  <c r="O692" i="21"/>
  <c r="R692" i="21"/>
  <c r="U692" i="21"/>
  <c r="X692" i="21"/>
  <c r="L693" i="21"/>
  <c r="O693" i="21"/>
  <c r="R693" i="21"/>
  <c r="U693" i="21"/>
  <c r="X693" i="21"/>
  <c r="L694" i="21"/>
  <c r="O694" i="21"/>
  <c r="R694" i="21"/>
  <c r="U694" i="21"/>
  <c r="X694" i="21"/>
  <c r="L695" i="21"/>
  <c r="O695" i="21"/>
  <c r="R695" i="21"/>
  <c r="U695" i="21"/>
  <c r="X695" i="21"/>
  <c r="L696" i="21"/>
  <c r="O696" i="21"/>
  <c r="R696" i="21"/>
  <c r="U696" i="21"/>
  <c r="X696" i="21"/>
  <c r="L697" i="21"/>
  <c r="O697" i="21"/>
  <c r="R697" i="21"/>
  <c r="U697" i="21"/>
  <c r="X697" i="21"/>
  <c r="L698" i="21"/>
  <c r="O698" i="21"/>
  <c r="R698" i="21"/>
  <c r="U698" i="21"/>
  <c r="X698" i="21"/>
  <c r="L699" i="21"/>
  <c r="O699" i="21"/>
  <c r="R699" i="21"/>
  <c r="U699" i="21"/>
  <c r="X699" i="21"/>
  <c r="L700" i="21"/>
  <c r="O700" i="21"/>
  <c r="R700" i="21"/>
  <c r="U700" i="21"/>
  <c r="X700" i="21"/>
  <c r="L657" i="21"/>
  <c r="O657" i="21"/>
  <c r="R657" i="21"/>
  <c r="U657" i="21"/>
  <c r="X657" i="21"/>
  <c r="AA661" i="21" l="1"/>
  <c r="AA666" i="21"/>
  <c r="AA658" i="21"/>
  <c r="AA698" i="21"/>
  <c r="AA690" i="21"/>
  <c r="AA682" i="21"/>
  <c r="AA674" i="21"/>
  <c r="AA662" i="21"/>
  <c r="AA691" i="21"/>
  <c r="AA675" i="21"/>
  <c r="AA667" i="21"/>
  <c r="AA693" i="21"/>
  <c r="AA685" i="21"/>
  <c r="AA677" i="21"/>
  <c r="AA669" i="21"/>
  <c r="AA699" i="21"/>
  <c r="AA676" i="21"/>
  <c r="AA660" i="21"/>
  <c r="AA697" i="21"/>
  <c r="AA689" i="21"/>
  <c r="AA681" i="21"/>
  <c r="AA673" i="21"/>
  <c r="AA665" i="21"/>
  <c r="AA700" i="21"/>
  <c r="AA695" i="21"/>
  <c r="AA694" i="21"/>
  <c r="AA692" i="21"/>
  <c r="AA688" i="21"/>
  <c r="AA686" i="21"/>
  <c r="AA687" i="21"/>
  <c r="AA684" i="21"/>
  <c r="AA683" i="21"/>
  <c r="AA679" i="21"/>
  <c r="AA678" i="21"/>
  <c r="AA672" i="21"/>
  <c r="AA671" i="21"/>
  <c r="AA670" i="21"/>
  <c r="AA668" i="21"/>
  <c r="AA663" i="21"/>
  <c r="AA659" i="21"/>
  <c r="AA696" i="21"/>
  <c r="AA664" i="21"/>
  <c r="AA657" i="21"/>
  <c r="AA680"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L615" i="21"/>
  <c r="O615" i="21"/>
  <c r="R615" i="21"/>
  <c r="U615" i="21"/>
  <c r="X615" i="21"/>
  <c r="L616" i="21"/>
  <c r="O616" i="21"/>
  <c r="R616" i="21"/>
  <c r="U616" i="21"/>
  <c r="X616" i="21"/>
  <c r="L617" i="21"/>
  <c r="O617" i="21"/>
  <c r="R617" i="21"/>
  <c r="U617" i="21"/>
  <c r="X617" i="21"/>
  <c r="L618" i="21"/>
  <c r="O618" i="21"/>
  <c r="R618" i="21"/>
  <c r="U618" i="21"/>
  <c r="X618" i="21"/>
  <c r="L619" i="21"/>
  <c r="O619" i="21"/>
  <c r="R619" i="21"/>
  <c r="U619" i="21"/>
  <c r="X619" i="21"/>
  <c r="L620" i="21"/>
  <c r="O620" i="21"/>
  <c r="R620" i="21"/>
  <c r="U620" i="21"/>
  <c r="X620" i="21"/>
  <c r="L621" i="21"/>
  <c r="O621" i="21"/>
  <c r="R621" i="21"/>
  <c r="U621" i="21"/>
  <c r="X621" i="21"/>
  <c r="L622" i="21"/>
  <c r="O622" i="21"/>
  <c r="R622" i="21"/>
  <c r="U622" i="21"/>
  <c r="X622" i="21"/>
  <c r="L623" i="21"/>
  <c r="O623" i="21"/>
  <c r="R623" i="21"/>
  <c r="U623" i="21"/>
  <c r="X623" i="21"/>
  <c r="L624" i="21"/>
  <c r="O624" i="21"/>
  <c r="R624" i="21"/>
  <c r="U624" i="21"/>
  <c r="X624" i="21"/>
  <c r="L625" i="21"/>
  <c r="O625" i="21"/>
  <c r="R625" i="21"/>
  <c r="U625" i="21"/>
  <c r="X625" i="21"/>
  <c r="L626" i="21"/>
  <c r="O626" i="21"/>
  <c r="R626" i="21"/>
  <c r="U626" i="21"/>
  <c r="X626" i="21"/>
  <c r="L627" i="21"/>
  <c r="O627" i="21"/>
  <c r="R627" i="21"/>
  <c r="U627" i="21"/>
  <c r="X627" i="21"/>
  <c r="L628" i="21"/>
  <c r="O628" i="21"/>
  <c r="R628" i="21"/>
  <c r="U628" i="21"/>
  <c r="X628" i="21"/>
  <c r="L629" i="21"/>
  <c r="O629" i="21"/>
  <c r="R629" i="21"/>
  <c r="U629" i="21"/>
  <c r="X629" i="21"/>
  <c r="L630" i="21"/>
  <c r="O630" i="21"/>
  <c r="R630" i="21"/>
  <c r="U630" i="21"/>
  <c r="X630" i="21"/>
  <c r="L631" i="21"/>
  <c r="O631" i="21"/>
  <c r="R631" i="21"/>
  <c r="U631" i="21"/>
  <c r="X631" i="21"/>
  <c r="L632" i="21"/>
  <c r="O632" i="21"/>
  <c r="R632" i="21"/>
  <c r="U632" i="21"/>
  <c r="X632" i="21"/>
  <c r="L633" i="21"/>
  <c r="O633" i="21"/>
  <c r="R633" i="21"/>
  <c r="U633" i="21"/>
  <c r="X633" i="21"/>
  <c r="L634" i="21"/>
  <c r="O634" i="21"/>
  <c r="R634" i="21"/>
  <c r="U634" i="21"/>
  <c r="X634" i="21"/>
  <c r="L635" i="21"/>
  <c r="O635" i="21"/>
  <c r="R635" i="21"/>
  <c r="U635" i="21"/>
  <c r="X635" i="21"/>
  <c r="L636" i="21"/>
  <c r="O636" i="21"/>
  <c r="R636" i="21"/>
  <c r="U636" i="21"/>
  <c r="X636" i="21"/>
  <c r="L637" i="21"/>
  <c r="O637" i="21"/>
  <c r="R637" i="21"/>
  <c r="U637" i="21"/>
  <c r="X637" i="21"/>
  <c r="L638" i="21"/>
  <c r="O638" i="21"/>
  <c r="R638" i="21"/>
  <c r="U638" i="21"/>
  <c r="X638" i="21"/>
  <c r="L639" i="21"/>
  <c r="O639" i="21"/>
  <c r="R639" i="21"/>
  <c r="U639" i="21"/>
  <c r="X639" i="21"/>
  <c r="L640" i="21"/>
  <c r="O640" i="21"/>
  <c r="R640" i="21"/>
  <c r="U640" i="21"/>
  <c r="X640" i="21"/>
  <c r="L641" i="21"/>
  <c r="O641" i="21"/>
  <c r="R641" i="21"/>
  <c r="U641" i="21"/>
  <c r="X641" i="21"/>
  <c r="L642" i="21"/>
  <c r="O642" i="21"/>
  <c r="R642" i="21"/>
  <c r="U642" i="21"/>
  <c r="X642" i="21"/>
  <c r="L643" i="21"/>
  <c r="O643" i="21"/>
  <c r="R643" i="21"/>
  <c r="U643" i="21"/>
  <c r="X643" i="21"/>
  <c r="L644" i="21"/>
  <c r="O644" i="21"/>
  <c r="R644" i="21"/>
  <c r="U644" i="21"/>
  <c r="X644" i="21"/>
  <c r="L645" i="21"/>
  <c r="O645" i="21"/>
  <c r="R645" i="21"/>
  <c r="U645" i="21"/>
  <c r="X645" i="21"/>
  <c r="L646" i="21"/>
  <c r="O646" i="21"/>
  <c r="R646" i="21"/>
  <c r="U646" i="21"/>
  <c r="X646" i="21"/>
  <c r="L647" i="21"/>
  <c r="O647" i="21"/>
  <c r="R647" i="21"/>
  <c r="U647" i="21"/>
  <c r="X647" i="21"/>
  <c r="L648" i="21"/>
  <c r="O648" i="21"/>
  <c r="R648" i="21"/>
  <c r="U648" i="21"/>
  <c r="X648" i="21"/>
  <c r="L649" i="21"/>
  <c r="O649" i="21"/>
  <c r="R649" i="21"/>
  <c r="U649" i="21"/>
  <c r="X649" i="21"/>
  <c r="L650" i="21"/>
  <c r="O650" i="21"/>
  <c r="R650" i="21"/>
  <c r="U650" i="21"/>
  <c r="X650" i="21"/>
  <c r="L651" i="21"/>
  <c r="O651" i="21"/>
  <c r="R651" i="21"/>
  <c r="U651" i="21"/>
  <c r="X651" i="21"/>
  <c r="L652" i="21"/>
  <c r="O652" i="21"/>
  <c r="R652" i="21"/>
  <c r="U652" i="21"/>
  <c r="X652" i="21"/>
  <c r="L653" i="21"/>
  <c r="O653" i="21"/>
  <c r="R653" i="21"/>
  <c r="U653" i="21"/>
  <c r="X653" i="21"/>
  <c r="L654" i="21"/>
  <c r="O654" i="21"/>
  <c r="R654" i="21"/>
  <c r="U654" i="21"/>
  <c r="X654" i="21"/>
  <c r="L655" i="21"/>
  <c r="O655" i="21"/>
  <c r="R655" i="21"/>
  <c r="U655" i="21"/>
  <c r="X655" i="21"/>
  <c r="L656" i="21"/>
  <c r="O656" i="21"/>
  <c r="R656" i="21"/>
  <c r="U656" i="21"/>
  <c r="X656" i="21"/>
  <c r="L614" i="21"/>
  <c r="O614" i="21"/>
  <c r="R614" i="21"/>
  <c r="U614" i="21"/>
  <c r="X614" i="21"/>
  <c r="AA639" i="21" l="1"/>
  <c r="AA615" i="21"/>
  <c r="AA623" i="21"/>
  <c r="AA647" i="21"/>
  <c r="AA655" i="21"/>
  <c r="AA614" i="21"/>
  <c r="AA617" i="21"/>
  <c r="AA656" i="21"/>
  <c r="AA638" i="21"/>
  <c r="AA648" i="21"/>
  <c r="AA651" i="21"/>
  <c r="AA643" i="21"/>
  <c r="AA635" i="21"/>
  <c r="AA627" i="21"/>
  <c r="AA619" i="21"/>
  <c r="AA630" i="21"/>
  <c r="AA640" i="21"/>
  <c r="AA650" i="21"/>
  <c r="AA642" i="21"/>
  <c r="AA634" i="21"/>
  <c r="AA626" i="21"/>
  <c r="AA618" i="21"/>
  <c r="AA654" i="21"/>
  <c r="AA622" i="21"/>
  <c r="AA632" i="21"/>
  <c r="AA624" i="21"/>
  <c r="AA631" i="21"/>
  <c r="AA646" i="21"/>
  <c r="AA652" i="21"/>
  <c r="AA649" i="21"/>
  <c r="AA644" i="21"/>
  <c r="AA641" i="21"/>
  <c r="AA636" i="21"/>
  <c r="AA633" i="21"/>
  <c r="AA628" i="21"/>
  <c r="AA625" i="21"/>
  <c r="AA620" i="21"/>
  <c r="AA616" i="21"/>
  <c r="AA653" i="21"/>
  <c r="AA637" i="21"/>
  <c r="AA621" i="21"/>
  <c r="AA645" i="21"/>
  <c r="AA629" i="21"/>
  <c r="L166" i="21" l="1"/>
  <c r="L175" i="21"/>
  <c r="L174" i="21"/>
  <c r="L613" i="21"/>
  <c r="O613" i="21"/>
  <c r="R613" i="21"/>
  <c r="U613" i="21"/>
  <c r="X613" i="21"/>
  <c r="I594" i="21"/>
  <c r="I595" i="21"/>
  <c r="I596" i="21"/>
  <c r="I597" i="21"/>
  <c r="I598" i="21"/>
  <c r="I599" i="21"/>
  <c r="I600" i="21"/>
  <c r="I601" i="21"/>
  <c r="I602" i="21"/>
  <c r="I603" i="21"/>
  <c r="I604" i="21"/>
  <c r="I605" i="21"/>
  <c r="I606" i="21"/>
  <c r="I607" i="21"/>
  <c r="I608" i="21"/>
  <c r="I609" i="21"/>
  <c r="I610" i="21"/>
  <c r="I611" i="21"/>
  <c r="I612" i="21"/>
  <c r="I613" i="21"/>
  <c r="L594" i="21"/>
  <c r="O594" i="21"/>
  <c r="R594" i="21"/>
  <c r="U594" i="21"/>
  <c r="X594" i="21"/>
  <c r="L595" i="21"/>
  <c r="O595" i="21"/>
  <c r="R595" i="21"/>
  <c r="U595" i="21"/>
  <c r="X595" i="21"/>
  <c r="L596" i="21"/>
  <c r="O596" i="21"/>
  <c r="R596" i="21"/>
  <c r="U596" i="21"/>
  <c r="X596" i="21"/>
  <c r="L597" i="21"/>
  <c r="O597" i="21"/>
  <c r="R597" i="21"/>
  <c r="U597" i="21"/>
  <c r="X597" i="21"/>
  <c r="L598" i="21"/>
  <c r="O598" i="21"/>
  <c r="R598" i="21"/>
  <c r="U598" i="21"/>
  <c r="X598" i="21"/>
  <c r="L599" i="21"/>
  <c r="O599" i="21"/>
  <c r="R599" i="21"/>
  <c r="U599" i="21"/>
  <c r="X599" i="21"/>
  <c r="L600" i="21"/>
  <c r="O600" i="21"/>
  <c r="R600" i="21"/>
  <c r="U600" i="21"/>
  <c r="X600" i="21"/>
  <c r="L601" i="21"/>
  <c r="O601" i="21"/>
  <c r="R601" i="21"/>
  <c r="U601" i="21"/>
  <c r="X601" i="21"/>
  <c r="L602" i="21"/>
  <c r="O602" i="21"/>
  <c r="R602" i="21"/>
  <c r="U602" i="21"/>
  <c r="X602" i="21"/>
  <c r="L603" i="21"/>
  <c r="O603" i="21"/>
  <c r="R603" i="21"/>
  <c r="U603" i="21"/>
  <c r="X603" i="21"/>
  <c r="L604" i="21"/>
  <c r="O604" i="21"/>
  <c r="R604" i="21"/>
  <c r="U604" i="21"/>
  <c r="X604" i="21"/>
  <c r="L605" i="21"/>
  <c r="O605" i="21"/>
  <c r="R605" i="21"/>
  <c r="U605" i="21"/>
  <c r="X605" i="21"/>
  <c r="L606" i="21"/>
  <c r="O606" i="21"/>
  <c r="R606" i="21"/>
  <c r="U606" i="21"/>
  <c r="X606" i="21"/>
  <c r="L607" i="21"/>
  <c r="O607" i="21"/>
  <c r="R607" i="21"/>
  <c r="U607" i="21"/>
  <c r="X607" i="21"/>
  <c r="L608" i="21"/>
  <c r="O608" i="21"/>
  <c r="R608" i="21"/>
  <c r="U608" i="21"/>
  <c r="X608" i="21"/>
  <c r="L609" i="21"/>
  <c r="O609" i="21"/>
  <c r="R609" i="21"/>
  <c r="U609" i="21"/>
  <c r="X609" i="21"/>
  <c r="L610" i="21"/>
  <c r="O610" i="21"/>
  <c r="R610" i="21"/>
  <c r="U610" i="21"/>
  <c r="X610" i="21"/>
  <c r="L611" i="21"/>
  <c r="O611" i="21"/>
  <c r="R611" i="21"/>
  <c r="U611" i="21"/>
  <c r="X611" i="21"/>
  <c r="L612" i="21"/>
  <c r="O612" i="21"/>
  <c r="R612" i="21"/>
  <c r="U612" i="21"/>
  <c r="X612" i="21"/>
  <c r="AA606" i="21" l="1"/>
  <c r="AA598" i="21"/>
  <c r="AA609" i="21"/>
  <c r="AA613" i="21"/>
  <c r="AA612" i="21"/>
  <c r="AA611" i="21"/>
  <c r="AA608" i="21"/>
  <c r="AA607" i="21"/>
  <c r="AA605" i="21"/>
  <c r="AA604" i="21"/>
  <c r="AA603" i="21"/>
  <c r="AA600" i="21"/>
  <c r="AA599" i="21"/>
  <c r="AA597" i="21"/>
  <c r="AA596" i="21"/>
  <c r="AA595" i="21"/>
  <c r="AA601" i="21"/>
  <c r="AA610" i="21"/>
  <c r="AA602" i="21"/>
  <c r="AA594"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L572" i="21"/>
  <c r="O572" i="21"/>
  <c r="R572" i="21"/>
  <c r="U572" i="21"/>
  <c r="X572" i="21"/>
  <c r="L573" i="21"/>
  <c r="O573" i="21"/>
  <c r="R573" i="21"/>
  <c r="U573" i="21"/>
  <c r="X573" i="21"/>
  <c r="L574" i="21"/>
  <c r="O574" i="21"/>
  <c r="R574" i="21"/>
  <c r="U574" i="21"/>
  <c r="X574" i="21"/>
  <c r="L575" i="21"/>
  <c r="O575" i="21"/>
  <c r="R575" i="21"/>
  <c r="U575" i="21"/>
  <c r="X575" i="21"/>
  <c r="L576" i="21"/>
  <c r="O576" i="21"/>
  <c r="R576" i="21"/>
  <c r="U576" i="21"/>
  <c r="X576" i="21"/>
  <c r="L577" i="21"/>
  <c r="O577" i="21"/>
  <c r="R577" i="21"/>
  <c r="U577" i="21"/>
  <c r="X577" i="21"/>
  <c r="L578" i="21"/>
  <c r="O578" i="21"/>
  <c r="R578" i="21"/>
  <c r="U578" i="21"/>
  <c r="X578" i="21"/>
  <c r="L579" i="21"/>
  <c r="O579" i="21"/>
  <c r="R579" i="21"/>
  <c r="U579" i="21"/>
  <c r="X579" i="21"/>
  <c r="L580" i="21"/>
  <c r="O580" i="21"/>
  <c r="R580" i="21"/>
  <c r="U580" i="21"/>
  <c r="X580" i="21"/>
  <c r="L581" i="21"/>
  <c r="O581" i="21"/>
  <c r="R581" i="21"/>
  <c r="U581" i="21"/>
  <c r="X581" i="21"/>
  <c r="L582" i="21"/>
  <c r="O582" i="21"/>
  <c r="R582" i="21"/>
  <c r="U582" i="21"/>
  <c r="X582" i="21"/>
  <c r="L583" i="21"/>
  <c r="O583" i="21"/>
  <c r="R583" i="21"/>
  <c r="U583" i="21"/>
  <c r="X583" i="21"/>
  <c r="L584" i="21"/>
  <c r="O584" i="21"/>
  <c r="R584" i="21"/>
  <c r="U584" i="21"/>
  <c r="X584" i="21"/>
  <c r="L585" i="21"/>
  <c r="O585" i="21"/>
  <c r="R585" i="21"/>
  <c r="U585" i="21"/>
  <c r="X585" i="21"/>
  <c r="L586" i="21"/>
  <c r="O586" i="21"/>
  <c r="R586" i="21"/>
  <c r="U586" i="21"/>
  <c r="X586" i="21"/>
  <c r="L587" i="21"/>
  <c r="O587" i="21"/>
  <c r="R587" i="21"/>
  <c r="U587" i="21"/>
  <c r="X587" i="21"/>
  <c r="L588" i="21"/>
  <c r="O588" i="21"/>
  <c r="R588" i="21"/>
  <c r="U588" i="21"/>
  <c r="X588" i="21"/>
  <c r="L589" i="21"/>
  <c r="O589" i="21"/>
  <c r="R589" i="21"/>
  <c r="U589" i="21"/>
  <c r="X589" i="21"/>
  <c r="L590" i="21"/>
  <c r="O590" i="21"/>
  <c r="R590" i="21"/>
  <c r="U590" i="21"/>
  <c r="X590" i="21"/>
  <c r="L591" i="21"/>
  <c r="O591" i="21"/>
  <c r="R591" i="21"/>
  <c r="U591" i="21"/>
  <c r="X591" i="21"/>
  <c r="L592" i="21"/>
  <c r="O592" i="21"/>
  <c r="R592" i="21"/>
  <c r="U592" i="21"/>
  <c r="X592" i="21"/>
  <c r="L593" i="21"/>
  <c r="O593" i="21"/>
  <c r="R593" i="21"/>
  <c r="U593" i="21"/>
  <c r="X593" i="21"/>
  <c r="L571" i="21"/>
  <c r="O571" i="21"/>
  <c r="R571" i="21"/>
  <c r="U571" i="21"/>
  <c r="X571" i="21"/>
  <c r="AA580" i="21" l="1"/>
  <c r="AA588" i="21"/>
  <c r="AA572" i="21"/>
  <c r="AA589" i="21"/>
  <c r="AA592" i="21"/>
  <c r="AA573" i="21"/>
  <c r="AA587" i="21"/>
  <c r="AA576" i="21"/>
  <c r="AA584" i="21"/>
  <c r="AA593" i="21"/>
  <c r="AA591" i="21"/>
  <c r="AA590" i="21"/>
  <c r="AA583" i="21"/>
  <c r="AA582" i="21"/>
  <c r="AA581" i="21"/>
  <c r="AA579" i="21"/>
  <c r="AA578" i="21"/>
  <c r="AA575" i="21"/>
  <c r="AA574" i="21"/>
  <c r="AA585" i="21"/>
  <c r="AA586" i="21"/>
  <c r="AA577" i="21"/>
  <c r="AA571" i="21"/>
  <c r="L533" i="21"/>
  <c r="O533" i="21"/>
  <c r="R533" i="21"/>
  <c r="U533" i="21"/>
  <c r="X533" i="21"/>
  <c r="L534" i="21"/>
  <c r="O534" i="21"/>
  <c r="R534" i="21"/>
  <c r="U534" i="21"/>
  <c r="X534" i="21"/>
  <c r="L535" i="21"/>
  <c r="O535" i="21"/>
  <c r="R535" i="21"/>
  <c r="U535" i="21"/>
  <c r="X535" i="21"/>
  <c r="L536" i="21"/>
  <c r="O536" i="21"/>
  <c r="R536" i="21"/>
  <c r="U536" i="21"/>
  <c r="X536" i="21"/>
  <c r="L537" i="21"/>
  <c r="O537" i="21"/>
  <c r="R537" i="21"/>
  <c r="U537" i="21"/>
  <c r="X537" i="21"/>
  <c r="L538" i="21"/>
  <c r="O538" i="21"/>
  <c r="R538" i="21"/>
  <c r="U538" i="21"/>
  <c r="X538" i="21"/>
  <c r="L539" i="21"/>
  <c r="O539" i="21"/>
  <c r="R539" i="21"/>
  <c r="U539" i="21"/>
  <c r="X539" i="21"/>
  <c r="L540" i="21"/>
  <c r="O540" i="21"/>
  <c r="R540" i="21"/>
  <c r="U540" i="21"/>
  <c r="X540" i="21"/>
  <c r="L541" i="21"/>
  <c r="O541" i="21"/>
  <c r="R541" i="21"/>
  <c r="U541" i="21"/>
  <c r="X541" i="21"/>
  <c r="L542" i="21"/>
  <c r="O542" i="21"/>
  <c r="R542" i="21"/>
  <c r="U542" i="21"/>
  <c r="X542" i="21"/>
  <c r="L543" i="21"/>
  <c r="O543" i="21"/>
  <c r="R543" i="21"/>
  <c r="U543" i="21"/>
  <c r="X543" i="21"/>
  <c r="L544" i="21"/>
  <c r="O544" i="21"/>
  <c r="R544" i="21"/>
  <c r="U544" i="21"/>
  <c r="X544" i="21"/>
  <c r="L545" i="21"/>
  <c r="O545" i="21"/>
  <c r="R545" i="21"/>
  <c r="U545" i="21"/>
  <c r="X545" i="21"/>
  <c r="L546" i="21"/>
  <c r="O546" i="21"/>
  <c r="R546" i="21"/>
  <c r="U546" i="21"/>
  <c r="X546" i="21"/>
  <c r="L547" i="21"/>
  <c r="O547" i="21"/>
  <c r="R547" i="21"/>
  <c r="U547" i="21"/>
  <c r="X547" i="21"/>
  <c r="L548" i="21"/>
  <c r="O548" i="21"/>
  <c r="R548" i="21"/>
  <c r="U548" i="21"/>
  <c r="X548" i="21"/>
  <c r="L549" i="21"/>
  <c r="O549" i="21"/>
  <c r="R549" i="21"/>
  <c r="U549" i="21"/>
  <c r="X549" i="21"/>
  <c r="L550" i="21"/>
  <c r="O550" i="21"/>
  <c r="R550" i="21"/>
  <c r="U550" i="21"/>
  <c r="X550" i="21"/>
  <c r="L551" i="21"/>
  <c r="O551" i="21"/>
  <c r="R551" i="21"/>
  <c r="U551" i="21"/>
  <c r="X551" i="21"/>
  <c r="L552" i="21"/>
  <c r="O552" i="21"/>
  <c r="R552" i="21"/>
  <c r="U552" i="21"/>
  <c r="X552" i="21"/>
  <c r="L553" i="21"/>
  <c r="O553" i="21"/>
  <c r="R553" i="21"/>
  <c r="U553" i="21"/>
  <c r="X553" i="21"/>
  <c r="L554" i="21"/>
  <c r="O554" i="21"/>
  <c r="R554" i="21"/>
  <c r="U554" i="21"/>
  <c r="X554" i="21"/>
  <c r="L555" i="21"/>
  <c r="O555" i="21"/>
  <c r="R555" i="21"/>
  <c r="U555" i="21"/>
  <c r="X555" i="21"/>
  <c r="L556" i="21"/>
  <c r="O556" i="21"/>
  <c r="R556" i="21"/>
  <c r="U556" i="21"/>
  <c r="X556" i="21"/>
  <c r="L557" i="21"/>
  <c r="O557" i="21"/>
  <c r="R557" i="21"/>
  <c r="U557" i="21"/>
  <c r="X557" i="21"/>
  <c r="L558" i="21"/>
  <c r="O558" i="21"/>
  <c r="R558" i="21"/>
  <c r="U558" i="21"/>
  <c r="X558" i="21"/>
  <c r="L559" i="21"/>
  <c r="O559" i="21"/>
  <c r="R559" i="21"/>
  <c r="U559" i="21"/>
  <c r="X559" i="21"/>
  <c r="L560" i="21"/>
  <c r="O560" i="21"/>
  <c r="R560" i="21"/>
  <c r="U560" i="21"/>
  <c r="X560" i="21"/>
  <c r="L561" i="21"/>
  <c r="O561" i="21"/>
  <c r="R561" i="21"/>
  <c r="U561" i="21"/>
  <c r="X561" i="21"/>
  <c r="L562" i="21"/>
  <c r="O562" i="21"/>
  <c r="R562" i="21"/>
  <c r="U562" i="21"/>
  <c r="X562" i="21"/>
  <c r="L563" i="21"/>
  <c r="O563" i="21"/>
  <c r="R563" i="21"/>
  <c r="U563" i="21"/>
  <c r="X563" i="21"/>
  <c r="L564" i="21"/>
  <c r="O564" i="21"/>
  <c r="R564" i="21"/>
  <c r="U564" i="21"/>
  <c r="X564" i="21"/>
  <c r="L565" i="21"/>
  <c r="O565" i="21"/>
  <c r="R565" i="21"/>
  <c r="U565" i="21"/>
  <c r="X565" i="21"/>
  <c r="L566" i="21"/>
  <c r="O566" i="21"/>
  <c r="R566" i="21"/>
  <c r="U566" i="21"/>
  <c r="X566" i="21"/>
  <c r="L567" i="21"/>
  <c r="O567" i="21"/>
  <c r="R567" i="21"/>
  <c r="U567" i="21"/>
  <c r="X567" i="21"/>
  <c r="L568" i="21"/>
  <c r="O568" i="21"/>
  <c r="R568" i="21"/>
  <c r="U568" i="21"/>
  <c r="X568" i="21"/>
  <c r="L569" i="21"/>
  <c r="O569" i="21"/>
  <c r="R569" i="21"/>
  <c r="U569" i="21"/>
  <c r="X569" i="21"/>
  <c r="L570" i="21"/>
  <c r="O570" i="21"/>
  <c r="R570" i="21"/>
  <c r="U570" i="21"/>
  <c r="X570" i="21"/>
  <c r="L532" i="21"/>
  <c r="O532" i="21"/>
  <c r="R532" i="21"/>
  <c r="U532" i="21"/>
  <c r="X532"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AA560" i="21" l="1"/>
  <c r="AA568" i="21"/>
  <c r="AA533" i="21"/>
  <c r="AA542" i="21"/>
  <c r="AA564" i="21"/>
  <c r="AA556" i="21"/>
  <c r="AA548" i="21"/>
  <c r="AA550" i="21"/>
  <c r="AA547" i="21"/>
  <c r="AA545" i="21"/>
  <c r="AA539" i="21"/>
  <c r="AA567" i="21"/>
  <c r="AA549" i="21"/>
  <c r="AA540" i="21"/>
  <c r="AA552" i="21"/>
  <c r="AA544" i="21"/>
  <c r="AA536" i="21"/>
  <c r="AA569" i="21"/>
  <c r="AA570" i="21"/>
  <c r="AA566" i="21"/>
  <c r="AA565" i="21"/>
  <c r="AA563" i="21"/>
  <c r="AA562" i="21"/>
  <c r="AA561" i="21"/>
  <c r="AA559" i="21"/>
  <c r="AA558" i="21"/>
  <c r="AA557" i="21"/>
  <c r="AA555" i="21"/>
  <c r="AA554" i="21"/>
  <c r="AA553" i="21"/>
  <c r="AA551" i="21"/>
  <c r="AA546" i="21"/>
  <c r="AA543" i="21"/>
  <c r="AA541" i="21"/>
  <c r="AA538" i="21"/>
  <c r="AA537" i="21"/>
  <c r="AA535" i="21"/>
  <c r="AA534" i="21"/>
  <c r="AA532" i="21"/>
  <c r="L480" i="21" l="1"/>
  <c r="O480" i="21"/>
  <c r="R480" i="21"/>
  <c r="U480" i="21"/>
  <c r="X480" i="21"/>
  <c r="L481" i="21"/>
  <c r="O481" i="21"/>
  <c r="R481" i="21"/>
  <c r="U481" i="21"/>
  <c r="X481" i="21"/>
  <c r="L482" i="21"/>
  <c r="O482" i="21"/>
  <c r="R482" i="21"/>
  <c r="U482" i="21"/>
  <c r="X482" i="21"/>
  <c r="L483" i="21"/>
  <c r="O483" i="21"/>
  <c r="R483" i="21"/>
  <c r="U483" i="21"/>
  <c r="X483" i="21"/>
  <c r="L484" i="21"/>
  <c r="O484" i="21"/>
  <c r="R484" i="21"/>
  <c r="U484" i="21"/>
  <c r="X484" i="21"/>
  <c r="L485" i="21"/>
  <c r="O485" i="21"/>
  <c r="R485" i="21"/>
  <c r="U485" i="21"/>
  <c r="X485" i="21"/>
  <c r="L486" i="21"/>
  <c r="O486" i="21"/>
  <c r="R486" i="21"/>
  <c r="U486" i="21"/>
  <c r="X486" i="21"/>
  <c r="L487" i="21"/>
  <c r="O487" i="21"/>
  <c r="R487" i="21"/>
  <c r="U487" i="21"/>
  <c r="X487" i="21"/>
  <c r="L488" i="21"/>
  <c r="O488" i="21"/>
  <c r="R488" i="21"/>
  <c r="U488" i="21"/>
  <c r="X488" i="21"/>
  <c r="L489" i="21"/>
  <c r="O489" i="21"/>
  <c r="R489" i="21"/>
  <c r="U489" i="21"/>
  <c r="X489" i="21"/>
  <c r="L490" i="21"/>
  <c r="O490" i="21"/>
  <c r="R490" i="21"/>
  <c r="U490" i="21"/>
  <c r="X490" i="21"/>
  <c r="L491" i="21"/>
  <c r="O491" i="21"/>
  <c r="R491" i="21"/>
  <c r="U491" i="21"/>
  <c r="X491" i="21"/>
  <c r="L492" i="21"/>
  <c r="O492" i="21"/>
  <c r="R492" i="21"/>
  <c r="U492" i="21"/>
  <c r="X492" i="21"/>
  <c r="L493" i="21"/>
  <c r="O493" i="21"/>
  <c r="R493" i="21"/>
  <c r="U493" i="21"/>
  <c r="X493" i="21"/>
  <c r="L494" i="21"/>
  <c r="O494" i="21"/>
  <c r="R494" i="21"/>
  <c r="U494" i="21"/>
  <c r="X494" i="21"/>
  <c r="L495" i="21"/>
  <c r="O495" i="21"/>
  <c r="R495" i="21"/>
  <c r="U495" i="21"/>
  <c r="X495" i="21"/>
  <c r="L496" i="21"/>
  <c r="O496" i="21"/>
  <c r="R496" i="21"/>
  <c r="U496" i="21"/>
  <c r="X496" i="21"/>
  <c r="L497" i="21"/>
  <c r="O497" i="21"/>
  <c r="R497" i="21"/>
  <c r="U497" i="21"/>
  <c r="X497" i="21"/>
  <c r="L498" i="21"/>
  <c r="O498" i="21"/>
  <c r="R498" i="21"/>
  <c r="U498" i="21"/>
  <c r="X498" i="21"/>
  <c r="L499" i="21"/>
  <c r="O499" i="21"/>
  <c r="R499" i="21"/>
  <c r="U499" i="21"/>
  <c r="X499" i="21"/>
  <c r="L500" i="21"/>
  <c r="O500" i="21"/>
  <c r="R500" i="21"/>
  <c r="U500" i="21"/>
  <c r="X500" i="21"/>
  <c r="L501" i="21"/>
  <c r="O501" i="21"/>
  <c r="R501" i="21"/>
  <c r="U501" i="21"/>
  <c r="X501" i="21"/>
  <c r="L502" i="21"/>
  <c r="O502" i="21"/>
  <c r="R502" i="21"/>
  <c r="U502" i="21"/>
  <c r="X502" i="21"/>
  <c r="L503" i="21"/>
  <c r="O503" i="21"/>
  <c r="R503" i="21"/>
  <c r="U503" i="21"/>
  <c r="X503" i="21"/>
  <c r="L504" i="21"/>
  <c r="O504" i="21"/>
  <c r="R504" i="21"/>
  <c r="U504" i="21"/>
  <c r="X504" i="21"/>
  <c r="L505" i="21"/>
  <c r="O505" i="21"/>
  <c r="R505" i="21"/>
  <c r="U505" i="21"/>
  <c r="X505" i="21"/>
  <c r="L506" i="21"/>
  <c r="O506" i="21"/>
  <c r="R506" i="21"/>
  <c r="U506" i="21"/>
  <c r="X506" i="21"/>
  <c r="L507" i="21"/>
  <c r="O507" i="21"/>
  <c r="R507" i="21"/>
  <c r="U507" i="21"/>
  <c r="X507" i="21"/>
  <c r="L508" i="21"/>
  <c r="O508" i="21"/>
  <c r="R508" i="21"/>
  <c r="U508" i="21"/>
  <c r="X508" i="21"/>
  <c r="L509" i="21"/>
  <c r="O509" i="21"/>
  <c r="R509" i="21"/>
  <c r="U509" i="21"/>
  <c r="X509" i="21"/>
  <c r="L510" i="21"/>
  <c r="O510" i="21"/>
  <c r="R510" i="21"/>
  <c r="U510" i="21"/>
  <c r="X510" i="21"/>
  <c r="L511" i="21"/>
  <c r="O511" i="21"/>
  <c r="R511" i="21"/>
  <c r="U511" i="21"/>
  <c r="X511" i="21"/>
  <c r="L512" i="21"/>
  <c r="O512" i="21"/>
  <c r="R512" i="21"/>
  <c r="U512" i="21"/>
  <c r="X512" i="21"/>
  <c r="L513" i="21"/>
  <c r="O513" i="21"/>
  <c r="R513" i="21"/>
  <c r="U513" i="21"/>
  <c r="X513" i="21"/>
  <c r="L514" i="21"/>
  <c r="O514" i="21"/>
  <c r="R514" i="21"/>
  <c r="U514" i="21"/>
  <c r="X514" i="21"/>
  <c r="L515" i="21"/>
  <c r="O515" i="21"/>
  <c r="R515" i="21"/>
  <c r="U515" i="21"/>
  <c r="X515" i="21"/>
  <c r="L516" i="21"/>
  <c r="O516" i="21"/>
  <c r="R516" i="21"/>
  <c r="U516" i="21"/>
  <c r="X516" i="21"/>
  <c r="L517" i="21"/>
  <c r="O517" i="21"/>
  <c r="R517" i="21"/>
  <c r="U517" i="21"/>
  <c r="X517" i="21"/>
  <c r="L518" i="21"/>
  <c r="O518" i="21"/>
  <c r="R518" i="21"/>
  <c r="U518" i="21"/>
  <c r="X518" i="21"/>
  <c r="L519" i="21"/>
  <c r="O519" i="21"/>
  <c r="R519" i="21"/>
  <c r="U519" i="21"/>
  <c r="X519" i="21"/>
  <c r="L520" i="21"/>
  <c r="O520" i="21"/>
  <c r="R520" i="21"/>
  <c r="U520" i="21"/>
  <c r="X520" i="21"/>
  <c r="L521" i="21"/>
  <c r="O521" i="21"/>
  <c r="R521" i="21"/>
  <c r="U521" i="21"/>
  <c r="X521" i="21"/>
  <c r="L522" i="21"/>
  <c r="O522" i="21"/>
  <c r="R522" i="21"/>
  <c r="U522" i="21"/>
  <c r="X522" i="21"/>
  <c r="L523" i="21"/>
  <c r="O523" i="21"/>
  <c r="R523" i="21"/>
  <c r="U523" i="21"/>
  <c r="X523" i="21"/>
  <c r="L524" i="21"/>
  <c r="O524" i="21"/>
  <c r="R524" i="21"/>
  <c r="U524" i="21"/>
  <c r="X524" i="21"/>
  <c r="L525" i="21"/>
  <c r="O525" i="21"/>
  <c r="R525" i="21"/>
  <c r="U525" i="21"/>
  <c r="X525" i="21"/>
  <c r="L526" i="21"/>
  <c r="O526" i="21"/>
  <c r="R526" i="21"/>
  <c r="U526" i="21"/>
  <c r="X526" i="21"/>
  <c r="L527" i="21"/>
  <c r="O527" i="21"/>
  <c r="R527" i="21"/>
  <c r="U527" i="21"/>
  <c r="X527" i="21"/>
  <c r="L528" i="21"/>
  <c r="O528" i="21"/>
  <c r="R528" i="21"/>
  <c r="U528" i="21"/>
  <c r="X528" i="21"/>
  <c r="L529" i="21"/>
  <c r="O529" i="21"/>
  <c r="R529" i="21"/>
  <c r="U529" i="21"/>
  <c r="X529" i="21"/>
  <c r="L530" i="21"/>
  <c r="O530" i="21"/>
  <c r="R530" i="21"/>
  <c r="U530" i="21"/>
  <c r="X530" i="21"/>
  <c r="L531" i="21"/>
  <c r="O531" i="21"/>
  <c r="R531" i="21"/>
  <c r="U531" i="21"/>
  <c r="X531" i="21"/>
  <c r="L479" i="21"/>
  <c r="O479" i="21"/>
  <c r="R479" i="21"/>
  <c r="U479" i="21"/>
  <c r="X479"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509" i="21"/>
  <c r="I510" i="21"/>
  <c r="I511" i="21"/>
  <c r="I512" i="21"/>
  <c r="I513" i="21"/>
  <c r="I514" i="21"/>
  <c r="I515" i="21"/>
  <c r="I516" i="21"/>
  <c r="I517" i="21"/>
  <c r="I518" i="21"/>
  <c r="I519" i="21"/>
  <c r="I520" i="21"/>
  <c r="I521" i="21"/>
  <c r="I522" i="21"/>
  <c r="I523" i="21"/>
  <c r="I524" i="21"/>
  <c r="I525" i="21"/>
  <c r="I526" i="21"/>
  <c r="I527" i="21"/>
  <c r="I528" i="21"/>
  <c r="I529" i="21"/>
  <c r="I530" i="21"/>
  <c r="I531" i="21"/>
  <c r="AA522" i="21" l="1"/>
  <c r="AA515" i="21"/>
  <c r="AA507" i="21"/>
  <c r="AA523" i="21"/>
  <c r="AA520" i="21"/>
  <c r="AA516" i="21"/>
  <c r="AA513" i="21"/>
  <c r="AA508" i="21"/>
  <c r="AA500" i="21"/>
  <c r="AA497" i="21"/>
  <c r="AA484" i="21"/>
  <c r="AA521" i="21"/>
  <c r="AA514" i="21"/>
  <c r="AA482" i="21"/>
  <c r="AA531" i="21"/>
  <c r="AA479" i="21"/>
  <c r="AA524" i="21"/>
  <c r="AA501" i="21"/>
  <c r="AA528" i="21"/>
  <c r="AA530" i="21"/>
  <c r="AA529" i="21"/>
  <c r="AA527" i="21"/>
  <c r="AA526" i="21"/>
  <c r="AA525" i="21"/>
  <c r="AA519" i="21"/>
  <c r="AA518" i="21"/>
  <c r="AA517" i="21"/>
  <c r="AA512" i="21"/>
  <c r="AA511" i="21"/>
  <c r="AA510" i="21"/>
  <c r="AA509" i="21"/>
  <c r="AA506" i="21"/>
  <c r="AA505" i="21"/>
  <c r="AA504" i="21"/>
  <c r="AA503" i="21"/>
  <c r="AA502" i="21"/>
  <c r="AA499" i="21"/>
  <c r="AA498" i="21"/>
  <c r="AA496" i="21"/>
  <c r="AA495" i="21"/>
  <c r="AA494" i="21"/>
  <c r="AA493" i="21"/>
  <c r="AA492" i="21"/>
  <c r="AA491" i="21"/>
  <c r="AA490" i="21"/>
  <c r="AA489" i="21"/>
  <c r="AA488" i="21"/>
  <c r="AA487" i="21"/>
  <c r="AA486" i="21"/>
  <c r="AA485" i="21"/>
  <c r="AA483" i="21"/>
  <c r="AA481" i="21"/>
  <c r="AA480" i="21"/>
  <c r="I459" i="21"/>
  <c r="I460" i="21"/>
  <c r="I461" i="21"/>
  <c r="I462" i="21"/>
  <c r="I463" i="21"/>
  <c r="I464" i="21"/>
  <c r="I465" i="21"/>
  <c r="I466" i="21"/>
  <c r="I467" i="21"/>
  <c r="I468" i="21"/>
  <c r="I469" i="21"/>
  <c r="I470" i="21"/>
  <c r="I471" i="21"/>
  <c r="I472" i="21"/>
  <c r="I473" i="21"/>
  <c r="I474" i="21"/>
  <c r="I475" i="21"/>
  <c r="I476" i="21"/>
  <c r="I477" i="21"/>
  <c r="I478" i="21"/>
  <c r="L460" i="21"/>
  <c r="O460" i="21"/>
  <c r="R460" i="21"/>
  <c r="U460" i="21"/>
  <c r="X460" i="21"/>
  <c r="L461" i="21"/>
  <c r="O461" i="21"/>
  <c r="R461" i="21"/>
  <c r="U461" i="21"/>
  <c r="X461" i="21"/>
  <c r="L462" i="21"/>
  <c r="O462" i="21"/>
  <c r="R462" i="21"/>
  <c r="U462" i="21"/>
  <c r="X462" i="21"/>
  <c r="L463" i="21"/>
  <c r="O463" i="21"/>
  <c r="R463" i="21"/>
  <c r="U463" i="21"/>
  <c r="X463" i="21"/>
  <c r="L464" i="21"/>
  <c r="O464" i="21"/>
  <c r="R464" i="21"/>
  <c r="U464" i="21"/>
  <c r="X464" i="21"/>
  <c r="L465" i="21"/>
  <c r="O465" i="21"/>
  <c r="R465" i="21"/>
  <c r="U465" i="21"/>
  <c r="X465" i="21"/>
  <c r="L466" i="21"/>
  <c r="O466" i="21"/>
  <c r="R466" i="21"/>
  <c r="U466" i="21"/>
  <c r="X466" i="21"/>
  <c r="L467" i="21"/>
  <c r="O467" i="21"/>
  <c r="R467" i="21"/>
  <c r="U467" i="21"/>
  <c r="X467" i="21"/>
  <c r="L468" i="21"/>
  <c r="O468" i="21"/>
  <c r="R468" i="21"/>
  <c r="U468" i="21"/>
  <c r="X468" i="21"/>
  <c r="L469" i="21"/>
  <c r="O469" i="21"/>
  <c r="R469" i="21"/>
  <c r="U469" i="21"/>
  <c r="X469" i="21"/>
  <c r="L470" i="21"/>
  <c r="O470" i="21"/>
  <c r="R470" i="21"/>
  <c r="U470" i="21"/>
  <c r="X470" i="21"/>
  <c r="L471" i="21"/>
  <c r="O471" i="21"/>
  <c r="R471" i="21"/>
  <c r="U471" i="21"/>
  <c r="X471" i="21"/>
  <c r="L472" i="21"/>
  <c r="O472" i="21"/>
  <c r="R472" i="21"/>
  <c r="U472" i="21"/>
  <c r="X472" i="21"/>
  <c r="L473" i="21"/>
  <c r="O473" i="21"/>
  <c r="R473" i="21"/>
  <c r="U473" i="21"/>
  <c r="X473" i="21"/>
  <c r="L474" i="21"/>
  <c r="O474" i="21"/>
  <c r="R474" i="21"/>
  <c r="U474" i="21"/>
  <c r="X474" i="21"/>
  <c r="L475" i="21"/>
  <c r="O475" i="21"/>
  <c r="R475" i="21"/>
  <c r="U475" i="21"/>
  <c r="X475" i="21"/>
  <c r="L476" i="21"/>
  <c r="O476" i="21"/>
  <c r="R476" i="21"/>
  <c r="U476" i="21"/>
  <c r="X476" i="21"/>
  <c r="L477" i="21"/>
  <c r="O477" i="21"/>
  <c r="R477" i="21"/>
  <c r="U477" i="21"/>
  <c r="X477" i="21"/>
  <c r="L478" i="21"/>
  <c r="O478" i="21"/>
  <c r="R478" i="21"/>
  <c r="U478" i="21"/>
  <c r="X478" i="21"/>
  <c r="L459" i="21"/>
  <c r="O459" i="21"/>
  <c r="R459" i="21"/>
  <c r="U459" i="21"/>
  <c r="X459" i="21"/>
  <c r="AA466" i="21" l="1"/>
  <c r="AA459" i="21"/>
  <c r="AA470" i="21"/>
  <c r="AA474" i="21"/>
  <c r="AA471" i="21"/>
  <c r="AA477" i="21"/>
  <c r="AA478" i="21"/>
  <c r="AA462" i="21"/>
  <c r="AA468" i="21"/>
  <c r="AA467" i="21"/>
  <c r="AA464" i="21"/>
  <c r="AA463" i="21"/>
  <c r="AA461" i="21"/>
  <c r="AA473" i="21"/>
  <c r="AA476" i="21"/>
  <c r="AA465" i="21"/>
  <c r="AA469" i="21"/>
  <c r="AA460" i="21"/>
  <c r="AA475" i="21"/>
  <c r="AA472" i="21"/>
  <c r="R369" i="20"/>
  <c r="AA369" i="20" s="1"/>
  <c r="O176" i="21" l="1"/>
  <c r="I174" i="21"/>
  <c r="AA174" i="21" s="1"/>
  <c r="I175" i="21"/>
  <c r="AA175" i="21" s="1"/>
  <c r="I166" i="21"/>
  <c r="AA166" i="21" s="1"/>
  <c r="I431" i="20"/>
  <c r="AA431" i="20" s="1"/>
  <c r="I432" i="20"/>
  <c r="AA432" i="20" s="1"/>
  <c r="I430" i="21" l="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29" i="21"/>
  <c r="L430" i="21"/>
  <c r="O430" i="21"/>
  <c r="R430" i="21"/>
  <c r="U430" i="21"/>
  <c r="X430" i="21"/>
  <c r="L431" i="21"/>
  <c r="O431" i="21"/>
  <c r="R431" i="21"/>
  <c r="U431" i="21"/>
  <c r="X431" i="21"/>
  <c r="L432" i="21"/>
  <c r="O432" i="21"/>
  <c r="R432" i="21"/>
  <c r="U432" i="21"/>
  <c r="X432" i="21"/>
  <c r="L433" i="21"/>
  <c r="O433" i="21"/>
  <c r="R433" i="21"/>
  <c r="U433" i="21"/>
  <c r="X433" i="21"/>
  <c r="L434" i="21"/>
  <c r="O434" i="21"/>
  <c r="R434" i="21"/>
  <c r="U434" i="21"/>
  <c r="X434" i="21"/>
  <c r="L435" i="21"/>
  <c r="O435" i="21"/>
  <c r="R435" i="21"/>
  <c r="U435" i="21"/>
  <c r="X435" i="21"/>
  <c r="L436" i="21"/>
  <c r="O436" i="21"/>
  <c r="R436" i="21"/>
  <c r="U436" i="21"/>
  <c r="X436" i="21"/>
  <c r="L437" i="21"/>
  <c r="O437" i="21"/>
  <c r="R437" i="21"/>
  <c r="U437" i="21"/>
  <c r="X437" i="21"/>
  <c r="L438" i="21"/>
  <c r="O438" i="21"/>
  <c r="R438" i="21"/>
  <c r="U438" i="21"/>
  <c r="X438" i="21"/>
  <c r="L439" i="21"/>
  <c r="O439" i="21"/>
  <c r="R439" i="21"/>
  <c r="U439" i="21"/>
  <c r="X439" i="21"/>
  <c r="L440" i="21"/>
  <c r="O440" i="21"/>
  <c r="R440" i="21"/>
  <c r="U440" i="21"/>
  <c r="X440" i="21"/>
  <c r="L441" i="21"/>
  <c r="O441" i="21"/>
  <c r="R441" i="21"/>
  <c r="U441" i="21"/>
  <c r="X441" i="21"/>
  <c r="L442" i="21"/>
  <c r="O442" i="21"/>
  <c r="R442" i="21"/>
  <c r="U442" i="21"/>
  <c r="X442" i="21"/>
  <c r="L443" i="21"/>
  <c r="O443" i="21"/>
  <c r="R443" i="21"/>
  <c r="U443" i="21"/>
  <c r="X443" i="21"/>
  <c r="L444" i="21"/>
  <c r="O444" i="21"/>
  <c r="R444" i="21"/>
  <c r="U444" i="21"/>
  <c r="X444" i="21"/>
  <c r="L445" i="21"/>
  <c r="O445" i="21"/>
  <c r="R445" i="21"/>
  <c r="U445" i="21"/>
  <c r="X445" i="21"/>
  <c r="L446" i="21"/>
  <c r="O446" i="21"/>
  <c r="R446" i="21"/>
  <c r="U446" i="21"/>
  <c r="X446" i="21"/>
  <c r="L447" i="21"/>
  <c r="O447" i="21"/>
  <c r="R447" i="21"/>
  <c r="U447" i="21"/>
  <c r="X447" i="21"/>
  <c r="L448" i="21"/>
  <c r="O448" i="21"/>
  <c r="R448" i="21"/>
  <c r="U448" i="21"/>
  <c r="X448" i="21"/>
  <c r="L449" i="21"/>
  <c r="O449" i="21"/>
  <c r="R449" i="21"/>
  <c r="U449" i="21"/>
  <c r="X449" i="21"/>
  <c r="L450" i="21"/>
  <c r="O450" i="21"/>
  <c r="R450" i="21"/>
  <c r="U450" i="21"/>
  <c r="X450" i="21"/>
  <c r="L451" i="21"/>
  <c r="O451" i="21"/>
  <c r="R451" i="21"/>
  <c r="U451" i="21"/>
  <c r="X451" i="21"/>
  <c r="L452" i="21"/>
  <c r="O452" i="21"/>
  <c r="R452" i="21"/>
  <c r="U452" i="21"/>
  <c r="X452" i="21"/>
  <c r="L453" i="21"/>
  <c r="O453" i="21"/>
  <c r="R453" i="21"/>
  <c r="U453" i="21"/>
  <c r="X453" i="21"/>
  <c r="L454" i="21"/>
  <c r="O454" i="21"/>
  <c r="R454" i="21"/>
  <c r="U454" i="21"/>
  <c r="X454" i="21"/>
  <c r="L455" i="21"/>
  <c r="O455" i="21"/>
  <c r="R455" i="21"/>
  <c r="U455" i="21"/>
  <c r="X455" i="21"/>
  <c r="L456" i="21"/>
  <c r="O456" i="21"/>
  <c r="R456" i="21"/>
  <c r="U456" i="21"/>
  <c r="X456" i="21"/>
  <c r="L457" i="21"/>
  <c r="O457" i="21"/>
  <c r="R457" i="21"/>
  <c r="U457" i="21"/>
  <c r="X457" i="21"/>
  <c r="L458" i="21"/>
  <c r="O458" i="21"/>
  <c r="R458" i="21"/>
  <c r="U458" i="21"/>
  <c r="X458" i="21"/>
  <c r="L429" i="21"/>
  <c r="O429" i="21"/>
  <c r="R429" i="21"/>
  <c r="U429" i="21"/>
  <c r="X429" i="21"/>
  <c r="AA444" i="21" l="1"/>
  <c r="AA452" i="21"/>
  <c r="AA449" i="21"/>
  <c r="AA441" i="21"/>
  <c r="AA448" i="21"/>
  <c r="AA440" i="21"/>
  <c r="AA432" i="21"/>
  <c r="AA457" i="21"/>
  <c r="AA456" i="21"/>
  <c r="AA453" i="21"/>
  <c r="AA445" i="21"/>
  <c r="AA437" i="21"/>
  <c r="AA436" i="21"/>
  <c r="AA433" i="21"/>
  <c r="AA429" i="21"/>
  <c r="AA454" i="21"/>
  <c r="AA451" i="21"/>
  <c r="AA446" i="21"/>
  <c r="AA443" i="21"/>
  <c r="AA438" i="21"/>
  <c r="AA435" i="21"/>
  <c r="AA430" i="21"/>
  <c r="AA458" i="21"/>
  <c r="AA455" i="21"/>
  <c r="AA450" i="21"/>
  <c r="AA447" i="21"/>
  <c r="AA442" i="21"/>
  <c r="AA439" i="21"/>
  <c r="AA434" i="21"/>
  <c r="AA431" i="21"/>
  <c r="X428" i="21"/>
  <c r="U428" i="21"/>
  <c r="R428" i="21"/>
  <c r="O428" i="21"/>
  <c r="L428" i="21"/>
  <c r="AA428" i="21" l="1"/>
  <c r="I390" i="21" l="1"/>
  <c r="I391" i="21"/>
  <c r="I392" i="21"/>
  <c r="I393" i="21"/>
  <c r="I394" i="21"/>
  <c r="I395" i="21"/>
  <c r="I396" i="21"/>
  <c r="I397" i="21"/>
  <c r="I398" i="21"/>
  <c r="I399" i="21"/>
  <c r="I400" i="21"/>
  <c r="I401" i="21"/>
  <c r="I402" i="21"/>
  <c r="I403" i="21"/>
  <c r="I404" i="21"/>
  <c r="I405" i="21"/>
  <c r="I406" i="21"/>
  <c r="I407" i="21"/>
  <c r="I408" i="21"/>
  <c r="I409" i="21"/>
  <c r="I410" i="21"/>
  <c r="I411" i="21"/>
  <c r="I412" i="21"/>
  <c r="I413" i="21"/>
  <c r="I414" i="21"/>
  <c r="I415" i="21"/>
  <c r="I416" i="21"/>
  <c r="I417" i="21"/>
  <c r="I418" i="21"/>
  <c r="I419" i="21"/>
  <c r="I420" i="21"/>
  <c r="I421" i="21"/>
  <c r="I422" i="21"/>
  <c r="I423" i="21"/>
  <c r="I424" i="21"/>
  <c r="I425" i="21"/>
  <c r="I426" i="21"/>
  <c r="I427" i="21"/>
  <c r="L390" i="21"/>
  <c r="O390" i="21"/>
  <c r="R390" i="21"/>
  <c r="U390" i="21"/>
  <c r="X390" i="21"/>
  <c r="L391" i="21"/>
  <c r="O391" i="21"/>
  <c r="R391" i="21"/>
  <c r="U391" i="21"/>
  <c r="X391" i="21"/>
  <c r="L392" i="21"/>
  <c r="O392" i="21"/>
  <c r="R392" i="21"/>
  <c r="U392" i="21"/>
  <c r="X392" i="21"/>
  <c r="L393" i="21"/>
  <c r="O393" i="21"/>
  <c r="R393" i="21"/>
  <c r="U393" i="21"/>
  <c r="X393" i="21"/>
  <c r="L394" i="21"/>
  <c r="O394" i="21"/>
  <c r="R394" i="21"/>
  <c r="U394" i="21"/>
  <c r="X394" i="21"/>
  <c r="L395" i="21"/>
  <c r="O395" i="21"/>
  <c r="R395" i="21"/>
  <c r="U395" i="21"/>
  <c r="X395" i="21"/>
  <c r="L396" i="21"/>
  <c r="O396" i="21"/>
  <c r="R396" i="21"/>
  <c r="U396" i="21"/>
  <c r="X396" i="21"/>
  <c r="L397" i="21"/>
  <c r="O397" i="21"/>
  <c r="R397" i="21"/>
  <c r="U397" i="21"/>
  <c r="X397" i="21"/>
  <c r="L398" i="21"/>
  <c r="O398" i="21"/>
  <c r="R398" i="21"/>
  <c r="U398" i="21"/>
  <c r="X398" i="21"/>
  <c r="L399" i="21"/>
  <c r="O399" i="21"/>
  <c r="R399" i="21"/>
  <c r="U399" i="21"/>
  <c r="X399" i="21"/>
  <c r="L400" i="21"/>
  <c r="O400" i="21"/>
  <c r="R400" i="21"/>
  <c r="U400" i="21"/>
  <c r="X400" i="21"/>
  <c r="L401" i="21"/>
  <c r="O401" i="21"/>
  <c r="R401" i="21"/>
  <c r="U401" i="21"/>
  <c r="X401" i="21"/>
  <c r="L402" i="21"/>
  <c r="O402" i="21"/>
  <c r="R402" i="21"/>
  <c r="U402" i="21"/>
  <c r="X402" i="21"/>
  <c r="L403" i="21"/>
  <c r="O403" i="21"/>
  <c r="R403" i="21"/>
  <c r="U403" i="21"/>
  <c r="X403" i="21"/>
  <c r="L404" i="21"/>
  <c r="O404" i="21"/>
  <c r="R404" i="21"/>
  <c r="U404" i="21"/>
  <c r="X404" i="21"/>
  <c r="L405" i="21"/>
  <c r="O405" i="21"/>
  <c r="R405" i="21"/>
  <c r="U405" i="21"/>
  <c r="X405" i="21"/>
  <c r="L406" i="21"/>
  <c r="O406" i="21"/>
  <c r="R406" i="21"/>
  <c r="U406" i="21"/>
  <c r="X406" i="21"/>
  <c r="L407" i="21"/>
  <c r="O407" i="21"/>
  <c r="R407" i="21"/>
  <c r="U407" i="21"/>
  <c r="X407" i="21"/>
  <c r="L408" i="21"/>
  <c r="O408" i="21"/>
  <c r="R408" i="21"/>
  <c r="U408" i="21"/>
  <c r="X408" i="21"/>
  <c r="L409" i="21"/>
  <c r="O409" i="21"/>
  <c r="R409" i="21"/>
  <c r="U409" i="21"/>
  <c r="X409" i="21"/>
  <c r="L410" i="21"/>
  <c r="O410" i="21"/>
  <c r="R410" i="21"/>
  <c r="U410" i="21"/>
  <c r="X410" i="21"/>
  <c r="L411" i="21"/>
  <c r="O411" i="21"/>
  <c r="R411" i="21"/>
  <c r="U411" i="21"/>
  <c r="X411" i="21"/>
  <c r="L412" i="21"/>
  <c r="O412" i="21"/>
  <c r="R412" i="21"/>
  <c r="U412" i="21"/>
  <c r="X412" i="21"/>
  <c r="L413" i="21"/>
  <c r="O413" i="21"/>
  <c r="R413" i="21"/>
  <c r="U413" i="21"/>
  <c r="X413" i="21"/>
  <c r="L414" i="21"/>
  <c r="O414" i="21"/>
  <c r="R414" i="21"/>
  <c r="U414" i="21"/>
  <c r="X414" i="21"/>
  <c r="L415" i="21"/>
  <c r="O415" i="21"/>
  <c r="R415" i="21"/>
  <c r="U415" i="21"/>
  <c r="X415" i="21"/>
  <c r="L416" i="21"/>
  <c r="O416" i="21"/>
  <c r="R416" i="21"/>
  <c r="U416" i="21"/>
  <c r="X416" i="21"/>
  <c r="L417" i="21"/>
  <c r="O417" i="21"/>
  <c r="R417" i="21"/>
  <c r="U417" i="21"/>
  <c r="X417" i="21"/>
  <c r="L418" i="21"/>
  <c r="O418" i="21"/>
  <c r="R418" i="21"/>
  <c r="U418" i="21"/>
  <c r="X418" i="21"/>
  <c r="L419" i="21"/>
  <c r="O419" i="21"/>
  <c r="R419" i="21"/>
  <c r="U419" i="21"/>
  <c r="X419" i="21"/>
  <c r="L420" i="21"/>
  <c r="O420" i="21"/>
  <c r="R420" i="21"/>
  <c r="U420" i="21"/>
  <c r="X420" i="21"/>
  <c r="L421" i="21"/>
  <c r="O421" i="21"/>
  <c r="R421" i="21"/>
  <c r="U421" i="21"/>
  <c r="X421" i="21"/>
  <c r="L422" i="21"/>
  <c r="O422" i="21"/>
  <c r="R422" i="21"/>
  <c r="U422" i="21"/>
  <c r="X422" i="21"/>
  <c r="L423" i="21"/>
  <c r="O423" i="21"/>
  <c r="R423" i="21"/>
  <c r="U423" i="21"/>
  <c r="X423" i="21"/>
  <c r="L424" i="21"/>
  <c r="O424" i="21"/>
  <c r="R424" i="21"/>
  <c r="U424" i="21"/>
  <c r="X424" i="21"/>
  <c r="L425" i="21"/>
  <c r="O425" i="21"/>
  <c r="R425" i="21"/>
  <c r="U425" i="21"/>
  <c r="X425" i="21"/>
  <c r="L426" i="21"/>
  <c r="O426" i="21"/>
  <c r="R426" i="21"/>
  <c r="U426" i="21"/>
  <c r="X426" i="21"/>
  <c r="L427" i="21"/>
  <c r="O427" i="21"/>
  <c r="R427" i="21"/>
  <c r="U427" i="21"/>
  <c r="X427" i="21"/>
  <c r="AA406" i="21" l="1"/>
  <c r="AA409" i="21"/>
  <c r="AA425" i="21"/>
  <c r="AA413" i="21"/>
  <c r="AA398" i="21"/>
  <c r="AA393" i="21"/>
  <c r="AA417" i="21"/>
  <c r="AA421" i="21"/>
  <c r="AA405" i="21"/>
  <c r="AA397" i="21"/>
  <c r="AA415" i="21"/>
  <c r="AA390" i="21"/>
  <c r="AA399" i="21"/>
  <c r="AA402" i="21"/>
  <c r="AA401" i="21"/>
  <c r="AA426" i="21"/>
  <c r="AA403" i="21"/>
  <c r="AA422" i="21"/>
  <c r="AA420" i="21"/>
  <c r="AA419" i="21"/>
  <c r="AA418" i="21"/>
  <c r="AA404" i="21"/>
  <c r="AA400" i="21"/>
  <c r="AA427" i="21"/>
  <c r="AA412" i="21"/>
  <c r="AA395" i="21"/>
  <c r="AA392" i="21"/>
  <c r="AA424" i="21"/>
  <c r="AA414" i="21"/>
  <c r="AA410" i="21"/>
  <c r="AA407" i="21"/>
  <c r="AA416" i="21"/>
  <c r="AA411" i="21"/>
  <c r="AA396" i="21"/>
  <c r="AA391" i="21"/>
  <c r="AA423" i="21"/>
  <c r="AA408" i="21"/>
  <c r="AA394" i="21"/>
  <c r="X389" i="21"/>
  <c r="U389" i="21"/>
  <c r="R389" i="21"/>
  <c r="O389" i="21"/>
  <c r="L389" i="21"/>
  <c r="I389" i="21"/>
  <c r="X388" i="21"/>
  <c r="U388" i="21"/>
  <c r="R388" i="21"/>
  <c r="O388" i="21"/>
  <c r="L388" i="21"/>
  <c r="I388" i="21"/>
  <c r="X387" i="21"/>
  <c r="U387" i="21"/>
  <c r="R387" i="21"/>
  <c r="O387" i="21"/>
  <c r="L387" i="21"/>
  <c r="I387" i="21"/>
  <c r="X386" i="21"/>
  <c r="U386" i="21"/>
  <c r="R386" i="21"/>
  <c r="O386" i="21"/>
  <c r="L386" i="21"/>
  <c r="I386" i="21"/>
  <c r="X385" i="21"/>
  <c r="U385" i="21"/>
  <c r="R385" i="21"/>
  <c r="O385" i="21"/>
  <c r="L385" i="21"/>
  <c r="I385" i="21"/>
  <c r="X384" i="21"/>
  <c r="U384" i="21"/>
  <c r="R384" i="21"/>
  <c r="O384" i="21"/>
  <c r="L384" i="21"/>
  <c r="I384" i="21"/>
  <c r="X383" i="21"/>
  <c r="U383" i="21"/>
  <c r="R383" i="21"/>
  <c r="O383" i="21"/>
  <c r="L383" i="21"/>
  <c r="I383" i="21"/>
  <c r="X382" i="21"/>
  <c r="U382" i="21"/>
  <c r="R382" i="21"/>
  <c r="O382" i="21"/>
  <c r="L382" i="21"/>
  <c r="I382" i="21"/>
  <c r="X381" i="21"/>
  <c r="U381" i="21"/>
  <c r="R381" i="21"/>
  <c r="O381" i="21"/>
  <c r="L381" i="21"/>
  <c r="I381" i="21"/>
  <c r="X380" i="21"/>
  <c r="U380" i="21"/>
  <c r="R380" i="21"/>
  <c r="O380" i="21"/>
  <c r="L380" i="21"/>
  <c r="I380" i="21"/>
  <c r="X379" i="21"/>
  <c r="U379" i="21"/>
  <c r="R379" i="21"/>
  <c r="O379" i="21"/>
  <c r="L379" i="21"/>
  <c r="I379" i="21"/>
  <c r="X378" i="21"/>
  <c r="U378" i="21"/>
  <c r="R378" i="21"/>
  <c r="O378" i="21"/>
  <c r="L378" i="21"/>
  <c r="I378" i="21"/>
  <c r="X377" i="21"/>
  <c r="U377" i="21"/>
  <c r="R377" i="21"/>
  <c r="O377" i="21"/>
  <c r="L377" i="21"/>
  <c r="I377" i="21"/>
  <c r="X376" i="21"/>
  <c r="U376" i="21"/>
  <c r="R376" i="21"/>
  <c r="O376" i="21"/>
  <c r="L376" i="21"/>
  <c r="I376" i="21"/>
  <c r="X375" i="21"/>
  <c r="U375" i="21"/>
  <c r="R375" i="21"/>
  <c r="O375" i="21"/>
  <c r="L375" i="21"/>
  <c r="I375" i="21"/>
  <c r="X374" i="21"/>
  <c r="U374" i="21"/>
  <c r="R374" i="21"/>
  <c r="O374" i="21"/>
  <c r="L374" i="21"/>
  <c r="I374" i="21"/>
  <c r="X373" i="21"/>
  <c r="U373" i="21"/>
  <c r="R373" i="21"/>
  <c r="O373" i="21"/>
  <c r="L373" i="21"/>
  <c r="I373" i="21"/>
  <c r="X372" i="21"/>
  <c r="U372" i="21"/>
  <c r="R372" i="21"/>
  <c r="O372" i="21"/>
  <c r="L372" i="21"/>
  <c r="I372" i="21"/>
  <c r="X371" i="21"/>
  <c r="U371" i="21"/>
  <c r="R371" i="21"/>
  <c r="O371" i="21"/>
  <c r="L371" i="21"/>
  <c r="I371" i="21"/>
  <c r="X370" i="21"/>
  <c r="U370" i="21"/>
  <c r="R370" i="21"/>
  <c r="O370" i="21"/>
  <c r="L370" i="21"/>
  <c r="I370" i="21"/>
  <c r="X369" i="21"/>
  <c r="U369" i="21"/>
  <c r="R369" i="21"/>
  <c r="O369" i="21"/>
  <c r="L369" i="21"/>
  <c r="I369" i="21"/>
  <c r="X368" i="21"/>
  <c r="U368" i="21"/>
  <c r="R368" i="21"/>
  <c r="O368" i="21"/>
  <c r="L368" i="21"/>
  <c r="I368" i="21"/>
  <c r="X367" i="21"/>
  <c r="U367" i="21"/>
  <c r="R367" i="21"/>
  <c r="O367" i="21"/>
  <c r="L367" i="21"/>
  <c r="I367" i="21"/>
  <c r="X366" i="21"/>
  <c r="U366" i="21"/>
  <c r="R366" i="21"/>
  <c r="O366" i="21"/>
  <c r="L366" i="21"/>
  <c r="I366" i="21"/>
  <c r="X365" i="21"/>
  <c r="U365" i="21"/>
  <c r="R365" i="21"/>
  <c r="O365" i="21"/>
  <c r="L365" i="21"/>
  <c r="I365" i="21"/>
  <c r="X364" i="21"/>
  <c r="U364" i="21"/>
  <c r="R364" i="21"/>
  <c r="O364" i="21"/>
  <c r="L364" i="21"/>
  <c r="I364" i="21"/>
  <c r="X363" i="21"/>
  <c r="U363" i="21"/>
  <c r="R363" i="21"/>
  <c r="O363" i="21"/>
  <c r="L363" i="21"/>
  <c r="I363" i="21"/>
  <c r="X362" i="21"/>
  <c r="U362" i="21"/>
  <c r="R362" i="21"/>
  <c r="O362" i="21"/>
  <c r="L362" i="21"/>
  <c r="I362" i="21"/>
  <c r="X361" i="21"/>
  <c r="U361" i="21"/>
  <c r="R361" i="21"/>
  <c r="O361" i="21"/>
  <c r="L361" i="21"/>
  <c r="I361" i="21"/>
  <c r="X360" i="21"/>
  <c r="U360" i="21"/>
  <c r="R360" i="21"/>
  <c r="O360" i="21"/>
  <c r="L360" i="21"/>
  <c r="I360" i="21"/>
  <c r="X359" i="21"/>
  <c r="U359" i="21"/>
  <c r="R359" i="21"/>
  <c r="O359" i="21"/>
  <c r="L359" i="21"/>
  <c r="I359" i="21"/>
  <c r="X358" i="21"/>
  <c r="U358" i="21"/>
  <c r="R358" i="21"/>
  <c r="O358" i="21"/>
  <c r="L358" i="21"/>
  <c r="I358" i="21"/>
  <c r="X357" i="21"/>
  <c r="U357" i="21"/>
  <c r="R357" i="21"/>
  <c r="O357" i="21"/>
  <c r="L357" i="21"/>
  <c r="I357" i="21"/>
  <c r="X356" i="21"/>
  <c r="U356" i="21"/>
  <c r="R356" i="21"/>
  <c r="O356" i="21"/>
  <c r="L356" i="21"/>
  <c r="I356" i="21"/>
  <c r="X355" i="21"/>
  <c r="U355" i="21"/>
  <c r="R355" i="21"/>
  <c r="O355" i="21"/>
  <c r="L355" i="21"/>
  <c r="I355" i="21"/>
  <c r="X354" i="21"/>
  <c r="U354" i="21"/>
  <c r="R354" i="21"/>
  <c r="O354" i="21"/>
  <c r="L354" i="21"/>
  <c r="I354" i="21"/>
  <c r="X353" i="21"/>
  <c r="U353" i="21"/>
  <c r="R353" i="21"/>
  <c r="O353" i="21"/>
  <c r="L353" i="21"/>
  <c r="I353" i="21"/>
  <c r="X352" i="21"/>
  <c r="U352" i="21"/>
  <c r="R352" i="21"/>
  <c r="O352" i="21"/>
  <c r="L352" i="21"/>
  <c r="I352" i="21"/>
  <c r="X351" i="21"/>
  <c r="U351" i="21"/>
  <c r="R351" i="21"/>
  <c r="O351" i="21"/>
  <c r="L351" i="21"/>
  <c r="I351" i="21"/>
  <c r="X350" i="21"/>
  <c r="U350" i="21"/>
  <c r="R350" i="21"/>
  <c r="O350" i="21"/>
  <c r="L350" i="21"/>
  <c r="I350" i="21"/>
  <c r="X349" i="21"/>
  <c r="U349" i="21"/>
  <c r="R349" i="21"/>
  <c r="O349" i="21"/>
  <c r="L349" i="21"/>
  <c r="I349" i="21"/>
  <c r="X348" i="21"/>
  <c r="U348" i="21"/>
  <c r="R348" i="21"/>
  <c r="O348" i="21"/>
  <c r="L348" i="21"/>
  <c r="I348" i="21"/>
  <c r="X347" i="21"/>
  <c r="U347" i="21"/>
  <c r="R347" i="21"/>
  <c r="O347" i="21"/>
  <c r="L347" i="21"/>
  <c r="I347" i="21"/>
  <c r="X346" i="21"/>
  <c r="U346" i="21"/>
  <c r="R346" i="21"/>
  <c r="O346" i="21"/>
  <c r="L346" i="21"/>
  <c r="I346" i="21"/>
  <c r="X345" i="21"/>
  <c r="U345" i="21"/>
  <c r="R345" i="21"/>
  <c r="O345" i="21"/>
  <c r="L345" i="21"/>
  <c r="I345" i="21"/>
  <c r="X344" i="21"/>
  <c r="U344" i="21"/>
  <c r="R344" i="21"/>
  <c r="O344" i="21"/>
  <c r="L344" i="21"/>
  <c r="I344" i="21"/>
  <c r="X343" i="21"/>
  <c r="U343" i="21"/>
  <c r="R343" i="21"/>
  <c r="O343" i="21"/>
  <c r="L343" i="21"/>
  <c r="I343" i="21"/>
  <c r="X342" i="21"/>
  <c r="U342" i="21"/>
  <c r="R342" i="21"/>
  <c r="O342" i="21"/>
  <c r="L342" i="21"/>
  <c r="I342" i="21"/>
  <c r="X341" i="21"/>
  <c r="U341" i="21"/>
  <c r="R341" i="21"/>
  <c r="O341" i="21"/>
  <c r="L341" i="21"/>
  <c r="I341" i="21"/>
  <c r="X340" i="21"/>
  <c r="U340" i="21"/>
  <c r="R340" i="21"/>
  <c r="O340" i="21"/>
  <c r="L340" i="21"/>
  <c r="I340" i="21"/>
  <c r="X339" i="21"/>
  <c r="U339" i="21"/>
  <c r="R339" i="21"/>
  <c r="O339" i="21"/>
  <c r="L339" i="21"/>
  <c r="I339" i="21"/>
  <c r="X338" i="21"/>
  <c r="U338" i="21"/>
  <c r="R338" i="21"/>
  <c r="O338" i="21"/>
  <c r="L338" i="21"/>
  <c r="I338" i="21"/>
  <c r="X337" i="21"/>
  <c r="U337" i="21"/>
  <c r="R337" i="21"/>
  <c r="O337" i="21"/>
  <c r="L337" i="21"/>
  <c r="I337" i="21"/>
  <c r="X336" i="21"/>
  <c r="U336" i="21"/>
  <c r="R336" i="21"/>
  <c r="O336" i="21"/>
  <c r="L336" i="21"/>
  <c r="I336" i="21"/>
  <c r="X335" i="21"/>
  <c r="U335" i="21"/>
  <c r="R335" i="21"/>
  <c r="O335" i="21"/>
  <c r="L335" i="21"/>
  <c r="I335" i="21"/>
  <c r="X334" i="21"/>
  <c r="U334" i="21"/>
  <c r="R334" i="21"/>
  <c r="O334" i="21"/>
  <c r="L334" i="21"/>
  <c r="I334" i="21"/>
  <c r="X333" i="21"/>
  <c r="U333" i="21"/>
  <c r="R333" i="21"/>
  <c r="O333" i="21"/>
  <c r="L333" i="21"/>
  <c r="I333" i="21"/>
  <c r="X332" i="21"/>
  <c r="U332" i="21"/>
  <c r="R332" i="21"/>
  <c r="O332" i="21"/>
  <c r="L332" i="21"/>
  <c r="I332" i="21"/>
  <c r="X331" i="21"/>
  <c r="U331" i="21"/>
  <c r="R331" i="21"/>
  <c r="O331" i="21"/>
  <c r="L331" i="21"/>
  <c r="I331" i="21"/>
  <c r="X330" i="21"/>
  <c r="U330" i="21"/>
  <c r="R330" i="21"/>
  <c r="O330" i="21"/>
  <c r="L330" i="21"/>
  <c r="I330" i="21"/>
  <c r="X329" i="21"/>
  <c r="U329" i="21"/>
  <c r="R329" i="21"/>
  <c r="O329" i="21"/>
  <c r="L329" i="21"/>
  <c r="I329" i="21"/>
  <c r="X328" i="21"/>
  <c r="U328" i="21"/>
  <c r="R328" i="21"/>
  <c r="O328" i="21"/>
  <c r="L328" i="21"/>
  <c r="I328" i="21"/>
  <c r="X327" i="21"/>
  <c r="U327" i="21"/>
  <c r="R327" i="21"/>
  <c r="O327" i="21"/>
  <c r="L327" i="21"/>
  <c r="I327" i="21"/>
  <c r="X326" i="21"/>
  <c r="U326" i="21"/>
  <c r="R326" i="21"/>
  <c r="O326" i="21"/>
  <c r="L326" i="21"/>
  <c r="I326" i="21"/>
  <c r="X325" i="21"/>
  <c r="U325" i="21"/>
  <c r="R325" i="21"/>
  <c r="O325" i="21"/>
  <c r="L325" i="21"/>
  <c r="I325" i="21"/>
  <c r="X324" i="21"/>
  <c r="U324" i="21"/>
  <c r="R324" i="21"/>
  <c r="O324" i="21"/>
  <c r="L324" i="21"/>
  <c r="I324" i="21"/>
  <c r="X323" i="21"/>
  <c r="U323" i="21"/>
  <c r="R323" i="21"/>
  <c r="O323" i="21"/>
  <c r="L323" i="21"/>
  <c r="I323" i="21"/>
  <c r="X322" i="21"/>
  <c r="U322" i="21"/>
  <c r="R322" i="21"/>
  <c r="O322" i="21"/>
  <c r="L322" i="21"/>
  <c r="I322" i="21"/>
  <c r="X321" i="21"/>
  <c r="U321" i="21"/>
  <c r="R321" i="21"/>
  <c r="O321" i="21"/>
  <c r="L321" i="21"/>
  <c r="I321" i="21"/>
  <c r="X320" i="21"/>
  <c r="U320" i="21"/>
  <c r="R320" i="21"/>
  <c r="O320" i="21"/>
  <c r="L320" i="21"/>
  <c r="I320" i="21"/>
  <c r="X319" i="21"/>
  <c r="U319" i="21"/>
  <c r="R319" i="21"/>
  <c r="O319" i="21"/>
  <c r="L319" i="21"/>
  <c r="I319" i="21"/>
  <c r="X318" i="21"/>
  <c r="U318" i="21"/>
  <c r="R318" i="21"/>
  <c r="O318" i="21"/>
  <c r="L318" i="21"/>
  <c r="I318" i="21"/>
  <c r="X317" i="21"/>
  <c r="U317" i="21"/>
  <c r="R317" i="21"/>
  <c r="O317" i="21"/>
  <c r="L317" i="21"/>
  <c r="I317" i="21"/>
  <c r="X316" i="21"/>
  <c r="U316" i="21"/>
  <c r="R316" i="21"/>
  <c r="O316" i="21"/>
  <c r="L316" i="21"/>
  <c r="I316" i="21"/>
  <c r="X315" i="21"/>
  <c r="U315" i="21"/>
  <c r="R315" i="21"/>
  <c r="O315" i="21"/>
  <c r="L315" i="21"/>
  <c r="I315" i="21"/>
  <c r="X314" i="21"/>
  <c r="U314" i="21"/>
  <c r="R314" i="21"/>
  <c r="O314" i="21"/>
  <c r="L314" i="21"/>
  <c r="I314" i="21"/>
  <c r="X313" i="21"/>
  <c r="U313" i="21"/>
  <c r="R313" i="21"/>
  <c r="O313" i="21"/>
  <c r="L313" i="21"/>
  <c r="I313" i="21"/>
  <c r="X312" i="21"/>
  <c r="U312" i="21"/>
  <c r="R312" i="21"/>
  <c r="O312" i="21"/>
  <c r="L312" i="21"/>
  <c r="I312" i="21"/>
  <c r="X311" i="21"/>
  <c r="U311" i="21"/>
  <c r="R311" i="21"/>
  <c r="O311" i="21"/>
  <c r="L311" i="21"/>
  <c r="I311" i="21"/>
  <c r="X310" i="21"/>
  <c r="U310" i="21"/>
  <c r="R310" i="21"/>
  <c r="O310" i="21"/>
  <c r="L310" i="21"/>
  <c r="I310" i="21"/>
  <c r="X309" i="21"/>
  <c r="U309" i="21"/>
  <c r="R309" i="21"/>
  <c r="O309" i="21"/>
  <c r="L309" i="21"/>
  <c r="I309" i="21"/>
  <c r="X308" i="21"/>
  <c r="U308" i="21"/>
  <c r="R308" i="21"/>
  <c r="O308" i="21"/>
  <c r="L308" i="21"/>
  <c r="I308" i="21"/>
  <c r="X307" i="21"/>
  <c r="U307" i="21"/>
  <c r="R307" i="21"/>
  <c r="O307" i="21"/>
  <c r="L307" i="21"/>
  <c r="I307" i="21"/>
  <c r="X306" i="21"/>
  <c r="U306" i="21"/>
  <c r="R306" i="21"/>
  <c r="O306" i="21"/>
  <c r="L306" i="21"/>
  <c r="I306" i="21"/>
  <c r="X305" i="21"/>
  <c r="U305" i="21"/>
  <c r="R305" i="21"/>
  <c r="O305" i="21"/>
  <c r="L305" i="21"/>
  <c r="I305" i="21"/>
  <c r="X304" i="21"/>
  <c r="U304" i="21"/>
  <c r="R304" i="21"/>
  <c r="O304" i="21"/>
  <c r="L304" i="21"/>
  <c r="I304" i="21"/>
  <c r="X303" i="21"/>
  <c r="U303" i="21"/>
  <c r="R303" i="21"/>
  <c r="O303" i="21"/>
  <c r="L303" i="21"/>
  <c r="I303" i="21"/>
  <c r="X302" i="21"/>
  <c r="U302" i="21"/>
  <c r="R302" i="21"/>
  <c r="O302" i="21"/>
  <c r="L302" i="21"/>
  <c r="I302" i="21"/>
  <c r="X301" i="21"/>
  <c r="U301" i="21"/>
  <c r="R301" i="21"/>
  <c r="O301" i="21"/>
  <c r="L301" i="21"/>
  <c r="I301" i="21"/>
  <c r="X300" i="21"/>
  <c r="U300" i="21"/>
  <c r="R300" i="21"/>
  <c r="O300" i="21"/>
  <c r="L300" i="21"/>
  <c r="I300" i="21"/>
  <c r="X299" i="21"/>
  <c r="U299" i="21"/>
  <c r="R299" i="21"/>
  <c r="O299" i="21"/>
  <c r="L299" i="21"/>
  <c r="I299" i="21"/>
  <c r="X298" i="21"/>
  <c r="U298" i="21"/>
  <c r="R298" i="21"/>
  <c r="O298" i="21"/>
  <c r="L298" i="21"/>
  <c r="I298" i="21"/>
  <c r="X297" i="21"/>
  <c r="U297" i="21"/>
  <c r="R297" i="21"/>
  <c r="O297" i="21"/>
  <c r="L297" i="21"/>
  <c r="I297" i="21"/>
  <c r="X296" i="21"/>
  <c r="U296" i="21"/>
  <c r="R296" i="21"/>
  <c r="O296" i="21"/>
  <c r="L296" i="21"/>
  <c r="I296" i="21"/>
  <c r="X295" i="21"/>
  <c r="U295" i="21"/>
  <c r="R295" i="21"/>
  <c r="O295" i="21"/>
  <c r="L295" i="21"/>
  <c r="I295" i="21"/>
  <c r="X294" i="21"/>
  <c r="U294" i="21"/>
  <c r="R294" i="21"/>
  <c r="O294" i="21"/>
  <c r="L294" i="21"/>
  <c r="I294" i="21"/>
  <c r="X293" i="21"/>
  <c r="U293" i="21"/>
  <c r="R293" i="21"/>
  <c r="O293" i="21"/>
  <c r="L293" i="21"/>
  <c r="I293" i="21"/>
  <c r="X292" i="21"/>
  <c r="U292" i="21"/>
  <c r="R292" i="21"/>
  <c r="O292" i="21"/>
  <c r="L292" i="21"/>
  <c r="I292" i="21"/>
  <c r="X291" i="21"/>
  <c r="U291" i="21"/>
  <c r="R291" i="21"/>
  <c r="O291" i="21"/>
  <c r="L291" i="21"/>
  <c r="I291" i="21"/>
  <c r="X290" i="21"/>
  <c r="U290" i="21"/>
  <c r="R290" i="21"/>
  <c r="O290" i="21"/>
  <c r="L290" i="21"/>
  <c r="I290" i="21"/>
  <c r="X289" i="21"/>
  <c r="U289" i="21"/>
  <c r="R289" i="21"/>
  <c r="O289" i="21"/>
  <c r="L289" i="21"/>
  <c r="I289" i="21"/>
  <c r="X288" i="21"/>
  <c r="U288" i="21"/>
  <c r="R288" i="21"/>
  <c r="O288" i="21"/>
  <c r="L288" i="21"/>
  <c r="I288" i="21"/>
  <c r="X287" i="21"/>
  <c r="U287" i="21"/>
  <c r="R287" i="21"/>
  <c r="O287" i="21"/>
  <c r="L287" i="21"/>
  <c r="I287" i="21"/>
  <c r="X286" i="21"/>
  <c r="U286" i="21"/>
  <c r="R286" i="21"/>
  <c r="O286" i="21"/>
  <c r="L286" i="21"/>
  <c r="I286" i="21"/>
  <c r="X285" i="21"/>
  <c r="U285" i="21"/>
  <c r="R285" i="21"/>
  <c r="O285" i="21"/>
  <c r="L285" i="21"/>
  <c r="I285" i="21"/>
  <c r="X284" i="21"/>
  <c r="U284" i="21"/>
  <c r="R284" i="21"/>
  <c r="O284" i="21"/>
  <c r="L284" i="21"/>
  <c r="I284" i="21"/>
  <c r="X283" i="21"/>
  <c r="U283" i="21"/>
  <c r="R283" i="21"/>
  <c r="O283" i="21"/>
  <c r="L283" i="21"/>
  <c r="I283" i="21"/>
  <c r="X282" i="21"/>
  <c r="U282" i="21"/>
  <c r="R282" i="21"/>
  <c r="O282" i="21"/>
  <c r="L282" i="21"/>
  <c r="I282" i="21"/>
  <c r="X281" i="21"/>
  <c r="U281" i="21"/>
  <c r="R281" i="21"/>
  <c r="O281" i="21"/>
  <c r="L281" i="21"/>
  <c r="I281" i="21"/>
  <c r="X280" i="21"/>
  <c r="U280" i="21"/>
  <c r="R280" i="21"/>
  <c r="O280" i="21"/>
  <c r="L280" i="21"/>
  <c r="I280" i="21"/>
  <c r="X279" i="21"/>
  <c r="U279" i="21"/>
  <c r="R279" i="21"/>
  <c r="O279" i="21"/>
  <c r="L279" i="21"/>
  <c r="I279" i="21"/>
  <c r="X278" i="21"/>
  <c r="U278" i="21"/>
  <c r="R278" i="21"/>
  <c r="O278" i="21"/>
  <c r="L278" i="21"/>
  <c r="I278" i="21"/>
  <c r="X277" i="21"/>
  <c r="U277" i="21"/>
  <c r="R277" i="21"/>
  <c r="O277" i="21"/>
  <c r="L277" i="21"/>
  <c r="I277" i="21"/>
  <c r="X276" i="21"/>
  <c r="U276" i="21"/>
  <c r="R276" i="21"/>
  <c r="O276" i="21"/>
  <c r="L276" i="21"/>
  <c r="I276" i="21"/>
  <c r="X275" i="21"/>
  <c r="U275" i="21"/>
  <c r="R275" i="21"/>
  <c r="O275" i="21"/>
  <c r="L275" i="21"/>
  <c r="I275" i="21"/>
  <c r="X274" i="21"/>
  <c r="U274" i="21"/>
  <c r="R274" i="21"/>
  <c r="O274" i="21"/>
  <c r="L274" i="21"/>
  <c r="I274" i="21"/>
  <c r="X273" i="21"/>
  <c r="U273" i="21"/>
  <c r="R273" i="21"/>
  <c r="O273" i="21"/>
  <c r="L273" i="21"/>
  <c r="I273" i="21"/>
  <c r="X272" i="21"/>
  <c r="U272" i="21"/>
  <c r="R272" i="21"/>
  <c r="O272" i="21"/>
  <c r="L272" i="21"/>
  <c r="I272" i="21"/>
  <c r="X271" i="21"/>
  <c r="U271" i="21"/>
  <c r="R271" i="21"/>
  <c r="O271" i="21"/>
  <c r="L271" i="21"/>
  <c r="I271" i="21"/>
  <c r="X270" i="21"/>
  <c r="U270" i="21"/>
  <c r="R270" i="21"/>
  <c r="O270" i="21"/>
  <c r="L270" i="21"/>
  <c r="I270" i="21"/>
  <c r="X269" i="21"/>
  <c r="U269" i="21"/>
  <c r="R269" i="21"/>
  <c r="O269" i="21"/>
  <c r="L269" i="21"/>
  <c r="I269" i="21"/>
  <c r="X268" i="21"/>
  <c r="U268" i="21"/>
  <c r="R268" i="21"/>
  <c r="O268" i="21"/>
  <c r="L268" i="21"/>
  <c r="I268" i="21"/>
  <c r="X267" i="21"/>
  <c r="U267" i="21"/>
  <c r="R267" i="21"/>
  <c r="O267" i="21"/>
  <c r="L267" i="21"/>
  <c r="I267" i="21"/>
  <c r="X266" i="21"/>
  <c r="U266" i="21"/>
  <c r="R266" i="21"/>
  <c r="O266" i="21"/>
  <c r="L266" i="21"/>
  <c r="I266" i="21"/>
  <c r="X265" i="21"/>
  <c r="U265" i="21"/>
  <c r="R265" i="21"/>
  <c r="O265" i="21"/>
  <c r="L265" i="21"/>
  <c r="I265" i="21"/>
  <c r="X264" i="21"/>
  <c r="U264" i="21"/>
  <c r="R264" i="21"/>
  <c r="O264" i="21"/>
  <c r="L264" i="21"/>
  <c r="I264" i="21"/>
  <c r="X263" i="21"/>
  <c r="U263" i="21"/>
  <c r="R263" i="21"/>
  <c r="O263" i="21"/>
  <c r="L263" i="21"/>
  <c r="I263" i="21"/>
  <c r="X262" i="21"/>
  <c r="U262" i="21"/>
  <c r="R262" i="21"/>
  <c r="O262" i="21"/>
  <c r="L262" i="21"/>
  <c r="I262" i="21"/>
  <c r="X261" i="21"/>
  <c r="U261" i="21"/>
  <c r="R261" i="21"/>
  <c r="O261" i="21"/>
  <c r="L261" i="21"/>
  <c r="I261" i="21"/>
  <c r="X260" i="21"/>
  <c r="U260" i="21"/>
  <c r="R260" i="21"/>
  <c r="O260" i="21"/>
  <c r="L260" i="21"/>
  <c r="I260" i="21"/>
  <c r="X259" i="21"/>
  <c r="U259" i="21"/>
  <c r="R259" i="21"/>
  <c r="O259" i="21"/>
  <c r="L259" i="21"/>
  <c r="I259" i="21"/>
  <c r="X258" i="21"/>
  <c r="U258" i="21"/>
  <c r="R258" i="21"/>
  <c r="O258" i="21"/>
  <c r="L258" i="21"/>
  <c r="I258" i="21"/>
  <c r="X257" i="21"/>
  <c r="U257" i="21"/>
  <c r="R257" i="21"/>
  <c r="O257" i="21"/>
  <c r="L257" i="21"/>
  <c r="I257" i="21"/>
  <c r="X256" i="21"/>
  <c r="U256" i="21"/>
  <c r="R256" i="21"/>
  <c r="O256" i="21"/>
  <c r="L256" i="21"/>
  <c r="I256" i="21"/>
  <c r="X255" i="21"/>
  <c r="U255" i="21"/>
  <c r="R255" i="21"/>
  <c r="O255" i="21"/>
  <c r="L255" i="21"/>
  <c r="I255" i="21"/>
  <c r="X254" i="21"/>
  <c r="U254" i="21"/>
  <c r="R254" i="21"/>
  <c r="O254" i="21"/>
  <c r="L254" i="21"/>
  <c r="I254" i="21"/>
  <c r="X253" i="21"/>
  <c r="U253" i="21"/>
  <c r="R253" i="21"/>
  <c r="O253" i="21"/>
  <c r="L253" i="21"/>
  <c r="I253" i="21"/>
  <c r="X252" i="21"/>
  <c r="U252" i="21"/>
  <c r="R252" i="21"/>
  <c r="O252" i="21"/>
  <c r="L252" i="21"/>
  <c r="I252" i="21"/>
  <c r="X251" i="21"/>
  <c r="U251" i="21"/>
  <c r="R251" i="21"/>
  <c r="O251" i="21"/>
  <c r="L251" i="21"/>
  <c r="I251" i="21"/>
  <c r="X250" i="21"/>
  <c r="U250" i="21"/>
  <c r="R250" i="21"/>
  <c r="O250" i="21"/>
  <c r="L250" i="21"/>
  <c r="I250" i="21"/>
  <c r="X249" i="21"/>
  <c r="U249" i="21"/>
  <c r="R249" i="21"/>
  <c r="O249" i="21"/>
  <c r="L249" i="21"/>
  <c r="I249" i="21"/>
  <c r="X248" i="21"/>
  <c r="U248" i="21"/>
  <c r="R248" i="21"/>
  <c r="O248" i="21"/>
  <c r="L248" i="21"/>
  <c r="I248" i="21"/>
  <c r="X247" i="21"/>
  <c r="U247" i="21"/>
  <c r="R247" i="21"/>
  <c r="O247" i="21"/>
  <c r="L247" i="21"/>
  <c r="I247" i="21"/>
  <c r="X246" i="21"/>
  <c r="U246" i="21"/>
  <c r="R246" i="21"/>
  <c r="O246" i="21"/>
  <c r="L246" i="21"/>
  <c r="I246" i="21"/>
  <c r="X245" i="21"/>
  <c r="U245" i="21"/>
  <c r="R245" i="21"/>
  <c r="O245" i="21"/>
  <c r="L245" i="21"/>
  <c r="I245" i="21"/>
  <c r="X244" i="21"/>
  <c r="U244" i="21"/>
  <c r="R244" i="21"/>
  <c r="O244" i="21"/>
  <c r="L244" i="21"/>
  <c r="I244" i="21"/>
  <c r="X243" i="21"/>
  <c r="U243" i="21"/>
  <c r="R243" i="21"/>
  <c r="O243" i="21"/>
  <c r="L243" i="21"/>
  <c r="I243" i="21"/>
  <c r="X242" i="21"/>
  <c r="U242" i="21"/>
  <c r="R242" i="21"/>
  <c r="O242" i="21"/>
  <c r="L242" i="21"/>
  <c r="I242" i="21"/>
  <c r="X241" i="21"/>
  <c r="U241" i="21"/>
  <c r="R241" i="21"/>
  <c r="O241" i="21"/>
  <c r="L241" i="21"/>
  <c r="I241" i="21"/>
  <c r="X240" i="21"/>
  <c r="U240" i="21"/>
  <c r="R240" i="21"/>
  <c r="O240" i="21"/>
  <c r="L240" i="21"/>
  <c r="I240" i="21"/>
  <c r="X239" i="21"/>
  <c r="U239" i="21"/>
  <c r="R239" i="21"/>
  <c r="O239" i="21"/>
  <c r="L239" i="21"/>
  <c r="I239" i="21"/>
  <c r="X238" i="21"/>
  <c r="U238" i="21"/>
  <c r="R238" i="21"/>
  <c r="O238" i="21"/>
  <c r="L238" i="21"/>
  <c r="I238" i="21"/>
  <c r="X237" i="21"/>
  <c r="U237" i="21"/>
  <c r="R237" i="21"/>
  <c r="O237" i="21"/>
  <c r="L237" i="21"/>
  <c r="I237" i="21"/>
  <c r="X236" i="21"/>
  <c r="U236" i="21"/>
  <c r="R236" i="21"/>
  <c r="O236" i="21"/>
  <c r="L236" i="21"/>
  <c r="I236" i="21"/>
  <c r="X235" i="21"/>
  <c r="U235" i="21"/>
  <c r="R235" i="21"/>
  <c r="O235" i="21"/>
  <c r="L235" i="21"/>
  <c r="I235" i="21"/>
  <c r="X234" i="21"/>
  <c r="U234" i="21"/>
  <c r="R234" i="21"/>
  <c r="O234" i="21"/>
  <c r="L234" i="21"/>
  <c r="I234" i="21"/>
  <c r="X233" i="21"/>
  <c r="U233" i="21"/>
  <c r="R233" i="21"/>
  <c r="O233" i="21"/>
  <c r="L233" i="21"/>
  <c r="I233" i="21"/>
  <c r="X232" i="21"/>
  <c r="U232" i="21"/>
  <c r="R232" i="21"/>
  <c r="O232" i="21"/>
  <c r="L232" i="21"/>
  <c r="I232" i="21"/>
  <c r="X231" i="21"/>
  <c r="U231" i="21"/>
  <c r="R231" i="21"/>
  <c r="O231" i="21"/>
  <c r="L231" i="21"/>
  <c r="I231" i="21"/>
  <c r="X230" i="21"/>
  <c r="U230" i="21"/>
  <c r="R230" i="21"/>
  <c r="O230" i="21"/>
  <c r="L230" i="21"/>
  <c r="I230" i="21"/>
  <c r="X229" i="21"/>
  <c r="U229" i="21"/>
  <c r="R229" i="21"/>
  <c r="O229" i="21"/>
  <c r="L229" i="21"/>
  <c r="I229" i="21"/>
  <c r="X228" i="21"/>
  <c r="U228" i="21"/>
  <c r="R228" i="21"/>
  <c r="O228" i="21"/>
  <c r="L228" i="21"/>
  <c r="I228" i="21"/>
  <c r="X227" i="21"/>
  <c r="U227" i="21"/>
  <c r="R227" i="21"/>
  <c r="O227" i="21"/>
  <c r="L227" i="21"/>
  <c r="I227" i="21"/>
  <c r="X226" i="21"/>
  <c r="U226" i="21"/>
  <c r="R226" i="21"/>
  <c r="O226" i="21"/>
  <c r="L226" i="21"/>
  <c r="I226" i="21"/>
  <c r="X225" i="21"/>
  <c r="U225" i="21"/>
  <c r="R225" i="21"/>
  <c r="O225" i="21"/>
  <c r="L225" i="21"/>
  <c r="I225" i="21"/>
  <c r="X224" i="21"/>
  <c r="U224" i="21"/>
  <c r="R224" i="21"/>
  <c r="O224" i="21"/>
  <c r="L224" i="21"/>
  <c r="I224" i="21"/>
  <c r="X223" i="21"/>
  <c r="U223" i="21"/>
  <c r="R223" i="21"/>
  <c r="O223" i="21"/>
  <c r="L223" i="21"/>
  <c r="I223" i="21"/>
  <c r="X222" i="21"/>
  <c r="U222" i="21"/>
  <c r="R222" i="21"/>
  <c r="O222" i="21"/>
  <c r="L222" i="21"/>
  <c r="I222" i="21"/>
  <c r="X221" i="21"/>
  <c r="U221" i="21"/>
  <c r="R221" i="21"/>
  <c r="O221" i="21"/>
  <c r="L221" i="21"/>
  <c r="I221" i="21"/>
  <c r="X220" i="21"/>
  <c r="U220" i="21"/>
  <c r="R220" i="21"/>
  <c r="O220" i="21"/>
  <c r="L220" i="21"/>
  <c r="I220" i="21"/>
  <c r="X219" i="21"/>
  <c r="U219" i="21"/>
  <c r="R219" i="21"/>
  <c r="O219" i="21"/>
  <c r="L219" i="21"/>
  <c r="I219" i="21"/>
  <c r="X218" i="21"/>
  <c r="U218" i="21"/>
  <c r="R218" i="21"/>
  <c r="O218" i="21"/>
  <c r="L218" i="21"/>
  <c r="I218" i="21"/>
  <c r="X217" i="21"/>
  <c r="U217" i="21"/>
  <c r="R217" i="21"/>
  <c r="O217" i="21"/>
  <c r="L217" i="21"/>
  <c r="I217" i="21"/>
  <c r="X216" i="21"/>
  <c r="U216" i="21"/>
  <c r="R216" i="21"/>
  <c r="O216" i="21"/>
  <c r="L216" i="21"/>
  <c r="I216" i="21"/>
  <c r="X215" i="21"/>
  <c r="U215" i="21"/>
  <c r="R215" i="21"/>
  <c r="O215" i="21"/>
  <c r="L215" i="21"/>
  <c r="I215" i="21"/>
  <c r="X214" i="21"/>
  <c r="U214" i="21"/>
  <c r="R214" i="21"/>
  <c r="O214" i="21"/>
  <c r="L214" i="21"/>
  <c r="I214" i="21"/>
  <c r="X213" i="21"/>
  <c r="U213" i="21"/>
  <c r="R213" i="21"/>
  <c r="O213" i="21"/>
  <c r="L213" i="21"/>
  <c r="I213" i="21"/>
  <c r="X212" i="21"/>
  <c r="U212" i="21"/>
  <c r="R212" i="21"/>
  <c r="O212" i="21"/>
  <c r="L212" i="21"/>
  <c r="I212" i="21"/>
  <c r="X211" i="21"/>
  <c r="U211" i="21"/>
  <c r="R211" i="21"/>
  <c r="O211" i="21"/>
  <c r="L211" i="21"/>
  <c r="I211" i="21"/>
  <c r="X210" i="21"/>
  <c r="U210" i="21"/>
  <c r="R210" i="21"/>
  <c r="O210" i="21"/>
  <c r="L210" i="21"/>
  <c r="I210" i="21"/>
  <c r="X209" i="21"/>
  <c r="U209" i="21"/>
  <c r="R209" i="21"/>
  <c r="O209" i="21"/>
  <c r="L209" i="21"/>
  <c r="I209" i="21"/>
  <c r="X208" i="21"/>
  <c r="U208" i="21"/>
  <c r="R208" i="21"/>
  <c r="O208" i="21"/>
  <c r="L208" i="21"/>
  <c r="I208" i="21"/>
  <c r="X207" i="21"/>
  <c r="U207" i="21"/>
  <c r="R207" i="21"/>
  <c r="O207" i="21"/>
  <c r="L207" i="21"/>
  <c r="I207" i="21"/>
  <c r="X206" i="21"/>
  <c r="U206" i="21"/>
  <c r="R206" i="21"/>
  <c r="O206" i="21"/>
  <c r="L206" i="21"/>
  <c r="I206" i="21"/>
  <c r="X205" i="21"/>
  <c r="U205" i="21"/>
  <c r="R205" i="21"/>
  <c r="O205" i="21"/>
  <c r="L205" i="21"/>
  <c r="I205" i="21"/>
  <c r="X204" i="21"/>
  <c r="U204" i="21"/>
  <c r="R204" i="21"/>
  <c r="O204" i="21"/>
  <c r="L204" i="21"/>
  <c r="I204" i="21"/>
  <c r="X203" i="21"/>
  <c r="U203" i="21"/>
  <c r="R203" i="21"/>
  <c r="O203" i="21"/>
  <c r="L203" i="21"/>
  <c r="I203" i="21"/>
  <c r="X202" i="21"/>
  <c r="U202" i="21"/>
  <c r="R202" i="21"/>
  <c r="O202" i="21"/>
  <c r="L202" i="21"/>
  <c r="I202" i="21"/>
  <c r="X201" i="21"/>
  <c r="U201" i="21"/>
  <c r="R201" i="21"/>
  <c r="O201" i="21"/>
  <c r="L201" i="21"/>
  <c r="I201" i="21"/>
  <c r="X200" i="21"/>
  <c r="U200" i="21"/>
  <c r="R200" i="21"/>
  <c r="O200" i="21"/>
  <c r="L200" i="21"/>
  <c r="I200" i="21"/>
  <c r="X199" i="21"/>
  <c r="U199" i="21"/>
  <c r="R199" i="21"/>
  <c r="O199" i="21"/>
  <c r="L199" i="21"/>
  <c r="I199" i="21"/>
  <c r="X198" i="21"/>
  <c r="U198" i="21"/>
  <c r="R198" i="21"/>
  <c r="O198" i="21"/>
  <c r="L198" i="21"/>
  <c r="I198" i="21"/>
  <c r="X197" i="21"/>
  <c r="U197" i="21"/>
  <c r="R197" i="21"/>
  <c r="O197" i="21"/>
  <c r="L197" i="21"/>
  <c r="I197" i="21"/>
  <c r="X196" i="21"/>
  <c r="U196" i="21"/>
  <c r="R196" i="21"/>
  <c r="O196" i="21"/>
  <c r="L196" i="21"/>
  <c r="I196" i="21"/>
  <c r="X195" i="21"/>
  <c r="U195" i="21"/>
  <c r="R195" i="21"/>
  <c r="O195" i="21"/>
  <c r="L195" i="21"/>
  <c r="I195" i="21"/>
  <c r="X194" i="21"/>
  <c r="U194" i="21"/>
  <c r="R194" i="21"/>
  <c r="O194" i="21"/>
  <c r="L194" i="21"/>
  <c r="I194" i="21"/>
  <c r="X193" i="21"/>
  <c r="U193" i="21"/>
  <c r="R193" i="21"/>
  <c r="O193" i="21"/>
  <c r="L193" i="21"/>
  <c r="I193" i="21"/>
  <c r="X192" i="21"/>
  <c r="U192" i="21"/>
  <c r="R192" i="21"/>
  <c r="O192" i="21"/>
  <c r="L192" i="21"/>
  <c r="I192" i="21"/>
  <c r="X191" i="21"/>
  <c r="U191" i="21"/>
  <c r="R191" i="21"/>
  <c r="O191" i="21"/>
  <c r="L191" i="21"/>
  <c r="I191" i="21"/>
  <c r="X190" i="21"/>
  <c r="U190" i="21"/>
  <c r="R190" i="21"/>
  <c r="O190" i="21"/>
  <c r="L190" i="21"/>
  <c r="I190" i="21"/>
  <c r="X189" i="21"/>
  <c r="U189" i="21"/>
  <c r="R189" i="21"/>
  <c r="O189" i="21"/>
  <c r="L189" i="21"/>
  <c r="I189" i="21"/>
  <c r="X188" i="21"/>
  <c r="U188" i="21"/>
  <c r="R188" i="21"/>
  <c r="O188" i="21"/>
  <c r="L188" i="21"/>
  <c r="I188" i="21"/>
  <c r="X187" i="21"/>
  <c r="U187" i="21"/>
  <c r="R187" i="21"/>
  <c r="O187" i="21"/>
  <c r="L187" i="21"/>
  <c r="I187" i="21"/>
  <c r="X186" i="21"/>
  <c r="U186" i="21"/>
  <c r="R186" i="21"/>
  <c r="O186" i="21"/>
  <c r="L186" i="21"/>
  <c r="I186" i="21"/>
  <c r="X185" i="21"/>
  <c r="U185" i="21"/>
  <c r="R185" i="21"/>
  <c r="O185" i="21"/>
  <c r="L185" i="21"/>
  <c r="I185" i="21"/>
  <c r="X184" i="21"/>
  <c r="U184" i="21"/>
  <c r="R184" i="21"/>
  <c r="O184" i="21"/>
  <c r="L184" i="21"/>
  <c r="I184" i="21"/>
  <c r="X183" i="21"/>
  <c r="U183" i="21"/>
  <c r="R183" i="21"/>
  <c r="O183" i="21"/>
  <c r="L183" i="21"/>
  <c r="I183" i="21"/>
  <c r="X182" i="21"/>
  <c r="U182" i="21"/>
  <c r="R182" i="21"/>
  <c r="O182" i="21"/>
  <c r="L182" i="21"/>
  <c r="I182" i="21"/>
  <c r="X181" i="21"/>
  <c r="U181" i="21"/>
  <c r="R181" i="21"/>
  <c r="O181" i="21"/>
  <c r="L181" i="21"/>
  <c r="I181" i="21"/>
  <c r="X180" i="21"/>
  <c r="U180" i="21"/>
  <c r="R180" i="21"/>
  <c r="O180" i="21"/>
  <c r="L180" i="21"/>
  <c r="I180" i="21"/>
  <c r="X179" i="21"/>
  <c r="U179" i="21"/>
  <c r="R179" i="21"/>
  <c r="O179" i="21"/>
  <c r="L179" i="21"/>
  <c r="I179" i="21"/>
  <c r="X178" i="21"/>
  <c r="U178" i="21"/>
  <c r="R178" i="21"/>
  <c r="O178" i="21"/>
  <c r="L178" i="21"/>
  <c r="I178" i="21"/>
  <c r="X177" i="21"/>
  <c r="U177" i="21"/>
  <c r="R177" i="21"/>
  <c r="O177" i="21"/>
  <c r="L177" i="21"/>
  <c r="I177" i="21"/>
  <c r="X176" i="21"/>
  <c r="U176" i="21"/>
  <c r="R176" i="21"/>
  <c r="L176" i="21"/>
  <c r="I176" i="21"/>
  <c r="X173" i="21"/>
  <c r="U173" i="21"/>
  <c r="R173" i="21"/>
  <c r="O173" i="21"/>
  <c r="L173" i="21"/>
  <c r="I173" i="21"/>
  <c r="X172" i="21"/>
  <c r="U172" i="21"/>
  <c r="R172" i="21"/>
  <c r="O172" i="21"/>
  <c r="L172" i="21"/>
  <c r="I172" i="21"/>
  <c r="X171" i="21"/>
  <c r="U171" i="21"/>
  <c r="R171" i="21"/>
  <c r="O171" i="21"/>
  <c r="L171" i="21"/>
  <c r="I171" i="21"/>
  <c r="X170" i="21"/>
  <c r="U170" i="21"/>
  <c r="R170" i="21"/>
  <c r="O170" i="21"/>
  <c r="L170" i="21"/>
  <c r="I170" i="21"/>
  <c r="X169" i="21"/>
  <c r="U169" i="21"/>
  <c r="R169" i="21"/>
  <c r="O169" i="21"/>
  <c r="L169" i="21"/>
  <c r="I169" i="21"/>
  <c r="X168" i="21"/>
  <c r="U168" i="21"/>
  <c r="R168" i="21"/>
  <c r="O168" i="21"/>
  <c r="L168" i="21"/>
  <c r="I168" i="21"/>
  <c r="X167" i="21"/>
  <c r="U167" i="21"/>
  <c r="R167" i="21"/>
  <c r="O167" i="21"/>
  <c r="L167" i="21"/>
  <c r="I167" i="21"/>
  <c r="X165" i="21"/>
  <c r="U165" i="21"/>
  <c r="R165" i="21"/>
  <c r="O165" i="21"/>
  <c r="L165" i="21"/>
  <c r="I165" i="21"/>
  <c r="X164" i="21"/>
  <c r="U164" i="21"/>
  <c r="R164" i="21"/>
  <c r="O164" i="21"/>
  <c r="L164" i="21"/>
  <c r="I164" i="21"/>
  <c r="X163" i="21"/>
  <c r="U163" i="21"/>
  <c r="R163" i="21"/>
  <c r="O163" i="21"/>
  <c r="L163" i="21"/>
  <c r="I163" i="21"/>
  <c r="X162" i="21"/>
  <c r="U162" i="21"/>
  <c r="R162" i="21"/>
  <c r="O162" i="21"/>
  <c r="L162" i="21"/>
  <c r="I162" i="21"/>
  <c r="X161" i="21"/>
  <c r="U161" i="21"/>
  <c r="R161" i="21"/>
  <c r="O161" i="21"/>
  <c r="L161" i="21"/>
  <c r="I161" i="21"/>
  <c r="X160" i="21"/>
  <c r="U160" i="21"/>
  <c r="R160" i="21"/>
  <c r="O160" i="21"/>
  <c r="L160" i="21"/>
  <c r="I160" i="21"/>
  <c r="X159" i="21"/>
  <c r="U159" i="21"/>
  <c r="R159" i="21"/>
  <c r="O159" i="21"/>
  <c r="L159" i="21"/>
  <c r="I159" i="21"/>
  <c r="X158" i="21"/>
  <c r="U158" i="21"/>
  <c r="R158" i="21"/>
  <c r="O158" i="21"/>
  <c r="L158" i="21"/>
  <c r="I158" i="21"/>
  <c r="X157" i="21"/>
  <c r="U157" i="21"/>
  <c r="R157" i="21"/>
  <c r="O157" i="21"/>
  <c r="L157" i="21"/>
  <c r="I157" i="21"/>
  <c r="X156" i="21"/>
  <c r="U156" i="21"/>
  <c r="R156" i="21"/>
  <c r="O156" i="21"/>
  <c r="L156" i="21"/>
  <c r="I156" i="21"/>
  <c r="X155" i="21"/>
  <c r="U155" i="21"/>
  <c r="R155" i="21"/>
  <c r="O155" i="21"/>
  <c r="L155" i="21"/>
  <c r="I155" i="21"/>
  <c r="X154" i="21"/>
  <c r="U154" i="21"/>
  <c r="R154" i="21"/>
  <c r="O154" i="21"/>
  <c r="L154" i="21"/>
  <c r="I154" i="21"/>
  <c r="X153" i="21"/>
  <c r="U153" i="21"/>
  <c r="R153" i="21"/>
  <c r="O153" i="21"/>
  <c r="L153" i="21"/>
  <c r="I153" i="21"/>
  <c r="X152" i="21"/>
  <c r="U152" i="21"/>
  <c r="R152" i="21"/>
  <c r="O152" i="21"/>
  <c r="L152" i="21"/>
  <c r="I152" i="21"/>
  <c r="X151" i="21"/>
  <c r="U151" i="21"/>
  <c r="R151" i="21"/>
  <c r="O151" i="21"/>
  <c r="L151" i="21"/>
  <c r="I151" i="21"/>
  <c r="X150" i="21"/>
  <c r="U150" i="21"/>
  <c r="R150" i="21"/>
  <c r="O150" i="21"/>
  <c r="L150" i="21"/>
  <c r="I150" i="21"/>
  <c r="X149" i="21"/>
  <c r="U149" i="21"/>
  <c r="R149" i="21"/>
  <c r="O149" i="21"/>
  <c r="L149" i="21"/>
  <c r="I149" i="21"/>
  <c r="X148" i="21"/>
  <c r="U148" i="21"/>
  <c r="R148" i="21"/>
  <c r="O148" i="21"/>
  <c r="L148" i="21"/>
  <c r="I148" i="21"/>
  <c r="X147" i="21"/>
  <c r="U147" i="21"/>
  <c r="R147" i="21"/>
  <c r="O147" i="21"/>
  <c r="L147" i="21"/>
  <c r="I147" i="21"/>
  <c r="X146" i="21"/>
  <c r="U146" i="21"/>
  <c r="R146" i="21"/>
  <c r="O146" i="21"/>
  <c r="L146" i="21"/>
  <c r="I146" i="21"/>
  <c r="X145" i="21"/>
  <c r="U145" i="21"/>
  <c r="R145" i="21"/>
  <c r="O145" i="21"/>
  <c r="L145" i="21"/>
  <c r="I145" i="21"/>
  <c r="X144" i="21"/>
  <c r="U144" i="21"/>
  <c r="R144" i="21"/>
  <c r="O144" i="21"/>
  <c r="L144" i="21"/>
  <c r="I144" i="21"/>
  <c r="X143" i="21"/>
  <c r="U143" i="21"/>
  <c r="R143" i="21"/>
  <c r="O143" i="21"/>
  <c r="L143" i="21"/>
  <c r="I143" i="21"/>
  <c r="X142" i="21"/>
  <c r="U142" i="21"/>
  <c r="R142" i="21"/>
  <c r="O142" i="21"/>
  <c r="L142" i="21"/>
  <c r="I142" i="21"/>
  <c r="X141" i="21"/>
  <c r="U141" i="21"/>
  <c r="R141" i="21"/>
  <c r="O141" i="21"/>
  <c r="L141" i="21"/>
  <c r="I141" i="21"/>
  <c r="X140" i="21"/>
  <c r="U140" i="21"/>
  <c r="R140" i="21"/>
  <c r="O140" i="21"/>
  <c r="L140" i="21"/>
  <c r="I140" i="21"/>
  <c r="X139" i="21"/>
  <c r="U139" i="21"/>
  <c r="R139" i="21"/>
  <c r="O139" i="21"/>
  <c r="L139" i="21"/>
  <c r="I139" i="21"/>
  <c r="X138" i="21"/>
  <c r="U138" i="21"/>
  <c r="R138" i="21"/>
  <c r="O138" i="21"/>
  <c r="L138" i="21"/>
  <c r="I138" i="21"/>
  <c r="X137" i="21"/>
  <c r="U137" i="21"/>
  <c r="R137" i="21"/>
  <c r="O137" i="21"/>
  <c r="L137" i="21"/>
  <c r="I137" i="21"/>
  <c r="X136" i="21"/>
  <c r="U136" i="21"/>
  <c r="R136" i="21"/>
  <c r="O136" i="21"/>
  <c r="L136" i="21"/>
  <c r="I136" i="21"/>
  <c r="X135" i="21"/>
  <c r="U135" i="21"/>
  <c r="R135" i="21"/>
  <c r="O135" i="21"/>
  <c r="L135" i="21"/>
  <c r="I135" i="21"/>
  <c r="X134" i="21"/>
  <c r="U134" i="21"/>
  <c r="R134" i="21"/>
  <c r="O134" i="21"/>
  <c r="L134" i="21"/>
  <c r="I134" i="21"/>
  <c r="X133" i="21"/>
  <c r="U133" i="21"/>
  <c r="R133" i="21"/>
  <c r="O133" i="21"/>
  <c r="L133" i="21"/>
  <c r="I133" i="21"/>
  <c r="X132" i="21"/>
  <c r="U132" i="21"/>
  <c r="R132" i="21"/>
  <c r="O132" i="21"/>
  <c r="L132" i="21"/>
  <c r="I132" i="21"/>
  <c r="X131" i="21"/>
  <c r="U131" i="21"/>
  <c r="R131" i="21"/>
  <c r="O131" i="21"/>
  <c r="L131" i="21"/>
  <c r="I131" i="21"/>
  <c r="X130" i="21"/>
  <c r="U130" i="21"/>
  <c r="R130" i="21"/>
  <c r="O130" i="21"/>
  <c r="L130" i="21"/>
  <c r="I130" i="21"/>
  <c r="X129" i="21"/>
  <c r="U129" i="21"/>
  <c r="R129" i="21"/>
  <c r="O129" i="21"/>
  <c r="L129" i="21"/>
  <c r="I129" i="21"/>
  <c r="X128" i="21"/>
  <c r="U128" i="21"/>
  <c r="R128" i="21"/>
  <c r="O128" i="21"/>
  <c r="L128" i="21"/>
  <c r="I128" i="21"/>
  <c r="X127" i="21"/>
  <c r="U127" i="21"/>
  <c r="R127" i="21"/>
  <c r="O127" i="21"/>
  <c r="L127" i="21"/>
  <c r="I127" i="21"/>
  <c r="X126" i="21"/>
  <c r="U126" i="21"/>
  <c r="R126" i="21"/>
  <c r="O126" i="21"/>
  <c r="L126" i="21"/>
  <c r="I126" i="21"/>
  <c r="X125" i="21"/>
  <c r="U125" i="21"/>
  <c r="R125" i="21"/>
  <c r="O125" i="21"/>
  <c r="L125" i="21"/>
  <c r="I125" i="21"/>
  <c r="X124" i="21"/>
  <c r="U124" i="21"/>
  <c r="R124" i="21"/>
  <c r="O124" i="21"/>
  <c r="L124" i="21"/>
  <c r="I124" i="21"/>
  <c r="X123" i="21"/>
  <c r="U123" i="21"/>
  <c r="R123" i="21"/>
  <c r="O123" i="21"/>
  <c r="L123" i="21"/>
  <c r="I123" i="21"/>
  <c r="X122" i="21"/>
  <c r="U122" i="21"/>
  <c r="R122" i="21"/>
  <c r="O122" i="21"/>
  <c r="L122" i="21"/>
  <c r="I122" i="21"/>
  <c r="X121" i="21"/>
  <c r="U121" i="21"/>
  <c r="R121" i="21"/>
  <c r="O121" i="21"/>
  <c r="L121" i="21"/>
  <c r="I121" i="21"/>
  <c r="X120" i="21"/>
  <c r="U120" i="21"/>
  <c r="R120" i="21"/>
  <c r="O120" i="21"/>
  <c r="L120" i="21"/>
  <c r="I120" i="21"/>
  <c r="X119" i="21"/>
  <c r="U119" i="21"/>
  <c r="R119" i="21"/>
  <c r="O119" i="21"/>
  <c r="L119" i="21"/>
  <c r="I119" i="21"/>
  <c r="X118" i="21"/>
  <c r="U118" i="21"/>
  <c r="R118" i="21"/>
  <c r="O118" i="21"/>
  <c r="L118" i="21"/>
  <c r="X117" i="21"/>
  <c r="U117" i="21"/>
  <c r="R117" i="21"/>
  <c r="O117" i="21"/>
  <c r="L117" i="21"/>
  <c r="I117" i="21"/>
  <c r="X116" i="21"/>
  <c r="U116" i="21"/>
  <c r="R116" i="21"/>
  <c r="O116" i="21"/>
  <c r="L116" i="21"/>
  <c r="X115" i="21"/>
  <c r="U115" i="21"/>
  <c r="R115" i="21"/>
  <c r="O115" i="21"/>
  <c r="L115" i="21"/>
  <c r="X114" i="21"/>
  <c r="U114" i="21"/>
  <c r="R114" i="21"/>
  <c r="O114" i="21"/>
  <c r="L114" i="21"/>
  <c r="I114" i="21"/>
  <c r="X113" i="21"/>
  <c r="U113" i="21"/>
  <c r="R113" i="21"/>
  <c r="O113" i="21"/>
  <c r="L113" i="21"/>
  <c r="I113" i="21"/>
  <c r="X112" i="21"/>
  <c r="U112" i="21"/>
  <c r="R112" i="21"/>
  <c r="O112" i="21"/>
  <c r="L112" i="21"/>
  <c r="I112" i="21"/>
  <c r="X111" i="21"/>
  <c r="U111" i="21"/>
  <c r="R111" i="21"/>
  <c r="O111" i="21"/>
  <c r="L111" i="21"/>
  <c r="I111" i="21"/>
  <c r="X110" i="21"/>
  <c r="U110" i="21"/>
  <c r="R110" i="21"/>
  <c r="O110" i="21"/>
  <c r="L110" i="21"/>
  <c r="I110" i="21"/>
  <c r="X109" i="21"/>
  <c r="U109" i="21"/>
  <c r="R109" i="21"/>
  <c r="O109" i="21"/>
  <c r="L109" i="21"/>
  <c r="I109" i="21"/>
  <c r="X108" i="21"/>
  <c r="U108" i="21"/>
  <c r="R108" i="21"/>
  <c r="O108" i="21"/>
  <c r="L108" i="21"/>
  <c r="I108" i="21"/>
  <c r="X107" i="21"/>
  <c r="U107" i="21"/>
  <c r="R107" i="21"/>
  <c r="O107" i="21"/>
  <c r="L107" i="21"/>
  <c r="I107" i="21"/>
  <c r="X106" i="21"/>
  <c r="U106" i="21"/>
  <c r="R106" i="21"/>
  <c r="O106" i="21"/>
  <c r="L106" i="21"/>
  <c r="I106" i="21"/>
  <c r="X105" i="21"/>
  <c r="U105" i="21"/>
  <c r="R105" i="21"/>
  <c r="O105" i="21"/>
  <c r="L105" i="21"/>
  <c r="I105" i="21"/>
  <c r="X104" i="21"/>
  <c r="U104" i="21"/>
  <c r="R104" i="21"/>
  <c r="O104" i="21"/>
  <c r="L104" i="21"/>
  <c r="I104" i="21"/>
  <c r="X103" i="21"/>
  <c r="U103" i="21"/>
  <c r="R103" i="21"/>
  <c r="O103" i="21"/>
  <c r="L103" i="21"/>
  <c r="I103" i="21"/>
  <c r="X102" i="21"/>
  <c r="U102" i="21"/>
  <c r="R102" i="21"/>
  <c r="O102" i="21"/>
  <c r="L102" i="21"/>
  <c r="I102" i="21"/>
  <c r="X101" i="21"/>
  <c r="U101" i="21"/>
  <c r="R101" i="21"/>
  <c r="O101" i="21"/>
  <c r="L101" i="21"/>
  <c r="I101" i="21"/>
  <c r="X100" i="21"/>
  <c r="U100" i="21"/>
  <c r="R100" i="21"/>
  <c r="O100" i="21"/>
  <c r="L100" i="21"/>
  <c r="I100" i="21"/>
  <c r="X99" i="21"/>
  <c r="U99" i="21"/>
  <c r="R99" i="21"/>
  <c r="O99" i="21"/>
  <c r="L99" i="21"/>
  <c r="I99" i="21"/>
  <c r="X98" i="21"/>
  <c r="U98" i="21"/>
  <c r="R98" i="21"/>
  <c r="O98" i="21"/>
  <c r="L98" i="21"/>
  <c r="I98" i="21"/>
  <c r="X97" i="21"/>
  <c r="U97" i="21"/>
  <c r="R97" i="21"/>
  <c r="O97" i="21"/>
  <c r="L97" i="21"/>
  <c r="I97" i="21"/>
  <c r="X96" i="21"/>
  <c r="U96" i="21"/>
  <c r="R96" i="21"/>
  <c r="O96" i="21"/>
  <c r="L96" i="21"/>
  <c r="I96" i="21"/>
  <c r="X95" i="21"/>
  <c r="U95" i="21"/>
  <c r="R95" i="21"/>
  <c r="O95" i="21"/>
  <c r="L95" i="21"/>
  <c r="I95" i="21"/>
  <c r="X94" i="21"/>
  <c r="U94" i="21"/>
  <c r="R94" i="21"/>
  <c r="O94" i="21"/>
  <c r="L94" i="21"/>
  <c r="I94" i="21"/>
  <c r="X93" i="21"/>
  <c r="U93" i="21"/>
  <c r="R93" i="21"/>
  <c r="O93" i="21"/>
  <c r="L93" i="21"/>
  <c r="I93" i="21"/>
  <c r="X92" i="21"/>
  <c r="U92" i="21"/>
  <c r="R92" i="21"/>
  <c r="O92" i="21"/>
  <c r="L92" i="21"/>
  <c r="I92" i="21"/>
  <c r="X91" i="21"/>
  <c r="U91" i="21"/>
  <c r="R91" i="21"/>
  <c r="O91" i="21"/>
  <c r="L91" i="21"/>
  <c r="I91" i="21"/>
  <c r="X90" i="21"/>
  <c r="U90" i="21"/>
  <c r="R90" i="21"/>
  <c r="O90" i="21"/>
  <c r="L90" i="21"/>
  <c r="I90" i="21"/>
  <c r="X89" i="21"/>
  <c r="U89" i="21"/>
  <c r="R89" i="21"/>
  <c r="O89" i="21"/>
  <c r="L89" i="21"/>
  <c r="I89" i="21"/>
  <c r="X88" i="21"/>
  <c r="U88" i="21"/>
  <c r="R88" i="21"/>
  <c r="O88" i="21"/>
  <c r="L88" i="21"/>
  <c r="I88" i="21"/>
  <c r="X87" i="21"/>
  <c r="U87" i="21"/>
  <c r="R87" i="21"/>
  <c r="O87" i="21"/>
  <c r="L87" i="21"/>
  <c r="I87" i="21"/>
  <c r="X86" i="21"/>
  <c r="U86" i="21"/>
  <c r="R86" i="21"/>
  <c r="O86" i="21"/>
  <c r="L86" i="21"/>
  <c r="I86" i="21"/>
  <c r="X85" i="21"/>
  <c r="U85" i="21"/>
  <c r="R85" i="21"/>
  <c r="O85" i="21"/>
  <c r="L85" i="21"/>
  <c r="I85" i="21"/>
  <c r="X84" i="21"/>
  <c r="U84" i="21"/>
  <c r="R84" i="21"/>
  <c r="O84" i="21"/>
  <c r="L84" i="21"/>
  <c r="I84" i="21"/>
  <c r="X83" i="21"/>
  <c r="U83" i="21"/>
  <c r="R83" i="21"/>
  <c r="O83" i="21"/>
  <c r="L83" i="21"/>
  <c r="I83" i="21"/>
  <c r="X82" i="21"/>
  <c r="U82" i="21"/>
  <c r="R82" i="21"/>
  <c r="O82" i="21"/>
  <c r="L82" i="21"/>
  <c r="I82" i="21"/>
  <c r="X81" i="21"/>
  <c r="U81" i="21"/>
  <c r="R81" i="21"/>
  <c r="O81" i="21"/>
  <c r="L81" i="21"/>
  <c r="I81" i="21"/>
  <c r="X80" i="21"/>
  <c r="U80" i="21"/>
  <c r="R80" i="21"/>
  <c r="O80" i="21"/>
  <c r="L80" i="21"/>
  <c r="I80" i="21"/>
  <c r="X79" i="21"/>
  <c r="U79" i="21"/>
  <c r="R79" i="21"/>
  <c r="O79" i="21"/>
  <c r="L79" i="21"/>
  <c r="I79" i="21"/>
  <c r="X78" i="21"/>
  <c r="U78" i="21"/>
  <c r="R78" i="21"/>
  <c r="O78" i="21"/>
  <c r="L78" i="21"/>
  <c r="I78" i="21"/>
  <c r="X77" i="21"/>
  <c r="U77" i="21"/>
  <c r="R77" i="21"/>
  <c r="O77" i="21"/>
  <c r="L77" i="21"/>
  <c r="I77" i="21"/>
  <c r="X76" i="21"/>
  <c r="U76" i="21"/>
  <c r="R76" i="21"/>
  <c r="O76" i="21"/>
  <c r="L76" i="21"/>
  <c r="I76" i="21"/>
  <c r="X75" i="21"/>
  <c r="U75" i="21"/>
  <c r="R75" i="21"/>
  <c r="O75" i="21"/>
  <c r="L75" i="21"/>
  <c r="I75" i="21"/>
  <c r="X74" i="21"/>
  <c r="U74" i="21"/>
  <c r="R74" i="21"/>
  <c r="O74" i="21"/>
  <c r="L74" i="21"/>
  <c r="I74" i="21"/>
  <c r="X73" i="21"/>
  <c r="U73" i="21"/>
  <c r="R73" i="21"/>
  <c r="O73" i="21"/>
  <c r="L73" i="21"/>
  <c r="I73" i="21"/>
  <c r="X72" i="21"/>
  <c r="U72" i="21"/>
  <c r="R72" i="21"/>
  <c r="O72" i="21"/>
  <c r="L72" i="21"/>
  <c r="I72" i="21"/>
  <c r="X71" i="21"/>
  <c r="U71" i="21"/>
  <c r="R71" i="21"/>
  <c r="O71" i="21"/>
  <c r="L71" i="21"/>
  <c r="I71" i="21"/>
  <c r="X70" i="21"/>
  <c r="U70" i="21"/>
  <c r="R70" i="21"/>
  <c r="O70" i="21"/>
  <c r="L70" i="21"/>
  <c r="I70" i="21"/>
  <c r="X69" i="21"/>
  <c r="U69" i="21"/>
  <c r="R69" i="21"/>
  <c r="O69" i="21"/>
  <c r="L69" i="21"/>
  <c r="I69" i="21"/>
  <c r="X68" i="21"/>
  <c r="U68" i="21"/>
  <c r="R68" i="21"/>
  <c r="O68" i="21"/>
  <c r="L68" i="21"/>
  <c r="I68" i="21"/>
  <c r="X67" i="21"/>
  <c r="U67" i="21"/>
  <c r="R67" i="21"/>
  <c r="O67" i="21"/>
  <c r="L67" i="21"/>
  <c r="I67" i="21"/>
  <c r="X66" i="21"/>
  <c r="U66" i="21"/>
  <c r="R66" i="21"/>
  <c r="O66" i="21"/>
  <c r="L66" i="21"/>
  <c r="I66" i="21"/>
  <c r="X65" i="21"/>
  <c r="U65" i="21"/>
  <c r="R65" i="21"/>
  <c r="O65" i="21"/>
  <c r="L65" i="21"/>
  <c r="I65" i="21"/>
  <c r="X64" i="21"/>
  <c r="U64" i="21"/>
  <c r="R64" i="21"/>
  <c r="O64" i="21"/>
  <c r="L64" i="21"/>
  <c r="I64" i="21"/>
  <c r="X63" i="21"/>
  <c r="U63" i="21"/>
  <c r="R63" i="21"/>
  <c r="O63" i="21"/>
  <c r="L63" i="21"/>
  <c r="I63" i="21"/>
  <c r="X62" i="21"/>
  <c r="U62" i="21"/>
  <c r="R62" i="21"/>
  <c r="O62" i="21"/>
  <c r="L62" i="21"/>
  <c r="I62" i="21"/>
  <c r="X61" i="21"/>
  <c r="U61" i="21"/>
  <c r="R61" i="21"/>
  <c r="O61" i="21"/>
  <c r="L61" i="21"/>
  <c r="I61" i="21"/>
  <c r="X60" i="21"/>
  <c r="U60" i="21"/>
  <c r="R60" i="21"/>
  <c r="O60" i="21"/>
  <c r="L60" i="21"/>
  <c r="I60" i="21"/>
  <c r="X59" i="21"/>
  <c r="U59" i="21"/>
  <c r="R59" i="21"/>
  <c r="O59" i="21"/>
  <c r="L59" i="21"/>
  <c r="I59" i="21"/>
  <c r="X58" i="21"/>
  <c r="U58" i="21"/>
  <c r="R58" i="21"/>
  <c r="O58" i="21"/>
  <c r="L58" i="21"/>
  <c r="I58" i="21"/>
  <c r="X57" i="21"/>
  <c r="U57" i="21"/>
  <c r="R57" i="21"/>
  <c r="O57" i="21"/>
  <c r="L57" i="21"/>
  <c r="I57" i="21"/>
  <c r="X56" i="21"/>
  <c r="U56" i="21"/>
  <c r="R56" i="21"/>
  <c r="O56" i="21"/>
  <c r="L56" i="21"/>
  <c r="I56" i="21"/>
  <c r="X55" i="21"/>
  <c r="U55" i="21"/>
  <c r="R55" i="21"/>
  <c r="O55" i="21"/>
  <c r="L55" i="21"/>
  <c r="I55" i="21"/>
  <c r="X54" i="21"/>
  <c r="U54" i="21"/>
  <c r="R54" i="21"/>
  <c r="O54" i="21"/>
  <c r="L54" i="21"/>
  <c r="I54" i="21"/>
  <c r="X53" i="21"/>
  <c r="U53" i="21"/>
  <c r="R53" i="21"/>
  <c r="O53" i="21"/>
  <c r="L53" i="21"/>
  <c r="I53" i="21"/>
  <c r="X52" i="21"/>
  <c r="U52" i="21"/>
  <c r="R52" i="21"/>
  <c r="O52" i="21"/>
  <c r="L52" i="21"/>
  <c r="I52" i="21"/>
  <c r="X51" i="21"/>
  <c r="U51" i="21"/>
  <c r="R51" i="21"/>
  <c r="O51" i="21"/>
  <c r="L51" i="21"/>
  <c r="I51" i="21"/>
  <c r="X50" i="21"/>
  <c r="U50" i="21"/>
  <c r="R50" i="21"/>
  <c r="O50" i="21"/>
  <c r="L50" i="21"/>
  <c r="I50" i="21"/>
  <c r="X49" i="21"/>
  <c r="U49" i="21"/>
  <c r="R49" i="21"/>
  <c r="O49" i="21"/>
  <c r="L49" i="21"/>
  <c r="I49" i="21"/>
  <c r="X48" i="21"/>
  <c r="U48" i="21"/>
  <c r="R48" i="21"/>
  <c r="O48" i="21"/>
  <c r="L48" i="21"/>
  <c r="I48" i="21"/>
  <c r="X47" i="21"/>
  <c r="U47" i="21"/>
  <c r="R47" i="21"/>
  <c r="O47" i="21"/>
  <c r="L47" i="21"/>
  <c r="I47" i="21"/>
  <c r="X46" i="21"/>
  <c r="U46" i="21"/>
  <c r="R46" i="21"/>
  <c r="O46" i="21"/>
  <c r="L46" i="21"/>
  <c r="I46" i="21"/>
  <c r="X45" i="21"/>
  <c r="U45" i="21"/>
  <c r="R45" i="21"/>
  <c r="O45" i="21"/>
  <c r="L45" i="21"/>
  <c r="I45" i="21"/>
  <c r="X44" i="21"/>
  <c r="U44" i="21"/>
  <c r="R44" i="21"/>
  <c r="O44" i="21"/>
  <c r="L44" i="21"/>
  <c r="I44" i="21"/>
  <c r="X43" i="21"/>
  <c r="U43" i="21"/>
  <c r="R43" i="21"/>
  <c r="O43" i="21"/>
  <c r="L43" i="21"/>
  <c r="I43" i="21"/>
  <c r="X42" i="21"/>
  <c r="U42" i="21"/>
  <c r="R42" i="21"/>
  <c r="O42" i="21"/>
  <c r="L42" i="21"/>
  <c r="I42" i="21"/>
  <c r="X41" i="21"/>
  <c r="U41" i="21"/>
  <c r="R41" i="21"/>
  <c r="O41" i="21"/>
  <c r="L41" i="21"/>
  <c r="I41" i="21"/>
  <c r="X40" i="21"/>
  <c r="U40" i="21"/>
  <c r="R40" i="21"/>
  <c r="O40" i="21"/>
  <c r="L40" i="21"/>
  <c r="I40" i="21"/>
  <c r="X39" i="21"/>
  <c r="U39" i="21"/>
  <c r="R39" i="21"/>
  <c r="O39" i="21"/>
  <c r="L39" i="21"/>
  <c r="I39" i="21"/>
  <c r="X38" i="21"/>
  <c r="U38" i="21"/>
  <c r="R38" i="21"/>
  <c r="O38" i="21"/>
  <c r="L38" i="21"/>
  <c r="I38" i="21"/>
  <c r="X37" i="21"/>
  <c r="U37" i="21"/>
  <c r="R37" i="21"/>
  <c r="O37" i="21"/>
  <c r="L37" i="21"/>
  <c r="I37" i="21"/>
  <c r="X36" i="21"/>
  <c r="U36" i="21"/>
  <c r="R36" i="21"/>
  <c r="O36" i="21"/>
  <c r="L36" i="21"/>
  <c r="I36" i="21"/>
  <c r="X35" i="21"/>
  <c r="U35" i="21"/>
  <c r="R35" i="21"/>
  <c r="O35" i="21"/>
  <c r="L35" i="21"/>
  <c r="I35" i="21"/>
  <c r="X34" i="21"/>
  <c r="U34" i="21"/>
  <c r="R34" i="21"/>
  <c r="O34" i="21"/>
  <c r="L34" i="21"/>
  <c r="I34" i="21"/>
  <c r="X33" i="21"/>
  <c r="U33" i="21"/>
  <c r="R33" i="21"/>
  <c r="O33" i="21"/>
  <c r="L33" i="21"/>
  <c r="I33" i="21"/>
  <c r="X32" i="21"/>
  <c r="U32" i="21"/>
  <c r="R32" i="21"/>
  <c r="O32" i="21"/>
  <c r="L32" i="21"/>
  <c r="I32" i="21"/>
  <c r="X31" i="21"/>
  <c r="U31" i="21"/>
  <c r="R31" i="21"/>
  <c r="O31" i="21"/>
  <c r="L31" i="21"/>
  <c r="I31" i="21"/>
  <c r="X30" i="21"/>
  <c r="U30" i="21"/>
  <c r="R30" i="21"/>
  <c r="O30" i="21"/>
  <c r="L30" i="21"/>
  <c r="I30" i="21"/>
  <c r="X29" i="21"/>
  <c r="U29" i="21"/>
  <c r="R29" i="21"/>
  <c r="O29" i="21"/>
  <c r="L29" i="21"/>
  <c r="I29" i="21"/>
  <c r="X28" i="21"/>
  <c r="U28" i="21"/>
  <c r="R28" i="21"/>
  <c r="O28" i="21"/>
  <c r="L28" i="21"/>
  <c r="I28" i="21"/>
  <c r="X27" i="21"/>
  <c r="U27" i="21"/>
  <c r="R27" i="21"/>
  <c r="O27" i="21"/>
  <c r="L27" i="21"/>
  <c r="I27" i="21"/>
  <c r="X26" i="21"/>
  <c r="U26" i="21"/>
  <c r="R26" i="21"/>
  <c r="O26" i="21"/>
  <c r="L26" i="21"/>
  <c r="I26" i="21"/>
  <c r="X25" i="21"/>
  <c r="U25" i="21"/>
  <c r="R25" i="21"/>
  <c r="O25" i="21"/>
  <c r="L25" i="21"/>
  <c r="I25" i="21"/>
  <c r="X24" i="21"/>
  <c r="U24" i="21"/>
  <c r="R24" i="21"/>
  <c r="O24" i="21"/>
  <c r="L24" i="21"/>
  <c r="I24" i="21"/>
  <c r="X23" i="21"/>
  <c r="U23" i="21"/>
  <c r="R23" i="21"/>
  <c r="O23" i="21"/>
  <c r="L23" i="21"/>
  <c r="I23" i="21"/>
  <c r="X22" i="21"/>
  <c r="U22" i="21"/>
  <c r="R22" i="21"/>
  <c r="O22" i="21"/>
  <c r="L22" i="21"/>
  <c r="I22" i="21"/>
  <c r="X21" i="21"/>
  <c r="U21" i="21"/>
  <c r="R21" i="21"/>
  <c r="O21" i="21"/>
  <c r="L21" i="21"/>
  <c r="I21" i="21"/>
  <c r="X20" i="21"/>
  <c r="U20" i="21"/>
  <c r="R20" i="21"/>
  <c r="O20" i="21"/>
  <c r="L20" i="21"/>
  <c r="I20" i="21"/>
  <c r="X19" i="21"/>
  <c r="U19" i="21"/>
  <c r="R19" i="21"/>
  <c r="O19" i="21"/>
  <c r="L19" i="21"/>
  <c r="I19" i="21"/>
  <c r="X18" i="21"/>
  <c r="U18" i="21"/>
  <c r="R18" i="21"/>
  <c r="O18" i="21"/>
  <c r="L18" i="21"/>
  <c r="I18" i="21"/>
  <c r="X17" i="21"/>
  <c r="U17" i="21"/>
  <c r="R17" i="21"/>
  <c r="O17" i="21"/>
  <c r="L17" i="21"/>
  <c r="I17" i="21"/>
  <c r="X16" i="21"/>
  <c r="U16" i="21"/>
  <c r="R16" i="21"/>
  <c r="O16" i="21"/>
  <c r="L16" i="21"/>
  <c r="I16" i="21"/>
  <c r="X15" i="21"/>
  <c r="U15" i="21"/>
  <c r="R15" i="21"/>
  <c r="O15" i="21"/>
  <c r="L15" i="21"/>
  <c r="I15" i="21"/>
  <c r="X14" i="21"/>
  <c r="U14" i="21"/>
  <c r="R14" i="21"/>
  <c r="O14" i="21"/>
  <c r="L14" i="21"/>
  <c r="I14" i="21"/>
  <c r="X13" i="21"/>
  <c r="U13" i="21"/>
  <c r="R13" i="21"/>
  <c r="O13" i="21"/>
  <c r="L13" i="21"/>
  <c r="I13" i="21"/>
  <c r="X12" i="21"/>
  <c r="U12" i="21"/>
  <c r="R12" i="21"/>
  <c r="O12" i="21"/>
  <c r="L12" i="21"/>
  <c r="I12" i="21"/>
  <c r="X11" i="21"/>
  <c r="U11" i="21"/>
  <c r="R11" i="21"/>
  <c r="O11" i="21"/>
  <c r="L11" i="21"/>
  <c r="I11" i="21"/>
  <c r="X10" i="21"/>
  <c r="U10" i="21"/>
  <c r="R10" i="21"/>
  <c r="O10" i="21"/>
  <c r="L10" i="21"/>
  <c r="I10" i="21"/>
  <c r="X9" i="21"/>
  <c r="U9" i="21"/>
  <c r="R9" i="21"/>
  <c r="O9" i="21"/>
  <c r="L9" i="21"/>
  <c r="I9" i="21"/>
  <c r="X8" i="21"/>
  <c r="U8" i="21"/>
  <c r="R8" i="21"/>
  <c r="O8" i="21"/>
  <c r="L8" i="21"/>
  <c r="I8" i="21"/>
  <c r="X7" i="21"/>
  <c r="U7" i="21"/>
  <c r="R7" i="21"/>
  <c r="O7" i="21"/>
  <c r="L7" i="21"/>
  <c r="I7" i="21"/>
  <c r="X6" i="21"/>
  <c r="U6" i="21"/>
  <c r="R6" i="21"/>
  <c r="O6" i="21"/>
  <c r="L6" i="21"/>
  <c r="I6" i="21"/>
  <c r="X5" i="21"/>
  <c r="U5" i="21"/>
  <c r="R5" i="21"/>
  <c r="O5" i="21"/>
  <c r="L5" i="21"/>
  <c r="I5" i="21"/>
  <c r="X4" i="21"/>
  <c r="U4" i="21"/>
  <c r="R4" i="21"/>
  <c r="O4" i="21"/>
  <c r="L4" i="21"/>
  <c r="I4" i="21"/>
  <c r="AA176" i="21" l="1"/>
  <c r="AA116" i="21"/>
  <c r="AA163" i="21"/>
  <c r="AA179" i="21"/>
  <c r="AA183" i="21"/>
  <c r="AA206" i="21"/>
  <c r="AA210" i="21"/>
  <c r="AA218" i="21"/>
  <c r="AA224" i="21"/>
  <c r="AA168" i="21"/>
  <c r="AA214" i="21"/>
  <c r="AA234" i="21"/>
  <c r="AA238" i="21"/>
  <c r="AA242" i="21"/>
  <c r="AA246" i="21"/>
  <c r="AA252" i="21"/>
  <c r="AA256" i="21"/>
  <c r="AA205" i="21"/>
  <c r="AA209" i="21"/>
  <c r="AA213" i="21"/>
  <c r="AA221" i="21"/>
  <c r="AA223" i="21"/>
  <c r="AA227" i="21"/>
  <c r="AA251" i="21"/>
  <c r="AA255" i="21"/>
  <c r="AA301" i="21"/>
  <c r="AA309" i="21"/>
  <c r="AA346" i="21"/>
  <c r="AA350" i="21"/>
  <c r="AA354" i="21"/>
  <c r="AA358" i="21"/>
  <c r="AA362" i="21"/>
  <c r="AA366" i="21"/>
  <c r="AA369" i="21"/>
  <c r="AA373" i="21"/>
  <c r="AA377" i="21"/>
  <c r="AA6" i="21"/>
  <c r="AA10" i="21"/>
  <c r="AA265" i="21"/>
  <c r="AA9" i="21"/>
  <c r="AA5" i="21"/>
  <c r="AA13" i="21"/>
  <c r="AA24" i="21"/>
  <c r="AA39" i="21"/>
  <c r="AA154" i="21"/>
  <c r="AA158" i="21"/>
  <c r="AA201" i="21"/>
  <c r="AA18" i="21"/>
  <c r="AA25" i="21"/>
  <c r="AA389" i="21"/>
  <c r="AA55" i="21"/>
  <c r="AA74" i="21"/>
  <c r="AA7" i="21"/>
  <c r="AA11" i="21"/>
  <c r="AA28" i="21"/>
  <c r="AA32" i="21"/>
  <c r="AA35" i="21"/>
  <c r="AA157" i="21"/>
  <c r="AA161" i="21"/>
  <c r="AA169" i="21"/>
  <c r="AA189" i="21"/>
  <c r="AA193" i="21"/>
  <c r="AA197" i="21"/>
  <c r="AA199" i="21"/>
  <c r="AA200" i="21"/>
  <c r="AA203" i="21"/>
  <c r="AA207" i="21"/>
  <c r="AA211" i="21"/>
  <c r="AA215" i="21"/>
  <c r="AA219" i="21"/>
  <c r="AA225" i="21"/>
  <c r="AA235" i="21"/>
  <c r="AA239" i="21"/>
  <c r="AA243" i="21"/>
  <c r="AA244" i="21"/>
  <c r="AA247" i="21"/>
  <c r="AA258" i="21"/>
  <c r="AA156" i="21"/>
  <c r="AA160" i="21"/>
  <c r="AA164" i="21"/>
  <c r="AA115" i="21"/>
  <c r="AA153" i="21"/>
  <c r="AA388" i="21"/>
  <c r="AA380" i="21"/>
  <c r="AA20" i="21"/>
  <c r="AA40" i="21"/>
  <c r="AA47" i="21"/>
  <c r="AA80" i="21"/>
  <c r="AA84" i="21"/>
  <c r="AA112" i="21"/>
  <c r="AA286" i="21"/>
  <c r="AA290" i="21"/>
  <c r="AA307" i="21"/>
  <c r="AA311" i="21"/>
  <c r="AA312" i="21"/>
  <c r="AA316" i="21"/>
  <c r="AA320" i="21"/>
  <c r="AA50" i="21"/>
  <c r="AA371" i="21"/>
  <c r="AA379" i="21"/>
  <c r="AA34" i="21"/>
  <c r="AA38" i="21"/>
  <c r="AA42" i="21"/>
  <c r="AA45" i="21"/>
  <c r="AA57" i="21"/>
  <c r="AA61" i="21"/>
  <c r="AA65" i="21"/>
  <c r="AA69" i="21"/>
  <c r="AA92" i="21"/>
  <c r="AA100" i="21"/>
  <c r="AA277" i="21"/>
  <c r="AA281" i="21"/>
  <c r="AA327" i="21"/>
  <c r="AA337" i="21"/>
  <c r="AA339" i="21"/>
  <c r="AA345" i="21"/>
  <c r="AA349" i="21"/>
  <c r="AA357" i="21"/>
  <c r="AA361" i="21"/>
  <c r="AA365" i="21"/>
  <c r="AA372" i="21"/>
  <c r="AA376" i="21"/>
  <c r="AA387" i="21"/>
  <c r="AA323" i="21"/>
  <c r="AA331" i="21"/>
  <c r="AA343" i="21"/>
  <c r="AA26" i="21"/>
  <c r="AA41" i="21"/>
  <c r="AA44" i="21"/>
  <c r="AA52" i="21"/>
  <c r="AA82" i="21"/>
  <c r="AA90" i="21"/>
  <c r="AA106" i="21"/>
  <c r="AA114" i="21"/>
  <c r="AA123" i="21"/>
  <c r="AA139" i="21"/>
  <c r="AA143" i="21"/>
  <c r="AA147" i="21"/>
  <c r="AA151" i="21"/>
  <c r="AA268" i="21"/>
  <c r="AA285" i="21"/>
  <c r="AA288" i="21"/>
  <c r="AA289" i="21"/>
  <c r="AA292" i="21"/>
  <c r="AA296" i="21"/>
  <c r="AA297" i="21"/>
  <c r="AA300" i="21"/>
  <c r="AA303" i="21"/>
  <c r="AA314" i="21"/>
  <c r="AA326" i="21"/>
  <c r="AA330" i="21"/>
  <c r="AA336" i="21"/>
  <c r="AA344" i="21"/>
  <c r="AA348" i="21"/>
  <c r="AA352" i="21"/>
  <c r="AA353" i="21"/>
  <c r="AA375" i="21"/>
  <c r="AA29" i="21"/>
  <c r="AA36" i="21"/>
  <c r="AA51" i="21"/>
  <c r="AA64" i="21"/>
  <c r="AA67" i="21"/>
  <c r="AA72" i="21"/>
  <c r="AA89" i="21"/>
  <c r="AA97" i="21"/>
  <c r="AA122" i="21"/>
  <c r="AA126" i="21"/>
  <c r="AA130" i="21"/>
  <c r="AA146" i="21"/>
  <c r="AA267" i="21"/>
  <c r="AA271" i="21"/>
  <c r="AA275" i="21"/>
  <c r="AA283" i="21"/>
  <c r="AA19" i="21"/>
  <c r="AA23" i="21"/>
  <c r="AA43" i="21"/>
  <c r="AA59" i="21"/>
  <c r="AA78" i="21"/>
  <c r="AA86" i="21"/>
  <c r="AA94" i="21"/>
  <c r="AA102" i="21"/>
  <c r="AA110" i="21"/>
  <c r="AA191" i="21"/>
  <c r="AA381" i="21"/>
  <c r="AA385" i="21"/>
  <c r="AA22" i="21"/>
  <c r="AA30" i="21"/>
  <c r="AA109" i="21"/>
  <c r="AA118" i="21"/>
  <c r="AA322" i="21"/>
  <c r="AA364" i="21"/>
  <c r="AA46" i="21"/>
  <c r="AA48" i="21"/>
  <c r="AA63" i="21"/>
  <c r="AA121" i="21"/>
  <c r="AA129" i="21"/>
  <c r="AA137" i="21"/>
  <c r="AA141" i="21"/>
  <c r="AA145" i="21"/>
  <c r="AA178" i="21"/>
  <c r="AA259" i="21"/>
  <c r="AA262" i="21"/>
  <c r="AA287" i="21"/>
  <c r="AA291" i="21"/>
  <c r="AA295" i="21"/>
  <c r="AA360" i="21"/>
  <c r="AA60" i="21"/>
  <c r="AA95" i="21"/>
  <c r="AA124" i="21"/>
  <c r="AA128" i="21"/>
  <c r="AA132" i="21"/>
  <c r="AA140" i="21"/>
  <c r="AA144" i="21"/>
  <c r="AA177" i="21"/>
  <c r="AA185" i="21"/>
  <c r="AA228" i="21"/>
  <c r="AA236" i="21"/>
  <c r="AA240" i="21"/>
  <c r="AA248" i="21"/>
  <c r="AA274" i="21"/>
  <c r="AA278" i="21"/>
  <c r="AA302" i="21"/>
  <c r="AA304" i="21"/>
  <c r="AA308" i="21"/>
  <c r="AA313" i="21"/>
  <c r="AA325" i="21"/>
  <c r="AA329" i="21"/>
  <c r="AA347" i="21"/>
  <c r="AA351" i="21"/>
  <c r="AA355" i="21"/>
  <c r="AA359" i="21"/>
  <c r="AA363" i="21"/>
  <c r="AA367" i="21"/>
  <c r="AA370" i="21"/>
  <c r="AA378" i="21"/>
  <c r="AA4" i="21"/>
  <c r="AA16" i="21"/>
  <c r="AA17" i="21"/>
  <c r="AA56" i="21"/>
  <c r="AA99" i="21"/>
  <c r="AA101" i="21"/>
  <c r="AA107" i="21"/>
  <c r="AA120" i="21"/>
  <c r="AA204" i="21"/>
  <c r="AA226" i="21"/>
  <c r="AA232" i="21"/>
  <c r="AA250" i="21"/>
  <c r="AA273" i="21"/>
  <c r="AA15" i="21"/>
  <c r="AA54" i="21"/>
  <c r="AA71" i="21"/>
  <c r="AA73" i="21"/>
  <c r="AA77" i="21"/>
  <c r="AA88" i="21"/>
  <c r="AA105" i="21"/>
  <c r="AA119" i="21"/>
  <c r="AA133" i="21"/>
  <c r="AA134" i="21"/>
  <c r="AA136" i="21"/>
  <c r="AA149" i="21"/>
  <c r="AA162" i="21"/>
  <c r="AA171" i="21"/>
  <c r="AA192" i="21"/>
  <c r="AA196" i="21"/>
  <c r="AA198" i="21"/>
  <c r="AA202" i="21"/>
  <c r="AA231" i="21"/>
  <c r="AA254" i="21"/>
  <c r="AA266" i="21"/>
  <c r="AA270" i="21"/>
  <c r="AA299" i="21"/>
  <c r="AA68" i="21"/>
  <c r="AA79" i="21"/>
  <c r="AA83" i="21"/>
  <c r="AA96" i="21"/>
  <c r="AA113" i="21"/>
  <c r="AA127" i="21"/>
  <c r="AA150" i="21"/>
  <c r="AA249" i="21"/>
  <c r="AA261" i="21"/>
  <c r="AA279" i="21"/>
  <c r="AA282" i="21"/>
  <c r="AA317" i="21"/>
  <c r="AA321" i="21"/>
  <c r="AA334" i="21"/>
  <c r="AA342" i="21"/>
  <c r="AA14" i="21"/>
  <c r="AA27" i="21"/>
  <c r="AA31" i="21"/>
  <c r="AA76" i="21"/>
  <c r="AA85" i="21"/>
  <c r="AA87" i="21"/>
  <c r="AA91" i="21"/>
  <c r="AA104" i="21"/>
  <c r="AA108" i="21"/>
  <c r="AA131" i="21"/>
  <c r="AA135" i="21"/>
  <c r="AA148" i="21"/>
  <c r="AA152" i="21"/>
  <c r="AA170" i="21"/>
  <c r="AA195" i="21"/>
  <c r="AA230" i="21"/>
  <c r="AA253" i="21"/>
  <c r="AA257" i="21"/>
  <c r="AA269" i="21"/>
  <c r="AA294" i="21"/>
  <c r="AA356" i="21"/>
  <c r="AA368" i="21"/>
  <c r="AA93" i="21"/>
  <c r="AA264" i="21"/>
  <c r="AA333" i="21"/>
  <c r="AA335" i="21"/>
  <c r="AA341" i="21"/>
  <c r="AA383" i="21"/>
  <c r="AA58" i="21"/>
  <c r="AA62" i="21"/>
  <c r="AA75" i="21"/>
  <c r="AA103" i="21"/>
  <c r="AA165" i="21"/>
  <c r="AA182" i="21"/>
  <c r="AA194" i="21"/>
  <c r="AA229" i="21"/>
  <c r="AA272" i="21"/>
  <c r="AA276" i="21"/>
  <c r="AA293" i="21"/>
  <c r="AA324" i="21"/>
  <c r="AA328" i="21"/>
  <c r="AA374" i="21"/>
  <c r="AA8" i="21"/>
  <c r="AA12" i="21"/>
  <c r="AA21" i="21"/>
  <c r="AA33" i="21"/>
  <c r="AA37" i="21"/>
  <c r="AA49" i="21"/>
  <c r="AA53" i="21"/>
  <c r="AA66" i="21"/>
  <c r="AA70" i="21"/>
  <c r="AA81" i="21"/>
  <c r="AA98" i="21"/>
  <c r="AA111" i="21"/>
  <c r="AA117" i="21"/>
  <c r="AA125" i="21"/>
  <c r="AA138" i="21"/>
  <c r="AA142" i="21"/>
  <c r="AA155" i="21"/>
  <c r="AA159" i="21"/>
  <c r="AA172" i="21"/>
  <c r="AA180" i="21"/>
  <c r="AA181" i="21"/>
  <c r="AA184" i="21"/>
  <c r="AA186" i="21"/>
  <c r="AA208" i="21"/>
  <c r="AA212" i="21"/>
  <c r="AA217" i="21"/>
  <c r="AA220" i="21"/>
  <c r="AA222" i="21"/>
  <c r="AA233" i="21"/>
  <c r="AA237" i="21"/>
  <c r="AA241" i="21"/>
  <c r="AA245" i="21"/>
  <c r="AA260" i="21"/>
  <c r="AA263" i="21"/>
  <c r="AA280" i="21"/>
  <c r="AA284" i="21"/>
  <c r="AA306" i="21"/>
  <c r="AA310" i="21"/>
  <c r="AA315" i="21"/>
  <c r="AA319" i="21"/>
  <c r="AA332" i="21"/>
  <c r="AA338" i="21"/>
  <c r="AA340" i="21"/>
  <c r="AA382" i="21"/>
  <c r="AA386" i="21"/>
  <c r="AA305" i="21"/>
  <c r="AA318" i="21"/>
  <c r="AA384" i="21"/>
  <c r="AA298" i="21"/>
  <c r="AA216" i="21"/>
  <c r="AA188" i="21"/>
  <c r="AA187" i="21"/>
  <c r="AA190" i="21"/>
  <c r="AA173" i="21"/>
  <c r="AA167" i="21"/>
  <c r="I1180" i="20" l="1"/>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L1181" i="20"/>
  <c r="O1181" i="20"/>
  <c r="R1181" i="20"/>
  <c r="U1181" i="20"/>
  <c r="X1181" i="20"/>
  <c r="L1182" i="20"/>
  <c r="O1182" i="20"/>
  <c r="R1182" i="20"/>
  <c r="U1182" i="20"/>
  <c r="X1182" i="20"/>
  <c r="L1183" i="20"/>
  <c r="O1183" i="20"/>
  <c r="R1183" i="20"/>
  <c r="U1183" i="20"/>
  <c r="X1183" i="20"/>
  <c r="L1184" i="20"/>
  <c r="O1184" i="20"/>
  <c r="R1184" i="20"/>
  <c r="U1184" i="20"/>
  <c r="X1184" i="20"/>
  <c r="L1185" i="20"/>
  <c r="O1185" i="20"/>
  <c r="R1185" i="20"/>
  <c r="U1185" i="20"/>
  <c r="X1185" i="20"/>
  <c r="L1186" i="20"/>
  <c r="O1186" i="20"/>
  <c r="R1186" i="20"/>
  <c r="U1186" i="20"/>
  <c r="X1186" i="20"/>
  <c r="L1187" i="20"/>
  <c r="O1187" i="20"/>
  <c r="R1187" i="20"/>
  <c r="U1187" i="20"/>
  <c r="X1187" i="20"/>
  <c r="L1188" i="20"/>
  <c r="O1188" i="20"/>
  <c r="R1188" i="20"/>
  <c r="U1188" i="20"/>
  <c r="X1188" i="20"/>
  <c r="L1189" i="20"/>
  <c r="O1189" i="20"/>
  <c r="R1189" i="20"/>
  <c r="U1189" i="20"/>
  <c r="X1189" i="20"/>
  <c r="L1190" i="20"/>
  <c r="O1190" i="20"/>
  <c r="R1190" i="20"/>
  <c r="U1190" i="20"/>
  <c r="X1190" i="20"/>
  <c r="L1191" i="20"/>
  <c r="O1191" i="20"/>
  <c r="R1191" i="20"/>
  <c r="U1191" i="20"/>
  <c r="X1191" i="20"/>
  <c r="L1192" i="20"/>
  <c r="O1192" i="20"/>
  <c r="R1192" i="20"/>
  <c r="U1192" i="20"/>
  <c r="X1192" i="20"/>
  <c r="L1193" i="20"/>
  <c r="O1193" i="20"/>
  <c r="R1193" i="20"/>
  <c r="U1193" i="20"/>
  <c r="X1193" i="20"/>
  <c r="L1194" i="20"/>
  <c r="O1194" i="20"/>
  <c r="R1194" i="20"/>
  <c r="U1194" i="20"/>
  <c r="X1194" i="20"/>
  <c r="L1195" i="20"/>
  <c r="O1195" i="20"/>
  <c r="R1195" i="20"/>
  <c r="U1195" i="20"/>
  <c r="X1195" i="20"/>
  <c r="L1196" i="20"/>
  <c r="O1196" i="20"/>
  <c r="R1196" i="20"/>
  <c r="U1196" i="20"/>
  <c r="X1196" i="20"/>
  <c r="L1197" i="20"/>
  <c r="O1197" i="20"/>
  <c r="R1197" i="20"/>
  <c r="U1197" i="20"/>
  <c r="X1197" i="20"/>
  <c r="L1198" i="20"/>
  <c r="O1198" i="20"/>
  <c r="R1198" i="20"/>
  <c r="U1198" i="20"/>
  <c r="X1198" i="20"/>
  <c r="L1199" i="20"/>
  <c r="O1199" i="20"/>
  <c r="R1199" i="20"/>
  <c r="U1199" i="20"/>
  <c r="X1199" i="20"/>
  <c r="L1200" i="20"/>
  <c r="O1200" i="20"/>
  <c r="R1200" i="20"/>
  <c r="U1200" i="20"/>
  <c r="X1200" i="20"/>
  <c r="L1201" i="20"/>
  <c r="O1201" i="20"/>
  <c r="R1201" i="20"/>
  <c r="U1201" i="20"/>
  <c r="X1201" i="20"/>
  <c r="L1202" i="20"/>
  <c r="O1202" i="20"/>
  <c r="R1202" i="20"/>
  <c r="U1202" i="20"/>
  <c r="X1202" i="20"/>
  <c r="L1203" i="20"/>
  <c r="O1203" i="20"/>
  <c r="R1203" i="20"/>
  <c r="U1203" i="20"/>
  <c r="X1203" i="20"/>
  <c r="L1204" i="20"/>
  <c r="O1204" i="20"/>
  <c r="R1204" i="20"/>
  <c r="U1204" i="20"/>
  <c r="X1204" i="20"/>
  <c r="L1205" i="20"/>
  <c r="O1205" i="20"/>
  <c r="R1205" i="20"/>
  <c r="U1205" i="20"/>
  <c r="X1205" i="20"/>
  <c r="X1180" i="20"/>
  <c r="U1180" i="20"/>
  <c r="R1180" i="20"/>
  <c r="O1180" i="20"/>
  <c r="L1180" i="20"/>
  <c r="AA1203" i="20" l="1"/>
  <c r="AA1195" i="20"/>
  <c r="AA1187" i="20"/>
  <c r="AA1191" i="20"/>
  <c r="AA1188" i="20"/>
  <c r="AA1186" i="20"/>
  <c r="AA1199" i="20"/>
  <c r="AA1183" i="20"/>
  <c r="AA1197" i="20"/>
  <c r="AA1182" i="20"/>
  <c r="AA1198" i="20"/>
  <c r="AA1200" i="20"/>
  <c r="AA1205" i="20"/>
  <c r="AA1202" i="20"/>
  <c r="AA1201" i="20"/>
  <c r="AA1193" i="20"/>
  <c r="AA1192" i="20"/>
  <c r="AA1190" i="20"/>
  <c r="AA1189" i="20"/>
  <c r="AA1185" i="20"/>
  <c r="AA1184" i="20"/>
  <c r="AA1181" i="20"/>
  <c r="AA1204" i="20"/>
  <c r="AA1196" i="20"/>
  <c r="AA1180" i="20"/>
  <c r="AA1194" i="20"/>
  <c r="I1179" i="20"/>
  <c r="L1179" i="20"/>
  <c r="O1179" i="20"/>
  <c r="R1179" i="20"/>
  <c r="U1179" i="20"/>
  <c r="X1179" i="20"/>
  <c r="I1165" i="20"/>
  <c r="I1166" i="20"/>
  <c r="I1167" i="20"/>
  <c r="AA1179" i="20" l="1"/>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8" i="20"/>
  <c r="I1169" i="20"/>
  <c r="I1170" i="20"/>
  <c r="I1171" i="20"/>
  <c r="I1172" i="20"/>
  <c r="I1173" i="20"/>
  <c r="I1174" i="20"/>
  <c r="I1175" i="20"/>
  <c r="I1176" i="20"/>
  <c r="I1177" i="20"/>
  <c r="I1178" i="20"/>
  <c r="L1143" i="20"/>
  <c r="O1143" i="20"/>
  <c r="R1143" i="20"/>
  <c r="U1143" i="20"/>
  <c r="X1143" i="20"/>
  <c r="L1144" i="20"/>
  <c r="O1144" i="20"/>
  <c r="R1144" i="20"/>
  <c r="U1144" i="20"/>
  <c r="X1144" i="20"/>
  <c r="L1145" i="20"/>
  <c r="O1145" i="20"/>
  <c r="R1145" i="20"/>
  <c r="U1145" i="20"/>
  <c r="X1145" i="20"/>
  <c r="L1146" i="20"/>
  <c r="O1146" i="20"/>
  <c r="R1146" i="20"/>
  <c r="U1146" i="20"/>
  <c r="X1146" i="20"/>
  <c r="L1147" i="20"/>
  <c r="O1147" i="20"/>
  <c r="R1147" i="20"/>
  <c r="U1147" i="20"/>
  <c r="X1147" i="20"/>
  <c r="L1148" i="20"/>
  <c r="O1148" i="20"/>
  <c r="R1148" i="20"/>
  <c r="U1148" i="20"/>
  <c r="X1148" i="20"/>
  <c r="L1149" i="20"/>
  <c r="O1149" i="20"/>
  <c r="R1149" i="20"/>
  <c r="U1149" i="20"/>
  <c r="X1149" i="20"/>
  <c r="L1150" i="20"/>
  <c r="O1150" i="20"/>
  <c r="R1150" i="20"/>
  <c r="U1150" i="20"/>
  <c r="X1150" i="20"/>
  <c r="L1151" i="20"/>
  <c r="O1151" i="20"/>
  <c r="R1151" i="20"/>
  <c r="U1151" i="20"/>
  <c r="X1151" i="20"/>
  <c r="L1152" i="20"/>
  <c r="O1152" i="20"/>
  <c r="R1152" i="20"/>
  <c r="U1152" i="20"/>
  <c r="X1152" i="20"/>
  <c r="L1153" i="20"/>
  <c r="O1153" i="20"/>
  <c r="R1153" i="20"/>
  <c r="U1153" i="20"/>
  <c r="X1153" i="20"/>
  <c r="L1154" i="20"/>
  <c r="O1154" i="20"/>
  <c r="R1154" i="20"/>
  <c r="U1154" i="20"/>
  <c r="X1154" i="20"/>
  <c r="L1155" i="20"/>
  <c r="O1155" i="20"/>
  <c r="R1155" i="20"/>
  <c r="U1155" i="20"/>
  <c r="X1155" i="20"/>
  <c r="L1156" i="20"/>
  <c r="O1156" i="20"/>
  <c r="R1156" i="20"/>
  <c r="U1156" i="20"/>
  <c r="X1156" i="20"/>
  <c r="L1157" i="20"/>
  <c r="O1157" i="20"/>
  <c r="R1157" i="20"/>
  <c r="U1157" i="20"/>
  <c r="X1157" i="20"/>
  <c r="L1158" i="20"/>
  <c r="O1158" i="20"/>
  <c r="R1158" i="20"/>
  <c r="U1158" i="20"/>
  <c r="X1158" i="20"/>
  <c r="L1159" i="20"/>
  <c r="O1159" i="20"/>
  <c r="R1159" i="20"/>
  <c r="U1159" i="20"/>
  <c r="X1159" i="20"/>
  <c r="L1160" i="20"/>
  <c r="O1160" i="20"/>
  <c r="R1160" i="20"/>
  <c r="U1160" i="20"/>
  <c r="X1160" i="20"/>
  <c r="L1161" i="20"/>
  <c r="O1161" i="20"/>
  <c r="R1161" i="20"/>
  <c r="U1161" i="20"/>
  <c r="X1161" i="20"/>
  <c r="L1162" i="20"/>
  <c r="O1162" i="20"/>
  <c r="R1162" i="20"/>
  <c r="U1162" i="20"/>
  <c r="X1162" i="20"/>
  <c r="L1163" i="20"/>
  <c r="O1163" i="20"/>
  <c r="R1163" i="20"/>
  <c r="U1163" i="20"/>
  <c r="X1163" i="20"/>
  <c r="L1164" i="20"/>
  <c r="O1164" i="20"/>
  <c r="R1164" i="20"/>
  <c r="U1164" i="20"/>
  <c r="X1164" i="20"/>
  <c r="L1165" i="20"/>
  <c r="O1165" i="20"/>
  <c r="R1165" i="20"/>
  <c r="U1165" i="20"/>
  <c r="X1165" i="20"/>
  <c r="L1166" i="20"/>
  <c r="O1166" i="20"/>
  <c r="R1166" i="20"/>
  <c r="U1166" i="20"/>
  <c r="X1166" i="20"/>
  <c r="L1167" i="20"/>
  <c r="O1167" i="20"/>
  <c r="R1167" i="20"/>
  <c r="U1167" i="20"/>
  <c r="X1167" i="20"/>
  <c r="L1168" i="20"/>
  <c r="O1168" i="20"/>
  <c r="R1168" i="20"/>
  <c r="U1168" i="20"/>
  <c r="X1168" i="20"/>
  <c r="L1169" i="20"/>
  <c r="O1169" i="20"/>
  <c r="R1169" i="20"/>
  <c r="U1169" i="20"/>
  <c r="X1169" i="20"/>
  <c r="L1170" i="20"/>
  <c r="O1170" i="20"/>
  <c r="R1170" i="20"/>
  <c r="U1170" i="20"/>
  <c r="X1170" i="20"/>
  <c r="L1171" i="20"/>
  <c r="O1171" i="20"/>
  <c r="R1171" i="20"/>
  <c r="U1171" i="20"/>
  <c r="X1171" i="20"/>
  <c r="L1172" i="20"/>
  <c r="O1172" i="20"/>
  <c r="R1172" i="20"/>
  <c r="U1172" i="20"/>
  <c r="X1172" i="20"/>
  <c r="L1173" i="20"/>
  <c r="O1173" i="20"/>
  <c r="R1173" i="20"/>
  <c r="U1173" i="20"/>
  <c r="X1173" i="20"/>
  <c r="L1174" i="20"/>
  <c r="O1174" i="20"/>
  <c r="R1174" i="20"/>
  <c r="U1174" i="20"/>
  <c r="X1174" i="20"/>
  <c r="L1175" i="20"/>
  <c r="O1175" i="20"/>
  <c r="R1175" i="20"/>
  <c r="U1175" i="20"/>
  <c r="X1175" i="20"/>
  <c r="L1176" i="20"/>
  <c r="O1176" i="20"/>
  <c r="R1176" i="20"/>
  <c r="U1176" i="20"/>
  <c r="X1176" i="20"/>
  <c r="L1177" i="20"/>
  <c r="O1177" i="20"/>
  <c r="R1177" i="20"/>
  <c r="U1177" i="20"/>
  <c r="X1177" i="20"/>
  <c r="L1178" i="20"/>
  <c r="O1178" i="20"/>
  <c r="R1178" i="20"/>
  <c r="U1178" i="20"/>
  <c r="X1178" i="20"/>
  <c r="AA1171" i="20" l="1"/>
  <c r="AA1177" i="20"/>
  <c r="AA1161" i="20"/>
  <c r="AA1170" i="20"/>
  <c r="AA1149" i="20"/>
  <c r="AA1156" i="20"/>
  <c r="AA1148" i="20"/>
  <c r="AA1175" i="20"/>
  <c r="AA1167" i="20"/>
  <c r="AA1159" i="20"/>
  <c r="AA1153" i="20"/>
  <c r="AA1145" i="20"/>
  <c r="AA1173" i="20"/>
  <c r="AA1162" i="20"/>
  <c r="AA1160" i="20"/>
  <c r="AA1176" i="20"/>
  <c r="AA1168" i="20"/>
  <c r="AA1144" i="20"/>
  <c r="AA1163" i="20"/>
  <c r="AA1155" i="20"/>
  <c r="AA1147" i="20"/>
  <c r="AA1178" i="20"/>
  <c r="AA1151" i="20"/>
  <c r="AA1157" i="20"/>
  <c r="AA1172" i="20"/>
  <c r="AA1169" i="20"/>
  <c r="AA1143" i="20"/>
  <c r="AA1165" i="20"/>
  <c r="AA1164" i="20"/>
  <c r="AA1158" i="20"/>
  <c r="AA1154" i="20"/>
  <c r="AA1152" i="20"/>
  <c r="AA1146" i="20"/>
  <c r="AA1174" i="20"/>
  <c r="AA1150" i="20"/>
  <c r="AA1166"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X1142" i="20"/>
  <c r="U1142" i="20"/>
  <c r="R1142" i="20"/>
  <c r="O1142" i="20"/>
  <c r="L1142" i="20"/>
  <c r="X1141" i="20"/>
  <c r="U1141" i="20"/>
  <c r="R1141" i="20"/>
  <c r="O1141" i="20"/>
  <c r="L1141" i="20"/>
  <c r="X1140" i="20"/>
  <c r="U1140" i="20"/>
  <c r="R1140" i="20"/>
  <c r="O1140" i="20"/>
  <c r="L1140" i="20"/>
  <c r="X1139" i="20"/>
  <c r="U1139" i="20"/>
  <c r="R1139" i="20"/>
  <c r="O1139" i="20"/>
  <c r="L1139" i="20"/>
  <c r="X1138" i="20"/>
  <c r="U1138" i="20"/>
  <c r="R1138" i="20"/>
  <c r="O1138" i="20"/>
  <c r="L1138" i="20"/>
  <c r="X1137" i="20"/>
  <c r="U1137" i="20"/>
  <c r="R1137" i="20"/>
  <c r="O1137" i="20"/>
  <c r="L1137" i="20"/>
  <c r="X1136" i="20"/>
  <c r="U1136" i="20"/>
  <c r="R1136" i="20"/>
  <c r="O1136" i="20"/>
  <c r="L1136" i="20"/>
  <c r="X1135" i="20"/>
  <c r="U1135" i="20"/>
  <c r="R1135" i="20"/>
  <c r="O1135" i="20"/>
  <c r="L1135" i="20"/>
  <c r="X1134" i="20"/>
  <c r="U1134" i="20"/>
  <c r="R1134" i="20"/>
  <c r="O1134" i="20"/>
  <c r="L1134" i="20"/>
  <c r="X1133" i="20"/>
  <c r="U1133" i="20"/>
  <c r="R1133" i="20"/>
  <c r="O1133" i="20"/>
  <c r="L1133" i="20"/>
  <c r="X1132" i="20"/>
  <c r="U1132" i="20"/>
  <c r="R1132" i="20"/>
  <c r="O1132" i="20"/>
  <c r="L1132" i="20"/>
  <c r="X1131" i="20"/>
  <c r="U1131" i="20"/>
  <c r="R1131" i="20"/>
  <c r="O1131" i="20"/>
  <c r="L1131" i="20"/>
  <c r="X1130" i="20"/>
  <c r="U1130" i="20"/>
  <c r="R1130" i="20"/>
  <c r="O1130" i="20"/>
  <c r="L1130" i="20"/>
  <c r="X1129" i="20"/>
  <c r="U1129" i="20"/>
  <c r="R1129" i="20"/>
  <c r="O1129" i="20"/>
  <c r="L1129" i="20"/>
  <c r="X1128" i="20"/>
  <c r="U1128" i="20"/>
  <c r="R1128" i="20"/>
  <c r="O1128" i="20"/>
  <c r="L1128" i="20"/>
  <c r="X1127" i="20"/>
  <c r="U1127" i="20"/>
  <c r="R1127" i="20"/>
  <c r="O1127" i="20"/>
  <c r="L1127" i="20"/>
  <c r="X1126" i="20"/>
  <c r="U1126" i="20"/>
  <c r="R1126" i="20"/>
  <c r="O1126" i="20"/>
  <c r="L1126" i="20"/>
  <c r="X1125" i="20"/>
  <c r="U1125" i="20"/>
  <c r="R1125" i="20"/>
  <c r="O1125" i="20"/>
  <c r="L1125" i="20"/>
  <c r="X1124" i="20"/>
  <c r="U1124" i="20"/>
  <c r="R1124" i="20"/>
  <c r="O1124" i="20"/>
  <c r="L1124" i="20"/>
  <c r="X1123" i="20"/>
  <c r="U1123" i="20"/>
  <c r="R1123" i="20"/>
  <c r="O1123" i="20"/>
  <c r="L1123" i="20"/>
  <c r="X1122" i="20"/>
  <c r="U1122" i="20"/>
  <c r="R1122" i="20"/>
  <c r="O1122" i="20"/>
  <c r="L1122" i="20"/>
  <c r="X1121" i="20"/>
  <c r="U1121" i="20"/>
  <c r="R1121" i="20"/>
  <c r="O1121" i="20"/>
  <c r="L1121" i="20"/>
  <c r="X1120" i="20"/>
  <c r="U1120" i="20"/>
  <c r="R1120" i="20"/>
  <c r="O1120" i="20"/>
  <c r="L1120" i="20"/>
  <c r="X1119" i="20"/>
  <c r="U1119" i="20"/>
  <c r="R1119" i="20"/>
  <c r="O1119" i="20"/>
  <c r="L1119" i="20"/>
  <c r="X1118" i="20"/>
  <c r="U1118" i="20"/>
  <c r="R1118" i="20"/>
  <c r="O1118" i="20"/>
  <c r="L1118" i="20"/>
  <c r="X1117" i="20"/>
  <c r="U1117" i="20"/>
  <c r="R1117" i="20"/>
  <c r="O1117" i="20"/>
  <c r="L1117" i="20"/>
  <c r="X1116" i="20"/>
  <c r="U1116" i="20"/>
  <c r="R1116" i="20"/>
  <c r="O1116" i="20"/>
  <c r="L1116" i="20"/>
  <c r="X1115" i="20"/>
  <c r="U1115" i="20"/>
  <c r="R1115" i="20"/>
  <c r="O1115" i="20"/>
  <c r="L1115" i="20"/>
  <c r="X1114" i="20"/>
  <c r="U1114" i="20"/>
  <c r="R1114" i="20"/>
  <c r="O1114" i="20"/>
  <c r="L1114" i="20"/>
  <c r="X1113" i="20"/>
  <c r="U1113" i="20"/>
  <c r="R1113" i="20"/>
  <c r="O1113" i="20"/>
  <c r="L1113" i="20"/>
  <c r="X1112" i="20"/>
  <c r="U1112" i="20"/>
  <c r="R1112" i="20"/>
  <c r="O1112" i="20"/>
  <c r="L1112" i="20"/>
  <c r="X1111" i="20"/>
  <c r="U1111" i="20"/>
  <c r="R1111" i="20"/>
  <c r="O1111" i="20"/>
  <c r="L1111" i="20"/>
  <c r="X1110" i="20"/>
  <c r="U1110" i="20"/>
  <c r="R1110" i="20"/>
  <c r="O1110" i="20"/>
  <c r="L1110" i="20"/>
  <c r="X1109" i="20"/>
  <c r="U1109" i="20"/>
  <c r="R1109" i="20"/>
  <c r="O1109" i="20"/>
  <c r="L1109" i="20"/>
  <c r="X1108" i="20"/>
  <c r="U1108" i="20"/>
  <c r="R1108" i="20"/>
  <c r="O1108" i="20"/>
  <c r="L1108" i="20"/>
  <c r="X1107" i="20"/>
  <c r="U1107" i="20"/>
  <c r="R1107" i="20"/>
  <c r="O1107" i="20"/>
  <c r="L1107" i="20"/>
  <c r="X1106" i="20"/>
  <c r="U1106" i="20"/>
  <c r="R1106" i="20"/>
  <c r="O1106" i="20"/>
  <c r="L1106" i="20"/>
  <c r="X1105" i="20"/>
  <c r="U1105" i="20"/>
  <c r="R1105" i="20"/>
  <c r="O1105" i="20"/>
  <c r="L1105" i="20"/>
  <c r="X1104" i="20"/>
  <c r="U1104" i="20"/>
  <c r="R1104" i="20"/>
  <c r="O1104" i="20"/>
  <c r="L1104" i="20"/>
  <c r="X1103" i="20"/>
  <c r="U1103" i="20"/>
  <c r="R1103" i="20"/>
  <c r="O1103" i="20"/>
  <c r="L1103" i="20"/>
  <c r="X1102" i="20"/>
  <c r="U1102" i="20"/>
  <c r="R1102" i="20"/>
  <c r="O1102" i="20"/>
  <c r="L1102" i="20"/>
  <c r="X1101" i="20"/>
  <c r="U1101" i="20"/>
  <c r="R1101" i="20"/>
  <c r="O1101" i="20"/>
  <c r="L1101" i="20"/>
  <c r="X1100" i="20"/>
  <c r="U1100" i="20"/>
  <c r="R1100" i="20"/>
  <c r="O1100" i="20"/>
  <c r="L1100" i="20"/>
  <c r="X1099" i="20"/>
  <c r="U1099" i="20"/>
  <c r="R1099" i="20"/>
  <c r="O1099" i="20"/>
  <c r="L1099" i="20"/>
  <c r="AA1107" i="20" l="1"/>
  <c r="AA1115" i="20"/>
  <c r="AA1123" i="20"/>
  <c r="AA1099" i="20"/>
  <c r="AA1131" i="20"/>
  <c r="AA1139" i="20"/>
  <c r="AA1105" i="20"/>
  <c r="AA1129" i="20"/>
  <c r="AA1137" i="20"/>
  <c r="AA1130" i="20"/>
  <c r="AA1138" i="20"/>
  <c r="AA1111" i="20"/>
  <c r="AA1127" i="20"/>
  <c r="AA1135" i="20"/>
  <c r="AA1108" i="20"/>
  <c r="AA1116" i="20"/>
  <c r="AA1132" i="20"/>
  <c r="AA1100" i="20"/>
  <c r="AA1101" i="20"/>
  <c r="AA1109" i="20"/>
  <c r="AA1133" i="20"/>
  <c r="AA1110" i="20"/>
  <c r="AA1126" i="20"/>
  <c r="AA1134" i="20"/>
  <c r="AA1142" i="20"/>
  <c r="AA1141" i="20"/>
  <c r="AA1140" i="20"/>
  <c r="AA1125" i="20"/>
  <c r="AA1124" i="20"/>
  <c r="AA1122" i="20"/>
  <c r="AA1121" i="20"/>
  <c r="AA1119" i="20"/>
  <c r="AA1118" i="20"/>
  <c r="AA1117" i="20"/>
  <c r="AA1114" i="20"/>
  <c r="AA1113" i="20"/>
  <c r="AA1106" i="20"/>
  <c r="AA1103" i="20"/>
  <c r="AA1102" i="20"/>
  <c r="AA1104" i="20"/>
  <c r="AA1112" i="20"/>
  <c r="AA1120" i="20"/>
  <c r="AA1128" i="20"/>
  <c r="AA1136"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64" i="20"/>
  <c r="X1098" i="20"/>
  <c r="U1098" i="20"/>
  <c r="R1098" i="20"/>
  <c r="O1098" i="20"/>
  <c r="L1098" i="20"/>
  <c r="X1097" i="20"/>
  <c r="U1097" i="20"/>
  <c r="R1097" i="20"/>
  <c r="O1097" i="20"/>
  <c r="L1097" i="20"/>
  <c r="X1096" i="20"/>
  <c r="U1096" i="20"/>
  <c r="R1096" i="20"/>
  <c r="O1096" i="20"/>
  <c r="L1096" i="20"/>
  <c r="X1095" i="20"/>
  <c r="U1095" i="20"/>
  <c r="R1095" i="20"/>
  <c r="O1095" i="20"/>
  <c r="L1095" i="20"/>
  <c r="X1094" i="20"/>
  <c r="U1094" i="20"/>
  <c r="R1094" i="20"/>
  <c r="O1094" i="20"/>
  <c r="L1094" i="20"/>
  <c r="X1093" i="20"/>
  <c r="U1093" i="20"/>
  <c r="R1093" i="20"/>
  <c r="O1093" i="20"/>
  <c r="L1093" i="20"/>
  <c r="X1092" i="20"/>
  <c r="U1092" i="20"/>
  <c r="R1092" i="20"/>
  <c r="O1092" i="20"/>
  <c r="L1092" i="20"/>
  <c r="X1091" i="20"/>
  <c r="U1091" i="20"/>
  <c r="R1091" i="20"/>
  <c r="O1091" i="20"/>
  <c r="L1091" i="20"/>
  <c r="X1090" i="20"/>
  <c r="U1090" i="20"/>
  <c r="R1090" i="20"/>
  <c r="O1090" i="20"/>
  <c r="L1090" i="20"/>
  <c r="X1089" i="20"/>
  <c r="U1089" i="20"/>
  <c r="R1089" i="20"/>
  <c r="O1089" i="20"/>
  <c r="L1089" i="20"/>
  <c r="X1088" i="20"/>
  <c r="U1088" i="20"/>
  <c r="R1088" i="20"/>
  <c r="O1088" i="20"/>
  <c r="L1088" i="20"/>
  <c r="X1087" i="20"/>
  <c r="U1087" i="20"/>
  <c r="R1087" i="20"/>
  <c r="O1087" i="20"/>
  <c r="L1087" i="20"/>
  <c r="X1086" i="20"/>
  <c r="U1086" i="20"/>
  <c r="R1086" i="20"/>
  <c r="O1086" i="20"/>
  <c r="L1086" i="20"/>
  <c r="X1085" i="20"/>
  <c r="U1085" i="20"/>
  <c r="R1085" i="20"/>
  <c r="O1085" i="20"/>
  <c r="L1085" i="20"/>
  <c r="X1084" i="20"/>
  <c r="U1084" i="20"/>
  <c r="R1084" i="20"/>
  <c r="O1084" i="20"/>
  <c r="L1084" i="20"/>
  <c r="X1083" i="20"/>
  <c r="U1083" i="20"/>
  <c r="R1083" i="20"/>
  <c r="O1083" i="20"/>
  <c r="L1083" i="20"/>
  <c r="X1082" i="20"/>
  <c r="U1082" i="20"/>
  <c r="R1082" i="20"/>
  <c r="O1082" i="20"/>
  <c r="L1082" i="20"/>
  <c r="X1081" i="20"/>
  <c r="U1081" i="20"/>
  <c r="R1081" i="20"/>
  <c r="O1081" i="20"/>
  <c r="L1081" i="20"/>
  <c r="X1080" i="20"/>
  <c r="U1080" i="20"/>
  <c r="R1080" i="20"/>
  <c r="O1080" i="20"/>
  <c r="L1080" i="20"/>
  <c r="X1079" i="20"/>
  <c r="U1079" i="20"/>
  <c r="R1079" i="20"/>
  <c r="O1079" i="20"/>
  <c r="L1079" i="20"/>
  <c r="X1078" i="20"/>
  <c r="U1078" i="20"/>
  <c r="R1078" i="20"/>
  <c r="O1078" i="20"/>
  <c r="L1078" i="20"/>
  <c r="X1077" i="20"/>
  <c r="U1077" i="20"/>
  <c r="R1077" i="20"/>
  <c r="O1077" i="20"/>
  <c r="L1077" i="20"/>
  <c r="X1076" i="20"/>
  <c r="U1076" i="20"/>
  <c r="R1076" i="20"/>
  <c r="O1076" i="20"/>
  <c r="L1076" i="20"/>
  <c r="X1075" i="20"/>
  <c r="U1075" i="20"/>
  <c r="R1075" i="20"/>
  <c r="O1075" i="20"/>
  <c r="L1075" i="20"/>
  <c r="X1074" i="20"/>
  <c r="U1074" i="20"/>
  <c r="R1074" i="20"/>
  <c r="O1074" i="20"/>
  <c r="L1074" i="20"/>
  <c r="X1073" i="20"/>
  <c r="U1073" i="20"/>
  <c r="R1073" i="20"/>
  <c r="O1073" i="20"/>
  <c r="L1073" i="20"/>
  <c r="X1072" i="20"/>
  <c r="U1072" i="20"/>
  <c r="R1072" i="20"/>
  <c r="O1072" i="20"/>
  <c r="L1072" i="20"/>
  <c r="X1071" i="20"/>
  <c r="U1071" i="20"/>
  <c r="R1071" i="20"/>
  <c r="O1071" i="20"/>
  <c r="L1071" i="20"/>
  <c r="X1070" i="20"/>
  <c r="U1070" i="20"/>
  <c r="R1070" i="20"/>
  <c r="O1070" i="20"/>
  <c r="L1070" i="20"/>
  <c r="X1069" i="20"/>
  <c r="U1069" i="20"/>
  <c r="R1069" i="20"/>
  <c r="O1069" i="20"/>
  <c r="L1069" i="20"/>
  <c r="X1068" i="20"/>
  <c r="U1068" i="20"/>
  <c r="R1068" i="20"/>
  <c r="O1068" i="20"/>
  <c r="L1068" i="20"/>
  <c r="X1067" i="20"/>
  <c r="U1067" i="20"/>
  <c r="R1067" i="20"/>
  <c r="O1067" i="20"/>
  <c r="L1067" i="20"/>
  <c r="X1066" i="20"/>
  <c r="U1066" i="20"/>
  <c r="R1066" i="20"/>
  <c r="O1066" i="20"/>
  <c r="L1066" i="20"/>
  <c r="X1065" i="20"/>
  <c r="U1065" i="20"/>
  <c r="R1065" i="20"/>
  <c r="O1065" i="20"/>
  <c r="L1065" i="20"/>
  <c r="X1064" i="20"/>
  <c r="U1064" i="20"/>
  <c r="R1064" i="20"/>
  <c r="O1064" i="20"/>
  <c r="L1064" i="20"/>
  <c r="F595" i="20"/>
  <c r="AA1070" i="20" l="1"/>
  <c r="AA1082" i="20"/>
  <c r="AA1066" i="20"/>
  <c r="AA1098" i="20"/>
  <c r="AA1068" i="20"/>
  <c r="AA1084" i="20"/>
  <c r="AA1064" i="20"/>
  <c r="AA1080" i="20"/>
  <c r="AA1088" i="20"/>
  <c r="AA1096" i="20"/>
  <c r="AA1094" i="20"/>
  <c r="AA1092" i="20"/>
  <c r="AA1090" i="20"/>
  <c r="AA1086" i="20"/>
  <c r="AA1078" i="20"/>
  <c r="AA1076" i="20"/>
  <c r="AA1074" i="20"/>
  <c r="AA1072" i="20"/>
  <c r="AA1065" i="20"/>
  <c r="AA1067" i="20"/>
  <c r="AA1069" i="20"/>
  <c r="AA1071" i="20"/>
  <c r="AA1073" i="20"/>
  <c r="AA1075" i="20"/>
  <c r="AA1077" i="20"/>
  <c r="AA1079" i="20"/>
  <c r="AA1081" i="20"/>
  <c r="AA1083" i="20"/>
  <c r="AA1085" i="20"/>
  <c r="AA1087" i="20"/>
  <c r="AA1089" i="20"/>
  <c r="AA1091" i="20"/>
  <c r="AA1093" i="20"/>
  <c r="AA1095" i="20"/>
  <c r="AA1097" i="20"/>
  <c r="Q91" i="20"/>
  <c r="I1028" i="20" l="1"/>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27" i="20"/>
  <c r="L1028" i="20"/>
  <c r="O1028" i="20"/>
  <c r="R1028" i="20"/>
  <c r="U1028" i="20"/>
  <c r="X1028" i="20"/>
  <c r="L1029" i="20"/>
  <c r="O1029" i="20"/>
  <c r="R1029" i="20"/>
  <c r="U1029" i="20"/>
  <c r="X1029" i="20"/>
  <c r="L1030" i="20"/>
  <c r="O1030" i="20"/>
  <c r="R1030" i="20"/>
  <c r="U1030" i="20"/>
  <c r="X1030" i="20"/>
  <c r="L1031" i="20"/>
  <c r="O1031" i="20"/>
  <c r="R1031" i="20"/>
  <c r="U1031" i="20"/>
  <c r="X1031" i="20"/>
  <c r="L1032" i="20"/>
  <c r="O1032" i="20"/>
  <c r="R1032" i="20"/>
  <c r="U1032" i="20"/>
  <c r="X1032" i="20"/>
  <c r="L1033" i="20"/>
  <c r="O1033" i="20"/>
  <c r="R1033" i="20"/>
  <c r="U1033" i="20"/>
  <c r="X1033" i="20"/>
  <c r="L1034" i="20"/>
  <c r="O1034" i="20"/>
  <c r="R1034" i="20"/>
  <c r="U1034" i="20"/>
  <c r="X1034" i="20"/>
  <c r="L1035" i="20"/>
  <c r="O1035" i="20"/>
  <c r="R1035" i="20"/>
  <c r="U1035" i="20"/>
  <c r="X1035" i="20"/>
  <c r="L1036" i="20"/>
  <c r="O1036" i="20"/>
  <c r="R1036" i="20"/>
  <c r="U1036" i="20"/>
  <c r="X1036" i="20"/>
  <c r="L1037" i="20"/>
  <c r="O1037" i="20"/>
  <c r="R1037" i="20"/>
  <c r="U1037" i="20"/>
  <c r="X1037" i="20"/>
  <c r="L1038" i="20"/>
  <c r="O1038" i="20"/>
  <c r="R1038" i="20"/>
  <c r="U1038" i="20"/>
  <c r="X1038" i="20"/>
  <c r="L1039" i="20"/>
  <c r="O1039" i="20"/>
  <c r="R1039" i="20"/>
  <c r="U1039" i="20"/>
  <c r="X1039" i="20"/>
  <c r="L1040" i="20"/>
  <c r="O1040" i="20"/>
  <c r="R1040" i="20"/>
  <c r="U1040" i="20"/>
  <c r="X1040" i="20"/>
  <c r="L1041" i="20"/>
  <c r="O1041" i="20"/>
  <c r="R1041" i="20"/>
  <c r="U1041" i="20"/>
  <c r="X1041" i="20"/>
  <c r="L1042" i="20"/>
  <c r="O1042" i="20"/>
  <c r="R1042" i="20"/>
  <c r="U1042" i="20"/>
  <c r="X1042" i="20"/>
  <c r="L1043" i="20"/>
  <c r="O1043" i="20"/>
  <c r="R1043" i="20"/>
  <c r="U1043" i="20"/>
  <c r="X1043" i="20"/>
  <c r="L1044" i="20"/>
  <c r="O1044" i="20"/>
  <c r="R1044" i="20"/>
  <c r="U1044" i="20"/>
  <c r="X1044" i="20"/>
  <c r="L1045" i="20"/>
  <c r="O1045" i="20"/>
  <c r="R1045" i="20"/>
  <c r="U1045" i="20"/>
  <c r="X1045" i="20"/>
  <c r="L1046" i="20"/>
  <c r="O1046" i="20"/>
  <c r="R1046" i="20"/>
  <c r="U1046" i="20"/>
  <c r="X1046" i="20"/>
  <c r="L1047" i="20"/>
  <c r="O1047" i="20"/>
  <c r="R1047" i="20"/>
  <c r="U1047" i="20"/>
  <c r="X1047" i="20"/>
  <c r="L1048" i="20"/>
  <c r="O1048" i="20"/>
  <c r="R1048" i="20"/>
  <c r="U1048" i="20"/>
  <c r="X1048" i="20"/>
  <c r="L1049" i="20"/>
  <c r="O1049" i="20"/>
  <c r="R1049" i="20"/>
  <c r="U1049" i="20"/>
  <c r="X1049" i="20"/>
  <c r="L1050" i="20"/>
  <c r="O1050" i="20"/>
  <c r="R1050" i="20"/>
  <c r="U1050" i="20"/>
  <c r="X1050" i="20"/>
  <c r="L1051" i="20"/>
  <c r="O1051" i="20"/>
  <c r="R1051" i="20"/>
  <c r="U1051" i="20"/>
  <c r="X1051" i="20"/>
  <c r="L1052" i="20"/>
  <c r="O1052" i="20"/>
  <c r="R1052" i="20"/>
  <c r="U1052" i="20"/>
  <c r="X1052" i="20"/>
  <c r="L1053" i="20"/>
  <c r="O1053" i="20"/>
  <c r="R1053" i="20"/>
  <c r="U1053" i="20"/>
  <c r="X1053" i="20"/>
  <c r="L1054" i="20"/>
  <c r="O1054" i="20"/>
  <c r="R1054" i="20"/>
  <c r="U1054" i="20"/>
  <c r="X1054" i="20"/>
  <c r="L1055" i="20"/>
  <c r="O1055" i="20"/>
  <c r="R1055" i="20"/>
  <c r="U1055" i="20"/>
  <c r="X1055" i="20"/>
  <c r="L1056" i="20"/>
  <c r="O1056" i="20"/>
  <c r="R1056" i="20"/>
  <c r="U1056" i="20"/>
  <c r="X1056" i="20"/>
  <c r="L1057" i="20"/>
  <c r="O1057" i="20"/>
  <c r="R1057" i="20"/>
  <c r="U1057" i="20"/>
  <c r="X1057" i="20"/>
  <c r="L1058" i="20"/>
  <c r="O1058" i="20"/>
  <c r="R1058" i="20"/>
  <c r="U1058" i="20"/>
  <c r="X1058" i="20"/>
  <c r="L1059" i="20"/>
  <c r="O1059" i="20"/>
  <c r="R1059" i="20"/>
  <c r="U1059" i="20"/>
  <c r="X1059" i="20"/>
  <c r="L1060" i="20"/>
  <c r="O1060" i="20"/>
  <c r="R1060" i="20"/>
  <c r="U1060" i="20"/>
  <c r="X1060" i="20"/>
  <c r="L1061" i="20"/>
  <c r="O1061" i="20"/>
  <c r="R1061" i="20"/>
  <c r="U1061" i="20"/>
  <c r="X1061" i="20"/>
  <c r="L1062" i="20"/>
  <c r="O1062" i="20"/>
  <c r="R1062" i="20"/>
  <c r="U1062" i="20"/>
  <c r="X1062" i="20"/>
  <c r="L1063" i="20"/>
  <c r="O1063" i="20"/>
  <c r="R1063" i="20"/>
  <c r="U1063" i="20"/>
  <c r="X1063" i="20"/>
  <c r="X1027" i="20"/>
  <c r="U1027" i="20"/>
  <c r="R1027" i="20"/>
  <c r="O1027" i="20"/>
  <c r="L102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L998" i="20"/>
  <c r="O998" i="20"/>
  <c r="R998" i="20"/>
  <c r="U998" i="20"/>
  <c r="X998" i="20"/>
  <c r="L999" i="20"/>
  <c r="O999" i="20"/>
  <c r="R999" i="20"/>
  <c r="U999" i="20"/>
  <c r="X999" i="20"/>
  <c r="L1000" i="20"/>
  <c r="O1000" i="20"/>
  <c r="R1000" i="20"/>
  <c r="U1000" i="20"/>
  <c r="X1000" i="20"/>
  <c r="L1001" i="20"/>
  <c r="O1001" i="20"/>
  <c r="R1001" i="20"/>
  <c r="U1001" i="20"/>
  <c r="X1001" i="20"/>
  <c r="L1002" i="20"/>
  <c r="O1002" i="20"/>
  <c r="R1002" i="20"/>
  <c r="U1002" i="20"/>
  <c r="X1002" i="20"/>
  <c r="L1003" i="20"/>
  <c r="O1003" i="20"/>
  <c r="R1003" i="20"/>
  <c r="U1003" i="20"/>
  <c r="X1003" i="20"/>
  <c r="L1004" i="20"/>
  <c r="O1004" i="20"/>
  <c r="R1004" i="20"/>
  <c r="U1004" i="20"/>
  <c r="X1004" i="20"/>
  <c r="L1005" i="20"/>
  <c r="O1005" i="20"/>
  <c r="R1005" i="20"/>
  <c r="U1005" i="20"/>
  <c r="X1005" i="20"/>
  <c r="L1006" i="20"/>
  <c r="O1006" i="20"/>
  <c r="R1006" i="20"/>
  <c r="U1006" i="20"/>
  <c r="X1006" i="20"/>
  <c r="L1007" i="20"/>
  <c r="O1007" i="20"/>
  <c r="R1007" i="20"/>
  <c r="U1007" i="20"/>
  <c r="X1007" i="20"/>
  <c r="L1008" i="20"/>
  <c r="O1008" i="20"/>
  <c r="R1008" i="20"/>
  <c r="U1008" i="20"/>
  <c r="X1008" i="20"/>
  <c r="L1009" i="20"/>
  <c r="O1009" i="20"/>
  <c r="R1009" i="20"/>
  <c r="U1009" i="20"/>
  <c r="X1009" i="20"/>
  <c r="L1010" i="20"/>
  <c r="O1010" i="20"/>
  <c r="R1010" i="20"/>
  <c r="U1010" i="20"/>
  <c r="X1010" i="20"/>
  <c r="L1011" i="20"/>
  <c r="O1011" i="20"/>
  <c r="R1011" i="20"/>
  <c r="U1011" i="20"/>
  <c r="X1011" i="20"/>
  <c r="L1012" i="20"/>
  <c r="O1012" i="20"/>
  <c r="R1012" i="20"/>
  <c r="U1012" i="20"/>
  <c r="X1012" i="20"/>
  <c r="L1013" i="20"/>
  <c r="O1013" i="20"/>
  <c r="R1013" i="20"/>
  <c r="U1013" i="20"/>
  <c r="X1013" i="20"/>
  <c r="L1014" i="20"/>
  <c r="O1014" i="20"/>
  <c r="R1014" i="20"/>
  <c r="U1014" i="20"/>
  <c r="X1014" i="20"/>
  <c r="L1015" i="20"/>
  <c r="O1015" i="20"/>
  <c r="R1015" i="20"/>
  <c r="U1015" i="20"/>
  <c r="X1015" i="20"/>
  <c r="L1016" i="20"/>
  <c r="O1016" i="20"/>
  <c r="R1016" i="20"/>
  <c r="U1016" i="20"/>
  <c r="X1016" i="20"/>
  <c r="L1017" i="20"/>
  <c r="O1017" i="20"/>
  <c r="R1017" i="20"/>
  <c r="U1017" i="20"/>
  <c r="X1017" i="20"/>
  <c r="L1018" i="20"/>
  <c r="O1018" i="20"/>
  <c r="R1018" i="20"/>
  <c r="U1018" i="20"/>
  <c r="X1018" i="20"/>
  <c r="L1019" i="20"/>
  <c r="O1019" i="20"/>
  <c r="R1019" i="20"/>
  <c r="U1019" i="20"/>
  <c r="X1019" i="20"/>
  <c r="L1020" i="20"/>
  <c r="O1020" i="20"/>
  <c r="R1020" i="20"/>
  <c r="U1020" i="20"/>
  <c r="X1020" i="20"/>
  <c r="L1021" i="20"/>
  <c r="O1021" i="20"/>
  <c r="R1021" i="20"/>
  <c r="U1021" i="20"/>
  <c r="X1021" i="20"/>
  <c r="L1022" i="20"/>
  <c r="O1022" i="20"/>
  <c r="R1022" i="20"/>
  <c r="U1022" i="20"/>
  <c r="X1022" i="20"/>
  <c r="L1023" i="20"/>
  <c r="O1023" i="20"/>
  <c r="R1023" i="20"/>
  <c r="U1023" i="20"/>
  <c r="X1023" i="20"/>
  <c r="L1024" i="20"/>
  <c r="O1024" i="20"/>
  <c r="R1024" i="20"/>
  <c r="U1024" i="20"/>
  <c r="X1024" i="20"/>
  <c r="L1025" i="20"/>
  <c r="O1025" i="20"/>
  <c r="R1025" i="20"/>
  <c r="U1025" i="20"/>
  <c r="X1025" i="20"/>
  <c r="L1026" i="20"/>
  <c r="O1026" i="20"/>
  <c r="R1026" i="20"/>
  <c r="U1026" i="20"/>
  <c r="X1026" i="20"/>
  <c r="AA1013" i="20" l="1"/>
  <c r="AA1012" i="20"/>
  <c r="AA1060" i="20"/>
  <c r="AA1038" i="20"/>
  <c r="AA1032" i="20"/>
  <c r="AA1044" i="20"/>
  <c r="AA1027" i="20"/>
  <c r="AA1040" i="20"/>
  <c r="AA1028" i="20"/>
  <c r="AA1046" i="20"/>
  <c r="AA1036" i="20"/>
  <c r="AA1063" i="20"/>
  <c r="AA1061" i="20"/>
  <c r="AA1059" i="20"/>
  <c r="AA1057" i="20"/>
  <c r="AA1055" i="20"/>
  <c r="AA1053" i="20"/>
  <c r="AA1051" i="20"/>
  <c r="AA1049" i="20"/>
  <c r="AA1047" i="20"/>
  <c r="AA1045" i="20"/>
  <c r="AA1043" i="20"/>
  <c r="AA1041" i="20"/>
  <c r="AA1039" i="20"/>
  <c r="AA1037" i="20"/>
  <c r="AA1035" i="20"/>
  <c r="AA1033" i="20"/>
  <c r="AA1031" i="20"/>
  <c r="AA1029" i="20"/>
  <c r="AA1062" i="20"/>
  <c r="AA1058" i="20"/>
  <c r="AA1056" i="20"/>
  <c r="AA1054" i="20"/>
  <c r="AA1052" i="20"/>
  <c r="AA1050" i="20"/>
  <c r="AA1048" i="20"/>
  <c r="AA1042" i="20"/>
  <c r="AA1034" i="20"/>
  <c r="AA1030" i="20"/>
  <c r="AA1006" i="20"/>
  <c r="AA998" i="20"/>
  <c r="AA1009" i="20"/>
  <c r="AA1002" i="20"/>
  <c r="AA1022" i="20"/>
  <c r="AA1014" i="20"/>
  <c r="AA1021" i="20"/>
  <c r="AA1005" i="20"/>
  <c r="AA1004" i="20"/>
  <c r="AA1026" i="20"/>
  <c r="AA1010" i="20"/>
  <c r="AA1008" i="20"/>
  <c r="AA1025" i="20"/>
  <c r="AA1017" i="20"/>
  <c r="AA1001" i="20"/>
  <c r="AA1018" i="20"/>
  <c r="AA1019" i="20"/>
  <c r="AA1024" i="20"/>
  <c r="AA1020" i="20"/>
  <c r="AA1016" i="20"/>
  <c r="AA1011" i="20"/>
  <c r="AA1003" i="20"/>
  <c r="AA1000" i="20"/>
  <c r="AA1015" i="20"/>
  <c r="AA999" i="20"/>
  <c r="AA1023" i="20"/>
  <c r="AA1007" i="20"/>
  <c r="O627" i="20" l="1"/>
  <c r="L979" i="20" l="1"/>
  <c r="O979" i="20"/>
  <c r="R979" i="20"/>
  <c r="U979" i="20"/>
  <c r="X979" i="20"/>
  <c r="L980" i="20"/>
  <c r="O980" i="20"/>
  <c r="R980" i="20"/>
  <c r="U980" i="20"/>
  <c r="X980" i="20"/>
  <c r="L981" i="20"/>
  <c r="O981" i="20"/>
  <c r="R981" i="20"/>
  <c r="U981" i="20"/>
  <c r="X981" i="20"/>
  <c r="L982" i="20"/>
  <c r="O982" i="20"/>
  <c r="R982" i="20"/>
  <c r="U982" i="20"/>
  <c r="X982" i="20"/>
  <c r="L983" i="20"/>
  <c r="O983" i="20"/>
  <c r="R983" i="20"/>
  <c r="U983" i="20"/>
  <c r="X983" i="20"/>
  <c r="L984" i="20"/>
  <c r="O984" i="20"/>
  <c r="R984" i="20"/>
  <c r="U984" i="20"/>
  <c r="X984" i="20"/>
  <c r="L985" i="20"/>
  <c r="O985" i="20"/>
  <c r="R985" i="20"/>
  <c r="U985" i="20"/>
  <c r="X985" i="20"/>
  <c r="L986" i="20"/>
  <c r="O986" i="20"/>
  <c r="R986" i="20"/>
  <c r="U986" i="20"/>
  <c r="X986" i="20"/>
  <c r="L987" i="20"/>
  <c r="O987" i="20"/>
  <c r="R987" i="20"/>
  <c r="U987" i="20"/>
  <c r="X987" i="20"/>
  <c r="L988" i="20"/>
  <c r="O988" i="20"/>
  <c r="R988" i="20"/>
  <c r="U988" i="20"/>
  <c r="X988" i="20"/>
  <c r="L989" i="20"/>
  <c r="O989" i="20"/>
  <c r="R989" i="20"/>
  <c r="U989" i="20"/>
  <c r="X989" i="20"/>
  <c r="L990" i="20"/>
  <c r="O990" i="20"/>
  <c r="R990" i="20"/>
  <c r="U990" i="20"/>
  <c r="X990" i="20"/>
  <c r="L991" i="20"/>
  <c r="O991" i="20"/>
  <c r="R991" i="20"/>
  <c r="U991" i="20"/>
  <c r="X991" i="20"/>
  <c r="L992" i="20"/>
  <c r="O992" i="20"/>
  <c r="R992" i="20"/>
  <c r="U992" i="20"/>
  <c r="X992" i="20"/>
  <c r="L993" i="20"/>
  <c r="O993" i="20"/>
  <c r="R993" i="20"/>
  <c r="U993" i="20"/>
  <c r="X993" i="20"/>
  <c r="L994" i="20"/>
  <c r="O994" i="20"/>
  <c r="R994" i="20"/>
  <c r="U994" i="20"/>
  <c r="X994" i="20"/>
  <c r="L995" i="20"/>
  <c r="O995" i="20"/>
  <c r="R995" i="20"/>
  <c r="U995" i="20"/>
  <c r="X995" i="20"/>
  <c r="L996" i="20"/>
  <c r="O996" i="20"/>
  <c r="R996" i="20"/>
  <c r="U996" i="20"/>
  <c r="X996" i="20"/>
  <c r="L997" i="20"/>
  <c r="O997" i="20"/>
  <c r="R997" i="20"/>
  <c r="U997" i="20"/>
  <c r="X997" i="20"/>
  <c r="X978" i="20"/>
  <c r="U978" i="20"/>
  <c r="R978" i="20"/>
  <c r="O978" i="20"/>
  <c r="L978" i="20"/>
  <c r="I978" i="20"/>
  <c r="I979" i="20"/>
  <c r="I980" i="20"/>
  <c r="I981" i="20"/>
  <c r="I982" i="20"/>
  <c r="I983" i="20"/>
  <c r="I984" i="20"/>
  <c r="I985" i="20"/>
  <c r="I986" i="20"/>
  <c r="I987" i="20"/>
  <c r="I988" i="20"/>
  <c r="I989" i="20"/>
  <c r="I990" i="20"/>
  <c r="I991" i="20"/>
  <c r="I992" i="20"/>
  <c r="I993" i="20"/>
  <c r="I994" i="20"/>
  <c r="I995" i="20"/>
  <c r="I996" i="20"/>
  <c r="I997" i="20"/>
  <c r="AA990" i="20" l="1"/>
  <c r="AA982" i="20"/>
  <c r="AA996" i="20"/>
  <c r="AA991" i="20"/>
  <c r="AA986" i="20"/>
  <c r="AA997" i="20"/>
  <c r="AA994" i="20"/>
  <c r="AA983" i="20"/>
  <c r="AA995" i="20"/>
  <c r="AA981" i="20"/>
  <c r="AA980" i="20"/>
  <c r="AA989" i="20"/>
  <c r="AA993" i="20"/>
  <c r="AA992" i="20"/>
  <c r="AA978" i="20"/>
  <c r="AA987" i="20"/>
  <c r="AA988" i="20"/>
  <c r="AA985" i="20"/>
  <c r="AA984" i="20"/>
  <c r="AA979" i="20"/>
  <c r="I963" i="20" l="1"/>
  <c r="I964" i="20"/>
  <c r="I965" i="20"/>
  <c r="I966" i="20"/>
  <c r="I967" i="20"/>
  <c r="I968" i="20"/>
  <c r="I969" i="20"/>
  <c r="I970" i="20"/>
  <c r="I971" i="20"/>
  <c r="I972" i="20"/>
  <c r="I973" i="20"/>
  <c r="I974" i="20"/>
  <c r="I975" i="20"/>
  <c r="I976" i="20"/>
  <c r="I977" i="20"/>
  <c r="I962" i="20"/>
  <c r="L963" i="20"/>
  <c r="O963" i="20"/>
  <c r="R963" i="20"/>
  <c r="U963" i="20"/>
  <c r="X963" i="20"/>
  <c r="L964" i="20"/>
  <c r="O964" i="20"/>
  <c r="R964" i="20"/>
  <c r="U964" i="20"/>
  <c r="X964" i="20"/>
  <c r="L965" i="20"/>
  <c r="O965" i="20"/>
  <c r="R965" i="20"/>
  <c r="U965" i="20"/>
  <c r="X965" i="20"/>
  <c r="L966" i="20"/>
  <c r="O966" i="20"/>
  <c r="R966" i="20"/>
  <c r="U966" i="20"/>
  <c r="X966" i="20"/>
  <c r="L967" i="20"/>
  <c r="O967" i="20"/>
  <c r="R967" i="20"/>
  <c r="U967" i="20"/>
  <c r="X967" i="20"/>
  <c r="L968" i="20"/>
  <c r="O968" i="20"/>
  <c r="R968" i="20"/>
  <c r="U968" i="20"/>
  <c r="X968" i="20"/>
  <c r="L969" i="20"/>
  <c r="O969" i="20"/>
  <c r="R969" i="20"/>
  <c r="U969" i="20"/>
  <c r="X969" i="20"/>
  <c r="L970" i="20"/>
  <c r="O970" i="20"/>
  <c r="R970" i="20"/>
  <c r="U970" i="20"/>
  <c r="X970" i="20"/>
  <c r="L971" i="20"/>
  <c r="O971" i="20"/>
  <c r="R971" i="20"/>
  <c r="U971" i="20"/>
  <c r="X971" i="20"/>
  <c r="L972" i="20"/>
  <c r="O972" i="20"/>
  <c r="R972" i="20"/>
  <c r="U972" i="20"/>
  <c r="X972" i="20"/>
  <c r="L973" i="20"/>
  <c r="O973" i="20"/>
  <c r="R973" i="20"/>
  <c r="U973" i="20"/>
  <c r="X973" i="20"/>
  <c r="L974" i="20"/>
  <c r="O974" i="20"/>
  <c r="R974" i="20"/>
  <c r="U974" i="20"/>
  <c r="X974" i="20"/>
  <c r="L975" i="20"/>
  <c r="O975" i="20"/>
  <c r="R975" i="20"/>
  <c r="U975" i="20"/>
  <c r="X975" i="20"/>
  <c r="L976" i="20"/>
  <c r="O976" i="20"/>
  <c r="R976" i="20"/>
  <c r="U976" i="20"/>
  <c r="X976" i="20"/>
  <c r="L977" i="20"/>
  <c r="O977" i="20"/>
  <c r="R977" i="20"/>
  <c r="U977" i="20"/>
  <c r="X977" i="20"/>
  <c r="X962" i="20"/>
  <c r="U962" i="20"/>
  <c r="R962" i="20"/>
  <c r="O962" i="20"/>
  <c r="L962" i="20"/>
  <c r="AA962" i="20" l="1"/>
  <c r="AA975" i="20"/>
  <c r="AA966" i="20"/>
  <c r="AA970" i="20"/>
  <c r="AA967" i="20"/>
  <c r="AA974" i="20"/>
  <c r="AA971" i="20"/>
  <c r="AA963" i="20"/>
  <c r="AA976" i="20"/>
  <c r="AA973" i="20"/>
  <c r="AA972" i="20"/>
  <c r="AA968" i="20"/>
  <c r="AA965" i="20"/>
  <c r="AA964" i="20"/>
  <c r="AA977" i="20"/>
  <c r="AA969"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L930" i="20"/>
  <c r="O930" i="20"/>
  <c r="R930" i="20"/>
  <c r="U930" i="20"/>
  <c r="X930" i="20"/>
  <c r="L931" i="20"/>
  <c r="O931" i="20"/>
  <c r="R931" i="20"/>
  <c r="U931" i="20"/>
  <c r="X931" i="20"/>
  <c r="L932" i="20"/>
  <c r="O932" i="20"/>
  <c r="R932" i="20"/>
  <c r="U932" i="20"/>
  <c r="X932" i="20"/>
  <c r="L933" i="20"/>
  <c r="O933" i="20"/>
  <c r="R933" i="20"/>
  <c r="U933" i="20"/>
  <c r="X933" i="20"/>
  <c r="L934" i="20"/>
  <c r="O934" i="20"/>
  <c r="R934" i="20"/>
  <c r="U934" i="20"/>
  <c r="X934" i="20"/>
  <c r="L935" i="20"/>
  <c r="O935" i="20"/>
  <c r="R935" i="20"/>
  <c r="U935" i="20"/>
  <c r="X935" i="20"/>
  <c r="L936" i="20"/>
  <c r="O936" i="20"/>
  <c r="R936" i="20"/>
  <c r="U936" i="20"/>
  <c r="X936" i="20"/>
  <c r="L937" i="20"/>
  <c r="O937" i="20"/>
  <c r="R937" i="20"/>
  <c r="U937" i="20"/>
  <c r="X937" i="20"/>
  <c r="L938" i="20"/>
  <c r="O938" i="20"/>
  <c r="R938" i="20"/>
  <c r="U938" i="20"/>
  <c r="X938" i="20"/>
  <c r="L939" i="20"/>
  <c r="O939" i="20"/>
  <c r="R939" i="20"/>
  <c r="U939" i="20"/>
  <c r="X939" i="20"/>
  <c r="L940" i="20"/>
  <c r="O940" i="20"/>
  <c r="R940" i="20"/>
  <c r="U940" i="20"/>
  <c r="X940" i="20"/>
  <c r="L941" i="20"/>
  <c r="O941" i="20"/>
  <c r="R941" i="20"/>
  <c r="U941" i="20"/>
  <c r="X941" i="20"/>
  <c r="L942" i="20"/>
  <c r="O942" i="20"/>
  <c r="R942" i="20"/>
  <c r="U942" i="20"/>
  <c r="X942" i="20"/>
  <c r="L943" i="20"/>
  <c r="O943" i="20"/>
  <c r="R943" i="20"/>
  <c r="U943" i="20"/>
  <c r="X943" i="20"/>
  <c r="L944" i="20"/>
  <c r="O944" i="20"/>
  <c r="R944" i="20"/>
  <c r="U944" i="20"/>
  <c r="X944" i="20"/>
  <c r="L945" i="20"/>
  <c r="O945" i="20"/>
  <c r="R945" i="20"/>
  <c r="U945" i="20"/>
  <c r="X945" i="20"/>
  <c r="L946" i="20"/>
  <c r="O946" i="20"/>
  <c r="R946" i="20"/>
  <c r="U946" i="20"/>
  <c r="X946" i="20"/>
  <c r="L947" i="20"/>
  <c r="O947" i="20"/>
  <c r="R947" i="20"/>
  <c r="U947" i="20"/>
  <c r="X947" i="20"/>
  <c r="L948" i="20"/>
  <c r="O948" i="20"/>
  <c r="R948" i="20"/>
  <c r="U948" i="20"/>
  <c r="X948" i="20"/>
  <c r="L949" i="20"/>
  <c r="O949" i="20"/>
  <c r="R949" i="20"/>
  <c r="U949" i="20"/>
  <c r="X949" i="20"/>
  <c r="L950" i="20"/>
  <c r="O950" i="20"/>
  <c r="R950" i="20"/>
  <c r="U950" i="20"/>
  <c r="X950" i="20"/>
  <c r="L951" i="20"/>
  <c r="O951" i="20"/>
  <c r="R951" i="20"/>
  <c r="U951" i="20"/>
  <c r="X951" i="20"/>
  <c r="L952" i="20"/>
  <c r="O952" i="20"/>
  <c r="R952" i="20"/>
  <c r="U952" i="20"/>
  <c r="X952" i="20"/>
  <c r="L953" i="20"/>
  <c r="O953" i="20"/>
  <c r="R953" i="20"/>
  <c r="U953" i="20"/>
  <c r="X953" i="20"/>
  <c r="L954" i="20"/>
  <c r="O954" i="20"/>
  <c r="R954" i="20"/>
  <c r="U954" i="20"/>
  <c r="X954" i="20"/>
  <c r="L955" i="20"/>
  <c r="O955" i="20"/>
  <c r="R955" i="20"/>
  <c r="U955" i="20"/>
  <c r="X955" i="20"/>
  <c r="L956" i="20"/>
  <c r="O956" i="20"/>
  <c r="R956" i="20"/>
  <c r="U956" i="20"/>
  <c r="X956" i="20"/>
  <c r="L957" i="20"/>
  <c r="O957" i="20"/>
  <c r="R957" i="20"/>
  <c r="U957" i="20"/>
  <c r="X957" i="20"/>
  <c r="L958" i="20"/>
  <c r="O958" i="20"/>
  <c r="R958" i="20"/>
  <c r="U958" i="20"/>
  <c r="X958" i="20"/>
  <c r="L959" i="20"/>
  <c r="O959" i="20"/>
  <c r="R959" i="20"/>
  <c r="U959" i="20"/>
  <c r="X959" i="20"/>
  <c r="L960" i="20"/>
  <c r="O960" i="20"/>
  <c r="R960" i="20"/>
  <c r="U960" i="20"/>
  <c r="X960" i="20"/>
  <c r="L961" i="20"/>
  <c r="O961" i="20"/>
  <c r="R961" i="20"/>
  <c r="U961" i="20"/>
  <c r="X961" i="20"/>
  <c r="X929" i="20"/>
  <c r="U929" i="20"/>
  <c r="R929" i="20"/>
  <c r="O929" i="20"/>
  <c r="L929" i="20"/>
  <c r="AA953" i="20" l="1"/>
  <c r="AA957" i="20"/>
  <c r="AA931" i="20"/>
  <c r="AA936" i="20"/>
  <c r="AA933" i="20"/>
  <c r="AA932" i="20"/>
  <c r="AA961" i="20"/>
  <c r="AA934" i="20"/>
  <c r="AA956" i="20"/>
  <c r="AA940" i="20"/>
  <c r="AA937" i="20"/>
  <c r="AA948" i="20"/>
  <c r="AA946" i="20"/>
  <c r="AA941" i="20"/>
  <c r="AA949" i="20"/>
  <c r="AA945" i="20"/>
  <c r="AA960" i="20"/>
  <c r="AA952" i="20"/>
  <c r="AA944" i="20"/>
  <c r="AA959" i="20"/>
  <c r="AA950" i="20"/>
  <c r="AA935" i="20"/>
  <c r="AA938" i="20"/>
  <c r="AA947" i="20"/>
  <c r="AA951" i="20"/>
  <c r="AA954" i="20"/>
  <c r="AA939" i="20"/>
  <c r="AA929" i="20"/>
  <c r="AA930" i="20"/>
  <c r="AA955" i="20"/>
  <c r="AA943" i="20"/>
  <c r="AA958" i="20"/>
  <c r="AA942" i="20"/>
  <c r="I880" i="20" l="1"/>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L880" i="20"/>
  <c r="O880" i="20"/>
  <c r="R880" i="20"/>
  <c r="U880" i="20"/>
  <c r="X880" i="20"/>
  <c r="L881" i="20"/>
  <c r="O881" i="20"/>
  <c r="R881" i="20"/>
  <c r="U881" i="20"/>
  <c r="X881" i="20"/>
  <c r="L882" i="20"/>
  <c r="O882" i="20"/>
  <c r="R882" i="20"/>
  <c r="U882" i="20"/>
  <c r="X882" i="20"/>
  <c r="L883" i="20"/>
  <c r="O883" i="20"/>
  <c r="R883" i="20"/>
  <c r="U883" i="20"/>
  <c r="X883" i="20"/>
  <c r="L884" i="20"/>
  <c r="O884" i="20"/>
  <c r="R884" i="20"/>
  <c r="U884" i="20"/>
  <c r="X884" i="20"/>
  <c r="L885" i="20"/>
  <c r="O885" i="20"/>
  <c r="R885" i="20"/>
  <c r="U885" i="20"/>
  <c r="X885" i="20"/>
  <c r="L886" i="20"/>
  <c r="O886" i="20"/>
  <c r="R886" i="20"/>
  <c r="U886" i="20"/>
  <c r="X886" i="20"/>
  <c r="L887" i="20"/>
  <c r="O887" i="20"/>
  <c r="R887" i="20"/>
  <c r="U887" i="20"/>
  <c r="X887" i="20"/>
  <c r="L888" i="20"/>
  <c r="O888" i="20"/>
  <c r="R888" i="20"/>
  <c r="U888" i="20"/>
  <c r="X888" i="20"/>
  <c r="L889" i="20"/>
  <c r="O889" i="20"/>
  <c r="R889" i="20"/>
  <c r="U889" i="20"/>
  <c r="X889" i="20"/>
  <c r="L890" i="20"/>
  <c r="O890" i="20"/>
  <c r="R890" i="20"/>
  <c r="U890" i="20"/>
  <c r="X890" i="20"/>
  <c r="L891" i="20"/>
  <c r="O891" i="20"/>
  <c r="R891" i="20"/>
  <c r="U891" i="20"/>
  <c r="X891" i="20"/>
  <c r="L892" i="20"/>
  <c r="O892" i="20"/>
  <c r="R892" i="20"/>
  <c r="U892" i="20"/>
  <c r="X892" i="20"/>
  <c r="L893" i="20"/>
  <c r="O893" i="20"/>
  <c r="R893" i="20"/>
  <c r="U893" i="20"/>
  <c r="X893" i="20"/>
  <c r="L894" i="20"/>
  <c r="O894" i="20"/>
  <c r="R894" i="20"/>
  <c r="U894" i="20"/>
  <c r="X894" i="20"/>
  <c r="L895" i="20"/>
  <c r="O895" i="20"/>
  <c r="R895" i="20"/>
  <c r="U895" i="20"/>
  <c r="X895" i="20"/>
  <c r="L896" i="20"/>
  <c r="O896" i="20"/>
  <c r="R896" i="20"/>
  <c r="U896" i="20"/>
  <c r="X896" i="20"/>
  <c r="L897" i="20"/>
  <c r="O897" i="20"/>
  <c r="R897" i="20"/>
  <c r="U897" i="20"/>
  <c r="X897" i="20"/>
  <c r="L898" i="20"/>
  <c r="O898" i="20"/>
  <c r="R898" i="20"/>
  <c r="U898" i="20"/>
  <c r="X898" i="20"/>
  <c r="L899" i="20"/>
  <c r="O899" i="20"/>
  <c r="R899" i="20"/>
  <c r="U899" i="20"/>
  <c r="X899" i="20"/>
  <c r="L900" i="20"/>
  <c r="O900" i="20"/>
  <c r="R900" i="20"/>
  <c r="U900" i="20"/>
  <c r="X900" i="20"/>
  <c r="L901" i="20"/>
  <c r="O901" i="20"/>
  <c r="R901" i="20"/>
  <c r="U901" i="20"/>
  <c r="X901" i="20"/>
  <c r="L902" i="20"/>
  <c r="O902" i="20"/>
  <c r="R902" i="20"/>
  <c r="U902" i="20"/>
  <c r="X902" i="20"/>
  <c r="L903" i="20"/>
  <c r="O903" i="20"/>
  <c r="R903" i="20"/>
  <c r="U903" i="20"/>
  <c r="X903" i="20"/>
  <c r="L904" i="20"/>
  <c r="O904" i="20"/>
  <c r="R904" i="20"/>
  <c r="U904" i="20"/>
  <c r="X904" i="20"/>
  <c r="L905" i="20"/>
  <c r="O905" i="20"/>
  <c r="R905" i="20"/>
  <c r="U905" i="20"/>
  <c r="X905" i="20"/>
  <c r="L906" i="20"/>
  <c r="O906" i="20"/>
  <c r="R906" i="20"/>
  <c r="U906" i="20"/>
  <c r="X906" i="20"/>
  <c r="L907" i="20"/>
  <c r="O907" i="20"/>
  <c r="R907" i="20"/>
  <c r="U907" i="20"/>
  <c r="X907" i="20"/>
  <c r="L908" i="20"/>
  <c r="O908" i="20"/>
  <c r="R908" i="20"/>
  <c r="U908" i="20"/>
  <c r="X908" i="20"/>
  <c r="L909" i="20"/>
  <c r="O909" i="20"/>
  <c r="R909" i="20"/>
  <c r="U909" i="20"/>
  <c r="X909" i="20"/>
  <c r="L910" i="20"/>
  <c r="O910" i="20"/>
  <c r="R910" i="20"/>
  <c r="U910" i="20"/>
  <c r="X910" i="20"/>
  <c r="L911" i="20"/>
  <c r="O911" i="20"/>
  <c r="R911" i="20"/>
  <c r="U911" i="20"/>
  <c r="X911" i="20"/>
  <c r="L912" i="20"/>
  <c r="O912" i="20"/>
  <c r="R912" i="20"/>
  <c r="U912" i="20"/>
  <c r="X912" i="20"/>
  <c r="L913" i="20"/>
  <c r="O913" i="20"/>
  <c r="R913" i="20"/>
  <c r="U913" i="20"/>
  <c r="X913" i="20"/>
  <c r="L914" i="20"/>
  <c r="O914" i="20"/>
  <c r="R914" i="20"/>
  <c r="U914" i="20"/>
  <c r="X914" i="20"/>
  <c r="L915" i="20"/>
  <c r="O915" i="20"/>
  <c r="R915" i="20"/>
  <c r="U915" i="20"/>
  <c r="X915" i="20"/>
  <c r="L916" i="20"/>
  <c r="O916" i="20"/>
  <c r="R916" i="20"/>
  <c r="U916" i="20"/>
  <c r="X916" i="20"/>
  <c r="L917" i="20"/>
  <c r="O917" i="20"/>
  <c r="R917" i="20"/>
  <c r="U917" i="20"/>
  <c r="X917" i="20"/>
  <c r="L918" i="20"/>
  <c r="O918" i="20"/>
  <c r="R918" i="20"/>
  <c r="U918" i="20"/>
  <c r="X918" i="20"/>
  <c r="L919" i="20"/>
  <c r="O919" i="20"/>
  <c r="R919" i="20"/>
  <c r="U919" i="20"/>
  <c r="X919" i="20"/>
  <c r="L920" i="20"/>
  <c r="O920" i="20"/>
  <c r="R920" i="20"/>
  <c r="U920" i="20"/>
  <c r="X920" i="20"/>
  <c r="L921" i="20"/>
  <c r="O921" i="20"/>
  <c r="R921" i="20"/>
  <c r="U921" i="20"/>
  <c r="X921" i="20"/>
  <c r="L922" i="20"/>
  <c r="O922" i="20"/>
  <c r="R922" i="20"/>
  <c r="U922" i="20"/>
  <c r="X922" i="20"/>
  <c r="L923" i="20"/>
  <c r="O923" i="20"/>
  <c r="R923" i="20"/>
  <c r="U923" i="20"/>
  <c r="X923" i="20"/>
  <c r="L924" i="20"/>
  <c r="O924" i="20"/>
  <c r="R924" i="20"/>
  <c r="U924" i="20"/>
  <c r="X924" i="20"/>
  <c r="L925" i="20"/>
  <c r="O925" i="20"/>
  <c r="R925" i="20"/>
  <c r="U925" i="20"/>
  <c r="X925" i="20"/>
  <c r="L926" i="20"/>
  <c r="O926" i="20"/>
  <c r="R926" i="20"/>
  <c r="U926" i="20"/>
  <c r="X926" i="20"/>
  <c r="L927" i="20"/>
  <c r="O927" i="20"/>
  <c r="R927" i="20"/>
  <c r="U927" i="20"/>
  <c r="X927" i="20"/>
  <c r="L928" i="20"/>
  <c r="O928" i="20"/>
  <c r="R928" i="20"/>
  <c r="U928" i="20"/>
  <c r="X928" i="20"/>
  <c r="AA923" i="20" l="1"/>
  <c r="AA911" i="20"/>
  <c r="AA924" i="20"/>
  <c r="AA921" i="20"/>
  <c r="AA883" i="20"/>
  <c r="AA899" i="20"/>
  <c r="AA891" i="20"/>
  <c r="AA915" i="20"/>
  <c r="AA907" i="20"/>
  <c r="AA901" i="20"/>
  <c r="AA919" i="20"/>
  <c r="AA906" i="20"/>
  <c r="AA892" i="20"/>
  <c r="AA927" i="20"/>
  <c r="AA903" i="20"/>
  <c r="AA895" i="20"/>
  <c r="AA887" i="20"/>
  <c r="AA898" i="20"/>
  <c r="AA884" i="20"/>
  <c r="AA913" i="20"/>
  <c r="AA925" i="20"/>
  <c r="AA905" i="20"/>
  <c r="AA886" i="20"/>
  <c r="AA926" i="20"/>
  <c r="AA897" i="20"/>
  <c r="AA918" i="20"/>
  <c r="AA917" i="20"/>
  <c r="AA916" i="20"/>
  <c r="AA910" i="20"/>
  <c r="AA909" i="20"/>
  <c r="AA908" i="20"/>
  <c r="AA902" i="20"/>
  <c r="AA900" i="20"/>
  <c r="AA894" i="20"/>
  <c r="AA893" i="20"/>
  <c r="AA889" i="20"/>
  <c r="AA881" i="20"/>
  <c r="AA922" i="20"/>
  <c r="AA890" i="20"/>
  <c r="AA896" i="20"/>
  <c r="AA904" i="20"/>
  <c r="AA914" i="20"/>
  <c r="AA882" i="20"/>
  <c r="AA928" i="20"/>
  <c r="AA920" i="20"/>
  <c r="AA888" i="20"/>
  <c r="AA885" i="20"/>
  <c r="AA912" i="20"/>
  <c r="AA880" i="20"/>
  <c r="W272" i="20"/>
  <c r="N81"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L850" i="20"/>
  <c r="O850" i="20"/>
  <c r="R850" i="20"/>
  <c r="U850" i="20"/>
  <c r="X850" i="20"/>
  <c r="L851" i="20"/>
  <c r="O851" i="20"/>
  <c r="R851" i="20"/>
  <c r="U851" i="20"/>
  <c r="X851" i="20"/>
  <c r="L852" i="20"/>
  <c r="O852" i="20"/>
  <c r="R852" i="20"/>
  <c r="U852" i="20"/>
  <c r="X852" i="20"/>
  <c r="L853" i="20"/>
  <c r="O853" i="20"/>
  <c r="R853" i="20"/>
  <c r="U853" i="20"/>
  <c r="X853" i="20"/>
  <c r="L854" i="20"/>
  <c r="O854" i="20"/>
  <c r="R854" i="20"/>
  <c r="U854" i="20"/>
  <c r="X854" i="20"/>
  <c r="L855" i="20"/>
  <c r="O855" i="20"/>
  <c r="R855" i="20"/>
  <c r="U855" i="20"/>
  <c r="X855" i="20"/>
  <c r="L856" i="20"/>
  <c r="O856" i="20"/>
  <c r="R856" i="20"/>
  <c r="U856" i="20"/>
  <c r="X856" i="20"/>
  <c r="L857" i="20"/>
  <c r="O857" i="20"/>
  <c r="R857" i="20"/>
  <c r="U857" i="20"/>
  <c r="X857" i="20"/>
  <c r="L858" i="20"/>
  <c r="O858" i="20"/>
  <c r="R858" i="20"/>
  <c r="U858" i="20"/>
  <c r="X858" i="20"/>
  <c r="L859" i="20"/>
  <c r="O859" i="20"/>
  <c r="R859" i="20"/>
  <c r="U859" i="20"/>
  <c r="X859" i="20"/>
  <c r="L860" i="20"/>
  <c r="O860" i="20"/>
  <c r="R860" i="20"/>
  <c r="U860" i="20"/>
  <c r="X860" i="20"/>
  <c r="L861" i="20"/>
  <c r="O861" i="20"/>
  <c r="R861" i="20"/>
  <c r="U861" i="20"/>
  <c r="X861" i="20"/>
  <c r="L862" i="20"/>
  <c r="O862" i="20"/>
  <c r="R862" i="20"/>
  <c r="U862" i="20"/>
  <c r="X862" i="20"/>
  <c r="L863" i="20"/>
  <c r="O863" i="20"/>
  <c r="R863" i="20"/>
  <c r="U863" i="20"/>
  <c r="X863" i="20"/>
  <c r="L864" i="20"/>
  <c r="O864" i="20"/>
  <c r="R864" i="20"/>
  <c r="U864" i="20"/>
  <c r="X864" i="20"/>
  <c r="L865" i="20"/>
  <c r="O865" i="20"/>
  <c r="R865" i="20"/>
  <c r="U865" i="20"/>
  <c r="X865" i="20"/>
  <c r="L866" i="20"/>
  <c r="O866" i="20"/>
  <c r="R866" i="20"/>
  <c r="U866" i="20"/>
  <c r="X866" i="20"/>
  <c r="L867" i="20"/>
  <c r="O867" i="20"/>
  <c r="R867" i="20"/>
  <c r="U867" i="20"/>
  <c r="X867" i="20"/>
  <c r="L868" i="20"/>
  <c r="O868" i="20"/>
  <c r="R868" i="20"/>
  <c r="U868" i="20"/>
  <c r="X868" i="20"/>
  <c r="L869" i="20"/>
  <c r="O869" i="20"/>
  <c r="R869" i="20"/>
  <c r="U869" i="20"/>
  <c r="X869" i="20"/>
  <c r="L870" i="20"/>
  <c r="O870" i="20"/>
  <c r="R870" i="20"/>
  <c r="U870" i="20"/>
  <c r="X870" i="20"/>
  <c r="L871" i="20"/>
  <c r="O871" i="20"/>
  <c r="R871" i="20"/>
  <c r="U871" i="20"/>
  <c r="X871" i="20"/>
  <c r="L872" i="20"/>
  <c r="O872" i="20"/>
  <c r="R872" i="20"/>
  <c r="U872" i="20"/>
  <c r="X872" i="20"/>
  <c r="L873" i="20"/>
  <c r="O873" i="20"/>
  <c r="R873" i="20"/>
  <c r="U873" i="20"/>
  <c r="X873" i="20"/>
  <c r="L874" i="20"/>
  <c r="O874" i="20"/>
  <c r="R874" i="20"/>
  <c r="U874" i="20"/>
  <c r="X874" i="20"/>
  <c r="L875" i="20"/>
  <c r="O875" i="20"/>
  <c r="R875" i="20"/>
  <c r="U875" i="20"/>
  <c r="X875" i="20"/>
  <c r="L876" i="20"/>
  <c r="O876" i="20"/>
  <c r="R876" i="20"/>
  <c r="U876" i="20"/>
  <c r="X876" i="20"/>
  <c r="L877" i="20"/>
  <c r="O877" i="20"/>
  <c r="R877" i="20"/>
  <c r="U877" i="20"/>
  <c r="X877" i="20"/>
  <c r="L878" i="20"/>
  <c r="O878" i="20"/>
  <c r="R878" i="20"/>
  <c r="U878" i="20"/>
  <c r="X878" i="20"/>
  <c r="L879" i="20"/>
  <c r="O879" i="20"/>
  <c r="R879" i="20"/>
  <c r="U879" i="20"/>
  <c r="X879" i="20"/>
  <c r="X849" i="20"/>
  <c r="U849" i="20"/>
  <c r="R849" i="20"/>
  <c r="O849" i="20"/>
  <c r="L849" i="20"/>
  <c r="AA857" i="20" l="1"/>
  <c r="AA853" i="20"/>
  <c r="AA858" i="20"/>
  <c r="AA854" i="20"/>
  <c r="AA873" i="20"/>
  <c r="AA869" i="20"/>
  <c r="AA865" i="20"/>
  <c r="AA849" i="20"/>
  <c r="AA874" i="20"/>
  <c r="AA870" i="20"/>
  <c r="AA866" i="20"/>
  <c r="AA862" i="20"/>
  <c r="AA878" i="20"/>
  <c r="AA850" i="20"/>
  <c r="AA876" i="20"/>
  <c r="AA872" i="20"/>
  <c r="AA868" i="20"/>
  <c r="AA864" i="20"/>
  <c r="AA863" i="20"/>
  <c r="AA859" i="20"/>
  <c r="AA855" i="20"/>
  <c r="AA877" i="20"/>
  <c r="AA861" i="20"/>
  <c r="AA879" i="20"/>
  <c r="AA875" i="20"/>
  <c r="AA871" i="20"/>
  <c r="AA867" i="20"/>
  <c r="AA860" i="20"/>
  <c r="AA856" i="20"/>
  <c r="AA852" i="20"/>
  <c r="AA851"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L813" i="20" l="1"/>
  <c r="O813" i="20"/>
  <c r="R813" i="20"/>
  <c r="U813" i="20"/>
  <c r="X813" i="20"/>
  <c r="L814" i="20"/>
  <c r="O814" i="20"/>
  <c r="R814" i="20"/>
  <c r="U814" i="20"/>
  <c r="X814" i="20"/>
  <c r="L815" i="20"/>
  <c r="O815" i="20"/>
  <c r="R815" i="20"/>
  <c r="U815" i="20"/>
  <c r="X815" i="20"/>
  <c r="L816" i="20"/>
  <c r="O816" i="20"/>
  <c r="R816" i="20"/>
  <c r="U816" i="20"/>
  <c r="X816" i="20"/>
  <c r="L817" i="20"/>
  <c r="O817" i="20"/>
  <c r="R817" i="20"/>
  <c r="U817" i="20"/>
  <c r="X817" i="20"/>
  <c r="L818" i="20"/>
  <c r="O818" i="20"/>
  <c r="R818" i="20"/>
  <c r="U818" i="20"/>
  <c r="X818" i="20"/>
  <c r="L819" i="20"/>
  <c r="O819" i="20"/>
  <c r="R819" i="20"/>
  <c r="U819" i="20"/>
  <c r="X819" i="20"/>
  <c r="L820" i="20"/>
  <c r="O820" i="20"/>
  <c r="R820" i="20"/>
  <c r="U820" i="20"/>
  <c r="X820" i="20"/>
  <c r="L821" i="20"/>
  <c r="O821" i="20"/>
  <c r="R821" i="20"/>
  <c r="U821" i="20"/>
  <c r="X821" i="20"/>
  <c r="L822" i="20"/>
  <c r="O822" i="20"/>
  <c r="R822" i="20"/>
  <c r="U822" i="20"/>
  <c r="X822" i="20"/>
  <c r="L823" i="20"/>
  <c r="O823" i="20"/>
  <c r="R823" i="20"/>
  <c r="U823" i="20"/>
  <c r="X823" i="20"/>
  <c r="L824" i="20"/>
  <c r="O824" i="20"/>
  <c r="R824" i="20"/>
  <c r="U824" i="20"/>
  <c r="X824" i="20"/>
  <c r="L825" i="20"/>
  <c r="O825" i="20"/>
  <c r="R825" i="20"/>
  <c r="U825" i="20"/>
  <c r="X825" i="20"/>
  <c r="L826" i="20"/>
  <c r="O826" i="20"/>
  <c r="R826" i="20"/>
  <c r="U826" i="20"/>
  <c r="X826" i="20"/>
  <c r="L827" i="20"/>
  <c r="O827" i="20"/>
  <c r="R827" i="20"/>
  <c r="U827" i="20"/>
  <c r="X827" i="20"/>
  <c r="L828" i="20"/>
  <c r="O828" i="20"/>
  <c r="R828" i="20"/>
  <c r="U828" i="20"/>
  <c r="X828" i="20"/>
  <c r="L829" i="20"/>
  <c r="O829" i="20"/>
  <c r="R829" i="20"/>
  <c r="U829" i="20"/>
  <c r="X829" i="20"/>
  <c r="L830" i="20"/>
  <c r="O830" i="20"/>
  <c r="R830" i="20"/>
  <c r="U830" i="20"/>
  <c r="X830" i="20"/>
  <c r="L831" i="20"/>
  <c r="O831" i="20"/>
  <c r="R831" i="20"/>
  <c r="U831" i="20"/>
  <c r="X831" i="20"/>
  <c r="L832" i="20"/>
  <c r="O832" i="20"/>
  <c r="R832" i="20"/>
  <c r="U832" i="20"/>
  <c r="X832" i="20"/>
  <c r="L833" i="20"/>
  <c r="O833" i="20"/>
  <c r="R833" i="20"/>
  <c r="U833" i="20"/>
  <c r="X833" i="20"/>
  <c r="L834" i="20"/>
  <c r="O834" i="20"/>
  <c r="R834" i="20"/>
  <c r="U834" i="20"/>
  <c r="X834" i="20"/>
  <c r="L835" i="20"/>
  <c r="O835" i="20"/>
  <c r="R835" i="20"/>
  <c r="U835" i="20"/>
  <c r="X835" i="20"/>
  <c r="L836" i="20"/>
  <c r="O836" i="20"/>
  <c r="R836" i="20"/>
  <c r="U836" i="20"/>
  <c r="X836" i="20"/>
  <c r="L837" i="20"/>
  <c r="O837" i="20"/>
  <c r="R837" i="20"/>
  <c r="U837" i="20"/>
  <c r="X837" i="20"/>
  <c r="L838" i="20"/>
  <c r="O838" i="20"/>
  <c r="R838" i="20"/>
  <c r="U838" i="20"/>
  <c r="X838" i="20"/>
  <c r="L839" i="20"/>
  <c r="O839" i="20"/>
  <c r="R839" i="20"/>
  <c r="U839" i="20"/>
  <c r="X839" i="20"/>
  <c r="L840" i="20"/>
  <c r="O840" i="20"/>
  <c r="R840" i="20"/>
  <c r="U840" i="20"/>
  <c r="X840" i="20"/>
  <c r="L841" i="20"/>
  <c r="O841" i="20"/>
  <c r="R841" i="20"/>
  <c r="U841" i="20"/>
  <c r="X841" i="20"/>
  <c r="L842" i="20"/>
  <c r="O842" i="20"/>
  <c r="R842" i="20"/>
  <c r="U842" i="20"/>
  <c r="X842" i="20"/>
  <c r="L843" i="20"/>
  <c r="O843" i="20"/>
  <c r="R843" i="20"/>
  <c r="U843" i="20"/>
  <c r="X843" i="20"/>
  <c r="L844" i="20"/>
  <c r="O844" i="20"/>
  <c r="R844" i="20"/>
  <c r="U844" i="20"/>
  <c r="X844" i="20"/>
  <c r="L845" i="20"/>
  <c r="O845" i="20"/>
  <c r="R845" i="20"/>
  <c r="U845" i="20"/>
  <c r="X845" i="20"/>
  <c r="L846" i="20"/>
  <c r="O846" i="20"/>
  <c r="R846" i="20"/>
  <c r="U846" i="20"/>
  <c r="X846" i="20"/>
  <c r="L847" i="20"/>
  <c r="O847" i="20"/>
  <c r="R847" i="20"/>
  <c r="U847" i="20"/>
  <c r="X847" i="20"/>
  <c r="L848" i="20"/>
  <c r="O848" i="20"/>
  <c r="R848" i="20"/>
  <c r="U848" i="20"/>
  <c r="X848" i="20"/>
  <c r="AA847" i="20" l="1"/>
  <c r="AA839" i="20"/>
  <c r="AA823" i="20"/>
  <c r="AA815" i="20"/>
  <c r="AA813" i="20"/>
  <c r="AA841" i="20"/>
  <c r="AA833" i="20"/>
  <c r="AA825" i="20"/>
  <c r="AA831" i="20"/>
  <c r="AA844" i="20"/>
  <c r="AA842" i="20"/>
  <c r="AA826" i="20"/>
  <c r="AA845" i="20"/>
  <c r="AA837" i="20"/>
  <c r="AA829" i="20"/>
  <c r="AA821" i="20"/>
  <c r="AA848" i="20"/>
  <c r="AA840" i="20"/>
  <c r="AA836" i="20"/>
  <c r="AA832" i="20"/>
  <c r="AA824" i="20"/>
  <c r="AA816" i="20"/>
  <c r="AA817" i="20"/>
  <c r="AA828" i="20"/>
  <c r="AA820" i="20"/>
  <c r="AA846" i="20"/>
  <c r="AA843" i="20"/>
  <c r="AA830" i="20"/>
  <c r="AA827" i="20"/>
  <c r="AA814" i="20"/>
  <c r="AA834" i="20"/>
  <c r="AA818" i="20"/>
  <c r="AA838" i="20"/>
  <c r="AA835" i="20"/>
  <c r="AA822" i="20"/>
  <c r="AA819" i="20"/>
  <c r="I613" i="20"/>
  <c r="L613" i="20"/>
  <c r="O613" i="20"/>
  <c r="R613" i="20"/>
  <c r="U613" i="20"/>
  <c r="X613" i="20"/>
  <c r="AA613" i="20" l="1"/>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L784" i="20"/>
  <c r="O784" i="20"/>
  <c r="R784" i="20"/>
  <c r="U784" i="20"/>
  <c r="X784" i="20"/>
  <c r="L785" i="20"/>
  <c r="O785" i="20"/>
  <c r="R785" i="20"/>
  <c r="U785" i="20"/>
  <c r="X785" i="20"/>
  <c r="L786" i="20"/>
  <c r="O786" i="20"/>
  <c r="R786" i="20"/>
  <c r="U786" i="20"/>
  <c r="X786" i="20"/>
  <c r="L787" i="20"/>
  <c r="O787" i="20"/>
  <c r="R787" i="20"/>
  <c r="U787" i="20"/>
  <c r="X787" i="20"/>
  <c r="L788" i="20"/>
  <c r="O788" i="20"/>
  <c r="R788" i="20"/>
  <c r="U788" i="20"/>
  <c r="X788" i="20"/>
  <c r="L789" i="20"/>
  <c r="O789" i="20"/>
  <c r="R789" i="20"/>
  <c r="U789" i="20"/>
  <c r="X789" i="20"/>
  <c r="L790" i="20"/>
  <c r="O790" i="20"/>
  <c r="R790" i="20"/>
  <c r="U790" i="20"/>
  <c r="X790" i="20"/>
  <c r="L791" i="20"/>
  <c r="O791" i="20"/>
  <c r="R791" i="20"/>
  <c r="U791" i="20"/>
  <c r="X791" i="20"/>
  <c r="L792" i="20"/>
  <c r="O792" i="20"/>
  <c r="R792" i="20"/>
  <c r="U792" i="20"/>
  <c r="X792" i="20"/>
  <c r="L793" i="20"/>
  <c r="O793" i="20"/>
  <c r="R793" i="20"/>
  <c r="U793" i="20"/>
  <c r="X793" i="20"/>
  <c r="L794" i="20"/>
  <c r="O794" i="20"/>
  <c r="R794" i="20"/>
  <c r="U794" i="20"/>
  <c r="X794" i="20"/>
  <c r="L795" i="20"/>
  <c r="O795" i="20"/>
  <c r="R795" i="20"/>
  <c r="U795" i="20"/>
  <c r="X795" i="20"/>
  <c r="L796" i="20"/>
  <c r="O796" i="20"/>
  <c r="R796" i="20"/>
  <c r="U796" i="20"/>
  <c r="X796" i="20"/>
  <c r="L797" i="20"/>
  <c r="O797" i="20"/>
  <c r="R797" i="20"/>
  <c r="U797" i="20"/>
  <c r="X797" i="20"/>
  <c r="L798" i="20"/>
  <c r="O798" i="20"/>
  <c r="R798" i="20"/>
  <c r="U798" i="20"/>
  <c r="X798" i="20"/>
  <c r="L799" i="20"/>
  <c r="O799" i="20"/>
  <c r="R799" i="20"/>
  <c r="U799" i="20"/>
  <c r="X799" i="20"/>
  <c r="L800" i="20"/>
  <c r="O800" i="20"/>
  <c r="R800" i="20"/>
  <c r="U800" i="20"/>
  <c r="X800" i="20"/>
  <c r="L801" i="20"/>
  <c r="O801" i="20"/>
  <c r="R801" i="20"/>
  <c r="U801" i="20"/>
  <c r="X801" i="20"/>
  <c r="L802" i="20"/>
  <c r="O802" i="20"/>
  <c r="R802" i="20"/>
  <c r="U802" i="20"/>
  <c r="X802" i="20"/>
  <c r="L803" i="20"/>
  <c r="O803" i="20"/>
  <c r="R803" i="20"/>
  <c r="U803" i="20"/>
  <c r="X803" i="20"/>
  <c r="L804" i="20"/>
  <c r="O804" i="20"/>
  <c r="R804" i="20"/>
  <c r="U804" i="20"/>
  <c r="X804" i="20"/>
  <c r="L805" i="20"/>
  <c r="O805" i="20"/>
  <c r="R805" i="20"/>
  <c r="U805" i="20"/>
  <c r="X805" i="20"/>
  <c r="L806" i="20"/>
  <c r="O806" i="20"/>
  <c r="R806" i="20"/>
  <c r="U806" i="20"/>
  <c r="X806" i="20"/>
  <c r="L807" i="20"/>
  <c r="O807" i="20"/>
  <c r="R807" i="20"/>
  <c r="U807" i="20"/>
  <c r="X807" i="20"/>
  <c r="L808" i="20"/>
  <c r="O808" i="20"/>
  <c r="R808" i="20"/>
  <c r="U808" i="20"/>
  <c r="X808" i="20"/>
  <c r="L809" i="20"/>
  <c r="O809" i="20"/>
  <c r="R809" i="20"/>
  <c r="U809" i="20"/>
  <c r="X809" i="20"/>
  <c r="L810" i="20"/>
  <c r="O810" i="20"/>
  <c r="R810" i="20"/>
  <c r="U810" i="20"/>
  <c r="X810" i="20"/>
  <c r="L811" i="20"/>
  <c r="O811" i="20"/>
  <c r="R811" i="20"/>
  <c r="U811" i="20"/>
  <c r="X811" i="20"/>
  <c r="L812" i="20"/>
  <c r="O812" i="20"/>
  <c r="R812" i="20"/>
  <c r="U812" i="20"/>
  <c r="X812" i="20"/>
  <c r="L783" i="20"/>
  <c r="O783" i="20"/>
  <c r="R783" i="20"/>
  <c r="U783" i="20"/>
  <c r="X783" i="20"/>
  <c r="AA784" i="20" l="1"/>
  <c r="AA804" i="20"/>
  <c r="AA792" i="20"/>
  <c r="AA800" i="20"/>
  <c r="AA788" i="20"/>
  <c r="AA810" i="20"/>
  <c r="AA798" i="20"/>
  <c r="AA794" i="20"/>
  <c r="AA812" i="20"/>
  <c r="AA808" i="20"/>
  <c r="AA796" i="20"/>
  <c r="AA802" i="20"/>
  <c r="AA790" i="20"/>
  <c r="AA809" i="20"/>
  <c r="AA805" i="20"/>
  <c r="AA801" i="20"/>
  <c r="AA797" i="20"/>
  <c r="AA793" i="20"/>
  <c r="AA789" i="20"/>
  <c r="AA785" i="20"/>
  <c r="AA783" i="20"/>
  <c r="AA806" i="20"/>
  <c r="AA786" i="20"/>
  <c r="AA803" i="20"/>
  <c r="AA787" i="20"/>
  <c r="AA807" i="20"/>
  <c r="AA791" i="20"/>
  <c r="AA811" i="20"/>
  <c r="AA795" i="20"/>
  <c r="AA799"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45" i="20"/>
  <c r="L746" i="20"/>
  <c r="O746" i="20"/>
  <c r="R746" i="20"/>
  <c r="U746" i="20"/>
  <c r="X746" i="20"/>
  <c r="L747" i="20"/>
  <c r="O747" i="20"/>
  <c r="R747" i="20"/>
  <c r="U747" i="20"/>
  <c r="X747" i="20"/>
  <c r="L748" i="20"/>
  <c r="O748" i="20"/>
  <c r="R748" i="20"/>
  <c r="U748" i="20"/>
  <c r="X748" i="20"/>
  <c r="L749" i="20"/>
  <c r="O749" i="20"/>
  <c r="R749" i="20"/>
  <c r="U749" i="20"/>
  <c r="X749" i="20"/>
  <c r="L750" i="20"/>
  <c r="O750" i="20"/>
  <c r="R750" i="20"/>
  <c r="U750" i="20"/>
  <c r="X750" i="20"/>
  <c r="L751" i="20"/>
  <c r="O751" i="20"/>
  <c r="R751" i="20"/>
  <c r="U751" i="20"/>
  <c r="X751" i="20"/>
  <c r="L752" i="20"/>
  <c r="O752" i="20"/>
  <c r="R752" i="20"/>
  <c r="U752" i="20"/>
  <c r="X752" i="20"/>
  <c r="L753" i="20"/>
  <c r="O753" i="20"/>
  <c r="R753" i="20"/>
  <c r="U753" i="20"/>
  <c r="X753" i="20"/>
  <c r="L754" i="20"/>
  <c r="O754" i="20"/>
  <c r="R754" i="20"/>
  <c r="U754" i="20"/>
  <c r="X754" i="20"/>
  <c r="L755" i="20"/>
  <c r="O755" i="20"/>
  <c r="R755" i="20"/>
  <c r="U755" i="20"/>
  <c r="X755" i="20"/>
  <c r="L756" i="20"/>
  <c r="O756" i="20"/>
  <c r="R756" i="20"/>
  <c r="U756" i="20"/>
  <c r="X756" i="20"/>
  <c r="L757" i="20"/>
  <c r="O757" i="20"/>
  <c r="R757" i="20"/>
  <c r="U757" i="20"/>
  <c r="X757" i="20"/>
  <c r="L758" i="20"/>
  <c r="O758" i="20"/>
  <c r="R758" i="20"/>
  <c r="U758" i="20"/>
  <c r="X758" i="20"/>
  <c r="L759" i="20"/>
  <c r="O759" i="20"/>
  <c r="R759" i="20"/>
  <c r="U759" i="20"/>
  <c r="X759" i="20"/>
  <c r="L760" i="20"/>
  <c r="O760" i="20"/>
  <c r="R760" i="20"/>
  <c r="U760" i="20"/>
  <c r="X760" i="20"/>
  <c r="L761" i="20"/>
  <c r="O761" i="20"/>
  <c r="R761" i="20"/>
  <c r="U761" i="20"/>
  <c r="X761" i="20"/>
  <c r="L762" i="20"/>
  <c r="O762" i="20"/>
  <c r="R762" i="20"/>
  <c r="U762" i="20"/>
  <c r="X762" i="20"/>
  <c r="L763" i="20"/>
  <c r="O763" i="20"/>
  <c r="R763" i="20"/>
  <c r="U763" i="20"/>
  <c r="X763" i="20"/>
  <c r="L764" i="20"/>
  <c r="O764" i="20"/>
  <c r="R764" i="20"/>
  <c r="U764" i="20"/>
  <c r="X764" i="20"/>
  <c r="L765" i="20"/>
  <c r="O765" i="20"/>
  <c r="R765" i="20"/>
  <c r="U765" i="20"/>
  <c r="X765" i="20"/>
  <c r="L766" i="20"/>
  <c r="O766" i="20"/>
  <c r="R766" i="20"/>
  <c r="U766" i="20"/>
  <c r="X766" i="20"/>
  <c r="L767" i="20"/>
  <c r="O767" i="20"/>
  <c r="R767" i="20"/>
  <c r="U767" i="20"/>
  <c r="X767" i="20"/>
  <c r="L768" i="20"/>
  <c r="O768" i="20"/>
  <c r="R768" i="20"/>
  <c r="U768" i="20"/>
  <c r="X768" i="20"/>
  <c r="L769" i="20"/>
  <c r="O769" i="20"/>
  <c r="R769" i="20"/>
  <c r="U769" i="20"/>
  <c r="X769" i="20"/>
  <c r="L770" i="20"/>
  <c r="O770" i="20"/>
  <c r="R770" i="20"/>
  <c r="U770" i="20"/>
  <c r="X770" i="20"/>
  <c r="L771" i="20"/>
  <c r="O771" i="20"/>
  <c r="R771" i="20"/>
  <c r="U771" i="20"/>
  <c r="X771" i="20"/>
  <c r="L772" i="20"/>
  <c r="O772" i="20"/>
  <c r="R772" i="20"/>
  <c r="U772" i="20"/>
  <c r="X772" i="20"/>
  <c r="L773" i="20"/>
  <c r="O773" i="20"/>
  <c r="R773" i="20"/>
  <c r="U773" i="20"/>
  <c r="X773" i="20"/>
  <c r="L774" i="20"/>
  <c r="O774" i="20"/>
  <c r="R774" i="20"/>
  <c r="U774" i="20"/>
  <c r="X774" i="20"/>
  <c r="L775" i="20"/>
  <c r="O775" i="20"/>
  <c r="R775" i="20"/>
  <c r="U775" i="20"/>
  <c r="X775" i="20"/>
  <c r="L776" i="20"/>
  <c r="O776" i="20"/>
  <c r="R776" i="20"/>
  <c r="U776" i="20"/>
  <c r="X776" i="20"/>
  <c r="L777" i="20"/>
  <c r="O777" i="20"/>
  <c r="R777" i="20"/>
  <c r="U777" i="20"/>
  <c r="X777" i="20"/>
  <c r="L778" i="20"/>
  <c r="O778" i="20"/>
  <c r="R778" i="20"/>
  <c r="U778" i="20"/>
  <c r="X778" i="20"/>
  <c r="L779" i="20"/>
  <c r="O779" i="20"/>
  <c r="R779" i="20"/>
  <c r="U779" i="20"/>
  <c r="X779" i="20"/>
  <c r="L780" i="20"/>
  <c r="O780" i="20"/>
  <c r="R780" i="20"/>
  <c r="U780" i="20"/>
  <c r="X780" i="20"/>
  <c r="L781" i="20"/>
  <c r="O781" i="20"/>
  <c r="R781" i="20"/>
  <c r="U781" i="20"/>
  <c r="X781" i="20"/>
  <c r="L782" i="20"/>
  <c r="O782" i="20"/>
  <c r="R782" i="20"/>
  <c r="U782" i="20"/>
  <c r="X782" i="20"/>
  <c r="AA765" i="20" l="1"/>
  <c r="AA781" i="20"/>
  <c r="AA773" i="20"/>
  <c r="AA757" i="20"/>
  <c r="AA780" i="20"/>
  <c r="AA772" i="20"/>
  <c r="AA764" i="20"/>
  <c r="AA779" i="20"/>
  <c r="AA771" i="20"/>
  <c r="AA763" i="20"/>
  <c r="AA754" i="20"/>
  <c r="AA777" i="20"/>
  <c r="AA769" i="20"/>
  <c r="AA761" i="20"/>
  <c r="AA751" i="20"/>
  <c r="AA778" i="20"/>
  <c r="AA770" i="20"/>
  <c r="AA766" i="20"/>
  <c r="AA762" i="20"/>
  <c r="AA758" i="20"/>
  <c r="AA755" i="20"/>
  <c r="AA749" i="20"/>
  <c r="AA776" i="20"/>
  <c r="AA768" i="20"/>
  <c r="AA760" i="20"/>
  <c r="AA752" i="20"/>
  <c r="AA746" i="20"/>
  <c r="AA782" i="20"/>
  <c r="AA774" i="20"/>
  <c r="AA753" i="20"/>
  <c r="AA748" i="20"/>
  <c r="AA767" i="20"/>
  <c r="AA775" i="20"/>
  <c r="AA759" i="20"/>
  <c r="AA756" i="20"/>
  <c r="AA750" i="20"/>
  <c r="AA747" i="20"/>
  <c r="W536" i="20"/>
  <c r="L745" i="20"/>
  <c r="O745" i="20"/>
  <c r="R745" i="20"/>
  <c r="U745" i="20"/>
  <c r="X745" i="20"/>
  <c r="AA745" i="20" l="1"/>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L713" i="20"/>
  <c r="O713" i="20"/>
  <c r="R713" i="20"/>
  <c r="U713" i="20"/>
  <c r="X713" i="20"/>
  <c r="L714" i="20"/>
  <c r="O714" i="20"/>
  <c r="R714" i="20"/>
  <c r="U714" i="20"/>
  <c r="X714" i="20"/>
  <c r="L715" i="20"/>
  <c r="O715" i="20"/>
  <c r="R715" i="20"/>
  <c r="U715" i="20"/>
  <c r="X715" i="20"/>
  <c r="L716" i="20"/>
  <c r="O716" i="20"/>
  <c r="R716" i="20"/>
  <c r="U716" i="20"/>
  <c r="X716" i="20"/>
  <c r="L717" i="20"/>
  <c r="O717" i="20"/>
  <c r="R717" i="20"/>
  <c r="U717" i="20"/>
  <c r="X717" i="20"/>
  <c r="L718" i="20"/>
  <c r="O718" i="20"/>
  <c r="R718" i="20"/>
  <c r="U718" i="20"/>
  <c r="X718" i="20"/>
  <c r="L719" i="20"/>
  <c r="O719" i="20"/>
  <c r="R719" i="20"/>
  <c r="U719" i="20"/>
  <c r="X719" i="20"/>
  <c r="L720" i="20"/>
  <c r="O720" i="20"/>
  <c r="R720" i="20"/>
  <c r="U720" i="20"/>
  <c r="X720" i="20"/>
  <c r="L721" i="20"/>
  <c r="O721" i="20"/>
  <c r="R721" i="20"/>
  <c r="U721" i="20"/>
  <c r="X721" i="20"/>
  <c r="L722" i="20"/>
  <c r="O722" i="20"/>
  <c r="R722" i="20"/>
  <c r="U722" i="20"/>
  <c r="X722" i="20"/>
  <c r="L723" i="20"/>
  <c r="O723" i="20"/>
  <c r="R723" i="20"/>
  <c r="U723" i="20"/>
  <c r="X723" i="20"/>
  <c r="L724" i="20"/>
  <c r="O724" i="20"/>
  <c r="R724" i="20"/>
  <c r="U724" i="20"/>
  <c r="X724" i="20"/>
  <c r="L725" i="20"/>
  <c r="O725" i="20"/>
  <c r="R725" i="20"/>
  <c r="U725" i="20"/>
  <c r="X725" i="20"/>
  <c r="L726" i="20"/>
  <c r="O726" i="20"/>
  <c r="R726" i="20"/>
  <c r="U726" i="20"/>
  <c r="X726" i="20"/>
  <c r="L727" i="20"/>
  <c r="O727" i="20"/>
  <c r="R727" i="20"/>
  <c r="U727" i="20"/>
  <c r="X727" i="20"/>
  <c r="L728" i="20"/>
  <c r="O728" i="20"/>
  <c r="R728" i="20"/>
  <c r="U728" i="20"/>
  <c r="X728" i="20"/>
  <c r="L729" i="20"/>
  <c r="O729" i="20"/>
  <c r="R729" i="20"/>
  <c r="U729" i="20"/>
  <c r="X729" i="20"/>
  <c r="L730" i="20"/>
  <c r="O730" i="20"/>
  <c r="R730" i="20"/>
  <c r="U730" i="20"/>
  <c r="X730" i="20"/>
  <c r="L731" i="20"/>
  <c r="O731" i="20"/>
  <c r="R731" i="20"/>
  <c r="U731" i="20"/>
  <c r="X731" i="20"/>
  <c r="L732" i="20"/>
  <c r="O732" i="20"/>
  <c r="R732" i="20"/>
  <c r="U732" i="20"/>
  <c r="X732" i="20"/>
  <c r="L733" i="20"/>
  <c r="O733" i="20"/>
  <c r="R733" i="20"/>
  <c r="U733" i="20"/>
  <c r="X733" i="20"/>
  <c r="L734" i="20"/>
  <c r="O734" i="20"/>
  <c r="R734" i="20"/>
  <c r="U734" i="20"/>
  <c r="X734" i="20"/>
  <c r="L735" i="20"/>
  <c r="O735" i="20"/>
  <c r="R735" i="20"/>
  <c r="U735" i="20"/>
  <c r="X735" i="20"/>
  <c r="L736" i="20"/>
  <c r="O736" i="20"/>
  <c r="R736" i="20"/>
  <c r="U736" i="20"/>
  <c r="X736" i="20"/>
  <c r="L737" i="20"/>
  <c r="O737" i="20"/>
  <c r="R737" i="20"/>
  <c r="U737" i="20"/>
  <c r="X737" i="20"/>
  <c r="L738" i="20"/>
  <c r="O738" i="20"/>
  <c r="R738" i="20"/>
  <c r="U738" i="20"/>
  <c r="X738" i="20"/>
  <c r="L739" i="20"/>
  <c r="O739" i="20"/>
  <c r="R739" i="20"/>
  <c r="U739" i="20"/>
  <c r="X739" i="20"/>
  <c r="L740" i="20"/>
  <c r="O740" i="20"/>
  <c r="R740" i="20"/>
  <c r="U740" i="20"/>
  <c r="X740" i="20"/>
  <c r="L741" i="20"/>
  <c r="O741" i="20"/>
  <c r="R741" i="20"/>
  <c r="U741" i="20"/>
  <c r="X741" i="20"/>
  <c r="L742" i="20"/>
  <c r="O742" i="20"/>
  <c r="R742" i="20"/>
  <c r="U742" i="20"/>
  <c r="X742" i="20"/>
  <c r="L743" i="20"/>
  <c r="O743" i="20"/>
  <c r="R743" i="20"/>
  <c r="U743" i="20"/>
  <c r="X743" i="20"/>
  <c r="L744" i="20"/>
  <c r="O744" i="20"/>
  <c r="R744" i="20"/>
  <c r="U744" i="20"/>
  <c r="X744" i="20"/>
  <c r="L712" i="20"/>
  <c r="O712" i="20"/>
  <c r="R712" i="20"/>
  <c r="U712" i="20"/>
  <c r="X712" i="20"/>
  <c r="AA744" i="20" l="1"/>
  <c r="AA728" i="20"/>
  <c r="AA724" i="20"/>
  <c r="AA729" i="20"/>
  <c r="AA725" i="20"/>
  <c r="AA712" i="20"/>
  <c r="AA737" i="20"/>
  <c r="AA740" i="20"/>
  <c r="AA720" i="20"/>
  <c r="AA743" i="20"/>
  <c r="AA738" i="20"/>
  <c r="AA727" i="20"/>
  <c r="AA723" i="20"/>
  <c r="AA714" i="20"/>
  <c r="AA736" i="20"/>
  <c r="AA732" i="20"/>
  <c r="AA716" i="20"/>
  <c r="AA742" i="20"/>
  <c r="AA734" i="20"/>
  <c r="AA741" i="20"/>
  <c r="AA733" i="20"/>
  <c r="AA721" i="20"/>
  <c r="AA722" i="20"/>
  <c r="AA718" i="20"/>
  <c r="AA739" i="20"/>
  <c r="AA735" i="20"/>
  <c r="AA731" i="20"/>
  <c r="AA730" i="20"/>
  <c r="AA726" i="20"/>
  <c r="AA719" i="20"/>
  <c r="AA717" i="20"/>
  <c r="AA715" i="20"/>
  <c r="AA713" i="20"/>
  <c r="L670" i="20" l="1"/>
  <c r="O670" i="20"/>
  <c r="R670" i="20"/>
  <c r="U670" i="20"/>
  <c r="X670" i="20"/>
  <c r="L671" i="20"/>
  <c r="O671" i="20"/>
  <c r="R671" i="20"/>
  <c r="U671" i="20"/>
  <c r="X671" i="20"/>
  <c r="L672" i="20"/>
  <c r="O672" i="20"/>
  <c r="R672" i="20"/>
  <c r="U672" i="20"/>
  <c r="X672" i="20"/>
  <c r="L673" i="20"/>
  <c r="O673" i="20"/>
  <c r="R673" i="20"/>
  <c r="U673" i="20"/>
  <c r="X673" i="20"/>
  <c r="L674" i="20"/>
  <c r="O674" i="20"/>
  <c r="R674" i="20"/>
  <c r="U674" i="20"/>
  <c r="X674" i="20"/>
  <c r="L675" i="20"/>
  <c r="O675" i="20"/>
  <c r="R675" i="20"/>
  <c r="U675" i="20"/>
  <c r="X675" i="20"/>
  <c r="L676" i="20"/>
  <c r="O676" i="20"/>
  <c r="R676" i="20"/>
  <c r="U676" i="20"/>
  <c r="X676" i="20"/>
  <c r="L677" i="20"/>
  <c r="O677" i="20"/>
  <c r="R677" i="20"/>
  <c r="U677" i="20"/>
  <c r="X677" i="20"/>
  <c r="L678" i="20"/>
  <c r="O678" i="20"/>
  <c r="R678" i="20"/>
  <c r="U678" i="20"/>
  <c r="X678" i="20"/>
  <c r="L679" i="20"/>
  <c r="O679" i="20"/>
  <c r="R679" i="20"/>
  <c r="U679" i="20"/>
  <c r="X679" i="20"/>
  <c r="L680" i="20"/>
  <c r="O680" i="20"/>
  <c r="R680" i="20"/>
  <c r="U680" i="20"/>
  <c r="X680" i="20"/>
  <c r="L681" i="20"/>
  <c r="O681" i="20"/>
  <c r="R681" i="20"/>
  <c r="U681" i="20"/>
  <c r="X681" i="20"/>
  <c r="L682" i="20"/>
  <c r="O682" i="20"/>
  <c r="R682" i="20"/>
  <c r="U682" i="20"/>
  <c r="X682" i="20"/>
  <c r="L683" i="20"/>
  <c r="O683" i="20"/>
  <c r="R683" i="20"/>
  <c r="U683" i="20"/>
  <c r="X683" i="20"/>
  <c r="L684" i="20"/>
  <c r="O684" i="20"/>
  <c r="R684" i="20"/>
  <c r="U684" i="20"/>
  <c r="X684" i="20"/>
  <c r="L685" i="20"/>
  <c r="O685" i="20"/>
  <c r="R685" i="20"/>
  <c r="U685" i="20"/>
  <c r="X685" i="20"/>
  <c r="L686" i="20"/>
  <c r="O686" i="20"/>
  <c r="R686" i="20"/>
  <c r="U686" i="20"/>
  <c r="X686" i="20"/>
  <c r="L687" i="20"/>
  <c r="O687" i="20"/>
  <c r="R687" i="20"/>
  <c r="U687" i="20"/>
  <c r="X687" i="20"/>
  <c r="L688" i="20"/>
  <c r="O688" i="20"/>
  <c r="R688" i="20"/>
  <c r="U688" i="20"/>
  <c r="X688" i="20"/>
  <c r="L689" i="20"/>
  <c r="O689" i="20"/>
  <c r="R689" i="20"/>
  <c r="U689" i="20"/>
  <c r="X689" i="20"/>
  <c r="L690" i="20"/>
  <c r="O690" i="20"/>
  <c r="R690" i="20"/>
  <c r="U690" i="20"/>
  <c r="X690" i="20"/>
  <c r="L691" i="20"/>
  <c r="O691" i="20"/>
  <c r="R691" i="20"/>
  <c r="U691" i="20"/>
  <c r="X691" i="20"/>
  <c r="L692" i="20"/>
  <c r="O692" i="20"/>
  <c r="R692" i="20"/>
  <c r="U692" i="20"/>
  <c r="X692" i="20"/>
  <c r="L693" i="20"/>
  <c r="O693" i="20"/>
  <c r="R693" i="20"/>
  <c r="U693" i="20"/>
  <c r="X693" i="20"/>
  <c r="L694" i="20"/>
  <c r="O694" i="20"/>
  <c r="R694" i="20"/>
  <c r="U694" i="20"/>
  <c r="X694" i="20"/>
  <c r="L695" i="20"/>
  <c r="O695" i="20"/>
  <c r="R695" i="20"/>
  <c r="U695" i="20"/>
  <c r="X695" i="20"/>
  <c r="L696" i="20"/>
  <c r="O696" i="20"/>
  <c r="R696" i="20"/>
  <c r="U696" i="20"/>
  <c r="X696" i="20"/>
  <c r="L697" i="20"/>
  <c r="O697" i="20"/>
  <c r="R697" i="20"/>
  <c r="U697" i="20"/>
  <c r="X697" i="20"/>
  <c r="L698" i="20"/>
  <c r="O698" i="20"/>
  <c r="R698" i="20"/>
  <c r="U698" i="20"/>
  <c r="X698" i="20"/>
  <c r="L699" i="20"/>
  <c r="O699" i="20"/>
  <c r="R699" i="20"/>
  <c r="U699" i="20"/>
  <c r="X699" i="20"/>
  <c r="L700" i="20"/>
  <c r="O700" i="20"/>
  <c r="R700" i="20"/>
  <c r="U700" i="20"/>
  <c r="X700" i="20"/>
  <c r="L701" i="20"/>
  <c r="O701" i="20"/>
  <c r="R701" i="20"/>
  <c r="U701" i="20"/>
  <c r="X701" i="20"/>
  <c r="L702" i="20"/>
  <c r="O702" i="20"/>
  <c r="R702" i="20"/>
  <c r="U702" i="20"/>
  <c r="X702" i="20"/>
  <c r="L703" i="20"/>
  <c r="O703" i="20"/>
  <c r="R703" i="20"/>
  <c r="U703" i="20"/>
  <c r="X703" i="20"/>
  <c r="L704" i="20"/>
  <c r="O704" i="20"/>
  <c r="R704" i="20"/>
  <c r="U704" i="20"/>
  <c r="X704" i="20"/>
  <c r="L705" i="20"/>
  <c r="O705" i="20"/>
  <c r="R705" i="20"/>
  <c r="U705" i="20"/>
  <c r="X705" i="20"/>
  <c r="L706" i="20"/>
  <c r="O706" i="20"/>
  <c r="R706" i="20"/>
  <c r="U706" i="20"/>
  <c r="X706" i="20"/>
  <c r="L707" i="20"/>
  <c r="O707" i="20"/>
  <c r="R707" i="20"/>
  <c r="U707" i="20"/>
  <c r="X707" i="20"/>
  <c r="L708" i="20"/>
  <c r="O708" i="20"/>
  <c r="R708" i="20"/>
  <c r="U708" i="20"/>
  <c r="X708" i="20"/>
  <c r="L709" i="20"/>
  <c r="O709" i="20"/>
  <c r="R709" i="20"/>
  <c r="U709" i="20"/>
  <c r="X709" i="20"/>
  <c r="L710" i="20"/>
  <c r="O710" i="20"/>
  <c r="R710" i="20"/>
  <c r="U710" i="20"/>
  <c r="X710" i="20"/>
  <c r="L711" i="20"/>
  <c r="O711" i="20"/>
  <c r="R711" i="20"/>
  <c r="U711" i="20"/>
  <c r="X711" i="20"/>
  <c r="L669" i="20"/>
  <c r="O669" i="20"/>
  <c r="R669" i="20"/>
  <c r="U669" i="20"/>
  <c r="X669"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AA705" i="20" l="1"/>
  <c r="AA697" i="20"/>
  <c r="AA693" i="20"/>
  <c r="AA689" i="20"/>
  <c r="AA685" i="20"/>
  <c r="AA677" i="20"/>
  <c r="AA710" i="20"/>
  <c r="AA706" i="20"/>
  <c r="AA702" i="20"/>
  <c r="AA698" i="20"/>
  <c r="AA694" i="20"/>
  <c r="AA690" i="20"/>
  <c r="AA686" i="20"/>
  <c r="AA682" i="20"/>
  <c r="AA678" i="20"/>
  <c r="AA674" i="20"/>
  <c r="AA704" i="20"/>
  <c r="AA696" i="20"/>
  <c r="AA695" i="20"/>
  <c r="AA692" i="20"/>
  <c r="AA691" i="20"/>
  <c r="AA688" i="20"/>
  <c r="AA709" i="20"/>
  <c r="AA701" i="20"/>
  <c r="AA681" i="20"/>
  <c r="AA673" i="20"/>
  <c r="AA679" i="20"/>
  <c r="AA680" i="20"/>
  <c r="AA676" i="20"/>
  <c r="AA675" i="20"/>
  <c r="AA672" i="20"/>
  <c r="AA671" i="20"/>
  <c r="AA670" i="20"/>
  <c r="AA669" i="20"/>
  <c r="AA711" i="20"/>
  <c r="AA708" i="20"/>
  <c r="AA707" i="20"/>
  <c r="AA703" i="20"/>
  <c r="AA700" i="20"/>
  <c r="AA699" i="20"/>
  <c r="AA687" i="20"/>
  <c r="AA684" i="20"/>
  <c r="AA683" i="20"/>
  <c r="I637" i="20" l="1"/>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L637" i="20"/>
  <c r="O637" i="20"/>
  <c r="R637" i="20"/>
  <c r="U637" i="20"/>
  <c r="X637" i="20"/>
  <c r="L638" i="20"/>
  <c r="O638" i="20"/>
  <c r="R638" i="20"/>
  <c r="U638" i="20"/>
  <c r="X638" i="20"/>
  <c r="L639" i="20"/>
  <c r="O639" i="20"/>
  <c r="R639" i="20"/>
  <c r="U639" i="20"/>
  <c r="X639" i="20"/>
  <c r="L640" i="20"/>
  <c r="O640" i="20"/>
  <c r="R640" i="20"/>
  <c r="U640" i="20"/>
  <c r="X640" i="20"/>
  <c r="L641" i="20"/>
  <c r="O641" i="20"/>
  <c r="R641" i="20"/>
  <c r="U641" i="20"/>
  <c r="X641" i="20"/>
  <c r="L642" i="20"/>
  <c r="O642" i="20"/>
  <c r="R642" i="20"/>
  <c r="U642" i="20"/>
  <c r="X642" i="20"/>
  <c r="L643" i="20"/>
  <c r="O643" i="20"/>
  <c r="R643" i="20"/>
  <c r="U643" i="20"/>
  <c r="X643" i="20"/>
  <c r="L644" i="20"/>
  <c r="O644" i="20"/>
  <c r="R644" i="20"/>
  <c r="U644" i="20"/>
  <c r="X644" i="20"/>
  <c r="L645" i="20"/>
  <c r="O645" i="20"/>
  <c r="R645" i="20"/>
  <c r="U645" i="20"/>
  <c r="X645" i="20"/>
  <c r="L646" i="20"/>
  <c r="O646" i="20"/>
  <c r="R646" i="20"/>
  <c r="U646" i="20"/>
  <c r="X646" i="20"/>
  <c r="L647" i="20"/>
  <c r="O647" i="20"/>
  <c r="R647" i="20"/>
  <c r="U647" i="20"/>
  <c r="X647" i="20"/>
  <c r="L648" i="20"/>
  <c r="O648" i="20"/>
  <c r="R648" i="20"/>
  <c r="U648" i="20"/>
  <c r="X648" i="20"/>
  <c r="L649" i="20"/>
  <c r="O649" i="20"/>
  <c r="R649" i="20"/>
  <c r="U649" i="20"/>
  <c r="X649" i="20"/>
  <c r="L650" i="20"/>
  <c r="O650" i="20"/>
  <c r="R650" i="20"/>
  <c r="U650" i="20"/>
  <c r="X650" i="20"/>
  <c r="L651" i="20"/>
  <c r="O651" i="20"/>
  <c r="R651" i="20"/>
  <c r="U651" i="20"/>
  <c r="X651" i="20"/>
  <c r="L652" i="20"/>
  <c r="O652" i="20"/>
  <c r="R652" i="20"/>
  <c r="U652" i="20"/>
  <c r="X652" i="20"/>
  <c r="L653" i="20"/>
  <c r="O653" i="20"/>
  <c r="R653" i="20"/>
  <c r="U653" i="20"/>
  <c r="X653" i="20"/>
  <c r="L654" i="20"/>
  <c r="O654" i="20"/>
  <c r="R654" i="20"/>
  <c r="U654" i="20"/>
  <c r="X654" i="20"/>
  <c r="L655" i="20"/>
  <c r="O655" i="20"/>
  <c r="R655" i="20"/>
  <c r="U655" i="20"/>
  <c r="X655" i="20"/>
  <c r="L656" i="20"/>
  <c r="O656" i="20"/>
  <c r="R656" i="20"/>
  <c r="U656" i="20"/>
  <c r="X656" i="20"/>
  <c r="L657" i="20"/>
  <c r="O657" i="20"/>
  <c r="R657" i="20"/>
  <c r="U657" i="20"/>
  <c r="X657" i="20"/>
  <c r="L658" i="20"/>
  <c r="O658" i="20"/>
  <c r="R658" i="20"/>
  <c r="U658" i="20"/>
  <c r="X658" i="20"/>
  <c r="L659" i="20"/>
  <c r="O659" i="20"/>
  <c r="R659" i="20"/>
  <c r="U659" i="20"/>
  <c r="X659" i="20"/>
  <c r="L660" i="20"/>
  <c r="O660" i="20"/>
  <c r="R660" i="20"/>
  <c r="U660" i="20"/>
  <c r="X660" i="20"/>
  <c r="L661" i="20"/>
  <c r="O661" i="20"/>
  <c r="R661" i="20"/>
  <c r="U661" i="20"/>
  <c r="X661" i="20"/>
  <c r="L662" i="20"/>
  <c r="O662" i="20"/>
  <c r="R662" i="20"/>
  <c r="U662" i="20"/>
  <c r="X662" i="20"/>
  <c r="L663" i="20"/>
  <c r="O663" i="20"/>
  <c r="R663" i="20"/>
  <c r="U663" i="20"/>
  <c r="X663" i="20"/>
  <c r="L664" i="20"/>
  <c r="O664" i="20"/>
  <c r="R664" i="20"/>
  <c r="U664" i="20"/>
  <c r="X664" i="20"/>
  <c r="L665" i="20"/>
  <c r="O665" i="20"/>
  <c r="R665" i="20"/>
  <c r="U665" i="20"/>
  <c r="X665" i="20"/>
  <c r="L666" i="20"/>
  <c r="O666" i="20"/>
  <c r="R666" i="20"/>
  <c r="U666" i="20"/>
  <c r="X666" i="20"/>
  <c r="L667" i="20"/>
  <c r="O667" i="20"/>
  <c r="R667" i="20"/>
  <c r="U667" i="20"/>
  <c r="X667" i="20"/>
  <c r="L668" i="20"/>
  <c r="O668" i="20"/>
  <c r="R668" i="20"/>
  <c r="U668" i="20"/>
  <c r="X668" i="20"/>
  <c r="AA655" i="20" l="1"/>
  <c r="AA646" i="20"/>
  <c r="AA649" i="20"/>
  <c r="AA664" i="20"/>
  <c r="AA656" i="20"/>
  <c r="AA662" i="20"/>
  <c r="AA667" i="20"/>
  <c r="AA663" i="20"/>
  <c r="AA653" i="20"/>
  <c r="AA659" i="20"/>
  <c r="AA661" i="20"/>
  <c r="AA657" i="20"/>
  <c r="AA641" i="20"/>
  <c r="AA638" i="20"/>
  <c r="AA637" i="20"/>
  <c r="AA647" i="20"/>
  <c r="AA642" i="20"/>
  <c r="AA645" i="20"/>
  <c r="AA668" i="20"/>
  <c r="AA660" i="20"/>
  <c r="AA650" i="20"/>
  <c r="AA639" i="20"/>
  <c r="AA640" i="20"/>
  <c r="AA654" i="20"/>
  <c r="AA665" i="20"/>
  <c r="AA651" i="20"/>
  <c r="AA648" i="20"/>
  <c r="AA644" i="20"/>
  <c r="AA658" i="20"/>
  <c r="AA666" i="20"/>
  <c r="AA652" i="20"/>
  <c r="AA643" i="20"/>
  <c r="L599" i="20"/>
  <c r="O599" i="20"/>
  <c r="R599" i="20"/>
  <c r="U599" i="20"/>
  <c r="X599" i="20"/>
  <c r="L600" i="20"/>
  <c r="O600" i="20"/>
  <c r="R600" i="20"/>
  <c r="U600" i="20"/>
  <c r="X600" i="20"/>
  <c r="L601" i="20"/>
  <c r="O601" i="20"/>
  <c r="R601" i="20"/>
  <c r="U601" i="20"/>
  <c r="X601" i="20"/>
  <c r="L602" i="20"/>
  <c r="O602" i="20"/>
  <c r="R602" i="20"/>
  <c r="U602" i="20"/>
  <c r="X602" i="20"/>
  <c r="L603" i="20"/>
  <c r="O603" i="20"/>
  <c r="R603" i="20"/>
  <c r="U603" i="20"/>
  <c r="X603" i="20"/>
  <c r="L604" i="20"/>
  <c r="O604" i="20"/>
  <c r="R604" i="20"/>
  <c r="U604" i="20"/>
  <c r="X604" i="20"/>
  <c r="L605" i="20"/>
  <c r="O605" i="20"/>
  <c r="R605" i="20"/>
  <c r="U605" i="20"/>
  <c r="X605" i="20"/>
  <c r="L606" i="20"/>
  <c r="O606" i="20"/>
  <c r="R606" i="20"/>
  <c r="U606" i="20"/>
  <c r="X606" i="20"/>
  <c r="L607" i="20"/>
  <c r="R607" i="20"/>
  <c r="U607" i="20"/>
  <c r="X607" i="20"/>
  <c r="L608" i="20"/>
  <c r="R608" i="20"/>
  <c r="U608" i="20"/>
  <c r="X608" i="20"/>
  <c r="L609" i="20"/>
  <c r="R609" i="20"/>
  <c r="U609" i="20"/>
  <c r="X609" i="20"/>
  <c r="L610" i="20"/>
  <c r="R610" i="20"/>
  <c r="U610" i="20"/>
  <c r="X610" i="20"/>
  <c r="L611" i="20"/>
  <c r="R611" i="20"/>
  <c r="U611" i="20"/>
  <c r="X611" i="20"/>
  <c r="L612" i="20"/>
  <c r="O612" i="20"/>
  <c r="R612" i="20"/>
  <c r="U612" i="20"/>
  <c r="X612" i="20"/>
  <c r="L614" i="20"/>
  <c r="O614" i="20"/>
  <c r="R614" i="20"/>
  <c r="U614" i="20"/>
  <c r="X614" i="20"/>
  <c r="L615" i="20"/>
  <c r="O615" i="20"/>
  <c r="R615" i="20"/>
  <c r="U615" i="20"/>
  <c r="X615" i="20"/>
  <c r="L616" i="20"/>
  <c r="O616" i="20"/>
  <c r="R616" i="20"/>
  <c r="U616" i="20"/>
  <c r="X616" i="20"/>
  <c r="L617" i="20"/>
  <c r="O617" i="20"/>
  <c r="R617" i="20"/>
  <c r="U617" i="20"/>
  <c r="X617" i="20"/>
  <c r="L618" i="20"/>
  <c r="O618" i="20"/>
  <c r="R618" i="20"/>
  <c r="U618" i="20"/>
  <c r="X618" i="20"/>
  <c r="L619" i="20"/>
  <c r="O619" i="20"/>
  <c r="R619" i="20"/>
  <c r="U619" i="20"/>
  <c r="X619" i="20"/>
  <c r="L620" i="20"/>
  <c r="O620" i="20"/>
  <c r="R620" i="20"/>
  <c r="U620" i="20"/>
  <c r="X620" i="20"/>
  <c r="L621" i="20"/>
  <c r="O621" i="20"/>
  <c r="R621" i="20"/>
  <c r="U621" i="20"/>
  <c r="X621" i="20"/>
  <c r="L622" i="20"/>
  <c r="O622" i="20"/>
  <c r="R622" i="20"/>
  <c r="U622" i="20"/>
  <c r="X622" i="20"/>
  <c r="L623" i="20"/>
  <c r="O623" i="20"/>
  <c r="R623" i="20"/>
  <c r="U623" i="20"/>
  <c r="X623" i="20"/>
  <c r="L624" i="20"/>
  <c r="O624" i="20"/>
  <c r="R624" i="20"/>
  <c r="U624" i="20"/>
  <c r="X624" i="20"/>
  <c r="L625" i="20"/>
  <c r="O625" i="20"/>
  <c r="R625" i="20"/>
  <c r="U625" i="20"/>
  <c r="X625" i="20"/>
  <c r="L626" i="20"/>
  <c r="O626" i="20"/>
  <c r="R626" i="20"/>
  <c r="U626" i="20"/>
  <c r="X626" i="20"/>
  <c r="L627" i="20"/>
  <c r="R627" i="20"/>
  <c r="U627" i="20"/>
  <c r="X627" i="20"/>
  <c r="L628" i="20"/>
  <c r="O628" i="20"/>
  <c r="R628" i="20"/>
  <c r="U628" i="20"/>
  <c r="X628" i="20"/>
  <c r="L629" i="20"/>
  <c r="O629" i="20"/>
  <c r="R629" i="20"/>
  <c r="U629" i="20"/>
  <c r="X629" i="20"/>
  <c r="L630" i="20"/>
  <c r="O630" i="20"/>
  <c r="R630" i="20"/>
  <c r="U630" i="20"/>
  <c r="X630" i="20"/>
  <c r="L631" i="20"/>
  <c r="O631" i="20"/>
  <c r="R631" i="20"/>
  <c r="U631" i="20"/>
  <c r="X631" i="20"/>
  <c r="L632" i="20"/>
  <c r="O632" i="20"/>
  <c r="R632" i="20"/>
  <c r="U632" i="20"/>
  <c r="X632" i="20"/>
  <c r="L633" i="20"/>
  <c r="O633" i="20"/>
  <c r="R633" i="20"/>
  <c r="U633" i="20"/>
  <c r="X633" i="20"/>
  <c r="L634" i="20"/>
  <c r="O634" i="20"/>
  <c r="R634" i="20"/>
  <c r="U634" i="20"/>
  <c r="X634" i="20"/>
  <c r="L635" i="20"/>
  <c r="O635" i="20"/>
  <c r="R635" i="20"/>
  <c r="U635" i="20"/>
  <c r="X635" i="20"/>
  <c r="L636" i="20"/>
  <c r="O636" i="20"/>
  <c r="R636" i="20"/>
  <c r="U636" i="20"/>
  <c r="X636" i="20"/>
  <c r="I599" i="20"/>
  <c r="I600" i="20"/>
  <c r="I601" i="20"/>
  <c r="I602" i="20"/>
  <c r="I603" i="20"/>
  <c r="I604" i="20"/>
  <c r="I605" i="20"/>
  <c r="I606" i="20"/>
  <c r="I607" i="20"/>
  <c r="I608" i="20"/>
  <c r="I609" i="20"/>
  <c r="I610" i="20"/>
  <c r="I611" i="20"/>
  <c r="I612"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AA635" i="20" l="1"/>
  <c r="AA619" i="20"/>
  <c r="AA607" i="20"/>
  <c r="AA599" i="20"/>
  <c r="AA636" i="20"/>
  <c r="AA632" i="20"/>
  <c r="AA628" i="20"/>
  <c r="AA624" i="20"/>
  <c r="AA620" i="20"/>
  <c r="AA616" i="20"/>
  <c r="AA612" i="20"/>
  <c r="AA608" i="20"/>
  <c r="AA604" i="20"/>
  <c r="AA600" i="20"/>
  <c r="AA634" i="20"/>
  <c r="AA617" i="20"/>
  <c r="AA609" i="20"/>
  <c r="AA606" i="20"/>
  <c r="AA605" i="20"/>
  <c r="AA631" i="20"/>
  <c r="AA627" i="20"/>
  <c r="AA623" i="20"/>
  <c r="AA615" i="20"/>
  <c r="AA611" i="20"/>
  <c r="AA622" i="20"/>
  <c r="AA603" i="20"/>
  <c r="AA602" i="20"/>
  <c r="AA601" i="20"/>
  <c r="AA633" i="20"/>
  <c r="AA630" i="20"/>
  <c r="AA629" i="20"/>
  <c r="AA626" i="20"/>
  <c r="AA625" i="20"/>
  <c r="AA621" i="20"/>
  <c r="AA618" i="20"/>
  <c r="AA614" i="20"/>
  <c r="AA610" i="20"/>
  <c r="I581" i="20"/>
  <c r="I582" i="20"/>
  <c r="I583" i="20"/>
  <c r="I584" i="20"/>
  <c r="I585" i="20"/>
  <c r="I586" i="20"/>
  <c r="I587" i="20"/>
  <c r="I588" i="20"/>
  <c r="I589" i="20"/>
  <c r="I590" i="20"/>
  <c r="I591" i="20"/>
  <c r="I592" i="20"/>
  <c r="I593" i="20"/>
  <c r="I594" i="20"/>
  <c r="I595" i="20"/>
  <c r="I596" i="20"/>
  <c r="I597" i="20"/>
  <c r="I598" i="20"/>
  <c r="L582" i="20"/>
  <c r="O582" i="20"/>
  <c r="R582" i="20"/>
  <c r="U582" i="20"/>
  <c r="X582" i="20"/>
  <c r="L583" i="20"/>
  <c r="O583" i="20"/>
  <c r="R583" i="20"/>
  <c r="U583" i="20"/>
  <c r="X583" i="20"/>
  <c r="L584" i="20"/>
  <c r="O584" i="20"/>
  <c r="R584" i="20"/>
  <c r="U584" i="20"/>
  <c r="X584" i="20"/>
  <c r="L585" i="20"/>
  <c r="O585" i="20"/>
  <c r="R585" i="20"/>
  <c r="U585" i="20"/>
  <c r="X585" i="20"/>
  <c r="L586" i="20"/>
  <c r="O586" i="20"/>
  <c r="R586" i="20"/>
  <c r="U586" i="20"/>
  <c r="X586" i="20"/>
  <c r="L587" i="20"/>
  <c r="O587" i="20"/>
  <c r="R587" i="20"/>
  <c r="U587" i="20"/>
  <c r="X587" i="20"/>
  <c r="L588" i="20"/>
  <c r="O588" i="20"/>
  <c r="R588" i="20"/>
  <c r="U588" i="20"/>
  <c r="X588" i="20"/>
  <c r="L589" i="20"/>
  <c r="O589" i="20"/>
  <c r="R589" i="20"/>
  <c r="U589" i="20"/>
  <c r="X589" i="20"/>
  <c r="L590" i="20"/>
  <c r="O590" i="20"/>
  <c r="R590" i="20"/>
  <c r="U590" i="20"/>
  <c r="X590" i="20"/>
  <c r="L591" i="20"/>
  <c r="O591" i="20"/>
  <c r="R591" i="20"/>
  <c r="U591" i="20"/>
  <c r="X591" i="20"/>
  <c r="L592" i="20"/>
  <c r="O592" i="20"/>
  <c r="R592" i="20"/>
  <c r="U592" i="20"/>
  <c r="X592" i="20"/>
  <c r="L593" i="20"/>
  <c r="O593" i="20"/>
  <c r="R593" i="20"/>
  <c r="U593" i="20"/>
  <c r="X593" i="20"/>
  <c r="L594" i="20"/>
  <c r="O594" i="20"/>
  <c r="R594" i="20"/>
  <c r="U594" i="20"/>
  <c r="X594" i="20"/>
  <c r="L595" i="20"/>
  <c r="O595" i="20"/>
  <c r="R595" i="20"/>
  <c r="U595" i="20"/>
  <c r="X595" i="20"/>
  <c r="L596" i="20"/>
  <c r="O596" i="20"/>
  <c r="R596" i="20"/>
  <c r="U596" i="20"/>
  <c r="X596" i="20"/>
  <c r="L597" i="20"/>
  <c r="O597" i="20"/>
  <c r="R597" i="20"/>
  <c r="U597" i="20"/>
  <c r="X597" i="20"/>
  <c r="L598" i="20"/>
  <c r="O598" i="20"/>
  <c r="R598" i="20"/>
  <c r="U598" i="20"/>
  <c r="X598" i="20"/>
  <c r="L581" i="20"/>
  <c r="O581" i="20"/>
  <c r="R581" i="20"/>
  <c r="U581" i="20"/>
  <c r="X581" i="20"/>
  <c r="AA594" i="20" l="1"/>
  <c r="AA581" i="20"/>
  <c r="AA589" i="20"/>
  <c r="AA598" i="20"/>
  <c r="AA590" i="20"/>
  <c r="AA586" i="20"/>
  <c r="AA582" i="20"/>
  <c r="AA597" i="20"/>
  <c r="AA592" i="20"/>
  <c r="AA595" i="20"/>
  <c r="AA591" i="20"/>
  <c r="AA587" i="20"/>
  <c r="AA583" i="20"/>
  <c r="AA596" i="20"/>
  <c r="AA588" i="20"/>
  <c r="AA584" i="20"/>
  <c r="AA593" i="20"/>
  <c r="AA585" i="20"/>
  <c r="I561" i="20"/>
  <c r="I562" i="20"/>
  <c r="I563" i="20"/>
  <c r="I564" i="20"/>
  <c r="I565" i="20"/>
  <c r="I566" i="20"/>
  <c r="I567" i="20"/>
  <c r="I568" i="20"/>
  <c r="I569" i="20"/>
  <c r="I570" i="20"/>
  <c r="I571" i="20"/>
  <c r="I572" i="20"/>
  <c r="I573" i="20"/>
  <c r="I574" i="20"/>
  <c r="I575" i="20"/>
  <c r="I576" i="20"/>
  <c r="I577" i="20"/>
  <c r="I578" i="20"/>
  <c r="I579" i="20"/>
  <c r="I580" i="20"/>
  <c r="L561" i="20"/>
  <c r="O561" i="20"/>
  <c r="R561" i="20"/>
  <c r="U561" i="20"/>
  <c r="X561" i="20"/>
  <c r="L562" i="20"/>
  <c r="O562" i="20"/>
  <c r="R562" i="20"/>
  <c r="U562" i="20"/>
  <c r="X562" i="20"/>
  <c r="L563" i="20"/>
  <c r="R563" i="20"/>
  <c r="U563" i="20"/>
  <c r="X563" i="20"/>
  <c r="L564" i="20"/>
  <c r="R564" i="20"/>
  <c r="U564" i="20"/>
  <c r="X564" i="20"/>
  <c r="L565" i="20"/>
  <c r="R565" i="20"/>
  <c r="U565" i="20"/>
  <c r="X565" i="20"/>
  <c r="L566" i="20"/>
  <c r="R566" i="20"/>
  <c r="U566" i="20"/>
  <c r="X566" i="20"/>
  <c r="L567" i="20"/>
  <c r="R567" i="20"/>
  <c r="U567" i="20"/>
  <c r="X567" i="20"/>
  <c r="L568" i="20"/>
  <c r="O568" i="20"/>
  <c r="R568" i="20"/>
  <c r="U568" i="20"/>
  <c r="X568" i="20"/>
  <c r="L569" i="20"/>
  <c r="O569" i="20"/>
  <c r="R569" i="20"/>
  <c r="U569" i="20"/>
  <c r="X569" i="20"/>
  <c r="L570" i="20"/>
  <c r="O570" i="20"/>
  <c r="R570" i="20"/>
  <c r="U570" i="20"/>
  <c r="X570" i="20"/>
  <c r="L571" i="20"/>
  <c r="O571" i="20"/>
  <c r="R571" i="20"/>
  <c r="U571" i="20"/>
  <c r="X571" i="20"/>
  <c r="L572" i="20"/>
  <c r="O572" i="20"/>
  <c r="R572" i="20"/>
  <c r="U572" i="20"/>
  <c r="X572" i="20"/>
  <c r="L573" i="20"/>
  <c r="O573" i="20"/>
  <c r="R573" i="20"/>
  <c r="U573" i="20"/>
  <c r="X573" i="20"/>
  <c r="L574" i="20"/>
  <c r="O574" i="20"/>
  <c r="R574" i="20"/>
  <c r="U574" i="20"/>
  <c r="X574" i="20"/>
  <c r="L575" i="20"/>
  <c r="R575" i="20"/>
  <c r="U575" i="20"/>
  <c r="X575" i="20"/>
  <c r="L576" i="20"/>
  <c r="O576" i="20"/>
  <c r="R576" i="20"/>
  <c r="U576" i="20"/>
  <c r="X576" i="20"/>
  <c r="L577" i="20"/>
  <c r="O577" i="20"/>
  <c r="R577" i="20"/>
  <c r="U577" i="20"/>
  <c r="X577" i="20"/>
  <c r="L578" i="20"/>
  <c r="O578" i="20"/>
  <c r="R578" i="20"/>
  <c r="U578" i="20"/>
  <c r="X578" i="20"/>
  <c r="L579" i="20"/>
  <c r="O579" i="20"/>
  <c r="R579" i="20"/>
  <c r="U579" i="20"/>
  <c r="X579" i="20"/>
  <c r="L580" i="20"/>
  <c r="O580" i="20"/>
  <c r="R580" i="20"/>
  <c r="U580" i="20"/>
  <c r="X580" i="20"/>
  <c r="AA575" i="20" l="1"/>
  <c r="AA577" i="20"/>
  <c r="AA572" i="20"/>
  <c r="AA566" i="20"/>
  <c r="AA562" i="20"/>
  <c r="AA578" i="20"/>
  <c r="AA569" i="20"/>
  <c r="AA561" i="20"/>
  <c r="AA579" i="20"/>
  <c r="AA571" i="20"/>
  <c r="AA567" i="20"/>
  <c r="AA563" i="20"/>
  <c r="AA580" i="20"/>
  <c r="AA576" i="20"/>
  <c r="AA568" i="20"/>
  <c r="AA565" i="20"/>
  <c r="AA564" i="20"/>
  <c r="AA574" i="20"/>
  <c r="AA573" i="20"/>
  <c r="AA570" i="20"/>
  <c r="L525" i="20" l="1"/>
  <c r="O525" i="20"/>
  <c r="R525" i="20"/>
  <c r="U525" i="20"/>
  <c r="X525" i="20"/>
  <c r="L526" i="20"/>
  <c r="O526" i="20"/>
  <c r="R526" i="20"/>
  <c r="U526" i="20"/>
  <c r="X526" i="20"/>
  <c r="L527" i="20"/>
  <c r="O527" i="20"/>
  <c r="R527" i="20"/>
  <c r="U527" i="20"/>
  <c r="X527" i="20"/>
  <c r="L528" i="20"/>
  <c r="O528" i="20"/>
  <c r="R528" i="20"/>
  <c r="U528" i="20"/>
  <c r="X528" i="20"/>
  <c r="L529" i="20"/>
  <c r="O529" i="20"/>
  <c r="R529" i="20"/>
  <c r="U529" i="20"/>
  <c r="X529" i="20"/>
  <c r="L530" i="20"/>
  <c r="O530" i="20"/>
  <c r="R530" i="20"/>
  <c r="U530" i="20"/>
  <c r="X530" i="20"/>
  <c r="L531" i="20"/>
  <c r="O531" i="20"/>
  <c r="R531" i="20"/>
  <c r="U531" i="20"/>
  <c r="X531" i="20"/>
  <c r="L532" i="20"/>
  <c r="O532" i="20"/>
  <c r="R532" i="20"/>
  <c r="U532" i="20"/>
  <c r="X532" i="20"/>
  <c r="L533" i="20"/>
  <c r="O533" i="20"/>
  <c r="R533" i="20"/>
  <c r="U533" i="20"/>
  <c r="X533" i="20"/>
  <c r="L534" i="20"/>
  <c r="O534" i="20"/>
  <c r="R534" i="20"/>
  <c r="U534" i="20"/>
  <c r="X534" i="20"/>
  <c r="L535" i="20"/>
  <c r="O535" i="20"/>
  <c r="R535" i="20"/>
  <c r="U535" i="20"/>
  <c r="X535" i="20"/>
  <c r="L536" i="20"/>
  <c r="O536" i="20"/>
  <c r="R536" i="20"/>
  <c r="U536" i="20"/>
  <c r="X536" i="20"/>
  <c r="L537" i="20"/>
  <c r="O537" i="20"/>
  <c r="R537" i="20"/>
  <c r="U537" i="20"/>
  <c r="X537" i="20"/>
  <c r="L538" i="20"/>
  <c r="O538" i="20"/>
  <c r="R538" i="20"/>
  <c r="U538" i="20"/>
  <c r="X538" i="20"/>
  <c r="L539" i="20"/>
  <c r="O539" i="20"/>
  <c r="R539" i="20"/>
  <c r="U539" i="20"/>
  <c r="X539" i="20"/>
  <c r="L540" i="20"/>
  <c r="O540" i="20"/>
  <c r="R540" i="20"/>
  <c r="U540" i="20"/>
  <c r="X540" i="20"/>
  <c r="L541" i="20"/>
  <c r="O541" i="20"/>
  <c r="R541" i="20"/>
  <c r="U541" i="20"/>
  <c r="X541" i="20"/>
  <c r="L542" i="20"/>
  <c r="O542" i="20"/>
  <c r="R542" i="20"/>
  <c r="U542" i="20"/>
  <c r="X542" i="20"/>
  <c r="L543" i="20"/>
  <c r="O543" i="20"/>
  <c r="R543" i="20"/>
  <c r="U543" i="20"/>
  <c r="X543" i="20"/>
  <c r="L544" i="20"/>
  <c r="O544" i="20"/>
  <c r="R544" i="20"/>
  <c r="U544" i="20"/>
  <c r="X544" i="20"/>
  <c r="L545" i="20"/>
  <c r="O545" i="20"/>
  <c r="R545" i="20"/>
  <c r="U545" i="20"/>
  <c r="X545" i="20"/>
  <c r="L546" i="20"/>
  <c r="O546" i="20"/>
  <c r="R546" i="20"/>
  <c r="U546" i="20"/>
  <c r="X546" i="20"/>
  <c r="L547" i="20"/>
  <c r="O547" i="20"/>
  <c r="R547" i="20"/>
  <c r="U547" i="20"/>
  <c r="X547" i="20"/>
  <c r="L548" i="20"/>
  <c r="O548" i="20"/>
  <c r="R548" i="20"/>
  <c r="U548" i="20"/>
  <c r="X548" i="20"/>
  <c r="L549" i="20"/>
  <c r="O549" i="20"/>
  <c r="R549" i="20"/>
  <c r="U549" i="20"/>
  <c r="X549" i="20"/>
  <c r="L550" i="20"/>
  <c r="O550" i="20"/>
  <c r="R550" i="20"/>
  <c r="U550" i="20"/>
  <c r="X550" i="20"/>
  <c r="L551" i="20"/>
  <c r="O551" i="20"/>
  <c r="R551" i="20"/>
  <c r="U551" i="20"/>
  <c r="X551" i="20"/>
  <c r="L552" i="20"/>
  <c r="O552" i="20"/>
  <c r="R552" i="20"/>
  <c r="U552" i="20"/>
  <c r="X552" i="20"/>
  <c r="L553" i="20"/>
  <c r="O553" i="20"/>
  <c r="R553" i="20"/>
  <c r="U553" i="20"/>
  <c r="X553" i="20"/>
  <c r="L554" i="20"/>
  <c r="O554" i="20"/>
  <c r="R554" i="20"/>
  <c r="U554" i="20"/>
  <c r="X554" i="20"/>
  <c r="L555" i="20"/>
  <c r="O555" i="20"/>
  <c r="R555" i="20"/>
  <c r="U555" i="20"/>
  <c r="X555" i="20"/>
  <c r="L556" i="20"/>
  <c r="O556" i="20"/>
  <c r="R556" i="20"/>
  <c r="U556" i="20"/>
  <c r="X556" i="20"/>
  <c r="L557" i="20"/>
  <c r="O557" i="20"/>
  <c r="R557" i="20"/>
  <c r="U557" i="20"/>
  <c r="X557" i="20"/>
  <c r="L558" i="20"/>
  <c r="O558" i="20"/>
  <c r="R558" i="20"/>
  <c r="U558" i="20"/>
  <c r="X558" i="20"/>
  <c r="L559" i="20"/>
  <c r="O559" i="20"/>
  <c r="R559" i="20"/>
  <c r="U559" i="20"/>
  <c r="X559" i="20"/>
  <c r="L560" i="20"/>
  <c r="O560" i="20"/>
  <c r="R560" i="20"/>
  <c r="U560" i="20"/>
  <c r="X560"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AA560" i="20" l="1"/>
  <c r="AA559" i="20"/>
  <c r="AA558" i="20"/>
  <c r="AA557" i="20"/>
  <c r="AA556" i="20"/>
  <c r="AA555" i="20"/>
  <c r="AA554" i="20"/>
  <c r="AA553" i="20"/>
  <c r="AA552" i="20"/>
  <c r="AA551" i="20"/>
  <c r="AA550" i="20"/>
  <c r="AA549" i="20"/>
  <c r="AA548" i="20"/>
  <c r="AA547" i="20"/>
  <c r="AA546" i="20"/>
  <c r="AA545" i="20"/>
  <c r="AA544" i="20"/>
  <c r="AA543" i="20"/>
  <c r="AA542" i="20"/>
  <c r="AA541" i="20"/>
  <c r="AA540" i="20"/>
  <c r="AA539" i="20"/>
  <c r="AA538" i="20"/>
  <c r="AA537" i="20"/>
  <c r="AA536" i="20"/>
  <c r="AA535" i="20"/>
  <c r="AA534" i="20"/>
  <c r="AA533" i="20"/>
  <c r="AA532" i="20"/>
  <c r="AA531" i="20"/>
  <c r="AA530" i="20"/>
  <c r="AA529" i="20"/>
  <c r="AA528" i="20"/>
  <c r="AA527" i="20"/>
  <c r="AA526" i="20"/>
  <c r="AA525" i="20"/>
  <c r="O1172" i="19"/>
  <c r="I494" i="20" l="1"/>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L495" i="20"/>
  <c r="O495" i="20"/>
  <c r="R495" i="20"/>
  <c r="U495" i="20"/>
  <c r="X495" i="20"/>
  <c r="L496" i="20"/>
  <c r="O496" i="20"/>
  <c r="R496" i="20"/>
  <c r="U496" i="20"/>
  <c r="X496" i="20"/>
  <c r="L497" i="20"/>
  <c r="O497" i="20"/>
  <c r="R497" i="20"/>
  <c r="U497" i="20"/>
  <c r="X497" i="20"/>
  <c r="L498" i="20"/>
  <c r="O498" i="20"/>
  <c r="R498" i="20"/>
  <c r="U498" i="20"/>
  <c r="X498" i="20"/>
  <c r="L499" i="20"/>
  <c r="O499" i="20"/>
  <c r="R499" i="20"/>
  <c r="U499" i="20"/>
  <c r="X499" i="20"/>
  <c r="L500" i="20"/>
  <c r="O500" i="20"/>
  <c r="R500" i="20"/>
  <c r="U500" i="20"/>
  <c r="X500" i="20"/>
  <c r="L501" i="20"/>
  <c r="O501" i="20"/>
  <c r="R501" i="20"/>
  <c r="U501" i="20"/>
  <c r="X501" i="20"/>
  <c r="L502" i="20"/>
  <c r="O502" i="20"/>
  <c r="R502" i="20"/>
  <c r="U502" i="20"/>
  <c r="X502" i="20"/>
  <c r="L503" i="20"/>
  <c r="O503" i="20"/>
  <c r="R503" i="20"/>
  <c r="U503" i="20"/>
  <c r="X503" i="20"/>
  <c r="L504" i="20"/>
  <c r="O504" i="20"/>
  <c r="R504" i="20"/>
  <c r="U504" i="20"/>
  <c r="X504" i="20"/>
  <c r="L505" i="20"/>
  <c r="O505" i="20"/>
  <c r="R505" i="20"/>
  <c r="U505" i="20"/>
  <c r="X505" i="20"/>
  <c r="L506" i="20"/>
  <c r="O506" i="20"/>
  <c r="R506" i="20"/>
  <c r="U506" i="20"/>
  <c r="X506" i="20"/>
  <c r="L507" i="20"/>
  <c r="O507" i="20"/>
  <c r="R507" i="20"/>
  <c r="U507" i="20"/>
  <c r="X507" i="20"/>
  <c r="L508" i="20"/>
  <c r="O508" i="20"/>
  <c r="R508" i="20"/>
  <c r="U508" i="20"/>
  <c r="X508" i="20"/>
  <c r="L509" i="20"/>
  <c r="O509" i="20"/>
  <c r="R509" i="20"/>
  <c r="U509" i="20"/>
  <c r="X509" i="20"/>
  <c r="L510" i="20"/>
  <c r="O510" i="20"/>
  <c r="R510" i="20"/>
  <c r="U510" i="20"/>
  <c r="X510" i="20"/>
  <c r="L511" i="20"/>
  <c r="O511" i="20"/>
  <c r="R511" i="20"/>
  <c r="U511" i="20"/>
  <c r="X511" i="20"/>
  <c r="L512" i="20"/>
  <c r="O512" i="20"/>
  <c r="R512" i="20"/>
  <c r="U512" i="20"/>
  <c r="X512" i="20"/>
  <c r="L513" i="20"/>
  <c r="O513" i="20"/>
  <c r="R513" i="20"/>
  <c r="U513" i="20"/>
  <c r="X513" i="20"/>
  <c r="L514" i="20"/>
  <c r="O514" i="20"/>
  <c r="R514" i="20"/>
  <c r="U514" i="20"/>
  <c r="X514" i="20"/>
  <c r="L515" i="20"/>
  <c r="O515" i="20"/>
  <c r="R515" i="20"/>
  <c r="U515" i="20"/>
  <c r="X515" i="20"/>
  <c r="L516" i="20"/>
  <c r="O516" i="20"/>
  <c r="R516" i="20"/>
  <c r="U516" i="20"/>
  <c r="X516" i="20"/>
  <c r="L517" i="20"/>
  <c r="O517" i="20"/>
  <c r="R517" i="20"/>
  <c r="U517" i="20"/>
  <c r="X517" i="20"/>
  <c r="L518" i="20"/>
  <c r="O518" i="20"/>
  <c r="R518" i="20"/>
  <c r="U518" i="20"/>
  <c r="X518" i="20"/>
  <c r="L519" i="20"/>
  <c r="O519" i="20"/>
  <c r="R519" i="20"/>
  <c r="U519" i="20"/>
  <c r="X519" i="20"/>
  <c r="L520" i="20"/>
  <c r="O520" i="20"/>
  <c r="R520" i="20"/>
  <c r="U520" i="20"/>
  <c r="X520" i="20"/>
  <c r="L521" i="20"/>
  <c r="O521" i="20"/>
  <c r="R521" i="20"/>
  <c r="U521" i="20"/>
  <c r="X521" i="20"/>
  <c r="L522" i="20"/>
  <c r="O522" i="20"/>
  <c r="R522" i="20"/>
  <c r="U522" i="20"/>
  <c r="X522" i="20"/>
  <c r="L523" i="20"/>
  <c r="O523" i="20"/>
  <c r="R523" i="20"/>
  <c r="U523" i="20"/>
  <c r="X523" i="20"/>
  <c r="L524" i="20"/>
  <c r="O524" i="20"/>
  <c r="R524" i="20"/>
  <c r="U524" i="20"/>
  <c r="X524" i="20"/>
  <c r="X494" i="20"/>
  <c r="U494" i="20"/>
  <c r="R494" i="20"/>
  <c r="O494" i="20"/>
  <c r="L494" i="20"/>
  <c r="AA498" i="20" l="1"/>
  <c r="AA506" i="20"/>
  <c r="AA510" i="20"/>
  <c r="AA502" i="20"/>
  <c r="AA522" i="20"/>
  <c r="AA514" i="20"/>
  <c r="AA516" i="20"/>
  <c r="AA518" i="20"/>
  <c r="AA501" i="20"/>
  <c r="AA505" i="20"/>
  <c r="AA499" i="20"/>
  <c r="AA496" i="20"/>
  <c r="AA511" i="20"/>
  <c r="AA508" i="20"/>
  <c r="AA523" i="20"/>
  <c r="AA520" i="20"/>
  <c r="AA503" i="20"/>
  <c r="AA500" i="20"/>
  <c r="AA494" i="20"/>
  <c r="AA521" i="20"/>
  <c r="AA515" i="20"/>
  <c r="AA512" i="20"/>
  <c r="AA524" i="20"/>
  <c r="AA495" i="20"/>
  <c r="AA513" i="20"/>
  <c r="AA507" i="20"/>
  <c r="AA504" i="20"/>
  <c r="AA497" i="20"/>
  <c r="AA519" i="20"/>
  <c r="AA517" i="20"/>
  <c r="AA509" i="20"/>
  <c r="L468" i="20"/>
  <c r="O468" i="20"/>
  <c r="R468" i="20"/>
  <c r="U468" i="20"/>
  <c r="X468" i="20"/>
  <c r="L469" i="20"/>
  <c r="O469" i="20"/>
  <c r="R469" i="20"/>
  <c r="U469" i="20"/>
  <c r="X469" i="20"/>
  <c r="L470" i="20"/>
  <c r="O470" i="20"/>
  <c r="R470" i="20"/>
  <c r="U470" i="20"/>
  <c r="X470" i="20"/>
  <c r="L471" i="20"/>
  <c r="O471" i="20"/>
  <c r="R471" i="20"/>
  <c r="U471" i="20"/>
  <c r="X471" i="20"/>
  <c r="L472" i="20"/>
  <c r="O472" i="20"/>
  <c r="R472" i="20"/>
  <c r="U472" i="20"/>
  <c r="X472" i="20"/>
  <c r="L473" i="20"/>
  <c r="O473" i="20"/>
  <c r="R473" i="20"/>
  <c r="U473" i="20"/>
  <c r="X473" i="20"/>
  <c r="L474" i="20"/>
  <c r="O474" i="20"/>
  <c r="R474" i="20"/>
  <c r="U474" i="20"/>
  <c r="X474" i="20"/>
  <c r="L475" i="20"/>
  <c r="O475" i="20"/>
  <c r="R475" i="20"/>
  <c r="U475" i="20"/>
  <c r="X475" i="20"/>
  <c r="L476" i="20"/>
  <c r="O476" i="20"/>
  <c r="R476" i="20"/>
  <c r="U476" i="20"/>
  <c r="X476" i="20"/>
  <c r="L477" i="20"/>
  <c r="O477" i="20"/>
  <c r="R477" i="20"/>
  <c r="U477" i="20"/>
  <c r="X477" i="20"/>
  <c r="L478" i="20"/>
  <c r="O478" i="20"/>
  <c r="R478" i="20"/>
  <c r="U478" i="20"/>
  <c r="X478" i="20"/>
  <c r="L479" i="20"/>
  <c r="O479" i="20"/>
  <c r="R479" i="20"/>
  <c r="U479" i="20"/>
  <c r="X479" i="20"/>
  <c r="L480" i="20"/>
  <c r="O480" i="20"/>
  <c r="R480" i="20"/>
  <c r="U480" i="20"/>
  <c r="X480" i="20"/>
  <c r="L481" i="20"/>
  <c r="O481" i="20"/>
  <c r="R481" i="20"/>
  <c r="U481" i="20"/>
  <c r="X481" i="20"/>
  <c r="L482" i="20"/>
  <c r="O482" i="20"/>
  <c r="R482" i="20"/>
  <c r="U482" i="20"/>
  <c r="X482" i="20"/>
  <c r="L483" i="20"/>
  <c r="O483" i="20"/>
  <c r="R483" i="20"/>
  <c r="U483" i="20"/>
  <c r="X483" i="20"/>
  <c r="L484" i="20"/>
  <c r="O484" i="20"/>
  <c r="R484" i="20"/>
  <c r="U484" i="20"/>
  <c r="X484" i="20"/>
  <c r="L485" i="20"/>
  <c r="O485" i="20"/>
  <c r="R485" i="20"/>
  <c r="U485" i="20"/>
  <c r="X485" i="20"/>
  <c r="L486" i="20"/>
  <c r="O486" i="20"/>
  <c r="R486" i="20"/>
  <c r="U486" i="20"/>
  <c r="X486" i="20"/>
  <c r="L487" i="20"/>
  <c r="O487" i="20"/>
  <c r="R487" i="20"/>
  <c r="U487" i="20"/>
  <c r="X487" i="20"/>
  <c r="L488" i="20"/>
  <c r="O488" i="20"/>
  <c r="R488" i="20"/>
  <c r="U488" i="20"/>
  <c r="X488" i="20"/>
  <c r="L489" i="20"/>
  <c r="O489" i="20"/>
  <c r="R489" i="20"/>
  <c r="U489" i="20"/>
  <c r="X489" i="20"/>
  <c r="L490" i="20"/>
  <c r="O490" i="20"/>
  <c r="R490" i="20"/>
  <c r="U490" i="20"/>
  <c r="X490" i="20"/>
  <c r="L491" i="20"/>
  <c r="O491" i="20"/>
  <c r="R491" i="20"/>
  <c r="U491" i="20"/>
  <c r="X491" i="20"/>
  <c r="L492" i="20"/>
  <c r="O492" i="20"/>
  <c r="R492" i="20"/>
  <c r="U492" i="20"/>
  <c r="X492" i="20"/>
  <c r="L493" i="20"/>
  <c r="O493" i="20"/>
  <c r="R493" i="20"/>
  <c r="U493" i="20"/>
  <c r="X493" i="20"/>
  <c r="L467" i="20"/>
  <c r="O467" i="20"/>
  <c r="R467" i="20"/>
  <c r="U467" i="20"/>
  <c r="X467"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AA479" i="20" l="1"/>
  <c r="AA492" i="20"/>
  <c r="AA488" i="20"/>
  <c r="AA484" i="20"/>
  <c r="AA480" i="20"/>
  <c r="AA476" i="20"/>
  <c r="AA472" i="20"/>
  <c r="AA467" i="20"/>
  <c r="AA489" i="20"/>
  <c r="AA491" i="20"/>
  <c r="AA483" i="20"/>
  <c r="AA475" i="20"/>
  <c r="AA471" i="20"/>
  <c r="AA478" i="20"/>
  <c r="AA477" i="20"/>
  <c r="AA493" i="20"/>
  <c r="AA490" i="20"/>
  <c r="AA487" i="20"/>
  <c r="AA486" i="20"/>
  <c r="AA485" i="20"/>
  <c r="AA482" i="20"/>
  <c r="AA481" i="20"/>
  <c r="AA474" i="20"/>
  <c r="AA473" i="20"/>
  <c r="AA470" i="20"/>
  <c r="AA469" i="20"/>
  <c r="AA468" i="20"/>
  <c r="I428" i="20"/>
  <c r="I429" i="20"/>
  <c r="I430"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L428" i="20"/>
  <c r="O428" i="20"/>
  <c r="R428" i="20"/>
  <c r="U428" i="20"/>
  <c r="X428" i="20"/>
  <c r="L429" i="20"/>
  <c r="O429" i="20"/>
  <c r="R429" i="20"/>
  <c r="U429" i="20"/>
  <c r="X429" i="20"/>
  <c r="L430" i="20"/>
  <c r="O430" i="20"/>
  <c r="R430" i="20"/>
  <c r="U430" i="20"/>
  <c r="X430" i="20"/>
  <c r="L433" i="20"/>
  <c r="O433" i="20"/>
  <c r="R433" i="20"/>
  <c r="U433" i="20"/>
  <c r="X433" i="20"/>
  <c r="L434" i="20"/>
  <c r="O434" i="20"/>
  <c r="R434" i="20"/>
  <c r="U434" i="20"/>
  <c r="X434" i="20"/>
  <c r="L435" i="20"/>
  <c r="O435" i="20"/>
  <c r="R435" i="20"/>
  <c r="U435" i="20"/>
  <c r="X435" i="20"/>
  <c r="L436" i="20"/>
  <c r="O436" i="20"/>
  <c r="R436" i="20"/>
  <c r="U436" i="20"/>
  <c r="X436" i="20"/>
  <c r="L437" i="20"/>
  <c r="O437" i="20"/>
  <c r="R437" i="20"/>
  <c r="U437" i="20"/>
  <c r="X437" i="20"/>
  <c r="L438" i="20"/>
  <c r="O438" i="20"/>
  <c r="R438" i="20"/>
  <c r="U438" i="20"/>
  <c r="X438" i="20"/>
  <c r="L439" i="20"/>
  <c r="O439" i="20"/>
  <c r="R439" i="20"/>
  <c r="U439" i="20"/>
  <c r="X439" i="20"/>
  <c r="L440" i="20"/>
  <c r="O440" i="20"/>
  <c r="R440" i="20"/>
  <c r="U440" i="20"/>
  <c r="X440" i="20"/>
  <c r="L441" i="20"/>
  <c r="O441" i="20"/>
  <c r="R441" i="20"/>
  <c r="U441" i="20"/>
  <c r="X441" i="20"/>
  <c r="L442" i="20"/>
  <c r="O442" i="20"/>
  <c r="R442" i="20"/>
  <c r="U442" i="20"/>
  <c r="X442" i="20"/>
  <c r="L443" i="20"/>
  <c r="O443" i="20"/>
  <c r="R443" i="20"/>
  <c r="U443" i="20"/>
  <c r="X443" i="20"/>
  <c r="L444" i="20"/>
  <c r="O444" i="20"/>
  <c r="R444" i="20"/>
  <c r="U444" i="20"/>
  <c r="X444" i="20"/>
  <c r="L445" i="20"/>
  <c r="O445" i="20"/>
  <c r="R445" i="20"/>
  <c r="U445" i="20"/>
  <c r="X445" i="20"/>
  <c r="L446" i="20"/>
  <c r="O446" i="20"/>
  <c r="R446" i="20"/>
  <c r="U446" i="20"/>
  <c r="X446" i="20"/>
  <c r="L447" i="20"/>
  <c r="O447" i="20"/>
  <c r="R447" i="20"/>
  <c r="U447" i="20"/>
  <c r="X447" i="20"/>
  <c r="L448" i="20"/>
  <c r="O448" i="20"/>
  <c r="R448" i="20"/>
  <c r="U448" i="20"/>
  <c r="X448" i="20"/>
  <c r="L449" i="20"/>
  <c r="O449" i="20"/>
  <c r="R449" i="20"/>
  <c r="U449" i="20"/>
  <c r="X449" i="20"/>
  <c r="L450" i="20"/>
  <c r="O450" i="20"/>
  <c r="R450" i="20"/>
  <c r="U450" i="20"/>
  <c r="X450" i="20"/>
  <c r="L451" i="20"/>
  <c r="O451" i="20"/>
  <c r="R451" i="20"/>
  <c r="U451" i="20"/>
  <c r="X451" i="20"/>
  <c r="L452" i="20"/>
  <c r="O452" i="20"/>
  <c r="R452" i="20"/>
  <c r="U452" i="20"/>
  <c r="X452" i="20"/>
  <c r="L453" i="20"/>
  <c r="O453" i="20"/>
  <c r="R453" i="20"/>
  <c r="U453" i="20"/>
  <c r="X453" i="20"/>
  <c r="L454" i="20"/>
  <c r="O454" i="20"/>
  <c r="R454" i="20"/>
  <c r="U454" i="20"/>
  <c r="X454" i="20"/>
  <c r="L455" i="20"/>
  <c r="O455" i="20"/>
  <c r="R455" i="20"/>
  <c r="U455" i="20"/>
  <c r="X455" i="20"/>
  <c r="L456" i="20"/>
  <c r="O456" i="20"/>
  <c r="R456" i="20"/>
  <c r="U456" i="20"/>
  <c r="X456" i="20"/>
  <c r="L457" i="20"/>
  <c r="O457" i="20"/>
  <c r="R457" i="20"/>
  <c r="U457" i="20"/>
  <c r="X457" i="20"/>
  <c r="L458" i="20"/>
  <c r="O458" i="20"/>
  <c r="R458" i="20"/>
  <c r="U458" i="20"/>
  <c r="X458" i="20"/>
  <c r="L459" i="20"/>
  <c r="O459" i="20"/>
  <c r="R459" i="20"/>
  <c r="U459" i="20"/>
  <c r="X459" i="20"/>
  <c r="L460" i="20"/>
  <c r="O460" i="20"/>
  <c r="R460" i="20"/>
  <c r="U460" i="20"/>
  <c r="X460" i="20"/>
  <c r="L461" i="20"/>
  <c r="O461" i="20"/>
  <c r="R461" i="20"/>
  <c r="U461" i="20"/>
  <c r="X461" i="20"/>
  <c r="L462" i="20"/>
  <c r="O462" i="20"/>
  <c r="R462" i="20"/>
  <c r="U462" i="20"/>
  <c r="X462" i="20"/>
  <c r="L463" i="20"/>
  <c r="O463" i="20"/>
  <c r="R463" i="20"/>
  <c r="U463" i="20"/>
  <c r="X463" i="20"/>
  <c r="L464" i="20"/>
  <c r="O464" i="20"/>
  <c r="R464" i="20"/>
  <c r="U464" i="20"/>
  <c r="X464" i="20"/>
  <c r="L465" i="20"/>
  <c r="O465" i="20"/>
  <c r="R465" i="20"/>
  <c r="U465" i="20"/>
  <c r="X465" i="20"/>
  <c r="L466" i="20"/>
  <c r="O466" i="20"/>
  <c r="R466" i="20"/>
  <c r="U466" i="20"/>
  <c r="X466" i="20"/>
  <c r="AA460" i="20" l="1"/>
  <c r="AA444" i="20"/>
  <c r="AA463" i="20"/>
  <c r="AA455" i="20"/>
  <c r="AA452" i="20"/>
  <c r="AA438" i="20"/>
  <c r="AA428" i="20"/>
  <c r="AA433" i="20"/>
  <c r="AA448" i="20"/>
  <c r="AA462" i="20"/>
  <c r="AA449" i="20"/>
  <c r="AA441" i="20"/>
  <c r="AA440" i="20"/>
  <c r="AA439" i="20"/>
  <c r="AA429" i="20"/>
  <c r="AA459" i="20"/>
  <c r="AA451" i="20"/>
  <c r="AA447" i="20"/>
  <c r="AA443" i="20"/>
  <c r="AA437" i="20"/>
  <c r="AA461" i="20"/>
  <c r="AA454" i="20"/>
  <c r="AA453" i="20"/>
  <c r="AA445" i="20"/>
  <c r="AA464" i="20"/>
  <c r="AA456" i="20"/>
  <c r="AA434" i="20"/>
  <c r="AA466" i="20"/>
  <c r="AA465" i="20"/>
  <c r="AA458" i="20"/>
  <c r="AA457" i="20"/>
  <c r="AA450" i="20"/>
  <c r="AA442" i="20"/>
  <c r="AA436" i="20"/>
  <c r="AA435" i="20"/>
  <c r="AA446" i="20"/>
  <c r="AA430" i="20"/>
  <c r="L403" i="20"/>
  <c r="O403" i="20"/>
  <c r="R403" i="20"/>
  <c r="U403" i="20"/>
  <c r="X403" i="20"/>
  <c r="L404" i="20"/>
  <c r="O404" i="20"/>
  <c r="R404" i="20"/>
  <c r="U404" i="20"/>
  <c r="X404" i="20"/>
  <c r="L405" i="20"/>
  <c r="O405" i="20"/>
  <c r="R405" i="20"/>
  <c r="U405" i="20"/>
  <c r="X405" i="20"/>
  <c r="L406" i="20"/>
  <c r="O406" i="20"/>
  <c r="R406" i="20"/>
  <c r="U406" i="20"/>
  <c r="X406" i="20"/>
  <c r="L407" i="20"/>
  <c r="O407" i="20"/>
  <c r="R407" i="20"/>
  <c r="U407" i="20"/>
  <c r="X407" i="20"/>
  <c r="L408" i="20"/>
  <c r="O408" i="20"/>
  <c r="R408" i="20"/>
  <c r="U408" i="20"/>
  <c r="X408" i="20"/>
  <c r="L409" i="20"/>
  <c r="O409" i="20"/>
  <c r="R409" i="20"/>
  <c r="U409" i="20"/>
  <c r="X409" i="20"/>
  <c r="L410" i="20"/>
  <c r="O410" i="20"/>
  <c r="R410" i="20"/>
  <c r="U410" i="20"/>
  <c r="X410" i="20"/>
  <c r="L411" i="20"/>
  <c r="O411" i="20"/>
  <c r="R411" i="20"/>
  <c r="U411" i="20"/>
  <c r="X411" i="20"/>
  <c r="L412" i="20"/>
  <c r="O412" i="20"/>
  <c r="R412" i="20"/>
  <c r="U412" i="20"/>
  <c r="X412" i="20"/>
  <c r="L413" i="20"/>
  <c r="O413" i="20"/>
  <c r="R413" i="20"/>
  <c r="U413" i="20"/>
  <c r="X413" i="20"/>
  <c r="L414" i="20"/>
  <c r="O414" i="20"/>
  <c r="R414" i="20"/>
  <c r="U414" i="20"/>
  <c r="X414" i="20"/>
  <c r="L415" i="20"/>
  <c r="O415" i="20"/>
  <c r="R415" i="20"/>
  <c r="U415" i="20"/>
  <c r="X415" i="20"/>
  <c r="L416" i="20"/>
  <c r="O416" i="20"/>
  <c r="R416" i="20"/>
  <c r="U416" i="20"/>
  <c r="X416" i="20"/>
  <c r="L417" i="20"/>
  <c r="O417" i="20"/>
  <c r="R417" i="20"/>
  <c r="U417" i="20"/>
  <c r="X417" i="20"/>
  <c r="L418" i="20"/>
  <c r="O418" i="20"/>
  <c r="R418" i="20"/>
  <c r="U418" i="20"/>
  <c r="X418" i="20"/>
  <c r="L419" i="20"/>
  <c r="O419" i="20"/>
  <c r="R419" i="20"/>
  <c r="U419" i="20"/>
  <c r="X419" i="20"/>
  <c r="L420" i="20"/>
  <c r="O420" i="20"/>
  <c r="R420" i="20"/>
  <c r="U420" i="20"/>
  <c r="X420" i="20"/>
  <c r="L421" i="20"/>
  <c r="O421" i="20"/>
  <c r="R421" i="20"/>
  <c r="U421" i="20"/>
  <c r="X421" i="20"/>
  <c r="L422" i="20"/>
  <c r="O422" i="20"/>
  <c r="R422" i="20"/>
  <c r="U422" i="20"/>
  <c r="X422" i="20"/>
  <c r="L423" i="20"/>
  <c r="O423" i="20"/>
  <c r="R423" i="20"/>
  <c r="U423" i="20"/>
  <c r="X423" i="20"/>
  <c r="L424" i="20"/>
  <c r="O424" i="20"/>
  <c r="R424" i="20"/>
  <c r="U424" i="20"/>
  <c r="X424" i="20"/>
  <c r="L425" i="20"/>
  <c r="O425" i="20"/>
  <c r="R425" i="20"/>
  <c r="U425" i="20"/>
  <c r="X425" i="20"/>
  <c r="L426" i="20"/>
  <c r="O426" i="20"/>
  <c r="R426" i="20"/>
  <c r="U426" i="20"/>
  <c r="X426" i="20"/>
  <c r="L427" i="20"/>
  <c r="O427" i="20"/>
  <c r="R427" i="20"/>
  <c r="U427" i="20"/>
  <c r="X427" i="20"/>
  <c r="X402" i="20"/>
  <c r="U402" i="20"/>
  <c r="R402" i="20"/>
  <c r="O402" i="20"/>
  <c r="L402"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AA407" i="20" l="1"/>
  <c r="AA415" i="20"/>
  <c r="AA423" i="20"/>
  <c r="AA426" i="20"/>
  <c r="AA418" i="20"/>
  <c r="AA410" i="20"/>
  <c r="AA414" i="20"/>
  <c r="AA422" i="20"/>
  <c r="AA419" i="20"/>
  <c r="AA411" i="20"/>
  <c r="AA403" i="20"/>
  <c r="AA427" i="20"/>
  <c r="AA421" i="20"/>
  <c r="AA406" i="20"/>
  <c r="AA409" i="20"/>
  <c r="AA412" i="20"/>
  <c r="AA425" i="20"/>
  <c r="AA416" i="20"/>
  <c r="AA420" i="20"/>
  <c r="AA413" i="20"/>
  <c r="AA402" i="20"/>
  <c r="AA417" i="20"/>
  <c r="AA404" i="20"/>
  <c r="AA405" i="20"/>
  <c r="AA424" i="20"/>
  <c r="AA408" i="20"/>
  <c r="Q391" i="20"/>
  <c r="I376" i="20" l="1"/>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L376" i="20"/>
  <c r="O376" i="20"/>
  <c r="R376" i="20"/>
  <c r="U376" i="20"/>
  <c r="X376" i="20"/>
  <c r="L377" i="20"/>
  <c r="O377" i="20"/>
  <c r="R377" i="20"/>
  <c r="U377" i="20"/>
  <c r="X377" i="20"/>
  <c r="L378" i="20"/>
  <c r="O378" i="20"/>
  <c r="R378" i="20"/>
  <c r="U378" i="20"/>
  <c r="X378" i="20"/>
  <c r="L379" i="20"/>
  <c r="O379" i="20"/>
  <c r="R379" i="20"/>
  <c r="U379" i="20"/>
  <c r="X379" i="20"/>
  <c r="L380" i="20"/>
  <c r="O380" i="20"/>
  <c r="R380" i="20"/>
  <c r="U380" i="20"/>
  <c r="X380" i="20"/>
  <c r="L381" i="20"/>
  <c r="O381" i="20"/>
  <c r="R381" i="20"/>
  <c r="U381" i="20"/>
  <c r="X381" i="20"/>
  <c r="L382" i="20"/>
  <c r="O382" i="20"/>
  <c r="R382" i="20"/>
  <c r="U382" i="20"/>
  <c r="X382" i="20"/>
  <c r="L383" i="20"/>
  <c r="O383" i="20"/>
  <c r="R383" i="20"/>
  <c r="U383" i="20"/>
  <c r="X383" i="20"/>
  <c r="L384" i="20"/>
  <c r="O384" i="20"/>
  <c r="R384" i="20"/>
  <c r="U384" i="20"/>
  <c r="X384" i="20"/>
  <c r="L385" i="20"/>
  <c r="O385" i="20"/>
  <c r="R385" i="20"/>
  <c r="U385" i="20"/>
  <c r="X385" i="20"/>
  <c r="L386" i="20"/>
  <c r="O386" i="20"/>
  <c r="R386" i="20"/>
  <c r="U386" i="20"/>
  <c r="X386" i="20"/>
  <c r="L387" i="20"/>
  <c r="O387" i="20"/>
  <c r="R387" i="20"/>
  <c r="U387" i="20"/>
  <c r="X387" i="20"/>
  <c r="L388" i="20"/>
  <c r="O388" i="20"/>
  <c r="R388" i="20"/>
  <c r="U388" i="20"/>
  <c r="X388" i="20"/>
  <c r="L389" i="20"/>
  <c r="O389" i="20"/>
  <c r="R389" i="20"/>
  <c r="U389" i="20"/>
  <c r="X389" i="20"/>
  <c r="L390" i="20"/>
  <c r="O390" i="20"/>
  <c r="R390" i="20"/>
  <c r="U390" i="20"/>
  <c r="X390" i="20"/>
  <c r="L391" i="20"/>
  <c r="O391" i="20"/>
  <c r="R391" i="20"/>
  <c r="U391" i="20"/>
  <c r="X391" i="20"/>
  <c r="L392" i="20"/>
  <c r="O392" i="20"/>
  <c r="R392" i="20"/>
  <c r="U392" i="20"/>
  <c r="X392" i="20"/>
  <c r="L393" i="20"/>
  <c r="O393" i="20"/>
  <c r="R393" i="20"/>
  <c r="U393" i="20"/>
  <c r="X393" i="20"/>
  <c r="L394" i="20"/>
  <c r="O394" i="20"/>
  <c r="R394" i="20"/>
  <c r="U394" i="20"/>
  <c r="X394" i="20"/>
  <c r="L395" i="20"/>
  <c r="O395" i="20"/>
  <c r="R395" i="20"/>
  <c r="U395" i="20"/>
  <c r="X395" i="20"/>
  <c r="L396" i="20"/>
  <c r="O396" i="20"/>
  <c r="R396" i="20"/>
  <c r="U396" i="20"/>
  <c r="X396" i="20"/>
  <c r="L397" i="20"/>
  <c r="O397" i="20"/>
  <c r="R397" i="20"/>
  <c r="U397" i="20"/>
  <c r="X397" i="20"/>
  <c r="L398" i="20"/>
  <c r="O398" i="20"/>
  <c r="R398" i="20"/>
  <c r="U398" i="20"/>
  <c r="X398" i="20"/>
  <c r="L399" i="20"/>
  <c r="O399" i="20"/>
  <c r="R399" i="20"/>
  <c r="U399" i="20"/>
  <c r="X399" i="20"/>
  <c r="L400" i="20"/>
  <c r="O400" i="20"/>
  <c r="R400" i="20"/>
  <c r="U400" i="20"/>
  <c r="X400" i="20"/>
  <c r="L401" i="20"/>
  <c r="O401" i="20"/>
  <c r="R401" i="20"/>
  <c r="U401" i="20"/>
  <c r="X401" i="20"/>
  <c r="X375" i="20"/>
  <c r="U375" i="20"/>
  <c r="R375" i="20"/>
  <c r="O375" i="20"/>
  <c r="L375" i="20"/>
  <c r="I375" i="20"/>
  <c r="X374" i="20"/>
  <c r="U374" i="20"/>
  <c r="R374" i="20"/>
  <c r="O374" i="20"/>
  <c r="L374" i="20"/>
  <c r="I374" i="20"/>
  <c r="X373" i="20"/>
  <c r="U373" i="20"/>
  <c r="R373" i="20"/>
  <c r="O373" i="20"/>
  <c r="L373" i="20"/>
  <c r="I373" i="20"/>
  <c r="X372" i="20"/>
  <c r="U372" i="20"/>
  <c r="R372" i="20"/>
  <c r="O372" i="20"/>
  <c r="L372" i="20"/>
  <c r="I372" i="20"/>
  <c r="X371" i="20"/>
  <c r="U371" i="20"/>
  <c r="R371" i="20"/>
  <c r="O371" i="20"/>
  <c r="L371" i="20"/>
  <c r="I371" i="20"/>
  <c r="X370" i="20"/>
  <c r="U370" i="20"/>
  <c r="R370" i="20"/>
  <c r="O370" i="20"/>
  <c r="L370" i="20"/>
  <c r="I370" i="20"/>
  <c r="X368" i="20"/>
  <c r="U368" i="20"/>
  <c r="R368" i="20"/>
  <c r="O368" i="20"/>
  <c r="L368" i="20"/>
  <c r="I368" i="20"/>
  <c r="X367" i="20"/>
  <c r="U367" i="20"/>
  <c r="R367" i="20"/>
  <c r="O367" i="20"/>
  <c r="L367" i="20"/>
  <c r="I367" i="20"/>
  <c r="X366" i="20"/>
  <c r="U366" i="20"/>
  <c r="R366" i="20"/>
  <c r="O366" i="20"/>
  <c r="L366" i="20"/>
  <c r="I366" i="20"/>
  <c r="X365" i="20"/>
  <c r="U365" i="20"/>
  <c r="R365" i="20"/>
  <c r="O365" i="20"/>
  <c r="L365" i="20"/>
  <c r="I365" i="20"/>
  <c r="X364" i="20"/>
  <c r="U364" i="20"/>
  <c r="R364" i="20"/>
  <c r="O364" i="20"/>
  <c r="L364" i="20"/>
  <c r="I364" i="20"/>
  <c r="X363" i="20"/>
  <c r="U363" i="20"/>
  <c r="R363" i="20"/>
  <c r="O363" i="20"/>
  <c r="L363" i="20"/>
  <c r="I363" i="20"/>
  <c r="X362" i="20"/>
  <c r="U362" i="20"/>
  <c r="R362" i="20"/>
  <c r="O362" i="20"/>
  <c r="L362" i="20"/>
  <c r="I362" i="20"/>
  <c r="X361" i="20"/>
  <c r="U361" i="20"/>
  <c r="R361" i="20"/>
  <c r="O361" i="20"/>
  <c r="L361" i="20"/>
  <c r="I361" i="20"/>
  <c r="X360" i="20"/>
  <c r="U360" i="20"/>
  <c r="R360" i="20"/>
  <c r="O360" i="20"/>
  <c r="L360" i="20"/>
  <c r="I360" i="20"/>
  <c r="X359" i="20"/>
  <c r="U359" i="20"/>
  <c r="R359" i="20"/>
  <c r="O359" i="20"/>
  <c r="L359" i="20"/>
  <c r="I359" i="20"/>
  <c r="X358" i="20"/>
  <c r="U358" i="20"/>
  <c r="R358" i="20"/>
  <c r="O358" i="20"/>
  <c r="L358" i="20"/>
  <c r="I358" i="20"/>
  <c r="X357" i="20"/>
  <c r="U357" i="20"/>
  <c r="R357" i="20"/>
  <c r="O357" i="20"/>
  <c r="L357" i="20"/>
  <c r="I357" i="20"/>
  <c r="X356" i="20"/>
  <c r="U356" i="20"/>
  <c r="R356" i="20"/>
  <c r="O356" i="20"/>
  <c r="L356" i="20"/>
  <c r="I356" i="20"/>
  <c r="X355" i="20"/>
  <c r="U355" i="20"/>
  <c r="R355" i="20"/>
  <c r="O355" i="20"/>
  <c r="L355" i="20"/>
  <c r="I355" i="20"/>
  <c r="X354" i="20"/>
  <c r="U354" i="20"/>
  <c r="R354" i="20"/>
  <c r="O354" i="20"/>
  <c r="L354" i="20"/>
  <c r="I354" i="20"/>
  <c r="X353" i="20"/>
  <c r="U353" i="20"/>
  <c r="R353" i="20"/>
  <c r="O353" i="20"/>
  <c r="L353" i="20"/>
  <c r="I353" i="20"/>
  <c r="X352" i="20"/>
  <c r="U352" i="20"/>
  <c r="R352" i="20"/>
  <c r="O352" i="20"/>
  <c r="L352" i="20"/>
  <c r="I352" i="20"/>
  <c r="X351" i="20"/>
  <c r="U351" i="20"/>
  <c r="R351" i="20"/>
  <c r="O351" i="20"/>
  <c r="L351" i="20"/>
  <c r="I351" i="20"/>
  <c r="X350" i="20"/>
  <c r="U350" i="20"/>
  <c r="R350" i="20"/>
  <c r="O350" i="20"/>
  <c r="L350" i="20"/>
  <c r="I350" i="20"/>
  <c r="X349" i="20"/>
  <c r="U349" i="20"/>
  <c r="R349" i="20"/>
  <c r="O349" i="20"/>
  <c r="L349" i="20"/>
  <c r="I349" i="20"/>
  <c r="X348" i="20"/>
  <c r="U348" i="20"/>
  <c r="R348" i="20"/>
  <c r="O348" i="20"/>
  <c r="L348" i="20"/>
  <c r="I348" i="20"/>
  <c r="X347" i="20"/>
  <c r="U347" i="20"/>
  <c r="R347" i="20"/>
  <c r="O347" i="20"/>
  <c r="L347" i="20"/>
  <c r="I347" i="20"/>
  <c r="X346" i="20"/>
  <c r="U346" i="20"/>
  <c r="R346" i="20"/>
  <c r="O346" i="20"/>
  <c r="L346" i="20"/>
  <c r="I346" i="20"/>
  <c r="X345" i="20"/>
  <c r="U345" i="20"/>
  <c r="R345" i="20"/>
  <c r="O345" i="20"/>
  <c r="L345" i="20"/>
  <c r="I345" i="20"/>
  <c r="X344" i="20"/>
  <c r="U344" i="20"/>
  <c r="R344" i="20"/>
  <c r="O344" i="20"/>
  <c r="L344" i="20"/>
  <c r="I344" i="20"/>
  <c r="X343" i="20"/>
  <c r="U343" i="20"/>
  <c r="R343" i="20"/>
  <c r="O343" i="20"/>
  <c r="L343" i="20"/>
  <c r="I343" i="20"/>
  <c r="X342" i="20"/>
  <c r="U342" i="20"/>
  <c r="R342" i="20"/>
  <c r="O342" i="20"/>
  <c r="L342" i="20"/>
  <c r="I342" i="20"/>
  <c r="X341" i="20"/>
  <c r="U341" i="20"/>
  <c r="R341" i="20"/>
  <c r="O341" i="20"/>
  <c r="L341" i="20"/>
  <c r="I341" i="20"/>
  <c r="X340" i="20"/>
  <c r="U340" i="20"/>
  <c r="R340" i="20"/>
  <c r="O340" i="20"/>
  <c r="L340" i="20"/>
  <c r="I340" i="20"/>
  <c r="X339" i="20"/>
  <c r="U339" i="20"/>
  <c r="R339" i="20"/>
  <c r="O339" i="20"/>
  <c r="L339" i="20"/>
  <c r="I339" i="20"/>
  <c r="X338" i="20"/>
  <c r="U338" i="20"/>
  <c r="R338" i="20"/>
  <c r="O338" i="20"/>
  <c r="L338" i="20"/>
  <c r="I338" i="20"/>
  <c r="X337" i="20"/>
  <c r="U337" i="20"/>
  <c r="R337" i="20"/>
  <c r="O337" i="20"/>
  <c r="L337" i="20"/>
  <c r="I337" i="20"/>
  <c r="X336" i="20"/>
  <c r="U336" i="20"/>
  <c r="R336" i="20"/>
  <c r="O336" i="20"/>
  <c r="L336" i="20"/>
  <c r="I336" i="20"/>
  <c r="X335" i="20"/>
  <c r="U335" i="20"/>
  <c r="R335" i="20"/>
  <c r="O335" i="20"/>
  <c r="L335" i="20"/>
  <c r="I335" i="20"/>
  <c r="X334" i="20"/>
  <c r="U334" i="20"/>
  <c r="R334" i="20"/>
  <c r="O334" i="20"/>
  <c r="L334" i="20"/>
  <c r="I334" i="20"/>
  <c r="X333" i="20"/>
  <c r="U333" i="20"/>
  <c r="R333" i="20"/>
  <c r="O333" i="20"/>
  <c r="L333" i="20"/>
  <c r="I333" i="20"/>
  <c r="X332" i="20"/>
  <c r="U332" i="20"/>
  <c r="R332" i="20"/>
  <c r="O332" i="20"/>
  <c r="L332" i="20"/>
  <c r="I332" i="20"/>
  <c r="X331" i="20"/>
  <c r="U331" i="20"/>
  <c r="R331" i="20"/>
  <c r="O331" i="20"/>
  <c r="L331" i="20"/>
  <c r="I331" i="20"/>
  <c r="X330" i="20"/>
  <c r="U330" i="20"/>
  <c r="R330" i="20"/>
  <c r="O330" i="20"/>
  <c r="L330" i="20"/>
  <c r="I330" i="20"/>
  <c r="X329" i="20"/>
  <c r="U329" i="20"/>
  <c r="R329" i="20"/>
  <c r="O329" i="20"/>
  <c r="L329" i="20"/>
  <c r="I329" i="20"/>
  <c r="X328" i="20"/>
  <c r="U328" i="20"/>
  <c r="R328" i="20"/>
  <c r="O328" i="20"/>
  <c r="L328" i="20"/>
  <c r="I328" i="20"/>
  <c r="X327" i="20"/>
  <c r="U327" i="20"/>
  <c r="R327" i="20"/>
  <c r="O327" i="20"/>
  <c r="L327" i="20"/>
  <c r="I327" i="20"/>
  <c r="X326" i="20"/>
  <c r="U326" i="20"/>
  <c r="R326" i="20"/>
  <c r="O326" i="20"/>
  <c r="L326" i="20"/>
  <c r="I326" i="20"/>
  <c r="X325" i="20"/>
  <c r="U325" i="20"/>
  <c r="R325" i="20"/>
  <c r="O325" i="20"/>
  <c r="L325" i="20"/>
  <c r="I325" i="20"/>
  <c r="X324" i="20"/>
  <c r="U324" i="20"/>
  <c r="R324" i="20"/>
  <c r="O324" i="20"/>
  <c r="L324" i="20"/>
  <c r="I324" i="20"/>
  <c r="X323" i="20"/>
  <c r="U323" i="20"/>
  <c r="R323" i="20"/>
  <c r="O323" i="20"/>
  <c r="L323" i="20"/>
  <c r="I323" i="20"/>
  <c r="X322" i="20"/>
  <c r="U322" i="20"/>
  <c r="R322" i="20"/>
  <c r="O322" i="20"/>
  <c r="L322" i="20"/>
  <c r="I322" i="20"/>
  <c r="X321" i="20"/>
  <c r="U321" i="20"/>
  <c r="R321" i="20"/>
  <c r="O321" i="20"/>
  <c r="L321" i="20"/>
  <c r="I321" i="20"/>
  <c r="X320" i="20"/>
  <c r="U320" i="20"/>
  <c r="R320" i="20"/>
  <c r="O320" i="20"/>
  <c r="L320" i="20"/>
  <c r="I320" i="20"/>
  <c r="X319" i="20"/>
  <c r="U319" i="20"/>
  <c r="R319" i="20"/>
  <c r="O319" i="20"/>
  <c r="L319" i="20"/>
  <c r="I319" i="20"/>
  <c r="X318" i="20"/>
  <c r="U318" i="20"/>
  <c r="R318" i="20"/>
  <c r="O318" i="20"/>
  <c r="L318" i="20"/>
  <c r="I318" i="20"/>
  <c r="X317" i="20"/>
  <c r="U317" i="20"/>
  <c r="R317" i="20"/>
  <c r="O317" i="20"/>
  <c r="L317" i="20"/>
  <c r="I317" i="20"/>
  <c r="X316" i="20"/>
  <c r="U316" i="20"/>
  <c r="R316" i="20"/>
  <c r="O316" i="20"/>
  <c r="L316" i="20"/>
  <c r="I316" i="20"/>
  <c r="X315" i="20"/>
  <c r="U315" i="20"/>
  <c r="R315" i="20"/>
  <c r="O315" i="20"/>
  <c r="L315" i="20"/>
  <c r="I315" i="20"/>
  <c r="X314" i="20"/>
  <c r="U314" i="20"/>
  <c r="R314" i="20"/>
  <c r="O314" i="20"/>
  <c r="L314" i="20"/>
  <c r="I314" i="20"/>
  <c r="X313" i="20"/>
  <c r="U313" i="20"/>
  <c r="R313" i="20"/>
  <c r="O313" i="20"/>
  <c r="L313" i="20"/>
  <c r="I313" i="20"/>
  <c r="X312" i="20"/>
  <c r="U312" i="20"/>
  <c r="R312" i="20"/>
  <c r="O312" i="20"/>
  <c r="L312" i="20"/>
  <c r="I312" i="20"/>
  <c r="X311" i="20"/>
  <c r="U311" i="20"/>
  <c r="R311" i="20"/>
  <c r="O311" i="20"/>
  <c r="L311" i="20"/>
  <c r="I311" i="20"/>
  <c r="X310" i="20"/>
  <c r="U310" i="20"/>
  <c r="R310" i="20"/>
  <c r="O310" i="20"/>
  <c r="L310" i="20"/>
  <c r="I310" i="20"/>
  <c r="X309" i="20"/>
  <c r="U309" i="20"/>
  <c r="R309" i="20"/>
  <c r="O309" i="20"/>
  <c r="L309" i="20"/>
  <c r="I309" i="20"/>
  <c r="X308" i="20"/>
  <c r="U308" i="20"/>
  <c r="R308" i="20"/>
  <c r="O308" i="20"/>
  <c r="L308" i="20"/>
  <c r="I308" i="20"/>
  <c r="X307" i="20"/>
  <c r="U307" i="20"/>
  <c r="R307" i="20"/>
  <c r="O307" i="20"/>
  <c r="L307" i="20"/>
  <c r="I307" i="20"/>
  <c r="X306" i="20"/>
  <c r="U306" i="20"/>
  <c r="R306" i="20"/>
  <c r="O306" i="20"/>
  <c r="L306" i="20"/>
  <c r="I306" i="20"/>
  <c r="X305" i="20"/>
  <c r="U305" i="20"/>
  <c r="R305" i="20"/>
  <c r="O305" i="20"/>
  <c r="L305" i="20"/>
  <c r="I305" i="20"/>
  <c r="X304" i="20"/>
  <c r="U304" i="20"/>
  <c r="R304" i="20"/>
  <c r="O304" i="20"/>
  <c r="L304" i="20"/>
  <c r="I304" i="20"/>
  <c r="X303" i="20"/>
  <c r="U303" i="20"/>
  <c r="R303" i="20"/>
  <c r="O303" i="20"/>
  <c r="L303" i="20"/>
  <c r="I303" i="20"/>
  <c r="X302" i="20"/>
  <c r="U302" i="20"/>
  <c r="R302" i="20"/>
  <c r="O302" i="20"/>
  <c r="L302" i="20"/>
  <c r="I302" i="20"/>
  <c r="X301" i="20"/>
  <c r="U301" i="20"/>
  <c r="R301" i="20"/>
  <c r="O301" i="20"/>
  <c r="L301" i="20"/>
  <c r="I301" i="20"/>
  <c r="X300" i="20"/>
  <c r="U300" i="20"/>
  <c r="R300" i="20"/>
  <c r="O300" i="20"/>
  <c r="L300" i="20"/>
  <c r="I300" i="20"/>
  <c r="X299" i="20"/>
  <c r="U299" i="20"/>
  <c r="R299" i="20"/>
  <c r="O299" i="20"/>
  <c r="L299" i="20"/>
  <c r="I299" i="20"/>
  <c r="X298" i="20"/>
  <c r="U298" i="20"/>
  <c r="R298" i="20"/>
  <c r="O298" i="20"/>
  <c r="L298" i="20"/>
  <c r="I298" i="20"/>
  <c r="X297" i="20"/>
  <c r="U297" i="20"/>
  <c r="R297" i="20"/>
  <c r="O297" i="20"/>
  <c r="L297" i="20"/>
  <c r="I297" i="20"/>
  <c r="X296" i="20"/>
  <c r="U296" i="20"/>
  <c r="R296" i="20"/>
  <c r="O296" i="20"/>
  <c r="L296" i="20"/>
  <c r="I296" i="20"/>
  <c r="X295" i="20"/>
  <c r="U295" i="20"/>
  <c r="R295" i="20"/>
  <c r="O295" i="20"/>
  <c r="L295" i="20"/>
  <c r="I295" i="20"/>
  <c r="X294" i="20"/>
  <c r="U294" i="20"/>
  <c r="R294" i="20"/>
  <c r="O294" i="20"/>
  <c r="L294" i="20"/>
  <c r="I294" i="20"/>
  <c r="X293" i="20"/>
  <c r="U293" i="20"/>
  <c r="R293" i="20"/>
  <c r="O293" i="20"/>
  <c r="L293" i="20"/>
  <c r="I293" i="20"/>
  <c r="X292" i="20"/>
  <c r="U292" i="20"/>
  <c r="R292" i="20"/>
  <c r="O292" i="20"/>
  <c r="L292" i="20"/>
  <c r="I292" i="20"/>
  <c r="X291" i="20"/>
  <c r="U291" i="20"/>
  <c r="R291" i="20"/>
  <c r="O291" i="20"/>
  <c r="L291" i="20"/>
  <c r="I291" i="20"/>
  <c r="X290" i="20"/>
  <c r="U290" i="20"/>
  <c r="R290" i="20"/>
  <c r="O290" i="20"/>
  <c r="L290" i="20"/>
  <c r="I290" i="20"/>
  <c r="X289" i="20"/>
  <c r="U289" i="20"/>
  <c r="R289" i="20"/>
  <c r="O289" i="20"/>
  <c r="L289" i="20"/>
  <c r="I289" i="20"/>
  <c r="X288" i="20"/>
  <c r="U288" i="20"/>
  <c r="R288" i="20"/>
  <c r="O288" i="20"/>
  <c r="L288" i="20"/>
  <c r="I288" i="20"/>
  <c r="X287" i="20"/>
  <c r="U287" i="20"/>
  <c r="R287" i="20"/>
  <c r="O287" i="20"/>
  <c r="L287" i="20"/>
  <c r="I287" i="20"/>
  <c r="X286" i="20"/>
  <c r="U286" i="20"/>
  <c r="R286" i="20"/>
  <c r="O286" i="20"/>
  <c r="L286" i="20"/>
  <c r="I286" i="20"/>
  <c r="X285" i="20"/>
  <c r="U285" i="20"/>
  <c r="R285" i="20"/>
  <c r="O285" i="20"/>
  <c r="L285" i="20"/>
  <c r="I285" i="20"/>
  <c r="X284" i="20"/>
  <c r="U284" i="20"/>
  <c r="R284" i="20"/>
  <c r="O284" i="20"/>
  <c r="L284" i="20"/>
  <c r="I284" i="20"/>
  <c r="X283" i="20"/>
  <c r="U283" i="20"/>
  <c r="R283" i="20"/>
  <c r="O283" i="20"/>
  <c r="L283" i="20"/>
  <c r="I283" i="20"/>
  <c r="X282" i="20"/>
  <c r="U282" i="20"/>
  <c r="R282" i="20"/>
  <c r="O282" i="20"/>
  <c r="L282" i="20"/>
  <c r="I282" i="20"/>
  <c r="X281" i="20"/>
  <c r="U281" i="20"/>
  <c r="R281" i="20"/>
  <c r="O281" i="20"/>
  <c r="L281" i="20"/>
  <c r="I281" i="20"/>
  <c r="X280" i="20"/>
  <c r="U280" i="20"/>
  <c r="R280" i="20"/>
  <c r="O280" i="20"/>
  <c r="L280" i="20"/>
  <c r="I280" i="20"/>
  <c r="X279" i="20"/>
  <c r="U279" i="20"/>
  <c r="R279" i="20"/>
  <c r="O279" i="20"/>
  <c r="L279" i="20"/>
  <c r="I279" i="20"/>
  <c r="X278" i="20"/>
  <c r="U278" i="20"/>
  <c r="R278" i="20"/>
  <c r="O278" i="20"/>
  <c r="L278" i="20"/>
  <c r="I278" i="20"/>
  <c r="X277" i="20"/>
  <c r="U277" i="20"/>
  <c r="R277" i="20"/>
  <c r="O277" i="20"/>
  <c r="L277" i="20"/>
  <c r="I277" i="20"/>
  <c r="X276" i="20"/>
  <c r="U276" i="20"/>
  <c r="R276" i="20"/>
  <c r="O276" i="20"/>
  <c r="L276" i="20"/>
  <c r="I276" i="20"/>
  <c r="X275" i="20"/>
  <c r="U275" i="20"/>
  <c r="R275" i="20"/>
  <c r="O275" i="20"/>
  <c r="L275" i="20"/>
  <c r="I275" i="20"/>
  <c r="X274" i="20"/>
  <c r="U274" i="20"/>
  <c r="R274" i="20"/>
  <c r="O274" i="20"/>
  <c r="L274" i="20"/>
  <c r="I274" i="20"/>
  <c r="X273" i="20"/>
  <c r="U273" i="20"/>
  <c r="R273" i="20"/>
  <c r="O273" i="20"/>
  <c r="L273" i="20"/>
  <c r="I273" i="20"/>
  <c r="X272" i="20"/>
  <c r="U272" i="20"/>
  <c r="R272" i="20"/>
  <c r="O272" i="20"/>
  <c r="L272" i="20"/>
  <c r="I272" i="20"/>
  <c r="X271" i="20"/>
  <c r="U271" i="20"/>
  <c r="R271" i="20"/>
  <c r="O271" i="20"/>
  <c r="L271" i="20"/>
  <c r="I271" i="20"/>
  <c r="X270" i="20"/>
  <c r="U270" i="20"/>
  <c r="R270" i="20"/>
  <c r="O270" i="20"/>
  <c r="L270" i="20"/>
  <c r="I270" i="20"/>
  <c r="X269" i="20"/>
  <c r="U269" i="20"/>
  <c r="R269" i="20"/>
  <c r="O269" i="20"/>
  <c r="L269" i="20"/>
  <c r="I269" i="20"/>
  <c r="X268" i="20"/>
  <c r="U268" i="20"/>
  <c r="R268" i="20"/>
  <c r="O268" i="20"/>
  <c r="L268" i="20"/>
  <c r="I268" i="20"/>
  <c r="X267" i="20"/>
  <c r="U267" i="20"/>
  <c r="R267" i="20"/>
  <c r="O267" i="20"/>
  <c r="L267" i="20"/>
  <c r="I267" i="20"/>
  <c r="X266" i="20"/>
  <c r="U266" i="20"/>
  <c r="R266" i="20"/>
  <c r="O266" i="20"/>
  <c r="L266" i="20"/>
  <c r="I266" i="20"/>
  <c r="X265" i="20"/>
  <c r="U265" i="20"/>
  <c r="R265" i="20"/>
  <c r="O265" i="20"/>
  <c r="L265" i="20"/>
  <c r="I265" i="20"/>
  <c r="X264" i="20"/>
  <c r="U264" i="20"/>
  <c r="R264" i="20"/>
  <c r="O264" i="20"/>
  <c r="L264" i="20"/>
  <c r="I264" i="20"/>
  <c r="X263" i="20"/>
  <c r="U263" i="20"/>
  <c r="R263" i="20"/>
  <c r="O263" i="20"/>
  <c r="L263" i="20"/>
  <c r="I263" i="20"/>
  <c r="X262" i="20"/>
  <c r="U262" i="20"/>
  <c r="R262" i="20"/>
  <c r="O262" i="20"/>
  <c r="L262" i="20"/>
  <c r="I262" i="20"/>
  <c r="X261" i="20"/>
  <c r="U261" i="20"/>
  <c r="R261" i="20"/>
  <c r="O261" i="20"/>
  <c r="L261" i="20"/>
  <c r="I261" i="20"/>
  <c r="X260" i="20"/>
  <c r="U260" i="20"/>
  <c r="R260" i="20"/>
  <c r="O260" i="20"/>
  <c r="L260" i="20"/>
  <c r="I260" i="20"/>
  <c r="X259" i="20"/>
  <c r="U259" i="20"/>
  <c r="R259" i="20"/>
  <c r="O259" i="20"/>
  <c r="L259" i="20"/>
  <c r="I259" i="20"/>
  <c r="X258" i="20"/>
  <c r="U258" i="20"/>
  <c r="R258" i="20"/>
  <c r="O258" i="20"/>
  <c r="L258" i="20"/>
  <c r="I258" i="20"/>
  <c r="X257" i="20"/>
  <c r="U257" i="20"/>
  <c r="R257" i="20"/>
  <c r="O257" i="20"/>
  <c r="L257" i="20"/>
  <c r="I257" i="20"/>
  <c r="X256" i="20"/>
  <c r="U256" i="20"/>
  <c r="R256" i="20"/>
  <c r="O256" i="20"/>
  <c r="L256" i="20"/>
  <c r="I256" i="20"/>
  <c r="X255" i="20"/>
  <c r="U255" i="20"/>
  <c r="R255" i="20"/>
  <c r="O255" i="20"/>
  <c r="L255" i="20"/>
  <c r="I255" i="20"/>
  <c r="X254" i="20"/>
  <c r="U254" i="20"/>
  <c r="R254" i="20"/>
  <c r="O254" i="20"/>
  <c r="L254" i="20"/>
  <c r="I254" i="20"/>
  <c r="X253" i="20"/>
  <c r="U253" i="20"/>
  <c r="R253" i="20"/>
  <c r="O253" i="20"/>
  <c r="L253" i="20"/>
  <c r="I253" i="20"/>
  <c r="X252" i="20"/>
  <c r="U252" i="20"/>
  <c r="R252" i="20"/>
  <c r="O252" i="20"/>
  <c r="L252" i="20"/>
  <c r="I252" i="20"/>
  <c r="X251" i="20"/>
  <c r="U251" i="20"/>
  <c r="R251" i="20"/>
  <c r="O251" i="20"/>
  <c r="L251" i="20"/>
  <c r="I251" i="20"/>
  <c r="X250" i="20"/>
  <c r="U250" i="20"/>
  <c r="R250" i="20"/>
  <c r="O250" i="20"/>
  <c r="L250" i="20"/>
  <c r="I250" i="20"/>
  <c r="X249" i="20"/>
  <c r="U249" i="20"/>
  <c r="R249" i="20"/>
  <c r="O249" i="20"/>
  <c r="L249" i="20"/>
  <c r="I249" i="20"/>
  <c r="X248" i="20"/>
  <c r="U248" i="20"/>
  <c r="R248" i="20"/>
  <c r="O248" i="20"/>
  <c r="L248" i="20"/>
  <c r="I248" i="20"/>
  <c r="X247" i="20"/>
  <c r="U247" i="20"/>
  <c r="R247" i="20"/>
  <c r="O247" i="20"/>
  <c r="L247" i="20"/>
  <c r="I247" i="20"/>
  <c r="X246" i="20"/>
  <c r="U246" i="20"/>
  <c r="R246" i="20"/>
  <c r="O246" i="20"/>
  <c r="L246" i="20"/>
  <c r="X245" i="20"/>
  <c r="U245" i="20"/>
  <c r="R245" i="20"/>
  <c r="O245" i="20"/>
  <c r="L245" i="20"/>
  <c r="I245" i="20"/>
  <c r="X244" i="20"/>
  <c r="U244" i="20"/>
  <c r="R244" i="20"/>
  <c r="O244" i="20"/>
  <c r="L244" i="20"/>
  <c r="X243" i="20"/>
  <c r="U243" i="20"/>
  <c r="R243" i="20"/>
  <c r="O243" i="20"/>
  <c r="L243" i="20"/>
  <c r="I243" i="20"/>
  <c r="X242" i="20"/>
  <c r="U242" i="20"/>
  <c r="R242" i="20"/>
  <c r="O242" i="20"/>
  <c r="L242" i="20"/>
  <c r="I242" i="20"/>
  <c r="X241" i="20"/>
  <c r="U241" i="20"/>
  <c r="R241" i="20"/>
  <c r="O241" i="20"/>
  <c r="L241" i="20"/>
  <c r="X240" i="20"/>
  <c r="U240" i="20"/>
  <c r="R240" i="20"/>
  <c r="O240" i="20"/>
  <c r="L240" i="20"/>
  <c r="I240" i="20"/>
  <c r="X239" i="20"/>
  <c r="U239" i="20"/>
  <c r="R239" i="20"/>
  <c r="O239" i="20"/>
  <c r="L239" i="20"/>
  <c r="I239" i="20"/>
  <c r="X238" i="20"/>
  <c r="U238" i="20"/>
  <c r="R238" i="20"/>
  <c r="O238" i="20"/>
  <c r="L238" i="20"/>
  <c r="I238" i="20"/>
  <c r="X237" i="20"/>
  <c r="U237" i="20"/>
  <c r="R237" i="20"/>
  <c r="O237" i="20"/>
  <c r="L237" i="20"/>
  <c r="I237" i="20"/>
  <c r="X236" i="20"/>
  <c r="U236" i="20"/>
  <c r="R236" i="20"/>
  <c r="O236" i="20"/>
  <c r="L236" i="20"/>
  <c r="I236" i="20"/>
  <c r="X235" i="20"/>
  <c r="U235" i="20"/>
  <c r="R235" i="20"/>
  <c r="O235" i="20"/>
  <c r="L235" i="20"/>
  <c r="I235" i="20"/>
  <c r="X234" i="20"/>
  <c r="U234" i="20"/>
  <c r="R234" i="20"/>
  <c r="O234" i="20"/>
  <c r="L234" i="20"/>
  <c r="I234" i="20"/>
  <c r="X233" i="20"/>
  <c r="U233" i="20"/>
  <c r="R233" i="20"/>
  <c r="O233" i="20"/>
  <c r="L233" i="20"/>
  <c r="I233" i="20"/>
  <c r="X232" i="20"/>
  <c r="U232" i="20"/>
  <c r="R232" i="20"/>
  <c r="O232" i="20"/>
  <c r="L232" i="20"/>
  <c r="I232" i="20"/>
  <c r="X231" i="20"/>
  <c r="U231" i="20"/>
  <c r="R231" i="20"/>
  <c r="O231" i="20"/>
  <c r="L231" i="20"/>
  <c r="I231" i="20"/>
  <c r="X230" i="20"/>
  <c r="U230" i="20"/>
  <c r="R230" i="20"/>
  <c r="O230" i="20"/>
  <c r="L230" i="20"/>
  <c r="I230" i="20"/>
  <c r="X229" i="20"/>
  <c r="U229" i="20"/>
  <c r="R229" i="20"/>
  <c r="O229" i="20"/>
  <c r="L229" i="20"/>
  <c r="I229" i="20"/>
  <c r="X228" i="20"/>
  <c r="U228" i="20"/>
  <c r="R228" i="20"/>
  <c r="O228" i="20"/>
  <c r="L228" i="20"/>
  <c r="I228" i="20"/>
  <c r="X227" i="20"/>
  <c r="U227" i="20"/>
  <c r="R227" i="20"/>
  <c r="O227" i="20"/>
  <c r="L227" i="20"/>
  <c r="I227" i="20"/>
  <c r="X226" i="20"/>
  <c r="U226" i="20"/>
  <c r="R226" i="20"/>
  <c r="O226" i="20"/>
  <c r="L226" i="20"/>
  <c r="I226" i="20"/>
  <c r="X225" i="20"/>
  <c r="U225" i="20"/>
  <c r="R225" i="20"/>
  <c r="O225" i="20"/>
  <c r="L225" i="20"/>
  <c r="I225" i="20"/>
  <c r="X224" i="20"/>
  <c r="U224" i="20"/>
  <c r="R224" i="20"/>
  <c r="O224" i="20"/>
  <c r="L224" i="20"/>
  <c r="I224" i="20"/>
  <c r="X223" i="20"/>
  <c r="U223" i="20"/>
  <c r="R223" i="20"/>
  <c r="O223" i="20"/>
  <c r="L223" i="20"/>
  <c r="I223" i="20"/>
  <c r="X222" i="20"/>
  <c r="U222" i="20"/>
  <c r="R222" i="20"/>
  <c r="O222" i="20"/>
  <c r="L222" i="20"/>
  <c r="I222" i="20"/>
  <c r="X221" i="20"/>
  <c r="U221" i="20"/>
  <c r="R221" i="20"/>
  <c r="O221" i="20"/>
  <c r="L221" i="20"/>
  <c r="I221" i="20"/>
  <c r="X220" i="20"/>
  <c r="U220" i="20"/>
  <c r="R220" i="20"/>
  <c r="O220" i="20"/>
  <c r="L220" i="20"/>
  <c r="I220" i="20"/>
  <c r="X219" i="20"/>
  <c r="U219" i="20"/>
  <c r="R219" i="20"/>
  <c r="O219" i="20"/>
  <c r="L219" i="20"/>
  <c r="I219" i="20"/>
  <c r="X218" i="20"/>
  <c r="U218" i="20"/>
  <c r="R218" i="20"/>
  <c r="O218" i="20"/>
  <c r="L218" i="20"/>
  <c r="I218" i="20"/>
  <c r="X217" i="20"/>
  <c r="U217" i="20"/>
  <c r="R217" i="20"/>
  <c r="O217" i="20"/>
  <c r="L217" i="20"/>
  <c r="I217" i="20"/>
  <c r="X216" i="20"/>
  <c r="U216" i="20"/>
  <c r="R216" i="20"/>
  <c r="O216" i="20"/>
  <c r="L216" i="20"/>
  <c r="I216" i="20"/>
  <c r="X215" i="20"/>
  <c r="U215" i="20"/>
  <c r="R215" i="20"/>
  <c r="O215" i="20"/>
  <c r="L215" i="20"/>
  <c r="I215" i="20"/>
  <c r="X214" i="20"/>
  <c r="U214" i="20"/>
  <c r="R214" i="20"/>
  <c r="O214" i="20"/>
  <c r="L214" i="20"/>
  <c r="I214" i="20"/>
  <c r="X213" i="20"/>
  <c r="U213" i="20"/>
  <c r="R213" i="20"/>
  <c r="O213" i="20"/>
  <c r="L213" i="20"/>
  <c r="I213" i="20"/>
  <c r="X212" i="20"/>
  <c r="U212" i="20"/>
  <c r="R212" i="20"/>
  <c r="O212" i="20"/>
  <c r="L212" i="20"/>
  <c r="I212" i="20"/>
  <c r="X211" i="20"/>
  <c r="U211" i="20"/>
  <c r="R211" i="20"/>
  <c r="O211" i="20"/>
  <c r="L211" i="20"/>
  <c r="I211" i="20"/>
  <c r="X210" i="20"/>
  <c r="U210" i="20"/>
  <c r="R210" i="20"/>
  <c r="O210" i="20"/>
  <c r="L210" i="20"/>
  <c r="I210" i="20"/>
  <c r="X209" i="20"/>
  <c r="U209" i="20"/>
  <c r="R209" i="20"/>
  <c r="O209" i="20"/>
  <c r="L209" i="20"/>
  <c r="I209" i="20"/>
  <c r="X208" i="20"/>
  <c r="U208" i="20"/>
  <c r="R208" i="20"/>
  <c r="O208" i="20"/>
  <c r="L208" i="20"/>
  <c r="I208" i="20"/>
  <c r="X207" i="20"/>
  <c r="U207" i="20"/>
  <c r="R207" i="20"/>
  <c r="O207" i="20"/>
  <c r="L207" i="20"/>
  <c r="I207" i="20"/>
  <c r="X206" i="20"/>
  <c r="U206" i="20"/>
  <c r="R206" i="20"/>
  <c r="O206" i="20"/>
  <c r="L206" i="20"/>
  <c r="I206" i="20"/>
  <c r="X205" i="20"/>
  <c r="U205" i="20"/>
  <c r="R205" i="20"/>
  <c r="O205" i="20"/>
  <c r="L205" i="20"/>
  <c r="I205" i="20"/>
  <c r="X204" i="20"/>
  <c r="U204" i="20"/>
  <c r="R204" i="20"/>
  <c r="O204" i="20"/>
  <c r="L204" i="20"/>
  <c r="I204" i="20"/>
  <c r="X203" i="20"/>
  <c r="U203" i="20"/>
  <c r="R203" i="20"/>
  <c r="O203" i="20"/>
  <c r="L203" i="20"/>
  <c r="I203" i="20"/>
  <c r="X202" i="20"/>
  <c r="U202" i="20"/>
  <c r="R202" i="20"/>
  <c r="O202" i="20"/>
  <c r="L202" i="20"/>
  <c r="I202" i="20"/>
  <c r="X201" i="20"/>
  <c r="U201" i="20"/>
  <c r="R201" i="20"/>
  <c r="O201" i="20"/>
  <c r="L201" i="20"/>
  <c r="I201" i="20"/>
  <c r="X200" i="20"/>
  <c r="U200" i="20"/>
  <c r="R200" i="20"/>
  <c r="O200" i="20"/>
  <c r="L200" i="20"/>
  <c r="I200" i="20"/>
  <c r="X199" i="20"/>
  <c r="U199" i="20"/>
  <c r="R199" i="20"/>
  <c r="O199" i="20"/>
  <c r="L199" i="20"/>
  <c r="I199" i="20"/>
  <c r="X198" i="20"/>
  <c r="U198" i="20"/>
  <c r="R198" i="20"/>
  <c r="O198" i="20"/>
  <c r="L198" i="20"/>
  <c r="I198" i="20"/>
  <c r="X197" i="20"/>
  <c r="U197" i="20"/>
  <c r="R197" i="20"/>
  <c r="O197" i="20"/>
  <c r="L197" i="20"/>
  <c r="I197" i="20"/>
  <c r="X196" i="20"/>
  <c r="U196" i="20"/>
  <c r="R196" i="20"/>
  <c r="O196" i="20"/>
  <c r="L196" i="20"/>
  <c r="I196" i="20"/>
  <c r="X195" i="20"/>
  <c r="U195" i="20"/>
  <c r="R195" i="20"/>
  <c r="O195" i="20"/>
  <c r="L195" i="20"/>
  <c r="I195" i="20"/>
  <c r="X194" i="20"/>
  <c r="U194" i="20"/>
  <c r="R194" i="20"/>
  <c r="O194" i="20"/>
  <c r="L194" i="20"/>
  <c r="I194" i="20"/>
  <c r="X193" i="20"/>
  <c r="U193" i="20"/>
  <c r="R193" i="20"/>
  <c r="O193" i="20"/>
  <c r="L193" i="20"/>
  <c r="I193" i="20"/>
  <c r="X192" i="20"/>
  <c r="U192" i="20"/>
  <c r="R192" i="20"/>
  <c r="O192" i="20"/>
  <c r="L192" i="20"/>
  <c r="I192" i="20"/>
  <c r="X191" i="20"/>
  <c r="U191" i="20"/>
  <c r="R191" i="20"/>
  <c r="O191" i="20"/>
  <c r="L191" i="20"/>
  <c r="I191" i="20"/>
  <c r="X190" i="20"/>
  <c r="U190" i="20"/>
  <c r="R190" i="20"/>
  <c r="O190" i="20"/>
  <c r="L190" i="20"/>
  <c r="I190" i="20"/>
  <c r="X189" i="20"/>
  <c r="U189" i="20"/>
  <c r="R189" i="20"/>
  <c r="O189" i="20"/>
  <c r="L189" i="20"/>
  <c r="I189" i="20"/>
  <c r="X188" i="20"/>
  <c r="U188" i="20"/>
  <c r="R188" i="20"/>
  <c r="O188" i="20"/>
  <c r="L188" i="20"/>
  <c r="I188" i="20"/>
  <c r="X187" i="20"/>
  <c r="U187" i="20"/>
  <c r="R187" i="20"/>
  <c r="O187" i="20"/>
  <c r="L187" i="20"/>
  <c r="I187" i="20"/>
  <c r="X186" i="20"/>
  <c r="U186" i="20"/>
  <c r="R186" i="20"/>
  <c r="O186" i="20"/>
  <c r="L186" i="20"/>
  <c r="I186" i="20"/>
  <c r="X185" i="20"/>
  <c r="U185" i="20"/>
  <c r="R185" i="20"/>
  <c r="O185" i="20"/>
  <c r="L185" i="20"/>
  <c r="I185" i="20"/>
  <c r="X184" i="20"/>
  <c r="U184" i="20"/>
  <c r="R184" i="20"/>
  <c r="O184" i="20"/>
  <c r="L184" i="20"/>
  <c r="I184" i="20"/>
  <c r="X183" i="20"/>
  <c r="U183" i="20"/>
  <c r="R183" i="20"/>
  <c r="O183" i="20"/>
  <c r="L183" i="20"/>
  <c r="I183" i="20"/>
  <c r="X182" i="20"/>
  <c r="U182" i="20"/>
  <c r="R182" i="20"/>
  <c r="O182" i="20"/>
  <c r="L182" i="20"/>
  <c r="I182" i="20"/>
  <c r="X181" i="20"/>
  <c r="U181" i="20"/>
  <c r="R181" i="20"/>
  <c r="O181" i="20"/>
  <c r="L181" i="20"/>
  <c r="I181" i="20"/>
  <c r="X180" i="20"/>
  <c r="U180" i="20"/>
  <c r="R180" i="20"/>
  <c r="O180" i="20"/>
  <c r="L180" i="20"/>
  <c r="I180" i="20"/>
  <c r="X179" i="20"/>
  <c r="U179" i="20"/>
  <c r="R179" i="20"/>
  <c r="O179" i="20"/>
  <c r="L179" i="20"/>
  <c r="I179" i="20"/>
  <c r="X178" i="20"/>
  <c r="U178" i="20"/>
  <c r="R178" i="20"/>
  <c r="O178" i="20"/>
  <c r="L178" i="20"/>
  <c r="I178" i="20"/>
  <c r="X177" i="20"/>
  <c r="U177" i="20"/>
  <c r="R177" i="20"/>
  <c r="O177" i="20"/>
  <c r="L177" i="20"/>
  <c r="I177" i="20"/>
  <c r="X176" i="20"/>
  <c r="U176" i="20"/>
  <c r="R176" i="20"/>
  <c r="O176" i="20"/>
  <c r="L176" i="20"/>
  <c r="I176" i="20"/>
  <c r="X175" i="20"/>
  <c r="U175" i="20"/>
  <c r="R175" i="20"/>
  <c r="O175" i="20"/>
  <c r="L175" i="20"/>
  <c r="I175" i="20"/>
  <c r="X174" i="20"/>
  <c r="U174" i="20"/>
  <c r="R174" i="20"/>
  <c r="O174" i="20"/>
  <c r="L174" i="20"/>
  <c r="I174" i="20"/>
  <c r="X173" i="20"/>
  <c r="U173" i="20"/>
  <c r="R173" i="20"/>
  <c r="O173" i="20"/>
  <c r="L173" i="20"/>
  <c r="I173" i="20"/>
  <c r="X172" i="20"/>
  <c r="U172" i="20"/>
  <c r="R172" i="20"/>
  <c r="O172" i="20"/>
  <c r="L172" i="20"/>
  <c r="I172" i="20"/>
  <c r="X171" i="20"/>
  <c r="U171" i="20"/>
  <c r="R171" i="20"/>
  <c r="O171" i="20"/>
  <c r="L171" i="20"/>
  <c r="I171" i="20"/>
  <c r="X170" i="20"/>
  <c r="U170" i="20"/>
  <c r="R170" i="20"/>
  <c r="O170" i="20"/>
  <c r="L170" i="20"/>
  <c r="I170" i="20"/>
  <c r="X169" i="20"/>
  <c r="U169" i="20"/>
  <c r="R169" i="20"/>
  <c r="O169" i="20"/>
  <c r="L169" i="20"/>
  <c r="I169" i="20"/>
  <c r="X168" i="20"/>
  <c r="U168" i="20"/>
  <c r="R168" i="20"/>
  <c r="O168" i="20"/>
  <c r="L168" i="20"/>
  <c r="I168" i="20"/>
  <c r="X167" i="20"/>
  <c r="U167" i="20"/>
  <c r="R167" i="20"/>
  <c r="O167" i="20"/>
  <c r="L167" i="20"/>
  <c r="I167" i="20"/>
  <c r="X166" i="20"/>
  <c r="U166" i="20"/>
  <c r="R166" i="20"/>
  <c r="O166" i="20"/>
  <c r="L166" i="20"/>
  <c r="I166" i="20"/>
  <c r="X165" i="20"/>
  <c r="U165" i="20"/>
  <c r="R165" i="20"/>
  <c r="O165" i="20"/>
  <c r="L165" i="20"/>
  <c r="I165" i="20"/>
  <c r="X164" i="20"/>
  <c r="U164" i="20"/>
  <c r="R164" i="20"/>
  <c r="O164" i="20"/>
  <c r="L164" i="20"/>
  <c r="I164" i="20"/>
  <c r="X163" i="20"/>
  <c r="U163" i="20"/>
  <c r="R163" i="20"/>
  <c r="O163" i="20"/>
  <c r="L163" i="20"/>
  <c r="I163" i="20"/>
  <c r="X162" i="20"/>
  <c r="U162" i="20"/>
  <c r="R162" i="20"/>
  <c r="O162" i="20"/>
  <c r="L162" i="20"/>
  <c r="I162" i="20"/>
  <c r="X161" i="20"/>
  <c r="U161" i="20"/>
  <c r="R161" i="20"/>
  <c r="O161" i="20"/>
  <c r="L161" i="20"/>
  <c r="I161" i="20"/>
  <c r="X160" i="20"/>
  <c r="U160" i="20"/>
  <c r="R160" i="20"/>
  <c r="O160" i="20"/>
  <c r="L160" i="20"/>
  <c r="I160" i="20"/>
  <c r="X159" i="20"/>
  <c r="U159" i="20"/>
  <c r="R159" i="20"/>
  <c r="O159" i="20"/>
  <c r="L159" i="20"/>
  <c r="I159" i="20"/>
  <c r="X158" i="20"/>
  <c r="U158" i="20"/>
  <c r="R158" i="20"/>
  <c r="O158" i="20"/>
  <c r="L158" i="20"/>
  <c r="I158" i="20"/>
  <c r="X157" i="20"/>
  <c r="U157" i="20"/>
  <c r="R157" i="20"/>
  <c r="O157" i="20"/>
  <c r="L157" i="20"/>
  <c r="I157" i="20"/>
  <c r="X156" i="20"/>
  <c r="U156" i="20"/>
  <c r="R156" i="20"/>
  <c r="O156" i="20"/>
  <c r="L156" i="20"/>
  <c r="I156" i="20"/>
  <c r="X155" i="20"/>
  <c r="U155" i="20"/>
  <c r="R155" i="20"/>
  <c r="O155" i="20"/>
  <c r="L155" i="20"/>
  <c r="I155" i="20"/>
  <c r="X154" i="20"/>
  <c r="U154" i="20"/>
  <c r="R154" i="20"/>
  <c r="O154" i="20"/>
  <c r="L154" i="20"/>
  <c r="I154" i="20"/>
  <c r="X153" i="20"/>
  <c r="U153" i="20"/>
  <c r="R153" i="20"/>
  <c r="O153" i="20"/>
  <c r="L153" i="20"/>
  <c r="I153" i="20"/>
  <c r="X152" i="20"/>
  <c r="U152" i="20"/>
  <c r="R152" i="20"/>
  <c r="O152" i="20"/>
  <c r="L152" i="20"/>
  <c r="I152" i="20"/>
  <c r="X151" i="20"/>
  <c r="U151" i="20"/>
  <c r="R151" i="20"/>
  <c r="O151" i="20"/>
  <c r="L151" i="20"/>
  <c r="I151" i="20"/>
  <c r="X150" i="20"/>
  <c r="U150" i="20"/>
  <c r="R150" i="20"/>
  <c r="O150" i="20"/>
  <c r="L150" i="20"/>
  <c r="I150" i="20"/>
  <c r="X149" i="20"/>
  <c r="U149" i="20"/>
  <c r="R149" i="20"/>
  <c r="O149" i="20"/>
  <c r="L149" i="20"/>
  <c r="I149" i="20"/>
  <c r="X148" i="20"/>
  <c r="U148" i="20"/>
  <c r="R148" i="20"/>
  <c r="O148" i="20"/>
  <c r="L148" i="20"/>
  <c r="I148" i="20"/>
  <c r="X147" i="20"/>
  <c r="U147" i="20"/>
  <c r="R147" i="20"/>
  <c r="O147" i="20"/>
  <c r="L147" i="20"/>
  <c r="I147" i="20"/>
  <c r="X146" i="20"/>
  <c r="U146" i="20"/>
  <c r="R146" i="20"/>
  <c r="O146" i="20"/>
  <c r="L146" i="20"/>
  <c r="I146" i="20"/>
  <c r="X145" i="20"/>
  <c r="U145" i="20"/>
  <c r="R145" i="20"/>
  <c r="O145" i="20"/>
  <c r="L145" i="20"/>
  <c r="I145" i="20"/>
  <c r="X144" i="20"/>
  <c r="U144" i="20"/>
  <c r="R144" i="20"/>
  <c r="O144" i="20"/>
  <c r="L144" i="20"/>
  <c r="I144" i="20"/>
  <c r="X143" i="20"/>
  <c r="U143" i="20"/>
  <c r="R143" i="20"/>
  <c r="O143" i="20"/>
  <c r="L143" i="20"/>
  <c r="I143" i="20"/>
  <c r="X142" i="20"/>
  <c r="U142" i="20"/>
  <c r="R142" i="20"/>
  <c r="O142" i="20"/>
  <c r="L142" i="20"/>
  <c r="I142" i="20"/>
  <c r="X141" i="20"/>
  <c r="U141" i="20"/>
  <c r="R141" i="20"/>
  <c r="O141" i="20"/>
  <c r="L141" i="20"/>
  <c r="I141" i="20"/>
  <c r="X140" i="20"/>
  <c r="U140" i="20"/>
  <c r="R140" i="20"/>
  <c r="O140" i="20"/>
  <c r="L140" i="20"/>
  <c r="I140" i="20"/>
  <c r="X139" i="20"/>
  <c r="U139" i="20"/>
  <c r="R139" i="20"/>
  <c r="O139" i="20"/>
  <c r="L139" i="20"/>
  <c r="I139" i="20"/>
  <c r="X138" i="20"/>
  <c r="U138" i="20"/>
  <c r="R138" i="20"/>
  <c r="O138" i="20"/>
  <c r="L138" i="20"/>
  <c r="I138" i="20"/>
  <c r="X137" i="20"/>
  <c r="U137" i="20"/>
  <c r="R137" i="20"/>
  <c r="O137" i="20"/>
  <c r="L137" i="20"/>
  <c r="I137" i="20"/>
  <c r="X136" i="20"/>
  <c r="U136" i="20"/>
  <c r="R136" i="20"/>
  <c r="O136" i="20"/>
  <c r="L136" i="20"/>
  <c r="I136" i="20"/>
  <c r="X135" i="20"/>
  <c r="U135" i="20"/>
  <c r="R135" i="20"/>
  <c r="O135" i="20"/>
  <c r="L135" i="20"/>
  <c r="I135" i="20"/>
  <c r="X134" i="20"/>
  <c r="U134" i="20"/>
  <c r="R134" i="20"/>
  <c r="O134" i="20"/>
  <c r="L134" i="20"/>
  <c r="I134" i="20"/>
  <c r="X133" i="20"/>
  <c r="U133" i="20"/>
  <c r="R133" i="20"/>
  <c r="O133" i="20"/>
  <c r="L133" i="20"/>
  <c r="I133" i="20"/>
  <c r="X132" i="20"/>
  <c r="U132" i="20"/>
  <c r="R132" i="20"/>
  <c r="O132" i="20"/>
  <c r="L132" i="20"/>
  <c r="I132" i="20"/>
  <c r="X131" i="20"/>
  <c r="U131" i="20"/>
  <c r="R131" i="20"/>
  <c r="O131" i="20"/>
  <c r="L131" i="20"/>
  <c r="I131" i="20"/>
  <c r="X130" i="20"/>
  <c r="U130" i="20"/>
  <c r="R130" i="20"/>
  <c r="O130" i="20"/>
  <c r="L130" i="20"/>
  <c r="I130" i="20"/>
  <c r="X129" i="20"/>
  <c r="U129" i="20"/>
  <c r="R129" i="20"/>
  <c r="O129" i="20"/>
  <c r="L129" i="20"/>
  <c r="I129" i="20"/>
  <c r="X128" i="20"/>
  <c r="U128" i="20"/>
  <c r="R128" i="20"/>
  <c r="O128" i="20"/>
  <c r="L128" i="20"/>
  <c r="I128" i="20"/>
  <c r="X127" i="20"/>
  <c r="U127" i="20"/>
  <c r="R127" i="20"/>
  <c r="O127" i="20"/>
  <c r="L127" i="20"/>
  <c r="I127" i="20"/>
  <c r="X126" i="20"/>
  <c r="U126" i="20"/>
  <c r="R126" i="20"/>
  <c r="O126" i="20"/>
  <c r="L126" i="20"/>
  <c r="I126" i="20"/>
  <c r="X125" i="20"/>
  <c r="U125" i="20"/>
  <c r="R125" i="20"/>
  <c r="O125" i="20"/>
  <c r="L125" i="20"/>
  <c r="I125" i="20"/>
  <c r="X124" i="20"/>
  <c r="U124" i="20"/>
  <c r="R124" i="20"/>
  <c r="O124" i="20"/>
  <c r="L124" i="20"/>
  <c r="I124" i="20"/>
  <c r="X123" i="20"/>
  <c r="U123" i="20"/>
  <c r="R123" i="20"/>
  <c r="O123" i="20"/>
  <c r="L123" i="20"/>
  <c r="I123" i="20"/>
  <c r="X122" i="20"/>
  <c r="U122" i="20"/>
  <c r="R122" i="20"/>
  <c r="O122" i="20"/>
  <c r="L122" i="20"/>
  <c r="I122" i="20"/>
  <c r="X121" i="20"/>
  <c r="U121" i="20"/>
  <c r="R121" i="20"/>
  <c r="O121" i="20"/>
  <c r="L121" i="20"/>
  <c r="I121" i="20"/>
  <c r="X120" i="20"/>
  <c r="U120" i="20"/>
  <c r="R120" i="20"/>
  <c r="O120" i="20"/>
  <c r="L120" i="20"/>
  <c r="I120" i="20"/>
  <c r="X119" i="20"/>
  <c r="U119" i="20"/>
  <c r="R119" i="20"/>
  <c r="O119" i="20"/>
  <c r="L119" i="20"/>
  <c r="I119" i="20"/>
  <c r="X118" i="20"/>
  <c r="U118" i="20"/>
  <c r="R118" i="20"/>
  <c r="O118" i="20"/>
  <c r="L118" i="20"/>
  <c r="I118" i="20"/>
  <c r="X117" i="20"/>
  <c r="U117" i="20"/>
  <c r="R117" i="20"/>
  <c r="O117" i="20"/>
  <c r="L117" i="20"/>
  <c r="I117" i="20"/>
  <c r="X116" i="20"/>
  <c r="U116" i="20"/>
  <c r="R116" i="20"/>
  <c r="O116" i="20"/>
  <c r="L116" i="20"/>
  <c r="I116" i="20"/>
  <c r="X115" i="20"/>
  <c r="U115" i="20"/>
  <c r="R115" i="20"/>
  <c r="O115" i="20"/>
  <c r="L115" i="20"/>
  <c r="I115" i="20"/>
  <c r="X114" i="20"/>
  <c r="U114" i="20"/>
  <c r="R114" i="20"/>
  <c r="O114" i="20"/>
  <c r="L114" i="20"/>
  <c r="I114" i="20"/>
  <c r="X113" i="20"/>
  <c r="U113" i="20"/>
  <c r="R113" i="20"/>
  <c r="O113" i="20"/>
  <c r="L113" i="20"/>
  <c r="I113" i="20"/>
  <c r="X112" i="20"/>
  <c r="U112" i="20"/>
  <c r="R112" i="20"/>
  <c r="O112" i="20"/>
  <c r="L112" i="20"/>
  <c r="I112" i="20"/>
  <c r="X111" i="20"/>
  <c r="U111" i="20"/>
  <c r="R111" i="20"/>
  <c r="O111" i="20"/>
  <c r="L111" i="20"/>
  <c r="I111" i="20"/>
  <c r="X110" i="20"/>
  <c r="U110" i="20"/>
  <c r="R110" i="20"/>
  <c r="O110" i="20"/>
  <c r="L110" i="20"/>
  <c r="I110" i="20"/>
  <c r="X109" i="20"/>
  <c r="U109" i="20"/>
  <c r="R109" i="20"/>
  <c r="O109" i="20"/>
  <c r="L109" i="20"/>
  <c r="I109" i="20"/>
  <c r="X108" i="20"/>
  <c r="U108" i="20"/>
  <c r="R108" i="20"/>
  <c r="O108" i="20"/>
  <c r="L108" i="20"/>
  <c r="I108" i="20"/>
  <c r="X107" i="20"/>
  <c r="U107" i="20"/>
  <c r="R107" i="20"/>
  <c r="O107" i="20"/>
  <c r="L107" i="20"/>
  <c r="I107" i="20"/>
  <c r="X106" i="20"/>
  <c r="U106" i="20"/>
  <c r="R106" i="20"/>
  <c r="O106" i="20"/>
  <c r="L106" i="20"/>
  <c r="I106" i="20"/>
  <c r="X105" i="20"/>
  <c r="U105" i="20"/>
  <c r="R105" i="20"/>
  <c r="O105" i="20"/>
  <c r="L105" i="20"/>
  <c r="I105" i="20"/>
  <c r="X104" i="20"/>
  <c r="U104" i="20"/>
  <c r="R104" i="20"/>
  <c r="O104" i="20"/>
  <c r="L104" i="20"/>
  <c r="I104" i="20"/>
  <c r="X103" i="20"/>
  <c r="U103" i="20"/>
  <c r="R103" i="20"/>
  <c r="O103" i="20"/>
  <c r="L103" i="20"/>
  <c r="I103" i="20"/>
  <c r="X102" i="20"/>
  <c r="U102" i="20"/>
  <c r="R102" i="20"/>
  <c r="O102" i="20"/>
  <c r="L102" i="20"/>
  <c r="I102" i="20"/>
  <c r="X101" i="20"/>
  <c r="U101" i="20"/>
  <c r="R101" i="20"/>
  <c r="O101" i="20"/>
  <c r="L101" i="20"/>
  <c r="I101" i="20"/>
  <c r="X100" i="20"/>
  <c r="U100" i="20"/>
  <c r="R100" i="20"/>
  <c r="O100" i="20"/>
  <c r="L100" i="20"/>
  <c r="I100" i="20"/>
  <c r="X99" i="20"/>
  <c r="U99" i="20"/>
  <c r="R99" i="20"/>
  <c r="O99" i="20"/>
  <c r="L99" i="20"/>
  <c r="I99" i="20"/>
  <c r="X98" i="20"/>
  <c r="U98" i="20"/>
  <c r="R98" i="20"/>
  <c r="O98" i="20"/>
  <c r="L98" i="20"/>
  <c r="I98" i="20"/>
  <c r="X97" i="20"/>
  <c r="U97" i="20"/>
  <c r="R97" i="20"/>
  <c r="O97" i="20"/>
  <c r="L97" i="20"/>
  <c r="I97" i="20"/>
  <c r="X96" i="20"/>
  <c r="U96" i="20"/>
  <c r="R96" i="20"/>
  <c r="O96" i="20"/>
  <c r="L96" i="20"/>
  <c r="I96" i="20"/>
  <c r="X95" i="20"/>
  <c r="U95" i="20"/>
  <c r="R95" i="20"/>
  <c r="O95" i="20"/>
  <c r="L95" i="20"/>
  <c r="I95" i="20"/>
  <c r="X94" i="20"/>
  <c r="U94" i="20"/>
  <c r="R94" i="20"/>
  <c r="O94" i="20"/>
  <c r="L94" i="20"/>
  <c r="I94" i="20"/>
  <c r="X93" i="20"/>
  <c r="U93" i="20"/>
  <c r="R93" i="20"/>
  <c r="O93" i="20"/>
  <c r="L93" i="20"/>
  <c r="I93" i="20"/>
  <c r="X92" i="20"/>
  <c r="U92" i="20"/>
  <c r="R92" i="20"/>
  <c r="O92" i="20"/>
  <c r="L92" i="20"/>
  <c r="I92" i="20"/>
  <c r="X91" i="20"/>
  <c r="U91" i="20"/>
  <c r="R91" i="20"/>
  <c r="O91" i="20"/>
  <c r="L91" i="20"/>
  <c r="I91" i="20"/>
  <c r="X90" i="20"/>
  <c r="U90" i="20"/>
  <c r="R90" i="20"/>
  <c r="O90" i="20"/>
  <c r="L90" i="20"/>
  <c r="I90" i="20"/>
  <c r="X89" i="20"/>
  <c r="U89" i="20"/>
  <c r="R89" i="20"/>
  <c r="O89" i="20"/>
  <c r="L89" i="20"/>
  <c r="I89" i="20"/>
  <c r="X88" i="20"/>
  <c r="U88" i="20"/>
  <c r="R88" i="20"/>
  <c r="O88" i="20"/>
  <c r="L88" i="20"/>
  <c r="I88" i="20"/>
  <c r="X87" i="20"/>
  <c r="U87" i="20"/>
  <c r="R87" i="20"/>
  <c r="O87" i="20"/>
  <c r="L87" i="20"/>
  <c r="I87" i="20"/>
  <c r="X86" i="20"/>
  <c r="U86" i="20"/>
  <c r="R86" i="20"/>
  <c r="O86" i="20"/>
  <c r="L86" i="20"/>
  <c r="I86" i="20"/>
  <c r="X85" i="20"/>
  <c r="U85" i="20"/>
  <c r="R85" i="20"/>
  <c r="O85" i="20"/>
  <c r="L85" i="20"/>
  <c r="I85" i="20"/>
  <c r="X84" i="20"/>
  <c r="U84" i="20"/>
  <c r="R84" i="20"/>
  <c r="O84" i="20"/>
  <c r="L84" i="20"/>
  <c r="I84" i="20"/>
  <c r="X83" i="20"/>
  <c r="U83" i="20"/>
  <c r="R83" i="20"/>
  <c r="O83" i="20"/>
  <c r="L83" i="20"/>
  <c r="I83" i="20"/>
  <c r="X82" i="20"/>
  <c r="U82" i="20"/>
  <c r="R82" i="20"/>
  <c r="O82" i="20"/>
  <c r="L82" i="20"/>
  <c r="I82" i="20"/>
  <c r="X81" i="20"/>
  <c r="U81" i="20"/>
  <c r="R81" i="20"/>
  <c r="O81" i="20"/>
  <c r="L81" i="20"/>
  <c r="I81" i="20"/>
  <c r="X80" i="20"/>
  <c r="U80" i="20"/>
  <c r="R80" i="20"/>
  <c r="O80" i="20"/>
  <c r="L80" i="20"/>
  <c r="I80" i="20"/>
  <c r="X79" i="20"/>
  <c r="U79" i="20"/>
  <c r="R79" i="20"/>
  <c r="O79" i="20"/>
  <c r="L79" i="20"/>
  <c r="I79" i="20"/>
  <c r="X78" i="20"/>
  <c r="U78" i="20"/>
  <c r="R78" i="20"/>
  <c r="O78" i="20"/>
  <c r="L78" i="20"/>
  <c r="I78" i="20"/>
  <c r="X77" i="20"/>
  <c r="U77" i="20"/>
  <c r="R77" i="20"/>
  <c r="O77" i="20"/>
  <c r="L77" i="20"/>
  <c r="I77" i="20"/>
  <c r="X76" i="20"/>
  <c r="U76" i="20"/>
  <c r="R76" i="20"/>
  <c r="O76" i="20"/>
  <c r="L76" i="20"/>
  <c r="I76" i="20"/>
  <c r="X75" i="20"/>
  <c r="U75" i="20"/>
  <c r="R75" i="20"/>
  <c r="O75" i="20"/>
  <c r="L75" i="20"/>
  <c r="I75" i="20"/>
  <c r="X74" i="20"/>
  <c r="U74" i="20"/>
  <c r="R74" i="20"/>
  <c r="O74" i="20"/>
  <c r="L74" i="20"/>
  <c r="I74" i="20"/>
  <c r="X73" i="20"/>
  <c r="U73" i="20"/>
  <c r="R73" i="20"/>
  <c r="O73" i="20"/>
  <c r="L73" i="20"/>
  <c r="I73" i="20"/>
  <c r="X72" i="20"/>
  <c r="U72" i="20"/>
  <c r="R72" i="20"/>
  <c r="O72" i="20"/>
  <c r="L72" i="20"/>
  <c r="I72" i="20"/>
  <c r="X71" i="20"/>
  <c r="U71" i="20"/>
  <c r="R71" i="20"/>
  <c r="O71" i="20"/>
  <c r="L71" i="20"/>
  <c r="I71" i="20"/>
  <c r="X70" i="20"/>
  <c r="U70" i="20"/>
  <c r="R70" i="20"/>
  <c r="O70" i="20"/>
  <c r="L70" i="20"/>
  <c r="I70" i="20"/>
  <c r="X69" i="20"/>
  <c r="U69" i="20"/>
  <c r="R69" i="20"/>
  <c r="O69" i="20"/>
  <c r="L69" i="20"/>
  <c r="I69" i="20"/>
  <c r="X68" i="20"/>
  <c r="U68" i="20"/>
  <c r="R68" i="20"/>
  <c r="O68" i="20"/>
  <c r="L68" i="20"/>
  <c r="I68" i="20"/>
  <c r="X67" i="20"/>
  <c r="U67" i="20"/>
  <c r="R67" i="20"/>
  <c r="O67" i="20"/>
  <c r="L67" i="20"/>
  <c r="I67" i="20"/>
  <c r="X66" i="20"/>
  <c r="U66" i="20"/>
  <c r="R66" i="20"/>
  <c r="O66" i="20"/>
  <c r="L66" i="20"/>
  <c r="I66" i="20"/>
  <c r="X65" i="20"/>
  <c r="U65" i="20"/>
  <c r="R65" i="20"/>
  <c r="O65" i="20"/>
  <c r="L65" i="20"/>
  <c r="I65" i="20"/>
  <c r="X64" i="20"/>
  <c r="U64" i="20"/>
  <c r="R64" i="20"/>
  <c r="O64" i="20"/>
  <c r="L64" i="20"/>
  <c r="I64" i="20"/>
  <c r="X63" i="20"/>
  <c r="U63" i="20"/>
  <c r="R63" i="20"/>
  <c r="O63" i="20"/>
  <c r="L63" i="20"/>
  <c r="I63" i="20"/>
  <c r="X62" i="20"/>
  <c r="U62" i="20"/>
  <c r="R62" i="20"/>
  <c r="O62" i="20"/>
  <c r="L62" i="20"/>
  <c r="I62" i="20"/>
  <c r="X61" i="20"/>
  <c r="U61" i="20"/>
  <c r="R61" i="20"/>
  <c r="O61" i="20"/>
  <c r="L61" i="20"/>
  <c r="I61" i="20"/>
  <c r="X60" i="20"/>
  <c r="U60" i="20"/>
  <c r="R60" i="20"/>
  <c r="O60" i="20"/>
  <c r="L60" i="20"/>
  <c r="I60" i="20"/>
  <c r="X59" i="20"/>
  <c r="U59" i="20"/>
  <c r="R59" i="20"/>
  <c r="O59" i="20"/>
  <c r="L59" i="20"/>
  <c r="I59" i="20"/>
  <c r="X58" i="20"/>
  <c r="U58" i="20"/>
  <c r="R58" i="20"/>
  <c r="O58" i="20"/>
  <c r="L58" i="20"/>
  <c r="I58" i="20"/>
  <c r="X57" i="20"/>
  <c r="U57" i="20"/>
  <c r="R57" i="20"/>
  <c r="O57" i="20"/>
  <c r="L57" i="20"/>
  <c r="I57" i="20"/>
  <c r="X56" i="20"/>
  <c r="U56" i="20"/>
  <c r="R56" i="20"/>
  <c r="O56" i="20"/>
  <c r="L56" i="20"/>
  <c r="I56" i="20"/>
  <c r="X55" i="20"/>
  <c r="U55" i="20"/>
  <c r="R55" i="20"/>
  <c r="O55" i="20"/>
  <c r="L55" i="20"/>
  <c r="I55" i="20"/>
  <c r="X54" i="20"/>
  <c r="U54" i="20"/>
  <c r="R54" i="20"/>
  <c r="O54" i="20"/>
  <c r="L54" i="20"/>
  <c r="I54" i="20"/>
  <c r="X53" i="20"/>
  <c r="U53" i="20"/>
  <c r="R53" i="20"/>
  <c r="O53" i="20"/>
  <c r="L53" i="20"/>
  <c r="I53" i="20"/>
  <c r="X52" i="20"/>
  <c r="U52" i="20"/>
  <c r="R52" i="20"/>
  <c r="O52" i="20"/>
  <c r="L52" i="20"/>
  <c r="I52" i="20"/>
  <c r="X51" i="20"/>
  <c r="U51" i="20"/>
  <c r="R51" i="20"/>
  <c r="O51" i="20"/>
  <c r="L51" i="20"/>
  <c r="I51" i="20"/>
  <c r="X50" i="20"/>
  <c r="U50" i="20"/>
  <c r="R50" i="20"/>
  <c r="O50" i="20"/>
  <c r="L50" i="20"/>
  <c r="I50" i="20"/>
  <c r="X49" i="20"/>
  <c r="U49" i="20"/>
  <c r="R49" i="20"/>
  <c r="O49" i="20"/>
  <c r="L49" i="20"/>
  <c r="I49" i="20"/>
  <c r="X48" i="20"/>
  <c r="U48" i="20"/>
  <c r="R48" i="20"/>
  <c r="O48" i="20"/>
  <c r="L48" i="20"/>
  <c r="I48" i="20"/>
  <c r="X47" i="20"/>
  <c r="U47" i="20"/>
  <c r="R47" i="20"/>
  <c r="O47" i="20"/>
  <c r="L47" i="20"/>
  <c r="I47" i="20"/>
  <c r="X46" i="20"/>
  <c r="U46" i="20"/>
  <c r="R46" i="20"/>
  <c r="O46" i="20"/>
  <c r="L46" i="20"/>
  <c r="I46" i="20"/>
  <c r="X45" i="20"/>
  <c r="U45" i="20"/>
  <c r="R45" i="20"/>
  <c r="O45" i="20"/>
  <c r="L45" i="20"/>
  <c r="I45" i="20"/>
  <c r="X44" i="20"/>
  <c r="U44" i="20"/>
  <c r="R44" i="20"/>
  <c r="O44" i="20"/>
  <c r="L44" i="20"/>
  <c r="I44" i="20"/>
  <c r="X43" i="20"/>
  <c r="U43" i="20"/>
  <c r="R43" i="20"/>
  <c r="O43" i="20"/>
  <c r="L43" i="20"/>
  <c r="I43" i="20"/>
  <c r="X42" i="20"/>
  <c r="U42" i="20"/>
  <c r="R42" i="20"/>
  <c r="O42" i="20"/>
  <c r="L42" i="20"/>
  <c r="I42" i="20"/>
  <c r="X41" i="20"/>
  <c r="U41" i="20"/>
  <c r="R41" i="20"/>
  <c r="O41" i="20"/>
  <c r="L41" i="20"/>
  <c r="I41" i="20"/>
  <c r="X40" i="20"/>
  <c r="U40" i="20"/>
  <c r="R40" i="20"/>
  <c r="O40" i="20"/>
  <c r="L40" i="20"/>
  <c r="I40" i="20"/>
  <c r="X39" i="20"/>
  <c r="U39" i="20"/>
  <c r="R39" i="20"/>
  <c r="O39" i="20"/>
  <c r="L39" i="20"/>
  <c r="I39" i="20"/>
  <c r="X38" i="20"/>
  <c r="U38" i="20"/>
  <c r="R38" i="20"/>
  <c r="O38" i="20"/>
  <c r="L38" i="20"/>
  <c r="I38" i="20"/>
  <c r="X37" i="20"/>
  <c r="U37" i="20"/>
  <c r="R37" i="20"/>
  <c r="O37" i="20"/>
  <c r="L37" i="20"/>
  <c r="I37" i="20"/>
  <c r="X36" i="20"/>
  <c r="U36" i="20"/>
  <c r="R36" i="20"/>
  <c r="O36" i="20"/>
  <c r="L36" i="20"/>
  <c r="I36" i="20"/>
  <c r="X35" i="20"/>
  <c r="U35" i="20"/>
  <c r="R35" i="20"/>
  <c r="O35" i="20"/>
  <c r="L35" i="20"/>
  <c r="I35" i="20"/>
  <c r="X34" i="20"/>
  <c r="U34" i="20"/>
  <c r="R34" i="20"/>
  <c r="O34" i="20"/>
  <c r="L34" i="20"/>
  <c r="I34" i="20"/>
  <c r="X33" i="20"/>
  <c r="U33" i="20"/>
  <c r="R33" i="20"/>
  <c r="O33" i="20"/>
  <c r="L33" i="20"/>
  <c r="I33" i="20"/>
  <c r="X32" i="20"/>
  <c r="U32" i="20"/>
  <c r="R32" i="20"/>
  <c r="O32" i="20"/>
  <c r="L32" i="20"/>
  <c r="I32" i="20"/>
  <c r="X31" i="20"/>
  <c r="U31" i="20"/>
  <c r="R31" i="20"/>
  <c r="O31" i="20"/>
  <c r="L31" i="20"/>
  <c r="I31" i="20"/>
  <c r="X30" i="20"/>
  <c r="U30" i="20"/>
  <c r="R30" i="20"/>
  <c r="O30" i="20"/>
  <c r="L30" i="20"/>
  <c r="I30" i="20"/>
  <c r="X29" i="20"/>
  <c r="U29" i="20"/>
  <c r="R29" i="20"/>
  <c r="O29" i="20"/>
  <c r="L29" i="20"/>
  <c r="I29" i="20"/>
  <c r="X28" i="20"/>
  <c r="U28" i="20"/>
  <c r="R28" i="20"/>
  <c r="O28" i="20"/>
  <c r="L28" i="20"/>
  <c r="I28" i="20"/>
  <c r="X27" i="20"/>
  <c r="U27" i="20"/>
  <c r="R27" i="20"/>
  <c r="O27" i="20"/>
  <c r="L27" i="20"/>
  <c r="I27" i="20"/>
  <c r="X26" i="20"/>
  <c r="U26" i="20"/>
  <c r="R26" i="20"/>
  <c r="O26" i="20"/>
  <c r="L26" i="20"/>
  <c r="I26" i="20"/>
  <c r="X25" i="20"/>
  <c r="U25" i="20"/>
  <c r="R25" i="20"/>
  <c r="O25" i="20"/>
  <c r="L25" i="20"/>
  <c r="I25" i="20"/>
  <c r="X24" i="20"/>
  <c r="U24" i="20"/>
  <c r="R24" i="20"/>
  <c r="O24" i="20"/>
  <c r="L24" i="20"/>
  <c r="I24" i="20"/>
  <c r="X23" i="20"/>
  <c r="U23" i="20"/>
  <c r="R23" i="20"/>
  <c r="O23" i="20"/>
  <c r="L23" i="20"/>
  <c r="I23" i="20"/>
  <c r="X22" i="20"/>
  <c r="U22" i="20"/>
  <c r="R22" i="20"/>
  <c r="O22" i="20"/>
  <c r="L22" i="20"/>
  <c r="I22" i="20"/>
  <c r="X21" i="20"/>
  <c r="U21" i="20"/>
  <c r="R21" i="20"/>
  <c r="O21" i="20"/>
  <c r="L21" i="20"/>
  <c r="I21" i="20"/>
  <c r="X20" i="20"/>
  <c r="U20" i="20"/>
  <c r="R20" i="20"/>
  <c r="O20" i="20"/>
  <c r="L20" i="20"/>
  <c r="I20" i="20"/>
  <c r="X19" i="20"/>
  <c r="U19" i="20"/>
  <c r="R19" i="20"/>
  <c r="O19" i="20"/>
  <c r="L19" i="20"/>
  <c r="I19" i="20"/>
  <c r="X18" i="20"/>
  <c r="U18" i="20"/>
  <c r="R18" i="20"/>
  <c r="O18" i="20"/>
  <c r="L18" i="20"/>
  <c r="I18" i="20"/>
  <c r="X17" i="20"/>
  <c r="U17" i="20"/>
  <c r="R17" i="20"/>
  <c r="O17" i="20"/>
  <c r="L17" i="20"/>
  <c r="I17" i="20"/>
  <c r="X16" i="20"/>
  <c r="U16" i="20"/>
  <c r="R16" i="20"/>
  <c r="O16" i="20"/>
  <c r="L16" i="20"/>
  <c r="I16" i="20"/>
  <c r="X15" i="20"/>
  <c r="U15" i="20"/>
  <c r="R15" i="20"/>
  <c r="O15" i="20"/>
  <c r="L15" i="20"/>
  <c r="I15" i="20"/>
  <c r="X14" i="20"/>
  <c r="U14" i="20"/>
  <c r="R14" i="20"/>
  <c r="O14" i="20"/>
  <c r="L14" i="20"/>
  <c r="I14" i="20"/>
  <c r="X13" i="20"/>
  <c r="U13" i="20"/>
  <c r="R13" i="20"/>
  <c r="O13" i="20"/>
  <c r="L13" i="20"/>
  <c r="I13" i="20"/>
  <c r="X12" i="20"/>
  <c r="U12" i="20"/>
  <c r="R12" i="20"/>
  <c r="O12" i="20"/>
  <c r="L12" i="20"/>
  <c r="I12" i="20"/>
  <c r="X11" i="20"/>
  <c r="U11" i="20"/>
  <c r="R11" i="20"/>
  <c r="O11" i="20"/>
  <c r="L11" i="20"/>
  <c r="I11" i="20"/>
  <c r="X10" i="20"/>
  <c r="U10" i="20"/>
  <c r="R10" i="20"/>
  <c r="O10" i="20"/>
  <c r="L10" i="20"/>
  <c r="I10" i="20"/>
  <c r="X9" i="20"/>
  <c r="U9" i="20"/>
  <c r="R9" i="20"/>
  <c r="O9" i="20"/>
  <c r="L9" i="20"/>
  <c r="I9" i="20"/>
  <c r="X8" i="20"/>
  <c r="U8" i="20"/>
  <c r="R8" i="20"/>
  <c r="O8" i="20"/>
  <c r="L8" i="20"/>
  <c r="I8" i="20"/>
  <c r="X7" i="20"/>
  <c r="U7" i="20"/>
  <c r="R7" i="20"/>
  <c r="O7" i="20"/>
  <c r="L7" i="20"/>
  <c r="I7" i="20"/>
  <c r="X6" i="20"/>
  <c r="U6" i="20"/>
  <c r="R6" i="20"/>
  <c r="O6" i="20"/>
  <c r="L6" i="20"/>
  <c r="I6" i="20"/>
  <c r="X5" i="20"/>
  <c r="U5" i="20"/>
  <c r="R5" i="20"/>
  <c r="O5" i="20"/>
  <c r="L5" i="20"/>
  <c r="I5" i="20"/>
  <c r="X4" i="20"/>
  <c r="U4" i="20"/>
  <c r="R4" i="20"/>
  <c r="O4" i="20"/>
  <c r="L4" i="20"/>
  <c r="I4" i="20"/>
  <c r="AA399" i="20" l="1"/>
  <c r="AA391" i="20"/>
  <c r="AA383" i="20"/>
  <c r="AA401" i="20"/>
  <c r="AA393" i="20"/>
  <c r="AA385" i="20"/>
  <c r="AA377" i="20"/>
  <c r="AA396" i="20"/>
  <c r="AA388" i="20"/>
  <c r="AA380" i="20"/>
  <c r="AA397" i="20"/>
  <c r="AA389" i="20"/>
  <c r="AA381" i="20"/>
  <c r="AA400" i="20"/>
  <c r="AA392" i="20"/>
  <c r="AA384" i="20"/>
  <c r="AA376" i="20"/>
  <c r="AA395" i="20"/>
  <c r="AA387" i="20"/>
  <c r="AA379" i="20"/>
  <c r="AA398" i="20"/>
  <c r="AA390" i="20"/>
  <c r="AA382" i="20"/>
  <c r="AA394" i="20"/>
  <c r="AA386" i="20"/>
  <c r="AA378" i="20"/>
  <c r="AA279" i="20"/>
  <c r="AA286" i="20"/>
  <c r="AA293" i="20"/>
  <c r="AA299" i="20"/>
  <c r="AA366" i="20"/>
  <c r="AA251" i="20"/>
  <c r="AA259" i="20"/>
  <c r="AA267" i="20"/>
  <c r="AA301" i="20"/>
  <c r="AA326" i="20"/>
  <c r="AA334" i="20"/>
  <c r="AA342" i="20"/>
  <c r="AA350" i="20"/>
  <c r="AA233" i="20"/>
  <c r="AA84" i="20"/>
  <c r="AA197" i="20"/>
  <c r="AA46" i="20"/>
  <c r="AA64" i="20"/>
  <c r="AA90" i="20"/>
  <c r="AA169" i="20"/>
  <c r="AA177" i="20"/>
  <c r="AA185" i="20"/>
  <c r="AA190" i="20"/>
  <c r="AA207" i="20"/>
  <c r="AA216" i="20"/>
  <c r="AA258" i="20"/>
  <c r="AA266" i="20"/>
  <c r="AA325" i="20"/>
  <c r="AA333" i="20"/>
  <c r="AA35" i="20"/>
  <c r="AA8" i="20"/>
  <c r="AA137" i="20"/>
  <c r="AA142" i="20"/>
  <c r="AA176" i="20"/>
  <c r="AA184" i="20"/>
  <c r="AA189" i="20"/>
  <c r="AA244" i="20"/>
  <c r="AA15" i="20"/>
  <c r="AA205" i="20"/>
  <c r="AA222" i="20"/>
  <c r="AA28" i="20"/>
  <c r="AA45" i="20"/>
  <c r="AA49" i="20"/>
  <c r="AA53" i="20"/>
  <c r="AA56" i="20"/>
  <c r="AA60" i="20"/>
  <c r="AA63" i="20"/>
  <c r="AA67" i="20"/>
  <c r="AA96" i="20"/>
  <c r="AA104" i="20"/>
  <c r="AA144" i="20"/>
  <c r="AA158" i="20"/>
  <c r="AA166" i="20"/>
  <c r="AA22" i="20"/>
  <c r="AA73" i="20"/>
  <c r="AA85" i="20"/>
  <c r="AA109" i="20"/>
  <c r="AA302" i="20"/>
  <c r="AA310" i="20"/>
  <c r="AA357" i="20"/>
  <c r="AA360" i="20"/>
  <c r="AA7" i="20"/>
  <c r="AA21" i="20"/>
  <c r="AA48" i="20"/>
  <c r="AA74" i="20"/>
  <c r="AA88" i="20"/>
  <c r="AA95" i="20"/>
  <c r="AA100" i="20"/>
  <c r="AA106" i="20"/>
  <c r="AA126" i="20"/>
  <c r="AA129" i="20"/>
  <c r="AA134" i="20"/>
  <c r="AA198" i="20"/>
  <c r="AA236" i="20"/>
  <c r="AA278" i="20"/>
  <c r="AA285" i="20"/>
  <c r="AA341" i="20"/>
  <c r="AA349" i="20"/>
  <c r="AA365" i="20"/>
  <c r="AA6" i="20"/>
  <c r="AA14" i="20"/>
  <c r="AA20" i="20"/>
  <c r="AA26" i="20"/>
  <c r="AA41" i="20"/>
  <c r="AA75" i="20"/>
  <c r="AA89" i="20"/>
  <c r="AA91" i="20"/>
  <c r="AA118" i="20"/>
  <c r="AA122" i="20"/>
  <c r="AA128" i="20"/>
  <c r="AA133" i="20"/>
  <c r="AA154" i="20"/>
  <c r="AA162" i="20"/>
  <c r="AA206" i="20"/>
  <c r="AA240" i="20"/>
  <c r="AA307" i="20"/>
  <c r="AA315" i="20"/>
  <c r="AA13" i="20"/>
  <c r="AA19" i="20"/>
  <c r="AA25" i="20"/>
  <c r="AA40" i="20"/>
  <c r="AA86" i="20"/>
  <c r="AA114" i="20"/>
  <c r="AA125" i="20"/>
  <c r="AA145" i="20"/>
  <c r="AA146" i="20"/>
  <c r="AA181" i="20"/>
  <c r="AA5" i="20"/>
  <c r="AA39" i="20"/>
  <c r="AA44" i="20"/>
  <c r="AA52" i="20"/>
  <c r="AA70" i="20"/>
  <c r="AA101" i="20"/>
  <c r="AA103" i="20"/>
  <c r="AA120" i="20"/>
  <c r="AA124" i="20"/>
  <c r="AA131" i="20"/>
  <c r="AA153" i="20"/>
  <c r="AA161" i="20"/>
  <c r="AA172" i="20"/>
  <c r="AA354" i="20"/>
  <c r="AA12" i="20"/>
  <c r="AA11" i="20"/>
  <c r="AA18" i="20"/>
  <c r="AA179" i="20"/>
  <c r="AA210" i="20"/>
  <c r="AA219" i="20"/>
  <c r="AA304" i="20"/>
  <c r="AA312" i="20"/>
  <c r="AA320" i="20"/>
  <c r="AA335" i="20"/>
  <c r="AA4" i="20"/>
  <c r="AA10" i="20"/>
  <c r="AA17" i="20"/>
  <c r="AA43" i="20"/>
  <c r="AA47" i="20"/>
  <c r="AA58" i="20"/>
  <c r="AA77" i="20"/>
  <c r="AA78" i="20"/>
  <c r="AA82" i="20"/>
  <c r="AA115" i="20"/>
  <c r="AA138" i="20"/>
  <c r="AA152" i="20"/>
  <c r="AA156" i="20"/>
  <c r="AA164" i="20"/>
  <c r="AA178" i="20"/>
  <c r="AA186" i="20"/>
  <c r="AA211" i="20"/>
  <c r="AA214" i="20"/>
  <c r="AA218" i="20"/>
  <c r="AA235" i="20"/>
  <c r="AA303" i="20"/>
  <c r="AA311" i="20"/>
  <c r="AA319" i="20"/>
  <c r="AA344" i="20"/>
  <c r="AA9" i="20"/>
  <c r="AA16" i="20"/>
  <c r="AA42" i="20"/>
  <c r="AA92" i="20"/>
  <c r="AA97" i="20"/>
  <c r="AA199" i="20"/>
  <c r="AA203" i="20"/>
  <c r="AA208" i="20"/>
  <c r="AA318" i="20"/>
  <c r="AA327" i="20"/>
  <c r="AA343" i="20"/>
  <c r="AA351" i="20"/>
  <c r="AA367" i="20"/>
  <c r="AA34" i="20"/>
  <c r="AA33" i="20"/>
  <c r="AA32" i="20"/>
  <c r="AA31" i="20"/>
  <c r="AA27" i="20"/>
  <c r="AA30" i="20"/>
  <c r="AA38" i="20"/>
  <c r="AA24" i="20"/>
  <c r="AA29" i="20"/>
  <c r="AA37" i="20"/>
  <c r="AA23" i="20"/>
  <c r="AA36" i="20"/>
  <c r="AA66" i="20"/>
  <c r="AA59" i="20"/>
  <c r="AA51" i="20"/>
  <c r="AA55" i="20"/>
  <c r="AA62" i="20"/>
  <c r="AA50" i="20"/>
  <c r="AA54" i="20"/>
  <c r="AA57" i="20"/>
  <c r="AA61" i="20"/>
  <c r="AA69" i="20"/>
  <c r="AA80" i="20"/>
  <c r="AA81" i="20"/>
  <c r="AA111" i="20"/>
  <c r="AA110" i="20"/>
  <c r="AA119" i="20"/>
  <c r="AA143" i="20"/>
  <c r="AA148" i="20"/>
  <c r="AA147" i="20"/>
  <c r="AA167" i="20"/>
  <c r="AA173" i="20"/>
  <c r="AA157" i="20"/>
  <c r="AA170" i="20"/>
  <c r="AA155" i="20"/>
  <c r="AA163" i="20"/>
  <c r="AA193" i="20"/>
  <c r="AA196" i="20"/>
  <c r="AA192" i="20"/>
  <c r="AA191" i="20"/>
  <c r="AA195" i="20"/>
  <c r="AA215" i="20"/>
  <c r="AA224" i="20"/>
  <c r="AA232" i="20"/>
  <c r="AA223" i="20"/>
  <c r="AA231" i="20"/>
  <c r="AA230" i="20"/>
  <c r="AA227" i="20"/>
  <c r="AA226" i="20"/>
  <c r="AA239" i="20"/>
  <c r="AA241" i="20"/>
  <c r="AA250" i="20"/>
  <c r="AA238" i="20"/>
  <c r="AA243" i="20"/>
  <c r="AA242" i="20"/>
  <c r="AA246" i="20"/>
  <c r="AA292" i="20"/>
  <c r="AA300" i="20"/>
  <c r="AA165" i="20"/>
  <c r="AA141" i="20"/>
  <c r="AA171" i="20"/>
  <c r="AA180" i="20"/>
  <c r="AA225" i="20"/>
  <c r="AA234" i="20"/>
  <c r="AA245" i="20"/>
  <c r="AA332" i="20"/>
  <c r="AA364" i="20"/>
  <c r="AA373" i="20"/>
  <c r="AA217" i="20"/>
  <c r="AA194" i="20"/>
  <c r="AA331" i="20"/>
  <c r="AA363" i="20"/>
  <c r="AA372" i="20"/>
  <c r="AA375" i="20"/>
  <c r="AA151" i="20"/>
  <c r="AA187" i="20"/>
  <c r="AA202" i="20"/>
  <c r="AA330" i="20"/>
  <c r="AA338" i="20"/>
  <c r="AA346" i="20"/>
  <c r="AA362" i="20"/>
  <c r="AA371" i="20"/>
  <c r="AA150" i="20"/>
  <c r="AA201" i="20"/>
  <c r="AA253" i="20"/>
  <c r="AA261" i="20"/>
  <c r="AA269" i="20"/>
  <c r="AA273" i="20"/>
  <c r="AA295" i="20"/>
  <c r="AA322" i="20"/>
  <c r="AA329" i="20"/>
  <c r="AA337" i="20"/>
  <c r="AA345" i="20"/>
  <c r="AA353" i="20"/>
  <c r="AA361" i="20"/>
  <c r="AA370" i="20"/>
  <c r="AA374" i="20"/>
  <c r="AA149" i="20"/>
  <c r="AA159" i="20"/>
  <c r="AA200" i="20"/>
  <c r="AA209" i="20"/>
  <c r="AA212" i="20"/>
  <c r="AA252" i="20"/>
  <c r="AA260" i="20"/>
  <c r="AA268" i="20"/>
  <c r="AA280" i="20"/>
  <c r="AA287" i="20"/>
  <c r="AA294" i="20"/>
  <c r="AA321" i="20"/>
  <c r="AA328" i="20"/>
  <c r="AA352" i="20"/>
  <c r="AA358" i="20"/>
  <c r="AA368" i="20"/>
  <c r="AA68" i="20"/>
  <c r="AA94" i="20"/>
  <c r="AA108" i="20"/>
  <c r="AA221" i="20"/>
  <c r="AA298" i="20"/>
  <c r="AA79" i="20"/>
  <c r="AA99" i="20"/>
  <c r="AA113" i="20"/>
  <c r="AA123" i="20"/>
  <c r="AA127" i="20"/>
  <c r="AA132" i="20"/>
  <c r="AA136" i="20"/>
  <c r="AA160" i="20"/>
  <c r="AA175" i="20"/>
  <c r="AA213" i="20"/>
  <c r="AA229" i="20"/>
  <c r="AA249" i="20"/>
  <c r="AA257" i="20"/>
  <c r="AA265" i="20"/>
  <c r="AA277" i="20"/>
  <c r="AA284" i="20"/>
  <c r="AA291" i="20"/>
  <c r="AA72" i="20"/>
  <c r="AA83" i="20"/>
  <c r="AA93" i="20"/>
  <c r="AA107" i="20"/>
  <c r="AA168" i="20"/>
  <c r="AA183" i="20"/>
  <c r="AA220" i="20"/>
  <c r="AA248" i="20"/>
  <c r="AA256" i="20"/>
  <c r="AA264" i="20"/>
  <c r="AA272" i="20"/>
  <c r="AA276" i="20"/>
  <c r="AA283" i="20"/>
  <c r="AA290" i="20"/>
  <c r="AA98" i="20"/>
  <c r="AA112" i="20"/>
  <c r="AA117" i="20"/>
  <c r="AA135" i="20"/>
  <c r="AA140" i="20"/>
  <c r="AA174" i="20"/>
  <c r="AA188" i="20"/>
  <c r="AA228" i="20"/>
  <c r="AA237" i="20"/>
  <c r="AA255" i="20"/>
  <c r="AA263" i="20"/>
  <c r="AA271" i="20"/>
  <c r="AA275" i="20"/>
  <c r="AA282" i="20"/>
  <c r="AA289" i="20"/>
  <c r="AA297" i="20"/>
  <c r="AA71" i="20"/>
  <c r="AA87" i="20"/>
  <c r="AA102" i="20"/>
  <c r="AA116" i="20"/>
  <c r="AA121" i="20"/>
  <c r="AA130" i="20"/>
  <c r="AA139" i="20"/>
  <c r="AA182" i="20"/>
  <c r="AA247" i="20"/>
  <c r="AA254" i="20"/>
  <c r="AA262" i="20"/>
  <c r="AA270" i="20"/>
  <c r="AA274" i="20"/>
  <c r="AA281" i="20"/>
  <c r="AA288" i="20"/>
  <c r="AA296" i="20"/>
  <c r="AA65" i="20"/>
  <c r="AA76" i="20"/>
  <c r="AA105" i="20"/>
  <c r="AA204" i="20"/>
  <c r="AA309" i="20"/>
  <c r="AA317" i="20"/>
  <c r="AA324" i="20"/>
  <c r="AA340" i="20"/>
  <c r="AA348" i="20"/>
  <c r="AA356" i="20"/>
  <c r="AA359" i="20"/>
  <c r="AA308" i="20"/>
  <c r="AA316" i="20"/>
  <c r="AA323" i="20"/>
  <c r="AA339" i="20"/>
  <c r="AA347" i="20"/>
  <c r="AA355" i="20"/>
  <c r="AA306" i="20"/>
  <c r="AA314" i="20"/>
  <c r="AA305" i="20"/>
  <c r="AA313" i="20"/>
  <c r="AA336" i="20"/>
  <c r="Q1215" i="19"/>
  <c r="L1383" i="19" l="1"/>
  <c r="O1383" i="19"/>
  <c r="R1383" i="19"/>
  <c r="U1383" i="19"/>
  <c r="X1383" i="19"/>
  <c r="L1384" i="19"/>
  <c r="O1384" i="19"/>
  <c r="R1384" i="19"/>
  <c r="U1384" i="19"/>
  <c r="X1384" i="19"/>
  <c r="L1385" i="19"/>
  <c r="O1385" i="19"/>
  <c r="R1385" i="19"/>
  <c r="U1385" i="19"/>
  <c r="X1385" i="19"/>
  <c r="L1386" i="19"/>
  <c r="O1386" i="19"/>
  <c r="R1386" i="19"/>
  <c r="U1386" i="19"/>
  <c r="X1386" i="19"/>
  <c r="L1387" i="19"/>
  <c r="O1387" i="19"/>
  <c r="R1387" i="19"/>
  <c r="U1387" i="19"/>
  <c r="X1387" i="19"/>
  <c r="L1388" i="19"/>
  <c r="O1388" i="19"/>
  <c r="R1388" i="19"/>
  <c r="U1388" i="19"/>
  <c r="X1388" i="19"/>
  <c r="L1389" i="19"/>
  <c r="O1389" i="19"/>
  <c r="R1389" i="19"/>
  <c r="U1389" i="19"/>
  <c r="X1389" i="19"/>
  <c r="L1390" i="19"/>
  <c r="O1390" i="19"/>
  <c r="R1390" i="19"/>
  <c r="U1390" i="19"/>
  <c r="X1390" i="19"/>
  <c r="L1391" i="19"/>
  <c r="O1391" i="19"/>
  <c r="R1391" i="19"/>
  <c r="U1391" i="19"/>
  <c r="X1391" i="19"/>
  <c r="L1392" i="19"/>
  <c r="O1392" i="19"/>
  <c r="R1392" i="19"/>
  <c r="U1392" i="19"/>
  <c r="X1392" i="19"/>
  <c r="L1393" i="19"/>
  <c r="O1393" i="19"/>
  <c r="R1393" i="19"/>
  <c r="U1393" i="19"/>
  <c r="X1393" i="19"/>
  <c r="L1394" i="19"/>
  <c r="O1394" i="19"/>
  <c r="R1394" i="19"/>
  <c r="U1394" i="19"/>
  <c r="X1394" i="19"/>
  <c r="L1395" i="19"/>
  <c r="O1395" i="19"/>
  <c r="R1395" i="19"/>
  <c r="U1395" i="19"/>
  <c r="X1395" i="19"/>
  <c r="L1396" i="19"/>
  <c r="O1396" i="19"/>
  <c r="R1396" i="19"/>
  <c r="U1396" i="19"/>
  <c r="X1396" i="19"/>
  <c r="L1397" i="19"/>
  <c r="O1397" i="19"/>
  <c r="R1397" i="19"/>
  <c r="U1397" i="19"/>
  <c r="X1397" i="19"/>
  <c r="L1398" i="19"/>
  <c r="O1398" i="19"/>
  <c r="R1398" i="19"/>
  <c r="U1398" i="19"/>
  <c r="X1398" i="19"/>
  <c r="L1399" i="19"/>
  <c r="O1399" i="19"/>
  <c r="R1399" i="19"/>
  <c r="U1399" i="19"/>
  <c r="X1399" i="19"/>
  <c r="L1400" i="19"/>
  <c r="O1400" i="19"/>
  <c r="R1400" i="19"/>
  <c r="U1400" i="19"/>
  <c r="X1400" i="19"/>
  <c r="L1401" i="19"/>
  <c r="O1401" i="19"/>
  <c r="R1401" i="19"/>
  <c r="U1401" i="19"/>
  <c r="X1401" i="19"/>
  <c r="L1402" i="19"/>
  <c r="O1402" i="19"/>
  <c r="R1402" i="19"/>
  <c r="U1402" i="19"/>
  <c r="X1402" i="19"/>
  <c r="L1403" i="19"/>
  <c r="O1403" i="19"/>
  <c r="R1403" i="19"/>
  <c r="U1403" i="19"/>
  <c r="X1403" i="19"/>
  <c r="L1404" i="19"/>
  <c r="O1404" i="19"/>
  <c r="R1404" i="19"/>
  <c r="U1404" i="19"/>
  <c r="X1404" i="19"/>
  <c r="L1405" i="19"/>
  <c r="O1405" i="19"/>
  <c r="R1405" i="19"/>
  <c r="U1405" i="19"/>
  <c r="X1405" i="19"/>
  <c r="L1406" i="19"/>
  <c r="O1406" i="19"/>
  <c r="R1406" i="19"/>
  <c r="U1406" i="19"/>
  <c r="X1406" i="19"/>
  <c r="L1382" i="19"/>
  <c r="O1382" i="19"/>
  <c r="R1382" i="19"/>
  <c r="U1382" i="19"/>
  <c r="X1382" i="19"/>
  <c r="I1382" i="19"/>
  <c r="I1383" i="19"/>
  <c r="I1384" i="19"/>
  <c r="I1385" i="19"/>
  <c r="I1386" i="19"/>
  <c r="I1387" i="19"/>
  <c r="I1388" i="19"/>
  <c r="I1389" i="19"/>
  <c r="I1390" i="19"/>
  <c r="I1391" i="19"/>
  <c r="I1392" i="19"/>
  <c r="I1393" i="19"/>
  <c r="I1394" i="19"/>
  <c r="I1395" i="19"/>
  <c r="I1396" i="19"/>
  <c r="I1397" i="19"/>
  <c r="I1398" i="19"/>
  <c r="I1399" i="19"/>
  <c r="I1400" i="19"/>
  <c r="I1401" i="19"/>
  <c r="I1402" i="19"/>
  <c r="I1403" i="19"/>
  <c r="I1404" i="19"/>
  <c r="I1405" i="19"/>
  <c r="I1406" i="19"/>
  <c r="AA1393" i="19" l="1"/>
  <c r="AA1385" i="19"/>
  <c r="AA1397" i="19"/>
  <c r="AA1401" i="19"/>
  <c r="AA1389" i="19"/>
  <c r="AA1405" i="19"/>
  <c r="AA1403" i="19"/>
  <c r="AA1386" i="19"/>
  <c r="AA1400" i="19"/>
  <c r="AA1395" i="19"/>
  <c r="AA1382" i="19"/>
  <c r="AA1399" i="19"/>
  <c r="AA1402" i="19"/>
  <c r="AA1394" i="19"/>
  <c r="AA1406" i="19"/>
  <c r="AA1404" i="19"/>
  <c r="AA1398" i="19"/>
  <c r="AA1396" i="19"/>
  <c r="AA1392" i="19"/>
  <c r="AA1391" i="19"/>
  <c r="AA1390" i="19"/>
  <c r="AA1388" i="19"/>
  <c r="AA1387" i="19"/>
  <c r="AA1384" i="19"/>
  <c r="AA1383" i="19"/>
  <c r="L1330" i="19" l="1"/>
  <c r="O1330" i="19"/>
  <c r="R1330" i="19"/>
  <c r="U1330" i="19"/>
  <c r="X1330" i="19"/>
  <c r="L1331" i="19"/>
  <c r="O1331" i="19"/>
  <c r="R1331" i="19"/>
  <c r="U1331" i="19"/>
  <c r="X1331" i="19"/>
  <c r="L1332" i="19"/>
  <c r="O1332" i="19"/>
  <c r="R1332" i="19"/>
  <c r="U1332" i="19"/>
  <c r="X1332" i="19"/>
  <c r="L1333" i="19"/>
  <c r="O1333" i="19"/>
  <c r="R1333" i="19"/>
  <c r="U1333" i="19"/>
  <c r="X1333" i="19"/>
  <c r="L1334" i="19"/>
  <c r="O1334" i="19"/>
  <c r="R1334" i="19"/>
  <c r="U1334" i="19"/>
  <c r="X1334" i="19"/>
  <c r="L1335" i="19"/>
  <c r="O1335" i="19"/>
  <c r="R1335" i="19"/>
  <c r="U1335" i="19"/>
  <c r="X1335" i="19"/>
  <c r="L1336" i="19"/>
  <c r="O1336" i="19"/>
  <c r="R1336" i="19"/>
  <c r="U1336" i="19"/>
  <c r="X1336" i="19"/>
  <c r="L1337" i="19"/>
  <c r="O1337" i="19"/>
  <c r="R1337" i="19"/>
  <c r="U1337" i="19"/>
  <c r="X1337" i="19"/>
  <c r="L1338" i="19"/>
  <c r="O1338" i="19"/>
  <c r="R1338" i="19"/>
  <c r="U1338" i="19"/>
  <c r="X1338" i="19"/>
  <c r="L1339" i="19"/>
  <c r="O1339" i="19"/>
  <c r="R1339" i="19"/>
  <c r="U1339" i="19"/>
  <c r="X1339" i="19"/>
  <c r="L1340" i="19"/>
  <c r="O1340" i="19"/>
  <c r="R1340" i="19"/>
  <c r="U1340" i="19"/>
  <c r="X1340" i="19"/>
  <c r="L1341" i="19"/>
  <c r="O1341" i="19"/>
  <c r="R1341" i="19"/>
  <c r="U1341" i="19"/>
  <c r="X1341" i="19"/>
  <c r="L1342" i="19"/>
  <c r="O1342" i="19"/>
  <c r="R1342" i="19"/>
  <c r="U1342" i="19"/>
  <c r="X1342" i="19"/>
  <c r="L1343" i="19"/>
  <c r="O1343" i="19"/>
  <c r="R1343" i="19"/>
  <c r="U1343" i="19"/>
  <c r="X1343" i="19"/>
  <c r="L1344" i="19"/>
  <c r="O1344" i="19"/>
  <c r="R1344" i="19"/>
  <c r="U1344" i="19"/>
  <c r="X1344" i="19"/>
  <c r="L1345" i="19"/>
  <c r="O1345" i="19"/>
  <c r="R1345" i="19"/>
  <c r="U1345" i="19"/>
  <c r="X1345" i="19"/>
  <c r="L1346" i="19"/>
  <c r="O1346" i="19"/>
  <c r="R1346" i="19"/>
  <c r="U1346" i="19"/>
  <c r="X1346" i="19"/>
  <c r="L1347" i="19"/>
  <c r="O1347" i="19"/>
  <c r="R1347" i="19"/>
  <c r="U1347" i="19"/>
  <c r="X1347" i="19"/>
  <c r="L1348" i="19"/>
  <c r="O1348" i="19"/>
  <c r="R1348" i="19"/>
  <c r="U1348" i="19"/>
  <c r="X1348" i="19"/>
  <c r="L1349" i="19"/>
  <c r="O1349" i="19"/>
  <c r="R1349" i="19"/>
  <c r="U1349" i="19"/>
  <c r="X1349" i="19"/>
  <c r="L1350" i="19"/>
  <c r="O1350" i="19"/>
  <c r="R1350" i="19"/>
  <c r="U1350" i="19"/>
  <c r="X1350" i="19"/>
  <c r="L1351" i="19"/>
  <c r="O1351" i="19"/>
  <c r="R1351" i="19"/>
  <c r="U1351" i="19"/>
  <c r="X1351" i="19"/>
  <c r="L1352" i="19"/>
  <c r="O1352" i="19"/>
  <c r="R1352" i="19"/>
  <c r="U1352" i="19"/>
  <c r="X1352" i="19"/>
  <c r="L1353" i="19"/>
  <c r="O1353" i="19"/>
  <c r="R1353" i="19"/>
  <c r="U1353" i="19"/>
  <c r="X1353" i="19"/>
  <c r="L1354" i="19"/>
  <c r="O1354" i="19"/>
  <c r="R1354" i="19"/>
  <c r="U1354" i="19"/>
  <c r="X1354" i="19"/>
  <c r="L1355" i="19"/>
  <c r="O1355" i="19"/>
  <c r="R1355" i="19"/>
  <c r="U1355" i="19"/>
  <c r="X1355" i="19"/>
  <c r="L1356" i="19"/>
  <c r="O1356" i="19"/>
  <c r="R1356" i="19"/>
  <c r="U1356" i="19"/>
  <c r="X1356" i="19"/>
  <c r="L1357" i="19"/>
  <c r="O1357" i="19"/>
  <c r="R1357" i="19"/>
  <c r="U1357" i="19"/>
  <c r="X1357" i="19"/>
  <c r="L1358" i="19"/>
  <c r="O1358" i="19"/>
  <c r="R1358" i="19"/>
  <c r="U1358" i="19"/>
  <c r="X1358" i="19"/>
  <c r="L1359" i="19"/>
  <c r="O1359" i="19"/>
  <c r="R1359" i="19"/>
  <c r="U1359" i="19"/>
  <c r="X1359" i="19"/>
  <c r="L1360" i="19"/>
  <c r="O1360" i="19"/>
  <c r="R1360" i="19"/>
  <c r="U1360" i="19"/>
  <c r="X1360" i="19"/>
  <c r="L1361" i="19"/>
  <c r="O1361" i="19"/>
  <c r="R1361" i="19"/>
  <c r="U1361" i="19"/>
  <c r="X1361" i="19"/>
  <c r="L1362" i="19"/>
  <c r="O1362" i="19"/>
  <c r="R1362" i="19"/>
  <c r="U1362" i="19"/>
  <c r="X1362" i="19"/>
  <c r="L1363" i="19"/>
  <c r="O1363" i="19"/>
  <c r="R1363" i="19"/>
  <c r="U1363" i="19"/>
  <c r="X1363" i="19"/>
  <c r="L1364" i="19"/>
  <c r="O1364" i="19"/>
  <c r="R1364" i="19"/>
  <c r="U1364" i="19"/>
  <c r="X1364" i="19"/>
  <c r="L1365" i="19"/>
  <c r="O1365" i="19"/>
  <c r="R1365" i="19"/>
  <c r="U1365" i="19"/>
  <c r="X1365" i="19"/>
  <c r="L1366" i="19"/>
  <c r="O1366" i="19"/>
  <c r="R1366" i="19"/>
  <c r="U1366" i="19"/>
  <c r="X1366" i="19"/>
  <c r="L1367" i="19"/>
  <c r="O1367" i="19"/>
  <c r="R1367" i="19"/>
  <c r="U1367" i="19"/>
  <c r="X1367" i="19"/>
  <c r="L1368" i="19"/>
  <c r="O1368" i="19"/>
  <c r="R1368" i="19"/>
  <c r="U1368" i="19"/>
  <c r="X1368" i="19"/>
  <c r="L1369" i="19"/>
  <c r="O1369" i="19"/>
  <c r="R1369" i="19"/>
  <c r="U1369" i="19"/>
  <c r="X1369" i="19"/>
  <c r="L1370" i="19"/>
  <c r="O1370" i="19"/>
  <c r="R1370" i="19"/>
  <c r="U1370" i="19"/>
  <c r="X1370" i="19"/>
  <c r="L1371" i="19"/>
  <c r="O1371" i="19"/>
  <c r="R1371" i="19"/>
  <c r="U1371" i="19"/>
  <c r="X1371" i="19"/>
  <c r="L1372" i="19"/>
  <c r="O1372" i="19"/>
  <c r="R1372" i="19"/>
  <c r="U1372" i="19"/>
  <c r="X1372" i="19"/>
  <c r="L1373" i="19"/>
  <c r="O1373" i="19"/>
  <c r="R1373" i="19"/>
  <c r="U1373" i="19"/>
  <c r="X1373" i="19"/>
  <c r="L1374" i="19"/>
  <c r="O1374" i="19"/>
  <c r="R1374" i="19"/>
  <c r="U1374" i="19"/>
  <c r="X1374" i="19"/>
  <c r="L1375" i="19"/>
  <c r="O1375" i="19"/>
  <c r="R1375" i="19"/>
  <c r="U1375" i="19"/>
  <c r="X1375" i="19"/>
  <c r="L1376" i="19"/>
  <c r="O1376" i="19"/>
  <c r="R1376" i="19"/>
  <c r="U1376" i="19"/>
  <c r="X1376" i="19"/>
  <c r="L1377" i="19"/>
  <c r="O1377" i="19"/>
  <c r="R1377" i="19"/>
  <c r="U1377" i="19"/>
  <c r="X1377" i="19"/>
  <c r="L1378" i="19"/>
  <c r="O1378" i="19"/>
  <c r="R1378" i="19"/>
  <c r="U1378" i="19"/>
  <c r="X1378" i="19"/>
  <c r="L1379" i="19"/>
  <c r="O1379" i="19"/>
  <c r="R1379" i="19"/>
  <c r="U1379" i="19"/>
  <c r="X1379" i="19"/>
  <c r="L1380" i="19"/>
  <c r="O1380" i="19"/>
  <c r="R1380" i="19"/>
  <c r="U1380" i="19"/>
  <c r="X1380" i="19"/>
  <c r="L1381" i="19"/>
  <c r="O1381" i="19"/>
  <c r="R1381" i="19"/>
  <c r="U1381" i="19"/>
  <c r="X1381" i="19"/>
  <c r="L1329" i="19"/>
  <c r="O1329" i="19"/>
  <c r="R1329" i="19"/>
  <c r="U1329" i="19"/>
  <c r="X1329" i="19"/>
  <c r="I1329" i="19"/>
  <c r="I1330" i="19"/>
  <c r="I1331" i="19"/>
  <c r="I1332" i="19"/>
  <c r="I1333" i="19"/>
  <c r="I1334" i="19"/>
  <c r="I1335" i="19"/>
  <c r="I1336" i="19"/>
  <c r="I1337" i="19"/>
  <c r="I1338" i="19"/>
  <c r="I1339" i="19"/>
  <c r="I1340" i="19"/>
  <c r="I1341" i="19"/>
  <c r="I1342" i="19"/>
  <c r="I1343" i="19"/>
  <c r="I1344" i="19"/>
  <c r="I1345" i="19"/>
  <c r="I1346" i="19"/>
  <c r="I1347" i="19"/>
  <c r="I1348" i="19"/>
  <c r="I1349" i="19"/>
  <c r="I1350" i="19"/>
  <c r="I1351" i="19"/>
  <c r="I1352" i="19"/>
  <c r="I1353" i="19"/>
  <c r="I1354" i="19"/>
  <c r="I1355" i="19"/>
  <c r="I1356" i="19"/>
  <c r="I1357" i="19"/>
  <c r="I1358" i="19"/>
  <c r="I1359" i="19"/>
  <c r="I1360" i="19"/>
  <c r="I1361" i="19"/>
  <c r="I1362" i="19"/>
  <c r="I1363" i="19"/>
  <c r="I1364" i="19"/>
  <c r="I1365" i="19"/>
  <c r="I1366" i="19"/>
  <c r="I1367" i="19"/>
  <c r="I1368" i="19"/>
  <c r="I1369" i="19"/>
  <c r="I1370" i="19"/>
  <c r="I1371" i="19"/>
  <c r="I1372" i="19"/>
  <c r="I1373" i="19"/>
  <c r="I1374" i="19"/>
  <c r="I1375" i="19"/>
  <c r="I1376" i="19"/>
  <c r="I1377" i="19"/>
  <c r="I1378" i="19"/>
  <c r="I1379" i="19"/>
  <c r="I1380" i="19"/>
  <c r="I1381" i="19"/>
  <c r="AA1336" i="19" l="1"/>
  <c r="AA1375" i="19"/>
  <c r="AA1367" i="19"/>
  <c r="AA1343" i="19"/>
  <c r="AA1335" i="19"/>
  <c r="AA1378" i="19"/>
  <c r="AA1370" i="19"/>
  <c r="AA1354" i="19"/>
  <c r="AA1346" i="19"/>
  <c r="AA1338" i="19"/>
  <c r="AA1379" i="19"/>
  <c r="AA1363" i="19"/>
  <c r="AA1355" i="19"/>
  <c r="AA1371" i="19"/>
  <c r="AA1350" i="19"/>
  <c r="AA1342" i="19"/>
  <c r="AA1334" i="19"/>
  <c r="AA1361" i="19"/>
  <c r="AA1358" i="19"/>
  <c r="AA1374" i="19"/>
  <c r="AA1329" i="19"/>
  <c r="AA1366" i="19"/>
  <c r="AA1380" i="19"/>
  <c r="AA1345" i="19"/>
  <c r="AA1331" i="19"/>
  <c r="AA1340" i="19"/>
  <c r="AA1362" i="19"/>
  <c r="AA1369" i="19"/>
  <c r="AA1359" i="19"/>
  <c r="AA1351" i="19"/>
  <c r="AA1347" i="19"/>
  <c r="AA1339" i="19"/>
  <c r="AA1376" i="19"/>
  <c r="AA1381" i="19"/>
  <c r="AA1377" i="19"/>
  <c r="AA1373" i="19"/>
  <c r="AA1372" i="19"/>
  <c r="AA1368" i="19"/>
  <c r="AA1365" i="19"/>
  <c r="AA1364" i="19"/>
  <c r="AA1360" i="19"/>
  <c r="AA1357" i="19"/>
  <c r="AA1356" i="19"/>
  <c r="AA1353" i="19"/>
  <c r="AA1352" i="19"/>
  <c r="AA1349" i="19"/>
  <c r="AA1348" i="19"/>
  <c r="AA1344" i="19"/>
  <c r="AA1341" i="19"/>
  <c r="AA1337" i="19"/>
  <c r="AA1333" i="19"/>
  <c r="AA1332" i="19"/>
  <c r="AA1330" i="19"/>
  <c r="R1070" i="19" l="1"/>
  <c r="I1300" i="19" l="1"/>
  <c r="I1301" i="19"/>
  <c r="I1302" i="19"/>
  <c r="I1303" i="19"/>
  <c r="I1304" i="19"/>
  <c r="I1305" i="19"/>
  <c r="I1306" i="19"/>
  <c r="I1307" i="19"/>
  <c r="I1308" i="19"/>
  <c r="I1309" i="19"/>
  <c r="I1310" i="19"/>
  <c r="I1311" i="19"/>
  <c r="I1312" i="19"/>
  <c r="I1313" i="19"/>
  <c r="I1314" i="19"/>
  <c r="I1315" i="19"/>
  <c r="I1316" i="19"/>
  <c r="I1317" i="19"/>
  <c r="I1318" i="19"/>
  <c r="I1319" i="19"/>
  <c r="I1320" i="19"/>
  <c r="I1321" i="19"/>
  <c r="I1322" i="19"/>
  <c r="I1323" i="19"/>
  <c r="I1324" i="19"/>
  <c r="I1325" i="19"/>
  <c r="I1326" i="19"/>
  <c r="I1327" i="19"/>
  <c r="I1328" i="19"/>
  <c r="I1299" i="19"/>
  <c r="L1300" i="19"/>
  <c r="O1300" i="19"/>
  <c r="R1300" i="19"/>
  <c r="U1300" i="19"/>
  <c r="X1300" i="19"/>
  <c r="L1301" i="19"/>
  <c r="O1301" i="19"/>
  <c r="R1301" i="19"/>
  <c r="U1301" i="19"/>
  <c r="X1301" i="19"/>
  <c r="L1302" i="19"/>
  <c r="O1302" i="19"/>
  <c r="R1302" i="19"/>
  <c r="U1302" i="19"/>
  <c r="X1302" i="19"/>
  <c r="L1303" i="19"/>
  <c r="O1303" i="19"/>
  <c r="R1303" i="19"/>
  <c r="U1303" i="19"/>
  <c r="X1303" i="19"/>
  <c r="L1304" i="19"/>
  <c r="O1304" i="19"/>
  <c r="R1304" i="19"/>
  <c r="U1304" i="19"/>
  <c r="X1304" i="19"/>
  <c r="L1305" i="19"/>
  <c r="O1305" i="19"/>
  <c r="R1305" i="19"/>
  <c r="U1305" i="19"/>
  <c r="X1305" i="19"/>
  <c r="L1306" i="19"/>
  <c r="O1306" i="19"/>
  <c r="R1306" i="19"/>
  <c r="U1306" i="19"/>
  <c r="X1306" i="19"/>
  <c r="L1307" i="19"/>
  <c r="O1307" i="19"/>
  <c r="R1307" i="19"/>
  <c r="U1307" i="19"/>
  <c r="X1307" i="19"/>
  <c r="L1308" i="19"/>
  <c r="O1308" i="19"/>
  <c r="R1308" i="19"/>
  <c r="U1308" i="19"/>
  <c r="X1308" i="19"/>
  <c r="L1309" i="19"/>
  <c r="O1309" i="19"/>
  <c r="R1309" i="19"/>
  <c r="U1309" i="19"/>
  <c r="X1309" i="19"/>
  <c r="L1310" i="19"/>
  <c r="O1310" i="19"/>
  <c r="R1310" i="19"/>
  <c r="U1310" i="19"/>
  <c r="X1310" i="19"/>
  <c r="L1311" i="19"/>
  <c r="O1311" i="19"/>
  <c r="R1311" i="19"/>
  <c r="U1311" i="19"/>
  <c r="X1311" i="19"/>
  <c r="L1312" i="19"/>
  <c r="O1312" i="19"/>
  <c r="R1312" i="19"/>
  <c r="U1312" i="19"/>
  <c r="X1312" i="19"/>
  <c r="L1313" i="19"/>
  <c r="O1313" i="19"/>
  <c r="R1313" i="19"/>
  <c r="U1313" i="19"/>
  <c r="X1313" i="19"/>
  <c r="L1314" i="19"/>
  <c r="O1314" i="19"/>
  <c r="R1314" i="19"/>
  <c r="U1314" i="19"/>
  <c r="X1314" i="19"/>
  <c r="L1315" i="19"/>
  <c r="O1315" i="19"/>
  <c r="R1315" i="19"/>
  <c r="U1315" i="19"/>
  <c r="X1315" i="19"/>
  <c r="L1316" i="19"/>
  <c r="O1316" i="19"/>
  <c r="R1316" i="19"/>
  <c r="U1316" i="19"/>
  <c r="X1316" i="19"/>
  <c r="L1317" i="19"/>
  <c r="O1317" i="19"/>
  <c r="R1317" i="19"/>
  <c r="U1317" i="19"/>
  <c r="X1317" i="19"/>
  <c r="L1318" i="19"/>
  <c r="O1318" i="19"/>
  <c r="R1318" i="19"/>
  <c r="U1318" i="19"/>
  <c r="X1318" i="19"/>
  <c r="L1319" i="19"/>
  <c r="O1319" i="19"/>
  <c r="R1319" i="19"/>
  <c r="U1319" i="19"/>
  <c r="X1319" i="19"/>
  <c r="L1320" i="19"/>
  <c r="O1320" i="19"/>
  <c r="R1320" i="19"/>
  <c r="U1320" i="19"/>
  <c r="X1320" i="19"/>
  <c r="L1321" i="19"/>
  <c r="O1321" i="19"/>
  <c r="R1321" i="19"/>
  <c r="U1321" i="19"/>
  <c r="X1321" i="19"/>
  <c r="L1322" i="19"/>
  <c r="O1322" i="19"/>
  <c r="R1322" i="19"/>
  <c r="U1322" i="19"/>
  <c r="X1322" i="19"/>
  <c r="L1323" i="19"/>
  <c r="O1323" i="19"/>
  <c r="R1323" i="19"/>
  <c r="U1323" i="19"/>
  <c r="X1323" i="19"/>
  <c r="L1324" i="19"/>
  <c r="O1324" i="19"/>
  <c r="R1324" i="19"/>
  <c r="U1324" i="19"/>
  <c r="X1324" i="19"/>
  <c r="L1325" i="19"/>
  <c r="O1325" i="19"/>
  <c r="R1325" i="19"/>
  <c r="U1325" i="19"/>
  <c r="X1325" i="19"/>
  <c r="L1326" i="19"/>
  <c r="O1326" i="19"/>
  <c r="R1326" i="19"/>
  <c r="U1326" i="19"/>
  <c r="X1326" i="19"/>
  <c r="L1327" i="19"/>
  <c r="O1327" i="19"/>
  <c r="R1327" i="19"/>
  <c r="U1327" i="19"/>
  <c r="X1327" i="19"/>
  <c r="L1328" i="19"/>
  <c r="O1328" i="19"/>
  <c r="R1328" i="19"/>
  <c r="U1328" i="19"/>
  <c r="X1328" i="19"/>
  <c r="L1299" i="19"/>
  <c r="O1299" i="19"/>
  <c r="R1299" i="19"/>
  <c r="U1299" i="19"/>
  <c r="X1299" i="19"/>
  <c r="AA1305" i="19" l="1"/>
  <c r="AA1309" i="19"/>
  <c r="AA1328" i="19"/>
  <c r="AA1320" i="19"/>
  <c r="AA1312" i="19"/>
  <c r="AA1308" i="19"/>
  <c r="AA1313" i="19"/>
  <c r="AA1300" i="19"/>
  <c r="AA1310" i="19"/>
  <c r="AA1325" i="19"/>
  <c r="AA1324" i="19"/>
  <c r="AA1304" i="19"/>
  <c r="AA1321" i="19"/>
  <c r="AA1316" i="19"/>
  <c r="AA1323" i="19"/>
  <c r="AA1326" i="19"/>
  <c r="AA1314" i="19"/>
  <c r="AA1322" i="19"/>
  <c r="AA1301" i="19"/>
  <c r="AA1302" i="19"/>
  <c r="AA1327" i="19"/>
  <c r="AA1319" i="19"/>
  <c r="AA1318" i="19"/>
  <c r="AA1317" i="19"/>
  <c r="AA1315" i="19"/>
  <c r="AA1311" i="19"/>
  <c r="AA1307" i="19"/>
  <c r="AA1306" i="19"/>
  <c r="AA1303" i="19"/>
  <c r="AA1299" i="19"/>
  <c r="X1298" i="19"/>
  <c r="U1298" i="19"/>
  <c r="R1298" i="19"/>
  <c r="O1298" i="19"/>
  <c r="L1298" i="19"/>
  <c r="I1298" i="19"/>
  <c r="AA1298" i="19" l="1"/>
  <c r="I1267" i="19" l="1"/>
  <c r="I1268" i="19"/>
  <c r="I1269" i="19"/>
  <c r="I1270" i="19"/>
  <c r="I1271" i="19"/>
  <c r="I1272" i="19"/>
  <c r="I1273" i="19"/>
  <c r="I1274" i="19"/>
  <c r="I1275" i="19"/>
  <c r="I1276" i="19"/>
  <c r="I1277" i="19"/>
  <c r="I1278" i="19"/>
  <c r="I1279" i="19"/>
  <c r="I1280" i="19"/>
  <c r="I1281" i="19"/>
  <c r="I1282" i="19"/>
  <c r="I1283" i="19"/>
  <c r="I1284" i="19"/>
  <c r="I1285" i="19"/>
  <c r="I1286" i="19"/>
  <c r="I1287" i="19"/>
  <c r="I1288" i="19"/>
  <c r="I1289" i="19"/>
  <c r="I1290" i="19"/>
  <c r="I1291" i="19"/>
  <c r="I1292" i="19"/>
  <c r="I1293" i="19"/>
  <c r="I1294" i="19"/>
  <c r="I1295" i="19"/>
  <c r="I1296" i="19"/>
  <c r="I1297" i="19"/>
  <c r="L1268" i="19"/>
  <c r="O1268" i="19"/>
  <c r="R1268" i="19"/>
  <c r="U1268" i="19"/>
  <c r="X1268" i="19"/>
  <c r="L1269" i="19"/>
  <c r="O1269" i="19"/>
  <c r="R1269" i="19"/>
  <c r="U1269" i="19"/>
  <c r="X1269" i="19"/>
  <c r="L1270" i="19"/>
  <c r="O1270" i="19"/>
  <c r="R1270" i="19"/>
  <c r="U1270" i="19"/>
  <c r="X1270" i="19"/>
  <c r="L1271" i="19"/>
  <c r="O1271" i="19"/>
  <c r="R1271" i="19"/>
  <c r="U1271" i="19"/>
  <c r="X1271" i="19"/>
  <c r="L1272" i="19"/>
  <c r="O1272" i="19"/>
  <c r="R1272" i="19"/>
  <c r="U1272" i="19"/>
  <c r="X1272" i="19"/>
  <c r="L1273" i="19"/>
  <c r="O1273" i="19"/>
  <c r="R1273" i="19"/>
  <c r="U1273" i="19"/>
  <c r="X1273" i="19"/>
  <c r="L1274" i="19"/>
  <c r="O1274" i="19"/>
  <c r="R1274" i="19"/>
  <c r="U1274" i="19"/>
  <c r="X1274" i="19"/>
  <c r="L1275" i="19"/>
  <c r="O1275" i="19"/>
  <c r="R1275" i="19"/>
  <c r="U1275" i="19"/>
  <c r="X1275" i="19"/>
  <c r="L1276" i="19"/>
  <c r="O1276" i="19"/>
  <c r="R1276" i="19"/>
  <c r="U1276" i="19"/>
  <c r="X1276" i="19"/>
  <c r="L1277" i="19"/>
  <c r="O1277" i="19"/>
  <c r="R1277" i="19"/>
  <c r="U1277" i="19"/>
  <c r="X1277" i="19"/>
  <c r="L1278" i="19"/>
  <c r="O1278" i="19"/>
  <c r="R1278" i="19"/>
  <c r="U1278" i="19"/>
  <c r="X1278" i="19"/>
  <c r="L1279" i="19"/>
  <c r="O1279" i="19"/>
  <c r="R1279" i="19"/>
  <c r="U1279" i="19"/>
  <c r="X1279" i="19"/>
  <c r="L1280" i="19"/>
  <c r="O1280" i="19"/>
  <c r="R1280" i="19"/>
  <c r="U1280" i="19"/>
  <c r="X1280" i="19"/>
  <c r="L1281" i="19"/>
  <c r="O1281" i="19"/>
  <c r="R1281" i="19"/>
  <c r="U1281" i="19"/>
  <c r="X1281" i="19"/>
  <c r="L1282" i="19"/>
  <c r="O1282" i="19"/>
  <c r="R1282" i="19"/>
  <c r="U1282" i="19"/>
  <c r="X1282" i="19"/>
  <c r="L1283" i="19"/>
  <c r="O1283" i="19"/>
  <c r="R1283" i="19"/>
  <c r="U1283" i="19"/>
  <c r="X1283" i="19"/>
  <c r="L1284" i="19"/>
  <c r="O1284" i="19"/>
  <c r="R1284" i="19"/>
  <c r="U1284" i="19"/>
  <c r="X1284" i="19"/>
  <c r="L1285" i="19"/>
  <c r="O1285" i="19"/>
  <c r="R1285" i="19"/>
  <c r="U1285" i="19"/>
  <c r="X1285" i="19"/>
  <c r="L1286" i="19"/>
  <c r="O1286" i="19"/>
  <c r="R1286" i="19"/>
  <c r="U1286" i="19"/>
  <c r="X1286" i="19"/>
  <c r="L1287" i="19"/>
  <c r="O1287" i="19"/>
  <c r="R1287" i="19"/>
  <c r="U1287" i="19"/>
  <c r="X1287" i="19"/>
  <c r="L1288" i="19"/>
  <c r="O1288" i="19"/>
  <c r="R1288" i="19"/>
  <c r="U1288" i="19"/>
  <c r="X1288" i="19"/>
  <c r="L1289" i="19"/>
  <c r="O1289" i="19"/>
  <c r="R1289" i="19"/>
  <c r="U1289" i="19"/>
  <c r="X1289" i="19"/>
  <c r="L1290" i="19"/>
  <c r="O1290" i="19"/>
  <c r="R1290" i="19"/>
  <c r="U1290" i="19"/>
  <c r="X1290" i="19"/>
  <c r="L1291" i="19"/>
  <c r="O1291" i="19"/>
  <c r="R1291" i="19"/>
  <c r="U1291" i="19"/>
  <c r="X1291" i="19"/>
  <c r="L1292" i="19"/>
  <c r="O1292" i="19"/>
  <c r="R1292" i="19"/>
  <c r="U1292" i="19"/>
  <c r="X1292" i="19"/>
  <c r="L1293" i="19"/>
  <c r="O1293" i="19"/>
  <c r="R1293" i="19"/>
  <c r="U1293" i="19"/>
  <c r="X1293" i="19"/>
  <c r="L1294" i="19"/>
  <c r="O1294" i="19"/>
  <c r="R1294" i="19"/>
  <c r="U1294" i="19"/>
  <c r="X1294" i="19"/>
  <c r="L1295" i="19"/>
  <c r="O1295" i="19"/>
  <c r="R1295" i="19"/>
  <c r="U1295" i="19"/>
  <c r="X1295" i="19"/>
  <c r="L1296" i="19"/>
  <c r="O1296" i="19"/>
  <c r="R1296" i="19"/>
  <c r="U1296" i="19"/>
  <c r="X1296" i="19"/>
  <c r="L1297" i="19"/>
  <c r="O1297" i="19"/>
  <c r="R1297" i="19"/>
  <c r="U1297" i="19"/>
  <c r="X1297" i="19"/>
  <c r="L1267" i="19"/>
  <c r="O1267" i="19"/>
  <c r="R1267" i="19"/>
  <c r="U1267" i="19"/>
  <c r="X1267" i="19"/>
  <c r="AA1292" i="19" l="1"/>
  <c r="AA1276" i="19"/>
  <c r="AA1279" i="19"/>
  <c r="AA1288" i="19"/>
  <c r="AA1295" i="19"/>
  <c r="AA1291" i="19"/>
  <c r="AA1267" i="19"/>
  <c r="AA1275" i="19"/>
  <c r="AA1271" i="19"/>
  <c r="AA1283" i="19"/>
  <c r="AA1286" i="19"/>
  <c r="AA1296" i="19"/>
  <c r="AA1284" i="19"/>
  <c r="AA1280" i="19"/>
  <c r="AA1287" i="19"/>
  <c r="AA1293" i="19"/>
  <c r="AA1268" i="19"/>
  <c r="AA1277" i="19"/>
  <c r="AA1272" i="19"/>
  <c r="AA1297" i="19"/>
  <c r="AA1294" i="19"/>
  <c r="AA1290" i="19"/>
  <c r="AA1289" i="19"/>
  <c r="AA1285" i="19"/>
  <c r="AA1282" i="19"/>
  <c r="AA1281" i="19"/>
  <c r="AA1278" i="19"/>
  <c r="AA1274" i="19"/>
  <c r="AA1273" i="19"/>
  <c r="AA1270" i="19"/>
  <c r="AA1269" i="19"/>
  <c r="L1197" i="19" l="1"/>
  <c r="O1197" i="19"/>
  <c r="R1197" i="19"/>
  <c r="U1197" i="19"/>
  <c r="X1197" i="19"/>
  <c r="L1198" i="19"/>
  <c r="O1198" i="19"/>
  <c r="R1198" i="19"/>
  <c r="U1198" i="19"/>
  <c r="X1198" i="19"/>
  <c r="L1199" i="19"/>
  <c r="O1199" i="19"/>
  <c r="R1199" i="19"/>
  <c r="U1199" i="19"/>
  <c r="X1199" i="19"/>
  <c r="L1200" i="19"/>
  <c r="O1200" i="19"/>
  <c r="R1200" i="19"/>
  <c r="U1200" i="19"/>
  <c r="X1200" i="19"/>
  <c r="L1201" i="19"/>
  <c r="O1201" i="19"/>
  <c r="R1201" i="19"/>
  <c r="U1201" i="19"/>
  <c r="X1201" i="19"/>
  <c r="L1202" i="19"/>
  <c r="O1202" i="19"/>
  <c r="R1202" i="19"/>
  <c r="U1202" i="19"/>
  <c r="X1202" i="19"/>
  <c r="L1203" i="19"/>
  <c r="O1203" i="19"/>
  <c r="R1203" i="19"/>
  <c r="U1203" i="19"/>
  <c r="X1203" i="19"/>
  <c r="L1204" i="19"/>
  <c r="O1204" i="19"/>
  <c r="R1204" i="19"/>
  <c r="U1204" i="19"/>
  <c r="X1204" i="19"/>
  <c r="L1205" i="19"/>
  <c r="O1205" i="19"/>
  <c r="R1205" i="19"/>
  <c r="U1205" i="19"/>
  <c r="X1205" i="19"/>
  <c r="L1206" i="19"/>
  <c r="O1206" i="19"/>
  <c r="R1206" i="19"/>
  <c r="U1206" i="19"/>
  <c r="X1206" i="19"/>
  <c r="L1207" i="19"/>
  <c r="O1207" i="19"/>
  <c r="R1207" i="19"/>
  <c r="U1207" i="19"/>
  <c r="X1207" i="19"/>
  <c r="L1208" i="19"/>
  <c r="O1208" i="19"/>
  <c r="R1208" i="19"/>
  <c r="U1208" i="19"/>
  <c r="X1208" i="19"/>
  <c r="L1209" i="19"/>
  <c r="O1209" i="19"/>
  <c r="R1209" i="19"/>
  <c r="U1209" i="19"/>
  <c r="X1209" i="19"/>
  <c r="L1210" i="19"/>
  <c r="O1210" i="19"/>
  <c r="R1210" i="19"/>
  <c r="U1210" i="19"/>
  <c r="X1210" i="19"/>
  <c r="L1211" i="19"/>
  <c r="O1211" i="19"/>
  <c r="R1211" i="19"/>
  <c r="U1211" i="19"/>
  <c r="X1211" i="19"/>
  <c r="L1212" i="19"/>
  <c r="O1212" i="19"/>
  <c r="R1212" i="19"/>
  <c r="U1212" i="19"/>
  <c r="X1212" i="19"/>
  <c r="L1213" i="19"/>
  <c r="O1213" i="19"/>
  <c r="R1213" i="19"/>
  <c r="U1213" i="19"/>
  <c r="X1213" i="19"/>
  <c r="L1214" i="19"/>
  <c r="O1214" i="19"/>
  <c r="R1214" i="19"/>
  <c r="U1214" i="19"/>
  <c r="X1214" i="19"/>
  <c r="L1215" i="19"/>
  <c r="O1215" i="19"/>
  <c r="R1215" i="19"/>
  <c r="U1215" i="19"/>
  <c r="X1215" i="19"/>
  <c r="L1216" i="19"/>
  <c r="O1216" i="19"/>
  <c r="R1216" i="19"/>
  <c r="U1216" i="19"/>
  <c r="X1216" i="19"/>
  <c r="L1217" i="19"/>
  <c r="O1217" i="19"/>
  <c r="R1217" i="19"/>
  <c r="U1217" i="19"/>
  <c r="X1217" i="19"/>
  <c r="L1218" i="19"/>
  <c r="O1218" i="19"/>
  <c r="R1218" i="19"/>
  <c r="U1218" i="19"/>
  <c r="X1218" i="19"/>
  <c r="L1219" i="19"/>
  <c r="O1219" i="19"/>
  <c r="R1219" i="19"/>
  <c r="U1219" i="19"/>
  <c r="X1219" i="19"/>
  <c r="L1220" i="19"/>
  <c r="O1220" i="19"/>
  <c r="R1220" i="19"/>
  <c r="U1220" i="19"/>
  <c r="X1220" i="19"/>
  <c r="L1221" i="19"/>
  <c r="O1221" i="19"/>
  <c r="R1221" i="19"/>
  <c r="U1221" i="19"/>
  <c r="X1221" i="19"/>
  <c r="L1222" i="19"/>
  <c r="O1222" i="19"/>
  <c r="R1222" i="19"/>
  <c r="U1222" i="19"/>
  <c r="X1222" i="19"/>
  <c r="L1223" i="19"/>
  <c r="O1223" i="19"/>
  <c r="R1223" i="19"/>
  <c r="U1223" i="19"/>
  <c r="X1223" i="19"/>
  <c r="L1224" i="19"/>
  <c r="O1224" i="19"/>
  <c r="R1224" i="19"/>
  <c r="U1224" i="19"/>
  <c r="X1224" i="19"/>
  <c r="L1225" i="19"/>
  <c r="O1225" i="19"/>
  <c r="R1225" i="19"/>
  <c r="U1225" i="19"/>
  <c r="X1225" i="19"/>
  <c r="L1226" i="19"/>
  <c r="O1226" i="19"/>
  <c r="R1226" i="19"/>
  <c r="U1226" i="19"/>
  <c r="X1226" i="19"/>
  <c r="L1227" i="19"/>
  <c r="O1227" i="19"/>
  <c r="R1227" i="19"/>
  <c r="U1227" i="19"/>
  <c r="X1227" i="19"/>
  <c r="L1228" i="19"/>
  <c r="O1228" i="19"/>
  <c r="R1228" i="19"/>
  <c r="U1228" i="19"/>
  <c r="X1228" i="19"/>
  <c r="L1229" i="19"/>
  <c r="O1229" i="19"/>
  <c r="R1229" i="19"/>
  <c r="U1229" i="19"/>
  <c r="X1229" i="19"/>
  <c r="L1230" i="19"/>
  <c r="O1230" i="19"/>
  <c r="R1230" i="19"/>
  <c r="U1230" i="19"/>
  <c r="X1230" i="19"/>
  <c r="L1231" i="19"/>
  <c r="O1231" i="19"/>
  <c r="R1231" i="19"/>
  <c r="U1231" i="19"/>
  <c r="X1231" i="19"/>
  <c r="L1232" i="19"/>
  <c r="O1232" i="19"/>
  <c r="R1232" i="19"/>
  <c r="U1232" i="19"/>
  <c r="X1232" i="19"/>
  <c r="L1233" i="19"/>
  <c r="O1233" i="19"/>
  <c r="R1233" i="19"/>
  <c r="U1233" i="19"/>
  <c r="X1233" i="19"/>
  <c r="L1234" i="19"/>
  <c r="O1234" i="19"/>
  <c r="R1234" i="19"/>
  <c r="U1234" i="19"/>
  <c r="X1234" i="19"/>
  <c r="L1235" i="19"/>
  <c r="O1235" i="19"/>
  <c r="R1235" i="19"/>
  <c r="U1235" i="19"/>
  <c r="X1235" i="19"/>
  <c r="L1236" i="19"/>
  <c r="O1236" i="19"/>
  <c r="R1236" i="19"/>
  <c r="U1236" i="19"/>
  <c r="X1236" i="19"/>
  <c r="L1237" i="19"/>
  <c r="O1237" i="19"/>
  <c r="R1237" i="19"/>
  <c r="U1237" i="19"/>
  <c r="X1237" i="19"/>
  <c r="L1238" i="19"/>
  <c r="O1238" i="19"/>
  <c r="R1238" i="19"/>
  <c r="U1238" i="19"/>
  <c r="X1238" i="19"/>
  <c r="L1239" i="19"/>
  <c r="O1239" i="19"/>
  <c r="R1239" i="19"/>
  <c r="U1239" i="19"/>
  <c r="X1239" i="19"/>
  <c r="L1240" i="19"/>
  <c r="O1240" i="19"/>
  <c r="R1240" i="19"/>
  <c r="U1240" i="19"/>
  <c r="X1240" i="19"/>
  <c r="L1241" i="19"/>
  <c r="O1241" i="19"/>
  <c r="R1241" i="19"/>
  <c r="U1241" i="19"/>
  <c r="X1241" i="19"/>
  <c r="L1242" i="19"/>
  <c r="O1242" i="19"/>
  <c r="R1242" i="19"/>
  <c r="U1242" i="19"/>
  <c r="X1242" i="19"/>
  <c r="L1243" i="19"/>
  <c r="O1243" i="19"/>
  <c r="R1243" i="19"/>
  <c r="U1243" i="19"/>
  <c r="X1243" i="19"/>
  <c r="L1244" i="19"/>
  <c r="O1244" i="19"/>
  <c r="R1244" i="19"/>
  <c r="U1244" i="19"/>
  <c r="X1244" i="19"/>
  <c r="L1245" i="19"/>
  <c r="O1245" i="19"/>
  <c r="R1245" i="19"/>
  <c r="U1245" i="19"/>
  <c r="X1245" i="19"/>
  <c r="L1246" i="19"/>
  <c r="O1246" i="19"/>
  <c r="R1246" i="19"/>
  <c r="U1246" i="19"/>
  <c r="X1246" i="19"/>
  <c r="L1247" i="19"/>
  <c r="O1247" i="19"/>
  <c r="R1247" i="19"/>
  <c r="U1247" i="19"/>
  <c r="X1247" i="19"/>
  <c r="L1248" i="19"/>
  <c r="O1248" i="19"/>
  <c r="R1248" i="19"/>
  <c r="U1248" i="19"/>
  <c r="X1248" i="19"/>
  <c r="L1249" i="19"/>
  <c r="O1249" i="19"/>
  <c r="R1249" i="19"/>
  <c r="U1249" i="19"/>
  <c r="X1249" i="19"/>
  <c r="L1250" i="19"/>
  <c r="O1250" i="19"/>
  <c r="R1250" i="19"/>
  <c r="U1250" i="19"/>
  <c r="X1250" i="19"/>
  <c r="L1251" i="19"/>
  <c r="O1251" i="19"/>
  <c r="R1251" i="19"/>
  <c r="U1251" i="19"/>
  <c r="X1251" i="19"/>
  <c r="L1252" i="19"/>
  <c r="O1252" i="19"/>
  <c r="R1252" i="19"/>
  <c r="U1252" i="19"/>
  <c r="X1252" i="19"/>
  <c r="L1253" i="19"/>
  <c r="O1253" i="19"/>
  <c r="R1253" i="19"/>
  <c r="U1253" i="19"/>
  <c r="X1253" i="19"/>
  <c r="L1254" i="19"/>
  <c r="O1254" i="19"/>
  <c r="R1254" i="19"/>
  <c r="U1254" i="19"/>
  <c r="X1254" i="19"/>
  <c r="L1255" i="19"/>
  <c r="O1255" i="19"/>
  <c r="R1255" i="19"/>
  <c r="U1255" i="19"/>
  <c r="X1255" i="19"/>
  <c r="L1256" i="19"/>
  <c r="O1256" i="19"/>
  <c r="R1256" i="19"/>
  <c r="U1256" i="19"/>
  <c r="X1256" i="19"/>
  <c r="L1257" i="19"/>
  <c r="O1257" i="19"/>
  <c r="R1257" i="19"/>
  <c r="U1257" i="19"/>
  <c r="X1257" i="19"/>
  <c r="L1258" i="19"/>
  <c r="O1258" i="19"/>
  <c r="R1258" i="19"/>
  <c r="U1258" i="19"/>
  <c r="X1258" i="19"/>
  <c r="L1259" i="19"/>
  <c r="O1259" i="19"/>
  <c r="R1259" i="19"/>
  <c r="U1259" i="19"/>
  <c r="X1259" i="19"/>
  <c r="L1260" i="19"/>
  <c r="O1260" i="19"/>
  <c r="R1260" i="19"/>
  <c r="U1260" i="19"/>
  <c r="X1260" i="19"/>
  <c r="L1261" i="19"/>
  <c r="O1261" i="19"/>
  <c r="R1261" i="19"/>
  <c r="U1261" i="19"/>
  <c r="X1261" i="19"/>
  <c r="L1262" i="19"/>
  <c r="O1262" i="19"/>
  <c r="R1262" i="19"/>
  <c r="U1262" i="19"/>
  <c r="X1262" i="19"/>
  <c r="L1263" i="19"/>
  <c r="O1263" i="19"/>
  <c r="R1263" i="19"/>
  <c r="U1263" i="19"/>
  <c r="X1263" i="19"/>
  <c r="L1264" i="19"/>
  <c r="O1264" i="19"/>
  <c r="R1264" i="19"/>
  <c r="U1264" i="19"/>
  <c r="X1264" i="19"/>
  <c r="L1265" i="19"/>
  <c r="O1265" i="19"/>
  <c r="R1265" i="19"/>
  <c r="U1265" i="19"/>
  <c r="X1265" i="19"/>
  <c r="L1266" i="19"/>
  <c r="O1266" i="19"/>
  <c r="R1266" i="19"/>
  <c r="U1266" i="19"/>
  <c r="X1266" i="19"/>
  <c r="L1196" i="19"/>
  <c r="O1196" i="19"/>
  <c r="R1196" i="19"/>
  <c r="U1196" i="19"/>
  <c r="X1196" i="19"/>
  <c r="I1196" i="19"/>
  <c r="I1197" i="19"/>
  <c r="I1198" i="19"/>
  <c r="I1199" i="19"/>
  <c r="I1200" i="19"/>
  <c r="I1201" i="19"/>
  <c r="I1202" i="19"/>
  <c r="I1203" i="19"/>
  <c r="I1204" i="19"/>
  <c r="I1205" i="19"/>
  <c r="I1206" i="19"/>
  <c r="I1207" i="19"/>
  <c r="I1208" i="19"/>
  <c r="I1209" i="19"/>
  <c r="I1210" i="19"/>
  <c r="I1211" i="19"/>
  <c r="I1212" i="19"/>
  <c r="I1213" i="19"/>
  <c r="I1214" i="19"/>
  <c r="I1215" i="19"/>
  <c r="I1216" i="19"/>
  <c r="I1217" i="19"/>
  <c r="I1218" i="19"/>
  <c r="I1219" i="19"/>
  <c r="I1220" i="19"/>
  <c r="I1221" i="19"/>
  <c r="I1222" i="19"/>
  <c r="I1223" i="19"/>
  <c r="I1224" i="19"/>
  <c r="I1225" i="19"/>
  <c r="I1226" i="19"/>
  <c r="I1227" i="19"/>
  <c r="I1228" i="19"/>
  <c r="I1229" i="19"/>
  <c r="I1230" i="19"/>
  <c r="I1231" i="19"/>
  <c r="I1232" i="19"/>
  <c r="I1233" i="19"/>
  <c r="I1234" i="19"/>
  <c r="I1235" i="19"/>
  <c r="I1236" i="19"/>
  <c r="I1237" i="19"/>
  <c r="I1238" i="19"/>
  <c r="I1239" i="19"/>
  <c r="I1240" i="19"/>
  <c r="I1241" i="19"/>
  <c r="I1242" i="19"/>
  <c r="I1243" i="19"/>
  <c r="I1244" i="19"/>
  <c r="I1245" i="19"/>
  <c r="I1246" i="19"/>
  <c r="I1247" i="19"/>
  <c r="I1248" i="19"/>
  <c r="I1249" i="19"/>
  <c r="I1250" i="19"/>
  <c r="I1251" i="19"/>
  <c r="I1252" i="19"/>
  <c r="I1253" i="19"/>
  <c r="I1254" i="19"/>
  <c r="I1255" i="19"/>
  <c r="I1256" i="19"/>
  <c r="I1257" i="19"/>
  <c r="I1258" i="19"/>
  <c r="I1259" i="19"/>
  <c r="I1260" i="19"/>
  <c r="I1261" i="19"/>
  <c r="I1262" i="19"/>
  <c r="I1263" i="19"/>
  <c r="I1264" i="19"/>
  <c r="I1265" i="19"/>
  <c r="I1266" i="19"/>
  <c r="AA1253" i="19" l="1"/>
  <c r="AA1229" i="19"/>
  <c r="AA1221" i="19"/>
  <c r="AA1213" i="19"/>
  <c r="AA1205" i="19"/>
  <c r="AA1227" i="19"/>
  <c r="AA1237" i="19"/>
  <c r="AA1261" i="19"/>
  <c r="AA1249" i="19"/>
  <c r="AA1201" i="19"/>
  <c r="AA1256" i="19"/>
  <c r="AA1240" i="19"/>
  <c r="AA1236" i="19"/>
  <c r="AA1232" i="19"/>
  <c r="AA1224" i="19"/>
  <c r="AA1220" i="19"/>
  <c r="AA1216" i="19"/>
  <c r="AA1212" i="19"/>
  <c r="AA1208" i="19"/>
  <c r="AA1204" i="19"/>
  <c r="AA1200" i="19"/>
  <c r="AA1196" i="19"/>
  <c r="AA1265" i="19"/>
  <c r="AA1233" i="19"/>
  <c r="AA1257" i="19"/>
  <c r="AA1241" i="19"/>
  <c r="AA1225" i="19"/>
  <c r="AA1209" i="19"/>
  <c r="AA1248" i="19"/>
  <c r="AA1217" i="19"/>
  <c r="AA1264" i="19"/>
  <c r="AA1197" i="19"/>
  <c r="AA1252" i="19"/>
  <c r="AA1255" i="19"/>
  <c r="AA1260" i="19"/>
  <c r="AA1244" i="19"/>
  <c r="AA1211" i="19"/>
  <c r="AA1226" i="19"/>
  <c r="AA1215" i="19"/>
  <c r="AA1199" i="19"/>
  <c r="AA1228" i="19"/>
  <c r="AA1266" i="19"/>
  <c r="AA1263" i="19"/>
  <c r="AA1262" i="19"/>
  <c r="AA1259" i="19"/>
  <c r="AA1258" i="19"/>
  <c r="AA1254" i="19"/>
  <c r="AA1251" i="19"/>
  <c r="AA1250" i="19"/>
  <c r="AA1247" i="19"/>
  <c r="AA1246" i="19"/>
  <c r="AA1245" i="19"/>
  <c r="AA1243" i="19"/>
  <c r="AA1242" i="19"/>
  <c r="AA1239" i="19"/>
  <c r="AA1238" i="19"/>
  <c r="AA1235" i="19"/>
  <c r="AA1234" i="19"/>
  <c r="AA1231" i="19"/>
  <c r="AA1230" i="19"/>
  <c r="AA1223" i="19"/>
  <c r="AA1222" i="19"/>
  <c r="AA1219" i="19"/>
  <c r="AA1218" i="19"/>
  <c r="AA1214" i="19"/>
  <c r="AA1210" i="19"/>
  <c r="AA1207" i="19"/>
  <c r="AA1206" i="19"/>
  <c r="AA1203" i="19"/>
  <c r="AA1202" i="19"/>
  <c r="AA1198" i="19"/>
  <c r="O1195" i="19" l="1"/>
  <c r="X1195" i="19" l="1"/>
  <c r="U1195" i="19"/>
  <c r="R1195" i="19"/>
  <c r="L1195" i="19"/>
  <c r="I1195" i="19"/>
  <c r="AA1195" i="19" l="1"/>
  <c r="L1161" i="19"/>
  <c r="O1161" i="19"/>
  <c r="R1161" i="19"/>
  <c r="U1161" i="19"/>
  <c r="X1161" i="19"/>
  <c r="L1162" i="19"/>
  <c r="O1162" i="19"/>
  <c r="R1162" i="19"/>
  <c r="U1162" i="19"/>
  <c r="X1162" i="19"/>
  <c r="L1163" i="19"/>
  <c r="O1163" i="19"/>
  <c r="R1163" i="19"/>
  <c r="U1163" i="19"/>
  <c r="X1163" i="19"/>
  <c r="L1164" i="19"/>
  <c r="O1164" i="19"/>
  <c r="R1164" i="19"/>
  <c r="U1164" i="19"/>
  <c r="X1164" i="19"/>
  <c r="L1165" i="19"/>
  <c r="O1165" i="19"/>
  <c r="R1165" i="19"/>
  <c r="U1165" i="19"/>
  <c r="X1165" i="19"/>
  <c r="L1166" i="19"/>
  <c r="O1166" i="19"/>
  <c r="R1166" i="19"/>
  <c r="U1166" i="19"/>
  <c r="X1166" i="19"/>
  <c r="L1167" i="19"/>
  <c r="O1167" i="19"/>
  <c r="R1167" i="19"/>
  <c r="U1167" i="19"/>
  <c r="X1167" i="19"/>
  <c r="L1168" i="19"/>
  <c r="O1168" i="19"/>
  <c r="R1168" i="19"/>
  <c r="U1168" i="19"/>
  <c r="X1168" i="19"/>
  <c r="L1169" i="19"/>
  <c r="O1169" i="19"/>
  <c r="R1169" i="19"/>
  <c r="U1169" i="19"/>
  <c r="X1169" i="19"/>
  <c r="L1170" i="19"/>
  <c r="O1170" i="19"/>
  <c r="R1170" i="19"/>
  <c r="U1170" i="19"/>
  <c r="X1170" i="19"/>
  <c r="L1171" i="19"/>
  <c r="O1171" i="19"/>
  <c r="R1171" i="19"/>
  <c r="U1171" i="19"/>
  <c r="X1171" i="19"/>
  <c r="L1172" i="19"/>
  <c r="R1172" i="19"/>
  <c r="U1172" i="19"/>
  <c r="X1172" i="19"/>
  <c r="L1173" i="19"/>
  <c r="O1173" i="19"/>
  <c r="R1173" i="19"/>
  <c r="U1173" i="19"/>
  <c r="X1173" i="19"/>
  <c r="L1174" i="19"/>
  <c r="O1174" i="19"/>
  <c r="R1174" i="19"/>
  <c r="U1174" i="19"/>
  <c r="X1174" i="19"/>
  <c r="L1175" i="19"/>
  <c r="O1175" i="19"/>
  <c r="R1175" i="19"/>
  <c r="U1175" i="19"/>
  <c r="X1175" i="19"/>
  <c r="L1176" i="19"/>
  <c r="O1176" i="19"/>
  <c r="R1176" i="19"/>
  <c r="U1176" i="19"/>
  <c r="X1176" i="19"/>
  <c r="L1177" i="19"/>
  <c r="O1177" i="19"/>
  <c r="R1177" i="19"/>
  <c r="U1177" i="19"/>
  <c r="X1177" i="19"/>
  <c r="L1178" i="19"/>
  <c r="O1178" i="19"/>
  <c r="R1178" i="19"/>
  <c r="U1178" i="19"/>
  <c r="X1178" i="19"/>
  <c r="L1179" i="19"/>
  <c r="O1179" i="19"/>
  <c r="R1179" i="19"/>
  <c r="U1179" i="19"/>
  <c r="X1179" i="19"/>
  <c r="L1180" i="19"/>
  <c r="O1180" i="19"/>
  <c r="R1180" i="19"/>
  <c r="U1180" i="19"/>
  <c r="X1180" i="19"/>
  <c r="L1181" i="19"/>
  <c r="O1181" i="19"/>
  <c r="R1181" i="19"/>
  <c r="U1181" i="19"/>
  <c r="X1181" i="19"/>
  <c r="L1182" i="19"/>
  <c r="O1182" i="19"/>
  <c r="R1182" i="19"/>
  <c r="U1182" i="19"/>
  <c r="X1182" i="19"/>
  <c r="L1183" i="19"/>
  <c r="O1183" i="19"/>
  <c r="R1183" i="19"/>
  <c r="U1183" i="19"/>
  <c r="X1183" i="19"/>
  <c r="L1184" i="19"/>
  <c r="O1184" i="19"/>
  <c r="R1184" i="19"/>
  <c r="U1184" i="19"/>
  <c r="X1184" i="19"/>
  <c r="L1185" i="19"/>
  <c r="O1185" i="19"/>
  <c r="R1185" i="19"/>
  <c r="U1185" i="19"/>
  <c r="X1185" i="19"/>
  <c r="L1186" i="19"/>
  <c r="O1186" i="19"/>
  <c r="R1186" i="19"/>
  <c r="U1186" i="19"/>
  <c r="X1186" i="19"/>
  <c r="L1187" i="19"/>
  <c r="O1187" i="19"/>
  <c r="R1187" i="19"/>
  <c r="U1187" i="19"/>
  <c r="X1187" i="19"/>
  <c r="L1188" i="19"/>
  <c r="O1188" i="19"/>
  <c r="R1188" i="19"/>
  <c r="U1188" i="19"/>
  <c r="X1188" i="19"/>
  <c r="L1189" i="19"/>
  <c r="O1189" i="19"/>
  <c r="R1189" i="19"/>
  <c r="U1189" i="19"/>
  <c r="X1189" i="19"/>
  <c r="L1190" i="19"/>
  <c r="O1190" i="19"/>
  <c r="R1190" i="19"/>
  <c r="U1190" i="19"/>
  <c r="X1190" i="19"/>
  <c r="L1191" i="19"/>
  <c r="O1191" i="19"/>
  <c r="R1191" i="19"/>
  <c r="U1191" i="19"/>
  <c r="X1191" i="19"/>
  <c r="L1192" i="19"/>
  <c r="O1192" i="19"/>
  <c r="R1192" i="19"/>
  <c r="U1192" i="19"/>
  <c r="X1192" i="19"/>
  <c r="L1193" i="19"/>
  <c r="O1193" i="19"/>
  <c r="R1193" i="19"/>
  <c r="U1193" i="19"/>
  <c r="X1193" i="19"/>
  <c r="L1194" i="19"/>
  <c r="O1194" i="19"/>
  <c r="R1194" i="19"/>
  <c r="U1194" i="19"/>
  <c r="X1194" i="19"/>
  <c r="L1160" i="19"/>
  <c r="O1160" i="19"/>
  <c r="R1160" i="19"/>
  <c r="U1160" i="19"/>
  <c r="X1160" i="19"/>
  <c r="I1160" i="19"/>
  <c r="I1161" i="19"/>
  <c r="I1162" i="19"/>
  <c r="I1163" i="19"/>
  <c r="I1164" i="19"/>
  <c r="I1165" i="19"/>
  <c r="I1166" i="19"/>
  <c r="I1167" i="19"/>
  <c r="I1168" i="19"/>
  <c r="I1169" i="19"/>
  <c r="I1170" i="19"/>
  <c r="I1171" i="19"/>
  <c r="I1172" i="19"/>
  <c r="I1173" i="19"/>
  <c r="I1174" i="19"/>
  <c r="I1175" i="19"/>
  <c r="I1176" i="19"/>
  <c r="I1177" i="19"/>
  <c r="I1178" i="19"/>
  <c r="I1179" i="19"/>
  <c r="I1180" i="19"/>
  <c r="I1181" i="19"/>
  <c r="I1182" i="19"/>
  <c r="I1183" i="19"/>
  <c r="I1184" i="19"/>
  <c r="I1185" i="19"/>
  <c r="I1186" i="19"/>
  <c r="I1187" i="19"/>
  <c r="I1188" i="19"/>
  <c r="I1189" i="19"/>
  <c r="I1190" i="19"/>
  <c r="I1191" i="19"/>
  <c r="I1192" i="19"/>
  <c r="I1193" i="19"/>
  <c r="I1194" i="19"/>
  <c r="AA1187" i="19" l="1"/>
  <c r="AA1167" i="19"/>
  <c r="AA1175" i="19"/>
  <c r="AA1160" i="19"/>
  <c r="AA1186" i="19"/>
  <c r="AA1182" i="19"/>
  <c r="AA1166" i="19"/>
  <c r="AA1190" i="19"/>
  <c r="AA1170" i="19"/>
  <c r="AA1194" i="19"/>
  <c r="AA1176" i="19"/>
  <c r="AA1193" i="19"/>
  <c r="AA1184" i="19"/>
  <c r="AA1179" i="19"/>
  <c r="AA1163" i="19"/>
  <c r="AA1183" i="19"/>
  <c r="AA1171" i="19"/>
  <c r="AA1178" i="19"/>
  <c r="AA1174" i="19"/>
  <c r="AA1162" i="19"/>
  <c r="AA1169" i="19"/>
  <c r="AA1191" i="19"/>
  <c r="AA1192" i="19"/>
  <c r="AA1189" i="19"/>
  <c r="AA1188" i="19"/>
  <c r="AA1185" i="19"/>
  <c r="AA1181" i="19"/>
  <c r="AA1180" i="19"/>
  <c r="AA1177" i="19"/>
  <c r="AA1173" i="19"/>
  <c r="AA1172" i="19"/>
  <c r="AA1168" i="19"/>
  <c r="AA1165" i="19"/>
  <c r="AA1164" i="19"/>
  <c r="AA1161" i="19"/>
  <c r="L1118" i="19" l="1"/>
  <c r="O1118" i="19"/>
  <c r="R1118" i="19"/>
  <c r="U1118" i="19"/>
  <c r="X1118" i="19"/>
  <c r="L1119" i="19"/>
  <c r="O1119" i="19"/>
  <c r="R1119" i="19"/>
  <c r="U1119" i="19"/>
  <c r="X1119" i="19"/>
  <c r="L1120" i="19"/>
  <c r="O1120" i="19"/>
  <c r="R1120" i="19"/>
  <c r="U1120" i="19"/>
  <c r="X1120" i="19"/>
  <c r="L1121" i="19"/>
  <c r="O1121" i="19"/>
  <c r="R1121" i="19"/>
  <c r="U1121" i="19"/>
  <c r="X1121" i="19"/>
  <c r="L1122" i="19"/>
  <c r="O1122" i="19"/>
  <c r="R1122" i="19"/>
  <c r="U1122" i="19"/>
  <c r="X1122" i="19"/>
  <c r="L1123" i="19"/>
  <c r="O1123" i="19"/>
  <c r="R1123" i="19"/>
  <c r="U1123" i="19"/>
  <c r="X1123" i="19"/>
  <c r="L1124" i="19"/>
  <c r="O1124" i="19"/>
  <c r="R1124" i="19"/>
  <c r="U1124" i="19"/>
  <c r="X1124" i="19"/>
  <c r="L1125" i="19"/>
  <c r="O1125" i="19"/>
  <c r="R1125" i="19"/>
  <c r="U1125" i="19"/>
  <c r="X1125" i="19"/>
  <c r="L1126" i="19"/>
  <c r="O1126" i="19"/>
  <c r="R1126" i="19"/>
  <c r="U1126" i="19"/>
  <c r="X1126" i="19"/>
  <c r="L1127" i="19"/>
  <c r="O1127" i="19"/>
  <c r="R1127" i="19"/>
  <c r="U1127" i="19"/>
  <c r="X1127" i="19"/>
  <c r="L1128" i="19"/>
  <c r="O1128" i="19"/>
  <c r="R1128" i="19"/>
  <c r="U1128" i="19"/>
  <c r="X1128" i="19"/>
  <c r="L1129" i="19"/>
  <c r="O1129" i="19"/>
  <c r="R1129" i="19"/>
  <c r="U1129" i="19"/>
  <c r="X1129" i="19"/>
  <c r="L1130" i="19"/>
  <c r="O1130" i="19"/>
  <c r="R1130" i="19"/>
  <c r="U1130" i="19"/>
  <c r="X1130" i="19"/>
  <c r="L1131" i="19"/>
  <c r="O1131" i="19"/>
  <c r="R1131" i="19"/>
  <c r="U1131" i="19"/>
  <c r="X1131" i="19"/>
  <c r="L1132" i="19"/>
  <c r="O1132" i="19"/>
  <c r="R1132" i="19"/>
  <c r="U1132" i="19"/>
  <c r="X1132" i="19"/>
  <c r="L1133" i="19"/>
  <c r="O1133" i="19"/>
  <c r="R1133" i="19"/>
  <c r="U1133" i="19"/>
  <c r="X1133" i="19"/>
  <c r="L1134" i="19"/>
  <c r="O1134" i="19"/>
  <c r="R1134" i="19"/>
  <c r="U1134" i="19"/>
  <c r="X1134" i="19"/>
  <c r="L1135" i="19"/>
  <c r="O1135" i="19"/>
  <c r="R1135" i="19"/>
  <c r="U1135" i="19"/>
  <c r="X1135" i="19"/>
  <c r="L1136" i="19"/>
  <c r="O1136" i="19"/>
  <c r="R1136" i="19"/>
  <c r="U1136" i="19"/>
  <c r="X1136" i="19"/>
  <c r="L1137" i="19"/>
  <c r="O1137" i="19"/>
  <c r="R1137" i="19"/>
  <c r="U1137" i="19"/>
  <c r="X1137" i="19"/>
  <c r="L1138" i="19"/>
  <c r="O1138" i="19"/>
  <c r="R1138" i="19"/>
  <c r="U1138" i="19"/>
  <c r="X1138" i="19"/>
  <c r="L1139" i="19"/>
  <c r="O1139" i="19"/>
  <c r="R1139" i="19"/>
  <c r="U1139" i="19"/>
  <c r="X1139" i="19"/>
  <c r="L1140" i="19"/>
  <c r="O1140" i="19"/>
  <c r="R1140" i="19"/>
  <c r="U1140" i="19"/>
  <c r="X1140" i="19"/>
  <c r="L1141" i="19"/>
  <c r="O1141" i="19"/>
  <c r="R1141" i="19"/>
  <c r="U1141" i="19"/>
  <c r="X1141" i="19"/>
  <c r="L1142" i="19"/>
  <c r="O1142" i="19"/>
  <c r="R1142" i="19"/>
  <c r="U1142" i="19"/>
  <c r="X1142" i="19"/>
  <c r="L1143" i="19"/>
  <c r="O1143" i="19"/>
  <c r="R1143" i="19"/>
  <c r="U1143" i="19"/>
  <c r="X1143" i="19"/>
  <c r="L1144" i="19"/>
  <c r="O1144" i="19"/>
  <c r="R1144" i="19"/>
  <c r="U1144" i="19"/>
  <c r="X1144" i="19"/>
  <c r="L1145" i="19"/>
  <c r="O1145" i="19"/>
  <c r="R1145" i="19"/>
  <c r="U1145" i="19"/>
  <c r="X1145" i="19"/>
  <c r="L1146" i="19"/>
  <c r="O1146" i="19"/>
  <c r="R1146" i="19"/>
  <c r="U1146" i="19"/>
  <c r="X1146" i="19"/>
  <c r="L1147" i="19"/>
  <c r="O1147" i="19"/>
  <c r="R1147" i="19"/>
  <c r="U1147" i="19"/>
  <c r="X1147" i="19"/>
  <c r="L1148" i="19"/>
  <c r="O1148" i="19"/>
  <c r="R1148" i="19"/>
  <c r="U1148" i="19"/>
  <c r="X1148" i="19"/>
  <c r="L1149" i="19"/>
  <c r="O1149" i="19"/>
  <c r="R1149" i="19"/>
  <c r="U1149" i="19"/>
  <c r="X1149" i="19"/>
  <c r="L1150" i="19"/>
  <c r="O1150" i="19"/>
  <c r="R1150" i="19"/>
  <c r="U1150" i="19"/>
  <c r="X1150" i="19"/>
  <c r="L1151" i="19"/>
  <c r="O1151" i="19"/>
  <c r="R1151" i="19"/>
  <c r="U1151" i="19"/>
  <c r="X1151" i="19"/>
  <c r="L1152" i="19"/>
  <c r="O1152" i="19"/>
  <c r="R1152" i="19"/>
  <c r="U1152" i="19"/>
  <c r="X1152" i="19"/>
  <c r="L1153" i="19"/>
  <c r="O1153" i="19"/>
  <c r="R1153" i="19"/>
  <c r="U1153" i="19"/>
  <c r="X1153" i="19"/>
  <c r="L1154" i="19"/>
  <c r="O1154" i="19"/>
  <c r="R1154" i="19"/>
  <c r="U1154" i="19"/>
  <c r="X1154" i="19"/>
  <c r="L1155" i="19"/>
  <c r="O1155" i="19"/>
  <c r="R1155" i="19"/>
  <c r="U1155" i="19"/>
  <c r="X1155" i="19"/>
  <c r="L1156" i="19"/>
  <c r="O1156" i="19"/>
  <c r="R1156" i="19"/>
  <c r="U1156" i="19"/>
  <c r="X1156" i="19"/>
  <c r="L1157" i="19"/>
  <c r="O1157" i="19"/>
  <c r="R1157" i="19"/>
  <c r="U1157" i="19"/>
  <c r="X1157" i="19"/>
  <c r="L1158" i="19"/>
  <c r="O1158" i="19"/>
  <c r="R1158" i="19"/>
  <c r="U1158" i="19"/>
  <c r="X1158" i="19"/>
  <c r="L1159" i="19"/>
  <c r="O1159" i="19"/>
  <c r="R1159" i="19"/>
  <c r="U1159" i="19"/>
  <c r="X1159" i="19"/>
  <c r="I1118" i="19"/>
  <c r="I1119" i="19"/>
  <c r="I1120" i="19"/>
  <c r="I1121" i="19"/>
  <c r="I1122" i="19"/>
  <c r="I1123" i="19"/>
  <c r="I1124" i="19"/>
  <c r="I1125" i="19"/>
  <c r="I1126" i="19"/>
  <c r="I1127" i="19"/>
  <c r="I1128" i="19"/>
  <c r="I1129" i="19"/>
  <c r="I1130" i="19"/>
  <c r="I1131" i="19"/>
  <c r="I1132" i="19"/>
  <c r="I1133" i="19"/>
  <c r="I1134" i="19"/>
  <c r="I1135" i="19"/>
  <c r="I1136" i="19"/>
  <c r="I1137" i="19"/>
  <c r="I1138" i="19"/>
  <c r="I1139" i="19"/>
  <c r="I1140" i="19"/>
  <c r="I1141" i="19"/>
  <c r="I1142" i="19"/>
  <c r="I1143" i="19"/>
  <c r="I1144" i="19"/>
  <c r="I1145" i="19"/>
  <c r="I1146" i="19"/>
  <c r="I1147" i="19"/>
  <c r="I1148" i="19"/>
  <c r="I1149" i="19"/>
  <c r="I1150" i="19"/>
  <c r="I1151" i="19"/>
  <c r="I1152" i="19"/>
  <c r="I1153" i="19"/>
  <c r="I1154" i="19"/>
  <c r="I1155" i="19"/>
  <c r="I1156" i="19"/>
  <c r="I1157" i="19"/>
  <c r="I1158" i="19"/>
  <c r="I1159" i="19"/>
  <c r="AA1155" i="19" l="1"/>
  <c r="AA1134" i="19"/>
  <c r="AA1123" i="19"/>
  <c r="AA1156" i="19"/>
  <c r="AA1124" i="19"/>
  <c r="AA1153" i="19"/>
  <c r="AA1137" i="19"/>
  <c r="AA1129" i="19"/>
  <c r="AA1146" i="19"/>
  <c r="AA1135" i="19"/>
  <c r="AA1159" i="19"/>
  <c r="AA1138" i="19"/>
  <c r="AA1127" i="19"/>
  <c r="AA1122" i="19"/>
  <c r="AA1119" i="19"/>
  <c r="AA1136" i="19"/>
  <c r="AA1157" i="19"/>
  <c r="AA1133" i="19"/>
  <c r="AA1158" i="19"/>
  <c r="AA1131" i="19"/>
  <c r="AA1154" i="19"/>
  <c r="AA1152" i="19"/>
  <c r="AA1151" i="19"/>
  <c r="AA1150" i="19"/>
  <c r="AA1149" i="19"/>
  <c r="AA1148" i="19"/>
  <c r="AA1147" i="19"/>
  <c r="AA1145" i="19"/>
  <c r="AA1144" i="19"/>
  <c r="AA1143" i="19"/>
  <c r="AA1142" i="19"/>
  <c r="AA1141" i="19"/>
  <c r="AA1140" i="19"/>
  <c r="AA1139" i="19"/>
  <c r="AA1132" i="19"/>
  <c r="AA1130" i="19"/>
  <c r="AA1128" i="19"/>
  <c r="AA1126" i="19"/>
  <c r="AA1125" i="19"/>
  <c r="AA1121" i="19"/>
  <c r="AA1120" i="19"/>
  <c r="AA1118" i="19"/>
  <c r="I1101" i="19"/>
  <c r="U1112" i="19" l="1"/>
  <c r="U1113" i="19"/>
  <c r="S708" i="19" l="1"/>
  <c r="I1077" i="19" l="1"/>
  <c r="I1078" i="19"/>
  <c r="I1079" i="19"/>
  <c r="I1080" i="19"/>
  <c r="I1081" i="19"/>
  <c r="I1082" i="19"/>
  <c r="I1083" i="19"/>
  <c r="I1084" i="19"/>
  <c r="I1085" i="19"/>
  <c r="I1086" i="19"/>
  <c r="I1087" i="19"/>
  <c r="I1088" i="19"/>
  <c r="I1089" i="19"/>
  <c r="I1090" i="19"/>
  <c r="I1091" i="19"/>
  <c r="I1092" i="19"/>
  <c r="I1093" i="19"/>
  <c r="I1094" i="19"/>
  <c r="I1095" i="19"/>
  <c r="I1096" i="19"/>
  <c r="I1097" i="19"/>
  <c r="I1098" i="19"/>
  <c r="I1099" i="19"/>
  <c r="I1100" i="19"/>
  <c r="I1102" i="19"/>
  <c r="I1103" i="19"/>
  <c r="I1104" i="19"/>
  <c r="I1105" i="19"/>
  <c r="I1106" i="19"/>
  <c r="I1107" i="19"/>
  <c r="I1108" i="19"/>
  <c r="I1109" i="19"/>
  <c r="I1110" i="19"/>
  <c r="I1111" i="19"/>
  <c r="I1112" i="19"/>
  <c r="I1113" i="19"/>
  <c r="I1114" i="19"/>
  <c r="I1115" i="19"/>
  <c r="I1116" i="19"/>
  <c r="I1117" i="19"/>
  <c r="L1079" i="19"/>
  <c r="O1079" i="19"/>
  <c r="R1079" i="19"/>
  <c r="U1079" i="19"/>
  <c r="X1079" i="19"/>
  <c r="L1080" i="19"/>
  <c r="O1080" i="19"/>
  <c r="R1080" i="19"/>
  <c r="U1080" i="19"/>
  <c r="X1080" i="19"/>
  <c r="L1081" i="19"/>
  <c r="O1081" i="19"/>
  <c r="R1081" i="19"/>
  <c r="U1081" i="19"/>
  <c r="X1081" i="19"/>
  <c r="L1082" i="19"/>
  <c r="O1082" i="19"/>
  <c r="R1082" i="19"/>
  <c r="U1082" i="19"/>
  <c r="X1082" i="19"/>
  <c r="L1083" i="19"/>
  <c r="O1083" i="19"/>
  <c r="R1083" i="19"/>
  <c r="U1083" i="19"/>
  <c r="X1083" i="19"/>
  <c r="L1084" i="19"/>
  <c r="O1084" i="19"/>
  <c r="R1084" i="19"/>
  <c r="U1084" i="19"/>
  <c r="X1084" i="19"/>
  <c r="L1085" i="19"/>
  <c r="O1085" i="19"/>
  <c r="R1085" i="19"/>
  <c r="U1085" i="19"/>
  <c r="X1085" i="19"/>
  <c r="L1086" i="19"/>
  <c r="O1086" i="19"/>
  <c r="R1086" i="19"/>
  <c r="U1086" i="19"/>
  <c r="X1086" i="19"/>
  <c r="L1087" i="19"/>
  <c r="O1087" i="19"/>
  <c r="R1087" i="19"/>
  <c r="U1087" i="19"/>
  <c r="X1087" i="19"/>
  <c r="L1088" i="19"/>
  <c r="O1088" i="19"/>
  <c r="R1088" i="19"/>
  <c r="U1088" i="19"/>
  <c r="X1088" i="19"/>
  <c r="L1089" i="19"/>
  <c r="O1089" i="19"/>
  <c r="R1089" i="19"/>
  <c r="U1089" i="19"/>
  <c r="X1089" i="19"/>
  <c r="L1090" i="19"/>
  <c r="O1090" i="19"/>
  <c r="R1090" i="19"/>
  <c r="U1090" i="19"/>
  <c r="X1090" i="19"/>
  <c r="L1091" i="19"/>
  <c r="O1091" i="19"/>
  <c r="R1091" i="19"/>
  <c r="U1091" i="19"/>
  <c r="X1091" i="19"/>
  <c r="L1092" i="19"/>
  <c r="O1092" i="19"/>
  <c r="R1092" i="19"/>
  <c r="U1092" i="19"/>
  <c r="X1092" i="19"/>
  <c r="L1093" i="19"/>
  <c r="O1093" i="19"/>
  <c r="R1093" i="19"/>
  <c r="U1093" i="19"/>
  <c r="X1093" i="19"/>
  <c r="L1094" i="19"/>
  <c r="O1094" i="19"/>
  <c r="R1094" i="19"/>
  <c r="U1094" i="19"/>
  <c r="X1094" i="19"/>
  <c r="L1095" i="19"/>
  <c r="O1095" i="19"/>
  <c r="R1095" i="19"/>
  <c r="U1095" i="19"/>
  <c r="X1095" i="19"/>
  <c r="L1096" i="19"/>
  <c r="O1096" i="19"/>
  <c r="R1096" i="19"/>
  <c r="U1096" i="19"/>
  <c r="X1096" i="19"/>
  <c r="L1097" i="19"/>
  <c r="O1097" i="19"/>
  <c r="R1097" i="19"/>
  <c r="U1097" i="19"/>
  <c r="X1097" i="19"/>
  <c r="L1098" i="19"/>
  <c r="O1098" i="19"/>
  <c r="R1098" i="19"/>
  <c r="U1098" i="19"/>
  <c r="X1098" i="19"/>
  <c r="L1099" i="19"/>
  <c r="O1099" i="19"/>
  <c r="R1099" i="19"/>
  <c r="U1099" i="19"/>
  <c r="X1099" i="19"/>
  <c r="L1100" i="19"/>
  <c r="O1100" i="19"/>
  <c r="R1100" i="19"/>
  <c r="U1100" i="19"/>
  <c r="X1100" i="19"/>
  <c r="L1101" i="19"/>
  <c r="O1101" i="19"/>
  <c r="R1101" i="19"/>
  <c r="U1101" i="19"/>
  <c r="X1101" i="19"/>
  <c r="L1102" i="19"/>
  <c r="O1102" i="19"/>
  <c r="R1102" i="19"/>
  <c r="U1102" i="19"/>
  <c r="X1102" i="19"/>
  <c r="L1103" i="19"/>
  <c r="O1103" i="19"/>
  <c r="R1103" i="19"/>
  <c r="U1103" i="19"/>
  <c r="X1103" i="19"/>
  <c r="L1104" i="19"/>
  <c r="O1104" i="19"/>
  <c r="R1104" i="19"/>
  <c r="U1104" i="19"/>
  <c r="X1104" i="19"/>
  <c r="L1105" i="19"/>
  <c r="O1105" i="19"/>
  <c r="R1105" i="19"/>
  <c r="U1105" i="19"/>
  <c r="X1105" i="19"/>
  <c r="L1106" i="19"/>
  <c r="O1106" i="19"/>
  <c r="R1106" i="19"/>
  <c r="U1106" i="19"/>
  <c r="X1106" i="19"/>
  <c r="L1107" i="19"/>
  <c r="O1107" i="19"/>
  <c r="R1107" i="19"/>
  <c r="U1107" i="19"/>
  <c r="X1107" i="19"/>
  <c r="L1108" i="19"/>
  <c r="O1108" i="19"/>
  <c r="R1108" i="19"/>
  <c r="U1108" i="19"/>
  <c r="X1108" i="19"/>
  <c r="L1109" i="19"/>
  <c r="O1109" i="19"/>
  <c r="R1109" i="19"/>
  <c r="U1109" i="19"/>
  <c r="X1109" i="19"/>
  <c r="L1110" i="19"/>
  <c r="O1110" i="19"/>
  <c r="R1110" i="19"/>
  <c r="U1110" i="19"/>
  <c r="X1110" i="19"/>
  <c r="L1111" i="19"/>
  <c r="O1111" i="19"/>
  <c r="R1111" i="19"/>
  <c r="U1111" i="19"/>
  <c r="X1111" i="19"/>
  <c r="L1112" i="19"/>
  <c r="O1112" i="19"/>
  <c r="R1112" i="19"/>
  <c r="X1112" i="19"/>
  <c r="L1113" i="19"/>
  <c r="O1113" i="19"/>
  <c r="R1113" i="19"/>
  <c r="X1113" i="19"/>
  <c r="L1114" i="19"/>
  <c r="O1114" i="19"/>
  <c r="R1114" i="19"/>
  <c r="U1114" i="19"/>
  <c r="X1114" i="19"/>
  <c r="L1115" i="19"/>
  <c r="O1115" i="19"/>
  <c r="R1115" i="19"/>
  <c r="U1115" i="19"/>
  <c r="X1115" i="19"/>
  <c r="L1116" i="19"/>
  <c r="O1116" i="19"/>
  <c r="R1116" i="19"/>
  <c r="U1116" i="19"/>
  <c r="X1116" i="19"/>
  <c r="L1117" i="19"/>
  <c r="O1117" i="19"/>
  <c r="R1117" i="19"/>
  <c r="U1117" i="19"/>
  <c r="X1117" i="19"/>
  <c r="L1078" i="19"/>
  <c r="O1078" i="19"/>
  <c r="R1078" i="19"/>
  <c r="U1078" i="19"/>
  <c r="X1078" i="19"/>
  <c r="AA1110" i="19" l="1"/>
  <c r="AA1106" i="19"/>
  <c r="AA1095" i="19"/>
  <c r="AA1083" i="19"/>
  <c r="AA1086" i="19"/>
  <c r="AA1108" i="19"/>
  <c r="AA1111" i="19"/>
  <c r="AA1098" i="19"/>
  <c r="AA1107" i="19"/>
  <c r="AA1117" i="19"/>
  <c r="AA1089" i="19"/>
  <c r="AA1101" i="19"/>
  <c r="AA1081" i="19"/>
  <c r="AA1090" i="19"/>
  <c r="AA1096" i="19"/>
  <c r="AA1094" i="19"/>
  <c r="AA1079" i="19"/>
  <c r="AA1102" i="19"/>
  <c r="AA1082" i="19"/>
  <c r="AA1105" i="19"/>
  <c r="AA1093" i="19"/>
  <c r="AA1109" i="19"/>
  <c r="AA1097" i="19"/>
  <c r="AA1085" i="19"/>
  <c r="AA1115" i="19"/>
  <c r="AA1103" i="19"/>
  <c r="AA1099" i="19"/>
  <c r="AA1091" i="19"/>
  <c r="AA1087" i="19"/>
  <c r="AA1113" i="19"/>
  <c r="AA1114" i="19"/>
  <c r="AA1092" i="19"/>
  <c r="AA1116" i="19"/>
  <c r="AA1112" i="19"/>
  <c r="AA1104" i="19"/>
  <c r="AA1100" i="19"/>
  <c r="AA1088" i="19"/>
  <c r="AA1084" i="19"/>
  <c r="AA1080" i="19"/>
  <c r="AA1078" i="19"/>
  <c r="L1077" i="19"/>
  <c r="O1077" i="19"/>
  <c r="R1077" i="19"/>
  <c r="U1077" i="19"/>
  <c r="X1077" i="19"/>
  <c r="AA1077" i="19" l="1"/>
  <c r="I1041" i="19" l="1"/>
  <c r="I1065" i="19"/>
  <c r="I1054" i="19"/>
  <c r="I1023" i="19"/>
  <c r="I1056" i="19"/>
  <c r="I1051" i="19"/>
  <c r="I1022" i="19"/>
  <c r="I1046" i="19"/>
  <c r="I1047" i="19"/>
  <c r="I1048" i="19"/>
  <c r="I1049" i="19"/>
  <c r="I1050" i="19"/>
  <c r="I1028" i="19"/>
  <c r="I1029" i="19"/>
  <c r="I1030" i="19"/>
  <c r="I1031" i="19"/>
  <c r="I1032" i="19"/>
  <c r="I1033" i="19"/>
  <c r="I1034" i="19"/>
  <c r="I1035" i="19"/>
  <c r="I1053" i="19"/>
  <c r="I1039" i="19"/>
  <c r="I1064" i="19"/>
  <c r="I1042" i="19"/>
  <c r="I1043" i="19"/>
  <c r="I1044" i="19"/>
  <c r="I1045" i="19"/>
  <c r="I1061" i="19"/>
  <c r="I1062" i="19"/>
  <c r="I1055" i="19"/>
  <c r="I1057" i="19"/>
  <c r="I1058" i="19"/>
  <c r="I1059" i="19"/>
  <c r="I1060" i="19"/>
  <c r="I1040" i="19"/>
  <c r="I1021" i="19"/>
  <c r="I1063" i="19"/>
  <c r="I1024" i="19"/>
  <c r="I1025" i="19"/>
  <c r="I1026" i="19"/>
  <c r="I1052" i="19"/>
  <c r="I1036" i="19"/>
  <c r="I1037" i="19"/>
  <c r="I1038" i="19"/>
  <c r="I1066" i="19"/>
  <c r="I1027" i="19"/>
  <c r="L1065" i="19"/>
  <c r="O1065" i="19"/>
  <c r="R1065" i="19"/>
  <c r="U1065" i="19"/>
  <c r="X1065" i="19"/>
  <c r="L1054" i="19"/>
  <c r="O1054" i="19"/>
  <c r="R1054" i="19"/>
  <c r="U1054" i="19"/>
  <c r="X1054" i="19"/>
  <c r="L1023" i="19"/>
  <c r="O1023" i="19"/>
  <c r="R1023" i="19"/>
  <c r="U1023" i="19"/>
  <c r="X1023" i="19"/>
  <c r="L1056" i="19"/>
  <c r="O1056" i="19"/>
  <c r="R1056" i="19"/>
  <c r="U1056" i="19"/>
  <c r="X1056" i="19"/>
  <c r="L1051" i="19"/>
  <c r="O1051" i="19"/>
  <c r="R1051" i="19"/>
  <c r="U1051" i="19"/>
  <c r="X1051" i="19"/>
  <c r="L1022" i="19"/>
  <c r="O1022" i="19"/>
  <c r="R1022" i="19"/>
  <c r="U1022" i="19"/>
  <c r="X1022" i="19"/>
  <c r="L1046" i="19"/>
  <c r="O1046" i="19"/>
  <c r="R1046" i="19"/>
  <c r="U1046" i="19"/>
  <c r="X1046" i="19"/>
  <c r="L1047" i="19"/>
  <c r="O1047" i="19"/>
  <c r="R1047" i="19"/>
  <c r="U1047" i="19"/>
  <c r="X1047" i="19"/>
  <c r="L1048" i="19"/>
  <c r="O1048" i="19"/>
  <c r="R1048" i="19"/>
  <c r="U1048" i="19"/>
  <c r="X1048" i="19"/>
  <c r="L1049" i="19"/>
  <c r="O1049" i="19"/>
  <c r="R1049" i="19"/>
  <c r="U1049" i="19"/>
  <c r="X1049" i="19"/>
  <c r="L1050" i="19"/>
  <c r="O1050" i="19"/>
  <c r="R1050" i="19"/>
  <c r="U1050" i="19"/>
  <c r="X1050" i="19"/>
  <c r="L1028" i="19"/>
  <c r="O1028" i="19"/>
  <c r="R1028" i="19"/>
  <c r="U1028" i="19"/>
  <c r="X1028" i="19"/>
  <c r="L1029" i="19"/>
  <c r="O1029" i="19"/>
  <c r="R1029" i="19"/>
  <c r="U1029" i="19"/>
  <c r="X1029" i="19"/>
  <c r="L1030" i="19"/>
  <c r="O1030" i="19"/>
  <c r="R1030" i="19"/>
  <c r="U1030" i="19"/>
  <c r="X1030" i="19"/>
  <c r="L1031" i="19"/>
  <c r="O1031" i="19"/>
  <c r="R1031" i="19"/>
  <c r="U1031" i="19"/>
  <c r="X1031" i="19"/>
  <c r="L1032" i="19"/>
  <c r="O1032" i="19"/>
  <c r="R1032" i="19"/>
  <c r="U1032" i="19"/>
  <c r="X1032" i="19"/>
  <c r="L1033" i="19"/>
  <c r="O1033" i="19"/>
  <c r="R1033" i="19"/>
  <c r="U1033" i="19"/>
  <c r="X1033" i="19"/>
  <c r="L1034" i="19"/>
  <c r="O1034" i="19"/>
  <c r="R1034" i="19"/>
  <c r="U1034" i="19"/>
  <c r="X1034" i="19"/>
  <c r="L1035" i="19"/>
  <c r="O1035" i="19"/>
  <c r="R1035" i="19"/>
  <c r="U1035" i="19"/>
  <c r="X1035" i="19"/>
  <c r="L1053" i="19"/>
  <c r="O1053" i="19"/>
  <c r="R1053" i="19"/>
  <c r="U1053" i="19"/>
  <c r="X1053" i="19"/>
  <c r="L1039" i="19"/>
  <c r="O1039" i="19"/>
  <c r="R1039" i="19"/>
  <c r="U1039" i="19"/>
  <c r="X1039" i="19"/>
  <c r="L1064" i="19"/>
  <c r="O1064" i="19"/>
  <c r="R1064" i="19"/>
  <c r="U1064" i="19"/>
  <c r="X1064" i="19"/>
  <c r="L1042" i="19"/>
  <c r="O1042" i="19"/>
  <c r="R1042" i="19"/>
  <c r="U1042" i="19"/>
  <c r="X1042" i="19"/>
  <c r="L1043" i="19"/>
  <c r="O1043" i="19"/>
  <c r="R1043" i="19"/>
  <c r="U1043" i="19"/>
  <c r="X1043" i="19"/>
  <c r="L1044" i="19"/>
  <c r="O1044" i="19"/>
  <c r="R1044" i="19"/>
  <c r="U1044" i="19"/>
  <c r="X1044" i="19"/>
  <c r="L1045" i="19"/>
  <c r="O1045" i="19"/>
  <c r="R1045" i="19"/>
  <c r="U1045" i="19"/>
  <c r="X1045" i="19"/>
  <c r="L1061" i="19"/>
  <c r="O1061" i="19"/>
  <c r="R1061" i="19"/>
  <c r="U1061" i="19"/>
  <c r="X1061" i="19"/>
  <c r="L1062" i="19"/>
  <c r="O1062" i="19"/>
  <c r="R1062" i="19"/>
  <c r="U1062" i="19"/>
  <c r="X1062" i="19"/>
  <c r="L1055" i="19"/>
  <c r="O1055" i="19"/>
  <c r="R1055" i="19"/>
  <c r="U1055" i="19"/>
  <c r="X1055" i="19"/>
  <c r="L1057" i="19"/>
  <c r="O1057" i="19"/>
  <c r="R1057" i="19"/>
  <c r="U1057" i="19"/>
  <c r="X1057" i="19"/>
  <c r="L1058" i="19"/>
  <c r="O1058" i="19"/>
  <c r="R1058" i="19"/>
  <c r="U1058" i="19"/>
  <c r="X1058" i="19"/>
  <c r="L1059" i="19"/>
  <c r="O1059" i="19"/>
  <c r="R1059" i="19"/>
  <c r="U1059" i="19"/>
  <c r="X1059" i="19"/>
  <c r="L1060" i="19"/>
  <c r="O1060" i="19"/>
  <c r="R1060" i="19"/>
  <c r="U1060" i="19"/>
  <c r="X1060" i="19"/>
  <c r="L1040" i="19"/>
  <c r="O1040" i="19"/>
  <c r="R1040" i="19"/>
  <c r="U1040" i="19"/>
  <c r="X1040" i="19"/>
  <c r="L1021" i="19"/>
  <c r="O1021" i="19"/>
  <c r="R1021" i="19"/>
  <c r="U1021" i="19"/>
  <c r="X1021" i="19"/>
  <c r="L1063" i="19"/>
  <c r="O1063" i="19"/>
  <c r="R1063" i="19"/>
  <c r="U1063" i="19"/>
  <c r="X1063" i="19"/>
  <c r="L1024" i="19"/>
  <c r="O1024" i="19"/>
  <c r="R1024" i="19"/>
  <c r="U1024" i="19"/>
  <c r="X1024" i="19"/>
  <c r="L1025" i="19"/>
  <c r="O1025" i="19"/>
  <c r="R1025" i="19"/>
  <c r="U1025" i="19"/>
  <c r="X1025" i="19"/>
  <c r="L1026" i="19"/>
  <c r="O1026" i="19"/>
  <c r="R1026" i="19"/>
  <c r="U1026" i="19"/>
  <c r="X1026" i="19"/>
  <c r="L1052" i="19"/>
  <c r="O1052" i="19"/>
  <c r="R1052" i="19"/>
  <c r="U1052" i="19"/>
  <c r="X1052" i="19"/>
  <c r="L1036" i="19"/>
  <c r="O1036" i="19"/>
  <c r="R1036" i="19"/>
  <c r="U1036" i="19"/>
  <c r="X1036" i="19"/>
  <c r="L1037" i="19"/>
  <c r="O1037" i="19"/>
  <c r="R1037" i="19"/>
  <c r="U1037" i="19"/>
  <c r="X1037" i="19"/>
  <c r="L1038" i="19"/>
  <c r="O1038" i="19"/>
  <c r="R1038" i="19"/>
  <c r="U1038" i="19"/>
  <c r="X1038" i="19"/>
  <c r="L1066" i="19"/>
  <c r="O1066" i="19"/>
  <c r="R1066" i="19"/>
  <c r="U1066" i="19"/>
  <c r="X1066" i="19"/>
  <c r="L1027" i="19"/>
  <c r="O1027" i="19"/>
  <c r="R1027" i="19"/>
  <c r="U1027" i="19"/>
  <c r="X1027" i="19"/>
  <c r="L1041" i="19"/>
  <c r="O1041" i="19"/>
  <c r="R1041" i="19"/>
  <c r="U1041" i="19"/>
  <c r="X1041" i="19"/>
  <c r="AA1046" i="19" l="1"/>
  <c r="AA1036" i="19"/>
  <c r="AA1060" i="19"/>
  <c r="AA1048" i="19"/>
  <c r="AA1065" i="19"/>
  <c r="AA1044" i="19"/>
  <c r="AA1040" i="19"/>
  <c r="AA1027" i="19"/>
  <c r="AA1024" i="19"/>
  <c r="AA1054" i="19"/>
  <c r="AA1066" i="19"/>
  <c r="AA1029" i="19"/>
  <c r="AA1051" i="19"/>
  <c r="AA1053" i="19"/>
  <c r="AA1028" i="19"/>
  <c r="AA1037" i="19"/>
  <c r="AA1026" i="19"/>
  <c r="AA1055" i="19"/>
  <c r="AA1039" i="19"/>
  <c r="AA1033" i="19"/>
  <c r="AA1059" i="19"/>
  <c r="AA1058" i="19"/>
  <c r="AA1030" i="19"/>
  <c r="AA1050" i="19"/>
  <c r="AA1025" i="19"/>
  <c r="AA1021" i="19"/>
  <c r="AA1043" i="19"/>
  <c r="AA1042" i="19"/>
  <c r="AA1022" i="19"/>
  <c r="AA1023" i="19"/>
  <c r="AA1045" i="19"/>
  <c r="AA1063" i="19"/>
  <c r="AA1034" i="19"/>
  <c r="AA1031" i="19"/>
  <c r="AA1056" i="19"/>
  <c r="AA1057" i="19"/>
  <c r="AA1032" i="19"/>
  <c r="AA1038" i="19"/>
  <c r="AA1062" i="19"/>
  <c r="AA1061" i="19"/>
  <c r="AA1049" i="19"/>
  <c r="AA1041" i="19"/>
  <c r="AA1052" i="19"/>
  <c r="AA1064" i="19"/>
  <c r="AA1035" i="19"/>
  <c r="AA1047" i="19"/>
  <c r="L1014" i="19"/>
  <c r="O1014" i="19"/>
  <c r="R1014" i="19"/>
  <c r="U1014" i="19"/>
  <c r="X1014" i="19"/>
  <c r="L1015" i="19"/>
  <c r="O1015" i="19"/>
  <c r="R1015" i="19"/>
  <c r="U1015" i="19"/>
  <c r="X1015" i="19"/>
  <c r="L1009" i="19"/>
  <c r="O1009" i="19"/>
  <c r="R1009" i="19"/>
  <c r="U1009" i="19"/>
  <c r="X1009" i="19"/>
  <c r="L1004" i="19"/>
  <c r="O1004" i="19"/>
  <c r="R1004" i="19"/>
  <c r="U1004" i="19"/>
  <c r="X1004" i="19"/>
  <c r="L1020" i="19"/>
  <c r="O1020" i="19"/>
  <c r="R1020" i="19"/>
  <c r="U1020" i="19"/>
  <c r="X1020" i="19"/>
  <c r="L1008" i="19"/>
  <c r="O1008" i="19"/>
  <c r="R1008" i="19"/>
  <c r="U1008" i="19"/>
  <c r="X1008" i="19"/>
  <c r="L1010" i="19"/>
  <c r="O1010" i="19"/>
  <c r="R1010" i="19"/>
  <c r="U1010" i="19"/>
  <c r="X1010" i="19"/>
  <c r="L1011" i="19"/>
  <c r="O1011" i="19"/>
  <c r="R1011" i="19"/>
  <c r="U1011" i="19"/>
  <c r="X1011" i="19"/>
  <c r="L1003" i="19"/>
  <c r="O1003" i="19"/>
  <c r="R1003" i="19"/>
  <c r="U1003" i="19"/>
  <c r="X1003" i="19"/>
  <c r="L1005" i="19"/>
  <c r="O1005" i="19"/>
  <c r="R1005" i="19"/>
  <c r="U1005" i="19"/>
  <c r="X1005" i="19"/>
  <c r="L1006" i="19"/>
  <c r="O1006" i="19"/>
  <c r="R1006" i="19"/>
  <c r="U1006" i="19"/>
  <c r="X1006" i="19"/>
  <c r="L1007" i="19"/>
  <c r="O1007" i="19"/>
  <c r="R1007" i="19"/>
  <c r="U1007" i="19"/>
  <c r="X1007" i="19"/>
  <c r="L1017" i="19"/>
  <c r="O1017" i="19"/>
  <c r="R1017" i="19"/>
  <c r="U1017" i="19"/>
  <c r="X1017" i="19"/>
  <c r="L1018" i="19"/>
  <c r="O1018" i="19"/>
  <c r="R1018" i="19"/>
  <c r="U1018" i="19"/>
  <c r="X1018" i="19"/>
  <c r="L1012" i="19"/>
  <c r="O1012" i="19"/>
  <c r="R1012" i="19"/>
  <c r="U1012" i="19"/>
  <c r="X1012" i="19"/>
  <c r="L1013" i="19"/>
  <c r="O1013" i="19"/>
  <c r="R1013" i="19"/>
  <c r="U1013" i="19"/>
  <c r="X1013" i="19"/>
  <c r="L1002" i="19"/>
  <c r="O1002" i="19"/>
  <c r="R1002" i="19"/>
  <c r="U1002" i="19"/>
  <c r="X1002" i="19"/>
  <c r="L1019" i="19"/>
  <c r="O1019" i="19"/>
  <c r="R1019" i="19"/>
  <c r="U1019" i="19"/>
  <c r="X1019" i="19"/>
  <c r="L1016" i="19"/>
  <c r="O1016" i="19"/>
  <c r="R1016" i="19"/>
  <c r="U1016" i="19"/>
  <c r="X1016" i="19"/>
  <c r="L1001" i="19"/>
  <c r="O1001" i="19"/>
  <c r="R1001" i="19"/>
  <c r="U1001" i="19"/>
  <c r="X1001" i="19"/>
  <c r="I1016" i="19" l="1"/>
  <c r="AA1016" i="19" s="1"/>
  <c r="I1019" i="19"/>
  <c r="AA1019" i="19" s="1"/>
  <c r="I1002" i="19"/>
  <c r="AA1002" i="19" s="1"/>
  <c r="I1013" i="19"/>
  <c r="AA1013" i="19" s="1"/>
  <c r="I1012" i="19"/>
  <c r="AA1012" i="19" s="1"/>
  <c r="I1018" i="19"/>
  <c r="AA1018" i="19" s="1"/>
  <c r="I1017" i="19"/>
  <c r="AA1017" i="19" s="1"/>
  <c r="I1007" i="19"/>
  <c r="AA1007" i="19" s="1"/>
  <c r="I1006" i="19"/>
  <c r="AA1006" i="19" s="1"/>
  <c r="I1005" i="19"/>
  <c r="AA1005" i="19" s="1"/>
  <c r="I1003" i="19"/>
  <c r="AA1003" i="19" s="1"/>
  <c r="I1011" i="19"/>
  <c r="AA1011" i="19" s="1"/>
  <c r="I1010" i="19"/>
  <c r="AA1010" i="19" s="1"/>
  <c r="I1008" i="19"/>
  <c r="AA1008" i="19" s="1"/>
  <c r="I1020" i="19"/>
  <c r="AA1020" i="19" s="1"/>
  <c r="I1004" i="19"/>
  <c r="AA1004" i="19" s="1"/>
  <c r="I1009" i="19"/>
  <c r="AA1009" i="19" s="1"/>
  <c r="I1015" i="19"/>
  <c r="AA1015" i="19" s="1"/>
  <c r="I1014" i="19"/>
  <c r="AA1014" i="19" s="1"/>
  <c r="I1001" i="19"/>
  <c r="AA1001" i="19" s="1"/>
  <c r="O151" i="19" l="1"/>
  <c r="L988" i="19"/>
  <c r="O988" i="19"/>
  <c r="R988" i="19"/>
  <c r="U988" i="19"/>
  <c r="X988" i="19"/>
  <c r="L989" i="19"/>
  <c r="O989" i="19"/>
  <c r="R989" i="19"/>
  <c r="U989" i="19"/>
  <c r="X989" i="19"/>
  <c r="L990" i="19"/>
  <c r="O990" i="19"/>
  <c r="R990" i="19"/>
  <c r="U990" i="19"/>
  <c r="X990" i="19"/>
  <c r="L993" i="19"/>
  <c r="O993" i="19"/>
  <c r="R993" i="19"/>
  <c r="U993" i="19"/>
  <c r="X993" i="19"/>
  <c r="L994" i="19"/>
  <c r="O994" i="19"/>
  <c r="R994" i="19"/>
  <c r="U994" i="19"/>
  <c r="X994" i="19"/>
  <c r="L995" i="19"/>
  <c r="O995" i="19"/>
  <c r="R995" i="19"/>
  <c r="U995" i="19"/>
  <c r="X995" i="19"/>
  <c r="L959" i="19"/>
  <c r="O959" i="19"/>
  <c r="R959" i="19"/>
  <c r="U959" i="19"/>
  <c r="X959" i="19"/>
  <c r="L960" i="19"/>
  <c r="O960" i="19"/>
  <c r="R960" i="19"/>
  <c r="U960" i="19"/>
  <c r="X960" i="19"/>
  <c r="L961" i="19"/>
  <c r="O961" i="19"/>
  <c r="R961" i="19"/>
  <c r="U961" i="19"/>
  <c r="X961" i="19"/>
  <c r="L991" i="19"/>
  <c r="O991" i="19"/>
  <c r="R991" i="19"/>
  <c r="U991" i="19"/>
  <c r="X991" i="19"/>
  <c r="L998" i="19"/>
  <c r="O998" i="19"/>
  <c r="R998" i="19"/>
  <c r="U998" i="19"/>
  <c r="X998" i="19"/>
  <c r="L962" i="19"/>
  <c r="O962" i="19"/>
  <c r="R962" i="19"/>
  <c r="U962" i="19"/>
  <c r="X962" i="19"/>
  <c r="L983" i="19"/>
  <c r="O983" i="19"/>
  <c r="R983" i="19"/>
  <c r="U983" i="19"/>
  <c r="X983" i="19"/>
  <c r="L1000" i="19"/>
  <c r="O1000" i="19"/>
  <c r="R1000" i="19"/>
  <c r="U1000" i="19"/>
  <c r="X1000" i="19"/>
  <c r="L984" i="19"/>
  <c r="O984" i="19"/>
  <c r="R984" i="19"/>
  <c r="U984" i="19"/>
  <c r="X984" i="19"/>
  <c r="L999" i="19"/>
  <c r="O999" i="19"/>
  <c r="R999" i="19"/>
  <c r="U999" i="19"/>
  <c r="X999" i="19"/>
  <c r="L966" i="19"/>
  <c r="O966" i="19"/>
  <c r="R966" i="19"/>
  <c r="U966" i="19"/>
  <c r="X966" i="19"/>
  <c r="L981" i="19"/>
  <c r="O981" i="19"/>
  <c r="R981" i="19"/>
  <c r="U981" i="19"/>
  <c r="X981" i="19"/>
  <c r="L979" i="19"/>
  <c r="O979" i="19"/>
  <c r="R979" i="19"/>
  <c r="U979" i="19"/>
  <c r="X979" i="19"/>
  <c r="L980" i="19"/>
  <c r="O980" i="19"/>
  <c r="R980" i="19"/>
  <c r="U980" i="19"/>
  <c r="X980" i="19"/>
  <c r="L978" i="19"/>
  <c r="O978" i="19"/>
  <c r="R978" i="19"/>
  <c r="U978" i="19"/>
  <c r="X978" i="19"/>
  <c r="L977" i="19"/>
  <c r="O977" i="19"/>
  <c r="R977" i="19"/>
  <c r="U977" i="19"/>
  <c r="X977" i="19"/>
  <c r="L963" i="19"/>
  <c r="O963" i="19"/>
  <c r="R963" i="19"/>
  <c r="U963" i="19"/>
  <c r="X963" i="19"/>
  <c r="L964" i="19"/>
  <c r="O964" i="19"/>
  <c r="R964" i="19"/>
  <c r="U964" i="19"/>
  <c r="X964" i="19"/>
  <c r="L965" i="19"/>
  <c r="O965" i="19"/>
  <c r="R965" i="19"/>
  <c r="U965" i="19"/>
  <c r="X965" i="19"/>
  <c r="L982" i="19"/>
  <c r="O982" i="19"/>
  <c r="R982" i="19"/>
  <c r="U982" i="19"/>
  <c r="X982" i="19"/>
  <c r="L996" i="19"/>
  <c r="O996" i="19"/>
  <c r="R996" i="19"/>
  <c r="U996" i="19"/>
  <c r="X996" i="19"/>
  <c r="L997" i="19"/>
  <c r="O997" i="19"/>
  <c r="R997" i="19"/>
  <c r="U997" i="19"/>
  <c r="X997" i="19"/>
  <c r="L986" i="19"/>
  <c r="O986" i="19"/>
  <c r="R986" i="19"/>
  <c r="U986" i="19"/>
  <c r="X986" i="19"/>
  <c r="L987" i="19"/>
  <c r="O987" i="19"/>
  <c r="R987" i="19"/>
  <c r="U987" i="19"/>
  <c r="X987" i="19"/>
  <c r="L985" i="19"/>
  <c r="O985" i="19"/>
  <c r="R985" i="19"/>
  <c r="U985" i="19"/>
  <c r="X985" i="19"/>
  <c r="L967" i="19"/>
  <c r="O967" i="19"/>
  <c r="R967" i="19"/>
  <c r="U967" i="19"/>
  <c r="X967" i="19"/>
  <c r="L976" i="19"/>
  <c r="O976" i="19"/>
  <c r="R976" i="19"/>
  <c r="U976" i="19"/>
  <c r="X976" i="19"/>
  <c r="L992" i="19"/>
  <c r="O992" i="19"/>
  <c r="R992" i="19"/>
  <c r="U992" i="19"/>
  <c r="X992" i="19"/>
  <c r="L958" i="19"/>
  <c r="O958" i="19"/>
  <c r="R958" i="19"/>
  <c r="U958" i="19"/>
  <c r="X958" i="19"/>
  <c r="I988" i="19"/>
  <c r="I989" i="19"/>
  <c r="I990" i="19"/>
  <c r="I993" i="19"/>
  <c r="I994" i="19"/>
  <c r="I995" i="19"/>
  <c r="I959" i="19"/>
  <c r="I960" i="19"/>
  <c r="I961" i="19"/>
  <c r="I991" i="19"/>
  <c r="I998" i="19"/>
  <c r="I962" i="19"/>
  <c r="I983" i="19"/>
  <c r="I1000" i="19"/>
  <c r="I984" i="19"/>
  <c r="I999" i="19"/>
  <c r="I966" i="19"/>
  <c r="I981" i="19"/>
  <c r="I979" i="19"/>
  <c r="I980" i="19"/>
  <c r="I978" i="19"/>
  <c r="I977" i="19"/>
  <c r="I963" i="19"/>
  <c r="I964" i="19"/>
  <c r="I965" i="19"/>
  <c r="I982" i="19"/>
  <c r="I996" i="19"/>
  <c r="I997" i="19"/>
  <c r="I986" i="19"/>
  <c r="I987" i="19"/>
  <c r="I985" i="19"/>
  <c r="I967" i="19"/>
  <c r="I976" i="19"/>
  <c r="I992" i="19"/>
  <c r="I958" i="19"/>
  <c r="I975" i="19"/>
  <c r="I974" i="19"/>
  <c r="I973" i="19"/>
  <c r="I972" i="19"/>
  <c r="I971" i="19"/>
  <c r="I970" i="19"/>
  <c r="I969" i="19"/>
  <c r="I968" i="19"/>
  <c r="X975" i="19"/>
  <c r="U975" i="19"/>
  <c r="R975" i="19"/>
  <c r="O975" i="19"/>
  <c r="L975" i="19"/>
  <c r="X974" i="19"/>
  <c r="U974" i="19"/>
  <c r="R974" i="19"/>
  <c r="O974" i="19"/>
  <c r="L974" i="19"/>
  <c r="X973" i="19"/>
  <c r="U973" i="19"/>
  <c r="R973" i="19"/>
  <c r="O973" i="19"/>
  <c r="L973" i="19"/>
  <c r="X972" i="19"/>
  <c r="U972" i="19"/>
  <c r="R972" i="19"/>
  <c r="O972" i="19"/>
  <c r="L972" i="19"/>
  <c r="X971" i="19"/>
  <c r="U971" i="19"/>
  <c r="R971" i="19"/>
  <c r="O971" i="19"/>
  <c r="L971" i="19"/>
  <c r="X970" i="19"/>
  <c r="U970" i="19"/>
  <c r="R970" i="19"/>
  <c r="O970" i="19"/>
  <c r="L970" i="19"/>
  <c r="X969" i="19"/>
  <c r="U969" i="19"/>
  <c r="R969" i="19"/>
  <c r="O969" i="19"/>
  <c r="L969" i="19"/>
  <c r="X968" i="19"/>
  <c r="U968" i="19"/>
  <c r="R968" i="19"/>
  <c r="O968" i="19"/>
  <c r="L968" i="19"/>
  <c r="AA981" i="19" l="1"/>
  <c r="AA983" i="19"/>
  <c r="AA986" i="19"/>
  <c r="AA962" i="19"/>
  <c r="AA993" i="19"/>
  <c r="AA982" i="19"/>
  <c r="AA987" i="19"/>
  <c r="AA977" i="19"/>
  <c r="AA978" i="19"/>
  <c r="AA994" i="19"/>
  <c r="AA996" i="19"/>
  <c r="AA992" i="19"/>
  <c r="AA998" i="19"/>
  <c r="AA976" i="19"/>
  <c r="AA965" i="19"/>
  <c r="AA966" i="19"/>
  <c r="AA961" i="19"/>
  <c r="AA988" i="19"/>
  <c r="AA990" i="19"/>
  <c r="AA999" i="19"/>
  <c r="AA960" i="19"/>
  <c r="AA985" i="19"/>
  <c r="AA997" i="19"/>
  <c r="AA984" i="19"/>
  <c r="AA989" i="19"/>
  <c r="AA974" i="19"/>
  <c r="AA995" i="19"/>
  <c r="AA958" i="19"/>
  <c r="AA991" i="19"/>
  <c r="AA973" i="19"/>
  <c r="AA963" i="19"/>
  <c r="AA959" i="19"/>
  <c r="AA967" i="19"/>
  <c r="AA979" i="19"/>
  <c r="AA980" i="19"/>
  <c r="AA1000" i="19"/>
  <c r="AA964" i="19"/>
  <c r="AA975" i="19"/>
  <c r="AA971" i="19"/>
  <c r="AA972" i="19"/>
  <c r="AA970" i="19"/>
  <c r="AA969" i="19"/>
  <c r="AA968" i="19"/>
  <c r="I1072" i="19"/>
  <c r="L1072" i="19"/>
  <c r="O1072" i="19"/>
  <c r="R1072" i="19"/>
  <c r="U1072" i="19"/>
  <c r="X1072" i="19"/>
  <c r="AA1072" i="19" l="1"/>
  <c r="I941" i="19"/>
  <c r="I942" i="19"/>
  <c r="I950" i="19"/>
  <c r="I953" i="19"/>
  <c r="I943" i="19"/>
  <c r="I927" i="19"/>
  <c r="I929" i="19"/>
  <c r="I930" i="19"/>
  <c r="I931" i="19"/>
  <c r="I932" i="19"/>
  <c r="I951" i="19"/>
  <c r="I925" i="19"/>
  <c r="I934" i="19"/>
  <c r="I949" i="19"/>
  <c r="I948" i="19"/>
  <c r="I956" i="19"/>
  <c r="I957" i="19"/>
  <c r="I947" i="19"/>
  <c r="I954" i="19"/>
  <c r="I955" i="19"/>
  <c r="I945" i="19"/>
  <c r="I926" i="19"/>
  <c r="I935" i="19"/>
  <c r="I936" i="19"/>
  <c r="I937" i="19"/>
  <c r="I938" i="19"/>
  <c r="I939" i="19"/>
  <c r="I940" i="19"/>
  <c r="I944" i="19"/>
  <c r="I952" i="19"/>
  <c r="I928" i="19"/>
  <c r="I946" i="19"/>
  <c r="I933" i="19"/>
  <c r="L942" i="19"/>
  <c r="O942" i="19"/>
  <c r="R942" i="19"/>
  <c r="U942" i="19"/>
  <c r="X942" i="19"/>
  <c r="L950" i="19"/>
  <c r="O950" i="19"/>
  <c r="R950" i="19"/>
  <c r="U950" i="19"/>
  <c r="X950" i="19"/>
  <c r="L953" i="19"/>
  <c r="O953" i="19"/>
  <c r="R953" i="19"/>
  <c r="U953" i="19"/>
  <c r="X953" i="19"/>
  <c r="L943" i="19"/>
  <c r="O943" i="19"/>
  <c r="R943" i="19"/>
  <c r="U943" i="19"/>
  <c r="X943" i="19"/>
  <c r="L927" i="19"/>
  <c r="O927" i="19"/>
  <c r="R927" i="19"/>
  <c r="U927" i="19"/>
  <c r="X927" i="19"/>
  <c r="L929" i="19"/>
  <c r="O929" i="19"/>
  <c r="R929" i="19"/>
  <c r="U929" i="19"/>
  <c r="X929" i="19"/>
  <c r="L930" i="19"/>
  <c r="O930" i="19"/>
  <c r="R930" i="19"/>
  <c r="U930" i="19"/>
  <c r="X930" i="19"/>
  <c r="L931" i="19"/>
  <c r="O931" i="19"/>
  <c r="R931" i="19"/>
  <c r="U931" i="19"/>
  <c r="X931" i="19"/>
  <c r="L932" i="19"/>
  <c r="O932" i="19"/>
  <c r="R932" i="19"/>
  <c r="U932" i="19"/>
  <c r="X932" i="19"/>
  <c r="L951" i="19"/>
  <c r="O951" i="19"/>
  <c r="R951" i="19"/>
  <c r="U951" i="19"/>
  <c r="X951" i="19"/>
  <c r="L925" i="19"/>
  <c r="O925" i="19"/>
  <c r="R925" i="19"/>
  <c r="U925" i="19"/>
  <c r="X925" i="19"/>
  <c r="L934" i="19"/>
  <c r="O934" i="19"/>
  <c r="R934" i="19"/>
  <c r="U934" i="19"/>
  <c r="X934" i="19"/>
  <c r="L949" i="19"/>
  <c r="O949" i="19"/>
  <c r="R949" i="19"/>
  <c r="U949" i="19"/>
  <c r="X949" i="19"/>
  <c r="L948" i="19"/>
  <c r="O948" i="19"/>
  <c r="R948" i="19"/>
  <c r="U948" i="19"/>
  <c r="X948" i="19"/>
  <c r="L956" i="19"/>
  <c r="O956" i="19"/>
  <c r="R956" i="19"/>
  <c r="U956" i="19"/>
  <c r="X956" i="19"/>
  <c r="L957" i="19"/>
  <c r="O957" i="19"/>
  <c r="R957" i="19"/>
  <c r="U957" i="19"/>
  <c r="X957" i="19"/>
  <c r="L947" i="19"/>
  <c r="O947" i="19"/>
  <c r="R947" i="19"/>
  <c r="U947" i="19"/>
  <c r="X947" i="19"/>
  <c r="L954" i="19"/>
  <c r="O954" i="19"/>
  <c r="R954" i="19"/>
  <c r="U954" i="19"/>
  <c r="X954" i="19"/>
  <c r="L955" i="19"/>
  <c r="O955" i="19"/>
  <c r="R955" i="19"/>
  <c r="U955" i="19"/>
  <c r="X955" i="19"/>
  <c r="L945" i="19"/>
  <c r="O945" i="19"/>
  <c r="R945" i="19"/>
  <c r="U945" i="19"/>
  <c r="X945" i="19"/>
  <c r="L926" i="19"/>
  <c r="O926" i="19"/>
  <c r="R926" i="19"/>
  <c r="U926" i="19"/>
  <c r="X926" i="19"/>
  <c r="L935" i="19"/>
  <c r="O935" i="19"/>
  <c r="R935" i="19"/>
  <c r="U935" i="19"/>
  <c r="X935" i="19"/>
  <c r="L936" i="19"/>
  <c r="O936" i="19"/>
  <c r="R936" i="19"/>
  <c r="U936" i="19"/>
  <c r="X936" i="19"/>
  <c r="L937" i="19"/>
  <c r="O937" i="19"/>
  <c r="R937" i="19"/>
  <c r="U937" i="19"/>
  <c r="X937" i="19"/>
  <c r="L938" i="19"/>
  <c r="O938" i="19"/>
  <c r="R938" i="19"/>
  <c r="U938" i="19"/>
  <c r="X938" i="19"/>
  <c r="L939" i="19"/>
  <c r="O939" i="19"/>
  <c r="R939" i="19"/>
  <c r="U939" i="19"/>
  <c r="X939" i="19"/>
  <c r="L940" i="19"/>
  <c r="O940" i="19"/>
  <c r="R940" i="19"/>
  <c r="U940" i="19"/>
  <c r="X940" i="19"/>
  <c r="L944" i="19"/>
  <c r="O944" i="19"/>
  <c r="R944" i="19"/>
  <c r="U944" i="19"/>
  <c r="X944" i="19"/>
  <c r="L952" i="19"/>
  <c r="O952" i="19"/>
  <c r="R952" i="19"/>
  <c r="U952" i="19"/>
  <c r="X952" i="19"/>
  <c r="L928" i="19"/>
  <c r="O928" i="19"/>
  <c r="R928" i="19"/>
  <c r="U928" i="19"/>
  <c r="X928" i="19"/>
  <c r="L946" i="19"/>
  <c r="O946" i="19"/>
  <c r="R946" i="19"/>
  <c r="U946" i="19"/>
  <c r="X946" i="19"/>
  <c r="L933" i="19"/>
  <c r="O933" i="19"/>
  <c r="R933" i="19"/>
  <c r="U933" i="19"/>
  <c r="X933" i="19"/>
  <c r="X941" i="19"/>
  <c r="U941" i="19"/>
  <c r="R941" i="19"/>
  <c r="O941" i="19"/>
  <c r="L941" i="19"/>
  <c r="AA925" i="19" l="1"/>
  <c r="AA932" i="19"/>
  <c r="AA942" i="19"/>
  <c r="AA946" i="19"/>
  <c r="AA936" i="19"/>
  <c r="AA956" i="19"/>
  <c r="AA930" i="19"/>
  <c r="AA941" i="19"/>
  <c r="AA950" i="19"/>
  <c r="AA933" i="19"/>
  <c r="AA940" i="19"/>
  <c r="AA955" i="19"/>
  <c r="AA934" i="19"/>
  <c r="AA928" i="19"/>
  <c r="AA952" i="19"/>
  <c r="AA944" i="19"/>
  <c r="AA939" i="19"/>
  <c r="AA938" i="19"/>
  <c r="AA937" i="19"/>
  <c r="AA935" i="19"/>
  <c r="AA926" i="19"/>
  <c r="AA945" i="19"/>
  <c r="AA954" i="19"/>
  <c r="AA947" i="19"/>
  <c r="AA957" i="19"/>
  <c r="AA948" i="19"/>
  <c r="AA949" i="19"/>
  <c r="AA951" i="19"/>
  <c r="AA931" i="19"/>
  <c r="AA929" i="19"/>
  <c r="AA927" i="19"/>
  <c r="AA943" i="19"/>
  <c r="AA953" i="19"/>
  <c r="I910" i="19" l="1"/>
  <c r="I911" i="19"/>
  <c r="I902" i="19"/>
  <c r="I895" i="19"/>
  <c r="I896" i="19"/>
  <c r="I913" i="19"/>
  <c r="I897" i="19"/>
  <c r="I898" i="19"/>
  <c r="I899" i="19"/>
  <c r="I900" i="19"/>
  <c r="I905" i="19"/>
  <c r="I906" i="19"/>
  <c r="I907" i="19"/>
  <c r="I908" i="19"/>
  <c r="I923" i="19"/>
  <c r="I878" i="19"/>
  <c r="I879" i="19"/>
  <c r="I912" i="19"/>
  <c r="I901" i="19"/>
  <c r="I915" i="19"/>
  <c r="I881" i="19"/>
  <c r="I882" i="19"/>
  <c r="I883" i="19"/>
  <c r="I884" i="19"/>
  <c r="I885" i="19"/>
  <c r="I921" i="19"/>
  <c r="I916" i="19"/>
  <c r="I917" i="19"/>
  <c r="I886" i="19"/>
  <c r="I875" i="19"/>
  <c r="I876" i="19"/>
  <c r="I920" i="19"/>
  <c r="I889" i="19"/>
  <c r="I890" i="19"/>
  <c r="I891" i="19"/>
  <c r="I892" i="19"/>
  <c r="I909" i="19"/>
  <c r="I924" i="19"/>
  <c r="I887" i="19"/>
  <c r="I888" i="19"/>
  <c r="I922" i="19"/>
  <c r="I877" i="19"/>
  <c r="I880" i="19"/>
  <c r="I893" i="19"/>
  <c r="I918" i="19"/>
  <c r="I919" i="19"/>
  <c r="I914" i="19"/>
  <c r="I894" i="19"/>
  <c r="I903" i="19"/>
  <c r="I904" i="19"/>
  <c r="L911" i="19"/>
  <c r="O911" i="19"/>
  <c r="R911" i="19"/>
  <c r="U911" i="19"/>
  <c r="X911" i="19"/>
  <c r="L902" i="19"/>
  <c r="O902" i="19"/>
  <c r="R902" i="19"/>
  <c r="U902" i="19"/>
  <c r="X902" i="19"/>
  <c r="L895" i="19"/>
  <c r="O895" i="19"/>
  <c r="R895" i="19"/>
  <c r="U895" i="19"/>
  <c r="X895" i="19"/>
  <c r="L896" i="19"/>
  <c r="O896" i="19"/>
  <c r="R896" i="19"/>
  <c r="U896" i="19"/>
  <c r="X896" i="19"/>
  <c r="L913" i="19"/>
  <c r="O913" i="19"/>
  <c r="R913" i="19"/>
  <c r="U913" i="19"/>
  <c r="X913" i="19"/>
  <c r="L897" i="19"/>
  <c r="O897" i="19"/>
  <c r="R897" i="19"/>
  <c r="U897" i="19"/>
  <c r="X897" i="19"/>
  <c r="L898" i="19"/>
  <c r="O898" i="19"/>
  <c r="R898" i="19"/>
  <c r="U898" i="19"/>
  <c r="X898" i="19"/>
  <c r="L899" i="19"/>
  <c r="O899" i="19"/>
  <c r="R899" i="19"/>
  <c r="U899" i="19"/>
  <c r="X899" i="19"/>
  <c r="L900" i="19"/>
  <c r="O900" i="19"/>
  <c r="R900" i="19"/>
  <c r="U900" i="19"/>
  <c r="X900" i="19"/>
  <c r="L905" i="19"/>
  <c r="O905" i="19"/>
  <c r="R905" i="19"/>
  <c r="U905" i="19"/>
  <c r="X905" i="19"/>
  <c r="L906" i="19"/>
  <c r="O906" i="19"/>
  <c r="R906" i="19"/>
  <c r="U906" i="19"/>
  <c r="X906" i="19"/>
  <c r="L907" i="19"/>
  <c r="O907" i="19"/>
  <c r="R907" i="19"/>
  <c r="U907" i="19"/>
  <c r="X907" i="19"/>
  <c r="L908" i="19"/>
  <c r="O908" i="19"/>
  <c r="R908" i="19"/>
  <c r="U908" i="19"/>
  <c r="X908" i="19"/>
  <c r="L923" i="19"/>
  <c r="O923" i="19"/>
  <c r="R923" i="19"/>
  <c r="U923" i="19"/>
  <c r="X923" i="19"/>
  <c r="L878" i="19"/>
  <c r="O878" i="19"/>
  <c r="R878" i="19"/>
  <c r="U878" i="19"/>
  <c r="X878" i="19"/>
  <c r="L879" i="19"/>
  <c r="O879" i="19"/>
  <c r="R879" i="19"/>
  <c r="U879" i="19"/>
  <c r="X879" i="19"/>
  <c r="L912" i="19"/>
  <c r="O912" i="19"/>
  <c r="R912" i="19"/>
  <c r="U912" i="19"/>
  <c r="X912" i="19"/>
  <c r="L901" i="19"/>
  <c r="O901" i="19"/>
  <c r="R901" i="19"/>
  <c r="U901" i="19"/>
  <c r="X901" i="19"/>
  <c r="L915" i="19"/>
  <c r="O915" i="19"/>
  <c r="R915" i="19"/>
  <c r="U915" i="19"/>
  <c r="X915" i="19"/>
  <c r="L881" i="19"/>
  <c r="O881" i="19"/>
  <c r="R881" i="19"/>
  <c r="U881" i="19"/>
  <c r="X881" i="19"/>
  <c r="L882" i="19"/>
  <c r="O882" i="19"/>
  <c r="R882" i="19"/>
  <c r="U882" i="19"/>
  <c r="X882" i="19"/>
  <c r="L883" i="19"/>
  <c r="O883" i="19"/>
  <c r="R883" i="19"/>
  <c r="U883" i="19"/>
  <c r="X883" i="19"/>
  <c r="L884" i="19"/>
  <c r="O884" i="19"/>
  <c r="R884" i="19"/>
  <c r="U884" i="19"/>
  <c r="X884" i="19"/>
  <c r="L885" i="19"/>
  <c r="O885" i="19"/>
  <c r="R885" i="19"/>
  <c r="U885" i="19"/>
  <c r="X885" i="19"/>
  <c r="L921" i="19"/>
  <c r="O921" i="19"/>
  <c r="R921" i="19"/>
  <c r="U921" i="19"/>
  <c r="X921" i="19"/>
  <c r="L916" i="19"/>
  <c r="O916" i="19"/>
  <c r="R916" i="19"/>
  <c r="U916" i="19"/>
  <c r="X916" i="19"/>
  <c r="L917" i="19"/>
  <c r="O917" i="19"/>
  <c r="R917" i="19"/>
  <c r="U917" i="19"/>
  <c r="X917" i="19"/>
  <c r="L886" i="19"/>
  <c r="O886" i="19"/>
  <c r="R886" i="19"/>
  <c r="U886" i="19"/>
  <c r="X886" i="19"/>
  <c r="L875" i="19"/>
  <c r="O875" i="19"/>
  <c r="R875" i="19"/>
  <c r="U875" i="19"/>
  <c r="X875" i="19"/>
  <c r="L876" i="19"/>
  <c r="O876" i="19"/>
  <c r="R876" i="19"/>
  <c r="U876" i="19"/>
  <c r="X876" i="19"/>
  <c r="L920" i="19"/>
  <c r="O920" i="19"/>
  <c r="R920" i="19"/>
  <c r="U920" i="19"/>
  <c r="X920" i="19"/>
  <c r="L889" i="19"/>
  <c r="O889" i="19"/>
  <c r="R889" i="19"/>
  <c r="U889" i="19"/>
  <c r="X889" i="19"/>
  <c r="L890" i="19"/>
  <c r="O890" i="19"/>
  <c r="R890" i="19"/>
  <c r="U890" i="19"/>
  <c r="X890" i="19"/>
  <c r="L891" i="19"/>
  <c r="O891" i="19"/>
  <c r="R891" i="19"/>
  <c r="U891" i="19"/>
  <c r="X891" i="19"/>
  <c r="L892" i="19"/>
  <c r="O892" i="19"/>
  <c r="R892" i="19"/>
  <c r="U892" i="19"/>
  <c r="X892" i="19"/>
  <c r="L909" i="19"/>
  <c r="O909" i="19"/>
  <c r="R909" i="19"/>
  <c r="U909" i="19"/>
  <c r="X909" i="19"/>
  <c r="L924" i="19"/>
  <c r="O924" i="19"/>
  <c r="R924" i="19"/>
  <c r="U924" i="19"/>
  <c r="X924" i="19"/>
  <c r="L887" i="19"/>
  <c r="O887" i="19"/>
  <c r="R887" i="19"/>
  <c r="U887" i="19"/>
  <c r="X887" i="19"/>
  <c r="L888" i="19"/>
  <c r="O888" i="19"/>
  <c r="R888" i="19"/>
  <c r="U888" i="19"/>
  <c r="X888" i="19"/>
  <c r="L922" i="19"/>
  <c r="O922" i="19"/>
  <c r="R922" i="19"/>
  <c r="U922" i="19"/>
  <c r="X922" i="19"/>
  <c r="L877" i="19"/>
  <c r="O877" i="19"/>
  <c r="R877" i="19"/>
  <c r="U877" i="19"/>
  <c r="X877" i="19"/>
  <c r="L880" i="19"/>
  <c r="O880" i="19"/>
  <c r="R880" i="19"/>
  <c r="U880" i="19"/>
  <c r="X880" i="19"/>
  <c r="L893" i="19"/>
  <c r="O893" i="19"/>
  <c r="R893" i="19"/>
  <c r="U893" i="19"/>
  <c r="X893" i="19"/>
  <c r="L918" i="19"/>
  <c r="O918" i="19"/>
  <c r="R918" i="19"/>
  <c r="U918" i="19"/>
  <c r="X918" i="19"/>
  <c r="L919" i="19"/>
  <c r="O919" i="19"/>
  <c r="R919" i="19"/>
  <c r="U919" i="19"/>
  <c r="X919" i="19"/>
  <c r="L914" i="19"/>
  <c r="O914" i="19"/>
  <c r="R914" i="19"/>
  <c r="U914" i="19"/>
  <c r="X914" i="19"/>
  <c r="L894" i="19"/>
  <c r="O894" i="19"/>
  <c r="R894" i="19"/>
  <c r="U894" i="19"/>
  <c r="X894" i="19"/>
  <c r="L903" i="19"/>
  <c r="O903" i="19"/>
  <c r="R903" i="19"/>
  <c r="U903" i="19"/>
  <c r="X903" i="19"/>
  <c r="O904" i="19"/>
  <c r="R904" i="19"/>
  <c r="U904" i="19"/>
  <c r="X904" i="19"/>
  <c r="X910" i="19"/>
  <c r="U910" i="19"/>
  <c r="R910" i="19"/>
  <c r="O910" i="19"/>
  <c r="L910" i="19"/>
  <c r="AA900" i="19" l="1"/>
  <c r="AA887" i="19"/>
  <c r="AA876" i="19"/>
  <c r="AA883" i="19"/>
  <c r="AA882" i="19"/>
  <c r="AA877" i="19"/>
  <c r="AA891" i="19"/>
  <c r="AA916" i="19"/>
  <c r="AA892" i="19"/>
  <c r="AA923" i="19"/>
  <c r="AA910" i="19"/>
  <c r="AA914" i="19"/>
  <c r="AA909" i="19"/>
  <c r="AA915" i="19"/>
  <c r="AA906" i="19"/>
  <c r="AA899" i="19"/>
  <c r="AA897" i="19"/>
  <c r="AA881" i="19"/>
  <c r="AA895" i="19"/>
  <c r="AA919" i="19"/>
  <c r="AA924" i="19"/>
  <c r="AA875" i="19"/>
  <c r="AA908" i="19"/>
  <c r="AA913" i="19"/>
  <c r="AA888" i="19"/>
  <c r="AA920" i="19"/>
  <c r="AA884" i="19"/>
  <c r="AA905" i="19"/>
  <c r="AA889" i="19"/>
  <c r="AA878" i="19"/>
  <c r="AA896" i="19"/>
  <c r="AA918" i="19"/>
  <c r="AA917" i="19"/>
  <c r="AA898" i="19"/>
  <c r="AA904" i="19"/>
  <c r="AA890" i="19"/>
  <c r="AA921" i="19"/>
  <c r="AA912" i="19"/>
  <c r="AA911" i="19"/>
  <c r="AA880" i="19"/>
  <c r="AA893" i="19"/>
  <c r="AA894" i="19"/>
  <c r="AA886" i="19"/>
  <c r="AA901" i="19"/>
  <c r="AA907" i="19"/>
  <c r="AA902" i="19"/>
  <c r="AA885" i="19"/>
  <c r="AA903" i="19"/>
  <c r="AA922" i="19"/>
  <c r="AA879" i="19"/>
  <c r="I856" i="19" l="1"/>
  <c r="I869" i="19"/>
  <c r="I847" i="19"/>
  <c r="I862" i="19"/>
  <c r="I853" i="19"/>
  <c r="I855" i="19"/>
  <c r="I833" i="19"/>
  <c r="I832" i="19"/>
  <c r="I867" i="19"/>
  <c r="I857" i="19"/>
  <c r="I858" i="19"/>
  <c r="I859" i="19"/>
  <c r="I860" i="19"/>
  <c r="I861" i="19"/>
  <c r="I873" i="19"/>
  <c r="I874" i="19"/>
  <c r="I848" i="19"/>
  <c r="I849" i="19"/>
  <c r="I850" i="19"/>
  <c r="I851" i="19"/>
  <c r="I831" i="19"/>
  <c r="I866" i="19"/>
  <c r="I843" i="19"/>
  <c r="I854" i="19"/>
  <c r="I868" i="19"/>
  <c r="I835" i="19"/>
  <c r="I836" i="19"/>
  <c r="I837" i="19"/>
  <c r="I838" i="19"/>
  <c r="I839" i="19"/>
  <c r="I840" i="19"/>
  <c r="I870" i="19"/>
  <c r="I865" i="19"/>
  <c r="I864" i="19"/>
  <c r="I863" i="19"/>
  <c r="I841" i="19"/>
  <c r="I842" i="19"/>
  <c r="I834" i="19"/>
  <c r="I871" i="19"/>
  <c r="I872" i="19"/>
  <c r="I844" i="19"/>
  <c r="I845" i="19"/>
  <c r="I846" i="19"/>
  <c r="I852" i="19"/>
  <c r="L869" i="19"/>
  <c r="O869" i="19"/>
  <c r="R869" i="19"/>
  <c r="U869" i="19"/>
  <c r="X869" i="19"/>
  <c r="L847" i="19"/>
  <c r="O847" i="19"/>
  <c r="R847" i="19"/>
  <c r="U847" i="19"/>
  <c r="X847" i="19"/>
  <c r="L862" i="19"/>
  <c r="O862" i="19"/>
  <c r="R862" i="19"/>
  <c r="U862" i="19"/>
  <c r="X862" i="19"/>
  <c r="L853" i="19"/>
  <c r="O853" i="19"/>
  <c r="R853" i="19"/>
  <c r="U853" i="19"/>
  <c r="X853" i="19"/>
  <c r="L855" i="19"/>
  <c r="O855" i="19"/>
  <c r="R855" i="19"/>
  <c r="U855" i="19"/>
  <c r="X855" i="19"/>
  <c r="L833" i="19"/>
  <c r="O833" i="19"/>
  <c r="R833" i="19"/>
  <c r="U833" i="19"/>
  <c r="X833" i="19"/>
  <c r="L832" i="19"/>
  <c r="O832" i="19"/>
  <c r="R832" i="19"/>
  <c r="U832" i="19"/>
  <c r="X832" i="19"/>
  <c r="L867" i="19"/>
  <c r="O867" i="19"/>
  <c r="R867" i="19"/>
  <c r="U867" i="19"/>
  <c r="X867" i="19"/>
  <c r="L857" i="19"/>
  <c r="O857" i="19"/>
  <c r="R857" i="19"/>
  <c r="U857" i="19"/>
  <c r="X857" i="19"/>
  <c r="L858" i="19"/>
  <c r="O858" i="19"/>
  <c r="R858" i="19"/>
  <c r="U858" i="19"/>
  <c r="X858" i="19"/>
  <c r="L859" i="19"/>
  <c r="O859" i="19"/>
  <c r="R859" i="19"/>
  <c r="U859" i="19"/>
  <c r="X859" i="19"/>
  <c r="L860" i="19"/>
  <c r="O860" i="19"/>
  <c r="R860" i="19"/>
  <c r="U860" i="19"/>
  <c r="X860" i="19"/>
  <c r="L861" i="19"/>
  <c r="O861" i="19"/>
  <c r="R861" i="19"/>
  <c r="U861" i="19"/>
  <c r="X861" i="19"/>
  <c r="L873" i="19"/>
  <c r="O873" i="19"/>
  <c r="R873" i="19"/>
  <c r="U873" i="19"/>
  <c r="X873" i="19"/>
  <c r="L874" i="19"/>
  <c r="O874" i="19"/>
  <c r="R874" i="19"/>
  <c r="U874" i="19"/>
  <c r="X874" i="19"/>
  <c r="L848" i="19"/>
  <c r="O848" i="19"/>
  <c r="R848" i="19"/>
  <c r="U848" i="19"/>
  <c r="X848" i="19"/>
  <c r="L849" i="19"/>
  <c r="O849" i="19"/>
  <c r="R849" i="19"/>
  <c r="U849" i="19"/>
  <c r="X849" i="19"/>
  <c r="L850" i="19"/>
  <c r="O850" i="19"/>
  <c r="R850" i="19"/>
  <c r="U850" i="19"/>
  <c r="X850" i="19"/>
  <c r="L851" i="19"/>
  <c r="O851" i="19"/>
  <c r="R851" i="19"/>
  <c r="U851" i="19"/>
  <c r="X851" i="19"/>
  <c r="L831" i="19"/>
  <c r="O831" i="19"/>
  <c r="R831" i="19"/>
  <c r="U831" i="19"/>
  <c r="X831" i="19"/>
  <c r="L866" i="19"/>
  <c r="O866" i="19"/>
  <c r="R866" i="19"/>
  <c r="U866" i="19"/>
  <c r="X866" i="19"/>
  <c r="L843" i="19"/>
  <c r="O843" i="19"/>
  <c r="R843" i="19"/>
  <c r="U843" i="19"/>
  <c r="X843" i="19"/>
  <c r="L854" i="19"/>
  <c r="O854" i="19"/>
  <c r="R854" i="19"/>
  <c r="U854" i="19"/>
  <c r="X854" i="19"/>
  <c r="L868" i="19"/>
  <c r="O868" i="19"/>
  <c r="R868" i="19"/>
  <c r="U868" i="19"/>
  <c r="X868" i="19"/>
  <c r="L835" i="19"/>
  <c r="O835" i="19"/>
  <c r="R835" i="19"/>
  <c r="U835" i="19"/>
  <c r="X835" i="19"/>
  <c r="L836" i="19"/>
  <c r="O836" i="19"/>
  <c r="R836" i="19"/>
  <c r="U836" i="19"/>
  <c r="X836" i="19"/>
  <c r="L837" i="19"/>
  <c r="O837" i="19"/>
  <c r="R837" i="19"/>
  <c r="U837" i="19"/>
  <c r="X837" i="19"/>
  <c r="L838" i="19"/>
  <c r="O838" i="19"/>
  <c r="R838" i="19"/>
  <c r="U838" i="19"/>
  <c r="X838" i="19"/>
  <c r="L839" i="19"/>
  <c r="O839" i="19"/>
  <c r="R839" i="19"/>
  <c r="U839" i="19"/>
  <c r="X839" i="19"/>
  <c r="L840" i="19"/>
  <c r="O840" i="19"/>
  <c r="R840" i="19"/>
  <c r="U840" i="19"/>
  <c r="X840" i="19"/>
  <c r="L870" i="19"/>
  <c r="O870" i="19"/>
  <c r="R870" i="19"/>
  <c r="U870" i="19"/>
  <c r="X870" i="19"/>
  <c r="L865" i="19"/>
  <c r="O865" i="19"/>
  <c r="R865" i="19"/>
  <c r="U865" i="19"/>
  <c r="X865" i="19"/>
  <c r="L864" i="19"/>
  <c r="O864" i="19"/>
  <c r="R864" i="19"/>
  <c r="U864" i="19"/>
  <c r="X864" i="19"/>
  <c r="L863" i="19"/>
  <c r="O863" i="19"/>
  <c r="R863" i="19"/>
  <c r="U863" i="19"/>
  <c r="X863" i="19"/>
  <c r="L841" i="19"/>
  <c r="O841" i="19"/>
  <c r="R841" i="19"/>
  <c r="U841" i="19"/>
  <c r="X841" i="19"/>
  <c r="L842" i="19"/>
  <c r="O842" i="19"/>
  <c r="R842" i="19"/>
  <c r="U842" i="19"/>
  <c r="X842" i="19"/>
  <c r="L834" i="19"/>
  <c r="O834" i="19"/>
  <c r="R834" i="19"/>
  <c r="U834" i="19"/>
  <c r="X834" i="19"/>
  <c r="L871" i="19"/>
  <c r="O871" i="19"/>
  <c r="R871" i="19"/>
  <c r="U871" i="19"/>
  <c r="X871" i="19"/>
  <c r="L872" i="19"/>
  <c r="O872" i="19"/>
  <c r="R872" i="19"/>
  <c r="U872" i="19"/>
  <c r="X872" i="19"/>
  <c r="L844" i="19"/>
  <c r="O844" i="19"/>
  <c r="R844" i="19"/>
  <c r="U844" i="19"/>
  <c r="X844" i="19"/>
  <c r="L845" i="19"/>
  <c r="O845" i="19"/>
  <c r="R845" i="19"/>
  <c r="U845" i="19"/>
  <c r="X845" i="19"/>
  <c r="L846" i="19"/>
  <c r="O846" i="19"/>
  <c r="R846" i="19"/>
  <c r="U846" i="19"/>
  <c r="X846" i="19"/>
  <c r="L852" i="19"/>
  <c r="O852" i="19"/>
  <c r="R852" i="19"/>
  <c r="U852" i="19"/>
  <c r="X852" i="19"/>
  <c r="X856" i="19"/>
  <c r="U856" i="19"/>
  <c r="R856" i="19"/>
  <c r="O856" i="19"/>
  <c r="L856" i="19"/>
  <c r="AA844" i="19" l="1"/>
  <c r="AA845" i="19"/>
  <c r="AA865" i="19"/>
  <c r="AA867" i="19"/>
  <c r="AA831" i="19"/>
  <c r="AA833" i="19"/>
  <c r="AA842" i="19"/>
  <c r="AA838" i="19"/>
  <c r="AA860" i="19"/>
  <c r="AA853" i="19"/>
  <c r="AA857" i="19"/>
  <c r="AA866" i="19"/>
  <c r="AA851" i="19"/>
  <c r="AA850" i="19"/>
  <c r="AA868" i="19"/>
  <c r="AA848" i="19"/>
  <c r="AA871" i="19"/>
  <c r="AA864" i="19"/>
  <c r="AA852" i="19"/>
  <c r="AA839" i="19"/>
  <c r="AA837" i="19"/>
  <c r="AA836" i="19"/>
  <c r="AA832" i="19"/>
  <c r="AA872" i="19"/>
  <c r="AA840" i="19"/>
  <c r="AA859" i="19"/>
  <c r="AA835" i="19"/>
  <c r="AA843" i="19"/>
  <c r="AA856" i="19"/>
  <c r="AA834" i="19"/>
  <c r="AA841" i="19"/>
  <c r="AA863" i="19"/>
  <c r="AA855" i="19"/>
  <c r="AA862" i="19"/>
  <c r="AA847" i="19"/>
  <c r="AA869" i="19"/>
  <c r="AA846" i="19"/>
  <c r="AA861" i="19"/>
  <c r="AA849" i="19"/>
  <c r="AA873" i="19"/>
  <c r="AA858" i="19"/>
  <c r="AA870" i="19"/>
  <c r="AA854" i="19"/>
  <c r="AA874" i="19"/>
  <c r="I814" i="19" l="1"/>
  <c r="I828" i="19"/>
  <c r="I829" i="19"/>
  <c r="I809" i="19"/>
  <c r="I817" i="19"/>
  <c r="I803" i="19"/>
  <c r="I804" i="19"/>
  <c r="I823" i="19"/>
  <c r="I808" i="19"/>
  <c r="I806" i="19"/>
  <c r="I802" i="19"/>
  <c r="I799" i="19"/>
  <c r="I800" i="19"/>
  <c r="I818" i="19"/>
  <c r="I819" i="19"/>
  <c r="I830" i="19"/>
  <c r="I801" i="19"/>
  <c r="I825" i="19"/>
  <c r="I824" i="19"/>
  <c r="I813" i="19"/>
  <c r="I792" i="19"/>
  <c r="I793" i="19"/>
  <c r="I794" i="19"/>
  <c r="I795" i="19"/>
  <c r="I796" i="19"/>
  <c r="I815" i="19"/>
  <c r="I816" i="19"/>
  <c r="I807" i="19"/>
  <c r="I810" i="19"/>
  <c r="I811" i="19"/>
  <c r="I812" i="19"/>
  <c r="I820" i="19"/>
  <c r="I821" i="19"/>
  <c r="I822" i="19"/>
  <c r="I797" i="19"/>
  <c r="I798" i="19"/>
  <c r="I826" i="19"/>
  <c r="I827" i="19"/>
  <c r="I805" i="19"/>
  <c r="L828" i="19"/>
  <c r="O828" i="19"/>
  <c r="R828" i="19"/>
  <c r="U828" i="19"/>
  <c r="X828" i="19"/>
  <c r="L829" i="19"/>
  <c r="O829" i="19"/>
  <c r="R829" i="19"/>
  <c r="U829" i="19"/>
  <c r="X829" i="19"/>
  <c r="L809" i="19"/>
  <c r="O809" i="19"/>
  <c r="R809" i="19"/>
  <c r="U809" i="19"/>
  <c r="X809" i="19"/>
  <c r="L817" i="19"/>
  <c r="O817" i="19"/>
  <c r="R817" i="19"/>
  <c r="U817" i="19"/>
  <c r="X817" i="19"/>
  <c r="L803" i="19"/>
  <c r="O803" i="19"/>
  <c r="R803" i="19"/>
  <c r="U803" i="19"/>
  <c r="X803" i="19"/>
  <c r="L804" i="19"/>
  <c r="O804" i="19"/>
  <c r="R804" i="19"/>
  <c r="U804" i="19"/>
  <c r="X804" i="19"/>
  <c r="L823" i="19"/>
  <c r="O823" i="19"/>
  <c r="R823" i="19"/>
  <c r="U823" i="19"/>
  <c r="X823" i="19"/>
  <c r="L808" i="19"/>
  <c r="O808" i="19"/>
  <c r="R808" i="19"/>
  <c r="U808" i="19"/>
  <c r="X808" i="19"/>
  <c r="L806" i="19"/>
  <c r="O806" i="19"/>
  <c r="R806" i="19"/>
  <c r="U806" i="19"/>
  <c r="X806" i="19"/>
  <c r="L802" i="19"/>
  <c r="O802" i="19"/>
  <c r="R802" i="19"/>
  <c r="U802" i="19"/>
  <c r="X802" i="19"/>
  <c r="L799" i="19"/>
  <c r="O799" i="19"/>
  <c r="R799" i="19"/>
  <c r="U799" i="19"/>
  <c r="X799" i="19"/>
  <c r="L800" i="19"/>
  <c r="O800" i="19"/>
  <c r="R800" i="19"/>
  <c r="U800" i="19"/>
  <c r="X800" i="19"/>
  <c r="L818" i="19"/>
  <c r="O818" i="19"/>
  <c r="R818" i="19"/>
  <c r="U818" i="19"/>
  <c r="X818" i="19"/>
  <c r="L819" i="19"/>
  <c r="O819" i="19"/>
  <c r="R819" i="19"/>
  <c r="U819" i="19"/>
  <c r="X819" i="19"/>
  <c r="L830" i="19"/>
  <c r="O830" i="19"/>
  <c r="R830" i="19"/>
  <c r="U830" i="19"/>
  <c r="X830" i="19"/>
  <c r="L801" i="19"/>
  <c r="O801" i="19"/>
  <c r="R801" i="19"/>
  <c r="U801" i="19"/>
  <c r="X801" i="19"/>
  <c r="L825" i="19"/>
  <c r="O825" i="19"/>
  <c r="R825" i="19"/>
  <c r="U825" i="19"/>
  <c r="X825" i="19"/>
  <c r="L824" i="19"/>
  <c r="O824" i="19"/>
  <c r="R824" i="19"/>
  <c r="U824" i="19"/>
  <c r="X824" i="19"/>
  <c r="L813" i="19"/>
  <c r="O813" i="19"/>
  <c r="R813" i="19"/>
  <c r="U813" i="19"/>
  <c r="X813" i="19"/>
  <c r="L792" i="19"/>
  <c r="O792" i="19"/>
  <c r="R792" i="19"/>
  <c r="U792" i="19"/>
  <c r="X792" i="19"/>
  <c r="L793" i="19"/>
  <c r="O793" i="19"/>
  <c r="R793" i="19"/>
  <c r="U793" i="19"/>
  <c r="X793" i="19"/>
  <c r="L794" i="19"/>
  <c r="O794" i="19"/>
  <c r="R794" i="19"/>
  <c r="U794" i="19"/>
  <c r="X794" i="19"/>
  <c r="L795" i="19"/>
  <c r="O795" i="19"/>
  <c r="R795" i="19"/>
  <c r="U795" i="19"/>
  <c r="X795" i="19"/>
  <c r="L796" i="19"/>
  <c r="O796" i="19"/>
  <c r="R796" i="19"/>
  <c r="U796" i="19"/>
  <c r="X796" i="19"/>
  <c r="L815" i="19"/>
  <c r="O815" i="19"/>
  <c r="R815" i="19"/>
  <c r="U815" i="19"/>
  <c r="X815" i="19"/>
  <c r="L816" i="19"/>
  <c r="O816" i="19"/>
  <c r="R816" i="19"/>
  <c r="U816" i="19"/>
  <c r="X816" i="19"/>
  <c r="L807" i="19"/>
  <c r="O807" i="19"/>
  <c r="R807" i="19"/>
  <c r="U807" i="19"/>
  <c r="X807" i="19"/>
  <c r="L810" i="19"/>
  <c r="O810" i="19"/>
  <c r="R810" i="19"/>
  <c r="U810" i="19"/>
  <c r="X810" i="19"/>
  <c r="L811" i="19"/>
  <c r="O811" i="19"/>
  <c r="R811" i="19"/>
  <c r="U811" i="19"/>
  <c r="X811" i="19"/>
  <c r="L812" i="19"/>
  <c r="O812" i="19"/>
  <c r="R812" i="19"/>
  <c r="U812" i="19"/>
  <c r="X812" i="19"/>
  <c r="L820" i="19"/>
  <c r="O820" i="19"/>
  <c r="R820" i="19"/>
  <c r="U820" i="19"/>
  <c r="X820" i="19"/>
  <c r="L821" i="19"/>
  <c r="O821" i="19"/>
  <c r="R821" i="19"/>
  <c r="U821" i="19"/>
  <c r="X821" i="19"/>
  <c r="L822" i="19"/>
  <c r="O822" i="19"/>
  <c r="R822" i="19"/>
  <c r="U822" i="19"/>
  <c r="X822" i="19"/>
  <c r="L797" i="19"/>
  <c r="O797" i="19"/>
  <c r="R797" i="19"/>
  <c r="U797" i="19"/>
  <c r="X797" i="19"/>
  <c r="L798" i="19"/>
  <c r="O798" i="19"/>
  <c r="R798" i="19"/>
  <c r="U798" i="19"/>
  <c r="X798" i="19"/>
  <c r="L826" i="19"/>
  <c r="O826" i="19"/>
  <c r="R826" i="19"/>
  <c r="U826" i="19"/>
  <c r="X826" i="19"/>
  <c r="L827" i="19"/>
  <c r="O827" i="19"/>
  <c r="R827" i="19"/>
  <c r="U827" i="19"/>
  <c r="X827" i="19"/>
  <c r="L805" i="19"/>
  <c r="O805" i="19"/>
  <c r="R805" i="19"/>
  <c r="U805" i="19"/>
  <c r="X805" i="19"/>
  <c r="X814" i="19"/>
  <c r="U814" i="19"/>
  <c r="R814" i="19"/>
  <c r="O814" i="19"/>
  <c r="L814" i="19"/>
  <c r="AA823" i="19" l="1"/>
  <c r="AA803" i="19"/>
  <c r="AA809" i="19"/>
  <c r="AA801" i="19"/>
  <c r="AA796" i="19"/>
  <c r="AA808" i="19"/>
  <c r="AA814" i="19"/>
  <c r="AA816" i="19"/>
  <c r="AA804" i="19"/>
  <c r="AA829" i="19"/>
  <c r="AA826" i="19"/>
  <c r="AA821" i="19"/>
  <c r="AA810" i="19"/>
  <c r="AA792" i="19"/>
  <c r="AA800" i="19"/>
  <c r="AA817" i="19"/>
  <c r="AA805" i="19"/>
  <c r="AA798" i="19"/>
  <c r="AA797" i="19"/>
  <c r="AA820" i="19"/>
  <c r="AA812" i="19"/>
  <c r="AA794" i="19"/>
  <c r="AA811" i="19"/>
  <c r="AA795" i="19"/>
  <c r="AA827" i="19"/>
  <c r="AA793" i="19"/>
  <c r="AA825" i="19"/>
  <c r="AA830" i="19"/>
  <c r="AA819" i="19"/>
  <c r="AA806" i="19"/>
  <c r="AA813" i="19"/>
  <c r="AA824" i="19"/>
  <c r="AA822" i="19"/>
  <c r="AA828" i="19"/>
  <c r="AA815" i="19"/>
  <c r="AA818" i="19"/>
  <c r="AA799" i="19"/>
  <c r="AA802" i="19"/>
  <c r="AA807" i="19"/>
  <c r="X1075" i="19"/>
  <c r="U1075" i="19"/>
  <c r="R1075" i="19"/>
  <c r="O1075" i="19"/>
  <c r="L1075" i="19"/>
  <c r="X1069" i="19"/>
  <c r="U1069" i="19"/>
  <c r="R1069" i="19"/>
  <c r="O1069" i="19"/>
  <c r="L1069" i="19"/>
  <c r="AA1075" i="19" l="1"/>
  <c r="AA1069" i="19"/>
  <c r="N386" i="19"/>
  <c r="L714" i="19" l="1"/>
  <c r="O714" i="19"/>
  <c r="R714" i="19"/>
  <c r="U714" i="19"/>
  <c r="X714" i="19"/>
  <c r="L715" i="19"/>
  <c r="O715" i="19"/>
  <c r="R715" i="19"/>
  <c r="U715" i="19"/>
  <c r="X715" i="19"/>
  <c r="L716" i="19"/>
  <c r="O716" i="19"/>
  <c r="R716" i="19"/>
  <c r="U716" i="19"/>
  <c r="X716" i="19"/>
  <c r="L717" i="19"/>
  <c r="O717" i="19"/>
  <c r="R717" i="19"/>
  <c r="U717" i="19"/>
  <c r="X717" i="19"/>
  <c r="L718" i="19"/>
  <c r="O718" i="19"/>
  <c r="R718" i="19"/>
  <c r="U718" i="19"/>
  <c r="X718" i="19"/>
  <c r="L719" i="19"/>
  <c r="O719" i="19"/>
  <c r="R719" i="19"/>
  <c r="U719" i="19"/>
  <c r="X719" i="19"/>
  <c r="L720" i="19"/>
  <c r="O720" i="19"/>
  <c r="R720" i="19"/>
  <c r="U720" i="19"/>
  <c r="X720" i="19"/>
  <c r="L725" i="19"/>
  <c r="O725" i="19"/>
  <c r="R725" i="19"/>
  <c r="U725" i="19"/>
  <c r="X725" i="19"/>
  <c r="L726" i="19"/>
  <c r="O726" i="19"/>
  <c r="R726" i="19"/>
  <c r="U726" i="19"/>
  <c r="X726" i="19"/>
  <c r="L741" i="19"/>
  <c r="O741" i="19"/>
  <c r="R741" i="19"/>
  <c r="U741" i="19"/>
  <c r="X741" i="19"/>
  <c r="L742" i="19"/>
  <c r="O742" i="19"/>
  <c r="R742" i="19"/>
  <c r="U742" i="19"/>
  <c r="X742" i="19"/>
  <c r="L740" i="19"/>
  <c r="O740" i="19"/>
  <c r="R740" i="19"/>
  <c r="U740" i="19"/>
  <c r="X740" i="19"/>
  <c r="L730" i="19"/>
  <c r="O730" i="19"/>
  <c r="R730" i="19"/>
  <c r="U730" i="19"/>
  <c r="X730" i="19"/>
  <c r="L731" i="19"/>
  <c r="O731" i="19"/>
  <c r="R731" i="19"/>
  <c r="U731" i="19"/>
  <c r="X731" i="19"/>
  <c r="L732" i="19"/>
  <c r="O732" i="19"/>
  <c r="R732" i="19"/>
  <c r="U732" i="19"/>
  <c r="X732" i="19"/>
  <c r="L737" i="19"/>
  <c r="O737" i="19"/>
  <c r="R737" i="19"/>
  <c r="U737" i="19"/>
  <c r="X737" i="19"/>
  <c r="L738" i="19"/>
  <c r="O738" i="19"/>
  <c r="R738" i="19"/>
  <c r="U738" i="19"/>
  <c r="X738" i="19"/>
  <c r="L750" i="19"/>
  <c r="O750" i="19"/>
  <c r="R750" i="19"/>
  <c r="U750" i="19"/>
  <c r="X750" i="19"/>
  <c r="L733" i="19"/>
  <c r="O733" i="19"/>
  <c r="R733" i="19"/>
  <c r="U733" i="19"/>
  <c r="X733" i="19"/>
  <c r="L734" i="19"/>
  <c r="O734" i="19"/>
  <c r="R734" i="19"/>
  <c r="U734" i="19"/>
  <c r="X734" i="19"/>
  <c r="L729" i="19"/>
  <c r="O729" i="19"/>
  <c r="R729" i="19"/>
  <c r="U729" i="19"/>
  <c r="X729" i="19"/>
  <c r="L727" i="19"/>
  <c r="O727" i="19"/>
  <c r="R727" i="19"/>
  <c r="U727" i="19"/>
  <c r="X727" i="19"/>
  <c r="L743" i="19"/>
  <c r="O743" i="19"/>
  <c r="R743" i="19"/>
  <c r="U743" i="19"/>
  <c r="X743" i="19"/>
  <c r="L721" i="19"/>
  <c r="O721" i="19"/>
  <c r="R721" i="19"/>
  <c r="U721" i="19"/>
  <c r="X721" i="19"/>
  <c r="L744" i="19"/>
  <c r="O744" i="19"/>
  <c r="R744" i="19"/>
  <c r="U744" i="19"/>
  <c r="X744" i="19"/>
  <c r="L707" i="19"/>
  <c r="O707" i="19"/>
  <c r="R707" i="19"/>
  <c r="U707" i="19"/>
  <c r="X707" i="19"/>
  <c r="L708" i="19"/>
  <c r="O708" i="19"/>
  <c r="R708" i="19"/>
  <c r="U708" i="19"/>
  <c r="X708" i="19"/>
  <c r="L709" i="19"/>
  <c r="O709" i="19"/>
  <c r="R709" i="19"/>
  <c r="U709" i="19"/>
  <c r="X709" i="19"/>
  <c r="L735" i="19"/>
  <c r="O735" i="19"/>
  <c r="R735" i="19"/>
  <c r="U735" i="19"/>
  <c r="X735" i="19"/>
  <c r="L736" i="19"/>
  <c r="O736" i="19"/>
  <c r="R736" i="19"/>
  <c r="U736" i="19"/>
  <c r="X736" i="19"/>
  <c r="L747" i="19"/>
  <c r="O747" i="19"/>
  <c r="R747" i="19"/>
  <c r="U747" i="19"/>
  <c r="X747" i="19"/>
  <c r="L722" i="19"/>
  <c r="O722" i="19"/>
  <c r="R722" i="19"/>
  <c r="U722" i="19"/>
  <c r="X722" i="19"/>
  <c r="L723" i="19"/>
  <c r="O723" i="19"/>
  <c r="R723" i="19"/>
  <c r="U723" i="19"/>
  <c r="X723" i="19"/>
  <c r="L724" i="19"/>
  <c r="O724" i="19"/>
  <c r="R724" i="19"/>
  <c r="U724" i="19"/>
  <c r="X724" i="19"/>
  <c r="L728" i="19"/>
  <c r="O728" i="19"/>
  <c r="R728" i="19"/>
  <c r="U728" i="19"/>
  <c r="X728" i="19"/>
  <c r="L751" i="19"/>
  <c r="O751" i="19"/>
  <c r="R751" i="19"/>
  <c r="U751" i="19"/>
  <c r="X751" i="19"/>
  <c r="L710" i="19"/>
  <c r="O710" i="19"/>
  <c r="R710" i="19"/>
  <c r="U710" i="19"/>
  <c r="X710" i="19"/>
  <c r="L711" i="19"/>
  <c r="O711" i="19"/>
  <c r="R711" i="19"/>
  <c r="U711" i="19"/>
  <c r="X711" i="19"/>
  <c r="L712" i="19"/>
  <c r="O712" i="19"/>
  <c r="R712" i="19"/>
  <c r="U712" i="19"/>
  <c r="X712" i="19"/>
  <c r="L753" i="19"/>
  <c r="O753" i="19"/>
  <c r="R753" i="19"/>
  <c r="U753" i="19"/>
  <c r="X753" i="19"/>
  <c r="L746" i="19"/>
  <c r="O746" i="19"/>
  <c r="R746" i="19"/>
  <c r="U746" i="19"/>
  <c r="X746" i="19"/>
  <c r="L705" i="19"/>
  <c r="O705" i="19"/>
  <c r="R705" i="19"/>
  <c r="U705" i="19"/>
  <c r="X705" i="19"/>
  <c r="L706" i="19"/>
  <c r="O706" i="19"/>
  <c r="R706" i="19"/>
  <c r="U706" i="19"/>
  <c r="X706" i="19"/>
  <c r="L752" i="19"/>
  <c r="O752" i="19"/>
  <c r="R752" i="19"/>
  <c r="U752" i="19"/>
  <c r="X752" i="19"/>
  <c r="L739" i="19"/>
  <c r="O739" i="19"/>
  <c r="R739" i="19"/>
  <c r="U739" i="19"/>
  <c r="X739" i="19"/>
  <c r="L745" i="19"/>
  <c r="O745" i="19"/>
  <c r="R745" i="19"/>
  <c r="U745" i="19"/>
  <c r="X745" i="19"/>
  <c r="L748" i="19"/>
  <c r="O748" i="19"/>
  <c r="R748" i="19"/>
  <c r="U748" i="19"/>
  <c r="X748" i="19"/>
  <c r="L749" i="19"/>
  <c r="O749" i="19"/>
  <c r="R749" i="19"/>
  <c r="U749" i="19"/>
  <c r="X749" i="19"/>
  <c r="L762" i="19"/>
  <c r="O762" i="19"/>
  <c r="R762" i="19"/>
  <c r="U762" i="19"/>
  <c r="X762" i="19"/>
  <c r="L787" i="19"/>
  <c r="O787" i="19"/>
  <c r="R787" i="19"/>
  <c r="U787" i="19"/>
  <c r="X787" i="19"/>
  <c r="L788" i="19"/>
  <c r="O788" i="19"/>
  <c r="R788" i="19"/>
  <c r="U788" i="19"/>
  <c r="X788" i="19"/>
  <c r="L773" i="19"/>
  <c r="O773" i="19"/>
  <c r="R773" i="19"/>
  <c r="U773" i="19"/>
  <c r="X773" i="19"/>
  <c r="L785" i="19"/>
  <c r="O785" i="19"/>
  <c r="R785" i="19"/>
  <c r="U785" i="19"/>
  <c r="X785" i="19"/>
  <c r="L776" i="19"/>
  <c r="O776" i="19"/>
  <c r="R776" i="19"/>
  <c r="U776" i="19"/>
  <c r="X776" i="19"/>
  <c r="L777" i="19"/>
  <c r="O777" i="19"/>
  <c r="R777" i="19"/>
  <c r="U777" i="19"/>
  <c r="X777" i="19"/>
  <c r="L758" i="19"/>
  <c r="O758" i="19"/>
  <c r="R758" i="19"/>
  <c r="U758" i="19"/>
  <c r="X758" i="19"/>
  <c r="L760" i="19"/>
  <c r="O760" i="19"/>
  <c r="R760" i="19"/>
  <c r="U760" i="19"/>
  <c r="X760" i="19"/>
  <c r="L755" i="19"/>
  <c r="O755" i="19"/>
  <c r="R755" i="19"/>
  <c r="U755" i="19"/>
  <c r="X755" i="19"/>
  <c r="L761" i="19"/>
  <c r="O761" i="19"/>
  <c r="R761" i="19"/>
  <c r="U761" i="19"/>
  <c r="X761" i="19"/>
  <c r="L770" i="19"/>
  <c r="O770" i="19"/>
  <c r="R770" i="19"/>
  <c r="U770" i="19"/>
  <c r="X770" i="19"/>
  <c r="L775" i="19"/>
  <c r="O775" i="19"/>
  <c r="R775" i="19"/>
  <c r="U775" i="19"/>
  <c r="X775" i="19"/>
  <c r="L778" i="19"/>
  <c r="O778" i="19"/>
  <c r="R778" i="19"/>
  <c r="U778" i="19"/>
  <c r="X778" i="19"/>
  <c r="L774" i="19"/>
  <c r="O774" i="19"/>
  <c r="R774" i="19"/>
  <c r="U774" i="19"/>
  <c r="X774" i="19"/>
  <c r="L763" i="19"/>
  <c r="O763" i="19"/>
  <c r="R763" i="19"/>
  <c r="U763" i="19"/>
  <c r="X763" i="19"/>
  <c r="L764" i="19"/>
  <c r="O764" i="19"/>
  <c r="R764" i="19"/>
  <c r="U764" i="19"/>
  <c r="X764" i="19"/>
  <c r="L765" i="19"/>
  <c r="O765" i="19"/>
  <c r="R765" i="19"/>
  <c r="U765" i="19"/>
  <c r="X765" i="19"/>
  <c r="L766" i="19"/>
  <c r="O766" i="19"/>
  <c r="R766" i="19"/>
  <c r="U766" i="19"/>
  <c r="X766" i="19"/>
  <c r="L767" i="19"/>
  <c r="O767" i="19"/>
  <c r="R767" i="19"/>
  <c r="U767" i="19"/>
  <c r="X767" i="19"/>
  <c r="L768" i="19"/>
  <c r="O768" i="19"/>
  <c r="R768" i="19"/>
  <c r="U768" i="19"/>
  <c r="X768" i="19"/>
  <c r="L769" i="19"/>
  <c r="O769" i="19"/>
  <c r="R769" i="19"/>
  <c r="U769" i="19"/>
  <c r="X769" i="19"/>
  <c r="L784" i="19"/>
  <c r="O784" i="19"/>
  <c r="R784" i="19"/>
  <c r="U784" i="19"/>
  <c r="X784" i="19"/>
  <c r="L779" i="19"/>
  <c r="O779" i="19"/>
  <c r="R779" i="19"/>
  <c r="U779" i="19"/>
  <c r="X779" i="19"/>
  <c r="L780" i="19"/>
  <c r="O780" i="19"/>
  <c r="R780" i="19"/>
  <c r="U780" i="19"/>
  <c r="X780" i="19"/>
  <c r="L781" i="19"/>
  <c r="O781" i="19"/>
  <c r="R781" i="19"/>
  <c r="U781" i="19"/>
  <c r="X781" i="19"/>
  <c r="L754" i="19"/>
  <c r="O754" i="19"/>
  <c r="R754" i="19"/>
  <c r="U754" i="19"/>
  <c r="X754" i="19"/>
  <c r="L782" i="19"/>
  <c r="O782" i="19"/>
  <c r="R782" i="19"/>
  <c r="U782" i="19"/>
  <c r="X782" i="19"/>
  <c r="L783" i="19"/>
  <c r="O783" i="19"/>
  <c r="R783" i="19"/>
  <c r="U783" i="19"/>
  <c r="X783" i="19"/>
  <c r="L759" i="19"/>
  <c r="O759" i="19"/>
  <c r="R759" i="19"/>
  <c r="U759" i="19"/>
  <c r="X759" i="19"/>
  <c r="L790" i="19"/>
  <c r="O790" i="19"/>
  <c r="R790" i="19"/>
  <c r="U790" i="19"/>
  <c r="X790" i="19"/>
  <c r="L791" i="19"/>
  <c r="O791" i="19"/>
  <c r="R791" i="19"/>
  <c r="U791" i="19"/>
  <c r="X791" i="19"/>
  <c r="L786" i="19"/>
  <c r="O786" i="19"/>
  <c r="R786" i="19"/>
  <c r="U786" i="19"/>
  <c r="X786" i="19"/>
  <c r="L756" i="19"/>
  <c r="O756" i="19"/>
  <c r="R756" i="19"/>
  <c r="U756" i="19"/>
  <c r="X756" i="19"/>
  <c r="L757" i="19"/>
  <c r="O757" i="19"/>
  <c r="R757" i="19"/>
  <c r="U757" i="19"/>
  <c r="X757" i="19"/>
  <c r="L771" i="19"/>
  <c r="O771" i="19"/>
  <c r="R771" i="19"/>
  <c r="U771" i="19"/>
  <c r="X771" i="19"/>
  <c r="L772" i="19"/>
  <c r="O772" i="19"/>
  <c r="R772" i="19"/>
  <c r="U772" i="19"/>
  <c r="X772" i="19"/>
  <c r="L789" i="19"/>
  <c r="O789" i="19"/>
  <c r="R789" i="19"/>
  <c r="U789" i="19"/>
  <c r="X789" i="19"/>
  <c r="X713" i="19"/>
  <c r="U713" i="19"/>
  <c r="R713" i="19"/>
  <c r="O713" i="19"/>
  <c r="L713" i="19"/>
  <c r="I713" i="19"/>
  <c r="I714" i="19"/>
  <c r="I715" i="19"/>
  <c r="I716" i="19"/>
  <c r="I717" i="19"/>
  <c r="I718" i="19"/>
  <c r="I719" i="19"/>
  <c r="I720" i="19"/>
  <c r="I725" i="19"/>
  <c r="I726" i="19"/>
  <c r="I741" i="19"/>
  <c r="I742" i="19"/>
  <c r="I740" i="19"/>
  <c r="I730" i="19"/>
  <c r="I731" i="19"/>
  <c r="I732" i="19"/>
  <c r="I737" i="19"/>
  <c r="I738" i="19"/>
  <c r="I750" i="19"/>
  <c r="I733" i="19"/>
  <c r="I734" i="19"/>
  <c r="I729" i="19"/>
  <c r="I727" i="19"/>
  <c r="I743" i="19"/>
  <c r="I721" i="19"/>
  <c r="I744" i="19"/>
  <c r="I707" i="19"/>
  <c r="I708" i="19"/>
  <c r="I709" i="19"/>
  <c r="I735" i="19"/>
  <c r="I736" i="19"/>
  <c r="I747" i="19"/>
  <c r="I722" i="19"/>
  <c r="I723" i="19"/>
  <c r="I724" i="19"/>
  <c r="I728" i="19"/>
  <c r="I751" i="19"/>
  <c r="I710" i="19"/>
  <c r="I711" i="19"/>
  <c r="I712" i="19"/>
  <c r="I753" i="19"/>
  <c r="I746" i="19"/>
  <c r="I705" i="19"/>
  <c r="I706" i="19"/>
  <c r="I752" i="19"/>
  <c r="I739" i="19"/>
  <c r="I745" i="19"/>
  <c r="I748" i="19"/>
  <c r="I749" i="19"/>
  <c r="I762" i="19"/>
  <c r="I787" i="19"/>
  <c r="I788" i="19"/>
  <c r="I773" i="19"/>
  <c r="I785" i="19"/>
  <c r="I776" i="19"/>
  <c r="I777" i="19"/>
  <c r="I758" i="19"/>
  <c r="I760" i="19"/>
  <c r="I755" i="19"/>
  <c r="I761" i="19"/>
  <c r="I770" i="19"/>
  <c r="I775" i="19"/>
  <c r="I778" i="19"/>
  <c r="I774" i="19"/>
  <c r="I763" i="19"/>
  <c r="I764" i="19"/>
  <c r="I765" i="19"/>
  <c r="I766" i="19"/>
  <c r="I767" i="19"/>
  <c r="I768" i="19"/>
  <c r="I769" i="19"/>
  <c r="I784" i="19"/>
  <c r="I779" i="19"/>
  <c r="I780" i="19"/>
  <c r="I781" i="19"/>
  <c r="I754" i="19"/>
  <c r="I782" i="19"/>
  <c r="I783" i="19"/>
  <c r="I759" i="19"/>
  <c r="I790" i="19"/>
  <c r="I791" i="19"/>
  <c r="I786" i="19"/>
  <c r="I756" i="19"/>
  <c r="I757" i="19"/>
  <c r="I771" i="19"/>
  <c r="I772" i="19"/>
  <c r="I789" i="19"/>
  <c r="AA713" i="19" l="1"/>
  <c r="AA757" i="19"/>
  <c r="AA728" i="19"/>
  <c r="AA786" i="19"/>
  <c r="AA751" i="19"/>
  <c r="AA789" i="19"/>
  <c r="AA759" i="19"/>
  <c r="AA754" i="19"/>
  <c r="AA769" i="19"/>
  <c r="AA766" i="19"/>
  <c r="AA778" i="19"/>
  <c r="AA761" i="19"/>
  <c r="AA776" i="19"/>
  <c r="AA788" i="19"/>
  <c r="AA745" i="19"/>
  <c r="AA706" i="19"/>
  <c r="AA711" i="19"/>
  <c r="AA736" i="19"/>
  <c r="AA708" i="19"/>
  <c r="AA727" i="19"/>
  <c r="AA733" i="19"/>
  <c r="AA731" i="19"/>
  <c r="AA742" i="19"/>
  <c r="AA719" i="19"/>
  <c r="AA716" i="19"/>
  <c r="AA771" i="19"/>
  <c r="AA764" i="19"/>
  <c r="AA762" i="19"/>
  <c r="AA709" i="19"/>
  <c r="AA738" i="19"/>
  <c r="AA726" i="19"/>
  <c r="AA717" i="19"/>
  <c r="AA756" i="19"/>
  <c r="AA790" i="19"/>
  <c r="AA781" i="19"/>
  <c r="AA784" i="19"/>
  <c r="AA765" i="19"/>
  <c r="AA774" i="19"/>
  <c r="AA755" i="19"/>
  <c r="AA777" i="19"/>
  <c r="AA787" i="19"/>
  <c r="AA748" i="19"/>
  <c r="AA705" i="19"/>
  <c r="AA712" i="19"/>
  <c r="AA724" i="19"/>
  <c r="AA707" i="19"/>
  <c r="AA743" i="19"/>
  <c r="AA750" i="19"/>
  <c r="AA732" i="19"/>
  <c r="AA741" i="19"/>
  <c r="AA720" i="19"/>
  <c r="AA715" i="19"/>
  <c r="AA780" i="19"/>
  <c r="AA760" i="19"/>
  <c r="AA752" i="19"/>
  <c r="AA723" i="19"/>
  <c r="AA747" i="19"/>
  <c r="AA767" i="19"/>
  <c r="AA746" i="19"/>
  <c r="AA744" i="19"/>
  <c r="AA714" i="19"/>
  <c r="AA782" i="19"/>
  <c r="AA770" i="19"/>
  <c r="AA773" i="19"/>
  <c r="AA734" i="19"/>
  <c r="AA740" i="19"/>
  <c r="AA772" i="19"/>
  <c r="AA791" i="19"/>
  <c r="AA783" i="19"/>
  <c r="AA779" i="19"/>
  <c r="AA768" i="19"/>
  <c r="AA763" i="19"/>
  <c r="AA775" i="19"/>
  <c r="AA758" i="19"/>
  <c r="AA785" i="19"/>
  <c r="AA749" i="19"/>
  <c r="AA739" i="19"/>
  <c r="AA753" i="19"/>
  <c r="AA710" i="19"/>
  <c r="AA722" i="19"/>
  <c r="AA735" i="19"/>
  <c r="AA721" i="19"/>
  <c r="AA729" i="19"/>
  <c r="AA737" i="19"/>
  <c r="AA730" i="19"/>
  <c r="AA725" i="19"/>
  <c r="AA718" i="19"/>
  <c r="I701" i="19" l="1"/>
  <c r="I694" i="19"/>
  <c r="I702" i="19"/>
  <c r="I674" i="19"/>
  <c r="I690" i="19"/>
  <c r="I671" i="19"/>
  <c r="I696" i="19"/>
  <c r="I691" i="19"/>
  <c r="I670" i="19"/>
  <c r="I685" i="19"/>
  <c r="I692" i="19"/>
  <c r="I687" i="19"/>
  <c r="I688" i="19"/>
  <c r="I689" i="19"/>
  <c r="I672" i="19"/>
  <c r="I697" i="19"/>
  <c r="I686" i="19"/>
  <c r="I693" i="19"/>
  <c r="I684" i="19"/>
  <c r="I699" i="19"/>
  <c r="I700" i="19"/>
  <c r="I679" i="19"/>
  <c r="I680" i="19"/>
  <c r="I681" i="19"/>
  <c r="I682" i="19"/>
  <c r="I683" i="19"/>
  <c r="I703" i="19"/>
  <c r="I704" i="19"/>
  <c r="I695" i="19"/>
  <c r="I698" i="19"/>
  <c r="I673" i="19"/>
  <c r="I675" i="19"/>
  <c r="I676" i="19"/>
  <c r="I677" i="19"/>
  <c r="I678" i="19"/>
  <c r="I667" i="19"/>
  <c r="I668" i="19"/>
  <c r="I669" i="19"/>
  <c r="L694" i="19"/>
  <c r="O694" i="19"/>
  <c r="R694" i="19"/>
  <c r="U694" i="19"/>
  <c r="X694" i="19"/>
  <c r="L702" i="19"/>
  <c r="O702" i="19"/>
  <c r="R702" i="19"/>
  <c r="U702" i="19"/>
  <c r="X702" i="19"/>
  <c r="L674" i="19"/>
  <c r="O674" i="19"/>
  <c r="R674" i="19"/>
  <c r="U674" i="19"/>
  <c r="X674" i="19"/>
  <c r="L690" i="19"/>
  <c r="O690" i="19"/>
  <c r="R690" i="19"/>
  <c r="U690" i="19"/>
  <c r="X690" i="19"/>
  <c r="L671" i="19"/>
  <c r="O671" i="19"/>
  <c r="R671" i="19"/>
  <c r="U671" i="19"/>
  <c r="X671" i="19"/>
  <c r="L696" i="19"/>
  <c r="O696" i="19"/>
  <c r="R696" i="19"/>
  <c r="U696" i="19"/>
  <c r="X696" i="19"/>
  <c r="L691" i="19"/>
  <c r="O691" i="19"/>
  <c r="R691" i="19"/>
  <c r="U691" i="19"/>
  <c r="X691" i="19"/>
  <c r="L670" i="19"/>
  <c r="O670" i="19"/>
  <c r="R670" i="19"/>
  <c r="U670" i="19"/>
  <c r="X670" i="19"/>
  <c r="L685" i="19"/>
  <c r="O685" i="19"/>
  <c r="R685" i="19"/>
  <c r="U685" i="19"/>
  <c r="X685" i="19"/>
  <c r="L692" i="19"/>
  <c r="O692" i="19"/>
  <c r="R692" i="19"/>
  <c r="U692" i="19"/>
  <c r="X692" i="19"/>
  <c r="L687" i="19"/>
  <c r="O687" i="19"/>
  <c r="R687" i="19"/>
  <c r="U687" i="19"/>
  <c r="X687" i="19"/>
  <c r="L688" i="19"/>
  <c r="O688" i="19"/>
  <c r="R688" i="19"/>
  <c r="U688" i="19"/>
  <c r="X688" i="19"/>
  <c r="L689" i="19"/>
  <c r="O689" i="19"/>
  <c r="R689" i="19"/>
  <c r="U689" i="19"/>
  <c r="X689" i="19"/>
  <c r="L672" i="19"/>
  <c r="O672" i="19"/>
  <c r="R672" i="19"/>
  <c r="U672" i="19"/>
  <c r="X672" i="19"/>
  <c r="L697" i="19"/>
  <c r="O697" i="19"/>
  <c r="R697" i="19"/>
  <c r="U697" i="19"/>
  <c r="X697" i="19"/>
  <c r="L686" i="19"/>
  <c r="O686" i="19"/>
  <c r="R686" i="19"/>
  <c r="U686" i="19"/>
  <c r="X686" i="19"/>
  <c r="L693" i="19"/>
  <c r="O693" i="19"/>
  <c r="R693" i="19"/>
  <c r="U693" i="19"/>
  <c r="X693" i="19"/>
  <c r="L684" i="19"/>
  <c r="O684" i="19"/>
  <c r="R684" i="19"/>
  <c r="U684" i="19"/>
  <c r="X684" i="19"/>
  <c r="L699" i="19"/>
  <c r="O699" i="19"/>
  <c r="R699" i="19"/>
  <c r="U699" i="19"/>
  <c r="X699" i="19"/>
  <c r="L700" i="19"/>
  <c r="O700" i="19"/>
  <c r="R700" i="19"/>
  <c r="U700" i="19"/>
  <c r="X700" i="19"/>
  <c r="L679" i="19"/>
  <c r="O679" i="19"/>
  <c r="R679" i="19"/>
  <c r="U679" i="19"/>
  <c r="X679" i="19"/>
  <c r="L680" i="19"/>
  <c r="O680" i="19"/>
  <c r="R680" i="19"/>
  <c r="U680" i="19"/>
  <c r="X680" i="19"/>
  <c r="L681" i="19"/>
  <c r="O681" i="19"/>
  <c r="R681" i="19"/>
  <c r="U681" i="19"/>
  <c r="X681" i="19"/>
  <c r="L682" i="19"/>
  <c r="O682" i="19"/>
  <c r="R682" i="19"/>
  <c r="U682" i="19"/>
  <c r="X682" i="19"/>
  <c r="L683" i="19"/>
  <c r="O683" i="19"/>
  <c r="R683" i="19"/>
  <c r="U683" i="19"/>
  <c r="X683" i="19"/>
  <c r="L703" i="19"/>
  <c r="O703" i="19"/>
  <c r="R703" i="19"/>
  <c r="U703" i="19"/>
  <c r="X703" i="19"/>
  <c r="L704" i="19"/>
  <c r="O704" i="19"/>
  <c r="R704" i="19"/>
  <c r="U704" i="19"/>
  <c r="X704" i="19"/>
  <c r="L695" i="19"/>
  <c r="O695" i="19"/>
  <c r="R695" i="19"/>
  <c r="U695" i="19"/>
  <c r="X695" i="19"/>
  <c r="L698" i="19"/>
  <c r="O698" i="19"/>
  <c r="R698" i="19"/>
  <c r="U698" i="19"/>
  <c r="X698" i="19"/>
  <c r="L673" i="19"/>
  <c r="O673" i="19"/>
  <c r="R673" i="19"/>
  <c r="U673" i="19"/>
  <c r="X673" i="19"/>
  <c r="L675" i="19"/>
  <c r="O675" i="19"/>
  <c r="R675" i="19"/>
  <c r="U675" i="19"/>
  <c r="X675" i="19"/>
  <c r="L676" i="19"/>
  <c r="O676" i="19"/>
  <c r="R676" i="19"/>
  <c r="U676" i="19"/>
  <c r="X676" i="19"/>
  <c r="L677" i="19"/>
  <c r="O677" i="19"/>
  <c r="R677" i="19"/>
  <c r="U677" i="19"/>
  <c r="X677" i="19"/>
  <c r="L678" i="19"/>
  <c r="O678" i="19"/>
  <c r="R678" i="19"/>
  <c r="U678" i="19"/>
  <c r="X678" i="19"/>
  <c r="L667" i="19"/>
  <c r="O667" i="19"/>
  <c r="R667" i="19"/>
  <c r="U667" i="19"/>
  <c r="X667" i="19"/>
  <c r="L668" i="19"/>
  <c r="O668" i="19"/>
  <c r="R668" i="19"/>
  <c r="U668" i="19"/>
  <c r="X668" i="19"/>
  <c r="L669" i="19"/>
  <c r="O669" i="19"/>
  <c r="R669" i="19"/>
  <c r="U669" i="19"/>
  <c r="X669" i="19"/>
  <c r="X701" i="19"/>
  <c r="U701" i="19"/>
  <c r="R701" i="19"/>
  <c r="O701" i="19"/>
  <c r="L701" i="19"/>
  <c r="AA680" i="19" l="1"/>
  <c r="AA685" i="19"/>
  <c r="AA683" i="19"/>
  <c r="AA694" i="19"/>
  <c r="AA698" i="19"/>
  <c r="AA677" i="19"/>
  <c r="AA691" i="19"/>
  <c r="AA669" i="19"/>
  <c r="AA679" i="19"/>
  <c r="AA689" i="19"/>
  <c r="AA671" i="19"/>
  <c r="AA678" i="19"/>
  <c r="AA695" i="19"/>
  <c r="AA693" i="19"/>
  <c r="AA699" i="19"/>
  <c r="AA692" i="19"/>
  <c r="AA687" i="19"/>
  <c r="AA668" i="19"/>
  <c r="AA667" i="19"/>
  <c r="AA681" i="19"/>
  <c r="AA672" i="19"/>
  <c r="AA700" i="19"/>
  <c r="AA703" i="19"/>
  <c r="AA674" i="19"/>
  <c r="AA690" i="19"/>
  <c r="AA697" i="19"/>
  <c r="AA696" i="19"/>
  <c r="AA702" i="19"/>
  <c r="AA688" i="19"/>
  <c r="AA673" i="19"/>
  <c r="AA704" i="19"/>
  <c r="AA684" i="19"/>
  <c r="AA676" i="19"/>
  <c r="AA682" i="19"/>
  <c r="AA686" i="19"/>
  <c r="AA670" i="19"/>
  <c r="AA701" i="19"/>
  <c r="AA675" i="19"/>
  <c r="I640" i="19" l="1"/>
  <c r="I641" i="19"/>
  <c r="I642" i="19"/>
  <c r="I614" i="19"/>
  <c r="I665" i="19"/>
  <c r="I634" i="19"/>
  <c r="I635" i="19"/>
  <c r="I636" i="19"/>
  <c r="I647" i="19"/>
  <c r="I615" i="19"/>
  <c r="I666" i="19"/>
  <c r="I616" i="19"/>
  <c r="I617" i="19"/>
  <c r="I618" i="19"/>
  <c r="I646" i="19"/>
  <c r="I638" i="19"/>
  <c r="I619" i="19"/>
  <c r="I650" i="19"/>
  <c r="I651" i="19"/>
  <c r="I609" i="19"/>
  <c r="I610" i="19"/>
  <c r="I643" i="19"/>
  <c r="I631" i="19"/>
  <c r="I632" i="19"/>
  <c r="I639" i="19"/>
  <c r="I652" i="19"/>
  <c r="I653" i="19"/>
  <c r="I644" i="19"/>
  <c r="I657" i="19"/>
  <c r="I658" i="19"/>
  <c r="I628" i="19"/>
  <c r="I629" i="19"/>
  <c r="I630" i="19"/>
  <c r="I659" i="19"/>
  <c r="I660" i="19"/>
  <c r="I645" i="19"/>
  <c r="I627" i="19"/>
  <c r="I633" i="19"/>
  <c r="I624" i="19"/>
  <c r="I625" i="19"/>
  <c r="I637" i="19"/>
  <c r="I611" i="19"/>
  <c r="I612" i="19"/>
  <c r="I613" i="19"/>
  <c r="I649" i="19"/>
  <c r="I648" i="19"/>
  <c r="I626" i="19"/>
  <c r="I662" i="19"/>
  <c r="I663" i="19"/>
  <c r="I664" i="19"/>
  <c r="I661" i="19"/>
  <c r="I620" i="19"/>
  <c r="I621" i="19"/>
  <c r="I622" i="19"/>
  <c r="I623" i="19"/>
  <c r="I654" i="19"/>
  <c r="I655" i="19"/>
  <c r="I656" i="19"/>
  <c r="L641" i="19"/>
  <c r="O641" i="19"/>
  <c r="R641" i="19"/>
  <c r="U641" i="19"/>
  <c r="X641" i="19"/>
  <c r="L642" i="19"/>
  <c r="O642" i="19"/>
  <c r="R642" i="19"/>
  <c r="U642" i="19"/>
  <c r="X642" i="19"/>
  <c r="L614" i="19"/>
  <c r="O614" i="19"/>
  <c r="R614" i="19"/>
  <c r="U614" i="19"/>
  <c r="X614" i="19"/>
  <c r="L665" i="19"/>
  <c r="O665" i="19"/>
  <c r="R665" i="19"/>
  <c r="U665" i="19"/>
  <c r="X665" i="19"/>
  <c r="L634" i="19"/>
  <c r="O634" i="19"/>
  <c r="R634" i="19"/>
  <c r="U634" i="19"/>
  <c r="X634" i="19"/>
  <c r="L635" i="19"/>
  <c r="O635" i="19"/>
  <c r="R635" i="19"/>
  <c r="U635" i="19"/>
  <c r="X635" i="19"/>
  <c r="L636" i="19"/>
  <c r="O636" i="19"/>
  <c r="R636" i="19"/>
  <c r="U636" i="19"/>
  <c r="X636" i="19"/>
  <c r="L647" i="19"/>
  <c r="O647" i="19"/>
  <c r="R647" i="19"/>
  <c r="U647" i="19"/>
  <c r="X647" i="19"/>
  <c r="L615" i="19"/>
  <c r="O615" i="19"/>
  <c r="R615" i="19"/>
  <c r="U615" i="19"/>
  <c r="X615" i="19"/>
  <c r="L666" i="19"/>
  <c r="O666" i="19"/>
  <c r="R666" i="19"/>
  <c r="U666" i="19"/>
  <c r="X666" i="19"/>
  <c r="L616" i="19"/>
  <c r="O616" i="19"/>
  <c r="R616" i="19"/>
  <c r="U616" i="19"/>
  <c r="X616" i="19"/>
  <c r="L617" i="19"/>
  <c r="O617" i="19"/>
  <c r="R617" i="19"/>
  <c r="U617" i="19"/>
  <c r="X617" i="19"/>
  <c r="L618" i="19"/>
  <c r="O618" i="19"/>
  <c r="R618" i="19"/>
  <c r="U618" i="19"/>
  <c r="X618" i="19"/>
  <c r="L646" i="19"/>
  <c r="O646" i="19"/>
  <c r="R646" i="19"/>
  <c r="U646" i="19"/>
  <c r="X646" i="19"/>
  <c r="L638" i="19"/>
  <c r="O638" i="19"/>
  <c r="R638" i="19"/>
  <c r="U638" i="19"/>
  <c r="X638" i="19"/>
  <c r="L619" i="19"/>
  <c r="O619" i="19"/>
  <c r="R619" i="19"/>
  <c r="U619" i="19"/>
  <c r="X619" i="19"/>
  <c r="L650" i="19"/>
  <c r="O650" i="19"/>
  <c r="R650" i="19"/>
  <c r="U650" i="19"/>
  <c r="X650" i="19"/>
  <c r="L651" i="19"/>
  <c r="O651" i="19"/>
  <c r="R651" i="19"/>
  <c r="U651" i="19"/>
  <c r="X651" i="19"/>
  <c r="L609" i="19"/>
  <c r="O609" i="19"/>
  <c r="R609" i="19"/>
  <c r="U609" i="19"/>
  <c r="X609" i="19"/>
  <c r="L610" i="19"/>
  <c r="O610" i="19"/>
  <c r="R610" i="19"/>
  <c r="U610" i="19"/>
  <c r="X610" i="19"/>
  <c r="L643" i="19"/>
  <c r="O643" i="19"/>
  <c r="R643" i="19"/>
  <c r="U643" i="19"/>
  <c r="X643" i="19"/>
  <c r="L631" i="19"/>
  <c r="O631" i="19"/>
  <c r="R631" i="19"/>
  <c r="U631" i="19"/>
  <c r="X631" i="19"/>
  <c r="L632" i="19"/>
  <c r="O632" i="19"/>
  <c r="R632" i="19"/>
  <c r="U632" i="19"/>
  <c r="X632" i="19"/>
  <c r="L639" i="19"/>
  <c r="O639" i="19"/>
  <c r="R639" i="19"/>
  <c r="U639" i="19"/>
  <c r="X639" i="19"/>
  <c r="L652" i="19"/>
  <c r="O652" i="19"/>
  <c r="R652" i="19"/>
  <c r="U652" i="19"/>
  <c r="X652" i="19"/>
  <c r="L653" i="19"/>
  <c r="O653" i="19"/>
  <c r="R653" i="19"/>
  <c r="U653" i="19"/>
  <c r="X653" i="19"/>
  <c r="L644" i="19"/>
  <c r="O644" i="19"/>
  <c r="R644" i="19"/>
  <c r="U644" i="19"/>
  <c r="X644" i="19"/>
  <c r="L657" i="19"/>
  <c r="O657" i="19"/>
  <c r="R657" i="19"/>
  <c r="U657" i="19"/>
  <c r="X657" i="19"/>
  <c r="L658" i="19"/>
  <c r="O658" i="19"/>
  <c r="R658" i="19"/>
  <c r="U658" i="19"/>
  <c r="X658" i="19"/>
  <c r="L628" i="19"/>
  <c r="O628" i="19"/>
  <c r="R628" i="19"/>
  <c r="U628" i="19"/>
  <c r="X628" i="19"/>
  <c r="L629" i="19"/>
  <c r="O629" i="19"/>
  <c r="R629" i="19"/>
  <c r="U629" i="19"/>
  <c r="X629" i="19"/>
  <c r="L630" i="19"/>
  <c r="O630" i="19"/>
  <c r="R630" i="19"/>
  <c r="U630" i="19"/>
  <c r="X630" i="19"/>
  <c r="L659" i="19"/>
  <c r="O659" i="19"/>
  <c r="R659" i="19"/>
  <c r="U659" i="19"/>
  <c r="X659" i="19"/>
  <c r="L660" i="19"/>
  <c r="O660" i="19"/>
  <c r="R660" i="19"/>
  <c r="U660" i="19"/>
  <c r="X660" i="19"/>
  <c r="L645" i="19"/>
  <c r="O645" i="19"/>
  <c r="R645" i="19"/>
  <c r="U645" i="19"/>
  <c r="X645" i="19"/>
  <c r="L627" i="19"/>
  <c r="O627" i="19"/>
  <c r="R627" i="19"/>
  <c r="U627" i="19"/>
  <c r="X627" i="19"/>
  <c r="L633" i="19"/>
  <c r="O633" i="19"/>
  <c r="R633" i="19"/>
  <c r="U633" i="19"/>
  <c r="X633" i="19"/>
  <c r="L624" i="19"/>
  <c r="O624" i="19"/>
  <c r="R624" i="19"/>
  <c r="U624" i="19"/>
  <c r="X624" i="19"/>
  <c r="L625" i="19"/>
  <c r="O625" i="19"/>
  <c r="R625" i="19"/>
  <c r="U625" i="19"/>
  <c r="X625" i="19"/>
  <c r="L637" i="19"/>
  <c r="O637" i="19"/>
  <c r="R637" i="19"/>
  <c r="U637" i="19"/>
  <c r="X637" i="19"/>
  <c r="L611" i="19"/>
  <c r="O611" i="19"/>
  <c r="R611" i="19"/>
  <c r="U611" i="19"/>
  <c r="X611" i="19"/>
  <c r="L612" i="19"/>
  <c r="O612" i="19"/>
  <c r="R612" i="19"/>
  <c r="U612" i="19"/>
  <c r="X612" i="19"/>
  <c r="L613" i="19"/>
  <c r="O613" i="19"/>
  <c r="R613" i="19"/>
  <c r="U613" i="19"/>
  <c r="X613" i="19"/>
  <c r="L649" i="19"/>
  <c r="O649" i="19"/>
  <c r="R649" i="19"/>
  <c r="U649" i="19"/>
  <c r="X649" i="19"/>
  <c r="L648" i="19"/>
  <c r="O648" i="19"/>
  <c r="R648" i="19"/>
  <c r="U648" i="19"/>
  <c r="X648" i="19"/>
  <c r="L626" i="19"/>
  <c r="O626" i="19"/>
  <c r="R626" i="19"/>
  <c r="U626" i="19"/>
  <c r="X626" i="19"/>
  <c r="L662" i="19"/>
  <c r="O662" i="19"/>
  <c r="R662" i="19"/>
  <c r="U662" i="19"/>
  <c r="X662" i="19"/>
  <c r="L663" i="19"/>
  <c r="O663" i="19"/>
  <c r="R663" i="19"/>
  <c r="U663" i="19"/>
  <c r="X663" i="19"/>
  <c r="L664" i="19"/>
  <c r="O664" i="19"/>
  <c r="R664" i="19"/>
  <c r="U664" i="19"/>
  <c r="X664" i="19"/>
  <c r="L661" i="19"/>
  <c r="O661" i="19"/>
  <c r="R661" i="19"/>
  <c r="U661" i="19"/>
  <c r="X661" i="19"/>
  <c r="L620" i="19"/>
  <c r="O620" i="19"/>
  <c r="R620" i="19"/>
  <c r="U620" i="19"/>
  <c r="X620" i="19"/>
  <c r="L621" i="19"/>
  <c r="O621" i="19"/>
  <c r="R621" i="19"/>
  <c r="U621" i="19"/>
  <c r="X621" i="19"/>
  <c r="L622" i="19"/>
  <c r="O622" i="19"/>
  <c r="R622" i="19"/>
  <c r="U622" i="19"/>
  <c r="X622" i="19"/>
  <c r="L623" i="19"/>
  <c r="O623" i="19"/>
  <c r="R623" i="19"/>
  <c r="U623" i="19"/>
  <c r="X623" i="19"/>
  <c r="L654" i="19"/>
  <c r="O654" i="19"/>
  <c r="R654" i="19"/>
  <c r="U654" i="19"/>
  <c r="X654" i="19"/>
  <c r="L655" i="19"/>
  <c r="O655" i="19"/>
  <c r="R655" i="19"/>
  <c r="U655" i="19"/>
  <c r="X655" i="19"/>
  <c r="L656" i="19"/>
  <c r="O656" i="19"/>
  <c r="R656" i="19"/>
  <c r="U656" i="19"/>
  <c r="X656" i="19"/>
  <c r="X640" i="19"/>
  <c r="U640" i="19"/>
  <c r="R640" i="19"/>
  <c r="O640" i="19"/>
  <c r="L640" i="19"/>
  <c r="AA620" i="19" l="1"/>
  <c r="AA627" i="19"/>
  <c r="AA616" i="19"/>
  <c r="AA663" i="19"/>
  <c r="AA621" i="19"/>
  <c r="AA639" i="19"/>
  <c r="AA617" i="19"/>
  <c r="AA647" i="19"/>
  <c r="AA610" i="19"/>
  <c r="AA649" i="19"/>
  <c r="AA657" i="19"/>
  <c r="AA660" i="19"/>
  <c r="AA629" i="19"/>
  <c r="AA633" i="19"/>
  <c r="AA613" i="19"/>
  <c r="AA645" i="19"/>
  <c r="AA644" i="19"/>
  <c r="AA640" i="19"/>
  <c r="AA665" i="19"/>
  <c r="AA662" i="19"/>
  <c r="AA655" i="19"/>
  <c r="AA637" i="19"/>
  <c r="AA630" i="19"/>
  <c r="AA619" i="19"/>
  <c r="AA618" i="19"/>
  <c r="AA641" i="19"/>
  <c r="AA652" i="19"/>
  <c r="AA650" i="19"/>
  <c r="AA638" i="19"/>
  <c r="AA654" i="19"/>
  <c r="AA625" i="19"/>
  <c r="AA632" i="19"/>
  <c r="AA648" i="19"/>
  <c r="AA622" i="19"/>
  <c r="AA661" i="19"/>
  <c r="AA666" i="19"/>
  <c r="AA656" i="19"/>
  <c r="AA658" i="19"/>
  <c r="AA612" i="19"/>
  <c r="AA659" i="19"/>
  <c r="AA664" i="19"/>
  <c r="AA643" i="19"/>
  <c r="AA609" i="19"/>
  <c r="AA615" i="19"/>
  <c r="AA614" i="19"/>
  <c r="AA611" i="19"/>
  <c r="AA653" i="19"/>
  <c r="AA651" i="19"/>
  <c r="AA634" i="19"/>
  <c r="AA642" i="19"/>
  <c r="AA628" i="19"/>
  <c r="AA635" i="19"/>
  <c r="AA626" i="19"/>
  <c r="AA623" i="19"/>
  <c r="AA631" i="19"/>
  <c r="AA624" i="19"/>
  <c r="AA636" i="19"/>
  <c r="AA646" i="19"/>
  <c r="I599" i="19" l="1"/>
  <c r="I587" i="19"/>
  <c r="I588" i="19"/>
  <c r="I589" i="19"/>
  <c r="I604" i="19"/>
  <c r="I580" i="19"/>
  <c r="I576" i="19"/>
  <c r="I577" i="19"/>
  <c r="I578" i="19"/>
  <c r="I573" i="19"/>
  <c r="I574" i="19"/>
  <c r="I575" i="19"/>
  <c r="I594" i="19"/>
  <c r="I605" i="19"/>
  <c r="I590" i="19"/>
  <c r="I606" i="19"/>
  <c r="I607" i="19"/>
  <c r="I608" i="19"/>
  <c r="I595" i="19"/>
  <c r="I586" i="19"/>
  <c r="I581" i="19"/>
  <c r="I582" i="19"/>
  <c r="I583" i="19"/>
  <c r="I584" i="19"/>
  <c r="I585" i="19"/>
  <c r="I598" i="19"/>
  <c r="I579" i="19"/>
  <c r="I600" i="19"/>
  <c r="I601" i="19"/>
  <c r="I602" i="19"/>
  <c r="I603" i="19"/>
  <c r="I591" i="19"/>
  <c r="I592" i="19"/>
  <c r="I593" i="19"/>
  <c r="I570" i="19"/>
  <c r="I571" i="19"/>
  <c r="I572" i="19"/>
  <c r="I596" i="19"/>
  <c r="I597" i="19"/>
  <c r="L599" i="19"/>
  <c r="O599" i="19"/>
  <c r="R599" i="19"/>
  <c r="U599" i="19"/>
  <c r="X599" i="19"/>
  <c r="L587" i="19"/>
  <c r="O587" i="19"/>
  <c r="R587" i="19"/>
  <c r="U587" i="19"/>
  <c r="X587" i="19"/>
  <c r="L588" i="19"/>
  <c r="O588" i="19"/>
  <c r="R588" i="19"/>
  <c r="U588" i="19"/>
  <c r="X588" i="19"/>
  <c r="L589" i="19"/>
  <c r="O589" i="19"/>
  <c r="R589" i="19"/>
  <c r="U589" i="19"/>
  <c r="X589" i="19"/>
  <c r="L604" i="19"/>
  <c r="O604" i="19"/>
  <c r="R604" i="19"/>
  <c r="U604" i="19"/>
  <c r="X604" i="19"/>
  <c r="L580" i="19"/>
  <c r="O580" i="19"/>
  <c r="R580" i="19"/>
  <c r="U580" i="19"/>
  <c r="X580" i="19"/>
  <c r="L576" i="19"/>
  <c r="O576" i="19"/>
  <c r="R576" i="19"/>
  <c r="U576" i="19"/>
  <c r="X576" i="19"/>
  <c r="L577" i="19"/>
  <c r="O577" i="19"/>
  <c r="R577" i="19"/>
  <c r="U577" i="19"/>
  <c r="X577" i="19"/>
  <c r="L578" i="19"/>
  <c r="O578" i="19"/>
  <c r="R578" i="19"/>
  <c r="U578" i="19"/>
  <c r="X578" i="19"/>
  <c r="L573" i="19"/>
  <c r="O573" i="19"/>
  <c r="R573" i="19"/>
  <c r="U573" i="19"/>
  <c r="X573" i="19"/>
  <c r="L574" i="19"/>
  <c r="O574" i="19"/>
  <c r="R574" i="19"/>
  <c r="U574" i="19"/>
  <c r="X574" i="19"/>
  <c r="L575" i="19"/>
  <c r="O575" i="19"/>
  <c r="R575" i="19"/>
  <c r="U575" i="19"/>
  <c r="X575" i="19"/>
  <c r="L594" i="19"/>
  <c r="O594" i="19"/>
  <c r="R594" i="19"/>
  <c r="U594" i="19"/>
  <c r="X594" i="19"/>
  <c r="L605" i="19"/>
  <c r="O605" i="19"/>
  <c r="R605" i="19"/>
  <c r="U605" i="19"/>
  <c r="X605" i="19"/>
  <c r="L590" i="19"/>
  <c r="O590" i="19"/>
  <c r="R590" i="19"/>
  <c r="U590" i="19"/>
  <c r="X590" i="19"/>
  <c r="L606" i="19"/>
  <c r="O606" i="19"/>
  <c r="R606" i="19"/>
  <c r="U606" i="19"/>
  <c r="X606" i="19"/>
  <c r="L607" i="19"/>
  <c r="O607" i="19"/>
  <c r="R607" i="19"/>
  <c r="U607" i="19"/>
  <c r="X607" i="19"/>
  <c r="L608" i="19"/>
  <c r="O608" i="19"/>
  <c r="R608" i="19"/>
  <c r="U608" i="19"/>
  <c r="X608" i="19"/>
  <c r="L595" i="19"/>
  <c r="O595" i="19"/>
  <c r="R595" i="19"/>
  <c r="U595" i="19"/>
  <c r="X595" i="19"/>
  <c r="L586" i="19"/>
  <c r="O586" i="19"/>
  <c r="R586" i="19"/>
  <c r="U586" i="19"/>
  <c r="X586" i="19"/>
  <c r="L581" i="19"/>
  <c r="O581" i="19"/>
  <c r="R581" i="19"/>
  <c r="U581" i="19"/>
  <c r="X581" i="19"/>
  <c r="L582" i="19"/>
  <c r="O582" i="19"/>
  <c r="R582" i="19"/>
  <c r="U582" i="19"/>
  <c r="X582" i="19"/>
  <c r="L583" i="19"/>
  <c r="O583" i="19"/>
  <c r="R583" i="19"/>
  <c r="U583" i="19"/>
  <c r="X583" i="19"/>
  <c r="L584" i="19"/>
  <c r="O584" i="19"/>
  <c r="R584" i="19"/>
  <c r="U584" i="19"/>
  <c r="X584" i="19"/>
  <c r="L585" i="19"/>
  <c r="O585" i="19"/>
  <c r="R585" i="19"/>
  <c r="U585" i="19"/>
  <c r="X585" i="19"/>
  <c r="L598" i="19"/>
  <c r="O598" i="19"/>
  <c r="R598" i="19"/>
  <c r="U598" i="19"/>
  <c r="X598" i="19"/>
  <c r="L579" i="19"/>
  <c r="O579" i="19"/>
  <c r="R579" i="19"/>
  <c r="U579" i="19"/>
  <c r="X579" i="19"/>
  <c r="L600" i="19"/>
  <c r="O600" i="19"/>
  <c r="R600" i="19"/>
  <c r="U600" i="19"/>
  <c r="X600" i="19"/>
  <c r="L601" i="19"/>
  <c r="O601" i="19"/>
  <c r="R601" i="19"/>
  <c r="U601" i="19"/>
  <c r="X601" i="19"/>
  <c r="L602" i="19"/>
  <c r="O602" i="19"/>
  <c r="R602" i="19"/>
  <c r="U602" i="19"/>
  <c r="X602" i="19"/>
  <c r="L603" i="19"/>
  <c r="O603" i="19"/>
  <c r="R603" i="19"/>
  <c r="U603" i="19"/>
  <c r="X603" i="19"/>
  <c r="L591" i="19"/>
  <c r="O591" i="19"/>
  <c r="R591" i="19"/>
  <c r="U591" i="19"/>
  <c r="X591" i="19"/>
  <c r="L592" i="19"/>
  <c r="O592" i="19"/>
  <c r="R592" i="19"/>
  <c r="U592" i="19"/>
  <c r="X592" i="19"/>
  <c r="L593" i="19"/>
  <c r="O593" i="19"/>
  <c r="R593" i="19"/>
  <c r="U593" i="19"/>
  <c r="X593" i="19"/>
  <c r="L570" i="19"/>
  <c r="O570" i="19"/>
  <c r="R570" i="19"/>
  <c r="U570" i="19"/>
  <c r="X570" i="19"/>
  <c r="L571" i="19"/>
  <c r="O571" i="19"/>
  <c r="R571" i="19"/>
  <c r="U571" i="19"/>
  <c r="X571" i="19"/>
  <c r="L572" i="19"/>
  <c r="O572" i="19"/>
  <c r="R572" i="19"/>
  <c r="U572" i="19"/>
  <c r="X572" i="19"/>
  <c r="L596" i="19"/>
  <c r="O596" i="19"/>
  <c r="R596" i="19"/>
  <c r="U596" i="19"/>
  <c r="X596" i="19"/>
  <c r="L597" i="19"/>
  <c r="O597" i="19"/>
  <c r="R597" i="19"/>
  <c r="U597" i="19"/>
  <c r="X597" i="19"/>
  <c r="AA585" i="19" l="1"/>
  <c r="AA586" i="19"/>
  <c r="AA591" i="19"/>
  <c r="AA584" i="19"/>
  <c r="AA606" i="19"/>
  <c r="AA577" i="19"/>
  <c r="AA571" i="19"/>
  <c r="AA599" i="19"/>
  <c r="AA588" i="19"/>
  <c r="AA595" i="19"/>
  <c r="AA603" i="19"/>
  <c r="AA600" i="19"/>
  <c r="AA589" i="19"/>
  <c r="AA573" i="19"/>
  <c r="AA597" i="19"/>
  <c r="AA575" i="19"/>
  <c r="AA602" i="19"/>
  <c r="AA592" i="19"/>
  <c r="AA607" i="19"/>
  <c r="AA574" i="19"/>
  <c r="AA570" i="19"/>
  <c r="AA598" i="19"/>
  <c r="AA604" i="19"/>
  <c r="AA583" i="19"/>
  <c r="AA605" i="19"/>
  <c r="AA587" i="19"/>
  <c r="AA572" i="19"/>
  <c r="AA601" i="19"/>
  <c r="AA581" i="19"/>
  <c r="AA594" i="19"/>
  <c r="AA579" i="19"/>
  <c r="AA608" i="19"/>
  <c r="AA578" i="19"/>
  <c r="AA590" i="19"/>
  <c r="AA576" i="19"/>
  <c r="AA593" i="19"/>
  <c r="AA580" i="19"/>
  <c r="AA596" i="19"/>
  <c r="AA582" i="19"/>
  <c r="I479" i="19"/>
  <c r="I507" i="19"/>
  <c r="I491" i="19"/>
  <c r="I496" i="19"/>
  <c r="I502" i="19"/>
  <c r="I497" i="19"/>
  <c r="I498" i="19"/>
  <c r="I499" i="19"/>
  <c r="I503" i="19"/>
  <c r="I478" i="19"/>
  <c r="I480" i="19"/>
  <c r="I490" i="19"/>
  <c r="I501" i="19"/>
  <c r="I505" i="19"/>
  <c r="I506" i="19"/>
  <c r="I488" i="19"/>
  <c r="I483" i="19"/>
  <c r="I484" i="19"/>
  <c r="I485" i="19"/>
  <c r="I486" i="19"/>
  <c r="I487" i="19"/>
  <c r="I504" i="19"/>
  <c r="I492" i="19"/>
  <c r="I493" i="19"/>
  <c r="I494" i="19"/>
  <c r="I495" i="19"/>
  <c r="I481" i="19"/>
  <c r="I482" i="19"/>
  <c r="I508" i="19"/>
  <c r="I500" i="19"/>
  <c r="I489" i="19"/>
  <c r="I511" i="19"/>
  <c r="I512" i="19"/>
  <c r="I530" i="19"/>
  <c r="I531" i="19"/>
  <c r="I532" i="19"/>
  <c r="I533" i="19"/>
  <c r="I534" i="19"/>
  <c r="I535" i="19"/>
  <c r="I538" i="19"/>
  <c r="I539" i="19"/>
  <c r="I514" i="19"/>
  <c r="I543" i="19"/>
  <c r="I522" i="19"/>
  <c r="I523" i="19"/>
  <c r="I527" i="19"/>
  <c r="I528" i="19"/>
  <c r="I509" i="19"/>
  <c r="I510" i="19"/>
  <c r="I529" i="19"/>
  <c r="I517" i="19"/>
  <c r="I524" i="19"/>
  <c r="I525" i="19"/>
  <c r="I540" i="19"/>
  <c r="I515" i="19"/>
  <c r="I516" i="19"/>
  <c r="I519" i="19"/>
  <c r="I520" i="19"/>
  <c r="I521" i="19"/>
  <c r="I541" i="19"/>
  <c r="I542" i="19"/>
  <c r="I526" i="19"/>
  <c r="I536" i="19"/>
  <c r="I537" i="19"/>
  <c r="I513" i="19"/>
  <c r="I518" i="19"/>
  <c r="I557" i="19"/>
  <c r="I562" i="19"/>
  <c r="I548" i="19"/>
  <c r="I551" i="19"/>
  <c r="I552" i="19"/>
  <c r="I553" i="19"/>
  <c r="I554" i="19"/>
  <c r="I555" i="19"/>
  <c r="I559" i="19"/>
  <c r="I567" i="19"/>
  <c r="I564" i="19"/>
  <c r="I560" i="19"/>
  <c r="I558" i="19"/>
  <c r="I566" i="19"/>
  <c r="I568" i="19"/>
  <c r="I569" i="19"/>
  <c r="I561" i="19"/>
  <c r="I544" i="19"/>
  <c r="I545" i="19"/>
  <c r="I546" i="19"/>
  <c r="I563" i="19"/>
  <c r="I565" i="19"/>
  <c r="I556" i="19"/>
  <c r="I547" i="19"/>
  <c r="I549" i="19"/>
  <c r="I550" i="19"/>
  <c r="L507" i="19"/>
  <c r="O507" i="19"/>
  <c r="R507" i="19"/>
  <c r="U507" i="19"/>
  <c r="X507" i="19"/>
  <c r="L491" i="19"/>
  <c r="O491" i="19"/>
  <c r="R491" i="19"/>
  <c r="U491" i="19"/>
  <c r="X491" i="19"/>
  <c r="L496" i="19"/>
  <c r="O496" i="19"/>
  <c r="R496" i="19"/>
  <c r="U496" i="19"/>
  <c r="X496" i="19"/>
  <c r="L502" i="19"/>
  <c r="O502" i="19"/>
  <c r="R502" i="19"/>
  <c r="U502" i="19"/>
  <c r="X502" i="19"/>
  <c r="L497" i="19"/>
  <c r="O497" i="19"/>
  <c r="R497" i="19"/>
  <c r="U497" i="19"/>
  <c r="X497" i="19"/>
  <c r="L498" i="19"/>
  <c r="O498" i="19"/>
  <c r="R498" i="19"/>
  <c r="U498" i="19"/>
  <c r="X498" i="19"/>
  <c r="L499" i="19"/>
  <c r="O499" i="19"/>
  <c r="R499" i="19"/>
  <c r="U499" i="19"/>
  <c r="X499" i="19"/>
  <c r="L503" i="19"/>
  <c r="O503" i="19"/>
  <c r="R503" i="19"/>
  <c r="U503" i="19"/>
  <c r="X503" i="19"/>
  <c r="L478" i="19"/>
  <c r="O478" i="19"/>
  <c r="R478" i="19"/>
  <c r="U478" i="19"/>
  <c r="X478" i="19"/>
  <c r="L480" i="19"/>
  <c r="O480" i="19"/>
  <c r="R480" i="19"/>
  <c r="U480" i="19"/>
  <c r="X480" i="19"/>
  <c r="L490" i="19"/>
  <c r="O490" i="19"/>
  <c r="R490" i="19"/>
  <c r="U490" i="19"/>
  <c r="X490" i="19"/>
  <c r="L501" i="19"/>
  <c r="O501" i="19"/>
  <c r="R501" i="19"/>
  <c r="U501" i="19"/>
  <c r="X501" i="19"/>
  <c r="L505" i="19"/>
  <c r="O505" i="19"/>
  <c r="R505" i="19"/>
  <c r="U505" i="19"/>
  <c r="X505" i="19"/>
  <c r="L506" i="19"/>
  <c r="O506" i="19"/>
  <c r="R506" i="19"/>
  <c r="U506" i="19"/>
  <c r="X506" i="19"/>
  <c r="L488" i="19"/>
  <c r="O488" i="19"/>
  <c r="R488" i="19"/>
  <c r="U488" i="19"/>
  <c r="X488" i="19"/>
  <c r="L483" i="19"/>
  <c r="O483" i="19"/>
  <c r="R483" i="19"/>
  <c r="U483" i="19"/>
  <c r="X483" i="19"/>
  <c r="L484" i="19"/>
  <c r="O484" i="19"/>
  <c r="R484" i="19"/>
  <c r="U484" i="19"/>
  <c r="X484" i="19"/>
  <c r="L485" i="19"/>
  <c r="O485" i="19"/>
  <c r="R485" i="19"/>
  <c r="U485" i="19"/>
  <c r="X485" i="19"/>
  <c r="L486" i="19"/>
  <c r="O486" i="19"/>
  <c r="R486" i="19"/>
  <c r="U486" i="19"/>
  <c r="X486" i="19"/>
  <c r="L487" i="19"/>
  <c r="O487" i="19"/>
  <c r="R487" i="19"/>
  <c r="U487" i="19"/>
  <c r="X487" i="19"/>
  <c r="L504" i="19"/>
  <c r="O504" i="19"/>
  <c r="R504" i="19"/>
  <c r="U504" i="19"/>
  <c r="X504" i="19"/>
  <c r="L492" i="19"/>
  <c r="O492" i="19"/>
  <c r="R492" i="19"/>
  <c r="U492" i="19"/>
  <c r="X492" i="19"/>
  <c r="L493" i="19"/>
  <c r="O493" i="19"/>
  <c r="R493" i="19"/>
  <c r="U493" i="19"/>
  <c r="X493" i="19"/>
  <c r="L494" i="19"/>
  <c r="O494" i="19"/>
  <c r="R494" i="19"/>
  <c r="U494" i="19"/>
  <c r="X494" i="19"/>
  <c r="L495" i="19"/>
  <c r="O495" i="19"/>
  <c r="R495" i="19"/>
  <c r="U495" i="19"/>
  <c r="X495" i="19"/>
  <c r="L481" i="19"/>
  <c r="O481" i="19"/>
  <c r="R481" i="19"/>
  <c r="U481" i="19"/>
  <c r="X481" i="19"/>
  <c r="L482" i="19"/>
  <c r="O482" i="19"/>
  <c r="R482" i="19"/>
  <c r="U482" i="19"/>
  <c r="X482" i="19"/>
  <c r="L508" i="19"/>
  <c r="O508" i="19"/>
  <c r="R508" i="19"/>
  <c r="U508" i="19"/>
  <c r="X508" i="19"/>
  <c r="L500" i="19"/>
  <c r="O500" i="19"/>
  <c r="R500" i="19"/>
  <c r="U500" i="19"/>
  <c r="X500" i="19"/>
  <c r="L489" i="19"/>
  <c r="O489" i="19"/>
  <c r="R489" i="19"/>
  <c r="U489" i="19"/>
  <c r="X489" i="19"/>
  <c r="L511" i="19"/>
  <c r="O511" i="19"/>
  <c r="R511" i="19"/>
  <c r="U511" i="19"/>
  <c r="X511" i="19"/>
  <c r="L512" i="19"/>
  <c r="O512" i="19"/>
  <c r="R512" i="19"/>
  <c r="U512" i="19"/>
  <c r="X512" i="19"/>
  <c r="L530" i="19"/>
  <c r="O530" i="19"/>
  <c r="R530" i="19"/>
  <c r="U530" i="19"/>
  <c r="X530" i="19"/>
  <c r="L531" i="19"/>
  <c r="O531" i="19"/>
  <c r="R531" i="19"/>
  <c r="U531" i="19"/>
  <c r="X531" i="19"/>
  <c r="L532" i="19"/>
  <c r="O532" i="19"/>
  <c r="R532" i="19"/>
  <c r="U532" i="19"/>
  <c r="X532" i="19"/>
  <c r="L533" i="19"/>
  <c r="O533" i="19"/>
  <c r="R533" i="19"/>
  <c r="U533" i="19"/>
  <c r="X533" i="19"/>
  <c r="L534" i="19"/>
  <c r="O534" i="19"/>
  <c r="R534" i="19"/>
  <c r="U534" i="19"/>
  <c r="X534" i="19"/>
  <c r="L535" i="19"/>
  <c r="O535" i="19"/>
  <c r="R535" i="19"/>
  <c r="U535" i="19"/>
  <c r="X535" i="19"/>
  <c r="L538" i="19"/>
  <c r="O538" i="19"/>
  <c r="R538" i="19"/>
  <c r="U538" i="19"/>
  <c r="X538" i="19"/>
  <c r="L539" i="19"/>
  <c r="O539" i="19"/>
  <c r="R539" i="19"/>
  <c r="U539" i="19"/>
  <c r="X539" i="19"/>
  <c r="L514" i="19"/>
  <c r="O514" i="19"/>
  <c r="R514" i="19"/>
  <c r="U514" i="19"/>
  <c r="X514" i="19"/>
  <c r="L543" i="19"/>
  <c r="O543" i="19"/>
  <c r="R543" i="19"/>
  <c r="U543" i="19"/>
  <c r="X543" i="19"/>
  <c r="L522" i="19"/>
  <c r="O522" i="19"/>
  <c r="R522" i="19"/>
  <c r="U522" i="19"/>
  <c r="X522" i="19"/>
  <c r="L523" i="19"/>
  <c r="O523" i="19"/>
  <c r="R523" i="19"/>
  <c r="U523" i="19"/>
  <c r="X523" i="19"/>
  <c r="L527" i="19"/>
  <c r="O527" i="19"/>
  <c r="R527" i="19"/>
  <c r="U527" i="19"/>
  <c r="X527" i="19"/>
  <c r="L528" i="19"/>
  <c r="O528" i="19"/>
  <c r="R528" i="19"/>
  <c r="U528" i="19"/>
  <c r="X528" i="19"/>
  <c r="L509" i="19"/>
  <c r="O509" i="19"/>
  <c r="R509" i="19"/>
  <c r="U509" i="19"/>
  <c r="X509" i="19"/>
  <c r="L510" i="19"/>
  <c r="O510" i="19"/>
  <c r="R510" i="19"/>
  <c r="U510" i="19"/>
  <c r="X510" i="19"/>
  <c r="L529" i="19"/>
  <c r="O529" i="19"/>
  <c r="R529" i="19"/>
  <c r="U529" i="19"/>
  <c r="X529" i="19"/>
  <c r="L517" i="19"/>
  <c r="O517" i="19"/>
  <c r="R517" i="19"/>
  <c r="U517" i="19"/>
  <c r="X517" i="19"/>
  <c r="L524" i="19"/>
  <c r="O524" i="19"/>
  <c r="R524" i="19"/>
  <c r="U524" i="19"/>
  <c r="X524" i="19"/>
  <c r="L525" i="19"/>
  <c r="O525" i="19"/>
  <c r="R525" i="19"/>
  <c r="U525" i="19"/>
  <c r="X525" i="19"/>
  <c r="L540" i="19"/>
  <c r="O540" i="19"/>
  <c r="R540" i="19"/>
  <c r="U540" i="19"/>
  <c r="X540" i="19"/>
  <c r="L515" i="19"/>
  <c r="O515" i="19"/>
  <c r="R515" i="19"/>
  <c r="U515" i="19"/>
  <c r="X515" i="19"/>
  <c r="L516" i="19"/>
  <c r="O516" i="19"/>
  <c r="R516" i="19"/>
  <c r="U516" i="19"/>
  <c r="X516" i="19"/>
  <c r="L519" i="19"/>
  <c r="O519" i="19"/>
  <c r="R519" i="19"/>
  <c r="U519" i="19"/>
  <c r="X519" i="19"/>
  <c r="L520" i="19"/>
  <c r="O520" i="19"/>
  <c r="R520" i="19"/>
  <c r="U520" i="19"/>
  <c r="X520" i="19"/>
  <c r="L521" i="19"/>
  <c r="O521" i="19"/>
  <c r="R521" i="19"/>
  <c r="U521" i="19"/>
  <c r="X521" i="19"/>
  <c r="L541" i="19"/>
  <c r="O541" i="19"/>
  <c r="R541" i="19"/>
  <c r="U541" i="19"/>
  <c r="X541" i="19"/>
  <c r="L542" i="19"/>
  <c r="O542" i="19"/>
  <c r="R542" i="19"/>
  <c r="U542" i="19"/>
  <c r="X542" i="19"/>
  <c r="L526" i="19"/>
  <c r="O526" i="19"/>
  <c r="R526" i="19"/>
  <c r="U526" i="19"/>
  <c r="X526" i="19"/>
  <c r="L536" i="19"/>
  <c r="O536" i="19"/>
  <c r="R536" i="19"/>
  <c r="U536" i="19"/>
  <c r="X536" i="19"/>
  <c r="L537" i="19"/>
  <c r="O537" i="19"/>
  <c r="R537" i="19"/>
  <c r="U537" i="19"/>
  <c r="X537" i="19"/>
  <c r="L513" i="19"/>
  <c r="O513" i="19"/>
  <c r="R513" i="19"/>
  <c r="U513" i="19"/>
  <c r="X513" i="19"/>
  <c r="L518" i="19"/>
  <c r="O518" i="19"/>
  <c r="R518" i="19"/>
  <c r="U518" i="19"/>
  <c r="X518" i="19"/>
  <c r="L557" i="19"/>
  <c r="O557" i="19"/>
  <c r="R557" i="19"/>
  <c r="U557" i="19"/>
  <c r="X557" i="19"/>
  <c r="L562" i="19"/>
  <c r="O562" i="19"/>
  <c r="R562" i="19"/>
  <c r="U562" i="19"/>
  <c r="X562" i="19"/>
  <c r="L548" i="19"/>
  <c r="O548" i="19"/>
  <c r="R548" i="19"/>
  <c r="U548" i="19"/>
  <c r="X548" i="19"/>
  <c r="L551" i="19"/>
  <c r="O551" i="19"/>
  <c r="R551" i="19"/>
  <c r="U551" i="19"/>
  <c r="X551" i="19"/>
  <c r="L552" i="19"/>
  <c r="O552" i="19"/>
  <c r="R552" i="19"/>
  <c r="U552" i="19"/>
  <c r="X552" i="19"/>
  <c r="L553" i="19"/>
  <c r="O553" i="19"/>
  <c r="R553" i="19"/>
  <c r="U553" i="19"/>
  <c r="X553" i="19"/>
  <c r="L554" i="19"/>
  <c r="O554" i="19"/>
  <c r="R554" i="19"/>
  <c r="U554" i="19"/>
  <c r="X554" i="19"/>
  <c r="L555" i="19"/>
  <c r="O555" i="19"/>
  <c r="R555" i="19"/>
  <c r="U555" i="19"/>
  <c r="X555" i="19"/>
  <c r="L559" i="19"/>
  <c r="O559" i="19"/>
  <c r="R559" i="19"/>
  <c r="U559" i="19"/>
  <c r="X559" i="19"/>
  <c r="L567" i="19"/>
  <c r="O567" i="19"/>
  <c r="R567" i="19"/>
  <c r="U567" i="19"/>
  <c r="X567" i="19"/>
  <c r="L564" i="19"/>
  <c r="O564" i="19"/>
  <c r="R564" i="19"/>
  <c r="U564" i="19"/>
  <c r="X564" i="19"/>
  <c r="L560" i="19"/>
  <c r="O560" i="19"/>
  <c r="R560" i="19"/>
  <c r="U560" i="19"/>
  <c r="X560" i="19"/>
  <c r="L558" i="19"/>
  <c r="O558" i="19"/>
  <c r="R558" i="19"/>
  <c r="U558" i="19"/>
  <c r="X558" i="19"/>
  <c r="L566" i="19"/>
  <c r="O566" i="19"/>
  <c r="R566" i="19"/>
  <c r="U566" i="19"/>
  <c r="X566" i="19"/>
  <c r="L568" i="19"/>
  <c r="O568" i="19"/>
  <c r="R568" i="19"/>
  <c r="U568" i="19"/>
  <c r="X568" i="19"/>
  <c r="L569" i="19"/>
  <c r="O569" i="19"/>
  <c r="R569" i="19"/>
  <c r="U569" i="19"/>
  <c r="X569" i="19"/>
  <c r="L561" i="19"/>
  <c r="O561" i="19"/>
  <c r="R561" i="19"/>
  <c r="U561" i="19"/>
  <c r="X561" i="19"/>
  <c r="L544" i="19"/>
  <c r="O544" i="19"/>
  <c r="R544" i="19"/>
  <c r="U544" i="19"/>
  <c r="X544" i="19"/>
  <c r="L545" i="19"/>
  <c r="O545" i="19"/>
  <c r="R545" i="19"/>
  <c r="U545" i="19"/>
  <c r="X545" i="19"/>
  <c r="L546" i="19"/>
  <c r="O546" i="19"/>
  <c r="R546" i="19"/>
  <c r="U546" i="19"/>
  <c r="X546" i="19"/>
  <c r="L563" i="19"/>
  <c r="O563" i="19"/>
  <c r="R563" i="19"/>
  <c r="U563" i="19"/>
  <c r="X563" i="19"/>
  <c r="L565" i="19"/>
  <c r="O565" i="19"/>
  <c r="R565" i="19"/>
  <c r="U565" i="19"/>
  <c r="X565" i="19"/>
  <c r="L556" i="19"/>
  <c r="O556" i="19"/>
  <c r="R556" i="19"/>
  <c r="U556" i="19"/>
  <c r="X556" i="19"/>
  <c r="L547" i="19"/>
  <c r="O547" i="19"/>
  <c r="R547" i="19"/>
  <c r="U547" i="19"/>
  <c r="X547" i="19"/>
  <c r="L549" i="19"/>
  <c r="O549" i="19"/>
  <c r="R549" i="19"/>
  <c r="U549" i="19"/>
  <c r="X549" i="19"/>
  <c r="L550" i="19"/>
  <c r="O550" i="19"/>
  <c r="R550" i="19"/>
  <c r="U550" i="19"/>
  <c r="X550" i="19"/>
  <c r="X479" i="19"/>
  <c r="U479" i="19"/>
  <c r="R479" i="19"/>
  <c r="O479" i="19"/>
  <c r="L479" i="19"/>
  <c r="AA545" i="19" l="1"/>
  <c r="AA497" i="19"/>
  <c r="AA515" i="19"/>
  <c r="AA484" i="19"/>
  <c r="AA525" i="19"/>
  <c r="AA533" i="19"/>
  <c r="AA501" i="19"/>
  <c r="AA507" i="19"/>
  <c r="AA526" i="19"/>
  <c r="AA559" i="19"/>
  <c r="AA532" i="19"/>
  <c r="AA482" i="19"/>
  <c r="AA490" i="19"/>
  <c r="AA548" i="19"/>
  <c r="AA564" i="19"/>
  <c r="AA542" i="19"/>
  <c r="AA530" i="19"/>
  <c r="AA504" i="19"/>
  <c r="AA546" i="19"/>
  <c r="AA560" i="19"/>
  <c r="AA551" i="19"/>
  <c r="AA523" i="19"/>
  <c r="AA487" i="19"/>
  <c r="AA502" i="19"/>
  <c r="AA500" i="19"/>
  <c r="AA505" i="19"/>
  <c r="AA543" i="19"/>
  <c r="AA481" i="19"/>
  <c r="AA562" i="19"/>
  <c r="AA540" i="19"/>
  <c r="AA527" i="19"/>
  <c r="AA534" i="19"/>
  <c r="AA563" i="19"/>
  <c r="AA508" i="19"/>
  <c r="AA544" i="19"/>
  <c r="AA537" i="19"/>
  <c r="AA524" i="19"/>
  <c r="AA492" i="19"/>
  <c r="AA558" i="19"/>
  <c r="AA557" i="19"/>
  <c r="AA528" i="19"/>
  <c r="AA531" i="19"/>
  <c r="AA486" i="19"/>
  <c r="AA480" i="19"/>
  <c r="AA567" i="19"/>
  <c r="AA511" i="19"/>
  <c r="AA549" i="19"/>
  <c r="AA521" i="19"/>
  <c r="AA522" i="19"/>
  <c r="AA535" i="19"/>
  <c r="AA506" i="19"/>
  <c r="AA491" i="19"/>
  <c r="AA566" i="19"/>
  <c r="AA561" i="19"/>
  <c r="AA536" i="19"/>
  <c r="AA517" i="19"/>
  <c r="AA510" i="19"/>
  <c r="AA498" i="19"/>
  <c r="AA547" i="19"/>
  <c r="AA569" i="19"/>
  <c r="AA555" i="19"/>
  <c r="AA518" i="19"/>
  <c r="AA520" i="19"/>
  <c r="AA529" i="19"/>
  <c r="AA514" i="19"/>
  <c r="AA495" i="19"/>
  <c r="AA478" i="19"/>
  <c r="AA550" i="19"/>
  <c r="AA541" i="19"/>
  <c r="AA489" i="19"/>
  <c r="AA485" i="19"/>
  <c r="AA496" i="19"/>
  <c r="AA556" i="19"/>
  <c r="AA568" i="19"/>
  <c r="AA554" i="19"/>
  <c r="AA513" i="19"/>
  <c r="AA519" i="19"/>
  <c r="AA539" i="19"/>
  <c r="AA512" i="19"/>
  <c r="AA494" i="19"/>
  <c r="AA483" i="19"/>
  <c r="AA503" i="19"/>
  <c r="AA552" i="19"/>
  <c r="AA538" i="19"/>
  <c r="AA493" i="19"/>
  <c r="AA499" i="19"/>
  <c r="AA565" i="19"/>
  <c r="AA553" i="19"/>
  <c r="AA516" i="19"/>
  <c r="AA479" i="19"/>
  <c r="AA509" i="19"/>
  <c r="AA488" i="19"/>
  <c r="I472" i="19" l="1"/>
  <c r="I444" i="19"/>
  <c r="I445" i="19"/>
  <c r="I455" i="19"/>
  <c r="I450" i="19"/>
  <c r="I447" i="19"/>
  <c r="I448" i="19"/>
  <c r="I449" i="19"/>
  <c r="I475" i="19"/>
  <c r="I464" i="19"/>
  <c r="I465" i="19"/>
  <c r="I454" i="19"/>
  <c r="I473" i="19"/>
  <c r="I441" i="19"/>
  <c r="I446" i="19"/>
  <c r="I476" i="19"/>
  <c r="I477" i="19"/>
  <c r="I470" i="19"/>
  <c r="I466" i="19"/>
  <c r="I467" i="19"/>
  <c r="I468" i="19"/>
  <c r="I457" i="19"/>
  <c r="I458" i="19"/>
  <c r="I440" i="19"/>
  <c r="I474" i="19"/>
  <c r="I459" i="19"/>
  <c r="I442" i="19"/>
  <c r="I443" i="19"/>
  <c r="I456" i="19"/>
  <c r="I460" i="19"/>
  <c r="I461" i="19"/>
  <c r="I462" i="19"/>
  <c r="I463" i="19"/>
  <c r="I471" i="19"/>
  <c r="I451" i="19"/>
  <c r="I452" i="19"/>
  <c r="I453" i="19"/>
  <c r="I469" i="19"/>
  <c r="L472" i="19"/>
  <c r="O472" i="19"/>
  <c r="R472" i="19"/>
  <c r="U472" i="19"/>
  <c r="X472" i="19"/>
  <c r="L444" i="19"/>
  <c r="O444" i="19"/>
  <c r="R444" i="19"/>
  <c r="U444" i="19"/>
  <c r="X444" i="19"/>
  <c r="L445" i="19"/>
  <c r="O445" i="19"/>
  <c r="R445" i="19"/>
  <c r="U445" i="19"/>
  <c r="X445" i="19"/>
  <c r="L455" i="19"/>
  <c r="O455" i="19"/>
  <c r="R455" i="19"/>
  <c r="U455" i="19"/>
  <c r="X455" i="19"/>
  <c r="L450" i="19"/>
  <c r="O450" i="19"/>
  <c r="R450" i="19"/>
  <c r="U450" i="19"/>
  <c r="X450" i="19"/>
  <c r="L447" i="19"/>
  <c r="O447" i="19"/>
  <c r="R447" i="19"/>
  <c r="U447" i="19"/>
  <c r="X447" i="19"/>
  <c r="L448" i="19"/>
  <c r="O448" i="19"/>
  <c r="R448" i="19"/>
  <c r="U448" i="19"/>
  <c r="X448" i="19"/>
  <c r="L449" i="19"/>
  <c r="O449" i="19"/>
  <c r="R449" i="19"/>
  <c r="U449" i="19"/>
  <c r="X449" i="19"/>
  <c r="L475" i="19"/>
  <c r="O475" i="19"/>
  <c r="R475" i="19"/>
  <c r="U475" i="19"/>
  <c r="X475" i="19"/>
  <c r="L464" i="19"/>
  <c r="O464" i="19"/>
  <c r="R464" i="19"/>
  <c r="U464" i="19"/>
  <c r="X464" i="19"/>
  <c r="L465" i="19"/>
  <c r="O465" i="19"/>
  <c r="R465" i="19"/>
  <c r="U465" i="19"/>
  <c r="X465" i="19"/>
  <c r="L454" i="19"/>
  <c r="O454" i="19"/>
  <c r="R454" i="19"/>
  <c r="U454" i="19"/>
  <c r="X454" i="19"/>
  <c r="L473" i="19"/>
  <c r="O473" i="19"/>
  <c r="R473" i="19"/>
  <c r="U473" i="19"/>
  <c r="X473" i="19"/>
  <c r="L441" i="19"/>
  <c r="O441" i="19"/>
  <c r="R441" i="19"/>
  <c r="U441" i="19"/>
  <c r="X441" i="19"/>
  <c r="L446" i="19"/>
  <c r="O446" i="19"/>
  <c r="R446" i="19"/>
  <c r="U446" i="19"/>
  <c r="X446" i="19"/>
  <c r="L476" i="19"/>
  <c r="O476" i="19"/>
  <c r="R476" i="19"/>
  <c r="U476" i="19"/>
  <c r="X476" i="19"/>
  <c r="L477" i="19"/>
  <c r="O477" i="19"/>
  <c r="R477" i="19"/>
  <c r="U477" i="19"/>
  <c r="X477" i="19"/>
  <c r="L470" i="19"/>
  <c r="O470" i="19"/>
  <c r="R470" i="19"/>
  <c r="U470" i="19"/>
  <c r="X470" i="19"/>
  <c r="L466" i="19"/>
  <c r="O466" i="19"/>
  <c r="R466" i="19"/>
  <c r="U466" i="19"/>
  <c r="X466" i="19"/>
  <c r="L467" i="19"/>
  <c r="O467" i="19"/>
  <c r="R467" i="19"/>
  <c r="U467" i="19"/>
  <c r="X467" i="19"/>
  <c r="L468" i="19"/>
  <c r="O468" i="19"/>
  <c r="R468" i="19"/>
  <c r="U468" i="19"/>
  <c r="X468" i="19"/>
  <c r="L457" i="19"/>
  <c r="O457" i="19"/>
  <c r="R457" i="19"/>
  <c r="U457" i="19"/>
  <c r="X457" i="19"/>
  <c r="L458" i="19"/>
  <c r="O458" i="19"/>
  <c r="R458" i="19"/>
  <c r="U458" i="19"/>
  <c r="X458" i="19"/>
  <c r="L440" i="19"/>
  <c r="O440" i="19"/>
  <c r="R440" i="19"/>
  <c r="U440" i="19"/>
  <c r="X440" i="19"/>
  <c r="L474" i="19"/>
  <c r="O474" i="19"/>
  <c r="R474" i="19"/>
  <c r="U474" i="19"/>
  <c r="X474" i="19"/>
  <c r="L459" i="19"/>
  <c r="O459" i="19"/>
  <c r="R459" i="19"/>
  <c r="U459" i="19"/>
  <c r="X459" i="19"/>
  <c r="L442" i="19"/>
  <c r="O442" i="19"/>
  <c r="R442" i="19"/>
  <c r="U442" i="19"/>
  <c r="X442" i="19"/>
  <c r="L443" i="19"/>
  <c r="O443" i="19"/>
  <c r="R443" i="19"/>
  <c r="U443" i="19"/>
  <c r="X443" i="19"/>
  <c r="L456" i="19"/>
  <c r="O456" i="19"/>
  <c r="R456" i="19"/>
  <c r="U456" i="19"/>
  <c r="X456" i="19"/>
  <c r="L460" i="19"/>
  <c r="O460" i="19"/>
  <c r="R460" i="19"/>
  <c r="U460" i="19"/>
  <c r="X460" i="19"/>
  <c r="L461" i="19"/>
  <c r="O461" i="19"/>
  <c r="R461" i="19"/>
  <c r="U461" i="19"/>
  <c r="X461" i="19"/>
  <c r="L462" i="19"/>
  <c r="O462" i="19"/>
  <c r="R462" i="19"/>
  <c r="U462" i="19"/>
  <c r="X462" i="19"/>
  <c r="L463" i="19"/>
  <c r="O463" i="19"/>
  <c r="R463" i="19"/>
  <c r="U463" i="19"/>
  <c r="X463" i="19"/>
  <c r="L471" i="19"/>
  <c r="O471" i="19"/>
  <c r="R471" i="19"/>
  <c r="U471" i="19"/>
  <c r="X471" i="19"/>
  <c r="L451" i="19"/>
  <c r="O451" i="19"/>
  <c r="R451" i="19"/>
  <c r="U451" i="19"/>
  <c r="X451" i="19"/>
  <c r="L452" i="19"/>
  <c r="O452" i="19"/>
  <c r="R452" i="19"/>
  <c r="U452" i="19"/>
  <c r="X452" i="19"/>
  <c r="L453" i="19"/>
  <c r="O453" i="19"/>
  <c r="R453" i="19"/>
  <c r="U453" i="19"/>
  <c r="X453" i="19"/>
  <c r="L469" i="19"/>
  <c r="O469" i="19"/>
  <c r="R469" i="19"/>
  <c r="U469" i="19"/>
  <c r="X469" i="19"/>
  <c r="AA447" i="19" l="1"/>
  <c r="AA469" i="19"/>
  <c r="AA464" i="19"/>
  <c r="AA471" i="19"/>
  <c r="AA446" i="19"/>
  <c r="AA468" i="19"/>
  <c r="AA467" i="19"/>
  <c r="AA458" i="19"/>
  <c r="AA460" i="19"/>
  <c r="AA459" i="19"/>
  <c r="AA470" i="19"/>
  <c r="AA457" i="19"/>
  <c r="AA441" i="19"/>
  <c r="AA474" i="19"/>
  <c r="AA466" i="19"/>
  <c r="AA453" i="19"/>
  <c r="AA452" i="19"/>
  <c r="AA473" i="19"/>
  <c r="AA465" i="19"/>
  <c r="AA455" i="19"/>
  <c r="AA454" i="19"/>
  <c r="AA461" i="19"/>
  <c r="AA456" i="19"/>
  <c r="AA443" i="19"/>
  <c r="AA445" i="19"/>
  <c r="AA444" i="19"/>
  <c r="AA477" i="19"/>
  <c r="AA451" i="19"/>
  <c r="AA463" i="19"/>
  <c r="AA442" i="19"/>
  <c r="AA475" i="19"/>
  <c r="AA448" i="19"/>
  <c r="AA440" i="19"/>
  <c r="AA472" i="19"/>
  <c r="AA476" i="19"/>
  <c r="AA449" i="19"/>
  <c r="AA450" i="19"/>
  <c r="AA462" i="19"/>
  <c r="I417" i="19"/>
  <c r="I418" i="19"/>
  <c r="I419" i="19"/>
  <c r="I420" i="19"/>
  <c r="I430" i="19"/>
  <c r="I431" i="19"/>
  <c r="I402" i="19"/>
  <c r="I409" i="19"/>
  <c r="I410" i="19"/>
  <c r="I401" i="19"/>
  <c r="I404" i="19"/>
  <c r="I405" i="19"/>
  <c r="I406" i="19"/>
  <c r="I433" i="19"/>
  <c r="I403" i="19"/>
  <c r="I432" i="19"/>
  <c r="I434" i="19"/>
  <c r="I411" i="19"/>
  <c r="I439" i="19"/>
  <c r="I412" i="19"/>
  <c r="I413" i="19"/>
  <c r="I414" i="19"/>
  <c r="I424" i="19"/>
  <c r="I425" i="19"/>
  <c r="I426" i="19"/>
  <c r="I427" i="19"/>
  <c r="I428" i="19"/>
  <c r="I435" i="19"/>
  <c r="I437" i="19"/>
  <c r="I438" i="19"/>
  <c r="I415" i="19"/>
  <c r="I416" i="19"/>
  <c r="I422" i="19"/>
  <c r="I423" i="19"/>
  <c r="I429" i="19"/>
  <c r="I436" i="19"/>
  <c r="I407" i="19"/>
  <c r="I408" i="19"/>
  <c r="I421" i="19"/>
  <c r="L418" i="19"/>
  <c r="O418" i="19"/>
  <c r="R418" i="19"/>
  <c r="U418" i="19"/>
  <c r="X418" i="19"/>
  <c r="L419" i="19"/>
  <c r="O419" i="19"/>
  <c r="R419" i="19"/>
  <c r="U419" i="19"/>
  <c r="X419" i="19"/>
  <c r="L420" i="19"/>
  <c r="O420" i="19"/>
  <c r="R420" i="19"/>
  <c r="U420" i="19"/>
  <c r="X420" i="19"/>
  <c r="L430" i="19"/>
  <c r="O430" i="19"/>
  <c r="R430" i="19"/>
  <c r="U430" i="19"/>
  <c r="X430" i="19"/>
  <c r="L431" i="19"/>
  <c r="O431" i="19"/>
  <c r="R431" i="19"/>
  <c r="U431" i="19"/>
  <c r="X431" i="19"/>
  <c r="L402" i="19"/>
  <c r="O402" i="19"/>
  <c r="R402" i="19"/>
  <c r="U402" i="19"/>
  <c r="X402" i="19"/>
  <c r="L409" i="19"/>
  <c r="O409" i="19"/>
  <c r="R409" i="19"/>
  <c r="U409" i="19"/>
  <c r="X409" i="19"/>
  <c r="L410" i="19"/>
  <c r="O410" i="19"/>
  <c r="R410" i="19"/>
  <c r="U410" i="19"/>
  <c r="X410" i="19"/>
  <c r="L401" i="19"/>
  <c r="O401" i="19"/>
  <c r="R401" i="19"/>
  <c r="U401" i="19"/>
  <c r="X401" i="19"/>
  <c r="L404" i="19"/>
  <c r="O404" i="19"/>
  <c r="R404" i="19"/>
  <c r="U404" i="19"/>
  <c r="X404" i="19"/>
  <c r="L405" i="19"/>
  <c r="O405" i="19"/>
  <c r="R405" i="19"/>
  <c r="U405" i="19"/>
  <c r="X405" i="19"/>
  <c r="L406" i="19"/>
  <c r="O406" i="19"/>
  <c r="R406" i="19"/>
  <c r="U406" i="19"/>
  <c r="X406" i="19"/>
  <c r="L433" i="19"/>
  <c r="O433" i="19"/>
  <c r="R433" i="19"/>
  <c r="U433" i="19"/>
  <c r="X433" i="19"/>
  <c r="L403" i="19"/>
  <c r="O403" i="19"/>
  <c r="R403" i="19"/>
  <c r="U403" i="19"/>
  <c r="X403" i="19"/>
  <c r="L432" i="19"/>
  <c r="O432" i="19"/>
  <c r="R432" i="19"/>
  <c r="U432" i="19"/>
  <c r="X432" i="19"/>
  <c r="L434" i="19"/>
  <c r="O434" i="19"/>
  <c r="R434" i="19"/>
  <c r="U434" i="19"/>
  <c r="X434" i="19"/>
  <c r="L411" i="19"/>
  <c r="O411" i="19"/>
  <c r="R411" i="19"/>
  <c r="U411" i="19"/>
  <c r="X411" i="19"/>
  <c r="L439" i="19"/>
  <c r="O439" i="19"/>
  <c r="R439" i="19"/>
  <c r="U439" i="19"/>
  <c r="X439" i="19"/>
  <c r="L412" i="19"/>
  <c r="O412" i="19"/>
  <c r="R412" i="19"/>
  <c r="U412" i="19"/>
  <c r="X412" i="19"/>
  <c r="L413" i="19"/>
  <c r="O413" i="19"/>
  <c r="R413" i="19"/>
  <c r="U413" i="19"/>
  <c r="X413" i="19"/>
  <c r="L414" i="19"/>
  <c r="O414" i="19"/>
  <c r="R414" i="19"/>
  <c r="U414" i="19"/>
  <c r="X414" i="19"/>
  <c r="L424" i="19"/>
  <c r="O424" i="19"/>
  <c r="R424" i="19"/>
  <c r="U424" i="19"/>
  <c r="X424" i="19"/>
  <c r="L425" i="19"/>
  <c r="O425" i="19"/>
  <c r="R425" i="19"/>
  <c r="U425" i="19"/>
  <c r="X425" i="19"/>
  <c r="L426" i="19"/>
  <c r="O426" i="19"/>
  <c r="R426" i="19"/>
  <c r="U426" i="19"/>
  <c r="X426" i="19"/>
  <c r="L427" i="19"/>
  <c r="O427" i="19"/>
  <c r="R427" i="19"/>
  <c r="U427" i="19"/>
  <c r="X427" i="19"/>
  <c r="L428" i="19"/>
  <c r="O428" i="19"/>
  <c r="R428" i="19"/>
  <c r="U428" i="19"/>
  <c r="X428" i="19"/>
  <c r="L435" i="19"/>
  <c r="O435" i="19"/>
  <c r="R435" i="19"/>
  <c r="U435" i="19"/>
  <c r="X435" i="19"/>
  <c r="L437" i="19"/>
  <c r="O437" i="19"/>
  <c r="R437" i="19"/>
  <c r="U437" i="19"/>
  <c r="X437" i="19"/>
  <c r="L438" i="19"/>
  <c r="O438" i="19"/>
  <c r="R438" i="19"/>
  <c r="U438" i="19"/>
  <c r="X438" i="19"/>
  <c r="L415" i="19"/>
  <c r="O415" i="19"/>
  <c r="R415" i="19"/>
  <c r="U415" i="19"/>
  <c r="X415" i="19"/>
  <c r="L416" i="19"/>
  <c r="O416" i="19"/>
  <c r="R416" i="19"/>
  <c r="U416" i="19"/>
  <c r="X416" i="19"/>
  <c r="L422" i="19"/>
  <c r="O422" i="19"/>
  <c r="R422" i="19"/>
  <c r="U422" i="19"/>
  <c r="X422" i="19"/>
  <c r="L423" i="19"/>
  <c r="O423" i="19"/>
  <c r="R423" i="19"/>
  <c r="U423" i="19"/>
  <c r="X423" i="19"/>
  <c r="L429" i="19"/>
  <c r="O429" i="19"/>
  <c r="R429" i="19"/>
  <c r="U429" i="19"/>
  <c r="X429" i="19"/>
  <c r="L436" i="19"/>
  <c r="O436" i="19"/>
  <c r="R436" i="19"/>
  <c r="U436" i="19"/>
  <c r="X436" i="19"/>
  <c r="L407" i="19"/>
  <c r="O407" i="19"/>
  <c r="R407" i="19"/>
  <c r="U407" i="19"/>
  <c r="X407" i="19"/>
  <c r="L408" i="19"/>
  <c r="O408" i="19"/>
  <c r="R408" i="19"/>
  <c r="U408" i="19"/>
  <c r="X408" i="19"/>
  <c r="L421" i="19"/>
  <c r="O421" i="19"/>
  <c r="R421" i="19"/>
  <c r="U421" i="19"/>
  <c r="X421" i="19"/>
  <c r="X417" i="19"/>
  <c r="U417" i="19"/>
  <c r="R417" i="19"/>
  <c r="O417" i="19"/>
  <c r="L417" i="19"/>
  <c r="AA412" i="19" l="1"/>
  <c r="AA436" i="19"/>
  <c r="AA405" i="19"/>
  <c r="AA420" i="19"/>
  <c r="AA428" i="19"/>
  <c r="AA407" i="19"/>
  <c r="AA408" i="19"/>
  <c r="AA422" i="19"/>
  <c r="AA426" i="19"/>
  <c r="AA437" i="19"/>
  <c r="AA417" i="19"/>
  <c r="AA435" i="19"/>
  <c r="AA419" i="19"/>
  <c r="AA430" i="19"/>
  <c r="AA413" i="19"/>
  <c r="AA423" i="19"/>
  <c r="AA416" i="19"/>
  <c r="AA424" i="19"/>
  <c r="AA403" i="19"/>
  <c r="AA406" i="19"/>
  <c r="AA427" i="19"/>
  <c r="AA434" i="19"/>
  <c r="AA410" i="19"/>
  <c r="AA401" i="19"/>
  <c r="AA418" i="19"/>
  <c r="AA421" i="19"/>
  <c r="AA429" i="19"/>
  <c r="AA415" i="19"/>
  <c r="AA438" i="19"/>
  <c r="AA414" i="19"/>
  <c r="AA439" i="19"/>
  <c r="AA411" i="19"/>
  <c r="AA433" i="19"/>
  <c r="AA404" i="19"/>
  <c r="AA402" i="19"/>
  <c r="AA431" i="19"/>
  <c r="AA425" i="19"/>
  <c r="AA432" i="19"/>
  <c r="AA409" i="19"/>
  <c r="X393" i="19"/>
  <c r="U393" i="19"/>
  <c r="R393" i="19"/>
  <c r="O393" i="19"/>
  <c r="L393" i="19"/>
  <c r="I393" i="19"/>
  <c r="X399" i="19"/>
  <c r="U399" i="19"/>
  <c r="R399" i="19"/>
  <c r="O399" i="19"/>
  <c r="L399" i="19"/>
  <c r="I399" i="19"/>
  <c r="X397" i="19"/>
  <c r="U397" i="19"/>
  <c r="R397" i="19"/>
  <c r="O397" i="19"/>
  <c r="L397" i="19"/>
  <c r="I397" i="19"/>
  <c r="X396" i="19"/>
  <c r="U396" i="19"/>
  <c r="R396" i="19"/>
  <c r="O396" i="19"/>
  <c r="L396" i="19"/>
  <c r="I396" i="19"/>
  <c r="X400" i="19"/>
  <c r="U400" i="19"/>
  <c r="R400" i="19"/>
  <c r="O400" i="19"/>
  <c r="L400" i="19"/>
  <c r="I400" i="19"/>
  <c r="X395" i="19"/>
  <c r="U395" i="19"/>
  <c r="R395" i="19"/>
  <c r="O395" i="19"/>
  <c r="L395" i="19"/>
  <c r="I395" i="19"/>
  <c r="X394" i="19"/>
  <c r="U394" i="19"/>
  <c r="R394" i="19"/>
  <c r="O394" i="19"/>
  <c r="L394" i="19"/>
  <c r="I394" i="19"/>
  <c r="X392" i="19"/>
  <c r="U392" i="19"/>
  <c r="R392" i="19"/>
  <c r="O392" i="19"/>
  <c r="L392" i="19"/>
  <c r="I392" i="19"/>
  <c r="X391" i="19"/>
  <c r="U391" i="19"/>
  <c r="R391" i="19"/>
  <c r="O391" i="19"/>
  <c r="L391" i="19"/>
  <c r="I391" i="19"/>
  <c r="X390" i="19"/>
  <c r="U390" i="19"/>
  <c r="R390" i="19"/>
  <c r="O390" i="19"/>
  <c r="L390" i="19"/>
  <c r="I390" i="19"/>
  <c r="X385" i="19"/>
  <c r="U385" i="19"/>
  <c r="R385" i="19"/>
  <c r="O385" i="19"/>
  <c r="L385" i="19"/>
  <c r="I385" i="19"/>
  <c r="X389" i="19"/>
  <c r="U389" i="19"/>
  <c r="R389" i="19"/>
  <c r="O389" i="19"/>
  <c r="L389" i="19"/>
  <c r="I389" i="19"/>
  <c r="X388" i="19"/>
  <c r="U388" i="19"/>
  <c r="R388" i="19"/>
  <c r="O388" i="19"/>
  <c r="L388" i="19"/>
  <c r="I388" i="19"/>
  <c r="X387" i="19"/>
  <c r="U387" i="19"/>
  <c r="R387" i="19"/>
  <c r="O387" i="19"/>
  <c r="L387" i="19"/>
  <c r="I387" i="19"/>
  <c r="X386" i="19"/>
  <c r="U386" i="19"/>
  <c r="R386" i="19"/>
  <c r="O386" i="19"/>
  <c r="L386" i="19"/>
  <c r="I386" i="19"/>
  <c r="X398" i="19"/>
  <c r="U398" i="19"/>
  <c r="R398" i="19"/>
  <c r="O398" i="19"/>
  <c r="L398" i="19"/>
  <c r="I398" i="19"/>
  <c r="X379" i="19"/>
  <c r="U379" i="19"/>
  <c r="R379" i="19"/>
  <c r="O379" i="19"/>
  <c r="L379" i="19"/>
  <c r="I379" i="19"/>
  <c r="X376" i="19"/>
  <c r="U376" i="19"/>
  <c r="R376" i="19"/>
  <c r="O376" i="19"/>
  <c r="L376" i="19"/>
  <c r="I376" i="19"/>
  <c r="X383" i="19"/>
  <c r="U383" i="19"/>
  <c r="R383" i="19"/>
  <c r="O383" i="19"/>
  <c r="L383" i="19"/>
  <c r="I383" i="19"/>
  <c r="X378" i="19"/>
  <c r="U378" i="19"/>
  <c r="R378" i="19"/>
  <c r="O378" i="19"/>
  <c r="L378" i="19"/>
  <c r="I378" i="19"/>
  <c r="X384" i="19"/>
  <c r="U384" i="19"/>
  <c r="R384" i="19"/>
  <c r="O384" i="19"/>
  <c r="L384" i="19"/>
  <c r="I384" i="19"/>
  <c r="X377" i="19"/>
  <c r="U377" i="19"/>
  <c r="R377" i="19"/>
  <c r="O377" i="19"/>
  <c r="L377" i="19"/>
  <c r="I377" i="19"/>
  <c r="X382" i="19"/>
  <c r="U382" i="19"/>
  <c r="R382" i="19"/>
  <c r="O382" i="19"/>
  <c r="L382" i="19"/>
  <c r="I382" i="19"/>
  <c r="X381" i="19"/>
  <c r="U381" i="19"/>
  <c r="R381" i="19"/>
  <c r="O381" i="19"/>
  <c r="L381" i="19"/>
  <c r="I381" i="19"/>
  <c r="X380" i="19"/>
  <c r="U380" i="19"/>
  <c r="R380" i="19"/>
  <c r="O380" i="19"/>
  <c r="L380" i="19"/>
  <c r="I380" i="19"/>
  <c r="X371" i="19"/>
  <c r="U371" i="19"/>
  <c r="R371" i="19"/>
  <c r="O371" i="19"/>
  <c r="L371" i="19"/>
  <c r="I371" i="19"/>
  <c r="X373" i="19"/>
  <c r="U373" i="19"/>
  <c r="R373" i="19"/>
  <c r="O373" i="19"/>
  <c r="L373" i="19"/>
  <c r="I373" i="19"/>
  <c r="X372" i="19"/>
  <c r="U372" i="19"/>
  <c r="R372" i="19"/>
  <c r="O372" i="19"/>
  <c r="L372" i="19"/>
  <c r="I372" i="19"/>
  <c r="X374" i="19"/>
  <c r="U374" i="19"/>
  <c r="R374" i="19"/>
  <c r="O374" i="19"/>
  <c r="L374" i="19"/>
  <c r="I374" i="19"/>
  <c r="X375" i="19"/>
  <c r="U375" i="19"/>
  <c r="R375" i="19"/>
  <c r="O375" i="19"/>
  <c r="L375" i="19"/>
  <c r="I375" i="19"/>
  <c r="X370" i="19"/>
  <c r="U370" i="19"/>
  <c r="R370" i="19"/>
  <c r="O370" i="19"/>
  <c r="L370" i="19"/>
  <c r="I370" i="19"/>
  <c r="X369" i="19"/>
  <c r="U369" i="19"/>
  <c r="R369" i="19"/>
  <c r="O369" i="19"/>
  <c r="L369" i="19"/>
  <c r="I369" i="19"/>
  <c r="X368" i="19"/>
  <c r="U368" i="19"/>
  <c r="R368" i="19"/>
  <c r="O368" i="19"/>
  <c r="L368" i="19"/>
  <c r="I368" i="19"/>
  <c r="X367" i="19"/>
  <c r="U367" i="19"/>
  <c r="R367" i="19"/>
  <c r="O367" i="19"/>
  <c r="L367" i="19"/>
  <c r="I367" i="19"/>
  <c r="X363" i="19"/>
  <c r="U363" i="19"/>
  <c r="R363" i="19"/>
  <c r="O363" i="19"/>
  <c r="L363" i="19"/>
  <c r="I363" i="19"/>
  <c r="X357" i="19"/>
  <c r="U357" i="19"/>
  <c r="R357" i="19"/>
  <c r="O357" i="19"/>
  <c r="L357" i="19"/>
  <c r="I357" i="19"/>
  <c r="X347" i="19"/>
  <c r="U347" i="19"/>
  <c r="R347" i="19"/>
  <c r="O347" i="19"/>
  <c r="L347" i="19"/>
  <c r="I347" i="19"/>
  <c r="X359" i="19"/>
  <c r="U359" i="19"/>
  <c r="R359" i="19"/>
  <c r="O359" i="19"/>
  <c r="L359" i="19"/>
  <c r="I359" i="19"/>
  <c r="X358" i="19"/>
  <c r="U358" i="19"/>
  <c r="R358" i="19"/>
  <c r="O358" i="19"/>
  <c r="L358" i="19"/>
  <c r="I358" i="19"/>
  <c r="X346" i="19"/>
  <c r="U346" i="19"/>
  <c r="R346" i="19"/>
  <c r="O346" i="19"/>
  <c r="L346" i="19"/>
  <c r="I346" i="19"/>
  <c r="X364" i="19"/>
  <c r="U364" i="19"/>
  <c r="R364" i="19"/>
  <c r="O364" i="19"/>
  <c r="L364" i="19"/>
  <c r="I364" i="19"/>
  <c r="X362" i="19"/>
  <c r="U362" i="19"/>
  <c r="R362" i="19"/>
  <c r="O362" i="19"/>
  <c r="L362" i="19"/>
  <c r="I362" i="19"/>
  <c r="X361" i="19"/>
  <c r="U361" i="19"/>
  <c r="R361" i="19"/>
  <c r="O361" i="19"/>
  <c r="L361" i="19"/>
  <c r="I361" i="19"/>
  <c r="X360" i="19"/>
  <c r="U360" i="19"/>
  <c r="R360" i="19"/>
  <c r="O360" i="19"/>
  <c r="L360" i="19"/>
  <c r="I360" i="19"/>
  <c r="X356" i="19"/>
  <c r="U356" i="19"/>
  <c r="R356" i="19"/>
  <c r="O356" i="19"/>
  <c r="L356" i="19"/>
  <c r="I356" i="19"/>
  <c r="X355" i="19"/>
  <c r="U355" i="19"/>
  <c r="R355" i="19"/>
  <c r="O355" i="19"/>
  <c r="L355" i="19"/>
  <c r="I355" i="19"/>
  <c r="X354" i="19"/>
  <c r="U354" i="19"/>
  <c r="R354" i="19"/>
  <c r="O354" i="19"/>
  <c r="L354" i="19"/>
  <c r="I354" i="19"/>
  <c r="X353" i="19"/>
  <c r="U353" i="19"/>
  <c r="R353" i="19"/>
  <c r="O353" i="19"/>
  <c r="L353" i="19"/>
  <c r="I353" i="19"/>
  <c r="X352" i="19"/>
  <c r="U352" i="19"/>
  <c r="R352" i="19"/>
  <c r="O352" i="19"/>
  <c r="L352" i="19"/>
  <c r="I352" i="19"/>
  <c r="X351" i="19"/>
  <c r="U351" i="19"/>
  <c r="R351" i="19"/>
  <c r="O351" i="19"/>
  <c r="L351" i="19"/>
  <c r="I351" i="19"/>
  <c r="X366" i="19"/>
  <c r="U366" i="19"/>
  <c r="R366" i="19"/>
  <c r="O366" i="19"/>
  <c r="L366" i="19"/>
  <c r="I366" i="19"/>
  <c r="X365" i="19"/>
  <c r="U365" i="19"/>
  <c r="R365" i="19"/>
  <c r="O365" i="19"/>
  <c r="L365" i="19"/>
  <c r="I365" i="19"/>
  <c r="X350" i="19"/>
  <c r="U350" i="19"/>
  <c r="R350" i="19"/>
  <c r="O350" i="19"/>
  <c r="L350" i="19"/>
  <c r="I350" i="19"/>
  <c r="X349" i="19"/>
  <c r="U349" i="19"/>
  <c r="R349" i="19"/>
  <c r="O349" i="19"/>
  <c r="L349" i="19"/>
  <c r="I349" i="19"/>
  <c r="X348" i="19"/>
  <c r="U348" i="19"/>
  <c r="R348" i="19"/>
  <c r="O348" i="19"/>
  <c r="L348" i="19"/>
  <c r="I348" i="19"/>
  <c r="X342" i="19"/>
  <c r="U342" i="19"/>
  <c r="R342" i="19"/>
  <c r="O342" i="19"/>
  <c r="L342" i="19"/>
  <c r="I342" i="19"/>
  <c r="X345" i="19"/>
  <c r="U345" i="19"/>
  <c r="R345" i="19"/>
  <c r="O345" i="19"/>
  <c r="L345" i="19"/>
  <c r="I345" i="19"/>
  <c r="X344" i="19"/>
  <c r="U344" i="19"/>
  <c r="R344" i="19"/>
  <c r="O344" i="19"/>
  <c r="L344" i="19"/>
  <c r="I344" i="19"/>
  <c r="X343" i="19"/>
  <c r="U343" i="19"/>
  <c r="R343" i="19"/>
  <c r="O343" i="19"/>
  <c r="L343" i="19"/>
  <c r="I343" i="19"/>
  <c r="X340" i="19"/>
  <c r="U340" i="19"/>
  <c r="R340" i="19"/>
  <c r="O340" i="19"/>
  <c r="L340" i="19"/>
  <c r="I340" i="19"/>
  <c r="X330" i="19"/>
  <c r="U330" i="19"/>
  <c r="R330" i="19"/>
  <c r="O330" i="19"/>
  <c r="L330" i="19"/>
  <c r="I330" i="19"/>
  <c r="X329" i="19"/>
  <c r="U329" i="19"/>
  <c r="R329" i="19"/>
  <c r="O329" i="19"/>
  <c r="L329" i="19"/>
  <c r="I329" i="19"/>
  <c r="X328" i="19"/>
  <c r="U328" i="19"/>
  <c r="R328" i="19"/>
  <c r="O328" i="19"/>
  <c r="L328" i="19"/>
  <c r="I328" i="19"/>
  <c r="X339" i="19"/>
  <c r="U339" i="19"/>
  <c r="R339" i="19"/>
  <c r="O339" i="19"/>
  <c r="L339" i="19"/>
  <c r="I339" i="19"/>
  <c r="X338" i="19"/>
  <c r="U338" i="19"/>
  <c r="R338" i="19"/>
  <c r="O338" i="19"/>
  <c r="L338" i="19"/>
  <c r="I338" i="19"/>
  <c r="X337" i="19"/>
  <c r="U337" i="19"/>
  <c r="R337" i="19"/>
  <c r="O337" i="19"/>
  <c r="L337" i="19"/>
  <c r="I337" i="19"/>
  <c r="X336" i="19"/>
  <c r="U336" i="19"/>
  <c r="R336" i="19"/>
  <c r="O336" i="19"/>
  <c r="L336" i="19"/>
  <c r="I336" i="19"/>
  <c r="X335" i="19"/>
  <c r="U335" i="19"/>
  <c r="R335" i="19"/>
  <c r="O335" i="19"/>
  <c r="L335" i="19"/>
  <c r="I335" i="19"/>
  <c r="X334" i="19"/>
  <c r="U334" i="19"/>
  <c r="R334" i="19"/>
  <c r="O334" i="19"/>
  <c r="L334" i="19"/>
  <c r="I334" i="19"/>
  <c r="X333" i="19"/>
  <c r="U333" i="19"/>
  <c r="R333" i="19"/>
  <c r="O333" i="19"/>
  <c r="L333" i="19"/>
  <c r="I333" i="19"/>
  <c r="X332" i="19"/>
  <c r="U332" i="19"/>
  <c r="R332" i="19"/>
  <c r="O332" i="19"/>
  <c r="L332" i="19"/>
  <c r="I332" i="19"/>
  <c r="X331" i="19"/>
  <c r="U331" i="19"/>
  <c r="R331" i="19"/>
  <c r="O331" i="19"/>
  <c r="L331" i="19"/>
  <c r="I331" i="19"/>
  <c r="X341" i="19"/>
  <c r="U341" i="19"/>
  <c r="R341" i="19"/>
  <c r="O341" i="19"/>
  <c r="L341" i="19"/>
  <c r="I341" i="19"/>
  <c r="X324" i="19"/>
  <c r="U324" i="19"/>
  <c r="R324" i="19"/>
  <c r="O324" i="19"/>
  <c r="L324" i="19"/>
  <c r="I324" i="19"/>
  <c r="X320" i="19"/>
  <c r="U320" i="19"/>
  <c r="R320" i="19"/>
  <c r="O320" i="19"/>
  <c r="L320" i="19"/>
  <c r="I320" i="19"/>
  <c r="X327" i="19"/>
  <c r="U327" i="19"/>
  <c r="R327" i="19"/>
  <c r="O327" i="19"/>
  <c r="L327" i="19"/>
  <c r="I327" i="19"/>
  <c r="X326" i="19"/>
  <c r="U326" i="19"/>
  <c r="R326" i="19"/>
  <c r="O326" i="19"/>
  <c r="L326" i="19"/>
  <c r="I326" i="19"/>
  <c r="X325" i="19"/>
  <c r="U325" i="19"/>
  <c r="R325" i="19"/>
  <c r="O325" i="19"/>
  <c r="L325" i="19"/>
  <c r="I325" i="19"/>
  <c r="X319" i="19"/>
  <c r="U319" i="19"/>
  <c r="R319" i="19"/>
  <c r="O319" i="19"/>
  <c r="L319" i="19"/>
  <c r="I319" i="19"/>
  <c r="X318" i="19"/>
  <c r="U318" i="19"/>
  <c r="R318" i="19"/>
  <c r="O318" i="19"/>
  <c r="L318" i="19"/>
  <c r="I318" i="19"/>
  <c r="X313" i="19"/>
  <c r="U313" i="19"/>
  <c r="R313" i="19"/>
  <c r="O313" i="19"/>
  <c r="L313" i="19"/>
  <c r="I313" i="19"/>
  <c r="X312" i="19"/>
  <c r="U312" i="19"/>
  <c r="R312" i="19"/>
  <c r="O312" i="19"/>
  <c r="L312" i="19"/>
  <c r="I312" i="19"/>
  <c r="X321" i="19"/>
  <c r="U321" i="19"/>
  <c r="R321" i="19"/>
  <c r="O321" i="19"/>
  <c r="L321" i="19"/>
  <c r="I321" i="19"/>
  <c r="X317" i="19"/>
  <c r="U317" i="19"/>
  <c r="R317" i="19"/>
  <c r="O317" i="19"/>
  <c r="L317" i="19"/>
  <c r="I317" i="19"/>
  <c r="X316" i="19"/>
  <c r="U316" i="19"/>
  <c r="R316" i="19"/>
  <c r="O316" i="19"/>
  <c r="L316" i="19"/>
  <c r="I316" i="19"/>
  <c r="X315" i="19"/>
  <c r="U315" i="19"/>
  <c r="R315" i="19"/>
  <c r="O315" i="19"/>
  <c r="L315" i="19"/>
  <c r="I315" i="19"/>
  <c r="X314" i="19"/>
  <c r="U314" i="19"/>
  <c r="R314" i="19"/>
  <c r="O314" i="19"/>
  <c r="L314" i="19"/>
  <c r="I314" i="19"/>
  <c r="X322" i="19"/>
  <c r="U322" i="19"/>
  <c r="R322" i="19"/>
  <c r="O322" i="19"/>
  <c r="L322" i="19"/>
  <c r="I322" i="19"/>
  <c r="X323" i="19"/>
  <c r="U323" i="19"/>
  <c r="R323" i="19"/>
  <c r="O323" i="19"/>
  <c r="L323" i="19"/>
  <c r="I323" i="19"/>
  <c r="X308" i="19"/>
  <c r="U308" i="19"/>
  <c r="R308" i="19"/>
  <c r="O308" i="19"/>
  <c r="L308" i="19"/>
  <c r="I308" i="19"/>
  <c r="X306" i="19"/>
  <c r="U306" i="19"/>
  <c r="R306" i="19"/>
  <c r="O306" i="19"/>
  <c r="L306" i="19"/>
  <c r="I306" i="19"/>
  <c r="X307" i="19"/>
  <c r="U307" i="19"/>
  <c r="R307" i="19"/>
  <c r="O307" i="19"/>
  <c r="L307" i="19"/>
  <c r="I307" i="19"/>
  <c r="X299" i="19"/>
  <c r="U299" i="19"/>
  <c r="R299" i="19"/>
  <c r="O299" i="19"/>
  <c r="L299" i="19"/>
  <c r="I299" i="19"/>
  <c r="X298" i="19"/>
  <c r="U298" i="19"/>
  <c r="R298" i="19"/>
  <c r="O298" i="19"/>
  <c r="L298" i="19"/>
  <c r="I298" i="19"/>
  <c r="X297" i="19"/>
  <c r="U297" i="19"/>
  <c r="R297" i="19"/>
  <c r="O297" i="19"/>
  <c r="L297" i="19"/>
  <c r="I297" i="19"/>
  <c r="X296" i="19"/>
  <c r="U296" i="19"/>
  <c r="R296" i="19"/>
  <c r="O296" i="19"/>
  <c r="L296" i="19"/>
  <c r="I296" i="19"/>
  <c r="X311" i="19"/>
  <c r="U311" i="19"/>
  <c r="R311" i="19"/>
  <c r="O311" i="19"/>
  <c r="L311" i="19"/>
  <c r="I311" i="19"/>
  <c r="X310" i="19"/>
  <c r="U310" i="19"/>
  <c r="R310" i="19"/>
  <c r="O310" i="19"/>
  <c r="L310" i="19"/>
  <c r="I310" i="19"/>
  <c r="X309" i="19"/>
  <c r="U309" i="19"/>
  <c r="R309" i="19"/>
  <c r="O309" i="19"/>
  <c r="L309" i="19"/>
  <c r="I309" i="19"/>
  <c r="X303" i="19"/>
  <c r="U303" i="19"/>
  <c r="R303" i="19"/>
  <c r="O303" i="19"/>
  <c r="L303" i="19"/>
  <c r="I303" i="19"/>
  <c r="X302" i="19"/>
  <c r="U302" i="19"/>
  <c r="R302" i="19"/>
  <c r="O302" i="19"/>
  <c r="L302" i="19"/>
  <c r="I302" i="19"/>
  <c r="X304" i="19"/>
  <c r="U304" i="19"/>
  <c r="R304" i="19"/>
  <c r="O304" i="19"/>
  <c r="L304" i="19"/>
  <c r="I304" i="19"/>
  <c r="X305" i="19"/>
  <c r="U305" i="19"/>
  <c r="R305" i="19"/>
  <c r="O305" i="19"/>
  <c r="L305" i="19"/>
  <c r="I305" i="19"/>
  <c r="X301" i="19"/>
  <c r="U301" i="19"/>
  <c r="R301" i="19"/>
  <c r="O301" i="19"/>
  <c r="L301" i="19"/>
  <c r="I301" i="19"/>
  <c r="X300" i="19"/>
  <c r="U300" i="19"/>
  <c r="R300" i="19"/>
  <c r="O300" i="19"/>
  <c r="L300" i="19"/>
  <c r="I300" i="19"/>
  <c r="X290" i="19"/>
  <c r="U290" i="19"/>
  <c r="R290" i="19"/>
  <c r="O290" i="19"/>
  <c r="L290" i="19"/>
  <c r="I290" i="19"/>
  <c r="X289" i="19"/>
  <c r="U289" i="19"/>
  <c r="R289" i="19"/>
  <c r="O289" i="19"/>
  <c r="L289" i="19"/>
  <c r="I289" i="19"/>
  <c r="X288" i="19"/>
  <c r="U288" i="19"/>
  <c r="R288" i="19"/>
  <c r="O288" i="19"/>
  <c r="L288" i="19"/>
  <c r="I288" i="19"/>
  <c r="X284" i="19"/>
  <c r="U284" i="19"/>
  <c r="R284" i="19"/>
  <c r="O284" i="19"/>
  <c r="L284" i="19"/>
  <c r="I284" i="19"/>
  <c r="X293" i="19"/>
  <c r="U293" i="19"/>
  <c r="R293" i="19"/>
  <c r="O293" i="19"/>
  <c r="L293" i="19"/>
  <c r="I293" i="19"/>
  <c r="X292" i="19"/>
  <c r="U292" i="19"/>
  <c r="R292" i="19"/>
  <c r="O292" i="19"/>
  <c r="L292" i="19"/>
  <c r="I292" i="19"/>
  <c r="X291" i="19"/>
  <c r="U291" i="19"/>
  <c r="R291" i="19"/>
  <c r="O291" i="19"/>
  <c r="L291" i="19"/>
  <c r="I291" i="19"/>
  <c r="X295" i="19"/>
  <c r="U295" i="19"/>
  <c r="R295" i="19"/>
  <c r="O295" i="19"/>
  <c r="L295" i="19"/>
  <c r="I295" i="19"/>
  <c r="X283" i="19"/>
  <c r="U283" i="19"/>
  <c r="R283" i="19"/>
  <c r="O283" i="19"/>
  <c r="L283" i="19"/>
  <c r="I283" i="19"/>
  <c r="X282" i="19"/>
  <c r="U282" i="19"/>
  <c r="R282" i="19"/>
  <c r="O282" i="19"/>
  <c r="L282" i="19"/>
  <c r="I282" i="19"/>
  <c r="X281" i="19"/>
  <c r="U281" i="19"/>
  <c r="R281" i="19"/>
  <c r="O281" i="19"/>
  <c r="L281" i="19"/>
  <c r="I281" i="19"/>
  <c r="X280" i="19"/>
  <c r="U280" i="19"/>
  <c r="R280" i="19"/>
  <c r="O280" i="19"/>
  <c r="L280" i="19"/>
  <c r="I280" i="19"/>
  <c r="X279" i="19"/>
  <c r="U279" i="19"/>
  <c r="R279" i="19"/>
  <c r="O279" i="19"/>
  <c r="L279" i="19"/>
  <c r="I279" i="19"/>
  <c r="X294" i="19"/>
  <c r="U294" i="19"/>
  <c r="R294" i="19"/>
  <c r="O294" i="19"/>
  <c r="L294" i="19"/>
  <c r="I294" i="19"/>
  <c r="X278" i="19"/>
  <c r="U278" i="19"/>
  <c r="R278" i="19"/>
  <c r="O278" i="19"/>
  <c r="L278" i="19"/>
  <c r="I278" i="19"/>
  <c r="X287" i="19"/>
  <c r="U287" i="19"/>
  <c r="R287" i="19"/>
  <c r="O287" i="19"/>
  <c r="L287" i="19"/>
  <c r="I287" i="19"/>
  <c r="X286" i="19"/>
  <c r="U286" i="19"/>
  <c r="R286" i="19"/>
  <c r="O286" i="19"/>
  <c r="L286" i="19"/>
  <c r="I286" i="19"/>
  <c r="X285" i="19"/>
  <c r="U285" i="19"/>
  <c r="R285" i="19"/>
  <c r="O285" i="19"/>
  <c r="L285" i="19"/>
  <c r="I285" i="19"/>
  <c r="X275" i="19"/>
  <c r="U275" i="19"/>
  <c r="R275" i="19"/>
  <c r="O275" i="19"/>
  <c r="L275" i="19"/>
  <c r="I275" i="19"/>
  <c r="X274" i="19"/>
  <c r="U274" i="19"/>
  <c r="R274" i="19"/>
  <c r="O274" i="19"/>
  <c r="L274" i="19"/>
  <c r="I274" i="19"/>
  <c r="X277" i="19"/>
  <c r="U277" i="19"/>
  <c r="R277" i="19"/>
  <c r="O277" i="19"/>
  <c r="L277" i="19"/>
  <c r="I277" i="19"/>
  <c r="X273" i="19"/>
  <c r="U273" i="19"/>
  <c r="R273" i="19"/>
  <c r="O273" i="19"/>
  <c r="L273" i="19"/>
  <c r="I273" i="19"/>
  <c r="X276" i="19"/>
  <c r="U276" i="19"/>
  <c r="R276" i="19"/>
  <c r="O276" i="19"/>
  <c r="L276" i="19"/>
  <c r="I276" i="19"/>
  <c r="X265" i="19"/>
  <c r="U265" i="19"/>
  <c r="R265" i="19"/>
  <c r="O265" i="19"/>
  <c r="L265" i="19"/>
  <c r="I265" i="19"/>
  <c r="X264" i="19"/>
  <c r="U264" i="19"/>
  <c r="R264" i="19"/>
  <c r="O264" i="19"/>
  <c r="L264" i="19"/>
  <c r="I264" i="19"/>
  <c r="X266" i="19"/>
  <c r="U266" i="19"/>
  <c r="R266" i="19"/>
  <c r="O266" i="19"/>
  <c r="L266" i="19"/>
  <c r="I266" i="19"/>
  <c r="X269" i="19"/>
  <c r="U269" i="19"/>
  <c r="R269" i="19"/>
  <c r="O269" i="19"/>
  <c r="L269" i="19"/>
  <c r="I269" i="19"/>
  <c r="X268" i="19"/>
  <c r="U268" i="19"/>
  <c r="R268" i="19"/>
  <c r="O268" i="19"/>
  <c r="L268" i="19"/>
  <c r="I268" i="19"/>
  <c r="X267" i="19"/>
  <c r="U267" i="19"/>
  <c r="R267" i="19"/>
  <c r="O267" i="19"/>
  <c r="L267" i="19"/>
  <c r="I267" i="19"/>
  <c r="X272" i="19"/>
  <c r="U272" i="19"/>
  <c r="R272" i="19"/>
  <c r="O272" i="19"/>
  <c r="L272" i="19"/>
  <c r="I272" i="19"/>
  <c r="X271" i="19"/>
  <c r="U271" i="19"/>
  <c r="R271" i="19"/>
  <c r="O271" i="19"/>
  <c r="L271" i="19"/>
  <c r="I271" i="19"/>
  <c r="X270" i="19"/>
  <c r="U270" i="19"/>
  <c r="R270" i="19"/>
  <c r="O270" i="19"/>
  <c r="L270" i="19"/>
  <c r="I270" i="19"/>
  <c r="X263" i="19"/>
  <c r="U263" i="19"/>
  <c r="R263" i="19"/>
  <c r="O263" i="19"/>
  <c r="L263" i="19"/>
  <c r="I263" i="19"/>
  <c r="X255" i="19"/>
  <c r="U255" i="19"/>
  <c r="R255" i="19"/>
  <c r="O255" i="19"/>
  <c r="L255" i="19"/>
  <c r="I255" i="19"/>
  <c r="X261" i="19"/>
  <c r="U261" i="19"/>
  <c r="R261" i="19"/>
  <c r="O261" i="19"/>
  <c r="L261" i="19"/>
  <c r="I261" i="19"/>
  <c r="X260" i="19"/>
  <c r="U260" i="19"/>
  <c r="R260" i="19"/>
  <c r="O260" i="19"/>
  <c r="L260" i="19"/>
  <c r="I260" i="19"/>
  <c r="X257" i="19"/>
  <c r="U257" i="19"/>
  <c r="R257" i="19"/>
  <c r="O257" i="19"/>
  <c r="L257" i="19"/>
  <c r="I257" i="19"/>
  <c r="X256" i="19"/>
  <c r="U256" i="19"/>
  <c r="R256" i="19"/>
  <c r="O256" i="19"/>
  <c r="L256" i="19"/>
  <c r="I256" i="19"/>
  <c r="X262" i="19"/>
  <c r="U262" i="19"/>
  <c r="R262" i="19"/>
  <c r="O262" i="19"/>
  <c r="L262" i="19"/>
  <c r="I262" i="19"/>
  <c r="X259" i="19"/>
  <c r="U259" i="19"/>
  <c r="R259" i="19"/>
  <c r="O259" i="19"/>
  <c r="L259" i="19"/>
  <c r="I259" i="19"/>
  <c r="X258" i="19"/>
  <c r="U258" i="19"/>
  <c r="R258" i="19"/>
  <c r="O258" i="19"/>
  <c r="L258" i="19"/>
  <c r="I258" i="19"/>
  <c r="X254" i="19"/>
  <c r="U254" i="19"/>
  <c r="R254" i="19"/>
  <c r="O254" i="19"/>
  <c r="L254" i="19"/>
  <c r="I254" i="19"/>
  <c r="X242" i="19"/>
  <c r="U242" i="19"/>
  <c r="R242" i="19"/>
  <c r="O242" i="19"/>
  <c r="L242" i="19"/>
  <c r="I242" i="19"/>
  <c r="X241" i="19"/>
  <c r="U241" i="19"/>
  <c r="R241" i="19"/>
  <c r="O241" i="19"/>
  <c r="L241" i="19"/>
  <c r="I241" i="19"/>
  <c r="X247" i="19"/>
  <c r="U247" i="19"/>
  <c r="R247" i="19"/>
  <c r="O247" i="19"/>
  <c r="L247" i="19"/>
  <c r="I247" i="19"/>
  <c r="X246" i="19"/>
  <c r="U246" i="19"/>
  <c r="R246" i="19"/>
  <c r="O246" i="19"/>
  <c r="L246" i="19"/>
  <c r="I246" i="19"/>
  <c r="X245" i="19"/>
  <c r="U245" i="19"/>
  <c r="R245" i="19"/>
  <c r="O245" i="19"/>
  <c r="L245" i="19"/>
  <c r="I245" i="19"/>
  <c r="X253" i="19"/>
  <c r="U253" i="19"/>
  <c r="R253" i="19"/>
  <c r="O253" i="19"/>
  <c r="L253" i="19"/>
  <c r="I253" i="19"/>
  <c r="X248" i="19"/>
  <c r="U248" i="19"/>
  <c r="R248" i="19"/>
  <c r="O248" i="19"/>
  <c r="L248" i="19"/>
  <c r="I248" i="19"/>
  <c r="X252" i="19"/>
  <c r="U252" i="19"/>
  <c r="R252" i="19"/>
  <c r="O252" i="19"/>
  <c r="L252" i="19"/>
  <c r="I252" i="19"/>
  <c r="X251" i="19"/>
  <c r="U251" i="19"/>
  <c r="R251" i="19"/>
  <c r="O251" i="19"/>
  <c r="L251" i="19"/>
  <c r="I251" i="19"/>
  <c r="X250" i="19"/>
  <c r="U250" i="19"/>
  <c r="R250" i="19"/>
  <c r="O250" i="19"/>
  <c r="L250" i="19"/>
  <c r="I250" i="19"/>
  <c r="X249" i="19"/>
  <c r="U249" i="19"/>
  <c r="R249" i="19"/>
  <c r="O249" i="19"/>
  <c r="L249" i="19"/>
  <c r="I249" i="19"/>
  <c r="X244" i="19"/>
  <c r="U244" i="19"/>
  <c r="R244" i="19"/>
  <c r="O244" i="19"/>
  <c r="L244" i="19"/>
  <c r="I244" i="19"/>
  <c r="X243" i="19"/>
  <c r="U243" i="19"/>
  <c r="R243" i="19"/>
  <c r="O243" i="19"/>
  <c r="L243" i="19"/>
  <c r="I243" i="19"/>
  <c r="X240" i="19"/>
  <c r="U240" i="19"/>
  <c r="R240" i="19"/>
  <c r="O240" i="19"/>
  <c r="L240" i="19"/>
  <c r="I240" i="19"/>
  <c r="X239" i="19"/>
  <c r="U239" i="19"/>
  <c r="R239" i="19"/>
  <c r="O239" i="19"/>
  <c r="L239" i="19"/>
  <c r="I239" i="19"/>
  <c r="X236" i="19"/>
  <c r="U236" i="19"/>
  <c r="R236" i="19"/>
  <c r="O236" i="19"/>
  <c r="L236" i="19"/>
  <c r="I236" i="19"/>
  <c r="X235" i="19"/>
  <c r="U235" i="19"/>
  <c r="R235" i="19"/>
  <c r="O235" i="19"/>
  <c r="L235" i="19"/>
  <c r="I235" i="19"/>
  <c r="X238" i="19"/>
  <c r="U238" i="19"/>
  <c r="R238" i="19"/>
  <c r="O238" i="19"/>
  <c r="L238" i="19"/>
  <c r="I238" i="19"/>
  <c r="X230" i="19"/>
  <c r="U230" i="19"/>
  <c r="R230" i="19"/>
  <c r="O230" i="19"/>
  <c r="L230" i="19"/>
  <c r="I230" i="19"/>
  <c r="X229" i="19"/>
  <c r="U229" i="19"/>
  <c r="R229" i="19"/>
  <c r="O229" i="19"/>
  <c r="L229" i="19"/>
  <c r="I229" i="19"/>
  <c r="X233" i="19"/>
  <c r="U233" i="19"/>
  <c r="R233" i="19"/>
  <c r="O233" i="19"/>
  <c r="L233" i="19"/>
  <c r="I233" i="19"/>
  <c r="X232" i="19"/>
  <c r="U232" i="19"/>
  <c r="R232" i="19"/>
  <c r="O232" i="19"/>
  <c r="L232" i="19"/>
  <c r="I232" i="19"/>
  <c r="X231" i="19"/>
  <c r="U231" i="19"/>
  <c r="R231" i="19"/>
  <c r="O231" i="19"/>
  <c r="L231" i="19"/>
  <c r="I231" i="19"/>
  <c r="X234" i="19"/>
  <c r="U234" i="19"/>
  <c r="R234" i="19"/>
  <c r="O234" i="19"/>
  <c r="L234" i="19"/>
  <c r="I234" i="19"/>
  <c r="X237" i="19"/>
  <c r="U237" i="19"/>
  <c r="R237" i="19"/>
  <c r="O237" i="19"/>
  <c r="L237" i="19"/>
  <c r="I237" i="19"/>
  <c r="X222" i="19"/>
  <c r="U222" i="19"/>
  <c r="R222" i="19"/>
  <c r="O222" i="19"/>
  <c r="L222" i="19"/>
  <c r="I222" i="19"/>
  <c r="X227" i="19"/>
  <c r="U227" i="19"/>
  <c r="R227" i="19"/>
  <c r="O227" i="19"/>
  <c r="L227" i="19"/>
  <c r="I227" i="19"/>
  <c r="X226" i="19"/>
  <c r="U226" i="19"/>
  <c r="R226" i="19"/>
  <c r="O226" i="19"/>
  <c r="L226" i="19"/>
  <c r="I226" i="19"/>
  <c r="X225" i="19"/>
  <c r="U225" i="19"/>
  <c r="R225" i="19"/>
  <c r="O225" i="19"/>
  <c r="L225" i="19"/>
  <c r="I225" i="19"/>
  <c r="X224" i="19"/>
  <c r="U224" i="19"/>
  <c r="R224" i="19"/>
  <c r="O224" i="19"/>
  <c r="L224" i="19"/>
  <c r="I224" i="19"/>
  <c r="X220" i="19"/>
  <c r="U220" i="19"/>
  <c r="R220" i="19"/>
  <c r="O220" i="19"/>
  <c r="L220" i="19"/>
  <c r="I220" i="19"/>
  <c r="X228" i="19"/>
  <c r="U228" i="19"/>
  <c r="R228" i="19"/>
  <c r="O228" i="19"/>
  <c r="L228" i="19"/>
  <c r="I228" i="19"/>
  <c r="X221" i="19"/>
  <c r="U221" i="19"/>
  <c r="R221" i="19"/>
  <c r="O221" i="19"/>
  <c r="L221" i="19"/>
  <c r="I221" i="19"/>
  <c r="X223" i="19"/>
  <c r="U223" i="19"/>
  <c r="R223" i="19"/>
  <c r="O223" i="19"/>
  <c r="L223" i="19"/>
  <c r="I223" i="19"/>
  <c r="X213" i="19"/>
  <c r="U213" i="19"/>
  <c r="R213" i="19"/>
  <c r="O213" i="19"/>
  <c r="L213" i="19"/>
  <c r="I213" i="19"/>
  <c r="X215" i="19"/>
  <c r="U215" i="19"/>
  <c r="R215" i="19"/>
  <c r="O215" i="19"/>
  <c r="L215" i="19"/>
  <c r="I215" i="19"/>
  <c r="X214" i="19"/>
  <c r="U214" i="19"/>
  <c r="R214" i="19"/>
  <c r="O214" i="19"/>
  <c r="L214" i="19"/>
  <c r="I214" i="19"/>
  <c r="X219" i="19"/>
  <c r="U219" i="19"/>
  <c r="R219" i="19"/>
  <c r="O219" i="19"/>
  <c r="L219" i="19"/>
  <c r="I219" i="19"/>
  <c r="X218" i="19"/>
  <c r="U218" i="19"/>
  <c r="R218" i="19"/>
  <c r="O218" i="19"/>
  <c r="L218" i="19"/>
  <c r="I218" i="19"/>
  <c r="X217" i="19"/>
  <c r="U217" i="19"/>
  <c r="R217" i="19"/>
  <c r="O217" i="19"/>
  <c r="L217" i="19"/>
  <c r="I217" i="19"/>
  <c r="X212" i="19"/>
  <c r="U212" i="19"/>
  <c r="R212" i="19"/>
  <c r="O212" i="19"/>
  <c r="L212" i="19"/>
  <c r="I212" i="19"/>
  <c r="X211" i="19"/>
  <c r="U211" i="19"/>
  <c r="R211" i="19"/>
  <c r="O211" i="19"/>
  <c r="L211" i="19"/>
  <c r="I211" i="19"/>
  <c r="X216" i="19"/>
  <c r="U216" i="19"/>
  <c r="R216" i="19"/>
  <c r="O216" i="19"/>
  <c r="L216" i="19"/>
  <c r="I216" i="19"/>
  <c r="X210" i="19"/>
  <c r="U210" i="19"/>
  <c r="R210" i="19"/>
  <c r="O210" i="19"/>
  <c r="L210" i="19"/>
  <c r="I210" i="19"/>
  <c r="X204" i="19"/>
  <c r="U204" i="19"/>
  <c r="R204" i="19"/>
  <c r="O204" i="19"/>
  <c r="L204" i="19"/>
  <c r="I204" i="19"/>
  <c r="X203" i="19"/>
  <c r="U203" i="19"/>
  <c r="R203" i="19"/>
  <c r="O203" i="19"/>
  <c r="L203" i="19"/>
  <c r="I203" i="19"/>
  <c r="X202" i="19"/>
  <c r="U202" i="19"/>
  <c r="R202" i="19"/>
  <c r="O202" i="19"/>
  <c r="L202" i="19"/>
  <c r="I202" i="19"/>
  <c r="X201" i="19"/>
  <c r="U201" i="19"/>
  <c r="R201" i="19"/>
  <c r="O201" i="19"/>
  <c r="L201" i="19"/>
  <c r="I201" i="19"/>
  <c r="X205" i="19"/>
  <c r="U205" i="19"/>
  <c r="R205" i="19"/>
  <c r="O205" i="19"/>
  <c r="L205" i="19"/>
  <c r="I205" i="19"/>
  <c r="X208" i="19"/>
  <c r="U208" i="19"/>
  <c r="R208" i="19"/>
  <c r="O208" i="19"/>
  <c r="L208" i="19"/>
  <c r="I208" i="19"/>
  <c r="X207" i="19"/>
  <c r="U207" i="19"/>
  <c r="R207" i="19"/>
  <c r="O207" i="19"/>
  <c r="L207" i="19"/>
  <c r="I207" i="19"/>
  <c r="X206" i="19"/>
  <c r="U206" i="19"/>
  <c r="R206" i="19"/>
  <c r="O206" i="19"/>
  <c r="L206" i="19"/>
  <c r="I206" i="19"/>
  <c r="X209" i="19"/>
  <c r="U209" i="19"/>
  <c r="R209" i="19"/>
  <c r="O209" i="19"/>
  <c r="L209" i="19"/>
  <c r="I209" i="19"/>
  <c r="X200" i="19"/>
  <c r="U200" i="19"/>
  <c r="R200" i="19"/>
  <c r="O200" i="19"/>
  <c r="L200" i="19"/>
  <c r="I200" i="19"/>
  <c r="X186" i="19"/>
  <c r="U186" i="19"/>
  <c r="R186" i="19"/>
  <c r="O186" i="19"/>
  <c r="L186" i="19"/>
  <c r="I186" i="19"/>
  <c r="X198" i="19"/>
  <c r="U198" i="19"/>
  <c r="R198" i="19"/>
  <c r="O198" i="19"/>
  <c r="L198" i="19"/>
  <c r="I198" i="19"/>
  <c r="X187" i="19"/>
  <c r="U187" i="19"/>
  <c r="R187" i="19"/>
  <c r="O187" i="19"/>
  <c r="L187" i="19"/>
  <c r="I187" i="19"/>
  <c r="X199" i="19"/>
  <c r="U199" i="19"/>
  <c r="R199" i="19"/>
  <c r="O199" i="19"/>
  <c r="L199" i="19"/>
  <c r="I199" i="19"/>
  <c r="X196" i="19"/>
  <c r="U196" i="19"/>
  <c r="R196" i="19"/>
  <c r="O196" i="19"/>
  <c r="L196" i="19"/>
  <c r="I196" i="19"/>
  <c r="X195" i="19"/>
  <c r="U195" i="19"/>
  <c r="R195" i="19"/>
  <c r="O195" i="19"/>
  <c r="L195" i="19"/>
  <c r="I195" i="19"/>
  <c r="X194" i="19"/>
  <c r="U194" i="19"/>
  <c r="R194" i="19"/>
  <c r="O194" i="19"/>
  <c r="L194" i="19"/>
  <c r="I194" i="19"/>
  <c r="X193" i="19"/>
  <c r="U193" i="19"/>
  <c r="R193" i="19"/>
  <c r="O193" i="19"/>
  <c r="L193" i="19"/>
  <c r="I193" i="19"/>
  <c r="X192" i="19"/>
  <c r="U192" i="19"/>
  <c r="R192" i="19"/>
  <c r="O192" i="19"/>
  <c r="L192" i="19"/>
  <c r="I192" i="19"/>
  <c r="X191" i="19"/>
  <c r="U191" i="19"/>
  <c r="R191" i="19"/>
  <c r="O191" i="19"/>
  <c r="L191" i="19"/>
  <c r="I191" i="19"/>
  <c r="X190" i="19"/>
  <c r="U190" i="19"/>
  <c r="R190" i="19"/>
  <c r="O190" i="19"/>
  <c r="L190" i="19"/>
  <c r="I190" i="19"/>
  <c r="X189" i="19"/>
  <c r="U189" i="19"/>
  <c r="R189" i="19"/>
  <c r="O189" i="19"/>
  <c r="L189" i="19"/>
  <c r="I189" i="19"/>
  <c r="X188" i="19"/>
  <c r="U188" i="19"/>
  <c r="R188" i="19"/>
  <c r="O188" i="19"/>
  <c r="L188" i="19"/>
  <c r="I188" i="19"/>
  <c r="X197" i="19"/>
  <c r="U197" i="19"/>
  <c r="R197" i="19"/>
  <c r="O197" i="19"/>
  <c r="L197" i="19"/>
  <c r="I197" i="19"/>
  <c r="X185" i="19"/>
  <c r="U185" i="19"/>
  <c r="R185" i="19"/>
  <c r="O185" i="19"/>
  <c r="L185" i="19"/>
  <c r="I185" i="19"/>
  <c r="X184" i="19"/>
  <c r="U184" i="19"/>
  <c r="R184" i="19"/>
  <c r="O184" i="19"/>
  <c r="L184" i="19"/>
  <c r="I184" i="19"/>
  <c r="X183" i="19"/>
  <c r="U183" i="19"/>
  <c r="R183" i="19"/>
  <c r="O183" i="19"/>
  <c r="L183" i="19"/>
  <c r="I183" i="19"/>
  <c r="X182" i="19"/>
  <c r="U182" i="19"/>
  <c r="R182" i="19"/>
  <c r="O182" i="19"/>
  <c r="L182" i="19"/>
  <c r="I182" i="19"/>
  <c r="X173" i="19"/>
  <c r="U173" i="19"/>
  <c r="R173" i="19"/>
  <c r="O173" i="19"/>
  <c r="L173" i="19"/>
  <c r="I173" i="19"/>
  <c r="X172" i="19"/>
  <c r="U172" i="19"/>
  <c r="R172" i="19"/>
  <c r="O172" i="19"/>
  <c r="L172" i="19"/>
  <c r="I172" i="19"/>
  <c r="X179" i="19"/>
  <c r="U179" i="19"/>
  <c r="R179" i="19"/>
  <c r="O179" i="19"/>
  <c r="L179" i="19"/>
  <c r="I179" i="19"/>
  <c r="X178" i="19"/>
  <c r="U178" i="19"/>
  <c r="R178" i="19"/>
  <c r="O178" i="19"/>
  <c r="L178" i="19"/>
  <c r="I178" i="19"/>
  <c r="X177" i="19"/>
  <c r="U177" i="19"/>
  <c r="R177" i="19"/>
  <c r="O177" i="19"/>
  <c r="L177" i="19"/>
  <c r="I177" i="19"/>
  <c r="X176" i="19"/>
  <c r="U176" i="19"/>
  <c r="R176" i="19"/>
  <c r="O176" i="19"/>
  <c r="L176" i="19"/>
  <c r="I176" i="19"/>
  <c r="X175" i="19"/>
  <c r="U175" i="19"/>
  <c r="R175" i="19"/>
  <c r="O175" i="19"/>
  <c r="L175" i="19"/>
  <c r="I175" i="19"/>
  <c r="X174" i="19"/>
  <c r="U174" i="19"/>
  <c r="R174" i="19"/>
  <c r="O174" i="19"/>
  <c r="L174" i="19"/>
  <c r="I174" i="19"/>
  <c r="X180" i="19"/>
  <c r="U180" i="19"/>
  <c r="R180" i="19"/>
  <c r="O180" i="19"/>
  <c r="L180" i="19"/>
  <c r="I180" i="19"/>
  <c r="X181" i="19"/>
  <c r="U181" i="19"/>
  <c r="R181" i="19"/>
  <c r="O181" i="19"/>
  <c r="L181" i="19"/>
  <c r="I181" i="19"/>
  <c r="X171" i="19"/>
  <c r="U171" i="19"/>
  <c r="R171" i="19"/>
  <c r="O171" i="19"/>
  <c r="L171" i="19"/>
  <c r="I171" i="19"/>
  <c r="X170" i="19"/>
  <c r="U170" i="19"/>
  <c r="R170" i="19"/>
  <c r="O170" i="19"/>
  <c r="L170" i="19"/>
  <c r="I170" i="19"/>
  <c r="X167" i="19"/>
  <c r="U167" i="19"/>
  <c r="R167" i="19"/>
  <c r="O167" i="19"/>
  <c r="L167" i="19"/>
  <c r="I167" i="19"/>
  <c r="X166" i="19"/>
  <c r="U166" i="19"/>
  <c r="R166" i="19"/>
  <c r="O166" i="19"/>
  <c r="L166" i="19"/>
  <c r="I166" i="19"/>
  <c r="X165" i="19"/>
  <c r="U165" i="19"/>
  <c r="R165" i="19"/>
  <c r="O165" i="19"/>
  <c r="L165" i="19"/>
  <c r="I165" i="19"/>
  <c r="X169" i="19"/>
  <c r="U169" i="19"/>
  <c r="R169" i="19"/>
  <c r="O169" i="19"/>
  <c r="L169" i="19"/>
  <c r="I169" i="19"/>
  <c r="X168" i="19"/>
  <c r="U168" i="19"/>
  <c r="R168" i="19"/>
  <c r="O168" i="19"/>
  <c r="L168" i="19"/>
  <c r="I168" i="19"/>
  <c r="X159" i="19"/>
  <c r="U159" i="19"/>
  <c r="R159" i="19"/>
  <c r="O159" i="19"/>
  <c r="L159" i="19"/>
  <c r="I159" i="19"/>
  <c r="X164" i="19"/>
  <c r="U164" i="19"/>
  <c r="R164" i="19"/>
  <c r="O164" i="19"/>
  <c r="L164" i="19"/>
  <c r="I164" i="19"/>
  <c r="X163" i="19"/>
  <c r="U163" i="19"/>
  <c r="R163" i="19"/>
  <c r="O163" i="19"/>
  <c r="L163" i="19"/>
  <c r="I163" i="19"/>
  <c r="X162" i="19"/>
  <c r="U162" i="19"/>
  <c r="R162" i="19"/>
  <c r="O162" i="19"/>
  <c r="L162" i="19"/>
  <c r="I162" i="19"/>
  <c r="X161" i="19"/>
  <c r="U161" i="19"/>
  <c r="R161" i="19"/>
  <c r="O161" i="19"/>
  <c r="L161" i="19"/>
  <c r="I161" i="19"/>
  <c r="X160" i="19"/>
  <c r="U160" i="19"/>
  <c r="R160" i="19"/>
  <c r="O160" i="19"/>
  <c r="L160" i="19"/>
  <c r="I160" i="19"/>
  <c r="X158" i="19"/>
  <c r="U158" i="19"/>
  <c r="R158" i="19"/>
  <c r="O158" i="19"/>
  <c r="L158" i="19"/>
  <c r="I158" i="19"/>
  <c r="X157" i="19"/>
  <c r="U157" i="19"/>
  <c r="R157" i="19"/>
  <c r="O157" i="19"/>
  <c r="L157" i="19"/>
  <c r="I157" i="19"/>
  <c r="X155" i="19"/>
  <c r="U155" i="19"/>
  <c r="R155" i="19"/>
  <c r="O155" i="19"/>
  <c r="L155" i="19"/>
  <c r="I155" i="19"/>
  <c r="X156" i="19"/>
  <c r="U156" i="19"/>
  <c r="R156" i="19"/>
  <c r="O156" i="19"/>
  <c r="L156" i="19"/>
  <c r="I156" i="19"/>
  <c r="X152" i="19"/>
  <c r="U152" i="19"/>
  <c r="R152" i="19"/>
  <c r="O152" i="19"/>
  <c r="L152" i="19"/>
  <c r="I152" i="19"/>
  <c r="X154" i="19"/>
  <c r="U154" i="19"/>
  <c r="R154" i="19"/>
  <c r="O154" i="19"/>
  <c r="L154" i="19"/>
  <c r="I154" i="19"/>
  <c r="X153" i="19"/>
  <c r="U153" i="19"/>
  <c r="R153" i="19"/>
  <c r="O153" i="19"/>
  <c r="L153" i="19"/>
  <c r="I153" i="19"/>
  <c r="X150" i="19"/>
  <c r="U150" i="19"/>
  <c r="R150" i="19"/>
  <c r="O150" i="19"/>
  <c r="L150" i="19"/>
  <c r="I150" i="19"/>
  <c r="X149" i="19"/>
  <c r="U149" i="19"/>
  <c r="R149" i="19"/>
  <c r="O149" i="19"/>
  <c r="L149" i="19"/>
  <c r="I149" i="19"/>
  <c r="X151" i="19"/>
  <c r="U151" i="19"/>
  <c r="R151" i="19"/>
  <c r="L151" i="19"/>
  <c r="I151" i="19"/>
  <c r="X148" i="19"/>
  <c r="U148" i="19"/>
  <c r="R148" i="19"/>
  <c r="O148" i="19"/>
  <c r="L148" i="19"/>
  <c r="I148" i="19"/>
  <c r="X147" i="19"/>
  <c r="U147" i="19"/>
  <c r="R147" i="19"/>
  <c r="O147" i="19"/>
  <c r="L147" i="19"/>
  <c r="I147" i="19"/>
  <c r="X146" i="19"/>
  <c r="U146" i="19"/>
  <c r="R146" i="19"/>
  <c r="O146" i="19"/>
  <c r="L146" i="19"/>
  <c r="I146" i="19"/>
  <c r="X145" i="19"/>
  <c r="U145" i="19"/>
  <c r="R145" i="19"/>
  <c r="O145" i="19"/>
  <c r="L145" i="19"/>
  <c r="I145" i="19"/>
  <c r="X144" i="19"/>
  <c r="U144" i="19"/>
  <c r="R144" i="19"/>
  <c r="O144" i="19"/>
  <c r="L144" i="19"/>
  <c r="I144" i="19"/>
  <c r="X143" i="19"/>
  <c r="U143" i="19"/>
  <c r="R143" i="19"/>
  <c r="O143" i="19"/>
  <c r="L143" i="19"/>
  <c r="I143" i="19"/>
  <c r="X140" i="19"/>
  <c r="U140" i="19"/>
  <c r="R140" i="19"/>
  <c r="O140" i="19"/>
  <c r="L140" i="19"/>
  <c r="I140" i="19"/>
  <c r="X139" i="19"/>
  <c r="U139" i="19"/>
  <c r="R139" i="19"/>
  <c r="O139" i="19"/>
  <c r="L139" i="19"/>
  <c r="I139" i="19"/>
  <c r="X138" i="19"/>
  <c r="U138" i="19"/>
  <c r="R138" i="19"/>
  <c r="O138" i="19"/>
  <c r="L138" i="19"/>
  <c r="I138" i="19"/>
  <c r="X137" i="19"/>
  <c r="U137" i="19"/>
  <c r="R137" i="19"/>
  <c r="O137" i="19"/>
  <c r="L137" i="19"/>
  <c r="I137" i="19"/>
  <c r="X142" i="19"/>
  <c r="U142" i="19"/>
  <c r="R142" i="19"/>
  <c r="O142" i="19"/>
  <c r="L142" i="19"/>
  <c r="I142" i="19"/>
  <c r="X141" i="19"/>
  <c r="U141" i="19"/>
  <c r="R141" i="19"/>
  <c r="O141" i="19"/>
  <c r="L141" i="19"/>
  <c r="I141" i="19"/>
  <c r="X136" i="19"/>
  <c r="U136" i="19"/>
  <c r="R136" i="19"/>
  <c r="O136" i="19"/>
  <c r="L136" i="19"/>
  <c r="I136" i="19"/>
  <c r="X135" i="19"/>
  <c r="U135" i="19"/>
  <c r="R135" i="19"/>
  <c r="O135" i="19"/>
  <c r="L135" i="19"/>
  <c r="I135" i="19"/>
  <c r="X134" i="19"/>
  <c r="U134" i="19"/>
  <c r="R134" i="19"/>
  <c r="O134" i="19"/>
  <c r="L134" i="19"/>
  <c r="I134" i="19"/>
  <c r="X133" i="19"/>
  <c r="U133" i="19"/>
  <c r="R133" i="19"/>
  <c r="O133" i="19"/>
  <c r="L133" i="19"/>
  <c r="I133" i="19"/>
  <c r="X132" i="19"/>
  <c r="U132" i="19"/>
  <c r="R132" i="19"/>
  <c r="O132" i="19"/>
  <c r="L132" i="19"/>
  <c r="I132" i="19"/>
  <c r="X131" i="19"/>
  <c r="U131" i="19"/>
  <c r="R131" i="19"/>
  <c r="O131" i="19"/>
  <c r="L131" i="19"/>
  <c r="I131" i="19"/>
  <c r="X130" i="19"/>
  <c r="U130" i="19"/>
  <c r="R130" i="19"/>
  <c r="O130" i="19"/>
  <c r="L130" i="19"/>
  <c r="I130" i="19"/>
  <c r="X129" i="19"/>
  <c r="U129" i="19"/>
  <c r="R129" i="19"/>
  <c r="O129" i="19"/>
  <c r="L129" i="19"/>
  <c r="I129" i="19"/>
  <c r="X128" i="19"/>
  <c r="U128" i="19"/>
  <c r="R128" i="19"/>
  <c r="O128" i="19"/>
  <c r="L128" i="19"/>
  <c r="I128" i="19"/>
  <c r="X122" i="19"/>
  <c r="U122" i="19"/>
  <c r="R122" i="19"/>
  <c r="O122" i="19"/>
  <c r="L122" i="19"/>
  <c r="I122" i="19"/>
  <c r="X126" i="19"/>
  <c r="U126" i="19"/>
  <c r="R126" i="19"/>
  <c r="O126" i="19"/>
  <c r="L126" i="19"/>
  <c r="I126" i="19"/>
  <c r="X125" i="19"/>
  <c r="U125" i="19"/>
  <c r="R125" i="19"/>
  <c r="O125" i="19"/>
  <c r="L125" i="19"/>
  <c r="I125" i="19"/>
  <c r="X124" i="19"/>
  <c r="U124" i="19"/>
  <c r="R124" i="19"/>
  <c r="O124" i="19"/>
  <c r="L124" i="19"/>
  <c r="I124" i="19"/>
  <c r="X123" i="19"/>
  <c r="U123" i="19"/>
  <c r="R123" i="19"/>
  <c r="O123" i="19"/>
  <c r="L123" i="19"/>
  <c r="I123" i="19"/>
  <c r="X127" i="19"/>
  <c r="U127" i="19"/>
  <c r="R127" i="19"/>
  <c r="O127" i="19"/>
  <c r="L127" i="19"/>
  <c r="I127" i="19"/>
  <c r="X121" i="19"/>
  <c r="U121" i="19"/>
  <c r="R121" i="19"/>
  <c r="O121" i="19"/>
  <c r="L121" i="19"/>
  <c r="I121" i="19"/>
  <c r="X120" i="19"/>
  <c r="U120" i="19"/>
  <c r="R120" i="19"/>
  <c r="O120" i="19"/>
  <c r="L120" i="19"/>
  <c r="I120" i="19"/>
  <c r="X119" i="19"/>
  <c r="U119" i="19"/>
  <c r="R119" i="19"/>
  <c r="O119" i="19"/>
  <c r="L119" i="19"/>
  <c r="I119" i="19"/>
  <c r="X118" i="19"/>
  <c r="U118" i="19"/>
  <c r="R118" i="19"/>
  <c r="O118" i="19"/>
  <c r="L118" i="19"/>
  <c r="I118" i="19"/>
  <c r="X113" i="19"/>
  <c r="U113" i="19"/>
  <c r="R113" i="19"/>
  <c r="O113" i="19"/>
  <c r="L113" i="19"/>
  <c r="I113" i="19"/>
  <c r="X114" i="19"/>
  <c r="U114" i="19"/>
  <c r="R114" i="19"/>
  <c r="O114" i="19"/>
  <c r="L114" i="19"/>
  <c r="I114" i="19"/>
  <c r="X116" i="19"/>
  <c r="U116" i="19"/>
  <c r="R116" i="19"/>
  <c r="O116" i="19"/>
  <c r="L116" i="19"/>
  <c r="I116" i="19"/>
  <c r="X117" i="19"/>
  <c r="U117" i="19"/>
  <c r="R117" i="19"/>
  <c r="O117" i="19"/>
  <c r="L117" i="19"/>
  <c r="I117" i="19"/>
  <c r="X115" i="19"/>
  <c r="U115" i="19"/>
  <c r="R115" i="19"/>
  <c r="O115" i="19"/>
  <c r="L115" i="19"/>
  <c r="I115" i="19"/>
  <c r="X112" i="19"/>
  <c r="U112" i="19"/>
  <c r="R112" i="19"/>
  <c r="O112" i="19"/>
  <c r="L112" i="19"/>
  <c r="I112" i="19"/>
  <c r="X111" i="19"/>
  <c r="U111" i="19"/>
  <c r="R111" i="19"/>
  <c r="O111" i="19"/>
  <c r="L111" i="19"/>
  <c r="I111" i="19"/>
  <c r="X110" i="19"/>
  <c r="U110" i="19"/>
  <c r="R110" i="19"/>
  <c r="O110" i="19"/>
  <c r="L110" i="19"/>
  <c r="I110" i="19"/>
  <c r="X109" i="19"/>
  <c r="U109" i="19"/>
  <c r="R109" i="19"/>
  <c r="O109" i="19"/>
  <c r="L109" i="19"/>
  <c r="I109" i="19"/>
  <c r="X108" i="19"/>
  <c r="U108" i="19"/>
  <c r="R108" i="19"/>
  <c r="O108" i="19"/>
  <c r="L108" i="19"/>
  <c r="I108" i="19"/>
  <c r="X107" i="19"/>
  <c r="U107" i="19"/>
  <c r="R107" i="19"/>
  <c r="O107" i="19"/>
  <c r="L107" i="19"/>
  <c r="I107" i="19"/>
  <c r="X106" i="19"/>
  <c r="U106" i="19"/>
  <c r="R106" i="19"/>
  <c r="O106" i="19"/>
  <c r="L106" i="19"/>
  <c r="I106" i="19"/>
  <c r="X105" i="19"/>
  <c r="U105" i="19"/>
  <c r="R105" i="19"/>
  <c r="O105" i="19"/>
  <c r="L105" i="19"/>
  <c r="I105" i="19"/>
  <c r="X101" i="19"/>
  <c r="U101" i="19"/>
  <c r="R101" i="19"/>
  <c r="O101" i="19"/>
  <c r="L101" i="19"/>
  <c r="I101" i="19"/>
  <c r="X104" i="19"/>
  <c r="U104" i="19"/>
  <c r="R104" i="19"/>
  <c r="O104" i="19"/>
  <c r="L104" i="19"/>
  <c r="I104" i="19"/>
  <c r="X103" i="19"/>
  <c r="U103" i="19"/>
  <c r="R103" i="19"/>
  <c r="O103" i="19"/>
  <c r="L103" i="19"/>
  <c r="I103" i="19"/>
  <c r="X100" i="19"/>
  <c r="U100" i="19"/>
  <c r="R100" i="19"/>
  <c r="O100" i="19"/>
  <c r="L100" i="19"/>
  <c r="I100" i="19"/>
  <c r="X99" i="19"/>
  <c r="U99" i="19"/>
  <c r="R99" i="19"/>
  <c r="O99" i="19"/>
  <c r="L99" i="19"/>
  <c r="I99" i="19"/>
  <c r="X102" i="19"/>
  <c r="U102" i="19"/>
  <c r="R102" i="19"/>
  <c r="O102" i="19"/>
  <c r="L102" i="19"/>
  <c r="I102" i="19"/>
  <c r="X97" i="19"/>
  <c r="U97" i="19"/>
  <c r="R97" i="19"/>
  <c r="O97" i="19"/>
  <c r="L97" i="19"/>
  <c r="I97" i="19"/>
  <c r="X96" i="19"/>
  <c r="U96" i="19"/>
  <c r="R96" i="19"/>
  <c r="O96" i="19"/>
  <c r="L96" i="19"/>
  <c r="I96" i="19"/>
  <c r="X95" i="19"/>
  <c r="U95" i="19"/>
  <c r="R95" i="19"/>
  <c r="O95" i="19"/>
  <c r="L95" i="19"/>
  <c r="I95" i="19"/>
  <c r="X94" i="19"/>
  <c r="U94" i="19"/>
  <c r="R94" i="19"/>
  <c r="O94" i="19"/>
  <c r="L94" i="19"/>
  <c r="I94" i="19"/>
  <c r="X93" i="19"/>
  <c r="U93" i="19"/>
  <c r="R93" i="19"/>
  <c r="O93" i="19"/>
  <c r="L93" i="19"/>
  <c r="I93" i="19"/>
  <c r="X92" i="19"/>
  <c r="U92" i="19"/>
  <c r="R92" i="19"/>
  <c r="O92" i="19"/>
  <c r="L92" i="19"/>
  <c r="I92" i="19"/>
  <c r="X91" i="19"/>
  <c r="U91" i="19"/>
  <c r="R91" i="19"/>
  <c r="O91" i="19"/>
  <c r="L91" i="19"/>
  <c r="I91" i="19"/>
  <c r="X98" i="19"/>
  <c r="U98" i="19"/>
  <c r="R98" i="19"/>
  <c r="O98" i="19"/>
  <c r="L98" i="19"/>
  <c r="I98" i="19"/>
  <c r="X86" i="19"/>
  <c r="U86" i="19"/>
  <c r="R86" i="19"/>
  <c r="O86" i="19"/>
  <c r="L86" i="19"/>
  <c r="I86" i="19"/>
  <c r="X87" i="19"/>
  <c r="U87" i="19"/>
  <c r="R87" i="19"/>
  <c r="O87" i="19"/>
  <c r="L87" i="19"/>
  <c r="I87" i="19"/>
  <c r="X90" i="19"/>
  <c r="U90" i="19"/>
  <c r="R90" i="19"/>
  <c r="O90" i="19"/>
  <c r="L90" i="19"/>
  <c r="I90" i="19"/>
  <c r="X89" i="19"/>
  <c r="U89" i="19"/>
  <c r="R89" i="19"/>
  <c r="O89" i="19"/>
  <c r="L89" i="19"/>
  <c r="I89" i="19"/>
  <c r="X88" i="19"/>
  <c r="U88" i="19"/>
  <c r="R88" i="19"/>
  <c r="O88" i="19"/>
  <c r="L88" i="19"/>
  <c r="I88" i="19"/>
  <c r="X85" i="19"/>
  <c r="U85" i="19"/>
  <c r="R85" i="19"/>
  <c r="O85" i="19"/>
  <c r="L85" i="19"/>
  <c r="I85" i="19"/>
  <c r="X83" i="19"/>
  <c r="U83" i="19"/>
  <c r="R83" i="19"/>
  <c r="O83" i="19"/>
  <c r="L83" i="19"/>
  <c r="I83" i="19"/>
  <c r="X84" i="19"/>
  <c r="U84" i="19"/>
  <c r="R84" i="19"/>
  <c r="O84" i="19"/>
  <c r="L84" i="19"/>
  <c r="I84" i="19"/>
  <c r="X79" i="19"/>
  <c r="U79" i="19"/>
  <c r="R79" i="19"/>
  <c r="O79" i="19"/>
  <c r="L79" i="19"/>
  <c r="I79" i="19"/>
  <c r="X81" i="19"/>
  <c r="U81" i="19"/>
  <c r="R81" i="19"/>
  <c r="O81" i="19"/>
  <c r="L81" i="19"/>
  <c r="I81" i="19"/>
  <c r="X82" i="19"/>
  <c r="U82" i="19"/>
  <c r="R82" i="19"/>
  <c r="O82" i="19"/>
  <c r="L82" i="19"/>
  <c r="I82" i="19"/>
  <c r="X80" i="19"/>
  <c r="U80" i="19"/>
  <c r="R80" i="19"/>
  <c r="O80" i="19"/>
  <c r="L80" i="19"/>
  <c r="I80" i="19"/>
  <c r="X1074" i="19"/>
  <c r="U1074" i="19"/>
  <c r="R1074" i="19"/>
  <c r="O1074" i="19"/>
  <c r="L1074" i="19"/>
  <c r="I1074" i="19"/>
  <c r="X78" i="19"/>
  <c r="U78" i="19"/>
  <c r="R78" i="19"/>
  <c r="O78" i="19"/>
  <c r="L78" i="19"/>
  <c r="I78" i="19"/>
  <c r="X77" i="19"/>
  <c r="U77" i="19"/>
  <c r="R77" i="19"/>
  <c r="O77" i="19"/>
  <c r="L77" i="19"/>
  <c r="I77" i="19"/>
  <c r="X76" i="19"/>
  <c r="U76" i="19"/>
  <c r="R76" i="19"/>
  <c r="O76" i="19"/>
  <c r="L76" i="19"/>
  <c r="I76" i="19"/>
  <c r="X75" i="19"/>
  <c r="U75" i="19"/>
  <c r="R75" i="19"/>
  <c r="O75" i="19"/>
  <c r="L75" i="19"/>
  <c r="I75" i="19"/>
  <c r="X74" i="19"/>
  <c r="U74" i="19"/>
  <c r="R74" i="19"/>
  <c r="O74" i="19"/>
  <c r="L74" i="19"/>
  <c r="I74" i="19"/>
  <c r="X73" i="19"/>
  <c r="U73" i="19"/>
  <c r="R73" i="19"/>
  <c r="O73" i="19"/>
  <c r="L73" i="19"/>
  <c r="I73" i="19"/>
  <c r="X72" i="19"/>
  <c r="U72" i="19"/>
  <c r="R72" i="19"/>
  <c r="O72" i="19"/>
  <c r="L72" i="19"/>
  <c r="I72" i="19"/>
  <c r="X71" i="19"/>
  <c r="U71" i="19"/>
  <c r="R71" i="19"/>
  <c r="O71" i="19"/>
  <c r="L71" i="19"/>
  <c r="I71" i="19"/>
  <c r="X70" i="19"/>
  <c r="U70" i="19"/>
  <c r="R70" i="19"/>
  <c r="O70" i="19"/>
  <c r="L70" i="19"/>
  <c r="I70" i="19"/>
  <c r="X69" i="19"/>
  <c r="U69" i="19"/>
  <c r="R69" i="19"/>
  <c r="O69" i="19"/>
  <c r="L69" i="19"/>
  <c r="I69" i="19"/>
  <c r="X64" i="19"/>
  <c r="U64" i="19"/>
  <c r="R64" i="19"/>
  <c r="O64" i="19"/>
  <c r="L64" i="19"/>
  <c r="I64" i="19"/>
  <c r="X68" i="19"/>
  <c r="U68" i="19"/>
  <c r="R68" i="19"/>
  <c r="O68" i="19"/>
  <c r="L68" i="19"/>
  <c r="I68" i="19"/>
  <c r="X65" i="19"/>
  <c r="U65" i="19"/>
  <c r="R65" i="19"/>
  <c r="O65" i="19"/>
  <c r="L65" i="19"/>
  <c r="I65" i="19"/>
  <c r="X67" i="19"/>
  <c r="U67" i="19"/>
  <c r="R67" i="19"/>
  <c r="O67" i="19"/>
  <c r="L67" i="19"/>
  <c r="I67" i="19"/>
  <c r="X66" i="19"/>
  <c r="U66" i="19"/>
  <c r="R66" i="19"/>
  <c r="O66" i="19"/>
  <c r="L66" i="19"/>
  <c r="I66" i="19"/>
  <c r="X63" i="19"/>
  <c r="U63" i="19"/>
  <c r="R63" i="19"/>
  <c r="O63" i="19"/>
  <c r="L63" i="19"/>
  <c r="I63" i="19"/>
  <c r="X60" i="19"/>
  <c r="U60" i="19"/>
  <c r="R60" i="19"/>
  <c r="O60" i="19"/>
  <c r="L60" i="19"/>
  <c r="I60" i="19"/>
  <c r="X62" i="19"/>
  <c r="U62" i="19"/>
  <c r="R62" i="19"/>
  <c r="O62" i="19"/>
  <c r="L62" i="19"/>
  <c r="I62" i="19"/>
  <c r="X61" i="19"/>
  <c r="U61" i="19"/>
  <c r="R61" i="19"/>
  <c r="O61" i="19"/>
  <c r="L61" i="19"/>
  <c r="I61" i="19"/>
  <c r="X57" i="19"/>
  <c r="U57" i="19"/>
  <c r="R57" i="19"/>
  <c r="O57" i="19"/>
  <c r="L57" i="19"/>
  <c r="I57" i="19"/>
  <c r="X59" i="19"/>
  <c r="U59" i="19"/>
  <c r="R59" i="19"/>
  <c r="O59" i="19"/>
  <c r="L59" i="19"/>
  <c r="I59" i="19"/>
  <c r="X58" i="19"/>
  <c r="U58" i="19"/>
  <c r="R58" i="19"/>
  <c r="O58" i="19"/>
  <c r="L58" i="19"/>
  <c r="I58" i="19"/>
  <c r="X56" i="19"/>
  <c r="U56" i="19"/>
  <c r="R56" i="19"/>
  <c r="O56" i="19"/>
  <c r="L56" i="19"/>
  <c r="I56" i="19"/>
  <c r="X54" i="19"/>
  <c r="U54" i="19"/>
  <c r="R54" i="19"/>
  <c r="O54" i="19"/>
  <c r="L54" i="19"/>
  <c r="I54" i="19"/>
  <c r="X53" i="19"/>
  <c r="U53" i="19"/>
  <c r="R53" i="19"/>
  <c r="O53" i="19"/>
  <c r="L53" i="19"/>
  <c r="I53" i="19"/>
  <c r="X55" i="19"/>
  <c r="U55" i="19"/>
  <c r="R55" i="19"/>
  <c r="O55" i="19"/>
  <c r="L55" i="19"/>
  <c r="I55" i="19"/>
  <c r="X52" i="19"/>
  <c r="U52" i="19"/>
  <c r="R52" i="19"/>
  <c r="O52" i="19"/>
  <c r="L52" i="19"/>
  <c r="I52" i="19"/>
  <c r="X51" i="19"/>
  <c r="U51" i="19"/>
  <c r="R51" i="19"/>
  <c r="O51" i="19"/>
  <c r="L51" i="19"/>
  <c r="I51" i="19"/>
  <c r="X50" i="19"/>
  <c r="U50" i="19"/>
  <c r="R50" i="19"/>
  <c r="O50" i="19"/>
  <c r="L50" i="19"/>
  <c r="I50" i="19"/>
  <c r="X48" i="19"/>
  <c r="U48" i="19"/>
  <c r="R48" i="19"/>
  <c r="O48" i="19"/>
  <c r="L48" i="19"/>
  <c r="I48" i="19"/>
  <c r="X49" i="19"/>
  <c r="U49" i="19"/>
  <c r="R49" i="19"/>
  <c r="O49" i="19"/>
  <c r="L49" i="19"/>
  <c r="I49" i="19"/>
  <c r="X47" i="19"/>
  <c r="U47" i="19"/>
  <c r="R47" i="19"/>
  <c r="O47" i="19"/>
  <c r="L47" i="19"/>
  <c r="I47" i="19"/>
  <c r="X46" i="19"/>
  <c r="U46" i="19"/>
  <c r="R46" i="19"/>
  <c r="O46" i="19"/>
  <c r="L46" i="19"/>
  <c r="I46" i="19"/>
  <c r="X45" i="19"/>
  <c r="U45" i="19"/>
  <c r="R45" i="19"/>
  <c r="O45" i="19"/>
  <c r="L45" i="19"/>
  <c r="I45" i="19"/>
  <c r="X44" i="19"/>
  <c r="U44" i="19"/>
  <c r="R44" i="19"/>
  <c r="O44" i="19"/>
  <c r="L44" i="19"/>
  <c r="I44" i="19"/>
  <c r="X43" i="19"/>
  <c r="U43" i="19"/>
  <c r="R43" i="19"/>
  <c r="O43" i="19"/>
  <c r="L43" i="19"/>
  <c r="I43" i="19"/>
  <c r="X42" i="19"/>
  <c r="U42" i="19"/>
  <c r="R42" i="19"/>
  <c r="O42" i="19"/>
  <c r="L42" i="19"/>
  <c r="I42" i="19"/>
  <c r="X41" i="19"/>
  <c r="U41" i="19"/>
  <c r="R41" i="19"/>
  <c r="O41" i="19"/>
  <c r="L41" i="19"/>
  <c r="I41" i="19"/>
  <c r="X40" i="19"/>
  <c r="U40" i="19"/>
  <c r="R40" i="19"/>
  <c r="O40" i="19"/>
  <c r="L40" i="19"/>
  <c r="I40" i="19"/>
  <c r="X39" i="19"/>
  <c r="U39" i="19"/>
  <c r="R39" i="19"/>
  <c r="O39" i="19"/>
  <c r="L39" i="19"/>
  <c r="I39" i="19"/>
  <c r="X38" i="19"/>
  <c r="U38" i="19"/>
  <c r="R38" i="19"/>
  <c r="O38" i="19"/>
  <c r="L38" i="19"/>
  <c r="I38" i="19"/>
  <c r="X37" i="19"/>
  <c r="U37" i="19"/>
  <c r="R37" i="19"/>
  <c r="O37" i="19"/>
  <c r="L37" i="19"/>
  <c r="I37" i="19"/>
  <c r="X36" i="19"/>
  <c r="U36" i="19"/>
  <c r="R36" i="19"/>
  <c r="O36" i="19"/>
  <c r="L36" i="19"/>
  <c r="I36" i="19"/>
  <c r="X35" i="19"/>
  <c r="U35" i="19"/>
  <c r="R35" i="19"/>
  <c r="O35" i="19"/>
  <c r="L35" i="19"/>
  <c r="I35" i="19"/>
  <c r="X34" i="19"/>
  <c r="U34" i="19"/>
  <c r="R34" i="19"/>
  <c r="O34" i="19"/>
  <c r="L34" i="19"/>
  <c r="I34" i="19"/>
  <c r="X33" i="19"/>
  <c r="U33" i="19"/>
  <c r="R33" i="19"/>
  <c r="O33" i="19"/>
  <c r="L33" i="19"/>
  <c r="I33" i="19"/>
  <c r="X32" i="19"/>
  <c r="U32" i="19"/>
  <c r="R32" i="19"/>
  <c r="O32" i="19"/>
  <c r="L32" i="19"/>
  <c r="I32" i="19"/>
  <c r="X31" i="19"/>
  <c r="U31" i="19"/>
  <c r="R31" i="19"/>
  <c r="O31" i="19"/>
  <c r="L31" i="19"/>
  <c r="I31" i="19"/>
  <c r="X30" i="19"/>
  <c r="U30" i="19"/>
  <c r="R30" i="19"/>
  <c r="O30" i="19"/>
  <c r="L30" i="19"/>
  <c r="I30" i="19"/>
  <c r="X29" i="19"/>
  <c r="U29" i="19"/>
  <c r="R29" i="19"/>
  <c r="O29" i="19"/>
  <c r="L29" i="19"/>
  <c r="I29" i="19"/>
  <c r="X28" i="19"/>
  <c r="U28" i="19"/>
  <c r="R28" i="19"/>
  <c r="O28" i="19"/>
  <c r="L28" i="19"/>
  <c r="I28" i="19"/>
  <c r="X27" i="19"/>
  <c r="U27" i="19"/>
  <c r="R27" i="19"/>
  <c r="O27" i="19"/>
  <c r="L27" i="19"/>
  <c r="I27" i="19"/>
  <c r="X26" i="19"/>
  <c r="U26" i="19"/>
  <c r="R26" i="19"/>
  <c r="O26" i="19"/>
  <c r="L26" i="19"/>
  <c r="I26" i="19"/>
  <c r="X25" i="19"/>
  <c r="U25" i="19"/>
  <c r="R25" i="19"/>
  <c r="O25" i="19"/>
  <c r="L25" i="19"/>
  <c r="I25" i="19"/>
  <c r="X23" i="19"/>
  <c r="U23" i="19"/>
  <c r="R23" i="19"/>
  <c r="O23" i="19"/>
  <c r="L23" i="19"/>
  <c r="I23" i="19"/>
  <c r="X24" i="19"/>
  <c r="U24" i="19"/>
  <c r="R24" i="19"/>
  <c r="O24" i="19"/>
  <c r="L24" i="19"/>
  <c r="I24" i="19"/>
  <c r="X1068" i="19"/>
  <c r="U1068" i="19"/>
  <c r="R1068" i="19"/>
  <c r="O1068" i="19"/>
  <c r="L1068" i="19"/>
  <c r="I1068" i="19"/>
  <c r="X22" i="19"/>
  <c r="U22" i="19"/>
  <c r="R22" i="19"/>
  <c r="O22" i="19"/>
  <c r="L22" i="19"/>
  <c r="I22" i="19"/>
  <c r="X1070" i="19"/>
  <c r="U1070" i="19"/>
  <c r="O1070" i="19"/>
  <c r="L1070" i="19"/>
  <c r="I1070" i="19"/>
  <c r="X21" i="19"/>
  <c r="U21" i="19"/>
  <c r="R21" i="19"/>
  <c r="O21" i="19"/>
  <c r="L21" i="19"/>
  <c r="I21" i="19"/>
  <c r="X20" i="19"/>
  <c r="U20" i="19"/>
  <c r="R20" i="19"/>
  <c r="O20" i="19"/>
  <c r="L20" i="19"/>
  <c r="I20" i="19"/>
  <c r="X19" i="19"/>
  <c r="U19" i="19"/>
  <c r="R19" i="19"/>
  <c r="O19" i="19"/>
  <c r="L19" i="19"/>
  <c r="I19" i="19"/>
  <c r="X18" i="19"/>
  <c r="U18" i="19"/>
  <c r="R18" i="19"/>
  <c r="O18" i="19"/>
  <c r="L18" i="19"/>
  <c r="I18" i="19"/>
  <c r="X17" i="19"/>
  <c r="U17" i="19"/>
  <c r="R17" i="19"/>
  <c r="O17" i="19"/>
  <c r="L17" i="19"/>
  <c r="I17" i="19"/>
  <c r="X16" i="19"/>
  <c r="U16" i="19"/>
  <c r="R16" i="19"/>
  <c r="O16" i="19"/>
  <c r="L16" i="19"/>
  <c r="I16" i="19"/>
  <c r="X1067" i="19"/>
  <c r="U1067" i="19"/>
  <c r="R1067" i="19"/>
  <c r="O1067" i="19"/>
  <c r="L1067" i="19"/>
  <c r="I1067" i="19"/>
  <c r="X1071" i="19"/>
  <c r="U1071" i="19"/>
  <c r="R1071" i="19"/>
  <c r="O1071" i="19"/>
  <c r="L1071" i="19"/>
  <c r="I1071" i="19"/>
  <c r="X1073" i="19"/>
  <c r="U1073" i="19"/>
  <c r="R1073" i="19"/>
  <c r="O1073" i="19"/>
  <c r="L1073" i="19"/>
  <c r="X14" i="19"/>
  <c r="U14" i="19"/>
  <c r="R14" i="19"/>
  <c r="O14" i="19"/>
  <c r="L14" i="19"/>
  <c r="I14" i="19"/>
  <c r="X15" i="19"/>
  <c r="U15" i="19"/>
  <c r="R15" i="19"/>
  <c r="O15" i="19"/>
  <c r="L15" i="19"/>
  <c r="I15" i="19"/>
  <c r="X1076" i="19"/>
  <c r="U1076" i="19"/>
  <c r="R1076" i="19"/>
  <c r="O1076" i="19"/>
  <c r="L1076" i="19"/>
  <c r="I1076" i="19"/>
  <c r="X13" i="19"/>
  <c r="U13" i="19"/>
  <c r="R13" i="19"/>
  <c r="O13" i="19"/>
  <c r="L13" i="19"/>
  <c r="I13" i="19"/>
  <c r="X12" i="19"/>
  <c r="U12" i="19"/>
  <c r="R12" i="19"/>
  <c r="O12" i="19"/>
  <c r="L12" i="19"/>
  <c r="I12" i="19"/>
  <c r="X11" i="19"/>
  <c r="U11" i="19"/>
  <c r="R11" i="19"/>
  <c r="O11" i="19"/>
  <c r="L11" i="19"/>
  <c r="I11" i="19"/>
  <c r="X10" i="19"/>
  <c r="U10" i="19"/>
  <c r="R10" i="19"/>
  <c r="O10" i="19"/>
  <c r="L10" i="19"/>
  <c r="I10" i="19"/>
  <c r="X9" i="19"/>
  <c r="U9" i="19"/>
  <c r="R9" i="19"/>
  <c r="O9" i="19"/>
  <c r="L9" i="19"/>
  <c r="I9" i="19"/>
  <c r="X8" i="19"/>
  <c r="U8" i="19"/>
  <c r="R8" i="19"/>
  <c r="O8" i="19"/>
  <c r="L8" i="19"/>
  <c r="I8" i="19"/>
  <c r="X7" i="19"/>
  <c r="U7" i="19"/>
  <c r="R7" i="19"/>
  <c r="O7" i="19"/>
  <c r="L7" i="19"/>
  <c r="I7" i="19"/>
  <c r="X6" i="19"/>
  <c r="U6" i="19"/>
  <c r="R6" i="19"/>
  <c r="O6" i="19"/>
  <c r="L6" i="19"/>
  <c r="I6" i="19"/>
  <c r="X5" i="19"/>
  <c r="U5" i="19"/>
  <c r="R5" i="19"/>
  <c r="O5" i="19"/>
  <c r="L5" i="19"/>
  <c r="I5" i="19"/>
  <c r="X4" i="19"/>
  <c r="U4" i="19"/>
  <c r="R4" i="19"/>
  <c r="O4" i="19"/>
  <c r="L4" i="19"/>
  <c r="I4" i="19"/>
  <c r="AA1070" i="19" l="1"/>
  <c r="AA386" i="19"/>
  <c r="AA241" i="19"/>
  <c r="AA1073" i="19"/>
  <c r="AA19" i="19"/>
  <c r="AA23" i="19"/>
  <c r="AA30" i="19"/>
  <c r="AA24" i="19"/>
  <c r="AA29" i="19"/>
  <c r="AA20" i="19"/>
  <c r="AA25" i="19"/>
  <c r="AA31" i="19"/>
  <c r="AA18" i="19"/>
  <c r="AA363" i="19"/>
  <c r="AA17" i="19"/>
  <c r="AA1068" i="19"/>
  <c r="AA28" i="19"/>
  <c r="AA16" i="19"/>
  <c r="AA22" i="19"/>
  <c r="AA112" i="19"/>
  <c r="AA135" i="19"/>
  <c r="AA139" i="19"/>
  <c r="AA153" i="19"/>
  <c r="AA168" i="19"/>
  <c r="AA170" i="19"/>
  <c r="AA188" i="19"/>
  <c r="AA317" i="19"/>
  <c r="AA362" i="19"/>
  <c r="AA371" i="19"/>
  <c r="AA1067" i="19"/>
  <c r="AA33" i="19"/>
  <c r="AA1071" i="19"/>
  <c r="AA21" i="19"/>
  <c r="AA27" i="19"/>
  <c r="AA35" i="19"/>
  <c r="AA59" i="19"/>
  <c r="AA75" i="19"/>
  <c r="AA1074" i="19"/>
  <c r="AA83" i="19"/>
  <c r="AA86" i="19"/>
  <c r="AA111" i="19"/>
  <c r="AA116" i="19"/>
  <c r="AA127" i="19"/>
  <c r="AA125" i="19"/>
  <c r="AA128" i="19"/>
  <c r="AA134" i="19"/>
  <c r="AA138" i="19"/>
  <c r="AA176" i="19"/>
  <c r="AA195" i="19"/>
  <c r="AA250" i="19"/>
  <c r="AA298" i="19"/>
  <c r="AA306" i="19"/>
  <c r="AA366" i="19"/>
  <c r="AA26" i="19"/>
  <c r="AA32" i="19"/>
  <c r="AA284" i="19"/>
  <c r="AA58" i="19"/>
  <c r="AA243" i="19"/>
  <c r="AA252" i="19"/>
  <c r="AA254" i="19"/>
  <c r="AA288" i="19"/>
  <c r="AA303" i="19"/>
  <c r="AA299" i="19"/>
  <c r="AA315" i="19"/>
  <c r="AA368" i="19"/>
  <c r="AA374" i="19"/>
  <c r="AA36" i="19"/>
  <c r="AA98" i="19"/>
  <c r="AA212" i="19"/>
  <c r="AA213" i="19"/>
  <c r="AA228" i="19"/>
  <c r="AA265" i="19"/>
  <c r="AA287" i="19"/>
  <c r="AA294" i="19"/>
  <c r="AA280" i="19"/>
  <c r="AA325" i="19"/>
  <c r="AA338" i="19"/>
  <c r="AA345" i="19"/>
  <c r="AA349" i="19"/>
  <c r="AA34" i="19"/>
  <c r="AA102" i="19"/>
  <c r="AA211" i="19"/>
  <c r="AA271" i="19"/>
  <c r="AA268" i="19"/>
  <c r="AA337" i="19"/>
  <c r="AA344" i="19"/>
  <c r="AA56" i="19"/>
  <c r="AA120" i="19"/>
  <c r="AA157" i="19"/>
  <c r="AA192" i="19"/>
  <c r="AA302" i="19"/>
  <c r="AA297" i="19"/>
  <c r="AA373" i="19"/>
  <c r="AA150" i="19"/>
  <c r="AA167" i="19"/>
  <c r="AA207" i="19"/>
  <c r="AA223" i="19"/>
  <c r="AA222" i="19"/>
  <c r="AA319" i="19"/>
  <c r="AA327" i="19"/>
  <c r="AA331" i="19"/>
  <c r="AA332" i="19"/>
  <c r="AA118" i="19"/>
  <c r="AA159" i="19"/>
  <c r="AA183" i="19"/>
  <c r="AA238" i="19"/>
  <c r="AA239" i="19"/>
  <c r="AA248" i="19"/>
  <c r="AA258" i="19"/>
  <c r="AA261" i="19"/>
  <c r="AA289" i="19"/>
  <c r="AA305" i="19"/>
  <c r="AA367" i="19"/>
  <c r="AA381" i="19"/>
  <c r="AA399" i="19"/>
  <c r="AA37" i="19"/>
  <c r="AA175" i="19"/>
  <c r="AA227" i="19"/>
  <c r="AA230" i="19"/>
  <c r="AA272" i="19"/>
  <c r="AA276" i="19"/>
  <c r="AA281" i="19"/>
  <c r="AA291" i="19"/>
  <c r="AA313" i="19"/>
  <c r="AA8" i="19"/>
  <c r="AA14" i="19"/>
  <c r="AA61" i="19"/>
  <c r="AA80" i="19"/>
  <c r="AA103" i="19"/>
  <c r="AA101" i="19"/>
  <c r="AA108" i="19"/>
  <c r="AA129" i="19"/>
  <c r="AA140" i="19"/>
  <c r="AA178" i="19"/>
  <c r="AA390" i="19"/>
  <c r="AA396" i="19"/>
  <c r="AA15" i="19"/>
  <c r="AA44" i="19"/>
  <c r="AA85" i="19"/>
  <c r="AA90" i="19"/>
  <c r="AA92" i="19"/>
  <c r="AA96" i="19"/>
  <c r="AA97" i="19"/>
  <c r="AA100" i="19"/>
  <c r="AA124" i="19"/>
  <c r="AA155" i="19"/>
  <c r="AA191" i="19"/>
  <c r="AA193" i="19"/>
  <c r="AA196" i="19"/>
  <c r="AA219" i="19"/>
  <c r="AA221" i="19"/>
  <c r="AA225" i="19"/>
  <c r="AA234" i="19"/>
  <c r="AA229" i="19"/>
  <c r="AA235" i="19"/>
  <c r="AA240" i="19"/>
  <c r="AA245" i="19"/>
  <c r="AA242" i="19"/>
  <c r="AA256" i="19"/>
  <c r="AA255" i="19"/>
  <c r="AA267" i="19"/>
  <c r="AA273" i="19"/>
  <c r="AA286" i="19"/>
  <c r="AA295" i="19"/>
  <c r="AA301" i="19"/>
  <c r="AA309" i="19"/>
  <c r="AA307" i="19"/>
  <c r="AA314" i="19"/>
  <c r="AA312" i="19"/>
  <c r="AA326" i="19"/>
  <c r="AA375" i="19"/>
  <c r="AA380" i="19"/>
  <c r="AA376" i="19"/>
  <c r="AA387" i="19"/>
  <c r="AA4" i="19"/>
  <c r="AA6" i="19"/>
  <c r="AA1076" i="19"/>
  <c r="AA67" i="19"/>
  <c r="AA76" i="19"/>
  <c r="AA81" i="19"/>
  <c r="AA84" i="19"/>
  <c r="AA109" i="19"/>
  <c r="AA131" i="19"/>
  <c r="AA152" i="19"/>
  <c r="AA160" i="19"/>
  <c r="AA181" i="19"/>
  <c r="AA177" i="19"/>
  <c r="AA173" i="19"/>
  <c r="AA185" i="19"/>
  <c r="AA197" i="19"/>
  <c r="AA216" i="19"/>
  <c r="AA351" i="19"/>
  <c r="AA385" i="19"/>
  <c r="AA5" i="19"/>
  <c r="AA13" i="19"/>
  <c r="AA42" i="19"/>
  <c r="AA91" i="19"/>
  <c r="AA95" i="19"/>
  <c r="AA123" i="19"/>
  <c r="AA190" i="19"/>
  <c r="AA206" i="19"/>
  <c r="AA218" i="19"/>
  <c r="AA224" i="19"/>
  <c r="AA226" i="19"/>
  <c r="AA237" i="19"/>
  <c r="AA233" i="19"/>
  <c r="AA249" i="19"/>
  <c r="AA253" i="19"/>
  <c r="AA262" i="19"/>
  <c r="AA266" i="19"/>
  <c r="AA285" i="19"/>
  <c r="AA370" i="19"/>
  <c r="AA7" i="19"/>
  <c r="AA12" i="19"/>
  <c r="AA66" i="19"/>
  <c r="AA64" i="19"/>
  <c r="AA70" i="19"/>
  <c r="AA82" i="19"/>
  <c r="AA106" i="19"/>
  <c r="AA130" i="19"/>
  <c r="AA136" i="19"/>
  <c r="AA137" i="19"/>
  <c r="AA144" i="19"/>
  <c r="AA148" i="19"/>
  <c r="AA154" i="19"/>
  <c r="AA158" i="19"/>
  <c r="AA163" i="19"/>
  <c r="AA171" i="19"/>
  <c r="AA182" i="19"/>
  <c r="AA187" i="19"/>
  <c r="AA210" i="19"/>
  <c r="AA353" i="19"/>
  <c r="AA361" i="19"/>
  <c r="AA39" i="19"/>
  <c r="AA41" i="19"/>
  <c r="AA46" i="19"/>
  <c r="AA126" i="19"/>
  <c r="AA189" i="19"/>
  <c r="AA205" i="19"/>
  <c r="AA204" i="19"/>
  <c r="AA259" i="19"/>
  <c r="AA282" i="19"/>
  <c r="AA290" i="19"/>
  <c r="AA323" i="19"/>
  <c r="AA333" i="19"/>
  <c r="AA334" i="19"/>
  <c r="AA330" i="19"/>
  <c r="AA342" i="19"/>
  <c r="AA350" i="19"/>
  <c r="AA346" i="19"/>
  <c r="AA378" i="19"/>
  <c r="AA393" i="19"/>
  <c r="AA11" i="19"/>
  <c r="AA10" i="19"/>
  <c r="AA60" i="19"/>
  <c r="AA68" i="19"/>
  <c r="AA74" i="19"/>
  <c r="AA114" i="19"/>
  <c r="AA142" i="19"/>
  <c r="AA143" i="19"/>
  <c r="AA164" i="19"/>
  <c r="AA169" i="19"/>
  <c r="AA172" i="19"/>
  <c r="AA199" i="19"/>
  <c r="AA200" i="19"/>
  <c r="AA352" i="19"/>
  <c r="AA388" i="19"/>
  <c r="AA394" i="19"/>
  <c r="AA383" i="19"/>
  <c r="AA358" i="19"/>
  <c r="AA364" i="19"/>
  <c r="AA356" i="19"/>
  <c r="AA329" i="19"/>
  <c r="AA339" i="19"/>
  <c r="AA340" i="19"/>
  <c r="AA341" i="19"/>
  <c r="AA263" i="19"/>
  <c r="AA217" i="19"/>
  <c r="AA186" i="19"/>
  <c r="AA209" i="19"/>
  <c r="AA208" i="19"/>
  <c r="AA203" i="19"/>
  <c r="AA184" i="19"/>
  <c r="AA113" i="19"/>
  <c r="AA99" i="19"/>
  <c r="AA104" i="19"/>
  <c r="AA79" i="19"/>
  <c r="AA73" i="19"/>
  <c r="AA62" i="19"/>
  <c r="AA57" i="19"/>
  <c r="AA52" i="19"/>
  <c r="AA9" i="19"/>
  <c r="AA38" i="19"/>
  <c r="AA40" i="19"/>
  <c r="AA45" i="19"/>
  <c r="AA119" i="19"/>
  <c r="AA132" i="19"/>
  <c r="AA117" i="19"/>
  <c r="AA121" i="19"/>
  <c r="AA147" i="19"/>
  <c r="AA166" i="19"/>
  <c r="AA275" i="19"/>
  <c r="AA279" i="19"/>
  <c r="AA296" i="19"/>
  <c r="AA336" i="19"/>
  <c r="AA357" i="19"/>
  <c r="AA398" i="19"/>
  <c r="AA51" i="19"/>
  <c r="AA89" i="19"/>
  <c r="AA400" i="19"/>
  <c r="AA50" i="19"/>
  <c r="AA65" i="19"/>
  <c r="AA72" i="19"/>
  <c r="AA88" i="19"/>
  <c r="AA94" i="19"/>
  <c r="AA107" i="19"/>
  <c r="AA115" i="19"/>
  <c r="AA141" i="19"/>
  <c r="AA146" i="19"/>
  <c r="AA149" i="19"/>
  <c r="AA162" i="19"/>
  <c r="AA165" i="19"/>
  <c r="AA174" i="19"/>
  <c r="AA179" i="19"/>
  <c r="AA194" i="19"/>
  <c r="AA198" i="19"/>
  <c r="AA202" i="19"/>
  <c r="AA215" i="19"/>
  <c r="AA220" i="19"/>
  <c r="AA232" i="19"/>
  <c r="AA244" i="19"/>
  <c r="AA247" i="19"/>
  <c r="AA260" i="19"/>
  <c r="AA270" i="19"/>
  <c r="AA269" i="19"/>
  <c r="AA274" i="19"/>
  <c r="AA283" i="19"/>
  <c r="AA293" i="19"/>
  <c r="AA300" i="19"/>
  <c r="AA311" i="19"/>
  <c r="AA308" i="19"/>
  <c r="AA322" i="19"/>
  <c r="AA321" i="19"/>
  <c r="AA324" i="19"/>
  <c r="AA335" i="19"/>
  <c r="AA328" i="19"/>
  <c r="AA343" i="19"/>
  <c r="AA348" i="19"/>
  <c r="AA355" i="19"/>
  <c r="AA360" i="19"/>
  <c r="AA347" i="19"/>
  <c r="AA369" i="19"/>
  <c r="AA372" i="19"/>
  <c r="AA382" i="19"/>
  <c r="AA384" i="19"/>
  <c r="AA389" i="19"/>
  <c r="AA392" i="19"/>
  <c r="AA395" i="19"/>
  <c r="AA43" i="19"/>
  <c r="AA48" i="19"/>
  <c r="AA78" i="19"/>
  <c r="AA77" i="19"/>
  <c r="AA87" i="19"/>
  <c r="AA93" i="19"/>
  <c r="AA105" i="19"/>
  <c r="AA110" i="19"/>
  <c r="AA122" i="19"/>
  <c r="AA133" i="19"/>
  <c r="AA145" i="19"/>
  <c r="AA151" i="19"/>
  <c r="AA156" i="19"/>
  <c r="AA161" i="19"/>
  <c r="AA201" i="19"/>
  <c r="AA214" i="19"/>
  <c r="AA231" i="19"/>
  <c r="AA236" i="19"/>
  <c r="AA251" i="19"/>
  <c r="AA246" i="19"/>
  <c r="AA257" i="19"/>
  <c r="AA264" i="19"/>
  <c r="AA277" i="19"/>
  <c r="AA278" i="19"/>
  <c r="AA292" i="19"/>
  <c r="AA304" i="19"/>
  <c r="AA310" i="19"/>
  <c r="AA316" i="19"/>
  <c r="AA318" i="19"/>
  <c r="AA320" i="19"/>
  <c r="AA365" i="19"/>
  <c r="AA354" i="19"/>
  <c r="AA359" i="19"/>
  <c r="AA377" i="19"/>
  <c r="AA379" i="19"/>
  <c r="AA397" i="19"/>
  <c r="AA49" i="19"/>
  <c r="AA53" i="19"/>
  <c r="AA63" i="19"/>
  <c r="AA71" i="19"/>
  <c r="AA47" i="19"/>
  <c r="AA55" i="19"/>
  <c r="AA54" i="19"/>
  <c r="AA69" i="19"/>
  <c r="AA180" i="19"/>
  <c r="AA391" i="19"/>
  <c r="X1232" i="18" l="1"/>
  <c r="U1232" i="18"/>
  <c r="R1232" i="18"/>
  <c r="O1232" i="18"/>
  <c r="L1232" i="18"/>
  <c r="I1232" i="18"/>
  <c r="AA1232" i="18" l="1"/>
  <c r="I1197" i="18"/>
  <c r="I1198" i="18"/>
  <c r="I1199" i="18"/>
  <c r="I1200" i="18"/>
  <c r="I1201" i="18"/>
  <c r="I1202" i="18"/>
  <c r="I1203" i="18"/>
  <c r="I1204" i="18"/>
  <c r="I1205" i="18"/>
  <c r="I1206" i="18"/>
  <c r="I1207" i="18"/>
  <c r="I1208" i="18"/>
  <c r="I1209" i="18"/>
  <c r="I1210" i="18"/>
  <c r="I1211" i="18"/>
  <c r="I1212" i="18"/>
  <c r="I1213" i="18"/>
  <c r="I1214" i="18"/>
  <c r="I1215" i="18"/>
  <c r="I1216" i="18"/>
  <c r="I1217" i="18"/>
  <c r="I1218" i="18"/>
  <c r="I1219" i="18"/>
  <c r="I1220" i="18"/>
  <c r="I1221" i="18"/>
  <c r="I1222" i="18"/>
  <c r="I1223" i="18"/>
  <c r="I1224" i="18"/>
  <c r="I1225" i="18"/>
  <c r="I1226" i="18"/>
  <c r="I1227" i="18"/>
  <c r="I1228" i="18"/>
  <c r="I1229" i="18"/>
  <c r="I1230" i="18"/>
  <c r="I1231" i="18"/>
  <c r="L1197" i="18"/>
  <c r="O1197" i="18"/>
  <c r="R1197" i="18"/>
  <c r="U1197" i="18"/>
  <c r="X1197" i="18"/>
  <c r="L1198" i="18"/>
  <c r="O1198" i="18"/>
  <c r="R1198" i="18"/>
  <c r="U1198" i="18"/>
  <c r="X1198" i="18"/>
  <c r="L1199" i="18"/>
  <c r="O1199" i="18"/>
  <c r="R1199" i="18"/>
  <c r="U1199" i="18"/>
  <c r="X1199" i="18"/>
  <c r="L1200" i="18"/>
  <c r="O1200" i="18"/>
  <c r="R1200" i="18"/>
  <c r="U1200" i="18"/>
  <c r="X1200" i="18"/>
  <c r="L1201" i="18"/>
  <c r="O1201" i="18"/>
  <c r="R1201" i="18"/>
  <c r="U1201" i="18"/>
  <c r="X1201" i="18"/>
  <c r="L1202" i="18"/>
  <c r="O1202" i="18"/>
  <c r="R1202" i="18"/>
  <c r="U1202" i="18"/>
  <c r="X1202" i="18"/>
  <c r="L1203" i="18"/>
  <c r="O1203" i="18"/>
  <c r="R1203" i="18"/>
  <c r="U1203" i="18"/>
  <c r="X1203" i="18"/>
  <c r="L1204" i="18"/>
  <c r="O1204" i="18"/>
  <c r="R1204" i="18"/>
  <c r="U1204" i="18"/>
  <c r="X1204" i="18"/>
  <c r="L1205" i="18"/>
  <c r="O1205" i="18"/>
  <c r="R1205" i="18"/>
  <c r="U1205" i="18"/>
  <c r="X1205" i="18"/>
  <c r="L1206" i="18"/>
  <c r="O1206" i="18"/>
  <c r="R1206" i="18"/>
  <c r="U1206" i="18"/>
  <c r="X1206" i="18"/>
  <c r="L1207" i="18"/>
  <c r="O1207" i="18"/>
  <c r="R1207" i="18"/>
  <c r="U1207" i="18"/>
  <c r="X1207" i="18"/>
  <c r="L1208" i="18"/>
  <c r="O1208" i="18"/>
  <c r="R1208" i="18"/>
  <c r="U1208" i="18"/>
  <c r="X1208" i="18"/>
  <c r="L1209" i="18"/>
  <c r="O1209" i="18"/>
  <c r="R1209" i="18"/>
  <c r="U1209" i="18"/>
  <c r="X1209" i="18"/>
  <c r="L1210" i="18"/>
  <c r="O1210" i="18"/>
  <c r="R1210" i="18"/>
  <c r="U1210" i="18"/>
  <c r="X1210" i="18"/>
  <c r="L1211" i="18"/>
  <c r="O1211" i="18"/>
  <c r="R1211" i="18"/>
  <c r="U1211" i="18"/>
  <c r="X1211" i="18"/>
  <c r="L1212" i="18"/>
  <c r="O1212" i="18"/>
  <c r="R1212" i="18"/>
  <c r="U1212" i="18"/>
  <c r="X1212" i="18"/>
  <c r="L1213" i="18"/>
  <c r="O1213" i="18"/>
  <c r="R1213" i="18"/>
  <c r="U1213" i="18"/>
  <c r="X1213" i="18"/>
  <c r="L1214" i="18"/>
  <c r="O1214" i="18"/>
  <c r="R1214" i="18"/>
  <c r="U1214" i="18"/>
  <c r="X1214" i="18"/>
  <c r="L1215" i="18"/>
  <c r="O1215" i="18"/>
  <c r="R1215" i="18"/>
  <c r="U1215" i="18"/>
  <c r="X1215" i="18"/>
  <c r="L1216" i="18"/>
  <c r="O1216" i="18"/>
  <c r="R1216" i="18"/>
  <c r="U1216" i="18"/>
  <c r="X1216" i="18"/>
  <c r="L1217" i="18"/>
  <c r="O1217" i="18"/>
  <c r="R1217" i="18"/>
  <c r="U1217" i="18"/>
  <c r="X1217" i="18"/>
  <c r="L1218" i="18"/>
  <c r="O1218" i="18"/>
  <c r="R1218" i="18"/>
  <c r="U1218" i="18"/>
  <c r="X1218" i="18"/>
  <c r="L1219" i="18"/>
  <c r="O1219" i="18"/>
  <c r="R1219" i="18"/>
  <c r="U1219" i="18"/>
  <c r="X1219" i="18"/>
  <c r="L1220" i="18"/>
  <c r="O1220" i="18"/>
  <c r="R1220" i="18"/>
  <c r="U1220" i="18"/>
  <c r="X1220" i="18"/>
  <c r="L1221" i="18"/>
  <c r="O1221" i="18"/>
  <c r="R1221" i="18"/>
  <c r="U1221" i="18"/>
  <c r="X1221" i="18"/>
  <c r="L1222" i="18"/>
  <c r="O1222" i="18"/>
  <c r="R1222" i="18"/>
  <c r="U1222" i="18"/>
  <c r="X1222" i="18"/>
  <c r="L1223" i="18"/>
  <c r="O1223" i="18"/>
  <c r="R1223" i="18"/>
  <c r="U1223" i="18"/>
  <c r="X1223" i="18"/>
  <c r="L1224" i="18"/>
  <c r="O1224" i="18"/>
  <c r="R1224" i="18"/>
  <c r="U1224" i="18"/>
  <c r="X1224" i="18"/>
  <c r="L1225" i="18"/>
  <c r="O1225" i="18"/>
  <c r="R1225" i="18"/>
  <c r="U1225" i="18"/>
  <c r="X1225" i="18"/>
  <c r="L1226" i="18"/>
  <c r="O1226" i="18"/>
  <c r="R1226" i="18"/>
  <c r="U1226" i="18"/>
  <c r="X1226" i="18"/>
  <c r="L1227" i="18"/>
  <c r="O1227" i="18"/>
  <c r="R1227" i="18"/>
  <c r="U1227" i="18"/>
  <c r="X1227" i="18"/>
  <c r="L1228" i="18"/>
  <c r="O1228" i="18"/>
  <c r="R1228" i="18"/>
  <c r="U1228" i="18"/>
  <c r="X1228" i="18"/>
  <c r="L1229" i="18"/>
  <c r="O1229" i="18"/>
  <c r="R1229" i="18"/>
  <c r="U1229" i="18"/>
  <c r="X1229" i="18"/>
  <c r="L1230" i="18"/>
  <c r="O1230" i="18"/>
  <c r="R1230" i="18"/>
  <c r="U1230" i="18"/>
  <c r="X1230" i="18"/>
  <c r="L1231" i="18"/>
  <c r="O1231" i="18"/>
  <c r="R1231" i="18"/>
  <c r="U1231" i="18"/>
  <c r="X1231" i="18"/>
  <c r="AA1209" i="18" l="1"/>
  <c r="AA1221" i="18"/>
  <c r="AA1229" i="18"/>
  <c r="AA1199" i="18"/>
  <c r="AA1197" i="18"/>
  <c r="AA1208" i="18"/>
  <c r="AA1202" i="18"/>
  <c r="AA1200" i="18"/>
  <c r="AA1227" i="18"/>
  <c r="AA1217" i="18"/>
  <c r="AA1213" i="18"/>
  <c r="AA1230" i="18"/>
  <c r="AA1222" i="18"/>
  <c r="AA1219" i="18"/>
  <c r="AA1225" i="18"/>
  <c r="AA1231" i="18"/>
  <c r="AA1214" i="18"/>
  <c r="AA1211" i="18"/>
  <c r="AA1226" i="18"/>
  <c r="AA1223" i="18"/>
  <c r="AA1203" i="18"/>
  <c r="AA1224" i="18"/>
  <c r="AA1206" i="18"/>
  <c r="AA1218" i="18"/>
  <c r="AA1215" i="18"/>
  <c r="AA1201" i="18"/>
  <c r="AA1216" i="18"/>
  <c r="AA1198" i="18"/>
  <c r="AA1210" i="18"/>
  <c r="AA1207" i="18"/>
  <c r="AA1205" i="18"/>
  <c r="AA1220" i="18"/>
  <c r="AA1212" i="18"/>
  <c r="AA1204" i="18"/>
  <c r="AA1228" i="18"/>
  <c r="W42" i="18" l="1"/>
  <c r="L1146" i="18" l="1"/>
  <c r="O1146" i="18"/>
  <c r="R1146" i="18"/>
  <c r="U1146" i="18"/>
  <c r="X1146" i="18"/>
  <c r="L1147" i="18"/>
  <c r="O1147" i="18"/>
  <c r="R1147" i="18"/>
  <c r="U1147" i="18"/>
  <c r="X1147" i="18"/>
  <c r="L1148" i="18"/>
  <c r="O1148" i="18"/>
  <c r="R1148" i="18"/>
  <c r="U1148" i="18"/>
  <c r="X1148" i="18"/>
  <c r="L1149" i="18"/>
  <c r="O1149" i="18"/>
  <c r="R1149" i="18"/>
  <c r="U1149" i="18"/>
  <c r="X1149" i="18"/>
  <c r="L1150" i="18"/>
  <c r="O1150" i="18"/>
  <c r="R1150" i="18"/>
  <c r="U1150" i="18"/>
  <c r="X1150" i="18"/>
  <c r="L1151" i="18"/>
  <c r="O1151" i="18"/>
  <c r="R1151" i="18"/>
  <c r="U1151" i="18"/>
  <c r="X1151" i="18"/>
  <c r="L1152" i="18"/>
  <c r="O1152" i="18"/>
  <c r="R1152" i="18"/>
  <c r="U1152" i="18"/>
  <c r="X1152" i="18"/>
  <c r="L1153" i="18"/>
  <c r="O1153" i="18"/>
  <c r="R1153" i="18"/>
  <c r="U1153" i="18"/>
  <c r="X1153" i="18"/>
  <c r="L1154" i="18"/>
  <c r="O1154" i="18"/>
  <c r="R1154" i="18"/>
  <c r="U1154" i="18"/>
  <c r="X1154" i="18"/>
  <c r="L1155" i="18"/>
  <c r="O1155" i="18"/>
  <c r="R1155" i="18"/>
  <c r="U1155" i="18"/>
  <c r="X1155" i="18"/>
  <c r="L1156" i="18"/>
  <c r="O1156" i="18"/>
  <c r="R1156" i="18"/>
  <c r="U1156" i="18"/>
  <c r="X1156" i="18"/>
  <c r="L1157" i="18"/>
  <c r="O1157" i="18"/>
  <c r="R1157" i="18"/>
  <c r="U1157" i="18"/>
  <c r="X1157" i="18"/>
  <c r="L1158" i="18"/>
  <c r="O1158" i="18"/>
  <c r="R1158" i="18"/>
  <c r="U1158" i="18"/>
  <c r="X1158" i="18"/>
  <c r="L1159" i="18"/>
  <c r="O1159" i="18"/>
  <c r="R1159" i="18"/>
  <c r="U1159" i="18"/>
  <c r="X1159" i="18"/>
  <c r="L1160" i="18"/>
  <c r="O1160" i="18"/>
  <c r="R1160" i="18"/>
  <c r="U1160" i="18"/>
  <c r="X1160" i="18"/>
  <c r="L1161" i="18"/>
  <c r="O1161" i="18"/>
  <c r="R1161" i="18"/>
  <c r="U1161" i="18"/>
  <c r="X1161" i="18"/>
  <c r="L1162" i="18"/>
  <c r="O1162" i="18"/>
  <c r="R1162" i="18"/>
  <c r="U1162" i="18"/>
  <c r="X1162" i="18"/>
  <c r="L1163" i="18"/>
  <c r="O1163" i="18"/>
  <c r="R1163" i="18"/>
  <c r="U1163" i="18"/>
  <c r="X1163" i="18"/>
  <c r="L1164" i="18"/>
  <c r="O1164" i="18"/>
  <c r="R1164" i="18"/>
  <c r="U1164" i="18"/>
  <c r="X1164" i="18"/>
  <c r="L1165" i="18"/>
  <c r="O1165" i="18"/>
  <c r="R1165" i="18"/>
  <c r="U1165" i="18"/>
  <c r="X1165" i="18"/>
  <c r="L1166" i="18"/>
  <c r="O1166" i="18"/>
  <c r="R1166" i="18"/>
  <c r="U1166" i="18"/>
  <c r="X1166" i="18"/>
  <c r="L1167" i="18"/>
  <c r="O1167" i="18"/>
  <c r="R1167" i="18"/>
  <c r="U1167" i="18"/>
  <c r="X1167" i="18"/>
  <c r="L1168" i="18"/>
  <c r="O1168" i="18"/>
  <c r="R1168" i="18"/>
  <c r="U1168" i="18"/>
  <c r="X1168" i="18"/>
  <c r="L1169" i="18"/>
  <c r="O1169" i="18"/>
  <c r="R1169" i="18"/>
  <c r="U1169" i="18"/>
  <c r="X1169" i="18"/>
  <c r="L1170" i="18"/>
  <c r="O1170" i="18"/>
  <c r="R1170" i="18"/>
  <c r="U1170" i="18"/>
  <c r="X1170" i="18"/>
  <c r="L1171" i="18"/>
  <c r="O1171" i="18"/>
  <c r="R1171" i="18"/>
  <c r="U1171" i="18"/>
  <c r="X1171" i="18"/>
  <c r="L1172" i="18"/>
  <c r="O1172" i="18"/>
  <c r="R1172" i="18"/>
  <c r="U1172" i="18"/>
  <c r="X1172" i="18"/>
  <c r="L1173" i="18"/>
  <c r="O1173" i="18"/>
  <c r="R1173" i="18"/>
  <c r="U1173" i="18"/>
  <c r="X1173" i="18"/>
  <c r="L1174" i="18"/>
  <c r="O1174" i="18"/>
  <c r="R1174" i="18"/>
  <c r="U1174" i="18"/>
  <c r="X1174" i="18"/>
  <c r="L1175" i="18"/>
  <c r="O1175" i="18"/>
  <c r="R1175" i="18"/>
  <c r="U1175" i="18"/>
  <c r="X1175" i="18"/>
  <c r="L1176" i="18"/>
  <c r="O1176" i="18"/>
  <c r="R1176" i="18"/>
  <c r="U1176" i="18"/>
  <c r="X1176" i="18"/>
  <c r="L1177" i="18"/>
  <c r="O1177" i="18"/>
  <c r="R1177" i="18"/>
  <c r="U1177" i="18"/>
  <c r="X1177" i="18"/>
  <c r="L1178" i="18"/>
  <c r="O1178" i="18"/>
  <c r="R1178" i="18"/>
  <c r="U1178" i="18"/>
  <c r="X1178" i="18"/>
  <c r="L1179" i="18"/>
  <c r="O1179" i="18"/>
  <c r="R1179" i="18"/>
  <c r="U1179" i="18"/>
  <c r="X1179" i="18"/>
  <c r="L1180" i="18"/>
  <c r="O1180" i="18"/>
  <c r="R1180" i="18"/>
  <c r="U1180" i="18"/>
  <c r="X1180" i="18"/>
  <c r="L1181" i="18"/>
  <c r="O1181" i="18"/>
  <c r="R1181" i="18"/>
  <c r="U1181" i="18"/>
  <c r="X1181" i="18"/>
  <c r="L1182" i="18"/>
  <c r="O1182" i="18"/>
  <c r="R1182" i="18"/>
  <c r="U1182" i="18"/>
  <c r="X1182" i="18"/>
  <c r="L1183" i="18"/>
  <c r="O1183" i="18"/>
  <c r="R1183" i="18"/>
  <c r="U1183" i="18"/>
  <c r="X1183" i="18"/>
  <c r="L1184" i="18"/>
  <c r="O1184" i="18"/>
  <c r="R1184" i="18"/>
  <c r="U1184" i="18"/>
  <c r="X1184" i="18"/>
  <c r="L1185" i="18"/>
  <c r="O1185" i="18"/>
  <c r="R1185" i="18"/>
  <c r="U1185" i="18"/>
  <c r="X1185" i="18"/>
  <c r="L1186" i="18"/>
  <c r="O1186" i="18"/>
  <c r="R1186" i="18"/>
  <c r="U1186" i="18"/>
  <c r="X1186" i="18"/>
  <c r="L1187" i="18"/>
  <c r="O1187" i="18"/>
  <c r="R1187" i="18"/>
  <c r="U1187" i="18"/>
  <c r="X1187" i="18"/>
  <c r="L1188" i="18"/>
  <c r="O1188" i="18"/>
  <c r="R1188" i="18"/>
  <c r="U1188" i="18"/>
  <c r="X1188" i="18"/>
  <c r="L1189" i="18"/>
  <c r="O1189" i="18"/>
  <c r="R1189" i="18"/>
  <c r="U1189" i="18"/>
  <c r="X1189" i="18"/>
  <c r="L1190" i="18"/>
  <c r="O1190" i="18"/>
  <c r="R1190" i="18"/>
  <c r="U1190" i="18"/>
  <c r="X1190" i="18"/>
  <c r="L1191" i="18"/>
  <c r="O1191" i="18"/>
  <c r="R1191" i="18"/>
  <c r="U1191" i="18"/>
  <c r="X1191" i="18"/>
  <c r="L1192" i="18"/>
  <c r="O1192" i="18"/>
  <c r="R1192" i="18"/>
  <c r="U1192" i="18"/>
  <c r="X1192" i="18"/>
  <c r="L1193" i="18"/>
  <c r="O1193" i="18"/>
  <c r="R1193" i="18"/>
  <c r="U1193" i="18"/>
  <c r="X1193" i="18"/>
  <c r="L1194" i="18"/>
  <c r="O1194" i="18"/>
  <c r="R1194" i="18"/>
  <c r="U1194" i="18"/>
  <c r="X1194" i="18"/>
  <c r="L1195" i="18"/>
  <c r="O1195" i="18"/>
  <c r="R1195" i="18"/>
  <c r="U1195" i="18"/>
  <c r="X1195" i="18"/>
  <c r="L1196" i="18"/>
  <c r="O1196" i="18"/>
  <c r="R1196" i="18"/>
  <c r="U1196" i="18"/>
  <c r="X1196" i="18"/>
  <c r="I1146" i="18"/>
  <c r="I1147" i="18"/>
  <c r="I1148" i="18"/>
  <c r="I1149" i="18"/>
  <c r="I1150" i="18"/>
  <c r="I1151" i="18"/>
  <c r="I1152" i="18"/>
  <c r="I1153" i="18"/>
  <c r="I1154" i="18"/>
  <c r="I1155" i="18"/>
  <c r="I1156" i="18"/>
  <c r="I1157" i="18"/>
  <c r="I1158" i="18"/>
  <c r="I1159" i="18"/>
  <c r="I1160" i="18"/>
  <c r="I1161" i="18"/>
  <c r="I1162" i="18"/>
  <c r="I1163" i="18"/>
  <c r="I1164" i="18"/>
  <c r="I1165" i="18"/>
  <c r="I1166" i="18"/>
  <c r="I1167" i="18"/>
  <c r="I1168" i="18"/>
  <c r="I1169" i="18"/>
  <c r="I1170" i="18"/>
  <c r="I1171" i="18"/>
  <c r="I1172" i="18"/>
  <c r="I1173" i="18"/>
  <c r="I1174" i="18"/>
  <c r="I1175" i="18"/>
  <c r="I1176" i="18"/>
  <c r="I1177" i="18"/>
  <c r="I1178" i="18"/>
  <c r="I1179" i="18"/>
  <c r="I1180" i="18"/>
  <c r="I1181" i="18"/>
  <c r="I1182" i="18"/>
  <c r="I1183" i="18"/>
  <c r="I1184" i="18"/>
  <c r="I1185" i="18"/>
  <c r="I1186" i="18"/>
  <c r="I1187" i="18"/>
  <c r="I1188" i="18"/>
  <c r="I1189" i="18"/>
  <c r="I1190" i="18"/>
  <c r="I1191" i="18"/>
  <c r="I1192" i="18"/>
  <c r="I1193" i="18"/>
  <c r="I1194" i="18"/>
  <c r="I1195" i="18"/>
  <c r="I1196" i="18"/>
  <c r="L1099" i="18"/>
  <c r="O1099" i="18"/>
  <c r="R1099" i="18"/>
  <c r="U1099" i="18"/>
  <c r="X1099" i="18"/>
  <c r="L1100" i="18"/>
  <c r="O1100" i="18"/>
  <c r="R1100" i="18"/>
  <c r="U1100" i="18"/>
  <c r="X1100" i="18"/>
  <c r="L1101" i="18"/>
  <c r="O1101" i="18"/>
  <c r="R1101" i="18"/>
  <c r="U1101" i="18"/>
  <c r="X1101" i="18"/>
  <c r="L1102" i="18"/>
  <c r="O1102" i="18"/>
  <c r="R1102" i="18"/>
  <c r="U1102" i="18"/>
  <c r="X1102" i="18"/>
  <c r="L1103" i="18"/>
  <c r="O1103" i="18"/>
  <c r="R1103" i="18"/>
  <c r="U1103" i="18"/>
  <c r="X1103" i="18"/>
  <c r="L1104" i="18"/>
  <c r="O1104" i="18"/>
  <c r="R1104" i="18"/>
  <c r="U1104" i="18"/>
  <c r="X1104" i="18"/>
  <c r="L1105" i="18"/>
  <c r="O1105" i="18"/>
  <c r="R1105" i="18"/>
  <c r="U1105" i="18"/>
  <c r="X1105" i="18"/>
  <c r="L1106" i="18"/>
  <c r="O1106" i="18"/>
  <c r="R1106" i="18"/>
  <c r="U1106" i="18"/>
  <c r="X1106" i="18"/>
  <c r="L1107" i="18"/>
  <c r="O1107" i="18"/>
  <c r="R1107" i="18"/>
  <c r="U1107" i="18"/>
  <c r="X1107" i="18"/>
  <c r="L1108" i="18"/>
  <c r="O1108" i="18"/>
  <c r="R1108" i="18"/>
  <c r="U1108" i="18"/>
  <c r="X1108" i="18"/>
  <c r="L1109" i="18"/>
  <c r="O1109" i="18"/>
  <c r="R1109" i="18"/>
  <c r="U1109" i="18"/>
  <c r="X1109" i="18"/>
  <c r="L1110" i="18"/>
  <c r="O1110" i="18"/>
  <c r="R1110" i="18"/>
  <c r="U1110" i="18"/>
  <c r="X1110" i="18"/>
  <c r="L1111" i="18"/>
  <c r="O1111" i="18"/>
  <c r="R1111" i="18"/>
  <c r="U1111" i="18"/>
  <c r="X1111" i="18"/>
  <c r="L1112" i="18"/>
  <c r="O1112" i="18"/>
  <c r="R1112" i="18"/>
  <c r="U1112" i="18"/>
  <c r="X1112" i="18"/>
  <c r="L1113" i="18"/>
  <c r="O1113" i="18"/>
  <c r="R1113" i="18"/>
  <c r="U1113" i="18"/>
  <c r="X1113" i="18"/>
  <c r="L1114" i="18"/>
  <c r="O1114" i="18"/>
  <c r="R1114" i="18"/>
  <c r="U1114" i="18"/>
  <c r="X1114" i="18"/>
  <c r="L1115" i="18"/>
  <c r="O1115" i="18"/>
  <c r="R1115" i="18"/>
  <c r="U1115" i="18"/>
  <c r="X1115" i="18"/>
  <c r="L1116" i="18"/>
  <c r="O1116" i="18"/>
  <c r="R1116" i="18"/>
  <c r="U1116" i="18"/>
  <c r="X1116" i="18"/>
  <c r="L1117" i="18"/>
  <c r="O1117" i="18"/>
  <c r="R1117" i="18"/>
  <c r="U1117" i="18"/>
  <c r="X1117" i="18"/>
  <c r="L1118" i="18"/>
  <c r="O1118" i="18"/>
  <c r="R1118" i="18"/>
  <c r="U1118" i="18"/>
  <c r="X1118" i="18"/>
  <c r="L1119" i="18"/>
  <c r="O1119" i="18"/>
  <c r="R1119" i="18"/>
  <c r="U1119" i="18"/>
  <c r="X1119" i="18"/>
  <c r="L1120" i="18"/>
  <c r="O1120" i="18"/>
  <c r="R1120" i="18"/>
  <c r="U1120" i="18"/>
  <c r="X1120" i="18"/>
  <c r="L1121" i="18"/>
  <c r="O1121" i="18"/>
  <c r="R1121" i="18"/>
  <c r="U1121" i="18"/>
  <c r="X1121" i="18"/>
  <c r="L1122" i="18"/>
  <c r="O1122" i="18"/>
  <c r="R1122" i="18"/>
  <c r="U1122" i="18"/>
  <c r="X1122" i="18"/>
  <c r="L1123" i="18"/>
  <c r="O1123" i="18"/>
  <c r="R1123" i="18"/>
  <c r="U1123" i="18"/>
  <c r="X1123" i="18"/>
  <c r="L1124" i="18"/>
  <c r="O1124" i="18"/>
  <c r="R1124" i="18"/>
  <c r="U1124" i="18"/>
  <c r="X1124" i="18"/>
  <c r="L1125" i="18"/>
  <c r="O1125" i="18"/>
  <c r="R1125" i="18"/>
  <c r="U1125" i="18"/>
  <c r="X1125" i="18"/>
  <c r="L1126" i="18"/>
  <c r="O1126" i="18"/>
  <c r="R1126" i="18"/>
  <c r="U1126" i="18"/>
  <c r="X1126" i="18"/>
  <c r="L1127" i="18"/>
  <c r="O1127" i="18"/>
  <c r="R1127" i="18"/>
  <c r="U1127" i="18"/>
  <c r="X1127" i="18"/>
  <c r="L1128" i="18"/>
  <c r="O1128" i="18"/>
  <c r="R1128" i="18"/>
  <c r="U1128" i="18"/>
  <c r="X1128" i="18"/>
  <c r="L1129" i="18"/>
  <c r="O1129" i="18"/>
  <c r="R1129" i="18"/>
  <c r="U1129" i="18"/>
  <c r="X1129" i="18"/>
  <c r="L1130" i="18"/>
  <c r="O1130" i="18"/>
  <c r="R1130" i="18"/>
  <c r="U1130" i="18"/>
  <c r="X1130" i="18"/>
  <c r="L1131" i="18"/>
  <c r="O1131" i="18"/>
  <c r="R1131" i="18"/>
  <c r="U1131" i="18"/>
  <c r="X1131" i="18"/>
  <c r="L1132" i="18"/>
  <c r="O1132" i="18"/>
  <c r="R1132" i="18"/>
  <c r="U1132" i="18"/>
  <c r="X1132" i="18"/>
  <c r="L1133" i="18"/>
  <c r="O1133" i="18"/>
  <c r="R1133" i="18"/>
  <c r="U1133" i="18"/>
  <c r="X1133" i="18"/>
  <c r="L1134" i="18"/>
  <c r="O1134" i="18"/>
  <c r="R1134" i="18"/>
  <c r="U1134" i="18"/>
  <c r="X1134" i="18"/>
  <c r="L1135" i="18"/>
  <c r="O1135" i="18"/>
  <c r="R1135" i="18"/>
  <c r="U1135" i="18"/>
  <c r="X1135" i="18"/>
  <c r="L1136" i="18"/>
  <c r="O1136" i="18"/>
  <c r="R1136" i="18"/>
  <c r="U1136" i="18"/>
  <c r="X1136" i="18"/>
  <c r="L1137" i="18"/>
  <c r="O1137" i="18"/>
  <c r="R1137" i="18"/>
  <c r="U1137" i="18"/>
  <c r="X1137" i="18"/>
  <c r="L1138" i="18"/>
  <c r="O1138" i="18"/>
  <c r="R1138" i="18"/>
  <c r="U1138" i="18"/>
  <c r="X1138" i="18"/>
  <c r="L1139" i="18"/>
  <c r="O1139" i="18"/>
  <c r="R1139" i="18"/>
  <c r="U1139" i="18"/>
  <c r="X1139" i="18"/>
  <c r="L1140" i="18"/>
  <c r="O1140" i="18"/>
  <c r="R1140" i="18"/>
  <c r="U1140" i="18"/>
  <c r="X1140" i="18"/>
  <c r="L1141" i="18"/>
  <c r="O1141" i="18"/>
  <c r="R1141" i="18"/>
  <c r="U1141" i="18"/>
  <c r="X1141" i="18"/>
  <c r="L1142" i="18"/>
  <c r="O1142" i="18"/>
  <c r="R1142" i="18"/>
  <c r="U1142" i="18"/>
  <c r="X1142" i="18"/>
  <c r="L1143" i="18"/>
  <c r="O1143" i="18"/>
  <c r="R1143" i="18"/>
  <c r="U1143" i="18"/>
  <c r="X1143" i="18"/>
  <c r="L1144" i="18"/>
  <c r="O1144" i="18"/>
  <c r="R1144" i="18"/>
  <c r="U1144" i="18"/>
  <c r="X1144" i="18"/>
  <c r="L1145" i="18"/>
  <c r="O1145" i="18"/>
  <c r="R1145" i="18"/>
  <c r="U1145" i="18"/>
  <c r="X1145" i="18"/>
  <c r="I1099" i="18"/>
  <c r="I1100" i="18"/>
  <c r="I1101" i="18"/>
  <c r="I1102" i="18"/>
  <c r="I1103" i="18"/>
  <c r="I1104" i="18"/>
  <c r="I1105" i="18"/>
  <c r="I1106" i="18"/>
  <c r="I1107" i="18"/>
  <c r="I1108" i="18"/>
  <c r="I1109" i="18"/>
  <c r="I1110" i="18"/>
  <c r="I1111" i="18"/>
  <c r="I1112" i="18"/>
  <c r="I1113" i="18"/>
  <c r="I1114" i="18"/>
  <c r="I1115" i="18"/>
  <c r="I1116" i="18"/>
  <c r="I1117" i="18"/>
  <c r="I1118" i="18"/>
  <c r="I1119" i="18"/>
  <c r="I1120" i="18"/>
  <c r="I1121" i="18"/>
  <c r="I1122" i="18"/>
  <c r="I1123" i="18"/>
  <c r="I1124" i="18"/>
  <c r="I1125" i="18"/>
  <c r="I1126" i="18"/>
  <c r="I1127" i="18"/>
  <c r="I1128" i="18"/>
  <c r="I1129" i="18"/>
  <c r="I1130" i="18"/>
  <c r="I1131" i="18"/>
  <c r="I1132" i="18"/>
  <c r="I1133" i="18"/>
  <c r="I1134" i="18"/>
  <c r="I1135" i="18"/>
  <c r="I1136" i="18"/>
  <c r="I1137" i="18"/>
  <c r="I1138" i="18"/>
  <c r="I1139" i="18"/>
  <c r="I1140" i="18"/>
  <c r="I1141" i="18"/>
  <c r="I1142" i="18"/>
  <c r="I1143" i="18"/>
  <c r="I1144" i="18"/>
  <c r="I1145" i="18"/>
  <c r="L1062" i="18"/>
  <c r="O1062" i="18"/>
  <c r="R1062" i="18"/>
  <c r="U1062" i="18"/>
  <c r="X1062" i="18"/>
  <c r="L1063" i="18"/>
  <c r="O1063" i="18"/>
  <c r="R1063" i="18"/>
  <c r="U1063" i="18"/>
  <c r="X1063" i="18"/>
  <c r="L1064" i="18"/>
  <c r="O1064" i="18"/>
  <c r="R1064" i="18"/>
  <c r="U1064" i="18"/>
  <c r="X1064" i="18"/>
  <c r="L1065" i="18"/>
  <c r="O1065" i="18"/>
  <c r="R1065" i="18"/>
  <c r="U1065" i="18"/>
  <c r="X1065" i="18"/>
  <c r="L1066" i="18"/>
  <c r="O1066" i="18"/>
  <c r="R1066" i="18"/>
  <c r="U1066" i="18"/>
  <c r="X1066" i="18"/>
  <c r="L1067" i="18"/>
  <c r="O1067" i="18"/>
  <c r="R1067" i="18"/>
  <c r="U1067" i="18"/>
  <c r="X1067" i="18"/>
  <c r="L1068" i="18"/>
  <c r="O1068" i="18"/>
  <c r="R1068" i="18"/>
  <c r="U1068" i="18"/>
  <c r="X1068" i="18"/>
  <c r="L1069" i="18"/>
  <c r="O1069" i="18"/>
  <c r="R1069" i="18"/>
  <c r="U1069" i="18"/>
  <c r="X1069" i="18"/>
  <c r="L1070" i="18"/>
  <c r="O1070" i="18"/>
  <c r="R1070" i="18"/>
  <c r="U1070" i="18"/>
  <c r="X1070" i="18"/>
  <c r="L1071" i="18"/>
  <c r="O1071" i="18"/>
  <c r="R1071" i="18"/>
  <c r="U1071" i="18"/>
  <c r="X1071" i="18"/>
  <c r="L1072" i="18"/>
  <c r="O1072" i="18"/>
  <c r="R1072" i="18"/>
  <c r="U1072" i="18"/>
  <c r="X1072" i="18"/>
  <c r="L1073" i="18"/>
  <c r="O1073" i="18"/>
  <c r="R1073" i="18"/>
  <c r="U1073" i="18"/>
  <c r="X1073" i="18"/>
  <c r="L1074" i="18"/>
  <c r="O1074" i="18"/>
  <c r="R1074" i="18"/>
  <c r="U1074" i="18"/>
  <c r="X1074" i="18"/>
  <c r="L1075" i="18"/>
  <c r="O1075" i="18"/>
  <c r="R1075" i="18"/>
  <c r="U1075" i="18"/>
  <c r="X1075" i="18"/>
  <c r="L1076" i="18"/>
  <c r="O1076" i="18"/>
  <c r="R1076" i="18"/>
  <c r="U1076" i="18"/>
  <c r="X1076" i="18"/>
  <c r="L1077" i="18"/>
  <c r="O1077" i="18"/>
  <c r="R1077" i="18"/>
  <c r="U1077" i="18"/>
  <c r="X1077" i="18"/>
  <c r="L1078" i="18"/>
  <c r="O1078" i="18"/>
  <c r="R1078" i="18"/>
  <c r="U1078" i="18"/>
  <c r="X1078" i="18"/>
  <c r="L1079" i="18"/>
  <c r="O1079" i="18"/>
  <c r="R1079" i="18"/>
  <c r="U1079" i="18"/>
  <c r="X1079" i="18"/>
  <c r="L1080" i="18"/>
  <c r="O1080" i="18"/>
  <c r="R1080" i="18"/>
  <c r="U1080" i="18"/>
  <c r="X1080" i="18"/>
  <c r="L1081" i="18"/>
  <c r="O1081" i="18"/>
  <c r="R1081" i="18"/>
  <c r="U1081" i="18"/>
  <c r="X1081" i="18"/>
  <c r="L1082" i="18"/>
  <c r="O1082" i="18"/>
  <c r="R1082" i="18"/>
  <c r="U1082" i="18"/>
  <c r="X1082" i="18"/>
  <c r="L1083" i="18"/>
  <c r="O1083" i="18"/>
  <c r="R1083" i="18"/>
  <c r="U1083" i="18"/>
  <c r="X1083" i="18"/>
  <c r="L1084" i="18"/>
  <c r="O1084" i="18"/>
  <c r="R1084" i="18"/>
  <c r="U1084" i="18"/>
  <c r="X1084" i="18"/>
  <c r="L1085" i="18"/>
  <c r="O1085" i="18"/>
  <c r="R1085" i="18"/>
  <c r="U1085" i="18"/>
  <c r="X1085" i="18"/>
  <c r="L1086" i="18"/>
  <c r="O1086" i="18"/>
  <c r="R1086" i="18"/>
  <c r="U1086" i="18"/>
  <c r="X1086" i="18"/>
  <c r="L1087" i="18"/>
  <c r="O1087" i="18"/>
  <c r="R1087" i="18"/>
  <c r="U1087" i="18"/>
  <c r="X1087" i="18"/>
  <c r="L1088" i="18"/>
  <c r="O1088" i="18"/>
  <c r="R1088" i="18"/>
  <c r="U1088" i="18"/>
  <c r="X1088" i="18"/>
  <c r="L1089" i="18"/>
  <c r="O1089" i="18"/>
  <c r="R1089" i="18"/>
  <c r="U1089" i="18"/>
  <c r="X1089" i="18"/>
  <c r="L1090" i="18"/>
  <c r="O1090" i="18"/>
  <c r="R1090" i="18"/>
  <c r="U1090" i="18"/>
  <c r="X1090" i="18"/>
  <c r="L1091" i="18"/>
  <c r="O1091" i="18"/>
  <c r="R1091" i="18"/>
  <c r="U1091" i="18"/>
  <c r="X1091" i="18"/>
  <c r="L1092" i="18"/>
  <c r="O1092" i="18"/>
  <c r="R1092" i="18"/>
  <c r="U1092" i="18"/>
  <c r="X1092" i="18"/>
  <c r="L1093" i="18"/>
  <c r="O1093" i="18"/>
  <c r="R1093" i="18"/>
  <c r="U1093" i="18"/>
  <c r="X1093" i="18"/>
  <c r="L1094" i="18"/>
  <c r="O1094" i="18"/>
  <c r="R1094" i="18"/>
  <c r="U1094" i="18"/>
  <c r="X1094" i="18"/>
  <c r="L1095" i="18"/>
  <c r="O1095" i="18"/>
  <c r="R1095" i="18"/>
  <c r="U1095" i="18"/>
  <c r="X1095" i="18"/>
  <c r="L1096" i="18"/>
  <c r="O1096" i="18"/>
  <c r="R1096" i="18"/>
  <c r="U1096" i="18"/>
  <c r="X1096" i="18"/>
  <c r="L1097" i="18"/>
  <c r="O1097" i="18"/>
  <c r="R1097" i="18"/>
  <c r="U1097" i="18"/>
  <c r="X1097" i="18"/>
  <c r="L1098" i="18"/>
  <c r="O1098" i="18"/>
  <c r="R1098" i="18"/>
  <c r="U1098" i="18"/>
  <c r="X1098" i="18"/>
  <c r="L1061" i="18"/>
  <c r="O1061" i="18"/>
  <c r="R1061" i="18"/>
  <c r="U1061" i="18"/>
  <c r="X1061" i="18"/>
  <c r="I1061" i="18"/>
  <c r="I1062" i="18"/>
  <c r="I1063" i="18"/>
  <c r="I1064" i="18"/>
  <c r="I1065" i="18"/>
  <c r="I1066" i="18"/>
  <c r="I1067" i="18"/>
  <c r="I1068" i="18"/>
  <c r="I1069" i="18"/>
  <c r="I1070" i="18"/>
  <c r="I1071" i="18"/>
  <c r="I1072" i="18"/>
  <c r="I1073" i="18"/>
  <c r="I1074" i="18"/>
  <c r="I1075" i="18"/>
  <c r="I1076" i="18"/>
  <c r="I1077" i="18"/>
  <c r="I1078" i="18"/>
  <c r="I1079" i="18"/>
  <c r="I1080" i="18"/>
  <c r="I1081" i="18"/>
  <c r="I1082" i="18"/>
  <c r="I1083" i="18"/>
  <c r="I1084" i="18"/>
  <c r="I1085" i="18"/>
  <c r="I1086" i="18"/>
  <c r="I1087" i="18"/>
  <c r="I1088" i="18"/>
  <c r="I1089" i="18"/>
  <c r="I1090" i="18"/>
  <c r="I1091" i="18"/>
  <c r="I1092" i="18"/>
  <c r="I1093" i="18"/>
  <c r="I1094" i="18"/>
  <c r="I1095" i="18"/>
  <c r="I1096" i="18"/>
  <c r="I1097" i="18"/>
  <c r="I1098" i="18"/>
  <c r="L1004" i="18"/>
  <c r="O1004" i="18"/>
  <c r="R1004" i="18"/>
  <c r="U1004" i="18"/>
  <c r="X1004" i="18"/>
  <c r="L1005" i="18"/>
  <c r="O1005" i="18"/>
  <c r="R1005" i="18"/>
  <c r="U1005" i="18"/>
  <c r="X1005" i="18"/>
  <c r="L1006" i="18"/>
  <c r="O1006" i="18"/>
  <c r="R1006" i="18"/>
  <c r="U1006" i="18"/>
  <c r="X1006" i="18"/>
  <c r="L1007" i="18"/>
  <c r="O1007" i="18"/>
  <c r="R1007" i="18"/>
  <c r="U1007" i="18"/>
  <c r="X1007" i="18"/>
  <c r="L1008" i="18"/>
  <c r="O1008" i="18"/>
  <c r="R1008" i="18"/>
  <c r="U1008" i="18"/>
  <c r="X1008" i="18"/>
  <c r="L1009" i="18"/>
  <c r="O1009" i="18"/>
  <c r="R1009" i="18"/>
  <c r="U1009" i="18"/>
  <c r="X1009" i="18"/>
  <c r="L1010" i="18"/>
  <c r="O1010" i="18"/>
  <c r="R1010" i="18"/>
  <c r="U1010" i="18"/>
  <c r="X1010" i="18"/>
  <c r="L1011" i="18"/>
  <c r="O1011" i="18"/>
  <c r="R1011" i="18"/>
  <c r="U1011" i="18"/>
  <c r="X1011" i="18"/>
  <c r="L1012" i="18"/>
  <c r="O1012" i="18"/>
  <c r="R1012" i="18"/>
  <c r="U1012" i="18"/>
  <c r="X1012" i="18"/>
  <c r="L1013" i="18"/>
  <c r="O1013" i="18"/>
  <c r="R1013" i="18"/>
  <c r="U1013" i="18"/>
  <c r="X1013" i="18"/>
  <c r="L1014" i="18"/>
  <c r="O1014" i="18"/>
  <c r="R1014" i="18"/>
  <c r="U1014" i="18"/>
  <c r="X1014" i="18"/>
  <c r="L1015" i="18"/>
  <c r="O1015" i="18"/>
  <c r="R1015" i="18"/>
  <c r="U1015" i="18"/>
  <c r="X1015" i="18"/>
  <c r="L1016" i="18"/>
  <c r="O1016" i="18"/>
  <c r="R1016" i="18"/>
  <c r="U1016" i="18"/>
  <c r="X1016" i="18"/>
  <c r="L1017" i="18"/>
  <c r="O1017" i="18"/>
  <c r="R1017" i="18"/>
  <c r="U1017" i="18"/>
  <c r="X1017" i="18"/>
  <c r="L1018" i="18"/>
  <c r="O1018" i="18"/>
  <c r="R1018" i="18"/>
  <c r="U1018" i="18"/>
  <c r="X1018" i="18"/>
  <c r="L1019" i="18"/>
  <c r="O1019" i="18"/>
  <c r="R1019" i="18"/>
  <c r="U1019" i="18"/>
  <c r="X1019" i="18"/>
  <c r="L1020" i="18"/>
  <c r="O1020" i="18"/>
  <c r="R1020" i="18"/>
  <c r="U1020" i="18"/>
  <c r="X1020" i="18"/>
  <c r="L1021" i="18"/>
  <c r="O1021" i="18"/>
  <c r="R1021" i="18"/>
  <c r="U1021" i="18"/>
  <c r="X1021" i="18"/>
  <c r="L1022" i="18"/>
  <c r="O1022" i="18"/>
  <c r="R1022" i="18"/>
  <c r="U1022" i="18"/>
  <c r="X1022" i="18"/>
  <c r="L1023" i="18"/>
  <c r="O1023" i="18"/>
  <c r="R1023" i="18"/>
  <c r="U1023" i="18"/>
  <c r="X1023" i="18"/>
  <c r="L1024" i="18"/>
  <c r="O1024" i="18"/>
  <c r="R1024" i="18"/>
  <c r="U1024" i="18"/>
  <c r="X1024" i="18"/>
  <c r="L1025" i="18"/>
  <c r="O1025" i="18"/>
  <c r="R1025" i="18"/>
  <c r="U1025" i="18"/>
  <c r="X1025" i="18"/>
  <c r="L1026" i="18"/>
  <c r="O1026" i="18"/>
  <c r="R1026" i="18"/>
  <c r="U1026" i="18"/>
  <c r="X1026" i="18"/>
  <c r="L1027" i="18"/>
  <c r="O1027" i="18"/>
  <c r="R1027" i="18"/>
  <c r="U1027" i="18"/>
  <c r="X1027" i="18"/>
  <c r="L1028" i="18"/>
  <c r="O1028" i="18"/>
  <c r="R1028" i="18"/>
  <c r="U1028" i="18"/>
  <c r="X1028" i="18"/>
  <c r="L1029" i="18"/>
  <c r="O1029" i="18"/>
  <c r="R1029" i="18"/>
  <c r="U1029" i="18"/>
  <c r="X1029" i="18"/>
  <c r="L1030" i="18"/>
  <c r="O1030" i="18"/>
  <c r="R1030" i="18"/>
  <c r="U1030" i="18"/>
  <c r="X1030" i="18"/>
  <c r="L1031" i="18"/>
  <c r="O1031" i="18"/>
  <c r="R1031" i="18"/>
  <c r="U1031" i="18"/>
  <c r="X1031" i="18"/>
  <c r="L1032" i="18"/>
  <c r="O1032" i="18"/>
  <c r="R1032" i="18"/>
  <c r="U1032" i="18"/>
  <c r="X1032" i="18"/>
  <c r="L1033" i="18"/>
  <c r="O1033" i="18"/>
  <c r="R1033" i="18"/>
  <c r="U1033" i="18"/>
  <c r="X1033" i="18"/>
  <c r="L1034" i="18"/>
  <c r="O1034" i="18"/>
  <c r="R1034" i="18"/>
  <c r="U1034" i="18"/>
  <c r="X1034" i="18"/>
  <c r="L1035" i="18"/>
  <c r="O1035" i="18"/>
  <c r="R1035" i="18"/>
  <c r="U1035" i="18"/>
  <c r="X1035" i="18"/>
  <c r="L1036" i="18"/>
  <c r="O1036" i="18"/>
  <c r="R1036" i="18"/>
  <c r="U1036" i="18"/>
  <c r="X1036" i="18"/>
  <c r="L1037" i="18"/>
  <c r="O1037" i="18"/>
  <c r="R1037" i="18"/>
  <c r="U1037" i="18"/>
  <c r="X1037" i="18"/>
  <c r="L1038" i="18"/>
  <c r="O1038" i="18"/>
  <c r="R1038" i="18"/>
  <c r="U1038" i="18"/>
  <c r="X1038" i="18"/>
  <c r="L1039" i="18"/>
  <c r="O1039" i="18"/>
  <c r="R1039" i="18"/>
  <c r="U1039" i="18"/>
  <c r="X1039" i="18"/>
  <c r="L1040" i="18"/>
  <c r="O1040" i="18"/>
  <c r="R1040" i="18"/>
  <c r="U1040" i="18"/>
  <c r="X1040" i="18"/>
  <c r="L1041" i="18"/>
  <c r="O1041" i="18"/>
  <c r="R1041" i="18"/>
  <c r="U1041" i="18"/>
  <c r="X1041" i="18"/>
  <c r="L1042" i="18"/>
  <c r="O1042" i="18"/>
  <c r="R1042" i="18"/>
  <c r="U1042" i="18"/>
  <c r="X1042" i="18"/>
  <c r="L1043" i="18"/>
  <c r="O1043" i="18"/>
  <c r="R1043" i="18"/>
  <c r="U1043" i="18"/>
  <c r="X1043" i="18"/>
  <c r="L1044" i="18"/>
  <c r="O1044" i="18"/>
  <c r="R1044" i="18"/>
  <c r="U1044" i="18"/>
  <c r="X1044" i="18"/>
  <c r="L1045" i="18"/>
  <c r="O1045" i="18"/>
  <c r="R1045" i="18"/>
  <c r="U1045" i="18"/>
  <c r="X1045" i="18"/>
  <c r="L1046" i="18"/>
  <c r="O1046" i="18"/>
  <c r="R1046" i="18"/>
  <c r="U1046" i="18"/>
  <c r="X1046" i="18"/>
  <c r="L1047" i="18"/>
  <c r="O1047" i="18"/>
  <c r="R1047" i="18"/>
  <c r="U1047" i="18"/>
  <c r="X1047" i="18"/>
  <c r="L1048" i="18"/>
  <c r="O1048" i="18"/>
  <c r="R1048" i="18"/>
  <c r="U1048" i="18"/>
  <c r="X1048" i="18"/>
  <c r="L1049" i="18"/>
  <c r="O1049" i="18"/>
  <c r="R1049" i="18"/>
  <c r="U1049" i="18"/>
  <c r="X1049" i="18"/>
  <c r="L1050" i="18"/>
  <c r="O1050" i="18"/>
  <c r="R1050" i="18"/>
  <c r="U1050" i="18"/>
  <c r="X1050" i="18"/>
  <c r="L1051" i="18"/>
  <c r="O1051" i="18"/>
  <c r="R1051" i="18"/>
  <c r="U1051" i="18"/>
  <c r="X1051" i="18"/>
  <c r="L1052" i="18"/>
  <c r="O1052" i="18"/>
  <c r="R1052" i="18"/>
  <c r="U1052" i="18"/>
  <c r="X1052" i="18"/>
  <c r="L1053" i="18"/>
  <c r="O1053" i="18"/>
  <c r="R1053" i="18"/>
  <c r="U1053" i="18"/>
  <c r="X1053" i="18"/>
  <c r="L1054" i="18"/>
  <c r="O1054" i="18"/>
  <c r="R1054" i="18"/>
  <c r="U1054" i="18"/>
  <c r="X1054" i="18"/>
  <c r="L1055" i="18"/>
  <c r="O1055" i="18"/>
  <c r="R1055" i="18"/>
  <c r="U1055" i="18"/>
  <c r="X1055" i="18"/>
  <c r="L1056" i="18"/>
  <c r="O1056" i="18"/>
  <c r="R1056" i="18"/>
  <c r="U1056" i="18"/>
  <c r="X1056" i="18"/>
  <c r="L1057" i="18"/>
  <c r="O1057" i="18"/>
  <c r="R1057" i="18"/>
  <c r="U1057" i="18"/>
  <c r="X1057" i="18"/>
  <c r="L1058" i="18"/>
  <c r="O1058" i="18"/>
  <c r="R1058" i="18"/>
  <c r="U1058" i="18"/>
  <c r="X1058" i="18"/>
  <c r="L1059" i="18"/>
  <c r="O1059" i="18"/>
  <c r="R1059" i="18"/>
  <c r="U1059" i="18"/>
  <c r="X1059" i="18"/>
  <c r="L1060" i="18"/>
  <c r="O1060" i="18"/>
  <c r="R1060" i="18"/>
  <c r="U1060" i="18"/>
  <c r="X1060" i="18"/>
  <c r="L1003" i="18"/>
  <c r="O1003" i="18"/>
  <c r="R1003" i="18"/>
  <c r="U1003" i="18"/>
  <c r="X1003" i="18"/>
  <c r="I1003" i="18"/>
  <c r="I1004" i="18"/>
  <c r="I1005" i="18"/>
  <c r="I1006" i="18"/>
  <c r="I1007" i="18"/>
  <c r="I1008" i="18"/>
  <c r="I1009" i="18"/>
  <c r="I1010" i="18"/>
  <c r="I1011" i="18"/>
  <c r="I1012" i="18"/>
  <c r="I1013" i="18"/>
  <c r="I1014" i="18"/>
  <c r="I1015" i="18"/>
  <c r="I1016" i="18"/>
  <c r="I1017" i="18"/>
  <c r="I1018" i="18"/>
  <c r="I1019" i="18"/>
  <c r="I1020" i="18"/>
  <c r="I1021" i="18"/>
  <c r="I1022" i="18"/>
  <c r="I1023" i="18"/>
  <c r="I1024" i="18"/>
  <c r="I1025" i="18"/>
  <c r="I1026" i="18"/>
  <c r="I1027" i="18"/>
  <c r="I1028" i="18"/>
  <c r="I1029" i="18"/>
  <c r="I1030" i="18"/>
  <c r="I1031" i="18"/>
  <c r="I1032" i="18"/>
  <c r="I1033" i="18"/>
  <c r="I1034" i="18"/>
  <c r="I1035" i="18"/>
  <c r="I1036" i="18"/>
  <c r="I1037" i="18"/>
  <c r="I1038" i="18"/>
  <c r="I1039" i="18"/>
  <c r="I1040" i="18"/>
  <c r="I1041" i="18"/>
  <c r="I1042" i="18"/>
  <c r="I1043" i="18"/>
  <c r="I1044" i="18"/>
  <c r="I1045" i="18"/>
  <c r="I1046" i="18"/>
  <c r="I1047" i="18"/>
  <c r="I1048" i="18"/>
  <c r="I1049" i="18"/>
  <c r="I1050" i="18"/>
  <c r="I1051" i="18"/>
  <c r="I1052" i="18"/>
  <c r="I1053" i="18"/>
  <c r="I1054" i="18"/>
  <c r="I1055" i="18"/>
  <c r="I1056" i="18"/>
  <c r="I1057" i="18"/>
  <c r="I1058" i="18"/>
  <c r="I1059" i="18"/>
  <c r="I1060" i="18"/>
  <c r="AA1172" i="18" l="1"/>
  <c r="AA1184" i="18"/>
  <c r="AA1176" i="18"/>
  <c r="AA1192" i="18"/>
  <c r="AA1189" i="18"/>
  <c r="AA1174" i="18"/>
  <c r="AA1173" i="18"/>
  <c r="AA1196" i="18"/>
  <c r="AA1188" i="18"/>
  <c r="AA1164" i="18"/>
  <c r="AA1156" i="18"/>
  <c r="AA1148" i="18"/>
  <c r="AA1185" i="18"/>
  <c r="AA1177" i="18"/>
  <c r="AA1193" i="18"/>
  <c r="AA1169" i="18"/>
  <c r="AA1161" i="18"/>
  <c r="AA1153" i="18"/>
  <c r="AA1195" i="18"/>
  <c r="AA1183" i="18"/>
  <c r="AA1147" i="18"/>
  <c r="AA1168" i="18"/>
  <c r="AA1160" i="18"/>
  <c r="AA1152" i="18"/>
  <c r="AA1178" i="18"/>
  <c r="AA1187" i="18"/>
  <c r="AA1175" i="18"/>
  <c r="AA1181" i="18"/>
  <c r="AA1165" i="18"/>
  <c r="AA1157" i="18"/>
  <c r="AA1149" i="18"/>
  <c r="AA1151" i="18"/>
  <c r="AA1180" i="18"/>
  <c r="AA1194" i="18"/>
  <c r="AA1182" i="18"/>
  <c r="AA1170" i="18"/>
  <c r="AA1162" i="18"/>
  <c r="AA1191" i="18"/>
  <c r="AA1190" i="18"/>
  <c r="AA1186" i="18"/>
  <c r="AA1179" i="18"/>
  <c r="AA1171" i="18"/>
  <c r="AA1167" i="18"/>
  <c r="AA1166" i="18"/>
  <c r="AA1163" i="18"/>
  <c r="AA1159" i="18"/>
  <c r="AA1158" i="18"/>
  <c r="AA1155" i="18"/>
  <c r="AA1154" i="18"/>
  <c r="AA1150" i="18"/>
  <c r="AA1146" i="18"/>
  <c r="AA1126" i="18"/>
  <c r="AA1118" i="18"/>
  <c r="AA1110" i="18"/>
  <c r="AA1102" i="18"/>
  <c r="AA1119" i="18"/>
  <c r="AA1111" i="18"/>
  <c r="AA1138" i="18"/>
  <c r="AA1130" i="18"/>
  <c r="AA1122" i="18"/>
  <c r="AA1114" i="18"/>
  <c r="AA1106" i="18"/>
  <c r="AA1144" i="18"/>
  <c r="AA1105" i="18"/>
  <c r="AA1142" i="18"/>
  <c r="AA1134" i="18"/>
  <c r="AA1132" i="18"/>
  <c r="AA1141" i="18"/>
  <c r="AA1133" i="18"/>
  <c r="AA1099" i="18"/>
  <c r="AA1145" i="18"/>
  <c r="AA1143" i="18"/>
  <c r="AA1140" i="18"/>
  <c r="AA1139" i="18"/>
  <c r="AA1137" i="18"/>
  <c r="AA1136" i="18"/>
  <c r="AA1135" i="18"/>
  <c r="AA1131" i="18"/>
  <c r="AA1129" i="18"/>
  <c r="AA1128" i="18"/>
  <c r="AA1127" i="18"/>
  <c r="AA1125" i="18"/>
  <c r="AA1124" i="18"/>
  <c r="AA1123" i="18"/>
  <c r="AA1121" i="18"/>
  <c r="AA1120" i="18"/>
  <c r="AA1117" i="18"/>
  <c r="AA1116" i="18"/>
  <c r="AA1115" i="18"/>
  <c r="AA1113" i="18"/>
  <c r="AA1112" i="18"/>
  <c r="AA1109" i="18"/>
  <c r="AA1108" i="18"/>
  <c r="AA1107" i="18"/>
  <c r="AA1104" i="18"/>
  <c r="AA1103" i="18"/>
  <c r="AA1101" i="18"/>
  <c r="AA1100" i="18"/>
  <c r="AA1069" i="18"/>
  <c r="AA1097" i="18"/>
  <c r="AA1089" i="18"/>
  <c r="AA1081" i="18"/>
  <c r="AA1073" i="18"/>
  <c r="AA1065" i="18"/>
  <c r="AA1080" i="18"/>
  <c r="AA1088" i="18"/>
  <c r="AA1083" i="18"/>
  <c r="AA1066" i="18"/>
  <c r="AA1086" i="18"/>
  <c r="AA1078" i="18"/>
  <c r="AA1070" i="18"/>
  <c r="AA1093" i="18"/>
  <c r="AA1085" i="18"/>
  <c r="AA1077" i="18"/>
  <c r="AA1092" i="18"/>
  <c r="AA1079" i="18"/>
  <c r="AA1071" i="18"/>
  <c r="AA1098" i="18"/>
  <c r="AA1096" i="18"/>
  <c r="AA1095" i="18"/>
  <c r="AA1094" i="18"/>
  <c r="AA1091" i="18"/>
  <c r="AA1090" i="18"/>
  <c r="AA1087" i="18"/>
  <c r="AA1084" i="18"/>
  <c r="AA1082" i="18"/>
  <c r="AA1076" i="18"/>
  <c r="AA1075" i="18"/>
  <c r="AA1074" i="18"/>
  <c r="AA1072" i="18"/>
  <c r="AA1068" i="18"/>
  <c r="AA1067" i="18"/>
  <c r="AA1064" i="18"/>
  <c r="AA1063" i="18"/>
  <c r="AA1062" i="18"/>
  <c r="AA1061" i="18"/>
  <c r="AA1033" i="18"/>
  <c r="AA1025" i="18"/>
  <c r="AA1017" i="18"/>
  <c r="AA1009" i="18"/>
  <c r="AA1040" i="18"/>
  <c r="AA1010" i="18"/>
  <c r="AA1028" i="18"/>
  <c r="AA1020" i="18"/>
  <c r="AA1029" i="18"/>
  <c r="AA1008" i="18"/>
  <c r="AA1027" i="18"/>
  <c r="AA1016" i="18"/>
  <c r="AA1032" i="18"/>
  <c r="AA1056" i="18"/>
  <c r="AA1048" i="18"/>
  <c r="AA1024" i="18"/>
  <c r="AA1058" i="18"/>
  <c r="AA1050" i="18"/>
  <c r="AA1042" i="18"/>
  <c r="AA1059" i="18"/>
  <c r="AA1031" i="18"/>
  <c r="AA1005" i="18"/>
  <c r="AA1021" i="18"/>
  <c r="AA1013" i="18"/>
  <c r="AA1006" i="18"/>
  <c r="AA1044" i="18"/>
  <c r="AA1036" i="18"/>
  <c r="AA1012" i="18"/>
  <c r="AA1060" i="18"/>
  <c r="AA1003" i="18"/>
  <c r="AA1018" i="18"/>
  <c r="AA1052" i="18"/>
  <c r="AA1030" i="18"/>
  <c r="AA1057" i="18"/>
  <c r="AA1055" i="18"/>
  <c r="AA1054" i="18"/>
  <c r="AA1053" i="18"/>
  <c r="AA1051" i="18"/>
  <c r="AA1049" i="18"/>
  <c r="AA1047" i="18"/>
  <c r="AA1046" i="18"/>
  <c r="AA1045" i="18"/>
  <c r="AA1043" i="18"/>
  <c r="AA1041" i="18"/>
  <c r="AA1039" i="18"/>
  <c r="AA1038" i="18"/>
  <c r="AA1037" i="18"/>
  <c r="AA1035" i="18"/>
  <c r="AA1034" i="18"/>
  <c r="AA1026" i="18"/>
  <c r="AA1023" i="18"/>
  <c r="AA1022" i="18"/>
  <c r="AA1019" i="18"/>
  <c r="AA1015" i="18"/>
  <c r="AA1014" i="18"/>
  <c r="AA1011" i="18"/>
  <c r="AA1007" i="18"/>
  <c r="AA1004" i="18"/>
  <c r="L976" i="18" l="1"/>
  <c r="O976" i="18"/>
  <c r="R976" i="18"/>
  <c r="U976" i="18"/>
  <c r="X976" i="18"/>
  <c r="L977" i="18"/>
  <c r="O977" i="18"/>
  <c r="R977" i="18"/>
  <c r="U977" i="18"/>
  <c r="X977" i="18"/>
  <c r="L978" i="18"/>
  <c r="O978" i="18"/>
  <c r="R978" i="18"/>
  <c r="U978" i="18"/>
  <c r="X978" i="18"/>
  <c r="L979" i="18"/>
  <c r="O979" i="18"/>
  <c r="R979" i="18"/>
  <c r="U979" i="18"/>
  <c r="X979" i="18"/>
  <c r="L980" i="18"/>
  <c r="O980" i="18"/>
  <c r="R980" i="18"/>
  <c r="U980" i="18"/>
  <c r="X980" i="18"/>
  <c r="L981" i="18"/>
  <c r="O981" i="18"/>
  <c r="R981" i="18"/>
  <c r="U981" i="18"/>
  <c r="X981" i="18"/>
  <c r="L982" i="18"/>
  <c r="O982" i="18"/>
  <c r="R982" i="18"/>
  <c r="U982" i="18"/>
  <c r="X982" i="18"/>
  <c r="L983" i="18"/>
  <c r="O983" i="18"/>
  <c r="R983" i="18"/>
  <c r="U983" i="18"/>
  <c r="X983" i="18"/>
  <c r="L984" i="18"/>
  <c r="O984" i="18"/>
  <c r="R984" i="18"/>
  <c r="U984" i="18"/>
  <c r="X984" i="18"/>
  <c r="L985" i="18"/>
  <c r="O985" i="18"/>
  <c r="R985" i="18"/>
  <c r="U985" i="18"/>
  <c r="X985" i="18"/>
  <c r="L986" i="18"/>
  <c r="O986" i="18"/>
  <c r="R986" i="18"/>
  <c r="U986" i="18"/>
  <c r="X986" i="18"/>
  <c r="L987" i="18"/>
  <c r="O987" i="18"/>
  <c r="R987" i="18"/>
  <c r="U987" i="18"/>
  <c r="X987" i="18"/>
  <c r="L988" i="18"/>
  <c r="O988" i="18"/>
  <c r="R988" i="18"/>
  <c r="U988" i="18"/>
  <c r="X988" i="18"/>
  <c r="L989" i="18"/>
  <c r="O989" i="18"/>
  <c r="R989" i="18"/>
  <c r="U989" i="18"/>
  <c r="X989" i="18"/>
  <c r="L990" i="18"/>
  <c r="O990" i="18"/>
  <c r="R990" i="18"/>
  <c r="U990" i="18"/>
  <c r="X990" i="18"/>
  <c r="L991" i="18"/>
  <c r="O991" i="18"/>
  <c r="R991" i="18"/>
  <c r="U991" i="18"/>
  <c r="X991" i="18"/>
  <c r="L992" i="18"/>
  <c r="O992" i="18"/>
  <c r="R992" i="18"/>
  <c r="U992" i="18"/>
  <c r="X992" i="18"/>
  <c r="L993" i="18"/>
  <c r="O993" i="18"/>
  <c r="R993" i="18"/>
  <c r="U993" i="18"/>
  <c r="X993" i="18"/>
  <c r="L994" i="18"/>
  <c r="O994" i="18"/>
  <c r="R994" i="18"/>
  <c r="U994" i="18"/>
  <c r="X994" i="18"/>
  <c r="L995" i="18"/>
  <c r="O995" i="18"/>
  <c r="R995" i="18"/>
  <c r="U995" i="18"/>
  <c r="X995" i="18"/>
  <c r="L996" i="18"/>
  <c r="O996" i="18"/>
  <c r="R996" i="18"/>
  <c r="U996" i="18"/>
  <c r="X996" i="18"/>
  <c r="L997" i="18"/>
  <c r="O997" i="18"/>
  <c r="R997" i="18"/>
  <c r="U997" i="18"/>
  <c r="X997" i="18"/>
  <c r="L998" i="18"/>
  <c r="O998" i="18"/>
  <c r="R998" i="18"/>
  <c r="U998" i="18"/>
  <c r="X998" i="18"/>
  <c r="L999" i="18"/>
  <c r="O999" i="18"/>
  <c r="R999" i="18"/>
  <c r="U999" i="18"/>
  <c r="X999" i="18"/>
  <c r="L1000" i="18"/>
  <c r="O1000" i="18"/>
  <c r="R1000" i="18"/>
  <c r="U1000" i="18"/>
  <c r="X1000" i="18"/>
  <c r="L1001" i="18"/>
  <c r="O1001" i="18"/>
  <c r="R1001" i="18"/>
  <c r="U1001" i="18"/>
  <c r="X1001" i="18"/>
  <c r="L1002" i="18"/>
  <c r="O1002" i="18"/>
  <c r="R1002" i="18"/>
  <c r="U1002" i="18"/>
  <c r="X1002"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I1002" i="18"/>
  <c r="L917" i="18"/>
  <c r="O917" i="18"/>
  <c r="R917" i="18"/>
  <c r="U917" i="18"/>
  <c r="X917" i="18"/>
  <c r="L918" i="18"/>
  <c r="O918" i="18"/>
  <c r="R918" i="18"/>
  <c r="U918" i="18"/>
  <c r="X918" i="18"/>
  <c r="L919" i="18"/>
  <c r="O919" i="18"/>
  <c r="R919" i="18"/>
  <c r="U919" i="18"/>
  <c r="X919" i="18"/>
  <c r="L920" i="18"/>
  <c r="O920" i="18"/>
  <c r="R920" i="18"/>
  <c r="U920" i="18"/>
  <c r="X920" i="18"/>
  <c r="L921" i="18"/>
  <c r="O921" i="18"/>
  <c r="R921" i="18"/>
  <c r="U921" i="18"/>
  <c r="X921" i="18"/>
  <c r="L922" i="18"/>
  <c r="O922" i="18"/>
  <c r="R922" i="18"/>
  <c r="U922" i="18"/>
  <c r="X922" i="18"/>
  <c r="L923" i="18"/>
  <c r="O923" i="18"/>
  <c r="R923" i="18"/>
  <c r="U923" i="18"/>
  <c r="X923" i="18"/>
  <c r="L924" i="18"/>
  <c r="O924" i="18"/>
  <c r="R924" i="18"/>
  <c r="U924" i="18"/>
  <c r="X924" i="18"/>
  <c r="L925" i="18"/>
  <c r="O925" i="18"/>
  <c r="R925" i="18"/>
  <c r="U925" i="18"/>
  <c r="X925" i="18"/>
  <c r="L926" i="18"/>
  <c r="O926" i="18"/>
  <c r="R926" i="18"/>
  <c r="U926" i="18"/>
  <c r="X926" i="18"/>
  <c r="L927" i="18"/>
  <c r="O927" i="18"/>
  <c r="R927" i="18"/>
  <c r="U927" i="18"/>
  <c r="X927" i="18"/>
  <c r="L928" i="18"/>
  <c r="O928" i="18"/>
  <c r="R928" i="18"/>
  <c r="U928" i="18"/>
  <c r="X928" i="18"/>
  <c r="L929" i="18"/>
  <c r="O929" i="18"/>
  <c r="R929" i="18"/>
  <c r="U929" i="18"/>
  <c r="X929" i="18"/>
  <c r="L930" i="18"/>
  <c r="O930" i="18"/>
  <c r="R930" i="18"/>
  <c r="U930" i="18"/>
  <c r="X930" i="18"/>
  <c r="L931" i="18"/>
  <c r="O931" i="18"/>
  <c r="R931" i="18"/>
  <c r="U931" i="18"/>
  <c r="X931" i="18"/>
  <c r="L932" i="18"/>
  <c r="O932" i="18"/>
  <c r="R932" i="18"/>
  <c r="U932" i="18"/>
  <c r="X932" i="18"/>
  <c r="L933" i="18"/>
  <c r="O933" i="18"/>
  <c r="R933" i="18"/>
  <c r="U933" i="18"/>
  <c r="X933" i="18"/>
  <c r="L934" i="18"/>
  <c r="O934" i="18"/>
  <c r="R934" i="18"/>
  <c r="U934" i="18"/>
  <c r="X934" i="18"/>
  <c r="L935" i="18"/>
  <c r="O935" i="18"/>
  <c r="R935" i="18"/>
  <c r="U935" i="18"/>
  <c r="X935" i="18"/>
  <c r="L936" i="18"/>
  <c r="O936" i="18"/>
  <c r="R936" i="18"/>
  <c r="U936" i="18"/>
  <c r="X936" i="18"/>
  <c r="L937" i="18"/>
  <c r="O937" i="18"/>
  <c r="R937" i="18"/>
  <c r="U937" i="18"/>
  <c r="X937" i="18"/>
  <c r="L938" i="18"/>
  <c r="O938" i="18"/>
  <c r="R938" i="18"/>
  <c r="U938" i="18"/>
  <c r="X938" i="18"/>
  <c r="L939" i="18"/>
  <c r="O939" i="18"/>
  <c r="R939" i="18"/>
  <c r="U939" i="18"/>
  <c r="X939" i="18"/>
  <c r="L940" i="18"/>
  <c r="O940" i="18"/>
  <c r="R940" i="18"/>
  <c r="U940" i="18"/>
  <c r="X940" i="18"/>
  <c r="L941" i="18"/>
  <c r="O941" i="18"/>
  <c r="R941" i="18"/>
  <c r="U941" i="18"/>
  <c r="X941" i="18"/>
  <c r="L942" i="18"/>
  <c r="O942" i="18"/>
  <c r="R942" i="18"/>
  <c r="U942" i="18"/>
  <c r="X942" i="18"/>
  <c r="L943" i="18"/>
  <c r="O943" i="18"/>
  <c r="R943" i="18"/>
  <c r="U943" i="18"/>
  <c r="X943" i="18"/>
  <c r="L944" i="18"/>
  <c r="O944" i="18"/>
  <c r="R944" i="18"/>
  <c r="U944" i="18"/>
  <c r="X944" i="18"/>
  <c r="L945" i="18"/>
  <c r="O945" i="18"/>
  <c r="R945" i="18"/>
  <c r="U945" i="18"/>
  <c r="X945" i="18"/>
  <c r="L946" i="18"/>
  <c r="O946" i="18"/>
  <c r="R946" i="18"/>
  <c r="U946" i="18"/>
  <c r="X946" i="18"/>
  <c r="L947" i="18"/>
  <c r="O947" i="18"/>
  <c r="R947" i="18"/>
  <c r="U947" i="18"/>
  <c r="X947" i="18"/>
  <c r="L948" i="18"/>
  <c r="O948" i="18"/>
  <c r="R948" i="18"/>
  <c r="U948" i="18"/>
  <c r="X948" i="18"/>
  <c r="L949" i="18"/>
  <c r="O949" i="18"/>
  <c r="R949" i="18"/>
  <c r="U949" i="18"/>
  <c r="X949" i="18"/>
  <c r="L950" i="18"/>
  <c r="O950" i="18"/>
  <c r="R950" i="18"/>
  <c r="U950" i="18"/>
  <c r="X950" i="18"/>
  <c r="L951" i="18"/>
  <c r="O951" i="18"/>
  <c r="R951" i="18"/>
  <c r="U951" i="18"/>
  <c r="X951" i="18"/>
  <c r="L952" i="18"/>
  <c r="O952" i="18"/>
  <c r="R952" i="18"/>
  <c r="U952" i="18"/>
  <c r="X952" i="18"/>
  <c r="L953" i="18"/>
  <c r="O953" i="18"/>
  <c r="R953" i="18"/>
  <c r="U953" i="18"/>
  <c r="X953" i="18"/>
  <c r="L954" i="18"/>
  <c r="O954" i="18"/>
  <c r="R954" i="18"/>
  <c r="U954" i="18"/>
  <c r="X954" i="18"/>
  <c r="L955" i="18"/>
  <c r="O955" i="18"/>
  <c r="R955" i="18"/>
  <c r="U955" i="18"/>
  <c r="X955" i="18"/>
  <c r="L956" i="18"/>
  <c r="O956" i="18"/>
  <c r="R956" i="18"/>
  <c r="U956" i="18"/>
  <c r="X956" i="18"/>
  <c r="L957" i="18"/>
  <c r="O957" i="18"/>
  <c r="R957" i="18"/>
  <c r="U957" i="18"/>
  <c r="X957" i="18"/>
  <c r="L958" i="18"/>
  <c r="O958" i="18"/>
  <c r="R958" i="18"/>
  <c r="U958" i="18"/>
  <c r="X958" i="18"/>
  <c r="L959" i="18"/>
  <c r="O959" i="18"/>
  <c r="R959" i="18"/>
  <c r="U959" i="18"/>
  <c r="X959" i="18"/>
  <c r="L960" i="18"/>
  <c r="O960" i="18"/>
  <c r="R960" i="18"/>
  <c r="U960" i="18"/>
  <c r="X960" i="18"/>
  <c r="L961" i="18"/>
  <c r="O961" i="18"/>
  <c r="R961" i="18"/>
  <c r="U961" i="18"/>
  <c r="X961" i="18"/>
  <c r="L962" i="18"/>
  <c r="O962" i="18"/>
  <c r="R962" i="18"/>
  <c r="U962" i="18"/>
  <c r="X962" i="18"/>
  <c r="L963" i="18"/>
  <c r="O963" i="18"/>
  <c r="R963" i="18"/>
  <c r="U963" i="18"/>
  <c r="X963" i="18"/>
  <c r="L964" i="18"/>
  <c r="O964" i="18"/>
  <c r="R964" i="18"/>
  <c r="U964" i="18"/>
  <c r="X964" i="18"/>
  <c r="L965" i="18"/>
  <c r="O965" i="18"/>
  <c r="R965" i="18"/>
  <c r="U965" i="18"/>
  <c r="X965" i="18"/>
  <c r="L966" i="18"/>
  <c r="O966" i="18"/>
  <c r="R966" i="18"/>
  <c r="U966" i="18"/>
  <c r="X966" i="18"/>
  <c r="L967" i="18"/>
  <c r="O967" i="18"/>
  <c r="R967" i="18"/>
  <c r="U967" i="18"/>
  <c r="X967" i="18"/>
  <c r="L968" i="18"/>
  <c r="O968" i="18"/>
  <c r="R968" i="18"/>
  <c r="U968" i="18"/>
  <c r="X968" i="18"/>
  <c r="L969" i="18"/>
  <c r="O969" i="18"/>
  <c r="R969" i="18"/>
  <c r="U969" i="18"/>
  <c r="X969" i="18"/>
  <c r="L970" i="18"/>
  <c r="O970" i="18"/>
  <c r="R970" i="18"/>
  <c r="U970" i="18"/>
  <c r="X970" i="18"/>
  <c r="L971" i="18"/>
  <c r="O971" i="18"/>
  <c r="R971" i="18"/>
  <c r="U971" i="18"/>
  <c r="X971" i="18"/>
  <c r="L972" i="18"/>
  <c r="O972" i="18"/>
  <c r="R972" i="18"/>
  <c r="U972" i="18"/>
  <c r="X972" i="18"/>
  <c r="L973" i="18"/>
  <c r="O973" i="18"/>
  <c r="R973" i="18"/>
  <c r="U973" i="18"/>
  <c r="X973" i="18"/>
  <c r="L974" i="18"/>
  <c r="O974" i="18"/>
  <c r="R974" i="18"/>
  <c r="U974" i="18"/>
  <c r="X974" i="18"/>
  <c r="L975" i="18"/>
  <c r="O975" i="18"/>
  <c r="R975" i="18"/>
  <c r="U975" i="18"/>
  <c r="X975" i="18"/>
  <c r="L916" i="18"/>
  <c r="O916" i="18"/>
  <c r="R916" i="18"/>
  <c r="U916" i="18"/>
  <c r="X916"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AA983" i="18" l="1"/>
  <c r="AA999" i="18"/>
  <c r="AA991" i="18"/>
  <c r="AA995" i="18"/>
  <c r="AA987" i="18"/>
  <c r="AA979" i="18"/>
  <c r="AA980" i="18"/>
  <c r="AA986" i="18"/>
  <c r="AA990" i="18"/>
  <c r="AA1002" i="18"/>
  <c r="AA993" i="18"/>
  <c r="AA1001" i="18"/>
  <c r="AA1000" i="18"/>
  <c r="AA998" i="18"/>
  <c r="AA997" i="18"/>
  <c r="AA996" i="18"/>
  <c r="AA994" i="18"/>
  <c r="AA992" i="18"/>
  <c r="AA989" i="18"/>
  <c r="AA988" i="18"/>
  <c r="AA985" i="18"/>
  <c r="AA984" i="18"/>
  <c r="AA982" i="18"/>
  <c r="AA981" i="18"/>
  <c r="AA978" i="18"/>
  <c r="AA977" i="18"/>
  <c r="AA976" i="18"/>
  <c r="AA972" i="18"/>
  <c r="AA964" i="18"/>
  <c r="AA924" i="18"/>
  <c r="AA956" i="18"/>
  <c r="AA932" i="18"/>
  <c r="AA948" i="18"/>
  <c r="AA940" i="18"/>
  <c r="AA968" i="18"/>
  <c r="AA960" i="18"/>
  <c r="AA952" i="18"/>
  <c r="AA944" i="18"/>
  <c r="AA936" i="18"/>
  <c r="AA928" i="18"/>
  <c r="AA920" i="18"/>
  <c r="AA962" i="18"/>
  <c r="AA934" i="18"/>
  <c r="AA955" i="18"/>
  <c r="AA954" i="18"/>
  <c r="AA946" i="18"/>
  <c r="AA919" i="18"/>
  <c r="AA939" i="18"/>
  <c r="AA969" i="18"/>
  <c r="AA973" i="18"/>
  <c r="AA965" i="18"/>
  <c r="AA974" i="18"/>
  <c r="AA945" i="18"/>
  <c r="AA938" i="18"/>
  <c r="AA937" i="18"/>
  <c r="AA935" i="18"/>
  <c r="AA933" i="18"/>
  <c r="AA931" i="18"/>
  <c r="AA930" i="18"/>
  <c r="AA929" i="18"/>
  <c r="AA927" i="18"/>
  <c r="AA926" i="18"/>
  <c r="AA925" i="18"/>
  <c r="AA923" i="18"/>
  <c r="AA922" i="18"/>
  <c r="AA921" i="18"/>
  <c r="AA918" i="18"/>
  <c r="AA917" i="18"/>
  <c r="AA975" i="18"/>
  <c r="AA971" i="18"/>
  <c r="AA970" i="18"/>
  <c r="AA967" i="18"/>
  <c r="AA966" i="18"/>
  <c r="AA963" i="18"/>
  <c r="AA961" i="18"/>
  <c r="AA959" i="18"/>
  <c r="AA958" i="18"/>
  <c r="AA957" i="18"/>
  <c r="AA953" i="18"/>
  <c r="AA951" i="18"/>
  <c r="AA950" i="18"/>
  <c r="AA949" i="18"/>
  <c r="AA947" i="18"/>
  <c r="AA943" i="18"/>
  <c r="AA942" i="18"/>
  <c r="AA941" i="18"/>
  <c r="AA916" i="18"/>
  <c r="L878" i="18"/>
  <c r="O878" i="18"/>
  <c r="R878" i="18"/>
  <c r="U878" i="18"/>
  <c r="X878" i="18"/>
  <c r="L879" i="18"/>
  <c r="O879" i="18"/>
  <c r="R879" i="18"/>
  <c r="U879" i="18"/>
  <c r="X879" i="18"/>
  <c r="L880" i="18"/>
  <c r="O880" i="18"/>
  <c r="R880" i="18"/>
  <c r="U880" i="18"/>
  <c r="X880" i="18"/>
  <c r="L881" i="18"/>
  <c r="O881" i="18"/>
  <c r="R881" i="18"/>
  <c r="U881" i="18"/>
  <c r="X881" i="18"/>
  <c r="L882" i="18"/>
  <c r="O882" i="18"/>
  <c r="R882" i="18"/>
  <c r="U882" i="18"/>
  <c r="X882" i="18"/>
  <c r="L883" i="18"/>
  <c r="O883" i="18"/>
  <c r="R883" i="18"/>
  <c r="U883" i="18"/>
  <c r="X883" i="18"/>
  <c r="L884" i="18"/>
  <c r="O884" i="18"/>
  <c r="R884" i="18"/>
  <c r="U884" i="18"/>
  <c r="X884" i="18"/>
  <c r="L885" i="18"/>
  <c r="O885" i="18"/>
  <c r="R885" i="18"/>
  <c r="U885" i="18"/>
  <c r="X885" i="18"/>
  <c r="L886" i="18"/>
  <c r="O886" i="18"/>
  <c r="R886" i="18"/>
  <c r="U886" i="18"/>
  <c r="X886" i="18"/>
  <c r="L887" i="18"/>
  <c r="O887" i="18"/>
  <c r="R887" i="18"/>
  <c r="U887" i="18"/>
  <c r="X887" i="18"/>
  <c r="L888" i="18"/>
  <c r="O888" i="18"/>
  <c r="R888" i="18"/>
  <c r="U888" i="18"/>
  <c r="X888" i="18"/>
  <c r="L889" i="18"/>
  <c r="O889" i="18"/>
  <c r="R889" i="18"/>
  <c r="U889" i="18"/>
  <c r="X889" i="18"/>
  <c r="L890" i="18"/>
  <c r="O890" i="18"/>
  <c r="R890" i="18"/>
  <c r="U890" i="18"/>
  <c r="X890" i="18"/>
  <c r="L891" i="18"/>
  <c r="O891" i="18"/>
  <c r="R891" i="18"/>
  <c r="U891" i="18"/>
  <c r="X891" i="18"/>
  <c r="L892" i="18"/>
  <c r="O892" i="18"/>
  <c r="R892" i="18"/>
  <c r="U892" i="18"/>
  <c r="X892" i="18"/>
  <c r="L893" i="18"/>
  <c r="O893" i="18"/>
  <c r="R893" i="18"/>
  <c r="U893" i="18"/>
  <c r="X893" i="18"/>
  <c r="L894" i="18"/>
  <c r="O894" i="18"/>
  <c r="R894" i="18"/>
  <c r="U894" i="18"/>
  <c r="X894" i="18"/>
  <c r="L895" i="18"/>
  <c r="O895" i="18"/>
  <c r="R895" i="18"/>
  <c r="U895" i="18"/>
  <c r="X895" i="18"/>
  <c r="L896" i="18"/>
  <c r="O896" i="18"/>
  <c r="R896" i="18"/>
  <c r="U896" i="18"/>
  <c r="X896" i="18"/>
  <c r="L897" i="18"/>
  <c r="O897" i="18"/>
  <c r="R897" i="18"/>
  <c r="U897" i="18"/>
  <c r="X897" i="18"/>
  <c r="L898" i="18"/>
  <c r="O898" i="18"/>
  <c r="R898" i="18"/>
  <c r="U898" i="18"/>
  <c r="X898" i="18"/>
  <c r="L899" i="18"/>
  <c r="O899" i="18"/>
  <c r="R899" i="18"/>
  <c r="U899" i="18"/>
  <c r="X899" i="18"/>
  <c r="L900" i="18"/>
  <c r="O900" i="18"/>
  <c r="R900" i="18"/>
  <c r="U900" i="18"/>
  <c r="X900" i="18"/>
  <c r="L901" i="18"/>
  <c r="O901" i="18"/>
  <c r="R901" i="18"/>
  <c r="U901" i="18"/>
  <c r="X901" i="18"/>
  <c r="L902" i="18"/>
  <c r="O902" i="18"/>
  <c r="R902" i="18"/>
  <c r="U902" i="18"/>
  <c r="X902" i="18"/>
  <c r="L903" i="18"/>
  <c r="O903" i="18"/>
  <c r="R903" i="18"/>
  <c r="U903" i="18"/>
  <c r="X903" i="18"/>
  <c r="L904" i="18"/>
  <c r="O904" i="18"/>
  <c r="R904" i="18"/>
  <c r="U904" i="18"/>
  <c r="X904" i="18"/>
  <c r="L905" i="18"/>
  <c r="O905" i="18"/>
  <c r="R905" i="18"/>
  <c r="U905" i="18"/>
  <c r="X905" i="18"/>
  <c r="L906" i="18"/>
  <c r="O906" i="18"/>
  <c r="R906" i="18"/>
  <c r="U906" i="18"/>
  <c r="X906" i="18"/>
  <c r="L907" i="18"/>
  <c r="O907" i="18"/>
  <c r="R907" i="18"/>
  <c r="U907" i="18"/>
  <c r="X907" i="18"/>
  <c r="L908" i="18"/>
  <c r="O908" i="18"/>
  <c r="R908" i="18"/>
  <c r="U908" i="18"/>
  <c r="X908" i="18"/>
  <c r="L909" i="18"/>
  <c r="O909" i="18"/>
  <c r="R909" i="18"/>
  <c r="U909" i="18"/>
  <c r="X909" i="18"/>
  <c r="L910" i="18"/>
  <c r="O910" i="18"/>
  <c r="R910" i="18"/>
  <c r="U910" i="18"/>
  <c r="X910" i="18"/>
  <c r="L911" i="18"/>
  <c r="O911" i="18"/>
  <c r="R911" i="18"/>
  <c r="U911" i="18"/>
  <c r="X911" i="18"/>
  <c r="L912" i="18"/>
  <c r="O912" i="18"/>
  <c r="R912" i="18"/>
  <c r="U912" i="18"/>
  <c r="X912" i="18"/>
  <c r="L913" i="18"/>
  <c r="O913" i="18"/>
  <c r="R913" i="18"/>
  <c r="U913" i="18"/>
  <c r="X913" i="18"/>
  <c r="L914" i="18"/>
  <c r="O914" i="18"/>
  <c r="R914" i="18"/>
  <c r="U914" i="18"/>
  <c r="X914" i="18"/>
  <c r="L915" i="18"/>
  <c r="O915" i="18"/>
  <c r="R915" i="18"/>
  <c r="U915" i="18"/>
  <c r="X915" i="18"/>
  <c r="L877" i="18"/>
  <c r="O877" i="18"/>
  <c r="R877" i="18"/>
  <c r="U877" i="18"/>
  <c r="X877"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L834" i="18"/>
  <c r="O834" i="18"/>
  <c r="R834" i="18"/>
  <c r="U834" i="18"/>
  <c r="X834" i="18"/>
  <c r="L835" i="18"/>
  <c r="O835" i="18"/>
  <c r="R835" i="18"/>
  <c r="U835" i="18"/>
  <c r="X835" i="18"/>
  <c r="L836" i="18"/>
  <c r="O836" i="18"/>
  <c r="R836" i="18"/>
  <c r="U836" i="18"/>
  <c r="X836" i="18"/>
  <c r="L837" i="18"/>
  <c r="O837" i="18"/>
  <c r="R837" i="18"/>
  <c r="U837" i="18"/>
  <c r="X837" i="18"/>
  <c r="L838" i="18"/>
  <c r="O838" i="18"/>
  <c r="R838" i="18"/>
  <c r="U838" i="18"/>
  <c r="X838" i="18"/>
  <c r="L839" i="18"/>
  <c r="O839" i="18"/>
  <c r="R839" i="18"/>
  <c r="U839" i="18"/>
  <c r="X839" i="18"/>
  <c r="L840" i="18"/>
  <c r="O840" i="18"/>
  <c r="R840" i="18"/>
  <c r="U840" i="18"/>
  <c r="X840" i="18"/>
  <c r="L841" i="18"/>
  <c r="O841" i="18"/>
  <c r="R841" i="18"/>
  <c r="U841" i="18"/>
  <c r="X841" i="18"/>
  <c r="L842" i="18"/>
  <c r="O842" i="18"/>
  <c r="R842" i="18"/>
  <c r="U842" i="18"/>
  <c r="X842" i="18"/>
  <c r="L843" i="18"/>
  <c r="O843" i="18"/>
  <c r="R843" i="18"/>
  <c r="U843" i="18"/>
  <c r="X843" i="18"/>
  <c r="L844" i="18"/>
  <c r="O844" i="18"/>
  <c r="R844" i="18"/>
  <c r="U844" i="18"/>
  <c r="X844" i="18"/>
  <c r="L845" i="18"/>
  <c r="O845" i="18"/>
  <c r="R845" i="18"/>
  <c r="U845" i="18"/>
  <c r="X845" i="18"/>
  <c r="L846" i="18"/>
  <c r="O846" i="18"/>
  <c r="R846" i="18"/>
  <c r="U846" i="18"/>
  <c r="X846" i="18"/>
  <c r="L847" i="18"/>
  <c r="O847" i="18"/>
  <c r="R847" i="18"/>
  <c r="U847" i="18"/>
  <c r="X847" i="18"/>
  <c r="L848" i="18"/>
  <c r="O848" i="18"/>
  <c r="R848" i="18"/>
  <c r="U848" i="18"/>
  <c r="X848" i="18"/>
  <c r="L849" i="18"/>
  <c r="O849" i="18"/>
  <c r="R849" i="18"/>
  <c r="U849" i="18"/>
  <c r="X849" i="18"/>
  <c r="L850" i="18"/>
  <c r="O850" i="18"/>
  <c r="R850" i="18"/>
  <c r="U850" i="18"/>
  <c r="X850" i="18"/>
  <c r="L851" i="18"/>
  <c r="O851" i="18"/>
  <c r="R851" i="18"/>
  <c r="U851" i="18"/>
  <c r="X851" i="18"/>
  <c r="L852" i="18"/>
  <c r="O852" i="18"/>
  <c r="R852" i="18"/>
  <c r="U852" i="18"/>
  <c r="X852" i="18"/>
  <c r="L853" i="18"/>
  <c r="O853" i="18"/>
  <c r="R853" i="18"/>
  <c r="U853" i="18"/>
  <c r="X853" i="18"/>
  <c r="L854" i="18"/>
  <c r="O854" i="18"/>
  <c r="R854" i="18"/>
  <c r="U854" i="18"/>
  <c r="X854" i="18"/>
  <c r="L855" i="18"/>
  <c r="O855" i="18"/>
  <c r="R855" i="18"/>
  <c r="U855" i="18"/>
  <c r="X855" i="18"/>
  <c r="L856" i="18"/>
  <c r="O856" i="18"/>
  <c r="R856" i="18"/>
  <c r="U856" i="18"/>
  <c r="X856" i="18"/>
  <c r="L857" i="18"/>
  <c r="O857" i="18"/>
  <c r="R857" i="18"/>
  <c r="U857" i="18"/>
  <c r="X857" i="18"/>
  <c r="L858" i="18"/>
  <c r="O858" i="18"/>
  <c r="R858" i="18"/>
  <c r="U858" i="18"/>
  <c r="X858" i="18"/>
  <c r="L859" i="18"/>
  <c r="O859" i="18"/>
  <c r="R859" i="18"/>
  <c r="U859" i="18"/>
  <c r="X859" i="18"/>
  <c r="L860" i="18"/>
  <c r="O860" i="18"/>
  <c r="R860" i="18"/>
  <c r="U860" i="18"/>
  <c r="X860" i="18"/>
  <c r="L861" i="18"/>
  <c r="O861" i="18"/>
  <c r="R861" i="18"/>
  <c r="U861" i="18"/>
  <c r="X861" i="18"/>
  <c r="L862" i="18"/>
  <c r="O862" i="18"/>
  <c r="R862" i="18"/>
  <c r="U862" i="18"/>
  <c r="X862" i="18"/>
  <c r="L863" i="18"/>
  <c r="O863" i="18"/>
  <c r="R863" i="18"/>
  <c r="U863" i="18"/>
  <c r="X863" i="18"/>
  <c r="L864" i="18"/>
  <c r="O864" i="18"/>
  <c r="R864" i="18"/>
  <c r="U864" i="18"/>
  <c r="X864" i="18"/>
  <c r="L865" i="18"/>
  <c r="O865" i="18"/>
  <c r="R865" i="18"/>
  <c r="U865" i="18"/>
  <c r="X865" i="18"/>
  <c r="L866" i="18"/>
  <c r="O866" i="18"/>
  <c r="R866" i="18"/>
  <c r="U866" i="18"/>
  <c r="X866" i="18"/>
  <c r="L867" i="18"/>
  <c r="O867" i="18"/>
  <c r="R867" i="18"/>
  <c r="U867" i="18"/>
  <c r="X867" i="18"/>
  <c r="L868" i="18"/>
  <c r="O868" i="18"/>
  <c r="R868" i="18"/>
  <c r="U868" i="18"/>
  <c r="X868" i="18"/>
  <c r="L869" i="18"/>
  <c r="O869" i="18"/>
  <c r="R869" i="18"/>
  <c r="U869" i="18"/>
  <c r="X869" i="18"/>
  <c r="L870" i="18"/>
  <c r="O870" i="18"/>
  <c r="R870" i="18"/>
  <c r="U870" i="18"/>
  <c r="X870" i="18"/>
  <c r="L871" i="18"/>
  <c r="O871" i="18"/>
  <c r="R871" i="18"/>
  <c r="U871" i="18"/>
  <c r="X871" i="18"/>
  <c r="L872" i="18"/>
  <c r="O872" i="18"/>
  <c r="R872" i="18"/>
  <c r="U872" i="18"/>
  <c r="X872" i="18"/>
  <c r="L873" i="18"/>
  <c r="O873" i="18"/>
  <c r="R873" i="18"/>
  <c r="U873" i="18"/>
  <c r="X873" i="18"/>
  <c r="L874" i="18"/>
  <c r="O874" i="18"/>
  <c r="R874" i="18"/>
  <c r="U874" i="18"/>
  <c r="X874" i="18"/>
  <c r="L875" i="18"/>
  <c r="O875" i="18"/>
  <c r="R875" i="18"/>
  <c r="U875" i="18"/>
  <c r="X875" i="18"/>
  <c r="L876" i="18"/>
  <c r="O876" i="18"/>
  <c r="R876" i="18"/>
  <c r="U876" i="18"/>
  <c r="X876" i="18"/>
  <c r="L833" i="18"/>
  <c r="O833" i="18"/>
  <c r="R833" i="18"/>
  <c r="U833" i="18"/>
  <c r="X833"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N672" i="18"/>
  <c r="AA905" i="18" l="1"/>
  <c r="AA909" i="18"/>
  <c r="AA901" i="18"/>
  <c r="AA885" i="18"/>
  <c r="AA893" i="18"/>
  <c r="AA913" i="18"/>
  <c r="AA897" i="18"/>
  <c r="AA889" i="18"/>
  <c r="AA881" i="18"/>
  <c r="AA891" i="18"/>
  <c r="AA877" i="18"/>
  <c r="AA883" i="18"/>
  <c r="AA915" i="18"/>
  <c r="AA914" i="18"/>
  <c r="AA912" i="18"/>
  <c r="AA910" i="18"/>
  <c r="AA911" i="18"/>
  <c r="AA908" i="18"/>
  <c r="AA907" i="18"/>
  <c r="AA906" i="18"/>
  <c r="AA904" i="18"/>
  <c r="AA903" i="18"/>
  <c r="AA902" i="18"/>
  <c r="AA900" i="18"/>
  <c r="AA899" i="18"/>
  <c r="AA898" i="18"/>
  <c r="AA896" i="18"/>
  <c r="AA895" i="18"/>
  <c r="AA894" i="18"/>
  <c r="AA892" i="18"/>
  <c r="AA890" i="18"/>
  <c r="AA888" i="18"/>
  <c r="AA887" i="18"/>
  <c r="AA886" i="18"/>
  <c r="AA884" i="18"/>
  <c r="AA882" i="18"/>
  <c r="AA880" i="18"/>
  <c r="AA879" i="18"/>
  <c r="AA878" i="18"/>
  <c r="AA872" i="18"/>
  <c r="AA865" i="18"/>
  <c r="AA869" i="18"/>
  <c r="AA861" i="18"/>
  <c r="AA853" i="18"/>
  <c r="AA845" i="18"/>
  <c r="AA837" i="18"/>
  <c r="AA833" i="18"/>
  <c r="AA875" i="18"/>
  <c r="AA840" i="18"/>
  <c r="AA873" i="18"/>
  <c r="AA857" i="18"/>
  <c r="AA849" i="18"/>
  <c r="AA841" i="18"/>
  <c r="AA843" i="18"/>
  <c r="AA846" i="18"/>
  <c r="AA858" i="18"/>
  <c r="AA855" i="18"/>
  <c r="AA852" i="18"/>
  <c r="AA870" i="18"/>
  <c r="AA867" i="18"/>
  <c r="AA864" i="18"/>
  <c r="AA838" i="18"/>
  <c r="AA835" i="18"/>
  <c r="AA876" i="18"/>
  <c r="AA850" i="18"/>
  <c r="AA847" i="18"/>
  <c r="AA844" i="18"/>
  <c r="AA862" i="18"/>
  <c r="AA859" i="18"/>
  <c r="AA856" i="18"/>
  <c r="AA874" i="18"/>
  <c r="AA871" i="18"/>
  <c r="AA868" i="18"/>
  <c r="AA842" i="18"/>
  <c r="AA839" i="18"/>
  <c r="AA836" i="18"/>
  <c r="AA854" i="18"/>
  <c r="AA851" i="18"/>
  <c r="AA848" i="18"/>
  <c r="AA866" i="18"/>
  <c r="AA863" i="18"/>
  <c r="AA860" i="18"/>
  <c r="AA834" i="18"/>
  <c r="L787" i="18" l="1"/>
  <c r="O787" i="18"/>
  <c r="R787" i="18"/>
  <c r="U787" i="18"/>
  <c r="X787" i="18"/>
  <c r="L788" i="18"/>
  <c r="O788" i="18"/>
  <c r="R788" i="18"/>
  <c r="U788" i="18"/>
  <c r="X788" i="18"/>
  <c r="L789" i="18"/>
  <c r="O789" i="18"/>
  <c r="R789" i="18"/>
  <c r="U789" i="18"/>
  <c r="X789" i="18"/>
  <c r="L790" i="18"/>
  <c r="O790" i="18"/>
  <c r="R790" i="18"/>
  <c r="U790" i="18"/>
  <c r="X790" i="18"/>
  <c r="L791" i="18"/>
  <c r="O791" i="18"/>
  <c r="R791" i="18"/>
  <c r="U791" i="18"/>
  <c r="X791" i="18"/>
  <c r="L792" i="18"/>
  <c r="O792" i="18"/>
  <c r="R792" i="18"/>
  <c r="U792" i="18"/>
  <c r="X792" i="18"/>
  <c r="L793" i="18"/>
  <c r="O793" i="18"/>
  <c r="R793" i="18"/>
  <c r="U793" i="18"/>
  <c r="X793" i="18"/>
  <c r="L794" i="18"/>
  <c r="O794" i="18"/>
  <c r="R794" i="18"/>
  <c r="U794" i="18"/>
  <c r="X794" i="18"/>
  <c r="L795" i="18"/>
  <c r="O795" i="18"/>
  <c r="R795" i="18"/>
  <c r="U795" i="18"/>
  <c r="X795" i="18"/>
  <c r="L796" i="18"/>
  <c r="O796" i="18"/>
  <c r="R796" i="18"/>
  <c r="U796" i="18"/>
  <c r="X796" i="18"/>
  <c r="L797" i="18"/>
  <c r="O797" i="18"/>
  <c r="R797" i="18"/>
  <c r="U797" i="18"/>
  <c r="X797" i="18"/>
  <c r="L798" i="18"/>
  <c r="O798" i="18"/>
  <c r="R798" i="18"/>
  <c r="U798" i="18"/>
  <c r="X798" i="18"/>
  <c r="L799" i="18"/>
  <c r="O799" i="18"/>
  <c r="R799" i="18"/>
  <c r="U799" i="18"/>
  <c r="X799" i="18"/>
  <c r="L800" i="18"/>
  <c r="O800" i="18"/>
  <c r="R800" i="18"/>
  <c r="U800" i="18"/>
  <c r="X800" i="18"/>
  <c r="L801" i="18"/>
  <c r="O801" i="18"/>
  <c r="R801" i="18"/>
  <c r="U801" i="18"/>
  <c r="X801" i="18"/>
  <c r="L802" i="18"/>
  <c r="O802" i="18"/>
  <c r="R802" i="18"/>
  <c r="U802" i="18"/>
  <c r="X802" i="18"/>
  <c r="L803" i="18"/>
  <c r="O803" i="18"/>
  <c r="R803" i="18"/>
  <c r="U803" i="18"/>
  <c r="X803" i="18"/>
  <c r="L804" i="18"/>
  <c r="O804" i="18"/>
  <c r="R804" i="18"/>
  <c r="U804" i="18"/>
  <c r="X804" i="18"/>
  <c r="L805" i="18"/>
  <c r="O805" i="18"/>
  <c r="R805" i="18"/>
  <c r="U805" i="18"/>
  <c r="X805" i="18"/>
  <c r="L806" i="18"/>
  <c r="O806" i="18"/>
  <c r="R806" i="18"/>
  <c r="U806" i="18"/>
  <c r="X806" i="18"/>
  <c r="L807" i="18"/>
  <c r="O807" i="18"/>
  <c r="R807" i="18"/>
  <c r="U807" i="18"/>
  <c r="X807" i="18"/>
  <c r="L808" i="18"/>
  <c r="O808" i="18"/>
  <c r="R808" i="18"/>
  <c r="U808" i="18"/>
  <c r="X808" i="18"/>
  <c r="L809" i="18"/>
  <c r="O809" i="18"/>
  <c r="R809" i="18"/>
  <c r="U809" i="18"/>
  <c r="X809" i="18"/>
  <c r="L810" i="18"/>
  <c r="O810" i="18"/>
  <c r="R810" i="18"/>
  <c r="U810" i="18"/>
  <c r="X810" i="18"/>
  <c r="L811" i="18"/>
  <c r="O811" i="18"/>
  <c r="R811" i="18"/>
  <c r="U811" i="18"/>
  <c r="X811" i="18"/>
  <c r="L812" i="18"/>
  <c r="O812" i="18"/>
  <c r="R812" i="18"/>
  <c r="U812" i="18"/>
  <c r="X812" i="18"/>
  <c r="L813" i="18"/>
  <c r="O813" i="18"/>
  <c r="R813" i="18"/>
  <c r="U813" i="18"/>
  <c r="X813" i="18"/>
  <c r="L814" i="18"/>
  <c r="O814" i="18"/>
  <c r="R814" i="18"/>
  <c r="U814" i="18"/>
  <c r="X814" i="18"/>
  <c r="L815" i="18"/>
  <c r="O815" i="18"/>
  <c r="R815" i="18"/>
  <c r="U815" i="18"/>
  <c r="X815" i="18"/>
  <c r="L816" i="18"/>
  <c r="O816" i="18"/>
  <c r="R816" i="18"/>
  <c r="U816" i="18"/>
  <c r="X816" i="18"/>
  <c r="L817" i="18"/>
  <c r="O817" i="18"/>
  <c r="R817" i="18"/>
  <c r="U817" i="18"/>
  <c r="X817" i="18"/>
  <c r="L818" i="18"/>
  <c r="O818" i="18"/>
  <c r="R818" i="18"/>
  <c r="U818" i="18"/>
  <c r="X818" i="18"/>
  <c r="L819" i="18"/>
  <c r="O819" i="18"/>
  <c r="R819" i="18"/>
  <c r="U819" i="18"/>
  <c r="X819" i="18"/>
  <c r="L820" i="18"/>
  <c r="O820" i="18"/>
  <c r="R820" i="18"/>
  <c r="U820" i="18"/>
  <c r="X820" i="18"/>
  <c r="L821" i="18"/>
  <c r="O821" i="18"/>
  <c r="R821" i="18"/>
  <c r="U821" i="18"/>
  <c r="X821" i="18"/>
  <c r="L822" i="18"/>
  <c r="O822" i="18"/>
  <c r="R822" i="18"/>
  <c r="U822" i="18"/>
  <c r="X822" i="18"/>
  <c r="L823" i="18"/>
  <c r="O823" i="18"/>
  <c r="R823" i="18"/>
  <c r="U823" i="18"/>
  <c r="X823" i="18"/>
  <c r="L824" i="18"/>
  <c r="O824" i="18"/>
  <c r="R824" i="18"/>
  <c r="U824" i="18"/>
  <c r="X824" i="18"/>
  <c r="L825" i="18"/>
  <c r="O825" i="18"/>
  <c r="R825" i="18"/>
  <c r="U825" i="18"/>
  <c r="X825" i="18"/>
  <c r="L826" i="18"/>
  <c r="O826" i="18"/>
  <c r="R826" i="18"/>
  <c r="U826" i="18"/>
  <c r="X826" i="18"/>
  <c r="L827" i="18"/>
  <c r="O827" i="18"/>
  <c r="R827" i="18"/>
  <c r="U827" i="18"/>
  <c r="X827" i="18"/>
  <c r="L828" i="18"/>
  <c r="O828" i="18"/>
  <c r="R828" i="18"/>
  <c r="U828" i="18"/>
  <c r="X828" i="18"/>
  <c r="L829" i="18"/>
  <c r="O829" i="18"/>
  <c r="R829" i="18"/>
  <c r="U829" i="18"/>
  <c r="X829" i="18"/>
  <c r="L830" i="18"/>
  <c r="O830" i="18"/>
  <c r="R830" i="18"/>
  <c r="U830" i="18"/>
  <c r="X830" i="18"/>
  <c r="L831" i="18"/>
  <c r="O831" i="18"/>
  <c r="R831" i="18"/>
  <c r="U831" i="18"/>
  <c r="X831" i="18"/>
  <c r="L832" i="18"/>
  <c r="O832" i="18"/>
  <c r="R832" i="18"/>
  <c r="U832" i="18"/>
  <c r="X832" i="18"/>
  <c r="L786" i="18"/>
  <c r="O786" i="18"/>
  <c r="R786" i="18"/>
  <c r="U786" i="18"/>
  <c r="X786"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AA790" i="18" l="1"/>
  <c r="AA819" i="18"/>
  <c r="AA826" i="18"/>
  <c r="AA810" i="18"/>
  <c r="AA794" i="18"/>
  <c r="AA818" i="18"/>
  <c r="AA802" i="18"/>
  <c r="AA804" i="18"/>
  <c r="AA811" i="18"/>
  <c r="AA789" i="18"/>
  <c r="AA831" i="18"/>
  <c r="AA815" i="18"/>
  <c r="AA830" i="18"/>
  <c r="AA822" i="18"/>
  <c r="AA814" i="18"/>
  <c r="AA806" i="18"/>
  <c r="AA798" i="18"/>
  <c r="AA832" i="18"/>
  <c r="AA829" i="18"/>
  <c r="AA828" i="18"/>
  <c r="AA827" i="18"/>
  <c r="AA825" i="18"/>
  <c r="AA824" i="18"/>
  <c r="AA823" i="18"/>
  <c r="AA821" i="18"/>
  <c r="AA820" i="18"/>
  <c r="AA817" i="18"/>
  <c r="AA816" i="18"/>
  <c r="AA813" i="18"/>
  <c r="AA812" i="18"/>
  <c r="AA809" i="18"/>
  <c r="AA808" i="18"/>
  <c r="AA807" i="18"/>
  <c r="AA805" i="18"/>
  <c r="AA803" i="18"/>
  <c r="AA801" i="18"/>
  <c r="AA800" i="18"/>
  <c r="AA799" i="18"/>
  <c r="AA796" i="18"/>
  <c r="AA797" i="18"/>
  <c r="AA795" i="18"/>
  <c r="AA793" i="18"/>
  <c r="AA792" i="18"/>
  <c r="AA791" i="18"/>
  <c r="AA788" i="18"/>
  <c r="AA787" i="18"/>
  <c r="AA786" i="18"/>
  <c r="L738" i="18"/>
  <c r="O738" i="18"/>
  <c r="R738" i="18"/>
  <c r="U738" i="18"/>
  <c r="X738" i="18"/>
  <c r="L739" i="18"/>
  <c r="O739" i="18"/>
  <c r="R739" i="18"/>
  <c r="U739" i="18"/>
  <c r="X739" i="18"/>
  <c r="L740" i="18"/>
  <c r="O740" i="18"/>
  <c r="R740" i="18"/>
  <c r="U740" i="18"/>
  <c r="X740" i="18"/>
  <c r="L741" i="18"/>
  <c r="O741" i="18"/>
  <c r="R741" i="18"/>
  <c r="U741" i="18"/>
  <c r="X741" i="18"/>
  <c r="L742" i="18"/>
  <c r="O742" i="18"/>
  <c r="R742" i="18"/>
  <c r="U742" i="18"/>
  <c r="X742" i="18"/>
  <c r="L743" i="18"/>
  <c r="O743" i="18"/>
  <c r="R743" i="18"/>
  <c r="U743" i="18"/>
  <c r="X743" i="18"/>
  <c r="L744" i="18"/>
  <c r="O744" i="18"/>
  <c r="R744" i="18"/>
  <c r="U744" i="18"/>
  <c r="X744" i="18"/>
  <c r="L745" i="18"/>
  <c r="O745" i="18"/>
  <c r="R745" i="18"/>
  <c r="U745" i="18"/>
  <c r="X745" i="18"/>
  <c r="L746" i="18"/>
  <c r="O746" i="18"/>
  <c r="R746" i="18"/>
  <c r="U746" i="18"/>
  <c r="X746" i="18"/>
  <c r="L747" i="18"/>
  <c r="O747" i="18"/>
  <c r="R747" i="18"/>
  <c r="U747" i="18"/>
  <c r="X747" i="18"/>
  <c r="L748" i="18"/>
  <c r="O748" i="18"/>
  <c r="R748" i="18"/>
  <c r="U748" i="18"/>
  <c r="X748" i="18"/>
  <c r="L749" i="18"/>
  <c r="O749" i="18"/>
  <c r="R749" i="18"/>
  <c r="U749" i="18"/>
  <c r="X749" i="18"/>
  <c r="L750" i="18"/>
  <c r="O750" i="18"/>
  <c r="R750" i="18"/>
  <c r="U750" i="18"/>
  <c r="X750" i="18"/>
  <c r="L751" i="18"/>
  <c r="O751" i="18"/>
  <c r="R751" i="18"/>
  <c r="U751" i="18"/>
  <c r="X751" i="18"/>
  <c r="L752" i="18"/>
  <c r="O752" i="18"/>
  <c r="R752" i="18"/>
  <c r="U752" i="18"/>
  <c r="X752" i="18"/>
  <c r="L753" i="18"/>
  <c r="O753" i="18"/>
  <c r="R753" i="18"/>
  <c r="U753" i="18"/>
  <c r="X753" i="18"/>
  <c r="L754" i="18"/>
  <c r="O754" i="18"/>
  <c r="R754" i="18"/>
  <c r="U754" i="18"/>
  <c r="X754" i="18"/>
  <c r="L755" i="18"/>
  <c r="O755" i="18"/>
  <c r="R755" i="18"/>
  <c r="U755" i="18"/>
  <c r="X755" i="18"/>
  <c r="L756" i="18"/>
  <c r="O756" i="18"/>
  <c r="R756" i="18"/>
  <c r="U756" i="18"/>
  <c r="X756" i="18"/>
  <c r="L757" i="18"/>
  <c r="O757" i="18"/>
  <c r="R757" i="18"/>
  <c r="U757" i="18"/>
  <c r="X757" i="18"/>
  <c r="L758" i="18"/>
  <c r="O758" i="18"/>
  <c r="R758" i="18"/>
  <c r="U758" i="18"/>
  <c r="X758" i="18"/>
  <c r="L759" i="18"/>
  <c r="O759" i="18"/>
  <c r="R759" i="18"/>
  <c r="U759" i="18"/>
  <c r="X759" i="18"/>
  <c r="L760" i="18"/>
  <c r="O760" i="18"/>
  <c r="R760" i="18"/>
  <c r="U760" i="18"/>
  <c r="X760" i="18"/>
  <c r="L761" i="18"/>
  <c r="O761" i="18"/>
  <c r="R761" i="18"/>
  <c r="U761" i="18"/>
  <c r="X761" i="18"/>
  <c r="L762" i="18"/>
  <c r="O762" i="18"/>
  <c r="R762" i="18"/>
  <c r="U762" i="18"/>
  <c r="X762" i="18"/>
  <c r="L763" i="18"/>
  <c r="O763" i="18"/>
  <c r="R763" i="18"/>
  <c r="U763" i="18"/>
  <c r="X763" i="18"/>
  <c r="L764" i="18"/>
  <c r="O764" i="18"/>
  <c r="R764" i="18"/>
  <c r="U764" i="18"/>
  <c r="X764" i="18"/>
  <c r="L765" i="18"/>
  <c r="O765" i="18"/>
  <c r="R765" i="18"/>
  <c r="U765" i="18"/>
  <c r="X765" i="18"/>
  <c r="L766" i="18"/>
  <c r="O766" i="18"/>
  <c r="R766" i="18"/>
  <c r="U766" i="18"/>
  <c r="X766" i="18"/>
  <c r="L767" i="18"/>
  <c r="O767" i="18"/>
  <c r="R767" i="18"/>
  <c r="U767" i="18"/>
  <c r="X767" i="18"/>
  <c r="L768" i="18"/>
  <c r="O768" i="18"/>
  <c r="R768" i="18"/>
  <c r="U768" i="18"/>
  <c r="X768" i="18"/>
  <c r="L769" i="18"/>
  <c r="O769" i="18"/>
  <c r="R769" i="18"/>
  <c r="U769" i="18"/>
  <c r="X769" i="18"/>
  <c r="L770" i="18"/>
  <c r="O770" i="18"/>
  <c r="R770" i="18"/>
  <c r="U770" i="18"/>
  <c r="X770" i="18"/>
  <c r="L771" i="18"/>
  <c r="O771" i="18"/>
  <c r="R771" i="18"/>
  <c r="U771" i="18"/>
  <c r="X771" i="18"/>
  <c r="L772" i="18"/>
  <c r="O772" i="18"/>
  <c r="R772" i="18"/>
  <c r="U772" i="18"/>
  <c r="X772" i="18"/>
  <c r="L773" i="18"/>
  <c r="O773" i="18"/>
  <c r="R773" i="18"/>
  <c r="U773" i="18"/>
  <c r="X773" i="18"/>
  <c r="L774" i="18"/>
  <c r="O774" i="18"/>
  <c r="R774" i="18"/>
  <c r="U774" i="18"/>
  <c r="X774" i="18"/>
  <c r="L775" i="18"/>
  <c r="O775" i="18"/>
  <c r="R775" i="18"/>
  <c r="U775" i="18"/>
  <c r="X775" i="18"/>
  <c r="L776" i="18"/>
  <c r="O776" i="18"/>
  <c r="R776" i="18"/>
  <c r="U776" i="18"/>
  <c r="X776" i="18"/>
  <c r="L777" i="18"/>
  <c r="O777" i="18"/>
  <c r="R777" i="18"/>
  <c r="U777" i="18"/>
  <c r="X777" i="18"/>
  <c r="L778" i="18"/>
  <c r="O778" i="18"/>
  <c r="R778" i="18"/>
  <c r="U778" i="18"/>
  <c r="X778" i="18"/>
  <c r="L779" i="18"/>
  <c r="O779" i="18"/>
  <c r="R779" i="18"/>
  <c r="U779" i="18"/>
  <c r="X779" i="18"/>
  <c r="L780" i="18"/>
  <c r="O780" i="18"/>
  <c r="R780" i="18"/>
  <c r="U780" i="18"/>
  <c r="X780" i="18"/>
  <c r="L781" i="18"/>
  <c r="O781" i="18"/>
  <c r="R781" i="18"/>
  <c r="U781" i="18"/>
  <c r="X781" i="18"/>
  <c r="L782" i="18"/>
  <c r="O782" i="18"/>
  <c r="R782" i="18"/>
  <c r="U782" i="18"/>
  <c r="X782" i="18"/>
  <c r="L783" i="18"/>
  <c r="O783" i="18"/>
  <c r="R783" i="18"/>
  <c r="U783" i="18"/>
  <c r="X783" i="18"/>
  <c r="L784" i="18"/>
  <c r="O784" i="18"/>
  <c r="R784" i="18"/>
  <c r="U784" i="18"/>
  <c r="X784" i="18"/>
  <c r="L785" i="18"/>
  <c r="O785" i="18"/>
  <c r="R785" i="18"/>
  <c r="U785" i="18"/>
  <c r="X785"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X737" i="18"/>
  <c r="U737" i="18"/>
  <c r="R737" i="18"/>
  <c r="O737" i="18"/>
  <c r="L737" i="18"/>
  <c r="I737" i="18"/>
  <c r="L675" i="18"/>
  <c r="O675" i="18"/>
  <c r="R675" i="18"/>
  <c r="U675" i="18"/>
  <c r="X675" i="18"/>
  <c r="L676" i="18"/>
  <c r="O676" i="18"/>
  <c r="R676" i="18"/>
  <c r="U676" i="18"/>
  <c r="X676" i="18"/>
  <c r="L677" i="18"/>
  <c r="O677" i="18"/>
  <c r="R677" i="18"/>
  <c r="U677" i="18"/>
  <c r="X677" i="18"/>
  <c r="L678" i="18"/>
  <c r="O678" i="18"/>
  <c r="R678" i="18"/>
  <c r="U678" i="18"/>
  <c r="X678" i="18"/>
  <c r="L679" i="18"/>
  <c r="O679" i="18"/>
  <c r="R679" i="18"/>
  <c r="U679" i="18"/>
  <c r="X679" i="18"/>
  <c r="L680" i="18"/>
  <c r="O680" i="18"/>
  <c r="R680" i="18"/>
  <c r="U680" i="18"/>
  <c r="X680" i="18"/>
  <c r="L681" i="18"/>
  <c r="O681" i="18"/>
  <c r="R681" i="18"/>
  <c r="U681" i="18"/>
  <c r="X681" i="18"/>
  <c r="L682" i="18"/>
  <c r="O682" i="18"/>
  <c r="R682" i="18"/>
  <c r="U682" i="18"/>
  <c r="X682" i="18"/>
  <c r="L683" i="18"/>
  <c r="O683" i="18"/>
  <c r="R683" i="18"/>
  <c r="U683" i="18"/>
  <c r="X683" i="18"/>
  <c r="L684" i="18"/>
  <c r="O684" i="18"/>
  <c r="R684" i="18"/>
  <c r="U684" i="18"/>
  <c r="X684" i="18"/>
  <c r="L685" i="18"/>
  <c r="O685" i="18"/>
  <c r="R685" i="18"/>
  <c r="U685" i="18"/>
  <c r="X685" i="18"/>
  <c r="L686" i="18"/>
  <c r="O686" i="18"/>
  <c r="R686" i="18"/>
  <c r="U686" i="18"/>
  <c r="X686" i="18"/>
  <c r="L687" i="18"/>
  <c r="O687" i="18"/>
  <c r="R687" i="18"/>
  <c r="U687" i="18"/>
  <c r="X687" i="18"/>
  <c r="L688" i="18"/>
  <c r="O688" i="18"/>
  <c r="R688" i="18"/>
  <c r="U688" i="18"/>
  <c r="X688" i="18"/>
  <c r="L689" i="18"/>
  <c r="O689" i="18"/>
  <c r="R689" i="18"/>
  <c r="U689" i="18"/>
  <c r="X689" i="18"/>
  <c r="L690" i="18"/>
  <c r="O690" i="18"/>
  <c r="R690" i="18"/>
  <c r="U690" i="18"/>
  <c r="X690" i="18"/>
  <c r="L691" i="18"/>
  <c r="O691" i="18"/>
  <c r="R691" i="18"/>
  <c r="U691" i="18"/>
  <c r="X691" i="18"/>
  <c r="L692" i="18"/>
  <c r="O692" i="18"/>
  <c r="R692" i="18"/>
  <c r="U692" i="18"/>
  <c r="X692" i="18"/>
  <c r="L693" i="18"/>
  <c r="O693" i="18"/>
  <c r="R693" i="18"/>
  <c r="U693" i="18"/>
  <c r="X693" i="18"/>
  <c r="L694" i="18"/>
  <c r="O694" i="18"/>
  <c r="R694" i="18"/>
  <c r="U694" i="18"/>
  <c r="X694" i="18"/>
  <c r="L695" i="18"/>
  <c r="O695" i="18"/>
  <c r="R695" i="18"/>
  <c r="U695" i="18"/>
  <c r="X695" i="18"/>
  <c r="L696" i="18"/>
  <c r="O696" i="18"/>
  <c r="R696" i="18"/>
  <c r="U696" i="18"/>
  <c r="X696" i="18"/>
  <c r="L697" i="18"/>
  <c r="O697" i="18"/>
  <c r="R697" i="18"/>
  <c r="U697" i="18"/>
  <c r="X697" i="18"/>
  <c r="L698" i="18"/>
  <c r="O698" i="18"/>
  <c r="R698" i="18"/>
  <c r="U698" i="18"/>
  <c r="X698" i="18"/>
  <c r="L699" i="18"/>
  <c r="O699" i="18"/>
  <c r="R699" i="18"/>
  <c r="U699" i="18"/>
  <c r="X699" i="18"/>
  <c r="L700" i="18"/>
  <c r="O700" i="18"/>
  <c r="R700" i="18"/>
  <c r="U700" i="18"/>
  <c r="X700" i="18"/>
  <c r="L701" i="18"/>
  <c r="O701" i="18"/>
  <c r="R701" i="18"/>
  <c r="U701" i="18"/>
  <c r="X701" i="18"/>
  <c r="L702" i="18"/>
  <c r="O702" i="18"/>
  <c r="R702" i="18"/>
  <c r="U702" i="18"/>
  <c r="X702" i="18"/>
  <c r="L703" i="18"/>
  <c r="O703" i="18"/>
  <c r="R703" i="18"/>
  <c r="U703" i="18"/>
  <c r="X703" i="18"/>
  <c r="L704" i="18"/>
  <c r="O704" i="18"/>
  <c r="R704" i="18"/>
  <c r="U704" i="18"/>
  <c r="X704" i="18"/>
  <c r="L705" i="18"/>
  <c r="O705" i="18"/>
  <c r="R705" i="18"/>
  <c r="U705" i="18"/>
  <c r="X705" i="18"/>
  <c r="L706" i="18"/>
  <c r="O706" i="18"/>
  <c r="R706" i="18"/>
  <c r="U706" i="18"/>
  <c r="X706" i="18"/>
  <c r="L707" i="18"/>
  <c r="O707" i="18"/>
  <c r="R707" i="18"/>
  <c r="U707" i="18"/>
  <c r="X707" i="18"/>
  <c r="L708" i="18"/>
  <c r="O708" i="18"/>
  <c r="R708" i="18"/>
  <c r="U708" i="18"/>
  <c r="X708" i="18"/>
  <c r="L709" i="18"/>
  <c r="O709" i="18"/>
  <c r="R709" i="18"/>
  <c r="U709" i="18"/>
  <c r="X709" i="18"/>
  <c r="L710" i="18"/>
  <c r="O710" i="18"/>
  <c r="R710" i="18"/>
  <c r="U710" i="18"/>
  <c r="X710" i="18"/>
  <c r="L711" i="18"/>
  <c r="O711" i="18"/>
  <c r="R711" i="18"/>
  <c r="U711" i="18"/>
  <c r="X711" i="18"/>
  <c r="L712" i="18"/>
  <c r="O712" i="18"/>
  <c r="R712" i="18"/>
  <c r="U712" i="18"/>
  <c r="X712" i="18"/>
  <c r="L713" i="18"/>
  <c r="O713" i="18"/>
  <c r="R713" i="18"/>
  <c r="U713" i="18"/>
  <c r="X713" i="18"/>
  <c r="L714" i="18"/>
  <c r="O714" i="18"/>
  <c r="R714" i="18"/>
  <c r="U714" i="18"/>
  <c r="X714" i="18"/>
  <c r="L715" i="18"/>
  <c r="O715" i="18"/>
  <c r="R715" i="18"/>
  <c r="U715" i="18"/>
  <c r="X715" i="18"/>
  <c r="L716" i="18"/>
  <c r="O716" i="18"/>
  <c r="R716" i="18"/>
  <c r="U716" i="18"/>
  <c r="X716" i="18"/>
  <c r="L717" i="18"/>
  <c r="O717" i="18"/>
  <c r="R717" i="18"/>
  <c r="U717" i="18"/>
  <c r="X717" i="18"/>
  <c r="L718" i="18"/>
  <c r="O718" i="18"/>
  <c r="R718" i="18"/>
  <c r="U718" i="18"/>
  <c r="X718" i="18"/>
  <c r="L719" i="18"/>
  <c r="O719" i="18"/>
  <c r="R719" i="18"/>
  <c r="U719" i="18"/>
  <c r="X719" i="18"/>
  <c r="L720" i="18"/>
  <c r="O720" i="18"/>
  <c r="R720" i="18"/>
  <c r="U720" i="18"/>
  <c r="X720" i="18"/>
  <c r="L721" i="18"/>
  <c r="O721" i="18"/>
  <c r="R721" i="18"/>
  <c r="U721" i="18"/>
  <c r="X721" i="18"/>
  <c r="L722" i="18"/>
  <c r="O722" i="18"/>
  <c r="R722" i="18"/>
  <c r="U722" i="18"/>
  <c r="X722" i="18"/>
  <c r="L723" i="18"/>
  <c r="O723" i="18"/>
  <c r="R723" i="18"/>
  <c r="U723" i="18"/>
  <c r="X723" i="18"/>
  <c r="L724" i="18"/>
  <c r="O724" i="18"/>
  <c r="R724" i="18"/>
  <c r="U724" i="18"/>
  <c r="X724" i="18"/>
  <c r="L725" i="18"/>
  <c r="O725" i="18"/>
  <c r="R725" i="18"/>
  <c r="U725" i="18"/>
  <c r="X725" i="18"/>
  <c r="L726" i="18"/>
  <c r="O726" i="18"/>
  <c r="R726" i="18"/>
  <c r="U726" i="18"/>
  <c r="X726" i="18"/>
  <c r="L727" i="18"/>
  <c r="O727" i="18"/>
  <c r="R727" i="18"/>
  <c r="U727" i="18"/>
  <c r="X727" i="18"/>
  <c r="L728" i="18"/>
  <c r="O728" i="18"/>
  <c r="R728" i="18"/>
  <c r="U728" i="18"/>
  <c r="X728" i="18"/>
  <c r="L729" i="18"/>
  <c r="O729" i="18"/>
  <c r="R729" i="18"/>
  <c r="U729" i="18"/>
  <c r="X729" i="18"/>
  <c r="L730" i="18"/>
  <c r="O730" i="18"/>
  <c r="R730" i="18"/>
  <c r="U730" i="18"/>
  <c r="X730" i="18"/>
  <c r="L731" i="18"/>
  <c r="O731" i="18"/>
  <c r="R731" i="18"/>
  <c r="U731" i="18"/>
  <c r="X731" i="18"/>
  <c r="L732" i="18"/>
  <c r="O732" i="18"/>
  <c r="R732" i="18"/>
  <c r="U732" i="18"/>
  <c r="X732" i="18"/>
  <c r="L733" i="18"/>
  <c r="O733" i="18"/>
  <c r="R733" i="18"/>
  <c r="U733" i="18"/>
  <c r="X733" i="18"/>
  <c r="L734" i="18"/>
  <c r="O734" i="18"/>
  <c r="R734" i="18"/>
  <c r="U734" i="18"/>
  <c r="X734" i="18"/>
  <c r="L735" i="18"/>
  <c r="O735" i="18"/>
  <c r="R735" i="18"/>
  <c r="U735" i="18"/>
  <c r="X735" i="18"/>
  <c r="L736" i="18"/>
  <c r="O736" i="18"/>
  <c r="R736" i="18"/>
  <c r="U736" i="18"/>
  <c r="X736" i="18"/>
  <c r="L674" i="18"/>
  <c r="O674" i="18"/>
  <c r="R674" i="18"/>
  <c r="U674" i="18"/>
  <c r="X674"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AA755" i="18" l="1"/>
  <c r="AA752" i="18"/>
  <c r="AA765" i="18"/>
  <c r="AA781" i="18"/>
  <c r="AA773" i="18"/>
  <c r="AA757" i="18"/>
  <c r="AA749" i="18"/>
  <c r="AA775" i="18"/>
  <c r="AA785" i="18"/>
  <c r="AA777" i="18"/>
  <c r="AA769" i="18"/>
  <c r="AA761" i="18"/>
  <c r="AA745" i="18"/>
  <c r="AA739" i="18"/>
  <c r="AA767" i="18"/>
  <c r="AA762" i="18"/>
  <c r="AA779" i="18"/>
  <c r="AA764" i="18"/>
  <c r="AA753" i="18"/>
  <c r="AA744" i="18"/>
  <c r="AA741" i="18"/>
  <c r="AA771" i="18"/>
  <c r="AA766" i="18"/>
  <c r="AA770" i="18"/>
  <c r="AA778" i="18"/>
  <c r="AA768" i="18"/>
  <c r="AA763" i="18"/>
  <c r="AA742" i="18"/>
  <c r="AA784" i="18"/>
  <c r="AA783" i="18"/>
  <c r="AA782" i="18"/>
  <c r="AA780" i="18"/>
  <c r="AA774" i="18"/>
  <c r="AA776" i="18"/>
  <c r="AA772" i="18"/>
  <c r="AA760" i="18"/>
  <c r="AA759" i="18"/>
  <c r="AA758" i="18"/>
  <c r="AA756" i="18"/>
  <c r="AA754" i="18"/>
  <c r="AA751" i="18"/>
  <c r="AA750" i="18"/>
  <c r="AA748" i="18"/>
  <c r="AA747" i="18"/>
  <c r="AA746" i="18"/>
  <c r="AA743" i="18"/>
  <c r="AA740" i="18"/>
  <c r="AA738" i="18"/>
  <c r="AA737" i="18"/>
  <c r="AA734" i="18"/>
  <c r="AA722" i="18"/>
  <c r="AA698" i="18"/>
  <c r="AA690" i="18"/>
  <c r="AA682" i="18"/>
  <c r="AA706" i="18"/>
  <c r="AA714" i="18"/>
  <c r="AA702" i="18"/>
  <c r="AA694" i="18"/>
  <c r="AA686" i="18"/>
  <c r="AA683" i="18"/>
  <c r="AA724" i="18"/>
  <c r="AA692" i="18"/>
  <c r="AA687" i="18"/>
  <c r="AA684" i="18"/>
  <c r="AA730" i="18"/>
  <c r="AA711" i="18"/>
  <c r="AA726" i="18"/>
  <c r="AA718" i="18"/>
  <c r="AA710" i="18"/>
  <c r="AA678" i="18"/>
  <c r="AA723" i="18"/>
  <c r="AA699" i="18"/>
  <c r="AA688" i="18"/>
  <c r="AA685" i="18"/>
  <c r="AA680" i="18"/>
  <c r="AA736" i="18"/>
  <c r="AA735" i="18"/>
  <c r="AA733" i="18"/>
  <c r="AA732" i="18"/>
  <c r="AA731" i="18"/>
  <c r="AA729" i="18"/>
  <c r="AA728" i="18"/>
  <c r="AA727" i="18"/>
  <c r="AA725" i="18"/>
  <c r="AA721" i="18"/>
  <c r="AA720" i="18"/>
  <c r="AA719" i="18"/>
  <c r="AA717" i="18"/>
  <c r="AA716" i="18"/>
  <c r="AA715" i="18"/>
  <c r="AA713" i="18"/>
  <c r="AA712" i="18"/>
  <c r="AA709" i="18"/>
  <c r="AA708" i="18"/>
  <c r="AA707" i="18"/>
  <c r="AA705" i="18"/>
  <c r="AA704" i="18"/>
  <c r="AA703" i="18"/>
  <c r="AA701" i="18"/>
  <c r="AA700" i="18"/>
  <c r="AA697" i="18"/>
  <c r="AA696" i="18"/>
  <c r="AA695" i="18"/>
  <c r="AA693" i="18"/>
  <c r="AA691" i="18"/>
  <c r="AA689" i="18"/>
  <c r="AA681" i="18"/>
  <c r="AA679" i="18"/>
  <c r="AA677" i="18"/>
  <c r="AA676" i="18"/>
  <c r="AA675" i="18"/>
  <c r="AA674" i="18"/>
  <c r="L631" i="18"/>
  <c r="O631" i="18"/>
  <c r="R631" i="18"/>
  <c r="U631" i="18"/>
  <c r="X631" i="18"/>
  <c r="L632" i="18"/>
  <c r="O632" i="18"/>
  <c r="R632" i="18"/>
  <c r="U632" i="18"/>
  <c r="X632" i="18"/>
  <c r="L633" i="18"/>
  <c r="O633" i="18"/>
  <c r="R633" i="18"/>
  <c r="U633" i="18"/>
  <c r="X633" i="18"/>
  <c r="L634" i="18"/>
  <c r="O634" i="18"/>
  <c r="R634" i="18"/>
  <c r="U634" i="18"/>
  <c r="X634" i="18"/>
  <c r="L635" i="18"/>
  <c r="O635" i="18"/>
  <c r="R635" i="18"/>
  <c r="U635" i="18"/>
  <c r="X635" i="18"/>
  <c r="L636" i="18"/>
  <c r="O636" i="18"/>
  <c r="R636" i="18"/>
  <c r="U636" i="18"/>
  <c r="X636" i="18"/>
  <c r="L637" i="18"/>
  <c r="O637" i="18"/>
  <c r="R637" i="18"/>
  <c r="U637" i="18"/>
  <c r="X637" i="18"/>
  <c r="L638" i="18"/>
  <c r="O638" i="18"/>
  <c r="R638" i="18"/>
  <c r="U638" i="18"/>
  <c r="X638" i="18"/>
  <c r="L639" i="18"/>
  <c r="O639" i="18"/>
  <c r="R639" i="18"/>
  <c r="U639" i="18"/>
  <c r="X639" i="18"/>
  <c r="L640" i="18"/>
  <c r="O640" i="18"/>
  <c r="R640" i="18"/>
  <c r="U640" i="18"/>
  <c r="X640" i="18"/>
  <c r="L641" i="18"/>
  <c r="O641" i="18"/>
  <c r="R641" i="18"/>
  <c r="U641" i="18"/>
  <c r="X641" i="18"/>
  <c r="L642" i="18"/>
  <c r="O642" i="18"/>
  <c r="R642" i="18"/>
  <c r="U642" i="18"/>
  <c r="X642" i="18"/>
  <c r="L643" i="18"/>
  <c r="O643" i="18"/>
  <c r="R643" i="18"/>
  <c r="U643" i="18"/>
  <c r="X643" i="18"/>
  <c r="L644" i="18"/>
  <c r="O644" i="18"/>
  <c r="R644" i="18"/>
  <c r="U644" i="18"/>
  <c r="X644" i="18"/>
  <c r="L645" i="18"/>
  <c r="O645" i="18"/>
  <c r="R645" i="18"/>
  <c r="U645" i="18"/>
  <c r="X645" i="18"/>
  <c r="L646" i="18"/>
  <c r="O646" i="18"/>
  <c r="R646" i="18"/>
  <c r="U646" i="18"/>
  <c r="X646" i="18"/>
  <c r="L647" i="18"/>
  <c r="O647" i="18"/>
  <c r="R647" i="18"/>
  <c r="U647" i="18"/>
  <c r="X647" i="18"/>
  <c r="L648" i="18"/>
  <c r="O648" i="18"/>
  <c r="R648" i="18"/>
  <c r="U648" i="18"/>
  <c r="X648" i="18"/>
  <c r="L649" i="18"/>
  <c r="O649" i="18"/>
  <c r="R649" i="18"/>
  <c r="U649" i="18"/>
  <c r="X649" i="18"/>
  <c r="L650" i="18"/>
  <c r="O650" i="18"/>
  <c r="R650" i="18"/>
  <c r="U650" i="18"/>
  <c r="X650" i="18"/>
  <c r="L651" i="18"/>
  <c r="O651" i="18"/>
  <c r="R651" i="18"/>
  <c r="U651" i="18"/>
  <c r="X651" i="18"/>
  <c r="L652" i="18"/>
  <c r="O652" i="18"/>
  <c r="R652" i="18"/>
  <c r="U652" i="18"/>
  <c r="X652" i="18"/>
  <c r="L653" i="18"/>
  <c r="O653" i="18"/>
  <c r="R653" i="18"/>
  <c r="U653" i="18"/>
  <c r="X653" i="18"/>
  <c r="L654" i="18"/>
  <c r="O654" i="18"/>
  <c r="R654" i="18"/>
  <c r="U654" i="18"/>
  <c r="X654" i="18"/>
  <c r="L655" i="18"/>
  <c r="O655" i="18"/>
  <c r="R655" i="18"/>
  <c r="U655" i="18"/>
  <c r="X655" i="18"/>
  <c r="L656" i="18"/>
  <c r="O656" i="18"/>
  <c r="R656" i="18"/>
  <c r="U656" i="18"/>
  <c r="X656" i="18"/>
  <c r="L657" i="18"/>
  <c r="O657" i="18"/>
  <c r="R657" i="18"/>
  <c r="U657" i="18"/>
  <c r="X657" i="18"/>
  <c r="L658" i="18"/>
  <c r="O658" i="18"/>
  <c r="R658" i="18"/>
  <c r="U658" i="18"/>
  <c r="X658" i="18"/>
  <c r="L659" i="18"/>
  <c r="O659" i="18"/>
  <c r="R659" i="18"/>
  <c r="U659" i="18"/>
  <c r="X659" i="18"/>
  <c r="L660" i="18"/>
  <c r="O660" i="18"/>
  <c r="R660" i="18"/>
  <c r="U660" i="18"/>
  <c r="X660" i="18"/>
  <c r="L661" i="18"/>
  <c r="O661" i="18"/>
  <c r="R661" i="18"/>
  <c r="U661" i="18"/>
  <c r="X661" i="18"/>
  <c r="L662" i="18"/>
  <c r="O662" i="18"/>
  <c r="R662" i="18"/>
  <c r="U662" i="18"/>
  <c r="X662" i="18"/>
  <c r="L663" i="18"/>
  <c r="O663" i="18"/>
  <c r="R663" i="18"/>
  <c r="U663" i="18"/>
  <c r="X663" i="18"/>
  <c r="L664" i="18"/>
  <c r="O664" i="18"/>
  <c r="R664" i="18"/>
  <c r="U664" i="18"/>
  <c r="X664" i="18"/>
  <c r="L665" i="18"/>
  <c r="O665" i="18"/>
  <c r="R665" i="18"/>
  <c r="U665" i="18"/>
  <c r="X665" i="18"/>
  <c r="L666" i="18"/>
  <c r="O666" i="18"/>
  <c r="R666" i="18"/>
  <c r="U666" i="18"/>
  <c r="X666" i="18"/>
  <c r="L667" i="18"/>
  <c r="O667" i="18"/>
  <c r="R667" i="18"/>
  <c r="U667" i="18"/>
  <c r="X667" i="18"/>
  <c r="L668" i="18"/>
  <c r="O668" i="18"/>
  <c r="R668" i="18"/>
  <c r="U668" i="18"/>
  <c r="X668" i="18"/>
  <c r="L669" i="18"/>
  <c r="O669" i="18"/>
  <c r="R669" i="18"/>
  <c r="U669" i="18"/>
  <c r="X669" i="18"/>
  <c r="L670" i="18"/>
  <c r="O670" i="18"/>
  <c r="R670" i="18"/>
  <c r="U670" i="18"/>
  <c r="X670" i="18"/>
  <c r="L671" i="18"/>
  <c r="O671" i="18"/>
  <c r="R671" i="18"/>
  <c r="U671" i="18"/>
  <c r="X671" i="18"/>
  <c r="L672" i="18"/>
  <c r="O672" i="18"/>
  <c r="R672" i="18"/>
  <c r="U672" i="18"/>
  <c r="X672" i="18"/>
  <c r="L673" i="18"/>
  <c r="O673" i="18"/>
  <c r="R673" i="18"/>
  <c r="U673" i="18"/>
  <c r="X673"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L613" i="18"/>
  <c r="O613" i="18"/>
  <c r="R613" i="18"/>
  <c r="U613" i="18"/>
  <c r="X613" i="18"/>
  <c r="L614" i="18"/>
  <c r="O614" i="18"/>
  <c r="R614" i="18"/>
  <c r="U614" i="18"/>
  <c r="X614" i="18"/>
  <c r="L615" i="18"/>
  <c r="O615" i="18"/>
  <c r="R615" i="18"/>
  <c r="U615" i="18"/>
  <c r="X615" i="18"/>
  <c r="L616" i="18"/>
  <c r="O616" i="18"/>
  <c r="R616" i="18"/>
  <c r="U616" i="18"/>
  <c r="X616" i="18"/>
  <c r="L617" i="18"/>
  <c r="O617" i="18"/>
  <c r="R617" i="18"/>
  <c r="U617" i="18"/>
  <c r="X617" i="18"/>
  <c r="L618" i="18"/>
  <c r="O618" i="18"/>
  <c r="R618" i="18"/>
  <c r="U618" i="18"/>
  <c r="X618" i="18"/>
  <c r="L619" i="18"/>
  <c r="O619" i="18"/>
  <c r="R619" i="18"/>
  <c r="U619" i="18"/>
  <c r="X619" i="18"/>
  <c r="L620" i="18"/>
  <c r="O620" i="18"/>
  <c r="R620" i="18"/>
  <c r="U620" i="18"/>
  <c r="X620" i="18"/>
  <c r="L621" i="18"/>
  <c r="O621" i="18"/>
  <c r="R621" i="18"/>
  <c r="U621" i="18"/>
  <c r="X621" i="18"/>
  <c r="L622" i="18"/>
  <c r="O622" i="18"/>
  <c r="R622" i="18"/>
  <c r="U622" i="18"/>
  <c r="X622" i="18"/>
  <c r="L623" i="18"/>
  <c r="O623" i="18"/>
  <c r="R623" i="18"/>
  <c r="U623" i="18"/>
  <c r="X623" i="18"/>
  <c r="L624" i="18"/>
  <c r="O624" i="18"/>
  <c r="R624" i="18"/>
  <c r="U624" i="18"/>
  <c r="X624" i="18"/>
  <c r="L625" i="18"/>
  <c r="O625" i="18"/>
  <c r="R625" i="18"/>
  <c r="U625" i="18"/>
  <c r="X625" i="18"/>
  <c r="L626" i="18"/>
  <c r="O626" i="18"/>
  <c r="R626" i="18"/>
  <c r="U626" i="18"/>
  <c r="X626" i="18"/>
  <c r="L627" i="18"/>
  <c r="O627" i="18"/>
  <c r="R627" i="18"/>
  <c r="U627" i="18"/>
  <c r="X627" i="18"/>
  <c r="L628" i="18"/>
  <c r="O628" i="18"/>
  <c r="R628" i="18"/>
  <c r="U628" i="18"/>
  <c r="X628" i="18"/>
  <c r="L629" i="18"/>
  <c r="O629" i="18"/>
  <c r="R629" i="18"/>
  <c r="U629" i="18"/>
  <c r="X629" i="18"/>
  <c r="L630" i="18"/>
  <c r="O630" i="18"/>
  <c r="R630" i="18"/>
  <c r="U630" i="18"/>
  <c r="X630" i="18"/>
  <c r="L612" i="18"/>
  <c r="O612" i="18"/>
  <c r="R612" i="18"/>
  <c r="U612" i="18"/>
  <c r="X612" i="18"/>
  <c r="I612" i="18"/>
  <c r="I613" i="18"/>
  <c r="I614" i="18"/>
  <c r="I615" i="18"/>
  <c r="I616" i="18"/>
  <c r="I617" i="18"/>
  <c r="I618" i="18"/>
  <c r="I619" i="18"/>
  <c r="I620" i="18"/>
  <c r="I621" i="18"/>
  <c r="I622" i="18"/>
  <c r="I623" i="18"/>
  <c r="I624" i="18"/>
  <c r="I625" i="18"/>
  <c r="I626" i="18"/>
  <c r="I627" i="18"/>
  <c r="I628" i="18"/>
  <c r="I629" i="18"/>
  <c r="I630" i="18"/>
  <c r="N151" i="18"/>
  <c r="L575" i="18"/>
  <c r="O575" i="18"/>
  <c r="R575" i="18"/>
  <c r="U575" i="18"/>
  <c r="X575" i="18"/>
  <c r="L576" i="18"/>
  <c r="O576" i="18"/>
  <c r="R576" i="18"/>
  <c r="U576" i="18"/>
  <c r="X576" i="18"/>
  <c r="L577" i="18"/>
  <c r="O577" i="18"/>
  <c r="R577" i="18"/>
  <c r="U577" i="18"/>
  <c r="X577" i="18"/>
  <c r="L578" i="18"/>
  <c r="O578" i="18"/>
  <c r="R578" i="18"/>
  <c r="U578" i="18"/>
  <c r="X578" i="18"/>
  <c r="L579" i="18"/>
  <c r="O579" i="18"/>
  <c r="R579" i="18"/>
  <c r="U579" i="18"/>
  <c r="X579" i="18"/>
  <c r="L580" i="18"/>
  <c r="O580" i="18"/>
  <c r="R580" i="18"/>
  <c r="U580" i="18"/>
  <c r="X580" i="18"/>
  <c r="L581" i="18"/>
  <c r="O581" i="18"/>
  <c r="R581" i="18"/>
  <c r="U581" i="18"/>
  <c r="X581" i="18"/>
  <c r="L582" i="18"/>
  <c r="O582" i="18"/>
  <c r="R582" i="18"/>
  <c r="U582" i="18"/>
  <c r="X582" i="18"/>
  <c r="L583" i="18"/>
  <c r="O583" i="18"/>
  <c r="R583" i="18"/>
  <c r="U583" i="18"/>
  <c r="X583" i="18"/>
  <c r="L584" i="18"/>
  <c r="O584" i="18"/>
  <c r="R584" i="18"/>
  <c r="U584" i="18"/>
  <c r="X584" i="18"/>
  <c r="L585" i="18"/>
  <c r="O585" i="18"/>
  <c r="R585" i="18"/>
  <c r="U585" i="18"/>
  <c r="X585" i="18"/>
  <c r="L586" i="18"/>
  <c r="O586" i="18"/>
  <c r="R586" i="18"/>
  <c r="U586" i="18"/>
  <c r="X586" i="18"/>
  <c r="L587" i="18"/>
  <c r="O587" i="18"/>
  <c r="R587" i="18"/>
  <c r="U587" i="18"/>
  <c r="X587" i="18"/>
  <c r="L588" i="18"/>
  <c r="O588" i="18"/>
  <c r="R588" i="18"/>
  <c r="U588" i="18"/>
  <c r="X588" i="18"/>
  <c r="L589" i="18"/>
  <c r="O589" i="18"/>
  <c r="R589" i="18"/>
  <c r="U589" i="18"/>
  <c r="X589" i="18"/>
  <c r="L590" i="18"/>
  <c r="O590" i="18"/>
  <c r="R590" i="18"/>
  <c r="U590" i="18"/>
  <c r="X590" i="18"/>
  <c r="L591" i="18"/>
  <c r="O591" i="18"/>
  <c r="R591" i="18"/>
  <c r="U591" i="18"/>
  <c r="X591" i="18"/>
  <c r="L592" i="18"/>
  <c r="O592" i="18"/>
  <c r="R592" i="18"/>
  <c r="U592" i="18"/>
  <c r="X592" i="18"/>
  <c r="L593" i="18"/>
  <c r="O593" i="18"/>
  <c r="R593" i="18"/>
  <c r="U593" i="18"/>
  <c r="X593" i="18"/>
  <c r="L594" i="18"/>
  <c r="O594" i="18"/>
  <c r="R594" i="18"/>
  <c r="U594" i="18"/>
  <c r="X594" i="18"/>
  <c r="L595" i="18"/>
  <c r="O595" i="18"/>
  <c r="R595" i="18"/>
  <c r="U595" i="18"/>
  <c r="X595" i="18"/>
  <c r="L596" i="18"/>
  <c r="O596" i="18"/>
  <c r="R596" i="18"/>
  <c r="U596" i="18"/>
  <c r="X596" i="18"/>
  <c r="L597" i="18"/>
  <c r="O597" i="18"/>
  <c r="R597" i="18"/>
  <c r="U597" i="18"/>
  <c r="X597" i="18"/>
  <c r="L598" i="18"/>
  <c r="O598" i="18"/>
  <c r="R598" i="18"/>
  <c r="U598" i="18"/>
  <c r="X598" i="18"/>
  <c r="L599" i="18"/>
  <c r="O599" i="18"/>
  <c r="R599" i="18"/>
  <c r="U599" i="18"/>
  <c r="X599" i="18"/>
  <c r="L600" i="18"/>
  <c r="O600" i="18"/>
  <c r="R600" i="18"/>
  <c r="U600" i="18"/>
  <c r="X600" i="18"/>
  <c r="L601" i="18"/>
  <c r="O601" i="18"/>
  <c r="R601" i="18"/>
  <c r="U601" i="18"/>
  <c r="X601" i="18"/>
  <c r="L602" i="18"/>
  <c r="O602" i="18"/>
  <c r="R602" i="18"/>
  <c r="U602" i="18"/>
  <c r="X602" i="18"/>
  <c r="L603" i="18"/>
  <c r="O603" i="18"/>
  <c r="R603" i="18"/>
  <c r="U603" i="18"/>
  <c r="X603" i="18"/>
  <c r="L604" i="18"/>
  <c r="O604" i="18"/>
  <c r="R604" i="18"/>
  <c r="U604" i="18"/>
  <c r="X604" i="18"/>
  <c r="L605" i="18"/>
  <c r="O605" i="18"/>
  <c r="R605" i="18"/>
  <c r="U605" i="18"/>
  <c r="X605" i="18"/>
  <c r="L606" i="18"/>
  <c r="O606" i="18"/>
  <c r="R606" i="18"/>
  <c r="U606" i="18"/>
  <c r="X606" i="18"/>
  <c r="L607" i="18"/>
  <c r="O607" i="18"/>
  <c r="R607" i="18"/>
  <c r="U607" i="18"/>
  <c r="X607" i="18"/>
  <c r="L608" i="18"/>
  <c r="O608" i="18"/>
  <c r="R608" i="18"/>
  <c r="U608" i="18"/>
  <c r="X608" i="18"/>
  <c r="L609" i="18"/>
  <c r="O609" i="18"/>
  <c r="R609" i="18"/>
  <c r="U609" i="18"/>
  <c r="X609" i="18"/>
  <c r="L610" i="18"/>
  <c r="O610" i="18"/>
  <c r="R610" i="18"/>
  <c r="U610" i="18"/>
  <c r="X610" i="18"/>
  <c r="L611" i="18"/>
  <c r="O611" i="18"/>
  <c r="R611" i="18"/>
  <c r="U611" i="18"/>
  <c r="X611" i="18"/>
  <c r="L574" i="18"/>
  <c r="O574" i="18"/>
  <c r="R574" i="18"/>
  <c r="U574" i="18"/>
  <c r="X574"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572" i="18"/>
  <c r="L572" i="18"/>
  <c r="O572" i="18"/>
  <c r="R572" i="18"/>
  <c r="U572" i="18"/>
  <c r="X572" i="18"/>
  <c r="I573" i="18"/>
  <c r="L573" i="18"/>
  <c r="O573" i="18"/>
  <c r="R573" i="18"/>
  <c r="U573" i="18"/>
  <c r="X573" i="18"/>
  <c r="I568" i="18"/>
  <c r="L568" i="18"/>
  <c r="O568" i="18"/>
  <c r="R568" i="18"/>
  <c r="U568" i="18"/>
  <c r="X568" i="18"/>
  <c r="I569" i="18"/>
  <c r="L569" i="18"/>
  <c r="O569" i="18"/>
  <c r="R569" i="18"/>
  <c r="U569" i="18"/>
  <c r="X569" i="18"/>
  <c r="I570" i="18"/>
  <c r="L570" i="18"/>
  <c r="O570" i="18"/>
  <c r="R570" i="18"/>
  <c r="U570" i="18"/>
  <c r="X570" i="18"/>
  <c r="I571" i="18"/>
  <c r="L571" i="18"/>
  <c r="O571" i="18"/>
  <c r="R571" i="18"/>
  <c r="U571" i="18"/>
  <c r="X571" i="18"/>
  <c r="AA670" i="18" l="1"/>
  <c r="AA646" i="18"/>
  <c r="AA662" i="18"/>
  <c r="AA666" i="18"/>
  <c r="AA654" i="18"/>
  <c r="AA661" i="18"/>
  <c r="AA638" i="18"/>
  <c r="AA642" i="18"/>
  <c r="AA650" i="18"/>
  <c r="AA658" i="18"/>
  <c r="AA656" i="18"/>
  <c r="AA659" i="18"/>
  <c r="AA664" i="18"/>
  <c r="AA634" i="18"/>
  <c r="AA672" i="18"/>
  <c r="AA660" i="18"/>
  <c r="AA644" i="18"/>
  <c r="AA633" i="18"/>
  <c r="AA647" i="18"/>
  <c r="AA648" i="18"/>
  <c r="AA673" i="18"/>
  <c r="AA671" i="18"/>
  <c r="AA669" i="18"/>
  <c r="AA668" i="18"/>
  <c r="AA667" i="18"/>
  <c r="AA665" i="18"/>
  <c r="AA663" i="18"/>
  <c r="AA657" i="18"/>
  <c r="AA655" i="18"/>
  <c r="AA653" i="18"/>
  <c r="AA652" i="18"/>
  <c r="AA651" i="18"/>
  <c r="AA649" i="18"/>
  <c r="AA645" i="18"/>
  <c r="AA643" i="18"/>
  <c r="AA641" i="18"/>
  <c r="AA640" i="18"/>
  <c r="AA639" i="18"/>
  <c r="AA637" i="18"/>
  <c r="AA636" i="18"/>
  <c r="AA635" i="18"/>
  <c r="AA632" i="18"/>
  <c r="AA631" i="18"/>
  <c r="AA624" i="18"/>
  <c r="AA616" i="18"/>
  <c r="AA628" i="18"/>
  <c r="AA615" i="18"/>
  <c r="AA626" i="18"/>
  <c r="AA612" i="18"/>
  <c r="AA617" i="18"/>
  <c r="AA620" i="18"/>
  <c r="AA625" i="18"/>
  <c r="AA623" i="18"/>
  <c r="AA614" i="18"/>
  <c r="AA618" i="18"/>
  <c r="AA627" i="18"/>
  <c r="AA630" i="18"/>
  <c r="AA621" i="18"/>
  <c r="AA619" i="18"/>
  <c r="AA629" i="18"/>
  <c r="AA622" i="18"/>
  <c r="AA613" i="18"/>
  <c r="AA606" i="18"/>
  <c r="AA598" i="18"/>
  <c r="AA590" i="18"/>
  <c r="AA582" i="18"/>
  <c r="AA581" i="18"/>
  <c r="AA584" i="18"/>
  <c r="AA610" i="18"/>
  <c r="AA602" i="18"/>
  <c r="AA594" i="18"/>
  <c r="AA586" i="18"/>
  <c r="AA578" i="18"/>
  <c r="AA604" i="18"/>
  <c r="AA599" i="18"/>
  <c r="AA596" i="18"/>
  <c r="AA593" i="18"/>
  <c r="AA611" i="18"/>
  <c r="AA608" i="18"/>
  <c r="AA605" i="18"/>
  <c r="AA595" i="18"/>
  <c r="AA579" i="18"/>
  <c r="AA576" i="18"/>
  <c r="AA588" i="18"/>
  <c r="AA585" i="18"/>
  <c r="AA603" i="18"/>
  <c r="AA600" i="18"/>
  <c r="AA597" i="18"/>
  <c r="AA587" i="18"/>
  <c r="AA609" i="18"/>
  <c r="AA583" i="18"/>
  <c r="AA580" i="18"/>
  <c r="AA577" i="18"/>
  <c r="AA592" i="18"/>
  <c r="AA589" i="18"/>
  <c r="AA607" i="18"/>
  <c r="AA601" i="18"/>
  <c r="AA591" i="18"/>
  <c r="AA575" i="18"/>
  <c r="AA574" i="18"/>
  <c r="AA573" i="18"/>
  <c r="AA572" i="18"/>
  <c r="AA571" i="18"/>
  <c r="AA570" i="18"/>
  <c r="AA569" i="18"/>
  <c r="AA568" i="18"/>
  <c r="L533" i="18"/>
  <c r="O533" i="18"/>
  <c r="R533" i="18"/>
  <c r="U533" i="18"/>
  <c r="X533" i="18"/>
  <c r="L534" i="18"/>
  <c r="O534" i="18"/>
  <c r="R534" i="18"/>
  <c r="U534" i="18"/>
  <c r="X534" i="18"/>
  <c r="L535" i="18"/>
  <c r="O535" i="18"/>
  <c r="R535" i="18"/>
  <c r="U535" i="18"/>
  <c r="X535" i="18"/>
  <c r="L536" i="18"/>
  <c r="O536" i="18"/>
  <c r="R536" i="18"/>
  <c r="U536" i="18"/>
  <c r="X536" i="18"/>
  <c r="L537" i="18"/>
  <c r="O537" i="18"/>
  <c r="R537" i="18"/>
  <c r="U537" i="18"/>
  <c r="X537" i="18"/>
  <c r="L538" i="18"/>
  <c r="O538" i="18"/>
  <c r="R538" i="18"/>
  <c r="U538" i="18"/>
  <c r="X538" i="18"/>
  <c r="L539" i="18"/>
  <c r="O539" i="18"/>
  <c r="R539" i="18"/>
  <c r="U539" i="18"/>
  <c r="X539" i="18"/>
  <c r="L540" i="18"/>
  <c r="O540" i="18"/>
  <c r="R540" i="18"/>
  <c r="U540" i="18"/>
  <c r="X540" i="18"/>
  <c r="L541" i="18"/>
  <c r="O541" i="18"/>
  <c r="R541" i="18"/>
  <c r="U541" i="18"/>
  <c r="X541" i="18"/>
  <c r="L542" i="18"/>
  <c r="O542" i="18"/>
  <c r="R542" i="18"/>
  <c r="U542" i="18"/>
  <c r="X542" i="18"/>
  <c r="L543" i="18"/>
  <c r="O543" i="18"/>
  <c r="R543" i="18"/>
  <c r="U543" i="18"/>
  <c r="X543" i="18"/>
  <c r="L544" i="18"/>
  <c r="O544" i="18"/>
  <c r="R544" i="18"/>
  <c r="U544" i="18"/>
  <c r="X544" i="18"/>
  <c r="L545" i="18"/>
  <c r="O545" i="18"/>
  <c r="R545" i="18"/>
  <c r="U545" i="18"/>
  <c r="X545" i="18"/>
  <c r="L546" i="18"/>
  <c r="O546" i="18"/>
  <c r="R546" i="18"/>
  <c r="U546" i="18"/>
  <c r="X546" i="18"/>
  <c r="L547" i="18"/>
  <c r="O547" i="18"/>
  <c r="R547" i="18"/>
  <c r="U547" i="18"/>
  <c r="X547" i="18"/>
  <c r="L548" i="18"/>
  <c r="O548" i="18"/>
  <c r="R548" i="18"/>
  <c r="U548" i="18"/>
  <c r="X548" i="18"/>
  <c r="L549" i="18"/>
  <c r="O549" i="18"/>
  <c r="R549" i="18"/>
  <c r="U549" i="18"/>
  <c r="X549" i="18"/>
  <c r="L550" i="18"/>
  <c r="O550" i="18"/>
  <c r="R550" i="18"/>
  <c r="U550" i="18"/>
  <c r="X550" i="18"/>
  <c r="L551" i="18"/>
  <c r="O551" i="18"/>
  <c r="R551" i="18"/>
  <c r="U551" i="18"/>
  <c r="X551" i="18"/>
  <c r="L552" i="18"/>
  <c r="O552" i="18"/>
  <c r="R552" i="18"/>
  <c r="U552" i="18"/>
  <c r="X552" i="18"/>
  <c r="L553" i="18"/>
  <c r="O553" i="18"/>
  <c r="R553" i="18"/>
  <c r="U553" i="18"/>
  <c r="X553" i="18"/>
  <c r="L554" i="18"/>
  <c r="O554" i="18"/>
  <c r="R554" i="18"/>
  <c r="U554" i="18"/>
  <c r="X554" i="18"/>
  <c r="L555" i="18"/>
  <c r="O555" i="18"/>
  <c r="R555" i="18"/>
  <c r="U555" i="18"/>
  <c r="X555" i="18"/>
  <c r="L556" i="18"/>
  <c r="O556" i="18"/>
  <c r="R556" i="18"/>
  <c r="U556" i="18"/>
  <c r="X556" i="18"/>
  <c r="L557" i="18"/>
  <c r="O557" i="18"/>
  <c r="R557" i="18"/>
  <c r="U557" i="18"/>
  <c r="X557" i="18"/>
  <c r="L558" i="18"/>
  <c r="O558" i="18"/>
  <c r="R558" i="18"/>
  <c r="U558" i="18"/>
  <c r="X558" i="18"/>
  <c r="L559" i="18"/>
  <c r="O559" i="18"/>
  <c r="R559" i="18"/>
  <c r="U559" i="18"/>
  <c r="X559" i="18"/>
  <c r="L560" i="18"/>
  <c r="O560" i="18"/>
  <c r="R560" i="18"/>
  <c r="U560" i="18"/>
  <c r="X560" i="18"/>
  <c r="L561" i="18"/>
  <c r="O561" i="18"/>
  <c r="R561" i="18"/>
  <c r="U561" i="18"/>
  <c r="X561" i="18"/>
  <c r="L562" i="18"/>
  <c r="O562" i="18"/>
  <c r="R562" i="18"/>
  <c r="U562" i="18"/>
  <c r="X562" i="18"/>
  <c r="L563" i="18"/>
  <c r="O563" i="18"/>
  <c r="R563" i="18"/>
  <c r="U563" i="18"/>
  <c r="X563" i="18"/>
  <c r="L564" i="18"/>
  <c r="O564" i="18"/>
  <c r="R564" i="18"/>
  <c r="U564" i="18"/>
  <c r="X564" i="18"/>
  <c r="L565" i="18"/>
  <c r="O565" i="18"/>
  <c r="R565" i="18"/>
  <c r="U565" i="18"/>
  <c r="X565" i="18"/>
  <c r="L566" i="18"/>
  <c r="O566" i="18"/>
  <c r="R566" i="18"/>
  <c r="U566" i="18"/>
  <c r="X566" i="18"/>
  <c r="L567" i="18"/>
  <c r="O567" i="18"/>
  <c r="R567" i="18"/>
  <c r="U567" i="18"/>
  <c r="X567" i="18"/>
  <c r="L532" i="18"/>
  <c r="O532" i="18"/>
  <c r="R532" i="18"/>
  <c r="U532" i="18"/>
  <c r="X532"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AA556" i="18" l="1"/>
  <c r="AA564" i="18"/>
  <c r="AA560" i="18"/>
  <c r="AA544" i="18"/>
  <c r="AA552" i="18"/>
  <c r="AA540" i="18"/>
  <c r="AA548" i="18"/>
  <c r="AA538" i="18"/>
  <c r="AA539" i="18"/>
  <c r="AA536" i="18"/>
  <c r="AA555" i="18"/>
  <c r="AA554" i="18"/>
  <c r="AA553" i="18"/>
  <c r="AA551" i="18"/>
  <c r="AA567" i="18"/>
  <c r="AA566" i="18"/>
  <c r="AA565" i="18"/>
  <c r="AA563" i="18"/>
  <c r="AA562" i="18"/>
  <c r="AA561" i="18"/>
  <c r="AA559" i="18"/>
  <c r="AA558" i="18"/>
  <c r="AA557" i="18"/>
  <c r="AA550" i="18"/>
  <c r="AA549" i="18"/>
  <c r="AA547" i="18"/>
  <c r="AA546" i="18"/>
  <c r="AA545" i="18"/>
  <c r="AA543" i="18"/>
  <c r="AA542" i="18"/>
  <c r="AA541" i="18"/>
  <c r="AA537" i="18"/>
  <c r="AA535" i="18"/>
  <c r="AA534" i="18"/>
  <c r="AA533" i="18"/>
  <c r="AA532" i="18"/>
  <c r="L460" i="18"/>
  <c r="O460" i="18"/>
  <c r="R460" i="18"/>
  <c r="U460" i="18"/>
  <c r="X460" i="18"/>
  <c r="L461" i="18"/>
  <c r="O461" i="18"/>
  <c r="R461" i="18"/>
  <c r="U461" i="18"/>
  <c r="X461" i="18"/>
  <c r="L462" i="18"/>
  <c r="O462" i="18"/>
  <c r="R462" i="18"/>
  <c r="U462" i="18"/>
  <c r="X462" i="18"/>
  <c r="L463" i="18"/>
  <c r="O463" i="18"/>
  <c r="R463" i="18"/>
  <c r="U463" i="18"/>
  <c r="X463" i="18"/>
  <c r="L464" i="18"/>
  <c r="O464" i="18"/>
  <c r="R464" i="18"/>
  <c r="U464" i="18"/>
  <c r="X464" i="18"/>
  <c r="L465" i="18"/>
  <c r="O465" i="18"/>
  <c r="R465" i="18"/>
  <c r="U465" i="18"/>
  <c r="X465" i="18"/>
  <c r="L466" i="18"/>
  <c r="O466" i="18"/>
  <c r="R466" i="18"/>
  <c r="U466" i="18"/>
  <c r="X466" i="18"/>
  <c r="L467" i="18"/>
  <c r="O467" i="18"/>
  <c r="R467" i="18"/>
  <c r="U467" i="18"/>
  <c r="X467" i="18"/>
  <c r="L468" i="18"/>
  <c r="O468" i="18"/>
  <c r="R468" i="18"/>
  <c r="U468" i="18"/>
  <c r="X468" i="18"/>
  <c r="L469" i="18"/>
  <c r="O469" i="18"/>
  <c r="R469" i="18"/>
  <c r="U469" i="18"/>
  <c r="X469" i="18"/>
  <c r="L470" i="18"/>
  <c r="O470" i="18"/>
  <c r="R470" i="18"/>
  <c r="U470" i="18"/>
  <c r="X470" i="18"/>
  <c r="L471" i="18"/>
  <c r="O471" i="18"/>
  <c r="R471" i="18"/>
  <c r="U471" i="18"/>
  <c r="X471" i="18"/>
  <c r="L472" i="18"/>
  <c r="O472" i="18"/>
  <c r="R472" i="18"/>
  <c r="U472" i="18"/>
  <c r="X472" i="18"/>
  <c r="L473" i="18"/>
  <c r="O473" i="18"/>
  <c r="R473" i="18"/>
  <c r="U473" i="18"/>
  <c r="X473" i="18"/>
  <c r="L474" i="18"/>
  <c r="O474" i="18"/>
  <c r="R474" i="18"/>
  <c r="U474" i="18"/>
  <c r="X474" i="18"/>
  <c r="L475" i="18"/>
  <c r="O475" i="18"/>
  <c r="R475" i="18"/>
  <c r="U475" i="18"/>
  <c r="X475" i="18"/>
  <c r="L476" i="18"/>
  <c r="O476" i="18"/>
  <c r="R476" i="18"/>
  <c r="U476" i="18"/>
  <c r="X476" i="18"/>
  <c r="L477" i="18"/>
  <c r="O477" i="18"/>
  <c r="R477" i="18"/>
  <c r="U477" i="18"/>
  <c r="X477" i="18"/>
  <c r="L478" i="18"/>
  <c r="O478" i="18"/>
  <c r="R478" i="18"/>
  <c r="U478" i="18"/>
  <c r="X478" i="18"/>
  <c r="L479" i="18"/>
  <c r="O479" i="18"/>
  <c r="R479" i="18"/>
  <c r="U479" i="18"/>
  <c r="X479" i="18"/>
  <c r="L480" i="18"/>
  <c r="O480" i="18"/>
  <c r="R480" i="18"/>
  <c r="U480" i="18"/>
  <c r="X480" i="18"/>
  <c r="L481" i="18"/>
  <c r="O481" i="18"/>
  <c r="R481" i="18"/>
  <c r="U481" i="18"/>
  <c r="X481" i="18"/>
  <c r="L482" i="18"/>
  <c r="O482" i="18"/>
  <c r="R482" i="18"/>
  <c r="U482" i="18"/>
  <c r="X482" i="18"/>
  <c r="L483" i="18"/>
  <c r="O483" i="18"/>
  <c r="R483" i="18"/>
  <c r="U483" i="18"/>
  <c r="X483" i="18"/>
  <c r="L484" i="18"/>
  <c r="O484" i="18"/>
  <c r="R484" i="18"/>
  <c r="U484" i="18"/>
  <c r="X484" i="18"/>
  <c r="L485" i="18"/>
  <c r="O485" i="18"/>
  <c r="R485" i="18"/>
  <c r="U485" i="18"/>
  <c r="X485" i="18"/>
  <c r="L486" i="18"/>
  <c r="O486" i="18"/>
  <c r="R486" i="18"/>
  <c r="U486" i="18"/>
  <c r="X486" i="18"/>
  <c r="L487" i="18"/>
  <c r="O487" i="18"/>
  <c r="R487" i="18"/>
  <c r="U487" i="18"/>
  <c r="X487" i="18"/>
  <c r="L488" i="18"/>
  <c r="O488" i="18"/>
  <c r="R488" i="18"/>
  <c r="U488" i="18"/>
  <c r="X488" i="18"/>
  <c r="L489" i="18"/>
  <c r="O489" i="18"/>
  <c r="R489" i="18"/>
  <c r="U489" i="18"/>
  <c r="X489" i="18"/>
  <c r="L490" i="18"/>
  <c r="O490" i="18"/>
  <c r="R490" i="18"/>
  <c r="U490" i="18"/>
  <c r="X490" i="18"/>
  <c r="L491" i="18"/>
  <c r="O491" i="18"/>
  <c r="R491" i="18"/>
  <c r="U491" i="18"/>
  <c r="X491" i="18"/>
  <c r="L492" i="18"/>
  <c r="O492" i="18"/>
  <c r="R492" i="18"/>
  <c r="U492" i="18"/>
  <c r="X492" i="18"/>
  <c r="L493" i="18"/>
  <c r="O493" i="18"/>
  <c r="R493" i="18"/>
  <c r="U493" i="18"/>
  <c r="X493" i="18"/>
  <c r="L494" i="18"/>
  <c r="O494" i="18"/>
  <c r="R494" i="18"/>
  <c r="U494" i="18"/>
  <c r="X494" i="18"/>
  <c r="L495" i="18"/>
  <c r="O495" i="18"/>
  <c r="R495" i="18"/>
  <c r="U495" i="18"/>
  <c r="X495" i="18"/>
  <c r="L496" i="18"/>
  <c r="O496" i="18"/>
  <c r="R496" i="18"/>
  <c r="U496" i="18"/>
  <c r="X496" i="18"/>
  <c r="L497" i="18"/>
  <c r="O497" i="18"/>
  <c r="R497" i="18"/>
  <c r="U497" i="18"/>
  <c r="X497" i="18"/>
  <c r="L498" i="18"/>
  <c r="O498" i="18"/>
  <c r="R498" i="18"/>
  <c r="U498" i="18"/>
  <c r="X498" i="18"/>
  <c r="L499" i="18"/>
  <c r="O499" i="18"/>
  <c r="R499" i="18"/>
  <c r="U499" i="18"/>
  <c r="X499" i="18"/>
  <c r="L500" i="18"/>
  <c r="O500" i="18"/>
  <c r="R500" i="18"/>
  <c r="U500" i="18"/>
  <c r="X500" i="18"/>
  <c r="L501" i="18"/>
  <c r="O501" i="18"/>
  <c r="R501" i="18"/>
  <c r="U501" i="18"/>
  <c r="X501" i="18"/>
  <c r="L502" i="18"/>
  <c r="O502" i="18"/>
  <c r="R502" i="18"/>
  <c r="U502" i="18"/>
  <c r="X502" i="18"/>
  <c r="L503" i="18"/>
  <c r="O503" i="18"/>
  <c r="R503" i="18"/>
  <c r="U503" i="18"/>
  <c r="X503" i="18"/>
  <c r="L504" i="18"/>
  <c r="O504" i="18"/>
  <c r="R504" i="18"/>
  <c r="U504" i="18"/>
  <c r="X504" i="18"/>
  <c r="L505" i="18"/>
  <c r="O505" i="18"/>
  <c r="R505" i="18"/>
  <c r="U505" i="18"/>
  <c r="X505" i="18"/>
  <c r="L506" i="18"/>
  <c r="O506" i="18"/>
  <c r="R506" i="18"/>
  <c r="U506" i="18"/>
  <c r="X506" i="18"/>
  <c r="L507" i="18"/>
  <c r="O507" i="18"/>
  <c r="R507" i="18"/>
  <c r="U507" i="18"/>
  <c r="X507" i="18"/>
  <c r="L508" i="18"/>
  <c r="O508" i="18"/>
  <c r="R508" i="18"/>
  <c r="U508" i="18"/>
  <c r="X508" i="18"/>
  <c r="L509" i="18"/>
  <c r="O509" i="18"/>
  <c r="R509" i="18"/>
  <c r="U509" i="18"/>
  <c r="X509" i="18"/>
  <c r="L510" i="18"/>
  <c r="O510" i="18"/>
  <c r="R510" i="18"/>
  <c r="U510" i="18"/>
  <c r="X510" i="18"/>
  <c r="L511" i="18"/>
  <c r="O511" i="18"/>
  <c r="R511" i="18"/>
  <c r="U511" i="18"/>
  <c r="X511" i="18"/>
  <c r="L512" i="18"/>
  <c r="O512" i="18"/>
  <c r="R512" i="18"/>
  <c r="U512" i="18"/>
  <c r="X512" i="18"/>
  <c r="L513" i="18"/>
  <c r="O513" i="18"/>
  <c r="R513" i="18"/>
  <c r="U513" i="18"/>
  <c r="X513" i="18"/>
  <c r="L514" i="18"/>
  <c r="O514" i="18"/>
  <c r="R514" i="18"/>
  <c r="U514" i="18"/>
  <c r="X514" i="18"/>
  <c r="L515" i="18"/>
  <c r="O515" i="18"/>
  <c r="R515" i="18"/>
  <c r="U515" i="18"/>
  <c r="X515" i="18"/>
  <c r="L516" i="18"/>
  <c r="O516" i="18"/>
  <c r="R516" i="18"/>
  <c r="U516" i="18"/>
  <c r="X516" i="18"/>
  <c r="L517" i="18"/>
  <c r="O517" i="18"/>
  <c r="R517" i="18"/>
  <c r="U517" i="18"/>
  <c r="X517" i="18"/>
  <c r="L518" i="18"/>
  <c r="O518" i="18"/>
  <c r="R518" i="18"/>
  <c r="U518" i="18"/>
  <c r="X518" i="18"/>
  <c r="L519" i="18"/>
  <c r="O519" i="18"/>
  <c r="R519" i="18"/>
  <c r="U519" i="18"/>
  <c r="X519" i="18"/>
  <c r="L520" i="18"/>
  <c r="O520" i="18"/>
  <c r="R520" i="18"/>
  <c r="U520" i="18"/>
  <c r="X520" i="18"/>
  <c r="L521" i="18"/>
  <c r="O521" i="18"/>
  <c r="R521" i="18"/>
  <c r="U521" i="18"/>
  <c r="X521" i="18"/>
  <c r="L522" i="18"/>
  <c r="O522" i="18"/>
  <c r="R522" i="18"/>
  <c r="U522" i="18"/>
  <c r="X522" i="18"/>
  <c r="L523" i="18"/>
  <c r="O523" i="18"/>
  <c r="R523" i="18"/>
  <c r="U523" i="18"/>
  <c r="X523" i="18"/>
  <c r="L524" i="18"/>
  <c r="O524" i="18"/>
  <c r="R524" i="18"/>
  <c r="U524" i="18"/>
  <c r="X524" i="18"/>
  <c r="L525" i="18"/>
  <c r="O525" i="18"/>
  <c r="R525" i="18"/>
  <c r="U525" i="18"/>
  <c r="X525" i="18"/>
  <c r="L526" i="18"/>
  <c r="O526" i="18"/>
  <c r="R526" i="18"/>
  <c r="U526" i="18"/>
  <c r="X526" i="18"/>
  <c r="L527" i="18"/>
  <c r="O527" i="18"/>
  <c r="R527" i="18"/>
  <c r="U527" i="18"/>
  <c r="X527" i="18"/>
  <c r="L528" i="18"/>
  <c r="O528" i="18"/>
  <c r="R528" i="18"/>
  <c r="U528" i="18"/>
  <c r="X528" i="18"/>
  <c r="L529" i="18"/>
  <c r="O529" i="18"/>
  <c r="R529" i="18"/>
  <c r="U529" i="18"/>
  <c r="X529" i="18"/>
  <c r="L530" i="18"/>
  <c r="O530" i="18"/>
  <c r="R530" i="18"/>
  <c r="U530" i="18"/>
  <c r="X530" i="18"/>
  <c r="L531" i="18"/>
  <c r="O531" i="18"/>
  <c r="R531" i="18"/>
  <c r="U531" i="18"/>
  <c r="X531" i="18"/>
  <c r="L459" i="18"/>
  <c r="O459" i="18"/>
  <c r="R459" i="18"/>
  <c r="U459" i="18"/>
  <c r="X459"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459" i="18"/>
  <c r="I460" i="18"/>
  <c r="I461" i="18"/>
  <c r="I462" i="18"/>
  <c r="X458" i="18"/>
  <c r="U458" i="18"/>
  <c r="R458" i="18"/>
  <c r="O458" i="18"/>
  <c r="L458" i="18"/>
  <c r="I458" i="18"/>
  <c r="L419" i="18"/>
  <c r="O419" i="18"/>
  <c r="R419" i="18"/>
  <c r="U419" i="18"/>
  <c r="X419" i="18"/>
  <c r="L420" i="18"/>
  <c r="O420" i="18"/>
  <c r="R420" i="18"/>
  <c r="U420" i="18"/>
  <c r="X420" i="18"/>
  <c r="L421" i="18"/>
  <c r="O421" i="18"/>
  <c r="R421" i="18"/>
  <c r="U421" i="18"/>
  <c r="X421" i="18"/>
  <c r="L422" i="18"/>
  <c r="O422" i="18"/>
  <c r="R422" i="18"/>
  <c r="U422" i="18"/>
  <c r="X422" i="18"/>
  <c r="L423" i="18"/>
  <c r="O423" i="18"/>
  <c r="R423" i="18"/>
  <c r="U423" i="18"/>
  <c r="X423" i="18"/>
  <c r="L424" i="18"/>
  <c r="O424" i="18"/>
  <c r="R424" i="18"/>
  <c r="U424" i="18"/>
  <c r="X424" i="18"/>
  <c r="L425" i="18"/>
  <c r="O425" i="18"/>
  <c r="R425" i="18"/>
  <c r="U425" i="18"/>
  <c r="X425" i="18"/>
  <c r="L426" i="18"/>
  <c r="O426" i="18"/>
  <c r="R426" i="18"/>
  <c r="U426" i="18"/>
  <c r="X426" i="18"/>
  <c r="L427" i="18"/>
  <c r="O427" i="18"/>
  <c r="R427" i="18"/>
  <c r="U427" i="18"/>
  <c r="X427" i="18"/>
  <c r="L428" i="18"/>
  <c r="O428" i="18"/>
  <c r="R428" i="18"/>
  <c r="U428" i="18"/>
  <c r="X428" i="18"/>
  <c r="L429" i="18"/>
  <c r="O429" i="18"/>
  <c r="R429" i="18"/>
  <c r="U429" i="18"/>
  <c r="X429" i="18"/>
  <c r="L430" i="18"/>
  <c r="O430" i="18"/>
  <c r="R430" i="18"/>
  <c r="U430" i="18"/>
  <c r="X430" i="18"/>
  <c r="L431" i="18"/>
  <c r="O431" i="18"/>
  <c r="R431" i="18"/>
  <c r="U431" i="18"/>
  <c r="X431" i="18"/>
  <c r="L432" i="18"/>
  <c r="O432" i="18"/>
  <c r="R432" i="18"/>
  <c r="U432" i="18"/>
  <c r="X432" i="18"/>
  <c r="L433" i="18"/>
  <c r="O433" i="18"/>
  <c r="R433" i="18"/>
  <c r="U433" i="18"/>
  <c r="X433" i="18"/>
  <c r="L434" i="18"/>
  <c r="O434" i="18"/>
  <c r="R434" i="18"/>
  <c r="U434" i="18"/>
  <c r="X434" i="18"/>
  <c r="L435" i="18"/>
  <c r="O435" i="18"/>
  <c r="R435" i="18"/>
  <c r="U435" i="18"/>
  <c r="X435" i="18"/>
  <c r="L436" i="18"/>
  <c r="O436" i="18"/>
  <c r="R436" i="18"/>
  <c r="U436" i="18"/>
  <c r="X436" i="18"/>
  <c r="L437" i="18"/>
  <c r="O437" i="18"/>
  <c r="R437" i="18"/>
  <c r="U437" i="18"/>
  <c r="X437" i="18"/>
  <c r="L438" i="18"/>
  <c r="O438" i="18"/>
  <c r="R438" i="18"/>
  <c r="U438" i="18"/>
  <c r="X438" i="18"/>
  <c r="L439" i="18"/>
  <c r="O439" i="18"/>
  <c r="R439" i="18"/>
  <c r="U439" i="18"/>
  <c r="X439" i="18"/>
  <c r="L440" i="18"/>
  <c r="O440" i="18"/>
  <c r="R440" i="18"/>
  <c r="U440" i="18"/>
  <c r="X440" i="18"/>
  <c r="L441" i="18"/>
  <c r="O441" i="18"/>
  <c r="R441" i="18"/>
  <c r="U441" i="18"/>
  <c r="X441" i="18"/>
  <c r="L442" i="18"/>
  <c r="O442" i="18"/>
  <c r="R442" i="18"/>
  <c r="U442" i="18"/>
  <c r="X442" i="18"/>
  <c r="L443" i="18"/>
  <c r="O443" i="18"/>
  <c r="R443" i="18"/>
  <c r="U443" i="18"/>
  <c r="X443" i="18"/>
  <c r="L444" i="18"/>
  <c r="O444" i="18"/>
  <c r="R444" i="18"/>
  <c r="U444" i="18"/>
  <c r="X444" i="18"/>
  <c r="L445" i="18"/>
  <c r="O445" i="18"/>
  <c r="R445" i="18"/>
  <c r="U445" i="18"/>
  <c r="X445" i="18"/>
  <c r="L446" i="18"/>
  <c r="O446" i="18"/>
  <c r="R446" i="18"/>
  <c r="U446" i="18"/>
  <c r="X446" i="18"/>
  <c r="L447" i="18"/>
  <c r="O447" i="18"/>
  <c r="R447" i="18"/>
  <c r="U447" i="18"/>
  <c r="X447" i="18"/>
  <c r="L448" i="18"/>
  <c r="O448" i="18"/>
  <c r="R448" i="18"/>
  <c r="U448" i="18"/>
  <c r="X448" i="18"/>
  <c r="L449" i="18"/>
  <c r="O449" i="18"/>
  <c r="R449" i="18"/>
  <c r="U449" i="18"/>
  <c r="X449" i="18"/>
  <c r="L450" i="18"/>
  <c r="O450" i="18"/>
  <c r="R450" i="18"/>
  <c r="U450" i="18"/>
  <c r="X450" i="18"/>
  <c r="L451" i="18"/>
  <c r="O451" i="18"/>
  <c r="R451" i="18"/>
  <c r="U451" i="18"/>
  <c r="X451" i="18"/>
  <c r="L452" i="18"/>
  <c r="O452" i="18"/>
  <c r="R452" i="18"/>
  <c r="U452" i="18"/>
  <c r="X452" i="18"/>
  <c r="L453" i="18"/>
  <c r="O453" i="18"/>
  <c r="R453" i="18"/>
  <c r="U453" i="18"/>
  <c r="X453" i="18"/>
  <c r="L454" i="18"/>
  <c r="O454" i="18"/>
  <c r="R454" i="18"/>
  <c r="U454" i="18"/>
  <c r="X454" i="18"/>
  <c r="L455" i="18"/>
  <c r="O455" i="18"/>
  <c r="R455" i="18"/>
  <c r="U455" i="18"/>
  <c r="X455" i="18"/>
  <c r="L456" i="18"/>
  <c r="O456" i="18"/>
  <c r="R456" i="18"/>
  <c r="U456" i="18"/>
  <c r="X456" i="18"/>
  <c r="L457" i="18"/>
  <c r="O457" i="18"/>
  <c r="R457" i="18"/>
  <c r="U457" i="18"/>
  <c r="X457" i="18"/>
  <c r="L418" i="18"/>
  <c r="O418" i="18"/>
  <c r="R418" i="18"/>
  <c r="U418" i="18"/>
  <c r="X418"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X417" i="18"/>
  <c r="U417" i="18"/>
  <c r="R417" i="18"/>
  <c r="O417" i="18"/>
  <c r="L417" i="18"/>
  <c r="X416" i="18"/>
  <c r="U416" i="18"/>
  <c r="R416" i="18"/>
  <c r="O416" i="18"/>
  <c r="L416" i="18"/>
  <c r="X415" i="18"/>
  <c r="U415" i="18"/>
  <c r="R415" i="18"/>
  <c r="O415" i="18"/>
  <c r="L415" i="18"/>
  <c r="X414" i="18"/>
  <c r="U414" i="18"/>
  <c r="R414" i="18"/>
  <c r="O414" i="18"/>
  <c r="L414" i="18"/>
  <c r="X413" i="18"/>
  <c r="U413" i="18"/>
  <c r="R413" i="18"/>
  <c r="O413" i="18"/>
  <c r="L413" i="18"/>
  <c r="X412" i="18"/>
  <c r="U412" i="18"/>
  <c r="R412" i="18"/>
  <c r="O412" i="18"/>
  <c r="L412" i="18"/>
  <c r="X411" i="18"/>
  <c r="U411" i="18"/>
  <c r="R411" i="18"/>
  <c r="O411" i="18"/>
  <c r="L411" i="18"/>
  <c r="X410" i="18"/>
  <c r="U410" i="18"/>
  <c r="R410" i="18"/>
  <c r="O410" i="18"/>
  <c r="L410" i="18"/>
  <c r="X409" i="18"/>
  <c r="U409" i="18"/>
  <c r="R409" i="18"/>
  <c r="O409" i="18"/>
  <c r="L409" i="18"/>
  <c r="X408" i="18"/>
  <c r="U408" i="18"/>
  <c r="R408" i="18"/>
  <c r="O408" i="18"/>
  <c r="L408" i="18"/>
  <c r="X407" i="18"/>
  <c r="U407" i="18"/>
  <c r="R407" i="18"/>
  <c r="O407" i="18"/>
  <c r="L407" i="18"/>
  <c r="X406" i="18"/>
  <c r="U406" i="18"/>
  <c r="R406" i="18"/>
  <c r="O406" i="18"/>
  <c r="L406" i="18"/>
  <c r="X405" i="18"/>
  <c r="U405" i="18"/>
  <c r="R405" i="18"/>
  <c r="O405" i="18"/>
  <c r="L405" i="18"/>
  <c r="X404" i="18"/>
  <c r="U404" i="18"/>
  <c r="R404" i="18"/>
  <c r="O404" i="18"/>
  <c r="L404" i="18"/>
  <c r="X403" i="18"/>
  <c r="U403" i="18"/>
  <c r="R403" i="18"/>
  <c r="O403" i="18"/>
  <c r="L403" i="18"/>
  <c r="X402" i="18"/>
  <c r="U402" i="18"/>
  <c r="R402" i="18"/>
  <c r="O402" i="18"/>
  <c r="L402" i="18"/>
  <c r="X401" i="18"/>
  <c r="U401" i="18"/>
  <c r="R401" i="18"/>
  <c r="O401" i="18"/>
  <c r="L401" i="18"/>
  <c r="X400" i="18"/>
  <c r="U400" i="18"/>
  <c r="R400" i="18"/>
  <c r="O400" i="18"/>
  <c r="L400" i="18"/>
  <c r="X399" i="18"/>
  <c r="U399" i="18"/>
  <c r="R399" i="18"/>
  <c r="O399" i="18"/>
  <c r="L399" i="18"/>
  <c r="X398" i="18"/>
  <c r="U398" i="18"/>
  <c r="R398" i="18"/>
  <c r="O398" i="18"/>
  <c r="L398" i="18"/>
  <c r="X397" i="18"/>
  <c r="U397" i="18"/>
  <c r="R397" i="18"/>
  <c r="O397" i="18"/>
  <c r="L397" i="18"/>
  <c r="X396" i="18"/>
  <c r="U396" i="18"/>
  <c r="R396" i="18"/>
  <c r="O396" i="18"/>
  <c r="L396" i="18"/>
  <c r="X395" i="18"/>
  <c r="U395" i="18"/>
  <c r="R395" i="18"/>
  <c r="O395" i="18"/>
  <c r="L395" i="18"/>
  <c r="X394" i="18"/>
  <c r="U394" i="18"/>
  <c r="R394" i="18"/>
  <c r="O394" i="18"/>
  <c r="L394" i="18"/>
  <c r="X393" i="18"/>
  <c r="U393" i="18"/>
  <c r="R393" i="18"/>
  <c r="O393" i="18"/>
  <c r="L393" i="18"/>
  <c r="X392" i="18"/>
  <c r="U392" i="18"/>
  <c r="R392" i="18"/>
  <c r="O392" i="18"/>
  <c r="L392" i="18"/>
  <c r="X391" i="18"/>
  <c r="U391" i="18"/>
  <c r="R391" i="18"/>
  <c r="O391" i="18"/>
  <c r="L391" i="18"/>
  <c r="X390" i="18"/>
  <c r="U390" i="18"/>
  <c r="R390" i="18"/>
  <c r="O390" i="18"/>
  <c r="L390" i="18"/>
  <c r="X389" i="18"/>
  <c r="U389" i="18"/>
  <c r="R389" i="18"/>
  <c r="O389" i="18"/>
  <c r="L389" i="18"/>
  <c r="X388" i="18"/>
  <c r="U388" i="18"/>
  <c r="R388" i="18"/>
  <c r="O388" i="18"/>
  <c r="L388" i="18"/>
  <c r="X387" i="18"/>
  <c r="U387" i="18"/>
  <c r="R387" i="18"/>
  <c r="O387" i="18"/>
  <c r="L387" i="18"/>
  <c r="X386" i="18"/>
  <c r="U386" i="18"/>
  <c r="R386" i="18"/>
  <c r="O386" i="18"/>
  <c r="L386" i="18"/>
  <c r="X385" i="18"/>
  <c r="U385" i="18"/>
  <c r="R385" i="18"/>
  <c r="O385" i="18"/>
  <c r="L385" i="18"/>
  <c r="X384" i="18"/>
  <c r="U384" i="18"/>
  <c r="R384" i="18"/>
  <c r="O384" i="18"/>
  <c r="L384" i="18"/>
  <c r="X383" i="18"/>
  <c r="U383" i="18"/>
  <c r="R383" i="18"/>
  <c r="O383" i="18"/>
  <c r="L383" i="18"/>
  <c r="X382" i="18"/>
  <c r="U382" i="18"/>
  <c r="R382" i="18"/>
  <c r="O382" i="18"/>
  <c r="L382" i="18"/>
  <c r="X381" i="18"/>
  <c r="U381" i="18"/>
  <c r="R381" i="18"/>
  <c r="O381" i="18"/>
  <c r="L381" i="18"/>
  <c r="X380" i="18"/>
  <c r="U380" i="18"/>
  <c r="R380" i="18"/>
  <c r="O380" i="18"/>
  <c r="L380" i="18"/>
  <c r="X379" i="18"/>
  <c r="U379" i="18"/>
  <c r="R379" i="18"/>
  <c r="O379" i="18"/>
  <c r="L379" i="18"/>
  <c r="X378" i="18"/>
  <c r="U378" i="18"/>
  <c r="R378" i="18"/>
  <c r="O378" i="18"/>
  <c r="L378" i="18"/>
  <c r="X377" i="18"/>
  <c r="U377" i="18"/>
  <c r="R377" i="18"/>
  <c r="O377" i="18"/>
  <c r="L377" i="18"/>
  <c r="X376" i="18"/>
  <c r="U376" i="18"/>
  <c r="R376" i="18"/>
  <c r="O376" i="18"/>
  <c r="L376" i="18"/>
  <c r="X375" i="18"/>
  <c r="U375" i="18"/>
  <c r="R375" i="18"/>
  <c r="O375" i="18"/>
  <c r="L375" i="18"/>
  <c r="X374" i="18"/>
  <c r="U374" i="18"/>
  <c r="R374" i="18"/>
  <c r="O374" i="18"/>
  <c r="L374" i="18"/>
  <c r="X373" i="18"/>
  <c r="U373" i="18"/>
  <c r="R373" i="18"/>
  <c r="O373" i="18"/>
  <c r="L373" i="18"/>
  <c r="X372" i="18"/>
  <c r="U372" i="18"/>
  <c r="R372" i="18"/>
  <c r="O372" i="18"/>
  <c r="L372" i="18"/>
  <c r="X371" i="18"/>
  <c r="U371" i="18"/>
  <c r="R371" i="18"/>
  <c r="O371" i="18"/>
  <c r="L371" i="18"/>
  <c r="X370" i="18"/>
  <c r="U370" i="18"/>
  <c r="R370" i="18"/>
  <c r="O370" i="18"/>
  <c r="L370" i="18"/>
  <c r="X369" i="18"/>
  <c r="U369" i="18"/>
  <c r="R369" i="18"/>
  <c r="O369" i="18"/>
  <c r="L369" i="18"/>
  <c r="X368" i="18"/>
  <c r="U368" i="18"/>
  <c r="R368" i="18"/>
  <c r="O368" i="18"/>
  <c r="L368" i="18"/>
  <c r="X367" i="18"/>
  <c r="U367" i="18"/>
  <c r="R367" i="18"/>
  <c r="O367" i="18"/>
  <c r="L367" i="18"/>
  <c r="X366" i="18"/>
  <c r="U366" i="18"/>
  <c r="R366" i="18"/>
  <c r="O366" i="18"/>
  <c r="L366" i="18"/>
  <c r="X365" i="18"/>
  <c r="U365" i="18"/>
  <c r="R365" i="18"/>
  <c r="O365" i="18"/>
  <c r="L365" i="18"/>
  <c r="X364" i="18"/>
  <c r="U364" i="18"/>
  <c r="R364" i="18"/>
  <c r="O364" i="18"/>
  <c r="L364" i="18"/>
  <c r="X363" i="18"/>
  <c r="U363" i="18"/>
  <c r="R363" i="18"/>
  <c r="O363" i="18"/>
  <c r="L363" i="18"/>
  <c r="X362" i="18"/>
  <c r="U362" i="18"/>
  <c r="R362" i="18"/>
  <c r="O362" i="18"/>
  <c r="L362" i="18"/>
  <c r="X361" i="18"/>
  <c r="U361" i="18"/>
  <c r="R361" i="18"/>
  <c r="O361" i="18"/>
  <c r="L361" i="18"/>
  <c r="X360" i="18"/>
  <c r="U360" i="18"/>
  <c r="R360" i="18"/>
  <c r="O360" i="18"/>
  <c r="L360" i="18"/>
  <c r="X359" i="18"/>
  <c r="U359" i="18"/>
  <c r="R359" i="18"/>
  <c r="O359" i="18"/>
  <c r="L359" i="18"/>
  <c r="X358" i="18"/>
  <c r="U358" i="18"/>
  <c r="R358" i="18"/>
  <c r="O358" i="18"/>
  <c r="L358" i="18"/>
  <c r="X357" i="18"/>
  <c r="U357" i="18"/>
  <c r="R357" i="18"/>
  <c r="O357" i="18"/>
  <c r="L357" i="18"/>
  <c r="X356" i="18"/>
  <c r="U356" i="18"/>
  <c r="R356" i="18"/>
  <c r="O356" i="18"/>
  <c r="L356" i="18"/>
  <c r="X355" i="18"/>
  <c r="U355" i="18"/>
  <c r="R355" i="18"/>
  <c r="O355" i="18"/>
  <c r="L355" i="18"/>
  <c r="X354" i="18"/>
  <c r="U354" i="18"/>
  <c r="R354" i="18"/>
  <c r="O354" i="18"/>
  <c r="L354" i="18"/>
  <c r="X353" i="18"/>
  <c r="U353" i="18"/>
  <c r="R353" i="18"/>
  <c r="O353" i="18"/>
  <c r="L353" i="18"/>
  <c r="X352" i="18"/>
  <c r="U352" i="18"/>
  <c r="R352" i="18"/>
  <c r="O352" i="18"/>
  <c r="L352" i="18"/>
  <c r="X351" i="18"/>
  <c r="U351" i="18"/>
  <c r="R351" i="18"/>
  <c r="O351" i="18"/>
  <c r="L351" i="18"/>
  <c r="X350" i="18"/>
  <c r="U350" i="18"/>
  <c r="R350" i="18"/>
  <c r="O350" i="18"/>
  <c r="L350" i="18"/>
  <c r="X349" i="18"/>
  <c r="U349" i="18"/>
  <c r="R349" i="18"/>
  <c r="O349" i="18"/>
  <c r="L349" i="18"/>
  <c r="X348" i="18"/>
  <c r="U348" i="18"/>
  <c r="R348" i="18"/>
  <c r="O348" i="18"/>
  <c r="L348" i="18"/>
  <c r="X347" i="18"/>
  <c r="U347" i="18"/>
  <c r="R347" i="18"/>
  <c r="O347" i="18"/>
  <c r="L347" i="18"/>
  <c r="X346" i="18"/>
  <c r="U346" i="18"/>
  <c r="R346" i="18"/>
  <c r="O346" i="18"/>
  <c r="L346" i="18"/>
  <c r="X345" i="18"/>
  <c r="U345" i="18"/>
  <c r="R345" i="18"/>
  <c r="O345" i="18"/>
  <c r="L345" i="18"/>
  <c r="X344" i="18"/>
  <c r="U344" i="18"/>
  <c r="R344" i="18"/>
  <c r="O344" i="18"/>
  <c r="L344" i="18"/>
  <c r="X343" i="18"/>
  <c r="U343" i="18"/>
  <c r="R343" i="18"/>
  <c r="O343" i="18"/>
  <c r="L343" i="18"/>
  <c r="L342" i="18"/>
  <c r="O342" i="18"/>
  <c r="R342" i="18"/>
  <c r="U342" i="18"/>
  <c r="X342"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X341" i="18"/>
  <c r="U341" i="18"/>
  <c r="R341" i="18"/>
  <c r="O341" i="18"/>
  <c r="L341" i="18"/>
  <c r="I341" i="18"/>
  <c r="X340" i="18"/>
  <c r="U340" i="18"/>
  <c r="R340" i="18"/>
  <c r="O340" i="18"/>
  <c r="L340" i="18"/>
  <c r="I340" i="18"/>
  <c r="X339" i="18"/>
  <c r="U339" i="18"/>
  <c r="R339" i="18"/>
  <c r="O339" i="18"/>
  <c r="L339" i="18"/>
  <c r="I339" i="18"/>
  <c r="X338" i="18"/>
  <c r="U338" i="18"/>
  <c r="R338" i="18"/>
  <c r="O338" i="18"/>
  <c r="L338" i="18"/>
  <c r="I338" i="18"/>
  <c r="X337" i="18"/>
  <c r="U337" i="18"/>
  <c r="R337" i="18"/>
  <c r="O337" i="18"/>
  <c r="L337" i="18"/>
  <c r="I337" i="18"/>
  <c r="X336" i="18"/>
  <c r="U336" i="18"/>
  <c r="R336" i="18"/>
  <c r="O336" i="18"/>
  <c r="L336" i="18"/>
  <c r="I336" i="18"/>
  <c r="X335" i="18"/>
  <c r="U335" i="18"/>
  <c r="R335" i="18"/>
  <c r="O335" i="18"/>
  <c r="L335" i="18"/>
  <c r="I335" i="18"/>
  <c r="X334" i="18"/>
  <c r="U334" i="18"/>
  <c r="R334" i="18"/>
  <c r="O334" i="18"/>
  <c r="L334" i="18"/>
  <c r="I334" i="18"/>
  <c r="X333" i="18"/>
  <c r="U333" i="18"/>
  <c r="R333" i="18"/>
  <c r="O333" i="18"/>
  <c r="L333" i="18"/>
  <c r="I333" i="18"/>
  <c r="X332" i="18"/>
  <c r="U332" i="18"/>
  <c r="R332" i="18"/>
  <c r="O332" i="18"/>
  <c r="L332" i="18"/>
  <c r="I332" i="18"/>
  <c r="X331" i="18"/>
  <c r="U331" i="18"/>
  <c r="R331" i="18"/>
  <c r="O331" i="18"/>
  <c r="L331" i="18"/>
  <c r="I331" i="18"/>
  <c r="X330" i="18"/>
  <c r="U330" i="18"/>
  <c r="R330" i="18"/>
  <c r="O330" i="18"/>
  <c r="L330" i="18"/>
  <c r="I330" i="18"/>
  <c r="X329" i="18"/>
  <c r="U329" i="18"/>
  <c r="R329" i="18"/>
  <c r="O329" i="18"/>
  <c r="L329" i="18"/>
  <c r="I329" i="18"/>
  <c r="X328" i="18"/>
  <c r="U328" i="18"/>
  <c r="R328" i="18"/>
  <c r="O328" i="18"/>
  <c r="L328" i="18"/>
  <c r="I328" i="18"/>
  <c r="X327" i="18"/>
  <c r="U327" i="18"/>
  <c r="R327" i="18"/>
  <c r="O327" i="18"/>
  <c r="L327" i="18"/>
  <c r="I327" i="18"/>
  <c r="X326" i="18"/>
  <c r="U326" i="18"/>
  <c r="R326" i="18"/>
  <c r="O326" i="18"/>
  <c r="L326" i="18"/>
  <c r="I326" i="18"/>
  <c r="X325" i="18"/>
  <c r="U325" i="18"/>
  <c r="R325" i="18"/>
  <c r="O325" i="18"/>
  <c r="L325" i="18"/>
  <c r="I325" i="18"/>
  <c r="X324" i="18"/>
  <c r="U324" i="18"/>
  <c r="R324" i="18"/>
  <c r="O324" i="18"/>
  <c r="L324" i="18"/>
  <c r="I324" i="18"/>
  <c r="X323" i="18"/>
  <c r="U323" i="18"/>
  <c r="R323" i="18"/>
  <c r="O323" i="18"/>
  <c r="L323" i="18"/>
  <c r="I323" i="18"/>
  <c r="X322" i="18"/>
  <c r="U322" i="18"/>
  <c r="R322" i="18"/>
  <c r="O322" i="18"/>
  <c r="L322" i="18"/>
  <c r="I322" i="18"/>
  <c r="X321" i="18"/>
  <c r="U321" i="18"/>
  <c r="R321" i="18"/>
  <c r="O321" i="18"/>
  <c r="L321" i="18"/>
  <c r="I321" i="18"/>
  <c r="X320" i="18"/>
  <c r="U320" i="18"/>
  <c r="R320" i="18"/>
  <c r="O320" i="18"/>
  <c r="L320" i="18"/>
  <c r="I320" i="18"/>
  <c r="X319" i="18"/>
  <c r="U319" i="18"/>
  <c r="R319" i="18"/>
  <c r="O319" i="18"/>
  <c r="L319" i="18"/>
  <c r="I319" i="18"/>
  <c r="X318" i="18"/>
  <c r="U318" i="18"/>
  <c r="R318" i="18"/>
  <c r="O318" i="18"/>
  <c r="L318" i="18"/>
  <c r="I318" i="18"/>
  <c r="X317" i="18"/>
  <c r="U317" i="18"/>
  <c r="R317" i="18"/>
  <c r="O317" i="18"/>
  <c r="L317" i="18"/>
  <c r="I317" i="18"/>
  <c r="X316" i="18"/>
  <c r="U316" i="18"/>
  <c r="R316" i="18"/>
  <c r="O316" i="18"/>
  <c r="L316" i="18"/>
  <c r="I316" i="18"/>
  <c r="X315" i="18"/>
  <c r="U315" i="18"/>
  <c r="R315" i="18"/>
  <c r="O315" i="18"/>
  <c r="L315" i="18"/>
  <c r="I315" i="18"/>
  <c r="X314" i="18"/>
  <c r="U314" i="18"/>
  <c r="R314" i="18"/>
  <c r="O314" i="18"/>
  <c r="L314" i="18"/>
  <c r="I314" i="18"/>
  <c r="X313" i="18"/>
  <c r="U313" i="18"/>
  <c r="R313" i="18"/>
  <c r="O313" i="18"/>
  <c r="L313" i="18"/>
  <c r="I313" i="18"/>
  <c r="X312" i="18"/>
  <c r="U312" i="18"/>
  <c r="R312" i="18"/>
  <c r="O312" i="18"/>
  <c r="L312" i="18"/>
  <c r="I312" i="18"/>
  <c r="X311" i="18"/>
  <c r="U311" i="18"/>
  <c r="R311" i="18"/>
  <c r="O311" i="18"/>
  <c r="L311" i="18"/>
  <c r="I311" i="18"/>
  <c r="X310" i="18"/>
  <c r="U310" i="18"/>
  <c r="R310" i="18"/>
  <c r="O310" i="18"/>
  <c r="L310" i="18"/>
  <c r="I310" i="18"/>
  <c r="X309" i="18"/>
  <c r="U309" i="18"/>
  <c r="R309" i="18"/>
  <c r="O309" i="18"/>
  <c r="L309" i="18"/>
  <c r="I309" i="18"/>
  <c r="X308" i="18"/>
  <c r="U308" i="18"/>
  <c r="R308" i="18"/>
  <c r="O308" i="18"/>
  <c r="L308" i="18"/>
  <c r="I308" i="18"/>
  <c r="X307" i="18"/>
  <c r="U307" i="18"/>
  <c r="R307" i="18"/>
  <c r="O307" i="18"/>
  <c r="L307" i="18"/>
  <c r="I307" i="18"/>
  <c r="X306" i="18"/>
  <c r="U306" i="18"/>
  <c r="R306" i="18"/>
  <c r="O306" i="18"/>
  <c r="L306" i="18"/>
  <c r="I306" i="18"/>
  <c r="X305" i="18"/>
  <c r="U305" i="18"/>
  <c r="R305" i="18"/>
  <c r="O305" i="18"/>
  <c r="L305" i="18"/>
  <c r="I305" i="18"/>
  <c r="X304" i="18"/>
  <c r="U304" i="18"/>
  <c r="R304" i="18"/>
  <c r="O304" i="18"/>
  <c r="L304" i="18"/>
  <c r="I304" i="18"/>
  <c r="X303" i="18"/>
  <c r="U303" i="18"/>
  <c r="R303" i="18"/>
  <c r="O303" i="18"/>
  <c r="L303" i="18"/>
  <c r="I303" i="18"/>
  <c r="X302" i="18"/>
  <c r="U302" i="18"/>
  <c r="R302" i="18"/>
  <c r="O302" i="18"/>
  <c r="L302" i="18"/>
  <c r="I302" i="18"/>
  <c r="X301" i="18"/>
  <c r="U301" i="18"/>
  <c r="R301" i="18"/>
  <c r="O301" i="18"/>
  <c r="L301" i="18"/>
  <c r="I301" i="18"/>
  <c r="X300" i="18"/>
  <c r="U300" i="18"/>
  <c r="R300" i="18"/>
  <c r="O300" i="18"/>
  <c r="L300" i="18"/>
  <c r="I300" i="18"/>
  <c r="X299" i="18"/>
  <c r="U299" i="18"/>
  <c r="R299" i="18"/>
  <c r="O299" i="18"/>
  <c r="L299" i="18"/>
  <c r="I299" i="18"/>
  <c r="X298" i="18"/>
  <c r="U298" i="18"/>
  <c r="R298" i="18"/>
  <c r="O298" i="18"/>
  <c r="L298" i="18"/>
  <c r="I298" i="18"/>
  <c r="X297" i="18"/>
  <c r="U297" i="18"/>
  <c r="R297" i="18"/>
  <c r="O297" i="18"/>
  <c r="L297" i="18"/>
  <c r="I297" i="18"/>
  <c r="X296" i="18"/>
  <c r="U296" i="18"/>
  <c r="R296" i="18"/>
  <c r="O296" i="18"/>
  <c r="L296" i="18"/>
  <c r="I296" i="18"/>
  <c r="X295" i="18"/>
  <c r="U295" i="18"/>
  <c r="R295" i="18"/>
  <c r="O295" i="18"/>
  <c r="L295" i="18"/>
  <c r="I295" i="18"/>
  <c r="X294" i="18"/>
  <c r="U294" i="18"/>
  <c r="R294" i="18"/>
  <c r="O294" i="18"/>
  <c r="L294" i="18"/>
  <c r="I294" i="18"/>
  <c r="X293" i="18"/>
  <c r="U293" i="18"/>
  <c r="R293" i="18"/>
  <c r="O293" i="18"/>
  <c r="L293" i="18"/>
  <c r="I293" i="18"/>
  <c r="X292" i="18"/>
  <c r="U292" i="18"/>
  <c r="R292" i="18"/>
  <c r="O292" i="18"/>
  <c r="L292" i="18"/>
  <c r="I292" i="18"/>
  <c r="X291" i="18"/>
  <c r="U291" i="18"/>
  <c r="R291" i="18"/>
  <c r="O291" i="18"/>
  <c r="L291" i="18"/>
  <c r="I291" i="18"/>
  <c r="X290" i="18"/>
  <c r="U290" i="18"/>
  <c r="R290" i="18"/>
  <c r="O290" i="18"/>
  <c r="L290" i="18"/>
  <c r="I290" i="18"/>
  <c r="X289" i="18"/>
  <c r="U289" i="18"/>
  <c r="R289" i="18"/>
  <c r="O289" i="18"/>
  <c r="L289" i="18"/>
  <c r="I289" i="18"/>
  <c r="X288" i="18"/>
  <c r="U288" i="18"/>
  <c r="R288" i="18"/>
  <c r="O288" i="18"/>
  <c r="L288" i="18"/>
  <c r="I288" i="18"/>
  <c r="X287" i="18"/>
  <c r="U287" i="18"/>
  <c r="R287" i="18"/>
  <c r="O287" i="18"/>
  <c r="L287" i="18"/>
  <c r="I287" i="18"/>
  <c r="X286" i="18"/>
  <c r="U286" i="18"/>
  <c r="R286" i="18"/>
  <c r="O286" i="18"/>
  <c r="L286" i="18"/>
  <c r="I286" i="18"/>
  <c r="X285" i="18"/>
  <c r="U285" i="18"/>
  <c r="R285" i="18"/>
  <c r="O285" i="18"/>
  <c r="L285" i="18"/>
  <c r="I285" i="18"/>
  <c r="X284" i="18"/>
  <c r="U284" i="18"/>
  <c r="R284" i="18"/>
  <c r="O284" i="18"/>
  <c r="L284" i="18"/>
  <c r="I284" i="18"/>
  <c r="X283" i="18"/>
  <c r="U283" i="18"/>
  <c r="R283" i="18"/>
  <c r="O283" i="18"/>
  <c r="L283" i="18"/>
  <c r="I283" i="18"/>
  <c r="X282" i="18"/>
  <c r="U282" i="18"/>
  <c r="R282" i="18"/>
  <c r="O282" i="18"/>
  <c r="L282" i="18"/>
  <c r="I282" i="18"/>
  <c r="X281" i="18"/>
  <c r="U281" i="18"/>
  <c r="R281" i="18"/>
  <c r="O281" i="18"/>
  <c r="L281" i="18"/>
  <c r="I281" i="18"/>
  <c r="X280" i="18"/>
  <c r="U280" i="18"/>
  <c r="R280" i="18"/>
  <c r="O280" i="18"/>
  <c r="L280" i="18"/>
  <c r="I280" i="18"/>
  <c r="X279" i="18"/>
  <c r="U279" i="18"/>
  <c r="R279" i="18"/>
  <c r="O279" i="18"/>
  <c r="L279" i="18"/>
  <c r="I279" i="18"/>
  <c r="X278" i="18"/>
  <c r="U278" i="18"/>
  <c r="R278" i="18"/>
  <c r="O278" i="18"/>
  <c r="L278" i="18"/>
  <c r="I278" i="18"/>
  <c r="X277" i="18"/>
  <c r="U277" i="18"/>
  <c r="R277" i="18"/>
  <c r="O277" i="18"/>
  <c r="L277" i="18"/>
  <c r="I277" i="18"/>
  <c r="X276" i="18"/>
  <c r="U276" i="18"/>
  <c r="R276" i="18"/>
  <c r="O276" i="18"/>
  <c r="L276" i="18"/>
  <c r="I276" i="18"/>
  <c r="X275" i="18"/>
  <c r="U275" i="18"/>
  <c r="R275" i="18"/>
  <c r="O275" i="18"/>
  <c r="L275" i="18"/>
  <c r="I275" i="18"/>
  <c r="X274" i="18"/>
  <c r="U274" i="18"/>
  <c r="R274" i="18"/>
  <c r="O274" i="18"/>
  <c r="L274" i="18"/>
  <c r="I274" i="18"/>
  <c r="X273" i="18"/>
  <c r="U273" i="18"/>
  <c r="R273" i="18"/>
  <c r="O273" i="18"/>
  <c r="L273" i="18"/>
  <c r="I273" i="18"/>
  <c r="X272" i="18"/>
  <c r="U272" i="18"/>
  <c r="R272" i="18"/>
  <c r="O272" i="18"/>
  <c r="L272" i="18"/>
  <c r="I272" i="18"/>
  <c r="X271" i="18"/>
  <c r="U271" i="18"/>
  <c r="R271" i="18"/>
  <c r="O271" i="18"/>
  <c r="L271" i="18"/>
  <c r="I271" i="18"/>
  <c r="X270" i="18"/>
  <c r="U270" i="18"/>
  <c r="R270" i="18"/>
  <c r="O270" i="18"/>
  <c r="L270" i="18"/>
  <c r="I270" i="18"/>
  <c r="X269" i="18"/>
  <c r="U269" i="18"/>
  <c r="R269" i="18"/>
  <c r="O269" i="18"/>
  <c r="L269" i="18"/>
  <c r="I269" i="18"/>
  <c r="X268" i="18"/>
  <c r="U268" i="18"/>
  <c r="R268" i="18"/>
  <c r="O268" i="18"/>
  <c r="L268" i="18"/>
  <c r="I268" i="18"/>
  <c r="X267" i="18"/>
  <c r="U267" i="18"/>
  <c r="R267" i="18"/>
  <c r="O267" i="18"/>
  <c r="L267" i="18"/>
  <c r="I267" i="18"/>
  <c r="X266" i="18"/>
  <c r="U266" i="18"/>
  <c r="R266" i="18"/>
  <c r="O266" i="18"/>
  <c r="L266" i="18"/>
  <c r="I266" i="18"/>
  <c r="X265" i="18"/>
  <c r="U265" i="18"/>
  <c r="R265" i="18"/>
  <c r="O265" i="18"/>
  <c r="L265" i="18"/>
  <c r="I265" i="18"/>
  <c r="X264" i="18"/>
  <c r="U264" i="18"/>
  <c r="R264" i="18"/>
  <c r="O264" i="18"/>
  <c r="L264" i="18"/>
  <c r="I264" i="18"/>
  <c r="X263" i="18"/>
  <c r="U263" i="18"/>
  <c r="R263" i="18"/>
  <c r="O263" i="18"/>
  <c r="L263" i="18"/>
  <c r="I263" i="18"/>
  <c r="X262" i="18"/>
  <c r="U262" i="18"/>
  <c r="R262" i="18"/>
  <c r="O262" i="18"/>
  <c r="L262" i="18"/>
  <c r="I262" i="18"/>
  <c r="X261" i="18"/>
  <c r="U261" i="18"/>
  <c r="R261" i="18"/>
  <c r="O261" i="18"/>
  <c r="L261" i="18"/>
  <c r="I261" i="18"/>
  <c r="X260" i="18"/>
  <c r="U260" i="18"/>
  <c r="R260" i="18"/>
  <c r="O260" i="18"/>
  <c r="L260" i="18"/>
  <c r="I260" i="18"/>
  <c r="X259" i="18"/>
  <c r="U259" i="18"/>
  <c r="R259" i="18"/>
  <c r="O259" i="18"/>
  <c r="L259" i="18"/>
  <c r="I259" i="18"/>
  <c r="X258" i="18"/>
  <c r="U258" i="18"/>
  <c r="R258" i="18"/>
  <c r="O258" i="18"/>
  <c r="L258" i="18"/>
  <c r="I258" i="18"/>
  <c r="X257" i="18"/>
  <c r="U257" i="18"/>
  <c r="R257" i="18"/>
  <c r="O257" i="18"/>
  <c r="L257" i="18"/>
  <c r="I257" i="18"/>
  <c r="X256" i="18"/>
  <c r="U256" i="18"/>
  <c r="R256" i="18"/>
  <c r="O256" i="18"/>
  <c r="L256" i="18"/>
  <c r="I256" i="18"/>
  <c r="X255" i="18"/>
  <c r="U255" i="18"/>
  <c r="R255" i="18"/>
  <c r="O255" i="18"/>
  <c r="L255" i="18"/>
  <c r="I255" i="18"/>
  <c r="X254" i="18"/>
  <c r="U254" i="18"/>
  <c r="R254" i="18"/>
  <c r="O254" i="18"/>
  <c r="L254" i="18"/>
  <c r="I254" i="18"/>
  <c r="X253" i="18"/>
  <c r="U253" i="18"/>
  <c r="R253" i="18"/>
  <c r="O253" i="18"/>
  <c r="L253" i="18"/>
  <c r="I253" i="18"/>
  <c r="X252" i="18"/>
  <c r="U252" i="18"/>
  <c r="R252" i="18"/>
  <c r="O252" i="18"/>
  <c r="L252" i="18"/>
  <c r="I252" i="18"/>
  <c r="X251" i="18"/>
  <c r="U251" i="18"/>
  <c r="R251" i="18"/>
  <c r="O251" i="18"/>
  <c r="L251" i="18"/>
  <c r="I251" i="18"/>
  <c r="X250" i="18"/>
  <c r="U250" i="18"/>
  <c r="R250" i="18"/>
  <c r="O250" i="18"/>
  <c r="L250" i="18"/>
  <c r="I250" i="18"/>
  <c r="X249" i="18"/>
  <c r="U249" i="18"/>
  <c r="R249" i="18"/>
  <c r="O249" i="18"/>
  <c r="L249" i="18"/>
  <c r="I249" i="18"/>
  <c r="X248" i="18"/>
  <c r="U248" i="18"/>
  <c r="R248" i="18"/>
  <c r="O248" i="18"/>
  <c r="L248" i="18"/>
  <c r="I248" i="18"/>
  <c r="X247" i="18"/>
  <c r="U247" i="18"/>
  <c r="R247" i="18"/>
  <c r="O247" i="18"/>
  <c r="L247" i="18"/>
  <c r="I247" i="18"/>
  <c r="X246" i="18"/>
  <c r="U246" i="18"/>
  <c r="R246" i="18"/>
  <c r="O246" i="18"/>
  <c r="L246" i="18"/>
  <c r="I246" i="18"/>
  <c r="X245" i="18"/>
  <c r="U245" i="18"/>
  <c r="R245" i="18"/>
  <c r="O245" i="18"/>
  <c r="L245" i="18"/>
  <c r="I245" i="18"/>
  <c r="X244" i="18"/>
  <c r="U244" i="18"/>
  <c r="R244" i="18"/>
  <c r="O244" i="18"/>
  <c r="L244" i="18"/>
  <c r="I244" i="18"/>
  <c r="X243" i="18"/>
  <c r="U243" i="18"/>
  <c r="R243" i="18"/>
  <c r="O243" i="18"/>
  <c r="L243" i="18"/>
  <c r="I243" i="18"/>
  <c r="X242" i="18"/>
  <c r="U242" i="18"/>
  <c r="R242" i="18"/>
  <c r="O242" i="18"/>
  <c r="L242" i="18"/>
  <c r="I242" i="18"/>
  <c r="X241" i="18"/>
  <c r="U241" i="18"/>
  <c r="R241" i="18"/>
  <c r="O241" i="18"/>
  <c r="L241" i="18"/>
  <c r="I241" i="18"/>
  <c r="X240" i="18"/>
  <c r="U240" i="18"/>
  <c r="R240" i="18"/>
  <c r="O240" i="18"/>
  <c r="L240" i="18"/>
  <c r="I240" i="18"/>
  <c r="X239" i="18"/>
  <c r="U239" i="18"/>
  <c r="R239" i="18"/>
  <c r="O239" i="18"/>
  <c r="L239" i="18"/>
  <c r="I239" i="18"/>
  <c r="X238" i="18"/>
  <c r="U238" i="18"/>
  <c r="R238" i="18"/>
  <c r="O238" i="18"/>
  <c r="L238" i="18"/>
  <c r="I238" i="18"/>
  <c r="X237" i="18"/>
  <c r="U237" i="18"/>
  <c r="R237" i="18"/>
  <c r="O237" i="18"/>
  <c r="L237" i="18"/>
  <c r="I237" i="18"/>
  <c r="X236" i="18"/>
  <c r="U236" i="18"/>
  <c r="R236" i="18"/>
  <c r="O236" i="18"/>
  <c r="L236" i="18"/>
  <c r="I236" i="18"/>
  <c r="X235" i="18"/>
  <c r="U235" i="18"/>
  <c r="R235" i="18"/>
  <c r="O235" i="18"/>
  <c r="L235" i="18"/>
  <c r="I235" i="18"/>
  <c r="X234" i="18"/>
  <c r="U234" i="18"/>
  <c r="R234" i="18"/>
  <c r="O234" i="18"/>
  <c r="L234" i="18"/>
  <c r="I234" i="18"/>
  <c r="X233" i="18"/>
  <c r="U233" i="18"/>
  <c r="R233" i="18"/>
  <c r="O233" i="18"/>
  <c r="L233" i="18"/>
  <c r="I233" i="18"/>
  <c r="X232" i="18"/>
  <c r="U232" i="18"/>
  <c r="R232" i="18"/>
  <c r="O232" i="18"/>
  <c r="L232" i="18"/>
  <c r="I232" i="18"/>
  <c r="X231" i="18"/>
  <c r="U231" i="18"/>
  <c r="R231" i="18"/>
  <c r="O231" i="18"/>
  <c r="L231" i="18"/>
  <c r="I231" i="18"/>
  <c r="X230" i="18"/>
  <c r="U230" i="18"/>
  <c r="R230" i="18"/>
  <c r="O230" i="18"/>
  <c r="L230" i="18"/>
  <c r="I230" i="18"/>
  <c r="X229" i="18"/>
  <c r="U229" i="18"/>
  <c r="R229" i="18"/>
  <c r="O229" i="18"/>
  <c r="L229" i="18"/>
  <c r="I229" i="18"/>
  <c r="X228" i="18"/>
  <c r="U228" i="18"/>
  <c r="R228" i="18"/>
  <c r="O228" i="18"/>
  <c r="L228" i="18"/>
  <c r="I228" i="18"/>
  <c r="X227" i="18"/>
  <c r="U227" i="18"/>
  <c r="R227" i="18"/>
  <c r="O227" i="18"/>
  <c r="L227" i="18"/>
  <c r="I227" i="18"/>
  <c r="X226" i="18"/>
  <c r="U226" i="18"/>
  <c r="R226" i="18"/>
  <c r="O226" i="18"/>
  <c r="L226" i="18"/>
  <c r="I226" i="18"/>
  <c r="X225" i="18"/>
  <c r="U225" i="18"/>
  <c r="R225" i="18"/>
  <c r="O225" i="18"/>
  <c r="L225" i="18"/>
  <c r="I225" i="18"/>
  <c r="X224" i="18"/>
  <c r="U224" i="18"/>
  <c r="R224" i="18"/>
  <c r="O224" i="18"/>
  <c r="L224" i="18"/>
  <c r="I224" i="18"/>
  <c r="X223" i="18"/>
  <c r="U223" i="18"/>
  <c r="R223" i="18"/>
  <c r="O223" i="18"/>
  <c r="L223" i="18"/>
  <c r="I223" i="18"/>
  <c r="X222" i="18"/>
  <c r="U222" i="18"/>
  <c r="R222" i="18"/>
  <c r="O222" i="18"/>
  <c r="L222" i="18"/>
  <c r="I222" i="18"/>
  <c r="X221" i="18"/>
  <c r="U221" i="18"/>
  <c r="R221" i="18"/>
  <c r="O221" i="18"/>
  <c r="L221" i="18"/>
  <c r="I221" i="18"/>
  <c r="X220" i="18"/>
  <c r="U220" i="18"/>
  <c r="R220" i="18"/>
  <c r="O220" i="18"/>
  <c r="L220" i="18"/>
  <c r="I220" i="18"/>
  <c r="X219" i="18"/>
  <c r="U219" i="18"/>
  <c r="R219" i="18"/>
  <c r="O219" i="18"/>
  <c r="L219" i="18"/>
  <c r="I219" i="18"/>
  <c r="X218" i="18"/>
  <c r="U218" i="18"/>
  <c r="R218" i="18"/>
  <c r="O218" i="18"/>
  <c r="L218" i="18"/>
  <c r="I218" i="18"/>
  <c r="X217" i="18"/>
  <c r="U217" i="18"/>
  <c r="R217" i="18"/>
  <c r="O217" i="18"/>
  <c r="L217" i="18"/>
  <c r="I217" i="18"/>
  <c r="X216" i="18"/>
  <c r="U216" i="18"/>
  <c r="R216" i="18"/>
  <c r="O216" i="18"/>
  <c r="L216" i="18"/>
  <c r="I216" i="18"/>
  <c r="X215" i="18"/>
  <c r="U215" i="18"/>
  <c r="R215" i="18"/>
  <c r="O215" i="18"/>
  <c r="L215" i="18"/>
  <c r="I215" i="18"/>
  <c r="X214" i="18"/>
  <c r="U214" i="18"/>
  <c r="R214" i="18"/>
  <c r="O214" i="18"/>
  <c r="L214" i="18"/>
  <c r="I214" i="18"/>
  <c r="X213" i="18"/>
  <c r="U213" i="18"/>
  <c r="R213" i="18"/>
  <c r="O213" i="18"/>
  <c r="L213" i="18"/>
  <c r="I213" i="18"/>
  <c r="X212" i="18"/>
  <c r="U212" i="18"/>
  <c r="R212" i="18"/>
  <c r="O212" i="18"/>
  <c r="L212" i="18"/>
  <c r="I212" i="18"/>
  <c r="X211" i="18"/>
  <c r="U211" i="18"/>
  <c r="R211" i="18"/>
  <c r="O211" i="18"/>
  <c r="L211" i="18"/>
  <c r="I211" i="18"/>
  <c r="X210" i="18"/>
  <c r="U210" i="18"/>
  <c r="R210" i="18"/>
  <c r="O210" i="18"/>
  <c r="L210" i="18"/>
  <c r="I210" i="18"/>
  <c r="X209" i="18"/>
  <c r="U209" i="18"/>
  <c r="R209" i="18"/>
  <c r="O209" i="18"/>
  <c r="L209" i="18"/>
  <c r="I209" i="18"/>
  <c r="X208" i="18"/>
  <c r="U208" i="18"/>
  <c r="R208" i="18"/>
  <c r="O208" i="18"/>
  <c r="L208" i="18"/>
  <c r="I208" i="18"/>
  <c r="X207" i="18"/>
  <c r="U207" i="18"/>
  <c r="R207" i="18"/>
  <c r="O207" i="18"/>
  <c r="L207" i="18"/>
  <c r="I207" i="18"/>
  <c r="X206" i="18"/>
  <c r="U206" i="18"/>
  <c r="R206" i="18"/>
  <c r="O206" i="18"/>
  <c r="L206" i="18"/>
  <c r="I206" i="18"/>
  <c r="X205" i="18"/>
  <c r="U205" i="18"/>
  <c r="R205" i="18"/>
  <c r="O205" i="18"/>
  <c r="L205" i="18"/>
  <c r="I205" i="18"/>
  <c r="X204" i="18"/>
  <c r="U204" i="18"/>
  <c r="R204" i="18"/>
  <c r="O204" i="18"/>
  <c r="L204" i="18"/>
  <c r="I204" i="18"/>
  <c r="X203" i="18"/>
  <c r="U203" i="18"/>
  <c r="R203" i="18"/>
  <c r="O203" i="18"/>
  <c r="L203" i="18"/>
  <c r="I203" i="18"/>
  <c r="X202" i="18"/>
  <c r="U202" i="18"/>
  <c r="R202" i="18"/>
  <c r="O202" i="18"/>
  <c r="L202" i="18"/>
  <c r="I202" i="18"/>
  <c r="X201" i="18"/>
  <c r="U201" i="18"/>
  <c r="R201" i="18"/>
  <c r="O201" i="18"/>
  <c r="L201" i="18"/>
  <c r="I201" i="18"/>
  <c r="X200" i="18"/>
  <c r="U200" i="18"/>
  <c r="R200" i="18"/>
  <c r="O200" i="18"/>
  <c r="L200" i="18"/>
  <c r="I200" i="18"/>
  <c r="X199" i="18"/>
  <c r="U199" i="18"/>
  <c r="R199" i="18"/>
  <c r="O199" i="18"/>
  <c r="L199" i="18"/>
  <c r="I199" i="18"/>
  <c r="X198" i="18"/>
  <c r="U198" i="18"/>
  <c r="R198" i="18"/>
  <c r="O198" i="18"/>
  <c r="L198" i="18"/>
  <c r="I198" i="18"/>
  <c r="X197" i="18"/>
  <c r="U197" i="18"/>
  <c r="R197" i="18"/>
  <c r="O197" i="18"/>
  <c r="L197" i="18"/>
  <c r="I197" i="18"/>
  <c r="X196" i="18"/>
  <c r="U196" i="18"/>
  <c r="R196" i="18"/>
  <c r="O196" i="18"/>
  <c r="L196" i="18"/>
  <c r="I196" i="18"/>
  <c r="X195" i="18"/>
  <c r="U195" i="18"/>
  <c r="R195" i="18"/>
  <c r="O195" i="18"/>
  <c r="L195" i="18"/>
  <c r="I195" i="18"/>
  <c r="X194" i="18"/>
  <c r="U194" i="18"/>
  <c r="R194" i="18"/>
  <c r="O194" i="18"/>
  <c r="L194" i="18"/>
  <c r="I194" i="18"/>
  <c r="X193" i="18"/>
  <c r="U193" i="18"/>
  <c r="R193" i="18"/>
  <c r="O193" i="18"/>
  <c r="L193" i="18"/>
  <c r="I193" i="18"/>
  <c r="X192" i="18"/>
  <c r="U192" i="18"/>
  <c r="R192" i="18"/>
  <c r="O192" i="18"/>
  <c r="L192" i="18"/>
  <c r="I192" i="18"/>
  <c r="X191" i="18"/>
  <c r="U191" i="18"/>
  <c r="R191" i="18"/>
  <c r="O191" i="18"/>
  <c r="L191" i="18"/>
  <c r="I191" i="18"/>
  <c r="X190" i="18"/>
  <c r="U190" i="18"/>
  <c r="R190" i="18"/>
  <c r="O190" i="18"/>
  <c r="L190" i="18"/>
  <c r="I190" i="18"/>
  <c r="X189" i="18"/>
  <c r="U189" i="18"/>
  <c r="R189" i="18"/>
  <c r="O189" i="18"/>
  <c r="L189" i="18"/>
  <c r="I189" i="18"/>
  <c r="X188" i="18"/>
  <c r="U188" i="18"/>
  <c r="R188" i="18"/>
  <c r="O188" i="18"/>
  <c r="L188" i="18"/>
  <c r="I188" i="18"/>
  <c r="X187" i="18"/>
  <c r="U187" i="18"/>
  <c r="R187" i="18"/>
  <c r="O187" i="18"/>
  <c r="L187" i="18"/>
  <c r="I187" i="18"/>
  <c r="X186" i="18"/>
  <c r="U186" i="18"/>
  <c r="R186" i="18"/>
  <c r="O186" i="18"/>
  <c r="L186" i="18"/>
  <c r="I186" i="18"/>
  <c r="X185" i="18"/>
  <c r="U185" i="18"/>
  <c r="R185" i="18"/>
  <c r="O185" i="18"/>
  <c r="L185" i="18"/>
  <c r="I185" i="18"/>
  <c r="X184" i="18"/>
  <c r="U184" i="18"/>
  <c r="R184" i="18"/>
  <c r="O184" i="18"/>
  <c r="L184" i="18"/>
  <c r="I184" i="18"/>
  <c r="X183" i="18"/>
  <c r="U183" i="18"/>
  <c r="R183" i="18"/>
  <c r="O183" i="18"/>
  <c r="L183" i="18"/>
  <c r="I183" i="18"/>
  <c r="X182" i="18"/>
  <c r="U182" i="18"/>
  <c r="R182" i="18"/>
  <c r="O182" i="18"/>
  <c r="L182" i="18"/>
  <c r="I182" i="18"/>
  <c r="X181" i="18"/>
  <c r="U181" i="18"/>
  <c r="R181" i="18"/>
  <c r="O181" i="18"/>
  <c r="L181" i="18"/>
  <c r="I181" i="18"/>
  <c r="X180" i="18"/>
  <c r="U180" i="18"/>
  <c r="R180" i="18"/>
  <c r="O180" i="18"/>
  <c r="L180" i="18"/>
  <c r="I180" i="18"/>
  <c r="X179" i="18"/>
  <c r="U179" i="18"/>
  <c r="R179" i="18"/>
  <c r="O179" i="18"/>
  <c r="L179" i="18"/>
  <c r="I179" i="18"/>
  <c r="X178" i="18"/>
  <c r="U178" i="18"/>
  <c r="R178" i="18"/>
  <c r="O178" i="18"/>
  <c r="L178" i="18"/>
  <c r="I178" i="18"/>
  <c r="X177" i="18"/>
  <c r="U177" i="18"/>
  <c r="R177" i="18"/>
  <c r="O177" i="18"/>
  <c r="L177" i="18"/>
  <c r="I177" i="18"/>
  <c r="X176" i="18"/>
  <c r="U176" i="18"/>
  <c r="R176" i="18"/>
  <c r="O176" i="18"/>
  <c r="L176" i="18"/>
  <c r="I176" i="18"/>
  <c r="X175" i="18"/>
  <c r="U175" i="18"/>
  <c r="R175" i="18"/>
  <c r="O175" i="18"/>
  <c r="L175" i="18"/>
  <c r="I175" i="18"/>
  <c r="X174" i="18"/>
  <c r="U174" i="18"/>
  <c r="R174" i="18"/>
  <c r="O174" i="18"/>
  <c r="L174" i="18"/>
  <c r="I174" i="18"/>
  <c r="X173" i="18"/>
  <c r="U173" i="18"/>
  <c r="R173" i="18"/>
  <c r="O173" i="18"/>
  <c r="L173" i="18"/>
  <c r="I173" i="18"/>
  <c r="X172" i="18"/>
  <c r="U172" i="18"/>
  <c r="R172" i="18"/>
  <c r="O172" i="18"/>
  <c r="L172" i="18"/>
  <c r="I172" i="18"/>
  <c r="X171" i="18"/>
  <c r="U171" i="18"/>
  <c r="R171" i="18"/>
  <c r="O171" i="18"/>
  <c r="L171" i="18"/>
  <c r="I171" i="18"/>
  <c r="X170" i="18"/>
  <c r="U170" i="18"/>
  <c r="R170" i="18"/>
  <c r="O170" i="18"/>
  <c r="L170" i="18"/>
  <c r="I170" i="18"/>
  <c r="X169" i="18"/>
  <c r="U169" i="18"/>
  <c r="R169" i="18"/>
  <c r="O169" i="18"/>
  <c r="L169" i="18"/>
  <c r="I169" i="18"/>
  <c r="X168" i="18"/>
  <c r="U168" i="18"/>
  <c r="R168" i="18"/>
  <c r="O168" i="18"/>
  <c r="L168" i="18"/>
  <c r="I168" i="18"/>
  <c r="X167" i="18"/>
  <c r="U167" i="18"/>
  <c r="R167" i="18"/>
  <c r="O167" i="18"/>
  <c r="L167" i="18"/>
  <c r="I167" i="18"/>
  <c r="X166" i="18"/>
  <c r="U166" i="18"/>
  <c r="R166" i="18"/>
  <c r="O166" i="18"/>
  <c r="L166" i="18"/>
  <c r="I166" i="18"/>
  <c r="X165" i="18"/>
  <c r="U165" i="18"/>
  <c r="R165" i="18"/>
  <c r="O165" i="18"/>
  <c r="L165" i="18"/>
  <c r="I165" i="18"/>
  <c r="X164" i="18"/>
  <c r="U164" i="18"/>
  <c r="R164" i="18"/>
  <c r="O164" i="18"/>
  <c r="L164" i="18"/>
  <c r="I164" i="18"/>
  <c r="X163" i="18"/>
  <c r="U163" i="18"/>
  <c r="R163" i="18"/>
  <c r="O163" i="18"/>
  <c r="L163" i="18"/>
  <c r="I163" i="18"/>
  <c r="X162" i="18"/>
  <c r="U162" i="18"/>
  <c r="R162" i="18"/>
  <c r="O162" i="18"/>
  <c r="L162" i="18"/>
  <c r="I162" i="18"/>
  <c r="X161" i="18"/>
  <c r="U161" i="18"/>
  <c r="R161" i="18"/>
  <c r="O161" i="18"/>
  <c r="L161" i="18"/>
  <c r="I161" i="18"/>
  <c r="X160" i="18"/>
  <c r="U160" i="18"/>
  <c r="R160" i="18"/>
  <c r="O160" i="18"/>
  <c r="L160" i="18"/>
  <c r="I160" i="18"/>
  <c r="X159" i="18"/>
  <c r="U159" i="18"/>
  <c r="R159" i="18"/>
  <c r="O159" i="18"/>
  <c r="L159" i="18"/>
  <c r="I159" i="18"/>
  <c r="X158" i="18"/>
  <c r="U158" i="18"/>
  <c r="R158" i="18"/>
  <c r="O158" i="18"/>
  <c r="L158" i="18"/>
  <c r="I158" i="18"/>
  <c r="X157" i="18"/>
  <c r="U157" i="18"/>
  <c r="R157" i="18"/>
  <c r="O157" i="18"/>
  <c r="L157" i="18"/>
  <c r="I157" i="18"/>
  <c r="X156" i="18"/>
  <c r="U156" i="18"/>
  <c r="R156" i="18"/>
  <c r="O156" i="18"/>
  <c r="L156" i="18"/>
  <c r="I156" i="18"/>
  <c r="X155" i="18"/>
  <c r="U155" i="18"/>
  <c r="R155" i="18"/>
  <c r="O155" i="18"/>
  <c r="L155" i="18"/>
  <c r="I155" i="18"/>
  <c r="X154" i="18"/>
  <c r="U154" i="18"/>
  <c r="R154" i="18"/>
  <c r="O154" i="18"/>
  <c r="L154" i="18"/>
  <c r="I154" i="18"/>
  <c r="X153" i="18"/>
  <c r="U153" i="18"/>
  <c r="R153" i="18"/>
  <c r="O153" i="18"/>
  <c r="L153" i="18"/>
  <c r="I153" i="18"/>
  <c r="X152" i="18"/>
  <c r="U152" i="18"/>
  <c r="R152" i="18"/>
  <c r="O152" i="18"/>
  <c r="L152" i="18"/>
  <c r="I152" i="18"/>
  <c r="X151" i="18"/>
  <c r="U151" i="18"/>
  <c r="R151" i="18"/>
  <c r="O151" i="18"/>
  <c r="L151" i="18"/>
  <c r="I151" i="18"/>
  <c r="X150" i="18"/>
  <c r="U150" i="18"/>
  <c r="R150" i="18"/>
  <c r="O150" i="18"/>
  <c r="L150" i="18"/>
  <c r="I150" i="18"/>
  <c r="X149" i="18"/>
  <c r="U149" i="18"/>
  <c r="R149" i="18"/>
  <c r="O149" i="18"/>
  <c r="L149" i="18"/>
  <c r="I149" i="18"/>
  <c r="X148" i="18"/>
  <c r="U148" i="18"/>
  <c r="R148" i="18"/>
  <c r="O148" i="18"/>
  <c r="L148" i="18"/>
  <c r="I148" i="18"/>
  <c r="X147" i="18"/>
  <c r="U147" i="18"/>
  <c r="R147" i="18"/>
  <c r="O147" i="18"/>
  <c r="L147" i="18"/>
  <c r="I147" i="18"/>
  <c r="X146" i="18"/>
  <c r="U146" i="18"/>
  <c r="R146" i="18"/>
  <c r="O146" i="18"/>
  <c r="L146" i="18"/>
  <c r="I146" i="18"/>
  <c r="X145" i="18"/>
  <c r="U145" i="18"/>
  <c r="R145" i="18"/>
  <c r="O145" i="18"/>
  <c r="L145" i="18"/>
  <c r="I145" i="18"/>
  <c r="X144" i="18"/>
  <c r="U144" i="18"/>
  <c r="R144" i="18"/>
  <c r="O144" i="18"/>
  <c r="L144" i="18"/>
  <c r="I144" i="18"/>
  <c r="X143" i="18"/>
  <c r="U143" i="18"/>
  <c r="R143" i="18"/>
  <c r="O143" i="18"/>
  <c r="L143" i="18"/>
  <c r="I143" i="18"/>
  <c r="X142" i="18"/>
  <c r="U142" i="18"/>
  <c r="R142" i="18"/>
  <c r="O142" i="18"/>
  <c r="L142" i="18"/>
  <c r="I142" i="18"/>
  <c r="X141" i="18"/>
  <c r="U141" i="18"/>
  <c r="R141" i="18"/>
  <c r="O141" i="18"/>
  <c r="L141" i="18"/>
  <c r="I141" i="18"/>
  <c r="X140" i="18"/>
  <c r="U140" i="18"/>
  <c r="R140" i="18"/>
  <c r="O140" i="18"/>
  <c r="L140" i="18"/>
  <c r="I140" i="18"/>
  <c r="X139" i="18"/>
  <c r="U139" i="18"/>
  <c r="R139" i="18"/>
  <c r="O139" i="18"/>
  <c r="L139" i="18"/>
  <c r="I139" i="18"/>
  <c r="X138" i="18"/>
  <c r="U138" i="18"/>
  <c r="R138" i="18"/>
  <c r="O138" i="18"/>
  <c r="L138" i="18"/>
  <c r="I138" i="18"/>
  <c r="X137" i="18"/>
  <c r="U137" i="18"/>
  <c r="R137" i="18"/>
  <c r="O137" i="18"/>
  <c r="L137" i="18"/>
  <c r="I137" i="18"/>
  <c r="X136" i="18"/>
  <c r="U136" i="18"/>
  <c r="R136" i="18"/>
  <c r="O136" i="18"/>
  <c r="L136" i="18"/>
  <c r="I136" i="18"/>
  <c r="X135" i="18"/>
  <c r="U135" i="18"/>
  <c r="R135" i="18"/>
  <c r="O135" i="18"/>
  <c r="L135" i="18"/>
  <c r="I135" i="18"/>
  <c r="X134" i="18"/>
  <c r="U134" i="18"/>
  <c r="R134" i="18"/>
  <c r="O134" i="18"/>
  <c r="L134" i="18"/>
  <c r="I134" i="18"/>
  <c r="X133" i="18"/>
  <c r="U133" i="18"/>
  <c r="R133" i="18"/>
  <c r="O133" i="18"/>
  <c r="L133" i="18"/>
  <c r="I133" i="18"/>
  <c r="X132" i="18"/>
  <c r="U132" i="18"/>
  <c r="R132" i="18"/>
  <c r="O132" i="18"/>
  <c r="L132" i="18"/>
  <c r="I132" i="18"/>
  <c r="X131" i="18"/>
  <c r="U131" i="18"/>
  <c r="R131" i="18"/>
  <c r="O131" i="18"/>
  <c r="L131" i="18"/>
  <c r="I131" i="18"/>
  <c r="X130" i="18"/>
  <c r="U130" i="18"/>
  <c r="R130" i="18"/>
  <c r="O130" i="18"/>
  <c r="L130" i="18"/>
  <c r="I130" i="18"/>
  <c r="X129" i="18"/>
  <c r="U129" i="18"/>
  <c r="R129" i="18"/>
  <c r="O129" i="18"/>
  <c r="L129" i="18"/>
  <c r="I129" i="18"/>
  <c r="X128" i="18"/>
  <c r="U128" i="18"/>
  <c r="R128" i="18"/>
  <c r="O128" i="18"/>
  <c r="L128" i="18"/>
  <c r="I128" i="18"/>
  <c r="X127" i="18"/>
  <c r="U127" i="18"/>
  <c r="R127" i="18"/>
  <c r="O127" i="18"/>
  <c r="L127" i="18"/>
  <c r="I127" i="18"/>
  <c r="X126" i="18"/>
  <c r="U126" i="18"/>
  <c r="R126" i="18"/>
  <c r="O126" i="18"/>
  <c r="L126" i="18"/>
  <c r="I126" i="18"/>
  <c r="X125" i="18"/>
  <c r="U125" i="18"/>
  <c r="R125" i="18"/>
  <c r="O125" i="18"/>
  <c r="L125" i="18"/>
  <c r="I125" i="18"/>
  <c r="X124" i="18"/>
  <c r="U124" i="18"/>
  <c r="R124" i="18"/>
  <c r="O124" i="18"/>
  <c r="L124" i="18"/>
  <c r="I124" i="18"/>
  <c r="X123" i="18"/>
  <c r="U123" i="18"/>
  <c r="R123" i="18"/>
  <c r="O123" i="18"/>
  <c r="L123" i="18"/>
  <c r="I123" i="18"/>
  <c r="X122" i="18"/>
  <c r="U122" i="18"/>
  <c r="R122" i="18"/>
  <c r="O122" i="18"/>
  <c r="L122" i="18"/>
  <c r="I122" i="18"/>
  <c r="X121" i="18"/>
  <c r="U121" i="18"/>
  <c r="R121" i="18"/>
  <c r="O121" i="18"/>
  <c r="L121" i="18"/>
  <c r="I121" i="18"/>
  <c r="X120" i="18"/>
  <c r="U120" i="18"/>
  <c r="R120" i="18"/>
  <c r="O120" i="18"/>
  <c r="L120" i="18"/>
  <c r="I120" i="18"/>
  <c r="X119" i="18"/>
  <c r="U119" i="18"/>
  <c r="R119" i="18"/>
  <c r="O119" i="18"/>
  <c r="L119" i="18"/>
  <c r="I119" i="18"/>
  <c r="X118" i="18"/>
  <c r="U118" i="18"/>
  <c r="R118" i="18"/>
  <c r="O118" i="18"/>
  <c r="L118" i="18"/>
  <c r="I118" i="18"/>
  <c r="X117" i="18"/>
  <c r="U117" i="18"/>
  <c r="R117" i="18"/>
  <c r="O117" i="18"/>
  <c r="L117" i="18"/>
  <c r="I117" i="18"/>
  <c r="X116" i="18"/>
  <c r="U116" i="18"/>
  <c r="R116" i="18"/>
  <c r="O116" i="18"/>
  <c r="L116" i="18"/>
  <c r="I116" i="18"/>
  <c r="X115" i="18"/>
  <c r="U115" i="18"/>
  <c r="R115" i="18"/>
  <c r="O115" i="18"/>
  <c r="L115" i="18"/>
  <c r="I115" i="18"/>
  <c r="X114" i="18"/>
  <c r="U114" i="18"/>
  <c r="R114" i="18"/>
  <c r="O114" i="18"/>
  <c r="L114" i="18"/>
  <c r="I114" i="18"/>
  <c r="X113" i="18"/>
  <c r="U113" i="18"/>
  <c r="R113" i="18"/>
  <c r="O113" i="18"/>
  <c r="L113" i="18"/>
  <c r="I113" i="18"/>
  <c r="X112" i="18"/>
  <c r="U112" i="18"/>
  <c r="R112" i="18"/>
  <c r="O112" i="18"/>
  <c r="L112" i="18"/>
  <c r="I112" i="18"/>
  <c r="X111" i="18"/>
  <c r="U111" i="18"/>
  <c r="R111" i="18"/>
  <c r="O111" i="18"/>
  <c r="L111" i="18"/>
  <c r="I111" i="18"/>
  <c r="X110" i="18"/>
  <c r="U110" i="18"/>
  <c r="R110" i="18"/>
  <c r="O110" i="18"/>
  <c r="L110" i="18"/>
  <c r="I110" i="18"/>
  <c r="X109" i="18"/>
  <c r="U109" i="18"/>
  <c r="R109" i="18"/>
  <c r="O109" i="18"/>
  <c r="L109" i="18"/>
  <c r="I109" i="18"/>
  <c r="X108" i="18"/>
  <c r="U108" i="18"/>
  <c r="R108" i="18"/>
  <c r="O108" i="18"/>
  <c r="L108" i="18"/>
  <c r="I108" i="18"/>
  <c r="X107" i="18"/>
  <c r="U107" i="18"/>
  <c r="R107" i="18"/>
  <c r="O107" i="18"/>
  <c r="L107" i="18"/>
  <c r="I107" i="18"/>
  <c r="X106" i="18"/>
  <c r="U106" i="18"/>
  <c r="R106" i="18"/>
  <c r="O106" i="18"/>
  <c r="L106" i="18"/>
  <c r="I106" i="18"/>
  <c r="X105" i="18"/>
  <c r="U105" i="18"/>
  <c r="R105" i="18"/>
  <c r="O105" i="18"/>
  <c r="L105" i="18"/>
  <c r="I105" i="18"/>
  <c r="X104" i="18"/>
  <c r="U104" i="18"/>
  <c r="R104" i="18"/>
  <c r="O104" i="18"/>
  <c r="L104" i="18"/>
  <c r="I104" i="18"/>
  <c r="X103" i="18"/>
  <c r="U103" i="18"/>
  <c r="R103" i="18"/>
  <c r="O103" i="18"/>
  <c r="L103" i="18"/>
  <c r="I103" i="18"/>
  <c r="X102" i="18"/>
  <c r="U102" i="18"/>
  <c r="R102" i="18"/>
  <c r="O102" i="18"/>
  <c r="L102" i="18"/>
  <c r="I102" i="18"/>
  <c r="X101" i="18"/>
  <c r="U101" i="18"/>
  <c r="R101" i="18"/>
  <c r="O101" i="18"/>
  <c r="L101" i="18"/>
  <c r="I101" i="18"/>
  <c r="X100" i="18"/>
  <c r="U100" i="18"/>
  <c r="R100" i="18"/>
  <c r="O100" i="18"/>
  <c r="L100" i="18"/>
  <c r="I100" i="18"/>
  <c r="X99" i="18"/>
  <c r="U99" i="18"/>
  <c r="R99" i="18"/>
  <c r="O99" i="18"/>
  <c r="L99" i="18"/>
  <c r="I99" i="18"/>
  <c r="X98" i="18"/>
  <c r="U98" i="18"/>
  <c r="R98" i="18"/>
  <c r="O98" i="18"/>
  <c r="L98" i="18"/>
  <c r="I98" i="18"/>
  <c r="X97" i="18"/>
  <c r="U97" i="18"/>
  <c r="R97" i="18"/>
  <c r="O97" i="18"/>
  <c r="L97" i="18"/>
  <c r="I97" i="18"/>
  <c r="X96" i="18"/>
  <c r="U96" i="18"/>
  <c r="R96" i="18"/>
  <c r="O96" i="18"/>
  <c r="L96" i="18"/>
  <c r="I96" i="18"/>
  <c r="X95" i="18"/>
  <c r="U95" i="18"/>
  <c r="R95" i="18"/>
  <c r="O95" i="18"/>
  <c r="L95" i="18"/>
  <c r="I95" i="18"/>
  <c r="X94" i="18"/>
  <c r="U94" i="18"/>
  <c r="R94" i="18"/>
  <c r="O94" i="18"/>
  <c r="L94" i="18"/>
  <c r="I94" i="18"/>
  <c r="X93" i="18"/>
  <c r="U93" i="18"/>
  <c r="R93" i="18"/>
  <c r="O93" i="18"/>
  <c r="L93" i="18"/>
  <c r="I93" i="18"/>
  <c r="X92" i="18"/>
  <c r="U92" i="18"/>
  <c r="R92" i="18"/>
  <c r="O92" i="18"/>
  <c r="L92" i="18"/>
  <c r="I92" i="18"/>
  <c r="X91" i="18"/>
  <c r="U91" i="18"/>
  <c r="R91" i="18"/>
  <c r="O91" i="18"/>
  <c r="L91" i="18"/>
  <c r="I91" i="18"/>
  <c r="X90" i="18"/>
  <c r="U90" i="18"/>
  <c r="R90" i="18"/>
  <c r="O90" i="18"/>
  <c r="L90" i="18"/>
  <c r="I90" i="18"/>
  <c r="X89" i="18"/>
  <c r="U89" i="18"/>
  <c r="R89" i="18"/>
  <c r="O89" i="18"/>
  <c r="L89" i="18"/>
  <c r="I89" i="18"/>
  <c r="X88" i="18"/>
  <c r="U88" i="18"/>
  <c r="R88" i="18"/>
  <c r="O88" i="18"/>
  <c r="L88" i="18"/>
  <c r="I88" i="18"/>
  <c r="X87" i="18"/>
  <c r="U87" i="18"/>
  <c r="R87" i="18"/>
  <c r="O87" i="18"/>
  <c r="L87" i="18"/>
  <c r="I87" i="18"/>
  <c r="X86" i="18"/>
  <c r="U86" i="18"/>
  <c r="R86" i="18"/>
  <c r="O86" i="18"/>
  <c r="L86" i="18"/>
  <c r="I86" i="18"/>
  <c r="X85" i="18"/>
  <c r="U85" i="18"/>
  <c r="R85" i="18"/>
  <c r="O85" i="18"/>
  <c r="L85" i="18"/>
  <c r="I85" i="18"/>
  <c r="X84" i="18"/>
  <c r="U84" i="18"/>
  <c r="R84" i="18"/>
  <c r="O84" i="18"/>
  <c r="L84" i="18"/>
  <c r="I84" i="18"/>
  <c r="X83" i="18"/>
  <c r="U83" i="18"/>
  <c r="R83" i="18"/>
  <c r="O83" i="18"/>
  <c r="L83" i="18"/>
  <c r="I83" i="18"/>
  <c r="X82" i="18"/>
  <c r="U82" i="18"/>
  <c r="R82" i="18"/>
  <c r="O82" i="18"/>
  <c r="L82" i="18"/>
  <c r="I82" i="18"/>
  <c r="X81" i="18"/>
  <c r="U81" i="18"/>
  <c r="R81" i="18"/>
  <c r="O81" i="18"/>
  <c r="L81" i="18"/>
  <c r="I81" i="18"/>
  <c r="X80" i="18"/>
  <c r="U80" i="18"/>
  <c r="R80" i="18"/>
  <c r="O80" i="18"/>
  <c r="L80" i="18"/>
  <c r="I80" i="18"/>
  <c r="X79" i="18"/>
  <c r="U79" i="18"/>
  <c r="R79" i="18"/>
  <c r="O79" i="18"/>
  <c r="L79" i="18"/>
  <c r="I79" i="18"/>
  <c r="X78" i="18"/>
  <c r="U78" i="18"/>
  <c r="R78" i="18"/>
  <c r="O78" i="18"/>
  <c r="L78" i="18"/>
  <c r="I78" i="18"/>
  <c r="X77" i="18"/>
  <c r="U77" i="18"/>
  <c r="R77" i="18"/>
  <c r="O77" i="18"/>
  <c r="L77" i="18"/>
  <c r="I77" i="18"/>
  <c r="X76" i="18"/>
  <c r="U76" i="18"/>
  <c r="R76" i="18"/>
  <c r="O76" i="18"/>
  <c r="L76" i="18"/>
  <c r="I76" i="18"/>
  <c r="X75" i="18"/>
  <c r="U75" i="18"/>
  <c r="R75" i="18"/>
  <c r="O75" i="18"/>
  <c r="L75" i="18"/>
  <c r="I75" i="18"/>
  <c r="X74" i="18"/>
  <c r="U74" i="18"/>
  <c r="R74" i="18"/>
  <c r="O74" i="18"/>
  <c r="L74" i="18"/>
  <c r="I74" i="18"/>
  <c r="X73" i="18"/>
  <c r="U73" i="18"/>
  <c r="R73" i="18"/>
  <c r="O73" i="18"/>
  <c r="L73" i="18"/>
  <c r="I73" i="18"/>
  <c r="X72" i="18"/>
  <c r="U72" i="18"/>
  <c r="R72" i="18"/>
  <c r="O72" i="18"/>
  <c r="L72" i="18"/>
  <c r="I72" i="18"/>
  <c r="X71" i="18"/>
  <c r="U71" i="18"/>
  <c r="R71" i="18"/>
  <c r="O71" i="18"/>
  <c r="L71" i="18"/>
  <c r="I71" i="18"/>
  <c r="X70" i="18"/>
  <c r="U70" i="18"/>
  <c r="R70" i="18"/>
  <c r="O70" i="18"/>
  <c r="L70" i="18"/>
  <c r="I70" i="18"/>
  <c r="X69" i="18"/>
  <c r="U69" i="18"/>
  <c r="R69" i="18"/>
  <c r="O69" i="18"/>
  <c r="L69" i="18"/>
  <c r="I69" i="18"/>
  <c r="X68" i="18"/>
  <c r="U68" i="18"/>
  <c r="R68" i="18"/>
  <c r="O68" i="18"/>
  <c r="L68" i="18"/>
  <c r="I68" i="18"/>
  <c r="X67" i="18"/>
  <c r="U67" i="18"/>
  <c r="R67" i="18"/>
  <c r="O67" i="18"/>
  <c r="L67" i="18"/>
  <c r="I67" i="18"/>
  <c r="X66" i="18"/>
  <c r="U66" i="18"/>
  <c r="R66" i="18"/>
  <c r="O66" i="18"/>
  <c r="L66" i="18"/>
  <c r="I66" i="18"/>
  <c r="X65" i="18"/>
  <c r="U65" i="18"/>
  <c r="R65" i="18"/>
  <c r="O65" i="18"/>
  <c r="L65" i="18"/>
  <c r="I65" i="18"/>
  <c r="X64" i="18"/>
  <c r="U64" i="18"/>
  <c r="R64" i="18"/>
  <c r="O64" i="18"/>
  <c r="L64" i="18"/>
  <c r="I64" i="18"/>
  <c r="X63" i="18"/>
  <c r="U63" i="18"/>
  <c r="R63" i="18"/>
  <c r="O63" i="18"/>
  <c r="L63" i="18"/>
  <c r="I63" i="18"/>
  <c r="X62" i="18"/>
  <c r="U62" i="18"/>
  <c r="R62" i="18"/>
  <c r="O62" i="18"/>
  <c r="L62" i="18"/>
  <c r="I62" i="18"/>
  <c r="X61" i="18"/>
  <c r="U61" i="18"/>
  <c r="R61" i="18"/>
  <c r="O61" i="18"/>
  <c r="L61" i="18"/>
  <c r="I61" i="18"/>
  <c r="X60" i="18"/>
  <c r="U60" i="18"/>
  <c r="R60" i="18"/>
  <c r="O60" i="18"/>
  <c r="L60" i="18"/>
  <c r="I60" i="18"/>
  <c r="X59" i="18"/>
  <c r="U59" i="18"/>
  <c r="R59" i="18"/>
  <c r="O59" i="18"/>
  <c r="L59" i="18"/>
  <c r="I59" i="18"/>
  <c r="X58" i="18"/>
  <c r="U58" i="18"/>
  <c r="R58" i="18"/>
  <c r="O58" i="18"/>
  <c r="L58" i="18"/>
  <c r="I58" i="18"/>
  <c r="X57" i="18"/>
  <c r="U57" i="18"/>
  <c r="R57" i="18"/>
  <c r="O57" i="18"/>
  <c r="L57" i="18"/>
  <c r="I57" i="18"/>
  <c r="X56" i="18"/>
  <c r="U56" i="18"/>
  <c r="R56" i="18"/>
  <c r="O56" i="18"/>
  <c r="L56" i="18"/>
  <c r="I56" i="18"/>
  <c r="X55" i="18"/>
  <c r="U55" i="18"/>
  <c r="R55" i="18"/>
  <c r="O55" i="18"/>
  <c r="L55" i="18"/>
  <c r="I55" i="18"/>
  <c r="X54" i="18"/>
  <c r="U54" i="18"/>
  <c r="R54" i="18"/>
  <c r="O54" i="18"/>
  <c r="L54" i="18"/>
  <c r="I54" i="18"/>
  <c r="X53" i="18"/>
  <c r="U53" i="18"/>
  <c r="R53" i="18"/>
  <c r="O53" i="18"/>
  <c r="L53" i="18"/>
  <c r="I53" i="18"/>
  <c r="X52" i="18"/>
  <c r="U52" i="18"/>
  <c r="R52" i="18"/>
  <c r="O52" i="18"/>
  <c r="L52" i="18"/>
  <c r="I52" i="18"/>
  <c r="X51" i="18"/>
  <c r="U51" i="18"/>
  <c r="R51" i="18"/>
  <c r="O51" i="18"/>
  <c r="L51" i="18"/>
  <c r="I51" i="18"/>
  <c r="X50" i="18"/>
  <c r="U50" i="18"/>
  <c r="R50" i="18"/>
  <c r="O50" i="18"/>
  <c r="L50" i="18"/>
  <c r="I50" i="18"/>
  <c r="X49" i="18"/>
  <c r="U49" i="18"/>
  <c r="R49" i="18"/>
  <c r="O49" i="18"/>
  <c r="L49" i="18"/>
  <c r="I49" i="18"/>
  <c r="X48" i="18"/>
  <c r="U48" i="18"/>
  <c r="R48" i="18"/>
  <c r="O48" i="18"/>
  <c r="L48" i="18"/>
  <c r="I48" i="18"/>
  <c r="X47" i="18"/>
  <c r="U47" i="18"/>
  <c r="R47" i="18"/>
  <c r="O47" i="18"/>
  <c r="L47" i="18"/>
  <c r="I47" i="18"/>
  <c r="X46" i="18"/>
  <c r="U46" i="18"/>
  <c r="R46" i="18"/>
  <c r="O46" i="18"/>
  <c r="L46" i="18"/>
  <c r="I46" i="18"/>
  <c r="X45" i="18"/>
  <c r="U45" i="18"/>
  <c r="R45" i="18"/>
  <c r="O45" i="18"/>
  <c r="L45" i="18"/>
  <c r="I45" i="18"/>
  <c r="X44" i="18"/>
  <c r="U44" i="18"/>
  <c r="R44" i="18"/>
  <c r="O44" i="18"/>
  <c r="L44" i="18"/>
  <c r="I44" i="18"/>
  <c r="X43" i="18"/>
  <c r="U43" i="18"/>
  <c r="R43" i="18"/>
  <c r="O43" i="18"/>
  <c r="L43" i="18"/>
  <c r="I43" i="18"/>
  <c r="X42" i="18"/>
  <c r="U42" i="18"/>
  <c r="R42" i="18"/>
  <c r="O42" i="18"/>
  <c r="L42" i="18"/>
  <c r="I42" i="18"/>
  <c r="X41" i="18"/>
  <c r="U41" i="18"/>
  <c r="R41" i="18"/>
  <c r="O41" i="18"/>
  <c r="L41" i="18"/>
  <c r="I41" i="18"/>
  <c r="X40" i="18"/>
  <c r="U40" i="18"/>
  <c r="R40" i="18"/>
  <c r="O40" i="18"/>
  <c r="L40" i="18"/>
  <c r="I40" i="18"/>
  <c r="X39" i="18"/>
  <c r="U39" i="18"/>
  <c r="R39" i="18"/>
  <c r="O39" i="18"/>
  <c r="L39" i="18"/>
  <c r="I39" i="18"/>
  <c r="X38" i="18"/>
  <c r="U38" i="18"/>
  <c r="R38" i="18"/>
  <c r="O38" i="18"/>
  <c r="L38" i="18"/>
  <c r="I38" i="18"/>
  <c r="X37" i="18"/>
  <c r="U37" i="18"/>
  <c r="R37" i="18"/>
  <c r="O37" i="18"/>
  <c r="L37" i="18"/>
  <c r="I37" i="18"/>
  <c r="X36" i="18"/>
  <c r="U36" i="18"/>
  <c r="R36" i="18"/>
  <c r="O36" i="18"/>
  <c r="L36" i="18"/>
  <c r="I36" i="18"/>
  <c r="X35" i="18"/>
  <c r="U35" i="18"/>
  <c r="R35" i="18"/>
  <c r="O35" i="18"/>
  <c r="L35" i="18"/>
  <c r="I35" i="18"/>
  <c r="X34" i="18"/>
  <c r="U34" i="18"/>
  <c r="R34" i="18"/>
  <c r="O34" i="18"/>
  <c r="L34" i="18"/>
  <c r="I34" i="18"/>
  <c r="X33" i="18"/>
  <c r="U33" i="18"/>
  <c r="R33" i="18"/>
  <c r="O33" i="18"/>
  <c r="L33" i="18"/>
  <c r="I33" i="18"/>
  <c r="X32" i="18"/>
  <c r="U32" i="18"/>
  <c r="R32" i="18"/>
  <c r="O32" i="18"/>
  <c r="L32" i="18"/>
  <c r="I32" i="18"/>
  <c r="X31" i="18"/>
  <c r="U31" i="18"/>
  <c r="R31" i="18"/>
  <c r="O31" i="18"/>
  <c r="L31" i="18"/>
  <c r="I31" i="18"/>
  <c r="X30" i="18"/>
  <c r="U30" i="18"/>
  <c r="R30" i="18"/>
  <c r="O30" i="18"/>
  <c r="L30" i="18"/>
  <c r="I30" i="18"/>
  <c r="X29" i="18"/>
  <c r="U29" i="18"/>
  <c r="R29" i="18"/>
  <c r="O29" i="18"/>
  <c r="L29" i="18"/>
  <c r="I29" i="18"/>
  <c r="X28" i="18"/>
  <c r="U28" i="18"/>
  <c r="R28" i="18"/>
  <c r="O28" i="18"/>
  <c r="L28" i="18"/>
  <c r="I28" i="18"/>
  <c r="X27" i="18"/>
  <c r="U27" i="18"/>
  <c r="R27" i="18"/>
  <c r="O27" i="18"/>
  <c r="L27" i="18"/>
  <c r="I27" i="18"/>
  <c r="X26" i="18"/>
  <c r="U26" i="18"/>
  <c r="R26" i="18"/>
  <c r="O26" i="18"/>
  <c r="L26" i="18"/>
  <c r="I26" i="18"/>
  <c r="X25" i="18"/>
  <c r="U25" i="18"/>
  <c r="R25" i="18"/>
  <c r="O25" i="18"/>
  <c r="L25" i="18"/>
  <c r="I25" i="18"/>
  <c r="X24" i="18"/>
  <c r="U24" i="18"/>
  <c r="R24" i="18"/>
  <c r="O24" i="18"/>
  <c r="L24" i="18"/>
  <c r="I24" i="18"/>
  <c r="X23" i="18"/>
  <c r="U23" i="18"/>
  <c r="R23" i="18"/>
  <c r="O23" i="18"/>
  <c r="L23" i="18"/>
  <c r="I23" i="18"/>
  <c r="X22" i="18"/>
  <c r="U22" i="18"/>
  <c r="R22" i="18"/>
  <c r="O22" i="18"/>
  <c r="L22" i="18"/>
  <c r="I22" i="18"/>
  <c r="X21" i="18"/>
  <c r="U21" i="18"/>
  <c r="R21" i="18"/>
  <c r="O21" i="18"/>
  <c r="L21" i="18"/>
  <c r="I21" i="18"/>
  <c r="X20" i="18"/>
  <c r="U20" i="18"/>
  <c r="R20" i="18"/>
  <c r="O20" i="18"/>
  <c r="L20" i="18"/>
  <c r="I20" i="18"/>
  <c r="X19" i="18"/>
  <c r="U19" i="18"/>
  <c r="R19" i="18"/>
  <c r="O19" i="18"/>
  <c r="L19" i="18"/>
  <c r="X18" i="18"/>
  <c r="U18" i="18"/>
  <c r="R18" i="18"/>
  <c r="O18" i="18"/>
  <c r="L18" i="18"/>
  <c r="I18" i="18"/>
  <c r="X17" i="18"/>
  <c r="U17" i="18"/>
  <c r="R17" i="18"/>
  <c r="O17" i="18"/>
  <c r="L17" i="18"/>
  <c r="I17" i="18"/>
  <c r="X16" i="18"/>
  <c r="U16" i="18"/>
  <c r="R16" i="18"/>
  <c r="O16" i="18"/>
  <c r="L16" i="18"/>
  <c r="I16" i="18"/>
  <c r="X15" i="18"/>
  <c r="U15" i="18"/>
  <c r="R15" i="18"/>
  <c r="O15" i="18"/>
  <c r="L15" i="18"/>
  <c r="I15" i="18"/>
  <c r="X14" i="18"/>
  <c r="U14" i="18"/>
  <c r="R14" i="18"/>
  <c r="O14" i="18"/>
  <c r="L14" i="18"/>
  <c r="I14" i="18"/>
  <c r="X13" i="18"/>
  <c r="U13" i="18"/>
  <c r="R13" i="18"/>
  <c r="O13" i="18"/>
  <c r="L13" i="18"/>
  <c r="I13" i="18"/>
  <c r="X12" i="18"/>
  <c r="U12" i="18"/>
  <c r="R12" i="18"/>
  <c r="O12" i="18"/>
  <c r="L12" i="18"/>
  <c r="I12" i="18"/>
  <c r="X11" i="18"/>
  <c r="U11" i="18"/>
  <c r="R11" i="18"/>
  <c r="O11" i="18"/>
  <c r="L11" i="18"/>
  <c r="I11" i="18"/>
  <c r="X10" i="18"/>
  <c r="U10" i="18"/>
  <c r="R10" i="18"/>
  <c r="O10" i="18"/>
  <c r="L10" i="18"/>
  <c r="I10" i="18"/>
  <c r="X9" i="18"/>
  <c r="U9" i="18"/>
  <c r="R9" i="18"/>
  <c r="O9" i="18"/>
  <c r="L9" i="18"/>
  <c r="I9" i="18"/>
  <c r="X8" i="18"/>
  <c r="U8" i="18"/>
  <c r="R8" i="18"/>
  <c r="O8" i="18"/>
  <c r="L8" i="18"/>
  <c r="I8" i="18"/>
  <c r="X7" i="18"/>
  <c r="U7" i="18"/>
  <c r="R7" i="18"/>
  <c r="O7" i="18"/>
  <c r="L7" i="18"/>
  <c r="I7" i="18"/>
  <c r="X6" i="18"/>
  <c r="U6" i="18"/>
  <c r="R6" i="18"/>
  <c r="O6" i="18"/>
  <c r="L6" i="18"/>
  <c r="X5" i="18"/>
  <c r="U5" i="18"/>
  <c r="R5" i="18"/>
  <c r="O5" i="18"/>
  <c r="L5" i="18"/>
  <c r="X4" i="18"/>
  <c r="U4" i="18"/>
  <c r="R4" i="18"/>
  <c r="O4" i="18"/>
  <c r="L4" i="18"/>
  <c r="I4" i="18"/>
  <c r="AA479" i="18" l="1"/>
  <c r="AA471" i="18"/>
  <c r="AA463" i="18"/>
  <c r="AA462" i="18"/>
  <c r="AA458" i="18"/>
  <c r="AA529" i="18"/>
  <c r="AA513" i="18"/>
  <c r="AA511" i="18"/>
  <c r="AA531" i="18"/>
  <c r="AA523" i="18"/>
  <c r="AA515" i="18"/>
  <c r="AA507" i="18"/>
  <c r="AA496" i="18"/>
  <c r="AA494" i="18"/>
  <c r="AA477" i="18"/>
  <c r="AA469" i="18"/>
  <c r="AA499" i="18"/>
  <c r="AA491" i="18"/>
  <c r="AA483" i="18"/>
  <c r="AA475" i="18"/>
  <c r="AA467" i="18"/>
  <c r="AA524" i="18"/>
  <c r="AA505" i="18"/>
  <c r="AA481" i="18"/>
  <c r="AA506" i="18"/>
  <c r="AA500" i="18"/>
  <c r="AA490" i="18"/>
  <c r="AA484" i="18"/>
  <c r="AA474" i="18"/>
  <c r="AA527" i="18"/>
  <c r="AA519" i="18"/>
  <c r="AA503" i="18"/>
  <c r="AA495" i="18"/>
  <c r="AA487" i="18"/>
  <c r="AA518" i="18"/>
  <c r="AA509" i="18"/>
  <c r="AA530" i="18"/>
  <c r="AA528" i="18"/>
  <c r="AA526" i="18"/>
  <c r="AA525" i="18"/>
  <c r="AA522" i="18"/>
  <c r="AA521" i="18"/>
  <c r="AA520" i="18"/>
  <c r="AA517" i="18"/>
  <c r="AA516" i="18"/>
  <c r="AA514" i="18"/>
  <c r="AA512" i="18"/>
  <c r="AA510" i="18"/>
  <c r="AA508" i="18"/>
  <c r="AA504" i="18"/>
  <c r="AA502" i="18"/>
  <c r="AA501" i="18"/>
  <c r="AA498" i="18"/>
  <c r="AA497" i="18"/>
  <c r="AA493" i="18"/>
  <c r="AA492" i="18"/>
  <c r="AA489" i="18"/>
  <c r="AA488" i="18"/>
  <c r="AA486" i="18"/>
  <c r="AA485" i="18"/>
  <c r="AA482" i="18"/>
  <c r="AA480" i="18"/>
  <c r="AA478" i="18"/>
  <c r="AA476" i="18"/>
  <c r="AA473" i="18"/>
  <c r="AA472" i="18"/>
  <c r="AA470" i="18"/>
  <c r="AA468" i="18"/>
  <c r="AA466" i="18"/>
  <c r="AA464" i="18"/>
  <c r="AA465" i="18"/>
  <c r="AA461" i="18"/>
  <c r="AA460" i="18"/>
  <c r="AA459" i="18"/>
  <c r="AA451" i="18"/>
  <c r="AA443" i="18"/>
  <c r="AA435" i="18"/>
  <c r="AA427" i="18"/>
  <c r="AA419" i="18"/>
  <c r="AA455" i="18"/>
  <c r="AA431" i="18"/>
  <c r="AA450" i="18"/>
  <c r="AA445" i="18"/>
  <c r="AA420" i="18"/>
  <c r="AA426" i="18"/>
  <c r="AA432" i="18"/>
  <c r="AA454" i="18"/>
  <c r="AA449" i="18"/>
  <c r="AA438" i="18"/>
  <c r="AA424" i="18"/>
  <c r="AA447" i="18"/>
  <c r="AA439" i="18"/>
  <c r="AA423" i="18"/>
  <c r="AA430" i="18"/>
  <c r="AA457" i="18"/>
  <c r="AA456" i="18"/>
  <c r="AA453" i="18"/>
  <c r="AA452" i="18"/>
  <c r="AA448" i="18"/>
  <c r="AA446" i="18"/>
  <c r="AA444" i="18"/>
  <c r="AA442" i="18"/>
  <c r="AA441" i="18"/>
  <c r="AA440" i="18"/>
  <c r="AA437" i="18"/>
  <c r="AA436" i="18"/>
  <c r="AA434" i="18"/>
  <c r="AA433" i="18"/>
  <c r="AA429" i="18"/>
  <c r="AA428" i="18"/>
  <c r="AA425" i="18"/>
  <c r="AA422" i="18"/>
  <c r="AA421" i="18"/>
  <c r="AA418" i="18"/>
  <c r="AA390" i="18"/>
  <c r="AA405" i="18"/>
  <c r="AA397" i="18"/>
  <c r="AA389" i="18"/>
  <c r="AA381" i="18"/>
  <c r="AA373" i="18"/>
  <c r="AA388" i="18"/>
  <c r="AA379" i="18"/>
  <c r="AA409" i="18"/>
  <c r="AA401" i="18"/>
  <c r="AA393" i="18"/>
  <c r="AA385" i="18"/>
  <c r="AA377" i="18"/>
  <c r="AA369" i="18"/>
  <c r="AA361" i="18"/>
  <c r="AA353" i="18"/>
  <c r="AA345" i="18"/>
  <c r="AA404" i="18"/>
  <c r="AA354" i="18"/>
  <c r="AA387" i="18"/>
  <c r="AA415" i="18"/>
  <c r="AA416" i="18"/>
  <c r="AA376" i="18"/>
  <c r="AA375" i="18"/>
  <c r="AA417" i="18"/>
  <c r="AA365" i="18"/>
  <c r="AA357" i="18"/>
  <c r="AA349" i="18"/>
  <c r="AA392" i="18"/>
  <c r="AA402" i="18"/>
  <c r="AA408" i="18"/>
  <c r="AA350" i="18"/>
  <c r="AA383" i="18"/>
  <c r="AA399" i="18"/>
  <c r="AA374" i="18"/>
  <c r="AA412" i="18"/>
  <c r="AA380" i="18"/>
  <c r="AA414" i="18"/>
  <c r="AA413" i="18"/>
  <c r="AA411" i="18"/>
  <c r="AA410" i="18"/>
  <c r="AA407" i="18"/>
  <c r="AA406" i="18"/>
  <c r="AA403" i="18"/>
  <c r="AA400" i="18"/>
  <c r="AA398" i="18"/>
  <c r="AA396" i="18"/>
  <c r="AA395" i="18"/>
  <c r="AA394" i="18"/>
  <c r="AA391" i="18"/>
  <c r="AA386" i="18"/>
  <c r="AA384" i="18"/>
  <c r="AA382" i="18"/>
  <c r="AA378" i="18"/>
  <c r="AA372" i="18"/>
  <c r="AA371" i="18"/>
  <c r="AA370" i="18"/>
  <c r="AA368" i="18"/>
  <c r="AA367" i="18"/>
  <c r="AA366" i="18"/>
  <c r="AA364" i="18"/>
  <c r="AA363" i="18"/>
  <c r="AA362" i="18"/>
  <c r="AA360" i="18"/>
  <c r="AA359" i="18"/>
  <c r="AA358" i="18"/>
  <c r="AA356" i="18"/>
  <c r="AA355" i="18"/>
  <c r="AA352" i="18"/>
  <c r="AA351" i="18"/>
  <c r="AA348" i="18"/>
  <c r="AA347" i="18"/>
  <c r="AA346" i="18"/>
  <c r="AA344" i="18"/>
  <c r="AA343" i="18"/>
  <c r="AA342" i="18"/>
  <c r="AA327" i="18"/>
  <c r="AA269" i="18"/>
  <c r="AA8" i="18"/>
  <c r="AA16" i="18"/>
  <c r="AA20" i="18"/>
  <c r="AA27" i="18"/>
  <c r="AA301" i="18"/>
  <c r="AA112" i="18"/>
  <c r="AA4" i="18"/>
  <c r="AA223" i="18"/>
  <c r="AA231" i="18"/>
  <c r="AA6" i="18"/>
  <c r="AA14" i="18"/>
  <c r="AA26" i="18"/>
  <c r="AA219" i="18"/>
  <c r="AA13" i="18"/>
  <c r="AA69" i="18"/>
  <c r="AA5" i="18"/>
  <c r="AA12" i="18"/>
  <c r="AA24" i="18"/>
  <c r="AA152" i="18"/>
  <c r="AA170" i="18"/>
  <c r="AA174" i="18"/>
  <c r="AA175" i="18"/>
  <c r="AA178" i="18"/>
  <c r="AA182" i="18"/>
  <c r="AA191" i="18"/>
  <c r="AA202" i="18"/>
  <c r="AA77" i="18"/>
  <c r="AA11" i="18"/>
  <c r="AA23" i="18"/>
  <c r="AA25" i="18"/>
  <c r="AA10" i="18"/>
  <c r="AA18" i="18"/>
  <c r="AA19" i="18"/>
  <c r="AA22" i="18"/>
  <c r="AA85" i="18"/>
  <c r="AA93" i="18"/>
  <c r="AA7" i="18"/>
  <c r="AA15" i="18"/>
  <c r="AA35" i="18"/>
  <c r="AA9" i="18"/>
  <c r="AA17" i="18"/>
  <c r="AA21" i="18"/>
  <c r="AA282" i="18"/>
  <c r="AA290" i="18"/>
  <c r="AA298" i="18"/>
  <c r="AA294" i="18"/>
  <c r="AA285" i="18"/>
  <c r="AA277" i="18"/>
  <c r="AA260" i="18"/>
  <c r="AA263" i="18"/>
  <c r="AA239" i="18"/>
  <c r="AA207" i="18"/>
  <c r="AA104" i="18"/>
  <c r="AA167" i="18"/>
  <c r="AA87" i="18"/>
  <c r="AA95" i="18"/>
  <c r="AA322" i="18"/>
  <c r="AA330" i="18"/>
  <c r="AA30" i="18"/>
  <c r="AA43" i="18"/>
  <c r="AA49" i="18"/>
  <c r="AA57" i="18"/>
  <c r="AA62" i="18"/>
  <c r="AA144" i="18"/>
  <c r="AA160" i="18"/>
  <c r="AA194" i="18"/>
  <c r="AA199" i="18"/>
  <c r="AA154" i="18"/>
  <c r="AA158" i="18"/>
  <c r="AA177" i="18"/>
  <c r="AA325" i="18"/>
  <c r="AA28" i="18"/>
  <c r="AA42" i="18"/>
  <c r="AA47" i="18"/>
  <c r="AA55" i="18"/>
  <c r="AA60" i="18"/>
  <c r="AA105" i="18"/>
  <c r="AA109" i="18"/>
  <c r="AA137" i="18"/>
  <c r="AA141" i="18"/>
  <c r="AA145" i="18"/>
  <c r="AA149" i="18"/>
  <c r="AA215" i="18"/>
  <c r="AA181" i="18"/>
  <c r="AA185" i="18"/>
  <c r="AA242" i="18"/>
  <c r="AA246" i="18"/>
  <c r="AA255" i="18"/>
  <c r="AA270" i="18"/>
  <c r="AA248" i="18"/>
  <c r="AA293" i="18"/>
  <c r="AA310" i="18"/>
  <c r="AA313" i="18"/>
  <c r="AA334" i="18"/>
  <c r="AA32" i="18"/>
  <c r="AA124" i="18"/>
  <c r="AA132" i="18"/>
  <c r="AA280" i="18"/>
  <c r="AA296" i="18"/>
  <c r="AA300" i="18"/>
  <c r="AA107" i="18"/>
  <c r="AA111" i="18"/>
  <c r="AA208" i="18"/>
  <c r="AA212" i="18"/>
  <c r="AA224" i="18"/>
  <c r="AA228" i="18"/>
  <c r="AA264" i="18"/>
  <c r="AA304" i="18"/>
  <c r="AA308" i="18"/>
  <c r="AA317" i="18"/>
  <c r="AA333" i="18"/>
  <c r="AA103" i="18"/>
  <c r="AA115" i="18"/>
  <c r="AA119" i="18"/>
  <c r="AA128" i="18"/>
  <c r="AA136" i="18"/>
  <c r="AA195" i="18"/>
  <c r="AA121" i="18"/>
  <c r="AA138" i="18"/>
  <c r="AA155" i="18"/>
  <c r="AA187" i="18"/>
  <c r="AA200" i="18"/>
  <c r="AA204" i="18"/>
  <c r="AA217" i="18"/>
  <c r="AA221" i="18"/>
  <c r="AA225" i="18"/>
  <c r="AA229" i="18"/>
  <c r="AA273" i="18"/>
  <c r="AA33" i="18"/>
  <c r="AA183" i="18"/>
  <c r="AA241" i="18"/>
  <c r="AA245" i="18"/>
  <c r="AA31" i="18"/>
  <c r="AA120" i="18"/>
  <c r="AA162" i="18"/>
  <c r="AA186" i="18"/>
  <c r="AA211" i="18"/>
  <c r="AA309" i="18"/>
  <c r="AA321" i="18"/>
  <c r="AA67" i="18"/>
  <c r="AA75" i="18"/>
  <c r="AA29" i="18"/>
  <c r="AA48" i="18"/>
  <c r="AA56" i="18"/>
  <c r="AA61" i="18"/>
  <c r="AA86" i="18"/>
  <c r="AA94" i="18"/>
  <c r="AA102" i="18"/>
  <c r="AA148" i="18"/>
  <c r="AA161" i="18"/>
  <c r="AA165" i="18"/>
  <c r="AA168" i="18"/>
  <c r="AA172" i="18"/>
  <c r="AA251" i="18"/>
  <c r="AA279" i="18"/>
  <c r="AA283" i="18"/>
  <c r="AA287" i="18"/>
  <c r="AA291" i="18"/>
  <c r="AA328" i="18"/>
  <c r="AA341" i="18"/>
  <c r="AA65" i="18"/>
  <c r="AA73" i="18"/>
  <c r="AA114" i="18"/>
  <c r="AA118" i="18"/>
  <c r="AA139" i="18"/>
  <c r="AA156" i="18"/>
  <c r="AA184" i="18"/>
  <c r="AA201" i="18"/>
  <c r="AA218" i="18"/>
  <c r="AA234" i="18"/>
  <c r="AA238" i="18"/>
  <c r="AA247" i="18"/>
  <c r="AA259" i="18"/>
  <c r="AA303" i="18"/>
  <c r="AA307" i="18"/>
  <c r="AA84" i="18"/>
  <c r="AA92" i="18"/>
  <c r="AA100" i="18"/>
  <c r="AA66" i="18"/>
  <c r="AA74" i="18"/>
  <c r="AA318" i="18"/>
  <c r="AA38" i="18"/>
  <c r="AA37" i="18"/>
  <c r="AA101" i="18"/>
  <c r="AA106" i="18"/>
  <c r="AA110" i="18"/>
  <c r="AA123" i="18"/>
  <c r="AA127" i="18"/>
  <c r="AA153" i="18"/>
  <c r="AA157" i="18"/>
  <c r="AA169" i="18"/>
  <c r="AA173" i="18"/>
  <c r="AA190" i="18"/>
  <c r="AA216" i="18"/>
  <c r="AA220" i="18"/>
  <c r="AA233" i="18"/>
  <c r="AA237" i="18"/>
  <c r="AA250" i="18"/>
  <c r="AA254" i="18"/>
  <c r="AA295" i="18"/>
  <c r="AA299" i="18"/>
  <c r="AA312" i="18"/>
  <c r="AA316" i="18"/>
  <c r="AA326" i="18"/>
  <c r="AA36" i="18"/>
  <c r="AA64" i="18"/>
  <c r="AA72" i="18"/>
  <c r="AA337" i="18"/>
  <c r="AA34" i="18"/>
  <c r="AA63" i="18"/>
  <c r="AA71" i="18"/>
  <c r="AA122" i="18"/>
  <c r="AA232" i="18"/>
  <c r="AA236" i="18"/>
  <c r="AA249" i="18"/>
  <c r="AA256" i="18"/>
  <c r="AA265" i="18"/>
  <c r="AA278" i="18"/>
  <c r="AA281" i="18"/>
  <c r="AA311" i="18"/>
  <c r="AA70" i="18"/>
  <c r="AA78" i="18"/>
  <c r="AA113" i="18"/>
  <c r="AA130" i="18"/>
  <c r="AA147" i="18"/>
  <c r="AA164" i="18"/>
  <c r="AA176" i="18"/>
  <c r="AA193" i="18"/>
  <c r="AA210" i="18"/>
  <c r="AA227" i="18"/>
  <c r="AA240" i="18"/>
  <c r="AA257" i="18"/>
  <c r="AA272" i="18"/>
  <c r="AA286" i="18"/>
  <c r="AA289" i="18"/>
  <c r="AA319" i="18"/>
  <c r="AA336" i="18"/>
  <c r="AA68" i="18"/>
  <c r="AA76" i="18"/>
  <c r="AA129" i="18"/>
  <c r="AA146" i="18"/>
  <c r="AA192" i="18"/>
  <c r="AA209" i="18"/>
  <c r="AA271" i="18"/>
  <c r="AA302" i="18"/>
  <c r="AA335" i="18"/>
  <c r="AA140" i="18"/>
  <c r="AA203" i="18"/>
  <c r="AA266" i="18"/>
  <c r="AA274" i="18"/>
  <c r="AA329" i="18"/>
  <c r="AA338" i="18"/>
  <c r="AA41" i="18"/>
  <c r="AA54" i="18"/>
  <c r="AA131" i="18"/>
  <c r="AA135" i="18"/>
  <c r="AA198" i="18"/>
  <c r="AA258" i="18"/>
  <c r="AA262" i="18"/>
  <c r="AA320" i="18"/>
  <c r="AA324" i="18"/>
  <c r="AA40" i="18"/>
  <c r="AA53" i="18"/>
  <c r="AA83" i="18"/>
  <c r="AA91" i="18"/>
  <c r="AA99" i="18"/>
  <c r="AA126" i="18"/>
  <c r="AA143" i="18"/>
  <c r="AA189" i="18"/>
  <c r="AA206" i="18"/>
  <c r="AA253" i="18"/>
  <c r="AA268" i="18"/>
  <c r="AA315" i="18"/>
  <c r="AA332" i="18"/>
  <c r="AA39" i="18"/>
  <c r="AA46" i="18"/>
  <c r="AA52" i="18"/>
  <c r="AA82" i="18"/>
  <c r="AA90" i="18"/>
  <c r="AA98" i="18"/>
  <c r="AA117" i="18"/>
  <c r="AA134" i="18"/>
  <c r="AA151" i="18"/>
  <c r="AA180" i="18"/>
  <c r="AA197" i="18"/>
  <c r="AA214" i="18"/>
  <c r="AA261" i="18"/>
  <c r="AA276" i="18"/>
  <c r="AA323" i="18"/>
  <c r="AA340" i="18"/>
  <c r="AA45" i="18"/>
  <c r="AA51" i="18"/>
  <c r="AA59" i="18"/>
  <c r="AA81" i="18"/>
  <c r="AA89" i="18"/>
  <c r="AA97" i="18"/>
  <c r="AA108" i="18"/>
  <c r="AA125" i="18"/>
  <c r="AA142" i="18"/>
  <c r="AA171" i="18"/>
  <c r="AA188" i="18"/>
  <c r="AA205" i="18"/>
  <c r="AA222" i="18"/>
  <c r="AA235" i="18"/>
  <c r="AA244" i="18"/>
  <c r="AA267" i="18"/>
  <c r="AA284" i="18"/>
  <c r="AA297" i="18"/>
  <c r="AA306" i="18"/>
  <c r="AA331" i="18"/>
  <c r="AA44" i="18"/>
  <c r="AA50" i="18"/>
  <c r="AA58" i="18"/>
  <c r="AA79" i="18"/>
  <c r="AA80" i="18"/>
  <c r="AA88" i="18"/>
  <c r="AA96" i="18"/>
  <c r="AA116" i="18"/>
  <c r="AA133" i="18"/>
  <c r="AA150" i="18"/>
  <c r="AA159" i="18"/>
  <c r="AA163" i="18"/>
  <c r="AA166" i="18"/>
  <c r="AA179" i="18"/>
  <c r="AA196" i="18"/>
  <c r="AA213" i="18"/>
  <c r="AA226" i="18"/>
  <c r="AA230" i="18"/>
  <c r="AA243" i="18"/>
  <c r="AA252" i="18"/>
  <c r="AA275" i="18"/>
  <c r="AA288" i="18"/>
  <c r="AA292" i="18"/>
  <c r="AA305" i="18"/>
  <c r="AA314" i="18"/>
  <c r="AA339" i="18"/>
  <c r="N42" i="17"/>
  <c r="I1048" i="17" l="1"/>
  <c r="L1048" i="17"/>
  <c r="O1048" i="17"/>
  <c r="R1048" i="17"/>
  <c r="U1048" i="17"/>
  <c r="X1048" i="17"/>
  <c r="X1047" i="17"/>
  <c r="U1047" i="17"/>
  <c r="R1047" i="17"/>
  <c r="O1047" i="17"/>
  <c r="L1047" i="17"/>
  <c r="I1047" i="17"/>
  <c r="L1004" i="17"/>
  <c r="O1004" i="17"/>
  <c r="R1004" i="17"/>
  <c r="U1004" i="17"/>
  <c r="X1004" i="17"/>
  <c r="L1005" i="17"/>
  <c r="O1005" i="17"/>
  <c r="R1005" i="17"/>
  <c r="U1005" i="17"/>
  <c r="X1005" i="17"/>
  <c r="L1006" i="17"/>
  <c r="O1006" i="17"/>
  <c r="R1006" i="17"/>
  <c r="U1006" i="17"/>
  <c r="X1006" i="17"/>
  <c r="L1007" i="17"/>
  <c r="O1007" i="17"/>
  <c r="R1007" i="17"/>
  <c r="U1007" i="17"/>
  <c r="X1007" i="17"/>
  <c r="L1008" i="17"/>
  <c r="O1008" i="17"/>
  <c r="R1008" i="17"/>
  <c r="U1008" i="17"/>
  <c r="X1008" i="17"/>
  <c r="L1009" i="17"/>
  <c r="O1009" i="17"/>
  <c r="R1009" i="17"/>
  <c r="U1009" i="17"/>
  <c r="X1009" i="17"/>
  <c r="L1010" i="17"/>
  <c r="O1010" i="17"/>
  <c r="R1010" i="17"/>
  <c r="U1010" i="17"/>
  <c r="X1010" i="17"/>
  <c r="L1011" i="17"/>
  <c r="O1011" i="17"/>
  <c r="R1011" i="17"/>
  <c r="U1011" i="17"/>
  <c r="X1011" i="17"/>
  <c r="L1012" i="17"/>
  <c r="O1012" i="17"/>
  <c r="R1012" i="17"/>
  <c r="U1012" i="17"/>
  <c r="X1012" i="17"/>
  <c r="L1013" i="17"/>
  <c r="O1013" i="17"/>
  <c r="R1013" i="17"/>
  <c r="U1013" i="17"/>
  <c r="X1013" i="17"/>
  <c r="L1014" i="17"/>
  <c r="O1014" i="17"/>
  <c r="R1014" i="17"/>
  <c r="U1014" i="17"/>
  <c r="X1014" i="17"/>
  <c r="L1015" i="17"/>
  <c r="O1015" i="17"/>
  <c r="R1015" i="17"/>
  <c r="U1015" i="17"/>
  <c r="X1015" i="17"/>
  <c r="L1016" i="17"/>
  <c r="O1016" i="17"/>
  <c r="R1016" i="17"/>
  <c r="U1016" i="17"/>
  <c r="X1016" i="17"/>
  <c r="L1017" i="17"/>
  <c r="O1017" i="17"/>
  <c r="R1017" i="17"/>
  <c r="U1017" i="17"/>
  <c r="X1017" i="17"/>
  <c r="L1018" i="17"/>
  <c r="O1018" i="17"/>
  <c r="R1018" i="17"/>
  <c r="U1018" i="17"/>
  <c r="X1018" i="17"/>
  <c r="L1019" i="17"/>
  <c r="O1019" i="17"/>
  <c r="R1019" i="17"/>
  <c r="U1019" i="17"/>
  <c r="X1019" i="17"/>
  <c r="L1020" i="17"/>
  <c r="O1020" i="17"/>
  <c r="R1020" i="17"/>
  <c r="U1020" i="17"/>
  <c r="X1020" i="17"/>
  <c r="L1021" i="17"/>
  <c r="O1021" i="17"/>
  <c r="R1021" i="17"/>
  <c r="U1021" i="17"/>
  <c r="X1021" i="17"/>
  <c r="L1022" i="17"/>
  <c r="O1022" i="17"/>
  <c r="R1022" i="17"/>
  <c r="U1022" i="17"/>
  <c r="X1022" i="17"/>
  <c r="L1023" i="17"/>
  <c r="O1023" i="17"/>
  <c r="R1023" i="17"/>
  <c r="U1023" i="17"/>
  <c r="X1023" i="17"/>
  <c r="L1024" i="17"/>
  <c r="O1024" i="17"/>
  <c r="R1024" i="17"/>
  <c r="U1024" i="17"/>
  <c r="X1024" i="17"/>
  <c r="L1025" i="17"/>
  <c r="O1025" i="17"/>
  <c r="R1025" i="17"/>
  <c r="U1025" i="17"/>
  <c r="X1025" i="17"/>
  <c r="L1026" i="17"/>
  <c r="O1026" i="17"/>
  <c r="R1026" i="17"/>
  <c r="U1026" i="17"/>
  <c r="X1026" i="17"/>
  <c r="L1027" i="17"/>
  <c r="O1027" i="17"/>
  <c r="R1027" i="17"/>
  <c r="U1027" i="17"/>
  <c r="X1027" i="17"/>
  <c r="L1028" i="17"/>
  <c r="O1028" i="17"/>
  <c r="R1028" i="17"/>
  <c r="U1028" i="17"/>
  <c r="X1028" i="17"/>
  <c r="L1029" i="17"/>
  <c r="O1029" i="17"/>
  <c r="R1029" i="17"/>
  <c r="U1029" i="17"/>
  <c r="X1029" i="17"/>
  <c r="L1030" i="17"/>
  <c r="O1030" i="17"/>
  <c r="R1030" i="17"/>
  <c r="U1030" i="17"/>
  <c r="X1030" i="17"/>
  <c r="L1031" i="17"/>
  <c r="O1031" i="17"/>
  <c r="R1031" i="17"/>
  <c r="U1031" i="17"/>
  <c r="X1031" i="17"/>
  <c r="L1032" i="17"/>
  <c r="O1032" i="17"/>
  <c r="R1032" i="17"/>
  <c r="U1032" i="17"/>
  <c r="X1032" i="17"/>
  <c r="L1033" i="17"/>
  <c r="O1033" i="17"/>
  <c r="R1033" i="17"/>
  <c r="U1033" i="17"/>
  <c r="X1033" i="17"/>
  <c r="L1034" i="17"/>
  <c r="O1034" i="17"/>
  <c r="R1034" i="17"/>
  <c r="U1034" i="17"/>
  <c r="X1034" i="17"/>
  <c r="L1035" i="17"/>
  <c r="O1035" i="17"/>
  <c r="R1035" i="17"/>
  <c r="U1035" i="17"/>
  <c r="X1035" i="17"/>
  <c r="L1036" i="17"/>
  <c r="O1036" i="17"/>
  <c r="R1036" i="17"/>
  <c r="U1036" i="17"/>
  <c r="X1036" i="17"/>
  <c r="L1037" i="17"/>
  <c r="O1037" i="17"/>
  <c r="R1037" i="17"/>
  <c r="U1037" i="17"/>
  <c r="X1037" i="17"/>
  <c r="L1038" i="17"/>
  <c r="O1038" i="17"/>
  <c r="R1038" i="17"/>
  <c r="U1038" i="17"/>
  <c r="X1038" i="17"/>
  <c r="L1039" i="17"/>
  <c r="O1039" i="17"/>
  <c r="R1039" i="17"/>
  <c r="U1039" i="17"/>
  <c r="X1039" i="17"/>
  <c r="L1040" i="17"/>
  <c r="O1040" i="17"/>
  <c r="R1040" i="17"/>
  <c r="U1040" i="17"/>
  <c r="X1040" i="17"/>
  <c r="L1041" i="17"/>
  <c r="O1041" i="17"/>
  <c r="R1041" i="17"/>
  <c r="U1041" i="17"/>
  <c r="X1041" i="17"/>
  <c r="L1042" i="17"/>
  <c r="O1042" i="17"/>
  <c r="R1042" i="17"/>
  <c r="U1042" i="17"/>
  <c r="X1042" i="17"/>
  <c r="L1043" i="17"/>
  <c r="O1043" i="17"/>
  <c r="R1043" i="17"/>
  <c r="U1043" i="17"/>
  <c r="X1043" i="17"/>
  <c r="L1044" i="17"/>
  <c r="O1044" i="17"/>
  <c r="R1044" i="17"/>
  <c r="U1044" i="17"/>
  <c r="X1044" i="17"/>
  <c r="L1045" i="17"/>
  <c r="O1045" i="17"/>
  <c r="R1045" i="17"/>
  <c r="U1045" i="17"/>
  <c r="X1045" i="17"/>
  <c r="L1046" i="17"/>
  <c r="O1046" i="17"/>
  <c r="R1046" i="17"/>
  <c r="U1046" i="17"/>
  <c r="X1046" i="17"/>
  <c r="L1003" i="17"/>
  <c r="O1003" i="17"/>
  <c r="R1003" i="17"/>
  <c r="U1003" i="17"/>
  <c r="X1003" i="17"/>
  <c r="I1003" i="17"/>
  <c r="I1004" i="17"/>
  <c r="I1005" i="17"/>
  <c r="I1006" i="17"/>
  <c r="I1007" i="17"/>
  <c r="I1008" i="17"/>
  <c r="I1009" i="17"/>
  <c r="I1010" i="17"/>
  <c r="I1011" i="17"/>
  <c r="I1012" i="17"/>
  <c r="I1013" i="17"/>
  <c r="I1014" i="17"/>
  <c r="I1015" i="17"/>
  <c r="I1016" i="17"/>
  <c r="I1017" i="17"/>
  <c r="I1018" i="17"/>
  <c r="I1019" i="17"/>
  <c r="I1020" i="17"/>
  <c r="I1021" i="17"/>
  <c r="I1022" i="17"/>
  <c r="I1023" i="17"/>
  <c r="I1024" i="17"/>
  <c r="I1025" i="17"/>
  <c r="I1026" i="17"/>
  <c r="I1027" i="17"/>
  <c r="I1028" i="17"/>
  <c r="I1029" i="17"/>
  <c r="I1030" i="17"/>
  <c r="I1031" i="17"/>
  <c r="I1032" i="17"/>
  <c r="I1033" i="17"/>
  <c r="I1034" i="17"/>
  <c r="I1035" i="17"/>
  <c r="I1036" i="17"/>
  <c r="I1037" i="17"/>
  <c r="I1038" i="17"/>
  <c r="I1039" i="17"/>
  <c r="I1040" i="17"/>
  <c r="I1041" i="17"/>
  <c r="I1042" i="17"/>
  <c r="I1043" i="17"/>
  <c r="I1044" i="17"/>
  <c r="I1045" i="17"/>
  <c r="I1046" i="17"/>
  <c r="I886" i="17"/>
  <c r="L961" i="17"/>
  <c r="O961" i="17"/>
  <c r="R961" i="17"/>
  <c r="U961" i="17"/>
  <c r="X961" i="17"/>
  <c r="L962" i="17"/>
  <c r="O962" i="17"/>
  <c r="R962" i="17"/>
  <c r="U962" i="17"/>
  <c r="X962" i="17"/>
  <c r="L963" i="17"/>
  <c r="O963" i="17"/>
  <c r="R963" i="17"/>
  <c r="U963" i="17"/>
  <c r="X963" i="17"/>
  <c r="L964" i="17"/>
  <c r="O964" i="17"/>
  <c r="R964" i="17"/>
  <c r="U964" i="17"/>
  <c r="X964" i="17"/>
  <c r="L965" i="17"/>
  <c r="O965" i="17"/>
  <c r="R965" i="17"/>
  <c r="U965" i="17"/>
  <c r="X965" i="17"/>
  <c r="L966" i="17"/>
  <c r="O966" i="17"/>
  <c r="R966" i="17"/>
  <c r="U966" i="17"/>
  <c r="X966" i="17"/>
  <c r="L967" i="17"/>
  <c r="O967" i="17"/>
  <c r="R967" i="17"/>
  <c r="U967" i="17"/>
  <c r="X967" i="17"/>
  <c r="L968" i="17"/>
  <c r="O968" i="17"/>
  <c r="R968" i="17"/>
  <c r="U968" i="17"/>
  <c r="X968" i="17"/>
  <c r="L969" i="17"/>
  <c r="O969" i="17"/>
  <c r="R969" i="17"/>
  <c r="U969" i="17"/>
  <c r="X969" i="17"/>
  <c r="L970" i="17"/>
  <c r="O970" i="17"/>
  <c r="R970" i="17"/>
  <c r="U970" i="17"/>
  <c r="X970" i="17"/>
  <c r="L971" i="17"/>
  <c r="O971" i="17"/>
  <c r="R971" i="17"/>
  <c r="U971" i="17"/>
  <c r="X971" i="17"/>
  <c r="L972" i="17"/>
  <c r="O972" i="17"/>
  <c r="R972" i="17"/>
  <c r="U972" i="17"/>
  <c r="X972" i="17"/>
  <c r="L973" i="17"/>
  <c r="O973" i="17"/>
  <c r="R973" i="17"/>
  <c r="U973" i="17"/>
  <c r="X973" i="17"/>
  <c r="L974" i="17"/>
  <c r="O974" i="17"/>
  <c r="R974" i="17"/>
  <c r="U974" i="17"/>
  <c r="X974" i="17"/>
  <c r="L975" i="17"/>
  <c r="O975" i="17"/>
  <c r="R975" i="17"/>
  <c r="U975" i="17"/>
  <c r="X975" i="17"/>
  <c r="L976" i="17"/>
  <c r="O976" i="17"/>
  <c r="R976" i="17"/>
  <c r="U976" i="17"/>
  <c r="X976" i="17"/>
  <c r="L977" i="17"/>
  <c r="O977" i="17"/>
  <c r="R977" i="17"/>
  <c r="U977" i="17"/>
  <c r="X977" i="17"/>
  <c r="L978" i="17"/>
  <c r="O978" i="17"/>
  <c r="R978" i="17"/>
  <c r="U978" i="17"/>
  <c r="X978" i="17"/>
  <c r="L979" i="17"/>
  <c r="O979" i="17"/>
  <c r="R979" i="17"/>
  <c r="U979" i="17"/>
  <c r="X979" i="17"/>
  <c r="L980" i="17"/>
  <c r="O980" i="17"/>
  <c r="R980" i="17"/>
  <c r="U980" i="17"/>
  <c r="X980" i="17"/>
  <c r="L981" i="17"/>
  <c r="O981" i="17"/>
  <c r="R981" i="17"/>
  <c r="U981" i="17"/>
  <c r="X981" i="17"/>
  <c r="L982" i="17"/>
  <c r="O982" i="17"/>
  <c r="R982" i="17"/>
  <c r="U982" i="17"/>
  <c r="X982" i="17"/>
  <c r="L983" i="17"/>
  <c r="O983" i="17"/>
  <c r="R983" i="17"/>
  <c r="U983" i="17"/>
  <c r="X983" i="17"/>
  <c r="L984" i="17"/>
  <c r="O984" i="17"/>
  <c r="R984" i="17"/>
  <c r="U984" i="17"/>
  <c r="X984" i="17"/>
  <c r="L985" i="17"/>
  <c r="O985" i="17"/>
  <c r="R985" i="17"/>
  <c r="U985" i="17"/>
  <c r="X985" i="17"/>
  <c r="L986" i="17"/>
  <c r="O986" i="17"/>
  <c r="R986" i="17"/>
  <c r="U986" i="17"/>
  <c r="X986" i="17"/>
  <c r="L987" i="17"/>
  <c r="O987" i="17"/>
  <c r="R987" i="17"/>
  <c r="U987" i="17"/>
  <c r="X987" i="17"/>
  <c r="L988" i="17"/>
  <c r="O988" i="17"/>
  <c r="R988" i="17"/>
  <c r="U988" i="17"/>
  <c r="X988" i="17"/>
  <c r="L989" i="17"/>
  <c r="O989" i="17"/>
  <c r="R989" i="17"/>
  <c r="U989" i="17"/>
  <c r="X989" i="17"/>
  <c r="L990" i="17"/>
  <c r="O990" i="17"/>
  <c r="R990" i="17"/>
  <c r="U990" i="17"/>
  <c r="X990" i="17"/>
  <c r="O991" i="17"/>
  <c r="R991" i="17"/>
  <c r="U991" i="17"/>
  <c r="X991" i="17"/>
  <c r="L992" i="17"/>
  <c r="O992" i="17"/>
  <c r="R992" i="17"/>
  <c r="U992" i="17"/>
  <c r="X992" i="17"/>
  <c r="L993" i="17"/>
  <c r="O993" i="17"/>
  <c r="R993" i="17"/>
  <c r="U993" i="17"/>
  <c r="X993" i="17"/>
  <c r="L994" i="17"/>
  <c r="O994" i="17"/>
  <c r="R994" i="17"/>
  <c r="U994" i="17"/>
  <c r="X994" i="17"/>
  <c r="L995" i="17"/>
  <c r="O995" i="17"/>
  <c r="R995" i="17"/>
  <c r="U995" i="17"/>
  <c r="X995" i="17"/>
  <c r="L996" i="17"/>
  <c r="O996" i="17"/>
  <c r="R996" i="17"/>
  <c r="U996" i="17"/>
  <c r="X996" i="17"/>
  <c r="L997" i="17"/>
  <c r="O997" i="17"/>
  <c r="R997" i="17"/>
  <c r="U997" i="17"/>
  <c r="X997" i="17"/>
  <c r="L998" i="17"/>
  <c r="O998" i="17"/>
  <c r="R998" i="17"/>
  <c r="U998" i="17"/>
  <c r="X998" i="17"/>
  <c r="L999" i="17"/>
  <c r="O999" i="17"/>
  <c r="R999" i="17"/>
  <c r="U999" i="17"/>
  <c r="X999" i="17"/>
  <c r="L1000" i="17"/>
  <c r="O1000" i="17"/>
  <c r="R1000" i="17"/>
  <c r="U1000" i="17"/>
  <c r="X1000" i="17"/>
  <c r="L1001" i="17"/>
  <c r="O1001" i="17"/>
  <c r="R1001" i="17"/>
  <c r="U1001" i="17"/>
  <c r="X1001" i="17"/>
  <c r="L1002" i="17"/>
  <c r="O1002" i="17"/>
  <c r="R1002" i="17"/>
  <c r="U1002" i="17"/>
  <c r="X1002"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L937" i="17"/>
  <c r="O937" i="17"/>
  <c r="R937" i="17"/>
  <c r="U937" i="17"/>
  <c r="X937" i="17"/>
  <c r="L938" i="17"/>
  <c r="O938" i="17"/>
  <c r="R938" i="17"/>
  <c r="U938" i="17"/>
  <c r="X938" i="17"/>
  <c r="L939" i="17"/>
  <c r="O939" i="17"/>
  <c r="R939" i="17"/>
  <c r="U939" i="17"/>
  <c r="X939" i="17"/>
  <c r="L940" i="17"/>
  <c r="O940" i="17"/>
  <c r="R940" i="17"/>
  <c r="U940" i="17"/>
  <c r="X940" i="17"/>
  <c r="L941" i="17"/>
  <c r="O941" i="17"/>
  <c r="R941" i="17"/>
  <c r="U941" i="17"/>
  <c r="X941" i="17"/>
  <c r="L942" i="17"/>
  <c r="O942" i="17"/>
  <c r="R942" i="17"/>
  <c r="U942" i="17"/>
  <c r="X942" i="17"/>
  <c r="L943" i="17"/>
  <c r="O943" i="17"/>
  <c r="R943" i="17"/>
  <c r="U943" i="17"/>
  <c r="X943" i="17"/>
  <c r="L944" i="17"/>
  <c r="O944" i="17"/>
  <c r="R944" i="17"/>
  <c r="U944" i="17"/>
  <c r="X944" i="17"/>
  <c r="L945" i="17"/>
  <c r="O945" i="17"/>
  <c r="R945" i="17"/>
  <c r="U945" i="17"/>
  <c r="X945" i="17"/>
  <c r="L946" i="17"/>
  <c r="O946" i="17"/>
  <c r="R946" i="17"/>
  <c r="U946" i="17"/>
  <c r="X946" i="17"/>
  <c r="L947" i="17"/>
  <c r="O947" i="17"/>
  <c r="R947" i="17"/>
  <c r="U947" i="17"/>
  <c r="X947" i="17"/>
  <c r="L948" i="17"/>
  <c r="O948" i="17"/>
  <c r="R948" i="17"/>
  <c r="U948" i="17"/>
  <c r="X948" i="17"/>
  <c r="L949" i="17"/>
  <c r="O949" i="17"/>
  <c r="R949" i="17"/>
  <c r="U949" i="17"/>
  <c r="X949" i="17"/>
  <c r="L950" i="17"/>
  <c r="O950" i="17"/>
  <c r="R950" i="17"/>
  <c r="U950" i="17"/>
  <c r="X950" i="17"/>
  <c r="L951" i="17"/>
  <c r="O951" i="17"/>
  <c r="R951" i="17"/>
  <c r="U951" i="17"/>
  <c r="X951" i="17"/>
  <c r="L952" i="17"/>
  <c r="O952" i="17"/>
  <c r="R952" i="17"/>
  <c r="U952" i="17"/>
  <c r="X952" i="17"/>
  <c r="L953" i="17"/>
  <c r="O953" i="17"/>
  <c r="R953" i="17"/>
  <c r="U953" i="17"/>
  <c r="X953" i="17"/>
  <c r="L954" i="17"/>
  <c r="O954" i="17"/>
  <c r="R954" i="17"/>
  <c r="U954" i="17"/>
  <c r="X954" i="17"/>
  <c r="L955" i="17"/>
  <c r="O955" i="17"/>
  <c r="R955" i="17"/>
  <c r="U955" i="17"/>
  <c r="X955" i="17"/>
  <c r="L956" i="17"/>
  <c r="O956" i="17"/>
  <c r="R956" i="17"/>
  <c r="U956" i="17"/>
  <c r="X956" i="17"/>
  <c r="L957" i="17"/>
  <c r="O957" i="17"/>
  <c r="R957" i="17"/>
  <c r="U957" i="17"/>
  <c r="X957" i="17"/>
  <c r="O958" i="17"/>
  <c r="R958" i="17"/>
  <c r="U958" i="17"/>
  <c r="X958" i="17"/>
  <c r="L959" i="17"/>
  <c r="O959" i="17"/>
  <c r="R959" i="17"/>
  <c r="U959" i="17"/>
  <c r="X959" i="17"/>
  <c r="L960" i="17"/>
  <c r="O960" i="17"/>
  <c r="R960" i="17"/>
  <c r="U960" i="17"/>
  <c r="X960" i="17"/>
  <c r="L936" i="17"/>
  <c r="O936" i="17"/>
  <c r="R936" i="17"/>
  <c r="U936" i="17"/>
  <c r="X936"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L903" i="17"/>
  <c r="O903" i="17"/>
  <c r="R903" i="17"/>
  <c r="U903" i="17"/>
  <c r="X903" i="17"/>
  <c r="L904" i="17"/>
  <c r="O904" i="17"/>
  <c r="R904" i="17"/>
  <c r="U904" i="17"/>
  <c r="X904" i="17"/>
  <c r="L905" i="17"/>
  <c r="O905" i="17"/>
  <c r="R905" i="17"/>
  <c r="U905" i="17"/>
  <c r="X905" i="17"/>
  <c r="L906" i="17"/>
  <c r="O906" i="17"/>
  <c r="R906" i="17"/>
  <c r="U906" i="17"/>
  <c r="X906" i="17"/>
  <c r="L907" i="17"/>
  <c r="O907" i="17"/>
  <c r="R907" i="17"/>
  <c r="U907" i="17"/>
  <c r="X907" i="17"/>
  <c r="L908" i="17"/>
  <c r="O908" i="17"/>
  <c r="R908" i="17"/>
  <c r="U908" i="17"/>
  <c r="X908" i="17"/>
  <c r="L909" i="17"/>
  <c r="O909" i="17"/>
  <c r="R909" i="17"/>
  <c r="U909" i="17"/>
  <c r="X909" i="17"/>
  <c r="L910" i="17"/>
  <c r="O910" i="17"/>
  <c r="R910" i="17"/>
  <c r="U910" i="17"/>
  <c r="X910" i="17"/>
  <c r="L911" i="17"/>
  <c r="O911" i="17"/>
  <c r="R911" i="17"/>
  <c r="U911" i="17"/>
  <c r="X911" i="17"/>
  <c r="L912" i="17"/>
  <c r="O912" i="17"/>
  <c r="R912" i="17"/>
  <c r="U912" i="17"/>
  <c r="X912" i="17"/>
  <c r="L913" i="17"/>
  <c r="O913" i="17"/>
  <c r="R913" i="17"/>
  <c r="U913" i="17"/>
  <c r="X913" i="17"/>
  <c r="L914" i="17"/>
  <c r="O914" i="17"/>
  <c r="R914" i="17"/>
  <c r="U914" i="17"/>
  <c r="X914" i="17"/>
  <c r="L915" i="17"/>
  <c r="O915" i="17"/>
  <c r="R915" i="17"/>
  <c r="U915" i="17"/>
  <c r="X915" i="17"/>
  <c r="L916" i="17"/>
  <c r="O916" i="17"/>
  <c r="R916" i="17"/>
  <c r="U916" i="17"/>
  <c r="X916" i="17"/>
  <c r="L917" i="17"/>
  <c r="O917" i="17"/>
  <c r="R917" i="17"/>
  <c r="U917" i="17"/>
  <c r="X917" i="17"/>
  <c r="L918" i="17"/>
  <c r="O918" i="17"/>
  <c r="R918" i="17"/>
  <c r="U918" i="17"/>
  <c r="X918" i="17"/>
  <c r="L919" i="17"/>
  <c r="O919" i="17"/>
  <c r="R919" i="17"/>
  <c r="U919" i="17"/>
  <c r="X919" i="17"/>
  <c r="L920" i="17"/>
  <c r="O920" i="17"/>
  <c r="R920" i="17"/>
  <c r="U920" i="17"/>
  <c r="X920" i="17"/>
  <c r="L921" i="17"/>
  <c r="O921" i="17"/>
  <c r="R921" i="17"/>
  <c r="U921" i="17"/>
  <c r="X921" i="17"/>
  <c r="L922" i="17"/>
  <c r="O922" i="17"/>
  <c r="R922" i="17"/>
  <c r="U922" i="17"/>
  <c r="X922" i="17"/>
  <c r="L923" i="17"/>
  <c r="O923" i="17"/>
  <c r="R923" i="17"/>
  <c r="U923" i="17"/>
  <c r="X923" i="17"/>
  <c r="L924" i="17"/>
  <c r="O924" i="17"/>
  <c r="R924" i="17"/>
  <c r="U924" i="17"/>
  <c r="X924" i="17"/>
  <c r="L925" i="17"/>
  <c r="O925" i="17"/>
  <c r="R925" i="17"/>
  <c r="U925" i="17"/>
  <c r="X925" i="17"/>
  <c r="L926" i="17"/>
  <c r="O926" i="17"/>
  <c r="R926" i="17"/>
  <c r="U926" i="17"/>
  <c r="X926" i="17"/>
  <c r="L927" i="17"/>
  <c r="O927" i="17"/>
  <c r="R927" i="17"/>
  <c r="U927" i="17"/>
  <c r="X927" i="17"/>
  <c r="L928" i="17"/>
  <c r="O928" i="17"/>
  <c r="R928" i="17"/>
  <c r="U928" i="17"/>
  <c r="X928" i="17"/>
  <c r="L929" i="17"/>
  <c r="O929" i="17"/>
  <c r="R929" i="17"/>
  <c r="U929" i="17"/>
  <c r="X929" i="17"/>
  <c r="L930" i="17"/>
  <c r="O930" i="17"/>
  <c r="R930" i="17"/>
  <c r="U930" i="17"/>
  <c r="X930" i="17"/>
  <c r="L931" i="17"/>
  <c r="O931" i="17"/>
  <c r="R931" i="17"/>
  <c r="U931" i="17"/>
  <c r="X931" i="17"/>
  <c r="L932" i="17"/>
  <c r="O932" i="17"/>
  <c r="R932" i="17"/>
  <c r="U932" i="17"/>
  <c r="X932" i="17"/>
  <c r="L933" i="17"/>
  <c r="O933" i="17"/>
  <c r="R933" i="17"/>
  <c r="U933" i="17"/>
  <c r="X933" i="17"/>
  <c r="L934" i="17"/>
  <c r="O934" i="17"/>
  <c r="R934" i="17"/>
  <c r="U934" i="17"/>
  <c r="X934" i="17"/>
  <c r="L935" i="17"/>
  <c r="O935" i="17"/>
  <c r="R935" i="17"/>
  <c r="U935" i="17"/>
  <c r="X935" i="17"/>
  <c r="L902" i="17"/>
  <c r="O902" i="17"/>
  <c r="R902" i="17"/>
  <c r="U902" i="17"/>
  <c r="X902"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01" i="17"/>
  <c r="L901" i="17"/>
  <c r="O901" i="17"/>
  <c r="R901" i="17"/>
  <c r="U901" i="17"/>
  <c r="X901" i="17"/>
  <c r="AA1048" i="17" l="1"/>
  <c r="AA1047" i="17"/>
  <c r="AA1015" i="17"/>
  <c r="AA1020" i="17"/>
  <c r="AA1012" i="17"/>
  <c r="AA1004" i="17"/>
  <c r="AA1044" i="17"/>
  <c r="AA1036" i="17"/>
  <c r="AA1035" i="17"/>
  <c r="AA1027" i="17"/>
  <c r="AA1019" i="17"/>
  <c r="AA1032" i="17"/>
  <c r="AA1024" i="17"/>
  <c r="AA1016" i="17"/>
  <c r="AA1028" i="17"/>
  <c r="AA1045" i="17"/>
  <c r="AA1042" i="17"/>
  <c r="AA1022" i="17"/>
  <c r="AA1013" i="17"/>
  <c r="AA1010" i="17"/>
  <c r="AA1043" i="17"/>
  <c r="AA1011" i="17"/>
  <c r="AA1037" i="17"/>
  <c r="AA1046" i="17"/>
  <c r="AA1040" i="17"/>
  <c r="AA1008" i="17"/>
  <c r="AA1038" i="17"/>
  <c r="AA1006" i="17"/>
  <c r="AA1039" i="17"/>
  <c r="AA1031" i="17"/>
  <c r="AA1023" i="17"/>
  <c r="AA1007" i="17"/>
  <c r="AA1041" i="17"/>
  <c r="AA1009" i="17"/>
  <c r="AA1030" i="17"/>
  <c r="AA1018" i="17"/>
  <c r="AA1034" i="17"/>
  <c r="AA1033" i="17"/>
  <c r="AA1029" i="17"/>
  <c r="AA1026" i="17"/>
  <c r="AA1025" i="17"/>
  <c r="AA1021" i="17"/>
  <c r="AA1017" i="17"/>
  <c r="AA1014" i="17"/>
  <c r="AA1005" i="17"/>
  <c r="AA1003" i="17"/>
  <c r="AA964" i="17"/>
  <c r="AA994" i="17"/>
  <c r="AA986" i="17"/>
  <c r="AA965" i="17"/>
  <c r="AA974" i="17"/>
  <c r="AA966" i="17"/>
  <c r="AA961" i="17"/>
  <c r="AA1002" i="17"/>
  <c r="AA1001" i="17"/>
  <c r="AA1000" i="17"/>
  <c r="AA999" i="17"/>
  <c r="AA998" i="17"/>
  <c r="AA997" i="17"/>
  <c r="AA996" i="17"/>
  <c r="AA995" i="17"/>
  <c r="AA993" i="17"/>
  <c r="AA992" i="17"/>
  <c r="AA991" i="17"/>
  <c r="AA990" i="17"/>
  <c r="AA989" i="17"/>
  <c r="AA988" i="17"/>
  <c r="AA987" i="17"/>
  <c r="AA985" i="17"/>
  <c r="AA984" i="17"/>
  <c r="AA983" i="17"/>
  <c r="AA982" i="17"/>
  <c r="AA981" i="17"/>
  <c r="AA980" i="17"/>
  <c r="AA979" i="17"/>
  <c r="AA978" i="17"/>
  <c r="AA977" i="17"/>
  <c r="AA976" i="17"/>
  <c r="AA975" i="17"/>
  <c r="AA973" i="17"/>
  <c r="AA972" i="17"/>
  <c r="AA971" i="17"/>
  <c r="AA970" i="17"/>
  <c r="AA969" i="17"/>
  <c r="AA968" i="17"/>
  <c r="AA967" i="17"/>
  <c r="AA963" i="17"/>
  <c r="AA962" i="17"/>
  <c r="AA960" i="17"/>
  <c r="AA952" i="17"/>
  <c r="AA944" i="17"/>
  <c r="AA949" i="17"/>
  <c r="AA957" i="17"/>
  <c r="AA941" i="17"/>
  <c r="AA956" i="17"/>
  <c r="AA948" i="17"/>
  <c r="AA940" i="17"/>
  <c r="AA947" i="17"/>
  <c r="AA953" i="17"/>
  <c r="AA945" i="17"/>
  <c r="AA937" i="17"/>
  <c r="AA954" i="17"/>
  <c r="AA938" i="17"/>
  <c r="AA951" i="17"/>
  <c r="AA958" i="17"/>
  <c r="AA942" i="17"/>
  <c r="AA955" i="17"/>
  <c r="AA939" i="17"/>
  <c r="AA959" i="17"/>
  <c r="AA946" i="17"/>
  <c r="AA943" i="17"/>
  <c r="AA950" i="17"/>
  <c r="AA936" i="17"/>
  <c r="AA928" i="17"/>
  <c r="AA904" i="17"/>
  <c r="AA929" i="17"/>
  <c r="AA920" i="17"/>
  <c r="AA935" i="17"/>
  <c r="AA932" i="17"/>
  <c r="AA927" i="17"/>
  <c r="AA924" i="17"/>
  <c r="AA919" i="17"/>
  <c r="AA916" i="17"/>
  <c r="AA908" i="17"/>
  <c r="AA903" i="17"/>
  <c r="AA934" i="17"/>
  <c r="AA933" i="17"/>
  <c r="AA931" i="17"/>
  <c r="AA930" i="17"/>
  <c r="AA926" i="17"/>
  <c r="AA925" i="17"/>
  <c r="AA923" i="17"/>
  <c r="AA922" i="17"/>
  <c r="AA921" i="17"/>
  <c r="AA918" i="17"/>
  <c r="AA917" i="17"/>
  <c r="AA915" i="17"/>
  <c r="AA914" i="17"/>
  <c r="AA913" i="17"/>
  <c r="AA912" i="17"/>
  <c r="AA911" i="17"/>
  <c r="AA910" i="17"/>
  <c r="AA909" i="17"/>
  <c r="AA907" i="17"/>
  <c r="AA906" i="17"/>
  <c r="AA905" i="17"/>
  <c r="AA902" i="17"/>
  <c r="AA901" i="17"/>
  <c r="L866" i="17"/>
  <c r="O866" i="17"/>
  <c r="R866" i="17"/>
  <c r="U866" i="17"/>
  <c r="X866" i="17"/>
  <c r="L867" i="17"/>
  <c r="O867" i="17"/>
  <c r="R867" i="17"/>
  <c r="U867" i="17"/>
  <c r="X867" i="17"/>
  <c r="L868" i="17"/>
  <c r="O868" i="17"/>
  <c r="R868" i="17"/>
  <c r="U868" i="17"/>
  <c r="X868" i="17"/>
  <c r="L869" i="17"/>
  <c r="O869" i="17"/>
  <c r="R869" i="17"/>
  <c r="U869" i="17"/>
  <c r="X869" i="17"/>
  <c r="L870" i="17"/>
  <c r="O870" i="17"/>
  <c r="R870" i="17"/>
  <c r="U870" i="17"/>
  <c r="X870" i="17"/>
  <c r="L871" i="17"/>
  <c r="O871" i="17"/>
  <c r="R871" i="17"/>
  <c r="U871" i="17"/>
  <c r="X871" i="17"/>
  <c r="L872" i="17"/>
  <c r="O872" i="17"/>
  <c r="R872" i="17"/>
  <c r="U872" i="17"/>
  <c r="X872" i="17"/>
  <c r="L873" i="17"/>
  <c r="O873" i="17"/>
  <c r="R873" i="17"/>
  <c r="U873" i="17"/>
  <c r="X873" i="17"/>
  <c r="L874" i="17"/>
  <c r="O874" i="17"/>
  <c r="R874" i="17"/>
  <c r="U874" i="17"/>
  <c r="X874" i="17"/>
  <c r="L875" i="17"/>
  <c r="O875" i="17"/>
  <c r="R875" i="17"/>
  <c r="U875" i="17"/>
  <c r="X875" i="17"/>
  <c r="L876" i="17"/>
  <c r="O876" i="17"/>
  <c r="R876" i="17"/>
  <c r="U876" i="17"/>
  <c r="X876" i="17"/>
  <c r="L877" i="17"/>
  <c r="O877" i="17"/>
  <c r="R877" i="17"/>
  <c r="U877" i="17"/>
  <c r="X877" i="17"/>
  <c r="L878" i="17"/>
  <c r="O878" i="17"/>
  <c r="R878" i="17"/>
  <c r="U878" i="17"/>
  <c r="X878" i="17"/>
  <c r="L879" i="17"/>
  <c r="O879" i="17"/>
  <c r="R879" i="17"/>
  <c r="U879" i="17"/>
  <c r="X879" i="17"/>
  <c r="L880" i="17"/>
  <c r="O880" i="17"/>
  <c r="R880" i="17"/>
  <c r="U880" i="17"/>
  <c r="X880" i="17"/>
  <c r="L881" i="17"/>
  <c r="O881" i="17"/>
  <c r="R881" i="17"/>
  <c r="U881" i="17"/>
  <c r="X881" i="17"/>
  <c r="L882" i="17"/>
  <c r="O882" i="17"/>
  <c r="R882" i="17"/>
  <c r="U882" i="17"/>
  <c r="X882" i="17"/>
  <c r="L883" i="17"/>
  <c r="O883" i="17"/>
  <c r="R883" i="17"/>
  <c r="U883" i="17"/>
  <c r="X883" i="17"/>
  <c r="L884" i="17"/>
  <c r="O884" i="17"/>
  <c r="R884" i="17"/>
  <c r="U884" i="17"/>
  <c r="X884" i="17"/>
  <c r="L885" i="17"/>
  <c r="O885" i="17"/>
  <c r="R885" i="17"/>
  <c r="U885" i="17"/>
  <c r="X885" i="17"/>
  <c r="L886" i="17"/>
  <c r="O886" i="17"/>
  <c r="R886" i="17"/>
  <c r="U886" i="17"/>
  <c r="X886" i="17"/>
  <c r="L887" i="17"/>
  <c r="O887" i="17"/>
  <c r="R887" i="17"/>
  <c r="U887" i="17"/>
  <c r="X887" i="17"/>
  <c r="L888" i="17"/>
  <c r="O888" i="17"/>
  <c r="R888" i="17"/>
  <c r="U888" i="17"/>
  <c r="X888" i="17"/>
  <c r="L889" i="17"/>
  <c r="O889" i="17"/>
  <c r="R889" i="17"/>
  <c r="U889" i="17"/>
  <c r="X889" i="17"/>
  <c r="L890" i="17"/>
  <c r="O890" i="17"/>
  <c r="R890" i="17"/>
  <c r="U890" i="17"/>
  <c r="X890" i="17"/>
  <c r="L891" i="17"/>
  <c r="O891" i="17"/>
  <c r="R891" i="17"/>
  <c r="U891" i="17"/>
  <c r="X891" i="17"/>
  <c r="L892" i="17"/>
  <c r="O892" i="17"/>
  <c r="R892" i="17"/>
  <c r="U892" i="17"/>
  <c r="X892" i="17"/>
  <c r="L893" i="17"/>
  <c r="O893" i="17"/>
  <c r="R893" i="17"/>
  <c r="U893" i="17"/>
  <c r="X893" i="17"/>
  <c r="L894" i="17"/>
  <c r="O894" i="17"/>
  <c r="R894" i="17"/>
  <c r="U894" i="17"/>
  <c r="X894" i="17"/>
  <c r="L895" i="17"/>
  <c r="O895" i="17"/>
  <c r="R895" i="17"/>
  <c r="U895" i="17"/>
  <c r="X895" i="17"/>
  <c r="L896" i="17"/>
  <c r="O896" i="17"/>
  <c r="R896" i="17"/>
  <c r="U896" i="17"/>
  <c r="X896" i="17"/>
  <c r="L897" i="17"/>
  <c r="O897" i="17"/>
  <c r="R897" i="17"/>
  <c r="U897" i="17"/>
  <c r="X897" i="17"/>
  <c r="L898" i="17"/>
  <c r="O898" i="17"/>
  <c r="R898" i="17"/>
  <c r="U898" i="17"/>
  <c r="X898" i="17"/>
  <c r="L899" i="17"/>
  <c r="O899" i="17"/>
  <c r="R899" i="17"/>
  <c r="U899" i="17"/>
  <c r="X899" i="17"/>
  <c r="L900" i="17"/>
  <c r="O900" i="17"/>
  <c r="R900" i="17"/>
  <c r="U900" i="17"/>
  <c r="X900" i="17"/>
  <c r="I866" i="17"/>
  <c r="I867" i="17"/>
  <c r="I868" i="17"/>
  <c r="I869" i="17"/>
  <c r="I870" i="17"/>
  <c r="I871" i="17"/>
  <c r="I872" i="17"/>
  <c r="I873" i="17"/>
  <c r="I874" i="17"/>
  <c r="I875" i="17"/>
  <c r="I876" i="17"/>
  <c r="I877" i="17"/>
  <c r="I878" i="17"/>
  <c r="I879" i="17"/>
  <c r="I880" i="17"/>
  <c r="I881" i="17"/>
  <c r="I882" i="17"/>
  <c r="I883" i="17"/>
  <c r="I884" i="17"/>
  <c r="I885" i="17"/>
  <c r="I887" i="17"/>
  <c r="I888" i="17"/>
  <c r="I889" i="17"/>
  <c r="I890" i="17"/>
  <c r="I891" i="17"/>
  <c r="I892" i="17"/>
  <c r="I893" i="17"/>
  <c r="I894" i="17"/>
  <c r="I895" i="17"/>
  <c r="I896" i="17"/>
  <c r="I897" i="17"/>
  <c r="I898" i="17"/>
  <c r="I899" i="17"/>
  <c r="I900" i="17"/>
  <c r="L761" i="17"/>
  <c r="O761" i="17"/>
  <c r="R761" i="17"/>
  <c r="U761" i="17"/>
  <c r="X761" i="17"/>
  <c r="L762" i="17"/>
  <c r="O762" i="17"/>
  <c r="R762" i="17"/>
  <c r="U762" i="17"/>
  <c r="X762" i="17"/>
  <c r="L763" i="17"/>
  <c r="O763" i="17"/>
  <c r="R763" i="17"/>
  <c r="U763" i="17"/>
  <c r="X763" i="17"/>
  <c r="L764" i="17"/>
  <c r="O764" i="17"/>
  <c r="R764" i="17"/>
  <c r="U764" i="17"/>
  <c r="X764" i="17"/>
  <c r="L765" i="17"/>
  <c r="O765" i="17"/>
  <c r="R765" i="17"/>
  <c r="U765" i="17"/>
  <c r="X765" i="17"/>
  <c r="L766" i="17"/>
  <c r="O766" i="17"/>
  <c r="R766" i="17"/>
  <c r="U766" i="17"/>
  <c r="X766" i="17"/>
  <c r="L767" i="17"/>
  <c r="O767" i="17"/>
  <c r="R767" i="17"/>
  <c r="U767" i="17"/>
  <c r="X767" i="17"/>
  <c r="L768" i="17"/>
  <c r="O768" i="17"/>
  <c r="R768" i="17"/>
  <c r="U768" i="17"/>
  <c r="X768" i="17"/>
  <c r="L769" i="17"/>
  <c r="O769" i="17"/>
  <c r="R769" i="17"/>
  <c r="U769" i="17"/>
  <c r="X769" i="17"/>
  <c r="L770" i="17"/>
  <c r="O770" i="17"/>
  <c r="R770" i="17"/>
  <c r="U770" i="17"/>
  <c r="X770" i="17"/>
  <c r="L771" i="17"/>
  <c r="O771" i="17"/>
  <c r="R771" i="17"/>
  <c r="U771" i="17"/>
  <c r="X771" i="17"/>
  <c r="L772" i="17"/>
  <c r="O772" i="17"/>
  <c r="R772" i="17"/>
  <c r="U772" i="17"/>
  <c r="X772" i="17"/>
  <c r="L773" i="17"/>
  <c r="O773" i="17"/>
  <c r="R773" i="17"/>
  <c r="U773" i="17"/>
  <c r="X773" i="17"/>
  <c r="L774" i="17"/>
  <c r="O774" i="17"/>
  <c r="R774" i="17"/>
  <c r="U774" i="17"/>
  <c r="X774" i="17"/>
  <c r="L775" i="17"/>
  <c r="O775" i="17"/>
  <c r="R775" i="17"/>
  <c r="U775" i="17"/>
  <c r="X775" i="17"/>
  <c r="L776" i="17"/>
  <c r="O776" i="17"/>
  <c r="R776" i="17"/>
  <c r="U776" i="17"/>
  <c r="X776" i="17"/>
  <c r="L777" i="17"/>
  <c r="O777" i="17"/>
  <c r="R777" i="17"/>
  <c r="U777" i="17"/>
  <c r="X777" i="17"/>
  <c r="L778" i="17"/>
  <c r="O778" i="17"/>
  <c r="R778" i="17"/>
  <c r="U778" i="17"/>
  <c r="X778" i="17"/>
  <c r="L779" i="17"/>
  <c r="O779" i="17"/>
  <c r="R779" i="17"/>
  <c r="U779" i="17"/>
  <c r="X779" i="17"/>
  <c r="L780" i="17"/>
  <c r="O780" i="17"/>
  <c r="R780" i="17"/>
  <c r="U780" i="17"/>
  <c r="X780" i="17"/>
  <c r="L781" i="17"/>
  <c r="O781" i="17"/>
  <c r="R781" i="17"/>
  <c r="U781" i="17"/>
  <c r="X781" i="17"/>
  <c r="L782" i="17"/>
  <c r="O782" i="17"/>
  <c r="R782" i="17"/>
  <c r="U782" i="17"/>
  <c r="X782" i="17"/>
  <c r="L783" i="17"/>
  <c r="O783" i="17"/>
  <c r="R783" i="17"/>
  <c r="U783" i="17"/>
  <c r="X783" i="17"/>
  <c r="L784" i="17"/>
  <c r="O784" i="17"/>
  <c r="R784" i="17"/>
  <c r="U784" i="17"/>
  <c r="X784" i="17"/>
  <c r="L785" i="17"/>
  <c r="O785" i="17"/>
  <c r="R785" i="17"/>
  <c r="U785" i="17"/>
  <c r="X785" i="17"/>
  <c r="L786" i="17"/>
  <c r="O786" i="17"/>
  <c r="R786" i="17"/>
  <c r="U786" i="17"/>
  <c r="X786" i="17"/>
  <c r="L787" i="17"/>
  <c r="O787" i="17"/>
  <c r="R787" i="17"/>
  <c r="U787" i="17"/>
  <c r="X787" i="17"/>
  <c r="L788" i="17"/>
  <c r="O788" i="17"/>
  <c r="R788" i="17"/>
  <c r="U788" i="17"/>
  <c r="X788" i="17"/>
  <c r="L789" i="17"/>
  <c r="O789" i="17"/>
  <c r="R789" i="17"/>
  <c r="U789" i="17"/>
  <c r="X789" i="17"/>
  <c r="L790" i="17"/>
  <c r="O790" i="17"/>
  <c r="R790" i="17"/>
  <c r="U790" i="17"/>
  <c r="X790" i="17"/>
  <c r="L791" i="17"/>
  <c r="O791" i="17"/>
  <c r="R791" i="17"/>
  <c r="U791" i="17"/>
  <c r="X791" i="17"/>
  <c r="L792" i="17"/>
  <c r="O792" i="17"/>
  <c r="R792" i="17"/>
  <c r="U792" i="17"/>
  <c r="X792" i="17"/>
  <c r="L793" i="17"/>
  <c r="O793" i="17"/>
  <c r="R793" i="17"/>
  <c r="U793" i="17"/>
  <c r="X793" i="17"/>
  <c r="L794" i="17"/>
  <c r="O794" i="17"/>
  <c r="R794" i="17"/>
  <c r="U794" i="17"/>
  <c r="X794" i="17"/>
  <c r="L795" i="17"/>
  <c r="O795" i="17"/>
  <c r="R795" i="17"/>
  <c r="U795" i="17"/>
  <c r="X795" i="17"/>
  <c r="L796" i="17"/>
  <c r="O796" i="17"/>
  <c r="R796" i="17"/>
  <c r="U796" i="17"/>
  <c r="X796" i="17"/>
  <c r="L797" i="17"/>
  <c r="O797" i="17"/>
  <c r="R797" i="17"/>
  <c r="U797" i="17"/>
  <c r="X797" i="17"/>
  <c r="L798" i="17"/>
  <c r="O798" i="17"/>
  <c r="R798" i="17"/>
  <c r="U798" i="17"/>
  <c r="X798" i="17"/>
  <c r="L799" i="17"/>
  <c r="O799" i="17"/>
  <c r="R799" i="17"/>
  <c r="U799" i="17"/>
  <c r="X799" i="17"/>
  <c r="L800" i="17"/>
  <c r="O800" i="17"/>
  <c r="R800" i="17"/>
  <c r="U800" i="17"/>
  <c r="X800" i="17"/>
  <c r="L801" i="17"/>
  <c r="O801" i="17"/>
  <c r="R801" i="17"/>
  <c r="U801" i="17"/>
  <c r="X801" i="17"/>
  <c r="L802" i="17"/>
  <c r="O802" i="17"/>
  <c r="R802" i="17"/>
  <c r="U802" i="17"/>
  <c r="X802" i="17"/>
  <c r="L803" i="17"/>
  <c r="O803" i="17"/>
  <c r="R803" i="17"/>
  <c r="U803" i="17"/>
  <c r="X803" i="17"/>
  <c r="L804" i="17"/>
  <c r="O804" i="17"/>
  <c r="R804" i="17"/>
  <c r="U804" i="17"/>
  <c r="X804" i="17"/>
  <c r="L805" i="17"/>
  <c r="O805" i="17"/>
  <c r="R805" i="17"/>
  <c r="U805" i="17"/>
  <c r="X805" i="17"/>
  <c r="L806" i="17"/>
  <c r="O806" i="17"/>
  <c r="R806" i="17"/>
  <c r="U806" i="17"/>
  <c r="X806" i="17"/>
  <c r="L807" i="17"/>
  <c r="O807" i="17"/>
  <c r="R807" i="17"/>
  <c r="U807" i="17"/>
  <c r="X807" i="17"/>
  <c r="L808" i="17"/>
  <c r="O808" i="17"/>
  <c r="R808" i="17"/>
  <c r="U808" i="17"/>
  <c r="X808" i="17"/>
  <c r="L809" i="17"/>
  <c r="O809" i="17"/>
  <c r="R809" i="17"/>
  <c r="U809" i="17"/>
  <c r="X809" i="17"/>
  <c r="L810" i="17"/>
  <c r="O810" i="17"/>
  <c r="R810" i="17"/>
  <c r="U810" i="17"/>
  <c r="X810" i="17"/>
  <c r="L811" i="17"/>
  <c r="O811" i="17"/>
  <c r="R811" i="17"/>
  <c r="U811" i="17"/>
  <c r="X811" i="17"/>
  <c r="L812" i="17"/>
  <c r="O812" i="17"/>
  <c r="R812" i="17"/>
  <c r="U812" i="17"/>
  <c r="X812" i="17"/>
  <c r="L813" i="17"/>
  <c r="O813" i="17"/>
  <c r="R813" i="17"/>
  <c r="U813" i="17"/>
  <c r="X813" i="17"/>
  <c r="L814" i="17"/>
  <c r="O814" i="17"/>
  <c r="R814" i="17"/>
  <c r="U814" i="17"/>
  <c r="X814" i="17"/>
  <c r="L815" i="17"/>
  <c r="O815" i="17"/>
  <c r="R815" i="17"/>
  <c r="U815" i="17"/>
  <c r="X815" i="17"/>
  <c r="L816" i="17"/>
  <c r="O816" i="17"/>
  <c r="R816" i="17"/>
  <c r="U816" i="17"/>
  <c r="X816" i="17"/>
  <c r="L817" i="17"/>
  <c r="O817" i="17"/>
  <c r="R817" i="17"/>
  <c r="U817" i="17"/>
  <c r="X817" i="17"/>
  <c r="L818" i="17"/>
  <c r="O818" i="17"/>
  <c r="R818" i="17"/>
  <c r="U818" i="17"/>
  <c r="X818" i="17"/>
  <c r="L819" i="17"/>
  <c r="O819" i="17"/>
  <c r="R819" i="17"/>
  <c r="U819" i="17"/>
  <c r="X819" i="17"/>
  <c r="L820" i="17"/>
  <c r="O820" i="17"/>
  <c r="R820" i="17"/>
  <c r="U820" i="17"/>
  <c r="X820" i="17"/>
  <c r="L821" i="17"/>
  <c r="O821" i="17"/>
  <c r="R821" i="17"/>
  <c r="U821" i="17"/>
  <c r="X821" i="17"/>
  <c r="L822" i="17"/>
  <c r="O822" i="17"/>
  <c r="R822" i="17"/>
  <c r="U822" i="17"/>
  <c r="X822" i="17"/>
  <c r="L823" i="17"/>
  <c r="O823" i="17"/>
  <c r="R823" i="17"/>
  <c r="U823" i="17"/>
  <c r="X823" i="17"/>
  <c r="L824" i="17"/>
  <c r="O824" i="17"/>
  <c r="R824" i="17"/>
  <c r="U824" i="17"/>
  <c r="X824" i="17"/>
  <c r="L825" i="17"/>
  <c r="O825" i="17"/>
  <c r="R825" i="17"/>
  <c r="U825" i="17"/>
  <c r="X825" i="17"/>
  <c r="L826" i="17"/>
  <c r="O826" i="17"/>
  <c r="R826" i="17"/>
  <c r="U826" i="17"/>
  <c r="X826" i="17"/>
  <c r="L827" i="17"/>
  <c r="O827" i="17"/>
  <c r="R827" i="17"/>
  <c r="U827" i="17"/>
  <c r="X827" i="17"/>
  <c r="L828" i="17"/>
  <c r="O828" i="17"/>
  <c r="R828" i="17"/>
  <c r="U828" i="17"/>
  <c r="X828" i="17"/>
  <c r="L829" i="17"/>
  <c r="O829" i="17"/>
  <c r="R829" i="17"/>
  <c r="U829" i="17"/>
  <c r="X829" i="17"/>
  <c r="L830" i="17"/>
  <c r="O830" i="17"/>
  <c r="R830" i="17"/>
  <c r="U830" i="17"/>
  <c r="X830" i="17"/>
  <c r="L831" i="17"/>
  <c r="O831" i="17"/>
  <c r="R831" i="17"/>
  <c r="U831" i="17"/>
  <c r="X831" i="17"/>
  <c r="L832" i="17"/>
  <c r="O832" i="17"/>
  <c r="R832" i="17"/>
  <c r="U832" i="17"/>
  <c r="X832" i="17"/>
  <c r="L833" i="17"/>
  <c r="O833" i="17"/>
  <c r="R833" i="17"/>
  <c r="U833" i="17"/>
  <c r="X833" i="17"/>
  <c r="L834" i="17"/>
  <c r="O834" i="17"/>
  <c r="R834" i="17"/>
  <c r="U834" i="17"/>
  <c r="X834" i="17"/>
  <c r="L835" i="17"/>
  <c r="O835" i="17"/>
  <c r="R835" i="17"/>
  <c r="U835" i="17"/>
  <c r="X835" i="17"/>
  <c r="L836" i="17"/>
  <c r="O836" i="17"/>
  <c r="R836" i="17"/>
  <c r="U836" i="17"/>
  <c r="X836" i="17"/>
  <c r="L837" i="17"/>
  <c r="O837" i="17"/>
  <c r="R837" i="17"/>
  <c r="U837" i="17"/>
  <c r="X837" i="17"/>
  <c r="L838" i="17"/>
  <c r="O838" i="17"/>
  <c r="R838" i="17"/>
  <c r="U838" i="17"/>
  <c r="X838" i="17"/>
  <c r="L839" i="17"/>
  <c r="O839" i="17"/>
  <c r="R839" i="17"/>
  <c r="U839" i="17"/>
  <c r="X839" i="17"/>
  <c r="L840" i="17"/>
  <c r="O840" i="17"/>
  <c r="R840" i="17"/>
  <c r="U840" i="17"/>
  <c r="X840" i="17"/>
  <c r="L841" i="17"/>
  <c r="O841" i="17"/>
  <c r="R841" i="17"/>
  <c r="U841" i="17"/>
  <c r="X841" i="17"/>
  <c r="L842" i="17"/>
  <c r="O842" i="17"/>
  <c r="R842" i="17"/>
  <c r="U842" i="17"/>
  <c r="X842" i="17"/>
  <c r="L843" i="17"/>
  <c r="O843" i="17"/>
  <c r="R843" i="17"/>
  <c r="U843" i="17"/>
  <c r="X843" i="17"/>
  <c r="L844" i="17"/>
  <c r="O844" i="17"/>
  <c r="R844" i="17"/>
  <c r="U844" i="17"/>
  <c r="X844" i="17"/>
  <c r="L845" i="17"/>
  <c r="O845" i="17"/>
  <c r="R845" i="17"/>
  <c r="U845" i="17"/>
  <c r="X845" i="17"/>
  <c r="L846" i="17"/>
  <c r="O846" i="17"/>
  <c r="R846" i="17"/>
  <c r="U846" i="17"/>
  <c r="X846" i="17"/>
  <c r="L847" i="17"/>
  <c r="O847" i="17"/>
  <c r="R847" i="17"/>
  <c r="U847" i="17"/>
  <c r="X847" i="17"/>
  <c r="L848" i="17"/>
  <c r="O848" i="17"/>
  <c r="R848" i="17"/>
  <c r="U848" i="17"/>
  <c r="X848" i="17"/>
  <c r="L849" i="17"/>
  <c r="O849" i="17"/>
  <c r="R849" i="17"/>
  <c r="U849" i="17"/>
  <c r="X849" i="17"/>
  <c r="L850" i="17"/>
  <c r="O850" i="17"/>
  <c r="R850" i="17"/>
  <c r="U850" i="17"/>
  <c r="X850" i="17"/>
  <c r="L851" i="17"/>
  <c r="O851" i="17"/>
  <c r="R851" i="17"/>
  <c r="U851" i="17"/>
  <c r="X851" i="17"/>
  <c r="L852" i="17"/>
  <c r="O852" i="17"/>
  <c r="R852" i="17"/>
  <c r="U852" i="17"/>
  <c r="X852" i="17"/>
  <c r="L853" i="17"/>
  <c r="O853" i="17"/>
  <c r="R853" i="17"/>
  <c r="U853" i="17"/>
  <c r="X853" i="17"/>
  <c r="L854" i="17"/>
  <c r="O854" i="17"/>
  <c r="R854" i="17"/>
  <c r="U854" i="17"/>
  <c r="X854" i="17"/>
  <c r="L855" i="17"/>
  <c r="O855" i="17"/>
  <c r="R855" i="17"/>
  <c r="U855" i="17"/>
  <c r="X855" i="17"/>
  <c r="L856" i="17"/>
  <c r="O856" i="17"/>
  <c r="R856" i="17"/>
  <c r="U856" i="17"/>
  <c r="X856" i="17"/>
  <c r="L857" i="17"/>
  <c r="O857" i="17"/>
  <c r="R857" i="17"/>
  <c r="U857" i="17"/>
  <c r="X857" i="17"/>
  <c r="L858" i="17"/>
  <c r="O858" i="17"/>
  <c r="R858" i="17"/>
  <c r="U858" i="17"/>
  <c r="X858" i="17"/>
  <c r="L859" i="17"/>
  <c r="O859" i="17"/>
  <c r="R859" i="17"/>
  <c r="U859" i="17"/>
  <c r="X859" i="17"/>
  <c r="L860" i="17"/>
  <c r="O860" i="17"/>
  <c r="R860" i="17"/>
  <c r="U860" i="17"/>
  <c r="X860" i="17"/>
  <c r="L861" i="17"/>
  <c r="O861" i="17"/>
  <c r="R861" i="17"/>
  <c r="U861" i="17"/>
  <c r="X861" i="17"/>
  <c r="L862" i="17"/>
  <c r="O862" i="17"/>
  <c r="R862" i="17"/>
  <c r="U862" i="17"/>
  <c r="X862" i="17"/>
  <c r="L863" i="17"/>
  <c r="O863" i="17"/>
  <c r="R863" i="17"/>
  <c r="U863" i="17"/>
  <c r="X863" i="17"/>
  <c r="L864" i="17"/>
  <c r="O864" i="17"/>
  <c r="R864" i="17"/>
  <c r="U864" i="17"/>
  <c r="X864" i="17"/>
  <c r="L865" i="17"/>
  <c r="O865" i="17"/>
  <c r="R865" i="17"/>
  <c r="U865" i="17"/>
  <c r="X865" i="17"/>
  <c r="L760" i="17"/>
  <c r="O760" i="17"/>
  <c r="R760" i="17"/>
  <c r="U760" i="17"/>
  <c r="X760"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732" i="17"/>
  <c r="AA850" i="17" l="1"/>
  <c r="AA869" i="17"/>
  <c r="AA895" i="17"/>
  <c r="AA868" i="17"/>
  <c r="AA896" i="17"/>
  <c r="AA897" i="17"/>
  <c r="AA894" i="17"/>
  <c r="AA900" i="17"/>
  <c r="AA899" i="17"/>
  <c r="AA898" i="17"/>
  <c r="AA893" i="17"/>
  <c r="AA892" i="17"/>
  <c r="AA891" i="17"/>
  <c r="AA890" i="17"/>
  <c r="AA889" i="17"/>
  <c r="AA888" i="17"/>
  <c r="AA887" i="17"/>
  <c r="AA886" i="17"/>
  <c r="AA885" i="17"/>
  <c r="AA884" i="17"/>
  <c r="AA883" i="17"/>
  <c r="AA882" i="17"/>
  <c r="AA881" i="17"/>
  <c r="AA880" i="17"/>
  <c r="AA879" i="17"/>
  <c r="AA872" i="17"/>
  <c r="AA871" i="17"/>
  <c r="AA870" i="17"/>
  <c r="AA867" i="17"/>
  <c r="AA866" i="17"/>
  <c r="AA878" i="17"/>
  <c r="AA877" i="17"/>
  <c r="AA876" i="17"/>
  <c r="AA875" i="17"/>
  <c r="AA874" i="17"/>
  <c r="AA873" i="17"/>
  <c r="AA848" i="17"/>
  <c r="AA860" i="17"/>
  <c r="AA852" i="17"/>
  <c r="AA836" i="17"/>
  <c r="AA820" i="17"/>
  <c r="AA796" i="17"/>
  <c r="AA788" i="17"/>
  <c r="AA780" i="17"/>
  <c r="AA772" i="17"/>
  <c r="AA764" i="17"/>
  <c r="AA855" i="17"/>
  <c r="AA844" i="17"/>
  <c r="AA864" i="17"/>
  <c r="AA856" i="17"/>
  <c r="AA840" i="17"/>
  <c r="AA832" i="17"/>
  <c r="AA824" i="17"/>
  <c r="AA816" i="17"/>
  <c r="AA800" i="17"/>
  <c r="AA792" i="17"/>
  <c r="AA776" i="17"/>
  <c r="AA841" i="17"/>
  <c r="AA827" i="17"/>
  <c r="AA847" i="17"/>
  <c r="AA833" i="17"/>
  <c r="AA784" i="17"/>
  <c r="AA768" i="17"/>
  <c r="AA819" i="17"/>
  <c r="AA778" i="17"/>
  <c r="AA845" i="17"/>
  <c r="AA854" i="17"/>
  <c r="AA851" i="17"/>
  <c r="AA837" i="17"/>
  <c r="AA790" i="17"/>
  <c r="AA771" i="17"/>
  <c r="AA808" i="17"/>
  <c r="AA846" i="17"/>
  <c r="AA807" i="17"/>
  <c r="AA828" i="17"/>
  <c r="AA812" i="17"/>
  <c r="AA804" i="17"/>
  <c r="AA849" i="17"/>
  <c r="AA843" i="17"/>
  <c r="AA769" i="17"/>
  <c r="AA830" i="17"/>
  <c r="AA825" i="17"/>
  <c r="AA823" i="17"/>
  <c r="AA815" i="17"/>
  <c r="AA814" i="17"/>
  <c r="AA813" i="17"/>
  <c r="AA811" i="17"/>
  <c r="AA810" i="17"/>
  <c r="AA809" i="17"/>
  <c r="AA806" i="17"/>
  <c r="AA805" i="17"/>
  <c r="AA803" i="17"/>
  <c r="AA802" i="17"/>
  <c r="AA801" i="17"/>
  <c r="AA799" i="17"/>
  <c r="AA798" i="17"/>
  <c r="AA797" i="17"/>
  <c r="AA795" i="17"/>
  <c r="AA794" i="17"/>
  <c r="AA793" i="17"/>
  <c r="AA791" i="17"/>
  <c r="AA789" i="17"/>
  <c r="AA787" i="17"/>
  <c r="AA786" i="17"/>
  <c r="AA785" i="17"/>
  <c r="AA783" i="17"/>
  <c r="AA782" i="17"/>
  <c r="AA781" i="17"/>
  <c r="AA779" i="17"/>
  <c r="AA777" i="17"/>
  <c r="AA775" i="17"/>
  <c r="AA774" i="17"/>
  <c r="AA773" i="17"/>
  <c r="AA770" i="17"/>
  <c r="AA767" i="17"/>
  <c r="AA766" i="17"/>
  <c r="AA765" i="17"/>
  <c r="AA763" i="17"/>
  <c r="AA762" i="17"/>
  <c r="AA761" i="17"/>
  <c r="AA865" i="17"/>
  <c r="AA863" i="17"/>
  <c r="AA862" i="17"/>
  <c r="AA861" i="17"/>
  <c r="AA859" i="17"/>
  <c r="AA858" i="17"/>
  <c r="AA857" i="17"/>
  <c r="AA853" i="17"/>
  <c r="AA842" i="17"/>
  <c r="AA839" i="17"/>
  <c r="AA838" i="17"/>
  <c r="AA835" i="17"/>
  <c r="AA834" i="17"/>
  <c r="AA831" i="17"/>
  <c r="AA829" i="17"/>
  <c r="AA826" i="17"/>
  <c r="AA822" i="17"/>
  <c r="AA821" i="17"/>
  <c r="AA818" i="17"/>
  <c r="AA817" i="17"/>
  <c r="AA760" i="17"/>
  <c r="V234" i="17"/>
  <c r="L732" i="17" l="1"/>
  <c r="O732" i="17"/>
  <c r="R732" i="17"/>
  <c r="U732" i="17"/>
  <c r="X732" i="17"/>
  <c r="L733" i="17"/>
  <c r="O733" i="17"/>
  <c r="R733" i="17"/>
  <c r="U733" i="17"/>
  <c r="X733" i="17"/>
  <c r="L734" i="17"/>
  <c r="O734" i="17"/>
  <c r="R734" i="17"/>
  <c r="U734" i="17"/>
  <c r="X734" i="17"/>
  <c r="L735" i="17"/>
  <c r="O735" i="17"/>
  <c r="R735" i="17"/>
  <c r="U735" i="17"/>
  <c r="X735" i="17"/>
  <c r="L736" i="17"/>
  <c r="O736" i="17"/>
  <c r="R736" i="17"/>
  <c r="U736" i="17"/>
  <c r="X736" i="17"/>
  <c r="L737" i="17"/>
  <c r="O737" i="17"/>
  <c r="R737" i="17"/>
  <c r="U737" i="17"/>
  <c r="X737" i="17"/>
  <c r="L738" i="17"/>
  <c r="O738" i="17"/>
  <c r="R738" i="17"/>
  <c r="U738" i="17"/>
  <c r="X738" i="17"/>
  <c r="L739" i="17"/>
  <c r="O739" i="17"/>
  <c r="R739" i="17"/>
  <c r="U739" i="17"/>
  <c r="X739" i="17"/>
  <c r="L740" i="17"/>
  <c r="O740" i="17"/>
  <c r="R740" i="17"/>
  <c r="U740" i="17"/>
  <c r="X740" i="17"/>
  <c r="L741" i="17"/>
  <c r="O741" i="17"/>
  <c r="R741" i="17"/>
  <c r="U741" i="17"/>
  <c r="X741" i="17"/>
  <c r="L742" i="17"/>
  <c r="O742" i="17"/>
  <c r="R742" i="17"/>
  <c r="U742" i="17"/>
  <c r="X742" i="17"/>
  <c r="L743" i="17"/>
  <c r="O743" i="17"/>
  <c r="R743" i="17"/>
  <c r="U743" i="17"/>
  <c r="X743" i="17"/>
  <c r="L744" i="17"/>
  <c r="O744" i="17"/>
  <c r="R744" i="17"/>
  <c r="U744" i="17"/>
  <c r="X744" i="17"/>
  <c r="L745" i="17"/>
  <c r="O745" i="17"/>
  <c r="R745" i="17"/>
  <c r="U745" i="17"/>
  <c r="X745" i="17"/>
  <c r="L746" i="17"/>
  <c r="O746" i="17"/>
  <c r="R746" i="17"/>
  <c r="U746" i="17"/>
  <c r="X746" i="17"/>
  <c r="L747" i="17"/>
  <c r="O747" i="17"/>
  <c r="R747" i="17"/>
  <c r="U747" i="17"/>
  <c r="X747" i="17"/>
  <c r="L748" i="17"/>
  <c r="O748" i="17"/>
  <c r="R748" i="17"/>
  <c r="U748" i="17"/>
  <c r="X748" i="17"/>
  <c r="L749" i="17"/>
  <c r="O749" i="17"/>
  <c r="R749" i="17"/>
  <c r="U749" i="17"/>
  <c r="X749" i="17"/>
  <c r="L750" i="17"/>
  <c r="O750" i="17"/>
  <c r="R750" i="17"/>
  <c r="U750" i="17"/>
  <c r="X750" i="17"/>
  <c r="L751" i="17"/>
  <c r="O751" i="17"/>
  <c r="R751" i="17"/>
  <c r="U751" i="17"/>
  <c r="X751" i="17"/>
  <c r="L752" i="17"/>
  <c r="O752" i="17"/>
  <c r="R752" i="17"/>
  <c r="U752" i="17"/>
  <c r="X752" i="17"/>
  <c r="L753" i="17"/>
  <c r="O753" i="17"/>
  <c r="R753" i="17"/>
  <c r="U753" i="17"/>
  <c r="X753" i="17"/>
  <c r="L754" i="17"/>
  <c r="O754" i="17"/>
  <c r="R754" i="17"/>
  <c r="U754" i="17"/>
  <c r="X754" i="17"/>
  <c r="L755" i="17"/>
  <c r="O755" i="17"/>
  <c r="R755" i="17"/>
  <c r="U755" i="17"/>
  <c r="X755" i="17"/>
  <c r="L756" i="17"/>
  <c r="O756" i="17"/>
  <c r="R756" i="17"/>
  <c r="U756" i="17"/>
  <c r="X756" i="17"/>
  <c r="L757" i="17"/>
  <c r="O757" i="17"/>
  <c r="R757" i="17"/>
  <c r="U757" i="17"/>
  <c r="X757" i="17"/>
  <c r="L758" i="17"/>
  <c r="O758" i="17"/>
  <c r="R758" i="17"/>
  <c r="U758" i="17"/>
  <c r="X758" i="17"/>
  <c r="L759" i="17"/>
  <c r="O759" i="17"/>
  <c r="R759" i="17"/>
  <c r="U759" i="17"/>
  <c r="X759"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X731" i="17"/>
  <c r="U731" i="17"/>
  <c r="R731" i="17"/>
  <c r="O731" i="17"/>
  <c r="L731" i="17"/>
  <c r="I731" i="17"/>
  <c r="Q235" i="17"/>
  <c r="L705" i="17"/>
  <c r="O705" i="17"/>
  <c r="R705" i="17"/>
  <c r="U705" i="17"/>
  <c r="X705" i="17"/>
  <c r="L706" i="17"/>
  <c r="O706" i="17"/>
  <c r="R706" i="17"/>
  <c r="U706" i="17"/>
  <c r="X706" i="17"/>
  <c r="L707" i="17"/>
  <c r="O707" i="17"/>
  <c r="R707" i="17"/>
  <c r="U707" i="17"/>
  <c r="X707" i="17"/>
  <c r="L708" i="17"/>
  <c r="O708" i="17"/>
  <c r="R708" i="17"/>
  <c r="U708" i="17"/>
  <c r="X708" i="17"/>
  <c r="L709" i="17"/>
  <c r="O709" i="17"/>
  <c r="R709" i="17"/>
  <c r="U709" i="17"/>
  <c r="X709" i="17"/>
  <c r="L710" i="17"/>
  <c r="O710" i="17"/>
  <c r="R710" i="17"/>
  <c r="U710" i="17"/>
  <c r="X710" i="17"/>
  <c r="L711" i="17"/>
  <c r="O711" i="17"/>
  <c r="R711" i="17"/>
  <c r="U711" i="17"/>
  <c r="X711" i="17"/>
  <c r="L712" i="17"/>
  <c r="O712" i="17"/>
  <c r="R712" i="17"/>
  <c r="U712" i="17"/>
  <c r="X712" i="17"/>
  <c r="L713" i="17"/>
  <c r="O713" i="17"/>
  <c r="R713" i="17"/>
  <c r="U713" i="17"/>
  <c r="X713" i="17"/>
  <c r="L714" i="17"/>
  <c r="O714" i="17"/>
  <c r="R714" i="17"/>
  <c r="U714" i="17"/>
  <c r="X714" i="17"/>
  <c r="L715" i="17"/>
  <c r="O715" i="17"/>
  <c r="R715" i="17"/>
  <c r="U715" i="17"/>
  <c r="X715" i="17"/>
  <c r="L716" i="17"/>
  <c r="O716" i="17"/>
  <c r="R716" i="17"/>
  <c r="U716" i="17"/>
  <c r="X716" i="17"/>
  <c r="L717" i="17"/>
  <c r="O717" i="17"/>
  <c r="R717" i="17"/>
  <c r="U717" i="17"/>
  <c r="X717" i="17"/>
  <c r="L718" i="17"/>
  <c r="O718" i="17"/>
  <c r="R718" i="17"/>
  <c r="U718" i="17"/>
  <c r="X718" i="17"/>
  <c r="L719" i="17"/>
  <c r="O719" i="17"/>
  <c r="R719" i="17"/>
  <c r="U719" i="17"/>
  <c r="X719" i="17"/>
  <c r="L720" i="17"/>
  <c r="O720" i="17"/>
  <c r="R720" i="17"/>
  <c r="U720" i="17"/>
  <c r="X720" i="17"/>
  <c r="L721" i="17"/>
  <c r="O721" i="17"/>
  <c r="R721" i="17"/>
  <c r="U721" i="17"/>
  <c r="X721" i="17"/>
  <c r="L722" i="17"/>
  <c r="O722" i="17"/>
  <c r="R722" i="17"/>
  <c r="U722" i="17"/>
  <c r="X722" i="17"/>
  <c r="L723" i="17"/>
  <c r="O723" i="17"/>
  <c r="R723" i="17"/>
  <c r="U723" i="17"/>
  <c r="X723" i="17"/>
  <c r="L724" i="17"/>
  <c r="O724" i="17"/>
  <c r="R724" i="17"/>
  <c r="U724" i="17"/>
  <c r="X724" i="17"/>
  <c r="L725" i="17"/>
  <c r="O725" i="17"/>
  <c r="R725" i="17"/>
  <c r="U725" i="17"/>
  <c r="X725" i="17"/>
  <c r="L726" i="17"/>
  <c r="O726" i="17"/>
  <c r="R726" i="17"/>
  <c r="U726" i="17"/>
  <c r="X726" i="17"/>
  <c r="L727" i="17"/>
  <c r="O727" i="17"/>
  <c r="R727" i="17"/>
  <c r="U727" i="17"/>
  <c r="X727" i="17"/>
  <c r="L728" i="17"/>
  <c r="O728" i="17"/>
  <c r="R728" i="17"/>
  <c r="U728" i="17"/>
  <c r="X728" i="17"/>
  <c r="L729" i="17"/>
  <c r="O729" i="17"/>
  <c r="R729" i="17"/>
  <c r="U729" i="17"/>
  <c r="X729" i="17"/>
  <c r="L730" i="17"/>
  <c r="O730" i="17"/>
  <c r="R730" i="17"/>
  <c r="U730" i="17"/>
  <c r="X730" i="17"/>
  <c r="L704" i="17"/>
  <c r="O704" i="17"/>
  <c r="R704" i="17"/>
  <c r="U704" i="17"/>
  <c r="X704"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X703" i="17"/>
  <c r="U703" i="17"/>
  <c r="R703" i="17"/>
  <c r="O703" i="17"/>
  <c r="L703" i="17"/>
  <c r="X702" i="17"/>
  <c r="U702" i="17"/>
  <c r="R702" i="17"/>
  <c r="O702" i="17"/>
  <c r="L702" i="17"/>
  <c r="X701" i="17"/>
  <c r="U701" i="17"/>
  <c r="R701" i="17"/>
  <c r="O701" i="17"/>
  <c r="L701" i="17"/>
  <c r="X700" i="17"/>
  <c r="U700" i="17"/>
  <c r="R700" i="17"/>
  <c r="O700" i="17"/>
  <c r="L700" i="17"/>
  <c r="X699" i="17"/>
  <c r="U699" i="17"/>
  <c r="R699" i="17"/>
  <c r="O699" i="17"/>
  <c r="L699" i="17"/>
  <c r="X698" i="17"/>
  <c r="U698" i="17"/>
  <c r="R698" i="17"/>
  <c r="O698" i="17"/>
  <c r="L698" i="17"/>
  <c r="X697" i="17"/>
  <c r="U697" i="17"/>
  <c r="R697" i="17"/>
  <c r="O697" i="17"/>
  <c r="L697" i="17"/>
  <c r="X696" i="17"/>
  <c r="U696" i="17"/>
  <c r="R696" i="17"/>
  <c r="O696" i="17"/>
  <c r="L696" i="17"/>
  <c r="X695" i="17"/>
  <c r="U695" i="17"/>
  <c r="R695" i="17"/>
  <c r="O695" i="17"/>
  <c r="L695" i="17"/>
  <c r="X694" i="17"/>
  <c r="U694" i="17"/>
  <c r="R694" i="17"/>
  <c r="O694" i="17"/>
  <c r="L694" i="17"/>
  <c r="X693" i="17"/>
  <c r="U693" i="17"/>
  <c r="R693" i="17"/>
  <c r="O693" i="17"/>
  <c r="L693" i="17"/>
  <c r="X692" i="17"/>
  <c r="U692" i="17"/>
  <c r="R692" i="17"/>
  <c r="O692" i="17"/>
  <c r="L692" i="17"/>
  <c r="X691" i="17"/>
  <c r="U691" i="17"/>
  <c r="R691" i="17"/>
  <c r="O691" i="17"/>
  <c r="L691" i="17"/>
  <c r="X690" i="17"/>
  <c r="U690" i="17"/>
  <c r="R690" i="17"/>
  <c r="O690" i="17"/>
  <c r="L690" i="17"/>
  <c r="X689" i="17"/>
  <c r="U689" i="17"/>
  <c r="R689" i="17"/>
  <c r="O689" i="17"/>
  <c r="L689" i="17"/>
  <c r="X688" i="17"/>
  <c r="U688" i="17"/>
  <c r="R688" i="17"/>
  <c r="O688" i="17"/>
  <c r="L688" i="17"/>
  <c r="X687" i="17"/>
  <c r="U687" i="17"/>
  <c r="R687" i="17"/>
  <c r="O687" i="17"/>
  <c r="L687" i="17"/>
  <c r="X686" i="17"/>
  <c r="U686" i="17"/>
  <c r="R686" i="17"/>
  <c r="O686" i="17"/>
  <c r="L686" i="17"/>
  <c r="X685" i="17"/>
  <c r="U685" i="17"/>
  <c r="R685" i="17"/>
  <c r="O685" i="17"/>
  <c r="L685" i="17"/>
  <c r="X684" i="17"/>
  <c r="U684" i="17"/>
  <c r="R684" i="17"/>
  <c r="O684" i="17"/>
  <c r="L684" i="17"/>
  <c r="X683" i="17"/>
  <c r="U683" i="17"/>
  <c r="R683" i="17"/>
  <c r="O683" i="17"/>
  <c r="L683" i="17"/>
  <c r="X682" i="17"/>
  <c r="U682" i="17"/>
  <c r="R682" i="17"/>
  <c r="O682" i="17"/>
  <c r="L682" i="17"/>
  <c r="X681" i="17"/>
  <c r="U681" i="17"/>
  <c r="R681" i="17"/>
  <c r="O681" i="17"/>
  <c r="L681" i="17"/>
  <c r="X680" i="17"/>
  <c r="U680" i="17"/>
  <c r="R680" i="17"/>
  <c r="O680" i="17"/>
  <c r="L680" i="17"/>
  <c r="X679" i="17"/>
  <c r="U679" i="17"/>
  <c r="R679" i="17"/>
  <c r="O679" i="17"/>
  <c r="L679" i="17"/>
  <c r="X678" i="17"/>
  <c r="U678" i="17"/>
  <c r="R678" i="17"/>
  <c r="O678" i="17"/>
  <c r="L678" i="17"/>
  <c r="X677" i="17"/>
  <c r="U677" i="17"/>
  <c r="R677" i="17"/>
  <c r="O677" i="17"/>
  <c r="L677" i="17"/>
  <c r="X676" i="17"/>
  <c r="U676" i="17"/>
  <c r="R676" i="17"/>
  <c r="O676" i="17"/>
  <c r="L676" i="17"/>
  <c r="X675" i="17"/>
  <c r="U675" i="17"/>
  <c r="R675" i="17"/>
  <c r="O675" i="17"/>
  <c r="L675" i="17"/>
  <c r="I703" i="17"/>
  <c r="I702" i="17"/>
  <c r="I701" i="17"/>
  <c r="I700" i="17"/>
  <c r="I699" i="17"/>
  <c r="I698" i="17"/>
  <c r="I697" i="17"/>
  <c r="I696" i="17"/>
  <c r="I695" i="17"/>
  <c r="I694" i="17"/>
  <c r="I693" i="17"/>
  <c r="I692" i="17"/>
  <c r="I691" i="17"/>
  <c r="I690" i="17"/>
  <c r="I689" i="17"/>
  <c r="I688" i="17"/>
  <c r="I687" i="17"/>
  <c r="I686" i="17"/>
  <c r="I685" i="17"/>
  <c r="I684" i="17"/>
  <c r="I683" i="17"/>
  <c r="I682" i="17"/>
  <c r="I681" i="17"/>
  <c r="I680" i="17"/>
  <c r="I679" i="17"/>
  <c r="I678" i="17"/>
  <c r="I677" i="17"/>
  <c r="I676" i="17"/>
  <c r="I675" i="17"/>
  <c r="N363" i="17"/>
  <c r="AA758" i="17" l="1"/>
  <c r="AA750" i="17"/>
  <c r="AA734" i="17"/>
  <c r="AA742" i="17"/>
  <c r="AA754" i="17"/>
  <c r="AA746" i="17"/>
  <c r="AA738" i="17"/>
  <c r="AA732" i="17"/>
  <c r="AA756" i="17"/>
  <c r="AA755" i="17"/>
  <c r="AA749" i="17"/>
  <c r="AA747" i="17"/>
  <c r="AA741" i="17"/>
  <c r="AA759" i="17"/>
  <c r="AA753" i="17"/>
  <c r="AA748" i="17"/>
  <c r="AA739" i="17"/>
  <c r="AA751" i="17"/>
  <c r="AA745" i="17"/>
  <c r="AA757" i="17"/>
  <c r="AA740" i="17"/>
  <c r="AA752" i="17"/>
  <c r="AA743" i="17"/>
  <c r="AA737" i="17"/>
  <c r="AA744" i="17"/>
  <c r="AA735" i="17"/>
  <c r="AA736" i="17"/>
  <c r="AA733" i="17"/>
  <c r="AA731" i="17"/>
  <c r="AA714" i="17"/>
  <c r="AA730" i="17"/>
  <c r="AA729" i="17"/>
  <c r="AA728" i="17"/>
  <c r="AA727" i="17"/>
  <c r="AA726" i="17"/>
  <c r="AA725" i="17"/>
  <c r="AA724" i="17"/>
  <c r="AA723" i="17"/>
  <c r="AA722" i="17"/>
  <c r="AA721" i="17"/>
  <c r="AA720" i="17"/>
  <c r="AA719" i="17"/>
  <c r="AA718" i="17"/>
  <c r="AA717" i="17"/>
  <c r="AA716" i="17"/>
  <c r="AA715" i="17"/>
  <c r="AA713" i="17"/>
  <c r="AA712" i="17"/>
  <c r="AA711" i="17"/>
  <c r="AA710" i="17"/>
  <c r="AA709" i="17"/>
  <c r="AA708" i="17"/>
  <c r="AA707" i="17"/>
  <c r="AA706" i="17"/>
  <c r="AA705" i="17"/>
  <c r="AA704" i="17"/>
  <c r="AA677" i="17"/>
  <c r="AA686" i="17"/>
  <c r="AA695" i="17"/>
  <c r="AA693" i="17"/>
  <c r="AA680" i="17"/>
  <c r="AA682" i="17"/>
  <c r="AA696" i="17"/>
  <c r="AA688" i="17"/>
  <c r="AA697" i="17"/>
  <c r="AA694" i="17"/>
  <c r="AA703" i="17"/>
  <c r="AA702" i="17"/>
  <c r="AA701" i="17"/>
  <c r="AA700" i="17"/>
  <c r="AA699" i="17"/>
  <c r="AA698" i="17"/>
  <c r="AA692" i="17"/>
  <c r="AA691" i="17"/>
  <c r="AA690" i="17"/>
  <c r="AA689" i="17"/>
  <c r="AA687" i="17"/>
  <c r="AA685" i="17"/>
  <c r="AA684" i="17"/>
  <c r="AA683" i="17"/>
  <c r="AA681" i="17"/>
  <c r="AA679" i="17"/>
  <c r="AA678" i="17"/>
  <c r="AA676" i="17"/>
  <c r="AA675" i="17"/>
  <c r="T563" i="17"/>
  <c r="X674" i="17" l="1"/>
  <c r="U674" i="17"/>
  <c r="R674" i="17"/>
  <c r="O674" i="17"/>
  <c r="L674" i="17"/>
  <c r="I674" i="17"/>
  <c r="AA674" i="17" l="1"/>
  <c r="L673" i="17" l="1"/>
  <c r="O673" i="17"/>
  <c r="R673" i="17"/>
  <c r="U673" i="17"/>
  <c r="X673" i="17"/>
  <c r="L647" i="17"/>
  <c r="O647" i="17"/>
  <c r="R647" i="17"/>
  <c r="U647" i="17"/>
  <c r="X647" i="17"/>
  <c r="L648" i="17"/>
  <c r="O648" i="17"/>
  <c r="R648" i="17"/>
  <c r="U648" i="17"/>
  <c r="X648" i="17"/>
  <c r="L649" i="17"/>
  <c r="O649" i="17"/>
  <c r="R649" i="17"/>
  <c r="U649" i="17"/>
  <c r="X649" i="17"/>
  <c r="L650" i="17"/>
  <c r="O650" i="17"/>
  <c r="R650" i="17"/>
  <c r="U650" i="17"/>
  <c r="X650" i="17"/>
  <c r="L651" i="17"/>
  <c r="O651" i="17"/>
  <c r="R651" i="17"/>
  <c r="U651" i="17"/>
  <c r="X651" i="17"/>
  <c r="L652" i="17"/>
  <c r="O652" i="17"/>
  <c r="R652" i="17"/>
  <c r="U652" i="17"/>
  <c r="X652" i="17"/>
  <c r="L653" i="17"/>
  <c r="O653" i="17"/>
  <c r="R653" i="17"/>
  <c r="U653" i="17"/>
  <c r="X653" i="17"/>
  <c r="L654" i="17"/>
  <c r="O654" i="17"/>
  <c r="R654" i="17"/>
  <c r="U654" i="17"/>
  <c r="X654" i="17"/>
  <c r="L655" i="17"/>
  <c r="O655" i="17"/>
  <c r="R655" i="17"/>
  <c r="U655" i="17"/>
  <c r="X655" i="17"/>
  <c r="L656" i="17"/>
  <c r="O656" i="17"/>
  <c r="R656" i="17"/>
  <c r="U656" i="17"/>
  <c r="X656" i="17"/>
  <c r="L657" i="17"/>
  <c r="O657" i="17"/>
  <c r="R657" i="17"/>
  <c r="U657" i="17"/>
  <c r="X657" i="17"/>
  <c r="L658" i="17"/>
  <c r="O658" i="17"/>
  <c r="R658" i="17"/>
  <c r="U658" i="17"/>
  <c r="X658" i="17"/>
  <c r="L659" i="17"/>
  <c r="O659" i="17"/>
  <c r="R659" i="17"/>
  <c r="U659" i="17"/>
  <c r="X659" i="17"/>
  <c r="L660" i="17"/>
  <c r="O660" i="17"/>
  <c r="R660" i="17"/>
  <c r="U660" i="17"/>
  <c r="X660" i="17"/>
  <c r="L661" i="17"/>
  <c r="O661" i="17"/>
  <c r="R661" i="17"/>
  <c r="U661" i="17"/>
  <c r="X661" i="17"/>
  <c r="L662" i="17"/>
  <c r="O662" i="17"/>
  <c r="R662" i="17"/>
  <c r="U662" i="17"/>
  <c r="X662" i="17"/>
  <c r="L663" i="17"/>
  <c r="O663" i="17"/>
  <c r="R663" i="17"/>
  <c r="U663" i="17"/>
  <c r="X663" i="17"/>
  <c r="L664" i="17"/>
  <c r="O664" i="17"/>
  <c r="R664" i="17"/>
  <c r="U664" i="17"/>
  <c r="X664" i="17"/>
  <c r="L665" i="17"/>
  <c r="O665" i="17"/>
  <c r="R665" i="17"/>
  <c r="U665" i="17"/>
  <c r="X665" i="17"/>
  <c r="L666" i="17"/>
  <c r="O666" i="17"/>
  <c r="R666" i="17"/>
  <c r="U666" i="17"/>
  <c r="X666" i="17"/>
  <c r="L667" i="17"/>
  <c r="O667" i="17"/>
  <c r="R667" i="17"/>
  <c r="U667" i="17"/>
  <c r="X667" i="17"/>
  <c r="L668" i="17"/>
  <c r="O668" i="17"/>
  <c r="R668" i="17"/>
  <c r="U668" i="17"/>
  <c r="X668" i="17"/>
  <c r="L669" i="17"/>
  <c r="O669" i="17"/>
  <c r="R669" i="17"/>
  <c r="U669" i="17"/>
  <c r="X669" i="17"/>
  <c r="L670" i="17"/>
  <c r="O670" i="17"/>
  <c r="R670" i="17"/>
  <c r="U670" i="17"/>
  <c r="X670" i="17"/>
  <c r="L671" i="17"/>
  <c r="O671" i="17"/>
  <c r="R671" i="17"/>
  <c r="U671" i="17"/>
  <c r="X671" i="17"/>
  <c r="L672" i="17"/>
  <c r="O672" i="17"/>
  <c r="R672" i="17"/>
  <c r="U672" i="17"/>
  <c r="X672" i="17"/>
  <c r="L646" i="17"/>
  <c r="O646" i="17"/>
  <c r="R646" i="17"/>
  <c r="U646" i="17"/>
  <c r="X646"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T338"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L603" i="17"/>
  <c r="O603" i="17"/>
  <c r="R603" i="17"/>
  <c r="U603" i="17"/>
  <c r="X603" i="17"/>
  <c r="L604" i="17"/>
  <c r="O604" i="17"/>
  <c r="R604" i="17"/>
  <c r="U604" i="17"/>
  <c r="X604" i="17"/>
  <c r="L605" i="17"/>
  <c r="O605" i="17"/>
  <c r="R605" i="17"/>
  <c r="U605" i="17"/>
  <c r="X605" i="17"/>
  <c r="L606" i="17"/>
  <c r="O606" i="17"/>
  <c r="R606" i="17"/>
  <c r="U606" i="17"/>
  <c r="X606" i="17"/>
  <c r="L607" i="17"/>
  <c r="O607" i="17"/>
  <c r="R607" i="17"/>
  <c r="U607" i="17"/>
  <c r="X607" i="17"/>
  <c r="L608" i="17"/>
  <c r="O608" i="17"/>
  <c r="R608" i="17"/>
  <c r="U608" i="17"/>
  <c r="X608" i="17"/>
  <c r="L609" i="17"/>
  <c r="O609" i="17"/>
  <c r="R609" i="17"/>
  <c r="U609" i="17"/>
  <c r="X609" i="17"/>
  <c r="L610" i="17"/>
  <c r="O610" i="17"/>
  <c r="R610" i="17"/>
  <c r="U610" i="17"/>
  <c r="X610" i="17"/>
  <c r="L611" i="17"/>
  <c r="O611" i="17"/>
  <c r="R611" i="17"/>
  <c r="U611" i="17"/>
  <c r="X611" i="17"/>
  <c r="L612" i="17"/>
  <c r="O612" i="17"/>
  <c r="R612" i="17"/>
  <c r="U612" i="17"/>
  <c r="X612" i="17"/>
  <c r="L613" i="17"/>
  <c r="O613" i="17"/>
  <c r="R613" i="17"/>
  <c r="U613" i="17"/>
  <c r="X613" i="17"/>
  <c r="L614" i="17"/>
  <c r="O614" i="17"/>
  <c r="R614" i="17"/>
  <c r="U614" i="17"/>
  <c r="X614" i="17"/>
  <c r="L615" i="17"/>
  <c r="O615" i="17"/>
  <c r="R615" i="17"/>
  <c r="U615" i="17"/>
  <c r="X615" i="17"/>
  <c r="L616" i="17"/>
  <c r="O616" i="17"/>
  <c r="R616" i="17"/>
  <c r="U616" i="17"/>
  <c r="X616" i="17"/>
  <c r="L617" i="17"/>
  <c r="O617" i="17"/>
  <c r="R617" i="17"/>
  <c r="U617" i="17"/>
  <c r="X617" i="17"/>
  <c r="L618" i="17"/>
  <c r="O618" i="17"/>
  <c r="R618" i="17"/>
  <c r="U618" i="17"/>
  <c r="X618" i="17"/>
  <c r="L619" i="17"/>
  <c r="O619" i="17"/>
  <c r="R619" i="17"/>
  <c r="U619" i="17"/>
  <c r="X619" i="17"/>
  <c r="L620" i="17"/>
  <c r="O620" i="17"/>
  <c r="R620" i="17"/>
  <c r="U620" i="17"/>
  <c r="X620" i="17"/>
  <c r="L621" i="17"/>
  <c r="O621" i="17"/>
  <c r="R621" i="17"/>
  <c r="U621" i="17"/>
  <c r="X621" i="17"/>
  <c r="L622" i="17"/>
  <c r="O622" i="17"/>
  <c r="R622" i="17"/>
  <c r="U622" i="17"/>
  <c r="X622" i="17"/>
  <c r="L623" i="17"/>
  <c r="O623" i="17"/>
  <c r="R623" i="17"/>
  <c r="U623" i="17"/>
  <c r="X623" i="17"/>
  <c r="L624" i="17"/>
  <c r="O624" i="17"/>
  <c r="R624" i="17"/>
  <c r="U624" i="17"/>
  <c r="X624" i="17"/>
  <c r="L625" i="17"/>
  <c r="O625" i="17"/>
  <c r="R625" i="17"/>
  <c r="U625" i="17"/>
  <c r="X625" i="17"/>
  <c r="L626" i="17"/>
  <c r="O626" i="17"/>
  <c r="R626" i="17"/>
  <c r="U626" i="17"/>
  <c r="X626" i="17"/>
  <c r="L627" i="17"/>
  <c r="O627" i="17"/>
  <c r="R627" i="17"/>
  <c r="U627" i="17"/>
  <c r="X627" i="17"/>
  <c r="L628" i="17"/>
  <c r="O628" i="17"/>
  <c r="R628" i="17"/>
  <c r="U628" i="17"/>
  <c r="X628" i="17"/>
  <c r="L629" i="17"/>
  <c r="O629" i="17"/>
  <c r="R629" i="17"/>
  <c r="U629" i="17"/>
  <c r="X629" i="17"/>
  <c r="L630" i="17"/>
  <c r="O630" i="17"/>
  <c r="R630" i="17"/>
  <c r="U630" i="17"/>
  <c r="X630" i="17"/>
  <c r="L631" i="17"/>
  <c r="O631" i="17"/>
  <c r="R631" i="17"/>
  <c r="U631" i="17"/>
  <c r="X631" i="17"/>
  <c r="L632" i="17"/>
  <c r="O632" i="17"/>
  <c r="R632" i="17"/>
  <c r="U632" i="17"/>
  <c r="X632" i="17"/>
  <c r="L633" i="17"/>
  <c r="O633" i="17"/>
  <c r="R633" i="17"/>
  <c r="U633" i="17"/>
  <c r="X633" i="17"/>
  <c r="L634" i="17"/>
  <c r="O634" i="17"/>
  <c r="R634" i="17"/>
  <c r="U634" i="17"/>
  <c r="X634" i="17"/>
  <c r="L635" i="17"/>
  <c r="O635" i="17"/>
  <c r="R635" i="17"/>
  <c r="U635" i="17"/>
  <c r="X635" i="17"/>
  <c r="L636" i="17"/>
  <c r="O636" i="17"/>
  <c r="R636" i="17"/>
  <c r="U636" i="17"/>
  <c r="X636" i="17"/>
  <c r="L637" i="17"/>
  <c r="O637" i="17"/>
  <c r="R637" i="17"/>
  <c r="U637" i="17"/>
  <c r="X637" i="17"/>
  <c r="L638" i="17"/>
  <c r="O638" i="17"/>
  <c r="R638" i="17"/>
  <c r="U638" i="17"/>
  <c r="X638" i="17"/>
  <c r="L639" i="17"/>
  <c r="O639" i="17"/>
  <c r="R639" i="17"/>
  <c r="U639" i="17"/>
  <c r="X639" i="17"/>
  <c r="L640" i="17"/>
  <c r="O640" i="17"/>
  <c r="R640" i="17"/>
  <c r="U640" i="17"/>
  <c r="X640" i="17"/>
  <c r="L641" i="17"/>
  <c r="O641" i="17"/>
  <c r="R641" i="17"/>
  <c r="U641" i="17"/>
  <c r="X641" i="17"/>
  <c r="L642" i="17"/>
  <c r="O642" i="17"/>
  <c r="R642" i="17"/>
  <c r="U642" i="17"/>
  <c r="X642" i="17"/>
  <c r="L643" i="17"/>
  <c r="O643" i="17"/>
  <c r="R643" i="17"/>
  <c r="U643" i="17"/>
  <c r="X643" i="17"/>
  <c r="L644" i="17"/>
  <c r="O644" i="17"/>
  <c r="R644" i="17"/>
  <c r="U644" i="17"/>
  <c r="X644" i="17"/>
  <c r="L645" i="17"/>
  <c r="O645" i="17"/>
  <c r="R645" i="17"/>
  <c r="U645" i="17"/>
  <c r="X645" i="17"/>
  <c r="L576" i="17"/>
  <c r="O576" i="17"/>
  <c r="R576" i="17"/>
  <c r="U576" i="17"/>
  <c r="X576" i="17"/>
  <c r="L577" i="17"/>
  <c r="O577" i="17"/>
  <c r="R577" i="17"/>
  <c r="U577" i="17"/>
  <c r="X577" i="17"/>
  <c r="L578" i="17"/>
  <c r="O578" i="17"/>
  <c r="R578" i="17"/>
  <c r="U578" i="17"/>
  <c r="X578" i="17"/>
  <c r="L579" i="17"/>
  <c r="O579" i="17"/>
  <c r="R579" i="17"/>
  <c r="U579" i="17"/>
  <c r="X579" i="17"/>
  <c r="L580" i="17"/>
  <c r="O580" i="17"/>
  <c r="R580" i="17"/>
  <c r="U580" i="17"/>
  <c r="X580" i="17"/>
  <c r="L581" i="17"/>
  <c r="O581" i="17"/>
  <c r="R581" i="17"/>
  <c r="U581" i="17"/>
  <c r="X581" i="17"/>
  <c r="L582" i="17"/>
  <c r="O582" i="17"/>
  <c r="R582" i="17"/>
  <c r="U582" i="17"/>
  <c r="X582" i="17"/>
  <c r="L583" i="17"/>
  <c r="O583" i="17"/>
  <c r="R583" i="17"/>
  <c r="U583" i="17"/>
  <c r="X583" i="17"/>
  <c r="L584" i="17"/>
  <c r="O584" i="17"/>
  <c r="R584" i="17"/>
  <c r="U584" i="17"/>
  <c r="X584" i="17"/>
  <c r="L585" i="17"/>
  <c r="O585" i="17"/>
  <c r="R585" i="17"/>
  <c r="U585" i="17"/>
  <c r="X585" i="17"/>
  <c r="L586" i="17"/>
  <c r="O586" i="17"/>
  <c r="R586" i="17"/>
  <c r="U586" i="17"/>
  <c r="X586" i="17"/>
  <c r="L587" i="17"/>
  <c r="O587" i="17"/>
  <c r="R587" i="17"/>
  <c r="U587" i="17"/>
  <c r="X587" i="17"/>
  <c r="L588" i="17"/>
  <c r="O588" i="17"/>
  <c r="R588" i="17"/>
  <c r="U588" i="17"/>
  <c r="X588" i="17"/>
  <c r="L589" i="17"/>
  <c r="O589" i="17"/>
  <c r="R589" i="17"/>
  <c r="U589" i="17"/>
  <c r="X589" i="17"/>
  <c r="L590" i="17"/>
  <c r="O590" i="17"/>
  <c r="R590" i="17"/>
  <c r="U590" i="17"/>
  <c r="X590" i="17"/>
  <c r="L591" i="17"/>
  <c r="O591" i="17"/>
  <c r="R591" i="17"/>
  <c r="U591" i="17"/>
  <c r="X591" i="17"/>
  <c r="L592" i="17"/>
  <c r="O592" i="17"/>
  <c r="R592" i="17"/>
  <c r="U592" i="17"/>
  <c r="X592" i="17"/>
  <c r="L593" i="17"/>
  <c r="O593" i="17"/>
  <c r="R593" i="17"/>
  <c r="U593" i="17"/>
  <c r="X593" i="17"/>
  <c r="L594" i="17"/>
  <c r="O594" i="17"/>
  <c r="R594" i="17"/>
  <c r="U594" i="17"/>
  <c r="X594" i="17"/>
  <c r="L595" i="17"/>
  <c r="O595" i="17"/>
  <c r="R595" i="17"/>
  <c r="U595" i="17"/>
  <c r="X595" i="17"/>
  <c r="L596" i="17"/>
  <c r="O596" i="17"/>
  <c r="R596" i="17"/>
  <c r="U596" i="17"/>
  <c r="X596" i="17"/>
  <c r="L597" i="17"/>
  <c r="O597" i="17"/>
  <c r="R597" i="17"/>
  <c r="U597" i="17"/>
  <c r="X597" i="17"/>
  <c r="L598" i="17"/>
  <c r="O598" i="17"/>
  <c r="R598" i="17"/>
  <c r="U598" i="17"/>
  <c r="X598" i="17"/>
  <c r="L599" i="17"/>
  <c r="O599" i="17"/>
  <c r="R599" i="17"/>
  <c r="U599" i="17"/>
  <c r="X599" i="17"/>
  <c r="L600" i="17"/>
  <c r="O600" i="17"/>
  <c r="R600" i="17"/>
  <c r="U600" i="17"/>
  <c r="X600" i="17"/>
  <c r="L601" i="17"/>
  <c r="O601" i="17"/>
  <c r="R601" i="17"/>
  <c r="U601" i="17"/>
  <c r="X601" i="17"/>
  <c r="L602" i="17"/>
  <c r="O602" i="17"/>
  <c r="R602" i="17"/>
  <c r="U602" i="17"/>
  <c r="X602" i="17"/>
  <c r="L575" i="17"/>
  <c r="O575" i="17"/>
  <c r="R575" i="17"/>
  <c r="U575" i="17"/>
  <c r="X575"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AA655" i="17" l="1"/>
  <c r="AA663" i="17"/>
  <c r="AA669" i="17"/>
  <c r="AA666" i="17"/>
  <c r="AA659" i="17"/>
  <c r="AA670" i="17"/>
  <c r="AA662" i="17"/>
  <c r="AA648" i="17"/>
  <c r="AA647" i="17"/>
  <c r="AA657" i="17"/>
  <c r="AA654" i="17"/>
  <c r="AA671" i="17"/>
  <c r="AA673" i="17"/>
  <c r="AA672" i="17"/>
  <c r="AA668" i="17"/>
  <c r="AA664" i="17"/>
  <c r="AA661" i="17"/>
  <c r="AA660" i="17"/>
  <c r="AA656" i="17"/>
  <c r="AA653" i="17"/>
  <c r="AA652" i="17"/>
  <c r="AA651" i="17"/>
  <c r="AA650" i="17"/>
  <c r="AA649" i="17"/>
  <c r="AA667" i="17"/>
  <c r="AA665" i="17"/>
  <c r="AA658" i="17"/>
  <c r="AA646" i="17"/>
  <c r="AA621" i="17"/>
  <c r="AA634" i="17"/>
  <c r="AA626" i="17"/>
  <c r="AA638" i="17"/>
  <c r="AA630" i="17"/>
  <c r="AA622" i="17"/>
  <c r="AA641" i="17"/>
  <c r="AA625" i="17"/>
  <c r="AA633" i="17"/>
  <c r="AA617" i="17"/>
  <c r="AA609" i="17"/>
  <c r="AA610" i="17"/>
  <c r="AA608" i="17"/>
  <c r="AA618" i="17"/>
  <c r="AA643" i="17"/>
  <c r="AA614" i="17"/>
  <c r="AA606" i="17"/>
  <c r="AA642" i="17"/>
  <c r="AA645" i="17"/>
  <c r="AA637" i="17"/>
  <c r="AA629" i="17"/>
  <c r="AA613" i="17"/>
  <c r="AA604" i="17"/>
  <c r="AA627" i="17"/>
  <c r="AA605" i="17"/>
  <c r="AA631" i="17"/>
  <c r="AA640" i="17"/>
  <c r="AA639" i="17"/>
  <c r="AA635" i="17"/>
  <c r="AA632" i="17"/>
  <c r="AA624" i="17"/>
  <c r="AA619" i="17"/>
  <c r="AA616" i="17"/>
  <c r="AA615" i="17"/>
  <c r="AA607" i="17"/>
  <c r="AA620" i="17"/>
  <c r="AA611" i="17"/>
  <c r="AA636" i="17"/>
  <c r="AA644" i="17"/>
  <c r="AA628" i="17"/>
  <c r="AA603" i="17"/>
  <c r="AA612" i="17"/>
  <c r="AA623" i="17"/>
  <c r="AA590" i="17"/>
  <c r="AA599" i="17"/>
  <c r="AA593" i="17"/>
  <c r="AA585" i="17"/>
  <c r="AA591" i="17"/>
  <c r="AA583" i="17"/>
  <c r="AA594" i="17"/>
  <c r="AA587" i="17"/>
  <c r="AA579" i="17"/>
  <c r="AA595" i="17"/>
  <c r="AA576" i="17"/>
  <c r="AA602" i="17"/>
  <c r="AA601" i="17"/>
  <c r="AA596" i="17"/>
  <c r="AA600" i="17"/>
  <c r="AA589" i="17"/>
  <c r="AA586" i="17"/>
  <c r="AA584" i="17"/>
  <c r="AA580" i="17"/>
  <c r="AA578" i="17"/>
  <c r="AA577" i="17"/>
  <c r="AA575" i="17"/>
  <c r="AA598" i="17"/>
  <c r="AA597" i="17"/>
  <c r="AA592" i="17"/>
  <c r="AA588" i="17"/>
  <c r="AA582" i="17"/>
  <c r="AA581" i="17"/>
  <c r="L542" i="17"/>
  <c r="O542" i="17"/>
  <c r="R542" i="17"/>
  <c r="U542" i="17"/>
  <c r="X542" i="17"/>
  <c r="L543" i="17"/>
  <c r="O543" i="17"/>
  <c r="R543" i="17"/>
  <c r="U543" i="17"/>
  <c r="X543" i="17"/>
  <c r="L544" i="17"/>
  <c r="O544" i="17"/>
  <c r="R544" i="17"/>
  <c r="U544" i="17"/>
  <c r="X544" i="17"/>
  <c r="L545" i="17"/>
  <c r="O545" i="17"/>
  <c r="R545" i="17"/>
  <c r="U545" i="17"/>
  <c r="X545" i="17"/>
  <c r="L546" i="17"/>
  <c r="O546" i="17"/>
  <c r="R546" i="17"/>
  <c r="U546" i="17"/>
  <c r="X546" i="17"/>
  <c r="L547" i="17"/>
  <c r="O547" i="17"/>
  <c r="R547" i="17"/>
  <c r="U547" i="17"/>
  <c r="X547" i="17"/>
  <c r="L548" i="17"/>
  <c r="O548" i="17"/>
  <c r="R548" i="17"/>
  <c r="U548" i="17"/>
  <c r="X548" i="17"/>
  <c r="L549" i="17"/>
  <c r="O549" i="17"/>
  <c r="R549" i="17"/>
  <c r="U549" i="17"/>
  <c r="X549" i="17"/>
  <c r="L550" i="17"/>
  <c r="O550" i="17"/>
  <c r="R550" i="17"/>
  <c r="U550" i="17"/>
  <c r="X550" i="17"/>
  <c r="L551" i="17"/>
  <c r="O551" i="17"/>
  <c r="R551" i="17"/>
  <c r="U551" i="17"/>
  <c r="X551" i="17"/>
  <c r="L552" i="17"/>
  <c r="O552" i="17"/>
  <c r="R552" i="17"/>
  <c r="U552" i="17"/>
  <c r="X552" i="17"/>
  <c r="L553" i="17"/>
  <c r="O553" i="17"/>
  <c r="R553" i="17"/>
  <c r="U553" i="17"/>
  <c r="X553" i="17"/>
  <c r="L554" i="17"/>
  <c r="O554" i="17"/>
  <c r="R554" i="17"/>
  <c r="U554" i="17"/>
  <c r="X554" i="17"/>
  <c r="L555" i="17"/>
  <c r="O555" i="17"/>
  <c r="R555" i="17"/>
  <c r="U555" i="17"/>
  <c r="X555" i="17"/>
  <c r="L556" i="17"/>
  <c r="O556" i="17"/>
  <c r="R556" i="17"/>
  <c r="U556" i="17"/>
  <c r="X556" i="17"/>
  <c r="L557" i="17"/>
  <c r="O557" i="17"/>
  <c r="R557" i="17"/>
  <c r="U557" i="17"/>
  <c r="X557" i="17"/>
  <c r="L558" i="17"/>
  <c r="O558" i="17"/>
  <c r="R558" i="17"/>
  <c r="U558" i="17"/>
  <c r="X558" i="17"/>
  <c r="L559" i="17"/>
  <c r="O559" i="17"/>
  <c r="R559" i="17"/>
  <c r="U559" i="17"/>
  <c r="X559" i="17"/>
  <c r="L560" i="17"/>
  <c r="O560" i="17"/>
  <c r="R560" i="17"/>
  <c r="U560" i="17"/>
  <c r="X560" i="17"/>
  <c r="L561" i="17"/>
  <c r="O561" i="17"/>
  <c r="R561" i="17"/>
  <c r="U561" i="17"/>
  <c r="X561" i="17"/>
  <c r="L562" i="17"/>
  <c r="O562" i="17"/>
  <c r="R562" i="17"/>
  <c r="U562" i="17"/>
  <c r="X562" i="17"/>
  <c r="L563" i="17"/>
  <c r="O563" i="17"/>
  <c r="R563" i="17"/>
  <c r="U563" i="17"/>
  <c r="X563" i="17"/>
  <c r="L564" i="17"/>
  <c r="O564" i="17"/>
  <c r="R564" i="17"/>
  <c r="U564" i="17"/>
  <c r="X564" i="17"/>
  <c r="L565" i="17"/>
  <c r="O565" i="17"/>
  <c r="R565" i="17"/>
  <c r="U565" i="17"/>
  <c r="X565" i="17"/>
  <c r="L566" i="17"/>
  <c r="O566" i="17"/>
  <c r="R566" i="17"/>
  <c r="U566" i="17"/>
  <c r="X566" i="17"/>
  <c r="L567" i="17"/>
  <c r="O567" i="17"/>
  <c r="R567" i="17"/>
  <c r="U567" i="17"/>
  <c r="X567" i="17"/>
  <c r="L568" i="17"/>
  <c r="O568" i="17"/>
  <c r="R568" i="17"/>
  <c r="U568" i="17"/>
  <c r="X568" i="17"/>
  <c r="L569" i="17"/>
  <c r="O569" i="17"/>
  <c r="R569" i="17"/>
  <c r="U569" i="17"/>
  <c r="X569" i="17"/>
  <c r="L570" i="17"/>
  <c r="O570" i="17"/>
  <c r="R570" i="17"/>
  <c r="U570" i="17"/>
  <c r="X570" i="17"/>
  <c r="L571" i="17"/>
  <c r="O571" i="17"/>
  <c r="R571" i="17"/>
  <c r="U571" i="17"/>
  <c r="X571" i="17"/>
  <c r="L572" i="17"/>
  <c r="O572" i="17"/>
  <c r="R572" i="17"/>
  <c r="U572" i="17"/>
  <c r="X572" i="17"/>
  <c r="L573" i="17"/>
  <c r="O573" i="17"/>
  <c r="R573" i="17"/>
  <c r="U573" i="17"/>
  <c r="X573" i="17"/>
  <c r="L574" i="17"/>
  <c r="O574" i="17"/>
  <c r="R574" i="17"/>
  <c r="U574" i="17"/>
  <c r="X574" i="17"/>
  <c r="L541" i="17"/>
  <c r="O541" i="17"/>
  <c r="R541" i="17"/>
  <c r="U541" i="17"/>
  <c r="X541"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W223" i="17"/>
  <c r="AA561" i="17" l="1"/>
  <c r="AA568" i="17"/>
  <c r="AA544" i="17"/>
  <c r="AA562" i="17"/>
  <c r="AA573" i="17"/>
  <c r="AA565" i="17"/>
  <c r="AA549" i="17"/>
  <c r="AA553" i="17"/>
  <c r="AA572" i="17"/>
  <c r="AA564" i="17"/>
  <c r="AA556" i="17"/>
  <c r="AA548" i="17"/>
  <c r="AA574" i="17"/>
  <c r="AA566" i="17"/>
  <c r="AA552" i="17"/>
  <c r="AA567" i="17"/>
  <c r="AA555" i="17"/>
  <c r="AA569" i="17"/>
  <c r="AA560" i="17"/>
  <c r="AA550" i="17"/>
  <c r="AA557" i="17"/>
  <c r="AA542" i="17"/>
  <c r="AA571" i="17"/>
  <c r="AA570" i="17"/>
  <c r="AA563" i="17"/>
  <c r="AA559" i="17"/>
  <c r="AA558" i="17"/>
  <c r="AA554" i="17"/>
  <c r="AA551" i="17"/>
  <c r="AA547" i="17"/>
  <c r="AA546" i="17"/>
  <c r="AA545" i="17"/>
  <c r="AA543" i="17"/>
  <c r="AA541" i="17"/>
  <c r="L508" i="17"/>
  <c r="O508" i="17"/>
  <c r="R508" i="17"/>
  <c r="U508" i="17"/>
  <c r="X508" i="17"/>
  <c r="L509" i="17"/>
  <c r="O509" i="17"/>
  <c r="R509" i="17"/>
  <c r="U509" i="17"/>
  <c r="X509" i="17"/>
  <c r="L510" i="17"/>
  <c r="O510" i="17"/>
  <c r="R510" i="17"/>
  <c r="U510" i="17"/>
  <c r="X510" i="17"/>
  <c r="L511" i="17"/>
  <c r="O511" i="17"/>
  <c r="R511" i="17"/>
  <c r="U511" i="17"/>
  <c r="X511" i="17"/>
  <c r="L512" i="17"/>
  <c r="O512" i="17"/>
  <c r="R512" i="17"/>
  <c r="U512" i="17"/>
  <c r="X512" i="17"/>
  <c r="L513" i="17"/>
  <c r="O513" i="17"/>
  <c r="R513" i="17"/>
  <c r="U513" i="17"/>
  <c r="X513" i="17"/>
  <c r="L514" i="17"/>
  <c r="O514" i="17"/>
  <c r="R514" i="17"/>
  <c r="U514" i="17"/>
  <c r="X514" i="17"/>
  <c r="L515" i="17"/>
  <c r="O515" i="17"/>
  <c r="R515" i="17"/>
  <c r="U515" i="17"/>
  <c r="X515" i="17"/>
  <c r="L516" i="17"/>
  <c r="O516" i="17"/>
  <c r="R516" i="17"/>
  <c r="U516" i="17"/>
  <c r="X516" i="17"/>
  <c r="L517" i="17"/>
  <c r="O517" i="17"/>
  <c r="R517" i="17"/>
  <c r="U517" i="17"/>
  <c r="X517" i="17"/>
  <c r="L518" i="17"/>
  <c r="O518" i="17"/>
  <c r="R518" i="17"/>
  <c r="U518" i="17"/>
  <c r="X518" i="17"/>
  <c r="L519" i="17"/>
  <c r="O519" i="17"/>
  <c r="R519" i="17"/>
  <c r="U519" i="17"/>
  <c r="X519" i="17"/>
  <c r="L520" i="17"/>
  <c r="O520" i="17"/>
  <c r="R520" i="17"/>
  <c r="U520" i="17"/>
  <c r="X520" i="17"/>
  <c r="L521" i="17"/>
  <c r="O521" i="17"/>
  <c r="R521" i="17"/>
  <c r="U521" i="17"/>
  <c r="X521" i="17"/>
  <c r="L522" i="17"/>
  <c r="O522" i="17"/>
  <c r="R522" i="17"/>
  <c r="U522" i="17"/>
  <c r="X522" i="17"/>
  <c r="L523" i="17"/>
  <c r="O523" i="17"/>
  <c r="R523" i="17"/>
  <c r="U523" i="17"/>
  <c r="X523" i="17"/>
  <c r="L524" i="17"/>
  <c r="O524" i="17"/>
  <c r="R524" i="17"/>
  <c r="U524" i="17"/>
  <c r="X524" i="17"/>
  <c r="L525" i="17"/>
  <c r="O525" i="17"/>
  <c r="R525" i="17"/>
  <c r="U525" i="17"/>
  <c r="X525" i="17"/>
  <c r="L526" i="17"/>
  <c r="O526" i="17"/>
  <c r="R526" i="17"/>
  <c r="U526" i="17"/>
  <c r="X526" i="17"/>
  <c r="L527" i="17"/>
  <c r="O527" i="17"/>
  <c r="R527" i="17"/>
  <c r="U527" i="17"/>
  <c r="X527" i="17"/>
  <c r="L528" i="17"/>
  <c r="O528" i="17"/>
  <c r="R528" i="17"/>
  <c r="U528" i="17"/>
  <c r="X528" i="17"/>
  <c r="L529" i="17"/>
  <c r="O529" i="17"/>
  <c r="R529" i="17"/>
  <c r="U529" i="17"/>
  <c r="X529" i="17"/>
  <c r="L530" i="17"/>
  <c r="O530" i="17"/>
  <c r="R530" i="17"/>
  <c r="U530" i="17"/>
  <c r="X530" i="17"/>
  <c r="L531" i="17"/>
  <c r="O531" i="17"/>
  <c r="R531" i="17"/>
  <c r="U531" i="17"/>
  <c r="X531" i="17"/>
  <c r="L532" i="17"/>
  <c r="O532" i="17"/>
  <c r="R532" i="17"/>
  <c r="U532" i="17"/>
  <c r="X532" i="17"/>
  <c r="L533" i="17"/>
  <c r="O533" i="17"/>
  <c r="R533" i="17"/>
  <c r="U533" i="17"/>
  <c r="X533" i="17"/>
  <c r="L534" i="17"/>
  <c r="O534" i="17"/>
  <c r="R534" i="17"/>
  <c r="U534" i="17"/>
  <c r="X534" i="17"/>
  <c r="L535" i="17"/>
  <c r="O535" i="17"/>
  <c r="R535" i="17"/>
  <c r="U535" i="17"/>
  <c r="X535" i="17"/>
  <c r="L536" i="17"/>
  <c r="O536" i="17"/>
  <c r="R536" i="17"/>
  <c r="U536" i="17"/>
  <c r="X536" i="17"/>
  <c r="L537" i="17"/>
  <c r="O537" i="17"/>
  <c r="R537" i="17"/>
  <c r="U537" i="17"/>
  <c r="X537" i="17"/>
  <c r="L538" i="17"/>
  <c r="O538" i="17"/>
  <c r="R538" i="17"/>
  <c r="U538" i="17"/>
  <c r="X538" i="17"/>
  <c r="L539" i="17"/>
  <c r="O539" i="17"/>
  <c r="R539" i="17"/>
  <c r="U539" i="17"/>
  <c r="X539" i="17"/>
  <c r="L540" i="17"/>
  <c r="O540" i="17"/>
  <c r="R540" i="17"/>
  <c r="U540" i="17"/>
  <c r="X540"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L492" i="17"/>
  <c r="O492" i="17"/>
  <c r="R492" i="17"/>
  <c r="U492" i="17"/>
  <c r="X492" i="17"/>
  <c r="L493" i="17"/>
  <c r="O493" i="17"/>
  <c r="R493" i="17"/>
  <c r="U493" i="17"/>
  <c r="X493" i="17"/>
  <c r="L494" i="17"/>
  <c r="O494" i="17"/>
  <c r="R494" i="17"/>
  <c r="U494" i="17"/>
  <c r="X494" i="17"/>
  <c r="L495" i="17"/>
  <c r="O495" i="17"/>
  <c r="R495" i="17"/>
  <c r="U495" i="17"/>
  <c r="X495" i="17"/>
  <c r="L496" i="17"/>
  <c r="O496" i="17"/>
  <c r="R496" i="17"/>
  <c r="U496" i="17"/>
  <c r="X496" i="17"/>
  <c r="L497" i="17"/>
  <c r="O497" i="17"/>
  <c r="R497" i="17"/>
  <c r="U497" i="17"/>
  <c r="X497" i="17"/>
  <c r="L498" i="17"/>
  <c r="O498" i="17"/>
  <c r="R498" i="17"/>
  <c r="U498" i="17"/>
  <c r="X498" i="17"/>
  <c r="L499" i="17"/>
  <c r="O499" i="17"/>
  <c r="R499" i="17"/>
  <c r="U499" i="17"/>
  <c r="X499" i="17"/>
  <c r="L500" i="17"/>
  <c r="O500" i="17"/>
  <c r="R500" i="17"/>
  <c r="U500" i="17"/>
  <c r="X500" i="17"/>
  <c r="L501" i="17"/>
  <c r="O501" i="17"/>
  <c r="R501" i="17"/>
  <c r="U501" i="17"/>
  <c r="X501" i="17"/>
  <c r="L502" i="17"/>
  <c r="O502" i="17"/>
  <c r="R502" i="17"/>
  <c r="U502" i="17"/>
  <c r="X502" i="17"/>
  <c r="L503" i="17"/>
  <c r="O503" i="17"/>
  <c r="R503" i="17"/>
  <c r="U503" i="17"/>
  <c r="X503" i="17"/>
  <c r="L504" i="17"/>
  <c r="O504" i="17"/>
  <c r="R504" i="17"/>
  <c r="U504" i="17"/>
  <c r="X504" i="17"/>
  <c r="L505" i="17"/>
  <c r="O505" i="17"/>
  <c r="R505" i="17"/>
  <c r="U505" i="17"/>
  <c r="X505" i="17"/>
  <c r="L506" i="17"/>
  <c r="O506" i="17"/>
  <c r="R506" i="17"/>
  <c r="U506" i="17"/>
  <c r="X506" i="17"/>
  <c r="L507" i="17"/>
  <c r="O507" i="17"/>
  <c r="R507" i="17"/>
  <c r="U507" i="17"/>
  <c r="X507" i="17"/>
  <c r="L491" i="17"/>
  <c r="O491" i="17"/>
  <c r="R491" i="17"/>
  <c r="U491" i="17"/>
  <c r="X491" i="17"/>
  <c r="I491" i="17"/>
  <c r="I492" i="17"/>
  <c r="I493" i="17"/>
  <c r="I494" i="17"/>
  <c r="I495" i="17"/>
  <c r="I496" i="17"/>
  <c r="I497" i="17"/>
  <c r="I498" i="17"/>
  <c r="I499" i="17"/>
  <c r="I500" i="17"/>
  <c r="I501" i="17"/>
  <c r="I502" i="17"/>
  <c r="I503" i="17"/>
  <c r="I504" i="17"/>
  <c r="I505" i="17"/>
  <c r="I506" i="17"/>
  <c r="I507" i="17"/>
  <c r="N201" i="17"/>
  <c r="AA508" i="17" l="1"/>
  <c r="AA540" i="17"/>
  <c r="AA524" i="17"/>
  <c r="AA532" i="17"/>
  <c r="AA516" i="17"/>
  <c r="AA536" i="17"/>
  <c r="AA525" i="17"/>
  <c r="AA515" i="17"/>
  <c r="AA533" i="17"/>
  <c r="AA528" i="17"/>
  <c r="AA520" i="17"/>
  <c r="AA512" i="17"/>
  <c r="AA531" i="17"/>
  <c r="AA523" i="17"/>
  <c r="AA521" i="17"/>
  <c r="AA539" i="17"/>
  <c r="AA538" i="17"/>
  <c r="AA537" i="17"/>
  <c r="AA535" i="17"/>
  <c r="AA534" i="17"/>
  <c r="AA530" i="17"/>
  <c r="AA529" i="17"/>
  <c r="AA527" i="17"/>
  <c r="AA526" i="17"/>
  <c r="AA522" i="17"/>
  <c r="AA519" i="17"/>
  <c r="AA518" i="17"/>
  <c r="AA517" i="17"/>
  <c r="AA514" i="17"/>
  <c r="AA513" i="17"/>
  <c r="AA511" i="17"/>
  <c r="AA510" i="17"/>
  <c r="AA509" i="17"/>
  <c r="AA493" i="17"/>
  <c r="AA506" i="17"/>
  <c r="AA500" i="17"/>
  <c r="AA504" i="17"/>
  <c r="AA507" i="17"/>
  <c r="AA505" i="17"/>
  <c r="AA503" i="17"/>
  <c r="AA502" i="17"/>
  <c r="AA501" i="17"/>
  <c r="AA499" i="17"/>
  <c r="AA498" i="17"/>
  <c r="AA497" i="17"/>
  <c r="AA496" i="17"/>
  <c r="AA495" i="17"/>
  <c r="AA494" i="17"/>
  <c r="AA492" i="17"/>
  <c r="AA491" i="17"/>
  <c r="L440" i="17" l="1"/>
  <c r="O440" i="17"/>
  <c r="R440" i="17"/>
  <c r="U440" i="17"/>
  <c r="X440" i="17"/>
  <c r="L441" i="17"/>
  <c r="O441" i="17"/>
  <c r="R441" i="17"/>
  <c r="U441" i="17"/>
  <c r="X441" i="17"/>
  <c r="L442" i="17"/>
  <c r="O442" i="17"/>
  <c r="R442" i="17"/>
  <c r="U442" i="17"/>
  <c r="X442" i="17"/>
  <c r="L443" i="17"/>
  <c r="O443" i="17"/>
  <c r="R443" i="17"/>
  <c r="U443" i="17"/>
  <c r="X443" i="17"/>
  <c r="L444" i="17"/>
  <c r="O444" i="17"/>
  <c r="R444" i="17"/>
  <c r="U444" i="17"/>
  <c r="X444" i="17"/>
  <c r="L445" i="17"/>
  <c r="O445" i="17"/>
  <c r="R445" i="17"/>
  <c r="U445" i="17"/>
  <c r="X445" i="17"/>
  <c r="L446" i="17"/>
  <c r="O446" i="17"/>
  <c r="R446" i="17"/>
  <c r="U446" i="17"/>
  <c r="X446" i="17"/>
  <c r="L447" i="17"/>
  <c r="O447" i="17"/>
  <c r="R447" i="17"/>
  <c r="U447" i="17"/>
  <c r="X447" i="17"/>
  <c r="L448" i="17"/>
  <c r="O448" i="17"/>
  <c r="R448" i="17"/>
  <c r="U448" i="17"/>
  <c r="X448" i="17"/>
  <c r="L449" i="17"/>
  <c r="O449" i="17"/>
  <c r="R449" i="17"/>
  <c r="U449" i="17"/>
  <c r="X449" i="17"/>
  <c r="L450" i="17"/>
  <c r="O450" i="17"/>
  <c r="R450" i="17"/>
  <c r="U450" i="17"/>
  <c r="X450" i="17"/>
  <c r="L451" i="17"/>
  <c r="O451" i="17"/>
  <c r="R451" i="17"/>
  <c r="U451" i="17"/>
  <c r="X451" i="17"/>
  <c r="L452" i="17"/>
  <c r="O452" i="17"/>
  <c r="R452" i="17"/>
  <c r="U452" i="17"/>
  <c r="X452" i="17"/>
  <c r="L453" i="17"/>
  <c r="O453" i="17"/>
  <c r="R453" i="17"/>
  <c r="U453" i="17"/>
  <c r="X453" i="17"/>
  <c r="L454" i="17"/>
  <c r="O454" i="17"/>
  <c r="R454" i="17"/>
  <c r="U454" i="17"/>
  <c r="X454" i="17"/>
  <c r="L455" i="17"/>
  <c r="O455" i="17"/>
  <c r="R455" i="17"/>
  <c r="U455" i="17"/>
  <c r="X455" i="17"/>
  <c r="L456" i="17"/>
  <c r="O456" i="17"/>
  <c r="R456" i="17"/>
  <c r="U456" i="17"/>
  <c r="X456" i="17"/>
  <c r="L457" i="17"/>
  <c r="O457" i="17"/>
  <c r="R457" i="17"/>
  <c r="U457" i="17"/>
  <c r="X457" i="17"/>
  <c r="L458" i="17"/>
  <c r="O458" i="17"/>
  <c r="R458" i="17"/>
  <c r="U458" i="17"/>
  <c r="X458" i="17"/>
  <c r="L459" i="17"/>
  <c r="O459" i="17"/>
  <c r="R459" i="17"/>
  <c r="U459" i="17"/>
  <c r="X459" i="17"/>
  <c r="L460" i="17"/>
  <c r="O460" i="17"/>
  <c r="R460" i="17"/>
  <c r="U460" i="17"/>
  <c r="X460" i="17"/>
  <c r="L461" i="17"/>
  <c r="O461" i="17"/>
  <c r="R461" i="17"/>
  <c r="U461" i="17"/>
  <c r="X461" i="17"/>
  <c r="L462" i="17"/>
  <c r="O462" i="17"/>
  <c r="R462" i="17"/>
  <c r="U462" i="17"/>
  <c r="X462" i="17"/>
  <c r="L463" i="17"/>
  <c r="O463" i="17"/>
  <c r="R463" i="17"/>
  <c r="U463" i="17"/>
  <c r="X463" i="17"/>
  <c r="L464" i="17"/>
  <c r="O464" i="17"/>
  <c r="R464" i="17"/>
  <c r="U464" i="17"/>
  <c r="X464" i="17"/>
  <c r="L465" i="17"/>
  <c r="O465" i="17"/>
  <c r="R465" i="17"/>
  <c r="U465" i="17"/>
  <c r="X465" i="17"/>
  <c r="L466" i="17"/>
  <c r="O466" i="17"/>
  <c r="R466" i="17"/>
  <c r="U466" i="17"/>
  <c r="X466" i="17"/>
  <c r="L467" i="17"/>
  <c r="O467" i="17"/>
  <c r="R467" i="17"/>
  <c r="U467" i="17"/>
  <c r="X467" i="17"/>
  <c r="L468" i="17"/>
  <c r="O468" i="17"/>
  <c r="R468" i="17"/>
  <c r="U468" i="17"/>
  <c r="X468" i="17"/>
  <c r="L469" i="17"/>
  <c r="O469" i="17"/>
  <c r="R469" i="17"/>
  <c r="U469" i="17"/>
  <c r="X469" i="17"/>
  <c r="L470" i="17"/>
  <c r="O470" i="17"/>
  <c r="R470" i="17"/>
  <c r="U470" i="17"/>
  <c r="X470" i="17"/>
  <c r="L471" i="17"/>
  <c r="O471" i="17"/>
  <c r="R471" i="17"/>
  <c r="U471" i="17"/>
  <c r="X471" i="17"/>
  <c r="L472" i="17"/>
  <c r="O472" i="17"/>
  <c r="R472" i="17"/>
  <c r="U472" i="17"/>
  <c r="X472" i="17"/>
  <c r="L473" i="17"/>
  <c r="O473" i="17"/>
  <c r="R473" i="17"/>
  <c r="U473" i="17"/>
  <c r="X473" i="17"/>
  <c r="L474" i="17"/>
  <c r="O474" i="17"/>
  <c r="R474" i="17"/>
  <c r="U474" i="17"/>
  <c r="X474" i="17"/>
  <c r="L475" i="17"/>
  <c r="O475" i="17"/>
  <c r="R475" i="17"/>
  <c r="U475" i="17"/>
  <c r="X475" i="17"/>
  <c r="L476" i="17"/>
  <c r="O476" i="17"/>
  <c r="R476" i="17"/>
  <c r="U476" i="17"/>
  <c r="X476" i="17"/>
  <c r="L477" i="17"/>
  <c r="O477" i="17"/>
  <c r="R477" i="17"/>
  <c r="U477" i="17"/>
  <c r="X477" i="17"/>
  <c r="L478" i="17"/>
  <c r="O478" i="17"/>
  <c r="R478" i="17"/>
  <c r="U478" i="17"/>
  <c r="X478" i="17"/>
  <c r="L479" i="17"/>
  <c r="O479" i="17"/>
  <c r="R479" i="17"/>
  <c r="U479" i="17"/>
  <c r="X479" i="17"/>
  <c r="L480" i="17"/>
  <c r="O480" i="17"/>
  <c r="R480" i="17"/>
  <c r="U480" i="17"/>
  <c r="X480" i="17"/>
  <c r="L481" i="17"/>
  <c r="O481" i="17"/>
  <c r="R481" i="17"/>
  <c r="U481" i="17"/>
  <c r="X481" i="17"/>
  <c r="L482" i="17"/>
  <c r="O482" i="17"/>
  <c r="R482" i="17"/>
  <c r="U482" i="17"/>
  <c r="X482" i="17"/>
  <c r="L483" i="17"/>
  <c r="O483" i="17"/>
  <c r="R483" i="17"/>
  <c r="U483" i="17"/>
  <c r="X483" i="17"/>
  <c r="L484" i="17"/>
  <c r="O484" i="17"/>
  <c r="R484" i="17"/>
  <c r="U484" i="17"/>
  <c r="X484" i="17"/>
  <c r="L485" i="17"/>
  <c r="O485" i="17"/>
  <c r="R485" i="17"/>
  <c r="U485" i="17"/>
  <c r="X485" i="17"/>
  <c r="L486" i="17"/>
  <c r="O486" i="17"/>
  <c r="R486" i="17"/>
  <c r="U486" i="17"/>
  <c r="X486" i="17"/>
  <c r="L487" i="17"/>
  <c r="O487" i="17"/>
  <c r="R487" i="17"/>
  <c r="U487" i="17"/>
  <c r="X487" i="17"/>
  <c r="L488" i="17"/>
  <c r="O488" i="17"/>
  <c r="R488" i="17"/>
  <c r="U488" i="17"/>
  <c r="X488" i="17"/>
  <c r="L489" i="17"/>
  <c r="O489" i="17"/>
  <c r="R489" i="17"/>
  <c r="U489" i="17"/>
  <c r="X489" i="17"/>
  <c r="L490" i="17"/>
  <c r="O490" i="17"/>
  <c r="R490" i="17"/>
  <c r="U490" i="17"/>
  <c r="X490" i="17"/>
  <c r="L439" i="17"/>
  <c r="O439" i="17"/>
  <c r="R439" i="17"/>
  <c r="U439" i="17"/>
  <c r="X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39" i="17"/>
  <c r="L406" i="17"/>
  <c r="O406" i="17"/>
  <c r="R406" i="17"/>
  <c r="U406" i="17"/>
  <c r="X406" i="17"/>
  <c r="L407" i="17"/>
  <c r="O407" i="17"/>
  <c r="R407" i="17"/>
  <c r="U407" i="17"/>
  <c r="X407" i="17"/>
  <c r="L408" i="17"/>
  <c r="O408" i="17"/>
  <c r="R408" i="17"/>
  <c r="U408" i="17"/>
  <c r="X408" i="17"/>
  <c r="L409" i="17"/>
  <c r="O409" i="17"/>
  <c r="R409" i="17"/>
  <c r="U409" i="17"/>
  <c r="X409" i="17"/>
  <c r="L410" i="17"/>
  <c r="O410" i="17"/>
  <c r="R410" i="17"/>
  <c r="U410" i="17"/>
  <c r="X410" i="17"/>
  <c r="L411" i="17"/>
  <c r="O411" i="17"/>
  <c r="R411" i="17"/>
  <c r="U411" i="17"/>
  <c r="X411" i="17"/>
  <c r="L412" i="17"/>
  <c r="O412" i="17"/>
  <c r="R412" i="17"/>
  <c r="U412" i="17"/>
  <c r="X412" i="17"/>
  <c r="L413" i="17"/>
  <c r="O413" i="17"/>
  <c r="R413" i="17"/>
  <c r="U413" i="17"/>
  <c r="X413" i="17"/>
  <c r="L414" i="17"/>
  <c r="O414" i="17"/>
  <c r="R414" i="17"/>
  <c r="U414" i="17"/>
  <c r="X414" i="17"/>
  <c r="L415" i="17"/>
  <c r="O415" i="17"/>
  <c r="R415" i="17"/>
  <c r="U415" i="17"/>
  <c r="X415" i="17"/>
  <c r="L416" i="17"/>
  <c r="O416" i="17"/>
  <c r="R416" i="17"/>
  <c r="U416" i="17"/>
  <c r="X416" i="17"/>
  <c r="L417" i="17"/>
  <c r="O417" i="17"/>
  <c r="R417" i="17"/>
  <c r="U417" i="17"/>
  <c r="X417" i="17"/>
  <c r="L418" i="17"/>
  <c r="O418" i="17"/>
  <c r="R418" i="17"/>
  <c r="U418" i="17"/>
  <c r="X418" i="17"/>
  <c r="L419" i="17"/>
  <c r="O419" i="17"/>
  <c r="R419" i="17"/>
  <c r="U419" i="17"/>
  <c r="X419" i="17"/>
  <c r="L420" i="17"/>
  <c r="O420" i="17"/>
  <c r="R420" i="17"/>
  <c r="U420" i="17"/>
  <c r="X420" i="17"/>
  <c r="L421" i="17"/>
  <c r="O421" i="17"/>
  <c r="R421" i="17"/>
  <c r="U421" i="17"/>
  <c r="X421" i="17"/>
  <c r="L422" i="17"/>
  <c r="O422" i="17"/>
  <c r="R422" i="17"/>
  <c r="U422" i="17"/>
  <c r="X422" i="17"/>
  <c r="L423" i="17"/>
  <c r="O423" i="17"/>
  <c r="R423" i="17"/>
  <c r="U423" i="17"/>
  <c r="X423" i="17"/>
  <c r="L424" i="17"/>
  <c r="O424" i="17"/>
  <c r="R424" i="17"/>
  <c r="U424" i="17"/>
  <c r="X424" i="17"/>
  <c r="L425" i="17"/>
  <c r="O425" i="17"/>
  <c r="R425" i="17"/>
  <c r="U425" i="17"/>
  <c r="X425" i="17"/>
  <c r="L426" i="17"/>
  <c r="O426" i="17"/>
  <c r="R426" i="17"/>
  <c r="U426" i="17"/>
  <c r="X426" i="17"/>
  <c r="L427" i="17"/>
  <c r="O427" i="17"/>
  <c r="R427" i="17"/>
  <c r="U427" i="17"/>
  <c r="X427" i="17"/>
  <c r="L428" i="17"/>
  <c r="O428" i="17"/>
  <c r="R428" i="17"/>
  <c r="U428" i="17"/>
  <c r="X428" i="17"/>
  <c r="L429" i="17"/>
  <c r="O429" i="17"/>
  <c r="R429" i="17"/>
  <c r="U429" i="17"/>
  <c r="X429" i="17"/>
  <c r="L430" i="17"/>
  <c r="O430" i="17"/>
  <c r="R430" i="17"/>
  <c r="U430" i="17"/>
  <c r="X430" i="17"/>
  <c r="L431" i="17"/>
  <c r="O431" i="17"/>
  <c r="R431" i="17"/>
  <c r="U431" i="17"/>
  <c r="X431" i="17"/>
  <c r="L432" i="17"/>
  <c r="O432" i="17"/>
  <c r="R432" i="17"/>
  <c r="U432" i="17"/>
  <c r="X432" i="17"/>
  <c r="L433" i="17"/>
  <c r="O433" i="17"/>
  <c r="R433" i="17"/>
  <c r="U433" i="17"/>
  <c r="X433" i="17"/>
  <c r="L434" i="17"/>
  <c r="O434" i="17"/>
  <c r="R434" i="17"/>
  <c r="U434" i="17"/>
  <c r="X434" i="17"/>
  <c r="L435" i="17"/>
  <c r="O435" i="17"/>
  <c r="R435" i="17"/>
  <c r="U435" i="17"/>
  <c r="X435" i="17"/>
  <c r="L436" i="17"/>
  <c r="O436" i="17"/>
  <c r="R436" i="17"/>
  <c r="U436" i="17"/>
  <c r="X436" i="17"/>
  <c r="L437" i="17"/>
  <c r="O437" i="17"/>
  <c r="R437" i="17"/>
  <c r="U437" i="17"/>
  <c r="X437" i="17"/>
  <c r="L438" i="17"/>
  <c r="O438" i="17"/>
  <c r="R438" i="17"/>
  <c r="U438" i="17"/>
  <c r="X438"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06" i="17"/>
  <c r="W382" i="17"/>
  <c r="AA483" i="17" l="1"/>
  <c r="AA490" i="17"/>
  <c r="AA481" i="17"/>
  <c r="AA473" i="17"/>
  <c r="AA465" i="17"/>
  <c r="AA466" i="17"/>
  <c r="AA452" i="17"/>
  <c r="AA487" i="17"/>
  <c r="AA479" i="17"/>
  <c r="AA471" i="17"/>
  <c r="AA463" i="17"/>
  <c r="AA455" i="17"/>
  <c r="AA447" i="17"/>
  <c r="AA477" i="17"/>
  <c r="AA475" i="17"/>
  <c r="AA467" i="17"/>
  <c r="AA459" i="17"/>
  <c r="AA451" i="17"/>
  <c r="AA443" i="17"/>
  <c r="AA489" i="17"/>
  <c r="AA488" i="17"/>
  <c r="AA486" i="17"/>
  <c r="AA485" i="17"/>
  <c r="AA484" i="17"/>
  <c r="AA482" i="17"/>
  <c r="AA480" i="17"/>
  <c r="AA478" i="17"/>
  <c r="AA476" i="17"/>
  <c r="AA474" i="17"/>
  <c r="AA472" i="17"/>
  <c r="AA470" i="17"/>
  <c r="AA469" i="17"/>
  <c r="AA468" i="17"/>
  <c r="AA464" i="17"/>
  <c r="AA462" i="17"/>
  <c r="AA461" i="17"/>
  <c r="AA460" i="17"/>
  <c r="AA458" i="17"/>
  <c r="AA457" i="17"/>
  <c r="AA456" i="17"/>
  <c r="AA454" i="17"/>
  <c r="AA453" i="17"/>
  <c r="AA450" i="17"/>
  <c r="AA449" i="17"/>
  <c r="AA448" i="17"/>
  <c r="AA446" i="17"/>
  <c r="AA445" i="17"/>
  <c r="AA444" i="17"/>
  <c r="AA442" i="17"/>
  <c r="AA441" i="17"/>
  <c r="AA440" i="17"/>
  <c r="AA439" i="17"/>
  <c r="AA417" i="17"/>
  <c r="AA409" i="17"/>
  <c r="AA433" i="17"/>
  <c r="AA425" i="17"/>
  <c r="AA423" i="17"/>
  <c r="AA412" i="17"/>
  <c r="AA421" i="17"/>
  <c r="AA413" i="17"/>
  <c r="AA437" i="17"/>
  <c r="AA432" i="17"/>
  <c r="AA424" i="17"/>
  <c r="AA429" i="17"/>
  <c r="AA438" i="17"/>
  <c r="AA436" i="17"/>
  <c r="AA435" i="17"/>
  <c r="AA434" i="17"/>
  <c r="AA431" i="17"/>
  <c r="AA430" i="17"/>
  <c r="AA428" i="17"/>
  <c r="AA427" i="17"/>
  <c r="AA426" i="17"/>
  <c r="AA422" i="17"/>
  <c r="AA420" i="17"/>
  <c r="AA419" i="17"/>
  <c r="AA418" i="17"/>
  <c r="AA416" i="17"/>
  <c r="AA415" i="17"/>
  <c r="AA414" i="17"/>
  <c r="AA411" i="17"/>
  <c r="AA410" i="17"/>
  <c r="AA408" i="17"/>
  <c r="AA407" i="17"/>
  <c r="AA406" i="17"/>
  <c r="L376" i="17"/>
  <c r="O376" i="17"/>
  <c r="R376" i="17"/>
  <c r="U376" i="17"/>
  <c r="X376" i="17"/>
  <c r="L377" i="17"/>
  <c r="O377" i="17"/>
  <c r="R377" i="17"/>
  <c r="U377" i="17"/>
  <c r="X377" i="17"/>
  <c r="L378" i="17"/>
  <c r="O378" i="17"/>
  <c r="R378" i="17"/>
  <c r="U378" i="17"/>
  <c r="X378" i="17"/>
  <c r="L379" i="17"/>
  <c r="O379" i="17"/>
  <c r="R379" i="17"/>
  <c r="U379" i="17"/>
  <c r="X379" i="17"/>
  <c r="L380" i="17"/>
  <c r="O380" i="17"/>
  <c r="R380" i="17"/>
  <c r="U380" i="17"/>
  <c r="X380" i="17"/>
  <c r="L381" i="17"/>
  <c r="O381" i="17"/>
  <c r="R381" i="17"/>
  <c r="U381" i="17"/>
  <c r="X381" i="17"/>
  <c r="L382" i="17"/>
  <c r="O382" i="17"/>
  <c r="R382" i="17"/>
  <c r="U382" i="17"/>
  <c r="X382" i="17"/>
  <c r="L383" i="17"/>
  <c r="O383" i="17"/>
  <c r="R383" i="17"/>
  <c r="U383" i="17"/>
  <c r="X383" i="17"/>
  <c r="L384" i="17"/>
  <c r="O384" i="17"/>
  <c r="R384" i="17"/>
  <c r="U384" i="17"/>
  <c r="X384" i="17"/>
  <c r="L385" i="17"/>
  <c r="O385" i="17"/>
  <c r="R385" i="17"/>
  <c r="U385" i="17"/>
  <c r="X385" i="17"/>
  <c r="L386" i="17"/>
  <c r="O386" i="17"/>
  <c r="R386" i="17"/>
  <c r="U386" i="17"/>
  <c r="X386" i="17"/>
  <c r="L387" i="17"/>
  <c r="O387" i="17"/>
  <c r="R387" i="17"/>
  <c r="U387" i="17"/>
  <c r="X387" i="17"/>
  <c r="L388" i="17"/>
  <c r="O388" i="17"/>
  <c r="R388" i="17"/>
  <c r="U388" i="17"/>
  <c r="X388" i="17"/>
  <c r="L389" i="17"/>
  <c r="O389" i="17"/>
  <c r="R389" i="17"/>
  <c r="U389" i="17"/>
  <c r="X389" i="17"/>
  <c r="L390" i="17"/>
  <c r="O390" i="17"/>
  <c r="R390" i="17"/>
  <c r="U390" i="17"/>
  <c r="X390" i="17"/>
  <c r="L391" i="17"/>
  <c r="O391" i="17"/>
  <c r="R391" i="17"/>
  <c r="U391" i="17"/>
  <c r="X391" i="17"/>
  <c r="L392" i="17"/>
  <c r="O392" i="17"/>
  <c r="R392" i="17"/>
  <c r="U392" i="17"/>
  <c r="X392" i="17"/>
  <c r="L393" i="17"/>
  <c r="O393" i="17"/>
  <c r="R393" i="17"/>
  <c r="U393" i="17"/>
  <c r="X393" i="17"/>
  <c r="L394" i="17"/>
  <c r="O394" i="17"/>
  <c r="R394" i="17"/>
  <c r="U394" i="17"/>
  <c r="X394" i="17"/>
  <c r="L395" i="17"/>
  <c r="O395" i="17"/>
  <c r="R395" i="17"/>
  <c r="U395" i="17"/>
  <c r="X395" i="17"/>
  <c r="L396" i="17"/>
  <c r="O396" i="17"/>
  <c r="R396" i="17"/>
  <c r="U396" i="17"/>
  <c r="X396" i="17"/>
  <c r="L397" i="17"/>
  <c r="O397" i="17"/>
  <c r="R397" i="17"/>
  <c r="U397" i="17"/>
  <c r="X397" i="17"/>
  <c r="L398" i="17"/>
  <c r="O398" i="17"/>
  <c r="R398" i="17"/>
  <c r="U398" i="17"/>
  <c r="X398" i="17"/>
  <c r="L399" i="17"/>
  <c r="O399" i="17"/>
  <c r="R399" i="17"/>
  <c r="U399" i="17"/>
  <c r="X399" i="17"/>
  <c r="L400" i="17"/>
  <c r="O400" i="17"/>
  <c r="R400" i="17"/>
  <c r="U400" i="17"/>
  <c r="X400" i="17"/>
  <c r="L401" i="17"/>
  <c r="O401" i="17"/>
  <c r="R401" i="17"/>
  <c r="U401" i="17"/>
  <c r="X401" i="17"/>
  <c r="L402" i="17"/>
  <c r="O402" i="17"/>
  <c r="R402" i="17"/>
  <c r="U402" i="17"/>
  <c r="X402" i="17"/>
  <c r="L403" i="17"/>
  <c r="O403" i="17"/>
  <c r="R403" i="17"/>
  <c r="U403" i="17"/>
  <c r="X403" i="17"/>
  <c r="L404" i="17"/>
  <c r="O404" i="17"/>
  <c r="R404" i="17"/>
  <c r="U404" i="17"/>
  <c r="X404" i="17"/>
  <c r="L405" i="17"/>
  <c r="O405" i="17"/>
  <c r="R405" i="17"/>
  <c r="U405" i="17"/>
  <c r="X405" i="17"/>
  <c r="L375" i="17"/>
  <c r="O375" i="17"/>
  <c r="R375" i="17"/>
  <c r="U375" i="17"/>
  <c r="X375"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AA403" i="17" l="1"/>
  <c r="AA383" i="17"/>
  <c r="AA391" i="17"/>
  <c r="AA395" i="17"/>
  <c r="AA387" i="17"/>
  <c r="AA386" i="17"/>
  <c r="AA385" i="17"/>
  <c r="AA377" i="17"/>
  <c r="AA379" i="17"/>
  <c r="AA375" i="17"/>
  <c r="AA404" i="17"/>
  <c r="AA400" i="17"/>
  <c r="AA399" i="17"/>
  <c r="AA384" i="17"/>
  <c r="AA382" i="17"/>
  <c r="AA402" i="17"/>
  <c r="AA401" i="17"/>
  <c r="AA405" i="17"/>
  <c r="AA398" i="17"/>
  <c r="AA397" i="17"/>
  <c r="AA396" i="17"/>
  <c r="AA394" i="17"/>
  <c r="AA393" i="17"/>
  <c r="AA392" i="17"/>
  <c r="AA390" i="17"/>
  <c r="AA389" i="17"/>
  <c r="AA388" i="17"/>
  <c r="AA381" i="17"/>
  <c r="AA380" i="17"/>
  <c r="AA378" i="17"/>
  <c r="AA376" i="17"/>
  <c r="I340" i="17" l="1"/>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L341" i="17"/>
  <c r="O341" i="17"/>
  <c r="R341" i="17"/>
  <c r="U341" i="17"/>
  <c r="X341" i="17"/>
  <c r="L342" i="17"/>
  <c r="O342" i="17"/>
  <c r="R342" i="17"/>
  <c r="U342" i="17"/>
  <c r="X342" i="17"/>
  <c r="L343" i="17"/>
  <c r="O343" i="17"/>
  <c r="R343" i="17"/>
  <c r="U343" i="17"/>
  <c r="X343" i="17"/>
  <c r="L344" i="17"/>
  <c r="O344" i="17"/>
  <c r="R344" i="17"/>
  <c r="U344" i="17"/>
  <c r="X344" i="17"/>
  <c r="L345" i="17"/>
  <c r="O345" i="17"/>
  <c r="R345" i="17"/>
  <c r="U345" i="17"/>
  <c r="X345" i="17"/>
  <c r="L346" i="17"/>
  <c r="O346" i="17"/>
  <c r="R346" i="17"/>
  <c r="U346" i="17"/>
  <c r="X346" i="17"/>
  <c r="L347" i="17"/>
  <c r="O347" i="17"/>
  <c r="R347" i="17"/>
  <c r="U347" i="17"/>
  <c r="X347" i="17"/>
  <c r="L348" i="17"/>
  <c r="O348" i="17"/>
  <c r="R348" i="17"/>
  <c r="U348" i="17"/>
  <c r="X348" i="17"/>
  <c r="L349" i="17"/>
  <c r="O349" i="17"/>
  <c r="R349" i="17"/>
  <c r="U349" i="17"/>
  <c r="X349" i="17"/>
  <c r="L350" i="17"/>
  <c r="O350" i="17"/>
  <c r="R350" i="17"/>
  <c r="U350" i="17"/>
  <c r="X350" i="17"/>
  <c r="L351" i="17"/>
  <c r="O351" i="17"/>
  <c r="R351" i="17"/>
  <c r="U351" i="17"/>
  <c r="X351" i="17"/>
  <c r="L352" i="17"/>
  <c r="O352" i="17"/>
  <c r="R352" i="17"/>
  <c r="U352" i="17"/>
  <c r="X352" i="17"/>
  <c r="L353" i="17"/>
  <c r="O353" i="17"/>
  <c r="R353" i="17"/>
  <c r="U353" i="17"/>
  <c r="X353" i="17"/>
  <c r="L354" i="17"/>
  <c r="O354" i="17"/>
  <c r="R354" i="17"/>
  <c r="U354" i="17"/>
  <c r="X354" i="17"/>
  <c r="L355" i="17"/>
  <c r="O355" i="17"/>
  <c r="R355" i="17"/>
  <c r="U355" i="17"/>
  <c r="X355" i="17"/>
  <c r="L356" i="17"/>
  <c r="O356" i="17"/>
  <c r="R356" i="17"/>
  <c r="U356" i="17"/>
  <c r="X356" i="17"/>
  <c r="L357" i="17"/>
  <c r="O357" i="17"/>
  <c r="R357" i="17"/>
  <c r="U357" i="17"/>
  <c r="X357" i="17"/>
  <c r="L358" i="17"/>
  <c r="O358" i="17"/>
  <c r="R358" i="17"/>
  <c r="U358" i="17"/>
  <c r="X358" i="17"/>
  <c r="L359" i="17"/>
  <c r="O359" i="17"/>
  <c r="R359" i="17"/>
  <c r="U359" i="17"/>
  <c r="X359" i="17"/>
  <c r="L360" i="17"/>
  <c r="O360" i="17"/>
  <c r="R360" i="17"/>
  <c r="U360" i="17"/>
  <c r="X360" i="17"/>
  <c r="L361" i="17"/>
  <c r="O361" i="17"/>
  <c r="R361" i="17"/>
  <c r="U361" i="17"/>
  <c r="X361" i="17"/>
  <c r="L362" i="17"/>
  <c r="O362" i="17"/>
  <c r="R362" i="17"/>
  <c r="U362" i="17"/>
  <c r="X362" i="17"/>
  <c r="L363" i="17"/>
  <c r="O363" i="17"/>
  <c r="R363" i="17"/>
  <c r="U363" i="17"/>
  <c r="X363" i="17"/>
  <c r="L364" i="17"/>
  <c r="O364" i="17"/>
  <c r="R364" i="17"/>
  <c r="U364" i="17"/>
  <c r="X364" i="17"/>
  <c r="L365" i="17"/>
  <c r="O365" i="17"/>
  <c r="R365" i="17"/>
  <c r="U365" i="17"/>
  <c r="X365" i="17"/>
  <c r="L366" i="17"/>
  <c r="O366" i="17"/>
  <c r="R366" i="17"/>
  <c r="U366" i="17"/>
  <c r="X366" i="17"/>
  <c r="L367" i="17"/>
  <c r="O367" i="17"/>
  <c r="R367" i="17"/>
  <c r="U367" i="17"/>
  <c r="X367" i="17"/>
  <c r="L368" i="17"/>
  <c r="O368" i="17"/>
  <c r="R368" i="17"/>
  <c r="U368" i="17"/>
  <c r="X368" i="17"/>
  <c r="L369" i="17"/>
  <c r="O369" i="17"/>
  <c r="R369" i="17"/>
  <c r="U369" i="17"/>
  <c r="X369" i="17"/>
  <c r="L370" i="17"/>
  <c r="O370" i="17"/>
  <c r="R370" i="17"/>
  <c r="U370" i="17"/>
  <c r="X370" i="17"/>
  <c r="L371" i="17"/>
  <c r="O371" i="17"/>
  <c r="R371" i="17"/>
  <c r="U371" i="17"/>
  <c r="X371" i="17"/>
  <c r="L372" i="17"/>
  <c r="O372" i="17"/>
  <c r="R372" i="17"/>
  <c r="U372" i="17"/>
  <c r="X372" i="17"/>
  <c r="L373" i="17"/>
  <c r="O373" i="17"/>
  <c r="R373" i="17"/>
  <c r="U373" i="17"/>
  <c r="X373" i="17"/>
  <c r="L374" i="17"/>
  <c r="O374" i="17"/>
  <c r="R374" i="17"/>
  <c r="U374" i="17"/>
  <c r="X374" i="17"/>
  <c r="L340" i="17"/>
  <c r="O340" i="17"/>
  <c r="R340" i="17"/>
  <c r="U340" i="17"/>
  <c r="X34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L312" i="17"/>
  <c r="O312" i="17"/>
  <c r="R312" i="17"/>
  <c r="U312" i="17"/>
  <c r="X312" i="17"/>
  <c r="L313" i="17"/>
  <c r="O313" i="17"/>
  <c r="R313" i="17"/>
  <c r="U313" i="17"/>
  <c r="X313" i="17"/>
  <c r="L314" i="17"/>
  <c r="O314" i="17"/>
  <c r="R314" i="17"/>
  <c r="U314" i="17"/>
  <c r="X314" i="17"/>
  <c r="L315" i="17"/>
  <c r="O315" i="17"/>
  <c r="R315" i="17"/>
  <c r="U315" i="17"/>
  <c r="X315" i="17"/>
  <c r="L316" i="17"/>
  <c r="O316" i="17"/>
  <c r="R316" i="17"/>
  <c r="U316" i="17"/>
  <c r="X316" i="17"/>
  <c r="L317" i="17"/>
  <c r="O317" i="17"/>
  <c r="R317" i="17"/>
  <c r="U317" i="17"/>
  <c r="X317" i="17"/>
  <c r="L318" i="17"/>
  <c r="O318" i="17"/>
  <c r="R318" i="17"/>
  <c r="U318" i="17"/>
  <c r="X318" i="17"/>
  <c r="L319" i="17"/>
  <c r="O319" i="17"/>
  <c r="R319" i="17"/>
  <c r="U319" i="17"/>
  <c r="X319" i="17"/>
  <c r="L320" i="17"/>
  <c r="O320" i="17"/>
  <c r="R320" i="17"/>
  <c r="U320" i="17"/>
  <c r="X320" i="17"/>
  <c r="L321" i="17"/>
  <c r="O321" i="17"/>
  <c r="R321" i="17"/>
  <c r="U321" i="17"/>
  <c r="X321" i="17"/>
  <c r="L322" i="17"/>
  <c r="O322" i="17"/>
  <c r="R322" i="17"/>
  <c r="U322" i="17"/>
  <c r="X322" i="17"/>
  <c r="L323" i="17"/>
  <c r="O323" i="17"/>
  <c r="R323" i="17"/>
  <c r="U323" i="17"/>
  <c r="X323" i="17"/>
  <c r="L324" i="17"/>
  <c r="O324" i="17"/>
  <c r="R324" i="17"/>
  <c r="U324" i="17"/>
  <c r="X324" i="17"/>
  <c r="L325" i="17"/>
  <c r="O325" i="17"/>
  <c r="R325" i="17"/>
  <c r="U325" i="17"/>
  <c r="X325" i="17"/>
  <c r="L326" i="17"/>
  <c r="O326" i="17"/>
  <c r="R326" i="17"/>
  <c r="U326" i="17"/>
  <c r="X326" i="17"/>
  <c r="L327" i="17"/>
  <c r="O327" i="17"/>
  <c r="R327" i="17"/>
  <c r="U327" i="17"/>
  <c r="X327" i="17"/>
  <c r="L328" i="17"/>
  <c r="O328" i="17"/>
  <c r="R328" i="17"/>
  <c r="U328" i="17"/>
  <c r="X328" i="17"/>
  <c r="L329" i="17"/>
  <c r="O329" i="17"/>
  <c r="R329" i="17"/>
  <c r="U329" i="17"/>
  <c r="X329" i="17"/>
  <c r="L330" i="17"/>
  <c r="O330" i="17"/>
  <c r="R330" i="17"/>
  <c r="U330" i="17"/>
  <c r="X330" i="17"/>
  <c r="L331" i="17"/>
  <c r="O331" i="17"/>
  <c r="R331" i="17"/>
  <c r="U331" i="17"/>
  <c r="X331" i="17"/>
  <c r="L332" i="17"/>
  <c r="O332" i="17"/>
  <c r="R332" i="17"/>
  <c r="U332" i="17"/>
  <c r="X332" i="17"/>
  <c r="L333" i="17"/>
  <c r="O333" i="17"/>
  <c r="R333" i="17"/>
  <c r="U333" i="17"/>
  <c r="X333" i="17"/>
  <c r="L334" i="17"/>
  <c r="O334" i="17"/>
  <c r="R334" i="17"/>
  <c r="U334" i="17"/>
  <c r="X334" i="17"/>
  <c r="L335" i="17"/>
  <c r="O335" i="17"/>
  <c r="R335" i="17"/>
  <c r="U335" i="17"/>
  <c r="X335" i="17"/>
  <c r="L336" i="17"/>
  <c r="O336" i="17"/>
  <c r="R336" i="17"/>
  <c r="U336" i="17"/>
  <c r="X336" i="17"/>
  <c r="L337" i="17"/>
  <c r="O337" i="17"/>
  <c r="R337" i="17"/>
  <c r="U337" i="17"/>
  <c r="X337" i="17"/>
  <c r="L338" i="17"/>
  <c r="O338" i="17"/>
  <c r="R338" i="17"/>
  <c r="U338" i="17"/>
  <c r="X338" i="17"/>
  <c r="L339" i="17"/>
  <c r="O339" i="17"/>
  <c r="R339" i="17"/>
  <c r="U339" i="17"/>
  <c r="X339" i="17"/>
  <c r="X311" i="17"/>
  <c r="U311" i="17"/>
  <c r="R311" i="17"/>
  <c r="O311" i="17"/>
  <c r="L311" i="17"/>
  <c r="AA363" i="17" l="1"/>
  <c r="AA347" i="17"/>
  <c r="AA348" i="17"/>
  <c r="AA352" i="17"/>
  <c r="AA368" i="17"/>
  <c r="AA360" i="17"/>
  <c r="AA356" i="17"/>
  <c r="AA340" i="17"/>
  <c r="AA341" i="17"/>
  <c r="AA370" i="17"/>
  <c r="AA362" i="17"/>
  <c r="AA353" i="17"/>
  <c r="AA342" i="17"/>
  <c r="AA373" i="17"/>
  <c r="AA343" i="17"/>
  <c r="AA365" i="17"/>
  <c r="AA345" i="17"/>
  <c r="AA374" i="17"/>
  <c r="AA357" i="17"/>
  <c r="AA346" i="17"/>
  <c r="AA372" i="17"/>
  <c r="AA364" i="17"/>
  <c r="AA344" i="17"/>
  <c r="AA351" i="17"/>
  <c r="AA349" i="17"/>
  <c r="AA371" i="17"/>
  <c r="AA369" i="17"/>
  <c r="AA367" i="17"/>
  <c r="AA366" i="17"/>
  <c r="AA361" i="17"/>
  <c r="AA359" i="17"/>
  <c r="AA358" i="17"/>
  <c r="AA355" i="17"/>
  <c r="AA350" i="17"/>
  <c r="AA354" i="17"/>
  <c r="AA312" i="17"/>
  <c r="AA332" i="17"/>
  <c r="AA316" i="17"/>
  <c r="AA324" i="17"/>
  <c r="AA328" i="17"/>
  <c r="AA318" i="17"/>
  <c r="AA325" i="17"/>
  <c r="AA336" i="17"/>
  <c r="AA320" i="17"/>
  <c r="AA339" i="17"/>
  <c r="AA335" i="17"/>
  <c r="AA331" i="17"/>
  <c r="AA327" i="17"/>
  <c r="AA323" i="17"/>
  <c r="AA319" i="17"/>
  <c r="AA315" i="17"/>
  <c r="AA337" i="17"/>
  <c r="AA334" i="17"/>
  <c r="AA338" i="17"/>
  <c r="AA333" i="17"/>
  <c r="AA330" i="17"/>
  <c r="AA329" i="17"/>
  <c r="AA326" i="17"/>
  <c r="AA322" i="17"/>
  <c r="AA321" i="17"/>
  <c r="AA317" i="17"/>
  <c r="AA314" i="17"/>
  <c r="AA313" i="17"/>
  <c r="AA31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L262" i="17"/>
  <c r="O262" i="17"/>
  <c r="R262" i="17"/>
  <c r="U262" i="17"/>
  <c r="X262" i="17"/>
  <c r="L263" i="17"/>
  <c r="O263" i="17"/>
  <c r="R263" i="17"/>
  <c r="U263" i="17"/>
  <c r="X263" i="17"/>
  <c r="L264" i="17"/>
  <c r="O264" i="17"/>
  <c r="R264" i="17"/>
  <c r="U264" i="17"/>
  <c r="X264" i="17"/>
  <c r="L265" i="17"/>
  <c r="O265" i="17"/>
  <c r="R265" i="17"/>
  <c r="U265" i="17"/>
  <c r="X265" i="17"/>
  <c r="L266" i="17"/>
  <c r="O266" i="17"/>
  <c r="R266" i="17"/>
  <c r="U266" i="17"/>
  <c r="X266" i="17"/>
  <c r="L267" i="17"/>
  <c r="O267" i="17"/>
  <c r="R267" i="17"/>
  <c r="U267" i="17"/>
  <c r="X267" i="17"/>
  <c r="L268" i="17"/>
  <c r="O268" i="17"/>
  <c r="R268" i="17"/>
  <c r="U268" i="17"/>
  <c r="X268" i="17"/>
  <c r="L269" i="17"/>
  <c r="O269" i="17"/>
  <c r="R269" i="17"/>
  <c r="U269" i="17"/>
  <c r="X269" i="17"/>
  <c r="L270" i="17"/>
  <c r="O270" i="17"/>
  <c r="R270" i="17"/>
  <c r="U270" i="17"/>
  <c r="X270" i="17"/>
  <c r="L271" i="17"/>
  <c r="O271" i="17"/>
  <c r="R271" i="17"/>
  <c r="U271" i="17"/>
  <c r="X271" i="17"/>
  <c r="L272" i="17"/>
  <c r="O272" i="17"/>
  <c r="R272" i="17"/>
  <c r="U272" i="17"/>
  <c r="X272" i="17"/>
  <c r="L273" i="17"/>
  <c r="O273" i="17"/>
  <c r="R273" i="17"/>
  <c r="U273" i="17"/>
  <c r="X273" i="17"/>
  <c r="L274" i="17"/>
  <c r="O274" i="17"/>
  <c r="R274" i="17"/>
  <c r="U274" i="17"/>
  <c r="X274" i="17"/>
  <c r="L275" i="17"/>
  <c r="O275" i="17"/>
  <c r="R275" i="17"/>
  <c r="U275" i="17"/>
  <c r="X275" i="17"/>
  <c r="L276" i="17"/>
  <c r="O276" i="17"/>
  <c r="R276" i="17"/>
  <c r="U276" i="17"/>
  <c r="X276" i="17"/>
  <c r="L277" i="17"/>
  <c r="O277" i="17"/>
  <c r="R277" i="17"/>
  <c r="U277" i="17"/>
  <c r="X277" i="17"/>
  <c r="L278" i="17"/>
  <c r="O278" i="17"/>
  <c r="R278" i="17"/>
  <c r="U278" i="17"/>
  <c r="X278" i="17"/>
  <c r="L279" i="17"/>
  <c r="O279" i="17"/>
  <c r="R279" i="17"/>
  <c r="U279" i="17"/>
  <c r="X279" i="17"/>
  <c r="L280" i="17"/>
  <c r="O280" i="17"/>
  <c r="R280" i="17"/>
  <c r="U280" i="17"/>
  <c r="X280" i="17"/>
  <c r="L281" i="17"/>
  <c r="O281" i="17"/>
  <c r="R281" i="17"/>
  <c r="U281" i="17"/>
  <c r="X281" i="17"/>
  <c r="L282" i="17"/>
  <c r="O282" i="17"/>
  <c r="R282" i="17"/>
  <c r="U282" i="17"/>
  <c r="X282" i="17"/>
  <c r="L283" i="17"/>
  <c r="O283" i="17"/>
  <c r="R283" i="17"/>
  <c r="U283" i="17"/>
  <c r="X283" i="17"/>
  <c r="L284" i="17"/>
  <c r="O284" i="17"/>
  <c r="R284" i="17"/>
  <c r="U284" i="17"/>
  <c r="X284" i="17"/>
  <c r="L285" i="17"/>
  <c r="O285" i="17"/>
  <c r="R285" i="17"/>
  <c r="U285" i="17"/>
  <c r="X285" i="17"/>
  <c r="L286" i="17"/>
  <c r="O286" i="17"/>
  <c r="R286" i="17"/>
  <c r="U286" i="17"/>
  <c r="X286" i="17"/>
  <c r="L287" i="17"/>
  <c r="O287" i="17"/>
  <c r="R287" i="17"/>
  <c r="U287" i="17"/>
  <c r="X287" i="17"/>
  <c r="L288" i="17"/>
  <c r="O288" i="17"/>
  <c r="R288" i="17"/>
  <c r="U288" i="17"/>
  <c r="X288" i="17"/>
  <c r="L289" i="17"/>
  <c r="O289" i="17"/>
  <c r="R289" i="17"/>
  <c r="U289" i="17"/>
  <c r="X289" i="17"/>
  <c r="L290" i="17"/>
  <c r="O290" i="17"/>
  <c r="R290" i="17"/>
  <c r="U290" i="17"/>
  <c r="X290" i="17"/>
  <c r="L291" i="17"/>
  <c r="O291" i="17"/>
  <c r="R291" i="17"/>
  <c r="U291" i="17"/>
  <c r="X291" i="17"/>
  <c r="L292" i="17"/>
  <c r="O292" i="17"/>
  <c r="R292" i="17"/>
  <c r="U292" i="17"/>
  <c r="X292" i="17"/>
  <c r="L293" i="17"/>
  <c r="O293" i="17"/>
  <c r="R293" i="17"/>
  <c r="U293" i="17"/>
  <c r="X293" i="17"/>
  <c r="L294" i="17"/>
  <c r="O294" i="17"/>
  <c r="R294" i="17"/>
  <c r="U294" i="17"/>
  <c r="X294" i="17"/>
  <c r="L295" i="17"/>
  <c r="O295" i="17"/>
  <c r="R295" i="17"/>
  <c r="U295" i="17"/>
  <c r="X295" i="17"/>
  <c r="L296" i="17"/>
  <c r="O296" i="17"/>
  <c r="R296" i="17"/>
  <c r="U296" i="17"/>
  <c r="X296" i="17"/>
  <c r="L297" i="17"/>
  <c r="O297" i="17"/>
  <c r="R297" i="17"/>
  <c r="U297" i="17"/>
  <c r="X297" i="17"/>
  <c r="L298" i="17"/>
  <c r="O298" i="17"/>
  <c r="R298" i="17"/>
  <c r="U298" i="17"/>
  <c r="X298" i="17"/>
  <c r="L299" i="17"/>
  <c r="O299" i="17"/>
  <c r="R299" i="17"/>
  <c r="U299" i="17"/>
  <c r="X299" i="17"/>
  <c r="L300" i="17"/>
  <c r="O300" i="17"/>
  <c r="R300" i="17"/>
  <c r="U300" i="17"/>
  <c r="X300" i="17"/>
  <c r="L301" i="17"/>
  <c r="O301" i="17"/>
  <c r="R301" i="17"/>
  <c r="U301" i="17"/>
  <c r="X301" i="17"/>
  <c r="L302" i="17"/>
  <c r="O302" i="17"/>
  <c r="R302" i="17"/>
  <c r="U302" i="17"/>
  <c r="X302" i="17"/>
  <c r="L303" i="17"/>
  <c r="O303" i="17"/>
  <c r="R303" i="17"/>
  <c r="U303" i="17"/>
  <c r="X303" i="17"/>
  <c r="L304" i="17"/>
  <c r="O304" i="17"/>
  <c r="R304" i="17"/>
  <c r="U304" i="17"/>
  <c r="X304" i="17"/>
  <c r="L305" i="17"/>
  <c r="O305" i="17"/>
  <c r="R305" i="17"/>
  <c r="U305" i="17"/>
  <c r="X305" i="17"/>
  <c r="L306" i="17"/>
  <c r="O306" i="17"/>
  <c r="R306" i="17"/>
  <c r="U306" i="17"/>
  <c r="X306" i="17"/>
  <c r="L307" i="17"/>
  <c r="O307" i="17"/>
  <c r="R307" i="17"/>
  <c r="U307" i="17"/>
  <c r="X307" i="17"/>
  <c r="L308" i="17"/>
  <c r="O308" i="17"/>
  <c r="R308" i="17"/>
  <c r="U308" i="17"/>
  <c r="X308" i="17"/>
  <c r="L309" i="17"/>
  <c r="O309" i="17"/>
  <c r="R309" i="17"/>
  <c r="U309" i="17"/>
  <c r="X309" i="17"/>
  <c r="L310" i="17"/>
  <c r="O310" i="17"/>
  <c r="R310" i="17"/>
  <c r="U310" i="17"/>
  <c r="X310" i="17"/>
  <c r="AA303" i="17" l="1"/>
  <c r="AA295" i="17"/>
  <c r="AA287" i="17"/>
  <c r="AA279" i="17"/>
  <c r="AA271" i="17"/>
  <c r="AA263" i="17"/>
  <c r="AA294" i="17"/>
  <c r="AA286" i="17"/>
  <c r="AA278" i="17"/>
  <c r="AA273" i="17"/>
  <c r="AA306" i="17"/>
  <c r="AA298" i="17"/>
  <c r="AA290" i="17"/>
  <c r="AA282" i="17"/>
  <c r="AA274" i="17"/>
  <c r="AA266" i="17"/>
  <c r="AA288" i="17"/>
  <c r="AA280" i="17"/>
  <c r="AA272" i="17"/>
  <c r="AA264" i="17"/>
  <c r="AA308" i="17"/>
  <c r="AA305" i="17"/>
  <c r="AA300" i="17"/>
  <c r="AA297" i="17"/>
  <c r="AA292" i="17"/>
  <c r="AA289" i="17"/>
  <c r="AA281" i="17"/>
  <c r="AA307" i="17"/>
  <c r="AA299" i="17"/>
  <c r="AA291" i="17"/>
  <c r="AA283" i="17"/>
  <c r="AA275" i="17"/>
  <c r="AA267" i="17"/>
  <c r="AA302" i="17"/>
  <c r="AA270" i="17"/>
  <c r="AA265" i="17"/>
  <c r="AA310" i="17"/>
  <c r="AA284" i="17"/>
  <c r="AA276" i="17"/>
  <c r="AA268" i="17"/>
  <c r="AA309" i="17"/>
  <c r="AA304" i="17"/>
  <c r="AA301" i="17"/>
  <c r="AA296" i="17"/>
  <c r="AA293" i="17"/>
  <c r="AA285" i="17"/>
  <c r="AA277" i="17"/>
  <c r="AA269" i="17"/>
  <c r="AA262" i="17"/>
  <c r="I242" i="17" l="1"/>
  <c r="I243" i="17"/>
  <c r="I244" i="17"/>
  <c r="I245" i="17"/>
  <c r="I246" i="17"/>
  <c r="I247" i="17"/>
  <c r="I248" i="17"/>
  <c r="I249" i="17"/>
  <c r="I250" i="17"/>
  <c r="I251" i="17"/>
  <c r="I252" i="17"/>
  <c r="I253" i="17"/>
  <c r="I254" i="17"/>
  <c r="I255" i="17"/>
  <c r="I256" i="17"/>
  <c r="I257" i="17"/>
  <c r="I258" i="17"/>
  <c r="I259" i="17"/>
  <c r="I260" i="17"/>
  <c r="I261" i="17"/>
  <c r="L242" i="17"/>
  <c r="O242" i="17"/>
  <c r="R242" i="17"/>
  <c r="U242" i="17"/>
  <c r="X242" i="17"/>
  <c r="L243" i="17"/>
  <c r="O243" i="17"/>
  <c r="R243" i="17"/>
  <c r="U243" i="17"/>
  <c r="X243" i="17"/>
  <c r="L244" i="17"/>
  <c r="O244" i="17"/>
  <c r="R244" i="17"/>
  <c r="U244" i="17"/>
  <c r="X244" i="17"/>
  <c r="L245" i="17"/>
  <c r="O245" i="17"/>
  <c r="R245" i="17"/>
  <c r="U245" i="17"/>
  <c r="X245" i="17"/>
  <c r="L246" i="17"/>
  <c r="O246" i="17"/>
  <c r="R246" i="17"/>
  <c r="U246" i="17"/>
  <c r="X246" i="17"/>
  <c r="L247" i="17"/>
  <c r="O247" i="17"/>
  <c r="R247" i="17"/>
  <c r="U247" i="17"/>
  <c r="X247" i="17"/>
  <c r="L248" i="17"/>
  <c r="O248" i="17"/>
  <c r="R248" i="17"/>
  <c r="U248" i="17"/>
  <c r="X248" i="17"/>
  <c r="L249" i="17"/>
  <c r="O249" i="17"/>
  <c r="R249" i="17"/>
  <c r="U249" i="17"/>
  <c r="X249" i="17"/>
  <c r="L250" i="17"/>
  <c r="O250" i="17"/>
  <c r="R250" i="17"/>
  <c r="U250" i="17"/>
  <c r="X250" i="17"/>
  <c r="L251" i="17"/>
  <c r="O251" i="17"/>
  <c r="R251" i="17"/>
  <c r="U251" i="17"/>
  <c r="X251" i="17"/>
  <c r="L252" i="17"/>
  <c r="O252" i="17"/>
  <c r="R252" i="17"/>
  <c r="U252" i="17"/>
  <c r="X252" i="17"/>
  <c r="L253" i="17"/>
  <c r="O253" i="17"/>
  <c r="R253" i="17"/>
  <c r="U253" i="17"/>
  <c r="X253" i="17"/>
  <c r="L254" i="17"/>
  <c r="O254" i="17"/>
  <c r="R254" i="17"/>
  <c r="U254" i="17"/>
  <c r="X254" i="17"/>
  <c r="L255" i="17"/>
  <c r="O255" i="17"/>
  <c r="R255" i="17"/>
  <c r="U255" i="17"/>
  <c r="X255" i="17"/>
  <c r="L256" i="17"/>
  <c r="O256" i="17"/>
  <c r="R256" i="17"/>
  <c r="U256" i="17"/>
  <c r="X256" i="17"/>
  <c r="L257" i="17"/>
  <c r="O257" i="17"/>
  <c r="R257" i="17"/>
  <c r="U257" i="17"/>
  <c r="X257" i="17"/>
  <c r="L258" i="17"/>
  <c r="O258" i="17"/>
  <c r="R258" i="17"/>
  <c r="U258" i="17"/>
  <c r="X258" i="17"/>
  <c r="L259" i="17"/>
  <c r="O259" i="17"/>
  <c r="R259" i="17"/>
  <c r="U259" i="17"/>
  <c r="X259" i="17"/>
  <c r="L260" i="17"/>
  <c r="O260" i="17"/>
  <c r="R260" i="17"/>
  <c r="U260" i="17"/>
  <c r="X260" i="17"/>
  <c r="L261" i="17"/>
  <c r="O261" i="17"/>
  <c r="R261" i="17"/>
  <c r="U261" i="17"/>
  <c r="X261" i="17"/>
  <c r="X241" i="17"/>
  <c r="U241" i="17"/>
  <c r="R241" i="17"/>
  <c r="O241" i="17"/>
  <c r="L241" i="17"/>
  <c r="I241" i="17"/>
  <c r="X240" i="17"/>
  <c r="U240" i="17"/>
  <c r="R240" i="17"/>
  <c r="O240" i="17"/>
  <c r="L240" i="17"/>
  <c r="I240" i="17"/>
  <c r="X239" i="17"/>
  <c r="U239" i="17"/>
  <c r="R239" i="17"/>
  <c r="O239" i="17"/>
  <c r="L239" i="17"/>
  <c r="I239" i="17"/>
  <c r="X238" i="17"/>
  <c r="U238" i="17"/>
  <c r="R238" i="17"/>
  <c r="O238" i="17"/>
  <c r="L238" i="17"/>
  <c r="I238" i="17"/>
  <c r="X237" i="17"/>
  <c r="U237" i="17"/>
  <c r="R237" i="17"/>
  <c r="O237" i="17"/>
  <c r="L237" i="17"/>
  <c r="I237" i="17"/>
  <c r="X236" i="17"/>
  <c r="U236" i="17"/>
  <c r="R236" i="17"/>
  <c r="O236" i="17"/>
  <c r="L236" i="17"/>
  <c r="I236" i="17"/>
  <c r="X235" i="17"/>
  <c r="U235" i="17"/>
  <c r="R235" i="17"/>
  <c r="O235" i="17"/>
  <c r="L235" i="17"/>
  <c r="I235" i="17"/>
  <c r="X234" i="17"/>
  <c r="U234" i="17"/>
  <c r="R234" i="17"/>
  <c r="O234" i="17"/>
  <c r="L234" i="17"/>
  <c r="I234" i="17"/>
  <c r="X233" i="17"/>
  <c r="U233" i="17"/>
  <c r="R233" i="17"/>
  <c r="O233" i="17"/>
  <c r="L233" i="17"/>
  <c r="I233" i="17"/>
  <c r="X232" i="17"/>
  <c r="U232" i="17"/>
  <c r="R232" i="17"/>
  <c r="O232" i="17"/>
  <c r="L232" i="17"/>
  <c r="I232" i="17"/>
  <c r="X231" i="17"/>
  <c r="U231" i="17"/>
  <c r="R231" i="17"/>
  <c r="O231" i="17"/>
  <c r="L231" i="17"/>
  <c r="I231" i="17"/>
  <c r="X230" i="17"/>
  <c r="U230" i="17"/>
  <c r="R230" i="17"/>
  <c r="O230" i="17"/>
  <c r="L230" i="17"/>
  <c r="I230" i="17"/>
  <c r="X229" i="17"/>
  <c r="U229" i="17"/>
  <c r="R229" i="17"/>
  <c r="O229" i="17"/>
  <c r="L229" i="17"/>
  <c r="I229" i="17"/>
  <c r="X228" i="17"/>
  <c r="U228" i="17"/>
  <c r="R228" i="17"/>
  <c r="O228" i="17"/>
  <c r="L228" i="17"/>
  <c r="I228" i="17"/>
  <c r="X227" i="17"/>
  <c r="U227" i="17"/>
  <c r="R227" i="17"/>
  <c r="O227" i="17"/>
  <c r="L227" i="17"/>
  <c r="I227" i="17"/>
  <c r="X226" i="17"/>
  <c r="U226" i="17"/>
  <c r="R226" i="17"/>
  <c r="O226" i="17"/>
  <c r="L226" i="17"/>
  <c r="I226" i="17"/>
  <c r="X225" i="17"/>
  <c r="U225" i="17"/>
  <c r="R225" i="17"/>
  <c r="O225" i="17"/>
  <c r="L225" i="17"/>
  <c r="I225" i="17"/>
  <c r="X224" i="17"/>
  <c r="U224" i="17"/>
  <c r="R224" i="17"/>
  <c r="O224" i="17"/>
  <c r="L224" i="17"/>
  <c r="I224" i="17"/>
  <c r="X223" i="17"/>
  <c r="U223" i="17"/>
  <c r="R223" i="17"/>
  <c r="O223" i="17"/>
  <c r="L223" i="17"/>
  <c r="I223" i="17"/>
  <c r="X222" i="17"/>
  <c r="U222" i="17"/>
  <c r="R222" i="17"/>
  <c r="O222" i="17"/>
  <c r="L222" i="17"/>
  <c r="I222" i="17"/>
  <c r="X221" i="17"/>
  <c r="U221" i="17"/>
  <c r="R221" i="17"/>
  <c r="O221" i="17"/>
  <c r="L221" i="17"/>
  <c r="I221" i="17"/>
  <c r="X220" i="17"/>
  <c r="U220" i="17"/>
  <c r="R220" i="17"/>
  <c r="O220" i="17"/>
  <c r="L220" i="17"/>
  <c r="I220" i="17"/>
  <c r="X219" i="17"/>
  <c r="U219" i="17"/>
  <c r="R219" i="17"/>
  <c r="O219" i="17"/>
  <c r="L219" i="17"/>
  <c r="I219" i="17"/>
  <c r="X218" i="17"/>
  <c r="U218" i="17"/>
  <c r="R218" i="17"/>
  <c r="O218" i="17"/>
  <c r="L218" i="17"/>
  <c r="I218" i="17"/>
  <c r="X217" i="17"/>
  <c r="U217" i="17"/>
  <c r="R217" i="17"/>
  <c r="O217" i="17"/>
  <c r="L217" i="17"/>
  <c r="I217" i="17"/>
  <c r="X216" i="17"/>
  <c r="U216" i="17"/>
  <c r="R216" i="17"/>
  <c r="O216" i="17"/>
  <c r="L216" i="17"/>
  <c r="I216" i="17"/>
  <c r="X215" i="17"/>
  <c r="U215" i="17"/>
  <c r="R215" i="17"/>
  <c r="O215" i="17"/>
  <c r="L215" i="17"/>
  <c r="I215" i="17"/>
  <c r="X214" i="17"/>
  <c r="U214" i="17"/>
  <c r="R214" i="17"/>
  <c r="O214" i="17"/>
  <c r="L214" i="17"/>
  <c r="I214" i="17"/>
  <c r="X213" i="17"/>
  <c r="U213" i="17"/>
  <c r="R213" i="17"/>
  <c r="O213" i="17"/>
  <c r="L213" i="17"/>
  <c r="I213" i="17"/>
  <c r="X212" i="17"/>
  <c r="U212" i="17"/>
  <c r="R212" i="17"/>
  <c r="O212" i="17"/>
  <c r="L212" i="17"/>
  <c r="I212" i="17"/>
  <c r="X211" i="17"/>
  <c r="U211" i="17"/>
  <c r="R211" i="17"/>
  <c r="O211" i="17"/>
  <c r="L211" i="17"/>
  <c r="I211" i="17"/>
  <c r="X210" i="17"/>
  <c r="U210" i="17"/>
  <c r="R210" i="17"/>
  <c r="O210" i="17"/>
  <c r="L210" i="17"/>
  <c r="I210" i="17"/>
  <c r="X209" i="17"/>
  <c r="U209" i="17"/>
  <c r="R209" i="17"/>
  <c r="O209" i="17"/>
  <c r="L209" i="17"/>
  <c r="I209" i="17"/>
  <c r="X208" i="17"/>
  <c r="U208" i="17"/>
  <c r="R208" i="17"/>
  <c r="O208" i="17"/>
  <c r="L208" i="17"/>
  <c r="I208" i="17"/>
  <c r="X207" i="17"/>
  <c r="U207" i="17"/>
  <c r="R207" i="17"/>
  <c r="O207" i="17"/>
  <c r="L207" i="17"/>
  <c r="I207" i="17"/>
  <c r="X206" i="17"/>
  <c r="U206" i="17"/>
  <c r="R206" i="17"/>
  <c r="O206" i="17"/>
  <c r="L206" i="17"/>
  <c r="I206" i="17"/>
  <c r="X205" i="17"/>
  <c r="U205" i="17"/>
  <c r="R205" i="17"/>
  <c r="O205" i="17"/>
  <c r="L205" i="17"/>
  <c r="I205" i="17"/>
  <c r="X204" i="17"/>
  <c r="U204" i="17"/>
  <c r="R204" i="17"/>
  <c r="O204" i="17"/>
  <c r="L204" i="17"/>
  <c r="I204" i="17"/>
  <c r="X203" i="17"/>
  <c r="U203" i="17"/>
  <c r="R203" i="17"/>
  <c r="O203" i="17"/>
  <c r="L203" i="17"/>
  <c r="I203" i="17"/>
  <c r="X202" i="17"/>
  <c r="U202" i="17"/>
  <c r="R202" i="17"/>
  <c r="O202" i="17"/>
  <c r="L202" i="17"/>
  <c r="I202" i="17"/>
  <c r="X201" i="17"/>
  <c r="U201" i="17"/>
  <c r="R201" i="17"/>
  <c r="O201" i="17"/>
  <c r="L201" i="17"/>
  <c r="I201" i="17"/>
  <c r="X200" i="17"/>
  <c r="U200" i="17"/>
  <c r="R200" i="17"/>
  <c r="O200" i="17"/>
  <c r="L200" i="17"/>
  <c r="I200" i="17"/>
  <c r="X199" i="17"/>
  <c r="U199" i="17"/>
  <c r="R199" i="17"/>
  <c r="O199" i="17"/>
  <c r="L199" i="17"/>
  <c r="I199" i="17"/>
  <c r="X198" i="17"/>
  <c r="U198" i="17"/>
  <c r="R198" i="17"/>
  <c r="O198" i="17"/>
  <c r="L198" i="17"/>
  <c r="I198" i="17"/>
  <c r="X197" i="17"/>
  <c r="U197" i="17"/>
  <c r="R197" i="17"/>
  <c r="O197" i="17"/>
  <c r="L197" i="17"/>
  <c r="I197" i="17"/>
  <c r="X196" i="17"/>
  <c r="U196" i="17"/>
  <c r="R196" i="17"/>
  <c r="O196" i="17"/>
  <c r="L196" i="17"/>
  <c r="I196" i="17"/>
  <c r="X195" i="17"/>
  <c r="U195" i="17"/>
  <c r="R195" i="17"/>
  <c r="O195" i="17"/>
  <c r="L195" i="17"/>
  <c r="I195" i="17"/>
  <c r="X194" i="17"/>
  <c r="U194" i="17"/>
  <c r="R194" i="17"/>
  <c r="O194" i="17"/>
  <c r="L194" i="17"/>
  <c r="I194" i="17"/>
  <c r="X193" i="17"/>
  <c r="U193" i="17"/>
  <c r="R193" i="17"/>
  <c r="O193" i="17"/>
  <c r="L193" i="17"/>
  <c r="I193" i="17"/>
  <c r="X192" i="17"/>
  <c r="U192" i="17"/>
  <c r="R192" i="17"/>
  <c r="O192" i="17"/>
  <c r="L192" i="17"/>
  <c r="I192" i="17"/>
  <c r="X191" i="17"/>
  <c r="U191" i="17"/>
  <c r="R191" i="17"/>
  <c r="O191" i="17"/>
  <c r="L191" i="17"/>
  <c r="I191" i="17"/>
  <c r="X190" i="17"/>
  <c r="U190" i="17"/>
  <c r="R190" i="17"/>
  <c r="O190" i="17"/>
  <c r="L190" i="17"/>
  <c r="I190" i="17"/>
  <c r="X189" i="17"/>
  <c r="U189" i="17"/>
  <c r="R189" i="17"/>
  <c r="O189" i="17"/>
  <c r="L189" i="17"/>
  <c r="I189" i="17"/>
  <c r="X188" i="17"/>
  <c r="U188" i="17"/>
  <c r="R188" i="17"/>
  <c r="O188" i="17"/>
  <c r="L188" i="17"/>
  <c r="I188" i="17"/>
  <c r="X187" i="17"/>
  <c r="U187" i="17"/>
  <c r="R187" i="17"/>
  <c r="O187" i="17"/>
  <c r="L187" i="17"/>
  <c r="I187" i="17"/>
  <c r="X186" i="17"/>
  <c r="U186" i="17"/>
  <c r="R186" i="17"/>
  <c r="O186" i="17"/>
  <c r="L186" i="17"/>
  <c r="I186" i="17"/>
  <c r="X185" i="17"/>
  <c r="U185" i="17"/>
  <c r="R185" i="17"/>
  <c r="O185" i="17"/>
  <c r="L185" i="17"/>
  <c r="I185" i="17"/>
  <c r="X184" i="17"/>
  <c r="U184" i="17"/>
  <c r="R184" i="17"/>
  <c r="O184" i="17"/>
  <c r="L184" i="17"/>
  <c r="I184" i="17"/>
  <c r="X183" i="17"/>
  <c r="U183" i="17"/>
  <c r="R183" i="17"/>
  <c r="O183" i="17"/>
  <c r="L183" i="17"/>
  <c r="I183" i="17"/>
  <c r="X182" i="17"/>
  <c r="U182" i="17"/>
  <c r="R182" i="17"/>
  <c r="O182" i="17"/>
  <c r="L182" i="17"/>
  <c r="I182" i="17"/>
  <c r="X181" i="17"/>
  <c r="U181" i="17"/>
  <c r="R181" i="17"/>
  <c r="O181" i="17"/>
  <c r="L181" i="17"/>
  <c r="I181" i="17"/>
  <c r="X180" i="17"/>
  <c r="U180" i="17"/>
  <c r="R180" i="17"/>
  <c r="O180" i="17"/>
  <c r="L180" i="17"/>
  <c r="I180" i="17"/>
  <c r="X179" i="17"/>
  <c r="U179" i="17"/>
  <c r="R179" i="17"/>
  <c r="O179" i="17"/>
  <c r="L179" i="17"/>
  <c r="I179" i="17"/>
  <c r="X178" i="17"/>
  <c r="U178" i="17"/>
  <c r="R178" i="17"/>
  <c r="O178" i="17"/>
  <c r="L178" i="17"/>
  <c r="I178" i="17"/>
  <c r="X177" i="17"/>
  <c r="U177" i="17"/>
  <c r="R177" i="17"/>
  <c r="O177" i="17"/>
  <c r="L177" i="17"/>
  <c r="I177" i="17"/>
  <c r="X176" i="17"/>
  <c r="U176" i="17"/>
  <c r="R176" i="17"/>
  <c r="O176" i="17"/>
  <c r="L176" i="17"/>
  <c r="I176" i="17"/>
  <c r="X175" i="17"/>
  <c r="U175" i="17"/>
  <c r="R175" i="17"/>
  <c r="O175" i="17"/>
  <c r="L175" i="17"/>
  <c r="I175" i="17"/>
  <c r="X174" i="17"/>
  <c r="U174" i="17"/>
  <c r="R174" i="17"/>
  <c r="O174" i="17"/>
  <c r="L174" i="17"/>
  <c r="I174" i="17"/>
  <c r="X173" i="17"/>
  <c r="U173" i="17"/>
  <c r="R173" i="17"/>
  <c r="O173" i="17"/>
  <c r="L173" i="17"/>
  <c r="I173" i="17"/>
  <c r="X172" i="17"/>
  <c r="U172" i="17"/>
  <c r="R172" i="17"/>
  <c r="O172" i="17"/>
  <c r="L172" i="17"/>
  <c r="I172" i="17"/>
  <c r="X171" i="17"/>
  <c r="U171" i="17"/>
  <c r="R171" i="17"/>
  <c r="O171" i="17"/>
  <c r="L171" i="17"/>
  <c r="I171" i="17"/>
  <c r="X170" i="17"/>
  <c r="U170" i="17"/>
  <c r="R170" i="17"/>
  <c r="O170" i="17"/>
  <c r="L170" i="17"/>
  <c r="I170" i="17"/>
  <c r="X169" i="17"/>
  <c r="U169" i="17"/>
  <c r="R169" i="17"/>
  <c r="O169" i="17"/>
  <c r="L169" i="17"/>
  <c r="I169" i="17"/>
  <c r="X168" i="17"/>
  <c r="U168" i="17"/>
  <c r="R168" i="17"/>
  <c r="O168" i="17"/>
  <c r="L168" i="17"/>
  <c r="I168" i="17"/>
  <c r="X167" i="17"/>
  <c r="U167" i="17"/>
  <c r="R167" i="17"/>
  <c r="O167" i="17"/>
  <c r="L167" i="17"/>
  <c r="I167" i="17"/>
  <c r="X166" i="17"/>
  <c r="U166" i="17"/>
  <c r="R166" i="17"/>
  <c r="O166" i="17"/>
  <c r="L166" i="17"/>
  <c r="I166" i="17"/>
  <c r="X165" i="17"/>
  <c r="U165" i="17"/>
  <c r="R165" i="17"/>
  <c r="O165" i="17"/>
  <c r="L165" i="17"/>
  <c r="I165" i="17"/>
  <c r="X164" i="17"/>
  <c r="U164" i="17"/>
  <c r="R164" i="17"/>
  <c r="O164" i="17"/>
  <c r="L164" i="17"/>
  <c r="I164" i="17"/>
  <c r="X163" i="17"/>
  <c r="U163" i="17"/>
  <c r="R163" i="17"/>
  <c r="O163" i="17"/>
  <c r="L163" i="17"/>
  <c r="I163" i="17"/>
  <c r="X162" i="17"/>
  <c r="U162" i="17"/>
  <c r="R162" i="17"/>
  <c r="O162" i="17"/>
  <c r="L162" i="17"/>
  <c r="I162" i="17"/>
  <c r="X161" i="17"/>
  <c r="U161" i="17"/>
  <c r="R161" i="17"/>
  <c r="O161" i="17"/>
  <c r="L161" i="17"/>
  <c r="I161" i="17"/>
  <c r="X160" i="17"/>
  <c r="U160" i="17"/>
  <c r="R160" i="17"/>
  <c r="O160" i="17"/>
  <c r="L160" i="17"/>
  <c r="I160" i="17"/>
  <c r="X159" i="17"/>
  <c r="U159" i="17"/>
  <c r="R159" i="17"/>
  <c r="O159" i="17"/>
  <c r="L159" i="17"/>
  <c r="I159" i="17"/>
  <c r="X158" i="17"/>
  <c r="U158" i="17"/>
  <c r="R158" i="17"/>
  <c r="O158" i="17"/>
  <c r="L158" i="17"/>
  <c r="I158" i="17"/>
  <c r="X157" i="17"/>
  <c r="U157" i="17"/>
  <c r="R157" i="17"/>
  <c r="O157" i="17"/>
  <c r="L157" i="17"/>
  <c r="I157" i="17"/>
  <c r="X156" i="17"/>
  <c r="U156" i="17"/>
  <c r="R156" i="17"/>
  <c r="O156" i="17"/>
  <c r="L156" i="17"/>
  <c r="I156" i="17"/>
  <c r="X155" i="17"/>
  <c r="U155" i="17"/>
  <c r="R155" i="17"/>
  <c r="O155" i="17"/>
  <c r="L155" i="17"/>
  <c r="I155" i="17"/>
  <c r="X154" i="17"/>
  <c r="U154" i="17"/>
  <c r="R154" i="17"/>
  <c r="O154" i="17"/>
  <c r="L154" i="17"/>
  <c r="I154" i="17"/>
  <c r="X153" i="17"/>
  <c r="U153" i="17"/>
  <c r="R153" i="17"/>
  <c r="O153" i="17"/>
  <c r="L153" i="17"/>
  <c r="I153" i="17"/>
  <c r="X152" i="17"/>
  <c r="U152" i="17"/>
  <c r="R152" i="17"/>
  <c r="O152" i="17"/>
  <c r="L152" i="17"/>
  <c r="I152" i="17"/>
  <c r="X151" i="17"/>
  <c r="U151" i="17"/>
  <c r="R151" i="17"/>
  <c r="O151" i="17"/>
  <c r="L151" i="17"/>
  <c r="I151" i="17"/>
  <c r="X150" i="17"/>
  <c r="U150" i="17"/>
  <c r="R150" i="17"/>
  <c r="O150" i="17"/>
  <c r="L150" i="17"/>
  <c r="I150" i="17"/>
  <c r="X149" i="17"/>
  <c r="U149" i="17"/>
  <c r="R149" i="17"/>
  <c r="O149" i="17"/>
  <c r="L149" i="17"/>
  <c r="I149" i="17"/>
  <c r="X148" i="17"/>
  <c r="U148" i="17"/>
  <c r="R148" i="17"/>
  <c r="O148" i="17"/>
  <c r="L148" i="17"/>
  <c r="I148" i="17"/>
  <c r="X147" i="17"/>
  <c r="U147" i="17"/>
  <c r="R147" i="17"/>
  <c r="O147" i="17"/>
  <c r="L147" i="17"/>
  <c r="I147" i="17"/>
  <c r="X146" i="17"/>
  <c r="U146" i="17"/>
  <c r="R146" i="17"/>
  <c r="O146" i="17"/>
  <c r="L146" i="17"/>
  <c r="I146" i="17"/>
  <c r="X145" i="17"/>
  <c r="U145" i="17"/>
  <c r="R145" i="17"/>
  <c r="O145" i="17"/>
  <c r="L145" i="17"/>
  <c r="I145" i="17"/>
  <c r="X144" i="17"/>
  <c r="U144" i="17"/>
  <c r="R144" i="17"/>
  <c r="O144" i="17"/>
  <c r="L144" i="17"/>
  <c r="I144" i="17"/>
  <c r="X143" i="17"/>
  <c r="U143" i="17"/>
  <c r="R143" i="17"/>
  <c r="O143" i="17"/>
  <c r="L143" i="17"/>
  <c r="I143" i="17"/>
  <c r="X142" i="17"/>
  <c r="U142" i="17"/>
  <c r="R142" i="17"/>
  <c r="O142" i="17"/>
  <c r="L142" i="17"/>
  <c r="I142" i="17"/>
  <c r="X141" i="17"/>
  <c r="U141" i="17"/>
  <c r="R141" i="17"/>
  <c r="O141" i="17"/>
  <c r="L141" i="17"/>
  <c r="I141" i="17"/>
  <c r="X140" i="17"/>
  <c r="U140" i="17"/>
  <c r="R140" i="17"/>
  <c r="O140" i="17"/>
  <c r="L140" i="17"/>
  <c r="I140" i="17"/>
  <c r="X139" i="17"/>
  <c r="U139" i="17"/>
  <c r="R139" i="17"/>
  <c r="O139" i="17"/>
  <c r="L139" i="17"/>
  <c r="I139" i="17"/>
  <c r="X138" i="17"/>
  <c r="U138" i="17"/>
  <c r="R138" i="17"/>
  <c r="O138" i="17"/>
  <c r="L138" i="17"/>
  <c r="I138" i="17"/>
  <c r="X137" i="17"/>
  <c r="U137" i="17"/>
  <c r="R137" i="17"/>
  <c r="O137" i="17"/>
  <c r="L137" i="17"/>
  <c r="I137" i="17"/>
  <c r="X136" i="17"/>
  <c r="U136" i="17"/>
  <c r="R136" i="17"/>
  <c r="O136" i="17"/>
  <c r="L136" i="17"/>
  <c r="I136" i="17"/>
  <c r="X135" i="17"/>
  <c r="U135" i="17"/>
  <c r="R135" i="17"/>
  <c r="O135" i="17"/>
  <c r="L135" i="17"/>
  <c r="I135" i="17"/>
  <c r="X134" i="17"/>
  <c r="U134" i="17"/>
  <c r="R134" i="17"/>
  <c r="O134" i="17"/>
  <c r="L134" i="17"/>
  <c r="I134" i="17"/>
  <c r="X133" i="17"/>
  <c r="U133" i="17"/>
  <c r="R133" i="17"/>
  <c r="O133" i="17"/>
  <c r="L133" i="17"/>
  <c r="I133" i="17"/>
  <c r="X132" i="17"/>
  <c r="U132" i="17"/>
  <c r="R132" i="17"/>
  <c r="O132" i="17"/>
  <c r="L132" i="17"/>
  <c r="I132" i="17"/>
  <c r="X131" i="17"/>
  <c r="U131" i="17"/>
  <c r="R131" i="17"/>
  <c r="O131" i="17"/>
  <c r="L131" i="17"/>
  <c r="I131" i="17"/>
  <c r="X130" i="17"/>
  <c r="U130" i="17"/>
  <c r="R130" i="17"/>
  <c r="O130" i="17"/>
  <c r="L130" i="17"/>
  <c r="I130" i="17"/>
  <c r="X129" i="17"/>
  <c r="U129" i="17"/>
  <c r="R129" i="17"/>
  <c r="O129" i="17"/>
  <c r="L129" i="17"/>
  <c r="I129" i="17"/>
  <c r="X128" i="17"/>
  <c r="U128" i="17"/>
  <c r="R128" i="17"/>
  <c r="O128" i="17"/>
  <c r="L128" i="17"/>
  <c r="I128" i="17"/>
  <c r="X127" i="17"/>
  <c r="U127" i="17"/>
  <c r="R127" i="17"/>
  <c r="O127" i="17"/>
  <c r="L127" i="17"/>
  <c r="I127" i="17"/>
  <c r="X126" i="17"/>
  <c r="U126" i="17"/>
  <c r="R126" i="17"/>
  <c r="O126" i="17"/>
  <c r="L126" i="17"/>
  <c r="I126" i="17"/>
  <c r="X125" i="17"/>
  <c r="U125" i="17"/>
  <c r="R125" i="17"/>
  <c r="O125" i="17"/>
  <c r="L125" i="17"/>
  <c r="I125" i="17"/>
  <c r="X124" i="17"/>
  <c r="U124" i="17"/>
  <c r="R124" i="17"/>
  <c r="O124" i="17"/>
  <c r="L124" i="17"/>
  <c r="I124" i="17"/>
  <c r="X123" i="17"/>
  <c r="U123" i="17"/>
  <c r="R123" i="17"/>
  <c r="O123" i="17"/>
  <c r="L123" i="17"/>
  <c r="I123" i="17"/>
  <c r="X122" i="17"/>
  <c r="U122" i="17"/>
  <c r="R122" i="17"/>
  <c r="O122" i="17"/>
  <c r="L122" i="17"/>
  <c r="I122" i="17"/>
  <c r="X121" i="17"/>
  <c r="U121" i="17"/>
  <c r="R121" i="17"/>
  <c r="O121" i="17"/>
  <c r="L121" i="17"/>
  <c r="I121" i="17"/>
  <c r="X120" i="17"/>
  <c r="U120" i="17"/>
  <c r="R120" i="17"/>
  <c r="O120" i="17"/>
  <c r="L120" i="17"/>
  <c r="I120" i="17"/>
  <c r="X119" i="17"/>
  <c r="U119" i="17"/>
  <c r="R119" i="17"/>
  <c r="O119" i="17"/>
  <c r="L119" i="17"/>
  <c r="I119" i="17"/>
  <c r="X118" i="17"/>
  <c r="U118" i="17"/>
  <c r="R118" i="17"/>
  <c r="O118" i="17"/>
  <c r="L118" i="17"/>
  <c r="I118" i="17"/>
  <c r="X117" i="17"/>
  <c r="U117" i="17"/>
  <c r="R117" i="17"/>
  <c r="O117" i="17"/>
  <c r="L117" i="17"/>
  <c r="I117" i="17"/>
  <c r="X116" i="17"/>
  <c r="U116" i="17"/>
  <c r="R116" i="17"/>
  <c r="O116" i="17"/>
  <c r="L116" i="17"/>
  <c r="I116" i="17"/>
  <c r="X115" i="17"/>
  <c r="U115" i="17"/>
  <c r="R115" i="17"/>
  <c r="O115" i="17"/>
  <c r="L115" i="17"/>
  <c r="I115" i="17"/>
  <c r="X114" i="17"/>
  <c r="U114" i="17"/>
  <c r="R114" i="17"/>
  <c r="O114" i="17"/>
  <c r="L114" i="17"/>
  <c r="I114" i="17"/>
  <c r="X113" i="17"/>
  <c r="U113" i="17"/>
  <c r="R113" i="17"/>
  <c r="O113" i="17"/>
  <c r="L113" i="17"/>
  <c r="I113" i="17"/>
  <c r="X112" i="17"/>
  <c r="U112" i="17"/>
  <c r="R112" i="17"/>
  <c r="O112" i="17"/>
  <c r="L112" i="17"/>
  <c r="I112" i="17"/>
  <c r="X111" i="17"/>
  <c r="U111" i="17"/>
  <c r="R111" i="17"/>
  <c r="O111" i="17"/>
  <c r="L111" i="17"/>
  <c r="I111" i="17"/>
  <c r="X110" i="17"/>
  <c r="U110" i="17"/>
  <c r="R110" i="17"/>
  <c r="O110" i="17"/>
  <c r="L110" i="17"/>
  <c r="I110" i="17"/>
  <c r="X109" i="17"/>
  <c r="U109" i="17"/>
  <c r="R109" i="17"/>
  <c r="O109" i="17"/>
  <c r="L109" i="17"/>
  <c r="I109" i="17"/>
  <c r="X108" i="17"/>
  <c r="U108" i="17"/>
  <c r="R108" i="17"/>
  <c r="O108" i="17"/>
  <c r="L108" i="17"/>
  <c r="I108" i="17"/>
  <c r="X107" i="17"/>
  <c r="U107" i="17"/>
  <c r="R107" i="17"/>
  <c r="O107" i="17"/>
  <c r="L107" i="17"/>
  <c r="I107" i="17"/>
  <c r="X106" i="17"/>
  <c r="U106" i="17"/>
  <c r="R106" i="17"/>
  <c r="O106" i="17"/>
  <c r="L106" i="17"/>
  <c r="I106" i="17"/>
  <c r="X105" i="17"/>
  <c r="U105" i="17"/>
  <c r="R105" i="17"/>
  <c r="O105" i="17"/>
  <c r="L105" i="17"/>
  <c r="I105" i="17"/>
  <c r="X104" i="17"/>
  <c r="U104" i="17"/>
  <c r="R104" i="17"/>
  <c r="O104" i="17"/>
  <c r="L104" i="17"/>
  <c r="I104" i="17"/>
  <c r="X103" i="17"/>
  <c r="U103" i="17"/>
  <c r="R103" i="17"/>
  <c r="O103" i="17"/>
  <c r="L103" i="17"/>
  <c r="I103" i="17"/>
  <c r="X102" i="17"/>
  <c r="U102" i="17"/>
  <c r="R102" i="17"/>
  <c r="O102" i="17"/>
  <c r="L102" i="17"/>
  <c r="I102" i="17"/>
  <c r="X101" i="17"/>
  <c r="U101" i="17"/>
  <c r="R101" i="17"/>
  <c r="O101" i="17"/>
  <c r="L101" i="17"/>
  <c r="I101" i="17"/>
  <c r="X100" i="17"/>
  <c r="U100" i="17"/>
  <c r="R100" i="17"/>
  <c r="O100" i="17"/>
  <c r="L100" i="17"/>
  <c r="I100" i="17"/>
  <c r="X99" i="17"/>
  <c r="U99" i="17"/>
  <c r="R99" i="17"/>
  <c r="O99" i="17"/>
  <c r="L99" i="17"/>
  <c r="I99" i="17"/>
  <c r="X98" i="17"/>
  <c r="U98" i="17"/>
  <c r="R98" i="17"/>
  <c r="O98" i="17"/>
  <c r="L98" i="17"/>
  <c r="I98" i="17"/>
  <c r="X97" i="17"/>
  <c r="U97" i="17"/>
  <c r="R97" i="17"/>
  <c r="O97" i="17"/>
  <c r="L97" i="17"/>
  <c r="I97" i="17"/>
  <c r="X96" i="17"/>
  <c r="U96" i="17"/>
  <c r="R96" i="17"/>
  <c r="O96" i="17"/>
  <c r="L96" i="17"/>
  <c r="I96" i="17"/>
  <c r="X95" i="17"/>
  <c r="U95" i="17"/>
  <c r="R95" i="17"/>
  <c r="O95" i="17"/>
  <c r="L95" i="17"/>
  <c r="I95" i="17"/>
  <c r="X94" i="17"/>
  <c r="U94" i="17"/>
  <c r="R94" i="17"/>
  <c r="O94" i="17"/>
  <c r="L94" i="17"/>
  <c r="I94" i="17"/>
  <c r="X93" i="17"/>
  <c r="U93" i="17"/>
  <c r="R93" i="17"/>
  <c r="O93" i="17"/>
  <c r="L93" i="17"/>
  <c r="I93" i="17"/>
  <c r="X92" i="17"/>
  <c r="U92" i="17"/>
  <c r="R92" i="17"/>
  <c r="O92" i="17"/>
  <c r="L92" i="17"/>
  <c r="I92" i="17"/>
  <c r="X91" i="17"/>
  <c r="U91" i="17"/>
  <c r="R91" i="17"/>
  <c r="O91" i="17"/>
  <c r="L91" i="17"/>
  <c r="I91" i="17"/>
  <c r="X90" i="17"/>
  <c r="U90" i="17"/>
  <c r="R90" i="17"/>
  <c r="O90" i="17"/>
  <c r="L90" i="17"/>
  <c r="I90" i="17"/>
  <c r="X89" i="17"/>
  <c r="U89" i="17"/>
  <c r="R89" i="17"/>
  <c r="O89" i="17"/>
  <c r="L89" i="17"/>
  <c r="I89" i="17"/>
  <c r="X88" i="17"/>
  <c r="U88" i="17"/>
  <c r="R88" i="17"/>
  <c r="O88" i="17"/>
  <c r="L88" i="17"/>
  <c r="I88" i="17"/>
  <c r="X87" i="17"/>
  <c r="U87" i="17"/>
  <c r="R87" i="17"/>
  <c r="O87" i="17"/>
  <c r="L87" i="17"/>
  <c r="I87" i="17"/>
  <c r="X86" i="17"/>
  <c r="U86" i="17"/>
  <c r="R86" i="17"/>
  <c r="O86" i="17"/>
  <c r="L86" i="17"/>
  <c r="I86" i="17"/>
  <c r="X85" i="17"/>
  <c r="U85" i="17"/>
  <c r="R85" i="17"/>
  <c r="O85" i="17"/>
  <c r="L85" i="17"/>
  <c r="I85" i="17"/>
  <c r="X84" i="17"/>
  <c r="U84" i="17"/>
  <c r="R84" i="17"/>
  <c r="O84" i="17"/>
  <c r="L84" i="17"/>
  <c r="I84" i="17"/>
  <c r="X83" i="17"/>
  <c r="U83" i="17"/>
  <c r="R83" i="17"/>
  <c r="O83" i="17"/>
  <c r="L83" i="17"/>
  <c r="I83" i="17"/>
  <c r="X82" i="17"/>
  <c r="U82" i="17"/>
  <c r="R82" i="17"/>
  <c r="O82" i="17"/>
  <c r="L82" i="17"/>
  <c r="I82" i="17"/>
  <c r="X81" i="17"/>
  <c r="U81" i="17"/>
  <c r="R81" i="17"/>
  <c r="O81" i="17"/>
  <c r="L81" i="17"/>
  <c r="I81" i="17"/>
  <c r="X80" i="17"/>
  <c r="U80" i="17"/>
  <c r="R80" i="17"/>
  <c r="O80" i="17"/>
  <c r="L80" i="17"/>
  <c r="I80" i="17"/>
  <c r="X79" i="17"/>
  <c r="U79" i="17"/>
  <c r="R79" i="17"/>
  <c r="O79" i="17"/>
  <c r="L79" i="17"/>
  <c r="I79" i="17"/>
  <c r="X78" i="17"/>
  <c r="U78" i="17"/>
  <c r="R78" i="17"/>
  <c r="O78" i="17"/>
  <c r="L78" i="17"/>
  <c r="I78" i="17"/>
  <c r="X77" i="17"/>
  <c r="U77" i="17"/>
  <c r="R77" i="17"/>
  <c r="O77" i="17"/>
  <c r="L77" i="17"/>
  <c r="I77" i="17"/>
  <c r="X76" i="17"/>
  <c r="U76" i="17"/>
  <c r="R76" i="17"/>
  <c r="O76" i="17"/>
  <c r="L76" i="17"/>
  <c r="I76" i="17"/>
  <c r="X75" i="17"/>
  <c r="U75" i="17"/>
  <c r="R75" i="17"/>
  <c r="O75" i="17"/>
  <c r="L75" i="17"/>
  <c r="I75" i="17"/>
  <c r="X74" i="17"/>
  <c r="U74" i="17"/>
  <c r="R74" i="17"/>
  <c r="O74" i="17"/>
  <c r="L74" i="17"/>
  <c r="I74" i="17"/>
  <c r="X73" i="17"/>
  <c r="U73" i="17"/>
  <c r="R73" i="17"/>
  <c r="O73" i="17"/>
  <c r="L73" i="17"/>
  <c r="I73" i="17"/>
  <c r="X72" i="17"/>
  <c r="U72" i="17"/>
  <c r="R72" i="17"/>
  <c r="O72" i="17"/>
  <c r="L72" i="17"/>
  <c r="I72" i="17"/>
  <c r="X71" i="17"/>
  <c r="U71" i="17"/>
  <c r="R71" i="17"/>
  <c r="O71" i="17"/>
  <c r="L71" i="17"/>
  <c r="I71" i="17"/>
  <c r="X70" i="17"/>
  <c r="U70" i="17"/>
  <c r="R70" i="17"/>
  <c r="O70" i="17"/>
  <c r="L70" i="17"/>
  <c r="I70" i="17"/>
  <c r="X69" i="17"/>
  <c r="U69" i="17"/>
  <c r="R69" i="17"/>
  <c r="O69" i="17"/>
  <c r="L69" i="17"/>
  <c r="I69" i="17"/>
  <c r="X68" i="17"/>
  <c r="U68" i="17"/>
  <c r="R68" i="17"/>
  <c r="O68" i="17"/>
  <c r="L68" i="17"/>
  <c r="I68" i="17"/>
  <c r="X67" i="17"/>
  <c r="U67" i="17"/>
  <c r="R67" i="17"/>
  <c r="O67" i="17"/>
  <c r="L67" i="17"/>
  <c r="I67" i="17"/>
  <c r="X66" i="17"/>
  <c r="U66" i="17"/>
  <c r="R66" i="17"/>
  <c r="O66" i="17"/>
  <c r="L66" i="17"/>
  <c r="I66" i="17"/>
  <c r="X65" i="17"/>
  <c r="U65" i="17"/>
  <c r="R65" i="17"/>
  <c r="O65" i="17"/>
  <c r="L65" i="17"/>
  <c r="I65" i="17"/>
  <c r="X64" i="17"/>
  <c r="U64" i="17"/>
  <c r="R64" i="17"/>
  <c r="O64" i="17"/>
  <c r="L64" i="17"/>
  <c r="I64" i="17"/>
  <c r="X63" i="17"/>
  <c r="U63" i="17"/>
  <c r="R63" i="17"/>
  <c r="O63" i="17"/>
  <c r="L63" i="17"/>
  <c r="I63" i="17"/>
  <c r="X62" i="17"/>
  <c r="U62" i="17"/>
  <c r="R62" i="17"/>
  <c r="O62" i="17"/>
  <c r="L62" i="17"/>
  <c r="I62" i="17"/>
  <c r="X61" i="17"/>
  <c r="U61" i="17"/>
  <c r="R61" i="17"/>
  <c r="O61" i="17"/>
  <c r="L61" i="17"/>
  <c r="I61" i="17"/>
  <c r="X60" i="17"/>
  <c r="U60" i="17"/>
  <c r="R60" i="17"/>
  <c r="O60" i="17"/>
  <c r="L60" i="17"/>
  <c r="I60" i="17"/>
  <c r="X59" i="17"/>
  <c r="U59" i="17"/>
  <c r="R59" i="17"/>
  <c r="O59" i="17"/>
  <c r="L59" i="17"/>
  <c r="I59" i="17"/>
  <c r="X58" i="17"/>
  <c r="U58" i="17"/>
  <c r="R58" i="17"/>
  <c r="O58" i="17"/>
  <c r="L58" i="17"/>
  <c r="I58" i="17"/>
  <c r="X57" i="17"/>
  <c r="U57" i="17"/>
  <c r="R57" i="17"/>
  <c r="O57" i="17"/>
  <c r="L57" i="17"/>
  <c r="I57" i="17"/>
  <c r="X56" i="17"/>
  <c r="U56" i="17"/>
  <c r="R56" i="17"/>
  <c r="O56" i="17"/>
  <c r="L56" i="17"/>
  <c r="I56" i="17"/>
  <c r="X55" i="17"/>
  <c r="U55" i="17"/>
  <c r="R55" i="17"/>
  <c r="O55" i="17"/>
  <c r="L55" i="17"/>
  <c r="I55" i="17"/>
  <c r="X54" i="17"/>
  <c r="U54" i="17"/>
  <c r="R54" i="17"/>
  <c r="O54" i="17"/>
  <c r="L54" i="17"/>
  <c r="I54" i="17"/>
  <c r="X53" i="17"/>
  <c r="U53" i="17"/>
  <c r="R53" i="17"/>
  <c r="O53" i="17"/>
  <c r="L53" i="17"/>
  <c r="I53" i="17"/>
  <c r="X52" i="17"/>
  <c r="U52" i="17"/>
  <c r="R52" i="17"/>
  <c r="O52" i="17"/>
  <c r="L52" i="17"/>
  <c r="I52" i="17"/>
  <c r="X51" i="17"/>
  <c r="U51" i="17"/>
  <c r="R51" i="17"/>
  <c r="O51" i="17"/>
  <c r="L51" i="17"/>
  <c r="I51" i="17"/>
  <c r="X50" i="17"/>
  <c r="U50" i="17"/>
  <c r="R50" i="17"/>
  <c r="O50" i="17"/>
  <c r="L50" i="17"/>
  <c r="I50" i="17"/>
  <c r="X49" i="17"/>
  <c r="U49" i="17"/>
  <c r="R49" i="17"/>
  <c r="O49" i="17"/>
  <c r="L49" i="17"/>
  <c r="I49" i="17"/>
  <c r="X48" i="17"/>
  <c r="U48" i="17"/>
  <c r="R48" i="17"/>
  <c r="O48" i="17"/>
  <c r="L48" i="17"/>
  <c r="I48" i="17"/>
  <c r="X47" i="17"/>
  <c r="U47" i="17"/>
  <c r="R47" i="17"/>
  <c r="O47" i="17"/>
  <c r="L47" i="17"/>
  <c r="I47" i="17"/>
  <c r="X46" i="17"/>
  <c r="U46" i="17"/>
  <c r="R46" i="17"/>
  <c r="O46" i="17"/>
  <c r="L46" i="17"/>
  <c r="I46" i="17"/>
  <c r="X45" i="17"/>
  <c r="U45" i="17"/>
  <c r="R45" i="17"/>
  <c r="O45" i="17"/>
  <c r="L45" i="17"/>
  <c r="I45" i="17"/>
  <c r="X44" i="17"/>
  <c r="U44" i="17"/>
  <c r="R44" i="17"/>
  <c r="O44" i="17"/>
  <c r="L44" i="17"/>
  <c r="I44" i="17"/>
  <c r="X43" i="17"/>
  <c r="U43" i="17"/>
  <c r="R43" i="17"/>
  <c r="O43" i="17"/>
  <c r="L43" i="17"/>
  <c r="I43" i="17"/>
  <c r="X42" i="17"/>
  <c r="U42" i="17"/>
  <c r="R42" i="17"/>
  <c r="O42" i="17"/>
  <c r="L42" i="17"/>
  <c r="I42" i="17"/>
  <c r="X41" i="17"/>
  <c r="U41" i="17"/>
  <c r="R41" i="17"/>
  <c r="O41" i="17"/>
  <c r="L41" i="17"/>
  <c r="I41" i="17"/>
  <c r="X40" i="17"/>
  <c r="U40" i="17"/>
  <c r="R40" i="17"/>
  <c r="O40" i="17"/>
  <c r="L40" i="17"/>
  <c r="I40" i="17"/>
  <c r="X39" i="17"/>
  <c r="U39" i="17"/>
  <c r="R39" i="17"/>
  <c r="O39" i="17"/>
  <c r="L39" i="17"/>
  <c r="I39" i="17"/>
  <c r="X38" i="17"/>
  <c r="U38" i="17"/>
  <c r="R38" i="17"/>
  <c r="O38" i="17"/>
  <c r="L38" i="17"/>
  <c r="I38" i="17"/>
  <c r="X37" i="17"/>
  <c r="U37" i="17"/>
  <c r="R37" i="17"/>
  <c r="O37" i="17"/>
  <c r="L37" i="17"/>
  <c r="I37" i="17"/>
  <c r="X36" i="17"/>
  <c r="U36" i="17"/>
  <c r="R36" i="17"/>
  <c r="O36" i="17"/>
  <c r="L36" i="17"/>
  <c r="I36" i="17"/>
  <c r="X35" i="17"/>
  <c r="U35" i="17"/>
  <c r="R35" i="17"/>
  <c r="O35" i="17"/>
  <c r="L35" i="17"/>
  <c r="I35" i="17"/>
  <c r="X34" i="17"/>
  <c r="U34" i="17"/>
  <c r="R34" i="17"/>
  <c r="O34" i="17"/>
  <c r="L34" i="17"/>
  <c r="I34" i="17"/>
  <c r="X33" i="17"/>
  <c r="U33" i="17"/>
  <c r="R33" i="17"/>
  <c r="O33" i="17"/>
  <c r="L33" i="17"/>
  <c r="I33" i="17"/>
  <c r="X32" i="17"/>
  <c r="U32" i="17"/>
  <c r="R32" i="17"/>
  <c r="O32" i="17"/>
  <c r="L32" i="17"/>
  <c r="I32" i="17"/>
  <c r="X31" i="17"/>
  <c r="U31" i="17"/>
  <c r="R31" i="17"/>
  <c r="O31" i="17"/>
  <c r="L31" i="17"/>
  <c r="I31" i="17"/>
  <c r="X30" i="17"/>
  <c r="U30" i="17"/>
  <c r="R30" i="17"/>
  <c r="O30" i="17"/>
  <c r="L30" i="17"/>
  <c r="I30" i="17"/>
  <c r="X29" i="17"/>
  <c r="U29" i="17"/>
  <c r="R29" i="17"/>
  <c r="O29" i="17"/>
  <c r="L29" i="17"/>
  <c r="I29" i="17"/>
  <c r="X28" i="17"/>
  <c r="U28" i="17"/>
  <c r="R28" i="17"/>
  <c r="O28" i="17"/>
  <c r="L28" i="17"/>
  <c r="I28" i="17"/>
  <c r="X27" i="17"/>
  <c r="U27" i="17"/>
  <c r="R27" i="17"/>
  <c r="O27" i="17"/>
  <c r="L27" i="17"/>
  <c r="I27" i="17"/>
  <c r="X26" i="17"/>
  <c r="U26" i="17"/>
  <c r="R26" i="17"/>
  <c r="O26" i="17"/>
  <c r="L26" i="17"/>
  <c r="I26" i="17"/>
  <c r="X25" i="17"/>
  <c r="U25" i="17"/>
  <c r="R25" i="17"/>
  <c r="O25" i="17"/>
  <c r="L25" i="17"/>
  <c r="I25" i="17"/>
  <c r="X24" i="17"/>
  <c r="U24" i="17"/>
  <c r="R24" i="17"/>
  <c r="O24" i="17"/>
  <c r="L24" i="17"/>
  <c r="I24" i="17"/>
  <c r="X23" i="17"/>
  <c r="U23" i="17"/>
  <c r="R23" i="17"/>
  <c r="O23" i="17"/>
  <c r="L23" i="17"/>
  <c r="I23" i="17"/>
  <c r="X22" i="17"/>
  <c r="U22" i="17"/>
  <c r="R22" i="17"/>
  <c r="O22" i="17"/>
  <c r="L22" i="17"/>
  <c r="I22" i="17"/>
  <c r="X21" i="17"/>
  <c r="U21" i="17"/>
  <c r="R21" i="17"/>
  <c r="O21" i="17"/>
  <c r="L21" i="17"/>
  <c r="X20" i="17"/>
  <c r="U20" i="17"/>
  <c r="R20" i="17"/>
  <c r="O20" i="17"/>
  <c r="L20" i="17"/>
  <c r="I20" i="17"/>
  <c r="X19" i="17"/>
  <c r="U19" i="17"/>
  <c r="R19" i="17"/>
  <c r="O19" i="17"/>
  <c r="L19" i="17"/>
  <c r="I19" i="17"/>
  <c r="X18" i="17"/>
  <c r="U18" i="17"/>
  <c r="R18" i="17"/>
  <c r="O18" i="17"/>
  <c r="L18" i="17"/>
  <c r="I18" i="17"/>
  <c r="X17" i="17"/>
  <c r="U17" i="17"/>
  <c r="R17" i="17"/>
  <c r="O17" i="17"/>
  <c r="L17" i="17"/>
  <c r="I17" i="17"/>
  <c r="X16" i="17"/>
  <c r="U16" i="17"/>
  <c r="R16" i="17"/>
  <c r="O16" i="17"/>
  <c r="L16" i="17"/>
  <c r="I16" i="17"/>
  <c r="X15" i="17"/>
  <c r="U15" i="17"/>
  <c r="R15" i="17"/>
  <c r="O15" i="17"/>
  <c r="L15" i="17"/>
  <c r="I15" i="17"/>
  <c r="X14" i="17"/>
  <c r="U14" i="17"/>
  <c r="R14" i="17"/>
  <c r="O14" i="17"/>
  <c r="L14" i="17"/>
  <c r="I14" i="17"/>
  <c r="X13" i="17"/>
  <c r="U13" i="17"/>
  <c r="R13" i="17"/>
  <c r="O13" i="17"/>
  <c r="L13" i="17"/>
  <c r="I13" i="17"/>
  <c r="X12" i="17"/>
  <c r="U12" i="17"/>
  <c r="R12" i="17"/>
  <c r="O12" i="17"/>
  <c r="L12" i="17"/>
  <c r="I12" i="17"/>
  <c r="X11" i="17"/>
  <c r="U11" i="17"/>
  <c r="R11" i="17"/>
  <c r="O11" i="17"/>
  <c r="L11" i="17"/>
  <c r="I11" i="17"/>
  <c r="X10" i="17"/>
  <c r="U10" i="17"/>
  <c r="R10" i="17"/>
  <c r="O10" i="17"/>
  <c r="L10" i="17"/>
  <c r="I10" i="17"/>
  <c r="X9" i="17"/>
  <c r="U9" i="17"/>
  <c r="R9" i="17"/>
  <c r="O9" i="17"/>
  <c r="L9" i="17"/>
  <c r="I9" i="17"/>
  <c r="X8" i="17"/>
  <c r="U8" i="17"/>
  <c r="R8" i="17"/>
  <c r="O8" i="17"/>
  <c r="L8" i="17"/>
  <c r="I8" i="17"/>
  <c r="X7" i="17"/>
  <c r="U7" i="17"/>
  <c r="R7" i="17"/>
  <c r="O7" i="17"/>
  <c r="L7" i="17"/>
  <c r="I7" i="17"/>
  <c r="X6" i="17"/>
  <c r="U6" i="17"/>
  <c r="R6" i="17"/>
  <c r="O6" i="17"/>
  <c r="L6" i="17"/>
  <c r="X5" i="17"/>
  <c r="U5" i="17"/>
  <c r="R5" i="17"/>
  <c r="O5" i="17"/>
  <c r="L5" i="17"/>
  <c r="X4" i="17"/>
  <c r="U4" i="17"/>
  <c r="R4" i="17"/>
  <c r="O4" i="17"/>
  <c r="L4" i="17"/>
  <c r="I4" i="17"/>
  <c r="AA253" i="17" l="1"/>
  <c r="AA249" i="17"/>
  <c r="AA245" i="17"/>
  <c r="AA250" i="17"/>
  <c r="AA13" i="17"/>
  <c r="AA243" i="17"/>
  <c r="AA261" i="17"/>
  <c r="AA257" i="17"/>
  <c r="AA254" i="17"/>
  <c r="AA255" i="17"/>
  <c r="AA244" i="17"/>
  <c r="AA256" i="17"/>
  <c r="AA258" i="17"/>
  <c r="AA251" i="17"/>
  <c r="AA260" i="17"/>
  <c r="AA259" i="17"/>
  <c r="AA252" i="17"/>
  <c r="AA248" i="17"/>
  <c r="AA247" i="17"/>
  <c r="AA246" i="17"/>
  <c r="AA242" i="17"/>
  <c r="AA10" i="17"/>
  <c r="AA29" i="17"/>
  <c r="AA36" i="17"/>
  <c r="AA58" i="17"/>
  <c r="AA66" i="17"/>
  <c r="AA73" i="17"/>
  <c r="AA81" i="17"/>
  <c r="AA102" i="17"/>
  <c r="AA110" i="17"/>
  <c r="AA118" i="17"/>
  <c r="AA133" i="17"/>
  <c r="AA141" i="17"/>
  <c r="AA149" i="17"/>
  <c r="AA156" i="17"/>
  <c r="AA158" i="17"/>
  <c r="AA164" i="17"/>
  <c r="AA172" i="17"/>
  <c r="AA180" i="17"/>
  <c r="AA188" i="17"/>
  <c r="AA196" i="17"/>
  <c r="AA204" i="17"/>
  <c r="AA212" i="17"/>
  <c r="AA220" i="17"/>
  <c r="AA228" i="17"/>
  <c r="AA236" i="17"/>
  <c r="AA22" i="17"/>
  <c r="AA50" i="17"/>
  <c r="AA9" i="17"/>
  <c r="AA21" i="17"/>
  <c r="AA28" i="17"/>
  <c r="AA35" i="17"/>
  <c r="AA43" i="17"/>
  <c r="AA49" i="17"/>
  <c r="AA57" i="17"/>
  <c r="AA65" i="17"/>
  <c r="AA72" i="17"/>
  <c r="AA80" i="17"/>
  <c r="AA171" i="17"/>
  <c r="AA179" i="17"/>
  <c r="AA187" i="17"/>
  <c r="AA195" i="17"/>
  <c r="AA203" i="17"/>
  <c r="AA211" i="17"/>
  <c r="AA219" i="17"/>
  <c r="AA227" i="17"/>
  <c r="AA235" i="17"/>
  <c r="AA27" i="17"/>
  <c r="AA34" i="17"/>
  <c r="AA42" i="17"/>
  <c r="AA48" i="17"/>
  <c r="AA56" i="17"/>
  <c r="AA64" i="17"/>
  <c r="AA71" i="17"/>
  <c r="AA79" i="17"/>
  <c r="AA87" i="17"/>
  <c r="AA147" i="17"/>
  <c r="AA154" i="17"/>
  <c r="AA170" i="17"/>
  <c r="AA178" i="17"/>
  <c r="AA186" i="17"/>
  <c r="AA194" i="17"/>
  <c r="AA202" i="17"/>
  <c r="AA210" i="17"/>
  <c r="AA218" i="17"/>
  <c r="AA226" i="17"/>
  <c r="AA234" i="17"/>
  <c r="AA7" i="17"/>
  <c r="AA26" i="17"/>
  <c r="AA33" i="17"/>
  <c r="AA41" i="17"/>
  <c r="AA47" i="17"/>
  <c r="AA55" i="17"/>
  <c r="AA63" i="17"/>
  <c r="AA70" i="17"/>
  <c r="AA78" i="17"/>
  <c r="AA86" i="17"/>
  <c r="AA169" i="17"/>
  <c r="AA177" i="17"/>
  <c r="AA185" i="17"/>
  <c r="AA193" i="17"/>
  <c r="AA201" i="17"/>
  <c r="AA209" i="17"/>
  <c r="AA217" i="17"/>
  <c r="AA225" i="17"/>
  <c r="AA233" i="17"/>
  <c r="AA241" i="17"/>
  <c r="AA25" i="17"/>
  <c r="AA32" i="17"/>
  <c r="AA40" i="17"/>
  <c r="AA46" i="17"/>
  <c r="AA54" i="17"/>
  <c r="AA62" i="17"/>
  <c r="AA69" i="17"/>
  <c r="AA77" i="17"/>
  <c r="AA85" i="17"/>
  <c r="AA168" i="17"/>
  <c r="AA176" i="17"/>
  <c r="AA184" i="17"/>
  <c r="AA192" i="17"/>
  <c r="AA200" i="17"/>
  <c r="AA208" i="17"/>
  <c r="AA216" i="17"/>
  <c r="AA224" i="17"/>
  <c r="AA232" i="17"/>
  <c r="AA240" i="17"/>
  <c r="AA8" i="17"/>
  <c r="AA6" i="17"/>
  <c r="AA5" i="17"/>
  <c r="AA24" i="17"/>
  <c r="AA31" i="17"/>
  <c r="AA39" i="17"/>
  <c r="AA45" i="17"/>
  <c r="AA53" i="17"/>
  <c r="AA61" i="17"/>
  <c r="AA68" i="17"/>
  <c r="AA76" i="17"/>
  <c r="AA84" i="17"/>
  <c r="AA175" i="17"/>
  <c r="AA183" i="17"/>
  <c r="AA191" i="17"/>
  <c r="AA199" i="17"/>
  <c r="AA207" i="17"/>
  <c r="AA215" i="17"/>
  <c r="AA223" i="17"/>
  <c r="AA231" i="17"/>
  <c r="AA239" i="17"/>
  <c r="AA38" i="17"/>
  <c r="AA44" i="17"/>
  <c r="AA52" i="17"/>
  <c r="AA60" i="17"/>
  <c r="AA75" i="17"/>
  <c r="AA83" i="17"/>
  <c r="AA89" i="17"/>
  <c r="AA97" i="17"/>
  <c r="AA104" i="17"/>
  <c r="AA112" i="17"/>
  <c r="AA120" i="17"/>
  <c r="AA127" i="17"/>
  <c r="AA135" i="17"/>
  <c r="AA143" i="17"/>
  <c r="AA151" i="17"/>
  <c r="AA174" i="17"/>
  <c r="AA182" i="17"/>
  <c r="AA190" i="17"/>
  <c r="AA198" i="17"/>
  <c r="AA206" i="17"/>
  <c r="AA214" i="17"/>
  <c r="AA222" i="17"/>
  <c r="AA230" i="17"/>
  <c r="AA238" i="17"/>
  <c r="AA4" i="17"/>
  <c r="AA14" i="17"/>
  <c r="AA23" i="17"/>
  <c r="AA30" i="17"/>
  <c r="AA37" i="17"/>
  <c r="AA51" i="17"/>
  <c r="AA59" i="17"/>
  <c r="AA67" i="17"/>
  <c r="AA74" i="17"/>
  <c r="AA82" i="17"/>
  <c r="AA96" i="17"/>
  <c r="AA103" i="17"/>
  <c r="AA111" i="17"/>
  <c r="AA119" i="17"/>
  <c r="AA126" i="17"/>
  <c r="AA134" i="17"/>
  <c r="AA142" i="17"/>
  <c r="AA150" i="17"/>
  <c r="AA157" i="17"/>
  <c r="AA165" i="17"/>
  <c r="AA173" i="17"/>
  <c r="AA181" i="17"/>
  <c r="AA189" i="17"/>
  <c r="AA197" i="17"/>
  <c r="AA205" i="17"/>
  <c r="AA213" i="17"/>
  <c r="AA221" i="17"/>
  <c r="AA229" i="17"/>
  <c r="AA237" i="17"/>
  <c r="AA88" i="17"/>
  <c r="AA11" i="17"/>
  <c r="AA19" i="17"/>
  <c r="AA94" i="17"/>
  <c r="AA101" i="17"/>
  <c r="AA109" i="17"/>
  <c r="AA117" i="17"/>
  <c r="AA125" i="17"/>
  <c r="AA132" i="17"/>
  <c r="AA140" i="17"/>
  <c r="AA148" i="17"/>
  <c r="AA155" i="17"/>
  <c r="AA12" i="17"/>
  <c r="AA18" i="17"/>
  <c r="AA95" i="17"/>
  <c r="AA93" i="17"/>
  <c r="AA100" i="17"/>
  <c r="AA108" i="17"/>
  <c r="AA116" i="17"/>
  <c r="AA124" i="17"/>
  <c r="AA131" i="17"/>
  <c r="AA139" i="17"/>
  <c r="AA17" i="17"/>
  <c r="AA92" i="17"/>
  <c r="AA99" i="17"/>
  <c r="AA107" i="17"/>
  <c r="AA115" i="17"/>
  <c r="AA123" i="17"/>
  <c r="AA130" i="17"/>
  <c r="AA138" i="17"/>
  <c r="AA146" i="17"/>
  <c r="AA153" i="17"/>
  <c r="AA20" i="17"/>
  <c r="AA16" i="17"/>
  <c r="AA91" i="17"/>
  <c r="AA114" i="17"/>
  <c r="AA122" i="17"/>
  <c r="AA129" i="17"/>
  <c r="AA137" i="17"/>
  <c r="AA145" i="17"/>
  <c r="AA106" i="17"/>
  <c r="AA15" i="17"/>
  <c r="AA90" i="17"/>
  <c r="AA98" i="17"/>
  <c r="AA105" i="17"/>
  <c r="AA113" i="17"/>
  <c r="AA121" i="17"/>
  <c r="AA128" i="17"/>
  <c r="AA136" i="17"/>
  <c r="AA144" i="17"/>
  <c r="AA152" i="17"/>
  <c r="AA163" i="17"/>
  <c r="AA162" i="17"/>
  <c r="AA161" i="17"/>
  <c r="AA160" i="17"/>
  <c r="AA159" i="17"/>
  <c r="AA167" i="17"/>
  <c r="AA166" i="17"/>
  <c r="I925" i="16"/>
  <c r="L925" i="16"/>
  <c r="O925" i="16"/>
  <c r="R925" i="16"/>
  <c r="U925" i="16"/>
  <c r="X925" i="16"/>
  <c r="I924" i="16"/>
  <c r="L924" i="16"/>
  <c r="O924" i="16"/>
  <c r="R924" i="16"/>
  <c r="U924" i="16"/>
  <c r="X924" i="16"/>
  <c r="AA925" i="16" l="1"/>
  <c r="AA924" i="16"/>
  <c r="I904" i="16"/>
  <c r="I905" i="16"/>
  <c r="I906" i="16"/>
  <c r="I907" i="16"/>
  <c r="I908" i="16"/>
  <c r="I909" i="16"/>
  <c r="I910" i="16"/>
  <c r="I911" i="16"/>
  <c r="I912" i="16"/>
  <c r="I913" i="16"/>
  <c r="I914" i="16"/>
  <c r="I915" i="16"/>
  <c r="I916" i="16"/>
  <c r="I917" i="16"/>
  <c r="I918" i="16"/>
  <c r="I919" i="16"/>
  <c r="I920" i="16"/>
  <c r="I921" i="16"/>
  <c r="I922" i="16"/>
  <c r="I923" i="16"/>
  <c r="X923" i="16"/>
  <c r="U923" i="16"/>
  <c r="R923" i="16"/>
  <c r="O923" i="16"/>
  <c r="L923" i="16"/>
  <c r="X922" i="16"/>
  <c r="U922" i="16"/>
  <c r="R922" i="16"/>
  <c r="O922" i="16"/>
  <c r="L922" i="16"/>
  <c r="X921" i="16"/>
  <c r="U921" i="16"/>
  <c r="R921" i="16"/>
  <c r="O921" i="16"/>
  <c r="L921" i="16"/>
  <c r="X920" i="16"/>
  <c r="U920" i="16"/>
  <c r="R920" i="16"/>
  <c r="O920" i="16"/>
  <c r="L920" i="16"/>
  <c r="X919" i="16"/>
  <c r="U919" i="16"/>
  <c r="R919" i="16"/>
  <c r="O919" i="16"/>
  <c r="L919" i="16"/>
  <c r="X918" i="16"/>
  <c r="U918" i="16"/>
  <c r="R918" i="16"/>
  <c r="O918" i="16"/>
  <c r="L918" i="16"/>
  <c r="X917" i="16"/>
  <c r="U917" i="16"/>
  <c r="R917" i="16"/>
  <c r="O917" i="16"/>
  <c r="L917" i="16"/>
  <c r="X916" i="16"/>
  <c r="U916" i="16"/>
  <c r="R916" i="16"/>
  <c r="O916" i="16"/>
  <c r="L916" i="16"/>
  <c r="X915" i="16"/>
  <c r="U915" i="16"/>
  <c r="R915" i="16"/>
  <c r="O915" i="16"/>
  <c r="L915" i="16"/>
  <c r="X914" i="16"/>
  <c r="U914" i="16"/>
  <c r="R914" i="16"/>
  <c r="O914" i="16"/>
  <c r="L914" i="16"/>
  <c r="X913" i="16"/>
  <c r="U913" i="16"/>
  <c r="R913" i="16"/>
  <c r="O913" i="16"/>
  <c r="L913" i="16"/>
  <c r="X912" i="16"/>
  <c r="U912" i="16"/>
  <c r="R912" i="16"/>
  <c r="O912" i="16"/>
  <c r="L912" i="16"/>
  <c r="X911" i="16"/>
  <c r="U911" i="16"/>
  <c r="R911" i="16"/>
  <c r="O911" i="16"/>
  <c r="L911" i="16"/>
  <c r="X910" i="16"/>
  <c r="U910" i="16"/>
  <c r="R910" i="16"/>
  <c r="O910" i="16"/>
  <c r="L910" i="16"/>
  <c r="X909" i="16"/>
  <c r="U909" i="16"/>
  <c r="R909" i="16"/>
  <c r="O909" i="16"/>
  <c r="L909" i="16"/>
  <c r="X908" i="16"/>
  <c r="U908" i="16"/>
  <c r="R908" i="16"/>
  <c r="O908" i="16"/>
  <c r="L908" i="16"/>
  <c r="X907" i="16"/>
  <c r="U907" i="16"/>
  <c r="R907" i="16"/>
  <c r="O907" i="16"/>
  <c r="L907" i="16"/>
  <c r="X906" i="16"/>
  <c r="U906" i="16"/>
  <c r="R906" i="16"/>
  <c r="O906" i="16"/>
  <c r="L906" i="16"/>
  <c r="X905" i="16"/>
  <c r="U905" i="16"/>
  <c r="R905" i="16"/>
  <c r="O905" i="16"/>
  <c r="L905" i="16"/>
  <c r="X904" i="16"/>
  <c r="U904" i="16"/>
  <c r="R904" i="16"/>
  <c r="O904" i="16"/>
  <c r="L904" i="16"/>
  <c r="AA921" i="16" l="1"/>
  <c r="AA917" i="16"/>
  <c r="AA907" i="16"/>
  <c r="AA906" i="16"/>
  <c r="AA912" i="16"/>
  <c r="AA913" i="16"/>
  <c r="AA909" i="16"/>
  <c r="AA905" i="16"/>
  <c r="AA911" i="16"/>
  <c r="AA922" i="16"/>
  <c r="AA910" i="16"/>
  <c r="AA908" i="16"/>
  <c r="AA914" i="16"/>
  <c r="AA915" i="16"/>
  <c r="AA918" i="16"/>
  <c r="AA919" i="16"/>
  <c r="AA923" i="16"/>
  <c r="AA916" i="16"/>
  <c r="AA904" i="16"/>
  <c r="AA920" i="16"/>
  <c r="I869" i="16" l="1"/>
  <c r="I870" i="16"/>
  <c r="I871" i="16"/>
  <c r="I872" i="16"/>
  <c r="I873" i="16"/>
  <c r="I874" i="16"/>
  <c r="I875" i="16"/>
  <c r="I876" i="16"/>
  <c r="I877" i="16"/>
  <c r="I878" i="16"/>
  <c r="I879" i="16"/>
  <c r="I880" i="16"/>
  <c r="I881" i="16"/>
  <c r="I882" i="16"/>
  <c r="I883" i="16"/>
  <c r="I884" i="16"/>
  <c r="I885" i="16"/>
  <c r="I886" i="16"/>
  <c r="I887" i="16"/>
  <c r="I888" i="16"/>
  <c r="I889" i="16"/>
  <c r="I890" i="16"/>
  <c r="I891" i="16"/>
  <c r="I892" i="16"/>
  <c r="I893" i="16"/>
  <c r="I894" i="16"/>
  <c r="I895" i="16"/>
  <c r="I896" i="16"/>
  <c r="I897" i="16"/>
  <c r="I898" i="16"/>
  <c r="I899" i="16"/>
  <c r="I900" i="16"/>
  <c r="I901" i="16"/>
  <c r="I902" i="16"/>
  <c r="I903" i="16"/>
  <c r="L869" i="16"/>
  <c r="O869" i="16"/>
  <c r="R869" i="16"/>
  <c r="U869" i="16"/>
  <c r="X869" i="16"/>
  <c r="L870" i="16"/>
  <c r="O870" i="16"/>
  <c r="R870" i="16"/>
  <c r="U870" i="16"/>
  <c r="X870" i="16"/>
  <c r="L871" i="16"/>
  <c r="O871" i="16"/>
  <c r="R871" i="16"/>
  <c r="U871" i="16"/>
  <c r="X871" i="16"/>
  <c r="L872" i="16"/>
  <c r="O872" i="16"/>
  <c r="R872" i="16"/>
  <c r="U872" i="16"/>
  <c r="X872" i="16"/>
  <c r="L873" i="16"/>
  <c r="O873" i="16"/>
  <c r="R873" i="16"/>
  <c r="U873" i="16"/>
  <c r="X873" i="16"/>
  <c r="L874" i="16"/>
  <c r="O874" i="16"/>
  <c r="R874" i="16"/>
  <c r="U874" i="16"/>
  <c r="X874" i="16"/>
  <c r="L875" i="16"/>
  <c r="O875" i="16"/>
  <c r="R875" i="16"/>
  <c r="U875" i="16"/>
  <c r="X875" i="16"/>
  <c r="L876" i="16"/>
  <c r="O876" i="16"/>
  <c r="R876" i="16"/>
  <c r="U876" i="16"/>
  <c r="X876" i="16"/>
  <c r="L877" i="16"/>
  <c r="O877" i="16"/>
  <c r="R877" i="16"/>
  <c r="U877" i="16"/>
  <c r="X877" i="16"/>
  <c r="L878" i="16"/>
  <c r="O878" i="16"/>
  <c r="R878" i="16"/>
  <c r="U878" i="16"/>
  <c r="X878" i="16"/>
  <c r="L879" i="16"/>
  <c r="O879" i="16"/>
  <c r="R879" i="16"/>
  <c r="U879" i="16"/>
  <c r="X879" i="16"/>
  <c r="L880" i="16"/>
  <c r="O880" i="16"/>
  <c r="R880" i="16"/>
  <c r="U880" i="16"/>
  <c r="X880" i="16"/>
  <c r="L881" i="16"/>
  <c r="O881" i="16"/>
  <c r="R881" i="16"/>
  <c r="U881" i="16"/>
  <c r="X881" i="16"/>
  <c r="L882" i="16"/>
  <c r="O882" i="16"/>
  <c r="R882" i="16"/>
  <c r="U882" i="16"/>
  <c r="X882" i="16"/>
  <c r="L883" i="16"/>
  <c r="O883" i="16"/>
  <c r="R883" i="16"/>
  <c r="U883" i="16"/>
  <c r="X883" i="16"/>
  <c r="L884" i="16"/>
  <c r="O884" i="16"/>
  <c r="R884" i="16"/>
  <c r="U884" i="16"/>
  <c r="X884" i="16"/>
  <c r="L885" i="16"/>
  <c r="O885" i="16"/>
  <c r="R885" i="16"/>
  <c r="U885" i="16"/>
  <c r="X885" i="16"/>
  <c r="L886" i="16"/>
  <c r="O886" i="16"/>
  <c r="R886" i="16"/>
  <c r="U886" i="16"/>
  <c r="X886" i="16"/>
  <c r="L887" i="16"/>
  <c r="O887" i="16"/>
  <c r="R887" i="16"/>
  <c r="U887" i="16"/>
  <c r="X887" i="16"/>
  <c r="L888" i="16"/>
  <c r="O888" i="16"/>
  <c r="R888" i="16"/>
  <c r="U888" i="16"/>
  <c r="X888" i="16"/>
  <c r="L889" i="16"/>
  <c r="O889" i="16"/>
  <c r="R889" i="16"/>
  <c r="U889" i="16"/>
  <c r="X889" i="16"/>
  <c r="L890" i="16"/>
  <c r="O890" i="16"/>
  <c r="R890" i="16"/>
  <c r="U890" i="16"/>
  <c r="X890" i="16"/>
  <c r="L891" i="16"/>
  <c r="O891" i="16"/>
  <c r="R891" i="16"/>
  <c r="U891" i="16"/>
  <c r="X891" i="16"/>
  <c r="L892" i="16"/>
  <c r="O892" i="16"/>
  <c r="R892" i="16"/>
  <c r="U892" i="16"/>
  <c r="X892" i="16"/>
  <c r="L893" i="16"/>
  <c r="O893" i="16"/>
  <c r="R893" i="16"/>
  <c r="U893" i="16"/>
  <c r="X893" i="16"/>
  <c r="L894" i="16"/>
  <c r="O894" i="16"/>
  <c r="R894" i="16"/>
  <c r="U894" i="16"/>
  <c r="X894" i="16"/>
  <c r="L895" i="16"/>
  <c r="O895" i="16"/>
  <c r="R895" i="16"/>
  <c r="U895" i="16"/>
  <c r="X895" i="16"/>
  <c r="L896" i="16"/>
  <c r="O896" i="16"/>
  <c r="R896" i="16"/>
  <c r="U896" i="16"/>
  <c r="X896" i="16"/>
  <c r="L897" i="16"/>
  <c r="O897" i="16"/>
  <c r="R897" i="16"/>
  <c r="U897" i="16"/>
  <c r="X897" i="16"/>
  <c r="L898" i="16"/>
  <c r="O898" i="16"/>
  <c r="R898" i="16"/>
  <c r="U898" i="16"/>
  <c r="X898" i="16"/>
  <c r="L899" i="16"/>
  <c r="O899" i="16"/>
  <c r="R899" i="16"/>
  <c r="U899" i="16"/>
  <c r="X899" i="16"/>
  <c r="L900" i="16"/>
  <c r="O900" i="16"/>
  <c r="R900" i="16"/>
  <c r="U900" i="16"/>
  <c r="X900" i="16"/>
  <c r="L901" i="16"/>
  <c r="O901" i="16"/>
  <c r="R901" i="16"/>
  <c r="U901" i="16"/>
  <c r="X901" i="16"/>
  <c r="L902" i="16"/>
  <c r="O902" i="16"/>
  <c r="R902" i="16"/>
  <c r="U902" i="16"/>
  <c r="X902" i="16"/>
  <c r="L903" i="16"/>
  <c r="O903" i="16"/>
  <c r="R903" i="16"/>
  <c r="U903" i="16"/>
  <c r="X903" i="16"/>
  <c r="X5" i="16"/>
  <c r="X6" i="16"/>
  <c r="U5" i="16"/>
  <c r="U6" i="16"/>
  <c r="R5" i="16"/>
  <c r="R6" i="16"/>
  <c r="L6" i="16"/>
  <c r="O5" i="16"/>
  <c r="O6" i="16"/>
  <c r="L5" i="16"/>
  <c r="AA903" i="16" l="1"/>
  <c r="AA885" i="16"/>
  <c r="AA878" i="16"/>
  <c r="AA902" i="16"/>
  <c r="AA897" i="16"/>
  <c r="AA889" i="16"/>
  <c r="AA881" i="16"/>
  <c r="AA870" i="16"/>
  <c r="AA873" i="16"/>
  <c r="AA901" i="16"/>
  <c r="AA875" i="16"/>
  <c r="AA900" i="16"/>
  <c r="AA896" i="16"/>
  <c r="AA892" i="16"/>
  <c r="AA888" i="16"/>
  <c r="AA884" i="16"/>
  <c r="AA880" i="16"/>
  <c r="AA876" i="16"/>
  <c r="AA872" i="16"/>
  <c r="AA899" i="16"/>
  <c r="AA898" i="16"/>
  <c r="AA895" i="16"/>
  <c r="AA894" i="16"/>
  <c r="AA893" i="16"/>
  <c r="AA891" i="16"/>
  <c r="AA890" i="16"/>
  <c r="AA887" i="16"/>
  <c r="AA886" i="16"/>
  <c r="AA883" i="16"/>
  <c r="AA882" i="16"/>
  <c r="AA879" i="16"/>
  <c r="AA877" i="16"/>
  <c r="AA874" i="16"/>
  <c r="AA871" i="16"/>
  <c r="AA869" i="16"/>
  <c r="AA6" i="16"/>
  <c r="AA5" i="16"/>
  <c r="I849" i="16" l="1"/>
  <c r="I850" i="16"/>
  <c r="I851" i="16"/>
  <c r="I852" i="16"/>
  <c r="I853" i="16"/>
  <c r="I854" i="16"/>
  <c r="I855" i="16"/>
  <c r="I856" i="16"/>
  <c r="I857" i="16"/>
  <c r="I858" i="16"/>
  <c r="I859" i="16"/>
  <c r="I860" i="16"/>
  <c r="I861" i="16"/>
  <c r="I862" i="16"/>
  <c r="I863" i="16"/>
  <c r="I864" i="16"/>
  <c r="I865" i="16"/>
  <c r="I866" i="16"/>
  <c r="I867" i="16"/>
  <c r="I868" i="16"/>
  <c r="L849" i="16"/>
  <c r="O849" i="16"/>
  <c r="R849" i="16"/>
  <c r="U849" i="16"/>
  <c r="X849" i="16"/>
  <c r="L850" i="16"/>
  <c r="O850" i="16"/>
  <c r="R850" i="16"/>
  <c r="U850" i="16"/>
  <c r="X850" i="16"/>
  <c r="L851" i="16"/>
  <c r="O851" i="16"/>
  <c r="R851" i="16"/>
  <c r="U851" i="16"/>
  <c r="X851" i="16"/>
  <c r="L852" i="16"/>
  <c r="O852" i="16"/>
  <c r="R852" i="16"/>
  <c r="U852" i="16"/>
  <c r="X852" i="16"/>
  <c r="L853" i="16"/>
  <c r="O853" i="16"/>
  <c r="R853" i="16"/>
  <c r="U853" i="16"/>
  <c r="X853" i="16"/>
  <c r="L854" i="16"/>
  <c r="O854" i="16"/>
  <c r="R854" i="16"/>
  <c r="U854" i="16"/>
  <c r="X854" i="16"/>
  <c r="L855" i="16"/>
  <c r="O855" i="16"/>
  <c r="R855" i="16"/>
  <c r="U855" i="16"/>
  <c r="X855" i="16"/>
  <c r="L856" i="16"/>
  <c r="O856" i="16"/>
  <c r="R856" i="16"/>
  <c r="U856" i="16"/>
  <c r="X856" i="16"/>
  <c r="L857" i="16"/>
  <c r="O857" i="16"/>
  <c r="R857" i="16"/>
  <c r="U857" i="16"/>
  <c r="X857" i="16"/>
  <c r="L858" i="16"/>
  <c r="O858" i="16"/>
  <c r="R858" i="16"/>
  <c r="U858" i="16"/>
  <c r="X858" i="16"/>
  <c r="L859" i="16"/>
  <c r="O859" i="16"/>
  <c r="R859" i="16"/>
  <c r="U859" i="16"/>
  <c r="X859" i="16"/>
  <c r="L860" i="16"/>
  <c r="O860" i="16"/>
  <c r="R860" i="16"/>
  <c r="U860" i="16"/>
  <c r="X860" i="16"/>
  <c r="L861" i="16"/>
  <c r="O861" i="16"/>
  <c r="R861" i="16"/>
  <c r="U861" i="16"/>
  <c r="X861" i="16"/>
  <c r="L862" i="16"/>
  <c r="O862" i="16"/>
  <c r="R862" i="16"/>
  <c r="U862" i="16"/>
  <c r="X862" i="16"/>
  <c r="L863" i="16"/>
  <c r="O863" i="16"/>
  <c r="R863" i="16"/>
  <c r="U863" i="16"/>
  <c r="X863" i="16"/>
  <c r="L864" i="16"/>
  <c r="O864" i="16"/>
  <c r="R864" i="16"/>
  <c r="U864" i="16"/>
  <c r="X864" i="16"/>
  <c r="L865" i="16"/>
  <c r="O865" i="16"/>
  <c r="R865" i="16"/>
  <c r="U865" i="16"/>
  <c r="X865" i="16"/>
  <c r="L866" i="16"/>
  <c r="O866" i="16"/>
  <c r="R866" i="16"/>
  <c r="U866" i="16"/>
  <c r="X866" i="16"/>
  <c r="L867" i="16"/>
  <c r="O867" i="16"/>
  <c r="R867" i="16"/>
  <c r="U867" i="16"/>
  <c r="X867" i="16"/>
  <c r="L868" i="16"/>
  <c r="O868" i="16"/>
  <c r="R868" i="16"/>
  <c r="U868" i="16"/>
  <c r="X868" i="16"/>
  <c r="AA868" i="16" l="1"/>
  <c r="AA860" i="16"/>
  <c r="AA849" i="16"/>
  <c r="AA852" i="16"/>
  <c r="AA859" i="16"/>
  <c r="AA853" i="16"/>
  <c r="AA851" i="16"/>
  <c r="AA856" i="16"/>
  <c r="AA862" i="16"/>
  <c r="AA864" i="16"/>
  <c r="AA857" i="16"/>
  <c r="AA850" i="16"/>
  <c r="AA865" i="16"/>
  <c r="AA861" i="16"/>
  <c r="AA854" i="16"/>
  <c r="AA855" i="16"/>
  <c r="AA858" i="16"/>
  <c r="AA863" i="16"/>
  <c r="AA866" i="16"/>
  <c r="AA867" i="16"/>
  <c r="N620" i="16"/>
  <c r="I793" i="16" l="1"/>
  <c r="I794" i="16"/>
  <c r="I795" i="16"/>
  <c r="I796" i="16"/>
  <c r="I797" i="16"/>
  <c r="I798" i="16"/>
  <c r="I799" i="16"/>
  <c r="I800" i="16"/>
  <c r="I801" i="16"/>
  <c r="I802" i="16"/>
  <c r="I803" i="16"/>
  <c r="I804" i="16"/>
  <c r="I805" i="16"/>
  <c r="I806" i="16"/>
  <c r="I807" i="16"/>
  <c r="I808" i="16"/>
  <c r="I809" i="16"/>
  <c r="I810" i="16"/>
  <c r="I811" i="16"/>
  <c r="I812" i="16"/>
  <c r="I813" i="16"/>
  <c r="I814" i="16"/>
  <c r="I815" i="16"/>
  <c r="I816" i="16"/>
  <c r="I817" i="16"/>
  <c r="I818" i="16"/>
  <c r="I819" i="16"/>
  <c r="I820" i="16"/>
  <c r="I821" i="16"/>
  <c r="I822" i="16"/>
  <c r="I823" i="16"/>
  <c r="I824" i="16"/>
  <c r="I825" i="16"/>
  <c r="I826" i="16"/>
  <c r="I827" i="16"/>
  <c r="I828" i="16"/>
  <c r="I829" i="16"/>
  <c r="I830" i="16"/>
  <c r="I831" i="16"/>
  <c r="I832" i="16"/>
  <c r="I833" i="16"/>
  <c r="I834" i="16"/>
  <c r="I835" i="16"/>
  <c r="I836" i="16"/>
  <c r="I837" i="16"/>
  <c r="I838" i="16"/>
  <c r="I839" i="16"/>
  <c r="I840" i="16"/>
  <c r="I841" i="16"/>
  <c r="I842" i="16"/>
  <c r="I843" i="16"/>
  <c r="I844" i="16"/>
  <c r="I845" i="16"/>
  <c r="I846" i="16"/>
  <c r="I847" i="16"/>
  <c r="I848" i="16"/>
  <c r="L794" i="16"/>
  <c r="O794" i="16"/>
  <c r="R794" i="16"/>
  <c r="U794" i="16"/>
  <c r="X794" i="16"/>
  <c r="L795" i="16"/>
  <c r="O795" i="16"/>
  <c r="R795" i="16"/>
  <c r="U795" i="16"/>
  <c r="X795" i="16"/>
  <c r="L796" i="16"/>
  <c r="O796" i="16"/>
  <c r="R796" i="16"/>
  <c r="U796" i="16"/>
  <c r="X796" i="16"/>
  <c r="L797" i="16"/>
  <c r="O797" i="16"/>
  <c r="R797" i="16"/>
  <c r="U797" i="16"/>
  <c r="X797" i="16"/>
  <c r="L798" i="16"/>
  <c r="O798" i="16"/>
  <c r="R798" i="16"/>
  <c r="U798" i="16"/>
  <c r="X798" i="16"/>
  <c r="L799" i="16"/>
  <c r="O799" i="16"/>
  <c r="R799" i="16"/>
  <c r="U799" i="16"/>
  <c r="X799" i="16"/>
  <c r="L800" i="16"/>
  <c r="O800" i="16"/>
  <c r="R800" i="16"/>
  <c r="U800" i="16"/>
  <c r="X800" i="16"/>
  <c r="L801" i="16"/>
  <c r="O801" i="16"/>
  <c r="R801" i="16"/>
  <c r="U801" i="16"/>
  <c r="X801" i="16"/>
  <c r="L802" i="16"/>
  <c r="O802" i="16"/>
  <c r="R802" i="16"/>
  <c r="U802" i="16"/>
  <c r="X802" i="16"/>
  <c r="L803" i="16"/>
  <c r="O803" i="16"/>
  <c r="R803" i="16"/>
  <c r="U803" i="16"/>
  <c r="X803" i="16"/>
  <c r="L804" i="16"/>
  <c r="O804" i="16"/>
  <c r="R804" i="16"/>
  <c r="U804" i="16"/>
  <c r="X804" i="16"/>
  <c r="L805" i="16"/>
  <c r="O805" i="16"/>
  <c r="R805" i="16"/>
  <c r="U805" i="16"/>
  <c r="X805" i="16"/>
  <c r="L806" i="16"/>
  <c r="O806" i="16"/>
  <c r="R806" i="16"/>
  <c r="U806" i="16"/>
  <c r="X806" i="16"/>
  <c r="L807" i="16"/>
  <c r="O807" i="16"/>
  <c r="R807" i="16"/>
  <c r="U807" i="16"/>
  <c r="X807" i="16"/>
  <c r="L808" i="16"/>
  <c r="O808" i="16"/>
  <c r="R808" i="16"/>
  <c r="U808" i="16"/>
  <c r="X808" i="16"/>
  <c r="L809" i="16"/>
  <c r="O809" i="16"/>
  <c r="R809" i="16"/>
  <c r="U809" i="16"/>
  <c r="X809" i="16"/>
  <c r="L810" i="16"/>
  <c r="O810" i="16"/>
  <c r="R810" i="16"/>
  <c r="U810" i="16"/>
  <c r="X810" i="16"/>
  <c r="L811" i="16"/>
  <c r="O811" i="16"/>
  <c r="R811" i="16"/>
  <c r="U811" i="16"/>
  <c r="X811" i="16"/>
  <c r="L812" i="16"/>
  <c r="O812" i="16"/>
  <c r="R812" i="16"/>
  <c r="U812" i="16"/>
  <c r="X812" i="16"/>
  <c r="L813" i="16"/>
  <c r="O813" i="16"/>
  <c r="R813" i="16"/>
  <c r="U813" i="16"/>
  <c r="X813" i="16"/>
  <c r="L814" i="16"/>
  <c r="O814" i="16"/>
  <c r="R814" i="16"/>
  <c r="U814" i="16"/>
  <c r="X814" i="16"/>
  <c r="L815" i="16"/>
  <c r="O815" i="16"/>
  <c r="R815" i="16"/>
  <c r="U815" i="16"/>
  <c r="X815" i="16"/>
  <c r="L816" i="16"/>
  <c r="O816" i="16"/>
  <c r="R816" i="16"/>
  <c r="U816" i="16"/>
  <c r="X816" i="16"/>
  <c r="L817" i="16"/>
  <c r="O817" i="16"/>
  <c r="R817" i="16"/>
  <c r="U817" i="16"/>
  <c r="X817" i="16"/>
  <c r="L818" i="16"/>
  <c r="O818" i="16"/>
  <c r="R818" i="16"/>
  <c r="U818" i="16"/>
  <c r="X818" i="16"/>
  <c r="L819" i="16"/>
  <c r="O819" i="16"/>
  <c r="R819" i="16"/>
  <c r="U819" i="16"/>
  <c r="X819" i="16"/>
  <c r="L820" i="16"/>
  <c r="O820" i="16"/>
  <c r="R820" i="16"/>
  <c r="U820" i="16"/>
  <c r="X820" i="16"/>
  <c r="L821" i="16"/>
  <c r="O821" i="16"/>
  <c r="R821" i="16"/>
  <c r="U821" i="16"/>
  <c r="X821" i="16"/>
  <c r="L822" i="16"/>
  <c r="O822" i="16"/>
  <c r="R822" i="16"/>
  <c r="U822" i="16"/>
  <c r="X822" i="16"/>
  <c r="L823" i="16"/>
  <c r="O823" i="16"/>
  <c r="R823" i="16"/>
  <c r="U823" i="16"/>
  <c r="X823" i="16"/>
  <c r="L824" i="16"/>
  <c r="O824" i="16"/>
  <c r="R824" i="16"/>
  <c r="U824" i="16"/>
  <c r="X824" i="16"/>
  <c r="L825" i="16"/>
  <c r="O825" i="16"/>
  <c r="R825" i="16"/>
  <c r="U825" i="16"/>
  <c r="X825" i="16"/>
  <c r="L826" i="16"/>
  <c r="O826" i="16"/>
  <c r="R826" i="16"/>
  <c r="U826" i="16"/>
  <c r="X826" i="16"/>
  <c r="L827" i="16"/>
  <c r="O827" i="16"/>
  <c r="R827" i="16"/>
  <c r="U827" i="16"/>
  <c r="X827" i="16"/>
  <c r="L828" i="16"/>
  <c r="O828" i="16"/>
  <c r="R828" i="16"/>
  <c r="U828" i="16"/>
  <c r="X828" i="16"/>
  <c r="L829" i="16"/>
  <c r="O829" i="16"/>
  <c r="R829" i="16"/>
  <c r="U829" i="16"/>
  <c r="X829" i="16"/>
  <c r="L830" i="16"/>
  <c r="O830" i="16"/>
  <c r="R830" i="16"/>
  <c r="U830" i="16"/>
  <c r="X830" i="16"/>
  <c r="L831" i="16"/>
  <c r="O831" i="16"/>
  <c r="R831" i="16"/>
  <c r="U831" i="16"/>
  <c r="X831" i="16"/>
  <c r="L832" i="16"/>
  <c r="O832" i="16"/>
  <c r="R832" i="16"/>
  <c r="U832" i="16"/>
  <c r="X832" i="16"/>
  <c r="L833" i="16"/>
  <c r="O833" i="16"/>
  <c r="R833" i="16"/>
  <c r="U833" i="16"/>
  <c r="X833" i="16"/>
  <c r="L834" i="16"/>
  <c r="O834" i="16"/>
  <c r="R834" i="16"/>
  <c r="U834" i="16"/>
  <c r="X834" i="16"/>
  <c r="L835" i="16"/>
  <c r="O835" i="16"/>
  <c r="R835" i="16"/>
  <c r="U835" i="16"/>
  <c r="X835" i="16"/>
  <c r="L836" i="16"/>
  <c r="O836" i="16"/>
  <c r="R836" i="16"/>
  <c r="U836" i="16"/>
  <c r="X836" i="16"/>
  <c r="L837" i="16"/>
  <c r="O837" i="16"/>
  <c r="R837" i="16"/>
  <c r="U837" i="16"/>
  <c r="X837" i="16"/>
  <c r="L838" i="16"/>
  <c r="O838" i="16"/>
  <c r="R838" i="16"/>
  <c r="U838" i="16"/>
  <c r="X838" i="16"/>
  <c r="L839" i="16"/>
  <c r="O839" i="16"/>
  <c r="R839" i="16"/>
  <c r="U839" i="16"/>
  <c r="X839" i="16"/>
  <c r="L840" i="16"/>
  <c r="O840" i="16"/>
  <c r="R840" i="16"/>
  <c r="U840" i="16"/>
  <c r="X840" i="16"/>
  <c r="L841" i="16"/>
  <c r="O841" i="16"/>
  <c r="R841" i="16"/>
  <c r="U841" i="16"/>
  <c r="X841" i="16"/>
  <c r="L842" i="16"/>
  <c r="O842" i="16"/>
  <c r="R842" i="16"/>
  <c r="U842" i="16"/>
  <c r="X842" i="16"/>
  <c r="L843" i="16"/>
  <c r="O843" i="16"/>
  <c r="R843" i="16"/>
  <c r="U843" i="16"/>
  <c r="X843" i="16"/>
  <c r="L844" i="16"/>
  <c r="O844" i="16"/>
  <c r="R844" i="16"/>
  <c r="U844" i="16"/>
  <c r="X844" i="16"/>
  <c r="L845" i="16"/>
  <c r="O845" i="16"/>
  <c r="R845" i="16"/>
  <c r="U845" i="16"/>
  <c r="X845" i="16"/>
  <c r="L846" i="16"/>
  <c r="O846" i="16"/>
  <c r="R846" i="16"/>
  <c r="U846" i="16"/>
  <c r="X846" i="16"/>
  <c r="L847" i="16"/>
  <c r="O847" i="16"/>
  <c r="R847" i="16"/>
  <c r="U847" i="16"/>
  <c r="X847" i="16"/>
  <c r="L848" i="16"/>
  <c r="O848" i="16"/>
  <c r="R848" i="16"/>
  <c r="U848" i="16"/>
  <c r="X848" i="16"/>
  <c r="X793" i="16"/>
  <c r="U793" i="16"/>
  <c r="R793" i="16"/>
  <c r="O793" i="16"/>
  <c r="L793" i="16"/>
  <c r="AA845" i="16" l="1"/>
  <c r="AA821" i="16"/>
  <c r="AA837" i="16"/>
  <c r="AA801" i="16"/>
  <c r="AA809" i="16"/>
  <c r="AA813" i="16"/>
  <c r="AA836" i="16"/>
  <c r="AA828" i="16"/>
  <c r="AA839" i="16"/>
  <c r="AA812" i="16"/>
  <c r="AA841" i="16"/>
  <c r="AA833" i="16"/>
  <c r="AA829" i="16"/>
  <c r="AA825" i="16"/>
  <c r="AA817" i="16"/>
  <c r="AA805" i="16"/>
  <c r="AA848" i="16"/>
  <c r="AA844" i="16"/>
  <c r="AA843" i="16"/>
  <c r="AA840" i="16"/>
  <c r="AA832" i="16"/>
  <c r="AA824" i="16"/>
  <c r="AA823" i="16"/>
  <c r="AA820" i="16"/>
  <c r="AA816" i="16"/>
  <c r="AA814" i="16"/>
  <c r="AA811" i="16"/>
  <c r="AA808" i="16"/>
  <c r="AA804" i="16"/>
  <c r="AA803" i="16"/>
  <c r="AA800" i="16"/>
  <c r="AA797" i="16"/>
  <c r="AA796" i="16"/>
  <c r="AA834" i="16"/>
  <c r="AA806" i="16"/>
  <c r="AA835" i="16"/>
  <c r="AA818" i="16"/>
  <c r="AA807" i="16"/>
  <c r="AA798" i="16"/>
  <c r="AA847" i="16"/>
  <c r="AA838" i="16"/>
  <c r="AA827" i="16"/>
  <c r="AA810" i="16"/>
  <c r="AA830" i="16"/>
  <c r="AA822" i="16"/>
  <c r="AA802" i="16"/>
  <c r="AA842" i="16"/>
  <c r="AA794" i="16"/>
  <c r="AA846" i="16"/>
  <c r="AA826" i="16"/>
  <c r="AA815" i="16"/>
  <c r="AA795" i="16"/>
  <c r="AA793" i="16"/>
  <c r="AA819" i="16"/>
  <c r="AA831" i="16"/>
  <c r="AA799" i="16"/>
  <c r="Q318" i="16"/>
  <c r="I769" i="16"/>
  <c r="I770" i="16"/>
  <c r="I771" i="16"/>
  <c r="I772" i="16"/>
  <c r="I773" i="16"/>
  <c r="I774" i="16"/>
  <c r="I775" i="16"/>
  <c r="I776" i="16"/>
  <c r="I777" i="16"/>
  <c r="I778" i="16"/>
  <c r="I779" i="16"/>
  <c r="I780" i="16"/>
  <c r="I781" i="16"/>
  <c r="I782" i="16"/>
  <c r="I783" i="16"/>
  <c r="I784" i="16"/>
  <c r="I785" i="16"/>
  <c r="I786" i="16"/>
  <c r="I787" i="16"/>
  <c r="I788" i="16"/>
  <c r="I789" i="16"/>
  <c r="I790" i="16"/>
  <c r="I791" i="16"/>
  <c r="I792" i="16"/>
  <c r="L770" i="16"/>
  <c r="O770" i="16"/>
  <c r="R770" i="16"/>
  <c r="U770" i="16"/>
  <c r="X770" i="16"/>
  <c r="L771" i="16"/>
  <c r="O771" i="16"/>
  <c r="R771" i="16"/>
  <c r="U771" i="16"/>
  <c r="X771" i="16"/>
  <c r="L772" i="16"/>
  <c r="O772" i="16"/>
  <c r="R772" i="16"/>
  <c r="U772" i="16"/>
  <c r="X772" i="16"/>
  <c r="L773" i="16"/>
  <c r="O773" i="16"/>
  <c r="R773" i="16"/>
  <c r="U773" i="16"/>
  <c r="X773" i="16"/>
  <c r="L774" i="16"/>
  <c r="O774" i="16"/>
  <c r="R774" i="16"/>
  <c r="U774" i="16"/>
  <c r="X774" i="16"/>
  <c r="L775" i="16"/>
  <c r="O775" i="16"/>
  <c r="R775" i="16"/>
  <c r="U775" i="16"/>
  <c r="X775" i="16"/>
  <c r="L776" i="16"/>
  <c r="O776" i="16"/>
  <c r="R776" i="16"/>
  <c r="U776" i="16"/>
  <c r="X776" i="16"/>
  <c r="L777" i="16"/>
  <c r="O777" i="16"/>
  <c r="R777" i="16"/>
  <c r="U777" i="16"/>
  <c r="X777" i="16"/>
  <c r="L778" i="16"/>
  <c r="O778" i="16"/>
  <c r="R778" i="16"/>
  <c r="U778" i="16"/>
  <c r="X778" i="16"/>
  <c r="L779" i="16"/>
  <c r="O779" i="16"/>
  <c r="R779" i="16"/>
  <c r="U779" i="16"/>
  <c r="X779" i="16"/>
  <c r="L780" i="16"/>
  <c r="O780" i="16"/>
  <c r="R780" i="16"/>
  <c r="U780" i="16"/>
  <c r="X780" i="16"/>
  <c r="L781" i="16"/>
  <c r="O781" i="16"/>
  <c r="R781" i="16"/>
  <c r="U781" i="16"/>
  <c r="X781" i="16"/>
  <c r="L782" i="16"/>
  <c r="O782" i="16"/>
  <c r="R782" i="16"/>
  <c r="U782" i="16"/>
  <c r="X782" i="16"/>
  <c r="L783" i="16"/>
  <c r="O783" i="16"/>
  <c r="R783" i="16"/>
  <c r="U783" i="16"/>
  <c r="X783" i="16"/>
  <c r="L784" i="16"/>
  <c r="O784" i="16"/>
  <c r="R784" i="16"/>
  <c r="U784" i="16"/>
  <c r="X784" i="16"/>
  <c r="L785" i="16"/>
  <c r="O785" i="16"/>
  <c r="R785" i="16"/>
  <c r="U785" i="16"/>
  <c r="X785" i="16"/>
  <c r="L786" i="16"/>
  <c r="O786" i="16"/>
  <c r="R786" i="16"/>
  <c r="U786" i="16"/>
  <c r="X786" i="16"/>
  <c r="L787" i="16"/>
  <c r="O787" i="16"/>
  <c r="R787" i="16"/>
  <c r="U787" i="16"/>
  <c r="X787" i="16"/>
  <c r="L788" i="16"/>
  <c r="O788" i="16"/>
  <c r="R788" i="16"/>
  <c r="U788" i="16"/>
  <c r="X788" i="16"/>
  <c r="L789" i="16"/>
  <c r="O789" i="16"/>
  <c r="R789" i="16"/>
  <c r="U789" i="16"/>
  <c r="X789" i="16"/>
  <c r="L790" i="16"/>
  <c r="O790" i="16"/>
  <c r="R790" i="16"/>
  <c r="U790" i="16"/>
  <c r="X790" i="16"/>
  <c r="L791" i="16"/>
  <c r="O791" i="16"/>
  <c r="R791" i="16"/>
  <c r="U791" i="16"/>
  <c r="X791" i="16"/>
  <c r="L792" i="16"/>
  <c r="O792" i="16"/>
  <c r="R792" i="16"/>
  <c r="U792" i="16"/>
  <c r="X792" i="16"/>
  <c r="X769" i="16"/>
  <c r="U769" i="16"/>
  <c r="R769" i="16"/>
  <c r="O769" i="16"/>
  <c r="L769" i="16"/>
  <c r="AA772" i="16" l="1"/>
  <c r="AA781" i="16"/>
  <c r="AA778" i="16"/>
  <c r="AA792" i="16"/>
  <c r="AA788" i="16"/>
  <c r="AA791" i="16"/>
  <c r="AA784" i="16"/>
  <c r="AA780" i="16"/>
  <c r="AA776" i="16"/>
  <c r="AA789" i="16"/>
  <c r="AA779" i="16"/>
  <c r="AA773" i="16"/>
  <c r="AA787" i="16"/>
  <c r="AA785" i="16"/>
  <c r="AA783" i="16"/>
  <c r="AA782" i="16"/>
  <c r="AA775" i="16"/>
  <c r="AA771" i="16"/>
  <c r="AA769" i="16"/>
  <c r="AA777" i="16"/>
  <c r="AA786" i="16"/>
  <c r="AA774" i="16"/>
  <c r="AA790" i="16"/>
  <c r="AA770" i="16"/>
  <c r="I747" i="16" l="1"/>
  <c r="I748" i="16"/>
  <c r="I749" i="16"/>
  <c r="I750" i="16"/>
  <c r="I751" i="16"/>
  <c r="I752" i="16"/>
  <c r="I753" i="16"/>
  <c r="I754" i="16"/>
  <c r="I755" i="16"/>
  <c r="I756" i="16"/>
  <c r="I757" i="16"/>
  <c r="I758" i="16"/>
  <c r="I759" i="16"/>
  <c r="I760" i="16"/>
  <c r="I761" i="16"/>
  <c r="I762" i="16"/>
  <c r="I763" i="16"/>
  <c r="I764" i="16"/>
  <c r="I765" i="16"/>
  <c r="I766" i="16"/>
  <c r="I767" i="16"/>
  <c r="I768" i="16"/>
  <c r="L748" i="16"/>
  <c r="O748" i="16"/>
  <c r="R748" i="16"/>
  <c r="U748" i="16"/>
  <c r="X748" i="16"/>
  <c r="L749" i="16"/>
  <c r="O749" i="16"/>
  <c r="R749" i="16"/>
  <c r="U749" i="16"/>
  <c r="X749" i="16"/>
  <c r="L750" i="16"/>
  <c r="O750" i="16"/>
  <c r="R750" i="16"/>
  <c r="U750" i="16"/>
  <c r="X750" i="16"/>
  <c r="L751" i="16"/>
  <c r="O751" i="16"/>
  <c r="R751" i="16"/>
  <c r="U751" i="16"/>
  <c r="X751" i="16"/>
  <c r="L752" i="16"/>
  <c r="O752" i="16"/>
  <c r="R752" i="16"/>
  <c r="U752" i="16"/>
  <c r="X752" i="16"/>
  <c r="L753" i="16"/>
  <c r="O753" i="16"/>
  <c r="R753" i="16"/>
  <c r="U753" i="16"/>
  <c r="X753" i="16"/>
  <c r="L754" i="16"/>
  <c r="O754" i="16"/>
  <c r="R754" i="16"/>
  <c r="U754" i="16"/>
  <c r="X754" i="16"/>
  <c r="L755" i="16"/>
  <c r="O755" i="16"/>
  <c r="R755" i="16"/>
  <c r="U755" i="16"/>
  <c r="X755" i="16"/>
  <c r="L756" i="16"/>
  <c r="O756" i="16"/>
  <c r="R756" i="16"/>
  <c r="U756" i="16"/>
  <c r="X756" i="16"/>
  <c r="L757" i="16"/>
  <c r="O757" i="16"/>
  <c r="R757" i="16"/>
  <c r="U757" i="16"/>
  <c r="X757" i="16"/>
  <c r="L758" i="16"/>
  <c r="O758" i="16"/>
  <c r="R758" i="16"/>
  <c r="U758" i="16"/>
  <c r="X758" i="16"/>
  <c r="L759" i="16"/>
  <c r="O759" i="16"/>
  <c r="R759" i="16"/>
  <c r="U759" i="16"/>
  <c r="X759" i="16"/>
  <c r="L760" i="16"/>
  <c r="O760" i="16"/>
  <c r="R760" i="16"/>
  <c r="U760" i="16"/>
  <c r="X760" i="16"/>
  <c r="L761" i="16"/>
  <c r="O761" i="16"/>
  <c r="R761" i="16"/>
  <c r="U761" i="16"/>
  <c r="X761" i="16"/>
  <c r="L762" i="16"/>
  <c r="O762" i="16"/>
  <c r="R762" i="16"/>
  <c r="U762" i="16"/>
  <c r="X762" i="16"/>
  <c r="L763" i="16"/>
  <c r="O763" i="16"/>
  <c r="R763" i="16"/>
  <c r="U763" i="16"/>
  <c r="X763" i="16"/>
  <c r="L764" i="16"/>
  <c r="O764" i="16"/>
  <c r="R764" i="16"/>
  <c r="U764" i="16"/>
  <c r="X764" i="16"/>
  <c r="L765" i="16"/>
  <c r="O765" i="16"/>
  <c r="R765" i="16"/>
  <c r="U765" i="16"/>
  <c r="X765" i="16"/>
  <c r="L766" i="16"/>
  <c r="O766" i="16"/>
  <c r="R766" i="16"/>
  <c r="U766" i="16"/>
  <c r="X766" i="16"/>
  <c r="L767" i="16"/>
  <c r="O767" i="16"/>
  <c r="R767" i="16"/>
  <c r="U767" i="16"/>
  <c r="X767" i="16"/>
  <c r="L768" i="16"/>
  <c r="O768" i="16"/>
  <c r="R768" i="16"/>
  <c r="U768" i="16"/>
  <c r="X768" i="16"/>
  <c r="X747" i="16"/>
  <c r="U747" i="16"/>
  <c r="R747" i="16"/>
  <c r="O747" i="16"/>
  <c r="L747" i="16"/>
  <c r="AA768" i="16" l="1"/>
  <c r="AA763" i="16"/>
  <c r="AA759" i="16"/>
  <c r="AA754" i="16"/>
  <c r="AA753" i="16"/>
  <c r="AA756" i="16"/>
  <c r="AA748" i="16"/>
  <c r="AA764" i="16"/>
  <c r="AA761" i="16"/>
  <c r="AA765" i="16"/>
  <c r="AA749" i="16"/>
  <c r="AA767" i="16"/>
  <c r="AA755" i="16"/>
  <c r="AA747" i="16"/>
  <c r="AA751" i="16"/>
  <c r="AA760" i="16"/>
  <c r="AA757" i="16"/>
  <c r="AA752" i="16"/>
  <c r="AA766" i="16"/>
  <c r="AA758" i="16"/>
  <c r="AA750" i="16"/>
  <c r="AA762" i="16"/>
  <c r="I717" i="16" l="1"/>
  <c r="I718" i="16"/>
  <c r="I719" i="16"/>
  <c r="I720" i="16"/>
  <c r="I721" i="16"/>
  <c r="I722" i="16"/>
  <c r="I723" i="16"/>
  <c r="I724" i="16"/>
  <c r="I725" i="16"/>
  <c r="I726" i="16"/>
  <c r="I727" i="16"/>
  <c r="I728" i="16"/>
  <c r="I729" i="16"/>
  <c r="I730" i="16"/>
  <c r="I731" i="16"/>
  <c r="I732" i="16"/>
  <c r="I733" i="16"/>
  <c r="I734" i="16"/>
  <c r="I735" i="16"/>
  <c r="I736" i="16"/>
  <c r="I737" i="16"/>
  <c r="I738" i="16"/>
  <c r="I739" i="16"/>
  <c r="I740" i="16"/>
  <c r="I741" i="16"/>
  <c r="I742" i="16"/>
  <c r="I743" i="16"/>
  <c r="I744" i="16"/>
  <c r="I745" i="16"/>
  <c r="I746" i="16"/>
  <c r="L745" i="16"/>
  <c r="O745" i="16"/>
  <c r="R745" i="16"/>
  <c r="U745" i="16"/>
  <c r="X745" i="16"/>
  <c r="L746" i="16"/>
  <c r="O746" i="16"/>
  <c r="R746" i="16"/>
  <c r="U746" i="16"/>
  <c r="X746" i="16"/>
  <c r="L717" i="16"/>
  <c r="O717" i="16"/>
  <c r="R717" i="16"/>
  <c r="U717" i="16"/>
  <c r="X717" i="16"/>
  <c r="L718" i="16"/>
  <c r="O718" i="16"/>
  <c r="R718" i="16"/>
  <c r="U718" i="16"/>
  <c r="X718" i="16"/>
  <c r="L719" i="16"/>
  <c r="O719" i="16"/>
  <c r="R719" i="16"/>
  <c r="U719" i="16"/>
  <c r="X719" i="16"/>
  <c r="L720" i="16"/>
  <c r="O720" i="16"/>
  <c r="R720" i="16"/>
  <c r="U720" i="16"/>
  <c r="X720" i="16"/>
  <c r="L721" i="16"/>
  <c r="O721" i="16"/>
  <c r="R721" i="16"/>
  <c r="U721" i="16"/>
  <c r="X721" i="16"/>
  <c r="L722" i="16"/>
  <c r="O722" i="16"/>
  <c r="R722" i="16"/>
  <c r="U722" i="16"/>
  <c r="X722" i="16"/>
  <c r="L723" i="16"/>
  <c r="O723" i="16"/>
  <c r="R723" i="16"/>
  <c r="U723" i="16"/>
  <c r="X723" i="16"/>
  <c r="L724" i="16"/>
  <c r="O724" i="16"/>
  <c r="R724" i="16"/>
  <c r="U724" i="16"/>
  <c r="X724" i="16"/>
  <c r="L725" i="16"/>
  <c r="O725" i="16"/>
  <c r="R725" i="16"/>
  <c r="U725" i="16"/>
  <c r="X725" i="16"/>
  <c r="L726" i="16"/>
  <c r="O726" i="16"/>
  <c r="R726" i="16"/>
  <c r="U726" i="16"/>
  <c r="X726" i="16"/>
  <c r="L727" i="16"/>
  <c r="O727" i="16"/>
  <c r="R727" i="16"/>
  <c r="U727" i="16"/>
  <c r="X727" i="16"/>
  <c r="L728" i="16"/>
  <c r="O728" i="16"/>
  <c r="R728" i="16"/>
  <c r="U728" i="16"/>
  <c r="X728" i="16"/>
  <c r="L729" i="16"/>
  <c r="O729" i="16"/>
  <c r="R729" i="16"/>
  <c r="U729" i="16"/>
  <c r="X729" i="16"/>
  <c r="L730" i="16"/>
  <c r="O730" i="16"/>
  <c r="R730" i="16"/>
  <c r="U730" i="16"/>
  <c r="X730" i="16"/>
  <c r="L731" i="16"/>
  <c r="O731" i="16"/>
  <c r="R731" i="16"/>
  <c r="U731" i="16"/>
  <c r="X731" i="16"/>
  <c r="L732" i="16"/>
  <c r="O732" i="16"/>
  <c r="R732" i="16"/>
  <c r="U732" i="16"/>
  <c r="X732" i="16"/>
  <c r="L733" i="16"/>
  <c r="O733" i="16"/>
  <c r="R733" i="16"/>
  <c r="U733" i="16"/>
  <c r="X733" i="16"/>
  <c r="L734" i="16"/>
  <c r="O734" i="16"/>
  <c r="R734" i="16"/>
  <c r="U734" i="16"/>
  <c r="X734" i="16"/>
  <c r="L735" i="16"/>
  <c r="O735" i="16"/>
  <c r="R735" i="16"/>
  <c r="U735" i="16"/>
  <c r="X735" i="16"/>
  <c r="L736" i="16"/>
  <c r="O736" i="16"/>
  <c r="R736" i="16"/>
  <c r="U736" i="16"/>
  <c r="X736" i="16"/>
  <c r="L737" i="16"/>
  <c r="O737" i="16"/>
  <c r="R737" i="16"/>
  <c r="U737" i="16"/>
  <c r="X737" i="16"/>
  <c r="L738" i="16"/>
  <c r="O738" i="16"/>
  <c r="R738" i="16"/>
  <c r="U738" i="16"/>
  <c r="X738" i="16"/>
  <c r="L739" i="16"/>
  <c r="O739" i="16"/>
  <c r="R739" i="16"/>
  <c r="U739" i="16"/>
  <c r="X739" i="16"/>
  <c r="L740" i="16"/>
  <c r="O740" i="16"/>
  <c r="R740" i="16"/>
  <c r="U740" i="16"/>
  <c r="X740" i="16"/>
  <c r="L741" i="16"/>
  <c r="O741" i="16"/>
  <c r="R741" i="16"/>
  <c r="U741" i="16"/>
  <c r="X741" i="16"/>
  <c r="L742" i="16"/>
  <c r="O742" i="16"/>
  <c r="R742" i="16"/>
  <c r="U742" i="16"/>
  <c r="X742" i="16"/>
  <c r="L743" i="16"/>
  <c r="O743" i="16"/>
  <c r="R743" i="16"/>
  <c r="U743" i="16"/>
  <c r="X743" i="16"/>
  <c r="L744" i="16"/>
  <c r="O744" i="16"/>
  <c r="R744" i="16"/>
  <c r="U744" i="16"/>
  <c r="X744" i="16"/>
  <c r="AA744" i="16" l="1"/>
  <c r="AA740" i="16"/>
  <c r="AA728" i="16"/>
  <c r="AA724" i="16"/>
  <c r="AA720" i="16"/>
  <c r="AA736" i="16"/>
  <c r="AA721" i="16"/>
  <c r="AA737" i="16"/>
  <c r="AA727" i="16"/>
  <c r="AA726" i="16"/>
  <c r="AA723" i="16"/>
  <c r="AA735" i="16"/>
  <c r="AA732" i="16"/>
  <c r="AA730" i="16"/>
  <c r="AA731" i="16"/>
  <c r="AA719" i="16"/>
  <c r="AA738" i="16"/>
  <c r="AA743" i="16"/>
  <c r="AA739" i="16"/>
  <c r="AA722" i="16"/>
  <c r="AA741" i="16"/>
  <c r="AA733" i="16"/>
  <c r="AA729" i="16"/>
  <c r="AA725" i="16"/>
  <c r="AA742" i="16"/>
  <c r="AA717" i="16"/>
  <c r="AA734" i="16"/>
  <c r="AA718" i="16"/>
  <c r="AA745" i="16"/>
  <c r="AA746" i="16"/>
  <c r="I672" i="16"/>
  <c r="I673" i="16"/>
  <c r="I674" i="16"/>
  <c r="I675" i="16"/>
  <c r="I676" i="16"/>
  <c r="I677" i="16"/>
  <c r="I678" i="16"/>
  <c r="I679" i="16"/>
  <c r="I680" i="16"/>
  <c r="I681" i="16"/>
  <c r="I682" i="16"/>
  <c r="I683" i="16"/>
  <c r="I684" i="16"/>
  <c r="I685" i="16"/>
  <c r="I686" i="16"/>
  <c r="I687" i="16"/>
  <c r="I688" i="16"/>
  <c r="I689" i="16"/>
  <c r="I690" i="16"/>
  <c r="I691" i="16"/>
  <c r="I692" i="16"/>
  <c r="I693" i="16"/>
  <c r="I694" i="16"/>
  <c r="I695" i="16"/>
  <c r="I696" i="16"/>
  <c r="I697" i="16"/>
  <c r="I698" i="16"/>
  <c r="I699" i="16"/>
  <c r="I700" i="16"/>
  <c r="I701" i="16"/>
  <c r="I702" i="16"/>
  <c r="I703" i="16"/>
  <c r="I704" i="16"/>
  <c r="I705" i="16"/>
  <c r="I706" i="16"/>
  <c r="I707" i="16"/>
  <c r="I708" i="16"/>
  <c r="I709" i="16"/>
  <c r="I710" i="16"/>
  <c r="I711" i="16"/>
  <c r="I712" i="16"/>
  <c r="I713" i="16"/>
  <c r="I714" i="16"/>
  <c r="I715" i="16"/>
  <c r="I716" i="16"/>
  <c r="L673" i="16"/>
  <c r="O673" i="16"/>
  <c r="R673" i="16"/>
  <c r="U673" i="16"/>
  <c r="X673" i="16"/>
  <c r="L674" i="16"/>
  <c r="O674" i="16"/>
  <c r="R674" i="16"/>
  <c r="U674" i="16"/>
  <c r="X674" i="16"/>
  <c r="L675" i="16"/>
  <c r="O675" i="16"/>
  <c r="R675" i="16"/>
  <c r="U675" i="16"/>
  <c r="X675" i="16"/>
  <c r="L676" i="16"/>
  <c r="O676" i="16"/>
  <c r="R676" i="16"/>
  <c r="U676" i="16"/>
  <c r="X676" i="16"/>
  <c r="L677" i="16"/>
  <c r="O677" i="16"/>
  <c r="R677" i="16"/>
  <c r="U677" i="16"/>
  <c r="X677" i="16"/>
  <c r="L678" i="16"/>
  <c r="O678" i="16"/>
  <c r="R678" i="16"/>
  <c r="U678" i="16"/>
  <c r="X678" i="16"/>
  <c r="L679" i="16"/>
  <c r="O679" i="16"/>
  <c r="R679" i="16"/>
  <c r="U679" i="16"/>
  <c r="X679" i="16"/>
  <c r="L680" i="16"/>
  <c r="O680" i="16"/>
  <c r="R680" i="16"/>
  <c r="U680" i="16"/>
  <c r="X680" i="16"/>
  <c r="L681" i="16"/>
  <c r="O681" i="16"/>
  <c r="R681" i="16"/>
  <c r="U681" i="16"/>
  <c r="X681" i="16"/>
  <c r="L682" i="16"/>
  <c r="O682" i="16"/>
  <c r="R682" i="16"/>
  <c r="U682" i="16"/>
  <c r="X682" i="16"/>
  <c r="L683" i="16"/>
  <c r="O683" i="16"/>
  <c r="R683" i="16"/>
  <c r="U683" i="16"/>
  <c r="X683" i="16"/>
  <c r="L684" i="16"/>
  <c r="O684" i="16"/>
  <c r="R684" i="16"/>
  <c r="U684" i="16"/>
  <c r="X684" i="16"/>
  <c r="L685" i="16"/>
  <c r="O685" i="16"/>
  <c r="R685" i="16"/>
  <c r="U685" i="16"/>
  <c r="X685" i="16"/>
  <c r="L686" i="16"/>
  <c r="O686" i="16"/>
  <c r="R686" i="16"/>
  <c r="U686" i="16"/>
  <c r="X686" i="16"/>
  <c r="L687" i="16"/>
  <c r="O687" i="16"/>
  <c r="R687" i="16"/>
  <c r="U687" i="16"/>
  <c r="X687" i="16"/>
  <c r="L688" i="16"/>
  <c r="O688" i="16"/>
  <c r="R688" i="16"/>
  <c r="U688" i="16"/>
  <c r="X688" i="16"/>
  <c r="L689" i="16"/>
  <c r="O689" i="16"/>
  <c r="R689" i="16"/>
  <c r="U689" i="16"/>
  <c r="X689" i="16"/>
  <c r="L690" i="16"/>
  <c r="O690" i="16"/>
  <c r="R690" i="16"/>
  <c r="U690" i="16"/>
  <c r="X690" i="16"/>
  <c r="L691" i="16"/>
  <c r="O691" i="16"/>
  <c r="R691" i="16"/>
  <c r="U691" i="16"/>
  <c r="X691" i="16"/>
  <c r="L692" i="16"/>
  <c r="O692" i="16"/>
  <c r="R692" i="16"/>
  <c r="U692" i="16"/>
  <c r="X692" i="16"/>
  <c r="L693" i="16"/>
  <c r="O693" i="16"/>
  <c r="R693" i="16"/>
  <c r="U693" i="16"/>
  <c r="X693" i="16"/>
  <c r="L694" i="16"/>
  <c r="O694" i="16"/>
  <c r="R694" i="16"/>
  <c r="U694" i="16"/>
  <c r="X694" i="16"/>
  <c r="L695" i="16"/>
  <c r="O695" i="16"/>
  <c r="R695" i="16"/>
  <c r="U695" i="16"/>
  <c r="X695" i="16"/>
  <c r="L696" i="16"/>
  <c r="O696" i="16"/>
  <c r="R696" i="16"/>
  <c r="U696" i="16"/>
  <c r="X696" i="16"/>
  <c r="L697" i="16"/>
  <c r="O697" i="16"/>
  <c r="R697" i="16"/>
  <c r="U697" i="16"/>
  <c r="X697" i="16"/>
  <c r="L698" i="16"/>
  <c r="O698" i="16"/>
  <c r="R698" i="16"/>
  <c r="U698" i="16"/>
  <c r="X698" i="16"/>
  <c r="L699" i="16"/>
  <c r="O699" i="16"/>
  <c r="R699" i="16"/>
  <c r="U699" i="16"/>
  <c r="X699" i="16"/>
  <c r="L700" i="16"/>
  <c r="O700" i="16"/>
  <c r="R700" i="16"/>
  <c r="U700" i="16"/>
  <c r="X700" i="16"/>
  <c r="L701" i="16"/>
  <c r="O701" i="16"/>
  <c r="R701" i="16"/>
  <c r="U701" i="16"/>
  <c r="X701" i="16"/>
  <c r="L702" i="16"/>
  <c r="O702" i="16"/>
  <c r="R702" i="16"/>
  <c r="U702" i="16"/>
  <c r="X702" i="16"/>
  <c r="L703" i="16"/>
  <c r="O703" i="16"/>
  <c r="R703" i="16"/>
  <c r="U703" i="16"/>
  <c r="X703" i="16"/>
  <c r="L704" i="16"/>
  <c r="O704" i="16"/>
  <c r="R704" i="16"/>
  <c r="U704" i="16"/>
  <c r="X704" i="16"/>
  <c r="L705" i="16"/>
  <c r="O705" i="16"/>
  <c r="R705" i="16"/>
  <c r="U705" i="16"/>
  <c r="X705" i="16"/>
  <c r="L706" i="16"/>
  <c r="O706" i="16"/>
  <c r="R706" i="16"/>
  <c r="U706" i="16"/>
  <c r="X706" i="16"/>
  <c r="L707" i="16"/>
  <c r="O707" i="16"/>
  <c r="R707" i="16"/>
  <c r="U707" i="16"/>
  <c r="X707" i="16"/>
  <c r="L708" i="16"/>
  <c r="O708" i="16"/>
  <c r="R708" i="16"/>
  <c r="U708" i="16"/>
  <c r="X708" i="16"/>
  <c r="L709" i="16"/>
  <c r="O709" i="16"/>
  <c r="R709" i="16"/>
  <c r="U709" i="16"/>
  <c r="X709" i="16"/>
  <c r="L710" i="16"/>
  <c r="O710" i="16"/>
  <c r="R710" i="16"/>
  <c r="U710" i="16"/>
  <c r="X710" i="16"/>
  <c r="L711" i="16"/>
  <c r="O711" i="16"/>
  <c r="R711" i="16"/>
  <c r="U711" i="16"/>
  <c r="X711" i="16"/>
  <c r="L712" i="16"/>
  <c r="O712" i="16"/>
  <c r="R712" i="16"/>
  <c r="U712" i="16"/>
  <c r="X712" i="16"/>
  <c r="L713" i="16"/>
  <c r="O713" i="16"/>
  <c r="R713" i="16"/>
  <c r="U713" i="16"/>
  <c r="X713" i="16"/>
  <c r="L714" i="16"/>
  <c r="O714" i="16"/>
  <c r="R714" i="16"/>
  <c r="U714" i="16"/>
  <c r="X714" i="16"/>
  <c r="L715" i="16"/>
  <c r="O715" i="16"/>
  <c r="R715" i="16"/>
  <c r="U715" i="16"/>
  <c r="X715" i="16"/>
  <c r="L716" i="16"/>
  <c r="O716" i="16"/>
  <c r="R716" i="16"/>
  <c r="U716" i="16"/>
  <c r="X716" i="16"/>
  <c r="X672" i="16"/>
  <c r="U672" i="16"/>
  <c r="R672" i="16"/>
  <c r="O672" i="16"/>
  <c r="L672" i="16"/>
  <c r="AA679" i="16" l="1"/>
  <c r="AA684" i="16"/>
  <c r="AA713" i="16"/>
  <c r="AA697" i="16"/>
  <c r="AA709" i="16"/>
  <c r="AA691" i="16"/>
  <c r="AA701" i="16"/>
  <c r="AA715" i="16"/>
  <c r="AA705" i="16"/>
  <c r="AA698" i="16"/>
  <c r="AA681" i="16"/>
  <c r="AA673" i="16"/>
  <c r="AA710" i="16"/>
  <c r="AA707" i="16"/>
  <c r="AA687" i="16"/>
  <c r="AA685" i="16"/>
  <c r="AA716" i="16"/>
  <c r="AA712" i="16"/>
  <c r="AA708" i="16"/>
  <c r="AA704" i="16"/>
  <c r="AA700" i="16"/>
  <c r="AA696" i="16"/>
  <c r="AA692" i="16"/>
  <c r="AA688" i="16"/>
  <c r="AA680" i="16"/>
  <c r="AA702" i="16"/>
  <c r="AA699" i="16"/>
  <c r="AA693" i="16"/>
  <c r="AA683" i="16"/>
  <c r="AA711" i="16"/>
  <c r="AA677" i="16"/>
  <c r="AA694" i="16"/>
  <c r="AA686" i="16"/>
  <c r="AA703" i="16"/>
  <c r="AA695" i="16"/>
  <c r="AA689" i="16"/>
  <c r="AA678" i="16"/>
  <c r="AA676" i="16"/>
  <c r="AA675" i="16"/>
  <c r="AA674" i="16"/>
  <c r="AA714" i="16"/>
  <c r="AA706" i="16"/>
  <c r="AA690" i="16"/>
  <c r="AA672" i="16"/>
  <c r="AA682" i="16"/>
  <c r="I637" i="16"/>
  <c r="I638" i="16"/>
  <c r="I639" i="16"/>
  <c r="I640" i="16"/>
  <c r="I641" i="16"/>
  <c r="I642" i="16"/>
  <c r="I643" i="16"/>
  <c r="I644" i="16"/>
  <c r="I645" i="16"/>
  <c r="I646" i="16"/>
  <c r="I647" i="16"/>
  <c r="I648" i="16"/>
  <c r="I649" i="16"/>
  <c r="I650" i="16"/>
  <c r="I651" i="16"/>
  <c r="I652" i="16"/>
  <c r="I653" i="16"/>
  <c r="I654" i="16"/>
  <c r="I655" i="16"/>
  <c r="I656" i="16"/>
  <c r="I657" i="16"/>
  <c r="I658" i="16"/>
  <c r="I659" i="16"/>
  <c r="I660" i="16"/>
  <c r="I661" i="16"/>
  <c r="I662" i="16"/>
  <c r="I663" i="16"/>
  <c r="I664" i="16"/>
  <c r="I665" i="16"/>
  <c r="I666" i="16"/>
  <c r="I667" i="16"/>
  <c r="I668" i="16"/>
  <c r="I669" i="16"/>
  <c r="I670" i="16"/>
  <c r="I671" i="16"/>
  <c r="L671" i="16"/>
  <c r="O671" i="16"/>
  <c r="R671" i="16"/>
  <c r="U671" i="16"/>
  <c r="X671" i="16"/>
  <c r="L638" i="16"/>
  <c r="O638" i="16"/>
  <c r="R638" i="16"/>
  <c r="U638" i="16"/>
  <c r="X638" i="16"/>
  <c r="L639" i="16"/>
  <c r="O639" i="16"/>
  <c r="R639" i="16"/>
  <c r="U639" i="16"/>
  <c r="X639" i="16"/>
  <c r="L640" i="16"/>
  <c r="O640" i="16"/>
  <c r="R640" i="16"/>
  <c r="U640" i="16"/>
  <c r="X640" i="16"/>
  <c r="L641" i="16"/>
  <c r="O641" i="16"/>
  <c r="R641" i="16"/>
  <c r="U641" i="16"/>
  <c r="X641" i="16"/>
  <c r="L642" i="16"/>
  <c r="O642" i="16"/>
  <c r="R642" i="16"/>
  <c r="U642" i="16"/>
  <c r="X642" i="16"/>
  <c r="L643" i="16"/>
  <c r="O643" i="16"/>
  <c r="R643" i="16"/>
  <c r="U643" i="16"/>
  <c r="X643" i="16"/>
  <c r="L644" i="16"/>
  <c r="O644" i="16"/>
  <c r="R644" i="16"/>
  <c r="U644" i="16"/>
  <c r="X644" i="16"/>
  <c r="L645" i="16"/>
  <c r="O645" i="16"/>
  <c r="R645" i="16"/>
  <c r="U645" i="16"/>
  <c r="X645" i="16"/>
  <c r="L646" i="16"/>
  <c r="O646" i="16"/>
  <c r="R646" i="16"/>
  <c r="U646" i="16"/>
  <c r="X646" i="16"/>
  <c r="L647" i="16"/>
  <c r="O647" i="16"/>
  <c r="R647" i="16"/>
  <c r="U647" i="16"/>
  <c r="X647" i="16"/>
  <c r="L648" i="16"/>
  <c r="O648" i="16"/>
  <c r="R648" i="16"/>
  <c r="U648" i="16"/>
  <c r="X648" i="16"/>
  <c r="L649" i="16"/>
  <c r="O649" i="16"/>
  <c r="R649" i="16"/>
  <c r="U649" i="16"/>
  <c r="X649" i="16"/>
  <c r="L650" i="16"/>
  <c r="O650" i="16"/>
  <c r="R650" i="16"/>
  <c r="U650" i="16"/>
  <c r="X650" i="16"/>
  <c r="L651" i="16"/>
  <c r="O651" i="16"/>
  <c r="R651" i="16"/>
  <c r="U651" i="16"/>
  <c r="X651" i="16"/>
  <c r="L652" i="16"/>
  <c r="O652" i="16"/>
  <c r="R652" i="16"/>
  <c r="U652" i="16"/>
  <c r="X652" i="16"/>
  <c r="L653" i="16"/>
  <c r="O653" i="16"/>
  <c r="R653" i="16"/>
  <c r="U653" i="16"/>
  <c r="X653" i="16"/>
  <c r="L654" i="16"/>
  <c r="O654" i="16"/>
  <c r="R654" i="16"/>
  <c r="U654" i="16"/>
  <c r="X654" i="16"/>
  <c r="L655" i="16"/>
  <c r="O655" i="16"/>
  <c r="R655" i="16"/>
  <c r="U655" i="16"/>
  <c r="X655" i="16"/>
  <c r="L656" i="16"/>
  <c r="O656" i="16"/>
  <c r="R656" i="16"/>
  <c r="U656" i="16"/>
  <c r="X656" i="16"/>
  <c r="L657" i="16"/>
  <c r="O657" i="16"/>
  <c r="R657" i="16"/>
  <c r="U657" i="16"/>
  <c r="X657" i="16"/>
  <c r="L658" i="16"/>
  <c r="O658" i="16"/>
  <c r="R658" i="16"/>
  <c r="U658" i="16"/>
  <c r="X658" i="16"/>
  <c r="L659" i="16"/>
  <c r="O659" i="16"/>
  <c r="R659" i="16"/>
  <c r="U659" i="16"/>
  <c r="X659" i="16"/>
  <c r="L660" i="16"/>
  <c r="O660" i="16"/>
  <c r="R660" i="16"/>
  <c r="U660" i="16"/>
  <c r="X660" i="16"/>
  <c r="L661" i="16"/>
  <c r="O661" i="16"/>
  <c r="R661" i="16"/>
  <c r="U661" i="16"/>
  <c r="X661" i="16"/>
  <c r="L662" i="16"/>
  <c r="O662" i="16"/>
  <c r="R662" i="16"/>
  <c r="U662" i="16"/>
  <c r="X662" i="16"/>
  <c r="L663" i="16"/>
  <c r="O663" i="16"/>
  <c r="R663" i="16"/>
  <c r="U663" i="16"/>
  <c r="X663" i="16"/>
  <c r="L664" i="16"/>
  <c r="O664" i="16"/>
  <c r="R664" i="16"/>
  <c r="U664" i="16"/>
  <c r="X664" i="16"/>
  <c r="L665" i="16"/>
  <c r="O665" i="16"/>
  <c r="R665" i="16"/>
  <c r="U665" i="16"/>
  <c r="X665" i="16"/>
  <c r="L666" i="16"/>
  <c r="O666" i="16"/>
  <c r="R666" i="16"/>
  <c r="U666" i="16"/>
  <c r="X666" i="16"/>
  <c r="L667" i="16"/>
  <c r="O667" i="16"/>
  <c r="R667" i="16"/>
  <c r="U667" i="16"/>
  <c r="X667" i="16"/>
  <c r="L668" i="16"/>
  <c r="O668" i="16"/>
  <c r="R668" i="16"/>
  <c r="U668" i="16"/>
  <c r="X668" i="16"/>
  <c r="L669" i="16"/>
  <c r="O669" i="16"/>
  <c r="R669" i="16"/>
  <c r="U669" i="16"/>
  <c r="X669" i="16"/>
  <c r="L670" i="16"/>
  <c r="O670" i="16"/>
  <c r="R670" i="16"/>
  <c r="U670" i="16"/>
  <c r="X670" i="16"/>
  <c r="X637" i="16"/>
  <c r="U637" i="16"/>
  <c r="R637" i="16"/>
  <c r="O637" i="16"/>
  <c r="L637" i="16"/>
  <c r="AA669" i="16" l="1"/>
  <c r="AA641" i="16"/>
  <c r="AA670" i="16"/>
  <c r="AA666" i="16"/>
  <c r="AA662" i="16"/>
  <c r="AA658" i="16"/>
  <c r="AA650" i="16"/>
  <c r="AA646" i="16"/>
  <c r="AA642" i="16"/>
  <c r="AA638" i="16"/>
  <c r="AA661" i="16"/>
  <c r="AA657" i="16"/>
  <c r="AA648" i="16"/>
  <c r="AA649" i="16"/>
  <c r="AA663" i="16"/>
  <c r="AA645" i="16"/>
  <c r="AA654" i="16"/>
  <c r="AA639" i="16"/>
  <c r="AA665" i="16"/>
  <c r="AA653" i="16"/>
  <c r="AA647" i="16"/>
  <c r="AA671" i="16"/>
  <c r="AA667" i="16"/>
  <c r="AA659" i="16"/>
  <c r="AA656" i="16"/>
  <c r="AA655" i="16"/>
  <c r="AA652" i="16"/>
  <c r="AA651" i="16"/>
  <c r="AA643" i="16"/>
  <c r="AA640" i="16"/>
  <c r="AA644" i="16"/>
  <c r="AA660" i="16"/>
  <c r="AA637" i="16"/>
  <c r="AA664" i="16"/>
  <c r="AA668" i="16"/>
  <c r="X172" i="16" l="1"/>
  <c r="U172" i="16"/>
  <c r="R172" i="16"/>
  <c r="O172" i="16"/>
  <c r="L172" i="16"/>
  <c r="I172" i="16"/>
  <c r="X171" i="16"/>
  <c r="U171" i="16"/>
  <c r="R171" i="16"/>
  <c r="O171" i="16"/>
  <c r="L171" i="16"/>
  <c r="I171" i="16"/>
  <c r="AA172" i="16" l="1"/>
  <c r="AA171" i="16"/>
  <c r="I605" i="16" l="1"/>
  <c r="I606" i="16"/>
  <c r="I607" i="16"/>
  <c r="I608" i="16"/>
  <c r="I609" i="16"/>
  <c r="I610" i="16"/>
  <c r="I611" i="16"/>
  <c r="I612" i="16"/>
  <c r="I613" i="16"/>
  <c r="I614" i="16"/>
  <c r="I615" i="16"/>
  <c r="I616" i="16"/>
  <c r="I617" i="16"/>
  <c r="I618" i="16"/>
  <c r="I619" i="16"/>
  <c r="I620" i="16"/>
  <c r="I621" i="16"/>
  <c r="I622" i="16"/>
  <c r="I623" i="16"/>
  <c r="I624" i="16"/>
  <c r="I625" i="16"/>
  <c r="I626" i="16"/>
  <c r="I627" i="16"/>
  <c r="I628" i="16"/>
  <c r="I629" i="16"/>
  <c r="I630" i="16"/>
  <c r="I631" i="16"/>
  <c r="I632" i="16"/>
  <c r="I633" i="16"/>
  <c r="I634" i="16"/>
  <c r="I635" i="16"/>
  <c r="I636" i="16"/>
  <c r="L606" i="16"/>
  <c r="O606" i="16"/>
  <c r="R606" i="16"/>
  <c r="U606" i="16"/>
  <c r="X606" i="16"/>
  <c r="L607" i="16"/>
  <c r="O607" i="16"/>
  <c r="R607" i="16"/>
  <c r="U607" i="16"/>
  <c r="X607" i="16"/>
  <c r="L608" i="16"/>
  <c r="O608" i="16"/>
  <c r="R608" i="16"/>
  <c r="U608" i="16"/>
  <c r="X608" i="16"/>
  <c r="L609" i="16"/>
  <c r="O609" i="16"/>
  <c r="R609" i="16"/>
  <c r="U609" i="16"/>
  <c r="X609" i="16"/>
  <c r="L610" i="16"/>
  <c r="O610" i="16"/>
  <c r="R610" i="16"/>
  <c r="U610" i="16"/>
  <c r="X610" i="16"/>
  <c r="L611" i="16"/>
  <c r="O611" i="16"/>
  <c r="R611" i="16"/>
  <c r="U611" i="16"/>
  <c r="X611" i="16"/>
  <c r="L612" i="16"/>
  <c r="O612" i="16"/>
  <c r="R612" i="16"/>
  <c r="U612" i="16"/>
  <c r="X612" i="16"/>
  <c r="L613" i="16"/>
  <c r="O613" i="16"/>
  <c r="R613" i="16"/>
  <c r="U613" i="16"/>
  <c r="X613" i="16"/>
  <c r="L614" i="16"/>
  <c r="O614" i="16"/>
  <c r="R614" i="16"/>
  <c r="U614" i="16"/>
  <c r="X614" i="16"/>
  <c r="L615" i="16"/>
  <c r="O615" i="16"/>
  <c r="R615" i="16"/>
  <c r="U615" i="16"/>
  <c r="X615" i="16"/>
  <c r="L616" i="16"/>
  <c r="O616" i="16"/>
  <c r="R616" i="16"/>
  <c r="U616" i="16"/>
  <c r="X616" i="16"/>
  <c r="L617" i="16"/>
  <c r="O617" i="16"/>
  <c r="R617" i="16"/>
  <c r="U617" i="16"/>
  <c r="X617" i="16"/>
  <c r="L618" i="16"/>
  <c r="O618" i="16"/>
  <c r="R618" i="16"/>
  <c r="U618" i="16"/>
  <c r="X618" i="16"/>
  <c r="L619" i="16"/>
  <c r="O619" i="16"/>
  <c r="R619" i="16"/>
  <c r="U619" i="16"/>
  <c r="X619" i="16"/>
  <c r="L620" i="16"/>
  <c r="O620" i="16"/>
  <c r="R620" i="16"/>
  <c r="U620" i="16"/>
  <c r="X620" i="16"/>
  <c r="L621" i="16"/>
  <c r="O621" i="16"/>
  <c r="R621" i="16"/>
  <c r="U621" i="16"/>
  <c r="X621" i="16"/>
  <c r="L622" i="16"/>
  <c r="O622" i="16"/>
  <c r="R622" i="16"/>
  <c r="U622" i="16"/>
  <c r="X622" i="16"/>
  <c r="L623" i="16"/>
  <c r="O623" i="16"/>
  <c r="R623" i="16"/>
  <c r="U623" i="16"/>
  <c r="X623" i="16"/>
  <c r="L624" i="16"/>
  <c r="O624" i="16"/>
  <c r="R624" i="16"/>
  <c r="U624" i="16"/>
  <c r="X624" i="16"/>
  <c r="L625" i="16"/>
  <c r="O625" i="16"/>
  <c r="R625" i="16"/>
  <c r="U625" i="16"/>
  <c r="X625" i="16"/>
  <c r="L626" i="16"/>
  <c r="O626" i="16"/>
  <c r="R626" i="16"/>
  <c r="U626" i="16"/>
  <c r="X626" i="16"/>
  <c r="L627" i="16"/>
  <c r="O627" i="16"/>
  <c r="R627" i="16"/>
  <c r="U627" i="16"/>
  <c r="X627" i="16"/>
  <c r="L628" i="16"/>
  <c r="O628" i="16"/>
  <c r="R628" i="16"/>
  <c r="U628" i="16"/>
  <c r="X628" i="16"/>
  <c r="L629" i="16"/>
  <c r="O629" i="16"/>
  <c r="R629" i="16"/>
  <c r="U629" i="16"/>
  <c r="X629" i="16"/>
  <c r="L630" i="16"/>
  <c r="O630" i="16"/>
  <c r="R630" i="16"/>
  <c r="U630" i="16"/>
  <c r="X630" i="16"/>
  <c r="L631" i="16"/>
  <c r="O631" i="16"/>
  <c r="R631" i="16"/>
  <c r="U631" i="16"/>
  <c r="X631" i="16"/>
  <c r="L632" i="16"/>
  <c r="O632" i="16"/>
  <c r="R632" i="16"/>
  <c r="U632" i="16"/>
  <c r="X632" i="16"/>
  <c r="L633" i="16"/>
  <c r="O633" i="16"/>
  <c r="R633" i="16"/>
  <c r="U633" i="16"/>
  <c r="X633" i="16"/>
  <c r="L634" i="16"/>
  <c r="O634" i="16"/>
  <c r="R634" i="16"/>
  <c r="U634" i="16"/>
  <c r="X634" i="16"/>
  <c r="L635" i="16"/>
  <c r="O635" i="16"/>
  <c r="R635" i="16"/>
  <c r="U635" i="16"/>
  <c r="X635" i="16"/>
  <c r="L636" i="16"/>
  <c r="O636" i="16"/>
  <c r="R636" i="16"/>
  <c r="U636" i="16"/>
  <c r="X636" i="16"/>
  <c r="X605" i="16"/>
  <c r="U605" i="16"/>
  <c r="R605" i="16"/>
  <c r="O605" i="16"/>
  <c r="L605" i="16"/>
  <c r="AA606" i="16" l="1"/>
  <c r="AA626" i="16"/>
  <c r="AA622" i="16"/>
  <c r="AA621" i="16"/>
  <c r="AA613" i="16"/>
  <c r="AA632" i="16"/>
  <c r="AA618" i="16"/>
  <c r="AA634" i="16"/>
  <c r="AA614" i="16"/>
  <c r="AA630" i="16"/>
  <c r="AA608" i="16"/>
  <c r="AA635" i="16"/>
  <c r="AA631" i="16"/>
  <c r="AA627" i="16"/>
  <c r="AA623" i="16"/>
  <c r="AA619" i="16"/>
  <c r="AA615" i="16"/>
  <c r="AA607" i="16"/>
  <c r="AA610" i="16"/>
  <c r="AA620" i="16"/>
  <c r="AA611" i="16"/>
  <c r="AA636" i="16"/>
  <c r="AA629" i="16"/>
  <c r="AA628" i="16"/>
  <c r="AA624" i="16"/>
  <c r="AA616" i="16"/>
  <c r="AA612" i="16"/>
  <c r="AA605" i="16"/>
  <c r="AA633" i="16"/>
  <c r="AA617" i="16"/>
  <c r="AA625" i="16"/>
  <c r="AA609" i="16"/>
  <c r="I565" i="16" l="1"/>
  <c r="I566" i="16"/>
  <c r="I567" i="16"/>
  <c r="I568" i="16"/>
  <c r="I569" i="16"/>
  <c r="I570" i="16"/>
  <c r="I571" i="16"/>
  <c r="I572" i="16"/>
  <c r="I573" i="16"/>
  <c r="I574" i="16"/>
  <c r="I575" i="16"/>
  <c r="I576" i="16"/>
  <c r="I577" i="16"/>
  <c r="I578" i="16"/>
  <c r="I579" i="16"/>
  <c r="I580" i="16"/>
  <c r="I581" i="16"/>
  <c r="I582" i="16"/>
  <c r="I583" i="16"/>
  <c r="I584" i="16"/>
  <c r="I585" i="16"/>
  <c r="I586" i="16"/>
  <c r="I587" i="16"/>
  <c r="I588" i="16"/>
  <c r="I589" i="16"/>
  <c r="I590" i="16"/>
  <c r="I591" i="16"/>
  <c r="I592" i="16"/>
  <c r="I593" i="16"/>
  <c r="I594" i="16"/>
  <c r="I595" i="16"/>
  <c r="I596" i="16"/>
  <c r="I597" i="16"/>
  <c r="I598" i="16"/>
  <c r="I599" i="16"/>
  <c r="I600" i="16"/>
  <c r="I601" i="16"/>
  <c r="I602" i="16"/>
  <c r="I603" i="16"/>
  <c r="I604" i="16"/>
  <c r="L566" i="16"/>
  <c r="O566" i="16"/>
  <c r="R566" i="16"/>
  <c r="U566" i="16"/>
  <c r="X566" i="16"/>
  <c r="L567" i="16"/>
  <c r="O567" i="16"/>
  <c r="R567" i="16"/>
  <c r="U567" i="16"/>
  <c r="X567" i="16"/>
  <c r="L568" i="16"/>
  <c r="O568" i="16"/>
  <c r="R568" i="16"/>
  <c r="U568" i="16"/>
  <c r="X568" i="16"/>
  <c r="L569" i="16"/>
  <c r="O569" i="16"/>
  <c r="R569" i="16"/>
  <c r="U569" i="16"/>
  <c r="X569" i="16"/>
  <c r="L570" i="16"/>
  <c r="O570" i="16"/>
  <c r="R570" i="16"/>
  <c r="U570" i="16"/>
  <c r="X570" i="16"/>
  <c r="L571" i="16"/>
  <c r="O571" i="16"/>
  <c r="R571" i="16"/>
  <c r="U571" i="16"/>
  <c r="X571" i="16"/>
  <c r="L572" i="16"/>
  <c r="O572" i="16"/>
  <c r="R572" i="16"/>
  <c r="U572" i="16"/>
  <c r="X572" i="16"/>
  <c r="L573" i="16"/>
  <c r="O573" i="16"/>
  <c r="R573" i="16"/>
  <c r="U573" i="16"/>
  <c r="X573" i="16"/>
  <c r="L574" i="16"/>
  <c r="O574" i="16"/>
  <c r="R574" i="16"/>
  <c r="U574" i="16"/>
  <c r="X574" i="16"/>
  <c r="L575" i="16"/>
  <c r="O575" i="16"/>
  <c r="R575" i="16"/>
  <c r="U575" i="16"/>
  <c r="X575" i="16"/>
  <c r="L576" i="16"/>
  <c r="O576" i="16"/>
  <c r="R576" i="16"/>
  <c r="U576" i="16"/>
  <c r="X576" i="16"/>
  <c r="L577" i="16"/>
  <c r="O577" i="16"/>
  <c r="R577" i="16"/>
  <c r="U577" i="16"/>
  <c r="X577" i="16"/>
  <c r="L578" i="16"/>
  <c r="O578" i="16"/>
  <c r="R578" i="16"/>
  <c r="U578" i="16"/>
  <c r="X578" i="16"/>
  <c r="L579" i="16"/>
  <c r="O579" i="16"/>
  <c r="R579" i="16"/>
  <c r="U579" i="16"/>
  <c r="X579" i="16"/>
  <c r="L580" i="16"/>
  <c r="O580" i="16"/>
  <c r="R580" i="16"/>
  <c r="U580" i="16"/>
  <c r="X580" i="16"/>
  <c r="L581" i="16"/>
  <c r="O581" i="16"/>
  <c r="R581" i="16"/>
  <c r="U581" i="16"/>
  <c r="X581" i="16"/>
  <c r="L582" i="16"/>
  <c r="O582" i="16"/>
  <c r="R582" i="16"/>
  <c r="U582" i="16"/>
  <c r="X582" i="16"/>
  <c r="L583" i="16"/>
  <c r="O583" i="16"/>
  <c r="R583" i="16"/>
  <c r="U583" i="16"/>
  <c r="X583" i="16"/>
  <c r="L584" i="16"/>
  <c r="O584" i="16"/>
  <c r="R584" i="16"/>
  <c r="U584" i="16"/>
  <c r="X584" i="16"/>
  <c r="L585" i="16"/>
  <c r="O585" i="16"/>
  <c r="R585" i="16"/>
  <c r="U585" i="16"/>
  <c r="X585" i="16"/>
  <c r="L586" i="16"/>
  <c r="O586" i="16"/>
  <c r="R586" i="16"/>
  <c r="U586" i="16"/>
  <c r="X586" i="16"/>
  <c r="L587" i="16"/>
  <c r="O587" i="16"/>
  <c r="R587" i="16"/>
  <c r="U587" i="16"/>
  <c r="X587" i="16"/>
  <c r="L588" i="16"/>
  <c r="O588" i="16"/>
  <c r="R588" i="16"/>
  <c r="U588" i="16"/>
  <c r="X588" i="16"/>
  <c r="L589" i="16"/>
  <c r="O589" i="16"/>
  <c r="R589" i="16"/>
  <c r="U589" i="16"/>
  <c r="X589" i="16"/>
  <c r="L590" i="16"/>
  <c r="O590" i="16"/>
  <c r="R590" i="16"/>
  <c r="U590" i="16"/>
  <c r="X590" i="16"/>
  <c r="L591" i="16"/>
  <c r="O591" i="16"/>
  <c r="R591" i="16"/>
  <c r="U591" i="16"/>
  <c r="X591" i="16"/>
  <c r="L592" i="16"/>
  <c r="O592" i="16"/>
  <c r="R592" i="16"/>
  <c r="U592" i="16"/>
  <c r="X592" i="16"/>
  <c r="L593" i="16"/>
  <c r="O593" i="16"/>
  <c r="R593" i="16"/>
  <c r="U593" i="16"/>
  <c r="X593" i="16"/>
  <c r="L594" i="16"/>
  <c r="O594" i="16"/>
  <c r="R594" i="16"/>
  <c r="U594" i="16"/>
  <c r="X594" i="16"/>
  <c r="L595" i="16"/>
  <c r="O595" i="16"/>
  <c r="R595" i="16"/>
  <c r="U595" i="16"/>
  <c r="X595" i="16"/>
  <c r="L596" i="16"/>
  <c r="O596" i="16"/>
  <c r="R596" i="16"/>
  <c r="U596" i="16"/>
  <c r="X596" i="16"/>
  <c r="L597" i="16"/>
  <c r="O597" i="16"/>
  <c r="R597" i="16"/>
  <c r="U597" i="16"/>
  <c r="X597" i="16"/>
  <c r="L598" i="16"/>
  <c r="O598" i="16"/>
  <c r="R598" i="16"/>
  <c r="U598" i="16"/>
  <c r="X598" i="16"/>
  <c r="L599" i="16"/>
  <c r="O599" i="16"/>
  <c r="R599" i="16"/>
  <c r="U599" i="16"/>
  <c r="X599" i="16"/>
  <c r="L600" i="16"/>
  <c r="O600" i="16"/>
  <c r="R600" i="16"/>
  <c r="U600" i="16"/>
  <c r="X600" i="16"/>
  <c r="L601" i="16"/>
  <c r="O601" i="16"/>
  <c r="R601" i="16"/>
  <c r="U601" i="16"/>
  <c r="X601" i="16"/>
  <c r="L602" i="16"/>
  <c r="O602" i="16"/>
  <c r="R602" i="16"/>
  <c r="U602" i="16"/>
  <c r="X602" i="16"/>
  <c r="L603" i="16"/>
  <c r="O603" i="16"/>
  <c r="R603" i="16"/>
  <c r="U603" i="16"/>
  <c r="X603" i="16"/>
  <c r="L604" i="16"/>
  <c r="O604" i="16"/>
  <c r="R604" i="16"/>
  <c r="U604" i="16"/>
  <c r="X604" i="16"/>
  <c r="X565" i="16"/>
  <c r="U565" i="16"/>
  <c r="R565" i="16"/>
  <c r="O565" i="16"/>
  <c r="L565" i="16"/>
  <c r="AA574" i="16" l="1"/>
  <c r="AA572" i="16"/>
  <c r="AA575" i="16"/>
  <c r="AA582" i="16"/>
  <c r="AA602" i="16"/>
  <c r="AA594" i="16"/>
  <c r="AA586" i="16"/>
  <c r="AA578" i="16"/>
  <c r="AA592" i="16"/>
  <c r="AA590" i="16"/>
  <c r="AA598" i="16"/>
  <c r="AA597" i="16"/>
  <c r="AA604" i="16"/>
  <c r="AA599" i="16"/>
  <c r="AA587" i="16"/>
  <c r="AA584" i="16"/>
  <c r="AA573" i="16"/>
  <c r="AA567" i="16"/>
  <c r="AA596" i="16"/>
  <c r="AA579" i="16"/>
  <c r="AA576" i="16"/>
  <c r="AA603" i="16"/>
  <c r="AA600" i="16"/>
  <c r="AA591" i="16"/>
  <c r="AA588" i="16"/>
  <c r="AA571" i="16"/>
  <c r="AA570" i="16"/>
  <c r="AA566" i="16"/>
  <c r="AA583" i="16"/>
  <c r="AA580" i="16"/>
  <c r="AA595" i="16"/>
  <c r="AA601" i="16"/>
  <c r="AA593" i="16"/>
  <c r="AA568" i="16"/>
  <c r="AA577" i="16"/>
  <c r="AA565" i="16"/>
  <c r="AA589" i="16"/>
  <c r="AA569" i="16"/>
  <c r="AA585" i="16"/>
  <c r="AA581" i="16"/>
  <c r="I537" i="16"/>
  <c r="I538" i="16"/>
  <c r="I539" i="16"/>
  <c r="I540" i="16"/>
  <c r="I541" i="16"/>
  <c r="I542" i="16"/>
  <c r="I543" i="16"/>
  <c r="I544" i="16"/>
  <c r="I545" i="16"/>
  <c r="I546" i="16"/>
  <c r="I547" i="16"/>
  <c r="I548" i="16"/>
  <c r="I549" i="16"/>
  <c r="I550" i="16"/>
  <c r="I551" i="16"/>
  <c r="I552" i="16"/>
  <c r="I553" i="16"/>
  <c r="I554" i="16"/>
  <c r="I555" i="16"/>
  <c r="I556" i="16"/>
  <c r="I557" i="16"/>
  <c r="I558" i="16"/>
  <c r="I559" i="16"/>
  <c r="I560" i="16"/>
  <c r="I561" i="16"/>
  <c r="I562" i="16"/>
  <c r="I563" i="16"/>
  <c r="I564" i="16"/>
  <c r="L538" i="16"/>
  <c r="O538" i="16"/>
  <c r="R538" i="16"/>
  <c r="U538" i="16"/>
  <c r="X538" i="16"/>
  <c r="L539" i="16"/>
  <c r="O539" i="16"/>
  <c r="R539" i="16"/>
  <c r="U539" i="16"/>
  <c r="X539" i="16"/>
  <c r="L540" i="16"/>
  <c r="O540" i="16"/>
  <c r="R540" i="16"/>
  <c r="U540" i="16"/>
  <c r="X540" i="16"/>
  <c r="L541" i="16"/>
  <c r="O541" i="16"/>
  <c r="R541" i="16"/>
  <c r="U541" i="16"/>
  <c r="X541" i="16"/>
  <c r="L542" i="16"/>
  <c r="O542" i="16"/>
  <c r="R542" i="16"/>
  <c r="U542" i="16"/>
  <c r="X542" i="16"/>
  <c r="L543" i="16"/>
  <c r="O543" i="16"/>
  <c r="R543" i="16"/>
  <c r="U543" i="16"/>
  <c r="X543" i="16"/>
  <c r="L544" i="16"/>
  <c r="O544" i="16"/>
  <c r="R544" i="16"/>
  <c r="U544" i="16"/>
  <c r="X544" i="16"/>
  <c r="L545" i="16"/>
  <c r="O545" i="16"/>
  <c r="R545" i="16"/>
  <c r="U545" i="16"/>
  <c r="X545" i="16"/>
  <c r="L546" i="16"/>
  <c r="O546" i="16"/>
  <c r="R546" i="16"/>
  <c r="U546" i="16"/>
  <c r="X546" i="16"/>
  <c r="L547" i="16"/>
  <c r="O547" i="16"/>
  <c r="R547" i="16"/>
  <c r="U547" i="16"/>
  <c r="X547" i="16"/>
  <c r="L548" i="16"/>
  <c r="O548" i="16"/>
  <c r="R548" i="16"/>
  <c r="U548" i="16"/>
  <c r="X548" i="16"/>
  <c r="L549" i="16"/>
  <c r="O549" i="16"/>
  <c r="R549" i="16"/>
  <c r="U549" i="16"/>
  <c r="X549" i="16"/>
  <c r="L550" i="16"/>
  <c r="O550" i="16"/>
  <c r="R550" i="16"/>
  <c r="U550" i="16"/>
  <c r="X550" i="16"/>
  <c r="L551" i="16"/>
  <c r="O551" i="16"/>
  <c r="R551" i="16"/>
  <c r="U551" i="16"/>
  <c r="X551" i="16"/>
  <c r="L552" i="16"/>
  <c r="O552" i="16"/>
  <c r="R552" i="16"/>
  <c r="U552" i="16"/>
  <c r="X552" i="16"/>
  <c r="L553" i="16"/>
  <c r="O553" i="16"/>
  <c r="R553" i="16"/>
  <c r="U553" i="16"/>
  <c r="X553" i="16"/>
  <c r="L554" i="16"/>
  <c r="O554" i="16"/>
  <c r="R554" i="16"/>
  <c r="U554" i="16"/>
  <c r="X554" i="16"/>
  <c r="L555" i="16"/>
  <c r="O555" i="16"/>
  <c r="R555" i="16"/>
  <c r="U555" i="16"/>
  <c r="X555" i="16"/>
  <c r="L556" i="16"/>
  <c r="O556" i="16"/>
  <c r="R556" i="16"/>
  <c r="U556" i="16"/>
  <c r="X556" i="16"/>
  <c r="L557" i="16"/>
  <c r="O557" i="16"/>
  <c r="R557" i="16"/>
  <c r="U557" i="16"/>
  <c r="X557" i="16"/>
  <c r="L558" i="16"/>
  <c r="O558" i="16"/>
  <c r="R558" i="16"/>
  <c r="U558" i="16"/>
  <c r="X558" i="16"/>
  <c r="L559" i="16"/>
  <c r="O559" i="16"/>
  <c r="R559" i="16"/>
  <c r="U559" i="16"/>
  <c r="X559" i="16"/>
  <c r="L560" i="16"/>
  <c r="O560" i="16"/>
  <c r="R560" i="16"/>
  <c r="U560" i="16"/>
  <c r="X560" i="16"/>
  <c r="L561" i="16"/>
  <c r="O561" i="16"/>
  <c r="R561" i="16"/>
  <c r="U561" i="16"/>
  <c r="X561" i="16"/>
  <c r="L562" i="16"/>
  <c r="O562" i="16"/>
  <c r="R562" i="16"/>
  <c r="U562" i="16"/>
  <c r="X562" i="16"/>
  <c r="L563" i="16"/>
  <c r="O563" i="16"/>
  <c r="R563" i="16"/>
  <c r="U563" i="16"/>
  <c r="X563" i="16"/>
  <c r="L564" i="16"/>
  <c r="O564" i="16"/>
  <c r="R564" i="16"/>
  <c r="U564" i="16"/>
  <c r="X564" i="16"/>
  <c r="X537" i="16"/>
  <c r="U537" i="16"/>
  <c r="R537" i="16"/>
  <c r="O537" i="16"/>
  <c r="L537" i="16"/>
  <c r="AA558" i="16" l="1"/>
  <c r="AA562" i="16"/>
  <c r="AA538" i="16"/>
  <c r="AA541" i="16"/>
  <c r="AA550" i="16"/>
  <c r="AA545" i="16"/>
  <c r="AA559" i="16"/>
  <c r="AA557" i="16"/>
  <c r="AA551" i="16"/>
  <c r="AA539" i="16"/>
  <c r="AA554" i="16"/>
  <c r="AA542" i="16"/>
  <c r="AA564" i="16"/>
  <c r="AA561" i="16"/>
  <c r="AA553" i="16"/>
  <c r="AA549" i="16"/>
  <c r="AA546" i="16"/>
  <c r="AA563" i="16"/>
  <c r="AA555" i="16"/>
  <c r="AA548" i="16"/>
  <c r="AA547" i="16"/>
  <c r="AA543" i="16"/>
  <c r="AA537" i="16"/>
  <c r="AA552" i="16"/>
  <c r="AA556" i="16"/>
  <c r="AA540" i="16"/>
  <c r="AA560" i="16"/>
  <c r="AA544" i="16"/>
  <c r="I520" i="14"/>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I520" i="16"/>
  <c r="I521" i="16"/>
  <c r="I522" i="16"/>
  <c r="I523" i="16"/>
  <c r="I524" i="16"/>
  <c r="I525" i="16"/>
  <c r="I526" i="16"/>
  <c r="I527" i="16"/>
  <c r="I528" i="16"/>
  <c r="I529" i="16"/>
  <c r="I530" i="16"/>
  <c r="I531" i="16"/>
  <c r="I532" i="16"/>
  <c r="I533" i="16"/>
  <c r="I534" i="16"/>
  <c r="I535" i="16"/>
  <c r="I536" i="16"/>
  <c r="L491" i="16"/>
  <c r="O491" i="16"/>
  <c r="R491" i="16"/>
  <c r="U491" i="16"/>
  <c r="X491" i="16"/>
  <c r="L492" i="16"/>
  <c r="O492" i="16"/>
  <c r="R492" i="16"/>
  <c r="U492" i="16"/>
  <c r="X492" i="16"/>
  <c r="L493" i="16"/>
  <c r="O493" i="16"/>
  <c r="R493" i="16"/>
  <c r="U493" i="16"/>
  <c r="X493" i="16"/>
  <c r="L494" i="16"/>
  <c r="O494" i="16"/>
  <c r="R494" i="16"/>
  <c r="U494" i="16"/>
  <c r="X494" i="16"/>
  <c r="L495" i="16"/>
  <c r="O495" i="16"/>
  <c r="R495" i="16"/>
  <c r="U495" i="16"/>
  <c r="X495" i="16"/>
  <c r="L496" i="16"/>
  <c r="O496" i="16"/>
  <c r="R496" i="16"/>
  <c r="U496" i="16"/>
  <c r="X496" i="16"/>
  <c r="L497" i="16"/>
  <c r="O497" i="16"/>
  <c r="R497" i="16"/>
  <c r="U497" i="16"/>
  <c r="X497" i="16"/>
  <c r="L498" i="16"/>
  <c r="O498" i="16"/>
  <c r="R498" i="16"/>
  <c r="U498" i="16"/>
  <c r="X498" i="16"/>
  <c r="L499" i="16"/>
  <c r="O499" i="16"/>
  <c r="R499" i="16"/>
  <c r="U499" i="16"/>
  <c r="X499" i="16"/>
  <c r="L500" i="16"/>
  <c r="O500" i="16"/>
  <c r="R500" i="16"/>
  <c r="U500" i="16"/>
  <c r="X500" i="16"/>
  <c r="L501" i="16"/>
  <c r="O501" i="16"/>
  <c r="R501" i="16"/>
  <c r="U501" i="16"/>
  <c r="X501" i="16"/>
  <c r="L502" i="16"/>
  <c r="O502" i="16"/>
  <c r="R502" i="16"/>
  <c r="U502" i="16"/>
  <c r="X502" i="16"/>
  <c r="L503" i="16"/>
  <c r="O503" i="16"/>
  <c r="R503" i="16"/>
  <c r="U503" i="16"/>
  <c r="X503" i="16"/>
  <c r="L504" i="16"/>
  <c r="O504" i="16"/>
  <c r="R504" i="16"/>
  <c r="U504" i="16"/>
  <c r="X504" i="16"/>
  <c r="L505" i="16"/>
  <c r="O505" i="16"/>
  <c r="R505" i="16"/>
  <c r="U505" i="16"/>
  <c r="X505" i="16"/>
  <c r="L506" i="16"/>
  <c r="O506" i="16"/>
  <c r="R506" i="16"/>
  <c r="U506" i="16"/>
  <c r="X506" i="16"/>
  <c r="L507" i="16"/>
  <c r="O507" i="16"/>
  <c r="R507" i="16"/>
  <c r="U507" i="16"/>
  <c r="X507" i="16"/>
  <c r="L508" i="16"/>
  <c r="O508" i="16"/>
  <c r="R508" i="16"/>
  <c r="U508" i="16"/>
  <c r="X508" i="16"/>
  <c r="L509" i="16"/>
  <c r="O509" i="16"/>
  <c r="R509" i="16"/>
  <c r="U509" i="16"/>
  <c r="X509" i="16"/>
  <c r="L510" i="16"/>
  <c r="O510" i="16"/>
  <c r="R510" i="16"/>
  <c r="U510" i="16"/>
  <c r="X510" i="16"/>
  <c r="L511" i="16"/>
  <c r="O511" i="16"/>
  <c r="R511" i="16"/>
  <c r="U511" i="16"/>
  <c r="X511" i="16"/>
  <c r="L512" i="16"/>
  <c r="O512" i="16"/>
  <c r="R512" i="16"/>
  <c r="U512" i="16"/>
  <c r="X512" i="16"/>
  <c r="L513" i="16"/>
  <c r="O513" i="16"/>
  <c r="R513" i="16"/>
  <c r="U513" i="16"/>
  <c r="X513" i="16"/>
  <c r="L514" i="16"/>
  <c r="O514" i="16"/>
  <c r="R514" i="16"/>
  <c r="U514" i="16"/>
  <c r="X514" i="16"/>
  <c r="L515" i="16"/>
  <c r="O515" i="16"/>
  <c r="R515" i="16"/>
  <c r="U515" i="16"/>
  <c r="X515" i="16"/>
  <c r="L516" i="16"/>
  <c r="O516" i="16"/>
  <c r="R516" i="16"/>
  <c r="U516" i="16"/>
  <c r="X516" i="16"/>
  <c r="L517" i="16"/>
  <c r="O517" i="16"/>
  <c r="R517" i="16"/>
  <c r="U517" i="16"/>
  <c r="X517" i="16"/>
  <c r="L518" i="16"/>
  <c r="O518" i="16"/>
  <c r="R518" i="16"/>
  <c r="U518" i="16"/>
  <c r="X518" i="16"/>
  <c r="L519" i="16"/>
  <c r="O519" i="16"/>
  <c r="R519" i="16"/>
  <c r="U519" i="16"/>
  <c r="X519" i="16"/>
  <c r="L520" i="16"/>
  <c r="O520" i="16"/>
  <c r="R520" i="16"/>
  <c r="U520" i="16"/>
  <c r="X520" i="16"/>
  <c r="L521" i="16"/>
  <c r="O521" i="16"/>
  <c r="R521" i="16"/>
  <c r="U521" i="16"/>
  <c r="X521" i="16"/>
  <c r="L522" i="16"/>
  <c r="O522" i="16"/>
  <c r="R522" i="16"/>
  <c r="U522" i="16"/>
  <c r="X522" i="16"/>
  <c r="L523" i="16"/>
  <c r="O523" i="16"/>
  <c r="R523" i="16"/>
  <c r="U523" i="16"/>
  <c r="X523" i="16"/>
  <c r="L524" i="16"/>
  <c r="O524" i="16"/>
  <c r="R524" i="16"/>
  <c r="U524" i="16"/>
  <c r="X524" i="16"/>
  <c r="L525" i="16"/>
  <c r="O525" i="16"/>
  <c r="R525" i="16"/>
  <c r="U525" i="16"/>
  <c r="X525" i="16"/>
  <c r="L526" i="16"/>
  <c r="O526" i="16"/>
  <c r="R526" i="16"/>
  <c r="U526" i="16"/>
  <c r="X526" i="16"/>
  <c r="L527" i="16"/>
  <c r="O527" i="16"/>
  <c r="R527" i="16"/>
  <c r="U527" i="16"/>
  <c r="X527" i="16"/>
  <c r="L528" i="16"/>
  <c r="O528" i="16"/>
  <c r="R528" i="16"/>
  <c r="U528" i="16"/>
  <c r="X528" i="16"/>
  <c r="L529" i="16"/>
  <c r="O529" i="16"/>
  <c r="R529" i="16"/>
  <c r="U529" i="16"/>
  <c r="X529" i="16"/>
  <c r="L530" i="16"/>
  <c r="O530" i="16"/>
  <c r="R530" i="16"/>
  <c r="U530" i="16"/>
  <c r="X530" i="16"/>
  <c r="L531" i="16"/>
  <c r="O531" i="16"/>
  <c r="R531" i="16"/>
  <c r="U531" i="16"/>
  <c r="X531" i="16"/>
  <c r="L532" i="16"/>
  <c r="O532" i="16"/>
  <c r="R532" i="16"/>
  <c r="U532" i="16"/>
  <c r="X532" i="16"/>
  <c r="L533" i="16"/>
  <c r="O533" i="16"/>
  <c r="R533" i="16"/>
  <c r="U533" i="16"/>
  <c r="X533" i="16"/>
  <c r="L534" i="16"/>
  <c r="O534" i="16"/>
  <c r="R534" i="16"/>
  <c r="U534" i="16"/>
  <c r="X534" i="16"/>
  <c r="L535" i="16"/>
  <c r="O535" i="16"/>
  <c r="R535" i="16"/>
  <c r="U535" i="16"/>
  <c r="X535" i="16"/>
  <c r="L536" i="16"/>
  <c r="O536" i="16"/>
  <c r="R536" i="16"/>
  <c r="U536" i="16"/>
  <c r="X536" i="16"/>
  <c r="AA525" i="16" l="1"/>
  <c r="AA505" i="16"/>
  <c r="AA529" i="16"/>
  <c r="AA497" i="16"/>
  <c r="AA492" i="16"/>
  <c r="AA526" i="16"/>
  <c r="AA522" i="16"/>
  <c r="AA506" i="16"/>
  <c r="AA527" i="16"/>
  <c r="AA504" i="16"/>
  <c r="AA524" i="16"/>
  <c r="AA499" i="16"/>
  <c r="AA496" i="16"/>
  <c r="AA534" i="16"/>
  <c r="AA530" i="16"/>
  <c r="AA518" i="16"/>
  <c r="AA514" i="16"/>
  <c r="AA510" i="16"/>
  <c r="AA502" i="16"/>
  <c r="AA498" i="16"/>
  <c r="AA536" i="16"/>
  <c r="AA535" i="16"/>
  <c r="AA528" i="16"/>
  <c r="AA533" i="16"/>
  <c r="AA521" i="16"/>
  <c r="AA517" i="16"/>
  <c r="AA513" i="16"/>
  <c r="AA509" i="16"/>
  <c r="AA501" i="16"/>
  <c r="AA493" i="16"/>
  <c r="AA500" i="16"/>
  <c r="AA523" i="16"/>
  <c r="AA520" i="16"/>
  <c r="AA515" i="16"/>
  <c r="AA507" i="16"/>
  <c r="AA491" i="16"/>
  <c r="AA532" i="16"/>
  <c r="AA531" i="16"/>
  <c r="AA519" i="16"/>
  <c r="AA516" i="16"/>
  <c r="AA512" i="16"/>
  <c r="AA503" i="16"/>
  <c r="AA495" i="16"/>
  <c r="AA494" i="16"/>
  <c r="AA511" i="16"/>
  <c r="AA508"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L468" i="16"/>
  <c r="O468" i="16"/>
  <c r="R468" i="16"/>
  <c r="U468" i="16"/>
  <c r="X468" i="16"/>
  <c r="L469" i="16"/>
  <c r="O469" i="16"/>
  <c r="R469" i="16"/>
  <c r="U469" i="16"/>
  <c r="X469" i="16"/>
  <c r="L470" i="16"/>
  <c r="O470" i="16"/>
  <c r="R470" i="16"/>
  <c r="U470" i="16"/>
  <c r="X470" i="16"/>
  <c r="L471" i="16"/>
  <c r="O471" i="16"/>
  <c r="R471" i="16"/>
  <c r="U471" i="16"/>
  <c r="X471" i="16"/>
  <c r="L472" i="16"/>
  <c r="O472" i="16"/>
  <c r="R472" i="16"/>
  <c r="U472" i="16"/>
  <c r="X472" i="16"/>
  <c r="L473" i="16"/>
  <c r="O473" i="16"/>
  <c r="R473" i="16"/>
  <c r="U473" i="16"/>
  <c r="X473" i="16"/>
  <c r="L474" i="16"/>
  <c r="O474" i="16"/>
  <c r="R474" i="16"/>
  <c r="U474" i="16"/>
  <c r="X474" i="16"/>
  <c r="L475" i="16"/>
  <c r="O475" i="16"/>
  <c r="R475" i="16"/>
  <c r="U475" i="16"/>
  <c r="X475" i="16"/>
  <c r="L476" i="16"/>
  <c r="O476" i="16"/>
  <c r="R476" i="16"/>
  <c r="U476" i="16"/>
  <c r="X476" i="16"/>
  <c r="L477" i="16"/>
  <c r="O477" i="16"/>
  <c r="R477" i="16"/>
  <c r="U477" i="16"/>
  <c r="X477" i="16"/>
  <c r="L478" i="16"/>
  <c r="O478" i="16"/>
  <c r="R478" i="16"/>
  <c r="U478" i="16"/>
  <c r="X478" i="16"/>
  <c r="L479" i="16"/>
  <c r="O479" i="16"/>
  <c r="R479" i="16"/>
  <c r="U479" i="16"/>
  <c r="X479" i="16"/>
  <c r="L480" i="16"/>
  <c r="O480" i="16"/>
  <c r="R480" i="16"/>
  <c r="U480" i="16"/>
  <c r="X480" i="16"/>
  <c r="L481" i="16"/>
  <c r="O481" i="16"/>
  <c r="R481" i="16"/>
  <c r="U481" i="16"/>
  <c r="X481" i="16"/>
  <c r="L482" i="16"/>
  <c r="O482" i="16"/>
  <c r="R482" i="16"/>
  <c r="U482" i="16"/>
  <c r="X482" i="16"/>
  <c r="L483" i="16"/>
  <c r="O483" i="16"/>
  <c r="R483" i="16"/>
  <c r="U483" i="16"/>
  <c r="X483" i="16"/>
  <c r="L484" i="16"/>
  <c r="O484" i="16"/>
  <c r="R484" i="16"/>
  <c r="U484" i="16"/>
  <c r="X484" i="16"/>
  <c r="L485" i="16"/>
  <c r="O485" i="16"/>
  <c r="R485" i="16"/>
  <c r="U485" i="16"/>
  <c r="X485" i="16"/>
  <c r="L486" i="16"/>
  <c r="O486" i="16"/>
  <c r="R486" i="16"/>
  <c r="U486" i="16"/>
  <c r="X486" i="16"/>
  <c r="L487" i="16"/>
  <c r="O487" i="16"/>
  <c r="R487" i="16"/>
  <c r="U487" i="16"/>
  <c r="X487" i="16"/>
  <c r="L488" i="16"/>
  <c r="O488" i="16"/>
  <c r="R488" i="16"/>
  <c r="U488" i="16"/>
  <c r="X488" i="16"/>
  <c r="L489" i="16"/>
  <c r="O489" i="16"/>
  <c r="R489" i="16"/>
  <c r="U489" i="16"/>
  <c r="X489" i="16"/>
  <c r="L490" i="16"/>
  <c r="O490" i="16"/>
  <c r="R490" i="16"/>
  <c r="U490" i="16"/>
  <c r="X490" i="16"/>
  <c r="X467" i="16"/>
  <c r="U467" i="16"/>
  <c r="R467" i="16"/>
  <c r="O467" i="16"/>
  <c r="L467" i="16"/>
  <c r="AA467" i="16" l="1"/>
  <c r="AA471" i="16"/>
  <c r="AA487" i="16"/>
  <c r="AA479" i="16"/>
  <c r="AA485" i="16"/>
  <c r="AA469" i="16"/>
  <c r="AA488" i="16"/>
  <c r="AA489" i="16"/>
  <c r="AA490" i="16"/>
  <c r="AA482" i="16"/>
  <c r="AA484" i="16"/>
  <c r="AA476" i="16"/>
  <c r="AA480" i="16"/>
  <c r="AA477" i="16"/>
  <c r="AA472" i="16"/>
  <c r="AA483" i="16"/>
  <c r="AA481" i="16"/>
  <c r="AA475" i="16"/>
  <c r="AA474" i="16"/>
  <c r="AA468" i="16"/>
  <c r="AA486" i="16"/>
  <c r="AA478" i="16"/>
  <c r="AA470" i="16"/>
  <c r="AA473" i="16"/>
  <c r="I449" i="16" l="1"/>
  <c r="I450" i="16"/>
  <c r="I451" i="16"/>
  <c r="I452" i="16"/>
  <c r="I453" i="16"/>
  <c r="I454" i="16"/>
  <c r="I455" i="16"/>
  <c r="I456" i="16"/>
  <c r="I457" i="16"/>
  <c r="I458" i="16"/>
  <c r="I459" i="16"/>
  <c r="I460" i="16"/>
  <c r="I461" i="16"/>
  <c r="I462" i="16"/>
  <c r="I463" i="16"/>
  <c r="I464" i="16"/>
  <c r="I465" i="16"/>
  <c r="I466" i="16"/>
  <c r="L449" i="16"/>
  <c r="O449" i="16"/>
  <c r="R449" i="16"/>
  <c r="U449" i="16"/>
  <c r="X449" i="16"/>
  <c r="L450" i="16"/>
  <c r="O450" i="16"/>
  <c r="R450" i="16"/>
  <c r="U450" i="16"/>
  <c r="X450" i="16"/>
  <c r="L451" i="16"/>
  <c r="O451" i="16"/>
  <c r="R451" i="16"/>
  <c r="U451" i="16"/>
  <c r="X451" i="16"/>
  <c r="L452" i="16"/>
  <c r="O452" i="16"/>
  <c r="R452" i="16"/>
  <c r="U452" i="16"/>
  <c r="X452" i="16"/>
  <c r="L453" i="16"/>
  <c r="O453" i="16"/>
  <c r="R453" i="16"/>
  <c r="U453" i="16"/>
  <c r="X453" i="16"/>
  <c r="L454" i="16"/>
  <c r="O454" i="16"/>
  <c r="R454" i="16"/>
  <c r="U454" i="16"/>
  <c r="X454" i="16"/>
  <c r="L455" i="16"/>
  <c r="O455" i="16"/>
  <c r="R455" i="16"/>
  <c r="U455" i="16"/>
  <c r="X455" i="16"/>
  <c r="L456" i="16"/>
  <c r="O456" i="16"/>
  <c r="R456" i="16"/>
  <c r="U456" i="16"/>
  <c r="X456" i="16"/>
  <c r="L457" i="16"/>
  <c r="O457" i="16"/>
  <c r="R457" i="16"/>
  <c r="U457" i="16"/>
  <c r="X457" i="16"/>
  <c r="L458" i="16"/>
  <c r="O458" i="16"/>
  <c r="R458" i="16"/>
  <c r="U458" i="16"/>
  <c r="X458" i="16"/>
  <c r="L459" i="16"/>
  <c r="O459" i="16"/>
  <c r="R459" i="16"/>
  <c r="U459" i="16"/>
  <c r="X459" i="16"/>
  <c r="L460" i="16"/>
  <c r="O460" i="16"/>
  <c r="R460" i="16"/>
  <c r="U460" i="16"/>
  <c r="X460" i="16"/>
  <c r="L461" i="16"/>
  <c r="O461" i="16"/>
  <c r="R461" i="16"/>
  <c r="U461" i="16"/>
  <c r="X461" i="16"/>
  <c r="L462" i="16"/>
  <c r="O462" i="16"/>
  <c r="R462" i="16"/>
  <c r="U462" i="16"/>
  <c r="X462" i="16"/>
  <c r="L463" i="16"/>
  <c r="O463" i="16"/>
  <c r="R463" i="16"/>
  <c r="U463" i="16"/>
  <c r="X463" i="16"/>
  <c r="L464" i="16"/>
  <c r="O464" i="16"/>
  <c r="R464" i="16"/>
  <c r="U464" i="16"/>
  <c r="X464" i="16"/>
  <c r="L465" i="16"/>
  <c r="O465" i="16"/>
  <c r="R465" i="16"/>
  <c r="U465" i="16"/>
  <c r="X465" i="16"/>
  <c r="L466" i="16"/>
  <c r="O466" i="16"/>
  <c r="R466" i="16"/>
  <c r="U466" i="16"/>
  <c r="X466" i="16"/>
  <c r="AA457" i="16" l="1"/>
  <c r="AA463" i="16"/>
  <c r="AA451" i="16"/>
  <c r="AA450" i="16"/>
  <c r="AA453" i="16"/>
  <c r="AA466" i="16"/>
  <c r="AA449" i="16"/>
  <c r="AA464" i="16"/>
  <c r="AA465" i="16"/>
  <c r="AA462" i="16"/>
  <c r="AA461" i="16"/>
  <c r="AA460" i="16"/>
  <c r="AA459" i="16"/>
  <c r="AA458" i="16"/>
  <c r="AA456" i="16"/>
  <c r="AA455" i="16"/>
  <c r="AA454" i="16"/>
  <c r="AA452"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L418" i="16"/>
  <c r="O418" i="16"/>
  <c r="R418" i="16"/>
  <c r="U418" i="16"/>
  <c r="X418" i="16"/>
  <c r="L419" i="16"/>
  <c r="O419" i="16"/>
  <c r="R419" i="16"/>
  <c r="U419" i="16"/>
  <c r="X419" i="16"/>
  <c r="L420" i="16"/>
  <c r="O420" i="16"/>
  <c r="R420" i="16"/>
  <c r="U420" i="16"/>
  <c r="X420" i="16"/>
  <c r="L421" i="16"/>
  <c r="O421" i="16"/>
  <c r="R421" i="16"/>
  <c r="U421" i="16"/>
  <c r="X421" i="16"/>
  <c r="L422" i="16"/>
  <c r="O422" i="16"/>
  <c r="R422" i="16"/>
  <c r="U422" i="16"/>
  <c r="X422" i="16"/>
  <c r="L423" i="16"/>
  <c r="O423" i="16"/>
  <c r="R423" i="16"/>
  <c r="U423" i="16"/>
  <c r="X423" i="16"/>
  <c r="L424" i="16"/>
  <c r="O424" i="16"/>
  <c r="R424" i="16"/>
  <c r="U424" i="16"/>
  <c r="X424" i="16"/>
  <c r="L425" i="16"/>
  <c r="O425" i="16"/>
  <c r="R425" i="16"/>
  <c r="U425" i="16"/>
  <c r="X425" i="16"/>
  <c r="L426" i="16"/>
  <c r="O426" i="16"/>
  <c r="R426" i="16"/>
  <c r="U426" i="16"/>
  <c r="X426" i="16"/>
  <c r="L427" i="16"/>
  <c r="O427" i="16"/>
  <c r="R427" i="16"/>
  <c r="U427" i="16"/>
  <c r="X427" i="16"/>
  <c r="L428" i="16"/>
  <c r="O428" i="16"/>
  <c r="R428" i="16"/>
  <c r="U428" i="16"/>
  <c r="X428" i="16"/>
  <c r="L429" i="16"/>
  <c r="O429" i="16"/>
  <c r="R429" i="16"/>
  <c r="U429" i="16"/>
  <c r="X429" i="16"/>
  <c r="L430" i="16"/>
  <c r="O430" i="16"/>
  <c r="R430" i="16"/>
  <c r="U430" i="16"/>
  <c r="X430" i="16"/>
  <c r="L431" i="16"/>
  <c r="O431" i="16"/>
  <c r="R431" i="16"/>
  <c r="U431" i="16"/>
  <c r="X431" i="16"/>
  <c r="L432" i="16"/>
  <c r="O432" i="16"/>
  <c r="R432" i="16"/>
  <c r="U432" i="16"/>
  <c r="X432" i="16"/>
  <c r="L433" i="16"/>
  <c r="O433" i="16"/>
  <c r="R433" i="16"/>
  <c r="U433" i="16"/>
  <c r="X433" i="16"/>
  <c r="L434" i="16"/>
  <c r="O434" i="16"/>
  <c r="R434" i="16"/>
  <c r="U434" i="16"/>
  <c r="X434" i="16"/>
  <c r="L435" i="16"/>
  <c r="O435" i="16"/>
  <c r="R435" i="16"/>
  <c r="U435" i="16"/>
  <c r="X435" i="16"/>
  <c r="L436" i="16"/>
  <c r="O436" i="16"/>
  <c r="R436" i="16"/>
  <c r="U436" i="16"/>
  <c r="X436" i="16"/>
  <c r="L437" i="16"/>
  <c r="O437" i="16"/>
  <c r="R437" i="16"/>
  <c r="U437" i="16"/>
  <c r="X437" i="16"/>
  <c r="L438" i="16"/>
  <c r="O438" i="16"/>
  <c r="R438" i="16"/>
  <c r="U438" i="16"/>
  <c r="X438" i="16"/>
  <c r="L439" i="16"/>
  <c r="O439" i="16"/>
  <c r="R439" i="16"/>
  <c r="U439" i="16"/>
  <c r="X439" i="16"/>
  <c r="L440" i="16"/>
  <c r="O440" i="16"/>
  <c r="R440" i="16"/>
  <c r="U440" i="16"/>
  <c r="X440" i="16"/>
  <c r="L441" i="16"/>
  <c r="O441" i="16"/>
  <c r="R441" i="16"/>
  <c r="U441" i="16"/>
  <c r="X441" i="16"/>
  <c r="L442" i="16"/>
  <c r="O442" i="16"/>
  <c r="R442" i="16"/>
  <c r="U442" i="16"/>
  <c r="X442" i="16"/>
  <c r="L443" i="16"/>
  <c r="O443" i="16"/>
  <c r="R443" i="16"/>
  <c r="U443" i="16"/>
  <c r="X443" i="16"/>
  <c r="L444" i="16"/>
  <c r="O444" i="16"/>
  <c r="R444" i="16"/>
  <c r="U444" i="16"/>
  <c r="X444" i="16"/>
  <c r="L445" i="16"/>
  <c r="O445" i="16"/>
  <c r="R445" i="16"/>
  <c r="U445" i="16"/>
  <c r="X445" i="16"/>
  <c r="L446" i="16"/>
  <c r="O446" i="16"/>
  <c r="R446" i="16"/>
  <c r="U446" i="16"/>
  <c r="X446" i="16"/>
  <c r="L447" i="16"/>
  <c r="O447" i="16"/>
  <c r="R447" i="16"/>
  <c r="U447" i="16"/>
  <c r="X447" i="16"/>
  <c r="L448" i="16"/>
  <c r="O448" i="16"/>
  <c r="R448" i="16"/>
  <c r="U448" i="16"/>
  <c r="X448" i="16"/>
  <c r="AA422" i="16" l="1"/>
  <c r="AA430" i="16"/>
  <c r="AA445" i="16"/>
  <c r="AA439" i="16"/>
  <c r="AA431" i="16"/>
  <c r="AA446" i="16"/>
  <c r="AA434" i="16"/>
  <c r="AA418" i="16"/>
  <c r="AA432" i="16"/>
  <c r="AA441" i="16"/>
  <c r="AA437" i="16"/>
  <c r="AA433" i="16"/>
  <c r="AA429" i="16"/>
  <c r="AA425" i="16"/>
  <c r="AA421" i="16"/>
  <c r="AA438" i="16"/>
  <c r="AA443" i="16"/>
  <c r="AA448" i="16"/>
  <c r="AA442" i="16"/>
  <c r="AA426" i="16"/>
  <c r="AA419" i="16"/>
  <c r="AA447" i="16"/>
  <c r="AA440" i="16"/>
  <c r="AA436" i="16"/>
  <c r="AA435" i="16"/>
  <c r="AA428" i="16"/>
  <c r="AA427" i="16"/>
  <c r="AA424" i="16"/>
  <c r="AA423" i="16"/>
  <c r="AA420" i="16"/>
  <c r="AA444" i="16"/>
  <c r="I417" i="16" l="1"/>
  <c r="I386" i="16"/>
  <c r="I387" i="16"/>
  <c r="I388" i="16"/>
  <c r="I389" i="16"/>
  <c r="I390" i="16"/>
  <c r="I391" i="16"/>
  <c r="I392" i="16"/>
  <c r="I393" i="16"/>
  <c r="I394" i="16"/>
  <c r="I395" i="16"/>
  <c r="I396" i="16"/>
  <c r="I397" i="16"/>
  <c r="I398" i="16"/>
  <c r="I399" i="16"/>
  <c r="I400" i="16"/>
  <c r="I401" i="16"/>
  <c r="I402" i="16"/>
  <c r="I403" i="16"/>
  <c r="I404" i="16"/>
  <c r="I405" i="16"/>
  <c r="I406" i="16"/>
  <c r="I407" i="16"/>
  <c r="I408" i="16"/>
  <c r="I409" i="16"/>
  <c r="I410" i="16"/>
  <c r="I411" i="16"/>
  <c r="I412" i="16"/>
  <c r="I413" i="16"/>
  <c r="I414" i="16"/>
  <c r="I415" i="16"/>
  <c r="I416" i="16"/>
  <c r="X417" i="16"/>
  <c r="U417" i="16"/>
  <c r="R417" i="16"/>
  <c r="O417" i="16"/>
  <c r="L417" i="16"/>
  <c r="X416" i="16"/>
  <c r="U416" i="16"/>
  <c r="R416" i="16"/>
  <c r="O416" i="16"/>
  <c r="L416" i="16"/>
  <c r="X415" i="16"/>
  <c r="U415" i="16"/>
  <c r="R415" i="16"/>
  <c r="O415" i="16"/>
  <c r="L415" i="16"/>
  <c r="X414" i="16"/>
  <c r="U414" i="16"/>
  <c r="R414" i="16"/>
  <c r="O414" i="16"/>
  <c r="L414" i="16"/>
  <c r="X413" i="16"/>
  <c r="U413" i="16"/>
  <c r="R413" i="16"/>
  <c r="O413" i="16"/>
  <c r="L413" i="16"/>
  <c r="X412" i="16"/>
  <c r="U412" i="16"/>
  <c r="R412" i="16"/>
  <c r="O412" i="16"/>
  <c r="L412" i="16"/>
  <c r="X411" i="16"/>
  <c r="U411" i="16"/>
  <c r="R411" i="16"/>
  <c r="O411" i="16"/>
  <c r="L411" i="16"/>
  <c r="X410" i="16"/>
  <c r="U410" i="16"/>
  <c r="R410" i="16"/>
  <c r="O410" i="16"/>
  <c r="L410" i="16"/>
  <c r="X409" i="16"/>
  <c r="U409" i="16"/>
  <c r="R409" i="16"/>
  <c r="O409" i="16"/>
  <c r="L409" i="16"/>
  <c r="X408" i="16"/>
  <c r="U408" i="16"/>
  <c r="R408" i="16"/>
  <c r="O408" i="16"/>
  <c r="L408" i="16"/>
  <c r="X407" i="16"/>
  <c r="U407" i="16"/>
  <c r="R407" i="16"/>
  <c r="O407" i="16"/>
  <c r="L407" i="16"/>
  <c r="X406" i="16"/>
  <c r="U406" i="16"/>
  <c r="R406" i="16"/>
  <c r="O406" i="16"/>
  <c r="L406" i="16"/>
  <c r="X405" i="16"/>
  <c r="U405" i="16"/>
  <c r="R405" i="16"/>
  <c r="O405" i="16"/>
  <c r="L405" i="16"/>
  <c r="X404" i="16"/>
  <c r="U404" i="16"/>
  <c r="R404" i="16"/>
  <c r="O404" i="16"/>
  <c r="L404" i="16"/>
  <c r="X403" i="16"/>
  <c r="U403" i="16"/>
  <c r="R403" i="16"/>
  <c r="O403" i="16"/>
  <c r="L403" i="16"/>
  <c r="X402" i="16"/>
  <c r="U402" i="16"/>
  <c r="R402" i="16"/>
  <c r="O402" i="16"/>
  <c r="L402" i="16"/>
  <c r="X401" i="16"/>
  <c r="U401" i="16"/>
  <c r="R401" i="16"/>
  <c r="O401" i="16"/>
  <c r="L401" i="16"/>
  <c r="X400" i="16"/>
  <c r="U400" i="16"/>
  <c r="R400" i="16"/>
  <c r="O400" i="16"/>
  <c r="L400" i="16"/>
  <c r="X399" i="16"/>
  <c r="U399" i="16"/>
  <c r="R399" i="16"/>
  <c r="O399" i="16"/>
  <c r="L399" i="16"/>
  <c r="X398" i="16"/>
  <c r="U398" i="16"/>
  <c r="R398" i="16"/>
  <c r="O398" i="16"/>
  <c r="L398" i="16"/>
  <c r="X397" i="16"/>
  <c r="U397" i="16"/>
  <c r="R397" i="16"/>
  <c r="O397" i="16"/>
  <c r="L397" i="16"/>
  <c r="X396" i="16"/>
  <c r="U396" i="16"/>
  <c r="R396" i="16"/>
  <c r="O396" i="16"/>
  <c r="L396" i="16"/>
  <c r="X395" i="16"/>
  <c r="U395" i="16"/>
  <c r="R395" i="16"/>
  <c r="O395" i="16"/>
  <c r="L395" i="16"/>
  <c r="X394" i="16"/>
  <c r="U394" i="16"/>
  <c r="R394" i="16"/>
  <c r="O394" i="16"/>
  <c r="L394" i="16"/>
  <c r="X393" i="16"/>
  <c r="U393" i="16"/>
  <c r="R393" i="16"/>
  <c r="O393" i="16"/>
  <c r="L393" i="16"/>
  <c r="X392" i="16"/>
  <c r="U392" i="16"/>
  <c r="R392" i="16"/>
  <c r="O392" i="16"/>
  <c r="L392" i="16"/>
  <c r="X391" i="16"/>
  <c r="U391" i="16"/>
  <c r="R391" i="16"/>
  <c r="O391" i="16"/>
  <c r="L391" i="16"/>
  <c r="X390" i="16"/>
  <c r="U390" i="16"/>
  <c r="R390" i="16"/>
  <c r="O390" i="16"/>
  <c r="L390" i="16"/>
  <c r="X389" i="16"/>
  <c r="U389" i="16"/>
  <c r="R389" i="16"/>
  <c r="O389" i="16"/>
  <c r="L389" i="16"/>
  <c r="X388" i="16"/>
  <c r="U388" i="16"/>
  <c r="R388" i="16"/>
  <c r="O388" i="16"/>
  <c r="L388" i="16"/>
  <c r="X387" i="16"/>
  <c r="U387" i="16"/>
  <c r="R387" i="16"/>
  <c r="O387" i="16"/>
  <c r="L387" i="16"/>
  <c r="X386" i="16"/>
  <c r="U386" i="16"/>
  <c r="R386" i="16"/>
  <c r="O386" i="16"/>
  <c r="L386" i="16"/>
  <c r="AA416" i="16" l="1"/>
  <c r="AA391" i="16"/>
  <c r="AA398" i="16"/>
  <c r="AA406" i="16"/>
  <c r="AA407" i="16"/>
  <c r="AA408" i="16"/>
  <c r="AA389" i="16"/>
  <c r="AA386" i="16"/>
  <c r="AA397" i="16"/>
  <c r="AA405" i="16"/>
  <c r="AA415" i="16"/>
  <c r="AA414" i="16"/>
  <c r="AA412" i="16"/>
  <c r="AA411" i="16"/>
  <c r="AA404" i="16"/>
  <c r="AA403" i="16"/>
  <c r="AA400" i="16"/>
  <c r="AA399" i="16"/>
  <c r="AA395" i="16"/>
  <c r="AA396" i="16"/>
  <c r="AA392" i="16"/>
  <c r="AA388" i="16"/>
  <c r="AA387" i="16"/>
  <c r="AA417" i="16"/>
  <c r="AA394" i="16"/>
  <c r="AA402" i="16"/>
  <c r="AA410" i="16"/>
  <c r="AA393" i="16"/>
  <c r="AA401" i="16"/>
  <c r="AA409" i="16"/>
  <c r="AA413" i="16"/>
  <c r="AA390" i="16"/>
  <c r="S361" i="16"/>
  <c r="I385" i="16" l="1"/>
  <c r="L385" i="16"/>
  <c r="O385" i="16"/>
  <c r="R385" i="16"/>
  <c r="U385" i="16"/>
  <c r="X385" i="16"/>
  <c r="Q306" i="16"/>
  <c r="AA385" i="16" l="1"/>
  <c r="I344" i="16" l="1"/>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L344" i="16"/>
  <c r="O344" i="16"/>
  <c r="R344" i="16"/>
  <c r="U344" i="16"/>
  <c r="X344" i="16"/>
  <c r="L345" i="16"/>
  <c r="O345" i="16"/>
  <c r="R345" i="16"/>
  <c r="U345" i="16"/>
  <c r="X345" i="16"/>
  <c r="L346" i="16"/>
  <c r="O346" i="16"/>
  <c r="R346" i="16"/>
  <c r="U346" i="16"/>
  <c r="X346" i="16"/>
  <c r="L347" i="16"/>
  <c r="O347" i="16"/>
  <c r="R347" i="16"/>
  <c r="U347" i="16"/>
  <c r="X347" i="16"/>
  <c r="L348" i="16"/>
  <c r="O348" i="16"/>
  <c r="R348" i="16"/>
  <c r="U348" i="16"/>
  <c r="X348" i="16"/>
  <c r="L349" i="16"/>
  <c r="O349" i="16"/>
  <c r="R349" i="16"/>
  <c r="U349" i="16"/>
  <c r="X349" i="16"/>
  <c r="L350" i="16"/>
  <c r="O350" i="16"/>
  <c r="R350" i="16"/>
  <c r="U350" i="16"/>
  <c r="X350" i="16"/>
  <c r="L351" i="16"/>
  <c r="O351" i="16"/>
  <c r="R351" i="16"/>
  <c r="U351" i="16"/>
  <c r="X351" i="16"/>
  <c r="L352" i="16"/>
  <c r="O352" i="16"/>
  <c r="R352" i="16"/>
  <c r="U352" i="16"/>
  <c r="X352" i="16"/>
  <c r="L353" i="16"/>
  <c r="O353" i="16"/>
  <c r="R353" i="16"/>
  <c r="U353" i="16"/>
  <c r="X353" i="16"/>
  <c r="L354" i="16"/>
  <c r="O354" i="16"/>
  <c r="R354" i="16"/>
  <c r="U354" i="16"/>
  <c r="X354" i="16"/>
  <c r="L355" i="16"/>
  <c r="O355" i="16"/>
  <c r="R355" i="16"/>
  <c r="U355" i="16"/>
  <c r="X355" i="16"/>
  <c r="L356" i="16"/>
  <c r="O356" i="16"/>
  <c r="R356" i="16"/>
  <c r="U356" i="16"/>
  <c r="X356" i="16"/>
  <c r="L357" i="16"/>
  <c r="O357" i="16"/>
  <c r="R357" i="16"/>
  <c r="U357" i="16"/>
  <c r="X357" i="16"/>
  <c r="L358" i="16"/>
  <c r="O358" i="16"/>
  <c r="R358" i="16"/>
  <c r="U358" i="16"/>
  <c r="X358" i="16"/>
  <c r="L359" i="16"/>
  <c r="O359" i="16"/>
  <c r="R359" i="16"/>
  <c r="U359" i="16"/>
  <c r="X359" i="16"/>
  <c r="L360" i="16"/>
  <c r="O360" i="16"/>
  <c r="R360" i="16"/>
  <c r="U360" i="16"/>
  <c r="X360" i="16"/>
  <c r="L361" i="16"/>
  <c r="O361" i="16"/>
  <c r="R361" i="16"/>
  <c r="U361" i="16"/>
  <c r="X361" i="16"/>
  <c r="L362" i="16"/>
  <c r="O362" i="16"/>
  <c r="R362" i="16"/>
  <c r="U362" i="16"/>
  <c r="X362" i="16"/>
  <c r="L363" i="16"/>
  <c r="O363" i="16"/>
  <c r="R363" i="16"/>
  <c r="U363" i="16"/>
  <c r="X363" i="16"/>
  <c r="L364" i="16"/>
  <c r="O364" i="16"/>
  <c r="R364" i="16"/>
  <c r="U364" i="16"/>
  <c r="X364" i="16"/>
  <c r="L365" i="16"/>
  <c r="O365" i="16"/>
  <c r="R365" i="16"/>
  <c r="U365" i="16"/>
  <c r="X365" i="16"/>
  <c r="L366" i="16"/>
  <c r="O366" i="16"/>
  <c r="R366" i="16"/>
  <c r="U366" i="16"/>
  <c r="X366" i="16"/>
  <c r="L367" i="16"/>
  <c r="O367" i="16"/>
  <c r="R367" i="16"/>
  <c r="U367" i="16"/>
  <c r="X367" i="16"/>
  <c r="L368" i="16"/>
  <c r="O368" i="16"/>
  <c r="R368" i="16"/>
  <c r="U368" i="16"/>
  <c r="X368" i="16"/>
  <c r="L369" i="16"/>
  <c r="O369" i="16"/>
  <c r="R369" i="16"/>
  <c r="U369" i="16"/>
  <c r="X369" i="16"/>
  <c r="L370" i="16"/>
  <c r="O370" i="16"/>
  <c r="R370" i="16"/>
  <c r="U370" i="16"/>
  <c r="X370" i="16"/>
  <c r="L371" i="16"/>
  <c r="O371" i="16"/>
  <c r="R371" i="16"/>
  <c r="U371" i="16"/>
  <c r="X371" i="16"/>
  <c r="L372" i="16"/>
  <c r="O372" i="16"/>
  <c r="R372" i="16"/>
  <c r="U372" i="16"/>
  <c r="X372" i="16"/>
  <c r="L373" i="16"/>
  <c r="O373" i="16"/>
  <c r="R373" i="16"/>
  <c r="U373" i="16"/>
  <c r="X373" i="16"/>
  <c r="L374" i="16"/>
  <c r="O374" i="16"/>
  <c r="R374" i="16"/>
  <c r="U374" i="16"/>
  <c r="X374" i="16"/>
  <c r="L375" i="16"/>
  <c r="O375" i="16"/>
  <c r="R375" i="16"/>
  <c r="U375" i="16"/>
  <c r="X375" i="16"/>
  <c r="L376" i="16"/>
  <c r="O376" i="16"/>
  <c r="R376" i="16"/>
  <c r="U376" i="16"/>
  <c r="X376" i="16"/>
  <c r="L377" i="16"/>
  <c r="O377" i="16"/>
  <c r="R377" i="16"/>
  <c r="U377" i="16"/>
  <c r="X377" i="16"/>
  <c r="L378" i="16"/>
  <c r="O378" i="16"/>
  <c r="R378" i="16"/>
  <c r="U378" i="16"/>
  <c r="X378" i="16"/>
  <c r="L379" i="16"/>
  <c r="O379" i="16"/>
  <c r="R379" i="16"/>
  <c r="U379" i="16"/>
  <c r="X379" i="16"/>
  <c r="L380" i="16"/>
  <c r="O380" i="16"/>
  <c r="R380" i="16"/>
  <c r="U380" i="16"/>
  <c r="X380" i="16"/>
  <c r="L381" i="16"/>
  <c r="O381" i="16"/>
  <c r="R381" i="16"/>
  <c r="U381" i="16"/>
  <c r="X381" i="16"/>
  <c r="L382" i="16"/>
  <c r="O382" i="16"/>
  <c r="R382" i="16"/>
  <c r="U382" i="16"/>
  <c r="X382" i="16"/>
  <c r="L383" i="16"/>
  <c r="O383" i="16"/>
  <c r="R383" i="16"/>
  <c r="U383" i="16"/>
  <c r="X383" i="16"/>
  <c r="L384" i="16"/>
  <c r="O384" i="16"/>
  <c r="R384" i="16"/>
  <c r="U384" i="16"/>
  <c r="X384" i="16"/>
  <c r="AA350" i="16" l="1"/>
  <c r="AA382" i="16"/>
  <c r="AA365" i="16"/>
  <c r="AA370" i="16"/>
  <c r="AA362" i="16"/>
  <c r="AA378" i="16"/>
  <c r="AA348" i="16"/>
  <c r="AA346" i="16"/>
  <c r="AA363" i="16"/>
  <c r="AA354" i="16"/>
  <c r="AA374" i="16"/>
  <c r="AA349" i="16"/>
  <c r="AA366" i="16"/>
  <c r="AA381" i="16"/>
  <c r="AA380" i="16"/>
  <c r="AA373" i="16"/>
  <c r="AA358" i="16"/>
  <c r="AA375" i="16"/>
  <c r="AA361" i="16"/>
  <c r="AA360" i="16"/>
  <c r="AA355" i="16"/>
  <c r="AA384" i="16"/>
  <c r="AA367" i="16"/>
  <c r="AA353" i="16"/>
  <c r="AA352" i="16"/>
  <c r="AA379" i="16"/>
  <c r="AA364" i="16"/>
  <c r="AA347" i="16"/>
  <c r="AA377" i="16"/>
  <c r="AA376" i="16"/>
  <c r="AA359" i="16"/>
  <c r="AA345" i="16"/>
  <c r="AA344" i="16"/>
  <c r="AA371" i="16"/>
  <c r="AA357" i="16"/>
  <c r="AA356" i="16"/>
  <c r="AA372" i="16"/>
  <c r="AA383" i="16"/>
  <c r="AA369" i="16"/>
  <c r="AA368" i="16"/>
  <c r="AA351" i="16"/>
  <c r="L284" i="16"/>
  <c r="O284" i="16"/>
  <c r="R284" i="16"/>
  <c r="U284" i="16"/>
  <c r="X284" i="16"/>
  <c r="L285" i="16"/>
  <c r="O285" i="16"/>
  <c r="R285" i="16"/>
  <c r="U285" i="16"/>
  <c r="X285" i="16"/>
  <c r="L286" i="16"/>
  <c r="O286" i="16"/>
  <c r="R286" i="16"/>
  <c r="U286" i="16"/>
  <c r="X286" i="16"/>
  <c r="L287" i="16"/>
  <c r="O287" i="16"/>
  <c r="R287" i="16"/>
  <c r="U287" i="16"/>
  <c r="X287" i="16"/>
  <c r="L288" i="16"/>
  <c r="O288" i="16"/>
  <c r="R288" i="16"/>
  <c r="U288" i="16"/>
  <c r="X288" i="16"/>
  <c r="L289" i="16"/>
  <c r="O289" i="16"/>
  <c r="R289" i="16"/>
  <c r="U289" i="16"/>
  <c r="X289" i="16"/>
  <c r="L290" i="16"/>
  <c r="O290" i="16"/>
  <c r="R290" i="16"/>
  <c r="U290" i="16"/>
  <c r="X290" i="16"/>
  <c r="L291" i="16"/>
  <c r="O291" i="16"/>
  <c r="R291" i="16"/>
  <c r="U291" i="16"/>
  <c r="X291" i="16"/>
  <c r="L292" i="16"/>
  <c r="O292" i="16"/>
  <c r="R292" i="16"/>
  <c r="U292" i="16"/>
  <c r="X292" i="16"/>
  <c r="L293" i="16"/>
  <c r="O293" i="16"/>
  <c r="R293" i="16"/>
  <c r="U293" i="16"/>
  <c r="X293" i="16"/>
  <c r="L294" i="16"/>
  <c r="O294" i="16"/>
  <c r="R294" i="16"/>
  <c r="U294" i="16"/>
  <c r="X294" i="16"/>
  <c r="L295" i="16"/>
  <c r="O295" i="16"/>
  <c r="R295" i="16"/>
  <c r="U295" i="16"/>
  <c r="X295" i="16"/>
  <c r="L296" i="16"/>
  <c r="O296" i="16"/>
  <c r="R296" i="16"/>
  <c r="U296" i="16"/>
  <c r="X296" i="16"/>
  <c r="L297" i="16"/>
  <c r="O297" i="16"/>
  <c r="R297" i="16"/>
  <c r="U297" i="16"/>
  <c r="X297" i="16"/>
  <c r="L298" i="16"/>
  <c r="O298" i="16"/>
  <c r="R298" i="16"/>
  <c r="U298" i="16"/>
  <c r="X298" i="16"/>
  <c r="L299" i="16"/>
  <c r="O299" i="16"/>
  <c r="R299" i="16"/>
  <c r="U299" i="16"/>
  <c r="X299" i="16"/>
  <c r="L300" i="16"/>
  <c r="O300" i="16"/>
  <c r="R300" i="16"/>
  <c r="U300" i="16"/>
  <c r="X300" i="16"/>
  <c r="L301" i="16"/>
  <c r="O301" i="16"/>
  <c r="R301" i="16"/>
  <c r="U301" i="16"/>
  <c r="X301" i="16"/>
  <c r="L302" i="16"/>
  <c r="O302" i="16"/>
  <c r="R302" i="16"/>
  <c r="U302" i="16"/>
  <c r="X302" i="16"/>
  <c r="L303" i="16"/>
  <c r="O303" i="16"/>
  <c r="R303" i="16"/>
  <c r="U303" i="16"/>
  <c r="X303" i="16"/>
  <c r="L304" i="16"/>
  <c r="O304" i="16"/>
  <c r="R304" i="16"/>
  <c r="U304" i="16"/>
  <c r="X304" i="16"/>
  <c r="L305" i="16"/>
  <c r="O305" i="16"/>
  <c r="R305" i="16"/>
  <c r="U305" i="16"/>
  <c r="X305" i="16"/>
  <c r="L306" i="16"/>
  <c r="O306" i="16"/>
  <c r="R306" i="16"/>
  <c r="U306" i="16"/>
  <c r="X306" i="16"/>
  <c r="L307" i="16"/>
  <c r="O307" i="16"/>
  <c r="R307" i="16"/>
  <c r="U307" i="16"/>
  <c r="X307" i="16"/>
  <c r="L308" i="16"/>
  <c r="O308" i="16"/>
  <c r="R308" i="16"/>
  <c r="U308" i="16"/>
  <c r="X308" i="16"/>
  <c r="L309" i="16"/>
  <c r="O309" i="16"/>
  <c r="R309" i="16"/>
  <c r="U309" i="16"/>
  <c r="X309" i="16"/>
  <c r="L310" i="16"/>
  <c r="O310" i="16"/>
  <c r="R310" i="16"/>
  <c r="U310" i="16"/>
  <c r="X310" i="16"/>
  <c r="L311" i="16"/>
  <c r="O311" i="16"/>
  <c r="R311" i="16"/>
  <c r="U311" i="16"/>
  <c r="X311" i="16"/>
  <c r="L312" i="16"/>
  <c r="O312" i="16"/>
  <c r="R312" i="16"/>
  <c r="U312" i="16"/>
  <c r="X312" i="16"/>
  <c r="L313" i="16"/>
  <c r="O313" i="16"/>
  <c r="R313" i="16"/>
  <c r="U313" i="16"/>
  <c r="X313" i="16"/>
  <c r="L314" i="16"/>
  <c r="O314" i="16"/>
  <c r="R314" i="16"/>
  <c r="U314" i="16"/>
  <c r="X314" i="16"/>
  <c r="L315" i="16"/>
  <c r="O315" i="16"/>
  <c r="R315" i="16"/>
  <c r="U315" i="16"/>
  <c r="X315" i="16"/>
  <c r="L316" i="16"/>
  <c r="O316" i="16"/>
  <c r="R316" i="16"/>
  <c r="U316" i="16"/>
  <c r="X316" i="16"/>
  <c r="L317" i="16"/>
  <c r="O317" i="16"/>
  <c r="R317" i="16"/>
  <c r="U317" i="16"/>
  <c r="X317" i="16"/>
  <c r="L318" i="16"/>
  <c r="O318" i="16"/>
  <c r="R318" i="16"/>
  <c r="U318" i="16"/>
  <c r="X318" i="16"/>
  <c r="L319" i="16"/>
  <c r="O319" i="16"/>
  <c r="R319" i="16"/>
  <c r="U319" i="16"/>
  <c r="X319" i="16"/>
  <c r="L320" i="16"/>
  <c r="O320" i="16"/>
  <c r="R320" i="16"/>
  <c r="U320" i="16"/>
  <c r="X320" i="16"/>
  <c r="L321" i="16"/>
  <c r="O321" i="16"/>
  <c r="R321" i="16"/>
  <c r="U321" i="16"/>
  <c r="X321" i="16"/>
  <c r="L322" i="16"/>
  <c r="O322" i="16"/>
  <c r="R322" i="16"/>
  <c r="U322" i="16"/>
  <c r="X322" i="16"/>
  <c r="L323" i="16"/>
  <c r="O323" i="16"/>
  <c r="R323" i="16"/>
  <c r="U323" i="16"/>
  <c r="X323" i="16"/>
  <c r="L324" i="16"/>
  <c r="O324" i="16"/>
  <c r="R324" i="16"/>
  <c r="U324" i="16"/>
  <c r="X324" i="16"/>
  <c r="L325" i="16"/>
  <c r="O325" i="16"/>
  <c r="R325" i="16"/>
  <c r="U325" i="16"/>
  <c r="X325" i="16"/>
  <c r="L326" i="16"/>
  <c r="O326" i="16"/>
  <c r="R326" i="16"/>
  <c r="U326" i="16"/>
  <c r="X326" i="16"/>
  <c r="L327" i="16"/>
  <c r="O327" i="16"/>
  <c r="R327" i="16"/>
  <c r="U327" i="16"/>
  <c r="X327" i="16"/>
  <c r="L328" i="16"/>
  <c r="O328" i="16"/>
  <c r="R328" i="16"/>
  <c r="U328" i="16"/>
  <c r="X328" i="16"/>
  <c r="L329" i="16"/>
  <c r="O329" i="16"/>
  <c r="R329" i="16"/>
  <c r="U329" i="16"/>
  <c r="X329" i="16"/>
  <c r="L330" i="16"/>
  <c r="O330" i="16"/>
  <c r="R330" i="16"/>
  <c r="U330" i="16"/>
  <c r="X330" i="16"/>
  <c r="L331" i="16"/>
  <c r="O331" i="16"/>
  <c r="R331" i="16"/>
  <c r="U331" i="16"/>
  <c r="X331" i="16"/>
  <c r="L332" i="16"/>
  <c r="O332" i="16"/>
  <c r="R332" i="16"/>
  <c r="U332" i="16"/>
  <c r="X332" i="16"/>
  <c r="L333" i="16"/>
  <c r="O333" i="16"/>
  <c r="R333" i="16"/>
  <c r="U333" i="16"/>
  <c r="X333" i="16"/>
  <c r="L334" i="16"/>
  <c r="O334" i="16"/>
  <c r="R334" i="16"/>
  <c r="U334" i="16"/>
  <c r="X334" i="16"/>
  <c r="L335" i="16"/>
  <c r="O335" i="16"/>
  <c r="R335" i="16"/>
  <c r="U335" i="16"/>
  <c r="X335" i="16"/>
  <c r="L336" i="16"/>
  <c r="O336" i="16"/>
  <c r="R336" i="16"/>
  <c r="U336" i="16"/>
  <c r="X336" i="16"/>
  <c r="L337" i="16"/>
  <c r="O337" i="16"/>
  <c r="R337" i="16"/>
  <c r="U337" i="16"/>
  <c r="X337" i="16"/>
  <c r="L338" i="16"/>
  <c r="O338" i="16"/>
  <c r="R338" i="16"/>
  <c r="U338" i="16"/>
  <c r="X338" i="16"/>
  <c r="L339" i="16"/>
  <c r="O339" i="16"/>
  <c r="R339" i="16"/>
  <c r="U339" i="16"/>
  <c r="X339" i="16"/>
  <c r="L340" i="16"/>
  <c r="O340" i="16"/>
  <c r="R340" i="16"/>
  <c r="U340" i="16"/>
  <c r="X340" i="16"/>
  <c r="L341" i="16"/>
  <c r="O341" i="16"/>
  <c r="R341" i="16"/>
  <c r="U341" i="16"/>
  <c r="X341" i="16"/>
  <c r="L342" i="16"/>
  <c r="O342" i="16"/>
  <c r="R342" i="16"/>
  <c r="U342" i="16"/>
  <c r="X342" i="16"/>
  <c r="L343" i="16"/>
  <c r="O343" i="16"/>
  <c r="R343" i="16"/>
  <c r="U343" i="16"/>
  <c r="X343" i="16"/>
  <c r="L283" i="16"/>
  <c r="O283" i="16"/>
  <c r="R283" i="16"/>
  <c r="U283" i="16"/>
  <c r="X283"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830" i="14"/>
  <c r="I831" i="14"/>
  <c r="I832" i="14"/>
  <c r="I833" i="14"/>
  <c r="I834" i="14"/>
  <c r="I835" i="14"/>
  <c r="I836" i="14"/>
  <c r="I837" i="14"/>
  <c r="I838" i="14"/>
  <c r="I839" i="14"/>
  <c r="I840" i="14"/>
  <c r="I841" i="14"/>
  <c r="I842" i="14"/>
  <c r="I843" i="14"/>
  <c r="I844" i="14"/>
  <c r="I845" i="14"/>
  <c r="I846" i="14"/>
  <c r="I847" i="14"/>
  <c r="I848" i="14"/>
  <c r="I849" i="14"/>
  <c r="I850" i="14"/>
  <c r="I851" i="14"/>
  <c r="I852" i="14"/>
  <c r="I853" i="14"/>
  <c r="I854" i="14"/>
  <c r="I855" i="14"/>
  <c r="I856" i="14"/>
  <c r="I857" i="14"/>
  <c r="I858" i="14"/>
  <c r="I859" i="14"/>
  <c r="I860" i="14"/>
  <c r="I861" i="14"/>
  <c r="I862" i="14"/>
  <c r="I863" i="14"/>
  <c r="I864" i="14"/>
  <c r="I865" i="14"/>
  <c r="I866" i="14"/>
  <c r="I867" i="14"/>
  <c r="I868" i="14"/>
  <c r="I869" i="14"/>
  <c r="I870" i="14"/>
  <c r="I871" i="14"/>
  <c r="I872" i="14"/>
  <c r="I873" i="14"/>
  <c r="I874" i="14"/>
  <c r="I875" i="14"/>
  <c r="I876" i="14"/>
  <c r="I877" i="14"/>
  <c r="I878" i="14"/>
  <c r="I879" i="14"/>
  <c r="I880" i="14"/>
  <c r="I881" i="14"/>
  <c r="I882" i="14"/>
  <c r="I883" i="14"/>
  <c r="I884" i="14"/>
  <c r="I885" i="14"/>
  <c r="I886" i="14"/>
  <c r="I887" i="14"/>
  <c r="I888" i="14"/>
  <c r="I889" i="14"/>
  <c r="I890" i="14"/>
  <c r="L831" i="14"/>
  <c r="O831" i="14"/>
  <c r="R831" i="14"/>
  <c r="U831" i="14"/>
  <c r="X831" i="14"/>
  <c r="L832" i="14"/>
  <c r="O832" i="14"/>
  <c r="R832" i="14"/>
  <c r="U832" i="14"/>
  <c r="X832" i="14"/>
  <c r="L833" i="14"/>
  <c r="O833" i="14"/>
  <c r="R833" i="14"/>
  <c r="U833" i="14"/>
  <c r="X833" i="14"/>
  <c r="L834" i="14"/>
  <c r="O834" i="14"/>
  <c r="R834" i="14"/>
  <c r="U834" i="14"/>
  <c r="X834" i="14"/>
  <c r="L835" i="14"/>
  <c r="O835" i="14"/>
  <c r="R835" i="14"/>
  <c r="U835" i="14"/>
  <c r="X835" i="14"/>
  <c r="L836" i="14"/>
  <c r="O836" i="14"/>
  <c r="R836" i="14"/>
  <c r="U836" i="14"/>
  <c r="X836" i="14"/>
  <c r="L837" i="14"/>
  <c r="O837" i="14"/>
  <c r="R837" i="14"/>
  <c r="U837" i="14"/>
  <c r="X837" i="14"/>
  <c r="L838" i="14"/>
  <c r="O838" i="14"/>
  <c r="R838" i="14"/>
  <c r="U838" i="14"/>
  <c r="X838" i="14"/>
  <c r="L839" i="14"/>
  <c r="O839" i="14"/>
  <c r="R839" i="14"/>
  <c r="U839" i="14"/>
  <c r="X839" i="14"/>
  <c r="L840" i="14"/>
  <c r="O840" i="14"/>
  <c r="R840" i="14"/>
  <c r="U840" i="14"/>
  <c r="X840" i="14"/>
  <c r="L841" i="14"/>
  <c r="O841" i="14"/>
  <c r="R841" i="14"/>
  <c r="U841" i="14"/>
  <c r="X841" i="14"/>
  <c r="L842" i="14"/>
  <c r="O842" i="14"/>
  <c r="R842" i="14"/>
  <c r="U842" i="14"/>
  <c r="X842" i="14"/>
  <c r="L843" i="14"/>
  <c r="O843" i="14"/>
  <c r="R843" i="14"/>
  <c r="U843" i="14"/>
  <c r="X843" i="14"/>
  <c r="L844" i="14"/>
  <c r="O844" i="14"/>
  <c r="R844" i="14"/>
  <c r="U844" i="14"/>
  <c r="X844" i="14"/>
  <c r="L845" i="14"/>
  <c r="O845" i="14"/>
  <c r="R845" i="14"/>
  <c r="U845" i="14"/>
  <c r="X845" i="14"/>
  <c r="L846" i="14"/>
  <c r="O846" i="14"/>
  <c r="R846" i="14"/>
  <c r="U846" i="14"/>
  <c r="X846" i="14"/>
  <c r="L847" i="14"/>
  <c r="O847" i="14"/>
  <c r="R847" i="14"/>
  <c r="U847" i="14"/>
  <c r="X847" i="14"/>
  <c r="L848" i="14"/>
  <c r="O848" i="14"/>
  <c r="R848" i="14"/>
  <c r="U848" i="14"/>
  <c r="X848" i="14"/>
  <c r="L849" i="14"/>
  <c r="O849" i="14"/>
  <c r="R849" i="14"/>
  <c r="U849" i="14"/>
  <c r="X849" i="14"/>
  <c r="L850" i="14"/>
  <c r="O850" i="14"/>
  <c r="R850" i="14"/>
  <c r="U850" i="14"/>
  <c r="X850" i="14"/>
  <c r="L851" i="14"/>
  <c r="O851" i="14"/>
  <c r="R851" i="14"/>
  <c r="U851" i="14"/>
  <c r="X851" i="14"/>
  <c r="L852" i="14"/>
  <c r="O852" i="14"/>
  <c r="R852" i="14"/>
  <c r="U852" i="14"/>
  <c r="X852" i="14"/>
  <c r="L853" i="14"/>
  <c r="O853" i="14"/>
  <c r="R853" i="14"/>
  <c r="U853" i="14"/>
  <c r="X853" i="14"/>
  <c r="L854" i="14"/>
  <c r="O854" i="14"/>
  <c r="R854" i="14"/>
  <c r="U854" i="14"/>
  <c r="X854" i="14"/>
  <c r="L855" i="14"/>
  <c r="O855" i="14"/>
  <c r="R855" i="14"/>
  <c r="U855" i="14"/>
  <c r="X855" i="14"/>
  <c r="L856" i="14"/>
  <c r="O856" i="14"/>
  <c r="R856" i="14"/>
  <c r="U856" i="14"/>
  <c r="X856" i="14"/>
  <c r="L857" i="14"/>
  <c r="O857" i="14"/>
  <c r="R857" i="14"/>
  <c r="U857" i="14"/>
  <c r="X857" i="14"/>
  <c r="L858" i="14"/>
  <c r="O858" i="14"/>
  <c r="R858" i="14"/>
  <c r="U858" i="14"/>
  <c r="X858" i="14"/>
  <c r="L859" i="14"/>
  <c r="O859" i="14"/>
  <c r="R859" i="14"/>
  <c r="U859" i="14"/>
  <c r="X859" i="14"/>
  <c r="L860" i="14"/>
  <c r="O860" i="14"/>
  <c r="R860" i="14"/>
  <c r="U860" i="14"/>
  <c r="X860" i="14"/>
  <c r="L861" i="14"/>
  <c r="O861" i="14"/>
  <c r="R861" i="14"/>
  <c r="U861" i="14"/>
  <c r="X861" i="14"/>
  <c r="L862" i="14"/>
  <c r="O862" i="14"/>
  <c r="R862" i="14"/>
  <c r="U862" i="14"/>
  <c r="X862" i="14"/>
  <c r="L863" i="14"/>
  <c r="O863" i="14"/>
  <c r="R863" i="14"/>
  <c r="U863" i="14"/>
  <c r="X863" i="14"/>
  <c r="L864" i="14"/>
  <c r="O864" i="14"/>
  <c r="R864" i="14"/>
  <c r="U864" i="14"/>
  <c r="X864" i="14"/>
  <c r="L865" i="14"/>
  <c r="O865" i="14"/>
  <c r="R865" i="14"/>
  <c r="U865" i="14"/>
  <c r="X865" i="14"/>
  <c r="L866" i="14"/>
  <c r="O866" i="14"/>
  <c r="R866" i="14"/>
  <c r="U866" i="14"/>
  <c r="X866" i="14"/>
  <c r="L867" i="14"/>
  <c r="O867" i="14"/>
  <c r="R867" i="14"/>
  <c r="U867" i="14"/>
  <c r="X867" i="14"/>
  <c r="L868" i="14"/>
  <c r="O868" i="14"/>
  <c r="R868" i="14"/>
  <c r="U868" i="14"/>
  <c r="X868" i="14"/>
  <c r="L869" i="14"/>
  <c r="O869" i="14"/>
  <c r="R869" i="14"/>
  <c r="U869" i="14"/>
  <c r="X869" i="14"/>
  <c r="L870" i="14"/>
  <c r="O870" i="14"/>
  <c r="R870" i="14"/>
  <c r="U870" i="14"/>
  <c r="X870" i="14"/>
  <c r="L871" i="14"/>
  <c r="O871" i="14"/>
  <c r="R871" i="14"/>
  <c r="U871" i="14"/>
  <c r="X871" i="14"/>
  <c r="L872" i="14"/>
  <c r="O872" i="14"/>
  <c r="R872" i="14"/>
  <c r="U872" i="14"/>
  <c r="X872" i="14"/>
  <c r="L873" i="14"/>
  <c r="O873" i="14"/>
  <c r="R873" i="14"/>
  <c r="U873" i="14"/>
  <c r="X873" i="14"/>
  <c r="L874" i="14"/>
  <c r="O874" i="14"/>
  <c r="R874" i="14"/>
  <c r="U874" i="14"/>
  <c r="X874" i="14"/>
  <c r="L875" i="14"/>
  <c r="O875" i="14"/>
  <c r="R875" i="14"/>
  <c r="U875" i="14"/>
  <c r="X875" i="14"/>
  <c r="L876" i="14"/>
  <c r="O876" i="14"/>
  <c r="R876" i="14"/>
  <c r="U876" i="14"/>
  <c r="X876" i="14"/>
  <c r="L877" i="14"/>
  <c r="O877" i="14"/>
  <c r="R877" i="14"/>
  <c r="U877" i="14"/>
  <c r="X877" i="14"/>
  <c r="L878" i="14"/>
  <c r="O878" i="14"/>
  <c r="R878" i="14"/>
  <c r="U878" i="14"/>
  <c r="X878" i="14"/>
  <c r="L879" i="14"/>
  <c r="O879" i="14"/>
  <c r="R879" i="14"/>
  <c r="U879" i="14"/>
  <c r="X879" i="14"/>
  <c r="L880" i="14"/>
  <c r="O880" i="14"/>
  <c r="R880" i="14"/>
  <c r="U880" i="14"/>
  <c r="X880" i="14"/>
  <c r="L881" i="14"/>
  <c r="O881" i="14"/>
  <c r="R881" i="14"/>
  <c r="U881" i="14"/>
  <c r="X881" i="14"/>
  <c r="L882" i="14"/>
  <c r="O882" i="14"/>
  <c r="R882" i="14"/>
  <c r="U882" i="14"/>
  <c r="X882" i="14"/>
  <c r="L883" i="14"/>
  <c r="O883" i="14"/>
  <c r="R883" i="14"/>
  <c r="U883" i="14"/>
  <c r="X883" i="14"/>
  <c r="L884" i="14"/>
  <c r="O884" i="14"/>
  <c r="R884" i="14"/>
  <c r="U884" i="14"/>
  <c r="X884" i="14"/>
  <c r="L885" i="14"/>
  <c r="O885" i="14"/>
  <c r="R885" i="14"/>
  <c r="U885" i="14"/>
  <c r="X885" i="14"/>
  <c r="L886" i="14"/>
  <c r="O886" i="14"/>
  <c r="R886" i="14"/>
  <c r="U886" i="14"/>
  <c r="X886" i="14"/>
  <c r="L887" i="14"/>
  <c r="O887" i="14"/>
  <c r="R887" i="14"/>
  <c r="U887" i="14"/>
  <c r="X887" i="14"/>
  <c r="L888" i="14"/>
  <c r="O888" i="14"/>
  <c r="R888" i="14"/>
  <c r="U888" i="14"/>
  <c r="X888" i="14"/>
  <c r="L889" i="14"/>
  <c r="O889" i="14"/>
  <c r="R889" i="14"/>
  <c r="U889" i="14"/>
  <c r="X889" i="14"/>
  <c r="L890" i="14"/>
  <c r="O890" i="14"/>
  <c r="R890" i="14"/>
  <c r="U890" i="14"/>
  <c r="X890" i="14"/>
  <c r="X830" i="14"/>
  <c r="U830" i="14"/>
  <c r="R830" i="14"/>
  <c r="O830" i="14"/>
  <c r="L830" i="14"/>
  <c r="AA887" i="14" l="1"/>
  <c r="AA890" i="14"/>
  <c r="AA874" i="14"/>
  <c r="AA871" i="14"/>
  <c r="AA855" i="14"/>
  <c r="AA858" i="14"/>
  <c r="AA862" i="14"/>
  <c r="AA883" i="14"/>
  <c r="AA831" i="14"/>
  <c r="AA839" i="14"/>
  <c r="AA842" i="14"/>
  <c r="AA878" i="14"/>
  <c r="AA859" i="14"/>
  <c r="AA843" i="14"/>
  <c r="AA830" i="14"/>
  <c r="AA851" i="14"/>
  <c r="AA863" i="14"/>
  <c r="AA846" i="14"/>
  <c r="AA875" i="14"/>
  <c r="AA834" i="14"/>
  <c r="AA879" i="14"/>
  <c r="AA867" i="14"/>
  <c r="AA847" i="14"/>
  <c r="AA866" i="14"/>
  <c r="AA882" i="14"/>
  <c r="AA870" i="14"/>
  <c r="AA850" i="14"/>
  <c r="AA838" i="14"/>
  <c r="AA835" i="14"/>
  <c r="AA886" i="14"/>
  <c r="AA854" i="14"/>
  <c r="AA876" i="14"/>
  <c r="AA860" i="14"/>
  <c r="AA844" i="14"/>
  <c r="AA880" i="14"/>
  <c r="AA864" i="14"/>
  <c r="AA848" i="14"/>
  <c r="AA832" i="14"/>
  <c r="AA884" i="14"/>
  <c r="AA881" i="14"/>
  <c r="AA868" i="14"/>
  <c r="AA865" i="14"/>
  <c r="AA852" i="14"/>
  <c r="AA849" i="14"/>
  <c r="AA836" i="14"/>
  <c r="AA833" i="14"/>
  <c r="AA888" i="14"/>
  <c r="AA872" i="14"/>
  <c r="AA856" i="14"/>
  <c r="AA840" i="14"/>
  <c r="AA327" i="16"/>
  <c r="AA318" i="16"/>
  <c r="AA312" i="16"/>
  <c r="AA310" i="16"/>
  <c r="AA302" i="16"/>
  <c r="AA337" i="16"/>
  <c r="AA339" i="16"/>
  <c r="AA335" i="16"/>
  <c r="AA319" i="16"/>
  <c r="AA311" i="16"/>
  <c r="AA303" i="16"/>
  <c r="AA295" i="16"/>
  <c r="AA287" i="16"/>
  <c r="AA288" i="16"/>
  <c r="AA326" i="16"/>
  <c r="AA317" i="16"/>
  <c r="AA309" i="16"/>
  <c r="AA301" i="16"/>
  <c r="AA323" i="16"/>
  <c r="AA330" i="16"/>
  <c r="AA343" i="16"/>
  <c r="AA299" i="16"/>
  <c r="AA331" i="16"/>
  <c r="AA315" i="16"/>
  <c r="AA307" i="16"/>
  <c r="AA340" i="16"/>
  <c r="AA329" i="16"/>
  <c r="AA298" i="16"/>
  <c r="AA284" i="16"/>
  <c r="AA291" i="16"/>
  <c r="AA342" i="16"/>
  <c r="AA325" i="16"/>
  <c r="AA324" i="16"/>
  <c r="AA322" i="16"/>
  <c r="AA321" i="16"/>
  <c r="AA320" i="16"/>
  <c r="AA308" i="16"/>
  <c r="AA296" i="16"/>
  <c r="AA294" i="16"/>
  <c r="AA293" i="16"/>
  <c r="AA341" i="16"/>
  <c r="AA338" i="16"/>
  <c r="AA336" i="16"/>
  <c r="AA334" i="16"/>
  <c r="AA333" i="16"/>
  <c r="AA332" i="16"/>
  <c r="AA328" i="16"/>
  <c r="AA316" i="16"/>
  <c r="AA314" i="16"/>
  <c r="AA313" i="16"/>
  <c r="AA306" i="16"/>
  <c r="AA305" i="16"/>
  <c r="AA304" i="16"/>
  <c r="AA300" i="16"/>
  <c r="AA297" i="16"/>
  <c r="AA292" i="16"/>
  <c r="AA290" i="16"/>
  <c r="AA289" i="16"/>
  <c r="AA286" i="16"/>
  <c r="AA285" i="16"/>
  <c r="AA283" i="16"/>
  <c r="AA885" i="14"/>
  <c r="AA869" i="14"/>
  <c r="AA853" i="14"/>
  <c r="AA837" i="14"/>
  <c r="AA873" i="14"/>
  <c r="AA857" i="14"/>
  <c r="AA841" i="14"/>
  <c r="AA889" i="14"/>
  <c r="AA877" i="14"/>
  <c r="AA861" i="14"/>
  <c r="AA845" i="14"/>
  <c r="I249" i="16" l="1"/>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L250" i="16"/>
  <c r="O250" i="16"/>
  <c r="R250" i="16"/>
  <c r="U250" i="16"/>
  <c r="X250" i="16"/>
  <c r="L251" i="16"/>
  <c r="O251" i="16"/>
  <c r="R251" i="16"/>
  <c r="U251" i="16"/>
  <c r="X251" i="16"/>
  <c r="L252" i="16"/>
  <c r="O252" i="16"/>
  <c r="R252" i="16"/>
  <c r="U252" i="16"/>
  <c r="X252" i="16"/>
  <c r="L253" i="16"/>
  <c r="O253" i="16"/>
  <c r="R253" i="16"/>
  <c r="U253" i="16"/>
  <c r="X253" i="16"/>
  <c r="L254" i="16"/>
  <c r="O254" i="16"/>
  <c r="R254" i="16"/>
  <c r="U254" i="16"/>
  <c r="X254" i="16"/>
  <c r="L255" i="16"/>
  <c r="O255" i="16"/>
  <c r="R255" i="16"/>
  <c r="U255" i="16"/>
  <c r="X255" i="16"/>
  <c r="L256" i="16"/>
  <c r="O256" i="16"/>
  <c r="R256" i="16"/>
  <c r="U256" i="16"/>
  <c r="X256" i="16"/>
  <c r="L257" i="16"/>
  <c r="O257" i="16"/>
  <c r="R257" i="16"/>
  <c r="U257" i="16"/>
  <c r="X257" i="16"/>
  <c r="L258" i="16"/>
  <c r="O258" i="16"/>
  <c r="R258" i="16"/>
  <c r="U258" i="16"/>
  <c r="X258" i="16"/>
  <c r="L259" i="16"/>
  <c r="O259" i="16"/>
  <c r="R259" i="16"/>
  <c r="U259" i="16"/>
  <c r="X259" i="16"/>
  <c r="L260" i="16"/>
  <c r="O260" i="16"/>
  <c r="R260" i="16"/>
  <c r="U260" i="16"/>
  <c r="X260" i="16"/>
  <c r="L261" i="16"/>
  <c r="O261" i="16"/>
  <c r="R261" i="16"/>
  <c r="U261" i="16"/>
  <c r="X261" i="16"/>
  <c r="L262" i="16"/>
  <c r="O262" i="16"/>
  <c r="R262" i="16"/>
  <c r="U262" i="16"/>
  <c r="X262" i="16"/>
  <c r="L263" i="16"/>
  <c r="O263" i="16"/>
  <c r="R263" i="16"/>
  <c r="U263" i="16"/>
  <c r="X263" i="16"/>
  <c r="L264" i="16"/>
  <c r="O264" i="16"/>
  <c r="R264" i="16"/>
  <c r="U264" i="16"/>
  <c r="X264" i="16"/>
  <c r="L265" i="16"/>
  <c r="O265" i="16"/>
  <c r="R265" i="16"/>
  <c r="U265" i="16"/>
  <c r="X265" i="16"/>
  <c r="L266" i="16"/>
  <c r="O266" i="16"/>
  <c r="R266" i="16"/>
  <c r="U266" i="16"/>
  <c r="X266" i="16"/>
  <c r="L267" i="16"/>
  <c r="O267" i="16"/>
  <c r="R267" i="16"/>
  <c r="U267" i="16"/>
  <c r="X267" i="16"/>
  <c r="L268" i="16"/>
  <c r="O268" i="16"/>
  <c r="R268" i="16"/>
  <c r="U268" i="16"/>
  <c r="X268" i="16"/>
  <c r="L269" i="16"/>
  <c r="O269" i="16"/>
  <c r="R269" i="16"/>
  <c r="U269" i="16"/>
  <c r="X269" i="16"/>
  <c r="L270" i="16"/>
  <c r="O270" i="16"/>
  <c r="R270" i="16"/>
  <c r="U270" i="16"/>
  <c r="X270" i="16"/>
  <c r="L271" i="16"/>
  <c r="O271" i="16"/>
  <c r="R271" i="16"/>
  <c r="U271" i="16"/>
  <c r="X271" i="16"/>
  <c r="L272" i="16"/>
  <c r="O272" i="16"/>
  <c r="R272" i="16"/>
  <c r="U272" i="16"/>
  <c r="X272" i="16"/>
  <c r="L273" i="16"/>
  <c r="O273" i="16"/>
  <c r="R273" i="16"/>
  <c r="U273" i="16"/>
  <c r="X273" i="16"/>
  <c r="L274" i="16"/>
  <c r="O274" i="16"/>
  <c r="R274" i="16"/>
  <c r="U274" i="16"/>
  <c r="X274" i="16"/>
  <c r="L275" i="16"/>
  <c r="O275" i="16"/>
  <c r="R275" i="16"/>
  <c r="U275" i="16"/>
  <c r="X275" i="16"/>
  <c r="L276" i="16"/>
  <c r="O276" i="16"/>
  <c r="R276" i="16"/>
  <c r="U276" i="16"/>
  <c r="X276" i="16"/>
  <c r="L277" i="16"/>
  <c r="O277" i="16"/>
  <c r="R277" i="16"/>
  <c r="U277" i="16"/>
  <c r="X277" i="16"/>
  <c r="L278" i="16"/>
  <c r="O278" i="16"/>
  <c r="R278" i="16"/>
  <c r="U278" i="16"/>
  <c r="X278" i="16"/>
  <c r="L279" i="16"/>
  <c r="O279" i="16"/>
  <c r="R279" i="16"/>
  <c r="U279" i="16"/>
  <c r="X279" i="16"/>
  <c r="L280" i="16"/>
  <c r="O280" i="16"/>
  <c r="R280" i="16"/>
  <c r="U280" i="16"/>
  <c r="X280" i="16"/>
  <c r="L281" i="16"/>
  <c r="O281" i="16"/>
  <c r="R281" i="16"/>
  <c r="U281" i="16"/>
  <c r="X281" i="16"/>
  <c r="L282" i="16"/>
  <c r="O282" i="16"/>
  <c r="R282" i="16"/>
  <c r="U282" i="16"/>
  <c r="X282" i="16"/>
  <c r="X249" i="16"/>
  <c r="U249" i="16"/>
  <c r="R249" i="16"/>
  <c r="O249" i="16"/>
  <c r="L249" i="16"/>
  <c r="AA255" i="16" l="1"/>
  <c r="AA276" i="16"/>
  <c r="AA268" i="16"/>
  <c r="AA260" i="16"/>
  <c r="AA256" i="16"/>
  <c r="AA252" i="16"/>
  <c r="AA279" i="16"/>
  <c r="AA271" i="16"/>
  <c r="AA263" i="16"/>
  <c r="AA280" i="16"/>
  <c r="AA266" i="16"/>
  <c r="AA275" i="16"/>
  <c r="AA267" i="16"/>
  <c r="AA259" i="16"/>
  <c r="AA264" i="16"/>
  <c r="AA274" i="16"/>
  <c r="AA278" i="16"/>
  <c r="AA272" i="16"/>
  <c r="AA258" i="16"/>
  <c r="AA251" i="16"/>
  <c r="AA269" i="16"/>
  <c r="AA281" i="16"/>
  <c r="AA249" i="16"/>
  <c r="AA273" i="16"/>
  <c r="AA270" i="16"/>
  <c r="AA282" i="16"/>
  <c r="AA253" i="16"/>
  <c r="AA250" i="16"/>
  <c r="AA261" i="16"/>
  <c r="AA265" i="16"/>
  <c r="AA262" i="16"/>
  <c r="AA277" i="16"/>
  <c r="AA257" i="16"/>
  <c r="AA254" i="16"/>
  <c r="I228" i="16" l="1"/>
  <c r="I229" i="16"/>
  <c r="I230" i="16"/>
  <c r="I231" i="16"/>
  <c r="I232" i="16"/>
  <c r="I233" i="16"/>
  <c r="I234" i="16"/>
  <c r="I235" i="16"/>
  <c r="I236" i="16"/>
  <c r="I237" i="16"/>
  <c r="I238" i="16"/>
  <c r="I239" i="16"/>
  <c r="I240" i="16"/>
  <c r="I241" i="16"/>
  <c r="I242" i="16"/>
  <c r="I243" i="16"/>
  <c r="I244" i="16"/>
  <c r="I245" i="16"/>
  <c r="I246" i="16"/>
  <c r="I247" i="16"/>
  <c r="I248" i="16"/>
  <c r="L229" i="16"/>
  <c r="O229" i="16"/>
  <c r="R229" i="16"/>
  <c r="U229" i="16"/>
  <c r="X229" i="16"/>
  <c r="L230" i="16"/>
  <c r="O230" i="16"/>
  <c r="R230" i="16"/>
  <c r="U230" i="16"/>
  <c r="X230" i="16"/>
  <c r="L231" i="16"/>
  <c r="O231" i="16"/>
  <c r="R231" i="16"/>
  <c r="U231" i="16"/>
  <c r="X231" i="16"/>
  <c r="L232" i="16"/>
  <c r="O232" i="16"/>
  <c r="R232" i="16"/>
  <c r="U232" i="16"/>
  <c r="X232" i="16"/>
  <c r="L233" i="16"/>
  <c r="O233" i="16"/>
  <c r="R233" i="16"/>
  <c r="U233" i="16"/>
  <c r="X233" i="16"/>
  <c r="L234" i="16"/>
  <c r="O234" i="16"/>
  <c r="R234" i="16"/>
  <c r="U234" i="16"/>
  <c r="X234" i="16"/>
  <c r="L235" i="16"/>
  <c r="O235" i="16"/>
  <c r="R235" i="16"/>
  <c r="U235" i="16"/>
  <c r="X235" i="16"/>
  <c r="L236" i="16"/>
  <c r="O236" i="16"/>
  <c r="R236" i="16"/>
  <c r="U236" i="16"/>
  <c r="X236" i="16"/>
  <c r="L237" i="16"/>
  <c r="O237" i="16"/>
  <c r="R237" i="16"/>
  <c r="U237" i="16"/>
  <c r="X237" i="16"/>
  <c r="L238" i="16"/>
  <c r="O238" i="16"/>
  <c r="R238" i="16"/>
  <c r="U238" i="16"/>
  <c r="X238" i="16"/>
  <c r="L239" i="16"/>
  <c r="O239" i="16"/>
  <c r="R239" i="16"/>
  <c r="U239" i="16"/>
  <c r="X239" i="16"/>
  <c r="L240" i="16"/>
  <c r="O240" i="16"/>
  <c r="R240" i="16"/>
  <c r="U240" i="16"/>
  <c r="X240" i="16"/>
  <c r="L241" i="16"/>
  <c r="O241" i="16"/>
  <c r="R241" i="16"/>
  <c r="U241" i="16"/>
  <c r="X241" i="16"/>
  <c r="L242" i="16"/>
  <c r="O242" i="16"/>
  <c r="R242" i="16"/>
  <c r="U242" i="16"/>
  <c r="X242" i="16"/>
  <c r="L243" i="16"/>
  <c r="O243" i="16"/>
  <c r="R243" i="16"/>
  <c r="U243" i="16"/>
  <c r="X243" i="16"/>
  <c r="L244" i="16"/>
  <c r="O244" i="16"/>
  <c r="R244" i="16"/>
  <c r="U244" i="16"/>
  <c r="X244" i="16"/>
  <c r="L245" i="16"/>
  <c r="O245" i="16"/>
  <c r="R245" i="16"/>
  <c r="U245" i="16"/>
  <c r="X245" i="16"/>
  <c r="L246" i="16"/>
  <c r="O246" i="16"/>
  <c r="R246" i="16"/>
  <c r="U246" i="16"/>
  <c r="X246" i="16"/>
  <c r="L247" i="16"/>
  <c r="O247" i="16"/>
  <c r="R247" i="16"/>
  <c r="U247" i="16"/>
  <c r="X247" i="16"/>
  <c r="L248" i="16"/>
  <c r="O248" i="16"/>
  <c r="R248" i="16"/>
  <c r="U248" i="16"/>
  <c r="X248" i="16"/>
  <c r="X228" i="16"/>
  <c r="U228" i="16"/>
  <c r="R228" i="16"/>
  <c r="O228" i="16"/>
  <c r="L228" i="16"/>
  <c r="AA229" i="16" l="1"/>
  <c r="AA233" i="16"/>
  <c r="AA236" i="16"/>
  <c r="AA237" i="16"/>
  <c r="AA248" i="16"/>
  <c r="AA240" i="16"/>
  <c r="AA245" i="16"/>
  <c r="AA234" i="16"/>
  <c r="AA241" i="16"/>
  <c r="AA228" i="16"/>
  <c r="AA230" i="16"/>
  <c r="AA232" i="16"/>
  <c r="AA246" i="16"/>
  <c r="AA244" i="16"/>
  <c r="AA243" i="16"/>
  <c r="AA242" i="16"/>
  <c r="AA238" i="16"/>
  <c r="AA231" i="16"/>
  <c r="AA247" i="16"/>
  <c r="AA235" i="16"/>
  <c r="AA239" i="16"/>
  <c r="X227" i="16"/>
  <c r="U227" i="16"/>
  <c r="R227" i="16"/>
  <c r="O227" i="16"/>
  <c r="L227" i="16"/>
  <c r="I227" i="16"/>
  <c r="X226" i="16"/>
  <c r="U226" i="16"/>
  <c r="R226" i="16"/>
  <c r="O226" i="16"/>
  <c r="L226" i="16"/>
  <c r="I226" i="16"/>
  <c r="X225" i="16"/>
  <c r="U225" i="16"/>
  <c r="R225" i="16"/>
  <c r="O225" i="16"/>
  <c r="L225" i="16"/>
  <c r="I225" i="16"/>
  <c r="X224" i="16"/>
  <c r="U224" i="16"/>
  <c r="R224" i="16"/>
  <c r="O224" i="16"/>
  <c r="L224" i="16"/>
  <c r="I224" i="16"/>
  <c r="X223" i="16"/>
  <c r="U223" i="16"/>
  <c r="R223" i="16"/>
  <c r="O223" i="16"/>
  <c r="L223" i="16"/>
  <c r="I223" i="16"/>
  <c r="X222" i="16"/>
  <c r="U222" i="16"/>
  <c r="R222" i="16"/>
  <c r="O222" i="16"/>
  <c r="L222" i="16"/>
  <c r="I222" i="16"/>
  <c r="X221" i="16"/>
  <c r="U221" i="16"/>
  <c r="R221" i="16"/>
  <c r="O221" i="16"/>
  <c r="L221" i="16"/>
  <c r="I221" i="16"/>
  <c r="X220" i="16"/>
  <c r="U220" i="16"/>
  <c r="R220" i="16"/>
  <c r="O220" i="16"/>
  <c r="L220" i="16"/>
  <c r="I220" i="16"/>
  <c r="X219" i="16"/>
  <c r="U219" i="16"/>
  <c r="R219" i="16"/>
  <c r="O219" i="16"/>
  <c r="L219" i="16"/>
  <c r="I219" i="16"/>
  <c r="X218" i="16"/>
  <c r="U218" i="16"/>
  <c r="R218" i="16"/>
  <c r="O218" i="16"/>
  <c r="L218" i="16"/>
  <c r="I218" i="16"/>
  <c r="X217" i="16"/>
  <c r="U217" i="16"/>
  <c r="R217" i="16"/>
  <c r="O217" i="16"/>
  <c r="L217" i="16"/>
  <c r="I217" i="16"/>
  <c r="X216" i="16"/>
  <c r="U216" i="16"/>
  <c r="R216" i="16"/>
  <c r="O216" i="16"/>
  <c r="L216" i="16"/>
  <c r="I216" i="16"/>
  <c r="X215" i="16"/>
  <c r="U215" i="16"/>
  <c r="R215" i="16"/>
  <c r="O215" i="16"/>
  <c r="L215" i="16"/>
  <c r="I215" i="16"/>
  <c r="X214" i="16"/>
  <c r="U214" i="16"/>
  <c r="R214" i="16"/>
  <c r="O214" i="16"/>
  <c r="L214" i="16"/>
  <c r="I214" i="16"/>
  <c r="X213" i="16"/>
  <c r="U213" i="16"/>
  <c r="R213" i="16"/>
  <c r="O213" i="16"/>
  <c r="L213" i="16"/>
  <c r="I213" i="16"/>
  <c r="X212" i="16"/>
  <c r="U212" i="16"/>
  <c r="R212" i="16"/>
  <c r="O212" i="16"/>
  <c r="L212" i="16"/>
  <c r="I212" i="16"/>
  <c r="X211" i="16"/>
  <c r="U211" i="16"/>
  <c r="R211" i="16"/>
  <c r="O211" i="16"/>
  <c r="L211" i="16"/>
  <c r="I211" i="16"/>
  <c r="X210" i="16"/>
  <c r="U210" i="16"/>
  <c r="R210" i="16"/>
  <c r="O210" i="16"/>
  <c r="L210" i="16"/>
  <c r="I210" i="16"/>
  <c r="X209" i="16"/>
  <c r="U209" i="16"/>
  <c r="R209" i="16"/>
  <c r="O209" i="16"/>
  <c r="L209" i="16"/>
  <c r="I209" i="16"/>
  <c r="X208" i="16"/>
  <c r="U208" i="16"/>
  <c r="R208" i="16"/>
  <c r="O208" i="16"/>
  <c r="L208" i="16"/>
  <c r="I208" i="16"/>
  <c r="X207" i="16"/>
  <c r="U207" i="16"/>
  <c r="R207" i="16"/>
  <c r="O207" i="16"/>
  <c r="L207" i="16"/>
  <c r="I207" i="16"/>
  <c r="X206" i="16"/>
  <c r="U206" i="16"/>
  <c r="R206" i="16"/>
  <c r="O206" i="16"/>
  <c r="L206" i="16"/>
  <c r="I206" i="16"/>
  <c r="X205" i="16"/>
  <c r="U205" i="16"/>
  <c r="R205" i="16"/>
  <c r="O205" i="16"/>
  <c r="L205" i="16"/>
  <c r="I205" i="16"/>
  <c r="X204" i="16"/>
  <c r="U204" i="16"/>
  <c r="R204" i="16"/>
  <c r="O204" i="16"/>
  <c r="L204" i="16"/>
  <c r="I204" i="16"/>
  <c r="X203" i="16"/>
  <c r="U203" i="16"/>
  <c r="R203" i="16"/>
  <c r="O203" i="16"/>
  <c r="L203" i="16"/>
  <c r="I203" i="16"/>
  <c r="X202" i="16"/>
  <c r="U202" i="16"/>
  <c r="R202" i="16"/>
  <c r="O202" i="16"/>
  <c r="L202" i="16"/>
  <c r="I202" i="16"/>
  <c r="X201" i="16"/>
  <c r="U201" i="16"/>
  <c r="R201" i="16"/>
  <c r="O201" i="16"/>
  <c r="L201" i="16"/>
  <c r="I201" i="16"/>
  <c r="X200" i="16"/>
  <c r="U200" i="16"/>
  <c r="R200" i="16"/>
  <c r="O200" i="16"/>
  <c r="L200" i="16"/>
  <c r="I200" i="16"/>
  <c r="X199" i="16"/>
  <c r="U199" i="16"/>
  <c r="R199" i="16"/>
  <c r="O199" i="16"/>
  <c r="L199" i="16"/>
  <c r="I199" i="16"/>
  <c r="X198" i="16"/>
  <c r="U198" i="16"/>
  <c r="R198" i="16"/>
  <c r="O198" i="16"/>
  <c r="L198" i="16"/>
  <c r="I198" i="16"/>
  <c r="X197" i="16"/>
  <c r="U197" i="16"/>
  <c r="R197" i="16"/>
  <c r="O197" i="16"/>
  <c r="L197" i="16"/>
  <c r="I197" i="16"/>
  <c r="X196" i="16"/>
  <c r="U196" i="16"/>
  <c r="R196" i="16"/>
  <c r="O196" i="16"/>
  <c r="L196" i="16"/>
  <c r="I196" i="16"/>
  <c r="X195" i="16"/>
  <c r="U195" i="16"/>
  <c r="R195" i="16"/>
  <c r="O195" i="16"/>
  <c r="L195" i="16"/>
  <c r="I195" i="16"/>
  <c r="X194" i="16"/>
  <c r="U194" i="16"/>
  <c r="R194" i="16"/>
  <c r="O194" i="16"/>
  <c r="L194" i="16"/>
  <c r="I194" i="16"/>
  <c r="X193" i="16"/>
  <c r="U193" i="16"/>
  <c r="R193" i="16"/>
  <c r="O193" i="16"/>
  <c r="L193" i="16"/>
  <c r="I193" i="16"/>
  <c r="X192" i="16"/>
  <c r="U192" i="16"/>
  <c r="R192" i="16"/>
  <c r="O192" i="16"/>
  <c r="L192" i="16"/>
  <c r="I192" i="16"/>
  <c r="X191" i="16"/>
  <c r="U191" i="16"/>
  <c r="R191" i="16"/>
  <c r="O191" i="16"/>
  <c r="L191" i="16"/>
  <c r="I191" i="16"/>
  <c r="X190" i="16"/>
  <c r="U190" i="16"/>
  <c r="R190" i="16"/>
  <c r="O190" i="16"/>
  <c r="L190" i="16"/>
  <c r="I190" i="16"/>
  <c r="X189" i="16"/>
  <c r="U189" i="16"/>
  <c r="R189" i="16"/>
  <c r="O189" i="16"/>
  <c r="L189" i="16"/>
  <c r="I189" i="16"/>
  <c r="X188" i="16"/>
  <c r="U188" i="16"/>
  <c r="R188" i="16"/>
  <c r="O188" i="16"/>
  <c r="L188" i="16"/>
  <c r="I188" i="16"/>
  <c r="X187" i="16"/>
  <c r="U187" i="16"/>
  <c r="R187" i="16"/>
  <c r="O187" i="16"/>
  <c r="L187" i="16"/>
  <c r="I187" i="16"/>
  <c r="X186" i="16"/>
  <c r="U186" i="16"/>
  <c r="R186" i="16"/>
  <c r="O186" i="16"/>
  <c r="L186" i="16"/>
  <c r="I186" i="16"/>
  <c r="X185" i="16"/>
  <c r="U185" i="16"/>
  <c r="R185" i="16"/>
  <c r="O185" i="16"/>
  <c r="L185" i="16"/>
  <c r="I185" i="16"/>
  <c r="X184" i="16"/>
  <c r="U184" i="16"/>
  <c r="R184" i="16"/>
  <c r="O184" i="16"/>
  <c r="L184" i="16"/>
  <c r="I184" i="16"/>
  <c r="X183" i="16"/>
  <c r="U183" i="16"/>
  <c r="R183" i="16"/>
  <c r="O183" i="16"/>
  <c r="L183" i="16"/>
  <c r="I183" i="16"/>
  <c r="X182" i="16"/>
  <c r="U182" i="16"/>
  <c r="R182" i="16"/>
  <c r="O182" i="16"/>
  <c r="L182" i="16"/>
  <c r="I182" i="16"/>
  <c r="X181" i="16"/>
  <c r="U181" i="16"/>
  <c r="R181" i="16"/>
  <c r="O181" i="16"/>
  <c r="L181" i="16"/>
  <c r="I181" i="16"/>
  <c r="X180" i="16"/>
  <c r="U180" i="16"/>
  <c r="R180" i="16"/>
  <c r="O180" i="16"/>
  <c r="L180" i="16"/>
  <c r="I180" i="16"/>
  <c r="X179" i="16"/>
  <c r="U179" i="16"/>
  <c r="R179" i="16"/>
  <c r="O179" i="16"/>
  <c r="L179" i="16"/>
  <c r="I179" i="16"/>
  <c r="X178" i="16"/>
  <c r="U178" i="16"/>
  <c r="R178" i="16"/>
  <c r="O178" i="16"/>
  <c r="L178" i="16"/>
  <c r="I178" i="16"/>
  <c r="X177" i="16"/>
  <c r="U177" i="16"/>
  <c r="R177" i="16"/>
  <c r="O177" i="16"/>
  <c r="L177" i="16"/>
  <c r="I177" i="16"/>
  <c r="X176" i="16"/>
  <c r="U176" i="16"/>
  <c r="R176" i="16"/>
  <c r="O176" i="16"/>
  <c r="L176" i="16"/>
  <c r="I176" i="16"/>
  <c r="X175" i="16"/>
  <c r="U175" i="16"/>
  <c r="R175" i="16"/>
  <c r="O175" i="16"/>
  <c r="L175" i="16"/>
  <c r="I175" i="16"/>
  <c r="X174" i="16"/>
  <c r="U174" i="16"/>
  <c r="R174" i="16"/>
  <c r="O174" i="16"/>
  <c r="L174" i="16"/>
  <c r="I174" i="16"/>
  <c r="X173" i="16"/>
  <c r="U173" i="16"/>
  <c r="R173" i="16"/>
  <c r="O173" i="16"/>
  <c r="L173" i="16"/>
  <c r="I173" i="16"/>
  <c r="X170" i="16"/>
  <c r="U170" i="16"/>
  <c r="R170" i="16"/>
  <c r="O170" i="16"/>
  <c r="L170" i="16"/>
  <c r="I170" i="16"/>
  <c r="X169" i="16"/>
  <c r="U169" i="16"/>
  <c r="R169" i="16"/>
  <c r="O169" i="16"/>
  <c r="L169" i="16"/>
  <c r="I169" i="16"/>
  <c r="X168" i="16"/>
  <c r="U168" i="16"/>
  <c r="R168" i="16"/>
  <c r="O168" i="16"/>
  <c r="L168" i="16"/>
  <c r="I168" i="16"/>
  <c r="X167" i="16"/>
  <c r="U167" i="16"/>
  <c r="R167" i="16"/>
  <c r="O167" i="16"/>
  <c r="L167" i="16"/>
  <c r="I167" i="16"/>
  <c r="X166" i="16"/>
  <c r="U166" i="16"/>
  <c r="R166" i="16"/>
  <c r="O166" i="16"/>
  <c r="L166" i="16"/>
  <c r="I166" i="16"/>
  <c r="X165" i="16"/>
  <c r="U165" i="16"/>
  <c r="R165" i="16"/>
  <c r="O165" i="16"/>
  <c r="L165" i="16"/>
  <c r="I165" i="16"/>
  <c r="X164" i="16"/>
  <c r="U164" i="16"/>
  <c r="R164" i="16"/>
  <c r="O164" i="16"/>
  <c r="L164" i="16"/>
  <c r="I164" i="16"/>
  <c r="X163" i="16"/>
  <c r="U163" i="16"/>
  <c r="R163" i="16"/>
  <c r="O163" i="16"/>
  <c r="L163" i="16"/>
  <c r="I163" i="16"/>
  <c r="X162" i="16"/>
  <c r="U162" i="16"/>
  <c r="R162" i="16"/>
  <c r="O162" i="16"/>
  <c r="L162" i="16"/>
  <c r="I162" i="16"/>
  <c r="X161" i="16"/>
  <c r="U161" i="16"/>
  <c r="R161" i="16"/>
  <c r="O161" i="16"/>
  <c r="L161" i="16"/>
  <c r="I161" i="16"/>
  <c r="X160" i="16"/>
  <c r="U160" i="16"/>
  <c r="R160" i="16"/>
  <c r="O160" i="16"/>
  <c r="L160" i="16"/>
  <c r="I160" i="16"/>
  <c r="X159" i="16"/>
  <c r="U159" i="16"/>
  <c r="R159" i="16"/>
  <c r="O159" i="16"/>
  <c r="L159" i="16"/>
  <c r="I159" i="16"/>
  <c r="X158" i="16"/>
  <c r="U158" i="16"/>
  <c r="R158" i="16"/>
  <c r="O158" i="16"/>
  <c r="L158" i="16"/>
  <c r="I158" i="16"/>
  <c r="X157" i="16"/>
  <c r="U157" i="16"/>
  <c r="R157" i="16"/>
  <c r="O157" i="16"/>
  <c r="L157" i="16"/>
  <c r="I157" i="16"/>
  <c r="X156" i="16"/>
  <c r="U156" i="16"/>
  <c r="R156" i="16"/>
  <c r="O156" i="16"/>
  <c r="L156" i="16"/>
  <c r="I156" i="16"/>
  <c r="X155" i="16"/>
  <c r="U155" i="16"/>
  <c r="R155" i="16"/>
  <c r="O155" i="16"/>
  <c r="L155" i="16"/>
  <c r="I155" i="16"/>
  <c r="X154" i="16"/>
  <c r="U154" i="16"/>
  <c r="R154" i="16"/>
  <c r="O154" i="16"/>
  <c r="L154" i="16"/>
  <c r="I154" i="16"/>
  <c r="X153" i="16"/>
  <c r="U153" i="16"/>
  <c r="R153" i="16"/>
  <c r="O153" i="16"/>
  <c r="L153" i="16"/>
  <c r="I153" i="16"/>
  <c r="X152" i="16"/>
  <c r="U152" i="16"/>
  <c r="R152" i="16"/>
  <c r="O152" i="16"/>
  <c r="L152" i="16"/>
  <c r="I152" i="16"/>
  <c r="X151" i="16"/>
  <c r="U151" i="16"/>
  <c r="R151" i="16"/>
  <c r="O151" i="16"/>
  <c r="L151" i="16"/>
  <c r="I151" i="16"/>
  <c r="X150" i="16"/>
  <c r="U150" i="16"/>
  <c r="R150" i="16"/>
  <c r="O150" i="16"/>
  <c r="L150" i="16"/>
  <c r="I150" i="16"/>
  <c r="X149" i="16"/>
  <c r="U149" i="16"/>
  <c r="R149" i="16"/>
  <c r="O149" i="16"/>
  <c r="L149" i="16"/>
  <c r="I149" i="16"/>
  <c r="X148" i="16"/>
  <c r="U148" i="16"/>
  <c r="R148" i="16"/>
  <c r="O148" i="16"/>
  <c r="L148" i="16"/>
  <c r="I148" i="16"/>
  <c r="X147" i="16"/>
  <c r="U147" i="16"/>
  <c r="R147" i="16"/>
  <c r="O147" i="16"/>
  <c r="L147" i="16"/>
  <c r="I147" i="16"/>
  <c r="X146" i="16"/>
  <c r="U146" i="16"/>
  <c r="R146" i="16"/>
  <c r="O146" i="16"/>
  <c r="L146" i="16"/>
  <c r="I146" i="16"/>
  <c r="X145" i="16"/>
  <c r="U145" i="16"/>
  <c r="R145" i="16"/>
  <c r="O145" i="16"/>
  <c r="L145" i="16"/>
  <c r="I145" i="16"/>
  <c r="X144" i="16"/>
  <c r="U144" i="16"/>
  <c r="R144" i="16"/>
  <c r="O144" i="16"/>
  <c r="L144" i="16"/>
  <c r="I144" i="16"/>
  <c r="X143" i="16"/>
  <c r="U143" i="16"/>
  <c r="R143" i="16"/>
  <c r="O143" i="16"/>
  <c r="L143" i="16"/>
  <c r="I143" i="16"/>
  <c r="X142" i="16"/>
  <c r="U142" i="16"/>
  <c r="R142" i="16"/>
  <c r="O142" i="16"/>
  <c r="L142" i="16"/>
  <c r="I142" i="16"/>
  <c r="X141" i="16"/>
  <c r="U141" i="16"/>
  <c r="R141" i="16"/>
  <c r="O141" i="16"/>
  <c r="L141" i="16"/>
  <c r="I141" i="16"/>
  <c r="X140" i="16"/>
  <c r="U140" i="16"/>
  <c r="R140" i="16"/>
  <c r="O140" i="16"/>
  <c r="L140" i="16"/>
  <c r="I140" i="16"/>
  <c r="X139" i="16"/>
  <c r="U139" i="16"/>
  <c r="R139" i="16"/>
  <c r="O139" i="16"/>
  <c r="L139" i="16"/>
  <c r="I139" i="16"/>
  <c r="X138" i="16"/>
  <c r="U138" i="16"/>
  <c r="R138" i="16"/>
  <c r="O138" i="16"/>
  <c r="L138" i="16"/>
  <c r="I138" i="16"/>
  <c r="X137" i="16"/>
  <c r="U137" i="16"/>
  <c r="R137" i="16"/>
  <c r="O137" i="16"/>
  <c r="L137" i="16"/>
  <c r="I137" i="16"/>
  <c r="X136" i="16"/>
  <c r="U136" i="16"/>
  <c r="R136" i="16"/>
  <c r="O136" i="16"/>
  <c r="L136" i="16"/>
  <c r="I136" i="16"/>
  <c r="X135" i="16"/>
  <c r="U135" i="16"/>
  <c r="R135" i="16"/>
  <c r="O135" i="16"/>
  <c r="L135" i="16"/>
  <c r="I135" i="16"/>
  <c r="X134" i="16"/>
  <c r="U134" i="16"/>
  <c r="R134" i="16"/>
  <c r="O134" i="16"/>
  <c r="L134" i="16"/>
  <c r="I134" i="16"/>
  <c r="X133" i="16"/>
  <c r="U133" i="16"/>
  <c r="R133" i="16"/>
  <c r="O133" i="16"/>
  <c r="L133" i="16"/>
  <c r="I133" i="16"/>
  <c r="X132" i="16"/>
  <c r="U132" i="16"/>
  <c r="R132" i="16"/>
  <c r="O132" i="16"/>
  <c r="L132" i="16"/>
  <c r="I132" i="16"/>
  <c r="X131" i="16"/>
  <c r="U131" i="16"/>
  <c r="R131" i="16"/>
  <c r="O131" i="16"/>
  <c r="L131" i="16"/>
  <c r="I131" i="16"/>
  <c r="X130" i="16"/>
  <c r="U130" i="16"/>
  <c r="R130" i="16"/>
  <c r="O130" i="16"/>
  <c r="L130" i="16"/>
  <c r="I130" i="16"/>
  <c r="X129" i="16"/>
  <c r="U129" i="16"/>
  <c r="R129" i="16"/>
  <c r="O129" i="16"/>
  <c r="L129" i="16"/>
  <c r="I129" i="16"/>
  <c r="X128" i="16"/>
  <c r="U128" i="16"/>
  <c r="R128" i="16"/>
  <c r="O128" i="16"/>
  <c r="L128" i="16"/>
  <c r="I128" i="16"/>
  <c r="X127" i="16"/>
  <c r="U127" i="16"/>
  <c r="R127" i="16"/>
  <c r="O127" i="16"/>
  <c r="L127" i="16"/>
  <c r="I127" i="16"/>
  <c r="X126" i="16"/>
  <c r="U126" i="16"/>
  <c r="R126" i="16"/>
  <c r="O126" i="16"/>
  <c r="L126" i="16"/>
  <c r="I126" i="16"/>
  <c r="X125" i="16"/>
  <c r="U125" i="16"/>
  <c r="R125" i="16"/>
  <c r="O125" i="16"/>
  <c r="L125" i="16"/>
  <c r="I125" i="16"/>
  <c r="X124" i="16"/>
  <c r="U124" i="16"/>
  <c r="R124" i="16"/>
  <c r="O124" i="16"/>
  <c r="L124" i="16"/>
  <c r="I124" i="16"/>
  <c r="X123" i="16"/>
  <c r="U123" i="16"/>
  <c r="R123" i="16"/>
  <c r="O123" i="16"/>
  <c r="L123" i="16"/>
  <c r="I123" i="16"/>
  <c r="X122" i="16"/>
  <c r="U122" i="16"/>
  <c r="R122" i="16"/>
  <c r="O122" i="16"/>
  <c r="L122" i="16"/>
  <c r="I122" i="16"/>
  <c r="X121" i="16"/>
  <c r="U121" i="16"/>
  <c r="R121" i="16"/>
  <c r="O121" i="16"/>
  <c r="L121" i="16"/>
  <c r="I121" i="16"/>
  <c r="X120" i="16"/>
  <c r="U120" i="16"/>
  <c r="R120" i="16"/>
  <c r="O120" i="16"/>
  <c r="L120" i="16"/>
  <c r="I120" i="16"/>
  <c r="X119" i="16"/>
  <c r="U119" i="16"/>
  <c r="R119" i="16"/>
  <c r="O119" i="16"/>
  <c r="L119" i="16"/>
  <c r="I119" i="16"/>
  <c r="X118" i="16"/>
  <c r="U118" i="16"/>
  <c r="R118" i="16"/>
  <c r="O118" i="16"/>
  <c r="L118" i="16"/>
  <c r="I118" i="16"/>
  <c r="X117" i="16"/>
  <c r="U117" i="16"/>
  <c r="R117" i="16"/>
  <c r="O117" i="16"/>
  <c r="L117" i="16"/>
  <c r="I117" i="16"/>
  <c r="X116" i="16"/>
  <c r="U116" i="16"/>
  <c r="R116" i="16"/>
  <c r="O116" i="16"/>
  <c r="L116" i="16"/>
  <c r="I116" i="16"/>
  <c r="X115" i="16"/>
  <c r="U115" i="16"/>
  <c r="R115" i="16"/>
  <c r="O115" i="16"/>
  <c r="L115" i="16"/>
  <c r="I115" i="16"/>
  <c r="X114" i="16"/>
  <c r="U114" i="16"/>
  <c r="R114" i="16"/>
  <c r="O114" i="16"/>
  <c r="L114" i="16"/>
  <c r="I114" i="16"/>
  <c r="X113" i="16"/>
  <c r="U113" i="16"/>
  <c r="R113" i="16"/>
  <c r="O113" i="16"/>
  <c r="L113" i="16"/>
  <c r="I113" i="16"/>
  <c r="X112" i="16"/>
  <c r="U112" i="16"/>
  <c r="R112" i="16"/>
  <c r="O112" i="16"/>
  <c r="L112" i="16"/>
  <c r="I112" i="16"/>
  <c r="X111" i="16"/>
  <c r="U111" i="16"/>
  <c r="R111" i="16"/>
  <c r="O111" i="16"/>
  <c r="L111" i="16"/>
  <c r="I111" i="16"/>
  <c r="X110" i="16"/>
  <c r="U110" i="16"/>
  <c r="R110" i="16"/>
  <c r="O110" i="16"/>
  <c r="L110" i="16"/>
  <c r="I110" i="16"/>
  <c r="X109" i="16"/>
  <c r="U109" i="16"/>
  <c r="R109" i="16"/>
  <c r="O109" i="16"/>
  <c r="L109" i="16"/>
  <c r="I109" i="16"/>
  <c r="X108" i="16"/>
  <c r="U108" i="16"/>
  <c r="R108" i="16"/>
  <c r="O108" i="16"/>
  <c r="L108" i="16"/>
  <c r="I108" i="16"/>
  <c r="X107" i="16"/>
  <c r="U107" i="16"/>
  <c r="R107" i="16"/>
  <c r="O107" i="16"/>
  <c r="L107" i="16"/>
  <c r="I107" i="16"/>
  <c r="X106" i="16"/>
  <c r="U106" i="16"/>
  <c r="R106" i="16"/>
  <c r="O106" i="16"/>
  <c r="L106" i="16"/>
  <c r="I106" i="16"/>
  <c r="X105" i="16"/>
  <c r="U105" i="16"/>
  <c r="R105" i="16"/>
  <c r="O105" i="16"/>
  <c r="L105" i="16"/>
  <c r="I105" i="16"/>
  <c r="X104" i="16"/>
  <c r="U104" i="16"/>
  <c r="R104" i="16"/>
  <c r="O104" i="16"/>
  <c r="L104" i="16"/>
  <c r="I104" i="16"/>
  <c r="X103" i="16"/>
  <c r="U103" i="16"/>
  <c r="R103" i="16"/>
  <c r="O103" i="16"/>
  <c r="L103" i="16"/>
  <c r="I103" i="16"/>
  <c r="X102" i="16"/>
  <c r="U102" i="16"/>
  <c r="R102" i="16"/>
  <c r="O102" i="16"/>
  <c r="L102" i="16"/>
  <c r="I102" i="16"/>
  <c r="X101" i="16"/>
  <c r="U101" i="16"/>
  <c r="R101" i="16"/>
  <c r="O101" i="16"/>
  <c r="L101" i="16"/>
  <c r="I101" i="16"/>
  <c r="X100" i="16"/>
  <c r="U100" i="16"/>
  <c r="R100" i="16"/>
  <c r="O100" i="16"/>
  <c r="L100" i="16"/>
  <c r="I100" i="16"/>
  <c r="X99" i="16"/>
  <c r="U99" i="16"/>
  <c r="R99" i="16"/>
  <c r="O99" i="16"/>
  <c r="L99" i="16"/>
  <c r="I99" i="16"/>
  <c r="X98" i="16"/>
  <c r="U98" i="16"/>
  <c r="R98" i="16"/>
  <c r="O98" i="16"/>
  <c r="L98" i="16"/>
  <c r="I98" i="16"/>
  <c r="X97" i="16"/>
  <c r="U97" i="16"/>
  <c r="R97" i="16"/>
  <c r="O97" i="16"/>
  <c r="L97" i="16"/>
  <c r="I97" i="16"/>
  <c r="X96" i="16"/>
  <c r="U96" i="16"/>
  <c r="R96" i="16"/>
  <c r="O96" i="16"/>
  <c r="L96" i="16"/>
  <c r="I96" i="16"/>
  <c r="X95" i="16"/>
  <c r="U95" i="16"/>
  <c r="R95" i="16"/>
  <c r="O95" i="16"/>
  <c r="L95" i="16"/>
  <c r="I95" i="16"/>
  <c r="X94" i="16"/>
  <c r="U94" i="16"/>
  <c r="R94" i="16"/>
  <c r="O94" i="16"/>
  <c r="L94" i="16"/>
  <c r="I94" i="16"/>
  <c r="X93" i="16"/>
  <c r="U93" i="16"/>
  <c r="R93" i="16"/>
  <c r="O93" i="16"/>
  <c r="L93" i="16"/>
  <c r="I93" i="16"/>
  <c r="X92" i="16"/>
  <c r="U92" i="16"/>
  <c r="R92" i="16"/>
  <c r="O92" i="16"/>
  <c r="L92" i="16"/>
  <c r="I92" i="16"/>
  <c r="X91" i="16"/>
  <c r="U91" i="16"/>
  <c r="R91" i="16"/>
  <c r="O91" i="16"/>
  <c r="L91" i="16"/>
  <c r="I91" i="16"/>
  <c r="X90" i="16"/>
  <c r="U90" i="16"/>
  <c r="R90" i="16"/>
  <c r="O90" i="16"/>
  <c r="L90" i="16"/>
  <c r="I90" i="16"/>
  <c r="X89" i="16"/>
  <c r="U89" i="16"/>
  <c r="R89" i="16"/>
  <c r="O89" i="16"/>
  <c r="L89" i="16"/>
  <c r="I89" i="16"/>
  <c r="X88" i="16"/>
  <c r="U88" i="16"/>
  <c r="R88" i="16"/>
  <c r="O88" i="16"/>
  <c r="L88" i="16"/>
  <c r="I88" i="16"/>
  <c r="X87" i="16"/>
  <c r="U87" i="16"/>
  <c r="R87" i="16"/>
  <c r="O87" i="16"/>
  <c r="L87" i="16"/>
  <c r="I87" i="16"/>
  <c r="X86" i="16"/>
  <c r="U86" i="16"/>
  <c r="R86" i="16"/>
  <c r="O86" i="16"/>
  <c r="L86" i="16"/>
  <c r="I86" i="16"/>
  <c r="X85" i="16"/>
  <c r="U85" i="16"/>
  <c r="R85" i="16"/>
  <c r="O85" i="16"/>
  <c r="L85" i="16"/>
  <c r="I85" i="16"/>
  <c r="X84" i="16"/>
  <c r="U84" i="16"/>
  <c r="R84" i="16"/>
  <c r="O84" i="16"/>
  <c r="L84" i="16"/>
  <c r="I84" i="16"/>
  <c r="X83" i="16"/>
  <c r="U83" i="16"/>
  <c r="R83" i="16"/>
  <c r="O83" i="16"/>
  <c r="L83" i="16"/>
  <c r="I83" i="16"/>
  <c r="X82" i="16"/>
  <c r="U82" i="16"/>
  <c r="R82" i="16"/>
  <c r="O82" i="16"/>
  <c r="L82" i="16"/>
  <c r="I82" i="16"/>
  <c r="X81" i="16"/>
  <c r="U81" i="16"/>
  <c r="R81" i="16"/>
  <c r="O81" i="16"/>
  <c r="L81" i="16"/>
  <c r="I81" i="16"/>
  <c r="X80" i="16"/>
  <c r="U80" i="16"/>
  <c r="R80" i="16"/>
  <c r="O80" i="16"/>
  <c r="L80" i="16"/>
  <c r="I80" i="16"/>
  <c r="X79" i="16"/>
  <c r="U79" i="16"/>
  <c r="R79" i="16"/>
  <c r="O79" i="16"/>
  <c r="L79" i="16"/>
  <c r="I79" i="16"/>
  <c r="X78" i="16"/>
  <c r="U78" i="16"/>
  <c r="R78" i="16"/>
  <c r="O78" i="16"/>
  <c r="L78" i="16"/>
  <c r="I78" i="16"/>
  <c r="X77" i="16"/>
  <c r="U77" i="16"/>
  <c r="R77" i="16"/>
  <c r="O77" i="16"/>
  <c r="L77" i="16"/>
  <c r="I77" i="16"/>
  <c r="X76" i="16"/>
  <c r="U76" i="16"/>
  <c r="R76" i="16"/>
  <c r="O76" i="16"/>
  <c r="L76" i="16"/>
  <c r="I76" i="16"/>
  <c r="X75" i="16"/>
  <c r="U75" i="16"/>
  <c r="R75" i="16"/>
  <c r="O75" i="16"/>
  <c r="L75" i="16"/>
  <c r="I75" i="16"/>
  <c r="X74" i="16"/>
  <c r="U74" i="16"/>
  <c r="R74" i="16"/>
  <c r="O74" i="16"/>
  <c r="L74" i="16"/>
  <c r="I74" i="16"/>
  <c r="X73" i="16"/>
  <c r="U73" i="16"/>
  <c r="R73" i="16"/>
  <c r="O73" i="16"/>
  <c r="L73" i="16"/>
  <c r="I73" i="16"/>
  <c r="X72" i="16"/>
  <c r="U72" i="16"/>
  <c r="R72" i="16"/>
  <c r="O72" i="16"/>
  <c r="L72" i="16"/>
  <c r="I72" i="16"/>
  <c r="X71" i="16"/>
  <c r="U71" i="16"/>
  <c r="R71" i="16"/>
  <c r="O71" i="16"/>
  <c r="L71" i="16"/>
  <c r="I71" i="16"/>
  <c r="X70" i="16"/>
  <c r="U70" i="16"/>
  <c r="R70" i="16"/>
  <c r="O70" i="16"/>
  <c r="L70" i="16"/>
  <c r="I70" i="16"/>
  <c r="X69" i="16"/>
  <c r="U69" i="16"/>
  <c r="R69" i="16"/>
  <c r="O69" i="16"/>
  <c r="L69" i="16"/>
  <c r="I69" i="16"/>
  <c r="X68" i="16"/>
  <c r="U68" i="16"/>
  <c r="R68" i="16"/>
  <c r="O68" i="16"/>
  <c r="L68" i="16"/>
  <c r="I68" i="16"/>
  <c r="X67" i="16"/>
  <c r="U67" i="16"/>
  <c r="R67" i="16"/>
  <c r="O67" i="16"/>
  <c r="L67" i="16"/>
  <c r="I67" i="16"/>
  <c r="X66" i="16"/>
  <c r="U66" i="16"/>
  <c r="R66" i="16"/>
  <c r="O66" i="16"/>
  <c r="L66" i="16"/>
  <c r="I66" i="16"/>
  <c r="X65" i="16"/>
  <c r="U65" i="16"/>
  <c r="R65" i="16"/>
  <c r="O65" i="16"/>
  <c r="L65" i="16"/>
  <c r="I65" i="16"/>
  <c r="X64" i="16"/>
  <c r="U64" i="16"/>
  <c r="R64" i="16"/>
  <c r="O64" i="16"/>
  <c r="L64" i="16"/>
  <c r="I64" i="16"/>
  <c r="X63" i="16"/>
  <c r="U63" i="16"/>
  <c r="R63" i="16"/>
  <c r="O63" i="16"/>
  <c r="L63" i="16"/>
  <c r="I63" i="16"/>
  <c r="X62" i="16"/>
  <c r="U62" i="16"/>
  <c r="R62" i="16"/>
  <c r="O62" i="16"/>
  <c r="L62" i="16"/>
  <c r="I62" i="16"/>
  <c r="X61" i="16"/>
  <c r="U61" i="16"/>
  <c r="R61" i="16"/>
  <c r="O61" i="16"/>
  <c r="L61" i="16"/>
  <c r="I61" i="16"/>
  <c r="X60" i="16"/>
  <c r="U60" i="16"/>
  <c r="R60" i="16"/>
  <c r="O60" i="16"/>
  <c r="L60" i="16"/>
  <c r="I60" i="16"/>
  <c r="X59" i="16"/>
  <c r="U59" i="16"/>
  <c r="R59" i="16"/>
  <c r="O59" i="16"/>
  <c r="L59" i="16"/>
  <c r="I59" i="16"/>
  <c r="X58" i="16"/>
  <c r="U58" i="16"/>
  <c r="R58" i="16"/>
  <c r="O58" i="16"/>
  <c r="L58" i="16"/>
  <c r="I58" i="16"/>
  <c r="X57" i="16"/>
  <c r="U57" i="16"/>
  <c r="R57" i="16"/>
  <c r="O57" i="16"/>
  <c r="L57" i="16"/>
  <c r="I57" i="16"/>
  <c r="X56" i="16"/>
  <c r="U56" i="16"/>
  <c r="R56" i="16"/>
  <c r="O56" i="16"/>
  <c r="L56" i="16"/>
  <c r="I56" i="16"/>
  <c r="X55" i="16"/>
  <c r="U55" i="16"/>
  <c r="R55" i="16"/>
  <c r="O55" i="16"/>
  <c r="L55" i="16"/>
  <c r="I55" i="16"/>
  <c r="X54" i="16"/>
  <c r="U54" i="16"/>
  <c r="R54" i="16"/>
  <c r="O54" i="16"/>
  <c r="L54" i="16"/>
  <c r="I54" i="16"/>
  <c r="X53" i="16"/>
  <c r="U53" i="16"/>
  <c r="R53" i="16"/>
  <c r="O53" i="16"/>
  <c r="L53" i="16"/>
  <c r="I53" i="16"/>
  <c r="X52" i="16"/>
  <c r="U52" i="16"/>
  <c r="R52" i="16"/>
  <c r="O52" i="16"/>
  <c r="L52" i="16"/>
  <c r="I52" i="16"/>
  <c r="X51" i="16"/>
  <c r="U51" i="16"/>
  <c r="R51" i="16"/>
  <c r="O51" i="16"/>
  <c r="L51" i="16"/>
  <c r="I51" i="16"/>
  <c r="X50" i="16"/>
  <c r="U50" i="16"/>
  <c r="R50" i="16"/>
  <c r="O50" i="16"/>
  <c r="L50" i="16"/>
  <c r="I50" i="16"/>
  <c r="X49" i="16"/>
  <c r="U49" i="16"/>
  <c r="R49" i="16"/>
  <c r="O49" i="16"/>
  <c r="L49" i="16"/>
  <c r="I49" i="16"/>
  <c r="X48" i="16"/>
  <c r="U48" i="16"/>
  <c r="R48" i="16"/>
  <c r="O48" i="16"/>
  <c r="L48" i="16"/>
  <c r="I48" i="16"/>
  <c r="X47" i="16"/>
  <c r="U47" i="16"/>
  <c r="R47" i="16"/>
  <c r="O47" i="16"/>
  <c r="L47" i="16"/>
  <c r="I47" i="16"/>
  <c r="X46" i="16"/>
  <c r="U46" i="16"/>
  <c r="R46" i="16"/>
  <c r="O46" i="16"/>
  <c r="L46" i="16"/>
  <c r="I46" i="16"/>
  <c r="X45" i="16"/>
  <c r="U45" i="16"/>
  <c r="R45" i="16"/>
  <c r="O45" i="16"/>
  <c r="L45" i="16"/>
  <c r="I45" i="16"/>
  <c r="X44" i="16"/>
  <c r="U44" i="16"/>
  <c r="R44" i="16"/>
  <c r="O44" i="16"/>
  <c r="L44" i="16"/>
  <c r="I44" i="16"/>
  <c r="X43" i="16"/>
  <c r="U43" i="16"/>
  <c r="R43" i="16"/>
  <c r="O43" i="16"/>
  <c r="L43" i="16"/>
  <c r="I43" i="16"/>
  <c r="X42" i="16"/>
  <c r="U42" i="16"/>
  <c r="R42" i="16"/>
  <c r="O42" i="16"/>
  <c r="L42" i="16"/>
  <c r="I42" i="16"/>
  <c r="X41" i="16"/>
  <c r="U41" i="16"/>
  <c r="R41" i="16"/>
  <c r="O41" i="16"/>
  <c r="L41" i="16"/>
  <c r="I41" i="16"/>
  <c r="X40" i="16"/>
  <c r="U40" i="16"/>
  <c r="R40" i="16"/>
  <c r="O40" i="16"/>
  <c r="L40" i="16"/>
  <c r="I40" i="16"/>
  <c r="X39" i="16"/>
  <c r="U39" i="16"/>
  <c r="R39" i="16"/>
  <c r="O39" i="16"/>
  <c r="L39" i="16"/>
  <c r="I39" i="16"/>
  <c r="X38" i="16"/>
  <c r="U38" i="16"/>
  <c r="R38" i="16"/>
  <c r="O38" i="16"/>
  <c r="L38" i="16"/>
  <c r="I38" i="16"/>
  <c r="X37" i="16"/>
  <c r="U37" i="16"/>
  <c r="R37" i="16"/>
  <c r="O37" i="16"/>
  <c r="L37" i="16"/>
  <c r="I37" i="16"/>
  <c r="X36" i="16"/>
  <c r="U36" i="16"/>
  <c r="R36" i="16"/>
  <c r="O36" i="16"/>
  <c r="L36" i="16"/>
  <c r="I36" i="16"/>
  <c r="X35" i="16"/>
  <c r="U35" i="16"/>
  <c r="R35" i="16"/>
  <c r="O35" i="16"/>
  <c r="L35" i="16"/>
  <c r="I35" i="16"/>
  <c r="X34" i="16"/>
  <c r="U34" i="16"/>
  <c r="R34" i="16"/>
  <c r="O34" i="16"/>
  <c r="L34" i="16"/>
  <c r="I34" i="16"/>
  <c r="X33" i="16"/>
  <c r="U33" i="16"/>
  <c r="R33" i="16"/>
  <c r="O33" i="16"/>
  <c r="L33" i="16"/>
  <c r="I33" i="16"/>
  <c r="X32" i="16"/>
  <c r="U32" i="16"/>
  <c r="R32" i="16"/>
  <c r="O32" i="16"/>
  <c r="L32" i="16"/>
  <c r="I32" i="16"/>
  <c r="X31" i="16"/>
  <c r="U31" i="16"/>
  <c r="R31" i="16"/>
  <c r="O31" i="16"/>
  <c r="L31" i="16"/>
  <c r="I31" i="16"/>
  <c r="X30" i="16"/>
  <c r="U30" i="16"/>
  <c r="R30" i="16"/>
  <c r="O30" i="16"/>
  <c r="L30" i="16"/>
  <c r="I30" i="16"/>
  <c r="X29" i="16"/>
  <c r="U29" i="16"/>
  <c r="R29" i="16"/>
  <c r="O29" i="16"/>
  <c r="L29" i="16"/>
  <c r="I29" i="16"/>
  <c r="X28" i="16"/>
  <c r="U28" i="16"/>
  <c r="R28" i="16"/>
  <c r="O28" i="16"/>
  <c r="L28" i="16"/>
  <c r="I28" i="16"/>
  <c r="X27" i="16"/>
  <c r="U27" i="16"/>
  <c r="R27" i="16"/>
  <c r="O27" i="16"/>
  <c r="L27" i="16"/>
  <c r="I27" i="16"/>
  <c r="X26" i="16"/>
  <c r="U26" i="16"/>
  <c r="R26" i="16"/>
  <c r="O26" i="16"/>
  <c r="L26" i="16"/>
  <c r="I26" i="16"/>
  <c r="X25" i="16"/>
  <c r="U25" i="16"/>
  <c r="R25" i="16"/>
  <c r="O25" i="16"/>
  <c r="L25" i="16"/>
  <c r="I25" i="16"/>
  <c r="X24" i="16"/>
  <c r="U24" i="16"/>
  <c r="R24" i="16"/>
  <c r="O24" i="16"/>
  <c r="L24" i="16"/>
  <c r="I24" i="16"/>
  <c r="X23" i="16"/>
  <c r="U23" i="16"/>
  <c r="R23" i="16"/>
  <c r="O23" i="16"/>
  <c r="L23" i="16"/>
  <c r="I23" i="16"/>
  <c r="X22" i="16"/>
  <c r="U22" i="16"/>
  <c r="R22" i="16"/>
  <c r="O22" i="16"/>
  <c r="L22" i="16"/>
  <c r="I22" i="16"/>
  <c r="X21" i="16"/>
  <c r="U21" i="16"/>
  <c r="R21" i="16"/>
  <c r="O21" i="16"/>
  <c r="L21" i="16"/>
  <c r="X20" i="16"/>
  <c r="U20" i="16"/>
  <c r="R20" i="16"/>
  <c r="O20" i="16"/>
  <c r="L20" i="16"/>
  <c r="I20" i="16"/>
  <c r="X19" i="16"/>
  <c r="U19" i="16"/>
  <c r="R19" i="16"/>
  <c r="O19" i="16"/>
  <c r="L19" i="16"/>
  <c r="I19" i="16"/>
  <c r="X18" i="16"/>
  <c r="U18" i="16"/>
  <c r="R18" i="16"/>
  <c r="O18" i="16"/>
  <c r="L18" i="16"/>
  <c r="I18" i="16"/>
  <c r="X17" i="16"/>
  <c r="U17" i="16"/>
  <c r="R17" i="16"/>
  <c r="O17" i="16"/>
  <c r="L17" i="16"/>
  <c r="I17" i="16"/>
  <c r="X16" i="16"/>
  <c r="U16" i="16"/>
  <c r="R16" i="16"/>
  <c r="O16" i="16"/>
  <c r="L16" i="16"/>
  <c r="I16" i="16"/>
  <c r="X15" i="16"/>
  <c r="U15" i="16"/>
  <c r="R15" i="16"/>
  <c r="O15" i="16"/>
  <c r="L15" i="16"/>
  <c r="I15" i="16"/>
  <c r="X14" i="16"/>
  <c r="U14" i="16"/>
  <c r="R14" i="16"/>
  <c r="O14" i="16"/>
  <c r="L14" i="16"/>
  <c r="I14" i="16"/>
  <c r="X13" i="16"/>
  <c r="U13" i="16"/>
  <c r="R13" i="16"/>
  <c r="O13" i="16"/>
  <c r="L13" i="16"/>
  <c r="I13" i="16"/>
  <c r="X12" i="16"/>
  <c r="U12" i="16"/>
  <c r="R12" i="16"/>
  <c r="O12" i="16"/>
  <c r="L12" i="16"/>
  <c r="I12" i="16"/>
  <c r="X11" i="16"/>
  <c r="U11" i="16"/>
  <c r="R11" i="16"/>
  <c r="O11" i="16"/>
  <c r="L11" i="16"/>
  <c r="I11" i="16"/>
  <c r="X10" i="16"/>
  <c r="U10" i="16"/>
  <c r="R10" i="16"/>
  <c r="O10" i="16"/>
  <c r="L10" i="16"/>
  <c r="I10" i="16"/>
  <c r="X9" i="16"/>
  <c r="U9" i="16"/>
  <c r="R9" i="16"/>
  <c r="O9" i="16"/>
  <c r="L9" i="16"/>
  <c r="I9" i="16"/>
  <c r="X8" i="16"/>
  <c r="U8" i="16"/>
  <c r="R8" i="16"/>
  <c r="O8" i="16"/>
  <c r="L8" i="16"/>
  <c r="I8" i="16"/>
  <c r="X7" i="16"/>
  <c r="U7" i="16"/>
  <c r="R7" i="16"/>
  <c r="O7" i="16"/>
  <c r="L7" i="16"/>
  <c r="I7" i="16"/>
  <c r="X4" i="16"/>
  <c r="U4" i="16"/>
  <c r="R4" i="16"/>
  <c r="O4" i="16"/>
  <c r="L4" i="16"/>
  <c r="I4" i="16"/>
  <c r="AA21" i="16" l="1"/>
  <c r="AA35" i="16"/>
  <c r="AA43" i="16"/>
  <c r="AA31" i="16"/>
  <c r="AA39" i="16"/>
  <c r="AA24" i="16"/>
  <c r="AA23" i="16"/>
  <c r="AA37" i="16"/>
  <c r="AA45" i="16"/>
  <c r="AA135" i="16"/>
  <c r="AA143" i="16"/>
  <c r="AA149" i="16"/>
  <c r="AA152" i="16"/>
  <c r="AA162" i="16"/>
  <c r="AA168" i="16"/>
  <c r="AA22" i="16"/>
  <c r="AA29" i="16"/>
  <c r="AA28" i="16"/>
  <c r="AA34" i="16"/>
  <c r="AA42" i="16"/>
  <c r="AA27" i="16"/>
  <c r="AA33" i="16"/>
  <c r="AA26" i="16"/>
  <c r="AA25" i="16"/>
  <c r="AA47" i="16"/>
  <c r="AA184" i="16"/>
  <c r="AA192" i="16"/>
  <c r="AA200" i="16"/>
  <c r="AA207" i="16"/>
  <c r="AA36" i="16"/>
  <c r="AA44" i="16"/>
  <c r="AA41" i="16"/>
  <c r="AA120" i="16"/>
  <c r="AA123" i="16"/>
  <c r="AA131" i="16"/>
  <c r="AA139" i="16"/>
  <c r="AA146" i="16"/>
  <c r="AA156" i="16"/>
  <c r="AA32" i="16"/>
  <c r="AA40" i="16"/>
  <c r="AA48" i="16"/>
  <c r="AA30" i="16"/>
  <c r="AA38" i="16"/>
  <c r="AA46" i="16"/>
  <c r="AA49" i="16"/>
  <c r="AA180" i="16"/>
  <c r="AA188" i="16"/>
  <c r="AA196" i="16"/>
  <c r="AA203" i="16"/>
  <c r="AA218" i="16"/>
  <c r="AA132" i="16"/>
  <c r="AA140" i="16"/>
  <c r="AA147" i="16"/>
  <c r="AA157" i="16"/>
  <c r="AA165" i="16"/>
  <c r="AA175" i="16"/>
  <c r="AA181" i="16"/>
  <c r="AA189" i="16"/>
  <c r="AA197" i="16"/>
  <c r="AA204" i="16"/>
  <c r="AA211" i="16"/>
  <c r="AA219" i="16"/>
  <c r="AA54" i="16"/>
  <c r="AA174" i="16"/>
  <c r="AA210" i="16"/>
  <c r="AA53" i="16"/>
  <c r="AA15" i="16"/>
  <c r="AA7" i="16"/>
  <c r="AA51" i="16"/>
  <c r="AA50" i="16"/>
  <c r="AA214" i="16"/>
  <c r="AA134" i="16"/>
  <c r="AA142" i="16"/>
  <c r="AA148" i="16"/>
  <c r="AA151" i="16"/>
  <c r="AA158" i="16"/>
  <c r="AA161" i="16"/>
  <c r="AA167" i="16"/>
  <c r="AA177" i="16"/>
  <c r="AA183" i="16"/>
  <c r="AA191" i="16"/>
  <c r="AA199" i="16"/>
  <c r="AA206" i="16"/>
  <c r="AA213" i="16"/>
  <c r="AA221" i="16"/>
  <c r="AA227" i="16"/>
  <c r="AA226" i="16"/>
  <c r="AA4" i="16"/>
  <c r="AA52" i="16"/>
  <c r="AA222" i="16"/>
  <c r="AA125" i="16"/>
  <c r="AA129" i="16"/>
  <c r="AA133" i="16"/>
  <c r="AA141" i="16"/>
  <c r="AA150" i="16"/>
  <c r="AA160" i="16"/>
  <c r="AA166" i="16"/>
  <c r="AA176" i="16"/>
  <c r="AA182" i="16"/>
  <c r="AA190" i="16"/>
  <c r="AA198" i="16"/>
  <c r="AA205" i="16"/>
  <c r="AA212" i="16"/>
  <c r="AA220" i="16"/>
  <c r="AA128" i="16"/>
  <c r="AA130" i="16"/>
  <c r="AA138" i="16"/>
  <c r="AA145" i="16"/>
  <c r="AA155" i="16"/>
  <c r="AA173" i="16"/>
  <c r="AA179" i="16"/>
  <c r="AA187" i="16"/>
  <c r="AA195" i="16"/>
  <c r="AA202" i="16"/>
  <c r="AA209" i="16"/>
  <c r="AA217" i="16"/>
  <c r="AA225" i="16"/>
  <c r="AA58" i="16"/>
  <c r="AA66" i="16"/>
  <c r="AA74" i="16"/>
  <c r="AA81" i="16"/>
  <c r="AA89" i="16"/>
  <c r="AA96" i="16"/>
  <c r="AA104" i="16"/>
  <c r="AA118" i="16"/>
  <c r="AA127" i="16"/>
  <c r="AA137" i="16"/>
  <c r="AA144" i="16"/>
  <c r="AA154" i="16"/>
  <c r="AA159" i="16"/>
  <c r="AA164" i="16"/>
  <c r="AA170" i="16"/>
  <c r="AA178" i="16"/>
  <c r="AA186" i="16"/>
  <c r="AA194" i="16"/>
  <c r="AA216" i="16"/>
  <c r="AA224" i="16"/>
  <c r="AA8" i="16"/>
  <c r="AA16" i="16"/>
  <c r="AA57" i="16"/>
  <c r="AA65" i="16"/>
  <c r="AA73" i="16"/>
  <c r="AA80" i="16"/>
  <c r="AA88" i="16"/>
  <c r="AA95" i="16"/>
  <c r="AA103" i="16"/>
  <c r="AA111" i="16"/>
  <c r="AA114" i="16"/>
  <c r="AA126" i="16"/>
  <c r="AA136" i="16"/>
  <c r="AA153" i="16"/>
  <c r="AA163" i="16"/>
  <c r="AA169" i="16"/>
  <c r="AA185" i="16"/>
  <c r="AA193" i="16"/>
  <c r="AA201" i="16"/>
  <c r="AA208" i="16"/>
  <c r="AA215" i="16"/>
  <c r="AA223" i="16"/>
  <c r="AA56" i="16"/>
  <c r="AA64" i="16"/>
  <c r="AA13" i="16"/>
  <c r="AA63" i="16"/>
  <c r="AA71" i="16"/>
  <c r="AA101" i="16"/>
  <c r="AA109" i="16"/>
  <c r="AA12" i="16"/>
  <c r="AA20" i="16"/>
  <c r="AA62" i="16"/>
  <c r="AA70" i="16"/>
  <c r="AA77" i="16"/>
  <c r="AA85" i="16"/>
  <c r="AA92" i="16"/>
  <c r="AA100" i="16"/>
  <c r="AA108" i="16"/>
  <c r="AA14" i="16"/>
  <c r="AA55" i="16"/>
  <c r="AA79" i="16"/>
  <c r="AA78" i="16"/>
  <c r="AA86" i="16"/>
  <c r="AA93" i="16"/>
  <c r="AA11" i="16"/>
  <c r="AA19" i="16"/>
  <c r="AA61" i="16"/>
  <c r="AA69" i="16"/>
  <c r="AA76" i="16"/>
  <c r="AA84" i="16"/>
  <c r="AA91" i="16"/>
  <c r="AA99" i="16"/>
  <c r="AA107" i="16"/>
  <c r="AA112" i="16"/>
  <c r="AA18" i="16"/>
  <c r="AA10" i="16"/>
  <c r="AA60" i="16"/>
  <c r="AA68" i="16"/>
  <c r="AA75" i="16"/>
  <c r="AA83" i="16"/>
  <c r="AA90" i="16"/>
  <c r="AA98" i="16"/>
  <c r="AA106" i="16"/>
  <c r="AA9" i="16"/>
  <c r="AA17" i="16"/>
  <c r="AA59" i="16"/>
  <c r="AA67" i="16"/>
  <c r="AA82" i="16"/>
  <c r="AA97" i="16"/>
  <c r="AA105" i="16"/>
  <c r="AA116" i="16"/>
  <c r="AA115" i="16"/>
  <c r="AA72" i="16"/>
  <c r="AA87" i="16"/>
  <c r="AA94" i="16"/>
  <c r="AA102" i="16"/>
  <c r="AA110" i="16"/>
  <c r="AA113" i="16"/>
  <c r="AA124" i="16"/>
  <c r="AA119" i="16"/>
  <c r="AA122" i="16"/>
  <c r="AA117" i="16"/>
  <c r="AA121" i="16"/>
  <c r="I829" i="14" l="1"/>
  <c r="L829" i="14"/>
  <c r="O829" i="14"/>
  <c r="R829" i="14"/>
  <c r="U829" i="14"/>
  <c r="X829" i="14"/>
  <c r="I794" i="14"/>
  <c r="I795" i="14"/>
  <c r="I796" i="14"/>
  <c r="I797" i="14"/>
  <c r="I798" i="14"/>
  <c r="I799" i="14"/>
  <c r="I800" i="14"/>
  <c r="I801" i="14"/>
  <c r="I802" i="14"/>
  <c r="I803" i="14"/>
  <c r="I804" i="14"/>
  <c r="I805" i="14"/>
  <c r="I806" i="14"/>
  <c r="I807" i="14"/>
  <c r="I808" i="14"/>
  <c r="I809" i="14"/>
  <c r="I810" i="14"/>
  <c r="I811" i="14"/>
  <c r="I812" i="14"/>
  <c r="I813" i="14"/>
  <c r="I814" i="14"/>
  <c r="I815" i="14"/>
  <c r="I816" i="14"/>
  <c r="I817" i="14"/>
  <c r="I818" i="14"/>
  <c r="I819" i="14"/>
  <c r="I820" i="14"/>
  <c r="I821" i="14"/>
  <c r="I822" i="14"/>
  <c r="I823" i="14"/>
  <c r="I824" i="14"/>
  <c r="I825" i="14"/>
  <c r="I826" i="14"/>
  <c r="I827" i="14"/>
  <c r="I828" i="14"/>
  <c r="L794" i="14"/>
  <c r="O794" i="14"/>
  <c r="R794" i="14"/>
  <c r="U794" i="14"/>
  <c r="X794" i="14"/>
  <c r="L795" i="14"/>
  <c r="O795" i="14"/>
  <c r="R795" i="14"/>
  <c r="U795" i="14"/>
  <c r="X795" i="14"/>
  <c r="L796" i="14"/>
  <c r="O796" i="14"/>
  <c r="R796" i="14"/>
  <c r="U796" i="14"/>
  <c r="X796" i="14"/>
  <c r="L797" i="14"/>
  <c r="O797" i="14"/>
  <c r="R797" i="14"/>
  <c r="U797" i="14"/>
  <c r="X797" i="14"/>
  <c r="L798" i="14"/>
  <c r="O798" i="14"/>
  <c r="R798" i="14"/>
  <c r="U798" i="14"/>
  <c r="X798" i="14"/>
  <c r="L799" i="14"/>
  <c r="O799" i="14"/>
  <c r="R799" i="14"/>
  <c r="U799" i="14"/>
  <c r="X799" i="14"/>
  <c r="L800" i="14"/>
  <c r="O800" i="14"/>
  <c r="R800" i="14"/>
  <c r="U800" i="14"/>
  <c r="X800" i="14"/>
  <c r="L801" i="14"/>
  <c r="O801" i="14"/>
  <c r="R801" i="14"/>
  <c r="U801" i="14"/>
  <c r="X801" i="14"/>
  <c r="L802" i="14"/>
  <c r="O802" i="14"/>
  <c r="R802" i="14"/>
  <c r="U802" i="14"/>
  <c r="X802" i="14"/>
  <c r="L803" i="14"/>
  <c r="O803" i="14"/>
  <c r="R803" i="14"/>
  <c r="U803" i="14"/>
  <c r="X803" i="14"/>
  <c r="L804" i="14"/>
  <c r="O804" i="14"/>
  <c r="R804" i="14"/>
  <c r="U804" i="14"/>
  <c r="X804" i="14"/>
  <c r="L805" i="14"/>
  <c r="O805" i="14"/>
  <c r="R805" i="14"/>
  <c r="U805" i="14"/>
  <c r="X805" i="14"/>
  <c r="L806" i="14"/>
  <c r="O806" i="14"/>
  <c r="R806" i="14"/>
  <c r="U806" i="14"/>
  <c r="X806" i="14"/>
  <c r="L807" i="14"/>
  <c r="O807" i="14"/>
  <c r="R807" i="14"/>
  <c r="U807" i="14"/>
  <c r="X807" i="14"/>
  <c r="L808" i="14"/>
  <c r="O808" i="14"/>
  <c r="R808" i="14"/>
  <c r="U808" i="14"/>
  <c r="X808" i="14"/>
  <c r="L809" i="14"/>
  <c r="O809" i="14"/>
  <c r="R809" i="14"/>
  <c r="U809" i="14"/>
  <c r="X809" i="14"/>
  <c r="L810" i="14"/>
  <c r="O810" i="14"/>
  <c r="R810" i="14"/>
  <c r="U810" i="14"/>
  <c r="X810" i="14"/>
  <c r="L811" i="14"/>
  <c r="O811" i="14"/>
  <c r="R811" i="14"/>
  <c r="U811" i="14"/>
  <c r="X811" i="14"/>
  <c r="L812" i="14"/>
  <c r="O812" i="14"/>
  <c r="R812" i="14"/>
  <c r="U812" i="14"/>
  <c r="X812" i="14"/>
  <c r="L813" i="14"/>
  <c r="O813" i="14"/>
  <c r="R813" i="14"/>
  <c r="U813" i="14"/>
  <c r="X813" i="14"/>
  <c r="L814" i="14"/>
  <c r="O814" i="14"/>
  <c r="R814" i="14"/>
  <c r="U814" i="14"/>
  <c r="X814" i="14"/>
  <c r="L815" i="14"/>
  <c r="O815" i="14"/>
  <c r="R815" i="14"/>
  <c r="U815" i="14"/>
  <c r="X815" i="14"/>
  <c r="L816" i="14"/>
  <c r="O816" i="14"/>
  <c r="R816" i="14"/>
  <c r="U816" i="14"/>
  <c r="X816" i="14"/>
  <c r="L817" i="14"/>
  <c r="O817" i="14"/>
  <c r="R817" i="14"/>
  <c r="U817" i="14"/>
  <c r="X817" i="14"/>
  <c r="L818" i="14"/>
  <c r="O818" i="14"/>
  <c r="R818" i="14"/>
  <c r="U818" i="14"/>
  <c r="X818" i="14"/>
  <c r="L819" i="14"/>
  <c r="O819" i="14"/>
  <c r="R819" i="14"/>
  <c r="U819" i="14"/>
  <c r="X819" i="14"/>
  <c r="L820" i="14"/>
  <c r="O820" i="14"/>
  <c r="R820" i="14"/>
  <c r="U820" i="14"/>
  <c r="X820" i="14"/>
  <c r="L821" i="14"/>
  <c r="O821" i="14"/>
  <c r="R821" i="14"/>
  <c r="U821" i="14"/>
  <c r="X821" i="14"/>
  <c r="L822" i="14"/>
  <c r="O822" i="14"/>
  <c r="R822" i="14"/>
  <c r="U822" i="14"/>
  <c r="X822" i="14"/>
  <c r="L823" i="14"/>
  <c r="O823" i="14"/>
  <c r="R823" i="14"/>
  <c r="U823" i="14"/>
  <c r="X823" i="14"/>
  <c r="L824" i="14"/>
  <c r="O824" i="14"/>
  <c r="R824" i="14"/>
  <c r="U824" i="14"/>
  <c r="X824" i="14"/>
  <c r="L825" i="14"/>
  <c r="O825" i="14"/>
  <c r="R825" i="14"/>
  <c r="U825" i="14"/>
  <c r="X825" i="14"/>
  <c r="L826" i="14"/>
  <c r="O826" i="14"/>
  <c r="R826" i="14"/>
  <c r="U826" i="14"/>
  <c r="X826" i="14"/>
  <c r="L827" i="14"/>
  <c r="O827" i="14"/>
  <c r="R827" i="14"/>
  <c r="U827" i="14"/>
  <c r="X827" i="14"/>
  <c r="L828" i="14"/>
  <c r="O828" i="14"/>
  <c r="R828" i="14"/>
  <c r="U828" i="14"/>
  <c r="X828" i="14"/>
  <c r="AA829" i="14" l="1"/>
  <c r="AA815" i="14"/>
  <c r="AA817" i="14"/>
  <c r="AA813" i="14"/>
  <c r="AA814" i="14"/>
  <c r="AA806" i="14"/>
  <c r="AA798" i="14"/>
  <c r="AA818" i="14"/>
  <c r="AA824" i="14"/>
  <c r="AA799" i="14"/>
  <c r="AA816" i="14"/>
  <c r="AA825" i="14"/>
  <c r="AA821" i="14"/>
  <c r="AA809" i="14"/>
  <c r="AA805" i="14"/>
  <c r="AA801" i="14"/>
  <c r="AA797" i="14"/>
  <c r="AA822" i="14"/>
  <c r="AA794" i="14"/>
  <c r="AA807" i="14"/>
  <c r="AA827" i="14"/>
  <c r="AA819" i="14"/>
  <c r="AA826" i="14"/>
  <c r="AA802" i="14"/>
  <c r="AA811" i="14"/>
  <c r="AA810" i="14"/>
  <c r="AA823" i="14"/>
  <c r="AA808" i="14"/>
  <c r="AA803" i="14"/>
  <c r="AA795" i="14"/>
  <c r="AA800" i="14"/>
  <c r="AA820" i="14"/>
  <c r="AA804" i="14"/>
  <c r="AA796" i="14"/>
  <c r="AA828" i="14"/>
  <c r="AA812" i="14"/>
  <c r="W709" i="14"/>
  <c r="I771" i="14" l="1"/>
  <c r="I772" i="14"/>
  <c r="I773" i="14"/>
  <c r="I774" i="14"/>
  <c r="I775" i="14"/>
  <c r="I776" i="14"/>
  <c r="I777" i="14"/>
  <c r="I778" i="14"/>
  <c r="I779" i="14"/>
  <c r="I780" i="14"/>
  <c r="I781" i="14"/>
  <c r="I782" i="14"/>
  <c r="I783" i="14"/>
  <c r="I784" i="14"/>
  <c r="I785" i="14"/>
  <c r="I786" i="14"/>
  <c r="I787" i="14"/>
  <c r="I788" i="14"/>
  <c r="I789" i="14"/>
  <c r="I790" i="14"/>
  <c r="I791" i="14"/>
  <c r="I792" i="14"/>
  <c r="I793" i="14"/>
  <c r="L771" i="14"/>
  <c r="O771" i="14"/>
  <c r="R771" i="14"/>
  <c r="U771" i="14"/>
  <c r="X771" i="14"/>
  <c r="L772" i="14"/>
  <c r="O772" i="14"/>
  <c r="R772" i="14"/>
  <c r="U772" i="14"/>
  <c r="X772" i="14"/>
  <c r="L773" i="14"/>
  <c r="O773" i="14"/>
  <c r="R773" i="14"/>
  <c r="U773" i="14"/>
  <c r="X773" i="14"/>
  <c r="L774" i="14"/>
  <c r="O774" i="14"/>
  <c r="R774" i="14"/>
  <c r="U774" i="14"/>
  <c r="X774" i="14"/>
  <c r="L775" i="14"/>
  <c r="O775" i="14"/>
  <c r="R775" i="14"/>
  <c r="U775" i="14"/>
  <c r="X775" i="14"/>
  <c r="L776" i="14"/>
  <c r="O776" i="14"/>
  <c r="R776" i="14"/>
  <c r="U776" i="14"/>
  <c r="X776" i="14"/>
  <c r="L777" i="14"/>
  <c r="O777" i="14"/>
  <c r="R777" i="14"/>
  <c r="U777" i="14"/>
  <c r="X777" i="14"/>
  <c r="L778" i="14"/>
  <c r="O778" i="14"/>
  <c r="R778" i="14"/>
  <c r="U778" i="14"/>
  <c r="X778" i="14"/>
  <c r="L779" i="14"/>
  <c r="O779" i="14"/>
  <c r="R779" i="14"/>
  <c r="U779" i="14"/>
  <c r="X779" i="14"/>
  <c r="L780" i="14"/>
  <c r="O780" i="14"/>
  <c r="R780" i="14"/>
  <c r="U780" i="14"/>
  <c r="X780" i="14"/>
  <c r="L781" i="14"/>
  <c r="O781" i="14"/>
  <c r="R781" i="14"/>
  <c r="U781" i="14"/>
  <c r="X781" i="14"/>
  <c r="L782" i="14"/>
  <c r="O782" i="14"/>
  <c r="R782" i="14"/>
  <c r="U782" i="14"/>
  <c r="X782" i="14"/>
  <c r="L783" i="14"/>
  <c r="O783" i="14"/>
  <c r="R783" i="14"/>
  <c r="U783" i="14"/>
  <c r="X783" i="14"/>
  <c r="L784" i="14"/>
  <c r="O784" i="14"/>
  <c r="R784" i="14"/>
  <c r="U784" i="14"/>
  <c r="X784" i="14"/>
  <c r="L785" i="14"/>
  <c r="O785" i="14"/>
  <c r="R785" i="14"/>
  <c r="U785" i="14"/>
  <c r="X785" i="14"/>
  <c r="L786" i="14"/>
  <c r="O786" i="14"/>
  <c r="R786" i="14"/>
  <c r="U786" i="14"/>
  <c r="X786" i="14"/>
  <c r="L787" i="14"/>
  <c r="O787" i="14"/>
  <c r="R787" i="14"/>
  <c r="U787" i="14"/>
  <c r="X787" i="14"/>
  <c r="L788" i="14"/>
  <c r="O788" i="14"/>
  <c r="R788" i="14"/>
  <c r="U788" i="14"/>
  <c r="X788" i="14"/>
  <c r="L789" i="14"/>
  <c r="O789" i="14"/>
  <c r="R789" i="14"/>
  <c r="U789" i="14"/>
  <c r="X789" i="14"/>
  <c r="L790" i="14"/>
  <c r="O790" i="14"/>
  <c r="R790" i="14"/>
  <c r="U790" i="14"/>
  <c r="X790" i="14"/>
  <c r="L791" i="14"/>
  <c r="O791" i="14"/>
  <c r="R791" i="14"/>
  <c r="U791" i="14"/>
  <c r="X791" i="14"/>
  <c r="L792" i="14"/>
  <c r="O792" i="14"/>
  <c r="R792" i="14"/>
  <c r="U792" i="14"/>
  <c r="X792" i="14"/>
  <c r="L793" i="14"/>
  <c r="O793" i="14"/>
  <c r="R793" i="14"/>
  <c r="U793" i="14"/>
  <c r="X793" i="14"/>
  <c r="AA790" i="14" l="1"/>
  <c r="AA786" i="14"/>
  <c r="AA782" i="14"/>
  <c r="AA778" i="14"/>
  <c r="AA785" i="14"/>
  <c r="AA788" i="14"/>
  <c r="AA772" i="14"/>
  <c r="AA783" i="14"/>
  <c r="AA792" i="14"/>
  <c r="AA784" i="14"/>
  <c r="AA789" i="14"/>
  <c r="AA780" i="14"/>
  <c r="AA776" i="14"/>
  <c r="AA779" i="14"/>
  <c r="AA791" i="14"/>
  <c r="AA771" i="14"/>
  <c r="AA777" i="14"/>
  <c r="AA774" i="14"/>
  <c r="AA775" i="14"/>
  <c r="AA781" i="14"/>
  <c r="AA793" i="14"/>
  <c r="AA787" i="14"/>
  <c r="AA773" i="14"/>
  <c r="I757" i="14"/>
  <c r="I758" i="14"/>
  <c r="I759" i="14"/>
  <c r="I760" i="14"/>
  <c r="I761" i="14"/>
  <c r="I762" i="14"/>
  <c r="I763" i="14"/>
  <c r="I764" i="14"/>
  <c r="I765" i="14"/>
  <c r="I766" i="14"/>
  <c r="I767" i="14"/>
  <c r="I768" i="14"/>
  <c r="I769" i="14"/>
  <c r="I770" i="14"/>
  <c r="L757" i="14"/>
  <c r="O757" i="14"/>
  <c r="R757" i="14"/>
  <c r="U757" i="14"/>
  <c r="X757" i="14"/>
  <c r="L758" i="14"/>
  <c r="O758" i="14"/>
  <c r="R758" i="14"/>
  <c r="U758" i="14"/>
  <c r="X758" i="14"/>
  <c r="L759" i="14"/>
  <c r="O759" i="14"/>
  <c r="R759" i="14"/>
  <c r="U759" i="14"/>
  <c r="X759" i="14"/>
  <c r="L760" i="14"/>
  <c r="O760" i="14"/>
  <c r="R760" i="14"/>
  <c r="U760" i="14"/>
  <c r="X760" i="14"/>
  <c r="L761" i="14"/>
  <c r="O761" i="14"/>
  <c r="R761" i="14"/>
  <c r="U761" i="14"/>
  <c r="X761" i="14"/>
  <c r="L762" i="14"/>
  <c r="O762" i="14"/>
  <c r="R762" i="14"/>
  <c r="U762" i="14"/>
  <c r="X762" i="14"/>
  <c r="L763" i="14"/>
  <c r="O763" i="14"/>
  <c r="R763" i="14"/>
  <c r="U763" i="14"/>
  <c r="X763" i="14"/>
  <c r="L764" i="14"/>
  <c r="O764" i="14"/>
  <c r="R764" i="14"/>
  <c r="U764" i="14"/>
  <c r="X764" i="14"/>
  <c r="L765" i="14"/>
  <c r="O765" i="14"/>
  <c r="R765" i="14"/>
  <c r="U765" i="14"/>
  <c r="X765" i="14"/>
  <c r="L766" i="14"/>
  <c r="O766" i="14"/>
  <c r="R766" i="14"/>
  <c r="U766" i="14"/>
  <c r="X766" i="14"/>
  <c r="L767" i="14"/>
  <c r="O767" i="14"/>
  <c r="R767" i="14"/>
  <c r="U767" i="14"/>
  <c r="X767" i="14"/>
  <c r="L768" i="14"/>
  <c r="O768" i="14"/>
  <c r="R768" i="14"/>
  <c r="U768" i="14"/>
  <c r="X768" i="14"/>
  <c r="L769" i="14"/>
  <c r="O769" i="14"/>
  <c r="R769" i="14"/>
  <c r="U769" i="14"/>
  <c r="X769" i="14"/>
  <c r="L770" i="14"/>
  <c r="O770" i="14"/>
  <c r="R770" i="14"/>
  <c r="U770" i="14"/>
  <c r="X770" i="14"/>
  <c r="AA760" i="14" l="1"/>
  <c r="AA762" i="14"/>
  <c r="AA768" i="14"/>
  <c r="AA764" i="14"/>
  <c r="AA766" i="14"/>
  <c r="AA761" i="14"/>
  <c r="AA758" i="14"/>
  <c r="AA769" i="14"/>
  <c r="AA765" i="14"/>
  <c r="AA757" i="14"/>
  <c r="AA770" i="14"/>
  <c r="AA763" i="14"/>
  <c r="AA759" i="14"/>
  <c r="AA767" i="14"/>
  <c r="I729" i="14"/>
  <c r="I730" i="14"/>
  <c r="I731" i="14"/>
  <c r="I732" i="14"/>
  <c r="I733" i="14"/>
  <c r="I734" i="14"/>
  <c r="I735" i="14"/>
  <c r="I736" i="14"/>
  <c r="I737" i="14"/>
  <c r="I738" i="14"/>
  <c r="I739" i="14"/>
  <c r="I740" i="14"/>
  <c r="I741" i="14"/>
  <c r="I742" i="14"/>
  <c r="I743" i="14"/>
  <c r="I744" i="14"/>
  <c r="I745" i="14"/>
  <c r="I746" i="14"/>
  <c r="I747" i="14"/>
  <c r="I748" i="14"/>
  <c r="I749" i="14"/>
  <c r="I750" i="14"/>
  <c r="I751" i="14"/>
  <c r="I752" i="14"/>
  <c r="I753" i="14"/>
  <c r="I754" i="14"/>
  <c r="I755" i="14"/>
  <c r="I756" i="14"/>
  <c r="L730" i="14"/>
  <c r="O730" i="14"/>
  <c r="R730" i="14"/>
  <c r="U730" i="14"/>
  <c r="X730" i="14"/>
  <c r="L731" i="14"/>
  <c r="O731" i="14"/>
  <c r="R731" i="14"/>
  <c r="U731" i="14"/>
  <c r="X731" i="14"/>
  <c r="L732" i="14"/>
  <c r="O732" i="14"/>
  <c r="R732" i="14"/>
  <c r="U732" i="14"/>
  <c r="X732" i="14"/>
  <c r="L733" i="14"/>
  <c r="O733" i="14"/>
  <c r="R733" i="14"/>
  <c r="U733" i="14"/>
  <c r="X733" i="14"/>
  <c r="L734" i="14"/>
  <c r="O734" i="14"/>
  <c r="R734" i="14"/>
  <c r="U734" i="14"/>
  <c r="X734" i="14"/>
  <c r="L735" i="14"/>
  <c r="O735" i="14"/>
  <c r="R735" i="14"/>
  <c r="U735" i="14"/>
  <c r="X735" i="14"/>
  <c r="L736" i="14"/>
  <c r="O736" i="14"/>
  <c r="R736" i="14"/>
  <c r="U736" i="14"/>
  <c r="X736" i="14"/>
  <c r="L737" i="14"/>
  <c r="O737" i="14"/>
  <c r="R737" i="14"/>
  <c r="U737" i="14"/>
  <c r="X737" i="14"/>
  <c r="L738" i="14"/>
  <c r="O738" i="14"/>
  <c r="R738" i="14"/>
  <c r="U738" i="14"/>
  <c r="X738" i="14"/>
  <c r="L739" i="14"/>
  <c r="O739" i="14"/>
  <c r="R739" i="14"/>
  <c r="U739" i="14"/>
  <c r="X739" i="14"/>
  <c r="L740" i="14"/>
  <c r="O740" i="14"/>
  <c r="R740" i="14"/>
  <c r="U740" i="14"/>
  <c r="X740" i="14"/>
  <c r="L741" i="14"/>
  <c r="O741" i="14"/>
  <c r="R741" i="14"/>
  <c r="U741" i="14"/>
  <c r="X741" i="14"/>
  <c r="L742" i="14"/>
  <c r="O742" i="14"/>
  <c r="R742" i="14"/>
  <c r="U742" i="14"/>
  <c r="X742" i="14"/>
  <c r="L743" i="14"/>
  <c r="O743" i="14"/>
  <c r="R743" i="14"/>
  <c r="U743" i="14"/>
  <c r="X743" i="14"/>
  <c r="L744" i="14"/>
  <c r="O744" i="14"/>
  <c r="R744" i="14"/>
  <c r="U744" i="14"/>
  <c r="X744" i="14"/>
  <c r="L745" i="14"/>
  <c r="O745" i="14"/>
  <c r="R745" i="14"/>
  <c r="U745" i="14"/>
  <c r="X745" i="14"/>
  <c r="L746" i="14"/>
  <c r="O746" i="14"/>
  <c r="R746" i="14"/>
  <c r="U746" i="14"/>
  <c r="X746" i="14"/>
  <c r="L747" i="14"/>
  <c r="O747" i="14"/>
  <c r="R747" i="14"/>
  <c r="U747" i="14"/>
  <c r="X747" i="14"/>
  <c r="L748" i="14"/>
  <c r="O748" i="14"/>
  <c r="R748" i="14"/>
  <c r="U748" i="14"/>
  <c r="X748" i="14"/>
  <c r="L749" i="14"/>
  <c r="O749" i="14"/>
  <c r="R749" i="14"/>
  <c r="U749" i="14"/>
  <c r="X749" i="14"/>
  <c r="L750" i="14"/>
  <c r="O750" i="14"/>
  <c r="R750" i="14"/>
  <c r="U750" i="14"/>
  <c r="X750" i="14"/>
  <c r="L751" i="14"/>
  <c r="O751" i="14"/>
  <c r="R751" i="14"/>
  <c r="U751" i="14"/>
  <c r="X751" i="14"/>
  <c r="L752" i="14"/>
  <c r="O752" i="14"/>
  <c r="R752" i="14"/>
  <c r="U752" i="14"/>
  <c r="X752" i="14"/>
  <c r="L753" i="14"/>
  <c r="O753" i="14"/>
  <c r="R753" i="14"/>
  <c r="U753" i="14"/>
  <c r="X753" i="14"/>
  <c r="L754" i="14"/>
  <c r="O754" i="14"/>
  <c r="R754" i="14"/>
  <c r="U754" i="14"/>
  <c r="X754" i="14"/>
  <c r="L755" i="14"/>
  <c r="O755" i="14"/>
  <c r="R755" i="14"/>
  <c r="U755" i="14"/>
  <c r="X755" i="14"/>
  <c r="L756" i="14"/>
  <c r="O756" i="14"/>
  <c r="R756" i="14"/>
  <c r="U756" i="14"/>
  <c r="X756" i="14"/>
  <c r="X729" i="14"/>
  <c r="U729" i="14"/>
  <c r="R729" i="14"/>
  <c r="O729" i="14"/>
  <c r="L729" i="14"/>
  <c r="AA737" i="14" l="1"/>
  <c r="AA752" i="14"/>
  <c r="AA747" i="14"/>
  <c r="AA739" i="14"/>
  <c r="AA749" i="14"/>
  <c r="AA735" i="14"/>
  <c r="AA750" i="14"/>
  <c r="AA736" i="14"/>
  <c r="AA731" i="14"/>
  <c r="AA756" i="14"/>
  <c r="AA751" i="14"/>
  <c r="AA734" i="14"/>
  <c r="AA748" i="14"/>
  <c r="AA740" i="14"/>
  <c r="AA754" i="14"/>
  <c r="AA732" i="14"/>
  <c r="AA746" i="14"/>
  <c r="AA738" i="14"/>
  <c r="AA755" i="14"/>
  <c r="AA753" i="14"/>
  <c r="AA745" i="14"/>
  <c r="AA741" i="14"/>
  <c r="AA733" i="14"/>
  <c r="AA744" i="14"/>
  <c r="AA743" i="14"/>
  <c r="AA742" i="14"/>
  <c r="AA730" i="14"/>
  <c r="AA729" i="14"/>
  <c r="C96" i="14"/>
  <c r="I728" i="14" l="1"/>
  <c r="L728" i="14"/>
  <c r="O728" i="14"/>
  <c r="R728" i="14"/>
  <c r="U728" i="14"/>
  <c r="X728" i="14"/>
  <c r="I694" i="14"/>
  <c r="I695" i="14"/>
  <c r="I696" i="14"/>
  <c r="I697" i="14"/>
  <c r="I698" i="14"/>
  <c r="I699" i="14"/>
  <c r="I700" i="14"/>
  <c r="I701" i="14"/>
  <c r="I702" i="14"/>
  <c r="I703" i="14"/>
  <c r="I704" i="14"/>
  <c r="I705" i="14"/>
  <c r="I706" i="14"/>
  <c r="I707" i="14"/>
  <c r="I708" i="14"/>
  <c r="I709" i="14"/>
  <c r="I710" i="14"/>
  <c r="I711" i="14"/>
  <c r="I712" i="14"/>
  <c r="I713" i="14"/>
  <c r="I714" i="14"/>
  <c r="I715" i="14"/>
  <c r="I716" i="14"/>
  <c r="I717" i="14"/>
  <c r="I718" i="14"/>
  <c r="I719" i="14"/>
  <c r="I720" i="14"/>
  <c r="I721" i="14"/>
  <c r="I722" i="14"/>
  <c r="I723" i="14"/>
  <c r="I724" i="14"/>
  <c r="I725" i="14"/>
  <c r="I726" i="14"/>
  <c r="I727" i="14"/>
  <c r="L694" i="14"/>
  <c r="O694" i="14"/>
  <c r="R694" i="14"/>
  <c r="U694" i="14"/>
  <c r="X694" i="14"/>
  <c r="L695" i="14"/>
  <c r="O695" i="14"/>
  <c r="R695" i="14"/>
  <c r="U695" i="14"/>
  <c r="X695" i="14"/>
  <c r="L696" i="14"/>
  <c r="O696" i="14"/>
  <c r="R696" i="14"/>
  <c r="U696" i="14"/>
  <c r="X696" i="14"/>
  <c r="L697" i="14"/>
  <c r="O697" i="14"/>
  <c r="R697" i="14"/>
  <c r="U697" i="14"/>
  <c r="X697" i="14"/>
  <c r="L698" i="14"/>
  <c r="O698" i="14"/>
  <c r="R698" i="14"/>
  <c r="U698" i="14"/>
  <c r="X698" i="14"/>
  <c r="L699" i="14"/>
  <c r="O699" i="14"/>
  <c r="R699" i="14"/>
  <c r="U699" i="14"/>
  <c r="X699" i="14"/>
  <c r="L700" i="14"/>
  <c r="O700" i="14"/>
  <c r="R700" i="14"/>
  <c r="U700" i="14"/>
  <c r="X700" i="14"/>
  <c r="L701" i="14"/>
  <c r="O701" i="14"/>
  <c r="R701" i="14"/>
  <c r="U701" i="14"/>
  <c r="X701" i="14"/>
  <c r="L702" i="14"/>
  <c r="O702" i="14"/>
  <c r="R702" i="14"/>
  <c r="U702" i="14"/>
  <c r="X702" i="14"/>
  <c r="L703" i="14"/>
  <c r="O703" i="14"/>
  <c r="R703" i="14"/>
  <c r="U703" i="14"/>
  <c r="X703" i="14"/>
  <c r="L704" i="14"/>
  <c r="O704" i="14"/>
  <c r="R704" i="14"/>
  <c r="U704" i="14"/>
  <c r="X704" i="14"/>
  <c r="L705" i="14"/>
  <c r="O705" i="14"/>
  <c r="R705" i="14"/>
  <c r="U705" i="14"/>
  <c r="X705" i="14"/>
  <c r="L706" i="14"/>
  <c r="O706" i="14"/>
  <c r="R706" i="14"/>
  <c r="U706" i="14"/>
  <c r="X706" i="14"/>
  <c r="L707" i="14"/>
  <c r="O707" i="14"/>
  <c r="R707" i="14"/>
  <c r="U707" i="14"/>
  <c r="X707" i="14"/>
  <c r="L708" i="14"/>
  <c r="O708" i="14"/>
  <c r="R708" i="14"/>
  <c r="U708" i="14"/>
  <c r="X708" i="14"/>
  <c r="L709" i="14"/>
  <c r="O709" i="14"/>
  <c r="R709" i="14"/>
  <c r="U709" i="14"/>
  <c r="X709" i="14"/>
  <c r="L710" i="14"/>
  <c r="O710" i="14"/>
  <c r="R710" i="14"/>
  <c r="U710" i="14"/>
  <c r="X710" i="14"/>
  <c r="L711" i="14"/>
  <c r="O711" i="14"/>
  <c r="R711" i="14"/>
  <c r="U711" i="14"/>
  <c r="X711" i="14"/>
  <c r="L712" i="14"/>
  <c r="O712" i="14"/>
  <c r="R712" i="14"/>
  <c r="U712" i="14"/>
  <c r="X712" i="14"/>
  <c r="L713" i="14"/>
  <c r="O713" i="14"/>
  <c r="R713" i="14"/>
  <c r="U713" i="14"/>
  <c r="X713" i="14"/>
  <c r="L714" i="14"/>
  <c r="O714" i="14"/>
  <c r="R714" i="14"/>
  <c r="U714" i="14"/>
  <c r="X714" i="14"/>
  <c r="L715" i="14"/>
  <c r="O715" i="14"/>
  <c r="R715" i="14"/>
  <c r="U715" i="14"/>
  <c r="X715" i="14"/>
  <c r="L716" i="14"/>
  <c r="O716" i="14"/>
  <c r="R716" i="14"/>
  <c r="U716" i="14"/>
  <c r="X716" i="14"/>
  <c r="L717" i="14"/>
  <c r="O717" i="14"/>
  <c r="R717" i="14"/>
  <c r="U717" i="14"/>
  <c r="X717" i="14"/>
  <c r="L718" i="14"/>
  <c r="O718" i="14"/>
  <c r="R718" i="14"/>
  <c r="U718" i="14"/>
  <c r="X718" i="14"/>
  <c r="L719" i="14"/>
  <c r="O719" i="14"/>
  <c r="R719" i="14"/>
  <c r="U719" i="14"/>
  <c r="X719" i="14"/>
  <c r="L720" i="14"/>
  <c r="O720" i="14"/>
  <c r="R720" i="14"/>
  <c r="U720" i="14"/>
  <c r="X720" i="14"/>
  <c r="L721" i="14"/>
  <c r="O721" i="14"/>
  <c r="R721" i="14"/>
  <c r="U721" i="14"/>
  <c r="X721" i="14"/>
  <c r="L722" i="14"/>
  <c r="O722" i="14"/>
  <c r="R722" i="14"/>
  <c r="U722" i="14"/>
  <c r="X722" i="14"/>
  <c r="L723" i="14"/>
  <c r="O723" i="14"/>
  <c r="R723" i="14"/>
  <c r="U723" i="14"/>
  <c r="X723" i="14"/>
  <c r="L724" i="14"/>
  <c r="O724" i="14"/>
  <c r="R724" i="14"/>
  <c r="U724" i="14"/>
  <c r="X724" i="14"/>
  <c r="L725" i="14"/>
  <c r="O725" i="14"/>
  <c r="R725" i="14"/>
  <c r="U725" i="14"/>
  <c r="X725" i="14"/>
  <c r="L726" i="14"/>
  <c r="O726" i="14"/>
  <c r="R726" i="14"/>
  <c r="U726" i="14"/>
  <c r="X726" i="14"/>
  <c r="L727" i="14"/>
  <c r="O727" i="14"/>
  <c r="R727" i="14"/>
  <c r="U727" i="14"/>
  <c r="X727" i="14"/>
  <c r="AA701" i="14" l="1"/>
  <c r="AA728" i="14"/>
  <c r="AA723" i="14"/>
  <c r="AA725" i="14"/>
  <c r="AA721" i="14"/>
  <c r="AA717" i="14"/>
  <c r="AA705" i="14"/>
  <c r="AA714" i="14"/>
  <c r="AA709" i="14"/>
  <c r="AA710" i="14"/>
  <c r="AA719" i="14"/>
  <c r="AA713" i="14"/>
  <c r="AA708" i="14"/>
  <c r="AA694" i="14"/>
  <c r="AA704" i="14"/>
  <c r="AA722" i="14"/>
  <c r="AA716" i="14"/>
  <c r="AA699" i="14"/>
  <c r="AA696" i="14"/>
  <c r="AA711" i="14"/>
  <c r="AA702" i="14"/>
  <c r="AA697" i="14"/>
  <c r="AA720" i="14"/>
  <c r="AA715" i="14"/>
  <c r="AA706" i="14"/>
  <c r="AA700" i="14"/>
  <c r="AA695" i="14"/>
  <c r="AA727" i="14"/>
  <c r="AA718" i="14"/>
  <c r="AA712" i="14"/>
  <c r="AA726" i="14"/>
  <c r="AA703" i="14"/>
  <c r="AA724" i="14"/>
  <c r="AA707" i="14"/>
  <c r="AA698" i="14"/>
  <c r="I675" i="14" l="1"/>
  <c r="I676" i="14"/>
  <c r="I677" i="14"/>
  <c r="I678" i="14"/>
  <c r="I679" i="14"/>
  <c r="I680" i="14"/>
  <c r="I681" i="14"/>
  <c r="I682" i="14"/>
  <c r="I683" i="14"/>
  <c r="I684" i="14"/>
  <c r="I685" i="14"/>
  <c r="I686" i="14"/>
  <c r="I687" i="14"/>
  <c r="I688" i="14"/>
  <c r="I689" i="14"/>
  <c r="I690" i="14"/>
  <c r="I691" i="14"/>
  <c r="I692" i="14"/>
  <c r="I693" i="14"/>
  <c r="L676" i="14"/>
  <c r="O676" i="14"/>
  <c r="R676" i="14"/>
  <c r="U676" i="14"/>
  <c r="X676" i="14"/>
  <c r="L677" i="14"/>
  <c r="O677" i="14"/>
  <c r="R677" i="14"/>
  <c r="U677" i="14"/>
  <c r="X677" i="14"/>
  <c r="L678" i="14"/>
  <c r="O678" i="14"/>
  <c r="R678" i="14"/>
  <c r="U678" i="14"/>
  <c r="X678" i="14"/>
  <c r="L679" i="14"/>
  <c r="O679" i="14"/>
  <c r="R679" i="14"/>
  <c r="U679" i="14"/>
  <c r="X679" i="14"/>
  <c r="L680" i="14"/>
  <c r="O680" i="14"/>
  <c r="R680" i="14"/>
  <c r="U680" i="14"/>
  <c r="X680" i="14"/>
  <c r="L681" i="14"/>
  <c r="O681" i="14"/>
  <c r="R681" i="14"/>
  <c r="U681" i="14"/>
  <c r="X681" i="14"/>
  <c r="L682" i="14"/>
  <c r="O682" i="14"/>
  <c r="R682" i="14"/>
  <c r="U682" i="14"/>
  <c r="X682" i="14"/>
  <c r="L683" i="14"/>
  <c r="O683" i="14"/>
  <c r="R683" i="14"/>
  <c r="U683" i="14"/>
  <c r="X683" i="14"/>
  <c r="L684" i="14"/>
  <c r="O684" i="14"/>
  <c r="R684" i="14"/>
  <c r="U684" i="14"/>
  <c r="X684" i="14"/>
  <c r="L685" i="14"/>
  <c r="O685" i="14"/>
  <c r="R685" i="14"/>
  <c r="U685" i="14"/>
  <c r="X685" i="14"/>
  <c r="L686" i="14"/>
  <c r="O686" i="14"/>
  <c r="R686" i="14"/>
  <c r="U686" i="14"/>
  <c r="X686" i="14"/>
  <c r="L687" i="14"/>
  <c r="O687" i="14"/>
  <c r="R687" i="14"/>
  <c r="U687" i="14"/>
  <c r="X687" i="14"/>
  <c r="L688" i="14"/>
  <c r="O688" i="14"/>
  <c r="R688" i="14"/>
  <c r="U688" i="14"/>
  <c r="X688" i="14"/>
  <c r="L689" i="14"/>
  <c r="O689" i="14"/>
  <c r="R689" i="14"/>
  <c r="U689" i="14"/>
  <c r="X689" i="14"/>
  <c r="L690" i="14"/>
  <c r="O690" i="14"/>
  <c r="R690" i="14"/>
  <c r="U690" i="14"/>
  <c r="X690" i="14"/>
  <c r="L691" i="14"/>
  <c r="O691" i="14"/>
  <c r="R691" i="14"/>
  <c r="U691" i="14"/>
  <c r="X691" i="14"/>
  <c r="L692" i="14"/>
  <c r="O692" i="14"/>
  <c r="R692" i="14"/>
  <c r="U692" i="14"/>
  <c r="X692" i="14"/>
  <c r="L693" i="14"/>
  <c r="O693" i="14"/>
  <c r="R693" i="14"/>
  <c r="U693" i="14"/>
  <c r="X693" i="14"/>
  <c r="X675" i="14"/>
  <c r="U675" i="14"/>
  <c r="R675" i="14"/>
  <c r="O675" i="14"/>
  <c r="L675" i="14"/>
  <c r="AA692" i="14" l="1"/>
  <c r="AA684" i="14"/>
  <c r="AA686" i="14"/>
  <c r="AA675" i="14"/>
  <c r="AA685" i="14"/>
  <c r="AA683" i="14"/>
  <c r="AA689" i="14"/>
  <c r="AA693" i="14"/>
  <c r="AA688" i="14"/>
  <c r="AA680" i="14"/>
  <c r="AA690" i="14"/>
  <c r="AA682" i="14"/>
  <c r="AA681" i="14"/>
  <c r="AA676" i="14"/>
  <c r="AA678" i="14"/>
  <c r="AA677" i="14"/>
  <c r="AA679" i="14"/>
  <c r="AA691" i="14"/>
  <c r="AA687" i="14"/>
  <c r="L652" i="14"/>
  <c r="O652" i="14"/>
  <c r="R652" i="14"/>
  <c r="U652" i="14"/>
  <c r="X652" i="14"/>
  <c r="L653" i="14"/>
  <c r="O653" i="14"/>
  <c r="R653" i="14"/>
  <c r="U653" i="14"/>
  <c r="X653" i="14"/>
  <c r="L654" i="14"/>
  <c r="O654" i="14"/>
  <c r="R654" i="14"/>
  <c r="U654" i="14"/>
  <c r="X654" i="14"/>
  <c r="L655" i="14"/>
  <c r="O655" i="14"/>
  <c r="R655" i="14"/>
  <c r="U655" i="14"/>
  <c r="X655" i="14"/>
  <c r="L656" i="14"/>
  <c r="O656" i="14"/>
  <c r="R656" i="14"/>
  <c r="U656" i="14"/>
  <c r="X656" i="14"/>
  <c r="L657" i="14"/>
  <c r="O657" i="14"/>
  <c r="R657" i="14"/>
  <c r="U657" i="14"/>
  <c r="X657" i="14"/>
  <c r="L658" i="14"/>
  <c r="O658" i="14"/>
  <c r="R658" i="14"/>
  <c r="U658" i="14"/>
  <c r="X658" i="14"/>
  <c r="L659" i="14"/>
  <c r="O659" i="14"/>
  <c r="R659" i="14"/>
  <c r="U659" i="14"/>
  <c r="X659" i="14"/>
  <c r="L660" i="14"/>
  <c r="O660" i="14"/>
  <c r="R660" i="14"/>
  <c r="U660" i="14"/>
  <c r="X660" i="14"/>
  <c r="L661" i="14"/>
  <c r="O661" i="14"/>
  <c r="R661" i="14"/>
  <c r="U661" i="14"/>
  <c r="X661" i="14"/>
  <c r="L662" i="14"/>
  <c r="O662" i="14"/>
  <c r="R662" i="14"/>
  <c r="U662" i="14"/>
  <c r="X662" i="14"/>
  <c r="L663" i="14"/>
  <c r="O663" i="14"/>
  <c r="R663" i="14"/>
  <c r="U663" i="14"/>
  <c r="X663" i="14"/>
  <c r="L664" i="14"/>
  <c r="O664" i="14"/>
  <c r="R664" i="14"/>
  <c r="U664" i="14"/>
  <c r="X664" i="14"/>
  <c r="L665" i="14"/>
  <c r="O665" i="14"/>
  <c r="R665" i="14"/>
  <c r="U665" i="14"/>
  <c r="X665" i="14"/>
  <c r="L666" i="14"/>
  <c r="O666" i="14"/>
  <c r="R666" i="14"/>
  <c r="U666" i="14"/>
  <c r="X666" i="14"/>
  <c r="L667" i="14"/>
  <c r="O667" i="14"/>
  <c r="R667" i="14"/>
  <c r="U667" i="14"/>
  <c r="X667" i="14"/>
  <c r="L668" i="14"/>
  <c r="O668" i="14"/>
  <c r="R668" i="14"/>
  <c r="U668" i="14"/>
  <c r="X668" i="14"/>
  <c r="L669" i="14"/>
  <c r="O669" i="14"/>
  <c r="R669" i="14"/>
  <c r="U669" i="14"/>
  <c r="X669" i="14"/>
  <c r="L670" i="14"/>
  <c r="O670" i="14"/>
  <c r="R670" i="14"/>
  <c r="U670" i="14"/>
  <c r="X670" i="14"/>
  <c r="L671" i="14"/>
  <c r="O671" i="14"/>
  <c r="R671" i="14"/>
  <c r="U671" i="14"/>
  <c r="X671" i="14"/>
  <c r="L672" i="14"/>
  <c r="O672" i="14"/>
  <c r="R672" i="14"/>
  <c r="U672" i="14"/>
  <c r="X672" i="14"/>
  <c r="L673" i="14"/>
  <c r="O673" i="14"/>
  <c r="R673" i="14"/>
  <c r="U673" i="14"/>
  <c r="X673" i="14"/>
  <c r="L674" i="14"/>
  <c r="O674" i="14"/>
  <c r="R674" i="14"/>
  <c r="U674" i="14"/>
  <c r="X674" i="14"/>
  <c r="I652" i="14"/>
  <c r="I653" i="14"/>
  <c r="I654" i="14"/>
  <c r="I655" i="14"/>
  <c r="I656" i="14"/>
  <c r="I657" i="14"/>
  <c r="I658" i="14"/>
  <c r="I659" i="14"/>
  <c r="I660" i="14"/>
  <c r="I661" i="14"/>
  <c r="I662" i="14"/>
  <c r="I663" i="14"/>
  <c r="I664" i="14"/>
  <c r="I665" i="14"/>
  <c r="I666" i="14"/>
  <c r="I667" i="14"/>
  <c r="I668" i="14"/>
  <c r="I669" i="14"/>
  <c r="I670" i="14"/>
  <c r="I671" i="14"/>
  <c r="I672" i="14"/>
  <c r="I673" i="14"/>
  <c r="I674" i="14"/>
  <c r="AA662" i="14" l="1"/>
  <c r="AA670" i="14"/>
  <c r="AA669" i="14"/>
  <c r="AA655" i="14"/>
  <c r="AA661" i="14"/>
  <c r="AA656" i="14"/>
  <c r="AA657" i="14"/>
  <c r="AA674" i="14"/>
  <c r="AA666" i="14"/>
  <c r="AA658" i="14"/>
  <c r="AA654" i="14"/>
  <c r="AA673" i="14"/>
  <c r="AA672" i="14"/>
  <c r="AA671" i="14"/>
  <c r="AA668" i="14"/>
  <c r="AA667" i="14"/>
  <c r="AA665" i="14"/>
  <c r="AA664" i="14"/>
  <c r="AA663" i="14"/>
  <c r="AA660" i="14"/>
  <c r="AA659" i="14"/>
  <c r="AA653" i="14"/>
  <c r="AA652" i="14"/>
  <c r="I615" i="14" l="1"/>
  <c r="I616" i="14"/>
  <c r="I617" i="14"/>
  <c r="I618" i="14"/>
  <c r="I619" i="14"/>
  <c r="I620" i="14"/>
  <c r="I621" i="14"/>
  <c r="I622" i="14"/>
  <c r="I623" i="14"/>
  <c r="I624" i="14"/>
  <c r="I625" i="14"/>
  <c r="I626" i="14"/>
  <c r="I627" i="14"/>
  <c r="I628" i="14"/>
  <c r="I629" i="14"/>
  <c r="I630" i="14"/>
  <c r="I631" i="14"/>
  <c r="I632" i="14"/>
  <c r="I633" i="14"/>
  <c r="I634" i="14"/>
  <c r="I635" i="14"/>
  <c r="I636" i="14"/>
  <c r="I637" i="14"/>
  <c r="I638" i="14"/>
  <c r="I639" i="14"/>
  <c r="I640" i="14"/>
  <c r="I641" i="14"/>
  <c r="I642" i="14"/>
  <c r="I643" i="14"/>
  <c r="I644" i="14"/>
  <c r="I645" i="14"/>
  <c r="I646" i="14"/>
  <c r="I647" i="14"/>
  <c r="I648" i="14"/>
  <c r="I649" i="14"/>
  <c r="I650" i="14"/>
  <c r="I651" i="14"/>
  <c r="L616" i="14"/>
  <c r="O616" i="14"/>
  <c r="R616" i="14"/>
  <c r="U616" i="14"/>
  <c r="X616" i="14"/>
  <c r="L617" i="14"/>
  <c r="O617" i="14"/>
  <c r="R617" i="14"/>
  <c r="U617" i="14"/>
  <c r="X617" i="14"/>
  <c r="L618" i="14"/>
  <c r="O618" i="14"/>
  <c r="R618" i="14"/>
  <c r="U618" i="14"/>
  <c r="X618" i="14"/>
  <c r="L619" i="14"/>
  <c r="O619" i="14"/>
  <c r="R619" i="14"/>
  <c r="U619" i="14"/>
  <c r="X619" i="14"/>
  <c r="L620" i="14"/>
  <c r="O620" i="14"/>
  <c r="R620" i="14"/>
  <c r="U620" i="14"/>
  <c r="X620" i="14"/>
  <c r="L621" i="14"/>
  <c r="O621" i="14"/>
  <c r="R621" i="14"/>
  <c r="U621" i="14"/>
  <c r="X621" i="14"/>
  <c r="L622" i="14"/>
  <c r="O622" i="14"/>
  <c r="R622" i="14"/>
  <c r="U622" i="14"/>
  <c r="X622" i="14"/>
  <c r="L623" i="14"/>
  <c r="O623" i="14"/>
  <c r="R623" i="14"/>
  <c r="U623" i="14"/>
  <c r="X623" i="14"/>
  <c r="L624" i="14"/>
  <c r="O624" i="14"/>
  <c r="R624" i="14"/>
  <c r="U624" i="14"/>
  <c r="X624" i="14"/>
  <c r="L625" i="14"/>
  <c r="O625" i="14"/>
  <c r="R625" i="14"/>
  <c r="U625" i="14"/>
  <c r="X625" i="14"/>
  <c r="L626" i="14"/>
  <c r="O626" i="14"/>
  <c r="R626" i="14"/>
  <c r="U626" i="14"/>
  <c r="X626" i="14"/>
  <c r="L627" i="14"/>
  <c r="O627" i="14"/>
  <c r="R627" i="14"/>
  <c r="U627" i="14"/>
  <c r="X627" i="14"/>
  <c r="L628" i="14"/>
  <c r="O628" i="14"/>
  <c r="R628" i="14"/>
  <c r="U628" i="14"/>
  <c r="X628" i="14"/>
  <c r="L629" i="14"/>
  <c r="O629" i="14"/>
  <c r="R629" i="14"/>
  <c r="U629" i="14"/>
  <c r="X629" i="14"/>
  <c r="L630" i="14"/>
  <c r="O630" i="14"/>
  <c r="R630" i="14"/>
  <c r="U630" i="14"/>
  <c r="X630" i="14"/>
  <c r="L631" i="14"/>
  <c r="O631" i="14"/>
  <c r="R631" i="14"/>
  <c r="U631" i="14"/>
  <c r="X631" i="14"/>
  <c r="L632" i="14"/>
  <c r="O632" i="14"/>
  <c r="R632" i="14"/>
  <c r="U632" i="14"/>
  <c r="X632" i="14"/>
  <c r="L633" i="14"/>
  <c r="O633" i="14"/>
  <c r="R633" i="14"/>
  <c r="U633" i="14"/>
  <c r="X633" i="14"/>
  <c r="L634" i="14"/>
  <c r="O634" i="14"/>
  <c r="R634" i="14"/>
  <c r="U634" i="14"/>
  <c r="X634" i="14"/>
  <c r="L635" i="14"/>
  <c r="O635" i="14"/>
  <c r="R635" i="14"/>
  <c r="U635" i="14"/>
  <c r="X635" i="14"/>
  <c r="L636" i="14"/>
  <c r="O636" i="14"/>
  <c r="R636" i="14"/>
  <c r="U636" i="14"/>
  <c r="X636" i="14"/>
  <c r="L637" i="14"/>
  <c r="O637" i="14"/>
  <c r="R637" i="14"/>
  <c r="U637" i="14"/>
  <c r="X637" i="14"/>
  <c r="L638" i="14"/>
  <c r="O638" i="14"/>
  <c r="R638" i="14"/>
  <c r="U638" i="14"/>
  <c r="X638" i="14"/>
  <c r="L639" i="14"/>
  <c r="O639" i="14"/>
  <c r="R639" i="14"/>
  <c r="U639" i="14"/>
  <c r="X639" i="14"/>
  <c r="L640" i="14"/>
  <c r="O640" i="14"/>
  <c r="R640" i="14"/>
  <c r="U640" i="14"/>
  <c r="X640" i="14"/>
  <c r="L641" i="14"/>
  <c r="O641" i="14"/>
  <c r="R641" i="14"/>
  <c r="U641" i="14"/>
  <c r="X641" i="14"/>
  <c r="L642" i="14"/>
  <c r="O642" i="14"/>
  <c r="R642" i="14"/>
  <c r="U642" i="14"/>
  <c r="X642" i="14"/>
  <c r="L643" i="14"/>
  <c r="O643" i="14"/>
  <c r="R643" i="14"/>
  <c r="U643" i="14"/>
  <c r="X643" i="14"/>
  <c r="L644" i="14"/>
  <c r="O644" i="14"/>
  <c r="R644" i="14"/>
  <c r="U644" i="14"/>
  <c r="X644" i="14"/>
  <c r="L645" i="14"/>
  <c r="O645" i="14"/>
  <c r="R645" i="14"/>
  <c r="U645" i="14"/>
  <c r="X645" i="14"/>
  <c r="L646" i="14"/>
  <c r="O646" i="14"/>
  <c r="R646" i="14"/>
  <c r="U646" i="14"/>
  <c r="X646" i="14"/>
  <c r="L647" i="14"/>
  <c r="O647" i="14"/>
  <c r="R647" i="14"/>
  <c r="U647" i="14"/>
  <c r="X647" i="14"/>
  <c r="L648" i="14"/>
  <c r="O648" i="14"/>
  <c r="R648" i="14"/>
  <c r="U648" i="14"/>
  <c r="X648" i="14"/>
  <c r="L649" i="14"/>
  <c r="O649" i="14"/>
  <c r="R649" i="14"/>
  <c r="U649" i="14"/>
  <c r="X649" i="14"/>
  <c r="L650" i="14"/>
  <c r="O650" i="14"/>
  <c r="R650" i="14"/>
  <c r="U650" i="14"/>
  <c r="X650" i="14"/>
  <c r="L651" i="14"/>
  <c r="O651" i="14"/>
  <c r="R651" i="14"/>
  <c r="U651" i="14"/>
  <c r="X651" i="14"/>
  <c r="X615" i="14"/>
  <c r="U615" i="14"/>
  <c r="R615" i="14"/>
  <c r="O615" i="14"/>
  <c r="L615" i="14"/>
  <c r="AA641" i="14" l="1"/>
  <c r="AA633" i="14"/>
  <c r="AA625" i="14"/>
  <c r="AA644" i="14"/>
  <c r="AA636" i="14"/>
  <c r="AA628" i="14"/>
  <c r="AA620" i="14"/>
  <c r="AA621" i="14"/>
  <c r="AA640" i="14"/>
  <c r="AA632" i="14"/>
  <c r="AA624" i="14"/>
  <c r="AA651" i="14"/>
  <c r="AA647" i="14"/>
  <c r="AA643" i="14"/>
  <c r="AA639" i="14"/>
  <c r="AA635" i="14"/>
  <c r="AA631" i="14"/>
  <c r="AA627" i="14"/>
  <c r="AA623" i="14"/>
  <c r="AA619" i="14"/>
  <c r="AA650" i="14"/>
  <c r="AA649" i="14"/>
  <c r="AA648" i="14"/>
  <c r="AA646" i="14"/>
  <c r="AA645" i="14"/>
  <c r="AA642" i="14"/>
  <c r="AA638" i="14"/>
  <c r="AA637" i="14"/>
  <c r="AA634" i="14"/>
  <c r="AA630" i="14"/>
  <c r="AA629" i="14"/>
  <c r="AA626" i="14"/>
  <c r="AA622" i="14"/>
  <c r="AA618" i="14"/>
  <c r="AA617" i="14"/>
  <c r="AA616" i="14"/>
  <c r="AA615" i="14"/>
  <c r="I614" i="14" l="1"/>
  <c r="L614" i="14"/>
  <c r="O614" i="14"/>
  <c r="R614" i="14"/>
  <c r="U614" i="14"/>
  <c r="X614" i="14"/>
  <c r="AA614" i="14" l="1"/>
  <c r="I590" i="14" l="1"/>
  <c r="I591" i="14"/>
  <c r="I592" i="14"/>
  <c r="I593" i="14"/>
  <c r="I594" i="14"/>
  <c r="I595" i="14"/>
  <c r="I596" i="14"/>
  <c r="I597" i="14"/>
  <c r="I598" i="14"/>
  <c r="I599" i="14"/>
  <c r="I600" i="14"/>
  <c r="I601" i="14"/>
  <c r="I602" i="14"/>
  <c r="I603" i="14"/>
  <c r="I604" i="14"/>
  <c r="I605" i="14"/>
  <c r="I606" i="14"/>
  <c r="I607" i="14"/>
  <c r="I608" i="14"/>
  <c r="I609" i="14"/>
  <c r="I610" i="14"/>
  <c r="I611" i="14"/>
  <c r="I612" i="14"/>
  <c r="I613" i="14"/>
  <c r="L590" i="14"/>
  <c r="O590" i="14"/>
  <c r="R590" i="14"/>
  <c r="U590" i="14"/>
  <c r="X590" i="14"/>
  <c r="L591" i="14"/>
  <c r="O591" i="14"/>
  <c r="R591" i="14"/>
  <c r="U591" i="14"/>
  <c r="X591" i="14"/>
  <c r="L592" i="14"/>
  <c r="O592" i="14"/>
  <c r="R592" i="14"/>
  <c r="U592" i="14"/>
  <c r="X592" i="14"/>
  <c r="L593" i="14"/>
  <c r="O593" i="14"/>
  <c r="R593" i="14"/>
  <c r="U593" i="14"/>
  <c r="X593" i="14"/>
  <c r="L594" i="14"/>
  <c r="O594" i="14"/>
  <c r="R594" i="14"/>
  <c r="U594" i="14"/>
  <c r="X594" i="14"/>
  <c r="L595" i="14"/>
  <c r="O595" i="14"/>
  <c r="R595" i="14"/>
  <c r="U595" i="14"/>
  <c r="X595" i="14"/>
  <c r="L596" i="14"/>
  <c r="O596" i="14"/>
  <c r="R596" i="14"/>
  <c r="U596" i="14"/>
  <c r="X596" i="14"/>
  <c r="L597" i="14"/>
  <c r="O597" i="14"/>
  <c r="R597" i="14"/>
  <c r="U597" i="14"/>
  <c r="X597" i="14"/>
  <c r="L598" i="14"/>
  <c r="O598" i="14"/>
  <c r="R598" i="14"/>
  <c r="U598" i="14"/>
  <c r="X598" i="14"/>
  <c r="L599" i="14"/>
  <c r="O599" i="14"/>
  <c r="R599" i="14"/>
  <c r="U599" i="14"/>
  <c r="X599" i="14"/>
  <c r="L600" i="14"/>
  <c r="O600" i="14"/>
  <c r="R600" i="14"/>
  <c r="U600" i="14"/>
  <c r="X600" i="14"/>
  <c r="L601" i="14"/>
  <c r="O601" i="14"/>
  <c r="R601" i="14"/>
  <c r="U601" i="14"/>
  <c r="X601" i="14"/>
  <c r="L602" i="14"/>
  <c r="O602" i="14"/>
  <c r="R602" i="14"/>
  <c r="U602" i="14"/>
  <c r="X602" i="14"/>
  <c r="L603" i="14"/>
  <c r="O603" i="14"/>
  <c r="R603" i="14"/>
  <c r="U603" i="14"/>
  <c r="X603" i="14"/>
  <c r="L604" i="14"/>
  <c r="O604" i="14"/>
  <c r="R604" i="14"/>
  <c r="U604" i="14"/>
  <c r="X604" i="14"/>
  <c r="L605" i="14"/>
  <c r="O605" i="14"/>
  <c r="R605" i="14"/>
  <c r="U605" i="14"/>
  <c r="X605" i="14"/>
  <c r="L606" i="14"/>
  <c r="O606" i="14"/>
  <c r="R606" i="14"/>
  <c r="U606" i="14"/>
  <c r="X606" i="14"/>
  <c r="L607" i="14"/>
  <c r="O607" i="14"/>
  <c r="R607" i="14"/>
  <c r="U607" i="14"/>
  <c r="X607" i="14"/>
  <c r="L608" i="14"/>
  <c r="O608" i="14"/>
  <c r="R608" i="14"/>
  <c r="U608" i="14"/>
  <c r="X608" i="14"/>
  <c r="L609" i="14"/>
  <c r="O609" i="14"/>
  <c r="R609" i="14"/>
  <c r="U609" i="14"/>
  <c r="X609" i="14"/>
  <c r="L610" i="14"/>
  <c r="O610" i="14"/>
  <c r="R610" i="14"/>
  <c r="U610" i="14"/>
  <c r="X610" i="14"/>
  <c r="L611" i="14"/>
  <c r="O611" i="14"/>
  <c r="R611" i="14"/>
  <c r="U611" i="14"/>
  <c r="X611" i="14"/>
  <c r="L612" i="14"/>
  <c r="O612" i="14"/>
  <c r="R612" i="14"/>
  <c r="U612" i="14"/>
  <c r="X612" i="14"/>
  <c r="L613" i="14"/>
  <c r="O613" i="14"/>
  <c r="R613" i="14"/>
  <c r="U613" i="14"/>
  <c r="X613" i="14"/>
  <c r="AA609" i="14" l="1"/>
  <c r="AA600" i="14"/>
  <c r="AA599" i="14"/>
  <c r="AA613" i="14"/>
  <c r="AA605" i="14"/>
  <c r="AA601" i="14"/>
  <c r="AA597" i="14"/>
  <c r="AA593" i="14"/>
  <c r="AA612" i="14"/>
  <c r="AA608" i="14"/>
  <c r="AA604" i="14"/>
  <c r="AA603" i="14"/>
  <c r="AA596" i="14"/>
  <c r="AA592" i="14"/>
  <c r="AA590" i="14"/>
  <c r="AA611" i="14"/>
  <c r="AA591" i="14"/>
  <c r="AA602" i="14"/>
  <c r="AA606" i="14"/>
  <c r="AA594" i="14"/>
  <c r="AA595" i="14"/>
  <c r="AA598" i="14"/>
  <c r="AA610" i="14"/>
  <c r="AA607"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L567" i="14"/>
  <c r="O567" i="14"/>
  <c r="R567" i="14"/>
  <c r="U567" i="14"/>
  <c r="X567" i="14"/>
  <c r="L568" i="14"/>
  <c r="O568" i="14"/>
  <c r="R568" i="14"/>
  <c r="U568" i="14"/>
  <c r="X568" i="14"/>
  <c r="L569" i="14"/>
  <c r="O569" i="14"/>
  <c r="R569" i="14"/>
  <c r="U569" i="14"/>
  <c r="X569" i="14"/>
  <c r="L570" i="14"/>
  <c r="O570" i="14"/>
  <c r="R570" i="14"/>
  <c r="U570" i="14"/>
  <c r="X570" i="14"/>
  <c r="L571" i="14"/>
  <c r="O571" i="14"/>
  <c r="R571" i="14"/>
  <c r="U571" i="14"/>
  <c r="X571" i="14"/>
  <c r="L572" i="14"/>
  <c r="O572" i="14"/>
  <c r="R572" i="14"/>
  <c r="U572" i="14"/>
  <c r="X572" i="14"/>
  <c r="L573" i="14"/>
  <c r="O573" i="14"/>
  <c r="R573" i="14"/>
  <c r="U573" i="14"/>
  <c r="X573" i="14"/>
  <c r="L574" i="14"/>
  <c r="O574" i="14"/>
  <c r="R574" i="14"/>
  <c r="U574" i="14"/>
  <c r="X574" i="14"/>
  <c r="L575" i="14"/>
  <c r="O575" i="14"/>
  <c r="R575" i="14"/>
  <c r="U575" i="14"/>
  <c r="X575" i="14"/>
  <c r="L576" i="14"/>
  <c r="O576" i="14"/>
  <c r="R576" i="14"/>
  <c r="U576" i="14"/>
  <c r="X576" i="14"/>
  <c r="L577" i="14"/>
  <c r="O577" i="14"/>
  <c r="R577" i="14"/>
  <c r="U577" i="14"/>
  <c r="X577" i="14"/>
  <c r="L578" i="14"/>
  <c r="O578" i="14"/>
  <c r="R578" i="14"/>
  <c r="U578" i="14"/>
  <c r="X578" i="14"/>
  <c r="L579" i="14"/>
  <c r="O579" i="14"/>
  <c r="R579" i="14"/>
  <c r="U579" i="14"/>
  <c r="X579" i="14"/>
  <c r="L580" i="14"/>
  <c r="O580" i="14"/>
  <c r="R580" i="14"/>
  <c r="U580" i="14"/>
  <c r="X580" i="14"/>
  <c r="L581" i="14"/>
  <c r="O581" i="14"/>
  <c r="R581" i="14"/>
  <c r="U581" i="14"/>
  <c r="X581" i="14"/>
  <c r="L582" i="14"/>
  <c r="O582" i="14"/>
  <c r="R582" i="14"/>
  <c r="U582" i="14"/>
  <c r="X582" i="14"/>
  <c r="L583" i="14"/>
  <c r="O583" i="14"/>
  <c r="R583" i="14"/>
  <c r="U583" i="14"/>
  <c r="X583" i="14"/>
  <c r="L584" i="14"/>
  <c r="O584" i="14"/>
  <c r="R584" i="14"/>
  <c r="U584" i="14"/>
  <c r="X584" i="14"/>
  <c r="L585" i="14"/>
  <c r="O585" i="14"/>
  <c r="R585" i="14"/>
  <c r="U585" i="14"/>
  <c r="X585" i="14"/>
  <c r="L586" i="14"/>
  <c r="O586" i="14"/>
  <c r="R586" i="14"/>
  <c r="U586" i="14"/>
  <c r="X586" i="14"/>
  <c r="L587" i="14"/>
  <c r="O587" i="14"/>
  <c r="R587" i="14"/>
  <c r="U587" i="14"/>
  <c r="X587" i="14"/>
  <c r="L588" i="14"/>
  <c r="O588" i="14"/>
  <c r="R588" i="14"/>
  <c r="U588" i="14"/>
  <c r="X588" i="14"/>
  <c r="L589" i="14"/>
  <c r="O589" i="14"/>
  <c r="R589" i="14"/>
  <c r="U589" i="14"/>
  <c r="X589" i="14"/>
  <c r="X566" i="14"/>
  <c r="U566" i="14"/>
  <c r="R566" i="14"/>
  <c r="O566" i="14"/>
  <c r="L566" i="14"/>
  <c r="AA578" i="14" l="1"/>
  <c r="AA575" i="14"/>
  <c r="AA579" i="14"/>
  <c r="AA574" i="14"/>
  <c r="AA577" i="14"/>
  <c r="AA570" i="14"/>
  <c r="AA587" i="14"/>
  <c r="AA583" i="14"/>
  <c r="AA571" i="14"/>
  <c r="AA567" i="14"/>
  <c r="AA580" i="14"/>
  <c r="AA586" i="14"/>
  <c r="AA582" i="14"/>
  <c r="AA585" i="14"/>
  <c r="AA584" i="14"/>
  <c r="AA573" i="14"/>
  <c r="AA568" i="14"/>
  <c r="AA569" i="14"/>
  <c r="AA581" i="14"/>
  <c r="AA576" i="14"/>
  <c r="AA589" i="14"/>
  <c r="AA588" i="14"/>
  <c r="AA572" i="14"/>
  <c r="AA56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L538" i="14"/>
  <c r="O538" i="14"/>
  <c r="R538" i="14"/>
  <c r="U538" i="14"/>
  <c r="X538" i="14"/>
  <c r="L539" i="14"/>
  <c r="O539" i="14"/>
  <c r="R539" i="14"/>
  <c r="U539" i="14"/>
  <c r="X539" i="14"/>
  <c r="L540" i="14"/>
  <c r="O540" i="14"/>
  <c r="R540" i="14"/>
  <c r="U540" i="14"/>
  <c r="X540" i="14"/>
  <c r="L541" i="14"/>
  <c r="O541" i="14"/>
  <c r="R541" i="14"/>
  <c r="U541" i="14"/>
  <c r="X541" i="14"/>
  <c r="L542" i="14"/>
  <c r="O542" i="14"/>
  <c r="R542" i="14"/>
  <c r="U542" i="14"/>
  <c r="X542" i="14"/>
  <c r="L543" i="14"/>
  <c r="O543" i="14"/>
  <c r="R543" i="14"/>
  <c r="U543" i="14"/>
  <c r="X543" i="14"/>
  <c r="L544" i="14"/>
  <c r="O544" i="14"/>
  <c r="R544" i="14"/>
  <c r="U544" i="14"/>
  <c r="X544" i="14"/>
  <c r="L545" i="14"/>
  <c r="O545" i="14"/>
  <c r="R545" i="14"/>
  <c r="U545" i="14"/>
  <c r="X545" i="14"/>
  <c r="L546" i="14"/>
  <c r="O546" i="14"/>
  <c r="R546" i="14"/>
  <c r="U546" i="14"/>
  <c r="X546" i="14"/>
  <c r="L547" i="14"/>
  <c r="O547" i="14"/>
  <c r="R547" i="14"/>
  <c r="U547" i="14"/>
  <c r="X547" i="14"/>
  <c r="L548" i="14"/>
  <c r="O548" i="14"/>
  <c r="R548" i="14"/>
  <c r="U548" i="14"/>
  <c r="X548" i="14"/>
  <c r="L549" i="14"/>
  <c r="O549" i="14"/>
  <c r="R549" i="14"/>
  <c r="U549" i="14"/>
  <c r="X549" i="14"/>
  <c r="L550" i="14"/>
  <c r="O550" i="14"/>
  <c r="R550" i="14"/>
  <c r="U550" i="14"/>
  <c r="X550" i="14"/>
  <c r="L551" i="14"/>
  <c r="O551" i="14"/>
  <c r="R551" i="14"/>
  <c r="U551" i="14"/>
  <c r="X551" i="14"/>
  <c r="L552" i="14"/>
  <c r="O552" i="14"/>
  <c r="R552" i="14"/>
  <c r="U552" i="14"/>
  <c r="X552" i="14"/>
  <c r="L553" i="14"/>
  <c r="O553" i="14"/>
  <c r="R553" i="14"/>
  <c r="U553" i="14"/>
  <c r="X553" i="14"/>
  <c r="L554" i="14"/>
  <c r="O554" i="14"/>
  <c r="R554" i="14"/>
  <c r="U554" i="14"/>
  <c r="X554" i="14"/>
  <c r="L555" i="14"/>
  <c r="O555" i="14"/>
  <c r="R555" i="14"/>
  <c r="U555" i="14"/>
  <c r="X555" i="14"/>
  <c r="L556" i="14"/>
  <c r="O556" i="14"/>
  <c r="R556" i="14"/>
  <c r="U556" i="14"/>
  <c r="X556" i="14"/>
  <c r="L557" i="14"/>
  <c r="O557" i="14"/>
  <c r="R557" i="14"/>
  <c r="U557" i="14"/>
  <c r="X557" i="14"/>
  <c r="L558" i="14"/>
  <c r="O558" i="14"/>
  <c r="R558" i="14"/>
  <c r="U558" i="14"/>
  <c r="X558" i="14"/>
  <c r="L559" i="14"/>
  <c r="O559" i="14"/>
  <c r="R559" i="14"/>
  <c r="U559" i="14"/>
  <c r="X559" i="14"/>
  <c r="L560" i="14"/>
  <c r="O560" i="14"/>
  <c r="R560" i="14"/>
  <c r="U560" i="14"/>
  <c r="X560" i="14"/>
  <c r="L561" i="14"/>
  <c r="O561" i="14"/>
  <c r="R561" i="14"/>
  <c r="U561" i="14"/>
  <c r="X561" i="14"/>
  <c r="L562" i="14"/>
  <c r="O562" i="14"/>
  <c r="R562" i="14"/>
  <c r="U562" i="14"/>
  <c r="X562" i="14"/>
  <c r="L563" i="14"/>
  <c r="O563" i="14"/>
  <c r="R563" i="14"/>
  <c r="U563" i="14"/>
  <c r="X563" i="14"/>
  <c r="L564" i="14"/>
  <c r="O564" i="14"/>
  <c r="R564" i="14"/>
  <c r="U564" i="14"/>
  <c r="X564" i="14"/>
  <c r="L565" i="14"/>
  <c r="O565" i="14"/>
  <c r="R565" i="14"/>
  <c r="U565" i="14"/>
  <c r="X565" i="14"/>
  <c r="X537" i="14"/>
  <c r="U537" i="14"/>
  <c r="R537" i="14"/>
  <c r="O537" i="14"/>
  <c r="L537" i="14"/>
  <c r="AA564" i="14" l="1"/>
  <c r="AA550" i="14"/>
  <c r="AA542" i="14"/>
  <c r="AA552" i="14"/>
  <c r="AA555" i="14"/>
  <c r="AA547" i="14"/>
  <c r="AA539" i="14"/>
  <c r="AA565" i="14"/>
  <c r="AA563" i="14"/>
  <c r="AA562" i="14"/>
  <c r="AA560" i="14"/>
  <c r="AA559" i="14"/>
  <c r="AA558" i="14"/>
  <c r="AA557" i="14"/>
  <c r="AA556" i="14"/>
  <c r="AA554" i="14"/>
  <c r="AA551" i="14"/>
  <c r="AA549" i="14"/>
  <c r="AA548" i="14"/>
  <c r="AA546" i="14"/>
  <c r="AA544" i="14"/>
  <c r="AA543" i="14"/>
  <c r="AA541" i="14"/>
  <c r="AA540" i="14"/>
  <c r="AA538" i="14"/>
  <c r="AA553" i="14"/>
  <c r="AA561" i="14"/>
  <c r="AA545" i="14"/>
  <c r="AA537" i="14"/>
  <c r="I514" i="14"/>
  <c r="I515" i="14"/>
  <c r="I516" i="14"/>
  <c r="I517" i="14"/>
  <c r="I518" i="14"/>
  <c r="I519" i="14"/>
  <c r="I521" i="14"/>
  <c r="I522" i="14"/>
  <c r="I523" i="14"/>
  <c r="I524" i="14"/>
  <c r="I525" i="14"/>
  <c r="I526" i="14"/>
  <c r="I527" i="14"/>
  <c r="I528" i="14"/>
  <c r="I529" i="14"/>
  <c r="I530" i="14"/>
  <c r="I531" i="14"/>
  <c r="I532" i="14"/>
  <c r="I533" i="14"/>
  <c r="I534" i="14"/>
  <c r="I535" i="14"/>
  <c r="I536" i="14"/>
  <c r="L515" i="14"/>
  <c r="O515" i="14"/>
  <c r="R515" i="14"/>
  <c r="U515" i="14"/>
  <c r="X515" i="14"/>
  <c r="L516" i="14"/>
  <c r="O516" i="14"/>
  <c r="R516" i="14"/>
  <c r="U516" i="14"/>
  <c r="X516" i="14"/>
  <c r="L517" i="14"/>
  <c r="O517" i="14"/>
  <c r="R517" i="14"/>
  <c r="U517" i="14"/>
  <c r="X517" i="14"/>
  <c r="L518" i="14"/>
  <c r="O518" i="14"/>
  <c r="R518" i="14"/>
  <c r="U518" i="14"/>
  <c r="X518" i="14"/>
  <c r="L519" i="14"/>
  <c r="O519" i="14"/>
  <c r="R519" i="14"/>
  <c r="U519" i="14"/>
  <c r="X519" i="14"/>
  <c r="L520" i="14"/>
  <c r="O520" i="14"/>
  <c r="R520" i="14"/>
  <c r="U520" i="14"/>
  <c r="X520" i="14"/>
  <c r="L521" i="14"/>
  <c r="O521" i="14"/>
  <c r="R521" i="14"/>
  <c r="U521" i="14"/>
  <c r="X521" i="14"/>
  <c r="L522" i="14"/>
  <c r="O522" i="14"/>
  <c r="R522" i="14"/>
  <c r="U522" i="14"/>
  <c r="X522" i="14"/>
  <c r="L523" i="14"/>
  <c r="O523" i="14"/>
  <c r="R523" i="14"/>
  <c r="U523" i="14"/>
  <c r="X523" i="14"/>
  <c r="L524" i="14"/>
  <c r="O524" i="14"/>
  <c r="R524" i="14"/>
  <c r="U524" i="14"/>
  <c r="X524" i="14"/>
  <c r="L525" i="14"/>
  <c r="O525" i="14"/>
  <c r="R525" i="14"/>
  <c r="U525" i="14"/>
  <c r="X525" i="14"/>
  <c r="L526" i="14"/>
  <c r="O526" i="14"/>
  <c r="R526" i="14"/>
  <c r="U526" i="14"/>
  <c r="X526" i="14"/>
  <c r="L527" i="14"/>
  <c r="O527" i="14"/>
  <c r="R527" i="14"/>
  <c r="U527" i="14"/>
  <c r="X527" i="14"/>
  <c r="L528" i="14"/>
  <c r="O528" i="14"/>
  <c r="R528" i="14"/>
  <c r="U528" i="14"/>
  <c r="X528" i="14"/>
  <c r="L529" i="14"/>
  <c r="O529" i="14"/>
  <c r="R529" i="14"/>
  <c r="U529" i="14"/>
  <c r="X529" i="14"/>
  <c r="L530" i="14"/>
  <c r="O530" i="14"/>
  <c r="R530" i="14"/>
  <c r="U530" i="14"/>
  <c r="X530" i="14"/>
  <c r="L531" i="14"/>
  <c r="O531" i="14"/>
  <c r="R531" i="14"/>
  <c r="U531" i="14"/>
  <c r="X531" i="14"/>
  <c r="L532" i="14"/>
  <c r="O532" i="14"/>
  <c r="R532" i="14"/>
  <c r="U532" i="14"/>
  <c r="X532" i="14"/>
  <c r="L533" i="14"/>
  <c r="O533" i="14"/>
  <c r="R533" i="14"/>
  <c r="U533" i="14"/>
  <c r="X533" i="14"/>
  <c r="L534" i="14"/>
  <c r="O534" i="14"/>
  <c r="R534" i="14"/>
  <c r="U534" i="14"/>
  <c r="X534" i="14"/>
  <c r="L535" i="14"/>
  <c r="O535" i="14"/>
  <c r="R535" i="14"/>
  <c r="U535" i="14"/>
  <c r="X535" i="14"/>
  <c r="L536" i="14"/>
  <c r="O536" i="14"/>
  <c r="R536" i="14"/>
  <c r="U536" i="14"/>
  <c r="X536" i="14"/>
  <c r="X514" i="14"/>
  <c r="U514" i="14"/>
  <c r="R514" i="14"/>
  <c r="O514" i="14"/>
  <c r="L514" i="14"/>
  <c r="AA525" i="14" l="1"/>
  <c r="AA533" i="14"/>
  <c r="AA529" i="14"/>
  <c r="AA521" i="14"/>
  <c r="AA517" i="14"/>
  <c r="AA532" i="14"/>
  <c r="AA530" i="14"/>
  <c r="AA524" i="14"/>
  <c r="AA536" i="14"/>
  <c r="AA516" i="14"/>
  <c r="AA528" i="14"/>
  <c r="AA531" i="14"/>
  <c r="AA520" i="14"/>
  <c r="AA522" i="14"/>
  <c r="AA515" i="14"/>
  <c r="AA535" i="14"/>
  <c r="AA534" i="14"/>
  <c r="AA527" i="14"/>
  <c r="AA514" i="14"/>
  <c r="AA519" i="14"/>
  <c r="AA526" i="14"/>
  <c r="AA523" i="14"/>
  <c r="AA518" i="14"/>
  <c r="S466"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L481" i="14"/>
  <c r="O481" i="14"/>
  <c r="R481" i="14"/>
  <c r="U481" i="14"/>
  <c r="X481" i="14"/>
  <c r="L482" i="14"/>
  <c r="O482" i="14"/>
  <c r="R482" i="14"/>
  <c r="U482" i="14"/>
  <c r="X482" i="14"/>
  <c r="L483" i="14"/>
  <c r="O483" i="14"/>
  <c r="R483" i="14"/>
  <c r="U483" i="14"/>
  <c r="X483" i="14"/>
  <c r="L484" i="14"/>
  <c r="O484" i="14"/>
  <c r="R484" i="14"/>
  <c r="U484" i="14"/>
  <c r="X484" i="14"/>
  <c r="L485" i="14"/>
  <c r="O485" i="14"/>
  <c r="R485" i="14"/>
  <c r="U485" i="14"/>
  <c r="X485" i="14"/>
  <c r="L486" i="14"/>
  <c r="O486" i="14"/>
  <c r="R486" i="14"/>
  <c r="U486" i="14"/>
  <c r="X486" i="14"/>
  <c r="L487" i="14"/>
  <c r="O487" i="14"/>
  <c r="R487" i="14"/>
  <c r="U487" i="14"/>
  <c r="X487" i="14"/>
  <c r="L488" i="14"/>
  <c r="O488" i="14"/>
  <c r="R488" i="14"/>
  <c r="U488" i="14"/>
  <c r="X488" i="14"/>
  <c r="L489" i="14"/>
  <c r="O489" i="14"/>
  <c r="R489" i="14"/>
  <c r="U489" i="14"/>
  <c r="X489" i="14"/>
  <c r="L490" i="14"/>
  <c r="O490" i="14"/>
  <c r="R490" i="14"/>
  <c r="U490" i="14"/>
  <c r="X490" i="14"/>
  <c r="L491" i="14"/>
  <c r="O491" i="14"/>
  <c r="R491" i="14"/>
  <c r="U491" i="14"/>
  <c r="X491" i="14"/>
  <c r="L492" i="14"/>
  <c r="O492" i="14"/>
  <c r="R492" i="14"/>
  <c r="U492" i="14"/>
  <c r="X492" i="14"/>
  <c r="L493" i="14"/>
  <c r="O493" i="14"/>
  <c r="R493" i="14"/>
  <c r="U493" i="14"/>
  <c r="X493" i="14"/>
  <c r="L494" i="14"/>
  <c r="O494" i="14"/>
  <c r="R494" i="14"/>
  <c r="U494" i="14"/>
  <c r="X494" i="14"/>
  <c r="L495" i="14"/>
  <c r="O495" i="14"/>
  <c r="R495" i="14"/>
  <c r="U495" i="14"/>
  <c r="X495" i="14"/>
  <c r="L496" i="14"/>
  <c r="O496" i="14"/>
  <c r="R496" i="14"/>
  <c r="U496" i="14"/>
  <c r="X496" i="14"/>
  <c r="L497" i="14"/>
  <c r="O497" i="14"/>
  <c r="R497" i="14"/>
  <c r="U497" i="14"/>
  <c r="X497" i="14"/>
  <c r="L498" i="14"/>
  <c r="O498" i="14"/>
  <c r="R498" i="14"/>
  <c r="U498" i="14"/>
  <c r="X498" i="14"/>
  <c r="L499" i="14"/>
  <c r="O499" i="14"/>
  <c r="R499" i="14"/>
  <c r="U499" i="14"/>
  <c r="X499" i="14"/>
  <c r="L500" i="14"/>
  <c r="O500" i="14"/>
  <c r="R500" i="14"/>
  <c r="U500" i="14"/>
  <c r="X500" i="14"/>
  <c r="L501" i="14"/>
  <c r="O501" i="14"/>
  <c r="R501" i="14"/>
  <c r="U501" i="14"/>
  <c r="X501" i="14"/>
  <c r="L502" i="14"/>
  <c r="O502" i="14"/>
  <c r="R502" i="14"/>
  <c r="U502" i="14"/>
  <c r="X502" i="14"/>
  <c r="L503" i="14"/>
  <c r="O503" i="14"/>
  <c r="R503" i="14"/>
  <c r="U503" i="14"/>
  <c r="X503" i="14"/>
  <c r="L504" i="14"/>
  <c r="O504" i="14"/>
  <c r="R504" i="14"/>
  <c r="U504" i="14"/>
  <c r="X504" i="14"/>
  <c r="L505" i="14"/>
  <c r="O505" i="14"/>
  <c r="R505" i="14"/>
  <c r="U505" i="14"/>
  <c r="X505" i="14"/>
  <c r="L506" i="14"/>
  <c r="O506" i="14"/>
  <c r="R506" i="14"/>
  <c r="U506" i="14"/>
  <c r="X506" i="14"/>
  <c r="L507" i="14"/>
  <c r="O507" i="14"/>
  <c r="R507" i="14"/>
  <c r="U507" i="14"/>
  <c r="X507" i="14"/>
  <c r="L508" i="14"/>
  <c r="O508" i="14"/>
  <c r="R508" i="14"/>
  <c r="U508" i="14"/>
  <c r="X508" i="14"/>
  <c r="L509" i="14"/>
  <c r="O509" i="14"/>
  <c r="R509" i="14"/>
  <c r="U509" i="14"/>
  <c r="X509" i="14"/>
  <c r="L510" i="14"/>
  <c r="O510" i="14"/>
  <c r="R510" i="14"/>
  <c r="U510" i="14"/>
  <c r="X510" i="14"/>
  <c r="L511" i="14"/>
  <c r="O511" i="14"/>
  <c r="R511" i="14"/>
  <c r="U511" i="14"/>
  <c r="X511" i="14"/>
  <c r="L512" i="14"/>
  <c r="O512" i="14"/>
  <c r="R512" i="14"/>
  <c r="U512" i="14"/>
  <c r="X512" i="14"/>
  <c r="L513" i="14"/>
  <c r="O513" i="14"/>
  <c r="R513" i="14"/>
  <c r="U513" i="14"/>
  <c r="X513" i="14"/>
  <c r="AA487" i="14" l="1"/>
  <c r="AA484" i="14"/>
  <c r="AA503" i="14"/>
  <c r="AA513" i="14"/>
  <c r="AA511" i="14"/>
  <c r="AA507" i="14"/>
  <c r="AA506" i="14"/>
  <c r="AA489" i="14"/>
  <c r="AA483" i="14"/>
  <c r="AA505" i="14"/>
  <c r="AA500" i="14"/>
  <c r="AA499" i="14"/>
  <c r="AA495" i="14"/>
  <c r="AA491" i="14"/>
  <c r="AA510" i="14"/>
  <c r="AA498" i="14"/>
  <c r="AA482" i="14"/>
  <c r="AA502" i="14"/>
  <c r="AA512" i="14"/>
  <c r="AA509" i="14"/>
  <c r="AA508" i="14"/>
  <c r="AA504" i="14"/>
  <c r="AA501" i="14"/>
  <c r="AA497" i="14"/>
  <c r="AA496" i="14"/>
  <c r="AA494" i="14"/>
  <c r="AA493" i="14"/>
  <c r="AA492" i="14"/>
  <c r="AA490" i="14"/>
  <c r="AA488" i="14"/>
  <c r="AA486" i="14"/>
  <c r="AA485" i="14"/>
  <c r="AA481" i="14"/>
  <c r="I453" i="14" l="1"/>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L454" i="14"/>
  <c r="O454" i="14"/>
  <c r="R454" i="14"/>
  <c r="U454" i="14"/>
  <c r="X454" i="14"/>
  <c r="L455" i="14"/>
  <c r="O455" i="14"/>
  <c r="R455" i="14"/>
  <c r="U455" i="14"/>
  <c r="X455" i="14"/>
  <c r="L456" i="14"/>
  <c r="O456" i="14"/>
  <c r="R456" i="14"/>
  <c r="U456" i="14"/>
  <c r="X456" i="14"/>
  <c r="L457" i="14"/>
  <c r="O457" i="14"/>
  <c r="R457" i="14"/>
  <c r="U457" i="14"/>
  <c r="X457" i="14"/>
  <c r="L458" i="14"/>
  <c r="O458" i="14"/>
  <c r="R458" i="14"/>
  <c r="U458" i="14"/>
  <c r="X458" i="14"/>
  <c r="L459" i="14"/>
  <c r="O459" i="14"/>
  <c r="R459" i="14"/>
  <c r="U459" i="14"/>
  <c r="X459" i="14"/>
  <c r="L460" i="14"/>
  <c r="O460" i="14"/>
  <c r="R460" i="14"/>
  <c r="U460" i="14"/>
  <c r="X460" i="14"/>
  <c r="L461" i="14"/>
  <c r="O461" i="14"/>
  <c r="R461" i="14"/>
  <c r="U461" i="14"/>
  <c r="X461" i="14"/>
  <c r="L462" i="14"/>
  <c r="O462" i="14"/>
  <c r="R462" i="14"/>
  <c r="U462" i="14"/>
  <c r="X462" i="14"/>
  <c r="L463" i="14"/>
  <c r="O463" i="14"/>
  <c r="R463" i="14"/>
  <c r="U463" i="14"/>
  <c r="X463" i="14"/>
  <c r="L464" i="14"/>
  <c r="O464" i="14"/>
  <c r="R464" i="14"/>
  <c r="U464" i="14"/>
  <c r="X464" i="14"/>
  <c r="L465" i="14"/>
  <c r="O465" i="14"/>
  <c r="R465" i="14"/>
  <c r="U465" i="14"/>
  <c r="X465" i="14"/>
  <c r="L466" i="14"/>
  <c r="O466" i="14"/>
  <c r="R466" i="14"/>
  <c r="U466" i="14"/>
  <c r="X466" i="14"/>
  <c r="L467" i="14"/>
  <c r="O467" i="14"/>
  <c r="R467" i="14"/>
  <c r="U467" i="14"/>
  <c r="X467" i="14"/>
  <c r="L468" i="14"/>
  <c r="O468" i="14"/>
  <c r="R468" i="14"/>
  <c r="U468" i="14"/>
  <c r="X468" i="14"/>
  <c r="L469" i="14"/>
  <c r="O469" i="14"/>
  <c r="R469" i="14"/>
  <c r="U469" i="14"/>
  <c r="X469" i="14"/>
  <c r="L470" i="14"/>
  <c r="O470" i="14"/>
  <c r="R470" i="14"/>
  <c r="U470" i="14"/>
  <c r="X470" i="14"/>
  <c r="L471" i="14"/>
  <c r="O471" i="14"/>
  <c r="R471" i="14"/>
  <c r="U471" i="14"/>
  <c r="X471" i="14"/>
  <c r="L472" i="14"/>
  <c r="O472" i="14"/>
  <c r="R472" i="14"/>
  <c r="U472" i="14"/>
  <c r="X472" i="14"/>
  <c r="L473" i="14"/>
  <c r="O473" i="14"/>
  <c r="R473" i="14"/>
  <c r="U473" i="14"/>
  <c r="X473" i="14"/>
  <c r="L474" i="14"/>
  <c r="O474" i="14"/>
  <c r="R474" i="14"/>
  <c r="U474" i="14"/>
  <c r="X474" i="14"/>
  <c r="L475" i="14"/>
  <c r="O475" i="14"/>
  <c r="R475" i="14"/>
  <c r="U475" i="14"/>
  <c r="X475" i="14"/>
  <c r="L476" i="14"/>
  <c r="O476" i="14"/>
  <c r="R476" i="14"/>
  <c r="U476" i="14"/>
  <c r="X476" i="14"/>
  <c r="L477" i="14"/>
  <c r="O477" i="14"/>
  <c r="R477" i="14"/>
  <c r="U477" i="14"/>
  <c r="X477" i="14"/>
  <c r="L478" i="14"/>
  <c r="O478" i="14"/>
  <c r="R478" i="14"/>
  <c r="U478" i="14"/>
  <c r="X478" i="14"/>
  <c r="L479" i="14"/>
  <c r="O479" i="14"/>
  <c r="R479" i="14"/>
  <c r="U479" i="14"/>
  <c r="X479" i="14"/>
  <c r="L480" i="14"/>
  <c r="O480" i="14"/>
  <c r="R480" i="14"/>
  <c r="U480" i="14"/>
  <c r="X480" i="14"/>
  <c r="X453" i="14"/>
  <c r="U453" i="14"/>
  <c r="R453" i="14"/>
  <c r="O453" i="14"/>
  <c r="L453" i="14"/>
  <c r="AA473" i="14" l="1"/>
  <c r="AA469" i="14"/>
  <c r="AA461" i="14"/>
  <c r="AA474" i="14"/>
  <c r="AA472" i="14"/>
  <c r="AA471" i="14"/>
  <c r="AA466" i="14"/>
  <c r="AA453" i="14"/>
  <c r="AA480" i="14"/>
  <c r="AA458" i="14"/>
  <c r="AA465" i="14"/>
  <c r="AA457" i="14"/>
  <c r="AA463" i="14"/>
  <c r="AA467" i="14"/>
  <c r="AA468" i="14"/>
  <c r="AA476" i="14"/>
  <c r="AA464" i="14"/>
  <c r="AA477" i="14"/>
  <c r="AA478" i="14"/>
  <c r="AA454" i="14"/>
  <c r="AA462" i="14"/>
  <c r="AA470" i="14"/>
  <c r="AA475" i="14"/>
  <c r="AA456" i="14"/>
  <c r="AA455" i="14"/>
  <c r="AA479" i="14"/>
  <c r="AA460" i="14"/>
  <c r="AA459"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L417" i="14"/>
  <c r="O417" i="14"/>
  <c r="R417" i="14"/>
  <c r="U417" i="14"/>
  <c r="X417" i="14"/>
  <c r="L418" i="14"/>
  <c r="O418" i="14"/>
  <c r="R418" i="14"/>
  <c r="U418" i="14"/>
  <c r="X418" i="14"/>
  <c r="L419" i="14"/>
  <c r="O419" i="14"/>
  <c r="R419" i="14"/>
  <c r="U419" i="14"/>
  <c r="X419" i="14"/>
  <c r="L420" i="14"/>
  <c r="O420" i="14"/>
  <c r="R420" i="14"/>
  <c r="U420" i="14"/>
  <c r="X420" i="14"/>
  <c r="L421" i="14"/>
  <c r="O421" i="14"/>
  <c r="R421" i="14"/>
  <c r="U421" i="14"/>
  <c r="X421" i="14"/>
  <c r="L422" i="14"/>
  <c r="O422" i="14"/>
  <c r="R422" i="14"/>
  <c r="U422" i="14"/>
  <c r="X422" i="14"/>
  <c r="L423" i="14"/>
  <c r="O423" i="14"/>
  <c r="R423" i="14"/>
  <c r="U423" i="14"/>
  <c r="X423" i="14"/>
  <c r="L424" i="14"/>
  <c r="O424" i="14"/>
  <c r="R424" i="14"/>
  <c r="U424" i="14"/>
  <c r="X424" i="14"/>
  <c r="L425" i="14"/>
  <c r="O425" i="14"/>
  <c r="R425" i="14"/>
  <c r="U425" i="14"/>
  <c r="X425" i="14"/>
  <c r="L426" i="14"/>
  <c r="O426" i="14"/>
  <c r="R426" i="14"/>
  <c r="U426" i="14"/>
  <c r="X426" i="14"/>
  <c r="L427" i="14"/>
  <c r="O427" i="14"/>
  <c r="R427" i="14"/>
  <c r="U427" i="14"/>
  <c r="X427" i="14"/>
  <c r="L428" i="14"/>
  <c r="O428" i="14"/>
  <c r="R428" i="14"/>
  <c r="U428" i="14"/>
  <c r="X428" i="14"/>
  <c r="L429" i="14"/>
  <c r="O429" i="14"/>
  <c r="R429" i="14"/>
  <c r="U429" i="14"/>
  <c r="X429" i="14"/>
  <c r="L430" i="14"/>
  <c r="O430" i="14"/>
  <c r="R430" i="14"/>
  <c r="U430" i="14"/>
  <c r="X430" i="14"/>
  <c r="L431" i="14"/>
  <c r="O431" i="14"/>
  <c r="R431" i="14"/>
  <c r="U431" i="14"/>
  <c r="X431" i="14"/>
  <c r="L432" i="14"/>
  <c r="O432" i="14"/>
  <c r="R432" i="14"/>
  <c r="U432" i="14"/>
  <c r="X432" i="14"/>
  <c r="L433" i="14"/>
  <c r="O433" i="14"/>
  <c r="R433" i="14"/>
  <c r="U433" i="14"/>
  <c r="X433" i="14"/>
  <c r="L434" i="14"/>
  <c r="O434" i="14"/>
  <c r="R434" i="14"/>
  <c r="U434" i="14"/>
  <c r="X434" i="14"/>
  <c r="L435" i="14"/>
  <c r="O435" i="14"/>
  <c r="R435" i="14"/>
  <c r="U435" i="14"/>
  <c r="X435" i="14"/>
  <c r="L436" i="14"/>
  <c r="O436" i="14"/>
  <c r="R436" i="14"/>
  <c r="U436" i="14"/>
  <c r="X436" i="14"/>
  <c r="L437" i="14"/>
  <c r="O437" i="14"/>
  <c r="R437" i="14"/>
  <c r="U437" i="14"/>
  <c r="X437" i="14"/>
  <c r="L438" i="14"/>
  <c r="O438" i="14"/>
  <c r="R438" i="14"/>
  <c r="U438" i="14"/>
  <c r="X438" i="14"/>
  <c r="L439" i="14"/>
  <c r="O439" i="14"/>
  <c r="R439" i="14"/>
  <c r="U439" i="14"/>
  <c r="X439" i="14"/>
  <c r="L440" i="14"/>
  <c r="O440" i="14"/>
  <c r="R440" i="14"/>
  <c r="U440" i="14"/>
  <c r="X440" i="14"/>
  <c r="L441" i="14"/>
  <c r="O441" i="14"/>
  <c r="R441" i="14"/>
  <c r="U441" i="14"/>
  <c r="X441" i="14"/>
  <c r="L442" i="14"/>
  <c r="O442" i="14"/>
  <c r="R442" i="14"/>
  <c r="U442" i="14"/>
  <c r="X442" i="14"/>
  <c r="L443" i="14"/>
  <c r="O443" i="14"/>
  <c r="R443" i="14"/>
  <c r="U443" i="14"/>
  <c r="X443" i="14"/>
  <c r="L444" i="14"/>
  <c r="O444" i="14"/>
  <c r="R444" i="14"/>
  <c r="U444" i="14"/>
  <c r="X444" i="14"/>
  <c r="L445" i="14"/>
  <c r="O445" i="14"/>
  <c r="R445" i="14"/>
  <c r="U445" i="14"/>
  <c r="X445" i="14"/>
  <c r="L446" i="14"/>
  <c r="O446" i="14"/>
  <c r="R446" i="14"/>
  <c r="U446" i="14"/>
  <c r="X446" i="14"/>
  <c r="L447" i="14"/>
  <c r="O447" i="14"/>
  <c r="R447" i="14"/>
  <c r="U447" i="14"/>
  <c r="X447" i="14"/>
  <c r="L448" i="14"/>
  <c r="O448" i="14"/>
  <c r="R448" i="14"/>
  <c r="U448" i="14"/>
  <c r="X448" i="14"/>
  <c r="L449" i="14"/>
  <c r="O449" i="14"/>
  <c r="R449" i="14"/>
  <c r="U449" i="14"/>
  <c r="X449" i="14"/>
  <c r="L450" i="14"/>
  <c r="O450" i="14"/>
  <c r="R450" i="14"/>
  <c r="U450" i="14"/>
  <c r="X450" i="14"/>
  <c r="L451" i="14"/>
  <c r="O451" i="14"/>
  <c r="R451" i="14"/>
  <c r="U451" i="14"/>
  <c r="X451" i="14"/>
  <c r="L452" i="14"/>
  <c r="O452" i="14"/>
  <c r="R452" i="14"/>
  <c r="U452" i="14"/>
  <c r="X452" i="14"/>
  <c r="X416" i="14"/>
  <c r="U416" i="14"/>
  <c r="R416" i="14"/>
  <c r="O416" i="14"/>
  <c r="L416" i="14"/>
  <c r="AA450" i="14" l="1"/>
  <c r="AA430" i="14"/>
  <c r="AA427" i="14"/>
  <c r="AA422" i="14"/>
  <c r="AA419" i="14"/>
  <c r="AA446" i="14"/>
  <c r="AA438" i="14"/>
  <c r="AA442" i="14"/>
  <c r="AA431" i="14"/>
  <c r="AA423" i="14"/>
  <c r="AA418" i="14"/>
  <c r="AA426" i="14"/>
  <c r="AA416" i="14"/>
  <c r="AA449" i="14"/>
  <c r="AA447" i="14"/>
  <c r="AA440" i="14"/>
  <c r="AA428" i="14"/>
  <c r="AA421" i="14"/>
  <c r="AA441" i="14"/>
  <c r="AA439" i="14"/>
  <c r="AA452" i="14"/>
  <c r="AA433" i="14"/>
  <c r="AA420" i="14"/>
  <c r="AA434" i="14"/>
  <c r="AA432" i="14"/>
  <c r="AA425" i="14"/>
  <c r="AA451" i="14"/>
  <c r="AA444" i="14"/>
  <c r="AA445" i="14"/>
  <c r="AA443" i="14"/>
  <c r="AA436" i="14"/>
  <c r="AA448" i="14"/>
  <c r="AA424" i="14"/>
  <c r="AA417" i="14"/>
  <c r="AA437" i="14"/>
  <c r="AA435" i="14"/>
  <c r="AA429" i="14"/>
  <c r="I382" i="14" l="1"/>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L383" i="14"/>
  <c r="O383" i="14"/>
  <c r="R383" i="14"/>
  <c r="U383" i="14"/>
  <c r="X383" i="14"/>
  <c r="L384" i="14"/>
  <c r="O384" i="14"/>
  <c r="R384" i="14"/>
  <c r="U384" i="14"/>
  <c r="X384" i="14"/>
  <c r="L385" i="14"/>
  <c r="O385" i="14"/>
  <c r="R385" i="14"/>
  <c r="U385" i="14"/>
  <c r="X385" i="14"/>
  <c r="L386" i="14"/>
  <c r="O386" i="14"/>
  <c r="R386" i="14"/>
  <c r="U386" i="14"/>
  <c r="X386" i="14"/>
  <c r="L387" i="14"/>
  <c r="O387" i="14"/>
  <c r="R387" i="14"/>
  <c r="U387" i="14"/>
  <c r="X387" i="14"/>
  <c r="L388" i="14"/>
  <c r="O388" i="14"/>
  <c r="R388" i="14"/>
  <c r="U388" i="14"/>
  <c r="X388" i="14"/>
  <c r="L389" i="14"/>
  <c r="O389" i="14"/>
  <c r="R389" i="14"/>
  <c r="U389" i="14"/>
  <c r="X389" i="14"/>
  <c r="L390" i="14"/>
  <c r="O390" i="14"/>
  <c r="R390" i="14"/>
  <c r="U390" i="14"/>
  <c r="X390" i="14"/>
  <c r="L391" i="14"/>
  <c r="O391" i="14"/>
  <c r="R391" i="14"/>
  <c r="U391" i="14"/>
  <c r="X391" i="14"/>
  <c r="L392" i="14"/>
  <c r="O392" i="14"/>
  <c r="R392" i="14"/>
  <c r="U392" i="14"/>
  <c r="X392" i="14"/>
  <c r="L393" i="14"/>
  <c r="O393" i="14"/>
  <c r="R393" i="14"/>
  <c r="U393" i="14"/>
  <c r="X393" i="14"/>
  <c r="L394" i="14"/>
  <c r="O394" i="14"/>
  <c r="R394" i="14"/>
  <c r="U394" i="14"/>
  <c r="X394" i="14"/>
  <c r="L395" i="14"/>
  <c r="O395" i="14"/>
  <c r="R395" i="14"/>
  <c r="U395" i="14"/>
  <c r="X395" i="14"/>
  <c r="L396" i="14"/>
  <c r="O396" i="14"/>
  <c r="R396" i="14"/>
  <c r="U396" i="14"/>
  <c r="X396" i="14"/>
  <c r="L397" i="14"/>
  <c r="O397" i="14"/>
  <c r="R397" i="14"/>
  <c r="U397" i="14"/>
  <c r="X397" i="14"/>
  <c r="L398" i="14"/>
  <c r="O398" i="14"/>
  <c r="R398" i="14"/>
  <c r="U398" i="14"/>
  <c r="X398" i="14"/>
  <c r="L399" i="14"/>
  <c r="O399" i="14"/>
  <c r="R399" i="14"/>
  <c r="U399" i="14"/>
  <c r="X399" i="14"/>
  <c r="L400" i="14"/>
  <c r="O400" i="14"/>
  <c r="R400" i="14"/>
  <c r="U400" i="14"/>
  <c r="X400" i="14"/>
  <c r="L401" i="14"/>
  <c r="O401" i="14"/>
  <c r="R401" i="14"/>
  <c r="U401" i="14"/>
  <c r="X401" i="14"/>
  <c r="L402" i="14"/>
  <c r="O402" i="14"/>
  <c r="R402" i="14"/>
  <c r="U402" i="14"/>
  <c r="X402" i="14"/>
  <c r="L403" i="14"/>
  <c r="O403" i="14"/>
  <c r="R403" i="14"/>
  <c r="U403" i="14"/>
  <c r="X403" i="14"/>
  <c r="L404" i="14"/>
  <c r="O404" i="14"/>
  <c r="R404" i="14"/>
  <c r="U404" i="14"/>
  <c r="X404" i="14"/>
  <c r="L405" i="14"/>
  <c r="O405" i="14"/>
  <c r="R405" i="14"/>
  <c r="U405" i="14"/>
  <c r="X405" i="14"/>
  <c r="L406" i="14"/>
  <c r="O406" i="14"/>
  <c r="R406" i="14"/>
  <c r="U406" i="14"/>
  <c r="X406" i="14"/>
  <c r="L407" i="14"/>
  <c r="O407" i="14"/>
  <c r="R407" i="14"/>
  <c r="U407" i="14"/>
  <c r="X407" i="14"/>
  <c r="L408" i="14"/>
  <c r="O408" i="14"/>
  <c r="R408" i="14"/>
  <c r="U408" i="14"/>
  <c r="X408" i="14"/>
  <c r="L409" i="14"/>
  <c r="O409" i="14"/>
  <c r="R409" i="14"/>
  <c r="U409" i="14"/>
  <c r="X409" i="14"/>
  <c r="L410" i="14"/>
  <c r="O410" i="14"/>
  <c r="R410" i="14"/>
  <c r="U410" i="14"/>
  <c r="X410" i="14"/>
  <c r="L411" i="14"/>
  <c r="O411" i="14"/>
  <c r="R411" i="14"/>
  <c r="U411" i="14"/>
  <c r="X411" i="14"/>
  <c r="L412" i="14"/>
  <c r="O412" i="14"/>
  <c r="R412" i="14"/>
  <c r="U412" i="14"/>
  <c r="X412" i="14"/>
  <c r="L413" i="14"/>
  <c r="O413" i="14"/>
  <c r="R413" i="14"/>
  <c r="U413" i="14"/>
  <c r="X413" i="14"/>
  <c r="L414" i="14"/>
  <c r="O414" i="14"/>
  <c r="R414" i="14"/>
  <c r="U414" i="14"/>
  <c r="X414" i="14"/>
  <c r="L415" i="14"/>
  <c r="O415" i="14"/>
  <c r="R415" i="14"/>
  <c r="U415" i="14"/>
  <c r="X415" i="14"/>
  <c r="X382" i="14"/>
  <c r="U382" i="14"/>
  <c r="R382" i="14"/>
  <c r="O382" i="14"/>
  <c r="L382" i="14"/>
  <c r="AA409" i="14" l="1"/>
  <c r="AA382" i="14"/>
  <c r="AA414" i="14"/>
  <c r="AA410" i="14"/>
  <c r="AA398" i="14"/>
  <c r="AA406" i="14"/>
  <c r="AA404" i="14"/>
  <c r="AA407" i="14"/>
  <c r="AA399" i="14"/>
  <c r="AA383" i="14"/>
  <c r="AA384" i="14"/>
  <c r="AA415" i="14"/>
  <c r="AA386" i="14"/>
  <c r="AA390" i="14"/>
  <c r="AA391" i="14"/>
  <c r="AA402" i="14"/>
  <c r="AA411" i="14"/>
  <c r="AA408" i="14"/>
  <c r="AA405" i="14"/>
  <c r="AA400" i="14"/>
  <c r="AA393" i="14"/>
  <c r="AA387" i="14"/>
  <c r="AA385" i="14"/>
  <c r="AA413" i="14"/>
  <c r="AA412" i="14"/>
  <c r="AA403" i="14"/>
  <c r="AA401" i="14"/>
  <c r="AA397" i="14"/>
  <c r="AA396" i="14"/>
  <c r="AA395" i="14"/>
  <c r="AA394" i="14"/>
  <c r="AA392" i="14"/>
  <c r="AA389" i="14"/>
  <c r="AA388" i="14"/>
  <c r="I345" i="14" l="1"/>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L346" i="14"/>
  <c r="O346" i="14"/>
  <c r="R346" i="14"/>
  <c r="U346" i="14"/>
  <c r="X346" i="14"/>
  <c r="L347" i="14"/>
  <c r="O347" i="14"/>
  <c r="R347" i="14"/>
  <c r="U347" i="14"/>
  <c r="X347" i="14"/>
  <c r="L348" i="14"/>
  <c r="O348" i="14"/>
  <c r="R348" i="14"/>
  <c r="U348" i="14"/>
  <c r="X348" i="14"/>
  <c r="L349" i="14"/>
  <c r="O349" i="14"/>
  <c r="R349" i="14"/>
  <c r="U349" i="14"/>
  <c r="X349" i="14"/>
  <c r="L350" i="14"/>
  <c r="O350" i="14"/>
  <c r="R350" i="14"/>
  <c r="U350" i="14"/>
  <c r="X350" i="14"/>
  <c r="L351" i="14"/>
  <c r="O351" i="14"/>
  <c r="R351" i="14"/>
  <c r="U351" i="14"/>
  <c r="X351" i="14"/>
  <c r="L352" i="14"/>
  <c r="O352" i="14"/>
  <c r="R352" i="14"/>
  <c r="U352" i="14"/>
  <c r="X352" i="14"/>
  <c r="L353" i="14"/>
  <c r="O353" i="14"/>
  <c r="R353" i="14"/>
  <c r="U353" i="14"/>
  <c r="X353" i="14"/>
  <c r="L354" i="14"/>
  <c r="O354" i="14"/>
  <c r="R354" i="14"/>
  <c r="U354" i="14"/>
  <c r="X354" i="14"/>
  <c r="L355" i="14"/>
  <c r="O355" i="14"/>
  <c r="R355" i="14"/>
  <c r="U355" i="14"/>
  <c r="X355" i="14"/>
  <c r="L356" i="14"/>
  <c r="O356" i="14"/>
  <c r="R356" i="14"/>
  <c r="U356" i="14"/>
  <c r="X356" i="14"/>
  <c r="L357" i="14"/>
  <c r="O357" i="14"/>
  <c r="R357" i="14"/>
  <c r="U357" i="14"/>
  <c r="X357" i="14"/>
  <c r="L358" i="14"/>
  <c r="O358" i="14"/>
  <c r="R358" i="14"/>
  <c r="U358" i="14"/>
  <c r="X358" i="14"/>
  <c r="L359" i="14"/>
  <c r="O359" i="14"/>
  <c r="R359" i="14"/>
  <c r="U359" i="14"/>
  <c r="X359" i="14"/>
  <c r="L360" i="14"/>
  <c r="O360" i="14"/>
  <c r="R360" i="14"/>
  <c r="U360" i="14"/>
  <c r="X360" i="14"/>
  <c r="L361" i="14"/>
  <c r="O361" i="14"/>
  <c r="R361" i="14"/>
  <c r="U361" i="14"/>
  <c r="X361" i="14"/>
  <c r="L362" i="14"/>
  <c r="O362" i="14"/>
  <c r="R362" i="14"/>
  <c r="U362" i="14"/>
  <c r="X362" i="14"/>
  <c r="L363" i="14"/>
  <c r="O363" i="14"/>
  <c r="R363" i="14"/>
  <c r="U363" i="14"/>
  <c r="X363" i="14"/>
  <c r="L364" i="14"/>
  <c r="O364" i="14"/>
  <c r="R364" i="14"/>
  <c r="U364" i="14"/>
  <c r="X364" i="14"/>
  <c r="L365" i="14"/>
  <c r="O365" i="14"/>
  <c r="R365" i="14"/>
  <c r="U365" i="14"/>
  <c r="X365" i="14"/>
  <c r="L366" i="14"/>
  <c r="O366" i="14"/>
  <c r="R366" i="14"/>
  <c r="U366" i="14"/>
  <c r="X366" i="14"/>
  <c r="L367" i="14"/>
  <c r="O367" i="14"/>
  <c r="R367" i="14"/>
  <c r="U367" i="14"/>
  <c r="X367" i="14"/>
  <c r="L368" i="14"/>
  <c r="O368" i="14"/>
  <c r="R368" i="14"/>
  <c r="U368" i="14"/>
  <c r="X368" i="14"/>
  <c r="L369" i="14"/>
  <c r="O369" i="14"/>
  <c r="R369" i="14"/>
  <c r="U369" i="14"/>
  <c r="X369" i="14"/>
  <c r="L370" i="14"/>
  <c r="O370" i="14"/>
  <c r="R370" i="14"/>
  <c r="U370" i="14"/>
  <c r="X370" i="14"/>
  <c r="L371" i="14"/>
  <c r="O371" i="14"/>
  <c r="R371" i="14"/>
  <c r="U371" i="14"/>
  <c r="X371" i="14"/>
  <c r="L372" i="14"/>
  <c r="O372" i="14"/>
  <c r="R372" i="14"/>
  <c r="U372" i="14"/>
  <c r="X372" i="14"/>
  <c r="L373" i="14"/>
  <c r="O373" i="14"/>
  <c r="R373" i="14"/>
  <c r="U373" i="14"/>
  <c r="X373" i="14"/>
  <c r="L374" i="14"/>
  <c r="O374" i="14"/>
  <c r="R374" i="14"/>
  <c r="U374" i="14"/>
  <c r="X374" i="14"/>
  <c r="L375" i="14"/>
  <c r="O375" i="14"/>
  <c r="R375" i="14"/>
  <c r="U375" i="14"/>
  <c r="X375" i="14"/>
  <c r="L376" i="14"/>
  <c r="O376" i="14"/>
  <c r="R376" i="14"/>
  <c r="U376" i="14"/>
  <c r="X376" i="14"/>
  <c r="L377" i="14"/>
  <c r="O377" i="14"/>
  <c r="R377" i="14"/>
  <c r="U377" i="14"/>
  <c r="X377" i="14"/>
  <c r="L378" i="14"/>
  <c r="O378" i="14"/>
  <c r="R378" i="14"/>
  <c r="U378" i="14"/>
  <c r="X378" i="14"/>
  <c r="L379" i="14"/>
  <c r="O379" i="14"/>
  <c r="R379" i="14"/>
  <c r="U379" i="14"/>
  <c r="X379" i="14"/>
  <c r="L380" i="14"/>
  <c r="O380" i="14"/>
  <c r="R380" i="14"/>
  <c r="U380" i="14"/>
  <c r="X380" i="14"/>
  <c r="L381" i="14"/>
  <c r="O381" i="14"/>
  <c r="R381" i="14"/>
  <c r="U381" i="14"/>
  <c r="X381" i="14"/>
  <c r="X345" i="14"/>
  <c r="U345" i="14"/>
  <c r="R345" i="14"/>
  <c r="O345" i="14"/>
  <c r="L345" i="14"/>
  <c r="AA373" i="14" l="1"/>
  <c r="AA365" i="14"/>
  <c r="AA355" i="14"/>
  <c r="AA357" i="14"/>
  <c r="AA380" i="14"/>
  <c r="AA350" i="14"/>
  <c r="AA375" i="14"/>
  <c r="AA370" i="14"/>
  <c r="AA367" i="14"/>
  <c r="AA364" i="14"/>
  <c r="AA378" i="14"/>
  <c r="AA379" i="14"/>
  <c r="AA368" i="14"/>
  <c r="AA371" i="14"/>
  <c r="AA366" i="14"/>
  <c r="AA363" i="14"/>
  <c r="AA352" i="14"/>
  <c r="AA381" i="14"/>
  <c r="AA377" i="14"/>
  <c r="AA369" i="14"/>
  <c r="AA361" i="14"/>
  <c r="AA353" i="14"/>
  <c r="AA349" i="14"/>
  <c r="AA376" i="14"/>
  <c r="AA374" i="14"/>
  <c r="AA372" i="14"/>
  <c r="AA362" i="14"/>
  <c r="AA360" i="14"/>
  <c r="AA359" i="14"/>
  <c r="AA356" i="14"/>
  <c r="AA354" i="14"/>
  <c r="AA351" i="14"/>
  <c r="AA348" i="14"/>
  <c r="AA347" i="14"/>
  <c r="AA345" i="14"/>
  <c r="AA346" i="14"/>
  <c r="AA358"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L323" i="14"/>
  <c r="O323" i="14"/>
  <c r="R323" i="14"/>
  <c r="U323" i="14"/>
  <c r="X323" i="14"/>
  <c r="L324" i="14"/>
  <c r="O324" i="14"/>
  <c r="R324" i="14"/>
  <c r="U324" i="14"/>
  <c r="X324" i="14"/>
  <c r="L325" i="14"/>
  <c r="O325" i="14"/>
  <c r="R325" i="14"/>
  <c r="U325" i="14"/>
  <c r="X325" i="14"/>
  <c r="L326" i="14"/>
  <c r="O326" i="14"/>
  <c r="R326" i="14"/>
  <c r="U326" i="14"/>
  <c r="X326" i="14"/>
  <c r="L327" i="14"/>
  <c r="O327" i="14"/>
  <c r="R327" i="14"/>
  <c r="U327" i="14"/>
  <c r="X327" i="14"/>
  <c r="L328" i="14"/>
  <c r="O328" i="14"/>
  <c r="R328" i="14"/>
  <c r="U328" i="14"/>
  <c r="X328" i="14"/>
  <c r="L329" i="14"/>
  <c r="O329" i="14"/>
  <c r="R329" i="14"/>
  <c r="U329" i="14"/>
  <c r="X329" i="14"/>
  <c r="L330" i="14"/>
  <c r="O330" i="14"/>
  <c r="R330" i="14"/>
  <c r="U330" i="14"/>
  <c r="X330" i="14"/>
  <c r="L331" i="14"/>
  <c r="O331" i="14"/>
  <c r="R331" i="14"/>
  <c r="U331" i="14"/>
  <c r="X331" i="14"/>
  <c r="L332" i="14"/>
  <c r="O332" i="14"/>
  <c r="R332" i="14"/>
  <c r="U332" i="14"/>
  <c r="X332" i="14"/>
  <c r="L333" i="14"/>
  <c r="O333" i="14"/>
  <c r="R333" i="14"/>
  <c r="U333" i="14"/>
  <c r="X333" i="14"/>
  <c r="L334" i="14"/>
  <c r="O334" i="14"/>
  <c r="R334" i="14"/>
  <c r="U334" i="14"/>
  <c r="X334" i="14"/>
  <c r="L335" i="14"/>
  <c r="O335" i="14"/>
  <c r="R335" i="14"/>
  <c r="U335" i="14"/>
  <c r="X335" i="14"/>
  <c r="L336" i="14"/>
  <c r="O336" i="14"/>
  <c r="R336" i="14"/>
  <c r="U336" i="14"/>
  <c r="X336" i="14"/>
  <c r="L337" i="14"/>
  <c r="O337" i="14"/>
  <c r="R337" i="14"/>
  <c r="U337" i="14"/>
  <c r="X337" i="14"/>
  <c r="L338" i="14"/>
  <c r="O338" i="14"/>
  <c r="R338" i="14"/>
  <c r="U338" i="14"/>
  <c r="X338" i="14"/>
  <c r="L339" i="14"/>
  <c r="O339" i="14"/>
  <c r="R339" i="14"/>
  <c r="U339" i="14"/>
  <c r="X339" i="14"/>
  <c r="L340" i="14"/>
  <c r="O340" i="14"/>
  <c r="R340" i="14"/>
  <c r="U340" i="14"/>
  <c r="X340" i="14"/>
  <c r="L341" i="14"/>
  <c r="O341" i="14"/>
  <c r="R341" i="14"/>
  <c r="U341" i="14"/>
  <c r="X341" i="14"/>
  <c r="L342" i="14"/>
  <c r="O342" i="14"/>
  <c r="R342" i="14"/>
  <c r="U342" i="14"/>
  <c r="X342" i="14"/>
  <c r="L343" i="14"/>
  <c r="O343" i="14"/>
  <c r="R343" i="14"/>
  <c r="U343" i="14"/>
  <c r="X343" i="14"/>
  <c r="L344" i="14"/>
  <c r="O344" i="14"/>
  <c r="R344" i="14"/>
  <c r="U344" i="14"/>
  <c r="X344" i="14"/>
  <c r="X322" i="14"/>
  <c r="U322" i="14"/>
  <c r="R322" i="14"/>
  <c r="O322" i="14"/>
  <c r="L322" i="14"/>
  <c r="AA335" i="14" l="1"/>
  <c r="AA339" i="14"/>
  <c r="AA324" i="14"/>
  <c r="AA343" i="14"/>
  <c r="AA333" i="14"/>
  <c r="AA325" i="14"/>
  <c r="AA342" i="14"/>
  <c r="AA338" i="14"/>
  <c r="AA334" i="14"/>
  <c r="AA326" i="14"/>
  <c r="AA330" i="14"/>
  <c r="AA344" i="14"/>
  <c r="AA341" i="14"/>
  <c r="AA340" i="14"/>
  <c r="AA337" i="14"/>
  <c r="AA336" i="14"/>
  <c r="AA329" i="14"/>
  <c r="AA332" i="14"/>
  <c r="AA328" i="14"/>
  <c r="AA322" i="14"/>
  <c r="AA323" i="14"/>
  <c r="AA331" i="14"/>
  <c r="AA327" i="14"/>
  <c r="I296" i="14" l="1"/>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L296" i="14"/>
  <c r="O296" i="14"/>
  <c r="R296" i="14"/>
  <c r="U296" i="14"/>
  <c r="X296" i="14"/>
  <c r="L297" i="14"/>
  <c r="O297" i="14"/>
  <c r="R297" i="14"/>
  <c r="U297" i="14"/>
  <c r="X297" i="14"/>
  <c r="L298" i="14"/>
  <c r="O298" i="14"/>
  <c r="R298" i="14"/>
  <c r="U298" i="14"/>
  <c r="X298" i="14"/>
  <c r="L299" i="14"/>
  <c r="O299" i="14"/>
  <c r="R299" i="14"/>
  <c r="U299" i="14"/>
  <c r="X299" i="14"/>
  <c r="L300" i="14"/>
  <c r="O300" i="14"/>
  <c r="R300" i="14"/>
  <c r="U300" i="14"/>
  <c r="X300" i="14"/>
  <c r="L301" i="14"/>
  <c r="O301" i="14"/>
  <c r="R301" i="14"/>
  <c r="U301" i="14"/>
  <c r="X301" i="14"/>
  <c r="L302" i="14"/>
  <c r="O302" i="14"/>
  <c r="R302" i="14"/>
  <c r="U302" i="14"/>
  <c r="X302" i="14"/>
  <c r="L303" i="14"/>
  <c r="O303" i="14"/>
  <c r="R303" i="14"/>
  <c r="U303" i="14"/>
  <c r="X303" i="14"/>
  <c r="L304" i="14"/>
  <c r="O304" i="14"/>
  <c r="R304" i="14"/>
  <c r="U304" i="14"/>
  <c r="X304" i="14"/>
  <c r="L305" i="14"/>
  <c r="O305" i="14"/>
  <c r="R305" i="14"/>
  <c r="U305" i="14"/>
  <c r="X305" i="14"/>
  <c r="L306" i="14"/>
  <c r="O306" i="14"/>
  <c r="R306" i="14"/>
  <c r="U306" i="14"/>
  <c r="X306" i="14"/>
  <c r="L307" i="14"/>
  <c r="O307" i="14"/>
  <c r="R307" i="14"/>
  <c r="U307" i="14"/>
  <c r="X307" i="14"/>
  <c r="L308" i="14"/>
  <c r="O308" i="14"/>
  <c r="R308" i="14"/>
  <c r="U308" i="14"/>
  <c r="X308" i="14"/>
  <c r="L309" i="14"/>
  <c r="O309" i="14"/>
  <c r="R309" i="14"/>
  <c r="U309" i="14"/>
  <c r="X309" i="14"/>
  <c r="L310" i="14"/>
  <c r="O310" i="14"/>
  <c r="R310" i="14"/>
  <c r="U310" i="14"/>
  <c r="X310" i="14"/>
  <c r="L311" i="14"/>
  <c r="O311" i="14"/>
  <c r="R311" i="14"/>
  <c r="U311" i="14"/>
  <c r="X311" i="14"/>
  <c r="L312" i="14"/>
  <c r="O312" i="14"/>
  <c r="R312" i="14"/>
  <c r="U312" i="14"/>
  <c r="X312" i="14"/>
  <c r="L313" i="14"/>
  <c r="O313" i="14"/>
  <c r="R313" i="14"/>
  <c r="U313" i="14"/>
  <c r="X313" i="14"/>
  <c r="L314" i="14"/>
  <c r="O314" i="14"/>
  <c r="R314" i="14"/>
  <c r="U314" i="14"/>
  <c r="X314" i="14"/>
  <c r="L315" i="14"/>
  <c r="O315" i="14"/>
  <c r="R315" i="14"/>
  <c r="U315" i="14"/>
  <c r="X315" i="14"/>
  <c r="L316" i="14"/>
  <c r="O316" i="14"/>
  <c r="R316" i="14"/>
  <c r="U316" i="14"/>
  <c r="X316" i="14"/>
  <c r="L317" i="14"/>
  <c r="O317" i="14"/>
  <c r="R317" i="14"/>
  <c r="U317" i="14"/>
  <c r="X317" i="14"/>
  <c r="L318" i="14"/>
  <c r="O318" i="14"/>
  <c r="R318" i="14"/>
  <c r="U318" i="14"/>
  <c r="X318" i="14"/>
  <c r="L319" i="14"/>
  <c r="O319" i="14"/>
  <c r="R319" i="14"/>
  <c r="U319" i="14"/>
  <c r="X319" i="14"/>
  <c r="L320" i="14"/>
  <c r="O320" i="14"/>
  <c r="R320" i="14"/>
  <c r="U320" i="14"/>
  <c r="X320" i="14"/>
  <c r="L321" i="14"/>
  <c r="O321" i="14"/>
  <c r="R321" i="14"/>
  <c r="U321" i="14"/>
  <c r="X321" i="14"/>
  <c r="AA311" i="14" l="1"/>
  <c r="AA301" i="14"/>
  <c r="AA319" i="14"/>
  <c r="AA315" i="14"/>
  <c r="AA307" i="14"/>
  <c r="AA303" i="14"/>
  <c r="AA299" i="14"/>
  <c r="AA318" i="14"/>
  <c r="AA297" i="14"/>
  <c r="AA305" i="14"/>
  <c r="AA317" i="14"/>
  <c r="AA302" i="14"/>
  <c r="AA314" i="14"/>
  <c r="AA313" i="14"/>
  <c r="AA309" i="14"/>
  <c r="AA321" i="14"/>
  <c r="AA320" i="14"/>
  <c r="AA316" i="14"/>
  <c r="AA312" i="14"/>
  <c r="AA308" i="14"/>
  <c r="AA304" i="14"/>
  <c r="AA300" i="14"/>
  <c r="AA296" i="14"/>
  <c r="AA298" i="14"/>
  <c r="AA306" i="14"/>
  <c r="AA310" i="14"/>
  <c r="I262" i="14" l="1"/>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L262" i="14"/>
  <c r="O262" i="14"/>
  <c r="R262" i="14"/>
  <c r="U262" i="14"/>
  <c r="X262" i="14"/>
  <c r="L263" i="14"/>
  <c r="O263" i="14"/>
  <c r="R263" i="14"/>
  <c r="U263" i="14"/>
  <c r="X263" i="14"/>
  <c r="L264" i="14"/>
  <c r="O264" i="14"/>
  <c r="R264" i="14"/>
  <c r="U264" i="14"/>
  <c r="X264" i="14"/>
  <c r="L265" i="14"/>
  <c r="O265" i="14"/>
  <c r="R265" i="14"/>
  <c r="U265" i="14"/>
  <c r="X265" i="14"/>
  <c r="L266" i="14"/>
  <c r="O266" i="14"/>
  <c r="R266" i="14"/>
  <c r="U266" i="14"/>
  <c r="X266" i="14"/>
  <c r="L267" i="14"/>
  <c r="O267" i="14"/>
  <c r="R267" i="14"/>
  <c r="U267" i="14"/>
  <c r="X267" i="14"/>
  <c r="L268" i="14"/>
  <c r="O268" i="14"/>
  <c r="R268" i="14"/>
  <c r="U268" i="14"/>
  <c r="X268" i="14"/>
  <c r="L269" i="14"/>
  <c r="O269" i="14"/>
  <c r="R269" i="14"/>
  <c r="U269" i="14"/>
  <c r="X269" i="14"/>
  <c r="L270" i="14"/>
  <c r="O270" i="14"/>
  <c r="R270" i="14"/>
  <c r="U270" i="14"/>
  <c r="X270" i="14"/>
  <c r="L271" i="14"/>
  <c r="O271" i="14"/>
  <c r="R271" i="14"/>
  <c r="U271" i="14"/>
  <c r="X271" i="14"/>
  <c r="L272" i="14"/>
  <c r="O272" i="14"/>
  <c r="R272" i="14"/>
  <c r="U272" i="14"/>
  <c r="X272" i="14"/>
  <c r="L273" i="14"/>
  <c r="O273" i="14"/>
  <c r="R273" i="14"/>
  <c r="U273" i="14"/>
  <c r="X273" i="14"/>
  <c r="L274" i="14"/>
  <c r="O274" i="14"/>
  <c r="R274" i="14"/>
  <c r="U274" i="14"/>
  <c r="X274" i="14"/>
  <c r="L275" i="14"/>
  <c r="O275" i="14"/>
  <c r="R275" i="14"/>
  <c r="U275" i="14"/>
  <c r="X275" i="14"/>
  <c r="L276" i="14"/>
  <c r="O276" i="14"/>
  <c r="R276" i="14"/>
  <c r="U276" i="14"/>
  <c r="X276" i="14"/>
  <c r="L277" i="14"/>
  <c r="O277" i="14"/>
  <c r="R277" i="14"/>
  <c r="U277" i="14"/>
  <c r="X277" i="14"/>
  <c r="L278" i="14"/>
  <c r="O278" i="14"/>
  <c r="R278" i="14"/>
  <c r="U278" i="14"/>
  <c r="X278" i="14"/>
  <c r="L279" i="14"/>
  <c r="O279" i="14"/>
  <c r="R279" i="14"/>
  <c r="U279" i="14"/>
  <c r="X279" i="14"/>
  <c r="L280" i="14"/>
  <c r="O280" i="14"/>
  <c r="R280" i="14"/>
  <c r="U280" i="14"/>
  <c r="X280" i="14"/>
  <c r="L281" i="14"/>
  <c r="O281" i="14"/>
  <c r="R281" i="14"/>
  <c r="U281" i="14"/>
  <c r="X281" i="14"/>
  <c r="L282" i="14"/>
  <c r="O282" i="14"/>
  <c r="R282" i="14"/>
  <c r="U282" i="14"/>
  <c r="X282" i="14"/>
  <c r="L283" i="14"/>
  <c r="O283" i="14"/>
  <c r="R283" i="14"/>
  <c r="U283" i="14"/>
  <c r="X283" i="14"/>
  <c r="L284" i="14"/>
  <c r="O284" i="14"/>
  <c r="R284" i="14"/>
  <c r="U284" i="14"/>
  <c r="X284" i="14"/>
  <c r="L285" i="14"/>
  <c r="O285" i="14"/>
  <c r="R285" i="14"/>
  <c r="U285" i="14"/>
  <c r="X285" i="14"/>
  <c r="L286" i="14"/>
  <c r="O286" i="14"/>
  <c r="R286" i="14"/>
  <c r="U286" i="14"/>
  <c r="X286" i="14"/>
  <c r="L287" i="14"/>
  <c r="O287" i="14"/>
  <c r="R287" i="14"/>
  <c r="U287" i="14"/>
  <c r="X287" i="14"/>
  <c r="L288" i="14"/>
  <c r="O288" i="14"/>
  <c r="R288" i="14"/>
  <c r="U288" i="14"/>
  <c r="X288" i="14"/>
  <c r="L289" i="14"/>
  <c r="O289" i="14"/>
  <c r="R289" i="14"/>
  <c r="U289" i="14"/>
  <c r="X289" i="14"/>
  <c r="L290" i="14"/>
  <c r="O290" i="14"/>
  <c r="R290" i="14"/>
  <c r="U290" i="14"/>
  <c r="X290" i="14"/>
  <c r="L291" i="14"/>
  <c r="O291" i="14"/>
  <c r="R291" i="14"/>
  <c r="U291" i="14"/>
  <c r="X291" i="14"/>
  <c r="L292" i="14"/>
  <c r="O292" i="14"/>
  <c r="R292" i="14"/>
  <c r="U292" i="14"/>
  <c r="X292" i="14"/>
  <c r="L293" i="14"/>
  <c r="O293" i="14"/>
  <c r="R293" i="14"/>
  <c r="U293" i="14"/>
  <c r="X293" i="14"/>
  <c r="L294" i="14"/>
  <c r="O294" i="14"/>
  <c r="R294" i="14"/>
  <c r="U294" i="14"/>
  <c r="X294" i="14"/>
  <c r="L295" i="14"/>
  <c r="O295" i="14"/>
  <c r="R295" i="14"/>
  <c r="U295" i="14"/>
  <c r="X295" i="14"/>
  <c r="I246" i="14"/>
  <c r="I247" i="14"/>
  <c r="I248" i="14"/>
  <c r="I249" i="14"/>
  <c r="I250" i="14"/>
  <c r="I251" i="14"/>
  <c r="I252" i="14"/>
  <c r="I253" i="14"/>
  <c r="I254" i="14"/>
  <c r="I255" i="14"/>
  <c r="I256" i="14"/>
  <c r="I257" i="14"/>
  <c r="I258" i="14"/>
  <c r="I259" i="14"/>
  <c r="I260" i="14"/>
  <c r="I261" i="14"/>
  <c r="L247" i="14"/>
  <c r="O247" i="14"/>
  <c r="R247" i="14"/>
  <c r="U247" i="14"/>
  <c r="X247" i="14"/>
  <c r="L248" i="14"/>
  <c r="O248" i="14"/>
  <c r="R248" i="14"/>
  <c r="U248" i="14"/>
  <c r="X248" i="14"/>
  <c r="L249" i="14"/>
  <c r="O249" i="14"/>
  <c r="R249" i="14"/>
  <c r="U249" i="14"/>
  <c r="X249" i="14"/>
  <c r="L250" i="14"/>
  <c r="O250" i="14"/>
  <c r="R250" i="14"/>
  <c r="U250" i="14"/>
  <c r="X250" i="14"/>
  <c r="L251" i="14"/>
  <c r="O251" i="14"/>
  <c r="R251" i="14"/>
  <c r="U251" i="14"/>
  <c r="X251" i="14"/>
  <c r="L252" i="14"/>
  <c r="O252" i="14"/>
  <c r="R252" i="14"/>
  <c r="U252" i="14"/>
  <c r="X252" i="14"/>
  <c r="L253" i="14"/>
  <c r="O253" i="14"/>
  <c r="R253" i="14"/>
  <c r="U253" i="14"/>
  <c r="X253" i="14"/>
  <c r="L254" i="14"/>
  <c r="O254" i="14"/>
  <c r="R254" i="14"/>
  <c r="U254" i="14"/>
  <c r="X254" i="14"/>
  <c r="L255" i="14"/>
  <c r="O255" i="14"/>
  <c r="R255" i="14"/>
  <c r="U255" i="14"/>
  <c r="X255" i="14"/>
  <c r="L256" i="14"/>
  <c r="O256" i="14"/>
  <c r="R256" i="14"/>
  <c r="U256" i="14"/>
  <c r="X256" i="14"/>
  <c r="L257" i="14"/>
  <c r="O257" i="14"/>
  <c r="R257" i="14"/>
  <c r="U257" i="14"/>
  <c r="X257" i="14"/>
  <c r="L258" i="14"/>
  <c r="O258" i="14"/>
  <c r="R258" i="14"/>
  <c r="U258" i="14"/>
  <c r="X258" i="14"/>
  <c r="L259" i="14"/>
  <c r="O259" i="14"/>
  <c r="R259" i="14"/>
  <c r="U259" i="14"/>
  <c r="X259" i="14"/>
  <c r="L260" i="14"/>
  <c r="O260" i="14"/>
  <c r="R260" i="14"/>
  <c r="U260" i="14"/>
  <c r="X260" i="14"/>
  <c r="L261" i="14"/>
  <c r="O261" i="14"/>
  <c r="R261" i="14"/>
  <c r="U261" i="14"/>
  <c r="X261" i="14"/>
  <c r="X246" i="14"/>
  <c r="U246" i="14"/>
  <c r="R246" i="14"/>
  <c r="O246" i="14"/>
  <c r="L246" i="14"/>
  <c r="AA283" i="14" l="1"/>
  <c r="AA281" i="14"/>
  <c r="AA291" i="14"/>
  <c r="AA295" i="14"/>
  <c r="AA268" i="14"/>
  <c r="AA287" i="14"/>
  <c r="AA279" i="14"/>
  <c r="AA271" i="14"/>
  <c r="AA263" i="14"/>
  <c r="AA288" i="14"/>
  <c r="AA294" i="14"/>
  <c r="AA290" i="14"/>
  <c r="AA282" i="14"/>
  <c r="AA278" i="14"/>
  <c r="AA270" i="14"/>
  <c r="AA266" i="14"/>
  <c r="AA262" i="14"/>
  <c r="AA272" i="14"/>
  <c r="AA264" i="14"/>
  <c r="AA275" i="14"/>
  <c r="AA267" i="14"/>
  <c r="AA293" i="14"/>
  <c r="AA289" i="14"/>
  <c r="AA277" i="14"/>
  <c r="AA273" i="14"/>
  <c r="AA265" i="14"/>
  <c r="AA286" i="14"/>
  <c r="AA285" i="14"/>
  <c r="AA292" i="14"/>
  <c r="AA274" i="14"/>
  <c r="AA269" i="14"/>
  <c r="AA284" i="14"/>
  <c r="AA280" i="14"/>
  <c r="AA276" i="14"/>
  <c r="AA255" i="14"/>
  <c r="AA253" i="14"/>
  <c r="AA260" i="14"/>
  <c r="AA247" i="14"/>
  <c r="AA261" i="14"/>
  <c r="AA251" i="14"/>
  <c r="AA259" i="14"/>
  <c r="AA257" i="14"/>
  <c r="AA256" i="14"/>
  <c r="AA252" i="14"/>
  <c r="AA249" i="14"/>
  <c r="AA246" i="14"/>
  <c r="AA258" i="14"/>
  <c r="AA250" i="14"/>
  <c r="AA248" i="14"/>
  <c r="AA254" i="14"/>
  <c r="X245" i="14"/>
  <c r="U245" i="14"/>
  <c r="R245" i="14"/>
  <c r="O245" i="14"/>
  <c r="L245" i="14"/>
  <c r="I245" i="14"/>
  <c r="X244" i="14"/>
  <c r="U244" i="14"/>
  <c r="R244" i="14"/>
  <c r="O244" i="14"/>
  <c r="L244" i="14"/>
  <c r="I244" i="14"/>
  <c r="X243" i="14"/>
  <c r="U243" i="14"/>
  <c r="R243" i="14"/>
  <c r="O243" i="14"/>
  <c r="L243" i="14"/>
  <c r="I243" i="14"/>
  <c r="X242" i="14"/>
  <c r="U242" i="14"/>
  <c r="R242" i="14"/>
  <c r="O242" i="14"/>
  <c r="L242" i="14"/>
  <c r="I242" i="14"/>
  <c r="X241" i="14"/>
  <c r="U241" i="14"/>
  <c r="R241" i="14"/>
  <c r="O241" i="14"/>
  <c r="L241" i="14"/>
  <c r="I241" i="14"/>
  <c r="X240" i="14"/>
  <c r="U240" i="14"/>
  <c r="R240" i="14"/>
  <c r="O240" i="14"/>
  <c r="L240" i="14"/>
  <c r="I240" i="14"/>
  <c r="X239" i="14"/>
  <c r="U239" i="14"/>
  <c r="R239" i="14"/>
  <c r="O239" i="14"/>
  <c r="L239" i="14"/>
  <c r="I239" i="14"/>
  <c r="X238" i="14"/>
  <c r="U238" i="14"/>
  <c r="R238" i="14"/>
  <c r="O238" i="14"/>
  <c r="L238" i="14"/>
  <c r="I238" i="14"/>
  <c r="X237" i="14"/>
  <c r="U237" i="14"/>
  <c r="R237" i="14"/>
  <c r="O237" i="14"/>
  <c r="L237" i="14"/>
  <c r="I237" i="14"/>
  <c r="X236" i="14"/>
  <c r="U236" i="14"/>
  <c r="R236" i="14"/>
  <c r="O236" i="14"/>
  <c r="L236" i="14"/>
  <c r="I236" i="14"/>
  <c r="X235" i="14"/>
  <c r="U235" i="14"/>
  <c r="R235" i="14"/>
  <c r="O235" i="14"/>
  <c r="L235" i="14"/>
  <c r="I235" i="14"/>
  <c r="X234" i="14"/>
  <c r="U234" i="14"/>
  <c r="R234" i="14"/>
  <c r="O234" i="14"/>
  <c r="L234" i="14"/>
  <c r="I234" i="14"/>
  <c r="X233" i="14"/>
  <c r="U233" i="14"/>
  <c r="R233" i="14"/>
  <c r="O233" i="14"/>
  <c r="L233" i="14"/>
  <c r="I233" i="14"/>
  <c r="X232" i="14"/>
  <c r="U232" i="14"/>
  <c r="R232" i="14"/>
  <c r="O232" i="14"/>
  <c r="L232" i="14"/>
  <c r="I232" i="14"/>
  <c r="X231" i="14"/>
  <c r="U231" i="14"/>
  <c r="R231" i="14"/>
  <c r="O231" i="14"/>
  <c r="L231" i="14"/>
  <c r="I231" i="14"/>
  <c r="X230" i="14"/>
  <c r="U230" i="14"/>
  <c r="R230" i="14"/>
  <c r="O230" i="14"/>
  <c r="L230" i="14"/>
  <c r="I230" i="14"/>
  <c r="X229" i="14"/>
  <c r="U229" i="14"/>
  <c r="R229" i="14"/>
  <c r="O229" i="14"/>
  <c r="L229" i="14"/>
  <c r="I229" i="14"/>
  <c r="X228" i="14"/>
  <c r="U228" i="14"/>
  <c r="R228" i="14"/>
  <c r="O228" i="14"/>
  <c r="L228" i="14"/>
  <c r="I228" i="14"/>
  <c r="X227" i="14"/>
  <c r="U227" i="14"/>
  <c r="R227" i="14"/>
  <c r="O227" i="14"/>
  <c r="L227" i="14"/>
  <c r="I227" i="14"/>
  <c r="X226" i="14"/>
  <c r="U226" i="14"/>
  <c r="R226" i="14"/>
  <c r="O226" i="14"/>
  <c r="L226" i="14"/>
  <c r="I226" i="14"/>
  <c r="X225" i="14"/>
  <c r="U225" i="14"/>
  <c r="R225" i="14"/>
  <c r="O225" i="14"/>
  <c r="L225" i="14"/>
  <c r="I225" i="14"/>
  <c r="X224" i="14"/>
  <c r="U224" i="14"/>
  <c r="R224" i="14"/>
  <c r="O224" i="14"/>
  <c r="L224" i="14"/>
  <c r="I224" i="14"/>
  <c r="X223" i="14"/>
  <c r="U223" i="14"/>
  <c r="R223" i="14"/>
  <c r="O223" i="14"/>
  <c r="L223" i="14"/>
  <c r="I223" i="14"/>
  <c r="X222" i="14"/>
  <c r="U222" i="14"/>
  <c r="R222" i="14"/>
  <c r="O222" i="14"/>
  <c r="L222" i="14"/>
  <c r="I222" i="14"/>
  <c r="X221" i="14"/>
  <c r="U221" i="14"/>
  <c r="R221" i="14"/>
  <c r="O221" i="14"/>
  <c r="L221" i="14"/>
  <c r="I221" i="14"/>
  <c r="X220" i="14"/>
  <c r="U220" i="14"/>
  <c r="R220" i="14"/>
  <c r="O220" i="14"/>
  <c r="L220" i="14"/>
  <c r="I220" i="14"/>
  <c r="X219" i="14"/>
  <c r="U219" i="14"/>
  <c r="R219" i="14"/>
  <c r="O219" i="14"/>
  <c r="L219" i="14"/>
  <c r="I219" i="14"/>
  <c r="X218" i="14"/>
  <c r="U218" i="14"/>
  <c r="R218" i="14"/>
  <c r="O218" i="14"/>
  <c r="L218" i="14"/>
  <c r="I218" i="14"/>
  <c r="X217" i="14"/>
  <c r="U217" i="14"/>
  <c r="R217" i="14"/>
  <c r="O217" i="14"/>
  <c r="L217" i="14"/>
  <c r="I217" i="14"/>
  <c r="X216" i="14"/>
  <c r="U216" i="14"/>
  <c r="R216" i="14"/>
  <c r="O216" i="14"/>
  <c r="L216" i="14"/>
  <c r="I216" i="14"/>
  <c r="X215" i="14"/>
  <c r="U215" i="14"/>
  <c r="R215" i="14"/>
  <c r="O215" i="14"/>
  <c r="L215" i="14"/>
  <c r="I215" i="14"/>
  <c r="X214" i="14"/>
  <c r="U214" i="14"/>
  <c r="R214" i="14"/>
  <c r="O214" i="14"/>
  <c r="L214" i="14"/>
  <c r="I214" i="14"/>
  <c r="X213" i="14"/>
  <c r="U213" i="14"/>
  <c r="R213" i="14"/>
  <c r="O213" i="14"/>
  <c r="L213" i="14"/>
  <c r="I213" i="14"/>
  <c r="X212" i="14"/>
  <c r="U212" i="14"/>
  <c r="R212" i="14"/>
  <c r="O212" i="14"/>
  <c r="L212" i="14"/>
  <c r="I212" i="14"/>
  <c r="X211" i="14"/>
  <c r="U211" i="14"/>
  <c r="R211" i="14"/>
  <c r="O211" i="14"/>
  <c r="L211" i="14"/>
  <c r="I211" i="14"/>
  <c r="X210" i="14"/>
  <c r="U210" i="14"/>
  <c r="R210" i="14"/>
  <c r="O210" i="14"/>
  <c r="L210" i="14"/>
  <c r="I210" i="14"/>
  <c r="X209" i="14"/>
  <c r="U209" i="14"/>
  <c r="R209" i="14"/>
  <c r="O209" i="14"/>
  <c r="L209" i="14"/>
  <c r="I209" i="14"/>
  <c r="X208" i="14"/>
  <c r="U208" i="14"/>
  <c r="R208" i="14"/>
  <c r="O208" i="14"/>
  <c r="L208" i="14"/>
  <c r="I208" i="14"/>
  <c r="X207" i="14"/>
  <c r="U207" i="14"/>
  <c r="R207" i="14"/>
  <c r="O207" i="14"/>
  <c r="L207" i="14"/>
  <c r="I207" i="14"/>
  <c r="X206" i="14"/>
  <c r="U206" i="14"/>
  <c r="R206" i="14"/>
  <c r="O206" i="14"/>
  <c r="L206" i="14"/>
  <c r="I206" i="14"/>
  <c r="X205" i="14"/>
  <c r="U205" i="14"/>
  <c r="R205" i="14"/>
  <c r="O205" i="14"/>
  <c r="L205" i="14"/>
  <c r="I205" i="14"/>
  <c r="X204" i="14"/>
  <c r="U204" i="14"/>
  <c r="R204" i="14"/>
  <c r="O204" i="14"/>
  <c r="L204" i="14"/>
  <c r="I204" i="14"/>
  <c r="X203" i="14"/>
  <c r="U203" i="14"/>
  <c r="R203" i="14"/>
  <c r="O203" i="14"/>
  <c r="L203" i="14"/>
  <c r="I203" i="14"/>
  <c r="X202" i="14"/>
  <c r="U202" i="14"/>
  <c r="R202" i="14"/>
  <c r="O202" i="14"/>
  <c r="L202" i="14"/>
  <c r="I202" i="14"/>
  <c r="X201" i="14"/>
  <c r="U201" i="14"/>
  <c r="R201" i="14"/>
  <c r="O201" i="14"/>
  <c r="L201" i="14"/>
  <c r="I201" i="14"/>
  <c r="X200" i="14"/>
  <c r="U200" i="14"/>
  <c r="R200" i="14"/>
  <c r="O200" i="14"/>
  <c r="L200" i="14"/>
  <c r="I200" i="14"/>
  <c r="X199" i="14"/>
  <c r="U199" i="14"/>
  <c r="R199" i="14"/>
  <c r="O199" i="14"/>
  <c r="L199" i="14"/>
  <c r="I199" i="14"/>
  <c r="X198" i="14"/>
  <c r="U198" i="14"/>
  <c r="R198" i="14"/>
  <c r="O198" i="14"/>
  <c r="L198" i="14"/>
  <c r="I198" i="14"/>
  <c r="X197" i="14"/>
  <c r="U197" i="14"/>
  <c r="R197" i="14"/>
  <c r="O197" i="14"/>
  <c r="L197" i="14"/>
  <c r="I197" i="14"/>
  <c r="X196" i="14"/>
  <c r="U196" i="14"/>
  <c r="R196" i="14"/>
  <c r="O196" i="14"/>
  <c r="L196" i="14"/>
  <c r="I196" i="14"/>
  <c r="X195" i="14"/>
  <c r="U195" i="14"/>
  <c r="R195" i="14"/>
  <c r="O195" i="14"/>
  <c r="L195" i="14"/>
  <c r="I195" i="14"/>
  <c r="X194" i="14"/>
  <c r="U194" i="14"/>
  <c r="R194" i="14"/>
  <c r="O194" i="14"/>
  <c r="L194" i="14"/>
  <c r="I194" i="14"/>
  <c r="X193" i="14"/>
  <c r="U193" i="14"/>
  <c r="R193" i="14"/>
  <c r="O193" i="14"/>
  <c r="L193" i="14"/>
  <c r="I193" i="14"/>
  <c r="X192" i="14"/>
  <c r="U192" i="14"/>
  <c r="R192" i="14"/>
  <c r="O192" i="14"/>
  <c r="L192" i="14"/>
  <c r="I192" i="14"/>
  <c r="X191" i="14"/>
  <c r="U191" i="14"/>
  <c r="R191" i="14"/>
  <c r="O191" i="14"/>
  <c r="L191" i="14"/>
  <c r="I191" i="14"/>
  <c r="X190" i="14"/>
  <c r="U190" i="14"/>
  <c r="R190" i="14"/>
  <c r="O190" i="14"/>
  <c r="L190" i="14"/>
  <c r="I190" i="14"/>
  <c r="X189" i="14"/>
  <c r="U189" i="14"/>
  <c r="R189" i="14"/>
  <c r="O189" i="14"/>
  <c r="L189" i="14"/>
  <c r="I189" i="14"/>
  <c r="X188" i="14"/>
  <c r="U188" i="14"/>
  <c r="R188" i="14"/>
  <c r="O188" i="14"/>
  <c r="L188" i="14"/>
  <c r="I188" i="14"/>
  <c r="X187" i="14"/>
  <c r="U187" i="14"/>
  <c r="R187" i="14"/>
  <c r="O187" i="14"/>
  <c r="L187" i="14"/>
  <c r="I187" i="14"/>
  <c r="X186" i="14"/>
  <c r="U186" i="14"/>
  <c r="R186" i="14"/>
  <c r="O186" i="14"/>
  <c r="L186" i="14"/>
  <c r="I186" i="14"/>
  <c r="X185" i="14"/>
  <c r="U185" i="14"/>
  <c r="R185" i="14"/>
  <c r="O185" i="14"/>
  <c r="L185" i="14"/>
  <c r="I185" i="14"/>
  <c r="X184" i="14"/>
  <c r="U184" i="14"/>
  <c r="R184" i="14"/>
  <c r="O184" i="14"/>
  <c r="L184" i="14"/>
  <c r="I184" i="14"/>
  <c r="X183" i="14"/>
  <c r="U183" i="14"/>
  <c r="R183" i="14"/>
  <c r="O183" i="14"/>
  <c r="L183" i="14"/>
  <c r="I183" i="14"/>
  <c r="X182" i="14"/>
  <c r="U182" i="14"/>
  <c r="R182" i="14"/>
  <c r="O182" i="14"/>
  <c r="L182" i="14"/>
  <c r="I182" i="14"/>
  <c r="X181" i="14"/>
  <c r="U181" i="14"/>
  <c r="R181" i="14"/>
  <c r="O181" i="14"/>
  <c r="L181" i="14"/>
  <c r="I181" i="14"/>
  <c r="X180" i="14"/>
  <c r="U180" i="14"/>
  <c r="R180" i="14"/>
  <c r="O180" i="14"/>
  <c r="L180" i="14"/>
  <c r="I180" i="14"/>
  <c r="X179" i="14"/>
  <c r="U179" i="14"/>
  <c r="R179" i="14"/>
  <c r="O179" i="14"/>
  <c r="L179" i="14"/>
  <c r="I179" i="14"/>
  <c r="X178" i="14"/>
  <c r="U178" i="14"/>
  <c r="R178" i="14"/>
  <c r="O178" i="14"/>
  <c r="L178" i="14"/>
  <c r="I178" i="14"/>
  <c r="X177" i="14"/>
  <c r="U177" i="14"/>
  <c r="R177" i="14"/>
  <c r="O177" i="14"/>
  <c r="L177" i="14"/>
  <c r="I177" i="14"/>
  <c r="X176" i="14"/>
  <c r="U176" i="14"/>
  <c r="R176" i="14"/>
  <c r="O176" i="14"/>
  <c r="L176" i="14"/>
  <c r="I176" i="14"/>
  <c r="X175" i="14"/>
  <c r="U175" i="14"/>
  <c r="R175" i="14"/>
  <c r="O175" i="14"/>
  <c r="L175" i="14"/>
  <c r="I175" i="14"/>
  <c r="X174" i="14"/>
  <c r="U174" i="14"/>
  <c r="R174" i="14"/>
  <c r="O174" i="14"/>
  <c r="L174" i="14"/>
  <c r="I174" i="14"/>
  <c r="X173" i="14"/>
  <c r="U173" i="14"/>
  <c r="R173" i="14"/>
  <c r="O173" i="14"/>
  <c r="L173" i="14"/>
  <c r="I173" i="14"/>
  <c r="X172" i="14"/>
  <c r="U172" i="14"/>
  <c r="R172" i="14"/>
  <c r="O172" i="14"/>
  <c r="L172" i="14"/>
  <c r="I172" i="14"/>
  <c r="X171" i="14"/>
  <c r="U171" i="14"/>
  <c r="R171" i="14"/>
  <c r="O171" i="14"/>
  <c r="L171" i="14"/>
  <c r="I171" i="14"/>
  <c r="X170" i="14"/>
  <c r="U170" i="14"/>
  <c r="R170" i="14"/>
  <c r="O170" i="14"/>
  <c r="L170" i="14"/>
  <c r="I170" i="14"/>
  <c r="X169" i="14"/>
  <c r="U169" i="14"/>
  <c r="R169" i="14"/>
  <c r="O169" i="14"/>
  <c r="L169" i="14"/>
  <c r="I169" i="14"/>
  <c r="X168" i="14"/>
  <c r="U168" i="14"/>
  <c r="R168" i="14"/>
  <c r="O168" i="14"/>
  <c r="L168" i="14"/>
  <c r="I168" i="14"/>
  <c r="X167" i="14"/>
  <c r="U167" i="14"/>
  <c r="R167" i="14"/>
  <c r="O167" i="14"/>
  <c r="L167" i="14"/>
  <c r="I167" i="14"/>
  <c r="X166" i="14"/>
  <c r="U166" i="14"/>
  <c r="R166" i="14"/>
  <c r="O166" i="14"/>
  <c r="L166" i="14"/>
  <c r="I166" i="14"/>
  <c r="X165" i="14"/>
  <c r="U165" i="14"/>
  <c r="R165" i="14"/>
  <c r="O165" i="14"/>
  <c r="L165" i="14"/>
  <c r="I165" i="14"/>
  <c r="X164" i="14"/>
  <c r="U164" i="14"/>
  <c r="R164" i="14"/>
  <c r="O164" i="14"/>
  <c r="L164" i="14"/>
  <c r="I164" i="14"/>
  <c r="X163" i="14"/>
  <c r="U163" i="14"/>
  <c r="R163" i="14"/>
  <c r="O163" i="14"/>
  <c r="L163" i="14"/>
  <c r="I163" i="14"/>
  <c r="X162" i="14"/>
  <c r="U162" i="14"/>
  <c r="R162" i="14"/>
  <c r="O162" i="14"/>
  <c r="L162" i="14"/>
  <c r="I162" i="14"/>
  <c r="X161" i="14"/>
  <c r="U161" i="14"/>
  <c r="R161" i="14"/>
  <c r="O161" i="14"/>
  <c r="L161" i="14"/>
  <c r="I161" i="14"/>
  <c r="X160" i="14"/>
  <c r="U160" i="14"/>
  <c r="R160" i="14"/>
  <c r="O160" i="14"/>
  <c r="L160" i="14"/>
  <c r="I160" i="14"/>
  <c r="X159" i="14"/>
  <c r="U159" i="14"/>
  <c r="R159" i="14"/>
  <c r="O159" i="14"/>
  <c r="L159" i="14"/>
  <c r="I159" i="14"/>
  <c r="X158" i="14"/>
  <c r="U158" i="14"/>
  <c r="R158" i="14"/>
  <c r="O158" i="14"/>
  <c r="L158" i="14"/>
  <c r="I158" i="14"/>
  <c r="X157" i="14"/>
  <c r="U157" i="14"/>
  <c r="R157" i="14"/>
  <c r="O157" i="14"/>
  <c r="L157" i="14"/>
  <c r="I157" i="14"/>
  <c r="X156" i="14"/>
  <c r="U156" i="14"/>
  <c r="R156" i="14"/>
  <c r="O156" i="14"/>
  <c r="L156" i="14"/>
  <c r="I156" i="14"/>
  <c r="X155" i="14"/>
  <c r="U155" i="14"/>
  <c r="R155" i="14"/>
  <c r="O155" i="14"/>
  <c r="L155" i="14"/>
  <c r="I155" i="14"/>
  <c r="X154" i="14"/>
  <c r="U154" i="14"/>
  <c r="R154" i="14"/>
  <c r="O154" i="14"/>
  <c r="L154" i="14"/>
  <c r="I154" i="14"/>
  <c r="X153" i="14"/>
  <c r="U153" i="14"/>
  <c r="R153" i="14"/>
  <c r="O153" i="14"/>
  <c r="L153" i="14"/>
  <c r="I153" i="14"/>
  <c r="X152" i="14"/>
  <c r="U152" i="14"/>
  <c r="R152" i="14"/>
  <c r="O152" i="14"/>
  <c r="L152" i="14"/>
  <c r="I152" i="14"/>
  <c r="X151" i="14"/>
  <c r="U151" i="14"/>
  <c r="R151" i="14"/>
  <c r="O151" i="14"/>
  <c r="L151" i="14"/>
  <c r="I151" i="14"/>
  <c r="X150" i="14"/>
  <c r="U150" i="14"/>
  <c r="R150" i="14"/>
  <c r="O150" i="14"/>
  <c r="L150" i="14"/>
  <c r="I150" i="14"/>
  <c r="X149" i="14"/>
  <c r="U149" i="14"/>
  <c r="R149" i="14"/>
  <c r="O149" i="14"/>
  <c r="L149" i="14"/>
  <c r="I149" i="14"/>
  <c r="X148" i="14"/>
  <c r="U148" i="14"/>
  <c r="R148" i="14"/>
  <c r="O148" i="14"/>
  <c r="L148" i="14"/>
  <c r="I148" i="14"/>
  <c r="X147" i="14"/>
  <c r="U147" i="14"/>
  <c r="R147" i="14"/>
  <c r="O147" i="14"/>
  <c r="L147" i="14"/>
  <c r="I147" i="14"/>
  <c r="X146" i="14"/>
  <c r="U146" i="14"/>
  <c r="R146" i="14"/>
  <c r="O146" i="14"/>
  <c r="L146" i="14"/>
  <c r="I146" i="14"/>
  <c r="X145" i="14"/>
  <c r="U145" i="14"/>
  <c r="R145" i="14"/>
  <c r="O145" i="14"/>
  <c r="L145" i="14"/>
  <c r="I145" i="14"/>
  <c r="X144" i="14"/>
  <c r="U144" i="14"/>
  <c r="R144" i="14"/>
  <c r="O144" i="14"/>
  <c r="L144" i="14"/>
  <c r="I144" i="14"/>
  <c r="X143" i="14"/>
  <c r="U143" i="14"/>
  <c r="R143" i="14"/>
  <c r="O143" i="14"/>
  <c r="L143" i="14"/>
  <c r="I143" i="14"/>
  <c r="X142" i="14"/>
  <c r="U142" i="14"/>
  <c r="R142" i="14"/>
  <c r="O142" i="14"/>
  <c r="L142" i="14"/>
  <c r="I142" i="14"/>
  <c r="X141" i="14"/>
  <c r="U141" i="14"/>
  <c r="R141" i="14"/>
  <c r="O141" i="14"/>
  <c r="L141" i="14"/>
  <c r="I141" i="14"/>
  <c r="X140" i="14"/>
  <c r="U140" i="14"/>
  <c r="R140" i="14"/>
  <c r="O140" i="14"/>
  <c r="L140" i="14"/>
  <c r="I140" i="14"/>
  <c r="X139" i="14"/>
  <c r="U139" i="14"/>
  <c r="R139" i="14"/>
  <c r="O139" i="14"/>
  <c r="L139" i="14"/>
  <c r="I139" i="14"/>
  <c r="X138" i="14"/>
  <c r="U138" i="14"/>
  <c r="R138" i="14"/>
  <c r="O138" i="14"/>
  <c r="L138" i="14"/>
  <c r="I138" i="14"/>
  <c r="X137" i="14"/>
  <c r="U137" i="14"/>
  <c r="R137" i="14"/>
  <c r="O137" i="14"/>
  <c r="L137" i="14"/>
  <c r="I137" i="14"/>
  <c r="X136" i="14"/>
  <c r="U136" i="14"/>
  <c r="R136" i="14"/>
  <c r="O136" i="14"/>
  <c r="L136" i="14"/>
  <c r="I136" i="14"/>
  <c r="X135" i="14"/>
  <c r="U135" i="14"/>
  <c r="R135" i="14"/>
  <c r="O135" i="14"/>
  <c r="L135" i="14"/>
  <c r="I135" i="14"/>
  <c r="X134" i="14"/>
  <c r="U134" i="14"/>
  <c r="R134" i="14"/>
  <c r="O134" i="14"/>
  <c r="L134" i="14"/>
  <c r="I134" i="14"/>
  <c r="X133" i="14"/>
  <c r="U133" i="14"/>
  <c r="R133" i="14"/>
  <c r="O133" i="14"/>
  <c r="L133" i="14"/>
  <c r="I133" i="14"/>
  <c r="X132" i="14"/>
  <c r="U132" i="14"/>
  <c r="R132" i="14"/>
  <c r="O132" i="14"/>
  <c r="L132" i="14"/>
  <c r="I132" i="14"/>
  <c r="X131" i="14"/>
  <c r="U131" i="14"/>
  <c r="R131" i="14"/>
  <c r="O131" i="14"/>
  <c r="L131" i="14"/>
  <c r="I131" i="14"/>
  <c r="X130" i="14"/>
  <c r="U130" i="14"/>
  <c r="R130" i="14"/>
  <c r="O130" i="14"/>
  <c r="L130" i="14"/>
  <c r="I130" i="14"/>
  <c r="X129" i="14"/>
  <c r="U129" i="14"/>
  <c r="R129" i="14"/>
  <c r="O129" i="14"/>
  <c r="L129" i="14"/>
  <c r="I129" i="14"/>
  <c r="X128" i="14"/>
  <c r="U128" i="14"/>
  <c r="R128" i="14"/>
  <c r="O128" i="14"/>
  <c r="L128" i="14"/>
  <c r="I128" i="14"/>
  <c r="X127" i="14"/>
  <c r="U127" i="14"/>
  <c r="R127" i="14"/>
  <c r="O127" i="14"/>
  <c r="L127" i="14"/>
  <c r="I127" i="14"/>
  <c r="X126" i="14"/>
  <c r="U126" i="14"/>
  <c r="R126" i="14"/>
  <c r="O126" i="14"/>
  <c r="L126" i="14"/>
  <c r="I126" i="14"/>
  <c r="X125" i="14"/>
  <c r="U125" i="14"/>
  <c r="R125" i="14"/>
  <c r="O125" i="14"/>
  <c r="L125" i="14"/>
  <c r="I125" i="14"/>
  <c r="X124" i="14"/>
  <c r="U124" i="14"/>
  <c r="R124" i="14"/>
  <c r="O124" i="14"/>
  <c r="L124" i="14"/>
  <c r="I124" i="14"/>
  <c r="X123" i="14"/>
  <c r="U123" i="14"/>
  <c r="R123" i="14"/>
  <c r="O123" i="14"/>
  <c r="L123" i="14"/>
  <c r="I123" i="14"/>
  <c r="X122" i="14"/>
  <c r="U122" i="14"/>
  <c r="R122" i="14"/>
  <c r="O122" i="14"/>
  <c r="L122" i="14"/>
  <c r="I122" i="14"/>
  <c r="X121" i="14"/>
  <c r="U121" i="14"/>
  <c r="R121" i="14"/>
  <c r="O121" i="14"/>
  <c r="L121" i="14"/>
  <c r="I121" i="14"/>
  <c r="X120" i="14"/>
  <c r="U120" i="14"/>
  <c r="R120" i="14"/>
  <c r="O120" i="14"/>
  <c r="L120" i="14"/>
  <c r="I120" i="14"/>
  <c r="X119" i="14"/>
  <c r="U119" i="14"/>
  <c r="R119" i="14"/>
  <c r="O119" i="14"/>
  <c r="L119" i="14"/>
  <c r="I119" i="14"/>
  <c r="X118" i="14"/>
  <c r="U118" i="14"/>
  <c r="R118" i="14"/>
  <c r="O118" i="14"/>
  <c r="L118" i="14"/>
  <c r="I118" i="14"/>
  <c r="X117" i="14"/>
  <c r="U117" i="14"/>
  <c r="R117" i="14"/>
  <c r="O117" i="14"/>
  <c r="L117" i="14"/>
  <c r="I117" i="14"/>
  <c r="X116" i="14"/>
  <c r="U116" i="14"/>
  <c r="R116" i="14"/>
  <c r="O116" i="14"/>
  <c r="L116" i="14"/>
  <c r="I116" i="14"/>
  <c r="X115" i="14"/>
  <c r="U115" i="14"/>
  <c r="R115" i="14"/>
  <c r="O115" i="14"/>
  <c r="L115" i="14"/>
  <c r="I115" i="14"/>
  <c r="X114" i="14"/>
  <c r="U114" i="14"/>
  <c r="R114" i="14"/>
  <c r="O114" i="14"/>
  <c r="L114" i="14"/>
  <c r="I114" i="14"/>
  <c r="X113" i="14"/>
  <c r="U113" i="14"/>
  <c r="R113" i="14"/>
  <c r="O113" i="14"/>
  <c r="L113" i="14"/>
  <c r="I113" i="14"/>
  <c r="X112" i="14"/>
  <c r="U112" i="14"/>
  <c r="R112" i="14"/>
  <c r="O112" i="14"/>
  <c r="L112" i="14"/>
  <c r="I112" i="14"/>
  <c r="X111" i="14"/>
  <c r="U111" i="14"/>
  <c r="R111" i="14"/>
  <c r="O111" i="14"/>
  <c r="L111" i="14"/>
  <c r="I111" i="14"/>
  <c r="X110" i="14"/>
  <c r="U110" i="14"/>
  <c r="R110" i="14"/>
  <c r="O110" i="14"/>
  <c r="L110" i="14"/>
  <c r="I110" i="14"/>
  <c r="X109" i="14"/>
  <c r="U109" i="14"/>
  <c r="R109" i="14"/>
  <c r="O109" i="14"/>
  <c r="L109" i="14"/>
  <c r="I109" i="14"/>
  <c r="X108" i="14"/>
  <c r="U108" i="14"/>
  <c r="R108" i="14"/>
  <c r="O108" i="14"/>
  <c r="L108" i="14"/>
  <c r="I108" i="14"/>
  <c r="X107" i="14"/>
  <c r="U107" i="14"/>
  <c r="R107" i="14"/>
  <c r="O107" i="14"/>
  <c r="L107" i="14"/>
  <c r="I107" i="14"/>
  <c r="X106" i="14"/>
  <c r="U106" i="14"/>
  <c r="R106" i="14"/>
  <c r="O106" i="14"/>
  <c r="L106" i="14"/>
  <c r="I106" i="14"/>
  <c r="X105" i="14"/>
  <c r="U105" i="14"/>
  <c r="R105" i="14"/>
  <c r="O105" i="14"/>
  <c r="L105" i="14"/>
  <c r="I105" i="14"/>
  <c r="X104" i="14"/>
  <c r="U104" i="14"/>
  <c r="R104" i="14"/>
  <c r="O104" i="14"/>
  <c r="L104" i="14"/>
  <c r="I104" i="14"/>
  <c r="X103" i="14"/>
  <c r="U103" i="14"/>
  <c r="R103" i="14"/>
  <c r="O103" i="14"/>
  <c r="L103" i="14"/>
  <c r="I103" i="14"/>
  <c r="X102" i="14"/>
  <c r="U102" i="14"/>
  <c r="R102" i="14"/>
  <c r="O102" i="14"/>
  <c r="L102" i="14"/>
  <c r="I102" i="14"/>
  <c r="X101" i="14"/>
  <c r="U101" i="14"/>
  <c r="R101" i="14"/>
  <c r="O101" i="14"/>
  <c r="L101" i="14"/>
  <c r="I101" i="14"/>
  <c r="X100" i="14"/>
  <c r="U100" i="14"/>
  <c r="R100" i="14"/>
  <c r="O100" i="14"/>
  <c r="L100" i="14"/>
  <c r="I100" i="14"/>
  <c r="X99" i="14"/>
  <c r="U99" i="14"/>
  <c r="R99" i="14"/>
  <c r="O99" i="14"/>
  <c r="L99" i="14"/>
  <c r="I99" i="14"/>
  <c r="X98" i="14"/>
  <c r="U98" i="14"/>
  <c r="R98" i="14"/>
  <c r="O98" i="14"/>
  <c r="L98" i="14"/>
  <c r="I98" i="14"/>
  <c r="X97" i="14"/>
  <c r="U97" i="14"/>
  <c r="R97" i="14"/>
  <c r="O97" i="14"/>
  <c r="L97" i="14"/>
  <c r="I97" i="14"/>
  <c r="X96" i="14"/>
  <c r="U96" i="14"/>
  <c r="R96" i="14"/>
  <c r="O96" i="14"/>
  <c r="L96" i="14"/>
  <c r="I96" i="14"/>
  <c r="X95" i="14"/>
  <c r="U95" i="14"/>
  <c r="R95" i="14"/>
  <c r="O95" i="14"/>
  <c r="L95" i="14"/>
  <c r="I95" i="14"/>
  <c r="X94" i="14"/>
  <c r="U94" i="14"/>
  <c r="R94" i="14"/>
  <c r="O94" i="14"/>
  <c r="L94" i="14"/>
  <c r="I94" i="14"/>
  <c r="X93" i="14"/>
  <c r="U93" i="14"/>
  <c r="R93" i="14"/>
  <c r="O93" i="14"/>
  <c r="L93" i="14"/>
  <c r="I93" i="14"/>
  <c r="X92" i="14"/>
  <c r="U92" i="14"/>
  <c r="R92" i="14"/>
  <c r="O92" i="14"/>
  <c r="L92" i="14"/>
  <c r="I92" i="14"/>
  <c r="X91" i="14"/>
  <c r="U91" i="14"/>
  <c r="R91" i="14"/>
  <c r="O91" i="14"/>
  <c r="L91" i="14"/>
  <c r="I91" i="14"/>
  <c r="X90" i="14"/>
  <c r="U90" i="14"/>
  <c r="R90" i="14"/>
  <c r="O90" i="14"/>
  <c r="L90" i="14"/>
  <c r="I90" i="14"/>
  <c r="X89" i="14"/>
  <c r="U89" i="14"/>
  <c r="R89" i="14"/>
  <c r="O89" i="14"/>
  <c r="L89" i="14"/>
  <c r="I89" i="14"/>
  <c r="X88" i="14"/>
  <c r="U88" i="14"/>
  <c r="R88" i="14"/>
  <c r="O88" i="14"/>
  <c r="L88" i="14"/>
  <c r="I88" i="14"/>
  <c r="X87" i="14"/>
  <c r="U87" i="14"/>
  <c r="R87" i="14"/>
  <c r="O87" i="14"/>
  <c r="L87" i="14"/>
  <c r="I87" i="14"/>
  <c r="X86" i="14"/>
  <c r="U86" i="14"/>
  <c r="R86" i="14"/>
  <c r="O86" i="14"/>
  <c r="L86" i="14"/>
  <c r="I86" i="14"/>
  <c r="X85" i="14"/>
  <c r="U85" i="14"/>
  <c r="R85" i="14"/>
  <c r="O85" i="14"/>
  <c r="L85" i="14"/>
  <c r="I85" i="14"/>
  <c r="X84" i="14"/>
  <c r="U84" i="14"/>
  <c r="R84" i="14"/>
  <c r="O84" i="14"/>
  <c r="L84" i="14"/>
  <c r="I84" i="14"/>
  <c r="X83" i="14"/>
  <c r="U83" i="14"/>
  <c r="R83" i="14"/>
  <c r="O83" i="14"/>
  <c r="L83" i="14"/>
  <c r="I83" i="14"/>
  <c r="X82" i="14"/>
  <c r="U82" i="14"/>
  <c r="R82" i="14"/>
  <c r="O82" i="14"/>
  <c r="L82" i="14"/>
  <c r="I82" i="14"/>
  <c r="X81" i="14"/>
  <c r="U81" i="14"/>
  <c r="R81" i="14"/>
  <c r="O81" i="14"/>
  <c r="L81" i="14"/>
  <c r="I81" i="14"/>
  <c r="X80" i="14"/>
  <c r="U80" i="14"/>
  <c r="R80" i="14"/>
  <c r="O80" i="14"/>
  <c r="L80" i="14"/>
  <c r="I80" i="14"/>
  <c r="X79" i="14"/>
  <c r="U79" i="14"/>
  <c r="R79" i="14"/>
  <c r="O79" i="14"/>
  <c r="L79" i="14"/>
  <c r="I79" i="14"/>
  <c r="X78" i="14"/>
  <c r="U78" i="14"/>
  <c r="R78" i="14"/>
  <c r="O78" i="14"/>
  <c r="L78" i="14"/>
  <c r="I78" i="14"/>
  <c r="X77" i="14"/>
  <c r="U77" i="14"/>
  <c r="R77" i="14"/>
  <c r="O77" i="14"/>
  <c r="L77" i="14"/>
  <c r="I77" i="14"/>
  <c r="X76" i="14"/>
  <c r="U76" i="14"/>
  <c r="R76" i="14"/>
  <c r="O76" i="14"/>
  <c r="L76" i="14"/>
  <c r="I76" i="14"/>
  <c r="X75" i="14"/>
  <c r="U75" i="14"/>
  <c r="R75" i="14"/>
  <c r="O75" i="14"/>
  <c r="L75" i="14"/>
  <c r="I75" i="14"/>
  <c r="X74" i="14"/>
  <c r="U74" i="14"/>
  <c r="R74" i="14"/>
  <c r="O74" i="14"/>
  <c r="L74" i="14"/>
  <c r="I74" i="14"/>
  <c r="X73" i="14"/>
  <c r="U73" i="14"/>
  <c r="R73" i="14"/>
  <c r="O73" i="14"/>
  <c r="L73" i="14"/>
  <c r="I73" i="14"/>
  <c r="X72" i="14"/>
  <c r="U72" i="14"/>
  <c r="R72" i="14"/>
  <c r="O72" i="14"/>
  <c r="L72" i="14"/>
  <c r="I72" i="14"/>
  <c r="X71" i="14"/>
  <c r="U71" i="14"/>
  <c r="R71" i="14"/>
  <c r="O71" i="14"/>
  <c r="L71" i="14"/>
  <c r="I71" i="14"/>
  <c r="X70" i="14"/>
  <c r="U70" i="14"/>
  <c r="R70" i="14"/>
  <c r="O70" i="14"/>
  <c r="L70" i="14"/>
  <c r="I70" i="14"/>
  <c r="X69" i="14"/>
  <c r="U69" i="14"/>
  <c r="R69" i="14"/>
  <c r="O69" i="14"/>
  <c r="L69" i="14"/>
  <c r="I69" i="14"/>
  <c r="X68" i="14"/>
  <c r="U68" i="14"/>
  <c r="R68" i="14"/>
  <c r="O68" i="14"/>
  <c r="L68" i="14"/>
  <c r="I68" i="14"/>
  <c r="X67" i="14"/>
  <c r="U67" i="14"/>
  <c r="R67" i="14"/>
  <c r="O67" i="14"/>
  <c r="L67" i="14"/>
  <c r="I67" i="14"/>
  <c r="X66" i="14"/>
  <c r="U66" i="14"/>
  <c r="R66" i="14"/>
  <c r="O66" i="14"/>
  <c r="L66" i="14"/>
  <c r="I66" i="14"/>
  <c r="X65" i="14"/>
  <c r="U65" i="14"/>
  <c r="R65" i="14"/>
  <c r="O65" i="14"/>
  <c r="L65" i="14"/>
  <c r="I65" i="14"/>
  <c r="X64" i="14"/>
  <c r="U64" i="14"/>
  <c r="R64" i="14"/>
  <c r="O64" i="14"/>
  <c r="L64" i="14"/>
  <c r="I64" i="14"/>
  <c r="X63" i="14"/>
  <c r="U63" i="14"/>
  <c r="R63" i="14"/>
  <c r="O63" i="14"/>
  <c r="L63" i="14"/>
  <c r="I63" i="14"/>
  <c r="X62" i="14"/>
  <c r="U62" i="14"/>
  <c r="R62" i="14"/>
  <c r="O62" i="14"/>
  <c r="L62" i="14"/>
  <c r="I62" i="14"/>
  <c r="X61" i="14"/>
  <c r="U61" i="14"/>
  <c r="R61" i="14"/>
  <c r="O61" i="14"/>
  <c r="L61" i="14"/>
  <c r="I61" i="14"/>
  <c r="X60" i="14"/>
  <c r="U60" i="14"/>
  <c r="R60" i="14"/>
  <c r="O60" i="14"/>
  <c r="L60" i="14"/>
  <c r="I60" i="14"/>
  <c r="X59" i="14"/>
  <c r="U59" i="14"/>
  <c r="R59" i="14"/>
  <c r="O59" i="14"/>
  <c r="L59" i="14"/>
  <c r="I59" i="14"/>
  <c r="X58" i="14"/>
  <c r="U58" i="14"/>
  <c r="R58" i="14"/>
  <c r="O58" i="14"/>
  <c r="L58" i="14"/>
  <c r="I58" i="14"/>
  <c r="X57" i="14"/>
  <c r="U57" i="14"/>
  <c r="R57" i="14"/>
  <c r="O57" i="14"/>
  <c r="L57" i="14"/>
  <c r="I57" i="14"/>
  <c r="X56" i="14"/>
  <c r="U56" i="14"/>
  <c r="R56" i="14"/>
  <c r="O56" i="14"/>
  <c r="L56" i="14"/>
  <c r="I56" i="14"/>
  <c r="X55" i="14"/>
  <c r="U55" i="14"/>
  <c r="R55" i="14"/>
  <c r="O55" i="14"/>
  <c r="L55" i="14"/>
  <c r="I55" i="14"/>
  <c r="X54" i="14"/>
  <c r="U54" i="14"/>
  <c r="R54" i="14"/>
  <c r="O54" i="14"/>
  <c r="L54" i="14"/>
  <c r="I54" i="14"/>
  <c r="X53" i="14"/>
  <c r="U53" i="14"/>
  <c r="R53" i="14"/>
  <c r="O53" i="14"/>
  <c r="L53" i="14"/>
  <c r="I53" i="14"/>
  <c r="X52" i="14"/>
  <c r="U52" i="14"/>
  <c r="R52" i="14"/>
  <c r="O52" i="14"/>
  <c r="L52" i="14"/>
  <c r="I52" i="14"/>
  <c r="X51" i="14"/>
  <c r="U51" i="14"/>
  <c r="R51" i="14"/>
  <c r="O51" i="14"/>
  <c r="L51" i="14"/>
  <c r="I51" i="14"/>
  <c r="X50" i="14"/>
  <c r="U50" i="14"/>
  <c r="R50" i="14"/>
  <c r="O50" i="14"/>
  <c r="L50" i="14"/>
  <c r="I50" i="14"/>
  <c r="X49" i="14"/>
  <c r="U49" i="14"/>
  <c r="R49" i="14"/>
  <c r="O49" i="14"/>
  <c r="L49" i="14"/>
  <c r="I49" i="14"/>
  <c r="X48" i="14"/>
  <c r="U48" i="14"/>
  <c r="R48" i="14"/>
  <c r="O48" i="14"/>
  <c r="L48" i="14"/>
  <c r="I48" i="14"/>
  <c r="X47" i="14"/>
  <c r="U47" i="14"/>
  <c r="R47" i="14"/>
  <c r="O47" i="14"/>
  <c r="L47" i="14"/>
  <c r="I47" i="14"/>
  <c r="X46" i="14"/>
  <c r="U46" i="14"/>
  <c r="R46" i="14"/>
  <c r="O46" i="14"/>
  <c r="L46" i="14"/>
  <c r="I46" i="14"/>
  <c r="X45" i="14"/>
  <c r="U45" i="14"/>
  <c r="R45" i="14"/>
  <c r="O45" i="14"/>
  <c r="L45" i="14"/>
  <c r="I45" i="14"/>
  <c r="X44" i="14"/>
  <c r="U44" i="14"/>
  <c r="R44" i="14"/>
  <c r="O44" i="14"/>
  <c r="L44" i="14"/>
  <c r="I44" i="14"/>
  <c r="X43" i="14"/>
  <c r="U43" i="14"/>
  <c r="R43" i="14"/>
  <c r="O43" i="14"/>
  <c r="L43" i="14"/>
  <c r="I43" i="14"/>
  <c r="X42" i="14"/>
  <c r="U42" i="14"/>
  <c r="R42" i="14"/>
  <c r="O42" i="14"/>
  <c r="L42" i="14"/>
  <c r="I42" i="14"/>
  <c r="X41" i="14"/>
  <c r="U41" i="14"/>
  <c r="R41" i="14"/>
  <c r="O41" i="14"/>
  <c r="L41" i="14"/>
  <c r="I41" i="14"/>
  <c r="X40" i="14"/>
  <c r="U40" i="14"/>
  <c r="R40" i="14"/>
  <c r="O40" i="14"/>
  <c r="L40" i="14"/>
  <c r="I40" i="14"/>
  <c r="X39" i="14"/>
  <c r="U39" i="14"/>
  <c r="R39" i="14"/>
  <c r="O39" i="14"/>
  <c r="L39" i="14"/>
  <c r="I39" i="14"/>
  <c r="X38" i="14"/>
  <c r="U38" i="14"/>
  <c r="R38" i="14"/>
  <c r="O38" i="14"/>
  <c r="L38" i="14"/>
  <c r="I38" i="14"/>
  <c r="X37" i="14"/>
  <c r="U37" i="14"/>
  <c r="R37" i="14"/>
  <c r="O37" i="14"/>
  <c r="L37" i="14"/>
  <c r="I37" i="14"/>
  <c r="X36" i="14"/>
  <c r="U36" i="14"/>
  <c r="R36" i="14"/>
  <c r="O36" i="14"/>
  <c r="L36" i="14"/>
  <c r="I36" i="14"/>
  <c r="X35" i="14"/>
  <c r="U35" i="14"/>
  <c r="R35" i="14"/>
  <c r="O35" i="14"/>
  <c r="L35" i="14"/>
  <c r="I35" i="14"/>
  <c r="X34" i="14"/>
  <c r="U34" i="14"/>
  <c r="R34" i="14"/>
  <c r="O34" i="14"/>
  <c r="L34" i="14"/>
  <c r="I34" i="14"/>
  <c r="X33" i="14"/>
  <c r="U33" i="14"/>
  <c r="R33" i="14"/>
  <c r="O33" i="14"/>
  <c r="L33" i="14"/>
  <c r="I33" i="14"/>
  <c r="X32" i="14"/>
  <c r="U32" i="14"/>
  <c r="R32" i="14"/>
  <c r="O32" i="14"/>
  <c r="L32" i="14"/>
  <c r="I32" i="14"/>
  <c r="X31" i="14"/>
  <c r="U31" i="14"/>
  <c r="R31" i="14"/>
  <c r="O31" i="14"/>
  <c r="L31" i="14"/>
  <c r="I31" i="14"/>
  <c r="X30" i="14"/>
  <c r="U30" i="14"/>
  <c r="R30" i="14"/>
  <c r="O30" i="14"/>
  <c r="L30" i="14"/>
  <c r="I30" i="14"/>
  <c r="X29" i="14"/>
  <c r="U29" i="14"/>
  <c r="R29" i="14"/>
  <c r="O29" i="14"/>
  <c r="L29" i="14"/>
  <c r="I29" i="14"/>
  <c r="X28" i="14"/>
  <c r="U28" i="14"/>
  <c r="R28" i="14"/>
  <c r="O28" i="14"/>
  <c r="L28" i="14"/>
  <c r="I28" i="14"/>
  <c r="X27" i="14"/>
  <c r="U27" i="14"/>
  <c r="R27" i="14"/>
  <c r="O27" i="14"/>
  <c r="L27" i="14"/>
  <c r="I27" i="14"/>
  <c r="X26" i="14"/>
  <c r="U26" i="14"/>
  <c r="R26" i="14"/>
  <c r="O26" i="14"/>
  <c r="L26" i="14"/>
  <c r="I26" i="14"/>
  <c r="X25" i="14"/>
  <c r="U25" i="14"/>
  <c r="R25" i="14"/>
  <c r="O25" i="14"/>
  <c r="L25" i="14"/>
  <c r="I25" i="14"/>
  <c r="X24" i="14"/>
  <c r="U24" i="14"/>
  <c r="R24" i="14"/>
  <c r="O24" i="14"/>
  <c r="L24" i="14"/>
  <c r="I24" i="14"/>
  <c r="X23" i="14"/>
  <c r="U23" i="14"/>
  <c r="R23" i="14"/>
  <c r="O23" i="14"/>
  <c r="L23" i="14"/>
  <c r="I23" i="14"/>
  <c r="X22" i="14"/>
  <c r="U22" i="14"/>
  <c r="R22" i="14"/>
  <c r="O22" i="14"/>
  <c r="L22" i="14"/>
  <c r="I22" i="14"/>
  <c r="X21" i="14"/>
  <c r="U21" i="14"/>
  <c r="R21" i="14"/>
  <c r="O21" i="14"/>
  <c r="L21" i="14"/>
  <c r="X20" i="14"/>
  <c r="U20" i="14"/>
  <c r="R20" i="14"/>
  <c r="O20" i="14"/>
  <c r="L20" i="14"/>
  <c r="I20" i="14"/>
  <c r="X19" i="14"/>
  <c r="U19" i="14"/>
  <c r="R19" i="14"/>
  <c r="O19" i="14"/>
  <c r="L19" i="14"/>
  <c r="I19" i="14"/>
  <c r="X18" i="14"/>
  <c r="U18" i="14"/>
  <c r="R18" i="14"/>
  <c r="O18" i="14"/>
  <c r="L18" i="14"/>
  <c r="I18" i="14"/>
  <c r="X17" i="14"/>
  <c r="U17" i="14"/>
  <c r="R17" i="14"/>
  <c r="O17" i="14"/>
  <c r="L17" i="14"/>
  <c r="I17" i="14"/>
  <c r="X16" i="14"/>
  <c r="U16" i="14"/>
  <c r="R16" i="14"/>
  <c r="O16" i="14"/>
  <c r="L16" i="14"/>
  <c r="I16" i="14"/>
  <c r="X15" i="14"/>
  <c r="U15" i="14"/>
  <c r="R15" i="14"/>
  <c r="O15" i="14"/>
  <c r="L15" i="14"/>
  <c r="I15" i="14"/>
  <c r="X14" i="14"/>
  <c r="U14" i="14"/>
  <c r="R14" i="14"/>
  <c r="O14" i="14"/>
  <c r="L14" i="14"/>
  <c r="I14" i="14"/>
  <c r="X13" i="14"/>
  <c r="U13" i="14"/>
  <c r="R13" i="14"/>
  <c r="O13" i="14"/>
  <c r="L13" i="14"/>
  <c r="I13" i="14"/>
  <c r="X12" i="14"/>
  <c r="U12" i="14"/>
  <c r="R12" i="14"/>
  <c r="O12" i="14"/>
  <c r="L12" i="14"/>
  <c r="I12" i="14"/>
  <c r="X11" i="14"/>
  <c r="U11" i="14"/>
  <c r="R11" i="14"/>
  <c r="O11" i="14"/>
  <c r="L11" i="14"/>
  <c r="I11" i="14"/>
  <c r="X10" i="14"/>
  <c r="U10" i="14"/>
  <c r="R10" i="14"/>
  <c r="O10" i="14"/>
  <c r="L10" i="14"/>
  <c r="I10" i="14"/>
  <c r="X9" i="14"/>
  <c r="U9" i="14"/>
  <c r="R9" i="14"/>
  <c r="O9" i="14"/>
  <c r="L9" i="14"/>
  <c r="I9" i="14"/>
  <c r="X8" i="14"/>
  <c r="U8" i="14"/>
  <c r="R8" i="14"/>
  <c r="O8" i="14"/>
  <c r="L8" i="14"/>
  <c r="I8" i="14"/>
  <c r="X7" i="14"/>
  <c r="U7" i="14"/>
  <c r="R7" i="14"/>
  <c r="O7" i="14"/>
  <c r="L7" i="14"/>
  <c r="I7" i="14"/>
  <c r="X6" i="14"/>
  <c r="U6" i="14"/>
  <c r="R6" i="14"/>
  <c r="O6" i="14"/>
  <c r="L6" i="14"/>
  <c r="I6" i="14"/>
  <c r="X5" i="14"/>
  <c r="U5" i="14"/>
  <c r="R5" i="14"/>
  <c r="O5" i="14"/>
  <c r="L5" i="14"/>
  <c r="I5" i="14"/>
  <c r="X4" i="14"/>
  <c r="U4" i="14"/>
  <c r="R4" i="14"/>
  <c r="O4" i="14"/>
  <c r="L4" i="14"/>
  <c r="I4" i="14"/>
  <c r="AA5" i="14" l="1"/>
  <c r="AA22" i="14"/>
  <c r="AA138" i="14"/>
  <c r="AA13" i="14"/>
  <c r="AA15" i="14"/>
  <c r="AA23" i="14"/>
  <c r="AA21" i="14"/>
  <c r="AA96" i="14"/>
  <c r="AA100" i="14"/>
  <c r="AA151" i="14"/>
  <c r="AA159" i="14"/>
  <c r="AA179" i="14"/>
  <c r="AA223" i="14"/>
  <c r="AA28" i="14"/>
  <c r="AA36" i="14"/>
  <c r="AA44" i="14"/>
  <c r="AA51" i="14"/>
  <c r="AA59" i="14"/>
  <c r="AA67" i="14"/>
  <c r="AA75" i="14"/>
  <c r="AA83" i="14"/>
  <c r="AA107" i="14"/>
  <c r="AA130" i="14"/>
  <c r="AA27" i="14"/>
  <c r="AA114" i="14"/>
  <c r="AA76" i="14"/>
  <c r="AA173" i="14"/>
  <c r="AA183" i="14"/>
  <c r="AA26" i="14"/>
  <c r="AA128" i="14"/>
  <c r="AA137" i="14"/>
  <c r="AA144" i="14"/>
  <c r="AA168" i="14"/>
  <c r="AA211" i="14"/>
  <c r="AA226" i="14"/>
  <c r="AA25" i="14"/>
  <c r="AA192" i="14"/>
  <c r="AA232" i="14"/>
  <c r="AA239" i="14"/>
  <c r="AA24" i="14"/>
  <c r="AA121" i="14"/>
  <c r="AA7" i="14"/>
  <c r="AA17" i="14"/>
  <c r="AA38" i="14"/>
  <c r="AA46" i="14"/>
  <c r="AA53" i="14"/>
  <c r="AA61" i="14"/>
  <c r="AA69" i="14"/>
  <c r="AA77" i="14"/>
  <c r="AA85" i="14"/>
  <c r="AA93" i="14"/>
  <c r="AA101" i="14"/>
  <c r="AA115" i="14"/>
  <c r="AA132" i="14"/>
  <c r="AA139" i="14"/>
  <c r="AA146" i="14"/>
  <c r="AA153" i="14"/>
  <c r="AA161" i="14"/>
  <c r="AA170" i="14"/>
  <c r="AA174" i="14"/>
  <c r="AA180" i="14"/>
  <c r="AA194" i="14"/>
  <c r="AA206" i="14"/>
  <c r="AA217" i="14"/>
  <c r="AA228" i="14"/>
  <c r="AA234" i="14"/>
  <c r="AA240" i="14"/>
  <c r="AA6" i="14"/>
  <c r="AA16" i="14"/>
  <c r="AA45" i="14"/>
  <c r="AA84" i="14"/>
  <c r="AA108" i="14"/>
  <c r="AA131" i="14"/>
  <c r="AA152" i="14"/>
  <c r="AA160" i="14"/>
  <c r="AA169" i="14"/>
  <c r="AA193" i="14"/>
  <c r="AA200" i="14"/>
  <c r="AA212" i="14"/>
  <c r="AA227" i="14"/>
  <c r="AA233" i="14"/>
  <c r="AA4" i="14"/>
  <c r="AA12" i="14"/>
  <c r="AA14" i="14"/>
  <c r="AA43" i="14"/>
  <c r="AA66" i="14"/>
  <c r="AA82" i="14"/>
  <c r="AA99" i="14"/>
  <c r="AA106" i="14"/>
  <c r="AA158" i="14"/>
  <c r="AA165" i="14"/>
  <c r="AA167" i="14"/>
  <c r="AA182" i="14"/>
  <c r="AA187" i="14"/>
  <c r="AA191" i="14"/>
  <c r="AA199" i="14"/>
  <c r="AA210" i="14"/>
  <c r="AA216" i="14"/>
  <c r="AA222" i="14"/>
  <c r="AA225" i="14"/>
  <c r="AA231" i="14"/>
  <c r="AA238" i="14"/>
  <c r="AA245" i="14"/>
  <c r="AA11" i="14"/>
  <c r="AA42" i="14"/>
  <c r="AA57" i="14"/>
  <c r="AA81" i="14"/>
  <c r="AA98" i="14"/>
  <c r="AA105" i="14"/>
  <c r="AA111" i="14"/>
  <c r="AA150" i="14"/>
  <c r="AA157" i="14"/>
  <c r="AA164" i="14"/>
  <c r="AA166" i="14"/>
  <c r="AA178" i="14"/>
  <c r="AA186" i="14"/>
  <c r="AA198" i="14"/>
  <c r="AA215" i="14"/>
  <c r="AA221" i="14"/>
  <c r="AA230" i="14"/>
  <c r="AA237" i="14"/>
  <c r="AA244" i="14"/>
  <c r="AA10" i="14"/>
  <c r="AA20" i="14"/>
  <c r="AA41" i="14"/>
  <c r="AA48" i="14"/>
  <c r="AA56" i="14"/>
  <c r="AA64" i="14"/>
  <c r="AA72" i="14"/>
  <c r="AA80" i="14"/>
  <c r="AA97" i="14"/>
  <c r="AA104" i="14"/>
  <c r="AA110" i="14"/>
  <c r="AA120" i="14"/>
  <c r="AA123" i="14"/>
  <c r="AA149" i="14"/>
  <c r="AA163" i="14"/>
  <c r="AA177" i="14"/>
  <c r="AA197" i="14"/>
  <c r="AA209" i="14"/>
  <c r="AA214" i="14"/>
  <c r="AA220" i="14"/>
  <c r="AA236" i="14"/>
  <c r="AA243" i="14"/>
  <c r="AA9" i="14"/>
  <c r="AA19" i="14"/>
  <c r="AA55" i="14"/>
  <c r="AA63" i="14"/>
  <c r="AA79" i="14"/>
  <c r="AA87" i="14"/>
  <c r="AA95" i="14"/>
  <c r="AA103" i="14"/>
  <c r="AA109" i="14"/>
  <c r="AA119" i="14"/>
  <c r="AA124" i="14"/>
  <c r="AA148" i="14"/>
  <c r="AA176" i="14"/>
  <c r="AA181" i="14"/>
  <c r="AA185" i="14"/>
  <c r="AA189" i="14"/>
  <c r="AA196" i="14"/>
  <c r="AA202" i="14"/>
  <c r="AA203" i="14"/>
  <c r="AA208" i="14"/>
  <c r="AA213" i="14"/>
  <c r="AA219" i="14"/>
  <c r="AA229" i="14"/>
  <c r="AA235" i="14"/>
  <c r="AA242" i="14"/>
  <c r="AA8" i="14"/>
  <c r="AA18" i="14"/>
  <c r="AA47" i="14"/>
  <c r="AA54" i="14"/>
  <c r="AA62" i="14"/>
  <c r="AA70" i="14"/>
  <c r="AA78" i="14"/>
  <c r="AA86" i="14"/>
  <c r="AA94" i="14"/>
  <c r="AA102" i="14"/>
  <c r="AA122" i="14"/>
  <c r="AA133" i="14"/>
  <c r="AA140" i="14"/>
  <c r="AA147" i="14"/>
  <c r="AA162" i="14"/>
  <c r="AA175" i="14"/>
  <c r="AA188" i="14"/>
  <c r="AA195" i="14"/>
  <c r="AA201" i="14"/>
  <c r="AA218" i="14"/>
  <c r="AA241" i="14"/>
  <c r="AA30" i="14"/>
  <c r="AA35" i="14"/>
  <c r="AA29" i="14"/>
  <c r="AA34" i="14"/>
  <c r="AA32" i="14"/>
  <c r="AA37" i="14"/>
  <c r="AA33" i="14"/>
  <c r="AA40" i="14"/>
  <c r="AA31" i="14"/>
  <c r="AA39" i="14"/>
  <c r="AA52" i="14"/>
  <c r="AA50" i="14"/>
  <c r="AA49" i="14"/>
  <c r="AA60" i="14"/>
  <c r="AA58" i="14"/>
  <c r="AA68" i="14"/>
  <c r="AA74" i="14"/>
  <c r="AA65" i="14"/>
  <c r="AA73" i="14"/>
  <c r="AA71" i="14"/>
  <c r="AA92" i="14"/>
  <c r="AA91" i="14"/>
  <c r="AA90" i="14"/>
  <c r="AA89" i="14"/>
  <c r="AA88" i="14"/>
  <c r="AA113" i="14"/>
  <c r="AA112" i="14"/>
  <c r="AA118" i="14"/>
  <c r="AA117" i="14"/>
  <c r="AA116" i="14"/>
  <c r="AA127" i="14"/>
  <c r="AA125" i="14"/>
  <c r="AA129" i="14"/>
  <c r="AA126" i="14"/>
  <c r="AA136" i="14"/>
  <c r="AA135" i="14"/>
  <c r="AA141" i="14"/>
  <c r="AA134" i="14"/>
  <c r="AA145" i="14"/>
  <c r="AA143" i="14"/>
  <c r="AA142" i="14"/>
  <c r="AA156" i="14"/>
  <c r="AA155" i="14"/>
  <c r="AA154" i="14"/>
  <c r="AA172" i="14"/>
  <c r="AA171" i="14"/>
  <c r="AA184" i="14"/>
  <c r="AA190" i="14"/>
  <c r="AA207" i="14"/>
  <c r="AA224" i="14"/>
  <c r="AA205" i="14"/>
  <c r="AA204" i="14"/>
  <c r="I1085" i="10"/>
  <c r="L1085" i="10"/>
  <c r="O1085" i="10"/>
  <c r="R1085" i="10"/>
  <c r="U1085" i="10"/>
  <c r="X1085" i="10"/>
  <c r="X1189" i="10"/>
  <c r="U1189" i="10"/>
  <c r="R1189" i="10"/>
  <c r="O1189" i="10"/>
  <c r="L1189" i="10"/>
  <c r="I1189" i="10"/>
  <c r="AA1085" i="10" l="1"/>
  <c r="AA1189"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L1164" i="10"/>
  <c r="O1164" i="10"/>
  <c r="R1164" i="10"/>
  <c r="U1164" i="10"/>
  <c r="X1164" i="10"/>
  <c r="L1165" i="10"/>
  <c r="O1165" i="10"/>
  <c r="R1165" i="10"/>
  <c r="U1165" i="10"/>
  <c r="X1165" i="10"/>
  <c r="L1166" i="10"/>
  <c r="O1166" i="10"/>
  <c r="R1166" i="10"/>
  <c r="U1166" i="10"/>
  <c r="X1166" i="10"/>
  <c r="L1167" i="10"/>
  <c r="O1167" i="10"/>
  <c r="R1167" i="10"/>
  <c r="U1167" i="10"/>
  <c r="X1167" i="10"/>
  <c r="L1168" i="10"/>
  <c r="O1168" i="10"/>
  <c r="R1168" i="10"/>
  <c r="U1168" i="10"/>
  <c r="X1168" i="10"/>
  <c r="L1169" i="10"/>
  <c r="O1169" i="10"/>
  <c r="R1169" i="10"/>
  <c r="U1169" i="10"/>
  <c r="X1169" i="10"/>
  <c r="L1170" i="10"/>
  <c r="O1170" i="10"/>
  <c r="R1170" i="10"/>
  <c r="U1170" i="10"/>
  <c r="X1170" i="10"/>
  <c r="L1171" i="10"/>
  <c r="O1171" i="10"/>
  <c r="R1171" i="10"/>
  <c r="U1171" i="10"/>
  <c r="X1171" i="10"/>
  <c r="L1172" i="10"/>
  <c r="O1172" i="10"/>
  <c r="R1172" i="10"/>
  <c r="U1172" i="10"/>
  <c r="X1172" i="10"/>
  <c r="L1173" i="10"/>
  <c r="O1173" i="10"/>
  <c r="R1173" i="10"/>
  <c r="U1173" i="10"/>
  <c r="X1173" i="10"/>
  <c r="L1174" i="10"/>
  <c r="O1174" i="10"/>
  <c r="R1174" i="10"/>
  <c r="U1174" i="10"/>
  <c r="X1174" i="10"/>
  <c r="L1175" i="10"/>
  <c r="O1175" i="10"/>
  <c r="R1175" i="10"/>
  <c r="U1175" i="10"/>
  <c r="X1175" i="10"/>
  <c r="L1176" i="10"/>
  <c r="O1176" i="10"/>
  <c r="R1176" i="10"/>
  <c r="U1176" i="10"/>
  <c r="X1176" i="10"/>
  <c r="L1177" i="10"/>
  <c r="O1177" i="10"/>
  <c r="R1177" i="10"/>
  <c r="U1177" i="10"/>
  <c r="X1177" i="10"/>
  <c r="L1178" i="10"/>
  <c r="O1178" i="10"/>
  <c r="R1178" i="10"/>
  <c r="U1178" i="10"/>
  <c r="X1178" i="10"/>
  <c r="L1179" i="10"/>
  <c r="O1179" i="10"/>
  <c r="R1179" i="10"/>
  <c r="U1179" i="10"/>
  <c r="X1179" i="10"/>
  <c r="L1180" i="10"/>
  <c r="O1180" i="10"/>
  <c r="R1180" i="10"/>
  <c r="U1180" i="10"/>
  <c r="X1180" i="10"/>
  <c r="L1181" i="10"/>
  <c r="O1181" i="10"/>
  <c r="R1181" i="10"/>
  <c r="U1181" i="10"/>
  <c r="X1181" i="10"/>
  <c r="L1182" i="10"/>
  <c r="O1182" i="10"/>
  <c r="R1182" i="10"/>
  <c r="U1182" i="10"/>
  <c r="X1182" i="10"/>
  <c r="L1183" i="10"/>
  <c r="O1183" i="10"/>
  <c r="R1183" i="10"/>
  <c r="U1183" i="10"/>
  <c r="X1183" i="10"/>
  <c r="L1184" i="10"/>
  <c r="O1184" i="10"/>
  <c r="R1184" i="10"/>
  <c r="U1184" i="10"/>
  <c r="X1184" i="10"/>
  <c r="L1185" i="10"/>
  <c r="O1185" i="10"/>
  <c r="R1185" i="10"/>
  <c r="U1185" i="10"/>
  <c r="X1185" i="10"/>
  <c r="L1186" i="10"/>
  <c r="O1186" i="10"/>
  <c r="R1186" i="10"/>
  <c r="U1186" i="10"/>
  <c r="X1186" i="10"/>
  <c r="L1187" i="10"/>
  <c r="O1187" i="10"/>
  <c r="R1187" i="10"/>
  <c r="U1187" i="10"/>
  <c r="X1187" i="10"/>
  <c r="L1188" i="10"/>
  <c r="O1188" i="10"/>
  <c r="R1188" i="10"/>
  <c r="U1188" i="10"/>
  <c r="X1188" i="10"/>
  <c r="X1163" i="10"/>
  <c r="U1163" i="10"/>
  <c r="R1163" i="10"/>
  <c r="O1163" i="10"/>
  <c r="L1163" i="10"/>
  <c r="AA1184" i="10" l="1"/>
  <c r="AA1174" i="10"/>
  <c r="AA1180" i="10"/>
  <c r="AA1188" i="10"/>
  <c r="AA1176" i="10"/>
  <c r="AA1181" i="10"/>
  <c r="AA1168" i="10"/>
  <c r="AA1172" i="10"/>
  <c r="AA1186" i="10"/>
  <c r="AA1182" i="10"/>
  <c r="AA1178" i="10"/>
  <c r="AA1170" i="10"/>
  <c r="AA1166" i="10"/>
  <c r="AA1164" i="10"/>
  <c r="AA1183" i="10"/>
  <c r="AA1175" i="10"/>
  <c r="AA1173" i="10"/>
  <c r="AA1167" i="10"/>
  <c r="AA1169" i="10"/>
  <c r="AA1185" i="10"/>
  <c r="AA1187" i="10"/>
  <c r="AA1163" i="10"/>
  <c r="AA1179" i="10"/>
  <c r="AA1177" i="10"/>
  <c r="AA1171" i="10"/>
  <c r="AA1165" i="10"/>
  <c r="N340" i="10"/>
  <c r="Q703" i="10" l="1"/>
  <c r="L1162" i="10"/>
  <c r="O1162" i="10"/>
  <c r="R1162" i="10"/>
  <c r="U1162" i="10"/>
  <c r="X1162" i="10"/>
  <c r="X1161" i="10"/>
  <c r="U1161" i="10"/>
  <c r="R1161" i="10"/>
  <c r="O1161" i="10"/>
  <c r="L1161" i="10"/>
  <c r="X1160" i="10"/>
  <c r="U1160" i="10"/>
  <c r="R1160" i="10"/>
  <c r="O1160" i="10"/>
  <c r="L1160" i="10"/>
  <c r="X1159" i="10"/>
  <c r="U1159" i="10"/>
  <c r="R1159" i="10"/>
  <c r="O1159" i="10"/>
  <c r="L1159" i="10"/>
  <c r="X1158" i="10"/>
  <c r="U1158" i="10"/>
  <c r="R1158" i="10"/>
  <c r="O1158" i="10"/>
  <c r="L1158" i="10"/>
  <c r="X1157" i="10"/>
  <c r="U1157" i="10"/>
  <c r="R1157" i="10"/>
  <c r="O1157" i="10"/>
  <c r="L1157" i="10"/>
  <c r="X1156" i="10"/>
  <c r="U1156" i="10"/>
  <c r="R1156" i="10"/>
  <c r="O1156" i="10"/>
  <c r="L1156" i="10"/>
  <c r="X1155" i="10"/>
  <c r="U1155" i="10"/>
  <c r="R1155" i="10"/>
  <c r="O1155" i="10"/>
  <c r="L1155" i="10"/>
  <c r="X1154" i="10"/>
  <c r="U1154" i="10"/>
  <c r="R1154" i="10"/>
  <c r="O1154" i="10"/>
  <c r="L1154" i="10"/>
  <c r="X1153" i="10"/>
  <c r="U1153" i="10"/>
  <c r="R1153" i="10"/>
  <c r="O1153" i="10"/>
  <c r="L1153" i="10"/>
  <c r="X1152" i="10"/>
  <c r="U1152" i="10"/>
  <c r="R1152" i="10"/>
  <c r="O1152" i="10"/>
  <c r="L1152" i="10"/>
  <c r="X1151" i="10"/>
  <c r="U1151" i="10"/>
  <c r="R1151" i="10"/>
  <c r="O1151" i="10"/>
  <c r="L1151" i="10"/>
  <c r="X1150" i="10"/>
  <c r="U1150" i="10"/>
  <c r="R1150" i="10"/>
  <c r="O1150" i="10"/>
  <c r="L1150" i="10"/>
  <c r="I1150" i="10"/>
  <c r="I1151" i="10"/>
  <c r="I1152" i="10"/>
  <c r="I1153" i="10"/>
  <c r="I1154" i="10"/>
  <c r="I1155" i="10"/>
  <c r="I1156" i="10"/>
  <c r="I1157" i="10"/>
  <c r="I1158" i="10"/>
  <c r="I1159" i="10"/>
  <c r="I1160" i="10"/>
  <c r="I1161" i="10"/>
  <c r="I1162" i="10"/>
  <c r="AA1153" i="10" l="1"/>
  <c r="AA1150" i="10"/>
  <c r="AA1160" i="10"/>
  <c r="AA1159" i="10"/>
  <c r="AA1158" i="10"/>
  <c r="AA1157" i="10"/>
  <c r="AA1156" i="10"/>
  <c r="AA1155" i="10"/>
  <c r="AA1154" i="10"/>
  <c r="AA1162" i="10"/>
  <c r="AA1161" i="10"/>
  <c r="AA1152" i="10"/>
  <c r="AA1151" i="10"/>
  <c r="N130" i="10"/>
  <c r="I1119" i="10" l="1"/>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L1120" i="10"/>
  <c r="O1120" i="10"/>
  <c r="R1120" i="10"/>
  <c r="U1120" i="10"/>
  <c r="X1120" i="10"/>
  <c r="L1121" i="10"/>
  <c r="O1121" i="10"/>
  <c r="R1121" i="10"/>
  <c r="U1121" i="10"/>
  <c r="X1121" i="10"/>
  <c r="L1122" i="10"/>
  <c r="O1122" i="10"/>
  <c r="R1122" i="10"/>
  <c r="U1122" i="10"/>
  <c r="X1122" i="10"/>
  <c r="L1123" i="10"/>
  <c r="O1123" i="10"/>
  <c r="R1123" i="10"/>
  <c r="U1123" i="10"/>
  <c r="X1123" i="10"/>
  <c r="L1124" i="10"/>
  <c r="O1124" i="10"/>
  <c r="R1124" i="10"/>
  <c r="U1124" i="10"/>
  <c r="X1124" i="10"/>
  <c r="L1125" i="10"/>
  <c r="O1125" i="10"/>
  <c r="R1125" i="10"/>
  <c r="U1125" i="10"/>
  <c r="X1125" i="10"/>
  <c r="L1126" i="10"/>
  <c r="O1126" i="10"/>
  <c r="R1126" i="10"/>
  <c r="U1126" i="10"/>
  <c r="X1126" i="10"/>
  <c r="L1127" i="10"/>
  <c r="O1127" i="10"/>
  <c r="R1127" i="10"/>
  <c r="U1127" i="10"/>
  <c r="X1127" i="10"/>
  <c r="L1128" i="10"/>
  <c r="O1128" i="10"/>
  <c r="R1128" i="10"/>
  <c r="U1128" i="10"/>
  <c r="X1128" i="10"/>
  <c r="L1129" i="10"/>
  <c r="O1129" i="10"/>
  <c r="R1129" i="10"/>
  <c r="U1129" i="10"/>
  <c r="X1129" i="10"/>
  <c r="L1130" i="10"/>
  <c r="O1130" i="10"/>
  <c r="R1130" i="10"/>
  <c r="U1130" i="10"/>
  <c r="X1130" i="10"/>
  <c r="L1131" i="10"/>
  <c r="O1131" i="10"/>
  <c r="R1131" i="10"/>
  <c r="U1131" i="10"/>
  <c r="X1131" i="10"/>
  <c r="L1132" i="10"/>
  <c r="O1132" i="10"/>
  <c r="R1132" i="10"/>
  <c r="U1132" i="10"/>
  <c r="X1132" i="10"/>
  <c r="L1133" i="10"/>
  <c r="O1133" i="10"/>
  <c r="R1133" i="10"/>
  <c r="U1133" i="10"/>
  <c r="X1133" i="10"/>
  <c r="L1134" i="10"/>
  <c r="O1134" i="10"/>
  <c r="R1134" i="10"/>
  <c r="U1134" i="10"/>
  <c r="X1134" i="10"/>
  <c r="L1135" i="10"/>
  <c r="O1135" i="10"/>
  <c r="R1135" i="10"/>
  <c r="U1135" i="10"/>
  <c r="X1135" i="10"/>
  <c r="L1136" i="10"/>
  <c r="O1136" i="10"/>
  <c r="R1136" i="10"/>
  <c r="U1136" i="10"/>
  <c r="X1136" i="10"/>
  <c r="L1137" i="10"/>
  <c r="O1137" i="10"/>
  <c r="R1137" i="10"/>
  <c r="U1137" i="10"/>
  <c r="X1137" i="10"/>
  <c r="L1138" i="10"/>
  <c r="O1138" i="10"/>
  <c r="R1138" i="10"/>
  <c r="U1138" i="10"/>
  <c r="X1138" i="10"/>
  <c r="L1139" i="10"/>
  <c r="O1139" i="10"/>
  <c r="R1139" i="10"/>
  <c r="U1139" i="10"/>
  <c r="X1139" i="10"/>
  <c r="L1140" i="10"/>
  <c r="O1140" i="10"/>
  <c r="R1140" i="10"/>
  <c r="U1140" i="10"/>
  <c r="X1140" i="10"/>
  <c r="L1141" i="10"/>
  <c r="O1141" i="10"/>
  <c r="R1141" i="10"/>
  <c r="U1141" i="10"/>
  <c r="X1141" i="10"/>
  <c r="L1142" i="10"/>
  <c r="O1142" i="10"/>
  <c r="R1142" i="10"/>
  <c r="U1142" i="10"/>
  <c r="X1142" i="10"/>
  <c r="L1143" i="10"/>
  <c r="O1143" i="10"/>
  <c r="R1143" i="10"/>
  <c r="U1143" i="10"/>
  <c r="X1143" i="10"/>
  <c r="L1144" i="10"/>
  <c r="O1144" i="10"/>
  <c r="R1144" i="10"/>
  <c r="U1144" i="10"/>
  <c r="X1144" i="10"/>
  <c r="L1145" i="10"/>
  <c r="O1145" i="10"/>
  <c r="R1145" i="10"/>
  <c r="U1145" i="10"/>
  <c r="X1145" i="10"/>
  <c r="L1146" i="10"/>
  <c r="O1146" i="10"/>
  <c r="R1146" i="10"/>
  <c r="U1146" i="10"/>
  <c r="X1146" i="10"/>
  <c r="L1147" i="10"/>
  <c r="O1147" i="10"/>
  <c r="R1147" i="10"/>
  <c r="U1147" i="10"/>
  <c r="X1147" i="10"/>
  <c r="L1148" i="10"/>
  <c r="O1148" i="10"/>
  <c r="R1148" i="10"/>
  <c r="U1148" i="10"/>
  <c r="X1148" i="10"/>
  <c r="L1149" i="10"/>
  <c r="O1149" i="10"/>
  <c r="R1149" i="10"/>
  <c r="U1149" i="10"/>
  <c r="X1149" i="10"/>
  <c r="X1119" i="10"/>
  <c r="U1119" i="10"/>
  <c r="R1119" i="10"/>
  <c r="O1119" i="10"/>
  <c r="L1119" i="10"/>
  <c r="AA1145" i="10" l="1"/>
  <c r="AA1137" i="10"/>
  <c r="AA1122" i="10"/>
  <c r="AA1146" i="10"/>
  <c r="AA1119" i="10"/>
  <c r="AA1136" i="10"/>
  <c r="AA1129" i="10"/>
  <c r="AA1139" i="10"/>
  <c r="AA1149" i="10"/>
  <c r="AA1130" i="10"/>
  <c r="AA1126" i="10"/>
  <c r="AA1131" i="10"/>
  <c r="AA1125" i="10"/>
  <c r="AA1123" i="10"/>
  <c r="AA1138" i="10"/>
  <c r="AA1143" i="10"/>
  <c r="AA1134" i="10"/>
  <c r="AA1133" i="10"/>
  <c r="AA1127" i="10"/>
  <c r="AA1148" i="10"/>
  <c r="AA1141" i="10"/>
  <c r="AA1135" i="10"/>
  <c r="AA1124" i="10"/>
  <c r="AA1121" i="10"/>
  <c r="AA1120" i="10"/>
  <c r="AA1147" i="10"/>
  <c r="AA1144" i="10"/>
  <c r="AA1142" i="10"/>
  <c r="AA1140" i="10"/>
  <c r="AA1132" i="10"/>
  <c r="AA1128" i="10"/>
  <c r="I1094" i="10" l="1"/>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L1095" i="10"/>
  <c r="O1095" i="10"/>
  <c r="R1095" i="10"/>
  <c r="U1095" i="10"/>
  <c r="X1095" i="10"/>
  <c r="L1096" i="10"/>
  <c r="O1096" i="10"/>
  <c r="R1096" i="10"/>
  <c r="U1096" i="10"/>
  <c r="X1096" i="10"/>
  <c r="L1097" i="10"/>
  <c r="O1097" i="10"/>
  <c r="R1097" i="10"/>
  <c r="U1097" i="10"/>
  <c r="X1097" i="10"/>
  <c r="L1098" i="10"/>
  <c r="O1098" i="10"/>
  <c r="R1098" i="10"/>
  <c r="U1098" i="10"/>
  <c r="X1098" i="10"/>
  <c r="L1099" i="10"/>
  <c r="O1099" i="10"/>
  <c r="R1099" i="10"/>
  <c r="U1099" i="10"/>
  <c r="X1099" i="10"/>
  <c r="L1100" i="10"/>
  <c r="O1100" i="10"/>
  <c r="R1100" i="10"/>
  <c r="U1100" i="10"/>
  <c r="X1100" i="10"/>
  <c r="L1101" i="10"/>
  <c r="O1101" i="10"/>
  <c r="R1101" i="10"/>
  <c r="U1101" i="10"/>
  <c r="X1101" i="10"/>
  <c r="L1102" i="10"/>
  <c r="O1102" i="10"/>
  <c r="R1102" i="10"/>
  <c r="U1102" i="10"/>
  <c r="X1102" i="10"/>
  <c r="L1103" i="10"/>
  <c r="O1103" i="10"/>
  <c r="R1103" i="10"/>
  <c r="U1103" i="10"/>
  <c r="X1103" i="10"/>
  <c r="L1104" i="10"/>
  <c r="O1104" i="10"/>
  <c r="R1104" i="10"/>
  <c r="U1104" i="10"/>
  <c r="X1104" i="10"/>
  <c r="L1105" i="10"/>
  <c r="O1105" i="10"/>
  <c r="R1105" i="10"/>
  <c r="U1105" i="10"/>
  <c r="X1105" i="10"/>
  <c r="L1106" i="10"/>
  <c r="O1106" i="10"/>
  <c r="R1106" i="10"/>
  <c r="U1106" i="10"/>
  <c r="X1106" i="10"/>
  <c r="L1107" i="10"/>
  <c r="O1107" i="10"/>
  <c r="R1107" i="10"/>
  <c r="U1107" i="10"/>
  <c r="X1107" i="10"/>
  <c r="L1108" i="10"/>
  <c r="O1108" i="10"/>
  <c r="R1108" i="10"/>
  <c r="U1108" i="10"/>
  <c r="X1108" i="10"/>
  <c r="L1109" i="10"/>
  <c r="O1109" i="10"/>
  <c r="R1109" i="10"/>
  <c r="U1109" i="10"/>
  <c r="X1109" i="10"/>
  <c r="L1110" i="10"/>
  <c r="O1110" i="10"/>
  <c r="R1110" i="10"/>
  <c r="U1110" i="10"/>
  <c r="X1110" i="10"/>
  <c r="L1111" i="10"/>
  <c r="O1111" i="10"/>
  <c r="R1111" i="10"/>
  <c r="U1111" i="10"/>
  <c r="X1111" i="10"/>
  <c r="L1112" i="10"/>
  <c r="O1112" i="10"/>
  <c r="R1112" i="10"/>
  <c r="U1112" i="10"/>
  <c r="X1112" i="10"/>
  <c r="L1113" i="10"/>
  <c r="O1113" i="10"/>
  <c r="R1113" i="10"/>
  <c r="U1113" i="10"/>
  <c r="X1113" i="10"/>
  <c r="L1114" i="10"/>
  <c r="O1114" i="10"/>
  <c r="R1114" i="10"/>
  <c r="U1114" i="10"/>
  <c r="X1114" i="10"/>
  <c r="L1115" i="10"/>
  <c r="O1115" i="10"/>
  <c r="R1115" i="10"/>
  <c r="U1115" i="10"/>
  <c r="X1115" i="10"/>
  <c r="L1116" i="10"/>
  <c r="O1116" i="10"/>
  <c r="R1116" i="10"/>
  <c r="U1116" i="10"/>
  <c r="X1116" i="10"/>
  <c r="L1117" i="10"/>
  <c r="O1117" i="10"/>
  <c r="R1117" i="10"/>
  <c r="U1117" i="10"/>
  <c r="X1117" i="10"/>
  <c r="L1118" i="10"/>
  <c r="O1118" i="10"/>
  <c r="R1118" i="10"/>
  <c r="U1118" i="10"/>
  <c r="X1118" i="10"/>
  <c r="X1094" i="10"/>
  <c r="U1094" i="10"/>
  <c r="R1094" i="10"/>
  <c r="O1094" i="10"/>
  <c r="L1094" i="10"/>
  <c r="AA1114" i="10" l="1"/>
  <c r="AA1115" i="10"/>
  <c r="AA1110" i="10"/>
  <c r="AA1099" i="10"/>
  <c r="AA1111" i="10"/>
  <c r="AA1095" i="10"/>
  <c r="AA1118" i="10"/>
  <c r="AA1106" i="10"/>
  <c r="AA1102" i="10"/>
  <c r="AA1098" i="10"/>
  <c r="AA1117" i="10"/>
  <c r="AA1116" i="10"/>
  <c r="AA1113" i="10"/>
  <c r="AA1112" i="10"/>
  <c r="AA1109" i="10"/>
  <c r="AA1108" i="10"/>
  <c r="AA1103" i="10"/>
  <c r="AA1107" i="10"/>
  <c r="AA1105" i="10"/>
  <c r="AA1104" i="10"/>
  <c r="AA1101" i="10"/>
  <c r="AA1100" i="10"/>
  <c r="AA1097" i="10"/>
  <c r="AA1096" i="10"/>
  <c r="AA1094" i="10"/>
  <c r="P1049" i="10"/>
  <c r="I1060" i="10" l="1"/>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6" i="10"/>
  <c r="I1087" i="10"/>
  <c r="I1088" i="10"/>
  <c r="I1089" i="10"/>
  <c r="I1090" i="10"/>
  <c r="I1091" i="10"/>
  <c r="I1092" i="10"/>
  <c r="I1093" i="10"/>
  <c r="L1060" i="10"/>
  <c r="O1060" i="10"/>
  <c r="R1060" i="10"/>
  <c r="U1060" i="10"/>
  <c r="X1060" i="10"/>
  <c r="L1061" i="10"/>
  <c r="O1061" i="10"/>
  <c r="R1061" i="10"/>
  <c r="U1061" i="10"/>
  <c r="X1061" i="10"/>
  <c r="L1062" i="10"/>
  <c r="O1062" i="10"/>
  <c r="R1062" i="10"/>
  <c r="U1062" i="10"/>
  <c r="X1062" i="10"/>
  <c r="L1063" i="10"/>
  <c r="O1063" i="10"/>
  <c r="R1063" i="10"/>
  <c r="U1063" i="10"/>
  <c r="X1063" i="10"/>
  <c r="L1064" i="10"/>
  <c r="O1064" i="10"/>
  <c r="R1064" i="10"/>
  <c r="U1064" i="10"/>
  <c r="X1064" i="10"/>
  <c r="L1065" i="10"/>
  <c r="O1065" i="10"/>
  <c r="R1065" i="10"/>
  <c r="U1065" i="10"/>
  <c r="X1065" i="10"/>
  <c r="L1066" i="10"/>
  <c r="O1066" i="10"/>
  <c r="R1066" i="10"/>
  <c r="U1066" i="10"/>
  <c r="X1066" i="10"/>
  <c r="L1067" i="10"/>
  <c r="O1067" i="10"/>
  <c r="R1067" i="10"/>
  <c r="U1067" i="10"/>
  <c r="X1067" i="10"/>
  <c r="L1068" i="10"/>
  <c r="O1068" i="10"/>
  <c r="R1068" i="10"/>
  <c r="U1068" i="10"/>
  <c r="X1068" i="10"/>
  <c r="L1069" i="10"/>
  <c r="O1069" i="10"/>
  <c r="R1069" i="10"/>
  <c r="U1069" i="10"/>
  <c r="X1069" i="10"/>
  <c r="L1070" i="10"/>
  <c r="O1070" i="10"/>
  <c r="R1070" i="10"/>
  <c r="U1070" i="10"/>
  <c r="X1070" i="10"/>
  <c r="L1071" i="10"/>
  <c r="O1071" i="10"/>
  <c r="R1071" i="10"/>
  <c r="U1071" i="10"/>
  <c r="X1071" i="10"/>
  <c r="L1072" i="10"/>
  <c r="O1072" i="10"/>
  <c r="R1072" i="10"/>
  <c r="U1072" i="10"/>
  <c r="X1072" i="10"/>
  <c r="L1073" i="10"/>
  <c r="O1073" i="10"/>
  <c r="R1073" i="10"/>
  <c r="U1073" i="10"/>
  <c r="X1073" i="10"/>
  <c r="L1074" i="10"/>
  <c r="O1074" i="10"/>
  <c r="R1074" i="10"/>
  <c r="U1074" i="10"/>
  <c r="X1074" i="10"/>
  <c r="L1075" i="10"/>
  <c r="O1075" i="10"/>
  <c r="R1075" i="10"/>
  <c r="U1075" i="10"/>
  <c r="X1075" i="10"/>
  <c r="L1076" i="10"/>
  <c r="O1076" i="10"/>
  <c r="R1076" i="10"/>
  <c r="U1076" i="10"/>
  <c r="X1076" i="10"/>
  <c r="L1077" i="10"/>
  <c r="O1077" i="10"/>
  <c r="R1077" i="10"/>
  <c r="U1077" i="10"/>
  <c r="X1077" i="10"/>
  <c r="L1078" i="10"/>
  <c r="O1078" i="10"/>
  <c r="R1078" i="10"/>
  <c r="U1078" i="10"/>
  <c r="X1078" i="10"/>
  <c r="L1079" i="10"/>
  <c r="O1079" i="10"/>
  <c r="R1079" i="10"/>
  <c r="U1079" i="10"/>
  <c r="X1079" i="10"/>
  <c r="L1080" i="10"/>
  <c r="O1080" i="10"/>
  <c r="R1080" i="10"/>
  <c r="U1080" i="10"/>
  <c r="X1080" i="10"/>
  <c r="L1081" i="10"/>
  <c r="O1081" i="10"/>
  <c r="R1081" i="10"/>
  <c r="U1081" i="10"/>
  <c r="X1081" i="10"/>
  <c r="L1082" i="10"/>
  <c r="O1082" i="10"/>
  <c r="R1082" i="10"/>
  <c r="U1082" i="10"/>
  <c r="X1082" i="10"/>
  <c r="L1083" i="10"/>
  <c r="O1083" i="10"/>
  <c r="R1083" i="10"/>
  <c r="U1083" i="10"/>
  <c r="X1083" i="10"/>
  <c r="L1084" i="10"/>
  <c r="O1084" i="10"/>
  <c r="R1084" i="10"/>
  <c r="U1084" i="10"/>
  <c r="X1084" i="10"/>
  <c r="L1086" i="10"/>
  <c r="O1086" i="10"/>
  <c r="R1086" i="10"/>
  <c r="U1086" i="10"/>
  <c r="X1086" i="10"/>
  <c r="L1087" i="10"/>
  <c r="O1087" i="10"/>
  <c r="R1087" i="10"/>
  <c r="U1087" i="10"/>
  <c r="X1087" i="10"/>
  <c r="L1088" i="10"/>
  <c r="O1088" i="10"/>
  <c r="R1088" i="10"/>
  <c r="U1088" i="10"/>
  <c r="X1088" i="10"/>
  <c r="L1089" i="10"/>
  <c r="O1089" i="10"/>
  <c r="R1089" i="10"/>
  <c r="U1089" i="10"/>
  <c r="X1089" i="10"/>
  <c r="L1090" i="10"/>
  <c r="O1090" i="10"/>
  <c r="R1090" i="10"/>
  <c r="U1090" i="10"/>
  <c r="X1090" i="10"/>
  <c r="L1091" i="10"/>
  <c r="O1091" i="10"/>
  <c r="R1091" i="10"/>
  <c r="U1091" i="10"/>
  <c r="X1091" i="10"/>
  <c r="L1092" i="10"/>
  <c r="O1092" i="10"/>
  <c r="R1092" i="10"/>
  <c r="U1092" i="10"/>
  <c r="X1092" i="10"/>
  <c r="L1093" i="10"/>
  <c r="O1093" i="10"/>
  <c r="R1093" i="10"/>
  <c r="U1093" i="10"/>
  <c r="X1093" i="10"/>
  <c r="AA1086" i="10" l="1"/>
  <c r="AA1062" i="10"/>
  <c r="AA1091" i="10"/>
  <c r="AA1087" i="10"/>
  <c r="AA1078" i="10"/>
  <c r="AA1089" i="10"/>
  <c r="AA1071" i="10"/>
  <c r="AA1067" i="10"/>
  <c r="AA1083" i="10"/>
  <c r="AA1063" i="10"/>
  <c r="AA1073" i="10"/>
  <c r="AA1093" i="10"/>
  <c r="AA1075" i="10"/>
  <c r="AA1077" i="10"/>
  <c r="AA1061" i="10"/>
  <c r="AA1079" i="10"/>
  <c r="AA1092" i="10"/>
  <c r="AA1088" i="10"/>
  <c r="AA1084" i="10"/>
  <c r="AA1080" i="10"/>
  <c r="AA1076" i="10"/>
  <c r="AA1072" i="10"/>
  <c r="AA1068" i="10"/>
  <c r="AA1064" i="10"/>
  <c r="AA1060" i="10"/>
  <c r="AA1081" i="10"/>
  <c r="AA1070" i="10"/>
  <c r="AA1069" i="10"/>
  <c r="AA1065" i="10"/>
  <c r="AA1082" i="10"/>
  <c r="AA1066" i="10"/>
  <c r="AA1090" i="10"/>
  <c r="AA1074" i="10"/>
  <c r="N62" i="10"/>
  <c r="L1025" i="10" l="1"/>
  <c r="O1025" i="10"/>
  <c r="R1025" i="10"/>
  <c r="U1025" i="10"/>
  <c r="X1025" i="10"/>
  <c r="L1026" i="10"/>
  <c r="O1026" i="10"/>
  <c r="R1026" i="10"/>
  <c r="U1026" i="10"/>
  <c r="X1026" i="10"/>
  <c r="L1027" i="10"/>
  <c r="O1027" i="10"/>
  <c r="R1027" i="10"/>
  <c r="U1027" i="10"/>
  <c r="X1027" i="10"/>
  <c r="L1028" i="10"/>
  <c r="O1028" i="10"/>
  <c r="R1028" i="10"/>
  <c r="U1028" i="10"/>
  <c r="X1028" i="10"/>
  <c r="L1029" i="10"/>
  <c r="O1029" i="10"/>
  <c r="R1029" i="10"/>
  <c r="U1029" i="10"/>
  <c r="X1029" i="10"/>
  <c r="L1030" i="10"/>
  <c r="O1030" i="10"/>
  <c r="R1030" i="10"/>
  <c r="U1030" i="10"/>
  <c r="X1030" i="10"/>
  <c r="L1031" i="10"/>
  <c r="O1031" i="10"/>
  <c r="R1031" i="10"/>
  <c r="U1031" i="10"/>
  <c r="X1031" i="10"/>
  <c r="L1032" i="10"/>
  <c r="O1032" i="10"/>
  <c r="R1032" i="10"/>
  <c r="U1032" i="10"/>
  <c r="X1032" i="10"/>
  <c r="L1033" i="10"/>
  <c r="O1033" i="10"/>
  <c r="R1033" i="10"/>
  <c r="U1033" i="10"/>
  <c r="X1033" i="10"/>
  <c r="L1034" i="10"/>
  <c r="O1034" i="10"/>
  <c r="R1034" i="10"/>
  <c r="U1034" i="10"/>
  <c r="X1034" i="10"/>
  <c r="L1035" i="10"/>
  <c r="O1035" i="10"/>
  <c r="R1035" i="10"/>
  <c r="U1035" i="10"/>
  <c r="X1035" i="10"/>
  <c r="L1036" i="10"/>
  <c r="O1036" i="10"/>
  <c r="R1036" i="10"/>
  <c r="U1036" i="10"/>
  <c r="X1036" i="10"/>
  <c r="L1037" i="10"/>
  <c r="O1037" i="10"/>
  <c r="R1037" i="10"/>
  <c r="U1037" i="10"/>
  <c r="X1037" i="10"/>
  <c r="L1038" i="10"/>
  <c r="O1038" i="10"/>
  <c r="R1038" i="10"/>
  <c r="U1038" i="10"/>
  <c r="X1038" i="10"/>
  <c r="L1039" i="10"/>
  <c r="O1039" i="10"/>
  <c r="R1039" i="10"/>
  <c r="U1039" i="10"/>
  <c r="X1039" i="10"/>
  <c r="L1040" i="10"/>
  <c r="O1040" i="10"/>
  <c r="R1040" i="10"/>
  <c r="U1040" i="10"/>
  <c r="X1040" i="10"/>
  <c r="L1041" i="10"/>
  <c r="O1041" i="10"/>
  <c r="R1041" i="10"/>
  <c r="U1041" i="10"/>
  <c r="X1041" i="10"/>
  <c r="L1042" i="10"/>
  <c r="O1042" i="10"/>
  <c r="R1042" i="10"/>
  <c r="U1042" i="10"/>
  <c r="X1042" i="10"/>
  <c r="L1043" i="10"/>
  <c r="O1043" i="10"/>
  <c r="R1043" i="10"/>
  <c r="U1043" i="10"/>
  <c r="X1043" i="10"/>
  <c r="L1044" i="10"/>
  <c r="O1044" i="10"/>
  <c r="R1044" i="10"/>
  <c r="U1044" i="10"/>
  <c r="X1044" i="10"/>
  <c r="L1045" i="10"/>
  <c r="O1045" i="10"/>
  <c r="R1045" i="10"/>
  <c r="U1045" i="10"/>
  <c r="X1045" i="10"/>
  <c r="X1024" i="10"/>
  <c r="U1024" i="10"/>
  <c r="R1024" i="10"/>
  <c r="O1024" i="10"/>
  <c r="L1024"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AA1043" i="10" l="1"/>
  <c r="AA1027" i="10"/>
  <c r="AA1033" i="10"/>
  <c r="AA1024" i="10"/>
  <c r="AA1026" i="10"/>
  <c r="AA1025" i="10"/>
  <c r="AA1039" i="10"/>
  <c r="AA1035" i="10"/>
  <c r="AA1031" i="10"/>
  <c r="AA1040" i="10"/>
  <c r="AA1032" i="10"/>
  <c r="AA1044" i="10"/>
  <c r="AA1041" i="10"/>
  <c r="AA1045" i="10"/>
  <c r="AA1042" i="10"/>
  <c r="AA1038" i="10"/>
  <c r="AA1037" i="10"/>
  <c r="AA1036" i="10"/>
  <c r="AA1034" i="10"/>
  <c r="AA1030" i="10"/>
  <c r="AA1029" i="10"/>
  <c r="AA1028" i="10"/>
  <c r="I1046" i="10"/>
  <c r="I1047" i="10"/>
  <c r="I1048" i="10"/>
  <c r="I1049" i="10"/>
  <c r="I1050" i="10"/>
  <c r="I1051" i="10"/>
  <c r="I1052" i="10"/>
  <c r="I1053" i="10"/>
  <c r="I1054" i="10"/>
  <c r="I1055" i="10"/>
  <c r="I1056" i="10"/>
  <c r="I1057" i="10"/>
  <c r="I1058" i="10"/>
  <c r="I1059" i="10"/>
  <c r="L1047" i="10"/>
  <c r="O1047" i="10"/>
  <c r="R1047" i="10"/>
  <c r="U1047" i="10"/>
  <c r="X1047" i="10"/>
  <c r="L1048" i="10"/>
  <c r="O1048" i="10"/>
  <c r="R1048" i="10"/>
  <c r="U1048" i="10"/>
  <c r="X1048" i="10"/>
  <c r="L1049" i="10"/>
  <c r="O1049" i="10"/>
  <c r="R1049" i="10"/>
  <c r="U1049" i="10"/>
  <c r="X1049" i="10"/>
  <c r="L1050" i="10"/>
  <c r="O1050" i="10"/>
  <c r="R1050" i="10"/>
  <c r="U1050" i="10"/>
  <c r="X1050" i="10"/>
  <c r="L1051" i="10"/>
  <c r="O1051" i="10"/>
  <c r="R1051" i="10"/>
  <c r="U1051" i="10"/>
  <c r="X1051" i="10"/>
  <c r="L1052" i="10"/>
  <c r="O1052" i="10"/>
  <c r="R1052" i="10"/>
  <c r="U1052" i="10"/>
  <c r="X1052" i="10"/>
  <c r="L1053" i="10"/>
  <c r="O1053" i="10"/>
  <c r="R1053" i="10"/>
  <c r="U1053" i="10"/>
  <c r="X1053" i="10"/>
  <c r="L1054" i="10"/>
  <c r="O1054" i="10"/>
  <c r="R1054" i="10"/>
  <c r="U1054" i="10"/>
  <c r="X1054" i="10"/>
  <c r="L1055" i="10"/>
  <c r="O1055" i="10"/>
  <c r="R1055" i="10"/>
  <c r="U1055" i="10"/>
  <c r="X1055" i="10"/>
  <c r="L1056" i="10"/>
  <c r="O1056" i="10"/>
  <c r="R1056" i="10"/>
  <c r="U1056" i="10"/>
  <c r="X1056" i="10"/>
  <c r="L1057" i="10"/>
  <c r="O1057" i="10"/>
  <c r="R1057" i="10"/>
  <c r="U1057" i="10"/>
  <c r="X1057" i="10"/>
  <c r="L1058" i="10"/>
  <c r="O1058" i="10"/>
  <c r="R1058" i="10"/>
  <c r="U1058" i="10"/>
  <c r="X1058" i="10"/>
  <c r="L1059" i="10"/>
  <c r="O1059" i="10"/>
  <c r="R1059" i="10"/>
  <c r="U1059" i="10"/>
  <c r="X1059" i="10"/>
  <c r="X1046" i="10"/>
  <c r="U1046" i="10"/>
  <c r="R1046" i="10"/>
  <c r="O1046" i="10"/>
  <c r="L1046" i="10"/>
  <c r="AA1058" i="10" l="1"/>
  <c r="AA1054" i="10"/>
  <c r="AA1059" i="10"/>
  <c r="AA1055" i="10"/>
  <c r="AA1051" i="10"/>
  <c r="AA1047" i="10"/>
  <c r="AA1057" i="10"/>
  <c r="AA1050" i="10"/>
  <c r="AA1056" i="10"/>
  <c r="AA1053" i="10"/>
  <c r="AA1052" i="10"/>
  <c r="AA1049" i="10"/>
  <c r="AA1048" i="10"/>
  <c r="AA1046" i="10"/>
  <c r="I1012" i="10" l="1"/>
  <c r="I1013" i="10"/>
  <c r="I1014" i="10"/>
  <c r="I1015" i="10"/>
  <c r="I1016" i="10"/>
  <c r="I1017" i="10"/>
  <c r="I1018" i="10"/>
  <c r="I1019" i="10"/>
  <c r="I1020" i="10"/>
  <c r="I1021" i="10"/>
  <c r="I1022" i="10"/>
  <c r="I1023" i="10"/>
  <c r="L1013" i="10"/>
  <c r="O1013" i="10"/>
  <c r="R1013" i="10"/>
  <c r="U1013" i="10"/>
  <c r="X1013" i="10"/>
  <c r="L1014" i="10"/>
  <c r="O1014" i="10"/>
  <c r="R1014" i="10"/>
  <c r="U1014" i="10"/>
  <c r="X1014" i="10"/>
  <c r="L1015" i="10"/>
  <c r="O1015" i="10"/>
  <c r="R1015" i="10"/>
  <c r="U1015" i="10"/>
  <c r="X1015" i="10"/>
  <c r="L1016" i="10"/>
  <c r="O1016" i="10"/>
  <c r="R1016" i="10"/>
  <c r="U1016" i="10"/>
  <c r="X1016" i="10"/>
  <c r="L1017" i="10"/>
  <c r="O1017" i="10"/>
  <c r="R1017" i="10"/>
  <c r="U1017" i="10"/>
  <c r="X1017" i="10"/>
  <c r="L1018" i="10"/>
  <c r="O1018" i="10"/>
  <c r="R1018" i="10"/>
  <c r="U1018" i="10"/>
  <c r="X1018" i="10"/>
  <c r="L1019" i="10"/>
  <c r="O1019" i="10"/>
  <c r="R1019" i="10"/>
  <c r="U1019" i="10"/>
  <c r="X1019" i="10"/>
  <c r="L1020" i="10"/>
  <c r="O1020" i="10"/>
  <c r="R1020" i="10"/>
  <c r="U1020" i="10"/>
  <c r="X1020" i="10"/>
  <c r="L1021" i="10"/>
  <c r="O1021" i="10"/>
  <c r="R1021" i="10"/>
  <c r="U1021" i="10"/>
  <c r="X1021" i="10"/>
  <c r="L1022" i="10"/>
  <c r="O1022" i="10"/>
  <c r="R1022" i="10"/>
  <c r="U1022" i="10"/>
  <c r="X1022" i="10"/>
  <c r="L1023" i="10"/>
  <c r="O1023" i="10"/>
  <c r="R1023" i="10"/>
  <c r="U1023" i="10"/>
  <c r="X1023" i="10"/>
  <c r="X1012" i="10"/>
  <c r="U1012" i="10"/>
  <c r="R1012" i="10"/>
  <c r="O1012" i="10"/>
  <c r="L1012" i="10"/>
  <c r="AA1020" i="10" l="1"/>
  <c r="AA1013" i="10"/>
  <c r="AA1012" i="10"/>
  <c r="AA1022" i="10"/>
  <c r="AA1021" i="10"/>
  <c r="AA1017" i="10"/>
  <c r="AA1016" i="10"/>
  <c r="AA1023" i="10"/>
  <c r="AA1019" i="10"/>
  <c r="AA1018" i="10"/>
  <c r="AA1015" i="10"/>
  <c r="AA1014" i="10"/>
  <c r="I973" i="10" l="1"/>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L974" i="10"/>
  <c r="O974" i="10"/>
  <c r="R974" i="10"/>
  <c r="U974" i="10"/>
  <c r="X974" i="10"/>
  <c r="L975" i="10"/>
  <c r="O975" i="10"/>
  <c r="R975" i="10"/>
  <c r="U975" i="10"/>
  <c r="X975" i="10"/>
  <c r="L976" i="10"/>
  <c r="O976" i="10"/>
  <c r="R976" i="10"/>
  <c r="U976" i="10"/>
  <c r="X976" i="10"/>
  <c r="L977" i="10"/>
  <c r="O977" i="10"/>
  <c r="R977" i="10"/>
  <c r="U977" i="10"/>
  <c r="X977" i="10"/>
  <c r="L978" i="10"/>
  <c r="O978" i="10"/>
  <c r="R978" i="10"/>
  <c r="U978" i="10"/>
  <c r="X978" i="10"/>
  <c r="L979" i="10"/>
  <c r="O979" i="10"/>
  <c r="R979" i="10"/>
  <c r="U979" i="10"/>
  <c r="X979" i="10"/>
  <c r="L980" i="10"/>
  <c r="O980" i="10"/>
  <c r="R980" i="10"/>
  <c r="U980" i="10"/>
  <c r="X980" i="10"/>
  <c r="L981" i="10"/>
  <c r="O981" i="10"/>
  <c r="R981" i="10"/>
  <c r="U981" i="10"/>
  <c r="X981" i="10"/>
  <c r="L982" i="10"/>
  <c r="O982" i="10"/>
  <c r="R982" i="10"/>
  <c r="U982" i="10"/>
  <c r="X982" i="10"/>
  <c r="L983" i="10"/>
  <c r="O983" i="10"/>
  <c r="R983" i="10"/>
  <c r="U983" i="10"/>
  <c r="X983" i="10"/>
  <c r="L984" i="10"/>
  <c r="O984" i="10"/>
  <c r="R984" i="10"/>
  <c r="U984" i="10"/>
  <c r="X984" i="10"/>
  <c r="L985" i="10"/>
  <c r="O985" i="10"/>
  <c r="R985" i="10"/>
  <c r="U985" i="10"/>
  <c r="X985" i="10"/>
  <c r="L986" i="10"/>
  <c r="O986" i="10"/>
  <c r="R986" i="10"/>
  <c r="U986" i="10"/>
  <c r="X986" i="10"/>
  <c r="L987" i="10"/>
  <c r="O987" i="10"/>
  <c r="R987" i="10"/>
  <c r="U987" i="10"/>
  <c r="X987" i="10"/>
  <c r="L988" i="10"/>
  <c r="O988" i="10"/>
  <c r="R988" i="10"/>
  <c r="U988" i="10"/>
  <c r="X988" i="10"/>
  <c r="L989" i="10"/>
  <c r="O989" i="10"/>
  <c r="R989" i="10"/>
  <c r="U989" i="10"/>
  <c r="X989" i="10"/>
  <c r="L990" i="10"/>
  <c r="O990" i="10"/>
  <c r="R990" i="10"/>
  <c r="U990" i="10"/>
  <c r="X990" i="10"/>
  <c r="L991" i="10"/>
  <c r="O991" i="10"/>
  <c r="R991" i="10"/>
  <c r="U991" i="10"/>
  <c r="X991" i="10"/>
  <c r="L992" i="10"/>
  <c r="O992" i="10"/>
  <c r="R992" i="10"/>
  <c r="U992" i="10"/>
  <c r="X992" i="10"/>
  <c r="L993" i="10"/>
  <c r="O993" i="10"/>
  <c r="R993" i="10"/>
  <c r="U993" i="10"/>
  <c r="X993" i="10"/>
  <c r="L994" i="10"/>
  <c r="O994" i="10"/>
  <c r="R994" i="10"/>
  <c r="U994" i="10"/>
  <c r="X994" i="10"/>
  <c r="L995" i="10"/>
  <c r="O995" i="10"/>
  <c r="R995" i="10"/>
  <c r="U995" i="10"/>
  <c r="X995" i="10"/>
  <c r="L996" i="10"/>
  <c r="O996" i="10"/>
  <c r="R996" i="10"/>
  <c r="U996" i="10"/>
  <c r="X996" i="10"/>
  <c r="L997" i="10"/>
  <c r="O997" i="10"/>
  <c r="R997" i="10"/>
  <c r="U997" i="10"/>
  <c r="X997" i="10"/>
  <c r="L998" i="10"/>
  <c r="O998" i="10"/>
  <c r="R998" i="10"/>
  <c r="U998" i="10"/>
  <c r="X998" i="10"/>
  <c r="L999" i="10"/>
  <c r="O999" i="10"/>
  <c r="R999" i="10"/>
  <c r="U999" i="10"/>
  <c r="X999" i="10"/>
  <c r="L1000" i="10"/>
  <c r="O1000" i="10"/>
  <c r="R1000" i="10"/>
  <c r="U1000" i="10"/>
  <c r="X1000" i="10"/>
  <c r="L1001" i="10"/>
  <c r="O1001" i="10"/>
  <c r="R1001" i="10"/>
  <c r="U1001" i="10"/>
  <c r="X1001" i="10"/>
  <c r="L1002" i="10"/>
  <c r="O1002" i="10"/>
  <c r="R1002" i="10"/>
  <c r="U1002" i="10"/>
  <c r="X1002" i="10"/>
  <c r="L1003" i="10"/>
  <c r="O1003" i="10"/>
  <c r="R1003" i="10"/>
  <c r="U1003" i="10"/>
  <c r="X1003" i="10"/>
  <c r="L1004" i="10"/>
  <c r="O1004" i="10"/>
  <c r="R1004" i="10"/>
  <c r="U1004" i="10"/>
  <c r="X1004" i="10"/>
  <c r="L1005" i="10"/>
  <c r="O1005" i="10"/>
  <c r="R1005" i="10"/>
  <c r="U1005" i="10"/>
  <c r="X1005" i="10"/>
  <c r="L1006" i="10"/>
  <c r="O1006" i="10"/>
  <c r="R1006" i="10"/>
  <c r="U1006" i="10"/>
  <c r="X1006" i="10"/>
  <c r="L1007" i="10"/>
  <c r="O1007" i="10"/>
  <c r="R1007" i="10"/>
  <c r="U1007" i="10"/>
  <c r="X1007" i="10"/>
  <c r="L1008" i="10"/>
  <c r="O1008" i="10"/>
  <c r="R1008" i="10"/>
  <c r="U1008" i="10"/>
  <c r="X1008" i="10"/>
  <c r="L1009" i="10"/>
  <c r="O1009" i="10"/>
  <c r="R1009" i="10"/>
  <c r="U1009" i="10"/>
  <c r="X1009" i="10"/>
  <c r="L1010" i="10"/>
  <c r="O1010" i="10"/>
  <c r="R1010" i="10"/>
  <c r="U1010" i="10"/>
  <c r="X1010" i="10"/>
  <c r="L1011" i="10"/>
  <c r="O1011" i="10"/>
  <c r="R1011" i="10"/>
  <c r="U1011" i="10"/>
  <c r="X1011" i="10"/>
  <c r="X973" i="10"/>
  <c r="U973" i="10"/>
  <c r="R973" i="10"/>
  <c r="O973" i="10"/>
  <c r="L973" i="10"/>
  <c r="AA1009" i="10" l="1"/>
  <c r="AA1001" i="10"/>
  <c r="AA977" i="10"/>
  <c r="AA990" i="10"/>
  <c r="AA982" i="10"/>
  <c r="AA1007" i="10"/>
  <c r="AA996" i="10"/>
  <c r="AA975" i="10"/>
  <c r="AA1004" i="10"/>
  <c r="AA983" i="10"/>
  <c r="AA1011" i="10"/>
  <c r="AA1008" i="10"/>
  <c r="AA1000" i="10"/>
  <c r="AA984" i="10"/>
  <c r="AA1005" i="10"/>
  <c r="AA997" i="10"/>
  <c r="AA993" i="10"/>
  <c r="AA989" i="10"/>
  <c r="AA985" i="10"/>
  <c r="AA981" i="10"/>
  <c r="AA1003" i="10"/>
  <c r="AA999" i="10"/>
  <c r="AA995" i="10"/>
  <c r="AA992" i="10"/>
  <c r="AA991" i="10"/>
  <c r="AA988" i="10"/>
  <c r="AA987" i="10"/>
  <c r="AA980" i="10"/>
  <c r="AA979" i="10"/>
  <c r="AA976" i="10"/>
  <c r="AA1006" i="10"/>
  <c r="AA974" i="10"/>
  <c r="AA994" i="10"/>
  <c r="AA986" i="10"/>
  <c r="AA998" i="10"/>
  <c r="AA1010" i="10"/>
  <c r="AA978" i="10"/>
  <c r="AA973" i="10"/>
  <c r="AA1002" i="10"/>
  <c r="I972" i="10"/>
  <c r="L972" i="10"/>
  <c r="O972" i="10"/>
  <c r="R972" i="10"/>
  <c r="U972" i="10"/>
  <c r="X972"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L941" i="10"/>
  <c r="O941" i="10"/>
  <c r="R941" i="10"/>
  <c r="U941" i="10"/>
  <c r="X941" i="10"/>
  <c r="L942" i="10"/>
  <c r="O942" i="10"/>
  <c r="R942" i="10"/>
  <c r="U942" i="10"/>
  <c r="X942" i="10"/>
  <c r="L943" i="10"/>
  <c r="O943" i="10"/>
  <c r="R943" i="10"/>
  <c r="U943" i="10"/>
  <c r="X943" i="10"/>
  <c r="L944" i="10"/>
  <c r="O944" i="10"/>
  <c r="R944" i="10"/>
  <c r="U944" i="10"/>
  <c r="X944" i="10"/>
  <c r="L945" i="10"/>
  <c r="O945" i="10"/>
  <c r="R945" i="10"/>
  <c r="U945" i="10"/>
  <c r="X945" i="10"/>
  <c r="L946" i="10"/>
  <c r="O946" i="10"/>
  <c r="R946" i="10"/>
  <c r="U946" i="10"/>
  <c r="X946" i="10"/>
  <c r="L947" i="10"/>
  <c r="O947" i="10"/>
  <c r="R947" i="10"/>
  <c r="U947" i="10"/>
  <c r="X947" i="10"/>
  <c r="L948" i="10"/>
  <c r="O948" i="10"/>
  <c r="R948" i="10"/>
  <c r="U948" i="10"/>
  <c r="X948" i="10"/>
  <c r="L949" i="10"/>
  <c r="O949" i="10"/>
  <c r="R949" i="10"/>
  <c r="U949" i="10"/>
  <c r="X949" i="10"/>
  <c r="L950" i="10"/>
  <c r="O950" i="10"/>
  <c r="R950" i="10"/>
  <c r="U950" i="10"/>
  <c r="X950" i="10"/>
  <c r="L951" i="10"/>
  <c r="O951" i="10"/>
  <c r="R951" i="10"/>
  <c r="U951" i="10"/>
  <c r="X951" i="10"/>
  <c r="L952" i="10"/>
  <c r="O952" i="10"/>
  <c r="R952" i="10"/>
  <c r="U952" i="10"/>
  <c r="X952" i="10"/>
  <c r="L953" i="10"/>
  <c r="O953" i="10"/>
  <c r="R953" i="10"/>
  <c r="U953" i="10"/>
  <c r="X953" i="10"/>
  <c r="L954" i="10"/>
  <c r="O954" i="10"/>
  <c r="R954" i="10"/>
  <c r="U954" i="10"/>
  <c r="X954" i="10"/>
  <c r="L955" i="10"/>
  <c r="O955" i="10"/>
  <c r="R955" i="10"/>
  <c r="U955" i="10"/>
  <c r="X955" i="10"/>
  <c r="L956" i="10"/>
  <c r="O956" i="10"/>
  <c r="R956" i="10"/>
  <c r="U956" i="10"/>
  <c r="X956" i="10"/>
  <c r="L957" i="10"/>
  <c r="O957" i="10"/>
  <c r="R957" i="10"/>
  <c r="U957" i="10"/>
  <c r="X957" i="10"/>
  <c r="L958" i="10"/>
  <c r="O958" i="10"/>
  <c r="R958" i="10"/>
  <c r="U958" i="10"/>
  <c r="X958" i="10"/>
  <c r="L959" i="10"/>
  <c r="O959" i="10"/>
  <c r="R959" i="10"/>
  <c r="U959" i="10"/>
  <c r="X959" i="10"/>
  <c r="L960" i="10"/>
  <c r="O960" i="10"/>
  <c r="R960" i="10"/>
  <c r="U960" i="10"/>
  <c r="X960" i="10"/>
  <c r="L961" i="10"/>
  <c r="O961" i="10"/>
  <c r="R961" i="10"/>
  <c r="U961" i="10"/>
  <c r="X961" i="10"/>
  <c r="L962" i="10"/>
  <c r="O962" i="10"/>
  <c r="R962" i="10"/>
  <c r="U962" i="10"/>
  <c r="X962" i="10"/>
  <c r="L963" i="10"/>
  <c r="O963" i="10"/>
  <c r="R963" i="10"/>
  <c r="U963" i="10"/>
  <c r="X963" i="10"/>
  <c r="L964" i="10"/>
  <c r="O964" i="10"/>
  <c r="R964" i="10"/>
  <c r="U964" i="10"/>
  <c r="X964" i="10"/>
  <c r="L965" i="10"/>
  <c r="O965" i="10"/>
  <c r="R965" i="10"/>
  <c r="U965" i="10"/>
  <c r="X965" i="10"/>
  <c r="L966" i="10"/>
  <c r="O966" i="10"/>
  <c r="R966" i="10"/>
  <c r="U966" i="10"/>
  <c r="X966" i="10"/>
  <c r="L967" i="10"/>
  <c r="O967" i="10"/>
  <c r="R967" i="10"/>
  <c r="U967" i="10"/>
  <c r="X967" i="10"/>
  <c r="L968" i="10"/>
  <c r="O968" i="10"/>
  <c r="R968" i="10"/>
  <c r="U968" i="10"/>
  <c r="X968" i="10"/>
  <c r="L969" i="10"/>
  <c r="O969" i="10"/>
  <c r="R969" i="10"/>
  <c r="U969" i="10"/>
  <c r="X969" i="10"/>
  <c r="L970" i="10"/>
  <c r="O970" i="10"/>
  <c r="R970" i="10"/>
  <c r="U970" i="10"/>
  <c r="X970" i="10"/>
  <c r="L971" i="10"/>
  <c r="O971" i="10"/>
  <c r="R971" i="10"/>
  <c r="U971" i="10"/>
  <c r="X971" i="10"/>
  <c r="X940" i="10"/>
  <c r="U940" i="10"/>
  <c r="R940" i="10"/>
  <c r="O940" i="10"/>
  <c r="L940" i="10"/>
  <c r="AA972" i="10" l="1"/>
  <c r="AA944" i="10"/>
  <c r="AA953" i="10"/>
  <c r="AA945" i="10"/>
  <c r="AA964" i="10"/>
  <c r="AA943" i="10"/>
  <c r="AA967" i="10"/>
  <c r="AA960" i="10"/>
  <c r="AA954" i="10"/>
  <c r="AA965" i="10"/>
  <c r="AA969" i="10"/>
  <c r="AA950" i="10"/>
  <c r="AA961" i="10"/>
  <c r="AA959" i="10"/>
  <c r="AA951" i="10"/>
  <c r="AA966" i="10"/>
  <c r="AA963" i="10"/>
  <c r="AA957" i="10"/>
  <c r="AA949" i="10"/>
  <c r="AA971" i="10"/>
  <c r="AA955" i="10"/>
  <c r="AA947" i="10"/>
  <c r="AA941" i="10"/>
  <c r="AA968" i="10"/>
  <c r="AA956" i="10"/>
  <c r="AA952" i="10"/>
  <c r="AA948" i="10"/>
  <c r="AA962" i="10"/>
  <c r="AA942" i="10"/>
  <c r="AA940" i="10"/>
  <c r="AA946" i="10"/>
  <c r="AA958" i="10"/>
  <c r="AA970" i="10"/>
  <c r="L907" i="10" l="1"/>
  <c r="O907" i="10"/>
  <c r="R907" i="10"/>
  <c r="U907" i="10"/>
  <c r="X907" i="10"/>
  <c r="L908" i="10"/>
  <c r="O908" i="10"/>
  <c r="R908" i="10"/>
  <c r="U908" i="10"/>
  <c r="X908" i="10"/>
  <c r="L909" i="10"/>
  <c r="O909" i="10"/>
  <c r="R909" i="10"/>
  <c r="U909" i="10"/>
  <c r="X909" i="10"/>
  <c r="L910" i="10"/>
  <c r="O910" i="10"/>
  <c r="R910" i="10"/>
  <c r="U910" i="10"/>
  <c r="X910" i="10"/>
  <c r="L911" i="10"/>
  <c r="O911" i="10"/>
  <c r="R911" i="10"/>
  <c r="U911" i="10"/>
  <c r="X911" i="10"/>
  <c r="L912" i="10"/>
  <c r="O912" i="10"/>
  <c r="R912" i="10"/>
  <c r="U912" i="10"/>
  <c r="X912" i="10"/>
  <c r="L913" i="10"/>
  <c r="O913" i="10"/>
  <c r="R913" i="10"/>
  <c r="U913" i="10"/>
  <c r="X913" i="10"/>
  <c r="L914" i="10"/>
  <c r="O914" i="10"/>
  <c r="R914" i="10"/>
  <c r="U914" i="10"/>
  <c r="X914" i="10"/>
  <c r="L915" i="10"/>
  <c r="O915" i="10"/>
  <c r="R915" i="10"/>
  <c r="U915" i="10"/>
  <c r="X915" i="10"/>
  <c r="L916" i="10"/>
  <c r="O916" i="10"/>
  <c r="R916" i="10"/>
  <c r="U916" i="10"/>
  <c r="X916" i="10"/>
  <c r="L917" i="10"/>
  <c r="O917" i="10"/>
  <c r="R917" i="10"/>
  <c r="U917" i="10"/>
  <c r="X917" i="10"/>
  <c r="L918" i="10"/>
  <c r="O918" i="10"/>
  <c r="R918" i="10"/>
  <c r="U918" i="10"/>
  <c r="X918" i="10"/>
  <c r="L919" i="10"/>
  <c r="O919" i="10"/>
  <c r="R919" i="10"/>
  <c r="U919" i="10"/>
  <c r="X919" i="10"/>
  <c r="L920" i="10"/>
  <c r="O920" i="10"/>
  <c r="R920" i="10"/>
  <c r="U920" i="10"/>
  <c r="X920" i="10"/>
  <c r="L921" i="10"/>
  <c r="O921" i="10"/>
  <c r="R921" i="10"/>
  <c r="U921" i="10"/>
  <c r="X921" i="10"/>
  <c r="L922" i="10"/>
  <c r="O922" i="10"/>
  <c r="R922" i="10"/>
  <c r="U922" i="10"/>
  <c r="X922" i="10"/>
  <c r="L923" i="10"/>
  <c r="O923" i="10"/>
  <c r="R923" i="10"/>
  <c r="U923" i="10"/>
  <c r="X923" i="10"/>
  <c r="L924" i="10"/>
  <c r="O924" i="10"/>
  <c r="R924" i="10"/>
  <c r="U924" i="10"/>
  <c r="X924" i="10"/>
  <c r="L925" i="10"/>
  <c r="O925" i="10"/>
  <c r="R925" i="10"/>
  <c r="U925" i="10"/>
  <c r="X925" i="10"/>
  <c r="L926" i="10"/>
  <c r="O926" i="10"/>
  <c r="R926" i="10"/>
  <c r="U926" i="10"/>
  <c r="X926" i="10"/>
  <c r="L927" i="10"/>
  <c r="O927" i="10"/>
  <c r="R927" i="10"/>
  <c r="U927" i="10"/>
  <c r="X927" i="10"/>
  <c r="L928" i="10"/>
  <c r="O928" i="10"/>
  <c r="R928" i="10"/>
  <c r="U928" i="10"/>
  <c r="X928" i="10"/>
  <c r="L929" i="10"/>
  <c r="O929" i="10"/>
  <c r="R929" i="10"/>
  <c r="U929" i="10"/>
  <c r="X929" i="10"/>
  <c r="L930" i="10"/>
  <c r="O930" i="10"/>
  <c r="R930" i="10"/>
  <c r="U930" i="10"/>
  <c r="X930" i="10"/>
  <c r="L931" i="10"/>
  <c r="O931" i="10"/>
  <c r="R931" i="10"/>
  <c r="U931" i="10"/>
  <c r="X931" i="10"/>
  <c r="L932" i="10"/>
  <c r="O932" i="10"/>
  <c r="R932" i="10"/>
  <c r="U932" i="10"/>
  <c r="X932" i="10"/>
  <c r="L933" i="10"/>
  <c r="O933" i="10"/>
  <c r="R933" i="10"/>
  <c r="U933" i="10"/>
  <c r="X933" i="10"/>
  <c r="L934" i="10"/>
  <c r="O934" i="10"/>
  <c r="R934" i="10"/>
  <c r="U934" i="10"/>
  <c r="X934" i="10"/>
  <c r="L935" i="10"/>
  <c r="O935" i="10"/>
  <c r="R935" i="10"/>
  <c r="U935" i="10"/>
  <c r="X935" i="10"/>
  <c r="L936" i="10"/>
  <c r="O936" i="10"/>
  <c r="R936" i="10"/>
  <c r="U936" i="10"/>
  <c r="X936" i="10"/>
  <c r="L937" i="10"/>
  <c r="O937" i="10"/>
  <c r="R937" i="10"/>
  <c r="U937" i="10"/>
  <c r="X937" i="10"/>
  <c r="L938" i="10"/>
  <c r="O938" i="10"/>
  <c r="R938" i="10"/>
  <c r="U938" i="10"/>
  <c r="X938" i="10"/>
  <c r="L939" i="10"/>
  <c r="O939" i="10"/>
  <c r="R939" i="10"/>
  <c r="U939" i="10"/>
  <c r="X939" i="10"/>
  <c r="X906" i="10"/>
  <c r="U906" i="10"/>
  <c r="R906" i="10"/>
  <c r="O906" i="10"/>
  <c r="L906"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AA934" i="10" l="1"/>
  <c r="AA909" i="10"/>
  <c r="AA910" i="10"/>
  <c r="AA926" i="10"/>
  <c r="AA918" i="10"/>
  <c r="AA924" i="10"/>
  <c r="AA906" i="10"/>
  <c r="AA937" i="10"/>
  <c r="AA930" i="10"/>
  <c r="AA914" i="10"/>
  <c r="AA929" i="10"/>
  <c r="AA920" i="10"/>
  <c r="AA911" i="10"/>
  <c r="AA919" i="10"/>
  <c r="AA917" i="10"/>
  <c r="AA928" i="10"/>
  <c r="AA908" i="10"/>
  <c r="AA931" i="10"/>
  <c r="AA921" i="10"/>
  <c r="AA932" i="10"/>
  <c r="AA912" i="10"/>
  <c r="AA935" i="10"/>
  <c r="AA933" i="10"/>
  <c r="AA915" i="10"/>
  <c r="AA913" i="10"/>
  <c r="AA938" i="10"/>
  <c r="AA922" i="10"/>
  <c r="AA936" i="10"/>
  <c r="AA927" i="10"/>
  <c r="AA925" i="10"/>
  <c r="AA916" i="10"/>
  <c r="AA907" i="10"/>
  <c r="AA923" i="10"/>
  <c r="AA939"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L853" i="10"/>
  <c r="O853" i="10"/>
  <c r="R853" i="10"/>
  <c r="U853" i="10"/>
  <c r="X853" i="10"/>
  <c r="L854" i="10"/>
  <c r="O854" i="10"/>
  <c r="R854" i="10"/>
  <c r="U854" i="10"/>
  <c r="X854" i="10"/>
  <c r="L855" i="10"/>
  <c r="O855" i="10"/>
  <c r="R855" i="10"/>
  <c r="U855" i="10"/>
  <c r="X855" i="10"/>
  <c r="L856" i="10"/>
  <c r="O856" i="10"/>
  <c r="R856" i="10"/>
  <c r="U856" i="10"/>
  <c r="X856" i="10"/>
  <c r="L857" i="10"/>
  <c r="O857" i="10"/>
  <c r="R857" i="10"/>
  <c r="U857" i="10"/>
  <c r="X857" i="10"/>
  <c r="L858" i="10"/>
  <c r="O858" i="10"/>
  <c r="R858" i="10"/>
  <c r="U858" i="10"/>
  <c r="X858" i="10"/>
  <c r="L859" i="10"/>
  <c r="O859" i="10"/>
  <c r="R859" i="10"/>
  <c r="U859" i="10"/>
  <c r="X859" i="10"/>
  <c r="L860" i="10"/>
  <c r="O860" i="10"/>
  <c r="R860" i="10"/>
  <c r="U860" i="10"/>
  <c r="X860" i="10"/>
  <c r="L861" i="10"/>
  <c r="O861" i="10"/>
  <c r="R861" i="10"/>
  <c r="U861" i="10"/>
  <c r="X861" i="10"/>
  <c r="L862" i="10"/>
  <c r="O862" i="10"/>
  <c r="R862" i="10"/>
  <c r="U862" i="10"/>
  <c r="X862" i="10"/>
  <c r="L863" i="10"/>
  <c r="O863" i="10"/>
  <c r="R863" i="10"/>
  <c r="U863" i="10"/>
  <c r="X863" i="10"/>
  <c r="L864" i="10"/>
  <c r="O864" i="10"/>
  <c r="R864" i="10"/>
  <c r="U864" i="10"/>
  <c r="X864" i="10"/>
  <c r="L865" i="10"/>
  <c r="O865" i="10"/>
  <c r="R865" i="10"/>
  <c r="U865" i="10"/>
  <c r="X865" i="10"/>
  <c r="L866" i="10"/>
  <c r="O866" i="10"/>
  <c r="R866" i="10"/>
  <c r="U866" i="10"/>
  <c r="X866" i="10"/>
  <c r="L867" i="10"/>
  <c r="O867" i="10"/>
  <c r="R867" i="10"/>
  <c r="U867" i="10"/>
  <c r="X867" i="10"/>
  <c r="L868" i="10"/>
  <c r="O868" i="10"/>
  <c r="R868" i="10"/>
  <c r="U868" i="10"/>
  <c r="X868" i="10"/>
  <c r="L869" i="10"/>
  <c r="O869" i="10"/>
  <c r="R869" i="10"/>
  <c r="U869" i="10"/>
  <c r="X869" i="10"/>
  <c r="L870" i="10"/>
  <c r="O870" i="10"/>
  <c r="R870" i="10"/>
  <c r="U870" i="10"/>
  <c r="X870" i="10"/>
  <c r="L871" i="10"/>
  <c r="O871" i="10"/>
  <c r="R871" i="10"/>
  <c r="U871" i="10"/>
  <c r="X871" i="10"/>
  <c r="L872" i="10"/>
  <c r="O872" i="10"/>
  <c r="R872" i="10"/>
  <c r="U872" i="10"/>
  <c r="X872" i="10"/>
  <c r="L873" i="10"/>
  <c r="O873" i="10"/>
  <c r="R873" i="10"/>
  <c r="U873" i="10"/>
  <c r="X873" i="10"/>
  <c r="L874" i="10"/>
  <c r="O874" i="10"/>
  <c r="R874" i="10"/>
  <c r="U874" i="10"/>
  <c r="X874" i="10"/>
  <c r="L875" i="10"/>
  <c r="O875" i="10"/>
  <c r="R875" i="10"/>
  <c r="U875" i="10"/>
  <c r="X875" i="10"/>
  <c r="L876" i="10"/>
  <c r="O876" i="10"/>
  <c r="R876" i="10"/>
  <c r="U876" i="10"/>
  <c r="X876" i="10"/>
  <c r="L877" i="10"/>
  <c r="O877" i="10"/>
  <c r="R877" i="10"/>
  <c r="U877" i="10"/>
  <c r="X877" i="10"/>
  <c r="L878" i="10"/>
  <c r="O878" i="10"/>
  <c r="R878" i="10"/>
  <c r="U878" i="10"/>
  <c r="X878" i="10"/>
  <c r="L879" i="10"/>
  <c r="O879" i="10"/>
  <c r="R879" i="10"/>
  <c r="U879" i="10"/>
  <c r="X879" i="10"/>
  <c r="L880" i="10"/>
  <c r="O880" i="10"/>
  <c r="R880" i="10"/>
  <c r="U880" i="10"/>
  <c r="X880" i="10"/>
  <c r="L881" i="10"/>
  <c r="O881" i="10"/>
  <c r="R881" i="10"/>
  <c r="U881" i="10"/>
  <c r="X881" i="10"/>
  <c r="L882" i="10"/>
  <c r="O882" i="10"/>
  <c r="R882" i="10"/>
  <c r="U882" i="10"/>
  <c r="X882" i="10"/>
  <c r="L883" i="10"/>
  <c r="O883" i="10"/>
  <c r="R883" i="10"/>
  <c r="U883" i="10"/>
  <c r="X883" i="10"/>
  <c r="L884" i="10"/>
  <c r="O884" i="10"/>
  <c r="R884" i="10"/>
  <c r="U884" i="10"/>
  <c r="X884" i="10"/>
  <c r="L885" i="10"/>
  <c r="O885" i="10"/>
  <c r="R885" i="10"/>
  <c r="U885" i="10"/>
  <c r="X885" i="10"/>
  <c r="L886" i="10"/>
  <c r="O886" i="10"/>
  <c r="R886" i="10"/>
  <c r="U886" i="10"/>
  <c r="X886" i="10"/>
  <c r="L887" i="10"/>
  <c r="O887" i="10"/>
  <c r="R887" i="10"/>
  <c r="U887" i="10"/>
  <c r="X887" i="10"/>
  <c r="L888" i="10"/>
  <c r="O888" i="10"/>
  <c r="R888" i="10"/>
  <c r="U888" i="10"/>
  <c r="X888" i="10"/>
  <c r="L889" i="10"/>
  <c r="O889" i="10"/>
  <c r="R889" i="10"/>
  <c r="U889" i="10"/>
  <c r="X889" i="10"/>
  <c r="L890" i="10"/>
  <c r="O890" i="10"/>
  <c r="R890" i="10"/>
  <c r="U890" i="10"/>
  <c r="X890" i="10"/>
  <c r="L891" i="10"/>
  <c r="O891" i="10"/>
  <c r="R891" i="10"/>
  <c r="U891" i="10"/>
  <c r="X891" i="10"/>
  <c r="L892" i="10"/>
  <c r="O892" i="10"/>
  <c r="R892" i="10"/>
  <c r="U892" i="10"/>
  <c r="X892" i="10"/>
  <c r="L893" i="10"/>
  <c r="O893" i="10"/>
  <c r="R893" i="10"/>
  <c r="U893" i="10"/>
  <c r="X893" i="10"/>
  <c r="L894" i="10"/>
  <c r="O894" i="10"/>
  <c r="R894" i="10"/>
  <c r="U894" i="10"/>
  <c r="X894" i="10"/>
  <c r="L895" i="10"/>
  <c r="O895" i="10"/>
  <c r="R895" i="10"/>
  <c r="U895" i="10"/>
  <c r="X895" i="10"/>
  <c r="L896" i="10"/>
  <c r="O896" i="10"/>
  <c r="R896" i="10"/>
  <c r="U896" i="10"/>
  <c r="X896" i="10"/>
  <c r="L897" i="10"/>
  <c r="O897" i="10"/>
  <c r="R897" i="10"/>
  <c r="U897" i="10"/>
  <c r="X897" i="10"/>
  <c r="L898" i="10"/>
  <c r="O898" i="10"/>
  <c r="R898" i="10"/>
  <c r="U898" i="10"/>
  <c r="X898" i="10"/>
  <c r="L899" i="10"/>
  <c r="O899" i="10"/>
  <c r="R899" i="10"/>
  <c r="U899" i="10"/>
  <c r="X899" i="10"/>
  <c r="L900" i="10"/>
  <c r="O900" i="10"/>
  <c r="R900" i="10"/>
  <c r="U900" i="10"/>
  <c r="X900" i="10"/>
  <c r="L901" i="10"/>
  <c r="O901" i="10"/>
  <c r="R901" i="10"/>
  <c r="U901" i="10"/>
  <c r="X901" i="10"/>
  <c r="L902" i="10"/>
  <c r="O902" i="10"/>
  <c r="R902" i="10"/>
  <c r="U902" i="10"/>
  <c r="X902" i="10"/>
  <c r="L903" i="10"/>
  <c r="O903" i="10"/>
  <c r="R903" i="10"/>
  <c r="U903" i="10"/>
  <c r="X903" i="10"/>
  <c r="L904" i="10"/>
  <c r="O904" i="10"/>
  <c r="R904" i="10"/>
  <c r="U904" i="10"/>
  <c r="X904" i="10"/>
  <c r="L905" i="10"/>
  <c r="O905" i="10"/>
  <c r="R905" i="10"/>
  <c r="U905" i="10"/>
  <c r="X905" i="10"/>
  <c r="X852" i="10"/>
  <c r="U852" i="10"/>
  <c r="R852" i="10"/>
  <c r="O852" i="10"/>
  <c r="L852" i="10"/>
  <c r="AA889" i="10" l="1"/>
  <c r="AA865" i="10"/>
  <c r="AA853" i="10"/>
  <c r="AA893" i="10"/>
  <c r="AA877" i="10"/>
  <c r="AA901" i="10"/>
  <c r="AA873" i="10"/>
  <c r="AA872" i="10"/>
  <c r="AA904" i="10"/>
  <c r="AA869" i="10"/>
  <c r="AA905" i="10"/>
  <c r="AA881" i="10"/>
  <c r="AA897" i="10"/>
  <c r="AA885" i="10"/>
  <c r="AA890" i="10"/>
  <c r="AA888" i="10"/>
  <c r="AA861" i="10"/>
  <c r="AA858" i="10"/>
  <c r="AA903" i="10"/>
  <c r="AA857" i="10"/>
  <c r="AA874" i="10"/>
  <c r="AA871" i="10"/>
  <c r="AA887" i="10"/>
  <c r="AA855" i="10"/>
  <c r="AA900" i="10"/>
  <c r="AA896" i="10"/>
  <c r="AA892" i="10"/>
  <c r="AA884" i="10"/>
  <c r="AA880" i="10"/>
  <c r="AA876" i="10"/>
  <c r="AA868" i="10"/>
  <c r="AA864" i="10"/>
  <c r="AA860" i="10"/>
  <c r="AA856" i="10"/>
  <c r="AA894" i="10"/>
  <c r="AA891" i="10"/>
  <c r="AA878" i="10"/>
  <c r="AA875" i="10"/>
  <c r="AA862" i="10"/>
  <c r="AA859" i="10"/>
  <c r="AA852" i="10"/>
  <c r="AA898" i="10"/>
  <c r="AA895" i="10"/>
  <c r="AA882" i="10"/>
  <c r="AA879" i="10"/>
  <c r="AA866" i="10"/>
  <c r="AA863" i="10"/>
  <c r="AA854" i="10"/>
  <c r="AA902" i="10"/>
  <c r="AA899" i="10"/>
  <c r="AA886" i="10"/>
  <c r="AA883" i="10"/>
  <c r="AA870" i="10"/>
  <c r="AA867" i="10"/>
  <c r="S344" i="10"/>
  <c r="N120" i="10" l="1"/>
  <c r="I806" i="10" l="1"/>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L807" i="10"/>
  <c r="O807" i="10"/>
  <c r="R807" i="10"/>
  <c r="U807" i="10"/>
  <c r="X807" i="10"/>
  <c r="L808" i="10"/>
  <c r="O808" i="10"/>
  <c r="R808" i="10"/>
  <c r="U808" i="10"/>
  <c r="X808" i="10"/>
  <c r="L809" i="10"/>
  <c r="O809" i="10"/>
  <c r="R809" i="10"/>
  <c r="U809" i="10"/>
  <c r="X809" i="10"/>
  <c r="L810" i="10"/>
  <c r="O810" i="10"/>
  <c r="R810" i="10"/>
  <c r="U810" i="10"/>
  <c r="X810" i="10"/>
  <c r="L811" i="10"/>
  <c r="O811" i="10"/>
  <c r="R811" i="10"/>
  <c r="U811" i="10"/>
  <c r="X811" i="10"/>
  <c r="L812" i="10"/>
  <c r="O812" i="10"/>
  <c r="R812" i="10"/>
  <c r="U812" i="10"/>
  <c r="X812" i="10"/>
  <c r="L813" i="10"/>
  <c r="O813" i="10"/>
  <c r="R813" i="10"/>
  <c r="U813" i="10"/>
  <c r="X813" i="10"/>
  <c r="L814" i="10"/>
  <c r="O814" i="10"/>
  <c r="R814" i="10"/>
  <c r="U814" i="10"/>
  <c r="X814" i="10"/>
  <c r="L815" i="10"/>
  <c r="O815" i="10"/>
  <c r="R815" i="10"/>
  <c r="U815" i="10"/>
  <c r="X815" i="10"/>
  <c r="L816" i="10"/>
  <c r="O816" i="10"/>
  <c r="R816" i="10"/>
  <c r="U816" i="10"/>
  <c r="X816" i="10"/>
  <c r="L817" i="10"/>
  <c r="O817" i="10"/>
  <c r="R817" i="10"/>
  <c r="U817" i="10"/>
  <c r="X817" i="10"/>
  <c r="L818" i="10"/>
  <c r="O818" i="10"/>
  <c r="R818" i="10"/>
  <c r="U818" i="10"/>
  <c r="X818" i="10"/>
  <c r="L819" i="10"/>
  <c r="O819" i="10"/>
  <c r="R819" i="10"/>
  <c r="U819" i="10"/>
  <c r="X819" i="10"/>
  <c r="L820" i="10"/>
  <c r="O820" i="10"/>
  <c r="R820" i="10"/>
  <c r="U820" i="10"/>
  <c r="X820" i="10"/>
  <c r="L821" i="10"/>
  <c r="O821" i="10"/>
  <c r="R821" i="10"/>
  <c r="U821" i="10"/>
  <c r="X821" i="10"/>
  <c r="L822" i="10"/>
  <c r="O822" i="10"/>
  <c r="R822" i="10"/>
  <c r="U822" i="10"/>
  <c r="X822" i="10"/>
  <c r="L823" i="10"/>
  <c r="O823" i="10"/>
  <c r="R823" i="10"/>
  <c r="U823" i="10"/>
  <c r="X823" i="10"/>
  <c r="L824" i="10"/>
  <c r="O824" i="10"/>
  <c r="R824" i="10"/>
  <c r="U824" i="10"/>
  <c r="X824" i="10"/>
  <c r="L825" i="10"/>
  <c r="O825" i="10"/>
  <c r="R825" i="10"/>
  <c r="U825" i="10"/>
  <c r="X825" i="10"/>
  <c r="L826" i="10"/>
  <c r="O826" i="10"/>
  <c r="R826" i="10"/>
  <c r="U826" i="10"/>
  <c r="X826" i="10"/>
  <c r="L827" i="10"/>
  <c r="O827" i="10"/>
  <c r="R827" i="10"/>
  <c r="U827" i="10"/>
  <c r="X827" i="10"/>
  <c r="L828" i="10"/>
  <c r="O828" i="10"/>
  <c r="R828" i="10"/>
  <c r="U828" i="10"/>
  <c r="X828" i="10"/>
  <c r="L829" i="10"/>
  <c r="O829" i="10"/>
  <c r="R829" i="10"/>
  <c r="U829" i="10"/>
  <c r="X829" i="10"/>
  <c r="L830" i="10"/>
  <c r="O830" i="10"/>
  <c r="R830" i="10"/>
  <c r="U830" i="10"/>
  <c r="X830" i="10"/>
  <c r="L831" i="10"/>
  <c r="O831" i="10"/>
  <c r="R831" i="10"/>
  <c r="U831" i="10"/>
  <c r="X831" i="10"/>
  <c r="L832" i="10"/>
  <c r="O832" i="10"/>
  <c r="R832" i="10"/>
  <c r="U832" i="10"/>
  <c r="X832" i="10"/>
  <c r="L833" i="10"/>
  <c r="O833" i="10"/>
  <c r="R833" i="10"/>
  <c r="U833" i="10"/>
  <c r="X833" i="10"/>
  <c r="L834" i="10"/>
  <c r="O834" i="10"/>
  <c r="R834" i="10"/>
  <c r="U834" i="10"/>
  <c r="X834" i="10"/>
  <c r="L835" i="10"/>
  <c r="O835" i="10"/>
  <c r="R835" i="10"/>
  <c r="U835" i="10"/>
  <c r="X835" i="10"/>
  <c r="L836" i="10"/>
  <c r="O836" i="10"/>
  <c r="R836" i="10"/>
  <c r="U836" i="10"/>
  <c r="X836" i="10"/>
  <c r="L837" i="10"/>
  <c r="O837" i="10"/>
  <c r="R837" i="10"/>
  <c r="U837" i="10"/>
  <c r="X837" i="10"/>
  <c r="L838" i="10"/>
  <c r="O838" i="10"/>
  <c r="R838" i="10"/>
  <c r="U838" i="10"/>
  <c r="X838" i="10"/>
  <c r="L839" i="10"/>
  <c r="O839" i="10"/>
  <c r="R839" i="10"/>
  <c r="U839" i="10"/>
  <c r="X839" i="10"/>
  <c r="L840" i="10"/>
  <c r="O840" i="10"/>
  <c r="R840" i="10"/>
  <c r="U840" i="10"/>
  <c r="X840" i="10"/>
  <c r="L841" i="10"/>
  <c r="O841" i="10"/>
  <c r="R841" i="10"/>
  <c r="U841" i="10"/>
  <c r="X841" i="10"/>
  <c r="L842" i="10"/>
  <c r="O842" i="10"/>
  <c r="R842" i="10"/>
  <c r="U842" i="10"/>
  <c r="X842" i="10"/>
  <c r="L843" i="10"/>
  <c r="O843" i="10"/>
  <c r="R843" i="10"/>
  <c r="U843" i="10"/>
  <c r="X843" i="10"/>
  <c r="L844" i="10"/>
  <c r="O844" i="10"/>
  <c r="R844" i="10"/>
  <c r="U844" i="10"/>
  <c r="X844" i="10"/>
  <c r="L845" i="10"/>
  <c r="O845" i="10"/>
  <c r="R845" i="10"/>
  <c r="U845" i="10"/>
  <c r="X845" i="10"/>
  <c r="L846" i="10"/>
  <c r="O846" i="10"/>
  <c r="R846" i="10"/>
  <c r="U846" i="10"/>
  <c r="X846" i="10"/>
  <c r="L847" i="10"/>
  <c r="O847" i="10"/>
  <c r="R847" i="10"/>
  <c r="U847" i="10"/>
  <c r="X847" i="10"/>
  <c r="L848" i="10"/>
  <c r="O848" i="10"/>
  <c r="R848" i="10"/>
  <c r="U848" i="10"/>
  <c r="X848" i="10"/>
  <c r="L849" i="10"/>
  <c r="O849" i="10"/>
  <c r="R849" i="10"/>
  <c r="U849" i="10"/>
  <c r="X849" i="10"/>
  <c r="L850" i="10"/>
  <c r="O850" i="10"/>
  <c r="R850" i="10"/>
  <c r="U850" i="10"/>
  <c r="X850" i="10"/>
  <c r="L851" i="10"/>
  <c r="O851" i="10"/>
  <c r="R851" i="10"/>
  <c r="U851" i="10"/>
  <c r="X851" i="10"/>
  <c r="X806" i="10"/>
  <c r="U806" i="10"/>
  <c r="R806" i="10"/>
  <c r="O806" i="10"/>
  <c r="L806" i="10"/>
  <c r="AA809" i="10" l="1"/>
  <c r="AA825" i="10"/>
  <c r="AA844" i="10"/>
  <c r="AA812" i="10"/>
  <c r="AA815" i="10"/>
  <c r="AA839" i="10"/>
  <c r="AA823" i="10"/>
  <c r="AA807" i="10"/>
  <c r="AA847" i="10"/>
  <c r="AA831" i="10"/>
  <c r="AA851" i="10"/>
  <c r="AA843" i="10"/>
  <c r="AA835" i="10"/>
  <c r="AA827" i="10"/>
  <c r="AA819" i="10"/>
  <c r="AA811" i="10"/>
  <c r="AA850" i="10"/>
  <c r="AA846" i="10"/>
  <c r="AA842" i="10"/>
  <c r="AA838" i="10"/>
  <c r="AA834" i="10"/>
  <c r="AA830" i="10"/>
  <c r="AA826" i="10"/>
  <c r="AA822" i="10"/>
  <c r="AA818" i="10"/>
  <c r="AA814" i="10"/>
  <c r="AA810" i="10"/>
  <c r="AA841" i="10"/>
  <c r="AA845" i="10"/>
  <c r="AA816" i="10"/>
  <c r="AA832" i="10"/>
  <c r="AA813" i="10"/>
  <c r="AA836" i="10"/>
  <c r="AA820" i="10"/>
  <c r="AA833" i="10"/>
  <c r="AA848" i="10"/>
  <c r="AA806" i="10"/>
  <c r="AA817" i="10"/>
  <c r="AA840" i="10"/>
  <c r="AA824" i="10"/>
  <c r="AA821" i="10"/>
  <c r="AA808" i="10"/>
  <c r="AA849" i="10"/>
  <c r="AA837" i="10"/>
  <c r="AA829" i="10"/>
  <c r="AA828" i="10"/>
  <c r="I765" i="10" l="1"/>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L766" i="10"/>
  <c r="O766" i="10"/>
  <c r="R766" i="10"/>
  <c r="U766" i="10"/>
  <c r="X766" i="10"/>
  <c r="L767" i="10"/>
  <c r="O767" i="10"/>
  <c r="R767" i="10"/>
  <c r="U767" i="10"/>
  <c r="X767" i="10"/>
  <c r="L768" i="10"/>
  <c r="O768" i="10"/>
  <c r="R768" i="10"/>
  <c r="U768" i="10"/>
  <c r="X768" i="10"/>
  <c r="L769" i="10"/>
  <c r="O769" i="10"/>
  <c r="R769" i="10"/>
  <c r="U769" i="10"/>
  <c r="X769" i="10"/>
  <c r="L770" i="10"/>
  <c r="O770" i="10"/>
  <c r="R770" i="10"/>
  <c r="U770" i="10"/>
  <c r="X770" i="10"/>
  <c r="L771" i="10"/>
  <c r="O771" i="10"/>
  <c r="R771" i="10"/>
  <c r="U771" i="10"/>
  <c r="X771" i="10"/>
  <c r="L772" i="10"/>
  <c r="O772" i="10"/>
  <c r="R772" i="10"/>
  <c r="U772" i="10"/>
  <c r="X772" i="10"/>
  <c r="L773" i="10"/>
  <c r="O773" i="10"/>
  <c r="R773" i="10"/>
  <c r="U773" i="10"/>
  <c r="X773" i="10"/>
  <c r="L774" i="10"/>
  <c r="O774" i="10"/>
  <c r="R774" i="10"/>
  <c r="U774" i="10"/>
  <c r="X774" i="10"/>
  <c r="L775" i="10"/>
  <c r="O775" i="10"/>
  <c r="R775" i="10"/>
  <c r="U775" i="10"/>
  <c r="X775" i="10"/>
  <c r="L776" i="10"/>
  <c r="O776" i="10"/>
  <c r="R776" i="10"/>
  <c r="U776" i="10"/>
  <c r="X776" i="10"/>
  <c r="L777" i="10"/>
  <c r="O777" i="10"/>
  <c r="R777" i="10"/>
  <c r="U777" i="10"/>
  <c r="X777" i="10"/>
  <c r="L778" i="10"/>
  <c r="O778" i="10"/>
  <c r="R778" i="10"/>
  <c r="U778" i="10"/>
  <c r="X778" i="10"/>
  <c r="L779" i="10"/>
  <c r="O779" i="10"/>
  <c r="R779" i="10"/>
  <c r="U779" i="10"/>
  <c r="X779" i="10"/>
  <c r="L780" i="10"/>
  <c r="O780" i="10"/>
  <c r="R780" i="10"/>
  <c r="U780" i="10"/>
  <c r="X780" i="10"/>
  <c r="L781" i="10"/>
  <c r="O781" i="10"/>
  <c r="R781" i="10"/>
  <c r="U781" i="10"/>
  <c r="X781" i="10"/>
  <c r="L782" i="10"/>
  <c r="O782" i="10"/>
  <c r="R782" i="10"/>
  <c r="U782" i="10"/>
  <c r="X782" i="10"/>
  <c r="L783" i="10"/>
  <c r="O783" i="10"/>
  <c r="R783" i="10"/>
  <c r="U783" i="10"/>
  <c r="X783" i="10"/>
  <c r="L784" i="10"/>
  <c r="O784" i="10"/>
  <c r="R784" i="10"/>
  <c r="U784" i="10"/>
  <c r="X784" i="10"/>
  <c r="L785" i="10"/>
  <c r="O785" i="10"/>
  <c r="R785" i="10"/>
  <c r="U785" i="10"/>
  <c r="X785" i="10"/>
  <c r="L786" i="10"/>
  <c r="O786" i="10"/>
  <c r="R786" i="10"/>
  <c r="U786" i="10"/>
  <c r="X786" i="10"/>
  <c r="L787" i="10"/>
  <c r="O787" i="10"/>
  <c r="R787" i="10"/>
  <c r="U787" i="10"/>
  <c r="X787" i="10"/>
  <c r="L788" i="10"/>
  <c r="O788" i="10"/>
  <c r="R788" i="10"/>
  <c r="U788" i="10"/>
  <c r="X788" i="10"/>
  <c r="L789" i="10"/>
  <c r="O789" i="10"/>
  <c r="R789" i="10"/>
  <c r="U789" i="10"/>
  <c r="X789" i="10"/>
  <c r="L790" i="10"/>
  <c r="O790" i="10"/>
  <c r="R790" i="10"/>
  <c r="U790" i="10"/>
  <c r="X790" i="10"/>
  <c r="L791" i="10"/>
  <c r="O791" i="10"/>
  <c r="R791" i="10"/>
  <c r="U791" i="10"/>
  <c r="X791" i="10"/>
  <c r="L792" i="10"/>
  <c r="O792" i="10"/>
  <c r="R792" i="10"/>
  <c r="U792" i="10"/>
  <c r="X792" i="10"/>
  <c r="L793" i="10"/>
  <c r="O793" i="10"/>
  <c r="R793" i="10"/>
  <c r="U793" i="10"/>
  <c r="X793" i="10"/>
  <c r="L794" i="10"/>
  <c r="O794" i="10"/>
  <c r="R794" i="10"/>
  <c r="U794" i="10"/>
  <c r="X794" i="10"/>
  <c r="L795" i="10"/>
  <c r="O795" i="10"/>
  <c r="R795" i="10"/>
  <c r="U795" i="10"/>
  <c r="X795" i="10"/>
  <c r="L796" i="10"/>
  <c r="O796" i="10"/>
  <c r="R796" i="10"/>
  <c r="U796" i="10"/>
  <c r="X796" i="10"/>
  <c r="L797" i="10"/>
  <c r="O797" i="10"/>
  <c r="R797" i="10"/>
  <c r="U797" i="10"/>
  <c r="X797" i="10"/>
  <c r="L798" i="10"/>
  <c r="O798" i="10"/>
  <c r="R798" i="10"/>
  <c r="U798" i="10"/>
  <c r="X798" i="10"/>
  <c r="L799" i="10"/>
  <c r="O799" i="10"/>
  <c r="R799" i="10"/>
  <c r="U799" i="10"/>
  <c r="X799" i="10"/>
  <c r="L800" i="10"/>
  <c r="O800" i="10"/>
  <c r="R800" i="10"/>
  <c r="U800" i="10"/>
  <c r="X800" i="10"/>
  <c r="L801" i="10"/>
  <c r="O801" i="10"/>
  <c r="R801" i="10"/>
  <c r="U801" i="10"/>
  <c r="X801" i="10"/>
  <c r="L802" i="10"/>
  <c r="O802" i="10"/>
  <c r="R802" i="10"/>
  <c r="U802" i="10"/>
  <c r="X802" i="10"/>
  <c r="L803" i="10"/>
  <c r="O803" i="10"/>
  <c r="R803" i="10"/>
  <c r="U803" i="10"/>
  <c r="X803" i="10"/>
  <c r="L804" i="10"/>
  <c r="O804" i="10"/>
  <c r="R804" i="10"/>
  <c r="U804" i="10"/>
  <c r="X804" i="10"/>
  <c r="L805" i="10"/>
  <c r="O805" i="10"/>
  <c r="R805" i="10"/>
  <c r="U805" i="10"/>
  <c r="X805" i="10"/>
  <c r="X765" i="10"/>
  <c r="U765" i="10"/>
  <c r="R765" i="10"/>
  <c r="O765" i="10"/>
  <c r="L765" i="10"/>
  <c r="AA777" i="10" l="1"/>
  <c r="AA796" i="10"/>
  <c r="AA803" i="10"/>
  <c r="AA800" i="10"/>
  <c r="AA792" i="10"/>
  <c r="AA773" i="10"/>
  <c r="AA786" i="10"/>
  <c r="AA776" i="10"/>
  <c r="AA804" i="10"/>
  <c r="AA785" i="10"/>
  <c r="AA781" i="10"/>
  <c r="AA769" i="10"/>
  <c r="AA794" i="10"/>
  <c r="AA784" i="10"/>
  <c r="AA766" i="10"/>
  <c r="AA798" i="10"/>
  <c r="AA782" i="10"/>
  <c r="AA768" i="10"/>
  <c r="AA801" i="10"/>
  <c r="AA767" i="10"/>
  <c r="AA799" i="10"/>
  <c r="AA793" i="10"/>
  <c r="AA805" i="10"/>
  <c r="AA780" i="10"/>
  <c r="AA765" i="10"/>
  <c r="AA802" i="10"/>
  <c r="AA791" i="10"/>
  <c r="AA774" i="10"/>
  <c r="AA771" i="10"/>
  <c r="AA770" i="10"/>
  <c r="AA797" i="10"/>
  <c r="AA783" i="10"/>
  <c r="AA772" i="10"/>
  <c r="AA795" i="10"/>
  <c r="AA790" i="10"/>
  <c r="AA789" i="10"/>
  <c r="AA788" i="10"/>
  <c r="AA787" i="10"/>
  <c r="AA779" i="10"/>
  <c r="AA778" i="10"/>
  <c r="AA775" i="10"/>
  <c r="L726" i="10" l="1"/>
  <c r="O726" i="10"/>
  <c r="R726" i="10"/>
  <c r="U726" i="10"/>
  <c r="X726" i="10"/>
  <c r="L727" i="10"/>
  <c r="O727" i="10"/>
  <c r="R727" i="10"/>
  <c r="U727" i="10"/>
  <c r="X727" i="10"/>
  <c r="L728" i="10"/>
  <c r="O728" i="10"/>
  <c r="R728" i="10"/>
  <c r="U728" i="10"/>
  <c r="X728" i="10"/>
  <c r="L729" i="10"/>
  <c r="O729" i="10"/>
  <c r="R729" i="10"/>
  <c r="U729" i="10"/>
  <c r="X729" i="10"/>
  <c r="L730" i="10"/>
  <c r="O730" i="10"/>
  <c r="R730" i="10"/>
  <c r="U730" i="10"/>
  <c r="X730" i="10"/>
  <c r="L731" i="10"/>
  <c r="O731" i="10"/>
  <c r="R731" i="10"/>
  <c r="U731" i="10"/>
  <c r="X731" i="10"/>
  <c r="L732" i="10"/>
  <c r="O732" i="10"/>
  <c r="R732" i="10"/>
  <c r="U732" i="10"/>
  <c r="X732" i="10"/>
  <c r="L733" i="10"/>
  <c r="O733" i="10"/>
  <c r="R733" i="10"/>
  <c r="U733" i="10"/>
  <c r="X733" i="10"/>
  <c r="L734" i="10"/>
  <c r="O734" i="10"/>
  <c r="R734" i="10"/>
  <c r="U734" i="10"/>
  <c r="X734" i="10"/>
  <c r="L735" i="10"/>
  <c r="O735" i="10"/>
  <c r="R735" i="10"/>
  <c r="U735" i="10"/>
  <c r="X735" i="10"/>
  <c r="L736" i="10"/>
  <c r="O736" i="10"/>
  <c r="R736" i="10"/>
  <c r="U736" i="10"/>
  <c r="X736" i="10"/>
  <c r="L737" i="10"/>
  <c r="O737" i="10"/>
  <c r="R737" i="10"/>
  <c r="U737" i="10"/>
  <c r="X737" i="10"/>
  <c r="L738" i="10"/>
  <c r="O738" i="10"/>
  <c r="R738" i="10"/>
  <c r="U738" i="10"/>
  <c r="X738" i="10"/>
  <c r="L739" i="10"/>
  <c r="O739" i="10"/>
  <c r="R739" i="10"/>
  <c r="U739" i="10"/>
  <c r="X739" i="10"/>
  <c r="L740" i="10"/>
  <c r="O740" i="10"/>
  <c r="R740" i="10"/>
  <c r="U740" i="10"/>
  <c r="X740" i="10"/>
  <c r="L741" i="10"/>
  <c r="O741" i="10"/>
  <c r="R741" i="10"/>
  <c r="U741" i="10"/>
  <c r="X741" i="10"/>
  <c r="L742" i="10"/>
  <c r="O742" i="10"/>
  <c r="R742" i="10"/>
  <c r="U742" i="10"/>
  <c r="X742" i="10"/>
  <c r="L743" i="10"/>
  <c r="O743" i="10"/>
  <c r="R743" i="10"/>
  <c r="U743" i="10"/>
  <c r="X743" i="10"/>
  <c r="L744" i="10"/>
  <c r="O744" i="10"/>
  <c r="R744" i="10"/>
  <c r="U744" i="10"/>
  <c r="X744" i="10"/>
  <c r="L745" i="10"/>
  <c r="O745" i="10"/>
  <c r="R745" i="10"/>
  <c r="U745" i="10"/>
  <c r="X745" i="10"/>
  <c r="L746" i="10"/>
  <c r="O746" i="10"/>
  <c r="R746" i="10"/>
  <c r="U746" i="10"/>
  <c r="X746" i="10"/>
  <c r="L747" i="10"/>
  <c r="O747" i="10"/>
  <c r="R747" i="10"/>
  <c r="U747" i="10"/>
  <c r="X747" i="10"/>
  <c r="L748" i="10"/>
  <c r="O748" i="10"/>
  <c r="R748" i="10"/>
  <c r="U748" i="10"/>
  <c r="X748" i="10"/>
  <c r="L749" i="10"/>
  <c r="O749" i="10"/>
  <c r="R749" i="10"/>
  <c r="U749" i="10"/>
  <c r="X749" i="10"/>
  <c r="L750" i="10"/>
  <c r="O750" i="10"/>
  <c r="R750" i="10"/>
  <c r="U750" i="10"/>
  <c r="X750" i="10"/>
  <c r="L751" i="10"/>
  <c r="O751" i="10"/>
  <c r="R751" i="10"/>
  <c r="U751" i="10"/>
  <c r="X751" i="10"/>
  <c r="L752" i="10"/>
  <c r="O752" i="10"/>
  <c r="R752" i="10"/>
  <c r="U752" i="10"/>
  <c r="X752" i="10"/>
  <c r="L753" i="10"/>
  <c r="O753" i="10"/>
  <c r="R753" i="10"/>
  <c r="U753" i="10"/>
  <c r="X753" i="10"/>
  <c r="L754" i="10"/>
  <c r="O754" i="10"/>
  <c r="R754" i="10"/>
  <c r="U754" i="10"/>
  <c r="X754" i="10"/>
  <c r="L755" i="10"/>
  <c r="O755" i="10"/>
  <c r="R755" i="10"/>
  <c r="U755" i="10"/>
  <c r="X755" i="10"/>
  <c r="L756" i="10"/>
  <c r="O756" i="10"/>
  <c r="R756" i="10"/>
  <c r="U756" i="10"/>
  <c r="X756" i="10"/>
  <c r="L757" i="10"/>
  <c r="O757" i="10"/>
  <c r="R757" i="10"/>
  <c r="U757" i="10"/>
  <c r="X757" i="10"/>
  <c r="L758" i="10"/>
  <c r="O758" i="10"/>
  <c r="R758" i="10"/>
  <c r="U758" i="10"/>
  <c r="X758" i="10"/>
  <c r="L759" i="10"/>
  <c r="O759" i="10"/>
  <c r="R759" i="10"/>
  <c r="U759" i="10"/>
  <c r="X759" i="10"/>
  <c r="L760" i="10"/>
  <c r="O760" i="10"/>
  <c r="R760" i="10"/>
  <c r="U760" i="10"/>
  <c r="X760" i="10"/>
  <c r="L761" i="10"/>
  <c r="O761" i="10"/>
  <c r="R761" i="10"/>
  <c r="U761" i="10"/>
  <c r="X761" i="10"/>
  <c r="L762" i="10"/>
  <c r="O762" i="10"/>
  <c r="R762" i="10"/>
  <c r="U762" i="10"/>
  <c r="X762" i="10"/>
  <c r="L763" i="10"/>
  <c r="O763" i="10"/>
  <c r="R763" i="10"/>
  <c r="U763" i="10"/>
  <c r="X763" i="10"/>
  <c r="L764" i="10"/>
  <c r="O764" i="10"/>
  <c r="R764" i="10"/>
  <c r="U764" i="10"/>
  <c r="X764" i="10"/>
  <c r="X725" i="10"/>
  <c r="U725" i="10"/>
  <c r="R725" i="10"/>
  <c r="O725" i="10"/>
  <c r="L725"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AA745" i="10" l="1"/>
  <c r="AA737" i="10"/>
  <c r="AA753" i="10"/>
  <c r="AA758" i="10"/>
  <c r="AA750" i="10"/>
  <c r="AA742" i="10"/>
  <c r="AA746" i="10"/>
  <c r="AA757" i="10"/>
  <c r="AA749" i="10"/>
  <c r="AA741" i="10"/>
  <c r="AA754" i="10"/>
  <c r="AA733" i="10"/>
  <c r="AA762" i="10"/>
  <c r="AA761" i="10"/>
  <c r="AA735" i="10"/>
  <c r="AA730" i="10"/>
  <c r="AA729" i="10"/>
  <c r="AA732" i="10"/>
  <c r="AA725" i="10"/>
  <c r="AA751" i="10"/>
  <c r="AA744" i="10"/>
  <c r="AA736" i="10"/>
  <c r="AA726" i="10"/>
  <c r="AA764" i="10"/>
  <c r="AA763" i="10"/>
  <c r="AA760" i="10"/>
  <c r="AA759" i="10"/>
  <c r="AA756" i="10"/>
  <c r="AA755" i="10"/>
  <c r="AA752" i="10"/>
  <c r="AA748" i="10"/>
  <c r="AA747" i="10"/>
  <c r="AA743" i="10"/>
  <c r="AA738" i="10"/>
  <c r="AA728" i="10"/>
  <c r="AA727" i="10"/>
  <c r="AA740" i="10"/>
  <c r="AA739" i="10"/>
  <c r="AA734" i="10"/>
  <c r="AA731" i="10"/>
  <c r="L696" i="10" l="1"/>
  <c r="O696" i="10"/>
  <c r="R696" i="10"/>
  <c r="U696" i="10"/>
  <c r="X696" i="10"/>
  <c r="L697" i="10"/>
  <c r="O697" i="10"/>
  <c r="R697" i="10"/>
  <c r="U697" i="10"/>
  <c r="X697" i="10"/>
  <c r="L698" i="10"/>
  <c r="O698" i="10"/>
  <c r="R698" i="10"/>
  <c r="U698" i="10"/>
  <c r="X698" i="10"/>
  <c r="L699" i="10"/>
  <c r="O699" i="10"/>
  <c r="R699" i="10"/>
  <c r="U699" i="10"/>
  <c r="X699" i="10"/>
  <c r="L700" i="10"/>
  <c r="O700" i="10"/>
  <c r="R700" i="10"/>
  <c r="U700" i="10"/>
  <c r="X700" i="10"/>
  <c r="L701" i="10"/>
  <c r="O701" i="10"/>
  <c r="R701" i="10"/>
  <c r="U701" i="10"/>
  <c r="X701" i="10"/>
  <c r="L702" i="10"/>
  <c r="O702" i="10"/>
  <c r="R702" i="10"/>
  <c r="U702" i="10"/>
  <c r="X702" i="10"/>
  <c r="L703" i="10"/>
  <c r="O703" i="10"/>
  <c r="R703" i="10"/>
  <c r="U703" i="10"/>
  <c r="X703" i="10"/>
  <c r="L704" i="10"/>
  <c r="O704" i="10"/>
  <c r="R704" i="10"/>
  <c r="U704" i="10"/>
  <c r="X704" i="10"/>
  <c r="L705" i="10"/>
  <c r="O705" i="10"/>
  <c r="R705" i="10"/>
  <c r="U705" i="10"/>
  <c r="X705" i="10"/>
  <c r="L706" i="10"/>
  <c r="O706" i="10"/>
  <c r="R706" i="10"/>
  <c r="U706" i="10"/>
  <c r="X706" i="10"/>
  <c r="L707" i="10"/>
  <c r="O707" i="10"/>
  <c r="R707" i="10"/>
  <c r="U707" i="10"/>
  <c r="X707" i="10"/>
  <c r="L708" i="10"/>
  <c r="O708" i="10"/>
  <c r="R708" i="10"/>
  <c r="U708" i="10"/>
  <c r="X708" i="10"/>
  <c r="L709" i="10"/>
  <c r="O709" i="10"/>
  <c r="R709" i="10"/>
  <c r="U709" i="10"/>
  <c r="X709" i="10"/>
  <c r="L710" i="10"/>
  <c r="O710" i="10"/>
  <c r="R710" i="10"/>
  <c r="U710" i="10"/>
  <c r="X710" i="10"/>
  <c r="L711" i="10"/>
  <c r="O711" i="10"/>
  <c r="R711" i="10"/>
  <c r="U711" i="10"/>
  <c r="X711" i="10"/>
  <c r="L712" i="10"/>
  <c r="O712" i="10"/>
  <c r="R712" i="10"/>
  <c r="U712" i="10"/>
  <c r="X712" i="10"/>
  <c r="L713" i="10"/>
  <c r="O713" i="10"/>
  <c r="R713" i="10"/>
  <c r="U713" i="10"/>
  <c r="X713" i="10"/>
  <c r="L714" i="10"/>
  <c r="O714" i="10"/>
  <c r="R714" i="10"/>
  <c r="U714" i="10"/>
  <c r="X714" i="10"/>
  <c r="L715" i="10"/>
  <c r="O715" i="10"/>
  <c r="R715" i="10"/>
  <c r="U715" i="10"/>
  <c r="X715" i="10"/>
  <c r="L716" i="10"/>
  <c r="O716" i="10"/>
  <c r="R716" i="10"/>
  <c r="U716" i="10"/>
  <c r="X716" i="10"/>
  <c r="L717" i="10"/>
  <c r="O717" i="10"/>
  <c r="R717" i="10"/>
  <c r="U717" i="10"/>
  <c r="X717" i="10"/>
  <c r="L718" i="10"/>
  <c r="O718" i="10"/>
  <c r="R718" i="10"/>
  <c r="U718" i="10"/>
  <c r="X718" i="10"/>
  <c r="L719" i="10"/>
  <c r="O719" i="10"/>
  <c r="R719" i="10"/>
  <c r="U719" i="10"/>
  <c r="X719" i="10"/>
  <c r="L720" i="10"/>
  <c r="O720" i="10"/>
  <c r="R720" i="10"/>
  <c r="U720" i="10"/>
  <c r="X720" i="10"/>
  <c r="L721" i="10"/>
  <c r="O721" i="10"/>
  <c r="R721" i="10"/>
  <c r="U721" i="10"/>
  <c r="X721" i="10"/>
  <c r="L722" i="10"/>
  <c r="O722" i="10"/>
  <c r="R722" i="10"/>
  <c r="U722" i="10"/>
  <c r="X722" i="10"/>
  <c r="L723" i="10"/>
  <c r="O723" i="10"/>
  <c r="R723" i="10"/>
  <c r="U723" i="10"/>
  <c r="X723" i="10"/>
  <c r="L724" i="10"/>
  <c r="O724" i="10"/>
  <c r="R724" i="10"/>
  <c r="U724" i="10"/>
  <c r="X724" i="10"/>
  <c r="X695" i="10"/>
  <c r="U695" i="10"/>
  <c r="R695" i="10"/>
  <c r="O695" i="10"/>
  <c r="L695"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AA695" i="10" l="1"/>
  <c r="AA710" i="10"/>
  <c r="AA702" i="10"/>
  <c r="AA719" i="10"/>
  <c r="AA723" i="10"/>
  <c r="AA715" i="10"/>
  <c r="AA721" i="10"/>
  <c r="AA700" i="10"/>
  <c r="AA707" i="10"/>
  <c r="AA711" i="10"/>
  <c r="AA703" i="10"/>
  <c r="AA724" i="10"/>
  <c r="AA722" i="10"/>
  <c r="AA720" i="10"/>
  <c r="AA718" i="10"/>
  <c r="AA717" i="10"/>
  <c r="AA716" i="10"/>
  <c r="AA714" i="10"/>
  <c r="AA713" i="10"/>
  <c r="AA712" i="10"/>
  <c r="AA709" i="10"/>
  <c r="AA708" i="10"/>
  <c r="AA706" i="10"/>
  <c r="AA705" i="10"/>
  <c r="AA704" i="10"/>
  <c r="AA701" i="10"/>
  <c r="AA699" i="10"/>
  <c r="AA698" i="10"/>
  <c r="AA697" i="10"/>
  <c r="AA696" i="10"/>
  <c r="N543" i="10" l="1"/>
  <c r="X694" i="10"/>
  <c r="U694" i="10"/>
  <c r="R694" i="10"/>
  <c r="O694" i="10"/>
  <c r="L694" i="10"/>
  <c r="I694" i="10"/>
  <c r="AA694" i="10" l="1"/>
  <c r="S669" i="10"/>
  <c r="L632" i="10" l="1"/>
  <c r="O632" i="10"/>
  <c r="R632" i="10"/>
  <c r="U632" i="10"/>
  <c r="X632" i="10"/>
  <c r="L633" i="10"/>
  <c r="O633" i="10"/>
  <c r="R633" i="10"/>
  <c r="U633" i="10"/>
  <c r="X633" i="10"/>
  <c r="L634" i="10"/>
  <c r="O634" i="10"/>
  <c r="R634" i="10"/>
  <c r="U634" i="10"/>
  <c r="X634" i="10"/>
  <c r="L635" i="10"/>
  <c r="O635" i="10"/>
  <c r="R635" i="10"/>
  <c r="U635" i="10"/>
  <c r="X635" i="10"/>
  <c r="L636" i="10"/>
  <c r="O636" i="10"/>
  <c r="R636" i="10"/>
  <c r="U636" i="10"/>
  <c r="X636" i="10"/>
  <c r="L637" i="10"/>
  <c r="O637" i="10"/>
  <c r="R637" i="10"/>
  <c r="U637" i="10"/>
  <c r="X637" i="10"/>
  <c r="L638" i="10"/>
  <c r="O638" i="10"/>
  <c r="R638" i="10"/>
  <c r="U638" i="10"/>
  <c r="X638" i="10"/>
  <c r="L639" i="10"/>
  <c r="O639" i="10"/>
  <c r="R639" i="10"/>
  <c r="U639" i="10"/>
  <c r="X639" i="10"/>
  <c r="L640" i="10"/>
  <c r="O640" i="10"/>
  <c r="R640" i="10"/>
  <c r="U640" i="10"/>
  <c r="X640" i="10"/>
  <c r="L641" i="10"/>
  <c r="O641" i="10"/>
  <c r="R641" i="10"/>
  <c r="U641" i="10"/>
  <c r="X641" i="10"/>
  <c r="L642" i="10"/>
  <c r="O642" i="10"/>
  <c r="R642" i="10"/>
  <c r="U642" i="10"/>
  <c r="X642" i="10"/>
  <c r="L643" i="10"/>
  <c r="O643" i="10"/>
  <c r="R643" i="10"/>
  <c r="U643" i="10"/>
  <c r="X643" i="10"/>
  <c r="L644" i="10"/>
  <c r="O644" i="10"/>
  <c r="R644" i="10"/>
  <c r="U644" i="10"/>
  <c r="X644" i="10"/>
  <c r="L645" i="10"/>
  <c r="O645" i="10"/>
  <c r="R645" i="10"/>
  <c r="U645" i="10"/>
  <c r="X645" i="10"/>
  <c r="L646" i="10"/>
  <c r="O646" i="10"/>
  <c r="R646" i="10"/>
  <c r="U646" i="10"/>
  <c r="X646" i="10"/>
  <c r="L647" i="10"/>
  <c r="O647" i="10"/>
  <c r="R647" i="10"/>
  <c r="U647" i="10"/>
  <c r="X647" i="10"/>
  <c r="L648" i="10"/>
  <c r="O648" i="10"/>
  <c r="R648" i="10"/>
  <c r="U648" i="10"/>
  <c r="X648" i="10"/>
  <c r="L649" i="10"/>
  <c r="O649" i="10"/>
  <c r="R649" i="10"/>
  <c r="U649" i="10"/>
  <c r="X649" i="10"/>
  <c r="L650" i="10"/>
  <c r="O650" i="10"/>
  <c r="R650" i="10"/>
  <c r="U650" i="10"/>
  <c r="X650" i="10"/>
  <c r="L651" i="10"/>
  <c r="O651" i="10"/>
  <c r="R651" i="10"/>
  <c r="U651" i="10"/>
  <c r="X651" i="10"/>
  <c r="L652" i="10"/>
  <c r="O652" i="10"/>
  <c r="R652" i="10"/>
  <c r="U652" i="10"/>
  <c r="X652" i="10"/>
  <c r="L653" i="10"/>
  <c r="O653" i="10"/>
  <c r="R653" i="10"/>
  <c r="U653" i="10"/>
  <c r="X653" i="10"/>
  <c r="L654" i="10"/>
  <c r="O654" i="10"/>
  <c r="R654" i="10"/>
  <c r="U654" i="10"/>
  <c r="X654" i="10"/>
  <c r="L655" i="10"/>
  <c r="O655" i="10"/>
  <c r="R655" i="10"/>
  <c r="U655" i="10"/>
  <c r="X655" i="10"/>
  <c r="L656" i="10"/>
  <c r="O656" i="10"/>
  <c r="R656" i="10"/>
  <c r="U656" i="10"/>
  <c r="X656" i="10"/>
  <c r="L657" i="10"/>
  <c r="O657" i="10"/>
  <c r="R657" i="10"/>
  <c r="U657" i="10"/>
  <c r="X657" i="10"/>
  <c r="L658" i="10"/>
  <c r="O658" i="10"/>
  <c r="R658" i="10"/>
  <c r="U658" i="10"/>
  <c r="X658" i="10"/>
  <c r="L659" i="10"/>
  <c r="O659" i="10"/>
  <c r="R659" i="10"/>
  <c r="U659" i="10"/>
  <c r="X659" i="10"/>
  <c r="L660" i="10"/>
  <c r="O660" i="10"/>
  <c r="R660" i="10"/>
  <c r="U660" i="10"/>
  <c r="X660" i="10"/>
  <c r="L661" i="10"/>
  <c r="O661" i="10"/>
  <c r="R661" i="10"/>
  <c r="U661" i="10"/>
  <c r="X661" i="10"/>
  <c r="L662" i="10"/>
  <c r="O662" i="10"/>
  <c r="R662" i="10"/>
  <c r="U662" i="10"/>
  <c r="X662" i="10"/>
  <c r="L663" i="10"/>
  <c r="O663" i="10"/>
  <c r="R663" i="10"/>
  <c r="U663" i="10"/>
  <c r="X663" i="10"/>
  <c r="L664" i="10"/>
  <c r="O664" i="10"/>
  <c r="R664" i="10"/>
  <c r="U664" i="10"/>
  <c r="X664" i="10"/>
  <c r="L665" i="10"/>
  <c r="O665" i="10"/>
  <c r="R665" i="10"/>
  <c r="U665" i="10"/>
  <c r="X665" i="10"/>
  <c r="L666" i="10"/>
  <c r="O666" i="10"/>
  <c r="R666" i="10"/>
  <c r="U666" i="10"/>
  <c r="X666" i="10"/>
  <c r="L667" i="10"/>
  <c r="O667" i="10"/>
  <c r="R667" i="10"/>
  <c r="U667" i="10"/>
  <c r="X667" i="10"/>
  <c r="L668" i="10"/>
  <c r="O668" i="10"/>
  <c r="R668" i="10"/>
  <c r="U668" i="10"/>
  <c r="X668" i="10"/>
  <c r="L669" i="10"/>
  <c r="O669" i="10"/>
  <c r="R669" i="10"/>
  <c r="U669" i="10"/>
  <c r="X669" i="10"/>
  <c r="L670" i="10"/>
  <c r="O670" i="10"/>
  <c r="R670" i="10"/>
  <c r="U670" i="10"/>
  <c r="X670" i="10"/>
  <c r="L671" i="10"/>
  <c r="O671" i="10"/>
  <c r="R671" i="10"/>
  <c r="U671" i="10"/>
  <c r="X671" i="10"/>
  <c r="L672" i="10"/>
  <c r="O672" i="10"/>
  <c r="R672" i="10"/>
  <c r="U672" i="10"/>
  <c r="X672" i="10"/>
  <c r="L673" i="10"/>
  <c r="O673" i="10"/>
  <c r="R673" i="10"/>
  <c r="U673" i="10"/>
  <c r="X673" i="10"/>
  <c r="L674" i="10"/>
  <c r="O674" i="10"/>
  <c r="R674" i="10"/>
  <c r="U674" i="10"/>
  <c r="X674" i="10"/>
  <c r="L675" i="10"/>
  <c r="O675" i="10"/>
  <c r="R675" i="10"/>
  <c r="U675" i="10"/>
  <c r="X675" i="10"/>
  <c r="L676" i="10"/>
  <c r="O676" i="10"/>
  <c r="R676" i="10"/>
  <c r="U676" i="10"/>
  <c r="X676" i="10"/>
  <c r="L677" i="10"/>
  <c r="O677" i="10"/>
  <c r="R677" i="10"/>
  <c r="U677" i="10"/>
  <c r="X677" i="10"/>
  <c r="L678" i="10"/>
  <c r="O678" i="10"/>
  <c r="R678" i="10"/>
  <c r="U678" i="10"/>
  <c r="X678" i="10"/>
  <c r="L679" i="10"/>
  <c r="O679" i="10"/>
  <c r="R679" i="10"/>
  <c r="U679" i="10"/>
  <c r="X679" i="10"/>
  <c r="L680" i="10"/>
  <c r="O680" i="10"/>
  <c r="R680" i="10"/>
  <c r="U680" i="10"/>
  <c r="X680" i="10"/>
  <c r="L681" i="10"/>
  <c r="O681" i="10"/>
  <c r="R681" i="10"/>
  <c r="U681" i="10"/>
  <c r="X681" i="10"/>
  <c r="L682" i="10"/>
  <c r="O682" i="10"/>
  <c r="R682" i="10"/>
  <c r="U682" i="10"/>
  <c r="X682" i="10"/>
  <c r="L683" i="10"/>
  <c r="O683" i="10"/>
  <c r="R683" i="10"/>
  <c r="U683" i="10"/>
  <c r="X683" i="10"/>
  <c r="L684" i="10"/>
  <c r="O684" i="10"/>
  <c r="R684" i="10"/>
  <c r="U684" i="10"/>
  <c r="X684" i="10"/>
  <c r="L685" i="10"/>
  <c r="O685" i="10"/>
  <c r="R685" i="10"/>
  <c r="U685" i="10"/>
  <c r="X685" i="10"/>
  <c r="L686" i="10"/>
  <c r="O686" i="10"/>
  <c r="R686" i="10"/>
  <c r="U686" i="10"/>
  <c r="X686" i="10"/>
  <c r="L687" i="10"/>
  <c r="O687" i="10"/>
  <c r="R687" i="10"/>
  <c r="U687" i="10"/>
  <c r="X687" i="10"/>
  <c r="L688" i="10"/>
  <c r="O688" i="10"/>
  <c r="R688" i="10"/>
  <c r="U688" i="10"/>
  <c r="X688" i="10"/>
  <c r="L689" i="10"/>
  <c r="O689" i="10"/>
  <c r="R689" i="10"/>
  <c r="U689" i="10"/>
  <c r="X689" i="10"/>
  <c r="L690" i="10"/>
  <c r="O690" i="10"/>
  <c r="R690" i="10"/>
  <c r="U690" i="10"/>
  <c r="X690" i="10"/>
  <c r="L691" i="10"/>
  <c r="O691" i="10"/>
  <c r="R691" i="10"/>
  <c r="U691" i="10"/>
  <c r="X691" i="10"/>
  <c r="L692" i="10"/>
  <c r="O692" i="10"/>
  <c r="R692" i="10"/>
  <c r="U692" i="10"/>
  <c r="X692" i="10"/>
  <c r="L693" i="10"/>
  <c r="O693" i="10"/>
  <c r="R693" i="10"/>
  <c r="U693" i="10"/>
  <c r="X693" i="10"/>
  <c r="X631" i="10"/>
  <c r="U631" i="10"/>
  <c r="R631" i="10"/>
  <c r="O631" i="10"/>
  <c r="L631"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AA643" i="10" l="1"/>
  <c r="AA667" i="10"/>
  <c r="AA659" i="10"/>
  <c r="AA652" i="10"/>
  <c r="AA636" i="10"/>
  <c r="AA649" i="10"/>
  <c r="AA651" i="10"/>
  <c r="AA653" i="10"/>
  <c r="AA633" i="10"/>
  <c r="AA688" i="10"/>
  <c r="AA684" i="10"/>
  <c r="AA676" i="10"/>
  <c r="AA672" i="10"/>
  <c r="AA668" i="10"/>
  <c r="AA664" i="10"/>
  <c r="AA660" i="10"/>
  <c r="AA656" i="10"/>
  <c r="AA648" i="10"/>
  <c r="AA644" i="10"/>
  <c r="AA640" i="10"/>
  <c r="AA665" i="10"/>
  <c r="AA634" i="10"/>
  <c r="AA692" i="10"/>
  <c r="AA680" i="10"/>
  <c r="AA678" i="10"/>
  <c r="AA691" i="10"/>
  <c r="AA687" i="10"/>
  <c r="AA683" i="10"/>
  <c r="AA679" i="10"/>
  <c r="AA675" i="10"/>
  <c r="AA671" i="10"/>
  <c r="AA663" i="10"/>
  <c r="AA655" i="10"/>
  <c r="AA647" i="10"/>
  <c r="AA639" i="10"/>
  <c r="AA635" i="10"/>
  <c r="AA690" i="10"/>
  <c r="AA646" i="10"/>
  <c r="AA693" i="10"/>
  <c r="AA689" i="10"/>
  <c r="AA686" i="10"/>
  <c r="AA685" i="10"/>
  <c r="AA682" i="10"/>
  <c r="AA681" i="10"/>
  <c r="AA677" i="10"/>
  <c r="AA674" i="10"/>
  <c r="AA673" i="10"/>
  <c r="AA670" i="10"/>
  <c r="AA669" i="10"/>
  <c r="AA666" i="10"/>
  <c r="AA662" i="10"/>
  <c r="AA661" i="10"/>
  <c r="AA658" i="10"/>
  <c r="AA657" i="10"/>
  <c r="AA654" i="10"/>
  <c r="AA650" i="10"/>
  <c r="AA645" i="10"/>
  <c r="AA642" i="10"/>
  <c r="AA641" i="10"/>
  <c r="AA632" i="10"/>
  <c r="AA638" i="10"/>
  <c r="AA637" i="10"/>
  <c r="AA631" i="10"/>
  <c r="I240" i="10"/>
  <c r="X630" i="10" l="1"/>
  <c r="U630" i="10"/>
  <c r="R630" i="10"/>
  <c r="O630" i="10"/>
  <c r="L630" i="10"/>
  <c r="I630" i="10"/>
  <c r="AA630" i="10" l="1"/>
  <c r="L616" i="10"/>
  <c r="O616" i="10"/>
  <c r="R616" i="10"/>
  <c r="U616" i="10"/>
  <c r="X616" i="10"/>
  <c r="L617" i="10"/>
  <c r="O617" i="10"/>
  <c r="R617" i="10"/>
  <c r="U617" i="10"/>
  <c r="X617" i="10"/>
  <c r="L618" i="10"/>
  <c r="O618" i="10"/>
  <c r="R618" i="10"/>
  <c r="U618" i="10"/>
  <c r="X618" i="10"/>
  <c r="L619" i="10"/>
  <c r="O619" i="10"/>
  <c r="R619" i="10"/>
  <c r="U619" i="10"/>
  <c r="X619" i="10"/>
  <c r="L620" i="10"/>
  <c r="O620" i="10"/>
  <c r="R620" i="10"/>
  <c r="U620" i="10"/>
  <c r="X620" i="10"/>
  <c r="L621" i="10"/>
  <c r="O621" i="10"/>
  <c r="R621" i="10"/>
  <c r="U621" i="10"/>
  <c r="X621" i="10"/>
  <c r="L622" i="10"/>
  <c r="O622" i="10"/>
  <c r="R622" i="10"/>
  <c r="U622" i="10"/>
  <c r="X622" i="10"/>
  <c r="L623" i="10"/>
  <c r="O623" i="10"/>
  <c r="R623" i="10"/>
  <c r="U623" i="10"/>
  <c r="X623" i="10"/>
  <c r="L624" i="10"/>
  <c r="O624" i="10"/>
  <c r="R624" i="10"/>
  <c r="U624" i="10"/>
  <c r="X624" i="10"/>
  <c r="L625" i="10"/>
  <c r="O625" i="10"/>
  <c r="R625" i="10"/>
  <c r="U625" i="10"/>
  <c r="X625" i="10"/>
  <c r="L626" i="10"/>
  <c r="O626" i="10"/>
  <c r="R626" i="10"/>
  <c r="U626" i="10"/>
  <c r="X626" i="10"/>
  <c r="L627" i="10"/>
  <c r="O627" i="10"/>
  <c r="R627" i="10"/>
  <c r="U627" i="10"/>
  <c r="X627" i="10"/>
  <c r="L628" i="10"/>
  <c r="O628" i="10"/>
  <c r="R628" i="10"/>
  <c r="U628" i="10"/>
  <c r="X628" i="10"/>
  <c r="L629" i="10"/>
  <c r="O629" i="10"/>
  <c r="R629" i="10"/>
  <c r="U629" i="10"/>
  <c r="X629" i="10"/>
  <c r="X615" i="10"/>
  <c r="U615" i="10"/>
  <c r="R615" i="10"/>
  <c r="O615" i="10"/>
  <c r="L615" i="10"/>
  <c r="I615" i="10"/>
  <c r="I616" i="10"/>
  <c r="I617" i="10"/>
  <c r="I618" i="10"/>
  <c r="I619" i="10"/>
  <c r="I620" i="10"/>
  <c r="I621" i="10"/>
  <c r="I622" i="10"/>
  <c r="I623" i="10"/>
  <c r="I624" i="10"/>
  <c r="I625" i="10"/>
  <c r="I626" i="10"/>
  <c r="I627" i="10"/>
  <c r="I628" i="10"/>
  <c r="I629" i="10"/>
  <c r="AA623" i="10" l="1"/>
  <c r="AA625" i="10"/>
  <c r="AA622" i="10"/>
  <c r="AA617" i="10"/>
  <c r="AA627" i="10"/>
  <c r="AA619" i="10"/>
  <c r="AA629" i="10"/>
  <c r="AA621" i="10"/>
  <c r="AA618" i="10"/>
  <c r="AA628" i="10"/>
  <c r="AA626" i="10"/>
  <c r="AA624" i="10"/>
  <c r="AA620" i="10"/>
  <c r="AA616" i="10"/>
  <c r="AA615" i="10"/>
  <c r="I579" i="10" l="1"/>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L580" i="10"/>
  <c r="O580" i="10"/>
  <c r="R580" i="10"/>
  <c r="U580" i="10"/>
  <c r="X580" i="10"/>
  <c r="L581" i="10"/>
  <c r="O581" i="10"/>
  <c r="R581" i="10"/>
  <c r="U581" i="10"/>
  <c r="X581" i="10"/>
  <c r="L582" i="10"/>
  <c r="O582" i="10"/>
  <c r="R582" i="10"/>
  <c r="U582" i="10"/>
  <c r="X582" i="10"/>
  <c r="L583" i="10"/>
  <c r="O583" i="10"/>
  <c r="R583" i="10"/>
  <c r="U583" i="10"/>
  <c r="X583" i="10"/>
  <c r="L584" i="10"/>
  <c r="O584" i="10"/>
  <c r="R584" i="10"/>
  <c r="U584" i="10"/>
  <c r="X584" i="10"/>
  <c r="L585" i="10"/>
  <c r="O585" i="10"/>
  <c r="R585" i="10"/>
  <c r="U585" i="10"/>
  <c r="X585" i="10"/>
  <c r="L586" i="10"/>
  <c r="O586" i="10"/>
  <c r="R586" i="10"/>
  <c r="U586" i="10"/>
  <c r="X586" i="10"/>
  <c r="L587" i="10"/>
  <c r="O587" i="10"/>
  <c r="R587" i="10"/>
  <c r="U587" i="10"/>
  <c r="X587" i="10"/>
  <c r="L588" i="10"/>
  <c r="O588" i="10"/>
  <c r="R588" i="10"/>
  <c r="U588" i="10"/>
  <c r="X588" i="10"/>
  <c r="L589" i="10"/>
  <c r="O589" i="10"/>
  <c r="R589" i="10"/>
  <c r="U589" i="10"/>
  <c r="X589" i="10"/>
  <c r="L590" i="10"/>
  <c r="O590" i="10"/>
  <c r="R590" i="10"/>
  <c r="U590" i="10"/>
  <c r="X590" i="10"/>
  <c r="L591" i="10"/>
  <c r="O591" i="10"/>
  <c r="R591" i="10"/>
  <c r="U591" i="10"/>
  <c r="X591" i="10"/>
  <c r="L592" i="10"/>
  <c r="O592" i="10"/>
  <c r="R592" i="10"/>
  <c r="U592" i="10"/>
  <c r="X592" i="10"/>
  <c r="L593" i="10"/>
  <c r="O593" i="10"/>
  <c r="R593" i="10"/>
  <c r="U593" i="10"/>
  <c r="X593" i="10"/>
  <c r="L594" i="10"/>
  <c r="O594" i="10"/>
  <c r="R594" i="10"/>
  <c r="U594" i="10"/>
  <c r="X594" i="10"/>
  <c r="L595" i="10"/>
  <c r="O595" i="10"/>
  <c r="R595" i="10"/>
  <c r="U595" i="10"/>
  <c r="X595" i="10"/>
  <c r="L596" i="10"/>
  <c r="O596" i="10"/>
  <c r="R596" i="10"/>
  <c r="U596" i="10"/>
  <c r="X596" i="10"/>
  <c r="L597" i="10"/>
  <c r="O597" i="10"/>
  <c r="R597" i="10"/>
  <c r="U597" i="10"/>
  <c r="X597" i="10"/>
  <c r="L598" i="10"/>
  <c r="O598" i="10"/>
  <c r="R598" i="10"/>
  <c r="U598" i="10"/>
  <c r="X598" i="10"/>
  <c r="L599" i="10"/>
  <c r="O599" i="10"/>
  <c r="R599" i="10"/>
  <c r="U599" i="10"/>
  <c r="X599" i="10"/>
  <c r="L600" i="10"/>
  <c r="O600" i="10"/>
  <c r="R600" i="10"/>
  <c r="U600" i="10"/>
  <c r="X600" i="10"/>
  <c r="L601" i="10"/>
  <c r="O601" i="10"/>
  <c r="R601" i="10"/>
  <c r="U601" i="10"/>
  <c r="X601" i="10"/>
  <c r="L602" i="10"/>
  <c r="O602" i="10"/>
  <c r="R602" i="10"/>
  <c r="U602" i="10"/>
  <c r="X602" i="10"/>
  <c r="L603" i="10"/>
  <c r="O603" i="10"/>
  <c r="R603" i="10"/>
  <c r="U603" i="10"/>
  <c r="X603" i="10"/>
  <c r="L604" i="10"/>
  <c r="O604" i="10"/>
  <c r="R604" i="10"/>
  <c r="U604" i="10"/>
  <c r="X604" i="10"/>
  <c r="L605" i="10"/>
  <c r="O605" i="10"/>
  <c r="R605" i="10"/>
  <c r="U605" i="10"/>
  <c r="X605" i="10"/>
  <c r="L606" i="10"/>
  <c r="O606" i="10"/>
  <c r="R606" i="10"/>
  <c r="U606" i="10"/>
  <c r="X606" i="10"/>
  <c r="L607" i="10"/>
  <c r="O607" i="10"/>
  <c r="R607" i="10"/>
  <c r="U607" i="10"/>
  <c r="X607" i="10"/>
  <c r="L608" i="10"/>
  <c r="O608" i="10"/>
  <c r="R608" i="10"/>
  <c r="U608" i="10"/>
  <c r="X608" i="10"/>
  <c r="L609" i="10"/>
  <c r="O609" i="10"/>
  <c r="R609" i="10"/>
  <c r="U609" i="10"/>
  <c r="X609" i="10"/>
  <c r="L610" i="10"/>
  <c r="O610" i="10"/>
  <c r="R610" i="10"/>
  <c r="U610" i="10"/>
  <c r="X610" i="10"/>
  <c r="L611" i="10"/>
  <c r="O611" i="10"/>
  <c r="R611" i="10"/>
  <c r="U611" i="10"/>
  <c r="X611" i="10"/>
  <c r="L612" i="10"/>
  <c r="O612" i="10"/>
  <c r="R612" i="10"/>
  <c r="U612" i="10"/>
  <c r="X612" i="10"/>
  <c r="L613" i="10"/>
  <c r="O613" i="10"/>
  <c r="R613" i="10"/>
  <c r="U613" i="10"/>
  <c r="X613" i="10"/>
  <c r="L614" i="10"/>
  <c r="O614" i="10"/>
  <c r="R614" i="10"/>
  <c r="U614" i="10"/>
  <c r="X614" i="10"/>
  <c r="X579" i="10"/>
  <c r="U579" i="10"/>
  <c r="R579" i="10"/>
  <c r="O579" i="10"/>
  <c r="L579" i="10"/>
  <c r="AA608" i="10" l="1"/>
  <c r="AA600" i="10"/>
  <c r="AA580" i="10"/>
  <c r="AA579" i="10"/>
  <c r="AA604" i="10"/>
  <c r="AA596" i="10"/>
  <c r="AA612" i="10"/>
  <c r="AA610" i="10"/>
  <c r="AA591" i="10"/>
  <c r="AA583" i="10"/>
  <c r="AA611" i="10"/>
  <c r="AA592" i="10"/>
  <c r="AA588" i="10"/>
  <c r="AA584" i="10"/>
  <c r="AA614" i="10"/>
  <c r="AA613" i="10"/>
  <c r="AA586" i="10"/>
  <c r="AA599" i="10"/>
  <c r="AA606" i="10"/>
  <c r="AA609" i="10"/>
  <c r="AA597" i="10"/>
  <c r="AA595" i="10"/>
  <c r="AA594" i="10"/>
  <c r="AA593" i="10"/>
  <c r="AA590" i="10"/>
  <c r="AA581" i="10"/>
  <c r="AA605" i="10"/>
  <c r="AA602" i="10"/>
  <c r="AA598" i="10"/>
  <c r="AA582" i="10"/>
  <c r="AA603" i="10"/>
  <c r="AA585" i="10"/>
  <c r="AA607" i="10"/>
  <c r="AA589" i="10"/>
  <c r="AA601" i="10"/>
  <c r="AA587" i="10"/>
  <c r="I547" i="10" l="1"/>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L548" i="10"/>
  <c r="O548" i="10"/>
  <c r="R548" i="10"/>
  <c r="U548" i="10"/>
  <c r="X548" i="10"/>
  <c r="L549" i="10"/>
  <c r="O549" i="10"/>
  <c r="R549" i="10"/>
  <c r="U549" i="10"/>
  <c r="X549" i="10"/>
  <c r="L550" i="10"/>
  <c r="O550" i="10"/>
  <c r="R550" i="10"/>
  <c r="U550" i="10"/>
  <c r="X550" i="10"/>
  <c r="L551" i="10"/>
  <c r="O551" i="10"/>
  <c r="R551" i="10"/>
  <c r="U551" i="10"/>
  <c r="X551" i="10"/>
  <c r="L552" i="10"/>
  <c r="O552" i="10"/>
  <c r="R552" i="10"/>
  <c r="U552" i="10"/>
  <c r="X552" i="10"/>
  <c r="L553" i="10"/>
  <c r="O553" i="10"/>
  <c r="R553" i="10"/>
  <c r="U553" i="10"/>
  <c r="X553" i="10"/>
  <c r="L554" i="10"/>
  <c r="O554" i="10"/>
  <c r="R554" i="10"/>
  <c r="U554" i="10"/>
  <c r="X554" i="10"/>
  <c r="L555" i="10"/>
  <c r="O555" i="10"/>
  <c r="R555" i="10"/>
  <c r="U555" i="10"/>
  <c r="X555" i="10"/>
  <c r="L556" i="10"/>
  <c r="O556" i="10"/>
  <c r="R556" i="10"/>
  <c r="U556" i="10"/>
  <c r="X556" i="10"/>
  <c r="L557" i="10"/>
  <c r="O557" i="10"/>
  <c r="R557" i="10"/>
  <c r="U557" i="10"/>
  <c r="X557" i="10"/>
  <c r="L558" i="10"/>
  <c r="O558" i="10"/>
  <c r="R558" i="10"/>
  <c r="U558" i="10"/>
  <c r="X558" i="10"/>
  <c r="L559" i="10"/>
  <c r="O559" i="10"/>
  <c r="R559" i="10"/>
  <c r="U559" i="10"/>
  <c r="X559" i="10"/>
  <c r="L560" i="10"/>
  <c r="O560" i="10"/>
  <c r="R560" i="10"/>
  <c r="U560" i="10"/>
  <c r="X560" i="10"/>
  <c r="L561" i="10"/>
  <c r="O561" i="10"/>
  <c r="R561" i="10"/>
  <c r="U561" i="10"/>
  <c r="X561" i="10"/>
  <c r="L562" i="10"/>
  <c r="O562" i="10"/>
  <c r="R562" i="10"/>
  <c r="U562" i="10"/>
  <c r="X562" i="10"/>
  <c r="L563" i="10"/>
  <c r="O563" i="10"/>
  <c r="R563" i="10"/>
  <c r="U563" i="10"/>
  <c r="X563" i="10"/>
  <c r="L564" i="10"/>
  <c r="O564" i="10"/>
  <c r="R564" i="10"/>
  <c r="U564" i="10"/>
  <c r="X564" i="10"/>
  <c r="L565" i="10"/>
  <c r="O565" i="10"/>
  <c r="R565" i="10"/>
  <c r="U565" i="10"/>
  <c r="X565" i="10"/>
  <c r="L566" i="10"/>
  <c r="O566" i="10"/>
  <c r="R566" i="10"/>
  <c r="U566" i="10"/>
  <c r="X566" i="10"/>
  <c r="L567" i="10"/>
  <c r="O567" i="10"/>
  <c r="R567" i="10"/>
  <c r="U567" i="10"/>
  <c r="X567" i="10"/>
  <c r="L568" i="10"/>
  <c r="O568" i="10"/>
  <c r="R568" i="10"/>
  <c r="U568" i="10"/>
  <c r="X568" i="10"/>
  <c r="L569" i="10"/>
  <c r="O569" i="10"/>
  <c r="R569" i="10"/>
  <c r="U569" i="10"/>
  <c r="X569" i="10"/>
  <c r="L570" i="10"/>
  <c r="O570" i="10"/>
  <c r="R570" i="10"/>
  <c r="U570" i="10"/>
  <c r="X570" i="10"/>
  <c r="L571" i="10"/>
  <c r="O571" i="10"/>
  <c r="R571" i="10"/>
  <c r="U571" i="10"/>
  <c r="X571" i="10"/>
  <c r="L572" i="10"/>
  <c r="O572" i="10"/>
  <c r="R572" i="10"/>
  <c r="U572" i="10"/>
  <c r="X572" i="10"/>
  <c r="L573" i="10"/>
  <c r="O573" i="10"/>
  <c r="R573" i="10"/>
  <c r="U573" i="10"/>
  <c r="X573" i="10"/>
  <c r="L574" i="10"/>
  <c r="O574" i="10"/>
  <c r="R574" i="10"/>
  <c r="U574" i="10"/>
  <c r="X574" i="10"/>
  <c r="L575" i="10"/>
  <c r="O575" i="10"/>
  <c r="R575" i="10"/>
  <c r="U575" i="10"/>
  <c r="X575" i="10"/>
  <c r="L576" i="10"/>
  <c r="O576" i="10"/>
  <c r="R576" i="10"/>
  <c r="U576" i="10"/>
  <c r="X576" i="10"/>
  <c r="L577" i="10"/>
  <c r="O577" i="10"/>
  <c r="R577" i="10"/>
  <c r="U577" i="10"/>
  <c r="X577" i="10"/>
  <c r="L578" i="10"/>
  <c r="O578" i="10"/>
  <c r="R578" i="10"/>
  <c r="U578" i="10"/>
  <c r="X578" i="10"/>
  <c r="X547" i="10"/>
  <c r="U547" i="10"/>
  <c r="R547" i="10"/>
  <c r="O547" i="10"/>
  <c r="L547" i="10"/>
  <c r="AA563" i="10" l="1"/>
  <c r="AA578" i="10"/>
  <c r="AA575" i="10"/>
  <c r="AA571" i="10"/>
  <c r="AA551" i="10"/>
  <c r="AA567" i="10"/>
  <c r="AA576" i="10"/>
  <c r="AA562" i="10"/>
  <c r="AA568" i="10"/>
  <c r="AA559" i="10"/>
  <c r="AA555" i="10"/>
  <c r="AA560" i="10"/>
  <c r="AA547" i="10"/>
  <c r="AA564" i="10"/>
  <c r="AA577" i="10"/>
  <c r="AA574" i="10"/>
  <c r="AA572" i="10"/>
  <c r="AA566" i="10"/>
  <c r="AA557" i="10"/>
  <c r="AA556" i="10"/>
  <c r="AA554" i="10"/>
  <c r="AA553" i="10"/>
  <c r="AA549" i="10"/>
  <c r="AA548" i="10"/>
  <c r="AA570" i="10"/>
  <c r="AA569" i="10"/>
  <c r="AA565" i="10"/>
  <c r="AA573" i="10"/>
  <c r="AA561" i="10"/>
  <c r="AA558" i="10"/>
  <c r="AA550" i="10"/>
  <c r="AA552" i="10"/>
  <c r="L514" i="10" l="1"/>
  <c r="O514" i="10"/>
  <c r="R514" i="10"/>
  <c r="U514" i="10"/>
  <c r="X514" i="10"/>
  <c r="L515" i="10"/>
  <c r="O515" i="10"/>
  <c r="R515" i="10"/>
  <c r="U515" i="10"/>
  <c r="X515" i="10"/>
  <c r="L516" i="10"/>
  <c r="O516" i="10"/>
  <c r="R516" i="10"/>
  <c r="U516" i="10"/>
  <c r="X516" i="10"/>
  <c r="L517" i="10"/>
  <c r="O517" i="10"/>
  <c r="R517" i="10"/>
  <c r="U517" i="10"/>
  <c r="X517" i="10"/>
  <c r="L518" i="10"/>
  <c r="O518" i="10"/>
  <c r="R518" i="10"/>
  <c r="U518" i="10"/>
  <c r="X518" i="10"/>
  <c r="L519" i="10"/>
  <c r="O519" i="10"/>
  <c r="R519" i="10"/>
  <c r="U519" i="10"/>
  <c r="X519" i="10"/>
  <c r="L520" i="10"/>
  <c r="O520" i="10"/>
  <c r="R520" i="10"/>
  <c r="U520" i="10"/>
  <c r="X520" i="10"/>
  <c r="L521" i="10"/>
  <c r="O521" i="10"/>
  <c r="R521" i="10"/>
  <c r="U521" i="10"/>
  <c r="X521" i="10"/>
  <c r="L522" i="10"/>
  <c r="O522" i="10"/>
  <c r="R522" i="10"/>
  <c r="U522" i="10"/>
  <c r="X522" i="10"/>
  <c r="L523" i="10"/>
  <c r="O523" i="10"/>
  <c r="R523" i="10"/>
  <c r="U523" i="10"/>
  <c r="X523" i="10"/>
  <c r="L524" i="10"/>
  <c r="O524" i="10"/>
  <c r="R524" i="10"/>
  <c r="U524" i="10"/>
  <c r="X524" i="10"/>
  <c r="L525" i="10"/>
  <c r="O525" i="10"/>
  <c r="R525" i="10"/>
  <c r="U525" i="10"/>
  <c r="X525" i="10"/>
  <c r="L526" i="10"/>
  <c r="O526" i="10"/>
  <c r="R526" i="10"/>
  <c r="U526" i="10"/>
  <c r="X526" i="10"/>
  <c r="L527" i="10"/>
  <c r="O527" i="10"/>
  <c r="R527" i="10"/>
  <c r="U527" i="10"/>
  <c r="X527" i="10"/>
  <c r="L528" i="10"/>
  <c r="O528" i="10"/>
  <c r="R528" i="10"/>
  <c r="U528" i="10"/>
  <c r="X528" i="10"/>
  <c r="L529" i="10"/>
  <c r="O529" i="10"/>
  <c r="R529" i="10"/>
  <c r="U529" i="10"/>
  <c r="X529" i="10"/>
  <c r="L530" i="10"/>
  <c r="O530" i="10"/>
  <c r="R530" i="10"/>
  <c r="U530" i="10"/>
  <c r="X530" i="10"/>
  <c r="L531" i="10"/>
  <c r="O531" i="10"/>
  <c r="R531" i="10"/>
  <c r="U531" i="10"/>
  <c r="X531" i="10"/>
  <c r="L532" i="10"/>
  <c r="O532" i="10"/>
  <c r="R532" i="10"/>
  <c r="U532" i="10"/>
  <c r="X532" i="10"/>
  <c r="L533" i="10"/>
  <c r="O533" i="10"/>
  <c r="R533" i="10"/>
  <c r="U533" i="10"/>
  <c r="X533" i="10"/>
  <c r="L534" i="10"/>
  <c r="O534" i="10"/>
  <c r="R534" i="10"/>
  <c r="U534" i="10"/>
  <c r="X534" i="10"/>
  <c r="L535" i="10"/>
  <c r="O535" i="10"/>
  <c r="R535" i="10"/>
  <c r="U535" i="10"/>
  <c r="X535" i="10"/>
  <c r="L536" i="10"/>
  <c r="O536" i="10"/>
  <c r="R536" i="10"/>
  <c r="U536" i="10"/>
  <c r="X536" i="10"/>
  <c r="L537" i="10"/>
  <c r="O537" i="10"/>
  <c r="R537" i="10"/>
  <c r="U537" i="10"/>
  <c r="X537" i="10"/>
  <c r="L538" i="10"/>
  <c r="O538" i="10"/>
  <c r="R538" i="10"/>
  <c r="U538" i="10"/>
  <c r="X538" i="10"/>
  <c r="L539" i="10"/>
  <c r="O539" i="10"/>
  <c r="R539" i="10"/>
  <c r="U539" i="10"/>
  <c r="X539" i="10"/>
  <c r="L540" i="10"/>
  <c r="O540" i="10"/>
  <c r="R540" i="10"/>
  <c r="U540" i="10"/>
  <c r="X540" i="10"/>
  <c r="L541" i="10"/>
  <c r="O541" i="10"/>
  <c r="R541" i="10"/>
  <c r="U541" i="10"/>
  <c r="X541" i="10"/>
  <c r="L542" i="10"/>
  <c r="O542" i="10"/>
  <c r="R542" i="10"/>
  <c r="U542" i="10"/>
  <c r="X542" i="10"/>
  <c r="L543" i="10"/>
  <c r="O543" i="10"/>
  <c r="R543" i="10"/>
  <c r="U543" i="10"/>
  <c r="X543" i="10"/>
  <c r="L544" i="10"/>
  <c r="O544" i="10"/>
  <c r="R544" i="10"/>
  <c r="U544" i="10"/>
  <c r="X544" i="10"/>
  <c r="L545" i="10"/>
  <c r="O545" i="10"/>
  <c r="R545" i="10"/>
  <c r="U545" i="10"/>
  <c r="X545" i="10"/>
  <c r="L546" i="10"/>
  <c r="O546" i="10"/>
  <c r="R546" i="10"/>
  <c r="U546" i="10"/>
  <c r="X546" i="10"/>
  <c r="X513" i="10"/>
  <c r="U513" i="10"/>
  <c r="R513" i="10"/>
  <c r="O513" i="10"/>
  <c r="L513"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AA516" i="10" l="1"/>
  <c r="AA525" i="10"/>
  <c r="AA517" i="10"/>
  <c r="AA524" i="10"/>
  <c r="AA521" i="10"/>
  <c r="AA537" i="10"/>
  <c r="AA535" i="10"/>
  <c r="AA544" i="10"/>
  <c r="AA540" i="10"/>
  <c r="AA536" i="10"/>
  <c r="AA532" i="10"/>
  <c r="AA528" i="10"/>
  <c r="AA520" i="10"/>
  <c r="AA546" i="10"/>
  <c r="AA538" i="10"/>
  <c r="AA530" i="10"/>
  <c r="AA533" i="10"/>
  <c r="AA541" i="10"/>
  <c r="AA545" i="10"/>
  <c r="AA529" i="10"/>
  <c r="AA514" i="10"/>
  <c r="AA522" i="10"/>
  <c r="AA539" i="10"/>
  <c r="AA534" i="10"/>
  <c r="AA531" i="10"/>
  <c r="AA527" i="10"/>
  <c r="AA526" i="10"/>
  <c r="AA513" i="10"/>
  <c r="AA543" i="10"/>
  <c r="AA542" i="10"/>
  <c r="AA523" i="10"/>
  <c r="AA519" i="10"/>
  <c r="AA518" i="10"/>
  <c r="AA515" i="10"/>
  <c r="L484" i="10" l="1"/>
  <c r="O484" i="10"/>
  <c r="R484" i="10"/>
  <c r="U484" i="10"/>
  <c r="X484" i="10"/>
  <c r="L485" i="10"/>
  <c r="O485" i="10"/>
  <c r="R485" i="10"/>
  <c r="U485" i="10"/>
  <c r="X485" i="10"/>
  <c r="L486" i="10"/>
  <c r="O486" i="10"/>
  <c r="R486" i="10"/>
  <c r="U486" i="10"/>
  <c r="X486" i="10"/>
  <c r="L487" i="10"/>
  <c r="O487" i="10"/>
  <c r="R487" i="10"/>
  <c r="U487" i="10"/>
  <c r="X487" i="10"/>
  <c r="L488" i="10"/>
  <c r="O488" i="10"/>
  <c r="R488" i="10"/>
  <c r="U488" i="10"/>
  <c r="X488" i="10"/>
  <c r="L489" i="10"/>
  <c r="O489" i="10"/>
  <c r="R489" i="10"/>
  <c r="U489" i="10"/>
  <c r="X489" i="10"/>
  <c r="L490" i="10"/>
  <c r="O490" i="10"/>
  <c r="R490" i="10"/>
  <c r="U490" i="10"/>
  <c r="X490" i="10"/>
  <c r="L491" i="10"/>
  <c r="O491" i="10"/>
  <c r="R491" i="10"/>
  <c r="U491" i="10"/>
  <c r="X491" i="10"/>
  <c r="L492" i="10"/>
  <c r="O492" i="10"/>
  <c r="R492" i="10"/>
  <c r="U492" i="10"/>
  <c r="X492" i="10"/>
  <c r="L493" i="10"/>
  <c r="O493" i="10"/>
  <c r="R493" i="10"/>
  <c r="U493" i="10"/>
  <c r="X493" i="10"/>
  <c r="L494" i="10"/>
  <c r="O494" i="10"/>
  <c r="R494" i="10"/>
  <c r="U494" i="10"/>
  <c r="X494" i="10"/>
  <c r="L495" i="10"/>
  <c r="O495" i="10"/>
  <c r="R495" i="10"/>
  <c r="U495" i="10"/>
  <c r="X495" i="10"/>
  <c r="L496" i="10"/>
  <c r="O496" i="10"/>
  <c r="R496" i="10"/>
  <c r="U496" i="10"/>
  <c r="X496" i="10"/>
  <c r="L497" i="10"/>
  <c r="O497" i="10"/>
  <c r="R497" i="10"/>
  <c r="U497" i="10"/>
  <c r="X497" i="10"/>
  <c r="L498" i="10"/>
  <c r="O498" i="10"/>
  <c r="R498" i="10"/>
  <c r="U498" i="10"/>
  <c r="X498" i="10"/>
  <c r="L499" i="10"/>
  <c r="O499" i="10"/>
  <c r="R499" i="10"/>
  <c r="U499" i="10"/>
  <c r="X499" i="10"/>
  <c r="L500" i="10"/>
  <c r="O500" i="10"/>
  <c r="R500" i="10"/>
  <c r="U500" i="10"/>
  <c r="X500" i="10"/>
  <c r="L501" i="10"/>
  <c r="O501" i="10"/>
  <c r="R501" i="10"/>
  <c r="U501" i="10"/>
  <c r="X501" i="10"/>
  <c r="L502" i="10"/>
  <c r="O502" i="10"/>
  <c r="R502" i="10"/>
  <c r="U502" i="10"/>
  <c r="X502" i="10"/>
  <c r="L503" i="10"/>
  <c r="O503" i="10"/>
  <c r="R503" i="10"/>
  <c r="U503" i="10"/>
  <c r="X503" i="10"/>
  <c r="L504" i="10"/>
  <c r="O504" i="10"/>
  <c r="R504" i="10"/>
  <c r="U504" i="10"/>
  <c r="X504" i="10"/>
  <c r="L505" i="10"/>
  <c r="O505" i="10"/>
  <c r="R505" i="10"/>
  <c r="U505" i="10"/>
  <c r="X505" i="10"/>
  <c r="L506" i="10"/>
  <c r="O506" i="10"/>
  <c r="R506" i="10"/>
  <c r="U506" i="10"/>
  <c r="X506" i="10"/>
  <c r="L507" i="10"/>
  <c r="O507" i="10"/>
  <c r="R507" i="10"/>
  <c r="U507" i="10"/>
  <c r="X507" i="10"/>
  <c r="L508" i="10"/>
  <c r="O508" i="10"/>
  <c r="R508" i="10"/>
  <c r="U508" i="10"/>
  <c r="X508" i="10"/>
  <c r="L509" i="10"/>
  <c r="O509" i="10"/>
  <c r="R509" i="10"/>
  <c r="U509" i="10"/>
  <c r="X509" i="10"/>
  <c r="L510" i="10"/>
  <c r="O510" i="10"/>
  <c r="R510" i="10"/>
  <c r="U510" i="10"/>
  <c r="X510" i="10"/>
  <c r="L511" i="10"/>
  <c r="O511" i="10"/>
  <c r="R511" i="10"/>
  <c r="U511" i="10"/>
  <c r="X511" i="10"/>
  <c r="L512" i="10"/>
  <c r="O512" i="10"/>
  <c r="R512" i="10"/>
  <c r="U512" i="10"/>
  <c r="X512"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AA507" i="10" l="1"/>
  <c r="AA491" i="10"/>
  <c r="AA499" i="10"/>
  <c r="AA487" i="10"/>
  <c r="AA503" i="10"/>
  <c r="AA495" i="10"/>
  <c r="AA511" i="10"/>
  <c r="AA496" i="10"/>
  <c r="AA512" i="10"/>
  <c r="AA508" i="10"/>
  <c r="AA504" i="10"/>
  <c r="AA492" i="10"/>
  <c r="AA488" i="10"/>
  <c r="AA484" i="10"/>
  <c r="AA500" i="10"/>
  <c r="AA501" i="10"/>
  <c r="AA498" i="10"/>
  <c r="AA485" i="10"/>
  <c r="AA505" i="10"/>
  <c r="AA502" i="10"/>
  <c r="AA489" i="10"/>
  <c r="AA486" i="10"/>
  <c r="AA509" i="10"/>
  <c r="AA506" i="10"/>
  <c r="AA493" i="10"/>
  <c r="AA490" i="10"/>
  <c r="AA510" i="10"/>
  <c r="AA497" i="10"/>
  <c r="AA494" i="10"/>
  <c r="L455" i="10"/>
  <c r="O455" i="10"/>
  <c r="R455" i="10"/>
  <c r="U455" i="10"/>
  <c r="X455" i="10"/>
  <c r="L456" i="10"/>
  <c r="O456" i="10"/>
  <c r="R456" i="10"/>
  <c r="U456" i="10"/>
  <c r="X456" i="10"/>
  <c r="L457" i="10"/>
  <c r="O457" i="10"/>
  <c r="R457" i="10"/>
  <c r="U457" i="10"/>
  <c r="X457" i="10"/>
  <c r="L458" i="10"/>
  <c r="O458" i="10"/>
  <c r="R458" i="10"/>
  <c r="U458" i="10"/>
  <c r="X458" i="10"/>
  <c r="L459" i="10"/>
  <c r="O459" i="10"/>
  <c r="R459" i="10"/>
  <c r="U459" i="10"/>
  <c r="X459" i="10"/>
  <c r="L460" i="10"/>
  <c r="O460" i="10"/>
  <c r="R460" i="10"/>
  <c r="U460" i="10"/>
  <c r="X460" i="10"/>
  <c r="L461" i="10"/>
  <c r="O461" i="10"/>
  <c r="R461" i="10"/>
  <c r="U461" i="10"/>
  <c r="X461" i="10"/>
  <c r="L462" i="10"/>
  <c r="O462" i="10"/>
  <c r="R462" i="10"/>
  <c r="U462" i="10"/>
  <c r="X462" i="10"/>
  <c r="L463" i="10"/>
  <c r="O463" i="10"/>
  <c r="R463" i="10"/>
  <c r="U463" i="10"/>
  <c r="X463" i="10"/>
  <c r="L464" i="10"/>
  <c r="O464" i="10"/>
  <c r="R464" i="10"/>
  <c r="U464" i="10"/>
  <c r="X464" i="10"/>
  <c r="L465" i="10"/>
  <c r="O465" i="10"/>
  <c r="R465" i="10"/>
  <c r="U465" i="10"/>
  <c r="X465" i="10"/>
  <c r="L466" i="10"/>
  <c r="O466" i="10"/>
  <c r="R466" i="10"/>
  <c r="U466" i="10"/>
  <c r="X466" i="10"/>
  <c r="L467" i="10"/>
  <c r="O467" i="10"/>
  <c r="R467" i="10"/>
  <c r="U467" i="10"/>
  <c r="X467" i="10"/>
  <c r="L468" i="10"/>
  <c r="O468" i="10"/>
  <c r="R468" i="10"/>
  <c r="U468" i="10"/>
  <c r="X468" i="10"/>
  <c r="L469" i="10"/>
  <c r="O469" i="10"/>
  <c r="R469" i="10"/>
  <c r="U469" i="10"/>
  <c r="X469" i="10"/>
  <c r="L470" i="10"/>
  <c r="O470" i="10"/>
  <c r="R470" i="10"/>
  <c r="U470" i="10"/>
  <c r="X470" i="10"/>
  <c r="L471" i="10"/>
  <c r="O471" i="10"/>
  <c r="R471" i="10"/>
  <c r="U471" i="10"/>
  <c r="X471" i="10"/>
  <c r="L472" i="10"/>
  <c r="O472" i="10"/>
  <c r="R472" i="10"/>
  <c r="U472" i="10"/>
  <c r="X472" i="10"/>
  <c r="L473" i="10"/>
  <c r="O473" i="10"/>
  <c r="R473" i="10"/>
  <c r="U473" i="10"/>
  <c r="X473" i="10"/>
  <c r="L474" i="10"/>
  <c r="O474" i="10"/>
  <c r="R474" i="10"/>
  <c r="U474" i="10"/>
  <c r="X474" i="10"/>
  <c r="L475" i="10"/>
  <c r="O475" i="10"/>
  <c r="R475" i="10"/>
  <c r="U475" i="10"/>
  <c r="X475" i="10"/>
  <c r="L476" i="10"/>
  <c r="O476" i="10"/>
  <c r="R476" i="10"/>
  <c r="U476" i="10"/>
  <c r="X476" i="10"/>
  <c r="L477" i="10"/>
  <c r="O477" i="10"/>
  <c r="R477" i="10"/>
  <c r="U477" i="10"/>
  <c r="X477" i="10"/>
  <c r="L478" i="10"/>
  <c r="O478" i="10"/>
  <c r="R478" i="10"/>
  <c r="U478" i="10"/>
  <c r="X478" i="10"/>
  <c r="L479" i="10"/>
  <c r="O479" i="10"/>
  <c r="R479" i="10"/>
  <c r="U479" i="10"/>
  <c r="X479" i="10"/>
  <c r="L480" i="10"/>
  <c r="O480" i="10"/>
  <c r="R480" i="10"/>
  <c r="U480" i="10"/>
  <c r="X480" i="10"/>
  <c r="L481" i="10"/>
  <c r="O481" i="10"/>
  <c r="R481" i="10"/>
  <c r="U481" i="10"/>
  <c r="X481" i="10"/>
  <c r="L482" i="10"/>
  <c r="O482" i="10"/>
  <c r="R482" i="10"/>
  <c r="U482" i="10"/>
  <c r="X482" i="10"/>
  <c r="L483" i="10"/>
  <c r="O483" i="10"/>
  <c r="R483" i="10"/>
  <c r="U483" i="10"/>
  <c r="X483"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AA458" i="10" l="1"/>
  <c r="AA482" i="10"/>
  <c r="AA478" i="10"/>
  <c r="AA474" i="10"/>
  <c r="AA470" i="10"/>
  <c r="AA466" i="10"/>
  <c r="AA462" i="10"/>
  <c r="AA464" i="10"/>
  <c r="AA481" i="10"/>
  <c r="AA465" i="10"/>
  <c r="AA476" i="10"/>
  <c r="AA472" i="10"/>
  <c r="AA471" i="10"/>
  <c r="AA469" i="10"/>
  <c r="AA467" i="10"/>
  <c r="AA461" i="10"/>
  <c r="AA460" i="10"/>
  <c r="AA456" i="10"/>
  <c r="AA480" i="10"/>
  <c r="AA483" i="10"/>
  <c r="AA479" i="10"/>
  <c r="AA477" i="10"/>
  <c r="AA475" i="10"/>
  <c r="AA473" i="10"/>
  <c r="AA468" i="10"/>
  <c r="AA463" i="10"/>
  <c r="AA459" i="10"/>
  <c r="AA457" i="10"/>
  <c r="AA455" i="10"/>
  <c r="C193" i="10"/>
  <c r="L420" i="10" l="1"/>
  <c r="O420" i="10"/>
  <c r="R420" i="10"/>
  <c r="U420" i="10"/>
  <c r="X420" i="10"/>
  <c r="L421" i="10"/>
  <c r="O421" i="10"/>
  <c r="R421" i="10"/>
  <c r="U421" i="10"/>
  <c r="X421" i="10"/>
  <c r="L422" i="10"/>
  <c r="O422" i="10"/>
  <c r="R422" i="10"/>
  <c r="U422" i="10"/>
  <c r="X422" i="10"/>
  <c r="L423" i="10"/>
  <c r="O423" i="10"/>
  <c r="R423" i="10"/>
  <c r="U423" i="10"/>
  <c r="X423" i="10"/>
  <c r="L424" i="10"/>
  <c r="O424" i="10"/>
  <c r="R424" i="10"/>
  <c r="U424" i="10"/>
  <c r="X424" i="10"/>
  <c r="L425" i="10"/>
  <c r="O425" i="10"/>
  <c r="R425" i="10"/>
  <c r="U425" i="10"/>
  <c r="X425" i="10"/>
  <c r="L426" i="10"/>
  <c r="O426" i="10"/>
  <c r="R426" i="10"/>
  <c r="U426" i="10"/>
  <c r="X426" i="10"/>
  <c r="L427" i="10"/>
  <c r="O427" i="10"/>
  <c r="R427" i="10"/>
  <c r="U427" i="10"/>
  <c r="X427" i="10"/>
  <c r="L428" i="10"/>
  <c r="O428" i="10"/>
  <c r="R428" i="10"/>
  <c r="U428" i="10"/>
  <c r="X428" i="10"/>
  <c r="L429" i="10"/>
  <c r="O429" i="10"/>
  <c r="R429" i="10"/>
  <c r="U429" i="10"/>
  <c r="X429" i="10"/>
  <c r="L430" i="10"/>
  <c r="O430" i="10"/>
  <c r="R430" i="10"/>
  <c r="U430" i="10"/>
  <c r="X430" i="10"/>
  <c r="L431" i="10"/>
  <c r="O431" i="10"/>
  <c r="R431" i="10"/>
  <c r="U431" i="10"/>
  <c r="X431" i="10"/>
  <c r="L432" i="10"/>
  <c r="O432" i="10"/>
  <c r="R432" i="10"/>
  <c r="U432" i="10"/>
  <c r="X432" i="10"/>
  <c r="L433" i="10"/>
  <c r="O433" i="10"/>
  <c r="R433" i="10"/>
  <c r="U433" i="10"/>
  <c r="X433" i="10"/>
  <c r="L434" i="10"/>
  <c r="O434" i="10"/>
  <c r="R434" i="10"/>
  <c r="U434" i="10"/>
  <c r="X434" i="10"/>
  <c r="L435" i="10"/>
  <c r="O435" i="10"/>
  <c r="R435" i="10"/>
  <c r="U435" i="10"/>
  <c r="X435" i="10"/>
  <c r="L436" i="10"/>
  <c r="O436" i="10"/>
  <c r="R436" i="10"/>
  <c r="U436" i="10"/>
  <c r="X436" i="10"/>
  <c r="L437" i="10"/>
  <c r="O437" i="10"/>
  <c r="R437" i="10"/>
  <c r="U437" i="10"/>
  <c r="X437" i="10"/>
  <c r="L438" i="10"/>
  <c r="O438" i="10"/>
  <c r="R438" i="10"/>
  <c r="U438" i="10"/>
  <c r="X438" i="10"/>
  <c r="L439" i="10"/>
  <c r="O439" i="10"/>
  <c r="R439" i="10"/>
  <c r="U439" i="10"/>
  <c r="X439" i="10"/>
  <c r="L440" i="10"/>
  <c r="O440" i="10"/>
  <c r="R440" i="10"/>
  <c r="U440" i="10"/>
  <c r="X440" i="10"/>
  <c r="L441" i="10"/>
  <c r="O441" i="10"/>
  <c r="R441" i="10"/>
  <c r="U441" i="10"/>
  <c r="X441" i="10"/>
  <c r="L442" i="10"/>
  <c r="O442" i="10"/>
  <c r="R442" i="10"/>
  <c r="U442" i="10"/>
  <c r="X442" i="10"/>
  <c r="L443" i="10"/>
  <c r="O443" i="10"/>
  <c r="R443" i="10"/>
  <c r="U443" i="10"/>
  <c r="X443" i="10"/>
  <c r="L444" i="10"/>
  <c r="O444" i="10"/>
  <c r="R444" i="10"/>
  <c r="U444" i="10"/>
  <c r="X444" i="10"/>
  <c r="L445" i="10"/>
  <c r="O445" i="10"/>
  <c r="R445" i="10"/>
  <c r="U445" i="10"/>
  <c r="X445" i="10"/>
  <c r="L446" i="10"/>
  <c r="O446" i="10"/>
  <c r="R446" i="10"/>
  <c r="U446" i="10"/>
  <c r="X446" i="10"/>
  <c r="L447" i="10"/>
  <c r="O447" i="10"/>
  <c r="R447" i="10"/>
  <c r="U447" i="10"/>
  <c r="X447" i="10"/>
  <c r="L448" i="10"/>
  <c r="O448" i="10"/>
  <c r="R448" i="10"/>
  <c r="U448" i="10"/>
  <c r="X448" i="10"/>
  <c r="L449" i="10"/>
  <c r="O449" i="10"/>
  <c r="R449" i="10"/>
  <c r="U449" i="10"/>
  <c r="X449" i="10"/>
  <c r="L450" i="10"/>
  <c r="O450" i="10"/>
  <c r="R450" i="10"/>
  <c r="U450" i="10"/>
  <c r="X450" i="10"/>
  <c r="L451" i="10"/>
  <c r="O451" i="10"/>
  <c r="R451" i="10"/>
  <c r="U451" i="10"/>
  <c r="X451" i="10"/>
  <c r="L452" i="10"/>
  <c r="O452" i="10"/>
  <c r="R452" i="10"/>
  <c r="U452" i="10"/>
  <c r="X452" i="10"/>
  <c r="L453" i="10"/>
  <c r="O453" i="10"/>
  <c r="R453" i="10"/>
  <c r="U453" i="10"/>
  <c r="X453" i="10"/>
  <c r="L454" i="10"/>
  <c r="O454" i="10"/>
  <c r="R454" i="10"/>
  <c r="U454" i="10"/>
  <c r="X454"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AA436" i="10" l="1"/>
  <c r="AA431" i="10"/>
  <c r="AA427" i="10"/>
  <c r="AA452" i="10"/>
  <c r="AA446" i="10"/>
  <c r="AA422" i="10"/>
  <c r="AA448" i="10"/>
  <c r="AA440" i="10"/>
  <c r="AA432" i="10"/>
  <c r="AA428" i="10"/>
  <c r="AA441" i="10"/>
  <c r="AA444" i="10"/>
  <c r="AA447" i="10"/>
  <c r="AA439" i="10"/>
  <c r="AA435" i="10"/>
  <c r="AA423" i="10"/>
  <c r="AA451" i="10"/>
  <c r="AA443" i="10"/>
  <c r="AA454" i="10"/>
  <c r="AA453" i="10"/>
  <c r="AA450" i="10"/>
  <c r="AA449" i="10"/>
  <c r="AA445" i="10"/>
  <c r="AA442" i="10"/>
  <c r="AA438" i="10"/>
  <c r="AA437" i="10"/>
  <c r="AA434" i="10"/>
  <c r="AA433" i="10"/>
  <c r="AA430" i="10"/>
  <c r="AA429" i="10"/>
  <c r="AA426" i="10"/>
  <c r="AA425" i="10"/>
  <c r="AA424" i="10"/>
  <c r="AA421" i="10"/>
  <c r="AA420" i="10"/>
  <c r="X419" i="10"/>
  <c r="U419" i="10"/>
  <c r="R419" i="10"/>
  <c r="O419" i="10"/>
  <c r="L419" i="10"/>
  <c r="I419" i="10"/>
  <c r="X182" i="10"/>
  <c r="U182" i="10"/>
  <c r="R182" i="10"/>
  <c r="O182" i="10"/>
  <c r="L182" i="10"/>
  <c r="I182" i="10"/>
  <c r="AA419" i="10" l="1"/>
  <c r="AA182" i="10"/>
  <c r="I410" i="10"/>
  <c r="L410" i="10"/>
  <c r="O410" i="10"/>
  <c r="R410" i="10"/>
  <c r="U410" i="10"/>
  <c r="X410" i="10"/>
  <c r="AA410" i="10" l="1"/>
  <c r="I387" i="10" l="1"/>
  <c r="L387" i="10"/>
  <c r="O387" i="10"/>
  <c r="R387" i="10"/>
  <c r="U387" i="10"/>
  <c r="X387" i="10"/>
  <c r="I388" i="10"/>
  <c r="L388" i="10"/>
  <c r="O388" i="10"/>
  <c r="R388" i="10"/>
  <c r="U388" i="10"/>
  <c r="X388" i="10"/>
  <c r="I389" i="10"/>
  <c r="L389" i="10"/>
  <c r="O389" i="10"/>
  <c r="R389" i="10"/>
  <c r="U389" i="10"/>
  <c r="X389" i="10"/>
  <c r="I390" i="10"/>
  <c r="L390" i="10"/>
  <c r="O390" i="10"/>
  <c r="R390" i="10"/>
  <c r="U390" i="10"/>
  <c r="X390" i="10"/>
  <c r="I391" i="10"/>
  <c r="L391" i="10"/>
  <c r="O391" i="10"/>
  <c r="R391" i="10"/>
  <c r="U391" i="10"/>
  <c r="X391" i="10"/>
  <c r="I392" i="10"/>
  <c r="L392" i="10"/>
  <c r="O392" i="10"/>
  <c r="R392" i="10"/>
  <c r="U392" i="10"/>
  <c r="X392" i="10"/>
  <c r="I393" i="10"/>
  <c r="L393" i="10"/>
  <c r="O393" i="10"/>
  <c r="R393" i="10"/>
  <c r="U393" i="10"/>
  <c r="X393" i="10"/>
  <c r="I394" i="10"/>
  <c r="L394" i="10"/>
  <c r="O394" i="10"/>
  <c r="R394" i="10"/>
  <c r="U394" i="10"/>
  <c r="X394" i="10"/>
  <c r="I395" i="10"/>
  <c r="L395" i="10"/>
  <c r="O395" i="10"/>
  <c r="R395" i="10"/>
  <c r="U395" i="10"/>
  <c r="X395" i="10"/>
  <c r="I396" i="10"/>
  <c r="L396" i="10"/>
  <c r="O396" i="10"/>
  <c r="R396" i="10"/>
  <c r="U396" i="10"/>
  <c r="X396" i="10"/>
  <c r="I397" i="10"/>
  <c r="L397" i="10"/>
  <c r="O397" i="10"/>
  <c r="R397" i="10"/>
  <c r="U397" i="10"/>
  <c r="X397" i="10"/>
  <c r="I398" i="10"/>
  <c r="L398" i="10"/>
  <c r="O398" i="10"/>
  <c r="R398" i="10"/>
  <c r="U398" i="10"/>
  <c r="X398" i="10"/>
  <c r="I399" i="10"/>
  <c r="L399" i="10"/>
  <c r="O399" i="10"/>
  <c r="R399" i="10"/>
  <c r="U399" i="10"/>
  <c r="X399" i="10"/>
  <c r="I400" i="10"/>
  <c r="L400" i="10"/>
  <c r="O400" i="10"/>
  <c r="R400" i="10"/>
  <c r="U400" i="10"/>
  <c r="X400" i="10"/>
  <c r="I401" i="10"/>
  <c r="L401" i="10"/>
  <c r="O401" i="10"/>
  <c r="R401" i="10"/>
  <c r="U401" i="10"/>
  <c r="X401" i="10"/>
  <c r="I402" i="10"/>
  <c r="L402" i="10"/>
  <c r="O402" i="10"/>
  <c r="R402" i="10"/>
  <c r="U402" i="10"/>
  <c r="X402" i="10"/>
  <c r="I403" i="10"/>
  <c r="L403" i="10"/>
  <c r="O403" i="10"/>
  <c r="R403" i="10"/>
  <c r="U403" i="10"/>
  <c r="X403" i="10"/>
  <c r="I404" i="10"/>
  <c r="L404" i="10"/>
  <c r="O404" i="10"/>
  <c r="R404" i="10"/>
  <c r="U404" i="10"/>
  <c r="X404" i="10"/>
  <c r="I405" i="10"/>
  <c r="L405" i="10"/>
  <c r="O405" i="10"/>
  <c r="R405" i="10"/>
  <c r="U405" i="10"/>
  <c r="X405" i="10"/>
  <c r="I406" i="10"/>
  <c r="L406" i="10"/>
  <c r="O406" i="10"/>
  <c r="R406" i="10"/>
  <c r="U406" i="10"/>
  <c r="X406" i="10"/>
  <c r="I407" i="10"/>
  <c r="L407" i="10"/>
  <c r="O407" i="10"/>
  <c r="R407" i="10"/>
  <c r="U407" i="10"/>
  <c r="X407" i="10"/>
  <c r="I408" i="10"/>
  <c r="L408" i="10"/>
  <c r="O408" i="10"/>
  <c r="R408" i="10"/>
  <c r="U408" i="10"/>
  <c r="X408" i="10"/>
  <c r="I409" i="10"/>
  <c r="L409" i="10"/>
  <c r="O409" i="10"/>
  <c r="R409" i="10"/>
  <c r="U409" i="10"/>
  <c r="X409" i="10"/>
  <c r="I411" i="10"/>
  <c r="L411" i="10"/>
  <c r="O411" i="10"/>
  <c r="R411" i="10"/>
  <c r="U411" i="10"/>
  <c r="X411" i="10"/>
  <c r="I412" i="10"/>
  <c r="L412" i="10"/>
  <c r="O412" i="10"/>
  <c r="R412" i="10"/>
  <c r="U412" i="10"/>
  <c r="X412" i="10"/>
  <c r="I413" i="10"/>
  <c r="L413" i="10"/>
  <c r="O413" i="10"/>
  <c r="R413" i="10"/>
  <c r="U413" i="10"/>
  <c r="X413" i="10"/>
  <c r="I414" i="10"/>
  <c r="L414" i="10"/>
  <c r="O414" i="10"/>
  <c r="R414" i="10"/>
  <c r="U414" i="10"/>
  <c r="X414" i="10"/>
  <c r="I415" i="10"/>
  <c r="L415" i="10"/>
  <c r="O415" i="10"/>
  <c r="R415" i="10"/>
  <c r="U415" i="10"/>
  <c r="X415" i="10"/>
  <c r="I416" i="10"/>
  <c r="L416" i="10"/>
  <c r="O416" i="10"/>
  <c r="R416" i="10"/>
  <c r="U416" i="10"/>
  <c r="X416" i="10"/>
  <c r="I417" i="10"/>
  <c r="L417" i="10"/>
  <c r="O417" i="10"/>
  <c r="R417" i="10"/>
  <c r="U417" i="10"/>
  <c r="X417" i="10"/>
  <c r="I418" i="10"/>
  <c r="L418" i="10"/>
  <c r="O418" i="10"/>
  <c r="R418" i="10"/>
  <c r="U418" i="10"/>
  <c r="X418" i="10"/>
  <c r="AA388" i="10" l="1"/>
  <c r="AA396" i="10"/>
  <c r="AA404" i="10"/>
  <c r="AA406" i="10"/>
  <c r="AA414" i="10"/>
  <c r="AA415" i="10"/>
  <c r="AA416" i="10"/>
  <c r="AA417" i="10"/>
  <c r="AA409" i="10"/>
  <c r="AA403" i="10"/>
  <c r="AA395" i="10"/>
  <c r="AA387" i="10"/>
  <c r="AA407" i="10"/>
  <c r="AA398" i="10"/>
  <c r="AA390" i="10"/>
  <c r="AA389" i="10"/>
  <c r="AA408" i="10"/>
  <c r="AA399" i="10"/>
  <c r="AA391" i="10"/>
  <c r="AA405" i="10"/>
  <c r="AA397" i="10"/>
  <c r="AA411" i="10"/>
  <c r="AA400" i="10"/>
  <c r="AA392" i="10"/>
  <c r="AA412" i="10"/>
  <c r="AA401" i="10"/>
  <c r="AA393" i="10"/>
  <c r="AA418" i="10"/>
  <c r="AA413" i="10"/>
  <c r="AA402" i="10"/>
  <c r="AA394" i="10"/>
  <c r="X386" i="10"/>
  <c r="U386" i="10"/>
  <c r="R386" i="10"/>
  <c r="O386" i="10"/>
  <c r="L386" i="10"/>
  <c r="I386" i="10"/>
  <c r="X385" i="10"/>
  <c r="U385" i="10"/>
  <c r="R385" i="10"/>
  <c r="O385" i="10"/>
  <c r="L385" i="10"/>
  <c r="I385" i="10"/>
  <c r="X384" i="10"/>
  <c r="U384" i="10"/>
  <c r="R384" i="10"/>
  <c r="O384" i="10"/>
  <c r="L384" i="10"/>
  <c r="I384" i="10"/>
  <c r="X383" i="10"/>
  <c r="U383" i="10"/>
  <c r="R383" i="10"/>
  <c r="O383" i="10"/>
  <c r="L383" i="10"/>
  <c r="I383" i="10"/>
  <c r="X382" i="10"/>
  <c r="U382" i="10"/>
  <c r="R382" i="10"/>
  <c r="O382" i="10"/>
  <c r="L382" i="10"/>
  <c r="I382" i="10"/>
  <c r="X381" i="10"/>
  <c r="U381" i="10"/>
  <c r="R381" i="10"/>
  <c r="O381" i="10"/>
  <c r="L381" i="10"/>
  <c r="I381" i="10"/>
  <c r="X380" i="10"/>
  <c r="U380" i="10"/>
  <c r="R380" i="10"/>
  <c r="O380" i="10"/>
  <c r="L380" i="10"/>
  <c r="I380" i="10"/>
  <c r="X379" i="10"/>
  <c r="U379" i="10"/>
  <c r="R379" i="10"/>
  <c r="O379" i="10"/>
  <c r="L379" i="10"/>
  <c r="I379" i="10"/>
  <c r="X378" i="10"/>
  <c r="U378" i="10"/>
  <c r="R378" i="10"/>
  <c r="O378" i="10"/>
  <c r="L378" i="10"/>
  <c r="I378" i="10"/>
  <c r="X377" i="10"/>
  <c r="U377" i="10"/>
  <c r="R377" i="10"/>
  <c r="O377" i="10"/>
  <c r="L377" i="10"/>
  <c r="I377" i="10"/>
  <c r="X376" i="10"/>
  <c r="U376" i="10"/>
  <c r="R376" i="10"/>
  <c r="O376" i="10"/>
  <c r="L376" i="10"/>
  <c r="I376" i="10"/>
  <c r="X375" i="10"/>
  <c r="U375" i="10"/>
  <c r="R375" i="10"/>
  <c r="O375" i="10"/>
  <c r="L375" i="10"/>
  <c r="I375" i="10"/>
  <c r="X374" i="10"/>
  <c r="U374" i="10"/>
  <c r="R374" i="10"/>
  <c r="O374" i="10"/>
  <c r="L374" i="10"/>
  <c r="I374" i="10"/>
  <c r="X373" i="10"/>
  <c r="U373" i="10"/>
  <c r="R373" i="10"/>
  <c r="O373" i="10"/>
  <c r="L373" i="10"/>
  <c r="I373" i="10"/>
  <c r="X372" i="10"/>
  <c r="U372" i="10"/>
  <c r="R372" i="10"/>
  <c r="O372" i="10"/>
  <c r="L372" i="10"/>
  <c r="I372" i="10"/>
  <c r="X371" i="10"/>
  <c r="U371" i="10"/>
  <c r="R371" i="10"/>
  <c r="O371" i="10"/>
  <c r="L371" i="10"/>
  <c r="I371" i="10"/>
  <c r="X370" i="10"/>
  <c r="U370" i="10"/>
  <c r="R370" i="10"/>
  <c r="O370" i="10"/>
  <c r="L370" i="10"/>
  <c r="I370" i="10"/>
  <c r="X369" i="10"/>
  <c r="U369" i="10"/>
  <c r="R369" i="10"/>
  <c r="O369" i="10"/>
  <c r="L369" i="10"/>
  <c r="I369" i="10"/>
  <c r="X368" i="10"/>
  <c r="U368" i="10"/>
  <c r="R368" i="10"/>
  <c r="O368" i="10"/>
  <c r="L368" i="10"/>
  <c r="I368" i="10"/>
  <c r="X367" i="10"/>
  <c r="U367" i="10"/>
  <c r="R367" i="10"/>
  <c r="O367" i="10"/>
  <c r="L367" i="10"/>
  <c r="I367" i="10"/>
  <c r="X366" i="10"/>
  <c r="U366" i="10"/>
  <c r="R366" i="10"/>
  <c r="O366" i="10"/>
  <c r="L366" i="10"/>
  <c r="I366" i="10"/>
  <c r="X365" i="10"/>
  <c r="U365" i="10"/>
  <c r="R365" i="10"/>
  <c r="O365" i="10"/>
  <c r="L365" i="10"/>
  <c r="I365" i="10"/>
  <c r="X364" i="10"/>
  <c r="U364" i="10"/>
  <c r="R364" i="10"/>
  <c r="O364" i="10"/>
  <c r="L364" i="10"/>
  <c r="I364" i="10"/>
  <c r="X363" i="10"/>
  <c r="U363" i="10"/>
  <c r="R363" i="10"/>
  <c r="O363" i="10"/>
  <c r="L363" i="10"/>
  <c r="I363" i="10"/>
  <c r="X362" i="10"/>
  <c r="U362" i="10"/>
  <c r="R362" i="10"/>
  <c r="O362" i="10"/>
  <c r="L362" i="10"/>
  <c r="I362" i="10"/>
  <c r="X361" i="10"/>
  <c r="U361" i="10"/>
  <c r="R361" i="10"/>
  <c r="O361" i="10"/>
  <c r="L361" i="10"/>
  <c r="I361" i="10"/>
  <c r="X360" i="10"/>
  <c r="U360" i="10"/>
  <c r="R360" i="10"/>
  <c r="O360" i="10"/>
  <c r="L360" i="10"/>
  <c r="I360" i="10"/>
  <c r="X359" i="10"/>
  <c r="U359" i="10"/>
  <c r="R359" i="10"/>
  <c r="O359" i="10"/>
  <c r="L359" i="10"/>
  <c r="I359" i="10"/>
  <c r="X358" i="10"/>
  <c r="U358" i="10"/>
  <c r="R358" i="10"/>
  <c r="O358" i="10"/>
  <c r="L358" i="10"/>
  <c r="I358" i="10"/>
  <c r="X357" i="10"/>
  <c r="U357" i="10"/>
  <c r="R357" i="10"/>
  <c r="O357" i="10"/>
  <c r="L357" i="10"/>
  <c r="I357" i="10"/>
  <c r="X356" i="10"/>
  <c r="U356" i="10"/>
  <c r="R356" i="10"/>
  <c r="O356" i="10"/>
  <c r="L356" i="10"/>
  <c r="I356" i="10"/>
  <c r="X355" i="10"/>
  <c r="U355" i="10"/>
  <c r="R355" i="10"/>
  <c r="O355" i="10"/>
  <c r="L355" i="10"/>
  <c r="I355" i="10"/>
  <c r="X354" i="10"/>
  <c r="U354" i="10"/>
  <c r="R354" i="10"/>
  <c r="O354" i="10"/>
  <c r="L354" i="10"/>
  <c r="I354" i="10"/>
  <c r="X353" i="10"/>
  <c r="U353" i="10"/>
  <c r="R353" i="10"/>
  <c r="O353" i="10"/>
  <c r="L353" i="10"/>
  <c r="I353" i="10"/>
  <c r="X352" i="10"/>
  <c r="U352" i="10"/>
  <c r="R352" i="10"/>
  <c r="O352" i="10"/>
  <c r="L352" i="10"/>
  <c r="I352" i="10"/>
  <c r="X351" i="10"/>
  <c r="U351" i="10"/>
  <c r="R351" i="10"/>
  <c r="O351" i="10"/>
  <c r="L351" i="10"/>
  <c r="I351" i="10"/>
  <c r="X350" i="10"/>
  <c r="U350" i="10"/>
  <c r="R350" i="10"/>
  <c r="O350" i="10"/>
  <c r="L350" i="10"/>
  <c r="I350" i="10"/>
  <c r="X349" i="10"/>
  <c r="U349" i="10"/>
  <c r="R349" i="10"/>
  <c r="O349" i="10"/>
  <c r="L349" i="10"/>
  <c r="I349" i="10"/>
  <c r="X348" i="10"/>
  <c r="U348" i="10"/>
  <c r="R348" i="10"/>
  <c r="O348" i="10"/>
  <c r="L348" i="10"/>
  <c r="I348" i="10"/>
  <c r="X347" i="10"/>
  <c r="U347" i="10"/>
  <c r="R347" i="10"/>
  <c r="O347" i="10"/>
  <c r="L347" i="10"/>
  <c r="I347" i="10"/>
  <c r="X346" i="10"/>
  <c r="U346" i="10"/>
  <c r="R346" i="10"/>
  <c r="O346" i="10"/>
  <c r="L346" i="10"/>
  <c r="I346" i="10"/>
  <c r="X345" i="10"/>
  <c r="U345" i="10"/>
  <c r="R345" i="10"/>
  <c r="O345" i="10"/>
  <c r="L345" i="10"/>
  <c r="I345" i="10"/>
  <c r="X344" i="10"/>
  <c r="U344" i="10"/>
  <c r="R344" i="10"/>
  <c r="O344" i="10"/>
  <c r="L344" i="10"/>
  <c r="I344" i="10"/>
  <c r="X343" i="10"/>
  <c r="U343" i="10"/>
  <c r="R343" i="10"/>
  <c r="O343" i="10"/>
  <c r="L343" i="10"/>
  <c r="I343" i="10"/>
  <c r="X342" i="10"/>
  <c r="U342" i="10"/>
  <c r="R342" i="10"/>
  <c r="O342" i="10"/>
  <c r="L342" i="10"/>
  <c r="I342" i="10"/>
  <c r="X341" i="10"/>
  <c r="U341" i="10"/>
  <c r="R341" i="10"/>
  <c r="O341" i="10"/>
  <c r="L341" i="10"/>
  <c r="I341" i="10"/>
  <c r="X340" i="10"/>
  <c r="U340" i="10"/>
  <c r="R340" i="10"/>
  <c r="O340" i="10"/>
  <c r="L340" i="10"/>
  <c r="I340" i="10"/>
  <c r="X339" i="10"/>
  <c r="U339" i="10"/>
  <c r="R339" i="10"/>
  <c r="O339" i="10"/>
  <c r="L339" i="10"/>
  <c r="I339" i="10"/>
  <c r="X338" i="10"/>
  <c r="U338" i="10"/>
  <c r="R338" i="10"/>
  <c r="O338" i="10"/>
  <c r="L338" i="10"/>
  <c r="I338" i="10"/>
  <c r="X337" i="10"/>
  <c r="U337" i="10"/>
  <c r="R337" i="10"/>
  <c r="O337" i="10"/>
  <c r="L337" i="10"/>
  <c r="I337" i="10"/>
  <c r="X336" i="10"/>
  <c r="U336" i="10"/>
  <c r="R336" i="10"/>
  <c r="O336" i="10"/>
  <c r="L336" i="10"/>
  <c r="I336" i="10"/>
  <c r="X335" i="10"/>
  <c r="U335" i="10"/>
  <c r="R335" i="10"/>
  <c r="O335" i="10"/>
  <c r="L335" i="10"/>
  <c r="I335" i="10"/>
  <c r="X334" i="10"/>
  <c r="U334" i="10"/>
  <c r="R334" i="10"/>
  <c r="O334" i="10"/>
  <c r="L334" i="10"/>
  <c r="I334" i="10"/>
  <c r="X333" i="10"/>
  <c r="U333" i="10"/>
  <c r="R333" i="10"/>
  <c r="O333" i="10"/>
  <c r="L333" i="10"/>
  <c r="I333" i="10"/>
  <c r="X332" i="10"/>
  <c r="U332" i="10"/>
  <c r="R332" i="10"/>
  <c r="O332" i="10"/>
  <c r="L332" i="10"/>
  <c r="I332" i="10"/>
  <c r="X331" i="10"/>
  <c r="U331" i="10"/>
  <c r="R331" i="10"/>
  <c r="O331" i="10"/>
  <c r="L331" i="10"/>
  <c r="I331" i="10"/>
  <c r="X330" i="10"/>
  <c r="U330" i="10"/>
  <c r="R330" i="10"/>
  <c r="O330" i="10"/>
  <c r="L330" i="10"/>
  <c r="I330" i="10"/>
  <c r="X329" i="10"/>
  <c r="U329" i="10"/>
  <c r="R329" i="10"/>
  <c r="O329" i="10"/>
  <c r="L329" i="10"/>
  <c r="I329" i="10"/>
  <c r="X328" i="10"/>
  <c r="U328" i="10"/>
  <c r="R328" i="10"/>
  <c r="O328" i="10"/>
  <c r="L328" i="10"/>
  <c r="I328" i="10"/>
  <c r="X327" i="10"/>
  <c r="U327" i="10"/>
  <c r="R327" i="10"/>
  <c r="O327" i="10"/>
  <c r="L327" i="10"/>
  <c r="I327" i="10"/>
  <c r="X326" i="10"/>
  <c r="U326" i="10"/>
  <c r="R326" i="10"/>
  <c r="O326" i="10"/>
  <c r="L326" i="10"/>
  <c r="I326" i="10"/>
  <c r="X325" i="10"/>
  <c r="U325" i="10"/>
  <c r="R325" i="10"/>
  <c r="O325" i="10"/>
  <c r="L325" i="10"/>
  <c r="I325" i="10"/>
  <c r="X324" i="10"/>
  <c r="U324" i="10"/>
  <c r="R324" i="10"/>
  <c r="O324" i="10"/>
  <c r="L324" i="10"/>
  <c r="I324" i="10"/>
  <c r="X323" i="10"/>
  <c r="U323" i="10"/>
  <c r="R323" i="10"/>
  <c r="O323" i="10"/>
  <c r="L323" i="10"/>
  <c r="I323" i="10"/>
  <c r="X322" i="10"/>
  <c r="U322" i="10"/>
  <c r="R322" i="10"/>
  <c r="O322" i="10"/>
  <c r="L322" i="10"/>
  <c r="I322" i="10"/>
  <c r="X321" i="10"/>
  <c r="U321" i="10"/>
  <c r="R321" i="10"/>
  <c r="O321" i="10"/>
  <c r="L321" i="10"/>
  <c r="I321" i="10"/>
  <c r="X320" i="10"/>
  <c r="U320" i="10"/>
  <c r="R320" i="10"/>
  <c r="O320" i="10"/>
  <c r="L320" i="10"/>
  <c r="I320" i="10"/>
  <c r="X319" i="10"/>
  <c r="U319" i="10"/>
  <c r="R319" i="10"/>
  <c r="O319" i="10"/>
  <c r="L319" i="10"/>
  <c r="I319" i="10"/>
  <c r="X318" i="10"/>
  <c r="U318" i="10"/>
  <c r="R318" i="10"/>
  <c r="O318" i="10"/>
  <c r="L318" i="10"/>
  <c r="I318" i="10"/>
  <c r="X317" i="10"/>
  <c r="U317" i="10"/>
  <c r="R317" i="10"/>
  <c r="O317" i="10"/>
  <c r="L317" i="10"/>
  <c r="I317" i="10"/>
  <c r="X316" i="10"/>
  <c r="U316" i="10"/>
  <c r="R316" i="10"/>
  <c r="O316" i="10"/>
  <c r="L316" i="10"/>
  <c r="I316" i="10"/>
  <c r="X315" i="10"/>
  <c r="U315" i="10"/>
  <c r="R315" i="10"/>
  <c r="O315" i="10"/>
  <c r="L315" i="10"/>
  <c r="I315" i="10"/>
  <c r="X314" i="10"/>
  <c r="U314" i="10"/>
  <c r="R314" i="10"/>
  <c r="O314" i="10"/>
  <c r="L314" i="10"/>
  <c r="I314" i="10"/>
  <c r="X313" i="10"/>
  <c r="U313" i="10"/>
  <c r="R313" i="10"/>
  <c r="O313" i="10"/>
  <c r="L313" i="10"/>
  <c r="I313" i="10"/>
  <c r="X312" i="10"/>
  <c r="U312" i="10"/>
  <c r="R312" i="10"/>
  <c r="O312" i="10"/>
  <c r="L312" i="10"/>
  <c r="I312" i="10"/>
  <c r="X311" i="10"/>
  <c r="U311" i="10"/>
  <c r="R311" i="10"/>
  <c r="O311" i="10"/>
  <c r="L311" i="10"/>
  <c r="I311" i="10"/>
  <c r="X310" i="10"/>
  <c r="U310" i="10"/>
  <c r="R310" i="10"/>
  <c r="O310" i="10"/>
  <c r="L310" i="10"/>
  <c r="I310" i="10"/>
  <c r="X309" i="10"/>
  <c r="U309" i="10"/>
  <c r="R309" i="10"/>
  <c r="O309" i="10"/>
  <c r="L309" i="10"/>
  <c r="I309" i="10"/>
  <c r="X308" i="10"/>
  <c r="U308" i="10"/>
  <c r="R308" i="10"/>
  <c r="O308" i="10"/>
  <c r="L308" i="10"/>
  <c r="I308" i="10"/>
  <c r="X307" i="10"/>
  <c r="U307" i="10"/>
  <c r="R307" i="10"/>
  <c r="O307" i="10"/>
  <c r="L307" i="10"/>
  <c r="I307" i="10"/>
  <c r="X306" i="10"/>
  <c r="U306" i="10"/>
  <c r="R306" i="10"/>
  <c r="O306" i="10"/>
  <c r="L306" i="10"/>
  <c r="I306" i="10"/>
  <c r="X305" i="10"/>
  <c r="U305" i="10"/>
  <c r="R305" i="10"/>
  <c r="O305" i="10"/>
  <c r="L305" i="10"/>
  <c r="I305" i="10"/>
  <c r="X304" i="10"/>
  <c r="U304" i="10"/>
  <c r="R304" i="10"/>
  <c r="O304" i="10"/>
  <c r="L304" i="10"/>
  <c r="I304" i="10"/>
  <c r="X303" i="10"/>
  <c r="U303" i="10"/>
  <c r="R303" i="10"/>
  <c r="O303" i="10"/>
  <c r="L303" i="10"/>
  <c r="I303" i="10"/>
  <c r="X302" i="10"/>
  <c r="U302" i="10"/>
  <c r="R302" i="10"/>
  <c r="O302" i="10"/>
  <c r="L302" i="10"/>
  <c r="I302" i="10"/>
  <c r="X301" i="10"/>
  <c r="U301" i="10"/>
  <c r="R301" i="10"/>
  <c r="O301" i="10"/>
  <c r="L301" i="10"/>
  <c r="I301" i="10"/>
  <c r="X300" i="10"/>
  <c r="U300" i="10"/>
  <c r="R300" i="10"/>
  <c r="O300" i="10"/>
  <c r="L300" i="10"/>
  <c r="I300" i="10"/>
  <c r="X299" i="10"/>
  <c r="U299" i="10"/>
  <c r="R299" i="10"/>
  <c r="O299" i="10"/>
  <c r="L299" i="10"/>
  <c r="I299" i="10"/>
  <c r="X298" i="10"/>
  <c r="U298" i="10"/>
  <c r="R298" i="10"/>
  <c r="O298" i="10"/>
  <c r="L298" i="10"/>
  <c r="I298" i="10"/>
  <c r="X297" i="10"/>
  <c r="U297" i="10"/>
  <c r="R297" i="10"/>
  <c r="O297" i="10"/>
  <c r="L297" i="10"/>
  <c r="I297" i="10"/>
  <c r="X296" i="10"/>
  <c r="U296" i="10"/>
  <c r="R296" i="10"/>
  <c r="O296" i="10"/>
  <c r="L296" i="10"/>
  <c r="I296" i="10"/>
  <c r="X295" i="10"/>
  <c r="U295" i="10"/>
  <c r="R295" i="10"/>
  <c r="O295" i="10"/>
  <c r="L295" i="10"/>
  <c r="I295" i="10"/>
  <c r="X294" i="10"/>
  <c r="U294" i="10"/>
  <c r="R294" i="10"/>
  <c r="O294" i="10"/>
  <c r="L294" i="10"/>
  <c r="I294" i="10"/>
  <c r="X293" i="10"/>
  <c r="U293" i="10"/>
  <c r="R293" i="10"/>
  <c r="O293" i="10"/>
  <c r="L293" i="10"/>
  <c r="I293" i="10"/>
  <c r="X292" i="10"/>
  <c r="U292" i="10"/>
  <c r="R292" i="10"/>
  <c r="O292" i="10"/>
  <c r="L292" i="10"/>
  <c r="I292" i="10"/>
  <c r="X291" i="10"/>
  <c r="U291" i="10"/>
  <c r="R291" i="10"/>
  <c r="O291" i="10"/>
  <c r="L291" i="10"/>
  <c r="I291" i="10"/>
  <c r="X290" i="10"/>
  <c r="U290" i="10"/>
  <c r="R290" i="10"/>
  <c r="O290" i="10"/>
  <c r="L290" i="10"/>
  <c r="I290" i="10"/>
  <c r="X289" i="10"/>
  <c r="U289" i="10"/>
  <c r="R289" i="10"/>
  <c r="O289" i="10"/>
  <c r="L289" i="10"/>
  <c r="I289" i="10"/>
  <c r="X288" i="10"/>
  <c r="U288" i="10"/>
  <c r="R288" i="10"/>
  <c r="O288" i="10"/>
  <c r="L288" i="10"/>
  <c r="I288" i="10"/>
  <c r="X287" i="10"/>
  <c r="U287" i="10"/>
  <c r="R287" i="10"/>
  <c r="O287" i="10"/>
  <c r="L287" i="10"/>
  <c r="I287" i="10"/>
  <c r="X286" i="10"/>
  <c r="U286" i="10"/>
  <c r="R286" i="10"/>
  <c r="O286" i="10"/>
  <c r="L286" i="10"/>
  <c r="I286" i="10"/>
  <c r="X285" i="10"/>
  <c r="U285" i="10"/>
  <c r="R285" i="10"/>
  <c r="O285" i="10"/>
  <c r="L285" i="10"/>
  <c r="I285" i="10"/>
  <c r="X284" i="10"/>
  <c r="U284" i="10"/>
  <c r="R284" i="10"/>
  <c r="O284" i="10"/>
  <c r="L284" i="10"/>
  <c r="I284" i="10"/>
  <c r="X283" i="10"/>
  <c r="U283" i="10"/>
  <c r="R283" i="10"/>
  <c r="O283" i="10"/>
  <c r="L283" i="10"/>
  <c r="I283" i="10"/>
  <c r="X282" i="10"/>
  <c r="U282" i="10"/>
  <c r="R282" i="10"/>
  <c r="O282" i="10"/>
  <c r="L282" i="10"/>
  <c r="I282" i="10"/>
  <c r="X281" i="10"/>
  <c r="U281" i="10"/>
  <c r="R281" i="10"/>
  <c r="O281" i="10"/>
  <c r="L281" i="10"/>
  <c r="I281" i="10"/>
  <c r="X280" i="10"/>
  <c r="U280" i="10"/>
  <c r="R280" i="10"/>
  <c r="O280" i="10"/>
  <c r="L280" i="10"/>
  <c r="I280" i="10"/>
  <c r="X279" i="10"/>
  <c r="U279" i="10"/>
  <c r="R279" i="10"/>
  <c r="O279" i="10"/>
  <c r="L279" i="10"/>
  <c r="I279" i="10"/>
  <c r="X278" i="10"/>
  <c r="U278" i="10"/>
  <c r="R278" i="10"/>
  <c r="O278" i="10"/>
  <c r="L278" i="10"/>
  <c r="I278" i="10"/>
  <c r="X277" i="10"/>
  <c r="U277" i="10"/>
  <c r="R277" i="10"/>
  <c r="O277" i="10"/>
  <c r="L277" i="10"/>
  <c r="I277" i="10"/>
  <c r="X276" i="10"/>
  <c r="U276" i="10"/>
  <c r="R276" i="10"/>
  <c r="O276" i="10"/>
  <c r="L276" i="10"/>
  <c r="I276" i="10"/>
  <c r="X275" i="10"/>
  <c r="U275" i="10"/>
  <c r="R275" i="10"/>
  <c r="O275" i="10"/>
  <c r="L275" i="10"/>
  <c r="I275" i="10"/>
  <c r="X274" i="10"/>
  <c r="U274" i="10"/>
  <c r="R274" i="10"/>
  <c r="O274" i="10"/>
  <c r="L274" i="10"/>
  <c r="I274" i="10"/>
  <c r="X273" i="10"/>
  <c r="U273" i="10"/>
  <c r="R273" i="10"/>
  <c r="O273" i="10"/>
  <c r="L273" i="10"/>
  <c r="I273" i="10"/>
  <c r="X272" i="10"/>
  <c r="U272" i="10"/>
  <c r="R272" i="10"/>
  <c r="O272" i="10"/>
  <c r="L272" i="10"/>
  <c r="I272" i="10"/>
  <c r="X271" i="10"/>
  <c r="U271" i="10"/>
  <c r="R271" i="10"/>
  <c r="O271" i="10"/>
  <c r="L271" i="10"/>
  <c r="I271" i="10"/>
  <c r="X270" i="10"/>
  <c r="U270" i="10"/>
  <c r="R270" i="10"/>
  <c r="O270" i="10"/>
  <c r="L270" i="10"/>
  <c r="I270" i="10"/>
  <c r="X269" i="10"/>
  <c r="U269" i="10"/>
  <c r="R269" i="10"/>
  <c r="O269" i="10"/>
  <c r="L269" i="10"/>
  <c r="I269" i="10"/>
  <c r="X268" i="10"/>
  <c r="U268" i="10"/>
  <c r="R268" i="10"/>
  <c r="O268" i="10"/>
  <c r="L268" i="10"/>
  <c r="I268" i="10"/>
  <c r="X267" i="10"/>
  <c r="U267" i="10"/>
  <c r="R267" i="10"/>
  <c r="O267" i="10"/>
  <c r="L267" i="10"/>
  <c r="I267" i="10"/>
  <c r="X266" i="10"/>
  <c r="U266" i="10"/>
  <c r="R266" i="10"/>
  <c r="O266" i="10"/>
  <c r="L266" i="10"/>
  <c r="I266" i="10"/>
  <c r="X265" i="10"/>
  <c r="U265" i="10"/>
  <c r="R265" i="10"/>
  <c r="O265" i="10"/>
  <c r="L265" i="10"/>
  <c r="I265" i="10"/>
  <c r="X264" i="10"/>
  <c r="U264" i="10"/>
  <c r="R264" i="10"/>
  <c r="O264" i="10"/>
  <c r="L264" i="10"/>
  <c r="I264" i="10"/>
  <c r="X263" i="10"/>
  <c r="U263" i="10"/>
  <c r="R263" i="10"/>
  <c r="O263" i="10"/>
  <c r="L263" i="10"/>
  <c r="I263" i="10"/>
  <c r="X262" i="10"/>
  <c r="U262" i="10"/>
  <c r="R262" i="10"/>
  <c r="O262" i="10"/>
  <c r="L262" i="10"/>
  <c r="I262" i="10"/>
  <c r="X261" i="10"/>
  <c r="U261" i="10"/>
  <c r="R261" i="10"/>
  <c r="O261" i="10"/>
  <c r="L261" i="10"/>
  <c r="I261" i="10"/>
  <c r="X260" i="10"/>
  <c r="U260" i="10"/>
  <c r="R260" i="10"/>
  <c r="O260" i="10"/>
  <c r="L260" i="10"/>
  <c r="I260" i="10"/>
  <c r="X259" i="10"/>
  <c r="U259" i="10"/>
  <c r="R259" i="10"/>
  <c r="O259" i="10"/>
  <c r="L259" i="10"/>
  <c r="I259" i="10"/>
  <c r="X258" i="10"/>
  <c r="U258" i="10"/>
  <c r="R258" i="10"/>
  <c r="O258" i="10"/>
  <c r="L258" i="10"/>
  <c r="I258" i="10"/>
  <c r="X257" i="10"/>
  <c r="U257" i="10"/>
  <c r="R257" i="10"/>
  <c r="O257" i="10"/>
  <c r="L257" i="10"/>
  <c r="I257" i="10"/>
  <c r="X256" i="10"/>
  <c r="U256" i="10"/>
  <c r="R256" i="10"/>
  <c r="O256" i="10"/>
  <c r="L256" i="10"/>
  <c r="I256" i="10"/>
  <c r="X255" i="10"/>
  <c r="U255" i="10"/>
  <c r="R255" i="10"/>
  <c r="O255" i="10"/>
  <c r="L255" i="10"/>
  <c r="I255" i="10"/>
  <c r="X254" i="10"/>
  <c r="U254" i="10"/>
  <c r="R254" i="10"/>
  <c r="O254" i="10"/>
  <c r="L254" i="10"/>
  <c r="I254" i="10"/>
  <c r="X253" i="10"/>
  <c r="U253" i="10"/>
  <c r="R253" i="10"/>
  <c r="O253" i="10"/>
  <c r="L253" i="10"/>
  <c r="I253" i="10"/>
  <c r="X252" i="10"/>
  <c r="U252" i="10"/>
  <c r="R252" i="10"/>
  <c r="O252" i="10"/>
  <c r="L252" i="10"/>
  <c r="I252" i="10"/>
  <c r="X251" i="10"/>
  <c r="U251" i="10"/>
  <c r="R251" i="10"/>
  <c r="O251" i="10"/>
  <c r="L251" i="10"/>
  <c r="I251" i="10"/>
  <c r="X250" i="10"/>
  <c r="U250" i="10"/>
  <c r="R250" i="10"/>
  <c r="O250" i="10"/>
  <c r="L250" i="10"/>
  <c r="I250" i="10"/>
  <c r="X249" i="10"/>
  <c r="U249" i="10"/>
  <c r="R249" i="10"/>
  <c r="O249" i="10"/>
  <c r="L249" i="10"/>
  <c r="I249" i="10"/>
  <c r="X248" i="10"/>
  <c r="U248" i="10"/>
  <c r="R248" i="10"/>
  <c r="O248" i="10"/>
  <c r="L248" i="10"/>
  <c r="I248" i="10"/>
  <c r="X247" i="10"/>
  <c r="U247" i="10"/>
  <c r="R247" i="10"/>
  <c r="O247" i="10"/>
  <c r="L247" i="10"/>
  <c r="I247" i="10"/>
  <c r="X246" i="10"/>
  <c r="U246" i="10"/>
  <c r="R246" i="10"/>
  <c r="O246" i="10"/>
  <c r="L246" i="10"/>
  <c r="I246" i="10"/>
  <c r="X245" i="10"/>
  <c r="U245" i="10"/>
  <c r="R245" i="10"/>
  <c r="O245" i="10"/>
  <c r="L245" i="10"/>
  <c r="I245" i="10"/>
  <c r="X244" i="10"/>
  <c r="U244" i="10"/>
  <c r="R244" i="10"/>
  <c r="O244" i="10"/>
  <c r="L244" i="10"/>
  <c r="I244" i="10"/>
  <c r="X243" i="10"/>
  <c r="U243" i="10"/>
  <c r="R243" i="10"/>
  <c r="O243" i="10"/>
  <c r="L243" i="10"/>
  <c r="I243" i="10"/>
  <c r="X242" i="10"/>
  <c r="U242" i="10"/>
  <c r="R242" i="10"/>
  <c r="O242" i="10"/>
  <c r="L242" i="10"/>
  <c r="I242" i="10"/>
  <c r="X241" i="10"/>
  <c r="U241" i="10"/>
  <c r="R241" i="10"/>
  <c r="O241" i="10"/>
  <c r="L241" i="10"/>
  <c r="I241" i="10"/>
  <c r="X240" i="10"/>
  <c r="U240" i="10"/>
  <c r="R240" i="10"/>
  <c r="O240" i="10"/>
  <c r="L240" i="10"/>
  <c r="X239" i="10"/>
  <c r="U239" i="10"/>
  <c r="R239" i="10"/>
  <c r="O239" i="10"/>
  <c r="L239" i="10"/>
  <c r="I239" i="10"/>
  <c r="X238" i="10"/>
  <c r="U238" i="10"/>
  <c r="R238" i="10"/>
  <c r="O238" i="10"/>
  <c r="L238" i="10"/>
  <c r="I238" i="10"/>
  <c r="X237" i="10"/>
  <c r="U237" i="10"/>
  <c r="R237" i="10"/>
  <c r="O237" i="10"/>
  <c r="L237" i="10"/>
  <c r="I237" i="10"/>
  <c r="X236" i="10"/>
  <c r="U236" i="10"/>
  <c r="R236" i="10"/>
  <c r="O236" i="10"/>
  <c r="L236" i="10"/>
  <c r="I236" i="10"/>
  <c r="X235" i="10"/>
  <c r="U235" i="10"/>
  <c r="R235" i="10"/>
  <c r="O235" i="10"/>
  <c r="L235" i="10"/>
  <c r="I235" i="10"/>
  <c r="X234" i="10"/>
  <c r="U234" i="10"/>
  <c r="R234" i="10"/>
  <c r="O234" i="10"/>
  <c r="L234" i="10"/>
  <c r="I234" i="10"/>
  <c r="X233" i="10"/>
  <c r="U233" i="10"/>
  <c r="R233" i="10"/>
  <c r="O233" i="10"/>
  <c r="L233" i="10"/>
  <c r="I233" i="10"/>
  <c r="X232" i="10"/>
  <c r="U232" i="10"/>
  <c r="R232" i="10"/>
  <c r="O232" i="10"/>
  <c r="L232" i="10"/>
  <c r="I232" i="10"/>
  <c r="X231" i="10"/>
  <c r="U231" i="10"/>
  <c r="R231" i="10"/>
  <c r="O231" i="10"/>
  <c r="L231" i="10"/>
  <c r="I231" i="10"/>
  <c r="X230" i="10"/>
  <c r="U230" i="10"/>
  <c r="R230" i="10"/>
  <c r="O230" i="10"/>
  <c r="L230" i="10"/>
  <c r="I230" i="10"/>
  <c r="X229" i="10"/>
  <c r="U229" i="10"/>
  <c r="R229" i="10"/>
  <c r="O229" i="10"/>
  <c r="L229" i="10"/>
  <c r="I229" i="10"/>
  <c r="X228" i="10"/>
  <c r="U228" i="10"/>
  <c r="R228" i="10"/>
  <c r="O228" i="10"/>
  <c r="L228" i="10"/>
  <c r="I228" i="10"/>
  <c r="X227" i="10"/>
  <c r="U227" i="10"/>
  <c r="R227" i="10"/>
  <c r="O227" i="10"/>
  <c r="L227" i="10"/>
  <c r="I227" i="10"/>
  <c r="X226" i="10"/>
  <c r="U226" i="10"/>
  <c r="R226" i="10"/>
  <c r="O226" i="10"/>
  <c r="L226" i="10"/>
  <c r="I226" i="10"/>
  <c r="X225" i="10"/>
  <c r="U225" i="10"/>
  <c r="R225" i="10"/>
  <c r="O225" i="10"/>
  <c r="L225" i="10"/>
  <c r="I225" i="10"/>
  <c r="X224" i="10"/>
  <c r="U224" i="10"/>
  <c r="R224" i="10"/>
  <c r="O224" i="10"/>
  <c r="L224" i="10"/>
  <c r="I224" i="10"/>
  <c r="X223" i="10"/>
  <c r="U223" i="10"/>
  <c r="R223" i="10"/>
  <c r="O223" i="10"/>
  <c r="L223" i="10"/>
  <c r="I223" i="10"/>
  <c r="X222" i="10"/>
  <c r="U222" i="10"/>
  <c r="R222" i="10"/>
  <c r="O222" i="10"/>
  <c r="L222" i="10"/>
  <c r="I222" i="10"/>
  <c r="X221" i="10"/>
  <c r="U221" i="10"/>
  <c r="R221" i="10"/>
  <c r="O221" i="10"/>
  <c r="L221" i="10"/>
  <c r="I221" i="10"/>
  <c r="X220" i="10"/>
  <c r="U220" i="10"/>
  <c r="R220" i="10"/>
  <c r="O220" i="10"/>
  <c r="L220" i="10"/>
  <c r="I220" i="10"/>
  <c r="X219" i="10"/>
  <c r="U219" i="10"/>
  <c r="R219" i="10"/>
  <c r="O219" i="10"/>
  <c r="L219" i="10"/>
  <c r="I219" i="10"/>
  <c r="X218" i="10"/>
  <c r="U218" i="10"/>
  <c r="R218" i="10"/>
  <c r="O218" i="10"/>
  <c r="L218" i="10"/>
  <c r="I218" i="10"/>
  <c r="X217" i="10"/>
  <c r="U217" i="10"/>
  <c r="R217" i="10"/>
  <c r="O217" i="10"/>
  <c r="L217" i="10"/>
  <c r="I217" i="10"/>
  <c r="X216" i="10"/>
  <c r="U216" i="10"/>
  <c r="R216" i="10"/>
  <c r="O216" i="10"/>
  <c r="L216" i="10"/>
  <c r="I216" i="10"/>
  <c r="X215" i="10"/>
  <c r="U215" i="10"/>
  <c r="R215" i="10"/>
  <c r="O215" i="10"/>
  <c r="L215" i="10"/>
  <c r="I215" i="10"/>
  <c r="X214" i="10"/>
  <c r="U214" i="10"/>
  <c r="R214" i="10"/>
  <c r="O214" i="10"/>
  <c r="L214" i="10"/>
  <c r="I214" i="10"/>
  <c r="X213" i="10"/>
  <c r="U213" i="10"/>
  <c r="R213" i="10"/>
  <c r="O213" i="10"/>
  <c r="L213" i="10"/>
  <c r="I213" i="10"/>
  <c r="X212" i="10"/>
  <c r="U212" i="10"/>
  <c r="R212" i="10"/>
  <c r="O212" i="10"/>
  <c r="L212" i="10"/>
  <c r="I212" i="10"/>
  <c r="X211" i="10"/>
  <c r="U211" i="10"/>
  <c r="R211" i="10"/>
  <c r="O211" i="10"/>
  <c r="L211" i="10"/>
  <c r="I211" i="10"/>
  <c r="X210" i="10"/>
  <c r="U210" i="10"/>
  <c r="R210" i="10"/>
  <c r="O210" i="10"/>
  <c r="L210" i="10"/>
  <c r="I210" i="10"/>
  <c r="X209" i="10"/>
  <c r="U209" i="10"/>
  <c r="R209" i="10"/>
  <c r="O209" i="10"/>
  <c r="L209" i="10"/>
  <c r="I209" i="10"/>
  <c r="X208" i="10"/>
  <c r="U208" i="10"/>
  <c r="R208" i="10"/>
  <c r="O208" i="10"/>
  <c r="L208" i="10"/>
  <c r="I208" i="10"/>
  <c r="X207" i="10"/>
  <c r="U207" i="10"/>
  <c r="R207" i="10"/>
  <c r="O207" i="10"/>
  <c r="L207" i="10"/>
  <c r="I207" i="10"/>
  <c r="X206" i="10"/>
  <c r="U206" i="10"/>
  <c r="R206" i="10"/>
  <c r="O206" i="10"/>
  <c r="L206" i="10"/>
  <c r="I206" i="10"/>
  <c r="X205" i="10"/>
  <c r="U205" i="10"/>
  <c r="R205" i="10"/>
  <c r="O205" i="10"/>
  <c r="L205" i="10"/>
  <c r="I205" i="10"/>
  <c r="X204" i="10"/>
  <c r="U204" i="10"/>
  <c r="R204" i="10"/>
  <c r="O204" i="10"/>
  <c r="L204" i="10"/>
  <c r="I204" i="10"/>
  <c r="X203" i="10"/>
  <c r="U203" i="10"/>
  <c r="R203" i="10"/>
  <c r="O203" i="10"/>
  <c r="L203" i="10"/>
  <c r="I203" i="10"/>
  <c r="X202" i="10"/>
  <c r="U202" i="10"/>
  <c r="R202" i="10"/>
  <c r="O202" i="10"/>
  <c r="L202" i="10"/>
  <c r="I202" i="10"/>
  <c r="X201" i="10"/>
  <c r="U201" i="10"/>
  <c r="R201" i="10"/>
  <c r="O201" i="10"/>
  <c r="L201" i="10"/>
  <c r="I201" i="10"/>
  <c r="X200" i="10"/>
  <c r="U200" i="10"/>
  <c r="R200" i="10"/>
  <c r="O200" i="10"/>
  <c r="L200" i="10"/>
  <c r="I200" i="10"/>
  <c r="X199" i="10"/>
  <c r="U199" i="10"/>
  <c r="R199" i="10"/>
  <c r="O199" i="10"/>
  <c r="L199" i="10"/>
  <c r="I199" i="10"/>
  <c r="X198" i="10"/>
  <c r="U198" i="10"/>
  <c r="R198" i="10"/>
  <c r="O198" i="10"/>
  <c r="L198" i="10"/>
  <c r="I198" i="10"/>
  <c r="X197" i="10"/>
  <c r="U197" i="10"/>
  <c r="R197" i="10"/>
  <c r="O197" i="10"/>
  <c r="L197" i="10"/>
  <c r="I197" i="10"/>
  <c r="X196" i="10"/>
  <c r="U196" i="10"/>
  <c r="R196" i="10"/>
  <c r="O196" i="10"/>
  <c r="L196" i="10"/>
  <c r="I196" i="10"/>
  <c r="X195" i="10"/>
  <c r="U195" i="10"/>
  <c r="R195" i="10"/>
  <c r="O195" i="10"/>
  <c r="L195" i="10"/>
  <c r="I195" i="10"/>
  <c r="X194" i="10"/>
  <c r="U194" i="10"/>
  <c r="R194" i="10"/>
  <c r="O194" i="10"/>
  <c r="L194" i="10"/>
  <c r="I194" i="10"/>
  <c r="X193" i="10"/>
  <c r="U193" i="10"/>
  <c r="R193" i="10"/>
  <c r="O193" i="10"/>
  <c r="L193" i="10"/>
  <c r="I193" i="10"/>
  <c r="X192" i="10"/>
  <c r="U192" i="10"/>
  <c r="R192" i="10"/>
  <c r="O192" i="10"/>
  <c r="L192" i="10"/>
  <c r="I192" i="10"/>
  <c r="X191" i="10"/>
  <c r="U191" i="10"/>
  <c r="R191" i="10"/>
  <c r="O191" i="10"/>
  <c r="L191" i="10"/>
  <c r="I191" i="10"/>
  <c r="X190" i="10"/>
  <c r="U190" i="10"/>
  <c r="R190" i="10"/>
  <c r="O190" i="10"/>
  <c r="L190" i="10"/>
  <c r="I190" i="10"/>
  <c r="X189" i="10"/>
  <c r="U189" i="10"/>
  <c r="R189" i="10"/>
  <c r="O189" i="10"/>
  <c r="L189" i="10"/>
  <c r="I189" i="10"/>
  <c r="X188" i="10"/>
  <c r="U188" i="10"/>
  <c r="R188" i="10"/>
  <c r="O188" i="10"/>
  <c r="L188" i="10"/>
  <c r="I188" i="10"/>
  <c r="X187" i="10"/>
  <c r="U187" i="10"/>
  <c r="R187" i="10"/>
  <c r="O187" i="10"/>
  <c r="L187" i="10"/>
  <c r="I187" i="10"/>
  <c r="X186" i="10"/>
  <c r="U186" i="10"/>
  <c r="R186" i="10"/>
  <c r="O186" i="10"/>
  <c r="L186" i="10"/>
  <c r="I186" i="10"/>
  <c r="X185" i="10"/>
  <c r="U185" i="10"/>
  <c r="R185" i="10"/>
  <c r="O185" i="10"/>
  <c r="L185" i="10"/>
  <c r="I185" i="10"/>
  <c r="X184" i="10"/>
  <c r="U184" i="10"/>
  <c r="R184" i="10"/>
  <c r="O184" i="10"/>
  <c r="L184" i="10"/>
  <c r="I184" i="10"/>
  <c r="X183" i="10"/>
  <c r="U183" i="10"/>
  <c r="R183" i="10"/>
  <c r="O183" i="10"/>
  <c r="L183" i="10"/>
  <c r="I183" i="10"/>
  <c r="X181" i="10"/>
  <c r="U181" i="10"/>
  <c r="R181" i="10"/>
  <c r="O181" i="10"/>
  <c r="L181" i="10"/>
  <c r="I181" i="10"/>
  <c r="X180" i="10"/>
  <c r="U180" i="10"/>
  <c r="R180" i="10"/>
  <c r="O180" i="10"/>
  <c r="L180" i="10"/>
  <c r="I180" i="10"/>
  <c r="X179" i="10"/>
  <c r="U179" i="10"/>
  <c r="R179" i="10"/>
  <c r="O179" i="10"/>
  <c r="L179" i="10"/>
  <c r="I179" i="10"/>
  <c r="X178" i="10"/>
  <c r="U178" i="10"/>
  <c r="R178" i="10"/>
  <c r="O178" i="10"/>
  <c r="L178" i="10"/>
  <c r="I178" i="10"/>
  <c r="X177" i="10"/>
  <c r="U177" i="10"/>
  <c r="R177" i="10"/>
  <c r="O177" i="10"/>
  <c r="L177" i="10"/>
  <c r="I177" i="10"/>
  <c r="X176" i="10"/>
  <c r="U176" i="10"/>
  <c r="R176" i="10"/>
  <c r="O176" i="10"/>
  <c r="L176" i="10"/>
  <c r="I176" i="10"/>
  <c r="X175" i="10"/>
  <c r="U175" i="10"/>
  <c r="R175" i="10"/>
  <c r="O175" i="10"/>
  <c r="L175" i="10"/>
  <c r="I175" i="10"/>
  <c r="X174" i="10"/>
  <c r="U174" i="10"/>
  <c r="R174" i="10"/>
  <c r="O174" i="10"/>
  <c r="L174" i="10"/>
  <c r="I174" i="10"/>
  <c r="X173" i="10"/>
  <c r="U173" i="10"/>
  <c r="R173" i="10"/>
  <c r="O173" i="10"/>
  <c r="L173" i="10"/>
  <c r="I173" i="10"/>
  <c r="X172" i="10"/>
  <c r="U172" i="10"/>
  <c r="R172" i="10"/>
  <c r="O172" i="10"/>
  <c r="L172" i="10"/>
  <c r="I172" i="10"/>
  <c r="X171" i="10"/>
  <c r="U171" i="10"/>
  <c r="R171" i="10"/>
  <c r="O171" i="10"/>
  <c r="L171" i="10"/>
  <c r="I171" i="10"/>
  <c r="X170" i="10"/>
  <c r="U170" i="10"/>
  <c r="R170" i="10"/>
  <c r="O170" i="10"/>
  <c r="L170" i="10"/>
  <c r="I170" i="10"/>
  <c r="X169" i="10"/>
  <c r="U169" i="10"/>
  <c r="R169" i="10"/>
  <c r="O169" i="10"/>
  <c r="L169" i="10"/>
  <c r="I169" i="10"/>
  <c r="X168" i="10"/>
  <c r="U168" i="10"/>
  <c r="R168" i="10"/>
  <c r="O168" i="10"/>
  <c r="L168" i="10"/>
  <c r="I168" i="10"/>
  <c r="X167" i="10"/>
  <c r="U167" i="10"/>
  <c r="R167" i="10"/>
  <c r="O167" i="10"/>
  <c r="L167" i="10"/>
  <c r="I167" i="10"/>
  <c r="X166" i="10"/>
  <c r="U166" i="10"/>
  <c r="R166" i="10"/>
  <c r="O166" i="10"/>
  <c r="L166" i="10"/>
  <c r="I166" i="10"/>
  <c r="X165" i="10"/>
  <c r="U165" i="10"/>
  <c r="R165" i="10"/>
  <c r="O165" i="10"/>
  <c r="L165" i="10"/>
  <c r="I165" i="10"/>
  <c r="X164" i="10"/>
  <c r="U164" i="10"/>
  <c r="R164" i="10"/>
  <c r="O164" i="10"/>
  <c r="L164" i="10"/>
  <c r="I164" i="10"/>
  <c r="X163" i="10"/>
  <c r="U163" i="10"/>
  <c r="R163" i="10"/>
  <c r="O163" i="10"/>
  <c r="L163" i="10"/>
  <c r="I163" i="10"/>
  <c r="X162" i="10"/>
  <c r="U162" i="10"/>
  <c r="R162" i="10"/>
  <c r="O162" i="10"/>
  <c r="L162" i="10"/>
  <c r="I162" i="10"/>
  <c r="X161" i="10"/>
  <c r="U161" i="10"/>
  <c r="R161" i="10"/>
  <c r="O161" i="10"/>
  <c r="L161" i="10"/>
  <c r="I161" i="10"/>
  <c r="X160" i="10"/>
  <c r="U160" i="10"/>
  <c r="R160" i="10"/>
  <c r="O160" i="10"/>
  <c r="L160" i="10"/>
  <c r="I160" i="10"/>
  <c r="X159" i="10"/>
  <c r="U159" i="10"/>
  <c r="R159" i="10"/>
  <c r="O159" i="10"/>
  <c r="L159" i="10"/>
  <c r="I159" i="10"/>
  <c r="X158" i="10"/>
  <c r="U158" i="10"/>
  <c r="R158" i="10"/>
  <c r="O158" i="10"/>
  <c r="L158" i="10"/>
  <c r="I158" i="10"/>
  <c r="X157" i="10"/>
  <c r="U157" i="10"/>
  <c r="R157" i="10"/>
  <c r="O157" i="10"/>
  <c r="L157" i="10"/>
  <c r="I157" i="10"/>
  <c r="X156" i="10"/>
  <c r="U156" i="10"/>
  <c r="R156" i="10"/>
  <c r="O156" i="10"/>
  <c r="L156" i="10"/>
  <c r="I156" i="10"/>
  <c r="X155" i="10"/>
  <c r="U155" i="10"/>
  <c r="R155" i="10"/>
  <c r="O155" i="10"/>
  <c r="L155" i="10"/>
  <c r="I155" i="10"/>
  <c r="X154" i="10"/>
  <c r="U154" i="10"/>
  <c r="R154" i="10"/>
  <c r="O154" i="10"/>
  <c r="L154" i="10"/>
  <c r="I154" i="10"/>
  <c r="X153" i="10"/>
  <c r="U153" i="10"/>
  <c r="R153" i="10"/>
  <c r="O153" i="10"/>
  <c r="L153" i="10"/>
  <c r="I153" i="10"/>
  <c r="X152" i="10"/>
  <c r="U152" i="10"/>
  <c r="R152" i="10"/>
  <c r="O152" i="10"/>
  <c r="L152" i="10"/>
  <c r="I152" i="10"/>
  <c r="X151" i="10"/>
  <c r="U151" i="10"/>
  <c r="R151" i="10"/>
  <c r="O151" i="10"/>
  <c r="L151" i="10"/>
  <c r="I151" i="10"/>
  <c r="X150" i="10"/>
  <c r="U150" i="10"/>
  <c r="R150" i="10"/>
  <c r="O150" i="10"/>
  <c r="L150" i="10"/>
  <c r="I150" i="10"/>
  <c r="X149" i="10"/>
  <c r="U149" i="10"/>
  <c r="R149" i="10"/>
  <c r="O149" i="10"/>
  <c r="L149" i="10"/>
  <c r="I149" i="10"/>
  <c r="X148" i="10"/>
  <c r="U148" i="10"/>
  <c r="R148" i="10"/>
  <c r="O148" i="10"/>
  <c r="L148" i="10"/>
  <c r="I148" i="10"/>
  <c r="X147" i="10"/>
  <c r="U147" i="10"/>
  <c r="R147" i="10"/>
  <c r="O147" i="10"/>
  <c r="L147" i="10"/>
  <c r="I147" i="10"/>
  <c r="X146" i="10"/>
  <c r="U146" i="10"/>
  <c r="R146" i="10"/>
  <c r="O146" i="10"/>
  <c r="L146" i="10"/>
  <c r="I146" i="10"/>
  <c r="X145" i="10"/>
  <c r="U145" i="10"/>
  <c r="R145" i="10"/>
  <c r="O145" i="10"/>
  <c r="L145" i="10"/>
  <c r="I145" i="10"/>
  <c r="X144" i="10"/>
  <c r="U144" i="10"/>
  <c r="R144" i="10"/>
  <c r="O144" i="10"/>
  <c r="L144" i="10"/>
  <c r="I144" i="10"/>
  <c r="X143" i="10"/>
  <c r="U143" i="10"/>
  <c r="R143" i="10"/>
  <c r="O143" i="10"/>
  <c r="L143" i="10"/>
  <c r="I143" i="10"/>
  <c r="X142" i="10"/>
  <c r="U142" i="10"/>
  <c r="R142" i="10"/>
  <c r="O142" i="10"/>
  <c r="L142" i="10"/>
  <c r="I142" i="10"/>
  <c r="X141" i="10"/>
  <c r="U141" i="10"/>
  <c r="R141" i="10"/>
  <c r="O141" i="10"/>
  <c r="L141" i="10"/>
  <c r="I141" i="10"/>
  <c r="X140" i="10"/>
  <c r="U140" i="10"/>
  <c r="R140" i="10"/>
  <c r="O140" i="10"/>
  <c r="L140" i="10"/>
  <c r="I140" i="10"/>
  <c r="X139" i="10"/>
  <c r="U139" i="10"/>
  <c r="R139" i="10"/>
  <c r="O139" i="10"/>
  <c r="L139" i="10"/>
  <c r="I139" i="10"/>
  <c r="X138" i="10"/>
  <c r="U138" i="10"/>
  <c r="R138" i="10"/>
  <c r="O138" i="10"/>
  <c r="L138" i="10"/>
  <c r="I138" i="10"/>
  <c r="X137" i="10"/>
  <c r="U137" i="10"/>
  <c r="R137" i="10"/>
  <c r="O137" i="10"/>
  <c r="L137" i="10"/>
  <c r="I137" i="10"/>
  <c r="X136" i="10"/>
  <c r="U136" i="10"/>
  <c r="R136" i="10"/>
  <c r="O136" i="10"/>
  <c r="L136" i="10"/>
  <c r="I136" i="10"/>
  <c r="X135" i="10"/>
  <c r="U135" i="10"/>
  <c r="R135" i="10"/>
  <c r="O135" i="10"/>
  <c r="L135" i="10"/>
  <c r="I135" i="10"/>
  <c r="X134" i="10"/>
  <c r="U134" i="10"/>
  <c r="R134" i="10"/>
  <c r="O134" i="10"/>
  <c r="L134" i="10"/>
  <c r="I134" i="10"/>
  <c r="X133" i="10"/>
  <c r="U133" i="10"/>
  <c r="R133" i="10"/>
  <c r="O133" i="10"/>
  <c r="L133" i="10"/>
  <c r="I133" i="10"/>
  <c r="X132" i="10"/>
  <c r="U132" i="10"/>
  <c r="R132" i="10"/>
  <c r="O132" i="10"/>
  <c r="L132" i="10"/>
  <c r="I132" i="10"/>
  <c r="X131" i="10"/>
  <c r="U131" i="10"/>
  <c r="R131" i="10"/>
  <c r="O131" i="10"/>
  <c r="L131" i="10"/>
  <c r="I131" i="10"/>
  <c r="X130" i="10"/>
  <c r="U130" i="10"/>
  <c r="R130" i="10"/>
  <c r="O130" i="10"/>
  <c r="L130" i="10"/>
  <c r="I130" i="10"/>
  <c r="X129" i="10"/>
  <c r="U129" i="10"/>
  <c r="R129" i="10"/>
  <c r="O129" i="10"/>
  <c r="L129" i="10"/>
  <c r="I129" i="10"/>
  <c r="X128" i="10"/>
  <c r="U128" i="10"/>
  <c r="R128" i="10"/>
  <c r="O128" i="10"/>
  <c r="L128" i="10"/>
  <c r="I128" i="10"/>
  <c r="X127" i="10"/>
  <c r="U127" i="10"/>
  <c r="R127" i="10"/>
  <c r="O127" i="10"/>
  <c r="L127" i="10"/>
  <c r="I127" i="10"/>
  <c r="X126" i="10"/>
  <c r="U126" i="10"/>
  <c r="R126" i="10"/>
  <c r="O126" i="10"/>
  <c r="L126" i="10"/>
  <c r="I126" i="10"/>
  <c r="X125" i="10"/>
  <c r="U125" i="10"/>
  <c r="R125" i="10"/>
  <c r="O125" i="10"/>
  <c r="L125" i="10"/>
  <c r="I125" i="10"/>
  <c r="X124" i="10"/>
  <c r="U124" i="10"/>
  <c r="R124" i="10"/>
  <c r="O124" i="10"/>
  <c r="L124" i="10"/>
  <c r="I124" i="10"/>
  <c r="X123" i="10"/>
  <c r="U123" i="10"/>
  <c r="R123" i="10"/>
  <c r="O123" i="10"/>
  <c r="L123" i="10"/>
  <c r="I123" i="10"/>
  <c r="X122" i="10"/>
  <c r="U122" i="10"/>
  <c r="R122" i="10"/>
  <c r="O122" i="10"/>
  <c r="L122" i="10"/>
  <c r="I122" i="10"/>
  <c r="X121" i="10"/>
  <c r="U121" i="10"/>
  <c r="R121" i="10"/>
  <c r="O121" i="10"/>
  <c r="L121" i="10"/>
  <c r="I121" i="10"/>
  <c r="X120" i="10"/>
  <c r="U120" i="10"/>
  <c r="R120" i="10"/>
  <c r="O120" i="10"/>
  <c r="L120" i="10"/>
  <c r="I120" i="10"/>
  <c r="X119" i="10"/>
  <c r="U119" i="10"/>
  <c r="R119" i="10"/>
  <c r="O119" i="10"/>
  <c r="L119" i="10"/>
  <c r="I119" i="10"/>
  <c r="X118" i="10"/>
  <c r="U118" i="10"/>
  <c r="R118" i="10"/>
  <c r="O118" i="10"/>
  <c r="L118" i="10"/>
  <c r="I118" i="10"/>
  <c r="X117" i="10"/>
  <c r="U117" i="10"/>
  <c r="R117" i="10"/>
  <c r="O117" i="10"/>
  <c r="L117" i="10"/>
  <c r="I117" i="10"/>
  <c r="X116" i="10"/>
  <c r="U116" i="10"/>
  <c r="R116" i="10"/>
  <c r="O116" i="10"/>
  <c r="L116" i="10"/>
  <c r="I116" i="10"/>
  <c r="X115" i="10"/>
  <c r="U115" i="10"/>
  <c r="R115" i="10"/>
  <c r="O115" i="10"/>
  <c r="L115" i="10"/>
  <c r="I115" i="10"/>
  <c r="X114" i="10"/>
  <c r="U114" i="10"/>
  <c r="R114" i="10"/>
  <c r="O114" i="10"/>
  <c r="L114" i="10"/>
  <c r="I114" i="10"/>
  <c r="X113" i="10"/>
  <c r="U113" i="10"/>
  <c r="R113" i="10"/>
  <c r="O113" i="10"/>
  <c r="L113" i="10"/>
  <c r="I113" i="10"/>
  <c r="X112" i="10"/>
  <c r="U112" i="10"/>
  <c r="R112" i="10"/>
  <c r="O112" i="10"/>
  <c r="L112" i="10"/>
  <c r="I112" i="10"/>
  <c r="X111" i="10"/>
  <c r="U111" i="10"/>
  <c r="R111" i="10"/>
  <c r="O111" i="10"/>
  <c r="L111" i="10"/>
  <c r="I111" i="10"/>
  <c r="X110" i="10"/>
  <c r="U110" i="10"/>
  <c r="R110" i="10"/>
  <c r="O110" i="10"/>
  <c r="L110" i="10"/>
  <c r="I110" i="10"/>
  <c r="X109" i="10"/>
  <c r="U109" i="10"/>
  <c r="R109" i="10"/>
  <c r="O109" i="10"/>
  <c r="L109" i="10"/>
  <c r="I109" i="10"/>
  <c r="X108" i="10"/>
  <c r="U108" i="10"/>
  <c r="R108" i="10"/>
  <c r="O108" i="10"/>
  <c r="L108" i="10"/>
  <c r="I108" i="10"/>
  <c r="X107" i="10"/>
  <c r="U107" i="10"/>
  <c r="R107" i="10"/>
  <c r="O107" i="10"/>
  <c r="L107" i="10"/>
  <c r="I107" i="10"/>
  <c r="X106" i="10"/>
  <c r="U106" i="10"/>
  <c r="R106" i="10"/>
  <c r="O106" i="10"/>
  <c r="L106" i="10"/>
  <c r="I106" i="10"/>
  <c r="X105" i="10"/>
  <c r="U105" i="10"/>
  <c r="R105" i="10"/>
  <c r="O105" i="10"/>
  <c r="L105" i="10"/>
  <c r="I105" i="10"/>
  <c r="X104" i="10"/>
  <c r="U104" i="10"/>
  <c r="R104" i="10"/>
  <c r="O104" i="10"/>
  <c r="L104" i="10"/>
  <c r="I104" i="10"/>
  <c r="X103" i="10"/>
  <c r="U103" i="10"/>
  <c r="R103" i="10"/>
  <c r="O103" i="10"/>
  <c r="L103" i="10"/>
  <c r="I103" i="10"/>
  <c r="X102" i="10"/>
  <c r="U102" i="10"/>
  <c r="R102" i="10"/>
  <c r="O102" i="10"/>
  <c r="L102" i="10"/>
  <c r="I102" i="10"/>
  <c r="X101" i="10"/>
  <c r="U101" i="10"/>
  <c r="R101" i="10"/>
  <c r="O101" i="10"/>
  <c r="L101" i="10"/>
  <c r="I101" i="10"/>
  <c r="X100" i="10"/>
  <c r="U100" i="10"/>
  <c r="R100" i="10"/>
  <c r="O100" i="10"/>
  <c r="L100" i="10"/>
  <c r="I100" i="10"/>
  <c r="X99" i="10"/>
  <c r="U99" i="10"/>
  <c r="R99" i="10"/>
  <c r="O99" i="10"/>
  <c r="L99" i="10"/>
  <c r="I99" i="10"/>
  <c r="X98" i="10"/>
  <c r="U98" i="10"/>
  <c r="R98" i="10"/>
  <c r="O98" i="10"/>
  <c r="L98" i="10"/>
  <c r="I98" i="10"/>
  <c r="X97" i="10"/>
  <c r="U97" i="10"/>
  <c r="R97" i="10"/>
  <c r="O97" i="10"/>
  <c r="L97" i="10"/>
  <c r="I97" i="10"/>
  <c r="X96" i="10"/>
  <c r="U96" i="10"/>
  <c r="R96" i="10"/>
  <c r="O96" i="10"/>
  <c r="L96" i="10"/>
  <c r="I96" i="10"/>
  <c r="X95" i="10"/>
  <c r="U95" i="10"/>
  <c r="R95" i="10"/>
  <c r="O95" i="10"/>
  <c r="L95" i="10"/>
  <c r="I95" i="10"/>
  <c r="X94" i="10"/>
  <c r="U94" i="10"/>
  <c r="R94" i="10"/>
  <c r="O94" i="10"/>
  <c r="L94" i="10"/>
  <c r="I94" i="10"/>
  <c r="X93" i="10"/>
  <c r="U93" i="10"/>
  <c r="R93" i="10"/>
  <c r="O93" i="10"/>
  <c r="L93" i="10"/>
  <c r="I93" i="10"/>
  <c r="X92" i="10"/>
  <c r="U92" i="10"/>
  <c r="R92" i="10"/>
  <c r="O92" i="10"/>
  <c r="L92" i="10"/>
  <c r="I92" i="10"/>
  <c r="X91" i="10"/>
  <c r="U91" i="10"/>
  <c r="R91" i="10"/>
  <c r="O91" i="10"/>
  <c r="L91" i="10"/>
  <c r="I91" i="10"/>
  <c r="X90" i="10"/>
  <c r="U90" i="10"/>
  <c r="R90" i="10"/>
  <c r="O90" i="10"/>
  <c r="L90" i="10"/>
  <c r="I90" i="10"/>
  <c r="X89" i="10"/>
  <c r="U89" i="10"/>
  <c r="R89" i="10"/>
  <c r="O89" i="10"/>
  <c r="L89" i="10"/>
  <c r="I89" i="10"/>
  <c r="X88" i="10"/>
  <c r="U88" i="10"/>
  <c r="R88" i="10"/>
  <c r="O88" i="10"/>
  <c r="L88" i="10"/>
  <c r="I88" i="10"/>
  <c r="X87" i="10"/>
  <c r="U87" i="10"/>
  <c r="R87" i="10"/>
  <c r="O87" i="10"/>
  <c r="L87" i="10"/>
  <c r="I87" i="10"/>
  <c r="X86" i="10"/>
  <c r="U86" i="10"/>
  <c r="R86" i="10"/>
  <c r="O86" i="10"/>
  <c r="L86" i="10"/>
  <c r="I86" i="10"/>
  <c r="X85" i="10"/>
  <c r="U85" i="10"/>
  <c r="R85" i="10"/>
  <c r="O85" i="10"/>
  <c r="L85" i="10"/>
  <c r="I85" i="10"/>
  <c r="X84" i="10"/>
  <c r="U84" i="10"/>
  <c r="R84" i="10"/>
  <c r="O84" i="10"/>
  <c r="L84" i="10"/>
  <c r="I84" i="10"/>
  <c r="X83" i="10"/>
  <c r="U83" i="10"/>
  <c r="R83" i="10"/>
  <c r="O83" i="10"/>
  <c r="L83" i="10"/>
  <c r="I83" i="10"/>
  <c r="X82" i="10"/>
  <c r="U82" i="10"/>
  <c r="R82" i="10"/>
  <c r="O82" i="10"/>
  <c r="L82" i="10"/>
  <c r="I82" i="10"/>
  <c r="X81" i="10"/>
  <c r="U81" i="10"/>
  <c r="R81" i="10"/>
  <c r="O81" i="10"/>
  <c r="L81" i="10"/>
  <c r="I81" i="10"/>
  <c r="X80" i="10"/>
  <c r="U80" i="10"/>
  <c r="R80" i="10"/>
  <c r="O80" i="10"/>
  <c r="L80" i="10"/>
  <c r="I80" i="10"/>
  <c r="X79" i="10"/>
  <c r="U79" i="10"/>
  <c r="R79" i="10"/>
  <c r="O79" i="10"/>
  <c r="L79" i="10"/>
  <c r="I79" i="10"/>
  <c r="X78" i="10"/>
  <c r="U78" i="10"/>
  <c r="R78" i="10"/>
  <c r="O78" i="10"/>
  <c r="L78" i="10"/>
  <c r="I78" i="10"/>
  <c r="X77" i="10"/>
  <c r="U77" i="10"/>
  <c r="R77" i="10"/>
  <c r="O77" i="10"/>
  <c r="L77" i="10"/>
  <c r="I77" i="10"/>
  <c r="X76" i="10"/>
  <c r="U76" i="10"/>
  <c r="R76" i="10"/>
  <c r="O76" i="10"/>
  <c r="L76" i="10"/>
  <c r="I76" i="10"/>
  <c r="X75" i="10"/>
  <c r="U75" i="10"/>
  <c r="R75" i="10"/>
  <c r="O75" i="10"/>
  <c r="L75" i="10"/>
  <c r="I75" i="10"/>
  <c r="X74" i="10"/>
  <c r="U74" i="10"/>
  <c r="R74" i="10"/>
  <c r="O74" i="10"/>
  <c r="L74" i="10"/>
  <c r="I74" i="10"/>
  <c r="X73" i="10"/>
  <c r="U73" i="10"/>
  <c r="R73" i="10"/>
  <c r="O73" i="10"/>
  <c r="L73" i="10"/>
  <c r="I73" i="10"/>
  <c r="X72" i="10"/>
  <c r="U72" i="10"/>
  <c r="R72" i="10"/>
  <c r="O72" i="10"/>
  <c r="L72" i="10"/>
  <c r="I72" i="10"/>
  <c r="X71" i="10"/>
  <c r="U71" i="10"/>
  <c r="R71" i="10"/>
  <c r="O71" i="10"/>
  <c r="L71" i="10"/>
  <c r="I71" i="10"/>
  <c r="X70" i="10"/>
  <c r="U70" i="10"/>
  <c r="R70" i="10"/>
  <c r="O70" i="10"/>
  <c r="L70" i="10"/>
  <c r="I70" i="10"/>
  <c r="X69" i="10"/>
  <c r="U69" i="10"/>
  <c r="R69" i="10"/>
  <c r="O69" i="10"/>
  <c r="L69" i="10"/>
  <c r="I69" i="10"/>
  <c r="X68" i="10"/>
  <c r="U68" i="10"/>
  <c r="R68" i="10"/>
  <c r="O68" i="10"/>
  <c r="L68" i="10"/>
  <c r="I68" i="10"/>
  <c r="X67" i="10"/>
  <c r="U67" i="10"/>
  <c r="R67" i="10"/>
  <c r="O67" i="10"/>
  <c r="L67" i="10"/>
  <c r="I67" i="10"/>
  <c r="X66" i="10"/>
  <c r="U66" i="10"/>
  <c r="R66" i="10"/>
  <c r="O66" i="10"/>
  <c r="L66" i="10"/>
  <c r="I66" i="10"/>
  <c r="X65" i="10"/>
  <c r="U65" i="10"/>
  <c r="R65" i="10"/>
  <c r="O65" i="10"/>
  <c r="L65" i="10"/>
  <c r="I65" i="10"/>
  <c r="X64" i="10"/>
  <c r="U64" i="10"/>
  <c r="R64" i="10"/>
  <c r="O64" i="10"/>
  <c r="L64" i="10"/>
  <c r="I64" i="10"/>
  <c r="X63" i="10"/>
  <c r="U63" i="10"/>
  <c r="R63" i="10"/>
  <c r="O63" i="10"/>
  <c r="L63" i="10"/>
  <c r="I63" i="10"/>
  <c r="X62" i="10"/>
  <c r="U62" i="10"/>
  <c r="R62" i="10"/>
  <c r="O62" i="10"/>
  <c r="L62" i="10"/>
  <c r="I62" i="10"/>
  <c r="X61" i="10"/>
  <c r="U61" i="10"/>
  <c r="R61" i="10"/>
  <c r="O61" i="10"/>
  <c r="L61" i="10"/>
  <c r="I61" i="10"/>
  <c r="X60" i="10"/>
  <c r="U60" i="10"/>
  <c r="R60" i="10"/>
  <c r="O60" i="10"/>
  <c r="L60" i="10"/>
  <c r="I60" i="10"/>
  <c r="X59" i="10"/>
  <c r="U59" i="10"/>
  <c r="R59" i="10"/>
  <c r="O59" i="10"/>
  <c r="L59" i="10"/>
  <c r="I59" i="10"/>
  <c r="X58" i="10"/>
  <c r="U58" i="10"/>
  <c r="R58" i="10"/>
  <c r="O58" i="10"/>
  <c r="L58" i="10"/>
  <c r="I58" i="10"/>
  <c r="X57" i="10"/>
  <c r="U57" i="10"/>
  <c r="R57" i="10"/>
  <c r="O57" i="10"/>
  <c r="L57" i="10"/>
  <c r="I57" i="10"/>
  <c r="X56" i="10"/>
  <c r="U56" i="10"/>
  <c r="R56" i="10"/>
  <c r="O56" i="10"/>
  <c r="L56" i="10"/>
  <c r="I56" i="10"/>
  <c r="X55" i="10"/>
  <c r="U55" i="10"/>
  <c r="R55" i="10"/>
  <c r="O55" i="10"/>
  <c r="L55" i="10"/>
  <c r="I55" i="10"/>
  <c r="X54" i="10"/>
  <c r="U54" i="10"/>
  <c r="R54" i="10"/>
  <c r="O54" i="10"/>
  <c r="L54" i="10"/>
  <c r="I54" i="10"/>
  <c r="X53" i="10"/>
  <c r="U53" i="10"/>
  <c r="R53" i="10"/>
  <c r="O53" i="10"/>
  <c r="L53" i="10"/>
  <c r="I53" i="10"/>
  <c r="X52" i="10"/>
  <c r="U52" i="10"/>
  <c r="R52" i="10"/>
  <c r="O52" i="10"/>
  <c r="L52" i="10"/>
  <c r="I52" i="10"/>
  <c r="X51" i="10"/>
  <c r="U51" i="10"/>
  <c r="R51" i="10"/>
  <c r="O51" i="10"/>
  <c r="L51" i="10"/>
  <c r="I51" i="10"/>
  <c r="X50" i="10"/>
  <c r="U50" i="10"/>
  <c r="R50" i="10"/>
  <c r="O50" i="10"/>
  <c r="L50" i="10"/>
  <c r="I50" i="10"/>
  <c r="X49" i="10"/>
  <c r="U49" i="10"/>
  <c r="R49" i="10"/>
  <c r="O49" i="10"/>
  <c r="L49" i="10"/>
  <c r="I49" i="10"/>
  <c r="X48" i="10"/>
  <c r="U48" i="10"/>
  <c r="R48" i="10"/>
  <c r="O48" i="10"/>
  <c r="L48" i="10"/>
  <c r="I48" i="10"/>
  <c r="X47" i="10"/>
  <c r="U47" i="10"/>
  <c r="R47" i="10"/>
  <c r="O47" i="10"/>
  <c r="L47" i="10"/>
  <c r="I47" i="10"/>
  <c r="X46" i="10"/>
  <c r="U46" i="10"/>
  <c r="R46" i="10"/>
  <c r="O46" i="10"/>
  <c r="L46" i="10"/>
  <c r="I46" i="10"/>
  <c r="X45" i="10"/>
  <c r="U45" i="10"/>
  <c r="R45" i="10"/>
  <c r="O45" i="10"/>
  <c r="L45" i="10"/>
  <c r="I45" i="10"/>
  <c r="X44" i="10"/>
  <c r="U44" i="10"/>
  <c r="R44" i="10"/>
  <c r="O44" i="10"/>
  <c r="L44" i="10"/>
  <c r="I44" i="10"/>
  <c r="X43" i="10"/>
  <c r="U43" i="10"/>
  <c r="R43" i="10"/>
  <c r="O43" i="10"/>
  <c r="L43" i="10"/>
  <c r="I43" i="10"/>
  <c r="X42" i="10"/>
  <c r="U42" i="10"/>
  <c r="R42" i="10"/>
  <c r="O42" i="10"/>
  <c r="L42" i="10"/>
  <c r="I42" i="10"/>
  <c r="X41" i="10"/>
  <c r="U41" i="10"/>
  <c r="R41" i="10"/>
  <c r="O41" i="10"/>
  <c r="L41" i="10"/>
  <c r="I41" i="10"/>
  <c r="X40" i="10"/>
  <c r="U40" i="10"/>
  <c r="R40" i="10"/>
  <c r="O40" i="10"/>
  <c r="L40" i="10"/>
  <c r="I40" i="10"/>
  <c r="X39" i="10"/>
  <c r="U39" i="10"/>
  <c r="R39" i="10"/>
  <c r="O39" i="10"/>
  <c r="L39" i="10"/>
  <c r="I39" i="10"/>
  <c r="X38" i="10"/>
  <c r="U38" i="10"/>
  <c r="R38" i="10"/>
  <c r="O38" i="10"/>
  <c r="L38" i="10"/>
  <c r="I38" i="10"/>
  <c r="X37" i="10"/>
  <c r="U37" i="10"/>
  <c r="R37" i="10"/>
  <c r="O37" i="10"/>
  <c r="L37" i="10"/>
  <c r="I37" i="10"/>
  <c r="X36" i="10"/>
  <c r="U36" i="10"/>
  <c r="R36" i="10"/>
  <c r="O36" i="10"/>
  <c r="L36" i="10"/>
  <c r="I36" i="10"/>
  <c r="X35" i="10"/>
  <c r="U35" i="10"/>
  <c r="R35" i="10"/>
  <c r="O35" i="10"/>
  <c r="L35" i="10"/>
  <c r="I35" i="10"/>
  <c r="X34" i="10"/>
  <c r="U34" i="10"/>
  <c r="R34" i="10"/>
  <c r="O34" i="10"/>
  <c r="L34" i="10"/>
  <c r="I34" i="10"/>
  <c r="X33" i="10"/>
  <c r="U33" i="10"/>
  <c r="R33" i="10"/>
  <c r="O33" i="10"/>
  <c r="L33" i="10"/>
  <c r="I33" i="10"/>
  <c r="X32" i="10"/>
  <c r="U32" i="10"/>
  <c r="R32" i="10"/>
  <c r="O32" i="10"/>
  <c r="L32" i="10"/>
  <c r="I32" i="10"/>
  <c r="X31" i="10"/>
  <c r="U31" i="10"/>
  <c r="R31" i="10"/>
  <c r="O31" i="10"/>
  <c r="L31" i="10"/>
  <c r="I31" i="10"/>
  <c r="X30" i="10"/>
  <c r="U30" i="10"/>
  <c r="R30" i="10"/>
  <c r="O30" i="10"/>
  <c r="L30" i="10"/>
  <c r="I30" i="10"/>
  <c r="X29" i="10"/>
  <c r="U29" i="10"/>
  <c r="R29" i="10"/>
  <c r="O29" i="10"/>
  <c r="L29" i="10"/>
  <c r="I29" i="10"/>
  <c r="X28" i="10"/>
  <c r="U28" i="10"/>
  <c r="R28" i="10"/>
  <c r="O28" i="10"/>
  <c r="L28" i="10"/>
  <c r="I28" i="10"/>
  <c r="X27" i="10"/>
  <c r="U27" i="10"/>
  <c r="R27" i="10"/>
  <c r="O27" i="10"/>
  <c r="L27" i="10"/>
  <c r="X26" i="10"/>
  <c r="U26" i="10"/>
  <c r="R26" i="10"/>
  <c r="O26" i="10"/>
  <c r="L26" i="10"/>
  <c r="I26" i="10"/>
  <c r="X25" i="10"/>
  <c r="U25" i="10"/>
  <c r="R25" i="10"/>
  <c r="O25" i="10"/>
  <c r="L25" i="10"/>
  <c r="I25" i="10"/>
  <c r="X24" i="10"/>
  <c r="U24" i="10"/>
  <c r="R24" i="10"/>
  <c r="O24" i="10"/>
  <c r="L24" i="10"/>
  <c r="I24" i="10"/>
  <c r="X23" i="10"/>
  <c r="U23" i="10"/>
  <c r="R23" i="10"/>
  <c r="O23" i="10"/>
  <c r="L23" i="10"/>
  <c r="I23" i="10"/>
  <c r="X22" i="10"/>
  <c r="U22" i="10"/>
  <c r="R22" i="10"/>
  <c r="O22" i="10"/>
  <c r="L22" i="10"/>
  <c r="I22" i="10"/>
  <c r="X21" i="10"/>
  <c r="U21" i="10"/>
  <c r="R21" i="10"/>
  <c r="O21" i="10"/>
  <c r="L21" i="10"/>
  <c r="I21" i="10"/>
  <c r="X20" i="10"/>
  <c r="U20" i="10"/>
  <c r="R20" i="10"/>
  <c r="O20" i="10"/>
  <c r="L20" i="10"/>
  <c r="I20" i="10"/>
  <c r="X19" i="10"/>
  <c r="U19" i="10"/>
  <c r="R19" i="10"/>
  <c r="O19" i="10"/>
  <c r="L19" i="10"/>
  <c r="I19" i="10"/>
  <c r="X18" i="10"/>
  <c r="U18" i="10"/>
  <c r="R18" i="10"/>
  <c r="O18" i="10"/>
  <c r="L18" i="10"/>
  <c r="I18" i="10"/>
  <c r="X17" i="10"/>
  <c r="U17" i="10"/>
  <c r="R17" i="10"/>
  <c r="O17" i="10"/>
  <c r="L17" i="10"/>
  <c r="I17" i="10"/>
  <c r="X16" i="10"/>
  <c r="U16" i="10"/>
  <c r="R16" i="10"/>
  <c r="O16" i="10"/>
  <c r="L16" i="10"/>
  <c r="I16" i="10"/>
  <c r="X15" i="10"/>
  <c r="U15" i="10"/>
  <c r="R15" i="10"/>
  <c r="O15" i="10"/>
  <c r="L15" i="10"/>
  <c r="I15" i="10"/>
  <c r="X14" i="10"/>
  <c r="U14" i="10"/>
  <c r="R14" i="10"/>
  <c r="O14" i="10"/>
  <c r="L14" i="10"/>
  <c r="I14" i="10"/>
  <c r="X13" i="10"/>
  <c r="U13" i="10"/>
  <c r="R13" i="10"/>
  <c r="O13" i="10"/>
  <c r="L13" i="10"/>
  <c r="I13" i="10"/>
  <c r="X12" i="10"/>
  <c r="U12" i="10"/>
  <c r="R12" i="10"/>
  <c r="O12" i="10"/>
  <c r="L12" i="10"/>
  <c r="I12" i="10"/>
  <c r="X11" i="10"/>
  <c r="U11" i="10"/>
  <c r="R11" i="10"/>
  <c r="O11" i="10"/>
  <c r="L11" i="10"/>
  <c r="I11" i="10"/>
  <c r="X10" i="10"/>
  <c r="U10" i="10"/>
  <c r="R10" i="10"/>
  <c r="O10" i="10"/>
  <c r="L10" i="10"/>
  <c r="I10" i="10"/>
  <c r="X9" i="10"/>
  <c r="U9" i="10"/>
  <c r="R9" i="10"/>
  <c r="O9" i="10"/>
  <c r="L9" i="10"/>
  <c r="I9" i="10"/>
  <c r="X8" i="10"/>
  <c r="U8" i="10"/>
  <c r="R8" i="10"/>
  <c r="O8" i="10"/>
  <c r="L8" i="10"/>
  <c r="I8" i="10"/>
  <c r="X7" i="10"/>
  <c r="U7" i="10"/>
  <c r="R7" i="10"/>
  <c r="O7" i="10"/>
  <c r="L7" i="10"/>
  <c r="I7" i="10"/>
  <c r="X6" i="10"/>
  <c r="U6" i="10"/>
  <c r="R6" i="10"/>
  <c r="O6" i="10"/>
  <c r="L6" i="10"/>
  <c r="I6" i="10"/>
  <c r="X5" i="10"/>
  <c r="U5" i="10"/>
  <c r="R5" i="10"/>
  <c r="O5" i="10"/>
  <c r="L5" i="10"/>
  <c r="I5" i="10"/>
  <c r="X4" i="10"/>
  <c r="U4" i="10"/>
  <c r="R4" i="10"/>
  <c r="O4" i="10"/>
  <c r="L4" i="10"/>
  <c r="I4" i="10"/>
  <c r="AA184" i="10" l="1"/>
  <c r="AA186" i="10"/>
  <c r="AA183" i="10"/>
  <c r="AA181" i="10"/>
  <c r="AA180" i="10"/>
  <c r="AA179" i="10"/>
  <c r="AA189" i="10"/>
  <c r="AA185" i="10"/>
  <c r="AA192" i="10"/>
  <c r="AA191" i="10"/>
  <c r="AA190" i="10"/>
  <c r="AA153" i="10"/>
  <c r="AA188" i="10"/>
  <c r="AA10" i="10"/>
  <c r="AA18" i="10"/>
  <c r="AA26" i="10"/>
  <c r="AA187" i="10"/>
  <c r="AA11" i="10"/>
  <c r="AA19" i="10"/>
  <c r="AA36" i="10"/>
  <c r="AA44" i="10"/>
  <c r="AA55" i="10"/>
  <c r="AA63" i="10"/>
  <c r="AA71" i="10"/>
  <c r="AA79" i="10"/>
  <c r="AA87" i="10"/>
  <c r="AA94" i="10"/>
  <c r="AA102" i="10"/>
  <c r="AA110" i="10"/>
  <c r="AA118" i="10"/>
  <c r="AA126" i="10"/>
  <c r="AA141" i="10"/>
  <c r="AA148" i="10"/>
  <c r="AA156" i="10"/>
  <c r="AA172" i="10"/>
  <c r="AA201" i="10"/>
  <c r="AA209" i="10"/>
  <c r="AA217" i="10"/>
  <c r="AA225" i="10"/>
  <c r="AA231" i="10"/>
  <c r="AA239" i="10"/>
  <c r="AA247" i="10"/>
  <c r="AA255" i="10"/>
  <c r="AA263" i="10"/>
  <c r="AA271" i="10"/>
  <c r="AA279" i="10"/>
  <c r="AA287" i="10"/>
  <c r="AA323" i="10"/>
  <c r="AA331" i="10"/>
  <c r="AA339" i="10"/>
  <c r="AA347" i="10"/>
  <c r="AA355" i="10"/>
  <c r="AA363" i="10"/>
  <c r="AA371" i="10"/>
  <c r="AA379" i="10"/>
  <c r="AA54" i="10"/>
  <c r="AA62" i="10"/>
  <c r="AA70" i="10"/>
  <c r="AA78" i="10"/>
  <c r="AA86" i="10"/>
  <c r="AA93" i="10"/>
  <c r="AA101" i="10"/>
  <c r="AA109" i="10"/>
  <c r="AA125" i="10"/>
  <c r="AA140" i="10"/>
  <c r="AA157" i="10"/>
  <c r="AA200" i="10"/>
  <c r="AA208" i="10"/>
  <c r="AA224" i="10"/>
  <c r="AA330" i="10"/>
  <c r="AA338" i="10"/>
  <c r="AA346" i="10"/>
  <c r="AA354" i="10"/>
  <c r="AA362" i="10"/>
  <c r="AA370" i="10"/>
  <c r="AA378" i="10"/>
  <c r="AA386" i="10"/>
  <c r="AA163" i="10"/>
  <c r="AA171" i="10"/>
  <c r="AA176" i="10"/>
  <c r="AA175" i="10"/>
  <c r="AA174" i="10"/>
  <c r="AA173" i="10"/>
  <c r="AA270" i="10"/>
  <c r="AA9" i="10"/>
  <c r="AA17" i="10"/>
  <c r="AA25" i="10"/>
  <c r="AA34" i="10"/>
  <c r="AA42" i="10"/>
  <c r="AA50" i="10"/>
  <c r="AA61" i="10"/>
  <c r="AA69" i="10"/>
  <c r="AA77" i="10"/>
  <c r="AA85" i="10"/>
  <c r="AA92" i="10"/>
  <c r="AA100" i="10"/>
  <c r="AA108" i="10"/>
  <c r="AA124" i="10"/>
  <c r="AA132" i="10"/>
  <c r="AA139" i="10"/>
  <c r="AA146" i="10"/>
  <c r="AA151" i="10"/>
  <c r="AA161" i="10"/>
  <c r="AA169" i="10"/>
  <c r="AA199" i="10"/>
  <c r="AA207" i="10"/>
  <c r="AA223" i="10"/>
  <c r="AA329" i="10"/>
  <c r="AA337" i="10"/>
  <c r="AA345" i="10"/>
  <c r="AA361" i="10"/>
  <c r="AA369" i="10"/>
  <c r="AA377" i="10"/>
  <c r="AA385" i="10"/>
  <c r="AA35" i="10"/>
  <c r="AA8" i="10"/>
  <c r="AA16" i="10"/>
  <c r="AA24" i="10"/>
  <c r="AA28" i="10"/>
  <c r="AA33" i="10"/>
  <c r="AA41" i="10"/>
  <c r="AA49" i="10"/>
  <c r="AA123" i="10"/>
  <c r="AA131" i="10"/>
  <c r="AA145" i="10"/>
  <c r="AA150" i="10"/>
  <c r="AA160" i="10"/>
  <c r="AA168" i="10"/>
  <c r="AA328" i="10"/>
  <c r="AA336" i="10"/>
  <c r="AA352" i="10"/>
  <c r="AA360" i="10"/>
  <c r="AA368" i="10"/>
  <c r="AA376" i="10"/>
  <c r="AA384" i="10"/>
  <c r="AA43" i="10"/>
  <c r="AA152" i="10"/>
  <c r="AA162" i="10"/>
  <c r="AA230" i="10"/>
  <c r="AA254" i="10"/>
  <c r="AA7" i="10"/>
  <c r="AA15" i="10"/>
  <c r="AA23" i="10"/>
  <c r="AA27" i="10"/>
  <c r="AA32" i="10"/>
  <c r="AA40" i="10"/>
  <c r="AA48" i="10"/>
  <c r="AA122" i="10"/>
  <c r="AA130" i="10"/>
  <c r="AA159" i="10"/>
  <c r="AA167" i="10"/>
  <c r="AA327" i="10"/>
  <c r="AA335" i="10"/>
  <c r="AA351" i="10"/>
  <c r="AA359" i="10"/>
  <c r="AA367" i="10"/>
  <c r="AA375" i="10"/>
  <c r="AA383" i="10"/>
  <c r="AA29" i="10"/>
  <c r="AA51" i="10"/>
  <c r="AA170" i="10"/>
  <c r="AA6" i="10"/>
  <c r="AA14" i="10"/>
  <c r="AA22" i="10"/>
  <c r="AA39" i="10"/>
  <c r="AA47" i="10"/>
  <c r="AA129" i="10"/>
  <c r="AA144" i="10"/>
  <c r="AA158" i="10"/>
  <c r="AA166" i="10"/>
  <c r="AA178" i="10"/>
  <c r="AA5" i="10"/>
  <c r="AA13" i="10"/>
  <c r="AA31" i="10"/>
  <c r="AA38" i="10"/>
  <c r="AA46" i="10"/>
  <c r="AA128" i="10"/>
  <c r="AA143" i="10"/>
  <c r="AA155" i="10"/>
  <c r="AA165" i="10"/>
  <c r="AA177" i="10"/>
  <c r="AA21" i="10"/>
  <c r="AA4" i="10"/>
  <c r="AA12" i="10"/>
  <c r="AA20" i="10"/>
  <c r="AA30" i="10"/>
  <c r="AA37" i="10"/>
  <c r="AA45" i="10"/>
  <c r="AA127" i="10"/>
  <c r="AA142" i="10"/>
  <c r="AA154" i="10"/>
  <c r="AA164" i="10"/>
  <c r="AA240" i="10"/>
  <c r="AA264" i="10"/>
  <c r="AA272" i="10"/>
  <c r="AA288" i="10"/>
  <c r="AA304" i="10"/>
  <c r="AA117" i="10"/>
  <c r="AA116" i="10"/>
  <c r="AA119" i="10"/>
  <c r="AA134" i="10"/>
  <c r="AA133" i="10"/>
  <c r="AA138" i="10"/>
  <c r="AA137" i="10"/>
  <c r="AA136" i="10"/>
  <c r="AA135" i="10"/>
  <c r="AA149" i="10"/>
  <c r="AA147" i="10"/>
  <c r="AA216" i="10"/>
  <c r="AA215" i="10"/>
  <c r="AA278" i="10"/>
  <c r="AA286" i="10"/>
  <c r="AA280" i="10"/>
  <c r="AA296" i="10"/>
  <c r="AA312" i="10"/>
  <c r="AA322" i="10"/>
  <c r="AA344" i="10"/>
  <c r="AA343" i="10"/>
  <c r="AA353" i="10"/>
  <c r="AA320" i="10"/>
  <c r="AA295" i="10"/>
  <c r="AA303" i="10"/>
  <c r="AA311" i="10"/>
  <c r="AA319" i="10"/>
  <c r="AA294" i="10"/>
  <c r="AA302" i="10"/>
  <c r="AA310" i="10"/>
  <c r="AA318" i="10"/>
  <c r="AA238" i="10"/>
  <c r="AA246" i="10"/>
  <c r="AA262" i="10"/>
  <c r="AA248" i="10"/>
  <c r="AA256" i="10"/>
  <c r="AA52" i="10"/>
  <c r="AA60" i="10"/>
  <c r="AA68" i="10"/>
  <c r="AA76" i="10"/>
  <c r="AA84" i="10"/>
  <c r="AA91" i="10"/>
  <c r="AA99" i="10"/>
  <c r="AA107" i="10"/>
  <c r="AA115" i="10"/>
  <c r="AA198" i="10"/>
  <c r="AA206" i="10"/>
  <c r="AA214" i="10"/>
  <c r="AA222" i="10"/>
  <c r="AA228" i="10"/>
  <c r="AA236" i="10"/>
  <c r="AA59" i="10"/>
  <c r="AA67" i="10"/>
  <c r="AA75" i="10"/>
  <c r="AA83" i="10"/>
  <c r="AA90" i="10"/>
  <c r="AA98" i="10"/>
  <c r="AA106" i="10"/>
  <c r="AA114" i="10"/>
  <c r="AA197" i="10"/>
  <c r="AA205" i="10"/>
  <c r="AA213" i="10"/>
  <c r="AA221" i="10"/>
  <c r="AA227" i="10"/>
  <c r="AA235" i="10"/>
  <c r="AA53" i="10"/>
  <c r="AA229" i="10"/>
  <c r="AA58" i="10"/>
  <c r="AA66" i="10"/>
  <c r="AA74" i="10"/>
  <c r="AA82" i="10"/>
  <c r="AA89" i="10"/>
  <c r="AA97" i="10"/>
  <c r="AA105" i="10"/>
  <c r="AA113" i="10"/>
  <c r="AA196" i="10"/>
  <c r="AA204" i="10"/>
  <c r="AA212" i="10"/>
  <c r="AA220" i="10"/>
  <c r="AA234" i="10"/>
  <c r="AA57" i="10"/>
  <c r="AA65" i="10"/>
  <c r="AA73" i="10"/>
  <c r="AA81" i="10"/>
  <c r="AA96" i="10"/>
  <c r="AA104" i="10"/>
  <c r="AA112" i="10"/>
  <c r="AA121" i="10"/>
  <c r="AA195" i="10"/>
  <c r="AA203" i="10"/>
  <c r="AA211" i="10"/>
  <c r="AA219" i="10"/>
  <c r="AA233" i="10"/>
  <c r="AA56" i="10"/>
  <c r="AA64" i="10"/>
  <c r="AA72" i="10"/>
  <c r="AA80" i="10"/>
  <c r="AA88" i="10"/>
  <c r="AA95" i="10"/>
  <c r="AA103" i="10"/>
  <c r="AA111" i="10"/>
  <c r="AA120" i="10"/>
  <c r="AA193" i="10"/>
  <c r="AA194" i="10"/>
  <c r="AA202" i="10"/>
  <c r="AA210" i="10"/>
  <c r="AA218" i="10"/>
  <c r="AA226" i="10"/>
  <c r="AA232" i="10"/>
  <c r="AA237" i="10"/>
  <c r="AA245" i="10"/>
  <c r="AA253" i="10"/>
  <c r="AA261" i="10"/>
  <c r="AA269" i="10"/>
  <c r="AA277" i="10"/>
  <c r="AA285" i="10"/>
  <c r="AA293" i="10"/>
  <c r="AA301" i="10"/>
  <c r="AA309" i="10"/>
  <c r="AA317" i="10"/>
  <c r="AA244" i="10"/>
  <c r="AA252" i="10"/>
  <c r="AA260" i="10"/>
  <c r="AA268" i="10"/>
  <c r="AA276" i="10"/>
  <c r="AA284" i="10"/>
  <c r="AA292" i="10"/>
  <c r="AA300" i="10"/>
  <c r="AA308" i="10"/>
  <c r="AA316" i="10"/>
  <c r="AA243" i="10"/>
  <c r="AA251" i="10"/>
  <c r="AA259" i="10"/>
  <c r="AA267" i="10"/>
  <c r="AA275" i="10"/>
  <c r="AA283" i="10"/>
  <c r="AA291" i="10"/>
  <c r="AA299" i="10"/>
  <c r="AA307" i="10"/>
  <c r="AA315" i="10"/>
  <c r="AA242" i="10"/>
  <c r="AA250" i="10"/>
  <c r="AA258" i="10"/>
  <c r="AA266" i="10"/>
  <c r="AA274" i="10"/>
  <c r="AA282" i="10"/>
  <c r="AA290" i="10"/>
  <c r="AA298" i="10"/>
  <c r="AA306" i="10"/>
  <c r="AA314" i="10"/>
  <c r="AA326" i="10"/>
  <c r="AA334" i="10"/>
  <c r="AA342" i="10"/>
  <c r="AA350" i="10"/>
  <c r="AA358" i="10"/>
  <c r="AA366" i="10"/>
  <c r="AA374" i="10"/>
  <c r="AA382" i="10"/>
  <c r="AA241" i="10"/>
  <c r="AA249" i="10"/>
  <c r="AA257" i="10"/>
  <c r="AA265" i="10"/>
  <c r="AA273" i="10"/>
  <c r="AA281" i="10"/>
  <c r="AA289" i="10"/>
  <c r="AA297" i="10"/>
  <c r="AA305" i="10"/>
  <c r="AA313" i="10"/>
  <c r="AA321" i="10"/>
  <c r="AA325" i="10"/>
  <c r="AA333" i="10"/>
  <c r="AA341" i="10"/>
  <c r="AA349" i="10"/>
  <c r="AA357" i="10"/>
  <c r="AA365" i="10"/>
  <c r="AA373" i="10"/>
  <c r="AA381" i="10"/>
  <c r="AA324" i="10"/>
  <c r="AA332" i="10"/>
  <c r="AA340" i="10"/>
  <c r="AA348" i="10"/>
  <c r="AA356" i="10"/>
  <c r="AA364" i="10"/>
  <c r="AA372" i="10"/>
  <c r="AA380" i="10"/>
  <c r="L1145" i="9" l="1"/>
  <c r="O1145" i="9"/>
  <c r="R1145" i="9"/>
  <c r="U1145" i="9"/>
  <c r="X1145" i="9"/>
  <c r="L1146" i="9"/>
  <c r="O1146" i="9"/>
  <c r="R1146" i="9"/>
  <c r="U1146" i="9"/>
  <c r="X1146" i="9"/>
  <c r="L1147" i="9"/>
  <c r="O1147" i="9"/>
  <c r="R1147" i="9"/>
  <c r="U1147" i="9"/>
  <c r="X1147" i="9"/>
  <c r="L1148" i="9"/>
  <c r="O1148" i="9"/>
  <c r="R1148" i="9"/>
  <c r="U1148" i="9"/>
  <c r="X1148" i="9"/>
  <c r="L1149" i="9"/>
  <c r="O1149" i="9"/>
  <c r="R1149" i="9"/>
  <c r="U1149" i="9"/>
  <c r="X1149" i="9"/>
  <c r="L1150" i="9"/>
  <c r="O1150" i="9"/>
  <c r="R1150" i="9"/>
  <c r="U1150" i="9"/>
  <c r="X1150" i="9"/>
  <c r="L1151" i="9"/>
  <c r="O1151" i="9"/>
  <c r="R1151" i="9"/>
  <c r="U1151" i="9"/>
  <c r="X1151" i="9"/>
  <c r="L1152" i="9"/>
  <c r="O1152" i="9"/>
  <c r="R1152" i="9"/>
  <c r="U1152" i="9"/>
  <c r="X1152" i="9"/>
  <c r="L1153" i="9"/>
  <c r="O1153" i="9"/>
  <c r="R1153" i="9"/>
  <c r="U1153" i="9"/>
  <c r="X1153" i="9"/>
  <c r="L1154" i="9"/>
  <c r="O1154" i="9"/>
  <c r="R1154" i="9"/>
  <c r="U1154" i="9"/>
  <c r="X1154" i="9"/>
  <c r="L1155" i="9"/>
  <c r="O1155" i="9"/>
  <c r="R1155" i="9"/>
  <c r="U1155" i="9"/>
  <c r="X1155" i="9"/>
  <c r="L1156" i="9"/>
  <c r="O1156" i="9"/>
  <c r="R1156" i="9"/>
  <c r="U1156" i="9"/>
  <c r="X1156" i="9"/>
  <c r="L1157" i="9"/>
  <c r="O1157" i="9"/>
  <c r="R1157" i="9"/>
  <c r="U1157" i="9"/>
  <c r="X1157" i="9"/>
  <c r="L1158" i="9"/>
  <c r="O1158" i="9"/>
  <c r="R1158" i="9"/>
  <c r="U1158" i="9"/>
  <c r="X1158" i="9"/>
  <c r="L1159" i="9"/>
  <c r="O1159" i="9"/>
  <c r="R1159" i="9"/>
  <c r="U1159" i="9"/>
  <c r="X1159" i="9"/>
  <c r="L1160" i="9"/>
  <c r="O1160" i="9"/>
  <c r="R1160" i="9"/>
  <c r="U1160" i="9"/>
  <c r="X1160" i="9"/>
  <c r="L1161" i="9"/>
  <c r="O1161" i="9"/>
  <c r="R1161" i="9"/>
  <c r="U1161" i="9"/>
  <c r="X1161" i="9"/>
  <c r="L1162" i="9"/>
  <c r="O1162" i="9"/>
  <c r="R1162" i="9"/>
  <c r="U1162" i="9"/>
  <c r="X1162" i="9"/>
  <c r="L1163" i="9"/>
  <c r="O1163" i="9"/>
  <c r="R1163" i="9"/>
  <c r="U1163" i="9"/>
  <c r="X1163" i="9"/>
  <c r="L1164" i="9"/>
  <c r="O1164" i="9"/>
  <c r="R1164" i="9"/>
  <c r="U1164" i="9"/>
  <c r="X1164" i="9"/>
  <c r="L1165" i="9"/>
  <c r="O1165" i="9"/>
  <c r="R1165" i="9"/>
  <c r="U1165" i="9"/>
  <c r="X1165" i="9"/>
  <c r="L1166" i="9"/>
  <c r="O1166" i="9"/>
  <c r="R1166" i="9"/>
  <c r="U1166" i="9"/>
  <c r="X1166" i="9"/>
  <c r="L1167" i="9"/>
  <c r="O1167" i="9"/>
  <c r="R1167" i="9"/>
  <c r="U1167" i="9"/>
  <c r="X1167" i="9"/>
  <c r="L1168" i="9"/>
  <c r="O1168" i="9"/>
  <c r="R1168" i="9"/>
  <c r="U1168" i="9"/>
  <c r="X1168" i="9"/>
  <c r="L1169" i="9"/>
  <c r="O1169" i="9"/>
  <c r="R1169" i="9"/>
  <c r="U1169" i="9"/>
  <c r="X1169" i="9"/>
  <c r="L1170" i="9"/>
  <c r="O1170" i="9"/>
  <c r="R1170" i="9"/>
  <c r="U1170" i="9"/>
  <c r="X1170" i="9"/>
  <c r="L1171" i="9"/>
  <c r="O1171" i="9"/>
  <c r="R1171" i="9"/>
  <c r="U1171" i="9"/>
  <c r="X1171" i="9"/>
  <c r="L1172" i="9"/>
  <c r="O1172" i="9"/>
  <c r="R1172" i="9"/>
  <c r="U1172" i="9"/>
  <c r="X1172" i="9"/>
  <c r="L1173" i="9"/>
  <c r="O1173" i="9"/>
  <c r="R1173" i="9"/>
  <c r="U1173" i="9"/>
  <c r="X1173" i="9"/>
  <c r="L1174" i="9"/>
  <c r="O1174" i="9"/>
  <c r="R1174" i="9"/>
  <c r="U1174" i="9"/>
  <c r="X1174" i="9"/>
  <c r="L1175" i="9"/>
  <c r="O1175" i="9"/>
  <c r="R1175" i="9"/>
  <c r="U1175" i="9"/>
  <c r="X1175" i="9"/>
  <c r="L1176" i="9"/>
  <c r="O1176" i="9"/>
  <c r="R1176" i="9"/>
  <c r="U1176" i="9"/>
  <c r="X1176" i="9"/>
  <c r="L1177" i="9"/>
  <c r="O1177" i="9"/>
  <c r="R1177" i="9"/>
  <c r="U1177" i="9"/>
  <c r="X1177" i="9"/>
  <c r="X1144" i="9"/>
  <c r="U1144" i="9"/>
  <c r="R1144" i="9"/>
  <c r="O1144" i="9"/>
  <c r="L1144"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AA1152" i="9" l="1"/>
  <c r="AA1176" i="9"/>
  <c r="AA1145" i="9"/>
  <c r="AA1170" i="9"/>
  <c r="AA1154" i="9"/>
  <c r="AA1146" i="9"/>
  <c r="AA1172" i="9"/>
  <c r="AA1164" i="9"/>
  <c r="AA1160" i="9"/>
  <c r="AA1156" i="9"/>
  <c r="AA1148" i="9"/>
  <c r="AA1157" i="9"/>
  <c r="AA1168" i="9"/>
  <c r="AA1177" i="9"/>
  <c r="AA1169" i="9"/>
  <c r="AA1165" i="9"/>
  <c r="AA1153" i="9"/>
  <c r="AA1149" i="9"/>
  <c r="AA1144" i="9"/>
  <c r="AA1175" i="9"/>
  <c r="AA1174" i="9"/>
  <c r="AA1173" i="9"/>
  <c r="AA1171" i="9"/>
  <c r="AA1167" i="9"/>
  <c r="AA1166" i="9"/>
  <c r="AA1163" i="9"/>
  <c r="AA1162" i="9"/>
  <c r="AA1147" i="9"/>
  <c r="AA1150" i="9"/>
  <c r="AA1151" i="9"/>
  <c r="AA1155" i="9"/>
  <c r="AA1158" i="9"/>
  <c r="AA1159" i="9"/>
  <c r="AA1161" i="9"/>
  <c r="I1133" i="9"/>
  <c r="X1133" i="9"/>
  <c r="U1133" i="9"/>
  <c r="R1133" i="9"/>
  <c r="O1133" i="9"/>
  <c r="L1133" i="9"/>
  <c r="AA1133" i="9" l="1"/>
  <c r="W305" i="9"/>
  <c r="L1118" i="9"/>
  <c r="O1118" i="9"/>
  <c r="R1118" i="9"/>
  <c r="U1118" i="9"/>
  <c r="X1118" i="9"/>
  <c r="L1119" i="9"/>
  <c r="O1119" i="9"/>
  <c r="R1119" i="9"/>
  <c r="U1119" i="9"/>
  <c r="X1119" i="9"/>
  <c r="L1120" i="9"/>
  <c r="O1120" i="9"/>
  <c r="R1120" i="9"/>
  <c r="U1120" i="9"/>
  <c r="X1120" i="9"/>
  <c r="L1121" i="9"/>
  <c r="O1121" i="9"/>
  <c r="R1121" i="9"/>
  <c r="U1121" i="9"/>
  <c r="X1121" i="9"/>
  <c r="L1122" i="9"/>
  <c r="O1122" i="9"/>
  <c r="R1122" i="9"/>
  <c r="U1122" i="9"/>
  <c r="X1122" i="9"/>
  <c r="L1123" i="9"/>
  <c r="O1123" i="9"/>
  <c r="R1123" i="9"/>
  <c r="U1123" i="9"/>
  <c r="X1123" i="9"/>
  <c r="L1124" i="9"/>
  <c r="O1124" i="9"/>
  <c r="R1124" i="9"/>
  <c r="U1124" i="9"/>
  <c r="X1124" i="9"/>
  <c r="L1125" i="9"/>
  <c r="O1125" i="9"/>
  <c r="R1125" i="9"/>
  <c r="U1125" i="9"/>
  <c r="X1125" i="9"/>
  <c r="L1126" i="9"/>
  <c r="O1126" i="9"/>
  <c r="R1126" i="9"/>
  <c r="U1126" i="9"/>
  <c r="X1126" i="9"/>
  <c r="L1127" i="9"/>
  <c r="O1127" i="9"/>
  <c r="R1127" i="9"/>
  <c r="U1127" i="9"/>
  <c r="X1127" i="9"/>
  <c r="L1128" i="9"/>
  <c r="O1128" i="9"/>
  <c r="R1128" i="9"/>
  <c r="U1128" i="9"/>
  <c r="X1128" i="9"/>
  <c r="L1129" i="9"/>
  <c r="O1129" i="9"/>
  <c r="R1129" i="9"/>
  <c r="U1129" i="9"/>
  <c r="X1129" i="9"/>
  <c r="L1130" i="9"/>
  <c r="O1130" i="9"/>
  <c r="R1130" i="9"/>
  <c r="U1130" i="9"/>
  <c r="X1130" i="9"/>
  <c r="L1131" i="9"/>
  <c r="O1131" i="9"/>
  <c r="R1131" i="9"/>
  <c r="U1131" i="9"/>
  <c r="X1131" i="9"/>
  <c r="L1132" i="9"/>
  <c r="O1132" i="9"/>
  <c r="R1132" i="9"/>
  <c r="U1132" i="9"/>
  <c r="X1132" i="9"/>
  <c r="L1134" i="9"/>
  <c r="O1134" i="9"/>
  <c r="R1134" i="9"/>
  <c r="U1134" i="9"/>
  <c r="X1134" i="9"/>
  <c r="L1135" i="9"/>
  <c r="O1135" i="9"/>
  <c r="R1135" i="9"/>
  <c r="U1135" i="9"/>
  <c r="X1135" i="9"/>
  <c r="L1136" i="9"/>
  <c r="O1136" i="9"/>
  <c r="R1136" i="9"/>
  <c r="U1136" i="9"/>
  <c r="X1136" i="9"/>
  <c r="L1137" i="9"/>
  <c r="O1137" i="9"/>
  <c r="R1137" i="9"/>
  <c r="U1137" i="9"/>
  <c r="X1137" i="9"/>
  <c r="L1138" i="9"/>
  <c r="O1138" i="9"/>
  <c r="R1138" i="9"/>
  <c r="U1138" i="9"/>
  <c r="X1138" i="9"/>
  <c r="L1139" i="9"/>
  <c r="O1139" i="9"/>
  <c r="R1139" i="9"/>
  <c r="U1139" i="9"/>
  <c r="X1139" i="9"/>
  <c r="L1140" i="9"/>
  <c r="O1140" i="9"/>
  <c r="R1140" i="9"/>
  <c r="U1140" i="9"/>
  <c r="X1140" i="9"/>
  <c r="L1141" i="9"/>
  <c r="O1141" i="9"/>
  <c r="R1141" i="9"/>
  <c r="U1141" i="9"/>
  <c r="X1141" i="9"/>
  <c r="L1142" i="9"/>
  <c r="O1142" i="9"/>
  <c r="R1142" i="9"/>
  <c r="U1142" i="9"/>
  <c r="X1142" i="9"/>
  <c r="L1143" i="9"/>
  <c r="O1143" i="9"/>
  <c r="R1143" i="9"/>
  <c r="U1143" i="9"/>
  <c r="X1143" i="9"/>
  <c r="X1117" i="9"/>
  <c r="U1117" i="9"/>
  <c r="R1117" i="9"/>
  <c r="O1117" i="9"/>
  <c r="L1117" i="9"/>
  <c r="I1117" i="9"/>
  <c r="I1118" i="9"/>
  <c r="I1119" i="9"/>
  <c r="I1120" i="9"/>
  <c r="I1121" i="9"/>
  <c r="I1122" i="9"/>
  <c r="I1123" i="9"/>
  <c r="I1124" i="9"/>
  <c r="I1125" i="9"/>
  <c r="I1126" i="9"/>
  <c r="I1127" i="9"/>
  <c r="I1128" i="9"/>
  <c r="I1129" i="9"/>
  <c r="I1130" i="9"/>
  <c r="I1131" i="9"/>
  <c r="I1132" i="9"/>
  <c r="I1134" i="9"/>
  <c r="I1135" i="9"/>
  <c r="I1136" i="9"/>
  <c r="I1137" i="9"/>
  <c r="I1138" i="9"/>
  <c r="I1139" i="9"/>
  <c r="I1140" i="9"/>
  <c r="I1141" i="9"/>
  <c r="I1142" i="9"/>
  <c r="I1143" i="9"/>
  <c r="AA1136" i="9" l="1"/>
  <c r="AA1120" i="9"/>
  <c r="AA1135" i="9"/>
  <c r="AA1122" i="9"/>
  <c r="AA1121" i="9"/>
  <c r="AA1143" i="9"/>
  <c r="AA1139" i="9"/>
  <c r="AA1128" i="9"/>
  <c r="AA1119" i="9"/>
  <c r="AA1140" i="9"/>
  <c r="AA1131" i="9"/>
  <c r="AA1125" i="9"/>
  <c r="AA1142" i="9"/>
  <c r="AA1138" i="9"/>
  <c r="AA1132" i="9"/>
  <c r="AA1130" i="9"/>
  <c r="AA1129" i="9"/>
  <c r="AA1134" i="9"/>
  <c r="AA1141" i="9"/>
  <c r="AA1137" i="9"/>
  <c r="AA1127" i="9"/>
  <c r="AA1126" i="9"/>
  <c r="AA1123" i="9"/>
  <c r="AA1118" i="9"/>
  <c r="AA1117" i="9"/>
  <c r="AA1124" i="9"/>
  <c r="X1088" i="9"/>
  <c r="U1088" i="9"/>
  <c r="R1088" i="9"/>
  <c r="O1088" i="9"/>
  <c r="L1088" i="9"/>
  <c r="I1088" i="9"/>
  <c r="AA1088" i="9" l="1"/>
  <c r="L1051" i="9"/>
  <c r="O1051" i="9"/>
  <c r="R1051" i="9"/>
  <c r="U1051" i="9"/>
  <c r="X1051" i="9"/>
  <c r="L1052" i="9"/>
  <c r="O1052" i="9"/>
  <c r="R1052" i="9"/>
  <c r="U1052" i="9"/>
  <c r="X1052" i="9"/>
  <c r="L1053" i="9"/>
  <c r="O1053" i="9"/>
  <c r="R1053" i="9"/>
  <c r="U1053" i="9"/>
  <c r="X1053" i="9"/>
  <c r="L1054" i="9"/>
  <c r="O1054" i="9"/>
  <c r="R1054" i="9"/>
  <c r="U1054" i="9"/>
  <c r="X1054" i="9"/>
  <c r="L1055" i="9"/>
  <c r="O1055" i="9"/>
  <c r="R1055" i="9"/>
  <c r="U1055" i="9"/>
  <c r="X1055" i="9"/>
  <c r="L1056" i="9"/>
  <c r="O1056" i="9"/>
  <c r="R1056" i="9"/>
  <c r="U1056" i="9"/>
  <c r="X1056" i="9"/>
  <c r="L1057" i="9"/>
  <c r="O1057" i="9"/>
  <c r="R1057" i="9"/>
  <c r="U1057" i="9"/>
  <c r="X1057" i="9"/>
  <c r="L1058" i="9"/>
  <c r="O1058" i="9"/>
  <c r="R1058" i="9"/>
  <c r="U1058" i="9"/>
  <c r="X1058" i="9"/>
  <c r="L1059" i="9"/>
  <c r="O1059" i="9"/>
  <c r="R1059" i="9"/>
  <c r="U1059" i="9"/>
  <c r="X1059" i="9"/>
  <c r="L1060" i="9"/>
  <c r="O1060" i="9"/>
  <c r="R1060" i="9"/>
  <c r="U1060" i="9"/>
  <c r="X1060" i="9"/>
  <c r="L1061" i="9"/>
  <c r="O1061" i="9"/>
  <c r="R1061" i="9"/>
  <c r="U1061" i="9"/>
  <c r="X1061" i="9"/>
  <c r="L1062" i="9"/>
  <c r="O1062" i="9"/>
  <c r="R1062" i="9"/>
  <c r="U1062" i="9"/>
  <c r="X1062" i="9"/>
  <c r="L1063" i="9"/>
  <c r="O1063" i="9"/>
  <c r="R1063" i="9"/>
  <c r="U1063" i="9"/>
  <c r="X1063" i="9"/>
  <c r="L1064" i="9"/>
  <c r="O1064" i="9"/>
  <c r="R1064" i="9"/>
  <c r="U1064" i="9"/>
  <c r="X1064" i="9"/>
  <c r="L1065" i="9"/>
  <c r="O1065" i="9"/>
  <c r="R1065" i="9"/>
  <c r="U1065" i="9"/>
  <c r="X1065" i="9"/>
  <c r="L1066" i="9"/>
  <c r="O1066" i="9"/>
  <c r="R1066" i="9"/>
  <c r="U1066" i="9"/>
  <c r="X1066" i="9"/>
  <c r="L1067" i="9"/>
  <c r="O1067" i="9"/>
  <c r="R1067" i="9"/>
  <c r="U1067" i="9"/>
  <c r="X1067" i="9"/>
  <c r="L1068" i="9"/>
  <c r="O1068" i="9"/>
  <c r="R1068" i="9"/>
  <c r="U1068" i="9"/>
  <c r="X1068" i="9"/>
  <c r="L1069" i="9"/>
  <c r="O1069" i="9"/>
  <c r="R1069" i="9"/>
  <c r="U1069" i="9"/>
  <c r="X1069" i="9"/>
  <c r="L1070" i="9"/>
  <c r="O1070" i="9"/>
  <c r="R1070" i="9"/>
  <c r="U1070" i="9"/>
  <c r="X1070" i="9"/>
  <c r="L1071" i="9"/>
  <c r="O1071" i="9"/>
  <c r="R1071" i="9"/>
  <c r="U1071" i="9"/>
  <c r="X1071" i="9"/>
  <c r="L1072" i="9"/>
  <c r="O1072" i="9"/>
  <c r="R1072" i="9"/>
  <c r="U1072" i="9"/>
  <c r="X1072" i="9"/>
  <c r="L1073" i="9"/>
  <c r="O1073" i="9"/>
  <c r="R1073" i="9"/>
  <c r="U1073" i="9"/>
  <c r="X1073" i="9"/>
  <c r="L1074" i="9"/>
  <c r="O1074" i="9"/>
  <c r="R1074" i="9"/>
  <c r="U1074" i="9"/>
  <c r="X1074" i="9"/>
  <c r="L1075" i="9"/>
  <c r="O1075" i="9"/>
  <c r="R1075" i="9"/>
  <c r="U1075" i="9"/>
  <c r="X1075" i="9"/>
  <c r="L1076" i="9"/>
  <c r="O1076" i="9"/>
  <c r="R1076" i="9"/>
  <c r="U1076" i="9"/>
  <c r="X1076" i="9"/>
  <c r="L1077" i="9"/>
  <c r="O1077" i="9"/>
  <c r="R1077" i="9"/>
  <c r="U1077" i="9"/>
  <c r="X1077" i="9"/>
  <c r="L1078" i="9"/>
  <c r="O1078" i="9"/>
  <c r="R1078" i="9"/>
  <c r="U1078" i="9"/>
  <c r="X1078" i="9"/>
  <c r="L1079" i="9"/>
  <c r="O1079" i="9"/>
  <c r="R1079" i="9"/>
  <c r="U1079" i="9"/>
  <c r="X1079" i="9"/>
  <c r="L1080" i="9"/>
  <c r="O1080" i="9"/>
  <c r="R1080" i="9"/>
  <c r="U1080" i="9"/>
  <c r="X1080" i="9"/>
  <c r="L1081" i="9"/>
  <c r="O1081" i="9"/>
  <c r="R1081" i="9"/>
  <c r="U1081" i="9"/>
  <c r="X1081" i="9"/>
  <c r="L1082" i="9"/>
  <c r="O1082" i="9"/>
  <c r="R1082" i="9"/>
  <c r="U1082" i="9"/>
  <c r="X1082" i="9"/>
  <c r="L1083" i="9"/>
  <c r="O1083" i="9"/>
  <c r="R1083" i="9"/>
  <c r="U1083" i="9"/>
  <c r="X1083" i="9"/>
  <c r="L1084" i="9"/>
  <c r="O1084" i="9"/>
  <c r="R1084" i="9"/>
  <c r="U1084" i="9"/>
  <c r="X1084" i="9"/>
  <c r="L1085" i="9"/>
  <c r="O1085" i="9"/>
  <c r="R1085" i="9"/>
  <c r="U1085" i="9"/>
  <c r="X1085" i="9"/>
  <c r="L1086" i="9"/>
  <c r="O1086" i="9"/>
  <c r="R1086" i="9"/>
  <c r="U1086" i="9"/>
  <c r="X1086" i="9"/>
  <c r="L1087" i="9"/>
  <c r="O1087" i="9"/>
  <c r="R1087" i="9"/>
  <c r="U1087" i="9"/>
  <c r="X1087" i="9"/>
  <c r="L1089" i="9"/>
  <c r="O1089" i="9"/>
  <c r="R1089" i="9"/>
  <c r="U1089" i="9"/>
  <c r="X1089" i="9"/>
  <c r="L1090" i="9"/>
  <c r="O1090" i="9"/>
  <c r="R1090" i="9"/>
  <c r="U1090" i="9"/>
  <c r="X1090" i="9"/>
  <c r="L1091" i="9"/>
  <c r="O1091" i="9"/>
  <c r="R1091" i="9"/>
  <c r="U1091" i="9"/>
  <c r="X1091" i="9"/>
  <c r="L1092" i="9"/>
  <c r="O1092" i="9"/>
  <c r="R1092" i="9"/>
  <c r="U1092" i="9"/>
  <c r="X1092" i="9"/>
  <c r="L1093" i="9"/>
  <c r="O1093" i="9"/>
  <c r="R1093" i="9"/>
  <c r="U1093" i="9"/>
  <c r="X1093" i="9"/>
  <c r="L1094" i="9"/>
  <c r="O1094" i="9"/>
  <c r="R1094" i="9"/>
  <c r="U1094" i="9"/>
  <c r="X1094" i="9"/>
  <c r="L1095" i="9"/>
  <c r="O1095" i="9"/>
  <c r="R1095" i="9"/>
  <c r="U1095" i="9"/>
  <c r="X1095" i="9"/>
  <c r="L1096" i="9"/>
  <c r="O1096" i="9"/>
  <c r="R1096" i="9"/>
  <c r="U1096" i="9"/>
  <c r="X1096" i="9"/>
  <c r="L1097" i="9"/>
  <c r="O1097" i="9"/>
  <c r="R1097" i="9"/>
  <c r="U1097" i="9"/>
  <c r="X1097" i="9"/>
  <c r="L1098" i="9"/>
  <c r="O1098" i="9"/>
  <c r="R1098" i="9"/>
  <c r="U1098" i="9"/>
  <c r="X1098" i="9"/>
  <c r="L1099" i="9"/>
  <c r="O1099" i="9"/>
  <c r="R1099" i="9"/>
  <c r="U1099" i="9"/>
  <c r="X1099" i="9"/>
  <c r="L1100" i="9"/>
  <c r="O1100" i="9"/>
  <c r="R1100" i="9"/>
  <c r="U1100" i="9"/>
  <c r="X1100" i="9"/>
  <c r="L1101" i="9"/>
  <c r="O1101" i="9"/>
  <c r="R1101" i="9"/>
  <c r="U1101" i="9"/>
  <c r="X1101" i="9"/>
  <c r="L1102" i="9"/>
  <c r="O1102" i="9"/>
  <c r="R1102" i="9"/>
  <c r="U1102" i="9"/>
  <c r="X1102" i="9"/>
  <c r="L1103" i="9"/>
  <c r="O1103" i="9"/>
  <c r="R1103" i="9"/>
  <c r="U1103" i="9"/>
  <c r="X1103" i="9"/>
  <c r="L1104" i="9"/>
  <c r="O1104" i="9"/>
  <c r="R1104" i="9"/>
  <c r="U1104" i="9"/>
  <c r="X1104" i="9"/>
  <c r="L1105" i="9"/>
  <c r="O1105" i="9"/>
  <c r="R1105" i="9"/>
  <c r="U1105" i="9"/>
  <c r="X1105" i="9"/>
  <c r="L1106" i="9"/>
  <c r="O1106" i="9"/>
  <c r="R1106" i="9"/>
  <c r="U1106" i="9"/>
  <c r="X1106" i="9"/>
  <c r="L1107" i="9"/>
  <c r="O1107" i="9"/>
  <c r="R1107" i="9"/>
  <c r="U1107" i="9"/>
  <c r="X1107" i="9"/>
  <c r="L1108" i="9"/>
  <c r="O1108" i="9"/>
  <c r="R1108" i="9"/>
  <c r="U1108" i="9"/>
  <c r="X1108" i="9"/>
  <c r="L1109" i="9"/>
  <c r="O1109" i="9"/>
  <c r="R1109" i="9"/>
  <c r="U1109" i="9"/>
  <c r="X1109" i="9"/>
  <c r="L1110" i="9"/>
  <c r="O1110" i="9"/>
  <c r="R1110" i="9"/>
  <c r="U1110" i="9"/>
  <c r="X1110" i="9"/>
  <c r="L1111" i="9"/>
  <c r="O1111" i="9"/>
  <c r="R1111" i="9"/>
  <c r="U1111" i="9"/>
  <c r="X1111" i="9"/>
  <c r="L1112" i="9"/>
  <c r="O1112" i="9"/>
  <c r="R1112" i="9"/>
  <c r="U1112" i="9"/>
  <c r="X1112" i="9"/>
  <c r="L1113" i="9"/>
  <c r="O1113" i="9"/>
  <c r="R1113" i="9"/>
  <c r="U1113" i="9"/>
  <c r="X1113" i="9"/>
  <c r="L1114" i="9"/>
  <c r="O1114" i="9"/>
  <c r="R1114" i="9"/>
  <c r="U1114" i="9"/>
  <c r="X1114" i="9"/>
  <c r="L1115" i="9"/>
  <c r="O1115" i="9"/>
  <c r="R1115" i="9"/>
  <c r="U1115" i="9"/>
  <c r="X1115" i="9"/>
  <c r="L1116" i="9"/>
  <c r="O1116" i="9"/>
  <c r="R1116" i="9"/>
  <c r="U1116" i="9"/>
  <c r="X1116" i="9"/>
  <c r="X1050" i="9"/>
  <c r="U1050" i="9"/>
  <c r="R1050" i="9"/>
  <c r="O1050" i="9"/>
  <c r="L1050"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AA1114" i="9" l="1"/>
  <c r="AA1054" i="9"/>
  <c r="AA1110" i="9"/>
  <c r="AA1106" i="9"/>
  <c r="AA1102" i="9"/>
  <c r="AA1098" i="9"/>
  <c r="AA1094" i="9"/>
  <c r="AA1085" i="9"/>
  <c r="AA1077" i="9"/>
  <c r="AA1069" i="9"/>
  <c r="AA1061" i="9"/>
  <c r="AA1053" i="9"/>
  <c r="AA1093" i="9"/>
  <c r="AA1060" i="9"/>
  <c r="AA1079" i="9"/>
  <c r="AA1082" i="9"/>
  <c r="AA1089" i="9"/>
  <c r="AA1056" i="9"/>
  <c r="AA1090" i="9"/>
  <c r="AA1081" i="9"/>
  <c r="AA1073" i="9"/>
  <c r="AA1065" i="9"/>
  <c r="AA1057" i="9"/>
  <c r="AA1116" i="9"/>
  <c r="AA1051" i="9"/>
  <c r="AA1105" i="9"/>
  <c r="AA1099" i="9"/>
  <c r="AA1096" i="9"/>
  <c r="AA1072" i="9"/>
  <c r="AA1066" i="9"/>
  <c r="AA1063" i="9"/>
  <c r="AA1111" i="9"/>
  <c r="AA1108" i="9"/>
  <c r="AA1084" i="9"/>
  <c r="AA1078" i="9"/>
  <c r="AA1075" i="9"/>
  <c r="AA1052" i="9"/>
  <c r="AA1097" i="9"/>
  <c r="AA1091" i="9"/>
  <c r="AA1087" i="9"/>
  <c r="AA1064" i="9"/>
  <c r="AA1058" i="9"/>
  <c r="AA1055" i="9"/>
  <c r="AA1109" i="9"/>
  <c r="AA1103" i="9"/>
  <c r="AA1100" i="9"/>
  <c r="AA1076" i="9"/>
  <c r="AA1070" i="9"/>
  <c r="AA1067" i="9"/>
  <c r="AA1112" i="9"/>
  <c r="AA1115" i="9"/>
  <c r="AA1095" i="9"/>
  <c r="AA1092" i="9"/>
  <c r="AA1068" i="9"/>
  <c r="AA1062" i="9"/>
  <c r="AA1059" i="9"/>
  <c r="AA1101" i="9"/>
  <c r="AA1050" i="9"/>
  <c r="AA1113" i="9"/>
  <c r="AA1107" i="9"/>
  <c r="AA1104" i="9"/>
  <c r="AA1080" i="9"/>
  <c r="AA1074" i="9"/>
  <c r="AA1071" i="9"/>
  <c r="AA1086" i="9"/>
  <c r="AA1083" i="9"/>
  <c r="M577" i="9"/>
  <c r="O1016" i="9" l="1"/>
  <c r="AA1016" i="9" s="1"/>
  <c r="O1017" i="9"/>
  <c r="AA1017" i="9" s="1"/>
  <c r="L1020" i="9" l="1"/>
  <c r="O1020" i="9"/>
  <c r="R1020" i="9"/>
  <c r="U1020" i="9"/>
  <c r="X1020" i="9"/>
  <c r="L1021" i="9"/>
  <c r="O1021" i="9"/>
  <c r="R1021" i="9"/>
  <c r="U1021" i="9"/>
  <c r="X1021" i="9"/>
  <c r="L1022" i="9"/>
  <c r="O1022" i="9"/>
  <c r="R1022" i="9"/>
  <c r="U1022" i="9"/>
  <c r="X1022" i="9"/>
  <c r="L1023" i="9"/>
  <c r="O1023" i="9"/>
  <c r="R1023" i="9"/>
  <c r="U1023" i="9"/>
  <c r="X1023" i="9"/>
  <c r="L1024" i="9"/>
  <c r="O1024" i="9"/>
  <c r="R1024" i="9"/>
  <c r="U1024" i="9"/>
  <c r="X1024" i="9"/>
  <c r="L1025" i="9"/>
  <c r="O1025" i="9"/>
  <c r="R1025" i="9"/>
  <c r="U1025" i="9"/>
  <c r="X1025" i="9"/>
  <c r="L1026" i="9"/>
  <c r="O1026" i="9"/>
  <c r="R1026" i="9"/>
  <c r="U1026" i="9"/>
  <c r="X1026" i="9"/>
  <c r="L1027" i="9"/>
  <c r="O1027" i="9"/>
  <c r="R1027" i="9"/>
  <c r="U1027" i="9"/>
  <c r="X1027" i="9"/>
  <c r="L1028" i="9"/>
  <c r="O1028" i="9"/>
  <c r="R1028" i="9"/>
  <c r="U1028" i="9"/>
  <c r="X1028" i="9"/>
  <c r="L1029" i="9"/>
  <c r="O1029" i="9"/>
  <c r="R1029" i="9"/>
  <c r="U1029" i="9"/>
  <c r="X1029" i="9"/>
  <c r="L1030" i="9"/>
  <c r="O1030" i="9"/>
  <c r="R1030" i="9"/>
  <c r="U1030" i="9"/>
  <c r="X1030" i="9"/>
  <c r="L1031" i="9"/>
  <c r="O1031" i="9"/>
  <c r="R1031" i="9"/>
  <c r="U1031" i="9"/>
  <c r="X1031" i="9"/>
  <c r="L1032" i="9"/>
  <c r="O1032" i="9"/>
  <c r="R1032" i="9"/>
  <c r="U1032" i="9"/>
  <c r="X1032" i="9"/>
  <c r="L1033" i="9"/>
  <c r="O1033" i="9"/>
  <c r="R1033" i="9"/>
  <c r="U1033" i="9"/>
  <c r="X1033" i="9"/>
  <c r="L1034" i="9"/>
  <c r="O1034" i="9"/>
  <c r="R1034" i="9"/>
  <c r="U1034" i="9"/>
  <c r="X1034" i="9"/>
  <c r="L1035" i="9"/>
  <c r="O1035" i="9"/>
  <c r="R1035" i="9"/>
  <c r="U1035" i="9"/>
  <c r="X1035" i="9"/>
  <c r="L1036" i="9"/>
  <c r="O1036" i="9"/>
  <c r="R1036" i="9"/>
  <c r="U1036" i="9"/>
  <c r="X1036" i="9"/>
  <c r="L1037" i="9"/>
  <c r="O1037" i="9"/>
  <c r="R1037" i="9"/>
  <c r="U1037" i="9"/>
  <c r="X1037" i="9"/>
  <c r="L1038" i="9"/>
  <c r="O1038" i="9"/>
  <c r="R1038" i="9"/>
  <c r="U1038" i="9"/>
  <c r="X1038" i="9"/>
  <c r="L1039" i="9"/>
  <c r="O1039" i="9"/>
  <c r="R1039" i="9"/>
  <c r="U1039" i="9"/>
  <c r="X1039" i="9"/>
  <c r="L1040" i="9"/>
  <c r="O1040" i="9"/>
  <c r="R1040" i="9"/>
  <c r="U1040" i="9"/>
  <c r="X1040" i="9"/>
  <c r="L1041" i="9"/>
  <c r="O1041" i="9"/>
  <c r="R1041" i="9"/>
  <c r="U1041" i="9"/>
  <c r="X1041" i="9"/>
  <c r="L1042" i="9"/>
  <c r="O1042" i="9"/>
  <c r="R1042" i="9"/>
  <c r="U1042" i="9"/>
  <c r="X1042" i="9"/>
  <c r="L1043" i="9"/>
  <c r="O1043" i="9"/>
  <c r="R1043" i="9"/>
  <c r="U1043" i="9"/>
  <c r="X1043" i="9"/>
  <c r="L1044" i="9"/>
  <c r="O1044" i="9"/>
  <c r="R1044" i="9"/>
  <c r="U1044" i="9"/>
  <c r="X1044" i="9"/>
  <c r="L1045" i="9"/>
  <c r="O1045" i="9"/>
  <c r="R1045" i="9"/>
  <c r="U1045" i="9"/>
  <c r="X1045" i="9"/>
  <c r="L1046" i="9"/>
  <c r="O1046" i="9"/>
  <c r="R1046" i="9"/>
  <c r="U1046" i="9"/>
  <c r="X1046" i="9"/>
  <c r="L1047" i="9"/>
  <c r="O1047" i="9"/>
  <c r="R1047" i="9"/>
  <c r="U1047" i="9"/>
  <c r="X1047" i="9"/>
  <c r="L1048" i="9"/>
  <c r="O1048" i="9"/>
  <c r="R1048" i="9"/>
  <c r="U1048" i="9"/>
  <c r="X1048" i="9"/>
  <c r="L1049" i="9"/>
  <c r="O1049" i="9"/>
  <c r="R1049" i="9"/>
  <c r="U1049" i="9"/>
  <c r="X1049" i="9"/>
  <c r="X1019" i="9"/>
  <c r="U1019" i="9"/>
  <c r="R1019" i="9"/>
  <c r="O1019" i="9"/>
  <c r="L1019"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AA1031" i="9" l="1"/>
  <c r="AA1027" i="9"/>
  <c r="AA1047" i="9"/>
  <c r="AA1023" i="9"/>
  <c r="AA1035" i="9"/>
  <c r="AA1036" i="9"/>
  <c r="AA1019" i="9"/>
  <c r="AA1033" i="9"/>
  <c r="AA1040" i="9"/>
  <c r="AA1028" i="9"/>
  <c r="AA1048" i="9"/>
  <c r="AA1044" i="9"/>
  <c r="AA1037" i="9"/>
  <c r="AA1049" i="9"/>
  <c r="AA1046" i="9"/>
  <c r="AA1045" i="9"/>
  <c r="AA1042" i="9"/>
  <c r="AA1041" i="9"/>
  <c r="AA1038" i="9"/>
  <c r="AA1034" i="9"/>
  <c r="AA1032" i="9"/>
  <c r="AA1030" i="9"/>
  <c r="AA1029" i="9"/>
  <c r="AA1026" i="9"/>
  <c r="AA1025" i="9"/>
  <c r="AA1024" i="9"/>
  <c r="AA1022" i="9"/>
  <c r="AA1020" i="9"/>
  <c r="AA1043" i="9"/>
  <c r="AA1021" i="9"/>
  <c r="AA1039" i="9"/>
  <c r="I1018" i="9"/>
  <c r="L1018" i="9"/>
  <c r="O1018" i="9"/>
  <c r="R1018" i="9"/>
  <c r="U1018" i="9"/>
  <c r="X1018" i="9"/>
  <c r="AA1018" i="9" l="1"/>
  <c r="W251" i="9" l="1"/>
  <c r="L955" i="9"/>
  <c r="O955" i="9"/>
  <c r="R955" i="9"/>
  <c r="U955" i="9"/>
  <c r="X955" i="9"/>
  <c r="L956" i="9"/>
  <c r="O956" i="9"/>
  <c r="R956" i="9"/>
  <c r="U956" i="9"/>
  <c r="X956" i="9"/>
  <c r="L957" i="9"/>
  <c r="O957" i="9"/>
  <c r="R957" i="9"/>
  <c r="U957" i="9"/>
  <c r="X957" i="9"/>
  <c r="L958" i="9"/>
  <c r="O958" i="9"/>
  <c r="R958" i="9"/>
  <c r="U958" i="9"/>
  <c r="X958" i="9"/>
  <c r="L959" i="9"/>
  <c r="O959" i="9"/>
  <c r="R959" i="9"/>
  <c r="U959" i="9"/>
  <c r="X959" i="9"/>
  <c r="L960" i="9"/>
  <c r="O960" i="9"/>
  <c r="R960" i="9"/>
  <c r="U960" i="9"/>
  <c r="X960" i="9"/>
  <c r="L961" i="9"/>
  <c r="O961" i="9"/>
  <c r="R961" i="9"/>
  <c r="U961" i="9"/>
  <c r="X961" i="9"/>
  <c r="L962" i="9"/>
  <c r="O962" i="9"/>
  <c r="R962" i="9"/>
  <c r="U962" i="9"/>
  <c r="X962" i="9"/>
  <c r="L963" i="9"/>
  <c r="O963" i="9"/>
  <c r="R963" i="9"/>
  <c r="U963" i="9"/>
  <c r="X963" i="9"/>
  <c r="L964" i="9"/>
  <c r="O964" i="9"/>
  <c r="R964" i="9"/>
  <c r="U964" i="9"/>
  <c r="X964" i="9"/>
  <c r="L965" i="9"/>
  <c r="O965" i="9"/>
  <c r="R965" i="9"/>
  <c r="U965" i="9"/>
  <c r="X965" i="9"/>
  <c r="L966" i="9"/>
  <c r="O966" i="9"/>
  <c r="R966" i="9"/>
  <c r="U966" i="9"/>
  <c r="X966" i="9"/>
  <c r="L967" i="9"/>
  <c r="O967" i="9"/>
  <c r="R967" i="9"/>
  <c r="U967" i="9"/>
  <c r="X967" i="9"/>
  <c r="L968" i="9"/>
  <c r="O968" i="9"/>
  <c r="R968" i="9"/>
  <c r="U968" i="9"/>
  <c r="X968" i="9"/>
  <c r="L969" i="9"/>
  <c r="O969" i="9"/>
  <c r="R969" i="9"/>
  <c r="U969" i="9"/>
  <c r="X969" i="9"/>
  <c r="L970" i="9"/>
  <c r="O970" i="9"/>
  <c r="R970" i="9"/>
  <c r="U970" i="9"/>
  <c r="X970" i="9"/>
  <c r="L971" i="9"/>
  <c r="O971" i="9"/>
  <c r="R971" i="9"/>
  <c r="U971" i="9"/>
  <c r="X971" i="9"/>
  <c r="L972" i="9"/>
  <c r="O972" i="9"/>
  <c r="R972" i="9"/>
  <c r="U972" i="9"/>
  <c r="X972" i="9"/>
  <c r="L973" i="9"/>
  <c r="O973" i="9"/>
  <c r="R973" i="9"/>
  <c r="U973" i="9"/>
  <c r="X973" i="9"/>
  <c r="L974" i="9"/>
  <c r="O974" i="9"/>
  <c r="R974" i="9"/>
  <c r="U974" i="9"/>
  <c r="X974" i="9"/>
  <c r="L975" i="9"/>
  <c r="O975" i="9"/>
  <c r="R975" i="9"/>
  <c r="U975" i="9"/>
  <c r="X975" i="9"/>
  <c r="L976" i="9"/>
  <c r="O976" i="9"/>
  <c r="R976" i="9"/>
  <c r="U976" i="9"/>
  <c r="X976" i="9"/>
  <c r="L977" i="9"/>
  <c r="O977" i="9"/>
  <c r="R977" i="9"/>
  <c r="U977" i="9"/>
  <c r="X977" i="9"/>
  <c r="L978" i="9"/>
  <c r="O978" i="9"/>
  <c r="R978" i="9"/>
  <c r="U978" i="9"/>
  <c r="X978" i="9"/>
  <c r="L979" i="9"/>
  <c r="O979" i="9"/>
  <c r="R979" i="9"/>
  <c r="U979" i="9"/>
  <c r="X979" i="9"/>
  <c r="L980" i="9"/>
  <c r="O980" i="9"/>
  <c r="R980" i="9"/>
  <c r="U980" i="9"/>
  <c r="X980" i="9"/>
  <c r="L981" i="9"/>
  <c r="O981" i="9"/>
  <c r="R981" i="9"/>
  <c r="U981" i="9"/>
  <c r="X981" i="9"/>
  <c r="L982" i="9"/>
  <c r="O982" i="9"/>
  <c r="R982" i="9"/>
  <c r="U982" i="9"/>
  <c r="X982" i="9"/>
  <c r="L983" i="9"/>
  <c r="O983" i="9"/>
  <c r="R983" i="9"/>
  <c r="U983" i="9"/>
  <c r="X983" i="9"/>
  <c r="L984" i="9"/>
  <c r="O984" i="9"/>
  <c r="R984" i="9"/>
  <c r="U984" i="9"/>
  <c r="X984" i="9"/>
  <c r="L985" i="9"/>
  <c r="O985" i="9"/>
  <c r="R985" i="9"/>
  <c r="U985" i="9"/>
  <c r="X985" i="9"/>
  <c r="L986" i="9"/>
  <c r="O986" i="9"/>
  <c r="R986" i="9"/>
  <c r="U986" i="9"/>
  <c r="X986" i="9"/>
  <c r="L987" i="9"/>
  <c r="O987" i="9"/>
  <c r="R987" i="9"/>
  <c r="U987" i="9"/>
  <c r="X987" i="9"/>
  <c r="L988" i="9"/>
  <c r="O988" i="9"/>
  <c r="R988" i="9"/>
  <c r="U988" i="9"/>
  <c r="X988" i="9"/>
  <c r="L989" i="9"/>
  <c r="O989" i="9"/>
  <c r="R989" i="9"/>
  <c r="U989" i="9"/>
  <c r="X989" i="9"/>
  <c r="L990" i="9"/>
  <c r="O990" i="9"/>
  <c r="R990" i="9"/>
  <c r="U990" i="9"/>
  <c r="X990" i="9"/>
  <c r="L991" i="9"/>
  <c r="O991" i="9"/>
  <c r="R991" i="9"/>
  <c r="U991" i="9"/>
  <c r="X991" i="9"/>
  <c r="L992" i="9"/>
  <c r="O992" i="9"/>
  <c r="R992" i="9"/>
  <c r="U992" i="9"/>
  <c r="X992" i="9"/>
  <c r="L993" i="9"/>
  <c r="O993" i="9"/>
  <c r="R993" i="9"/>
  <c r="U993" i="9"/>
  <c r="X993" i="9"/>
  <c r="L994" i="9"/>
  <c r="O994" i="9"/>
  <c r="R994" i="9"/>
  <c r="U994" i="9"/>
  <c r="X994" i="9"/>
  <c r="L995" i="9"/>
  <c r="O995" i="9"/>
  <c r="R995" i="9"/>
  <c r="U995" i="9"/>
  <c r="X995" i="9"/>
  <c r="L996" i="9"/>
  <c r="O996" i="9"/>
  <c r="R996" i="9"/>
  <c r="U996" i="9"/>
  <c r="X996" i="9"/>
  <c r="L997" i="9"/>
  <c r="O997" i="9"/>
  <c r="R997" i="9"/>
  <c r="U997" i="9"/>
  <c r="X997" i="9"/>
  <c r="L998" i="9"/>
  <c r="O998" i="9"/>
  <c r="R998" i="9"/>
  <c r="U998" i="9"/>
  <c r="X998" i="9"/>
  <c r="L999" i="9"/>
  <c r="O999" i="9"/>
  <c r="R999" i="9"/>
  <c r="U999" i="9"/>
  <c r="X999" i="9"/>
  <c r="L1000" i="9"/>
  <c r="O1000" i="9"/>
  <c r="R1000" i="9"/>
  <c r="U1000" i="9"/>
  <c r="X1000" i="9"/>
  <c r="L1001" i="9"/>
  <c r="O1001" i="9"/>
  <c r="R1001" i="9"/>
  <c r="U1001" i="9"/>
  <c r="X1001" i="9"/>
  <c r="L1002" i="9"/>
  <c r="O1002" i="9"/>
  <c r="R1002" i="9"/>
  <c r="U1002" i="9"/>
  <c r="X1002" i="9"/>
  <c r="L1003" i="9"/>
  <c r="O1003" i="9"/>
  <c r="R1003" i="9"/>
  <c r="U1003" i="9"/>
  <c r="X1003" i="9"/>
  <c r="L1004" i="9"/>
  <c r="O1004" i="9"/>
  <c r="R1004" i="9"/>
  <c r="U1004" i="9"/>
  <c r="X1004" i="9"/>
  <c r="L1005" i="9"/>
  <c r="O1005" i="9"/>
  <c r="R1005" i="9"/>
  <c r="U1005" i="9"/>
  <c r="X1005" i="9"/>
  <c r="L1006" i="9"/>
  <c r="O1006" i="9"/>
  <c r="R1006" i="9"/>
  <c r="U1006" i="9"/>
  <c r="X1006" i="9"/>
  <c r="L1007" i="9"/>
  <c r="O1007" i="9"/>
  <c r="R1007" i="9"/>
  <c r="U1007" i="9"/>
  <c r="X1007" i="9"/>
  <c r="L1008" i="9"/>
  <c r="O1008" i="9"/>
  <c r="R1008" i="9"/>
  <c r="U1008" i="9"/>
  <c r="X1008" i="9"/>
  <c r="L1009" i="9"/>
  <c r="O1009" i="9"/>
  <c r="R1009" i="9"/>
  <c r="U1009" i="9"/>
  <c r="X1009" i="9"/>
  <c r="L1010" i="9"/>
  <c r="O1010" i="9"/>
  <c r="R1010" i="9"/>
  <c r="U1010" i="9"/>
  <c r="X1010" i="9"/>
  <c r="L1011" i="9"/>
  <c r="O1011" i="9"/>
  <c r="R1011" i="9"/>
  <c r="U1011" i="9"/>
  <c r="X1011" i="9"/>
  <c r="L1012" i="9"/>
  <c r="O1012" i="9"/>
  <c r="R1012" i="9"/>
  <c r="U1012" i="9"/>
  <c r="X1012" i="9"/>
  <c r="L1013" i="9"/>
  <c r="O1013" i="9"/>
  <c r="R1013" i="9"/>
  <c r="U1013" i="9"/>
  <c r="X1013" i="9"/>
  <c r="L1014" i="9"/>
  <c r="O1014" i="9"/>
  <c r="R1014" i="9"/>
  <c r="U1014" i="9"/>
  <c r="X1014" i="9"/>
  <c r="L1015" i="9"/>
  <c r="O1015" i="9"/>
  <c r="R1015" i="9"/>
  <c r="U1015" i="9"/>
  <c r="X1015" i="9"/>
  <c r="X954" i="9"/>
  <c r="U954" i="9"/>
  <c r="R954" i="9"/>
  <c r="O954" i="9"/>
  <c r="L954"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AA954" i="9" l="1"/>
  <c r="AA1006" i="9"/>
  <c r="AA994" i="9"/>
  <c r="AA974" i="9"/>
  <c r="AA970" i="9"/>
  <c r="AA966" i="9"/>
  <c r="AA962" i="9"/>
  <c r="AA958" i="9"/>
  <c r="AA1010" i="9"/>
  <c r="AA978" i="9"/>
  <c r="AA982" i="9"/>
  <c r="AA990" i="9"/>
  <c r="AA1002" i="9"/>
  <c r="AA1014" i="9"/>
  <c r="AA986" i="9"/>
  <c r="AA998" i="9"/>
  <c r="AA1015" i="9"/>
  <c r="AA980" i="9"/>
  <c r="AA969" i="9"/>
  <c r="AA993" i="9"/>
  <c r="AA971" i="9"/>
  <c r="AA1013" i="9"/>
  <c r="AA1012" i="9"/>
  <c r="AA1011" i="9"/>
  <c r="AA1009" i="9"/>
  <c r="AA1008" i="9"/>
  <c r="AA1007" i="9"/>
  <c r="AA1005" i="9"/>
  <c r="AA1004" i="9"/>
  <c r="AA1003" i="9"/>
  <c r="AA1001" i="9"/>
  <c r="AA1000" i="9"/>
  <c r="AA999" i="9"/>
  <c r="AA997" i="9"/>
  <c r="AA996" i="9"/>
  <c r="AA995" i="9"/>
  <c r="AA992" i="9"/>
  <c r="AA991" i="9"/>
  <c r="AA989" i="9"/>
  <c r="AA988" i="9"/>
  <c r="AA987" i="9"/>
  <c r="AA985" i="9"/>
  <c r="AA984" i="9"/>
  <c r="AA983" i="9"/>
  <c r="AA981" i="9"/>
  <c r="AA979" i="9"/>
  <c r="AA977" i="9"/>
  <c r="AA976" i="9"/>
  <c r="AA975" i="9"/>
  <c r="AA973" i="9"/>
  <c r="AA972" i="9"/>
  <c r="AA968" i="9"/>
  <c r="AA967" i="9"/>
  <c r="AA965" i="9"/>
  <c r="AA964" i="9"/>
  <c r="AA963" i="9"/>
  <c r="AA961" i="9"/>
  <c r="AA960" i="9"/>
  <c r="AA959" i="9"/>
  <c r="AA957" i="9"/>
  <c r="AA956" i="9"/>
  <c r="AA955" i="9"/>
  <c r="L921" i="9" l="1"/>
  <c r="O921" i="9"/>
  <c r="R921" i="9"/>
  <c r="U921" i="9"/>
  <c r="X921" i="9"/>
  <c r="L922" i="9"/>
  <c r="O922" i="9"/>
  <c r="R922" i="9"/>
  <c r="U922" i="9"/>
  <c r="X922" i="9"/>
  <c r="L923" i="9"/>
  <c r="O923" i="9"/>
  <c r="R923" i="9"/>
  <c r="U923" i="9"/>
  <c r="X923" i="9"/>
  <c r="L924" i="9"/>
  <c r="O924" i="9"/>
  <c r="R924" i="9"/>
  <c r="U924" i="9"/>
  <c r="X924" i="9"/>
  <c r="L925" i="9"/>
  <c r="O925" i="9"/>
  <c r="R925" i="9"/>
  <c r="U925" i="9"/>
  <c r="X925" i="9"/>
  <c r="L926" i="9"/>
  <c r="O926" i="9"/>
  <c r="R926" i="9"/>
  <c r="U926" i="9"/>
  <c r="X926" i="9"/>
  <c r="L927" i="9"/>
  <c r="O927" i="9"/>
  <c r="R927" i="9"/>
  <c r="U927" i="9"/>
  <c r="X927" i="9"/>
  <c r="L928" i="9"/>
  <c r="O928" i="9"/>
  <c r="R928" i="9"/>
  <c r="U928" i="9"/>
  <c r="X928" i="9"/>
  <c r="L929" i="9"/>
  <c r="O929" i="9"/>
  <c r="R929" i="9"/>
  <c r="U929" i="9"/>
  <c r="X929" i="9"/>
  <c r="L930" i="9"/>
  <c r="O930" i="9"/>
  <c r="R930" i="9"/>
  <c r="U930" i="9"/>
  <c r="X930" i="9"/>
  <c r="L931" i="9"/>
  <c r="O931" i="9"/>
  <c r="R931" i="9"/>
  <c r="U931" i="9"/>
  <c r="X931" i="9"/>
  <c r="L932" i="9"/>
  <c r="O932" i="9"/>
  <c r="R932" i="9"/>
  <c r="U932" i="9"/>
  <c r="X932" i="9"/>
  <c r="L933" i="9"/>
  <c r="O933" i="9"/>
  <c r="R933" i="9"/>
  <c r="U933" i="9"/>
  <c r="X933" i="9"/>
  <c r="L934" i="9"/>
  <c r="O934" i="9"/>
  <c r="R934" i="9"/>
  <c r="U934" i="9"/>
  <c r="X934" i="9"/>
  <c r="L935" i="9"/>
  <c r="O935" i="9"/>
  <c r="R935" i="9"/>
  <c r="U935" i="9"/>
  <c r="X935" i="9"/>
  <c r="L936" i="9"/>
  <c r="O936" i="9"/>
  <c r="R936" i="9"/>
  <c r="U936" i="9"/>
  <c r="X936" i="9"/>
  <c r="L937" i="9"/>
  <c r="O937" i="9"/>
  <c r="R937" i="9"/>
  <c r="U937" i="9"/>
  <c r="X937" i="9"/>
  <c r="L938" i="9"/>
  <c r="O938" i="9"/>
  <c r="R938" i="9"/>
  <c r="U938" i="9"/>
  <c r="X938" i="9"/>
  <c r="L939" i="9"/>
  <c r="O939" i="9"/>
  <c r="R939" i="9"/>
  <c r="U939" i="9"/>
  <c r="X939" i="9"/>
  <c r="L940" i="9"/>
  <c r="O940" i="9"/>
  <c r="R940" i="9"/>
  <c r="U940" i="9"/>
  <c r="X940" i="9"/>
  <c r="L941" i="9"/>
  <c r="O941" i="9"/>
  <c r="R941" i="9"/>
  <c r="U941" i="9"/>
  <c r="X941" i="9"/>
  <c r="L942" i="9"/>
  <c r="O942" i="9"/>
  <c r="R942" i="9"/>
  <c r="U942" i="9"/>
  <c r="X942" i="9"/>
  <c r="L943" i="9"/>
  <c r="O943" i="9"/>
  <c r="R943" i="9"/>
  <c r="U943" i="9"/>
  <c r="X943" i="9"/>
  <c r="L944" i="9"/>
  <c r="O944" i="9"/>
  <c r="R944" i="9"/>
  <c r="U944" i="9"/>
  <c r="X944" i="9"/>
  <c r="L945" i="9"/>
  <c r="O945" i="9"/>
  <c r="R945" i="9"/>
  <c r="U945" i="9"/>
  <c r="X945" i="9"/>
  <c r="L946" i="9"/>
  <c r="O946" i="9"/>
  <c r="R946" i="9"/>
  <c r="U946" i="9"/>
  <c r="X946" i="9"/>
  <c r="L947" i="9"/>
  <c r="O947" i="9"/>
  <c r="R947" i="9"/>
  <c r="U947" i="9"/>
  <c r="X947" i="9"/>
  <c r="L948" i="9"/>
  <c r="O948" i="9"/>
  <c r="R948" i="9"/>
  <c r="U948" i="9"/>
  <c r="X948" i="9"/>
  <c r="L949" i="9"/>
  <c r="O949" i="9"/>
  <c r="R949" i="9"/>
  <c r="U949" i="9"/>
  <c r="X949" i="9"/>
  <c r="L950" i="9"/>
  <c r="O950" i="9"/>
  <c r="R950" i="9"/>
  <c r="U950" i="9"/>
  <c r="X950" i="9"/>
  <c r="L951" i="9"/>
  <c r="O951" i="9"/>
  <c r="R951" i="9"/>
  <c r="U951" i="9"/>
  <c r="X951" i="9"/>
  <c r="L952" i="9"/>
  <c r="O952" i="9"/>
  <c r="R952" i="9"/>
  <c r="U952" i="9"/>
  <c r="X952" i="9"/>
  <c r="L953" i="9"/>
  <c r="O953" i="9"/>
  <c r="R953" i="9"/>
  <c r="U953" i="9"/>
  <c r="X953" i="9"/>
  <c r="X920" i="9"/>
  <c r="U920" i="9"/>
  <c r="R920" i="9"/>
  <c r="O920" i="9"/>
  <c r="L920"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AA935" i="9" l="1"/>
  <c r="AA951" i="9"/>
  <c r="AA946" i="9"/>
  <c r="AA949" i="9"/>
  <c r="AA948" i="9"/>
  <c r="AA940" i="9"/>
  <c r="AA932" i="9"/>
  <c r="AA924" i="9"/>
  <c r="AA930" i="9"/>
  <c r="AA933" i="9"/>
  <c r="AA944" i="9"/>
  <c r="AA939" i="9"/>
  <c r="AA931" i="9"/>
  <c r="AA927" i="9"/>
  <c r="AA952" i="9"/>
  <c r="AA936" i="9"/>
  <c r="AA943" i="9"/>
  <c r="AA928" i="9"/>
  <c r="AA947" i="9"/>
  <c r="AA921" i="9"/>
  <c r="AA920" i="9"/>
  <c r="AA953" i="9"/>
  <c r="AA950" i="9"/>
  <c r="AA937" i="9"/>
  <c r="AA934" i="9"/>
  <c r="AA923" i="9"/>
  <c r="AA922" i="9"/>
  <c r="AA941" i="9"/>
  <c r="AA925" i="9"/>
  <c r="AA945" i="9"/>
  <c r="AA942" i="9"/>
  <c r="AA929" i="9"/>
  <c r="AA926" i="9"/>
  <c r="AA938" i="9"/>
  <c r="I870" i="9" l="1"/>
  <c r="L870" i="9"/>
  <c r="O870" i="9"/>
  <c r="R870" i="9"/>
  <c r="U870" i="9"/>
  <c r="X870" i="9"/>
  <c r="I871" i="9"/>
  <c r="L871" i="9"/>
  <c r="O871" i="9"/>
  <c r="R871" i="9"/>
  <c r="U871" i="9"/>
  <c r="X871" i="9"/>
  <c r="I872" i="9"/>
  <c r="L872" i="9"/>
  <c r="O872" i="9"/>
  <c r="R872" i="9"/>
  <c r="U872" i="9"/>
  <c r="X872" i="9"/>
  <c r="I873" i="9"/>
  <c r="L873" i="9"/>
  <c r="O873" i="9"/>
  <c r="R873" i="9"/>
  <c r="U873" i="9"/>
  <c r="X873" i="9"/>
  <c r="I874" i="9"/>
  <c r="L874" i="9"/>
  <c r="O874" i="9"/>
  <c r="R874" i="9"/>
  <c r="U874" i="9"/>
  <c r="X874" i="9"/>
  <c r="I875" i="9"/>
  <c r="L875" i="9"/>
  <c r="O875" i="9"/>
  <c r="R875" i="9"/>
  <c r="U875" i="9"/>
  <c r="X875" i="9"/>
  <c r="I876" i="9"/>
  <c r="L876" i="9"/>
  <c r="O876" i="9"/>
  <c r="R876" i="9"/>
  <c r="U876" i="9"/>
  <c r="X876" i="9"/>
  <c r="I877" i="9"/>
  <c r="L877" i="9"/>
  <c r="O877" i="9"/>
  <c r="R877" i="9"/>
  <c r="U877" i="9"/>
  <c r="X877" i="9"/>
  <c r="I878" i="9"/>
  <c r="L878" i="9"/>
  <c r="O878" i="9"/>
  <c r="R878" i="9"/>
  <c r="U878" i="9"/>
  <c r="X878" i="9"/>
  <c r="I879" i="9"/>
  <c r="L879" i="9"/>
  <c r="O879" i="9"/>
  <c r="R879" i="9"/>
  <c r="U879" i="9"/>
  <c r="X879" i="9"/>
  <c r="I880" i="9"/>
  <c r="L880" i="9"/>
  <c r="O880" i="9"/>
  <c r="R880" i="9"/>
  <c r="U880" i="9"/>
  <c r="X880" i="9"/>
  <c r="I881" i="9"/>
  <c r="L881" i="9"/>
  <c r="O881" i="9"/>
  <c r="R881" i="9"/>
  <c r="U881" i="9"/>
  <c r="X881" i="9"/>
  <c r="I882" i="9"/>
  <c r="L882" i="9"/>
  <c r="O882" i="9"/>
  <c r="R882" i="9"/>
  <c r="U882" i="9"/>
  <c r="X882" i="9"/>
  <c r="I883" i="9"/>
  <c r="L883" i="9"/>
  <c r="O883" i="9"/>
  <c r="R883" i="9"/>
  <c r="U883" i="9"/>
  <c r="X883" i="9"/>
  <c r="I884" i="9"/>
  <c r="L884" i="9"/>
  <c r="O884" i="9"/>
  <c r="R884" i="9"/>
  <c r="U884" i="9"/>
  <c r="X884" i="9"/>
  <c r="I885" i="9"/>
  <c r="L885" i="9"/>
  <c r="O885" i="9"/>
  <c r="R885" i="9"/>
  <c r="U885" i="9"/>
  <c r="X885" i="9"/>
  <c r="I886" i="9"/>
  <c r="L886" i="9"/>
  <c r="O886" i="9"/>
  <c r="R886" i="9"/>
  <c r="U886" i="9"/>
  <c r="X886" i="9"/>
  <c r="I887" i="9"/>
  <c r="L887" i="9"/>
  <c r="O887" i="9"/>
  <c r="R887" i="9"/>
  <c r="U887" i="9"/>
  <c r="X887" i="9"/>
  <c r="I888" i="9"/>
  <c r="L888" i="9"/>
  <c r="O888" i="9"/>
  <c r="R888" i="9"/>
  <c r="U888" i="9"/>
  <c r="X888" i="9"/>
  <c r="I889" i="9"/>
  <c r="L889" i="9"/>
  <c r="O889" i="9"/>
  <c r="R889" i="9"/>
  <c r="U889" i="9"/>
  <c r="X889" i="9"/>
  <c r="I890" i="9"/>
  <c r="L890" i="9"/>
  <c r="O890" i="9"/>
  <c r="R890" i="9"/>
  <c r="U890" i="9"/>
  <c r="X890" i="9"/>
  <c r="I891" i="9"/>
  <c r="L891" i="9"/>
  <c r="O891" i="9"/>
  <c r="R891" i="9"/>
  <c r="U891" i="9"/>
  <c r="X891" i="9"/>
  <c r="I892" i="9"/>
  <c r="L892" i="9"/>
  <c r="O892" i="9"/>
  <c r="R892" i="9"/>
  <c r="U892" i="9"/>
  <c r="X892" i="9"/>
  <c r="I893" i="9"/>
  <c r="L893" i="9"/>
  <c r="O893" i="9"/>
  <c r="R893" i="9"/>
  <c r="U893" i="9"/>
  <c r="X893" i="9"/>
  <c r="I894" i="9"/>
  <c r="L894" i="9"/>
  <c r="O894" i="9"/>
  <c r="R894" i="9"/>
  <c r="U894" i="9"/>
  <c r="X894" i="9"/>
  <c r="I895" i="9"/>
  <c r="L895" i="9"/>
  <c r="O895" i="9"/>
  <c r="R895" i="9"/>
  <c r="U895" i="9"/>
  <c r="X895" i="9"/>
  <c r="I896" i="9"/>
  <c r="L896" i="9"/>
  <c r="O896" i="9"/>
  <c r="R896" i="9"/>
  <c r="U896" i="9"/>
  <c r="X896" i="9"/>
  <c r="I897" i="9"/>
  <c r="L897" i="9"/>
  <c r="O897" i="9"/>
  <c r="R897" i="9"/>
  <c r="U897" i="9"/>
  <c r="X897" i="9"/>
  <c r="I898" i="9"/>
  <c r="L898" i="9"/>
  <c r="O898" i="9"/>
  <c r="R898" i="9"/>
  <c r="U898" i="9"/>
  <c r="X898" i="9"/>
  <c r="I899" i="9"/>
  <c r="L899" i="9"/>
  <c r="O899" i="9"/>
  <c r="R899" i="9"/>
  <c r="U899" i="9"/>
  <c r="X899" i="9"/>
  <c r="I900" i="9"/>
  <c r="L900" i="9"/>
  <c r="O900" i="9"/>
  <c r="R900" i="9"/>
  <c r="U900" i="9"/>
  <c r="X900" i="9"/>
  <c r="I901" i="9"/>
  <c r="L901" i="9"/>
  <c r="O901" i="9"/>
  <c r="R901" i="9"/>
  <c r="U901" i="9"/>
  <c r="X901" i="9"/>
  <c r="I902" i="9"/>
  <c r="L902" i="9"/>
  <c r="O902" i="9"/>
  <c r="R902" i="9"/>
  <c r="U902" i="9"/>
  <c r="X902" i="9"/>
  <c r="I903" i="9"/>
  <c r="L903" i="9"/>
  <c r="O903" i="9"/>
  <c r="R903" i="9"/>
  <c r="U903" i="9"/>
  <c r="X903" i="9"/>
  <c r="I904" i="9"/>
  <c r="L904" i="9"/>
  <c r="O904" i="9"/>
  <c r="R904" i="9"/>
  <c r="U904" i="9"/>
  <c r="X904" i="9"/>
  <c r="I905" i="9"/>
  <c r="L905" i="9"/>
  <c r="O905" i="9"/>
  <c r="R905" i="9"/>
  <c r="U905" i="9"/>
  <c r="X905" i="9"/>
  <c r="I906" i="9"/>
  <c r="L906" i="9"/>
  <c r="O906" i="9"/>
  <c r="R906" i="9"/>
  <c r="U906" i="9"/>
  <c r="X906" i="9"/>
  <c r="I907" i="9"/>
  <c r="L907" i="9"/>
  <c r="O907" i="9"/>
  <c r="R907" i="9"/>
  <c r="U907" i="9"/>
  <c r="X907" i="9"/>
  <c r="I908" i="9"/>
  <c r="L908" i="9"/>
  <c r="O908" i="9"/>
  <c r="R908" i="9"/>
  <c r="U908" i="9"/>
  <c r="X908" i="9"/>
  <c r="I909" i="9"/>
  <c r="L909" i="9"/>
  <c r="O909" i="9"/>
  <c r="R909" i="9"/>
  <c r="U909" i="9"/>
  <c r="X909" i="9"/>
  <c r="I910" i="9"/>
  <c r="L910" i="9"/>
  <c r="O910" i="9"/>
  <c r="R910" i="9"/>
  <c r="U910" i="9"/>
  <c r="X910" i="9"/>
  <c r="I911" i="9"/>
  <c r="L911" i="9"/>
  <c r="O911" i="9"/>
  <c r="R911" i="9"/>
  <c r="U911" i="9"/>
  <c r="X911" i="9"/>
  <c r="I912" i="9"/>
  <c r="L912" i="9"/>
  <c r="O912" i="9"/>
  <c r="R912" i="9"/>
  <c r="U912" i="9"/>
  <c r="X912" i="9"/>
  <c r="I913" i="9"/>
  <c r="L913" i="9"/>
  <c r="O913" i="9"/>
  <c r="R913" i="9"/>
  <c r="U913" i="9"/>
  <c r="X913" i="9"/>
  <c r="I914" i="9"/>
  <c r="L914" i="9"/>
  <c r="O914" i="9"/>
  <c r="R914" i="9"/>
  <c r="U914" i="9"/>
  <c r="X914" i="9"/>
  <c r="I915" i="9"/>
  <c r="L915" i="9"/>
  <c r="O915" i="9"/>
  <c r="R915" i="9"/>
  <c r="U915" i="9"/>
  <c r="X915" i="9"/>
  <c r="I916" i="9"/>
  <c r="L916" i="9"/>
  <c r="O916" i="9"/>
  <c r="R916" i="9"/>
  <c r="U916" i="9"/>
  <c r="X916" i="9"/>
  <c r="I917" i="9"/>
  <c r="L917" i="9"/>
  <c r="O917" i="9"/>
  <c r="R917" i="9"/>
  <c r="U917" i="9"/>
  <c r="X917" i="9"/>
  <c r="I918" i="9"/>
  <c r="L918" i="9"/>
  <c r="O918" i="9"/>
  <c r="R918" i="9"/>
  <c r="U918" i="9"/>
  <c r="X918" i="9"/>
  <c r="I919" i="9"/>
  <c r="L919" i="9"/>
  <c r="O919" i="9"/>
  <c r="R919" i="9"/>
  <c r="U919" i="9"/>
  <c r="X919" i="9"/>
  <c r="AA918" i="9" l="1"/>
  <c r="AA902" i="9"/>
  <c r="AA894" i="9"/>
  <c r="AA910" i="9"/>
  <c r="AA886" i="9"/>
  <c r="AA878" i="9"/>
  <c r="AA870" i="9"/>
  <c r="AA903" i="9"/>
  <c r="AA887" i="9"/>
  <c r="AA916" i="9"/>
  <c r="AA908" i="9"/>
  <c r="AA900" i="9"/>
  <c r="AA892" i="9"/>
  <c r="AA884" i="9"/>
  <c r="AA876" i="9"/>
  <c r="AA919" i="9"/>
  <c r="AA895" i="9"/>
  <c r="AA879" i="9"/>
  <c r="AA917" i="9"/>
  <c r="AA909" i="9"/>
  <c r="AA901" i="9"/>
  <c r="AA893" i="9"/>
  <c r="AA885" i="9"/>
  <c r="AA877" i="9"/>
  <c r="AA871" i="9"/>
  <c r="AA912" i="9"/>
  <c r="AA904" i="9"/>
  <c r="AA896" i="9"/>
  <c r="AA888" i="9"/>
  <c r="AA880" i="9"/>
  <c r="AA872" i="9"/>
  <c r="AA913" i="9"/>
  <c r="AA905" i="9"/>
  <c r="AA897" i="9"/>
  <c r="AA889" i="9"/>
  <c r="AA881" i="9"/>
  <c r="AA873" i="9"/>
  <c r="AA911" i="9"/>
  <c r="AA914" i="9"/>
  <c r="AA906" i="9"/>
  <c r="AA898" i="9"/>
  <c r="AA890" i="9"/>
  <c r="AA882" i="9"/>
  <c r="AA874" i="9"/>
  <c r="AA915" i="9"/>
  <c r="AA907" i="9"/>
  <c r="AA899" i="9"/>
  <c r="AA891" i="9"/>
  <c r="AA883" i="9"/>
  <c r="AA875" i="9"/>
  <c r="N640" i="9"/>
  <c r="C372" i="9" l="1"/>
  <c r="L830" i="9"/>
  <c r="O830" i="9"/>
  <c r="R830" i="9"/>
  <c r="U830" i="9"/>
  <c r="X830" i="9"/>
  <c r="L831" i="9"/>
  <c r="O831" i="9"/>
  <c r="R831" i="9"/>
  <c r="U831" i="9"/>
  <c r="X831" i="9"/>
  <c r="L832" i="9"/>
  <c r="O832" i="9"/>
  <c r="R832" i="9"/>
  <c r="U832" i="9"/>
  <c r="X832" i="9"/>
  <c r="L833" i="9"/>
  <c r="O833" i="9"/>
  <c r="R833" i="9"/>
  <c r="U833" i="9"/>
  <c r="X833" i="9"/>
  <c r="L834" i="9"/>
  <c r="O834" i="9"/>
  <c r="R834" i="9"/>
  <c r="U834" i="9"/>
  <c r="X834" i="9"/>
  <c r="L835" i="9"/>
  <c r="O835" i="9"/>
  <c r="R835" i="9"/>
  <c r="U835" i="9"/>
  <c r="X835" i="9"/>
  <c r="L836" i="9"/>
  <c r="O836" i="9"/>
  <c r="R836" i="9"/>
  <c r="U836" i="9"/>
  <c r="X836" i="9"/>
  <c r="L837" i="9"/>
  <c r="O837" i="9"/>
  <c r="R837" i="9"/>
  <c r="U837" i="9"/>
  <c r="X837" i="9"/>
  <c r="L838" i="9"/>
  <c r="O838" i="9"/>
  <c r="R838" i="9"/>
  <c r="U838" i="9"/>
  <c r="X838" i="9"/>
  <c r="L839" i="9"/>
  <c r="O839" i="9"/>
  <c r="R839" i="9"/>
  <c r="U839" i="9"/>
  <c r="X839" i="9"/>
  <c r="L840" i="9"/>
  <c r="O840" i="9"/>
  <c r="R840" i="9"/>
  <c r="U840" i="9"/>
  <c r="X840" i="9"/>
  <c r="L841" i="9"/>
  <c r="O841" i="9"/>
  <c r="R841" i="9"/>
  <c r="U841" i="9"/>
  <c r="X841" i="9"/>
  <c r="L842" i="9"/>
  <c r="O842" i="9"/>
  <c r="R842" i="9"/>
  <c r="U842" i="9"/>
  <c r="X842" i="9"/>
  <c r="L843" i="9"/>
  <c r="O843" i="9"/>
  <c r="R843" i="9"/>
  <c r="U843" i="9"/>
  <c r="X843" i="9"/>
  <c r="L844" i="9"/>
  <c r="O844" i="9"/>
  <c r="R844" i="9"/>
  <c r="U844" i="9"/>
  <c r="X844" i="9"/>
  <c r="L845" i="9"/>
  <c r="O845" i="9"/>
  <c r="R845" i="9"/>
  <c r="U845" i="9"/>
  <c r="X845" i="9"/>
  <c r="L846" i="9"/>
  <c r="O846" i="9"/>
  <c r="R846" i="9"/>
  <c r="U846" i="9"/>
  <c r="X846" i="9"/>
  <c r="L847" i="9"/>
  <c r="O847" i="9"/>
  <c r="R847" i="9"/>
  <c r="U847" i="9"/>
  <c r="X847" i="9"/>
  <c r="L848" i="9"/>
  <c r="O848" i="9"/>
  <c r="R848" i="9"/>
  <c r="U848" i="9"/>
  <c r="X848" i="9"/>
  <c r="L849" i="9"/>
  <c r="O849" i="9"/>
  <c r="R849" i="9"/>
  <c r="U849" i="9"/>
  <c r="X849" i="9"/>
  <c r="L850" i="9"/>
  <c r="O850" i="9"/>
  <c r="R850" i="9"/>
  <c r="U850" i="9"/>
  <c r="X850" i="9"/>
  <c r="L851" i="9"/>
  <c r="O851" i="9"/>
  <c r="R851" i="9"/>
  <c r="U851" i="9"/>
  <c r="X851" i="9"/>
  <c r="L852" i="9"/>
  <c r="O852" i="9"/>
  <c r="R852" i="9"/>
  <c r="U852" i="9"/>
  <c r="X852" i="9"/>
  <c r="L853" i="9"/>
  <c r="O853" i="9"/>
  <c r="R853" i="9"/>
  <c r="U853" i="9"/>
  <c r="X853" i="9"/>
  <c r="L854" i="9"/>
  <c r="O854" i="9"/>
  <c r="R854" i="9"/>
  <c r="U854" i="9"/>
  <c r="X854" i="9"/>
  <c r="L855" i="9"/>
  <c r="O855" i="9"/>
  <c r="R855" i="9"/>
  <c r="U855" i="9"/>
  <c r="X855" i="9"/>
  <c r="L856" i="9"/>
  <c r="O856" i="9"/>
  <c r="R856" i="9"/>
  <c r="U856" i="9"/>
  <c r="X856" i="9"/>
  <c r="L857" i="9"/>
  <c r="O857" i="9"/>
  <c r="R857" i="9"/>
  <c r="U857" i="9"/>
  <c r="X857" i="9"/>
  <c r="L858" i="9"/>
  <c r="O858" i="9"/>
  <c r="R858" i="9"/>
  <c r="U858" i="9"/>
  <c r="X858" i="9"/>
  <c r="L859" i="9"/>
  <c r="O859" i="9"/>
  <c r="R859" i="9"/>
  <c r="U859" i="9"/>
  <c r="X859" i="9"/>
  <c r="L860" i="9"/>
  <c r="O860" i="9"/>
  <c r="R860" i="9"/>
  <c r="U860" i="9"/>
  <c r="X860" i="9"/>
  <c r="L861" i="9"/>
  <c r="O861" i="9"/>
  <c r="R861" i="9"/>
  <c r="U861" i="9"/>
  <c r="X861" i="9"/>
  <c r="L862" i="9"/>
  <c r="O862" i="9"/>
  <c r="R862" i="9"/>
  <c r="U862" i="9"/>
  <c r="X862" i="9"/>
  <c r="L863" i="9"/>
  <c r="O863" i="9"/>
  <c r="R863" i="9"/>
  <c r="U863" i="9"/>
  <c r="X863" i="9"/>
  <c r="L864" i="9"/>
  <c r="O864" i="9"/>
  <c r="R864" i="9"/>
  <c r="U864" i="9"/>
  <c r="X864" i="9"/>
  <c r="L865" i="9"/>
  <c r="O865" i="9"/>
  <c r="R865" i="9"/>
  <c r="U865" i="9"/>
  <c r="X865" i="9"/>
  <c r="L866" i="9"/>
  <c r="O866" i="9"/>
  <c r="R866" i="9"/>
  <c r="U866" i="9"/>
  <c r="X866" i="9"/>
  <c r="L867" i="9"/>
  <c r="O867" i="9"/>
  <c r="R867" i="9"/>
  <c r="U867" i="9"/>
  <c r="X867" i="9"/>
  <c r="L868" i="9"/>
  <c r="O868" i="9"/>
  <c r="R868" i="9"/>
  <c r="U868" i="9"/>
  <c r="X868" i="9"/>
  <c r="L869" i="9"/>
  <c r="O869" i="9"/>
  <c r="R869" i="9"/>
  <c r="U869" i="9"/>
  <c r="X869" i="9"/>
  <c r="X829" i="9"/>
  <c r="U829" i="9"/>
  <c r="R829" i="9"/>
  <c r="O829" i="9"/>
  <c r="L829"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AA840" i="9" l="1"/>
  <c r="AA851" i="9"/>
  <c r="AA865" i="9"/>
  <c r="AA829" i="9"/>
  <c r="AA864" i="9"/>
  <c r="AA860" i="9"/>
  <c r="AA852" i="9"/>
  <c r="AA844" i="9"/>
  <c r="AA856" i="9"/>
  <c r="AA850" i="9"/>
  <c r="AA868" i="9"/>
  <c r="AA848" i="9"/>
  <c r="AA863" i="9"/>
  <c r="AA862" i="9"/>
  <c r="AA845" i="9"/>
  <c r="AA832" i="9"/>
  <c r="AA857" i="9"/>
  <c r="AA843" i="9"/>
  <c r="AA842" i="9"/>
  <c r="AA869" i="9"/>
  <c r="AA855" i="9"/>
  <c r="AA854" i="9"/>
  <c r="AA837" i="9"/>
  <c r="AA835" i="9"/>
  <c r="AA834" i="9"/>
  <c r="AA867" i="9"/>
  <c r="AA866" i="9"/>
  <c r="AA849" i="9"/>
  <c r="AA861" i="9"/>
  <c r="AA847" i="9"/>
  <c r="AA846" i="9"/>
  <c r="AA859" i="9"/>
  <c r="AA858" i="9"/>
  <c r="AA841" i="9"/>
  <c r="AA853" i="9"/>
  <c r="AA839" i="9"/>
  <c r="AA838" i="9"/>
  <c r="AA831" i="9"/>
  <c r="AA830" i="9"/>
  <c r="AA836" i="9"/>
  <c r="AA833" i="9"/>
  <c r="W295" i="9"/>
  <c r="L801" i="9" l="1"/>
  <c r="O801" i="9"/>
  <c r="R801" i="9"/>
  <c r="U801" i="9"/>
  <c r="X801" i="9"/>
  <c r="L802" i="9"/>
  <c r="O802" i="9"/>
  <c r="R802" i="9"/>
  <c r="U802" i="9"/>
  <c r="X802" i="9"/>
  <c r="L803" i="9"/>
  <c r="O803" i="9"/>
  <c r="R803" i="9"/>
  <c r="U803" i="9"/>
  <c r="X803" i="9"/>
  <c r="L804" i="9"/>
  <c r="O804" i="9"/>
  <c r="R804" i="9"/>
  <c r="U804" i="9"/>
  <c r="X804" i="9"/>
  <c r="L805" i="9"/>
  <c r="O805" i="9"/>
  <c r="R805" i="9"/>
  <c r="U805" i="9"/>
  <c r="X805" i="9"/>
  <c r="L806" i="9"/>
  <c r="O806" i="9"/>
  <c r="R806" i="9"/>
  <c r="U806" i="9"/>
  <c r="X806" i="9"/>
  <c r="L807" i="9"/>
  <c r="O807" i="9"/>
  <c r="R807" i="9"/>
  <c r="U807" i="9"/>
  <c r="X807" i="9"/>
  <c r="L808" i="9"/>
  <c r="O808" i="9"/>
  <c r="R808" i="9"/>
  <c r="U808" i="9"/>
  <c r="X808" i="9"/>
  <c r="L809" i="9"/>
  <c r="O809" i="9"/>
  <c r="R809" i="9"/>
  <c r="U809" i="9"/>
  <c r="X809" i="9"/>
  <c r="L810" i="9"/>
  <c r="O810" i="9"/>
  <c r="R810" i="9"/>
  <c r="U810" i="9"/>
  <c r="X810" i="9"/>
  <c r="L811" i="9"/>
  <c r="O811" i="9"/>
  <c r="R811" i="9"/>
  <c r="U811" i="9"/>
  <c r="X811" i="9"/>
  <c r="L812" i="9"/>
  <c r="O812" i="9"/>
  <c r="R812" i="9"/>
  <c r="U812" i="9"/>
  <c r="X812" i="9"/>
  <c r="L813" i="9"/>
  <c r="O813" i="9"/>
  <c r="R813" i="9"/>
  <c r="U813" i="9"/>
  <c r="X813" i="9"/>
  <c r="L814" i="9"/>
  <c r="O814" i="9"/>
  <c r="R814" i="9"/>
  <c r="U814" i="9"/>
  <c r="X814" i="9"/>
  <c r="L815" i="9"/>
  <c r="O815" i="9"/>
  <c r="R815" i="9"/>
  <c r="U815" i="9"/>
  <c r="X815" i="9"/>
  <c r="L816" i="9"/>
  <c r="O816" i="9"/>
  <c r="R816" i="9"/>
  <c r="U816" i="9"/>
  <c r="X816" i="9"/>
  <c r="L817" i="9"/>
  <c r="O817" i="9"/>
  <c r="R817" i="9"/>
  <c r="U817" i="9"/>
  <c r="X817" i="9"/>
  <c r="L818" i="9"/>
  <c r="O818" i="9"/>
  <c r="R818" i="9"/>
  <c r="U818" i="9"/>
  <c r="X818" i="9"/>
  <c r="L819" i="9"/>
  <c r="O819" i="9"/>
  <c r="R819" i="9"/>
  <c r="U819" i="9"/>
  <c r="X819" i="9"/>
  <c r="L820" i="9"/>
  <c r="O820" i="9"/>
  <c r="R820" i="9"/>
  <c r="U820" i="9"/>
  <c r="X820" i="9"/>
  <c r="L821" i="9"/>
  <c r="O821" i="9"/>
  <c r="R821" i="9"/>
  <c r="U821" i="9"/>
  <c r="X821" i="9"/>
  <c r="L822" i="9"/>
  <c r="O822" i="9"/>
  <c r="R822" i="9"/>
  <c r="U822" i="9"/>
  <c r="X822" i="9"/>
  <c r="L823" i="9"/>
  <c r="O823" i="9"/>
  <c r="R823" i="9"/>
  <c r="U823" i="9"/>
  <c r="X823" i="9"/>
  <c r="L824" i="9"/>
  <c r="O824" i="9"/>
  <c r="R824" i="9"/>
  <c r="U824" i="9"/>
  <c r="X824" i="9"/>
  <c r="L825" i="9"/>
  <c r="O825" i="9"/>
  <c r="R825" i="9"/>
  <c r="U825" i="9"/>
  <c r="X825" i="9"/>
  <c r="L826" i="9"/>
  <c r="O826" i="9"/>
  <c r="R826" i="9"/>
  <c r="U826" i="9"/>
  <c r="X826" i="9"/>
  <c r="L827" i="9"/>
  <c r="O827" i="9"/>
  <c r="R827" i="9"/>
  <c r="U827" i="9"/>
  <c r="X827" i="9"/>
  <c r="L828" i="9"/>
  <c r="O828" i="9"/>
  <c r="R828" i="9"/>
  <c r="U828" i="9"/>
  <c r="X828"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AA808" i="9" l="1"/>
  <c r="AA823" i="9"/>
  <c r="AA828" i="9"/>
  <c r="AA824" i="9"/>
  <c r="AA812" i="9"/>
  <c r="AA804" i="9"/>
  <c r="AA802" i="9"/>
  <c r="AA820" i="9"/>
  <c r="AA817" i="9"/>
  <c r="AA826" i="9"/>
  <c r="AA822" i="9"/>
  <c r="AA821" i="9"/>
  <c r="AA819" i="9"/>
  <c r="AA818" i="9"/>
  <c r="AA816" i="9"/>
  <c r="AA815" i="9"/>
  <c r="AA814" i="9"/>
  <c r="AA813" i="9"/>
  <c r="AA811" i="9"/>
  <c r="AA810" i="9"/>
  <c r="AA803" i="9"/>
  <c r="AA809" i="9"/>
  <c r="AA807" i="9"/>
  <c r="AA806" i="9"/>
  <c r="AA805" i="9"/>
  <c r="AA801" i="9"/>
  <c r="AA827" i="9"/>
  <c r="AA825" i="9"/>
  <c r="V172" i="9"/>
  <c r="I759" i="9" l="1"/>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L760" i="9"/>
  <c r="O760" i="9"/>
  <c r="R760" i="9"/>
  <c r="U760" i="9"/>
  <c r="X760" i="9"/>
  <c r="L761" i="9"/>
  <c r="O761" i="9"/>
  <c r="R761" i="9"/>
  <c r="U761" i="9"/>
  <c r="X761" i="9"/>
  <c r="L762" i="9"/>
  <c r="O762" i="9"/>
  <c r="R762" i="9"/>
  <c r="U762" i="9"/>
  <c r="X762" i="9"/>
  <c r="L763" i="9"/>
  <c r="O763" i="9"/>
  <c r="R763" i="9"/>
  <c r="U763" i="9"/>
  <c r="X763" i="9"/>
  <c r="L764" i="9"/>
  <c r="O764" i="9"/>
  <c r="R764" i="9"/>
  <c r="U764" i="9"/>
  <c r="X764" i="9"/>
  <c r="L765" i="9"/>
  <c r="O765" i="9"/>
  <c r="R765" i="9"/>
  <c r="U765" i="9"/>
  <c r="X765" i="9"/>
  <c r="L766" i="9"/>
  <c r="O766" i="9"/>
  <c r="R766" i="9"/>
  <c r="U766" i="9"/>
  <c r="X766" i="9"/>
  <c r="L767" i="9"/>
  <c r="O767" i="9"/>
  <c r="R767" i="9"/>
  <c r="U767" i="9"/>
  <c r="X767" i="9"/>
  <c r="L768" i="9"/>
  <c r="O768" i="9"/>
  <c r="R768" i="9"/>
  <c r="U768" i="9"/>
  <c r="X768" i="9"/>
  <c r="L769" i="9"/>
  <c r="O769" i="9"/>
  <c r="R769" i="9"/>
  <c r="U769" i="9"/>
  <c r="X769" i="9"/>
  <c r="L770" i="9"/>
  <c r="O770" i="9"/>
  <c r="R770" i="9"/>
  <c r="U770" i="9"/>
  <c r="X770" i="9"/>
  <c r="L771" i="9"/>
  <c r="O771" i="9"/>
  <c r="R771" i="9"/>
  <c r="U771" i="9"/>
  <c r="X771" i="9"/>
  <c r="L772" i="9"/>
  <c r="O772" i="9"/>
  <c r="R772" i="9"/>
  <c r="U772" i="9"/>
  <c r="X772" i="9"/>
  <c r="L773" i="9"/>
  <c r="O773" i="9"/>
  <c r="R773" i="9"/>
  <c r="U773" i="9"/>
  <c r="X773" i="9"/>
  <c r="L774" i="9"/>
  <c r="O774" i="9"/>
  <c r="R774" i="9"/>
  <c r="U774" i="9"/>
  <c r="X774" i="9"/>
  <c r="L775" i="9"/>
  <c r="O775" i="9"/>
  <c r="R775" i="9"/>
  <c r="U775" i="9"/>
  <c r="X775" i="9"/>
  <c r="L776" i="9"/>
  <c r="O776" i="9"/>
  <c r="R776" i="9"/>
  <c r="U776" i="9"/>
  <c r="X776" i="9"/>
  <c r="L777" i="9"/>
  <c r="O777" i="9"/>
  <c r="R777" i="9"/>
  <c r="U777" i="9"/>
  <c r="X777" i="9"/>
  <c r="L778" i="9"/>
  <c r="O778" i="9"/>
  <c r="R778" i="9"/>
  <c r="U778" i="9"/>
  <c r="X778" i="9"/>
  <c r="L779" i="9"/>
  <c r="O779" i="9"/>
  <c r="R779" i="9"/>
  <c r="U779" i="9"/>
  <c r="X779" i="9"/>
  <c r="L780" i="9"/>
  <c r="O780" i="9"/>
  <c r="R780" i="9"/>
  <c r="U780" i="9"/>
  <c r="X780" i="9"/>
  <c r="L781" i="9"/>
  <c r="O781" i="9"/>
  <c r="R781" i="9"/>
  <c r="U781" i="9"/>
  <c r="X781" i="9"/>
  <c r="L782" i="9"/>
  <c r="O782" i="9"/>
  <c r="R782" i="9"/>
  <c r="U782" i="9"/>
  <c r="X782" i="9"/>
  <c r="L783" i="9"/>
  <c r="O783" i="9"/>
  <c r="R783" i="9"/>
  <c r="U783" i="9"/>
  <c r="X783" i="9"/>
  <c r="L784" i="9"/>
  <c r="O784" i="9"/>
  <c r="R784" i="9"/>
  <c r="U784" i="9"/>
  <c r="X784" i="9"/>
  <c r="L785" i="9"/>
  <c r="O785" i="9"/>
  <c r="R785" i="9"/>
  <c r="U785" i="9"/>
  <c r="X785" i="9"/>
  <c r="L786" i="9"/>
  <c r="O786" i="9"/>
  <c r="R786" i="9"/>
  <c r="U786" i="9"/>
  <c r="X786" i="9"/>
  <c r="L787" i="9"/>
  <c r="O787" i="9"/>
  <c r="R787" i="9"/>
  <c r="U787" i="9"/>
  <c r="X787" i="9"/>
  <c r="L788" i="9"/>
  <c r="O788" i="9"/>
  <c r="R788" i="9"/>
  <c r="U788" i="9"/>
  <c r="X788" i="9"/>
  <c r="L789" i="9"/>
  <c r="O789" i="9"/>
  <c r="R789" i="9"/>
  <c r="U789" i="9"/>
  <c r="X789" i="9"/>
  <c r="L790" i="9"/>
  <c r="O790" i="9"/>
  <c r="R790" i="9"/>
  <c r="U790" i="9"/>
  <c r="X790" i="9"/>
  <c r="L791" i="9"/>
  <c r="O791" i="9"/>
  <c r="R791" i="9"/>
  <c r="U791" i="9"/>
  <c r="X791" i="9"/>
  <c r="L792" i="9"/>
  <c r="O792" i="9"/>
  <c r="R792" i="9"/>
  <c r="U792" i="9"/>
  <c r="X792" i="9"/>
  <c r="L793" i="9"/>
  <c r="O793" i="9"/>
  <c r="R793" i="9"/>
  <c r="U793" i="9"/>
  <c r="X793" i="9"/>
  <c r="L794" i="9"/>
  <c r="O794" i="9"/>
  <c r="R794" i="9"/>
  <c r="U794" i="9"/>
  <c r="X794" i="9"/>
  <c r="L795" i="9"/>
  <c r="O795" i="9"/>
  <c r="R795" i="9"/>
  <c r="U795" i="9"/>
  <c r="X795" i="9"/>
  <c r="L796" i="9"/>
  <c r="O796" i="9"/>
  <c r="R796" i="9"/>
  <c r="U796" i="9"/>
  <c r="X796" i="9"/>
  <c r="L797" i="9"/>
  <c r="O797" i="9"/>
  <c r="R797" i="9"/>
  <c r="U797" i="9"/>
  <c r="X797" i="9"/>
  <c r="L798" i="9"/>
  <c r="O798" i="9"/>
  <c r="R798" i="9"/>
  <c r="U798" i="9"/>
  <c r="X798" i="9"/>
  <c r="L799" i="9"/>
  <c r="O799" i="9"/>
  <c r="R799" i="9"/>
  <c r="U799" i="9"/>
  <c r="X799" i="9"/>
  <c r="L800" i="9"/>
  <c r="O800" i="9"/>
  <c r="R800" i="9"/>
  <c r="U800" i="9"/>
  <c r="X800" i="9"/>
  <c r="X759" i="9"/>
  <c r="U759" i="9"/>
  <c r="R759" i="9"/>
  <c r="O759" i="9"/>
  <c r="L759" i="9"/>
  <c r="AA764" i="9" l="1"/>
  <c r="AA788" i="9"/>
  <c r="AA798" i="9"/>
  <c r="AA790" i="9"/>
  <c r="AA782" i="9"/>
  <c r="AA775" i="9"/>
  <c r="AA767" i="9"/>
  <c r="AA791" i="9"/>
  <c r="AA795" i="9"/>
  <c r="AA792" i="9"/>
  <c r="AA776" i="9"/>
  <c r="AA783" i="9"/>
  <c r="AA760" i="9"/>
  <c r="AA780" i="9"/>
  <c r="AA786" i="9"/>
  <c r="AA779" i="9"/>
  <c r="AA799" i="9"/>
  <c r="AA794" i="9"/>
  <c r="AA771" i="9"/>
  <c r="AA763" i="9"/>
  <c r="AA800" i="9"/>
  <c r="AA797" i="9"/>
  <c r="AA789" i="9"/>
  <c r="AA787" i="9"/>
  <c r="AA785" i="9"/>
  <c r="AA784" i="9"/>
  <c r="AA781" i="9"/>
  <c r="AA774" i="9"/>
  <c r="AA766" i="9"/>
  <c r="AA765" i="9"/>
  <c r="AA762" i="9"/>
  <c r="AA761" i="9"/>
  <c r="AA796" i="9"/>
  <c r="AA793" i="9"/>
  <c r="AA778" i="9"/>
  <c r="AA777" i="9"/>
  <c r="AA773" i="9"/>
  <c r="AA772" i="9"/>
  <c r="AA770" i="9"/>
  <c r="AA769" i="9"/>
  <c r="AA768" i="9"/>
  <c r="AA759" i="9"/>
  <c r="I703" i="9"/>
  <c r="L703" i="9"/>
  <c r="O703" i="9"/>
  <c r="R703" i="9"/>
  <c r="U703" i="9"/>
  <c r="X703" i="9"/>
  <c r="AA703" i="9" l="1"/>
  <c r="L691" i="9" l="1"/>
  <c r="O691" i="9"/>
  <c r="R691" i="9"/>
  <c r="U691" i="9"/>
  <c r="X691" i="9"/>
  <c r="L692" i="9"/>
  <c r="O692" i="9"/>
  <c r="R692" i="9"/>
  <c r="U692" i="9"/>
  <c r="X692" i="9"/>
  <c r="L693" i="9"/>
  <c r="O693" i="9"/>
  <c r="R693" i="9"/>
  <c r="U693" i="9"/>
  <c r="X693" i="9"/>
  <c r="L694" i="9"/>
  <c r="O694" i="9"/>
  <c r="R694" i="9"/>
  <c r="U694" i="9"/>
  <c r="X694" i="9"/>
  <c r="L695" i="9"/>
  <c r="O695" i="9"/>
  <c r="R695" i="9"/>
  <c r="U695" i="9"/>
  <c r="X695" i="9"/>
  <c r="L696" i="9"/>
  <c r="O696" i="9"/>
  <c r="R696" i="9"/>
  <c r="U696" i="9"/>
  <c r="X696" i="9"/>
  <c r="L697" i="9"/>
  <c r="O697" i="9"/>
  <c r="R697" i="9"/>
  <c r="U697" i="9"/>
  <c r="X697" i="9"/>
  <c r="L698" i="9"/>
  <c r="O698" i="9"/>
  <c r="R698" i="9"/>
  <c r="U698" i="9"/>
  <c r="X698" i="9"/>
  <c r="L699" i="9"/>
  <c r="O699" i="9"/>
  <c r="R699" i="9"/>
  <c r="U699" i="9"/>
  <c r="X699" i="9"/>
  <c r="L700" i="9"/>
  <c r="O700" i="9"/>
  <c r="R700" i="9"/>
  <c r="U700" i="9"/>
  <c r="X700" i="9"/>
  <c r="L701" i="9"/>
  <c r="O701" i="9"/>
  <c r="R701" i="9"/>
  <c r="U701" i="9"/>
  <c r="X701" i="9"/>
  <c r="L702" i="9"/>
  <c r="O702" i="9"/>
  <c r="R702" i="9"/>
  <c r="U702" i="9"/>
  <c r="X702" i="9"/>
  <c r="L704" i="9"/>
  <c r="O704" i="9"/>
  <c r="R704" i="9"/>
  <c r="U704" i="9"/>
  <c r="X704" i="9"/>
  <c r="L705" i="9"/>
  <c r="O705" i="9"/>
  <c r="R705" i="9"/>
  <c r="U705" i="9"/>
  <c r="X705" i="9"/>
  <c r="L706" i="9"/>
  <c r="O706" i="9"/>
  <c r="R706" i="9"/>
  <c r="U706" i="9"/>
  <c r="X706" i="9"/>
  <c r="L707" i="9"/>
  <c r="O707" i="9"/>
  <c r="R707" i="9"/>
  <c r="U707" i="9"/>
  <c r="X707" i="9"/>
  <c r="L708" i="9"/>
  <c r="O708" i="9"/>
  <c r="R708" i="9"/>
  <c r="U708" i="9"/>
  <c r="X708" i="9"/>
  <c r="L709" i="9"/>
  <c r="O709" i="9"/>
  <c r="R709" i="9"/>
  <c r="U709" i="9"/>
  <c r="X709" i="9"/>
  <c r="L710" i="9"/>
  <c r="O710" i="9"/>
  <c r="R710" i="9"/>
  <c r="U710" i="9"/>
  <c r="X710" i="9"/>
  <c r="L711" i="9"/>
  <c r="O711" i="9"/>
  <c r="R711" i="9"/>
  <c r="U711" i="9"/>
  <c r="X711" i="9"/>
  <c r="L712" i="9"/>
  <c r="O712" i="9"/>
  <c r="R712" i="9"/>
  <c r="U712" i="9"/>
  <c r="X712" i="9"/>
  <c r="L713" i="9"/>
  <c r="O713" i="9"/>
  <c r="R713" i="9"/>
  <c r="U713" i="9"/>
  <c r="X713" i="9"/>
  <c r="L714" i="9"/>
  <c r="O714" i="9"/>
  <c r="R714" i="9"/>
  <c r="U714" i="9"/>
  <c r="X714" i="9"/>
  <c r="L715" i="9"/>
  <c r="O715" i="9"/>
  <c r="R715" i="9"/>
  <c r="U715" i="9"/>
  <c r="X715" i="9"/>
  <c r="L716" i="9"/>
  <c r="O716" i="9"/>
  <c r="R716" i="9"/>
  <c r="U716" i="9"/>
  <c r="X716" i="9"/>
  <c r="L717" i="9"/>
  <c r="O717" i="9"/>
  <c r="R717" i="9"/>
  <c r="U717" i="9"/>
  <c r="X717" i="9"/>
  <c r="L718" i="9"/>
  <c r="O718" i="9"/>
  <c r="R718" i="9"/>
  <c r="U718" i="9"/>
  <c r="X718" i="9"/>
  <c r="L719" i="9"/>
  <c r="O719" i="9"/>
  <c r="R719" i="9"/>
  <c r="U719" i="9"/>
  <c r="X719" i="9"/>
  <c r="L720" i="9"/>
  <c r="O720" i="9"/>
  <c r="R720" i="9"/>
  <c r="U720" i="9"/>
  <c r="X720" i="9"/>
  <c r="L721" i="9"/>
  <c r="O721" i="9"/>
  <c r="R721" i="9"/>
  <c r="U721" i="9"/>
  <c r="X721" i="9"/>
  <c r="L722" i="9"/>
  <c r="O722" i="9"/>
  <c r="R722" i="9"/>
  <c r="U722" i="9"/>
  <c r="X722" i="9"/>
  <c r="L723" i="9"/>
  <c r="O723" i="9"/>
  <c r="R723" i="9"/>
  <c r="U723" i="9"/>
  <c r="X723" i="9"/>
  <c r="L724" i="9"/>
  <c r="O724" i="9"/>
  <c r="R724" i="9"/>
  <c r="U724" i="9"/>
  <c r="X724" i="9"/>
  <c r="L725" i="9"/>
  <c r="O725" i="9"/>
  <c r="R725" i="9"/>
  <c r="U725" i="9"/>
  <c r="X725" i="9"/>
  <c r="L726" i="9"/>
  <c r="O726" i="9"/>
  <c r="R726" i="9"/>
  <c r="U726" i="9"/>
  <c r="X726" i="9"/>
  <c r="L727" i="9"/>
  <c r="O727" i="9"/>
  <c r="R727" i="9"/>
  <c r="U727" i="9"/>
  <c r="X727" i="9"/>
  <c r="L728" i="9"/>
  <c r="O728" i="9"/>
  <c r="R728" i="9"/>
  <c r="U728" i="9"/>
  <c r="X728" i="9"/>
  <c r="L729" i="9"/>
  <c r="O729" i="9"/>
  <c r="R729" i="9"/>
  <c r="U729" i="9"/>
  <c r="X729" i="9"/>
  <c r="L730" i="9"/>
  <c r="O730" i="9"/>
  <c r="R730" i="9"/>
  <c r="U730" i="9"/>
  <c r="X730" i="9"/>
  <c r="L731" i="9"/>
  <c r="O731" i="9"/>
  <c r="R731" i="9"/>
  <c r="U731" i="9"/>
  <c r="X731" i="9"/>
  <c r="L732" i="9"/>
  <c r="O732" i="9"/>
  <c r="R732" i="9"/>
  <c r="U732" i="9"/>
  <c r="X732" i="9"/>
  <c r="L733" i="9"/>
  <c r="O733" i="9"/>
  <c r="R733" i="9"/>
  <c r="U733" i="9"/>
  <c r="X733" i="9"/>
  <c r="L734" i="9"/>
  <c r="O734" i="9"/>
  <c r="R734" i="9"/>
  <c r="U734" i="9"/>
  <c r="X734" i="9"/>
  <c r="L735" i="9"/>
  <c r="O735" i="9"/>
  <c r="R735" i="9"/>
  <c r="U735" i="9"/>
  <c r="X735" i="9"/>
  <c r="L736" i="9"/>
  <c r="O736" i="9"/>
  <c r="R736" i="9"/>
  <c r="U736" i="9"/>
  <c r="X736" i="9"/>
  <c r="L737" i="9"/>
  <c r="O737" i="9"/>
  <c r="R737" i="9"/>
  <c r="U737" i="9"/>
  <c r="X737" i="9"/>
  <c r="L738" i="9"/>
  <c r="O738" i="9"/>
  <c r="R738" i="9"/>
  <c r="U738" i="9"/>
  <c r="X738" i="9"/>
  <c r="L739" i="9"/>
  <c r="O739" i="9"/>
  <c r="R739" i="9"/>
  <c r="U739" i="9"/>
  <c r="X739" i="9"/>
  <c r="L740" i="9"/>
  <c r="O740" i="9"/>
  <c r="R740" i="9"/>
  <c r="U740" i="9"/>
  <c r="X740" i="9"/>
  <c r="L741" i="9"/>
  <c r="O741" i="9"/>
  <c r="R741" i="9"/>
  <c r="U741" i="9"/>
  <c r="X741" i="9"/>
  <c r="L742" i="9"/>
  <c r="O742" i="9"/>
  <c r="R742" i="9"/>
  <c r="U742" i="9"/>
  <c r="X742" i="9"/>
  <c r="L743" i="9"/>
  <c r="O743" i="9"/>
  <c r="R743" i="9"/>
  <c r="U743" i="9"/>
  <c r="X743" i="9"/>
  <c r="L744" i="9"/>
  <c r="O744" i="9"/>
  <c r="R744" i="9"/>
  <c r="U744" i="9"/>
  <c r="X744" i="9"/>
  <c r="L745" i="9"/>
  <c r="O745" i="9"/>
  <c r="R745" i="9"/>
  <c r="U745" i="9"/>
  <c r="X745" i="9"/>
  <c r="L746" i="9"/>
  <c r="O746" i="9"/>
  <c r="R746" i="9"/>
  <c r="U746" i="9"/>
  <c r="X746" i="9"/>
  <c r="L747" i="9"/>
  <c r="O747" i="9"/>
  <c r="R747" i="9"/>
  <c r="U747" i="9"/>
  <c r="X747" i="9"/>
  <c r="L748" i="9"/>
  <c r="O748" i="9"/>
  <c r="R748" i="9"/>
  <c r="U748" i="9"/>
  <c r="X748" i="9"/>
  <c r="L749" i="9"/>
  <c r="O749" i="9"/>
  <c r="R749" i="9"/>
  <c r="U749" i="9"/>
  <c r="X749" i="9"/>
  <c r="L750" i="9"/>
  <c r="O750" i="9"/>
  <c r="R750" i="9"/>
  <c r="U750" i="9"/>
  <c r="X750" i="9"/>
  <c r="L751" i="9"/>
  <c r="O751" i="9"/>
  <c r="R751" i="9"/>
  <c r="U751" i="9"/>
  <c r="X751" i="9"/>
  <c r="L752" i="9"/>
  <c r="O752" i="9"/>
  <c r="R752" i="9"/>
  <c r="U752" i="9"/>
  <c r="X752" i="9"/>
  <c r="L753" i="9"/>
  <c r="O753" i="9"/>
  <c r="R753" i="9"/>
  <c r="U753" i="9"/>
  <c r="X753" i="9"/>
  <c r="L754" i="9"/>
  <c r="O754" i="9"/>
  <c r="R754" i="9"/>
  <c r="U754" i="9"/>
  <c r="X754" i="9"/>
  <c r="L755" i="9"/>
  <c r="O755" i="9"/>
  <c r="R755" i="9"/>
  <c r="U755" i="9"/>
  <c r="X755" i="9"/>
  <c r="L756" i="9"/>
  <c r="O756" i="9"/>
  <c r="R756" i="9"/>
  <c r="U756" i="9"/>
  <c r="X756" i="9"/>
  <c r="L757" i="9"/>
  <c r="O757" i="9"/>
  <c r="R757" i="9"/>
  <c r="U757" i="9"/>
  <c r="X757" i="9"/>
  <c r="L758" i="9"/>
  <c r="O758" i="9"/>
  <c r="R758" i="9"/>
  <c r="U758" i="9"/>
  <c r="X758" i="9"/>
  <c r="X690" i="9"/>
  <c r="U690" i="9"/>
  <c r="R690" i="9"/>
  <c r="O690" i="9"/>
  <c r="L690" i="9"/>
  <c r="I690" i="9"/>
  <c r="I691" i="9"/>
  <c r="I692" i="9"/>
  <c r="I693" i="9"/>
  <c r="I694" i="9"/>
  <c r="I695" i="9"/>
  <c r="I696" i="9"/>
  <c r="I697" i="9"/>
  <c r="I698" i="9"/>
  <c r="I699" i="9"/>
  <c r="I700" i="9"/>
  <c r="I701" i="9"/>
  <c r="I702"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AA732" i="9" l="1"/>
  <c r="AA708" i="9"/>
  <c r="AA690" i="9"/>
  <c r="AA724" i="9"/>
  <c r="AA699" i="9"/>
  <c r="AA716" i="9"/>
  <c r="AA691" i="9"/>
  <c r="AA742" i="9"/>
  <c r="AA745" i="9"/>
  <c r="AA711" i="9"/>
  <c r="AA710" i="9"/>
  <c r="AA751" i="9"/>
  <c r="AA713" i="9"/>
  <c r="AA719" i="9"/>
  <c r="AA756" i="9"/>
  <c r="AA752" i="9"/>
  <c r="AA748" i="9"/>
  <c r="AA744" i="9"/>
  <c r="AA740" i="9"/>
  <c r="AA736" i="9"/>
  <c r="AA728" i="9"/>
  <c r="AA720" i="9"/>
  <c r="AA712" i="9"/>
  <c r="AA704" i="9"/>
  <c r="AA695" i="9"/>
  <c r="AA757" i="9"/>
  <c r="AA754" i="9"/>
  <c r="AA725" i="9"/>
  <c r="AA722" i="9"/>
  <c r="AA692" i="9"/>
  <c r="AA743" i="9"/>
  <c r="AA737" i="9"/>
  <c r="AA735" i="9"/>
  <c r="AA734" i="9"/>
  <c r="AA705" i="9"/>
  <c r="AA702" i="9"/>
  <c r="AA701" i="9"/>
  <c r="AA755" i="9"/>
  <c r="AA749" i="9"/>
  <c r="AA746" i="9"/>
  <c r="AA723" i="9"/>
  <c r="AA717" i="9"/>
  <c r="AA715" i="9"/>
  <c r="AA714" i="9"/>
  <c r="AA758" i="9"/>
  <c r="AA729" i="9"/>
  <c r="AA726" i="9"/>
  <c r="AA696" i="9"/>
  <c r="AA694" i="9"/>
  <c r="AA693" i="9"/>
  <c r="AA747" i="9"/>
  <c r="AA741" i="9"/>
  <c r="AA738" i="9"/>
  <c r="AA709" i="9"/>
  <c r="AA707" i="9"/>
  <c r="AA706" i="9"/>
  <c r="AA753" i="9"/>
  <c r="AA750" i="9"/>
  <c r="AA727" i="9"/>
  <c r="AA721" i="9"/>
  <c r="AA718" i="9"/>
  <c r="AA739" i="9"/>
  <c r="AA733" i="9"/>
  <c r="AA731" i="9"/>
  <c r="AA730" i="9"/>
  <c r="AA700" i="9"/>
  <c r="AA698" i="9"/>
  <c r="AA697" i="9"/>
  <c r="I655" i="9"/>
  <c r="L655" i="9"/>
  <c r="O655" i="9"/>
  <c r="R655" i="9"/>
  <c r="U655" i="9"/>
  <c r="X655" i="9"/>
  <c r="AA655" i="9" l="1"/>
  <c r="I646" i="9"/>
  <c r="I647" i="9"/>
  <c r="I648" i="9"/>
  <c r="I649" i="9"/>
  <c r="I650" i="9"/>
  <c r="I651" i="9"/>
  <c r="I652" i="9"/>
  <c r="I653" i="9"/>
  <c r="I654"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L647" i="9"/>
  <c r="O647" i="9"/>
  <c r="R647" i="9"/>
  <c r="U647" i="9"/>
  <c r="X647" i="9"/>
  <c r="L648" i="9"/>
  <c r="O648" i="9"/>
  <c r="R648" i="9"/>
  <c r="U648" i="9"/>
  <c r="X648" i="9"/>
  <c r="L649" i="9"/>
  <c r="O649" i="9"/>
  <c r="R649" i="9"/>
  <c r="U649" i="9"/>
  <c r="X649" i="9"/>
  <c r="L650" i="9"/>
  <c r="O650" i="9"/>
  <c r="R650" i="9"/>
  <c r="U650" i="9"/>
  <c r="X650" i="9"/>
  <c r="L651" i="9"/>
  <c r="O651" i="9"/>
  <c r="R651" i="9"/>
  <c r="U651" i="9"/>
  <c r="X651" i="9"/>
  <c r="L652" i="9"/>
  <c r="O652" i="9"/>
  <c r="R652" i="9"/>
  <c r="U652" i="9"/>
  <c r="X652" i="9"/>
  <c r="L653" i="9"/>
  <c r="O653" i="9"/>
  <c r="R653" i="9"/>
  <c r="U653" i="9"/>
  <c r="X653" i="9"/>
  <c r="L654" i="9"/>
  <c r="O654" i="9"/>
  <c r="R654" i="9"/>
  <c r="U654" i="9"/>
  <c r="X654" i="9"/>
  <c r="L656" i="9"/>
  <c r="O656" i="9"/>
  <c r="R656" i="9"/>
  <c r="U656" i="9"/>
  <c r="X656" i="9"/>
  <c r="L657" i="9"/>
  <c r="O657" i="9"/>
  <c r="R657" i="9"/>
  <c r="U657" i="9"/>
  <c r="X657" i="9"/>
  <c r="L658" i="9"/>
  <c r="O658" i="9"/>
  <c r="R658" i="9"/>
  <c r="U658" i="9"/>
  <c r="X658" i="9"/>
  <c r="L659" i="9"/>
  <c r="O659" i="9"/>
  <c r="R659" i="9"/>
  <c r="U659" i="9"/>
  <c r="X659" i="9"/>
  <c r="L660" i="9"/>
  <c r="O660" i="9"/>
  <c r="R660" i="9"/>
  <c r="U660" i="9"/>
  <c r="X660" i="9"/>
  <c r="L661" i="9"/>
  <c r="O661" i="9"/>
  <c r="R661" i="9"/>
  <c r="U661" i="9"/>
  <c r="X661" i="9"/>
  <c r="L662" i="9"/>
  <c r="O662" i="9"/>
  <c r="R662" i="9"/>
  <c r="U662" i="9"/>
  <c r="X662" i="9"/>
  <c r="L663" i="9"/>
  <c r="O663" i="9"/>
  <c r="R663" i="9"/>
  <c r="U663" i="9"/>
  <c r="X663" i="9"/>
  <c r="L664" i="9"/>
  <c r="O664" i="9"/>
  <c r="R664" i="9"/>
  <c r="U664" i="9"/>
  <c r="X664" i="9"/>
  <c r="L665" i="9"/>
  <c r="O665" i="9"/>
  <c r="R665" i="9"/>
  <c r="U665" i="9"/>
  <c r="X665" i="9"/>
  <c r="L666" i="9"/>
  <c r="O666" i="9"/>
  <c r="R666" i="9"/>
  <c r="U666" i="9"/>
  <c r="X666" i="9"/>
  <c r="L667" i="9"/>
  <c r="O667" i="9"/>
  <c r="R667" i="9"/>
  <c r="U667" i="9"/>
  <c r="X667" i="9"/>
  <c r="L668" i="9"/>
  <c r="O668" i="9"/>
  <c r="R668" i="9"/>
  <c r="U668" i="9"/>
  <c r="X668" i="9"/>
  <c r="L669" i="9"/>
  <c r="O669" i="9"/>
  <c r="R669" i="9"/>
  <c r="U669" i="9"/>
  <c r="X669" i="9"/>
  <c r="L670" i="9"/>
  <c r="O670" i="9"/>
  <c r="R670" i="9"/>
  <c r="U670" i="9"/>
  <c r="X670" i="9"/>
  <c r="L671" i="9"/>
  <c r="O671" i="9"/>
  <c r="R671" i="9"/>
  <c r="U671" i="9"/>
  <c r="X671" i="9"/>
  <c r="L672" i="9"/>
  <c r="O672" i="9"/>
  <c r="R672" i="9"/>
  <c r="U672" i="9"/>
  <c r="X672" i="9"/>
  <c r="L673" i="9"/>
  <c r="O673" i="9"/>
  <c r="R673" i="9"/>
  <c r="U673" i="9"/>
  <c r="X673" i="9"/>
  <c r="L674" i="9"/>
  <c r="O674" i="9"/>
  <c r="R674" i="9"/>
  <c r="U674" i="9"/>
  <c r="X674" i="9"/>
  <c r="L675" i="9"/>
  <c r="O675" i="9"/>
  <c r="R675" i="9"/>
  <c r="U675" i="9"/>
  <c r="X675" i="9"/>
  <c r="L676" i="9"/>
  <c r="O676" i="9"/>
  <c r="R676" i="9"/>
  <c r="U676" i="9"/>
  <c r="X676" i="9"/>
  <c r="L677" i="9"/>
  <c r="O677" i="9"/>
  <c r="R677" i="9"/>
  <c r="U677" i="9"/>
  <c r="X677" i="9"/>
  <c r="L678" i="9"/>
  <c r="O678" i="9"/>
  <c r="R678" i="9"/>
  <c r="U678" i="9"/>
  <c r="X678" i="9"/>
  <c r="L679" i="9"/>
  <c r="O679" i="9"/>
  <c r="R679" i="9"/>
  <c r="U679" i="9"/>
  <c r="X679" i="9"/>
  <c r="L680" i="9"/>
  <c r="O680" i="9"/>
  <c r="R680" i="9"/>
  <c r="U680" i="9"/>
  <c r="X680" i="9"/>
  <c r="L681" i="9"/>
  <c r="O681" i="9"/>
  <c r="R681" i="9"/>
  <c r="U681" i="9"/>
  <c r="X681" i="9"/>
  <c r="L682" i="9"/>
  <c r="O682" i="9"/>
  <c r="R682" i="9"/>
  <c r="U682" i="9"/>
  <c r="X682" i="9"/>
  <c r="L683" i="9"/>
  <c r="O683" i="9"/>
  <c r="R683" i="9"/>
  <c r="U683" i="9"/>
  <c r="X683" i="9"/>
  <c r="L684" i="9"/>
  <c r="O684" i="9"/>
  <c r="R684" i="9"/>
  <c r="U684" i="9"/>
  <c r="X684" i="9"/>
  <c r="L685" i="9"/>
  <c r="O685" i="9"/>
  <c r="R685" i="9"/>
  <c r="U685" i="9"/>
  <c r="X685" i="9"/>
  <c r="L686" i="9"/>
  <c r="O686" i="9"/>
  <c r="R686" i="9"/>
  <c r="U686" i="9"/>
  <c r="X686" i="9"/>
  <c r="L687" i="9"/>
  <c r="O687" i="9"/>
  <c r="R687" i="9"/>
  <c r="U687" i="9"/>
  <c r="X687" i="9"/>
  <c r="L688" i="9"/>
  <c r="O688" i="9"/>
  <c r="R688" i="9"/>
  <c r="U688" i="9"/>
  <c r="X688" i="9"/>
  <c r="L689" i="9"/>
  <c r="O689" i="9"/>
  <c r="R689" i="9"/>
  <c r="U689" i="9"/>
  <c r="X689" i="9"/>
  <c r="X646" i="9"/>
  <c r="U646" i="9"/>
  <c r="R646" i="9"/>
  <c r="O646" i="9"/>
  <c r="L646" i="9"/>
  <c r="AA672" i="9" l="1"/>
  <c r="AA664" i="9"/>
  <c r="AA688" i="9"/>
  <c r="AA680" i="9"/>
  <c r="AA646" i="9"/>
  <c r="AA651" i="9"/>
  <c r="AA659" i="9"/>
  <c r="AA656" i="9"/>
  <c r="AA654" i="9"/>
  <c r="AA660" i="9"/>
  <c r="AA657" i="9"/>
  <c r="AA647" i="9"/>
  <c r="AA684" i="9"/>
  <c r="AA676" i="9"/>
  <c r="AA668" i="9"/>
  <c r="AA650" i="9"/>
  <c r="AA687" i="9"/>
  <c r="AA682" i="9"/>
  <c r="AA679" i="9"/>
  <c r="AA671" i="9"/>
  <c r="AA661" i="9"/>
  <c r="AA686" i="9"/>
  <c r="AA683" i="9"/>
  <c r="AA675" i="9"/>
  <c r="AA670" i="9"/>
  <c r="AA667" i="9"/>
  <c r="AA677" i="9"/>
  <c r="AA658" i="9"/>
  <c r="AA681" i="9"/>
  <c r="AA665" i="9"/>
  <c r="AA662" i="9"/>
  <c r="AA648" i="9"/>
  <c r="AA678" i="9"/>
  <c r="AA652" i="9"/>
  <c r="AA674" i="9"/>
  <c r="AA685" i="9"/>
  <c r="AA669" i="9"/>
  <c r="AA649" i="9"/>
  <c r="AA689" i="9"/>
  <c r="AA673" i="9"/>
  <c r="AA666" i="9"/>
  <c r="AA653" i="9"/>
  <c r="AA663" i="9"/>
  <c r="I621" i="9" l="1"/>
  <c r="I622" i="9"/>
  <c r="I623" i="9"/>
  <c r="I624" i="9"/>
  <c r="I625" i="9"/>
  <c r="I626" i="9"/>
  <c r="I627" i="9"/>
  <c r="I628" i="9"/>
  <c r="I629" i="9"/>
  <c r="I630" i="9"/>
  <c r="I631" i="9"/>
  <c r="I632" i="9"/>
  <c r="I633" i="9"/>
  <c r="I634" i="9"/>
  <c r="I635" i="9"/>
  <c r="I636" i="9"/>
  <c r="I637" i="9"/>
  <c r="I638" i="9"/>
  <c r="I639" i="9"/>
  <c r="I640" i="9"/>
  <c r="I641" i="9"/>
  <c r="I642" i="9"/>
  <c r="I643" i="9"/>
  <c r="I644" i="9"/>
  <c r="I645" i="9"/>
  <c r="L622" i="9"/>
  <c r="O622" i="9"/>
  <c r="R622" i="9"/>
  <c r="U622" i="9"/>
  <c r="X622" i="9"/>
  <c r="L623" i="9"/>
  <c r="O623" i="9"/>
  <c r="R623" i="9"/>
  <c r="U623" i="9"/>
  <c r="X623" i="9"/>
  <c r="L624" i="9"/>
  <c r="O624" i="9"/>
  <c r="R624" i="9"/>
  <c r="U624" i="9"/>
  <c r="X624" i="9"/>
  <c r="L625" i="9"/>
  <c r="O625" i="9"/>
  <c r="R625" i="9"/>
  <c r="U625" i="9"/>
  <c r="X625" i="9"/>
  <c r="L626" i="9"/>
  <c r="O626" i="9"/>
  <c r="R626" i="9"/>
  <c r="U626" i="9"/>
  <c r="X626" i="9"/>
  <c r="L627" i="9"/>
  <c r="O627" i="9"/>
  <c r="R627" i="9"/>
  <c r="U627" i="9"/>
  <c r="X627" i="9"/>
  <c r="L628" i="9"/>
  <c r="O628" i="9"/>
  <c r="R628" i="9"/>
  <c r="U628" i="9"/>
  <c r="X628" i="9"/>
  <c r="L629" i="9"/>
  <c r="O629" i="9"/>
  <c r="R629" i="9"/>
  <c r="U629" i="9"/>
  <c r="X629" i="9"/>
  <c r="L630" i="9"/>
  <c r="O630" i="9"/>
  <c r="R630" i="9"/>
  <c r="U630" i="9"/>
  <c r="X630" i="9"/>
  <c r="L631" i="9"/>
  <c r="O631" i="9"/>
  <c r="R631" i="9"/>
  <c r="U631" i="9"/>
  <c r="X631" i="9"/>
  <c r="L632" i="9"/>
  <c r="O632" i="9"/>
  <c r="R632" i="9"/>
  <c r="U632" i="9"/>
  <c r="X632" i="9"/>
  <c r="L633" i="9"/>
  <c r="O633" i="9"/>
  <c r="R633" i="9"/>
  <c r="U633" i="9"/>
  <c r="X633" i="9"/>
  <c r="L634" i="9"/>
  <c r="O634" i="9"/>
  <c r="R634" i="9"/>
  <c r="U634" i="9"/>
  <c r="X634" i="9"/>
  <c r="L635" i="9"/>
  <c r="O635" i="9"/>
  <c r="R635" i="9"/>
  <c r="U635" i="9"/>
  <c r="X635" i="9"/>
  <c r="L636" i="9"/>
  <c r="O636" i="9"/>
  <c r="R636" i="9"/>
  <c r="U636" i="9"/>
  <c r="X636" i="9"/>
  <c r="L637" i="9"/>
  <c r="O637" i="9"/>
  <c r="R637" i="9"/>
  <c r="U637" i="9"/>
  <c r="X637" i="9"/>
  <c r="L638" i="9"/>
  <c r="O638" i="9"/>
  <c r="R638" i="9"/>
  <c r="U638" i="9"/>
  <c r="X638" i="9"/>
  <c r="L639" i="9"/>
  <c r="O639" i="9"/>
  <c r="R639" i="9"/>
  <c r="U639" i="9"/>
  <c r="X639" i="9"/>
  <c r="L640" i="9"/>
  <c r="O640" i="9"/>
  <c r="R640" i="9"/>
  <c r="U640" i="9"/>
  <c r="X640" i="9"/>
  <c r="L641" i="9"/>
  <c r="O641" i="9"/>
  <c r="R641" i="9"/>
  <c r="U641" i="9"/>
  <c r="X641" i="9"/>
  <c r="L642" i="9"/>
  <c r="O642" i="9"/>
  <c r="R642" i="9"/>
  <c r="U642" i="9"/>
  <c r="X642" i="9"/>
  <c r="L643" i="9"/>
  <c r="O643" i="9"/>
  <c r="R643" i="9"/>
  <c r="U643" i="9"/>
  <c r="X643" i="9"/>
  <c r="L644" i="9"/>
  <c r="O644" i="9"/>
  <c r="R644" i="9"/>
  <c r="U644" i="9"/>
  <c r="X644" i="9"/>
  <c r="L645" i="9"/>
  <c r="O645" i="9"/>
  <c r="R645" i="9"/>
  <c r="U645" i="9"/>
  <c r="X645" i="9"/>
  <c r="X621" i="9"/>
  <c r="U621" i="9"/>
  <c r="R621" i="9"/>
  <c r="O621" i="9"/>
  <c r="L621" i="9"/>
  <c r="AA636" i="9" l="1"/>
  <c r="AA640" i="9"/>
  <c r="AA632" i="9"/>
  <c r="AA624" i="9"/>
  <c r="AA629" i="9"/>
  <c r="AA627" i="9"/>
  <c r="AA626" i="9"/>
  <c r="AA639" i="9"/>
  <c r="AA644" i="9"/>
  <c r="AA631" i="9"/>
  <c r="AA641" i="9"/>
  <c r="AA628" i="9"/>
  <c r="AA638" i="9"/>
  <c r="AA633" i="9"/>
  <c r="AA621" i="9"/>
  <c r="AA645" i="9"/>
  <c r="AA630" i="9"/>
  <c r="AA625" i="9"/>
  <c r="AA643" i="9"/>
  <c r="AA642" i="9"/>
  <c r="AA623" i="9"/>
  <c r="AA622" i="9"/>
  <c r="AA637" i="9"/>
  <c r="AA635" i="9"/>
  <c r="AA634" i="9"/>
  <c r="I578" i="9" l="1"/>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L579" i="9"/>
  <c r="O579" i="9"/>
  <c r="R579" i="9"/>
  <c r="U579" i="9"/>
  <c r="X579" i="9"/>
  <c r="L580" i="9"/>
  <c r="O580" i="9"/>
  <c r="R580" i="9"/>
  <c r="U580" i="9"/>
  <c r="X580" i="9"/>
  <c r="L581" i="9"/>
  <c r="O581" i="9"/>
  <c r="R581" i="9"/>
  <c r="U581" i="9"/>
  <c r="X581" i="9"/>
  <c r="L582" i="9"/>
  <c r="O582" i="9"/>
  <c r="R582" i="9"/>
  <c r="U582" i="9"/>
  <c r="X582" i="9"/>
  <c r="L583" i="9"/>
  <c r="O583" i="9"/>
  <c r="R583" i="9"/>
  <c r="U583" i="9"/>
  <c r="X583" i="9"/>
  <c r="L584" i="9"/>
  <c r="O584" i="9"/>
  <c r="R584" i="9"/>
  <c r="U584" i="9"/>
  <c r="X584" i="9"/>
  <c r="L585" i="9"/>
  <c r="O585" i="9"/>
  <c r="R585" i="9"/>
  <c r="U585" i="9"/>
  <c r="X585" i="9"/>
  <c r="L586" i="9"/>
  <c r="O586" i="9"/>
  <c r="R586" i="9"/>
  <c r="U586" i="9"/>
  <c r="X586" i="9"/>
  <c r="L587" i="9"/>
  <c r="O587" i="9"/>
  <c r="R587" i="9"/>
  <c r="U587" i="9"/>
  <c r="X587" i="9"/>
  <c r="L588" i="9"/>
  <c r="O588" i="9"/>
  <c r="R588" i="9"/>
  <c r="U588" i="9"/>
  <c r="X588" i="9"/>
  <c r="L589" i="9"/>
  <c r="O589" i="9"/>
  <c r="R589" i="9"/>
  <c r="U589" i="9"/>
  <c r="X589" i="9"/>
  <c r="L590" i="9"/>
  <c r="O590" i="9"/>
  <c r="R590" i="9"/>
  <c r="U590" i="9"/>
  <c r="X590" i="9"/>
  <c r="L591" i="9"/>
  <c r="O591" i="9"/>
  <c r="R591" i="9"/>
  <c r="U591" i="9"/>
  <c r="X591" i="9"/>
  <c r="L592" i="9"/>
  <c r="O592" i="9"/>
  <c r="R592" i="9"/>
  <c r="U592" i="9"/>
  <c r="X592" i="9"/>
  <c r="L593" i="9"/>
  <c r="O593" i="9"/>
  <c r="R593" i="9"/>
  <c r="U593" i="9"/>
  <c r="X593" i="9"/>
  <c r="L594" i="9"/>
  <c r="O594" i="9"/>
  <c r="R594" i="9"/>
  <c r="U594" i="9"/>
  <c r="X594" i="9"/>
  <c r="L595" i="9"/>
  <c r="O595" i="9"/>
  <c r="R595" i="9"/>
  <c r="U595" i="9"/>
  <c r="X595" i="9"/>
  <c r="L596" i="9"/>
  <c r="O596" i="9"/>
  <c r="R596" i="9"/>
  <c r="U596" i="9"/>
  <c r="X596" i="9"/>
  <c r="L597" i="9"/>
  <c r="O597" i="9"/>
  <c r="R597" i="9"/>
  <c r="U597" i="9"/>
  <c r="X597" i="9"/>
  <c r="L598" i="9"/>
  <c r="O598" i="9"/>
  <c r="R598" i="9"/>
  <c r="U598" i="9"/>
  <c r="X598" i="9"/>
  <c r="L599" i="9"/>
  <c r="O599" i="9"/>
  <c r="R599" i="9"/>
  <c r="U599" i="9"/>
  <c r="X599" i="9"/>
  <c r="L600" i="9"/>
  <c r="O600" i="9"/>
  <c r="R600" i="9"/>
  <c r="U600" i="9"/>
  <c r="X600" i="9"/>
  <c r="L601" i="9"/>
  <c r="O601" i="9"/>
  <c r="R601" i="9"/>
  <c r="U601" i="9"/>
  <c r="X601" i="9"/>
  <c r="L602" i="9"/>
  <c r="O602" i="9"/>
  <c r="R602" i="9"/>
  <c r="U602" i="9"/>
  <c r="X602" i="9"/>
  <c r="L603" i="9"/>
  <c r="O603" i="9"/>
  <c r="R603" i="9"/>
  <c r="U603" i="9"/>
  <c r="X603" i="9"/>
  <c r="L604" i="9"/>
  <c r="O604" i="9"/>
  <c r="R604" i="9"/>
  <c r="U604" i="9"/>
  <c r="X604" i="9"/>
  <c r="L605" i="9"/>
  <c r="O605" i="9"/>
  <c r="R605" i="9"/>
  <c r="U605" i="9"/>
  <c r="X605" i="9"/>
  <c r="L606" i="9"/>
  <c r="O606" i="9"/>
  <c r="R606" i="9"/>
  <c r="U606" i="9"/>
  <c r="X606" i="9"/>
  <c r="L607" i="9"/>
  <c r="O607" i="9"/>
  <c r="R607" i="9"/>
  <c r="U607" i="9"/>
  <c r="X607" i="9"/>
  <c r="L608" i="9"/>
  <c r="O608" i="9"/>
  <c r="R608" i="9"/>
  <c r="U608" i="9"/>
  <c r="X608" i="9"/>
  <c r="L609" i="9"/>
  <c r="O609" i="9"/>
  <c r="R609" i="9"/>
  <c r="U609" i="9"/>
  <c r="X609" i="9"/>
  <c r="L610" i="9"/>
  <c r="O610" i="9"/>
  <c r="R610" i="9"/>
  <c r="U610" i="9"/>
  <c r="X610" i="9"/>
  <c r="L611" i="9"/>
  <c r="O611" i="9"/>
  <c r="R611" i="9"/>
  <c r="U611" i="9"/>
  <c r="X611" i="9"/>
  <c r="L612" i="9"/>
  <c r="O612" i="9"/>
  <c r="R612" i="9"/>
  <c r="U612" i="9"/>
  <c r="X612" i="9"/>
  <c r="L613" i="9"/>
  <c r="O613" i="9"/>
  <c r="R613" i="9"/>
  <c r="U613" i="9"/>
  <c r="X613" i="9"/>
  <c r="L614" i="9"/>
  <c r="O614" i="9"/>
  <c r="R614" i="9"/>
  <c r="U614" i="9"/>
  <c r="X614" i="9"/>
  <c r="L615" i="9"/>
  <c r="O615" i="9"/>
  <c r="R615" i="9"/>
  <c r="U615" i="9"/>
  <c r="X615" i="9"/>
  <c r="L616" i="9"/>
  <c r="O616" i="9"/>
  <c r="R616" i="9"/>
  <c r="U616" i="9"/>
  <c r="X616" i="9"/>
  <c r="L617" i="9"/>
  <c r="O617" i="9"/>
  <c r="R617" i="9"/>
  <c r="U617" i="9"/>
  <c r="X617" i="9"/>
  <c r="L618" i="9"/>
  <c r="O618" i="9"/>
  <c r="R618" i="9"/>
  <c r="U618" i="9"/>
  <c r="X618" i="9"/>
  <c r="L619" i="9"/>
  <c r="O619" i="9"/>
  <c r="R619" i="9"/>
  <c r="U619" i="9"/>
  <c r="X619" i="9"/>
  <c r="L620" i="9"/>
  <c r="O620" i="9"/>
  <c r="R620" i="9"/>
  <c r="U620" i="9"/>
  <c r="X620" i="9"/>
  <c r="X578" i="9"/>
  <c r="U578" i="9"/>
  <c r="R578" i="9"/>
  <c r="O578" i="9"/>
  <c r="L578" i="9"/>
  <c r="AA579" i="9" l="1"/>
  <c r="AA581" i="9"/>
  <c r="AA620" i="9"/>
  <c r="AA589" i="9"/>
  <c r="AA611" i="9"/>
  <c r="AA601" i="9"/>
  <c r="AA597" i="9"/>
  <c r="AA584" i="9"/>
  <c r="AA609" i="9"/>
  <c r="AA617" i="9"/>
  <c r="AA613" i="9"/>
  <c r="AA605" i="9"/>
  <c r="AA600" i="9"/>
  <c r="AA593" i="9"/>
  <c r="AA585" i="9"/>
  <c r="AA612" i="9"/>
  <c r="AA580" i="9"/>
  <c r="AA603" i="9"/>
  <c r="AA592" i="9"/>
  <c r="AA604" i="9"/>
  <c r="AA616" i="9"/>
  <c r="AA607" i="9"/>
  <c r="AA596" i="9"/>
  <c r="AA608" i="9"/>
  <c r="AA602" i="9"/>
  <c r="AA599" i="9"/>
  <c r="AA588" i="9"/>
  <c r="AA578" i="9"/>
  <c r="AA614" i="9"/>
  <c r="AA582" i="9"/>
  <c r="AA594" i="9"/>
  <c r="AA591" i="9"/>
  <c r="AA606" i="9"/>
  <c r="AA618" i="9"/>
  <c r="AA615" i="9"/>
  <c r="AA586" i="9"/>
  <c r="AA583" i="9"/>
  <c r="AA598" i="9"/>
  <c r="AA595" i="9"/>
  <c r="AA610" i="9"/>
  <c r="AA619" i="9"/>
  <c r="AA590" i="9"/>
  <c r="AA587" i="9"/>
  <c r="X577" i="9" l="1"/>
  <c r="U577" i="9"/>
  <c r="R577" i="9"/>
  <c r="O577" i="9"/>
  <c r="L577" i="9"/>
  <c r="I577" i="9"/>
  <c r="AA577" i="9" l="1"/>
  <c r="W190" i="9"/>
  <c r="I503" i="9" l="1"/>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L504" i="9"/>
  <c r="O504" i="9"/>
  <c r="R504" i="9"/>
  <c r="U504" i="9"/>
  <c r="X504" i="9"/>
  <c r="L505" i="9"/>
  <c r="O505" i="9"/>
  <c r="R505" i="9"/>
  <c r="U505" i="9"/>
  <c r="X505" i="9"/>
  <c r="L506" i="9"/>
  <c r="O506" i="9"/>
  <c r="R506" i="9"/>
  <c r="U506" i="9"/>
  <c r="X506" i="9"/>
  <c r="L507" i="9"/>
  <c r="O507" i="9"/>
  <c r="R507" i="9"/>
  <c r="U507" i="9"/>
  <c r="X507" i="9"/>
  <c r="L508" i="9"/>
  <c r="O508" i="9"/>
  <c r="R508" i="9"/>
  <c r="U508" i="9"/>
  <c r="X508" i="9"/>
  <c r="L509" i="9"/>
  <c r="O509" i="9"/>
  <c r="R509" i="9"/>
  <c r="U509" i="9"/>
  <c r="X509" i="9"/>
  <c r="L510" i="9"/>
  <c r="O510" i="9"/>
  <c r="R510" i="9"/>
  <c r="U510" i="9"/>
  <c r="X510" i="9"/>
  <c r="L511" i="9"/>
  <c r="O511" i="9"/>
  <c r="R511" i="9"/>
  <c r="U511" i="9"/>
  <c r="X511" i="9"/>
  <c r="L512" i="9"/>
  <c r="O512" i="9"/>
  <c r="R512" i="9"/>
  <c r="U512" i="9"/>
  <c r="X512" i="9"/>
  <c r="L513" i="9"/>
  <c r="O513" i="9"/>
  <c r="R513" i="9"/>
  <c r="U513" i="9"/>
  <c r="X513" i="9"/>
  <c r="L514" i="9"/>
  <c r="O514" i="9"/>
  <c r="R514" i="9"/>
  <c r="U514" i="9"/>
  <c r="X514" i="9"/>
  <c r="L515" i="9"/>
  <c r="O515" i="9"/>
  <c r="R515" i="9"/>
  <c r="U515" i="9"/>
  <c r="X515" i="9"/>
  <c r="L516" i="9"/>
  <c r="O516" i="9"/>
  <c r="R516" i="9"/>
  <c r="U516" i="9"/>
  <c r="X516" i="9"/>
  <c r="L517" i="9"/>
  <c r="O517" i="9"/>
  <c r="R517" i="9"/>
  <c r="U517" i="9"/>
  <c r="X517" i="9"/>
  <c r="L518" i="9"/>
  <c r="O518" i="9"/>
  <c r="R518" i="9"/>
  <c r="U518" i="9"/>
  <c r="X518" i="9"/>
  <c r="L519" i="9"/>
  <c r="O519" i="9"/>
  <c r="R519" i="9"/>
  <c r="U519" i="9"/>
  <c r="X519" i="9"/>
  <c r="L520" i="9"/>
  <c r="O520" i="9"/>
  <c r="R520" i="9"/>
  <c r="U520" i="9"/>
  <c r="X520" i="9"/>
  <c r="L521" i="9"/>
  <c r="O521" i="9"/>
  <c r="R521" i="9"/>
  <c r="U521" i="9"/>
  <c r="X521" i="9"/>
  <c r="L522" i="9"/>
  <c r="O522" i="9"/>
  <c r="R522" i="9"/>
  <c r="U522" i="9"/>
  <c r="X522" i="9"/>
  <c r="L523" i="9"/>
  <c r="O523" i="9"/>
  <c r="R523" i="9"/>
  <c r="U523" i="9"/>
  <c r="X523" i="9"/>
  <c r="L524" i="9"/>
  <c r="O524" i="9"/>
  <c r="R524" i="9"/>
  <c r="U524" i="9"/>
  <c r="X524" i="9"/>
  <c r="L525" i="9"/>
  <c r="O525" i="9"/>
  <c r="R525" i="9"/>
  <c r="U525" i="9"/>
  <c r="X525" i="9"/>
  <c r="L526" i="9"/>
  <c r="O526" i="9"/>
  <c r="R526" i="9"/>
  <c r="U526" i="9"/>
  <c r="X526" i="9"/>
  <c r="L527" i="9"/>
  <c r="O527" i="9"/>
  <c r="R527" i="9"/>
  <c r="U527" i="9"/>
  <c r="X527" i="9"/>
  <c r="L528" i="9"/>
  <c r="O528" i="9"/>
  <c r="R528" i="9"/>
  <c r="U528" i="9"/>
  <c r="X528" i="9"/>
  <c r="L529" i="9"/>
  <c r="O529" i="9"/>
  <c r="R529" i="9"/>
  <c r="U529" i="9"/>
  <c r="X529" i="9"/>
  <c r="L530" i="9"/>
  <c r="O530" i="9"/>
  <c r="R530" i="9"/>
  <c r="U530" i="9"/>
  <c r="X530" i="9"/>
  <c r="L531" i="9"/>
  <c r="O531" i="9"/>
  <c r="R531" i="9"/>
  <c r="U531" i="9"/>
  <c r="X531" i="9"/>
  <c r="L532" i="9"/>
  <c r="O532" i="9"/>
  <c r="R532" i="9"/>
  <c r="U532" i="9"/>
  <c r="X532" i="9"/>
  <c r="L533" i="9"/>
  <c r="O533" i="9"/>
  <c r="R533" i="9"/>
  <c r="U533" i="9"/>
  <c r="X533" i="9"/>
  <c r="L534" i="9"/>
  <c r="O534" i="9"/>
  <c r="R534" i="9"/>
  <c r="U534" i="9"/>
  <c r="X534" i="9"/>
  <c r="L535" i="9"/>
  <c r="O535" i="9"/>
  <c r="R535" i="9"/>
  <c r="U535" i="9"/>
  <c r="X535" i="9"/>
  <c r="L536" i="9"/>
  <c r="O536" i="9"/>
  <c r="R536" i="9"/>
  <c r="U536" i="9"/>
  <c r="X536" i="9"/>
  <c r="L537" i="9"/>
  <c r="O537" i="9"/>
  <c r="R537" i="9"/>
  <c r="U537" i="9"/>
  <c r="X537" i="9"/>
  <c r="L538" i="9"/>
  <c r="O538" i="9"/>
  <c r="R538" i="9"/>
  <c r="U538" i="9"/>
  <c r="X538" i="9"/>
  <c r="L539" i="9"/>
  <c r="O539" i="9"/>
  <c r="R539" i="9"/>
  <c r="U539" i="9"/>
  <c r="X539" i="9"/>
  <c r="L540" i="9"/>
  <c r="O540" i="9"/>
  <c r="R540" i="9"/>
  <c r="U540" i="9"/>
  <c r="X540" i="9"/>
  <c r="L541" i="9"/>
  <c r="O541" i="9"/>
  <c r="R541" i="9"/>
  <c r="U541" i="9"/>
  <c r="X541" i="9"/>
  <c r="L542" i="9"/>
  <c r="O542" i="9"/>
  <c r="R542" i="9"/>
  <c r="U542" i="9"/>
  <c r="X542" i="9"/>
  <c r="L543" i="9"/>
  <c r="O543" i="9"/>
  <c r="R543" i="9"/>
  <c r="U543" i="9"/>
  <c r="X543" i="9"/>
  <c r="L544" i="9"/>
  <c r="O544" i="9"/>
  <c r="R544" i="9"/>
  <c r="U544" i="9"/>
  <c r="X544" i="9"/>
  <c r="L545" i="9"/>
  <c r="O545" i="9"/>
  <c r="R545" i="9"/>
  <c r="U545" i="9"/>
  <c r="X545" i="9"/>
  <c r="L546" i="9"/>
  <c r="O546" i="9"/>
  <c r="R546" i="9"/>
  <c r="U546" i="9"/>
  <c r="X546" i="9"/>
  <c r="L547" i="9"/>
  <c r="O547" i="9"/>
  <c r="R547" i="9"/>
  <c r="U547" i="9"/>
  <c r="X547" i="9"/>
  <c r="L548" i="9"/>
  <c r="O548" i="9"/>
  <c r="R548" i="9"/>
  <c r="U548" i="9"/>
  <c r="X548" i="9"/>
  <c r="L549" i="9"/>
  <c r="O549" i="9"/>
  <c r="R549" i="9"/>
  <c r="U549" i="9"/>
  <c r="X549" i="9"/>
  <c r="L550" i="9"/>
  <c r="O550" i="9"/>
  <c r="R550" i="9"/>
  <c r="U550" i="9"/>
  <c r="X550" i="9"/>
  <c r="L551" i="9"/>
  <c r="O551" i="9"/>
  <c r="R551" i="9"/>
  <c r="U551" i="9"/>
  <c r="X551" i="9"/>
  <c r="L552" i="9"/>
  <c r="O552" i="9"/>
  <c r="R552" i="9"/>
  <c r="U552" i="9"/>
  <c r="X552" i="9"/>
  <c r="L553" i="9"/>
  <c r="O553" i="9"/>
  <c r="R553" i="9"/>
  <c r="U553" i="9"/>
  <c r="X553" i="9"/>
  <c r="L554" i="9"/>
  <c r="O554" i="9"/>
  <c r="R554" i="9"/>
  <c r="U554" i="9"/>
  <c r="X554" i="9"/>
  <c r="L555" i="9"/>
  <c r="O555" i="9"/>
  <c r="R555" i="9"/>
  <c r="U555" i="9"/>
  <c r="X555" i="9"/>
  <c r="L556" i="9"/>
  <c r="O556" i="9"/>
  <c r="R556" i="9"/>
  <c r="U556" i="9"/>
  <c r="X556" i="9"/>
  <c r="L557" i="9"/>
  <c r="O557" i="9"/>
  <c r="R557" i="9"/>
  <c r="U557" i="9"/>
  <c r="X557" i="9"/>
  <c r="L558" i="9"/>
  <c r="O558" i="9"/>
  <c r="R558" i="9"/>
  <c r="U558" i="9"/>
  <c r="X558" i="9"/>
  <c r="L559" i="9"/>
  <c r="O559" i="9"/>
  <c r="R559" i="9"/>
  <c r="U559" i="9"/>
  <c r="X559" i="9"/>
  <c r="L560" i="9"/>
  <c r="O560" i="9"/>
  <c r="R560" i="9"/>
  <c r="U560" i="9"/>
  <c r="X560" i="9"/>
  <c r="L561" i="9"/>
  <c r="O561" i="9"/>
  <c r="R561" i="9"/>
  <c r="U561" i="9"/>
  <c r="X561" i="9"/>
  <c r="L562" i="9"/>
  <c r="O562" i="9"/>
  <c r="R562" i="9"/>
  <c r="U562" i="9"/>
  <c r="X562" i="9"/>
  <c r="L563" i="9"/>
  <c r="O563" i="9"/>
  <c r="R563" i="9"/>
  <c r="U563" i="9"/>
  <c r="X563" i="9"/>
  <c r="L564" i="9"/>
  <c r="O564" i="9"/>
  <c r="R564" i="9"/>
  <c r="U564" i="9"/>
  <c r="X564" i="9"/>
  <c r="L565" i="9"/>
  <c r="O565" i="9"/>
  <c r="R565" i="9"/>
  <c r="U565" i="9"/>
  <c r="X565" i="9"/>
  <c r="L566" i="9"/>
  <c r="O566" i="9"/>
  <c r="R566" i="9"/>
  <c r="U566" i="9"/>
  <c r="X566" i="9"/>
  <c r="L567" i="9"/>
  <c r="O567" i="9"/>
  <c r="R567" i="9"/>
  <c r="U567" i="9"/>
  <c r="X567" i="9"/>
  <c r="L568" i="9"/>
  <c r="O568" i="9"/>
  <c r="R568" i="9"/>
  <c r="U568" i="9"/>
  <c r="X568" i="9"/>
  <c r="L569" i="9"/>
  <c r="O569" i="9"/>
  <c r="R569" i="9"/>
  <c r="U569" i="9"/>
  <c r="X569" i="9"/>
  <c r="L570" i="9"/>
  <c r="O570" i="9"/>
  <c r="R570" i="9"/>
  <c r="U570" i="9"/>
  <c r="X570" i="9"/>
  <c r="L571" i="9"/>
  <c r="O571" i="9"/>
  <c r="R571" i="9"/>
  <c r="U571" i="9"/>
  <c r="X571" i="9"/>
  <c r="L572" i="9"/>
  <c r="O572" i="9"/>
  <c r="R572" i="9"/>
  <c r="U572" i="9"/>
  <c r="X572" i="9"/>
  <c r="L573" i="9"/>
  <c r="O573" i="9"/>
  <c r="R573" i="9"/>
  <c r="U573" i="9"/>
  <c r="X573" i="9"/>
  <c r="L574" i="9"/>
  <c r="O574" i="9"/>
  <c r="R574" i="9"/>
  <c r="U574" i="9"/>
  <c r="X574" i="9"/>
  <c r="L575" i="9"/>
  <c r="O575" i="9"/>
  <c r="R575" i="9"/>
  <c r="U575" i="9"/>
  <c r="X575" i="9"/>
  <c r="L576" i="9"/>
  <c r="O576" i="9"/>
  <c r="R576" i="9"/>
  <c r="U576" i="9"/>
  <c r="X576" i="9"/>
  <c r="X503" i="9"/>
  <c r="U503" i="9"/>
  <c r="R503" i="9"/>
  <c r="O503" i="9"/>
  <c r="L503" i="9"/>
  <c r="AA507" i="9" l="1"/>
  <c r="AA557" i="9"/>
  <c r="AA546" i="9"/>
  <c r="AA539" i="9"/>
  <c r="AA575" i="9"/>
  <c r="AA571" i="9"/>
  <c r="AA559" i="9"/>
  <c r="AA555" i="9"/>
  <c r="AA525" i="9"/>
  <c r="AA514" i="9"/>
  <c r="AA561" i="9"/>
  <c r="AA542" i="9"/>
  <c r="AA574" i="9"/>
  <c r="AA567" i="9"/>
  <c r="AA529" i="9"/>
  <c r="AA510" i="9"/>
  <c r="AA551" i="9"/>
  <c r="AA535" i="9"/>
  <c r="AA563" i="9"/>
  <c r="AA519" i="9"/>
  <c r="AA547" i="9"/>
  <c r="AA543" i="9"/>
  <c r="AA531" i="9"/>
  <c r="AA527" i="9"/>
  <c r="AA523" i="9"/>
  <c r="AA515" i="9"/>
  <c r="AA511" i="9"/>
  <c r="AA541" i="9"/>
  <c r="AA532" i="9"/>
  <c r="AA526" i="9"/>
  <c r="AA509" i="9"/>
  <c r="AA503" i="9"/>
  <c r="AA558" i="9"/>
  <c r="AA553" i="9"/>
  <c r="AA538" i="9"/>
  <c r="AA521" i="9"/>
  <c r="AA506" i="9"/>
  <c r="AA565" i="9"/>
  <c r="AA550" i="9"/>
  <c r="AA533" i="9"/>
  <c r="AA518" i="9"/>
  <c r="AA573" i="9"/>
  <c r="AA570" i="9"/>
  <c r="AA562" i="9"/>
  <c r="AA545" i="9"/>
  <c r="AA530" i="9"/>
  <c r="AA513" i="9"/>
  <c r="AA569" i="9"/>
  <c r="AA560" i="9"/>
  <c r="AA554" i="9"/>
  <c r="AA537" i="9"/>
  <c r="AA528" i="9"/>
  <c r="AA522" i="9"/>
  <c r="AA572" i="9"/>
  <c r="AA566" i="9"/>
  <c r="AA549" i="9"/>
  <c r="AA540" i="9"/>
  <c r="AA534" i="9"/>
  <c r="AA517" i="9"/>
  <c r="AA508" i="9"/>
  <c r="AA505" i="9"/>
  <c r="AA564" i="9"/>
  <c r="AA576" i="9"/>
  <c r="AA544" i="9"/>
  <c r="AA512" i="9"/>
  <c r="AA556" i="9"/>
  <c r="AA524" i="9"/>
  <c r="AA568" i="9"/>
  <c r="AA536" i="9"/>
  <c r="AA504" i="9"/>
  <c r="AA548" i="9"/>
  <c r="AA516" i="9"/>
  <c r="AA552" i="9"/>
  <c r="AA520" i="9"/>
  <c r="I168" i="9"/>
  <c r="L168" i="9"/>
  <c r="O168" i="9"/>
  <c r="R168" i="9"/>
  <c r="U168" i="9"/>
  <c r="X168" i="9"/>
  <c r="AA168" i="9" l="1"/>
  <c r="L458" i="9" l="1"/>
  <c r="O458" i="9"/>
  <c r="R458" i="9"/>
  <c r="U458" i="9"/>
  <c r="X458" i="9"/>
  <c r="L459" i="9"/>
  <c r="O459" i="9"/>
  <c r="R459" i="9"/>
  <c r="U459" i="9"/>
  <c r="X459" i="9"/>
  <c r="L460" i="9"/>
  <c r="O460" i="9"/>
  <c r="R460" i="9"/>
  <c r="U460" i="9"/>
  <c r="X460" i="9"/>
  <c r="L461" i="9"/>
  <c r="O461" i="9"/>
  <c r="R461" i="9"/>
  <c r="U461" i="9"/>
  <c r="X461" i="9"/>
  <c r="L462" i="9"/>
  <c r="O462" i="9"/>
  <c r="R462" i="9"/>
  <c r="U462" i="9"/>
  <c r="X462" i="9"/>
  <c r="L463" i="9"/>
  <c r="O463" i="9"/>
  <c r="R463" i="9"/>
  <c r="U463" i="9"/>
  <c r="X463" i="9"/>
  <c r="L464" i="9"/>
  <c r="O464" i="9"/>
  <c r="R464" i="9"/>
  <c r="U464" i="9"/>
  <c r="X464" i="9"/>
  <c r="L465" i="9"/>
  <c r="O465" i="9"/>
  <c r="R465" i="9"/>
  <c r="U465" i="9"/>
  <c r="X465" i="9"/>
  <c r="L466" i="9"/>
  <c r="O466" i="9"/>
  <c r="R466" i="9"/>
  <c r="U466" i="9"/>
  <c r="X466" i="9"/>
  <c r="L467" i="9"/>
  <c r="O467" i="9"/>
  <c r="R467" i="9"/>
  <c r="U467" i="9"/>
  <c r="X467" i="9"/>
  <c r="L468" i="9"/>
  <c r="O468" i="9"/>
  <c r="R468" i="9"/>
  <c r="U468" i="9"/>
  <c r="X468" i="9"/>
  <c r="L469" i="9"/>
  <c r="O469" i="9"/>
  <c r="R469" i="9"/>
  <c r="U469" i="9"/>
  <c r="X469" i="9"/>
  <c r="L470" i="9"/>
  <c r="O470" i="9"/>
  <c r="R470" i="9"/>
  <c r="U470" i="9"/>
  <c r="X470" i="9"/>
  <c r="L471" i="9"/>
  <c r="O471" i="9"/>
  <c r="R471" i="9"/>
  <c r="U471" i="9"/>
  <c r="X471" i="9"/>
  <c r="L472" i="9"/>
  <c r="O472" i="9"/>
  <c r="R472" i="9"/>
  <c r="U472" i="9"/>
  <c r="X472" i="9"/>
  <c r="L473" i="9"/>
  <c r="O473" i="9"/>
  <c r="R473" i="9"/>
  <c r="U473" i="9"/>
  <c r="X473" i="9"/>
  <c r="L474" i="9"/>
  <c r="O474" i="9"/>
  <c r="R474" i="9"/>
  <c r="U474" i="9"/>
  <c r="X474" i="9"/>
  <c r="L475" i="9"/>
  <c r="O475" i="9"/>
  <c r="R475" i="9"/>
  <c r="U475" i="9"/>
  <c r="X475" i="9"/>
  <c r="L476" i="9"/>
  <c r="O476" i="9"/>
  <c r="R476" i="9"/>
  <c r="U476" i="9"/>
  <c r="X476" i="9"/>
  <c r="L477" i="9"/>
  <c r="O477" i="9"/>
  <c r="R477" i="9"/>
  <c r="U477" i="9"/>
  <c r="X477" i="9"/>
  <c r="L478" i="9"/>
  <c r="O478" i="9"/>
  <c r="R478" i="9"/>
  <c r="U478" i="9"/>
  <c r="X478" i="9"/>
  <c r="L479" i="9"/>
  <c r="O479" i="9"/>
  <c r="R479" i="9"/>
  <c r="U479" i="9"/>
  <c r="X479" i="9"/>
  <c r="L480" i="9"/>
  <c r="O480" i="9"/>
  <c r="R480" i="9"/>
  <c r="U480" i="9"/>
  <c r="X480" i="9"/>
  <c r="L481" i="9"/>
  <c r="O481" i="9"/>
  <c r="R481" i="9"/>
  <c r="U481" i="9"/>
  <c r="X481" i="9"/>
  <c r="L482" i="9"/>
  <c r="O482" i="9"/>
  <c r="R482" i="9"/>
  <c r="U482" i="9"/>
  <c r="X482" i="9"/>
  <c r="L483" i="9"/>
  <c r="O483" i="9"/>
  <c r="R483" i="9"/>
  <c r="U483" i="9"/>
  <c r="X483" i="9"/>
  <c r="L484" i="9"/>
  <c r="O484" i="9"/>
  <c r="R484" i="9"/>
  <c r="U484" i="9"/>
  <c r="X484" i="9"/>
  <c r="L485" i="9"/>
  <c r="O485" i="9"/>
  <c r="R485" i="9"/>
  <c r="U485" i="9"/>
  <c r="X485" i="9"/>
  <c r="L486" i="9"/>
  <c r="O486" i="9"/>
  <c r="R486" i="9"/>
  <c r="U486" i="9"/>
  <c r="X486" i="9"/>
  <c r="L487" i="9"/>
  <c r="O487" i="9"/>
  <c r="R487" i="9"/>
  <c r="U487" i="9"/>
  <c r="X487" i="9"/>
  <c r="L488" i="9"/>
  <c r="O488" i="9"/>
  <c r="R488" i="9"/>
  <c r="U488" i="9"/>
  <c r="X488" i="9"/>
  <c r="L489" i="9"/>
  <c r="O489" i="9"/>
  <c r="R489" i="9"/>
  <c r="U489" i="9"/>
  <c r="X489" i="9"/>
  <c r="L490" i="9"/>
  <c r="O490" i="9"/>
  <c r="R490" i="9"/>
  <c r="U490" i="9"/>
  <c r="X490" i="9"/>
  <c r="L491" i="9"/>
  <c r="O491" i="9"/>
  <c r="R491" i="9"/>
  <c r="U491" i="9"/>
  <c r="X491" i="9"/>
  <c r="L492" i="9"/>
  <c r="O492" i="9"/>
  <c r="R492" i="9"/>
  <c r="U492" i="9"/>
  <c r="X492" i="9"/>
  <c r="L493" i="9"/>
  <c r="O493" i="9"/>
  <c r="R493" i="9"/>
  <c r="U493" i="9"/>
  <c r="X493" i="9"/>
  <c r="L494" i="9"/>
  <c r="O494" i="9"/>
  <c r="R494" i="9"/>
  <c r="U494" i="9"/>
  <c r="X494" i="9"/>
  <c r="L495" i="9"/>
  <c r="O495" i="9"/>
  <c r="R495" i="9"/>
  <c r="U495" i="9"/>
  <c r="X495" i="9"/>
  <c r="L496" i="9"/>
  <c r="O496" i="9"/>
  <c r="R496" i="9"/>
  <c r="U496" i="9"/>
  <c r="X496" i="9"/>
  <c r="L497" i="9"/>
  <c r="O497" i="9"/>
  <c r="R497" i="9"/>
  <c r="U497" i="9"/>
  <c r="X497" i="9"/>
  <c r="L498" i="9"/>
  <c r="O498" i="9"/>
  <c r="R498" i="9"/>
  <c r="U498" i="9"/>
  <c r="X498" i="9"/>
  <c r="L499" i="9"/>
  <c r="O499" i="9"/>
  <c r="R499" i="9"/>
  <c r="U499" i="9"/>
  <c r="X499" i="9"/>
  <c r="L500" i="9"/>
  <c r="O500" i="9"/>
  <c r="R500" i="9"/>
  <c r="U500" i="9"/>
  <c r="X500" i="9"/>
  <c r="L501" i="9"/>
  <c r="O501" i="9"/>
  <c r="R501" i="9"/>
  <c r="U501" i="9"/>
  <c r="X501" i="9"/>
  <c r="L502" i="9"/>
  <c r="O502" i="9"/>
  <c r="R502" i="9"/>
  <c r="U502" i="9"/>
  <c r="X502"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AA482" i="9" l="1"/>
  <c r="AA466" i="9"/>
  <c r="AA490" i="9"/>
  <c r="AA498" i="9"/>
  <c r="AA474" i="9"/>
  <c r="AA458" i="9"/>
  <c r="AA497" i="9"/>
  <c r="AA494" i="9"/>
  <c r="AA486" i="9"/>
  <c r="AA470" i="9"/>
  <c r="AA502" i="9"/>
  <c r="AA478" i="9"/>
  <c r="AA491" i="9"/>
  <c r="AA483" i="9"/>
  <c r="AA472" i="9"/>
  <c r="AA461" i="9"/>
  <c r="AA499" i="9"/>
  <c r="AA475" i="9"/>
  <c r="AA501" i="9"/>
  <c r="AA500" i="9"/>
  <c r="AA496" i="9"/>
  <c r="AA495" i="9"/>
  <c r="AA493" i="9"/>
  <c r="AA492" i="9"/>
  <c r="AA489" i="9"/>
  <c r="AA488" i="9"/>
  <c r="AA487" i="9"/>
  <c r="AA485" i="9"/>
  <c r="AA484" i="9"/>
  <c r="AA481" i="9"/>
  <c r="AA480" i="9"/>
  <c r="AA479" i="9"/>
  <c r="AA477" i="9"/>
  <c r="AA476" i="9"/>
  <c r="AA473" i="9"/>
  <c r="AA471" i="9"/>
  <c r="AA469" i="9"/>
  <c r="AA468" i="9"/>
  <c r="AA467" i="9"/>
  <c r="AA465" i="9"/>
  <c r="AA464" i="9"/>
  <c r="AA463" i="9"/>
  <c r="AA462" i="9"/>
  <c r="AA460" i="9"/>
  <c r="AA459" i="9"/>
  <c r="L435" i="9" l="1"/>
  <c r="O435" i="9"/>
  <c r="R435" i="9"/>
  <c r="U435" i="9"/>
  <c r="X435" i="9"/>
  <c r="L436" i="9"/>
  <c r="O436" i="9"/>
  <c r="R436" i="9"/>
  <c r="U436" i="9"/>
  <c r="X436" i="9"/>
  <c r="L437" i="9"/>
  <c r="O437" i="9"/>
  <c r="R437" i="9"/>
  <c r="U437" i="9"/>
  <c r="X437" i="9"/>
  <c r="L438" i="9"/>
  <c r="O438" i="9"/>
  <c r="R438" i="9"/>
  <c r="U438" i="9"/>
  <c r="X438" i="9"/>
  <c r="L439" i="9"/>
  <c r="O439" i="9"/>
  <c r="R439" i="9"/>
  <c r="U439" i="9"/>
  <c r="X439" i="9"/>
  <c r="L440" i="9"/>
  <c r="O440" i="9"/>
  <c r="R440" i="9"/>
  <c r="U440" i="9"/>
  <c r="X440" i="9"/>
  <c r="L441" i="9"/>
  <c r="O441" i="9"/>
  <c r="R441" i="9"/>
  <c r="U441" i="9"/>
  <c r="X441" i="9"/>
  <c r="L442" i="9"/>
  <c r="O442" i="9"/>
  <c r="R442" i="9"/>
  <c r="U442" i="9"/>
  <c r="X442" i="9"/>
  <c r="L443" i="9"/>
  <c r="O443" i="9"/>
  <c r="R443" i="9"/>
  <c r="U443" i="9"/>
  <c r="X443" i="9"/>
  <c r="L444" i="9"/>
  <c r="O444" i="9"/>
  <c r="R444" i="9"/>
  <c r="U444" i="9"/>
  <c r="X444" i="9"/>
  <c r="L445" i="9"/>
  <c r="O445" i="9"/>
  <c r="R445" i="9"/>
  <c r="U445" i="9"/>
  <c r="X445" i="9"/>
  <c r="L446" i="9"/>
  <c r="O446" i="9"/>
  <c r="R446" i="9"/>
  <c r="U446" i="9"/>
  <c r="X446" i="9"/>
  <c r="L447" i="9"/>
  <c r="O447" i="9"/>
  <c r="R447" i="9"/>
  <c r="U447" i="9"/>
  <c r="X447" i="9"/>
  <c r="L448" i="9"/>
  <c r="O448" i="9"/>
  <c r="R448" i="9"/>
  <c r="U448" i="9"/>
  <c r="X448" i="9"/>
  <c r="L449" i="9"/>
  <c r="O449" i="9"/>
  <c r="R449" i="9"/>
  <c r="U449" i="9"/>
  <c r="X449" i="9"/>
  <c r="L450" i="9"/>
  <c r="O450" i="9"/>
  <c r="R450" i="9"/>
  <c r="U450" i="9"/>
  <c r="X450" i="9"/>
  <c r="L451" i="9"/>
  <c r="O451" i="9"/>
  <c r="R451" i="9"/>
  <c r="U451" i="9"/>
  <c r="X451" i="9"/>
  <c r="L452" i="9"/>
  <c r="O452" i="9"/>
  <c r="R452" i="9"/>
  <c r="U452" i="9"/>
  <c r="X452" i="9"/>
  <c r="L453" i="9"/>
  <c r="O453" i="9"/>
  <c r="R453" i="9"/>
  <c r="U453" i="9"/>
  <c r="X453" i="9"/>
  <c r="L454" i="9"/>
  <c r="O454" i="9"/>
  <c r="R454" i="9"/>
  <c r="U454" i="9"/>
  <c r="X454" i="9"/>
  <c r="L455" i="9"/>
  <c r="O455" i="9"/>
  <c r="R455" i="9"/>
  <c r="U455" i="9"/>
  <c r="X455" i="9"/>
  <c r="L456" i="9"/>
  <c r="O456" i="9"/>
  <c r="R456" i="9"/>
  <c r="U456" i="9"/>
  <c r="X456" i="9"/>
  <c r="L457" i="9"/>
  <c r="O457" i="9"/>
  <c r="R457" i="9"/>
  <c r="U457" i="9"/>
  <c r="X457" i="9"/>
  <c r="X434" i="9"/>
  <c r="U434" i="9"/>
  <c r="R434" i="9"/>
  <c r="O434" i="9"/>
  <c r="L434" i="9"/>
  <c r="I434" i="9"/>
  <c r="I435" i="9"/>
  <c r="I436" i="9"/>
  <c r="I437" i="9"/>
  <c r="I438" i="9"/>
  <c r="I439" i="9"/>
  <c r="I440" i="9"/>
  <c r="I441" i="9"/>
  <c r="I442" i="9"/>
  <c r="I443" i="9"/>
  <c r="I444" i="9"/>
  <c r="I445" i="9"/>
  <c r="I446" i="9"/>
  <c r="I447" i="9"/>
  <c r="I448" i="9"/>
  <c r="I449" i="9"/>
  <c r="I450" i="9"/>
  <c r="I451" i="9"/>
  <c r="I452" i="9"/>
  <c r="I453" i="9"/>
  <c r="I454" i="9"/>
  <c r="I455" i="9"/>
  <c r="I456" i="9"/>
  <c r="I457" i="9"/>
  <c r="AA451" i="9" l="1"/>
  <c r="AA443" i="9"/>
  <c r="AA435" i="9"/>
  <c r="AA434" i="9"/>
  <c r="AA449" i="9"/>
  <c r="AA444" i="9"/>
  <c r="AA436" i="9"/>
  <c r="AA457" i="9"/>
  <c r="AA452" i="9"/>
  <c r="AA441" i="9"/>
  <c r="AA438" i="9"/>
  <c r="AA455" i="9"/>
  <c r="AA450" i="9"/>
  <c r="AA442" i="9"/>
  <c r="AA456" i="9"/>
  <c r="AA453" i="9"/>
  <c r="AA448" i="9"/>
  <c r="AA445" i="9"/>
  <c r="AA440" i="9"/>
  <c r="AA437" i="9"/>
  <c r="AA447" i="9"/>
  <c r="AA454" i="9"/>
  <c r="AA446" i="9"/>
  <c r="AA439" i="9"/>
  <c r="L403" i="9"/>
  <c r="O403" i="9"/>
  <c r="R403" i="9"/>
  <c r="U403" i="9"/>
  <c r="X403" i="9"/>
  <c r="L404" i="9"/>
  <c r="O404" i="9"/>
  <c r="R404" i="9"/>
  <c r="U404" i="9"/>
  <c r="X404" i="9"/>
  <c r="L405" i="9"/>
  <c r="O405" i="9"/>
  <c r="R405" i="9"/>
  <c r="U405" i="9"/>
  <c r="X405" i="9"/>
  <c r="L406" i="9"/>
  <c r="O406" i="9"/>
  <c r="R406" i="9"/>
  <c r="U406" i="9"/>
  <c r="X406" i="9"/>
  <c r="L407" i="9"/>
  <c r="O407" i="9"/>
  <c r="R407" i="9"/>
  <c r="U407" i="9"/>
  <c r="X407" i="9"/>
  <c r="L408" i="9"/>
  <c r="O408" i="9"/>
  <c r="R408" i="9"/>
  <c r="U408" i="9"/>
  <c r="X408" i="9"/>
  <c r="L409" i="9"/>
  <c r="O409" i="9"/>
  <c r="R409" i="9"/>
  <c r="U409" i="9"/>
  <c r="X409" i="9"/>
  <c r="L410" i="9"/>
  <c r="O410" i="9"/>
  <c r="R410" i="9"/>
  <c r="U410" i="9"/>
  <c r="X410" i="9"/>
  <c r="L411" i="9"/>
  <c r="O411" i="9"/>
  <c r="R411" i="9"/>
  <c r="U411" i="9"/>
  <c r="X411" i="9"/>
  <c r="L412" i="9"/>
  <c r="O412" i="9"/>
  <c r="R412" i="9"/>
  <c r="U412" i="9"/>
  <c r="X412" i="9"/>
  <c r="L413" i="9"/>
  <c r="O413" i="9"/>
  <c r="R413" i="9"/>
  <c r="U413" i="9"/>
  <c r="X413" i="9"/>
  <c r="L414" i="9"/>
  <c r="O414" i="9"/>
  <c r="R414" i="9"/>
  <c r="U414" i="9"/>
  <c r="X414" i="9"/>
  <c r="L415" i="9"/>
  <c r="O415" i="9"/>
  <c r="R415" i="9"/>
  <c r="U415" i="9"/>
  <c r="X415" i="9"/>
  <c r="L416" i="9"/>
  <c r="O416" i="9"/>
  <c r="R416" i="9"/>
  <c r="U416" i="9"/>
  <c r="X416" i="9"/>
  <c r="L417" i="9"/>
  <c r="O417" i="9"/>
  <c r="R417" i="9"/>
  <c r="U417" i="9"/>
  <c r="X417" i="9"/>
  <c r="L418" i="9"/>
  <c r="O418" i="9"/>
  <c r="R418" i="9"/>
  <c r="U418" i="9"/>
  <c r="X418" i="9"/>
  <c r="L419" i="9"/>
  <c r="O419" i="9"/>
  <c r="R419" i="9"/>
  <c r="U419" i="9"/>
  <c r="X419" i="9"/>
  <c r="L420" i="9"/>
  <c r="O420" i="9"/>
  <c r="R420" i="9"/>
  <c r="U420" i="9"/>
  <c r="X420" i="9"/>
  <c r="L421" i="9"/>
  <c r="O421" i="9"/>
  <c r="R421" i="9"/>
  <c r="U421" i="9"/>
  <c r="X421" i="9"/>
  <c r="L422" i="9"/>
  <c r="O422" i="9"/>
  <c r="R422" i="9"/>
  <c r="U422" i="9"/>
  <c r="X422" i="9"/>
  <c r="L423" i="9"/>
  <c r="O423" i="9"/>
  <c r="R423" i="9"/>
  <c r="U423" i="9"/>
  <c r="X423" i="9"/>
  <c r="L424" i="9"/>
  <c r="O424" i="9"/>
  <c r="R424" i="9"/>
  <c r="U424" i="9"/>
  <c r="X424" i="9"/>
  <c r="L425" i="9"/>
  <c r="O425" i="9"/>
  <c r="R425" i="9"/>
  <c r="U425" i="9"/>
  <c r="X425" i="9"/>
  <c r="L426" i="9"/>
  <c r="O426" i="9"/>
  <c r="R426" i="9"/>
  <c r="U426" i="9"/>
  <c r="X426" i="9"/>
  <c r="L427" i="9"/>
  <c r="O427" i="9"/>
  <c r="R427" i="9"/>
  <c r="U427" i="9"/>
  <c r="X427" i="9"/>
  <c r="L428" i="9"/>
  <c r="O428" i="9"/>
  <c r="R428" i="9"/>
  <c r="U428" i="9"/>
  <c r="X428" i="9"/>
  <c r="L429" i="9"/>
  <c r="O429" i="9"/>
  <c r="R429" i="9"/>
  <c r="U429" i="9"/>
  <c r="X429" i="9"/>
  <c r="L430" i="9"/>
  <c r="O430" i="9"/>
  <c r="R430" i="9"/>
  <c r="U430" i="9"/>
  <c r="X430" i="9"/>
  <c r="L431" i="9"/>
  <c r="O431" i="9"/>
  <c r="R431" i="9"/>
  <c r="U431" i="9"/>
  <c r="X431" i="9"/>
  <c r="L432" i="9"/>
  <c r="O432" i="9"/>
  <c r="R432" i="9"/>
  <c r="U432" i="9"/>
  <c r="X432" i="9"/>
  <c r="L433" i="9"/>
  <c r="O433" i="9"/>
  <c r="R433" i="9"/>
  <c r="U433" i="9"/>
  <c r="X433"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AA429" i="9" l="1"/>
  <c r="AA421" i="9"/>
  <c r="AA417" i="9"/>
  <c r="AA409" i="9"/>
  <c r="AA433" i="9"/>
  <c r="AA425" i="9"/>
  <c r="AA413" i="9"/>
  <c r="AA405" i="9"/>
  <c r="AA424" i="9"/>
  <c r="AA422" i="9"/>
  <c r="AA427" i="9"/>
  <c r="AA407" i="9"/>
  <c r="AA404" i="9"/>
  <c r="AA419" i="9"/>
  <c r="AA416" i="9"/>
  <c r="AA414" i="9"/>
  <c r="AA431" i="9"/>
  <c r="AA428" i="9"/>
  <c r="AA426" i="9"/>
  <c r="AA411" i="9"/>
  <c r="AA408" i="9"/>
  <c r="AA406" i="9"/>
  <c r="AA423" i="9"/>
  <c r="AA420" i="9"/>
  <c r="AA418" i="9"/>
  <c r="AA432" i="9"/>
  <c r="AA430" i="9"/>
  <c r="AA403" i="9"/>
  <c r="AA415" i="9"/>
  <c r="AA412" i="9"/>
  <c r="AA410" i="9"/>
  <c r="U373" i="9" l="1"/>
  <c r="I373" i="9" l="1"/>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L374" i="9"/>
  <c r="O374" i="9"/>
  <c r="R374" i="9"/>
  <c r="U374" i="9"/>
  <c r="X374" i="9"/>
  <c r="L375" i="9"/>
  <c r="O375" i="9"/>
  <c r="R375" i="9"/>
  <c r="U375" i="9"/>
  <c r="X375" i="9"/>
  <c r="L376" i="9"/>
  <c r="O376" i="9"/>
  <c r="R376" i="9"/>
  <c r="U376" i="9"/>
  <c r="X376" i="9"/>
  <c r="L377" i="9"/>
  <c r="O377" i="9"/>
  <c r="R377" i="9"/>
  <c r="U377" i="9"/>
  <c r="X377" i="9"/>
  <c r="L378" i="9"/>
  <c r="O378" i="9"/>
  <c r="R378" i="9"/>
  <c r="U378" i="9"/>
  <c r="X378" i="9"/>
  <c r="L379" i="9"/>
  <c r="O379" i="9"/>
  <c r="R379" i="9"/>
  <c r="U379" i="9"/>
  <c r="X379" i="9"/>
  <c r="L380" i="9"/>
  <c r="O380" i="9"/>
  <c r="R380" i="9"/>
  <c r="U380" i="9"/>
  <c r="X380" i="9"/>
  <c r="L381" i="9"/>
  <c r="O381" i="9"/>
  <c r="R381" i="9"/>
  <c r="U381" i="9"/>
  <c r="X381" i="9"/>
  <c r="L382" i="9"/>
  <c r="O382" i="9"/>
  <c r="R382" i="9"/>
  <c r="U382" i="9"/>
  <c r="X382" i="9"/>
  <c r="L383" i="9"/>
  <c r="O383" i="9"/>
  <c r="R383" i="9"/>
  <c r="U383" i="9"/>
  <c r="X383" i="9"/>
  <c r="L384" i="9"/>
  <c r="O384" i="9"/>
  <c r="R384" i="9"/>
  <c r="U384" i="9"/>
  <c r="X384" i="9"/>
  <c r="L385" i="9"/>
  <c r="O385" i="9"/>
  <c r="R385" i="9"/>
  <c r="U385" i="9"/>
  <c r="X385" i="9"/>
  <c r="L386" i="9"/>
  <c r="O386" i="9"/>
  <c r="R386" i="9"/>
  <c r="U386" i="9"/>
  <c r="X386" i="9"/>
  <c r="L387" i="9"/>
  <c r="O387" i="9"/>
  <c r="R387" i="9"/>
  <c r="U387" i="9"/>
  <c r="X387" i="9"/>
  <c r="L388" i="9"/>
  <c r="O388" i="9"/>
  <c r="R388" i="9"/>
  <c r="U388" i="9"/>
  <c r="X388" i="9"/>
  <c r="L389" i="9"/>
  <c r="O389" i="9"/>
  <c r="R389" i="9"/>
  <c r="U389" i="9"/>
  <c r="X389" i="9"/>
  <c r="L390" i="9"/>
  <c r="O390" i="9"/>
  <c r="R390" i="9"/>
  <c r="U390" i="9"/>
  <c r="X390" i="9"/>
  <c r="L391" i="9"/>
  <c r="O391" i="9"/>
  <c r="R391" i="9"/>
  <c r="U391" i="9"/>
  <c r="X391" i="9"/>
  <c r="L392" i="9"/>
  <c r="O392" i="9"/>
  <c r="R392" i="9"/>
  <c r="U392" i="9"/>
  <c r="X392" i="9"/>
  <c r="L393" i="9"/>
  <c r="O393" i="9"/>
  <c r="R393" i="9"/>
  <c r="U393" i="9"/>
  <c r="X393" i="9"/>
  <c r="L394" i="9"/>
  <c r="O394" i="9"/>
  <c r="R394" i="9"/>
  <c r="U394" i="9"/>
  <c r="X394" i="9"/>
  <c r="L395" i="9"/>
  <c r="O395" i="9"/>
  <c r="R395" i="9"/>
  <c r="U395" i="9"/>
  <c r="X395" i="9"/>
  <c r="L396" i="9"/>
  <c r="O396" i="9"/>
  <c r="R396" i="9"/>
  <c r="U396" i="9"/>
  <c r="X396" i="9"/>
  <c r="L397" i="9"/>
  <c r="O397" i="9"/>
  <c r="R397" i="9"/>
  <c r="U397" i="9"/>
  <c r="X397" i="9"/>
  <c r="L398" i="9"/>
  <c r="O398" i="9"/>
  <c r="R398" i="9"/>
  <c r="U398" i="9"/>
  <c r="X398" i="9"/>
  <c r="L399" i="9"/>
  <c r="O399" i="9"/>
  <c r="R399" i="9"/>
  <c r="U399" i="9"/>
  <c r="X399" i="9"/>
  <c r="L400" i="9"/>
  <c r="O400" i="9"/>
  <c r="R400" i="9"/>
  <c r="U400" i="9"/>
  <c r="X400" i="9"/>
  <c r="L401" i="9"/>
  <c r="O401" i="9"/>
  <c r="R401" i="9"/>
  <c r="U401" i="9"/>
  <c r="X401" i="9"/>
  <c r="L402" i="9"/>
  <c r="O402" i="9"/>
  <c r="R402" i="9"/>
  <c r="U402" i="9"/>
  <c r="X402" i="9"/>
  <c r="X373" i="9"/>
  <c r="R373" i="9"/>
  <c r="O373" i="9"/>
  <c r="L373" i="9"/>
  <c r="X372" i="9"/>
  <c r="U372" i="9"/>
  <c r="R372" i="9"/>
  <c r="O372" i="9"/>
  <c r="L372" i="9"/>
  <c r="I372" i="9"/>
  <c r="X371" i="9"/>
  <c r="U371" i="9"/>
  <c r="R371" i="9"/>
  <c r="O371" i="9"/>
  <c r="L371" i="9"/>
  <c r="I371" i="9"/>
  <c r="X370" i="9"/>
  <c r="U370" i="9"/>
  <c r="R370" i="9"/>
  <c r="O370" i="9"/>
  <c r="L370" i="9"/>
  <c r="I370" i="9"/>
  <c r="X369" i="9"/>
  <c r="U369" i="9"/>
  <c r="R369" i="9"/>
  <c r="O369" i="9"/>
  <c r="L369" i="9"/>
  <c r="I369" i="9"/>
  <c r="X368" i="9"/>
  <c r="U368" i="9"/>
  <c r="R368" i="9"/>
  <c r="O368" i="9"/>
  <c r="L368" i="9"/>
  <c r="I368" i="9"/>
  <c r="X367" i="9"/>
  <c r="U367" i="9"/>
  <c r="R367" i="9"/>
  <c r="O367" i="9"/>
  <c r="L367" i="9"/>
  <c r="I367" i="9"/>
  <c r="X366" i="9"/>
  <c r="U366" i="9"/>
  <c r="R366" i="9"/>
  <c r="O366" i="9"/>
  <c r="L366" i="9"/>
  <c r="I366" i="9"/>
  <c r="X365" i="9"/>
  <c r="U365" i="9"/>
  <c r="R365" i="9"/>
  <c r="O365" i="9"/>
  <c r="L365" i="9"/>
  <c r="I365" i="9"/>
  <c r="X364" i="9"/>
  <c r="U364" i="9"/>
  <c r="R364" i="9"/>
  <c r="O364" i="9"/>
  <c r="L364" i="9"/>
  <c r="I364" i="9"/>
  <c r="X363" i="9"/>
  <c r="U363" i="9"/>
  <c r="R363" i="9"/>
  <c r="O363" i="9"/>
  <c r="L363" i="9"/>
  <c r="I363" i="9"/>
  <c r="X362" i="9"/>
  <c r="U362" i="9"/>
  <c r="R362" i="9"/>
  <c r="O362" i="9"/>
  <c r="L362" i="9"/>
  <c r="I362" i="9"/>
  <c r="X361" i="9"/>
  <c r="U361" i="9"/>
  <c r="R361" i="9"/>
  <c r="O361" i="9"/>
  <c r="L361" i="9"/>
  <c r="I361" i="9"/>
  <c r="X360" i="9"/>
  <c r="U360" i="9"/>
  <c r="R360" i="9"/>
  <c r="O360" i="9"/>
  <c r="L360" i="9"/>
  <c r="I360" i="9"/>
  <c r="X359" i="9"/>
  <c r="U359" i="9"/>
  <c r="R359" i="9"/>
  <c r="O359" i="9"/>
  <c r="L359" i="9"/>
  <c r="I359" i="9"/>
  <c r="X358" i="9"/>
  <c r="U358" i="9"/>
  <c r="R358" i="9"/>
  <c r="O358" i="9"/>
  <c r="L358" i="9"/>
  <c r="I358" i="9"/>
  <c r="X357" i="9"/>
  <c r="U357" i="9"/>
  <c r="R357" i="9"/>
  <c r="O357" i="9"/>
  <c r="L357" i="9"/>
  <c r="I357" i="9"/>
  <c r="X356" i="9"/>
  <c r="U356" i="9"/>
  <c r="R356" i="9"/>
  <c r="O356" i="9"/>
  <c r="L356" i="9"/>
  <c r="I356" i="9"/>
  <c r="X355" i="9"/>
  <c r="U355" i="9"/>
  <c r="R355" i="9"/>
  <c r="O355" i="9"/>
  <c r="L355" i="9"/>
  <c r="I355" i="9"/>
  <c r="X354" i="9"/>
  <c r="U354" i="9"/>
  <c r="R354" i="9"/>
  <c r="O354" i="9"/>
  <c r="L354" i="9"/>
  <c r="I354" i="9"/>
  <c r="X353" i="9"/>
  <c r="U353" i="9"/>
  <c r="R353" i="9"/>
  <c r="O353" i="9"/>
  <c r="L353" i="9"/>
  <c r="I353" i="9"/>
  <c r="X352" i="9"/>
  <c r="U352" i="9"/>
  <c r="R352" i="9"/>
  <c r="O352" i="9"/>
  <c r="L352" i="9"/>
  <c r="I352" i="9"/>
  <c r="X351" i="9"/>
  <c r="U351" i="9"/>
  <c r="R351" i="9"/>
  <c r="O351" i="9"/>
  <c r="L351" i="9"/>
  <c r="I351" i="9"/>
  <c r="X350" i="9"/>
  <c r="U350" i="9"/>
  <c r="R350" i="9"/>
  <c r="O350" i="9"/>
  <c r="L350" i="9"/>
  <c r="I350" i="9"/>
  <c r="X349" i="9"/>
  <c r="U349" i="9"/>
  <c r="R349" i="9"/>
  <c r="O349" i="9"/>
  <c r="L349" i="9"/>
  <c r="I349" i="9"/>
  <c r="X348" i="9"/>
  <c r="U348" i="9"/>
  <c r="R348" i="9"/>
  <c r="O348" i="9"/>
  <c r="L348" i="9"/>
  <c r="I348" i="9"/>
  <c r="X347" i="9"/>
  <c r="U347" i="9"/>
  <c r="R347" i="9"/>
  <c r="O347" i="9"/>
  <c r="L347" i="9"/>
  <c r="I347" i="9"/>
  <c r="X346" i="9"/>
  <c r="U346" i="9"/>
  <c r="R346" i="9"/>
  <c r="O346" i="9"/>
  <c r="L346" i="9"/>
  <c r="I346" i="9"/>
  <c r="X345" i="9"/>
  <c r="U345" i="9"/>
  <c r="R345" i="9"/>
  <c r="O345" i="9"/>
  <c r="L345" i="9"/>
  <c r="I345" i="9"/>
  <c r="X344" i="9"/>
  <c r="U344" i="9"/>
  <c r="R344" i="9"/>
  <c r="O344" i="9"/>
  <c r="L344" i="9"/>
  <c r="I344" i="9"/>
  <c r="X343" i="9"/>
  <c r="U343" i="9"/>
  <c r="R343" i="9"/>
  <c r="O343" i="9"/>
  <c r="L343" i="9"/>
  <c r="I343" i="9"/>
  <c r="X342" i="9"/>
  <c r="U342" i="9"/>
  <c r="R342" i="9"/>
  <c r="O342" i="9"/>
  <c r="L342" i="9"/>
  <c r="I342" i="9"/>
  <c r="X341" i="9"/>
  <c r="U341" i="9"/>
  <c r="R341" i="9"/>
  <c r="O341" i="9"/>
  <c r="L341" i="9"/>
  <c r="I341" i="9"/>
  <c r="X340" i="9"/>
  <c r="U340" i="9"/>
  <c r="R340" i="9"/>
  <c r="O340" i="9"/>
  <c r="L340" i="9"/>
  <c r="I340" i="9"/>
  <c r="X339" i="9"/>
  <c r="U339" i="9"/>
  <c r="R339" i="9"/>
  <c r="O339" i="9"/>
  <c r="L339" i="9"/>
  <c r="I339" i="9"/>
  <c r="X338" i="9"/>
  <c r="U338" i="9"/>
  <c r="R338" i="9"/>
  <c r="O338" i="9"/>
  <c r="L338" i="9"/>
  <c r="I338" i="9"/>
  <c r="X337" i="9"/>
  <c r="U337" i="9"/>
  <c r="R337" i="9"/>
  <c r="O337" i="9"/>
  <c r="L337" i="9"/>
  <c r="I337" i="9"/>
  <c r="X336" i="9"/>
  <c r="U336" i="9"/>
  <c r="R336" i="9"/>
  <c r="O336" i="9"/>
  <c r="L336" i="9"/>
  <c r="I336" i="9"/>
  <c r="X335" i="9"/>
  <c r="U335" i="9"/>
  <c r="R335" i="9"/>
  <c r="O335" i="9"/>
  <c r="L335" i="9"/>
  <c r="I335" i="9"/>
  <c r="X334" i="9"/>
  <c r="U334" i="9"/>
  <c r="R334" i="9"/>
  <c r="O334" i="9"/>
  <c r="L334" i="9"/>
  <c r="I334" i="9"/>
  <c r="X333" i="9"/>
  <c r="U333" i="9"/>
  <c r="R333" i="9"/>
  <c r="O333" i="9"/>
  <c r="L333" i="9"/>
  <c r="I333" i="9"/>
  <c r="X332" i="9"/>
  <c r="U332" i="9"/>
  <c r="R332" i="9"/>
  <c r="O332" i="9"/>
  <c r="L332" i="9"/>
  <c r="I332" i="9"/>
  <c r="X331" i="9"/>
  <c r="U331" i="9"/>
  <c r="R331" i="9"/>
  <c r="O331" i="9"/>
  <c r="L331" i="9"/>
  <c r="I331" i="9"/>
  <c r="X330" i="9"/>
  <c r="U330" i="9"/>
  <c r="R330" i="9"/>
  <c r="O330" i="9"/>
  <c r="L330" i="9"/>
  <c r="I330" i="9"/>
  <c r="X329" i="9"/>
  <c r="U329" i="9"/>
  <c r="R329" i="9"/>
  <c r="O329" i="9"/>
  <c r="L329" i="9"/>
  <c r="I329" i="9"/>
  <c r="X328" i="9"/>
  <c r="U328" i="9"/>
  <c r="R328" i="9"/>
  <c r="O328" i="9"/>
  <c r="L328" i="9"/>
  <c r="I328" i="9"/>
  <c r="X327" i="9"/>
  <c r="U327" i="9"/>
  <c r="R327" i="9"/>
  <c r="O327" i="9"/>
  <c r="L327" i="9"/>
  <c r="I327" i="9"/>
  <c r="X326" i="9"/>
  <c r="U326" i="9"/>
  <c r="R326" i="9"/>
  <c r="O326" i="9"/>
  <c r="L326" i="9"/>
  <c r="I326" i="9"/>
  <c r="X325" i="9"/>
  <c r="U325" i="9"/>
  <c r="R325" i="9"/>
  <c r="O325" i="9"/>
  <c r="L325" i="9"/>
  <c r="I325" i="9"/>
  <c r="X324" i="9"/>
  <c r="U324" i="9"/>
  <c r="R324" i="9"/>
  <c r="O324" i="9"/>
  <c r="L324" i="9"/>
  <c r="I324" i="9"/>
  <c r="X323" i="9"/>
  <c r="U323" i="9"/>
  <c r="R323" i="9"/>
  <c r="O323" i="9"/>
  <c r="L323" i="9"/>
  <c r="I323" i="9"/>
  <c r="X322" i="9"/>
  <c r="U322" i="9"/>
  <c r="R322" i="9"/>
  <c r="O322" i="9"/>
  <c r="L322" i="9"/>
  <c r="I322" i="9"/>
  <c r="X321" i="9"/>
  <c r="U321" i="9"/>
  <c r="R321" i="9"/>
  <c r="O321" i="9"/>
  <c r="L321" i="9"/>
  <c r="I321" i="9"/>
  <c r="X320" i="9"/>
  <c r="U320" i="9"/>
  <c r="R320" i="9"/>
  <c r="O320" i="9"/>
  <c r="L320" i="9"/>
  <c r="I320" i="9"/>
  <c r="X319" i="9"/>
  <c r="U319" i="9"/>
  <c r="R319" i="9"/>
  <c r="O319" i="9"/>
  <c r="L319" i="9"/>
  <c r="I319" i="9"/>
  <c r="X318" i="9"/>
  <c r="U318" i="9"/>
  <c r="R318" i="9"/>
  <c r="O318" i="9"/>
  <c r="L318" i="9"/>
  <c r="I318" i="9"/>
  <c r="X317" i="9"/>
  <c r="U317" i="9"/>
  <c r="R317" i="9"/>
  <c r="O317" i="9"/>
  <c r="L317" i="9"/>
  <c r="I317" i="9"/>
  <c r="X316" i="9"/>
  <c r="U316" i="9"/>
  <c r="R316" i="9"/>
  <c r="O316" i="9"/>
  <c r="L316" i="9"/>
  <c r="I316" i="9"/>
  <c r="X315" i="9"/>
  <c r="U315" i="9"/>
  <c r="R315" i="9"/>
  <c r="O315" i="9"/>
  <c r="L315" i="9"/>
  <c r="I315" i="9"/>
  <c r="X314" i="9"/>
  <c r="U314" i="9"/>
  <c r="R314" i="9"/>
  <c r="O314" i="9"/>
  <c r="L314" i="9"/>
  <c r="I314" i="9"/>
  <c r="X313" i="9"/>
  <c r="U313" i="9"/>
  <c r="R313" i="9"/>
  <c r="O313" i="9"/>
  <c r="L313" i="9"/>
  <c r="I313" i="9"/>
  <c r="X312" i="9"/>
  <c r="U312" i="9"/>
  <c r="R312" i="9"/>
  <c r="O312" i="9"/>
  <c r="L312" i="9"/>
  <c r="I312" i="9"/>
  <c r="X311" i="9"/>
  <c r="U311" i="9"/>
  <c r="R311" i="9"/>
  <c r="O311" i="9"/>
  <c r="L311" i="9"/>
  <c r="I311" i="9"/>
  <c r="X310" i="9"/>
  <c r="U310" i="9"/>
  <c r="R310" i="9"/>
  <c r="O310" i="9"/>
  <c r="L310" i="9"/>
  <c r="I310" i="9"/>
  <c r="X309" i="9"/>
  <c r="U309" i="9"/>
  <c r="R309" i="9"/>
  <c r="O309" i="9"/>
  <c r="L309" i="9"/>
  <c r="I309" i="9"/>
  <c r="X308" i="9"/>
  <c r="U308" i="9"/>
  <c r="R308" i="9"/>
  <c r="O308" i="9"/>
  <c r="L308" i="9"/>
  <c r="I308" i="9"/>
  <c r="X307" i="9"/>
  <c r="U307" i="9"/>
  <c r="R307" i="9"/>
  <c r="O307" i="9"/>
  <c r="L307" i="9"/>
  <c r="I307" i="9"/>
  <c r="X306" i="9"/>
  <c r="U306" i="9"/>
  <c r="R306" i="9"/>
  <c r="O306" i="9"/>
  <c r="L306" i="9"/>
  <c r="I306" i="9"/>
  <c r="X305" i="9"/>
  <c r="U305" i="9"/>
  <c r="R305" i="9"/>
  <c r="O305" i="9"/>
  <c r="L305" i="9"/>
  <c r="I305" i="9"/>
  <c r="X304" i="9"/>
  <c r="U304" i="9"/>
  <c r="R304" i="9"/>
  <c r="O304" i="9"/>
  <c r="L304" i="9"/>
  <c r="I304" i="9"/>
  <c r="X303" i="9"/>
  <c r="U303" i="9"/>
  <c r="R303" i="9"/>
  <c r="O303" i="9"/>
  <c r="L303" i="9"/>
  <c r="I303" i="9"/>
  <c r="X302" i="9"/>
  <c r="U302" i="9"/>
  <c r="R302" i="9"/>
  <c r="O302" i="9"/>
  <c r="L302" i="9"/>
  <c r="I302" i="9"/>
  <c r="X301" i="9"/>
  <c r="U301" i="9"/>
  <c r="R301" i="9"/>
  <c r="O301" i="9"/>
  <c r="L301" i="9"/>
  <c r="I301" i="9"/>
  <c r="X300" i="9"/>
  <c r="U300" i="9"/>
  <c r="R300" i="9"/>
  <c r="O300" i="9"/>
  <c r="L300" i="9"/>
  <c r="I300" i="9"/>
  <c r="X299" i="9"/>
  <c r="U299" i="9"/>
  <c r="R299" i="9"/>
  <c r="O299" i="9"/>
  <c r="L299" i="9"/>
  <c r="I299" i="9"/>
  <c r="X298" i="9"/>
  <c r="U298" i="9"/>
  <c r="R298" i="9"/>
  <c r="O298" i="9"/>
  <c r="L298" i="9"/>
  <c r="I298" i="9"/>
  <c r="X297" i="9"/>
  <c r="U297" i="9"/>
  <c r="R297" i="9"/>
  <c r="O297" i="9"/>
  <c r="L297" i="9"/>
  <c r="I297" i="9"/>
  <c r="X296" i="9"/>
  <c r="U296" i="9"/>
  <c r="R296" i="9"/>
  <c r="O296" i="9"/>
  <c r="L296" i="9"/>
  <c r="I296" i="9"/>
  <c r="X295" i="9"/>
  <c r="U295" i="9"/>
  <c r="R295" i="9"/>
  <c r="O295" i="9"/>
  <c r="L295" i="9"/>
  <c r="I295" i="9"/>
  <c r="X294" i="9"/>
  <c r="U294" i="9"/>
  <c r="R294" i="9"/>
  <c r="O294" i="9"/>
  <c r="L294" i="9"/>
  <c r="I294" i="9"/>
  <c r="X293" i="9"/>
  <c r="U293" i="9"/>
  <c r="R293" i="9"/>
  <c r="O293" i="9"/>
  <c r="L293" i="9"/>
  <c r="I293" i="9"/>
  <c r="X292" i="9"/>
  <c r="U292" i="9"/>
  <c r="R292" i="9"/>
  <c r="O292" i="9"/>
  <c r="L292" i="9"/>
  <c r="I292" i="9"/>
  <c r="X291" i="9"/>
  <c r="U291" i="9"/>
  <c r="R291" i="9"/>
  <c r="O291" i="9"/>
  <c r="L291" i="9"/>
  <c r="I291" i="9"/>
  <c r="X290" i="9"/>
  <c r="U290" i="9"/>
  <c r="R290" i="9"/>
  <c r="O290" i="9"/>
  <c r="L290" i="9"/>
  <c r="I290" i="9"/>
  <c r="X289" i="9"/>
  <c r="U289" i="9"/>
  <c r="R289" i="9"/>
  <c r="O289" i="9"/>
  <c r="L289" i="9"/>
  <c r="I289" i="9"/>
  <c r="X288" i="9"/>
  <c r="U288" i="9"/>
  <c r="R288" i="9"/>
  <c r="O288" i="9"/>
  <c r="L288" i="9"/>
  <c r="I288" i="9"/>
  <c r="X287" i="9"/>
  <c r="U287" i="9"/>
  <c r="R287" i="9"/>
  <c r="O287" i="9"/>
  <c r="L287" i="9"/>
  <c r="I287" i="9"/>
  <c r="X286" i="9"/>
  <c r="U286" i="9"/>
  <c r="R286" i="9"/>
  <c r="O286" i="9"/>
  <c r="L286" i="9"/>
  <c r="I286" i="9"/>
  <c r="X285" i="9"/>
  <c r="U285" i="9"/>
  <c r="R285" i="9"/>
  <c r="O285" i="9"/>
  <c r="L285" i="9"/>
  <c r="I285" i="9"/>
  <c r="X284" i="9"/>
  <c r="U284" i="9"/>
  <c r="R284" i="9"/>
  <c r="O284" i="9"/>
  <c r="L284" i="9"/>
  <c r="I284" i="9"/>
  <c r="X283" i="9"/>
  <c r="U283" i="9"/>
  <c r="R283" i="9"/>
  <c r="O283" i="9"/>
  <c r="L283" i="9"/>
  <c r="I283" i="9"/>
  <c r="X282" i="9"/>
  <c r="U282" i="9"/>
  <c r="R282" i="9"/>
  <c r="O282" i="9"/>
  <c r="L282" i="9"/>
  <c r="I282" i="9"/>
  <c r="X281" i="9"/>
  <c r="U281" i="9"/>
  <c r="R281" i="9"/>
  <c r="O281" i="9"/>
  <c r="L281" i="9"/>
  <c r="I281" i="9"/>
  <c r="X280" i="9"/>
  <c r="U280" i="9"/>
  <c r="R280" i="9"/>
  <c r="O280" i="9"/>
  <c r="L280" i="9"/>
  <c r="I280" i="9"/>
  <c r="X279" i="9"/>
  <c r="U279" i="9"/>
  <c r="R279" i="9"/>
  <c r="O279" i="9"/>
  <c r="L279" i="9"/>
  <c r="I279" i="9"/>
  <c r="X278" i="9"/>
  <c r="U278" i="9"/>
  <c r="R278" i="9"/>
  <c r="O278" i="9"/>
  <c r="L278" i="9"/>
  <c r="I278" i="9"/>
  <c r="X277" i="9"/>
  <c r="U277" i="9"/>
  <c r="R277" i="9"/>
  <c r="O277" i="9"/>
  <c r="L277" i="9"/>
  <c r="I277" i="9"/>
  <c r="X276" i="9"/>
  <c r="U276" i="9"/>
  <c r="R276" i="9"/>
  <c r="O276" i="9"/>
  <c r="L276" i="9"/>
  <c r="I276" i="9"/>
  <c r="X275" i="9"/>
  <c r="U275" i="9"/>
  <c r="R275" i="9"/>
  <c r="O275" i="9"/>
  <c r="L275" i="9"/>
  <c r="I275" i="9"/>
  <c r="X274" i="9"/>
  <c r="U274" i="9"/>
  <c r="R274" i="9"/>
  <c r="O274" i="9"/>
  <c r="L274" i="9"/>
  <c r="I274" i="9"/>
  <c r="X273" i="9"/>
  <c r="U273" i="9"/>
  <c r="R273" i="9"/>
  <c r="O273" i="9"/>
  <c r="L273" i="9"/>
  <c r="I273" i="9"/>
  <c r="X272" i="9"/>
  <c r="U272" i="9"/>
  <c r="R272" i="9"/>
  <c r="O272" i="9"/>
  <c r="L272" i="9"/>
  <c r="I272" i="9"/>
  <c r="X271" i="9"/>
  <c r="U271" i="9"/>
  <c r="R271" i="9"/>
  <c r="O271" i="9"/>
  <c r="L271" i="9"/>
  <c r="I271" i="9"/>
  <c r="X270" i="9"/>
  <c r="U270" i="9"/>
  <c r="R270" i="9"/>
  <c r="O270" i="9"/>
  <c r="L270" i="9"/>
  <c r="I270" i="9"/>
  <c r="X269" i="9"/>
  <c r="U269" i="9"/>
  <c r="R269" i="9"/>
  <c r="O269" i="9"/>
  <c r="L269" i="9"/>
  <c r="I269" i="9"/>
  <c r="X268" i="9"/>
  <c r="U268" i="9"/>
  <c r="R268" i="9"/>
  <c r="O268" i="9"/>
  <c r="L268" i="9"/>
  <c r="I268" i="9"/>
  <c r="X267" i="9"/>
  <c r="U267" i="9"/>
  <c r="R267" i="9"/>
  <c r="O267" i="9"/>
  <c r="L267" i="9"/>
  <c r="I267" i="9"/>
  <c r="X266" i="9"/>
  <c r="U266" i="9"/>
  <c r="R266" i="9"/>
  <c r="O266" i="9"/>
  <c r="L266" i="9"/>
  <c r="I266" i="9"/>
  <c r="X265" i="9"/>
  <c r="U265" i="9"/>
  <c r="R265" i="9"/>
  <c r="O265" i="9"/>
  <c r="L265" i="9"/>
  <c r="I265" i="9"/>
  <c r="X264" i="9"/>
  <c r="U264" i="9"/>
  <c r="R264" i="9"/>
  <c r="O264" i="9"/>
  <c r="L264" i="9"/>
  <c r="I264" i="9"/>
  <c r="X263" i="9"/>
  <c r="U263" i="9"/>
  <c r="R263" i="9"/>
  <c r="O263" i="9"/>
  <c r="L263" i="9"/>
  <c r="I263" i="9"/>
  <c r="X262" i="9"/>
  <c r="U262" i="9"/>
  <c r="R262" i="9"/>
  <c r="O262" i="9"/>
  <c r="L262" i="9"/>
  <c r="I262" i="9"/>
  <c r="X261" i="9"/>
  <c r="U261" i="9"/>
  <c r="R261" i="9"/>
  <c r="O261" i="9"/>
  <c r="L261" i="9"/>
  <c r="I261" i="9"/>
  <c r="X260" i="9"/>
  <c r="U260" i="9"/>
  <c r="R260" i="9"/>
  <c r="O260" i="9"/>
  <c r="L260" i="9"/>
  <c r="I260" i="9"/>
  <c r="X259" i="9"/>
  <c r="U259" i="9"/>
  <c r="R259" i="9"/>
  <c r="O259" i="9"/>
  <c r="L259" i="9"/>
  <c r="I259" i="9"/>
  <c r="X258" i="9"/>
  <c r="U258" i="9"/>
  <c r="R258" i="9"/>
  <c r="O258" i="9"/>
  <c r="L258" i="9"/>
  <c r="I258" i="9"/>
  <c r="X257" i="9"/>
  <c r="U257" i="9"/>
  <c r="R257" i="9"/>
  <c r="O257" i="9"/>
  <c r="L257" i="9"/>
  <c r="I257" i="9"/>
  <c r="X256" i="9"/>
  <c r="U256" i="9"/>
  <c r="R256" i="9"/>
  <c r="O256" i="9"/>
  <c r="L256" i="9"/>
  <c r="I256" i="9"/>
  <c r="X255" i="9"/>
  <c r="U255" i="9"/>
  <c r="R255" i="9"/>
  <c r="O255" i="9"/>
  <c r="L255" i="9"/>
  <c r="I255" i="9"/>
  <c r="X254" i="9"/>
  <c r="U254" i="9"/>
  <c r="R254" i="9"/>
  <c r="O254" i="9"/>
  <c r="L254" i="9"/>
  <c r="I254" i="9"/>
  <c r="X253" i="9"/>
  <c r="U253" i="9"/>
  <c r="R253" i="9"/>
  <c r="O253" i="9"/>
  <c r="L253" i="9"/>
  <c r="I253" i="9"/>
  <c r="X252" i="9"/>
  <c r="U252" i="9"/>
  <c r="R252" i="9"/>
  <c r="O252" i="9"/>
  <c r="L252" i="9"/>
  <c r="I252" i="9"/>
  <c r="X251" i="9"/>
  <c r="U251" i="9"/>
  <c r="R251" i="9"/>
  <c r="O251" i="9"/>
  <c r="L251" i="9"/>
  <c r="I251" i="9"/>
  <c r="X250" i="9"/>
  <c r="U250" i="9"/>
  <c r="R250" i="9"/>
  <c r="O250" i="9"/>
  <c r="L250" i="9"/>
  <c r="I250" i="9"/>
  <c r="X249" i="9"/>
  <c r="U249" i="9"/>
  <c r="R249" i="9"/>
  <c r="O249" i="9"/>
  <c r="L249" i="9"/>
  <c r="I249" i="9"/>
  <c r="X248" i="9"/>
  <c r="U248" i="9"/>
  <c r="R248" i="9"/>
  <c r="O248" i="9"/>
  <c r="L248" i="9"/>
  <c r="I248" i="9"/>
  <c r="X247" i="9"/>
  <c r="U247" i="9"/>
  <c r="R247" i="9"/>
  <c r="O247" i="9"/>
  <c r="L247" i="9"/>
  <c r="I247" i="9"/>
  <c r="X246" i="9"/>
  <c r="U246" i="9"/>
  <c r="R246" i="9"/>
  <c r="O246" i="9"/>
  <c r="L246" i="9"/>
  <c r="I246" i="9"/>
  <c r="X245" i="9"/>
  <c r="U245" i="9"/>
  <c r="R245" i="9"/>
  <c r="O245" i="9"/>
  <c r="L245" i="9"/>
  <c r="I245" i="9"/>
  <c r="X244" i="9"/>
  <c r="U244" i="9"/>
  <c r="R244" i="9"/>
  <c r="O244" i="9"/>
  <c r="L244" i="9"/>
  <c r="I244" i="9"/>
  <c r="X243" i="9"/>
  <c r="U243" i="9"/>
  <c r="R243" i="9"/>
  <c r="O243" i="9"/>
  <c r="L243" i="9"/>
  <c r="I243" i="9"/>
  <c r="X242" i="9"/>
  <c r="U242" i="9"/>
  <c r="R242" i="9"/>
  <c r="O242" i="9"/>
  <c r="L242" i="9"/>
  <c r="I242" i="9"/>
  <c r="X241" i="9"/>
  <c r="U241" i="9"/>
  <c r="R241" i="9"/>
  <c r="O241" i="9"/>
  <c r="L241" i="9"/>
  <c r="I241" i="9"/>
  <c r="X240" i="9"/>
  <c r="U240" i="9"/>
  <c r="R240" i="9"/>
  <c r="O240" i="9"/>
  <c r="L240" i="9"/>
  <c r="I240" i="9"/>
  <c r="X239" i="9"/>
  <c r="U239" i="9"/>
  <c r="R239" i="9"/>
  <c r="O239" i="9"/>
  <c r="L239" i="9"/>
  <c r="I239" i="9"/>
  <c r="X238" i="9"/>
  <c r="U238" i="9"/>
  <c r="R238" i="9"/>
  <c r="O238" i="9"/>
  <c r="L238" i="9"/>
  <c r="I238" i="9"/>
  <c r="X237" i="9"/>
  <c r="U237" i="9"/>
  <c r="R237" i="9"/>
  <c r="O237" i="9"/>
  <c r="L237" i="9"/>
  <c r="I237" i="9"/>
  <c r="X236" i="9"/>
  <c r="U236" i="9"/>
  <c r="R236" i="9"/>
  <c r="O236" i="9"/>
  <c r="L236" i="9"/>
  <c r="I236" i="9"/>
  <c r="X235" i="9"/>
  <c r="U235" i="9"/>
  <c r="R235" i="9"/>
  <c r="O235" i="9"/>
  <c r="L235" i="9"/>
  <c r="I235" i="9"/>
  <c r="X234" i="9"/>
  <c r="U234" i="9"/>
  <c r="R234" i="9"/>
  <c r="O234" i="9"/>
  <c r="L234" i="9"/>
  <c r="I234" i="9"/>
  <c r="X233" i="9"/>
  <c r="U233" i="9"/>
  <c r="R233" i="9"/>
  <c r="O233" i="9"/>
  <c r="L233" i="9"/>
  <c r="I233" i="9"/>
  <c r="X232" i="9"/>
  <c r="U232" i="9"/>
  <c r="R232" i="9"/>
  <c r="O232" i="9"/>
  <c r="L232" i="9"/>
  <c r="I232" i="9"/>
  <c r="X231" i="9"/>
  <c r="U231" i="9"/>
  <c r="R231" i="9"/>
  <c r="O231" i="9"/>
  <c r="L231" i="9"/>
  <c r="I231" i="9"/>
  <c r="X230" i="9"/>
  <c r="U230" i="9"/>
  <c r="R230" i="9"/>
  <c r="O230" i="9"/>
  <c r="L230" i="9"/>
  <c r="I230" i="9"/>
  <c r="X229" i="9"/>
  <c r="U229" i="9"/>
  <c r="R229" i="9"/>
  <c r="O229" i="9"/>
  <c r="L229" i="9"/>
  <c r="I229" i="9"/>
  <c r="X228" i="9"/>
  <c r="U228" i="9"/>
  <c r="R228" i="9"/>
  <c r="O228" i="9"/>
  <c r="L228" i="9"/>
  <c r="I228" i="9"/>
  <c r="X227" i="9"/>
  <c r="U227" i="9"/>
  <c r="R227" i="9"/>
  <c r="O227" i="9"/>
  <c r="L227" i="9"/>
  <c r="I227" i="9"/>
  <c r="X226" i="9"/>
  <c r="U226" i="9"/>
  <c r="R226" i="9"/>
  <c r="O226" i="9"/>
  <c r="L226" i="9"/>
  <c r="I226" i="9"/>
  <c r="X225" i="9"/>
  <c r="U225" i="9"/>
  <c r="R225" i="9"/>
  <c r="O225" i="9"/>
  <c r="L225" i="9"/>
  <c r="I225" i="9"/>
  <c r="X224" i="9"/>
  <c r="U224" i="9"/>
  <c r="R224" i="9"/>
  <c r="O224" i="9"/>
  <c r="L224" i="9"/>
  <c r="I224" i="9"/>
  <c r="X223" i="9"/>
  <c r="U223" i="9"/>
  <c r="R223" i="9"/>
  <c r="O223" i="9"/>
  <c r="L223" i="9"/>
  <c r="I223" i="9"/>
  <c r="X222" i="9"/>
  <c r="U222" i="9"/>
  <c r="R222" i="9"/>
  <c r="O222" i="9"/>
  <c r="L222" i="9"/>
  <c r="I222" i="9"/>
  <c r="X221" i="9"/>
  <c r="U221" i="9"/>
  <c r="R221" i="9"/>
  <c r="O221" i="9"/>
  <c r="L221" i="9"/>
  <c r="I221" i="9"/>
  <c r="X220" i="9"/>
  <c r="U220" i="9"/>
  <c r="R220" i="9"/>
  <c r="O220" i="9"/>
  <c r="L220" i="9"/>
  <c r="I220" i="9"/>
  <c r="X219" i="9"/>
  <c r="U219" i="9"/>
  <c r="R219" i="9"/>
  <c r="O219" i="9"/>
  <c r="L219" i="9"/>
  <c r="I219" i="9"/>
  <c r="X218" i="9"/>
  <c r="U218" i="9"/>
  <c r="R218" i="9"/>
  <c r="O218" i="9"/>
  <c r="L218" i="9"/>
  <c r="I218" i="9"/>
  <c r="X217" i="9"/>
  <c r="U217" i="9"/>
  <c r="R217" i="9"/>
  <c r="O217" i="9"/>
  <c r="L217" i="9"/>
  <c r="I217" i="9"/>
  <c r="X216" i="9"/>
  <c r="U216" i="9"/>
  <c r="R216" i="9"/>
  <c r="O216" i="9"/>
  <c r="L216" i="9"/>
  <c r="I216" i="9"/>
  <c r="X215" i="9"/>
  <c r="U215" i="9"/>
  <c r="R215" i="9"/>
  <c r="O215" i="9"/>
  <c r="L215" i="9"/>
  <c r="I215" i="9"/>
  <c r="X214" i="9"/>
  <c r="U214" i="9"/>
  <c r="R214" i="9"/>
  <c r="O214" i="9"/>
  <c r="L214" i="9"/>
  <c r="I214" i="9"/>
  <c r="X213" i="9"/>
  <c r="U213" i="9"/>
  <c r="R213" i="9"/>
  <c r="O213" i="9"/>
  <c r="L213" i="9"/>
  <c r="I213" i="9"/>
  <c r="X212" i="9"/>
  <c r="U212" i="9"/>
  <c r="R212" i="9"/>
  <c r="O212" i="9"/>
  <c r="L212" i="9"/>
  <c r="I212" i="9"/>
  <c r="X211" i="9"/>
  <c r="U211" i="9"/>
  <c r="R211" i="9"/>
  <c r="O211" i="9"/>
  <c r="L211" i="9"/>
  <c r="I211" i="9"/>
  <c r="X210" i="9"/>
  <c r="U210" i="9"/>
  <c r="R210" i="9"/>
  <c r="O210" i="9"/>
  <c r="L210" i="9"/>
  <c r="I210" i="9"/>
  <c r="X209" i="9"/>
  <c r="U209" i="9"/>
  <c r="R209" i="9"/>
  <c r="O209" i="9"/>
  <c r="L209" i="9"/>
  <c r="I209" i="9"/>
  <c r="X208" i="9"/>
  <c r="U208" i="9"/>
  <c r="R208" i="9"/>
  <c r="O208" i="9"/>
  <c r="L208" i="9"/>
  <c r="I208" i="9"/>
  <c r="X207" i="9"/>
  <c r="U207" i="9"/>
  <c r="R207" i="9"/>
  <c r="O207" i="9"/>
  <c r="L207" i="9"/>
  <c r="I207" i="9"/>
  <c r="X206" i="9"/>
  <c r="U206" i="9"/>
  <c r="R206" i="9"/>
  <c r="O206" i="9"/>
  <c r="L206" i="9"/>
  <c r="I206" i="9"/>
  <c r="X205" i="9"/>
  <c r="U205" i="9"/>
  <c r="R205" i="9"/>
  <c r="O205" i="9"/>
  <c r="L205" i="9"/>
  <c r="I205" i="9"/>
  <c r="X204" i="9"/>
  <c r="U204" i="9"/>
  <c r="R204" i="9"/>
  <c r="O204" i="9"/>
  <c r="L204" i="9"/>
  <c r="I204" i="9"/>
  <c r="X203" i="9"/>
  <c r="U203" i="9"/>
  <c r="R203" i="9"/>
  <c r="O203" i="9"/>
  <c r="L203" i="9"/>
  <c r="I203" i="9"/>
  <c r="X202" i="9"/>
  <c r="U202" i="9"/>
  <c r="R202" i="9"/>
  <c r="O202" i="9"/>
  <c r="L202" i="9"/>
  <c r="I202" i="9"/>
  <c r="X201" i="9"/>
  <c r="U201" i="9"/>
  <c r="R201" i="9"/>
  <c r="O201" i="9"/>
  <c r="L201" i="9"/>
  <c r="I201" i="9"/>
  <c r="X200" i="9"/>
  <c r="U200" i="9"/>
  <c r="R200" i="9"/>
  <c r="O200" i="9"/>
  <c r="L200" i="9"/>
  <c r="I200" i="9"/>
  <c r="X199" i="9"/>
  <c r="U199" i="9"/>
  <c r="R199" i="9"/>
  <c r="O199" i="9"/>
  <c r="L199" i="9"/>
  <c r="I199" i="9"/>
  <c r="X198" i="9"/>
  <c r="U198" i="9"/>
  <c r="R198" i="9"/>
  <c r="O198" i="9"/>
  <c r="L198" i="9"/>
  <c r="I198" i="9"/>
  <c r="X197" i="9"/>
  <c r="U197" i="9"/>
  <c r="R197" i="9"/>
  <c r="O197" i="9"/>
  <c r="L197" i="9"/>
  <c r="I197" i="9"/>
  <c r="X196" i="9"/>
  <c r="U196" i="9"/>
  <c r="R196" i="9"/>
  <c r="O196" i="9"/>
  <c r="L196" i="9"/>
  <c r="I196" i="9"/>
  <c r="X195" i="9"/>
  <c r="U195" i="9"/>
  <c r="R195" i="9"/>
  <c r="O195" i="9"/>
  <c r="L195" i="9"/>
  <c r="I195" i="9"/>
  <c r="X194" i="9"/>
  <c r="U194" i="9"/>
  <c r="R194" i="9"/>
  <c r="O194" i="9"/>
  <c r="L194" i="9"/>
  <c r="I194" i="9"/>
  <c r="X193" i="9"/>
  <c r="U193" i="9"/>
  <c r="R193" i="9"/>
  <c r="O193" i="9"/>
  <c r="L193" i="9"/>
  <c r="I193" i="9"/>
  <c r="X192" i="9"/>
  <c r="U192" i="9"/>
  <c r="R192" i="9"/>
  <c r="O192" i="9"/>
  <c r="L192" i="9"/>
  <c r="I192" i="9"/>
  <c r="X191" i="9"/>
  <c r="U191" i="9"/>
  <c r="R191" i="9"/>
  <c r="O191" i="9"/>
  <c r="L191" i="9"/>
  <c r="I191" i="9"/>
  <c r="X190" i="9"/>
  <c r="U190" i="9"/>
  <c r="R190" i="9"/>
  <c r="O190" i="9"/>
  <c r="L190" i="9"/>
  <c r="I190" i="9"/>
  <c r="X189" i="9"/>
  <c r="U189" i="9"/>
  <c r="R189" i="9"/>
  <c r="O189" i="9"/>
  <c r="L189" i="9"/>
  <c r="I189" i="9"/>
  <c r="X188" i="9"/>
  <c r="U188" i="9"/>
  <c r="R188" i="9"/>
  <c r="O188" i="9"/>
  <c r="L188" i="9"/>
  <c r="I188" i="9"/>
  <c r="X187" i="9"/>
  <c r="U187" i="9"/>
  <c r="R187" i="9"/>
  <c r="O187" i="9"/>
  <c r="L187" i="9"/>
  <c r="I187" i="9"/>
  <c r="X186" i="9"/>
  <c r="U186" i="9"/>
  <c r="R186" i="9"/>
  <c r="O186" i="9"/>
  <c r="L186" i="9"/>
  <c r="I186" i="9"/>
  <c r="X185" i="9"/>
  <c r="U185" i="9"/>
  <c r="R185" i="9"/>
  <c r="O185" i="9"/>
  <c r="L185" i="9"/>
  <c r="I185" i="9"/>
  <c r="X184" i="9"/>
  <c r="U184" i="9"/>
  <c r="R184" i="9"/>
  <c r="O184" i="9"/>
  <c r="L184" i="9"/>
  <c r="I184" i="9"/>
  <c r="X183" i="9"/>
  <c r="U183" i="9"/>
  <c r="R183" i="9"/>
  <c r="O183" i="9"/>
  <c r="L183" i="9"/>
  <c r="I183" i="9"/>
  <c r="X182" i="9"/>
  <c r="U182" i="9"/>
  <c r="R182" i="9"/>
  <c r="O182" i="9"/>
  <c r="L182" i="9"/>
  <c r="I182" i="9"/>
  <c r="X181" i="9"/>
  <c r="U181" i="9"/>
  <c r="R181" i="9"/>
  <c r="O181" i="9"/>
  <c r="L181" i="9"/>
  <c r="I181" i="9"/>
  <c r="X180" i="9"/>
  <c r="U180" i="9"/>
  <c r="R180" i="9"/>
  <c r="O180" i="9"/>
  <c r="L180" i="9"/>
  <c r="I180" i="9"/>
  <c r="X179" i="9"/>
  <c r="U179" i="9"/>
  <c r="R179" i="9"/>
  <c r="O179" i="9"/>
  <c r="L179" i="9"/>
  <c r="I179" i="9"/>
  <c r="X178" i="9"/>
  <c r="U178" i="9"/>
  <c r="R178" i="9"/>
  <c r="O178" i="9"/>
  <c r="L178" i="9"/>
  <c r="I178" i="9"/>
  <c r="X177" i="9"/>
  <c r="U177" i="9"/>
  <c r="R177" i="9"/>
  <c r="O177" i="9"/>
  <c r="L177" i="9"/>
  <c r="I177" i="9"/>
  <c r="X176" i="9"/>
  <c r="U176" i="9"/>
  <c r="R176" i="9"/>
  <c r="O176" i="9"/>
  <c r="L176" i="9"/>
  <c r="I176" i="9"/>
  <c r="X175" i="9"/>
  <c r="U175" i="9"/>
  <c r="R175" i="9"/>
  <c r="O175" i="9"/>
  <c r="L175" i="9"/>
  <c r="I175" i="9"/>
  <c r="X174" i="9"/>
  <c r="U174" i="9"/>
  <c r="R174" i="9"/>
  <c r="O174" i="9"/>
  <c r="L174" i="9"/>
  <c r="I174" i="9"/>
  <c r="X173" i="9"/>
  <c r="U173" i="9"/>
  <c r="R173" i="9"/>
  <c r="O173" i="9"/>
  <c r="L173" i="9"/>
  <c r="I173" i="9"/>
  <c r="X172" i="9"/>
  <c r="U172" i="9"/>
  <c r="R172" i="9"/>
  <c r="O172" i="9"/>
  <c r="L172" i="9"/>
  <c r="I172" i="9"/>
  <c r="X171" i="9"/>
  <c r="U171" i="9"/>
  <c r="R171" i="9"/>
  <c r="O171" i="9"/>
  <c r="L171" i="9"/>
  <c r="I171" i="9"/>
  <c r="X170" i="9"/>
  <c r="U170" i="9"/>
  <c r="R170" i="9"/>
  <c r="O170" i="9"/>
  <c r="L170" i="9"/>
  <c r="I170" i="9"/>
  <c r="X169" i="9"/>
  <c r="U169" i="9"/>
  <c r="R169" i="9"/>
  <c r="O169" i="9"/>
  <c r="L169" i="9"/>
  <c r="I169" i="9"/>
  <c r="X167" i="9"/>
  <c r="U167" i="9"/>
  <c r="R167" i="9"/>
  <c r="O167" i="9"/>
  <c r="L167" i="9"/>
  <c r="I167" i="9"/>
  <c r="X166" i="9"/>
  <c r="U166" i="9"/>
  <c r="R166" i="9"/>
  <c r="O166" i="9"/>
  <c r="L166" i="9"/>
  <c r="I166" i="9"/>
  <c r="X165" i="9"/>
  <c r="U165" i="9"/>
  <c r="R165" i="9"/>
  <c r="O165" i="9"/>
  <c r="L165" i="9"/>
  <c r="I165" i="9"/>
  <c r="X164" i="9"/>
  <c r="U164" i="9"/>
  <c r="R164" i="9"/>
  <c r="O164" i="9"/>
  <c r="L164" i="9"/>
  <c r="I164" i="9"/>
  <c r="X163" i="9"/>
  <c r="U163" i="9"/>
  <c r="R163" i="9"/>
  <c r="O163" i="9"/>
  <c r="L163" i="9"/>
  <c r="I163" i="9"/>
  <c r="X162" i="9"/>
  <c r="U162" i="9"/>
  <c r="R162" i="9"/>
  <c r="O162" i="9"/>
  <c r="L162" i="9"/>
  <c r="I162" i="9"/>
  <c r="X161" i="9"/>
  <c r="U161" i="9"/>
  <c r="R161" i="9"/>
  <c r="O161" i="9"/>
  <c r="L161" i="9"/>
  <c r="I161" i="9"/>
  <c r="X160" i="9"/>
  <c r="U160" i="9"/>
  <c r="R160" i="9"/>
  <c r="O160" i="9"/>
  <c r="L160" i="9"/>
  <c r="I160" i="9"/>
  <c r="X159" i="9"/>
  <c r="U159" i="9"/>
  <c r="R159" i="9"/>
  <c r="O159" i="9"/>
  <c r="L159" i="9"/>
  <c r="I159" i="9"/>
  <c r="X158" i="9"/>
  <c r="U158" i="9"/>
  <c r="R158" i="9"/>
  <c r="O158" i="9"/>
  <c r="L158" i="9"/>
  <c r="I158" i="9"/>
  <c r="X157" i="9"/>
  <c r="U157" i="9"/>
  <c r="R157" i="9"/>
  <c r="O157" i="9"/>
  <c r="L157" i="9"/>
  <c r="I157" i="9"/>
  <c r="X156" i="9"/>
  <c r="U156" i="9"/>
  <c r="R156" i="9"/>
  <c r="O156" i="9"/>
  <c r="L156" i="9"/>
  <c r="I156" i="9"/>
  <c r="X155" i="9"/>
  <c r="U155" i="9"/>
  <c r="R155" i="9"/>
  <c r="O155" i="9"/>
  <c r="L155" i="9"/>
  <c r="I155" i="9"/>
  <c r="X154" i="9"/>
  <c r="U154" i="9"/>
  <c r="R154" i="9"/>
  <c r="O154" i="9"/>
  <c r="L154" i="9"/>
  <c r="I154" i="9"/>
  <c r="X153" i="9"/>
  <c r="U153" i="9"/>
  <c r="R153" i="9"/>
  <c r="O153" i="9"/>
  <c r="L153" i="9"/>
  <c r="I153" i="9"/>
  <c r="X152" i="9"/>
  <c r="U152" i="9"/>
  <c r="R152" i="9"/>
  <c r="O152" i="9"/>
  <c r="L152" i="9"/>
  <c r="I152" i="9"/>
  <c r="X151" i="9"/>
  <c r="U151" i="9"/>
  <c r="R151" i="9"/>
  <c r="O151" i="9"/>
  <c r="L151" i="9"/>
  <c r="I151" i="9"/>
  <c r="X150" i="9"/>
  <c r="U150" i="9"/>
  <c r="R150" i="9"/>
  <c r="O150" i="9"/>
  <c r="L150" i="9"/>
  <c r="I150" i="9"/>
  <c r="X149" i="9"/>
  <c r="U149" i="9"/>
  <c r="R149" i="9"/>
  <c r="O149" i="9"/>
  <c r="L149" i="9"/>
  <c r="I149" i="9"/>
  <c r="X148" i="9"/>
  <c r="U148" i="9"/>
  <c r="R148" i="9"/>
  <c r="O148" i="9"/>
  <c r="L148" i="9"/>
  <c r="I148" i="9"/>
  <c r="X147" i="9"/>
  <c r="U147" i="9"/>
  <c r="R147" i="9"/>
  <c r="O147" i="9"/>
  <c r="L147" i="9"/>
  <c r="I147" i="9"/>
  <c r="X146" i="9"/>
  <c r="U146" i="9"/>
  <c r="R146" i="9"/>
  <c r="O146" i="9"/>
  <c r="L146" i="9"/>
  <c r="I146" i="9"/>
  <c r="X145" i="9"/>
  <c r="U145" i="9"/>
  <c r="R145" i="9"/>
  <c r="O145" i="9"/>
  <c r="L145" i="9"/>
  <c r="I145" i="9"/>
  <c r="X144" i="9"/>
  <c r="U144" i="9"/>
  <c r="R144" i="9"/>
  <c r="O144" i="9"/>
  <c r="L144" i="9"/>
  <c r="I144" i="9"/>
  <c r="X143" i="9"/>
  <c r="U143" i="9"/>
  <c r="R143" i="9"/>
  <c r="O143" i="9"/>
  <c r="L143" i="9"/>
  <c r="I143" i="9"/>
  <c r="X142" i="9"/>
  <c r="U142" i="9"/>
  <c r="R142" i="9"/>
  <c r="O142" i="9"/>
  <c r="L142" i="9"/>
  <c r="I142" i="9"/>
  <c r="X141" i="9"/>
  <c r="U141" i="9"/>
  <c r="R141" i="9"/>
  <c r="O141" i="9"/>
  <c r="L141" i="9"/>
  <c r="I141" i="9"/>
  <c r="X140" i="9"/>
  <c r="U140" i="9"/>
  <c r="R140" i="9"/>
  <c r="O140" i="9"/>
  <c r="L140" i="9"/>
  <c r="I140" i="9"/>
  <c r="X139" i="9"/>
  <c r="U139" i="9"/>
  <c r="R139" i="9"/>
  <c r="O139" i="9"/>
  <c r="L139" i="9"/>
  <c r="I139" i="9"/>
  <c r="X138" i="9"/>
  <c r="U138" i="9"/>
  <c r="R138" i="9"/>
  <c r="O138" i="9"/>
  <c r="L138" i="9"/>
  <c r="I138" i="9"/>
  <c r="X137" i="9"/>
  <c r="U137" i="9"/>
  <c r="R137" i="9"/>
  <c r="O137" i="9"/>
  <c r="L137" i="9"/>
  <c r="I137" i="9"/>
  <c r="X136" i="9"/>
  <c r="U136" i="9"/>
  <c r="R136" i="9"/>
  <c r="O136" i="9"/>
  <c r="L136" i="9"/>
  <c r="I136" i="9"/>
  <c r="X135" i="9"/>
  <c r="U135" i="9"/>
  <c r="R135" i="9"/>
  <c r="O135" i="9"/>
  <c r="L135" i="9"/>
  <c r="I135" i="9"/>
  <c r="X134" i="9"/>
  <c r="U134" i="9"/>
  <c r="R134" i="9"/>
  <c r="O134" i="9"/>
  <c r="L134" i="9"/>
  <c r="I134" i="9"/>
  <c r="X133" i="9"/>
  <c r="U133" i="9"/>
  <c r="R133" i="9"/>
  <c r="O133" i="9"/>
  <c r="L133" i="9"/>
  <c r="I133" i="9"/>
  <c r="X132" i="9"/>
  <c r="U132" i="9"/>
  <c r="R132" i="9"/>
  <c r="O132" i="9"/>
  <c r="L132" i="9"/>
  <c r="I132" i="9"/>
  <c r="X131" i="9"/>
  <c r="U131" i="9"/>
  <c r="R131" i="9"/>
  <c r="O131" i="9"/>
  <c r="L131" i="9"/>
  <c r="I131" i="9"/>
  <c r="X130" i="9"/>
  <c r="U130" i="9"/>
  <c r="R130" i="9"/>
  <c r="O130" i="9"/>
  <c r="L130" i="9"/>
  <c r="I130" i="9"/>
  <c r="X129" i="9"/>
  <c r="U129" i="9"/>
  <c r="R129" i="9"/>
  <c r="O129" i="9"/>
  <c r="L129" i="9"/>
  <c r="I129" i="9"/>
  <c r="X128" i="9"/>
  <c r="U128" i="9"/>
  <c r="R128" i="9"/>
  <c r="O128" i="9"/>
  <c r="L128" i="9"/>
  <c r="I128" i="9"/>
  <c r="X127" i="9"/>
  <c r="U127" i="9"/>
  <c r="R127" i="9"/>
  <c r="O127" i="9"/>
  <c r="L127" i="9"/>
  <c r="I127" i="9"/>
  <c r="X126" i="9"/>
  <c r="U126" i="9"/>
  <c r="R126" i="9"/>
  <c r="O126" i="9"/>
  <c r="L126" i="9"/>
  <c r="I126" i="9"/>
  <c r="X125" i="9"/>
  <c r="U125" i="9"/>
  <c r="R125" i="9"/>
  <c r="O125" i="9"/>
  <c r="L125" i="9"/>
  <c r="I125" i="9"/>
  <c r="X124" i="9"/>
  <c r="U124" i="9"/>
  <c r="R124" i="9"/>
  <c r="O124" i="9"/>
  <c r="L124" i="9"/>
  <c r="I124" i="9"/>
  <c r="X123" i="9"/>
  <c r="U123" i="9"/>
  <c r="R123" i="9"/>
  <c r="O123" i="9"/>
  <c r="L123" i="9"/>
  <c r="I123" i="9"/>
  <c r="X122" i="9"/>
  <c r="U122" i="9"/>
  <c r="R122" i="9"/>
  <c r="O122" i="9"/>
  <c r="L122" i="9"/>
  <c r="I122" i="9"/>
  <c r="X121" i="9"/>
  <c r="U121" i="9"/>
  <c r="R121" i="9"/>
  <c r="O121" i="9"/>
  <c r="L121" i="9"/>
  <c r="I121" i="9"/>
  <c r="X120" i="9"/>
  <c r="U120" i="9"/>
  <c r="R120" i="9"/>
  <c r="O120" i="9"/>
  <c r="L120" i="9"/>
  <c r="I120" i="9"/>
  <c r="X119" i="9"/>
  <c r="U119" i="9"/>
  <c r="R119" i="9"/>
  <c r="O119" i="9"/>
  <c r="L119" i="9"/>
  <c r="I119" i="9"/>
  <c r="X118" i="9"/>
  <c r="U118" i="9"/>
  <c r="R118" i="9"/>
  <c r="O118" i="9"/>
  <c r="L118" i="9"/>
  <c r="I118" i="9"/>
  <c r="X117" i="9"/>
  <c r="U117" i="9"/>
  <c r="R117" i="9"/>
  <c r="O117" i="9"/>
  <c r="L117" i="9"/>
  <c r="I117" i="9"/>
  <c r="X116" i="9"/>
  <c r="U116" i="9"/>
  <c r="R116" i="9"/>
  <c r="O116" i="9"/>
  <c r="L116" i="9"/>
  <c r="I116" i="9"/>
  <c r="X115" i="9"/>
  <c r="U115" i="9"/>
  <c r="R115" i="9"/>
  <c r="O115" i="9"/>
  <c r="L115" i="9"/>
  <c r="I115" i="9"/>
  <c r="X114" i="9"/>
  <c r="U114" i="9"/>
  <c r="R114" i="9"/>
  <c r="O114" i="9"/>
  <c r="L114" i="9"/>
  <c r="I114" i="9"/>
  <c r="X113" i="9"/>
  <c r="U113" i="9"/>
  <c r="R113" i="9"/>
  <c r="O113" i="9"/>
  <c r="L113" i="9"/>
  <c r="I113" i="9"/>
  <c r="X112" i="9"/>
  <c r="U112" i="9"/>
  <c r="R112" i="9"/>
  <c r="O112" i="9"/>
  <c r="L112" i="9"/>
  <c r="I112" i="9"/>
  <c r="X111" i="9"/>
  <c r="U111" i="9"/>
  <c r="R111" i="9"/>
  <c r="O111" i="9"/>
  <c r="L111" i="9"/>
  <c r="I111" i="9"/>
  <c r="X110" i="9"/>
  <c r="U110" i="9"/>
  <c r="R110" i="9"/>
  <c r="O110" i="9"/>
  <c r="L110" i="9"/>
  <c r="I110" i="9"/>
  <c r="X109" i="9"/>
  <c r="U109" i="9"/>
  <c r="R109" i="9"/>
  <c r="O109" i="9"/>
  <c r="L109" i="9"/>
  <c r="I109" i="9"/>
  <c r="X108" i="9"/>
  <c r="U108" i="9"/>
  <c r="R108" i="9"/>
  <c r="O108" i="9"/>
  <c r="L108" i="9"/>
  <c r="I108" i="9"/>
  <c r="X107" i="9"/>
  <c r="U107" i="9"/>
  <c r="R107" i="9"/>
  <c r="O107" i="9"/>
  <c r="L107" i="9"/>
  <c r="I107" i="9"/>
  <c r="X106" i="9"/>
  <c r="U106" i="9"/>
  <c r="R106" i="9"/>
  <c r="O106" i="9"/>
  <c r="L106" i="9"/>
  <c r="I106" i="9"/>
  <c r="X105" i="9"/>
  <c r="U105" i="9"/>
  <c r="R105" i="9"/>
  <c r="O105" i="9"/>
  <c r="L105" i="9"/>
  <c r="I105" i="9"/>
  <c r="X104" i="9"/>
  <c r="U104" i="9"/>
  <c r="R104" i="9"/>
  <c r="O104" i="9"/>
  <c r="L104" i="9"/>
  <c r="I104" i="9"/>
  <c r="X103" i="9"/>
  <c r="U103" i="9"/>
  <c r="R103" i="9"/>
  <c r="O103" i="9"/>
  <c r="L103" i="9"/>
  <c r="I103" i="9"/>
  <c r="X102" i="9"/>
  <c r="U102" i="9"/>
  <c r="R102" i="9"/>
  <c r="O102" i="9"/>
  <c r="L102" i="9"/>
  <c r="I102" i="9"/>
  <c r="X101" i="9"/>
  <c r="U101" i="9"/>
  <c r="R101" i="9"/>
  <c r="O101" i="9"/>
  <c r="L101" i="9"/>
  <c r="I101" i="9"/>
  <c r="X100" i="9"/>
  <c r="U100" i="9"/>
  <c r="R100" i="9"/>
  <c r="O100" i="9"/>
  <c r="L100" i="9"/>
  <c r="I100" i="9"/>
  <c r="X99" i="9"/>
  <c r="U99" i="9"/>
  <c r="R99" i="9"/>
  <c r="O99" i="9"/>
  <c r="L99" i="9"/>
  <c r="I99" i="9"/>
  <c r="X98" i="9"/>
  <c r="U98" i="9"/>
  <c r="R98" i="9"/>
  <c r="O98" i="9"/>
  <c r="L98" i="9"/>
  <c r="I98" i="9"/>
  <c r="X97" i="9"/>
  <c r="U97" i="9"/>
  <c r="R97" i="9"/>
  <c r="O97" i="9"/>
  <c r="L97" i="9"/>
  <c r="I97" i="9"/>
  <c r="X96" i="9"/>
  <c r="U96" i="9"/>
  <c r="R96" i="9"/>
  <c r="O96" i="9"/>
  <c r="L96" i="9"/>
  <c r="I96" i="9"/>
  <c r="X95" i="9"/>
  <c r="U95" i="9"/>
  <c r="R95" i="9"/>
  <c r="O95" i="9"/>
  <c r="L95" i="9"/>
  <c r="I95" i="9"/>
  <c r="X94" i="9"/>
  <c r="U94" i="9"/>
  <c r="R94" i="9"/>
  <c r="O94" i="9"/>
  <c r="L94" i="9"/>
  <c r="I94" i="9"/>
  <c r="X93" i="9"/>
  <c r="U93" i="9"/>
  <c r="R93" i="9"/>
  <c r="O93" i="9"/>
  <c r="L93" i="9"/>
  <c r="I93" i="9"/>
  <c r="X92" i="9"/>
  <c r="U92" i="9"/>
  <c r="R92" i="9"/>
  <c r="O92" i="9"/>
  <c r="L92" i="9"/>
  <c r="I92" i="9"/>
  <c r="X91" i="9"/>
  <c r="U91" i="9"/>
  <c r="R91" i="9"/>
  <c r="O91" i="9"/>
  <c r="L91" i="9"/>
  <c r="I91" i="9"/>
  <c r="X90" i="9"/>
  <c r="U90" i="9"/>
  <c r="R90" i="9"/>
  <c r="O90" i="9"/>
  <c r="L90" i="9"/>
  <c r="I90" i="9"/>
  <c r="X89" i="9"/>
  <c r="U89" i="9"/>
  <c r="R89" i="9"/>
  <c r="O89" i="9"/>
  <c r="L89" i="9"/>
  <c r="I89" i="9"/>
  <c r="X88" i="9"/>
  <c r="U88" i="9"/>
  <c r="R88" i="9"/>
  <c r="O88" i="9"/>
  <c r="L88" i="9"/>
  <c r="I88" i="9"/>
  <c r="X87" i="9"/>
  <c r="U87" i="9"/>
  <c r="R87" i="9"/>
  <c r="O87" i="9"/>
  <c r="L87" i="9"/>
  <c r="I87" i="9"/>
  <c r="X86" i="9"/>
  <c r="U86" i="9"/>
  <c r="R86" i="9"/>
  <c r="O86" i="9"/>
  <c r="L86" i="9"/>
  <c r="I86" i="9"/>
  <c r="X85" i="9"/>
  <c r="U85" i="9"/>
  <c r="R85" i="9"/>
  <c r="O85" i="9"/>
  <c r="L85" i="9"/>
  <c r="I85" i="9"/>
  <c r="X84" i="9"/>
  <c r="U84" i="9"/>
  <c r="R84" i="9"/>
  <c r="O84" i="9"/>
  <c r="L84" i="9"/>
  <c r="I84" i="9"/>
  <c r="X83" i="9"/>
  <c r="U83" i="9"/>
  <c r="R83" i="9"/>
  <c r="O83" i="9"/>
  <c r="L83" i="9"/>
  <c r="I83" i="9"/>
  <c r="X82" i="9"/>
  <c r="U82" i="9"/>
  <c r="R82" i="9"/>
  <c r="O82" i="9"/>
  <c r="L82" i="9"/>
  <c r="I82" i="9"/>
  <c r="X81" i="9"/>
  <c r="U81" i="9"/>
  <c r="R81" i="9"/>
  <c r="O81" i="9"/>
  <c r="L81" i="9"/>
  <c r="I81" i="9"/>
  <c r="X80" i="9"/>
  <c r="U80" i="9"/>
  <c r="R80" i="9"/>
  <c r="O80" i="9"/>
  <c r="L80" i="9"/>
  <c r="I80" i="9"/>
  <c r="X79" i="9"/>
  <c r="U79" i="9"/>
  <c r="R79" i="9"/>
  <c r="O79" i="9"/>
  <c r="L79" i="9"/>
  <c r="I79" i="9"/>
  <c r="X78" i="9"/>
  <c r="U78" i="9"/>
  <c r="R78" i="9"/>
  <c r="O78" i="9"/>
  <c r="L78" i="9"/>
  <c r="I78" i="9"/>
  <c r="X77" i="9"/>
  <c r="U77" i="9"/>
  <c r="R77" i="9"/>
  <c r="O77" i="9"/>
  <c r="L77" i="9"/>
  <c r="I77" i="9"/>
  <c r="X76" i="9"/>
  <c r="U76" i="9"/>
  <c r="R76" i="9"/>
  <c r="O76" i="9"/>
  <c r="L76" i="9"/>
  <c r="I76" i="9"/>
  <c r="X75" i="9"/>
  <c r="U75" i="9"/>
  <c r="R75" i="9"/>
  <c r="O75" i="9"/>
  <c r="L75" i="9"/>
  <c r="I75" i="9"/>
  <c r="X74" i="9"/>
  <c r="U74" i="9"/>
  <c r="R74" i="9"/>
  <c r="O74" i="9"/>
  <c r="L74" i="9"/>
  <c r="I74" i="9"/>
  <c r="X73" i="9"/>
  <c r="U73" i="9"/>
  <c r="R73" i="9"/>
  <c r="O73" i="9"/>
  <c r="L73" i="9"/>
  <c r="I73" i="9"/>
  <c r="X72" i="9"/>
  <c r="U72" i="9"/>
  <c r="R72" i="9"/>
  <c r="O72" i="9"/>
  <c r="L72" i="9"/>
  <c r="I72" i="9"/>
  <c r="X71" i="9"/>
  <c r="U71" i="9"/>
  <c r="R71" i="9"/>
  <c r="O71" i="9"/>
  <c r="L71" i="9"/>
  <c r="I71" i="9"/>
  <c r="X70" i="9"/>
  <c r="U70" i="9"/>
  <c r="R70" i="9"/>
  <c r="O70" i="9"/>
  <c r="L70" i="9"/>
  <c r="I70" i="9"/>
  <c r="X69" i="9"/>
  <c r="U69" i="9"/>
  <c r="R69" i="9"/>
  <c r="O69" i="9"/>
  <c r="L69" i="9"/>
  <c r="I69" i="9"/>
  <c r="X68" i="9"/>
  <c r="U68" i="9"/>
  <c r="R68" i="9"/>
  <c r="O68" i="9"/>
  <c r="L68" i="9"/>
  <c r="I68" i="9"/>
  <c r="X67" i="9"/>
  <c r="U67" i="9"/>
  <c r="R67" i="9"/>
  <c r="O67" i="9"/>
  <c r="L67" i="9"/>
  <c r="I67" i="9"/>
  <c r="X66" i="9"/>
  <c r="U66" i="9"/>
  <c r="R66" i="9"/>
  <c r="O66" i="9"/>
  <c r="L66" i="9"/>
  <c r="I66" i="9"/>
  <c r="X65" i="9"/>
  <c r="U65" i="9"/>
  <c r="R65" i="9"/>
  <c r="O65" i="9"/>
  <c r="L65" i="9"/>
  <c r="I65" i="9"/>
  <c r="X64" i="9"/>
  <c r="U64" i="9"/>
  <c r="R64" i="9"/>
  <c r="O64" i="9"/>
  <c r="L64" i="9"/>
  <c r="I64" i="9"/>
  <c r="X63" i="9"/>
  <c r="U63" i="9"/>
  <c r="R63" i="9"/>
  <c r="O63" i="9"/>
  <c r="L63" i="9"/>
  <c r="I63" i="9"/>
  <c r="X62" i="9"/>
  <c r="U62" i="9"/>
  <c r="R62" i="9"/>
  <c r="O62" i="9"/>
  <c r="L62" i="9"/>
  <c r="I62" i="9"/>
  <c r="X61" i="9"/>
  <c r="U61" i="9"/>
  <c r="R61" i="9"/>
  <c r="O61" i="9"/>
  <c r="L61" i="9"/>
  <c r="I61" i="9"/>
  <c r="X60" i="9"/>
  <c r="U60" i="9"/>
  <c r="R60" i="9"/>
  <c r="O60" i="9"/>
  <c r="L60" i="9"/>
  <c r="I60" i="9"/>
  <c r="X59" i="9"/>
  <c r="U59" i="9"/>
  <c r="R59" i="9"/>
  <c r="O59" i="9"/>
  <c r="L59" i="9"/>
  <c r="I59" i="9"/>
  <c r="X58" i="9"/>
  <c r="U58" i="9"/>
  <c r="R58" i="9"/>
  <c r="O58" i="9"/>
  <c r="L58" i="9"/>
  <c r="I58" i="9"/>
  <c r="X57" i="9"/>
  <c r="U57" i="9"/>
  <c r="R57" i="9"/>
  <c r="O57" i="9"/>
  <c r="L57" i="9"/>
  <c r="I57" i="9"/>
  <c r="X56" i="9"/>
  <c r="U56" i="9"/>
  <c r="R56" i="9"/>
  <c r="O56" i="9"/>
  <c r="L56" i="9"/>
  <c r="I56" i="9"/>
  <c r="X55" i="9"/>
  <c r="U55" i="9"/>
  <c r="R55" i="9"/>
  <c r="O55" i="9"/>
  <c r="L55" i="9"/>
  <c r="I55" i="9"/>
  <c r="X54" i="9"/>
  <c r="U54" i="9"/>
  <c r="R54" i="9"/>
  <c r="O54" i="9"/>
  <c r="L54" i="9"/>
  <c r="I54" i="9"/>
  <c r="X53" i="9"/>
  <c r="U53" i="9"/>
  <c r="R53" i="9"/>
  <c r="O53" i="9"/>
  <c r="L53" i="9"/>
  <c r="I53" i="9"/>
  <c r="X52" i="9"/>
  <c r="U52" i="9"/>
  <c r="R52" i="9"/>
  <c r="O52" i="9"/>
  <c r="L52" i="9"/>
  <c r="I52" i="9"/>
  <c r="X51" i="9"/>
  <c r="U51" i="9"/>
  <c r="R51" i="9"/>
  <c r="O51" i="9"/>
  <c r="L51" i="9"/>
  <c r="I51" i="9"/>
  <c r="X50" i="9"/>
  <c r="U50" i="9"/>
  <c r="R50" i="9"/>
  <c r="O50" i="9"/>
  <c r="L50" i="9"/>
  <c r="I50" i="9"/>
  <c r="X49" i="9"/>
  <c r="U49" i="9"/>
  <c r="R49" i="9"/>
  <c r="O49" i="9"/>
  <c r="L49" i="9"/>
  <c r="I49" i="9"/>
  <c r="X48" i="9"/>
  <c r="U48" i="9"/>
  <c r="R48" i="9"/>
  <c r="O48" i="9"/>
  <c r="L48" i="9"/>
  <c r="I48" i="9"/>
  <c r="X47" i="9"/>
  <c r="U47" i="9"/>
  <c r="R47" i="9"/>
  <c r="O47" i="9"/>
  <c r="L47" i="9"/>
  <c r="I47" i="9"/>
  <c r="X46" i="9"/>
  <c r="U46" i="9"/>
  <c r="R46" i="9"/>
  <c r="O46" i="9"/>
  <c r="L46" i="9"/>
  <c r="I46" i="9"/>
  <c r="X45" i="9"/>
  <c r="U45" i="9"/>
  <c r="R45" i="9"/>
  <c r="O45" i="9"/>
  <c r="L45" i="9"/>
  <c r="I45" i="9"/>
  <c r="X44" i="9"/>
  <c r="U44" i="9"/>
  <c r="R44" i="9"/>
  <c r="O44" i="9"/>
  <c r="L44" i="9"/>
  <c r="I44" i="9"/>
  <c r="X43" i="9"/>
  <c r="U43" i="9"/>
  <c r="R43" i="9"/>
  <c r="O43" i="9"/>
  <c r="L43" i="9"/>
  <c r="I43" i="9"/>
  <c r="X42" i="9"/>
  <c r="U42" i="9"/>
  <c r="R42" i="9"/>
  <c r="O42" i="9"/>
  <c r="L42" i="9"/>
  <c r="I42" i="9"/>
  <c r="X41" i="9"/>
  <c r="U41" i="9"/>
  <c r="R41" i="9"/>
  <c r="O41" i="9"/>
  <c r="L41" i="9"/>
  <c r="I41" i="9"/>
  <c r="X40" i="9"/>
  <c r="U40" i="9"/>
  <c r="R40" i="9"/>
  <c r="O40" i="9"/>
  <c r="L40" i="9"/>
  <c r="I40" i="9"/>
  <c r="X39" i="9"/>
  <c r="U39" i="9"/>
  <c r="R39" i="9"/>
  <c r="O39" i="9"/>
  <c r="L39" i="9"/>
  <c r="I39" i="9"/>
  <c r="X38" i="9"/>
  <c r="U38" i="9"/>
  <c r="R38" i="9"/>
  <c r="O38" i="9"/>
  <c r="L38" i="9"/>
  <c r="I38" i="9"/>
  <c r="X37" i="9"/>
  <c r="U37" i="9"/>
  <c r="R37" i="9"/>
  <c r="O37" i="9"/>
  <c r="L37" i="9"/>
  <c r="I37" i="9"/>
  <c r="X36" i="9"/>
  <c r="U36" i="9"/>
  <c r="R36" i="9"/>
  <c r="O36" i="9"/>
  <c r="L36" i="9"/>
  <c r="I36" i="9"/>
  <c r="X35" i="9"/>
  <c r="U35" i="9"/>
  <c r="R35" i="9"/>
  <c r="O35" i="9"/>
  <c r="L35" i="9"/>
  <c r="I35" i="9"/>
  <c r="X34" i="9"/>
  <c r="U34" i="9"/>
  <c r="R34" i="9"/>
  <c r="O34" i="9"/>
  <c r="L34" i="9"/>
  <c r="I34" i="9"/>
  <c r="X33" i="9"/>
  <c r="U33" i="9"/>
  <c r="R33" i="9"/>
  <c r="O33" i="9"/>
  <c r="L33" i="9"/>
  <c r="I33" i="9"/>
  <c r="X32" i="9"/>
  <c r="U32" i="9"/>
  <c r="R32" i="9"/>
  <c r="O32" i="9"/>
  <c r="L32" i="9"/>
  <c r="I32" i="9"/>
  <c r="X31" i="9"/>
  <c r="U31" i="9"/>
  <c r="R31" i="9"/>
  <c r="O31" i="9"/>
  <c r="L31" i="9"/>
  <c r="I31" i="9"/>
  <c r="X30" i="9"/>
  <c r="U30" i="9"/>
  <c r="R30" i="9"/>
  <c r="O30" i="9"/>
  <c r="L30" i="9"/>
  <c r="I30" i="9"/>
  <c r="X29" i="9"/>
  <c r="U29" i="9"/>
  <c r="R29" i="9"/>
  <c r="O29" i="9"/>
  <c r="L29" i="9"/>
  <c r="I29" i="9"/>
  <c r="X28" i="9"/>
  <c r="U28" i="9"/>
  <c r="R28" i="9"/>
  <c r="O28" i="9"/>
  <c r="L28" i="9"/>
  <c r="I28" i="9"/>
  <c r="X27" i="9"/>
  <c r="U27" i="9"/>
  <c r="R27" i="9"/>
  <c r="O27" i="9"/>
  <c r="L27" i="9"/>
  <c r="X26" i="9"/>
  <c r="U26" i="9"/>
  <c r="R26" i="9"/>
  <c r="O26" i="9"/>
  <c r="L26" i="9"/>
  <c r="I26" i="9"/>
  <c r="X25" i="9"/>
  <c r="U25" i="9"/>
  <c r="R25" i="9"/>
  <c r="O25" i="9"/>
  <c r="L25" i="9"/>
  <c r="I25" i="9"/>
  <c r="X24" i="9"/>
  <c r="U24" i="9"/>
  <c r="R24" i="9"/>
  <c r="O24" i="9"/>
  <c r="L24" i="9"/>
  <c r="I24" i="9"/>
  <c r="X23" i="9"/>
  <c r="U23" i="9"/>
  <c r="R23" i="9"/>
  <c r="O23" i="9"/>
  <c r="L23" i="9"/>
  <c r="I23" i="9"/>
  <c r="X22" i="9"/>
  <c r="U22" i="9"/>
  <c r="R22" i="9"/>
  <c r="O22" i="9"/>
  <c r="L22" i="9"/>
  <c r="I22" i="9"/>
  <c r="X21" i="9"/>
  <c r="U21" i="9"/>
  <c r="R21" i="9"/>
  <c r="O21" i="9"/>
  <c r="L21" i="9"/>
  <c r="I21" i="9"/>
  <c r="X20" i="9"/>
  <c r="U20" i="9"/>
  <c r="R20" i="9"/>
  <c r="O20" i="9"/>
  <c r="L20" i="9"/>
  <c r="I20" i="9"/>
  <c r="X19" i="9"/>
  <c r="U19" i="9"/>
  <c r="R19" i="9"/>
  <c r="O19" i="9"/>
  <c r="L19" i="9"/>
  <c r="I19" i="9"/>
  <c r="X18" i="9"/>
  <c r="U18" i="9"/>
  <c r="R18" i="9"/>
  <c r="O18" i="9"/>
  <c r="L18" i="9"/>
  <c r="I18" i="9"/>
  <c r="X17" i="9"/>
  <c r="U17" i="9"/>
  <c r="R17" i="9"/>
  <c r="O17" i="9"/>
  <c r="L17" i="9"/>
  <c r="I17" i="9"/>
  <c r="X16" i="9"/>
  <c r="U16" i="9"/>
  <c r="R16" i="9"/>
  <c r="O16" i="9"/>
  <c r="L16" i="9"/>
  <c r="I16" i="9"/>
  <c r="X15" i="9"/>
  <c r="U15" i="9"/>
  <c r="R15" i="9"/>
  <c r="O15" i="9"/>
  <c r="L15" i="9"/>
  <c r="I15" i="9"/>
  <c r="X14" i="9"/>
  <c r="U14" i="9"/>
  <c r="R14" i="9"/>
  <c r="O14" i="9"/>
  <c r="L14" i="9"/>
  <c r="I14" i="9"/>
  <c r="X13" i="9"/>
  <c r="U13" i="9"/>
  <c r="R13" i="9"/>
  <c r="O13" i="9"/>
  <c r="L13" i="9"/>
  <c r="I13" i="9"/>
  <c r="X12" i="9"/>
  <c r="U12" i="9"/>
  <c r="R12" i="9"/>
  <c r="O12" i="9"/>
  <c r="L12" i="9"/>
  <c r="I12" i="9"/>
  <c r="X11" i="9"/>
  <c r="U11" i="9"/>
  <c r="R11" i="9"/>
  <c r="O11" i="9"/>
  <c r="L11" i="9"/>
  <c r="I11" i="9"/>
  <c r="X10" i="9"/>
  <c r="U10" i="9"/>
  <c r="R10" i="9"/>
  <c r="O10" i="9"/>
  <c r="L10" i="9"/>
  <c r="I10" i="9"/>
  <c r="X9" i="9"/>
  <c r="U9" i="9"/>
  <c r="R9" i="9"/>
  <c r="O9" i="9"/>
  <c r="L9" i="9"/>
  <c r="I9" i="9"/>
  <c r="X8" i="9"/>
  <c r="U8" i="9"/>
  <c r="R8" i="9"/>
  <c r="O8" i="9"/>
  <c r="L8" i="9"/>
  <c r="I8" i="9"/>
  <c r="X7" i="9"/>
  <c r="U7" i="9"/>
  <c r="R7" i="9"/>
  <c r="O7" i="9"/>
  <c r="L7" i="9"/>
  <c r="I7" i="9"/>
  <c r="X6" i="9"/>
  <c r="U6" i="9"/>
  <c r="R6" i="9"/>
  <c r="O6" i="9"/>
  <c r="L6" i="9"/>
  <c r="I6" i="9"/>
  <c r="X5" i="9"/>
  <c r="U5" i="9"/>
  <c r="R5" i="9"/>
  <c r="O5" i="9"/>
  <c r="L5" i="9"/>
  <c r="I5" i="9"/>
  <c r="X4" i="9"/>
  <c r="U4" i="9"/>
  <c r="R4" i="9"/>
  <c r="O4" i="9"/>
  <c r="L4" i="9"/>
  <c r="I4" i="9"/>
  <c r="AA273" i="9" l="1"/>
  <c r="AA378" i="9"/>
  <c r="AA374" i="9"/>
  <c r="AA381" i="9"/>
  <c r="AA393" i="9"/>
  <c r="AA385" i="9"/>
  <c r="AA394" i="9"/>
  <c r="AA402" i="9"/>
  <c r="AA398" i="9"/>
  <c r="AA397" i="9"/>
  <c r="AA401" i="9"/>
  <c r="AA382" i="9"/>
  <c r="AA377" i="9"/>
  <c r="AA383" i="9"/>
  <c r="AA386" i="9"/>
  <c r="AA389" i="9"/>
  <c r="AA399" i="9"/>
  <c r="AA390" i="9"/>
  <c r="AA387" i="9"/>
  <c r="AA316" i="9"/>
  <c r="AA323" i="9"/>
  <c r="AA330" i="9"/>
  <c r="AA338" i="9"/>
  <c r="AA346" i="9"/>
  <c r="AA354" i="9"/>
  <c r="AA362" i="9"/>
  <c r="AA369" i="9"/>
  <c r="AA400" i="9"/>
  <c r="AA384" i="9"/>
  <c r="AA396" i="9"/>
  <c r="AA380" i="9"/>
  <c r="AA32" i="9"/>
  <c r="AA40" i="9"/>
  <c r="AA48" i="9"/>
  <c r="AA56" i="9"/>
  <c r="AA64" i="9"/>
  <c r="AA72" i="9"/>
  <c r="AA79" i="9"/>
  <c r="AA87" i="9"/>
  <c r="AA95" i="9"/>
  <c r="AA102" i="9"/>
  <c r="AA110" i="9"/>
  <c r="AA118" i="9"/>
  <c r="AA131" i="9"/>
  <c r="AA137" i="9"/>
  <c r="AA152" i="9"/>
  <c r="AA160" i="9"/>
  <c r="AA169" i="9"/>
  <c r="AA177" i="9"/>
  <c r="AA185" i="9"/>
  <c r="AA193" i="9"/>
  <c r="AA200" i="9"/>
  <c r="AA216" i="9"/>
  <c r="AA224" i="9"/>
  <c r="AA231" i="9"/>
  <c r="AA239" i="9"/>
  <c r="AA245" i="9"/>
  <c r="AA252" i="9"/>
  <c r="AA260" i="9"/>
  <c r="AA268" i="9"/>
  <c r="AA276" i="9"/>
  <c r="AA284" i="9"/>
  <c r="AA292" i="9"/>
  <c r="AA300" i="9"/>
  <c r="AA308" i="9"/>
  <c r="AA388" i="9"/>
  <c r="AA30" i="9"/>
  <c r="AA38" i="9"/>
  <c r="AA46" i="9"/>
  <c r="AA54" i="9"/>
  <c r="AA62" i="9"/>
  <c r="AA70" i="9"/>
  <c r="AA77" i="9"/>
  <c r="AA85" i="9"/>
  <c r="AA93" i="9"/>
  <c r="AA100" i="9"/>
  <c r="AA108" i="9"/>
  <c r="AA116" i="9"/>
  <c r="AA207" i="9"/>
  <c r="AA214" i="9"/>
  <c r="AA222" i="9"/>
  <c r="AA237" i="9"/>
  <c r="AA250" i="9"/>
  <c r="AA258" i="9"/>
  <c r="AA266" i="9"/>
  <c r="AA274" i="9"/>
  <c r="AA282" i="9"/>
  <c r="AA290" i="9"/>
  <c r="AA298" i="9"/>
  <c r="AA306" i="9"/>
  <c r="AA314" i="9"/>
  <c r="AA319" i="9"/>
  <c r="AA327" i="9"/>
  <c r="AA334" i="9"/>
  <c r="AA342" i="9"/>
  <c r="AA350" i="9"/>
  <c r="AA358" i="9"/>
  <c r="AA366" i="9"/>
  <c r="AA373" i="9"/>
  <c r="AA392" i="9"/>
  <c r="AA376" i="9"/>
  <c r="AA391" i="9"/>
  <c r="AA375" i="9"/>
  <c r="AA395" i="9"/>
  <c r="AA379" i="9"/>
  <c r="AA36" i="9"/>
  <c r="AA44" i="9"/>
  <c r="AA52" i="9"/>
  <c r="AA60" i="9"/>
  <c r="AA68" i="9"/>
  <c r="AA75" i="9"/>
  <c r="AA83" i="9"/>
  <c r="AA91" i="9"/>
  <c r="AA106" i="9"/>
  <c r="AA114" i="9"/>
  <c r="AA122" i="9"/>
  <c r="AA141" i="9"/>
  <c r="AA148" i="9"/>
  <c r="AA156" i="9"/>
  <c r="AA164" i="9"/>
  <c r="AA173" i="9"/>
  <c r="AA181" i="9"/>
  <c r="AA197" i="9"/>
  <c r="AA204" i="9"/>
  <c r="AA212" i="9"/>
  <c r="AA220" i="9"/>
  <c r="AA228" i="9"/>
  <c r="AA235" i="9"/>
  <c r="AA248" i="9"/>
  <c r="AA256" i="9"/>
  <c r="AA264" i="9"/>
  <c r="AA272" i="9"/>
  <c r="AA280" i="9"/>
  <c r="AA288" i="9"/>
  <c r="AA296" i="9"/>
  <c r="AA304" i="9"/>
  <c r="AA28" i="9"/>
  <c r="AA5" i="9"/>
  <c r="AA13" i="9"/>
  <c r="AA21" i="9"/>
  <c r="AA210" i="9"/>
  <c r="AA218" i="9"/>
  <c r="AA226" i="9"/>
  <c r="AA233" i="9"/>
  <c r="AA241" i="9"/>
  <c r="AA246" i="9"/>
  <c r="AA254" i="9"/>
  <c r="AA262" i="9"/>
  <c r="AA270" i="9"/>
  <c r="AA278" i="9"/>
  <c r="AA286" i="9"/>
  <c r="AA294" i="9"/>
  <c r="AA302" i="9"/>
  <c r="AA310" i="9"/>
  <c r="AA9" i="9"/>
  <c r="AA17" i="9"/>
  <c r="AA25" i="9"/>
  <c r="AA29" i="9"/>
  <c r="AA61" i="9"/>
  <c r="AA76" i="9"/>
  <c r="AA92" i="9"/>
  <c r="AA99" i="9"/>
  <c r="AA107" i="9"/>
  <c r="AA115" i="9"/>
  <c r="AA123" i="9"/>
  <c r="AA206" i="9"/>
  <c r="AA221" i="9"/>
  <c r="AA229" i="9"/>
  <c r="AA257" i="9"/>
  <c r="AA265" i="9"/>
  <c r="AA313" i="9"/>
  <c r="AA11" i="9"/>
  <c r="AA19" i="9"/>
  <c r="AA33" i="9"/>
  <c r="AA41" i="9"/>
  <c r="AA49" i="9"/>
  <c r="AA57" i="9"/>
  <c r="AA65" i="9"/>
  <c r="AA80" i="9"/>
  <c r="AA88" i="9"/>
  <c r="AA96" i="9"/>
  <c r="AA103" i="9"/>
  <c r="AA111" i="9"/>
  <c r="AA119" i="9"/>
  <c r="AA18" i="9"/>
  <c r="AA10" i="9"/>
  <c r="AA26" i="9"/>
  <c r="AA320" i="9"/>
  <c r="AA328" i="9"/>
  <c r="AA335" i="9"/>
  <c r="AA343" i="9"/>
  <c r="AA351" i="9"/>
  <c r="AA37" i="9"/>
  <c r="AA45" i="9"/>
  <c r="AA53" i="9"/>
  <c r="AA69" i="9"/>
  <c r="AA84" i="9"/>
  <c r="AA128" i="9"/>
  <c r="AA142" i="9"/>
  <c r="AA149" i="9"/>
  <c r="AA157" i="9"/>
  <c r="AA165" i="9"/>
  <c r="AA198" i="9"/>
  <c r="AA205" i="9"/>
  <c r="AA213" i="9"/>
  <c r="AA236" i="9"/>
  <c r="AA243" i="9"/>
  <c r="AA249" i="9"/>
  <c r="AA281" i="9"/>
  <c r="AA289" i="9"/>
  <c r="AA297" i="9"/>
  <c r="AA305" i="9"/>
  <c r="AA312" i="9"/>
  <c r="AA27" i="9"/>
  <c r="AA35" i="9"/>
  <c r="AA43" i="9"/>
  <c r="AA51" i="9"/>
  <c r="AA59" i="9"/>
  <c r="AA67" i="9"/>
  <c r="AA74" i="9"/>
  <c r="AA82" i="9"/>
  <c r="AA90" i="9"/>
  <c r="AA98" i="9"/>
  <c r="AA105" i="9"/>
  <c r="AA113" i="9"/>
  <c r="AA121" i="9"/>
  <c r="AA211" i="9"/>
  <c r="AA219" i="9"/>
  <c r="AA227" i="9"/>
  <c r="AA234" i="9"/>
  <c r="AA242" i="9"/>
  <c r="AA247" i="9"/>
  <c r="AA255" i="9"/>
  <c r="AA263" i="9"/>
  <c r="AA271" i="9"/>
  <c r="AA279" i="9"/>
  <c r="AA287" i="9"/>
  <c r="AA295" i="9"/>
  <c r="AA303" i="9"/>
  <c r="AA311" i="9"/>
  <c r="AA324" i="9"/>
  <c r="AA331" i="9"/>
  <c r="AA347" i="9"/>
  <c r="AA355" i="9"/>
  <c r="AA363" i="9"/>
  <c r="AA370" i="9"/>
  <c r="AA34" i="9"/>
  <c r="AA42" i="9"/>
  <c r="AA50" i="9"/>
  <c r="AA58" i="9"/>
  <c r="AA66" i="9"/>
  <c r="AA73" i="9"/>
  <c r="AA81" i="9"/>
  <c r="AA89" i="9"/>
  <c r="AA97" i="9"/>
  <c r="AA104" i="9"/>
  <c r="AA112" i="9"/>
  <c r="AA120" i="9"/>
  <c r="AA209" i="9"/>
  <c r="AA217" i="9"/>
  <c r="AA225" i="9"/>
  <c r="AA232" i="9"/>
  <c r="AA240" i="9"/>
  <c r="AA253" i="9"/>
  <c r="AA261" i="9"/>
  <c r="AA269" i="9"/>
  <c r="AA277" i="9"/>
  <c r="AA285" i="9"/>
  <c r="AA293" i="9"/>
  <c r="AA301" i="9"/>
  <c r="AA309" i="9"/>
  <c r="AA31" i="9"/>
  <c r="AA39" i="9"/>
  <c r="AA47" i="9"/>
  <c r="AA55" i="9"/>
  <c r="AA63" i="9"/>
  <c r="AA71" i="9"/>
  <c r="AA78" i="9"/>
  <c r="AA86" i="9"/>
  <c r="AA94" i="9"/>
  <c r="AA101" i="9"/>
  <c r="AA109" i="9"/>
  <c r="AA117" i="9"/>
  <c r="AA208" i="9"/>
  <c r="AA215" i="9"/>
  <c r="AA223" i="9"/>
  <c r="AA230" i="9"/>
  <c r="AA238" i="9"/>
  <c r="AA244" i="9"/>
  <c r="AA251" i="9"/>
  <c r="AA259" i="9"/>
  <c r="AA267" i="9"/>
  <c r="AA275" i="9"/>
  <c r="AA283" i="9"/>
  <c r="AA291" i="9"/>
  <c r="AA299" i="9"/>
  <c r="AA307" i="9"/>
  <c r="AA315" i="9"/>
  <c r="AA359" i="9"/>
  <c r="AA16" i="9"/>
  <c r="AA24" i="9"/>
  <c r="AA8" i="9"/>
  <c r="AA7" i="9"/>
  <c r="AA15" i="9"/>
  <c r="AA23" i="9"/>
  <c r="AA6" i="9"/>
  <c r="AA14" i="9"/>
  <c r="AA22" i="9"/>
  <c r="AA4" i="9"/>
  <c r="AA12" i="9"/>
  <c r="AA20" i="9"/>
  <c r="AA124" i="9"/>
  <c r="AA132" i="9"/>
  <c r="AA138" i="9"/>
  <c r="AA145" i="9"/>
  <c r="AA153" i="9"/>
  <c r="AA161" i="9"/>
  <c r="AA170" i="9"/>
  <c r="AA178" i="9"/>
  <c r="AA186" i="9"/>
  <c r="AA194" i="9"/>
  <c r="AA201" i="9"/>
  <c r="AA125" i="9"/>
  <c r="AA133" i="9"/>
  <c r="AA139" i="9"/>
  <c r="AA146" i="9"/>
  <c r="AA154" i="9"/>
  <c r="AA162" i="9"/>
  <c r="AA202" i="9"/>
  <c r="AA318" i="9"/>
  <c r="AA326" i="9"/>
  <c r="AA333" i="9"/>
  <c r="AA341" i="9"/>
  <c r="AA349" i="9"/>
  <c r="AA357" i="9"/>
  <c r="AA365" i="9"/>
  <c r="AA372" i="9"/>
  <c r="AA317" i="9"/>
  <c r="AA325" i="9"/>
  <c r="AA332" i="9"/>
  <c r="AA340" i="9"/>
  <c r="AA348" i="9"/>
  <c r="AA356" i="9"/>
  <c r="AA364" i="9"/>
  <c r="AA371" i="9"/>
  <c r="AA339" i="9"/>
  <c r="AA322" i="9"/>
  <c r="AA329" i="9"/>
  <c r="AA337" i="9"/>
  <c r="AA345" i="9"/>
  <c r="AA353" i="9"/>
  <c r="AA361" i="9"/>
  <c r="AA368" i="9"/>
  <c r="AA321" i="9"/>
  <c r="AA336" i="9"/>
  <c r="AA344" i="9"/>
  <c r="AA352" i="9"/>
  <c r="AA360" i="9"/>
  <c r="AA367" i="9"/>
  <c r="AA171" i="9"/>
  <c r="AA179" i="9"/>
  <c r="AA187" i="9"/>
  <c r="AA195" i="9"/>
  <c r="AA174" i="9"/>
  <c r="AA182" i="9"/>
  <c r="AA190" i="9"/>
  <c r="AA189" i="9"/>
  <c r="AA136" i="9"/>
  <c r="AA151" i="9"/>
  <c r="AA167" i="9"/>
  <c r="AA176" i="9"/>
  <c r="AA184" i="9"/>
  <c r="AA192" i="9"/>
  <c r="AA130" i="9"/>
  <c r="AA144" i="9"/>
  <c r="AA159" i="9"/>
  <c r="AA129" i="9"/>
  <c r="AA143" i="9"/>
  <c r="AA150" i="9"/>
  <c r="AA158" i="9"/>
  <c r="AA166" i="9"/>
  <c r="AA175" i="9"/>
  <c r="AA183" i="9"/>
  <c r="AA191" i="9"/>
  <c r="AA199" i="9"/>
  <c r="AA127" i="9"/>
  <c r="AA135" i="9"/>
  <c r="AA126" i="9"/>
  <c r="AA134" i="9"/>
  <c r="AA140" i="9"/>
  <c r="AA147" i="9"/>
  <c r="AA155" i="9"/>
  <c r="AA163" i="9"/>
  <c r="AA172" i="9"/>
  <c r="AA180" i="9"/>
  <c r="AA188" i="9"/>
  <c r="AA196" i="9"/>
  <c r="AA203" i="9"/>
  <c r="X1117" i="8" l="1"/>
  <c r="U1117" i="8"/>
  <c r="R1117" i="8"/>
  <c r="O1117" i="8"/>
  <c r="L1117" i="8"/>
  <c r="I1117" i="8"/>
  <c r="X1116" i="8"/>
  <c r="U1116" i="8"/>
  <c r="R1116" i="8"/>
  <c r="O1116" i="8"/>
  <c r="L1116" i="8"/>
  <c r="I1116" i="8"/>
  <c r="I1095" i="8"/>
  <c r="I1096" i="8"/>
  <c r="I1097" i="8"/>
  <c r="I1098" i="8"/>
  <c r="I1099" i="8"/>
  <c r="I1100" i="8"/>
  <c r="I1101" i="8"/>
  <c r="I1102" i="8"/>
  <c r="I1103" i="8"/>
  <c r="I1104" i="8"/>
  <c r="I1105" i="8"/>
  <c r="I1106" i="8"/>
  <c r="I1107" i="8"/>
  <c r="I1108" i="8"/>
  <c r="I1109" i="8"/>
  <c r="I1110" i="8"/>
  <c r="I1111" i="8"/>
  <c r="I1112" i="8"/>
  <c r="I1113" i="8"/>
  <c r="I1114" i="8"/>
  <c r="I1115" i="8"/>
  <c r="L1095" i="8"/>
  <c r="O1095" i="8"/>
  <c r="R1095" i="8"/>
  <c r="U1095" i="8"/>
  <c r="X1095" i="8"/>
  <c r="L1096" i="8"/>
  <c r="O1096" i="8"/>
  <c r="R1096" i="8"/>
  <c r="U1096" i="8"/>
  <c r="X1096" i="8"/>
  <c r="L1097" i="8"/>
  <c r="O1097" i="8"/>
  <c r="R1097" i="8"/>
  <c r="U1097" i="8"/>
  <c r="X1097" i="8"/>
  <c r="L1098" i="8"/>
  <c r="O1098" i="8"/>
  <c r="R1098" i="8"/>
  <c r="U1098" i="8"/>
  <c r="X1098" i="8"/>
  <c r="L1099" i="8"/>
  <c r="O1099" i="8"/>
  <c r="R1099" i="8"/>
  <c r="U1099" i="8"/>
  <c r="X1099" i="8"/>
  <c r="L1100" i="8"/>
  <c r="O1100" i="8"/>
  <c r="R1100" i="8"/>
  <c r="U1100" i="8"/>
  <c r="X1100" i="8"/>
  <c r="L1101" i="8"/>
  <c r="O1101" i="8"/>
  <c r="R1101" i="8"/>
  <c r="U1101" i="8"/>
  <c r="X1101" i="8"/>
  <c r="L1102" i="8"/>
  <c r="O1102" i="8"/>
  <c r="R1102" i="8"/>
  <c r="U1102" i="8"/>
  <c r="X1102" i="8"/>
  <c r="L1103" i="8"/>
  <c r="O1103" i="8"/>
  <c r="R1103" i="8"/>
  <c r="U1103" i="8"/>
  <c r="X1103" i="8"/>
  <c r="L1104" i="8"/>
  <c r="O1104" i="8"/>
  <c r="R1104" i="8"/>
  <c r="U1104" i="8"/>
  <c r="X1104" i="8"/>
  <c r="L1105" i="8"/>
  <c r="O1105" i="8"/>
  <c r="R1105" i="8"/>
  <c r="U1105" i="8"/>
  <c r="X1105" i="8"/>
  <c r="L1106" i="8"/>
  <c r="O1106" i="8"/>
  <c r="R1106" i="8"/>
  <c r="U1106" i="8"/>
  <c r="X1106" i="8"/>
  <c r="L1107" i="8"/>
  <c r="O1107" i="8"/>
  <c r="R1107" i="8"/>
  <c r="U1107" i="8"/>
  <c r="X1107" i="8"/>
  <c r="L1108" i="8"/>
  <c r="O1108" i="8"/>
  <c r="R1108" i="8"/>
  <c r="U1108" i="8"/>
  <c r="X1108" i="8"/>
  <c r="L1109" i="8"/>
  <c r="O1109" i="8"/>
  <c r="R1109" i="8"/>
  <c r="U1109" i="8"/>
  <c r="X1109" i="8"/>
  <c r="L1110" i="8"/>
  <c r="O1110" i="8"/>
  <c r="R1110" i="8"/>
  <c r="U1110" i="8"/>
  <c r="X1110" i="8"/>
  <c r="L1111" i="8"/>
  <c r="O1111" i="8"/>
  <c r="R1111" i="8"/>
  <c r="U1111" i="8"/>
  <c r="X1111" i="8"/>
  <c r="L1112" i="8"/>
  <c r="O1112" i="8"/>
  <c r="R1112" i="8"/>
  <c r="U1112" i="8"/>
  <c r="X1112" i="8"/>
  <c r="L1113" i="8"/>
  <c r="O1113" i="8"/>
  <c r="R1113" i="8"/>
  <c r="U1113" i="8"/>
  <c r="X1113" i="8"/>
  <c r="L1114" i="8"/>
  <c r="O1114" i="8"/>
  <c r="R1114" i="8"/>
  <c r="U1114" i="8"/>
  <c r="X1114" i="8"/>
  <c r="L1115" i="8"/>
  <c r="O1115" i="8"/>
  <c r="R1115" i="8"/>
  <c r="U1115" i="8"/>
  <c r="X1115" i="8"/>
  <c r="AA1117" i="8" l="1"/>
  <c r="AA1116" i="8"/>
  <c r="AA1096" i="8"/>
  <c r="AA1106" i="8"/>
  <c r="AA1098" i="8"/>
  <c r="AA1108" i="8"/>
  <c r="AA1105" i="8"/>
  <c r="AA1114" i="8"/>
  <c r="AA1110" i="8"/>
  <c r="AA1102" i="8"/>
  <c r="AA1109" i="8"/>
  <c r="AA1100" i="8"/>
  <c r="AA1112" i="8"/>
  <c r="AA1104" i="8"/>
  <c r="AA1097" i="8"/>
  <c r="AA1111" i="8"/>
  <c r="AA1103" i="8"/>
  <c r="AA1101" i="8"/>
  <c r="AA1095" i="8"/>
  <c r="AA1099" i="8"/>
  <c r="AA1115" i="8"/>
  <c r="AA1113" i="8"/>
  <c r="AA1107"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L1056" i="8"/>
  <c r="O1056" i="8"/>
  <c r="R1056" i="8"/>
  <c r="U1056" i="8"/>
  <c r="X1056" i="8"/>
  <c r="L1057" i="8"/>
  <c r="O1057" i="8"/>
  <c r="R1057" i="8"/>
  <c r="U1057" i="8"/>
  <c r="X1057" i="8"/>
  <c r="L1058" i="8"/>
  <c r="O1058" i="8"/>
  <c r="R1058" i="8"/>
  <c r="U1058" i="8"/>
  <c r="X1058" i="8"/>
  <c r="L1059" i="8"/>
  <c r="O1059" i="8"/>
  <c r="R1059" i="8"/>
  <c r="U1059" i="8"/>
  <c r="X1059" i="8"/>
  <c r="L1060" i="8"/>
  <c r="O1060" i="8"/>
  <c r="R1060" i="8"/>
  <c r="U1060" i="8"/>
  <c r="X1060" i="8"/>
  <c r="L1061" i="8"/>
  <c r="O1061" i="8"/>
  <c r="R1061" i="8"/>
  <c r="U1061" i="8"/>
  <c r="X1061" i="8"/>
  <c r="L1062" i="8"/>
  <c r="O1062" i="8"/>
  <c r="R1062" i="8"/>
  <c r="U1062" i="8"/>
  <c r="X1062" i="8"/>
  <c r="L1063" i="8"/>
  <c r="O1063" i="8"/>
  <c r="R1063" i="8"/>
  <c r="U1063" i="8"/>
  <c r="X1063" i="8"/>
  <c r="L1064" i="8"/>
  <c r="O1064" i="8"/>
  <c r="R1064" i="8"/>
  <c r="U1064" i="8"/>
  <c r="X1064" i="8"/>
  <c r="L1065" i="8"/>
  <c r="O1065" i="8"/>
  <c r="R1065" i="8"/>
  <c r="U1065" i="8"/>
  <c r="X1065" i="8"/>
  <c r="L1066" i="8"/>
  <c r="O1066" i="8"/>
  <c r="R1066" i="8"/>
  <c r="U1066" i="8"/>
  <c r="X1066" i="8"/>
  <c r="L1067" i="8"/>
  <c r="O1067" i="8"/>
  <c r="R1067" i="8"/>
  <c r="U1067" i="8"/>
  <c r="X1067" i="8"/>
  <c r="L1068" i="8"/>
  <c r="O1068" i="8"/>
  <c r="R1068" i="8"/>
  <c r="U1068" i="8"/>
  <c r="X1068" i="8"/>
  <c r="L1069" i="8"/>
  <c r="O1069" i="8"/>
  <c r="R1069" i="8"/>
  <c r="U1069" i="8"/>
  <c r="X1069" i="8"/>
  <c r="L1070" i="8"/>
  <c r="O1070" i="8"/>
  <c r="R1070" i="8"/>
  <c r="U1070" i="8"/>
  <c r="X1070" i="8"/>
  <c r="L1071" i="8"/>
  <c r="O1071" i="8"/>
  <c r="R1071" i="8"/>
  <c r="U1071" i="8"/>
  <c r="X1071" i="8"/>
  <c r="L1072" i="8"/>
  <c r="O1072" i="8"/>
  <c r="R1072" i="8"/>
  <c r="U1072" i="8"/>
  <c r="X1072" i="8"/>
  <c r="L1073" i="8"/>
  <c r="O1073" i="8"/>
  <c r="R1073" i="8"/>
  <c r="U1073" i="8"/>
  <c r="X1073" i="8"/>
  <c r="L1074" i="8"/>
  <c r="O1074" i="8"/>
  <c r="R1074" i="8"/>
  <c r="U1074" i="8"/>
  <c r="X1074" i="8"/>
  <c r="L1075" i="8"/>
  <c r="O1075" i="8"/>
  <c r="R1075" i="8"/>
  <c r="U1075" i="8"/>
  <c r="X1075" i="8"/>
  <c r="L1076" i="8"/>
  <c r="O1076" i="8"/>
  <c r="R1076" i="8"/>
  <c r="U1076" i="8"/>
  <c r="X1076" i="8"/>
  <c r="L1077" i="8"/>
  <c r="O1077" i="8"/>
  <c r="R1077" i="8"/>
  <c r="U1077" i="8"/>
  <c r="X1077" i="8"/>
  <c r="L1078" i="8"/>
  <c r="O1078" i="8"/>
  <c r="R1078" i="8"/>
  <c r="U1078" i="8"/>
  <c r="X1078" i="8"/>
  <c r="L1079" i="8"/>
  <c r="O1079" i="8"/>
  <c r="R1079" i="8"/>
  <c r="U1079" i="8"/>
  <c r="X1079" i="8"/>
  <c r="L1080" i="8"/>
  <c r="O1080" i="8"/>
  <c r="R1080" i="8"/>
  <c r="U1080" i="8"/>
  <c r="X1080" i="8"/>
  <c r="L1081" i="8"/>
  <c r="O1081" i="8"/>
  <c r="R1081" i="8"/>
  <c r="U1081" i="8"/>
  <c r="X1081" i="8"/>
  <c r="L1082" i="8"/>
  <c r="O1082" i="8"/>
  <c r="R1082" i="8"/>
  <c r="U1082" i="8"/>
  <c r="X1082" i="8"/>
  <c r="L1083" i="8"/>
  <c r="O1083" i="8"/>
  <c r="R1083" i="8"/>
  <c r="U1083" i="8"/>
  <c r="X1083" i="8"/>
  <c r="L1084" i="8"/>
  <c r="O1084" i="8"/>
  <c r="R1084" i="8"/>
  <c r="U1084" i="8"/>
  <c r="X1084" i="8"/>
  <c r="L1085" i="8"/>
  <c r="O1085" i="8"/>
  <c r="R1085" i="8"/>
  <c r="U1085" i="8"/>
  <c r="X1085" i="8"/>
  <c r="L1086" i="8"/>
  <c r="O1086" i="8"/>
  <c r="R1086" i="8"/>
  <c r="U1086" i="8"/>
  <c r="X1086" i="8"/>
  <c r="L1087" i="8"/>
  <c r="O1087" i="8"/>
  <c r="R1087" i="8"/>
  <c r="U1087" i="8"/>
  <c r="X1087" i="8"/>
  <c r="L1088" i="8"/>
  <c r="O1088" i="8"/>
  <c r="R1088" i="8"/>
  <c r="U1088" i="8"/>
  <c r="X1088" i="8"/>
  <c r="L1089" i="8"/>
  <c r="O1089" i="8"/>
  <c r="R1089" i="8"/>
  <c r="U1089" i="8"/>
  <c r="X1089" i="8"/>
  <c r="L1090" i="8"/>
  <c r="O1090" i="8"/>
  <c r="R1090" i="8"/>
  <c r="U1090" i="8"/>
  <c r="X1090" i="8"/>
  <c r="L1091" i="8"/>
  <c r="O1091" i="8"/>
  <c r="R1091" i="8"/>
  <c r="U1091" i="8"/>
  <c r="X1091" i="8"/>
  <c r="L1092" i="8"/>
  <c r="O1092" i="8"/>
  <c r="R1092" i="8"/>
  <c r="U1092" i="8"/>
  <c r="X1092" i="8"/>
  <c r="L1093" i="8"/>
  <c r="O1093" i="8"/>
  <c r="R1093" i="8"/>
  <c r="U1093" i="8"/>
  <c r="X1093" i="8"/>
  <c r="L1094" i="8"/>
  <c r="O1094" i="8"/>
  <c r="R1094" i="8"/>
  <c r="U1094" i="8"/>
  <c r="X1094" i="8"/>
  <c r="X1055" i="8"/>
  <c r="U1055" i="8"/>
  <c r="R1055" i="8"/>
  <c r="O1055" i="8"/>
  <c r="L1055" i="8"/>
  <c r="AA1063" i="8" l="1"/>
  <c r="AA1090" i="8"/>
  <c r="AA1089" i="8"/>
  <c r="AA1094" i="8"/>
  <c r="AA1070" i="8"/>
  <c r="AA1068" i="8"/>
  <c r="AA1091" i="8"/>
  <c r="AA1083" i="8"/>
  <c r="AA1079" i="8"/>
  <c r="AA1075" i="8"/>
  <c r="AA1065" i="8"/>
  <c r="AA1062" i="8"/>
  <c r="AA1060" i="8"/>
  <c r="AA1088" i="8"/>
  <c r="AA1082" i="8"/>
  <c r="AA1080" i="8"/>
  <c r="AA1059" i="8"/>
  <c r="AA1086" i="8"/>
  <c r="AA1085" i="8"/>
  <c r="AA1074" i="8"/>
  <c r="AA1072" i="8"/>
  <c r="AA1064" i="8"/>
  <c r="AA1071" i="8"/>
  <c r="AA1055" i="8"/>
  <c r="AA1069" i="8"/>
  <c r="AA1056" i="8"/>
  <c r="AA1067" i="8"/>
  <c r="AA1084" i="8"/>
  <c r="AA1087" i="8"/>
  <c r="AA1092" i="8"/>
  <c r="AA1078" i="8"/>
  <c r="AA1076" i="8"/>
  <c r="AA1066" i="8"/>
  <c r="AA1058" i="8"/>
  <c r="AA1077" i="8"/>
  <c r="AA1057" i="8"/>
  <c r="AA1081" i="8"/>
  <c r="AA1061" i="8"/>
  <c r="AA1093" i="8"/>
  <c r="AA1073" i="8"/>
  <c r="Q1000" i="8"/>
  <c r="I1026" i="8" l="1"/>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L1027" i="8"/>
  <c r="O1027" i="8"/>
  <c r="R1027" i="8"/>
  <c r="U1027" i="8"/>
  <c r="X1027" i="8"/>
  <c r="L1028" i="8"/>
  <c r="O1028" i="8"/>
  <c r="R1028" i="8"/>
  <c r="U1028" i="8"/>
  <c r="X1028" i="8"/>
  <c r="L1029" i="8"/>
  <c r="O1029" i="8"/>
  <c r="R1029" i="8"/>
  <c r="U1029" i="8"/>
  <c r="X1029" i="8"/>
  <c r="L1030" i="8"/>
  <c r="O1030" i="8"/>
  <c r="R1030" i="8"/>
  <c r="U1030" i="8"/>
  <c r="X1030" i="8"/>
  <c r="L1031" i="8"/>
  <c r="O1031" i="8"/>
  <c r="R1031" i="8"/>
  <c r="U1031" i="8"/>
  <c r="X1031" i="8"/>
  <c r="L1032" i="8"/>
  <c r="O1032" i="8"/>
  <c r="R1032" i="8"/>
  <c r="U1032" i="8"/>
  <c r="X1032" i="8"/>
  <c r="L1033" i="8"/>
  <c r="O1033" i="8"/>
  <c r="R1033" i="8"/>
  <c r="U1033" i="8"/>
  <c r="X1033" i="8"/>
  <c r="L1034" i="8"/>
  <c r="O1034" i="8"/>
  <c r="R1034" i="8"/>
  <c r="U1034" i="8"/>
  <c r="X1034" i="8"/>
  <c r="L1035" i="8"/>
  <c r="O1035" i="8"/>
  <c r="R1035" i="8"/>
  <c r="U1035" i="8"/>
  <c r="X1035" i="8"/>
  <c r="L1036" i="8"/>
  <c r="O1036" i="8"/>
  <c r="R1036" i="8"/>
  <c r="U1036" i="8"/>
  <c r="X1036" i="8"/>
  <c r="L1037" i="8"/>
  <c r="O1037" i="8"/>
  <c r="R1037" i="8"/>
  <c r="U1037" i="8"/>
  <c r="X1037" i="8"/>
  <c r="L1038" i="8"/>
  <c r="O1038" i="8"/>
  <c r="R1038" i="8"/>
  <c r="U1038" i="8"/>
  <c r="X1038" i="8"/>
  <c r="L1039" i="8"/>
  <c r="O1039" i="8"/>
  <c r="R1039" i="8"/>
  <c r="U1039" i="8"/>
  <c r="X1039" i="8"/>
  <c r="L1040" i="8"/>
  <c r="O1040" i="8"/>
  <c r="R1040" i="8"/>
  <c r="U1040" i="8"/>
  <c r="X1040" i="8"/>
  <c r="L1041" i="8"/>
  <c r="O1041" i="8"/>
  <c r="R1041" i="8"/>
  <c r="U1041" i="8"/>
  <c r="X1041" i="8"/>
  <c r="L1042" i="8"/>
  <c r="O1042" i="8"/>
  <c r="R1042" i="8"/>
  <c r="U1042" i="8"/>
  <c r="X1042" i="8"/>
  <c r="L1043" i="8"/>
  <c r="O1043" i="8"/>
  <c r="R1043" i="8"/>
  <c r="U1043" i="8"/>
  <c r="X1043" i="8"/>
  <c r="L1044" i="8"/>
  <c r="O1044" i="8"/>
  <c r="R1044" i="8"/>
  <c r="U1044" i="8"/>
  <c r="X1044" i="8"/>
  <c r="L1045" i="8"/>
  <c r="O1045" i="8"/>
  <c r="R1045" i="8"/>
  <c r="U1045" i="8"/>
  <c r="X1045" i="8"/>
  <c r="L1046" i="8"/>
  <c r="O1046" i="8"/>
  <c r="R1046" i="8"/>
  <c r="U1046" i="8"/>
  <c r="X1046" i="8"/>
  <c r="L1047" i="8"/>
  <c r="O1047" i="8"/>
  <c r="R1047" i="8"/>
  <c r="U1047" i="8"/>
  <c r="X1047" i="8"/>
  <c r="L1048" i="8"/>
  <c r="O1048" i="8"/>
  <c r="R1048" i="8"/>
  <c r="U1048" i="8"/>
  <c r="X1048" i="8"/>
  <c r="L1049" i="8"/>
  <c r="O1049" i="8"/>
  <c r="R1049" i="8"/>
  <c r="U1049" i="8"/>
  <c r="X1049" i="8"/>
  <c r="L1050" i="8"/>
  <c r="O1050" i="8"/>
  <c r="R1050" i="8"/>
  <c r="U1050" i="8"/>
  <c r="X1050" i="8"/>
  <c r="L1051" i="8"/>
  <c r="O1051" i="8"/>
  <c r="R1051" i="8"/>
  <c r="U1051" i="8"/>
  <c r="X1051" i="8"/>
  <c r="L1052" i="8"/>
  <c r="O1052" i="8"/>
  <c r="R1052" i="8"/>
  <c r="U1052" i="8"/>
  <c r="X1052" i="8"/>
  <c r="L1053" i="8"/>
  <c r="O1053" i="8"/>
  <c r="R1053" i="8"/>
  <c r="U1053" i="8"/>
  <c r="X1053" i="8"/>
  <c r="L1054" i="8"/>
  <c r="O1054" i="8"/>
  <c r="R1054" i="8"/>
  <c r="U1054" i="8"/>
  <c r="X1054" i="8"/>
  <c r="X1026" i="8"/>
  <c r="U1026" i="8"/>
  <c r="R1026" i="8"/>
  <c r="O1026" i="8"/>
  <c r="L1026" i="8"/>
  <c r="AA1027" i="8" l="1"/>
  <c r="AA1026" i="8"/>
  <c r="AA1051" i="8"/>
  <c r="AA1043" i="8"/>
  <c r="AA1039" i="8"/>
  <c r="AA1031" i="8"/>
  <c r="AA1054" i="8"/>
  <c r="AA1042" i="8"/>
  <c r="AA1034" i="8"/>
  <c r="AA1030" i="8"/>
  <c r="AA1046" i="8"/>
  <c r="AA1038" i="8"/>
  <c r="AA1050" i="8"/>
  <c r="AA1047" i="8"/>
  <c r="AA1035" i="8"/>
  <c r="AA1040" i="8"/>
  <c r="AA1048" i="8"/>
  <c r="AA1045" i="8"/>
  <c r="AA1037" i="8"/>
  <c r="AA1036" i="8"/>
  <c r="AA1032" i="8"/>
  <c r="AA1029" i="8"/>
  <c r="AA1053" i="8"/>
  <c r="AA1052" i="8"/>
  <c r="AA1044" i="8"/>
  <c r="AA1041" i="8"/>
  <c r="AA1028" i="8"/>
  <c r="AA1049" i="8"/>
  <c r="AA1033" i="8"/>
  <c r="I1025" i="8"/>
  <c r="L1025" i="8"/>
  <c r="O1025" i="8"/>
  <c r="R1025" i="8"/>
  <c r="U1025" i="8"/>
  <c r="X1025" i="8"/>
  <c r="AA1025" i="8" l="1"/>
  <c r="L999" i="8" l="1"/>
  <c r="O999" i="8"/>
  <c r="R999" i="8"/>
  <c r="U999" i="8"/>
  <c r="X999" i="8"/>
  <c r="L1000" i="8"/>
  <c r="O1000" i="8"/>
  <c r="R1000" i="8"/>
  <c r="U1000" i="8"/>
  <c r="X1000" i="8"/>
  <c r="L1001" i="8"/>
  <c r="O1001" i="8"/>
  <c r="R1001" i="8"/>
  <c r="U1001" i="8"/>
  <c r="X1001" i="8"/>
  <c r="L1002" i="8"/>
  <c r="O1002" i="8"/>
  <c r="R1002" i="8"/>
  <c r="U1002" i="8"/>
  <c r="X1002" i="8"/>
  <c r="L1003" i="8"/>
  <c r="O1003" i="8"/>
  <c r="R1003" i="8"/>
  <c r="U1003" i="8"/>
  <c r="X1003" i="8"/>
  <c r="L1004" i="8"/>
  <c r="O1004" i="8"/>
  <c r="R1004" i="8"/>
  <c r="U1004" i="8"/>
  <c r="X1004" i="8"/>
  <c r="L1005" i="8"/>
  <c r="O1005" i="8"/>
  <c r="R1005" i="8"/>
  <c r="U1005" i="8"/>
  <c r="X1005" i="8"/>
  <c r="L1006" i="8"/>
  <c r="O1006" i="8"/>
  <c r="R1006" i="8"/>
  <c r="U1006" i="8"/>
  <c r="X1006" i="8"/>
  <c r="L1007" i="8"/>
  <c r="O1007" i="8"/>
  <c r="R1007" i="8"/>
  <c r="U1007" i="8"/>
  <c r="X1007" i="8"/>
  <c r="L1008" i="8"/>
  <c r="O1008" i="8"/>
  <c r="R1008" i="8"/>
  <c r="U1008" i="8"/>
  <c r="X1008" i="8"/>
  <c r="L1009" i="8"/>
  <c r="O1009" i="8"/>
  <c r="R1009" i="8"/>
  <c r="U1009" i="8"/>
  <c r="X1009" i="8"/>
  <c r="L1010" i="8"/>
  <c r="O1010" i="8"/>
  <c r="R1010" i="8"/>
  <c r="U1010" i="8"/>
  <c r="X1010" i="8"/>
  <c r="L1011" i="8"/>
  <c r="O1011" i="8"/>
  <c r="R1011" i="8"/>
  <c r="U1011" i="8"/>
  <c r="X1011" i="8"/>
  <c r="L1012" i="8"/>
  <c r="O1012" i="8"/>
  <c r="R1012" i="8"/>
  <c r="U1012" i="8"/>
  <c r="X1012" i="8"/>
  <c r="L1013" i="8"/>
  <c r="O1013" i="8"/>
  <c r="R1013" i="8"/>
  <c r="U1013" i="8"/>
  <c r="X1013" i="8"/>
  <c r="L1014" i="8"/>
  <c r="O1014" i="8"/>
  <c r="R1014" i="8"/>
  <c r="U1014" i="8"/>
  <c r="X1014" i="8"/>
  <c r="L1015" i="8"/>
  <c r="O1015" i="8"/>
  <c r="R1015" i="8"/>
  <c r="U1015" i="8"/>
  <c r="X1015" i="8"/>
  <c r="L1016" i="8"/>
  <c r="O1016" i="8"/>
  <c r="R1016" i="8"/>
  <c r="U1016" i="8"/>
  <c r="X1016" i="8"/>
  <c r="L1017" i="8"/>
  <c r="O1017" i="8"/>
  <c r="R1017" i="8"/>
  <c r="U1017" i="8"/>
  <c r="X1017" i="8"/>
  <c r="L1018" i="8"/>
  <c r="O1018" i="8"/>
  <c r="R1018" i="8"/>
  <c r="U1018" i="8"/>
  <c r="X1018" i="8"/>
  <c r="L1019" i="8"/>
  <c r="O1019" i="8"/>
  <c r="R1019" i="8"/>
  <c r="U1019" i="8"/>
  <c r="X1019" i="8"/>
  <c r="L1020" i="8"/>
  <c r="O1020" i="8"/>
  <c r="R1020" i="8"/>
  <c r="U1020" i="8"/>
  <c r="X1020" i="8"/>
  <c r="L1021" i="8"/>
  <c r="O1021" i="8"/>
  <c r="R1021" i="8"/>
  <c r="U1021" i="8"/>
  <c r="X1021" i="8"/>
  <c r="L1022" i="8"/>
  <c r="O1022" i="8"/>
  <c r="R1022" i="8"/>
  <c r="U1022" i="8"/>
  <c r="X1022" i="8"/>
  <c r="L1023" i="8"/>
  <c r="O1023" i="8"/>
  <c r="R1023" i="8"/>
  <c r="U1023" i="8"/>
  <c r="X1023" i="8"/>
  <c r="L1024" i="8"/>
  <c r="O1024" i="8"/>
  <c r="R1024" i="8"/>
  <c r="U1024" i="8"/>
  <c r="X1024" i="8"/>
  <c r="X998" i="8"/>
  <c r="U998" i="8"/>
  <c r="R998" i="8"/>
  <c r="O998" i="8"/>
  <c r="L998"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AA1023" i="8" l="1"/>
  <c r="AA1024" i="8"/>
  <c r="AA1022" i="8"/>
  <c r="AA1016" i="8"/>
  <c r="AA1014" i="8"/>
  <c r="AA1005" i="8"/>
  <c r="AA1000" i="8"/>
  <c r="AA1019" i="8"/>
  <c r="AA1015" i="8"/>
  <c r="AA1011" i="8"/>
  <c r="AA1007" i="8"/>
  <c r="AA1003" i="8"/>
  <c r="AA999" i="8"/>
  <c r="AA1021" i="8"/>
  <c r="AA1020" i="8"/>
  <c r="AA1018" i="8"/>
  <c r="AA1017" i="8"/>
  <c r="AA1013" i="8"/>
  <c r="AA1012" i="8"/>
  <c r="AA1010" i="8"/>
  <c r="AA1009" i="8"/>
  <c r="AA1008" i="8"/>
  <c r="AA1006" i="8"/>
  <c r="AA1004" i="8"/>
  <c r="AA1002" i="8"/>
  <c r="AA1001" i="8"/>
  <c r="AA998" i="8"/>
  <c r="I964" i="8" l="1"/>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L965" i="8"/>
  <c r="O965" i="8"/>
  <c r="R965" i="8"/>
  <c r="U965" i="8"/>
  <c r="X965" i="8"/>
  <c r="L966" i="8"/>
  <c r="O966" i="8"/>
  <c r="R966" i="8"/>
  <c r="U966" i="8"/>
  <c r="X966" i="8"/>
  <c r="L967" i="8"/>
  <c r="O967" i="8"/>
  <c r="R967" i="8"/>
  <c r="U967" i="8"/>
  <c r="X967" i="8"/>
  <c r="L968" i="8"/>
  <c r="O968" i="8"/>
  <c r="R968" i="8"/>
  <c r="U968" i="8"/>
  <c r="X968" i="8"/>
  <c r="L969" i="8"/>
  <c r="O969" i="8"/>
  <c r="R969" i="8"/>
  <c r="U969" i="8"/>
  <c r="X969" i="8"/>
  <c r="L970" i="8"/>
  <c r="O970" i="8"/>
  <c r="R970" i="8"/>
  <c r="U970" i="8"/>
  <c r="X970" i="8"/>
  <c r="L971" i="8"/>
  <c r="O971" i="8"/>
  <c r="R971" i="8"/>
  <c r="U971" i="8"/>
  <c r="X971" i="8"/>
  <c r="L972" i="8"/>
  <c r="O972" i="8"/>
  <c r="R972" i="8"/>
  <c r="U972" i="8"/>
  <c r="X972" i="8"/>
  <c r="L973" i="8"/>
  <c r="O973" i="8"/>
  <c r="R973" i="8"/>
  <c r="U973" i="8"/>
  <c r="X973" i="8"/>
  <c r="L974" i="8"/>
  <c r="O974" i="8"/>
  <c r="R974" i="8"/>
  <c r="U974" i="8"/>
  <c r="X974" i="8"/>
  <c r="L975" i="8"/>
  <c r="O975" i="8"/>
  <c r="R975" i="8"/>
  <c r="U975" i="8"/>
  <c r="X975" i="8"/>
  <c r="L976" i="8"/>
  <c r="O976" i="8"/>
  <c r="R976" i="8"/>
  <c r="U976" i="8"/>
  <c r="X976" i="8"/>
  <c r="L977" i="8"/>
  <c r="O977" i="8"/>
  <c r="R977" i="8"/>
  <c r="U977" i="8"/>
  <c r="X977" i="8"/>
  <c r="L978" i="8"/>
  <c r="O978" i="8"/>
  <c r="R978" i="8"/>
  <c r="U978" i="8"/>
  <c r="X978" i="8"/>
  <c r="L979" i="8"/>
  <c r="O979" i="8"/>
  <c r="R979" i="8"/>
  <c r="U979" i="8"/>
  <c r="X979" i="8"/>
  <c r="L980" i="8"/>
  <c r="O980" i="8"/>
  <c r="R980" i="8"/>
  <c r="U980" i="8"/>
  <c r="X980" i="8"/>
  <c r="L981" i="8"/>
  <c r="O981" i="8"/>
  <c r="R981" i="8"/>
  <c r="U981" i="8"/>
  <c r="X981" i="8"/>
  <c r="L982" i="8"/>
  <c r="O982" i="8"/>
  <c r="R982" i="8"/>
  <c r="U982" i="8"/>
  <c r="X982" i="8"/>
  <c r="L983" i="8"/>
  <c r="O983" i="8"/>
  <c r="R983" i="8"/>
  <c r="U983" i="8"/>
  <c r="X983" i="8"/>
  <c r="L984" i="8"/>
  <c r="O984" i="8"/>
  <c r="R984" i="8"/>
  <c r="U984" i="8"/>
  <c r="X984" i="8"/>
  <c r="L985" i="8"/>
  <c r="O985" i="8"/>
  <c r="R985" i="8"/>
  <c r="U985" i="8"/>
  <c r="X985" i="8"/>
  <c r="L986" i="8"/>
  <c r="O986" i="8"/>
  <c r="R986" i="8"/>
  <c r="U986" i="8"/>
  <c r="X986" i="8"/>
  <c r="L987" i="8"/>
  <c r="O987" i="8"/>
  <c r="R987" i="8"/>
  <c r="U987" i="8"/>
  <c r="X987" i="8"/>
  <c r="L988" i="8"/>
  <c r="O988" i="8"/>
  <c r="R988" i="8"/>
  <c r="U988" i="8"/>
  <c r="X988" i="8"/>
  <c r="L989" i="8"/>
  <c r="O989" i="8"/>
  <c r="R989" i="8"/>
  <c r="U989" i="8"/>
  <c r="X989" i="8"/>
  <c r="L990" i="8"/>
  <c r="O990" i="8"/>
  <c r="R990" i="8"/>
  <c r="U990" i="8"/>
  <c r="X990" i="8"/>
  <c r="L991" i="8"/>
  <c r="O991" i="8"/>
  <c r="R991" i="8"/>
  <c r="U991" i="8"/>
  <c r="X991" i="8"/>
  <c r="L992" i="8"/>
  <c r="O992" i="8"/>
  <c r="R992" i="8"/>
  <c r="U992" i="8"/>
  <c r="X992" i="8"/>
  <c r="L993" i="8"/>
  <c r="O993" i="8"/>
  <c r="R993" i="8"/>
  <c r="U993" i="8"/>
  <c r="X993" i="8"/>
  <c r="L994" i="8"/>
  <c r="O994" i="8"/>
  <c r="R994" i="8"/>
  <c r="U994" i="8"/>
  <c r="X994" i="8"/>
  <c r="L995" i="8"/>
  <c r="O995" i="8"/>
  <c r="R995" i="8"/>
  <c r="U995" i="8"/>
  <c r="X995" i="8"/>
  <c r="L996" i="8"/>
  <c r="O996" i="8"/>
  <c r="R996" i="8"/>
  <c r="U996" i="8"/>
  <c r="X996" i="8"/>
  <c r="L997" i="8"/>
  <c r="O997" i="8"/>
  <c r="R997" i="8"/>
  <c r="U997" i="8"/>
  <c r="X997" i="8"/>
  <c r="X964" i="8"/>
  <c r="U964" i="8"/>
  <c r="R964" i="8"/>
  <c r="O964" i="8"/>
  <c r="L964" i="8"/>
  <c r="AA968" i="8" l="1"/>
  <c r="AA996" i="8"/>
  <c r="AA984" i="8"/>
  <c r="AA971" i="8"/>
  <c r="AA980" i="8"/>
  <c r="AA976" i="8"/>
  <c r="AA966" i="8"/>
  <c r="AA989" i="8"/>
  <c r="AA981" i="8"/>
  <c r="AA973" i="8"/>
  <c r="AA972" i="8"/>
  <c r="AA997" i="8"/>
  <c r="AA985" i="8"/>
  <c r="AA977" i="8"/>
  <c r="AA978" i="8"/>
  <c r="AA992" i="8"/>
  <c r="AA988" i="8"/>
  <c r="AA970" i="8"/>
  <c r="AA983" i="8"/>
  <c r="AA993" i="8"/>
  <c r="AA967" i="8"/>
  <c r="AA995" i="8"/>
  <c r="AA994" i="8"/>
  <c r="AA991" i="8"/>
  <c r="AA982" i="8"/>
  <c r="AA979" i="8"/>
  <c r="AA990" i="8"/>
  <c r="AA987" i="8"/>
  <c r="AA986" i="8"/>
  <c r="AA975" i="8"/>
  <c r="AA974" i="8"/>
  <c r="AA965" i="8"/>
  <c r="AA964" i="8"/>
  <c r="AA969"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L909" i="8"/>
  <c r="O909" i="8"/>
  <c r="R909" i="8"/>
  <c r="U909" i="8"/>
  <c r="X909" i="8"/>
  <c r="L910" i="8"/>
  <c r="O910" i="8"/>
  <c r="R910" i="8"/>
  <c r="U910" i="8"/>
  <c r="X910" i="8"/>
  <c r="L911" i="8"/>
  <c r="O911" i="8"/>
  <c r="R911" i="8"/>
  <c r="U911" i="8"/>
  <c r="X911" i="8"/>
  <c r="L912" i="8"/>
  <c r="O912" i="8"/>
  <c r="R912" i="8"/>
  <c r="U912" i="8"/>
  <c r="X912" i="8"/>
  <c r="L913" i="8"/>
  <c r="O913" i="8"/>
  <c r="R913" i="8"/>
  <c r="U913" i="8"/>
  <c r="X913" i="8"/>
  <c r="L914" i="8"/>
  <c r="O914" i="8"/>
  <c r="R914" i="8"/>
  <c r="U914" i="8"/>
  <c r="X914" i="8"/>
  <c r="L915" i="8"/>
  <c r="O915" i="8"/>
  <c r="R915" i="8"/>
  <c r="U915" i="8"/>
  <c r="X915" i="8"/>
  <c r="L916" i="8"/>
  <c r="O916" i="8"/>
  <c r="R916" i="8"/>
  <c r="U916" i="8"/>
  <c r="X916" i="8"/>
  <c r="L917" i="8"/>
  <c r="O917" i="8"/>
  <c r="R917" i="8"/>
  <c r="U917" i="8"/>
  <c r="X917" i="8"/>
  <c r="L918" i="8"/>
  <c r="O918" i="8"/>
  <c r="R918" i="8"/>
  <c r="U918" i="8"/>
  <c r="X918" i="8"/>
  <c r="L919" i="8"/>
  <c r="O919" i="8"/>
  <c r="R919" i="8"/>
  <c r="U919" i="8"/>
  <c r="X919" i="8"/>
  <c r="L920" i="8"/>
  <c r="O920" i="8"/>
  <c r="R920" i="8"/>
  <c r="U920" i="8"/>
  <c r="X920" i="8"/>
  <c r="L921" i="8"/>
  <c r="O921" i="8"/>
  <c r="R921" i="8"/>
  <c r="U921" i="8"/>
  <c r="X921" i="8"/>
  <c r="L922" i="8"/>
  <c r="O922" i="8"/>
  <c r="R922" i="8"/>
  <c r="U922" i="8"/>
  <c r="X922" i="8"/>
  <c r="L923" i="8"/>
  <c r="O923" i="8"/>
  <c r="R923" i="8"/>
  <c r="U923" i="8"/>
  <c r="X923" i="8"/>
  <c r="L924" i="8"/>
  <c r="O924" i="8"/>
  <c r="R924" i="8"/>
  <c r="U924" i="8"/>
  <c r="X924" i="8"/>
  <c r="L925" i="8"/>
  <c r="O925" i="8"/>
  <c r="R925" i="8"/>
  <c r="U925" i="8"/>
  <c r="X925" i="8"/>
  <c r="L926" i="8"/>
  <c r="O926" i="8"/>
  <c r="R926" i="8"/>
  <c r="U926" i="8"/>
  <c r="X926" i="8"/>
  <c r="L927" i="8"/>
  <c r="O927" i="8"/>
  <c r="R927" i="8"/>
  <c r="U927" i="8"/>
  <c r="X927" i="8"/>
  <c r="L928" i="8"/>
  <c r="O928" i="8"/>
  <c r="R928" i="8"/>
  <c r="U928" i="8"/>
  <c r="X928" i="8"/>
  <c r="L929" i="8"/>
  <c r="O929" i="8"/>
  <c r="R929" i="8"/>
  <c r="U929" i="8"/>
  <c r="X929" i="8"/>
  <c r="L930" i="8"/>
  <c r="O930" i="8"/>
  <c r="R930" i="8"/>
  <c r="U930" i="8"/>
  <c r="X930" i="8"/>
  <c r="L931" i="8"/>
  <c r="O931" i="8"/>
  <c r="R931" i="8"/>
  <c r="U931" i="8"/>
  <c r="X931" i="8"/>
  <c r="L932" i="8"/>
  <c r="O932" i="8"/>
  <c r="R932" i="8"/>
  <c r="U932" i="8"/>
  <c r="X932" i="8"/>
  <c r="L933" i="8"/>
  <c r="O933" i="8"/>
  <c r="R933" i="8"/>
  <c r="U933" i="8"/>
  <c r="X933" i="8"/>
  <c r="L934" i="8"/>
  <c r="O934" i="8"/>
  <c r="R934" i="8"/>
  <c r="U934" i="8"/>
  <c r="X934" i="8"/>
  <c r="L935" i="8"/>
  <c r="O935" i="8"/>
  <c r="R935" i="8"/>
  <c r="U935" i="8"/>
  <c r="X935" i="8"/>
  <c r="L936" i="8"/>
  <c r="O936" i="8"/>
  <c r="R936" i="8"/>
  <c r="U936" i="8"/>
  <c r="X936" i="8"/>
  <c r="L937" i="8"/>
  <c r="O937" i="8"/>
  <c r="R937" i="8"/>
  <c r="U937" i="8"/>
  <c r="X937" i="8"/>
  <c r="L938" i="8"/>
  <c r="O938" i="8"/>
  <c r="R938" i="8"/>
  <c r="U938" i="8"/>
  <c r="X938" i="8"/>
  <c r="L939" i="8"/>
  <c r="O939" i="8"/>
  <c r="R939" i="8"/>
  <c r="U939" i="8"/>
  <c r="X939" i="8"/>
  <c r="L940" i="8"/>
  <c r="O940" i="8"/>
  <c r="R940" i="8"/>
  <c r="U940" i="8"/>
  <c r="X940" i="8"/>
  <c r="L941" i="8"/>
  <c r="O941" i="8"/>
  <c r="R941" i="8"/>
  <c r="U941" i="8"/>
  <c r="X941" i="8"/>
  <c r="L942" i="8"/>
  <c r="O942" i="8"/>
  <c r="R942" i="8"/>
  <c r="U942" i="8"/>
  <c r="X942" i="8"/>
  <c r="L943" i="8"/>
  <c r="O943" i="8"/>
  <c r="R943" i="8"/>
  <c r="U943" i="8"/>
  <c r="X943" i="8"/>
  <c r="L944" i="8"/>
  <c r="O944" i="8"/>
  <c r="R944" i="8"/>
  <c r="U944" i="8"/>
  <c r="X944" i="8"/>
  <c r="L945" i="8"/>
  <c r="O945" i="8"/>
  <c r="R945" i="8"/>
  <c r="U945" i="8"/>
  <c r="X945" i="8"/>
  <c r="L946" i="8"/>
  <c r="O946" i="8"/>
  <c r="R946" i="8"/>
  <c r="U946" i="8"/>
  <c r="X946" i="8"/>
  <c r="L947" i="8"/>
  <c r="O947" i="8"/>
  <c r="R947" i="8"/>
  <c r="U947" i="8"/>
  <c r="X947" i="8"/>
  <c r="L948" i="8"/>
  <c r="O948" i="8"/>
  <c r="R948" i="8"/>
  <c r="U948" i="8"/>
  <c r="X948" i="8"/>
  <c r="L949" i="8"/>
  <c r="O949" i="8"/>
  <c r="R949" i="8"/>
  <c r="U949" i="8"/>
  <c r="X949" i="8"/>
  <c r="L950" i="8"/>
  <c r="O950" i="8"/>
  <c r="R950" i="8"/>
  <c r="U950" i="8"/>
  <c r="X950" i="8"/>
  <c r="L951" i="8"/>
  <c r="O951" i="8"/>
  <c r="R951" i="8"/>
  <c r="U951" i="8"/>
  <c r="X951" i="8"/>
  <c r="L952" i="8"/>
  <c r="O952" i="8"/>
  <c r="R952" i="8"/>
  <c r="U952" i="8"/>
  <c r="X952" i="8"/>
  <c r="L953" i="8"/>
  <c r="O953" i="8"/>
  <c r="R953" i="8"/>
  <c r="U953" i="8"/>
  <c r="X953" i="8"/>
  <c r="L954" i="8"/>
  <c r="O954" i="8"/>
  <c r="R954" i="8"/>
  <c r="U954" i="8"/>
  <c r="X954" i="8"/>
  <c r="L955" i="8"/>
  <c r="O955" i="8"/>
  <c r="R955" i="8"/>
  <c r="U955" i="8"/>
  <c r="X955" i="8"/>
  <c r="L956" i="8"/>
  <c r="O956" i="8"/>
  <c r="R956" i="8"/>
  <c r="U956" i="8"/>
  <c r="X956" i="8"/>
  <c r="L957" i="8"/>
  <c r="O957" i="8"/>
  <c r="R957" i="8"/>
  <c r="U957" i="8"/>
  <c r="X957" i="8"/>
  <c r="L958" i="8"/>
  <c r="O958" i="8"/>
  <c r="R958" i="8"/>
  <c r="U958" i="8"/>
  <c r="X958" i="8"/>
  <c r="L959" i="8"/>
  <c r="O959" i="8"/>
  <c r="R959" i="8"/>
  <c r="U959" i="8"/>
  <c r="X959" i="8"/>
  <c r="L960" i="8"/>
  <c r="O960" i="8"/>
  <c r="R960" i="8"/>
  <c r="U960" i="8"/>
  <c r="X960" i="8"/>
  <c r="L961" i="8"/>
  <c r="O961" i="8"/>
  <c r="R961" i="8"/>
  <c r="U961" i="8"/>
  <c r="X961" i="8"/>
  <c r="L962" i="8"/>
  <c r="O962" i="8"/>
  <c r="R962" i="8"/>
  <c r="U962" i="8"/>
  <c r="X962" i="8"/>
  <c r="L963" i="8"/>
  <c r="O963" i="8"/>
  <c r="R963" i="8"/>
  <c r="U963" i="8"/>
  <c r="X963" i="8"/>
  <c r="AA963" i="8" l="1"/>
  <c r="AA962" i="8"/>
  <c r="AA960" i="8"/>
  <c r="AA955" i="8"/>
  <c r="AA946" i="8"/>
  <c r="AA938" i="8"/>
  <c r="AA914" i="8"/>
  <c r="AA957" i="8"/>
  <c r="AA941" i="8"/>
  <c r="AA925" i="8"/>
  <c r="AA917" i="8"/>
  <c r="AA909" i="8"/>
  <c r="AA956" i="8"/>
  <c r="AA952" i="8"/>
  <c r="AA948" i="8"/>
  <c r="AA944" i="8"/>
  <c r="AA940" i="8"/>
  <c r="AA936" i="8"/>
  <c r="AA932" i="8"/>
  <c r="AA928" i="8"/>
  <c r="AA924" i="8"/>
  <c r="AA920" i="8"/>
  <c r="AA916" i="8"/>
  <c r="AA912" i="8"/>
  <c r="AA939" i="8"/>
  <c r="AA930" i="8"/>
  <c r="AA933" i="8"/>
  <c r="AA954" i="8"/>
  <c r="AA922" i="8"/>
  <c r="AA947" i="8"/>
  <c r="AA931" i="8"/>
  <c r="AA951" i="8"/>
  <c r="AA919" i="8"/>
  <c r="AA953" i="8"/>
  <c r="AA921" i="8"/>
  <c r="AA923" i="8"/>
  <c r="AA915" i="8"/>
  <c r="AA949" i="8"/>
  <c r="AA950" i="8"/>
  <c r="AA918" i="8"/>
  <c r="AA927" i="8"/>
  <c r="AA961" i="8"/>
  <c r="AA959" i="8"/>
  <c r="AA958" i="8"/>
  <c r="AA929" i="8"/>
  <c r="AA926" i="8"/>
  <c r="AA945" i="8"/>
  <c r="AA943" i="8"/>
  <c r="AA942" i="8"/>
  <c r="AA913" i="8"/>
  <c r="AA911" i="8"/>
  <c r="AA910" i="8"/>
  <c r="AA937" i="8"/>
  <c r="AA935" i="8"/>
  <c r="AA934" i="8"/>
  <c r="X331" i="5"/>
  <c r="X330" i="5"/>
  <c r="U331" i="5"/>
  <c r="U330" i="5"/>
  <c r="R331" i="5"/>
  <c r="R330" i="5"/>
  <c r="O331" i="5"/>
  <c r="O330" i="5"/>
  <c r="L331" i="5"/>
  <c r="L330" i="5"/>
  <c r="I331" i="5"/>
  <c r="I330" i="5"/>
  <c r="AA330" i="5" l="1"/>
  <c r="AA331" i="5"/>
  <c r="I889" i="8" l="1"/>
  <c r="I890" i="8"/>
  <c r="I891" i="8"/>
  <c r="I892" i="8"/>
  <c r="I893" i="8"/>
  <c r="I894" i="8"/>
  <c r="I895" i="8"/>
  <c r="I896" i="8"/>
  <c r="I897" i="8"/>
  <c r="I898" i="8"/>
  <c r="I899" i="8"/>
  <c r="I900" i="8"/>
  <c r="I901" i="8"/>
  <c r="I902" i="8"/>
  <c r="I903" i="8"/>
  <c r="I904" i="8"/>
  <c r="I905" i="8"/>
  <c r="I906" i="8"/>
  <c r="I907" i="8"/>
  <c r="I908" i="8"/>
  <c r="L890" i="8"/>
  <c r="O890" i="8"/>
  <c r="R890" i="8"/>
  <c r="U890" i="8"/>
  <c r="X890" i="8"/>
  <c r="L891" i="8"/>
  <c r="O891" i="8"/>
  <c r="R891" i="8"/>
  <c r="U891" i="8"/>
  <c r="X891" i="8"/>
  <c r="L892" i="8"/>
  <c r="O892" i="8"/>
  <c r="R892" i="8"/>
  <c r="U892" i="8"/>
  <c r="X892" i="8"/>
  <c r="L893" i="8"/>
  <c r="O893" i="8"/>
  <c r="R893" i="8"/>
  <c r="U893" i="8"/>
  <c r="X893" i="8"/>
  <c r="L894" i="8"/>
  <c r="O894" i="8"/>
  <c r="R894" i="8"/>
  <c r="U894" i="8"/>
  <c r="X894" i="8"/>
  <c r="L895" i="8"/>
  <c r="O895" i="8"/>
  <c r="R895" i="8"/>
  <c r="U895" i="8"/>
  <c r="X895" i="8"/>
  <c r="L896" i="8"/>
  <c r="O896" i="8"/>
  <c r="R896" i="8"/>
  <c r="U896" i="8"/>
  <c r="X896" i="8"/>
  <c r="L897" i="8"/>
  <c r="O897" i="8"/>
  <c r="R897" i="8"/>
  <c r="U897" i="8"/>
  <c r="X897" i="8"/>
  <c r="L898" i="8"/>
  <c r="O898" i="8"/>
  <c r="R898" i="8"/>
  <c r="U898" i="8"/>
  <c r="X898" i="8"/>
  <c r="L899" i="8"/>
  <c r="O899" i="8"/>
  <c r="R899" i="8"/>
  <c r="U899" i="8"/>
  <c r="X899" i="8"/>
  <c r="L900" i="8"/>
  <c r="O900" i="8"/>
  <c r="R900" i="8"/>
  <c r="U900" i="8"/>
  <c r="X900" i="8"/>
  <c r="L901" i="8"/>
  <c r="O901" i="8"/>
  <c r="R901" i="8"/>
  <c r="U901" i="8"/>
  <c r="X901" i="8"/>
  <c r="L902" i="8"/>
  <c r="O902" i="8"/>
  <c r="R902" i="8"/>
  <c r="U902" i="8"/>
  <c r="X902" i="8"/>
  <c r="L903" i="8"/>
  <c r="O903" i="8"/>
  <c r="R903" i="8"/>
  <c r="U903" i="8"/>
  <c r="X903" i="8"/>
  <c r="L904" i="8"/>
  <c r="O904" i="8"/>
  <c r="R904" i="8"/>
  <c r="U904" i="8"/>
  <c r="X904" i="8"/>
  <c r="L905" i="8"/>
  <c r="O905" i="8"/>
  <c r="R905" i="8"/>
  <c r="U905" i="8"/>
  <c r="X905" i="8"/>
  <c r="L906" i="8"/>
  <c r="O906" i="8"/>
  <c r="R906" i="8"/>
  <c r="U906" i="8"/>
  <c r="X906" i="8"/>
  <c r="L907" i="8"/>
  <c r="O907" i="8"/>
  <c r="R907" i="8"/>
  <c r="U907" i="8"/>
  <c r="X907" i="8"/>
  <c r="L908" i="8"/>
  <c r="O908" i="8"/>
  <c r="R908" i="8"/>
  <c r="U908" i="8"/>
  <c r="X908" i="8"/>
  <c r="X889" i="8"/>
  <c r="U889" i="8"/>
  <c r="R889" i="8"/>
  <c r="O889" i="8"/>
  <c r="L889" i="8"/>
  <c r="AA907" i="8" l="1"/>
  <c r="AA902" i="8"/>
  <c r="AA894" i="8"/>
  <c r="AA906" i="8"/>
  <c r="AA901" i="8"/>
  <c r="AA900" i="8"/>
  <c r="AA898" i="8"/>
  <c r="AA896" i="8"/>
  <c r="AA893" i="8"/>
  <c r="AA890" i="8"/>
  <c r="AA908" i="8"/>
  <c r="AA892" i="8"/>
  <c r="AA899" i="8"/>
  <c r="AA904" i="8"/>
  <c r="AA891" i="8"/>
  <c r="AA897" i="8"/>
  <c r="AA889" i="8"/>
  <c r="AA903" i="8"/>
  <c r="AA895" i="8"/>
  <c r="AA905" i="8"/>
  <c r="W703" i="8"/>
  <c r="V558" i="8"/>
  <c r="Q754" i="8"/>
  <c r="I846" i="8" l="1"/>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L846" i="8"/>
  <c r="O846" i="8"/>
  <c r="R846" i="8"/>
  <c r="U846" i="8"/>
  <c r="X846" i="8"/>
  <c r="L847" i="8"/>
  <c r="O847" i="8"/>
  <c r="R847" i="8"/>
  <c r="U847" i="8"/>
  <c r="X847" i="8"/>
  <c r="L848" i="8"/>
  <c r="O848" i="8"/>
  <c r="R848" i="8"/>
  <c r="U848" i="8"/>
  <c r="X848" i="8"/>
  <c r="L849" i="8"/>
  <c r="O849" i="8"/>
  <c r="R849" i="8"/>
  <c r="U849" i="8"/>
  <c r="X849" i="8"/>
  <c r="L850" i="8"/>
  <c r="O850" i="8"/>
  <c r="R850" i="8"/>
  <c r="U850" i="8"/>
  <c r="X850" i="8"/>
  <c r="L851" i="8"/>
  <c r="O851" i="8"/>
  <c r="R851" i="8"/>
  <c r="U851" i="8"/>
  <c r="X851" i="8"/>
  <c r="L852" i="8"/>
  <c r="O852" i="8"/>
  <c r="R852" i="8"/>
  <c r="U852" i="8"/>
  <c r="X852" i="8"/>
  <c r="L853" i="8"/>
  <c r="O853" i="8"/>
  <c r="R853" i="8"/>
  <c r="U853" i="8"/>
  <c r="X853" i="8"/>
  <c r="L854" i="8"/>
  <c r="O854" i="8"/>
  <c r="R854" i="8"/>
  <c r="U854" i="8"/>
  <c r="X854" i="8"/>
  <c r="L855" i="8"/>
  <c r="O855" i="8"/>
  <c r="R855" i="8"/>
  <c r="U855" i="8"/>
  <c r="X855" i="8"/>
  <c r="L856" i="8"/>
  <c r="O856" i="8"/>
  <c r="R856" i="8"/>
  <c r="U856" i="8"/>
  <c r="X856" i="8"/>
  <c r="L857" i="8"/>
  <c r="O857" i="8"/>
  <c r="R857" i="8"/>
  <c r="U857" i="8"/>
  <c r="X857" i="8"/>
  <c r="L858" i="8"/>
  <c r="O858" i="8"/>
  <c r="R858" i="8"/>
  <c r="U858" i="8"/>
  <c r="X858" i="8"/>
  <c r="L859" i="8"/>
  <c r="O859" i="8"/>
  <c r="R859" i="8"/>
  <c r="U859" i="8"/>
  <c r="X859" i="8"/>
  <c r="L860" i="8"/>
  <c r="O860" i="8"/>
  <c r="R860" i="8"/>
  <c r="U860" i="8"/>
  <c r="X860" i="8"/>
  <c r="L861" i="8"/>
  <c r="O861" i="8"/>
  <c r="R861" i="8"/>
  <c r="U861" i="8"/>
  <c r="X861" i="8"/>
  <c r="L862" i="8"/>
  <c r="O862" i="8"/>
  <c r="R862" i="8"/>
  <c r="U862" i="8"/>
  <c r="X862" i="8"/>
  <c r="L863" i="8"/>
  <c r="O863" i="8"/>
  <c r="R863" i="8"/>
  <c r="U863" i="8"/>
  <c r="X863" i="8"/>
  <c r="L864" i="8"/>
  <c r="O864" i="8"/>
  <c r="R864" i="8"/>
  <c r="U864" i="8"/>
  <c r="X864" i="8"/>
  <c r="L865" i="8"/>
  <c r="O865" i="8"/>
  <c r="R865" i="8"/>
  <c r="U865" i="8"/>
  <c r="X865" i="8"/>
  <c r="L866" i="8"/>
  <c r="O866" i="8"/>
  <c r="R866" i="8"/>
  <c r="U866" i="8"/>
  <c r="X866" i="8"/>
  <c r="L867" i="8"/>
  <c r="O867" i="8"/>
  <c r="R867" i="8"/>
  <c r="U867" i="8"/>
  <c r="X867" i="8"/>
  <c r="L868" i="8"/>
  <c r="O868" i="8"/>
  <c r="R868" i="8"/>
  <c r="U868" i="8"/>
  <c r="X868" i="8"/>
  <c r="L869" i="8"/>
  <c r="O869" i="8"/>
  <c r="R869" i="8"/>
  <c r="U869" i="8"/>
  <c r="X869" i="8"/>
  <c r="L870" i="8"/>
  <c r="O870" i="8"/>
  <c r="R870" i="8"/>
  <c r="U870" i="8"/>
  <c r="X870" i="8"/>
  <c r="L871" i="8"/>
  <c r="O871" i="8"/>
  <c r="R871" i="8"/>
  <c r="U871" i="8"/>
  <c r="X871" i="8"/>
  <c r="L872" i="8"/>
  <c r="O872" i="8"/>
  <c r="R872" i="8"/>
  <c r="U872" i="8"/>
  <c r="X872" i="8"/>
  <c r="L873" i="8"/>
  <c r="O873" i="8"/>
  <c r="R873" i="8"/>
  <c r="U873" i="8"/>
  <c r="X873" i="8"/>
  <c r="L874" i="8"/>
  <c r="O874" i="8"/>
  <c r="R874" i="8"/>
  <c r="U874" i="8"/>
  <c r="X874" i="8"/>
  <c r="L875" i="8"/>
  <c r="O875" i="8"/>
  <c r="R875" i="8"/>
  <c r="U875" i="8"/>
  <c r="X875" i="8"/>
  <c r="L876" i="8"/>
  <c r="O876" i="8"/>
  <c r="R876" i="8"/>
  <c r="U876" i="8"/>
  <c r="X876" i="8"/>
  <c r="L877" i="8"/>
  <c r="O877" i="8"/>
  <c r="R877" i="8"/>
  <c r="U877" i="8"/>
  <c r="X877" i="8"/>
  <c r="L878" i="8"/>
  <c r="O878" i="8"/>
  <c r="R878" i="8"/>
  <c r="U878" i="8"/>
  <c r="X878" i="8"/>
  <c r="L879" i="8"/>
  <c r="O879" i="8"/>
  <c r="R879" i="8"/>
  <c r="U879" i="8"/>
  <c r="X879" i="8"/>
  <c r="L880" i="8"/>
  <c r="O880" i="8"/>
  <c r="R880" i="8"/>
  <c r="U880" i="8"/>
  <c r="X880" i="8"/>
  <c r="L881" i="8"/>
  <c r="O881" i="8"/>
  <c r="R881" i="8"/>
  <c r="U881" i="8"/>
  <c r="X881" i="8"/>
  <c r="L882" i="8"/>
  <c r="O882" i="8"/>
  <c r="R882" i="8"/>
  <c r="U882" i="8"/>
  <c r="X882" i="8"/>
  <c r="L883" i="8"/>
  <c r="O883" i="8"/>
  <c r="R883" i="8"/>
  <c r="U883" i="8"/>
  <c r="X883" i="8"/>
  <c r="L884" i="8"/>
  <c r="O884" i="8"/>
  <c r="R884" i="8"/>
  <c r="U884" i="8"/>
  <c r="X884" i="8"/>
  <c r="L885" i="8"/>
  <c r="O885" i="8"/>
  <c r="R885" i="8"/>
  <c r="U885" i="8"/>
  <c r="X885" i="8"/>
  <c r="L886" i="8"/>
  <c r="O886" i="8"/>
  <c r="R886" i="8"/>
  <c r="U886" i="8"/>
  <c r="X886" i="8"/>
  <c r="L887" i="8"/>
  <c r="O887" i="8"/>
  <c r="R887" i="8"/>
  <c r="U887" i="8"/>
  <c r="X887" i="8"/>
  <c r="L888" i="8"/>
  <c r="O888" i="8"/>
  <c r="R888" i="8"/>
  <c r="U888" i="8"/>
  <c r="X888" i="8"/>
  <c r="AA868" i="8" l="1"/>
  <c r="AA873" i="8"/>
  <c r="AA858" i="8"/>
  <c r="AA870" i="8"/>
  <c r="AA862" i="8"/>
  <c r="AA874" i="8"/>
  <c r="AA847" i="8"/>
  <c r="AA882" i="8"/>
  <c r="AA866" i="8"/>
  <c r="AA886" i="8"/>
  <c r="AA878" i="8"/>
  <c r="AA880" i="8"/>
  <c r="AA860" i="8"/>
  <c r="AA852" i="8"/>
  <c r="AA887" i="8"/>
  <c r="AA885" i="8"/>
  <c r="AA884" i="8"/>
  <c r="AA867" i="8"/>
  <c r="AA872" i="8"/>
  <c r="AA879" i="8"/>
  <c r="AA864" i="8"/>
  <c r="AA855" i="8"/>
  <c r="AA876" i="8"/>
  <c r="AA856" i="8"/>
  <c r="AA888" i="8"/>
  <c r="AA871" i="8"/>
  <c r="AA854" i="8"/>
  <c r="AA850" i="8"/>
  <c r="AA846" i="8"/>
  <c r="AA853" i="8"/>
  <c r="AA851" i="8"/>
  <c r="AA848" i="8"/>
  <c r="AA865" i="8"/>
  <c r="AA877" i="8"/>
  <c r="AA859" i="8"/>
  <c r="AA857" i="8"/>
  <c r="AA883" i="8"/>
  <c r="AA881" i="8"/>
  <c r="AA863" i="8"/>
  <c r="AA849" i="8"/>
  <c r="AA869" i="8"/>
  <c r="AA875" i="8"/>
  <c r="AA861" i="8"/>
  <c r="I819" i="8" l="1"/>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L819" i="8"/>
  <c r="O819" i="8"/>
  <c r="R819" i="8"/>
  <c r="U819" i="8"/>
  <c r="X819" i="8"/>
  <c r="L820" i="8"/>
  <c r="O820" i="8"/>
  <c r="R820" i="8"/>
  <c r="U820" i="8"/>
  <c r="X820" i="8"/>
  <c r="L821" i="8"/>
  <c r="O821" i="8"/>
  <c r="R821" i="8"/>
  <c r="U821" i="8"/>
  <c r="X821" i="8"/>
  <c r="L822" i="8"/>
  <c r="O822" i="8"/>
  <c r="R822" i="8"/>
  <c r="U822" i="8"/>
  <c r="X822" i="8"/>
  <c r="L823" i="8"/>
  <c r="O823" i="8"/>
  <c r="R823" i="8"/>
  <c r="U823" i="8"/>
  <c r="X823" i="8"/>
  <c r="L824" i="8"/>
  <c r="O824" i="8"/>
  <c r="R824" i="8"/>
  <c r="U824" i="8"/>
  <c r="X824" i="8"/>
  <c r="L825" i="8"/>
  <c r="O825" i="8"/>
  <c r="R825" i="8"/>
  <c r="U825" i="8"/>
  <c r="X825" i="8"/>
  <c r="L826" i="8"/>
  <c r="O826" i="8"/>
  <c r="R826" i="8"/>
  <c r="U826" i="8"/>
  <c r="X826" i="8"/>
  <c r="L827" i="8"/>
  <c r="O827" i="8"/>
  <c r="R827" i="8"/>
  <c r="U827" i="8"/>
  <c r="X827" i="8"/>
  <c r="L828" i="8"/>
  <c r="O828" i="8"/>
  <c r="R828" i="8"/>
  <c r="U828" i="8"/>
  <c r="X828" i="8"/>
  <c r="L829" i="8"/>
  <c r="O829" i="8"/>
  <c r="R829" i="8"/>
  <c r="U829" i="8"/>
  <c r="X829" i="8"/>
  <c r="L830" i="8"/>
  <c r="O830" i="8"/>
  <c r="R830" i="8"/>
  <c r="U830" i="8"/>
  <c r="X830" i="8"/>
  <c r="L831" i="8"/>
  <c r="O831" i="8"/>
  <c r="R831" i="8"/>
  <c r="U831" i="8"/>
  <c r="X831" i="8"/>
  <c r="L832" i="8"/>
  <c r="O832" i="8"/>
  <c r="R832" i="8"/>
  <c r="U832" i="8"/>
  <c r="X832" i="8"/>
  <c r="L833" i="8"/>
  <c r="O833" i="8"/>
  <c r="R833" i="8"/>
  <c r="U833" i="8"/>
  <c r="X833" i="8"/>
  <c r="L834" i="8"/>
  <c r="O834" i="8"/>
  <c r="R834" i="8"/>
  <c r="U834" i="8"/>
  <c r="X834" i="8"/>
  <c r="L835" i="8"/>
  <c r="O835" i="8"/>
  <c r="R835" i="8"/>
  <c r="U835" i="8"/>
  <c r="X835" i="8"/>
  <c r="L836" i="8"/>
  <c r="O836" i="8"/>
  <c r="R836" i="8"/>
  <c r="U836" i="8"/>
  <c r="X836" i="8"/>
  <c r="L837" i="8"/>
  <c r="O837" i="8"/>
  <c r="R837" i="8"/>
  <c r="U837" i="8"/>
  <c r="X837" i="8"/>
  <c r="L838" i="8"/>
  <c r="O838" i="8"/>
  <c r="R838" i="8"/>
  <c r="U838" i="8"/>
  <c r="X838" i="8"/>
  <c r="L839" i="8"/>
  <c r="O839" i="8"/>
  <c r="R839" i="8"/>
  <c r="U839" i="8"/>
  <c r="X839" i="8"/>
  <c r="L840" i="8"/>
  <c r="O840" i="8"/>
  <c r="R840" i="8"/>
  <c r="U840" i="8"/>
  <c r="X840" i="8"/>
  <c r="L841" i="8"/>
  <c r="O841" i="8"/>
  <c r="R841" i="8"/>
  <c r="U841" i="8"/>
  <c r="X841" i="8"/>
  <c r="L842" i="8"/>
  <c r="O842" i="8"/>
  <c r="R842" i="8"/>
  <c r="U842" i="8"/>
  <c r="X842" i="8"/>
  <c r="L843" i="8"/>
  <c r="O843" i="8"/>
  <c r="R843" i="8"/>
  <c r="U843" i="8"/>
  <c r="X843" i="8"/>
  <c r="L844" i="8"/>
  <c r="O844" i="8"/>
  <c r="R844" i="8"/>
  <c r="U844" i="8"/>
  <c r="X844" i="8"/>
  <c r="L845" i="8"/>
  <c r="O845" i="8"/>
  <c r="R845" i="8"/>
  <c r="U845" i="8"/>
  <c r="X845" i="8"/>
  <c r="AA835" i="8" l="1"/>
  <c r="AA827" i="8"/>
  <c r="AA836" i="8"/>
  <c r="AA828" i="8"/>
  <c r="AA825" i="8"/>
  <c r="AA831" i="8"/>
  <c r="AA819" i="8"/>
  <c r="AA830" i="8"/>
  <c r="AA823" i="8"/>
  <c r="AA843" i="8"/>
  <c r="AA838" i="8"/>
  <c r="AA826" i="8"/>
  <c r="AA832" i="8"/>
  <c r="AA834" i="8"/>
  <c r="AA822" i="8"/>
  <c r="AA820" i="8"/>
  <c r="AA842" i="8"/>
  <c r="AA824" i="8"/>
  <c r="AA845" i="8"/>
  <c r="AA839" i="8"/>
  <c r="AA844" i="8"/>
  <c r="AA841" i="8"/>
  <c r="AA840" i="8"/>
  <c r="AA837" i="8"/>
  <c r="AA833" i="8"/>
  <c r="AA829" i="8"/>
  <c r="AA821" i="8"/>
  <c r="L757" i="8"/>
  <c r="O757" i="8"/>
  <c r="R757" i="8"/>
  <c r="U757" i="8"/>
  <c r="X757" i="8"/>
  <c r="L758" i="8"/>
  <c r="O758" i="8"/>
  <c r="R758" i="8"/>
  <c r="U758" i="8"/>
  <c r="X758" i="8"/>
  <c r="L759" i="8"/>
  <c r="O759" i="8"/>
  <c r="R759" i="8"/>
  <c r="U759" i="8"/>
  <c r="X759" i="8"/>
  <c r="L760" i="8"/>
  <c r="O760" i="8"/>
  <c r="R760" i="8"/>
  <c r="U760" i="8"/>
  <c r="X760" i="8"/>
  <c r="L761" i="8"/>
  <c r="O761" i="8"/>
  <c r="R761" i="8"/>
  <c r="U761" i="8"/>
  <c r="X761" i="8"/>
  <c r="L762" i="8"/>
  <c r="O762" i="8"/>
  <c r="R762" i="8"/>
  <c r="U762" i="8"/>
  <c r="X762" i="8"/>
  <c r="L763" i="8"/>
  <c r="O763" i="8"/>
  <c r="R763" i="8"/>
  <c r="U763" i="8"/>
  <c r="X763" i="8"/>
  <c r="L764" i="8"/>
  <c r="O764" i="8"/>
  <c r="R764" i="8"/>
  <c r="U764" i="8"/>
  <c r="X764" i="8"/>
  <c r="L765" i="8"/>
  <c r="O765" i="8"/>
  <c r="R765" i="8"/>
  <c r="U765" i="8"/>
  <c r="X765" i="8"/>
  <c r="L766" i="8"/>
  <c r="O766" i="8"/>
  <c r="R766" i="8"/>
  <c r="U766" i="8"/>
  <c r="X766" i="8"/>
  <c r="L767" i="8"/>
  <c r="O767" i="8"/>
  <c r="R767" i="8"/>
  <c r="U767" i="8"/>
  <c r="X767" i="8"/>
  <c r="L768" i="8"/>
  <c r="O768" i="8"/>
  <c r="R768" i="8"/>
  <c r="U768" i="8"/>
  <c r="X768" i="8"/>
  <c r="L769" i="8"/>
  <c r="O769" i="8"/>
  <c r="R769" i="8"/>
  <c r="U769" i="8"/>
  <c r="X769" i="8"/>
  <c r="L770" i="8"/>
  <c r="O770" i="8"/>
  <c r="R770" i="8"/>
  <c r="U770" i="8"/>
  <c r="X770" i="8"/>
  <c r="L771" i="8"/>
  <c r="O771" i="8"/>
  <c r="R771" i="8"/>
  <c r="U771" i="8"/>
  <c r="X771" i="8"/>
  <c r="L772" i="8"/>
  <c r="O772" i="8"/>
  <c r="R772" i="8"/>
  <c r="U772" i="8"/>
  <c r="X772" i="8"/>
  <c r="L773" i="8"/>
  <c r="O773" i="8"/>
  <c r="R773" i="8"/>
  <c r="U773" i="8"/>
  <c r="X773" i="8"/>
  <c r="L774" i="8"/>
  <c r="O774" i="8"/>
  <c r="R774" i="8"/>
  <c r="U774" i="8"/>
  <c r="X774" i="8"/>
  <c r="L775" i="8"/>
  <c r="O775" i="8"/>
  <c r="R775" i="8"/>
  <c r="U775" i="8"/>
  <c r="X775" i="8"/>
  <c r="L776" i="8"/>
  <c r="O776" i="8"/>
  <c r="R776" i="8"/>
  <c r="U776" i="8"/>
  <c r="X776" i="8"/>
  <c r="L777" i="8"/>
  <c r="O777" i="8"/>
  <c r="R777" i="8"/>
  <c r="U777" i="8"/>
  <c r="X777" i="8"/>
  <c r="L778" i="8"/>
  <c r="O778" i="8"/>
  <c r="R778" i="8"/>
  <c r="U778" i="8"/>
  <c r="X778" i="8"/>
  <c r="L779" i="8"/>
  <c r="O779" i="8"/>
  <c r="R779" i="8"/>
  <c r="U779" i="8"/>
  <c r="X779" i="8"/>
  <c r="L780" i="8"/>
  <c r="O780" i="8"/>
  <c r="R780" i="8"/>
  <c r="U780" i="8"/>
  <c r="X780" i="8"/>
  <c r="L781" i="8"/>
  <c r="O781" i="8"/>
  <c r="R781" i="8"/>
  <c r="U781" i="8"/>
  <c r="X781" i="8"/>
  <c r="L782" i="8"/>
  <c r="O782" i="8"/>
  <c r="R782" i="8"/>
  <c r="U782" i="8"/>
  <c r="X782" i="8"/>
  <c r="L783" i="8"/>
  <c r="O783" i="8"/>
  <c r="R783" i="8"/>
  <c r="U783" i="8"/>
  <c r="X783" i="8"/>
  <c r="L784" i="8"/>
  <c r="O784" i="8"/>
  <c r="R784" i="8"/>
  <c r="U784" i="8"/>
  <c r="X784" i="8"/>
  <c r="L785" i="8"/>
  <c r="O785" i="8"/>
  <c r="R785" i="8"/>
  <c r="U785" i="8"/>
  <c r="X785" i="8"/>
  <c r="L786" i="8"/>
  <c r="O786" i="8"/>
  <c r="R786" i="8"/>
  <c r="U786" i="8"/>
  <c r="X786" i="8"/>
  <c r="L787" i="8"/>
  <c r="O787" i="8"/>
  <c r="R787" i="8"/>
  <c r="U787" i="8"/>
  <c r="X787" i="8"/>
  <c r="L788" i="8"/>
  <c r="O788" i="8"/>
  <c r="R788" i="8"/>
  <c r="U788" i="8"/>
  <c r="X788" i="8"/>
  <c r="L789" i="8"/>
  <c r="O789" i="8"/>
  <c r="R789" i="8"/>
  <c r="U789" i="8"/>
  <c r="X789" i="8"/>
  <c r="L790" i="8"/>
  <c r="O790" i="8"/>
  <c r="R790" i="8"/>
  <c r="U790" i="8"/>
  <c r="X790" i="8"/>
  <c r="L791" i="8"/>
  <c r="O791" i="8"/>
  <c r="R791" i="8"/>
  <c r="U791" i="8"/>
  <c r="X791" i="8"/>
  <c r="L792" i="8"/>
  <c r="O792" i="8"/>
  <c r="R792" i="8"/>
  <c r="U792" i="8"/>
  <c r="X792" i="8"/>
  <c r="L793" i="8"/>
  <c r="O793" i="8"/>
  <c r="R793" i="8"/>
  <c r="U793" i="8"/>
  <c r="X793" i="8"/>
  <c r="L794" i="8"/>
  <c r="O794" i="8"/>
  <c r="R794" i="8"/>
  <c r="U794" i="8"/>
  <c r="X794" i="8"/>
  <c r="L795" i="8"/>
  <c r="O795" i="8"/>
  <c r="R795" i="8"/>
  <c r="U795" i="8"/>
  <c r="X795" i="8"/>
  <c r="L796" i="8"/>
  <c r="O796" i="8"/>
  <c r="R796" i="8"/>
  <c r="U796" i="8"/>
  <c r="X796" i="8"/>
  <c r="L797" i="8"/>
  <c r="O797" i="8"/>
  <c r="R797" i="8"/>
  <c r="U797" i="8"/>
  <c r="X797" i="8"/>
  <c r="L798" i="8"/>
  <c r="O798" i="8"/>
  <c r="R798" i="8"/>
  <c r="U798" i="8"/>
  <c r="X798" i="8"/>
  <c r="L799" i="8"/>
  <c r="O799" i="8"/>
  <c r="R799" i="8"/>
  <c r="U799" i="8"/>
  <c r="X799" i="8"/>
  <c r="L800" i="8"/>
  <c r="O800" i="8"/>
  <c r="R800" i="8"/>
  <c r="U800" i="8"/>
  <c r="X800" i="8"/>
  <c r="L801" i="8"/>
  <c r="O801" i="8"/>
  <c r="R801" i="8"/>
  <c r="U801" i="8"/>
  <c r="X801" i="8"/>
  <c r="L802" i="8"/>
  <c r="O802" i="8"/>
  <c r="R802" i="8"/>
  <c r="U802" i="8"/>
  <c r="X802" i="8"/>
  <c r="L803" i="8"/>
  <c r="O803" i="8"/>
  <c r="R803" i="8"/>
  <c r="U803" i="8"/>
  <c r="X803" i="8"/>
  <c r="L804" i="8"/>
  <c r="O804" i="8"/>
  <c r="R804" i="8"/>
  <c r="U804" i="8"/>
  <c r="X804" i="8"/>
  <c r="L805" i="8"/>
  <c r="O805" i="8"/>
  <c r="R805" i="8"/>
  <c r="U805" i="8"/>
  <c r="X805" i="8"/>
  <c r="L806" i="8"/>
  <c r="O806" i="8"/>
  <c r="R806" i="8"/>
  <c r="U806" i="8"/>
  <c r="X806" i="8"/>
  <c r="L807" i="8"/>
  <c r="O807" i="8"/>
  <c r="R807" i="8"/>
  <c r="U807" i="8"/>
  <c r="X807" i="8"/>
  <c r="L808" i="8"/>
  <c r="O808" i="8"/>
  <c r="R808" i="8"/>
  <c r="U808" i="8"/>
  <c r="X808" i="8"/>
  <c r="L809" i="8"/>
  <c r="O809" i="8"/>
  <c r="R809" i="8"/>
  <c r="U809" i="8"/>
  <c r="X809" i="8"/>
  <c r="L810" i="8"/>
  <c r="O810" i="8"/>
  <c r="R810" i="8"/>
  <c r="U810" i="8"/>
  <c r="X810" i="8"/>
  <c r="L811" i="8"/>
  <c r="O811" i="8"/>
  <c r="R811" i="8"/>
  <c r="U811" i="8"/>
  <c r="X811" i="8"/>
  <c r="L812" i="8"/>
  <c r="O812" i="8"/>
  <c r="R812" i="8"/>
  <c r="U812" i="8"/>
  <c r="X812" i="8"/>
  <c r="L813" i="8"/>
  <c r="O813" i="8"/>
  <c r="R813" i="8"/>
  <c r="U813" i="8"/>
  <c r="X813" i="8"/>
  <c r="L814" i="8"/>
  <c r="O814" i="8"/>
  <c r="R814" i="8"/>
  <c r="U814" i="8"/>
  <c r="X814" i="8"/>
  <c r="L815" i="8"/>
  <c r="O815" i="8"/>
  <c r="R815" i="8"/>
  <c r="U815" i="8"/>
  <c r="X815" i="8"/>
  <c r="L816" i="8"/>
  <c r="O816" i="8"/>
  <c r="R816" i="8"/>
  <c r="U816" i="8"/>
  <c r="X816" i="8"/>
  <c r="L817" i="8"/>
  <c r="O817" i="8"/>
  <c r="R817" i="8"/>
  <c r="U817" i="8"/>
  <c r="X817" i="8"/>
  <c r="L818" i="8"/>
  <c r="O818" i="8"/>
  <c r="R818" i="8"/>
  <c r="U818" i="8"/>
  <c r="X818"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AA799" i="8" l="1"/>
  <c r="AA791" i="8"/>
  <c r="AA797" i="8"/>
  <c r="AA802" i="8"/>
  <c r="AA774" i="8"/>
  <c r="AA760" i="8"/>
  <c r="AA778" i="8"/>
  <c r="AA787" i="8"/>
  <c r="AA786" i="8"/>
  <c r="AA811" i="8"/>
  <c r="AA795" i="8"/>
  <c r="AA783" i="8"/>
  <c r="AA779" i="8"/>
  <c r="AA775" i="8"/>
  <c r="AA767" i="8"/>
  <c r="AA806" i="8"/>
  <c r="AA818" i="8"/>
  <c r="AA798" i="8"/>
  <c r="AA815" i="8"/>
  <c r="AA807" i="8"/>
  <c r="AA804" i="8"/>
  <c r="AA790" i="8"/>
  <c r="AA770" i="8"/>
  <c r="AA766" i="8"/>
  <c r="AA762" i="8"/>
  <c r="AA792" i="8"/>
  <c r="AA814" i="8"/>
  <c r="AA816" i="8"/>
  <c r="AA805" i="8"/>
  <c r="AA796" i="8"/>
  <c r="AA773" i="8"/>
  <c r="AA763" i="8"/>
  <c r="AA789" i="8"/>
  <c r="AA810" i="8"/>
  <c r="AA782" i="8"/>
  <c r="AA772" i="8"/>
  <c r="AA761" i="8"/>
  <c r="AA776" i="8"/>
  <c r="AA803" i="8"/>
  <c r="AA771" i="8"/>
  <c r="AA788" i="8"/>
  <c r="AA817" i="8"/>
  <c r="AA813" i="8"/>
  <c r="AA812" i="8"/>
  <c r="AA809" i="8"/>
  <c r="AA808" i="8"/>
  <c r="AA801" i="8"/>
  <c r="AA800" i="8"/>
  <c r="AA794" i="8"/>
  <c r="AA793" i="8"/>
  <c r="AA785" i="8"/>
  <c r="AA784" i="8"/>
  <c r="AA781" i="8"/>
  <c r="AA780" i="8"/>
  <c r="AA777" i="8"/>
  <c r="AA769" i="8"/>
  <c r="AA768" i="8"/>
  <c r="AA765" i="8"/>
  <c r="AA764" i="8"/>
  <c r="AA759" i="8"/>
  <c r="AA758" i="8"/>
  <c r="AA757" i="8"/>
  <c r="L728" i="8"/>
  <c r="O728" i="8"/>
  <c r="R728" i="8"/>
  <c r="U728" i="8"/>
  <c r="X728" i="8"/>
  <c r="L729" i="8"/>
  <c r="O729" i="8"/>
  <c r="R729" i="8"/>
  <c r="U729" i="8"/>
  <c r="X729" i="8"/>
  <c r="L730" i="8"/>
  <c r="O730" i="8"/>
  <c r="R730" i="8"/>
  <c r="U730" i="8"/>
  <c r="X730" i="8"/>
  <c r="L731" i="8"/>
  <c r="O731" i="8"/>
  <c r="R731" i="8"/>
  <c r="U731" i="8"/>
  <c r="X731" i="8"/>
  <c r="L732" i="8"/>
  <c r="O732" i="8"/>
  <c r="R732" i="8"/>
  <c r="U732" i="8"/>
  <c r="X732" i="8"/>
  <c r="L733" i="8"/>
  <c r="O733" i="8"/>
  <c r="R733" i="8"/>
  <c r="U733" i="8"/>
  <c r="X733" i="8"/>
  <c r="L734" i="8"/>
  <c r="O734" i="8"/>
  <c r="R734" i="8"/>
  <c r="U734" i="8"/>
  <c r="X734" i="8"/>
  <c r="L735" i="8"/>
  <c r="O735" i="8"/>
  <c r="R735" i="8"/>
  <c r="U735" i="8"/>
  <c r="X735" i="8"/>
  <c r="L736" i="8"/>
  <c r="O736" i="8"/>
  <c r="R736" i="8"/>
  <c r="U736" i="8"/>
  <c r="X736" i="8"/>
  <c r="L737" i="8"/>
  <c r="O737" i="8"/>
  <c r="R737" i="8"/>
  <c r="U737" i="8"/>
  <c r="X737" i="8"/>
  <c r="L738" i="8"/>
  <c r="O738" i="8"/>
  <c r="R738" i="8"/>
  <c r="U738" i="8"/>
  <c r="X738" i="8"/>
  <c r="L739" i="8"/>
  <c r="O739" i="8"/>
  <c r="R739" i="8"/>
  <c r="U739" i="8"/>
  <c r="X739" i="8"/>
  <c r="L740" i="8"/>
  <c r="O740" i="8"/>
  <c r="R740" i="8"/>
  <c r="U740" i="8"/>
  <c r="X740" i="8"/>
  <c r="L741" i="8"/>
  <c r="O741" i="8"/>
  <c r="R741" i="8"/>
  <c r="U741" i="8"/>
  <c r="X741" i="8"/>
  <c r="L742" i="8"/>
  <c r="O742" i="8"/>
  <c r="R742" i="8"/>
  <c r="U742" i="8"/>
  <c r="X742" i="8"/>
  <c r="L743" i="8"/>
  <c r="O743" i="8"/>
  <c r="R743" i="8"/>
  <c r="U743" i="8"/>
  <c r="X743" i="8"/>
  <c r="L744" i="8"/>
  <c r="O744" i="8"/>
  <c r="R744" i="8"/>
  <c r="U744" i="8"/>
  <c r="X744" i="8"/>
  <c r="L745" i="8"/>
  <c r="O745" i="8"/>
  <c r="R745" i="8"/>
  <c r="U745" i="8"/>
  <c r="X745" i="8"/>
  <c r="L746" i="8"/>
  <c r="O746" i="8"/>
  <c r="R746" i="8"/>
  <c r="U746" i="8"/>
  <c r="X746" i="8"/>
  <c r="L747" i="8"/>
  <c r="O747" i="8"/>
  <c r="R747" i="8"/>
  <c r="U747" i="8"/>
  <c r="X747" i="8"/>
  <c r="L748" i="8"/>
  <c r="O748" i="8"/>
  <c r="R748" i="8"/>
  <c r="U748" i="8"/>
  <c r="X748" i="8"/>
  <c r="L749" i="8"/>
  <c r="O749" i="8"/>
  <c r="R749" i="8"/>
  <c r="U749" i="8"/>
  <c r="X749" i="8"/>
  <c r="L750" i="8"/>
  <c r="O750" i="8"/>
  <c r="R750" i="8"/>
  <c r="U750" i="8"/>
  <c r="X750" i="8"/>
  <c r="L751" i="8"/>
  <c r="O751" i="8"/>
  <c r="R751" i="8"/>
  <c r="U751" i="8"/>
  <c r="X751" i="8"/>
  <c r="L752" i="8"/>
  <c r="O752" i="8"/>
  <c r="R752" i="8"/>
  <c r="U752" i="8"/>
  <c r="X752" i="8"/>
  <c r="L753" i="8"/>
  <c r="O753" i="8"/>
  <c r="R753" i="8"/>
  <c r="U753" i="8"/>
  <c r="X753" i="8"/>
  <c r="L754" i="8"/>
  <c r="O754" i="8"/>
  <c r="R754" i="8"/>
  <c r="U754" i="8"/>
  <c r="X754" i="8"/>
  <c r="L755" i="8"/>
  <c r="O755" i="8"/>
  <c r="R755" i="8"/>
  <c r="U755" i="8"/>
  <c r="X755" i="8"/>
  <c r="L756" i="8"/>
  <c r="O756" i="8"/>
  <c r="R756" i="8"/>
  <c r="U756" i="8"/>
  <c r="X756" i="8"/>
  <c r="X727" i="8"/>
  <c r="U727" i="8"/>
  <c r="R727" i="8"/>
  <c r="O727" i="8"/>
  <c r="L727"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AA756" i="8" l="1"/>
  <c r="AA748" i="8"/>
  <c r="AA740" i="8"/>
  <c r="AA732" i="8"/>
  <c r="AA752" i="8"/>
  <c r="AA728" i="8"/>
  <c r="AA736" i="8"/>
  <c r="AA755" i="8"/>
  <c r="AA751" i="8"/>
  <c r="AA747" i="8"/>
  <c r="AA735" i="8"/>
  <c r="AA731" i="8"/>
  <c r="AA744" i="8"/>
  <c r="AA743" i="8"/>
  <c r="AA739" i="8"/>
  <c r="AA727" i="8"/>
  <c r="AA730" i="8"/>
  <c r="AA733" i="8"/>
  <c r="AA745" i="8"/>
  <c r="AA754" i="8"/>
  <c r="AA753" i="8"/>
  <c r="AA750" i="8"/>
  <c r="AA749" i="8"/>
  <c r="AA746" i="8"/>
  <c r="AA742" i="8"/>
  <c r="AA741" i="8"/>
  <c r="AA738" i="8"/>
  <c r="AA737" i="8"/>
  <c r="AA734" i="8"/>
  <c r="AA729"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L688" i="8"/>
  <c r="O688" i="8"/>
  <c r="R688" i="8"/>
  <c r="U688" i="8"/>
  <c r="X688" i="8"/>
  <c r="L689" i="8"/>
  <c r="O689" i="8"/>
  <c r="R689" i="8"/>
  <c r="U689" i="8"/>
  <c r="X689" i="8"/>
  <c r="L690" i="8"/>
  <c r="O690" i="8"/>
  <c r="R690" i="8"/>
  <c r="U690" i="8"/>
  <c r="X690" i="8"/>
  <c r="L691" i="8"/>
  <c r="O691" i="8"/>
  <c r="R691" i="8"/>
  <c r="U691" i="8"/>
  <c r="X691" i="8"/>
  <c r="L692" i="8"/>
  <c r="O692" i="8"/>
  <c r="R692" i="8"/>
  <c r="U692" i="8"/>
  <c r="X692" i="8"/>
  <c r="L693" i="8"/>
  <c r="O693" i="8"/>
  <c r="R693" i="8"/>
  <c r="U693" i="8"/>
  <c r="X693" i="8"/>
  <c r="L694" i="8"/>
  <c r="O694" i="8"/>
  <c r="R694" i="8"/>
  <c r="U694" i="8"/>
  <c r="X694" i="8"/>
  <c r="L695" i="8"/>
  <c r="O695" i="8"/>
  <c r="R695" i="8"/>
  <c r="U695" i="8"/>
  <c r="X695" i="8"/>
  <c r="L696" i="8"/>
  <c r="O696" i="8"/>
  <c r="R696" i="8"/>
  <c r="U696" i="8"/>
  <c r="X696" i="8"/>
  <c r="L697" i="8"/>
  <c r="O697" i="8"/>
  <c r="R697" i="8"/>
  <c r="U697" i="8"/>
  <c r="X697" i="8"/>
  <c r="L698" i="8"/>
  <c r="O698" i="8"/>
  <c r="R698" i="8"/>
  <c r="U698" i="8"/>
  <c r="X698" i="8"/>
  <c r="L699" i="8"/>
  <c r="O699" i="8"/>
  <c r="R699" i="8"/>
  <c r="U699" i="8"/>
  <c r="X699" i="8"/>
  <c r="L700" i="8"/>
  <c r="O700" i="8"/>
  <c r="R700" i="8"/>
  <c r="U700" i="8"/>
  <c r="X700" i="8"/>
  <c r="L701" i="8"/>
  <c r="O701" i="8"/>
  <c r="R701" i="8"/>
  <c r="U701" i="8"/>
  <c r="X701" i="8"/>
  <c r="L702" i="8"/>
  <c r="O702" i="8"/>
  <c r="R702" i="8"/>
  <c r="U702" i="8"/>
  <c r="X702" i="8"/>
  <c r="L703" i="8"/>
  <c r="O703" i="8"/>
  <c r="R703" i="8"/>
  <c r="U703" i="8"/>
  <c r="X703" i="8"/>
  <c r="L704" i="8"/>
  <c r="O704" i="8"/>
  <c r="R704" i="8"/>
  <c r="U704" i="8"/>
  <c r="X704" i="8"/>
  <c r="L705" i="8"/>
  <c r="O705" i="8"/>
  <c r="R705" i="8"/>
  <c r="U705" i="8"/>
  <c r="X705" i="8"/>
  <c r="L706" i="8"/>
  <c r="O706" i="8"/>
  <c r="R706" i="8"/>
  <c r="U706" i="8"/>
  <c r="X706" i="8"/>
  <c r="L707" i="8"/>
  <c r="O707" i="8"/>
  <c r="R707" i="8"/>
  <c r="U707" i="8"/>
  <c r="X707" i="8"/>
  <c r="L708" i="8"/>
  <c r="O708" i="8"/>
  <c r="R708" i="8"/>
  <c r="U708" i="8"/>
  <c r="X708" i="8"/>
  <c r="L709" i="8"/>
  <c r="O709" i="8"/>
  <c r="R709" i="8"/>
  <c r="U709" i="8"/>
  <c r="X709" i="8"/>
  <c r="L710" i="8"/>
  <c r="O710" i="8"/>
  <c r="R710" i="8"/>
  <c r="U710" i="8"/>
  <c r="X710" i="8"/>
  <c r="L711" i="8"/>
  <c r="O711" i="8"/>
  <c r="R711" i="8"/>
  <c r="U711" i="8"/>
  <c r="X711" i="8"/>
  <c r="L712" i="8"/>
  <c r="O712" i="8"/>
  <c r="R712" i="8"/>
  <c r="U712" i="8"/>
  <c r="X712" i="8"/>
  <c r="L713" i="8"/>
  <c r="O713" i="8"/>
  <c r="R713" i="8"/>
  <c r="U713" i="8"/>
  <c r="X713" i="8"/>
  <c r="L714" i="8"/>
  <c r="O714" i="8"/>
  <c r="R714" i="8"/>
  <c r="U714" i="8"/>
  <c r="X714" i="8"/>
  <c r="L715" i="8"/>
  <c r="O715" i="8"/>
  <c r="R715" i="8"/>
  <c r="U715" i="8"/>
  <c r="X715" i="8"/>
  <c r="L716" i="8"/>
  <c r="O716" i="8"/>
  <c r="R716" i="8"/>
  <c r="U716" i="8"/>
  <c r="X716" i="8"/>
  <c r="L717" i="8"/>
  <c r="O717" i="8"/>
  <c r="R717" i="8"/>
  <c r="U717" i="8"/>
  <c r="X717" i="8"/>
  <c r="L718" i="8"/>
  <c r="O718" i="8"/>
  <c r="R718" i="8"/>
  <c r="U718" i="8"/>
  <c r="X718" i="8"/>
  <c r="L719" i="8"/>
  <c r="O719" i="8"/>
  <c r="R719" i="8"/>
  <c r="U719" i="8"/>
  <c r="X719" i="8"/>
  <c r="L720" i="8"/>
  <c r="O720" i="8"/>
  <c r="R720" i="8"/>
  <c r="U720" i="8"/>
  <c r="X720" i="8"/>
  <c r="L721" i="8"/>
  <c r="O721" i="8"/>
  <c r="R721" i="8"/>
  <c r="U721" i="8"/>
  <c r="X721" i="8"/>
  <c r="L722" i="8"/>
  <c r="O722" i="8"/>
  <c r="R722" i="8"/>
  <c r="U722" i="8"/>
  <c r="X722" i="8"/>
  <c r="L723" i="8"/>
  <c r="O723" i="8"/>
  <c r="R723" i="8"/>
  <c r="U723" i="8"/>
  <c r="X723" i="8"/>
  <c r="L724" i="8"/>
  <c r="O724" i="8"/>
  <c r="R724" i="8"/>
  <c r="U724" i="8"/>
  <c r="X724" i="8"/>
  <c r="L725" i="8"/>
  <c r="O725" i="8"/>
  <c r="R725" i="8"/>
  <c r="U725" i="8"/>
  <c r="X725" i="8"/>
  <c r="L726" i="8"/>
  <c r="O726" i="8"/>
  <c r="R726" i="8"/>
  <c r="U726" i="8"/>
  <c r="X726" i="8"/>
  <c r="X687" i="8"/>
  <c r="U687" i="8"/>
  <c r="R687" i="8"/>
  <c r="O687" i="8"/>
  <c r="L687" i="8"/>
  <c r="AA691" i="8" l="1"/>
  <c r="AA688" i="8"/>
  <c r="AA708" i="8"/>
  <c r="AA689" i="8"/>
  <c r="AA711" i="8"/>
  <c r="AA720" i="8"/>
  <c r="AA703" i="8"/>
  <c r="AA709" i="8"/>
  <c r="AA718" i="8"/>
  <c r="AA715" i="8"/>
  <c r="AA695" i="8"/>
  <c r="AA719" i="8"/>
  <c r="AA707" i="8"/>
  <c r="AA706" i="8"/>
  <c r="AA725" i="8"/>
  <c r="AA710" i="8"/>
  <c r="AA693" i="8"/>
  <c r="AA722" i="8"/>
  <c r="AA724" i="8"/>
  <c r="AA716" i="8"/>
  <c r="AA712" i="8"/>
  <c r="AA704" i="8"/>
  <c r="AA700" i="8"/>
  <c r="AA696" i="8"/>
  <c r="AA692" i="8"/>
  <c r="AA687" i="8"/>
  <c r="AA723" i="8"/>
  <c r="AA699" i="8"/>
  <c r="AA726" i="8"/>
  <c r="AA721" i="8"/>
  <c r="AA717" i="8"/>
  <c r="AA714" i="8"/>
  <c r="AA713" i="8"/>
  <c r="AA705" i="8"/>
  <c r="AA702" i="8"/>
  <c r="AA701" i="8"/>
  <c r="AA698" i="8"/>
  <c r="AA697" i="8"/>
  <c r="AA694" i="8"/>
  <c r="AA690" i="8"/>
  <c r="I686" i="8" l="1"/>
  <c r="L686" i="8"/>
  <c r="O686" i="8"/>
  <c r="R686" i="8"/>
  <c r="U686" i="8"/>
  <c r="X686" i="8"/>
  <c r="AA686" i="8" l="1"/>
  <c r="L648" i="8"/>
  <c r="O648" i="8"/>
  <c r="R648" i="8"/>
  <c r="U648" i="8"/>
  <c r="X648" i="8"/>
  <c r="L649" i="8"/>
  <c r="O649" i="8"/>
  <c r="R649" i="8"/>
  <c r="U649" i="8"/>
  <c r="X649" i="8"/>
  <c r="L650" i="8"/>
  <c r="O650" i="8"/>
  <c r="R650" i="8"/>
  <c r="U650" i="8"/>
  <c r="X650" i="8"/>
  <c r="L651" i="8"/>
  <c r="O651" i="8"/>
  <c r="R651" i="8"/>
  <c r="U651" i="8"/>
  <c r="X651" i="8"/>
  <c r="L652" i="8"/>
  <c r="O652" i="8"/>
  <c r="R652" i="8"/>
  <c r="U652" i="8"/>
  <c r="X652" i="8"/>
  <c r="L653" i="8"/>
  <c r="O653" i="8"/>
  <c r="R653" i="8"/>
  <c r="U653" i="8"/>
  <c r="X653" i="8"/>
  <c r="L654" i="8"/>
  <c r="O654" i="8"/>
  <c r="R654" i="8"/>
  <c r="U654" i="8"/>
  <c r="X654" i="8"/>
  <c r="L655" i="8"/>
  <c r="O655" i="8"/>
  <c r="R655" i="8"/>
  <c r="U655" i="8"/>
  <c r="X655" i="8"/>
  <c r="L656" i="8"/>
  <c r="O656" i="8"/>
  <c r="R656" i="8"/>
  <c r="U656" i="8"/>
  <c r="X656" i="8"/>
  <c r="L657" i="8"/>
  <c r="O657" i="8"/>
  <c r="R657" i="8"/>
  <c r="U657" i="8"/>
  <c r="X657" i="8"/>
  <c r="L658" i="8"/>
  <c r="O658" i="8"/>
  <c r="R658" i="8"/>
  <c r="U658" i="8"/>
  <c r="X658" i="8"/>
  <c r="L659" i="8"/>
  <c r="O659" i="8"/>
  <c r="R659" i="8"/>
  <c r="U659" i="8"/>
  <c r="X659" i="8"/>
  <c r="L660" i="8"/>
  <c r="O660" i="8"/>
  <c r="R660" i="8"/>
  <c r="U660" i="8"/>
  <c r="X660" i="8"/>
  <c r="L661" i="8"/>
  <c r="O661" i="8"/>
  <c r="R661" i="8"/>
  <c r="U661" i="8"/>
  <c r="X661" i="8"/>
  <c r="L662" i="8"/>
  <c r="O662" i="8"/>
  <c r="R662" i="8"/>
  <c r="U662" i="8"/>
  <c r="X662" i="8"/>
  <c r="L663" i="8"/>
  <c r="O663" i="8"/>
  <c r="R663" i="8"/>
  <c r="U663" i="8"/>
  <c r="X663" i="8"/>
  <c r="L664" i="8"/>
  <c r="O664" i="8"/>
  <c r="R664" i="8"/>
  <c r="U664" i="8"/>
  <c r="X664" i="8"/>
  <c r="L665" i="8"/>
  <c r="O665" i="8"/>
  <c r="R665" i="8"/>
  <c r="U665" i="8"/>
  <c r="X665" i="8"/>
  <c r="L666" i="8"/>
  <c r="O666" i="8"/>
  <c r="R666" i="8"/>
  <c r="U666" i="8"/>
  <c r="X666" i="8"/>
  <c r="L667" i="8"/>
  <c r="O667" i="8"/>
  <c r="R667" i="8"/>
  <c r="U667" i="8"/>
  <c r="X667" i="8"/>
  <c r="L668" i="8"/>
  <c r="O668" i="8"/>
  <c r="R668" i="8"/>
  <c r="U668" i="8"/>
  <c r="X668" i="8"/>
  <c r="L669" i="8"/>
  <c r="O669" i="8"/>
  <c r="R669" i="8"/>
  <c r="U669" i="8"/>
  <c r="X669" i="8"/>
  <c r="L670" i="8"/>
  <c r="O670" i="8"/>
  <c r="R670" i="8"/>
  <c r="U670" i="8"/>
  <c r="X670" i="8"/>
  <c r="L671" i="8"/>
  <c r="O671" i="8"/>
  <c r="R671" i="8"/>
  <c r="U671" i="8"/>
  <c r="X671" i="8"/>
  <c r="L672" i="8"/>
  <c r="O672" i="8"/>
  <c r="R672" i="8"/>
  <c r="U672" i="8"/>
  <c r="X672" i="8"/>
  <c r="L673" i="8"/>
  <c r="O673" i="8"/>
  <c r="R673" i="8"/>
  <c r="U673" i="8"/>
  <c r="X673" i="8"/>
  <c r="L674" i="8"/>
  <c r="O674" i="8"/>
  <c r="R674" i="8"/>
  <c r="U674" i="8"/>
  <c r="X674" i="8"/>
  <c r="L675" i="8"/>
  <c r="O675" i="8"/>
  <c r="R675" i="8"/>
  <c r="U675" i="8"/>
  <c r="X675" i="8"/>
  <c r="L676" i="8"/>
  <c r="O676" i="8"/>
  <c r="R676" i="8"/>
  <c r="U676" i="8"/>
  <c r="X676" i="8"/>
  <c r="L677" i="8"/>
  <c r="O677" i="8"/>
  <c r="R677" i="8"/>
  <c r="U677" i="8"/>
  <c r="X677" i="8"/>
  <c r="L678" i="8"/>
  <c r="O678" i="8"/>
  <c r="R678" i="8"/>
  <c r="U678" i="8"/>
  <c r="X678" i="8"/>
  <c r="L679" i="8"/>
  <c r="O679" i="8"/>
  <c r="R679" i="8"/>
  <c r="U679" i="8"/>
  <c r="X679" i="8"/>
  <c r="L680" i="8"/>
  <c r="O680" i="8"/>
  <c r="R680" i="8"/>
  <c r="U680" i="8"/>
  <c r="X680" i="8"/>
  <c r="L681" i="8"/>
  <c r="O681" i="8"/>
  <c r="R681" i="8"/>
  <c r="U681" i="8"/>
  <c r="X681" i="8"/>
  <c r="L682" i="8"/>
  <c r="O682" i="8"/>
  <c r="R682" i="8"/>
  <c r="U682" i="8"/>
  <c r="X682" i="8"/>
  <c r="L683" i="8"/>
  <c r="O683" i="8"/>
  <c r="R683" i="8"/>
  <c r="U683" i="8"/>
  <c r="X683" i="8"/>
  <c r="L684" i="8"/>
  <c r="O684" i="8"/>
  <c r="R684" i="8"/>
  <c r="U684" i="8"/>
  <c r="X684" i="8"/>
  <c r="L685" i="8"/>
  <c r="O685" i="8"/>
  <c r="R685" i="8"/>
  <c r="U685" i="8"/>
  <c r="X685" i="8"/>
  <c r="X647" i="8"/>
  <c r="U647" i="8"/>
  <c r="R647" i="8"/>
  <c r="O647" i="8"/>
  <c r="L647"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AA664" i="8" l="1"/>
  <c r="AA672" i="8"/>
  <c r="AA680" i="8"/>
  <c r="AA683" i="8"/>
  <c r="AA679" i="8"/>
  <c r="AA663" i="8"/>
  <c r="AA655" i="8"/>
  <c r="AA674" i="8"/>
  <c r="AA684" i="8"/>
  <c r="AA668" i="8"/>
  <c r="AA660" i="8"/>
  <c r="AA656" i="8"/>
  <c r="AA652" i="8"/>
  <c r="AA667" i="8"/>
  <c r="AA659" i="8"/>
  <c r="AA651" i="8"/>
  <c r="AA658" i="8"/>
  <c r="AA675" i="8"/>
  <c r="AA647" i="8"/>
  <c r="AA676" i="8"/>
  <c r="AA671" i="8"/>
  <c r="AA649" i="8"/>
  <c r="AA678" i="8"/>
  <c r="AA662" i="8"/>
  <c r="AA685" i="8"/>
  <c r="AA669" i="8"/>
  <c r="AA653" i="8"/>
  <c r="AA682" i="8"/>
  <c r="AA666" i="8"/>
  <c r="AA650" i="8"/>
  <c r="AA648" i="8"/>
  <c r="AA681" i="8"/>
  <c r="AA673" i="8"/>
  <c r="AA657" i="8"/>
  <c r="AA670" i="8"/>
  <c r="AA654" i="8"/>
  <c r="AA665" i="8"/>
  <c r="AA677" i="8"/>
  <c r="AA661" i="8"/>
  <c r="L581" i="8" l="1"/>
  <c r="O581" i="8"/>
  <c r="R581" i="8"/>
  <c r="U581" i="8"/>
  <c r="X581" i="8"/>
  <c r="L582" i="8"/>
  <c r="O582" i="8"/>
  <c r="R582" i="8"/>
  <c r="U582" i="8"/>
  <c r="X582" i="8"/>
  <c r="L583" i="8"/>
  <c r="O583" i="8"/>
  <c r="R583" i="8"/>
  <c r="U583" i="8"/>
  <c r="X583" i="8"/>
  <c r="L584" i="8"/>
  <c r="O584" i="8"/>
  <c r="R584" i="8"/>
  <c r="U584" i="8"/>
  <c r="X584" i="8"/>
  <c r="L585" i="8"/>
  <c r="O585" i="8"/>
  <c r="R585" i="8"/>
  <c r="U585" i="8"/>
  <c r="X585" i="8"/>
  <c r="L586" i="8"/>
  <c r="O586" i="8"/>
  <c r="R586" i="8"/>
  <c r="U586" i="8"/>
  <c r="X586" i="8"/>
  <c r="L587" i="8"/>
  <c r="O587" i="8"/>
  <c r="R587" i="8"/>
  <c r="U587" i="8"/>
  <c r="X587" i="8"/>
  <c r="L588" i="8"/>
  <c r="O588" i="8"/>
  <c r="R588" i="8"/>
  <c r="U588" i="8"/>
  <c r="X588" i="8"/>
  <c r="L589" i="8"/>
  <c r="O589" i="8"/>
  <c r="R589" i="8"/>
  <c r="U589" i="8"/>
  <c r="X589" i="8"/>
  <c r="L590" i="8"/>
  <c r="O590" i="8"/>
  <c r="R590" i="8"/>
  <c r="U590" i="8"/>
  <c r="X590" i="8"/>
  <c r="L591" i="8"/>
  <c r="O591" i="8"/>
  <c r="R591" i="8"/>
  <c r="U591" i="8"/>
  <c r="X591" i="8"/>
  <c r="L592" i="8"/>
  <c r="O592" i="8"/>
  <c r="R592" i="8"/>
  <c r="U592" i="8"/>
  <c r="X592" i="8"/>
  <c r="L593" i="8"/>
  <c r="O593" i="8"/>
  <c r="R593" i="8"/>
  <c r="U593" i="8"/>
  <c r="X593" i="8"/>
  <c r="L594" i="8"/>
  <c r="O594" i="8"/>
  <c r="R594" i="8"/>
  <c r="U594" i="8"/>
  <c r="X594" i="8"/>
  <c r="L595" i="8"/>
  <c r="O595" i="8"/>
  <c r="R595" i="8"/>
  <c r="U595" i="8"/>
  <c r="X595" i="8"/>
  <c r="L596" i="8"/>
  <c r="O596" i="8"/>
  <c r="R596" i="8"/>
  <c r="U596" i="8"/>
  <c r="X596" i="8"/>
  <c r="L597" i="8"/>
  <c r="O597" i="8"/>
  <c r="R597" i="8"/>
  <c r="U597" i="8"/>
  <c r="X597" i="8"/>
  <c r="L598" i="8"/>
  <c r="O598" i="8"/>
  <c r="R598" i="8"/>
  <c r="U598" i="8"/>
  <c r="X598" i="8"/>
  <c r="L599" i="8"/>
  <c r="O599" i="8"/>
  <c r="R599" i="8"/>
  <c r="U599" i="8"/>
  <c r="X599" i="8"/>
  <c r="L600" i="8"/>
  <c r="O600" i="8"/>
  <c r="R600" i="8"/>
  <c r="U600" i="8"/>
  <c r="X600" i="8"/>
  <c r="L601" i="8"/>
  <c r="O601" i="8"/>
  <c r="R601" i="8"/>
  <c r="U601" i="8"/>
  <c r="X601" i="8"/>
  <c r="L602" i="8"/>
  <c r="O602" i="8"/>
  <c r="R602" i="8"/>
  <c r="U602" i="8"/>
  <c r="X602" i="8"/>
  <c r="L603" i="8"/>
  <c r="O603" i="8"/>
  <c r="R603" i="8"/>
  <c r="U603" i="8"/>
  <c r="X603" i="8"/>
  <c r="L604" i="8"/>
  <c r="O604" i="8"/>
  <c r="R604" i="8"/>
  <c r="U604" i="8"/>
  <c r="X604" i="8"/>
  <c r="L605" i="8"/>
  <c r="O605" i="8"/>
  <c r="R605" i="8"/>
  <c r="U605" i="8"/>
  <c r="X605" i="8"/>
  <c r="L606" i="8"/>
  <c r="O606" i="8"/>
  <c r="R606" i="8"/>
  <c r="U606" i="8"/>
  <c r="X606" i="8"/>
  <c r="L607" i="8"/>
  <c r="O607" i="8"/>
  <c r="R607" i="8"/>
  <c r="U607" i="8"/>
  <c r="X607" i="8"/>
  <c r="L608" i="8"/>
  <c r="O608" i="8"/>
  <c r="R608" i="8"/>
  <c r="U608" i="8"/>
  <c r="X608" i="8"/>
  <c r="L609" i="8"/>
  <c r="O609" i="8"/>
  <c r="R609" i="8"/>
  <c r="U609" i="8"/>
  <c r="X609" i="8"/>
  <c r="L610" i="8"/>
  <c r="O610" i="8"/>
  <c r="R610" i="8"/>
  <c r="U610" i="8"/>
  <c r="X610" i="8"/>
  <c r="L611" i="8"/>
  <c r="O611" i="8"/>
  <c r="R611" i="8"/>
  <c r="U611" i="8"/>
  <c r="X611" i="8"/>
  <c r="L612" i="8"/>
  <c r="O612" i="8"/>
  <c r="R612" i="8"/>
  <c r="U612" i="8"/>
  <c r="X612" i="8"/>
  <c r="L613" i="8"/>
  <c r="O613" i="8"/>
  <c r="R613" i="8"/>
  <c r="U613" i="8"/>
  <c r="X613" i="8"/>
  <c r="L614" i="8"/>
  <c r="O614" i="8"/>
  <c r="R614" i="8"/>
  <c r="U614" i="8"/>
  <c r="X614" i="8"/>
  <c r="L615" i="8"/>
  <c r="O615" i="8"/>
  <c r="R615" i="8"/>
  <c r="U615" i="8"/>
  <c r="X615" i="8"/>
  <c r="L616" i="8"/>
  <c r="O616" i="8"/>
  <c r="R616" i="8"/>
  <c r="U616" i="8"/>
  <c r="X616" i="8"/>
  <c r="L617" i="8"/>
  <c r="O617" i="8"/>
  <c r="R617" i="8"/>
  <c r="U617" i="8"/>
  <c r="X617" i="8"/>
  <c r="L618" i="8"/>
  <c r="O618" i="8"/>
  <c r="R618" i="8"/>
  <c r="U618" i="8"/>
  <c r="X618" i="8"/>
  <c r="L619" i="8"/>
  <c r="O619" i="8"/>
  <c r="R619" i="8"/>
  <c r="U619" i="8"/>
  <c r="X619" i="8"/>
  <c r="L620" i="8"/>
  <c r="O620" i="8"/>
  <c r="R620" i="8"/>
  <c r="U620" i="8"/>
  <c r="X620" i="8"/>
  <c r="L621" i="8"/>
  <c r="O621" i="8"/>
  <c r="R621" i="8"/>
  <c r="U621" i="8"/>
  <c r="X621" i="8"/>
  <c r="L622" i="8"/>
  <c r="O622" i="8"/>
  <c r="R622" i="8"/>
  <c r="U622" i="8"/>
  <c r="X622" i="8"/>
  <c r="L623" i="8"/>
  <c r="O623" i="8"/>
  <c r="R623" i="8"/>
  <c r="U623" i="8"/>
  <c r="X623" i="8"/>
  <c r="L624" i="8"/>
  <c r="O624" i="8"/>
  <c r="R624" i="8"/>
  <c r="U624" i="8"/>
  <c r="X624" i="8"/>
  <c r="L625" i="8"/>
  <c r="O625" i="8"/>
  <c r="R625" i="8"/>
  <c r="U625" i="8"/>
  <c r="X625" i="8"/>
  <c r="L626" i="8"/>
  <c r="O626" i="8"/>
  <c r="R626" i="8"/>
  <c r="U626" i="8"/>
  <c r="X626" i="8"/>
  <c r="L627" i="8"/>
  <c r="O627" i="8"/>
  <c r="R627" i="8"/>
  <c r="U627" i="8"/>
  <c r="X627" i="8"/>
  <c r="L628" i="8"/>
  <c r="O628" i="8"/>
  <c r="R628" i="8"/>
  <c r="U628" i="8"/>
  <c r="X628" i="8"/>
  <c r="L629" i="8"/>
  <c r="O629" i="8"/>
  <c r="R629" i="8"/>
  <c r="U629" i="8"/>
  <c r="X629" i="8"/>
  <c r="L630" i="8"/>
  <c r="O630" i="8"/>
  <c r="R630" i="8"/>
  <c r="U630" i="8"/>
  <c r="X630" i="8"/>
  <c r="L631" i="8"/>
  <c r="O631" i="8"/>
  <c r="R631" i="8"/>
  <c r="U631" i="8"/>
  <c r="X631" i="8"/>
  <c r="L632" i="8"/>
  <c r="O632" i="8"/>
  <c r="R632" i="8"/>
  <c r="U632" i="8"/>
  <c r="X632" i="8"/>
  <c r="L633" i="8"/>
  <c r="O633" i="8"/>
  <c r="R633" i="8"/>
  <c r="U633" i="8"/>
  <c r="X633" i="8"/>
  <c r="L634" i="8"/>
  <c r="O634" i="8"/>
  <c r="R634" i="8"/>
  <c r="U634" i="8"/>
  <c r="X634" i="8"/>
  <c r="L635" i="8"/>
  <c r="O635" i="8"/>
  <c r="R635" i="8"/>
  <c r="U635" i="8"/>
  <c r="X635" i="8"/>
  <c r="L636" i="8"/>
  <c r="O636" i="8"/>
  <c r="R636" i="8"/>
  <c r="U636" i="8"/>
  <c r="X636" i="8"/>
  <c r="L637" i="8"/>
  <c r="O637" i="8"/>
  <c r="R637" i="8"/>
  <c r="U637" i="8"/>
  <c r="X637" i="8"/>
  <c r="L638" i="8"/>
  <c r="O638" i="8"/>
  <c r="R638" i="8"/>
  <c r="U638" i="8"/>
  <c r="X638" i="8"/>
  <c r="L639" i="8"/>
  <c r="O639" i="8"/>
  <c r="R639" i="8"/>
  <c r="U639" i="8"/>
  <c r="X639" i="8"/>
  <c r="L640" i="8"/>
  <c r="O640" i="8"/>
  <c r="R640" i="8"/>
  <c r="U640" i="8"/>
  <c r="X640" i="8"/>
  <c r="L641" i="8"/>
  <c r="O641" i="8"/>
  <c r="R641" i="8"/>
  <c r="U641" i="8"/>
  <c r="X641" i="8"/>
  <c r="L642" i="8"/>
  <c r="O642" i="8"/>
  <c r="R642" i="8"/>
  <c r="U642" i="8"/>
  <c r="X642" i="8"/>
  <c r="L643" i="8"/>
  <c r="O643" i="8"/>
  <c r="R643" i="8"/>
  <c r="U643" i="8"/>
  <c r="X643" i="8"/>
  <c r="L644" i="8"/>
  <c r="O644" i="8"/>
  <c r="R644" i="8"/>
  <c r="U644" i="8"/>
  <c r="X644" i="8"/>
  <c r="L645" i="8"/>
  <c r="O645" i="8"/>
  <c r="R645" i="8"/>
  <c r="U645" i="8"/>
  <c r="X645" i="8"/>
  <c r="L646" i="8"/>
  <c r="O646" i="8"/>
  <c r="R646" i="8"/>
  <c r="U646" i="8"/>
  <c r="X646" i="8"/>
  <c r="X580" i="8"/>
  <c r="U580" i="8"/>
  <c r="R580" i="8"/>
  <c r="O580" i="8"/>
  <c r="L580"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AA600" i="8" l="1"/>
  <c r="AA632" i="8"/>
  <c r="AA624" i="8"/>
  <c r="AA613" i="8"/>
  <c r="AA591" i="8"/>
  <c r="AA583" i="8"/>
  <c r="AA622" i="8"/>
  <c r="AA644" i="8"/>
  <c r="AA636" i="8"/>
  <c r="AA628" i="8"/>
  <c r="AA620" i="8"/>
  <c r="AA616" i="8"/>
  <c r="AA612" i="8"/>
  <c r="AA608" i="8"/>
  <c r="AA604" i="8"/>
  <c r="AA596" i="8"/>
  <c r="AA588" i="8"/>
  <c r="AA584" i="8"/>
  <c r="AA611" i="8"/>
  <c r="AA603" i="8"/>
  <c r="AA634" i="8"/>
  <c r="AA625" i="8"/>
  <c r="AA623" i="8"/>
  <c r="AA602" i="8"/>
  <c r="AA593" i="8"/>
  <c r="AA582" i="8"/>
  <c r="AA640" i="8"/>
  <c r="AA592" i="8"/>
  <c r="AA626" i="8"/>
  <c r="AA617" i="8"/>
  <c r="AA615" i="8"/>
  <c r="AA594" i="8"/>
  <c r="AA605" i="8"/>
  <c r="AA580" i="8"/>
  <c r="AA629" i="8"/>
  <c r="AA627" i="8"/>
  <c r="AA606" i="8"/>
  <c r="AA597" i="8"/>
  <c r="AA595" i="8"/>
  <c r="AA586" i="8"/>
  <c r="AA614" i="8"/>
  <c r="AA635" i="8"/>
  <c r="AA618" i="8"/>
  <c r="AA609" i="8"/>
  <c r="AA607" i="8"/>
  <c r="AA589" i="8"/>
  <c r="AA587" i="8"/>
  <c r="AA637" i="8"/>
  <c r="AA641" i="8"/>
  <c r="AA630" i="8"/>
  <c r="AA621" i="8"/>
  <c r="AA619" i="8"/>
  <c r="AA598" i="8"/>
  <c r="AA585" i="8"/>
  <c r="AA633" i="8"/>
  <c r="AA631" i="8"/>
  <c r="AA610" i="8"/>
  <c r="AA601" i="8"/>
  <c r="AA599" i="8"/>
  <c r="AA638" i="8"/>
  <c r="AA646" i="8"/>
  <c r="AA645" i="8"/>
  <c r="AA643" i="8"/>
  <c r="AA642" i="8"/>
  <c r="AA639" i="8"/>
  <c r="AA590" i="8"/>
  <c r="AA581" i="8"/>
  <c r="N383" i="8"/>
  <c r="L523" i="8" l="1"/>
  <c r="O523" i="8"/>
  <c r="R523" i="8"/>
  <c r="U523" i="8"/>
  <c r="X523" i="8"/>
  <c r="L524" i="8"/>
  <c r="O524" i="8"/>
  <c r="R524" i="8"/>
  <c r="U524" i="8"/>
  <c r="X524" i="8"/>
  <c r="L525" i="8"/>
  <c r="O525" i="8"/>
  <c r="R525" i="8"/>
  <c r="U525" i="8"/>
  <c r="X525" i="8"/>
  <c r="L526" i="8"/>
  <c r="O526" i="8"/>
  <c r="R526" i="8"/>
  <c r="U526" i="8"/>
  <c r="X526" i="8"/>
  <c r="L527" i="8"/>
  <c r="O527" i="8"/>
  <c r="R527" i="8"/>
  <c r="U527" i="8"/>
  <c r="X527" i="8"/>
  <c r="L528" i="8"/>
  <c r="O528" i="8"/>
  <c r="R528" i="8"/>
  <c r="U528" i="8"/>
  <c r="X528" i="8"/>
  <c r="L529" i="8"/>
  <c r="O529" i="8"/>
  <c r="R529" i="8"/>
  <c r="U529" i="8"/>
  <c r="X529" i="8"/>
  <c r="L530" i="8"/>
  <c r="O530" i="8"/>
  <c r="R530" i="8"/>
  <c r="U530" i="8"/>
  <c r="X530" i="8"/>
  <c r="L531" i="8"/>
  <c r="O531" i="8"/>
  <c r="R531" i="8"/>
  <c r="U531" i="8"/>
  <c r="X531" i="8"/>
  <c r="L532" i="8"/>
  <c r="O532" i="8"/>
  <c r="R532" i="8"/>
  <c r="U532" i="8"/>
  <c r="X532" i="8"/>
  <c r="L533" i="8"/>
  <c r="O533" i="8"/>
  <c r="R533" i="8"/>
  <c r="U533" i="8"/>
  <c r="X533" i="8"/>
  <c r="L534" i="8"/>
  <c r="O534" i="8"/>
  <c r="R534" i="8"/>
  <c r="U534" i="8"/>
  <c r="X534" i="8"/>
  <c r="L535" i="8"/>
  <c r="O535" i="8"/>
  <c r="R535" i="8"/>
  <c r="U535" i="8"/>
  <c r="X535" i="8"/>
  <c r="L536" i="8"/>
  <c r="O536" i="8"/>
  <c r="R536" i="8"/>
  <c r="U536" i="8"/>
  <c r="X536" i="8"/>
  <c r="L537" i="8"/>
  <c r="O537" i="8"/>
  <c r="R537" i="8"/>
  <c r="U537" i="8"/>
  <c r="X537" i="8"/>
  <c r="L538" i="8"/>
  <c r="O538" i="8"/>
  <c r="R538" i="8"/>
  <c r="U538" i="8"/>
  <c r="X538" i="8"/>
  <c r="L539" i="8"/>
  <c r="O539" i="8"/>
  <c r="R539" i="8"/>
  <c r="U539" i="8"/>
  <c r="X539" i="8"/>
  <c r="L540" i="8"/>
  <c r="O540" i="8"/>
  <c r="R540" i="8"/>
  <c r="U540" i="8"/>
  <c r="X540" i="8"/>
  <c r="L541" i="8"/>
  <c r="O541" i="8"/>
  <c r="R541" i="8"/>
  <c r="U541" i="8"/>
  <c r="X541" i="8"/>
  <c r="L542" i="8"/>
  <c r="O542" i="8"/>
  <c r="R542" i="8"/>
  <c r="U542" i="8"/>
  <c r="X542" i="8"/>
  <c r="L543" i="8"/>
  <c r="O543" i="8"/>
  <c r="R543" i="8"/>
  <c r="U543" i="8"/>
  <c r="X543" i="8"/>
  <c r="L544" i="8"/>
  <c r="O544" i="8"/>
  <c r="R544" i="8"/>
  <c r="U544" i="8"/>
  <c r="X544" i="8"/>
  <c r="L545" i="8"/>
  <c r="O545" i="8"/>
  <c r="R545" i="8"/>
  <c r="U545" i="8"/>
  <c r="X545" i="8"/>
  <c r="L546" i="8"/>
  <c r="O546" i="8"/>
  <c r="R546" i="8"/>
  <c r="U546" i="8"/>
  <c r="X546" i="8"/>
  <c r="L547" i="8"/>
  <c r="O547" i="8"/>
  <c r="R547" i="8"/>
  <c r="U547" i="8"/>
  <c r="X547" i="8"/>
  <c r="L548" i="8"/>
  <c r="O548" i="8"/>
  <c r="R548" i="8"/>
  <c r="U548" i="8"/>
  <c r="X548" i="8"/>
  <c r="L549" i="8"/>
  <c r="O549" i="8"/>
  <c r="R549" i="8"/>
  <c r="U549" i="8"/>
  <c r="X549" i="8"/>
  <c r="L550" i="8"/>
  <c r="O550" i="8"/>
  <c r="R550" i="8"/>
  <c r="U550" i="8"/>
  <c r="X550" i="8"/>
  <c r="L551" i="8"/>
  <c r="O551" i="8"/>
  <c r="R551" i="8"/>
  <c r="U551" i="8"/>
  <c r="X551" i="8"/>
  <c r="L552" i="8"/>
  <c r="O552" i="8"/>
  <c r="R552" i="8"/>
  <c r="U552" i="8"/>
  <c r="X552" i="8"/>
  <c r="L553" i="8"/>
  <c r="O553" i="8"/>
  <c r="R553" i="8"/>
  <c r="U553" i="8"/>
  <c r="X553" i="8"/>
  <c r="L554" i="8"/>
  <c r="O554" i="8"/>
  <c r="R554" i="8"/>
  <c r="U554" i="8"/>
  <c r="X554" i="8"/>
  <c r="L555" i="8"/>
  <c r="O555" i="8"/>
  <c r="R555" i="8"/>
  <c r="U555" i="8"/>
  <c r="X555" i="8"/>
  <c r="L556" i="8"/>
  <c r="O556" i="8"/>
  <c r="R556" i="8"/>
  <c r="U556" i="8"/>
  <c r="X556" i="8"/>
  <c r="L557" i="8"/>
  <c r="O557" i="8"/>
  <c r="R557" i="8"/>
  <c r="U557" i="8"/>
  <c r="X557" i="8"/>
  <c r="L558" i="8"/>
  <c r="O558" i="8"/>
  <c r="R558" i="8"/>
  <c r="U558" i="8"/>
  <c r="X558" i="8"/>
  <c r="L559" i="8"/>
  <c r="O559" i="8"/>
  <c r="R559" i="8"/>
  <c r="U559" i="8"/>
  <c r="X559" i="8"/>
  <c r="L560" i="8"/>
  <c r="O560" i="8"/>
  <c r="R560" i="8"/>
  <c r="U560" i="8"/>
  <c r="X560" i="8"/>
  <c r="L561" i="8"/>
  <c r="O561" i="8"/>
  <c r="R561" i="8"/>
  <c r="U561" i="8"/>
  <c r="X561" i="8"/>
  <c r="L562" i="8"/>
  <c r="O562" i="8"/>
  <c r="R562" i="8"/>
  <c r="U562" i="8"/>
  <c r="X562" i="8"/>
  <c r="L563" i="8"/>
  <c r="O563" i="8"/>
  <c r="R563" i="8"/>
  <c r="U563" i="8"/>
  <c r="X563" i="8"/>
  <c r="L564" i="8"/>
  <c r="O564" i="8"/>
  <c r="R564" i="8"/>
  <c r="U564" i="8"/>
  <c r="X564" i="8"/>
  <c r="L565" i="8"/>
  <c r="O565" i="8"/>
  <c r="R565" i="8"/>
  <c r="U565" i="8"/>
  <c r="X565" i="8"/>
  <c r="L566" i="8"/>
  <c r="O566" i="8"/>
  <c r="R566" i="8"/>
  <c r="U566" i="8"/>
  <c r="X566" i="8"/>
  <c r="L567" i="8"/>
  <c r="O567" i="8"/>
  <c r="R567" i="8"/>
  <c r="U567" i="8"/>
  <c r="X567" i="8"/>
  <c r="L568" i="8"/>
  <c r="O568" i="8"/>
  <c r="R568" i="8"/>
  <c r="U568" i="8"/>
  <c r="X568" i="8"/>
  <c r="L569" i="8"/>
  <c r="O569" i="8"/>
  <c r="R569" i="8"/>
  <c r="U569" i="8"/>
  <c r="X569" i="8"/>
  <c r="L570" i="8"/>
  <c r="O570" i="8"/>
  <c r="R570" i="8"/>
  <c r="U570" i="8"/>
  <c r="X570" i="8"/>
  <c r="L571" i="8"/>
  <c r="O571" i="8"/>
  <c r="R571" i="8"/>
  <c r="U571" i="8"/>
  <c r="X571" i="8"/>
  <c r="L572" i="8"/>
  <c r="O572" i="8"/>
  <c r="R572" i="8"/>
  <c r="U572" i="8"/>
  <c r="X572" i="8"/>
  <c r="L573" i="8"/>
  <c r="O573" i="8"/>
  <c r="R573" i="8"/>
  <c r="U573" i="8"/>
  <c r="X573" i="8"/>
  <c r="L574" i="8"/>
  <c r="O574" i="8"/>
  <c r="R574" i="8"/>
  <c r="U574" i="8"/>
  <c r="X574" i="8"/>
  <c r="L575" i="8"/>
  <c r="O575" i="8"/>
  <c r="R575" i="8"/>
  <c r="U575" i="8"/>
  <c r="X575" i="8"/>
  <c r="L576" i="8"/>
  <c r="O576" i="8"/>
  <c r="R576" i="8"/>
  <c r="U576" i="8"/>
  <c r="X576" i="8"/>
  <c r="L577" i="8"/>
  <c r="O577" i="8"/>
  <c r="R577" i="8"/>
  <c r="U577" i="8"/>
  <c r="X577" i="8"/>
  <c r="L578" i="8"/>
  <c r="O578" i="8"/>
  <c r="R578" i="8"/>
  <c r="U578" i="8"/>
  <c r="X578" i="8"/>
  <c r="L579" i="8"/>
  <c r="O579" i="8"/>
  <c r="R579" i="8"/>
  <c r="U579" i="8"/>
  <c r="X579" i="8"/>
  <c r="X522" i="8"/>
  <c r="U522" i="8"/>
  <c r="R522" i="8"/>
  <c r="O522" i="8"/>
  <c r="L522"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AA558" i="8" l="1"/>
  <c r="AA534" i="8"/>
  <c r="AA542" i="8"/>
  <c r="AA550" i="8"/>
  <c r="AA526" i="8"/>
  <c r="AA523" i="8"/>
  <c r="AA538" i="8"/>
  <c r="AA564" i="8"/>
  <c r="AA562" i="8"/>
  <c r="AA549" i="8"/>
  <c r="AA533" i="8"/>
  <c r="AA531" i="8"/>
  <c r="AA559" i="8"/>
  <c r="AA555" i="8"/>
  <c r="AA551" i="8"/>
  <c r="AA543" i="8"/>
  <c r="AA539" i="8"/>
  <c r="AA535" i="8"/>
  <c r="AA577" i="8"/>
  <c r="AA569" i="8"/>
  <c r="AA546" i="8"/>
  <c r="AA530" i="8"/>
  <c r="AA573" i="8"/>
  <c r="AA565" i="8"/>
  <c r="AA554" i="8"/>
  <c r="AA522" i="8"/>
  <c r="AA579" i="8"/>
  <c r="AA568" i="8"/>
  <c r="AA547" i="8"/>
  <c r="AA556" i="8"/>
  <c r="AA571" i="8"/>
  <c r="AA553" i="8"/>
  <c r="AA537" i="8"/>
  <c r="AA572" i="8"/>
  <c r="AA560" i="8"/>
  <c r="AA544" i="8"/>
  <c r="AA528" i="8"/>
  <c r="AA525" i="8"/>
  <c r="AA557" i="8"/>
  <c r="AA541" i="8"/>
  <c r="AA578" i="8"/>
  <c r="AA575" i="8"/>
  <c r="AA563" i="8"/>
  <c r="AA532" i="8"/>
  <c r="AA540" i="8"/>
  <c r="AA524" i="8"/>
  <c r="AA574" i="8"/>
  <c r="AA566" i="8"/>
  <c r="AA576" i="8"/>
  <c r="AA561" i="8"/>
  <c r="AA548" i="8"/>
  <c r="AA545" i="8"/>
  <c r="AA529" i="8"/>
  <c r="AA527" i="8"/>
  <c r="AA570" i="8"/>
  <c r="AA567" i="8"/>
  <c r="AA552" i="8"/>
  <c r="AA536" i="8"/>
  <c r="L489" i="8" l="1"/>
  <c r="O489" i="8"/>
  <c r="R489" i="8"/>
  <c r="U489" i="8"/>
  <c r="X489" i="8"/>
  <c r="L490" i="8"/>
  <c r="O490" i="8"/>
  <c r="R490" i="8"/>
  <c r="U490" i="8"/>
  <c r="X490" i="8"/>
  <c r="L491" i="8"/>
  <c r="O491" i="8"/>
  <c r="R491" i="8"/>
  <c r="U491" i="8"/>
  <c r="X491" i="8"/>
  <c r="L492" i="8"/>
  <c r="O492" i="8"/>
  <c r="R492" i="8"/>
  <c r="U492" i="8"/>
  <c r="X492" i="8"/>
  <c r="L493" i="8"/>
  <c r="O493" i="8"/>
  <c r="R493" i="8"/>
  <c r="U493" i="8"/>
  <c r="X493" i="8"/>
  <c r="L494" i="8"/>
  <c r="O494" i="8"/>
  <c r="R494" i="8"/>
  <c r="U494" i="8"/>
  <c r="X494" i="8"/>
  <c r="L495" i="8"/>
  <c r="O495" i="8"/>
  <c r="R495" i="8"/>
  <c r="U495" i="8"/>
  <c r="X495" i="8"/>
  <c r="L496" i="8"/>
  <c r="O496" i="8"/>
  <c r="R496" i="8"/>
  <c r="U496" i="8"/>
  <c r="X496" i="8"/>
  <c r="L497" i="8"/>
  <c r="O497" i="8"/>
  <c r="R497" i="8"/>
  <c r="U497" i="8"/>
  <c r="X497" i="8"/>
  <c r="L498" i="8"/>
  <c r="O498" i="8"/>
  <c r="R498" i="8"/>
  <c r="U498" i="8"/>
  <c r="X498" i="8"/>
  <c r="L499" i="8"/>
  <c r="O499" i="8"/>
  <c r="R499" i="8"/>
  <c r="U499" i="8"/>
  <c r="X499" i="8"/>
  <c r="L500" i="8"/>
  <c r="O500" i="8"/>
  <c r="R500" i="8"/>
  <c r="U500" i="8"/>
  <c r="X500" i="8"/>
  <c r="L501" i="8"/>
  <c r="O501" i="8"/>
  <c r="R501" i="8"/>
  <c r="U501" i="8"/>
  <c r="X501" i="8"/>
  <c r="L502" i="8"/>
  <c r="O502" i="8"/>
  <c r="R502" i="8"/>
  <c r="U502" i="8"/>
  <c r="X502" i="8"/>
  <c r="L503" i="8"/>
  <c r="O503" i="8"/>
  <c r="R503" i="8"/>
  <c r="U503" i="8"/>
  <c r="X503" i="8"/>
  <c r="L504" i="8"/>
  <c r="O504" i="8"/>
  <c r="R504" i="8"/>
  <c r="U504" i="8"/>
  <c r="X504" i="8"/>
  <c r="L505" i="8"/>
  <c r="O505" i="8"/>
  <c r="R505" i="8"/>
  <c r="U505" i="8"/>
  <c r="X505" i="8"/>
  <c r="L506" i="8"/>
  <c r="O506" i="8"/>
  <c r="R506" i="8"/>
  <c r="U506" i="8"/>
  <c r="X506" i="8"/>
  <c r="L507" i="8"/>
  <c r="O507" i="8"/>
  <c r="R507" i="8"/>
  <c r="U507" i="8"/>
  <c r="X507" i="8"/>
  <c r="L508" i="8"/>
  <c r="O508" i="8"/>
  <c r="R508" i="8"/>
  <c r="U508" i="8"/>
  <c r="X508" i="8"/>
  <c r="L509" i="8"/>
  <c r="O509" i="8"/>
  <c r="R509" i="8"/>
  <c r="U509" i="8"/>
  <c r="X509" i="8"/>
  <c r="L510" i="8"/>
  <c r="O510" i="8"/>
  <c r="R510" i="8"/>
  <c r="U510" i="8"/>
  <c r="X510" i="8"/>
  <c r="L511" i="8"/>
  <c r="O511" i="8"/>
  <c r="R511" i="8"/>
  <c r="U511" i="8"/>
  <c r="X511" i="8"/>
  <c r="L512" i="8"/>
  <c r="O512" i="8"/>
  <c r="R512" i="8"/>
  <c r="U512" i="8"/>
  <c r="X512" i="8"/>
  <c r="L513" i="8"/>
  <c r="O513" i="8"/>
  <c r="R513" i="8"/>
  <c r="U513" i="8"/>
  <c r="X513" i="8"/>
  <c r="L514" i="8"/>
  <c r="O514" i="8"/>
  <c r="R514" i="8"/>
  <c r="U514" i="8"/>
  <c r="X514" i="8"/>
  <c r="L515" i="8"/>
  <c r="O515" i="8"/>
  <c r="R515" i="8"/>
  <c r="U515" i="8"/>
  <c r="X515" i="8"/>
  <c r="L516" i="8"/>
  <c r="O516" i="8"/>
  <c r="R516" i="8"/>
  <c r="U516" i="8"/>
  <c r="X516" i="8"/>
  <c r="L517" i="8"/>
  <c r="O517" i="8"/>
  <c r="R517" i="8"/>
  <c r="U517" i="8"/>
  <c r="X517" i="8"/>
  <c r="L518" i="8"/>
  <c r="O518" i="8"/>
  <c r="R518" i="8"/>
  <c r="U518" i="8"/>
  <c r="X518" i="8"/>
  <c r="L519" i="8"/>
  <c r="O519" i="8"/>
  <c r="R519" i="8"/>
  <c r="U519" i="8"/>
  <c r="X519" i="8"/>
  <c r="L520" i="8"/>
  <c r="O520" i="8"/>
  <c r="R520" i="8"/>
  <c r="U520" i="8"/>
  <c r="X520" i="8"/>
  <c r="L521" i="8"/>
  <c r="O521" i="8"/>
  <c r="R521" i="8"/>
  <c r="U521" i="8"/>
  <c r="X521" i="8"/>
  <c r="X488" i="8"/>
  <c r="U488" i="8"/>
  <c r="R488" i="8"/>
  <c r="O488" i="8"/>
  <c r="L488"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AA508" i="8" l="1"/>
  <c r="AA512" i="8"/>
  <c r="AA500" i="8"/>
  <c r="AA496" i="8"/>
  <c r="AA489" i="8"/>
  <c r="AA501" i="8"/>
  <c r="AA509" i="8"/>
  <c r="AA493" i="8"/>
  <c r="AA513" i="8"/>
  <c r="AA505" i="8"/>
  <c r="AA497" i="8"/>
  <c r="AA507" i="8"/>
  <c r="AA492" i="8"/>
  <c r="AA516" i="8"/>
  <c r="AA491" i="8"/>
  <c r="AA504" i="8"/>
  <c r="AA520" i="8"/>
  <c r="AA517" i="8"/>
  <c r="AA519" i="8"/>
  <c r="AA488" i="8"/>
  <c r="AA521" i="8"/>
  <c r="AA506" i="8"/>
  <c r="AA518" i="8"/>
  <c r="AA503" i="8"/>
  <c r="AA490" i="8"/>
  <c r="AA510" i="8"/>
  <c r="AA494" i="8"/>
  <c r="AA511" i="8"/>
  <c r="AA495" i="8"/>
  <c r="AA498" i="8"/>
  <c r="AA502" i="8"/>
  <c r="AA514" i="8"/>
  <c r="AA515" i="8"/>
  <c r="AA499" i="8"/>
  <c r="L462" i="8" l="1"/>
  <c r="O462" i="8"/>
  <c r="R462" i="8"/>
  <c r="U462" i="8"/>
  <c r="X462" i="8"/>
  <c r="L463" i="8"/>
  <c r="O463" i="8"/>
  <c r="R463" i="8"/>
  <c r="U463" i="8"/>
  <c r="X463" i="8"/>
  <c r="L464" i="8"/>
  <c r="O464" i="8"/>
  <c r="R464" i="8"/>
  <c r="U464" i="8"/>
  <c r="X464" i="8"/>
  <c r="L465" i="8"/>
  <c r="O465" i="8"/>
  <c r="R465" i="8"/>
  <c r="U465" i="8"/>
  <c r="X465" i="8"/>
  <c r="L466" i="8"/>
  <c r="O466" i="8"/>
  <c r="R466" i="8"/>
  <c r="U466" i="8"/>
  <c r="X466" i="8"/>
  <c r="L467" i="8"/>
  <c r="O467" i="8"/>
  <c r="R467" i="8"/>
  <c r="U467" i="8"/>
  <c r="X467" i="8"/>
  <c r="L468" i="8"/>
  <c r="O468" i="8"/>
  <c r="R468" i="8"/>
  <c r="U468" i="8"/>
  <c r="X468" i="8"/>
  <c r="L469" i="8"/>
  <c r="O469" i="8"/>
  <c r="R469" i="8"/>
  <c r="U469" i="8"/>
  <c r="X469" i="8"/>
  <c r="L470" i="8"/>
  <c r="O470" i="8"/>
  <c r="R470" i="8"/>
  <c r="U470" i="8"/>
  <c r="X470" i="8"/>
  <c r="L471" i="8"/>
  <c r="O471" i="8"/>
  <c r="R471" i="8"/>
  <c r="U471" i="8"/>
  <c r="X471" i="8"/>
  <c r="L472" i="8"/>
  <c r="O472" i="8"/>
  <c r="R472" i="8"/>
  <c r="U472" i="8"/>
  <c r="X472" i="8"/>
  <c r="L473" i="8"/>
  <c r="O473" i="8"/>
  <c r="R473" i="8"/>
  <c r="U473" i="8"/>
  <c r="X473" i="8"/>
  <c r="L474" i="8"/>
  <c r="O474" i="8"/>
  <c r="R474" i="8"/>
  <c r="U474" i="8"/>
  <c r="X474" i="8"/>
  <c r="L475" i="8"/>
  <c r="O475" i="8"/>
  <c r="R475" i="8"/>
  <c r="U475" i="8"/>
  <c r="X475" i="8"/>
  <c r="L476" i="8"/>
  <c r="O476" i="8"/>
  <c r="R476" i="8"/>
  <c r="U476" i="8"/>
  <c r="X476" i="8"/>
  <c r="L477" i="8"/>
  <c r="O477" i="8"/>
  <c r="R477" i="8"/>
  <c r="U477" i="8"/>
  <c r="X477" i="8"/>
  <c r="L478" i="8"/>
  <c r="O478" i="8"/>
  <c r="R478" i="8"/>
  <c r="U478" i="8"/>
  <c r="X478" i="8"/>
  <c r="L479" i="8"/>
  <c r="O479" i="8"/>
  <c r="R479" i="8"/>
  <c r="U479" i="8"/>
  <c r="X479" i="8"/>
  <c r="L480" i="8"/>
  <c r="O480" i="8"/>
  <c r="R480" i="8"/>
  <c r="U480" i="8"/>
  <c r="X480" i="8"/>
  <c r="L481" i="8"/>
  <c r="O481" i="8"/>
  <c r="R481" i="8"/>
  <c r="U481" i="8"/>
  <c r="X481" i="8"/>
  <c r="L482" i="8"/>
  <c r="O482" i="8"/>
  <c r="R482" i="8"/>
  <c r="U482" i="8"/>
  <c r="X482" i="8"/>
  <c r="L483" i="8"/>
  <c r="O483" i="8"/>
  <c r="R483" i="8"/>
  <c r="U483" i="8"/>
  <c r="X483" i="8"/>
  <c r="L484" i="8"/>
  <c r="O484" i="8"/>
  <c r="R484" i="8"/>
  <c r="U484" i="8"/>
  <c r="X484" i="8"/>
  <c r="L485" i="8"/>
  <c r="O485" i="8"/>
  <c r="R485" i="8"/>
  <c r="U485" i="8"/>
  <c r="X485" i="8"/>
  <c r="L486" i="8"/>
  <c r="O486" i="8"/>
  <c r="R486" i="8"/>
  <c r="U486" i="8"/>
  <c r="X486" i="8"/>
  <c r="L487" i="8"/>
  <c r="O487" i="8"/>
  <c r="R487" i="8"/>
  <c r="U487" i="8"/>
  <c r="X487" i="8"/>
  <c r="X461" i="8"/>
  <c r="U461" i="8"/>
  <c r="R461" i="8"/>
  <c r="O461" i="8"/>
  <c r="L461"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AA470" i="8" l="1"/>
  <c r="AA463" i="8"/>
  <c r="AA483" i="8"/>
  <c r="AA475" i="8"/>
  <c r="AA482" i="8"/>
  <c r="AA474" i="8"/>
  <c r="AA466" i="8"/>
  <c r="AA462" i="8"/>
  <c r="AA486" i="8"/>
  <c r="AA487" i="8"/>
  <c r="AA478" i="8"/>
  <c r="AA479" i="8"/>
  <c r="AA485" i="8"/>
  <c r="AA472" i="8"/>
  <c r="AA473" i="8"/>
  <c r="AA476" i="8"/>
  <c r="AA467" i="8"/>
  <c r="AA464" i="8"/>
  <c r="AA477" i="8"/>
  <c r="AA465" i="8"/>
  <c r="AA481" i="8"/>
  <c r="AA480" i="8"/>
  <c r="AA471" i="8"/>
  <c r="AA468" i="8"/>
  <c r="AA461" i="8"/>
  <c r="AA484" i="8"/>
  <c r="AA469" i="8"/>
  <c r="X422" i="8" l="1"/>
  <c r="X421" i="8"/>
  <c r="X420" i="8"/>
  <c r="X419" i="8"/>
  <c r="X358" i="8"/>
  <c r="X357" i="8"/>
  <c r="X303" i="8"/>
  <c r="X302" i="8"/>
  <c r="X301" i="8"/>
  <c r="U422" i="8"/>
  <c r="U421" i="8"/>
  <c r="U420" i="8"/>
  <c r="U419" i="8"/>
  <c r="U358" i="8"/>
  <c r="U357" i="8"/>
  <c r="U303" i="8"/>
  <c r="U302" i="8"/>
  <c r="U301" i="8"/>
  <c r="R422" i="8"/>
  <c r="R421" i="8"/>
  <c r="R420" i="8"/>
  <c r="R419" i="8"/>
  <c r="R358" i="8"/>
  <c r="R357" i="8"/>
  <c r="R303" i="8"/>
  <c r="R302" i="8"/>
  <c r="R301" i="8"/>
  <c r="O422" i="8"/>
  <c r="O421" i="8"/>
  <c r="O420" i="8"/>
  <c r="O419" i="8"/>
  <c r="O358" i="8"/>
  <c r="O357" i="8"/>
  <c r="O303" i="8"/>
  <c r="O302" i="8"/>
  <c r="O301" i="8"/>
  <c r="L422" i="8"/>
  <c r="L421" i="8"/>
  <c r="L420" i="8"/>
  <c r="L419" i="8"/>
  <c r="L358" i="8"/>
  <c r="L357" i="8"/>
  <c r="L303" i="8"/>
  <c r="L302" i="8"/>
  <c r="L301" i="8"/>
  <c r="L428" i="8" l="1"/>
  <c r="O428" i="8"/>
  <c r="R428" i="8"/>
  <c r="U428" i="8"/>
  <c r="X428" i="8"/>
  <c r="L429" i="8"/>
  <c r="O429" i="8"/>
  <c r="R429" i="8"/>
  <c r="U429" i="8"/>
  <c r="X429" i="8"/>
  <c r="L430" i="8"/>
  <c r="O430" i="8"/>
  <c r="R430" i="8"/>
  <c r="U430" i="8"/>
  <c r="X430" i="8"/>
  <c r="L431" i="8"/>
  <c r="O431" i="8"/>
  <c r="R431" i="8"/>
  <c r="U431" i="8"/>
  <c r="X431" i="8"/>
  <c r="L432" i="8"/>
  <c r="O432" i="8"/>
  <c r="R432" i="8"/>
  <c r="U432" i="8"/>
  <c r="X432" i="8"/>
  <c r="L433" i="8"/>
  <c r="O433" i="8"/>
  <c r="R433" i="8"/>
  <c r="U433" i="8"/>
  <c r="X433" i="8"/>
  <c r="L434" i="8"/>
  <c r="O434" i="8"/>
  <c r="R434" i="8"/>
  <c r="U434" i="8"/>
  <c r="X434" i="8"/>
  <c r="L435" i="8"/>
  <c r="O435" i="8"/>
  <c r="R435" i="8"/>
  <c r="U435" i="8"/>
  <c r="X435" i="8"/>
  <c r="L436" i="8"/>
  <c r="O436" i="8"/>
  <c r="R436" i="8"/>
  <c r="U436" i="8"/>
  <c r="X436" i="8"/>
  <c r="L437" i="8"/>
  <c r="O437" i="8"/>
  <c r="R437" i="8"/>
  <c r="U437" i="8"/>
  <c r="X437" i="8"/>
  <c r="L438" i="8"/>
  <c r="O438" i="8"/>
  <c r="R438" i="8"/>
  <c r="U438" i="8"/>
  <c r="X438" i="8"/>
  <c r="L439" i="8"/>
  <c r="O439" i="8"/>
  <c r="R439" i="8"/>
  <c r="U439" i="8"/>
  <c r="X439" i="8"/>
  <c r="L440" i="8"/>
  <c r="O440" i="8"/>
  <c r="R440" i="8"/>
  <c r="U440" i="8"/>
  <c r="X440" i="8"/>
  <c r="L441" i="8"/>
  <c r="O441" i="8"/>
  <c r="R441" i="8"/>
  <c r="U441" i="8"/>
  <c r="X441" i="8"/>
  <c r="L442" i="8"/>
  <c r="O442" i="8"/>
  <c r="R442" i="8"/>
  <c r="U442" i="8"/>
  <c r="X442" i="8"/>
  <c r="L443" i="8"/>
  <c r="O443" i="8"/>
  <c r="R443" i="8"/>
  <c r="U443" i="8"/>
  <c r="X443" i="8"/>
  <c r="L444" i="8"/>
  <c r="O444" i="8"/>
  <c r="R444" i="8"/>
  <c r="U444" i="8"/>
  <c r="X444" i="8"/>
  <c r="L445" i="8"/>
  <c r="O445" i="8"/>
  <c r="R445" i="8"/>
  <c r="U445" i="8"/>
  <c r="X445" i="8"/>
  <c r="L446" i="8"/>
  <c r="O446" i="8"/>
  <c r="R446" i="8"/>
  <c r="U446" i="8"/>
  <c r="X446" i="8"/>
  <c r="L447" i="8"/>
  <c r="O447" i="8"/>
  <c r="R447" i="8"/>
  <c r="U447" i="8"/>
  <c r="X447" i="8"/>
  <c r="L448" i="8"/>
  <c r="O448" i="8"/>
  <c r="R448" i="8"/>
  <c r="U448" i="8"/>
  <c r="X448" i="8"/>
  <c r="L449" i="8"/>
  <c r="O449" i="8"/>
  <c r="R449" i="8"/>
  <c r="U449" i="8"/>
  <c r="X449" i="8"/>
  <c r="L450" i="8"/>
  <c r="O450" i="8"/>
  <c r="R450" i="8"/>
  <c r="U450" i="8"/>
  <c r="X450" i="8"/>
  <c r="L451" i="8"/>
  <c r="O451" i="8"/>
  <c r="R451" i="8"/>
  <c r="U451" i="8"/>
  <c r="X451" i="8"/>
  <c r="L452" i="8"/>
  <c r="O452" i="8"/>
  <c r="R452" i="8"/>
  <c r="U452" i="8"/>
  <c r="X452" i="8"/>
  <c r="L453" i="8"/>
  <c r="O453" i="8"/>
  <c r="R453" i="8"/>
  <c r="U453" i="8"/>
  <c r="X453" i="8"/>
  <c r="L454" i="8"/>
  <c r="O454" i="8"/>
  <c r="R454" i="8"/>
  <c r="U454" i="8"/>
  <c r="X454" i="8"/>
  <c r="L455" i="8"/>
  <c r="O455" i="8"/>
  <c r="R455" i="8"/>
  <c r="U455" i="8"/>
  <c r="X455" i="8"/>
  <c r="L456" i="8"/>
  <c r="O456" i="8"/>
  <c r="R456" i="8"/>
  <c r="U456" i="8"/>
  <c r="X456" i="8"/>
  <c r="L457" i="8"/>
  <c r="O457" i="8"/>
  <c r="R457" i="8"/>
  <c r="U457" i="8"/>
  <c r="X457" i="8"/>
  <c r="L458" i="8"/>
  <c r="O458" i="8"/>
  <c r="R458" i="8"/>
  <c r="U458" i="8"/>
  <c r="X458" i="8"/>
  <c r="L459" i="8"/>
  <c r="O459" i="8"/>
  <c r="R459" i="8"/>
  <c r="U459" i="8"/>
  <c r="X459" i="8"/>
  <c r="L460" i="8"/>
  <c r="O460" i="8"/>
  <c r="R460" i="8"/>
  <c r="U460" i="8"/>
  <c r="X460"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AA429" i="8" l="1"/>
  <c r="AA460" i="8"/>
  <c r="AA428" i="8"/>
  <c r="AA455" i="8"/>
  <c r="AA447" i="8"/>
  <c r="AA439" i="8"/>
  <c r="AA431" i="8"/>
  <c r="AA457" i="8"/>
  <c r="AA451" i="8"/>
  <c r="AA459" i="8"/>
  <c r="AA435" i="8"/>
  <c r="AA446" i="8"/>
  <c r="AA456" i="8"/>
  <c r="AA452" i="8"/>
  <c r="AA448" i="8"/>
  <c r="AA444" i="8"/>
  <c r="AA440" i="8"/>
  <c r="AA436" i="8"/>
  <c r="AA432" i="8"/>
  <c r="AA437" i="8"/>
  <c r="AA443" i="8"/>
  <c r="AA430" i="8"/>
  <c r="AA458" i="8"/>
  <c r="AA454" i="8"/>
  <c r="AA453" i="8"/>
  <c r="AA450" i="8"/>
  <c r="AA449" i="8"/>
  <c r="AA445" i="8"/>
  <c r="AA442" i="8"/>
  <c r="AA441" i="8"/>
  <c r="AA438" i="8"/>
  <c r="AA434" i="8"/>
  <c r="AA433" i="8"/>
  <c r="I391" i="8"/>
  <c r="L391" i="8"/>
  <c r="O391" i="8"/>
  <c r="R391" i="8"/>
  <c r="U391" i="8"/>
  <c r="X391" i="8"/>
  <c r="AA391" i="8" l="1"/>
  <c r="L393" i="8"/>
  <c r="O393" i="8"/>
  <c r="R393" i="8"/>
  <c r="U393" i="8"/>
  <c r="X393" i="8"/>
  <c r="L394" i="8"/>
  <c r="O394" i="8"/>
  <c r="R394" i="8"/>
  <c r="U394" i="8"/>
  <c r="X394" i="8"/>
  <c r="L395" i="8"/>
  <c r="O395" i="8"/>
  <c r="R395" i="8"/>
  <c r="U395" i="8"/>
  <c r="X395" i="8"/>
  <c r="L396" i="8"/>
  <c r="O396" i="8"/>
  <c r="R396" i="8"/>
  <c r="U396" i="8"/>
  <c r="X396" i="8"/>
  <c r="L397" i="8"/>
  <c r="O397" i="8"/>
  <c r="R397" i="8"/>
  <c r="U397" i="8"/>
  <c r="X397" i="8"/>
  <c r="L398" i="8"/>
  <c r="O398" i="8"/>
  <c r="R398" i="8"/>
  <c r="U398" i="8"/>
  <c r="X398" i="8"/>
  <c r="L399" i="8"/>
  <c r="O399" i="8"/>
  <c r="R399" i="8"/>
  <c r="U399" i="8"/>
  <c r="X399" i="8"/>
  <c r="L400" i="8"/>
  <c r="O400" i="8"/>
  <c r="R400" i="8"/>
  <c r="U400" i="8"/>
  <c r="X400" i="8"/>
  <c r="L401" i="8"/>
  <c r="O401" i="8"/>
  <c r="R401" i="8"/>
  <c r="U401" i="8"/>
  <c r="X401" i="8"/>
  <c r="L402" i="8"/>
  <c r="O402" i="8"/>
  <c r="R402" i="8"/>
  <c r="U402" i="8"/>
  <c r="X402" i="8"/>
  <c r="L403" i="8"/>
  <c r="O403" i="8"/>
  <c r="R403" i="8"/>
  <c r="U403" i="8"/>
  <c r="X403" i="8"/>
  <c r="L404" i="8"/>
  <c r="O404" i="8"/>
  <c r="R404" i="8"/>
  <c r="U404" i="8"/>
  <c r="X404" i="8"/>
  <c r="L405" i="8"/>
  <c r="O405" i="8"/>
  <c r="R405" i="8"/>
  <c r="U405" i="8"/>
  <c r="X405" i="8"/>
  <c r="L406" i="8"/>
  <c r="O406" i="8"/>
  <c r="R406" i="8"/>
  <c r="U406" i="8"/>
  <c r="X406" i="8"/>
  <c r="L407" i="8"/>
  <c r="O407" i="8"/>
  <c r="R407" i="8"/>
  <c r="U407" i="8"/>
  <c r="X407" i="8"/>
  <c r="L408" i="8"/>
  <c r="O408" i="8"/>
  <c r="R408" i="8"/>
  <c r="U408" i="8"/>
  <c r="X408" i="8"/>
  <c r="L409" i="8"/>
  <c r="O409" i="8"/>
  <c r="R409" i="8"/>
  <c r="U409" i="8"/>
  <c r="X409" i="8"/>
  <c r="L410" i="8"/>
  <c r="O410" i="8"/>
  <c r="R410" i="8"/>
  <c r="U410" i="8"/>
  <c r="X410" i="8"/>
  <c r="L411" i="8"/>
  <c r="O411" i="8"/>
  <c r="R411" i="8"/>
  <c r="U411" i="8"/>
  <c r="X411" i="8"/>
  <c r="L412" i="8"/>
  <c r="O412" i="8"/>
  <c r="R412" i="8"/>
  <c r="U412" i="8"/>
  <c r="X412" i="8"/>
  <c r="L413" i="8"/>
  <c r="O413" i="8"/>
  <c r="R413" i="8"/>
  <c r="U413" i="8"/>
  <c r="X413" i="8"/>
  <c r="L414" i="8"/>
  <c r="O414" i="8"/>
  <c r="R414" i="8"/>
  <c r="U414" i="8"/>
  <c r="X414" i="8"/>
  <c r="L415" i="8"/>
  <c r="O415" i="8"/>
  <c r="R415" i="8"/>
  <c r="U415" i="8"/>
  <c r="X415" i="8"/>
  <c r="L416" i="8"/>
  <c r="O416" i="8"/>
  <c r="R416" i="8"/>
  <c r="U416" i="8"/>
  <c r="X416" i="8"/>
  <c r="L417" i="8"/>
  <c r="O417" i="8"/>
  <c r="R417" i="8"/>
  <c r="U417" i="8"/>
  <c r="X417" i="8"/>
  <c r="L418" i="8"/>
  <c r="O418" i="8"/>
  <c r="R418" i="8"/>
  <c r="U418" i="8"/>
  <c r="X418" i="8"/>
  <c r="L423" i="8"/>
  <c r="O423" i="8"/>
  <c r="R423" i="8"/>
  <c r="U423" i="8"/>
  <c r="X423" i="8"/>
  <c r="L424" i="8"/>
  <c r="O424" i="8"/>
  <c r="R424" i="8"/>
  <c r="U424" i="8"/>
  <c r="X424" i="8"/>
  <c r="L425" i="8"/>
  <c r="O425" i="8"/>
  <c r="R425" i="8"/>
  <c r="U425" i="8"/>
  <c r="X425" i="8"/>
  <c r="L426" i="8"/>
  <c r="O426" i="8"/>
  <c r="R426" i="8"/>
  <c r="U426" i="8"/>
  <c r="X426" i="8"/>
  <c r="L427" i="8"/>
  <c r="O427" i="8"/>
  <c r="R427" i="8"/>
  <c r="U427" i="8"/>
  <c r="X427" i="8"/>
  <c r="X392" i="8"/>
  <c r="U392" i="8"/>
  <c r="R392" i="8"/>
  <c r="O392" i="8"/>
  <c r="L392"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AA419" i="8" s="1"/>
  <c r="I420" i="8"/>
  <c r="AA420" i="8" s="1"/>
  <c r="I421" i="8"/>
  <c r="AA421" i="8" s="1"/>
  <c r="I422" i="8"/>
  <c r="AA422" i="8" s="1"/>
  <c r="I423" i="8"/>
  <c r="I424" i="8"/>
  <c r="I425" i="8"/>
  <c r="I426" i="8"/>
  <c r="I427" i="8"/>
  <c r="X390" i="8"/>
  <c r="U390" i="8"/>
  <c r="R390" i="8"/>
  <c r="O390" i="8"/>
  <c r="L390" i="8"/>
  <c r="I390" i="8"/>
  <c r="X389" i="8"/>
  <c r="U389" i="8"/>
  <c r="R389" i="8"/>
  <c r="O389" i="8"/>
  <c r="L389" i="8"/>
  <c r="I389" i="8"/>
  <c r="X388" i="8"/>
  <c r="U388" i="8"/>
  <c r="R388" i="8"/>
  <c r="O388" i="8"/>
  <c r="L388" i="8"/>
  <c r="I388" i="8"/>
  <c r="X387" i="8"/>
  <c r="U387" i="8"/>
  <c r="R387" i="8"/>
  <c r="O387" i="8"/>
  <c r="L387" i="8"/>
  <c r="I387" i="8"/>
  <c r="X386" i="8"/>
  <c r="U386" i="8"/>
  <c r="R386" i="8"/>
  <c r="O386" i="8"/>
  <c r="L386" i="8"/>
  <c r="I386" i="8"/>
  <c r="X385" i="8"/>
  <c r="U385" i="8"/>
  <c r="R385" i="8"/>
  <c r="O385" i="8"/>
  <c r="L385" i="8"/>
  <c r="I385" i="8"/>
  <c r="X384" i="8"/>
  <c r="U384" i="8"/>
  <c r="R384" i="8"/>
  <c r="O384" i="8"/>
  <c r="L384" i="8"/>
  <c r="I384" i="8"/>
  <c r="X383" i="8"/>
  <c r="U383" i="8"/>
  <c r="R383" i="8"/>
  <c r="O383" i="8"/>
  <c r="L383" i="8"/>
  <c r="I383" i="8"/>
  <c r="X382" i="8"/>
  <c r="U382" i="8"/>
  <c r="R382" i="8"/>
  <c r="O382" i="8"/>
  <c r="L382" i="8"/>
  <c r="I382" i="8"/>
  <c r="X381" i="8"/>
  <c r="U381" i="8"/>
  <c r="R381" i="8"/>
  <c r="O381" i="8"/>
  <c r="L381" i="8"/>
  <c r="I381" i="8"/>
  <c r="X380" i="8"/>
  <c r="U380" i="8"/>
  <c r="R380" i="8"/>
  <c r="O380" i="8"/>
  <c r="L380" i="8"/>
  <c r="I380" i="8"/>
  <c r="X379" i="8"/>
  <c r="U379" i="8"/>
  <c r="R379" i="8"/>
  <c r="O379" i="8"/>
  <c r="L379" i="8"/>
  <c r="I379" i="8"/>
  <c r="X378" i="8"/>
  <c r="U378" i="8"/>
  <c r="R378" i="8"/>
  <c r="O378" i="8"/>
  <c r="L378" i="8"/>
  <c r="I378" i="8"/>
  <c r="X377" i="8"/>
  <c r="U377" i="8"/>
  <c r="R377" i="8"/>
  <c r="O377" i="8"/>
  <c r="L377" i="8"/>
  <c r="I377" i="8"/>
  <c r="X376" i="8"/>
  <c r="U376" i="8"/>
  <c r="R376" i="8"/>
  <c r="O376" i="8"/>
  <c r="L376" i="8"/>
  <c r="I376" i="8"/>
  <c r="X375" i="8"/>
  <c r="U375" i="8"/>
  <c r="R375" i="8"/>
  <c r="O375" i="8"/>
  <c r="L375" i="8"/>
  <c r="I375" i="8"/>
  <c r="X374" i="8"/>
  <c r="U374" i="8"/>
  <c r="R374" i="8"/>
  <c r="O374" i="8"/>
  <c r="L374" i="8"/>
  <c r="I374" i="8"/>
  <c r="X373" i="8"/>
  <c r="U373" i="8"/>
  <c r="R373" i="8"/>
  <c r="O373" i="8"/>
  <c r="L373" i="8"/>
  <c r="I373" i="8"/>
  <c r="X372" i="8"/>
  <c r="U372" i="8"/>
  <c r="R372" i="8"/>
  <c r="O372" i="8"/>
  <c r="L372" i="8"/>
  <c r="I372" i="8"/>
  <c r="X371" i="8"/>
  <c r="U371" i="8"/>
  <c r="R371" i="8"/>
  <c r="O371" i="8"/>
  <c r="L371" i="8"/>
  <c r="I371" i="8"/>
  <c r="X370" i="8"/>
  <c r="U370" i="8"/>
  <c r="R370" i="8"/>
  <c r="O370" i="8"/>
  <c r="L370" i="8"/>
  <c r="I370" i="8"/>
  <c r="X369" i="8"/>
  <c r="U369" i="8"/>
  <c r="R369" i="8"/>
  <c r="O369" i="8"/>
  <c r="L369" i="8"/>
  <c r="I369" i="8"/>
  <c r="X368" i="8"/>
  <c r="U368" i="8"/>
  <c r="R368" i="8"/>
  <c r="O368" i="8"/>
  <c r="L368" i="8"/>
  <c r="I368" i="8"/>
  <c r="X367" i="8"/>
  <c r="U367" i="8"/>
  <c r="R367" i="8"/>
  <c r="O367" i="8"/>
  <c r="L367" i="8"/>
  <c r="I367" i="8"/>
  <c r="X366" i="8"/>
  <c r="U366" i="8"/>
  <c r="R366" i="8"/>
  <c r="O366" i="8"/>
  <c r="L366" i="8"/>
  <c r="I366" i="8"/>
  <c r="X365" i="8"/>
  <c r="U365" i="8"/>
  <c r="R365" i="8"/>
  <c r="O365" i="8"/>
  <c r="L365" i="8"/>
  <c r="I365" i="8"/>
  <c r="X364" i="8"/>
  <c r="U364" i="8"/>
  <c r="R364" i="8"/>
  <c r="O364" i="8"/>
  <c r="L364" i="8"/>
  <c r="I364" i="8"/>
  <c r="X363" i="8"/>
  <c r="U363" i="8"/>
  <c r="R363" i="8"/>
  <c r="O363" i="8"/>
  <c r="L363" i="8"/>
  <c r="I363" i="8"/>
  <c r="X362" i="8"/>
  <c r="U362" i="8"/>
  <c r="R362" i="8"/>
  <c r="O362" i="8"/>
  <c r="L362" i="8"/>
  <c r="I362" i="8"/>
  <c r="X361" i="8"/>
  <c r="U361" i="8"/>
  <c r="R361" i="8"/>
  <c r="O361" i="8"/>
  <c r="L361" i="8"/>
  <c r="I361" i="8"/>
  <c r="X360" i="8"/>
  <c r="U360" i="8"/>
  <c r="R360" i="8"/>
  <c r="O360" i="8"/>
  <c r="L360" i="8"/>
  <c r="I360" i="8"/>
  <c r="X359" i="8"/>
  <c r="U359" i="8"/>
  <c r="R359" i="8"/>
  <c r="O359" i="8"/>
  <c r="L359" i="8"/>
  <c r="I359" i="8"/>
  <c r="I358" i="8"/>
  <c r="AA358" i="8" s="1"/>
  <c r="I357" i="8"/>
  <c r="AA357" i="8" s="1"/>
  <c r="X356" i="8"/>
  <c r="U356" i="8"/>
  <c r="R356" i="8"/>
  <c r="O356" i="8"/>
  <c r="L356" i="8"/>
  <c r="I356" i="8"/>
  <c r="X355" i="8"/>
  <c r="U355" i="8"/>
  <c r="R355" i="8"/>
  <c r="O355" i="8"/>
  <c r="L355" i="8"/>
  <c r="I355" i="8"/>
  <c r="X354" i="8"/>
  <c r="U354" i="8"/>
  <c r="R354" i="8"/>
  <c r="O354" i="8"/>
  <c r="L354" i="8"/>
  <c r="I354" i="8"/>
  <c r="X353" i="8"/>
  <c r="U353" i="8"/>
  <c r="R353" i="8"/>
  <c r="O353" i="8"/>
  <c r="L353" i="8"/>
  <c r="I353" i="8"/>
  <c r="X352" i="8"/>
  <c r="U352" i="8"/>
  <c r="R352" i="8"/>
  <c r="O352" i="8"/>
  <c r="L352" i="8"/>
  <c r="I352" i="8"/>
  <c r="X351" i="8"/>
  <c r="U351" i="8"/>
  <c r="R351" i="8"/>
  <c r="O351" i="8"/>
  <c r="L351" i="8"/>
  <c r="I351" i="8"/>
  <c r="X350" i="8"/>
  <c r="U350" i="8"/>
  <c r="R350" i="8"/>
  <c r="O350" i="8"/>
  <c r="L350" i="8"/>
  <c r="I350" i="8"/>
  <c r="X349" i="8"/>
  <c r="U349" i="8"/>
  <c r="R349" i="8"/>
  <c r="O349" i="8"/>
  <c r="L349" i="8"/>
  <c r="I349" i="8"/>
  <c r="X348" i="8"/>
  <c r="U348" i="8"/>
  <c r="R348" i="8"/>
  <c r="O348" i="8"/>
  <c r="L348" i="8"/>
  <c r="I348" i="8"/>
  <c r="X347" i="8"/>
  <c r="U347" i="8"/>
  <c r="R347" i="8"/>
  <c r="O347" i="8"/>
  <c r="L347" i="8"/>
  <c r="I347" i="8"/>
  <c r="X346" i="8"/>
  <c r="U346" i="8"/>
  <c r="R346" i="8"/>
  <c r="O346" i="8"/>
  <c r="L346" i="8"/>
  <c r="I346" i="8"/>
  <c r="X345" i="8"/>
  <c r="U345" i="8"/>
  <c r="R345" i="8"/>
  <c r="O345" i="8"/>
  <c r="L345" i="8"/>
  <c r="I345" i="8"/>
  <c r="X344" i="8"/>
  <c r="U344" i="8"/>
  <c r="R344" i="8"/>
  <c r="O344" i="8"/>
  <c r="L344" i="8"/>
  <c r="I344" i="8"/>
  <c r="X343" i="8"/>
  <c r="U343" i="8"/>
  <c r="R343" i="8"/>
  <c r="O343" i="8"/>
  <c r="L343" i="8"/>
  <c r="I343" i="8"/>
  <c r="X342" i="8"/>
  <c r="U342" i="8"/>
  <c r="R342" i="8"/>
  <c r="O342" i="8"/>
  <c r="L342" i="8"/>
  <c r="I342" i="8"/>
  <c r="X341" i="8"/>
  <c r="U341" i="8"/>
  <c r="R341" i="8"/>
  <c r="O341" i="8"/>
  <c r="L341" i="8"/>
  <c r="I341" i="8"/>
  <c r="X340" i="8"/>
  <c r="U340" i="8"/>
  <c r="R340" i="8"/>
  <c r="O340" i="8"/>
  <c r="L340" i="8"/>
  <c r="I340" i="8"/>
  <c r="X339" i="8"/>
  <c r="U339" i="8"/>
  <c r="R339" i="8"/>
  <c r="O339" i="8"/>
  <c r="L339" i="8"/>
  <c r="I339" i="8"/>
  <c r="X338" i="8"/>
  <c r="U338" i="8"/>
  <c r="R338" i="8"/>
  <c r="O338" i="8"/>
  <c r="L338" i="8"/>
  <c r="I338" i="8"/>
  <c r="X337" i="8"/>
  <c r="U337" i="8"/>
  <c r="R337" i="8"/>
  <c r="O337" i="8"/>
  <c r="L337" i="8"/>
  <c r="I337" i="8"/>
  <c r="X336" i="8"/>
  <c r="U336" i="8"/>
  <c r="R336" i="8"/>
  <c r="O336" i="8"/>
  <c r="L336" i="8"/>
  <c r="I336" i="8"/>
  <c r="X335" i="8"/>
  <c r="U335" i="8"/>
  <c r="R335" i="8"/>
  <c r="O335" i="8"/>
  <c r="L335" i="8"/>
  <c r="I335" i="8"/>
  <c r="X334" i="8"/>
  <c r="U334" i="8"/>
  <c r="R334" i="8"/>
  <c r="O334" i="8"/>
  <c r="L334" i="8"/>
  <c r="I334" i="8"/>
  <c r="X333" i="8"/>
  <c r="U333" i="8"/>
  <c r="R333" i="8"/>
  <c r="O333" i="8"/>
  <c r="L333" i="8"/>
  <c r="I333" i="8"/>
  <c r="X332" i="8"/>
  <c r="U332" i="8"/>
  <c r="R332" i="8"/>
  <c r="O332" i="8"/>
  <c r="L332" i="8"/>
  <c r="I332" i="8"/>
  <c r="X331" i="8"/>
  <c r="U331" i="8"/>
  <c r="R331" i="8"/>
  <c r="O331" i="8"/>
  <c r="L331" i="8"/>
  <c r="I331" i="8"/>
  <c r="X330" i="8"/>
  <c r="U330" i="8"/>
  <c r="R330" i="8"/>
  <c r="O330" i="8"/>
  <c r="L330" i="8"/>
  <c r="I330" i="8"/>
  <c r="X329" i="8"/>
  <c r="U329" i="8"/>
  <c r="R329" i="8"/>
  <c r="O329" i="8"/>
  <c r="L329" i="8"/>
  <c r="I329" i="8"/>
  <c r="X328" i="8"/>
  <c r="U328" i="8"/>
  <c r="R328" i="8"/>
  <c r="O328" i="8"/>
  <c r="L328" i="8"/>
  <c r="I328" i="8"/>
  <c r="X327" i="8"/>
  <c r="U327" i="8"/>
  <c r="R327" i="8"/>
  <c r="O327" i="8"/>
  <c r="L327" i="8"/>
  <c r="I327" i="8"/>
  <c r="X326" i="8"/>
  <c r="U326" i="8"/>
  <c r="R326" i="8"/>
  <c r="O326" i="8"/>
  <c r="L326" i="8"/>
  <c r="I326" i="8"/>
  <c r="X325" i="8"/>
  <c r="U325" i="8"/>
  <c r="R325" i="8"/>
  <c r="O325" i="8"/>
  <c r="L325" i="8"/>
  <c r="I325" i="8"/>
  <c r="X324" i="8"/>
  <c r="U324" i="8"/>
  <c r="R324" i="8"/>
  <c r="O324" i="8"/>
  <c r="L324" i="8"/>
  <c r="I324" i="8"/>
  <c r="X323" i="8"/>
  <c r="U323" i="8"/>
  <c r="R323" i="8"/>
  <c r="O323" i="8"/>
  <c r="L323" i="8"/>
  <c r="I323" i="8"/>
  <c r="X322" i="8"/>
  <c r="U322" i="8"/>
  <c r="R322" i="8"/>
  <c r="O322" i="8"/>
  <c r="L322" i="8"/>
  <c r="I322" i="8"/>
  <c r="X321" i="8"/>
  <c r="U321" i="8"/>
  <c r="R321" i="8"/>
  <c r="O321" i="8"/>
  <c r="L321" i="8"/>
  <c r="I321" i="8"/>
  <c r="X320" i="8"/>
  <c r="U320" i="8"/>
  <c r="R320" i="8"/>
  <c r="O320" i="8"/>
  <c r="L320" i="8"/>
  <c r="I320" i="8"/>
  <c r="X319" i="8"/>
  <c r="U319" i="8"/>
  <c r="R319" i="8"/>
  <c r="O319" i="8"/>
  <c r="L319" i="8"/>
  <c r="I319" i="8"/>
  <c r="X318" i="8"/>
  <c r="U318" i="8"/>
  <c r="R318" i="8"/>
  <c r="O318" i="8"/>
  <c r="L318" i="8"/>
  <c r="I318" i="8"/>
  <c r="X317" i="8"/>
  <c r="U317" i="8"/>
  <c r="R317" i="8"/>
  <c r="O317" i="8"/>
  <c r="L317" i="8"/>
  <c r="I317" i="8"/>
  <c r="X316" i="8"/>
  <c r="U316" i="8"/>
  <c r="R316" i="8"/>
  <c r="O316" i="8"/>
  <c r="L316" i="8"/>
  <c r="I316" i="8"/>
  <c r="X315" i="8"/>
  <c r="U315" i="8"/>
  <c r="R315" i="8"/>
  <c r="O315" i="8"/>
  <c r="L315" i="8"/>
  <c r="I315" i="8"/>
  <c r="X314" i="8"/>
  <c r="U314" i="8"/>
  <c r="R314" i="8"/>
  <c r="O314" i="8"/>
  <c r="L314" i="8"/>
  <c r="I314" i="8"/>
  <c r="X313" i="8"/>
  <c r="U313" i="8"/>
  <c r="R313" i="8"/>
  <c r="O313" i="8"/>
  <c r="L313" i="8"/>
  <c r="I313" i="8"/>
  <c r="X312" i="8"/>
  <c r="U312" i="8"/>
  <c r="R312" i="8"/>
  <c r="O312" i="8"/>
  <c r="L312" i="8"/>
  <c r="I312" i="8"/>
  <c r="X311" i="8"/>
  <c r="U311" i="8"/>
  <c r="R311" i="8"/>
  <c r="O311" i="8"/>
  <c r="L311" i="8"/>
  <c r="I311" i="8"/>
  <c r="X310" i="8"/>
  <c r="U310" i="8"/>
  <c r="R310" i="8"/>
  <c r="O310" i="8"/>
  <c r="L310" i="8"/>
  <c r="I310" i="8"/>
  <c r="X309" i="8"/>
  <c r="U309" i="8"/>
  <c r="R309" i="8"/>
  <c r="O309" i="8"/>
  <c r="L309" i="8"/>
  <c r="I309" i="8"/>
  <c r="X308" i="8"/>
  <c r="U308" i="8"/>
  <c r="R308" i="8"/>
  <c r="O308" i="8"/>
  <c r="L308" i="8"/>
  <c r="I308" i="8"/>
  <c r="X307" i="8"/>
  <c r="U307" i="8"/>
  <c r="R307" i="8"/>
  <c r="O307" i="8"/>
  <c r="L307" i="8"/>
  <c r="I307" i="8"/>
  <c r="X306" i="8"/>
  <c r="U306" i="8"/>
  <c r="R306" i="8"/>
  <c r="O306" i="8"/>
  <c r="L306" i="8"/>
  <c r="I306" i="8"/>
  <c r="X305" i="8"/>
  <c r="U305" i="8"/>
  <c r="R305" i="8"/>
  <c r="O305" i="8"/>
  <c r="L305" i="8"/>
  <c r="I305" i="8"/>
  <c r="X304" i="8"/>
  <c r="U304" i="8"/>
  <c r="R304" i="8"/>
  <c r="O304" i="8"/>
  <c r="L304" i="8"/>
  <c r="I304" i="8"/>
  <c r="I303" i="8"/>
  <c r="AA303" i="8" s="1"/>
  <c r="I302" i="8"/>
  <c r="AA302" i="8" s="1"/>
  <c r="I301" i="8"/>
  <c r="AA301" i="8" s="1"/>
  <c r="X300" i="8"/>
  <c r="U300" i="8"/>
  <c r="R300" i="8"/>
  <c r="O300" i="8"/>
  <c r="L300" i="8"/>
  <c r="I300" i="8"/>
  <c r="X299" i="8"/>
  <c r="U299" i="8"/>
  <c r="R299" i="8"/>
  <c r="O299" i="8"/>
  <c r="L299" i="8"/>
  <c r="I299" i="8"/>
  <c r="X298" i="8"/>
  <c r="U298" i="8"/>
  <c r="R298" i="8"/>
  <c r="O298" i="8"/>
  <c r="L298" i="8"/>
  <c r="I298" i="8"/>
  <c r="X297" i="8"/>
  <c r="U297" i="8"/>
  <c r="R297" i="8"/>
  <c r="O297" i="8"/>
  <c r="L297" i="8"/>
  <c r="I297" i="8"/>
  <c r="X296" i="8"/>
  <c r="U296" i="8"/>
  <c r="R296" i="8"/>
  <c r="O296" i="8"/>
  <c r="L296" i="8"/>
  <c r="I296" i="8"/>
  <c r="X295" i="8"/>
  <c r="U295" i="8"/>
  <c r="R295" i="8"/>
  <c r="O295" i="8"/>
  <c r="L295" i="8"/>
  <c r="I295" i="8"/>
  <c r="X294" i="8"/>
  <c r="U294" i="8"/>
  <c r="R294" i="8"/>
  <c r="O294" i="8"/>
  <c r="L294" i="8"/>
  <c r="I294" i="8"/>
  <c r="X293" i="8"/>
  <c r="U293" i="8"/>
  <c r="R293" i="8"/>
  <c r="O293" i="8"/>
  <c r="L293" i="8"/>
  <c r="I293" i="8"/>
  <c r="X292" i="8"/>
  <c r="U292" i="8"/>
  <c r="R292" i="8"/>
  <c r="O292" i="8"/>
  <c r="L292" i="8"/>
  <c r="I292" i="8"/>
  <c r="X291" i="8"/>
  <c r="U291" i="8"/>
  <c r="R291" i="8"/>
  <c r="O291" i="8"/>
  <c r="L291" i="8"/>
  <c r="I291" i="8"/>
  <c r="X290" i="8"/>
  <c r="U290" i="8"/>
  <c r="R290" i="8"/>
  <c r="O290" i="8"/>
  <c r="L290" i="8"/>
  <c r="I290" i="8"/>
  <c r="X289" i="8"/>
  <c r="U289" i="8"/>
  <c r="R289" i="8"/>
  <c r="O289" i="8"/>
  <c r="L289" i="8"/>
  <c r="I289" i="8"/>
  <c r="X288" i="8"/>
  <c r="U288" i="8"/>
  <c r="R288" i="8"/>
  <c r="O288" i="8"/>
  <c r="L288" i="8"/>
  <c r="I288" i="8"/>
  <c r="X287" i="8"/>
  <c r="U287" i="8"/>
  <c r="R287" i="8"/>
  <c r="O287" i="8"/>
  <c r="L287" i="8"/>
  <c r="I287" i="8"/>
  <c r="X286" i="8"/>
  <c r="U286" i="8"/>
  <c r="R286" i="8"/>
  <c r="O286" i="8"/>
  <c r="L286" i="8"/>
  <c r="I286" i="8"/>
  <c r="X285" i="8"/>
  <c r="U285" i="8"/>
  <c r="R285" i="8"/>
  <c r="O285" i="8"/>
  <c r="L285" i="8"/>
  <c r="I285" i="8"/>
  <c r="X284" i="8"/>
  <c r="U284" i="8"/>
  <c r="R284" i="8"/>
  <c r="O284" i="8"/>
  <c r="L284" i="8"/>
  <c r="I284" i="8"/>
  <c r="X283" i="8"/>
  <c r="U283" i="8"/>
  <c r="R283" i="8"/>
  <c r="O283" i="8"/>
  <c r="L283" i="8"/>
  <c r="I283" i="8"/>
  <c r="X282" i="8"/>
  <c r="U282" i="8"/>
  <c r="R282" i="8"/>
  <c r="O282" i="8"/>
  <c r="L282" i="8"/>
  <c r="I282" i="8"/>
  <c r="X281" i="8"/>
  <c r="U281" i="8"/>
  <c r="R281" i="8"/>
  <c r="O281" i="8"/>
  <c r="L281" i="8"/>
  <c r="I281" i="8"/>
  <c r="X280" i="8"/>
  <c r="U280" i="8"/>
  <c r="R280" i="8"/>
  <c r="O280" i="8"/>
  <c r="L280" i="8"/>
  <c r="I280" i="8"/>
  <c r="X279" i="8"/>
  <c r="U279" i="8"/>
  <c r="R279" i="8"/>
  <c r="O279" i="8"/>
  <c r="L279" i="8"/>
  <c r="I279" i="8"/>
  <c r="X278" i="8"/>
  <c r="U278" i="8"/>
  <c r="R278" i="8"/>
  <c r="O278" i="8"/>
  <c r="L278" i="8"/>
  <c r="I278" i="8"/>
  <c r="X277" i="8"/>
  <c r="U277" i="8"/>
  <c r="R277" i="8"/>
  <c r="O277" i="8"/>
  <c r="L277" i="8"/>
  <c r="I277" i="8"/>
  <c r="X276" i="8"/>
  <c r="U276" i="8"/>
  <c r="R276" i="8"/>
  <c r="O276" i="8"/>
  <c r="L276" i="8"/>
  <c r="I276" i="8"/>
  <c r="X275" i="8"/>
  <c r="U275" i="8"/>
  <c r="R275" i="8"/>
  <c r="O275" i="8"/>
  <c r="L275" i="8"/>
  <c r="I275" i="8"/>
  <c r="X274" i="8"/>
  <c r="U274" i="8"/>
  <c r="R274" i="8"/>
  <c r="O274" i="8"/>
  <c r="L274" i="8"/>
  <c r="I274" i="8"/>
  <c r="X273" i="8"/>
  <c r="U273" i="8"/>
  <c r="R273" i="8"/>
  <c r="O273" i="8"/>
  <c r="L273" i="8"/>
  <c r="I273" i="8"/>
  <c r="X272" i="8"/>
  <c r="U272" i="8"/>
  <c r="R272" i="8"/>
  <c r="O272" i="8"/>
  <c r="L272" i="8"/>
  <c r="I272" i="8"/>
  <c r="X271" i="8"/>
  <c r="U271" i="8"/>
  <c r="R271" i="8"/>
  <c r="O271" i="8"/>
  <c r="L271" i="8"/>
  <c r="I271" i="8"/>
  <c r="X270" i="8"/>
  <c r="U270" i="8"/>
  <c r="R270" i="8"/>
  <c r="O270" i="8"/>
  <c r="L270" i="8"/>
  <c r="I270" i="8"/>
  <c r="X269" i="8"/>
  <c r="U269" i="8"/>
  <c r="R269" i="8"/>
  <c r="O269" i="8"/>
  <c r="L269" i="8"/>
  <c r="I269" i="8"/>
  <c r="X268" i="8"/>
  <c r="U268" i="8"/>
  <c r="R268" i="8"/>
  <c r="O268" i="8"/>
  <c r="L268" i="8"/>
  <c r="I268" i="8"/>
  <c r="X267" i="8"/>
  <c r="U267" i="8"/>
  <c r="R267" i="8"/>
  <c r="O267" i="8"/>
  <c r="L267" i="8"/>
  <c r="I267" i="8"/>
  <c r="X266" i="8"/>
  <c r="U266" i="8"/>
  <c r="R266" i="8"/>
  <c r="O266" i="8"/>
  <c r="L266" i="8"/>
  <c r="I266" i="8"/>
  <c r="X265" i="8"/>
  <c r="U265" i="8"/>
  <c r="R265" i="8"/>
  <c r="O265" i="8"/>
  <c r="L265" i="8"/>
  <c r="I265" i="8"/>
  <c r="X264" i="8"/>
  <c r="U264" i="8"/>
  <c r="R264" i="8"/>
  <c r="O264" i="8"/>
  <c r="L264" i="8"/>
  <c r="I264" i="8"/>
  <c r="X263" i="8"/>
  <c r="U263" i="8"/>
  <c r="R263" i="8"/>
  <c r="O263" i="8"/>
  <c r="L263" i="8"/>
  <c r="I263" i="8"/>
  <c r="X262" i="8"/>
  <c r="U262" i="8"/>
  <c r="R262" i="8"/>
  <c r="O262" i="8"/>
  <c r="L262" i="8"/>
  <c r="I262" i="8"/>
  <c r="X261" i="8"/>
  <c r="U261" i="8"/>
  <c r="R261" i="8"/>
  <c r="O261" i="8"/>
  <c r="L261" i="8"/>
  <c r="I261" i="8"/>
  <c r="X260" i="8"/>
  <c r="U260" i="8"/>
  <c r="R260" i="8"/>
  <c r="O260" i="8"/>
  <c r="L260" i="8"/>
  <c r="I260" i="8"/>
  <c r="X259" i="8"/>
  <c r="U259" i="8"/>
  <c r="R259" i="8"/>
  <c r="O259" i="8"/>
  <c r="L259" i="8"/>
  <c r="I259" i="8"/>
  <c r="X258" i="8"/>
  <c r="U258" i="8"/>
  <c r="R258" i="8"/>
  <c r="O258" i="8"/>
  <c r="L258" i="8"/>
  <c r="I258" i="8"/>
  <c r="X257" i="8"/>
  <c r="U257" i="8"/>
  <c r="R257" i="8"/>
  <c r="O257" i="8"/>
  <c r="L257" i="8"/>
  <c r="I257" i="8"/>
  <c r="X256" i="8"/>
  <c r="U256" i="8"/>
  <c r="R256" i="8"/>
  <c r="O256" i="8"/>
  <c r="L256" i="8"/>
  <c r="I256" i="8"/>
  <c r="X255" i="8"/>
  <c r="U255" i="8"/>
  <c r="R255" i="8"/>
  <c r="O255" i="8"/>
  <c r="L255" i="8"/>
  <c r="I255" i="8"/>
  <c r="X254" i="8"/>
  <c r="U254" i="8"/>
  <c r="R254" i="8"/>
  <c r="O254" i="8"/>
  <c r="L254" i="8"/>
  <c r="I254" i="8"/>
  <c r="X253" i="8"/>
  <c r="U253" i="8"/>
  <c r="R253" i="8"/>
  <c r="O253" i="8"/>
  <c r="L253" i="8"/>
  <c r="I253" i="8"/>
  <c r="X252" i="8"/>
  <c r="U252" i="8"/>
  <c r="R252" i="8"/>
  <c r="O252" i="8"/>
  <c r="L252" i="8"/>
  <c r="I252" i="8"/>
  <c r="X251" i="8"/>
  <c r="U251" i="8"/>
  <c r="R251" i="8"/>
  <c r="O251" i="8"/>
  <c r="L251" i="8"/>
  <c r="I251" i="8"/>
  <c r="X250" i="8"/>
  <c r="U250" i="8"/>
  <c r="R250" i="8"/>
  <c r="O250" i="8"/>
  <c r="L250" i="8"/>
  <c r="I250" i="8"/>
  <c r="X249" i="8"/>
  <c r="U249" i="8"/>
  <c r="R249" i="8"/>
  <c r="O249" i="8"/>
  <c r="L249" i="8"/>
  <c r="I249" i="8"/>
  <c r="X248" i="8"/>
  <c r="U248" i="8"/>
  <c r="R248" i="8"/>
  <c r="O248" i="8"/>
  <c r="L248" i="8"/>
  <c r="I248" i="8"/>
  <c r="X247" i="8"/>
  <c r="U247" i="8"/>
  <c r="R247" i="8"/>
  <c r="O247" i="8"/>
  <c r="L247" i="8"/>
  <c r="I247" i="8"/>
  <c r="X246" i="8"/>
  <c r="U246" i="8"/>
  <c r="R246" i="8"/>
  <c r="O246" i="8"/>
  <c r="L246" i="8"/>
  <c r="I246" i="8"/>
  <c r="X245" i="8"/>
  <c r="U245" i="8"/>
  <c r="R245" i="8"/>
  <c r="O245" i="8"/>
  <c r="L245" i="8"/>
  <c r="I245" i="8"/>
  <c r="X244" i="8"/>
  <c r="U244" i="8"/>
  <c r="R244" i="8"/>
  <c r="O244" i="8"/>
  <c r="L244" i="8"/>
  <c r="I244" i="8"/>
  <c r="X243" i="8"/>
  <c r="U243" i="8"/>
  <c r="R243" i="8"/>
  <c r="O243" i="8"/>
  <c r="L243" i="8"/>
  <c r="I243" i="8"/>
  <c r="X242" i="8"/>
  <c r="U242" i="8"/>
  <c r="R242" i="8"/>
  <c r="O242" i="8"/>
  <c r="L242" i="8"/>
  <c r="I242" i="8"/>
  <c r="X241" i="8"/>
  <c r="U241" i="8"/>
  <c r="R241" i="8"/>
  <c r="O241" i="8"/>
  <c r="L241" i="8"/>
  <c r="I241" i="8"/>
  <c r="X240" i="8"/>
  <c r="U240" i="8"/>
  <c r="R240" i="8"/>
  <c r="O240" i="8"/>
  <c r="L240" i="8"/>
  <c r="I240" i="8"/>
  <c r="X239" i="8"/>
  <c r="U239" i="8"/>
  <c r="R239" i="8"/>
  <c r="O239" i="8"/>
  <c r="L239" i="8"/>
  <c r="I239" i="8"/>
  <c r="X238" i="8"/>
  <c r="U238" i="8"/>
  <c r="R238" i="8"/>
  <c r="O238" i="8"/>
  <c r="L238" i="8"/>
  <c r="I238" i="8"/>
  <c r="X237" i="8"/>
  <c r="U237" i="8"/>
  <c r="R237" i="8"/>
  <c r="O237" i="8"/>
  <c r="L237" i="8"/>
  <c r="I237" i="8"/>
  <c r="X236" i="8"/>
  <c r="U236" i="8"/>
  <c r="R236" i="8"/>
  <c r="O236" i="8"/>
  <c r="L236" i="8"/>
  <c r="I236" i="8"/>
  <c r="X235" i="8"/>
  <c r="U235" i="8"/>
  <c r="R235" i="8"/>
  <c r="O235" i="8"/>
  <c r="L235" i="8"/>
  <c r="I235" i="8"/>
  <c r="X234" i="8"/>
  <c r="U234" i="8"/>
  <c r="R234" i="8"/>
  <c r="O234" i="8"/>
  <c r="L234" i="8"/>
  <c r="I234" i="8"/>
  <c r="X233" i="8"/>
  <c r="U233" i="8"/>
  <c r="R233" i="8"/>
  <c r="O233" i="8"/>
  <c r="L233" i="8"/>
  <c r="I233" i="8"/>
  <c r="X232" i="8"/>
  <c r="U232" i="8"/>
  <c r="R232" i="8"/>
  <c r="O232" i="8"/>
  <c r="L232" i="8"/>
  <c r="I232" i="8"/>
  <c r="X231" i="8"/>
  <c r="U231" i="8"/>
  <c r="R231" i="8"/>
  <c r="O231" i="8"/>
  <c r="L231" i="8"/>
  <c r="I231" i="8"/>
  <c r="X230" i="8"/>
  <c r="U230" i="8"/>
  <c r="R230" i="8"/>
  <c r="O230" i="8"/>
  <c r="L230" i="8"/>
  <c r="I230" i="8"/>
  <c r="X229" i="8"/>
  <c r="U229" i="8"/>
  <c r="R229" i="8"/>
  <c r="O229" i="8"/>
  <c r="L229" i="8"/>
  <c r="I229" i="8"/>
  <c r="X228" i="8"/>
  <c r="U228" i="8"/>
  <c r="R228" i="8"/>
  <c r="O228" i="8"/>
  <c r="L228" i="8"/>
  <c r="I228" i="8"/>
  <c r="X227" i="8"/>
  <c r="U227" i="8"/>
  <c r="R227" i="8"/>
  <c r="O227" i="8"/>
  <c r="L227" i="8"/>
  <c r="I227" i="8"/>
  <c r="X226" i="8"/>
  <c r="U226" i="8"/>
  <c r="R226" i="8"/>
  <c r="O226" i="8"/>
  <c r="L226" i="8"/>
  <c r="I226" i="8"/>
  <c r="X225" i="8"/>
  <c r="U225" i="8"/>
  <c r="R225" i="8"/>
  <c r="O225" i="8"/>
  <c r="L225" i="8"/>
  <c r="I225" i="8"/>
  <c r="X224" i="8"/>
  <c r="U224" i="8"/>
  <c r="R224" i="8"/>
  <c r="O224" i="8"/>
  <c r="L224" i="8"/>
  <c r="I224" i="8"/>
  <c r="X223" i="8"/>
  <c r="U223" i="8"/>
  <c r="R223" i="8"/>
  <c r="O223" i="8"/>
  <c r="L223" i="8"/>
  <c r="I223" i="8"/>
  <c r="X222" i="8"/>
  <c r="U222" i="8"/>
  <c r="R222" i="8"/>
  <c r="O222" i="8"/>
  <c r="L222" i="8"/>
  <c r="I222" i="8"/>
  <c r="X221" i="8"/>
  <c r="U221" i="8"/>
  <c r="R221" i="8"/>
  <c r="O221" i="8"/>
  <c r="L221" i="8"/>
  <c r="I221" i="8"/>
  <c r="X220" i="8"/>
  <c r="U220" i="8"/>
  <c r="R220" i="8"/>
  <c r="O220" i="8"/>
  <c r="L220" i="8"/>
  <c r="I220" i="8"/>
  <c r="X219" i="8"/>
  <c r="U219" i="8"/>
  <c r="R219" i="8"/>
  <c r="O219" i="8"/>
  <c r="L219" i="8"/>
  <c r="I219" i="8"/>
  <c r="X218" i="8"/>
  <c r="U218" i="8"/>
  <c r="R218" i="8"/>
  <c r="O218" i="8"/>
  <c r="L218" i="8"/>
  <c r="I218" i="8"/>
  <c r="X217" i="8"/>
  <c r="U217" i="8"/>
  <c r="R217" i="8"/>
  <c r="O217" i="8"/>
  <c r="L217" i="8"/>
  <c r="I217" i="8"/>
  <c r="X216" i="8"/>
  <c r="U216" i="8"/>
  <c r="R216" i="8"/>
  <c r="O216" i="8"/>
  <c r="L216" i="8"/>
  <c r="I216" i="8"/>
  <c r="X215" i="8"/>
  <c r="U215" i="8"/>
  <c r="R215" i="8"/>
  <c r="O215" i="8"/>
  <c r="L215" i="8"/>
  <c r="I215" i="8"/>
  <c r="X214" i="8"/>
  <c r="U214" i="8"/>
  <c r="R214" i="8"/>
  <c r="O214" i="8"/>
  <c r="L214" i="8"/>
  <c r="I214" i="8"/>
  <c r="X213" i="8"/>
  <c r="U213" i="8"/>
  <c r="R213" i="8"/>
  <c r="O213" i="8"/>
  <c r="L213" i="8"/>
  <c r="I213" i="8"/>
  <c r="X212" i="8"/>
  <c r="U212" i="8"/>
  <c r="R212" i="8"/>
  <c r="O212" i="8"/>
  <c r="L212" i="8"/>
  <c r="I212" i="8"/>
  <c r="X211" i="8"/>
  <c r="U211" i="8"/>
  <c r="R211" i="8"/>
  <c r="O211" i="8"/>
  <c r="L211" i="8"/>
  <c r="I211" i="8"/>
  <c r="X210" i="8"/>
  <c r="U210" i="8"/>
  <c r="R210" i="8"/>
  <c r="O210" i="8"/>
  <c r="L210" i="8"/>
  <c r="I210" i="8"/>
  <c r="X209" i="8"/>
  <c r="U209" i="8"/>
  <c r="R209" i="8"/>
  <c r="O209" i="8"/>
  <c r="L209" i="8"/>
  <c r="I209" i="8"/>
  <c r="X208" i="8"/>
  <c r="U208" i="8"/>
  <c r="R208" i="8"/>
  <c r="O208" i="8"/>
  <c r="L208" i="8"/>
  <c r="I208" i="8"/>
  <c r="X207" i="8"/>
  <c r="U207" i="8"/>
  <c r="R207" i="8"/>
  <c r="O207" i="8"/>
  <c r="L207" i="8"/>
  <c r="I207" i="8"/>
  <c r="X206" i="8"/>
  <c r="U206" i="8"/>
  <c r="R206" i="8"/>
  <c r="O206" i="8"/>
  <c r="L206" i="8"/>
  <c r="I206" i="8"/>
  <c r="X205" i="8"/>
  <c r="U205" i="8"/>
  <c r="R205" i="8"/>
  <c r="O205" i="8"/>
  <c r="L205" i="8"/>
  <c r="I205" i="8"/>
  <c r="X204" i="8"/>
  <c r="U204" i="8"/>
  <c r="R204" i="8"/>
  <c r="O204" i="8"/>
  <c r="L204" i="8"/>
  <c r="I204" i="8"/>
  <c r="X203" i="8"/>
  <c r="U203" i="8"/>
  <c r="R203" i="8"/>
  <c r="O203" i="8"/>
  <c r="L203" i="8"/>
  <c r="I203" i="8"/>
  <c r="X202" i="8"/>
  <c r="U202" i="8"/>
  <c r="R202" i="8"/>
  <c r="O202" i="8"/>
  <c r="L202" i="8"/>
  <c r="I202" i="8"/>
  <c r="X201" i="8"/>
  <c r="U201" i="8"/>
  <c r="R201" i="8"/>
  <c r="O201" i="8"/>
  <c r="L201" i="8"/>
  <c r="I201" i="8"/>
  <c r="X200" i="8"/>
  <c r="U200" i="8"/>
  <c r="R200" i="8"/>
  <c r="O200" i="8"/>
  <c r="L200" i="8"/>
  <c r="I200" i="8"/>
  <c r="X199" i="8"/>
  <c r="U199" i="8"/>
  <c r="R199" i="8"/>
  <c r="O199" i="8"/>
  <c r="L199" i="8"/>
  <c r="I199" i="8"/>
  <c r="X198" i="8"/>
  <c r="U198" i="8"/>
  <c r="R198" i="8"/>
  <c r="O198" i="8"/>
  <c r="L198" i="8"/>
  <c r="I198" i="8"/>
  <c r="X197" i="8"/>
  <c r="U197" i="8"/>
  <c r="R197" i="8"/>
  <c r="O197" i="8"/>
  <c r="L197" i="8"/>
  <c r="I197" i="8"/>
  <c r="X196" i="8"/>
  <c r="U196" i="8"/>
  <c r="R196" i="8"/>
  <c r="O196" i="8"/>
  <c r="L196" i="8"/>
  <c r="I196" i="8"/>
  <c r="X195" i="8"/>
  <c r="U195" i="8"/>
  <c r="R195" i="8"/>
  <c r="O195" i="8"/>
  <c r="L195" i="8"/>
  <c r="I195" i="8"/>
  <c r="X194" i="8"/>
  <c r="U194" i="8"/>
  <c r="R194" i="8"/>
  <c r="O194" i="8"/>
  <c r="L194" i="8"/>
  <c r="I194" i="8"/>
  <c r="X193" i="8"/>
  <c r="U193" i="8"/>
  <c r="R193" i="8"/>
  <c r="O193" i="8"/>
  <c r="L193" i="8"/>
  <c r="I193" i="8"/>
  <c r="X192" i="8"/>
  <c r="U192" i="8"/>
  <c r="R192" i="8"/>
  <c r="O192" i="8"/>
  <c r="L192" i="8"/>
  <c r="I192" i="8"/>
  <c r="X191" i="8"/>
  <c r="U191" i="8"/>
  <c r="R191" i="8"/>
  <c r="O191" i="8"/>
  <c r="L191" i="8"/>
  <c r="I191" i="8"/>
  <c r="X190" i="8"/>
  <c r="U190" i="8"/>
  <c r="R190" i="8"/>
  <c r="O190" i="8"/>
  <c r="L190" i="8"/>
  <c r="I190" i="8"/>
  <c r="X189" i="8"/>
  <c r="U189" i="8"/>
  <c r="R189" i="8"/>
  <c r="O189" i="8"/>
  <c r="L189" i="8"/>
  <c r="I189" i="8"/>
  <c r="X188" i="8"/>
  <c r="U188" i="8"/>
  <c r="R188" i="8"/>
  <c r="O188" i="8"/>
  <c r="L188" i="8"/>
  <c r="I188" i="8"/>
  <c r="X187" i="8"/>
  <c r="U187" i="8"/>
  <c r="R187" i="8"/>
  <c r="O187" i="8"/>
  <c r="L187" i="8"/>
  <c r="I187" i="8"/>
  <c r="X186" i="8"/>
  <c r="U186" i="8"/>
  <c r="R186" i="8"/>
  <c r="O186" i="8"/>
  <c r="L186" i="8"/>
  <c r="I186" i="8"/>
  <c r="X185" i="8"/>
  <c r="U185" i="8"/>
  <c r="R185" i="8"/>
  <c r="O185" i="8"/>
  <c r="L185" i="8"/>
  <c r="I185" i="8"/>
  <c r="X184" i="8"/>
  <c r="U184" i="8"/>
  <c r="R184" i="8"/>
  <c r="O184" i="8"/>
  <c r="L184" i="8"/>
  <c r="I184" i="8"/>
  <c r="X183" i="8"/>
  <c r="U183" i="8"/>
  <c r="R183" i="8"/>
  <c r="O183" i="8"/>
  <c r="L183" i="8"/>
  <c r="I183" i="8"/>
  <c r="X182" i="8"/>
  <c r="U182" i="8"/>
  <c r="R182" i="8"/>
  <c r="O182" i="8"/>
  <c r="L182" i="8"/>
  <c r="I182" i="8"/>
  <c r="X181" i="8"/>
  <c r="U181" i="8"/>
  <c r="R181" i="8"/>
  <c r="O181" i="8"/>
  <c r="L181" i="8"/>
  <c r="I181" i="8"/>
  <c r="X180" i="8"/>
  <c r="U180" i="8"/>
  <c r="R180" i="8"/>
  <c r="O180" i="8"/>
  <c r="L180" i="8"/>
  <c r="I180" i="8"/>
  <c r="X179" i="8"/>
  <c r="U179" i="8"/>
  <c r="R179" i="8"/>
  <c r="O179" i="8"/>
  <c r="L179" i="8"/>
  <c r="I179" i="8"/>
  <c r="X178" i="8"/>
  <c r="U178" i="8"/>
  <c r="R178" i="8"/>
  <c r="O178" i="8"/>
  <c r="L178" i="8"/>
  <c r="I178" i="8"/>
  <c r="X177" i="8"/>
  <c r="U177" i="8"/>
  <c r="R177" i="8"/>
  <c r="O177" i="8"/>
  <c r="L177" i="8"/>
  <c r="I177" i="8"/>
  <c r="X176" i="8"/>
  <c r="U176" i="8"/>
  <c r="R176" i="8"/>
  <c r="O176" i="8"/>
  <c r="L176" i="8"/>
  <c r="I176" i="8"/>
  <c r="X175" i="8"/>
  <c r="U175" i="8"/>
  <c r="R175" i="8"/>
  <c r="O175" i="8"/>
  <c r="L175" i="8"/>
  <c r="I175" i="8"/>
  <c r="X174" i="8"/>
  <c r="U174" i="8"/>
  <c r="R174" i="8"/>
  <c r="O174" i="8"/>
  <c r="L174" i="8"/>
  <c r="I174" i="8"/>
  <c r="X173" i="8"/>
  <c r="U173" i="8"/>
  <c r="R173" i="8"/>
  <c r="O173" i="8"/>
  <c r="L173" i="8"/>
  <c r="I173" i="8"/>
  <c r="X172" i="8"/>
  <c r="U172" i="8"/>
  <c r="R172" i="8"/>
  <c r="O172" i="8"/>
  <c r="L172" i="8"/>
  <c r="I172" i="8"/>
  <c r="X171" i="8"/>
  <c r="U171" i="8"/>
  <c r="R171" i="8"/>
  <c r="O171" i="8"/>
  <c r="L171" i="8"/>
  <c r="I171" i="8"/>
  <c r="X170" i="8"/>
  <c r="U170" i="8"/>
  <c r="R170" i="8"/>
  <c r="O170" i="8"/>
  <c r="L170" i="8"/>
  <c r="I170" i="8"/>
  <c r="X169" i="8"/>
  <c r="U169" i="8"/>
  <c r="R169" i="8"/>
  <c r="O169" i="8"/>
  <c r="L169" i="8"/>
  <c r="I169" i="8"/>
  <c r="X168" i="8"/>
  <c r="U168" i="8"/>
  <c r="R168" i="8"/>
  <c r="O168" i="8"/>
  <c r="L168" i="8"/>
  <c r="I168" i="8"/>
  <c r="X167" i="8"/>
  <c r="U167" i="8"/>
  <c r="R167" i="8"/>
  <c r="O167" i="8"/>
  <c r="L167" i="8"/>
  <c r="I167" i="8"/>
  <c r="X166" i="8"/>
  <c r="U166" i="8"/>
  <c r="R166" i="8"/>
  <c r="O166" i="8"/>
  <c r="L166" i="8"/>
  <c r="I166" i="8"/>
  <c r="X165" i="8"/>
  <c r="U165" i="8"/>
  <c r="R165" i="8"/>
  <c r="O165" i="8"/>
  <c r="L165" i="8"/>
  <c r="I165" i="8"/>
  <c r="X164" i="8"/>
  <c r="U164" i="8"/>
  <c r="R164" i="8"/>
  <c r="O164" i="8"/>
  <c r="L164" i="8"/>
  <c r="I164" i="8"/>
  <c r="X163" i="8"/>
  <c r="U163" i="8"/>
  <c r="R163" i="8"/>
  <c r="O163" i="8"/>
  <c r="L163" i="8"/>
  <c r="I163" i="8"/>
  <c r="X162" i="8"/>
  <c r="U162" i="8"/>
  <c r="R162" i="8"/>
  <c r="O162" i="8"/>
  <c r="L162" i="8"/>
  <c r="I162" i="8"/>
  <c r="X161" i="8"/>
  <c r="U161" i="8"/>
  <c r="R161" i="8"/>
  <c r="O161" i="8"/>
  <c r="L161" i="8"/>
  <c r="I161" i="8"/>
  <c r="X160" i="8"/>
  <c r="U160" i="8"/>
  <c r="R160" i="8"/>
  <c r="O160" i="8"/>
  <c r="L160" i="8"/>
  <c r="I160" i="8"/>
  <c r="X159" i="8"/>
  <c r="U159" i="8"/>
  <c r="R159" i="8"/>
  <c r="O159" i="8"/>
  <c r="L159" i="8"/>
  <c r="I159" i="8"/>
  <c r="X158" i="8"/>
  <c r="U158" i="8"/>
  <c r="R158" i="8"/>
  <c r="O158" i="8"/>
  <c r="L158" i="8"/>
  <c r="I158" i="8"/>
  <c r="X157" i="8"/>
  <c r="U157" i="8"/>
  <c r="R157" i="8"/>
  <c r="O157" i="8"/>
  <c r="L157" i="8"/>
  <c r="I157" i="8"/>
  <c r="X156" i="8"/>
  <c r="U156" i="8"/>
  <c r="R156" i="8"/>
  <c r="O156" i="8"/>
  <c r="L156" i="8"/>
  <c r="I156" i="8"/>
  <c r="X155" i="8"/>
  <c r="U155" i="8"/>
  <c r="R155" i="8"/>
  <c r="O155" i="8"/>
  <c r="L155" i="8"/>
  <c r="I155" i="8"/>
  <c r="X154" i="8"/>
  <c r="U154" i="8"/>
  <c r="R154" i="8"/>
  <c r="O154" i="8"/>
  <c r="L154" i="8"/>
  <c r="I154" i="8"/>
  <c r="X153" i="8"/>
  <c r="U153" i="8"/>
  <c r="R153" i="8"/>
  <c r="O153" i="8"/>
  <c r="L153" i="8"/>
  <c r="I153" i="8"/>
  <c r="X152" i="8"/>
  <c r="U152" i="8"/>
  <c r="R152" i="8"/>
  <c r="O152" i="8"/>
  <c r="L152" i="8"/>
  <c r="I152" i="8"/>
  <c r="X151" i="8"/>
  <c r="U151" i="8"/>
  <c r="R151" i="8"/>
  <c r="O151" i="8"/>
  <c r="L151" i="8"/>
  <c r="I151" i="8"/>
  <c r="X150" i="8"/>
  <c r="U150" i="8"/>
  <c r="R150" i="8"/>
  <c r="O150" i="8"/>
  <c r="L150" i="8"/>
  <c r="I150" i="8"/>
  <c r="X149" i="8"/>
  <c r="U149" i="8"/>
  <c r="R149" i="8"/>
  <c r="O149" i="8"/>
  <c r="L149" i="8"/>
  <c r="I149" i="8"/>
  <c r="X148" i="8"/>
  <c r="U148" i="8"/>
  <c r="R148" i="8"/>
  <c r="O148" i="8"/>
  <c r="L148" i="8"/>
  <c r="I148" i="8"/>
  <c r="X147" i="8"/>
  <c r="U147" i="8"/>
  <c r="R147" i="8"/>
  <c r="O147" i="8"/>
  <c r="L147" i="8"/>
  <c r="I147" i="8"/>
  <c r="X146" i="8"/>
  <c r="U146" i="8"/>
  <c r="R146" i="8"/>
  <c r="O146" i="8"/>
  <c r="L146" i="8"/>
  <c r="I146" i="8"/>
  <c r="X145" i="8"/>
  <c r="U145" i="8"/>
  <c r="R145" i="8"/>
  <c r="O145" i="8"/>
  <c r="L145" i="8"/>
  <c r="I145" i="8"/>
  <c r="X144" i="8"/>
  <c r="U144" i="8"/>
  <c r="R144" i="8"/>
  <c r="O144" i="8"/>
  <c r="L144" i="8"/>
  <c r="I144" i="8"/>
  <c r="X143" i="8"/>
  <c r="U143" i="8"/>
  <c r="R143" i="8"/>
  <c r="O143" i="8"/>
  <c r="L143" i="8"/>
  <c r="I143" i="8"/>
  <c r="X142" i="8"/>
  <c r="U142" i="8"/>
  <c r="R142" i="8"/>
  <c r="O142" i="8"/>
  <c r="L142" i="8"/>
  <c r="I142" i="8"/>
  <c r="X141" i="8"/>
  <c r="U141" i="8"/>
  <c r="R141" i="8"/>
  <c r="O141" i="8"/>
  <c r="L141" i="8"/>
  <c r="I141" i="8"/>
  <c r="X140" i="8"/>
  <c r="U140" i="8"/>
  <c r="R140" i="8"/>
  <c r="O140" i="8"/>
  <c r="L140" i="8"/>
  <c r="I140" i="8"/>
  <c r="X139" i="8"/>
  <c r="U139" i="8"/>
  <c r="R139" i="8"/>
  <c r="O139" i="8"/>
  <c r="L139" i="8"/>
  <c r="I139" i="8"/>
  <c r="X138" i="8"/>
  <c r="U138" i="8"/>
  <c r="R138" i="8"/>
  <c r="O138" i="8"/>
  <c r="L138" i="8"/>
  <c r="I138" i="8"/>
  <c r="X137" i="8"/>
  <c r="U137" i="8"/>
  <c r="R137" i="8"/>
  <c r="O137" i="8"/>
  <c r="L137" i="8"/>
  <c r="I137" i="8"/>
  <c r="X136" i="8"/>
  <c r="U136" i="8"/>
  <c r="R136" i="8"/>
  <c r="O136" i="8"/>
  <c r="L136" i="8"/>
  <c r="I136" i="8"/>
  <c r="X135" i="8"/>
  <c r="U135" i="8"/>
  <c r="R135" i="8"/>
  <c r="O135" i="8"/>
  <c r="L135" i="8"/>
  <c r="I135" i="8"/>
  <c r="X134" i="8"/>
  <c r="U134" i="8"/>
  <c r="R134" i="8"/>
  <c r="O134" i="8"/>
  <c r="L134" i="8"/>
  <c r="I134" i="8"/>
  <c r="X133" i="8"/>
  <c r="U133" i="8"/>
  <c r="R133" i="8"/>
  <c r="O133" i="8"/>
  <c r="L133" i="8"/>
  <c r="I133" i="8"/>
  <c r="X132" i="8"/>
  <c r="U132" i="8"/>
  <c r="R132" i="8"/>
  <c r="O132" i="8"/>
  <c r="L132" i="8"/>
  <c r="I132" i="8"/>
  <c r="X131" i="8"/>
  <c r="U131" i="8"/>
  <c r="R131" i="8"/>
  <c r="O131" i="8"/>
  <c r="L131" i="8"/>
  <c r="I131" i="8"/>
  <c r="X130" i="8"/>
  <c r="U130" i="8"/>
  <c r="R130" i="8"/>
  <c r="O130" i="8"/>
  <c r="L130" i="8"/>
  <c r="I130" i="8"/>
  <c r="X129" i="8"/>
  <c r="U129" i="8"/>
  <c r="R129" i="8"/>
  <c r="O129" i="8"/>
  <c r="L129" i="8"/>
  <c r="I129" i="8"/>
  <c r="X128" i="8"/>
  <c r="U128" i="8"/>
  <c r="R128" i="8"/>
  <c r="O128" i="8"/>
  <c r="L128" i="8"/>
  <c r="I128" i="8"/>
  <c r="X127" i="8"/>
  <c r="U127" i="8"/>
  <c r="R127" i="8"/>
  <c r="O127" i="8"/>
  <c r="L127" i="8"/>
  <c r="I127" i="8"/>
  <c r="X126" i="8"/>
  <c r="U126" i="8"/>
  <c r="R126" i="8"/>
  <c r="O126" i="8"/>
  <c r="L126" i="8"/>
  <c r="I126" i="8"/>
  <c r="X125" i="8"/>
  <c r="U125" i="8"/>
  <c r="R125" i="8"/>
  <c r="O125" i="8"/>
  <c r="L125" i="8"/>
  <c r="I125" i="8"/>
  <c r="X124" i="8"/>
  <c r="U124" i="8"/>
  <c r="R124" i="8"/>
  <c r="O124" i="8"/>
  <c r="L124" i="8"/>
  <c r="I124" i="8"/>
  <c r="X123" i="8"/>
  <c r="U123" i="8"/>
  <c r="R123" i="8"/>
  <c r="O123" i="8"/>
  <c r="L123" i="8"/>
  <c r="I123" i="8"/>
  <c r="X122" i="8"/>
  <c r="U122" i="8"/>
  <c r="R122" i="8"/>
  <c r="O122" i="8"/>
  <c r="L122" i="8"/>
  <c r="I122" i="8"/>
  <c r="X121" i="8"/>
  <c r="U121" i="8"/>
  <c r="R121" i="8"/>
  <c r="O121" i="8"/>
  <c r="L121" i="8"/>
  <c r="I121" i="8"/>
  <c r="X120" i="8"/>
  <c r="U120" i="8"/>
  <c r="R120" i="8"/>
  <c r="O120" i="8"/>
  <c r="L120" i="8"/>
  <c r="I120" i="8"/>
  <c r="X119" i="8"/>
  <c r="U119" i="8"/>
  <c r="R119" i="8"/>
  <c r="O119" i="8"/>
  <c r="L119" i="8"/>
  <c r="I119" i="8"/>
  <c r="X118" i="8"/>
  <c r="U118" i="8"/>
  <c r="R118" i="8"/>
  <c r="O118" i="8"/>
  <c r="L118" i="8"/>
  <c r="I118" i="8"/>
  <c r="X117" i="8"/>
  <c r="U117" i="8"/>
  <c r="R117" i="8"/>
  <c r="O117" i="8"/>
  <c r="L117" i="8"/>
  <c r="I117" i="8"/>
  <c r="X116" i="8"/>
  <c r="U116" i="8"/>
  <c r="R116" i="8"/>
  <c r="O116" i="8"/>
  <c r="L116" i="8"/>
  <c r="I116" i="8"/>
  <c r="X115" i="8"/>
  <c r="U115" i="8"/>
  <c r="R115" i="8"/>
  <c r="O115" i="8"/>
  <c r="L115" i="8"/>
  <c r="I115" i="8"/>
  <c r="X114" i="8"/>
  <c r="U114" i="8"/>
  <c r="R114" i="8"/>
  <c r="O114" i="8"/>
  <c r="L114" i="8"/>
  <c r="I114" i="8"/>
  <c r="X113" i="8"/>
  <c r="U113" i="8"/>
  <c r="R113" i="8"/>
  <c r="O113" i="8"/>
  <c r="L113" i="8"/>
  <c r="I113" i="8"/>
  <c r="X112" i="8"/>
  <c r="U112" i="8"/>
  <c r="R112" i="8"/>
  <c r="O112" i="8"/>
  <c r="L112" i="8"/>
  <c r="I112" i="8"/>
  <c r="X111" i="8"/>
  <c r="U111" i="8"/>
  <c r="R111" i="8"/>
  <c r="O111" i="8"/>
  <c r="L111" i="8"/>
  <c r="I111" i="8"/>
  <c r="X110" i="8"/>
  <c r="U110" i="8"/>
  <c r="R110" i="8"/>
  <c r="O110" i="8"/>
  <c r="L110" i="8"/>
  <c r="I110" i="8"/>
  <c r="X109" i="8"/>
  <c r="U109" i="8"/>
  <c r="R109" i="8"/>
  <c r="O109" i="8"/>
  <c r="L109" i="8"/>
  <c r="I109" i="8"/>
  <c r="X108" i="8"/>
  <c r="U108" i="8"/>
  <c r="R108" i="8"/>
  <c r="O108" i="8"/>
  <c r="L108" i="8"/>
  <c r="I108" i="8"/>
  <c r="X107" i="8"/>
  <c r="U107" i="8"/>
  <c r="R107" i="8"/>
  <c r="O107" i="8"/>
  <c r="L107" i="8"/>
  <c r="I107" i="8"/>
  <c r="X106" i="8"/>
  <c r="U106" i="8"/>
  <c r="R106" i="8"/>
  <c r="O106" i="8"/>
  <c r="L106" i="8"/>
  <c r="I106" i="8"/>
  <c r="X105" i="8"/>
  <c r="U105" i="8"/>
  <c r="R105" i="8"/>
  <c r="O105" i="8"/>
  <c r="L105" i="8"/>
  <c r="I105" i="8"/>
  <c r="X104" i="8"/>
  <c r="U104" i="8"/>
  <c r="R104" i="8"/>
  <c r="O104" i="8"/>
  <c r="L104" i="8"/>
  <c r="I104" i="8"/>
  <c r="X103" i="8"/>
  <c r="U103" i="8"/>
  <c r="R103" i="8"/>
  <c r="O103" i="8"/>
  <c r="L103" i="8"/>
  <c r="I103" i="8"/>
  <c r="X102" i="8"/>
  <c r="U102" i="8"/>
  <c r="R102" i="8"/>
  <c r="O102" i="8"/>
  <c r="L102" i="8"/>
  <c r="I102" i="8"/>
  <c r="X101" i="8"/>
  <c r="U101" i="8"/>
  <c r="R101" i="8"/>
  <c r="O101" i="8"/>
  <c r="L101" i="8"/>
  <c r="I101" i="8"/>
  <c r="X100" i="8"/>
  <c r="U100" i="8"/>
  <c r="R100" i="8"/>
  <c r="O100" i="8"/>
  <c r="L100" i="8"/>
  <c r="I100" i="8"/>
  <c r="X99" i="8"/>
  <c r="U99" i="8"/>
  <c r="R99" i="8"/>
  <c r="O99" i="8"/>
  <c r="L99" i="8"/>
  <c r="I99" i="8"/>
  <c r="X98" i="8"/>
  <c r="U98" i="8"/>
  <c r="R98" i="8"/>
  <c r="O98" i="8"/>
  <c r="L98" i="8"/>
  <c r="I98" i="8"/>
  <c r="X97" i="8"/>
  <c r="U97" i="8"/>
  <c r="R97" i="8"/>
  <c r="O97" i="8"/>
  <c r="L97" i="8"/>
  <c r="I97" i="8"/>
  <c r="X96" i="8"/>
  <c r="U96" i="8"/>
  <c r="R96" i="8"/>
  <c r="O96" i="8"/>
  <c r="L96" i="8"/>
  <c r="I96" i="8"/>
  <c r="X95" i="8"/>
  <c r="U95" i="8"/>
  <c r="R95" i="8"/>
  <c r="O95" i="8"/>
  <c r="L95" i="8"/>
  <c r="I95" i="8"/>
  <c r="X94" i="8"/>
  <c r="U94" i="8"/>
  <c r="R94" i="8"/>
  <c r="O94" i="8"/>
  <c r="L94" i="8"/>
  <c r="I94" i="8"/>
  <c r="X93" i="8"/>
  <c r="U93" i="8"/>
  <c r="R93" i="8"/>
  <c r="O93" i="8"/>
  <c r="L93" i="8"/>
  <c r="I93" i="8"/>
  <c r="X92" i="8"/>
  <c r="U92" i="8"/>
  <c r="R92" i="8"/>
  <c r="O92" i="8"/>
  <c r="L92" i="8"/>
  <c r="I92" i="8"/>
  <c r="X91" i="8"/>
  <c r="U91" i="8"/>
  <c r="R91" i="8"/>
  <c r="O91" i="8"/>
  <c r="L91" i="8"/>
  <c r="I91" i="8"/>
  <c r="X90" i="8"/>
  <c r="U90" i="8"/>
  <c r="R90" i="8"/>
  <c r="O90" i="8"/>
  <c r="L90" i="8"/>
  <c r="I90" i="8"/>
  <c r="X89" i="8"/>
  <c r="U89" i="8"/>
  <c r="R89" i="8"/>
  <c r="O89" i="8"/>
  <c r="L89" i="8"/>
  <c r="I89" i="8"/>
  <c r="X88" i="8"/>
  <c r="U88" i="8"/>
  <c r="R88" i="8"/>
  <c r="O88" i="8"/>
  <c r="L88" i="8"/>
  <c r="I88" i="8"/>
  <c r="X87" i="8"/>
  <c r="U87" i="8"/>
  <c r="R87" i="8"/>
  <c r="O87" i="8"/>
  <c r="L87" i="8"/>
  <c r="I87" i="8"/>
  <c r="X86" i="8"/>
  <c r="U86" i="8"/>
  <c r="R86" i="8"/>
  <c r="O86" i="8"/>
  <c r="L86" i="8"/>
  <c r="I86" i="8"/>
  <c r="X85" i="8"/>
  <c r="U85" i="8"/>
  <c r="R85" i="8"/>
  <c r="O85" i="8"/>
  <c r="L85" i="8"/>
  <c r="I85" i="8"/>
  <c r="X84" i="8"/>
  <c r="U84" i="8"/>
  <c r="R84" i="8"/>
  <c r="O84" i="8"/>
  <c r="L84" i="8"/>
  <c r="I84" i="8"/>
  <c r="X83" i="8"/>
  <c r="U83" i="8"/>
  <c r="R83" i="8"/>
  <c r="O83" i="8"/>
  <c r="L83" i="8"/>
  <c r="I83" i="8"/>
  <c r="X82" i="8"/>
  <c r="U82" i="8"/>
  <c r="R82" i="8"/>
  <c r="O82" i="8"/>
  <c r="L82" i="8"/>
  <c r="I82" i="8"/>
  <c r="X81" i="8"/>
  <c r="U81" i="8"/>
  <c r="R81" i="8"/>
  <c r="O81" i="8"/>
  <c r="L81" i="8"/>
  <c r="I81" i="8"/>
  <c r="X80" i="8"/>
  <c r="U80" i="8"/>
  <c r="R80" i="8"/>
  <c r="O80" i="8"/>
  <c r="L80" i="8"/>
  <c r="I80" i="8"/>
  <c r="X79" i="8"/>
  <c r="U79" i="8"/>
  <c r="R79" i="8"/>
  <c r="O79" i="8"/>
  <c r="L79" i="8"/>
  <c r="I79" i="8"/>
  <c r="X78" i="8"/>
  <c r="U78" i="8"/>
  <c r="R78" i="8"/>
  <c r="O78" i="8"/>
  <c r="L78" i="8"/>
  <c r="I78" i="8"/>
  <c r="X77" i="8"/>
  <c r="U77" i="8"/>
  <c r="R77" i="8"/>
  <c r="O77" i="8"/>
  <c r="L77" i="8"/>
  <c r="I77" i="8"/>
  <c r="X76" i="8"/>
  <c r="U76" i="8"/>
  <c r="R76" i="8"/>
  <c r="O76" i="8"/>
  <c r="L76" i="8"/>
  <c r="I76" i="8"/>
  <c r="X75" i="8"/>
  <c r="U75" i="8"/>
  <c r="R75" i="8"/>
  <c r="O75" i="8"/>
  <c r="L75" i="8"/>
  <c r="I75" i="8"/>
  <c r="X74" i="8"/>
  <c r="U74" i="8"/>
  <c r="R74" i="8"/>
  <c r="O74" i="8"/>
  <c r="L74" i="8"/>
  <c r="I74" i="8"/>
  <c r="X73" i="8"/>
  <c r="U73" i="8"/>
  <c r="R73" i="8"/>
  <c r="O73" i="8"/>
  <c r="L73" i="8"/>
  <c r="I73" i="8"/>
  <c r="X72" i="8"/>
  <c r="U72" i="8"/>
  <c r="R72" i="8"/>
  <c r="O72" i="8"/>
  <c r="L72" i="8"/>
  <c r="I72" i="8"/>
  <c r="X71" i="8"/>
  <c r="U71" i="8"/>
  <c r="R71" i="8"/>
  <c r="O71" i="8"/>
  <c r="L71" i="8"/>
  <c r="I71" i="8"/>
  <c r="X70" i="8"/>
  <c r="U70" i="8"/>
  <c r="R70" i="8"/>
  <c r="O70" i="8"/>
  <c r="L70" i="8"/>
  <c r="I70" i="8"/>
  <c r="X69" i="8"/>
  <c r="U69" i="8"/>
  <c r="R69" i="8"/>
  <c r="O69" i="8"/>
  <c r="L69" i="8"/>
  <c r="I69" i="8"/>
  <c r="X68" i="8"/>
  <c r="U68" i="8"/>
  <c r="R68" i="8"/>
  <c r="O68" i="8"/>
  <c r="L68" i="8"/>
  <c r="I68" i="8"/>
  <c r="X67" i="8"/>
  <c r="U67" i="8"/>
  <c r="R67" i="8"/>
  <c r="O67" i="8"/>
  <c r="L67" i="8"/>
  <c r="I67" i="8"/>
  <c r="X66" i="8"/>
  <c r="U66" i="8"/>
  <c r="R66" i="8"/>
  <c r="O66" i="8"/>
  <c r="L66" i="8"/>
  <c r="I66" i="8"/>
  <c r="X65" i="8"/>
  <c r="U65" i="8"/>
  <c r="R65" i="8"/>
  <c r="O65" i="8"/>
  <c r="L65" i="8"/>
  <c r="I65" i="8"/>
  <c r="X64" i="8"/>
  <c r="U64" i="8"/>
  <c r="R64" i="8"/>
  <c r="O64" i="8"/>
  <c r="L64" i="8"/>
  <c r="I64" i="8"/>
  <c r="X63" i="8"/>
  <c r="U63" i="8"/>
  <c r="R63" i="8"/>
  <c r="O63" i="8"/>
  <c r="L63" i="8"/>
  <c r="I63" i="8"/>
  <c r="X62" i="8"/>
  <c r="U62" i="8"/>
  <c r="R62" i="8"/>
  <c r="O62" i="8"/>
  <c r="L62" i="8"/>
  <c r="I62" i="8"/>
  <c r="X61" i="8"/>
  <c r="U61" i="8"/>
  <c r="R61" i="8"/>
  <c r="O61" i="8"/>
  <c r="L61" i="8"/>
  <c r="I61" i="8"/>
  <c r="X60" i="8"/>
  <c r="U60" i="8"/>
  <c r="R60" i="8"/>
  <c r="O60" i="8"/>
  <c r="L60" i="8"/>
  <c r="I60" i="8"/>
  <c r="X59" i="8"/>
  <c r="U59" i="8"/>
  <c r="R59" i="8"/>
  <c r="O59" i="8"/>
  <c r="L59" i="8"/>
  <c r="I59" i="8"/>
  <c r="X58" i="8"/>
  <c r="U58" i="8"/>
  <c r="R58" i="8"/>
  <c r="O58" i="8"/>
  <c r="L58" i="8"/>
  <c r="I58" i="8"/>
  <c r="X57" i="8"/>
  <c r="U57" i="8"/>
  <c r="R57" i="8"/>
  <c r="O57" i="8"/>
  <c r="L57" i="8"/>
  <c r="I57" i="8"/>
  <c r="X56" i="8"/>
  <c r="U56" i="8"/>
  <c r="R56" i="8"/>
  <c r="O56" i="8"/>
  <c r="L56" i="8"/>
  <c r="I56" i="8"/>
  <c r="X55" i="8"/>
  <c r="U55" i="8"/>
  <c r="R55" i="8"/>
  <c r="O55" i="8"/>
  <c r="L55" i="8"/>
  <c r="I55" i="8"/>
  <c r="X54" i="8"/>
  <c r="U54" i="8"/>
  <c r="R54" i="8"/>
  <c r="O54" i="8"/>
  <c r="L54" i="8"/>
  <c r="I54" i="8"/>
  <c r="X53" i="8"/>
  <c r="U53" i="8"/>
  <c r="R53" i="8"/>
  <c r="O53" i="8"/>
  <c r="L53" i="8"/>
  <c r="I53" i="8"/>
  <c r="X52" i="8"/>
  <c r="U52" i="8"/>
  <c r="R52" i="8"/>
  <c r="O52" i="8"/>
  <c r="L52" i="8"/>
  <c r="I52" i="8"/>
  <c r="X51" i="8"/>
  <c r="U51" i="8"/>
  <c r="R51" i="8"/>
  <c r="O51" i="8"/>
  <c r="L51" i="8"/>
  <c r="I51" i="8"/>
  <c r="X50" i="8"/>
  <c r="U50" i="8"/>
  <c r="R50" i="8"/>
  <c r="O50" i="8"/>
  <c r="L50" i="8"/>
  <c r="I50" i="8"/>
  <c r="X49" i="8"/>
  <c r="U49" i="8"/>
  <c r="R49" i="8"/>
  <c r="O49" i="8"/>
  <c r="L49" i="8"/>
  <c r="I49" i="8"/>
  <c r="X48" i="8"/>
  <c r="U48" i="8"/>
  <c r="R48" i="8"/>
  <c r="O48" i="8"/>
  <c r="L48" i="8"/>
  <c r="I48" i="8"/>
  <c r="X47" i="8"/>
  <c r="U47" i="8"/>
  <c r="R47" i="8"/>
  <c r="O47" i="8"/>
  <c r="L47" i="8"/>
  <c r="I47" i="8"/>
  <c r="X46" i="8"/>
  <c r="U46" i="8"/>
  <c r="R46" i="8"/>
  <c r="O46" i="8"/>
  <c r="L46" i="8"/>
  <c r="I46" i="8"/>
  <c r="X45" i="8"/>
  <c r="U45" i="8"/>
  <c r="R45" i="8"/>
  <c r="O45" i="8"/>
  <c r="L45" i="8"/>
  <c r="I45" i="8"/>
  <c r="X44" i="8"/>
  <c r="U44" i="8"/>
  <c r="R44" i="8"/>
  <c r="O44" i="8"/>
  <c r="L44" i="8"/>
  <c r="I44" i="8"/>
  <c r="X43" i="8"/>
  <c r="U43" i="8"/>
  <c r="R43" i="8"/>
  <c r="O43" i="8"/>
  <c r="L43" i="8"/>
  <c r="I43" i="8"/>
  <c r="X42" i="8"/>
  <c r="U42" i="8"/>
  <c r="R42" i="8"/>
  <c r="O42" i="8"/>
  <c r="L42" i="8"/>
  <c r="I42" i="8"/>
  <c r="X41" i="8"/>
  <c r="U41" i="8"/>
  <c r="R41" i="8"/>
  <c r="O41" i="8"/>
  <c r="L41" i="8"/>
  <c r="I41" i="8"/>
  <c r="X40" i="8"/>
  <c r="U40" i="8"/>
  <c r="R40" i="8"/>
  <c r="O40" i="8"/>
  <c r="L40" i="8"/>
  <c r="I40" i="8"/>
  <c r="X39" i="8"/>
  <c r="U39" i="8"/>
  <c r="R39" i="8"/>
  <c r="O39" i="8"/>
  <c r="L39" i="8"/>
  <c r="I39" i="8"/>
  <c r="X38" i="8"/>
  <c r="U38" i="8"/>
  <c r="R38" i="8"/>
  <c r="O38" i="8"/>
  <c r="L38" i="8"/>
  <c r="I38" i="8"/>
  <c r="X37" i="8"/>
  <c r="U37" i="8"/>
  <c r="R37" i="8"/>
  <c r="O37" i="8"/>
  <c r="L37" i="8"/>
  <c r="I37" i="8"/>
  <c r="X36" i="8"/>
  <c r="U36" i="8"/>
  <c r="R36" i="8"/>
  <c r="O36" i="8"/>
  <c r="L36" i="8"/>
  <c r="I36" i="8"/>
  <c r="X35" i="8"/>
  <c r="U35" i="8"/>
  <c r="R35" i="8"/>
  <c r="O35" i="8"/>
  <c r="L35" i="8"/>
  <c r="I35" i="8"/>
  <c r="X34" i="8"/>
  <c r="U34" i="8"/>
  <c r="R34" i="8"/>
  <c r="O34" i="8"/>
  <c r="L34" i="8"/>
  <c r="I34" i="8"/>
  <c r="X33" i="8"/>
  <c r="U33" i="8"/>
  <c r="R33" i="8"/>
  <c r="O33" i="8"/>
  <c r="L33" i="8"/>
  <c r="I33" i="8"/>
  <c r="X32" i="8"/>
  <c r="U32" i="8"/>
  <c r="R32" i="8"/>
  <c r="O32" i="8"/>
  <c r="L32" i="8"/>
  <c r="I32" i="8"/>
  <c r="X31" i="8"/>
  <c r="U31" i="8"/>
  <c r="R31" i="8"/>
  <c r="O31" i="8"/>
  <c r="L31" i="8"/>
  <c r="I31" i="8"/>
  <c r="X30" i="8"/>
  <c r="U30" i="8"/>
  <c r="R30" i="8"/>
  <c r="O30" i="8"/>
  <c r="L30" i="8"/>
  <c r="I30" i="8"/>
  <c r="X29" i="8"/>
  <c r="U29" i="8"/>
  <c r="R29" i="8"/>
  <c r="O29" i="8"/>
  <c r="L29" i="8"/>
  <c r="I29" i="8"/>
  <c r="X28" i="8"/>
  <c r="U28" i="8"/>
  <c r="R28" i="8"/>
  <c r="O28" i="8"/>
  <c r="L28" i="8"/>
  <c r="X27" i="8"/>
  <c r="U27" i="8"/>
  <c r="R27" i="8"/>
  <c r="O27" i="8"/>
  <c r="L27" i="8"/>
  <c r="I27" i="8"/>
  <c r="X26" i="8"/>
  <c r="U26" i="8"/>
  <c r="R26" i="8"/>
  <c r="O26" i="8"/>
  <c r="L26" i="8"/>
  <c r="I26" i="8"/>
  <c r="X25" i="8"/>
  <c r="U25" i="8"/>
  <c r="R25" i="8"/>
  <c r="O25" i="8"/>
  <c r="L25" i="8"/>
  <c r="I25" i="8"/>
  <c r="X24" i="8"/>
  <c r="U24" i="8"/>
  <c r="R24" i="8"/>
  <c r="O24" i="8"/>
  <c r="L24" i="8"/>
  <c r="I24" i="8"/>
  <c r="X23" i="8"/>
  <c r="U23" i="8"/>
  <c r="R23" i="8"/>
  <c r="O23" i="8"/>
  <c r="L23" i="8"/>
  <c r="I23" i="8"/>
  <c r="X22" i="8"/>
  <c r="U22" i="8"/>
  <c r="R22" i="8"/>
  <c r="O22" i="8"/>
  <c r="L22" i="8"/>
  <c r="I22" i="8"/>
  <c r="X21" i="8"/>
  <c r="U21" i="8"/>
  <c r="R21" i="8"/>
  <c r="O21" i="8"/>
  <c r="L21" i="8"/>
  <c r="I21" i="8"/>
  <c r="X20" i="8"/>
  <c r="U20" i="8"/>
  <c r="R20" i="8"/>
  <c r="O20" i="8"/>
  <c r="L20" i="8"/>
  <c r="I20" i="8"/>
  <c r="X19" i="8"/>
  <c r="U19" i="8"/>
  <c r="R19" i="8"/>
  <c r="O19" i="8"/>
  <c r="L19" i="8"/>
  <c r="I19" i="8"/>
  <c r="X18" i="8"/>
  <c r="U18" i="8"/>
  <c r="R18" i="8"/>
  <c r="O18" i="8"/>
  <c r="L18" i="8"/>
  <c r="I18" i="8"/>
  <c r="X17" i="8"/>
  <c r="U17" i="8"/>
  <c r="R17" i="8"/>
  <c r="O17" i="8"/>
  <c r="L17" i="8"/>
  <c r="I17" i="8"/>
  <c r="X16" i="8"/>
  <c r="U16" i="8"/>
  <c r="R16" i="8"/>
  <c r="O16" i="8"/>
  <c r="L16" i="8"/>
  <c r="I16" i="8"/>
  <c r="X15" i="8"/>
  <c r="U15" i="8"/>
  <c r="R15" i="8"/>
  <c r="O15" i="8"/>
  <c r="L15" i="8"/>
  <c r="I15" i="8"/>
  <c r="X14" i="8"/>
  <c r="U14" i="8"/>
  <c r="R14" i="8"/>
  <c r="O14" i="8"/>
  <c r="L14" i="8"/>
  <c r="I14" i="8"/>
  <c r="X13" i="8"/>
  <c r="U13" i="8"/>
  <c r="R13" i="8"/>
  <c r="O13" i="8"/>
  <c r="L13" i="8"/>
  <c r="I13" i="8"/>
  <c r="X12" i="8"/>
  <c r="U12" i="8"/>
  <c r="R12" i="8"/>
  <c r="O12" i="8"/>
  <c r="L12" i="8"/>
  <c r="I12" i="8"/>
  <c r="X11" i="8"/>
  <c r="U11" i="8"/>
  <c r="R11" i="8"/>
  <c r="O11" i="8"/>
  <c r="L11" i="8"/>
  <c r="I11" i="8"/>
  <c r="X10" i="8"/>
  <c r="U10" i="8"/>
  <c r="R10" i="8"/>
  <c r="O10" i="8"/>
  <c r="L10" i="8"/>
  <c r="I10" i="8"/>
  <c r="X9" i="8"/>
  <c r="U9" i="8"/>
  <c r="R9" i="8"/>
  <c r="O9" i="8"/>
  <c r="L9" i="8"/>
  <c r="I9" i="8"/>
  <c r="X8" i="8"/>
  <c r="U8" i="8"/>
  <c r="R8" i="8"/>
  <c r="O8" i="8"/>
  <c r="L8" i="8"/>
  <c r="I8" i="8"/>
  <c r="X7" i="8"/>
  <c r="U7" i="8"/>
  <c r="R7" i="8"/>
  <c r="O7" i="8"/>
  <c r="L7" i="8"/>
  <c r="I7" i="8"/>
  <c r="X6" i="8"/>
  <c r="U6" i="8"/>
  <c r="R6" i="8"/>
  <c r="O6" i="8"/>
  <c r="L6" i="8"/>
  <c r="I6" i="8"/>
  <c r="X5" i="8"/>
  <c r="U5" i="8"/>
  <c r="R5" i="8"/>
  <c r="O5" i="8"/>
  <c r="L5" i="8"/>
  <c r="I5" i="8"/>
  <c r="X4" i="8"/>
  <c r="U4" i="8"/>
  <c r="R4" i="8"/>
  <c r="O4" i="8"/>
  <c r="L4" i="8"/>
  <c r="I4" i="8"/>
  <c r="AA404" i="8" l="1"/>
  <c r="AA400" i="8"/>
  <c r="AA402" i="8"/>
  <c r="AA416" i="8"/>
  <c r="AA412" i="8"/>
  <c r="AA413" i="8"/>
  <c r="AA423" i="8"/>
  <c r="AA394" i="8"/>
  <c r="AA411" i="8"/>
  <c r="AA415" i="8"/>
  <c r="AA397" i="8"/>
  <c r="AA426" i="8"/>
  <c r="AA424" i="8"/>
  <c r="AA408" i="8"/>
  <c r="AA396" i="8"/>
  <c r="AA410" i="8"/>
  <c r="AA417" i="8"/>
  <c r="AA414" i="8"/>
  <c r="AA407" i="8"/>
  <c r="AA405" i="8"/>
  <c r="AA403" i="8"/>
  <c r="AA399" i="8"/>
  <c r="AA398" i="8"/>
  <c r="AA427" i="8"/>
  <c r="AA425" i="8"/>
  <c r="AA418" i="8"/>
  <c r="AA409" i="8"/>
  <c r="AA406" i="8"/>
  <c r="AA401" i="8"/>
  <c r="AA395" i="8"/>
  <c r="AA393" i="8"/>
  <c r="AA392" i="8"/>
  <c r="AA16" i="8"/>
  <c r="AA23" i="8"/>
  <c r="AA206" i="8"/>
  <c r="AA214" i="8"/>
  <c r="AA8" i="8"/>
  <c r="AA202" i="8"/>
  <c r="AA210" i="8"/>
  <c r="AA218" i="8"/>
  <c r="AA15" i="8"/>
  <c r="AA205" i="8"/>
  <c r="AA213" i="8"/>
  <c r="AA221" i="8"/>
  <c r="AA6" i="8"/>
  <c r="AA14" i="8"/>
  <c r="AA204" i="8"/>
  <c r="AA212" i="8"/>
  <c r="AA220" i="8"/>
  <c r="AA5" i="8"/>
  <c r="AA13" i="8"/>
  <c r="AA21" i="8"/>
  <c r="AA29" i="8"/>
  <c r="AA43" i="8"/>
  <c r="AA48" i="8"/>
  <c r="AA51" i="8"/>
  <c r="AA54" i="8"/>
  <c r="AA60" i="8"/>
  <c r="AA65" i="8"/>
  <c r="AA66" i="8"/>
  <c r="AA83" i="8"/>
  <c r="AA90" i="8"/>
  <c r="AA126" i="8"/>
  <c r="AA134" i="8"/>
  <c r="AA137" i="8"/>
  <c r="AA142" i="8"/>
  <c r="AA146" i="8"/>
  <c r="AA154" i="8"/>
  <c r="AA167" i="8"/>
  <c r="AA174" i="8"/>
  <c r="AA182" i="8"/>
  <c r="AA190" i="8"/>
  <c r="AA198" i="8"/>
  <c r="AA203" i="8"/>
  <c r="AA211" i="8"/>
  <c r="AA219" i="8"/>
  <c r="AA12" i="8"/>
  <c r="AA20" i="8"/>
  <c r="AA27" i="8"/>
  <c r="AA35" i="8"/>
  <c r="AA42" i="8"/>
  <c r="AA59" i="8"/>
  <c r="AA64" i="8"/>
  <c r="AA166" i="8"/>
  <c r="AA173" i="8"/>
  <c r="AA181" i="8"/>
  <c r="AA189" i="8"/>
  <c r="AA197" i="8"/>
  <c r="AA236" i="8"/>
  <c r="AA244" i="8"/>
  <c r="AA252" i="8"/>
  <c r="AA278" i="8"/>
  <c r="AA286" i="8"/>
  <c r="AA318" i="8"/>
  <c r="AA350" i="8"/>
  <c r="AA390" i="8"/>
  <c r="AA11" i="8"/>
  <c r="AA19" i="8"/>
  <c r="AA26" i="8"/>
  <c r="AA152" i="8"/>
  <c r="AA160" i="8"/>
  <c r="AA165" i="8"/>
  <c r="AA172" i="8"/>
  <c r="AA180" i="8"/>
  <c r="AA188" i="8"/>
  <c r="AA196" i="8"/>
  <c r="AA201" i="8"/>
  <c r="AA209" i="8"/>
  <c r="AA217" i="8"/>
  <c r="AA227" i="8"/>
  <c r="AA295" i="8"/>
  <c r="AA317" i="8"/>
  <c r="AA325" i="8"/>
  <c r="AA333" i="8"/>
  <c r="AA4" i="8"/>
  <c r="AA10" i="8"/>
  <c r="AA18" i="8"/>
  <c r="AA25" i="8"/>
  <c r="AA200" i="8"/>
  <c r="AA208" i="8"/>
  <c r="AA216" i="8"/>
  <c r="AA364" i="8"/>
  <c r="AA372" i="8"/>
  <c r="AA7" i="8"/>
  <c r="AA22" i="8"/>
  <c r="AA9" i="8"/>
  <c r="AA17" i="8"/>
  <c r="AA24" i="8"/>
  <c r="AA28" i="8"/>
  <c r="AA69" i="8"/>
  <c r="AA199" i="8"/>
  <c r="AA207" i="8"/>
  <c r="AA215" i="8"/>
  <c r="AA241" i="8"/>
  <c r="AA256" i="8"/>
  <c r="AA264" i="8"/>
  <c r="AA291" i="8"/>
  <c r="AA299" i="8"/>
  <c r="AA233" i="8"/>
  <c r="AA320" i="8"/>
  <c r="AA328" i="8"/>
  <c r="AA336" i="8"/>
  <c r="AA344" i="8"/>
  <c r="AA352" i="8"/>
  <c r="AA360" i="8"/>
  <c r="AA368" i="8"/>
  <c r="AA376" i="8"/>
  <c r="AA384" i="8"/>
  <c r="AA30" i="8"/>
  <c r="AA36" i="8"/>
  <c r="AA44" i="8"/>
  <c r="AA52" i="8"/>
  <c r="AA55" i="8"/>
  <c r="AA71" i="8"/>
  <c r="AA84" i="8"/>
  <c r="AA91" i="8"/>
  <c r="AA105" i="8"/>
  <c r="AA112" i="8"/>
  <c r="AA127" i="8"/>
  <c r="AA143" i="8"/>
  <c r="AA147" i="8"/>
  <c r="AA155" i="8"/>
  <c r="AA175" i="8"/>
  <c r="AA183" i="8"/>
  <c r="AA191" i="8"/>
  <c r="AA232" i="8"/>
  <c r="AA245" i="8"/>
  <c r="AA253" i="8"/>
  <c r="AA268" i="8"/>
  <c r="AA287" i="8"/>
  <c r="AA319" i="8"/>
  <c r="AA335" i="8"/>
  <c r="AA343" i="8"/>
  <c r="AA351" i="8"/>
  <c r="AA359" i="8"/>
  <c r="AA367" i="8"/>
  <c r="AA375" i="8"/>
  <c r="AA383" i="8"/>
  <c r="AA34" i="8"/>
  <c r="AA41" i="8"/>
  <c r="AA50" i="8"/>
  <c r="AA33" i="8"/>
  <c r="AA40" i="8"/>
  <c r="AA47" i="8"/>
  <c r="AA49" i="8"/>
  <c r="AA58" i="8"/>
  <c r="AA61" i="8"/>
  <c r="AA306" i="8"/>
  <c r="AA87" i="8"/>
  <c r="AA223" i="8"/>
  <c r="AA230" i="8"/>
  <c r="AA235" i="8"/>
  <c r="AA240" i="8"/>
  <c r="AA263" i="8"/>
  <c r="AA271" i="8"/>
  <c r="AA329" i="8"/>
  <c r="AA337" i="8"/>
  <c r="AA345" i="8"/>
  <c r="AA353" i="8"/>
  <c r="AA296" i="8"/>
  <c r="AA304" i="8"/>
  <c r="AA389" i="8"/>
  <c r="AA145" i="8"/>
  <c r="AA151" i="8"/>
  <c r="AA159" i="8"/>
  <c r="AA164" i="8"/>
  <c r="AA171" i="8"/>
  <c r="AA187" i="8"/>
  <c r="AA195" i="8"/>
  <c r="AA324" i="8"/>
  <c r="AA332" i="8"/>
  <c r="AA340" i="8"/>
  <c r="AA348" i="8"/>
  <c r="AA62" i="8"/>
  <c r="AA144" i="8"/>
  <c r="AA170" i="8"/>
  <c r="AA186" i="8"/>
  <c r="AA194" i="8"/>
  <c r="AA282" i="8"/>
  <c r="AA315" i="8"/>
  <c r="AA323" i="8"/>
  <c r="AA347" i="8"/>
  <c r="AA363" i="8"/>
  <c r="AA371" i="8"/>
  <c r="AA37" i="8"/>
  <c r="AA53" i="8"/>
  <c r="AA56" i="8"/>
  <c r="AA67" i="8"/>
  <c r="AA72" i="8"/>
  <c r="AA92" i="8"/>
  <c r="AA98" i="8"/>
  <c r="AA101" i="8"/>
  <c r="AA106" i="8"/>
  <c r="AA113" i="8"/>
  <c r="AA117" i="8"/>
  <c r="AA128" i="8"/>
  <c r="AA139" i="8"/>
  <c r="AA148" i="8"/>
  <c r="AA156" i="8"/>
  <c r="AA168" i="8"/>
  <c r="AA176" i="8"/>
  <c r="AA184" i="8"/>
  <c r="AA192" i="8"/>
  <c r="AA239" i="8"/>
  <c r="AA247" i="8"/>
  <c r="AA275" i="8"/>
  <c r="AA281" i="8"/>
  <c r="AA322" i="8"/>
  <c r="AA330" i="8"/>
  <c r="AA338" i="8"/>
  <c r="AA346" i="8"/>
  <c r="AA354" i="8"/>
  <c r="AA362" i="8"/>
  <c r="AA370" i="8"/>
  <c r="AA378" i="8"/>
  <c r="AA386" i="8"/>
  <c r="AA321" i="8"/>
  <c r="AA361" i="8"/>
  <c r="AA369" i="8"/>
  <c r="AA377" i="8"/>
  <c r="AA385" i="8"/>
  <c r="AA77" i="8"/>
  <c r="AA85" i="8"/>
  <c r="AA153" i="8"/>
  <c r="AA161" i="8"/>
  <c r="AA327" i="8"/>
  <c r="AA63" i="8"/>
  <c r="AA326" i="8"/>
  <c r="AA334" i="8"/>
  <c r="AA342" i="8"/>
  <c r="AA366" i="8"/>
  <c r="AA374" i="8"/>
  <c r="AA382" i="8"/>
  <c r="AA70" i="8"/>
  <c r="AA179" i="8"/>
  <c r="AA341" i="8"/>
  <c r="AA349" i="8"/>
  <c r="AA365" i="8"/>
  <c r="AA373" i="8"/>
  <c r="AA381" i="8"/>
  <c r="AA32" i="8"/>
  <c r="AA39" i="8"/>
  <c r="AA46" i="8"/>
  <c r="AA82" i="8"/>
  <c r="AA141" i="8"/>
  <c r="AA150" i="8"/>
  <c r="AA158" i="8"/>
  <c r="AA163" i="8"/>
  <c r="AA178" i="8"/>
  <c r="AA225" i="8"/>
  <c r="AA316" i="8"/>
  <c r="AA356" i="8"/>
  <c r="AA380" i="8"/>
  <c r="AA388" i="8"/>
  <c r="AA31" i="8"/>
  <c r="AA38" i="8"/>
  <c r="AA45" i="8"/>
  <c r="AA57" i="8"/>
  <c r="AA68" i="8"/>
  <c r="AA140" i="8"/>
  <c r="AA149" i="8"/>
  <c r="AA157" i="8"/>
  <c r="AA162" i="8"/>
  <c r="AA169" i="8"/>
  <c r="AA177" i="8"/>
  <c r="AA185" i="8"/>
  <c r="AA193" i="8"/>
  <c r="AA248" i="8"/>
  <c r="AA331" i="8"/>
  <c r="AA339" i="8"/>
  <c r="AA355" i="8"/>
  <c r="AA379" i="8"/>
  <c r="AA387" i="8"/>
  <c r="AA290" i="8"/>
  <c r="AA298" i="8"/>
  <c r="AA313" i="8"/>
  <c r="AA255" i="8"/>
  <c r="AA262" i="8"/>
  <c r="AA270" i="8"/>
  <c r="AA289" i="8"/>
  <c r="AA297" i="8"/>
  <c r="AA305" i="8"/>
  <c r="AA312" i="8"/>
  <c r="AA238" i="8"/>
  <c r="AA261" i="8"/>
  <c r="AA311" i="8"/>
  <c r="AA237" i="8"/>
  <c r="AA260" i="8"/>
  <c r="AA310" i="8"/>
  <c r="AA259" i="8"/>
  <c r="AA267" i="8"/>
  <c r="AA294" i="8"/>
  <c r="AA309" i="8"/>
  <c r="AA258" i="8"/>
  <c r="AA266" i="8"/>
  <c r="AA293" i="8"/>
  <c r="AA308" i="8"/>
  <c r="AA234" i="8"/>
  <c r="AA257" i="8"/>
  <c r="AA265" i="8"/>
  <c r="AA292" i="8"/>
  <c r="AA300" i="8"/>
  <c r="AA307" i="8"/>
  <c r="AA89" i="8"/>
  <c r="AA97" i="8"/>
  <c r="AA104" i="8"/>
  <c r="AA111" i="8"/>
  <c r="AA116" i="8"/>
  <c r="AA125" i="8"/>
  <c r="AA76" i="8"/>
  <c r="AA81" i="8"/>
  <c r="AA88" i="8"/>
  <c r="AA96" i="8"/>
  <c r="AA110" i="8"/>
  <c r="AA115" i="8"/>
  <c r="AA121" i="8"/>
  <c r="AA124" i="8"/>
  <c r="AA75" i="8"/>
  <c r="AA80" i="8"/>
  <c r="AA95" i="8"/>
  <c r="AA100" i="8"/>
  <c r="AA109" i="8"/>
  <c r="AA114" i="8"/>
  <c r="AA120" i="8"/>
  <c r="AA74" i="8"/>
  <c r="AA79" i="8"/>
  <c r="AA94" i="8"/>
  <c r="AA103" i="8"/>
  <c r="AA108" i="8"/>
  <c r="AA119" i="8"/>
  <c r="AA123" i="8"/>
  <c r="AA73" i="8"/>
  <c r="AA78" i="8"/>
  <c r="AA93" i="8"/>
  <c r="AA99" i="8"/>
  <c r="AA102" i="8"/>
  <c r="AA107" i="8"/>
  <c r="AA118" i="8"/>
  <c r="AA122" i="8"/>
  <c r="AA86" i="8"/>
  <c r="AA133" i="8"/>
  <c r="AA136" i="8"/>
  <c r="AA222" i="8"/>
  <c r="AA229" i="8"/>
  <c r="AA132" i="8"/>
  <c r="AA135" i="8"/>
  <c r="AA228" i="8"/>
  <c r="AA231" i="8"/>
  <c r="AA131" i="8"/>
  <c r="AA130" i="8"/>
  <c r="AA226" i="8"/>
  <c r="AA129" i="8"/>
  <c r="AA138" i="8"/>
  <c r="AA224" i="8"/>
  <c r="AA246" i="8"/>
  <c r="AA254" i="8"/>
  <c r="AA269" i="8"/>
  <c r="AA274" i="8"/>
  <c r="AA280" i="8"/>
  <c r="AA288" i="8"/>
  <c r="AA279" i="8"/>
  <c r="AA243" i="8"/>
  <c r="AA251" i="8"/>
  <c r="AA273" i="8"/>
  <c r="AA277" i="8"/>
  <c r="AA285" i="8"/>
  <c r="AA242" i="8"/>
  <c r="AA250" i="8"/>
  <c r="AA276" i="8"/>
  <c r="AA284" i="8"/>
  <c r="AA249" i="8"/>
  <c r="AA272" i="8"/>
  <c r="AA283" i="8"/>
  <c r="AA314" i="8"/>
  <c r="M491" i="5"/>
  <c r="I1181" i="5"/>
  <c r="L1181" i="5"/>
  <c r="O1181" i="5"/>
  <c r="R1181" i="5"/>
  <c r="U1181" i="5"/>
  <c r="X1181" i="5"/>
  <c r="AA1181" i="5" l="1"/>
  <c r="X1180" i="5"/>
  <c r="U1180" i="5"/>
  <c r="R1180" i="5"/>
  <c r="O1180" i="5"/>
  <c r="L1180" i="5"/>
  <c r="I1180" i="5"/>
  <c r="L1150" i="5"/>
  <c r="O1150" i="5"/>
  <c r="R1150" i="5"/>
  <c r="U1150" i="5"/>
  <c r="X1150" i="5"/>
  <c r="L1151" i="5"/>
  <c r="O1151" i="5"/>
  <c r="R1151" i="5"/>
  <c r="U1151" i="5"/>
  <c r="X1151" i="5"/>
  <c r="L1152" i="5"/>
  <c r="O1152" i="5"/>
  <c r="R1152" i="5"/>
  <c r="U1152" i="5"/>
  <c r="X1152" i="5"/>
  <c r="L1153" i="5"/>
  <c r="O1153" i="5"/>
  <c r="R1153" i="5"/>
  <c r="U1153" i="5"/>
  <c r="X1153" i="5"/>
  <c r="L1154" i="5"/>
  <c r="O1154" i="5"/>
  <c r="R1154" i="5"/>
  <c r="U1154" i="5"/>
  <c r="X1154" i="5"/>
  <c r="L1155" i="5"/>
  <c r="O1155" i="5"/>
  <c r="R1155" i="5"/>
  <c r="U1155" i="5"/>
  <c r="X1155" i="5"/>
  <c r="L1156" i="5"/>
  <c r="O1156" i="5"/>
  <c r="R1156" i="5"/>
  <c r="U1156" i="5"/>
  <c r="X1156" i="5"/>
  <c r="L1157" i="5"/>
  <c r="O1157" i="5"/>
  <c r="R1157" i="5"/>
  <c r="U1157" i="5"/>
  <c r="X1157" i="5"/>
  <c r="L1158" i="5"/>
  <c r="O1158" i="5"/>
  <c r="R1158" i="5"/>
  <c r="U1158" i="5"/>
  <c r="X1158" i="5"/>
  <c r="L1159" i="5"/>
  <c r="O1159" i="5"/>
  <c r="R1159" i="5"/>
  <c r="U1159" i="5"/>
  <c r="X1159" i="5"/>
  <c r="L1160" i="5"/>
  <c r="O1160" i="5"/>
  <c r="R1160" i="5"/>
  <c r="U1160" i="5"/>
  <c r="X1160" i="5"/>
  <c r="L1161" i="5"/>
  <c r="O1161" i="5"/>
  <c r="R1161" i="5"/>
  <c r="U1161" i="5"/>
  <c r="X1161" i="5"/>
  <c r="L1162" i="5"/>
  <c r="O1162" i="5"/>
  <c r="R1162" i="5"/>
  <c r="U1162" i="5"/>
  <c r="X1162" i="5"/>
  <c r="L1163" i="5"/>
  <c r="O1163" i="5"/>
  <c r="R1163" i="5"/>
  <c r="U1163" i="5"/>
  <c r="X1163" i="5"/>
  <c r="L1164" i="5"/>
  <c r="O1164" i="5"/>
  <c r="R1164" i="5"/>
  <c r="U1164" i="5"/>
  <c r="X1164" i="5"/>
  <c r="L1165" i="5"/>
  <c r="O1165" i="5"/>
  <c r="R1165" i="5"/>
  <c r="U1165" i="5"/>
  <c r="X1165" i="5"/>
  <c r="L1166" i="5"/>
  <c r="O1166" i="5"/>
  <c r="R1166" i="5"/>
  <c r="U1166" i="5"/>
  <c r="X1166" i="5"/>
  <c r="L1167" i="5"/>
  <c r="O1167" i="5"/>
  <c r="R1167" i="5"/>
  <c r="U1167" i="5"/>
  <c r="X1167" i="5"/>
  <c r="L1168" i="5"/>
  <c r="O1168" i="5"/>
  <c r="R1168" i="5"/>
  <c r="U1168" i="5"/>
  <c r="X1168" i="5"/>
  <c r="L1169" i="5"/>
  <c r="O1169" i="5"/>
  <c r="R1169" i="5"/>
  <c r="U1169" i="5"/>
  <c r="X1169" i="5"/>
  <c r="L1170" i="5"/>
  <c r="O1170" i="5"/>
  <c r="R1170" i="5"/>
  <c r="U1170" i="5"/>
  <c r="X1170" i="5"/>
  <c r="L1171" i="5"/>
  <c r="O1171" i="5"/>
  <c r="R1171" i="5"/>
  <c r="U1171" i="5"/>
  <c r="X1171" i="5"/>
  <c r="L1172" i="5"/>
  <c r="O1172" i="5"/>
  <c r="R1172" i="5"/>
  <c r="U1172" i="5"/>
  <c r="X1172" i="5"/>
  <c r="L1173" i="5"/>
  <c r="O1173" i="5"/>
  <c r="R1173" i="5"/>
  <c r="U1173" i="5"/>
  <c r="X1173" i="5"/>
  <c r="L1174" i="5"/>
  <c r="O1174" i="5"/>
  <c r="R1174" i="5"/>
  <c r="U1174" i="5"/>
  <c r="X1174" i="5"/>
  <c r="L1175" i="5"/>
  <c r="O1175" i="5"/>
  <c r="R1175" i="5"/>
  <c r="U1175" i="5"/>
  <c r="X1175" i="5"/>
  <c r="L1176" i="5"/>
  <c r="O1176" i="5"/>
  <c r="R1176" i="5"/>
  <c r="U1176" i="5"/>
  <c r="X1176" i="5"/>
  <c r="L1177" i="5"/>
  <c r="O1177" i="5"/>
  <c r="R1177" i="5"/>
  <c r="U1177" i="5"/>
  <c r="X1177" i="5"/>
  <c r="L1178" i="5"/>
  <c r="O1178" i="5"/>
  <c r="R1178" i="5"/>
  <c r="U1178" i="5"/>
  <c r="X1178" i="5"/>
  <c r="L1179" i="5"/>
  <c r="O1179" i="5"/>
  <c r="R1179" i="5"/>
  <c r="U1179" i="5"/>
  <c r="X1179" i="5"/>
  <c r="X1149" i="5"/>
  <c r="U1149" i="5"/>
  <c r="R1149" i="5"/>
  <c r="O1149" i="5"/>
  <c r="L1149"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AA1180" i="5" l="1"/>
  <c r="AA1158" i="5"/>
  <c r="AA1157" i="5"/>
  <c r="AA1162" i="5"/>
  <c r="AA1173" i="5"/>
  <c r="AA1161" i="5"/>
  <c r="AA1165" i="5"/>
  <c r="AA1174" i="5"/>
  <c r="AA1170" i="5"/>
  <c r="AA1166" i="5"/>
  <c r="AA1154" i="5"/>
  <c r="AA1150" i="5"/>
  <c r="AA1156" i="5"/>
  <c r="AA1178" i="5"/>
  <c r="AA1149" i="5"/>
  <c r="AA1179" i="5"/>
  <c r="AA1172" i="5"/>
  <c r="AA1159" i="5"/>
  <c r="AA1177" i="5"/>
  <c r="AA1176" i="5"/>
  <c r="AA1175" i="5"/>
  <c r="AA1167" i="5"/>
  <c r="AA1169" i="5"/>
  <c r="AA1171" i="5"/>
  <c r="AA1168" i="5"/>
  <c r="AA1164" i="5"/>
  <c r="AA1163" i="5"/>
  <c r="AA1160" i="5"/>
  <c r="AA1155" i="5"/>
  <c r="AA1153" i="5"/>
  <c r="AA1152" i="5"/>
  <c r="AA1151" i="5"/>
  <c r="L1116" i="5" l="1"/>
  <c r="O1116" i="5"/>
  <c r="R1116" i="5"/>
  <c r="U1116" i="5"/>
  <c r="X1116" i="5"/>
  <c r="L1117" i="5"/>
  <c r="O1117" i="5"/>
  <c r="R1117" i="5"/>
  <c r="U1117" i="5"/>
  <c r="X1117" i="5"/>
  <c r="L1118" i="5"/>
  <c r="O1118" i="5"/>
  <c r="R1118" i="5"/>
  <c r="U1118" i="5"/>
  <c r="X1118" i="5"/>
  <c r="L1119" i="5"/>
  <c r="O1119" i="5"/>
  <c r="R1119" i="5"/>
  <c r="U1119" i="5"/>
  <c r="X1119" i="5"/>
  <c r="L1120" i="5"/>
  <c r="O1120" i="5"/>
  <c r="R1120" i="5"/>
  <c r="U1120" i="5"/>
  <c r="X1120" i="5"/>
  <c r="L1121" i="5"/>
  <c r="O1121" i="5"/>
  <c r="R1121" i="5"/>
  <c r="U1121" i="5"/>
  <c r="X1121" i="5"/>
  <c r="L1122" i="5"/>
  <c r="O1122" i="5"/>
  <c r="R1122" i="5"/>
  <c r="U1122" i="5"/>
  <c r="X1122" i="5"/>
  <c r="L1123" i="5"/>
  <c r="O1123" i="5"/>
  <c r="R1123" i="5"/>
  <c r="U1123" i="5"/>
  <c r="X1123" i="5"/>
  <c r="L1124" i="5"/>
  <c r="O1124" i="5"/>
  <c r="R1124" i="5"/>
  <c r="U1124" i="5"/>
  <c r="X1124" i="5"/>
  <c r="L1125" i="5"/>
  <c r="O1125" i="5"/>
  <c r="R1125" i="5"/>
  <c r="U1125" i="5"/>
  <c r="X1125" i="5"/>
  <c r="L1126" i="5"/>
  <c r="O1126" i="5"/>
  <c r="R1126" i="5"/>
  <c r="U1126" i="5"/>
  <c r="X1126" i="5"/>
  <c r="L1127" i="5"/>
  <c r="O1127" i="5"/>
  <c r="R1127" i="5"/>
  <c r="U1127" i="5"/>
  <c r="X1127" i="5"/>
  <c r="L1128" i="5"/>
  <c r="O1128" i="5"/>
  <c r="R1128" i="5"/>
  <c r="U1128" i="5"/>
  <c r="X1128" i="5"/>
  <c r="L1129" i="5"/>
  <c r="O1129" i="5"/>
  <c r="R1129" i="5"/>
  <c r="U1129" i="5"/>
  <c r="X1129" i="5"/>
  <c r="L1130" i="5"/>
  <c r="O1130" i="5"/>
  <c r="R1130" i="5"/>
  <c r="U1130" i="5"/>
  <c r="X1130" i="5"/>
  <c r="L1131" i="5"/>
  <c r="O1131" i="5"/>
  <c r="R1131" i="5"/>
  <c r="U1131" i="5"/>
  <c r="X1131" i="5"/>
  <c r="L1132" i="5"/>
  <c r="O1132" i="5"/>
  <c r="R1132" i="5"/>
  <c r="U1132" i="5"/>
  <c r="X1132" i="5"/>
  <c r="L1133" i="5"/>
  <c r="O1133" i="5"/>
  <c r="R1133" i="5"/>
  <c r="U1133" i="5"/>
  <c r="X1133" i="5"/>
  <c r="L1134" i="5"/>
  <c r="O1134" i="5"/>
  <c r="R1134" i="5"/>
  <c r="U1134" i="5"/>
  <c r="X1134" i="5"/>
  <c r="L1135" i="5"/>
  <c r="O1135" i="5"/>
  <c r="R1135" i="5"/>
  <c r="U1135" i="5"/>
  <c r="X1135" i="5"/>
  <c r="L1136" i="5"/>
  <c r="O1136" i="5"/>
  <c r="R1136" i="5"/>
  <c r="U1136" i="5"/>
  <c r="X1136" i="5"/>
  <c r="L1137" i="5"/>
  <c r="O1137" i="5"/>
  <c r="R1137" i="5"/>
  <c r="U1137" i="5"/>
  <c r="X1137" i="5"/>
  <c r="L1138" i="5"/>
  <c r="O1138" i="5"/>
  <c r="R1138" i="5"/>
  <c r="U1138" i="5"/>
  <c r="X1138" i="5"/>
  <c r="L1139" i="5"/>
  <c r="O1139" i="5"/>
  <c r="R1139" i="5"/>
  <c r="U1139" i="5"/>
  <c r="X1139" i="5"/>
  <c r="L1140" i="5"/>
  <c r="O1140" i="5"/>
  <c r="R1140" i="5"/>
  <c r="U1140" i="5"/>
  <c r="X1140" i="5"/>
  <c r="L1141" i="5"/>
  <c r="O1141" i="5"/>
  <c r="R1141" i="5"/>
  <c r="U1141" i="5"/>
  <c r="X1141" i="5"/>
  <c r="L1142" i="5"/>
  <c r="O1142" i="5"/>
  <c r="R1142" i="5"/>
  <c r="U1142" i="5"/>
  <c r="X1142" i="5"/>
  <c r="L1143" i="5"/>
  <c r="O1143" i="5"/>
  <c r="R1143" i="5"/>
  <c r="U1143" i="5"/>
  <c r="X1143" i="5"/>
  <c r="L1144" i="5"/>
  <c r="O1144" i="5"/>
  <c r="R1144" i="5"/>
  <c r="U1144" i="5"/>
  <c r="X1144" i="5"/>
  <c r="L1145" i="5"/>
  <c r="O1145" i="5"/>
  <c r="R1145" i="5"/>
  <c r="U1145" i="5"/>
  <c r="X1145" i="5"/>
  <c r="L1146" i="5"/>
  <c r="O1146" i="5"/>
  <c r="R1146" i="5"/>
  <c r="U1146" i="5"/>
  <c r="X1146" i="5"/>
  <c r="L1147" i="5"/>
  <c r="O1147" i="5"/>
  <c r="R1147" i="5"/>
  <c r="U1147" i="5"/>
  <c r="X1147" i="5"/>
  <c r="L1148" i="5"/>
  <c r="O1148" i="5"/>
  <c r="R1148" i="5"/>
  <c r="U1148" i="5"/>
  <c r="X1148" i="5"/>
  <c r="X1115" i="5"/>
  <c r="U1115" i="5"/>
  <c r="R1115" i="5"/>
  <c r="O1115" i="5"/>
  <c r="L1115"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AA1122" i="5" l="1"/>
  <c r="AA1148" i="5"/>
  <c r="AA1140" i="5"/>
  <c r="AA1132" i="5"/>
  <c r="AA1141" i="5"/>
  <c r="AA1137" i="5"/>
  <c r="AA1129" i="5"/>
  <c r="AA1136" i="5"/>
  <c r="AA1128" i="5"/>
  <c r="AA1120" i="5"/>
  <c r="AA1139" i="5"/>
  <c r="AA1144" i="5"/>
  <c r="AA1119" i="5"/>
  <c r="AA1133" i="5"/>
  <c r="AA1125" i="5"/>
  <c r="AA1145" i="5"/>
  <c r="AA1147" i="5"/>
  <c r="AA1146" i="5"/>
  <c r="AA1143" i="5"/>
  <c r="AA1142" i="5"/>
  <c r="AA1138" i="5"/>
  <c r="AA1135" i="5"/>
  <c r="AA1134" i="5"/>
  <c r="AA1131" i="5"/>
  <c r="AA1130" i="5"/>
  <c r="AA1127" i="5"/>
  <c r="AA1126" i="5"/>
  <c r="AA1124" i="5"/>
  <c r="AA1118" i="5"/>
  <c r="AA1116" i="5"/>
  <c r="AA1115" i="5"/>
  <c r="AA1123" i="5"/>
  <c r="AA1121" i="5"/>
  <c r="AA1117" i="5"/>
  <c r="O1040" i="5"/>
  <c r="AA1040" i="5" s="1"/>
  <c r="L1088" i="5"/>
  <c r="O1088" i="5"/>
  <c r="R1088" i="5"/>
  <c r="U1088" i="5"/>
  <c r="X1088" i="5"/>
  <c r="L1089" i="5"/>
  <c r="O1089" i="5"/>
  <c r="R1089" i="5"/>
  <c r="U1089" i="5"/>
  <c r="X1089" i="5"/>
  <c r="L1090" i="5"/>
  <c r="O1090" i="5"/>
  <c r="R1090" i="5"/>
  <c r="U1090" i="5"/>
  <c r="X1090" i="5"/>
  <c r="L1091" i="5"/>
  <c r="O1091" i="5"/>
  <c r="R1091" i="5"/>
  <c r="U1091" i="5"/>
  <c r="X1091" i="5"/>
  <c r="L1092" i="5"/>
  <c r="O1092" i="5"/>
  <c r="R1092" i="5"/>
  <c r="U1092" i="5"/>
  <c r="X1092" i="5"/>
  <c r="L1093" i="5"/>
  <c r="O1093" i="5"/>
  <c r="R1093" i="5"/>
  <c r="U1093" i="5"/>
  <c r="X1093" i="5"/>
  <c r="L1094" i="5"/>
  <c r="O1094" i="5"/>
  <c r="R1094" i="5"/>
  <c r="U1094" i="5"/>
  <c r="X1094" i="5"/>
  <c r="L1095" i="5"/>
  <c r="O1095" i="5"/>
  <c r="R1095" i="5"/>
  <c r="U1095" i="5"/>
  <c r="X1095" i="5"/>
  <c r="L1096" i="5"/>
  <c r="O1096" i="5"/>
  <c r="R1096" i="5"/>
  <c r="U1096" i="5"/>
  <c r="X1096" i="5"/>
  <c r="L1097" i="5"/>
  <c r="O1097" i="5"/>
  <c r="R1097" i="5"/>
  <c r="U1097" i="5"/>
  <c r="X1097" i="5"/>
  <c r="L1098" i="5"/>
  <c r="O1098" i="5"/>
  <c r="R1098" i="5"/>
  <c r="U1098" i="5"/>
  <c r="X1098" i="5"/>
  <c r="L1099" i="5"/>
  <c r="O1099" i="5"/>
  <c r="R1099" i="5"/>
  <c r="U1099" i="5"/>
  <c r="X1099" i="5"/>
  <c r="L1100" i="5"/>
  <c r="O1100" i="5"/>
  <c r="R1100" i="5"/>
  <c r="U1100" i="5"/>
  <c r="X1100" i="5"/>
  <c r="L1101" i="5"/>
  <c r="O1101" i="5"/>
  <c r="R1101" i="5"/>
  <c r="U1101" i="5"/>
  <c r="X1101" i="5"/>
  <c r="L1102" i="5"/>
  <c r="O1102" i="5"/>
  <c r="R1102" i="5"/>
  <c r="U1102" i="5"/>
  <c r="X1102" i="5"/>
  <c r="L1103" i="5"/>
  <c r="O1103" i="5"/>
  <c r="R1103" i="5"/>
  <c r="U1103" i="5"/>
  <c r="X1103" i="5"/>
  <c r="L1104" i="5"/>
  <c r="O1104" i="5"/>
  <c r="R1104" i="5"/>
  <c r="U1104" i="5"/>
  <c r="X1104" i="5"/>
  <c r="L1105" i="5"/>
  <c r="O1105" i="5"/>
  <c r="R1105" i="5"/>
  <c r="U1105" i="5"/>
  <c r="X1105" i="5"/>
  <c r="L1106" i="5"/>
  <c r="O1106" i="5"/>
  <c r="R1106" i="5"/>
  <c r="U1106" i="5"/>
  <c r="X1106" i="5"/>
  <c r="L1107" i="5"/>
  <c r="O1107" i="5"/>
  <c r="R1107" i="5"/>
  <c r="U1107" i="5"/>
  <c r="X1107" i="5"/>
  <c r="L1108" i="5"/>
  <c r="O1108" i="5"/>
  <c r="R1108" i="5"/>
  <c r="U1108" i="5"/>
  <c r="X1108" i="5"/>
  <c r="L1109" i="5"/>
  <c r="O1109" i="5"/>
  <c r="R1109" i="5"/>
  <c r="U1109" i="5"/>
  <c r="X1109" i="5"/>
  <c r="L1110" i="5"/>
  <c r="O1110" i="5"/>
  <c r="R1110" i="5"/>
  <c r="U1110" i="5"/>
  <c r="X1110" i="5"/>
  <c r="L1111" i="5"/>
  <c r="O1111" i="5"/>
  <c r="R1111" i="5"/>
  <c r="U1111" i="5"/>
  <c r="X1111" i="5"/>
  <c r="L1112" i="5"/>
  <c r="O1112" i="5"/>
  <c r="R1112" i="5"/>
  <c r="U1112" i="5"/>
  <c r="X1112" i="5"/>
  <c r="L1113" i="5"/>
  <c r="O1113" i="5"/>
  <c r="R1113" i="5"/>
  <c r="U1113" i="5"/>
  <c r="X1113" i="5"/>
  <c r="L1114" i="5"/>
  <c r="O1114" i="5"/>
  <c r="R1114" i="5"/>
  <c r="U1114" i="5"/>
  <c r="X1114"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AA1099" i="5" l="1"/>
  <c r="AA1090" i="5"/>
  <c r="AA1107" i="5"/>
  <c r="AA1095" i="5"/>
  <c r="AA1102" i="5"/>
  <c r="AA1094" i="5"/>
  <c r="AA1111" i="5"/>
  <c r="AA1103" i="5"/>
  <c r="AA1091" i="5"/>
  <c r="AA1113" i="5"/>
  <c r="AA1088" i="5"/>
  <c r="AA1114" i="5"/>
  <c r="AA1112" i="5"/>
  <c r="AA1110" i="5"/>
  <c r="AA1109" i="5"/>
  <c r="AA1108" i="5"/>
  <c r="AA1106" i="5"/>
  <c r="AA1105" i="5"/>
  <c r="AA1104" i="5"/>
  <c r="AA1101" i="5"/>
  <c r="AA1100" i="5"/>
  <c r="AA1098" i="5"/>
  <c r="AA1097" i="5"/>
  <c r="AA1093" i="5"/>
  <c r="AA1096" i="5"/>
  <c r="AA1092" i="5"/>
  <c r="AA1089" i="5"/>
  <c r="Q299" i="5" l="1"/>
  <c r="Q11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L1063" i="5"/>
  <c r="O1063" i="5"/>
  <c r="R1063" i="5"/>
  <c r="U1063" i="5"/>
  <c r="X1063" i="5"/>
  <c r="L1064" i="5"/>
  <c r="O1064" i="5"/>
  <c r="R1064" i="5"/>
  <c r="U1064" i="5"/>
  <c r="X1064" i="5"/>
  <c r="L1065" i="5"/>
  <c r="O1065" i="5"/>
  <c r="R1065" i="5"/>
  <c r="U1065" i="5"/>
  <c r="X1065" i="5"/>
  <c r="L1066" i="5"/>
  <c r="O1066" i="5"/>
  <c r="R1066" i="5"/>
  <c r="U1066" i="5"/>
  <c r="X1066" i="5"/>
  <c r="L1067" i="5"/>
  <c r="O1067" i="5"/>
  <c r="R1067" i="5"/>
  <c r="U1067" i="5"/>
  <c r="X1067" i="5"/>
  <c r="L1068" i="5"/>
  <c r="O1068" i="5"/>
  <c r="R1068" i="5"/>
  <c r="U1068" i="5"/>
  <c r="X1068" i="5"/>
  <c r="L1069" i="5"/>
  <c r="O1069" i="5"/>
  <c r="R1069" i="5"/>
  <c r="U1069" i="5"/>
  <c r="X1069" i="5"/>
  <c r="L1070" i="5"/>
  <c r="O1070" i="5"/>
  <c r="R1070" i="5"/>
  <c r="U1070" i="5"/>
  <c r="X1070" i="5"/>
  <c r="L1071" i="5"/>
  <c r="O1071" i="5"/>
  <c r="R1071" i="5"/>
  <c r="U1071" i="5"/>
  <c r="X1071" i="5"/>
  <c r="L1072" i="5"/>
  <c r="O1072" i="5"/>
  <c r="R1072" i="5"/>
  <c r="U1072" i="5"/>
  <c r="X1072" i="5"/>
  <c r="L1073" i="5"/>
  <c r="O1073" i="5"/>
  <c r="R1073" i="5"/>
  <c r="U1073" i="5"/>
  <c r="X1073" i="5"/>
  <c r="L1074" i="5"/>
  <c r="O1074" i="5"/>
  <c r="R1074" i="5"/>
  <c r="U1074" i="5"/>
  <c r="X1074" i="5"/>
  <c r="L1075" i="5"/>
  <c r="O1075" i="5"/>
  <c r="R1075" i="5"/>
  <c r="U1075" i="5"/>
  <c r="X1075" i="5"/>
  <c r="L1076" i="5"/>
  <c r="O1076" i="5"/>
  <c r="R1076" i="5"/>
  <c r="U1076" i="5"/>
  <c r="X1076" i="5"/>
  <c r="L1077" i="5"/>
  <c r="O1077" i="5"/>
  <c r="R1077" i="5"/>
  <c r="U1077" i="5"/>
  <c r="X1077" i="5"/>
  <c r="L1078" i="5"/>
  <c r="O1078" i="5"/>
  <c r="R1078" i="5"/>
  <c r="U1078" i="5"/>
  <c r="X1078" i="5"/>
  <c r="L1079" i="5"/>
  <c r="O1079" i="5"/>
  <c r="R1079" i="5"/>
  <c r="U1079" i="5"/>
  <c r="X1079" i="5"/>
  <c r="L1080" i="5"/>
  <c r="O1080" i="5"/>
  <c r="R1080" i="5"/>
  <c r="U1080" i="5"/>
  <c r="X1080" i="5"/>
  <c r="L1081" i="5"/>
  <c r="O1081" i="5"/>
  <c r="R1081" i="5"/>
  <c r="U1081" i="5"/>
  <c r="X1081" i="5"/>
  <c r="L1082" i="5"/>
  <c r="O1082" i="5"/>
  <c r="R1082" i="5"/>
  <c r="U1082" i="5"/>
  <c r="X1082" i="5"/>
  <c r="L1083" i="5"/>
  <c r="O1083" i="5"/>
  <c r="R1083" i="5"/>
  <c r="U1083" i="5"/>
  <c r="X1083" i="5"/>
  <c r="L1084" i="5"/>
  <c r="O1084" i="5"/>
  <c r="R1084" i="5"/>
  <c r="U1084" i="5"/>
  <c r="X1084" i="5"/>
  <c r="L1085" i="5"/>
  <c r="O1085" i="5"/>
  <c r="R1085" i="5"/>
  <c r="U1085" i="5"/>
  <c r="X1085" i="5"/>
  <c r="L1086" i="5"/>
  <c r="O1086" i="5"/>
  <c r="R1086" i="5"/>
  <c r="U1086" i="5"/>
  <c r="X1086" i="5"/>
  <c r="L1087" i="5"/>
  <c r="O1087" i="5"/>
  <c r="R1087" i="5"/>
  <c r="U1087" i="5"/>
  <c r="X1087" i="5"/>
  <c r="X1062" i="5"/>
  <c r="U1062" i="5"/>
  <c r="R1062" i="5"/>
  <c r="O1062" i="5"/>
  <c r="L1062" i="5"/>
  <c r="AA1083" i="5" l="1"/>
  <c r="AA1075" i="5"/>
  <c r="AA1067" i="5"/>
  <c r="AA1084" i="5"/>
  <c r="AA1087" i="5"/>
  <c r="AA1079" i="5"/>
  <c r="AA1071" i="5"/>
  <c r="AA1063" i="5"/>
  <c r="AA1086" i="5"/>
  <c r="AA1085" i="5"/>
  <c r="AA1082" i="5"/>
  <c r="AA1081" i="5"/>
  <c r="AA1077" i="5"/>
  <c r="AA1076" i="5"/>
  <c r="AA1073" i="5"/>
  <c r="AA1072" i="5"/>
  <c r="AA1070" i="5"/>
  <c r="AA1069" i="5"/>
  <c r="AA1065" i="5"/>
  <c r="AA1074" i="5"/>
  <c r="AA1064" i="5"/>
  <c r="AA1078" i="5"/>
  <c r="AA1068" i="5"/>
  <c r="AA1062" i="5"/>
  <c r="AA1066" i="5"/>
  <c r="AA1080" i="5"/>
  <c r="L1043" i="5" l="1"/>
  <c r="O1043" i="5"/>
  <c r="R1043" i="5"/>
  <c r="U1043" i="5"/>
  <c r="X1043" i="5"/>
  <c r="L1044" i="5"/>
  <c r="O1044" i="5"/>
  <c r="R1044" i="5"/>
  <c r="U1044" i="5"/>
  <c r="X1044" i="5"/>
  <c r="L1045" i="5"/>
  <c r="O1045" i="5"/>
  <c r="R1045" i="5"/>
  <c r="U1045" i="5"/>
  <c r="X1045" i="5"/>
  <c r="L1046" i="5"/>
  <c r="O1046" i="5"/>
  <c r="R1046" i="5"/>
  <c r="U1046" i="5"/>
  <c r="X1046" i="5"/>
  <c r="L1047" i="5"/>
  <c r="O1047" i="5"/>
  <c r="R1047" i="5"/>
  <c r="U1047" i="5"/>
  <c r="X1047" i="5"/>
  <c r="L1048" i="5"/>
  <c r="O1048" i="5"/>
  <c r="R1048" i="5"/>
  <c r="U1048" i="5"/>
  <c r="X1048" i="5"/>
  <c r="L1049" i="5"/>
  <c r="O1049" i="5"/>
  <c r="R1049" i="5"/>
  <c r="U1049" i="5"/>
  <c r="X1049" i="5"/>
  <c r="L1050" i="5"/>
  <c r="O1050" i="5"/>
  <c r="R1050" i="5"/>
  <c r="U1050" i="5"/>
  <c r="X1050" i="5"/>
  <c r="L1051" i="5"/>
  <c r="O1051" i="5"/>
  <c r="R1051" i="5"/>
  <c r="U1051" i="5"/>
  <c r="X1051" i="5"/>
  <c r="L1052" i="5"/>
  <c r="O1052" i="5"/>
  <c r="R1052" i="5"/>
  <c r="U1052" i="5"/>
  <c r="X1052" i="5"/>
  <c r="L1053" i="5"/>
  <c r="O1053" i="5"/>
  <c r="R1053" i="5"/>
  <c r="U1053" i="5"/>
  <c r="X1053" i="5"/>
  <c r="L1054" i="5"/>
  <c r="O1054" i="5"/>
  <c r="R1054" i="5"/>
  <c r="U1054" i="5"/>
  <c r="X1054" i="5"/>
  <c r="L1055" i="5"/>
  <c r="O1055" i="5"/>
  <c r="R1055" i="5"/>
  <c r="U1055" i="5"/>
  <c r="X1055" i="5"/>
  <c r="L1056" i="5"/>
  <c r="O1056" i="5"/>
  <c r="R1056" i="5"/>
  <c r="U1056" i="5"/>
  <c r="X1056" i="5"/>
  <c r="L1057" i="5"/>
  <c r="O1057" i="5"/>
  <c r="R1057" i="5"/>
  <c r="U1057" i="5"/>
  <c r="X1057" i="5"/>
  <c r="L1058" i="5"/>
  <c r="O1058" i="5"/>
  <c r="R1058" i="5"/>
  <c r="U1058" i="5"/>
  <c r="X1058" i="5"/>
  <c r="L1059" i="5"/>
  <c r="O1059" i="5"/>
  <c r="R1059" i="5"/>
  <c r="U1059" i="5"/>
  <c r="X1059" i="5"/>
  <c r="L1060" i="5"/>
  <c r="O1060" i="5"/>
  <c r="R1060" i="5"/>
  <c r="U1060" i="5"/>
  <c r="X1060" i="5"/>
  <c r="L1061" i="5"/>
  <c r="O1061" i="5"/>
  <c r="R1061" i="5"/>
  <c r="U1061" i="5"/>
  <c r="X1061" i="5"/>
  <c r="L1042" i="5"/>
  <c r="O1042" i="5"/>
  <c r="R1042" i="5"/>
  <c r="U1042" i="5"/>
  <c r="X1042" i="5"/>
  <c r="I1042" i="5"/>
  <c r="I1043" i="5"/>
  <c r="I1044" i="5"/>
  <c r="I1045" i="5"/>
  <c r="I1046" i="5"/>
  <c r="I1047" i="5"/>
  <c r="I1048" i="5"/>
  <c r="I1049" i="5"/>
  <c r="I1050" i="5"/>
  <c r="I1051" i="5"/>
  <c r="I1052" i="5"/>
  <c r="I1053" i="5"/>
  <c r="I1054" i="5"/>
  <c r="I1055" i="5"/>
  <c r="I1056" i="5"/>
  <c r="I1057" i="5"/>
  <c r="I1058" i="5"/>
  <c r="I1059" i="5"/>
  <c r="I1060" i="5"/>
  <c r="I1061" i="5"/>
  <c r="AA1054" i="5" l="1"/>
  <c r="AA1046" i="5"/>
  <c r="AA1060" i="5"/>
  <c r="AA1049" i="5"/>
  <c r="AA1058" i="5"/>
  <c r="AA1050" i="5"/>
  <c r="AA1055" i="5"/>
  <c r="AA1043" i="5"/>
  <c r="AA1044" i="5"/>
  <c r="AA1047" i="5"/>
  <c r="AA1061" i="5"/>
  <c r="AA1059" i="5"/>
  <c r="AA1057" i="5"/>
  <c r="AA1056" i="5"/>
  <c r="AA1053" i="5"/>
  <c r="AA1052" i="5"/>
  <c r="AA1051" i="5"/>
  <c r="AA1048" i="5"/>
  <c r="AA1045" i="5"/>
  <c r="AA1042" i="5"/>
  <c r="I1041" i="5"/>
  <c r="L1041" i="5"/>
  <c r="O1041" i="5"/>
  <c r="R1041" i="5"/>
  <c r="U1041" i="5"/>
  <c r="X1041" i="5"/>
  <c r="AA1041" i="5" l="1"/>
  <c r="L1010" i="5" l="1"/>
  <c r="O1010" i="5"/>
  <c r="R1010" i="5"/>
  <c r="U1010" i="5"/>
  <c r="X1010" i="5"/>
  <c r="L1011" i="5"/>
  <c r="O1011" i="5"/>
  <c r="R1011" i="5"/>
  <c r="U1011" i="5"/>
  <c r="X1011" i="5"/>
  <c r="L1012" i="5"/>
  <c r="O1012" i="5"/>
  <c r="R1012" i="5"/>
  <c r="U1012" i="5"/>
  <c r="X1012" i="5"/>
  <c r="L1013" i="5"/>
  <c r="O1013" i="5"/>
  <c r="R1013" i="5"/>
  <c r="U1013" i="5"/>
  <c r="X1013" i="5"/>
  <c r="L1014" i="5"/>
  <c r="O1014" i="5"/>
  <c r="R1014" i="5"/>
  <c r="U1014" i="5"/>
  <c r="X1014" i="5"/>
  <c r="L1015" i="5"/>
  <c r="O1015" i="5"/>
  <c r="R1015" i="5"/>
  <c r="U1015" i="5"/>
  <c r="X1015" i="5"/>
  <c r="L1016" i="5"/>
  <c r="O1016" i="5"/>
  <c r="R1016" i="5"/>
  <c r="U1016" i="5"/>
  <c r="X1016" i="5"/>
  <c r="L1017" i="5"/>
  <c r="O1017" i="5"/>
  <c r="R1017" i="5"/>
  <c r="U1017" i="5"/>
  <c r="X1017" i="5"/>
  <c r="L1018" i="5"/>
  <c r="O1018" i="5"/>
  <c r="R1018" i="5"/>
  <c r="U1018" i="5"/>
  <c r="X1018" i="5"/>
  <c r="L1019" i="5"/>
  <c r="O1019" i="5"/>
  <c r="R1019" i="5"/>
  <c r="U1019" i="5"/>
  <c r="X1019" i="5"/>
  <c r="L1020" i="5"/>
  <c r="O1020" i="5"/>
  <c r="R1020" i="5"/>
  <c r="U1020" i="5"/>
  <c r="X1020" i="5"/>
  <c r="L1021" i="5"/>
  <c r="O1021" i="5"/>
  <c r="R1021" i="5"/>
  <c r="U1021" i="5"/>
  <c r="X1021" i="5"/>
  <c r="L1022" i="5"/>
  <c r="O1022" i="5"/>
  <c r="R1022" i="5"/>
  <c r="U1022" i="5"/>
  <c r="X1022" i="5"/>
  <c r="L1023" i="5"/>
  <c r="O1023" i="5"/>
  <c r="R1023" i="5"/>
  <c r="U1023" i="5"/>
  <c r="X1023" i="5"/>
  <c r="L1024" i="5"/>
  <c r="O1024" i="5"/>
  <c r="R1024" i="5"/>
  <c r="U1024" i="5"/>
  <c r="X1024" i="5"/>
  <c r="L1025" i="5"/>
  <c r="O1025" i="5"/>
  <c r="R1025" i="5"/>
  <c r="U1025" i="5"/>
  <c r="X1025" i="5"/>
  <c r="L1026" i="5"/>
  <c r="O1026" i="5"/>
  <c r="R1026" i="5"/>
  <c r="U1026" i="5"/>
  <c r="X1026" i="5"/>
  <c r="L1027" i="5"/>
  <c r="O1027" i="5"/>
  <c r="R1027" i="5"/>
  <c r="U1027" i="5"/>
  <c r="X1027" i="5"/>
  <c r="L1028" i="5"/>
  <c r="O1028" i="5"/>
  <c r="R1028" i="5"/>
  <c r="U1028" i="5"/>
  <c r="X1028" i="5"/>
  <c r="L1029" i="5"/>
  <c r="O1029" i="5"/>
  <c r="R1029" i="5"/>
  <c r="U1029" i="5"/>
  <c r="X1029" i="5"/>
  <c r="L1030" i="5"/>
  <c r="O1030" i="5"/>
  <c r="R1030" i="5"/>
  <c r="U1030" i="5"/>
  <c r="X1030" i="5"/>
  <c r="L1031" i="5"/>
  <c r="O1031" i="5"/>
  <c r="R1031" i="5"/>
  <c r="U1031" i="5"/>
  <c r="X1031" i="5"/>
  <c r="L1032" i="5"/>
  <c r="O1032" i="5"/>
  <c r="R1032" i="5"/>
  <c r="U1032" i="5"/>
  <c r="X1032" i="5"/>
  <c r="L1033" i="5"/>
  <c r="O1033" i="5"/>
  <c r="R1033" i="5"/>
  <c r="U1033" i="5"/>
  <c r="X1033" i="5"/>
  <c r="L1034" i="5"/>
  <c r="O1034" i="5"/>
  <c r="R1034" i="5"/>
  <c r="U1034" i="5"/>
  <c r="X1034" i="5"/>
  <c r="L1035" i="5"/>
  <c r="O1035" i="5"/>
  <c r="R1035" i="5"/>
  <c r="U1035" i="5"/>
  <c r="X1035" i="5"/>
  <c r="L1036" i="5"/>
  <c r="O1036" i="5"/>
  <c r="R1036" i="5"/>
  <c r="U1036" i="5"/>
  <c r="X1036" i="5"/>
  <c r="L1037" i="5"/>
  <c r="O1037" i="5"/>
  <c r="R1037" i="5"/>
  <c r="U1037" i="5"/>
  <c r="X1037" i="5"/>
  <c r="L1038" i="5"/>
  <c r="O1038" i="5"/>
  <c r="R1038" i="5"/>
  <c r="U1038" i="5"/>
  <c r="X1038" i="5"/>
  <c r="L1039" i="5"/>
  <c r="O1039" i="5"/>
  <c r="R1039" i="5"/>
  <c r="U1039" i="5"/>
  <c r="X103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AA1018" i="5" l="1"/>
  <c r="AA1019" i="5"/>
  <c r="AA1038" i="5"/>
  <c r="AA1030" i="5"/>
  <c r="AA1022" i="5"/>
  <c r="AA1010" i="5"/>
  <c r="AA1034" i="5"/>
  <c r="AA1026" i="5"/>
  <c r="AA1024" i="5"/>
  <c r="AA1037" i="5"/>
  <c r="AA1033" i="5"/>
  <c r="AA1029" i="5"/>
  <c r="AA1025" i="5"/>
  <c r="AA1021" i="5"/>
  <c r="AA1017" i="5"/>
  <c r="AA1013" i="5"/>
  <c r="AA1036" i="5"/>
  <c r="AA1032" i="5"/>
  <c r="AA1027" i="5"/>
  <c r="AA1023" i="5"/>
  <c r="AA1020" i="5"/>
  <c r="AA1039" i="5"/>
  <c r="AA1035" i="5"/>
  <c r="AA1031" i="5"/>
  <c r="AA1028" i="5"/>
  <c r="AA1016" i="5"/>
  <c r="AA1015" i="5"/>
  <c r="AA1012" i="5"/>
  <c r="AA1011" i="5"/>
  <c r="AA1014" i="5"/>
  <c r="L980" i="5"/>
  <c r="O980" i="5"/>
  <c r="R980" i="5"/>
  <c r="U980" i="5"/>
  <c r="X980" i="5"/>
  <c r="L981" i="5"/>
  <c r="O981" i="5"/>
  <c r="R981" i="5"/>
  <c r="U981" i="5"/>
  <c r="X981" i="5"/>
  <c r="L982" i="5"/>
  <c r="O982" i="5"/>
  <c r="R982" i="5"/>
  <c r="U982" i="5"/>
  <c r="X982" i="5"/>
  <c r="L983" i="5"/>
  <c r="O983" i="5"/>
  <c r="R983" i="5"/>
  <c r="U983" i="5"/>
  <c r="X983" i="5"/>
  <c r="L984" i="5"/>
  <c r="O984" i="5"/>
  <c r="R984" i="5"/>
  <c r="U984" i="5"/>
  <c r="X984" i="5"/>
  <c r="L985" i="5"/>
  <c r="O985" i="5"/>
  <c r="R985" i="5"/>
  <c r="U985" i="5"/>
  <c r="X985" i="5"/>
  <c r="L986" i="5"/>
  <c r="O986" i="5"/>
  <c r="R986" i="5"/>
  <c r="U986" i="5"/>
  <c r="X986" i="5"/>
  <c r="L987" i="5"/>
  <c r="O987" i="5"/>
  <c r="R987" i="5"/>
  <c r="U987" i="5"/>
  <c r="X987" i="5"/>
  <c r="L988" i="5"/>
  <c r="O988" i="5"/>
  <c r="R988" i="5"/>
  <c r="U988" i="5"/>
  <c r="X988" i="5"/>
  <c r="L989" i="5"/>
  <c r="O989" i="5"/>
  <c r="R989" i="5"/>
  <c r="U989" i="5"/>
  <c r="X989" i="5"/>
  <c r="L990" i="5"/>
  <c r="O990" i="5"/>
  <c r="R990" i="5"/>
  <c r="U990" i="5"/>
  <c r="X990" i="5"/>
  <c r="L991" i="5"/>
  <c r="O991" i="5"/>
  <c r="R991" i="5"/>
  <c r="U991" i="5"/>
  <c r="X991" i="5"/>
  <c r="L992" i="5"/>
  <c r="O992" i="5"/>
  <c r="R992" i="5"/>
  <c r="U992" i="5"/>
  <c r="X992" i="5"/>
  <c r="L993" i="5"/>
  <c r="O993" i="5"/>
  <c r="R993" i="5"/>
  <c r="U993" i="5"/>
  <c r="X993" i="5"/>
  <c r="L994" i="5"/>
  <c r="O994" i="5"/>
  <c r="R994" i="5"/>
  <c r="U994" i="5"/>
  <c r="X994" i="5"/>
  <c r="L995" i="5"/>
  <c r="O995" i="5"/>
  <c r="R995" i="5"/>
  <c r="U995" i="5"/>
  <c r="X995" i="5"/>
  <c r="L996" i="5"/>
  <c r="O996" i="5"/>
  <c r="R996" i="5"/>
  <c r="U996" i="5"/>
  <c r="X996" i="5"/>
  <c r="L997" i="5"/>
  <c r="O997" i="5"/>
  <c r="R997" i="5"/>
  <c r="U997" i="5"/>
  <c r="X997" i="5"/>
  <c r="L998" i="5"/>
  <c r="O998" i="5"/>
  <c r="R998" i="5"/>
  <c r="U998" i="5"/>
  <c r="X998" i="5"/>
  <c r="L999" i="5"/>
  <c r="O999" i="5"/>
  <c r="R999" i="5"/>
  <c r="U999" i="5"/>
  <c r="X999" i="5"/>
  <c r="L1000" i="5"/>
  <c r="O1000" i="5"/>
  <c r="R1000" i="5"/>
  <c r="U1000" i="5"/>
  <c r="X1000" i="5"/>
  <c r="L1001" i="5"/>
  <c r="O1001" i="5"/>
  <c r="R1001" i="5"/>
  <c r="U1001" i="5"/>
  <c r="X1001" i="5"/>
  <c r="L1002" i="5"/>
  <c r="O1002" i="5"/>
  <c r="R1002" i="5"/>
  <c r="U1002" i="5"/>
  <c r="X1002" i="5"/>
  <c r="L1003" i="5"/>
  <c r="O1003" i="5"/>
  <c r="R1003" i="5"/>
  <c r="U1003" i="5"/>
  <c r="X1003" i="5"/>
  <c r="L1004" i="5"/>
  <c r="O1004" i="5"/>
  <c r="R1004" i="5"/>
  <c r="U1004" i="5"/>
  <c r="X1004" i="5"/>
  <c r="L1005" i="5"/>
  <c r="O1005" i="5"/>
  <c r="R1005" i="5"/>
  <c r="U1005" i="5"/>
  <c r="X1005" i="5"/>
  <c r="L1006" i="5"/>
  <c r="O1006" i="5"/>
  <c r="R1006" i="5"/>
  <c r="U1006" i="5"/>
  <c r="X1006" i="5"/>
  <c r="L1007" i="5"/>
  <c r="O1007" i="5"/>
  <c r="R1007" i="5"/>
  <c r="U1007" i="5"/>
  <c r="X1007" i="5"/>
  <c r="L1008" i="5"/>
  <c r="O1008" i="5"/>
  <c r="R1008" i="5"/>
  <c r="U1008" i="5"/>
  <c r="X1008" i="5"/>
  <c r="L1009" i="5"/>
  <c r="O1009" i="5"/>
  <c r="R1009" i="5"/>
  <c r="U1009" i="5"/>
  <c r="X1009" i="5"/>
  <c r="X979" i="5"/>
  <c r="U979" i="5"/>
  <c r="R979" i="5"/>
  <c r="O979" i="5"/>
  <c r="L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979" i="5"/>
  <c r="AA1000" i="5" l="1"/>
  <c r="AA992" i="5"/>
  <c r="AA984" i="5"/>
  <c r="AA980" i="5"/>
  <c r="AA1006" i="5"/>
  <c r="AA1008" i="5"/>
  <c r="AA988" i="5"/>
  <c r="AA1004" i="5"/>
  <c r="AA996" i="5"/>
  <c r="AA991" i="5"/>
  <c r="AA983" i="5"/>
  <c r="AA999" i="5"/>
  <c r="AA995" i="5"/>
  <c r="AA993" i="5"/>
  <c r="AA1009" i="5"/>
  <c r="AA1003" i="5"/>
  <c r="AA1007" i="5"/>
  <c r="AA987" i="5"/>
  <c r="AA1005" i="5"/>
  <c r="AA1001" i="5"/>
  <c r="AA998" i="5"/>
  <c r="AA997" i="5"/>
  <c r="AA982" i="5"/>
  <c r="AA981" i="5"/>
  <c r="AA1002" i="5"/>
  <c r="AA994" i="5"/>
  <c r="AA990" i="5"/>
  <c r="AA989" i="5"/>
  <c r="AA986" i="5"/>
  <c r="AA985" i="5"/>
  <c r="AA979" i="5"/>
  <c r="O594" i="5"/>
  <c r="O778" i="5"/>
  <c r="O407" i="5"/>
  <c r="O937" i="5" l="1"/>
  <c r="O938" i="5"/>
  <c r="V898" i="5"/>
  <c r="V311" i="5"/>
  <c r="L923" i="5"/>
  <c r="X978" i="5"/>
  <c r="U978" i="5"/>
  <c r="R978" i="5"/>
  <c r="O978" i="5"/>
  <c r="L978" i="5"/>
  <c r="I978" i="5"/>
  <c r="X977" i="5"/>
  <c r="U977" i="5"/>
  <c r="R977" i="5"/>
  <c r="O977" i="5"/>
  <c r="L977" i="5"/>
  <c r="I977" i="5"/>
  <c r="X976" i="5"/>
  <c r="U976" i="5"/>
  <c r="R976" i="5"/>
  <c r="O976" i="5"/>
  <c r="L976" i="5"/>
  <c r="I976" i="5"/>
  <c r="X975" i="5"/>
  <c r="U975" i="5"/>
  <c r="R975" i="5"/>
  <c r="O975" i="5"/>
  <c r="L975" i="5"/>
  <c r="I975" i="5"/>
  <c r="X974" i="5"/>
  <c r="U974" i="5"/>
  <c r="R974" i="5"/>
  <c r="O974" i="5"/>
  <c r="L974" i="5"/>
  <c r="I974" i="5"/>
  <c r="X973" i="5"/>
  <c r="U973" i="5"/>
  <c r="R973" i="5"/>
  <c r="O973" i="5"/>
  <c r="L973" i="5"/>
  <c r="I973" i="5"/>
  <c r="X972" i="5"/>
  <c r="U972" i="5"/>
  <c r="R972" i="5"/>
  <c r="O972" i="5"/>
  <c r="L972" i="5"/>
  <c r="I972" i="5"/>
  <c r="X971" i="5"/>
  <c r="U971" i="5"/>
  <c r="R971" i="5"/>
  <c r="O971" i="5"/>
  <c r="L971" i="5"/>
  <c r="I971" i="5"/>
  <c r="X970" i="5"/>
  <c r="U970" i="5"/>
  <c r="R970" i="5"/>
  <c r="O970" i="5"/>
  <c r="L970" i="5"/>
  <c r="I970" i="5"/>
  <c r="X969" i="5"/>
  <c r="U969" i="5"/>
  <c r="R969" i="5"/>
  <c r="O969" i="5"/>
  <c r="L969" i="5"/>
  <c r="I969" i="5"/>
  <c r="X968" i="5"/>
  <c r="U968" i="5"/>
  <c r="R968" i="5"/>
  <c r="O968" i="5"/>
  <c r="L968" i="5"/>
  <c r="I968" i="5"/>
  <c r="X967" i="5"/>
  <c r="U967" i="5"/>
  <c r="R967" i="5"/>
  <c r="O967" i="5"/>
  <c r="L967" i="5"/>
  <c r="I967" i="5"/>
  <c r="X966" i="5"/>
  <c r="U966" i="5"/>
  <c r="R966" i="5"/>
  <c r="O966" i="5"/>
  <c r="L966" i="5"/>
  <c r="I966" i="5"/>
  <c r="X965" i="5"/>
  <c r="U965" i="5"/>
  <c r="R965" i="5"/>
  <c r="O965" i="5"/>
  <c r="L965" i="5"/>
  <c r="I965" i="5"/>
  <c r="X964" i="5"/>
  <c r="U964" i="5"/>
  <c r="R964" i="5"/>
  <c r="O964" i="5"/>
  <c r="L964" i="5"/>
  <c r="I964" i="5"/>
  <c r="X963" i="5"/>
  <c r="U963" i="5"/>
  <c r="R963" i="5"/>
  <c r="O963" i="5"/>
  <c r="L963" i="5"/>
  <c r="I963" i="5"/>
  <c r="X962" i="5"/>
  <c r="U962" i="5"/>
  <c r="R962" i="5"/>
  <c r="O962" i="5"/>
  <c r="L962" i="5"/>
  <c r="I962" i="5"/>
  <c r="X961" i="5"/>
  <c r="U961" i="5"/>
  <c r="R961" i="5"/>
  <c r="O961" i="5"/>
  <c r="L961" i="5"/>
  <c r="I961" i="5"/>
  <c r="X960" i="5"/>
  <c r="U960" i="5"/>
  <c r="R960" i="5"/>
  <c r="O960" i="5"/>
  <c r="L960" i="5"/>
  <c r="I960" i="5"/>
  <c r="X959" i="5"/>
  <c r="U959" i="5"/>
  <c r="R959" i="5"/>
  <c r="O959" i="5"/>
  <c r="L959" i="5"/>
  <c r="I959" i="5"/>
  <c r="X958" i="5"/>
  <c r="U958" i="5"/>
  <c r="R958" i="5"/>
  <c r="O958" i="5"/>
  <c r="L958" i="5"/>
  <c r="I958" i="5"/>
  <c r="X957" i="5"/>
  <c r="U957" i="5"/>
  <c r="R957" i="5"/>
  <c r="O957" i="5"/>
  <c r="L957" i="5"/>
  <c r="I957" i="5"/>
  <c r="X956" i="5"/>
  <c r="U956" i="5"/>
  <c r="R956" i="5"/>
  <c r="L956" i="5"/>
  <c r="I956" i="5"/>
  <c r="X955" i="5"/>
  <c r="U955" i="5"/>
  <c r="R955" i="5"/>
  <c r="O955" i="5"/>
  <c r="L955" i="5"/>
  <c r="I955" i="5"/>
  <c r="O893" i="5"/>
  <c r="AA955" i="5" l="1"/>
  <c r="AA959" i="5"/>
  <c r="AA963" i="5"/>
  <c r="AA967" i="5"/>
  <c r="AA971" i="5"/>
  <c r="AA975" i="5"/>
  <c r="AA958" i="5"/>
  <c r="AA970" i="5"/>
  <c r="AA974" i="5"/>
  <c r="AA978" i="5"/>
  <c r="AA957" i="5"/>
  <c r="AA961" i="5"/>
  <c r="AA965" i="5"/>
  <c r="AA969" i="5"/>
  <c r="AA973" i="5"/>
  <c r="AA977" i="5"/>
  <c r="AA962" i="5"/>
  <c r="AA966" i="5"/>
  <c r="AA956" i="5"/>
  <c r="AA960" i="5"/>
  <c r="AA964" i="5"/>
  <c r="AA968" i="5"/>
  <c r="AA972" i="5"/>
  <c r="AA976" i="5"/>
  <c r="X954" i="5"/>
  <c r="U954" i="5"/>
  <c r="R954" i="5"/>
  <c r="O954" i="5"/>
  <c r="L954" i="5"/>
  <c r="X953" i="5"/>
  <c r="U953" i="5"/>
  <c r="R953" i="5"/>
  <c r="O953" i="5"/>
  <c r="L953" i="5"/>
  <c r="X952" i="5"/>
  <c r="U952" i="5"/>
  <c r="R952" i="5"/>
  <c r="O952" i="5"/>
  <c r="L952" i="5"/>
  <c r="X951" i="5"/>
  <c r="U951" i="5"/>
  <c r="R951" i="5"/>
  <c r="O951" i="5"/>
  <c r="L951" i="5"/>
  <c r="X950" i="5"/>
  <c r="U950" i="5"/>
  <c r="R950" i="5"/>
  <c r="O950" i="5"/>
  <c r="L950" i="5"/>
  <c r="X949" i="5"/>
  <c r="U949" i="5"/>
  <c r="R949" i="5"/>
  <c r="O949" i="5"/>
  <c r="L949" i="5"/>
  <c r="X948" i="5"/>
  <c r="U948" i="5"/>
  <c r="R948" i="5"/>
  <c r="O948" i="5"/>
  <c r="L948" i="5"/>
  <c r="X947" i="5"/>
  <c r="U947" i="5"/>
  <c r="R947" i="5"/>
  <c r="O947" i="5"/>
  <c r="L947" i="5"/>
  <c r="X946" i="5"/>
  <c r="U946" i="5"/>
  <c r="R946" i="5"/>
  <c r="O946" i="5"/>
  <c r="L946" i="5"/>
  <c r="X945" i="5"/>
  <c r="U945" i="5"/>
  <c r="R945" i="5"/>
  <c r="O945" i="5"/>
  <c r="L945" i="5"/>
  <c r="X944" i="5"/>
  <c r="U944" i="5"/>
  <c r="R944" i="5"/>
  <c r="O944" i="5"/>
  <c r="L944" i="5"/>
  <c r="X943" i="5"/>
  <c r="U943" i="5"/>
  <c r="R943" i="5"/>
  <c r="O943" i="5"/>
  <c r="L943" i="5"/>
  <c r="X942" i="5"/>
  <c r="U942" i="5"/>
  <c r="R942" i="5"/>
  <c r="O942" i="5"/>
  <c r="L942" i="5"/>
  <c r="X941" i="5"/>
  <c r="U941" i="5"/>
  <c r="R941" i="5"/>
  <c r="O941" i="5"/>
  <c r="L941" i="5"/>
  <c r="X940" i="5"/>
  <c r="U940" i="5"/>
  <c r="R940" i="5"/>
  <c r="O940" i="5"/>
  <c r="L940" i="5"/>
  <c r="X939" i="5"/>
  <c r="U939" i="5"/>
  <c r="R939" i="5"/>
  <c r="O939" i="5"/>
  <c r="L939" i="5"/>
  <c r="X938" i="5"/>
  <c r="U938" i="5"/>
  <c r="R938" i="5"/>
  <c r="L938" i="5"/>
  <c r="X937" i="5"/>
  <c r="U937" i="5"/>
  <c r="R937" i="5"/>
  <c r="L937" i="5"/>
  <c r="X936" i="5"/>
  <c r="U936" i="5"/>
  <c r="R936" i="5"/>
  <c r="O936" i="5"/>
  <c r="L936" i="5"/>
  <c r="X935" i="5"/>
  <c r="U935" i="5"/>
  <c r="R935" i="5"/>
  <c r="O935" i="5"/>
  <c r="L935" i="5"/>
  <c r="X934" i="5"/>
  <c r="U934" i="5"/>
  <c r="R934" i="5"/>
  <c r="O934" i="5"/>
  <c r="L934" i="5"/>
  <c r="X933" i="5"/>
  <c r="U933" i="5"/>
  <c r="R933" i="5"/>
  <c r="O933" i="5"/>
  <c r="L933" i="5"/>
  <c r="X932" i="5"/>
  <c r="U932" i="5"/>
  <c r="R932" i="5"/>
  <c r="O932" i="5"/>
  <c r="L932" i="5"/>
  <c r="X931" i="5"/>
  <c r="U931" i="5"/>
  <c r="R931" i="5"/>
  <c r="O931" i="5"/>
  <c r="L931" i="5"/>
  <c r="X930" i="5"/>
  <c r="U930" i="5"/>
  <c r="R930" i="5"/>
  <c r="O930" i="5"/>
  <c r="L930" i="5"/>
  <c r="X929" i="5"/>
  <c r="U929" i="5"/>
  <c r="R929" i="5"/>
  <c r="O929" i="5"/>
  <c r="L929" i="5"/>
  <c r="X928" i="5"/>
  <c r="U928" i="5"/>
  <c r="R928" i="5"/>
  <c r="O928" i="5"/>
  <c r="L928" i="5"/>
  <c r="X927" i="5"/>
  <c r="U927" i="5"/>
  <c r="R927" i="5"/>
  <c r="O927" i="5"/>
  <c r="L927" i="5"/>
  <c r="X926" i="5"/>
  <c r="U926" i="5"/>
  <c r="R926" i="5"/>
  <c r="O926" i="5"/>
  <c r="L926" i="5"/>
  <c r="X925" i="5"/>
  <c r="U925" i="5"/>
  <c r="R925" i="5"/>
  <c r="O925" i="5"/>
  <c r="L925" i="5"/>
  <c r="X924" i="5"/>
  <c r="U924" i="5"/>
  <c r="R924" i="5"/>
  <c r="O924" i="5"/>
  <c r="L924" i="5"/>
  <c r="X923" i="5"/>
  <c r="U923" i="5"/>
  <c r="R923" i="5"/>
  <c r="O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23" i="5"/>
  <c r="Q523" i="5"/>
  <c r="AA927" i="5" l="1"/>
  <c r="AA931" i="5"/>
  <c r="AA935" i="5"/>
  <c r="AA939" i="5"/>
  <c r="AA942" i="5"/>
  <c r="AA943" i="5"/>
  <c r="AA946" i="5"/>
  <c r="AA947" i="5"/>
  <c r="AA951" i="5"/>
  <c r="AA950" i="5"/>
  <c r="AA923" i="5"/>
  <c r="AA924" i="5"/>
  <c r="AA928" i="5"/>
  <c r="AA932" i="5"/>
  <c r="AA936" i="5"/>
  <c r="AA940" i="5"/>
  <c r="AA925" i="5"/>
  <c r="AA929" i="5"/>
  <c r="AA933" i="5"/>
  <c r="AA937" i="5"/>
  <c r="AA941" i="5"/>
  <c r="AA944" i="5"/>
  <c r="AA945" i="5"/>
  <c r="AA948" i="5"/>
  <c r="AA949" i="5"/>
  <c r="AA952" i="5"/>
  <c r="AA953" i="5"/>
  <c r="AA926" i="5"/>
  <c r="AA930" i="5"/>
  <c r="AA934" i="5"/>
  <c r="AA938" i="5"/>
  <c r="AA954" i="5"/>
  <c r="O275" i="5"/>
  <c r="U898" i="5" l="1"/>
  <c r="L918" i="5" l="1"/>
  <c r="O918" i="5"/>
  <c r="R918" i="5"/>
  <c r="U918" i="5"/>
  <c r="X918" i="5"/>
  <c r="L919" i="5"/>
  <c r="O919" i="5"/>
  <c r="R919" i="5"/>
  <c r="U919" i="5"/>
  <c r="X919" i="5"/>
  <c r="L920" i="5"/>
  <c r="O920" i="5"/>
  <c r="R920" i="5"/>
  <c r="U920" i="5"/>
  <c r="X920" i="5"/>
  <c r="L921" i="5"/>
  <c r="O921" i="5"/>
  <c r="R921" i="5"/>
  <c r="U921" i="5"/>
  <c r="X921" i="5"/>
  <c r="L922" i="5"/>
  <c r="R922" i="5"/>
  <c r="U922" i="5"/>
  <c r="X922" i="5"/>
  <c r="I918" i="5"/>
  <c r="I919" i="5"/>
  <c r="I920" i="5"/>
  <c r="I921" i="5"/>
  <c r="I922" i="5"/>
  <c r="AA920" i="5" l="1"/>
  <c r="AA922" i="5"/>
  <c r="AA921" i="5"/>
  <c r="AA919" i="5"/>
  <c r="AA918" i="5"/>
  <c r="L898" i="5"/>
  <c r="O898" i="5"/>
  <c r="R898" i="5"/>
  <c r="X898" i="5"/>
  <c r="L899" i="5"/>
  <c r="O899" i="5"/>
  <c r="R899" i="5"/>
  <c r="U899" i="5"/>
  <c r="X899" i="5"/>
  <c r="L900" i="5"/>
  <c r="O900" i="5"/>
  <c r="R900" i="5"/>
  <c r="U900" i="5"/>
  <c r="X900" i="5"/>
  <c r="L901" i="5"/>
  <c r="O901" i="5"/>
  <c r="R901" i="5"/>
  <c r="U901" i="5"/>
  <c r="X901" i="5"/>
  <c r="L902" i="5"/>
  <c r="O902" i="5"/>
  <c r="R902" i="5"/>
  <c r="U902" i="5"/>
  <c r="X902" i="5"/>
  <c r="L903" i="5"/>
  <c r="O903" i="5"/>
  <c r="R903" i="5"/>
  <c r="U903" i="5"/>
  <c r="X903" i="5"/>
  <c r="L904" i="5"/>
  <c r="O904" i="5"/>
  <c r="R904" i="5"/>
  <c r="U904" i="5"/>
  <c r="X904" i="5"/>
  <c r="L905" i="5"/>
  <c r="O905" i="5"/>
  <c r="R905" i="5"/>
  <c r="U905" i="5"/>
  <c r="X905" i="5"/>
  <c r="L906" i="5"/>
  <c r="O906" i="5"/>
  <c r="R906" i="5"/>
  <c r="U906" i="5"/>
  <c r="X906" i="5"/>
  <c r="L907" i="5"/>
  <c r="O907" i="5"/>
  <c r="R907" i="5"/>
  <c r="U907" i="5"/>
  <c r="X907" i="5"/>
  <c r="L908" i="5"/>
  <c r="O908" i="5"/>
  <c r="R908" i="5"/>
  <c r="U908" i="5"/>
  <c r="X908" i="5"/>
  <c r="L909" i="5"/>
  <c r="O909" i="5"/>
  <c r="R909" i="5"/>
  <c r="U909" i="5"/>
  <c r="X909" i="5"/>
  <c r="L910" i="5"/>
  <c r="O910" i="5"/>
  <c r="R910" i="5"/>
  <c r="U910" i="5"/>
  <c r="X910" i="5"/>
  <c r="L911" i="5"/>
  <c r="O911" i="5"/>
  <c r="R911" i="5"/>
  <c r="U911" i="5"/>
  <c r="X911" i="5"/>
  <c r="L912" i="5"/>
  <c r="O912" i="5"/>
  <c r="R912" i="5"/>
  <c r="U912" i="5"/>
  <c r="X912" i="5"/>
  <c r="L913" i="5"/>
  <c r="O913" i="5"/>
  <c r="R913" i="5"/>
  <c r="U913" i="5"/>
  <c r="X913" i="5"/>
  <c r="L914" i="5"/>
  <c r="O914" i="5"/>
  <c r="R914" i="5"/>
  <c r="U914" i="5"/>
  <c r="X914" i="5"/>
  <c r="L915" i="5"/>
  <c r="O915" i="5"/>
  <c r="R915" i="5"/>
  <c r="X915" i="5"/>
  <c r="L916" i="5"/>
  <c r="O916" i="5"/>
  <c r="R916" i="5"/>
  <c r="U916" i="5"/>
  <c r="X916" i="5"/>
  <c r="L917" i="5"/>
  <c r="O917" i="5"/>
  <c r="R917" i="5"/>
  <c r="U917" i="5"/>
  <c r="X917" i="5"/>
  <c r="I898" i="5"/>
  <c r="I899" i="5"/>
  <c r="I900" i="5"/>
  <c r="I901" i="5"/>
  <c r="I902" i="5"/>
  <c r="I903" i="5"/>
  <c r="I904" i="5"/>
  <c r="I905" i="5"/>
  <c r="I906" i="5"/>
  <c r="I907" i="5"/>
  <c r="I908" i="5"/>
  <c r="I909" i="5"/>
  <c r="I910" i="5"/>
  <c r="I911" i="5"/>
  <c r="I912" i="5"/>
  <c r="I913" i="5"/>
  <c r="I914" i="5"/>
  <c r="I915" i="5"/>
  <c r="I916" i="5"/>
  <c r="I917" i="5"/>
  <c r="AA898" i="5" l="1"/>
  <c r="AA914" i="5"/>
  <c r="AA906" i="5"/>
  <c r="AA905" i="5"/>
  <c r="AA917" i="5"/>
  <c r="AA910" i="5"/>
  <c r="AA909" i="5"/>
  <c r="AA901" i="5"/>
  <c r="AA899" i="5"/>
  <c r="AA902" i="5"/>
  <c r="AA913" i="5"/>
  <c r="AA916" i="5"/>
  <c r="AA915" i="5"/>
  <c r="AA912" i="5"/>
  <c r="AA911" i="5"/>
  <c r="AA908" i="5"/>
  <c r="AA907" i="5"/>
  <c r="AA904" i="5"/>
  <c r="AA903" i="5"/>
  <c r="AA900" i="5"/>
  <c r="P691" i="5"/>
  <c r="P755" i="5" l="1"/>
  <c r="L846" i="5"/>
  <c r="O846" i="5"/>
  <c r="R846" i="5"/>
  <c r="U846" i="5"/>
  <c r="X846" i="5"/>
  <c r="L847" i="5"/>
  <c r="O847" i="5"/>
  <c r="R847" i="5"/>
  <c r="U847" i="5"/>
  <c r="X847" i="5"/>
  <c r="L848" i="5"/>
  <c r="O848" i="5"/>
  <c r="R848" i="5"/>
  <c r="U848" i="5"/>
  <c r="X848" i="5"/>
  <c r="L849" i="5"/>
  <c r="O849" i="5"/>
  <c r="R849" i="5"/>
  <c r="U849" i="5"/>
  <c r="X849" i="5"/>
  <c r="L850" i="5"/>
  <c r="O850" i="5"/>
  <c r="R850" i="5"/>
  <c r="U850" i="5"/>
  <c r="X850" i="5"/>
  <c r="L851" i="5"/>
  <c r="O851" i="5"/>
  <c r="R851" i="5"/>
  <c r="U851" i="5"/>
  <c r="X851" i="5"/>
  <c r="L852" i="5"/>
  <c r="O852" i="5"/>
  <c r="R852" i="5"/>
  <c r="U852" i="5"/>
  <c r="X852" i="5"/>
  <c r="L853" i="5"/>
  <c r="O853" i="5"/>
  <c r="R853" i="5"/>
  <c r="U853" i="5"/>
  <c r="X853" i="5"/>
  <c r="L854" i="5"/>
  <c r="O854" i="5"/>
  <c r="R854" i="5"/>
  <c r="U854" i="5"/>
  <c r="X854" i="5"/>
  <c r="L855" i="5"/>
  <c r="O855" i="5"/>
  <c r="R855" i="5"/>
  <c r="U855" i="5"/>
  <c r="X855" i="5"/>
  <c r="L856" i="5"/>
  <c r="O856" i="5"/>
  <c r="R856" i="5"/>
  <c r="U856" i="5"/>
  <c r="X856" i="5"/>
  <c r="L857" i="5"/>
  <c r="O857" i="5"/>
  <c r="R857" i="5"/>
  <c r="U857" i="5"/>
  <c r="X857" i="5"/>
  <c r="L858" i="5"/>
  <c r="O858" i="5"/>
  <c r="R858" i="5"/>
  <c r="U858" i="5"/>
  <c r="X858" i="5"/>
  <c r="L859" i="5"/>
  <c r="O859" i="5"/>
  <c r="R859" i="5"/>
  <c r="U859" i="5"/>
  <c r="X859" i="5"/>
  <c r="L860" i="5"/>
  <c r="O860" i="5"/>
  <c r="R860" i="5"/>
  <c r="U860" i="5"/>
  <c r="X860" i="5"/>
  <c r="L861" i="5"/>
  <c r="O861" i="5"/>
  <c r="R861" i="5"/>
  <c r="U861" i="5"/>
  <c r="X861" i="5"/>
  <c r="L862" i="5"/>
  <c r="O862" i="5"/>
  <c r="R862" i="5"/>
  <c r="U862" i="5"/>
  <c r="X862" i="5"/>
  <c r="L863" i="5"/>
  <c r="O863" i="5"/>
  <c r="R863" i="5"/>
  <c r="U863" i="5"/>
  <c r="X863" i="5"/>
  <c r="L864" i="5"/>
  <c r="O864" i="5"/>
  <c r="R864" i="5"/>
  <c r="U864" i="5"/>
  <c r="X864" i="5"/>
  <c r="L865" i="5"/>
  <c r="O865" i="5"/>
  <c r="R865" i="5"/>
  <c r="U865" i="5"/>
  <c r="X865" i="5"/>
  <c r="L866" i="5"/>
  <c r="O866" i="5"/>
  <c r="R866" i="5"/>
  <c r="U866" i="5"/>
  <c r="X866" i="5"/>
  <c r="L867" i="5"/>
  <c r="O867" i="5"/>
  <c r="R867" i="5"/>
  <c r="U867" i="5"/>
  <c r="X867" i="5"/>
  <c r="L868" i="5"/>
  <c r="O868" i="5"/>
  <c r="R868" i="5"/>
  <c r="U868" i="5"/>
  <c r="X868" i="5"/>
  <c r="L869" i="5"/>
  <c r="O869" i="5"/>
  <c r="R869" i="5"/>
  <c r="U869" i="5"/>
  <c r="X869" i="5"/>
  <c r="L870" i="5"/>
  <c r="O870" i="5"/>
  <c r="R870" i="5"/>
  <c r="U870" i="5"/>
  <c r="X870" i="5"/>
  <c r="L871" i="5"/>
  <c r="O871" i="5"/>
  <c r="R871" i="5"/>
  <c r="U871" i="5"/>
  <c r="X871" i="5"/>
  <c r="L872" i="5"/>
  <c r="O872" i="5"/>
  <c r="R872" i="5"/>
  <c r="U872" i="5"/>
  <c r="X872" i="5"/>
  <c r="L873" i="5"/>
  <c r="O873" i="5"/>
  <c r="R873" i="5"/>
  <c r="U873" i="5"/>
  <c r="X873" i="5"/>
  <c r="L874" i="5"/>
  <c r="O874" i="5"/>
  <c r="R874" i="5"/>
  <c r="U874" i="5"/>
  <c r="X874" i="5"/>
  <c r="L875" i="5"/>
  <c r="O875" i="5"/>
  <c r="R875" i="5"/>
  <c r="U875" i="5"/>
  <c r="X875" i="5"/>
  <c r="L876" i="5"/>
  <c r="O876" i="5"/>
  <c r="R876" i="5"/>
  <c r="U876" i="5"/>
  <c r="X876" i="5"/>
  <c r="L877" i="5"/>
  <c r="O877" i="5"/>
  <c r="R877" i="5"/>
  <c r="U877" i="5"/>
  <c r="X877" i="5"/>
  <c r="L878" i="5"/>
  <c r="O878" i="5"/>
  <c r="R878" i="5"/>
  <c r="U878" i="5"/>
  <c r="X878" i="5"/>
  <c r="L879" i="5"/>
  <c r="O879" i="5"/>
  <c r="R879" i="5"/>
  <c r="U879" i="5"/>
  <c r="X879" i="5"/>
  <c r="L880" i="5"/>
  <c r="O880" i="5"/>
  <c r="R880" i="5"/>
  <c r="U880" i="5"/>
  <c r="X880" i="5"/>
  <c r="L881" i="5"/>
  <c r="O881" i="5"/>
  <c r="R881" i="5"/>
  <c r="U881" i="5"/>
  <c r="X881" i="5"/>
  <c r="L882" i="5"/>
  <c r="O882" i="5"/>
  <c r="R882" i="5"/>
  <c r="U882" i="5"/>
  <c r="X882" i="5"/>
  <c r="L883" i="5"/>
  <c r="O883" i="5"/>
  <c r="R883" i="5"/>
  <c r="U883" i="5"/>
  <c r="X883" i="5"/>
  <c r="L884" i="5"/>
  <c r="O884" i="5"/>
  <c r="R884" i="5"/>
  <c r="U884" i="5"/>
  <c r="X884" i="5"/>
  <c r="L885" i="5"/>
  <c r="O885" i="5"/>
  <c r="R885" i="5"/>
  <c r="U885" i="5"/>
  <c r="X885" i="5"/>
  <c r="L886" i="5"/>
  <c r="O886" i="5"/>
  <c r="R886" i="5"/>
  <c r="U886" i="5"/>
  <c r="X886" i="5"/>
  <c r="L887" i="5"/>
  <c r="O887" i="5"/>
  <c r="R887" i="5"/>
  <c r="U887" i="5"/>
  <c r="X887" i="5"/>
  <c r="L888" i="5"/>
  <c r="O888" i="5"/>
  <c r="R888" i="5"/>
  <c r="U888" i="5"/>
  <c r="X888" i="5"/>
  <c r="L889" i="5"/>
  <c r="O889" i="5"/>
  <c r="R889" i="5"/>
  <c r="U889" i="5"/>
  <c r="X889" i="5"/>
  <c r="L890" i="5"/>
  <c r="O890" i="5"/>
  <c r="R890" i="5"/>
  <c r="U890" i="5"/>
  <c r="X890" i="5"/>
  <c r="L891" i="5"/>
  <c r="O891" i="5"/>
  <c r="R891" i="5"/>
  <c r="U891" i="5"/>
  <c r="X891" i="5"/>
  <c r="L892" i="5"/>
  <c r="O892" i="5"/>
  <c r="R892" i="5"/>
  <c r="U892" i="5"/>
  <c r="X892" i="5"/>
  <c r="L893" i="5"/>
  <c r="R893" i="5"/>
  <c r="U893" i="5"/>
  <c r="X893" i="5"/>
  <c r="L894" i="5"/>
  <c r="O894" i="5"/>
  <c r="R894" i="5"/>
  <c r="U894" i="5"/>
  <c r="X894" i="5"/>
  <c r="L895" i="5"/>
  <c r="O895" i="5"/>
  <c r="R895" i="5"/>
  <c r="U895" i="5"/>
  <c r="X895" i="5"/>
  <c r="L896" i="5"/>
  <c r="O896" i="5"/>
  <c r="R896" i="5"/>
  <c r="U896" i="5"/>
  <c r="X896" i="5"/>
  <c r="L897" i="5"/>
  <c r="O897" i="5"/>
  <c r="R897" i="5"/>
  <c r="U897" i="5"/>
  <c r="X897"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AA897" i="5" l="1"/>
  <c r="AA870" i="5"/>
  <c r="AA874" i="5"/>
  <c r="AA858" i="5"/>
  <c r="AA893" i="5"/>
  <c r="AA885" i="5"/>
  <c r="AA881" i="5"/>
  <c r="AA877" i="5"/>
  <c r="AA873" i="5"/>
  <c r="AA869" i="5"/>
  <c r="AA861" i="5"/>
  <c r="AA857" i="5"/>
  <c r="AA853" i="5"/>
  <c r="AA849" i="5"/>
  <c r="AA890" i="5"/>
  <c r="AA889" i="5"/>
  <c r="AA865" i="5"/>
  <c r="AA891" i="5"/>
  <c r="AA886" i="5"/>
  <c r="AA875" i="5"/>
  <c r="AA859" i="5"/>
  <c r="AA854" i="5"/>
  <c r="AA894" i="5"/>
  <c r="AA878" i="5"/>
  <c r="AA862" i="5"/>
  <c r="AA846" i="5"/>
  <c r="AA882" i="5"/>
  <c r="AA866" i="5"/>
  <c r="AA888" i="5"/>
  <c r="AA872" i="5"/>
  <c r="AA856" i="5"/>
  <c r="AA850" i="5"/>
  <c r="AA847" i="5"/>
  <c r="AA863" i="5"/>
  <c r="AA876" i="5"/>
  <c r="AA860" i="5"/>
  <c r="AA892" i="5"/>
  <c r="AA883" i="5"/>
  <c r="AA867" i="5"/>
  <c r="AA851" i="5"/>
  <c r="AA895" i="5"/>
  <c r="AA896" i="5"/>
  <c r="AA880" i="5"/>
  <c r="AA864" i="5"/>
  <c r="AA879" i="5"/>
  <c r="AA887" i="5"/>
  <c r="AA871" i="5"/>
  <c r="AA855" i="5"/>
  <c r="AA884" i="5"/>
  <c r="AA868" i="5"/>
  <c r="AA852" i="5"/>
  <c r="AA848" i="5"/>
  <c r="I845" i="5"/>
  <c r="I844" i="5"/>
  <c r="I843" i="5"/>
  <c r="I842" i="5"/>
  <c r="I841" i="5"/>
  <c r="I840" i="5"/>
  <c r="I839" i="5"/>
  <c r="I838" i="5"/>
  <c r="I837" i="5"/>
  <c r="I836" i="5"/>
  <c r="I835" i="5"/>
  <c r="I834" i="5"/>
  <c r="I833" i="5"/>
  <c r="I832" i="5"/>
  <c r="I831" i="5"/>
  <c r="I829" i="5"/>
  <c r="I828" i="5"/>
  <c r="I827" i="5"/>
  <c r="I826" i="5"/>
  <c r="I825" i="5"/>
  <c r="I824" i="5"/>
  <c r="X845" i="5"/>
  <c r="U845" i="5"/>
  <c r="R845" i="5"/>
  <c r="O845" i="5"/>
  <c r="L845" i="5"/>
  <c r="X844" i="5"/>
  <c r="U844" i="5"/>
  <c r="R844" i="5"/>
  <c r="O844" i="5"/>
  <c r="L844" i="5"/>
  <c r="X843" i="5"/>
  <c r="U843" i="5"/>
  <c r="R843" i="5"/>
  <c r="O843" i="5"/>
  <c r="L843" i="5"/>
  <c r="X842" i="5"/>
  <c r="U842" i="5"/>
  <c r="R842" i="5"/>
  <c r="O842" i="5"/>
  <c r="L842" i="5"/>
  <c r="X841" i="5"/>
  <c r="U841" i="5"/>
  <c r="R841" i="5"/>
  <c r="O841" i="5"/>
  <c r="L841" i="5"/>
  <c r="X840" i="5"/>
  <c r="U840" i="5"/>
  <c r="R840" i="5"/>
  <c r="O840" i="5"/>
  <c r="L840" i="5"/>
  <c r="X839" i="5"/>
  <c r="U839" i="5"/>
  <c r="R839" i="5"/>
  <c r="O839" i="5"/>
  <c r="L839" i="5"/>
  <c r="X838" i="5"/>
  <c r="U838" i="5"/>
  <c r="R838" i="5"/>
  <c r="O838" i="5"/>
  <c r="L838" i="5"/>
  <c r="X837" i="5"/>
  <c r="U837" i="5"/>
  <c r="R837" i="5"/>
  <c r="O837" i="5"/>
  <c r="L837" i="5"/>
  <c r="X836" i="5"/>
  <c r="U836" i="5"/>
  <c r="R836" i="5"/>
  <c r="O836" i="5"/>
  <c r="L836" i="5"/>
  <c r="X835" i="5"/>
  <c r="U835" i="5"/>
  <c r="R835" i="5"/>
  <c r="O835" i="5"/>
  <c r="L835" i="5"/>
  <c r="X834" i="5"/>
  <c r="U834" i="5"/>
  <c r="R834" i="5"/>
  <c r="O834" i="5"/>
  <c r="L834" i="5"/>
  <c r="X833" i="5"/>
  <c r="U833" i="5"/>
  <c r="R833" i="5"/>
  <c r="O833" i="5"/>
  <c r="L833" i="5"/>
  <c r="X832" i="5"/>
  <c r="U832" i="5"/>
  <c r="R832" i="5"/>
  <c r="O832" i="5"/>
  <c r="L832" i="5"/>
  <c r="X831" i="5"/>
  <c r="U831" i="5"/>
  <c r="R831" i="5"/>
  <c r="O831" i="5"/>
  <c r="L831" i="5"/>
  <c r="X830" i="5"/>
  <c r="U830" i="5"/>
  <c r="R830" i="5"/>
  <c r="O830" i="5"/>
  <c r="L830" i="5"/>
  <c r="X829" i="5"/>
  <c r="U829" i="5"/>
  <c r="R829" i="5"/>
  <c r="O829" i="5"/>
  <c r="L829" i="5"/>
  <c r="X828" i="5"/>
  <c r="U828" i="5"/>
  <c r="R828" i="5"/>
  <c r="O828" i="5"/>
  <c r="L828" i="5"/>
  <c r="X827" i="5"/>
  <c r="U827" i="5"/>
  <c r="R827" i="5"/>
  <c r="O827" i="5"/>
  <c r="L827" i="5"/>
  <c r="X826" i="5"/>
  <c r="U826" i="5"/>
  <c r="R826" i="5"/>
  <c r="O826" i="5"/>
  <c r="L826" i="5"/>
  <c r="X825" i="5"/>
  <c r="U825" i="5"/>
  <c r="R825" i="5"/>
  <c r="O825" i="5"/>
  <c r="L825" i="5"/>
  <c r="X824" i="5"/>
  <c r="U824" i="5"/>
  <c r="R824" i="5"/>
  <c r="O824" i="5"/>
  <c r="L824" i="5"/>
  <c r="AA843" i="5" l="1"/>
  <c r="AA826" i="5"/>
  <c r="AA834" i="5"/>
  <c r="AA842" i="5"/>
  <c r="AA830" i="5"/>
  <c r="AA838" i="5"/>
  <c r="AA827" i="5"/>
  <c r="AA844" i="5"/>
  <c r="AA841" i="5"/>
  <c r="AA840" i="5"/>
  <c r="AA839" i="5"/>
  <c r="AA835" i="5"/>
  <c r="AA832" i="5"/>
  <c r="AA831" i="5"/>
  <c r="AA824" i="5"/>
  <c r="AA828" i="5"/>
  <c r="AA845" i="5"/>
  <c r="AA825" i="5"/>
  <c r="AA833" i="5"/>
  <c r="AA836" i="5"/>
  <c r="AA829" i="5"/>
  <c r="AA837" i="5"/>
  <c r="I823" i="5" l="1"/>
  <c r="L823" i="5"/>
  <c r="O823" i="5"/>
  <c r="R823" i="5"/>
  <c r="U823" i="5"/>
  <c r="X823" i="5"/>
  <c r="AA823" i="5" l="1"/>
  <c r="I802" i="5"/>
  <c r="I803" i="5"/>
  <c r="I804" i="5"/>
  <c r="I805" i="5"/>
  <c r="I806" i="5"/>
  <c r="I807" i="5"/>
  <c r="I808" i="5"/>
  <c r="I809" i="5"/>
  <c r="I810" i="5"/>
  <c r="I811" i="5"/>
  <c r="I812" i="5"/>
  <c r="I813" i="5"/>
  <c r="I814" i="5"/>
  <c r="I815" i="5"/>
  <c r="I816" i="5"/>
  <c r="I817" i="5"/>
  <c r="I818" i="5"/>
  <c r="I819" i="5"/>
  <c r="I820" i="5"/>
  <c r="I821" i="5"/>
  <c r="I822" i="5"/>
  <c r="L803" i="5"/>
  <c r="O803" i="5"/>
  <c r="R803" i="5"/>
  <c r="U803" i="5"/>
  <c r="X803" i="5"/>
  <c r="L804" i="5"/>
  <c r="O804" i="5"/>
  <c r="R804" i="5"/>
  <c r="U804" i="5"/>
  <c r="X804" i="5"/>
  <c r="L805" i="5"/>
  <c r="O805" i="5"/>
  <c r="R805" i="5"/>
  <c r="U805" i="5"/>
  <c r="X805" i="5"/>
  <c r="L806" i="5"/>
  <c r="O806" i="5"/>
  <c r="R806" i="5"/>
  <c r="U806" i="5"/>
  <c r="X806" i="5"/>
  <c r="L807" i="5"/>
  <c r="O807" i="5"/>
  <c r="R807" i="5"/>
  <c r="U807" i="5"/>
  <c r="X807" i="5"/>
  <c r="L808" i="5"/>
  <c r="O808" i="5"/>
  <c r="R808" i="5"/>
  <c r="U808" i="5"/>
  <c r="X808" i="5"/>
  <c r="L809" i="5"/>
  <c r="O809" i="5"/>
  <c r="R809" i="5"/>
  <c r="U809" i="5"/>
  <c r="X809" i="5"/>
  <c r="L810" i="5"/>
  <c r="O810" i="5"/>
  <c r="R810" i="5"/>
  <c r="U810" i="5"/>
  <c r="X810" i="5"/>
  <c r="L811" i="5"/>
  <c r="O811" i="5"/>
  <c r="R811" i="5"/>
  <c r="U811" i="5"/>
  <c r="X811" i="5"/>
  <c r="L812" i="5"/>
  <c r="O812" i="5"/>
  <c r="R812" i="5"/>
  <c r="U812" i="5"/>
  <c r="X812" i="5"/>
  <c r="L813" i="5"/>
  <c r="O813" i="5"/>
  <c r="R813" i="5"/>
  <c r="U813" i="5"/>
  <c r="X813" i="5"/>
  <c r="L814" i="5"/>
  <c r="O814" i="5"/>
  <c r="R814" i="5"/>
  <c r="U814" i="5"/>
  <c r="X814" i="5"/>
  <c r="L815" i="5"/>
  <c r="O815" i="5"/>
  <c r="R815" i="5"/>
  <c r="U815" i="5"/>
  <c r="X815" i="5"/>
  <c r="L816" i="5"/>
  <c r="O816" i="5"/>
  <c r="R816" i="5"/>
  <c r="U816" i="5"/>
  <c r="X816" i="5"/>
  <c r="L817" i="5"/>
  <c r="O817" i="5"/>
  <c r="R817" i="5"/>
  <c r="U817" i="5"/>
  <c r="X817" i="5"/>
  <c r="L818" i="5"/>
  <c r="O818" i="5"/>
  <c r="R818" i="5"/>
  <c r="U818" i="5"/>
  <c r="X818" i="5"/>
  <c r="L819" i="5"/>
  <c r="O819" i="5"/>
  <c r="R819" i="5"/>
  <c r="U819" i="5"/>
  <c r="X819" i="5"/>
  <c r="L820" i="5"/>
  <c r="O820" i="5"/>
  <c r="R820" i="5"/>
  <c r="U820" i="5"/>
  <c r="X820" i="5"/>
  <c r="L821" i="5"/>
  <c r="O821" i="5"/>
  <c r="R821" i="5"/>
  <c r="U821" i="5"/>
  <c r="X821" i="5"/>
  <c r="L822" i="5"/>
  <c r="O822" i="5"/>
  <c r="R822" i="5"/>
  <c r="U822" i="5"/>
  <c r="X822" i="5"/>
  <c r="X802" i="5"/>
  <c r="U802" i="5"/>
  <c r="R802" i="5"/>
  <c r="O802" i="5"/>
  <c r="L802" i="5"/>
  <c r="AA807" i="5" l="1"/>
  <c r="AA815" i="5"/>
  <c r="AA817" i="5"/>
  <c r="AA818" i="5"/>
  <c r="AA810" i="5"/>
  <c r="AA821" i="5"/>
  <c r="AA813" i="5"/>
  <c r="AA809" i="5"/>
  <c r="AA805" i="5"/>
  <c r="AA819" i="5"/>
  <c r="AA802" i="5"/>
  <c r="AA822" i="5"/>
  <c r="AA820" i="5"/>
  <c r="AA816" i="5"/>
  <c r="AA814" i="5"/>
  <c r="AA812" i="5"/>
  <c r="AA811" i="5"/>
  <c r="AA808" i="5"/>
  <c r="AA806" i="5"/>
  <c r="AA804" i="5"/>
  <c r="AA803" i="5"/>
  <c r="I759" i="5"/>
  <c r="I760" i="5"/>
  <c r="I761" i="5"/>
  <c r="I762" i="5"/>
  <c r="I763" i="5"/>
  <c r="I764" i="5"/>
  <c r="I765" i="5"/>
  <c r="I766" i="5"/>
  <c r="I767" i="5"/>
  <c r="I768" i="5"/>
  <c r="I769" i="5"/>
  <c r="I770" i="5"/>
  <c r="I771" i="5"/>
  <c r="I772" i="5"/>
  <c r="I773" i="5"/>
  <c r="I774" i="5"/>
  <c r="I775" i="5"/>
  <c r="I776" i="5"/>
  <c r="I777" i="5"/>
  <c r="I779" i="5"/>
  <c r="I780" i="5"/>
  <c r="I781" i="5"/>
  <c r="I782" i="5"/>
  <c r="I783" i="5"/>
  <c r="I784" i="5"/>
  <c r="I785" i="5"/>
  <c r="I786" i="5"/>
  <c r="I787" i="5"/>
  <c r="I788" i="5"/>
  <c r="I789" i="5"/>
  <c r="I790" i="5"/>
  <c r="I791" i="5"/>
  <c r="I792" i="5"/>
  <c r="I793" i="5"/>
  <c r="I794" i="5"/>
  <c r="I795" i="5"/>
  <c r="I796" i="5"/>
  <c r="I797" i="5"/>
  <c r="I798" i="5"/>
  <c r="I799" i="5"/>
  <c r="I800" i="5"/>
  <c r="I801" i="5"/>
  <c r="L760" i="5"/>
  <c r="O760" i="5"/>
  <c r="R760" i="5"/>
  <c r="U760" i="5"/>
  <c r="X760" i="5"/>
  <c r="L761" i="5"/>
  <c r="O761" i="5"/>
  <c r="R761" i="5"/>
  <c r="U761" i="5"/>
  <c r="X761" i="5"/>
  <c r="L762" i="5"/>
  <c r="O762" i="5"/>
  <c r="R762" i="5"/>
  <c r="U762" i="5"/>
  <c r="X762" i="5"/>
  <c r="L763" i="5"/>
  <c r="O763" i="5"/>
  <c r="R763" i="5"/>
  <c r="U763" i="5"/>
  <c r="X763" i="5"/>
  <c r="L764" i="5"/>
  <c r="O764" i="5"/>
  <c r="R764" i="5"/>
  <c r="U764" i="5"/>
  <c r="X764" i="5"/>
  <c r="L765" i="5"/>
  <c r="O765" i="5"/>
  <c r="R765" i="5"/>
  <c r="U765" i="5"/>
  <c r="X765" i="5"/>
  <c r="L766" i="5"/>
  <c r="O766" i="5"/>
  <c r="R766" i="5"/>
  <c r="U766" i="5"/>
  <c r="X766" i="5"/>
  <c r="L767" i="5"/>
  <c r="O767" i="5"/>
  <c r="R767" i="5"/>
  <c r="U767" i="5"/>
  <c r="X767" i="5"/>
  <c r="L768" i="5"/>
  <c r="O768" i="5"/>
  <c r="R768" i="5"/>
  <c r="U768" i="5"/>
  <c r="X768" i="5"/>
  <c r="L769" i="5"/>
  <c r="O769" i="5"/>
  <c r="R769" i="5"/>
  <c r="U769" i="5"/>
  <c r="X769" i="5"/>
  <c r="L770" i="5"/>
  <c r="O770" i="5"/>
  <c r="R770" i="5"/>
  <c r="U770" i="5"/>
  <c r="X770" i="5"/>
  <c r="L771" i="5"/>
  <c r="O771" i="5"/>
  <c r="R771" i="5"/>
  <c r="U771" i="5"/>
  <c r="X771" i="5"/>
  <c r="L772" i="5"/>
  <c r="O772" i="5"/>
  <c r="R772" i="5"/>
  <c r="U772" i="5"/>
  <c r="X772" i="5"/>
  <c r="L773" i="5"/>
  <c r="O773" i="5"/>
  <c r="R773" i="5"/>
  <c r="U773" i="5"/>
  <c r="X773" i="5"/>
  <c r="L774" i="5"/>
  <c r="O774" i="5"/>
  <c r="R774" i="5"/>
  <c r="U774" i="5"/>
  <c r="X774" i="5"/>
  <c r="L775" i="5"/>
  <c r="O775" i="5"/>
  <c r="R775" i="5"/>
  <c r="U775" i="5"/>
  <c r="X775" i="5"/>
  <c r="L776" i="5"/>
  <c r="O776" i="5"/>
  <c r="R776" i="5"/>
  <c r="U776" i="5"/>
  <c r="X776" i="5"/>
  <c r="L777" i="5"/>
  <c r="O777" i="5"/>
  <c r="R777" i="5"/>
  <c r="U777" i="5"/>
  <c r="X777" i="5"/>
  <c r="L778" i="5"/>
  <c r="R778" i="5"/>
  <c r="U778" i="5"/>
  <c r="X778" i="5"/>
  <c r="L779" i="5"/>
  <c r="O779" i="5"/>
  <c r="R779" i="5"/>
  <c r="U779" i="5"/>
  <c r="X779" i="5"/>
  <c r="L780" i="5"/>
  <c r="O780" i="5"/>
  <c r="R780" i="5"/>
  <c r="U780" i="5"/>
  <c r="X780" i="5"/>
  <c r="L781" i="5"/>
  <c r="O781" i="5"/>
  <c r="R781" i="5"/>
  <c r="U781" i="5"/>
  <c r="X781" i="5"/>
  <c r="L782" i="5"/>
  <c r="O782" i="5"/>
  <c r="R782" i="5"/>
  <c r="U782" i="5"/>
  <c r="X782" i="5"/>
  <c r="L783" i="5"/>
  <c r="O783" i="5"/>
  <c r="R783" i="5"/>
  <c r="U783" i="5"/>
  <c r="X783" i="5"/>
  <c r="L784" i="5"/>
  <c r="O784" i="5"/>
  <c r="R784" i="5"/>
  <c r="U784" i="5"/>
  <c r="X784" i="5"/>
  <c r="L785" i="5"/>
  <c r="O785" i="5"/>
  <c r="R785" i="5"/>
  <c r="U785" i="5"/>
  <c r="X785" i="5"/>
  <c r="L786" i="5"/>
  <c r="O786" i="5"/>
  <c r="R786" i="5"/>
  <c r="U786" i="5"/>
  <c r="X786" i="5"/>
  <c r="L787" i="5"/>
  <c r="O787" i="5"/>
  <c r="R787" i="5"/>
  <c r="U787" i="5"/>
  <c r="X787" i="5"/>
  <c r="L788" i="5"/>
  <c r="O788" i="5"/>
  <c r="R788" i="5"/>
  <c r="U788" i="5"/>
  <c r="X788" i="5"/>
  <c r="L789" i="5"/>
  <c r="O789" i="5"/>
  <c r="R789" i="5"/>
  <c r="U789" i="5"/>
  <c r="X789" i="5"/>
  <c r="L790" i="5"/>
  <c r="O790" i="5"/>
  <c r="R790" i="5"/>
  <c r="U790" i="5"/>
  <c r="X790" i="5"/>
  <c r="L791" i="5"/>
  <c r="O791" i="5"/>
  <c r="R791" i="5"/>
  <c r="U791" i="5"/>
  <c r="X791" i="5"/>
  <c r="L792" i="5"/>
  <c r="O792" i="5"/>
  <c r="R792" i="5"/>
  <c r="U792" i="5"/>
  <c r="X792" i="5"/>
  <c r="L793" i="5"/>
  <c r="O793" i="5"/>
  <c r="R793" i="5"/>
  <c r="U793" i="5"/>
  <c r="X793" i="5"/>
  <c r="L794" i="5"/>
  <c r="O794" i="5"/>
  <c r="R794" i="5"/>
  <c r="U794" i="5"/>
  <c r="X794" i="5"/>
  <c r="L795" i="5"/>
  <c r="O795" i="5"/>
  <c r="R795" i="5"/>
  <c r="U795" i="5"/>
  <c r="X795" i="5"/>
  <c r="L796" i="5"/>
  <c r="O796" i="5"/>
  <c r="R796" i="5"/>
  <c r="U796" i="5"/>
  <c r="X796" i="5"/>
  <c r="L797" i="5"/>
  <c r="O797" i="5"/>
  <c r="R797" i="5"/>
  <c r="U797" i="5"/>
  <c r="X797" i="5"/>
  <c r="L798" i="5"/>
  <c r="O798" i="5"/>
  <c r="R798" i="5"/>
  <c r="U798" i="5"/>
  <c r="X798" i="5"/>
  <c r="L799" i="5"/>
  <c r="O799" i="5"/>
  <c r="R799" i="5"/>
  <c r="U799" i="5"/>
  <c r="X799" i="5"/>
  <c r="L800" i="5"/>
  <c r="O800" i="5"/>
  <c r="R800" i="5"/>
  <c r="U800" i="5"/>
  <c r="X800" i="5"/>
  <c r="L801" i="5"/>
  <c r="O801" i="5"/>
  <c r="R801" i="5"/>
  <c r="U801" i="5"/>
  <c r="X801" i="5"/>
  <c r="X759" i="5"/>
  <c r="U759" i="5"/>
  <c r="R759" i="5"/>
  <c r="O759" i="5"/>
  <c r="L759" i="5"/>
  <c r="AA778" i="5" l="1"/>
  <c r="AA796" i="5"/>
  <c r="AA788" i="5"/>
  <c r="AA772" i="5"/>
  <c r="AA797" i="5"/>
  <c r="AA789" i="5"/>
  <c r="AA781" i="5"/>
  <c r="AA765" i="5"/>
  <c r="AA762" i="5"/>
  <c r="AA799" i="5"/>
  <c r="AA791" i="5"/>
  <c r="AA783" i="5"/>
  <c r="AA775" i="5"/>
  <c r="AA767" i="5"/>
  <c r="AA792" i="5"/>
  <c r="AA768" i="5"/>
  <c r="AA800" i="5"/>
  <c r="AA776" i="5"/>
  <c r="AA760" i="5"/>
  <c r="AA785" i="5"/>
  <c r="AA777" i="5"/>
  <c r="AA769" i="5"/>
  <c r="AA795" i="5"/>
  <c r="AA784" i="5"/>
  <c r="AA787" i="5"/>
  <c r="AA779" i="5"/>
  <c r="AA771" i="5"/>
  <c r="AA763" i="5"/>
  <c r="AA801" i="5"/>
  <c r="AA798" i="5"/>
  <c r="AA794" i="5"/>
  <c r="AA793" i="5"/>
  <c r="AA790" i="5"/>
  <c r="AA786" i="5"/>
  <c r="AA782" i="5"/>
  <c r="AA780" i="5"/>
  <c r="AA774" i="5"/>
  <c r="AA773" i="5"/>
  <c r="AA770" i="5"/>
  <c r="AA766" i="5"/>
  <c r="AA764" i="5"/>
  <c r="AA761" i="5"/>
  <c r="AA759" i="5"/>
  <c r="I723" i="5" l="1"/>
  <c r="L723" i="5"/>
  <c r="O723" i="5"/>
  <c r="R723" i="5"/>
  <c r="U723" i="5"/>
  <c r="X723" i="5"/>
  <c r="I724" i="5"/>
  <c r="L724" i="5"/>
  <c r="O724" i="5"/>
  <c r="R724" i="5"/>
  <c r="U724" i="5"/>
  <c r="X724" i="5"/>
  <c r="I725" i="5"/>
  <c r="L725" i="5"/>
  <c r="O725" i="5"/>
  <c r="R725" i="5"/>
  <c r="U725" i="5"/>
  <c r="X725" i="5"/>
  <c r="I726" i="5"/>
  <c r="L726" i="5"/>
  <c r="O726" i="5"/>
  <c r="R726" i="5"/>
  <c r="U726" i="5"/>
  <c r="X726" i="5"/>
  <c r="I727" i="5"/>
  <c r="L727" i="5"/>
  <c r="O727" i="5"/>
  <c r="R727" i="5"/>
  <c r="U727" i="5"/>
  <c r="X727" i="5"/>
  <c r="I728" i="5"/>
  <c r="L728" i="5"/>
  <c r="O728" i="5"/>
  <c r="R728" i="5"/>
  <c r="U728" i="5"/>
  <c r="X728" i="5"/>
  <c r="I729" i="5"/>
  <c r="L729" i="5"/>
  <c r="O729" i="5"/>
  <c r="R729" i="5"/>
  <c r="U729" i="5"/>
  <c r="X729" i="5"/>
  <c r="I730" i="5"/>
  <c r="L730" i="5"/>
  <c r="O730" i="5"/>
  <c r="R730" i="5"/>
  <c r="U730" i="5"/>
  <c r="X730" i="5"/>
  <c r="I731" i="5"/>
  <c r="L731" i="5"/>
  <c r="O731" i="5"/>
  <c r="R731" i="5"/>
  <c r="U731" i="5"/>
  <c r="X731" i="5"/>
  <c r="I732" i="5"/>
  <c r="L732" i="5"/>
  <c r="O732" i="5"/>
  <c r="R732" i="5"/>
  <c r="U732" i="5"/>
  <c r="X732" i="5"/>
  <c r="I733" i="5"/>
  <c r="L733" i="5"/>
  <c r="O733" i="5"/>
  <c r="R733" i="5"/>
  <c r="U733" i="5"/>
  <c r="X733" i="5"/>
  <c r="I734" i="5"/>
  <c r="L734" i="5"/>
  <c r="O734" i="5"/>
  <c r="R734" i="5"/>
  <c r="U734" i="5"/>
  <c r="X734" i="5"/>
  <c r="I735" i="5"/>
  <c r="L735" i="5"/>
  <c r="O735" i="5"/>
  <c r="R735" i="5"/>
  <c r="U735" i="5"/>
  <c r="X735" i="5"/>
  <c r="I736" i="5"/>
  <c r="L736" i="5"/>
  <c r="O736" i="5"/>
  <c r="R736" i="5"/>
  <c r="U736" i="5"/>
  <c r="X736" i="5"/>
  <c r="I737" i="5"/>
  <c r="L737" i="5"/>
  <c r="O737" i="5"/>
  <c r="R737" i="5"/>
  <c r="U737" i="5"/>
  <c r="X737" i="5"/>
  <c r="I738" i="5"/>
  <c r="L738" i="5"/>
  <c r="O738" i="5"/>
  <c r="R738" i="5"/>
  <c r="U738" i="5"/>
  <c r="X738" i="5"/>
  <c r="I739" i="5"/>
  <c r="L739" i="5"/>
  <c r="O739" i="5"/>
  <c r="R739" i="5"/>
  <c r="U739" i="5"/>
  <c r="X739" i="5"/>
  <c r="I740" i="5"/>
  <c r="L740" i="5"/>
  <c r="O740" i="5"/>
  <c r="R740" i="5"/>
  <c r="U740" i="5"/>
  <c r="X740" i="5"/>
  <c r="I741" i="5"/>
  <c r="L741" i="5"/>
  <c r="O741" i="5"/>
  <c r="R741" i="5"/>
  <c r="U741" i="5"/>
  <c r="X741" i="5"/>
  <c r="I742" i="5"/>
  <c r="L742" i="5"/>
  <c r="O742" i="5"/>
  <c r="R742" i="5"/>
  <c r="U742" i="5"/>
  <c r="X742" i="5"/>
  <c r="I743" i="5"/>
  <c r="L743" i="5"/>
  <c r="O743" i="5"/>
  <c r="R743" i="5"/>
  <c r="U743" i="5"/>
  <c r="X743" i="5"/>
  <c r="I744" i="5"/>
  <c r="L744" i="5"/>
  <c r="O744" i="5"/>
  <c r="R744" i="5"/>
  <c r="U744" i="5"/>
  <c r="X744" i="5"/>
  <c r="I745" i="5"/>
  <c r="L745" i="5"/>
  <c r="O745" i="5"/>
  <c r="R745" i="5"/>
  <c r="U745" i="5"/>
  <c r="X745" i="5"/>
  <c r="I746" i="5"/>
  <c r="L746" i="5"/>
  <c r="O746" i="5"/>
  <c r="R746" i="5"/>
  <c r="U746" i="5"/>
  <c r="X746" i="5"/>
  <c r="I747" i="5"/>
  <c r="L747" i="5"/>
  <c r="O747" i="5"/>
  <c r="R747" i="5"/>
  <c r="U747" i="5"/>
  <c r="X747" i="5"/>
  <c r="I748" i="5"/>
  <c r="L748" i="5"/>
  <c r="O748" i="5"/>
  <c r="R748" i="5"/>
  <c r="U748" i="5"/>
  <c r="X748" i="5"/>
  <c r="I749" i="5"/>
  <c r="L749" i="5"/>
  <c r="O749" i="5"/>
  <c r="R749" i="5"/>
  <c r="U749" i="5"/>
  <c r="X749" i="5"/>
  <c r="I750" i="5"/>
  <c r="L750" i="5"/>
  <c r="O750" i="5"/>
  <c r="R750" i="5"/>
  <c r="U750" i="5"/>
  <c r="X750" i="5"/>
  <c r="I751" i="5"/>
  <c r="L751" i="5"/>
  <c r="O751" i="5"/>
  <c r="R751" i="5"/>
  <c r="U751" i="5"/>
  <c r="X751" i="5"/>
  <c r="I752" i="5"/>
  <c r="L752" i="5"/>
  <c r="O752" i="5"/>
  <c r="R752" i="5"/>
  <c r="U752" i="5"/>
  <c r="X752" i="5"/>
  <c r="I753" i="5"/>
  <c r="L753" i="5"/>
  <c r="O753" i="5"/>
  <c r="R753" i="5"/>
  <c r="U753" i="5"/>
  <c r="X753" i="5"/>
  <c r="I754" i="5"/>
  <c r="L754" i="5"/>
  <c r="O754" i="5"/>
  <c r="R754" i="5"/>
  <c r="U754" i="5"/>
  <c r="X754" i="5"/>
  <c r="I755" i="5"/>
  <c r="L755" i="5"/>
  <c r="O755" i="5"/>
  <c r="R755" i="5"/>
  <c r="U755" i="5"/>
  <c r="X755" i="5"/>
  <c r="I756" i="5"/>
  <c r="L756" i="5"/>
  <c r="O756" i="5"/>
  <c r="R756" i="5"/>
  <c r="U756" i="5"/>
  <c r="X756" i="5"/>
  <c r="I757" i="5"/>
  <c r="L757" i="5"/>
  <c r="O757" i="5"/>
  <c r="R757" i="5"/>
  <c r="U757" i="5"/>
  <c r="X757" i="5"/>
  <c r="I758" i="5"/>
  <c r="L758" i="5"/>
  <c r="O758" i="5"/>
  <c r="R758" i="5"/>
  <c r="U758" i="5"/>
  <c r="X758" i="5"/>
  <c r="L703" i="5"/>
  <c r="O703" i="5"/>
  <c r="R703" i="5"/>
  <c r="U703" i="5"/>
  <c r="X703" i="5"/>
  <c r="L704" i="5"/>
  <c r="O704" i="5"/>
  <c r="R704" i="5"/>
  <c r="U704" i="5"/>
  <c r="X704" i="5"/>
  <c r="L705" i="5"/>
  <c r="O705" i="5"/>
  <c r="R705" i="5"/>
  <c r="U705" i="5"/>
  <c r="X705" i="5"/>
  <c r="L706" i="5"/>
  <c r="O706" i="5"/>
  <c r="R706" i="5"/>
  <c r="U706" i="5"/>
  <c r="X706" i="5"/>
  <c r="L707" i="5"/>
  <c r="O707" i="5"/>
  <c r="R707" i="5"/>
  <c r="U707" i="5"/>
  <c r="X707" i="5"/>
  <c r="L708" i="5"/>
  <c r="O708" i="5"/>
  <c r="R708" i="5"/>
  <c r="U708" i="5"/>
  <c r="X708" i="5"/>
  <c r="L709" i="5"/>
  <c r="O709" i="5"/>
  <c r="R709" i="5"/>
  <c r="U709" i="5"/>
  <c r="X709" i="5"/>
  <c r="L710" i="5"/>
  <c r="O710" i="5"/>
  <c r="R710" i="5"/>
  <c r="U710" i="5"/>
  <c r="X710" i="5"/>
  <c r="L711" i="5"/>
  <c r="O711" i="5"/>
  <c r="R711" i="5"/>
  <c r="U711" i="5"/>
  <c r="X711" i="5"/>
  <c r="L712" i="5"/>
  <c r="O712" i="5"/>
  <c r="R712" i="5"/>
  <c r="U712" i="5"/>
  <c r="X712" i="5"/>
  <c r="L713" i="5"/>
  <c r="O713" i="5"/>
  <c r="R713" i="5"/>
  <c r="U713" i="5"/>
  <c r="X713" i="5"/>
  <c r="L714" i="5"/>
  <c r="O714" i="5"/>
  <c r="R714" i="5"/>
  <c r="U714" i="5"/>
  <c r="X714" i="5"/>
  <c r="L715" i="5"/>
  <c r="O715" i="5"/>
  <c r="R715" i="5"/>
  <c r="U715" i="5"/>
  <c r="X715" i="5"/>
  <c r="L716" i="5"/>
  <c r="O716" i="5"/>
  <c r="R716" i="5"/>
  <c r="U716" i="5"/>
  <c r="X716" i="5"/>
  <c r="L717" i="5"/>
  <c r="O717" i="5"/>
  <c r="R717" i="5"/>
  <c r="U717" i="5"/>
  <c r="X717" i="5"/>
  <c r="L718" i="5"/>
  <c r="O718" i="5"/>
  <c r="R718" i="5"/>
  <c r="U718" i="5"/>
  <c r="X718" i="5"/>
  <c r="L719" i="5"/>
  <c r="O719" i="5"/>
  <c r="R719" i="5"/>
  <c r="U719" i="5"/>
  <c r="X719" i="5"/>
  <c r="L720" i="5"/>
  <c r="O720" i="5"/>
  <c r="R720" i="5"/>
  <c r="U720" i="5"/>
  <c r="X720" i="5"/>
  <c r="L721" i="5"/>
  <c r="O721" i="5"/>
  <c r="R721" i="5"/>
  <c r="U721" i="5"/>
  <c r="X721" i="5"/>
  <c r="L722" i="5"/>
  <c r="O722" i="5"/>
  <c r="R722" i="5"/>
  <c r="U722" i="5"/>
  <c r="X722" i="5"/>
  <c r="X702" i="5"/>
  <c r="U702" i="5"/>
  <c r="R702" i="5"/>
  <c r="O702" i="5"/>
  <c r="L702" i="5"/>
  <c r="I702" i="5"/>
  <c r="I703" i="5"/>
  <c r="I704" i="5"/>
  <c r="I705" i="5"/>
  <c r="I706" i="5"/>
  <c r="I707" i="5"/>
  <c r="I708" i="5"/>
  <c r="I709" i="5"/>
  <c r="I710" i="5"/>
  <c r="I711" i="5"/>
  <c r="I712" i="5"/>
  <c r="I713" i="5"/>
  <c r="I714" i="5"/>
  <c r="I715" i="5"/>
  <c r="I716" i="5"/>
  <c r="I717" i="5"/>
  <c r="I718" i="5"/>
  <c r="I719" i="5"/>
  <c r="I720" i="5"/>
  <c r="I721" i="5"/>
  <c r="I722" i="5"/>
  <c r="AA725" i="5" l="1"/>
  <c r="AA706" i="5"/>
  <c r="AA722" i="5"/>
  <c r="AA714" i="5"/>
  <c r="AA755" i="5"/>
  <c r="AA747" i="5"/>
  <c r="AA731" i="5"/>
  <c r="AA756" i="5"/>
  <c r="AA748" i="5"/>
  <c r="AA740" i="5"/>
  <c r="AA732" i="5"/>
  <c r="AA726" i="5"/>
  <c r="AA724" i="5"/>
  <c r="AA757" i="5"/>
  <c r="AA749" i="5"/>
  <c r="AA741" i="5"/>
  <c r="AA733" i="5"/>
  <c r="AA727" i="5"/>
  <c r="AA750" i="5"/>
  <c r="AA742" i="5"/>
  <c r="AA734" i="5"/>
  <c r="AA758" i="5"/>
  <c r="AA751" i="5"/>
  <c r="AA743" i="5"/>
  <c r="AA735" i="5"/>
  <c r="AA718" i="5"/>
  <c r="AA702" i="5"/>
  <c r="AA752" i="5"/>
  <c r="AA744" i="5"/>
  <c r="AA736" i="5"/>
  <c r="AA753" i="5"/>
  <c r="AA745" i="5"/>
  <c r="AA737" i="5"/>
  <c r="AA729" i="5"/>
  <c r="AA723" i="5"/>
  <c r="AA710" i="5"/>
  <c r="AA754" i="5"/>
  <c r="AA746" i="5"/>
  <c r="AA738" i="5"/>
  <c r="AA730" i="5"/>
  <c r="AA739" i="5"/>
  <c r="AA728" i="5"/>
  <c r="AA712" i="5"/>
  <c r="AA715" i="5"/>
  <c r="AA713" i="5"/>
  <c r="AA707" i="5"/>
  <c r="AA719" i="5"/>
  <c r="AA704" i="5"/>
  <c r="AA717" i="5"/>
  <c r="AA716" i="5"/>
  <c r="AA711" i="5"/>
  <c r="AA705" i="5"/>
  <c r="AA709" i="5"/>
  <c r="AA708" i="5"/>
  <c r="AA721" i="5"/>
  <c r="AA720" i="5"/>
  <c r="AA703" i="5"/>
  <c r="I679" i="5"/>
  <c r="I680" i="5"/>
  <c r="I681" i="5"/>
  <c r="I682" i="5"/>
  <c r="I683" i="5"/>
  <c r="I684" i="5"/>
  <c r="I685" i="5"/>
  <c r="I686" i="5"/>
  <c r="I687" i="5"/>
  <c r="I688" i="5"/>
  <c r="I689" i="5"/>
  <c r="I690" i="5"/>
  <c r="I691" i="5"/>
  <c r="I692" i="5"/>
  <c r="I693" i="5"/>
  <c r="I694" i="5"/>
  <c r="I695" i="5"/>
  <c r="I696" i="5"/>
  <c r="I697" i="5"/>
  <c r="I698" i="5"/>
  <c r="I699" i="5"/>
  <c r="I700" i="5"/>
  <c r="I701" i="5"/>
  <c r="L680" i="5"/>
  <c r="O680" i="5"/>
  <c r="R680" i="5"/>
  <c r="U680" i="5"/>
  <c r="X680" i="5"/>
  <c r="L681" i="5"/>
  <c r="O681" i="5"/>
  <c r="R681" i="5"/>
  <c r="U681" i="5"/>
  <c r="X681" i="5"/>
  <c r="L682" i="5"/>
  <c r="O682" i="5"/>
  <c r="R682" i="5"/>
  <c r="U682" i="5"/>
  <c r="X682" i="5"/>
  <c r="L683" i="5"/>
  <c r="O683" i="5"/>
  <c r="R683" i="5"/>
  <c r="U683" i="5"/>
  <c r="X683" i="5"/>
  <c r="L684" i="5"/>
  <c r="O684" i="5"/>
  <c r="R684" i="5"/>
  <c r="U684" i="5"/>
  <c r="X684" i="5"/>
  <c r="L685" i="5"/>
  <c r="O685" i="5"/>
  <c r="R685" i="5"/>
  <c r="U685" i="5"/>
  <c r="X685" i="5"/>
  <c r="L686" i="5"/>
  <c r="O686" i="5"/>
  <c r="R686" i="5"/>
  <c r="U686" i="5"/>
  <c r="X686" i="5"/>
  <c r="L687" i="5"/>
  <c r="O687" i="5"/>
  <c r="R687" i="5"/>
  <c r="U687" i="5"/>
  <c r="X687" i="5"/>
  <c r="L688" i="5"/>
  <c r="O688" i="5"/>
  <c r="R688" i="5"/>
  <c r="U688" i="5"/>
  <c r="X688" i="5"/>
  <c r="L689" i="5"/>
  <c r="O689" i="5"/>
  <c r="R689" i="5"/>
  <c r="U689" i="5"/>
  <c r="X689" i="5"/>
  <c r="L690" i="5"/>
  <c r="O690" i="5"/>
  <c r="R690" i="5"/>
  <c r="U690" i="5"/>
  <c r="X690" i="5"/>
  <c r="L691" i="5"/>
  <c r="O691" i="5"/>
  <c r="R691" i="5"/>
  <c r="U691" i="5"/>
  <c r="X691" i="5"/>
  <c r="L692" i="5"/>
  <c r="O692" i="5"/>
  <c r="R692" i="5"/>
  <c r="U692" i="5"/>
  <c r="X692" i="5"/>
  <c r="L693" i="5"/>
  <c r="O693" i="5"/>
  <c r="R693" i="5"/>
  <c r="U693" i="5"/>
  <c r="X693" i="5"/>
  <c r="L694" i="5"/>
  <c r="O694" i="5"/>
  <c r="R694" i="5"/>
  <c r="U694" i="5"/>
  <c r="X694" i="5"/>
  <c r="L695" i="5"/>
  <c r="O695" i="5"/>
  <c r="R695" i="5"/>
  <c r="U695" i="5"/>
  <c r="X695" i="5"/>
  <c r="L696" i="5"/>
  <c r="O696" i="5"/>
  <c r="R696" i="5"/>
  <c r="U696" i="5"/>
  <c r="X696" i="5"/>
  <c r="L697" i="5"/>
  <c r="O697" i="5"/>
  <c r="R697" i="5"/>
  <c r="U697" i="5"/>
  <c r="X697" i="5"/>
  <c r="L698" i="5"/>
  <c r="O698" i="5"/>
  <c r="R698" i="5"/>
  <c r="U698" i="5"/>
  <c r="X698" i="5"/>
  <c r="L699" i="5"/>
  <c r="O699" i="5"/>
  <c r="R699" i="5"/>
  <c r="U699" i="5"/>
  <c r="X699" i="5"/>
  <c r="L700" i="5"/>
  <c r="O700" i="5"/>
  <c r="R700" i="5"/>
  <c r="U700" i="5"/>
  <c r="X700" i="5"/>
  <c r="L701" i="5"/>
  <c r="O701" i="5"/>
  <c r="R701" i="5"/>
  <c r="U701" i="5"/>
  <c r="X701" i="5"/>
  <c r="X679" i="5"/>
  <c r="U679" i="5"/>
  <c r="R679" i="5"/>
  <c r="O679" i="5"/>
  <c r="L679" i="5"/>
  <c r="AA690" i="5" l="1"/>
  <c r="AA682" i="5"/>
  <c r="AA696" i="5"/>
  <c r="AA688" i="5"/>
  <c r="AA694" i="5"/>
  <c r="AA698" i="5"/>
  <c r="AA686" i="5"/>
  <c r="AA701" i="5"/>
  <c r="AA700" i="5"/>
  <c r="AA697" i="5"/>
  <c r="AA693" i="5"/>
  <c r="AA692" i="5"/>
  <c r="AA689" i="5"/>
  <c r="AA685" i="5"/>
  <c r="AA684" i="5"/>
  <c r="AA681" i="5"/>
  <c r="AA680" i="5"/>
  <c r="AA695" i="5"/>
  <c r="AA683" i="5"/>
  <c r="AA679" i="5"/>
  <c r="AA687" i="5"/>
  <c r="AA699" i="5"/>
  <c r="AA691" i="5"/>
  <c r="W311" i="5" l="1"/>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L651" i="5"/>
  <c r="O651" i="5"/>
  <c r="R651" i="5"/>
  <c r="U651" i="5"/>
  <c r="X651" i="5"/>
  <c r="L652" i="5"/>
  <c r="O652" i="5"/>
  <c r="R652" i="5"/>
  <c r="U652" i="5"/>
  <c r="X652" i="5"/>
  <c r="L653" i="5"/>
  <c r="O653" i="5"/>
  <c r="R653" i="5"/>
  <c r="U653" i="5"/>
  <c r="X653" i="5"/>
  <c r="L654" i="5"/>
  <c r="O654" i="5"/>
  <c r="R654" i="5"/>
  <c r="U654" i="5"/>
  <c r="X654" i="5"/>
  <c r="L655" i="5"/>
  <c r="O655" i="5"/>
  <c r="R655" i="5"/>
  <c r="U655" i="5"/>
  <c r="X655" i="5"/>
  <c r="L656" i="5"/>
  <c r="O656" i="5"/>
  <c r="R656" i="5"/>
  <c r="U656" i="5"/>
  <c r="X656" i="5"/>
  <c r="L657" i="5"/>
  <c r="O657" i="5"/>
  <c r="R657" i="5"/>
  <c r="U657" i="5"/>
  <c r="X657" i="5"/>
  <c r="L658" i="5"/>
  <c r="O658" i="5"/>
  <c r="R658" i="5"/>
  <c r="U658" i="5"/>
  <c r="X658" i="5"/>
  <c r="L659" i="5"/>
  <c r="O659" i="5"/>
  <c r="R659" i="5"/>
  <c r="U659" i="5"/>
  <c r="X659" i="5"/>
  <c r="L660" i="5"/>
  <c r="O660" i="5"/>
  <c r="R660" i="5"/>
  <c r="U660" i="5"/>
  <c r="X660" i="5"/>
  <c r="L661" i="5"/>
  <c r="O661" i="5"/>
  <c r="R661" i="5"/>
  <c r="U661" i="5"/>
  <c r="X661" i="5"/>
  <c r="L662" i="5"/>
  <c r="O662" i="5"/>
  <c r="R662" i="5"/>
  <c r="U662" i="5"/>
  <c r="X662" i="5"/>
  <c r="L663" i="5"/>
  <c r="O663" i="5"/>
  <c r="R663" i="5"/>
  <c r="U663" i="5"/>
  <c r="X663" i="5"/>
  <c r="L664" i="5"/>
  <c r="O664" i="5"/>
  <c r="R664" i="5"/>
  <c r="U664" i="5"/>
  <c r="X664" i="5"/>
  <c r="L665" i="5"/>
  <c r="O665" i="5"/>
  <c r="R665" i="5"/>
  <c r="U665" i="5"/>
  <c r="X665" i="5"/>
  <c r="L666" i="5"/>
  <c r="O666" i="5"/>
  <c r="R666" i="5"/>
  <c r="U666" i="5"/>
  <c r="X666" i="5"/>
  <c r="L667" i="5"/>
  <c r="O667" i="5"/>
  <c r="R667" i="5"/>
  <c r="U667" i="5"/>
  <c r="X667" i="5"/>
  <c r="L668" i="5"/>
  <c r="O668" i="5"/>
  <c r="R668" i="5"/>
  <c r="U668" i="5"/>
  <c r="X668" i="5"/>
  <c r="L669" i="5"/>
  <c r="O669" i="5"/>
  <c r="R669" i="5"/>
  <c r="U669" i="5"/>
  <c r="X669" i="5"/>
  <c r="L670" i="5"/>
  <c r="O670" i="5"/>
  <c r="R670" i="5"/>
  <c r="U670" i="5"/>
  <c r="X670" i="5"/>
  <c r="L671" i="5"/>
  <c r="O671" i="5"/>
  <c r="R671" i="5"/>
  <c r="U671" i="5"/>
  <c r="X671" i="5"/>
  <c r="L672" i="5"/>
  <c r="O672" i="5"/>
  <c r="R672" i="5"/>
  <c r="U672" i="5"/>
  <c r="X672" i="5"/>
  <c r="L673" i="5"/>
  <c r="O673" i="5"/>
  <c r="R673" i="5"/>
  <c r="U673" i="5"/>
  <c r="X673" i="5"/>
  <c r="L674" i="5"/>
  <c r="O674" i="5"/>
  <c r="R674" i="5"/>
  <c r="U674" i="5"/>
  <c r="X674" i="5"/>
  <c r="L675" i="5"/>
  <c r="O675" i="5"/>
  <c r="R675" i="5"/>
  <c r="U675" i="5"/>
  <c r="X675" i="5"/>
  <c r="L676" i="5"/>
  <c r="O676" i="5"/>
  <c r="R676" i="5"/>
  <c r="U676" i="5"/>
  <c r="X676" i="5"/>
  <c r="L677" i="5"/>
  <c r="O677" i="5"/>
  <c r="R677" i="5"/>
  <c r="U677" i="5"/>
  <c r="X677" i="5"/>
  <c r="L678" i="5"/>
  <c r="O678" i="5"/>
  <c r="R678" i="5"/>
  <c r="U678" i="5"/>
  <c r="X678" i="5"/>
  <c r="X650" i="5"/>
  <c r="U650" i="5"/>
  <c r="R650" i="5"/>
  <c r="O650" i="5"/>
  <c r="L650" i="5"/>
  <c r="AA651" i="5" l="1"/>
  <c r="AA669" i="5"/>
  <c r="AA661" i="5"/>
  <c r="AA655" i="5"/>
  <c r="AA673" i="5"/>
  <c r="AA665" i="5"/>
  <c r="AA652" i="5"/>
  <c r="AA677" i="5"/>
  <c r="AA657" i="5"/>
  <c r="AA672" i="5"/>
  <c r="AA664" i="5"/>
  <c r="AA656" i="5"/>
  <c r="AA653" i="5"/>
  <c r="AA659" i="5"/>
  <c r="AA676" i="5"/>
  <c r="AA668" i="5"/>
  <c r="AA660" i="5"/>
  <c r="AA678" i="5"/>
  <c r="AA674" i="5"/>
  <c r="AA670" i="5"/>
  <c r="AA666" i="5"/>
  <c r="AA662" i="5"/>
  <c r="AA658" i="5"/>
  <c r="AA654" i="5"/>
  <c r="AA671" i="5"/>
  <c r="AA663" i="5"/>
  <c r="AA650" i="5"/>
  <c r="AA675" i="5"/>
  <c r="AA667"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L614" i="5"/>
  <c r="O614" i="5"/>
  <c r="R614" i="5"/>
  <c r="U614" i="5"/>
  <c r="X614" i="5"/>
  <c r="L615" i="5"/>
  <c r="O615" i="5"/>
  <c r="R615" i="5"/>
  <c r="U615" i="5"/>
  <c r="X615" i="5"/>
  <c r="L616" i="5"/>
  <c r="O616" i="5"/>
  <c r="R616" i="5"/>
  <c r="U616" i="5"/>
  <c r="X616" i="5"/>
  <c r="L617" i="5"/>
  <c r="O617" i="5"/>
  <c r="R617" i="5"/>
  <c r="U617" i="5"/>
  <c r="X617" i="5"/>
  <c r="L618" i="5"/>
  <c r="O618" i="5"/>
  <c r="R618" i="5"/>
  <c r="U618" i="5"/>
  <c r="X618" i="5"/>
  <c r="L619" i="5"/>
  <c r="O619" i="5"/>
  <c r="R619" i="5"/>
  <c r="U619" i="5"/>
  <c r="X619" i="5"/>
  <c r="L620" i="5"/>
  <c r="O620" i="5"/>
  <c r="R620" i="5"/>
  <c r="U620" i="5"/>
  <c r="X620" i="5"/>
  <c r="L621" i="5"/>
  <c r="O621" i="5"/>
  <c r="R621" i="5"/>
  <c r="U621" i="5"/>
  <c r="X621" i="5"/>
  <c r="L622" i="5"/>
  <c r="O622" i="5"/>
  <c r="R622" i="5"/>
  <c r="U622" i="5"/>
  <c r="X622" i="5"/>
  <c r="L623" i="5"/>
  <c r="O623" i="5"/>
  <c r="R623" i="5"/>
  <c r="U623" i="5"/>
  <c r="X623" i="5"/>
  <c r="L624" i="5"/>
  <c r="O624" i="5"/>
  <c r="R624" i="5"/>
  <c r="U624" i="5"/>
  <c r="X624" i="5"/>
  <c r="L625" i="5"/>
  <c r="O625" i="5"/>
  <c r="R625" i="5"/>
  <c r="U625" i="5"/>
  <c r="X625" i="5"/>
  <c r="L626" i="5"/>
  <c r="O626" i="5"/>
  <c r="R626" i="5"/>
  <c r="U626" i="5"/>
  <c r="X626" i="5"/>
  <c r="L627" i="5"/>
  <c r="O627" i="5"/>
  <c r="R627" i="5"/>
  <c r="U627" i="5"/>
  <c r="X627" i="5"/>
  <c r="L628" i="5"/>
  <c r="O628" i="5"/>
  <c r="R628" i="5"/>
  <c r="U628" i="5"/>
  <c r="X628" i="5"/>
  <c r="L629" i="5"/>
  <c r="O629" i="5"/>
  <c r="R629" i="5"/>
  <c r="U629" i="5"/>
  <c r="X629" i="5"/>
  <c r="L630" i="5"/>
  <c r="O630" i="5"/>
  <c r="R630" i="5"/>
  <c r="U630" i="5"/>
  <c r="X630" i="5"/>
  <c r="L631" i="5"/>
  <c r="O631" i="5"/>
  <c r="R631" i="5"/>
  <c r="U631" i="5"/>
  <c r="X631" i="5"/>
  <c r="L632" i="5"/>
  <c r="O632" i="5"/>
  <c r="R632" i="5"/>
  <c r="U632" i="5"/>
  <c r="X632" i="5"/>
  <c r="L633" i="5"/>
  <c r="O633" i="5"/>
  <c r="R633" i="5"/>
  <c r="U633" i="5"/>
  <c r="X633" i="5"/>
  <c r="L634" i="5"/>
  <c r="O634" i="5"/>
  <c r="R634" i="5"/>
  <c r="U634" i="5"/>
  <c r="X634" i="5"/>
  <c r="L635" i="5"/>
  <c r="O635" i="5"/>
  <c r="R635" i="5"/>
  <c r="U635" i="5"/>
  <c r="X635" i="5"/>
  <c r="L636" i="5"/>
  <c r="O636" i="5"/>
  <c r="R636" i="5"/>
  <c r="U636" i="5"/>
  <c r="X636" i="5"/>
  <c r="L637" i="5"/>
  <c r="O637" i="5"/>
  <c r="R637" i="5"/>
  <c r="U637" i="5"/>
  <c r="X637" i="5"/>
  <c r="L638" i="5"/>
  <c r="O638" i="5"/>
  <c r="R638" i="5"/>
  <c r="U638" i="5"/>
  <c r="X638" i="5"/>
  <c r="L639" i="5"/>
  <c r="O639" i="5"/>
  <c r="R639" i="5"/>
  <c r="U639" i="5"/>
  <c r="X639" i="5"/>
  <c r="L640" i="5"/>
  <c r="O640" i="5"/>
  <c r="R640" i="5"/>
  <c r="U640" i="5"/>
  <c r="X640" i="5"/>
  <c r="L641" i="5"/>
  <c r="O641" i="5"/>
  <c r="R641" i="5"/>
  <c r="U641" i="5"/>
  <c r="X641" i="5"/>
  <c r="L642" i="5"/>
  <c r="O642" i="5"/>
  <c r="R642" i="5"/>
  <c r="U642" i="5"/>
  <c r="X642" i="5"/>
  <c r="L643" i="5"/>
  <c r="O643" i="5"/>
  <c r="R643" i="5"/>
  <c r="U643" i="5"/>
  <c r="X643" i="5"/>
  <c r="L644" i="5"/>
  <c r="O644" i="5"/>
  <c r="R644" i="5"/>
  <c r="U644" i="5"/>
  <c r="X644" i="5"/>
  <c r="L645" i="5"/>
  <c r="O645" i="5"/>
  <c r="R645" i="5"/>
  <c r="U645" i="5"/>
  <c r="X645" i="5"/>
  <c r="L646" i="5"/>
  <c r="O646" i="5"/>
  <c r="R646" i="5"/>
  <c r="U646" i="5"/>
  <c r="X646" i="5"/>
  <c r="L647" i="5"/>
  <c r="O647" i="5"/>
  <c r="R647" i="5"/>
  <c r="U647" i="5"/>
  <c r="X647" i="5"/>
  <c r="L648" i="5"/>
  <c r="O648" i="5"/>
  <c r="R648" i="5"/>
  <c r="U648" i="5"/>
  <c r="X648" i="5"/>
  <c r="L649" i="5"/>
  <c r="O649" i="5"/>
  <c r="R649" i="5"/>
  <c r="U649" i="5"/>
  <c r="X649" i="5"/>
  <c r="X613" i="5"/>
  <c r="U613" i="5"/>
  <c r="R613" i="5"/>
  <c r="O613" i="5"/>
  <c r="L613" i="5"/>
  <c r="I523" i="5"/>
  <c r="AA649" i="5" l="1"/>
  <c r="AA637" i="5"/>
  <c r="AA625" i="5"/>
  <c r="AA617" i="5"/>
  <c r="AA641" i="5"/>
  <c r="AA629" i="5"/>
  <c r="AA621" i="5"/>
  <c r="AA645" i="5"/>
  <c r="AA633" i="5"/>
  <c r="AA642" i="5"/>
  <c r="AA638" i="5"/>
  <c r="AA630" i="5"/>
  <c r="AA626" i="5"/>
  <c r="AA622" i="5"/>
  <c r="AA618" i="5"/>
  <c r="AA646" i="5"/>
  <c r="AA631" i="5"/>
  <c r="AA643" i="5"/>
  <c r="AA614" i="5"/>
  <c r="AA634" i="5"/>
  <c r="AA647" i="5"/>
  <c r="AA644" i="5"/>
  <c r="AA639" i="5"/>
  <c r="AA635" i="5"/>
  <c r="AA628" i="5"/>
  <c r="AA627" i="5"/>
  <c r="AA623" i="5"/>
  <c r="AA619" i="5"/>
  <c r="AA615" i="5"/>
  <c r="AA613" i="5"/>
  <c r="AA648" i="5"/>
  <c r="AA632" i="5"/>
  <c r="AA616" i="5"/>
  <c r="AA636" i="5"/>
  <c r="AA620" i="5"/>
  <c r="AA640" i="5"/>
  <c r="AA624"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L574" i="5"/>
  <c r="O574" i="5"/>
  <c r="R574" i="5"/>
  <c r="U574" i="5"/>
  <c r="X574" i="5"/>
  <c r="L575" i="5"/>
  <c r="O575" i="5"/>
  <c r="R575" i="5"/>
  <c r="U575" i="5"/>
  <c r="X575" i="5"/>
  <c r="L576" i="5"/>
  <c r="O576" i="5"/>
  <c r="R576" i="5"/>
  <c r="U576" i="5"/>
  <c r="X576" i="5"/>
  <c r="L577" i="5"/>
  <c r="O577" i="5"/>
  <c r="R577" i="5"/>
  <c r="U577" i="5"/>
  <c r="X577" i="5"/>
  <c r="L578" i="5"/>
  <c r="O578" i="5"/>
  <c r="R578" i="5"/>
  <c r="U578" i="5"/>
  <c r="X578" i="5"/>
  <c r="L579" i="5"/>
  <c r="O579" i="5"/>
  <c r="R579" i="5"/>
  <c r="U579" i="5"/>
  <c r="X579" i="5"/>
  <c r="L580" i="5"/>
  <c r="O580" i="5"/>
  <c r="R580" i="5"/>
  <c r="U580" i="5"/>
  <c r="X580" i="5"/>
  <c r="L581" i="5"/>
  <c r="O581" i="5"/>
  <c r="R581" i="5"/>
  <c r="U581" i="5"/>
  <c r="X581" i="5"/>
  <c r="L582" i="5"/>
  <c r="O582" i="5"/>
  <c r="R582" i="5"/>
  <c r="U582" i="5"/>
  <c r="X582" i="5"/>
  <c r="L583" i="5"/>
  <c r="O583" i="5"/>
  <c r="R583" i="5"/>
  <c r="U583" i="5"/>
  <c r="X583" i="5"/>
  <c r="L584" i="5"/>
  <c r="O584" i="5"/>
  <c r="R584" i="5"/>
  <c r="U584" i="5"/>
  <c r="X584" i="5"/>
  <c r="L585" i="5"/>
  <c r="O585" i="5"/>
  <c r="R585" i="5"/>
  <c r="U585" i="5"/>
  <c r="X585" i="5"/>
  <c r="L586" i="5"/>
  <c r="O586" i="5"/>
  <c r="R586" i="5"/>
  <c r="U586" i="5"/>
  <c r="X586" i="5"/>
  <c r="L587" i="5"/>
  <c r="O587" i="5"/>
  <c r="R587" i="5"/>
  <c r="U587" i="5"/>
  <c r="X587" i="5"/>
  <c r="L588" i="5"/>
  <c r="O588" i="5"/>
  <c r="R588" i="5"/>
  <c r="U588" i="5"/>
  <c r="X588" i="5"/>
  <c r="L589" i="5"/>
  <c r="O589" i="5"/>
  <c r="R589" i="5"/>
  <c r="U589" i="5"/>
  <c r="X589" i="5"/>
  <c r="L590" i="5"/>
  <c r="O590" i="5"/>
  <c r="R590" i="5"/>
  <c r="U590" i="5"/>
  <c r="X590" i="5"/>
  <c r="L591" i="5"/>
  <c r="O591" i="5"/>
  <c r="R591" i="5"/>
  <c r="U591" i="5"/>
  <c r="X591" i="5"/>
  <c r="L592" i="5"/>
  <c r="O592" i="5"/>
  <c r="R592" i="5"/>
  <c r="U592" i="5"/>
  <c r="X592" i="5"/>
  <c r="L593" i="5"/>
  <c r="O593" i="5"/>
  <c r="R593" i="5"/>
  <c r="U593" i="5"/>
  <c r="X593" i="5"/>
  <c r="L594" i="5"/>
  <c r="R594" i="5"/>
  <c r="U594" i="5"/>
  <c r="X594" i="5"/>
  <c r="L595" i="5"/>
  <c r="O595" i="5"/>
  <c r="R595" i="5"/>
  <c r="U595" i="5"/>
  <c r="X595" i="5"/>
  <c r="L596" i="5"/>
  <c r="O596" i="5"/>
  <c r="R596" i="5"/>
  <c r="U596" i="5"/>
  <c r="X596" i="5"/>
  <c r="L597" i="5"/>
  <c r="O597" i="5"/>
  <c r="R597" i="5"/>
  <c r="U597" i="5"/>
  <c r="X597" i="5"/>
  <c r="L598" i="5"/>
  <c r="O598" i="5"/>
  <c r="R598" i="5"/>
  <c r="U598" i="5"/>
  <c r="X598" i="5"/>
  <c r="L599" i="5"/>
  <c r="O599" i="5"/>
  <c r="R599" i="5"/>
  <c r="U599" i="5"/>
  <c r="X599" i="5"/>
  <c r="L600" i="5"/>
  <c r="O600" i="5"/>
  <c r="R600" i="5"/>
  <c r="U600" i="5"/>
  <c r="X600" i="5"/>
  <c r="L601" i="5"/>
  <c r="O601" i="5"/>
  <c r="R601" i="5"/>
  <c r="U601" i="5"/>
  <c r="X601" i="5"/>
  <c r="L602" i="5"/>
  <c r="O602" i="5"/>
  <c r="R602" i="5"/>
  <c r="U602" i="5"/>
  <c r="X602" i="5"/>
  <c r="L603" i="5"/>
  <c r="O603" i="5"/>
  <c r="R603" i="5"/>
  <c r="U603" i="5"/>
  <c r="X603" i="5"/>
  <c r="L604" i="5"/>
  <c r="O604" i="5"/>
  <c r="R604" i="5"/>
  <c r="U604" i="5"/>
  <c r="X604" i="5"/>
  <c r="L605" i="5"/>
  <c r="O605" i="5"/>
  <c r="R605" i="5"/>
  <c r="U605" i="5"/>
  <c r="X605" i="5"/>
  <c r="L606" i="5"/>
  <c r="O606" i="5"/>
  <c r="R606" i="5"/>
  <c r="U606" i="5"/>
  <c r="X606" i="5"/>
  <c r="L607" i="5"/>
  <c r="O607" i="5"/>
  <c r="R607" i="5"/>
  <c r="U607" i="5"/>
  <c r="X607" i="5"/>
  <c r="L608" i="5"/>
  <c r="O608" i="5"/>
  <c r="R608" i="5"/>
  <c r="U608" i="5"/>
  <c r="X608" i="5"/>
  <c r="L609" i="5"/>
  <c r="O609" i="5"/>
  <c r="R609" i="5"/>
  <c r="U609" i="5"/>
  <c r="X609" i="5"/>
  <c r="L610" i="5"/>
  <c r="O610" i="5"/>
  <c r="R610" i="5"/>
  <c r="U610" i="5"/>
  <c r="X610" i="5"/>
  <c r="L611" i="5"/>
  <c r="O611" i="5"/>
  <c r="R611" i="5"/>
  <c r="U611" i="5"/>
  <c r="X611" i="5"/>
  <c r="L612" i="5"/>
  <c r="O612" i="5"/>
  <c r="R612" i="5"/>
  <c r="U612" i="5"/>
  <c r="X612" i="5"/>
  <c r="X573" i="5"/>
  <c r="U573" i="5"/>
  <c r="R573" i="5"/>
  <c r="O573" i="5"/>
  <c r="L573" i="5"/>
  <c r="AA574" i="5" l="1"/>
  <c r="AA598" i="5"/>
  <c r="AA606" i="5"/>
  <c r="AA610" i="5"/>
  <c r="AA581" i="5"/>
  <c r="AA609" i="5"/>
  <c r="AA573" i="5"/>
  <c r="AA585" i="5"/>
  <c r="AA577" i="5"/>
  <c r="AA597" i="5"/>
  <c r="AA602" i="5"/>
  <c r="AA594" i="5"/>
  <c r="AA590" i="5"/>
  <c r="AA586" i="5"/>
  <c r="AA582" i="5"/>
  <c r="AA578" i="5"/>
  <c r="AA612" i="5"/>
  <c r="AA608" i="5"/>
  <c r="AA600" i="5"/>
  <c r="AA584" i="5"/>
  <c r="AA580" i="5"/>
  <c r="AA576" i="5"/>
  <c r="AA604" i="5"/>
  <c r="AA599" i="5"/>
  <c r="AA596" i="5"/>
  <c r="AA592" i="5"/>
  <c r="AA588" i="5"/>
  <c r="AA579" i="5"/>
  <c r="AA595" i="5"/>
  <c r="AA593" i="5"/>
  <c r="AA575" i="5"/>
  <c r="AA611" i="5"/>
  <c r="AA607" i="5"/>
  <c r="AA605" i="5"/>
  <c r="AA587" i="5"/>
  <c r="AA591" i="5"/>
  <c r="AA589" i="5"/>
  <c r="AA603" i="5"/>
  <c r="AA601" i="5"/>
  <c r="AA583" i="5"/>
  <c r="I548" i="5"/>
  <c r="L548" i="5"/>
  <c r="O548" i="5"/>
  <c r="R548" i="5"/>
  <c r="U548" i="5"/>
  <c r="X548" i="5"/>
  <c r="AA548" i="5" l="1"/>
  <c r="I521" i="5"/>
  <c r="I522" i="5"/>
  <c r="I524" i="5"/>
  <c r="I525" i="5"/>
  <c r="I526" i="5"/>
  <c r="I527" i="5"/>
  <c r="I528" i="5"/>
  <c r="I529" i="5"/>
  <c r="I530" i="5"/>
  <c r="I531" i="5"/>
  <c r="I532" i="5"/>
  <c r="I533" i="5"/>
  <c r="I534" i="5"/>
  <c r="I535" i="5"/>
  <c r="I536" i="5"/>
  <c r="I537" i="5"/>
  <c r="I538" i="5"/>
  <c r="I539" i="5"/>
  <c r="I540" i="5"/>
  <c r="I541" i="5"/>
  <c r="I542" i="5"/>
  <c r="I543" i="5"/>
  <c r="I544" i="5"/>
  <c r="I545" i="5"/>
  <c r="I546" i="5"/>
  <c r="I547" i="5"/>
  <c r="I549" i="5"/>
  <c r="I550" i="5"/>
  <c r="I551" i="5"/>
  <c r="I552" i="5"/>
  <c r="I553" i="5"/>
  <c r="I554" i="5"/>
  <c r="I555" i="5"/>
  <c r="I556" i="5"/>
  <c r="I557" i="5"/>
  <c r="I558" i="5"/>
  <c r="I559" i="5"/>
  <c r="I560" i="5"/>
  <c r="I561" i="5"/>
  <c r="I562" i="5"/>
  <c r="I563" i="5"/>
  <c r="I564" i="5"/>
  <c r="I565" i="5"/>
  <c r="I566" i="5"/>
  <c r="I567" i="5"/>
  <c r="I568" i="5"/>
  <c r="I569" i="5"/>
  <c r="I570" i="5"/>
  <c r="I571" i="5"/>
  <c r="I572" i="5"/>
  <c r="L522" i="5"/>
  <c r="O522" i="5"/>
  <c r="R522" i="5"/>
  <c r="U522" i="5"/>
  <c r="X522" i="5"/>
  <c r="L523" i="5"/>
  <c r="O523" i="5"/>
  <c r="R523" i="5"/>
  <c r="U523" i="5"/>
  <c r="X523" i="5"/>
  <c r="L524" i="5"/>
  <c r="O524" i="5"/>
  <c r="R524" i="5"/>
  <c r="U524" i="5"/>
  <c r="X524" i="5"/>
  <c r="L525" i="5"/>
  <c r="O525" i="5"/>
  <c r="R525" i="5"/>
  <c r="U525" i="5"/>
  <c r="X525" i="5"/>
  <c r="L526" i="5"/>
  <c r="O526" i="5"/>
  <c r="R526" i="5"/>
  <c r="U526" i="5"/>
  <c r="X526" i="5"/>
  <c r="L527" i="5"/>
  <c r="O527" i="5"/>
  <c r="R527" i="5"/>
  <c r="U527" i="5"/>
  <c r="X527" i="5"/>
  <c r="L528" i="5"/>
  <c r="O528" i="5"/>
  <c r="R528" i="5"/>
  <c r="U528" i="5"/>
  <c r="X528" i="5"/>
  <c r="L529" i="5"/>
  <c r="O529" i="5"/>
  <c r="R529" i="5"/>
  <c r="U529" i="5"/>
  <c r="X529" i="5"/>
  <c r="L530" i="5"/>
  <c r="O530" i="5"/>
  <c r="R530" i="5"/>
  <c r="U530" i="5"/>
  <c r="X530" i="5"/>
  <c r="L531" i="5"/>
  <c r="O531" i="5"/>
  <c r="R531" i="5"/>
  <c r="U531" i="5"/>
  <c r="X531" i="5"/>
  <c r="L532" i="5"/>
  <c r="O532" i="5"/>
  <c r="R532" i="5"/>
  <c r="U532" i="5"/>
  <c r="X532" i="5"/>
  <c r="L533" i="5"/>
  <c r="O533" i="5"/>
  <c r="R533" i="5"/>
  <c r="U533" i="5"/>
  <c r="X533" i="5"/>
  <c r="L534" i="5"/>
  <c r="O534" i="5"/>
  <c r="R534" i="5"/>
  <c r="U534" i="5"/>
  <c r="X534" i="5"/>
  <c r="L535" i="5"/>
  <c r="O535" i="5"/>
  <c r="R535" i="5"/>
  <c r="U535" i="5"/>
  <c r="X535" i="5"/>
  <c r="L536" i="5"/>
  <c r="O536" i="5"/>
  <c r="R536" i="5"/>
  <c r="U536" i="5"/>
  <c r="X536" i="5"/>
  <c r="L537" i="5"/>
  <c r="O537" i="5"/>
  <c r="R537" i="5"/>
  <c r="U537" i="5"/>
  <c r="X537" i="5"/>
  <c r="L538" i="5"/>
  <c r="O538" i="5"/>
  <c r="R538" i="5"/>
  <c r="U538" i="5"/>
  <c r="X538" i="5"/>
  <c r="L539" i="5"/>
  <c r="O539" i="5"/>
  <c r="R539" i="5"/>
  <c r="U539" i="5"/>
  <c r="X539" i="5"/>
  <c r="L540" i="5"/>
  <c r="O540" i="5"/>
  <c r="R540" i="5"/>
  <c r="U540" i="5"/>
  <c r="X540" i="5"/>
  <c r="L541" i="5"/>
  <c r="O541" i="5"/>
  <c r="R541" i="5"/>
  <c r="U541" i="5"/>
  <c r="X541" i="5"/>
  <c r="L542" i="5"/>
  <c r="O542" i="5"/>
  <c r="R542" i="5"/>
  <c r="U542" i="5"/>
  <c r="X542" i="5"/>
  <c r="L543" i="5"/>
  <c r="O543" i="5"/>
  <c r="R543" i="5"/>
  <c r="U543" i="5"/>
  <c r="X543" i="5"/>
  <c r="L544" i="5"/>
  <c r="O544" i="5"/>
  <c r="R544" i="5"/>
  <c r="U544" i="5"/>
  <c r="X544" i="5"/>
  <c r="L545" i="5"/>
  <c r="O545" i="5"/>
  <c r="R545" i="5"/>
  <c r="U545" i="5"/>
  <c r="X545" i="5"/>
  <c r="L546" i="5"/>
  <c r="O546" i="5"/>
  <c r="R546" i="5"/>
  <c r="U546" i="5"/>
  <c r="X546" i="5"/>
  <c r="L547" i="5"/>
  <c r="O547" i="5"/>
  <c r="R547" i="5"/>
  <c r="U547" i="5"/>
  <c r="X547" i="5"/>
  <c r="L549" i="5"/>
  <c r="O549" i="5"/>
  <c r="R549" i="5"/>
  <c r="U549" i="5"/>
  <c r="X549" i="5"/>
  <c r="L550" i="5"/>
  <c r="O550" i="5"/>
  <c r="R550" i="5"/>
  <c r="U550" i="5"/>
  <c r="X550" i="5"/>
  <c r="L551" i="5"/>
  <c r="O551" i="5"/>
  <c r="R551" i="5"/>
  <c r="U551" i="5"/>
  <c r="X551" i="5"/>
  <c r="L552" i="5"/>
  <c r="O552" i="5"/>
  <c r="R552" i="5"/>
  <c r="U552" i="5"/>
  <c r="X552" i="5"/>
  <c r="L553" i="5"/>
  <c r="O553" i="5"/>
  <c r="R553" i="5"/>
  <c r="U553" i="5"/>
  <c r="X553" i="5"/>
  <c r="L554" i="5"/>
  <c r="O554" i="5"/>
  <c r="R554" i="5"/>
  <c r="U554" i="5"/>
  <c r="X554" i="5"/>
  <c r="L555" i="5"/>
  <c r="O555" i="5"/>
  <c r="R555" i="5"/>
  <c r="U555" i="5"/>
  <c r="X555" i="5"/>
  <c r="L556" i="5"/>
  <c r="O556" i="5"/>
  <c r="R556" i="5"/>
  <c r="U556" i="5"/>
  <c r="X556" i="5"/>
  <c r="L557" i="5"/>
  <c r="O557" i="5"/>
  <c r="R557" i="5"/>
  <c r="U557" i="5"/>
  <c r="X557" i="5"/>
  <c r="L558" i="5"/>
  <c r="O558" i="5"/>
  <c r="R558" i="5"/>
  <c r="U558" i="5"/>
  <c r="X558" i="5"/>
  <c r="L559" i="5"/>
  <c r="O559" i="5"/>
  <c r="R559" i="5"/>
  <c r="U559" i="5"/>
  <c r="X559" i="5"/>
  <c r="L560" i="5"/>
  <c r="O560" i="5"/>
  <c r="R560" i="5"/>
  <c r="U560" i="5"/>
  <c r="X560" i="5"/>
  <c r="L561" i="5"/>
  <c r="O561" i="5"/>
  <c r="R561" i="5"/>
  <c r="U561" i="5"/>
  <c r="X561" i="5"/>
  <c r="L562" i="5"/>
  <c r="O562" i="5"/>
  <c r="R562" i="5"/>
  <c r="U562" i="5"/>
  <c r="X562" i="5"/>
  <c r="L563" i="5"/>
  <c r="O563" i="5"/>
  <c r="R563" i="5"/>
  <c r="U563" i="5"/>
  <c r="X563" i="5"/>
  <c r="L564" i="5"/>
  <c r="O564" i="5"/>
  <c r="R564" i="5"/>
  <c r="U564" i="5"/>
  <c r="X564" i="5"/>
  <c r="L565" i="5"/>
  <c r="O565" i="5"/>
  <c r="R565" i="5"/>
  <c r="U565" i="5"/>
  <c r="X565" i="5"/>
  <c r="L566" i="5"/>
  <c r="O566" i="5"/>
  <c r="R566" i="5"/>
  <c r="U566" i="5"/>
  <c r="X566" i="5"/>
  <c r="L567" i="5"/>
  <c r="O567" i="5"/>
  <c r="R567" i="5"/>
  <c r="U567" i="5"/>
  <c r="X567" i="5"/>
  <c r="L568" i="5"/>
  <c r="O568" i="5"/>
  <c r="R568" i="5"/>
  <c r="U568" i="5"/>
  <c r="X568" i="5"/>
  <c r="L569" i="5"/>
  <c r="O569" i="5"/>
  <c r="R569" i="5"/>
  <c r="U569" i="5"/>
  <c r="X569" i="5"/>
  <c r="L570" i="5"/>
  <c r="O570" i="5"/>
  <c r="R570" i="5"/>
  <c r="U570" i="5"/>
  <c r="X570" i="5"/>
  <c r="L571" i="5"/>
  <c r="O571" i="5"/>
  <c r="R571" i="5"/>
  <c r="U571" i="5"/>
  <c r="X571" i="5"/>
  <c r="L572" i="5"/>
  <c r="O572" i="5"/>
  <c r="R572" i="5"/>
  <c r="U572" i="5"/>
  <c r="X572" i="5"/>
  <c r="X521" i="5"/>
  <c r="U521" i="5"/>
  <c r="R521" i="5"/>
  <c r="O521" i="5"/>
  <c r="L521" i="5"/>
  <c r="AA571" i="5" l="1"/>
  <c r="AA563" i="5"/>
  <c r="AA555" i="5"/>
  <c r="AA547" i="5"/>
  <c r="AA539" i="5"/>
  <c r="AA531" i="5"/>
  <c r="AA523" i="5"/>
  <c r="AA567" i="5"/>
  <c r="AA570" i="5"/>
  <c r="AA566" i="5"/>
  <c r="AA562" i="5"/>
  <c r="AA558" i="5"/>
  <c r="AA554" i="5"/>
  <c r="AA550" i="5"/>
  <c r="AA546" i="5"/>
  <c r="AA542" i="5"/>
  <c r="AA538" i="5"/>
  <c r="AA534" i="5"/>
  <c r="AA530" i="5"/>
  <c r="AA526" i="5"/>
  <c r="AA522" i="5"/>
  <c r="AA549" i="5"/>
  <c r="AA561" i="5"/>
  <c r="AA541" i="5"/>
  <c r="AA521" i="5"/>
  <c r="AA565" i="5"/>
  <c r="AA553" i="5"/>
  <c r="AA537" i="5"/>
  <c r="AA525" i="5"/>
  <c r="AA572" i="5"/>
  <c r="AA568" i="5"/>
  <c r="AA564" i="5"/>
  <c r="AA560" i="5"/>
  <c r="AA556" i="5"/>
  <c r="AA552" i="5"/>
  <c r="AA544" i="5"/>
  <c r="AA540" i="5"/>
  <c r="AA536" i="5"/>
  <c r="AA532" i="5"/>
  <c r="AA528" i="5"/>
  <c r="AA524" i="5"/>
  <c r="AA559" i="5"/>
  <c r="AA569" i="5"/>
  <c r="AA557" i="5"/>
  <c r="AA545" i="5"/>
  <c r="AA533" i="5"/>
  <c r="AA529" i="5"/>
  <c r="AA551" i="5"/>
  <c r="AA543" i="5"/>
  <c r="AA535" i="5"/>
  <c r="AA527" i="5"/>
  <c r="I520" i="5"/>
  <c r="L520" i="5"/>
  <c r="O520" i="5"/>
  <c r="R520" i="5"/>
  <c r="U520" i="5"/>
  <c r="X520" i="5"/>
  <c r="AA520" i="5" l="1"/>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L466" i="5"/>
  <c r="O466" i="5"/>
  <c r="R466" i="5"/>
  <c r="U466" i="5"/>
  <c r="X466" i="5"/>
  <c r="L467" i="5"/>
  <c r="O467" i="5"/>
  <c r="R467" i="5"/>
  <c r="U467" i="5"/>
  <c r="X467" i="5"/>
  <c r="L468" i="5"/>
  <c r="O468" i="5"/>
  <c r="R468" i="5"/>
  <c r="U468" i="5"/>
  <c r="X468" i="5"/>
  <c r="L469" i="5"/>
  <c r="O469" i="5"/>
  <c r="R469" i="5"/>
  <c r="U469" i="5"/>
  <c r="X469" i="5"/>
  <c r="L470" i="5"/>
  <c r="O470" i="5"/>
  <c r="R470" i="5"/>
  <c r="U470" i="5"/>
  <c r="X470" i="5"/>
  <c r="L471" i="5"/>
  <c r="O471" i="5"/>
  <c r="R471" i="5"/>
  <c r="U471" i="5"/>
  <c r="X471" i="5"/>
  <c r="L472" i="5"/>
  <c r="O472" i="5"/>
  <c r="R472" i="5"/>
  <c r="U472" i="5"/>
  <c r="X472" i="5"/>
  <c r="L473" i="5"/>
  <c r="O473" i="5"/>
  <c r="R473" i="5"/>
  <c r="U473" i="5"/>
  <c r="X473" i="5"/>
  <c r="L474" i="5"/>
  <c r="O474" i="5"/>
  <c r="R474" i="5"/>
  <c r="U474" i="5"/>
  <c r="X474" i="5"/>
  <c r="L475" i="5"/>
  <c r="O475" i="5"/>
  <c r="R475" i="5"/>
  <c r="U475" i="5"/>
  <c r="X475" i="5"/>
  <c r="L476" i="5"/>
  <c r="O476" i="5"/>
  <c r="R476" i="5"/>
  <c r="U476" i="5"/>
  <c r="X476" i="5"/>
  <c r="L477" i="5"/>
  <c r="O477" i="5"/>
  <c r="R477" i="5"/>
  <c r="U477" i="5"/>
  <c r="X477" i="5"/>
  <c r="L478" i="5"/>
  <c r="O478" i="5"/>
  <c r="R478" i="5"/>
  <c r="U478" i="5"/>
  <c r="X478" i="5"/>
  <c r="L479" i="5"/>
  <c r="O479" i="5"/>
  <c r="R479" i="5"/>
  <c r="U479" i="5"/>
  <c r="X479" i="5"/>
  <c r="L480" i="5"/>
  <c r="O480" i="5"/>
  <c r="R480" i="5"/>
  <c r="U480" i="5"/>
  <c r="X480" i="5"/>
  <c r="L481" i="5"/>
  <c r="O481" i="5"/>
  <c r="R481" i="5"/>
  <c r="U481" i="5"/>
  <c r="X481" i="5"/>
  <c r="L482" i="5"/>
  <c r="O482" i="5"/>
  <c r="R482" i="5"/>
  <c r="U482" i="5"/>
  <c r="X482" i="5"/>
  <c r="L483" i="5"/>
  <c r="O483" i="5"/>
  <c r="R483" i="5"/>
  <c r="U483" i="5"/>
  <c r="X483" i="5"/>
  <c r="L484" i="5"/>
  <c r="O484" i="5"/>
  <c r="R484" i="5"/>
  <c r="U484" i="5"/>
  <c r="X484" i="5"/>
  <c r="L485" i="5"/>
  <c r="O485" i="5"/>
  <c r="R485" i="5"/>
  <c r="U485" i="5"/>
  <c r="X485" i="5"/>
  <c r="L486" i="5"/>
  <c r="O486" i="5"/>
  <c r="R486" i="5"/>
  <c r="U486" i="5"/>
  <c r="X486" i="5"/>
  <c r="L487" i="5"/>
  <c r="O487" i="5"/>
  <c r="R487" i="5"/>
  <c r="U487" i="5"/>
  <c r="X487" i="5"/>
  <c r="L488" i="5"/>
  <c r="O488" i="5"/>
  <c r="R488" i="5"/>
  <c r="U488" i="5"/>
  <c r="X488" i="5"/>
  <c r="L489" i="5"/>
  <c r="O489" i="5"/>
  <c r="R489" i="5"/>
  <c r="U489" i="5"/>
  <c r="X489" i="5"/>
  <c r="L490" i="5"/>
  <c r="O490" i="5"/>
  <c r="R490" i="5"/>
  <c r="U490" i="5"/>
  <c r="X490" i="5"/>
  <c r="L491" i="5"/>
  <c r="O491" i="5"/>
  <c r="R491" i="5"/>
  <c r="U491" i="5"/>
  <c r="X491" i="5"/>
  <c r="L492" i="5"/>
  <c r="O492" i="5"/>
  <c r="R492" i="5"/>
  <c r="U492" i="5"/>
  <c r="X492" i="5"/>
  <c r="L493" i="5"/>
  <c r="O493" i="5"/>
  <c r="R493" i="5"/>
  <c r="U493" i="5"/>
  <c r="X493" i="5"/>
  <c r="L494" i="5"/>
  <c r="O494" i="5"/>
  <c r="R494" i="5"/>
  <c r="U494" i="5"/>
  <c r="X494" i="5"/>
  <c r="L495" i="5"/>
  <c r="O495" i="5"/>
  <c r="R495" i="5"/>
  <c r="U495" i="5"/>
  <c r="X495" i="5"/>
  <c r="L496" i="5"/>
  <c r="O496" i="5"/>
  <c r="R496" i="5"/>
  <c r="U496" i="5"/>
  <c r="X496" i="5"/>
  <c r="L497" i="5"/>
  <c r="O497" i="5"/>
  <c r="R497" i="5"/>
  <c r="U497" i="5"/>
  <c r="X497" i="5"/>
  <c r="L498" i="5"/>
  <c r="O498" i="5"/>
  <c r="R498" i="5"/>
  <c r="U498" i="5"/>
  <c r="X498" i="5"/>
  <c r="L499" i="5"/>
  <c r="O499" i="5"/>
  <c r="R499" i="5"/>
  <c r="U499" i="5"/>
  <c r="X499" i="5"/>
  <c r="L500" i="5"/>
  <c r="O500" i="5"/>
  <c r="R500" i="5"/>
  <c r="U500" i="5"/>
  <c r="X500" i="5"/>
  <c r="L501" i="5"/>
  <c r="O501" i="5"/>
  <c r="R501" i="5"/>
  <c r="U501" i="5"/>
  <c r="X501" i="5"/>
  <c r="L502" i="5"/>
  <c r="O502" i="5"/>
  <c r="R502" i="5"/>
  <c r="U502" i="5"/>
  <c r="X502" i="5"/>
  <c r="L503" i="5"/>
  <c r="O503" i="5"/>
  <c r="R503" i="5"/>
  <c r="U503" i="5"/>
  <c r="X503" i="5"/>
  <c r="L504" i="5"/>
  <c r="O504" i="5"/>
  <c r="R504" i="5"/>
  <c r="U504" i="5"/>
  <c r="X504" i="5"/>
  <c r="L505" i="5"/>
  <c r="O505" i="5"/>
  <c r="R505" i="5"/>
  <c r="U505" i="5"/>
  <c r="X505" i="5"/>
  <c r="L506" i="5"/>
  <c r="O506" i="5"/>
  <c r="R506" i="5"/>
  <c r="U506" i="5"/>
  <c r="X506" i="5"/>
  <c r="L507" i="5"/>
  <c r="O507" i="5"/>
  <c r="R507" i="5"/>
  <c r="U507" i="5"/>
  <c r="X507" i="5"/>
  <c r="L508" i="5"/>
  <c r="O508" i="5"/>
  <c r="R508" i="5"/>
  <c r="U508" i="5"/>
  <c r="X508" i="5"/>
  <c r="L509" i="5"/>
  <c r="O509" i="5"/>
  <c r="R509" i="5"/>
  <c r="U509" i="5"/>
  <c r="X509" i="5"/>
  <c r="L510" i="5"/>
  <c r="O510" i="5"/>
  <c r="R510" i="5"/>
  <c r="U510" i="5"/>
  <c r="X510" i="5"/>
  <c r="L511" i="5"/>
  <c r="O511" i="5"/>
  <c r="R511" i="5"/>
  <c r="U511" i="5"/>
  <c r="X511" i="5"/>
  <c r="L512" i="5"/>
  <c r="O512" i="5"/>
  <c r="R512" i="5"/>
  <c r="U512" i="5"/>
  <c r="X512" i="5"/>
  <c r="L513" i="5"/>
  <c r="O513" i="5"/>
  <c r="R513" i="5"/>
  <c r="U513" i="5"/>
  <c r="X513" i="5"/>
  <c r="L514" i="5"/>
  <c r="O514" i="5"/>
  <c r="R514" i="5"/>
  <c r="U514" i="5"/>
  <c r="X514" i="5"/>
  <c r="L515" i="5"/>
  <c r="O515" i="5"/>
  <c r="R515" i="5"/>
  <c r="U515" i="5"/>
  <c r="X515" i="5"/>
  <c r="L516" i="5"/>
  <c r="O516" i="5"/>
  <c r="R516" i="5"/>
  <c r="U516" i="5"/>
  <c r="X516" i="5"/>
  <c r="L517" i="5"/>
  <c r="O517" i="5"/>
  <c r="R517" i="5"/>
  <c r="U517" i="5"/>
  <c r="X517" i="5"/>
  <c r="L518" i="5"/>
  <c r="O518" i="5"/>
  <c r="R518" i="5"/>
  <c r="U518" i="5"/>
  <c r="X518" i="5"/>
  <c r="L519" i="5"/>
  <c r="O519" i="5"/>
  <c r="R519" i="5"/>
  <c r="U519" i="5"/>
  <c r="X519" i="5"/>
  <c r="X465" i="5"/>
  <c r="U465" i="5"/>
  <c r="R465" i="5"/>
  <c r="O465" i="5"/>
  <c r="L465" i="5"/>
  <c r="AA468" i="5" l="1"/>
  <c r="AA516" i="5"/>
  <c r="AA508" i="5"/>
  <c r="AA500" i="5"/>
  <c r="AA492" i="5"/>
  <c r="AA484" i="5"/>
  <c r="AA476" i="5"/>
  <c r="AA498" i="5"/>
  <c r="AA504" i="5"/>
  <c r="AA496" i="5"/>
  <c r="AA488" i="5"/>
  <c r="AA472" i="5"/>
  <c r="AA519" i="5"/>
  <c r="AA515" i="5"/>
  <c r="AA511" i="5"/>
  <c r="AA507" i="5"/>
  <c r="AA503" i="5"/>
  <c r="AA499" i="5"/>
  <c r="AA495" i="5"/>
  <c r="AA491" i="5"/>
  <c r="AA487" i="5"/>
  <c r="AA483" i="5"/>
  <c r="AA479" i="5"/>
  <c r="AA475" i="5"/>
  <c r="AA471" i="5"/>
  <c r="AA467" i="5"/>
  <c r="AA494" i="5"/>
  <c r="AA490" i="5"/>
  <c r="AA486" i="5"/>
  <c r="AA482" i="5"/>
  <c r="AA478" i="5"/>
  <c r="AA474" i="5"/>
  <c r="AA470" i="5"/>
  <c r="AA466" i="5"/>
  <c r="AA518" i="5"/>
  <c r="AA506" i="5"/>
  <c r="AA514" i="5"/>
  <c r="AA502" i="5"/>
  <c r="AA517" i="5"/>
  <c r="AA513" i="5"/>
  <c r="AA509" i="5"/>
  <c r="AA505" i="5"/>
  <c r="AA501" i="5"/>
  <c r="AA497" i="5"/>
  <c r="AA493" i="5"/>
  <c r="AA489" i="5"/>
  <c r="AA485" i="5"/>
  <c r="AA481" i="5"/>
  <c r="AA477" i="5"/>
  <c r="AA473" i="5"/>
  <c r="AA469" i="5"/>
  <c r="AA465" i="5"/>
  <c r="AA512" i="5"/>
  <c r="AA480" i="5"/>
  <c r="AA510" i="5"/>
  <c r="I449" i="5"/>
  <c r="I450" i="5"/>
  <c r="I451" i="5"/>
  <c r="I452" i="5"/>
  <c r="I453" i="5"/>
  <c r="I454" i="5"/>
  <c r="I455" i="5"/>
  <c r="I456" i="5"/>
  <c r="I457" i="5"/>
  <c r="I458" i="5"/>
  <c r="I459" i="5"/>
  <c r="I460" i="5"/>
  <c r="I461" i="5"/>
  <c r="I462" i="5"/>
  <c r="I463" i="5"/>
  <c r="I464" i="5"/>
  <c r="X464" i="5"/>
  <c r="U464" i="5"/>
  <c r="R464" i="5"/>
  <c r="O464" i="5"/>
  <c r="L464" i="5"/>
  <c r="X463" i="5"/>
  <c r="U463" i="5"/>
  <c r="R463" i="5"/>
  <c r="O463" i="5"/>
  <c r="L463" i="5"/>
  <c r="X462" i="5"/>
  <c r="U462" i="5"/>
  <c r="R462" i="5"/>
  <c r="O462" i="5"/>
  <c r="L462" i="5"/>
  <c r="X461" i="5"/>
  <c r="U461" i="5"/>
  <c r="R461" i="5"/>
  <c r="O461" i="5"/>
  <c r="L461" i="5"/>
  <c r="X460" i="5"/>
  <c r="U460" i="5"/>
  <c r="R460" i="5"/>
  <c r="O460" i="5"/>
  <c r="L460" i="5"/>
  <c r="X459" i="5"/>
  <c r="U459" i="5"/>
  <c r="R459" i="5"/>
  <c r="O459" i="5"/>
  <c r="L459" i="5"/>
  <c r="X458" i="5"/>
  <c r="U458" i="5"/>
  <c r="R458" i="5"/>
  <c r="O458" i="5"/>
  <c r="L458" i="5"/>
  <c r="X457" i="5"/>
  <c r="U457" i="5"/>
  <c r="R457" i="5"/>
  <c r="O457" i="5"/>
  <c r="L457" i="5"/>
  <c r="X456" i="5"/>
  <c r="U456" i="5"/>
  <c r="R456" i="5"/>
  <c r="O456" i="5"/>
  <c r="L456" i="5"/>
  <c r="X455" i="5"/>
  <c r="U455" i="5"/>
  <c r="R455" i="5"/>
  <c r="O455" i="5"/>
  <c r="L455" i="5"/>
  <c r="X454" i="5"/>
  <c r="U454" i="5"/>
  <c r="R454" i="5"/>
  <c r="O454" i="5"/>
  <c r="L454" i="5"/>
  <c r="X453" i="5"/>
  <c r="U453" i="5"/>
  <c r="R453" i="5"/>
  <c r="O453" i="5"/>
  <c r="L453" i="5"/>
  <c r="X452" i="5"/>
  <c r="U452" i="5"/>
  <c r="R452" i="5"/>
  <c r="O452" i="5"/>
  <c r="L452" i="5"/>
  <c r="X451" i="5"/>
  <c r="U451" i="5"/>
  <c r="R451" i="5"/>
  <c r="O451" i="5"/>
  <c r="L451" i="5"/>
  <c r="X450" i="5"/>
  <c r="U450" i="5"/>
  <c r="R450" i="5"/>
  <c r="O450" i="5"/>
  <c r="L450" i="5"/>
  <c r="X449" i="5"/>
  <c r="U449" i="5"/>
  <c r="R449" i="5"/>
  <c r="O449" i="5"/>
  <c r="L449" i="5"/>
  <c r="X448" i="5"/>
  <c r="U448" i="5"/>
  <c r="R448" i="5"/>
  <c r="O448" i="5"/>
  <c r="L448" i="5"/>
  <c r="I448" i="5"/>
  <c r="X447" i="5"/>
  <c r="U447" i="5"/>
  <c r="R447" i="5"/>
  <c r="O447" i="5"/>
  <c r="L447" i="5"/>
  <c r="I447" i="5"/>
  <c r="X446" i="5"/>
  <c r="U446" i="5"/>
  <c r="R446" i="5"/>
  <c r="O446" i="5"/>
  <c r="L446" i="5"/>
  <c r="I446" i="5"/>
  <c r="X445" i="5"/>
  <c r="U445" i="5"/>
  <c r="R445" i="5"/>
  <c r="O445" i="5"/>
  <c r="L445" i="5"/>
  <c r="I445" i="5"/>
  <c r="X444" i="5"/>
  <c r="U444" i="5"/>
  <c r="R444" i="5"/>
  <c r="O444" i="5"/>
  <c r="L444" i="5"/>
  <c r="I444" i="5"/>
  <c r="X443" i="5"/>
  <c r="U443" i="5"/>
  <c r="R443" i="5"/>
  <c r="O443" i="5"/>
  <c r="L443" i="5"/>
  <c r="I443" i="5"/>
  <c r="X442" i="5"/>
  <c r="U442" i="5"/>
  <c r="R442" i="5"/>
  <c r="O442" i="5"/>
  <c r="L442" i="5"/>
  <c r="I442" i="5"/>
  <c r="X441" i="5"/>
  <c r="U441" i="5"/>
  <c r="R441" i="5"/>
  <c r="O441" i="5"/>
  <c r="L441" i="5"/>
  <c r="I441" i="5"/>
  <c r="X440" i="5"/>
  <c r="U440" i="5"/>
  <c r="R440" i="5"/>
  <c r="O440" i="5"/>
  <c r="L440" i="5"/>
  <c r="I440" i="5"/>
  <c r="X439" i="5"/>
  <c r="U439" i="5"/>
  <c r="R439" i="5"/>
  <c r="O439" i="5"/>
  <c r="L439" i="5"/>
  <c r="I439" i="5"/>
  <c r="X438" i="5"/>
  <c r="U438" i="5"/>
  <c r="R438" i="5"/>
  <c r="O438" i="5"/>
  <c r="L438" i="5"/>
  <c r="I438" i="5"/>
  <c r="X437" i="5"/>
  <c r="U437" i="5"/>
  <c r="R437" i="5"/>
  <c r="O437" i="5"/>
  <c r="L437" i="5"/>
  <c r="I437" i="5"/>
  <c r="X436" i="5"/>
  <c r="U436" i="5"/>
  <c r="R436" i="5"/>
  <c r="O436" i="5"/>
  <c r="L436" i="5"/>
  <c r="I436" i="5"/>
  <c r="X435" i="5"/>
  <c r="U435" i="5"/>
  <c r="R435" i="5"/>
  <c r="O435" i="5"/>
  <c r="L435" i="5"/>
  <c r="I435" i="5"/>
  <c r="X434" i="5"/>
  <c r="U434" i="5"/>
  <c r="R434" i="5"/>
  <c r="O434" i="5"/>
  <c r="L434" i="5"/>
  <c r="I434" i="5"/>
  <c r="X433" i="5"/>
  <c r="U433" i="5"/>
  <c r="R433" i="5"/>
  <c r="O433" i="5"/>
  <c r="L433" i="5"/>
  <c r="I433" i="5"/>
  <c r="X432" i="5"/>
  <c r="U432" i="5"/>
  <c r="R432" i="5"/>
  <c r="O432" i="5"/>
  <c r="L432" i="5"/>
  <c r="I432" i="5"/>
  <c r="X431" i="5"/>
  <c r="U431" i="5"/>
  <c r="R431" i="5"/>
  <c r="O431" i="5"/>
  <c r="L431" i="5"/>
  <c r="I431" i="5"/>
  <c r="X430" i="5"/>
  <c r="U430" i="5"/>
  <c r="R430" i="5"/>
  <c r="O430" i="5"/>
  <c r="L430" i="5"/>
  <c r="I430" i="5"/>
  <c r="X429" i="5"/>
  <c r="U429" i="5"/>
  <c r="R429" i="5"/>
  <c r="O429" i="5"/>
  <c r="L429" i="5"/>
  <c r="I429" i="5"/>
  <c r="X428" i="5"/>
  <c r="U428" i="5"/>
  <c r="R428" i="5"/>
  <c r="O428" i="5"/>
  <c r="L428" i="5"/>
  <c r="I428" i="5"/>
  <c r="X427" i="5"/>
  <c r="U427" i="5"/>
  <c r="R427" i="5"/>
  <c r="O427" i="5"/>
  <c r="L427" i="5"/>
  <c r="I427" i="5"/>
  <c r="X426" i="5"/>
  <c r="U426" i="5"/>
  <c r="R426" i="5"/>
  <c r="O426" i="5"/>
  <c r="L426" i="5"/>
  <c r="I426" i="5"/>
  <c r="X425" i="5"/>
  <c r="U425" i="5"/>
  <c r="R425" i="5"/>
  <c r="O425" i="5"/>
  <c r="L425" i="5"/>
  <c r="I425" i="5"/>
  <c r="X424" i="5"/>
  <c r="U424" i="5"/>
  <c r="R424" i="5"/>
  <c r="O424" i="5"/>
  <c r="L424" i="5"/>
  <c r="I424" i="5"/>
  <c r="X423" i="5"/>
  <c r="U423" i="5"/>
  <c r="R423" i="5"/>
  <c r="O423" i="5"/>
  <c r="L423" i="5"/>
  <c r="I423" i="5"/>
  <c r="X422" i="5"/>
  <c r="U422" i="5"/>
  <c r="R422" i="5"/>
  <c r="O422" i="5"/>
  <c r="L422" i="5"/>
  <c r="I422" i="5"/>
  <c r="X421" i="5"/>
  <c r="U421" i="5"/>
  <c r="R421" i="5"/>
  <c r="O421" i="5"/>
  <c r="L421" i="5"/>
  <c r="I421" i="5"/>
  <c r="X420" i="5"/>
  <c r="U420" i="5"/>
  <c r="R420" i="5"/>
  <c r="O420" i="5"/>
  <c r="L420" i="5"/>
  <c r="I420" i="5"/>
  <c r="X419" i="5"/>
  <c r="U419" i="5"/>
  <c r="R419" i="5"/>
  <c r="O419" i="5"/>
  <c r="L419" i="5"/>
  <c r="I419" i="5"/>
  <c r="X418" i="5"/>
  <c r="U418" i="5"/>
  <c r="R418" i="5"/>
  <c r="O418" i="5"/>
  <c r="L418" i="5"/>
  <c r="I418" i="5"/>
  <c r="X417" i="5"/>
  <c r="U417" i="5"/>
  <c r="R417" i="5"/>
  <c r="O417" i="5"/>
  <c r="L417" i="5"/>
  <c r="I417" i="5"/>
  <c r="X416" i="5"/>
  <c r="U416" i="5"/>
  <c r="R416" i="5"/>
  <c r="O416" i="5"/>
  <c r="L416" i="5"/>
  <c r="I416" i="5"/>
  <c r="X415" i="5"/>
  <c r="U415" i="5"/>
  <c r="R415" i="5"/>
  <c r="O415" i="5"/>
  <c r="L415" i="5"/>
  <c r="I415" i="5"/>
  <c r="X414" i="5"/>
  <c r="U414" i="5"/>
  <c r="R414" i="5"/>
  <c r="O414" i="5"/>
  <c r="L414" i="5"/>
  <c r="I414" i="5"/>
  <c r="X413" i="5"/>
  <c r="U413" i="5"/>
  <c r="R413" i="5"/>
  <c r="O413" i="5"/>
  <c r="L413" i="5"/>
  <c r="I413" i="5"/>
  <c r="X412" i="5"/>
  <c r="U412" i="5"/>
  <c r="R412" i="5"/>
  <c r="O412" i="5"/>
  <c r="L412" i="5"/>
  <c r="I412" i="5"/>
  <c r="X411" i="5"/>
  <c r="U411" i="5"/>
  <c r="R411" i="5"/>
  <c r="O411" i="5"/>
  <c r="L411" i="5"/>
  <c r="I411" i="5"/>
  <c r="X410" i="5"/>
  <c r="U410" i="5"/>
  <c r="R410" i="5"/>
  <c r="O410" i="5"/>
  <c r="L410" i="5"/>
  <c r="I410" i="5"/>
  <c r="X409" i="5"/>
  <c r="U409" i="5"/>
  <c r="R409" i="5"/>
  <c r="O409" i="5"/>
  <c r="L409" i="5"/>
  <c r="I409" i="5"/>
  <c r="X408" i="5"/>
  <c r="U408" i="5"/>
  <c r="R408" i="5"/>
  <c r="O408" i="5"/>
  <c r="L408" i="5"/>
  <c r="I408" i="5"/>
  <c r="X407" i="5"/>
  <c r="U407" i="5"/>
  <c r="R407" i="5"/>
  <c r="L407" i="5"/>
  <c r="I407" i="5"/>
  <c r="X406" i="5"/>
  <c r="U406" i="5"/>
  <c r="R406" i="5"/>
  <c r="O406" i="5"/>
  <c r="L406" i="5"/>
  <c r="I406" i="5"/>
  <c r="X405" i="5"/>
  <c r="U405" i="5"/>
  <c r="R405" i="5"/>
  <c r="O405" i="5"/>
  <c r="L405" i="5"/>
  <c r="I405" i="5"/>
  <c r="X404" i="5"/>
  <c r="U404" i="5"/>
  <c r="R404" i="5"/>
  <c r="O404" i="5"/>
  <c r="L404" i="5"/>
  <c r="I404" i="5"/>
  <c r="X403" i="5"/>
  <c r="U403" i="5"/>
  <c r="R403" i="5"/>
  <c r="O403" i="5"/>
  <c r="L403" i="5"/>
  <c r="I403" i="5"/>
  <c r="X402" i="5"/>
  <c r="U402" i="5"/>
  <c r="R402" i="5"/>
  <c r="O402" i="5"/>
  <c r="L402" i="5"/>
  <c r="I402" i="5"/>
  <c r="X401" i="5"/>
  <c r="U401" i="5"/>
  <c r="R401" i="5"/>
  <c r="O401" i="5"/>
  <c r="L401" i="5"/>
  <c r="I401" i="5"/>
  <c r="X400" i="5"/>
  <c r="U400" i="5"/>
  <c r="R400" i="5"/>
  <c r="O400" i="5"/>
  <c r="L400" i="5"/>
  <c r="I400" i="5"/>
  <c r="X399" i="5"/>
  <c r="U399" i="5"/>
  <c r="R399" i="5"/>
  <c r="O399" i="5"/>
  <c r="L399" i="5"/>
  <c r="I399" i="5"/>
  <c r="X398" i="5"/>
  <c r="U398" i="5"/>
  <c r="R398" i="5"/>
  <c r="O398" i="5"/>
  <c r="L398" i="5"/>
  <c r="I398" i="5"/>
  <c r="X397" i="5"/>
  <c r="U397" i="5"/>
  <c r="R397" i="5"/>
  <c r="O397" i="5"/>
  <c r="L397" i="5"/>
  <c r="I397" i="5"/>
  <c r="X396" i="5"/>
  <c r="U396" i="5"/>
  <c r="R396" i="5"/>
  <c r="O396" i="5"/>
  <c r="L396" i="5"/>
  <c r="I396" i="5"/>
  <c r="X395" i="5"/>
  <c r="U395" i="5"/>
  <c r="R395" i="5"/>
  <c r="O395" i="5"/>
  <c r="L395" i="5"/>
  <c r="I395" i="5"/>
  <c r="X394" i="5"/>
  <c r="U394" i="5"/>
  <c r="R394" i="5"/>
  <c r="O394" i="5"/>
  <c r="L394" i="5"/>
  <c r="I394" i="5"/>
  <c r="X393" i="5"/>
  <c r="U393" i="5"/>
  <c r="R393" i="5"/>
  <c r="O393" i="5"/>
  <c r="L393" i="5"/>
  <c r="I393" i="5"/>
  <c r="X392" i="5"/>
  <c r="U392" i="5"/>
  <c r="R392" i="5"/>
  <c r="O392" i="5"/>
  <c r="L392" i="5"/>
  <c r="I392" i="5"/>
  <c r="X391" i="5"/>
  <c r="U391" i="5"/>
  <c r="R391" i="5"/>
  <c r="O391" i="5"/>
  <c r="L391" i="5"/>
  <c r="I391" i="5"/>
  <c r="X390" i="5"/>
  <c r="U390" i="5"/>
  <c r="R390" i="5"/>
  <c r="O390" i="5"/>
  <c r="L390" i="5"/>
  <c r="I390" i="5"/>
  <c r="X389" i="5"/>
  <c r="U389" i="5"/>
  <c r="R389" i="5"/>
  <c r="O389" i="5"/>
  <c r="L389" i="5"/>
  <c r="I389" i="5"/>
  <c r="X388" i="5"/>
  <c r="U388" i="5"/>
  <c r="R388" i="5"/>
  <c r="O388" i="5"/>
  <c r="L388" i="5"/>
  <c r="I388" i="5"/>
  <c r="X387" i="5"/>
  <c r="U387" i="5"/>
  <c r="R387" i="5"/>
  <c r="O387" i="5"/>
  <c r="L387" i="5"/>
  <c r="I387" i="5"/>
  <c r="X386" i="5"/>
  <c r="U386" i="5"/>
  <c r="R386" i="5"/>
  <c r="O386" i="5"/>
  <c r="L386" i="5"/>
  <c r="I386" i="5"/>
  <c r="X385" i="5"/>
  <c r="U385" i="5"/>
  <c r="R385" i="5"/>
  <c r="O385" i="5"/>
  <c r="L385" i="5"/>
  <c r="I385" i="5"/>
  <c r="X384" i="5"/>
  <c r="U384" i="5"/>
  <c r="R384" i="5"/>
  <c r="O384" i="5"/>
  <c r="L384" i="5"/>
  <c r="I384" i="5"/>
  <c r="X383" i="5"/>
  <c r="U383" i="5"/>
  <c r="R383" i="5"/>
  <c r="O383" i="5"/>
  <c r="L383" i="5"/>
  <c r="I383" i="5"/>
  <c r="X382" i="5"/>
  <c r="U382" i="5"/>
  <c r="R382" i="5"/>
  <c r="O382" i="5"/>
  <c r="L382" i="5"/>
  <c r="I382" i="5"/>
  <c r="X381" i="5"/>
  <c r="U381" i="5"/>
  <c r="R381" i="5"/>
  <c r="O381" i="5"/>
  <c r="L381" i="5"/>
  <c r="I381" i="5"/>
  <c r="X380" i="5"/>
  <c r="U380" i="5"/>
  <c r="R380" i="5"/>
  <c r="O380" i="5"/>
  <c r="L380" i="5"/>
  <c r="I380" i="5"/>
  <c r="X379" i="5"/>
  <c r="U379" i="5"/>
  <c r="R379" i="5"/>
  <c r="O379" i="5"/>
  <c r="L379" i="5"/>
  <c r="I379" i="5"/>
  <c r="X378" i="5"/>
  <c r="U378" i="5"/>
  <c r="R378" i="5"/>
  <c r="O378" i="5"/>
  <c r="L378" i="5"/>
  <c r="I378" i="5"/>
  <c r="X377" i="5"/>
  <c r="U377" i="5"/>
  <c r="R377" i="5"/>
  <c r="O377" i="5"/>
  <c r="L377" i="5"/>
  <c r="I377" i="5"/>
  <c r="X376" i="5"/>
  <c r="U376" i="5"/>
  <c r="R376" i="5"/>
  <c r="O376" i="5"/>
  <c r="L376" i="5"/>
  <c r="I376" i="5"/>
  <c r="X375" i="5"/>
  <c r="U375" i="5"/>
  <c r="R375" i="5"/>
  <c r="O375" i="5"/>
  <c r="L375" i="5"/>
  <c r="I375" i="5"/>
  <c r="X374" i="5"/>
  <c r="U374" i="5"/>
  <c r="R374" i="5"/>
  <c r="O374" i="5"/>
  <c r="L374" i="5"/>
  <c r="I374" i="5"/>
  <c r="X373" i="5"/>
  <c r="U373" i="5"/>
  <c r="R373" i="5"/>
  <c r="O373" i="5"/>
  <c r="L373" i="5"/>
  <c r="I373" i="5"/>
  <c r="X372" i="5"/>
  <c r="U372" i="5"/>
  <c r="R372" i="5"/>
  <c r="O372" i="5"/>
  <c r="L372" i="5"/>
  <c r="I372" i="5"/>
  <c r="X371" i="5"/>
  <c r="U371" i="5"/>
  <c r="R371" i="5"/>
  <c r="O371" i="5"/>
  <c r="L371" i="5"/>
  <c r="I371" i="5"/>
  <c r="X370" i="5"/>
  <c r="U370" i="5"/>
  <c r="R370" i="5"/>
  <c r="O370" i="5"/>
  <c r="L370" i="5"/>
  <c r="I370" i="5"/>
  <c r="X369" i="5"/>
  <c r="U369" i="5"/>
  <c r="R369" i="5"/>
  <c r="O369" i="5"/>
  <c r="L369" i="5"/>
  <c r="I369" i="5"/>
  <c r="X368" i="5"/>
  <c r="U368" i="5"/>
  <c r="R368" i="5"/>
  <c r="O368" i="5"/>
  <c r="L368" i="5"/>
  <c r="I368" i="5"/>
  <c r="X367" i="5"/>
  <c r="U367" i="5"/>
  <c r="R367" i="5"/>
  <c r="O367" i="5"/>
  <c r="L367" i="5"/>
  <c r="I367" i="5"/>
  <c r="X366" i="5"/>
  <c r="U366" i="5"/>
  <c r="R366" i="5"/>
  <c r="O366" i="5"/>
  <c r="L366" i="5"/>
  <c r="I366" i="5"/>
  <c r="X365" i="5"/>
  <c r="U365" i="5"/>
  <c r="R365" i="5"/>
  <c r="O365" i="5"/>
  <c r="L365" i="5"/>
  <c r="I365" i="5"/>
  <c r="X364" i="5"/>
  <c r="U364" i="5"/>
  <c r="R364" i="5"/>
  <c r="O364" i="5"/>
  <c r="L364" i="5"/>
  <c r="I364" i="5"/>
  <c r="X363" i="5"/>
  <c r="U363" i="5"/>
  <c r="R363" i="5"/>
  <c r="O363" i="5"/>
  <c r="L363" i="5"/>
  <c r="I363" i="5"/>
  <c r="X362" i="5"/>
  <c r="U362" i="5"/>
  <c r="R362" i="5"/>
  <c r="O362" i="5"/>
  <c r="L362" i="5"/>
  <c r="I362" i="5"/>
  <c r="X361" i="5"/>
  <c r="U361" i="5"/>
  <c r="R361" i="5"/>
  <c r="O361" i="5"/>
  <c r="L361" i="5"/>
  <c r="I361" i="5"/>
  <c r="X360" i="5"/>
  <c r="U360" i="5"/>
  <c r="R360" i="5"/>
  <c r="O360" i="5"/>
  <c r="L360" i="5"/>
  <c r="I360" i="5"/>
  <c r="X359" i="5"/>
  <c r="U359" i="5"/>
  <c r="R359" i="5"/>
  <c r="O359" i="5"/>
  <c r="L359" i="5"/>
  <c r="I359" i="5"/>
  <c r="X358" i="5"/>
  <c r="U358" i="5"/>
  <c r="R358" i="5"/>
  <c r="O358" i="5"/>
  <c r="L358" i="5"/>
  <c r="I358" i="5"/>
  <c r="X357" i="5"/>
  <c r="U357" i="5"/>
  <c r="R357" i="5"/>
  <c r="O357" i="5"/>
  <c r="L357" i="5"/>
  <c r="I357" i="5"/>
  <c r="X356" i="5"/>
  <c r="U356" i="5"/>
  <c r="R356" i="5"/>
  <c r="O356" i="5"/>
  <c r="L356" i="5"/>
  <c r="I356" i="5"/>
  <c r="X355" i="5"/>
  <c r="U355" i="5"/>
  <c r="R355" i="5"/>
  <c r="O355" i="5"/>
  <c r="L355" i="5"/>
  <c r="I355" i="5"/>
  <c r="X354" i="5"/>
  <c r="U354" i="5"/>
  <c r="R354" i="5"/>
  <c r="O354" i="5"/>
  <c r="L354" i="5"/>
  <c r="I354" i="5"/>
  <c r="X353" i="5"/>
  <c r="U353" i="5"/>
  <c r="R353" i="5"/>
  <c r="O353" i="5"/>
  <c r="L353" i="5"/>
  <c r="I353" i="5"/>
  <c r="X352" i="5"/>
  <c r="U352" i="5"/>
  <c r="R352" i="5"/>
  <c r="O352" i="5"/>
  <c r="L352" i="5"/>
  <c r="I352" i="5"/>
  <c r="X351" i="5"/>
  <c r="U351" i="5"/>
  <c r="R351" i="5"/>
  <c r="O351" i="5"/>
  <c r="L351" i="5"/>
  <c r="I351" i="5"/>
  <c r="X350" i="5"/>
  <c r="U350" i="5"/>
  <c r="R350" i="5"/>
  <c r="O350" i="5"/>
  <c r="L350" i="5"/>
  <c r="I350" i="5"/>
  <c r="X349" i="5"/>
  <c r="U349" i="5"/>
  <c r="R349" i="5"/>
  <c r="O349" i="5"/>
  <c r="L349" i="5"/>
  <c r="I349" i="5"/>
  <c r="X348" i="5"/>
  <c r="U348" i="5"/>
  <c r="R348" i="5"/>
  <c r="O348" i="5"/>
  <c r="L348" i="5"/>
  <c r="I348" i="5"/>
  <c r="X347" i="5"/>
  <c r="U347" i="5"/>
  <c r="R347" i="5"/>
  <c r="O347" i="5"/>
  <c r="L347" i="5"/>
  <c r="I347" i="5"/>
  <c r="X346" i="5"/>
  <c r="U346" i="5"/>
  <c r="R346" i="5"/>
  <c r="O346" i="5"/>
  <c r="L346" i="5"/>
  <c r="I346" i="5"/>
  <c r="X345" i="5"/>
  <c r="U345" i="5"/>
  <c r="R345" i="5"/>
  <c r="O345" i="5"/>
  <c r="L345" i="5"/>
  <c r="I345" i="5"/>
  <c r="X344" i="5"/>
  <c r="U344" i="5"/>
  <c r="R344" i="5"/>
  <c r="O344" i="5"/>
  <c r="L344" i="5"/>
  <c r="I344" i="5"/>
  <c r="X343" i="5"/>
  <c r="U343" i="5"/>
  <c r="R343" i="5"/>
  <c r="O343" i="5"/>
  <c r="L343" i="5"/>
  <c r="I343" i="5"/>
  <c r="X342" i="5"/>
  <c r="U342" i="5"/>
  <c r="R342" i="5"/>
  <c r="O342" i="5"/>
  <c r="L342" i="5"/>
  <c r="I342" i="5"/>
  <c r="X341" i="5"/>
  <c r="U341" i="5"/>
  <c r="R341" i="5"/>
  <c r="O341" i="5"/>
  <c r="L341" i="5"/>
  <c r="I341" i="5"/>
  <c r="X340" i="5"/>
  <c r="U340" i="5"/>
  <c r="R340" i="5"/>
  <c r="O340" i="5"/>
  <c r="L340" i="5"/>
  <c r="I340" i="5"/>
  <c r="X339" i="5"/>
  <c r="U339" i="5"/>
  <c r="R339" i="5"/>
  <c r="O339" i="5"/>
  <c r="L339" i="5"/>
  <c r="I339" i="5"/>
  <c r="X338" i="5"/>
  <c r="U338" i="5"/>
  <c r="R338" i="5"/>
  <c r="O338" i="5"/>
  <c r="L338" i="5"/>
  <c r="I338" i="5"/>
  <c r="X337" i="5"/>
  <c r="U337" i="5"/>
  <c r="R337" i="5"/>
  <c r="O337" i="5"/>
  <c r="L337" i="5"/>
  <c r="I337" i="5"/>
  <c r="X336" i="5"/>
  <c r="U336" i="5"/>
  <c r="R336" i="5"/>
  <c r="O336" i="5"/>
  <c r="L336" i="5"/>
  <c r="I336" i="5"/>
  <c r="X335" i="5"/>
  <c r="U335" i="5"/>
  <c r="R335" i="5"/>
  <c r="O335" i="5"/>
  <c r="L335" i="5"/>
  <c r="I335" i="5"/>
  <c r="X334" i="5"/>
  <c r="U334" i="5"/>
  <c r="R334" i="5"/>
  <c r="O334" i="5"/>
  <c r="L334" i="5"/>
  <c r="I334" i="5"/>
  <c r="X333" i="5"/>
  <c r="U333" i="5"/>
  <c r="R333" i="5"/>
  <c r="O333" i="5"/>
  <c r="L333" i="5"/>
  <c r="I333" i="5"/>
  <c r="X332" i="5"/>
  <c r="U332" i="5"/>
  <c r="R332" i="5"/>
  <c r="O332" i="5"/>
  <c r="L332" i="5"/>
  <c r="I332" i="5"/>
  <c r="X329" i="5"/>
  <c r="U329" i="5"/>
  <c r="R329" i="5"/>
  <c r="O329" i="5"/>
  <c r="L329" i="5"/>
  <c r="I329" i="5"/>
  <c r="X328" i="5"/>
  <c r="U328" i="5"/>
  <c r="R328" i="5"/>
  <c r="O328" i="5"/>
  <c r="L328" i="5"/>
  <c r="I328" i="5"/>
  <c r="X327" i="5"/>
  <c r="U327" i="5"/>
  <c r="R327" i="5"/>
  <c r="O327" i="5"/>
  <c r="L327" i="5"/>
  <c r="I327" i="5"/>
  <c r="X326" i="5"/>
  <c r="U326" i="5"/>
  <c r="R326" i="5"/>
  <c r="O326" i="5"/>
  <c r="L326" i="5"/>
  <c r="I326" i="5"/>
  <c r="X325" i="5"/>
  <c r="U325" i="5"/>
  <c r="R325" i="5"/>
  <c r="O325" i="5"/>
  <c r="L325" i="5"/>
  <c r="I325" i="5"/>
  <c r="X324" i="5"/>
  <c r="U324" i="5"/>
  <c r="R324" i="5"/>
  <c r="O324" i="5"/>
  <c r="L324" i="5"/>
  <c r="I324" i="5"/>
  <c r="X323" i="5"/>
  <c r="U323" i="5"/>
  <c r="R323" i="5"/>
  <c r="O323" i="5"/>
  <c r="L323" i="5"/>
  <c r="I323" i="5"/>
  <c r="X322" i="5"/>
  <c r="U322" i="5"/>
  <c r="R322" i="5"/>
  <c r="O322" i="5"/>
  <c r="L322" i="5"/>
  <c r="I322" i="5"/>
  <c r="X321" i="5"/>
  <c r="U321" i="5"/>
  <c r="R321" i="5"/>
  <c r="O321" i="5"/>
  <c r="L321" i="5"/>
  <c r="I321" i="5"/>
  <c r="X320" i="5"/>
  <c r="U320" i="5"/>
  <c r="R320" i="5"/>
  <c r="O320" i="5"/>
  <c r="L320" i="5"/>
  <c r="I320" i="5"/>
  <c r="X319" i="5"/>
  <c r="U319" i="5"/>
  <c r="R319" i="5"/>
  <c r="O319" i="5"/>
  <c r="L319" i="5"/>
  <c r="I319" i="5"/>
  <c r="X318" i="5"/>
  <c r="U318" i="5"/>
  <c r="R318" i="5"/>
  <c r="O318" i="5"/>
  <c r="L318" i="5"/>
  <c r="I318" i="5"/>
  <c r="X317" i="5"/>
  <c r="U317" i="5"/>
  <c r="R317" i="5"/>
  <c r="O317" i="5"/>
  <c r="L317" i="5"/>
  <c r="I317" i="5"/>
  <c r="X316" i="5"/>
  <c r="U316" i="5"/>
  <c r="R316" i="5"/>
  <c r="O316" i="5"/>
  <c r="L316" i="5"/>
  <c r="I316" i="5"/>
  <c r="X315" i="5"/>
  <c r="U315" i="5"/>
  <c r="R315" i="5"/>
  <c r="O315" i="5"/>
  <c r="L315" i="5"/>
  <c r="I315" i="5"/>
  <c r="X314" i="5"/>
  <c r="U314" i="5"/>
  <c r="R314" i="5"/>
  <c r="O314" i="5"/>
  <c r="L314" i="5"/>
  <c r="I314" i="5"/>
  <c r="X313" i="5"/>
  <c r="U313" i="5"/>
  <c r="R313" i="5"/>
  <c r="O313" i="5"/>
  <c r="L313" i="5"/>
  <c r="I313" i="5"/>
  <c r="X312" i="5"/>
  <c r="U312" i="5"/>
  <c r="R312" i="5"/>
  <c r="O312" i="5"/>
  <c r="L312" i="5"/>
  <c r="I312" i="5"/>
  <c r="X311" i="5"/>
  <c r="U311" i="5"/>
  <c r="R311" i="5"/>
  <c r="O311" i="5"/>
  <c r="L311" i="5"/>
  <c r="I311" i="5"/>
  <c r="X310" i="5"/>
  <c r="U310" i="5"/>
  <c r="R310" i="5"/>
  <c r="O310" i="5"/>
  <c r="L310" i="5"/>
  <c r="I310" i="5"/>
  <c r="X309" i="5"/>
  <c r="U309" i="5"/>
  <c r="R309" i="5"/>
  <c r="O309" i="5"/>
  <c r="L309" i="5"/>
  <c r="I309" i="5"/>
  <c r="X308" i="5"/>
  <c r="U308" i="5"/>
  <c r="R308" i="5"/>
  <c r="O308" i="5"/>
  <c r="L308" i="5"/>
  <c r="I308" i="5"/>
  <c r="X307" i="5"/>
  <c r="U307" i="5"/>
  <c r="R307" i="5"/>
  <c r="O307" i="5"/>
  <c r="L307" i="5"/>
  <c r="I307" i="5"/>
  <c r="X306" i="5"/>
  <c r="U306" i="5"/>
  <c r="R306" i="5"/>
  <c r="O306" i="5"/>
  <c r="L306" i="5"/>
  <c r="I306" i="5"/>
  <c r="X305" i="5"/>
  <c r="U305" i="5"/>
  <c r="R305" i="5"/>
  <c r="O305" i="5"/>
  <c r="L305" i="5"/>
  <c r="I305" i="5"/>
  <c r="X304" i="5"/>
  <c r="U304" i="5"/>
  <c r="R304" i="5"/>
  <c r="O304" i="5"/>
  <c r="L304" i="5"/>
  <c r="I304" i="5"/>
  <c r="X303" i="5"/>
  <c r="U303" i="5"/>
  <c r="R303" i="5"/>
  <c r="O303" i="5"/>
  <c r="L303" i="5"/>
  <c r="I303" i="5"/>
  <c r="X302" i="5"/>
  <c r="U302" i="5"/>
  <c r="R302" i="5"/>
  <c r="O302" i="5"/>
  <c r="L302" i="5"/>
  <c r="I302" i="5"/>
  <c r="X301" i="5"/>
  <c r="U301" i="5"/>
  <c r="R301" i="5"/>
  <c r="O301" i="5"/>
  <c r="L301" i="5"/>
  <c r="I301" i="5"/>
  <c r="X300" i="5"/>
  <c r="U300" i="5"/>
  <c r="R300" i="5"/>
  <c r="O300" i="5"/>
  <c r="L300" i="5"/>
  <c r="I300" i="5"/>
  <c r="X299" i="5"/>
  <c r="U299" i="5"/>
  <c r="R299" i="5"/>
  <c r="O299" i="5"/>
  <c r="L299" i="5"/>
  <c r="I299" i="5"/>
  <c r="X298" i="5"/>
  <c r="U298" i="5"/>
  <c r="R298" i="5"/>
  <c r="O298" i="5"/>
  <c r="L298" i="5"/>
  <c r="I298" i="5"/>
  <c r="X297" i="5"/>
  <c r="U297" i="5"/>
  <c r="R297" i="5"/>
  <c r="O297" i="5"/>
  <c r="L297" i="5"/>
  <c r="I297" i="5"/>
  <c r="X296" i="5"/>
  <c r="U296" i="5"/>
  <c r="R296" i="5"/>
  <c r="O296" i="5"/>
  <c r="L296" i="5"/>
  <c r="I296" i="5"/>
  <c r="X295" i="5"/>
  <c r="U295" i="5"/>
  <c r="R295" i="5"/>
  <c r="O295" i="5"/>
  <c r="L295" i="5"/>
  <c r="I295" i="5"/>
  <c r="X294" i="5"/>
  <c r="U294" i="5"/>
  <c r="R294" i="5"/>
  <c r="O294" i="5"/>
  <c r="L294" i="5"/>
  <c r="I294" i="5"/>
  <c r="X293" i="5"/>
  <c r="U293" i="5"/>
  <c r="R293" i="5"/>
  <c r="O293" i="5"/>
  <c r="L293" i="5"/>
  <c r="I293" i="5"/>
  <c r="X292" i="5"/>
  <c r="U292" i="5"/>
  <c r="R292" i="5"/>
  <c r="O292" i="5"/>
  <c r="L292" i="5"/>
  <c r="I292" i="5"/>
  <c r="X291" i="5"/>
  <c r="U291" i="5"/>
  <c r="R291" i="5"/>
  <c r="O291" i="5"/>
  <c r="L291" i="5"/>
  <c r="I291" i="5"/>
  <c r="X290" i="5"/>
  <c r="U290" i="5"/>
  <c r="R290" i="5"/>
  <c r="O290" i="5"/>
  <c r="L290" i="5"/>
  <c r="I290" i="5"/>
  <c r="X289" i="5"/>
  <c r="U289" i="5"/>
  <c r="R289" i="5"/>
  <c r="O289" i="5"/>
  <c r="L289" i="5"/>
  <c r="I289" i="5"/>
  <c r="X288" i="5"/>
  <c r="U288" i="5"/>
  <c r="R288" i="5"/>
  <c r="O288" i="5"/>
  <c r="L288" i="5"/>
  <c r="I288" i="5"/>
  <c r="X287" i="5"/>
  <c r="U287" i="5"/>
  <c r="R287" i="5"/>
  <c r="O287" i="5"/>
  <c r="L287" i="5"/>
  <c r="I287" i="5"/>
  <c r="X286" i="5"/>
  <c r="U286" i="5"/>
  <c r="R286" i="5"/>
  <c r="O286" i="5"/>
  <c r="L286" i="5"/>
  <c r="I286" i="5"/>
  <c r="X285" i="5"/>
  <c r="U285" i="5"/>
  <c r="R285" i="5"/>
  <c r="O285" i="5"/>
  <c r="L285" i="5"/>
  <c r="I285" i="5"/>
  <c r="X284" i="5"/>
  <c r="U284" i="5"/>
  <c r="R284" i="5"/>
  <c r="O284" i="5"/>
  <c r="L284" i="5"/>
  <c r="I284" i="5"/>
  <c r="X283" i="5"/>
  <c r="U283" i="5"/>
  <c r="R283" i="5"/>
  <c r="O283" i="5"/>
  <c r="L283" i="5"/>
  <c r="I283" i="5"/>
  <c r="X282" i="5"/>
  <c r="U282" i="5"/>
  <c r="R282" i="5"/>
  <c r="O282" i="5"/>
  <c r="L282" i="5"/>
  <c r="I282" i="5"/>
  <c r="X281" i="5"/>
  <c r="U281" i="5"/>
  <c r="R281" i="5"/>
  <c r="O281" i="5"/>
  <c r="L281" i="5"/>
  <c r="I281" i="5"/>
  <c r="X280" i="5"/>
  <c r="U280" i="5"/>
  <c r="R280" i="5"/>
  <c r="O280" i="5"/>
  <c r="L280" i="5"/>
  <c r="I280" i="5"/>
  <c r="X279" i="5"/>
  <c r="U279" i="5"/>
  <c r="R279" i="5"/>
  <c r="O279" i="5"/>
  <c r="L279" i="5"/>
  <c r="I279" i="5"/>
  <c r="X278" i="5"/>
  <c r="U278" i="5"/>
  <c r="R278" i="5"/>
  <c r="O278" i="5"/>
  <c r="L278" i="5"/>
  <c r="I278" i="5"/>
  <c r="X277" i="5"/>
  <c r="U277" i="5"/>
  <c r="R277" i="5"/>
  <c r="O277" i="5"/>
  <c r="L277" i="5"/>
  <c r="I277" i="5"/>
  <c r="X276" i="5"/>
  <c r="U276" i="5"/>
  <c r="R276" i="5"/>
  <c r="O276" i="5"/>
  <c r="L276" i="5"/>
  <c r="I276" i="5"/>
  <c r="X275" i="5"/>
  <c r="U275" i="5"/>
  <c r="R275" i="5"/>
  <c r="L275" i="5"/>
  <c r="I275" i="5"/>
  <c r="X274" i="5"/>
  <c r="U274" i="5"/>
  <c r="R274" i="5"/>
  <c r="O274" i="5"/>
  <c r="L274" i="5"/>
  <c r="I274" i="5"/>
  <c r="X273" i="5"/>
  <c r="U273" i="5"/>
  <c r="R273" i="5"/>
  <c r="O273" i="5"/>
  <c r="L273" i="5"/>
  <c r="I273" i="5"/>
  <c r="X272" i="5"/>
  <c r="U272" i="5"/>
  <c r="R272" i="5"/>
  <c r="O272" i="5"/>
  <c r="L272" i="5"/>
  <c r="I272" i="5"/>
  <c r="X271" i="5"/>
  <c r="U271" i="5"/>
  <c r="R271" i="5"/>
  <c r="O271" i="5"/>
  <c r="L271" i="5"/>
  <c r="I271" i="5"/>
  <c r="X270" i="5"/>
  <c r="U270" i="5"/>
  <c r="R270" i="5"/>
  <c r="O270" i="5"/>
  <c r="L270" i="5"/>
  <c r="I270" i="5"/>
  <c r="X269" i="5"/>
  <c r="U269" i="5"/>
  <c r="R269" i="5"/>
  <c r="O269" i="5"/>
  <c r="L269" i="5"/>
  <c r="I269" i="5"/>
  <c r="X268" i="5"/>
  <c r="U268" i="5"/>
  <c r="R268" i="5"/>
  <c r="O268" i="5"/>
  <c r="L268" i="5"/>
  <c r="I268" i="5"/>
  <c r="X267" i="5"/>
  <c r="U267" i="5"/>
  <c r="R267" i="5"/>
  <c r="O267" i="5"/>
  <c r="L267" i="5"/>
  <c r="I267" i="5"/>
  <c r="X266" i="5"/>
  <c r="U266" i="5"/>
  <c r="R266" i="5"/>
  <c r="O266" i="5"/>
  <c r="L266" i="5"/>
  <c r="I266" i="5"/>
  <c r="X265" i="5"/>
  <c r="U265" i="5"/>
  <c r="R265" i="5"/>
  <c r="O265" i="5"/>
  <c r="L265" i="5"/>
  <c r="I265" i="5"/>
  <c r="X264" i="5"/>
  <c r="U264" i="5"/>
  <c r="R264" i="5"/>
  <c r="O264" i="5"/>
  <c r="L264" i="5"/>
  <c r="I264" i="5"/>
  <c r="X263" i="5"/>
  <c r="U263" i="5"/>
  <c r="R263" i="5"/>
  <c r="O263" i="5"/>
  <c r="L263" i="5"/>
  <c r="I263" i="5"/>
  <c r="X262" i="5"/>
  <c r="U262" i="5"/>
  <c r="R262" i="5"/>
  <c r="O262" i="5"/>
  <c r="L262" i="5"/>
  <c r="I262" i="5"/>
  <c r="X261" i="5"/>
  <c r="U261" i="5"/>
  <c r="R261" i="5"/>
  <c r="O261" i="5"/>
  <c r="L261" i="5"/>
  <c r="I261" i="5"/>
  <c r="X260" i="5"/>
  <c r="U260" i="5"/>
  <c r="R260" i="5"/>
  <c r="O260" i="5"/>
  <c r="L260" i="5"/>
  <c r="I260" i="5"/>
  <c r="X259" i="5"/>
  <c r="U259" i="5"/>
  <c r="R259" i="5"/>
  <c r="O259" i="5"/>
  <c r="L259" i="5"/>
  <c r="I259" i="5"/>
  <c r="X258" i="5"/>
  <c r="U258" i="5"/>
  <c r="R258" i="5"/>
  <c r="O258" i="5"/>
  <c r="L258" i="5"/>
  <c r="I258" i="5"/>
  <c r="X257" i="5"/>
  <c r="U257" i="5"/>
  <c r="R257" i="5"/>
  <c r="O257" i="5"/>
  <c r="L257" i="5"/>
  <c r="I257" i="5"/>
  <c r="X256" i="5"/>
  <c r="U256" i="5"/>
  <c r="R256" i="5"/>
  <c r="O256" i="5"/>
  <c r="L256" i="5"/>
  <c r="I256" i="5"/>
  <c r="X255" i="5"/>
  <c r="U255" i="5"/>
  <c r="R255" i="5"/>
  <c r="O255" i="5"/>
  <c r="L255" i="5"/>
  <c r="I255" i="5"/>
  <c r="X254" i="5"/>
  <c r="U254" i="5"/>
  <c r="R254" i="5"/>
  <c r="O254" i="5"/>
  <c r="L254" i="5"/>
  <c r="I254" i="5"/>
  <c r="X253" i="5"/>
  <c r="U253" i="5"/>
  <c r="R253" i="5"/>
  <c r="O253" i="5"/>
  <c r="L253" i="5"/>
  <c r="I253" i="5"/>
  <c r="X252" i="5"/>
  <c r="U252" i="5"/>
  <c r="R252" i="5"/>
  <c r="O252" i="5"/>
  <c r="L252" i="5"/>
  <c r="I252" i="5"/>
  <c r="X251" i="5"/>
  <c r="U251" i="5"/>
  <c r="R251" i="5"/>
  <c r="O251" i="5"/>
  <c r="L251" i="5"/>
  <c r="I251" i="5"/>
  <c r="X250" i="5"/>
  <c r="U250" i="5"/>
  <c r="R250" i="5"/>
  <c r="O250" i="5"/>
  <c r="L250" i="5"/>
  <c r="I250" i="5"/>
  <c r="X249" i="5"/>
  <c r="U249" i="5"/>
  <c r="R249" i="5"/>
  <c r="O249" i="5"/>
  <c r="L249" i="5"/>
  <c r="I249" i="5"/>
  <c r="X248" i="5"/>
  <c r="U248" i="5"/>
  <c r="R248" i="5"/>
  <c r="O248" i="5"/>
  <c r="L248" i="5"/>
  <c r="I248" i="5"/>
  <c r="X247" i="5"/>
  <c r="U247" i="5"/>
  <c r="R247" i="5"/>
  <c r="O247" i="5"/>
  <c r="L247" i="5"/>
  <c r="I247" i="5"/>
  <c r="X246" i="5"/>
  <c r="U246" i="5"/>
  <c r="R246" i="5"/>
  <c r="O246" i="5"/>
  <c r="L246" i="5"/>
  <c r="I246" i="5"/>
  <c r="X245" i="5"/>
  <c r="U245" i="5"/>
  <c r="R245" i="5"/>
  <c r="O245" i="5"/>
  <c r="L245" i="5"/>
  <c r="I245" i="5"/>
  <c r="X244" i="5"/>
  <c r="U244" i="5"/>
  <c r="R244" i="5"/>
  <c r="O244" i="5"/>
  <c r="L244" i="5"/>
  <c r="I244" i="5"/>
  <c r="X243" i="5"/>
  <c r="U243" i="5"/>
  <c r="R243" i="5"/>
  <c r="O243" i="5"/>
  <c r="L243" i="5"/>
  <c r="I243" i="5"/>
  <c r="X242" i="5"/>
  <c r="U242" i="5"/>
  <c r="R242" i="5"/>
  <c r="O242" i="5"/>
  <c r="L242" i="5"/>
  <c r="I242" i="5"/>
  <c r="X241" i="5"/>
  <c r="U241" i="5"/>
  <c r="R241" i="5"/>
  <c r="O241" i="5"/>
  <c r="L241" i="5"/>
  <c r="I241" i="5"/>
  <c r="X240" i="5"/>
  <c r="U240" i="5"/>
  <c r="R240" i="5"/>
  <c r="O240" i="5"/>
  <c r="L240" i="5"/>
  <c r="I240" i="5"/>
  <c r="X239" i="5"/>
  <c r="U239" i="5"/>
  <c r="R239" i="5"/>
  <c r="O239" i="5"/>
  <c r="L239" i="5"/>
  <c r="I239" i="5"/>
  <c r="X238" i="5"/>
  <c r="U238" i="5"/>
  <c r="R238" i="5"/>
  <c r="O238" i="5"/>
  <c r="L238" i="5"/>
  <c r="I238" i="5"/>
  <c r="X237" i="5"/>
  <c r="U237" i="5"/>
  <c r="R237" i="5"/>
  <c r="O237" i="5"/>
  <c r="L237" i="5"/>
  <c r="I237" i="5"/>
  <c r="X236" i="5"/>
  <c r="U236" i="5"/>
  <c r="R236" i="5"/>
  <c r="O236" i="5"/>
  <c r="L236" i="5"/>
  <c r="I236" i="5"/>
  <c r="X235" i="5"/>
  <c r="U235" i="5"/>
  <c r="R235" i="5"/>
  <c r="O235" i="5"/>
  <c r="L235" i="5"/>
  <c r="I235" i="5"/>
  <c r="X234" i="5"/>
  <c r="U234" i="5"/>
  <c r="R234" i="5"/>
  <c r="O234" i="5"/>
  <c r="L234" i="5"/>
  <c r="I234" i="5"/>
  <c r="X233" i="5"/>
  <c r="U233" i="5"/>
  <c r="R233" i="5"/>
  <c r="O233" i="5"/>
  <c r="L233" i="5"/>
  <c r="I233" i="5"/>
  <c r="X232" i="5"/>
  <c r="U232" i="5"/>
  <c r="R232" i="5"/>
  <c r="O232" i="5"/>
  <c r="L232" i="5"/>
  <c r="I232" i="5"/>
  <c r="X231" i="5"/>
  <c r="U231" i="5"/>
  <c r="R231" i="5"/>
  <c r="O231" i="5"/>
  <c r="L231" i="5"/>
  <c r="I231" i="5"/>
  <c r="X230" i="5"/>
  <c r="U230" i="5"/>
  <c r="R230" i="5"/>
  <c r="O230" i="5"/>
  <c r="L230" i="5"/>
  <c r="I230" i="5"/>
  <c r="X229" i="5"/>
  <c r="U229" i="5"/>
  <c r="R229" i="5"/>
  <c r="O229" i="5"/>
  <c r="L229" i="5"/>
  <c r="I229" i="5"/>
  <c r="X228" i="5"/>
  <c r="U228" i="5"/>
  <c r="R228" i="5"/>
  <c r="O228" i="5"/>
  <c r="L228" i="5"/>
  <c r="I228" i="5"/>
  <c r="X227" i="5"/>
  <c r="U227" i="5"/>
  <c r="R227" i="5"/>
  <c r="O227" i="5"/>
  <c r="L227" i="5"/>
  <c r="I227" i="5"/>
  <c r="X226" i="5"/>
  <c r="U226" i="5"/>
  <c r="R226" i="5"/>
  <c r="O226" i="5"/>
  <c r="L226" i="5"/>
  <c r="I226" i="5"/>
  <c r="X225" i="5"/>
  <c r="U225" i="5"/>
  <c r="R225" i="5"/>
  <c r="O225" i="5"/>
  <c r="L225" i="5"/>
  <c r="I225" i="5"/>
  <c r="X224" i="5"/>
  <c r="U224" i="5"/>
  <c r="R224" i="5"/>
  <c r="O224" i="5"/>
  <c r="L224" i="5"/>
  <c r="I224" i="5"/>
  <c r="X223" i="5"/>
  <c r="U223" i="5"/>
  <c r="R223" i="5"/>
  <c r="O223" i="5"/>
  <c r="L223" i="5"/>
  <c r="I223" i="5"/>
  <c r="X222" i="5"/>
  <c r="U222" i="5"/>
  <c r="R222" i="5"/>
  <c r="O222" i="5"/>
  <c r="L222" i="5"/>
  <c r="I222" i="5"/>
  <c r="X221" i="5"/>
  <c r="U221" i="5"/>
  <c r="R221" i="5"/>
  <c r="O221" i="5"/>
  <c r="L221" i="5"/>
  <c r="I221" i="5"/>
  <c r="X220" i="5"/>
  <c r="U220" i="5"/>
  <c r="R220" i="5"/>
  <c r="O220" i="5"/>
  <c r="L220" i="5"/>
  <c r="I220" i="5"/>
  <c r="X219" i="5"/>
  <c r="U219" i="5"/>
  <c r="R219" i="5"/>
  <c r="O219" i="5"/>
  <c r="L219" i="5"/>
  <c r="I219" i="5"/>
  <c r="X218" i="5"/>
  <c r="U218" i="5"/>
  <c r="R218" i="5"/>
  <c r="O218" i="5"/>
  <c r="L218" i="5"/>
  <c r="I218" i="5"/>
  <c r="X217" i="5"/>
  <c r="U217" i="5"/>
  <c r="R217" i="5"/>
  <c r="O217" i="5"/>
  <c r="L217" i="5"/>
  <c r="I217" i="5"/>
  <c r="X216" i="5"/>
  <c r="U216" i="5"/>
  <c r="R216" i="5"/>
  <c r="O216" i="5"/>
  <c r="L216" i="5"/>
  <c r="I216" i="5"/>
  <c r="X215" i="5"/>
  <c r="U215" i="5"/>
  <c r="R215" i="5"/>
  <c r="O215" i="5"/>
  <c r="L215" i="5"/>
  <c r="I215" i="5"/>
  <c r="X214" i="5"/>
  <c r="U214" i="5"/>
  <c r="R214" i="5"/>
  <c r="O214" i="5"/>
  <c r="L214" i="5"/>
  <c r="I214" i="5"/>
  <c r="X213" i="5"/>
  <c r="U213" i="5"/>
  <c r="R213" i="5"/>
  <c r="O213" i="5"/>
  <c r="L213" i="5"/>
  <c r="I213" i="5"/>
  <c r="X212" i="5"/>
  <c r="U212" i="5"/>
  <c r="R212" i="5"/>
  <c r="O212" i="5"/>
  <c r="L212" i="5"/>
  <c r="I212" i="5"/>
  <c r="X211" i="5"/>
  <c r="U211" i="5"/>
  <c r="R211" i="5"/>
  <c r="O211" i="5"/>
  <c r="L211" i="5"/>
  <c r="I211" i="5"/>
  <c r="X210" i="5"/>
  <c r="U210" i="5"/>
  <c r="R210" i="5"/>
  <c r="O210" i="5"/>
  <c r="L210" i="5"/>
  <c r="I210" i="5"/>
  <c r="X209" i="5"/>
  <c r="U209" i="5"/>
  <c r="R209" i="5"/>
  <c r="O209" i="5"/>
  <c r="L209" i="5"/>
  <c r="I209" i="5"/>
  <c r="X208" i="5"/>
  <c r="U208" i="5"/>
  <c r="R208" i="5"/>
  <c r="O208" i="5"/>
  <c r="L208" i="5"/>
  <c r="I208" i="5"/>
  <c r="X207" i="5"/>
  <c r="U207" i="5"/>
  <c r="R207" i="5"/>
  <c r="O207" i="5"/>
  <c r="L207" i="5"/>
  <c r="I207" i="5"/>
  <c r="X206" i="5"/>
  <c r="U206" i="5"/>
  <c r="R206" i="5"/>
  <c r="O206" i="5"/>
  <c r="L206" i="5"/>
  <c r="I206" i="5"/>
  <c r="X205" i="5"/>
  <c r="U205" i="5"/>
  <c r="R205" i="5"/>
  <c r="O205" i="5"/>
  <c r="L205" i="5"/>
  <c r="I205" i="5"/>
  <c r="X204" i="5"/>
  <c r="U204" i="5"/>
  <c r="R204" i="5"/>
  <c r="O204" i="5"/>
  <c r="L204" i="5"/>
  <c r="I204" i="5"/>
  <c r="X203" i="5"/>
  <c r="U203" i="5"/>
  <c r="R203" i="5"/>
  <c r="O203" i="5"/>
  <c r="L203" i="5"/>
  <c r="I203" i="5"/>
  <c r="X202" i="5"/>
  <c r="U202" i="5"/>
  <c r="R202" i="5"/>
  <c r="O202" i="5"/>
  <c r="L202" i="5"/>
  <c r="I202" i="5"/>
  <c r="X201" i="5"/>
  <c r="U201" i="5"/>
  <c r="R201" i="5"/>
  <c r="O201" i="5"/>
  <c r="L201" i="5"/>
  <c r="I201" i="5"/>
  <c r="X200" i="5"/>
  <c r="U200" i="5"/>
  <c r="R200" i="5"/>
  <c r="O200" i="5"/>
  <c r="L200" i="5"/>
  <c r="I200" i="5"/>
  <c r="X199" i="5"/>
  <c r="U199" i="5"/>
  <c r="R199" i="5"/>
  <c r="O199" i="5"/>
  <c r="L199" i="5"/>
  <c r="I199" i="5"/>
  <c r="X198" i="5"/>
  <c r="U198" i="5"/>
  <c r="R198" i="5"/>
  <c r="O198" i="5"/>
  <c r="L198" i="5"/>
  <c r="I198" i="5"/>
  <c r="X197" i="5"/>
  <c r="U197" i="5"/>
  <c r="R197" i="5"/>
  <c r="O197" i="5"/>
  <c r="L197" i="5"/>
  <c r="I197" i="5"/>
  <c r="X196" i="5"/>
  <c r="U196" i="5"/>
  <c r="R196" i="5"/>
  <c r="O196" i="5"/>
  <c r="L196" i="5"/>
  <c r="I196" i="5"/>
  <c r="X195" i="5"/>
  <c r="U195" i="5"/>
  <c r="R195" i="5"/>
  <c r="O195" i="5"/>
  <c r="L195" i="5"/>
  <c r="I195" i="5"/>
  <c r="X194" i="5"/>
  <c r="U194" i="5"/>
  <c r="R194" i="5"/>
  <c r="O194" i="5"/>
  <c r="L194" i="5"/>
  <c r="I194" i="5"/>
  <c r="X193" i="5"/>
  <c r="U193" i="5"/>
  <c r="R193" i="5"/>
  <c r="O193" i="5"/>
  <c r="L193" i="5"/>
  <c r="I193" i="5"/>
  <c r="X192" i="5"/>
  <c r="U192" i="5"/>
  <c r="R192" i="5"/>
  <c r="O192" i="5"/>
  <c r="L192" i="5"/>
  <c r="I192" i="5"/>
  <c r="X191" i="5"/>
  <c r="U191" i="5"/>
  <c r="R191" i="5"/>
  <c r="O191" i="5"/>
  <c r="L191" i="5"/>
  <c r="I191" i="5"/>
  <c r="X190" i="5"/>
  <c r="U190" i="5"/>
  <c r="R190" i="5"/>
  <c r="O190" i="5"/>
  <c r="L190" i="5"/>
  <c r="I190" i="5"/>
  <c r="X189" i="5"/>
  <c r="U189" i="5"/>
  <c r="R189" i="5"/>
  <c r="O189" i="5"/>
  <c r="L189" i="5"/>
  <c r="I189" i="5"/>
  <c r="X188" i="5"/>
  <c r="U188" i="5"/>
  <c r="R188" i="5"/>
  <c r="O188" i="5"/>
  <c r="L188" i="5"/>
  <c r="I188" i="5"/>
  <c r="X187" i="5"/>
  <c r="U187" i="5"/>
  <c r="R187" i="5"/>
  <c r="O187" i="5"/>
  <c r="L187" i="5"/>
  <c r="I187" i="5"/>
  <c r="X186" i="5"/>
  <c r="U186" i="5"/>
  <c r="R186" i="5"/>
  <c r="O186" i="5"/>
  <c r="L186" i="5"/>
  <c r="I186" i="5"/>
  <c r="X185" i="5"/>
  <c r="U185" i="5"/>
  <c r="R185" i="5"/>
  <c r="O185" i="5"/>
  <c r="L185" i="5"/>
  <c r="I185" i="5"/>
  <c r="X184" i="5"/>
  <c r="U184" i="5"/>
  <c r="R184" i="5"/>
  <c r="O184" i="5"/>
  <c r="L184" i="5"/>
  <c r="I184" i="5"/>
  <c r="X183" i="5"/>
  <c r="U183" i="5"/>
  <c r="R183" i="5"/>
  <c r="O183" i="5"/>
  <c r="L183" i="5"/>
  <c r="I183" i="5"/>
  <c r="X182" i="5"/>
  <c r="U182" i="5"/>
  <c r="R182" i="5"/>
  <c r="O182" i="5"/>
  <c r="L182" i="5"/>
  <c r="I182" i="5"/>
  <c r="X181" i="5"/>
  <c r="U181" i="5"/>
  <c r="R181" i="5"/>
  <c r="O181" i="5"/>
  <c r="L181" i="5"/>
  <c r="I181" i="5"/>
  <c r="X180" i="5"/>
  <c r="U180" i="5"/>
  <c r="R180" i="5"/>
  <c r="O180" i="5"/>
  <c r="L180" i="5"/>
  <c r="I180" i="5"/>
  <c r="X179" i="5"/>
  <c r="U179" i="5"/>
  <c r="R179" i="5"/>
  <c r="O179" i="5"/>
  <c r="L179" i="5"/>
  <c r="I179" i="5"/>
  <c r="X178" i="5"/>
  <c r="U178" i="5"/>
  <c r="R178" i="5"/>
  <c r="O178" i="5"/>
  <c r="L178" i="5"/>
  <c r="I178" i="5"/>
  <c r="X177" i="5"/>
  <c r="U177" i="5"/>
  <c r="R177" i="5"/>
  <c r="O177" i="5"/>
  <c r="L177" i="5"/>
  <c r="I177" i="5"/>
  <c r="X176" i="5"/>
  <c r="U176" i="5"/>
  <c r="R176" i="5"/>
  <c r="O176" i="5"/>
  <c r="L176" i="5"/>
  <c r="I176" i="5"/>
  <c r="X175" i="5"/>
  <c r="U175" i="5"/>
  <c r="R175" i="5"/>
  <c r="O175" i="5"/>
  <c r="L175" i="5"/>
  <c r="I175" i="5"/>
  <c r="X174" i="5"/>
  <c r="U174" i="5"/>
  <c r="R174" i="5"/>
  <c r="O174" i="5"/>
  <c r="L174" i="5"/>
  <c r="I174" i="5"/>
  <c r="X173" i="5"/>
  <c r="U173" i="5"/>
  <c r="R173" i="5"/>
  <c r="O173" i="5"/>
  <c r="L173" i="5"/>
  <c r="I173" i="5"/>
  <c r="X172" i="5"/>
  <c r="U172" i="5"/>
  <c r="R172" i="5"/>
  <c r="O172" i="5"/>
  <c r="L172" i="5"/>
  <c r="I172" i="5"/>
  <c r="X171" i="5"/>
  <c r="U171" i="5"/>
  <c r="R171" i="5"/>
  <c r="O171" i="5"/>
  <c r="L171" i="5"/>
  <c r="I171" i="5"/>
  <c r="X170" i="5"/>
  <c r="U170" i="5"/>
  <c r="R170" i="5"/>
  <c r="O170" i="5"/>
  <c r="L170" i="5"/>
  <c r="I170" i="5"/>
  <c r="X169" i="5"/>
  <c r="U169" i="5"/>
  <c r="R169" i="5"/>
  <c r="O169" i="5"/>
  <c r="L169" i="5"/>
  <c r="I169" i="5"/>
  <c r="X168" i="5"/>
  <c r="U168" i="5"/>
  <c r="R168" i="5"/>
  <c r="O168" i="5"/>
  <c r="L168" i="5"/>
  <c r="I168" i="5"/>
  <c r="X167" i="5"/>
  <c r="U167" i="5"/>
  <c r="R167" i="5"/>
  <c r="O167" i="5"/>
  <c r="L167" i="5"/>
  <c r="I167" i="5"/>
  <c r="X166" i="5"/>
  <c r="U166" i="5"/>
  <c r="R166" i="5"/>
  <c r="O166" i="5"/>
  <c r="L166" i="5"/>
  <c r="I166" i="5"/>
  <c r="X165" i="5"/>
  <c r="U165" i="5"/>
  <c r="R165" i="5"/>
  <c r="O165" i="5"/>
  <c r="L165" i="5"/>
  <c r="I165" i="5"/>
  <c r="X164" i="5"/>
  <c r="U164" i="5"/>
  <c r="R164" i="5"/>
  <c r="O164" i="5"/>
  <c r="L164" i="5"/>
  <c r="I164" i="5"/>
  <c r="X163" i="5"/>
  <c r="U163" i="5"/>
  <c r="R163" i="5"/>
  <c r="O163" i="5"/>
  <c r="L163" i="5"/>
  <c r="I163" i="5"/>
  <c r="X162" i="5"/>
  <c r="U162" i="5"/>
  <c r="R162" i="5"/>
  <c r="O162" i="5"/>
  <c r="L162" i="5"/>
  <c r="I162" i="5"/>
  <c r="X161" i="5"/>
  <c r="U161" i="5"/>
  <c r="R161" i="5"/>
  <c r="O161" i="5"/>
  <c r="L161" i="5"/>
  <c r="I161" i="5"/>
  <c r="X160" i="5"/>
  <c r="U160" i="5"/>
  <c r="R160" i="5"/>
  <c r="O160" i="5"/>
  <c r="L160" i="5"/>
  <c r="I160" i="5"/>
  <c r="X159" i="5"/>
  <c r="U159" i="5"/>
  <c r="R159" i="5"/>
  <c r="O159" i="5"/>
  <c r="L159" i="5"/>
  <c r="I159" i="5"/>
  <c r="X158" i="5"/>
  <c r="U158" i="5"/>
  <c r="R158" i="5"/>
  <c r="O158" i="5"/>
  <c r="L158" i="5"/>
  <c r="I158" i="5"/>
  <c r="X157" i="5"/>
  <c r="U157" i="5"/>
  <c r="R157" i="5"/>
  <c r="O157" i="5"/>
  <c r="L157" i="5"/>
  <c r="I157" i="5"/>
  <c r="X156" i="5"/>
  <c r="U156" i="5"/>
  <c r="R156" i="5"/>
  <c r="O156" i="5"/>
  <c r="L156" i="5"/>
  <c r="I156" i="5"/>
  <c r="X155" i="5"/>
  <c r="U155" i="5"/>
  <c r="R155" i="5"/>
  <c r="O155" i="5"/>
  <c r="L155" i="5"/>
  <c r="I155" i="5"/>
  <c r="X154" i="5"/>
  <c r="U154" i="5"/>
  <c r="R154" i="5"/>
  <c r="O154" i="5"/>
  <c r="L154" i="5"/>
  <c r="I154" i="5"/>
  <c r="X153" i="5"/>
  <c r="U153" i="5"/>
  <c r="R153" i="5"/>
  <c r="O153" i="5"/>
  <c r="L153" i="5"/>
  <c r="I153" i="5"/>
  <c r="X152" i="5"/>
  <c r="U152" i="5"/>
  <c r="R152" i="5"/>
  <c r="O152" i="5"/>
  <c r="L152" i="5"/>
  <c r="I152" i="5"/>
  <c r="X151" i="5"/>
  <c r="U151" i="5"/>
  <c r="R151" i="5"/>
  <c r="O151" i="5"/>
  <c r="L151" i="5"/>
  <c r="I151" i="5"/>
  <c r="X150" i="5"/>
  <c r="U150" i="5"/>
  <c r="R150" i="5"/>
  <c r="O150" i="5"/>
  <c r="L150" i="5"/>
  <c r="I150" i="5"/>
  <c r="X149" i="5"/>
  <c r="U149" i="5"/>
  <c r="R149" i="5"/>
  <c r="O149" i="5"/>
  <c r="L149" i="5"/>
  <c r="I149" i="5"/>
  <c r="X148" i="5"/>
  <c r="U148" i="5"/>
  <c r="R148" i="5"/>
  <c r="O148" i="5"/>
  <c r="L148" i="5"/>
  <c r="I148" i="5"/>
  <c r="X147" i="5"/>
  <c r="U147" i="5"/>
  <c r="R147" i="5"/>
  <c r="O147" i="5"/>
  <c r="L147" i="5"/>
  <c r="I147" i="5"/>
  <c r="X146" i="5"/>
  <c r="U146" i="5"/>
  <c r="R146" i="5"/>
  <c r="O146" i="5"/>
  <c r="L146" i="5"/>
  <c r="I146" i="5"/>
  <c r="X145" i="5"/>
  <c r="U145" i="5"/>
  <c r="R145" i="5"/>
  <c r="O145" i="5"/>
  <c r="L145" i="5"/>
  <c r="I145" i="5"/>
  <c r="X144" i="5"/>
  <c r="U144" i="5"/>
  <c r="R144" i="5"/>
  <c r="O144" i="5"/>
  <c r="L144" i="5"/>
  <c r="I144" i="5"/>
  <c r="X143" i="5"/>
  <c r="U143" i="5"/>
  <c r="R143" i="5"/>
  <c r="O143" i="5"/>
  <c r="L143" i="5"/>
  <c r="I143" i="5"/>
  <c r="X142" i="5"/>
  <c r="U142" i="5"/>
  <c r="R142" i="5"/>
  <c r="O142" i="5"/>
  <c r="L142" i="5"/>
  <c r="I142" i="5"/>
  <c r="X141" i="5"/>
  <c r="U141" i="5"/>
  <c r="R141" i="5"/>
  <c r="O141" i="5"/>
  <c r="L141" i="5"/>
  <c r="I141" i="5"/>
  <c r="X140" i="5"/>
  <c r="U140" i="5"/>
  <c r="R140" i="5"/>
  <c r="O140" i="5"/>
  <c r="L140" i="5"/>
  <c r="I140" i="5"/>
  <c r="X139" i="5"/>
  <c r="U139" i="5"/>
  <c r="R139" i="5"/>
  <c r="O139" i="5"/>
  <c r="L139" i="5"/>
  <c r="I139" i="5"/>
  <c r="X138" i="5"/>
  <c r="U138" i="5"/>
  <c r="R138" i="5"/>
  <c r="O138" i="5"/>
  <c r="L138" i="5"/>
  <c r="I138" i="5"/>
  <c r="X137" i="5"/>
  <c r="U137" i="5"/>
  <c r="R137" i="5"/>
  <c r="O137" i="5"/>
  <c r="L137" i="5"/>
  <c r="I137" i="5"/>
  <c r="X136" i="5"/>
  <c r="U136" i="5"/>
  <c r="R136" i="5"/>
  <c r="O136" i="5"/>
  <c r="L136" i="5"/>
  <c r="I136" i="5"/>
  <c r="X135" i="5"/>
  <c r="U135" i="5"/>
  <c r="R135" i="5"/>
  <c r="O135" i="5"/>
  <c r="L135" i="5"/>
  <c r="I135" i="5"/>
  <c r="X134" i="5"/>
  <c r="U134" i="5"/>
  <c r="R134" i="5"/>
  <c r="O134" i="5"/>
  <c r="L134" i="5"/>
  <c r="I134" i="5"/>
  <c r="X133" i="5"/>
  <c r="U133" i="5"/>
  <c r="R133" i="5"/>
  <c r="O133" i="5"/>
  <c r="L133" i="5"/>
  <c r="I133" i="5"/>
  <c r="X132" i="5"/>
  <c r="U132" i="5"/>
  <c r="R132" i="5"/>
  <c r="O132" i="5"/>
  <c r="L132" i="5"/>
  <c r="I132" i="5"/>
  <c r="X131" i="5"/>
  <c r="U131" i="5"/>
  <c r="R131" i="5"/>
  <c r="O131" i="5"/>
  <c r="L131" i="5"/>
  <c r="I131" i="5"/>
  <c r="X130" i="5"/>
  <c r="U130" i="5"/>
  <c r="R130" i="5"/>
  <c r="O130" i="5"/>
  <c r="L130" i="5"/>
  <c r="I130" i="5"/>
  <c r="X129" i="5"/>
  <c r="U129" i="5"/>
  <c r="R129" i="5"/>
  <c r="O129" i="5"/>
  <c r="L129" i="5"/>
  <c r="I129" i="5"/>
  <c r="X128" i="5"/>
  <c r="U128" i="5"/>
  <c r="R128" i="5"/>
  <c r="O128" i="5"/>
  <c r="L128" i="5"/>
  <c r="I128" i="5"/>
  <c r="X127" i="5"/>
  <c r="U127" i="5"/>
  <c r="R127" i="5"/>
  <c r="O127" i="5"/>
  <c r="L127" i="5"/>
  <c r="I127" i="5"/>
  <c r="X126" i="5"/>
  <c r="U126" i="5"/>
  <c r="R126" i="5"/>
  <c r="O126" i="5"/>
  <c r="L126" i="5"/>
  <c r="I126" i="5"/>
  <c r="X125" i="5"/>
  <c r="U125" i="5"/>
  <c r="R125" i="5"/>
  <c r="O125" i="5"/>
  <c r="L125" i="5"/>
  <c r="I125" i="5"/>
  <c r="X124" i="5"/>
  <c r="U124" i="5"/>
  <c r="R124" i="5"/>
  <c r="O124" i="5"/>
  <c r="L124" i="5"/>
  <c r="I124" i="5"/>
  <c r="X123" i="5"/>
  <c r="U123" i="5"/>
  <c r="R123" i="5"/>
  <c r="O123" i="5"/>
  <c r="L123" i="5"/>
  <c r="I123" i="5"/>
  <c r="X122" i="5"/>
  <c r="U122" i="5"/>
  <c r="R122" i="5"/>
  <c r="O122" i="5"/>
  <c r="L122" i="5"/>
  <c r="I122" i="5"/>
  <c r="X121" i="5"/>
  <c r="U121" i="5"/>
  <c r="R121" i="5"/>
  <c r="O121" i="5"/>
  <c r="L121" i="5"/>
  <c r="I121" i="5"/>
  <c r="X120" i="5"/>
  <c r="U120" i="5"/>
  <c r="R120" i="5"/>
  <c r="O120" i="5"/>
  <c r="L120" i="5"/>
  <c r="I120" i="5"/>
  <c r="X119" i="5"/>
  <c r="U119" i="5"/>
  <c r="R119" i="5"/>
  <c r="O119" i="5"/>
  <c r="L119" i="5"/>
  <c r="I119" i="5"/>
  <c r="X118" i="5"/>
  <c r="U118" i="5"/>
  <c r="R118" i="5"/>
  <c r="O118" i="5"/>
  <c r="L118" i="5"/>
  <c r="I118" i="5"/>
  <c r="X117" i="5"/>
  <c r="U117" i="5"/>
  <c r="R117" i="5"/>
  <c r="O117" i="5"/>
  <c r="L117" i="5"/>
  <c r="I117" i="5"/>
  <c r="X116" i="5"/>
  <c r="U116" i="5"/>
  <c r="R116" i="5"/>
  <c r="O116" i="5"/>
  <c r="L116" i="5"/>
  <c r="I116" i="5"/>
  <c r="X115" i="5"/>
  <c r="U115" i="5"/>
  <c r="R115" i="5"/>
  <c r="O115" i="5"/>
  <c r="L115" i="5"/>
  <c r="I115" i="5"/>
  <c r="X114" i="5"/>
  <c r="U114" i="5"/>
  <c r="R114" i="5"/>
  <c r="O114" i="5"/>
  <c r="L114" i="5"/>
  <c r="I114" i="5"/>
  <c r="X113" i="5"/>
  <c r="U113" i="5"/>
  <c r="R113" i="5"/>
  <c r="O113" i="5"/>
  <c r="L113" i="5"/>
  <c r="I113" i="5"/>
  <c r="X112" i="5"/>
  <c r="U112" i="5"/>
  <c r="R112" i="5"/>
  <c r="O112" i="5"/>
  <c r="L112" i="5"/>
  <c r="I112" i="5"/>
  <c r="X111" i="5"/>
  <c r="U111" i="5"/>
  <c r="R111" i="5"/>
  <c r="O111" i="5"/>
  <c r="L111" i="5"/>
  <c r="I111" i="5"/>
  <c r="X110" i="5"/>
  <c r="U110" i="5"/>
  <c r="R110" i="5"/>
  <c r="O110" i="5"/>
  <c r="L110" i="5"/>
  <c r="I110" i="5"/>
  <c r="X109" i="5"/>
  <c r="U109" i="5"/>
  <c r="R109" i="5"/>
  <c r="O109" i="5"/>
  <c r="L109" i="5"/>
  <c r="I109" i="5"/>
  <c r="X108" i="5"/>
  <c r="U108" i="5"/>
  <c r="R108" i="5"/>
  <c r="O108" i="5"/>
  <c r="L108" i="5"/>
  <c r="I108" i="5"/>
  <c r="X107" i="5"/>
  <c r="U107" i="5"/>
  <c r="R107" i="5"/>
  <c r="O107" i="5"/>
  <c r="L107" i="5"/>
  <c r="I107" i="5"/>
  <c r="X106" i="5"/>
  <c r="U106" i="5"/>
  <c r="R106" i="5"/>
  <c r="O106" i="5"/>
  <c r="L106" i="5"/>
  <c r="I106" i="5"/>
  <c r="X105" i="5"/>
  <c r="U105" i="5"/>
  <c r="R105" i="5"/>
  <c r="O105" i="5"/>
  <c r="L105" i="5"/>
  <c r="I105" i="5"/>
  <c r="X104" i="5"/>
  <c r="U104" i="5"/>
  <c r="R104" i="5"/>
  <c r="O104" i="5"/>
  <c r="L104" i="5"/>
  <c r="I104" i="5"/>
  <c r="X103" i="5"/>
  <c r="U103" i="5"/>
  <c r="R103" i="5"/>
  <c r="O103" i="5"/>
  <c r="L103" i="5"/>
  <c r="I103" i="5"/>
  <c r="X102" i="5"/>
  <c r="U102" i="5"/>
  <c r="R102" i="5"/>
  <c r="O102" i="5"/>
  <c r="L102" i="5"/>
  <c r="I102" i="5"/>
  <c r="X101" i="5"/>
  <c r="U101" i="5"/>
  <c r="R101" i="5"/>
  <c r="O101" i="5"/>
  <c r="L101" i="5"/>
  <c r="I101" i="5"/>
  <c r="X100" i="5"/>
  <c r="U100" i="5"/>
  <c r="R100" i="5"/>
  <c r="O100" i="5"/>
  <c r="L100" i="5"/>
  <c r="I100" i="5"/>
  <c r="X99" i="5"/>
  <c r="U99" i="5"/>
  <c r="R99" i="5"/>
  <c r="O99" i="5"/>
  <c r="L99" i="5"/>
  <c r="I99" i="5"/>
  <c r="X98" i="5"/>
  <c r="U98" i="5"/>
  <c r="R98" i="5"/>
  <c r="O98" i="5"/>
  <c r="L98" i="5"/>
  <c r="I98" i="5"/>
  <c r="X97" i="5"/>
  <c r="U97" i="5"/>
  <c r="R97" i="5"/>
  <c r="O97" i="5"/>
  <c r="L97" i="5"/>
  <c r="I97" i="5"/>
  <c r="X96" i="5"/>
  <c r="U96" i="5"/>
  <c r="R96" i="5"/>
  <c r="O96" i="5"/>
  <c r="L96" i="5"/>
  <c r="I96" i="5"/>
  <c r="X95" i="5"/>
  <c r="U95" i="5"/>
  <c r="R95" i="5"/>
  <c r="O95" i="5"/>
  <c r="L95" i="5"/>
  <c r="I95" i="5"/>
  <c r="X94" i="5"/>
  <c r="U94" i="5"/>
  <c r="R94" i="5"/>
  <c r="O94" i="5"/>
  <c r="L94" i="5"/>
  <c r="I94" i="5"/>
  <c r="X93" i="5"/>
  <c r="U93" i="5"/>
  <c r="R93" i="5"/>
  <c r="O93" i="5"/>
  <c r="L93" i="5"/>
  <c r="I93" i="5"/>
  <c r="X92" i="5"/>
  <c r="U92" i="5"/>
  <c r="R92" i="5"/>
  <c r="O92" i="5"/>
  <c r="L92" i="5"/>
  <c r="I92" i="5"/>
  <c r="X91" i="5"/>
  <c r="U91" i="5"/>
  <c r="R91" i="5"/>
  <c r="O91" i="5"/>
  <c r="L91" i="5"/>
  <c r="I91" i="5"/>
  <c r="X90" i="5"/>
  <c r="U90" i="5"/>
  <c r="R90" i="5"/>
  <c r="O90" i="5"/>
  <c r="L90" i="5"/>
  <c r="I90" i="5"/>
  <c r="X89" i="5"/>
  <c r="U89" i="5"/>
  <c r="R89" i="5"/>
  <c r="O89" i="5"/>
  <c r="L89" i="5"/>
  <c r="I89" i="5"/>
  <c r="X88" i="5"/>
  <c r="U88" i="5"/>
  <c r="R88" i="5"/>
  <c r="O88" i="5"/>
  <c r="L88" i="5"/>
  <c r="I88" i="5"/>
  <c r="X87" i="5"/>
  <c r="U87" i="5"/>
  <c r="R87" i="5"/>
  <c r="O87" i="5"/>
  <c r="L87" i="5"/>
  <c r="I87" i="5"/>
  <c r="X86" i="5"/>
  <c r="U86" i="5"/>
  <c r="R86" i="5"/>
  <c r="O86" i="5"/>
  <c r="L86" i="5"/>
  <c r="I86" i="5"/>
  <c r="X85" i="5"/>
  <c r="U85" i="5"/>
  <c r="R85" i="5"/>
  <c r="O85" i="5"/>
  <c r="L85" i="5"/>
  <c r="I85" i="5"/>
  <c r="X84" i="5"/>
  <c r="U84" i="5"/>
  <c r="R84" i="5"/>
  <c r="O84" i="5"/>
  <c r="L84" i="5"/>
  <c r="I84" i="5"/>
  <c r="X83" i="5"/>
  <c r="U83" i="5"/>
  <c r="R83" i="5"/>
  <c r="O83" i="5"/>
  <c r="L83" i="5"/>
  <c r="I83" i="5"/>
  <c r="X82" i="5"/>
  <c r="U82" i="5"/>
  <c r="R82" i="5"/>
  <c r="O82" i="5"/>
  <c r="L82" i="5"/>
  <c r="I82" i="5"/>
  <c r="X81" i="5"/>
  <c r="U81" i="5"/>
  <c r="R81" i="5"/>
  <c r="O81" i="5"/>
  <c r="L81" i="5"/>
  <c r="I81" i="5"/>
  <c r="X80" i="5"/>
  <c r="U80" i="5"/>
  <c r="R80" i="5"/>
  <c r="O80" i="5"/>
  <c r="L80" i="5"/>
  <c r="I80" i="5"/>
  <c r="X79" i="5"/>
  <c r="U79" i="5"/>
  <c r="R79" i="5"/>
  <c r="O79" i="5"/>
  <c r="L79" i="5"/>
  <c r="I79" i="5"/>
  <c r="X78" i="5"/>
  <c r="U78" i="5"/>
  <c r="R78" i="5"/>
  <c r="O78" i="5"/>
  <c r="L78" i="5"/>
  <c r="I78" i="5"/>
  <c r="X77" i="5"/>
  <c r="U77" i="5"/>
  <c r="R77" i="5"/>
  <c r="O77" i="5"/>
  <c r="L77" i="5"/>
  <c r="I77" i="5"/>
  <c r="X76" i="5"/>
  <c r="U76" i="5"/>
  <c r="R76" i="5"/>
  <c r="O76" i="5"/>
  <c r="L76" i="5"/>
  <c r="I76" i="5"/>
  <c r="X75" i="5"/>
  <c r="U75" i="5"/>
  <c r="R75" i="5"/>
  <c r="O75" i="5"/>
  <c r="L75" i="5"/>
  <c r="I75" i="5"/>
  <c r="X74" i="5"/>
  <c r="U74" i="5"/>
  <c r="R74" i="5"/>
  <c r="O74" i="5"/>
  <c r="L74" i="5"/>
  <c r="I74" i="5"/>
  <c r="X73" i="5"/>
  <c r="U73" i="5"/>
  <c r="R73" i="5"/>
  <c r="O73" i="5"/>
  <c r="L73" i="5"/>
  <c r="I73" i="5"/>
  <c r="X72" i="5"/>
  <c r="U72" i="5"/>
  <c r="R72" i="5"/>
  <c r="O72" i="5"/>
  <c r="L72" i="5"/>
  <c r="I72" i="5"/>
  <c r="X71" i="5"/>
  <c r="U71" i="5"/>
  <c r="R71" i="5"/>
  <c r="O71" i="5"/>
  <c r="L71" i="5"/>
  <c r="I71" i="5"/>
  <c r="X70" i="5"/>
  <c r="U70" i="5"/>
  <c r="R70" i="5"/>
  <c r="O70" i="5"/>
  <c r="L70" i="5"/>
  <c r="I70" i="5"/>
  <c r="X69" i="5"/>
  <c r="U69" i="5"/>
  <c r="R69" i="5"/>
  <c r="O69" i="5"/>
  <c r="L69" i="5"/>
  <c r="I69" i="5"/>
  <c r="X68" i="5"/>
  <c r="U68" i="5"/>
  <c r="R68" i="5"/>
  <c r="O68" i="5"/>
  <c r="L68" i="5"/>
  <c r="I68" i="5"/>
  <c r="X67" i="5"/>
  <c r="U67" i="5"/>
  <c r="R67" i="5"/>
  <c r="O67" i="5"/>
  <c r="L67" i="5"/>
  <c r="I67" i="5"/>
  <c r="X66" i="5"/>
  <c r="U66" i="5"/>
  <c r="R66" i="5"/>
  <c r="O66" i="5"/>
  <c r="L66" i="5"/>
  <c r="I66" i="5"/>
  <c r="X65" i="5"/>
  <c r="U65" i="5"/>
  <c r="R65" i="5"/>
  <c r="O65" i="5"/>
  <c r="L65" i="5"/>
  <c r="I65" i="5"/>
  <c r="X64" i="5"/>
  <c r="U64" i="5"/>
  <c r="R64" i="5"/>
  <c r="O64" i="5"/>
  <c r="L64" i="5"/>
  <c r="I64" i="5"/>
  <c r="X63" i="5"/>
  <c r="U63" i="5"/>
  <c r="R63" i="5"/>
  <c r="O63" i="5"/>
  <c r="L63" i="5"/>
  <c r="I63" i="5"/>
  <c r="X62" i="5"/>
  <c r="U62" i="5"/>
  <c r="R62" i="5"/>
  <c r="O62" i="5"/>
  <c r="L62" i="5"/>
  <c r="I62" i="5"/>
  <c r="X61" i="5"/>
  <c r="U61" i="5"/>
  <c r="R61" i="5"/>
  <c r="O61" i="5"/>
  <c r="L61" i="5"/>
  <c r="I61" i="5"/>
  <c r="X60" i="5"/>
  <c r="U60" i="5"/>
  <c r="R60" i="5"/>
  <c r="O60" i="5"/>
  <c r="L60" i="5"/>
  <c r="I60" i="5"/>
  <c r="X59" i="5"/>
  <c r="U59" i="5"/>
  <c r="R59" i="5"/>
  <c r="O59" i="5"/>
  <c r="L59" i="5"/>
  <c r="I59" i="5"/>
  <c r="X58" i="5"/>
  <c r="U58" i="5"/>
  <c r="R58" i="5"/>
  <c r="O58" i="5"/>
  <c r="L58" i="5"/>
  <c r="I58" i="5"/>
  <c r="X57" i="5"/>
  <c r="U57" i="5"/>
  <c r="R57" i="5"/>
  <c r="O57" i="5"/>
  <c r="L57" i="5"/>
  <c r="I57" i="5"/>
  <c r="X56" i="5"/>
  <c r="U56" i="5"/>
  <c r="R56" i="5"/>
  <c r="O56" i="5"/>
  <c r="L56" i="5"/>
  <c r="I56" i="5"/>
  <c r="X55" i="5"/>
  <c r="U55" i="5"/>
  <c r="R55" i="5"/>
  <c r="O55" i="5"/>
  <c r="L55" i="5"/>
  <c r="I55" i="5"/>
  <c r="X54" i="5"/>
  <c r="U54" i="5"/>
  <c r="R54" i="5"/>
  <c r="O54" i="5"/>
  <c r="L54" i="5"/>
  <c r="I54" i="5"/>
  <c r="X53" i="5"/>
  <c r="U53" i="5"/>
  <c r="R53" i="5"/>
  <c r="O53" i="5"/>
  <c r="L53" i="5"/>
  <c r="I53" i="5"/>
  <c r="X52" i="5"/>
  <c r="U52" i="5"/>
  <c r="R52" i="5"/>
  <c r="O52" i="5"/>
  <c r="L52" i="5"/>
  <c r="I52" i="5"/>
  <c r="X51" i="5"/>
  <c r="U51" i="5"/>
  <c r="R51" i="5"/>
  <c r="O51" i="5"/>
  <c r="L51" i="5"/>
  <c r="I51" i="5"/>
  <c r="X50" i="5"/>
  <c r="U50" i="5"/>
  <c r="R50" i="5"/>
  <c r="O50" i="5"/>
  <c r="L50" i="5"/>
  <c r="I50" i="5"/>
  <c r="X49" i="5"/>
  <c r="U49" i="5"/>
  <c r="R49" i="5"/>
  <c r="O49" i="5"/>
  <c r="L49" i="5"/>
  <c r="I49" i="5"/>
  <c r="X48" i="5"/>
  <c r="U48" i="5"/>
  <c r="R48" i="5"/>
  <c r="O48" i="5"/>
  <c r="L48" i="5"/>
  <c r="I48" i="5"/>
  <c r="X47" i="5"/>
  <c r="U47" i="5"/>
  <c r="R47" i="5"/>
  <c r="O47" i="5"/>
  <c r="L47" i="5"/>
  <c r="I47" i="5"/>
  <c r="X46" i="5"/>
  <c r="U46" i="5"/>
  <c r="R46" i="5"/>
  <c r="O46" i="5"/>
  <c r="L46" i="5"/>
  <c r="I46" i="5"/>
  <c r="X45" i="5"/>
  <c r="U45" i="5"/>
  <c r="R45" i="5"/>
  <c r="O45" i="5"/>
  <c r="L45" i="5"/>
  <c r="I45" i="5"/>
  <c r="X44" i="5"/>
  <c r="U44" i="5"/>
  <c r="R44" i="5"/>
  <c r="O44" i="5"/>
  <c r="L44" i="5"/>
  <c r="I44" i="5"/>
  <c r="X43" i="5"/>
  <c r="U43" i="5"/>
  <c r="R43" i="5"/>
  <c r="O43" i="5"/>
  <c r="L43" i="5"/>
  <c r="I43" i="5"/>
  <c r="X42" i="5"/>
  <c r="U42" i="5"/>
  <c r="R42" i="5"/>
  <c r="O42" i="5"/>
  <c r="L42" i="5"/>
  <c r="I42" i="5"/>
  <c r="X41" i="5"/>
  <c r="U41" i="5"/>
  <c r="R41" i="5"/>
  <c r="O41" i="5"/>
  <c r="L41" i="5"/>
  <c r="I41" i="5"/>
  <c r="X40" i="5"/>
  <c r="U40" i="5"/>
  <c r="R40" i="5"/>
  <c r="O40" i="5"/>
  <c r="L40" i="5"/>
  <c r="I40" i="5"/>
  <c r="X39" i="5"/>
  <c r="U39" i="5"/>
  <c r="R39" i="5"/>
  <c r="O39" i="5"/>
  <c r="L39" i="5"/>
  <c r="I39" i="5"/>
  <c r="X38" i="5"/>
  <c r="U38" i="5"/>
  <c r="R38" i="5"/>
  <c r="O38" i="5"/>
  <c r="L38" i="5"/>
  <c r="I38" i="5"/>
  <c r="X37" i="5"/>
  <c r="U37" i="5"/>
  <c r="R37" i="5"/>
  <c r="O37" i="5"/>
  <c r="L37" i="5"/>
  <c r="I37" i="5"/>
  <c r="X36" i="5"/>
  <c r="U36" i="5"/>
  <c r="R36" i="5"/>
  <c r="O36" i="5"/>
  <c r="L36" i="5"/>
  <c r="I36" i="5"/>
  <c r="X35" i="5"/>
  <c r="U35" i="5"/>
  <c r="R35" i="5"/>
  <c r="O35" i="5"/>
  <c r="L35" i="5"/>
  <c r="X34" i="5"/>
  <c r="U34" i="5"/>
  <c r="R34" i="5"/>
  <c r="O34" i="5"/>
  <c r="L34" i="5"/>
  <c r="I34" i="5"/>
  <c r="X33" i="5"/>
  <c r="U33" i="5"/>
  <c r="R33" i="5"/>
  <c r="O33" i="5"/>
  <c r="L33" i="5"/>
  <c r="I33" i="5"/>
  <c r="X32" i="5"/>
  <c r="U32" i="5"/>
  <c r="R32" i="5"/>
  <c r="O32" i="5"/>
  <c r="L32" i="5"/>
  <c r="I32" i="5"/>
  <c r="X31" i="5"/>
  <c r="U31" i="5"/>
  <c r="R31" i="5"/>
  <c r="O31" i="5"/>
  <c r="L31" i="5"/>
  <c r="I31" i="5"/>
  <c r="X30" i="5"/>
  <c r="U30" i="5"/>
  <c r="R30" i="5"/>
  <c r="O30" i="5"/>
  <c r="L30" i="5"/>
  <c r="I30" i="5"/>
  <c r="X29" i="5"/>
  <c r="U29" i="5"/>
  <c r="R29" i="5"/>
  <c r="O29" i="5"/>
  <c r="L29" i="5"/>
  <c r="I29" i="5"/>
  <c r="X28" i="5"/>
  <c r="U28" i="5"/>
  <c r="R28" i="5"/>
  <c r="O28" i="5"/>
  <c r="L28" i="5"/>
  <c r="I28" i="5"/>
  <c r="X27" i="5"/>
  <c r="U27" i="5"/>
  <c r="R27" i="5"/>
  <c r="O27" i="5"/>
  <c r="L27" i="5"/>
  <c r="I27" i="5"/>
  <c r="X26" i="5"/>
  <c r="U26" i="5"/>
  <c r="R26" i="5"/>
  <c r="O26" i="5"/>
  <c r="L26" i="5"/>
  <c r="I26" i="5"/>
  <c r="X25" i="5"/>
  <c r="U25" i="5"/>
  <c r="R25" i="5"/>
  <c r="O25" i="5"/>
  <c r="L25" i="5"/>
  <c r="I25" i="5"/>
  <c r="X24" i="5"/>
  <c r="U24" i="5"/>
  <c r="R24" i="5"/>
  <c r="O24" i="5"/>
  <c r="L24" i="5"/>
  <c r="I24" i="5"/>
  <c r="X23" i="5"/>
  <c r="U23" i="5"/>
  <c r="R23" i="5"/>
  <c r="O23" i="5"/>
  <c r="L23" i="5"/>
  <c r="I23" i="5"/>
  <c r="X22" i="5"/>
  <c r="U22" i="5"/>
  <c r="R22" i="5"/>
  <c r="O22" i="5"/>
  <c r="L22" i="5"/>
  <c r="I22" i="5"/>
  <c r="X21" i="5"/>
  <c r="U21" i="5"/>
  <c r="R21" i="5"/>
  <c r="O21" i="5"/>
  <c r="L21" i="5"/>
  <c r="I21" i="5"/>
  <c r="X20" i="5"/>
  <c r="U20" i="5"/>
  <c r="R20" i="5"/>
  <c r="O20" i="5"/>
  <c r="L20" i="5"/>
  <c r="I20" i="5"/>
  <c r="X19" i="5"/>
  <c r="U19" i="5"/>
  <c r="R19" i="5"/>
  <c r="O19" i="5"/>
  <c r="L19" i="5"/>
  <c r="I19" i="5"/>
  <c r="X18" i="5"/>
  <c r="U18" i="5"/>
  <c r="R18" i="5"/>
  <c r="O18" i="5"/>
  <c r="L18" i="5"/>
  <c r="I18" i="5"/>
  <c r="X17" i="5"/>
  <c r="U17" i="5"/>
  <c r="R17" i="5"/>
  <c r="O17" i="5"/>
  <c r="L17" i="5"/>
  <c r="I17" i="5"/>
  <c r="X16" i="5"/>
  <c r="U16" i="5"/>
  <c r="R16" i="5"/>
  <c r="O16" i="5"/>
  <c r="L16" i="5"/>
  <c r="I16" i="5"/>
  <c r="X15" i="5"/>
  <c r="U15" i="5"/>
  <c r="R15" i="5"/>
  <c r="O15" i="5"/>
  <c r="L15" i="5"/>
  <c r="I15" i="5"/>
  <c r="X14" i="5"/>
  <c r="U14" i="5"/>
  <c r="R14" i="5"/>
  <c r="O14" i="5"/>
  <c r="L14" i="5"/>
  <c r="I14" i="5"/>
  <c r="X13" i="5"/>
  <c r="U13" i="5"/>
  <c r="R13" i="5"/>
  <c r="O13" i="5"/>
  <c r="L13" i="5"/>
  <c r="I13" i="5"/>
  <c r="X12" i="5"/>
  <c r="U12" i="5"/>
  <c r="R12" i="5"/>
  <c r="O12" i="5"/>
  <c r="L12" i="5"/>
  <c r="I12" i="5"/>
  <c r="X11" i="5"/>
  <c r="U11" i="5"/>
  <c r="R11" i="5"/>
  <c r="O11" i="5"/>
  <c r="L11" i="5"/>
  <c r="I11" i="5"/>
  <c r="X10" i="5"/>
  <c r="U10" i="5"/>
  <c r="R10" i="5"/>
  <c r="O10" i="5"/>
  <c r="L10" i="5"/>
  <c r="I10" i="5"/>
  <c r="X9" i="5"/>
  <c r="U9" i="5"/>
  <c r="R9" i="5"/>
  <c r="O9" i="5"/>
  <c r="L9" i="5"/>
  <c r="I9" i="5"/>
  <c r="X8" i="5"/>
  <c r="U8" i="5"/>
  <c r="R8" i="5"/>
  <c r="O8" i="5"/>
  <c r="L8" i="5"/>
  <c r="I8" i="5"/>
  <c r="X7" i="5"/>
  <c r="U7" i="5"/>
  <c r="R7" i="5"/>
  <c r="O7" i="5"/>
  <c r="L7" i="5"/>
  <c r="I7" i="5"/>
  <c r="X6" i="5"/>
  <c r="U6" i="5"/>
  <c r="R6" i="5"/>
  <c r="O6" i="5"/>
  <c r="L6" i="5"/>
  <c r="I6" i="5"/>
  <c r="X5" i="5"/>
  <c r="U5" i="5"/>
  <c r="R5" i="5"/>
  <c r="O5" i="5"/>
  <c r="L5" i="5"/>
  <c r="I5" i="5"/>
  <c r="X4" i="5"/>
  <c r="U4" i="5"/>
  <c r="R4" i="5"/>
  <c r="O4" i="5"/>
  <c r="L4" i="5"/>
  <c r="I4" i="5"/>
  <c r="I242" i="1"/>
  <c r="I725" i="1"/>
  <c r="L725" i="1"/>
  <c r="O725" i="1"/>
  <c r="R725" i="1"/>
  <c r="U725" i="1"/>
  <c r="X725" i="1"/>
  <c r="AA434" i="5" l="1"/>
  <c r="AA271" i="5"/>
  <c r="AA270" i="5"/>
  <c r="AA378" i="5"/>
  <c r="AA5" i="5"/>
  <c r="AA13" i="5"/>
  <c r="AA21" i="5"/>
  <c r="AA29" i="5"/>
  <c r="AA36" i="5"/>
  <c r="AA44" i="5"/>
  <c r="AA52" i="5"/>
  <c r="AA60" i="5"/>
  <c r="AA68" i="5"/>
  <c r="AA76" i="5"/>
  <c r="AA84" i="5"/>
  <c r="AA91" i="5"/>
  <c r="AA99" i="5"/>
  <c r="AA107" i="5"/>
  <c r="AA115" i="5"/>
  <c r="AA123" i="5"/>
  <c r="AA131" i="5"/>
  <c r="AA139" i="5"/>
  <c r="AA147" i="5"/>
  <c r="AA155" i="5"/>
  <c r="AA162" i="5"/>
  <c r="AA170" i="5"/>
  <c r="AA178" i="5"/>
  <c r="AA186" i="5"/>
  <c r="AA194" i="5"/>
  <c r="AA202" i="5"/>
  <c r="AA210" i="5"/>
  <c r="AA217" i="5"/>
  <c r="AA225" i="5"/>
  <c r="AA233" i="5"/>
  <c r="AA246" i="5"/>
  <c r="AA254" i="5"/>
  <c r="AA262" i="5"/>
  <c r="AA277" i="5"/>
  <c r="AA285" i="5"/>
  <c r="AA293" i="5"/>
  <c r="AA307" i="5"/>
  <c r="AA315" i="5"/>
  <c r="AA323" i="5"/>
  <c r="AA333" i="5"/>
  <c r="AA340" i="5"/>
  <c r="AA348" i="5"/>
  <c r="AA356" i="5"/>
  <c r="AA364" i="5"/>
  <c r="AA372" i="5"/>
  <c r="AA385" i="5"/>
  <c r="AA393" i="5"/>
  <c r="AA401" i="5"/>
  <c r="AA409" i="5"/>
  <c r="AA417" i="5"/>
  <c r="AA425" i="5"/>
  <c r="AA433" i="5"/>
  <c r="AA441" i="5"/>
  <c r="AA6" i="5"/>
  <c r="AA14" i="5"/>
  <c r="AA22" i="5"/>
  <c r="AA30" i="5"/>
  <c r="AA37" i="5"/>
  <c r="AA45" i="5"/>
  <c r="AA53" i="5"/>
  <c r="AA61" i="5"/>
  <c r="AA69" i="5"/>
  <c r="AA77" i="5"/>
  <c r="AA85" i="5"/>
  <c r="AA92" i="5"/>
  <c r="AA100" i="5"/>
  <c r="AA108" i="5"/>
  <c r="AA116" i="5"/>
  <c r="AA124" i="5"/>
  <c r="AA132" i="5"/>
  <c r="AA140" i="5"/>
  <c r="AA148" i="5"/>
  <c r="AA156" i="5"/>
  <c r="AA163" i="5"/>
  <c r="AA171" i="5"/>
  <c r="AA179" i="5"/>
  <c r="AA187" i="5"/>
  <c r="AA195" i="5"/>
  <c r="AA203" i="5"/>
  <c r="AA211" i="5"/>
  <c r="AA218" i="5"/>
  <c r="AA226" i="5"/>
  <c r="AA234" i="5"/>
  <c r="AA247" i="5"/>
  <c r="AA255" i="5"/>
  <c r="AA263" i="5"/>
  <c r="AA278" i="5"/>
  <c r="AA286" i="5"/>
  <c r="AA294" i="5"/>
  <c r="AA301" i="5"/>
  <c r="AA308" i="5"/>
  <c r="AA316" i="5"/>
  <c r="AA324" i="5"/>
  <c r="AA341" i="5"/>
  <c r="AA349" i="5"/>
  <c r="AA357" i="5"/>
  <c r="AA365" i="5"/>
  <c r="AA373" i="5"/>
  <c r="AA379" i="5"/>
  <c r="AA386" i="5"/>
  <c r="AA394" i="5"/>
  <c r="AA402" i="5"/>
  <c r="AA410" i="5"/>
  <c r="AA418" i="5"/>
  <c r="AA426" i="5"/>
  <c r="AA442" i="5"/>
  <c r="AA461" i="5"/>
  <c r="AA457" i="5"/>
  <c r="AA449" i="5"/>
  <c r="AA261" i="5"/>
  <c r="AA269" i="5"/>
  <c r="AA276" i="5"/>
  <c r="AA284" i="5"/>
  <c r="AA292" i="5"/>
  <c r="AA300" i="5"/>
  <c r="AA306" i="5"/>
  <c r="AA314" i="5"/>
  <c r="AA322" i="5"/>
  <c r="AA332" i="5"/>
  <c r="AA339" i="5"/>
  <c r="AA347" i="5"/>
  <c r="AA355" i="5"/>
  <c r="AA363" i="5"/>
  <c r="AA371" i="5"/>
  <c r="AA384" i="5"/>
  <c r="AA392" i="5"/>
  <c r="AA400" i="5"/>
  <c r="AA408" i="5"/>
  <c r="AA416" i="5"/>
  <c r="AA424" i="5"/>
  <c r="AA432" i="5"/>
  <c r="AA440" i="5"/>
  <c r="AA448" i="5"/>
  <c r="AA464" i="5"/>
  <c r="AA460" i="5"/>
  <c r="AA456" i="5"/>
  <c r="AA452" i="5"/>
  <c r="AA453" i="5"/>
  <c r="AA28" i="5"/>
  <c r="AA43" i="5"/>
  <c r="AA83" i="5"/>
  <c r="AA106" i="5"/>
  <c r="AA185" i="5"/>
  <c r="AA193" i="5"/>
  <c r="AA201" i="5"/>
  <c r="AA245" i="5"/>
  <c r="AA253" i="5"/>
  <c r="AA11" i="5"/>
  <c r="AA19" i="5"/>
  <c r="AA27" i="5"/>
  <c r="AA42" i="5"/>
  <c r="AA50" i="5"/>
  <c r="AA58" i="5"/>
  <c r="AA66" i="5"/>
  <c r="AA74" i="5"/>
  <c r="AA82" i="5"/>
  <c r="AA89" i="5"/>
  <c r="AA97" i="5"/>
  <c r="AA105" i="5"/>
  <c r="AA113" i="5"/>
  <c r="AA121" i="5"/>
  <c r="AA129" i="5"/>
  <c r="AA137" i="5"/>
  <c r="AA145" i="5"/>
  <c r="AA153" i="5"/>
  <c r="AA161" i="5"/>
  <c r="AA168" i="5"/>
  <c r="AA176" i="5"/>
  <c r="AA184" i="5"/>
  <c r="AA192" i="5"/>
  <c r="AA200" i="5"/>
  <c r="AA208" i="5"/>
  <c r="AA215" i="5"/>
  <c r="AA223" i="5"/>
  <c r="AA231" i="5"/>
  <c r="AA239" i="5"/>
  <c r="AA244" i="5"/>
  <c r="AA252" i="5"/>
  <c r="AA260" i="5"/>
  <c r="AA268" i="5"/>
  <c r="AA275" i="5"/>
  <c r="AA283" i="5"/>
  <c r="AA291" i="5"/>
  <c r="AA299" i="5"/>
  <c r="AA313" i="5"/>
  <c r="AA321" i="5"/>
  <c r="AA329" i="5"/>
  <c r="AA338" i="5"/>
  <c r="AA346" i="5"/>
  <c r="AA354" i="5"/>
  <c r="AA362" i="5"/>
  <c r="AA370" i="5"/>
  <c r="AA391" i="5"/>
  <c r="AA399" i="5"/>
  <c r="AA407" i="5"/>
  <c r="AA415" i="5"/>
  <c r="AA423" i="5"/>
  <c r="AA431" i="5"/>
  <c r="AA439" i="5"/>
  <c r="AA447" i="5"/>
  <c r="AA34" i="5"/>
  <c r="AA35" i="5"/>
  <c r="AA41" i="5"/>
  <c r="AA49" i="5"/>
  <c r="AA57" i="5"/>
  <c r="AA65" i="5"/>
  <c r="AA73" i="5"/>
  <c r="AA81" i="5"/>
  <c r="AA88" i="5"/>
  <c r="AA96" i="5"/>
  <c r="AA104" i="5"/>
  <c r="AA112" i="5"/>
  <c r="AA120" i="5"/>
  <c r="AA128" i="5"/>
  <c r="AA136" i="5"/>
  <c r="AA144" i="5"/>
  <c r="AA152" i="5"/>
  <c r="AA160" i="5"/>
  <c r="AA167" i="5"/>
  <c r="AA175" i="5"/>
  <c r="AA183" i="5"/>
  <c r="AA191" i="5"/>
  <c r="AA199" i="5"/>
  <c r="AA207" i="5"/>
  <c r="AA214" i="5"/>
  <c r="AA222" i="5"/>
  <c r="AA230" i="5"/>
  <c r="AA238" i="5"/>
  <c r="AA243" i="5"/>
  <c r="AA251" i="5"/>
  <c r="AA259" i="5"/>
  <c r="AA267" i="5"/>
  <c r="AA274" i="5"/>
  <c r="AA282" i="5"/>
  <c r="AA290" i="5"/>
  <c r="AA298" i="5"/>
  <c r="AA305" i="5"/>
  <c r="AA312" i="5"/>
  <c r="AA320" i="5"/>
  <c r="AA328" i="5"/>
  <c r="AA337" i="5"/>
  <c r="AA345" i="5"/>
  <c r="AA353" i="5"/>
  <c r="AA361" i="5"/>
  <c r="AA369" i="5"/>
  <c r="AA377" i="5"/>
  <c r="AA383" i="5"/>
  <c r="AA390" i="5"/>
  <c r="AA398" i="5"/>
  <c r="AA406" i="5"/>
  <c r="AA414" i="5"/>
  <c r="AA422" i="5"/>
  <c r="AA430" i="5"/>
  <c r="AA438" i="5"/>
  <c r="AA446" i="5"/>
  <c r="AA463" i="5"/>
  <c r="AA459" i="5"/>
  <c r="AA455" i="5"/>
  <c r="AA451" i="5"/>
  <c r="AA20" i="5"/>
  <c r="AA51" i="5"/>
  <c r="AA67" i="5"/>
  <c r="AA90" i="5"/>
  <c r="AA114" i="5"/>
  <c r="AA177" i="5"/>
  <c r="AA209" i="5"/>
  <c r="AA9" i="5"/>
  <c r="AA17" i="5"/>
  <c r="AA25" i="5"/>
  <c r="AA33" i="5"/>
  <c r="AA40" i="5"/>
  <c r="AA48" i="5"/>
  <c r="AA56" i="5"/>
  <c r="AA64" i="5"/>
  <c r="AA72" i="5"/>
  <c r="AA80" i="5"/>
  <c r="AA87" i="5"/>
  <c r="AA95" i="5"/>
  <c r="AA103" i="5"/>
  <c r="AA111" i="5"/>
  <c r="AA119" i="5"/>
  <c r="AA127" i="5"/>
  <c r="AA135" i="5"/>
  <c r="AA143" i="5"/>
  <c r="AA151" i="5"/>
  <c r="AA159" i="5"/>
  <c r="AA166" i="5"/>
  <c r="AA174" i="5"/>
  <c r="AA182" i="5"/>
  <c r="AA190" i="5"/>
  <c r="AA198" i="5"/>
  <c r="AA206" i="5"/>
  <c r="AA213" i="5"/>
  <c r="AA221" i="5"/>
  <c r="AA229" i="5"/>
  <c r="AA237" i="5"/>
  <c r="AA242" i="5"/>
  <c r="AA250" i="5"/>
  <c r="AA258" i="5"/>
  <c r="AA266" i="5"/>
  <c r="AA273" i="5"/>
  <c r="AA281" i="5"/>
  <c r="AA289" i="5"/>
  <c r="AA297" i="5"/>
  <c r="AA304" i="5"/>
  <c r="AA311" i="5"/>
  <c r="AA319" i="5"/>
  <c r="AA327" i="5"/>
  <c r="AA336" i="5"/>
  <c r="AA344" i="5"/>
  <c r="AA352" i="5"/>
  <c r="AA360" i="5"/>
  <c r="AA368" i="5"/>
  <c r="AA376" i="5"/>
  <c r="AA382" i="5"/>
  <c r="AA389" i="5"/>
  <c r="AA397" i="5"/>
  <c r="AA405" i="5"/>
  <c r="AA413" i="5"/>
  <c r="AA421" i="5"/>
  <c r="AA429" i="5"/>
  <c r="AA437" i="5"/>
  <c r="AA445" i="5"/>
  <c r="AA12" i="5"/>
  <c r="AA59" i="5"/>
  <c r="AA75" i="5"/>
  <c r="AA98" i="5"/>
  <c r="AA122" i="5"/>
  <c r="AA130" i="5"/>
  <c r="AA138" i="5"/>
  <c r="AA232" i="5"/>
  <c r="AA10" i="5"/>
  <c r="AA26" i="5"/>
  <c r="AA8" i="5"/>
  <c r="AA16" i="5"/>
  <c r="AA24" i="5"/>
  <c r="AA32" i="5"/>
  <c r="AA39" i="5"/>
  <c r="AA47" i="5"/>
  <c r="AA55" i="5"/>
  <c r="AA63" i="5"/>
  <c r="AA71" i="5"/>
  <c r="AA79" i="5"/>
  <c r="AA94" i="5"/>
  <c r="AA102" i="5"/>
  <c r="AA110" i="5"/>
  <c r="AA118" i="5"/>
  <c r="AA126" i="5"/>
  <c r="AA134" i="5"/>
  <c r="AA142" i="5"/>
  <c r="AA150" i="5"/>
  <c r="AA158" i="5"/>
  <c r="AA165" i="5"/>
  <c r="AA173" i="5"/>
  <c r="AA181" i="5"/>
  <c r="AA189" i="5"/>
  <c r="AA197" i="5"/>
  <c r="AA205" i="5"/>
  <c r="AA212" i="5"/>
  <c r="AA220" i="5"/>
  <c r="AA228" i="5"/>
  <c r="AA236" i="5"/>
  <c r="AA241" i="5"/>
  <c r="AA249" i="5"/>
  <c r="AA257" i="5"/>
  <c r="AA265" i="5"/>
  <c r="AA272" i="5"/>
  <c r="AA280" i="5"/>
  <c r="AA288" i="5"/>
  <c r="AA296" i="5"/>
  <c r="AA303" i="5"/>
  <c r="AA310" i="5"/>
  <c r="AA318" i="5"/>
  <c r="AA326" i="5"/>
  <c r="AA335" i="5"/>
  <c r="AA343" i="5"/>
  <c r="AA351" i="5"/>
  <c r="AA359" i="5"/>
  <c r="AA367" i="5"/>
  <c r="AA375" i="5"/>
  <c r="AA381" i="5"/>
  <c r="AA388" i="5"/>
  <c r="AA396" i="5"/>
  <c r="AA404" i="5"/>
  <c r="AA412" i="5"/>
  <c r="AA420" i="5"/>
  <c r="AA428" i="5"/>
  <c r="AA436" i="5"/>
  <c r="AA444" i="5"/>
  <c r="AA462" i="5"/>
  <c r="AA458" i="5"/>
  <c r="AA454" i="5"/>
  <c r="AA450" i="5"/>
  <c r="AA4" i="5"/>
  <c r="AA146" i="5"/>
  <c r="AA154" i="5"/>
  <c r="AA169" i="5"/>
  <c r="AA216" i="5"/>
  <c r="AA224" i="5"/>
  <c r="AA18" i="5"/>
  <c r="AA7" i="5"/>
  <c r="AA15" i="5"/>
  <c r="AA23" i="5"/>
  <c r="AA31" i="5"/>
  <c r="AA38" i="5"/>
  <c r="AA46" i="5"/>
  <c r="AA54" i="5"/>
  <c r="AA62" i="5"/>
  <c r="AA70" i="5"/>
  <c r="AA78" i="5"/>
  <c r="AA86" i="5"/>
  <c r="AA93" i="5"/>
  <c r="AA101" i="5"/>
  <c r="AA109" i="5"/>
  <c r="AA117" i="5"/>
  <c r="AA125" i="5"/>
  <c r="AA133" i="5"/>
  <c r="AA141" i="5"/>
  <c r="AA149" i="5"/>
  <c r="AA157" i="5"/>
  <c r="AA164" i="5"/>
  <c r="AA172" i="5"/>
  <c r="AA180" i="5"/>
  <c r="AA188" i="5"/>
  <c r="AA196" i="5"/>
  <c r="AA204" i="5"/>
  <c r="AA219" i="5"/>
  <c r="AA227" i="5"/>
  <c r="AA235" i="5"/>
  <c r="AA240" i="5"/>
  <c r="AA248" i="5"/>
  <c r="AA256" i="5"/>
  <c r="AA264" i="5"/>
  <c r="AA279" i="5"/>
  <c r="AA287" i="5"/>
  <c r="AA295" i="5"/>
  <c r="AA302" i="5"/>
  <c r="AA309" i="5"/>
  <c r="AA317" i="5"/>
  <c r="AA325" i="5"/>
  <c r="AA334" i="5"/>
  <c r="AA342" i="5"/>
  <c r="AA350" i="5"/>
  <c r="AA358" i="5"/>
  <c r="AA366" i="5"/>
  <c r="AA374" i="5"/>
  <c r="AA380" i="5"/>
  <c r="AA387" i="5"/>
  <c r="AA395" i="5"/>
  <c r="AA403" i="5"/>
  <c r="AA411" i="5"/>
  <c r="AA419" i="5"/>
  <c r="AA427" i="5"/>
  <c r="AA435" i="5"/>
  <c r="AA443" i="5"/>
  <c r="AA725" i="1"/>
  <c r="I1028" i="1" l="1"/>
  <c r="L1028" i="1"/>
  <c r="O1028" i="1"/>
  <c r="R1028" i="1"/>
  <c r="U1028" i="1"/>
  <c r="X1028" i="1"/>
  <c r="M337" i="1"/>
  <c r="L1006" i="1"/>
  <c r="O1006" i="1"/>
  <c r="R1006" i="1"/>
  <c r="U1006" i="1"/>
  <c r="X1006" i="1"/>
  <c r="L1007" i="1"/>
  <c r="O1007" i="1"/>
  <c r="R1007" i="1"/>
  <c r="U1007" i="1"/>
  <c r="X1007" i="1"/>
  <c r="L1008" i="1"/>
  <c r="O1008" i="1"/>
  <c r="R1008" i="1"/>
  <c r="U1008" i="1"/>
  <c r="X1008" i="1"/>
  <c r="L1009" i="1"/>
  <c r="O1009" i="1"/>
  <c r="R1009" i="1"/>
  <c r="U1009" i="1"/>
  <c r="X1009" i="1"/>
  <c r="L1010" i="1"/>
  <c r="O1010" i="1"/>
  <c r="R1010" i="1"/>
  <c r="U1010" i="1"/>
  <c r="X1010" i="1"/>
  <c r="L1011" i="1"/>
  <c r="O1011" i="1"/>
  <c r="R1011" i="1"/>
  <c r="U1011" i="1"/>
  <c r="X1011" i="1"/>
  <c r="L1012" i="1"/>
  <c r="O1012" i="1"/>
  <c r="R1012" i="1"/>
  <c r="U1012" i="1"/>
  <c r="X1012" i="1"/>
  <c r="L1013" i="1"/>
  <c r="O1013" i="1"/>
  <c r="R1013" i="1"/>
  <c r="U1013" i="1"/>
  <c r="X1013" i="1"/>
  <c r="L1014" i="1"/>
  <c r="O1014" i="1"/>
  <c r="R1014" i="1"/>
  <c r="U1014" i="1"/>
  <c r="X1014" i="1"/>
  <c r="L1015" i="1"/>
  <c r="O1015" i="1"/>
  <c r="R1015" i="1"/>
  <c r="U1015" i="1"/>
  <c r="X1015" i="1"/>
  <c r="L1016" i="1"/>
  <c r="O1016" i="1"/>
  <c r="R1016" i="1"/>
  <c r="U1016" i="1"/>
  <c r="X1016" i="1"/>
  <c r="L1017" i="1"/>
  <c r="O1017" i="1"/>
  <c r="R1017" i="1"/>
  <c r="U1017" i="1"/>
  <c r="X1017" i="1"/>
  <c r="L1018" i="1"/>
  <c r="O1018" i="1"/>
  <c r="R1018" i="1"/>
  <c r="U1018" i="1"/>
  <c r="X1018" i="1"/>
  <c r="L1019" i="1"/>
  <c r="O1019" i="1"/>
  <c r="R1019" i="1"/>
  <c r="U1019" i="1"/>
  <c r="X1019" i="1"/>
  <c r="L1020" i="1"/>
  <c r="O1020" i="1"/>
  <c r="R1020" i="1"/>
  <c r="U1020" i="1"/>
  <c r="X1020" i="1"/>
  <c r="L1021" i="1"/>
  <c r="O1021" i="1"/>
  <c r="R1021" i="1"/>
  <c r="U1021" i="1"/>
  <c r="X1021" i="1"/>
  <c r="L1022" i="1"/>
  <c r="O1022" i="1"/>
  <c r="R1022" i="1"/>
  <c r="U1022" i="1"/>
  <c r="X1022" i="1"/>
  <c r="L1023" i="1"/>
  <c r="O1023" i="1"/>
  <c r="R1023" i="1"/>
  <c r="U1023" i="1"/>
  <c r="X1023" i="1"/>
  <c r="L1024" i="1"/>
  <c r="O1024" i="1"/>
  <c r="R1024" i="1"/>
  <c r="U1024" i="1"/>
  <c r="X1024" i="1"/>
  <c r="L1025" i="1"/>
  <c r="O1025" i="1"/>
  <c r="R1025" i="1"/>
  <c r="U1025" i="1"/>
  <c r="X1025" i="1"/>
  <c r="L1026" i="1"/>
  <c r="O1026" i="1"/>
  <c r="R1026" i="1"/>
  <c r="U1026" i="1"/>
  <c r="X1026" i="1"/>
  <c r="L1027" i="1"/>
  <c r="O1027" i="1"/>
  <c r="R1027" i="1"/>
  <c r="U1027" i="1"/>
  <c r="X1027" i="1"/>
  <c r="I1007" i="1"/>
  <c r="I1008" i="1"/>
  <c r="I1009" i="1"/>
  <c r="I1010" i="1"/>
  <c r="I1011" i="1"/>
  <c r="I1012" i="1"/>
  <c r="I1013" i="1"/>
  <c r="I1014" i="1"/>
  <c r="I1015" i="1"/>
  <c r="I1016" i="1"/>
  <c r="I1017" i="1"/>
  <c r="I1018" i="1"/>
  <c r="I1019" i="1"/>
  <c r="I1020" i="1"/>
  <c r="I1021" i="1"/>
  <c r="I1022" i="1"/>
  <c r="I1023" i="1"/>
  <c r="I1024" i="1"/>
  <c r="I1025" i="1"/>
  <c r="I1026" i="1"/>
  <c r="I1027" i="1"/>
  <c r="I1006" i="1"/>
  <c r="AA1011" i="1" l="1"/>
  <c r="AA1028" i="1"/>
  <c r="AA1025" i="1"/>
  <c r="AA1013" i="1"/>
  <c r="AA1020" i="1"/>
  <c r="AA1016" i="1"/>
  <c r="AA1009" i="1"/>
  <c r="AA1023" i="1"/>
  <c r="AA1021" i="1"/>
  <c r="AA1012" i="1"/>
  <c r="AA1010" i="1"/>
  <c r="AA1017" i="1"/>
  <c r="AA1024" i="1"/>
  <c r="AA1018" i="1"/>
  <c r="AA1014" i="1"/>
  <c r="AA1007" i="1"/>
  <c r="AA1019" i="1"/>
  <c r="AA1027" i="1"/>
  <c r="AA1022" i="1"/>
  <c r="AA1026" i="1"/>
  <c r="AA1015" i="1"/>
  <c r="AA1008" i="1"/>
  <c r="AA1006" i="1"/>
  <c r="Q333"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L978" i="1"/>
  <c r="O978" i="1"/>
  <c r="R978" i="1"/>
  <c r="U978" i="1"/>
  <c r="X978" i="1"/>
  <c r="L979" i="1"/>
  <c r="O979" i="1"/>
  <c r="R979" i="1"/>
  <c r="U979" i="1"/>
  <c r="X979" i="1"/>
  <c r="L980" i="1"/>
  <c r="O980" i="1"/>
  <c r="R980" i="1"/>
  <c r="U980" i="1"/>
  <c r="X980" i="1"/>
  <c r="L981" i="1"/>
  <c r="O981" i="1"/>
  <c r="R981" i="1"/>
  <c r="U981" i="1"/>
  <c r="X981" i="1"/>
  <c r="L982" i="1"/>
  <c r="O982" i="1"/>
  <c r="R982" i="1"/>
  <c r="U982" i="1"/>
  <c r="X982" i="1"/>
  <c r="L983" i="1"/>
  <c r="O983" i="1"/>
  <c r="R983" i="1"/>
  <c r="U983" i="1"/>
  <c r="X983" i="1"/>
  <c r="L984" i="1"/>
  <c r="O984" i="1"/>
  <c r="R984" i="1"/>
  <c r="U984" i="1"/>
  <c r="X984" i="1"/>
  <c r="L985" i="1"/>
  <c r="O985" i="1"/>
  <c r="R985" i="1"/>
  <c r="U985" i="1"/>
  <c r="X985" i="1"/>
  <c r="L986" i="1"/>
  <c r="O986" i="1"/>
  <c r="R986" i="1"/>
  <c r="U986" i="1"/>
  <c r="X986" i="1"/>
  <c r="L987" i="1"/>
  <c r="O987" i="1"/>
  <c r="R987" i="1"/>
  <c r="U987" i="1"/>
  <c r="X987" i="1"/>
  <c r="L988" i="1"/>
  <c r="O988" i="1"/>
  <c r="R988" i="1"/>
  <c r="U988" i="1"/>
  <c r="X988" i="1"/>
  <c r="L989" i="1"/>
  <c r="O989" i="1"/>
  <c r="R989" i="1"/>
  <c r="U989" i="1"/>
  <c r="X989" i="1"/>
  <c r="L990" i="1"/>
  <c r="O990" i="1"/>
  <c r="R990" i="1"/>
  <c r="U990" i="1"/>
  <c r="X990" i="1"/>
  <c r="L991" i="1"/>
  <c r="O991" i="1"/>
  <c r="R991" i="1"/>
  <c r="U991" i="1"/>
  <c r="X991" i="1"/>
  <c r="L992" i="1"/>
  <c r="O992" i="1"/>
  <c r="R992" i="1"/>
  <c r="U992" i="1"/>
  <c r="X992" i="1"/>
  <c r="L993" i="1"/>
  <c r="O993" i="1"/>
  <c r="R993" i="1"/>
  <c r="U993" i="1"/>
  <c r="X993" i="1"/>
  <c r="L994" i="1"/>
  <c r="O994" i="1"/>
  <c r="R994" i="1"/>
  <c r="U994" i="1"/>
  <c r="X994" i="1"/>
  <c r="L995" i="1"/>
  <c r="O995" i="1"/>
  <c r="R995" i="1"/>
  <c r="U995" i="1"/>
  <c r="X995" i="1"/>
  <c r="L996" i="1"/>
  <c r="O996" i="1"/>
  <c r="R996" i="1"/>
  <c r="U996" i="1"/>
  <c r="X996" i="1"/>
  <c r="L997" i="1"/>
  <c r="O997" i="1"/>
  <c r="R997" i="1"/>
  <c r="U997" i="1"/>
  <c r="X997" i="1"/>
  <c r="L998" i="1"/>
  <c r="O998" i="1"/>
  <c r="R998" i="1"/>
  <c r="U998" i="1"/>
  <c r="X998" i="1"/>
  <c r="L999" i="1"/>
  <c r="O999" i="1"/>
  <c r="R999" i="1"/>
  <c r="U999" i="1"/>
  <c r="X999" i="1"/>
  <c r="L1000" i="1"/>
  <c r="O1000" i="1"/>
  <c r="R1000" i="1"/>
  <c r="U1000" i="1"/>
  <c r="X1000" i="1"/>
  <c r="L1001" i="1"/>
  <c r="O1001" i="1"/>
  <c r="R1001" i="1"/>
  <c r="U1001" i="1"/>
  <c r="X1001" i="1"/>
  <c r="L1002" i="1"/>
  <c r="O1002" i="1"/>
  <c r="R1002" i="1"/>
  <c r="U1002" i="1"/>
  <c r="X1002" i="1"/>
  <c r="L1003" i="1"/>
  <c r="O1003" i="1"/>
  <c r="R1003" i="1"/>
  <c r="U1003" i="1"/>
  <c r="X1003" i="1"/>
  <c r="L1004" i="1"/>
  <c r="O1004" i="1"/>
  <c r="R1004" i="1"/>
  <c r="U1004" i="1"/>
  <c r="X1004" i="1"/>
  <c r="L1005" i="1"/>
  <c r="O1005" i="1"/>
  <c r="R1005" i="1"/>
  <c r="U1005" i="1"/>
  <c r="X1005" i="1"/>
  <c r="X977" i="1"/>
  <c r="U977" i="1"/>
  <c r="R977" i="1"/>
  <c r="O977" i="1"/>
  <c r="L977" i="1"/>
  <c r="I976" i="1"/>
  <c r="L976" i="1"/>
  <c r="O976" i="1"/>
  <c r="R976" i="1"/>
  <c r="U976" i="1"/>
  <c r="X976" i="1"/>
  <c r="X975" i="1"/>
  <c r="U975" i="1"/>
  <c r="R975" i="1"/>
  <c r="O975" i="1"/>
  <c r="L975" i="1"/>
  <c r="I975" i="1"/>
  <c r="AA984" i="1" l="1"/>
  <c r="AA982" i="1"/>
  <c r="AA1002" i="1"/>
  <c r="AA1000" i="1"/>
  <c r="AA980" i="1"/>
  <c r="AA992" i="1"/>
  <c r="AA996" i="1"/>
  <c r="AA1001" i="1"/>
  <c r="AA986" i="1"/>
  <c r="AA1004" i="1"/>
  <c r="AA994" i="1"/>
  <c r="AA990" i="1"/>
  <c r="AA998" i="1"/>
  <c r="AA988" i="1"/>
  <c r="AA978" i="1"/>
  <c r="AA991" i="1"/>
  <c r="AA985" i="1"/>
  <c r="AA977" i="1"/>
  <c r="AA983" i="1"/>
  <c r="AA997" i="1"/>
  <c r="AA987" i="1"/>
  <c r="AA1005" i="1"/>
  <c r="AA995" i="1"/>
  <c r="AA993" i="1"/>
  <c r="AA981" i="1"/>
  <c r="AA1003" i="1"/>
  <c r="AA999" i="1"/>
  <c r="AA989" i="1"/>
  <c r="AA979" i="1"/>
  <c r="AA976" i="1"/>
  <c r="AA975" i="1"/>
  <c r="Q323" i="1" l="1"/>
  <c r="P803" i="1" l="1"/>
  <c r="L889" i="1" l="1"/>
  <c r="O889" i="1"/>
  <c r="R889" i="1"/>
  <c r="U889" i="1"/>
  <c r="X889" i="1"/>
  <c r="L890" i="1"/>
  <c r="O890" i="1"/>
  <c r="R890" i="1"/>
  <c r="U890" i="1"/>
  <c r="X890" i="1"/>
  <c r="L891" i="1"/>
  <c r="O891" i="1"/>
  <c r="R891" i="1"/>
  <c r="U891" i="1"/>
  <c r="X891" i="1"/>
  <c r="L892" i="1"/>
  <c r="O892" i="1"/>
  <c r="R892" i="1"/>
  <c r="U892" i="1"/>
  <c r="X892" i="1"/>
  <c r="L893" i="1"/>
  <c r="O893" i="1"/>
  <c r="R893" i="1"/>
  <c r="U893" i="1"/>
  <c r="X893" i="1"/>
  <c r="L894" i="1"/>
  <c r="O894" i="1"/>
  <c r="R894" i="1"/>
  <c r="U894" i="1"/>
  <c r="X894" i="1"/>
  <c r="L895" i="1"/>
  <c r="O895" i="1"/>
  <c r="R895" i="1"/>
  <c r="U895" i="1"/>
  <c r="X895" i="1"/>
  <c r="L896" i="1"/>
  <c r="O896" i="1"/>
  <c r="R896" i="1"/>
  <c r="U896" i="1"/>
  <c r="X896" i="1"/>
  <c r="L897" i="1"/>
  <c r="O897" i="1"/>
  <c r="R897" i="1"/>
  <c r="U897" i="1"/>
  <c r="X897" i="1"/>
  <c r="L898" i="1"/>
  <c r="O898" i="1"/>
  <c r="R898" i="1"/>
  <c r="U898" i="1"/>
  <c r="X898" i="1"/>
  <c r="L899" i="1"/>
  <c r="O899" i="1"/>
  <c r="R899" i="1"/>
  <c r="U899" i="1"/>
  <c r="X899" i="1"/>
  <c r="L900" i="1"/>
  <c r="O900" i="1"/>
  <c r="R900" i="1"/>
  <c r="U900" i="1"/>
  <c r="X900" i="1"/>
  <c r="L901" i="1"/>
  <c r="O901" i="1"/>
  <c r="R901" i="1"/>
  <c r="U901" i="1"/>
  <c r="X901" i="1"/>
  <c r="L902" i="1"/>
  <c r="O902" i="1"/>
  <c r="R902" i="1"/>
  <c r="U902" i="1"/>
  <c r="X902" i="1"/>
  <c r="L903" i="1"/>
  <c r="O903" i="1"/>
  <c r="R903" i="1"/>
  <c r="U903" i="1"/>
  <c r="X903" i="1"/>
  <c r="L904" i="1"/>
  <c r="O904" i="1"/>
  <c r="R904" i="1"/>
  <c r="U904" i="1"/>
  <c r="X904" i="1"/>
  <c r="L905" i="1"/>
  <c r="O905" i="1"/>
  <c r="R905" i="1"/>
  <c r="U905" i="1"/>
  <c r="X905" i="1"/>
  <c r="L906" i="1"/>
  <c r="O906" i="1"/>
  <c r="R906" i="1"/>
  <c r="U906" i="1"/>
  <c r="X906" i="1"/>
  <c r="L907" i="1"/>
  <c r="O907" i="1"/>
  <c r="R907" i="1"/>
  <c r="U907" i="1"/>
  <c r="X907" i="1"/>
  <c r="L908" i="1"/>
  <c r="O908" i="1"/>
  <c r="R908" i="1"/>
  <c r="U908" i="1"/>
  <c r="X908" i="1"/>
  <c r="L909" i="1"/>
  <c r="O909" i="1"/>
  <c r="R909" i="1"/>
  <c r="U909" i="1"/>
  <c r="X909" i="1"/>
  <c r="L910" i="1"/>
  <c r="O910" i="1"/>
  <c r="R910" i="1"/>
  <c r="U910" i="1"/>
  <c r="X910" i="1"/>
  <c r="L911" i="1"/>
  <c r="O911" i="1"/>
  <c r="R911" i="1"/>
  <c r="U911" i="1"/>
  <c r="X911" i="1"/>
  <c r="L912" i="1"/>
  <c r="O912" i="1"/>
  <c r="R912" i="1"/>
  <c r="U912" i="1"/>
  <c r="X912" i="1"/>
  <c r="L913" i="1"/>
  <c r="O913" i="1"/>
  <c r="R913" i="1"/>
  <c r="U913" i="1"/>
  <c r="X913" i="1"/>
  <c r="L914" i="1"/>
  <c r="O914" i="1"/>
  <c r="R914" i="1"/>
  <c r="U914" i="1"/>
  <c r="X914" i="1"/>
  <c r="L915" i="1"/>
  <c r="O915" i="1"/>
  <c r="R915" i="1"/>
  <c r="U915" i="1"/>
  <c r="X915" i="1"/>
  <c r="L916" i="1"/>
  <c r="O916" i="1"/>
  <c r="R916" i="1"/>
  <c r="U916" i="1"/>
  <c r="X916" i="1"/>
  <c r="L917" i="1"/>
  <c r="O917" i="1"/>
  <c r="R917" i="1"/>
  <c r="U917" i="1"/>
  <c r="X917" i="1"/>
  <c r="L918" i="1"/>
  <c r="O918" i="1"/>
  <c r="R918" i="1"/>
  <c r="U918" i="1"/>
  <c r="X918" i="1"/>
  <c r="L919" i="1"/>
  <c r="O919" i="1"/>
  <c r="R919" i="1"/>
  <c r="U919" i="1"/>
  <c r="X919" i="1"/>
  <c r="L920" i="1"/>
  <c r="O920" i="1"/>
  <c r="R920" i="1"/>
  <c r="U920" i="1"/>
  <c r="X920" i="1"/>
  <c r="L921" i="1"/>
  <c r="O921" i="1"/>
  <c r="R921" i="1"/>
  <c r="U921" i="1"/>
  <c r="X921" i="1"/>
  <c r="L922" i="1"/>
  <c r="O922" i="1"/>
  <c r="R922" i="1"/>
  <c r="U922" i="1"/>
  <c r="X922" i="1"/>
  <c r="L923" i="1"/>
  <c r="O923" i="1"/>
  <c r="R923" i="1"/>
  <c r="U923" i="1"/>
  <c r="X923" i="1"/>
  <c r="L924" i="1"/>
  <c r="O924" i="1"/>
  <c r="R924" i="1"/>
  <c r="U924" i="1"/>
  <c r="X924" i="1"/>
  <c r="L925" i="1"/>
  <c r="O925" i="1"/>
  <c r="R925" i="1"/>
  <c r="U925" i="1"/>
  <c r="X925" i="1"/>
  <c r="L926" i="1"/>
  <c r="O926" i="1"/>
  <c r="R926" i="1"/>
  <c r="U926" i="1"/>
  <c r="X926" i="1"/>
  <c r="L927" i="1"/>
  <c r="O927" i="1"/>
  <c r="R927" i="1"/>
  <c r="U927" i="1"/>
  <c r="X927" i="1"/>
  <c r="L928" i="1"/>
  <c r="O928" i="1"/>
  <c r="R928" i="1"/>
  <c r="U928" i="1"/>
  <c r="X928" i="1"/>
  <c r="L929" i="1"/>
  <c r="O929" i="1"/>
  <c r="R929" i="1"/>
  <c r="U929" i="1"/>
  <c r="X929" i="1"/>
  <c r="L930" i="1"/>
  <c r="O930" i="1"/>
  <c r="R930" i="1"/>
  <c r="U930" i="1"/>
  <c r="X930" i="1"/>
  <c r="L931" i="1"/>
  <c r="O931" i="1"/>
  <c r="R931" i="1"/>
  <c r="U931" i="1"/>
  <c r="X931" i="1"/>
  <c r="L932" i="1"/>
  <c r="O932" i="1"/>
  <c r="R932" i="1"/>
  <c r="U932" i="1"/>
  <c r="X932" i="1"/>
  <c r="L933" i="1"/>
  <c r="O933" i="1"/>
  <c r="R933" i="1"/>
  <c r="U933" i="1"/>
  <c r="X933" i="1"/>
  <c r="L934" i="1"/>
  <c r="O934" i="1"/>
  <c r="R934" i="1"/>
  <c r="U934" i="1"/>
  <c r="X934" i="1"/>
  <c r="L935" i="1"/>
  <c r="O935" i="1"/>
  <c r="R935" i="1"/>
  <c r="U935" i="1"/>
  <c r="X935" i="1"/>
  <c r="L936" i="1"/>
  <c r="O936" i="1"/>
  <c r="R936" i="1"/>
  <c r="U936" i="1"/>
  <c r="X936" i="1"/>
  <c r="L937" i="1"/>
  <c r="O937" i="1"/>
  <c r="R937" i="1"/>
  <c r="U937" i="1"/>
  <c r="X937" i="1"/>
  <c r="L938" i="1"/>
  <c r="O938" i="1"/>
  <c r="R938" i="1"/>
  <c r="U938" i="1"/>
  <c r="X938" i="1"/>
  <c r="L939" i="1"/>
  <c r="O939" i="1"/>
  <c r="R939" i="1"/>
  <c r="U939" i="1"/>
  <c r="X939" i="1"/>
  <c r="L940" i="1"/>
  <c r="O940" i="1"/>
  <c r="R940" i="1"/>
  <c r="U940" i="1"/>
  <c r="X940" i="1"/>
  <c r="L941" i="1"/>
  <c r="O941" i="1"/>
  <c r="R941" i="1"/>
  <c r="U941" i="1"/>
  <c r="X941" i="1"/>
  <c r="L942" i="1"/>
  <c r="O942" i="1"/>
  <c r="R942" i="1"/>
  <c r="U942" i="1"/>
  <c r="X942" i="1"/>
  <c r="L943" i="1"/>
  <c r="O943" i="1"/>
  <c r="R943" i="1"/>
  <c r="U943" i="1"/>
  <c r="X943" i="1"/>
  <c r="L944" i="1"/>
  <c r="O944" i="1"/>
  <c r="R944" i="1"/>
  <c r="U944" i="1"/>
  <c r="X944" i="1"/>
  <c r="L945" i="1"/>
  <c r="O945" i="1"/>
  <c r="R945" i="1"/>
  <c r="U945" i="1"/>
  <c r="X945" i="1"/>
  <c r="L946" i="1"/>
  <c r="O946" i="1"/>
  <c r="R946" i="1"/>
  <c r="U946" i="1"/>
  <c r="X946" i="1"/>
  <c r="L947" i="1"/>
  <c r="O947" i="1"/>
  <c r="R947" i="1"/>
  <c r="U947" i="1"/>
  <c r="X947" i="1"/>
  <c r="L948" i="1"/>
  <c r="O948" i="1"/>
  <c r="R948" i="1"/>
  <c r="U948" i="1"/>
  <c r="X948" i="1"/>
  <c r="L949" i="1"/>
  <c r="O949" i="1"/>
  <c r="R949" i="1"/>
  <c r="U949" i="1"/>
  <c r="X949" i="1"/>
  <c r="L950" i="1"/>
  <c r="O950" i="1"/>
  <c r="R950" i="1"/>
  <c r="U950" i="1"/>
  <c r="X950" i="1"/>
  <c r="L951" i="1"/>
  <c r="O951" i="1"/>
  <c r="R951" i="1"/>
  <c r="U951" i="1"/>
  <c r="X951" i="1"/>
  <c r="L952" i="1"/>
  <c r="O952" i="1"/>
  <c r="R952" i="1"/>
  <c r="U952" i="1"/>
  <c r="X952" i="1"/>
  <c r="L953" i="1"/>
  <c r="O953" i="1"/>
  <c r="R953" i="1"/>
  <c r="U953" i="1"/>
  <c r="X953" i="1"/>
  <c r="L954" i="1"/>
  <c r="O954" i="1"/>
  <c r="R954" i="1"/>
  <c r="U954" i="1"/>
  <c r="X954" i="1"/>
  <c r="L955" i="1"/>
  <c r="O955" i="1"/>
  <c r="R955" i="1"/>
  <c r="U955" i="1"/>
  <c r="X955" i="1"/>
  <c r="L956" i="1"/>
  <c r="O956" i="1"/>
  <c r="R956" i="1"/>
  <c r="U956" i="1"/>
  <c r="X956" i="1"/>
  <c r="L957" i="1"/>
  <c r="O957" i="1"/>
  <c r="R957" i="1"/>
  <c r="U957" i="1"/>
  <c r="X957" i="1"/>
  <c r="L958" i="1"/>
  <c r="O958" i="1"/>
  <c r="R958" i="1"/>
  <c r="U958" i="1"/>
  <c r="X958" i="1"/>
  <c r="L959" i="1"/>
  <c r="O959" i="1"/>
  <c r="R959" i="1"/>
  <c r="U959" i="1"/>
  <c r="X959" i="1"/>
  <c r="L960" i="1"/>
  <c r="O960" i="1"/>
  <c r="R960" i="1"/>
  <c r="U960" i="1"/>
  <c r="X960" i="1"/>
  <c r="L961" i="1"/>
  <c r="O961" i="1"/>
  <c r="R961" i="1"/>
  <c r="U961" i="1"/>
  <c r="X961" i="1"/>
  <c r="L962" i="1"/>
  <c r="O962" i="1"/>
  <c r="R962" i="1"/>
  <c r="U962" i="1"/>
  <c r="X962" i="1"/>
  <c r="L963" i="1"/>
  <c r="O963" i="1"/>
  <c r="R963" i="1"/>
  <c r="U963" i="1"/>
  <c r="X963" i="1"/>
  <c r="L964" i="1"/>
  <c r="O964" i="1"/>
  <c r="R964" i="1"/>
  <c r="U964" i="1"/>
  <c r="X964" i="1"/>
  <c r="L965" i="1"/>
  <c r="O965" i="1"/>
  <c r="R965" i="1"/>
  <c r="U965" i="1"/>
  <c r="X965" i="1"/>
  <c r="L966" i="1"/>
  <c r="O966" i="1"/>
  <c r="R966" i="1"/>
  <c r="U966" i="1"/>
  <c r="X966" i="1"/>
  <c r="L967" i="1"/>
  <c r="O967" i="1"/>
  <c r="R967" i="1"/>
  <c r="U967" i="1"/>
  <c r="X967" i="1"/>
  <c r="L968" i="1"/>
  <c r="O968" i="1"/>
  <c r="R968" i="1"/>
  <c r="U968" i="1"/>
  <c r="X968" i="1"/>
  <c r="L969" i="1"/>
  <c r="O969" i="1"/>
  <c r="R969" i="1"/>
  <c r="U969" i="1"/>
  <c r="X969" i="1"/>
  <c r="L970" i="1"/>
  <c r="O970" i="1"/>
  <c r="R970" i="1"/>
  <c r="U970" i="1"/>
  <c r="X970" i="1"/>
  <c r="L971" i="1"/>
  <c r="O971" i="1"/>
  <c r="R971" i="1"/>
  <c r="U971" i="1"/>
  <c r="X971" i="1"/>
  <c r="L972" i="1"/>
  <c r="O972" i="1"/>
  <c r="R972" i="1"/>
  <c r="U972" i="1"/>
  <c r="X972" i="1"/>
  <c r="L973" i="1"/>
  <c r="O973" i="1"/>
  <c r="R973" i="1"/>
  <c r="U973" i="1"/>
  <c r="X973" i="1"/>
  <c r="L974" i="1"/>
  <c r="O974" i="1"/>
  <c r="R974" i="1"/>
  <c r="U974" i="1"/>
  <c r="X974" i="1"/>
  <c r="L888" i="1"/>
  <c r="O888" i="1"/>
  <c r="R888" i="1"/>
  <c r="U888" i="1"/>
  <c r="X888"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AA936" i="1" l="1"/>
  <c r="AA928" i="1"/>
  <c r="AA920" i="1"/>
  <c r="AA912" i="1"/>
  <c r="AA904" i="1"/>
  <c r="AA896" i="1"/>
  <c r="AA968" i="1"/>
  <c r="AA966" i="1"/>
  <c r="AA972" i="1"/>
  <c r="AA922" i="1"/>
  <c r="AA909" i="1"/>
  <c r="AA916" i="1"/>
  <c r="AA893" i="1"/>
  <c r="AA952" i="1"/>
  <c r="AA911" i="1"/>
  <c r="AA913" i="1"/>
  <c r="AA935" i="1"/>
  <c r="AA960" i="1"/>
  <c r="AA890" i="1"/>
  <c r="AA944" i="1"/>
  <c r="AA962" i="1"/>
  <c r="AA903" i="1"/>
  <c r="AA974" i="1"/>
  <c r="AA973" i="1"/>
  <c r="AA971" i="1"/>
  <c r="AA970" i="1"/>
  <c r="AA969" i="1"/>
  <c r="AA967" i="1"/>
  <c r="AA965" i="1"/>
  <c r="AA964" i="1"/>
  <c r="AA933" i="1"/>
  <c r="AA963" i="1"/>
  <c r="AA961" i="1"/>
  <c r="AA959" i="1"/>
  <c r="AA958" i="1"/>
  <c r="AA957" i="1"/>
  <c r="AA956" i="1"/>
  <c r="AA955" i="1"/>
  <c r="AA954" i="1"/>
  <c r="AA953" i="1"/>
  <c r="AA951" i="1"/>
  <c r="AA950" i="1"/>
  <c r="AA949" i="1"/>
  <c r="AA948" i="1"/>
  <c r="AA947" i="1"/>
  <c r="AA946" i="1"/>
  <c r="AA945" i="1"/>
  <c r="AA943" i="1"/>
  <c r="AA942" i="1"/>
  <c r="AA941" i="1"/>
  <c r="AA940" i="1"/>
  <c r="AA939" i="1"/>
  <c r="AA938" i="1"/>
  <c r="AA937" i="1"/>
  <c r="AA934" i="1"/>
  <c r="AA932" i="1"/>
  <c r="AA931" i="1"/>
  <c r="AA930" i="1"/>
  <c r="AA929" i="1"/>
  <c r="AA927" i="1"/>
  <c r="AA926" i="1"/>
  <c r="AA925" i="1"/>
  <c r="AA924" i="1"/>
  <c r="AA923" i="1"/>
  <c r="AA921" i="1"/>
  <c r="AA919" i="1"/>
  <c r="AA918" i="1"/>
  <c r="AA917" i="1"/>
  <c r="AA915" i="1"/>
  <c r="AA914" i="1"/>
  <c r="AA910" i="1"/>
  <c r="AA908" i="1"/>
  <c r="AA907" i="1"/>
  <c r="AA905" i="1"/>
  <c r="AA906" i="1"/>
  <c r="AA902" i="1"/>
  <c r="AA901" i="1"/>
  <c r="AA900" i="1"/>
  <c r="AA895" i="1"/>
  <c r="AA894" i="1"/>
  <c r="AA899" i="1"/>
  <c r="AA898" i="1"/>
  <c r="AA897" i="1"/>
  <c r="AA892" i="1"/>
  <c r="AA891" i="1"/>
  <c r="AA889" i="1"/>
  <c r="AA888" i="1"/>
  <c r="F3" i="3"/>
  <c r="F4" i="3"/>
  <c r="F5" i="3"/>
  <c r="F6" i="3"/>
  <c r="F7" i="3"/>
  <c r="F8" i="3"/>
  <c r="F9" i="3"/>
  <c r="F11" i="3"/>
  <c r="F12" i="3"/>
  <c r="F15" i="3"/>
  <c r="F16" i="3"/>
  <c r="F17" i="3"/>
  <c r="F18" i="3"/>
  <c r="F19" i="3"/>
  <c r="F21" i="3"/>
  <c r="F23" i="3"/>
  <c r="F24" i="3"/>
  <c r="F25" i="3"/>
  <c r="F2" i="3"/>
  <c r="E22" i="3"/>
  <c r="F22" i="3" s="1"/>
  <c r="B10" i="3"/>
  <c r="F10" i="3" s="1"/>
  <c r="C14" i="3"/>
  <c r="F14" i="3" s="1"/>
  <c r="C13" i="3"/>
  <c r="F13" i="3" s="1"/>
  <c r="C20" i="3"/>
  <c r="F20" i="3" s="1"/>
  <c r="M751" i="1" l="1"/>
  <c r="L857" i="1"/>
  <c r="O857" i="1"/>
  <c r="R857" i="1"/>
  <c r="U857" i="1"/>
  <c r="X857" i="1"/>
  <c r="L858" i="1"/>
  <c r="O858" i="1"/>
  <c r="R858" i="1"/>
  <c r="U858" i="1"/>
  <c r="X858" i="1"/>
  <c r="L859" i="1"/>
  <c r="O859" i="1"/>
  <c r="R859" i="1"/>
  <c r="U859" i="1"/>
  <c r="X859" i="1"/>
  <c r="L860" i="1"/>
  <c r="O860" i="1"/>
  <c r="R860" i="1"/>
  <c r="U860" i="1"/>
  <c r="X860" i="1"/>
  <c r="L861" i="1"/>
  <c r="O861" i="1"/>
  <c r="R861" i="1"/>
  <c r="U861" i="1"/>
  <c r="X861" i="1"/>
  <c r="L862" i="1"/>
  <c r="O862" i="1"/>
  <c r="R862" i="1"/>
  <c r="U862" i="1"/>
  <c r="X862" i="1"/>
  <c r="L863" i="1"/>
  <c r="O863" i="1"/>
  <c r="R863" i="1"/>
  <c r="U863" i="1"/>
  <c r="X863" i="1"/>
  <c r="L864" i="1"/>
  <c r="O864" i="1"/>
  <c r="R864" i="1"/>
  <c r="U864" i="1"/>
  <c r="X864" i="1"/>
  <c r="L865" i="1"/>
  <c r="O865" i="1"/>
  <c r="R865" i="1"/>
  <c r="U865" i="1"/>
  <c r="X865" i="1"/>
  <c r="L866" i="1"/>
  <c r="O866" i="1"/>
  <c r="R866" i="1"/>
  <c r="U866" i="1"/>
  <c r="X866" i="1"/>
  <c r="L867" i="1"/>
  <c r="O867" i="1"/>
  <c r="R867" i="1"/>
  <c r="U867" i="1"/>
  <c r="X867" i="1"/>
  <c r="L868" i="1"/>
  <c r="O868" i="1"/>
  <c r="R868" i="1"/>
  <c r="U868" i="1"/>
  <c r="X868" i="1"/>
  <c r="L869" i="1"/>
  <c r="O869" i="1"/>
  <c r="R869" i="1"/>
  <c r="U869" i="1"/>
  <c r="X869" i="1"/>
  <c r="L870" i="1"/>
  <c r="O870" i="1"/>
  <c r="R870" i="1"/>
  <c r="U870" i="1"/>
  <c r="X870" i="1"/>
  <c r="L871" i="1"/>
  <c r="O871" i="1"/>
  <c r="R871" i="1"/>
  <c r="U871" i="1"/>
  <c r="X871" i="1"/>
  <c r="L872" i="1"/>
  <c r="O872" i="1"/>
  <c r="R872" i="1"/>
  <c r="U872" i="1"/>
  <c r="X872" i="1"/>
  <c r="L873" i="1"/>
  <c r="O873" i="1"/>
  <c r="R873" i="1"/>
  <c r="U873" i="1"/>
  <c r="X873" i="1"/>
  <c r="L874" i="1"/>
  <c r="O874" i="1"/>
  <c r="R874" i="1"/>
  <c r="U874" i="1"/>
  <c r="X874" i="1"/>
  <c r="L875" i="1"/>
  <c r="O875" i="1"/>
  <c r="R875" i="1"/>
  <c r="U875" i="1"/>
  <c r="X875" i="1"/>
  <c r="L876" i="1"/>
  <c r="O876" i="1"/>
  <c r="R876" i="1"/>
  <c r="U876" i="1"/>
  <c r="X876" i="1"/>
  <c r="L877" i="1"/>
  <c r="O877" i="1"/>
  <c r="R877" i="1"/>
  <c r="U877" i="1"/>
  <c r="X877" i="1"/>
  <c r="L878" i="1"/>
  <c r="O878" i="1"/>
  <c r="R878" i="1"/>
  <c r="U878" i="1"/>
  <c r="X878" i="1"/>
  <c r="L879" i="1"/>
  <c r="O879" i="1"/>
  <c r="R879" i="1"/>
  <c r="U879" i="1"/>
  <c r="X879" i="1"/>
  <c r="L880" i="1"/>
  <c r="O880" i="1"/>
  <c r="R880" i="1"/>
  <c r="U880" i="1"/>
  <c r="X880" i="1"/>
  <c r="L881" i="1"/>
  <c r="O881" i="1"/>
  <c r="R881" i="1"/>
  <c r="U881" i="1"/>
  <c r="X881" i="1"/>
  <c r="L882" i="1"/>
  <c r="O882" i="1"/>
  <c r="R882" i="1"/>
  <c r="U882" i="1"/>
  <c r="X882" i="1"/>
  <c r="L883" i="1"/>
  <c r="O883" i="1"/>
  <c r="R883" i="1"/>
  <c r="U883" i="1"/>
  <c r="X883" i="1"/>
  <c r="L884" i="1"/>
  <c r="O884" i="1"/>
  <c r="R884" i="1"/>
  <c r="U884" i="1"/>
  <c r="X884" i="1"/>
  <c r="L885" i="1"/>
  <c r="O885" i="1"/>
  <c r="R885" i="1"/>
  <c r="U885" i="1"/>
  <c r="X885" i="1"/>
  <c r="L886" i="1"/>
  <c r="O886" i="1"/>
  <c r="R886" i="1"/>
  <c r="U886" i="1"/>
  <c r="X886" i="1"/>
  <c r="L887" i="1"/>
  <c r="O887" i="1"/>
  <c r="R887" i="1"/>
  <c r="U887" i="1"/>
  <c r="X887" i="1"/>
  <c r="L856" i="1"/>
  <c r="O856" i="1"/>
  <c r="R856" i="1"/>
  <c r="U856" i="1"/>
  <c r="X856" i="1"/>
  <c r="I856" i="1"/>
  <c r="I857" i="1"/>
  <c r="I858" i="1"/>
  <c r="I859" i="1"/>
  <c r="I860" i="1"/>
  <c r="I861" i="1"/>
  <c r="I862" i="1"/>
  <c r="I863" i="1"/>
  <c r="I864" i="1"/>
  <c r="I865" i="1"/>
  <c r="I866" i="1"/>
  <c r="I867" i="1"/>
  <c r="I868" i="1"/>
  <c r="I869" i="1"/>
  <c r="I870" i="1"/>
  <c r="I871" i="1"/>
  <c r="I872" i="1"/>
  <c r="I873" i="1"/>
  <c r="I874" i="1"/>
  <c r="I875" i="1"/>
  <c r="I876" i="1"/>
  <c r="I878" i="1"/>
  <c r="I880" i="1"/>
  <c r="I881" i="1"/>
  <c r="I882" i="1"/>
  <c r="I883" i="1"/>
  <c r="I884" i="1"/>
  <c r="I885" i="1"/>
  <c r="I886" i="1"/>
  <c r="I887" i="1"/>
  <c r="AA863" i="1" l="1"/>
  <c r="AA867" i="1"/>
  <c r="AA887" i="1"/>
  <c r="AA879" i="1"/>
  <c r="AA871" i="1"/>
  <c r="AA873" i="1"/>
  <c r="AA882" i="1"/>
  <c r="AA864" i="1"/>
  <c r="AA883" i="1"/>
  <c r="AA886" i="1"/>
  <c r="AA878" i="1"/>
  <c r="AA870" i="1"/>
  <c r="AA862" i="1"/>
  <c r="AA885" i="1"/>
  <c r="AA875" i="1"/>
  <c r="AA856" i="1"/>
  <c r="AA857" i="1"/>
  <c r="AA884" i="1"/>
  <c r="AA881" i="1"/>
  <c r="AA880" i="1"/>
  <c r="AA877" i="1"/>
  <c r="AA876" i="1"/>
  <c r="AA874" i="1"/>
  <c r="AA872" i="1"/>
  <c r="AA869" i="1"/>
  <c r="AA868" i="1"/>
  <c r="AA866" i="1"/>
  <c r="AA865" i="1"/>
  <c r="AA861" i="1"/>
  <c r="AA860" i="1"/>
  <c r="AA859" i="1"/>
  <c r="AA858" i="1"/>
  <c r="W341" i="1"/>
  <c r="X855" i="1" l="1"/>
  <c r="U855" i="1"/>
  <c r="R855" i="1"/>
  <c r="O855" i="1"/>
  <c r="L855" i="1"/>
  <c r="I855" i="1"/>
  <c r="AA855" i="1" l="1"/>
  <c r="L810" i="1"/>
  <c r="O810" i="1"/>
  <c r="R810" i="1"/>
  <c r="U810" i="1"/>
  <c r="X810" i="1"/>
  <c r="L811" i="1"/>
  <c r="O811" i="1"/>
  <c r="R811" i="1"/>
  <c r="U811" i="1"/>
  <c r="X811" i="1"/>
  <c r="L812" i="1"/>
  <c r="O812" i="1"/>
  <c r="R812" i="1"/>
  <c r="U812" i="1"/>
  <c r="X812" i="1"/>
  <c r="L813" i="1"/>
  <c r="O813" i="1"/>
  <c r="R813" i="1"/>
  <c r="U813" i="1"/>
  <c r="X813" i="1"/>
  <c r="L814" i="1"/>
  <c r="O814" i="1"/>
  <c r="R814" i="1"/>
  <c r="U814" i="1"/>
  <c r="X814" i="1"/>
  <c r="L815" i="1"/>
  <c r="O815" i="1"/>
  <c r="R815" i="1"/>
  <c r="U815" i="1"/>
  <c r="X815" i="1"/>
  <c r="L816" i="1"/>
  <c r="O816" i="1"/>
  <c r="R816" i="1"/>
  <c r="U816" i="1"/>
  <c r="X816" i="1"/>
  <c r="L817" i="1"/>
  <c r="O817" i="1"/>
  <c r="R817" i="1"/>
  <c r="U817" i="1"/>
  <c r="X817" i="1"/>
  <c r="L818" i="1"/>
  <c r="O818" i="1"/>
  <c r="R818" i="1"/>
  <c r="U818" i="1"/>
  <c r="X818" i="1"/>
  <c r="L819" i="1"/>
  <c r="O819" i="1"/>
  <c r="R819" i="1"/>
  <c r="U819" i="1"/>
  <c r="X819" i="1"/>
  <c r="L820" i="1"/>
  <c r="O820" i="1"/>
  <c r="R820" i="1"/>
  <c r="U820" i="1"/>
  <c r="X820" i="1"/>
  <c r="L821" i="1"/>
  <c r="O821" i="1"/>
  <c r="R821" i="1"/>
  <c r="U821" i="1"/>
  <c r="X821" i="1"/>
  <c r="L822" i="1"/>
  <c r="O822" i="1"/>
  <c r="R822" i="1"/>
  <c r="U822" i="1"/>
  <c r="X822" i="1"/>
  <c r="L823" i="1"/>
  <c r="O823" i="1"/>
  <c r="R823" i="1"/>
  <c r="U823" i="1"/>
  <c r="X823" i="1"/>
  <c r="L824" i="1"/>
  <c r="O824" i="1"/>
  <c r="R824" i="1"/>
  <c r="U824" i="1"/>
  <c r="X824" i="1"/>
  <c r="L825" i="1"/>
  <c r="O825" i="1"/>
  <c r="R825" i="1"/>
  <c r="U825" i="1"/>
  <c r="X825" i="1"/>
  <c r="L826" i="1"/>
  <c r="O826" i="1"/>
  <c r="R826" i="1"/>
  <c r="U826" i="1"/>
  <c r="X826" i="1"/>
  <c r="L827" i="1"/>
  <c r="O827" i="1"/>
  <c r="R827" i="1"/>
  <c r="U827" i="1"/>
  <c r="X827" i="1"/>
  <c r="L828" i="1"/>
  <c r="O828" i="1"/>
  <c r="R828" i="1"/>
  <c r="U828" i="1"/>
  <c r="X828" i="1"/>
  <c r="L829" i="1"/>
  <c r="O829" i="1"/>
  <c r="R829" i="1"/>
  <c r="U829" i="1"/>
  <c r="X829" i="1"/>
  <c r="L830" i="1"/>
  <c r="O830" i="1"/>
  <c r="R830" i="1"/>
  <c r="U830" i="1"/>
  <c r="X830" i="1"/>
  <c r="L831" i="1"/>
  <c r="O831" i="1"/>
  <c r="R831" i="1"/>
  <c r="U831" i="1"/>
  <c r="X831" i="1"/>
  <c r="L832" i="1"/>
  <c r="O832" i="1"/>
  <c r="R832" i="1"/>
  <c r="U832" i="1"/>
  <c r="X832" i="1"/>
  <c r="L833" i="1"/>
  <c r="O833" i="1"/>
  <c r="R833" i="1"/>
  <c r="U833" i="1"/>
  <c r="X833" i="1"/>
  <c r="L834" i="1"/>
  <c r="O834" i="1"/>
  <c r="R834" i="1"/>
  <c r="U834" i="1"/>
  <c r="X834" i="1"/>
  <c r="L835" i="1"/>
  <c r="O835" i="1"/>
  <c r="R835" i="1"/>
  <c r="U835" i="1"/>
  <c r="X835" i="1"/>
  <c r="L836" i="1"/>
  <c r="O836" i="1"/>
  <c r="R836" i="1"/>
  <c r="U836" i="1"/>
  <c r="X836" i="1"/>
  <c r="L837" i="1"/>
  <c r="O837" i="1"/>
  <c r="R837" i="1"/>
  <c r="U837" i="1"/>
  <c r="X837" i="1"/>
  <c r="L838" i="1"/>
  <c r="O838" i="1"/>
  <c r="R838" i="1"/>
  <c r="U838" i="1"/>
  <c r="X838" i="1"/>
  <c r="L839" i="1"/>
  <c r="O839" i="1"/>
  <c r="R839" i="1"/>
  <c r="U839" i="1"/>
  <c r="X839" i="1"/>
  <c r="L840" i="1"/>
  <c r="O840" i="1"/>
  <c r="R840" i="1"/>
  <c r="U840" i="1"/>
  <c r="X840" i="1"/>
  <c r="L841" i="1"/>
  <c r="O841" i="1"/>
  <c r="R841" i="1"/>
  <c r="U841" i="1"/>
  <c r="X841" i="1"/>
  <c r="L842" i="1"/>
  <c r="O842" i="1"/>
  <c r="R842" i="1"/>
  <c r="U842" i="1"/>
  <c r="X842" i="1"/>
  <c r="L843" i="1"/>
  <c r="O843" i="1"/>
  <c r="R843" i="1"/>
  <c r="U843" i="1"/>
  <c r="X843" i="1"/>
  <c r="L844" i="1"/>
  <c r="O844" i="1"/>
  <c r="R844" i="1"/>
  <c r="U844" i="1"/>
  <c r="X844" i="1"/>
  <c r="L845" i="1"/>
  <c r="O845" i="1"/>
  <c r="R845" i="1"/>
  <c r="U845" i="1"/>
  <c r="X845" i="1"/>
  <c r="L846" i="1"/>
  <c r="O846" i="1"/>
  <c r="R846" i="1"/>
  <c r="U846" i="1"/>
  <c r="X846" i="1"/>
  <c r="L847" i="1"/>
  <c r="O847" i="1"/>
  <c r="R847" i="1"/>
  <c r="U847" i="1"/>
  <c r="X847" i="1"/>
  <c r="L848" i="1"/>
  <c r="O848" i="1"/>
  <c r="R848" i="1"/>
  <c r="U848" i="1"/>
  <c r="X848" i="1"/>
  <c r="L849" i="1"/>
  <c r="O849" i="1"/>
  <c r="R849" i="1"/>
  <c r="U849" i="1"/>
  <c r="X849" i="1"/>
  <c r="L850" i="1"/>
  <c r="O850" i="1"/>
  <c r="R850" i="1"/>
  <c r="U850" i="1"/>
  <c r="X850" i="1"/>
  <c r="L851" i="1"/>
  <c r="O851" i="1"/>
  <c r="R851" i="1"/>
  <c r="U851" i="1"/>
  <c r="X851" i="1"/>
  <c r="L852" i="1"/>
  <c r="O852" i="1"/>
  <c r="R852" i="1"/>
  <c r="U852" i="1"/>
  <c r="X852" i="1"/>
  <c r="L853" i="1"/>
  <c r="O853" i="1"/>
  <c r="R853" i="1"/>
  <c r="U853" i="1"/>
  <c r="X853" i="1"/>
  <c r="L854" i="1"/>
  <c r="O854" i="1"/>
  <c r="R854" i="1"/>
  <c r="U854" i="1"/>
  <c r="X854" i="1"/>
  <c r="L809" i="1"/>
  <c r="O809" i="1"/>
  <c r="R809" i="1"/>
  <c r="U809" i="1"/>
  <c r="X809"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5" i="1"/>
  <c r="I836" i="1"/>
  <c r="I837" i="1"/>
  <c r="I838" i="1"/>
  <c r="I839" i="1"/>
  <c r="I840" i="1"/>
  <c r="I841" i="1"/>
  <c r="I842" i="1"/>
  <c r="I843" i="1"/>
  <c r="I844" i="1"/>
  <c r="I845" i="1"/>
  <c r="I846" i="1"/>
  <c r="I847" i="1"/>
  <c r="I848" i="1"/>
  <c r="I849" i="1"/>
  <c r="I850" i="1"/>
  <c r="I851" i="1"/>
  <c r="I852" i="1"/>
  <c r="I853" i="1"/>
  <c r="I854" i="1"/>
  <c r="AA833" i="1" l="1"/>
  <c r="AA809" i="1"/>
  <c r="AA826" i="1"/>
  <c r="AA821" i="1"/>
  <c r="AA835" i="1"/>
  <c r="AA850" i="1"/>
  <c r="AA834" i="1"/>
  <c r="AA810" i="1"/>
  <c r="AA849" i="1"/>
  <c r="AA841" i="1"/>
  <c r="AA817" i="1"/>
  <c r="AA848" i="1"/>
  <c r="AA824" i="1"/>
  <c r="AA811" i="1"/>
  <c r="AA839" i="1"/>
  <c r="AA854" i="1"/>
  <c r="AA851" i="1"/>
  <c r="AA842" i="1"/>
  <c r="AA818" i="1"/>
  <c r="AA847" i="1"/>
  <c r="AA825" i="1"/>
  <c r="AA852" i="1"/>
  <c r="AA853" i="1"/>
  <c r="AA846" i="1"/>
  <c r="AA845" i="1"/>
  <c r="AA844" i="1"/>
  <c r="AA843" i="1"/>
  <c r="AA840" i="1"/>
  <c r="AA838" i="1"/>
  <c r="AA837" i="1"/>
  <c r="AA836" i="1"/>
  <c r="AA832" i="1"/>
  <c r="AA831" i="1"/>
  <c r="AA830" i="1"/>
  <c r="AA829" i="1"/>
  <c r="AA828" i="1"/>
  <c r="AA827" i="1"/>
  <c r="AA823" i="1"/>
  <c r="AA822" i="1"/>
  <c r="AA820" i="1"/>
  <c r="AA819" i="1"/>
  <c r="AA816" i="1"/>
  <c r="AA815" i="1"/>
  <c r="AA814" i="1"/>
  <c r="AA813" i="1"/>
  <c r="AA812" i="1"/>
  <c r="L779" i="1" l="1"/>
  <c r="O779" i="1"/>
  <c r="R779" i="1"/>
  <c r="U779" i="1"/>
  <c r="X779" i="1"/>
  <c r="L780" i="1"/>
  <c r="O780" i="1"/>
  <c r="R780" i="1"/>
  <c r="U780" i="1"/>
  <c r="X780" i="1"/>
  <c r="L781" i="1"/>
  <c r="O781" i="1"/>
  <c r="R781" i="1"/>
  <c r="U781" i="1"/>
  <c r="X781" i="1"/>
  <c r="L782" i="1"/>
  <c r="O782" i="1"/>
  <c r="R782" i="1"/>
  <c r="U782" i="1"/>
  <c r="X782" i="1"/>
  <c r="L783" i="1"/>
  <c r="O783" i="1"/>
  <c r="R783" i="1"/>
  <c r="U783" i="1"/>
  <c r="X783" i="1"/>
  <c r="L784" i="1"/>
  <c r="O784" i="1"/>
  <c r="R784" i="1"/>
  <c r="U784" i="1"/>
  <c r="X784" i="1"/>
  <c r="L785" i="1"/>
  <c r="O785" i="1"/>
  <c r="R785" i="1"/>
  <c r="U785" i="1"/>
  <c r="X785" i="1"/>
  <c r="L786" i="1"/>
  <c r="O786" i="1"/>
  <c r="R786" i="1"/>
  <c r="U786" i="1"/>
  <c r="X786" i="1"/>
  <c r="L787" i="1"/>
  <c r="O787" i="1"/>
  <c r="R787" i="1"/>
  <c r="U787" i="1"/>
  <c r="X787" i="1"/>
  <c r="L788" i="1"/>
  <c r="O788" i="1"/>
  <c r="R788" i="1"/>
  <c r="U788" i="1"/>
  <c r="X788" i="1"/>
  <c r="L789" i="1"/>
  <c r="O789" i="1"/>
  <c r="R789" i="1"/>
  <c r="U789" i="1"/>
  <c r="X789" i="1"/>
  <c r="L790" i="1"/>
  <c r="O790" i="1"/>
  <c r="R790" i="1"/>
  <c r="U790" i="1"/>
  <c r="X790" i="1"/>
  <c r="L791" i="1"/>
  <c r="O791" i="1"/>
  <c r="R791" i="1"/>
  <c r="U791" i="1"/>
  <c r="X791" i="1"/>
  <c r="L792" i="1"/>
  <c r="O792" i="1"/>
  <c r="R792" i="1"/>
  <c r="U792" i="1"/>
  <c r="X792" i="1"/>
  <c r="L793" i="1"/>
  <c r="O793" i="1"/>
  <c r="R793" i="1"/>
  <c r="U793" i="1"/>
  <c r="X793" i="1"/>
  <c r="L794" i="1"/>
  <c r="O794" i="1"/>
  <c r="R794" i="1"/>
  <c r="U794" i="1"/>
  <c r="X794" i="1"/>
  <c r="L795" i="1"/>
  <c r="O795" i="1"/>
  <c r="R795" i="1"/>
  <c r="U795" i="1"/>
  <c r="X795" i="1"/>
  <c r="L796" i="1"/>
  <c r="O796" i="1"/>
  <c r="R796" i="1"/>
  <c r="U796" i="1"/>
  <c r="X796" i="1"/>
  <c r="L797" i="1"/>
  <c r="O797" i="1"/>
  <c r="R797" i="1"/>
  <c r="U797" i="1"/>
  <c r="X797" i="1"/>
  <c r="L798" i="1"/>
  <c r="O798" i="1"/>
  <c r="R798" i="1"/>
  <c r="U798" i="1"/>
  <c r="X798" i="1"/>
  <c r="L799" i="1"/>
  <c r="O799" i="1"/>
  <c r="R799" i="1"/>
  <c r="U799" i="1"/>
  <c r="X799" i="1"/>
  <c r="L800" i="1"/>
  <c r="O800" i="1"/>
  <c r="R800" i="1"/>
  <c r="U800" i="1"/>
  <c r="X800" i="1"/>
  <c r="L801" i="1"/>
  <c r="O801" i="1"/>
  <c r="R801" i="1"/>
  <c r="U801" i="1"/>
  <c r="X801" i="1"/>
  <c r="L802" i="1"/>
  <c r="O802" i="1"/>
  <c r="R802" i="1"/>
  <c r="U802" i="1"/>
  <c r="X802" i="1"/>
  <c r="L803" i="1"/>
  <c r="O803" i="1"/>
  <c r="R803" i="1"/>
  <c r="U803" i="1"/>
  <c r="X803" i="1"/>
  <c r="L804" i="1"/>
  <c r="O804" i="1"/>
  <c r="R804" i="1"/>
  <c r="U804" i="1"/>
  <c r="X804" i="1"/>
  <c r="L805" i="1"/>
  <c r="O805" i="1"/>
  <c r="R805" i="1"/>
  <c r="U805" i="1"/>
  <c r="X805" i="1"/>
  <c r="L806" i="1"/>
  <c r="O806" i="1"/>
  <c r="R806" i="1"/>
  <c r="U806" i="1"/>
  <c r="X806" i="1"/>
  <c r="L807" i="1"/>
  <c r="O807" i="1"/>
  <c r="R807" i="1"/>
  <c r="U807" i="1"/>
  <c r="X807" i="1"/>
  <c r="L808" i="1"/>
  <c r="O808" i="1"/>
  <c r="R808" i="1"/>
  <c r="U808" i="1"/>
  <c r="X808" i="1"/>
  <c r="L778" i="1"/>
  <c r="O778" i="1"/>
  <c r="R778" i="1"/>
  <c r="U778" i="1"/>
  <c r="X778"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AA782" i="1" l="1"/>
  <c r="AA801" i="1"/>
  <c r="AA793" i="1"/>
  <c r="AA792" i="1"/>
  <c r="AA796" i="1"/>
  <c r="AA800" i="1"/>
  <c r="AA806" i="1"/>
  <c r="AA802" i="1"/>
  <c r="AA790" i="1"/>
  <c r="AA786" i="1"/>
  <c r="AA794" i="1"/>
  <c r="AA779" i="1"/>
  <c r="AA808" i="1"/>
  <c r="AA807" i="1"/>
  <c r="AA805" i="1"/>
  <c r="AA804" i="1"/>
  <c r="AA803" i="1"/>
  <c r="AA799" i="1"/>
  <c r="AA798" i="1"/>
  <c r="AA797" i="1"/>
  <c r="AA795" i="1"/>
  <c r="AA791" i="1"/>
  <c r="AA789" i="1"/>
  <c r="AA788" i="1"/>
  <c r="AA787" i="1"/>
  <c r="AA785" i="1"/>
  <c r="AA784" i="1"/>
  <c r="AA783" i="1"/>
  <c r="AA781" i="1"/>
  <c r="AA780" i="1"/>
  <c r="AA778" i="1"/>
  <c r="L727" i="1" l="1"/>
  <c r="O727" i="1"/>
  <c r="R727" i="1"/>
  <c r="U727" i="1"/>
  <c r="X727" i="1"/>
  <c r="L728" i="1"/>
  <c r="O728" i="1"/>
  <c r="R728" i="1"/>
  <c r="U728" i="1"/>
  <c r="X728" i="1"/>
  <c r="L729" i="1"/>
  <c r="O729" i="1"/>
  <c r="R729" i="1"/>
  <c r="U729" i="1"/>
  <c r="X729" i="1"/>
  <c r="L730" i="1"/>
  <c r="O730" i="1"/>
  <c r="R730" i="1"/>
  <c r="U730" i="1"/>
  <c r="X730" i="1"/>
  <c r="L731" i="1"/>
  <c r="O731" i="1"/>
  <c r="R731" i="1"/>
  <c r="U731" i="1"/>
  <c r="X731" i="1"/>
  <c r="L732" i="1"/>
  <c r="O732" i="1"/>
  <c r="R732" i="1"/>
  <c r="U732" i="1"/>
  <c r="X732" i="1"/>
  <c r="L733" i="1"/>
  <c r="O733" i="1"/>
  <c r="R733" i="1"/>
  <c r="U733" i="1"/>
  <c r="X733" i="1"/>
  <c r="L734" i="1"/>
  <c r="O734" i="1"/>
  <c r="R734" i="1"/>
  <c r="U734" i="1"/>
  <c r="X734" i="1"/>
  <c r="L735" i="1"/>
  <c r="O735" i="1"/>
  <c r="R735" i="1"/>
  <c r="U735" i="1"/>
  <c r="X735" i="1"/>
  <c r="L736" i="1"/>
  <c r="O736" i="1"/>
  <c r="R736" i="1"/>
  <c r="U736" i="1"/>
  <c r="X736" i="1"/>
  <c r="L737" i="1"/>
  <c r="O737" i="1"/>
  <c r="R737" i="1"/>
  <c r="U737" i="1"/>
  <c r="X737" i="1"/>
  <c r="L738" i="1"/>
  <c r="O738" i="1"/>
  <c r="R738" i="1"/>
  <c r="U738" i="1"/>
  <c r="X738" i="1"/>
  <c r="L739" i="1"/>
  <c r="O739" i="1"/>
  <c r="R739" i="1"/>
  <c r="U739" i="1"/>
  <c r="X739" i="1"/>
  <c r="L740" i="1"/>
  <c r="O740" i="1"/>
  <c r="R740" i="1"/>
  <c r="U740" i="1"/>
  <c r="X740" i="1"/>
  <c r="L741" i="1"/>
  <c r="O741" i="1"/>
  <c r="R741" i="1"/>
  <c r="U741" i="1"/>
  <c r="X741" i="1"/>
  <c r="L742" i="1"/>
  <c r="O742" i="1"/>
  <c r="R742" i="1"/>
  <c r="U742" i="1"/>
  <c r="X742" i="1"/>
  <c r="L743" i="1"/>
  <c r="O743" i="1"/>
  <c r="R743" i="1"/>
  <c r="U743" i="1"/>
  <c r="X743" i="1"/>
  <c r="L744" i="1"/>
  <c r="O744" i="1"/>
  <c r="R744" i="1"/>
  <c r="U744" i="1"/>
  <c r="X744" i="1"/>
  <c r="L745" i="1"/>
  <c r="O745" i="1"/>
  <c r="R745" i="1"/>
  <c r="U745" i="1"/>
  <c r="X745" i="1"/>
  <c r="L746" i="1"/>
  <c r="O746" i="1"/>
  <c r="R746" i="1"/>
  <c r="U746" i="1"/>
  <c r="X746" i="1"/>
  <c r="L747" i="1"/>
  <c r="O747" i="1"/>
  <c r="R747" i="1"/>
  <c r="U747" i="1"/>
  <c r="X747" i="1"/>
  <c r="L748" i="1"/>
  <c r="O748" i="1"/>
  <c r="R748" i="1"/>
  <c r="U748" i="1"/>
  <c r="X748" i="1"/>
  <c r="L749" i="1"/>
  <c r="O749" i="1"/>
  <c r="R749" i="1"/>
  <c r="U749" i="1"/>
  <c r="X749" i="1"/>
  <c r="L750" i="1"/>
  <c r="O750" i="1"/>
  <c r="R750" i="1"/>
  <c r="U750" i="1"/>
  <c r="X750" i="1"/>
  <c r="L751" i="1"/>
  <c r="O751" i="1"/>
  <c r="R751" i="1"/>
  <c r="U751" i="1"/>
  <c r="X751" i="1"/>
  <c r="L752" i="1"/>
  <c r="O752" i="1"/>
  <c r="R752" i="1"/>
  <c r="U752" i="1"/>
  <c r="X752" i="1"/>
  <c r="L753" i="1"/>
  <c r="O753" i="1"/>
  <c r="R753" i="1"/>
  <c r="U753" i="1"/>
  <c r="X753" i="1"/>
  <c r="L754" i="1"/>
  <c r="O754" i="1"/>
  <c r="R754" i="1"/>
  <c r="U754" i="1"/>
  <c r="X754" i="1"/>
  <c r="L755" i="1"/>
  <c r="O755" i="1"/>
  <c r="R755" i="1"/>
  <c r="U755" i="1"/>
  <c r="X755" i="1"/>
  <c r="L756" i="1"/>
  <c r="O756" i="1"/>
  <c r="R756" i="1"/>
  <c r="U756" i="1"/>
  <c r="X756" i="1"/>
  <c r="L757" i="1"/>
  <c r="O757" i="1"/>
  <c r="R757" i="1"/>
  <c r="U757" i="1"/>
  <c r="X757" i="1"/>
  <c r="L758" i="1"/>
  <c r="O758" i="1"/>
  <c r="R758" i="1"/>
  <c r="U758" i="1"/>
  <c r="X758" i="1"/>
  <c r="L759" i="1"/>
  <c r="O759" i="1"/>
  <c r="R759" i="1"/>
  <c r="U759" i="1"/>
  <c r="X759" i="1"/>
  <c r="L760" i="1"/>
  <c r="O760" i="1"/>
  <c r="R760" i="1"/>
  <c r="U760" i="1"/>
  <c r="X760" i="1"/>
  <c r="L761" i="1"/>
  <c r="O761" i="1"/>
  <c r="R761" i="1"/>
  <c r="U761" i="1"/>
  <c r="X761" i="1"/>
  <c r="L762" i="1"/>
  <c r="O762" i="1"/>
  <c r="R762" i="1"/>
  <c r="U762" i="1"/>
  <c r="X762" i="1"/>
  <c r="L763" i="1"/>
  <c r="O763" i="1"/>
  <c r="R763" i="1"/>
  <c r="U763" i="1"/>
  <c r="X763" i="1"/>
  <c r="L764" i="1"/>
  <c r="O764" i="1"/>
  <c r="R764" i="1"/>
  <c r="U764" i="1"/>
  <c r="X764" i="1"/>
  <c r="L765" i="1"/>
  <c r="O765" i="1"/>
  <c r="R765" i="1"/>
  <c r="U765" i="1"/>
  <c r="X765" i="1"/>
  <c r="L766" i="1"/>
  <c r="O766" i="1"/>
  <c r="R766" i="1"/>
  <c r="U766" i="1"/>
  <c r="X766" i="1"/>
  <c r="L767" i="1"/>
  <c r="O767" i="1"/>
  <c r="R767" i="1"/>
  <c r="U767" i="1"/>
  <c r="X767" i="1"/>
  <c r="L768" i="1"/>
  <c r="O768" i="1"/>
  <c r="R768" i="1"/>
  <c r="U768" i="1"/>
  <c r="X768" i="1"/>
  <c r="L769" i="1"/>
  <c r="O769" i="1"/>
  <c r="R769" i="1"/>
  <c r="U769" i="1"/>
  <c r="X769" i="1"/>
  <c r="L770" i="1"/>
  <c r="O770" i="1"/>
  <c r="R770" i="1"/>
  <c r="U770" i="1"/>
  <c r="X770" i="1"/>
  <c r="L771" i="1"/>
  <c r="O771" i="1"/>
  <c r="R771" i="1"/>
  <c r="U771" i="1"/>
  <c r="X771" i="1"/>
  <c r="L772" i="1"/>
  <c r="O772" i="1"/>
  <c r="R772" i="1"/>
  <c r="U772" i="1"/>
  <c r="X772" i="1"/>
  <c r="L773" i="1"/>
  <c r="O773" i="1"/>
  <c r="R773" i="1"/>
  <c r="U773" i="1"/>
  <c r="X773" i="1"/>
  <c r="L774" i="1"/>
  <c r="O774" i="1"/>
  <c r="R774" i="1"/>
  <c r="U774" i="1"/>
  <c r="X774" i="1"/>
  <c r="L775" i="1"/>
  <c r="O775" i="1"/>
  <c r="R775" i="1"/>
  <c r="U775" i="1"/>
  <c r="X775" i="1"/>
  <c r="L776" i="1"/>
  <c r="O776" i="1"/>
  <c r="R776" i="1"/>
  <c r="U776" i="1"/>
  <c r="X776" i="1"/>
  <c r="L777" i="1"/>
  <c r="O777" i="1"/>
  <c r="R777" i="1"/>
  <c r="U777" i="1"/>
  <c r="X777" i="1"/>
  <c r="L726" i="1"/>
  <c r="O726" i="1"/>
  <c r="R726" i="1"/>
  <c r="U726" i="1"/>
  <c r="X726"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AA773" i="1" l="1"/>
  <c r="AA765" i="1"/>
  <c r="AA753" i="1"/>
  <c r="AA745" i="1"/>
  <c r="AA737" i="1"/>
  <c r="AA733" i="1"/>
  <c r="AA729" i="1"/>
  <c r="AA777" i="1"/>
  <c r="AA747" i="1"/>
  <c r="AA775" i="1"/>
  <c r="AA774" i="1"/>
  <c r="AA763" i="1"/>
  <c r="AA769" i="1"/>
  <c r="AA761" i="1"/>
  <c r="AA757" i="1"/>
  <c r="AA749" i="1"/>
  <c r="AA741" i="1"/>
  <c r="AA776" i="1"/>
  <c r="AA766" i="1"/>
  <c r="AA754" i="1"/>
  <c r="AA727" i="1"/>
  <c r="AA772" i="1"/>
  <c r="AA771" i="1"/>
  <c r="AA770" i="1"/>
  <c r="AA768" i="1"/>
  <c r="AA767" i="1"/>
  <c r="AA764" i="1"/>
  <c r="AA762" i="1"/>
  <c r="AA760" i="1"/>
  <c r="AA759" i="1"/>
  <c r="AA758" i="1"/>
  <c r="AA756" i="1"/>
  <c r="AA755" i="1"/>
  <c r="AA752" i="1"/>
  <c r="AA751" i="1"/>
  <c r="AA750" i="1"/>
  <c r="AA748" i="1"/>
  <c r="AA746" i="1"/>
  <c r="AA744" i="1"/>
  <c r="AA743" i="1"/>
  <c r="AA742" i="1"/>
  <c r="AA740" i="1"/>
  <c r="AA739" i="1"/>
  <c r="AA738" i="1"/>
  <c r="AA736" i="1"/>
  <c r="AA735" i="1"/>
  <c r="AA734" i="1"/>
  <c r="AA732" i="1"/>
  <c r="AA731" i="1"/>
  <c r="AA730" i="1"/>
  <c r="AA728" i="1"/>
  <c r="AA726" i="1"/>
  <c r="L687" i="1" l="1"/>
  <c r="O687" i="1"/>
  <c r="R687" i="1"/>
  <c r="U687" i="1"/>
  <c r="X687" i="1"/>
  <c r="L688" i="1"/>
  <c r="O688" i="1"/>
  <c r="R688" i="1"/>
  <c r="U688" i="1"/>
  <c r="X688" i="1"/>
  <c r="L689" i="1"/>
  <c r="O689" i="1"/>
  <c r="R689" i="1"/>
  <c r="U689" i="1"/>
  <c r="X689" i="1"/>
  <c r="L690" i="1"/>
  <c r="O690" i="1"/>
  <c r="R690" i="1"/>
  <c r="U690" i="1"/>
  <c r="X690" i="1"/>
  <c r="L691" i="1"/>
  <c r="O691" i="1"/>
  <c r="R691" i="1"/>
  <c r="U691" i="1"/>
  <c r="X691" i="1"/>
  <c r="L692" i="1"/>
  <c r="O692" i="1"/>
  <c r="R692" i="1"/>
  <c r="U692" i="1"/>
  <c r="X692" i="1"/>
  <c r="L693" i="1"/>
  <c r="O693" i="1"/>
  <c r="R693" i="1"/>
  <c r="U693" i="1"/>
  <c r="X693" i="1"/>
  <c r="L694" i="1"/>
  <c r="O694" i="1"/>
  <c r="R694" i="1"/>
  <c r="U694" i="1"/>
  <c r="X694" i="1"/>
  <c r="L695" i="1"/>
  <c r="O695" i="1"/>
  <c r="R695" i="1"/>
  <c r="U695" i="1"/>
  <c r="X695" i="1"/>
  <c r="L696" i="1"/>
  <c r="O696" i="1"/>
  <c r="R696" i="1"/>
  <c r="U696" i="1"/>
  <c r="X696" i="1"/>
  <c r="L697" i="1"/>
  <c r="O697" i="1"/>
  <c r="R697" i="1"/>
  <c r="U697" i="1"/>
  <c r="X697" i="1"/>
  <c r="L698" i="1"/>
  <c r="O698" i="1"/>
  <c r="R698" i="1"/>
  <c r="U698" i="1"/>
  <c r="X698" i="1"/>
  <c r="L699" i="1"/>
  <c r="O699" i="1"/>
  <c r="R699" i="1"/>
  <c r="U699" i="1"/>
  <c r="X699" i="1"/>
  <c r="L700" i="1"/>
  <c r="O700" i="1"/>
  <c r="R700" i="1"/>
  <c r="U700" i="1"/>
  <c r="X700" i="1"/>
  <c r="L701" i="1"/>
  <c r="O701" i="1"/>
  <c r="R701" i="1"/>
  <c r="U701" i="1"/>
  <c r="X701" i="1"/>
  <c r="L702" i="1"/>
  <c r="O702" i="1"/>
  <c r="R702" i="1"/>
  <c r="U702" i="1"/>
  <c r="X702" i="1"/>
  <c r="L703" i="1"/>
  <c r="O703" i="1"/>
  <c r="R703" i="1"/>
  <c r="U703" i="1"/>
  <c r="X703" i="1"/>
  <c r="L704" i="1"/>
  <c r="O704" i="1"/>
  <c r="R704" i="1"/>
  <c r="U704" i="1"/>
  <c r="X704" i="1"/>
  <c r="L705" i="1"/>
  <c r="O705" i="1"/>
  <c r="R705" i="1"/>
  <c r="U705" i="1"/>
  <c r="X705" i="1"/>
  <c r="L706" i="1"/>
  <c r="O706" i="1"/>
  <c r="R706" i="1"/>
  <c r="U706" i="1"/>
  <c r="X706" i="1"/>
  <c r="L707" i="1"/>
  <c r="O707" i="1"/>
  <c r="R707" i="1"/>
  <c r="U707" i="1"/>
  <c r="X707" i="1"/>
  <c r="L708" i="1"/>
  <c r="O708" i="1"/>
  <c r="R708" i="1"/>
  <c r="U708" i="1"/>
  <c r="X708" i="1"/>
  <c r="L709" i="1"/>
  <c r="O709" i="1"/>
  <c r="R709" i="1"/>
  <c r="U709" i="1"/>
  <c r="X709" i="1"/>
  <c r="L710" i="1"/>
  <c r="O710" i="1"/>
  <c r="R710" i="1"/>
  <c r="U710" i="1"/>
  <c r="X710" i="1"/>
  <c r="L711" i="1"/>
  <c r="O711" i="1"/>
  <c r="R711" i="1"/>
  <c r="U711" i="1"/>
  <c r="X711" i="1"/>
  <c r="L712" i="1"/>
  <c r="O712" i="1"/>
  <c r="R712" i="1"/>
  <c r="U712" i="1"/>
  <c r="X712" i="1"/>
  <c r="L713" i="1"/>
  <c r="O713" i="1"/>
  <c r="R713" i="1"/>
  <c r="U713" i="1"/>
  <c r="X713" i="1"/>
  <c r="L714" i="1"/>
  <c r="O714" i="1"/>
  <c r="R714" i="1"/>
  <c r="U714" i="1"/>
  <c r="X714" i="1"/>
  <c r="L715" i="1"/>
  <c r="O715" i="1"/>
  <c r="R715" i="1"/>
  <c r="U715" i="1"/>
  <c r="X715" i="1"/>
  <c r="L716" i="1"/>
  <c r="O716" i="1"/>
  <c r="R716" i="1"/>
  <c r="U716" i="1"/>
  <c r="X716" i="1"/>
  <c r="L717" i="1"/>
  <c r="O717" i="1"/>
  <c r="R717" i="1"/>
  <c r="U717" i="1"/>
  <c r="X717" i="1"/>
  <c r="L718" i="1"/>
  <c r="O718" i="1"/>
  <c r="R718" i="1"/>
  <c r="U718" i="1"/>
  <c r="X718" i="1"/>
  <c r="L719" i="1"/>
  <c r="O719" i="1"/>
  <c r="R719" i="1"/>
  <c r="U719" i="1"/>
  <c r="X719" i="1"/>
  <c r="L720" i="1"/>
  <c r="O720" i="1"/>
  <c r="R720" i="1"/>
  <c r="U720" i="1"/>
  <c r="X720" i="1"/>
  <c r="L721" i="1"/>
  <c r="O721" i="1"/>
  <c r="R721" i="1"/>
  <c r="U721" i="1"/>
  <c r="X721" i="1"/>
  <c r="L722" i="1"/>
  <c r="O722" i="1"/>
  <c r="R722" i="1"/>
  <c r="U722" i="1"/>
  <c r="X722" i="1"/>
  <c r="L723" i="1"/>
  <c r="O723" i="1"/>
  <c r="R723" i="1"/>
  <c r="U723" i="1"/>
  <c r="X723" i="1"/>
  <c r="L724" i="1"/>
  <c r="O724" i="1"/>
  <c r="R724" i="1"/>
  <c r="U724" i="1"/>
  <c r="X724" i="1"/>
  <c r="I687" i="1"/>
  <c r="I688" i="1"/>
  <c r="I689" i="1"/>
  <c r="I690" i="1"/>
  <c r="I691" i="1"/>
  <c r="I692" i="1"/>
  <c r="I693" i="1"/>
  <c r="I694" i="1"/>
  <c r="I695" i="1"/>
  <c r="I696" i="1"/>
  <c r="I697" i="1"/>
  <c r="I698"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AA703" i="1" l="1"/>
  <c r="AA694" i="1"/>
  <c r="AA710" i="1"/>
  <c r="AA702" i="1"/>
  <c r="AA711" i="1"/>
  <c r="AA718" i="1"/>
  <c r="AA699" i="1"/>
  <c r="AA698" i="1"/>
  <c r="AA701" i="1"/>
  <c r="AA688" i="1"/>
  <c r="AA695" i="1"/>
  <c r="AA691" i="1"/>
  <c r="AA709" i="1"/>
  <c r="AA724" i="1"/>
  <c r="AA723" i="1"/>
  <c r="AA722" i="1"/>
  <c r="AA721" i="1"/>
  <c r="AA720" i="1"/>
  <c r="AA719" i="1"/>
  <c r="AA717" i="1"/>
  <c r="AA716" i="1"/>
  <c r="AA715" i="1"/>
  <c r="AA714" i="1"/>
  <c r="AA713" i="1"/>
  <c r="AA712" i="1"/>
  <c r="AA708" i="1"/>
  <c r="AA707" i="1"/>
  <c r="AA706" i="1"/>
  <c r="AA705" i="1"/>
  <c r="AA704" i="1"/>
  <c r="AA700" i="1"/>
  <c r="AA697" i="1"/>
  <c r="AA696" i="1"/>
  <c r="AA693" i="1"/>
  <c r="AA692" i="1"/>
  <c r="AA690" i="1"/>
  <c r="AA689" i="1"/>
  <c r="AA687" i="1"/>
  <c r="P251" i="1"/>
  <c r="L650" i="1" l="1"/>
  <c r="O650" i="1"/>
  <c r="R650" i="1"/>
  <c r="U650" i="1"/>
  <c r="X650" i="1"/>
  <c r="L651" i="1"/>
  <c r="O651" i="1"/>
  <c r="R651" i="1"/>
  <c r="U651" i="1"/>
  <c r="X651" i="1"/>
  <c r="L652" i="1"/>
  <c r="O652" i="1"/>
  <c r="R652" i="1"/>
  <c r="U652" i="1"/>
  <c r="X652" i="1"/>
  <c r="L653" i="1"/>
  <c r="O653" i="1"/>
  <c r="R653" i="1"/>
  <c r="U653" i="1"/>
  <c r="X653" i="1"/>
  <c r="L654" i="1"/>
  <c r="O654" i="1"/>
  <c r="R654" i="1"/>
  <c r="U654" i="1"/>
  <c r="X654" i="1"/>
  <c r="L655" i="1"/>
  <c r="O655" i="1"/>
  <c r="R655" i="1"/>
  <c r="U655" i="1"/>
  <c r="X655" i="1"/>
  <c r="L656" i="1"/>
  <c r="O656" i="1"/>
  <c r="R656" i="1"/>
  <c r="U656" i="1"/>
  <c r="X656" i="1"/>
  <c r="L657" i="1"/>
  <c r="O657" i="1"/>
  <c r="R657" i="1"/>
  <c r="U657" i="1"/>
  <c r="X657" i="1"/>
  <c r="L658" i="1"/>
  <c r="O658" i="1"/>
  <c r="R658" i="1"/>
  <c r="U658" i="1"/>
  <c r="X658" i="1"/>
  <c r="L659" i="1"/>
  <c r="O659" i="1"/>
  <c r="R659" i="1"/>
  <c r="U659" i="1"/>
  <c r="X659" i="1"/>
  <c r="L660" i="1"/>
  <c r="O660" i="1"/>
  <c r="R660" i="1"/>
  <c r="U660" i="1"/>
  <c r="X660" i="1"/>
  <c r="L661" i="1"/>
  <c r="O661" i="1"/>
  <c r="R661" i="1"/>
  <c r="U661" i="1"/>
  <c r="X661" i="1"/>
  <c r="L662" i="1"/>
  <c r="O662" i="1"/>
  <c r="R662" i="1"/>
  <c r="U662" i="1"/>
  <c r="X662" i="1"/>
  <c r="L663" i="1"/>
  <c r="O663" i="1"/>
  <c r="R663" i="1"/>
  <c r="U663" i="1"/>
  <c r="X663" i="1"/>
  <c r="L664" i="1"/>
  <c r="O664" i="1"/>
  <c r="R664" i="1"/>
  <c r="U664" i="1"/>
  <c r="X664" i="1"/>
  <c r="L665" i="1"/>
  <c r="O665" i="1"/>
  <c r="R665" i="1"/>
  <c r="U665" i="1"/>
  <c r="X665" i="1"/>
  <c r="L666" i="1"/>
  <c r="O666" i="1"/>
  <c r="R666" i="1"/>
  <c r="U666" i="1"/>
  <c r="X666" i="1"/>
  <c r="L667" i="1"/>
  <c r="O667" i="1"/>
  <c r="R667" i="1"/>
  <c r="U667" i="1"/>
  <c r="X667" i="1"/>
  <c r="L668" i="1"/>
  <c r="O668" i="1"/>
  <c r="R668" i="1"/>
  <c r="U668" i="1"/>
  <c r="X668" i="1"/>
  <c r="L669" i="1"/>
  <c r="O669" i="1"/>
  <c r="R669" i="1"/>
  <c r="U669" i="1"/>
  <c r="X669" i="1"/>
  <c r="L670" i="1"/>
  <c r="O670" i="1"/>
  <c r="R670" i="1"/>
  <c r="U670" i="1"/>
  <c r="X670" i="1"/>
  <c r="L671" i="1"/>
  <c r="O671" i="1"/>
  <c r="R671" i="1"/>
  <c r="U671" i="1"/>
  <c r="X671" i="1"/>
  <c r="L672" i="1"/>
  <c r="O672" i="1"/>
  <c r="R672" i="1"/>
  <c r="U672" i="1"/>
  <c r="X672" i="1"/>
  <c r="L673" i="1"/>
  <c r="O673" i="1"/>
  <c r="R673" i="1"/>
  <c r="U673" i="1"/>
  <c r="X673" i="1"/>
  <c r="L674" i="1"/>
  <c r="O674" i="1"/>
  <c r="R674" i="1"/>
  <c r="U674" i="1"/>
  <c r="X674" i="1"/>
  <c r="L675" i="1"/>
  <c r="O675" i="1"/>
  <c r="R675" i="1"/>
  <c r="U675" i="1"/>
  <c r="X675" i="1"/>
  <c r="L676" i="1"/>
  <c r="O676" i="1"/>
  <c r="R676" i="1"/>
  <c r="U676" i="1"/>
  <c r="X676" i="1"/>
  <c r="L677" i="1"/>
  <c r="O677" i="1"/>
  <c r="R677" i="1"/>
  <c r="U677" i="1"/>
  <c r="X677" i="1"/>
  <c r="L678" i="1"/>
  <c r="O678" i="1"/>
  <c r="R678" i="1"/>
  <c r="U678" i="1"/>
  <c r="X678" i="1"/>
  <c r="L679" i="1"/>
  <c r="O679" i="1"/>
  <c r="R679" i="1"/>
  <c r="U679" i="1"/>
  <c r="X679" i="1"/>
  <c r="L680" i="1"/>
  <c r="O680" i="1"/>
  <c r="R680" i="1"/>
  <c r="U680" i="1"/>
  <c r="X680" i="1"/>
  <c r="L681" i="1"/>
  <c r="O681" i="1"/>
  <c r="R681" i="1"/>
  <c r="U681" i="1"/>
  <c r="X681" i="1"/>
  <c r="L682" i="1"/>
  <c r="O682" i="1"/>
  <c r="R682" i="1"/>
  <c r="U682" i="1"/>
  <c r="X682" i="1"/>
  <c r="L683" i="1"/>
  <c r="O683" i="1"/>
  <c r="R683" i="1"/>
  <c r="U683" i="1"/>
  <c r="X683" i="1"/>
  <c r="L684" i="1"/>
  <c r="O684" i="1"/>
  <c r="R684" i="1"/>
  <c r="U684" i="1"/>
  <c r="X684" i="1"/>
  <c r="L685" i="1"/>
  <c r="O685" i="1"/>
  <c r="R685" i="1"/>
  <c r="U685" i="1"/>
  <c r="X685" i="1"/>
  <c r="L686" i="1"/>
  <c r="O686" i="1"/>
  <c r="R686" i="1"/>
  <c r="U686" i="1"/>
  <c r="X686" i="1"/>
  <c r="L649" i="1"/>
  <c r="O649" i="1"/>
  <c r="R649" i="1"/>
  <c r="U649" i="1"/>
  <c r="X649"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3" i="1"/>
  <c r="I684" i="1"/>
  <c r="I685" i="1"/>
  <c r="I686" i="1"/>
  <c r="AA681" i="1" l="1"/>
  <c r="AA673" i="1"/>
  <c r="AA665" i="1"/>
  <c r="AA657" i="1"/>
  <c r="AA672" i="1"/>
  <c r="AA680" i="1"/>
  <c r="AA664" i="1"/>
  <c r="AA656" i="1"/>
  <c r="AA660" i="1"/>
  <c r="AA677" i="1"/>
  <c r="AA658" i="1"/>
  <c r="AA668" i="1"/>
  <c r="AA669" i="1"/>
  <c r="AA686" i="1"/>
  <c r="AA685" i="1"/>
  <c r="AA684" i="1"/>
  <c r="AA683" i="1"/>
  <c r="AA682" i="1"/>
  <c r="AA679" i="1"/>
  <c r="AA678" i="1"/>
  <c r="AA676" i="1"/>
  <c r="AA675" i="1"/>
  <c r="AA674" i="1"/>
  <c r="AA671" i="1"/>
  <c r="AA670" i="1"/>
  <c r="AA667" i="1"/>
  <c r="AA666" i="1"/>
  <c r="AA663" i="1"/>
  <c r="AA662" i="1"/>
  <c r="AA661" i="1"/>
  <c r="AA659" i="1"/>
  <c r="AA655" i="1"/>
  <c r="AA654" i="1"/>
  <c r="AA653" i="1"/>
  <c r="AA652" i="1"/>
  <c r="AA651" i="1"/>
  <c r="AA650" i="1"/>
  <c r="AA649" i="1"/>
  <c r="I262" i="1"/>
  <c r="L262" i="1"/>
  <c r="O262" i="1"/>
  <c r="R262" i="1"/>
  <c r="U262" i="1"/>
  <c r="X262" i="1"/>
  <c r="AA262" i="1" l="1"/>
  <c r="I608" i="1"/>
  <c r="L608" i="1"/>
  <c r="O608" i="1"/>
  <c r="R608" i="1"/>
  <c r="U608" i="1"/>
  <c r="X608" i="1"/>
  <c r="AA608" i="1" l="1"/>
  <c r="L599" i="1" l="1"/>
  <c r="O599" i="1"/>
  <c r="R599" i="1"/>
  <c r="U599" i="1"/>
  <c r="X599" i="1"/>
  <c r="L600" i="1"/>
  <c r="O600" i="1"/>
  <c r="R600" i="1"/>
  <c r="U600" i="1"/>
  <c r="X600" i="1"/>
  <c r="L601" i="1"/>
  <c r="O601" i="1"/>
  <c r="R601" i="1"/>
  <c r="U601" i="1"/>
  <c r="X601" i="1"/>
  <c r="L602" i="1"/>
  <c r="O602" i="1"/>
  <c r="R602" i="1"/>
  <c r="U602" i="1"/>
  <c r="X602" i="1"/>
  <c r="L603" i="1"/>
  <c r="O603" i="1"/>
  <c r="R603" i="1"/>
  <c r="U603" i="1"/>
  <c r="X603" i="1"/>
  <c r="L604" i="1"/>
  <c r="O604" i="1"/>
  <c r="R604" i="1"/>
  <c r="U604" i="1"/>
  <c r="X604" i="1"/>
  <c r="L605" i="1"/>
  <c r="O605" i="1"/>
  <c r="R605" i="1"/>
  <c r="U605" i="1"/>
  <c r="X605" i="1"/>
  <c r="L606" i="1"/>
  <c r="O606" i="1"/>
  <c r="R606" i="1"/>
  <c r="U606" i="1"/>
  <c r="X606" i="1"/>
  <c r="L607" i="1"/>
  <c r="O607" i="1"/>
  <c r="R607" i="1"/>
  <c r="U607" i="1"/>
  <c r="X607" i="1"/>
  <c r="L609" i="1"/>
  <c r="O609" i="1"/>
  <c r="R609" i="1"/>
  <c r="U609" i="1"/>
  <c r="X609" i="1"/>
  <c r="L610" i="1"/>
  <c r="O610" i="1"/>
  <c r="R610" i="1"/>
  <c r="U610" i="1"/>
  <c r="X610" i="1"/>
  <c r="L611" i="1"/>
  <c r="O611" i="1"/>
  <c r="R611" i="1"/>
  <c r="U611" i="1"/>
  <c r="X611" i="1"/>
  <c r="L612" i="1"/>
  <c r="O612" i="1"/>
  <c r="R612" i="1"/>
  <c r="U612" i="1"/>
  <c r="X612" i="1"/>
  <c r="L613" i="1"/>
  <c r="O613" i="1"/>
  <c r="R613" i="1"/>
  <c r="U613" i="1"/>
  <c r="X613" i="1"/>
  <c r="L614" i="1"/>
  <c r="O614" i="1"/>
  <c r="R614" i="1"/>
  <c r="U614" i="1"/>
  <c r="X614" i="1"/>
  <c r="L615" i="1"/>
  <c r="O615" i="1"/>
  <c r="R615" i="1"/>
  <c r="U615" i="1"/>
  <c r="X615" i="1"/>
  <c r="L616" i="1"/>
  <c r="O616" i="1"/>
  <c r="R616" i="1"/>
  <c r="U616" i="1"/>
  <c r="X616" i="1"/>
  <c r="L617" i="1"/>
  <c r="O617" i="1"/>
  <c r="R617" i="1"/>
  <c r="U617" i="1"/>
  <c r="X617" i="1"/>
  <c r="L618" i="1"/>
  <c r="O618" i="1"/>
  <c r="R618" i="1"/>
  <c r="U618" i="1"/>
  <c r="X618" i="1"/>
  <c r="L619" i="1"/>
  <c r="O619" i="1"/>
  <c r="R619" i="1"/>
  <c r="U619" i="1"/>
  <c r="X619" i="1"/>
  <c r="L620" i="1"/>
  <c r="O620" i="1"/>
  <c r="R620" i="1"/>
  <c r="U620" i="1"/>
  <c r="X620" i="1"/>
  <c r="L621" i="1"/>
  <c r="O621" i="1"/>
  <c r="R621" i="1"/>
  <c r="U621" i="1"/>
  <c r="X621" i="1"/>
  <c r="L622" i="1"/>
  <c r="O622" i="1"/>
  <c r="R622" i="1"/>
  <c r="U622" i="1"/>
  <c r="X622" i="1"/>
  <c r="L623" i="1"/>
  <c r="O623" i="1"/>
  <c r="R623" i="1"/>
  <c r="U623" i="1"/>
  <c r="X623" i="1"/>
  <c r="L624" i="1"/>
  <c r="O624" i="1"/>
  <c r="R624" i="1"/>
  <c r="U624" i="1"/>
  <c r="X624" i="1"/>
  <c r="L625" i="1"/>
  <c r="O625" i="1"/>
  <c r="R625" i="1"/>
  <c r="U625" i="1"/>
  <c r="X625" i="1"/>
  <c r="L626" i="1"/>
  <c r="O626" i="1"/>
  <c r="R626" i="1"/>
  <c r="U626" i="1"/>
  <c r="X626" i="1"/>
  <c r="L627" i="1"/>
  <c r="O627" i="1"/>
  <c r="R627" i="1"/>
  <c r="U627" i="1"/>
  <c r="X627" i="1"/>
  <c r="L628" i="1"/>
  <c r="O628" i="1"/>
  <c r="R628" i="1"/>
  <c r="U628" i="1"/>
  <c r="X628" i="1"/>
  <c r="L629" i="1"/>
  <c r="O629" i="1"/>
  <c r="R629" i="1"/>
  <c r="U629" i="1"/>
  <c r="X629" i="1"/>
  <c r="L630" i="1"/>
  <c r="O630" i="1"/>
  <c r="R630" i="1"/>
  <c r="U630" i="1"/>
  <c r="X630" i="1"/>
  <c r="L631" i="1"/>
  <c r="O631" i="1"/>
  <c r="R631" i="1"/>
  <c r="U631" i="1"/>
  <c r="X631" i="1"/>
  <c r="L632" i="1"/>
  <c r="O632" i="1"/>
  <c r="R632" i="1"/>
  <c r="U632" i="1"/>
  <c r="X632" i="1"/>
  <c r="L633" i="1"/>
  <c r="O633" i="1"/>
  <c r="R633" i="1"/>
  <c r="U633" i="1"/>
  <c r="X633" i="1"/>
  <c r="L634" i="1"/>
  <c r="O634" i="1"/>
  <c r="R634" i="1"/>
  <c r="U634" i="1"/>
  <c r="X634" i="1"/>
  <c r="L635" i="1"/>
  <c r="O635" i="1"/>
  <c r="R635" i="1"/>
  <c r="U635" i="1"/>
  <c r="X635" i="1"/>
  <c r="L636" i="1"/>
  <c r="O636" i="1"/>
  <c r="R636" i="1"/>
  <c r="U636" i="1"/>
  <c r="X636" i="1"/>
  <c r="L637" i="1"/>
  <c r="O637" i="1"/>
  <c r="R637" i="1"/>
  <c r="U637" i="1"/>
  <c r="X637" i="1"/>
  <c r="L638" i="1"/>
  <c r="O638" i="1"/>
  <c r="R638" i="1"/>
  <c r="U638" i="1"/>
  <c r="X638" i="1"/>
  <c r="L639" i="1"/>
  <c r="O639" i="1"/>
  <c r="R639" i="1"/>
  <c r="U639" i="1"/>
  <c r="X639" i="1"/>
  <c r="L640" i="1"/>
  <c r="O640" i="1"/>
  <c r="R640" i="1"/>
  <c r="U640" i="1"/>
  <c r="X640" i="1"/>
  <c r="L641" i="1"/>
  <c r="O641" i="1"/>
  <c r="R641" i="1"/>
  <c r="U641" i="1"/>
  <c r="X641" i="1"/>
  <c r="L642" i="1"/>
  <c r="O642" i="1"/>
  <c r="R642" i="1"/>
  <c r="U642" i="1"/>
  <c r="X642" i="1"/>
  <c r="L643" i="1"/>
  <c r="O643" i="1"/>
  <c r="R643" i="1"/>
  <c r="U643" i="1"/>
  <c r="X643" i="1"/>
  <c r="L644" i="1"/>
  <c r="O644" i="1"/>
  <c r="R644" i="1"/>
  <c r="U644" i="1"/>
  <c r="X644" i="1"/>
  <c r="L645" i="1"/>
  <c r="O645" i="1"/>
  <c r="R645" i="1"/>
  <c r="U645" i="1"/>
  <c r="X645" i="1"/>
  <c r="L646" i="1"/>
  <c r="O646" i="1"/>
  <c r="R646" i="1"/>
  <c r="U646" i="1"/>
  <c r="X646" i="1"/>
  <c r="L647" i="1"/>
  <c r="O647" i="1"/>
  <c r="R647" i="1"/>
  <c r="U647" i="1"/>
  <c r="X647" i="1"/>
  <c r="L648" i="1"/>
  <c r="O648" i="1"/>
  <c r="R648" i="1"/>
  <c r="U648" i="1"/>
  <c r="X648" i="1"/>
  <c r="L598" i="1"/>
  <c r="O598" i="1"/>
  <c r="R598" i="1"/>
  <c r="U598" i="1"/>
  <c r="X598" i="1"/>
  <c r="I598" i="1"/>
  <c r="I599" i="1"/>
  <c r="I600" i="1"/>
  <c r="I601" i="1"/>
  <c r="I602" i="1"/>
  <c r="I603" i="1"/>
  <c r="I604" i="1"/>
  <c r="I605" i="1"/>
  <c r="I606" i="1"/>
  <c r="I607"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AA600" i="1" l="1"/>
  <c r="AA639" i="1"/>
  <c r="AA631" i="1"/>
  <c r="AA623" i="1"/>
  <c r="AA615" i="1"/>
  <c r="AA606" i="1"/>
  <c r="AA647" i="1"/>
  <c r="AA618" i="1"/>
  <c r="AA648" i="1"/>
  <c r="AA640" i="1"/>
  <c r="AA624" i="1"/>
  <c r="AA599" i="1"/>
  <c r="AA614" i="1"/>
  <c r="AA636" i="1"/>
  <c r="AA633" i="1"/>
  <c r="AA626" i="1"/>
  <c r="AA634" i="1"/>
  <c r="AA632" i="1"/>
  <c r="AA616" i="1"/>
  <c r="AA607" i="1"/>
  <c r="AA646" i="1"/>
  <c r="AA645" i="1"/>
  <c r="AA644" i="1"/>
  <c r="AA643" i="1"/>
  <c r="AA642" i="1"/>
  <c r="AA641" i="1"/>
  <c r="AA638" i="1"/>
  <c r="AA637" i="1"/>
  <c r="AA635" i="1"/>
  <c r="AA630" i="1"/>
  <c r="AA629" i="1"/>
  <c r="AA628" i="1"/>
  <c r="AA627" i="1"/>
  <c r="AA625" i="1"/>
  <c r="AA622" i="1"/>
  <c r="AA621" i="1"/>
  <c r="AA620" i="1"/>
  <c r="AA619" i="1"/>
  <c r="AA617" i="1"/>
  <c r="AA613" i="1"/>
  <c r="AA612" i="1"/>
  <c r="AA611" i="1"/>
  <c r="AA610" i="1"/>
  <c r="AA609" i="1"/>
  <c r="AA605" i="1"/>
  <c r="AA604" i="1"/>
  <c r="AA603" i="1"/>
  <c r="AA602" i="1"/>
  <c r="AA601" i="1"/>
  <c r="AA598" i="1"/>
  <c r="N189" i="1" l="1"/>
  <c r="L577" i="1"/>
  <c r="O577" i="1"/>
  <c r="R577" i="1"/>
  <c r="U577" i="1"/>
  <c r="X577" i="1"/>
  <c r="L578" i="1"/>
  <c r="O578" i="1"/>
  <c r="R578" i="1"/>
  <c r="U578" i="1"/>
  <c r="X578" i="1"/>
  <c r="L579" i="1"/>
  <c r="O579" i="1"/>
  <c r="R579" i="1"/>
  <c r="U579" i="1"/>
  <c r="X579" i="1"/>
  <c r="L580" i="1"/>
  <c r="O580" i="1"/>
  <c r="R580" i="1"/>
  <c r="U580" i="1"/>
  <c r="X580" i="1"/>
  <c r="L581" i="1"/>
  <c r="O581" i="1"/>
  <c r="R581" i="1"/>
  <c r="U581" i="1"/>
  <c r="X581" i="1"/>
  <c r="L582" i="1"/>
  <c r="O582" i="1"/>
  <c r="R582" i="1"/>
  <c r="U582" i="1"/>
  <c r="X582" i="1"/>
  <c r="L583" i="1"/>
  <c r="O583" i="1"/>
  <c r="R583" i="1"/>
  <c r="U583" i="1"/>
  <c r="X583" i="1"/>
  <c r="L584" i="1"/>
  <c r="O584" i="1"/>
  <c r="R584" i="1"/>
  <c r="U584" i="1"/>
  <c r="X584" i="1"/>
  <c r="L585" i="1"/>
  <c r="O585" i="1"/>
  <c r="R585" i="1"/>
  <c r="U585" i="1"/>
  <c r="X585" i="1"/>
  <c r="L586" i="1"/>
  <c r="O586" i="1"/>
  <c r="R586" i="1"/>
  <c r="U586" i="1"/>
  <c r="X586" i="1"/>
  <c r="L587" i="1"/>
  <c r="O587" i="1"/>
  <c r="R587" i="1"/>
  <c r="U587" i="1"/>
  <c r="X587" i="1"/>
  <c r="L588" i="1"/>
  <c r="O588" i="1"/>
  <c r="R588" i="1"/>
  <c r="U588" i="1"/>
  <c r="X588" i="1"/>
  <c r="L589" i="1"/>
  <c r="O589" i="1"/>
  <c r="R589" i="1"/>
  <c r="U589" i="1"/>
  <c r="X589" i="1"/>
  <c r="L590" i="1"/>
  <c r="O590" i="1"/>
  <c r="R590" i="1"/>
  <c r="U590" i="1"/>
  <c r="X590" i="1"/>
  <c r="L591" i="1"/>
  <c r="O591" i="1"/>
  <c r="R591" i="1"/>
  <c r="U591" i="1"/>
  <c r="X591" i="1"/>
  <c r="L592" i="1"/>
  <c r="O592" i="1"/>
  <c r="R592" i="1"/>
  <c r="U592" i="1"/>
  <c r="X592" i="1"/>
  <c r="L593" i="1"/>
  <c r="O593" i="1"/>
  <c r="R593" i="1"/>
  <c r="U593" i="1"/>
  <c r="X593" i="1"/>
  <c r="L594" i="1"/>
  <c r="O594" i="1"/>
  <c r="R594" i="1"/>
  <c r="U594" i="1"/>
  <c r="X594" i="1"/>
  <c r="L595" i="1"/>
  <c r="O595" i="1"/>
  <c r="R595" i="1"/>
  <c r="U595" i="1"/>
  <c r="X595" i="1"/>
  <c r="L596" i="1"/>
  <c r="O596" i="1"/>
  <c r="R596" i="1"/>
  <c r="U596" i="1"/>
  <c r="X596" i="1"/>
  <c r="L597" i="1"/>
  <c r="O597" i="1"/>
  <c r="R597" i="1"/>
  <c r="U597" i="1"/>
  <c r="X597" i="1"/>
  <c r="I577" i="1"/>
  <c r="I578" i="1"/>
  <c r="I579" i="1"/>
  <c r="I580" i="1"/>
  <c r="I581" i="1"/>
  <c r="I582" i="1"/>
  <c r="I583" i="1"/>
  <c r="I584" i="1"/>
  <c r="I585" i="1"/>
  <c r="I586" i="1"/>
  <c r="I587" i="1"/>
  <c r="I588" i="1"/>
  <c r="I589" i="1"/>
  <c r="I590" i="1"/>
  <c r="I591" i="1"/>
  <c r="I592" i="1"/>
  <c r="I593" i="1"/>
  <c r="I594" i="1"/>
  <c r="I595" i="1"/>
  <c r="I596" i="1"/>
  <c r="I597" i="1"/>
  <c r="AA582" i="1" l="1"/>
  <c r="AA578" i="1"/>
  <c r="AA594" i="1"/>
  <c r="AA588" i="1"/>
  <c r="AA586" i="1"/>
  <c r="AA591" i="1"/>
  <c r="AA595" i="1"/>
  <c r="AA590" i="1"/>
  <c r="AA597" i="1"/>
  <c r="AA596" i="1"/>
  <c r="AA593" i="1"/>
  <c r="AA592" i="1"/>
  <c r="AA589" i="1"/>
  <c r="AA587" i="1"/>
  <c r="AA585" i="1"/>
  <c r="AA584" i="1"/>
  <c r="AA583" i="1"/>
  <c r="AA581" i="1"/>
  <c r="AA580" i="1"/>
  <c r="AA579" i="1"/>
  <c r="AA577"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L551" i="1"/>
  <c r="O551" i="1"/>
  <c r="R551" i="1"/>
  <c r="U551" i="1"/>
  <c r="X551" i="1"/>
  <c r="L552" i="1"/>
  <c r="O552" i="1"/>
  <c r="R552" i="1"/>
  <c r="U552" i="1"/>
  <c r="X552" i="1"/>
  <c r="L553" i="1"/>
  <c r="O553" i="1"/>
  <c r="R553" i="1"/>
  <c r="U553" i="1"/>
  <c r="X553" i="1"/>
  <c r="L554" i="1"/>
  <c r="O554" i="1"/>
  <c r="R554" i="1"/>
  <c r="U554" i="1"/>
  <c r="X554" i="1"/>
  <c r="L555" i="1"/>
  <c r="O555" i="1"/>
  <c r="R555" i="1"/>
  <c r="U555" i="1"/>
  <c r="X555" i="1"/>
  <c r="L556" i="1"/>
  <c r="O556" i="1"/>
  <c r="R556" i="1"/>
  <c r="U556" i="1"/>
  <c r="X556" i="1"/>
  <c r="L557" i="1"/>
  <c r="O557" i="1"/>
  <c r="R557" i="1"/>
  <c r="U557" i="1"/>
  <c r="X557" i="1"/>
  <c r="L558" i="1"/>
  <c r="O558" i="1"/>
  <c r="R558" i="1"/>
  <c r="U558" i="1"/>
  <c r="X558" i="1"/>
  <c r="L559" i="1"/>
  <c r="O559" i="1"/>
  <c r="R559" i="1"/>
  <c r="U559" i="1"/>
  <c r="X559" i="1"/>
  <c r="L560" i="1"/>
  <c r="O560" i="1"/>
  <c r="R560" i="1"/>
  <c r="U560" i="1"/>
  <c r="X560" i="1"/>
  <c r="L561" i="1"/>
  <c r="O561" i="1"/>
  <c r="R561" i="1"/>
  <c r="U561" i="1"/>
  <c r="X561" i="1"/>
  <c r="L562" i="1"/>
  <c r="O562" i="1"/>
  <c r="R562" i="1"/>
  <c r="U562" i="1"/>
  <c r="X562" i="1"/>
  <c r="L563" i="1"/>
  <c r="O563" i="1"/>
  <c r="R563" i="1"/>
  <c r="U563" i="1"/>
  <c r="X563" i="1"/>
  <c r="L564" i="1"/>
  <c r="O564" i="1"/>
  <c r="R564" i="1"/>
  <c r="U564" i="1"/>
  <c r="X564" i="1"/>
  <c r="L565" i="1"/>
  <c r="O565" i="1"/>
  <c r="R565" i="1"/>
  <c r="U565" i="1"/>
  <c r="X565" i="1"/>
  <c r="L566" i="1"/>
  <c r="O566" i="1"/>
  <c r="R566" i="1"/>
  <c r="U566" i="1"/>
  <c r="X566" i="1"/>
  <c r="L567" i="1"/>
  <c r="O567" i="1"/>
  <c r="R567" i="1"/>
  <c r="U567" i="1"/>
  <c r="X567" i="1"/>
  <c r="L568" i="1"/>
  <c r="O568" i="1"/>
  <c r="R568" i="1"/>
  <c r="U568" i="1"/>
  <c r="X568" i="1"/>
  <c r="L569" i="1"/>
  <c r="O569" i="1"/>
  <c r="R569" i="1"/>
  <c r="U569" i="1"/>
  <c r="X569" i="1"/>
  <c r="L570" i="1"/>
  <c r="O570" i="1"/>
  <c r="R570" i="1"/>
  <c r="U570" i="1"/>
  <c r="X570" i="1"/>
  <c r="L571" i="1"/>
  <c r="O571" i="1"/>
  <c r="R571" i="1"/>
  <c r="U571" i="1"/>
  <c r="X571" i="1"/>
  <c r="L572" i="1"/>
  <c r="O572" i="1"/>
  <c r="R572" i="1"/>
  <c r="U572" i="1"/>
  <c r="X572" i="1"/>
  <c r="L573" i="1"/>
  <c r="O573" i="1"/>
  <c r="R573" i="1"/>
  <c r="U573" i="1"/>
  <c r="X573" i="1"/>
  <c r="L574" i="1"/>
  <c r="O574" i="1"/>
  <c r="R574" i="1"/>
  <c r="U574" i="1"/>
  <c r="X574" i="1"/>
  <c r="L575" i="1"/>
  <c r="O575" i="1"/>
  <c r="R575" i="1"/>
  <c r="U575" i="1"/>
  <c r="X575" i="1"/>
  <c r="L576" i="1"/>
  <c r="O576" i="1"/>
  <c r="R576" i="1"/>
  <c r="U576" i="1"/>
  <c r="X576" i="1"/>
  <c r="X550" i="1"/>
  <c r="U550" i="1"/>
  <c r="R550" i="1"/>
  <c r="O550" i="1"/>
  <c r="L550" i="1"/>
  <c r="AA550" i="1" l="1"/>
  <c r="AA554" i="1"/>
  <c r="AA562" i="1"/>
  <c r="AA569" i="1"/>
  <c r="AA574" i="1"/>
  <c r="AA566" i="1"/>
  <c r="AA563" i="1"/>
  <c r="AA555" i="1"/>
  <c r="AA564" i="1"/>
  <c r="AA558" i="1"/>
  <c r="AA572" i="1"/>
  <c r="AA570" i="1"/>
  <c r="AA576" i="1"/>
  <c r="AA575" i="1"/>
  <c r="AA573" i="1"/>
  <c r="AA571" i="1"/>
  <c r="AA568" i="1"/>
  <c r="AA567" i="1"/>
  <c r="AA565" i="1"/>
  <c r="AA561" i="1"/>
  <c r="AA560" i="1"/>
  <c r="AA559" i="1"/>
  <c r="AA557" i="1"/>
  <c r="AA556" i="1"/>
  <c r="AA553" i="1"/>
  <c r="AA552" i="1"/>
  <c r="AA551" i="1"/>
  <c r="L520" i="1"/>
  <c r="O520" i="1"/>
  <c r="R520" i="1"/>
  <c r="U520" i="1"/>
  <c r="X520" i="1"/>
  <c r="L521" i="1"/>
  <c r="O521" i="1"/>
  <c r="R521" i="1"/>
  <c r="U521" i="1"/>
  <c r="X521" i="1"/>
  <c r="L522" i="1"/>
  <c r="O522" i="1"/>
  <c r="R522" i="1"/>
  <c r="U522" i="1"/>
  <c r="X522" i="1"/>
  <c r="L523" i="1"/>
  <c r="O523" i="1"/>
  <c r="R523" i="1"/>
  <c r="U523" i="1"/>
  <c r="X523" i="1"/>
  <c r="L524" i="1"/>
  <c r="O524" i="1"/>
  <c r="R524" i="1"/>
  <c r="U524" i="1"/>
  <c r="X524" i="1"/>
  <c r="L525" i="1"/>
  <c r="O525" i="1"/>
  <c r="R525" i="1"/>
  <c r="U525" i="1"/>
  <c r="X525" i="1"/>
  <c r="L526" i="1"/>
  <c r="O526" i="1"/>
  <c r="R526" i="1"/>
  <c r="U526" i="1"/>
  <c r="X526" i="1"/>
  <c r="L527" i="1"/>
  <c r="O527" i="1"/>
  <c r="R527" i="1"/>
  <c r="U527" i="1"/>
  <c r="X527" i="1"/>
  <c r="L528" i="1"/>
  <c r="O528" i="1"/>
  <c r="R528" i="1"/>
  <c r="U528" i="1"/>
  <c r="X528" i="1"/>
  <c r="L529" i="1"/>
  <c r="O529" i="1"/>
  <c r="R529" i="1"/>
  <c r="U529" i="1"/>
  <c r="X529" i="1"/>
  <c r="L530" i="1"/>
  <c r="O530" i="1"/>
  <c r="R530" i="1"/>
  <c r="U530" i="1"/>
  <c r="X530" i="1"/>
  <c r="L531" i="1"/>
  <c r="O531" i="1"/>
  <c r="R531" i="1"/>
  <c r="U531" i="1"/>
  <c r="X531" i="1"/>
  <c r="L532" i="1"/>
  <c r="O532" i="1"/>
  <c r="R532" i="1"/>
  <c r="U532" i="1"/>
  <c r="X532" i="1"/>
  <c r="L533" i="1"/>
  <c r="O533" i="1"/>
  <c r="U533" i="1"/>
  <c r="X533" i="1"/>
  <c r="L534" i="1"/>
  <c r="O534" i="1"/>
  <c r="R534" i="1"/>
  <c r="U534" i="1"/>
  <c r="X534" i="1"/>
  <c r="L535" i="1"/>
  <c r="O535" i="1"/>
  <c r="R535" i="1"/>
  <c r="U535" i="1"/>
  <c r="X535" i="1"/>
  <c r="L536" i="1"/>
  <c r="O536" i="1"/>
  <c r="R536" i="1"/>
  <c r="U536" i="1"/>
  <c r="X536" i="1"/>
  <c r="L537" i="1"/>
  <c r="O537" i="1"/>
  <c r="R537" i="1"/>
  <c r="U537" i="1"/>
  <c r="X537" i="1"/>
  <c r="L538" i="1"/>
  <c r="O538" i="1"/>
  <c r="R538" i="1"/>
  <c r="U538" i="1"/>
  <c r="X538" i="1"/>
  <c r="L539" i="1"/>
  <c r="O539" i="1"/>
  <c r="R539" i="1"/>
  <c r="U539" i="1"/>
  <c r="X539" i="1"/>
  <c r="L540" i="1"/>
  <c r="O540" i="1"/>
  <c r="R540" i="1"/>
  <c r="U540" i="1"/>
  <c r="X540" i="1"/>
  <c r="L541" i="1"/>
  <c r="O541" i="1"/>
  <c r="R541" i="1"/>
  <c r="U541" i="1"/>
  <c r="X541" i="1"/>
  <c r="L542" i="1"/>
  <c r="O542" i="1"/>
  <c r="R542" i="1"/>
  <c r="U542" i="1"/>
  <c r="X542" i="1"/>
  <c r="L543" i="1"/>
  <c r="O543" i="1"/>
  <c r="R543" i="1"/>
  <c r="U543" i="1"/>
  <c r="X543" i="1"/>
  <c r="L544" i="1"/>
  <c r="O544" i="1"/>
  <c r="R544" i="1"/>
  <c r="U544" i="1"/>
  <c r="X544" i="1"/>
  <c r="L545" i="1"/>
  <c r="O545" i="1"/>
  <c r="R545" i="1"/>
  <c r="U545" i="1"/>
  <c r="X545" i="1"/>
  <c r="L546" i="1"/>
  <c r="O546" i="1"/>
  <c r="R546" i="1"/>
  <c r="U546" i="1"/>
  <c r="X546" i="1"/>
  <c r="L547" i="1"/>
  <c r="O547" i="1"/>
  <c r="R547" i="1"/>
  <c r="U547" i="1"/>
  <c r="X547" i="1"/>
  <c r="L548" i="1"/>
  <c r="O548" i="1"/>
  <c r="R548" i="1"/>
  <c r="U548" i="1"/>
  <c r="X548" i="1"/>
  <c r="L549" i="1"/>
  <c r="O549" i="1"/>
  <c r="R549" i="1"/>
  <c r="U549" i="1"/>
  <c r="X549" i="1"/>
  <c r="L519" i="1"/>
  <c r="O519" i="1"/>
  <c r="R519" i="1"/>
  <c r="U519" i="1"/>
  <c r="X519" i="1"/>
  <c r="I519" i="1"/>
  <c r="I520" i="1"/>
  <c r="I521" i="1"/>
  <c r="I522" i="1"/>
  <c r="I523" i="1"/>
  <c r="I524" i="1"/>
  <c r="I525" i="1"/>
  <c r="I526" i="1"/>
  <c r="I527" i="1"/>
  <c r="I528" i="1"/>
  <c r="I529" i="1"/>
  <c r="I530" i="1"/>
  <c r="I531" i="1"/>
  <c r="I532" i="1"/>
  <c r="I534" i="1"/>
  <c r="I535" i="1"/>
  <c r="I536" i="1"/>
  <c r="I537" i="1"/>
  <c r="I538" i="1"/>
  <c r="I539" i="1"/>
  <c r="I540" i="1"/>
  <c r="I541" i="1"/>
  <c r="I542" i="1"/>
  <c r="I543" i="1"/>
  <c r="I544" i="1"/>
  <c r="I545" i="1"/>
  <c r="I546" i="1"/>
  <c r="I547" i="1"/>
  <c r="I548" i="1"/>
  <c r="I549" i="1"/>
  <c r="AA528" i="1" l="1"/>
  <c r="AA520" i="1"/>
  <c r="AA543" i="1"/>
  <c r="AA535" i="1"/>
  <c r="AA524" i="1"/>
  <c r="AA533" i="1"/>
  <c r="AA530" i="1"/>
  <c r="AA548" i="1"/>
  <c r="AA544" i="1"/>
  <c r="AA536" i="1"/>
  <c r="AA527" i="1"/>
  <c r="AA529" i="1"/>
  <c r="AA525" i="1"/>
  <c r="AA549" i="1"/>
  <c r="AA547" i="1"/>
  <c r="AA546" i="1"/>
  <c r="AA545" i="1"/>
  <c r="AA542" i="1"/>
  <c r="AA541" i="1"/>
  <c r="AA540" i="1"/>
  <c r="AA539" i="1"/>
  <c r="AA538" i="1"/>
  <c r="AA537" i="1"/>
  <c r="AA534" i="1"/>
  <c r="AA532" i="1"/>
  <c r="AA531" i="1"/>
  <c r="AA526" i="1"/>
  <c r="AA523" i="1"/>
  <c r="AA522" i="1"/>
  <c r="AA521" i="1"/>
  <c r="AA519" i="1"/>
  <c r="L474" i="1" l="1"/>
  <c r="O474" i="1"/>
  <c r="R474" i="1"/>
  <c r="U474" i="1"/>
  <c r="X474" i="1"/>
  <c r="L475" i="1"/>
  <c r="O475" i="1"/>
  <c r="R475" i="1"/>
  <c r="U475" i="1"/>
  <c r="X475" i="1"/>
  <c r="L476" i="1"/>
  <c r="O476" i="1"/>
  <c r="R476" i="1"/>
  <c r="U476" i="1"/>
  <c r="X476" i="1"/>
  <c r="L477" i="1"/>
  <c r="O477" i="1"/>
  <c r="R477" i="1"/>
  <c r="U477" i="1"/>
  <c r="X477" i="1"/>
  <c r="L478" i="1"/>
  <c r="O478" i="1"/>
  <c r="R478" i="1"/>
  <c r="U478" i="1"/>
  <c r="X478" i="1"/>
  <c r="L479" i="1"/>
  <c r="O479" i="1"/>
  <c r="R479" i="1"/>
  <c r="U479" i="1"/>
  <c r="X479" i="1"/>
  <c r="L480" i="1"/>
  <c r="O480" i="1"/>
  <c r="R480" i="1"/>
  <c r="U480" i="1"/>
  <c r="X480" i="1"/>
  <c r="L481" i="1"/>
  <c r="O481" i="1"/>
  <c r="R481" i="1"/>
  <c r="U481" i="1"/>
  <c r="X481" i="1"/>
  <c r="L482" i="1"/>
  <c r="O482" i="1"/>
  <c r="R482" i="1"/>
  <c r="U482" i="1"/>
  <c r="X482" i="1"/>
  <c r="L483" i="1"/>
  <c r="O483" i="1"/>
  <c r="R483" i="1"/>
  <c r="U483" i="1"/>
  <c r="X483" i="1"/>
  <c r="L484" i="1"/>
  <c r="O484" i="1"/>
  <c r="R484" i="1"/>
  <c r="U484" i="1"/>
  <c r="X484" i="1"/>
  <c r="L485" i="1"/>
  <c r="O485" i="1"/>
  <c r="R485" i="1"/>
  <c r="U485" i="1"/>
  <c r="X485" i="1"/>
  <c r="L486" i="1"/>
  <c r="O486" i="1"/>
  <c r="R486" i="1"/>
  <c r="U486" i="1"/>
  <c r="X486" i="1"/>
  <c r="L487" i="1"/>
  <c r="O487" i="1"/>
  <c r="R487" i="1"/>
  <c r="U487" i="1"/>
  <c r="X487" i="1"/>
  <c r="L488" i="1"/>
  <c r="O488" i="1"/>
  <c r="R488" i="1"/>
  <c r="U488" i="1"/>
  <c r="X488" i="1"/>
  <c r="L489" i="1"/>
  <c r="O489" i="1"/>
  <c r="R489" i="1"/>
  <c r="U489" i="1"/>
  <c r="X489" i="1"/>
  <c r="L490" i="1"/>
  <c r="O490" i="1"/>
  <c r="R490" i="1"/>
  <c r="U490" i="1"/>
  <c r="X490" i="1"/>
  <c r="L491" i="1"/>
  <c r="O491" i="1"/>
  <c r="R491" i="1"/>
  <c r="U491" i="1"/>
  <c r="X491" i="1"/>
  <c r="L492" i="1"/>
  <c r="O492" i="1"/>
  <c r="R492" i="1"/>
  <c r="U492" i="1"/>
  <c r="X492" i="1"/>
  <c r="L493" i="1"/>
  <c r="O493" i="1"/>
  <c r="R493" i="1"/>
  <c r="U493" i="1"/>
  <c r="X493" i="1"/>
  <c r="L494" i="1"/>
  <c r="O494" i="1"/>
  <c r="R494" i="1"/>
  <c r="U494" i="1"/>
  <c r="X494" i="1"/>
  <c r="L495" i="1"/>
  <c r="O495" i="1"/>
  <c r="R495" i="1"/>
  <c r="U495" i="1"/>
  <c r="X495" i="1"/>
  <c r="L496" i="1"/>
  <c r="O496" i="1"/>
  <c r="R496" i="1"/>
  <c r="U496" i="1"/>
  <c r="X496" i="1"/>
  <c r="L497" i="1"/>
  <c r="O497" i="1"/>
  <c r="R497" i="1"/>
  <c r="U497" i="1"/>
  <c r="X497" i="1"/>
  <c r="L498" i="1"/>
  <c r="O498" i="1"/>
  <c r="R498" i="1"/>
  <c r="U498" i="1"/>
  <c r="X498" i="1"/>
  <c r="L499" i="1"/>
  <c r="O499" i="1"/>
  <c r="R499" i="1"/>
  <c r="U499" i="1"/>
  <c r="X499" i="1"/>
  <c r="L500" i="1"/>
  <c r="O500" i="1"/>
  <c r="R500" i="1"/>
  <c r="U500" i="1"/>
  <c r="X500" i="1"/>
  <c r="L501" i="1"/>
  <c r="O501" i="1"/>
  <c r="R501" i="1"/>
  <c r="U501" i="1"/>
  <c r="X501" i="1"/>
  <c r="L502" i="1"/>
  <c r="O502" i="1"/>
  <c r="R502" i="1"/>
  <c r="U502" i="1"/>
  <c r="X502" i="1"/>
  <c r="L503" i="1"/>
  <c r="O503" i="1"/>
  <c r="R503" i="1"/>
  <c r="U503" i="1"/>
  <c r="X503" i="1"/>
  <c r="L504" i="1"/>
  <c r="O504" i="1"/>
  <c r="R504" i="1"/>
  <c r="U504" i="1"/>
  <c r="X504" i="1"/>
  <c r="L505" i="1"/>
  <c r="O505" i="1"/>
  <c r="R505" i="1"/>
  <c r="U505" i="1"/>
  <c r="X505" i="1"/>
  <c r="L506" i="1"/>
  <c r="O506" i="1"/>
  <c r="R506" i="1"/>
  <c r="U506" i="1"/>
  <c r="X506" i="1"/>
  <c r="L507" i="1"/>
  <c r="O507" i="1"/>
  <c r="R507" i="1"/>
  <c r="U507" i="1"/>
  <c r="X507" i="1"/>
  <c r="L508" i="1"/>
  <c r="O508" i="1"/>
  <c r="R508" i="1"/>
  <c r="U508" i="1"/>
  <c r="X508" i="1"/>
  <c r="L509" i="1"/>
  <c r="O509" i="1"/>
  <c r="R509" i="1"/>
  <c r="U509" i="1"/>
  <c r="X509" i="1"/>
  <c r="L510" i="1"/>
  <c r="O510" i="1"/>
  <c r="R510" i="1"/>
  <c r="U510" i="1"/>
  <c r="X510" i="1"/>
  <c r="L511" i="1"/>
  <c r="O511" i="1"/>
  <c r="R511" i="1"/>
  <c r="U511" i="1"/>
  <c r="X511" i="1"/>
  <c r="L512" i="1"/>
  <c r="O512" i="1"/>
  <c r="R512" i="1"/>
  <c r="U512" i="1"/>
  <c r="X512" i="1"/>
  <c r="L513" i="1"/>
  <c r="O513" i="1"/>
  <c r="R513" i="1"/>
  <c r="U513" i="1"/>
  <c r="X513" i="1"/>
  <c r="L514" i="1"/>
  <c r="O514" i="1"/>
  <c r="R514" i="1"/>
  <c r="U514" i="1"/>
  <c r="X514" i="1"/>
  <c r="L515" i="1"/>
  <c r="O515" i="1"/>
  <c r="R515" i="1"/>
  <c r="U515" i="1"/>
  <c r="X515" i="1"/>
  <c r="L516" i="1"/>
  <c r="O516" i="1"/>
  <c r="R516" i="1"/>
  <c r="U516" i="1"/>
  <c r="X516" i="1"/>
  <c r="L517" i="1"/>
  <c r="O517" i="1"/>
  <c r="R517" i="1"/>
  <c r="U517" i="1"/>
  <c r="X517" i="1"/>
  <c r="L518" i="1"/>
  <c r="O518" i="1"/>
  <c r="R518" i="1"/>
  <c r="U518" i="1"/>
  <c r="X518" i="1"/>
  <c r="X473" i="1"/>
  <c r="U473" i="1"/>
  <c r="R473" i="1"/>
  <c r="O473" i="1"/>
  <c r="L473"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8" i="1"/>
  <c r="I509" i="1"/>
  <c r="I510" i="1"/>
  <c r="I511" i="1"/>
  <c r="I512" i="1"/>
  <c r="I513" i="1"/>
  <c r="I514" i="1"/>
  <c r="I515" i="1"/>
  <c r="I516" i="1"/>
  <c r="I517" i="1"/>
  <c r="I518" i="1"/>
  <c r="AA497" i="1" l="1"/>
  <c r="AA473" i="1"/>
  <c r="AA495" i="1"/>
  <c r="AA492" i="1"/>
  <c r="AA490" i="1"/>
  <c r="AA481" i="1"/>
  <c r="AA505" i="1"/>
  <c r="AA511" i="1"/>
  <c r="AA503" i="1"/>
  <c r="AA499" i="1"/>
  <c r="AA491" i="1"/>
  <c r="AA487" i="1"/>
  <c r="AA483" i="1"/>
  <c r="AA479" i="1"/>
  <c r="AA475" i="1"/>
  <c r="AA509" i="1"/>
  <c r="AA515" i="1"/>
  <c r="AA507" i="1"/>
  <c r="AA476" i="1"/>
  <c r="AA518" i="1"/>
  <c r="AA517" i="1"/>
  <c r="AA516" i="1"/>
  <c r="AA514" i="1"/>
  <c r="AA513" i="1"/>
  <c r="AA512" i="1"/>
  <c r="AA510" i="1"/>
  <c r="AA508" i="1"/>
  <c r="AA506" i="1"/>
  <c r="AA504" i="1"/>
  <c r="AA502" i="1"/>
  <c r="AA501" i="1"/>
  <c r="AA500" i="1"/>
  <c r="AA498" i="1"/>
  <c r="AA496" i="1"/>
  <c r="AA494" i="1"/>
  <c r="AA493" i="1"/>
  <c r="AA489" i="1"/>
  <c r="AA488" i="1"/>
  <c r="AA486" i="1"/>
  <c r="AA485" i="1"/>
  <c r="AA484" i="1"/>
  <c r="AA482" i="1"/>
  <c r="AA480" i="1"/>
  <c r="AA478" i="1"/>
  <c r="AA477" i="1"/>
  <c r="AA474" i="1"/>
  <c r="L449" i="1" l="1"/>
  <c r="O449" i="1"/>
  <c r="R449" i="1"/>
  <c r="U449" i="1"/>
  <c r="X449" i="1"/>
  <c r="L450" i="1"/>
  <c r="O450" i="1"/>
  <c r="R450" i="1"/>
  <c r="U450" i="1"/>
  <c r="X450" i="1"/>
  <c r="L451" i="1"/>
  <c r="O451" i="1"/>
  <c r="R451" i="1"/>
  <c r="U451" i="1"/>
  <c r="X451" i="1"/>
  <c r="L452" i="1"/>
  <c r="O452" i="1"/>
  <c r="R452" i="1"/>
  <c r="U452" i="1"/>
  <c r="X452" i="1"/>
  <c r="L453" i="1"/>
  <c r="O453" i="1"/>
  <c r="R453" i="1"/>
  <c r="U453" i="1"/>
  <c r="X453" i="1"/>
  <c r="L454" i="1"/>
  <c r="O454" i="1"/>
  <c r="R454" i="1"/>
  <c r="U454" i="1"/>
  <c r="X454" i="1"/>
  <c r="L455" i="1"/>
  <c r="O455" i="1"/>
  <c r="R455" i="1"/>
  <c r="U455" i="1"/>
  <c r="X455" i="1"/>
  <c r="L456" i="1"/>
  <c r="O456" i="1"/>
  <c r="R456" i="1"/>
  <c r="U456" i="1"/>
  <c r="X456" i="1"/>
  <c r="L457" i="1"/>
  <c r="O457" i="1"/>
  <c r="R457" i="1"/>
  <c r="U457" i="1"/>
  <c r="X457" i="1"/>
  <c r="L458" i="1"/>
  <c r="O458" i="1"/>
  <c r="R458" i="1"/>
  <c r="U458" i="1"/>
  <c r="X458" i="1"/>
  <c r="L459" i="1"/>
  <c r="O459" i="1"/>
  <c r="R459" i="1"/>
  <c r="U459" i="1"/>
  <c r="X459" i="1"/>
  <c r="L460" i="1"/>
  <c r="O460" i="1"/>
  <c r="R460" i="1"/>
  <c r="U460" i="1"/>
  <c r="X460" i="1"/>
  <c r="L461" i="1"/>
  <c r="O461" i="1"/>
  <c r="R461" i="1"/>
  <c r="U461" i="1"/>
  <c r="X461" i="1"/>
  <c r="L462" i="1"/>
  <c r="O462" i="1"/>
  <c r="R462" i="1"/>
  <c r="U462" i="1"/>
  <c r="X462" i="1"/>
  <c r="L463" i="1"/>
  <c r="O463" i="1"/>
  <c r="R463" i="1"/>
  <c r="U463" i="1"/>
  <c r="X463" i="1"/>
  <c r="L464" i="1"/>
  <c r="O464" i="1"/>
  <c r="R464" i="1"/>
  <c r="U464" i="1"/>
  <c r="X464" i="1"/>
  <c r="L465" i="1"/>
  <c r="O465" i="1"/>
  <c r="R465" i="1"/>
  <c r="U465" i="1"/>
  <c r="X465" i="1"/>
  <c r="L466" i="1"/>
  <c r="O466" i="1"/>
  <c r="R466" i="1"/>
  <c r="U466" i="1"/>
  <c r="X466" i="1"/>
  <c r="L467" i="1"/>
  <c r="O467" i="1"/>
  <c r="R467" i="1"/>
  <c r="U467" i="1"/>
  <c r="X467" i="1"/>
  <c r="L468" i="1"/>
  <c r="O468" i="1"/>
  <c r="R468" i="1"/>
  <c r="U468" i="1"/>
  <c r="X468" i="1"/>
  <c r="L469" i="1"/>
  <c r="O469" i="1"/>
  <c r="R469" i="1"/>
  <c r="U469" i="1"/>
  <c r="X469" i="1"/>
  <c r="L470" i="1"/>
  <c r="O470" i="1"/>
  <c r="R470" i="1"/>
  <c r="U470" i="1"/>
  <c r="X470" i="1"/>
  <c r="L471" i="1"/>
  <c r="O471" i="1"/>
  <c r="R471" i="1"/>
  <c r="U471" i="1"/>
  <c r="X471" i="1"/>
  <c r="L472" i="1"/>
  <c r="O472" i="1"/>
  <c r="R472" i="1"/>
  <c r="U472" i="1"/>
  <c r="X472" i="1"/>
  <c r="X448" i="1"/>
  <c r="U448" i="1"/>
  <c r="R448" i="1"/>
  <c r="O448" i="1"/>
  <c r="L448" i="1"/>
  <c r="I449" i="1"/>
  <c r="I450" i="1"/>
  <c r="I451" i="1"/>
  <c r="I452" i="1"/>
  <c r="I453" i="1"/>
  <c r="I454" i="1"/>
  <c r="I455" i="1"/>
  <c r="I456" i="1"/>
  <c r="I457" i="1"/>
  <c r="I458" i="1"/>
  <c r="I459" i="1"/>
  <c r="I460" i="1"/>
  <c r="I461" i="1"/>
  <c r="I462" i="1"/>
  <c r="I463" i="1"/>
  <c r="I464" i="1"/>
  <c r="I465" i="1"/>
  <c r="I466" i="1"/>
  <c r="I467" i="1"/>
  <c r="I468" i="1"/>
  <c r="I469" i="1"/>
  <c r="I470" i="1"/>
  <c r="I471" i="1"/>
  <c r="I472" i="1"/>
  <c r="I448" i="1"/>
  <c r="AA454" i="1" l="1"/>
  <c r="AA453" i="1"/>
  <c r="AA470" i="1"/>
  <c r="AA462" i="1"/>
  <c r="AA452" i="1"/>
  <c r="AA472" i="1"/>
  <c r="AA471" i="1"/>
  <c r="AA469" i="1"/>
  <c r="AA468" i="1"/>
  <c r="AA467" i="1"/>
  <c r="AA466" i="1"/>
  <c r="AA465" i="1"/>
  <c r="AA464" i="1"/>
  <c r="AA463" i="1"/>
  <c r="AA461" i="1"/>
  <c r="AA460" i="1"/>
  <c r="AA459" i="1"/>
  <c r="AA458" i="1"/>
  <c r="AA457" i="1"/>
  <c r="AA456" i="1"/>
  <c r="AA455" i="1"/>
  <c r="AA451" i="1"/>
  <c r="AA450" i="1"/>
  <c r="AA449" i="1"/>
  <c r="AA448" i="1"/>
  <c r="X447" i="1"/>
  <c r="U447" i="1"/>
  <c r="R447" i="1"/>
  <c r="O447" i="1"/>
  <c r="L447" i="1"/>
  <c r="I447" i="1"/>
  <c r="AA447" i="1" l="1"/>
  <c r="L409" i="1"/>
  <c r="O409" i="1"/>
  <c r="R409" i="1"/>
  <c r="U409" i="1"/>
  <c r="X409" i="1"/>
  <c r="L410" i="1"/>
  <c r="O410" i="1"/>
  <c r="R410" i="1"/>
  <c r="U410" i="1"/>
  <c r="X410" i="1"/>
  <c r="L411" i="1"/>
  <c r="O411" i="1"/>
  <c r="R411" i="1"/>
  <c r="U411" i="1"/>
  <c r="X411" i="1"/>
  <c r="L412" i="1"/>
  <c r="O412" i="1"/>
  <c r="R412" i="1"/>
  <c r="U412" i="1"/>
  <c r="X412" i="1"/>
  <c r="L413" i="1"/>
  <c r="O413" i="1"/>
  <c r="R413" i="1"/>
  <c r="U413" i="1"/>
  <c r="X413" i="1"/>
  <c r="L414" i="1"/>
  <c r="O414" i="1"/>
  <c r="R414" i="1"/>
  <c r="U414" i="1"/>
  <c r="X414" i="1"/>
  <c r="L415" i="1"/>
  <c r="O415" i="1"/>
  <c r="R415" i="1"/>
  <c r="U415" i="1"/>
  <c r="X415" i="1"/>
  <c r="L416" i="1"/>
  <c r="O416" i="1"/>
  <c r="R416" i="1"/>
  <c r="U416" i="1"/>
  <c r="X416" i="1"/>
  <c r="L417" i="1"/>
  <c r="O417" i="1"/>
  <c r="R417" i="1"/>
  <c r="U417" i="1"/>
  <c r="X417" i="1"/>
  <c r="L418" i="1"/>
  <c r="O418" i="1"/>
  <c r="R418" i="1"/>
  <c r="U418" i="1"/>
  <c r="X418" i="1"/>
  <c r="L419" i="1"/>
  <c r="O419" i="1"/>
  <c r="R419" i="1"/>
  <c r="U419" i="1"/>
  <c r="X419" i="1"/>
  <c r="L420" i="1"/>
  <c r="O420" i="1"/>
  <c r="R420" i="1"/>
  <c r="U420" i="1"/>
  <c r="X420" i="1"/>
  <c r="L421" i="1"/>
  <c r="O421" i="1"/>
  <c r="R421" i="1"/>
  <c r="U421" i="1"/>
  <c r="X421" i="1"/>
  <c r="L422" i="1"/>
  <c r="O422" i="1"/>
  <c r="R422" i="1"/>
  <c r="U422" i="1"/>
  <c r="X422" i="1"/>
  <c r="L423" i="1"/>
  <c r="O423" i="1"/>
  <c r="R423" i="1"/>
  <c r="U423" i="1"/>
  <c r="X423" i="1"/>
  <c r="L424" i="1"/>
  <c r="O424" i="1"/>
  <c r="R424" i="1"/>
  <c r="U424" i="1"/>
  <c r="X424" i="1"/>
  <c r="L425" i="1"/>
  <c r="O425" i="1"/>
  <c r="R425" i="1"/>
  <c r="U425" i="1"/>
  <c r="X425" i="1"/>
  <c r="L426" i="1"/>
  <c r="O426" i="1"/>
  <c r="R426" i="1"/>
  <c r="U426" i="1"/>
  <c r="X426" i="1"/>
  <c r="L427" i="1"/>
  <c r="O427" i="1"/>
  <c r="R427" i="1"/>
  <c r="U427" i="1"/>
  <c r="X427" i="1"/>
  <c r="L428" i="1"/>
  <c r="O428" i="1"/>
  <c r="R428" i="1"/>
  <c r="U428" i="1"/>
  <c r="X428" i="1"/>
  <c r="L429" i="1"/>
  <c r="O429" i="1"/>
  <c r="R429" i="1"/>
  <c r="U429" i="1"/>
  <c r="X429" i="1"/>
  <c r="L430" i="1"/>
  <c r="O430" i="1"/>
  <c r="R430" i="1"/>
  <c r="U430" i="1"/>
  <c r="X430" i="1"/>
  <c r="L431" i="1"/>
  <c r="O431" i="1"/>
  <c r="R431" i="1"/>
  <c r="U431" i="1"/>
  <c r="X431" i="1"/>
  <c r="L432" i="1"/>
  <c r="O432" i="1"/>
  <c r="R432" i="1"/>
  <c r="U432" i="1"/>
  <c r="X432" i="1"/>
  <c r="L433" i="1"/>
  <c r="O433" i="1"/>
  <c r="R433" i="1"/>
  <c r="U433" i="1"/>
  <c r="X433" i="1"/>
  <c r="L434" i="1"/>
  <c r="O434" i="1"/>
  <c r="R434" i="1"/>
  <c r="U434" i="1"/>
  <c r="X434" i="1"/>
  <c r="L435" i="1"/>
  <c r="O435" i="1"/>
  <c r="R435" i="1"/>
  <c r="U435" i="1"/>
  <c r="X435" i="1"/>
  <c r="L436" i="1"/>
  <c r="O436" i="1"/>
  <c r="R436" i="1"/>
  <c r="U436" i="1"/>
  <c r="X436" i="1"/>
  <c r="L437" i="1"/>
  <c r="O437" i="1"/>
  <c r="R437" i="1"/>
  <c r="U437" i="1"/>
  <c r="X437" i="1"/>
  <c r="L438" i="1"/>
  <c r="O438" i="1"/>
  <c r="R438" i="1"/>
  <c r="U438" i="1"/>
  <c r="X438" i="1"/>
  <c r="L439" i="1"/>
  <c r="O439" i="1"/>
  <c r="R439" i="1"/>
  <c r="U439" i="1"/>
  <c r="X439" i="1"/>
  <c r="L440" i="1"/>
  <c r="O440" i="1"/>
  <c r="R440" i="1"/>
  <c r="U440" i="1"/>
  <c r="X440" i="1"/>
  <c r="L441" i="1"/>
  <c r="O441" i="1"/>
  <c r="R441" i="1"/>
  <c r="U441" i="1"/>
  <c r="X441" i="1"/>
  <c r="L442" i="1"/>
  <c r="O442" i="1"/>
  <c r="R442" i="1"/>
  <c r="U442" i="1"/>
  <c r="X442" i="1"/>
  <c r="L443" i="1"/>
  <c r="O443" i="1"/>
  <c r="R443" i="1"/>
  <c r="U443" i="1"/>
  <c r="X443" i="1"/>
  <c r="L444" i="1"/>
  <c r="O444" i="1"/>
  <c r="R444" i="1"/>
  <c r="U444" i="1"/>
  <c r="X444" i="1"/>
  <c r="L445" i="1"/>
  <c r="O445" i="1"/>
  <c r="R445" i="1"/>
  <c r="U445" i="1"/>
  <c r="X445" i="1"/>
  <c r="L446" i="1"/>
  <c r="O446" i="1"/>
  <c r="R446" i="1"/>
  <c r="U446" i="1"/>
  <c r="X446" i="1"/>
  <c r="I409" i="1"/>
  <c r="I410" i="1"/>
  <c r="I411" i="1"/>
  <c r="I412" i="1"/>
  <c r="I413" i="1"/>
  <c r="I414" i="1"/>
  <c r="I415" i="1"/>
  <c r="I416" i="1"/>
  <c r="I417" i="1"/>
  <c r="I418" i="1"/>
  <c r="I419" i="1"/>
  <c r="I420" i="1"/>
  <c r="I421" i="1"/>
  <c r="I422" i="1"/>
  <c r="I423" i="1"/>
  <c r="I424" i="1"/>
  <c r="I425" i="1"/>
  <c r="I426" i="1"/>
  <c r="I427" i="1"/>
  <c r="I428" i="1"/>
  <c r="I430" i="1"/>
  <c r="I431" i="1"/>
  <c r="I432" i="1"/>
  <c r="I433" i="1"/>
  <c r="I434" i="1"/>
  <c r="I435" i="1"/>
  <c r="I436" i="1"/>
  <c r="I437" i="1"/>
  <c r="I438" i="1"/>
  <c r="I439" i="1"/>
  <c r="I440" i="1"/>
  <c r="I441" i="1"/>
  <c r="I442" i="1"/>
  <c r="I443" i="1"/>
  <c r="I444" i="1"/>
  <c r="I445" i="1"/>
  <c r="I446" i="1"/>
  <c r="AA439" i="1" l="1"/>
  <c r="AA435" i="1"/>
  <c r="AA443" i="1"/>
  <c r="AA411" i="1"/>
  <c r="AA431" i="1"/>
  <c r="AA427" i="1"/>
  <c r="AA423" i="1"/>
  <c r="AA419" i="1"/>
  <c r="AA415" i="1"/>
  <c r="AA436" i="1"/>
  <c r="AA422" i="1"/>
  <c r="AA426" i="1"/>
  <c r="AA413" i="1"/>
  <c r="AA446" i="1"/>
  <c r="AA445" i="1"/>
  <c r="AA444" i="1"/>
  <c r="AA442" i="1"/>
  <c r="AA441" i="1"/>
  <c r="AA440" i="1"/>
  <c r="AA438" i="1"/>
  <c r="AA437" i="1"/>
  <c r="AA434" i="1"/>
  <c r="AA433" i="1"/>
  <c r="AA432" i="1"/>
  <c r="AA430" i="1"/>
  <c r="AA429" i="1"/>
  <c r="AA428" i="1"/>
  <c r="AA425" i="1"/>
  <c r="AA424" i="1"/>
  <c r="AA421" i="1"/>
  <c r="AA420" i="1"/>
  <c r="AA418" i="1"/>
  <c r="AA417" i="1"/>
  <c r="AA416" i="1"/>
  <c r="AA414" i="1"/>
  <c r="AA412" i="1"/>
  <c r="AA410" i="1"/>
  <c r="AA409" i="1"/>
  <c r="L390" i="1"/>
  <c r="O390" i="1"/>
  <c r="R390" i="1"/>
  <c r="U390" i="1"/>
  <c r="X390" i="1"/>
  <c r="L391" i="1"/>
  <c r="O391" i="1"/>
  <c r="R391" i="1"/>
  <c r="U391" i="1"/>
  <c r="X391" i="1"/>
  <c r="L392" i="1"/>
  <c r="O392" i="1"/>
  <c r="R392" i="1"/>
  <c r="U392" i="1"/>
  <c r="X392" i="1"/>
  <c r="L393" i="1"/>
  <c r="O393" i="1"/>
  <c r="R393" i="1"/>
  <c r="U393" i="1"/>
  <c r="X393" i="1"/>
  <c r="L394" i="1"/>
  <c r="O394" i="1"/>
  <c r="R394" i="1"/>
  <c r="U394" i="1"/>
  <c r="X394" i="1"/>
  <c r="L395" i="1"/>
  <c r="O395" i="1"/>
  <c r="R395" i="1"/>
  <c r="U395" i="1"/>
  <c r="X395" i="1"/>
  <c r="L396" i="1"/>
  <c r="O396" i="1"/>
  <c r="R396" i="1"/>
  <c r="U396" i="1"/>
  <c r="X396" i="1"/>
  <c r="L397" i="1"/>
  <c r="O397" i="1"/>
  <c r="R397" i="1"/>
  <c r="U397" i="1"/>
  <c r="X397" i="1"/>
  <c r="L398" i="1"/>
  <c r="O398" i="1"/>
  <c r="R398" i="1"/>
  <c r="U398" i="1"/>
  <c r="X398" i="1"/>
  <c r="L399" i="1"/>
  <c r="O399" i="1"/>
  <c r="R399" i="1"/>
  <c r="U399" i="1"/>
  <c r="X399" i="1"/>
  <c r="L400" i="1"/>
  <c r="O400" i="1"/>
  <c r="R400" i="1"/>
  <c r="U400" i="1"/>
  <c r="X400" i="1"/>
  <c r="L401" i="1"/>
  <c r="O401" i="1"/>
  <c r="R401" i="1"/>
  <c r="U401" i="1"/>
  <c r="X401" i="1"/>
  <c r="L402" i="1"/>
  <c r="O402" i="1"/>
  <c r="R402" i="1"/>
  <c r="U402" i="1"/>
  <c r="X402" i="1"/>
  <c r="L403" i="1"/>
  <c r="O403" i="1"/>
  <c r="R403" i="1"/>
  <c r="U403" i="1"/>
  <c r="X403" i="1"/>
  <c r="L404" i="1"/>
  <c r="O404" i="1"/>
  <c r="R404" i="1"/>
  <c r="U404" i="1"/>
  <c r="X404" i="1"/>
  <c r="L405" i="1"/>
  <c r="O405" i="1"/>
  <c r="R405" i="1"/>
  <c r="U405" i="1"/>
  <c r="X405" i="1"/>
  <c r="L406" i="1"/>
  <c r="O406" i="1"/>
  <c r="R406" i="1"/>
  <c r="U406" i="1"/>
  <c r="X406" i="1"/>
  <c r="L407" i="1"/>
  <c r="O407" i="1"/>
  <c r="R407" i="1"/>
  <c r="U407" i="1"/>
  <c r="X407" i="1"/>
  <c r="L408" i="1"/>
  <c r="O408" i="1"/>
  <c r="R408" i="1"/>
  <c r="U408" i="1"/>
  <c r="X408" i="1"/>
  <c r="L389" i="1"/>
  <c r="O389" i="1"/>
  <c r="R389" i="1"/>
  <c r="U389" i="1"/>
  <c r="X389" i="1"/>
  <c r="I389" i="1"/>
  <c r="I390" i="1"/>
  <c r="I391" i="1"/>
  <c r="I392" i="1"/>
  <c r="I393" i="1"/>
  <c r="I394" i="1"/>
  <c r="I395" i="1"/>
  <c r="I396" i="1"/>
  <c r="I397" i="1"/>
  <c r="I398" i="1"/>
  <c r="I399" i="1"/>
  <c r="I400" i="1"/>
  <c r="I401" i="1"/>
  <c r="I402" i="1"/>
  <c r="I403" i="1"/>
  <c r="I404" i="1"/>
  <c r="I405" i="1"/>
  <c r="I406" i="1"/>
  <c r="I407" i="1"/>
  <c r="I408" i="1"/>
  <c r="AA390" i="1" l="1"/>
  <c r="AA406" i="1"/>
  <c r="AA398" i="1"/>
  <c r="AA391" i="1"/>
  <c r="AA408" i="1"/>
  <c r="AA401" i="1"/>
  <c r="AA405" i="1"/>
  <c r="AA397" i="1"/>
  <c r="AA407" i="1"/>
  <c r="AA404" i="1"/>
  <c r="AA403" i="1"/>
  <c r="AA402" i="1"/>
  <c r="AA400" i="1"/>
  <c r="AA399" i="1"/>
  <c r="AA396" i="1"/>
  <c r="AA395" i="1"/>
  <c r="AA394" i="1"/>
  <c r="AA393" i="1"/>
  <c r="AA392" i="1"/>
  <c r="AA389" i="1"/>
  <c r="L368" i="1" l="1"/>
  <c r="O368" i="1"/>
  <c r="R368" i="1"/>
  <c r="U368" i="1"/>
  <c r="X368" i="1"/>
  <c r="L369" i="1"/>
  <c r="O369" i="1"/>
  <c r="R369" i="1"/>
  <c r="U369" i="1"/>
  <c r="X369" i="1"/>
  <c r="L370" i="1"/>
  <c r="O370" i="1"/>
  <c r="R370" i="1"/>
  <c r="U370" i="1"/>
  <c r="X370" i="1"/>
  <c r="L371" i="1"/>
  <c r="O371" i="1"/>
  <c r="R371" i="1"/>
  <c r="U371" i="1"/>
  <c r="X371" i="1"/>
  <c r="L372" i="1"/>
  <c r="O372" i="1"/>
  <c r="R372" i="1"/>
  <c r="U372" i="1"/>
  <c r="X372" i="1"/>
  <c r="L373" i="1"/>
  <c r="O373" i="1"/>
  <c r="R373" i="1"/>
  <c r="U373" i="1"/>
  <c r="X373" i="1"/>
  <c r="L374" i="1"/>
  <c r="O374" i="1"/>
  <c r="R374" i="1"/>
  <c r="U374" i="1"/>
  <c r="X374" i="1"/>
  <c r="L375" i="1"/>
  <c r="O375" i="1"/>
  <c r="R375" i="1"/>
  <c r="U375" i="1"/>
  <c r="X375" i="1"/>
  <c r="L376" i="1"/>
  <c r="O376" i="1"/>
  <c r="R376" i="1"/>
  <c r="U376" i="1"/>
  <c r="X376" i="1"/>
  <c r="L377" i="1"/>
  <c r="O377" i="1"/>
  <c r="R377" i="1"/>
  <c r="U377" i="1"/>
  <c r="X377" i="1"/>
  <c r="L378" i="1"/>
  <c r="O378" i="1"/>
  <c r="R378" i="1"/>
  <c r="U378" i="1"/>
  <c r="X378" i="1"/>
  <c r="L379" i="1"/>
  <c r="O379" i="1"/>
  <c r="R379" i="1"/>
  <c r="U379" i="1"/>
  <c r="X379" i="1"/>
  <c r="L380" i="1"/>
  <c r="O380" i="1"/>
  <c r="R380" i="1"/>
  <c r="U380" i="1"/>
  <c r="X380" i="1"/>
  <c r="L381" i="1"/>
  <c r="O381" i="1"/>
  <c r="R381" i="1"/>
  <c r="U381" i="1"/>
  <c r="X381" i="1"/>
  <c r="L382" i="1"/>
  <c r="O382" i="1"/>
  <c r="R382" i="1"/>
  <c r="U382" i="1"/>
  <c r="X382" i="1"/>
  <c r="L383" i="1"/>
  <c r="O383" i="1"/>
  <c r="R383" i="1"/>
  <c r="U383" i="1"/>
  <c r="X383" i="1"/>
  <c r="L384" i="1"/>
  <c r="O384" i="1"/>
  <c r="R384" i="1"/>
  <c r="U384" i="1"/>
  <c r="X384" i="1"/>
  <c r="L385" i="1"/>
  <c r="O385" i="1"/>
  <c r="R385" i="1"/>
  <c r="U385" i="1"/>
  <c r="X385" i="1"/>
  <c r="L386" i="1"/>
  <c r="O386" i="1"/>
  <c r="R386" i="1"/>
  <c r="U386" i="1"/>
  <c r="X386" i="1"/>
  <c r="L387" i="1"/>
  <c r="O387" i="1"/>
  <c r="R387" i="1"/>
  <c r="U387" i="1"/>
  <c r="X387" i="1"/>
  <c r="L388" i="1"/>
  <c r="O388" i="1"/>
  <c r="R388" i="1"/>
  <c r="U388" i="1"/>
  <c r="X388" i="1"/>
  <c r="L367" i="1"/>
  <c r="O367" i="1"/>
  <c r="R367" i="1"/>
  <c r="U367" i="1"/>
  <c r="X367" i="1"/>
  <c r="I367" i="1"/>
  <c r="I368" i="1"/>
  <c r="I369" i="1"/>
  <c r="I370" i="1"/>
  <c r="I371" i="1"/>
  <c r="I372" i="1"/>
  <c r="I373" i="1"/>
  <c r="I374" i="1"/>
  <c r="I375" i="1"/>
  <c r="I376" i="1"/>
  <c r="I377" i="1"/>
  <c r="I378" i="1"/>
  <c r="I379" i="1"/>
  <c r="I380" i="1"/>
  <c r="I381" i="1"/>
  <c r="I382" i="1"/>
  <c r="I383" i="1"/>
  <c r="I384" i="1"/>
  <c r="I385" i="1"/>
  <c r="I386" i="1"/>
  <c r="I387" i="1"/>
  <c r="I388" i="1"/>
  <c r="AA374" i="1" l="1"/>
  <c r="AA388" i="1"/>
  <c r="AA383" i="1"/>
  <c r="AA367" i="1"/>
  <c r="AA382" i="1"/>
  <c r="AA387" i="1"/>
  <c r="AA386" i="1"/>
  <c r="AA385" i="1"/>
  <c r="AA384" i="1"/>
  <c r="AA381" i="1"/>
  <c r="AA380" i="1"/>
  <c r="AA379" i="1"/>
  <c r="AA378" i="1"/>
  <c r="AA377" i="1"/>
  <c r="AA376" i="1"/>
  <c r="AA375" i="1"/>
  <c r="AA373" i="1"/>
  <c r="AA372" i="1"/>
  <c r="AA371" i="1"/>
  <c r="AA370" i="1"/>
  <c r="AA369" i="1"/>
  <c r="AA368" i="1"/>
  <c r="L347" i="1" l="1"/>
  <c r="O347" i="1"/>
  <c r="R347" i="1"/>
  <c r="U347" i="1"/>
  <c r="X347" i="1"/>
  <c r="L348" i="1"/>
  <c r="O348" i="1"/>
  <c r="R348" i="1"/>
  <c r="U348" i="1"/>
  <c r="X348" i="1"/>
  <c r="L349" i="1"/>
  <c r="O349" i="1"/>
  <c r="R349" i="1"/>
  <c r="U349" i="1"/>
  <c r="X349" i="1"/>
  <c r="L350" i="1"/>
  <c r="O350" i="1"/>
  <c r="R350" i="1"/>
  <c r="U350" i="1"/>
  <c r="X350" i="1"/>
  <c r="L351" i="1"/>
  <c r="O351" i="1"/>
  <c r="R351" i="1"/>
  <c r="U351" i="1"/>
  <c r="X351" i="1"/>
  <c r="L352" i="1"/>
  <c r="O352" i="1"/>
  <c r="R352" i="1"/>
  <c r="U352" i="1"/>
  <c r="X352" i="1"/>
  <c r="L353" i="1"/>
  <c r="O353" i="1"/>
  <c r="R353" i="1"/>
  <c r="U353" i="1"/>
  <c r="X353" i="1"/>
  <c r="L354" i="1"/>
  <c r="O354" i="1"/>
  <c r="R354" i="1"/>
  <c r="U354" i="1"/>
  <c r="X354" i="1"/>
  <c r="L355" i="1"/>
  <c r="O355" i="1"/>
  <c r="R355" i="1"/>
  <c r="U355" i="1"/>
  <c r="X355" i="1"/>
  <c r="L356" i="1"/>
  <c r="O356" i="1"/>
  <c r="R356" i="1"/>
  <c r="U356" i="1"/>
  <c r="X356" i="1"/>
  <c r="L357" i="1"/>
  <c r="O357" i="1"/>
  <c r="R357" i="1"/>
  <c r="U357" i="1"/>
  <c r="X357" i="1"/>
  <c r="L358" i="1"/>
  <c r="O358" i="1"/>
  <c r="R358" i="1"/>
  <c r="U358" i="1"/>
  <c r="X358" i="1"/>
  <c r="L359" i="1"/>
  <c r="O359" i="1"/>
  <c r="R359" i="1"/>
  <c r="U359" i="1"/>
  <c r="X359" i="1"/>
  <c r="L360" i="1"/>
  <c r="O360" i="1"/>
  <c r="R360" i="1"/>
  <c r="U360" i="1"/>
  <c r="X360" i="1"/>
  <c r="L361" i="1"/>
  <c r="O361" i="1"/>
  <c r="R361" i="1"/>
  <c r="U361" i="1"/>
  <c r="X361" i="1"/>
  <c r="L362" i="1"/>
  <c r="O362" i="1"/>
  <c r="R362" i="1"/>
  <c r="U362" i="1"/>
  <c r="X362" i="1"/>
  <c r="L363" i="1"/>
  <c r="O363" i="1"/>
  <c r="R363" i="1"/>
  <c r="U363" i="1"/>
  <c r="X363" i="1"/>
  <c r="L364" i="1"/>
  <c r="O364" i="1"/>
  <c r="R364" i="1"/>
  <c r="U364" i="1"/>
  <c r="X364" i="1"/>
  <c r="L365" i="1"/>
  <c r="O365" i="1"/>
  <c r="R365" i="1"/>
  <c r="U365" i="1"/>
  <c r="X365" i="1"/>
  <c r="L366" i="1"/>
  <c r="O366" i="1"/>
  <c r="R366" i="1"/>
  <c r="U366" i="1"/>
  <c r="X366" i="1"/>
  <c r="L346" i="1"/>
  <c r="O346" i="1"/>
  <c r="R346" i="1"/>
  <c r="U346" i="1"/>
  <c r="X346" i="1"/>
  <c r="I346" i="1"/>
  <c r="I347" i="1"/>
  <c r="I348" i="1"/>
  <c r="I349" i="1"/>
  <c r="I350" i="1"/>
  <c r="I351" i="1"/>
  <c r="I352" i="1"/>
  <c r="I353" i="1"/>
  <c r="I354" i="1"/>
  <c r="I355" i="1"/>
  <c r="I356" i="1"/>
  <c r="I357" i="1"/>
  <c r="I358" i="1"/>
  <c r="I359" i="1"/>
  <c r="I360" i="1"/>
  <c r="I361" i="1"/>
  <c r="I362" i="1"/>
  <c r="I363" i="1"/>
  <c r="I364" i="1"/>
  <c r="I365" i="1"/>
  <c r="I366" i="1"/>
  <c r="AA362" i="1" l="1"/>
  <c r="AA354" i="1"/>
  <c r="AA355" i="1"/>
  <c r="AA361" i="1"/>
  <c r="AA353" i="1"/>
  <c r="AA347" i="1"/>
  <c r="AA366" i="1"/>
  <c r="AA365" i="1"/>
  <c r="AA364" i="1"/>
  <c r="AA363" i="1"/>
  <c r="AA360" i="1"/>
  <c r="AA359" i="1"/>
  <c r="AA358" i="1"/>
  <c r="AA357" i="1"/>
  <c r="AA356" i="1"/>
  <c r="AA352" i="1"/>
  <c r="AA351" i="1"/>
  <c r="AA350" i="1"/>
  <c r="AA349" i="1"/>
  <c r="AA348" i="1"/>
  <c r="AA346" i="1"/>
  <c r="I304" i="1" l="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L305" i="1"/>
  <c r="O305" i="1"/>
  <c r="R305" i="1"/>
  <c r="U305" i="1"/>
  <c r="X305" i="1"/>
  <c r="L306" i="1"/>
  <c r="O306" i="1"/>
  <c r="R306" i="1"/>
  <c r="U306" i="1"/>
  <c r="X306" i="1"/>
  <c r="L307" i="1"/>
  <c r="O307" i="1"/>
  <c r="R307" i="1"/>
  <c r="U307" i="1"/>
  <c r="X307" i="1"/>
  <c r="L308" i="1"/>
  <c r="O308" i="1"/>
  <c r="R308" i="1"/>
  <c r="U308" i="1"/>
  <c r="X308" i="1"/>
  <c r="L309" i="1"/>
  <c r="O309" i="1"/>
  <c r="R309" i="1"/>
  <c r="U309" i="1"/>
  <c r="X309" i="1"/>
  <c r="L310" i="1"/>
  <c r="O310" i="1"/>
  <c r="R310" i="1"/>
  <c r="U310" i="1"/>
  <c r="X310" i="1"/>
  <c r="L311" i="1"/>
  <c r="O311" i="1"/>
  <c r="R311" i="1"/>
  <c r="U311" i="1"/>
  <c r="X311" i="1"/>
  <c r="L312" i="1"/>
  <c r="O312" i="1"/>
  <c r="R312" i="1"/>
  <c r="U312" i="1"/>
  <c r="X312" i="1"/>
  <c r="L313" i="1"/>
  <c r="O313" i="1"/>
  <c r="R313" i="1"/>
  <c r="U313" i="1"/>
  <c r="X313" i="1"/>
  <c r="L314" i="1"/>
  <c r="O314" i="1"/>
  <c r="R314" i="1"/>
  <c r="U314" i="1"/>
  <c r="X314" i="1"/>
  <c r="L315" i="1"/>
  <c r="O315" i="1"/>
  <c r="R315" i="1"/>
  <c r="U315" i="1"/>
  <c r="X315" i="1"/>
  <c r="L316" i="1"/>
  <c r="O316" i="1"/>
  <c r="R316" i="1"/>
  <c r="U316" i="1"/>
  <c r="X316" i="1"/>
  <c r="L317" i="1"/>
  <c r="O317" i="1"/>
  <c r="R317" i="1"/>
  <c r="U317" i="1"/>
  <c r="X317" i="1"/>
  <c r="L318" i="1"/>
  <c r="O318" i="1"/>
  <c r="R318" i="1"/>
  <c r="U318" i="1"/>
  <c r="X318" i="1"/>
  <c r="L319" i="1"/>
  <c r="O319" i="1"/>
  <c r="R319" i="1"/>
  <c r="U319" i="1"/>
  <c r="X319" i="1"/>
  <c r="L320" i="1"/>
  <c r="O320" i="1"/>
  <c r="R320" i="1"/>
  <c r="U320" i="1"/>
  <c r="X320" i="1"/>
  <c r="L321" i="1"/>
  <c r="O321" i="1"/>
  <c r="R321" i="1"/>
  <c r="U321" i="1"/>
  <c r="X321" i="1"/>
  <c r="L322" i="1"/>
  <c r="O322" i="1"/>
  <c r="R322" i="1"/>
  <c r="U322" i="1"/>
  <c r="X322" i="1"/>
  <c r="L323" i="1"/>
  <c r="O323" i="1"/>
  <c r="R323" i="1"/>
  <c r="U323" i="1"/>
  <c r="X323" i="1"/>
  <c r="L324" i="1"/>
  <c r="O324" i="1"/>
  <c r="R324" i="1"/>
  <c r="U324" i="1"/>
  <c r="X324" i="1"/>
  <c r="L325" i="1"/>
  <c r="O325" i="1"/>
  <c r="R325" i="1"/>
  <c r="U325" i="1"/>
  <c r="X325" i="1"/>
  <c r="L326" i="1"/>
  <c r="O326" i="1"/>
  <c r="R326" i="1"/>
  <c r="U326" i="1"/>
  <c r="X326" i="1"/>
  <c r="L327" i="1"/>
  <c r="O327" i="1"/>
  <c r="R327" i="1"/>
  <c r="U327" i="1"/>
  <c r="X327" i="1"/>
  <c r="L328" i="1"/>
  <c r="O328" i="1"/>
  <c r="R328" i="1"/>
  <c r="U328" i="1"/>
  <c r="X328" i="1"/>
  <c r="L329" i="1"/>
  <c r="O329" i="1"/>
  <c r="R329" i="1"/>
  <c r="U329" i="1"/>
  <c r="X329" i="1"/>
  <c r="L330" i="1"/>
  <c r="O330" i="1"/>
  <c r="R330" i="1"/>
  <c r="U330" i="1"/>
  <c r="X330" i="1"/>
  <c r="L331" i="1"/>
  <c r="O331" i="1"/>
  <c r="R331" i="1"/>
  <c r="U331" i="1"/>
  <c r="X331" i="1"/>
  <c r="L332" i="1"/>
  <c r="O332" i="1"/>
  <c r="R332" i="1"/>
  <c r="U332" i="1"/>
  <c r="X332" i="1"/>
  <c r="L333" i="1"/>
  <c r="O333" i="1"/>
  <c r="R333" i="1"/>
  <c r="U333" i="1"/>
  <c r="X333" i="1"/>
  <c r="L334" i="1"/>
  <c r="O334" i="1"/>
  <c r="R334" i="1"/>
  <c r="U334" i="1"/>
  <c r="X334" i="1"/>
  <c r="L335" i="1"/>
  <c r="O335" i="1"/>
  <c r="R335" i="1"/>
  <c r="U335" i="1"/>
  <c r="X335" i="1"/>
  <c r="L336" i="1"/>
  <c r="O336" i="1"/>
  <c r="R336" i="1"/>
  <c r="U336" i="1"/>
  <c r="X336" i="1"/>
  <c r="L337" i="1"/>
  <c r="O337" i="1"/>
  <c r="R337" i="1"/>
  <c r="U337" i="1"/>
  <c r="X337" i="1"/>
  <c r="L338" i="1"/>
  <c r="O338" i="1"/>
  <c r="R338" i="1"/>
  <c r="U338" i="1"/>
  <c r="X338" i="1"/>
  <c r="L339" i="1"/>
  <c r="O339" i="1"/>
  <c r="R339" i="1"/>
  <c r="U339" i="1"/>
  <c r="X339" i="1"/>
  <c r="L340" i="1"/>
  <c r="O340" i="1"/>
  <c r="R340" i="1"/>
  <c r="U340" i="1"/>
  <c r="X340" i="1"/>
  <c r="L341" i="1"/>
  <c r="O341" i="1"/>
  <c r="R341" i="1"/>
  <c r="U341" i="1"/>
  <c r="X341" i="1"/>
  <c r="L342" i="1"/>
  <c r="O342" i="1"/>
  <c r="R342" i="1"/>
  <c r="U342" i="1"/>
  <c r="X342" i="1"/>
  <c r="L343" i="1"/>
  <c r="O343" i="1"/>
  <c r="R343" i="1"/>
  <c r="U343" i="1"/>
  <c r="X343" i="1"/>
  <c r="L344" i="1"/>
  <c r="O344" i="1"/>
  <c r="R344" i="1"/>
  <c r="U344" i="1"/>
  <c r="X344" i="1"/>
  <c r="L345" i="1"/>
  <c r="O345" i="1"/>
  <c r="R345" i="1"/>
  <c r="U345" i="1"/>
  <c r="X345" i="1"/>
  <c r="L304" i="1"/>
  <c r="O304" i="1"/>
  <c r="R304" i="1"/>
  <c r="U304" i="1"/>
  <c r="X304" i="1"/>
  <c r="AA345" i="1" l="1"/>
  <c r="AA344" i="1"/>
  <c r="AA315" i="1"/>
  <c r="AA312" i="1"/>
  <c r="AA343" i="1"/>
  <c r="AA323" i="1"/>
  <c r="AA342" i="1"/>
  <c r="AA338" i="1"/>
  <c r="AA318" i="1"/>
  <c r="AA314" i="1"/>
  <c r="AA310" i="1"/>
  <c r="AA339" i="1"/>
  <c r="AA311" i="1"/>
  <c r="AA330" i="1"/>
  <c r="AA329" i="1"/>
  <c r="AA321" i="1"/>
  <c r="AA313" i="1"/>
  <c r="AA305" i="1"/>
  <c r="AA306" i="1"/>
  <c r="AA336" i="1"/>
  <c r="AA328" i="1"/>
  <c r="AA320" i="1"/>
  <c r="AA335" i="1"/>
  <c r="AA334" i="1"/>
  <c r="AA331" i="1"/>
  <c r="AA327" i="1"/>
  <c r="AA326" i="1"/>
  <c r="AA324" i="1"/>
  <c r="AA322" i="1"/>
  <c r="AA319" i="1"/>
  <c r="AA307" i="1"/>
  <c r="AA304" i="1"/>
  <c r="AA332" i="1"/>
  <c r="AA309" i="1"/>
  <c r="AA308" i="1"/>
  <c r="AA333" i="1"/>
  <c r="AA341" i="1"/>
  <c r="AA340" i="1"/>
  <c r="AA337" i="1"/>
  <c r="AA317" i="1"/>
  <c r="AA316" i="1"/>
  <c r="AA325" i="1"/>
  <c r="I181" i="1"/>
  <c r="X303" i="1"/>
  <c r="U303" i="1"/>
  <c r="R303" i="1"/>
  <c r="O303" i="1"/>
  <c r="L303" i="1"/>
  <c r="I303" i="1"/>
  <c r="X302" i="1"/>
  <c r="U302" i="1"/>
  <c r="R302" i="1"/>
  <c r="O302" i="1"/>
  <c r="L302" i="1"/>
  <c r="I302" i="1"/>
  <c r="X301" i="1"/>
  <c r="U301" i="1"/>
  <c r="R301" i="1"/>
  <c r="O301" i="1"/>
  <c r="L301" i="1"/>
  <c r="I301" i="1"/>
  <c r="X300" i="1"/>
  <c r="U300" i="1"/>
  <c r="R300" i="1"/>
  <c r="O300" i="1"/>
  <c r="L300" i="1"/>
  <c r="I300" i="1"/>
  <c r="X299" i="1"/>
  <c r="U299" i="1"/>
  <c r="R299" i="1"/>
  <c r="O299" i="1"/>
  <c r="L299" i="1"/>
  <c r="I299" i="1"/>
  <c r="X298" i="1"/>
  <c r="U298" i="1"/>
  <c r="R298" i="1"/>
  <c r="O298" i="1"/>
  <c r="L298" i="1"/>
  <c r="I298" i="1"/>
  <c r="X297" i="1"/>
  <c r="U297" i="1"/>
  <c r="R297" i="1"/>
  <c r="O297" i="1"/>
  <c r="L297" i="1"/>
  <c r="I297" i="1"/>
  <c r="X296" i="1"/>
  <c r="U296" i="1"/>
  <c r="R296" i="1"/>
  <c r="O296" i="1"/>
  <c r="L296" i="1"/>
  <c r="I296" i="1"/>
  <c r="X295" i="1"/>
  <c r="U295" i="1"/>
  <c r="R295" i="1"/>
  <c r="O295" i="1"/>
  <c r="L295" i="1"/>
  <c r="I295" i="1"/>
  <c r="X294" i="1"/>
  <c r="U294" i="1"/>
  <c r="R294" i="1"/>
  <c r="O294" i="1"/>
  <c r="L294" i="1"/>
  <c r="I294" i="1"/>
  <c r="X293" i="1"/>
  <c r="U293" i="1"/>
  <c r="R293" i="1"/>
  <c r="O293" i="1"/>
  <c r="L293" i="1"/>
  <c r="I293" i="1"/>
  <c r="X292" i="1"/>
  <c r="U292" i="1"/>
  <c r="R292" i="1"/>
  <c r="O292" i="1"/>
  <c r="L292" i="1"/>
  <c r="I292" i="1"/>
  <c r="X291" i="1"/>
  <c r="U291" i="1"/>
  <c r="R291" i="1"/>
  <c r="O291" i="1"/>
  <c r="L291" i="1"/>
  <c r="I291" i="1"/>
  <c r="X290" i="1"/>
  <c r="U290" i="1"/>
  <c r="R290" i="1"/>
  <c r="O290" i="1"/>
  <c r="L290" i="1"/>
  <c r="I290" i="1"/>
  <c r="X289" i="1"/>
  <c r="U289" i="1"/>
  <c r="R289" i="1"/>
  <c r="O289" i="1"/>
  <c r="L289" i="1"/>
  <c r="I289" i="1"/>
  <c r="X288" i="1"/>
  <c r="U288" i="1"/>
  <c r="R288" i="1"/>
  <c r="O288" i="1"/>
  <c r="L288" i="1"/>
  <c r="I288" i="1"/>
  <c r="X287" i="1"/>
  <c r="U287" i="1"/>
  <c r="R287" i="1"/>
  <c r="O287" i="1"/>
  <c r="L287" i="1"/>
  <c r="I287" i="1"/>
  <c r="X286" i="1"/>
  <c r="U286" i="1"/>
  <c r="R286" i="1"/>
  <c r="O286" i="1"/>
  <c r="L286" i="1"/>
  <c r="I286" i="1"/>
  <c r="X285" i="1"/>
  <c r="U285" i="1"/>
  <c r="R285" i="1"/>
  <c r="O285" i="1"/>
  <c r="L285" i="1"/>
  <c r="I285" i="1"/>
  <c r="X284" i="1"/>
  <c r="U284" i="1"/>
  <c r="R284" i="1"/>
  <c r="O284" i="1"/>
  <c r="L284" i="1"/>
  <c r="I284" i="1"/>
  <c r="X283" i="1"/>
  <c r="U283" i="1"/>
  <c r="R283" i="1"/>
  <c r="O283" i="1"/>
  <c r="L283" i="1"/>
  <c r="I283" i="1"/>
  <c r="X282" i="1"/>
  <c r="U282" i="1"/>
  <c r="R282" i="1"/>
  <c r="O282" i="1"/>
  <c r="L282" i="1"/>
  <c r="I282" i="1"/>
  <c r="X281" i="1"/>
  <c r="U281" i="1"/>
  <c r="R281" i="1"/>
  <c r="O281" i="1"/>
  <c r="L281" i="1"/>
  <c r="I281" i="1"/>
  <c r="X280" i="1"/>
  <c r="U280" i="1"/>
  <c r="R280" i="1"/>
  <c r="O280" i="1"/>
  <c r="L280" i="1"/>
  <c r="I280" i="1"/>
  <c r="X279" i="1"/>
  <c r="U279" i="1"/>
  <c r="R279" i="1"/>
  <c r="O279" i="1"/>
  <c r="L279" i="1"/>
  <c r="I279" i="1"/>
  <c r="X278" i="1"/>
  <c r="U278" i="1"/>
  <c r="R278" i="1"/>
  <c r="O278" i="1"/>
  <c r="L278" i="1"/>
  <c r="I278" i="1"/>
  <c r="X277" i="1"/>
  <c r="U277" i="1"/>
  <c r="R277" i="1"/>
  <c r="O277" i="1"/>
  <c r="L277" i="1"/>
  <c r="I277" i="1"/>
  <c r="X276" i="1"/>
  <c r="U276" i="1"/>
  <c r="R276" i="1"/>
  <c r="O276" i="1"/>
  <c r="L276" i="1"/>
  <c r="I276" i="1"/>
  <c r="X275" i="1"/>
  <c r="U275" i="1"/>
  <c r="R275" i="1"/>
  <c r="O275" i="1"/>
  <c r="L275" i="1"/>
  <c r="I275" i="1"/>
  <c r="X274" i="1"/>
  <c r="U274" i="1"/>
  <c r="R274" i="1"/>
  <c r="O274" i="1"/>
  <c r="L274" i="1"/>
  <c r="I274" i="1"/>
  <c r="X273" i="1"/>
  <c r="U273" i="1"/>
  <c r="R273" i="1"/>
  <c r="O273" i="1"/>
  <c r="L273" i="1"/>
  <c r="I273" i="1"/>
  <c r="X272" i="1"/>
  <c r="U272" i="1"/>
  <c r="R272" i="1"/>
  <c r="O272" i="1"/>
  <c r="L272" i="1"/>
  <c r="I272" i="1"/>
  <c r="X271" i="1"/>
  <c r="U271" i="1"/>
  <c r="R271" i="1"/>
  <c r="O271" i="1"/>
  <c r="L271" i="1"/>
  <c r="I271" i="1"/>
  <c r="X270" i="1"/>
  <c r="U270" i="1"/>
  <c r="R270" i="1"/>
  <c r="O270" i="1"/>
  <c r="L270" i="1"/>
  <c r="I270" i="1"/>
  <c r="X269" i="1"/>
  <c r="U269" i="1"/>
  <c r="R269" i="1"/>
  <c r="O269" i="1"/>
  <c r="L269" i="1"/>
  <c r="I269" i="1"/>
  <c r="X268" i="1"/>
  <c r="U268" i="1"/>
  <c r="R268" i="1"/>
  <c r="O268" i="1"/>
  <c r="L268" i="1"/>
  <c r="I268" i="1"/>
  <c r="X267" i="1"/>
  <c r="U267" i="1"/>
  <c r="R267" i="1"/>
  <c r="O267" i="1"/>
  <c r="L267" i="1"/>
  <c r="I267" i="1"/>
  <c r="X266" i="1"/>
  <c r="U266" i="1"/>
  <c r="R266" i="1"/>
  <c r="O266" i="1"/>
  <c r="L266" i="1"/>
  <c r="I266" i="1"/>
  <c r="X265" i="1"/>
  <c r="U265" i="1"/>
  <c r="R265" i="1"/>
  <c r="O265" i="1"/>
  <c r="L265" i="1"/>
  <c r="I265" i="1"/>
  <c r="X264" i="1"/>
  <c r="U264" i="1"/>
  <c r="R264" i="1"/>
  <c r="O264" i="1"/>
  <c r="L264" i="1"/>
  <c r="I264" i="1"/>
  <c r="X263" i="1"/>
  <c r="U263" i="1"/>
  <c r="R263" i="1"/>
  <c r="O263" i="1"/>
  <c r="L263" i="1"/>
  <c r="I263" i="1"/>
  <c r="X261" i="1"/>
  <c r="U261" i="1"/>
  <c r="R261" i="1"/>
  <c r="O261" i="1"/>
  <c r="L261" i="1"/>
  <c r="I261" i="1"/>
  <c r="X260" i="1"/>
  <c r="U260" i="1"/>
  <c r="R260" i="1"/>
  <c r="O260" i="1"/>
  <c r="L260" i="1"/>
  <c r="I260" i="1"/>
  <c r="X259" i="1"/>
  <c r="U259" i="1"/>
  <c r="R259" i="1"/>
  <c r="O259" i="1"/>
  <c r="L259" i="1"/>
  <c r="I259" i="1"/>
  <c r="X258" i="1"/>
  <c r="U258" i="1"/>
  <c r="O258" i="1"/>
  <c r="L258" i="1"/>
  <c r="I258" i="1"/>
  <c r="X257" i="1"/>
  <c r="U257" i="1"/>
  <c r="R257" i="1"/>
  <c r="O257" i="1"/>
  <c r="L257" i="1"/>
  <c r="I257" i="1"/>
  <c r="X256" i="1"/>
  <c r="U256" i="1"/>
  <c r="R256" i="1"/>
  <c r="O256" i="1"/>
  <c r="L256" i="1"/>
  <c r="I256" i="1"/>
  <c r="X255" i="1"/>
  <c r="U255" i="1"/>
  <c r="R255" i="1"/>
  <c r="O255" i="1"/>
  <c r="L255" i="1"/>
  <c r="I255" i="1"/>
  <c r="X254" i="1"/>
  <c r="U254" i="1"/>
  <c r="R254" i="1"/>
  <c r="O254" i="1"/>
  <c r="L254" i="1"/>
  <c r="I254" i="1"/>
  <c r="X253" i="1"/>
  <c r="U253" i="1"/>
  <c r="R253" i="1"/>
  <c r="O253" i="1"/>
  <c r="L253" i="1"/>
  <c r="I253" i="1"/>
  <c r="X252" i="1"/>
  <c r="U252" i="1"/>
  <c r="R252" i="1"/>
  <c r="O252" i="1"/>
  <c r="L252" i="1"/>
  <c r="I252" i="1"/>
  <c r="X251" i="1"/>
  <c r="U251" i="1"/>
  <c r="R251" i="1"/>
  <c r="O251" i="1"/>
  <c r="L251" i="1"/>
  <c r="I251" i="1"/>
  <c r="X250" i="1"/>
  <c r="U250" i="1"/>
  <c r="R250" i="1"/>
  <c r="O250" i="1"/>
  <c r="L250" i="1"/>
  <c r="I250" i="1"/>
  <c r="X249" i="1"/>
  <c r="U249" i="1"/>
  <c r="R249" i="1"/>
  <c r="O249" i="1"/>
  <c r="L249" i="1"/>
  <c r="I249" i="1"/>
  <c r="X248" i="1"/>
  <c r="U248" i="1"/>
  <c r="R248" i="1"/>
  <c r="O248" i="1"/>
  <c r="L248" i="1"/>
  <c r="I248" i="1"/>
  <c r="X247" i="1"/>
  <c r="U247" i="1"/>
  <c r="R247" i="1"/>
  <c r="O247" i="1"/>
  <c r="L247" i="1"/>
  <c r="I247" i="1"/>
  <c r="X246" i="1"/>
  <c r="U246" i="1"/>
  <c r="R246" i="1"/>
  <c r="O246" i="1"/>
  <c r="L246" i="1"/>
  <c r="I246" i="1"/>
  <c r="X245" i="1"/>
  <c r="U245" i="1"/>
  <c r="R245" i="1"/>
  <c r="O245" i="1"/>
  <c r="L245" i="1"/>
  <c r="I245" i="1"/>
  <c r="X244" i="1"/>
  <c r="U244" i="1"/>
  <c r="R244" i="1"/>
  <c r="O244" i="1"/>
  <c r="L244" i="1"/>
  <c r="I244" i="1"/>
  <c r="X243" i="1"/>
  <c r="U243" i="1"/>
  <c r="R243" i="1"/>
  <c r="O243" i="1"/>
  <c r="L243" i="1"/>
  <c r="I243" i="1"/>
  <c r="X242" i="1"/>
  <c r="U242" i="1"/>
  <c r="R242" i="1"/>
  <c r="O242" i="1"/>
  <c r="L242" i="1"/>
  <c r="X241" i="1"/>
  <c r="U241" i="1"/>
  <c r="R241" i="1"/>
  <c r="O241" i="1"/>
  <c r="L241" i="1"/>
  <c r="I241" i="1"/>
  <c r="X240" i="1"/>
  <c r="U240" i="1"/>
  <c r="R240" i="1"/>
  <c r="O240" i="1"/>
  <c r="L240" i="1"/>
  <c r="I240" i="1"/>
  <c r="X239" i="1"/>
  <c r="U239" i="1"/>
  <c r="R239" i="1"/>
  <c r="O239" i="1"/>
  <c r="L239" i="1"/>
  <c r="I239" i="1"/>
  <c r="X238" i="1"/>
  <c r="U238" i="1"/>
  <c r="R238" i="1"/>
  <c r="O238" i="1"/>
  <c r="L238" i="1"/>
  <c r="I238" i="1"/>
  <c r="X237" i="1"/>
  <c r="U237" i="1"/>
  <c r="R237" i="1"/>
  <c r="O237" i="1"/>
  <c r="L237" i="1"/>
  <c r="I237" i="1"/>
  <c r="X236" i="1"/>
  <c r="U236" i="1"/>
  <c r="R236" i="1"/>
  <c r="O236" i="1"/>
  <c r="L236" i="1"/>
  <c r="I236" i="1"/>
  <c r="X235" i="1"/>
  <c r="U235" i="1"/>
  <c r="R235" i="1"/>
  <c r="O235" i="1"/>
  <c r="L235" i="1"/>
  <c r="I235" i="1"/>
  <c r="X234" i="1"/>
  <c r="U234" i="1"/>
  <c r="R234" i="1"/>
  <c r="O234" i="1"/>
  <c r="L234" i="1"/>
  <c r="I234" i="1"/>
  <c r="X233" i="1"/>
  <c r="U233" i="1"/>
  <c r="R233" i="1"/>
  <c r="O233" i="1"/>
  <c r="L233" i="1"/>
  <c r="I233" i="1"/>
  <c r="X232" i="1"/>
  <c r="U232" i="1"/>
  <c r="R232" i="1"/>
  <c r="O232" i="1"/>
  <c r="L232" i="1"/>
  <c r="I232" i="1"/>
  <c r="X231" i="1"/>
  <c r="U231" i="1"/>
  <c r="R231" i="1"/>
  <c r="O231" i="1"/>
  <c r="L231" i="1"/>
  <c r="I231" i="1"/>
  <c r="X230" i="1"/>
  <c r="U230" i="1"/>
  <c r="R230" i="1"/>
  <c r="O230" i="1"/>
  <c r="L230" i="1"/>
  <c r="I230" i="1"/>
  <c r="X229" i="1"/>
  <c r="U229" i="1"/>
  <c r="R229" i="1"/>
  <c r="O229" i="1"/>
  <c r="L229" i="1"/>
  <c r="I229" i="1"/>
  <c r="X228" i="1"/>
  <c r="U228" i="1"/>
  <c r="R228" i="1"/>
  <c r="O228" i="1"/>
  <c r="L228" i="1"/>
  <c r="I228" i="1"/>
  <c r="X227" i="1"/>
  <c r="U227" i="1"/>
  <c r="R227" i="1"/>
  <c r="O227" i="1"/>
  <c r="L227" i="1"/>
  <c r="I227" i="1"/>
  <c r="X226" i="1"/>
  <c r="U226" i="1"/>
  <c r="R226" i="1"/>
  <c r="O226" i="1"/>
  <c r="L226" i="1"/>
  <c r="I226" i="1"/>
  <c r="X225" i="1"/>
  <c r="U225" i="1"/>
  <c r="R225" i="1"/>
  <c r="O225" i="1"/>
  <c r="L225" i="1"/>
  <c r="I225" i="1"/>
  <c r="X224" i="1"/>
  <c r="U224" i="1"/>
  <c r="R224" i="1"/>
  <c r="O224" i="1"/>
  <c r="L224" i="1"/>
  <c r="I224" i="1"/>
  <c r="X223" i="1"/>
  <c r="U223" i="1"/>
  <c r="R223" i="1"/>
  <c r="O223" i="1"/>
  <c r="L223" i="1"/>
  <c r="I223" i="1"/>
  <c r="X222" i="1"/>
  <c r="U222" i="1"/>
  <c r="R222" i="1"/>
  <c r="O222" i="1"/>
  <c r="L222" i="1"/>
  <c r="I222" i="1"/>
  <c r="X221" i="1"/>
  <c r="U221" i="1"/>
  <c r="R221" i="1"/>
  <c r="O221" i="1"/>
  <c r="L221" i="1"/>
  <c r="I221" i="1"/>
  <c r="X220" i="1"/>
  <c r="U220" i="1"/>
  <c r="R220" i="1"/>
  <c r="O220" i="1"/>
  <c r="L220" i="1"/>
  <c r="I220" i="1"/>
  <c r="X219" i="1"/>
  <c r="U219" i="1"/>
  <c r="R219" i="1"/>
  <c r="O219" i="1"/>
  <c r="L219" i="1"/>
  <c r="I219" i="1"/>
  <c r="X218" i="1"/>
  <c r="U218" i="1"/>
  <c r="R218" i="1"/>
  <c r="O218" i="1"/>
  <c r="L218" i="1"/>
  <c r="I218" i="1"/>
  <c r="X217" i="1"/>
  <c r="U217" i="1"/>
  <c r="R217" i="1"/>
  <c r="O217" i="1"/>
  <c r="L217" i="1"/>
  <c r="I217" i="1"/>
  <c r="X216" i="1"/>
  <c r="U216" i="1"/>
  <c r="R216" i="1"/>
  <c r="O216" i="1"/>
  <c r="L216" i="1"/>
  <c r="I216" i="1"/>
  <c r="X215" i="1"/>
  <c r="U215" i="1"/>
  <c r="R215" i="1"/>
  <c r="O215" i="1"/>
  <c r="L215" i="1"/>
  <c r="I215" i="1"/>
  <c r="X214" i="1"/>
  <c r="U214" i="1"/>
  <c r="R214" i="1"/>
  <c r="O214" i="1"/>
  <c r="L214" i="1"/>
  <c r="I214" i="1"/>
  <c r="X213" i="1"/>
  <c r="U213" i="1"/>
  <c r="R213" i="1"/>
  <c r="O213" i="1"/>
  <c r="L213" i="1"/>
  <c r="I213" i="1"/>
  <c r="X212" i="1"/>
  <c r="U212" i="1"/>
  <c r="R212" i="1"/>
  <c r="O212" i="1"/>
  <c r="L212" i="1"/>
  <c r="I212" i="1"/>
  <c r="X211" i="1"/>
  <c r="U211" i="1"/>
  <c r="R211" i="1"/>
  <c r="O211" i="1"/>
  <c r="L211" i="1"/>
  <c r="I211" i="1"/>
  <c r="X210" i="1"/>
  <c r="U210" i="1"/>
  <c r="R210" i="1"/>
  <c r="O210" i="1"/>
  <c r="L210" i="1"/>
  <c r="I210" i="1"/>
  <c r="X209" i="1"/>
  <c r="U209" i="1"/>
  <c r="R209" i="1"/>
  <c r="O209" i="1"/>
  <c r="L209" i="1"/>
  <c r="I209" i="1"/>
  <c r="X208" i="1"/>
  <c r="U208" i="1"/>
  <c r="R208" i="1"/>
  <c r="O208" i="1"/>
  <c r="L208" i="1"/>
  <c r="I208" i="1"/>
  <c r="X207" i="1"/>
  <c r="U207" i="1"/>
  <c r="R207" i="1"/>
  <c r="O207" i="1"/>
  <c r="L207" i="1"/>
  <c r="I207" i="1"/>
  <c r="X206" i="1"/>
  <c r="U206" i="1"/>
  <c r="R206" i="1"/>
  <c r="O206" i="1"/>
  <c r="L206" i="1"/>
  <c r="I206" i="1"/>
  <c r="X205" i="1"/>
  <c r="U205" i="1"/>
  <c r="R205" i="1"/>
  <c r="O205" i="1"/>
  <c r="L205" i="1"/>
  <c r="I205" i="1"/>
  <c r="X204" i="1"/>
  <c r="U204" i="1"/>
  <c r="R204" i="1"/>
  <c r="O204" i="1"/>
  <c r="L204" i="1"/>
  <c r="I204" i="1"/>
  <c r="X203" i="1"/>
  <c r="U203" i="1"/>
  <c r="R203" i="1"/>
  <c r="O203" i="1"/>
  <c r="L203" i="1"/>
  <c r="I203" i="1"/>
  <c r="X202" i="1"/>
  <c r="U202" i="1"/>
  <c r="R202" i="1"/>
  <c r="O202" i="1"/>
  <c r="L202" i="1"/>
  <c r="I202" i="1"/>
  <c r="X201" i="1"/>
  <c r="U201" i="1"/>
  <c r="R201" i="1"/>
  <c r="O201" i="1"/>
  <c r="L201" i="1"/>
  <c r="I201" i="1"/>
  <c r="X200" i="1"/>
  <c r="U200" i="1"/>
  <c r="R200" i="1"/>
  <c r="O200" i="1"/>
  <c r="L200" i="1"/>
  <c r="I200" i="1"/>
  <c r="X199" i="1"/>
  <c r="U199" i="1"/>
  <c r="R199" i="1"/>
  <c r="O199" i="1"/>
  <c r="L199" i="1"/>
  <c r="I199" i="1"/>
  <c r="X198" i="1"/>
  <c r="U198" i="1"/>
  <c r="R198" i="1"/>
  <c r="O198" i="1"/>
  <c r="L198" i="1"/>
  <c r="I198" i="1"/>
  <c r="X197" i="1"/>
  <c r="U197" i="1"/>
  <c r="R197" i="1"/>
  <c r="O197" i="1"/>
  <c r="L197" i="1"/>
  <c r="I197" i="1"/>
  <c r="X196" i="1"/>
  <c r="U196" i="1"/>
  <c r="R196" i="1"/>
  <c r="O196" i="1"/>
  <c r="L196" i="1"/>
  <c r="I196" i="1"/>
  <c r="X195" i="1"/>
  <c r="U195" i="1"/>
  <c r="R195" i="1"/>
  <c r="O195" i="1"/>
  <c r="L195" i="1"/>
  <c r="I195" i="1"/>
  <c r="X194" i="1"/>
  <c r="U194" i="1"/>
  <c r="R194" i="1"/>
  <c r="O194" i="1"/>
  <c r="L194" i="1"/>
  <c r="I194" i="1"/>
  <c r="X193" i="1"/>
  <c r="U193" i="1"/>
  <c r="R193" i="1"/>
  <c r="O193" i="1"/>
  <c r="L193" i="1"/>
  <c r="I193" i="1"/>
  <c r="X192" i="1"/>
  <c r="U192" i="1"/>
  <c r="R192" i="1"/>
  <c r="O192" i="1"/>
  <c r="L192" i="1"/>
  <c r="I192" i="1"/>
  <c r="X191" i="1"/>
  <c r="U191" i="1"/>
  <c r="R191" i="1"/>
  <c r="O191" i="1"/>
  <c r="L191" i="1"/>
  <c r="I191" i="1"/>
  <c r="X190" i="1"/>
  <c r="U190" i="1"/>
  <c r="R190" i="1"/>
  <c r="O190" i="1"/>
  <c r="L190" i="1"/>
  <c r="I190" i="1"/>
  <c r="X189" i="1"/>
  <c r="U189" i="1"/>
  <c r="R189" i="1"/>
  <c r="O189" i="1"/>
  <c r="L189" i="1"/>
  <c r="I189" i="1"/>
  <c r="X188" i="1"/>
  <c r="U188" i="1"/>
  <c r="R188" i="1"/>
  <c r="O188" i="1"/>
  <c r="L188" i="1"/>
  <c r="I188" i="1"/>
  <c r="X187" i="1"/>
  <c r="U187" i="1"/>
  <c r="R187" i="1"/>
  <c r="O187" i="1"/>
  <c r="L187" i="1"/>
  <c r="I187" i="1"/>
  <c r="X186" i="1"/>
  <c r="U186" i="1"/>
  <c r="R186" i="1"/>
  <c r="O186" i="1"/>
  <c r="L186" i="1"/>
  <c r="I186" i="1"/>
  <c r="X185" i="1"/>
  <c r="U185" i="1"/>
  <c r="R185" i="1"/>
  <c r="O185" i="1"/>
  <c r="L185" i="1"/>
  <c r="I185" i="1"/>
  <c r="X184" i="1"/>
  <c r="U184" i="1"/>
  <c r="R184" i="1"/>
  <c r="O184" i="1"/>
  <c r="L184" i="1"/>
  <c r="I184" i="1"/>
  <c r="X183" i="1"/>
  <c r="U183" i="1"/>
  <c r="R183" i="1"/>
  <c r="O183" i="1"/>
  <c r="L183" i="1"/>
  <c r="I183" i="1"/>
  <c r="X182" i="1"/>
  <c r="U182" i="1"/>
  <c r="R182" i="1"/>
  <c r="O182" i="1"/>
  <c r="L182" i="1"/>
  <c r="I182" i="1"/>
  <c r="X181" i="1"/>
  <c r="U181" i="1"/>
  <c r="R181" i="1"/>
  <c r="O181" i="1"/>
  <c r="L181" i="1"/>
  <c r="X180" i="1"/>
  <c r="U180" i="1"/>
  <c r="R180" i="1"/>
  <c r="O180" i="1"/>
  <c r="L180" i="1"/>
  <c r="I180" i="1"/>
  <c r="X179" i="1"/>
  <c r="U179" i="1"/>
  <c r="R179" i="1"/>
  <c r="O179" i="1"/>
  <c r="L179" i="1"/>
  <c r="I179" i="1"/>
  <c r="X178" i="1"/>
  <c r="U178" i="1"/>
  <c r="R178" i="1"/>
  <c r="O178" i="1"/>
  <c r="L178" i="1"/>
  <c r="I178" i="1"/>
  <c r="X177" i="1"/>
  <c r="U177" i="1"/>
  <c r="R177" i="1"/>
  <c r="O177" i="1"/>
  <c r="L177" i="1"/>
  <c r="I177" i="1"/>
  <c r="X176" i="1"/>
  <c r="U176" i="1"/>
  <c r="R176" i="1"/>
  <c r="O176" i="1"/>
  <c r="L176" i="1"/>
  <c r="I176" i="1"/>
  <c r="X175" i="1"/>
  <c r="U175" i="1"/>
  <c r="R175" i="1"/>
  <c r="O175" i="1"/>
  <c r="L175" i="1"/>
  <c r="I175" i="1"/>
  <c r="X174" i="1"/>
  <c r="U174" i="1"/>
  <c r="R174" i="1"/>
  <c r="O174" i="1"/>
  <c r="L174" i="1"/>
  <c r="I174" i="1"/>
  <c r="X173" i="1"/>
  <c r="U173" i="1"/>
  <c r="R173" i="1"/>
  <c r="O173" i="1"/>
  <c r="L173" i="1"/>
  <c r="I173" i="1"/>
  <c r="X172" i="1"/>
  <c r="U172" i="1"/>
  <c r="R172" i="1"/>
  <c r="O172" i="1"/>
  <c r="L172" i="1"/>
  <c r="I172" i="1"/>
  <c r="X171" i="1"/>
  <c r="U171" i="1"/>
  <c r="R171" i="1"/>
  <c r="O171" i="1"/>
  <c r="L171" i="1"/>
  <c r="I171" i="1"/>
  <c r="X170" i="1"/>
  <c r="U170" i="1"/>
  <c r="R170" i="1"/>
  <c r="O170" i="1"/>
  <c r="L170" i="1"/>
  <c r="I170" i="1"/>
  <c r="X169" i="1"/>
  <c r="U169" i="1"/>
  <c r="R169" i="1"/>
  <c r="O169" i="1"/>
  <c r="L169" i="1"/>
  <c r="I169" i="1"/>
  <c r="X168" i="1"/>
  <c r="U168" i="1"/>
  <c r="R168" i="1"/>
  <c r="O168" i="1"/>
  <c r="L168" i="1"/>
  <c r="I168" i="1"/>
  <c r="X167" i="1"/>
  <c r="U167" i="1"/>
  <c r="R167" i="1"/>
  <c r="O167" i="1"/>
  <c r="L167" i="1"/>
  <c r="I167" i="1"/>
  <c r="X166" i="1"/>
  <c r="U166" i="1"/>
  <c r="R166" i="1"/>
  <c r="O166" i="1"/>
  <c r="L166" i="1"/>
  <c r="I166" i="1"/>
  <c r="X165" i="1"/>
  <c r="U165" i="1"/>
  <c r="R165" i="1"/>
  <c r="O165" i="1"/>
  <c r="L165" i="1"/>
  <c r="I165" i="1"/>
  <c r="X164" i="1"/>
  <c r="U164" i="1"/>
  <c r="R164" i="1"/>
  <c r="O164" i="1"/>
  <c r="L164" i="1"/>
  <c r="I164" i="1"/>
  <c r="X163" i="1"/>
  <c r="U163" i="1"/>
  <c r="R163" i="1"/>
  <c r="O163" i="1"/>
  <c r="L163" i="1"/>
  <c r="I163" i="1"/>
  <c r="X162" i="1"/>
  <c r="U162" i="1"/>
  <c r="R162" i="1"/>
  <c r="O162" i="1"/>
  <c r="L162" i="1"/>
  <c r="I162" i="1"/>
  <c r="X161" i="1"/>
  <c r="U161" i="1"/>
  <c r="R161" i="1"/>
  <c r="O161" i="1"/>
  <c r="L161" i="1"/>
  <c r="I161" i="1"/>
  <c r="X160" i="1"/>
  <c r="U160" i="1"/>
  <c r="R160" i="1"/>
  <c r="O160" i="1"/>
  <c r="L160" i="1"/>
  <c r="I160" i="1"/>
  <c r="X159" i="1"/>
  <c r="U159" i="1"/>
  <c r="R159" i="1"/>
  <c r="O159" i="1"/>
  <c r="L159" i="1"/>
  <c r="I159" i="1"/>
  <c r="X158" i="1"/>
  <c r="U158" i="1"/>
  <c r="R158" i="1"/>
  <c r="O158" i="1"/>
  <c r="L158" i="1"/>
  <c r="I158" i="1"/>
  <c r="X157" i="1"/>
  <c r="U157" i="1"/>
  <c r="R157" i="1"/>
  <c r="O157" i="1"/>
  <c r="L157" i="1"/>
  <c r="I157" i="1"/>
  <c r="X156" i="1"/>
  <c r="U156" i="1"/>
  <c r="R156" i="1"/>
  <c r="O156" i="1"/>
  <c r="L156" i="1"/>
  <c r="I156" i="1"/>
  <c r="X155" i="1"/>
  <c r="U155" i="1"/>
  <c r="R155" i="1"/>
  <c r="O155" i="1"/>
  <c r="L155" i="1"/>
  <c r="I155" i="1"/>
  <c r="X154" i="1"/>
  <c r="U154" i="1"/>
  <c r="R154" i="1"/>
  <c r="O154" i="1"/>
  <c r="L154" i="1"/>
  <c r="I154" i="1"/>
  <c r="X153" i="1"/>
  <c r="U153" i="1"/>
  <c r="R153" i="1"/>
  <c r="O153" i="1"/>
  <c r="L153" i="1"/>
  <c r="I153" i="1"/>
  <c r="X152" i="1"/>
  <c r="U152" i="1"/>
  <c r="R152" i="1"/>
  <c r="O152" i="1"/>
  <c r="L152" i="1"/>
  <c r="I152" i="1"/>
  <c r="X151" i="1"/>
  <c r="U151" i="1"/>
  <c r="R151" i="1"/>
  <c r="O151" i="1"/>
  <c r="L151" i="1"/>
  <c r="I151" i="1"/>
  <c r="X150" i="1"/>
  <c r="U150" i="1"/>
  <c r="R150" i="1"/>
  <c r="O150" i="1"/>
  <c r="L150" i="1"/>
  <c r="I150" i="1"/>
  <c r="X149" i="1"/>
  <c r="U149" i="1"/>
  <c r="R149" i="1"/>
  <c r="O149" i="1"/>
  <c r="L149" i="1"/>
  <c r="I149" i="1"/>
  <c r="X148" i="1"/>
  <c r="U148" i="1"/>
  <c r="R148" i="1"/>
  <c r="O148" i="1"/>
  <c r="L148" i="1"/>
  <c r="I148" i="1"/>
  <c r="X147" i="1"/>
  <c r="U147" i="1"/>
  <c r="R147" i="1"/>
  <c r="O147" i="1"/>
  <c r="L147" i="1"/>
  <c r="I147" i="1"/>
  <c r="X146" i="1"/>
  <c r="U146" i="1"/>
  <c r="R146" i="1"/>
  <c r="O146" i="1"/>
  <c r="L146" i="1"/>
  <c r="I146" i="1"/>
  <c r="X145" i="1"/>
  <c r="U145" i="1"/>
  <c r="R145" i="1"/>
  <c r="O145" i="1"/>
  <c r="L145" i="1"/>
  <c r="I145" i="1"/>
  <c r="X144" i="1"/>
  <c r="U144" i="1"/>
  <c r="R144" i="1"/>
  <c r="O144" i="1"/>
  <c r="L144" i="1"/>
  <c r="I144" i="1"/>
  <c r="X143" i="1"/>
  <c r="U143" i="1"/>
  <c r="R143" i="1"/>
  <c r="O143" i="1"/>
  <c r="L143" i="1"/>
  <c r="I143" i="1"/>
  <c r="X142" i="1"/>
  <c r="U142" i="1"/>
  <c r="R142" i="1"/>
  <c r="O142" i="1"/>
  <c r="L142" i="1"/>
  <c r="I142" i="1"/>
  <c r="X141" i="1"/>
  <c r="U141" i="1"/>
  <c r="R141" i="1"/>
  <c r="O141" i="1"/>
  <c r="L141" i="1"/>
  <c r="I141" i="1"/>
  <c r="X140" i="1"/>
  <c r="U140" i="1"/>
  <c r="R140" i="1"/>
  <c r="O140" i="1"/>
  <c r="L140" i="1"/>
  <c r="I140" i="1"/>
  <c r="X139" i="1"/>
  <c r="U139" i="1"/>
  <c r="R139" i="1"/>
  <c r="O139" i="1"/>
  <c r="L139" i="1"/>
  <c r="I139" i="1"/>
  <c r="X138" i="1"/>
  <c r="U138" i="1"/>
  <c r="R138" i="1"/>
  <c r="O138" i="1"/>
  <c r="L138" i="1"/>
  <c r="I138" i="1"/>
  <c r="X137" i="1"/>
  <c r="U137" i="1"/>
  <c r="R137" i="1"/>
  <c r="O137" i="1"/>
  <c r="L137" i="1"/>
  <c r="I137" i="1"/>
  <c r="X136" i="1"/>
  <c r="U136" i="1"/>
  <c r="R136" i="1"/>
  <c r="O136" i="1"/>
  <c r="L136" i="1"/>
  <c r="I136" i="1"/>
  <c r="X135" i="1"/>
  <c r="U135" i="1"/>
  <c r="R135" i="1"/>
  <c r="O135" i="1"/>
  <c r="L135" i="1"/>
  <c r="I135" i="1"/>
  <c r="X134" i="1"/>
  <c r="U134" i="1"/>
  <c r="R134" i="1"/>
  <c r="O134" i="1"/>
  <c r="L134" i="1"/>
  <c r="I134" i="1"/>
  <c r="X133" i="1"/>
  <c r="U133" i="1"/>
  <c r="R133" i="1"/>
  <c r="O133" i="1"/>
  <c r="L133" i="1"/>
  <c r="I133" i="1"/>
  <c r="X132" i="1"/>
  <c r="U132" i="1"/>
  <c r="R132" i="1"/>
  <c r="O132" i="1"/>
  <c r="L132" i="1"/>
  <c r="I132" i="1"/>
  <c r="X131" i="1"/>
  <c r="U131" i="1"/>
  <c r="R131" i="1"/>
  <c r="O131" i="1"/>
  <c r="L131" i="1"/>
  <c r="I131" i="1"/>
  <c r="X130" i="1"/>
  <c r="U130" i="1"/>
  <c r="R130" i="1"/>
  <c r="O130" i="1"/>
  <c r="L130" i="1"/>
  <c r="I130" i="1"/>
  <c r="X129" i="1"/>
  <c r="U129" i="1"/>
  <c r="R129" i="1"/>
  <c r="O129" i="1"/>
  <c r="L129" i="1"/>
  <c r="I129" i="1"/>
  <c r="X128" i="1"/>
  <c r="U128" i="1"/>
  <c r="R128" i="1"/>
  <c r="O128" i="1"/>
  <c r="L128" i="1"/>
  <c r="I128" i="1"/>
  <c r="X127" i="1"/>
  <c r="U127" i="1"/>
  <c r="R127" i="1"/>
  <c r="O127" i="1"/>
  <c r="L127" i="1"/>
  <c r="I127" i="1"/>
  <c r="X126" i="1"/>
  <c r="U126" i="1"/>
  <c r="R126" i="1"/>
  <c r="O126" i="1"/>
  <c r="L126" i="1"/>
  <c r="I126" i="1"/>
  <c r="X125" i="1"/>
  <c r="U125" i="1"/>
  <c r="R125" i="1"/>
  <c r="O125" i="1"/>
  <c r="L125" i="1"/>
  <c r="I125" i="1"/>
  <c r="X124" i="1"/>
  <c r="U124" i="1"/>
  <c r="R124" i="1"/>
  <c r="O124" i="1"/>
  <c r="L124" i="1"/>
  <c r="I124" i="1"/>
  <c r="X123" i="1"/>
  <c r="U123" i="1"/>
  <c r="R123" i="1"/>
  <c r="O123" i="1"/>
  <c r="L123" i="1"/>
  <c r="I123" i="1"/>
  <c r="X122" i="1"/>
  <c r="U122" i="1"/>
  <c r="R122" i="1"/>
  <c r="O122" i="1"/>
  <c r="L122" i="1"/>
  <c r="I122" i="1"/>
  <c r="X121" i="1"/>
  <c r="U121" i="1"/>
  <c r="R121" i="1"/>
  <c r="O121" i="1"/>
  <c r="L121" i="1"/>
  <c r="I121" i="1"/>
  <c r="X120" i="1"/>
  <c r="U120" i="1"/>
  <c r="R120" i="1"/>
  <c r="O120" i="1"/>
  <c r="L120" i="1"/>
  <c r="I120" i="1"/>
  <c r="X119" i="1"/>
  <c r="U119" i="1"/>
  <c r="R119" i="1"/>
  <c r="O119" i="1"/>
  <c r="L119" i="1"/>
  <c r="I119" i="1"/>
  <c r="X118" i="1"/>
  <c r="U118" i="1"/>
  <c r="R118" i="1"/>
  <c r="O118" i="1"/>
  <c r="L118" i="1"/>
  <c r="I118" i="1"/>
  <c r="X117" i="1"/>
  <c r="U117" i="1"/>
  <c r="R117" i="1"/>
  <c r="O117" i="1"/>
  <c r="L117" i="1"/>
  <c r="I117" i="1"/>
  <c r="X116" i="1"/>
  <c r="U116" i="1"/>
  <c r="R116" i="1"/>
  <c r="O116" i="1"/>
  <c r="L116" i="1"/>
  <c r="I116" i="1"/>
  <c r="X115" i="1"/>
  <c r="U115" i="1"/>
  <c r="R115" i="1"/>
  <c r="O115" i="1"/>
  <c r="L115" i="1"/>
  <c r="I115" i="1"/>
  <c r="X114" i="1"/>
  <c r="U114" i="1"/>
  <c r="R114" i="1"/>
  <c r="O114" i="1"/>
  <c r="L114" i="1"/>
  <c r="I114" i="1"/>
  <c r="X113" i="1"/>
  <c r="U113" i="1"/>
  <c r="R113" i="1"/>
  <c r="O113" i="1"/>
  <c r="L113" i="1"/>
  <c r="I113" i="1"/>
  <c r="X112" i="1"/>
  <c r="U112" i="1"/>
  <c r="R112" i="1"/>
  <c r="O112" i="1"/>
  <c r="L112" i="1"/>
  <c r="I112" i="1"/>
  <c r="X111" i="1"/>
  <c r="U111" i="1"/>
  <c r="R111" i="1"/>
  <c r="O111" i="1"/>
  <c r="L111" i="1"/>
  <c r="I111" i="1"/>
  <c r="X110" i="1"/>
  <c r="U110" i="1"/>
  <c r="R110" i="1"/>
  <c r="O110" i="1"/>
  <c r="L110" i="1"/>
  <c r="I110" i="1"/>
  <c r="X109" i="1"/>
  <c r="U109" i="1"/>
  <c r="R109" i="1"/>
  <c r="O109" i="1"/>
  <c r="L109" i="1"/>
  <c r="I109" i="1"/>
  <c r="X108" i="1"/>
  <c r="U108" i="1"/>
  <c r="R108" i="1"/>
  <c r="O108" i="1"/>
  <c r="L108" i="1"/>
  <c r="I108" i="1"/>
  <c r="X107" i="1"/>
  <c r="U107" i="1"/>
  <c r="R107" i="1"/>
  <c r="O107" i="1"/>
  <c r="L107" i="1"/>
  <c r="I107" i="1"/>
  <c r="X106" i="1"/>
  <c r="U106" i="1"/>
  <c r="R106" i="1"/>
  <c r="O106" i="1"/>
  <c r="L106" i="1"/>
  <c r="I106" i="1"/>
  <c r="X105" i="1"/>
  <c r="U105" i="1"/>
  <c r="R105" i="1"/>
  <c r="O105" i="1"/>
  <c r="L105" i="1"/>
  <c r="I105" i="1"/>
  <c r="X104" i="1"/>
  <c r="U104" i="1"/>
  <c r="R104" i="1"/>
  <c r="O104" i="1"/>
  <c r="L104" i="1"/>
  <c r="I104" i="1"/>
  <c r="X103" i="1"/>
  <c r="U103" i="1"/>
  <c r="R103" i="1"/>
  <c r="O103" i="1"/>
  <c r="L103" i="1"/>
  <c r="I103" i="1"/>
  <c r="X102" i="1"/>
  <c r="U102" i="1"/>
  <c r="R102" i="1"/>
  <c r="O102" i="1"/>
  <c r="L102" i="1"/>
  <c r="I102" i="1"/>
  <c r="X101" i="1"/>
  <c r="U101" i="1"/>
  <c r="R101" i="1"/>
  <c r="O101" i="1"/>
  <c r="L101" i="1"/>
  <c r="I101" i="1"/>
  <c r="X100" i="1"/>
  <c r="U100" i="1"/>
  <c r="R100" i="1"/>
  <c r="O100" i="1"/>
  <c r="L100" i="1"/>
  <c r="I100" i="1"/>
  <c r="X99" i="1"/>
  <c r="U99" i="1"/>
  <c r="R99" i="1"/>
  <c r="O99" i="1"/>
  <c r="L99" i="1"/>
  <c r="I99" i="1"/>
  <c r="X98" i="1"/>
  <c r="U98" i="1"/>
  <c r="R98" i="1"/>
  <c r="O98" i="1"/>
  <c r="L98" i="1"/>
  <c r="I98" i="1"/>
  <c r="X97" i="1"/>
  <c r="U97" i="1"/>
  <c r="R97" i="1"/>
  <c r="O97" i="1"/>
  <c r="L97" i="1"/>
  <c r="I97" i="1"/>
  <c r="X96" i="1"/>
  <c r="U96" i="1"/>
  <c r="R96" i="1"/>
  <c r="O96" i="1"/>
  <c r="L96" i="1"/>
  <c r="I96" i="1"/>
  <c r="X95" i="1"/>
  <c r="U95" i="1"/>
  <c r="R95" i="1"/>
  <c r="O95" i="1"/>
  <c r="L95" i="1"/>
  <c r="I95" i="1"/>
  <c r="X94" i="1"/>
  <c r="U94" i="1"/>
  <c r="R94" i="1"/>
  <c r="O94" i="1"/>
  <c r="L94" i="1"/>
  <c r="I94" i="1"/>
  <c r="X93" i="1"/>
  <c r="U93" i="1"/>
  <c r="R93" i="1"/>
  <c r="O93" i="1"/>
  <c r="L93" i="1"/>
  <c r="I93" i="1"/>
  <c r="X92" i="1"/>
  <c r="U92" i="1"/>
  <c r="R92" i="1"/>
  <c r="O92" i="1"/>
  <c r="L92" i="1"/>
  <c r="I92" i="1"/>
  <c r="X91" i="1"/>
  <c r="U91" i="1"/>
  <c r="R91" i="1"/>
  <c r="O91" i="1"/>
  <c r="L91" i="1"/>
  <c r="I91" i="1"/>
  <c r="X90" i="1"/>
  <c r="U90" i="1"/>
  <c r="R90" i="1"/>
  <c r="O90" i="1"/>
  <c r="L90" i="1"/>
  <c r="I90" i="1"/>
  <c r="X89" i="1"/>
  <c r="U89" i="1"/>
  <c r="R89" i="1"/>
  <c r="O89" i="1"/>
  <c r="L89" i="1"/>
  <c r="I89" i="1"/>
  <c r="X88" i="1"/>
  <c r="U88" i="1"/>
  <c r="R88" i="1"/>
  <c r="O88" i="1"/>
  <c r="L88" i="1"/>
  <c r="I88" i="1"/>
  <c r="X87" i="1"/>
  <c r="U87" i="1"/>
  <c r="R87" i="1"/>
  <c r="O87" i="1"/>
  <c r="L87" i="1"/>
  <c r="I87" i="1"/>
  <c r="X86" i="1"/>
  <c r="U86" i="1"/>
  <c r="R86" i="1"/>
  <c r="O86" i="1"/>
  <c r="L86" i="1"/>
  <c r="I86" i="1"/>
  <c r="X85" i="1"/>
  <c r="U85" i="1"/>
  <c r="R85" i="1"/>
  <c r="O85" i="1"/>
  <c r="L85" i="1"/>
  <c r="I85" i="1"/>
  <c r="X84" i="1"/>
  <c r="U84" i="1"/>
  <c r="R84" i="1"/>
  <c r="O84" i="1"/>
  <c r="L84" i="1"/>
  <c r="I84" i="1"/>
  <c r="X83" i="1"/>
  <c r="U83" i="1"/>
  <c r="R83" i="1"/>
  <c r="O83" i="1"/>
  <c r="L83" i="1"/>
  <c r="I83" i="1"/>
  <c r="X82" i="1"/>
  <c r="U82" i="1"/>
  <c r="R82" i="1"/>
  <c r="O82" i="1"/>
  <c r="L82" i="1"/>
  <c r="I82" i="1"/>
  <c r="X81" i="1"/>
  <c r="U81" i="1"/>
  <c r="R81" i="1"/>
  <c r="O81" i="1"/>
  <c r="L81" i="1"/>
  <c r="I81" i="1"/>
  <c r="X80" i="1"/>
  <c r="U80" i="1"/>
  <c r="R80" i="1"/>
  <c r="O80" i="1"/>
  <c r="L80" i="1"/>
  <c r="I80" i="1"/>
  <c r="X79" i="1"/>
  <c r="U79" i="1"/>
  <c r="R79" i="1"/>
  <c r="O79" i="1"/>
  <c r="L79" i="1"/>
  <c r="I79" i="1"/>
  <c r="X78" i="1"/>
  <c r="U78" i="1"/>
  <c r="R78" i="1"/>
  <c r="O78" i="1"/>
  <c r="L78" i="1"/>
  <c r="I78" i="1"/>
  <c r="X77" i="1"/>
  <c r="U77" i="1"/>
  <c r="R77" i="1"/>
  <c r="O77" i="1"/>
  <c r="L77" i="1"/>
  <c r="I77" i="1"/>
  <c r="X76" i="1"/>
  <c r="U76" i="1"/>
  <c r="R76" i="1"/>
  <c r="O76" i="1"/>
  <c r="L76" i="1"/>
  <c r="I76" i="1"/>
  <c r="X75" i="1"/>
  <c r="U75" i="1"/>
  <c r="R75" i="1"/>
  <c r="O75" i="1"/>
  <c r="L75" i="1"/>
  <c r="I75" i="1"/>
  <c r="X74" i="1"/>
  <c r="U74" i="1"/>
  <c r="R74" i="1"/>
  <c r="O74" i="1"/>
  <c r="L74" i="1"/>
  <c r="I74" i="1"/>
  <c r="X73" i="1"/>
  <c r="U73" i="1"/>
  <c r="R73" i="1"/>
  <c r="O73" i="1"/>
  <c r="L73" i="1"/>
  <c r="I73" i="1"/>
  <c r="X72" i="1"/>
  <c r="U72" i="1"/>
  <c r="R72" i="1"/>
  <c r="O72" i="1"/>
  <c r="L72" i="1"/>
  <c r="I72" i="1"/>
  <c r="X71" i="1"/>
  <c r="U71" i="1"/>
  <c r="R71" i="1"/>
  <c r="O71" i="1"/>
  <c r="L71" i="1"/>
  <c r="I71" i="1"/>
  <c r="X70" i="1"/>
  <c r="U70" i="1"/>
  <c r="R70" i="1"/>
  <c r="O70" i="1"/>
  <c r="L70" i="1"/>
  <c r="I70" i="1"/>
  <c r="X69" i="1"/>
  <c r="U69" i="1"/>
  <c r="R69" i="1"/>
  <c r="O69" i="1"/>
  <c r="L69" i="1"/>
  <c r="I69" i="1"/>
  <c r="X68" i="1"/>
  <c r="U68" i="1"/>
  <c r="R68" i="1"/>
  <c r="O68" i="1"/>
  <c r="L68" i="1"/>
  <c r="I68" i="1"/>
  <c r="X67" i="1"/>
  <c r="U67" i="1"/>
  <c r="R67" i="1"/>
  <c r="O67" i="1"/>
  <c r="L67" i="1"/>
  <c r="I67" i="1"/>
  <c r="X66" i="1"/>
  <c r="U66" i="1"/>
  <c r="R66" i="1"/>
  <c r="O66" i="1"/>
  <c r="L66" i="1"/>
  <c r="I66" i="1"/>
  <c r="X65" i="1"/>
  <c r="U65" i="1"/>
  <c r="R65" i="1"/>
  <c r="O65" i="1"/>
  <c r="L65" i="1"/>
  <c r="I65" i="1"/>
  <c r="X64" i="1"/>
  <c r="U64" i="1"/>
  <c r="R64" i="1"/>
  <c r="O64" i="1"/>
  <c r="L64" i="1"/>
  <c r="I64" i="1"/>
  <c r="X63" i="1"/>
  <c r="U63" i="1"/>
  <c r="R63" i="1"/>
  <c r="O63" i="1"/>
  <c r="L63" i="1"/>
  <c r="I63" i="1"/>
  <c r="X62" i="1"/>
  <c r="U62" i="1"/>
  <c r="R62" i="1"/>
  <c r="O62" i="1"/>
  <c r="L62" i="1"/>
  <c r="I62" i="1"/>
  <c r="X61" i="1"/>
  <c r="U61" i="1"/>
  <c r="R61" i="1"/>
  <c r="O61" i="1"/>
  <c r="L61" i="1"/>
  <c r="I61" i="1"/>
  <c r="X60" i="1"/>
  <c r="U60" i="1"/>
  <c r="R60" i="1"/>
  <c r="O60" i="1"/>
  <c r="L60" i="1"/>
  <c r="I60" i="1"/>
  <c r="X59" i="1"/>
  <c r="U59" i="1"/>
  <c r="R59" i="1"/>
  <c r="O59" i="1"/>
  <c r="L59" i="1"/>
  <c r="I59" i="1"/>
  <c r="X58" i="1"/>
  <c r="U58" i="1"/>
  <c r="R58" i="1"/>
  <c r="O58" i="1"/>
  <c r="L58" i="1"/>
  <c r="I58" i="1"/>
  <c r="X57" i="1"/>
  <c r="U57" i="1"/>
  <c r="R57" i="1"/>
  <c r="O57" i="1"/>
  <c r="L57" i="1"/>
  <c r="I57" i="1"/>
  <c r="X56" i="1"/>
  <c r="U56" i="1"/>
  <c r="R56" i="1"/>
  <c r="O56" i="1"/>
  <c r="L56" i="1"/>
  <c r="I56" i="1"/>
  <c r="X55" i="1"/>
  <c r="U55" i="1"/>
  <c r="R55" i="1"/>
  <c r="O55" i="1"/>
  <c r="L55" i="1"/>
  <c r="I55" i="1"/>
  <c r="X54" i="1"/>
  <c r="U54" i="1"/>
  <c r="R54" i="1"/>
  <c r="O54" i="1"/>
  <c r="L54" i="1"/>
  <c r="I54" i="1"/>
  <c r="X53" i="1"/>
  <c r="U53" i="1"/>
  <c r="R53" i="1"/>
  <c r="O53" i="1"/>
  <c r="L53" i="1"/>
  <c r="I53" i="1"/>
  <c r="X52" i="1"/>
  <c r="U52" i="1"/>
  <c r="R52" i="1"/>
  <c r="O52" i="1"/>
  <c r="L52" i="1"/>
  <c r="I52" i="1"/>
  <c r="X51" i="1"/>
  <c r="U51" i="1"/>
  <c r="R51" i="1"/>
  <c r="O51" i="1"/>
  <c r="L51" i="1"/>
  <c r="I51" i="1"/>
  <c r="X50" i="1"/>
  <c r="U50" i="1"/>
  <c r="R50" i="1"/>
  <c r="O50" i="1"/>
  <c r="L50" i="1"/>
  <c r="I50" i="1"/>
  <c r="X49" i="1"/>
  <c r="U49" i="1"/>
  <c r="R49" i="1"/>
  <c r="O49" i="1"/>
  <c r="L49" i="1"/>
  <c r="I49" i="1"/>
  <c r="X48" i="1"/>
  <c r="U48" i="1"/>
  <c r="R48" i="1"/>
  <c r="O48" i="1"/>
  <c r="L48" i="1"/>
  <c r="I48" i="1"/>
  <c r="X47" i="1"/>
  <c r="U47" i="1"/>
  <c r="R47" i="1"/>
  <c r="O47" i="1"/>
  <c r="L47" i="1"/>
  <c r="I47" i="1"/>
  <c r="X46" i="1"/>
  <c r="U46" i="1"/>
  <c r="R46" i="1"/>
  <c r="O46" i="1"/>
  <c r="L46" i="1"/>
  <c r="I46" i="1"/>
  <c r="X45" i="1"/>
  <c r="U45" i="1"/>
  <c r="R45" i="1"/>
  <c r="O45" i="1"/>
  <c r="L45" i="1"/>
  <c r="I45" i="1"/>
  <c r="X44" i="1"/>
  <c r="U44" i="1"/>
  <c r="R44" i="1"/>
  <c r="O44" i="1"/>
  <c r="L44" i="1"/>
  <c r="I44" i="1"/>
  <c r="X43" i="1"/>
  <c r="U43" i="1"/>
  <c r="R43" i="1"/>
  <c r="O43" i="1"/>
  <c r="L43" i="1"/>
  <c r="I43" i="1"/>
  <c r="X42" i="1"/>
  <c r="U42" i="1"/>
  <c r="R42" i="1"/>
  <c r="O42" i="1"/>
  <c r="L42" i="1"/>
  <c r="I42" i="1"/>
  <c r="X41" i="1"/>
  <c r="U41" i="1"/>
  <c r="R41" i="1"/>
  <c r="O41" i="1"/>
  <c r="L41" i="1"/>
  <c r="I41" i="1"/>
  <c r="X40" i="1"/>
  <c r="U40" i="1"/>
  <c r="R40" i="1"/>
  <c r="O40" i="1"/>
  <c r="L40" i="1"/>
  <c r="I40" i="1"/>
  <c r="X39" i="1"/>
  <c r="U39" i="1"/>
  <c r="R39" i="1"/>
  <c r="O39" i="1"/>
  <c r="L39" i="1"/>
  <c r="I39" i="1"/>
  <c r="X38" i="1"/>
  <c r="U38" i="1"/>
  <c r="R38" i="1"/>
  <c r="O38" i="1"/>
  <c r="L38" i="1"/>
  <c r="I38" i="1"/>
  <c r="X37" i="1"/>
  <c r="U37" i="1"/>
  <c r="R37" i="1"/>
  <c r="O37" i="1"/>
  <c r="L37" i="1"/>
  <c r="X36" i="1"/>
  <c r="U36" i="1"/>
  <c r="R36" i="1"/>
  <c r="O36" i="1"/>
  <c r="L36" i="1"/>
  <c r="I36" i="1"/>
  <c r="X35" i="1"/>
  <c r="U35" i="1"/>
  <c r="R35" i="1"/>
  <c r="O35" i="1"/>
  <c r="L35" i="1"/>
  <c r="I35" i="1"/>
  <c r="X34" i="1"/>
  <c r="U34" i="1"/>
  <c r="R34" i="1"/>
  <c r="O34" i="1"/>
  <c r="L34" i="1"/>
  <c r="I34" i="1"/>
  <c r="X33" i="1"/>
  <c r="U33" i="1"/>
  <c r="R33" i="1"/>
  <c r="O33" i="1"/>
  <c r="L33" i="1"/>
  <c r="I33" i="1"/>
  <c r="X32" i="1"/>
  <c r="U32" i="1"/>
  <c r="R32" i="1"/>
  <c r="O32" i="1"/>
  <c r="L32" i="1"/>
  <c r="I32" i="1"/>
  <c r="X31" i="1"/>
  <c r="U31" i="1"/>
  <c r="R31" i="1"/>
  <c r="O31" i="1"/>
  <c r="L31" i="1"/>
  <c r="I31" i="1"/>
  <c r="X30" i="1"/>
  <c r="U30" i="1"/>
  <c r="R30" i="1"/>
  <c r="O30" i="1"/>
  <c r="L30" i="1"/>
  <c r="I30" i="1"/>
  <c r="X29" i="1"/>
  <c r="U29" i="1"/>
  <c r="R29" i="1"/>
  <c r="O29" i="1"/>
  <c r="L29" i="1"/>
  <c r="I29" i="1"/>
  <c r="X28" i="1"/>
  <c r="U28" i="1"/>
  <c r="R28" i="1"/>
  <c r="O28" i="1"/>
  <c r="L28" i="1"/>
  <c r="I28" i="1"/>
  <c r="X27" i="1"/>
  <c r="U27" i="1"/>
  <c r="R27" i="1"/>
  <c r="O27" i="1"/>
  <c r="L27" i="1"/>
  <c r="I27" i="1"/>
  <c r="X26" i="1"/>
  <c r="U26" i="1"/>
  <c r="R26" i="1"/>
  <c r="O26" i="1"/>
  <c r="L26" i="1"/>
  <c r="I26" i="1"/>
  <c r="X25" i="1"/>
  <c r="U25" i="1"/>
  <c r="R25" i="1"/>
  <c r="O25" i="1"/>
  <c r="L25" i="1"/>
  <c r="I25" i="1"/>
  <c r="X24" i="1"/>
  <c r="U24" i="1"/>
  <c r="R24" i="1"/>
  <c r="O24" i="1"/>
  <c r="L24" i="1"/>
  <c r="I24" i="1"/>
  <c r="X23" i="1"/>
  <c r="U23" i="1"/>
  <c r="R23" i="1"/>
  <c r="O23" i="1"/>
  <c r="L23" i="1"/>
  <c r="I23" i="1"/>
  <c r="X22" i="1"/>
  <c r="U22" i="1"/>
  <c r="R22" i="1"/>
  <c r="O22" i="1"/>
  <c r="L22" i="1"/>
  <c r="I22" i="1"/>
  <c r="X21" i="1"/>
  <c r="U21" i="1"/>
  <c r="R21" i="1"/>
  <c r="O21" i="1"/>
  <c r="L21" i="1"/>
  <c r="I21" i="1"/>
  <c r="X20" i="1"/>
  <c r="U20" i="1"/>
  <c r="R20" i="1"/>
  <c r="O20" i="1"/>
  <c r="L20" i="1"/>
  <c r="I20" i="1"/>
  <c r="X19" i="1"/>
  <c r="U19" i="1"/>
  <c r="R19" i="1"/>
  <c r="O19" i="1"/>
  <c r="L19" i="1"/>
  <c r="I19" i="1"/>
  <c r="X18" i="1"/>
  <c r="U18" i="1"/>
  <c r="R18" i="1"/>
  <c r="O18" i="1"/>
  <c r="L18" i="1"/>
  <c r="I18" i="1"/>
  <c r="X17" i="1"/>
  <c r="U17" i="1"/>
  <c r="R17" i="1"/>
  <c r="O17" i="1"/>
  <c r="L17" i="1"/>
  <c r="I17" i="1"/>
  <c r="X16" i="1"/>
  <c r="U16" i="1"/>
  <c r="R16" i="1"/>
  <c r="O16" i="1"/>
  <c r="L16" i="1"/>
  <c r="I16" i="1"/>
  <c r="X15" i="1"/>
  <c r="U15" i="1"/>
  <c r="R15" i="1"/>
  <c r="O15" i="1"/>
  <c r="L15" i="1"/>
  <c r="I15" i="1"/>
  <c r="X14" i="1"/>
  <c r="U14" i="1"/>
  <c r="R14" i="1"/>
  <c r="O14" i="1"/>
  <c r="L14" i="1"/>
  <c r="I14" i="1"/>
  <c r="X13" i="1"/>
  <c r="U13" i="1"/>
  <c r="R13" i="1"/>
  <c r="O13" i="1"/>
  <c r="L13" i="1"/>
  <c r="I13" i="1"/>
  <c r="X12" i="1"/>
  <c r="U12" i="1"/>
  <c r="R12" i="1"/>
  <c r="O12" i="1"/>
  <c r="L12" i="1"/>
  <c r="I12" i="1"/>
  <c r="X11" i="1"/>
  <c r="U11" i="1"/>
  <c r="R11" i="1"/>
  <c r="O11" i="1"/>
  <c r="L11" i="1"/>
  <c r="I11" i="1"/>
  <c r="X10" i="1"/>
  <c r="U10" i="1"/>
  <c r="R10" i="1"/>
  <c r="O10" i="1"/>
  <c r="L10" i="1"/>
  <c r="I10" i="1"/>
  <c r="X9" i="1"/>
  <c r="U9" i="1"/>
  <c r="R9" i="1"/>
  <c r="O9" i="1"/>
  <c r="L9" i="1"/>
  <c r="I9" i="1"/>
  <c r="X8" i="1"/>
  <c r="U8" i="1"/>
  <c r="R8" i="1"/>
  <c r="O8" i="1"/>
  <c r="L8" i="1"/>
  <c r="I8" i="1"/>
  <c r="X7" i="1"/>
  <c r="U7" i="1"/>
  <c r="R7" i="1"/>
  <c r="O7" i="1"/>
  <c r="L7" i="1"/>
  <c r="I7" i="1"/>
  <c r="X6" i="1"/>
  <c r="U6" i="1"/>
  <c r="R6" i="1"/>
  <c r="O6" i="1"/>
  <c r="L6" i="1"/>
  <c r="I6" i="1"/>
  <c r="X5" i="1"/>
  <c r="U5" i="1"/>
  <c r="R5" i="1"/>
  <c r="O5" i="1"/>
  <c r="L5" i="1"/>
  <c r="I5" i="1"/>
  <c r="X4" i="1"/>
  <c r="U4" i="1"/>
  <c r="R4" i="1"/>
  <c r="O4" i="1"/>
  <c r="L4" i="1"/>
  <c r="I4" i="1"/>
  <c r="AA4" i="1" l="1"/>
  <c r="AA205" i="1"/>
  <c r="AA252" i="1"/>
  <c r="AA270" i="1"/>
  <c r="AA300" i="1"/>
  <c r="AA67" i="1"/>
  <c r="AA103" i="1"/>
  <c r="AA106" i="1"/>
  <c r="AA87" i="1"/>
  <c r="AA52" i="1"/>
  <c r="AA75" i="1"/>
  <c r="AA89" i="1"/>
  <c r="AA66" i="1"/>
  <c r="AA169" i="1"/>
  <c r="AA160" i="1"/>
  <c r="AA45" i="1"/>
  <c r="AA159" i="1"/>
  <c r="AA32" i="1"/>
  <c r="AA230" i="1"/>
  <c r="AA276" i="1"/>
  <c r="AA12" i="1"/>
  <c r="AA54" i="1"/>
  <c r="AA72" i="1"/>
  <c r="AA124" i="1"/>
  <c r="AA139" i="1"/>
  <c r="AA149" i="1"/>
  <c r="AA184" i="1"/>
  <c r="AA185" i="1"/>
  <c r="AA194" i="1"/>
  <c r="AA195" i="1"/>
  <c r="AA222" i="1"/>
  <c r="AA251" i="1"/>
  <c r="AA272" i="1"/>
  <c r="AA282" i="1"/>
  <c r="AA284" i="1"/>
  <c r="AA43" i="1"/>
  <c r="AA80" i="1"/>
  <c r="AA92" i="1"/>
  <c r="AA115" i="1"/>
  <c r="AA212" i="1"/>
  <c r="AA37" i="1"/>
  <c r="AA227" i="1"/>
  <c r="AA240" i="1"/>
  <c r="AA74" i="1"/>
  <c r="AA94" i="1"/>
  <c r="AA129" i="1"/>
  <c r="AA245" i="1"/>
  <c r="AA26" i="1"/>
  <c r="AA35" i="1"/>
  <c r="AA46" i="1"/>
  <c r="AA59" i="1"/>
  <c r="AA98" i="1"/>
  <c r="AA114" i="1"/>
  <c r="AA190" i="1"/>
  <c r="AA199" i="1"/>
  <c r="AA208" i="1"/>
  <c r="AA297" i="1"/>
  <c r="AA5" i="1"/>
  <c r="AA15" i="1"/>
  <c r="AA135" i="1"/>
  <c r="AA189" i="1"/>
  <c r="AA248" i="1"/>
  <c r="AA16" i="1"/>
  <c r="AA14" i="1"/>
  <c r="AA181" i="1"/>
  <c r="AA68" i="1"/>
  <c r="AA69" i="1"/>
  <c r="AA138" i="1"/>
  <c r="AA143" i="1"/>
  <c r="AA176" i="1"/>
  <c r="AA279" i="1"/>
  <c r="AA303" i="1"/>
  <c r="AA57" i="1"/>
  <c r="AA77" i="1"/>
  <c r="AA125" i="1"/>
  <c r="AA134" i="1"/>
  <c r="AA175" i="1"/>
  <c r="AA13" i="1"/>
  <c r="AA42" i="1"/>
  <c r="AA150" i="1"/>
  <c r="AA170" i="1"/>
  <c r="AA171" i="1"/>
  <c r="AA237" i="1"/>
  <c r="AA298" i="1"/>
  <c r="AA299" i="1"/>
  <c r="AA302" i="1"/>
  <c r="AA48" i="1"/>
  <c r="AA39" i="1"/>
  <c r="AA50" i="1"/>
  <c r="AA121" i="1"/>
  <c r="AA137" i="1"/>
  <c r="AA256" i="1"/>
  <c r="AA263" i="1"/>
  <c r="AA292" i="1"/>
  <c r="AA296" i="1"/>
  <c r="AA120" i="1"/>
  <c r="AA280" i="1"/>
  <c r="AA20" i="1"/>
  <c r="AA36" i="1"/>
  <c r="AA62" i="1"/>
  <c r="AA95" i="1"/>
  <c r="AA96" i="1"/>
  <c r="AA102" i="1"/>
  <c r="AA111" i="1"/>
  <c r="AA144" i="1"/>
  <c r="AA154" i="1"/>
  <c r="AA155" i="1"/>
  <c r="AA166" i="1"/>
  <c r="AA223" i="1"/>
  <c r="AA231" i="1"/>
  <c r="AA246" i="1"/>
  <c r="AA247" i="1"/>
  <c r="AA249" i="1"/>
  <c r="AA250" i="1"/>
  <c r="AA261" i="1"/>
  <c r="AA65" i="1"/>
  <c r="AA76" i="1"/>
  <c r="AA110" i="1"/>
  <c r="AA116" i="1"/>
  <c r="AA136" i="1"/>
  <c r="AA145" i="1"/>
  <c r="AA168" i="1"/>
  <c r="AA177" i="1"/>
  <c r="AA207" i="1"/>
  <c r="AA216" i="1"/>
  <c r="AA217" i="1"/>
  <c r="AA225" i="1"/>
  <c r="AA236" i="1"/>
  <c r="AA255" i="1"/>
  <c r="AA268" i="1"/>
  <c r="AA269" i="1"/>
  <c r="AA271" i="1"/>
  <c r="AA22" i="1"/>
  <c r="AA25" i="1"/>
  <c r="AA51" i="1"/>
  <c r="AA56" i="1"/>
  <c r="AA61" i="1"/>
  <c r="AA81" i="1"/>
  <c r="AA91" i="1"/>
  <c r="AA100" i="1"/>
  <c r="AA167" i="1"/>
  <c r="AA196" i="1"/>
  <c r="AA206" i="1"/>
  <c r="AA215" i="1"/>
  <c r="AA267" i="1"/>
  <c r="AA23" i="1"/>
  <c r="AA283" i="1"/>
  <c r="AA21" i="1"/>
  <c r="AA38" i="1"/>
  <c r="AA71" i="1"/>
  <c r="AA153" i="1"/>
  <c r="AA165" i="1"/>
  <c r="AA232" i="1"/>
  <c r="AA10" i="1"/>
  <c r="AA30" i="1"/>
  <c r="AA79" i="1"/>
  <c r="AA84" i="1"/>
  <c r="AA85" i="1"/>
  <c r="AA112" i="1"/>
  <c r="AA123" i="1"/>
  <c r="AA130" i="1"/>
  <c r="AA152" i="1"/>
  <c r="AA161" i="1"/>
  <c r="AA192" i="1"/>
  <c r="AA6" i="1"/>
  <c r="AA9" i="1"/>
  <c r="AA29" i="1"/>
  <c r="AA44" i="1"/>
  <c r="AA60" i="1"/>
  <c r="AA83" i="1"/>
  <c r="AA97" i="1"/>
  <c r="AA104" i="1"/>
  <c r="AA105" i="1"/>
  <c r="AA122" i="1"/>
  <c r="AA151" i="1"/>
  <c r="AA182" i="1"/>
  <c r="AA191" i="1"/>
  <c r="AA200" i="1"/>
  <c r="AA201" i="1"/>
  <c r="AA210" i="1"/>
  <c r="AA211" i="1"/>
  <c r="AA221" i="1"/>
  <c r="AA243" i="1"/>
  <c r="AA244" i="1"/>
  <c r="AA274" i="1"/>
  <c r="AA275" i="1"/>
  <c r="AA277" i="1"/>
  <c r="AA278" i="1"/>
  <c r="AA7" i="1"/>
  <c r="AA28" i="1"/>
  <c r="AA55" i="1"/>
  <c r="AA228" i="1"/>
  <c r="AA238" i="1"/>
  <c r="AA239" i="1"/>
  <c r="AA242" i="1"/>
  <c r="AA273" i="1"/>
  <c r="AA290" i="1"/>
  <c r="AA291" i="1"/>
  <c r="AA24" i="1"/>
  <c r="AA58" i="1"/>
  <c r="AA209" i="1"/>
  <c r="AA19" i="1"/>
  <c r="AA18" i="1"/>
  <c r="AA34" i="1"/>
  <c r="AA49" i="1"/>
  <c r="AA101" i="1"/>
  <c r="AA197" i="1"/>
  <c r="AA226" i="1"/>
  <c r="AA17" i="1"/>
  <c r="AA33" i="1"/>
  <c r="AA82" i="1"/>
  <c r="AA109" i="1"/>
  <c r="AA224" i="1"/>
  <c r="AA41" i="1"/>
  <c r="AA254" i="1"/>
  <c r="AA31" i="1"/>
  <c r="AA8" i="1"/>
  <c r="AA11" i="1"/>
  <c r="AA27" i="1"/>
  <c r="AA40" i="1"/>
  <c r="AA47" i="1"/>
  <c r="AA183" i="1"/>
  <c r="AA193" i="1"/>
  <c r="AA213" i="1"/>
  <c r="AA99" i="1"/>
  <c r="AA119" i="1"/>
  <c r="AA133" i="1"/>
  <c r="AA148" i="1"/>
  <c r="AA164" i="1"/>
  <c r="AA180" i="1"/>
  <c r="AA241" i="1"/>
  <c r="AA301" i="1"/>
  <c r="AA78" i="1"/>
  <c r="AA93" i="1"/>
  <c r="AA117" i="1"/>
  <c r="AA118" i="1"/>
  <c r="AA131" i="1"/>
  <c r="AA132" i="1"/>
  <c r="AA146" i="1"/>
  <c r="AA147" i="1"/>
  <c r="AA162" i="1"/>
  <c r="AA163" i="1"/>
  <c r="AA178" i="1"/>
  <c r="AA179" i="1"/>
  <c r="AA266" i="1"/>
  <c r="AA295" i="1"/>
  <c r="AA53" i="1"/>
  <c r="AA73" i="1"/>
  <c r="AA90" i="1"/>
  <c r="AA113" i="1"/>
  <c r="AA128" i="1"/>
  <c r="AA142" i="1"/>
  <c r="AA158" i="1"/>
  <c r="AA174" i="1"/>
  <c r="AA188" i="1"/>
  <c r="AA204" i="1"/>
  <c r="AA220" i="1"/>
  <c r="AA235" i="1"/>
  <c r="AA260" i="1"/>
  <c r="AA264" i="1"/>
  <c r="AA265" i="1"/>
  <c r="AA289" i="1"/>
  <c r="AA293" i="1"/>
  <c r="AA294" i="1"/>
  <c r="AA63" i="1"/>
  <c r="AA64" i="1"/>
  <c r="AA88" i="1"/>
  <c r="AA127" i="1"/>
  <c r="AA141" i="1"/>
  <c r="AA157" i="1"/>
  <c r="AA173" i="1"/>
  <c r="AA186" i="1"/>
  <c r="AA187" i="1"/>
  <c r="AA202" i="1"/>
  <c r="AA203" i="1"/>
  <c r="AA218" i="1"/>
  <c r="AA219" i="1"/>
  <c r="AA233" i="1"/>
  <c r="AA234" i="1"/>
  <c r="AA259" i="1"/>
  <c r="AA287" i="1"/>
  <c r="AA288" i="1"/>
  <c r="AA70" i="1"/>
  <c r="AA86" i="1"/>
  <c r="AA107" i="1"/>
  <c r="AA108" i="1"/>
  <c r="AA126" i="1"/>
  <c r="AA140" i="1"/>
  <c r="AA156" i="1"/>
  <c r="AA172" i="1"/>
  <c r="AA198" i="1"/>
  <c r="AA214" i="1"/>
  <c r="AA229" i="1"/>
  <c r="AA253" i="1"/>
  <c r="AA257" i="1"/>
  <c r="AA258" i="1"/>
  <c r="AA281" i="1"/>
  <c r="AA285" i="1"/>
  <c r="AA286" i="1"/>
</calcChain>
</file>

<file path=xl/comments1.xml><?xml version="1.0" encoding="utf-8"?>
<comments xmlns="http://schemas.openxmlformats.org/spreadsheetml/2006/main">
  <authors>
    <author>Basys</author>
    <author>Автор</author>
  </authors>
  <commentList>
    <comment ref="F10" authorId="0" shapeId="0">
      <text>
        <r>
          <rPr>
            <b/>
            <sz val="9"/>
            <color rgb="FF000000"/>
            <rFont val="Tahoma"/>
            <family val="2"/>
            <charset val="204"/>
          </rPr>
          <t>510*410 1500та алишдик фоил яна 2400та карз</t>
        </r>
      </text>
    </comment>
    <comment ref="P23" authorId="0" shapeId="0">
      <text>
        <r>
          <rPr>
            <b/>
            <sz val="9"/>
            <color indexed="81"/>
            <rFont val="Tahoma"/>
            <family val="2"/>
            <charset val="204"/>
          </rPr>
          <t>олий крафт 
24000,0дан колгани ечилди 0,95дан</t>
        </r>
      </text>
    </comment>
    <comment ref="M82" authorId="0" shapeId="0">
      <text>
        <r>
          <rPr>
            <b/>
            <sz val="9"/>
            <color indexed="81"/>
            <rFont val="Tahoma"/>
            <family val="2"/>
            <charset val="204"/>
          </rPr>
          <t>Basys:</t>
        </r>
        <r>
          <rPr>
            <sz val="9"/>
            <color indexed="81"/>
            <rFont val="Tahoma"/>
            <family val="2"/>
            <charset val="204"/>
          </rPr>
          <t xml:space="preserve">
5000 курс 12350
</t>
        </r>
      </text>
    </comment>
    <comment ref="M167" authorId="0" shapeId="0">
      <text>
        <r>
          <rPr>
            <b/>
            <sz val="9"/>
            <color indexed="81"/>
            <rFont val="Tahoma"/>
            <family val="2"/>
            <charset val="204"/>
          </rPr>
          <t>Basys:</t>
        </r>
        <r>
          <rPr>
            <sz val="9"/>
            <color indexed="81"/>
            <rFont val="Tahoma"/>
            <family val="2"/>
            <charset val="204"/>
          </rPr>
          <t xml:space="preserve">
300 $   12400 дан</t>
        </r>
      </text>
    </comment>
    <comment ref="M175" authorId="0" shapeId="0">
      <text>
        <r>
          <rPr>
            <b/>
            <sz val="9"/>
            <color indexed="81"/>
            <rFont val="Tahoma"/>
            <family val="2"/>
            <charset val="204"/>
          </rPr>
          <t>Basys:</t>
        </r>
        <r>
          <rPr>
            <sz val="9"/>
            <color indexed="81"/>
            <rFont val="Tahoma"/>
            <family val="2"/>
            <charset val="204"/>
          </rPr>
          <t xml:space="preserve">
300 $   12400 дан</t>
        </r>
      </text>
    </comment>
    <comment ref="M189" authorId="0" shapeId="0">
      <text>
        <r>
          <rPr>
            <b/>
            <sz val="9"/>
            <color indexed="81"/>
            <rFont val="Tahoma"/>
            <family val="2"/>
            <charset val="204"/>
          </rPr>
          <t>Basys:</t>
        </r>
        <r>
          <rPr>
            <sz val="9"/>
            <color indexed="81"/>
            <rFont val="Tahoma"/>
            <family val="2"/>
            <charset val="204"/>
          </rPr>
          <t xml:space="preserve">
300 $   12400 дан</t>
        </r>
      </text>
    </comment>
    <comment ref="P213" authorId="0" shapeId="0">
      <text>
        <r>
          <rPr>
            <b/>
            <sz val="9"/>
            <color indexed="81"/>
            <rFont val="Tahoma"/>
            <family val="2"/>
            <charset val="204"/>
          </rPr>
          <t>Basys:</t>
        </r>
        <r>
          <rPr>
            <sz val="9"/>
            <color indexed="81"/>
            <rFont val="Tahoma"/>
            <family val="2"/>
            <charset val="204"/>
          </rPr>
          <t xml:space="preserve">
хумо нур п 6 сп 2
</t>
        </r>
      </text>
    </comment>
    <comment ref="Q220" authorId="0" shapeId="0">
      <text>
        <r>
          <rPr>
            <b/>
            <sz val="9"/>
            <color indexed="81"/>
            <rFont val="Tahoma"/>
            <family val="2"/>
            <charset val="204"/>
          </rPr>
          <t>Винч гроуп п 37
3512600</t>
        </r>
      </text>
    </comment>
    <comment ref="Y220" authorId="0" shapeId="0">
      <text>
        <r>
          <rPr>
            <b/>
            <sz val="9"/>
            <color indexed="81"/>
            <rFont val="Tahoma"/>
            <family val="2"/>
            <charset val="204"/>
          </rPr>
          <t>Basys:</t>
        </r>
        <r>
          <rPr>
            <sz val="9"/>
            <color indexed="81"/>
            <rFont val="Tahoma"/>
            <family val="2"/>
            <charset val="204"/>
          </rPr>
          <t xml:space="preserve">
чп тен
</t>
        </r>
      </text>
    </comment>
    <comment ref="M238" authorId="0" shapeId="0">
      <text>
        <r>
          <rPr>
            <b/>
            <sz val="9"/>
            <color indexed="81"/>
            <rFont val="Tahoma"/>
            <family val="2"/>
            <charset val="204"/>
          </rPr>
          <t>Basys:</t>
        </r>
        <r>
          <rPr>
            <sz val="9"/>
            <color indexed="81"/>
            <rFont val="Tahoma"/>
            <family val="2"/>
            <charset val="204"/>
          </rPr>
          <t xml:space="preserve">
200 курс 12370
</t>
        </r>
      </text>
    </comment>
    <comment ref="Q250" authorId="0" shapeId="0">
      <text>
        <r>
          <rPr>
            <b/>
            <sz val="9"/>
            <color indexed="81"/>
            <rFont val="Tahoma"/>
            <family val="2"/>
            <charset val="204"/>
          </rPr>
          <t>Винч гроуп п 37
3512600</t>
        </r>
      </text>
    </comment>
    <comment ref="P251" authorId="0" shapeId="0">
      <text>
        <r>
          <rPr>
            <b/>
            <sz val="9"/>
            <color indexed="81"/>
            <rFont val="Tahoma"/>
            <family val="2"/>
            <charset val="204"/>
          </rPr>
          <t>Basys:</t>
        </r>
        <r>
          <rPr>
            <sz val="9"/>
            <color indexed="81"/>
            <rFont val="Tahoma"/>
            <family val="2"/>
            <charset val="204"/>
          </rPr>
          <t xml:space="preserve">
п 54 чп тен 
п6 сп 4 хумо нур 5000800
</t>
        </r>
      </text>
    </comment>
    <comment ref="Q251" authorId="0" shapeId="0">
      <text>
        <r>
          <rPr>
            <b/>
            <sz val="9"/>
            <color indexed="81"/>
            <rFont val="Tahoma"/>
            <family val="2"/>
            <charset val="204"/>
          </rPr>
          <t>Винч гроуп п 37
3512600</t>
        </r>
      </text>
    </comment>
    <comment ref="P273" authorId="0" shapeId="0">
      <text>
        <r>
          <rPr>
            <b/>
            <sz val="9"/>
            <color indexed="81"/>
            <rFont val="Tahoma"/>
            <family val="2"/>
            <charset val="204"/>
          </rPr>
          <t xml:space="preserve">хумо нур п 6 сп 4
5000800
</t>
        </r>
      </text>
    </comment>
    <comment ref="M309" authorId="0" shapeId="0">
      <text>
        <r>
          <rPr>
            <b/>
            <sz val="9"/>
            <color indexed="81"/>
            <rFont val="Tahoma"/>
            <family val="2"/>
            <charset val="204"/>
          </rPr>
          <t>6591$ 12400дан</t>
        </r>
      </text>
    </comment>
    <comment ref="Q333" authorId="0" shapeId="0">
      <text>
        <r>
          <rPr>
            <b/>
            <sz val="9"/>
            <color indexed="81"/>
            <rFont val="Tahoma"/>
            <family val="2"/>
            <charset val="204"/>
          </rPr>
          <t>тен 100,0 25,01,24
ишонч 2350,0 30,01,24</t>
        </r>
      </text>
    </comment>
    <comment ref="Q334" authorId="0" shapeId="0">
      <text>
        <r>
          <rPr>
            <b/>
            <sz val="9"/>
            <color indexed="81"/>
            <rFont val="Tahoma"/>
            <family val="2"/>
            <charset val="204"/>
          </rPr>
          <t>ишонч 30,01,24</t>
        </r>
      </text>
    </comment>
    <comment ref="P371" authorId="0" shapeId="0">
      <text>
        <r>
          <rPr>
            <b/>
            <sz val="9"/>
            <color indexed="81"/>
            <rFont val="Tahoma"/>
            <family val="2"/>
            <charset val="204"/>
          </rPr>
          <t>Basys:</t>
        </r>
        <r>
          <rPr>
            <sz val="9"/>
            <color indexed="81"/>
            <rFont val="Tahoma"/>
            <family val="2"/>
            <charset val="204"/>
          </rPr>
          <t xml:space="preserve">
маштакова тулади
2340,0сум</t>
        </r>
      </text>
    </comment>
    <comment ref="P372" authorId="0" shapeId="0">
      <text>
        <r>
          <rPr>
            <b/>
            <sz val="9"/>
            <color indexed="81"/>
            <rFont val="Tahoma"/>
            <family val="2"/>
            <charset val="204"/>
          </rPr>
          <t>Basys:</t>
        </r>
        <r>
          <rPr>
            <sz val="9"/>
            <color indexed="81"/>
            <rFont val="Tahoma"/>
            <family val="2"/>
            <charset val="204"/>
          </rPr>
          <t xml:space="preserve">
маштакова тулади
</t>
        </r>
      </text>
    </comment>
    <comment ref="P373" authorId="0" shapeId="0">
      <text>
        <r>
          <rPr>
            <b/>
            <sz val="9"/>
            <color indexed="81"/>
            <rFont val="Tahoma"/>
            <family val="2"/>
            <charset val="204"/>
          </rPr>
          <t>Basys:</t>
        </r>
        <r>
          <rPr>
            <sz val="9"/>
            <color indexed="81"/>
            <rFont val="Tahoma"/>
            <family val="2"/>
            <charset val="204"/>
          </rPr>
          <t xml:space="preserve">
маштакова тулади
</t>
        </r>
      </text>
    </comment>
    <comment ref="P374" authorId="0" shapeId="0">
      <text>
        <r>
          <rPr>
            <b/>
            <sz val="9"/>
            <color indexed="81"/>
            <rFont val="Tahoma"/>
            <family val="2"/>
            <charset val="204"/>
          </rPr>
          <t>Basys:</t>
        </r>
        <r>
          <rPr>
            <sz val="9"/>
            <color indexed="81"/>
            <rFont val="Tahoma"/>
            <family val="2"/>
            <charset val="204"/>
          </rPr>
          <t xml:space="preserve">
маштакова тулади
</t>
        </r>
      </text>
    </comment>
    <comment ref="M432" authorId="0" shapeId="0">
      <text>
        <r>
          <rPr>
            <b/>
            <sz val="9"/>
            <color indexed="81"/>
            <rFont val="Tahoma"/>
            <family val="2"/>
            <charset val="204"/>
          </rPr>
          <t>Basys:</t>
        </r>
        <r>
          <rPr>
            <sz val="9"/>
            <color indexed="81"/>
            <rFont val="Tahoma"/>
            <family val="2"/>
            <charset val="204"/>
          </rPr>
          <t xml:space="preserve">
200 курс 12400
</t>
        </r>
      </text>
    </comment>
    <comment ref="Q448" authorId="0" shapeId="0">
      <text>
        <r>
          <rPr>
            <b/>
            <sz val="9"/>
            <color indexed="81"/>
            <rFont val="Tahoma"/>
            <family val="2"/>
            <charset val="204"/>
          </rPr>
          <t>Basys:</t>
        </r>
        <r>
          <rPr>
            <sz val="9"/>
            <color indexed="81"/>
            <rFont val="Tahoma"/>
            <family val="2"/>
            <charset val="204"/>
          </rPr>
          <t xml:space="preserve">
27,12,2023 дан пп</t>
        </r>
      </text>
    </comment>
    <comment ref="N520" authorId="0" shapeId="0">
      <text>
        <r>
          <rPr>
            <b/>
            <sz val="9"/>
            <color indexed="81"/>
            <rFont val="Tahoma"/>
            <family val="2"/>
            <charset val="204"/>
          </rPr>
          <t>Basys:</t>
        </r>
        <r>
          <rPr>
            <sz val="9"/>
            <color indexed="81"/>
            <rFont val="Tahoma"/>
            <family val="2"/>
            <charset val="204"/>
          </rPr>
          <t xml:space="preserve">
100 курс 12400
</t>
        </r>
      </text>
    </comment>
    <comment ref="N601" authorId="0" shapeId="0">
      <text>
        <r>
          <rPr>
            <b/>
            <sz val="9"/>
            <color indexed="81"/>
            <rFont val="Tahoma"/>
            <family val="2"/>
            <charset val="204"/>
          </rPr>
          <t>Basys:</t>
        </r>
        <r>
          <rPr>
            <sz val="9"/>
            <color indexed="81"/>
            <rFont val="Tahoma"/>
            <family val="2"/>
            <charset val="204"/>
          </rPr>
          <t xml:space="preserve">
100 курс 12400
</t>
        </r>
      </text>
    </comment>
    <comment ref="M619" authorId="0" shapeId="0">
      <text>
        <r>
          <rPr>
            <b/>
            <sz val="9"/>
            <color indexed="81"/>
            <rFont val="Tahoma"/>
            <family val="2"/>
            <charset val="204"/>
          </rPr>
          <t>Basys:</t>
        </r>
        <r>
          <rPr>
            <sz val="9"/>
            <color indexed="81"/>
            <rFont val="Tahoma"/>
            <family val="2"/>
            <charset val="204"/>
          </rPr>
          <t xml:space="preserve">
100 курс 12400 сдачи 385 000
</t>
        </r>
      </text>
    </comment>
    <comment ref="E627" authorId="0" shapeId="0">
      <text>
        <r>
          <rPr>
            <b/>
            <sz val="9"/>
            <color indexed="81"/>
            <rFont val="Tahoma"/>
            <family val="2"/>
            <charset val="204"/>
          </rPr>
          <t>60л стр проявителга алишдик</t>
        </r>
      </text>
    </comment>
    <comment ref="M665" authorId="0" shapeId="0">
      <text>
        <r>
          <rPr>
            <b/>
            <sz val="9"/>
            <color indexed="81"/>
            <rFont val="Tahoma"/>
            <family val="2"/>
            <charset val="204"/>
          </rPr>
          <t>Basys:</t>
        </r>
        <r>
          <rPr>
            <sz val="9"/>
            <color indexed="81"/>
            <rFont val="Tahoma"/>
            <family val="2"/>
            <charset val="204"/>
          </rPr>
          <t xml:space="preserve">
100 курс 12400 сдачи 410000
</t>
        </r>
      </text>
    </comment>
    <comment ref="M750" authorId="0" shapeId="0">
      <text>
        <r>
          <rPr>
            <b/>
            <sz val="9"/>
            <color indexed="81"/>
            <rFont val="Tahoma"/>
            <family val="2"/>
            <charset val="204"/>
          </rPr>
          <t>Basys:</t>
        </r>
        <r>
          <rPr>
            <sz val="9"/>
            <color indexed="81"/>
            <rFont val="Tahoma"/>
            <family val="2"/>
            <charset val="204"/>
          </rPr>
          <t xml:space="preserve">
50 курс 12400
</t>
        </r>
      </text>
    </comment>
    <comment ref="M784" authorId="0" shapeId="0">
      <text>
        <r>
          <rPr>
            <b/>
            <sz val="9"/>
            <color indexed="81"/>
            <rFont val="Tahoma"/>
            <family val="2"/>
            <charset val="204"/>
          </rPr>
          <t xml:space="preserve">Basys:
100 курс 12400
</t>
        </r>
      </text>
    </comment>
    <comment ref="M832" authorId="0" shapeId="0">
      <text>
        <r>
          <rPr>
            <b/>
            <sz val="9"/>
            <color indexed="81"/>
            <rFont val="Tahoma"/>
            <family val="2"/>
            <charset val="204"/>
          </rPr>
          <t>Basys:</t>
        </r>
        <r>
          <rPr>
            <sz val="9"/>
            <color indexed="81"/>
            <rFont val="Tahoma"/>
            <family val="2"/>
            <charset val="204"/>
          </rPr>
          <t xml:space="preserve">
400 курс 12350
</t>
        </r>
      </text>
    </comment>
    <comment ref="N839" authorId="0" shapeId="0">
      <text>
        <r>
          <rPr>
            <b/>
            <sz val="9"/>
            <color indexed="81"/>
            <rFont val="Tahoma"/>
            <family val="2"/>
            <charset val="204"/>
          </rPr>
          <t>Basys:</t>
        </r>
        <r>
          <rPr>
            <sz val="9"/>
            <color indexed="81"/>
            <rFont val="Tahoma"/>
            <family val="2"/>
            <charset val="204"/>
          </rPr>
          <t xml:space="preserve">
2410 курс 12440
</t>
        </r>
      </text>
    </comment>
    <comment ref="M869" authorId="0" shapeId="0">
      <text>
        <r>
          <rPr>
            <b/>
            <sz val="9"/>
            <color indexed="81"/>
            <rFont val="Tahoma"/>
            <family val="2"/>
            <charset val="204"/>
          </rPr>
          <t>500$дан 12400курс
130сдачи</t>
        </r>
      </text>
    </comment>
    <comment ref="M870" authorId="0" shapeId="0">
      <text>
        <r>
          <rPr>
            <b/>
            <sz val="9"/>
            <color indexed="81"/>
            <rFont val="Tahoma"/>
            <family val="2"/>
            <charset val="204"/>
          </rPr>
          <t>500$дан 12400курс
130сдачи</t>
        </r>
      </text>
    </comment>
    <comment ref="M871" authorId="0" shapeId="0">
      <text>
        <r>
          <rPr>
            <b/>
            <sz val="9"/>
            <color indexed="81"/>
            <rFont val="Tahoma"/>
            <family val="2"/>
            <charset val="204"/>
          </rPr>
          <t>500$дан 12400курс
130сдачи</t>
        </r>
      </text>
    </comment>
    <comment ref="M872" authorId="0" shapeId="0">
      <text>
        <r>
          <rPr>
            <b/>
            <sz val="9"/>
            <color indexed="81"/>
            <rFont val="Tahoma"/>
            <family val="2"/>
            <charset val="204"/>
          </rPr>
          <t>500$дан 12400курс
130сдачи</t>
        </r>
      </text>
    </comment>
    <comment ref="M886" authorId="0" shapeId="0">
      <text>
        <r>
          <rPr>
            <b/>
            <sz val="9"/>
            <color indexed="81"/>
            <rFont val="Tahoma"/>
            <family val="2"/>
            <charset val="204"/>
          </rPr>
          <t>400$ курс 12350</t>
        </r>
      </text>
    </comment>
    <comment ref="B911" authorId="1" shapeId="0">
      <text>
        <r>
          <rPr>
            <b/>
            <sz val="14"/>
            <color indexed="81"/>
            <rFont val="Tahoma"/>
            <family val="2"/>
            <charset val="204"/>
          </rPr>
          <t>Автор:</t>
        </r>
        <r>
          <rPr>
            <sz val="14"/>
            <color indexed="81"/>
            <rFont val="Tahoma"/>
            <family val="2"/>
            <charset val="204"/>
          </rPr>
          <t xml:space="preserve">
Акбар ака тулаши керак
</t>
        </r>
      </text>
    </comment>
    <comment ref="N917" authorId="0" shapeId="0">
      <text>
        <r>
          <rPr>
            <b/>
            <sz val="9"/>
            <color indexed="81"/>
            <rFont val="Tahoma"/>
            <family val="2"/>
            <charset val="204"/>
          </rPr>
          <t>300*12400курс</t>
        </r>
      </text>
    </comment>
  </commentList>
</comments>
</file>

<file path=xl/comments2.xml><?xml version="1.0" encoding="utf-8"?>
<comments xmlns="http://schemas.openxmlformats.org/spreadsheetml/2006/main">
  <authors>
    <author>Basys</author>
    <author>TEXNO</author>
    <author>Автор</author>
  </authors>
  <commentList>
    <comment ref="F10" authorId="0" shapeId="0">
      <text>
        <r>
          <rPr>
            <b/>
            <sz val="9"/>
            <color rgb="FF000000"/>
            <rFont val="Tahoma"/>
            <family val="2"/>
            <charset val="204"/>
          </rPr>
          <t>510*410 1500та алишдик фоил яна 2400та карз</t>
        </r>
      </text>
    </comment>
    <comment ref="M23" authorId="0" shapeId="0">
      <text>
        <r>
          <rPr>
            <b/>
            <sz val="9"/>
            <color indexed="81"/>
            <rFont val="Tahoma"/>
            <family val="2"/>
            <charset val="204"/>
          </rPr>
          <t>300$ курс 12400</t>
        </r>
      </text>
    </comment>
    <comment ref="M118" authorId="0" shapeId="0">
      <text>
        <r>
          <rPr>
            <b/>
            <sz val="9"/>
            <color indexed="81"/>
            <rFont val="Tahoma"/>
            <family val="2"/>
            <charset val="204"/>
          </rPr>
          <t>5000$ курс 12400</t>
        </r>
      </text>
    </comment>
    <comment ref="M119" authorId="0" shapeId="0">
      <text>
        <r>
          <rPr>
            <b/>
            <sz val="9"/>
            <color indexed="81"/>
            <rFont val="Tahoma"/>
            <family val="2"/>
            <charset val="204"/>
          </rPr>
          <t>5000$ курс 12400</t>
        </r>
      </text>
    </comment>
    <comment ref="M120" authorId="0" shapeId="0">
      <text>
        <r>
          <rPr>
            <b/>
            <sz val="9"/>
            <color indexed="81"/>
            <rFont val="Tahoma"/>
            <family val="2"/>
            <charset val="204"/>
          </rPr>
          <t>5000$ курс 12400</t>
        </r>
      </text>
    </comment>
    <comment ref="M121" authorId="0" shapeId="0">
      <text>
        <r>
          <rPr>
            <b/>
            <sz val="9"/>
            <color indexed="81"/>
            <rFont val="Tahoma"/>
            <family val="2"/>
            <charset val="204"/>
          </rPr>
          <t>5000$ курс 12400</t>
        </r>
      </text>
    </comment>
    <comment ref="M122" authorId="0" shapeId="0">
      <text>
        <r>
          <rPr>
            <b/>
            <sz val="9"/>
            <color indexed="81"/>
            <rFont val="Tahoma"/>
            <family val="2"/>
            <charset val="204"/>
          </rPr>
          <t>5000$ курс 12400</t>
        </r>
      </text>
    </comment>
    <comment ref="M123" authorId="0" shapeId="0">
      <text>
        <r>
          <rPr>
            <b/>
            <sz val="9"/>
            <color indexed="81"/>
            <rFont val="Tahoma"/>
            <family val="2"/>
            <charset val="204"/>
          </rPr>
          <t>5000$ курс 12400</t>
        </r>
      </text>
    </comment>
    <comment ref="P187" authorId="0" shapeId="0">
      <text>
        <r>
          <rPr>
            <b/>
            <sz val="9"/>
            <color indexed="81"/>
            <rFont val="Tahoma"/>
            <family val="2"/>
            <charset val="204"/>
          </rPr>
          <t>тен 9,02,24</t>
        </r>
      </text>
    </comment>
    <comment ref="P195" authorId="0" shapeId="0">
      <text>
        <r>
          <rPr>
            <b/>
            <sz val="9"/>
            <color indexed="81"/>
            <rFont val="Tahoma"/>
            <family val="2"/>
            <charset val="204"/>
          </rPr>
          <t>Basys:</t>
        </r>
        <r>
          <rPr>
            <sz val="9"/>
            <color indexed="81"/>
            <rFont val="Tahoma"/>
            <family val="2"/>
            <charset val="204"/>
          </rPr>
          <t xml:space="preserve">
маштакова тулади
</t>
        </r>
      </text>
    </comment>
    <comment ref="P201" authorId="0" shapeId="0">
      <text>
        <r>
          <rPr>
            <b/>
            <sz val="9"/>
            <color indexed="81"/>
            <rFont val="Tahoma"/>
            <family val="2"/>
            <charset val="204"/>
          </rPr>
          <t>тен 9,02,24</t>
        </r>
      </text>
    </comment>
    <comment ref="Q201" authorId="0" shapeId="0">
      <text>
        <r>
          <rPr>
            <b/>
            <sz val="9"/>
            <color indexed="81"/>
            <rFont val="Tahoma"/>
            <family val="2"/>
            <charset val="204"/>
          </rPr>
          <t>хумо нур 9,02,24</t>
        </r>
      </text>
    </comment>
    <comment ref="M220" authorId="0" shapeId="0">
      <text>
        <r>
          <rPr>
            <b/>
            <sz val="9"/>
            <color indexed="81"/>
            <rFont val="Tahoma"/>
            <family val="2"/>
            <charset val="204"/>
          </rPr>
          <t>5000$ курс 12400</t>
        </r>
      </text>
    </comment>
    <comment ref="N233" authorId="0" shapeId="0">
      <text>
        <r>
          <rPr>
            <b/>
            <sz val="9"/>
            <color indexed="81"/>
            <rFont val="Tahoma"/>
            <family val="2"/>
            <charset val="204"/>
          </rPr>
          <t>400$ курс 12400</t>
        </r>
      </text>
    </comment>
    <comment ref="N255" authorId="0" shapeId="0">
      <text>
        <r>
          <rPr>
            <b/>
            <sz val="9"/>
            <color indexed="81"/>
            <rFont val="Tahoma"/>
            <family val="2"/>
            <charset val="204"/>
          </rPr>
          <t>400$ курс 12400</t>
        </r>
      </text>
    </comment>
    <comment ref="N273" authorId="1" shapeId="0">
      <text>
        <r>
          <rPr>
            <b/>
            <sz val="9"/>
            <color indexed="81"/>
            <rFont val="Tahoma"/>
            <family val="2"/>
            <charset val="204"/>
          </rPr>
          <t>TEXNO:</t>
        </r>
        <r>
          <rPr>
            <sz val="9"/>
            <color indexed="81"/>
            <rFont val="Tahoma"/>
            <family val="2"/>
            <charset val="204"/>
          </rPr>
          <t xml:space="preserve">
200$ по курсу 12400</t>
        </r>
      </text>
    </comment>
    <comment ref="M293" authorId="0" shapeId="0">
      <text>
        <r>
          <rPr>
            <b/>
            <sz val="9"/>
            <color indexed="81"/>
            <rFont val="Tahoma"/>
            <family val="2"/>
            <charset val="204"/>
          </rPr>
          <t>5000$ курс 12400</t>
        </r>
      </text>
    </comment>
    <comment ref="M294" authorId="0" shapeId="0">
      <text>
        <r>
          <rPr>
            <b/>
            <sz val="9"/>
            <color indexed="81"/>
            <rFont val="Tahoma"/>
            <family val="2"/>
            <charset val="204"/>
          </rPr>
          <t>5000$ курс 12400</t>
        </r>
      </text>
    </comment>
    <comment ref="N326" authorId="1" shapeId="0">
      <text>
        <r>
          <rPr>
            <b/>
            <sz val="9"/>
            <color indexed="81"/>
            <rFont val="Tahoma"/>
            <family val="2"/>
            <charset val="204"/>
          </rPr>
          <t>TEXNO:</t>
        </r>
        <r>
          <rPr>
            <sz val="9"/>
            <color indexed="81"/>
            <rFont val="Tahoma"/>
            <family val="2"/>
            <charset val="204"/>
          </rPr>
          <t xml:space="preserve">
200$ по курсу 12400
</t>
        </r>
      </text>
    </comment>
    <comment ref="Q383" authorId="0" shapeId="0">
      <text>
        <r>
          <rPr>
            <b/>
            <sz val="9"/>
            <color indexed="81"/>
            <rFont val="Tahoma"/>
            <family val="2"/>
            <charset val="204"/>
          </rPr>
          <t>вектор пр</t>
        </r>
      </text>
    </comment>
    <comment ref="B392" authorId="2" shapeId="0">
      <text>
        <r>
          <rPr>
            <b/>
            <sz val="14"/>
            <color indexed="81"/>
            <rFont val="Tahoma"/>
            <family val="2"/>
            <charset val="204"/>
          </rPr>
          <t>Автор:</t>
        </r>
        <r>
          <rPr>
            <sz val="14"/>
            <color indexed="81"/>
            <rFont val="Tahoma"/>
            <family val="2"/>
            <charset val="204"/>
          </rPr>
          <t xml:space="preserve">
Акбар ака тулаши керак
</t>
        </r>
      </text>
    </comment>
    <comment ref="Q397" authorId="0" shapeId="0">
      <text>
        <r>
          <rPr>
            <b/>
            <sz val="9"/>
            <color indexed="81"/>
            <rFont val="Tahoma"/>
            <family val="2"/>
            <charset val="204"/>
          </rPr>
          <t>вектор пр</t>
        </r>
      </text>
    </comment>
    <comment ref="P444" authorId="0" shapeId="0">
      <text>
        <r>
          <rPr>
            <b/>
            <sz val="9"/>
            <color indexed="81"/>
            <rFont val="Tahoma"/>
            <family val="2"/>
            <charset val="204"/>
          </rPr>
          <t>хумо нур</t>
        </r>
      </text>
    </comment>
    <comment ref="Q444" authorId="0" shapeId="0">
      <text>
        <r>
          <rPr>
            <b/>
            <sz val="9"/>
            <color indexed="81"/>
            <rFont val="Tahoma"/>
            <family val="2"/>
            <charset val="204"/>
          </rPr>
          <t>вектор пр 430,0</t>
        </r>
      </text>
    </comment>
    <comment ref="P467" authorId="0" shapeId="0">
      <text>
        <r>
          <rPr>
            <b/>
            <sz val="9"/>
            <color indexed="81"/>
            <rFont val="Tahoma"/>
            <family val="2"/>
            <charset val="204"/>
          </rPr>
          <t>хумо нур</t>
        </r>
      </text>
    </comment>
    <comment ref="P468" authorId="0" shapeId="0">
      <text>
        <r>
          <rPr>
            <b/>
            <sz val="9"/>
            <color indexed="81"/>
            <rFont val="Tahoma"/>
            <family val="2"/>
            <charset val="204"/>
          </rPr>
          <t>хумо нур</t>
        </r>
      </text>
    </comment>
    <comment ref="N477" authorId="0" shapeId="0">
      <text>
        <r>
          <rPr>
            <b/>
            <sz val="9"/>
            <color indexed="81"/>
            <rFont val="Tahoma"/>
            <family val="2"/>
            <charset val="204"/>
          </rPr>
          <t>200$ курс 12350</t>
        </r>
      </text>
    </comment>
    <comment ref="N491" authorId="1" shapeId="0">
      <text>
        <r>
          <rPr>
            <b/>
            <sz val="9"/>
            <color indexed="81"/>
            <rFont val="Tahoma"/>
            <family val="2"/>
            <charset val="204"/>
          </rPr>
          <t>TEXNO:</t>
        </r>
        <r>
          <rPr>
            <sz val="9"/>
            <color indexed="81"/>
            <rFont val="Tahoma"/>
            <family val="2"/>
            <charset val="204"/>
          </rPr>
          <t xml:space="preserve">
7000$ по курсу 12410</t>
        </r>
      </text>
    </comment>
    <comment ref="Q523" authorId="0" shapeId="0">
      <text>
        <r>
          <rPr>
            <b/>
            <sz val="9"/>
            <color indexed="81"/>
            <rFont val="Tahoma"/>
            <family val="2"/>
            <charset val="204"/>
          </rPr>
          <t>хумо нур 5000,0</t>
        </r>
      </text>
    </comment>
    <comment ref="N538" authorId="0" shapeId="0">
      <text>
        <r>
          <rPr>
            <b/>
            <sz val="9"/>
            <color indexed="81"/>
            <rFont val="Tahoma"/>
            <family val="2"/>
            <charset val="204"/>
          </rPr>
          <t>600$ курс 12400</t>
        </r>
      </text>
    </comment>
    <comment ref="N539" authorId="0" shapeId="0">
      <text>
        <r>
          <rPr>
            <b/>
            <sz val="9"/>
            <color indexed="81"/>
            <rFont val="Tahoma"/>
            <family val="2"/>
            <charset val="204"/>
          </rPr>
          <t>600$ курс 12400</t>
        </r>
      </text>
    </comment>
    <comment ref="N540" authorId="0" shapeId="0">
      <text>
        <r>
          <rPr>
            <b/>
            <sz val="9"/>
            <color indexed="81"/>
            <rFont val="Tahoma"/>
            <family val="2"/>
            <charset val="204"/>
          </rPr>
          <t>600$ курс 12400</t>
        </r>
      </text>
    </comment>
    <comment ref="W544" authorId="0" shapeId="0">
      <text>
        <r>
          <rPr>
            <b/>
            <sz val="9"/>
            <color indexed="81"/>
            <rFont val="Tahoma"/>
            <family val="2"/>
            <charset val="204"/>
          </rPr>
          <t>пп дан</t>
        </r>
      </text>
    </comment>
    <comment ref="N641" authorId="0" shapeId="0">
      <text>
        <r>
          <rPr>
            <b/>
            <sz val="9"/>
            <color indexed="81"/>
            <rFont val="Tahoma"/>
            <family val="2"/>
            <charset val="204"/>
          </rPr>
          <t>100$ курс 12350</t>
        </r>
      </text>
    </comment>
    <comment ref="N649" authorId="0" shapeId="0">
      <text>
        <r>
          <rPr>
            <b/>
            <sz val="9"/>
            <color indexed="81"/>
            <rFont val="Tahoma"/>
            <family val="2"/>
            <charset val="204"/>
          </rPr>
          <t xml:space="preserve">100$курс 12350
</t>
        </r>
      </text>
    </comment>
    <comment ref="N705" authorId="1" shapeId="0">
      <text>
        <r>
          <rPr>
            <b/>
            <sz val="9"/>
            <color indexed="81"/>
            <rFont val="Tahoma"/>
            <family val="2"/>
            <charset val="204"/>
          </rPr>
          <t>TEXNO:</t>
        </r>
        <r>
          <rPr>
            <sz val="9"/>
            <color indexed="81"/>
            <rFont val="Tahoma"/>
            <family val="2"/>
            <charset val="204"/>
          </rPr>
          <t xml:space="preserve">
7000$ по курсу 12410
</t>
        </r>
      </text>
    </comment>
    <comment ref="M708" authorId="0" shapeId="0">
      <text>
        <r>
          <rPr>
            <b/>
            <sz val="9"/>
            <color indexed="81"/>
            <rFont val="Tahoma"/>
            <family val="2"/>
            <charset val="204"/>
          </rPr>
          <t>5000$ курс 12400</t>
        </r>
      </text>
    </comment>
    <comment ref="M709" authorId="0" shapeId="0">
      <text>
        <r>
          <rPr>
            <b/>
            <sz val="9"/>
            <color indexed="81"/>
            <rFont val="Tahoma"/>
            <family val="2"/>
            <charset val="204"/>
          </rPr>
          <t>5000$ курс 12400</t>
        </r>
      </text>
    </comment>
    <comment ref="M710" authorId="0" shapeId="0">
      <text>
        <r>
          <rPr>
            <b/>
            <sz val="9"/>
            <color indexed="81"/>
            <rFont val="Tahoma"/>
            <family val="2"/>
            <charset val="204"/>
          </rPr>
          <t>5000$ курс 12400</t>
        </r>
      </text>
    </comment>
    <comment ref="N769" authorId="0" shapeId="0">
      <text>
        <r>
          <rPr>
            <b/>
            <sz val="9"/>
            <color indexed="81"/>
            <rFont val="Tahoma"/>
            <family val="2"/>
            <charset val="204"/>
          </rPr>
          <t>400 $ Курс 12400</t>
        </r>
      </text>
    </comment>
    <comment ref="N770" authorId="0" shapeId="0">
      <text>
        <r>
          <rPr>
            <b/>
            <sz val="9"/>
            <color indexed="81"/>
            <rFont val="Tahoma"/>
            <family val="2"/>
            <charset val="204"/>
          </rPr>
          <t>Basys:</t>
        </r>
        <r>
          <rPr>
            <sz val="9"/>
            <color indexed="81"/>
            <rFont val="Tahoma"/>
            <family val="2"/>
            <charset val="204"/>
          </rPr>
          <t xml:space="preserve">
400 $ Курс 12400</t>
        </r>
      </text>
    </comment>
    <comment ref="P772" authorId="0" shapeId="0">
      <text>
        <r>
          <rPr>
            <b/>
            <sz val="9"/>
            <color indexed="81"/>
            <rFont val="Tahoma"/>
            <family val="2"/>
            <charset val="204"/>
          </rPr>
          <t>силвер стар</t>
        </r>
      </text>
    </comment>
    <comment ref="N816" authorId="0" shapeId="0">
      <text>
        <r>
          <rPr>
            <b/>
            <sz val="9"/>
            <color indexed="81"/>
            <rFont val="Tahoma"/>
            <family val="2"/>
            <charset val="204"/>
          </rPr>
          <t xml:space="preserve">200$ курс 12400
</t>
        </r>
      </text>
    </comment>
    <comment ref="N854" authorId="1" shapeId="0">
      <text>
        <r>
          <rPr>
            <b/>
            <sz val="9"/>
            <color indexed="81"/>
            <rFont val="Tahoma"/>
            <family val="2"/>
            <charset val="204"/>
          </rPr>
          <t>TEXNO:</t>
        </r>
        <r>
          <rPr>
            <sz val="9"/>
            <color indexed="81"/>
            <rFont val="Tahoma"/>
            <family val="2"/>
            <charset val="204"/>
          </rPr>
          <t xml:space="preserve">
7000$ по курсу 12410
</t>
        </r>
      </text>
    </comment>
    <comment ref="N860" authorId="0" shapeId="0">
      <text>
        <r>
          <rPr>
            <sz val="9"/>
            <color indexed="81"/>
            <rFont val="Tahoma"/>
            <family val="2"/>
            <charset val="204"/>
          </rPr>
          <t xml:space="preserve">400 $ Курс 12400
</t>
        </r>
      </text>
    </comment>
    <comment ref="N908" authorId="0" shapeId="0">
      <text>
        <r>
          <rPr>
            <b/>
            <sz val="9"/>
            <color indexed="81"/>
            <rFont val="Tahoma"/>
            <family val="2"/>
            <charset val="204"/>
          </rPr>
          <t>400 $ курс 12400</t>
        </r>
      </text>
    </comment>
    <comment ref="N923" authorId="1" shapeId="0">
      <text>
        <r>
          <rPr>
            <b/>
            <sz val="9"/>
            <color indexed="81"/>
            <rFont val="Tahoma"/>
            <family val="2"/>
            <charset val="204"/>
          </rPr>
          <t>TEXNO:</t>
        </r>
        <r>
          <rPr>
            <sz val="9"/>
            <color indexed="81"/>
            <rFont val="Tahoma"/>
            <family val="2"/>
            <charset val="204"/>
          </rPr>
          <t xml:space="preserve">
200$ курс 12350
</t>
        </r>
      </text>
    </comment>
    <comment ref="Q923" authorId="1" shapeId="0">
      <text>
        <r>
          <rPr>
            <b/>
            <sz val="9"/>
            <color indexed="81"/>
            <rFont val="Tahoma"/>
            <family val="2"/>
            <charset val="204"/>
          </rPr>
          <t>TEXNO:</t>
        </r>
        <r>
          <rPr>
            <sz val="9"/>
            <color indexed="81"/>
            <rFont val="Tahoma"/>
            <family val="2"/>
            <charset val="204"/>
          </rPr>
          <t xml:space="preserve">
200 курс 12350
</t>
        </r>
      </text>
    </comment>
    <comment ref="N942" authorId="1" shapeId="0">
      <text>
        <r>
          <rPr>
            <b/>
            <sz val="9"/>
            <color indexed="81"/>
            <rFont val="Tahoma"/>
            <family val="2"/>
            <charset val="204"/>
          </rPr>
          <t>TEXNO:</t>
        </r>
        <r>
          <rPr>
            <sz val="9"/>
            <color indexed="81"/>
            <rFont val="Tahoma"/>
            <family val="2"/>
            <charset val="204"/>
          </rPr>
          <t xml:space="preserve">
200$ по курсу 12400
</t>
        </r>
      </text>
    </comment>
    <comment ref="N958" authorId="0" shapeId="0">
      <text>
        <r>
          <rPr>
            <sz val="9"/>
            <color indexed="81"/>
            <rFont val="Tahoma"/>
            <family val="2"/>
            <charset val="204"/>
          </rPr>
          <t>400 $ курс 12400</t>
        </r>
      </text>
    </comment>
    <comment ref="N959" authorId="0" shapeId="0">
      <text>
        <r>
          <rPr>
            <b/>
            <sz val="9"/>
            <color indexed="81"/>
            <rFont val="Tahoma"/>
            <family val="2"/>
            <charset val="204"/>
          </rPr>
          <t>400 $ курс 12400</t>
        </r>
      </text>
    </comment>
    <comment ref="N960" authorId="0" shapeId="0">
      <text>
        <r>
          <rPr>
            <b/>
            <sz val="9"/>
            <color indexed="81"/>
            <rFont val="Tahoma"/>
            <family val="2"/>
            <charset val="204"/>
          </rPr>
          <t>400 $ курс 12400</t>
        </r>
      </text>
    </comment>
    <comment ref="N1010" authorId="0" shapeId="0">
      <text>
        <r>
          <rPr>
            <b/>
            <sz val="9"/>
            <color indexed="81"/>
            <rFont val="Tahoma"/>
            <family val="2"/>
            <charset val="204"/>
          </rPr>
          <t>400 $ курс 12400</t>
        </r>
      </text>
    </comment>
    <comment ref="N1044" authorId="0" shapeId="0">
      <text>
        <r>
          <rPr>
            <b/>
            <sz val="9"/>
            <color indexed="81"/>
            <rFont val="Tahoma"/>
            <family val="2"/>
            <charset val="204"/>
          </rPr>
          <t>100$дан 12400курс</t>
        </r>
      </text>
    </comment>
    <comment ref="N1045" authorId="0" shapeId="0">
      <text>
        <r>
          <rPr>
            <b/>
            <sz val="9"/>
            <color indexed="81"/>
            <rFont val="Tahoma"/>
            <family val="2"/>
            <charset val="204"/>
          </rPr>
          <t>100$дан 12400курс</t>
        </r>
      </text>
    </comment>
  </commentList>
</comments>
</file>

<file path=xl/comments3.xml><?xml version="1.0" encoding="utf-8"?>
<comments xmlns="http://schemas.openxmlformats.org/spreadsheetml/2006/main">
  <authors>
    <author>Basys</author>
  </authors>
  <commentList>
    <comment ref="F10" authorId="0" shapeId="0">
      <text>
        <r>
          <rPr>
            <b/>
            <sz val="9"/>
            <color rgb="FF000000"/>
            <rFont val="Tahoma"/>
            <family val="2"/>
            <charset val="204"/>
          </rPr>
          <t>510*410 1500та алишдик фоил яна 2400та карз</t>
        </r>
      </text>
    </comment>
    <comment ref="M12" authorId="0" shapeId="0">
      <text>
        <r>
          <rPr>
            <b/>
            <sz val="9"/>
            <color indexed="81"/>
            <rFont val="Tahoma"/>
            <family val="2"/>
            <charset val="204"/>
          </rPr>
          <t>400$ курс 11350</t>
        </r>
      </text>
    </comment>
    <comment ref="M84" authorId="0" shapeId="0">
      <text>
        <r>
          <rPr>
            <b/>
            <sz val="9"/>
            <color indexed="81"/>
            <rFont val="Tahoma"/>
            <family val="2"/>
            <charset val="204"/>
          </rPr>
          <t>1200$ курс 12500</t>
        </r>
      </text>
    </comment>
    <comment ref="M140" authorId="0" shapeId="0">
      <text>
        <r>
          <rPr>
            <b/>
            <sz val="9"/>
            <color indexed="81"/>
            <rFont val="Tahoma"/>
            <family val="2"/>
            <charset val="204"/>
          </rPr>
          <t>1200$ курс 12500</t>
        </r>
      </text>
    </comment>
    <comment ref="Q227" authorId="0" shapeId="0">
      <text>
        <r>
          <rPr>
            <b/>
            <sz val="9"/>
            <color indexed="81"/>
            <rFont val="Tahoma"/>
            <family val="2"/>
            <charset val="204"/>
          </rPr>
          <t>чп тен</t>
        </r>
      </text>
    </comment>
    <comment ref="P228" authorId="0" shapeId="0">
      <text>
        <r>
          <rPr>
            <b/>
            <sz val="9"/>
            <color indexed="81"/>
            <rFont val="Tahoma"/>
            <family val="2"/>
            <charset val="204"/>
          </rPr>
          <t xml:space="preserve">чп тен
</t>
        </r>
      </text>
    </comment>
    <comment ref="Q228" authorId="0" shapeId="0">
      <text>
        <r>
          <rPr>
            <b/>
            <sz val="9"/>
            <color indexed="81"/>
            <rFont val="Tahoma"/>
            <family val="2"/>
            <charset val="204"/>
          </rPr>
          <t>чп тен</t>
        </r>
      </text>
    </comment>
    <comment ref="P229" authorId="0" shapeId="0">
      <text>
        <r>
          <rPr>
            <b/>
            <sz val="9"/>
            <color indexed="81"/>
            <rFont val="Tahoma"/>
            <family val="2"/>
            <charset val="204"/>
          </rPr>
          <t xml:space="preserve">чп тен
</t>
        </r>
      </text>
    </comment>
    <comment ref="Q229" authorId="0" shapeId="0">
      <text>
        <r>
          <rPr>
            <b/>
            <sz val="9"/>
            <color indexed="81"/>
            <rFont val="Tahoma"/>
            <family val="2"/>
            <charset val="204"/>
          </rPr>
          <t>мандарин 8000 пер</t>
        </r>
      </text>
    </comment>
    <comment ref="B254" authorId="0" shapeId="0">
      <text>
        <r>
          <rPr>
            <b/>
            <sz val="9"/>
            <color indexed="81"/>
            <rFont val="Tahoma"/>
            <family val="2"/>
            <charset val="204"/>
          </rPr>
          <t>супер пак</t>
        </r>
      </text>
    </comment>
    <comment ref="Q286" authorId="0" shapeId="0">
      <text>
        <r>
          <rPr>
            <b/>
            <sz val="9"/>
            <color indexed="81"/>
            <rFont val="Tahoma"/>
            <family val="2"/>
            <charset val="204"/>
          </rPr>
          <t>мандарин 8000 пер</t>
        </r>
      </text>
    </comment>
    <comment ref="P306" authorId="0" shapeId="0">
      <text>
        <r>
          <rPr>
            <b/>
            <sz val="9"/>
            <color indexed="81"/>
            <rFont val="Tahoma"/>
            <family val="2"/>
            <charset val="204"/>
          </rPr>
          <t>винч 4404 переч</t>
        </r>
      </text>
    </comment>
    <comment ref="Q306" authorId="0" shapeId="0">
      <text>
        <r>
          <rPr>
            <b/>
            <sz val="9"/>
            <color indexed="81"/>
            <rFont val="Tahoma"/>
            <family val="2"/>
            <charset val="204"/>
          </rPr>
          <t>мандарин 8000 пер</t>
        </r>
      </text>
    </comment>
    <comment ref="P307" authorId="0" shapeId="0">
      <text>
        <r>
          <rPr>
            <b/>
            <sz val="9"/>
            <color indexed="81"/>
            <rFont val="Tahoma"/>
            <family val="2"/>
            <charset val="204"/>
          </rPr>
          <t>винч 4404 переч</t>
        </r>
      </text>
    </comment>
    <comment ref="P308" authorId="0" shapeId="0">
      <text>
        <r>
          <rPr>
            <b/>
            <sz val="9"/>
            <color indexed="81"/>
            <rFont val="Tahoma"/>
            <family val="2"/>
            <charset val="204"/>
          </rPr>
          <t>винч 4404 переч</t>
        </r>
      </text>
    </comment>
    <comment ref="M425" authorId="0" shapeId="0">
      <text>
        <r>
          <rPr>
            <b/>
            <sz val="9"/>
            <color indexed="81"/>
            <rFont val="Tahoma"/>
            <family val="2"/>
            <charset val="204"/>
          </rPr>
          <t xml:space="preserve">800$ курс 12500
</t>
        </r>
      </text>
    </comment>
    <comment ref="N426" authorId="0" shapeId="0">
      <text>
        <r>
          <rPr>
            <b/>
            <sz val="9"/>
            <color indexed="81"/>
            <rFont val="Tahoma"/>
            <family val="2"/>
            <charset val="204"/>
          </rPr>
          <t>7000$ курс 12560</t>
        </r>
        <r>
          <rPr>
            <sz val="9"/>
            <color indexed="81"/>
            <rFont val="Tahoma"/>
            <family val="2"/>
            <charset val="204"/>
          </rPr>
          <t xml:space="preserve">
</t>
        </r>
      </text>
    </comment>
    <comment ref="P455" authorId="0" shapeId="0">
      <text>
        <r>
          <rPr>
            <b/>
            <sz val="9"/>
            <color indexed="81"/>
            <rFont val="Tahoma"/>
            <family val="2"/>
            <charset val="204"/>
          </rPr>
          <t>винч 4404 переч</t>
        </r>
      </text>
    </comment>
    <comment ref="M505" authorId="0" shapeId="0">
      <text>
        <r>
          <rPr>
            <b/>
            <sz val="9"/>
            <color indexed="81"/>
            <rFont val="Tahoma"/>
            <family val="2"/>
            <charset val="204"/>
          </rPr>
          <t>1400$ курс 12600</t>
        </r>
      </text>
    </comment>
    <comment ref="M601" authorId="0" shapeId="0">
      <text>
        <r>
          <rPr>
            <b/>
            <sz val="9"/>
            <color indexed="81"/>
            <rFont val="Tahoma"/>
            <family val="2"/>
            <charset val="204"/>
          </rPr>
          <t xml:space="preserve">600$ курс 12450
</t>
        </r>
      </text>
    </comment>
    <comment ref="N610" authorId="0" shapeId="0">
      <text>
        <r>
          <rPr>
            <b/>
            <sz val="9"/>
            <color indexed="81"/>
            <rFont val="Tahoma"/>
            <family val="2"/>
            <charset val="204"/>
          </rPr>
          <t>100$ ва 187,0</t>
        </r>
      </text>
    </comment>
    <comment ref="M623" authorId="0" shapeId="0">
      <text>
        <r>
          <rPr>
            <b/>
            <sz val="9"/>
            <color indexed="81"/>
            <rFont val="Tahoma"/>
            <family val="2"/>
            <charset val="204"/>
          </rPr>
          <t>600$ курс 12500</t>
        </r>
      </text>
    </comment>
    <comment ref="N640" authorId="0" shapeId="0">
      <text>
        <r>
          <rPr>
            <b/>
            <sz val="9"/>
            <color indexed="81"/>
            <rFont val="Tahoma"/>
            <family val="2"/>
            <charset val="204"/>
          </rPr>
          <t>7000$ курс 12560</t>
        </r>
      </text>
    </comment>
    <comment ref="B676" authorId="0" shapeId="0">
      <text>
        <r>
          <rPr>
            <b/>
            <sz val="9"/>
            <color indexed="81"/>
            <rFont val="Tahoma"/>
            <family val="2"/>
            <charset val="204"/>
          </rPr>
          <t xml:space="preserve">чп тен га ёпилди
</t>
        </r>
      </text>
    </comment>
    <comment ref="B690" authorId="0" shapeId="0">
      <text>
        <r>
          <rPr>
            <b/>
            <sz val="9"/>
            <color indexed="81"/>
            <rFont val="Tahoma"/>
            <family val="2"/>
            <charset val="204"/>
          </rPr>
          <t>тимур дилшод</t>
        </r>
      </text>
    </comment>
    <comment ref="B703" authorId="0" shapeId="0">
      <text>
        <r>
          <rPr>
            <b/>
            <sz val="9"/>
            <color indexed="81"/>
            <rFont val="Tahoma"/>
            <family val="2"/>
            <charset val="204"/>
          </rPr>
          <t>мандаринга ёпилган</t>
        </r>
      </text>
    </comment>
    <comment ref="B713" authorId="0" shapeId="0">
      <text>
        <r>
          <rPr>
            <b/>
            <sz val="9"/>
            <color indexed="81"/>
            <rFont val="Tahoma"/>
            <family val="2"/>
            <charset val="204"/>
          </rPr>
          <t>мандаринга ёпилган</t>
        </r>
      </text>
    </comment>
    <comment ref="B729" authorId="0" shapeId="0">
      <text>
        <r>
          <rPr>
            <b/>
            <sz val="9"/>
            <color indexed="81"/>
            <rFont val="Tahoma"/>
            <family val="2"/>
            <charset val="204"/>
          </rPr>
          <t>22,03,24 накд</t>
        </r>
      </text>
    </comment>
    <comment ref="B731" authorId="0" shapeId="0">
      <text>
        <r>
          <rPr>
            <b/>
            <sz val="9"/>
            <color indexed="81"/>
            <rFont val="Tahoma"/>
            <family val="2"/>
            <charset val="204"/>
          </rPr>
          <t>Basys:</t>
        </r>
        <r>
          <rPr>
            <sz val="9"/>
            <color indexed="81"/>
            <rFont val="Tahoma"/>
            <family val="2"/>
            <charset val="204"/>
          </rPr>
          <t xml:space="preserve">
мастерская печат услуг лам</t>
        </r>
      </text>
    </comment>
    <comment ref="B733" authorId="0" shapeId="0">
      <text>
        <r>
          <rPr>
            <b/>
            <sz val="9"/>
            <color indexed="81"/>
            <rFont val="Tahoma"/>
            <family val="2"/>
            <charset val="204"/>
          </rPr>
          <t>22,03,24 накд</t>
        </r>
        <r>
          <rPr>
            <sz val="9"/>
            <color indexed="81"/>
            <rFont val="Tahoma"/>
            <family val="2"/>
            <charset val="204"/>
          </rPr>
          <t xml:space="preserve">
</t>
        </r>
      </text>
    </comment>
    <comment ref="B739" authorId="0" shapeId="0">
      <text>
        <r>
          <rPr>
            <b/>
            <sz val="9"/>
            <color indexed="81"/>
            <rFont val="Tahoma"/>
            <family val="2"/>
            <charset val="204"/>
          </rPr>
          <t>22,03,24 накд</t>
        </r>
      </text>
    </comment>
    <comment ref="B744" authorId="0" shapeId="0">
      <text>
        <r>
          <rPr>
            <b/>
            <sz val="9"/>
            <color indexed="81"/>
            <rFont val="Tahoma"/>
            <family val="2"/>
            <charset val="204"/>
          </rPr>
          <t>22,03,24 накд</t>
        </r>
      </text>
    </comment>
    <comment ref="M744" authorId="0" shapeId="0">
      <text>
        <r>
          <rPr>
            <b/>
            <sz val="9"/>
            <color indexed="81"/>
            <rFont val="Tahoma"/>
            <family val="2"/>
            <charset val="204"/>
          </rPr>
          <t>600$курс 12500</t>
        </r>
      </text>
    </comment>
    <comment ref="B745" authorId="0" shapeId="0">
      <text>
        <r>
          <rPr>
            <b/>
            <sz val="9"/>
            <color indexed="81"/>
            <rFont val="Tahoma"/>
            <family val="2"/>
            <charset val="204"/>
          </rPr>
          <t>22,03,24 накд</t>
        </r>
      </text>
    </comment>
    <comment ref="B746" authorId="0" shapeId="0">
      <text>
        <r>
          <rPr>
            <b/>
            <sz val="9"/>
            <color indexed="81"/>
            <rFont val="Tahoma"/>
            <family val="2"/>
            <charset val="204"/>
          </rPr>
          <t>22,03,24 накд</t>
        </r>
      </text>
    </comment>
    <comment ref="B748" authorId="0" shapeId="0">
      <text>
        <r>
          <rPr>
            <b/>
            <sz val="9"/>
            <color indexed="81"/>
            <rFont val="Tahoma"/>
            <family val="2"/>
            <charset val="204"/>
          </rPr>
          <t>22,03,24 накд</t>
        </r>
      </text>
    </comment>
    <comment ref="B751" authorId="0" shapeId="0">
      <text>
        <r>
          <rPr>
            <b/>
            <sz val="9"/>
            <color indexed="81"/>
            <rFont val="Tahoma"/>
            <family val="2"/>
            <charset val="204"/>
          </rPr>
          <t>22,03,24 накд</t>
        </r>
      </text>
    </comment>
    <comment ref="B752" authorId="0" shapeId="0">
      <text>
        <r>
          <rPr>
            <b/>
            <sz val="9"/>
            <color indexed="81"/>
            <rFont val="Tahoma"/>
            <family val="2"/>
            <charset val="204"/>
          </rPr>
          <t>22,03,24 накд</t>
        </r>
      </text>
    </comment>
    <comment ref="B753" authorId="0" shapeId="0">
      <text>
        <r>
          <rPr>
            <b/>
            <sz val="9"/>
            <color indexed="81"/>
            <rFont val="Tahoma"/>
            <family val="2"/>
            <charset val="204"/>
          </rPr>
          <t>22,03,24 накд</t>
        </r>
      </text>
    </comment>
    <comment ref="I755" authorId="0" shapeId="0">
      <text>
        <r>
          <rPr>
            <b/>
            <sz val="9"/>
            <color indexed="81"/>
            <rFont val="Tahoma"/>
            <family val="2"/>
            <charset val="204"/>
          </rPr>
          <t xml:space="preserve">полиграф 1,04,24 холатига 474,0 карз
</t>
        </r>
      </text>
    </comment>
    <comment ref="B757" authorId="0" shapeId="0">
      <text>
        <r>
          <rPr>
            <b/>
            <sz val="9"/>
            <color indexed="81"/>
            <rFont val="Tahoma"/>
            <family val="2"/>
            <charset val="204"/>
          </rPr>
          <t>22,03,24 накд</t>
        </r>
      </text>
    </comment>
    <comment ref="B759" authorId="0" shapeId="0">
      <text>
        <r>
          <rPr>
            <b/>
            <sz val="9"/>
            <color indexed="81"/>
            <rFont val="Tahoma"/>
            <family val="2"/>
            <charset val="204"/>
          </rPr>
          <t>22,03,24 накд</t>
        </r>
      </text>
    </comment>
    <comment ref="B760" authorId="0" shapeId="0">
      <text>
        <r>
          <rPr>
            <b/>
            <sz val="9"/>
            <color indexed="81"/>
            <rFont val="Tahoma"/>
            <family val="2"/>
            <charset val="204"/>
          </rPr>
          <t>22,03,24 накд</t>
        </r>
      </text>
    </comment>
    <comment ref="B761" authorId="0" shapeId="0">
      <text>
        <r>
          <rPr>
            <b/>
            <sz val="9"/>
            <color indexed="81"/>
            <rFont val="Tahoma"/>
            <family val="2"/>
            <charset val="204"/>
          </rPr>
          <t>22,03,24 накд</t>
        </r>
      </text>
    </comment>
    <comment ref="B762" authorId="0" shapeId="0">
      <text>
        <r>
          <rPr>
            <b/>
            <sz val="9"/>
            <color indexed="81"/>
            <rFont val="Tahoma"/>
            <family val="2"/>
            <charset val="204"/>
          </rPr>
          <t>22,03,24 накд</t>
        </r>
      </text>
    </comment>
    <comment ref="B763" authorId="0" shapeId="0">
      <text>
        <r>
          <rPr>
            <b/>
            <sz val="9"/>
            <color indexed="81"/>
            <rFont val="Tahoma"/>
            <family val="2"/>
            <charset val="204"/>
          </rPr>
          <t>22,03,24 накд</t>
        </r>
        <r>
          <rPr>
            <sz val="9"/>
            <color indexed="81"/>
            <rFont val="Tahoma"/>
            <family val="2"/>
            <charset val="204"/>
          </rPr>
          <t xml:space="preserve">
</t>
        </r>
      </text>
    </comment>
    <comment ref="B766" authorId="0" shapeId="0">
      <text>
        <r>
          <rPr>
            <b/>
            <sz val="9"/>
            <color indexed="81"/>
            <rFont val="Tahoma"/>
            <family val="2"/>
            <charset val="204"/>
          </rPr>
          <t xml:space="preserve">винч </t>
        </r>
      </text>
    </comment>
    <comment ref="B767" authorId="0" shapeId="0">
      <text>
        <r>
          <rPr>
            <b/>
            <sz val="9"/>
            <color indexed="81"/>
            <rFont val="Tahoma"/>
            <family val="2"/>
            <charset val="204"/>
          </rPr>
          <t>22,03,24 накд</t>
        </r>
      </text>
    </comment>
    <comment ref="B768" authorId="0" shapeId="0">
      <text>
        <r>
          <rPr>
            <b/>
            <sz val="9"/>
            <color indexed="81"/>
            <rFont val="Tahoma"/>
            <family val="2"/>
            <charset val="204"/>
          </rPr>
          <t>22,03,24 накд</t>
        </r>
        <r>
          <rPr>
            <sz val="9"/>
            <color indexed="81"/>
            <rFont val="Tahoma"/>
            <family val="2"/>
            <charset val="204"/>
          </rPr>
          <t xml:space="preserve">
</t>
        </r>
      </text>
    </comment>
    <comment ref="B770" authorId="0" shapeId="0">
      <text>
        <r>
          <rPr>
            <b/>
            <sz val="9"/>
            <color indexed="81"/>
            <rFont val="Tahoma"/>
            <family val="2"/>
            <charset val="204"/>
          </rPr>
          <t>22,03,24 накд</t>
        </r>
      </text>
    </comment>
    <comment ref="B772" authorId="0" shapeId="0">
      <text>
        <r>
          <rPr>
            <b/>
            <sz val="9"/>
            <color indexed="81"/>
            <rFont val="Tahoma"/>
            <family val="2"/>
            <charset val="204"/>
          </rPr>
          <t>22,03,24 накд</t>
        </r>
      </text>
    </comment>
    <comment ref="B773" authorId="0" shapeId="0">
      <text>
        <r>
          <rPr>
            <b/>
            <sz val="9"/>
            <color indexed="81"/>
            <rFont val="Tahoma"/>
            <family val="2"/>
            <charset val="204"/>
          </rPr>
          <t>22,03,24 накд</t>
        </r>
      </text>
    </comment>
    <comment ref="B775" authorId="0" shapeId="0">
      <text>
        <r>
          <rPr>
            <b/>
            <sz val="9"/>
            <color indexed="81"/>
            <rFont val="Tahoma"/>
            <family val="2"/>
            <charset val="204"/>
          </rPr>
          <t>22,03,24 накд</t>
        </r>
      </text>
    </comment>
    <comment ref="B776" authorId="0" shapeId="0">
      <text>
        <r>
          <rPr>
            <b/>
            <sz val="9"/>
            <color indexed="81"/>
            <rFont val="Tahoma"/>
            <family val="2"/>
            <charset val="204"/>
          </rPr>
          <t>22,03,24 накд</t>
        </r>
      </text>
    </comment>
    <comment ref="B777" authorId="0" shapeId="0">
      <text>
        <r>
          <rPr>
            <b/>
            <sz val="9"/>
            <color indexed="81"/>
            <rFont val="Tahoma"/>
            <family val="2"/>
            <charset val="204"/>
          </rPr>
          <t>22,03,24 накд</t>
        </r>
      </text>
    </comment>
    <comment ref="B778" authorId="0" shapeId="0">
      <text>
        <r>
          <rPr>
            <b/>
            <sz val="9"/>
            <color indexed="81"/>
            <rFont val="Tahoma"/>
            <family val="2"/>
            <charset val="204"/>
          </rPr>
          <t>22,03,24 накд</t>
        </r>
        <r>
          <rPr>
            <sz val="9"/>
            <color indexed="81"/>
            <rFont val="Tahoma"/>
            <family val="2"/>
            <charset val="204"/>
          </rPr>
          <t xml:space="preserve">
</t>
        </r>
      </text>
    </comment>
    <comment ref="M778" authorId="0" shapeId="0">
      <text>
        <r>
          <rPr>
            <b/>
            <sz val="9"/>
            <color indexed="81"/>
            <rFont val="Tahoma"/>
            <family val="2"/>
            <charset val="204"/>
          </rPr>
          <t>300$ курс 12500 16,03,24</t>
        </r>
      </text>
    </comment>
    <comment ref="B780" authorId="0" shapeId="0">
      <text>
        <r>
          <rPr>
            <b/>
            <sz val="9"/>
            <color indexed="81"/>
            <rFont val="Tahoma"/>
            <family val="2"/>
            <charset val="204"/>
          </rPr>
          <t>22,03,24 накд</t>
        </r>
        <r>
          <rPr>
            <sz val="9"/>
            <color indexed="81"/>
            <rFont val="Tahoma"/>
            <family val="2"/>
            <charset val="204"/>
          </rPr>
          <t xml:space="preserve">
</t>
        </r>
      </text>
    </comment>
    <comment ref="B781" authorId="0" shapeId="0">
      <text>
        <r>
          <rPr>
            <b/>
            <sz val="9"/>
            <color indexed="81"/>
            <rFont val="Tahoma"/>
            <family val="2"/>
            <charset val="204"/>
          </rPr>
          <t>22,03,24 накд</t>
        </r>
      </text>
    </comment>
    <comment ref="B782" authorId="0" shapeId="0">
      <text>
        <r>
          <rPr>
            <b/>
            <sz val="9"/>
            <color indexed="81"/>
            <rFont val="Tahoma"/>
            <family val="2"/>
            <charset val="204"/>
          </rPr>
          <t>22,03,24 накд</t>
        </r>
      </text>
    </comment>
    <comment ref="B784" authorId="0" shapeId="0">
      <text>
        <r>
          <rPr>
            <b/>
            <sz val="9"/>
            <color indexed="81"/>
            <rFont val="Tahoma"/>
            <family val="2"/>
            <charset val="204"/>
          </rPr>
          <t>22,03,24 накд</t>
        </r>
        <r>
          <rPr>
            <sz val="9"/>
            <color indexed="81"/>
            <rFont val="Tahoma"/>
            <family val="2"/>
            <charset val="204"/>
          </rPr>
          <t xml:space="preserve">
</t>
        </r>
      </text>
    </comment>
    <comment ref="B785" authorId="0" shapeId="0">
      <text>
        <r>
          <rPr>
            <b/>
            <sz val="9"/>
            <color indexed="81"/>
            <rFont val="Tahoma"/>
            <family val="2"/>
            <charset val="204"/>
          </rPr>
          <t>22,03,24 накд</t>
        </r>
      </text>
    </comment>
    <comment ref="B791" authorId="0" shapeId="0">
      <text>
        <r>
          <rPr>
            <b/>
            <sz val="9"/>
            <color indexed="81"/>
            <rFont val="Tahoma"/>
            <family val="2"/>
            <charset val="204"/>
          </rPr>
          <t>22,03,24 накд</t>
        </r>
        <r>
          <rPr>
            <sz val="9"/>
            <color indexed="81"/>
            <rFont val="Tahoma"/>
            <family val="2"/>
            <charset val="204"/>
          </rPr>
          <t xml:space="preserve">
</t>
        </r>
      </text>
    </comment>
    <comment ref="B792" authorId="0" shapeId="0">
      <text>
        <r>
          <rPr>
            <b/>
            <sz val="9"/>
            <color indexed="81"/>
            <rFont val="Tahoma"/>
            <family val="2"/>
            <charset val="204"/>
          </rPr>
          <t>22,03,24 накд</t>
        </r>
        <r>
          <rPr>
            <sz val="9"/>
            <color indexed="81"/>
            <rFont val="Tahoma"/>
            <family val="2"/>
            <charset val="204"/>
          </rPr>
          <t xml:space="preserve">
</t>
        </r>
      </text>
    </comment>
    <comment ref="B794" authorId="0" shapeId="0">
      <text>
        <r>
          <rPr>
            <b/>
            <sz val="9"/>
            <color indexed="81"/>
            <rFont val="Tahoma"/>
            <family val="2"/>
            <charset val="204"/>
          </rPr>
          <t>22,03,24 накд</t>
        </r>
      </text>
    </comment>
    <comment ref="B795" authorId="0" shapeId="0">
      <text>
        <r>
          <rPr>
            <b/>
            <sz val="9"/>
            <color indexed="81"/>
            <rFont val="Tahoma"/>
            <family val="2"/>
            <charset val="204"/>
          </rPr>
          <t>22,03,24 накд</t>
        </r>
      </text>
    </comment>
    <comment ref="B796" authorId="0" shapeId="0">
      <text>
        <r>
          <rPr>
            <b/>
            <sz val="9"/>
            <color indexed="81"/>
            <rFont val="Tahoma"/>
            <family val="2"/>
            <charset val="204"/>
          </rPr>
          <t>22,03,24 накд</t>
        </r>
      </text>
    </comment>
    <comment ref="B798" authorId="0" shapeId="0">
      <text>
        <r>
          <rPr>
            <sz val="9"/>
            <color indexed="81"/>
            <rFont val="Tahoma"/>
            <family val="2"/>
            <charset val="204"/>
          </rPr>
          <t xml:space="preserve">дамир
</t>
        </r>
      </text>
    </comment>
    <comment ref="B799" authorId="0" shapeId="0">
      <text>
        <r>
          <rPr>
            <b/>
            <sz val="9"/>
            <color indexed="81"/>
            <rFont val="Tahoma"/>
            <family val="2"/>
            <charset val="204"/>
          </rPr>
          <t>22,03,24 накд</t>
        </r>
      </text>
    </comment>
    <comment ref="B800" authorId="0" shapeId="0">
      <text>
        <r>
          <rPr>
            <b/>
            <sz val="9"/>
            <color indexed="81"/>
            <rFont val="Tahoma"/>
            <family val="2"/>
            <charset val="204"/>
          </rPr>
          <t>22,03,24 накд</t>
        </r>
      </text>
    </comment>
    <comment ref="B806" authorId="0" shapeId="0">
      <text>
        <r>
          <rPr>
            <b/>
            <sz val="9"/>
            <color indexed="81"/>
            <rFont val="Tahoma"/>
            <family val="2"/>
            <charset val="204"/>
          </rPr>
          <t>22,03,24 накд</t>
        </r>
      </text>
    </comment>
    <comment ref="B808" authorId="0" shapeId="0">
      <text>
        <r>
          <rPr>
            <b/>
            <sz val="9"/>
            <color indexed="81"/>
            <rFont val="Tahoma"/>
            <family val="2"/>
            <charset val="204"/>
          </rPr>
          <t>26,03,24 накд</t>
        </r>
      </text>
    </comment>
    <comment ref="B811" authorId="0" shapeId="0">
      <text>
        <r>
          <rPr>
            <b/>
            <sz val="9"/>
            <color indexed="81"/>
            <rFont val="Tahoma"/>
            <family val="2"/>
            <charset val="204"/>
          </rPr>
          <t>22,03,24 накд</t>
        </r>
      </text>
    </comment>
    <comment ref="B812" authorId="0" shapeId="0">
      <text>
        <r>
          <rPr>
            <b/>
            <sz val="9"/>
            <color indexed="81"/>
            <rFont val="Tahoma"/>
            <family val="2"/>
            <charset val="204"/>
          </rPr>
          <t>22,03,24 накд</t>
        </r>
      </text>
    </comment>
    <comment ref="B813" authorId="0" shapeId="0">
      <text>
        <r>
          <rPr>
            <b/>
            <sz val="9"/>
            <color indexed="81"/>
            <rFont val="Tahoma"/>
            <family val="2"/>
            <charset val="204"/>
          </rPr>
          <t>22,03,24 накд</t>
        </r>
        <r>
          <rPr>
            <sz val="9"/>
            <color indexed="81"/>
            <rFont val="Tahoma"/>
            <family val="2"/>
            <charset val="204"/>
          </rPr>
          <t xml:space="preserve">
</t>
        </r>
      </text>
    </comment>
    <comment ref="B814" authorId="0" shapeId="0">
      <text>
        <r>
          <rPr>
            <b/>
            <sz val="9"/>
            <color indexed="81"/>
            <rFont val="Tahoma"/>
            <family val="2"/>
            <charset val="204"/>
          </rPr>
          <t>22,03,24 накд</t>
        </r>
      </text>
    </comment>
    <comment ref="B815" authorId="0" shapeId="0">
      <text>
        <r>
          <rPr>
            <b/>
            <sz val="9"/>
            <color indexed="81"/>
            <rFont val="Tahoma"/>
            <family val="2"/>
            <charset val="204"/>
          </rPr>
          <t>22,03,24 накд</t>
        </r>
        <r>
          <rPr>
            <sz val="9"/>
            <color indexed="81"/>
            <rFont val="Tahoma"/>
            <family val="2"/>
            <charset val="204"/>
          </rPr>
          <t xml:space="preserve">
</t>
        </r>
      </text>
    </comment>
    <comment ref="B816" authorId="0" shapeId="0">
      <text>
        <r>
          <rPr>
            <b/>
            <sz val="9"/>
            <color indexed="81"/>
            <rFont val="Tahoma"/>
            <family val="2"/>
            <charset val="204"/>
          </rPr>
          <t>22,03,24 накд</t>
        </r>
      </text>
    </comment>
    <comment ref="B817" authorId="0" shapeId="0">
      <text>
        <r>
          <rPr>
            <b/>
            <sz val="9"/>
            <color indexed="81"/>
            <rFont val="Tahoma"/>
            <family val="2"/>
            <charset val="204"/>
          </rPr>
          <t>22,03,24 накд</t>
        </r>
      </text>
    </comment>
    <comment ref="B818" authorId="0" shapeId="0">
      <text>
        <r>
          <rPr>
            <b/>
            <sz val="9"/>
            <color indexed="81"/>
            <rFont val="Tahoma"/>
            <family val="2"/>
            <charset val="204"/>
          </rPr>
          <t>22,03,24 накд</t>
        </r>
      </text>
    </comment>
    <comment ref="B819" authorId="0" shapeId="0">
      <text>
        <r>
          <rPr>
            <b/>
            <sz val="9"/>
            <color indexed="81"/>
            <rFont val="Tahoma"/>
            <family val="2"/>
            <charset val="204"/>
          </rPr>
          <t>22,03,24 накд</t>
        </r>
      </text>
    </comment>
    <comment ref="B827" authorId="0" shapeId="0">
      <text>
        <r>
          <rPr>
            <b/>
            <sz val="9"/>
            <color indexed="81"/>
            <rFont val="Tahoma"/>
            <family val="2"/>
            <charset val="204"/>
          </rPr>
          <t>22,03,24 накд</t>
        </r>
        <r>
          <rPr>
            <sz val="9"/>
            <color indexed="81"/>
            <rFont val="Tahoma"/>
            <family val="2"/>
            <charset val="204"/>
          </rPr>
          <t xml:space="preserve">
</t>
        </r>
      </text>
    </comment>
    <comment ref="B829" authorId="0" shapeId="0">
      <text>
        <r>
          <rPr>
            <b/>
            <sz val="9"/>
            <color indexed="81"/>
            <rFont val="Tahoma"/>
            <family val="2"/>
            <charset val="204"/>
          </rPr>
          <t>22,03,24 накд</t>
        </r>
      </text>
    </comment>
    <comment ref="B830" authorId="0" shapeId="0">
      <text>
        <r>
          <rPr>
            <b/>
            <sz val="9"/>
            <color indexed="81"/>
            <rFont val="Tahoma"/>
            <family val="2"/>
            <charset val="204"/>
          </rPr>
          <t>22,03,24 накд</t>
        </r>
        <r>
          <rPr>
            <sz val="9"/>
            <color indexed="81"/>
            <rFont val="Tahoma"/>
            <family val="2"/>
            <charset val="204"/>
          </rPr>
          <t xml:space="preserve">
</t>
        </r>
      </text>
    </comment>
    <comment ref="B831" authorId="0" shapeId="0">
      <text>
        <r>
          <rPr>
            <b/>
            <sz val="9"/>
            <color indexed="81"/>
            <rFont val="Tahoma"/>
            <family val="2"/>
            <charset val="204"/>
          </rPr>
          <t>22,03,24 накд</t>
        </r>
      </text>
    </comment>
    <comment ref="B832" authorId="0" shapeId="0">
      <text>
        <r>
          <rPr>
            <b/>
            <sz val="9"/>
            <color indexed="81"/>
            <rFont val="Tahoma"/>
            <family val="2"/>
            <charset val="204"/>
          </rPr>
          <t>22,03,24 накд</t>
        </r>
      </text>
    </comment>
    <comment ref="B833" authorId="0" shapeId="0">
      <text>
        <r>
          <rPr>
            <b/>
            <sz val="9"/>
            <color indexed="81"/>
            <rFont val="Tahoma"/>
            <family val="2"/>
            <charset val="204"/>
          </rPr>
          <t>22,03,24 накд</t>
        </r>
      </text>
    </comment>
    <comment ref="B839" authorId="0" shapeId="0">
      <text>
        <r>
          <rPr>
            <b/>
            <sz val="9"/>
            <color indexed="81"/>
            <rFont val="Tahoma"/>
            <family val="2"/>
            <charset val="204"/>
          </rPr>
          <t>22,03,24 накд</t>
        </r>
      </text>
    </comment>
    <comment ref="B841" authorId="0" shapeId="0">
      <text>
        <r>
          <rPr>
            <b/>
            <sz val="9"/>
            <color indexed="81"/>
            <rFont val="Tahoma"/>
            <family val="2"/>
            <charset val="204"/>
          </rPr>
          <t>22,03,24 накд</t>
        </r>
      </text>
    </comment>
    <comment ref="B842" authorId="0" shapeId="0">
      <text>
        <r>
          <rPr>
            <b/>
            <sz val="9"/>
            <color indexed="81"/>
            <rFont val="Tahoma"/>
            <family val="2"/>
            <charset val="204"/>
          </rPr>
          <t>22,03,24 накд</t>
        </r>
      </text>
    </comment>
    <comment ref="B851" authorId="0" shapeId="0">
      <text>
        <r>
          <rPr>
            <b/>
            <sz val="9"/>
            <color indexed="81"/>
            <rFont val="Tahoma"/>
            <family val="2"/>
            <charset val="204"/>
          </rPr>
          <t>22,03,24 накд</t>
        </r>
        <r>
          <rPr>
            <sz val="9"/>
            <color indexed="81"/>
            <rFont val="Tahoma"/>
            <family val="2"/>
            <charset val="204"/>
          </rPr>
          <t xml:space="preserve">
</t>
        </r>
      </text>
    </comment>
    <comment ref="B853" authorId="0" shapeId="0">
      <text>
        <r>
          <rPr>
            <b/>
            <sz val="9"/>
            <color indexed="81"/>
            <rFont val="Tahoma"/>
            <family val="2"/>
            <charset val="204"/>
          </rPr>
          <t>22,03,24 накд</t>
        </r>
      </text>
    </comment>
    <comment ref="B854" authorId="0" shapeId="0">
      <text>
        <r>
          <rPr>
            <b/>
            <sz val="9"/>
            <color indexed="81"/>
            <rFont val="Tahoma"/>
            <family val="2"/>
            <charset val="204"/>
          </rPr>
          <t>26,03,24 накд</t>
        </r>
        <r>
          <rPr>
            <sz val="9"/>
            <color indexed="81"/>
            <rFont val="Tahoma"/>
            <family val="2"/>
            <charset val="204"/>
          </rPr>
          <t xml:space="preserve">
</t>
        </r>
      </text>
    </comment>
    <comment ref="B856" authorId="0" shapeId="0">
      <text>
        <r>
          <rPr>
            <b/>
            <sz val="9"/>
            <color indexed="81"/>
            <rFont val="Tahoma"/>
            <family val="2"/>
            <charset val="204"/>
          </rPr>
          <t>22,03,24 накд</t>
        </r>
      </text>
    </comment>
    <comment ref="B857" authorId="0" shapeId="0">
      <text>
        <r>
          <rPr>
            <b/>
            <sz val="9"/>
            <color indexed="81"/>
            <rFont val="Tahoma"/>
            <family val="2"/>
            <charset val="204"/>
          </rPr>
          <t>22,03,24 накд</t>
        </r>
        <r>
          <rPr>
            <sz val="9"/>
            <color indexed="81"/>
            <rFont val="Tahoma"/>
            <family val="2"/>
            <charset val="204"/>
          </rPr>
          <t xml:space="preserve">
</t>
        </r>
      </text>
    </comment>
    <comment ref="N857" authorId="0" shapeId="0">
      <text>
        <r>
          <rPr>
            <b/>
            <sz val="9"/>
            <color indexed="81"/>
            <rFont val="Tahoma"/>
            <family val="2"/>
            <charset val="204"/>
          </rPr>
          <t>200$ курс 12500</t>
        </r>
      </text>
    </comment>
    <comment ref="B858" authorId="0" shapeId="0">
      <text>
        <r>
          <rPr>
            <b/>
            <sz val="9"/>
            <color indexed="81"/>
            <rFont val="Tahoma"/>
            <family val="2"/>
            <charset val="204"/>
          </rPr>
          <t>22,03,24 накд</t>
        </r>
        <r>
          <rPr>
            <sz val="9"/>
            <color indexed="81"/>
            <rFont val="Tahoma"/>
            <family val="2"/>
            <charset val="204"/>
          </rPr>
          <t xml:space="preserve">
</t>
        </r>
      </text>
    </comment>
    <comment ref="B859" authorId="0" shapeId="0">
      <text>
        <r>
          <rPr>
            <b/>
            <sz val="9"/>
            <color indexed="81"/>
            <rFont val="Tahoma"/>
            <family val="2"/>
            <charset val="204"/>
          </rPr>
          <t>22,03,24 накд</t>
        </r>
        <r>
          <rPr>
            <sz val="9"/>
            <color indexed="81"/>
            <rFont val="Tahoma"/>
            <family val="2"/>
            <charset val="204"/>
          </rPr>
          <t xml:space="preserve">
</t>
        </r>
      </text>
    </comment>
    <comment ref="B860" authorId="0" shapeId="0">
      <text>
        <r>
          <rPr>
            <b/>
            <sz val="9"/>
            <color indexed="81"/>
            <rFont val="Tahoma"/>
            <family val="2"/>
            <charset val="204"/>
          </rPr>
          <t>22,03,24 накд</t>
        </r>
      </text>
    </comment>
    <comment ref="B861" authorId="0" shapeId="0">
      <text>
        <r>
          <rPr>
            <b/>
            <sz val="9"/>
            <color indexed="81"/>
            <rFont val="Tahoma"/>
            <family val="2"/>
            <charset val="204"/>
          </rPr>
          <t>22,03,24 накд</t>
        </r>
      </text>
    </comment>
    <comment ref="B865" authorId="0" shapeId="0">
      <text>
        <r>
          <rPr>
            <b/>
            <sz val="9"/>
            <color indexed="81"/>
            <rFont val="Tahoma"/>
            <family val="2"/>
            <charset val="204"/>
          </rPr>
          <t>22,03,24 накд</t>
        </r>
      </text>
    </comment>
    <comment ref="B872" authorId="0" shapeId="0">
      <text>
        <r>
          <rPr>
            <b/>
            <sz val="9"/>
            <color indexed="81"/>
            <rFont val="Tahoma"/>
            <family val="2"/>
            <charset val="204"/>
          </rPr>
          <t>22,03,24 накд</t>
        </r>
      </text>
    </comment>
    <comment ref="B873" authorId="0" shapeId="0">
      <text>
        <r>
          <rPr>
            <b/>
            <sz val="9"/>
            <color indexed="81"/>
            <rFont val="Tahoma"/>
            <family val="2"/>
            <charset val="204"/>
          </rPr>
          <t>22,03,24 накд</t>
        </r>
        <r>
          <rPr>
            <sz val="9"/>
            <color indexed="81"/>
            <rFont val="Tahoma"/>
            <family val="2"/>
            <charset val="204"/>
          </rPr>
          <t xml:space="preserve">
</t>
        </r>
      </text>
    </comment>
    <comment ref="B875" authorId="0" shapeId="0">
      <text>
        <r>
          <rPr>
            <b/>
            <sz val="9"/>
            <color indexed="81"/>
            <rFont val="Tahoma"/>
            <family val="2"/>
            <charset val="204"/>
          </rPr>
          <t>22,03,24 накд</t>
        </r>
        <r>
          <rPr>
            <sz val="9"/>
            <color indexed="81"/>
            <rFont val="Tahoma"/>
            <family val="2"/>
            <charset val="204"/>
          </rPr>
          <t xml:space="preserve">
</t>
        </r>
      </text>
    </comment>
    <comment ref="N875" authorId="0" shapeId="0">
      <text>
        <r>
          <rPr>
            <b/>
            <sz val="9"/>
            <color indexed="81"/>
            <rFont val="Tahoma"/>
            <family val="2"/>
            <charset val="204"/>
          </rPr>
          <t>7000$ курс 12560</t>
        </r>
        <r>
          <rPr>
            <sz val="9"/>
            <color indexed="81"/>
            <rFont val="Tahoma"/>
            <family val="2"/>
            <charset val="204"/>
          </rPr>
          <t xml:space="preserve">
</t>
        </r>
      </text>
    </comment>
    <comment ref="B876" authorId="0" shapeId="0">
      <text>
        <r>
          <rPr>
            <b/>
            <sz val="9"/>
            <color indexed="81"/>
            <rFont val="Tahoma"/>
            <family val="2"/>
            <charset val="204"/>
          </rPr>
          <t>22,03,24 накд</t>
        </r>
      </text>
    </comment>
    <comment ref="B877" authorId="0" shapeId="0">
      <text>
        <r>
          <rPr>
            <b/>
            <sz val="9"/>
            <color indexed="81"/>
            <rFont val="Tahoma"/>
            <family val="2"/>
            <charset val="204"/>
          </rPr>
          <t>22,03,24 накд</t>
        </r>
      </text>
    </comment>
    <comment ref="B878" authorId="0" shapeId="0">
      <text>
        <r>
          <rPr>
            <b/>
            <sz val="9"/>
            <color indexed="81"/>
            <rFont val="Tahoma"/>
            <family val="2"/>
            <charset val="204"/>
          </rPr>
          <t>22,03,24 накд</t>
        </r>
        <r>
          <rPr>
            <sz val="9"/>
            <color indexed="81"/>
            <rFont val="Tahoma"/>
            <family val="2"/>
            <charset val="204"/>
          </rPr>
          <t xml:space="preserve">
</t>
        </r>
      </text>
    </comment>
    <comment ref="B879" authorId="0" shapeId="0">
      <text>
        <r>
          <rPr>
            <b/>
            <sz val="9"/>
            <color indexed="81"/>
            <rFont val="Tahoma"/>
            <family val="2"/>
            <charset val="204"/>
          </rPr>
          <t>22,03,24 накд</t>
        </r>
      </text>
    </comment>
    <comment ref="B880" authorId="0" shapeId="0">
      <text>
        <r>
          <rPr>
            <b/>
            <sz val="9"/>
            <color indexed="81"/>
            <rFont val="Tahoma"/>
            <family val="2"/>
            <charset val="204"/>
          </rPr>
          <t>22,03,24 накд</t>
        </r>
      </text>
    </comment>
    <comment ref="B882" authorId="0" shapeId="0">
      <text>
        <r>
          <rPr>
            <b/>
            <sz val="9"/>
            <color indexed="81"/>
            <rFont val="Tahoma"/>
            <family val="2"/>
            <charset val="204"/>
          </rPr>
          <t>22,03,24 накд</t>
        </r>
      </text>
    </comment>
    <comment ref="B883" authorId="0" shapeId="0">
      <text>
        <r>
          <rPr>
            <b/>
            <sz val="9"/>
            <color indexed="81"/>
            <rFont val="Tahoma"/>
            <family val="2"/>
            <charset val="204"/>
          </rPr>
          <t>22,03,24 накд</t>
        </r>
      </text>
    </comment>
    <comment ref="B884" authorId="0" shapeId="0">
      <text>
        <r>
          <rPr>
            <b/>
            <sz val="9"/>
            <color indexed="81"/>
            <rFont val="Tahoma"/>
            <family val="2"/>
            <charset val="204"/>
          </rPr>
          <t>22,03,24 накд</t>
        </r>
        <r>
          <rPr>
            <sz val="9"/>
            <color indexed="81"/>
            <rFont val="Tahoma"/>
            <family val="2"/>
            <charset val="204"/>
          </rPr>
          <t xml:space="preserve">
</t>
        </r>
      </text>
    </comment>
    <comment ref="B885" authorId="0" shapeId="0">
      <text>
        <r>
          <rPr>
            <b/>
            <sz val="9"/>
            <color indexed="81"/>
            <rFont val="Tahoma"/>
            <family val="2"/>
            <charset val="204"/>
          </rPr>
          <t>22,03,24 накд</t>
        </r>
      </text>
    </comment>
    <comment ref="B917" authorId="0" shapeId="0">
      <text>
        <r>
          <rPr>
            <b/>
            <sz val="9"/>
            <color indexed="81"/>
            <rFont val="Tahoma"/>
            <family val="2"/>
            <charset val="204"/>
          </rPr>
          <t>супер пак</t>
        </r>
      </text>
    </comment>
    <comment ref="B984" authorId="0" shapeId="0">
      <text>
        <r>
          <rPr>
            <b/>
            <sz val="9"/>
            <color indexed="81"/>
            <rFont val="Tahoma"/>
            <family val="2"/>
            <charset val="204"/>
          </rPr>
          <t>супер пак</t>
        </r>
      </text>
    </comment>
    <comment ref="M992" authorId="0" shapeId="0">
      <text>
        <r>
          <rPr>
            <b/>
            <sz val="9"/>
            <color indexed="81"/>
            <rFont val="Tahoma"/>
            <family val="2"/>
            <charset val="204"/>
          </rPr>
          <t xml:space="preserve">100$ курс 12500
</t>
        </r>
      </text>
    </comment>
    <comment ref="F1005" authorId="0" shapeId="0">
      <text>
        <r>
          <rPr>
            <b/>
            <sz val="9"/>
            <color indexed="81"/>
            <rFont val="Tahoma"/>
            <family val="2"/>
            <charset val="204"/>
          </rPr>
          <t>7800 кристалга берилди
13000 епилди</t>
        </r>
      </text>
    </comment>
    <comment ref="F1015" authorId="0" shapeId="0">
      <text>
        <r>
          <rPr>
            <b/>
            <sz val="9"/>
            <color indexed="81"/>
            <rFont val="Tahoma"/>
            <family val="2"/>
            <charset val="204"/>
          </rPr>
          <t>2410та накд</t>
        </r>
      </text>
    </comment>
    <comment ref="F1018" authorId="0" shapeId="0">
      <text>
        <r>
          <rPr>
            <b/>
            <sz val="9"/>
            <color indexed="81"/>
            <rFont val="Tahoma"/>
            <family val="2"/>
            <charset val="204"/>
          </rPr>
          <t>200 кристалга берилди
1000 накд чек урилди</t>
        </r>
      </text>
    </comment>
    <comment ref="F1028" authorId="0" shapeId="0">
      <text>
        <r>
          <rPr>
            <b/>
            <sz val="9"/>
            <color indexed="81"/>
            <rFont val="Tahoma"/>
            <family val="2"/>
            <charset val="204"/>
          </rPr>
          <t>8255 чек урилди</t>
        </r>
      </text>
    </comment>
    <comment ref="M1043" authorId="0" shapeId="0">
      <text>
        <r>
          <rPr>
            <b/>
            <sz val="9"/>
            <color indexed="81"/>
            <rFont val="Tahoma"/>
            <family val="2"/>
            <charset val="204"/>
          </rPr>
          <t xml:space="preserve">100$курс 12500
</t>
        </r>
      </text>
    </comment>
    <comment ref="V1053" authorId="0" shapeId="0">
      <text>
        <r>
          <rPr>
            <b/>
            <sz val="9"/>
            <color indexed="81"/>
            <rFont val="Tahoma"/>
            <family val="2"/>
            <charset val="204"/>
          </rPr>
          <t>ургут колор пр</t>
        </r>
      </text>
    </comment>
    <comment ref="B1116" authorId="0" shapeId="0">
      <text>
        <r>
          <rPr>
            <b/>
            <sz val="9"/>
            <color indexed="81"/>
            <rFont val="Tahoma"/>
            <family val="2"/>
            <charset val="204"/>
          </rPr>
          <t>картон резка
полиграф 676кг
азамат  3819кг
е гранд 609кг
е гранд 5123кг</t>
        </r>
      </text>
    </comment>
    <comment ref="B1117" authorId="0" shapeId="0">
      <text>
        <r>
          <rPr>
            <b/>
            <sz val="9"/>
            <color indexed="81"/>
            <rFont val="Tahoma"/>
            <family val="2"/>
            <charset val="204"/>
          </rPr>
          <t xml:space="preserve"> картон кесиш
азиз кукон 1944кг
азиз кукон 1944кг
е гранд 1617кг
трио 3234кг</t>
        </r>
      </text>
    </comment>
  </commentList>
</comments>
</file>

<file path=xl/comments4.xml><?xml version="1.0" encoding="utf-8"?>
<comments xmlns="http://schemas.openxmlformats.org/spreadsheetml/2006/main">
  <authors>
    <author>Basys</author>
    <author>Автор</author>
  </authors>
  <commentList>
    <comment ref="F10" authorId="0" shapeId="0">
      <text>
        <r>
          <rPr>
            <b/>
            <sz val="9"/>
            <color rgb="FF000000"/>
            <rFont val="Tahoma"/>
            <family val="2"/>
            <charset val="204"/>
          </rPr>
          <t>510*410 1500та алишдик фоил яна 2400та карз</t>
        </r>
      </text>
    </comment>
    <comment ref="P189" authorId="0" shapeId="0">
      <text>
        <r>
          <rPr>
            <b/>
            <sz val="9"/>
            <color indexed="81"/>
            <rFont val="Tahoma"/>
            <family val="2"/>
            <charset val="204"/>
          </rPr>
          <t>винч груп</t>
        </r>
      </text>
    </comment>
    <comment ref="Q208" authorId="0" shapeId="0">
      <text>
        <r>
          <rPr>
            <b/>
            <sz val="9"/>
            <color indexed="81"/>
            <rFont val="Tahoma"/>
            <family val="2"/>
            <charset val="204"/>
          </rPr>
          <t>рам с</t>
        </r>
      </text>
    </comment>
    <comment ref="N218" authorId="0" shapeId="0">
      <text>
        <r>
          <rPr>
            <b/>
            <sz val="9"/>
            <color indexed="81"/>
            <rFont val="Tahoma"/>
            <family val="2"/>
            <charset val="204"/>
          </rPr>
          <t>5000$ курс 12650</t>
        </r>
      </text>
    </comment>
    <comment ref="B247" authorId="0" shapeId="0">
      <text>
        <r>
          <rPr>
            <b/>
            <sz val="9"/>
            <color indexed="81"/>
            <rFont val="Tahoma"/>
            <family val="2"/>
            <charset val="204"/>
          </rPr>
          <t>22,03,24 накд</t>
        </r>
      </text>
    </comment>
    <comment ref="B248" authorId="0" shapeId="0">
      <text>
        <r>
          <rPr>
            <b/>
            <sz val="9"/>
            <color indexed="81"/>
            <rFont val="Tahoma"/>
            <family val="2"/>
            <charset val="204"/>
          </rPr>
          <t>22,03,24 накд</t>
        </r>
      </text>
    </comment>
    <comment ref="P248" authorId="0" shapeId="0">
      <text>
        <r>
          <rPr>
            <b/>
            <sz val="9"/>
            <color indexed="81"/>
            <rFont val="Tahoma"/>
            <family val="2"/>
            <charset val="204"/>
          </rPr>
          <t>тен</t>
        </r>
      </text>
    </comment>
    <comment ref="Q248" authorId="0" shapeId="0">
      <text>
        <r>
          <rPr>
            <b/>
            <sz val="9"/>
            <color indexed="81"/>
            <rFont val="Tahoma"/>
            <family val="2"/>
            <charset val="204"/>
          </rPr>
          <t>рам с 3271</t>
        </r>
      </text>
    </comment>
    <comment ref="B252" authorId="0" shapeId="0">
      <text>
        <r>
          <rPr>
            <b/>
            <sz val="9"/>
            <color indexed="81"/>
            <rFont val="Tahoma"/>
            <family val="2"/>
            <charset val="204"/>
          </rPr>
          <t>22,03,24 накд</t>
        </r>
      </text>
    </comment>
    <comment ref="B253" authorId="0" shapeId="0">
      <text>
        <r>
          <rPr>
            <b/>
            <sz val="9"/>
            <color indexed="81"/>
            <rFont val="Tahoma"/>
            <family val="2"/>
            <charset val="204"/>
          </rPr>
          <t>22,03,24 накд</t>
        </r>
      </text>
    </comment>
    <comment ref="B257" authorId="0" shapeId="0">
      <text>
        <r>
          <rPr>
            <b/>
            <sz val="9"/>
            <color indexed="81"/>
            <rFont val="Tahoma"/>
            <family val="2"/>
            <charset val="204"/>
          </rPr>
          <t>22,03,24 накд</t>
        </r>
      </text>
    </comment>
    <comment ref="B258" authorId="0" shapeId="0">
      <text>
        <r>
          <rPr>
            <b/>
            <sz val="9"/>
            <color indexed="81"/>
            <rFont val="Tahoma"/>
            <family val="2"/>
            <charset val="204"/>
          </rPr>
          <t>22,03,24 накд</t>
        </r>
        <r>
          <rPr>
            <sz val="9"/>
            <color indexed="81"/>
            <rFont val="Tahoma"/>
            <family val="2"/>
            <charset val="204"/>
          </rPr>
          <t xml:space="preserve">
</t>
        </r>
      </text>
    </comment>
    <comment ref="B259" authorId="0" shapeId="0">
      <text>
        <r>
          <rPr>
            <b/>
            <sz val="9"/>
            <color indexed="81"/>
            <rFont val="Tahoma"/>
            <family val="2"/>
            <charset val="204"/>
          </rPr>
          <t>22,03,24 накд</t>
        </r>
      </text>
    </comment>
    <comment ref="B260" authorId="0" shapeId="0">
      <text>
        <r>
          <rPr>
            <b/>
            <sz val="9"/>
            <color indexed="81"/>
            <rFont val="Tahoma"/>
            <family val="2"/>
            <charset val="204"/>
          </rPr>
          <t>22,03,24 накд</t>
        </r>
        <r>
          <rPr>
            <sz val="9"/>
            <color indexed="81"/>
            <rFont val="Tahoma"/>
            <family val="2"/>
            <charset val="204"/>
          </rPr>
          <t xml:space="preserve">
</t>
        </r>
      </text>
    </comment>
    <comment ref="B261" authorId="0" shapeId="0">
      <text>
        <r>
          <rPr>
            <b/>
            <sz val="9"/>
            <color indexed="81"/>
            <rFont val="Tahoma"/>
            <family val="2"/>
            <charset val="204"/>
          </rPr>
          <t>22,03,24 накд</t>
        </r>
      </text>
    </comment>
    <comment ref="B262" authorId="0" shapeId="0">
      <text>
        <r>
          <rPr>
            <b/>
            <sz val="9"/>
            <color indexed="81"/>
            <rFont val="Tahoma"/>
            <family val="2"/>
            <charset val="204"/>
          </rPr>
          <t>22,03,24 накд</t>
        </r>
      </text>
    </comment>
    <comment ref="B263" authorId="0" shapeId="0">
      <text>
        <r>
          <rPr>
            <b/>
            <sz val="9"/>
            <color indexed="81"/>
            <rFont val="Tahoma"/>
            <family val="2"/>
            <charset val="204"/>
          </rPr>
          <t>22,03,24 накд</t>
        </r>
      </text>
    </comment>
    <comment ref="P263" authorId="0" shapeId="0">
      <text>
        <r>
          <rPr>
            <b/>
            <sz val="9"/>
            <color indexed="81"/>
            <rFont val="Tahoma"/>
            <family val="2"/>
            <charset val="204"/>
          </rPr>
          <t>тен</t>
        </r>
      </text>
    </comment>
    <comment ref="Q263" authorId="0" shapeId="0">
      <text>
        <r>
          <rPr>
            <b/>
            <sz val="9"/>
            <color indexed="81"/>
            <rFont val="Tahoma"/>
            <family val="2"/>
            <charset val="204"/>
          </rPr>
          <t>рам с</t>
        </r>
      </text>
    </comment>
    <comment ref="B266" authorId="0" shapeId="0">
      <text>
        <r>
          <rPr>
            <b/>
            <sz val="9"/>
            <color indexed="81"/>
            <rFont val="Tahoma"/>
            <family val="2"/>
            <charset val="204"/>
          </rPr>
          <t>22,03,24 накд</t>
        </r>
      </text>
    </comment>
    <comment ref="B267" authorId="0" shapeId="0">
      <text>
        <r>
          <rPr>
            <b/>
            <sz val="9"/>
            <color indexed="81"/>
            <rFont val="Tahoma"/>
            <family val="2"/>
            <charset val="204"/>
          </rPr>
          <t>22,03,24 накд</t>
        </r>
      </text>
    </comment>
    <comment ref="B273" authorId="0" shapeId="0">
      <text>
        <r>
          <rPr>
            <b/>
            <sz val="9"/>
            <color indexed="81"/>
            <rFont val="Tahoma"/>
            <family val="2"/>
            <charset val="204"/>
          </rPr>
          <t>22,03,24 накд</t>
        </r>
        <r>
          <rPr>
            <sz val="9"/>
            <color indexed="81"/>
            <rFont val="Tahoma"/>
            <family val="2"/>
            <charset val="204"/>
          </rPr>
          <t xml:space="preserve">
</t>
        </r>
      </text>
    </comment>
    <comment ref="B274" authorId="0" shapeId="0">
      <text>
        <r>
          <rPr>
            <b/>
            <sz val="9"/>
            <color indexed="81"/>
            <rFont val="Tahoma"/>
            <family val="2"/>
            <charset val="204"/>
          </rPr>
          <t>22,03,24 накд</t>
        </r>
      </text>
    </comment>
    <comment ref="B275" authorId="0" shapeId="0">
      <text>
        <r>
          <rPr>
            <b/>
            <sz val="9"/>
            <color indexed="81"/>
            <rFont val="Tahoma"/>
            <family val="2"/>
            <charset val="204"/>
          </rPr>
          <t>22,03,24 накд</t>
        </r>
      </text>
    </comment>
    <comment ref="B276" authorId="0" shapeId="0">
      <text>
        <r>
          <rPr>
            <b/>
            <sz val="9"/>
            <color indexed="81"/>
            <rFont val="Tahoma"/>
            <family val="2"/>
            <charset val="204"/>
          </rPr>
          <t>22,03,24 накд</t>
        </r>
        <r>
          <rPr>
            <sz val="9"/>
            <color indexed="81"/>
            <rFont val="Tahoma"/>
            <family val="2"/>
            <charset val="204"/>
          </rPr>
          <t xml:space="preserve">
</t>
        </r>
      </text>
    </comment>
    <comment ref="B277" authorId="0" shapeId="0">
      <text>
        <r>
          <rPr>
            <b/>
            <sz val="9"/>
            <color indexed="81"/>
            <rFont val="Tahoma"/>
            <family val="2"/>
            <charset val="204"/>
          </rPr>
          <t>22,03,24 накд</t>
        </r>
        <r>
          <rPr>
            <sz val="9"/>
            <color indexed="81"/>
            <rFont val="Tahoma"/>
            <family val="2"/>
            <charset val="204"/>
          </rPr>
          <t xml:space="preserve">
</t>
        </r>
      </text>
    </comment>
    <comment ref="B278" authorId="0" shapeId="0">
      <text>
        <r>
          <rPr>
            <b/>
            <sz val="9"/>
            <color indexed="81"/>
            <rFont val="Tahoma"/>
            <family val="2"/>
            <charset val="204"/>
          </rPr>
          <t>22,03,24 накд</t>
        </r>
        <r>
          <rPr>
            <sz val="9"/>
            <color indexed="81"/>
            <rFont val="Tahoma"/>
            <family val="2"/>
            <charset val="204"/>
          </rPr>
          <t xml:space="preserve">
</t>
        </r>
      </text>
    </comment>
    <comment ref="B279" authorId="0" shapeId="0">
      <text>
        <r>
          <rPr>
            <b/>
            <sz val="9"/>
            <color indexed="81"/>
            <rFont val="Tahoma"/>
            <family val="2"/>
            <charset val="204"/>
          </rPr>
          <t>22,03,24 накд</t>
        </r>
      </text>
    </comment>
    <comment ref="B280" authorId="0" shapeId="0">
      <text>
        <r>
          <rPr>
            <b/>
            <sz val="9"/>
            <color indexed="81"/>
            <rFont val="Tahoma"/>
            <family val="2"/>
            <charset val="204"/>
          </rPr>
          <t>22,03,24 накд</t>
        </r>
      </text>
    </comment>
    <comment ref="B282" authorId="0" shapeId="0">
      <text>
        <r>
          <rPr>
            <b/>
            <sz val="9"/>
            <color indexed="81"/>
            <rFont val="Tahoma"/>
            <family val="2"/>
            <charset val="204"/>
          </rPr>
          <t>22,03,24 накд</t>
        </r>
      </text>
    </comment>
    <comment ref="B283" authorId="0" shapeId="0">
      <text>
        <r>
          <rPr>
            <b/>
            <sz val="9"/>
            <color indexed="81"/>
            <rFont val="Tahoma"/>
            <family val="2"/>
            <charset val="204"/>
          </rPr>
          <t>22,03,24 накд</t>
        </r>
      </text>
    </comment>
    <comment ref="B284" authorId="0" shapeId="0">
      <text>
        <r>
          <rPr>
            <b/>
            <sz val="9"/>
            <color indexed="81"/>
            <rFont val="Tahoma"/>
            <family val="2"/>
            <charset val="204"/>
          </rPr>
          <t>22,03,24 накд</t>
        </r>
        <r>
          <rPr>
            <sz val="9"/>
            <color indexed="81"/>
            <rFont val="Tahoma"/>
            <family val="2"/>
            <charset val="204"/>
          </rPr>
          <t xml:space="preserve">
</t>
        </r>
      </text>
    </comment>
    <comment ref="B285" authorId="0" shapeId="0">
      <text>
        <r>
          <rPr>
            <b/>
            <sz val="9"/>
            <color indexed="81"/>
            <rFont val="Tahoma"/>
            <family val="2"/>
            <charset val="204"/>
          </rPr>
          <t>22,03,24 накд</t>
        </r>
      </text>
    </comment>
    <comment ref="Q285" authorId="0" shapeId="0">
      <text>
        <r>
          <rPr>
            <b/>
            <sz val="9"/>
            <color indexed="81"/>
            <rFont val="Tahoma"/>
            <family val="2"/>
            <charset val="204"/>
          </rPr>
          <t>рам с</t>
        </r>
        <r>
          <rPr>
            <sz val="9"/>
            <color indexed="81"/>
            <rFont val="Tahoma"/>
            <family val="2"/>
            <charset val="204"/>
          </rPr>
          <t xml:space="preserve">
</t>
        </r>
      </text>
    </comment>
    <comment ref="P288" authorId="0" shapeId="0">
      <text>
        <r>
          <rPr>
            <b/>
            <sz val="9"/>
            <color indexed="81"/>
            <rFont val="Tahoma"/>
            <family val="2"/>
            <charset val="204"/>
          </rPr>
          <t>вектор пр</t>
        </r>
      </text>
    </comment>
    <comment ref="Q288" authorId="0" shapeId="0">
      <text>
        <r>
          <rPr>
            <b/>
            <sz val="9"/>
            <color indexed="81"/>
            <rFont val="Tahoma"/>
            <family val="2"/>
            <charset val="204"/>
          </rPr>
          <t>рам с</t>
        </r>
        <r>
          <rPr>
            <sz val="9"/>
            <color indexed="81"/>
            <rFont val="Tahoma"/>
            <family val="2"/>
            <charset val="204"/>
          </rPr>
          <t xml:space="preserve">
</t>
        </r>
      </text>
    </comment>
    <comment ref="P289" authorId="0" shapeId="0">
      <text>
        <r>
          <rPr>
            <b/>
            <sz val="9"/>
            <color indexed="81"/>
            <rFont val="Tahoma"/>
            <family val="2"/>
            <charset val="204"/>
          </rPr>
          <t>вектор пр</t>
        </r>
      </text>
    </comment>
    <comment ref="F319" authorId="0" shapeId="0">
      <text>
        <r>
          <rPr>
            <b/>
            <sz val="9"/>
            <color indexed="81"/>
            <rFont val="Tahoma"/>
            <family val="2"/>
            <charset val="204"/>
          </rPr>
          <t>7800 кристалга берилди
13000 епилди</t>
        </r>
      </text>
    </comment>
    <comment ref="P326" authorId="0" shapeId="0">
      <text>
        <r>
          <rPr>
            <b/>
            <sz val="9"/>
            <color indexed="81"/>
            <rFont val="Tahoma"/>
            <family val="2"/>
            <charset val="204"/>
          </rPr>
          <t>вектор пр</t>
        </r>
      </text>
    </comment>
    <comment ref="F327" authorId="0" shapeId="0">
      <text>
        <r>
          <rPr>
            <b/>
            <sz val="9"/>
            <color indexed="81"/>
            <rFont val="Tahoma"/>
            <family val="2"/>
            <charset val="204"/>
          </rPr>
          <t>200 кристалга берилди
1000 накд чек урилди</t>
        </r>
      </text>
    </comment>
    <comment ref="F330" authorId="0" shapeId="0">
      <text>
        <r>
          <rPr>
            <b/>
            <sz val="9"/>
            <color indexed="81"/>
            <rFont val="Tahoma"/>
            <family val="2"/>
            <charset val="204"/>
          </rPr>
          <t>8255 чек урилди</t>
        </r>
      </text>
    </comment>
    <comment ref="B371" authorId="0" shapeId="0">
      <text>
        <r>
          <rPr>
            <b/>
            <sz val="9"/>
            <color indexed="81"/>
            <rFont val="Tahoma"/>
            <family val="2"/>
            <charset val="204"/>
          </rPr>
          <t>картон резка
азамат  3819кг
е гранд 609кг
е гранд 5123кг
азамат 1218кг
полиграф 676кг
е гранд 1352кг</t>
        </r>
      </text>
    </comment>
    <comment ref="B372" authorId="0" shapeId="0">
      <text>
        <r>
          <rPr>
            <b/>
            <sz val="9"/>
            <color indexed="81"/>
            <rFont val="Tahoma"/>
            <family val="2"/>
            <charset val="204"/>
          </rPr>
          <t xml:space="preserve">азиз кукон 2марта
трио </t>
        </r>
      </text>
    </comment>
    <comment ref="P439" authorId="0" shapeId="0">
      <text>
        <r>
          <rPr>
            <b/>
            <sz val="9"/>
            <color indexed="81"/>
            <rFont val="Tahoma"/>
            <family val="2"/>
            <charset val="204"/>
          </rPr>
          <t>вектор пр</t>
        </r>
      </text>
    </comment>
    <comment ref="Q439" authorId="0" shapeId="0">
      <text>
        <r>
          <rPr>
            <b/>
            <sz val="9"/>
            <color indexed="81"/>
            <rFont val="Tahoma"/>
            <family val="2"/>
            <charset val="204"/>
          </rPr>
          <t>рам с</t>
        </r>
      </text>
    </comment>
    <comment ref="P440" authorId="0" shapeId="0">
      <text>
        <r>
          <rPr>
            <b/>
            <sz val="9"/>
            <color indexed="81"/>
            <rFont val="Tahoma"/>
            <family val="2"/>
            <charset val="204"/>
          </rPr>
          <t>рам с</t>
        </r>
      </text>
    </comment>
    <comment ref="Q440" authorId="0" shapeId="0">
      <text>
        <r>
          <rPr>
            <b/>
            <sz val="9"/>
            <color indexed="81"/>
            <rFont val="Tahoma"/>
            <family val="2"/>
            <charset val="204"/>
          </rPr>
          <t>рам с</t>
        </r>
      </text>
    </comment>
    <comment ref="E489" authorId="0" shapeId="0">
      <text>
        <r>
          <rPr>
            <b/>
            <sz val="9"/>
            <color indexed="81"/>
            <rFont val="Tahoma"/>
            <family val="2"/>
            <charset val="204"/>
          </rPr>
          <t>1312кг векторга списат килинди
1328кг канс офига списат килинди</t>
        </r>
      </text>
    </comment>
    <comment ref="P550" authorId="0" shapeId="0">
      <text>
        <r>
          <rPr>
            <b/>
            <sz val="9"/>
            <color indexed="81"/>
            <rFont val="Tahoma"/>
            <family val="2"/>
            <charset val="204"/>
          </rPr>
          <t>рам с</t>
        </r>
      </text>
    </comment>
    <comment ref="P565" authorId="0" shapeId="0">
      <text>
        <r>
          <rPr>
            <b/>
            <sz val="9"/>
            <color indexed="81"/>
            <rFont val="Tahoma"/>
            <family val="2"/>
            <charset val="204"/>
          </rPr>
          <t>рам с</t>
        </r>
      </text>
    </comment>
    <comment ref="Q565" authorId="0" shapeId="0">
      <text>
        <r>
          <rPr>
            <b/>
            <sz val="9"/>
            <color indexed="81"/>
            <rFont val="Tahoma"/>
            <family val="2"/>
            <charset val="204"/>
          </rPr>
          <t>ишонч</t>
        </r>
      </text>
    </comment>
    <comment ref="M568" authorId="0" shapeId="0">
      <text>
        <r>
          <rPr>
            <b/>
            <sz val="9"/>
            <color indexed="81"/>
            <rFont val="Tahoma"/>
            <family val="2"/>
            <charset val="204"/>
          </rPr>
          <t xml:space="preserve">100$ курс 12600
</t>
        </r>
      </text>
    </comment>
    <comment ref="B577"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t>
        </r>
      </text>
    </comment>
    <comment ref="P594" authorId="0" shapeId="0">
      <text>
        <r>
          <rPr>
            <b/>
            <sz val="9"/>
            <color indexed="81"/>
            <rFont val="Tahoma"/>
            <family val="2"/>
            <charset val="204"/>
          </rPr>
          <t>гармен</t>
        </r>
      </text>
    </comment>
    <comment ref="Q594" authorId="0" shapeId="0">
      <text>
        <r>
          <rPr>
            <b/>
            <sz val="9"/>
            <color indexed="81"/>
            <rFont val="Tahoma"/>
            <family val="2"/>
            <charset val="204"/>
          </rPr>
          <t>ишонч</t>
        </r>
      </text>
    </comment>
    <comment ref="N640" authorId="0" shapeId="0">
      <text>
        <r>
          <rPr>
            <b/>
            <sz val="9"/>
            <color indexed="81"/>
            <rFont val="Tahoma"/>
            <family val="2"/>
            <charset val="204"/>
          </rPr>
          <t>500$ курс 12500</t>
        </r>
      </text>
    </comment>
    <comment ref="P724" authorId="0" shapeId="0">
      <text>
        <r>
          <rPr>
            <b/>
            <sz val="9"/>
            <color indexed="81"/>
            <rFont val="Tahoma"/>
            <family val="2"/>
            <charset val="204"/>
          </rPr>
          <t>гармен</t>
        </r>
      </text>
    </comment>
    <comment ref="B732" authorId="0" shapeId="0">
      <text>
        <r>
          <rPr>
            <b/>
            <sz val="9"/>
            <color indexed="81"/>
            <rFont val="Tahoma"/>
            <family val="2"/>
            <charset val="204"/>
          </rPr>
          <t>1 хафтага</t>
        </r>
      </text>
    </comment>
    <comment ref="B749" authorId="0" shapeId="0">
      <text>
        <r>
          <rPr>
            <b/>
            <sz val="9"/>
            <color indexed="81"/>
            <rFont val="Tahoma"/>
            <family val="2"/>
            <charset val="204"/>
          </rPr>
          <t>тен</t>
        </r>
      </text>
    </comment>
    <comment ref="B773" authorId="0" shapeId="0">
      <text>
        <r>
          <rPr>
            <b/>
            <sz val="9"/>
            <color indexed="81"/>
            <rFont val="Tahoma"/>
            <family val="2"/>
            <charset val="204"/>
          </rPr>
          <t>тен</t>
        </r>
      </text>
    </comment>
    <comment ref="P845" authorId="0" shapeId="0">
      <text>
        <r>
          <rPr>
            <b/>
            <sz val="9"/>
            <color indexed="81"/>
            <rFont val="Tahoma"/>
            <family val="2"/>
            <charset val="204"/>
          </rPr>
          <t>гармен</t>
        </r>
      </text>
    </comment>
    <comment ref="E854" authorId="0" shapeId="0">
      <text>
        <r>
          <rPr>
            <b/>
            <sz val="9"/>
            <color indexed="81"/>
            <rFont val="Tahoma"/>
            <family val="2"/>
            <charset val="204"/>
          </rPr>
          <t>принт теч 1460та
оптима 1400та</t>
        </r>
      </text>
    </comment>
    <comment ref="B920" authorId="1" shapeId="0">
      <text>
        <r>
          <rPr>
            <b/>
            <sz val="9"/>
            <color indexed="81"/>
            <rFont val="Tahoma"/>
            <family val="2"/>
            <charset val="204"/>
          </rPr>
          <t>Автор:</t>
        </r>
        <r>
          <rPr>
            <sz val="9"/>
            <color indexed="81"/>
            <rFont val="Tahoma"/>
            <family val="2"/>
            <charset val="204"/>
          </rPr>
          <t xml:space="preserve">
Акбар ака тулаш кере</t>
        </r>
      </text>
    </comment>
    <comment ref="B1044" authorId="0" shapeId="0">
      <text>
        <r>
          <rPr>
            <b/>
            <sz val="9"/>
            <color indexed="81"/>
            <rFont val="Tahoma"/>
            <family val="2"/>
            <charset val="204"/>
          </rPr>
          <t>Basys:</t>
        </r>
        <r>
          <rPr>
            <sz val="9"/>
            <color indexed="81"/>
            <rFont val="Tahoma"/>
            <family val="2"/>
            <charset val="204"/>
          </rPr>
          <t xml:space="preserve">
алваир резинасига бердим урнига</t>
        </r>
      </text>
    </comment>
    <comment ref="P1102" authorId="0" shapeId="0">
      <text>
        <r>
          <rPr>
            <b/>
            <sz val="9"/>
            <color indexed="81"/>
            <rFont val="Tahoma"/>
            <family val="2"/>
            <charset val="204"/>
          </rPr>
          <t>гармен</t>
        </r>
      </text>
    </comment>
    <comment ref="B1119" authorId="0" shapeId="0">
      <text>
        <r>
          <rPr>
            <b/>
            <sz val="9"/>
            <color indexed="81"/>
            <rFont val="Tahoma"/>
            <family val="2"/>
            <charset val="204"/>
          </rPr>
          <t>Basys:</t>
        </r>
        <r>
          <rPr>
            <sz val="9"/>
            <color indexed="81"/>
            <rFont val="Tahoma"/>
            <family val="2"/>
            <charset val="204"/>
          </rPr>
          <t xml:space="preserve">
чп фролов 1,100,000 сум лам цех ун
</t>
        </r>
      </text>
    </comment>
  </commentList>
</comments>
</file>

<file path=xl/comments5.xml><?xml version="1.0" encoding="utf-8"?>
<comments xmlns="http://schemas.openxmlformats.org/spreadsheetml/2006/main">
  <authors>
    <author>Basys</author>
    <author>Автор</author>
  </authors>
  <commentList>
    <comment ref="F10" authorId="0" shapeId="0">
      <text>
        <r>
          <rPr>
            <b/>
            <sz val="9"/>
            <color rgb="FF000000"/>
            <rFont val="Tahoma"/>
            <family val="2"/>
            <charset val="204"/>
          </rPr>
          <t>510*410 1500та алишдик фоил яна 2400та карз</t>
        </r>
      </text>
    </comment>
    <comment ref="E38" authorId="0" shapeId="0">
      <text>
        <r>
          <rPr>
            <b/>
            <sz val="9"/>
            <color indexed="81"/>
            <rFont val="Tahoma"/>
            <family val="2"/>
            <charset val="204"/>
          </rPr>
          <t>250та епилди</t>
        </r>
      </text>
    </comment>
    <comment ref="K143" authorId="0" shapeId="0">
      <text>
        <r>
          <rPr>
            <b/>
            <sz val="9"/>
            <color indexed="81"/>
            <rFont val="Tahoma"/>
            <family val="2"/>
            <charset val="204"/>
          </rPr>
          <t>зафар голиб</t>
        </r>
      </text>
    </comment>
    <comment ref="K144" authorId="0" shapeId="0">
      <text>
        <r>
          <rPr>
            <b/>
            <sz val="9"/>
            <color indexed="81"/>
            <rFont val="Tahoma"/>
            <family val="2"/>
            <charset val="204"/>
          </rPr>
          <t>зафар голиб</t>
        </r>
      </text>
    </comment>
    <comment ref="B151" authorId="0" shapeId="0">
      <text>
        <r>
          <rPr>
            <b/>
            <sz val="9"/>
            <color indexed="81"/>
            <rFont val="Tahoma"/>
            <family val="2"/>
            <charset val="204"/>
          </rPr>
          <t>22,03,24 накд</t>
        </r>
      </text>
    </comment>
    <comment ref="B152" authorId="0" shapeId="0">
      <text>
        <r>
          <rPr>
            <b/>
            <sz val="9"/>
            <color indexed="81"/>
            <rFont val="Tahoma"/>
            <family val="2"/>
            <charset val="204"/>
          </rPr>
          <t>22,03,24 накд</t>
        </r>
        <r>
          <rPr>
            <sz val="9"/>
            <color indexed="81"/>
            <rFont val="Tahoma"/>
            <family val="2"/>
            <charset val="204"/>
          </rPr>
          <t xml:space="preserve">
</t>
        </r>
      </text>
    </comment>
    <comment ref="B153" authorId="0" shapeId="0">
      <text>
        <r>
          <rPr>
            <b/>
            <sz val="9"/>
            <color indexed="81"/>
            <rFont val="Tahoma"/>
            <family val="2"/>
            <charset val="204"/>
          </rPr>
          <t>22,03,24 накд</t>
        </r>
      </text>
    </comment>
    <comment ref="B154" authorId="0" shapeId="0">
      <text>
        <r>
          <rPr>
            <b/>
            <sz val="9"/>
            <color indexed="81"/>
            <rFont val="Tahoma"/>
            <family val="2"/>
            <charset val="204"/>
          </rPr>
          <t>22,03,24 накд</t>
        </r>
        <r>
          <rPr>
            <sz val="9"/>
            <color indexed="81"/>
            <rFont val="Tahoma"/>
            <family val="2"/>
            <charset val="204"/>
          </rPr>
          <t xml:space="preserve">
</t>
        </r>
      </text>
    </comment>
    <comment ref="B155" authorId="0" shapeId="0">
      <text>
        <r>
          <rPr>
            <b/>
            <sz val="9"/>
            <color indexed="81"/>
            <rFont val="Tahoma"/>
            <family val="2"/>
            <charset val="204"/>
          </rPr>
          <t>22,03,24 накд</t>
        </r>
      </text>
    </comment>
    <comment ref="B156" authorId="0" shapeId="0">
      <text>
        <r>
          <rPr>
            <b/>
            <sz val="9"/>
            <color indexed="81"/>
            <rFont val="Tahoma"/>
            <family val="2"/>
            <charset val="204"/>
          </rPr>
          <t>22,03,24 накд</t>
        </r>
      </text>
    </comment>
    <comment ref="B159" authorId="0" shapeId="0">
      <text>
        <r>
          <rPr>
            <b/>
            <sz val="9"/>
            <color indexed="81"/>
            <rFont val="Tahoma"/>
            <family val="2"/>
            <charset val="204"/>
          </rPr>
          <t>22,03,24 накд</t>
        </r>
      </text>
    </comment>
    <comment ref="B160" authorId="0" shapeId="0">
      <text>
        <r>
          <rPr>
            <b/>
            <sz val="9"/>
            <color indexed="81"/>
            <rFont val="Tahoma"/>
            <family val="2"/>
            <charset val="204"/>
          </rPr>
          <t>22,03,24 накд</t>
        </r>
        <r>
          <rPr>
            <sz val="9"/>
            <color indexed="81"/>
            <rFont val="Tahoma"/>
            <family val="2"/>
            <charset val="204"/>
          </rPr>
          <t xml:space="preserve">
</t>
        </r>
      </text>
    </comment>
    <comment ref="F174" authorId="0" shapeId="0">
      <text>
        <r>
          <rPr>
            <b/>
            <sz val="9"/>
            <color indexed="81"/>
            <rFont val="Tahoma"/>
            <family val="2"/>
            <charset val="204"/>
          </rPr>
          <t>7800 кристалга берилди
13000 епилди</t>
        </r>
      </text>
    </comment>
    <comment ref="B193" authorId="0" shapeId="0">
      <text>
        <r>
          <rPr>
            <b/>
            <sz val="9"/>
            <color indexed="81"/>
            <rFont val="Tahoma"/>
            <family val="2"/>
            <charset val="204"/>
          </rPr>
          <t>картон резка
азамат  3819кг
е гранд 609кг
е гранд 5123кг
азамат 1218кг
полиграф 676кг
е гранд 1352кг</t>
        </r>
      </text>
    </comment>
    <comment ref="C193" authorId="0" shapeId="0">
      <text>
        <r>
          <rPr>
            <b/>
            <sz val="9"/>
            <color indexed="81"/>
            <rFont val="Tahoma"/>
            <family val="2"/>
            <charset val="204"/>
          </rPr>
          <t>50*35 600та
50*35 1200та</t>
        </r>
      </text>
    </comment>
    <comment ref="B226"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t>
        </r>
      </text>
    </comment>
    <comment ref="F250" authorId="0" shapeId="0">
      <text>
        <r>
          <rPr>
            <b/>
            <sz val="9"/>
            <color indexed="81"/>
            <rFont val="Tahoma"/>
            <family val="2"/>
            <charset val="204"/>
          </rPr>
          <t>400та ёпилди
8250та ёпилди
440та епилди
600та ёпилди</t>
        </r>
      </text>
    </comment>
    <comment ref="B252" authorId="0" shapeId="0">
      <text>
        <r>
          <rPr>
            <b/>
            <sz val="9"/>
            <color indexed="81"/>
            <rFont val="Tahoma"/>
            <family val="2"/>
            <charset val="204"/>
          </rPr>
          <t>1 хафтага</t>
        </r>
      </text>
    </comment>
    <comment ref="C276" authorId="0" shapeId="0">
      <text>
        <r>
          <rPr>
            <b/>
            <sz val="9"/>
            <color indexed="81"/>
            <rFont val="Tahoma"/>
            <family val="2"/>
            <charset val="204"/>
          </rPr>
          <t>4200дан хисобланди</t>
        </r>
      </text>
    </comment>
    <comment ref="E278" authorId="0" shapeId="0">
      <text>
        <r>
          <rPr>
            <b/>
            <sz val="9"/>
            <color indexed="81"/>
            <rFont val="Tahoma"/>
            <family val="2"/>
            <charset val="204"/>
          </rPr>
          <t>принт теч 1460та
оптима 1400та</t>
        </r>
      </text>
    </comment>
    <comment ref="P284" authorId="0" shapeId="0">
      <text>
        <r>
          <rPr>
            <b/>
            <sz val="9"/>
            <color indexed="81"/>
            <rFont val="Tahoma"/>
            <family val="2"/>
            <charset val="204"/>
          </rPr>
          <t>27,05,24</t>
        </r>
      </text>
    </comment>
    <comment ref="B289" authorId="1" shapeId="0">
      <text>
        <r>
          <rPr>
            <b/>
            <sz val="9"/>
            <color indexed="81"/>
            <rFont val="Tahoma"/>
            <family val="2"/>
            <charset val="204"/>
          </rPr>
          <t>Автор:</t>
        </r>
        <r>
          <rPr>
            <sz val="9"/>
            <color indexed="81"/>
            <rFont val="Tahoma"/>
            <family val="2"/>
            <charset val="204"/>
          </rPr>
          <t xml:space="preserve">
Акбар ака тулаш кере</t>
        </r>
      </text>
    </comment>
    <comment ref="M308" authorId="0" shapeId="0">
      <text>
        <r>
          <rPr>
            <b/>
            <sz val="9"/>
            <color indexed="81"/>
            <rFont val="Tahoma"/>
            <family val="2"/>
            <charset val="204"/>
          </rPr>
          <t xml:space="preserve"> картон кесиш
азиз кукон 1944кг
азиз кукон 1944кг
е гранд 1617кг
трио 3234кг</t>
        </r>
        <r>
          <rPr>
            <sz val="9"/>
            <color indexed="81"/>
            <rFont val="Tahoma"/>
            <family val="2"/>
            <charset val="204"/>
          </rPr>
          <t xml:space="preserve">
</t>
        </r>
      </text>
    </comment>
    <comment ref="M309" authorId="0" shapeId="0">
      <text>
        <r>
          <rPr>
            <b/>
            <sz val="9"/>
            <color indexed="81"/>
            <rFont val="Tahoma"/>
            <family val="2"/>
            <charset val="204"/>
          </rPr>
          <t xml:space="preserve"> картон кесиш
азиз кукон 1944кг
азиз кукон 1944кг
е гранд 1617кг
трио 3234кг</t>
        </r>
        <r>
          <rPr>
            <sz val="9"/>
            <color indexed="81"/>
            <rFont val="Tahoma"/>
            <family val="2"/>
            <charset val="204"/>
          </rPr>
          <t xml:space="preserve">
</t>
        </r>
      </text>
    </comment>
    <comment ref="P354" authorId="0" shapeId="0">
      <text>
        <r>
          <rPr>
            <b/>
            <sz val="9"/>
            <color indexed="81"/>
            <rFont val="Tahoma"/>
            <family val="2"/>
            <charset val="204"/>
          </rPr>
          <t>тен</t>
        </r>
      </text>
    </comment>
    <comment ref="B357" authorId="0" shapeId="0">
      <text>
        <r>
          <rPr>
            <b/>
            <sz val="9"/>
            <color indexed="81"/>
            <rFont val="Tahoma"/>
            <family val="2"/>
            <charset val="204"/>
          </rPr>
          <t>Basys:</t>
        </r>
        <r>
          <rPr>
            <sz val="9"/>
            <color indexed="81"/>
            <rFont val="Tahoma"/>
            <family val="2"/>
            <charset val="204"/>
          </rPr>
          <t xml:space="preserve">
чп фролов 1,100,000 сум лам цех ун
</t>
        </r>
      </text>
    </comment>
    <comment ref="P372" authorId="0" shapeId="0">
      <text>
        <r>
          <rPr>
            <b/>
            <sz val="9"/>
            <color indexed="81"/>
            <rFont val="Tahoma"/>
            <family val="2"/>
            <charset val="204"/>
          </rPr>
          <t>тен</t>
        </r>
      </text>
    </comment>
    <comment ref="Q372" authorId="0" shapeId="0">
      <text>
        <r>
          <rPr>
            <b/>
            <sz val="9"/>
            <color indexed="81"/>
            <rFont val="Tahoma"/>
            <family val="2"/>
            <charset val="204"/>
          </rPr>
          <t>тен</t>
        </r>
      </text>
    </comment>
    <comment ref="E383" authorId="0" shapeId="0">
      <text>
        <r>
          <rPr>
            <b/>
            <sz val="9"/>
            <color indexed="81"/>
            <rFont val="Tahoma"/>
            <family val="2"/>
            <charset val="204"/>
          </rPr>
          <t>1180та ёпилган
650та епилди</t>
        </r>
      </text>
    </comment>
    <comment ref="B395" authorId="0" shapeId="0">
      <text>
        <r>
          <rPr>
            <b/>
            <sz val="9"/>
            <color indexed="81"/>
            <rFont val="Tahoma"/>
            <family val="2"/>
            <charset val="204"/>
          </rPr>
          <t>20май</t>
        </r>
      </text>
    </comment>
    <comment ref="Q396" authorId="0" shapeId="0">
      <text>
        <r>
          <rPr>
            <b/>
            <sz val="9"/>
            <color indexed="81"/>
            <rFont val="Tahoma"/>
            <family val="2"/>
            <charset val="204"/>
          </rPr>
          <t>тен</t>
        </r>
      </text>
    </comment>
    <comment ref="P397" authorId="0" shapeId="0">
      <text>
        <r>
          <rPr>
            <b/>
            <sz val="9"/>
            <color indexed="81"/>
            <rFont val="Tahoma"/>
            <family val="2"/>
            <charset val="204"/>
          </rPr>
          <t>тен</t>
        </r>
      </text>
    </comment>
    <comment ref="Q397" authorId="0" shapeId="0">
      <text>
        <r>
          <rPr>
            <b/>
            <sz val="9"/>
            <color indexed="81"/>
            <rFont val="Tahoma"/>
            <family val="2"/>
            <charset val="204"/>
          </rPr>
          <t>тен</t>
        </r>
      </text>
    </comment>
    <comment ref="P433" authorId="0" shapeId="0">
      <text>
        <r>
          <rPr>
            <b/>
            <sz val="9"/>
            <color indexed="81"/>
            <rFont val="Tahoma"/>
            <family val="2"/>
            <charset val="204"/>
          </rPr>
          <t>тен</t>
        </r>
      </text>
    </comment>
    <comment ref="Q433" authorId="0" shapeId="0">
      <text>
        <r>
          <rPr>
            <b/>
            <sz val="9"/>
            <color indexed="81"/>
            <rFont val="Tahoma"/>
            <family val="2"/>
            <charset val="204"/>
          </rPr>
          <t>винч</t>
        </r>
      </text>
    </comment>
    <comment ref="E535" authorId="0" shapeId="0">
      <text>
        <r>
          <rPr>
            <b/>
            <sz val="9"/>
            <color indexed="81"/>
            <rFont val="Tahoma"/>
            <family val="2"/>
            <charset val="204"/>
          </rPr>
          <t>157,5кг кетди
170кг кетди</t>
        </r>
      </text>
    </comment>
    <comment ref="N535" authorId="0" shapeId="0">
      <text>
        <r>
          <rPr>
            <b/>
            <sz val="9"/>
            <color indexed="81"/>
            <rFont val="Tahoma"/>
            <family val="2"/>
            <charset val="204"/>
          </rPr>
          <t>900$ курс12600</t>
        </r>
      </text>
    </comment>
    <comment ref="E554" authorId="0" shapeId="0">
      <text>
        <r>
          <rPr>
            <b/>
            <sz val="9"/>
            <color indexed="81"/>
            <rFont val="Tahoma"/>
            <family val="2"/>
            <charset val="204"/>
          </rPr>
          <t>400та кетди</t>
        </r>
      </text>
    </comment>
    <comment ref="B620" authorId="0" shapeId="0">
      <text>
        <r>
          <rPr>
            <b/>
            <sz val="9"/>
            <color indexed="81"/>
            <rFont val="Tahoma"/>
            <family val="2"/>
            <charset val="204"/>
          </rPr>
          <t>калибри</t>
        </r>
      </text>
    </comment>
    <comment ref="E687" authorId="0" shapeId="0">
      <text>
        <r>
          <rPr>
            <b/>
            <sz val="9"/>
            <color indexed="81"/>
            <rFont val="Tahoma"/>
            <family val="2"/>
            <charset val="204"/>
          </rPr>
          <t>чп тен</t>
        </r>
      </text>
    </comment>
    <comment ref="B780" authorId="0" shapeId="0">
      <text>
        <r>
          <rPr>
            <b/>
            <sz val="9"/>
            <color indexed="81"/>
            <rFont val="Tahoma"/>
            <family val="2"/>
            <charset val="204"/>
          </rPr>
          <t>калибри</t>
        </r>
      </text>
    </comment>
    <comment ref="F949" authorId="1" shapeId="0">
      <text>
        <r>
          <rPr>
            <b/>
            <sz val="9"/>
            <color indexed="81"/>
            <rFont val="Tahoma"/>
            <family val="2"/>
            <charset val="204"/>
          </rPr>
          <t>Автор:</t>
        </r>
        <r>
          <rPr>
            <sz val="9"/>
            <color indexed="81"/>
            <rFont val="Tahoma"/>
            <family val="2"/>
            <charset val="204"/>
          </rPr>
          <t xml:space="preserve">
апрелда кетган базисдан</t>
        </r>
      </text>
    </comment>
    <comment ref="Q956" authorId="0" shapeId="0">
      <text>
        <r>
          <rPr>
            <b/>
            <sz val="9"/>
            <color indexed="81"/>
            <rFont val="Tahoma"/>
            <family val="2"/>
            <charset val="204"/>
          </rPr>
          <t>винч</t>
        </r>
      </text>
    </comment>
    <comment ref="B980" authorId="0" shapeId="0">
      <text>
        <r>
          <rPr>
            <b/>
            <sz val="9"/>
            <color indexed="81"/>
            <rFont val="Tahoma"/>
            <family val="2"/>
            <charset val="204"/>
          </rPr>
          <t>Basys:</t>
        </r>
        <r>
          <rPr>
            <sz val="9"/>
            <color indexed="81"/>
            <rFont val="Tahoma"/>
            <family val="2"/>
            <charset val="204"/>
          </rPr>
          <t xml:space="preserve">
чп тен за вектор</t>
        </r>
      </text>
    </comment>
    <comment ref="B983" authorId="0" shapeId="0">
      <text>
        <r>
          <rPr>
            <b/>
            <sz val="9"/>
            <color indexed="81"/>
            <rFont val="Tahoma"/>
            <family val="2"/>
            <charset val="204"/>
          </rPr>
          <t>Basys:</t>
        </r>
        <r>
          <rPr>
            <sz val="9"/>
            <color indexed="81"/>
            <rFont val="Tahoma"/>
            <family val="2"/>
            <charset val="204"/>
          </rPr>
          <t xml:space="preserve">
чп тен за вектор</t>
        </r>
      </text>
    </comment>
    <comment ref="E1005" authorId="0" shapeId="0">
      <text>
        <r>
          <rPr>
            <b/>
            <sz val="9"/>
            <color indexed="81"/>
            <rFont val="Tahoma"/>
            <family val="2"/>
            <charset val="204"/>
          </rPr>
          <t>200та епилди</t>
        </r>
      </text>
    </comment>
    <comment ref="Q1012" authorId="0" shapeId="0">
      <text>
        <r>
          <rPr>
            <b/>
            <sz val="9"/>
            <color indexed="81"/>
            <rFont val="Tahoma"/>
            <family val="2"/>
            <charset val="204"/>
          </rPr>
          <t>винч</t>
        </r>
      </text>
    </comment>
    <comment ref="Q1013" authorId="0" shapeId="0">
      <text>
        <r>
          <rPr>
            <b/>
            <sz val="9"/>
            <color indexed="81"/>
            <rFont val="Tahoma"/>
            <family val="2"/>
            <charset val="204"/>
          </rPr>
          <t>винч</t>
        </r>
      </text>
    </comment>
    <comment ref="B1042" authorId="0" shapeId="0">
      <text>
        <r>
          <rPr>
            <b/>
            <sz val="9"/>
            <color indexed="81"/>
            <rFont val="Tahoma"/>
            <family val="2"/>
            <charset val="204"/>
          </rPr>
          <t>калибри</t>
        </r>
      </text>
    </comment>
    <comment ref="B1054" authorId="0" shapeId="0">
      <text>
        <r>
          <rPr>
            <b/>
            <sz val="9"/>
            <color indexed="81"/>
            <rFont val="Tahoma"/>
            <family val="2"/>
            <charset val="204"/>
          </rPr>
          <t>калибри</t>
        </r>
      </text>
    </comment>
    <comment ref="Q1119" authorId="0" shapeId="0">
      <text>
        <r>
          <rPr>
            <b/>
            <sz val="9"/>
            <color indexed="81"/>
            <rFont val="Tahoma"/>
            <family val="2"/>
            <charset val="204"/>
          </rPr>
          <t>винч</t>
        </r>
      </text>
    </comment>
    <comment ref="Q1120" authorId="0" shapeId="0">
      <text>
        <r>
          <rPr>
            <b/>
            <sz val="9"/>
            <color indexed="81"/>
            <rFont val="Tahoma"/>
            <family val="2"/>
            <charset val="204"/>
          </rPr>
          <t>винч</t>
        </r>
      </text>
    </comment>
    <comment ref="F1173" authorId="1" shapeId="0">
      <text>
        <r>
          <rPr>
            <b/>
            <sz val="9"/>
            <color indexed="81"/>
            <rFont val="Tahoma"/>
            <family val="2"/>
            <charset val="204"/>
          </rPr>
          <t>Автор:</t>
        </r>
        <r>
          <rPr>
            <sz val="9"/>
            <color indexed="81"/>
            <rFont val="Tahoma"/>
            <family val="2"/>
            <charset val="204"/>
          </rPr>
          <t xml:space="preserve">
126кг кайтди 120 берилди
</t>
        </r>
      </text>
    </comment>
  </commentList>
</comments>
</file>

<file path=xl/comments6.xml><?xml version="1.0" encoding="utf-8"?>
<comments xmlns="http://schemas.openxmlformats.org/spreadsheetml/2006/main">
  <authors>
    <author>Basys</author>
    <author>Автор</author>
  </authors>
  <commentList>
    <comment ref="M69" authorId="0" shapeId="0">
      <text>
        <r>
          <rPr>
            <b/>
            <sz val="9"/>
            <color indexed="81"/>
            <rFont val="Tahoma"/>
            <family val="2"/>
            <charset val="204"/>
          </rPr>
          <t>800$ курс 12550</t>
        </r>
      </text>
    </comment>
    <comment ref="M71" authorId="0" shapeId="0">
      <text>
        <r>
          <rPr>
            <b/>
            <sz val="9"/>
            <color indexed="81"/>
            <rFont val="Tahoma"/>
            <family val="2"/>
            <charset val="204"/>
          </rPr>
          <t xml:space="preserve">400$ курс 12600
</t>
        </r>
      </text>
    </comment>
    <comment ref="K77" authorId="0" shapeId="0">
      <text>
        <r>
          <rPr>
            <b/>
            <sz val="9"/>
            <color indexed="81"/>
            <rFont val="Tahoma"/>
            <family val="2"/>
            <charset val="204"/>
          </rPr>
          <t>зафар голиб</t>
        </r>
      </text>
    </comment>
    <comment ref="K78" authorId="0" shapeId="0">
      <text>
        <r>
          <rPr>
            <b/>
            <sz val="9"/>
            <color indexed="81"/>
            <rFont val="Tahoma"/>
            <family val="2"/>
            <charset val="204"/>
          </rPr>
          <t>зафар голиб</t>
        </r>
      </text>
    </comment>
    <comment ref="B80" authorId="0" shapeId="0">
      <text>
        <r>
          <rPr>
            <b/>
            <sz val="9"/>
            <color indexed="81"/>
            <rFont val="Tahoma"/>
            <family val="2"/>
            <charset val="204"/>
          </rPr>
          <t>22,03,24 накд</t>
        </r>
      </text>
    </comment>
    <comment ref="B81" authorId="0" shapeId="0">
      <text>
        <r>
          <rPr>
            <b/>
            <sz val="9"/>
            <color indexed="81"/>
            <rFont val="Tahoma"/>
            <family val="2"/>
            <charset val="204"/>
          </rPr>
          <t>22,03,24 накд</t>
        </r>
        <r>
          <rPr>
            <sz val="9"/>
            <color indexed="81"/>
            <rFont val="Tahoma"/>
            <family val="2"/>
            <charset val="204"/>
          </rPr>
          <t xml:space="preserve">
</t>
        </r>
      </text>
    </comment>
    <comment ref="B82" authorId="0" shapeId="0">
      <text>
        <r>
          <rPr>
            <b/>
            <sz val="9"/>
            <color indexed="81"/>
            <rFont val="Tahoma"/>
            <family val="2"/>
            <charset val="204"/>
          </rPr>
          <t>22,03,24 накд</t>
        </r>
      </text>
    </comment>
    <comment ref="B83" authorId="0" shapeId="0">
      <text>
        <r>
          <rPr>
            <b/>
            <sz val="9"/>
            <color indexed="81"/>
            <rFont val="Tahoma"/>
            <family val="2"/>
            <charset val="204"/>
          </rPr>
          <t>22,03,24 накд</t>
        </r>
        <r>
          <rPr>
            <sz val="9"/>
            <color indexed="81"/>
            <rFont val="Tahoma"/>
            <family val="2"/>
            <charset val="204"/>
          </rPr>
          <t xml:space="preserve">
</t>
        </r>
      </text>
    </comment>
    <comment ref="B84" authorId="0" shapeId="0">
      <text>
        <r>
          <rPr>
            <b/>
            <sz val="9"/>
            <color indexed="81"/>
            <rFont val="Tahoma"/>
            <family val="2"/>
            <charset val="204"/>
          </rPr>
          <t>22,03,24 накд</t>
        </r>
      </text>
    </comment>
    <comment ref="B85" authorId="0" shapeId="0">
      <text>
        <r>
          <rPr>
            <b/>
            <sz val="9"/>
            <color indexed="81"/>
            <rFont val="Tahoma"/>
            <family val="2"/>
            <charset val="204"/>
          </rPr>
          <t>22,03,24 накд</t>
        </r>
      </text>
    </comment>
    <comment ref="B86" authorId="0" shapeId="0">
      <text>
        <r>
          <rPr>
            <b/>
            <sz val="9"/>
            <color indexed="81"/>
            <rFont val="Tahoma"/>
            <family val="2"/>
            <charset val="204"/>
          </rPr>
          <t>22,03,24 накд</t>
        </r>
        <r>
          <rPr>
            <sz val="9"/>
            <color indexed="81"/>
            <rFont val="Tahoma"/>
            <family val="2"/>
            <charset val="204"/>
          </rPr>
          <t xml:space="preserve">
</t>
        </r>
      </text>
    </comment>
    <comment ref="B96" authorId="0" shapeId="0">
      <text>
        <r>
          <rPr>
            <b/>
            <sz val="9"/>
            <color indexed="81"/>
            <rFont val="Tahoma"/>
            <family val="2"/>
            <charset val="204"/>
          </rPr>
          <t>картон резка
азамат  3819кг
е гранд 609кг
е гранд 5123кг
азамат 1218кг
полиграф 676кг
е гранд 1352кг
узимизга 609кг</t>
        </r>
      </text>
    </comment>
    <comment ref="C96" authorId="0" shapeId="0">
      <text>
        <r>
          <rPr>
            <b/>
            <sz val="9"/>
            <color indexed="81"/>
            <rFont val="Tahoma"/>
            <family val="2"/>
            <charset val="204"/>
          </rPr>
          <t>50*35 600та
50*35 1200та
50*35 1200та</t>
        </r>
      </text>
    </comment>
    <comment ref="B105"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784 миразиз карз</t>
        </r>
      </text>
    </comment>
    <comment ref="C120" authorId="0" shapeId="0">
      <text>
        <r>
          <rPr>
            <b/>
            <sz val="9"/>
            <color indexed="81"/>
            <rFont val="Tahoma"/>
            <family val="2"/>
            <charset val="204"/>
          </rPr>
          <t>4200дан хисобланди</t>
        </r>
      </text>
    </comment>
    <comment ref="B123" authorId="1" shapeId="0">
      <text>
        <r>
          <rPr>
            <b/>
            <sz val="9"/>
            <color indexed="81"/>
            <rFont val="Tahoma"/>
            <family val="2"/>
            <charset val="204"/>
          </rPr>
          <t>Автор:</t>
        </r>
        <r>
          <rPr>
            <sz val="9"/>
            <color indexed="81"/>
            <rFont val="Tahoma"/>
            <family val="2"/>
            <charset val="204"/>
          </rPr>
          <t xml:space="preserve">
Акбар ака тулаш кере</t>
        </r>
      </text>
    </comment>
    <comment ref="E140" authorId="0" shapeId="0">
      <text>
        <r>
          <rPr>
            <b/>
            <sz val="9"/>
            <color indexed="81"/>
            <rFont val="Tahoma"/>
            <family val="2"/>
            <charset val="204"/>
          </rPr>
          <t>1180та ёпилган
650та епилди
770епилган</t>
        </r>
      </text>
    </comment>
    <comment ref="E176" authorId="0" shapeId="0">
      <text>
        <r>
          <rPr>
            <b/>
            <sz val="9"/>
            <color indexed="81"/>
            <rFont val="Tahoma"/>
            <family val="2"/>
            <charset val="204"/>
          </rPr>
          <t>160та ёпилди
1570та ёпилди
200та ёпилди</t>
        </r>
      </text>
    </comment>
    <comment ref="B276" authorId="0" shapeId="0">
      <text>
        <r>
          <rPr>
            <b/>
            <sz val="9"/>
            <color indexed="81"/>
            <rFont val="Tahoma"/>
            <family val="2"/>
            <charset val="204"/>
          </rPr>
          <t>Basys:</t>
        </r>
        <r>
          <rPr>
            <sz val="9"/>
            <color indexed="81"/>
            <rFont val="Tahoma"/>
            <family val="2"/>
            <charset val="204"/>
          </rPr>
          <t xml:space="preserve">
чп тен за вектор 1,500</t>
        </r>
      </text>
    </comment>
    <comment ref="E277" authorId="0" shapeId="0">
      <text>
        <r>
          <rPr>
            <b/>
            <sz val="9"/>
            <color indexed="81"/>
            <rFont val="Tahoma"/>
            <family val="2"/>
            <charset val="204"/>
          </rPr>
          <t>500та ёпилди
300та ёпилди
200та ёпилди</t>
        </r>
      </text>
    </comment>
    <comment ref="E334" authorId="0" shapeId="0">
      <text>
        <r>
          <rPr>
            <b/>
            <sz val="9"/>
            <color indexed="81"/>
            <rFont val="Tahoma"/>
            <family val="2"/>
            <charset val="204"/>
          </rPr>
          <t>100та ёпилди</t>
        </r>
      </text>
    </comment>
    <comment ref="Q371" authorId="0" shapeId="0">
      <text>
        <r>
          <rPr>
            <b/>
            <sz val="9"/>
            <color indexed="81"/>
            <rFont val="Tahoma"/>
            <family val="2"/>
            <charset val="204"/>
          </rPr>
          <t>тен</t>
        </r>
      </text>
    </comment>
    <comment ref="B816" authorId="0" shapeId="0">
      <text>
        <r>
          <rPr>
            <b/>
            <sz val="9"/>
            <color indexed="81"/>
            <rFont val="Tahoma"/>
            <family val="2"/>
            <charset val="204"/>
          </rPr>
          <t>узоги билан 45кунга</t>
        </r>
      </text>
    </comment>
  </commentList>
</comments>
</file>

<file path=xl/comments7.xml><?xml version="1.0" encoding="utf-8"?>
<comments xmlns="http://schemas.openxmlformats.org/spreadsheetml/2006/main">
  <authors>
    <author>Basys</author>
  </authors>
  <commentList>
    <comment ref="AA4" authorId="0" shapeId="0">
      <text>
        <r>
          <rPr>
            <b/>
            <sz val="9"/>
            <color indexed="81"/>
            <rFont val="Tahoma"/>
            <family val="2"/>
            <charset val="204"/>
          </rPr>
          <t xml:space="preserve">курс 12500
</t>
        </r>
      </text>
    </comment>
    <comment ref="AA6" authorId="0" shapeId="0">
      <text>
        <r>
          <rPr>
            <b/>
            <sz val="9"/>
            <color indexed="81"/>
            <rFont val="Tahoma"/>
            <family val="2"/>
            <charset val="204"/>
          </rPr>
          <t>курс 11420</t>
        </r>
      </text>
    </comment>
    <comment ref="AA8" authorId="0" shapeId="0">
      <text>
        <r>
          <rPr>
            <b/>
            <sz val="9"/>
            <color indexed="81"/>
            <rFont val="Tahoma"/>
            <family val="2"/>
            <charset val="204"/>
          </rPr>
          <t>курс 12500</t>
        </r>
      </text>
    </comment>
    <comment ref="N39" authorId="0" shapeId="0">
      <text>
        <r>
          <rPr>
            <b/>
            <sz val="9"/>
            <color indexed="81"/>
            <rFont val="Tahoma"/>
            <family val="2"/>
            <charset val="204"/>
          </rPr>
          <t>15000$ курс 12620</t>
        </r>
      </text>
    </comment>
    <comment ref="K40" authorId="0" shapeId="0">
      <text>
        <r>
          <rPr>
            <b/>
            <sz val="9"/>
            <color indexed="81"/>
            <rFont val="Tahoma"/>
            <family val="2"/>
            <charset val="204"/>
          </rPr>
          <t>зафар голиб</t>
        </r>
      </text>
    </comment>
    <comment ref="Q40" authorId="0" shapeId="0">
      <text>
        <r>
          <rPr>
            <b/>
            <sz val="9"/>
            <color indexed="81"/>
            <rFont val="Tahoma"/>
            <family val="2"/>
            <charset val="204"/>
          </rPr>
          <t xml:space="preserve">1683пер 5000дан 03,07,24
</t>
        </r>
      </text>
    </comment>
    <comment ref="K41" authorId="0" shapeId="0">
      <text>
        <r>
          <rPr>
            <b/>
            <sz val="9"/>
            <color indexed="81"/>
            <rFont val="Tahoma"/>
            <family val="2"/>
            <charset val="204"/>
          </rPr>
          <t>зафар голиб</t>
        </r>
      </text>
    </comment>
    <comment ref="Q41" authorId="0" shapeId="0">
      <text>
        <r>
          <rPr>
            <b/>
            <sz val="9"/>
            <color indexed="81"/>
            <rFont val="Tahoma"/>
            <family val="2"/>
            <charset val="204"/>
          </rPr>
          <t xml:space="preserve">900пер 5000дан 3,07,24
</t>
        </r>
      </text>
    </comment>
    <comment ref="B42" authorId="0" shapeId="0">
      <text>
        <r>
          <rPr>
            <b/>
            <sz val="9"/>
            <color indexed="81"/>
            <rFont val="Tahoma"/>
            <family val="2"/>
            <charset val="204"/>
          </rPr>
          <t>22,03,24 накд</t>
        </r>
        <r>
          <rPr>
            <sz val="9"/>
            <color indexed="81"/>
            <rFont val="Tahoma"/>
            <family val="2"/>
            <charset val="204"/>
          </rPr>
          <t xml:space="preserve">
</t>
        </r>
      </text>
    </comment>
    <comment ref="B43" authorId="0" shapeId="0">
      <text>
        <r>
          <rPr>
            <b/>
            <sz val="9"/>
            <color indexed="81"/>
            <rFont val="Tahoma"/>
            <family val="2"/>
            <charset val="204"/>
          </rPr>
          <t>22,03,24 накд</t>
        </r>
      </text>
    </comment>
    <comment ref="B44" authorId="0" shapeId="0">
      <text>
        <r>
          <rPr>
            <b/>
            <sz val="9"/>
            <color indexed="81"/>
            <rFont val="Tahoma"/>
            <family val="2"/>
            <charset val="204"/>
          </rPr>
          <t>22,03,24 накд</t>
        </r>
        <r>
          <rPr>
            <sz val="9"/>
            <color indexed="81"/>
            <rFont val="Tahoma"/>
            <family val="2"/>
            <charset val="204"/>
          </rPr>
          <t xml:space="preserve">
</t>
        </r>
      </text>
    </comment>
    <comment ref="B45" authorId="0" shapeId="0">
      <text>
        <r>
          <rPr>
            <b/>
            <sz val="9"/>
            <color indexed="81"/>
            <rFont val="Tahoma"/>
            <family val="2"/>
            <charset val="204"/>
          </rPr>
          <t>22,03,24 накд</t>
        </r>
      </text>
    </comment>
    <comment ref="B46" authorId="0" shapeId="0">
      <text>
        <r>
          <rPr>
            <b/>
            <sz val="9"/>
            <color indexed="81"/>
            <rFont val="Tahoma"/>
            <family val="2"/>
            <charset val="204"/>
          </rPr>
          <t>22,03,24 накд</t>
        </r>
      </text>
    </comment>
    <comment ref="B55" authorId="0" shapeId="0">
      <text>
        <r>
          <rPr>
            <b/>
            <sz val="9"/>
            <color indexed="81"/>
            <rFont val="Tahoma"/>
            <family val="2"/>
            <charset val="204"/>
          </rPr>
          <t>картон резка
азамат  3819кг
е гранд 609кг
е гранд 5123кг
азамат 1218кг
полиграф 676кг
е гранд 1352кг
узимизга 609кг</t>
        </r>
      </text>
    </comment>
    <comment ref="C55" authorId="0" shapeId="0">
      <text>
        <r>
          <rPr>
            <b/>
            <sz val="9"/>
            <color indexed="81"/>
            <rFont val="Tahoma"/>
            <family val="2"/>
            <charset val="204"/>
          </rPr>
          <t>50*35 600та
50*35 1200та
50*35 1200та</t>
        </r>
      </text>
    </comment>
    <comment ref="B6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E84" authorId="0" shapeId="0">
      <text>
        <r>
          <rPr>
            <b/>
            <sz val="9"/>
            <color indexed="81"/>
            <rFont val="Tahoma"/>
            <family val="2"/>
            <charset val="204"/>
          </rPr>
          <t>160та ёпилди
1570та ёпилди
200та ёпилди</t>
        </r>
      </text>
    </comment>
    <comment ref="Q165" authorId="0" shapeId="0">
      <text>
        <r>
          <rPr>
            <b/>
            <sz val="9"/>
            <color indexed="81"/>
            <rFont val="Tahoma"/>
            <family val="2"/>
            <charset val="204"/>
          </rPr>
          <t>рам с</t>
        </r>
      </text>
    </comment>
    <comment ref="B220" authorId="0" shapeId="0">
      <text>
        <r>
          <rPr>
            <b/>
            <sz val="9"/>
            <color indexed="81"/>
            <rFont val="Tahoma"/>
            <family val="2"/>
            <charset val="204"/>
          </rPr>
          <t>узоги билан 45кунга</t>
        </r>
      </text>
    </comment>
    <comment ref="Q249" authorId="0" shapeId="0">
      <text>
        <r>
          <rPr>
            <b/>
            <sz val="9"/>
            <color indexed="81"/>
            <rFont val="Tahoma"/>
            <family val="2"/>
            <charset val="204"/>
          </rPr>
          <t>рам с</t>
        </r>
      </text>
    </comment>
    <comment ref="P275" authorId="0" shapeId="0">
      <text>
        <r>
          <rPr>
            <b/>
            <sz val="9"/>
            <color indexed="81"/>
            <rFont val="Tahoma"/>
            <family val="2"/>
            <charset val="204"/>
          </rPr>
          <t>хакима нашр</t>
        </r>
      </text>
    </comment>
    <comment ref="Q305" authorId="0" shapeId="0">
      <text>
        <r>
          <rPr>
            <b/>
            <sz val="9"/>
            <color indexed="81"/>
            <rFont val="Tahoma"/>
            <family val="2"/>
            <charset val="204"/>
          </rPr>
          <t>2417пер 5000дан 03,07,24
1023пер 2580дан 03,07,24</t>
        </r>
      </text>
    </comment>
    <comment ref="Q306" authorId="0" shapeId="0">
      <text>
        <r>
          <rPr>
            <b/>
            <sz val="9"/>
            <color indexed="81"/>
            <rFont val="Tahoma"/>
            <family val="2"/>
            <charset val="204"/>
          </rPr>
          <t>1557пер 2580дан 03,07,24</t>
        </r>
      </text>
    </comment>
    <comment ref="Q318" authorId="0" shapeId="0">
      <text>
        <r>
          <rPr>
            <b/>
            <sz val="9"/>
            <color indexed="81"/>
            <rFont val="Tahoma"/>
            <family val="2"/>
            <charset val="204"/>
          </rPr>
          <t>рам с</t>
        </r>
      </text>
    </comment>
    <comment ref="B584" authorId="0" shapeId="0">
      <text>
        <r>
          <rPr>
            <b/>
            <sz val="9"/>
            <color indexed="81"/>
            <rFont val="Tahoma"/>
            <family val="2"/>
            <charset val="204"/>
          </rPr>
          <t>брак</t>
        </r>
      </text>
    </comment>
    <comment ref="B585" authorId="0" shapeId="0">
      <text>
        <r>
          <rPr>
            <b/>
            <sz val="9"/>
            <color indexed="81"/>
            <rFont val="Tahoma"/>
            <family val="2"/>
            <charset val="204"/>
          </rPr>
          <t>брак</t>
        </r>
      </text>
    </comment>
    <comment ref="B586" authorId="0" shapeId="0">
      <text>
        <r>
          <rPr>
            <b/>
            <sz val="9"/>
            <color indexed="81"/>
            <rFont val="Tahoma"/>
            <family val="2"/>
            <charset val="204"/>
          </rPr>
          <t>брак</t>
        </r>
      </text>
    </comment>
    <comment ref="B587" authorId="0" shapeId="0">
      <text>
        <r>
          <rPr>
            <b/>
            <sz val="9"/>
            <color indexed="81"/>
            <rFont val="Tahoma"/>
            <family val="2"/>
            <charset val="204"/>
          </rPr>
          <t>брак</t>
        </r>
      </text>
    </comment>
    <comment ref="B588" authorId="0" shapeId="0">
      <text>
        <r>
          <rPr>
            <b/>
            <sz val="9"/>
            <color indexed="81"/>
            <rFont val="Tahoma"/>
            <family val="2"/>
            <charset val="204"/>
          </rPr>
          <t>брак</t>
        </r>
      </text>
    </comment>
    <comment ref="B589" authorId="0" shapeId="0">
      <text>
        <r>
          <rPr>
            <b/>
            <sz val="9"/>
            <color indexed="81"/>
            <rFont val="Tahoma"/>
            <family val="2"/>
            <charset val="204"/>
          </rPr>
          <t>брак</t>
        </r>
      </text>
    </comment>
    <comment ref="B590" authorId="0" shapeId="0">
      <text>
        <r>
          <rPr>
            <b/>
            <sz val="9"/>
            <color indexed="81"/>
            <rFont val="Tahoma"/>
            <family val="2"/>
            <charset val="204"/>
          </rPr>
          <t>брак</t>
        </r>
      </text>
    </comment>
    <comment ref="B591" authorId="0" shapeId="0">
      <text>
        <r>
          <rPr>
            <b/>
            <sz val="9"/>
            <color indexed="81"/>
            <rFont val="Tahoma"/>
            <family val="2"/>
            <charset val="204"/>
          </rPr>
          <t>брак</t>
        </r>
      </text>
    </comment>
    <comment ref="B592" authorId="0" shapeId="0">
      <text>
        <r>
          <rPr>
            <b/>
            <sz val="9"/>
            <color indexed="81"/>
            <rFont val="Tahoma"/>
            <family val="2"/>
            <charset val="204"/>
          </rPr>
          <t>брак</t>
        </r>
      </text>
    </comment>
    <comment ref="B593" authorId="0" shapeId="0">
      <text>
        <r>
          <rPr>
            <b/>
            <sz val="9"/>
            <color indexed="81"/>
            <rFont val="Tahoma"/>
            <family val="2"/>
            <charset val="204"/>
          </rPr>
          <t>брак</t>
        </r>
      </text>
    </comment>
    <comment ref="B594" authorId="0" shapeId="0">
      <text>
        <r>
          <rPr>
            <b/>
            <sz val="9"/>
            <color indexed="81"/>
            <rFont val="Tahoma"/>
            <family val="2"/>
            <charset val="204"/>
          </rPr>
          <t>брак</t>
        </r>
      </text>
    </comment>
    <comment ref="B595" authorId="0" shapeId="0">
      <text>
        <r>
          <rPr>
            <b/>
            <sz val="9"/>
            <color indexed="81"/>
            <rFont val="Tahoma"/>
            <family val="2"/>
            <charset val="204"/>
          </rPr>
          <t>брак</t>
        </r>
      </text>
    </comment>
    <comment ref="N620" authorId="0" shapeId="0">
      <text>
        <r>
          <rPr>
            <b/>
            <sz val="9"/>
            <color indexed="81"/>
            <rFont val="Tahoma"/>
            <family val="2"/>
            <charset val="204"/>
          </rPr>
          <t>200$ курс 12600
300,0н</t>
        </r>
      </text>
    </comment>
    <comment ref="B632" authorId="0" shapeId="0">
      <text>
        <r>
          <rPr>
            <b/>
            <sz val="9"/>
            <color indexed="81"/>
            <rFont val="Tahoma"/>
            <family val="2"/>
            <charset val="204"/>
          </rPr>
          <t>15кун</t>
        </r>
      </text>
    </comment>
  </commentList>
</comments>
</file>

<file path=xl/comments8.xml><?xml version="1.0" encoding="utf-8"?>
<comments xmlns="http://schemas.openxmlformats.org/spreadsheetml/2006/main">
  <authors>
    <author>Basys</author>
    <author>Malika</author>
  </authors>
  <commentList>
    <comment ref="AA4" authorId="0" shapeId="0">
      <text>
        <r>
          <rPr>
            <b/>
            <sz val="9"/>
            <color indexed="81"/>
            <rFont val="Tahoma"/>
            <family val="2"/>
            <charset val="204"/>
          </rPr>
          <t xml:space="preserve">курс 12500
</t>
        </r>
      </text>
    </comment>
    <comment ref="AA6" authorId="0" shapeId="0">
      <text>
        <r>
          <rPr>
            <b/>
            <sz val="9"/>
            <color indexed="81"/>
            <rFont val="Tahoma"/>
            <family val="2"/>
            <charset val="204"/>
          </rPr>
          <t>курс 11420</t>
        </r>
      </text>
    </comment>
    <comment ref="AA8" authorId="0" shapeId="0">
      <text>
        <r>
          <rPr>
            <b/>
            <sz val="9"/>
            <color indexed="81"/>
            <rFont val="Tahoma"/>
            <family val="2"/>
            <charset val="204"/>
          </rPr>
          <t>курс 12500</t>
        </r>
      </text>
    </comment>
    <comment ref="M12" authorId="1" shapeId="0">
      <text>
        <r>
          <rPr>
            <b/>
            <sz val="9"/>
            <color indexed="81"/>
            <rFont val="Tahoma"/>
            <family val="2"/>
            <charset val="204"/>
          </rPr>
          <t>Malika:</t>
        </r>
        <r>
          <rPr>
            <sz val="9"/>
            <color indexed="81"/>
            <rFont val="Tahoma"/>
            <family val="2"/>
            <charset val="204"/>
          </rPr>
          <t xml:space="preserve">
800 курс 12550
</t>
        </r>
      </text>
    </comment>
    <comment ref="B33" authorId="0" shapeId="0">
      <text>
        <r>
          <rPr>
            <b/>
            <sz val="9"/>
            <color indexed="81"/>
            <rFont val="Tahoma"/>
            <family val="2"/>
            <charset val="204"/>
          </rPr>
          <t>картон резка
азамат  3819кг
е гранд 609кг
е гранд 5123кг
азамат 1218кг
полиграф 676кг
е гранд 1352кг
узимизга 609кг</t>
        </r>
      </text>
    </comment>
    <comment ref="C33" authorId="0" shapeId="0">
      <text>
        <r>
          <rPr>
            <b/>
            <sz val="9"/>
            <color indexed="81"/>
            <rFont val="Tahoma"/>
            <family val="2"/>
            <charset val="204"/>
          </rPr>
          <t>50*35 600та
50*35 1200та
50*35 1200та</t>
        </r>
      </text>
    </comment>
    <comment ref="B35"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B71" authorId="0" shapeId="0">
      <text>
        <r>
          <rPr>
            <b/>
            <sz val="9"/>
            <color indexed="81"/>
            <rFont val="Tahoma"/>
            <family val="2"/>
            <charset val="204"/>
          </rPr>
          <t>узоги билан 45кунга</t>
        </r>
      </text>
    </comment>
    <comment ref="N72" authorId="1" shapeId="0">
      <text>
        <r>
          <rPr>
            <b/>
            <sz val="9"/>
            <color indexed="81"/>
            <rFont val="Tahoma"/>
            <family val="2"/>
            <charset val="204"/>
          </rPr>
          <t>Malika:</t>
        </r>
        <r>
          <rPr>
            <sz val="9"/>
            <color indexed="81"/>
            <rFont val="Tahoma"/>
            <family val="2"/>
            <charset val="204"/>
          </rPr>
          <t xml:space="preserve">
курс 12650
</t>
        </r>
      </text>
    </comment>
    <comment ref="N78" authorId="1" shapeId="0">
      <text>
        <r>
          <rPr>
            <b/>
            <sz val="9"/>
            <color indexed="81"/>
            <rFont val="Tahoma"/>
            <family val="2"/>
            <charset val="204"/>
          </rPr>
          <t>Malika:</t>
        </r>
        <r>
          <rPr>
            <sz val="9"/>
            <color indexed="81"/>
            <rFont val="Tahoma"/>
            <family val="2"/>
            <charset val="204"/>
          </rPr>
          <t xml:space="preserve">
курс 12650
</t>
        </r>
      </text>
    </comment>
    <comment ref="M81" authorId="1" shapeId="0">
      <text>
        <r>
          <rPr>
            <b/>
            <sz val="9"/>
            <color indexed="81"/>
            <rFont val="Tahoma"/>
            <family val="2"/>
            <charset val="204"/>
          </rPr>
          <t>Malika:</t>
        </r>
        <r>
          <rPr>
            <sz val="9"/>
            <color indexed="81"/>
            <rFont val="Tahoma"/>
            <family val="2"/>
            <charset val="204"/>
          </rPr>
          <t xml:space="preserve">
1200
</t>
        </r>
      </text>
    </comment>
    <comment ref="Q88" authorId="0" shapeId="0">
      <text>
        <r>
          <rPr>
            <b/>
            <sz val="9"/>
            <color indexed="81"/>
            <rFont val="Tahoma"/>
            <family val="2"/>
            <charset val="204"/>
          </rPr>
          <t>1557пер 2580дан 03,07,24</t>
        </r>
      </text>
    </comment>
    <comment ref="P127" authorId="1" shapeId="0">
      <text>
        <r>
          <rPr>
            <b/>
            <sz val="9"/>
            <color indexed="81"/>
            <rFont val="Tahoma"/>
            <family val="2"/>
            <charset val="204"/>
          </rPr>
          <t>Malika:</t>
        </r>
        <r>
          <rPr>
            <sz val="9"/>
            <color indexed="81"/>
            <rFont val="Tahoma"/>
            <family val="2"/>
            <charset val="204"/>
          </rPr>
          <t xml:space="preserve">
Чп тен
</t>
        </r>
      </text>
    </comment>
    <comment ref="B128" authorId="0" shapeId="0">
      <text>
        <r>
          <rPr>
            <b/>
            <sz val="9"/>
            <color indexed="81"/>
            <rFont val="Tahoma"/>
            <family val="2"/>
            <charset val="204"/>
          </rPr>
          <t>брак</t>
        </r>
      </text>
    </comment>
    <comment ref="B129" authorId="0" shapeId="0">
      <text>
        <r>
          <rPr>
            <b/>
            <sz val="9"/>
            <color indexed="81"/>
            <rFont val="Tahoma"/>
            <family val="2"/>
            <charset val="204"/>
          </rPr>
          <t>брак</t>
        </r>
      </text>
    </comment>
    <comment ref="B130" authorId="0" shapeId="0">
      <text>
        <r>
          <rPr>
            <b/>
            <sz val="9"/>
            <color indexed="81"/>
            <rFont val="Tahoma"/>
            <family val="2"/>
            <charset val="204"/>
          </rPr>
          <t>брак</t>
        </r>
      </text>
    </comment>
    <comment ref="B131" authorId="0" shapeId="0">
      <text>
        <r>
          <rPr>
            <b/>
            <sz val="9"/>
            <color indexed="81"/>
            <rFont val="Tahoma"/>
            <family val="2"/>
            <charset val="204"/>
          </rPr>
          <t>брак</t>
        </r>
      </text>
    </comment>
    <comment ref="B132" authorId="0" shapeId="0">
      <text>
        <r>
          <rPr>
            <b/>
            <sz val="9"/>
            <color indexed="81"/>
            <rFont val="Tahoma"/>
            <family val="2"/>
            <charset val="204"/>
          </rPr>
          <t>брак</t>
        </r>
      </text>
    </comment>
    <comment ref="B133" authorId="0" shapeId="0">
      <text>
        <r>
          <rPr>
            <b/>
            <sz val="9"/>
            <color indexed="81"/>
            <rFont val="Tahoma"/>
            <family val="2"/>
            <charset val="204"/>
          </rPr>
          <t>брак</t>
        </r>
      </text>
    </comment>
    <comment ref="B134" authorId="0" shapeId="0">
      <text>
        <r>
          <rPr>
            <b/>
            <sz val="9"/>
            <color indexed="81"/>
            <rFont val="Tahoma"/>
            <family val="2"/>
            <charset val="204"/>
          </rPr>
          <t>брак</t>
        </r>
      </text>
    </comment>
    <comment ref="B135" authorId="0" shapeId="0">
      <text>
        <r>
          <rPr>
            <b/>
            <sz val="9"/>
            <color indexed="81"/>
            <rFont val="Tahoma"/>
            <family val="2"/>
            <charset val="204"/>
          </rPr>
          <t>брак</t>
        </r>
      </text>
    </comment>
    <comment ref="B136" authorId="0" shapeId="0">
      <text>
        <r>
          <rPr>
            <b/>
            <sz val="9"/>
            <color indexed="81"/>
            <rFont val="Tahoma"/>
            <family val="2"/>
            <charset val="204"/>
          </rPr>
          <t>брак</t>
        </r>
      </text>
    </comment>
    <comment ref="B137" authorId="0" shapeId="0">
      <text>
        <r>
          <rPr>
            <b/>
            <sz val="9"/>
            <color indexed="81"/>
            <rFont val="Tahoma"/>
            <family val="2"/>
            <charset val="204"/>
          </rPr>
          <t>брак</t>
        </r>
      </text>
    </comment>
    <comment ref="B138" authorId="0" shapeId="0">
      <text>
        <r>
          <rPr>
            <b/>
            <sz val="9"/>
            <color indexed="81"/>
            <rFont val="Tahoma"/>
            <family val="2"/>
            <charset val="204"/>
          </rPr>
          <t>брак</t>
        </r>
      </text>
    </comment>
    <comment ref="B139" authorId="0" shapeId="0">
      <text>
        <r>
          <rPr>
            <b/>
            <sz val="9"/>
            <color indexed="81"/>
            <rFont val="Tahoma"/>
            <family val="2"/>
            <charset val="204"/>
          </rPr>
          <t>брак</t>
        </r>
      </text>
    </comment>
    <comment ref="M142" authorId="1" shapeId="0">
      <text>
        <r>
          <rPr>
            <b/>
            <sz val="9"/>
            <color indexed="81"/>
            <rFont val="Tahoma"/>
            <family val="2"/>
            <charset val="204"/>
          </rPr>
          <t>Malika:</t>
        </r>
        <r>
          <rPr>
            <sz val="9"/>
            <color indexed="81"/>
            <rFont val="Tahoma"/>
            <family val="2"/>
            <charset val="204"/>
          </rPr>
          <t xml:space="preserve">
2 000 курс 12600
</t>
        </r>
      </text>
    </comment>
    <comment ref="B150" authorId="0" shapeId="0">
      <text>
        <r>
          <rPr>
            <b/>
            <sz val="9"/>
            <color indexed="81"/>
            <rFont val="Tahoma"/>
            <family val="2"/>
            <charset val="204"/>
          </rPr>
          <t>15кун</t>
        </r>
      </text>
    </comment>
    <comment ref="M210" authorId="1" shapeId="0">
      <text>
        <r>
          <rPr>
            <b/>
            <sz val="9"/>
            <color indexed="81"/>
            <rFont val="Tahoma"/>
            <family val="2"/>
            <charset val="204"/>
          </rPr>
          <t>Malika:</t>
        </r>
        <r>
          <rPr>
            <sz val="9"/>
            <color indexed="81"/>
            <rFont val="Tahoma"/>
            <family val="2"/>
            <charset val="204"/>
          </rPr>
          <t xml:space="preserve">
голд принт 10 млн дан
</t>
        </r>
      </text>
    </comment>
    <comment ref="M229" authorId="1" shapeId="0">
      <text>
        <r>
          <rPr>
            <b/>
            <sz val="9"/>
            <color indexed="81"/>
            <rFont val="Tahoma"/>
            <family val="2"/>
            <charset val="204"/>
          </rPr>
          <t>Malika:</t>
        </r>
        <r>
          <rPr>
            <sz val="9"/>
            <color indexed="81"/>
            <rFont val="Tahoma"/>
            <family val="2"/>
            <charset val="204"/>
          </rPr>
          <t xml:space="preserve">
курс 12550
</t>
        </r>
      </text>
    </comment>
    <comment ref="W382" authorId="1" shapeId="0">
      <text>
        <r>
          <rPr>
            <b/>
            <sz val="9"/>
            <color indexed="81"/>
            <rFont val="Tahoma"/>
            <family val="2"/>
            <charset val="204"/>
          </rPr>
          <t>Malika:</t>
        </r>
        <r>
          <rPr>
            <sz val="9"/>
            <color indexed="81"/>
            <rFont val="Tahoma"/>
            <family val="2"/>
            <charset val="204"/>
          </rPr>
          <t xml:space="preserve">
370000 пп дан утган
</t>
        </r>
      </text>
    </comment>
    <comment ref="N415" authorId="1" shapeId="0">
      <text>
        <r>
          <rPr>
            <b/>
            <sz val="9"/>
            <color indexed="81"/>
            <rFont val="Tahoma"/>
            <family val="2"/>
            <charset val="204"/>
          </rPr>
          <t>Malika:</t>
        </r>
        <r>
          <rPr>
            <sz val="9"/>
            <color indexed="81"/>
            <rFont val="Tahoma"/>
            <family val="2"/>
            <charset val="204"/>
          </rPr>
          <t xml:space="preserve">
курс 12550
</t>
        </r>
      </text>
    </comment>
    <comment ref="M431" authorId="1" shapeId="0">
      <text>
        <r>
          <rPr>
            <b/>
            <sz val="9"/>
            <color indexed="81"/>
            <rFont val="Tahoma"/>
            <family val="2"/>
            <charset val="204"/>
          </rPr>
          <t>Malika:</t>
        </r>
        <r>
          <rPr>
            <sz val="9"/>
            <color indexed="81"/>
            <rFont val="Tahoma"/>
            <family val="2"/>
            <charset val="204"/>
          </rPr>
          <t xml:space="preserve">
курс 12550
</t>
        </r>
      </text>
    </comment>
    <comment ref="M453" authorId="1" shapeId="0">
      <text>
        <r>
          <rPr>
            <b/>
            <sz val="9"/>
            <color indexed="81"/>
            <rFont val="Tahoma"/>
            <family val="2"/>
            <charset val="204"/>
          </rPr>
          <t>Malika:</t>
        </r>
        <r>
          <rPr>
            <sz val="9"/>
            <color indexed="81"/>
            <rFont val="Tahoma"/>
            <family val="2"/>
            <charset val="204"/>
          </rPr>
          <t xml:space="preserve">
курс 12550
</t>
        </r>
      </text>
    </comment>
    <comment ref="M457" authorId="1" shapeId="0">
      <text>
        <r>
          <rPr>
            <b/>
            <sz val="9"/>
            <color indexed="81"/>
            <rFont val="Tahoma"/>
            <family val="2"/>
            <charset val="204"/>
          </rPr>
          <t>Malika:</t>
        </r>
        <r>
          <rPr>
            <sz val="9"/>
            <color indexed="81"/>
            <rFont val="Tahoma"/>
            <family val="2"/>
            <charset val="204"/>
          </rPr>
          <t xml:space="preserve">
200 курс 12550 сдачи 280000
</t>
        </r>
      </text>
    </comment>
    <comment ref="M540" authorId="1" shapeId="0">
      <text>
        <r>
          <rPr>
            <b/>
            <sz val="9"/>
            <color indexed="81"/>
            <rFont val="Tahoma"/>
            <family val="2"/>
            <charset val="204"/>
          </rPr>
          <t>Malika:</t>
        </r>
        <r>
          <rPr>
            <sz val="9"/>
            <color indexed="81"/>
            <rFont val="Tahoma"/>
            <family val="2"/>
            <charset val="204"/>
          </rPr>
          <t xml:space="preserve">
1100 курс 12550
</t>
        </r>
      </text>
    </comment>
    <comment ref="N564" authorId="1" shapeId="0">
      <text>
        <r>
          <rPr>
            <b/>
            <sz val="9"/>
            <color indexed="81"/>
            <rFont val="Tahoma"/>
            <family val="2"/>
            <charset val="204"/>
          </rPr>
          <t>Malika:</t>
        </r>
        <r>
          <rPr>
            <sz val="9"/>
            <color indexed="81"/>
            <rFont val="Tahoma"/>
            <family val="2"/>
            <charset val="204"/>
          </rPr>
          <t xml:space="preserve">
500 курс 12600
</t>
        </r>
      </text>
    </comment>
    <comment ref="M606" authorId="1" shapeId="0">
      <text>
        <r>
          <rPr>
            <b/>
            <sz val="9"/>
            <color indexed="81"/>
            <rFont val="Tahoma"/>
            <family val="2"/>
            <charset val="204"/>
          </rPr>
          <t>Malika:</t>
        </r>
        <r>
          <rPr>
            <sz val="9"/>
            <color indexed="81"/>
            <rFont val="Tahoma"/>
            <family val="2"/>
            <charset val="204"/>
          </rPr>
          <t xml:space="preserve">
150 курс 12600
</t>
        </r>
      </text>
    </comment>
    <comment ref="M623" authorId="1" shapeId="0">
      <text>
        <r>
          <rPr>
            <b/>
            <sz val="9"/>
            <color indexed="81"/>
            <rFont val="Tahoma"/>
            <family val="2"/>
            <charset val="204"/>
          </rPr>
          <t>Malika:</t>
        </r>
        <r>
          <rPr>
            <sz val="9"/>
            <color indexed="81"/>
            <rFont val="Tahoma"/>
            <family val="2"/>
            <charset val="204"/>
          </rPr>
          <t xml:space="preserve">
1500 курс 12600 сдачи 500 000
</t>
        </r>
      </text>
    </comment>
    <comment ref="P641" authorId="1" shapeId="0">
      <text>
        <r>
          <rPr>
            <b/>
            <sz val="9"/>
            <color indexed="81"/>
            <rFont val="Tahoma"/>
            <family val="2"/>
            <charset val="204"/>
          </rPr>
          <t>Malika:</t>
        </r>
        <r>
          <rPr>
            <sz val="9"/>
            <color indexed="81"/>
            <rFont val="Tahoma"/>
            <family val="2"/>
            <charset val="204"/>
          </rPr>
          <t xml:space="preserve">
2023 й даги пп сидан
обмен 08,04,2023
</t>
        </r>
      </text>
    </comment>
    <comment ref="M664" authorId="1" shapeId="0">
      <text>
        <r>
          <rPr>
            <b/>
            <sz val="9"/>
            <color indexed="81"/>
            <rFont val="Tahoma"/>
            <family val="2"/>
            <charset val="204"/>
          </rPr>
          <t>Malika:</t>
        </r>
        <r>
          <rPr>
            <sz val="9"/>
            <color indexed="81"/>
            <rFont val="Tahoma"/>
            <family val="2"/>
            <charset val="204"/>
          </rPr>
          <t xml:space="preserve">
1500 курс 12630
</t>
        </r>
      </text>
    </comment>
    <comment ref="M666" authorId="1" shapeId="0">
      <text>
        <r>
          <rPr>
            <b/>
            <sz val="9"/>
            <color indexed="81"/>
            <rFont val="Tahoma"/>
            <family val="2"/>
            <charset val="204"/>
          </rPr>
          <t>Malika:</t>
        </r>
        <r>
          <rPr>
            <sz val="9"/>
            <color indexed="81"/>
            <rFont val="Tahoma"/>
            <family val="2"/>
            <charset val="204"/>
          </rPr>
          <t xml:space="preserve">
600 курс 12600 сдачи 760000
</t>
        </r>
      </text>
    </comment>
    <comment ref="M684" authorId="1" shapeId="0">
      <text>
        <r>
          <rPr>
            <b/>
            <sz val="9"/>
            <color indexed="81"/>
            <rFont val="Tahoma"/>
            <family val="2"/>
            <charset val="204"/>
          </rPr>
          <t>Malika:</t>
        </r>
        <r>
          <rPr>
            <sz val="9"/>
            <color indexed="81"/>
            <rFont val="Tahoma"/>
            <family val="2"/>
            <charset val="204"/>
          </rPr>
          <t xml:space="preserve">
200 курс 12600 сдачи 720000
</t>
        </r>
      </text>
    </comment>
    <comment ref="P701" authorId="1" shapeId="0">
      <text>
        <r>
          <rPr>
            <b/>
            <sz val="9"/>
            <color indexed="81"/>
            <rFont val="Tahoma"/>
            <family val="2"/>
            <charset val="204"/>
          </rPr>
          <t>Malika:</t>
        </r>
        <r>
          <rPr>
            <sz val="9"/>
            <color indexed="81"/>
            <rFont val="Tahoma"/>
            <family val="2"/>
            <charset val="204"/>
          </rPr>
          <t xml:space="preserve">
пп дан
</t>
        </r>
      </text>
    </comment>
    <comment ref="N719" authorId="1" shapeId="0">
      <text>
        <r>
          <rPr>
            <b/>
            <sz val="9"/>
            <color indexed="81"/>
            <rFont val="Tahoma"/>
            <family val="2"/>
            <charset val="204"/>
          </rPr>
          <t>Malika:</t>
        </r>
        <r>
          <rPr>
            <sz val="9"/>
            <color indexed="81"/>
            <rFont val="Tahoma"/>
            <family val="2"/>
            <charset val="204"/>
          </rPr>
          <t xml:space="preserve">
100 курс 12630
</t>
        </r>
      </text>
    </comment>
    <comment ref="M761" authorId="1" shapeId="0">
      <text>
        <r>
          <rPr>
            <b/>
            <sz val="9"/>
            <color indexed="81"/>
            <rFont val="Tahoma"/>
            <family val="2"/>
            <charset val="204"/>
          </rPr>
          <t>Malika:</t>
        </r>
        <r>
          <rPr>
            <sz val="9"/>
            <color indexed="81"/>
            <rFont val="Tahoma"/>
            <family val="2"/>
            <charset val="204"/>
          </rPr>
          <t xml:space="preserve">
1000 курс 12600
</t>
        </r>
      </text>
    </comment>
    <comment ref="N773" authorId="1" shapeId="0">
      <text>
        <r>
          <rPr>
            <b/>
            <sz val="9"/>
            <color indexed="81"/>
            <rFont val="Tahoma"/>
            <family val="2"/>
            <charset val="204"/>
          </rPr>
          <t>Malika:</t>
        </r>
        <r>
          <rPr>
            <sz val="9"/>
            <color indexed="81"/>
            <rFont val="Tahoma"/>
            <family val="2"/>
            <charset val="204"/>
          </rPr>
          <t xml:space="preserve">
50 курс 12600
</t>
        </r>
      </text>
    </comment>
    <comment ref="N879" authorId="1" shapeId="0">
      <text>
        <r>
          <rPr>
            <b/>
            <sz val="9"/>
            <color indexed="81"/>
            <rFont val="Tahoma"/>
            <family val="2"/>
            <charset val="204"/>
          </rPr>
          <t>Malika:</t>
        </r>
        <r>
          <rPr>
            <sz val="9"/>
            <color indexed="81"/>
            <rFont val="Tahoma"/>
            <family val="2"/>
            <charset val="204"/>
          </rPr>
          <t xml:space="preserve">
400 курс 12600
</t>
        </r>
      </text>
    </comment>
    <comment ref="M965" authorId="1" shapeId="0">
      <text>
        <r>
          <rPr>
            <b/>
            <sz val="9"/>
            <color indexed="81"/>
            <rFont val="Tahoma"/>
            <family val="2"/>
            <charset val="204"/>
          </rPr>
          <t>Malika:</t>
        </r>
        <r>
          <rPr>
            <sz val="9"/>
            <color indexed="81"/>
            <rFont val="Tahoma"/>
            <family val="2"/>
            <charset val="204"/>
          </rPr>
          <t xml:space="preserve">
200 курс 12600 сдачи 330000
</t>
        </r>
      </text>
    </comment>
    <comment ref="M1000" authorId="1" shapeId="0">
      <text>
        <r>
          <rPr>
            <b/>
            <sz val="9"/>
            <color indexed="81"/>
            <rFont val="Tahoma"/>
            <family val="2"/>
            <charset val="204"/>
          </rPr>
          <t>Malika:</t>
        </r>
        <r>
          <rPr>
            <sz val="9"/>
            <color indexed="81"/>
            <rFont val="Tahoma"/>
            <family val="2"/>
            <charset val="204"/>
          </rPr>
          <t xml:space="preserve">
600 курс 12600 сдачи 300000
</t>
        </r>
      </text>
    </comment>
  </commentList>
</comments>
</file>

<file path=xl/comments9.xml><?xml version="1.0" encoding="utf-8"?>
<comments xmlns="http://schemas.openxmlformats.org/spreadsheetml/2006/main">
  <authors>
    <author>Basys</author>
    <author>Malika</author>
  </authors>
  <commentList>
    <comment ref="AA4" authorId="0" shapeId="0">
      <text>
        <r>
          <rPr>
            <b/>
            <sz val="9"/>
            <color indexed="81"/>
            <rFont val="Tahoma"/>
            <family val="2"/>
            <charset val="204"/>
          </rPr>
          <t xml:space="preserve">курс 12500
</t>
        </r>
      </text>
    </comment>
    <comment ref="AA6" authorId="0" shapeId="0">
      <text>
        <r>
          <rPr>
            <b/>
            <sz val="9"/>
            <color indexed="81"/>
            <rFont val="Tahoma"/>
            <family val="2"/>
            <charset val="204"/>
          </rPr>
          <t>курс 11420</t>
        </r>
      </text>
    </comment>
    <comment ref="AA8" authorId="0" shapeId="0">
      <text>
        <r>
          <rPr>
            <b/>
            <sz val="9"/>
            <color indexed="81"/>
            <rFont val="Tahoma"/>
            <family val="2"/>
            <charset val="204"/>
          </rPr>
          <t>курс 12500</t>
        </r>
      </text>
    </comment>
    <comment ref="P11" authorId="0" shapeId="0">
      <text>
        <r>
          <rPr>
            <b/>
            <sz val="9"/>
            <color indexed="81"/>
            <rFont val="Tahoma"/>
            <family val="2"/>
            <charset val="204"/>
          </rPr>
          <t>артстудио</t>
        </r>
      </text>
    </comment>
    <comment ref="B28" authorId="0" shapeId="0">
      <text>
        <r>
          <rPr>
            <b/>
            <sz val="9"/>
            <color indexed="81"/>
            <rFont val="Tahoma"/>
            <family val="2"/>
            <charset val="204"/>
          </rPr>
          <t>картон резка
азамат  3819кг
е гранд 609кг
е гранд 5123кг
азамат 1218кг
полиграф 676кг
е гранд 1352кг
узимизга 609кг</t>
        </r>
      </text>
    </comment>
    <comment ref="C28" authorId="0" shapeId="0">
      <text>
        <r>
          <rPr>
            <b/>
            <sz val="9"/>
            <color indexed="81"/>
            <rFont val="Tahoma"/>
            <family val="2"/>
            <charset val="204"/>
          </rPr>
          <t>50*35 600та
50*35 1200та
50*35 1200та</t>
        </r>
      </text>
    </comment>
    <comment ref="B30"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M47" authorId="1" shapeId="0">
      <text>
        <r>
          <rPr>
            <b/>
            <sz val="9"/>
            <color indexed="81"/>
            <rFont val="Tahoma"/>
            <family val="2"/>
            <charset val="204"/>
          </rPr>
          <t>Malika:</t>
        </r>
        <r>
          <rPr>
            <sz val="9"/>
            <color indexed="81"/>
            <rFont val="Tahoma"/>
            <family val="2"/>
            <charset val="204"/>
          </rPr>
          <t xml:space="preserve">
400 курс 12650
</t>
        </r>
      </text>
    </comment>
    <comment ref="B59" authorId="0" shapeId="0">
      <text>
        <r>
          <rPr>
            <b/>
            <sz val="9"/>
            <color indexed="81"/>
            <rFont val="Tahoma"/>
            <family val="2"/>
            <charset val="204"/>
          </rPr>
          <t>брак</t>
        </r>
      </text>
    </comment>
    <comment ref="P63" authorId="1" shapeId="0">
      <text>
        <r>
          <rPr>
            <b/>
            <sz val="9"/>
            <color indexed="81"/>
            <rFont val="Tahoma"/>
            <family val="2"/>
            <charset val="204"/>
          </rPr>
          <t>Malika:</t>
        </r>
        <r>
          <rPr>
            <sz val="9"/>
            <color indexed="81"/>
            <rFont val="Tahoma"/>
            <family val="2"/>
            <charset val="204"/>
          </rPr>
          <t xml:space="preserve">
винч 
</t>
        </r>
      </text>
    </comment>
    <comment ref="Q64" authorId="1" shapeId="0">
      <text>
        <r>
          <rPr>
            <b/>
            <sz val="9"/>
            <color indexed="81"/>
            <rFont val="Tahoma"/>
            <family val="2"/>
            <charset val="204"/>
          </rPr>
          <t>Malika:</t>
        </r>
        <r>
          <rPr>
            <sz val="9"/>
            <color indexed="81"/>
            <rFont val="Tahoma"/>
            <family val="2"/>
            <charset val="204"/>
          </rPr>
          <t xml:space="preserve">
ишонч
</t>
        </r>
      </text>
    </comment>
    <comment ref="M149" authorId="1" shapeId="0">
      <text>
        <r>
          <rPr>
            <b/>
            <sz val="9"/>
            <color indexed="81"/>
            <rFont val="Tahoma"/>
            <family val="2"/>
            <charset val="204"/>
          </rPr>
          <t>Malika:</t>
        </r>
        <r>
          <rPr>
            <sz val="9"/>
            <color indexed="81"/>
            <rFont val="Tahoma"/>
            <family val="2"/>
            <charset val="204"/>
          </rPr>
          <t xml:space="preserve">
200 курс 12600
</t>
        </r>
      </text>
    </comment>
    <comment ref="N151" authorId="1" shapeId="0">
      <text>
        <r>
          <rPr>
            <b/>
            <sz val="9"/>
            <color indexed="81"/>
            <rFont val="Tahoma"/>
            <family val="2"/>
            <charset val="204"/>
          </rPr>
          <t>Malika:</t>
        </r>
        <r>
          <rPr>
            <sz val="9"/>
            <color indexed="81"/>
            <rFont val="Tahoma"/>
            <family val="2"/>
            <charset val="204"/>
          </rPr>
          <t xml:space="preserve">
800 курс 12650
сдачи 480000
</t>
        </r>
      </text>
    </comment>
    <comment ref="N187" authorId="1" shapeId="0">
      <text>
        <r>
          <rPr>
            <b/>
            <sz val="9"/>
            <color indexed="81"/>
            <rFont val="Tahoma"/>
            <family val="2"/>
            <charset val="204"/>
          </rPr>
          <t>Malika:</t>
        </r>
        <r>
          <rPr>
            <sz val="9"/>
            <color indexed="81"/>
            <rFont val="Tahoma"/>
            <family val="2"/>
            <charset val="204"/>
          </rPr>
          <t xml:space="preserve">
400 курс 12650
</t>
        </r>
      </text>
    </comment>
    <comment ref="N387" authorId="1" shapeId="0">
      <text>
        <r>
          <rPr>
            <b/>
            <sz val="9"/>
            <color indexed="81"/>
            <rFont val="Tahoma"/>
            <family val="2"/>
            <charset val="204"/>
          </rPr>
          <t>Malika:</t>
        </r>
        <r>
          <rPr>
            <sz val="9"/>
            <color indexed="81"/>
            <rFont val="Tahoma"/>
            <family val="2"/>
            <charset val="204"/>
          </rPr>
          <t xml:space="preserve">
100 курс 12700
</t>
        </r>
      </text>
    </comment>
    <comment ref="N427" authorId="1" shapeId="0">
      <text>
        <r>
          <rPr>
            <b/>
            <sz val="9"/>
            <color indexed="81"/>
            <rFont val="Tahoma"/>
            <family val="2"/>
            <charset val="204"/>
          </rPr>
          <t>Malika:</t>
        </r>
        <r>
          <rPr>
            <sz val="9"/>
            <color indexed="81"/>
            <rFont val="Tahoma"/>
            <family val="2"/>
            <charset val="204"/>
          </rPr>
          <t xml:space="preserve">
200 курс 12600
</t>
        </r>
      </text>
    </comment>
    <comment ref="M428" authorId="1" shapeId="0">
      <text>
        <r>
          <rPr>
            <b/>
            <sz val="9"/>
            <color indexed="81"/>
            <rFont val="Tahoma"/>
            <family val="2"/>
            <charset val="204"/>
          </rPr>
          <t>Malika:</t>
        </r>
        <r>
          <rPr>
            <sz val="9"/>
            <color indexed="81"/>
            <rFont val="Tahoma"/>
            <family val="2"/>
            <charset val="204"/>
          </rPr>
          <t xml:space="preserve">
100 курс 12600
</t>
        </r>
      </text>
    </comment>
    <comment ref="N448" authorId="1" shapeId="0">
      <text>
        <r>
          <rPr>
            <b/>
            <sz val="9"/>
            <color indexed="81"/>
            <rFont val="Tahoma"/>
            <family val="2"/>
            <charset val="204"/>
          </rPr>
          <t>Malika:</t>
        </r>
        <r>
          <rPr>
            <sz val="9"/>
            <color indexed="81"/>
            <rFont val="Tahoma"/>
            <family val="2"/>
            <charset val="204"/>
          </rPr>
          <t xml:space="preserve">
100 курс 12550
</t>
        </r>
      </text>
    </comment>
    <comment ref="N525" authorId="1" shapeId="0">
      <text>
        <r>
          <rPr>
            <b/>
            <sz val="9"/>
            <color indexed="81"/>
            <rFont val="Tahoma"/>
            <family val="2"/>
            <charset val="204"/>
          </rPr>
          <t>Malika:</t>
        </r>
        <r>
          <rPr>
            <sz val="9"/>
            <color indexed="81"/>
            <rFont val="Tahoma"/>
            <family val="2"/>
            <charset val="204"/>
          </rPr>
          <t xml:space="preserve">
100 курс 12650
</t>
        </r>
      </text>
    </comment>
    <comment ref="M581" authorId="1" shapeId="0">
      <text>
        <r>
          <rPr>
            <b/>
            <sz val="9"/>
            <color indexed="81"/>
            <rFont val="Tahoma"/>
            <family val="2"/>
            <charset val="204"/>
          </rPr>
          <t>Malika:</t>
        </r>
        <r>
          <rPr>
            <sz val="9"/>
            <color indexed="81"/>
            <rFont val="Tahoma"/>
            <family val="2"/>
            <charset val="204"/>
          </rPr>
          <t xml:space="preserve">
200 курс 12650
 сдачи 410000
</t>
        </r>
      </text>
    </comment>
    <comment ref="N628" authorId="1" shapeId="0">
      <text>
        <r>
          <rPr>
            <b/>
            <sz val="9"/>
            <color indexed="81"/>
            <rFont val="Tahoma"/>
            <family val="2"/>
            <charset val="204"/>
          </rPr>
          <t>Malika:</t>
        </r>
        <r>
          <rPr>
            <sz val="9"/>
            <color indexed="81"/>
            <rFont val="Tahoma"/>
            <family val="2"/>
            <charset val="204"/>
          </rPr>
          <t xml:space="preserve">
200 курс 12650
</t>
        </r>
      </text>
    </comment>
    <comment ref="N672" authorId="1" shapeId="0">
      <text>
        <r>
          <rPr>
            <b/>
            <sz val="9"/>
            <color indexed="81"/>
            <rFont val="Tahoma"/>
            <family val="2"/>
            <charset val="204"/>
          </rPr>
          <t>Malika:</t>
        </r>
        <r>
          <rPr>
            <sz val="9"/>
            <color indexed="81"/>
            <rFont val="Tahoma"/>
            <family val="2"/>
            <charset val="204"/>
          </rPr>
          <t xml:space="preserve">
100 курс 12650
</t>
        </r>
      </text>
    </comment>
    <comment ref="M744" authorId="1" shapeId="0">
      <text>
        <r>
          <rPr>
            <b/>
            <sz val="9"/>
            <color indexed="81"/>
            <rFont val="Tahoma"/>
            <family val="2"/>
            <charset val="204"/>
          </rPr>
          <t>Malika:</t>
        </r>
        <r>
          <rPr>
            <sz val="9"/>
            <color indexed="81"/>
            <rFont val="Tahoma"/>
            <family val="2"/>
            <charset val="204"/>
          </rPr>
          <t xml:space="preserve">
100 курс 12600
</t>
        </r>
      </text>
    </comment>
    <comment ref="B778" authorId="1" shapeId="0">
      <text>
        <r>
          <rPr>
            <b/>
            <sz val="9"/>
            <color indexed="81"/>
            <rFont val="Tahoma"/>
            <family val="2"/>
            <charset val="204"/>
          </rPr>
          <t>Malika:</t>
        </r>
        <r>
          <rPr>
            <sz val="9"/>
            <color indexed="81"/>
            <rFont val="Tahoma"/>
            <family val="2"/>
            <charset val="204"/>
          </rPr>
          <t xml:space="preserve">
Музаффар
</t>
        </r>
      </text>
    </comment>
    <comment ref="M821" authorId="0" shapeId="0">
      <text>
        <r>
          <rPr>
            <b/>
            <sz val="9"/>
            <color indexed="81"/>
            <rFont val="Tahoma"/>
            <family val="2"/>
            <charset val="204"/>
          </rPr>
          <t>400 курс 12700</t>
        </r>
      </text>
    </comment>
    <comment ref="M842" authorId="1" shapeId="0">
      <text>
        <r>
          <rPr>
            <b/>
            <sz val="9"/>
            <color indexed="81"/>
            <rFont val="Tahoma"/>
            <family val="2"/>
            <charset val="204"/>
          </rPr>
          <t>Malika:</t>
        </r>
        <r>
          <rPr>
            <sz val="9"/>
            <color indexed="81"/>
            <rFont val="Tahoma"/>
            <family val="2"/>
            <charset val="204"/>
          </rPr>
          <t xml:space="preserve">
800 курс 12700
</t>
        </r>
      </text>
    </comment>
    <comment ref="M976" authorId="1" shapeId="0">
      <text>
        <r>
          <rPr>
            <b/>
            <sz val="9"/>
            <color indexed="81"/>
            <rFont val="Tahoma"/>
            <family val="2"/>
            <charset val="204"/>
          </rPr>
          <t>Malika:</t>
        </r>
        <r>
          <rPr>
            <sz val="9"/>
            <color indexed="81"/>
            <rFont val="Tahoma"/>
            <family val="2"/>
            <charset val="204"/>
          </rPr>
          <t xml:space="preserve">
100 курс 12650 сдачи 27000
</t>
        </r>
      </text>
    </comment>
    <comment ref="M1006" authorId="1" shapeId="0">
      <text>
        <r>
          <rPr>
            <b/>
            <sz val="9"/>
            <color indexed="81"/>
            <rFont val="Tahoma"/>
            <family val="2"/>
            <charset val="204"/>
          </rPr>
          <t>Malika:</t>
        </r>
        <r>
          <rPr>
            <sz val="9"/>
            <color indexed="81"/>
            <rFont val="Tahoma"/>
            <family val="2"/>
            <charset val="204"/>
          </rPr>
          <t xml:space="preserve">
1800 курс 12600
</t>
        </r>
      </text>
    </comment>
    <comment ref="M1056" authorId="0" shapeId="0">
      <text>
        <r>
          <rPr>
            <b/>
            <sz val="9"/>
            <color indexed="81"/>
            <rFont val="Tahoma"/>
            <family val="2"/>
            <charset val="204"/>
          </rPr>
          <t xml:space="preserve">400 курс 12700
</t>
        </r>
      </text>
    </comment>
    <comment ref="N1120" authorId="1" shapeId="0">
      <text>
        <r>
          <rPr>
            <b/>
            <sz val="9"/>
            <color indexed="81"/>
            <rFont val="Tahoma"/>
            <family val="2"/>
            <charset val="204"/>
          </rPr>
          <t>Malika:</t>
        </r>
        <r>
          <rPr>
            <sz val="9"/>
            <color indexed="81"/>
            <rFont val="Tahoma"/>
            <family val="2"/>
            <charset val="204"/>
          </rPr>
          <t xml:space="preserve">
200 кус 12700
</t>
        </r>
      </text>
    </comment>
    <comment ref="M1134" authorId="1" shapeId="0">
      <text>
        <r>
          <rPr>
            <b/>
            <sz val="9"/>
            <color indexed="81"/>
            <rFont val="Tahoma"/>
            <family val="2"/>
            <charset val="204"/>
          </rPr>
          <t>Malika:</t>
        </r>
        <r>
          <rPr>
            <sz val="9"/>
            <color indexed="81"/>
            <rFont val="Tahoma"/>
            <family val="2"/>
            <charset val="204"/>
          </rPr>
          <t xml:space="preserve">
100 курс 12700
сдачи 70000
</t>
        </r>
      </text>
    </comment>
    <comment ref="M1165" authorId="1" shapeId="0">
      <text>
        <r>
          <rPr>
            <b/>
            <sz val="9"/>
            <color indexed="81"/>
            <rFont val="Tahoma"/>
            <family val="2"/>
            <charset val="204"/>
          </rPr>
          <t>Malika:</t>
        </r>
        <r>
          <rPr>
            <sz val="9"/>
            <color indexed="81"/>
            <rFont val="Tahoma"/>
            <family val="2"/>
            <charset val="204"/>
          </rPr>
          <t xml:space="preserve">
100 курс 12780 сдачи 830000</t>
        </r>
      </text>
    </comment>
    <comment ref="N1189" authorId="1" shapeId="0">
      <text>
        <r>
          <rPr>
            <b/>
            <sz val="9"/>
            <color indexed="81"/>
            <rFont val="Tahoma"/>
            <family val="2"/>
            <charset val="204"/>
          </rPr>
          <t>Malika:</t>
        </r>
        <r>
          <rPr>
            <sz val="9"/>
            <color indexed="81"/>
            <rFont val="Tahoma"/>
            <family val="2"/>
            <charset val="204"/>
          </rPr>
          <t xml:space="preserve">
100 курс 12700
</t>
        </r>
      </text>
    </comment>
    <comment ref="M1194" authorId="1" shapeId="0">
      <text>
        <r>
          <rPr>
            <b/>
            <sz val="9"/>
            <color indexed="81"/>
            <rFont val="Tahoma"/>
            <family val="2"/>
            <charset val="204"/>
          </rPr>
          <t>Malika:</t>
        </r>
        <r>
          <rPr>
            <sz val="9"/>
            <color indexed="81"/>
            <rFont val="Tahoma"/>
            <family val="2"/>
            <charset val="204"/>
          </rPr>
          <t xml:space="preserve">
1500 курс 12700
</t>
        </r>
      </text>
    </comment>
    <comment ref="M1197" authorId="0" shapeId="0">
      <text>
        <r>
          <rPr>
            <b/>
            <sz val="9"/>
            <color indexed="81"/>
            <rFont val="Tahoma"/>
            <family val="2"/>
            <charset val="204"/>
          </rPr>
          <t>1100 курс 12700</t>
        </r>
      </text>
    </comment>
  </commentList>
</comments>
</file>

<file path=xl/comments10.xml><?xml version="1.0" encoding="utf-8"?>
<comments xmlns="http://schemas.openxmlformats.org/spreadsheetml/2006/main">
  <authors>
    <author>Basys</author>
    <author>Malika</author>
    <author>user</author>
  </authors>
  <commentList>
    <comment ref="AA4" authorId="0" shapeId="0">
      <text>
        <r>
          <rPr>
            <b/>
            <sz val="9"/>
            <color indexed="81"/>
            <rFont val="Tahoma"/>
            <family val="2"/>
            <charset val="204"/>
          </rPr>
          <t xml:space="preserve">курс 12500
</t>
        </r>
      </text>
    </comment>
    <comment ref="AA6" authorId="0" shapeId="0">
      <text>
        <r>
          <rPr>
            <b/>
            <sz val="9"/>
            <color indexed="81"/>
            <rFont val="Tahoma"/>
            <family val="2"/>
            <charset val="204"/>
          </rPr>
          <t>курс 12500</t>
        </r>
      </text>
    </comment>
    <comment ref="V18" authorId="0" shapeId="0">
      <text>
        <r>
          <rPr>
            <b/>
            <sz val="9"/>
            <color indexed="81"/>
            <rFont val="Tahoma"/>
            <family val="2"/>
            <charset val="204"/>
          </rPr>
          <t>Basys:</t>
        </r>
        <r>
          <rPr>
            <sz val="9"/>
            <color indexed="81"/>
            <rFont val="Tahoma"/>
            <family val="2"/>
            <charset val="204"/>
          </rPr>
          <t xml:space="preserve">
пп 03,07дан</t>
        </r>
      </text>
    </comment>
    <comment ref="P27" authorId="0" shapeId="0">
      <text>
        <r>
          <rPr>
            <b/>
            <sz val="9"/>
            <color indexed="81"/>
            <rFont val="Tahoma"/>
            <family val="2"/>
            <charset val="204"/>
          </rPr>
          <t>пп лам 46 дан 43 булди</t>
        </r>
      </text>
    </comment>
    <comment ref="P47" authorId="0" shapeId="0">
      <text>
        <r>
          <rPr>
            <b/>
            <sz val="9"/>
            <color indexed="81"/>
            <rFont val="Tahoma"/>
            <family val="2"/>
            <charset val="204"/>
          </rPr>
          <t>тен</t>
        </r>
      </text>
    </comment>
    <comment ref="P54" authorId="0" shapeId="0">
      <text>
        <r>
          <rPr>
            <b/>
            <sz val="9"/>
            <color indexed="81"/>
            <rFont val="Tahoma"/>
            <family val="2"/>
            <charset val="204"/>
          </rPr>
          <t xml:space="preserve">15000дан 3750 товар колгани 11250базисга
</t>
        </r>
      </text>
    </comment>
    <comment ref="Q60" authorId="0" shapeId="0">
      <text>
        <r>
          <rPr>
            <b/>
            <sz val="9"/>
            <color indexed="81"/>
            <rFont val="Tahoma"/>
            <family val="2"/>
            <charset val="204"/>
          </rPr>
          <t>рам с</t>
        </r>
      </text>
    </comment>
    <comment ref="M71" authorId="0" shapeId="0">
      <text>
        <r>
          <rPr>
            <b/>
            <sz val="9"/>
            <color indexed="81"/>
            <rFont val="Tahoma"/>
            <family val="2"/>
            <charset val="204"/>
          </rPr>
          <t xml:space="preserve">4000 курс 12700
</t>
        </r>
      </text>
    </comment>
    <comment ref="P221" authorId="0" shapeId="0">
      <text>
        <r>
          <rPr>
            <b/>
            <sz val="9"/>
            <color indexed="81"/>
            <rFont val="Tahoma"/>
            <family val="2"/>
            <charset val="204"/>
          </rPr>
          <t>рам с</t>
        </r>
      </text>
    </comment>
    <comment ref="B235" authorId="1" shapeId="0">
      <text>
        <r>
          <rPr>
            <b/>
            <sz val="9"/>
            <color indexed="81"/>
            <rFont val="Tahoma"/>
            <family val="2"/>
            <charset val="204"/>
          </rPr>
          <t>Malika:</t>
        </r>
        <r>
          <rPr>
            <sz val="9"/>
            <color indexed="81"/>
            <rFont val="Tahoma"/>
            <family val="2"/>
            <charset val="204"/>
          </rPr>
          <t xml:space="preserve">
Музаффар
</t>
        </r>
      </text>
    </comment>
    <comment ref="Q256" authorId="0" shapeId="0">
      <text>
        <r>
          <rPr>
            <b/>
            <sz val="9"/>
            <color indexed="81"/>
            <rFont val="Tahoma"/>
            <family val="2"/>
            <charset val="204"/>
          </rPr>
          <t>тен</t>
        </r>
      </text>
    </comment>
    <comment ref="P257" authorId="0" shapeId="0">
      <text>
        <r>
          <rPr>
            <b/>
            <sz val="9"/>
            <color indexed="81"/>
            <rFont val="Tahoma"/>
            <family val="2"/>
            <charset val="204"/>
          </rPr>
          <t>Basys:</t>
        </r>
        <r>
          <rPr>
            <sz val="9"/>
            <color indexed="81"/>
            <rFont val="Tahoma"/>
            <family val="2"/>
            <charset val="204"/>
          </rPr>
          <t xml:space="preserve">
катрант</t>
        </r>
      </text>
    </comment>
    <comment ref="P284" authorId="0" shapeId="0">
      <text>
        <r>
          <rPr>
            <b/>
            <sz val="9"/>
            <color indexed="81"/>
            <rFont val="Tahoma"/>
            <family val="2"/>
            <charset val="204"/>
          </rPr>
          <t>Basys:</t>
        </r>
        <r>
          <rPr>
            <sz val="9"/>
            <color indexed="81"/>
            <rFont val="Tahoma"/>
            <family val="2"/>
            <charset val="204"/>
          </rPr>
          <t xml:space="preserve">
катрант</t>
        </r>
      </text>
    </comment>
    <comment ref="B474" authorId="2" shapeId="0">
      <text>
        <r>
          <rPr>
            <b/>
            <sz val="9"/>
            <color indexed="81"/>
            <rFont val="Tahoma"/>
            <family val="2"/>
            <charset val="204"/>
          </rPr>
          <t>user:</t>
        </r>
        <r>
          <rPr>
            <sz val="9"/>
            <color indexed="81"/>
            <rFont val="Tahoma"/>
            <family val="2"/>
            <charset val="204"/>
          </rPr>
          <t xml:space="preserve">
07,10,24 
бериши кк
</t>
        </r>
      </text>
    </comment>
    <comment ref="N567" authorId="0" shapeId="0">
      <text>
        <r>
          <rPr>
            <b/>
            <sz val="9"/>
            <color indexed="81"/>
            <rFont val="Tahoma"/>
            <family val="2"/>
            <charset val="204"/>
          </rPr>
          <t>400 курс 12750</t>
        </r>
      </text>
    </comment>
    <comment ref="B594" authorId="2" shapeId="0">
      <text>
        <r>
          <rPr>
            <b/>
            <sz val="9"/>
            <color indexed="81"/>
            <rFont val="Tahoma"/>
            <family val="2"/>
            <charset val="204"/>
          </rPr>
          <t>user:</t>
        </r>
        <r>
          <rPr>
            <sz val="9"/>
            <color indexed="81"/>
            <rFont val="Tahoma"/>
            <family val="2"/>
            <charset val="204"/>
          </rPr>
          <t xml:space="preserve">
шанбагча бериши шарт</t>
        </r>
      </text>
    </comment>
    <comment ref="B692" authorId="2" shapeId="0">
      <text>
        <r>
          <rPr>
            <b/>
            <sz val="9"/>
            <color indexed="81"/>
            <rFont val="Tahoma"/>
            <family val="2"/>
            <charset val="204"/>
          </rPr>
          <t>user:</t>
        </r>
        <r>
          <rPr>
            <sz val="9"/>
            <color indexed="81"/>
            <rFont val="Tahoma"/>
            <family val="2"/>
            <charset val="204"/>
          </rPr>
          <t xml:space="preserve">
15 кунга срок</t>
        </r>
      </text>
    </comment>
    <comment ref="P761" authorId="0" shapeId="0">
      <text>
        <r>
          <rPr>
            <b/>
            <sz val="9"/>
            <color indexed="81"/>
            <rFont val="Tahoma"/>
            <family val="2"/>
            <charset val="204"/>
          </rPr>
          <t>Basys:</t>
        </r>
        <r>
          <rPr>
            <sz val="9"/>
            <color indexed="81"/>
            <rFont val="Tahoma"/>
            <family val="2"/>
            <charset val="204"/>
          </rPr>
          <t xml:space="preserve">
катрант</t>
        </r>
      </text>
    </comment>
    <comment ref="B784" authorId="2" shapeId="0">
      <text>
        <r>
          <rPr>
            <b/>
            <sz val="9"/>
            <color indexed="81"/>
            <rFont val="Tahoma"/>
            <family val="2"/>
            <charset val="204"/>
          </rPr>
          <t>user:</t>
        </r>
        <r>
          <rPr>
            <sz val="9"/>
            <color indexed="81"/>
            <rFont val="Tahoma"/>
            <family val="2"/>
            <charset val="204"/>
          </rPr>
          <t xml:space="preserve">
чоршанбагача
</t>
        </r>
      </text>
    </comment>
    <comment ref="P803" authorId="0" shapeId="0">
      <text>
        <r>
          <rPr>
            <b/>
            <sz val="9"/>
            <color indexed="81"/>
            <rFont val="Tahoma"/>
            <family val="2"/>
            <charset val="204"/>
          </rPr>
          <t>Basys:</t>
        </r>
        <r>
          <rPr>
            <sz val="9"/>
            <color indexed="81"/>
            <rFont val="Tahoma"/>
            <family val="2"/>
            <charset val="204"/>
          </rPr>
          <t xml:space="preserve">
катрант</t>
        </r>
      </text>
    </comment>
    <comment ref="P804" authorId="0" shapeId="0">
      <text>
        <r>
          <rPr>
            <b/>
            <sz val="9"/>
            <color indexed="81"/>
            <rFont val="Tahoma"/>
            <family val="2"/>
            <charset val="204"/>
          </rPr>
          <t>Basys:</t>
        </r>
        <r>
          <rPr>
            <sz val="9"/>
            <color indexed="81"/>
            <rFont val="Tahoma"/>
            <family val="2"/>
            <charset val="204"/>
          </rPr>
          <t xml:space="preserve">
катрант</t>
        </r>
      </text>
    </comment>
    <comment ref="B810" authorId="2" shapeId="0">
      <text>
        <r>
          <rPr>
            <b/>
            <sz val="9"/>
            <color indexed="81"/>
            <rFont val="Tahoma"/>
            <family val="2"/>
            <charset val="204"/>
          </rPr>
          <t>user:</t>
        </r>
        <r>
          <rPr>
            <sz val="9"/>
            <color indexed="81"/>
            <rFont val="Tahoma"/>
            <family val="2"/>
            <charset val="204"/>
          </rPr>
          <t xml:space="preserve">
чоршанбагача
Гузал</t>
        </r>
      </text>
    </comment>
    <comment ref="P833" authorId="0" shapeId="0">
      <text>
        <r>
          <rPr>
            <b/>
            <sz val="9"/>
            <color indexed="81"/>
            <rFont val="Tahoma"/>
            <family val="2"/>
            <charset val="204"/>
          </rPr>
          <t>Basys:</t>
        </r>
        <r>
          <rPr>
            <sz val="9"/>
            <color indexed="81"/>
            <rFont val="Tahoma"/>
            <family val="2"/>
            <charset val="204"/>
          </rPr>
          <t xml:space="preserve">
катрант</t>
        </r>
      </text>
    </comment>
    <comment ref="P886" authorId="0" shapeId="0">
      <text>
        <r>
          <rPr>
            <b/>
            <sz val="9"/>
            <color indexed="81"/>
            <rFont val="Tahoma"/>
            <family val="2"/>
            <charset val="204"/>
          </rPr>
          <t>Basys:</t>
        </r>
        <r>
          <rPr>
            <sz val="9"/>
            <color indexed="81"/>
            <rFont val="Tahoma"/>
            <family val="2"/>
            <charset val="204"/>
          </rPr>
          <t xml:space="preserve">
катрант</t>
        </r>
      </text>
    </comment>
    <comment ref="P929" authorId="0" shapeId="0">
      <text>
        <r>
          <rPr>
            <b/>
            <sz val="9"/>
            <color indexed="81"/>
            <rFont val="Tahoma"/>
            <family val="2"/>
            <charset val="204"/>
          </rPr>
          <t>Basys:</t>
        </r>
        <r>
          <rPr>
            <sz val="9"/>
            <color indexed="81"/>
            <rFont val="Tahoma"/>
            <family val="2"/>
            <charset val="204"/>
          </rPr>
          <t xml:space="preserve">
катрант</t>
        </r>
      </text>
    </comment>
    <comment ref="B1068"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069" authorId="0" shapeId="0">
      <text>
        <r>
          <rPr>
            <b/>
            <sz val="9"/>
            <color indexed="81"/>
            <rFont val="Tahoma"/>
            <family val="2"/>
            <charset val="204"/>
          </rPr>
          <t>курс 11420</t>
        </r>
      </text>
    </comment>
    <comment ref="B1070" authorId="0" shapeId="0">
      <text>
        <r>
          <rPr>
            <b/>
            <sz val="9"/>
            <color indexed="81"/>
            <rFont val="Tahoma"/>
            <family val="2"/>
            <charset val="204"/>
          </rPr>
          <t>картон резка
азамат  3819кг
е гранд 609кг
е гранд 5123кг
азамат 1218кг
полиграф 676кг
е гранд 1352кг
узимизга 609кг</t>
        </r>
      </text>
    </comment>
    <comment ref="C1070" authorId="0" shapeId="0">
      <text>
        <r>
          <rPr>
            <b/>
            <sz val="9"/>
            <color indexed="81"/>
            <rFont val="Tahoma"/>
            <family val="2"/>
            <charset val="204"/>
          </rPr>
          <t>50*35 600та
50*35 1200та
50*35 1200та</t>
        </r>
      </text>
    </comment>
    <comment ref="V1315" authorId="0" shapeId="0">
      <text>
        <r>
          <rPr>
            <b/>
            <sz val="9"/>
            <color indexed="81"/>
            <rFont val="Tahoma"/>
            <family val="2"/>
            <charset val="204"/>
          </rPr>
          <t>Basys:</t>
        </r>
        <r>
          <rPr>
            <sz val="9"/>
            <color indexed="81"/>
            <rFont val="Tahoma"/>
            <family val="2"/>
            <charset val="204"/>
          </rPr>
          <t xml:space="preserve">
пп дан 
</t>
        </r>
      </text>
    </comment>
  </commentList>
</comments>
</file>

<file path=xl/comments11.xml><?xml version="1.0" encoding="utf-8"?>
<comments xmlns="http://schemas.openxmlformats.org/spreadsheetml/2006/main">
  <authors>
    <author>Basys</author>
    <author>user</author>
    <author>User123</author>
  </authors>
  <commentList>
    <comment ref="AA4" authorId="0" shapeId="0">
      <text>
        <r>
          <rPr>
            <b/>
            <sz val="9"/>
            <color indexed="81"/>
            <rFont val="Tahoma"/>
            <family val="2"/>
            <charset val="204"/>
          </rPr>
          <t xml:space="preserve">курс 12500
</t>
        </r>
      </text>
    </comment>
    <comment ref="AA6" authorId="0" shapeId="0">
      <text>
        <r>
          <rPr>
            <b/>
            <sz val="9"/>
            <color indexed="81"/>
            <rFont val="Tahoma"/>
            <family val="2"/>
            <charset val="204"/>
          </rPr>
          <t>курс 12500</t>
        </r>
      </text>
    </comment>
    <comment ref="B169" authorId="1" shapeId="0">
      <text>
        <r>
          <rPr>
            <b/>
            <sz val="9"/>
            <color indexed="81"/>
            <rFont val="Tahoma"/>
            <family val="2"/>
            <charset val="204"/>
          </rPr>
          <t>user:</t>
        </r>
        <r>
          <rPr>
            <sz val="9"/>
            <color indexed="81"/>
            <rFont val="Tahoma"/>
            <family val="2"/>
            <charset val="204"/>
          </rPr>
          <t xml:space="preserve">
15 кунга срок</t>
        </r>
      </text>
    </comment>
    <comment ref="P214" authorId="2" shapeId="0">
      <text>
        <r>
          <rPr>
            <b/>
            <sz val="9"/>
            <color indexed="81"/>
            <rFont val="Tahoma"/>
            <family val="2"/>
            <charset val="204"/>
          </rPr>
          <t>User123:</t>
        </r>
        <r>
          <rPr>
            <sz val="9"/>
            <color indexed="81"/>
            <rFont val="Tahoma"/>
            <family val="2"/>
            <charset val="204"/>
          </rPr>
          <t xml:space="preserve">
винч груп тўлади
</t>
        </r>
      </text>
    </comment>
    <comment ref="B240"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241" authorId="0" shapeId="0">
      <text>
        <r>
          <rPr>
            <b/>
            <sz val="9"/>
            <color indexed="81"/>
            <rFont val="Tahoma"/>
            <family val="2"/>
            <charset val="204"/>
          </rPr>
          <t>курс 11420</t>
        </r>
      </text>
    </comment>
    <comment ref="B242" authorId="0" shapeId="0">
      <text>
        <r>
          <rPr>
            <b/>
            <sz val="9"/>
            <color indexed="81"/>
            <rFont val="Tahoma"/>
            <family val="2"/>
            <charset val="204"/>
          </rPr>
          <t>картон резка
азамат  3819кг
е гранд 609кг
е гранд 5123кг
азамат 1218кг
полиграф 676кг
е гранд 1352кг
узимизга 609кг</t>
        </r>
      </text>
    </comment>
    <comment ref="C242" authorId="0" shapeId="0">
      <text>
        <r>
          <rPr>
            <b/>
            <sz val="9"/>
            <color indexed="81"/>
            <rFont val="Tahoma"/>
            <family val="2"/>
            <charset val="204"/>
          </rPr>
          <t>50*35 600та
50*35 1200та
50*35 1200та</t>
        </r>
      </text>
    </comment>
    <comment ref="P392" authorId="2" shapeId="0">
      <text>
        <r>
          <rPr>
            <b/>
            <sz val="9"/>
            <color indexed="81"/>
            <rFont val="Tahoma"/>
            <family val="2"/>
            <charset val="204"/>
          </rPr>
          <t>User123:</t>
        </r>
        <r>
          <rPr>
            <sz val="9"/>
            <color indexed="81"/>
            <rFont val="Tahoma"/>
            <family val="2"/>
            <charset val="204"/>
          </rPr>
          <t xml:space="preserve">
графимекс тулади</t>
        </r>
      </text>
    </comment>
    <comment ref="P396" authorId="2" shapeId="0">
      <text>
        <r>
          <rPr>
            <b/>
            <sz val="9"/>
            <color indexed="81"/>
            <rFont val="Tahoma"/>
            <family val="2"/>
            <charset val="204"/>
          </rPr>
          <t>User123:</t>
        </r>
        <r>
          <rPr>
            <sz val="9"/>
            <color indexed="81"/>
            <rFont val="Tahoma"/>
            <family val="2"/>
            <charset val="204"/>
          </rPr>
          <t xml:space="preserve">
винч груп тўади
</t>
        </r>
      </text>
    </comment>
    <comment ref="P494" authorId="2" shapeId="0">
      <text>
        <r>
          <rPr>
            <b/>
            <sz val="9"/>
            <color indexed="81"/>
            <rFont val="Tahoma"/>
            <family val="2"/>
            <charset val="204"/>
          </rPr>
          <t>User123:</t>
        </r>
        <r>
          <rPr>
            <sz val="9"/>
            <color indexed="81"/>
            <rFont val="Tahoma"/>
            <family val="2"/>
            <charset val="204"/>
          </rPr>
          <t xml:space="preserve">
винч груп тўлади
</t>
        </r>
      </text>
    </comment>
    <comment ref="P495" authorId="2" shapeId="0">
      <text>
        <r>
          <rPr>
            <b/>
            <sz val="9"/>
            <color indexed="81"/>
            <rFont val="Tahoma"/>
            <family val="2"/>
            <charset val="204"/>
          </rPr>
          <t>User123:</t>
        </r>
        <r>
          <rPr>
            <sz val="9"/>
            <color indexed="81"/>
            <rFont val="Tahoma"/>
            <family val="2"/>
            <charset val="204"/>
          </rPr>
          <t xml:space="preserve">
винч груп тўлади
</t>
        </r>
      </text>
    </comment>
    <comment ref="Q495" authorId="2" shapeId="0">
      <text>
        <r>
          <rPr>
            <sz val="9"/>
            <color indexed="81"/>
            <rFont val="Tahoma"/>
            <family val="2"/>
            <charset val="204"/>
          </rPr>
          <t>3998,0катрант тўлади
колгани базисга утди</t>
        </r>
      </text>
    </comment>
    <comment ref="AA495" authorId="2" shapeId="0">
      <text>
        <r>
          <rPr>
            <b/>
            <sz val="9"/>
            <color indexed="81"/>
            <rFont val="Tahoma"/>
            <family val="2"/>
            <charset val="204"/>
          </rPr>
          <t>User123:</t>
        </r>
        <r>
          <rPr>
            <sz val="9"/>
            <color indexed="81"/>
            <rFont val="Tahoma"/>
            <family val="2"/>
            <charset val="204"/>
          </rPr>
          <t xml:space="preserve">
2790000 базисга ўтади</t>
        </r>
      </text>
    </comment>
    <comment ref="V570" authorId="2" shapeId="0">
      <text>
        <r>
          <rPr>
            <b/>
            <sz val="9"/>
            <color indexed="81"/>
            <rFont val="Tahoma"/>
            <family val="2"/>
            <charset val="204"/>
          </rPr>
          <t>User123:</t>
        </r>
        <r>
          <rPr>
            <sz val="9"/>
            <color indexed="81"/>
            <rFont val="Tahoma"/>
            <family val="2"/>
            <charset val="204"/>
          </rPr>
          <t xml:space="preserve">
борийхонга 12 ноябрдаги накт 100000 кайтариш керак</t>
        </r>
      </text>
    </comment>
    <comment ref="M615" authorId="0" shapeId="0">
      <text>
        <r>
          <rPr>
            <b/>
            <sz val="9"/>
            <color indexed="81"/>
            <rFont val="Tahoma"/>
            <family val="2"/>
            <charset val="204"/>
          </rPr>
          <t>14000 дан колгани ламин га</t>
        </r>
      </text>
    </comment>
    <comment ref="P622" authorId="2" shapeId="0">
      <text>
        <r>
          <rPr>
            <b/>
            <sz val="9"/>
            <color indexed="81"/>
            <rFont val="Tahoma"/>
            <family val="2"/>
            <charset val="204"/>
          </rPr>
          <t>User123:</t>
        </r>
        <r>
          <rPr>
            <sz val="9"/>
            <color indexed="81"/>
            <rFont val="Tahoma"/>
            <family val="2"/>
            <charset val="204"/>
          </rPr>
          <t xml:space="preserve">
800 128 сўм тўлашди. Яна 200 000 га договор бериш керак
</t>
        </r>
      </text>
    </comment>
  </commentList>
</comments>
</file>

<file path=xl/comments12.xml><?xml version="1.0" encoding="utf-8"?>
<comments xmlns="http://schemas.openxmlformats.org/spreadsheetml/2006/main">
  <authors>
    <author>Basys</author>
    <author>Автор</author>
  </authors>
  <commentList>
    <comment ref="AA4" authorId="0" shapeId="0">
      <text>
        <r>
          <rPr>
            <b/>
            <sz val="9"/>
            <color indexed="81"/>
            <rFont val="Tahoma"/>
            <family val="2"/>
            <charset val="204"/>
          </rPr>
          <t xml:space="preserve">курс 12500
</t>
        </r>
      </text>
    </comment>
    <comment ref="AA6" authorId="0" shapeId="0">
      <text>
        <r>
          <rPr>
            <b/>
            <sz val="9"/>
            <color indexed="81"/>
            <rFont val="Tahoma"/>
            <family val="2"/>
            <charset val="204"/>
          </rPr>
          <t>курс 12500</t>
        </r>
      </text>
    </comment>
    <comment ref="B114"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15" authorId="0" shapeId="0">
      <text>
        <r>
          <rPr>
            <b/>
            <sz val="9"/>
            <color indexed="81"/>
            <rFont val="Tahoma"/>
            <family val="2"/>
            <charset val="204"/>
          </rPr>
          <t>курс 11420</t>
        </r>
      </text>
    </comment>
    <comment ref="E402" authorId="1" shapeId="0">
      <text>
        <r>
          <rPr>
            <b/>
            <sz val="9"/>
            <color indexed="81"/>
            <rFont val="Tahoma"/>
            <family val="2"/>
            <charset val="204"/>
          </rPr>
          <t>Автор:</t>
        </r>
        <r>
          <rPr>
            <sz val="9"/>
            <color indexed="81"/>
            <rFont val="Tahoma"/>
            <family val="2"/>
            <charset val="204"/>
          </rPr>
          <t xml:space="preserve">
формат 62*94 кетган
</t>
        </r>
      </text>
    </comment>
    <comment ref="E569" authorId="1" shapeId="0">
      <text>
        <r>
          <rPr>
            <b/>
            <sz val="9"/>
            <color indexed="81"/>
            <rFont val="Tahoma"/>
            <family val="2"/>
            <charset val="204"/>
          </rPr>
          <t>Автор:</t>
        </r>
        <r>
          <rPr>
            <sz val="9"/>
            <color indexed="81"/>
            <rFont val="Tahoma"/>
            <family val="2"/>
            <charset val="204"/>
          </rPr>
          <t xml:space="preserve">
формат 62*94 кетган
</t>
        </r>
      </text>
    </comment>
  </commentList>
</comments>
</file>

<file path=xl/sharedStrings.xml><?xml version="1.0" encoding="utf-8"?>
<sst xmlns="http://schemas.openxmlformats.org/spreadsheetml/2006/main" count="70222" uniqueCount="2389">
  <si>
    <t>дата</t>
  </si>
  <si>
    <t>Отпуск товара за месяц</t>
  </si>
  <si>
    <t>нкп</t>
  </si>
  <si>
    <t>договор</t>
  </si>
  <si>
    <t>Оплата</t>
  </si>
  <si>
    <t>число</t>
  </si>
  <si>
    <t>остаток сум</t>
  </si>
  <si>
    <t>товар</t>
  </si>
  <si>
    <t>кол-во</t>
  </si>
  <si>
    <t>ед.изм</t>
  </si>
  <si>
    <t>Сумда</t>
  </si>
  <si>
    <t>#</t>
  </si>
  <si>
    <t>накд</t>
  </si>
  <si>
    <t>пер</t>
  </si>
  <si>
    <t>пластик</t>
  </si>
  <si>
    <t>терминал</t>
  </si>
  <si>
    <t xml:space="preserve">цена </t>
  </si>
  <si>
    <t>сумма</t>
  </si>
  <si>
    <t>всего</t>
  </si>
  <si>
    <t>сентябр</t>
  </si>
  <si>
    <t xml:space="preserve">долг </t>
  </si>
  <si>
    <t>эгамберди</t>
  </si>
  <si>
    <t>биговка</t>
  </si>
  <si>
    <t>пач</t>
  </si>
  <si>
    <t>н/к</t>
  </si>
  <si>
    <t>фоил традинг</t>
  </si>
  <si>
    <t>450*370</t>
  </si>
  <si>
    <t>шт</t>
  </si>
  <si>
    <t>к</t>
  </si>
  <si>
    <t>маьмуржон</t>
  </si>
  <si>
    <t>1050*820</t>
  </si>
  <si>
    <t>1030*790</t>
  </si>
  <si>
    <t>фуркат андижон</t>
  </si>
  <si>
    <t>50*70 турк</t>
  </si>
  <si>
    <t>лист</t>
  </si>
  <si>
    <t>775*635</t>
  </si>
  <si>
    <t>510*400 (0,15) стр</t>
  </si>
  <si>
    <t>арсон принт</t>
  </si>
  <si>
    <t>картон рул 250*62</t>
  </si>
  <si>
    <t>кг</t>
  </si>
  <si>
    <t>картон рул 250*70</t>
  </si>
  <si>
    <t>пресс полиграф</t>
  </si>
  <si>
    <t>70*100</t>
  </si>
  <si>
    <t>кар300</t>
  </si>
  <si>
    <t>мел105 62*88</t>
  </si>
  <si>
    <t>ворлд класс</t>
  </si>
  <si>
    <t>дилмурод</t>
  </si>
  <si>
    <t>фольга серебро 120</t>
  </si>
  <si>
    <t>рул</t>
  </si>
  <si>
    <t>пп</t>
  </si>
  <si>
    <t>кар300 китай</t>
  </si>
  <si>
    <t>евро принт</t>
  </si>
  <si>
    <t>тимур</t>
  </si>
  <si>
    <t>0,4*1,4</t>
  </si>
  <si>
    <t>г 67</t>
  </si>
  <si>
    <t>0,6*1,3</t>
  </si>
  <si>
    <t>0,7*2,3</t>
  </si>
  <si>
    <t>султон ака</t>
  </si>
  <si>
    <t>50*70</t>
  </si>
  <si>
    <t>оригинал пак</t>
  </si>
  <si>
    <t>мел150 62*88</t>
  </si>
  <si>
    <t>мел250 62*88</t>
  </si>
  <si>
    <t>ёш куч</t>
  </si>
  <si>
    <t>фольга золото 360</t>
  </si>
  <si>
    <t>термоклей</t>
  </si>
  <si>
    <t>ахад</t>
  </si>
  <si>
    <t>фотих ака</t>
  </si>
  <si>
    <t>890*608 стр</t>
  </si>
  <si>
    <t>одил пепер</t>
  </si>
  <si>
    <t>уф лак 125</t>
  </si>
  <si>
    <t>шарк</t>
  </si>
  <si>
    <t>рез 1060*860</t>
  </si>
  <si>
    <t>эко текстил</t>
  </si>
  <si>
    <t>кредо принт</t>
  </si>
  <si>
    <t>п 1424</t>
  </si>
  <si>
    <t>дустлик байроги</t>
  </si>
  <si>
    <t>проявитель круз</t>
  </si>
  <si>
    <t>литр</t>
  </si>
  <si>
    <t>п/к</t>
  </si>
  <si>
    <t>проявитель стр тек</t>
  </si>
  <si>
    <t>стар принт</t>
  </si>
  <si>
    <t>лам50 матт</t>
  </si>
  <si>
    <t>мел150</t>
  </si>
  <si>
    <t>п 2006</t>
  </si>
  <si>
    <t>селена трейд</t>
  </si>
  <si>
    <t>лам 62 голд</t>
  </si>
  <si>
    <t>кобил солнич</t>
  </si>
  <si>
    <t>мел90</t>
  </si>
  <si>
    <t>мунис дизайн груп</t>
  </si>
  <si>
    <t>лам30</t>
  </si>
  <si>
    <t>ургенч мастер</t>
  </si>
  <si>
    <t>мет греб 3/8</t>
  </si>
  <si>
    <t>бабина</t>
  </si>
  <si>
    <t>бахром кукон</t>
  </si>
  <si>
    <t>мадина</t>
  </si>
  <si>
    <t>мел115</t>
  </si>
  <si>
    <t>эксито принт</t>
  </si>
  <si>
    <t>п2135</t>
  </si>
  <si>
    <t>азиз кукон</t>
  </si>
  <si>
    <t>ламинация цех</t>
  </si>
  <si>
    <t>лам60 матт</t>
  </si>
  <si>
    <t>лам65</t>
  </si>
  <si>
    <t>лам70</t>
  </si>
  <si>
    <t>лам60</t>
  </si>
  <si>
    <t>лам55</t>
  </si>
  <si>
    <t>лам72</t>
  </si>
  <si>
    <t>лам70 матт</t>
  </si>
  <si>
    <t>эксилинт принт</t>
  </si>
  <si>
    <t>50*70 ок</t>
  </si>
  <si>
    <t>мел115 62*88</t>
  </si>
  <si>
    <t>текстил мил</t>
  </si>
  <si>
    <t>универсал пак систем</t>
  </si>
  <si>
    <t>фольга серебро 240</t>
  </si>
  <si>
    <t>п1910</t>
  </si>
  <si>
    <t>745*605 стр</t>
  </si>
  <si>
    <t>лам30 матт</t>
  </si>
  <si>
    <t>замондош</t>
  </si>
  <si>
    <t>0,4*1,3</t>
  </si>
  <si>
    <t>юра гуляна</t>
  </si>
  <si>
    <t>п2176</t>
  </si>
  <si>
    <t>лам50</t>
  </si>
  <si>
    <t>лам84</t>
  </si>
  <si>
    <t>е гранд</t>
  </si>
  <si>
    <t>30,12,2023</t>
  </si>
  <si>
    <t>рез 106</t>
  </si>
  <si>
    <t>метр</t>
  </si>
  <si>
    <t>лам72 матт</t>
  </si>
  <si>
    <t>тальк</t>
  </si>
  <si>
    <t>уф лак 400</t>
  </si>
  <si>
    <t>очиститель тек</t>
  </si>
  <si>
    <t>добавка тек</t>
  </si>
  <si>
    <t>академ нашр</t>
  </si>
  <si>
    <t>п1809</t>
  </si>
  <si>
    <t>кар270 китай</t>
  </si>
  <si>
    <t>диёр принт</t>
  </si>
  <si>
    <t>фольга золото 120</t>
  </si>
  <si>
    <t>п2023</t>
  </si>
  <si>
    <t>лам42 матт</t>
  </si>
  <si>
    <t>мел170 62*88</t>
  </si>
  <si>
    <t>мел200</t>
  </si>
  <si>
    <t>принт экспресс</t>
  </si>
  <si>
    <t>нар зебо</t>
  </si>
  <si>
    <t>п2077</t>
  </si>
  <si>
    <t>бокс тошкент</t>
  </si>
  <si>
    <t>ёкуб довуд</t>
  </si>
  <si>
    <t>лам35</t>
  </si>
  <si>
    <t>п1856</t>
  </si>
  <si>
    <t>анис полиграф</t>
  </si>
  <si>
    <t>0,5*1,5</t>
  </si>
  <si>
    <t>г268</t>
  </si>
  <si>
    <t>смывка</t>
  </si>
  <si>
    <t>мел200 62*88</t>
  </si>
  <si>
    <t>п2108</t>
  </si>
  <si>
    <t>тигран элит принт</t>
  </si>
  <si>
    <t>мел128 62*88</t>
  </si>
  <si>
    <t>п2113</t>
  </si>
  <si>
    <t>п2130</t>
  </si>
  <si>
    <t>фольга золото 240</t>
  </si>
  <si>
    <t>лам62</t>
  </si>
  <si>
    <t>гармент текстил</t>
  </si>
  <si>
    <t>мел250</t>
  </si>
  <si>
    <t>п сп 30</t>
  </si>
  <si>
    <t>бест экспресс принт</t>
  </si>
  <si>
    <t>пантон trans white</t>
  </si>
  <si>
    <t>пантон proces</t>
  </si>
  <si>
    <t>мет греб 5/16</t>
  </si>
  <si>
    <t>sky beauty</t>
  </si>
  <si>
    <t>п2174</t>
  </si>
  <si>
    <t>хумо нур принт</t>
  </si>
  <si>
    <t>п2230</t>
  </si>
  <si>
    <t>баходир ака душанбе</t>
  </si>
  <si>
    <t>иззатилла принт</t>
  </si>
  <si>
    <t>губка</t>
  </si>
  <si>
    <t>70*100 б/н</t>
  </si>
  <si>
    <t>п2206</t>
  </si>
  <si>
    <t>п2212</t>
  </si>
  <si>
    <t>принт вел</t>
  </si>
  <si>
    <t>уф лак 180</t>
  </si>
  <si>
    <t>п2227</t>
  </si>
  <si>
    <t>мел128</t>
  </si>
  <si>
    <t>фольга цвет</t>
  </si>
  <si>
    <t>п 2314</t>
  </si>
  <si>
    <t>п сп 22</t>
  </si>
  <si>
    <t>лам 50 силвер</t>
  </si>
  <si>
    <t>лам 60 силвер</t>
  </si>
  <si>
    <t>курсор</t>
  </si>
  <si>
    <t>г287</t>
  </si>
  <si>
    <t>стар полиграф</t>
  </si>
  <si>
    <t>п2266</t>
  </si>
  <si>
    <t>0,3*1,3</t>
  </si>
  <si>
    <t>премиум класс</t>
  </si>
  <si>
    <t>п2312</t>
  </si>
  <si>
    <t>кар230 китай</t>
  </si>
  <si>
    <t>п 2279</t>
  </si>
  <si>
    <t>вектор шамс</t>
  </si>
  <si>
    <t>лидер гофра</t>
  </si>
  <si>
    <t>лам 70 голд</t>
  </si>
  <si>
    <t>лам 60 голд</t>
  </si>
  <si>
    <t>спс камолиддин</t>
  </si>
  <si>
    <t>бухоро гофра картон</t>
  </si>
  <si>
    <t>феорст деал</t>
  </si>
  <si>
    <t>самоклей рулон фассон</t>
  </si>
  <si>
    <t>п сп 19</t>
  </si>
  <si>
    <t>шухрат кукон</t>
  </si>
  <si>
    <t>мел105</t>
  </si>
  <si>
    <t>али принт</t>
  </si>
  <si>
    <t>фольга ок</t>
  </si>
  <si>
    <t>фото экспрес</t>
  </si>
  <si>
    <t>мел80 62*88</t>
  </si>
  <si>
    <t>ятт.антонов</t>
  </si>
  <si>
    <t>пантон silver</t>
  </si>
  <si>
    <t>сириус класс</t>
  </si>
  <si>
    <t>п2317</t>
  </si>
  <si>
    <t>пантон warm</t>
  </si>
  <si>
    <t>п2300</t>
  </si>
  <si>
    <t>офсет принт</t>
  </si>
  <si>
    <t>марзан 138</t>
  </si>
  <si>
    <t>краска иновацион сарик</t>
  </si>
  <si>
    <t>краска иновацион кизил</t>
  </si>
  <si>
    <t xml:space="preserve">пантон gold 873 </t>
  </si>
  <si>
    <t>п2288</t>
  </si>
  <si>
    <t>козим лак</t>
  </si>
  <si>
    <t>п2446</t>
  </si>
  <si>
    <t>шамсиддин №1</t>
  </si>
  <si>
    <t>п2349</t>
  </si>
  <si>
    <t>кар250 китай</t>
  </si>
  <si>
    <t>спс</t>
  </si>
  <si>
    <t>калибр 0,4</t>
  </si>
  <si>
    <t>п2364</t>
  </si>
  <si>
    <t>вд лак</t>
  </si>
  <si>
    <t>510*400 (0,15)</t>
  </si>
  <si>
    <t>вектор принт</t>
  </si>
  <si>
    <t>уф лак 250</t>
  </si>
  <si>
    <t>ригель 17</t>
  </si>
  <si>
    <t>г316</t>
  </si>
  <si>
    <t>ригель 32</t>
  </si>
  <si>
    <t>п2400</t>
  </si>
  <si>
    <t>п2393</t>
  </si>
  <si>
    <t xml:space="preserve">пантон gold 871 </t>
  </si>
  <si>
    <t>п2403</t>
  </si>
  <si>
    <t>пантон gold 875</t>
  </si>
  <si>
    <t>маш принт</t>
  </si>
  <si>
    <t>п2392</t>
  </si>
  <si>
    <t>ахмад ака файз</t>
  </si>
  <si>
    <t>п 2267п2431</t>
  </si>
  <si>
    <t>п2433</t>
  </si>
  <si>
    <t>принт уз</t>
  </si>
  <si>
    <t>п2420</t>
  </si>
  <si>
    <t>урса</t>
  </si>
  <si>
    <t>70*100 ок б/н</t>
  </si>
  <si>
    <t>п2429</t>
  </si>
  <si>
    <t>херо крафт</t>
  </si>
  <si>
    <t>п2453</t>
  </si>
  <si>
    <t>иннавацион тех принт</t>
  </si>
  <si>
    <t>п2437</t>
  </si>
  <si>
    <t>мел200 62*94</t>
  </si>
  <si>
    <t>голд принт</t>
  </si>
  <si>
    <t>п2450</t>
  </si>
  <si>
    <t>п2451</t>
  </si>
  <si>
    <t>мел90 62*88</t>
  </si>
  <si>
    <t>кар210 китай</t>
  </si>
  <si>
    <t>креатив дизайн</t>
  </si>
  <si>
    <t>п199</t>
  </si>
  <si>
    <t>тимур дилшод</t>
  </si>
  <si>
    <t>п1002</t>
  </si>
  <si>
    <t>п 2419</t>
  </si>
  <si>
    <t>пример принт</t>
  </si>
  <si>
    <t>п2448</t>
  </si>
  <si>
    <t>г 320</t>
  </si>
  <si>
    <t>п2457</t>
  </si>
  <si>
    <t>пантон orange</t>
  </si>
  <si>
    <t>янги йул полиграф</t>
  </si>
  <si>
    <t>п2454</t>
  </si>
  <si>
    <t>лам62 матт</t>
  </si>
  <si>
    <t>арров принт</t>
  </si>
  <si>
    <t>п2467</t>
  </si>
  <si>
    <t>мел90 62*94</t>
  </si>
  <si>
    <t>п2468</t>
  </si>
  <si>
    <t>эвент медиа</t>
  </si>
  <si>
    <t>п2439</t>
  </si>
  <si>
    <t>кристал принт</t>
  </si>
  <si>
    <t>м принт</t>
  </si>
  <si>
    <t>п2470 п2472</t>
  </si>
  <si>
    <t>п/м</t>
  </si>
  <si>
    <t>калибр 0,3</t>
  </si>
  <si>
    <t>эмир принт</t>
  </si>
  <si>
    <t>п1885</t>
  </si>
  <si>
    <t>винч гроуп</t>
  </si>
  <si>
    <t>п сп 42</t>
  </si>
  <si>
    <t>п2473</t>
  </si>
  <si>
    <t>мел300 62*88</t>
  </si>
  <si>
    <t>босма</t>
  </si>
  <si>
    <t>п2478</t>
  </si>
  <si>
    <t>полиграф супер сервис</t>
  </si>
  <si>
    <t>890*608</t>
  </si>
  <si>
    <t>Ост на 01.01.2024</t>
  </si>
  <si>
    <t>оникс</t>
  </si>
  <si>
    <t>ягона интер курувчи</t>
  </si>
  <si>
    <t>70*100 ок</t>
  </si>
  <si>
    <t>лам35 матт</t>
  </si>
  <si>
    <t>доссо груп</t>
  </si>
  <si>
    <t>фольга пластик 120</t>
  </si>
  <si>
    <t>мет греб 1/4</t>
  </si>
  <si>
    <t>бабин</t>
  </si>
  <si>
    <t>мега папер</t>
  </si>
  <si>
    <t>ишонч</t>
  </si>
  <si>
    <t>пантон yellow</t>
  </si>
  <si>
    <t>оригами</t>
  </si>
  <si>
    <t>графф глоре</t>
  </si>
  <si>
    <t>бухоро полиграф</t>
  </si>
  <si>
    <t>ёркин принт</t>
  </si>
  <si>
    <t>янги фаргона</t>
  </si>
  <si>
    <t>п</t>
  </si>
  <si>
    <t>п2 сп 1</t>
  </si>
  <si>
    <t>п2 сп 2</t>
  </si>
  <si>
    <t>п 1 сп1</t>
  </si>
  <si>
    <t>п 4 сп 1</t>
  </si>
  <si>
    <t>п 5 сп 1</t>
  </si>
  <si>
    <t>п 6 сп 1</t>
  </si>
  <si>
    <t>п 7 сп1</t>
  </si>
  <si>
    <t>п2484</t>
  </si>
  <si>
    <t>п 11 сп 1</t>
  </si>
  <si>
    <t>п 11 сп 2</t>
  </si>
  <si>
    <t>фото бук уз</t>
  </si>
  <si>
    <t>н</t>
  </si>
  <si>
    <t>спектрум скобе</t>
  </si>
  <si>
    <t>офсет лак</t>
  </si>
  <si>
    <t>колор пак</t>
  </si>
  <si>
    <t>пантон rubin</t>
  </si>
  <si>
    <t>пантон blue 072</t>
  </si>
  <si>
    <t>реклама люкс</t>
  </si>
  <si>
    <t>мирза ахмад</t>
  </si>
  <si>
    <t>модерн принт</t>
  </si>
  <si>
    <t>п 6 сп 3</t>
  </si>
  <si>
    <t>п 4 сп 2</t>
  </si>
  <si>
    <t>п 10 сп 2</t>
  </si>
  <si>
    <t>п 10 сп 1</t>
  </si>
  <si>
    <t>п16 сп 1</t>
  </si>
  <si>
    <t>п 4 сп 3</t>
  </si>
  <si>
    <t>г 1</t>
  </si>
  <si>
    <t>п 14 сп1</t>
  </si>
  <si>
    <t>макро принт</t>
  </si>
  <si>
    <t>п 12 сп1</t>
  </si>
  <si>
    <t>калька а3</t>
  </si>
  <si>
    <t>принт хаус</t>
  </si>
  <si>
    <t>рич принт</t>
  </si>
  <si>
    <t>рам-с</t>
  </si>
  <si>
    <t>кардел</t>
  </si>
  <si>
    <t>50*35 ок</t>
  </si>
  <si>
    <t>п 4 сп 4</t>
  </si>
  <si>
    <t>п 17 сп 1</t>
  </si>
  <si>
    <t>п 12 сп2</t>
  </si>
  <si>
    <t>аликсей хан</t>
  </si>
  <si>
    <t>марзан 72</t>
  </si>
  <si>
    <t>вариант медиа</t>
  </si>
  <si>
    <t>мет греб 1/2</t>
  </si>
  <si>
    <t>самоклей рулон</t>
  </si>
  <si>
    <t>матбаачи</t>
  </si>
  <si>
    <t>лам42</t>
  </si>
  <si>
    <t>ал ваир</t>
  </si>
  <si>
    <t>мет греб 9/16</t>
  </si>
  <si>
    <t>колорит магнит</t>
  </si>
  <si>
    <t>калибри</t>
  </si>
  <si>
    <t>фольга яшил</t>
  </si>
  <si>
    <t xml:space="preserve">спектр полиграф </t>
  </si>
  <si>
    <t>п 22 сп 1</t>
  </si>
  <si>
    <t>п21 сп 1</t>
  </si>
  <si>
    <t>п 19сп 1</t>
  </si>
  <si>
    <t>п 4 сп 5</t>
  </si>
  <si>
    <t>водий принт мухамаджон</t>
  </si>
  <si>
    <t>принт теч</t>
  </si>
  <si>
    <t>гротекс</t>
  </si>
  <si>
    <t>ворис принт</t>
  </si>
  <si>
    <t>глосса</t>
  </si>
  <si>
    <t>марзан 95</t>
  </si>
  <si>
    <t>краска оптимум сарик</t>
  </si>
  <si>
    <t>отабек кукон 234</t>
  </si>
  <si>
    <t>грит принт</t>
  </si>
  <si>
    <t>виза принт</t>
  </si>
  <si>
    <t>прогресс принт</t>
  </si>
  <si>
    <t>сити принт</t>
  </si>
  <si>
    <t>рез 772*627</t>
  </si>
  <si>
    <t>кампютер мужизаси</t>
  </si>
  <si>
    <t>флеш принт</t>
  </si>
  <si>
    <t>фольга гологорамма</t>
  </si>
  <si>
    <t>п32 сп 1</t>
  </si>
  <si>
    <t>п27 сп 1</t>
  </si>
  <si>
    <t>п 24</t>
  </si>
  <si>
    <t>п 31</t>
  </si>
  <si>
    <t>п25 сп 1</t>
  </si>
  <si>
    <t>п26 сп1</t>
  </si>
  <si>
    <t>п 14 сп2</t>
  </si>
  <si>
    <t>принт овл</t>
  </si>
  <si>
    <t>клевер пак</t>
  </si>
  <si>
    <t>фольга кора</t>
  </si>
  <si>
    <t>мел80</t>
  </si>
  <si>
    <t>супер флекс</t>
  </si>
  <si>
    <t>зархал принт</t>
  </si>
  <si>
    <t>хушнуд</t>
  </si>
  <si>
    <t>гранд полиграф</t>
  </si>
  <si>
    <t>краска иновацион кора</t>
  </si>
  <si>
    <t xml:space="preserve">п 36 </t>
  </si>
  <si>
    <t>п 33</t>
  </si>
  <si>
    <t>п 13</t>
  </si>
  <si>
    <t>п 40</t>
  </si>
  <si>
    <t>м рокет медиа</t>
  </si>
  <si>
    <t>50*35</t>
  </si>
  <si>
    <t>эрудит</t>
  </si>
  <si>
    <t>креатинг атлас</t>
  </si>
  <si>
    <t>силвер стар</t>
  </si>
  <si>
    <t>алесард</t>
  </si>
  <si>
    <t>одилхон принт</t>
  </si>
  <si>
    <t>азамат андижон</t>
  </si>
  <si>
    <t>никон принт</t>
  </si>
  <si>
    <t>фабрика упаковка</t>
  </si>
  <si>
    <t>мурод принт</t>
  </si>
  <si>
    <t>калибр 0,2</t>
  </si>
  <si>
    <t>п 40 сп 1</t>
  </si>
  <si>
    <t>п2299 п 2433</t>
  </si>
  <si>
    <t>п 37</t>
  </si>
  <si>
    <t>п 39</t>
  </si>
  <si>
    <t>рома бизнес файз</t>
  </si>
  <si>
    <t>спектр полиграф жамшид</t>
  </si>
  <si>
    <t>баходир ака</t>
  </si>
  <si>
    <t>вд лак матт</t>
  </si>
  <si>
    <t>зебинисо принт</t>
  </si>
  <si>
    <t>рез 49</t>
  </si>
  <si>
    <t>мел128 матт</t>
  </si>
  <si>
    <t xml:space="preserve">п 35 </t>
  </si>
  <si>
    <t>п 36 сп 1</t>
  </si>
  <si>
    <t>п 38 сп 1</t>
  </si>
  <si>
    <t>п 38 сп 2</t>
  </si>
  <si>
    <t>п 41 сп 1</t>
  </si>
  <si>
    <t>п 42 сп 1</t>
  </si>
  <si>
    <t>п 42 сп 2</t>
  </si>
  <si>
    <t>п 42 сп 3</t>
  </si>
  <si>
    <t xml:space="preserve">п 41 </t>
  </si>
  <si>
    <t>п 10 сп 3</t>
  </si>
  <si>
    <t>п 28 сп 2</t>
  </si>
  <si>
    <t>п 37 сп 2</t>
  </si>
  <si>
    <t>п 41</t>
  </si>
  <si>
    <t>п 34 сп 2</t>
  </si>
  <si>
    <t>п 10 сп 4</t>
  </si>
  <si>
    <t xml:space="preserve">п 42 </t>
  </si>
  <si>
    <t>яхё андижон</t>
  </si>
  <si>
    <t>zoom принт</t>
  </si>
  <si>
    <t>тим принт</t>
  </si>
  <si>
    <t>мел170</t>
  </si>
  <si>
    <t>калибр 0,5</t>
  </si>
  <si>
    <t>релайбл принт</t>
  </si>
  <si>
    <t>п 20</t>
  </si>
  <si>
    <t>юнион колор</t>
  </si>
  <si>
    <t>трио полиграф</t>
  </si>
  <si>
    <t>жахон принт</t>
  </si>
  <si>
    <t>чехол</t>
  </si>
  <si>
    <t>п49</t>
  </si>
  <si>
    <t>п25 сп 2</t>
  </si>
  <si>
    <t>п 19сп 2</t>
  </si>
  <si>
    <t>п45 сп1</t>
  </si>
  <si>
    <t>п 46 сп 1</t>
  </si>
  <si>
    <t>п 47 сп 1</t>
  </si>
  <si>
    <t>п48 сп1</t>
  </si>
  <si>
    <t>п 4 сп 6</t>
  </si>
  <si>
    <t>п 50</t>
  </si>
  <si>
    <t>п 51 сп 1</t>
  </si>
  <si>
    <t>п 19сп 3</t>
  </si>
  <si>
    <t>п 37 сп 1</t>
  </si>
  <si>
    <t>ажаб этикетка</t>
  </si>
  <si>
    <t>глобал пепер</t>
  </si>
  <si>
    <t>премиум полиграф</t>
  </si>
  <si>
    <t>мегасофт</t>
  </si>
  <si>
    <t>с пласт</t>
  </si>
  <si>
    <t>роял пак мансур</t>
  </si>
  <si>
    <t>рустам</t>
  </si>
  <si>
    <t>пантон reflex</t>
  </si>
  <si>
    <t>азон китоблари</t>
  </si>
  <si>
    <t>шолоч</t>
  </si>
  <si>
    <t>фольга оч кук</t>
  </si>
  <si>
    <t>офсет лак мат</t>
  </si>
  <si>
    <t>браян</t>
  </si>
  <si>
    <t>принт медия</t>
  </si>
  <si>
    <t>п55 сп 1</t>
  </si>
  <si>
    <t>п 17 сп 2</t>
  </si>
  <si>
    <t>п59</t>
  </si>
  <si>
    <t>п56 сп1</t>
  </si>
  <si>
    <t>п 19сп 4</t>
  </si>
  <si>
    <t>п26 сп2</t>
  </si>
  <si>
    <t>п 4 сп 7</t>
  </si>
  <si>
    <t>п62</t>
  </si>
  <si>
    <t>п 47 сп 2</t>
  </si>
  <si>
    <t>п 64</t>
  </si>
  <si>
    <t>кайтди</t>
  </si>
  <si>
    <t>обмен</t>
  </si>
  <si>
    <t>али камал</t>
  </si>
  <si>
    <t>идеал полиграф</t>
  </si>
  <si>
    <t>юнайтед колор</t>
  </si>
  <si>
    <t>рустамхон</t>
  </si>
  <si>
    <t>грин принт</t>
  </si>
  <si>
    <t>фольга серебро 360</t>
  </si>
  <si>
    <t>лайт тарт</t>
  </si>
  <si>
    <t>мегаполис принт</t>
  </si>
  <si>
    <t>смарт пеопле</t>
  </si>
  <si>
    <t>п 65</t>
  </si>
  <si>
    <t>п 66</t>
  </si>
  <si>
    <t>п66</t>
  </si>
  <si>
    <t>п 67 сп1</t>
  </si>
  <si>
    <t>п26 сп3</t>
  </si>
  <si>
    <t xml:space="preserve">п32 сп 2 </t>
  </si>
  <si>
    <t>п 61</t>
  </si>
  <si>
    <t>п6 сп4</t>
  </si>
  <si>
    <t>п37 сп1</t>
  </si>
  <si>
    <t>атлас принт</t>
  </si>
  <si>
    <t>рез 52*44</t>
  </si>
  <si>
    <t>алфа принт</t>
  </si>
  <si>
    <t>ятт.хайдаров</t>
  </si>
  <si>
    <t>хотам андижон</t>
  </si>
  <si>
    <t>зиё келажак</t>
  </si>
  <si>
    <t>Голден полиграф</t>
  </si>
  <si>
    <t>евро гофра картон</t>
  </si>
  <si>
    <t>макро флекс</t>
  </si>
  <si>
    <t>п 69 сп 1</t>
  </si>
  <si>
    <t>п16 сп 2</t>
  </si>
  <si>
    <t>г 2</t>
  </si>
  <si>
    <t>п56 сп2</t>
  </si>
  <si>
    <t>п 72</t>
  </si>
  <si>
    <t>п 48 сп 2</t>
  </si>
  <si>
    <t>п73</t>
  </si>
  <si>
    <t>п 51 сп 2</t>
  </si>
  <si>
    <t>п70</t>
  </si>
  <si>
    <t>голден флекс</t>
  </si>
  <si>
    <t>п53</t>
  </si>
  <si>
    <t>алдинг груп</t>
  </si>
  <si>
    <t>супер пак</t>
  </si>
  <si>
    <t>0,6*2,1</t>
  </si>
  <si>
    <t>мел300</t>
  </si>
  <si>
    <t>стандарт принт</t>
  </si>
  <si>
    <t>хаёт нашр</t>
  </si>
  <si>
    <t>202 принт</t>
  </si>
  <si>
    <t>алтерра</t>
  </si>
  <si>
    <t>абс</t>
  </si>
  <si>
    <t>п 28 сп 3</t>
  </si>
  <si>
    <t>п 40 сп 2</t>
  </si>
  <si>
    <t>п 40 сп 3</t>
  </si>
  <si>
    <t xml:space="preserve">п32 сп 3 </t>
  </si>
  <si>
    <t>п26 сп4</t>
  </si>
  <si>
    <t>сурхон нашр</t>
  </si>
  <si>
    <t xml:space="preserve">п 74 </t>
  </si>
  <si>
    <t>п 78</t>
  </si>
  <si>
    <t>дониш чироги</t>
  </si>
  <si>
    <t>ок принт</t>
  </si>
  <si>
    <t>чп.зарипов</t>
  </si>
  <si>
    <t>стар принт гузал</t>
  </si>
  <si>
    <t>уф лак 50</t>
  </si>
  <si>
    <t>кансмир</t>
  </si>
  <si>
    <t>п79</t>
  </si>
  <si>
    <t>п23 сп 2</t>
  </si>
  <si>
    <t>п 6 сп 5</t>
  </si>
  <si>
    <t>п52</t>
  </si>
  <si>
    <t>п81</t>
  </si>
  <si>
    <t>п56 сп 3</t>
  </si>
  <si>
    <t>п21 сп2</t>
  </si>
  <si>
    <t>п4 сп8</t>
  </si>
  <si>
    <t>п 5 сп 2</t>
  </si>
  <si>
    <t>п56 сп4</t>
  </si>
  <si>
    <t>п 60</t>
  </si>
  <si>
    <t>ярра медиа</t>
  </si>
  <si>
    <t>мет греб 3/8 кора</t>
  </si>
  <si>
    <t>лам 50 голд</t>
  </si>
  <si>
    <t>хюстен</t>
  </si>
  <si>
    <t>ятт.юсупов</t>
  </si>
  <si>
    <t>турон икбол</t>
  </si>
  <si>
    <t>ш</t>
  </si>
  <si>
    <t>сурхон тонги</t>
  </si>
  <si>
    <t>п87</t>
  </si>
  <si>
    <t>п 12 сп3</t>
  </si>
  <si>
    <t>п83</t>
  </si>
  <si>
    <t>п84 сп 1</t>
  </si>
  <si>
    <t>п 28 сп 4</t>
  </si>
  <si>
    <t>п 4 сп9</t>
  </si>
  <si>
    <t>п26 сп 5</t>
  </si>
  <si>
    <t>п 6 сп 6</t>
  </si>
  <si>
    <t>п86</t>
  </si>
  <si>
    <t>п37 сп3</t>
  </si>
  <si>
    <t>п55 сп 2</t>
  </si>
  <si>
    <t>п42сп 4</t>
  </si>
  <si>
    <t>п80 сп 1</t>
  </si>
  <si>
    <t>п58 сп1</t>
  </si>
  <si>
    <t>п85</t>
  </si>
  <si>
    <t>голд принт Диёр</t>
  </si>
  <si>
    <t>хуршид алфа куре</t>
  </si>
  <si>
    <t>шердор полиграф</t>
  </si>
  <si>
    <t>добавка нова</t>
  </si>
  <si>
    <t>арт бокс</t>
  </si>
  <si>
    <t xml:space="preserve">эко пепер </t>
  </si>
  <si>
    <t>ферру принт</t>
  </si>
  <si>
    <t>аваз кукон</t>
  </si>
  <si>
    <t>ятт.одил</t>
  </si>
  <si>
    <t>1030*770</t>
  </si>
  <si>
    <t>1030*820</t>
  </si>
  <si>
    <t>1050*795</t>
  </si>
  <si>
    <t>1050*811</t>
  </si>
  <si>
    <t>490*370</t>
  </si>
  <si>
    <t>510*400 0,15</t>
  </si>
  <si>
    <t>510*400 0,3</t>
  </si>
  <si>
    <t>525*459</t>
  </si>
  <si>
    <t>620*490</t>
  </si>
  <si>
    <t>650*550</t>
  </si>
  <si>
    <t>745*605</t>
  </si>
  <si>
    <t>850*567</t>
  </si>
  <si>
    <t>860*580</t>
  </si>
  <si>
    <t>890*576</t>
  </si>
  <si>
    <t>915*715</t>
  </si>
  <si>
    <t>920*605</t>
  </si>
  <si>
    <t>925*740</t>
  </si>
  <si>
    <t>базис</t>
  </si>
  <si>
    <t>Офсетная пластина 1030*790 (0,30)</t>
  </si>
  <si>
    <t>шт.</t>
  </si>
  <si>
    <t>Офсетная пластина 1050*795 (0,30)</t>
  </si>
  <si>
    <t>Офсетная пластина 1050*820 (0,30)</t>
  </si>
  <si>
    <t>Офсетная пластина 490*370 (0,15)</t>
  </si>
  <si>
    <t>Офсетная пластина 525*459 0,15</t>
  </si>
  <si>
    <t>Офсетная пластина 558мм*340мм</t>
  </si>
  <si>
    <t>Офсетная пластина 620*490 0,30</t>
  </si>
  <si>
    <t>Офсетная пластина 650*550  0,30</t>
  </si>
  <si>
    <t>Офсетная пластина 745*615 0,30</t>
  </si>
  <si>
    <t>Офсетная пластина 755*625 0,30</t>
  </si>
  <si>
    <t>Офсетная пластина 775*635 0,30</t>
  </si>
  <si>
    <t>Офсетная пластина 850*567 0,30</t>
  </si>
  <si>
    <t>Офсетная пластина 860*580 0,30</t>
  </si>
  <si>
    <t>Офсетная пластина 860*580*0,30мм</t>
  </si>
  <si>
    <t>Офсетная пластина 889*608 0,30</t>
  </si>
  <si>
    <t>Офсетная пластина 890*576  0,30</t>
  </si>
  <si>
    <t>Офсетная пластина 890*608 0,30</t>
  </si>
  <si>
    <t>Офсетная пластина 910*567 0,30</t>
  </si>
  <si>
    <t>Офсетная пластина 920*605  0,30</t>
  </si>
  <si>
    <t>Офсетная пластина 860мм*580мм толщина 0,30мм</t>
  </si>
  <si>
    <t>Офсетная пластина 890мм*620мм толщина 0,30мм</t>
  </si>
  <si>
    <t>Офсетная пластина 620мм*490мм толщина 0,30мм</t>
  </si>
  <si>
    <t>Офсетная пластина 650мм*550мм толщина 0,30мм</t>
  </si>
  <si>
    <t>Офсетная пластина 680мм * 550мм толщина 0,30мм</t>
  </si>
  <si>
    <t>724*615</t>
  </si>
  <si>
    <t>Офсетная пластина 1030*770 *0,30мм</t>
  </si>
  <si>
    <t>Офсетная пластина 1030*790 *0,30мм</t>
  </si>
  <si>
    <t>Офсетная пластина 1030*820 *0,30мм</t>
  </si>
  <si>
    <t>Офсетная пластина 1050*795 *0,30мм</t>
  </si>
  <si>
    <t>Офсетная пластина 1050*820 *0,30мм</t>
  </si>
  <si>
    <t>Офсетная пластина 450*370 мм тольщина 0,15мм</t>
  </si>
  <si>
    <t>Офсетная пластина 450*370*0,15мм</t>
  </si>
  <si>
    <t>Офсетная пластина 490*370 мм тольщина 0,15мм</t>
  </si>
  <si>
    <t>Офсетная пластина 510*400 *0,15мм</t>
  </si>
  <si>
    <t>Офсетная пластина 510*400 *0,30мм</t>
  </si>
  <si>
    <t>Офсетная пластина 525*459 *0,15мм</t>
  </si>
  <si>
    <t>Офсетная пластина 608*890 мм тольщина 0,30</t>
  </si>
  <si>
    <t>Офсетная пластина 650*550 *0,30мм</t>
  </si>
  <si>
    <t>Офсетная пластина 745*605 *0,3</t>
  </si>
  <si>
    <t xml:space="preserve">Офсетная пластина 775*605 </t>
  </si>
  <si>
    <t>Офсетная пластина 775*605*0,3мм</t>
  </si>
  <si>
    <t>Офсетная пластина 775*635*0,3мм</t>
  </si>
  <si>
    <t>Офсетная пластина 850*567  тольщина 0,30мм</t>
  </si>
  <si>
    <t>Офсетная пластина 860*580*0,3мм</t>
  </si>
  <si>
    <t>Офсетная пластина 889*608 мм тольщина 0,30</t>
  </si>
  <si>
    <t>Офсетная пластина 890*576 мм тольщина 0,30</t>
  </si>
  <si>
    <t>Офсетная пластина 890*608 мм тольщина 0,30</t>
  </si>
  <si>
    <t>Офсетная пластина 915*7150,3мм</t>
  </si>
  <si>
    <t>Офсетная пластина Ф:1050*811 мм (толщина 0,30 мм)</t>
  </si>
  <si>
    <t>775*605</t>
  </si>
  <si>
    <t>склад</t>
  </si>
  <si>
    <t>п 2474</t>
  </si>
  <si>
    <t>чп.семейка</t>
  </si>
  <si>
    <t>бук медия</t>
  </si>
  <si>
    <t>азизбек офсет барака</t>
  </si>
  <si>
    <t>ахмад ака алфа куре</t>
  </si>
  <si>
    <t>смарт пак принт</t>
  </si>
  <si>
    <t>мастер пак</t>
  </si>
  <si>
    <t>сарвар сирдарё</t>
  </si>
  <si>
    <t>нисим</t>
  </si>
  <si>
    <t>сабр принт</t>
  </si>
  <si>
    <t>халк нашр</t>
  </si>
  <si>
    <t>ройсин</t>
  </si>
  <si>
    <t>тараккиёт принт</t>
  </si>
  <si>
    <t>мел105 62*94</t>
  </si>
  <si>
    <t>фольга фиолет</t>
  </si>
  <si>
    <t>п 102</t>
  </si>
  <si>
    <t>п 11 сп 3</t>
  </si>
  <si>
    <t>п 16 сп 3</t>
  </si>
  <si>
    <t>п 2461</t>
  </si>
  <si>
    <t>п 48 сп 3</t>
  </si>
  <si>
    <t>п 44</t>
  </si>
  <si>
    <t>п 89</t>
  </si>
  <si>
    <t>п93</t>
  </si>
  <si>
    <t>п 96</t>
  </si>
  <si>
    <t>п 92 сп 1</t>
  </si>
  <si>
    <t>п 90</t>
  </si>
  <si>
    <t>п98</t>
  </si>
  <si>
    <t>п104</t>
  </si>
  <si>
    <t>п10 сп7</t>
  </si>
  <si>
    <t>п 94</t>
  </si>
  <si>
    <t>принт лайн</t>
  </si>
  <si>
    <t>принт ребел</t>
  </si>
  <si>
    <t>п 110</t>
  </si>
  <si>
    <t>п 45 сп 2</t>
  </si>
  <si>
    <t xml:space="preserve">п32 сп 4 </t>
  </si>
  <si>
    <t>акувилон</t>
  </si>
  <si>
    <t>ятт.табриклар</t>
  </si>
  <si>
    <t>артикон</t>
  </si>
  <si>
    <t>азамат принт</t>
  </si>
  <si>
    <t>п 95</t>
  </si>
  <si>
    <t>п 107</t>
  </si>
  <si>
    <t>нуржон принт</t>
  </si>
  <si>
    <t>микрос</t>
  </si>
  <si>
    <t>п 113</t>
  </si>
  <si>
    <t>п 42 сп 7</t>
  </si>
  <si>
    <t>п48 сп5</t>
  </si>
  <si>
    <t>п48 сп4</t>
  </si>
  <si>
    <t>графимикс</t>
  </si>
  <si>
    <t>п 117</t>
  </si>
  <si>
    <t>п 101</t>
  </si>
  <si>
    <t>п 22сп2</t>
  </si>
  <si>
    <t>п 116</t>
  </si>
  <si>
    <t>регион принт</t>
  </si>
  <si>
    <t>ширибом</t>
  </si>
  <si>
    <t>графимекс</t>
  </si>
  <si>
    <t>эффект принт</t>
  </si>
  <si>
    <t>эко стар полиграф</t>
  </si>
  <si>
    <t>п 56 сп5</t>
  </si>
  <si>
    <t>п 109</t>
  </si>
  <si>
    <t>реал пепер</t>
  </si>
  <si>
    <t>калибр 0,15</t>
  </si>
  <si>
    <t>диас</t>
  </si>
  <si>
    <t>z принт</t>
  </si>
  <si>
    <t>г6</t>
  </si>
  <si>
    <t>п 16 сп4</t>
  </si>
  <si>
    <t>п 19сп5</t>
  </si>
  <si>
    <t>п 19сп6</t>
  </si>
  <si>
    <t>п 19 сп 7</t>
  </si>
  <si>
    <t>п 122</t>
  </si>
  <si>
    <t>п 123</t>
  </si>
  <si>
    <t>п30 сп4</t>
  </si>
  <si>
    <t>п30 сп3</t>
  </si>
  <si>
    <t>журабек принт</t>
  </si>
  <si>
    <t>чинара крафт</t>
  </si>
  <si>
    <t>принт форм</t>
  </si>
  <si>
    <t>гофра груп</t>
  </si>
  <si>
    <t>катрант</t>
  </si>
  <si>
    <t>корбокс</t>
  </si>
  <si>
    <t>фарпи алфа</t>
  </si>
  <si>
    <t>QR CODE</t>
  </si>
  <si>
    <t>Ост на 31.01.2025</t>
  </si>
  <si>
    <t>п 12сп4</t>
  </si>
  <si>
    <t>п 34сп3</t>
  </si>
  <si>
    <t>п 34сп4</t>
  </si>
  <si>
    <t>п 125</t>
  </si>
  <si>
    <t>п 10 сп 6</t>
  </si>
  <si>
    <t>п 17 сп4</t>
  </si>
  <si>
    <t>п 130</t>
  </si>
  <si>
    <t>атлас инвест</t>
  </si>
  <si>
    <t>п 127 сп1</t>
  </si>
  <si>
    <t>п 69</t>
  </si>
  <si>
    <t>п 129</t>
  </si>
  <si>
    <t>п 112</t>
  </si>
  <si>
    <t>п 8</t>
  </si>
  <si>
    <t>алфа макет</t>
  </si>
  <si>
    <t>кар230 рул</t>
  </si>
  <si>
    <t>кар210 рул</t>
  </si>
  <si>
    <t>кар250 рул</t>
  </si>
  <si>
    <t>исмоил принт</t>
  </si>
  <si>
    <t>премиум флекс</t>
  </si>
  <si>
    <t>кар300 рул</t>
  </si>
  <si>
    <t>азиз дело</t>
  </si>
  <si>
    <t>п 12</t>
  </si>
  <si>
    <t>п 91</t>
  </si>
  <si>
    <t>п 75</t>
  </si>
  <si>
    <t>п 132</t>
  </si>
  <si>
    <t>п133</t>
  </si>
  <si>
    <t>п 42 сп 5</t>
  </si>
  <si>
    <t>п 42 сп6</t>
  </si>
  <si>
    <t>баёз</t>
  </si>
  <si>
    <t>дм.нашр</t>
  </si>
  <si>
    <t>рустам принт</t>
  </si>
  <si>
    <t>хилол нашр</t>
  </si>
  <si>
    <t>илхомжон</t>
  </si>
  <si>
    <t>аввалин</t>
  </si>
  <si>
    <t>кар350 китай</t>
  </si>
  <si>
    <t>п 119</t>
  </si>
  <si>
    <t>п 138</t>
  </si>
  <si>
    <t>п 38</t>
  </si>
  <si>
    <t>п 38 сп 3</t>
  </si>
  <si>
    <t>п 140</t>
  </si>
  <si>
    <t>оутдор медиа</t>
  </si>
  <si>
    <t>чп.исламов</t>
  </si>
  <si>
    <t>фольга кизил</t>
  </si>
  <si>
    <t>актив полиграф</t>
  </si>
  <si>
    <t>п 48 сп6</t>
  </si>
  <si>
    <t>п 48 сп7</t>
  </si>
  <si>
    <t>п32</t>
  </si>
  <si>
    <t>п142</t>
  </si>
  <si>
    <t>п 57 сп1</t>
  </si>
  <si>
    <t>п 57 сп2</t>
  </si>
  <si>
    <t>п 1927</t>
  </si>
  <si>
    <t>наманган ивц</t>
  </si>
  <si>
    <t>акварель</t>
  </si>
  <si>
    <t>евро азия</t>
  </si>
  <si>
    <t>кар350 рул</t>
  </si>
  <si>
    <t>шабнам супер принт</t>
  </si>
  <si>
    <t>п 139</t>
  </si>
  <si>
    <t>п 106</t>
  </si>
  <si>
    <t>п 10 сп 12</t>
  </si>
  <si>
    <t>п 10 сп 8</t>
  </si>
  <si>
    <t>п 1</t>
  </si>
  <si>
    <t>п 12 сп 7</t>
  </si>
  <si>
    <t>п 121</t>
  </si>
  <si>
    <t>нур полиграф</t>
  </si>
  <si>
    <t>п 154</t>
  </si>
  <si>
    <t>п 153</t>
  </si>
  <si>
    <t>п 10 сп 5</t>
  </si>
  <si>
    <t>п 10 сп 11</t>
  </si>
  <si>
    <t>п 10 сп 10</t>
  </si>
  <si>
    <t>п 10 сп 9</t>
  </si>
  <si>
    <t>п 42 сп8</t>
  </si>
  <si>
    <t>п 92 сп 2</t>
  </si>
  <si>
    <t>п 97</t>
  </si>
  <si>
    <t>п 149</t>
  </si>
  <si>
    <t>п 114</t>
  </si>
  <si>
    <t>п 158</t>
  </si>
  <si>
    <t>п 159</t>
  </si>
  <si>
    <t>п 107 сп 3</t>
  </si>
  <si>
    <t>п 2227</t>
  </si>
  <si>
    <t>уз принт</t>
  </si>
  <si>
    <t>голд принт диёр</t>
  </si>
  <si>
    <t>макс принт</t>
  </si>
  <si>
    <t>п 162</t>
  </si>
  <si>
    <t>п 42 сп 9</t>
  </si>
  <si>
    <t>п26 сп 6</t>
  </si>
  <si>
    <t>п 164</t>
  </si>
  <si>
    <t>п 126</t>
  </si>
  <si>
    <t>п 157</t>
  </si>
  <si>
    <t>п 150</t>
  </si>
  <si>
    <t>п 155</t>
  </si>
  <si>
    <t>п 163</t>
  </si>
  <si>
    <t>п 8 сп 3</t>
  </si>
  <si>
    <t>улугбек ака самоклей</t>
  </si>
  <si>
    <t>ёркин</t>
  </si>
  <si>
    <t>п 105</t>
  </si>
  <si>
    <t>шердор плюс</t>
  </si>
  <si>
    <t>мехригиё</t>
  </si>
  <si>
    <t>спс яхё</t>
  </si>
  <si>
    <t>жамол принт</t>
  </si>
  <si>
    <t>матрикс</t>
  </si>
  <si>
    <t>чойс принт</t>
  </si>
  <si>
    <t>ургенч принт</t>
  </si>
  <si>
    <t>п 42 сп 10</t>
  </si>
  <si>
    <t>п 32</t>
  </si>
  <si>
    <t>п 174</t>
  </si>
  <si>
    <t>п 172</t>
  </si>
  <si>
    <t>п 57 сп 3</t>
  </si>
  <si>
    <t>сп 2</t>
  </si>
  <si>
    <t>п1002 п 20</t>
  </si>
  <si>
    <t>смарт дисковерй</t>
  </si>
  <si>
    <t>мандарин принт</t>
  </si>
  <si>
    <t>сп 13</t>
  </si>
  <si>
    <t>сп13</t>
  </si>
  <si>
    <t>дог 185</t>
  </si>
  <si>
    <t>дог 181</t>
  </si>
  <si>
    <t>дог 165</t>
  </si>
  <si>
    <t>т</t>
  </si>
  <si>
    <t>дог 178</t>
  </si>
  <si>
    <t>п 170</t>
  </si>
  <si>
    <t>п 168</t>
  </si>
  <si>
    <t xml:space="preserve">п </t>
  </si>
  <si>
    <t>п 171</t>
  </si>
  <si>
    <t>п 145</t>
  </si>
  <si>
    <t>п 6</t>
  </si>
  <si>
    <t>п 19 сп 10</t>
  </si>
  <si>
    <t>п 1658</t>
  </si>
  <si>
    <t>юникин</t>
  </si>
  <si>
    <t>май принт</t>
  </si>
  <si>
    <t>спец 5</t>
  </si>
  <si>
    <t>дог 188</t>
  </si>
  <si>
    <t>п 6 сп 9</t>
  </si>
  <si>
    <t>п 6 сп 8</t>
  </si>
  <si>
    <t>п 10 сп16</t>
  </si>
  <si>
    <t>п 10 сп 13</t>
  </si>
  <si>
    <t>п 184</t>
  </si>
  <si>
    <t>п 80 сп 3</t>
  </si>
  <si>
    <t>п 80 сп 2</t>
  </si>
  <si>
    <t>п 80 сп 1</t>
  </si>
  <si>
    <t>п 26 сп 14</t>
  </si>
  <si>
    <t>дог 191</t>
  </si>
  <si>
    <t>дог 193</t>
  </si>
  <si>
    <t>дог 190</t>
  </si>
  <si>
    <t>п 30 сп 8</t>
  </si>
  <si>
    <t>п 30 сп 10</t>
  </si>
  <si>
    <t>п 30 сп 6</t>
  </si>
  <si>
    <t>п 30 сп 7</t>
  </si>
  <si>
    <t>п 30 сп 5</t>
  </si>
  <si>
    <t>п 30 сп 9</t>
  </si>
  <si>
    <t>п26 сп 8</t>
  </si>
  <si>
    <t>п 19 сп 11</t>
  </si>
  <si>
    <t>п 19 сп 9</t>
  </si>
  <si>
    <t>п 19 сп 8</t>
  </si>
  <si>
    <t>касл рок трейд</t>
  </si>
  <si>
    <t>мет греб 5/16 кора</t>
  </si>
  <si>
    <t>мел150 62*94</t>
  </si>
  <si>
    <t>принт х</t>
  </si>
  <si>
    <t>фарход шамс</t>
  </si>
  <si>
    <t>п 194</t>
  </si>
  <si>
    <t>п 57 сп 4</t>
  </si>
  <si>
    <t>п 196</t>
  </si>
  <si>
    <t>п 169</t>
  </si>
  <si>
    <t>п 201</t>
  </si>
  <si>
    <t>п 200</t>
  </si>
  <si>
    <t>п 55 сп 3</t>
  </si>
  <si>
    <t>п 197</t>
  </si>
  <si>
    <t>п 7 сп 2</t>
  </si>
  <si>
    <t>Эрудит</t>
  </si>
  <si>
    <t>п 192</t>
  </si>
  <si>
    <t>п 195</t>
  </si>
  <si>
    <t>п 198</t>
  </si>
  <si>
    <t>п 199</t>
  </si>
  <si>
    <t>п 202</t>
  </si>
  <si>
    <t>п 204</t>
  </si>
  <si>
    <t>п 156</t>
  </si>
  <si>
    <t>п 205</t>
  </si>
  <si>
    <t>стайл пак</t>
  </si>
  <si>
    <t>п 10 сп 15</t>
  </si>
  <si>
    <t>п 121, п 207</t>
  </si>
  <si>
    <t>п 211</t>
  </si>
  <si>
    <t>п 206</t>
  </si>
  <si>
    <t>п 10 сп 17</t>
  </si>
  <si>
    <t>п 10 сп 14</t>
  </si>
  <si>
    <t>п 21</t>
  </si>
  <si>
    <t>п 161</t>
  </si>
  <si>
    <t>сп 28</t>
  </si>
  <si>
    <t>п 43 сп 3</t>
  </si>
  <si>
    <t>п 43 сп 4</t>
  </si>
  <si>
    <t>п 43 сп 5</t>
  </si>
  <si>
    <t>п 43 сп 6</t>
  </si>
  <si>
    <t>п 43 сп 7</t>
  </si>
  <si>
    <t>п 43 сп 8</t>
  </si>
  <si>
    <t>п 43 сп 10</t>
  </si>
  <si>
    <t>п 43 сп 9</t>
  </si>
  <si>
    <t>п 180</t>
  </si>
  <si>
    <t>рез 135</t>
  </si>
  <si>
    <t>спс бахром</t>
  </si>
  <si>
    <t>п 12 сп 8</t>
  </si>
  <si>
    <t>п26 сп 4</t>
  </si>
  <si>
    <t>п26 сп 7</t>
  </si>
  <si>
    <t>п26 сп 9</t>
  </si>
  <si>
    <t>п 216</t>
  </si>
  <si>
    <t>давр принт</t>
  </si>
  <si>
    <t>п 219</t>
  </si>
  <si>
    <t>п 217</t>
  </si>
  <si>
    <t>п 42 сп 12</t>
  </si>
  <si>
    <t>п 210</t>
  </si>
  <si>
    <t>п 167</t>
  </si>
  <si>
    <t>п 26 сп 10</t>
  </si>
  <si>
    <t>вита пак</t>
  </si>
  <si>
    <t>п 215</t>
  </si>
  <si>
    <t>фирма</t>
  </si>
  <si>
    <t>Ост-к на 01.03.2024</t>
  </si>
  <si>
    <t>Ост на 31.03.2024</t>
  </si>
  <si>
    <t>фролов дмитрий</t>
  </si>
  <si>
    <t>ID принт</t>
  </si>
  <si>
    <t>ред стар</t>
  </si>
  <si>
    <t>п 220</t>
  </si>
  <si>
    <t>п 218</t>
  </si>
  <si>
    <t>п 141</t>
  </si>
  <si>
    <t>п 47 сп 3</t>
  </si>
  <si>
    <t>п 47 сп 4</t>
  </si>
  <si>
    <t>п 47 сп 5</t>
  </si>
  <si>
    <t>п 47 сп 6</t>
  </si>
  <si>
    <t>п 47 сп 7</t>
  </si>
  <si>
    <t>п 47 сп 8</t>
  </si>
  <si>
    <t>п 47 сп 9</t>
  </si>
  <si>
    <t>п 47 сп 10</t>
  </si>
  <si>
    <t>баркаст полиграф</t>
  </si>
  <si>
    <t>торнадо принт</t>
  </si>
  <si>
    <t>п 222</t>
  </si>
  <si>
    <t>п 84 сп 2</t>
  </si>
  <si>
    <t>п 84 сп 3</t>
  </si>
  <si>
    <t>п 221</t>
  </si>
  <si>
    <t>п 225</t>
  </si>
  <si>
    <t>мел115 матт</t>
  </si>
  <si>
    <t>мастерская печати</t>
  </si>
  <si>
    <t>акташ кап</t>
  </si>
  <si>
    <t>п 224</t>
  </si>
  <si>
    <t>п 209</t>
  </si>
  <si>
    <t>п 226</t>
  </si>
  <si>
    <t>гранд формат шер</t>
  </si>
  <si>
    <t>п 6 сп 10</t>
  </si>
  <si>
    <t>п 42 сп 13</t>
  </si>
  <si>
    <t>п 151</t>
  </si>
  <si>
    <t>п 227</t>
  </si>
  <si>
    <t>п 230</t>
  </si>
  <si>
    <t>п 232</t>
  </si>
  <si>
    <t>п 233</t>
  </si>
  <si>
    <t>п 229</t>
  </si>
  <si>
    <t>п 11</t>
  </si>
  <si>
    <t>п 34</t>
  </si>
  <si>
    <t>п 10 сп 18</t>
  </si>
  <si>
    <t>п 214</t>
  </si>
  <si>
    <t>by этикетка</t>
  </si>
  <si>
    <t>п 238</t>
  </si>
  <si>
    <t>п 228</t>
  </si>
  <si>
    <t>п 243</t>
  </si>
  <si>
    <t>мета бокс</t>
  </si>
  <si>
    <t>шамсиддин бобохон</t>
  </si>
  <si>
    <t>толга текин</t>
  </si>
  <si>
    <t>престиж принт</t>
  </si>
  <si>
    <t>картография</t>
  </si>
  <si>
    <t>ятт.хван марина</t>
  </si>
  <si>
    <t>мел170 62*94</t>
  </si>
  <si>
    <t>п 231</t>
  </si>
  <si>
    <t>п 247</t>
  </si>
  <si>
    <t>п 248</t>
  </si>
  <si>
    <t xml:space="preserve"> п 248</t>
  </si>
  <si>
    <t>п 35</t>
  </si>
  <si>
    <t>п 242</t>
  </si>
  <si>
    <t>п 246</t>
  </si>
  <si>
    <t>п 42 сп 14</t>
  </si>
  <si>
    <t>п 241</t>
  </si>
  <si>
    <t>п 42 сп 15</t>
  </si>
  <si>
    <t>п 249</t>
  </si>
  <si>
    <t>п 245</t>
  </si>
  <si>
    <t>элит принт</t>
  </si>
  <si>
    <t>сафия принт</t>
  </si>
  <si>
    <t>жиззах когоз</t>
  </si>
  <si>
    <t>п 10 сп 20</t>
  </si>
  <si>
    <t>зиннура бизнес</t>
  </si>
  <si>
    <t>куалити фаст принт</t>
  </si>
  <si>
    <t>п 257</t>
  </si>
  <si>
    <t>п 92 сп 5</t>
  </si>
  <si>
    <t>п 92 сп 4</t>
  </si>
  <si>
    <t>п 92 сп 3</t>
  </si>
  <si>
    <t>п 256</t>
  </si>
  <si>
    <t>п 80 сп 4</t>
  </si>
  <si>
    <t>титан бизнес</t>
  </si>
  <si>
    <t>аик полиграф</t>
  </si>
  <si>
    <t>фольга медная</t>
  </si>
  <si>
    <t>афруз принт</t>
  </si>
  <si>
    <t>сергей контур</t>
  </si>
  <si>
    <t>картон рул 300*70</t>
  </si>
  <si>
    <t>пантон violet</t>
  </si>
  <si>
    <t>офис маркет</t>
  </si>
  <si>
    <t>чп.ахмедова</t>
  </si>
  <si>
    <t>минора</t>
  </si>
  <si>
    <t>само принт</t>
  </si>
  <si>
    <t>васака пак</t>
  </si>
  <si>
    <t>навоий кон метал</t>
  </si>
  <si>
    <t>б.2.б принт</t>
  </si>
  <si>
    <t>лам 70 силвер</t>
  </si>
  <si>
    <t>п 239</t>
  </si>
  <si>
    <t>п 186</t>
  </si>
  <si>
    <t>п 269</t>
  </si>
  <si>
    <t>п 268</t>
  </si>
  <si>
    <t>п 26 сп 11</t>
  </si>
  <si>
    <t>п 263</t>
  </si>
  <si>
    <t>п 271</t>
  </si>
  <si>
    <t>п 270</t>
  </si>
  <si>
    <t>п 279</t>
  </si>
  <si>
    <t>п 272</t>
  </si>
  <si>
    <t>п 93</t>
  </si>
  <si>
    <t>п27 сп 2</t>
  </si>
  <si>
    <t>п27 сп 3</t>
  </si>
  <si>
    <t>п 10 сп 19</t>
  </si>
  <si>
    <t>п 10 сп 21</t>
  </si>
  <si>
    <t>п 274</t>
  </si>
  <si>
    <t>п 4</t>
  </si>
  <si>
    <t>сп 5</t>
  </si>
  <si>
    <t>сп 4</t>
  </si>
  <si>
    <t>п 26 сп 12</t>
  </si>
  <si>
    <t>п 278</t>
  </si>
  <si>
    <t>п 134</t>
  </si>
  <si>
    <t>п 276</t>
  </si>
  <si>
    <t>п 280</t>
  </si>
  <si>
    <t>п 262</t>
  </si>
  <si>
    <t>п 283</t>
  </si>
  <si>
    <t>п 26 сп 13</t>
  </si>
  <si>
    <t>п 7 сп 3</t>
  </si>
  <si>
    <t>п 7 сп 4</t>
  </si>
  <si>
    <t>п 281</t>
  </si>
  <si>
    <t>п 282</t>
  </si>
  <si>
    <t>мухаррир</t>
  </si>
  <si>
    <t>арт студио</t>
  </si>
  <si>
    <t>мак стар</t>
  </si>
  <si>
    <t>мурод ака</t>
  </si>
  <si>
    <t>элит пак</t>
  </si>
  <si>
    <t>п 244</t>
  </si>
  <si>
    <t>п 12 сп 9</t>
  </si>
  <si>
    <t>п 288</t>
  </si>
  <si>
    <t>п 287</t>
  </si>
  <si>
    <t>п 135</t>
  </si>
  <si>
    <t>картон рул 350*70</t>
  </si>
  <si>
    <t>картон рул 230*70</t>
  </si>
  <si>
    <t>мериус</t>
  </si>
  <si>
    <t>мел128 62*94</t>
  </si>
  <si>
    <t>равшан ёдик</t>
  </si>
  <si>
    <t>п 298</t>
  </si>
  <si>
    <t>п 300</t>
  </si>
  <si>
    <t>п 4 сп 8</t>
  </si>
  <si>
    <t>п 306, п 307</t>
  </si>
  <si>
    <t>п 10 сп 22</t>
  </si>
  <si>
    <t>п 26 сп 15</t>
  </si>
  <si>
    <t>п 293</t>
  </si>
  <si>
    <t>фамоус пресс</t>
  </si>
  <si>
    <t>бм принт</t>
  </si>
  <si>
    <t>п 107 сп 4</t>
  </si>
  <si>
    <t>п 42 сп 16</t>
  </si>
  <si>
    <t>п 309</t>
  </si>
  <si>
    <t>п 311</t>
  </si>
  <si>
    <t>голд логотип</t>
  </si>
  <si>
    <t>п 310</t>
  </si>
  <si>
    <t>бир сафда</t>
  </si>
  <si>
    <t>сафо силвер принт</t>
  </si>
  <si>
    <t>п 92 сп 6</t>
  </si>
  <si>
    <t>п 23 сп 6</t>
  </si>
  <si>
    <t>п 315 сп 1</t>
  </si>
  <si>
    <t>п 314</t>
  </si>
  <si>
    <t>тайм то принт</t>
  </si>
  <si>
    <t>п 19 сп 5</t>
  </si>
  <si>
    <t>п 19 сп 12</t>
  </si>
  <si>
    <t>п 19 сп 13</t>
  </si>
  <si>
    <t>п 19 сп 14</t>
  </si>
  <si>
    <t>темир йулчи</t>
  </si>
  <si>
    <t>нодир</t>
  </si>
  <si>
    <t>тема осо савдо</t>
  </si>
  <si>
    <t>картон рул 300*62</t>
  </si>
  <si>
    <t>п 323</t>
  </si>
  <si>
    <t>п 308</t>
  </si>
  <si>
    <t>п 317</t>
  </si>
  <si>
    <t>п 324</t>
  </si>
  <si>
    <t>п 321</t>
  </si>
  <si>
    <t>п 327</t>
  </si>
  <si>
    <t>п 278, п 327</t>
  </si>
  <si>
    <t>п 143</t>
  </si>
  <si>
    <t>картон рул 210*70</t>
  </si>
  <si>
    <t>юни бренд</t>
  </si>
  <si>
    <t>мел80 62*94</t>
  </si>
  <si>
    <t>чагай +</t>
  </si>
  <si>
    <t>алфа картон</t>
  </si>
  <si>
    <t>Ост на 30.04.2024</t>
  </si>
  <si>
    <t>Ост-к на 01.04.2024</t>
  </si>
  <si>
    <t>гофра картон</t>
  </si>
  <si>
    <t>экс пак</t>
  </si>
  <si>
    <t>п 285</t>
  </si>
  <si>
    <t>п 292</t>
  </si>
  <si>
    <t>п 328</t>
  </si>
  <si>
    <t>п 302</t>
  </si>
  <si>
    <t>п 332</t>
  </si>
  <si>
    <t>фан ва технология</t>
  </si>
  <si>
    <t>голд логатип</t>
  </si>
  <si>
    <t>п 340</t>
  </si>
  <si>
    <t>п 337</t>
  </si>
  <si>
    <t>п 341</t>
  </si>
  <si>
    <t>п 336</t>
  </si>
  <si>
    <t>п 325</t>
  </si>
  <si>
    <t>п 19 сп 15</t>
  </si>
  <si>
    <t>п 10 сп 27</t>
  </si>
  <si>
    <t>п 92 сп 7</t>
  </si>
  <si>
    <t>п 26 сп 16</t>
  </si>
  <si>
    <t>п 335</t>
  </si>
  <si>
    <t>п 339</t>
  </si>
  <si>
    <t>п 280 сп 2</t>
  </si>
  <si>
    <t>лаки принт</t>
  </si>
  <si>
    <t>азмир нашр</t>
  </si>
  <si>
    <t>мел250 62*94</t>
  </si>
  <si>
    <t>комил ака</t>
  </si>
  <si>
    <t>п 25 сп 3</t>
  </si>
  <si>
    <t>п 338</t>
  </si>
  <si>
    <t>п 17</t>
  </si>
  <si>
    <t>п 57 сп 8</t>
  </si>
  <si>
    <t>п 343</t>
  </si>
  <si>
    <t>п 1 сп4</t>
  </si>
  <si>
    <t>п 236</t>
  </si>
  <si>
    <t>п 208 сп 1</t>
  </si>
  <si>
    <t>п 208 сп 2</t>
  </si>
  <si>
    <t>п 208 сп 3</t>
  </si>
  <si>
    <t>п 208 сп 4</t>
  </si>
  <si>
    <t>п 2228</t>
  </si>
  <si>
    <t>п 344 сп1</t>
  </si>
  <si>
    <t>п 435</t>
  </si>
  <si>
    <t>п 48 сп 10</t>
  </si>
  <si>
    <t>п 48 сп 9</t>
  </si>
  <si>
    <t>п 48 сп 11</t>
  </si>
  <si>
    <t>п 350</t>
  </si>
  <si>
    <t>п 347</t>
  </si>
  <si>
    <t>п 26 сп 17</t>
  </si>
  <si>
    <t>п 26 сп 18</t>
  </si>
  <si>
    <t>п 30</t>
  </si>
  <si>
    <t>п 80 сп 5</t>
  </si>
  <si>
    <t>п 353</t>
  </si>
  <si>
    <t>тошкент фармацевт институт</t>
  </si>
  <si>
    <t>нано импулс</t>
  </si>
  <si>
    <t>сирдарё принт</t>
  </si>
  <si>
    <t>шерзод узб</t>
  </si>
  <si>
    <t>турон принт</t>
  </si>
  <si>
    <t>п 352</t>
  </si>
  <si>
    <t>п 10 сп 23</t>
  </si>
  <si>
    <t>п 10 сп 28</t>
  </si>
  <si>
    <t>п 348</t>
  </si>
  <si>
    <t>п 326</t>
  </si>
  <si>
    <t>п 46 сп4</t>
  </si>
  <si>
    <t>п 46 сп3</t>
  </si>
  <si>
    <t>п 46 сп5</t>
  </si>
  <si>
    <t>п 331</t>
  </si>
  <si>
    <t>п 10 сп 24</t>
  </si>
  <si>
    <t>п 92 сп 8</t>
  </si>
  <si>
    <t>п 92 сп 9</t>
  </si>
  <si>
    <t>п 10 сп 26</t>
  </si>
  <si>
    <t>п 355</t>
  </si>
  <si>
    <t>п 356</t>
  </si>
  <si>
    <t>п 357</t>
  </si>
  <si>
    <t>п 208</t>
  </si>
  <si>
    <t>г 7</t>
  </si>
  <si>
    <t>вм принт</t>
  </si>
  <si>
    <t>эко пак</t>
  </si>
  <si>
    <t>мел105 матт</t>
  </si>
  <si>
    <t>ургут колор принт</t>
  </si>
  <si>
    <t>п 364</t>
  </si>
  <si>
    <t>п 27</t>
  </si>
  <si>
    <t>п 362</t>
  </si>
  <si>
    <t>п 18</t>
  </si>
  <si>
    <t>п 358</t>
  </si>
  <si>
    <t>п 19 сп 16</t>
  </si>
  <si>
    <t>п 48 сп 12</t>
  </si>
  <si>
    <t>п 92 сп 10</t>
  </si>
  <si>
    <t>п 29</t>
  </si>
  <si>
    <t>п 363</t>
  </si>
  <si>
    <t>эрфолг</t>
  </si>
  <si>
    <t>п 365</t>
  </si>
  <si>
    <t>п 30 сп 13</t>
  </si>
  <si>
    <t>п 30 сп 12</t>
  </si>
  <si>
    <t>п 334</t>
  </si>
  <si>
    <t>п 359</t>
  </si>
  <si>
    <t>п 367</t>
  </si>
  <si>
    <t>п 369</t>
  </si>
  <si>
    <t>п 376</t>
  </si>
  <si>
    <t>п 377</t>
  </si>
  <si>
    <t>п 371</t>
  </si>
  <si>
    <t>п 48 сп 13</t>
  </si>
  <si>
    <t>п 280 сп 3</t>
  </si>
  <si>
    <t>п 92 сп 11</t>
  </si>
  <si>
    <t>п 208 сп 5</t>
  </si>
  <si>
    <t>гофра прогресс</t>
  </si>
  <si>
    <t>бест метал люкс</t>
  </si>
  <si>
    <t>ла принт</t>
  </si>
  <si>
    <t>уткир бухоро</t>
  </si>
  <si>
    <t>файз принт полиграф</t>
  </si>
  <si>
    <t>алфа омега</t>
  </si>
  <si>
    <t>п 10 сп 29</t>
  </si>
  <si>
    <t>п 10 сп 30</t>
  </si>
  <si>
    <t>п 4 сп 18</t>
  </si>
  <si>
    <t>п 373</t>
  </si>
  <si>
    <t>п 383</t>
  </si>
  <si>
    <t>п 382</t>
  </si>
  <si>
    <t>п 381</t>
  </si>
  <si>
    <t>п 370</t>
  </si>
  <si>
    <t>п 26 сп 19</t>
  </si>
  <si>
    <t>п 25 сп 4</t>
  </si>
  <si>
    <t>мел115 62*94</t>
  </si>
  <si>
    <t>дижетал гудс</t>
  </si>
  <si>
    <t>бато принт</t>
  </si>
  <si>
    <t>п 127 сп 2</t>
  </si>
  <si>
    <t>п 392</t>
  </si>
  <si>
    <t>п 388</t>
  </si>
  <si>
    <t>п 45</t>
  </si>
  <si>
    <t>п 48 сп 14</t>
  </si>
  <si>
    <t>п 390</t>
  </si>
  <si>
    <t>п 305</t>
  </si>
  <si>
    <t>п 360</t>
  </si>
  <si>
    <t>п 389</t>
  </si>
  <si>
    <t>п 375</t>
  </si>
  <si>
    <t>эркин ака</t>
  </si>
  <si>
    <t>дисковерй</t>
  </si>
  <si>
    <t>ориф солничний</t>
  </si>
  <si>
    <t>шижоат</t>
  </si>
  <si>
    <t>мега принт</t>
  </si>
  <si>
    <t>п 385</t>
  </si>
  <si>
    <t>п 394</t>
  </si>
  <si>
    <t>п 391</t>
  </si>
  <si>
    <t>п 26 сп 20</t>
  </si>
  <si>
    <t>п 395</t>
  </si>
  <si>
    <t>п 393</t>
  </si>
  <si>
    <t>п 80 сп 6</t>
  </si>
  <si>
    <t>иннавацион ривожланиш</t>
  </si>
  <si>
    <t>централ азия</t>
  </si>
  <si>
    <t>п 404</t>
  </si>
  <si>
    <t>п 402</t>
  </si>
  <si>
    <t>п 80 сп 7</t>
  </si>
  <si>
    <t>п 408</t>
  </si>
  <si>
    <t>п 400</t>
  </si>
  <si>
    <t>п 399</t>
  </si>
  <si>
    <t>п 396</t>
  </si>
  <si>
    <t>картон рул 300*84</t>
  </si>
  <si>
    <t xml:space="preserve">милленниум лайт </t>
  </si>
  <si>
    <t>хаттот сервис</t>
  </si>
  <si>
    <t>узб фанлар нашриёти</t>
  </si>
  <si>
    <t>анастасия</t>
  </si>
  <si>
    <t>шидасп</t>
  </si>
  <si>
    <t>п 397</t>
  </si>
  <si>
    <t>п 251</t>
  </si>
  <si>
    <t>п 182</t>
  </si>
  <si>
    <t>п 409</t>
  </si>
  <si>
    <t>п 280 сп 4</t>
  </si>
  <si>
    <t>п 405</t>
  </si>
  <si>
    <t>п 407</t>
  </si>
  <si>
    <t>0,8*2,5</t>
  </si>
  <si>
    <t>п 415</t>
  </si>
  <si>
    <t>п 413</t>
  </si>
  <si>
    <t>п 410</t>
  </si>
  <si>
    <t>п 280 сп 5</t>
  </si>
  <si>
    <t>п 26 сп 21</t>
  </si>
  <si>
    <t>п 412</t>
  </si>
  <si>
    <t>п 316</t>
  </si>
  <si>
    <t>п 2023</t>
  </si>
  <si>
    <t>п 2234</t>
  </si>
  <si>
    <t>п 2321</t>
  </si>
  <si>
    <t>г 302</t>
  </si>
  <si>
    <t>п 2453</t>
  </si>
  <si>
    <t>полиграф студио</t>
  </si>
  <si>
    <t>пантон radomin</t>
  </si>
  <si>
    <t>п 84 сп 4</t>
  </si>
  <si>
    <t>п 48 сп 15</t>
  </si>
  <si>
    <t>п 48 сп 16</t>
  </si>
  <si>
    <t>п 419</t>
  </si>
  <si>
    <t>п 418</t>
  </si>
  <si>
    <t>п 416</t>
  </si>
  <si>
    <t>п 57 сп 9</t>
  </si>
  <si>
    <t>п 57 сп 10</t>
  </si>
  <si>
    <t>п 26 сп 22</t>
  </si>
  <si>
    <t>п 26 сп 23</t>
  </si>
  <si>
    <t>планета принт</t>
  </si>
  <si>
    <t>сурур хайр</t>
  </si>
  <si>
    <t>жамолиддин келес</t>
  </si>
  <si>
    <t>реал принт</t>
  </si>
  <si>
    <t>п 19</t>
  </si>
  <si>
    <t>п 403</t>
  </si>
  <si>
    <t>п 424</t>
  </si>
  <si>
    <t>эгзет</t>
  </si>
  <si>
    <t>ятт.хасанов</t>
  </si>
  <si>
    <t>п 426</t>
  </si>
  <si>
    <t>п 10 сп 32</t>
  </si>
  <si>
    <t>п 329</t>
  </si>
  <si>
    <t>п 92 сп 12</t>
  </si>
  <si>
    <t>п 51 сп 9</t>
  </si>
  <si>
    <t>п 51 сп 8</t>
  </si>
  <si>
    <t>манавият нашриёти</t>
  </si>
  <si>
    <t>п 48 сп 17</t>
  </si>
  <si>
    <t>п 429</t>
  </si>
  <si>
    <t>п 425</t>
  </si>
  <si>
    <t>п 432</t>
  </si>
  <si>
    <t>п 430</t>
  </si>
  <si>
    <t>п 26 сп 24</t>
  </si>
  <si>
    <t>п 431</t>
  </si>
  <si>
    <t>тараккий принт</t>
  </si>
  <si>
    <t>шахрихон матбаа</t>
  </si>
  <si>
    <t>п 433</t>
  </si>
  <si>
    <t>п 434</t>
  </si>
  <si>
    <t>п 420</t>
  </si>
  <si>
    <t>п 253</t>
  </si>
  <si>
    <t>Ост на 31.05.2024</t>
  </si>
  <si>
    <t>Ост-к на 01.05.2024</t>
  </si>
  <si>
    <t>п 439</t>
  </si>
  <si>
    <t>п 51 сп 11</t>
  </si>
  <si>
    <t>п 441</t>
  </si>
  <si>
    <t>п 48 сп18</t>
  </si>
  <si>
    <t>п 10 сп 35</t>
  </si>
  <si>
    <t>п 436</t>
  </si>
  <si>
    <t>п 440</t>
  </si>
  <si>
    <t>п 442</t>
  </si>
  <si>
    <t>п 212</t>
  </si>
  <si>
    <t>п 11 сп7</t>
  </si>
  <si>
    <t>ламинация</t>
  </si>
  <si>
    <t>паддон</t>
  </si>
  <si>
    <t>п 437</t>
  </si>
  <si>
    <t>п 445</t>
  </si>
  <si>
    <t>ятт.насриев</t>
  </si>
  <si>
    <t>кар250 индия</t>
  </si>
  <si>
    <t>шодиёр</t>
  </si>
  <si>
    <t>п 25 сп 5</t>
  </si>
  <si>
    <t>п 452</t>
  </si>
  <si>
    <t>п 449</t>
  </si>
  <si>
    <t>п 447</t>
  </si>
  <si>
    <t>п 443</t>
  </si>
  <si>
    <t>п 446</t>
  </si>
  <si>
    <t>п 294</t>
  </si>
  <si>
    <t>п 450</t>
  </si>
  <si>
    <t>п 208 сп 6</t>
  </si>
  <si>
    <t>алфа монет гроуп</t>
  </si>
  <si>
    <t>гум</t>
  </si>
  <si>
    <t>фаргона</t>
  </si>
  <si>
    <t>проявитель 1+9</t>
  </si>
  <si>
    <t>п 453</t>
  </si>
  <si>
    <t>п 10 сп 33</t>
  </si>
  <si>
    <t>с принт</t>
  </si>
  <si>
    <t>люкс глумикс</t>
  </si>
  <si>
    <t>п 48 сп19</t>
  </si>
  <si>
    <t>п 91 сп 4</t>
  </si>
  <si>
    <t>п 48 сп 20</t>
  </si>
  <si>
    <t>п 459</t>
  </si>
  <si>
    <t>п 461</t>
  </si>
  <si>
    <t>п 460</t>
  </si>
  <si>
    <t>евро бокс</t>
  </si>
  <si>
    <t>п 280 сп 6</t>
  </si>
  <si>
    <t>мастер бокс</t>
  </si>
  <si>
    <t>топ бокс</t>
  </si>
  <si>
    <t>п 464</t>
  </si>
  <si>
    <t>картон рул 230*84</t>
  </si>
  <si>
    <t>миркомил зом принт</t>
  </si>
  <si>
    <t>ятт.ловчиков</t>
  </si>
  <si>
    <t>полифлекс</t>
  </si>
  <si>
    <t>элит дизайн</t>
  </si>
  <si>
    <t>экселент принт жавлон</t>
  </si>
  <si>
    <t>бухоро шарк</t>
  </si>
  <si>
    <t>п 471</t>
  </si>
  <si>
    <t>п 472</t>
  </si>
  <si>
    <t>п 465</t>
  </si>
  <si>
    <t>п 470</t>
  </si>
  <si>
    <t>п 469</t>
  </si>
  <si>
    <t>п 468</t>
  </si>
  <si>
    <t>п 467</t>
  </si>
  <si>
    <t>п 457</t>
  </si>
  <si>
    <t>п 463</t>
  </si>
  <si>
    <t>дт.нашр</t>
  </si>
  <si>
    <t>лиьр</t>
  </si>
  <si>
    <t>межик лабел</t>
  </si>
  <si>
    <t>п 12 сп 11</t>
  </si>
  <si>
    <t>п 476</t>
  </si>
  <si>
    <t>п 1054</t>
  </si>
  <si>
    <t>п 1054, 1002</t>
  </si>
  <si>
    <t>п 1002</t>
  </si>
  <si>
    <t>п 1002, г 107</t>
  </si>
  <si>
    <t>г 107</t>
  </si>
  <si>
    <t>п 26 сп 25</t>
  </si>
  <si>
    <t>п 10 сп 34</t>
  </si>
  <si>
    <t>п 473</t>
  </si>
  <si>
    <t>п 477</t>
  </si>
  <si>
    <t>п 483</t>
  </si>
  <si>
    <t>п 474</t>
  </si>
  <si>
    <t>п 485</t>
  </si>
  <si>
    <t>п 26 сп 27</t>
  </si>
  <si>
    <t>п 479</t>
  </si>
  <si>
    <t>п 414</t>
  </si>
  <si>
    <t>тяга сити</t>
  </si>
  <si>
    <t>п 488</t>
  </si>
  <si>
    <t>п 17 сп 15</t>
  </si>
  <si>
    <t>п 26 сп 26</t>
  </si>
  <si>
    <t>п 486</t>
  </si>
  <si>
    <t>п 10 сп 45</t>
  </si>
  <si>
    <t>п 10 сп 38</t>
  </si>
  <si>
    <t>п 10 сп 44</t>
  </si>
  <si>
    <t>п 10 сп 43</t>
  </si>
  <si>
    <t>п 10 сп 42</t>
  </si>
  <si>
    <t>п 10 сп 41</t>
  </si>
  <si>
    <t>п 10 сп 40</t>
  </si>
  <si>
    <t>п 10 сп 39</t>
  </si>
  <si>
    <t>п 10 сп 37</t>
  </si>
  <si>
    <t>п 10 сп 36</t>
  </si>
  <si>
    <t>п 10 сп 25</t>
  </si>
  <si>
    <t>п 489</t>
  </si>
  <si>
    <t>п 490</t>
  </si>
  <si>
    <t>п 493</t>
  </si>
  <si>
    <t>ф</t>
  </si>
  <si>
    <t>п 28 сп 10</t>
  </si>
  <si>
    <t>абдукодир</t>
  </si>
  <si>
    <t>хумо колор принт</t>
  </si>
  <si>
    <t>фойл трейдинг</t>
  </si>
  <si>
    <t>наманган</t>
  </si>
  <si>
    <t>водий принт</t>
  </si>
  <si>
    <t>п 26 сп 28</t>
  </si>
  <si>
    <t>голден полиграф</t>
  </si>
  <si>
    <t>формат полиграф</t>
  </si>
  <si>
    <t>окил али принт</t>
  </si>
  <si>
    <t>п 506</t>
  </si>
  <si>
    <t>п 255</t>
  </si>
  <si>
    <t>шерзод статионари</t>
  </si>
  <si>
    <t>г 10</t>
  </si>
  <si>
    <t>п 80 сп 10</t>
  </si>
  <si>
    <t>п 26 сп 29</t>
  </si>
  <si>
    <t>п 26 сп 30</t>
  </si>
  <si>
    <t>гузор босмахонаси</t>
  </si>
  <si>
    <t>картон рул 210*62</t>
  </si>
  <si>
    <t>тохир</t>
  </si>
  <si>
    <t>чп.ялангоч</t>
  </si>
  <si>
    <t>п 505</t>
  </si>
  <si>
    <t>евро пак</t>
  </si>
  <si>
    <t>фемили принт</t>
  </si>
  <si>
    <t>владимир</t>
  </si>
  <si>
    <t>п 523</t>
  </si>
  <si>
    <t>п 525</t>
  </si>
  <si>
    <t>п 46 сп 6</t>
  </si>
  <si>
    <t>п 522</t>
  </si>
  <si>
    <t>п 48 сп 24</t>
  </si>
  <si>
    <t>п 48 сп 23</t>
  </si>
  <si>
    <t>п 51 сп 13</t>
  </si>
  <si>
    <t>п 526</t>
  </si>
  <si>
    <t>п 26 сп 31</t>
  </si>
  <si>
    <t>п 513</t>
  </si>
  <si>
    <t>п 26 сп 32</t>
  </si>
  <si>
    <t>п 10 сп 46</t>
  </si>
  <si>
    <t>картон рул 230*62</t>
  </si>
  <si>
    <t>п 48 сп 25</t>
  </si>
  <si>
    <t>п 532</t>
  </si>
  <si>
    <t>п 516</t>
  </si>
  <si>
    <t>шерзод ака</t>
  </si>
  <si>
    <t>юни пресс</t>
  </si>
  <si>
    <t>п 533</t>
  </si>
  <si>
    <t>п 534</t>
  </si>
  <si>
    <t>п 538</t>
  </si>
  <si>
    <t>п 258</t>
  </si>
  <si>
    <t>п 520</t>
  </si>
  <si>
    <t>п 492</t>
  </si>
  <si>
    <t>п 542</t>
  </si>
  <si>
    <t>п 540</t>
  </si>
  <si>
    <t>мет греб 5/8</t>
  </si>
  <si>
    <t>мет греб 3/4</t>
  </si>
  <si>
    <t>п 10 сп 47</t>
  </si>
  <si>
    <t>рез 1052*840</t>
  </si>
  <si>
    <t>рахматжон</t>
  </si>
  <si>
    <t>г</t>
  </si>
  <si>
    <t>п 173</t>
  </si>
  <si>
    <t>п 546</t>
  </si>
  <si>
    <t>п 547</t>
  </si>
  <si>
    <t>п 539</t>
  </si>
  <si>
    <t>п 548</t>
  </si>
  <si>
    <t>камалак принт</t>
  </si>
  <si>
    <t>п 26 сп 33</t>
  </si>
  <si>
    <t>п 551</t>
  </si>
  <si>
    <t>п 550</t>
  </si>
  <si>
    <t>п 535</t>
  </si>
  <si>
    <t>п 398</t>
  </si>
  <si>
    <t>элегант голд принт</t>
  </si>
  <si>
    <t>этикаточка</t>
  </si>
  <si>
    <t>п 558</t>
  </si>
  <si>
    <t>п 549</t>
  </si>
  <si>
    <t>универсал принт</t>
  </si>
  <si>
    <t>регистон принт</t>
  </si>
  <si>
    <t>аранта +</t>
  </si>
  <si>
    <t>чп.ибрагимов</t>
  </si>
  <si>
    <t>бодо арт</t>
  </si>
  <si>
    <t xml:space="preserve">голден принт </t>
  </si>
  <si>
    <t>п 4 сп 25</t>
  </si>
  <si>
    <t>п 4 сп 26</t>
  </si>
  <si>
    <t>п 4 сп 24</t>
  </si>
  <si>
    <t>нукус полиграф</t>
  </si>
  <si>
    <t>п 30 сп 15</t>
  </si>
  <si>
    <t>п 30 сп 16</t>
  </si>
  <si>
    <t>п 30 сп 17</t>
  </si>
  <si>
    <t>п30 сп 14</t>
  </si>
  <si>
    <t>самарканд принт</t>
  </si>
  <si>
    <t>Ост на 31.06.2024</t>
  </si>
  <si>
    <t>Ост-к на 01.06.2024</t>
  </si>
  <si>
    <t>п 580</t>
  </si>
  <si>
    <t>мел157</t>
  </si>
  <si>
    <t>кувончбек машхура</t>
  </si>
  <si>
    <t>навои кон метал</t>
  </si>
  <si>
    <t>келажакка кадам</t>
  </si>
  <si>
    <t>п 590</t>
  </si>
  <si>
    <t>картон рул 250*84</t>
  </si>
  <si>
    <t>тема ого</t>
  </si>
  <si>
    <t>Ост-к на 01.07.2024</t>
  </si>
  <si>
    <t>Ост на 31.07.2024</t>
  </si>
  <si>
    <t>п 26 сп 39</t>
  </si>
  <si>
    <t>п 26 сп 40</t>
  </si>
  <si>
    <t>п 26 сп 38</t>
  </si>
  <si>
    <t>рез 78</t>
  </si>
  <si>
    <t>п 1927п 523</t>
  </si>
  <si>
    <t>хакима нашр</t>
  </si>
  <si>
    <t>дримс принт</t>
  </si>
  <si>
    <t>рез145</t>
  </si>
  <si>
    <t>бехруз принт</t>
  </si>
  <si>
    <t>нлс</t>
  </si>
  <si>
    <t>п 26 сп 41</t>
  </si>
  <si>
    <t>п 26 сп 42</t>
  </si>
  <si>
    <t>межик лабл</t>
  </si>
  <si>
    <t>кобил стандарт</t>
  </si>
  <si>
    <t>п 26 сп 43</t>
  </si>
  <si>
    <t>рос текстил</t>
  </si>
  <si>
    <t>квинта принт</t>
  </si>
  <si>
    <t>нишон груп</t>
  </si>
  <si>
    <t>1050*795 стр</t>
  </si>
  <si>
    <t>фар миллениум</t>
  </si>
  <si>
    <t>кампютер хизмат</t>
  </si>
  <si>
    <t>п 26 сп 44</t>
  </si>
  <si>
    <t>олтин нашр</t>
  </si>
  <si>
    <t>краска иновацион кук</t>
  </si>
  <si>
    <t>п 26 сп 45</t>
  </si>
  <si>
    <t>карши босмахонаси</t>
  </si>
  <si>
    <t>п 18 сп 4</t>
  </si>
  <si>
    <t>п 18 сп 3</t>
  </si>
  <si>
    <t>алишер самарканд</t>
  </si>
  <si>
    <t>п 26 сп 46</t>
  </si>
  <si>
    <t>п 26 сп 47</t>
  </si>
  <si>
    <t>п 26 сп 48</t>
  </si>
  <si>
    <t>п 26 сп 49</t>
  </si>
  <si>
    <t>п 26 сп 50</t>
  </si>
  <si>
    <t>п 26 сп 51</t>
  </si>
  <si>
    <t>танхо принт</t>
  </si>
  <si>
    <t>п 10 сп 57</t>
  </si>
  <si>
    <t>п 10 сп 52</t>
  </si>
  <si>
    <t>ал хаким</t>
  </si>
  <si>
    <t>п 10 сп 55</t>
  </si>
  <si>
    <t>п 10 сп 56</t>
  </si>
  <si>
    <t>п 10 сп 58</t>
  </si>
  <si>
    <t>п 10 сп 54</t>
  </si>
  <si>
    <t>п 26 сп 53</t>
  </si>
  <si>
    <t>п 26 сп 54</t>
  </si>
  <si>
    <t>саломатлик газетаси</t>
  </si>
  <si>
    <t>сано стандарт</t>
  </si>
  <si>
    <t>пантон red 032</t>
  </si>
  <si>
    <t>ятт.курбанов</t>
  </si>
  <si>
    <t>руслан</t>
  </si>
  <si>
    <t>гамма хикматилла</t>
  </si>
  <si>
    <t>п 26 сп 52</t>
  </si>
  <si>
    <t>п 26 сп 55</t>
  </si>
  <si>
    <t>п 26 сп 56</t>
  </si>
  <si>
    <t>п 26 сп 57</t>
  </si>
  <si>
    <t>кк</t>
  </si>
  <si>
    <t>суннат</t>
  </si>
  <si>
    <t>жакар уз</t>
  </si>
  <si>
    <t>калибр 0,1</t>
  </si>
  <si>
    <t>методист нашр</t>
  </si>
  <si>
    <t>л</t>
  </si>
  <si>
    <t>70*101</t>
  </si>
  <si>
    <t>70*102</t>
  </si>
  <si>
    <t>п 26 сп 58</t>
  </si>
  <si>
    <t>полиграф плюс</t>
  </si>
  <si>
    <t>мис саминахон</t>
  </si>
  <si>
    <t>рез 791*665</t>
  </si>
  <si>
    <t>Ост-к на 01.08.2024</t>
  </si>
  <si>
    <t>Ост на 31.08.2024</t>
  </si>
  <si>
    <t>юник принт</t>
  </si>
  <si>
    <t>п 693</t>
  </si>
  <si>
    <t>п 10 сп 60</t>
  </si>
  <si>
    <t>п 697</t>
  </si>
  <si>
    <t>п 692</t>
  </si>
  <si>
    <t>п 17 сп 24</t>
  </si>
  <si>
    <t>п 686</t>
  </si>
  <si>
    <t>п 56 сп 9</t>
  </si>
  <si>
    <t>п 695</t>
  </si>
  <si>
    <t>п 10 сп 59</t>
  </si>
  <si>
    <t>п 698</t>
  </si>
  <si>
    <t>п 47 сп 32</t>
  </si>
  <si>
    <t>п 47 сп 31</t>
  </si>
  <si>
    <t>п 47 сп 30</t>
  </si>
  <si>
    <t>п 47 сп 28</t>
  </si>
  <si>
    <t>п 47 сп 27</t>
  </si>
  <si>
    <t>краска фокус кора</t>
  </si>
  <si>
    <t>краска фокус сарик</t>
  </si>
  <si>
    <t>комил эркин</t>
  </si>
  <si>
    <t>алекса полиграф</t>
  </si>
  <si>
    <t>п 18 сп 6</t>
  </si>
  <si>
    <t>п 18 сп 5</t>
  </si>
  <si>
    <t>п699</t>
  </si>
  <si>
    <t>п700</t>
  </si>
  <si>
    <t>п 690</t>
  </si>
  <si>
    <t>п 173 сп 9</t>
  </si>
  <si>
    <t>п 47 сп 33</t>
  </si>
  <si>
    <t>п 43 сп 27</t>
  </si>
  <si>
    <t>п 43 сп 26</t>
  </si>
  <si>
    <t>жамшид кукон</t>
  </si>
  <si>
    <t>п 703</t>
  </si>
  <si>
    <t>п702</t>
  </si>
  <si>
    <t>п 4 сп38</t>
  </si>
  <si>
    <t>п 704</t>
  </si>
  <si>
    <t>п 705</t>
  </si>
  <si>
    <t>п 38 сп 12</t>
  </si>
  <si>
    <t>п 706</t>
  </si>
  <si>
    <t>п 48 сп 42</t>
  </si>
  <si>
    <t>п 56 сп 10</t>
  </si>
  <si>
    <t>п 173 сп 10</t>
  </si>
  <si>
    <t>п 680</t>
  </si>
  <si>
    <t>п 676</t>
  </si>
  <si>
    <t>п 29 сп 4</t>
  </si>
  <si>
    <t>п 48 сп 43</t>
  </si>
  <si>
    <t>п 127 сп 6</t>
  </si>
  <si>
    <t>п 708</t>
  </si>
  <si>
    <t>п 707</t>
  </si>
  <si>
    <t>пучон</t>
  </si>
  <si>
    <t>принт макон</t>
  </si>
  <si>
    <t>п 710</t>
  </si>
  <si>
    <t>п 709</t>
  </si>
  <si>
    <t>п 701</t>
  </si>
  <si>
    <t>картон рул 270*70</t>
  </si>
  <si>
    <t>п712</t>
  </si>
  <si>
    <t>п 711</t>
  </si>
  <si>
    <t>п 4 сп39</t>
  </si>
  <si>
    <t>п 4 сп37</t>
  </si>
  <si>
    <t>п 30 сп 20</t>
  </si>
  <si>
    <t>п 47 сп 34</t>
  </si>
  <si>
    <t>п 30 сп 21</t>
  </si>
  <si>
    <t>п 10 сп 61</t>
  </si>
  <si>
    <t>п 12 сп 16</t>
  </si>
  <si>
    <t>пантон black</t>
  </si>
  <si>
    <t>п 715</t>
  </si>
  <si>
    <t>п 714</t>
  </si>
  <si>
    <t>п 27 сп 8</t>
  </si>
  <si>
    <t>п 713</t>
  </si>
  <si>
    <t>п 26 сп 59</t>
  </si>
  <si>
    <t>бравест груп</t>
  </si>
  <si>
    <t>п 716</t>
  </si>
  <si>
    <t>п 330 сп 4</t>
  </si>
  <si>
    <t>п 650</t>
  </si>
  <si>
    <t>пепер пак</t>
  </si>
  <si>
    <t>пантон opaqi</t>
  </si>
  <si>
    <t>п 10 сп 62</t>
  </si>
  <si>
    <t>п 717</t>
  </si>
  <si>
    <t>п719</t>
  </si>
  <si>
    <t>п720</t>
  </si>
  <si>
    <t>п 29 сп 5</t>
  </si>
  <si>
    <t>п 718</t>
  </si>
  <si>
    <t>п 4 сп 34</t>
  </si>
  <si>
    <t>п 56 сп 11,12</t>
  </si>
  <si>
    <t>мет греб 7/16</t>
  </si>
  <si>
    <t>люкс принт</t>
  </si>
  <si>
    <t>кувалитй папер</t>
  </si>
  <si>
    <t>п 721</t>
  </si>
  <si>
    <t>п 722</t>
  </si>
  <si>
    <t>аброр принт</t>
  </si>
  <si>
    <t>п723</t>
  </si>
  <si>
    <t>п 19 сп 21</t>
  </si>
  <si>
    <t>п 29 сп6</t>
  </si>
  <si>
    <t>п 48 сп 44</t>
  </si>
  <si>
    <t>п 43 сп 28</t>
  </si>
  <si>
    <t>Спс</t>
  </si>
  <si>
    <t>п 47 сп 29</t>
  </si>
  <si>
    <t>п 731</t>
  </si>
  <si>
    <t>п 729</t>
  </si>
  <si>
    <t>п 732</t>
  </si>
  <si>
    <t>п 728</t>
  </si>
  <si>
    <t>п 401</t>
  </si>
  <si>
    <t>п 726</t>
  </si>
  <si>
    <t>п730</t>
  </si>
  <si>
    <t>п 26 сп60</t>
  </si>
  <si>
    <t>п 19 сп 22</t>
  </si>
  <si>
    <t>поли пак</t>
  </si>
  <si>
    <t>п 734</t>
  </si>
  <si>
    <t>п 107 сп 13</t>
  </si>
  <si>
    <t>п 107 сп 12</t>
  </si>
  <si>
    <t>п 733</t>
  </si>
  <si>
    <t>п 736</t>
  </si>
  <si>
    <t>п 258 сп 6</t>
  </si>
  <si>
    <t>п 4 сп40</t>
  </si>
  <si>
    <t>п 10 сп 63</t>
  </si>
  <si>
    <t>п 26 сп 61</t>
  </si>
  <si>
    <t>п 1 сп 5</t>
  </si>
  <si>
    <t>п 740</t>
  </si>
  <si>
    <t>п 739</t>
  </si>
  <si>
    <t>п738</t>
  </si>
  <si>
    <t>п 725</t>
  </si>
  <si>
    <t>п724</t>
  </si>
  <si>
    <t>резка</t>
  </si>
  <si>
    <t>оффтеч</t>
  </si>
  <si>
    <t>нори</t>
  </si>
  <si>
    <t>сардор</t>
  </si>
  <si>
    <t>лебел принт</t>
  </si>
  <si>
    <t>арт принт</t>
  </si>
  <si>
    <t>п 27 сп 11</t>
  </si>
  <si>
    <t>п 26 сп62</t>
  </si>
  <si>
    <t>п 43 сп 29</t>
  </si>
  <si>
    <t>п741</t>
  </si>
  <si>
    <t>п 743</t>
  </si>
  <si>
    <t>п 742</t>
  </si>
  <si>
    <t>п744</t>
  </si>
  <si>
    <t>п747</t>
  </si>
  <si>
    <t>п 330 сп 5</t>
  </si>
  <si>
    <t>п 745</t>
  </si>
  <si>
    <t>п 398 сп 6</t>
  </si>
  <si>
    <t>краска фокус кизил</t>
  </si>
  <si>
    <t>краска фокус кук</t>
  </si>
  <si>
    <t>икром зум принт</t>
  </si>
  <si>
    <t>п 748</t>
  </si>
  <si>
    <t>п 46 сп 14</t>
  </si>
  <si>
    <t>п 746</t>
  </si>
  <si>
    <t>п 107 сп 14</t>
  </si>
  <si>
    <t>бонус</t>
  </si>
  <si>
    <t>п 749</t>
  </si>
  <si>
    <t>п 751</t>
  </si>
  <si>
    <t>Китоб</t>
  </si>
  <si>
    <t>п253 сп 6</t>
  </si>
  <si>
    <t>п 11 сп 9</t>
  </si>
  <si>
    <t>п 32 сп28</t>
  </si>
  <si>
    <t>п 32 сп29</t>
  </si>
  <si>
    <t>п 41 сп 4</t>
  </si>
  <si>
    <t>Сабр принт</t>
  </si>
  <si>
    <t>п756</t>
  </si>
  <si>
    <t>п 754</t>
  </si>
  <si>
    <t>п752</t>
  </si>
  <si>
    <t>п 51 сп 18</t>
  </si>
  <si>
    <t>п 30 сп 22</t>
  </si>
  <si>
    <t>п 47 сп 35</t>
  </si>
  <si>
    <t>сохил файз люкс</t>
  </si>
  <si>
    <t>п760</t>
  </si>
  <si>
    <t>п 26 сп63</t>
  </si>
  <si>
    <t>п758</t>
  </si>
  <si>
    <t>п757</t>
  </si>
  <si>
    <t>п 127 сп 5</t>
  </si>
  <si>
    <t>п 127 сп 4</t>
  </si>
  <si>
    <t>п 750</t>
  </si>
  <si>
    <t>м принт Улугбек</t>
  </si>
  <si>
    <t>п764</t>
  </si>
  <si>
    <t>п762</t>
  </si>
  <si>
    <t>п 4 сп41</t>
  </si>
  <si>
    <t>п761</t>
  </si>
  <si>
    <t>п 398 сп 7</t>
  </si>
  <si>
    <t>майнд бук</t>
  </si>
  <si>
    <t>империя печати</t>
  </si>
  <si>
    <t>п258 сп 7</t>
  </si>
  <si>
    <t>п759</t>
  </si>
  <si>
    <t>п 12 сп 17</t>
  </si>
  <si>
    <t>п 10 сп 64</t>
  </si>
  <si>
    <t>п 56 сп 13</t>
  </si>
  <si>
    <t>калька а4</t>
  </si>
  <si>
    <t>п753</t>
  </si>
  <si>
    <t>принт зоне</t>
  </si>
  <si>
    <t>п 771</t>
  </si>
  <si>
    <t>п 10 сп 65</t>
  </si>
  <si>
    <t>п 18 сп 7</t>
  </si>
  <si>
    <t>п767</t>
  </si>
  <si>
    <t>п766</t>
  </si>
  <si>
    <t>п 769</t>
  </si>
  <si>
    <t>п 768</t>
  </si>
  <si>
    <t>п 43 сп 30</t>
  </si>
  <si>
    <t>Бухоро вил босмахонаси</t>
  </si>
  <si>
    <t>п 763</t>
  </si>
  <si>
    <t>калька а5</t>
  </si>
  <si>
    <t>п134 сп 7</t>
  </si>
  <si>
    <t>п 770</t>
  </si>
  <si>
    <t>Ост на 30.09.2024</t>
  </si>
  <si>
    <t>Ост-к на 01.09.2024</t>
  </si>
  <si>
    <t>Z принт</t>
  </si>
  <si>
    <t>пас</t>
  </si>
  <si>
    <t>п140 сп 10</t>
  </si>
  <si>
    <t>п772</t>
  </si>
  <si>
    <t>п 10 сп 66</t>
  </si>
  <si>
    <t>п 30 сп 23</t>
  </si>
  <si>
    <t>п 30 сп 24</t>
  </si>
  <si>
    <t>п 30 сп 25</t>
  </si>
  <si>
    <t>п 26 сп64</t>
  </si>
  <si>
    <t>п 26 сп65</t>
  </si>
  <si>
    <t>п 47 сп 36</t>
  </si>
  <si>
    <t>п 19 сп23</t>
  </si>
  <si>
    <t>п 32 сп30</t>
  </si>
  <si>
    <t>п 32 сп31</t>
  </si>
  <si>
    <t>п 48 сп 45</t>
  </si>
  <si>
    <t>п 167 сп 4</t>
  </si>
  <si>
    <t>кувалитй фаст принт</t>
  </si>
  <si>
    <t>п 10 сп 67</t>
  </si>
  <si>
    <t>п 774</t>
  </si>
  <si>
    <t>п29 сп 7</t>
  </si>
  <si>
    <t>п 773</t>
  </si>
  <si>
    <t>тенденз груп</t>
  </si>
  <si>
    <t>худойберган ака</t>
  </si>
  <si>
    <t>п779</t>
  </si>
  <si>
    <t>п777</t>
  </si>
  <si>
    <t>п776</t>
  </si>
  <si>
    <t>п 25 сп 7</t>
  </si>
  <si>
    <t>п6 сп17</t>
  </si>
  <si>
    <t>п 727</t>
  </si>
  <si>
    <t>п775</t>
  </si>
  <si>
    <t>принт сет</t>
  </si>
  <si>
    <t>п 4 сп42</t>
  </si>
  <si>
    <t>п 4 сп43</t>
  </si>
  <si>
    <t>п 782</t>
  </si>
  <si>
    <t>п6 сп18</t>
  </si>
  <si>
    <t>п 30 сп 26</t>
  </si>
  <si>
    <t>п 46 сп 15</t>
  </si>
  <si>
    <t>п 780</t>
  </si>
  <si>
    <t>п 173 сп 12</t>
  </si>
  <si>
    <t>п253 сп 7</t>
  </si>
  <si>
    <t>п2102</t>
  </si>
  <si>
    <t>п1366</t>
  </si>
  <si>
    <t>п 148</t>
  </si>
  <si>
    <t>п417</t>
  </si>
  <si>
    <t>п1757</t>
  </si>
  <si>
    <t>п784</t>
  </si>
  <si>
    <t>п781</t>
  </si>
  <si>
    <t>халил самоклей</t>
  </si>
  <si>
    <t>п785</t>
  </si>
  <si>
    <t>п 48 сп 46</t>
  </si>
  <si>
    <t>п 19 сп24</t>
  </si>
  <si>
    <t>п 12 сп 18</t>
  </si>
  <si>
    <t>п 12 сп 19</t>
  </si>
  <si>
    <t>п 26 сп66</t>
  </si>
  <si>
    <t>п789</t>
  </si>
  <si>
    <t>п414 сп 9</t>
  </si>
  <si>
    <t>п 787</t>
  </si>
  <si>
    <t>п 18 сп 8</t>
  </si>
  <si>
    <t>п786</t>
  </si>
  <si>
    <t>п788</t>
  </si>
  <si>
    <t>п42 сп28</t>
  </si>
  <si>
    <t>п 4 сп44</t>
  </si>
  <si>
    <t>п790</t>
  </si>
  <si>
    <t>лакосте</t>
  </si>
  <si>
    <t>сбп нозим</t>
  </si>
  <si>
    <t>п 26 сп67</t>
  </si>
  <si>
    <t>п 793</t>
  </si>
  <si>
    <t>п 30 сп 27</t>
  </si>
  <si>
    <t>п 221 сп 2</t>
  </si>
  <si>
    <t>п792</t>
  </si>
  <si>
    <t>п782</t>
  </si>
  <si>
    <t>п21сп9</t>
  </si>
  <si>
    <t>п791</t>
  </si>
  <si>
    <t>профисионал солушин</t>
  </si>
  <si>
    <t>п330 сп 6</t>
  </si>
  <si>
    <t>п795</t>
  </si>
  <si>
    <t>п794</t>
  </si>
  <si>
    <t>п799</t>
  </si>
  <si>
    <t>п797</t>
  </si>
  <si>
    <t>п10 сп 70</t>
  </si>
  <si>
    <t>п 26 сп68</t>
  </si>
  <si>
    <t>п 30 сп 28</t>
  </si>
  <si>
    <t>п805</t>
  </si>
  <si>
    <t>п804</t>
  </si>
  <si>
    <t>п17 сп 25</t>
  </si>
  <si>
    <t>п46 сп17</t>
  </si>
  <si>
    <t>п46 сп16</t>
  </si>
  <si>
    <t>п800</t>
  </si>
  <si>
    <t>п802</t>
  </si>
  <si>
    <t>п 47 сп 37</t>
  </si>
  <si>
    <t>п803</t>
  </si>
  <si>
    <t>п 10 сп 68</t>
  </si>
  <si>
    <t>п10 сп69</t>
  </si>
  <si>
    <t>п796</t>
  </si>
  <si>
    <t>п 48 сп 47</t>
  </si>
  <si>
    <t>бокс полиграф</t>
  </si>
  <si>
    <t>п134 сп 8</t>
  </si>
  <si>
    <t>п811</t>
  </si>
  <si>
    <t>п 27 сп 12</t>
  </si>
  <si>
    <t>п34 сп8</t>
  </si>
  <si>
    <t>п807</t>
  </si>
  <si>
    <t>п 10 сп 71</t>
  </si>
  <si>
    <t>п798</t>
  </si>
  <si>
    <t>п810</t>
  </si>
  <si>
    <t>п801</t>
  </si>
  <si>
    <t>п813</t>
  </si>
  <si>
    <t>п812</t>
  </si>
  <si>
    <t>п808</t>
  </si>
  <si>
    <t>краска повер сарик</t>
  </si>
  <si>
    <t>п414 сп 10</t>
  </si>
  <si>
    <t>п 30 сп 29</t>
  </si>
  <si>
    <t>п821</t>
  </si>
  <si>
    <t>п17 сп 27</t>
  </si>
  <si>
    <t>п 43 сп 31</t>
  </si>
  <si>
    <t>п819</t>
  </si>
  <si>
    <t>п42 сп29</t>
  </si>
  <si>
    <t>п 32 сп33</t>
  </si>
  <si>
    <t>п817</t>
  </si>
  <si>
    <t>п816</t>
  </si>
  <si>
    <t>п815</t>
  </si>
  <si>
    <t>п814</t>
  </si>
  <si>
    <t>п820</t>
  </si>
  <si>
    <t>картон</t>
  </si>
  <si>
    <t>70*100 турк</t>
  </si>
  <si>
    <t>низомиддин</t>
  </si>
  <si>
    <t>матрикс навруз</t>
  </si>
  <si>
    <t>заковат</t>
  </si>
  <si>
    <t>п80 сп11</t>
  </si>
  <si>
    <t>п42 сп30</t>
  </si>
  <si>
    <t>п1сп6</t>
  </si>
  <si>
    <t>п823,829</t>
  </si>
  <si>
    <t>п 4 сп45</t>
  </si>
  <si>
    <t>п 47 сп 38</t>
  </si>
  <si>
    <t>п827</t>
  </si>
  <si>
    <t>п825</t>
  </si>
  <si>
    <t>п828</t>
  </si>
  <si>
    <t>п826</t>
  </si>
  <si>
    <t>п824</t>
  </si>
  <si>
    <t>п831</t>
  </si>
  <si>
    <t>п809</t>
  </si>
  <si>
    <t>п806</t>
  </si>
  <si>
    <t>ёшлар матбуоти</t>
  </si>
  <si>
    <t>пахтакор дон сервис</t>
  </si>
  <si>
    <t>нозим згб</t>
  </si>
  <si>
    <t>п 48 сп 48</t>
  </si>
  <si>
    <t>п 48 сп 49</t>
  </si>
  <si>
    <t>п834</t>
  </si>
  <si>
    <t>п832</t>
  </si>
  <si>
    <t>п833</t>
  </si>
  <si>
    <t>п818</t>
  </si>
  <si>
    <t>зайит принт</t>
  </si>
  <si>
    <t>офсет тех спирт</t>
  </si>
  <si>
    <t>образец</t>
  </si>
  <si>
    <t>п8 сп6</t>
  </si>
  <si>
    <t>п51сп20</t>
  </si>
  <si>
    <t>п38сп13</t>
  </si>
  <si>
    <t>п23 сп 9</t>
  </si>
  <si>
    <t>п 26 сп69</t>
  </si>
  <si>
    <t>п 18 сп 9</t>
  </si>
  <si>
    <t>п835</t>
  </si>
  <si>
    <t>п836</t>
  </si>
  <si>
    <t>п837</t>
  </si>
  <si>
    <t>шерзод кукон</t>
  </si>
  <si>
    <t>п 48 сп 50</t>
  </si>
  <si>
    <t>п11сп10</t>
  </si>
  <si>
    <t>п839</t>
  </si>
  <si>
    <t>п841</t>
  </si>
  <si>
    <t>п842</t>
  </si>
  <si>
    <t>п 26 сп70</t>
  </si>
  <si>
    <t>п843</t>
  </si>
  <si>
    <t>п844</t>
  </si>
  <si>
    <t>п840</t>
  </si>
  <si>
    <t>п847</t>
  </si>
  <si>
    <t>п10сп72</t>
  </si>
  <si>
    <t>п10сп73</t>
  </si>
  <si>
    <t>п846</t>
  </si>
  <si>
    <t>п51сп21</t>
  </si>
  <si>
    <t>п 43 сп 32</t>
  </si>
  <si>
    <t>п845</t>
  </si>
  <si>
    <t>п838</t>
  </si>
  <si>
    <t>нигмон</t>
  </si>
  <si>
    <t>пантон green</t>
  </si>
  <si>
    <t>п848</t>
  </si>
  <si>
    <t>п854</t>
  </si>
  <si>
    <t>п852</t>
  </si>
  <si>
    <t>п850</t>
  </si>
  <si>
    <t>п853</t>
  </si>
  <si>
    <t>п856</t>
  </si>
  <si>
    <t>п280сп7</t>
  </si>
  <si>
    <t>п857</t>
  </si>
  <si>
    <t>п107сп15</t>
  </si>
  <si>
    <t>п51сп22</t>
  </si>
  <si>
    <t>п90 сп 4</t>
  </si>
  <si>
    <t>бахтиёр андижон</t>
  </si>
  <si>
    <t>п 859</t>
  </si>
  <si>
    <t>тим графика</t>
  </si>
  <si>
    <t>краска повер кора</t>
  </si>
  <si>
    <t>Ост-к на 01.10.2024</t>
  </si>
  <si>
    <t>Ост на 31.10.2024</t>
  </si>
  <si>
    <t>п 11 сп 11</t>
  </si>
  <si>
    <t>эвент принт</t>
  </si>
  <si>
    <t>бухоро вилояти босмахонаси</t>
  </si>
  <si>
    <t>ятт.мадиёров</t>
  </si>
  <si>
    <t>гранд принт</t>
  </si>
  <si>
    <t>хайпер принт</t>
  </si>
  <si>
    <t>одил кукон</t>
  </si>
  <si>
    <t>абдусамад ака</t>
  </si>
  <si>
    <t>мардон</t>
  </si>
  <si>
    <t>адс уз</t>
  </si>
  <si>
    <t>п 723</t>
  </si>
  <si>
    <t>п1054,п2102,п1366,п148,п417,п1757</t>
  </si>
  <si>
    <t>п 30 сп 31</t>
  </si>
  <si>
    <t>п 30 сп 30</t>
  </si>
  <si>
    <t>п 30 сп 32</t>
  </si>
  <si>
    <t>сиймо медиа</t>
  </si>
  <si>
    <t>пантон purple</t>
  </si>
  <si>
    <t>краска повер кизил</t>
  </si>
  <si>
    <t>краска повер кук</t>
  </si>
  <si>
    <t>ахмедова</t>
  </si>
  <si>
    <t>клик</t>
  </si>
  <si>
    <t>лайбл продакшн</t>
  </si>
  <si>
    <t>п 26 сп71</t>
  </si>
  <si>
    <t>п 26 сп72</t>
  </si>
  <si>
    <t>п 26 сп73</t>
  </si>
  <si>
    <t>п 26 сп74</t>
  </si>
  <si>
    <t>п 4 сп46</t>
  </si>
  <si>
    <t>п 4 сп47</t>
  </si>
  <si>
    <t>п 4 сп48</t>
  </si>
  <si>
    <t>п 4 сп49</t>
  </si>
  <si>
    <t>п 4 сп50</t>
  </si>
  <si>
    <t>п 19 сп25</t>
  </si>
  <si>
    <t>маурас</t>
  </si>
  <si>
    <t>чаккон принт</t>
  </si>
  <si>
    <t>элегант принт</t>
  </si>
  <si>
    <t>п919</t>
  </si>
  <si>
    <t>с15 д 92</t>
  </si>
  <si>
    <t>с17 д92</t>
  </si>
  <si>
    <t>д 917</t>
  </si>
  <si>
    <t>д  917</t>
  </si>
  <si>
    <t>д 916</t>
  </si>
  <si>
    <t>октябрь</t>
  </si>
  <si>
    <t>талат ака</t>
  </si>
  <si>
    <t>м принт улугбек</t>
  </si>
  <si>
    <t>с 7 д 330</t>
  </si>
  <si>
    <t>п939</t>
  </si>
  <si>
    <t>папирус тг</t>
  </si>
  <si>
    <t>эзоз босмахонаси</t>
  </si>
  <si>
    <t>п946</t>
  </si>
  <si>
    <t>п948</t>
  </si>
  <si>
    <t>п951</t>
  </si>
  <si>
    <t>адг</t>
  </si>
  <si>
    <t>сп79</t>
  </si>
  <si>
    <t>п 26 сп75</t>
  </si>
  <si>
    <t>п 26 сп76</t>
  </si>
  <si>
    <t>п 26 сп77</t>
  </si>
  <si>
    <t>п 26 сп78</t>
  </si>
  <si>
    <t>п 26 сп79</t>
  </si>
  <si>
    <t>п975</t>
  </si>
  <si>
    <t>п973</t>
  </si>
  <si>
    <t>с10п134</t>
  </si>
  <si>
    <t>с12п280</t>
  </si>
  <si>
    <t>п107</t>
  </si>
  <si>
    <t>п966</t>
  </si>
  <si>
    <t>п968</t>
  </si>
  <si>
    <t>ятт.семенов</t>
  </si>
  <si>
    <t>мастер принт</t>
  </si>
  <si>
    <t>кузи ожизлар босмахонаси</t>
  </si>
  <si>
    <t>п 18 сп 10</t>
  </si>
  <si>
    <t>п 18 сп 11</t>
  </si>
  <si>
    <t>п 18 сп 12</t>
  </si>
  <si>
    <t>п 964</t>
  </si>
  <si>
    <t>полимеханика</t>
  </si>
  <si>
    <t>dolche largitas</t>
  </si>
  <si>
    <t>с19 д92</t>
  </si>
  <si>
    <t>д990</t>
  </si>
  <si>
    <t>д 987</t>
  </si>
  <si>
    <t>д  989</t>
  </si>
  <si>
    <t>полиграф экстра</t>
  </si>
  <si>
    <t>ru</t>
  </si>
  <si>
    <t>сухроб</t>
  </si>
  <si>
    <t>с11 д280</t>
  </si>
  <si>
    <t>д 988</t>
  </si>
  <si>
    <t>эзгу принт</t>
  </si>
  <si>
    <t>dapple</t>
  </si>
  <si>
    <t>д 1008</t>
  </si>
  <si>
    <t>LNA</t>
  </si>
  <si>
    <t>д10 сп82</t>
  </si>
  <si>
    <t>д 995</t>
  </si>
  <si>
    <t>д 1015</t>
  </si>
  <si>
    <t>д 1014</t>
  </si>
  <si>
    <t>с14 д280</t>
  </si>
  <si>
    <t>д 1018</t>
  </si>
  <si>
    <t>д 1016</t>
  </si>
  <si>
    <t>д10 сп83</t>
  </si>
  <si>
    <t>д 1027</t>
  </si>
  <si>
    <t>д 1025</t>
  </si>
  <si>
    <t>с15 д280</t>
  </si>
  <si>
    <t>д10 сп84</t>
  </si>
  <si>
    <t>оренж принт медиа</t>
  </si>
  <si>
    <t>кафолат тафаккури</t>
  </si>
  <si>
    <t>икбол андижон</t>
  </si>
  <si>
    <t>д 1034</t>
  </si>
  <si>
    <t>д 1036</t>
  </si>
  <si>
    <t>д 1033</t>
  </si>
  <si>
    <t>д 994</t>
  </si>
  <si>
    <t>лам 75 голд</t>
  </si>
  <si>
    <t>п 30 сп 34</t>
  </si>
  <si>
    <t>п 30 сп 35</t>
  </si>
  <si>
    <t>п 30 сп 36</t>
  </si>
  <si>
    <t>п 30 сп 37</t>
  </si>
  <si>
    <t>п 30 сп 38</t>
  </si>
  <si>
    <t>малахит принт</t>
  </si>
  <si>
    <t>инфи колор</t>
  </si>
  <si>
    <t>п 1037</t>
  </si>
  <si>
    <t>ятт.мамадалиев</t>
  </si>
  <si>
    <t>амалгама</t>
  </si>
  <si>
    <t>п 1046</t>
  </si>
  <si>
    <t>полиграф бизнес</t>
  </si>
  <si>
    <t>давлат белгиси</t>
  </si>
  <si>
    <t>баркод уз</t>
  </si>
  <si>
    <t>д 1038</t>
  </si>
  <si>
    <t>д 1049</t>
  </si>
  <si>
    <t>семейка</t>
  </si>
  <si>
    <t>дилшод спорт товар</t>
  </si>
  <si>
    <t>с 31 д51</t>
  </si>
  <si>
    <t>с 7 д 127</t>
  </si>
  <si>
    <t>кар210 62*88</t>
  </si>
  <si>
    <t>назар текстил</t>
  </si>
  <si>
    <t>п 30 сп 41</t>
  </si>
  <si>
    <t>п 30 сп 40</t>
  </si>
  <si>
    <t>п 30 сп 39</t>
  </si>
  <si>
    <t>п 30 сп 18</t>
  </si>
  <si>
    <t>п92 сп 24</t>
  </si>
  <si>
    <t>п92 сп 23</t>
  </si>
  <si>
    <t>ноябрь</t>
  </si>
  <si>
    <t>п 1020</t>
  </si>
  <si>
    <t>п 1019</t>
  </si>
  <si>
    <t>п 1010</t>
  </si>
  <si>
    <t>п 1068</t>
  </si>
  <si>
    <t>п 1053</t>
  </si>
  <si>
    <t>п 1042</t>
  </si>
  <si>
    <t>ригель 12 кора</t>
  </si>
  <si>
    <t>п51 сп27</t>
  </si>
  <si>
    <t>п51 сп24</t>
  </si>
  <si>
    <t>п 51 сп 32</t>
  </si>
  <si>
    <t>п 51 сп 30</t>
  </si>
  <si>
    <t>п 51 сп29</t>
  </si>
  <si>
    <t>п 51 сп28</t>
  </si>
  <si>
    <t>п 756</t>
  </si>
  <si>
    <t>п 26 сп81</t>
  </si>
  <si>
    <t>п 26 сп80</t>
  </si>
  <si>
    <t>п92 сп 21</t>
  </si>
  <si>
    <t>п92 сп 25</t>
  </si>
  <si>
    <t>п92 сп 26</t>
  </si>
  <si>
    <t>п 1062</t>
  </si>
  <si>
    <t>медия принт самарканд</t>
  </si>
  <si>
    <t>премиум селекшин</t>
  </si>
  <si>
    <t>п 974</t>
  </si>
  <si>
    <t>п 946</t>
  </si>
  <si>
    <t>Ост-к на 01.12.2024</t>
  </si>
  <si>
    <t>Ост на 31.12.2024</t>
  </si>
  <si>
    <t>декабрь</t>
  </si>
  <si>
    <t>восток гуп</t>
  </si>
  <si>
    <t>п 1092</t>
  </si>
  <si>
    <t>п 1090</t>
  </si>
  <si>
    <t>п 1074</t>
  </si>
  <si>
    <t>п 1094</t>
  </si>
  <si>
    <t>д  сп 32</t>
  </si>
  <si>
    <t>д 167 сп 5</t>
  </si>
  <si>
    <t>п 1041</t>
  </si>
  <si>
    <t>п 1091</t>
  </si>
  <si>
    <t>п 1055</t>
  </si>
  <si>
    <t>йулкира</t>
  </si>
  <si>
    <t>п 1081</t>
  </si>
  <si>
    <t>п 1098</t>
  </si>
  <si>
    <t>д  сп 31</t>
  </si>
  <si>
    <t>п 1088</t>
  </si>
  <si>
    <t>д  сп 19</t>
  </si>
  <si>
    <t>д 42 сп 37</t>
  </si>
  <si>
    <t>д 48 сп 56</t>
  </si>
  <si>
    <t>п 1089</t>
  </si>
  <si>
    <t>п 1097</t>
  </si>
  <si>
    <t>п 1102</t>
  </si>
  <si>
    <t>д 48 сп 57</t>
  </si>
  <si>
    <t>п 1101</t>
  </si>
  <si>
    <t>п 1095</t>
  </si>
  <si>
    <t>д  сп 57</t>
  </si>
  <si>
    <t>п 1040</t>
  </si>
  <si>
    <t>п 1096</t>
  </si>
  <si>
    <t>п 1100</t>
  </si>
  <si>
    <t>п 1071</t>
  </si>
  <si>
    <t xml:space="preserve">д 45 сп </t>
  </si>
  <si>
    <t>лебел флекс</t>
  </si>
  <si>
    <t>д сп 20</t>
  </si>
  <si>
    <t>п 1107</t>
  </si>
  <si>
    <t>п 1104</t>
  </si>
  <si>
    <t>п 1109</t>
  </si>
  <si>
    <t>п 1087</t>
  </si>
  <si>
    <t>п 1108</t>
  </si>
  <si>
    <t>п 1103</t>
  </si>
  <si>
    <t>п 2769346</t>
  </si>
  <si>
    <t>п 1105</t>
  </si>
  <si>
    <t>хумо принт</t>
  </si>
  <si>
    <t>п 1113</t>
  </si>
  <si>
    <t>д 724</t>
  </si>
  <si>
    <t>п 10 сп 91</t>
  </si>
  <si>
    <t>п 1085</t>
  </si>
  <si>
    <t>полиграф груп</t>
  </si>
  <si>
    <t>тошкент гофра</t>
  </si>
  <si>
    <t>п 1122</t>
  </si>
  <si>
    <t>д 7 сп 9</t>
  </si>
  <si>
    <t>п 1115</t>
  </si>
  <si>
    <t>п 1084</t>
  </si>
  <si>
    <t>п 1116</t>
  </si>
  <si>
    <t>п 1120</t>
  </si>
  <si>
    <t>п 26 сп85</t>
  </si>
  <si>
    <t>п 26 сп84</t>
  </si>
  <si>
    <t>п 26 сп83</t>
  </si>
  <si>
    <t>п 26 сп82</t>
  </si>
  <si>
    <t>фотих</t>
  </si>
  <si>
    <t>зе некст дрим</t>
  </si>
  <si>
    <t>янги аср</t>
  </si>
  <si>
    <t>андрей оренж</t>
  </si>
  <si>
    <t>д 42 сп 38</t>
  </si>
  <si>
    <t>д 42 сп 39</t>
  </si>
  <si>
    <t>п 1126</t>
  </si>
  <si>
    <t>п 1128</t>
  </si>
  <si>
    <t>п 1118</t>
  </si>
  <si>
    <t>д 127 сп 14</t>
  </si>
  <si>
    <t>д 127 сп 13</t>
  </si>
  <si>
    <t>д 127 сп 12</t>
  </si>
  <si>
    <t>п 1045</t>
  </si>
  <si>
    <t>рафаел самаклей</t>
  </si>
  <si>
    <t>п 1112</t>
  </si>
  <si>
    <t>п 1129</t>
  </si>
  <si>
    <t>д 41</t>
  </si>
  <si>
    <t>п 1133</t>
  </si>
  <si>
    <t>тонг</t>
  </si>
  <si>
    <t>п 1119</t>
  </si>
  <si>
    <t>д 7 сп 7</t>
  </si>
  <si>
    <t>п 1132</t>
  </si>
  <si>
    <t>п 47 сп 47</t>
  </si>
  <si>
    <t>д 47 сп 48</t>
  </si>
  <si>
    <t>д 47 сп 45</t>
  </si>
  <si>
    <t>д 47 сп 47</t>
  </si>
  <si>
    <t>д 280 сп 16</t>
  </si>
  <si>
    <t>д 10 сп 90</t>
  </si>
  <si>
    <t>п 1106</t>
  </si>
  <si>
    <t xml:space="preserve">д 7 сп 8 </t>
  </si>
  <si>
    <t>п 1121</t>
  </si>
  <si>
    <t>н 1121</t>
  </si>
  <si>
    <t>п 1141</t>
  </si>
  <si>
    <t>п 1139</t>
  </si>
  <si>
    <t>бону</t>
  </si>
  <si>
    <t>sky print</t>
  </si>
  <si>
    <t>п 1146</t>
  </si>
  <si>
    <t>д 92 сп 28</t>
  </si>
  <si>
    <t>п 1147</t>
  </si>
  <si>
    <t>п 1149</t>
  </si>
  <si>
    <t>д 280 сп 17</t>
  </si>
  <si>
    <t>д 4 сп 57</t>
  </si>
  <si>
    <t>фор колор</t>
  </si>
  <si>
    <t>дизайн принт</t>
  </si>
  <si>
    <t>арт лайн</t>
  </si>
  <si>
    <t>п 1148</t>
  </si>
  <si>
    <t>п 1155</t>
  </si>
  <si>
    <t>п 1127</t>
  </si>
  <si>
    <t>п 1151</t>
  </si>
  <si>
    <t>п 1142</t>
  </si>
  <si>
    <t>д сп 32</t>
  </si>
  <si>
    <t>п 1152</t>
  </si>
  <si>
    <t>п 1153</t>
  </si>
  <si>
    <t>п 1137</t>
  </si>
  <si>
    <t>п 10 сп 72</t>
  </si>
  <si>
    <t>п 10 сп 85</t>
  </si>
  <si>
    <t>п 10 сп 86</t>
  </si>
  <si>
    <t>п 10 сп 88</t>
  </si>
  <si>
    <t>п 10 сп 93</t>
  </si>
  <si>
    <t>п 10 сп 92</t>
  </si>
  <si>
    <t>п 10 сп 94</t>
  </si>
  <si>
    <t>янги фазо</t>
  </si>
  <si>
    <t>ист полиграф</t>
  </si>
  <si>
    <t>п 1157</t>
  </si>
  <si>
    <t>п 1138</t>
  </si>
  <si>
    <t>п 1159</t>
  </si>
  <si>
    <t>п 1144</t>
  </si>
  <si>
    <t>п 1161</t>
  </si>
  <si>
    <t>п 1160</t>
  </si>
  <si>
    <t>ариал уз</t>
  </si>
  <si>
    <t>руббер пласт</t>
  </si>
  <si>
    <t>азия полиграф</t>
  </si>
  <si>
    <t>п 1156</t>
  </si>
  <si>
    <t>д 42 сп 40</t>
  </si>
  <si>
    <t>п 1164</t>
  </si>
  <si>
    <t>д 16 сп 6</t>
  </si>
  <si>
    <t>д 16 сп56</t>
  </si>
  <si>
    <t>п 1163</t>
  </si>
  <si>
    <t>п 1165</t>
  </si>
  <si>
    <t>д 57 сп 20</t>
  </si>
  <si>
    <t>п 2819310</t>
  </si>
  <si>
    <t>фаст биндер</t>
  </si>
  <si>
    <t>д 42 сп 41</t>
  </si>
  <si>
    <t>п 1136</t>
  </si>
  <si>
    <t>п 1162</t>
  </si>
  <si>
    <t>д 28</t>
  </si>
  <si>
    <t>п 1173</t>
  </si>
  <si>
    <t>п 1174</t>
  </si>
  <si>
    <t>д 25</t>
  </si>
  <si>
    <t>д 127 сп 15</t>
  </si>
  <si>
    <t>д 4 сп 58</t>
  </si>
  <si>
    <t>премиум принт</t>
  </si>
  <si>
    <t>пропел груп</t>
  </si>
  <si>
    <t>п 1176</t>
  </si>
  <si>
    <t>п 1179</t>
  </si>
  <si>
    <t>п 1177</t>
  </si>
  <si>
    <t>п 1170</t>
  </si>
  <si>
    <t>п 1150</t>
  </si>
  <si>
    <t>д 51 сп 37</t>
  </si>
  <si>
    <t>д 47 сп 49</t>
  </si>
  <si>
    <t>д 47 сп 50</t>
  </si>
  <si>
    <t>д 47 сп 51</t>
  </si>
  <si>
    <t>п 1171</t>
  </si>
  <si>
    <t>комплекс принт</t>
  </si>
  <si>
    <t>п 1189</t>
  </si>
  <si>
    <t>п 1184</t>
  </si>
  <si>
    <t>п 1185</t>
  </si>
  <si>
    <t>п 1186</t>
  </si>
  <si>
    <t>д 4 сп 60</t>
  </si>
  <si>
    <t>п 1188</t>
  </si>
  <si>
    <t>д 51 сп 38</t>
  </si>
  <si>
    <t>д 47 сп 41</t>
  </si>
  <si>
    <t>п 1181</t>
  </si>
  <si>
    <t>п 1190</t>
  </si>
  <si>
    <t>п 1193</t>
  </si>
  <si>
    <t>п 1192</t>
  </si>
  <si>
    <t>п 1187</t>
  </si>
  <si>
    <t>д 15 сп 38</t>
  </si>
  <si>
    <t>п 1191</t>
  </si>
  <si>
    <t>д 29 сп 8</t>
  </si>
  <si>
    <t>осиё барака бизнес</t>
  </si>
  <si>
    <t>п 1082</t>
  </si>
  <si>
    <t>п 1196</t>
  </si>
  <si>
    <t>п 1195</t>
  </si>
  <si>
    <t>п 1183</t>
  </si>
  <si>
    <t>п 1180</t>
  </si>
  <si>
    <t>п 1194</t>
  </si>
  <si>
    <t>п 1154</t>
  </si>
  <si>
    <t>п 398 сп 16</t>
  </si>
  <si>
    <t>Ост-к на 01.11.2024</t>
  </si>
  <si>
    <t>Ост на 31.11.2024</t>
  </si>
  <si>
    <t>май</t>
  </si>
  <si>
    <t>июнь</t>
  </si>
  <si>
    <t>июль</t>
  </si>
  <si>
    <t>август</t>
  </si>
  <si>
    <t>апрель</t>
  </si>
  <si>
    <t>март</t>
  </si>
  <si>
    <t>февраль</t>
  </si>
  <si>
    <t>Ост на 01.02.2024</t>
  </si>
  <si>
    <t>январь</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</si>
</sst>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 #,##0.00_-;_-* &quot;-&quot;??_-;_-@_-"/>
    <numFmt numFmtId="165" formatCode="0.0000"/>
    <numFmt numFmtId="166" formatCode="#,##0.0000"/>
    <numFmt numFmtId="167" formatCode="#,##0\ _₽"/>
    <numFmt numFmtId="168" formatCode="_-* #,##0.00_р_._-;\-* #,##0.00_р_._-;_-* &quot;-&quot;??_р_._-;_-@_-"/>
  </numFmts>
  <fonts count="19" x14ac:knownFonts="1">
    <font>
      <sz val="11"/>
      <color theme="1"/>
      <name val="Calibri"/>
      <family val="2"/>
      <charset val="204"/>
      <scheme val="minor"/>
    </font>
    <font>
      <sz val="11"/>
      <color theme="1"/>
      <name val="Calibri"/>
      <family val="2"/>
      <charset val="204"/>
      <scheme val="minor"/>
    </font>
    <font>
      <b/>
      <sz val="11"/>
      <color rgb="FF000000"/>
      <name val="Calibri"/>
      <family val="2"/>
      <charset val="204"/>
    </font>
    <font>
      <b/>
      <sz val="12"/>
      <color rgb="FF000000"/>
      <name val="Calibri"/>
      <family val="2"/>
      <charset val="204"/>
    </font>
    <font>
      <sz val="11"/>
      <color rgb="FF000000"/>
      <name val="Calibri"/>
      <family val="2"/>
      <charset val="204"/>
    </font>
    <font>
      <sz val="12"/>
      <color rgb="FF000000"/>
      <name val="Calibri"/>
      <family val="2"/>
      <charset val="204"/>
    </font>
    <font>
      <sz val="11"/>
      <color theme="1"/>
      <name val="Calibri"/>
      <family val="2"/>
      <charset val="204"/>
    </font>
    <font>
      <b/>
      <sz val="9"/>
      <color rgb="FF000000"/>
      <name val="Tahoma"/>
      <family val="2"/>
      <charset val="204"/>
    </font>
    <font>
      <sz val="11"/>
      <name val="Calibri"/>
      <family val="2"/>
      <charset val="204"/>
    </font>
    <font>
      <sz val="12"/>
      <color indexed="8"/>
      <name val="Calibri"/>
      <family val="2"/>
      <charset val="204"/>
    </font>
    <font>
      <sz val="9"/>
      <color indexed="81"/>
      <name val="Tahoma"/>
      <family val="2"/>
      <charset val="204"/>
    </font>
    <font>
      <b/>
      <sz val="9"/>
      <color indexed="81"/>
      <name val="Tahoma"/>
      <family val="2"/>
      <charset val="204"/>
    </font>
    <font>
      <b/>
      <sz val="11"/>
      <color theme="1"/>
      <name val="Calibri"/>
      <family val="2"/>
      <charset val="204"/>
      <scheme val="minor"/>
    </font>
    <font>
      <sz val="10"/>
      <name val="Times New Roman"/>
      <family val="2"/>
    </font>
    <font>
      <b/>
      <sz val="14"/>
      <color indexed="81"/>
      <name val="Tahoma"/>
      <family val="2"/>
      <charset val="204"/>
    </font>
    <font>
      <sz val="14"/>
      <color indexed="81"/>
      <name val="Tahoma"/>
      <family val="2"/>
      <charset val="204"/>
    </font>
    <font>
      <sz val="8"/>
      <name val="Calibri"/>
      <family val="2"/>
      <charset val="204"/>
      <scheme val="minor"/>
    </font>
    <font>
      <sz val="12"/>
      <name val="Calibri"/>
      <family val="2"/>
      <charset val="204"/>
    </font>
    <font>
      <sz val="12"/>
      <color theme="1"/>
      <name val="Calibri"/>
      <family val="2"/>
      <charset val="204"/>
    </font>
  </fonts>
  <fills count="21">
    <fill>
      <patternFill patternType="none"/>
    </fill>
    <fill>
      <patternFill patternType="gray125"/>
    </fill>
    <fill>
      <patternFill patternType="solid">
        <fgColor rgb="FFFFFFFF"/>
        <bgColor rgb="FF000000"/>
      </patternFill>
    </fill>
    <fill>
      <patternFill patternType="solid">
        <fgColor rgb="FF92D050"/>
        <bgColor rgb="FF000000"/>
      </patternFill>
    </fill>
    <fill>
      <patternFill patternType="solid">
        <fgColor rgb="FFFFFF00"/>
        <bgColor rgb="FF000000"/>
      </patternFill>
    </fill>
    <fill>
      <patternFill patternType="solid">
        <fgColor rgb="FF00B0F0"/>
        <bgColor rgb="FF000000"/>
      </patternFill>
    </fill>
    <fill>
      <patternFill patternType="solid">
        <fgColor rgb="FFFF0000"/>
        <bgColor rgb="FF000000"/>
      </patternFill>
    </fill>
    <fill>
      <patternFill patternType="solid">
        <fgColor rgb="FF00B050"/>
        <bgColor rgb="FF000000"/>
      </patternFill>
    </fill>
    <fill>
      <patternFill patternType="solid">
        <fgColor rgb="FF00B0F0"/>
        <bgColor indexed="64"/>
      </patternFill>
    </fill>
    <fill>
      <patternFill patternType="solid">
        <fgColor indexed="10"/>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7030A0"/>
        <bgColor indexed="64"/>
      </patternFill>
    </fill>
    <fill>
      <patternFill patternType="solid">
        <fgColor theme="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cellStyleXfs>
  <cellXfs count="166">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14" fontId="4" fillId="3" borderId="1" xfId="0" applyNumberFormat="1" applyFont="1" applyFill="1" applyBorder="1" applyAlignment="1">
      <alignment horizontal="center"/>
    </xf>
    <xf numFmtId="0" fontId="4" fillId="0" borderId="1" xfId="0" applyFont="1" applyBorder="1" applyAlignment="1">
      <alignment horizontal="center"/>
    </xf>
    <xf numFmtId="0" fontId="4" fillId="0" borderId="1" xfId="0" applyFont="1" applyBorder="1" applyAlignment="1" applyProtection="1">
      <alignment horizontal="center"/>
      <protection locked="0"/>
    </xf>
    <xf numFmtId="0" fontId="5" fillId="4" borderId="1" xfId="0" applyFont="1" applyFill="1" applyBorder="1" applyAlignment="1">
      <alignment horizontal="center"/>
    </xf>
    <xf numFmtId="14" fontId="4" fillId="0" borderId="1" xfId="0" applyNumberFormat="1" applyFont="1" applyBorder="1" applyAlignment="1">
      <alignment horizontal="center"/>
    </xf>
    <xf numFmtId="14" fontId="4" fillId="5" borderId="1" xfId="0" applyNumberFormat="1" applyFont="1" applyFill="1" applyBorder="1" applyAlignment="1">
      <alignment horizontal="center"/>
    </xf>
    <xf numFmtId="0" fontId="5" fillId="6" borderId="1" xfId="0" applyFont="1" applyFill="1" applyBorder="1" applyAlignment="1">
      <alignment horizontal="center"/>
    </xf>
    <xf numFmtId="14" fontId="6" fillId="5" borderId="1" xfId="0" applyNumberFormat="1" applyFont="1" applyFill="1" applyBorder="1" applyAlignment="1">
      <alignment horizontal="center"/>
    </xf>
    <xf numFmtId="0" fontId="6" fillId="0" borderId="1" xfId="0" applyFont="1" applyBorder="1" applyAlignment="1">
      <alignment horizontal="center"/>
    </xf>
    <xf numFmtId="0" fontId="5" fillId="7" borderId="1" xfId="0" applyFont="1" applyFill="1" applyBorder="1" applyAlignment="1">
      <alignment horizontal="center"/>
    </xf>
    <xf numFmtId="9" fontId="6" fillId="0" borderId="1" xfId="2" applyFont="1" applyFill="1" applyBorder="1" applyAlignment="1">
      <alignment horizontal="center"/>
    </xf>
    <xf numFmtId="14" fontId="6" fillId="5" borderId="2" xfId="0" applyNumberFormat="1" applyFont="1" applyFill="1" applyBorder="1" applyAlignment="1">
      <alignment horizontal="center"/>
    </xf>
    <xf numFmtId="0" fontId="6" fillId="0" borderId="2" xfId="0" applyFont="1" applyBorder="1" applyAlignment="1">
      <alignment horizontal="center"/>
    </xf>
    <xf numFmtId="0" fontId="6" fillId="0" borderId="2" xfId="1" applyNumberFormat="1" applyFont="1" applyFill="1" applyBorder="1" applyAlignment="1">
      <alignment horizontal="center"/>
    </xf>
    <xf numFmtId="0" fontId="5" fillId="7" borderId="2" xfId="0" applyFont="1" applyFill="1" applyBorder="1" applyAlignment="1">
      <alignment horizontal="center"/>
    </xf>
    <xf numFmtId="0" fontId="5" fillId="4" borderId="2" xfId="0" applyFont="1" applyFill="1" applyBorder="1" applyAlignment="1">
      <alignment horizontal="center"/>
    </xf>
    <xf numFmtId="0" fontId="4" fillId="0" borderId="2" xfId="0" applyFont="1" applyBorder="1" applyAlignment="1">
      <alignment horizontal="center"/>
    </xf>
    <xf numFmtId="0" fontId="5" fillId="6" borderId="2" xfId="0" applyFont="1" applyFill="1" applyBorder="1" applyAlignment="1">
      <alignment horizontal="center"/>
    </xf>
    <xf numFmtId="0" fontId="8" fillId="0" borderId="1" xfId="0" applyFont="1" applyBorder="1" applyAlignment="1">
      <alignment horizontal="center"/>
    </xf>
    <xf numFmtId="9" fontId="6" fillId="0" borderId="2" xfId="2" applyFont="1" applyFill="1" applyBorder="1" applyAlignment="1">
      <alignment horizontal="center"/>
    </xf>
    <xf numFmtId="0" fontId="5" fillId="6" borderId="3" xfId="0" applyFont="1" applyFill="1" applyBorder="1" applyAlignment="1">
      <alignment horizontal="center"/>
    </xf>
    <xf numFmtId="14" fontId="0" fillId="8" borderId="1" xfId="0" applyNumberFormat="1" applyFill="1" applyBorder="1" applyAlignment="1">
      <alignment horizontal="center"/>
    </xf>
    <xf numFmtId="0" fontId="0" fillId="0" borderId="1" xfId="0" applyBorder="1" applyAlignment="1">
      <alignment horizontal="center"/>
    </xf>
    <xf numFmtId="0" fontId="9" fillId="9" borderId="1" xfId="0" applyFont="1" applyFill="1" applyBorder="1" applyAlignment="1">
      <alignment horizontal="center"/>
    </xf>
    <xf numFmtId="0" fontId="0" fillId="0" borderId="2" xfId="0" applyBorder="1" applyAlignment="1">
      <alignment horizontal="center"/>
    </xf>
    <xf numFmtId="0" fontId="9" fillId="9" borderId="2" xfId="0" applyFont="1" applyFill="1" applyBorder="1" applyAlignment="1">
      <alignment horizontal="center"/>
    </xf>
    <xf numFmtId="14" fontId="0" fillId="8" borderId="2" xfId="0" applyNumberFormat="1" applyFill="1" applyBorder="1" applyAlignment="1">
      <alignment horizontal="center"/>
    </xf>
    <xf numFmtId="0" fontId="0" fillId="0" borderId="0" xfId="0" applyAlignment="1">
      <alignment horizontal="center"/>
    </xf>
    <xf numFmtId="0" fontId="9" fillId="10" borderId="1" xfId="0" applyFont="1" applyFill="1" applyBorder="1" applyAlignment="1">
      <alignment horizontal="center"/>
    </xf>
    <xf numFmtId="0" fontId="9" fillId="10" borderId="2" xfId="0" applyFont="1" applyFill="1" applyBorder="1" applyAlignment="1">
      <alignment horizontal="center"/>
    </xf>
    <xf numFmtId="0" fontId="0" fillId="11" borderId="1" xfId="0" applyFill="1" applyBorder="1" applyAlignment="1">
      <alignment horizontal="center"/>
    </xf>
    <xf numFmtId="0" fontId="8" fillId="0" borderId="2" xfId="0" applyFont="1" applyBorder="1" applyAlignment="1">
      <alignment horizontal="center"/>
    </xf>
    <xf numFmtId="14" fontId="0" fillId="8" borderId="3" xfId="0" applyNumberFormat="1" applyFill="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9" fillId="12" borderId="1" xfId="0" applyFont="1" applyFill="1" applyBorder="1" applyAlignment="1">
      <alignment horizontal="center"/>
    </xf>
    <xf numFmtId="14" fontId="0" fillId="8" borderId="4" xfId="0" applyNumberFormat="1" applyFill="1" applyBorder="1" applyAlignment="1">
      <alignment horizontal="center"/>
    </xf>
    <xf numFmtId="0" fontId="9" fillId="12" borderId="2" xfId="0" applyFont="1" applyFill="1" applyBorder="1" applyAlignment="1">
      <alignment horizontal="center"/>
    </xf>
    <xf numFmtId="0" fontId="0" fillId="0" borderId="1" xfId="0" applyBorder="1" applyAlignment="1">
      <alignment horizontal="center" vertical="center"/>
    </xf>
    <xf numFmtId="0" fontId="0" fillId="0" borderId="2" xfId="1" applyNumberFormat="1" applyFont="1" applyFill="1" applyBorder="1" applyAlignment="1">
      <alignment horizontal="center"/>
    </xf>
    <xf numFmtId="9" fontId="0" fillId="0" borderId="2" xfId="2" applyFont="1" applyFill="1" applyBorder="1" applyAlignment="1">
      <alignment horizontal="center"/>
    </xf>
    <xf numFmtId="9" fontId="0" fillId="0" borderId="1" xfId="2" applyFont="1" applyFill="1" applyBorder="1" applyAlignment="1">
      <alignment horizontal="center"/>
    </xf>
    <xf numFmtId="9" fontId="0" fillId="0" borderId="3" xfId="2" applyFont="1" applyFill="1" applyBorder="1" applyAlignment="1">
      <alignment horizontal="center"/>
    </xf>
    <xf numFmtId="0" fontId="9" fillId="10" borderId="4" xfId="0" applyFont="1" applyFill="1" applyBorder="1" applyAlignment="1">
      <alignment horizontal="center"/>
    </xf>
    <xf numFmtId="0" fontId="12" fillId="0" borderId="0" xfId="0" applyFont="1"/>
    <xf numFmtId="0" fontId="5" fillId="0" borderId="1" xfId="0" applyFont="1" applyBorder="1" applyAlignment="1">
      <alignment horizontal="center"/>
    </xf>
    <xf numFmtId="0" fontId="0" fillId="11" borderId="2" xfId="0" applyFill="1" applyBorder="1" applyAlignment="1">
      <alignment horizontal="center"/>
    </xf>
    <xf numFmtId="0" fontId="0" fillId="10" borderId="1" xfId="0" applyFill="1" applyBorder="1" applyAlignment="1">
      <alignment horizontal="center"/>
    </xf>
    <xf numFmtId="0" fontId="0" fillId="10" borderId="2" xfId="0" applyFill="1" applyBorder="1" applyAlignment="1">
      <alignment horizontal="center"/>
    </xf>
    <xf numFmtId="0" fontId="9" fillId="10" borderId="3" xfId="0" applyFont="1" applyFill="1" applyBorder="1" applyAlignment="1">
      <alignment horizontal="center"/>
    </xf>
    <xf numFmtId="0" fontId="9" fillId="13" borderId="2" xfId="0" applyFont="1" applyFill="1" applyBorder="1" applyAlignment="1">
      <alignment horizontal="center"/>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right" vertical="center"/>
    </xf>
    <xf numFmtId="0" fontId="13" fillId="14" borderId="1" xfId="0" applyFont="1" applyFill="1" applyBorder="1" applyAlignment="1">
      <alignment horizontal="left" vertical="center" wrapText="1"/>
    </xf>
    <xf numFmtId="0" fontId="13" fillId="14" borderId="1" xfId="0" applyFont="1" applyFill="1" applyBorder="1" applyAlignment="1">
      <alignment horizontal="center" vertical="center" wrapText="1"/>
    </xf>
    <xf numFmtId="0" fontId="13" fillId="14" borderId="1" xfId="0" applyFont="1" applyFill="1" applyBorder="1" applyAlignment="1">
      <alignment horizontal="center" vertical="center"/>
    </xf>
    <xf numFmtId="165" fontId="13" fillId="14" borderId="1" xfId="0" applyNumberFormat="1" applyFont="1" applyFill="1" applyBorder="1" applyAlignment="1">
      <alignment horizontal="right" vertical="center"/>
    </xf>
    <xf numFmtId="166" fontId="13" fillId="14" borderId="1" xfId="0" applyNumberFormat="1" applyFont="1" applyFill="1" applyBorder="1" applyAlignment="1">
      <alignment horizontal="right" vertical="center"/>
    </xf>
    <xf numFmtId="0" fontId="13" fillId="13" borderId="1" xfId="0" applyFont="1" applyFill="1" applyBorder="1" applyAlignment="1">
      <alignment horizontal="left" vertical="center" wrapText="1"/>
    </xf>
    <xf numFmtId="0" fontId="13" fillId="13" borderId="1" xfId="0" applyFont="1" applyFill="1" applyBorder="1" applyAlignment="1">
      <alignment horizontal="center" vertical="center" wrapText="1"/>
    </xf>
    <xf numFmtId="0" fontId="13" fillId="13" borderId="1" xfId="0" applyFont="1" applyFill="1" applyBorder="1" applyAlignment="1">
      <alignment horizontal="center" vertical="center"/>
    </xf>
    <xf numFmtId="165" fontId="13" fillId="13" borderId="1" xfId="0" applyNumberFormat="1" applyFont="1" applyFill="1" applyBorder="1" applyAlignment="1">
      <alignment horizontal="right" vertical="center"/>
    </xf>
    <xf numFmtId="0" fontId="13" fillId="12" borderId="1" xfId="0" applyFont="1" applyFill="1" applyBorder="1" applyAlignment="1">
      <alignment horizontal="left" vertical="center" wrapText="1"/>
    </xf>
    <xf numFmtId="0" fontId="13" fillId="12" borderId="1" xfId="0" applyFont="1" applyFill="1" applyBorder="1" applyAlignment="1">
      <alignment horizontal="center" vertical="center" wrapText="1"/>
    </xf>
    <xf numFmtId="0" fontId="13" fillId="12" borderId="1" xfId="0" applyFont="1" applyFill="1" applyBorder="1" applyAlignment="1">
      <alignment horizontal="center" vertical="center"/>
    </xf>
    <xf numFmtId="165" fontId="13" fillId="12" borderId="1" xfId="0" applyNumberFormat="1" applyFont="1" applyFill="1" applyBorder="1" applyAlignment="1">
      <alignment horizontal="right" vertical="center"/>
    </xf>
    <xf numFmtId="0" fontId="12" fillId="0" borderId="0" xfId="0" applyFont="1" applyAlignment="1">
      <alignment vertical="center"/>
    </xf>
    <xf numFmtId="0" fontId="0" fillId="14" borderId="1" xfId="0" applyFill="1" applyBorder="1" applyAlignment="1">
      <alignment horizontal="center"/>
    </xf>
    <xf numFmtId="0" fontId="0" fillId="14" borderId="2" xfId="0" applyFill="1" applyBorder="1" applyAlignment="1">
      <alignment horizontal="center"/>
    </xf>
    <xf numFmtId="167" fontId="4" fillId="0" borderId="1" xfId="0" applyNumberFormat="1" applyFont="1" applyBorder="1" applyAlignment="1">
      <alignment horizontal="center"/>
    </xf>
    <xf numFmtId="0" fontId="0" fillId="12" borderId="2" xfId="0" applyFill="1" applyBorder="1" applyAlignment="1">
      <alignment horizontal="center"/>
    </xf>
    <xf numFmtId="0" fontId="0" fillId="12" borderId="1" xfId="0" applyFill="1" applyBorder="1" applyAlignment="1">
      <alignment horizontal="center"/>
    </xf>
    <xf numFmtId="0" fontId="2" fillId="0" borderId="1" xfId="0" applyFont="1" applyBorder="1" applyAlignment="1">
      <alignment vertical="center" wrapText="1"/>
    </xf>
    <xf numFmtId="0" fontId="0" fillId="13" borderId="1" xfId="0" applyFill="1" applyBorder="1" applyAlignment="1">
      <alignment horizontal="center"/>
    </xf>
    <xf numFmtId="0" fontId="0" fillId="13" borderId="2" xfId="0" applyFill="1" applyBorder="1" applyAlignment="1">
      <alignment horizontal="center"/>
    </xf>
    <xf numFmtId="0" fontId="0" fillId="0" borderId="1" xfId="1" applyNumberFormat="1" applyFont="1" applyFill="1" applyBorder="1" applyAlignment="1">
      <alignment horizontal="center"/>
    </xf>
    <xf numFmtId="0" fontId="0" fillId="0" borderId="5" xfId="0" applyBorder="1" applyAlignment="1">
      <alignment horizontal="center"/>
    </xf>
    <xf numFmtId="1" fontId="4" fillId="0" borderId="1" xfId="0" applyNumberFormat="1" applyFont="1" applyBorder="1" applyAlignment="1">
      <alignment horizontal="center"/>
    </xf>
    <xf numFmtId="0" fontId="9" fillId="13" borderId="1" xfId="0" applyFont="1" applyFill="1" applyBorder="1" applyAlignment="1">
      <alignment horizontal="center"/>
    </xf>
    <xf numFmtId="14" fontId="0" fillId="8" borderId="6" xfId="0" applyNumberFormat="1" applyFill="1" applyBorder="1" applyAlignment="1">
      <alignment horizontal="center"/>
    </xf>
    <xf numFmtId="0" fontId="6" fillId="0" borderId="5" xfId="0" applyFont="1" applyBorder="1" applyAlignment="1">
      <alignment horizontal="center"/>
    </xf>
    <xf numFmtId="0" fontId="4" fillId="0" borderId="5" xfId="0" applyFont="1" applyBorder="1" applyAlignment="1">
      <alignment horizontal="center"/>
    </xf>
    <xf numFmtId="0" fontId="0" fillId="10" borderId="6" xfId="0" applyFill="1" applyBorder="1" applyAlignment="1">
      <alignment horizontal="center"/>
    </xf>
    <xf numFmtId="0" fontId="0" fillId="0" borderId="6" xfId="0" applyBorder="1" applyAlignment="1">
      <alignment horizontal="center"/>
    </xf>
    <xf numFmtId="0" fontId="9" fillId="0" borderId="1" xfId="0" applyFont="1" applyBorder="1" applyAlignment="1">
      <alignment horizontal="center"/>
    </xf>
    <xf numFmtId="0" fontId="0" fillId="15" borderId="1" xfId="0" applyFill="1" applyBorder="1" applyAlignment="1">
      <alignment horizontal="center"/>
    </xf>
    <xf numFmtId="0" fontId="0" fillId="15" borderId="2" xfId="0" applyFill="1" applyBorder="1" applyAlignment="1">
      <alignment horizontal="center"/>
    </xf>
    <xf numFmtId="0" fontId="0" fillId="16" borderId="2" xfId="0" applyFill="1" applyBorder="1" applyAlignment="1">
      <alignment horizontal="center"/>
    </xf>
    <xf numFmtId="0" fontId="0" fillId="16" borderId="1" xfId="0" applyFill="1" applyBorder="1" applyAlignment="1">
      <alignment horizontal="center"/>
    </xf>
    <xf numFmtId="0" fontId="0" fillId="17" borderId="2" xfId="0" applyFill="1" applyBorder="1" applyAlignment="1">
      <alignment horizontal="center"/>
    </xf>
    <xf numFmtId="0" fontId="0" fillId="17" borderId="1" xfId="0" applyFill="1" applyBorder="1" applyAlignment="1">
      <alignment horizontal="center"/>
    </xf>
    <xf numFmtId="0" fontId="6" fillId="12" borderId="1" xfId="0" applyFont="1" applyFill="1" applyBorder="1" applyAlignment="1">
      <alignment horizontal="center"/>
    </xf>
    <xf numFmtId="0" fontId="4" fillId="15" borderId="1" xfId="0" applyFont="1" applyFill="1" applyBorder="1" applyAlignment="1">
      <alignment horizontal="center"/>
    </xf>
    <xf numFmtId="0" fontId="0" fillId="18" borderId="2" xfId="0" applyFill="1" applyBorder="1" applyAlignment="1">
      <alignment horizontal="center"/>
    </xf>
    <xf numFmtId="0" fontId="0" fillId="18" borderId="1" xfId="0" applyFill="1" applyBorder="1" applyAlignment="1">
      <alignment horizontal="center"/>
    </xf>
    <xf numFmtId="0" fontId="8" fillId="14" borderId="1" xfId="0" applyFont="1" applyFill="1" applyBorder="1" applyAlignment="1">
      <alignment horizontal="center"/>
    </xf>
    <xf numFmtId="0" fontId="4" fillId="14" borderId="1" xfId="0" applyFont="1" applyFill="1" applyBorder="1" applyAlignment="1">
      <alignment horizontal="center"/>
    </xf>
    <xf numFmtId="0" fontId="17" fillId="12" borderId="1" xfId="0" applyFont="1" applyFill="1" applyBorder="1" applyAlignment="1">
      <alignment horizontal="center"/>
    </xf>
    <xf numFmtId="0" fontId="17" fillId="10" borderId="1" xfId="0" applyFont="1" applyFill="1" applyBorder="1" applyAlignment="1">
      <alignment horizontal="center"/>
    </xf>
    <xf numFmtId="0" fontId="17" fillId="10" borderId="2" xfId="0" applyFont="1" applyFill="1" applyBorder="1" applyAlignment="1">
      <alignment horizontal="center"/>
    </xf>
    <xf numFmtId="0" fontId="9" fillId="14" borderId="1" xfId="0" applyFont="1" applyFill="1" applyBorder="1" applyAlignment="1">
      <alignment horizontal="center"/>
    </xf>
    <xf numFmtId="0" fontId="0" fillId="0" borderId="2" xfId="0" applyBorder="1" applyAlignment="1">
      <alignment horizontal="center" vertical="center"/>
    </xf>
    <xf numFmtId="3" fontId="4" fillId="0" borderId="1" xfId="0" applyNumberFormat="1" applyFont="1" applyBorder="1" applyAlignment="1">
      <alignment horizontal="center"/>
    </xf>
    <xf numFmtId="3" fontId="4" fillId="0" borderId="1" xfId="0" applyNumberFormat="1" applyFont="1" applyBorder="1" applyAlignment="1">
      <alignment horizontal="center" vertical="center"/>
    </xf>
    <xf numFmtId="3" fontId="2" fillId="0" borderId="1" xfId="0" applyNumberFormat="1" applyFont="1" applyBorder="1" applyAlignment="1">
      <alignment horizontal="center" vertical="center" wrapText="1"/>
    </xf>
    <xf numFmtId="3" fontId="0" fillId="0" borderId="0" xfId="0" applyNumberFormat="1"/>
    <xf numFmtId="14" fontId="0" fillId="8" borderId="7" xfId="0" applyNumberFormat="1" applyFill="1" applyBorder="1" applyAlignment="1">
      <alignment horizontal="center"/>
    </xf>
    <xf numFmtId="0" fontId="0" fillId="0" borderId="7" xfId="0" applyBorder="1" applyAlignment="1">
      <alignment horizontal="center"/>
    </xf>
    <xf numFmtId="0" fontId="9" fillId="9" borderId="4" xfId="0" applyFont="1" applyFill="1" applyBorder="1" applyAlignment="1">
      <alignment horizontal="center"/>
    </xf>
    <xf numFmtId="0" fontId="9" fillId="10" borderId="7" xfId="0" applyFont="1" applyFill="1" applyBorder="1" applyAlignment="1">
      <alignment horizontal="center"/>
    </xf>
    <xf numFmtId="0" fontId="18" fillId="12" borderId="1" xfId="0" applyFont="1" applyFill="1" applyBorder="1" applyAlignment="1">
      <alignment horizontal="center"/>
    </xf>
    <xf numFmtId="0" fontId="9" fillId="19" borderId="1" xfId="0" applyFont="1" applyFill="1" applyBorder="1" applyAlignment="1">
      <alignment horizontal="center"/>
    </xf>
    <xf numFmtId="0" fontId="0" fillId="0" borderId="1" xfId="0" applyBorder="1"/>
    <xf numFmtId="0" fontId="6" fillId="0" borderId="1" xfId="1" applyNumberFormat="1" applyFont="1" applyFill="1" applyBorder="1" applyAlignment="1">
      <alignment horizontal="center"/>
    </xf>
    <xf numFmtId="0" fontId="0" fillId="0" borderId="1" xfId="3" applyNumberFormat="1" applyFont="1" applyFill="1" applyBorder="1" applyAlignment="1">
      <alignment horizontal="center"/>
    </xf>
    <xf numFmtId="0" fontId="18" fillId="10" borderId="1" xfId="0" applyFont="1" applyFill="1" applyBorder="1" applyAlignment="1">
      <alignment horizont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0" fillId="12" borderId="1" xfId="0" applyFill="1" applyBorder="1" applyAlignment="1">
      <alignment horizontal="center" vertical="center"/>
    </xf>
    <xf numFmtId="0" fontId="0" fillId="0" borderId="0" xfId="0" applyAlignment="1">
      <alignment horizontal="center" vertical="center"/>
    </xf>
    <xf numFmtId="0" fontId="0" fillId="20" borderId="1" xfId="0" applyFill="1" applyBorder="1" applyAlignment="1">
      <alignment horizontal="center"/>
    </xf>
    <xf numFmtId="0" fontId="0" fillId="0" borderId="5" xfId="0" applyBorder="1"/>
    <xf numFmtId="3" fontId="4" fillId="0" borderId="5" xfId="0" applyNumberFormat="1" applyFont="1" applyBorder="1" applyAlignment="1">
      <alignment horizontal="center"/>
    </xf>
    <xf numFmtId="3" fontId="4" fillId="0" borderId="5" xfId="0" applyNumberFormat="1" applyFont="1" applyBorder="1" applyAlignment="1">
      <alignment horizontal="center" vertical="center"/>
    </xf>
    <xf numFmtId="14" fontId="4" fillId="0" borderId="5" xfId="0" applyNumberFormat="1" applyFont="1" applyBorder="1" applyAlignment="1">
      <alignment horizont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3" fontId="2" fillId="0" borderId="1" xfId="0" applyNumberFormat="1" applyFont="1" applyBorder="1" applyAlignment="1">
      <alignment horizontal="center" vertical="center" wrapText="1"/>
    </xf>
    <xf numFmtId="14" fontId="4" fillId="3" borderId="2" xfId="0" applyNumberFormat="1" applyFont="1" applyFill="1" applyBorder="1" applyAlignment="1">
      <alignment horizontal="center"/>
    </xf>
    <xf numFmtId="0" fontId="4" fillId="0" borderId="2" xfId="0" applyFont="1" applyBorder="1" applyAlignment="1" applyProtection="1">
      <alignment horizontal="center" vertical="center"/>
      <protection locked="0"/>
    </xf>
    <xf numFmtId="0" fontId="4" fillId="0" borderId="2" xfId="0" applyFont="1" applyBorder="1" applyAlignment="1" applyProtection="1">
      <alignment horizontal="center"/>
      <protection locked="0"/>
    </xf>
    <xf numFmtId="3" fontId="4" fillId="0" borderId="2" xfId="0" applyNumberFormat="1" applyFont="1" applyBorder="1" applyAlignment="1">
      <alignment horizontal="center"/>
    </xf>
    <xf numFmtId="3" fontId="4" fillId="0" borderId="2" xfId="0" applyNumberFormat="1" applyFont="1" applyBorder="1" applyAlignment="1">
      <alignment horizontal="center" vertical="center"/>
    </xf>
    <xf numFmtId="14" fontId="4" fillId="0" borderId="2" xfId="0" applyNumberFormat="1" applyFont="1" applyBorder="1" applyAlignment="1">
      <alignment horizontal="center"/>
    </xf>
    <xf numFmtId="14" fontId="4" fillId="5" borderId="2" xfId="0" applyNumberFormat="1" applyFont="1" applyFill="1" applyBorder="1" applyAlignment="1">
      <alignment horizontal="center"/>
    </xf>
    <xf numFmtId="0" fontId="4" fillId="0" borderId="2" xfId="0" applyFont="1" applyBorder="1" applyAlignment="1">
      <alignment horizontal="center" vertical="center"/>
    </xf>
    <xf numFmtId="0" fontId="18" fillId="10" borderId="2" xfId="0" applyFont="1" applyFill="1" applyBorder="1" applyAlignment="1">
      <alignment horizontal="center"/>
    </xf>
    <xf numFmtId="0" fontId="0" fillId="0" borderId="2" xfId="0"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3" fontId="2" fillId="0" borderId="1" xfId="0" applyNumberFormat="1" applyFont="1" applyBorder="1" applyAlignment="1">
      <alignment horizontal="center" vertical="center" wrapText="1"/>
    </xf>
    <xf numFmtId="0" fontId="4" fillId="0" borderId="1" xfId="0" applyFont="1"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3" fontId="2" fillId="0" borderId="1" xfId="0" applyNumberFormat="1" applyFont="1" applyBorder="1" applyAlignment="1">
      <alignment horizontal="center" vertical="center" wrapText="1"/>
    </xf>
    <xf numFmtId="14" fontId="0" fillId="8" borderId="5" xfId="0" applyNumberFormat="1" applyFill="1" applyBorder="1" applyAlignment="1">
      <alignment horizontal="center"/>
    </xf>
    <xf numFmtId="3" fontId="4" fillId="12" borderId="1" xfId="0" applyNumberFormat="1" applyFont="1" applyFill="1" applyBorder="1" applyAlignment="1">
      <alignment horizontal="center"/>
    </xf>
    <xf numFmtId="0" fontId="9" fillId="10" borderId="5" xfId="0" applyFont="1"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4" fillId="12" borderId="1" xfId="0" applyFont="1" applyFill="1" applyBorder="1" applyAlignment="1">
      <alignment horizontal="center"/>
    </xf>
    <xf numFmtId="3" fontId="4" fillId="12" borderId="2" xfId="0" applyNumberFormat="1" applyFont="1" applyFill="1" applyBorder="1" applyAlignment="1">
      <alignment horizontal="center"/>
    </xf>
    <xf numFmtId="0" fontId="9" fillId="9" borderId="3" xfId="0" applyFont="1" applyFill="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wrapText="1"/>
    </xf>
    <xf numFmtId="0" fontId="3" fillId="0" borderId="1" xfId="0" applyFont="1" applyBorder="1" applyAlignment="1">
      <alignment horizontal="center" vertical="center" wrapText="1"/>
    </xf>
    <xf numFmtId="3" fontId="2" fillId="0" borderId="1" xfId="0" applyNumberFormat="1" applyFont="1" applyBorder="1" applyAlignment="1">
      <alignment horizontal="center" wrapText="1"/>
    </xf>
    <xf numFmtId="3" fontId="2" fillId="0" borderId="1" xfId="0" applyNumberFormat="1" applyFont="1" applyBorder="1" applyAlignment="1">
      <alignment horizontal="center" vertical="center" wrapText="1"/>
    </xf>
  </cellXfs>
  <cellStyles count="4">
    <cellStyle name="Обычный" xfId="0" builtinId="0"/>
    <cellStyle name="Процентный" xfId="2" builtinId="5"/>
    <cellStyle name="Финансовый" xfId="1" builtinId="3"/>
    <cellStyle name="Финансовый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028"/>
  <sheetViews>
    <sheetView tabSelected="1" zoomScale="75" zoomScaleNormal="75" workbookViewId="0">
      <pane xSplit="10" ySplit="3" topLeftCell="K99" activePane="bottomRight" state="frozen"/>
      <selection pane="topRight" activeCell="N1" sqref="N1"/>
      <selection pane="bottomLeft" activeCell="A4" sqref="A4"/>
      <selection pane="bottomRight" activeCell="S129" sqref="S129"/>
    </sheetView>
  </sheetViews>
  <sheetFormatPr defaultRowHeight="15" x14ac:dyDescent="0.25"/>
  <cols>
    <col min="1" max="1" width="11.5703125" bestFit="1" customWidth="1"/>
    <col min="2" max="2" width="25.42578125" customWidth="1"/>
    <col min="3" max="3" width="17.7109375" bestFit="1" customWidth="1"/>
    <col min="4" max="4" width="10.42578125" bestFit="1" customWidth="1"/>
    <col min="5" max="5" width="22.5703125" customWidth="1"/>
    <col min="6" max="6" width="9.28515625" bestFit="1" customWidth="1"/>
    <col min="7" max="7" width="7.5703125" bestFit="1" customWidth="1"/>
    <col min="9" max="9" width="17.85546875" customWidth="1"/>
    <col min="10" max="10" width="4" customWidth="1"/>
    <col min="11" max="11" width="13.42578125" bestFit="1" customWidth="1"/>
    <col min="12" max="12" width="9.28515625" bestFit="1" customWidth="1"/>
    <col min="13" max="13" width="12.85546875" customWidth="1"/>
    <col min="15" max="15" width="9.28515625" bestFit="1" customWidth="1"/>
    <col min="16" max="16" width="14.5703125" bestFit="1" customWidth="1"/>
    <col min="18" max="18" width="9.28515625" bestFit="1" customWidth="1"/>
    <col min="21" max="21" width="11.28515625" customWidth="1"/>
    <col min="22" max="22" width="13" customWidth="1"/>
    <col min="24" max="24" width="9.28515625" bestFit="1" customWidth="1"/>
    <col min="27" max="27" width="11.7109375" bestFit="1" customWidth="1"/>
    <col min="28" max="28" width="11.5703125" bestFit="1" customWidth="1"/>
  </cols>
  <sheetData>
    <row r="1" spans="1:28" ht="15" customHeight="1" x14ac:dyDescent="0.25">
      <c r="A1" s="159" t="s">
        <v>0</v>
      </c>
      <c r="B1" s="161"/>
      <c r="C1" s="77" t="s">
        <v>295</v>
      </c>
      <c r="D1" s="1"/>
      <c r="E1" s="159" t="s">
        <v>1</v>
      </c>
      <c r="F1" s="159"/>
      <c r="G1" s="159"/>
      <c r="H1" s="159"/>
      <c r="I1" s="159"/>
      <c r="J1" s="163" t="s">
        <v>2</v>
      </c>
      <c r="K1" s="159" t="s">
        <v>3</v>
      </c>
      <c r="L1" s="159" t="s">
        <v>4</v>
      </c>
      <c r="M1" s="159"/>
      <c r="N1" s="159"/>
      <c r="O1" s="159"/>
      <c r="P1" s="159"/>
      <c r="Q1" s="159"/>
      <c r="R1" s="159"/>
      <c r="S1" s="159"/>
      <c r="T1" s="159"/>
      <c r="U1" s="159"/>
      <c r="V1" s="159"/>
      <c r="W1" s="159"/>
      <c r="X1" s="159"/>
      <c r="Y1" s="159"/>
      <c r="Z1" s="159"/>
      <c r="AA1" s="158"/>
      <c r="AB1" s="160" t="s">
        <v>5</v>
      </c>
    </row>
    <row r="2" spans="1:28" ht="15" customHeight="1" x14ac:dyDescent="0.25">
      <c r="A2" s="159"/>
      <c r="B2" s="161"/>
      <c r="C2" s="159" t="s">
        <v>6</v>
      </c>
      <c r="D2" s="1"/>
      <c r="E2" s="161" t="s">
        <v>7</v>
      </c>
      <c r="F2" s="161" t="s">
        <v>8</v>
      </c>
      <c r="G2" s="159" t="s">
        <v>9</v>
      </c>
      <c r="H2" s="159" t="s">
        <v>10</v>
      </c>
      <c r="I2" s="159"/>
      <c r="J2" s="163"/>
      <c r="K2" s="159"/>
      <c r="L2" s="162" t="s">
        <v>12</v>
      </c>
      <c r="M2" s="162"/>
      <c r="N2" s="162"/>
      <c r="O2" s="162" t="s">
        <v>13</v>
      </c>
      <c r="P2" s="162"/>
      <c r="Q2" s="162"/>
      <c r="R2" s="162" t="s">
        <v>11</v>
      </c>
      <c r="S2" s="162"/>
      <c r="T2" s="162"/>
      <c r="U2" s="159" t="s">
        <v>14</v>
      </c>
      <c r="V2" s="159"/>
      <c r="W2" s="159"/>
      <c r="X2" s="159" t="s">
        <v>15</v>
      </c>
      <c r="Y2" s="159"/>
      <c r="Z2" s="159"/>
      <c r="AA2" s="159" t="s">
        <v>6</v>
      </c>
      <c r="AB2" s="160"/>
    </row>
    <row r="3" spans="1:28" ht="17.25" customHeight="1" x14ac:dyDescent="0.25">
      <c r="A3" s="159"/>
      <c r="B3" s="161"/>
      <c r="C3" s="159"/>
      <c r="D3" s="1"/>
      <c r="E3" s="161"/>
      <c r="F3" s="161"/>
      <c r="G3" s="159"/>
      <c r="H3" s="2" t="s">
        <v>16</v>
      </c>
      <c r="I3" s="1" t="s">
        <v>17</v>
      </c>
      <c r="J3" s="163"/>
      <c r="K3" s="159"/>
      <c r="L3" s="1" t="s">
        <v>18</v>
      </c>
      <c r="M3" s="1" t="s">
        <v>2388</v>
      </c>
      <c r="N3" s="1" t="s">
        <v>20</v>
      </c>
      <c r="O3" s="1" t="s">
        <v>18</v>
      </c>
      <c r="P3" s="1" t="s">
        <v>2388</v>
      </c>
      <c r="Q3" s="1" t="s">
        <v>20</v>
      </c>
      <c r="R3" s="1" t="s">
        <v>18</v>
      </c>
      <c r="S3" s="1" t="s">
        <v>2388</v>
      </c>
      <c r="T3" s="1" t="s">
        <v>20</v>
      </c>
      <c r="U3" s="1" t="s">
        <v>18</v>
      </c>
      <c r="V3" s="1" t="s">
        <v>2388</v>
      </c>
      <c r="W3" s="1" t="s">
        <v>20</v>
      </c>
      <c r="X3" s="1" t="s">
        <v>18</v>
      </c>
      <c r="Y3" s="1" t="s">
        <v>2388</v>
      </c>
      <c r="Z3" s="1" t="s">
        <v>20</v>
      </c>
      <c r="AA3" s="159"/>
      <c r="AB3" s="160"/>
    </row>
    <row r="4" spans="1:28" ht="15.75" x14ac:dyDescent="0.25">
      <c r="A4" s="3">
        <v>43670</v>
      </c>
      <c r="B4" s="4" t="s">
        <v>21</v>
      </c>
      <c r="C4" s="5">
        <v>450000</v>
      </c>
      <c r="D4" s="5"/>
      <c r="E4" s="4" t="s">
        <v>22</v>
      </c>
      <c r="F4" s="4">
        <v>1</v>
      </c>
      <c r="G4" s="4" t="s">
        <v>23</v>
      </c>
      <c r="H4" s="4"/>
      <c r="I4" s="4">
        <f t="shared" ref="I4:I36" si="0">F4*H4</f>
        <v>0</v>
      </c>
      <c r="J4" s="6" t="s">
        <v>24</v>
      </c>
      <c r="K4" s="4"/>
      <c r="L4" s="4">
        <f t="shared" ref="L4:L44" si="1">M4+N4</f>
        <v>0</v>
      </c>
      <c r="M4" s="4"/>
      <c r="N4" s="4"/>
      <c r="O4" s="4">
        <f t="shared" ref="O4:O44" si="2">P4+Q4</f>
        <v>0</v>
      </c>
      <c r="P4" s="4"/>
      <c r="Q4" s="4"/>
      <c r="R4" s="4">
        <f t="shared" ref="R4:R44" si="3">S4+T4</f>
        <v>0</v>
      </c>
      <c r="S4" s="4"/>
      <c r="T4" s="4"/>
      <c r="U4" s="4">
        <f t="shared" ref="U4:U44" si="4">V4+W4</f>
        <v>0</v>
      </c>
      <c r="V4" s="4"/>
      <c r="W4" s="4"/>
      <c r="X4" s="4">
        <f t="shared" ref="X4:X44" si="5">Y4+Z4</f>
        <v>0</v>
      </c>
      <c r="Y4" s="4"/>
      <c r="Z4" s="4"/>
      <c r="AA4" s="4">
        <f>C4+I4-L4-O4-U4-X4</f>
        <v>450000</v>
      </c>
      <c r="AB4" s="7"/>
    </row>
    <row r="5" spans="1:28" ht="15.75" x14ac:dyDescent="0.25">
      <c r="A5" s="8">
        <v>44215</v>
      </c>
      <c r="B5" s="4" t="s">
        <v>25</v>
      </c>
      <c r="C5" s="5">
        <v>0</v>
      </c>
      <c r="D5" s="5"/>
      <c r="E5" s="4" t="s">
        <v>26</v>
      </c>
      <c r="F5" s="4">
        <v>1600</v>
      </c>
      <c r="G5" s="4" t="s">
        <v>27</v>
      </c>
      <c r="H5" s="4"/>
      <c r="I5" s="4">
        <f t="shared" si="0"/>
        <v>0</v>
      </c>
      <c r="J5" s="9" t="s">
        <v>28</v>
      </c>
      <c r="K5" s="4"/>
      <c r="L5" s="4">
        <f t="shared" si="1"/>
        <v>0</v>
      </c>
      <c r="M5" s="4"/>
      <c r="N5" s="4"/>
      <c r="O5" s="4">
        <f t="shared" si="2"/>
        <v>0</v>
      </c>
      <c r="P5" s="4"/>
      <c r="Q5" s="4"/>
      <c r="R5" s="4">
        <f t="shared" si="3"/>
        <v>0</v>
      </c>
      <c r="S5" s="4"/>
      <c r="T5" s="4"/>
      <c r="U5" s="4">
        <f t="shared" si="4"/>
        <v>0</v>
      </c>
      <c r="V5" s="4"/>
      <c r="W5" s="4"/>
      <c r="X5" s="4">
        <f t="shared" si="5"/>
        <v>0</v>
      </c>
      <c r="Y5" s="4"/>
      <c r="Z5" s="4"/>
      <c r="AA5" s="4">
        <f>C5+I5-L5-O5-U5-X5</f>
        <v>0</v>
      </c>
      <c r="AB5" s="7"/>
    </row>
    <row r="6" spans="1:28" ht="15.75" x14ac:dyDescent="0.25">
      <c r="A6" s="8">
        <v>44302</v>
      </c>
      <c r="B6" s="4" t="s">
        <v>29</v>
      </c>
      <c r="C6" s="4">
        <v>0</v>
      </c>
      <c r="D6" s="4"/>
      <c r="E6" s="4" t="s">
        <v>30</v>
      </c>
      <c r="F6" s="4">
        <v>200</v>
      </c>
      <c r="G6" s="4" t="s">
        <v>27</v>
      </c>
      <c r="H6" s="4"/>
      <c r="I6" s="4">
        <f t="shared" si="0"/>
        <v>0</v>
      </c>
      <c r="J6" s="9" t="s">
        <v>28</v>
      </c>
      <c r="K6" s="4"/>
      <c r="L6" s="4">
        <f t="shared" si="1"/>
        <v>0</v>
      </c>
      <c r="M6" s="4"/>
      <c r="N6" s="4"/>
      <c r="O6" s="4">
        <f t="shared" si="2"/>
        <v>0</v>
      </c>
      <c r="P6" s="4"/>
      <c r="Q6" s="4"/>
      <c r="R6" s="4">
        <f t="shared" si="3"/>
        <v>0</v>
      </c>
      <c r="S6" s="4"/>
      <c r="T6" s="4"/>
      <c r="U6" s="4">
        <f t="shared" si="4"/>
        <v>0</v>
      </c>
      <c r="V6" s="4"/>
      <c r="W6" s="4"/>
      <c r="X6" s="4">
        <f t="shared" si="5"/>
        <v>0</v>
      </c>
      <c r="Y6" s="4"/>
      <c r="Z6" s="4"/>
      <c r="AA6" s="4">
        <f>C6+I6-L6-O6-U6-X6</f>
        <v>0</v>
      </c>
      <c r="AB6" s="7"/>
    </row>
    <row r="7" spans="1:28" ht="15.75" x14ac:dyDescent="0.25">
      <c r="A7" s="8">
        <v>44308</v>
      </c>
      <c r="B7" s="4" t="s">
        <v>25</v>
      </c>
      <c r="C7" s="4">
        <v>0</v>
      </c>
      <c r="D7" s="4"/>
      <c r="E7" s="4" t="s">
        <v>31</v>
      </c>
      <c r="F7" s="4">
        <v>200</v>
      </c>
      <c r="G7" s="4" t="s">
        <v>27</v>
      </c>
      <c r="H7" s="4"/>
      <c r="I7" s="4">
        <f t="shared" si="0"/>
        <v>0</v>
      </c>
      <c r="J7" s="9" t="s">
        <v>28</v>
      </c>
      <c r="K7" s="4"/>
      <c r="L7" s="4">
        <f t="shared" si="1"/>
        <v>0</v>
      </c>
      <c r="M7" s="4"/>
      <c r="N7" s="4"/>
      <c r="O7" s="4">
        <f t="shared" si="2"/>
        <v>0</v>
      </c>
      <c r="P7" s="4"/>
      <c r="Q7" s="4"/>
      <c r="R7" s="4">
        <f t="shared" si="3"/>
        <v>0</v>
      </c>
      <c r="S7" s="4"/>
      <c r="T7" s="4"/>
      <c r="U7" s="4">
        <f t="shared" si="4"/>
        <v>0</v>
      </c>
      <c r="V7" s="4"/>
      <c r="W7" s="4"/>
      <c r="X7" s="4">
        <f t="shared" si="5"/>
        <v>0</v>
      </c>
      <c r="Y7" s="4"/>
      <c r="Z7" s="4"/>
      <c r="AA7" s="4">
        <f>C7+I7-L7-O7-U7-X7</f>
        <v>0</v>
      </c>
      <c r="AB7" s="7"/>
    </row>
    <row r="8" spans="1:28" ht="15.75" x14ac:dyDescent="0.25">
      <c r="A8" s="8">
        <v>44525</v>
      </c>
      <c r="B8" s="4" t="s">
        <v>32</v>
      </c>
      <c r="C8" s="4">
        <v>4600000</v>
      </c>
      <c r="D8" s="4"/>
      <c r="E8" s="4" t="s">
        <v>33</v>
      </c>
      <c r="F8" s="4">
        <v>2000</v>
      </c>
      <c r="G8" s="4" t="s">
        <v>34</v>
      </c>
      <c r="H8" s="4"/>
      <c r="I8" s="4">
        <f t="shared" si="0"/>
        <v>0</v>
      </c>
      <c r="J8" s="9" t="s">
        <v>28</v>
      </c>
      <c r="K8" s="4"/>
      <c r="L8" s="4">
        <f t="shared" si="1"/>
        <v>0</v>
      </c>
      <c r="M8" s="4"/>
      <c r="N8" s="4"/>
      <c r="O8" s="4">
        <f t="shared" si="2"/>
        <v>0</v>
      </c>
      <c r="P8" s="4"/>
      <c r="Q8" s="4"/>
      <c r="R8" s="4">
        <f t="shared" si="3"/>
        <v>0</v>
      </c>
      <c r="S8" s="4"/>
      <c r="T8" s="4"/>
      <c r="U8" s="4">
        <f t="shared" si="4"/>
        <v>0</v>
      </c>
      <c r="V8" s="4"/>
      <c r="W8" s="4"/>
      <c r="X8" s="4">
        <f t="shared" si="5"/>
        <v>0</v>
      </c>
      <c r="Y8" s="4"/>
      <c r="Z8" s="4"/>
      <c r="AA8" s="4">
        <f>C8+I8-L8-O8-U8-X8</f>
        <v>4600000</v>
      </c>
      <c r="AB8" s="7"/>
    </row>
    <row r="9" spans="1:28" ht="15.75" x14ac:dyDescent="0.25">
      <c r="A9" s="8">
        <v>44580</v>
      </c>
      <c r="B9" s="4" t="s">
        <v>29</v>
      </c>
      <c r="C9" s="4">
        <v>0</v>
      </c>
      <c r="D9" s="4"/>
      <c r="E9" s="4" t="s">
        <v>35</v>
      </c>
      <c r="F9" s="4">
        <v>300</v>
      </c>
      <c r="G9" s="4" t="s">
        <v>34</v>
      </c>
      <c r="H9" s="4"/>
      <c r="I9" s="4">
        <f t="shared" si="0"/>
        <v>0</v>
      </c>
      <c r="J9" s="9" t="s">
        <v>28</v>
      </c>
      <c r="K9" s="4"/>
      <c r="L9" s="4">
        <f t="shared" si="1"/>
        <v>0</v>
      </c>
      <c r="M9" s="4"/>
      <c r="N9" s="4"/>
      <c r="O9" s="4">
        <f t="shared" si="2"/>
        <v>0</v>
      </c>
      <c r="P9" s="4"/>
      <c r="Q9" s="4"/>
      <c r="R9" s="4">
        <f t="shared" si="3"/>
        <v>0</v>
      </c>
      <c r="S9" s="4"/>
      <c r="T9" s="4"/>
      <c r="U9" s="4">
        <f t="shared" si="4"/>
        <v>0</v>
      </c>
      <c r="V9" s="4"/>
      <c r="W9" s="4"/>
      <c r="X9" s="4">
        <f t="shared" si="5"/>
        <v>0</v>
      </c>
      <c r="Y9" s="4"/>
      <c r="Z9" s="4"/>
      <c r="AA9" s="4">
        <f>C9+I9-L9-O9-U9-X9</f>
        <v>0</v>
      </c>
      <c r="AB9" s="7"/>
    </row>
    <row r="10" spans="1:28" ht="15.75" x14ac:dyDescent="0.25">
      <c r="A10" s="8">
        <v>44910</v>
      </c>
      <c r="B10" s="4" t="s">
        <v>25</v>
      </c>
      <c r="C10" s="4">
        <v>0</v>
      </c>
      <c r="D10" s="4"/>
      <c r="E10" s="4" t="s">
        <v>36</v>
      </c>
      <c r="F10" s="4">
        <v>3900</v>
      </c>
      <c r="G10" s="4" t="s">
        <v>27</v>
      </c>
      <c r="H10" s="4"/>
      <c r="I10" s="4">
        <f t="shared" si="0"/>
        <v>0</v>
      </c>
      <c r="J10" s="9" t="s">
        <v>28</v>
      </c>
      <c r="K10" s="4"/>
      <c r="L10" s="4">
        <f t="shared" si="1"/>
        <v>0</v>
      </c>
      <c r="M10" s="4"/>
      <c r="N10" s="4"/>
      <c r="O10" s="4">
        <f t="shared" si="2"/>
        <v>0</v>
      </c>
      <c r="P10" s="4"/>
      <c r="Q10" s="4"/>
      <c r="R10" s="4">
        <f t="shared" si="3"/>
        <v>0</v>
      </c>
      <c r="S10" s="4"/>
      <c r="T10" s="4"/>
      <c r="U10" s="4">
        <f t="shared" si="4"/>
        <v>0</v>
      </c>
      <c r="V10" s="4"/>
      <c r="W10" s="4"/>
      <c r="X10" s="4">
        <f t="shared" si="5"/>
        <v>0</v>
      </c>
      <c r="Y10" s="4"/>
      <c r="Z10" s="4"/>
      <c r="AA10" s="4">
        <f>C10+I10-L10-O10-U10-X10</f>
        <v>0</v>
      </c>
      <c r="AB10" s="7"/>
    </row>
    <row r="11" spans="1:28" ht="15.75" x14ac:dyDescent="0.25">
      <c r="A11" s="10">
        <v>44932</v>
      </c>
      <c r="B11" s="11" t="s">
        <v>29</v>
      </c>
      <c r="C11" s="11">
        <v>0</v>
      </c>
      <c r="D11" s="11"/>
      <c r="E11" s="11" t="s">
        <v>35</v>
      </c>
      <c r="F11" s="11">
        <v>200</v>
      </c>
      <c r="G11" s="11" t="s">
        <v>27</v>
      </c>
      <c r="H11" s="11"/>
      <c r="I11" s="4">
        <f t="shared" si="0"/>
        <v>0</v>
      </c>
      <c r="J11" s="9" t="s">
        <v>28</v>
      </c>
      <c r="K11" s="4"/>
      <c r="L11" s="4">
        <f t="shared" si="1"/>
        <v>0</v>
      </c>
      <c r="M11" s="4"/>
      <c r="N11" s="4"/>
      <c r="O11" s="4">
        <f t="shared" si="2"/>
        <v>0</v>
      </c>
      <c r="P11" s="4"/>
      <c r="Q11" s="4"/>
      <c r="R11" s="4">
        <f t="shared" si="3"/>
        <v>0</v>
      </c>
      <c r="S11" s="4"/>
      <c r="T11" s="4"/>
      <c r="U11" s="4">
        <f t="shared" si="4"/>
        <v>0</v>
      </c>
      <c r="V11" s="4"/>
      <c r="W11" s="4"/>
      <c r="X11" s="4">
        <f t="shared" si="5"/>
        <v>0</v>
      </c>
      <c r="Y11" s="4"/>
      <c r="Z11" s="4"/>
      <c r="AA11" s="4">
        <f>C11+I11-L11-O11-U11-X11</f>
        <v>0</v>
      </c>
      <c r="AB11" s="7"/>
    </row>
    <row r="12" spans="1:28" ht="15.75" x14ac:dyDescent="0.25">
      <c r="A12" s="10">
        <v>44935</v>
      </c>
      <c r="B12" s="11" t="s">
        <v>37</v>
      </c>
      <c r="C12" s="11">
        <v>5789000</v>
      </c>
      <c r="D12" s="11"/>
      <c r="E12" s="11" t="s">
        <v>38</v>
      </c>
      <c r="F12" s="11">
        <v>643</v>
      </c>
      <c r="G12" s="11" t="s">
        <v>39</v>
      </c>
      <c r="H12" s="11"/>
      <c r="I12" s="4">
        <f t="shared" si="0"/>
        <v>0</v>
      </c>
      <c r="J12" s="6" t="s">
        <v>24</v>
      </c>
      <c r="K12" s="4"/>
      <c r="L12" s="4">
        <f t="shared" si="1"/>
        <v>0</v>
      </c>
      <c r="M12" s="4"/>
      <c r="N12" s="4"/>
      <c r="O12" s="4">
        <f t="shared" si="2"/>
        <v>0</v>
      </c>
      <c r="P12" s="4"/>
      <c r="Q12" s="4"/>
      <c r="R12" s="4">
        <f t="shared" si="3"/>
        <v>0</v>
      </c>
      <c r="S12" s="4"/>
      <c r="T12" s="4"/>
      <c r="U12" s="4">
        <f t="shared" si="4"/>
        <v>0</v>
      </c>
      <c r="V12" s="4"/>
      <c r="W12" s="4"/>
      <c r="X12" s="4">
        <f t="shared" si="5"/>
        <v>0</v>
      </c>
      <c r="Y12" s="4"/>
      <c r="Z12" s="4"/>
      <c r="AA12" s="4">
        <f>C12+I12-L12-O12-U12-X12</f>
        <v>5789000</v>
      </c>
      <c r="AB12" s="7"/>
    </row>
    <row r="13" spans="1:28" ht="15.75" x14ac:dyDescent="0.25">
      <c r="A13" s="10">
        <v>44935</v>
      </c>
      <c r="B13" s="11" t="s">
        <v>37</v>
      </c>
      <c r="C13" s="11">
        <v>15246000</v>
      </c>
      <c r="D13" s="11"/>
      <c r="E13" s="11" t="s">
        <v>40</v>
      </c>
      <c r="F13" s="11">
        <v>726</v>
      </c>
      <c r="G13" s="11" t="s">
        <v>39</v>
      </c>
      <c r="H13" s="11"/>
      <c r="I13" s="4">
        <f t="shared" si="0"/>
        <v>0</v>
      </c>
      <c r="J13" s="9" t="s">
        <v>28</v>
      </c>
      <c r="K13" s="4"/>
      <c r="L13" s="4">
        <f t="shared" si="1"/>
        <v>0</v>
      </c>
      <c r="M13" s="4"/>
      <c r="N13" s="4"/>
      <c r="O13" s="4">
        <f t="shared" si="2"/>
        <v>0</v>
      </c>
      <c r="P13" s="4"/>
      <c r="Q13" s="4"/>
      <c r="R13" s="4">
        <f t="shared" si="3"/>
        <v>0</v>
      </c>
      <c r="S13" s="4"/>
      <c r="T13" s="4"/>
      <c r="U13" s="4">
        <f t="shared" si="4"/>
        <v>0</v>
      </c>
      <c r="V13" s="4"/>
      <c r="W13" s="4"/>
      <c r="X13" s="4">
        <f t="shared" si="5"/>
        <v>0</v>
      </c>
      <c r="Y13" s="4"/>
      <c r="Z13" s="4"/>
      <c r="AA13" s="4">
        <f>C13+I13-L13-O13-U13-X13</f>
        <v>15246000</v>
      </c>
      <c r="AB13" s="7"/>
    </row>
    <row r="14" spans="1:28" ht="15.75" x14ac:dyDescent="0.25">
      <c r="A14" s="10">
        <v>44953</v>
      </c>
      <c r="B14" s="11" t="s">
        <v>41</v>
      </c>
      <c r="C14" s="11">
        <v>4170000</v>
      </c>
      <c r="D14" s="11"/>
      <c r="E14" s="11" t="s">
        <v>42</v>
      </c>
      <c r="F14" s="11">
        <v>1500</v>
      </c>
      <c r="G14" s="11" t="s">
        <v>34</v>
      </c>
      <c r="H14" s="11"/>
      <c r="I14" s="4">
        <f t="shared" si="0"/>
        <v>0</v>
      </c>
      <c r="J14" s="6" t="s">
        <v>24</v>
      </c>
      <c r="K14" s="4"/>
      <c r="L14" s="4">
        <f t="shared" si="1"/>
        <v>0</v>
      </c>
      <c r="M14" s="4"/>
      <c r="N14" s="4"/>
      <c r="O14" s="4">
        <f t="shared" si="2"/>
        <v>0</v>
      </c>
      <c r="P14" s="4"/>
      <c r="Q14" s="4"/>
      <c r="R14" s="4">
        <f t="shared" si="3"/>
        <v>0</v>
      </c>
      <c r="S14" s="4"/>
      <c r="T14" s="4"/>
      <c r="U14" s="4">
        <f t="shared" si="4"/>
        <v>0</v>
      </c>
      <c r="V14" s="4"/>
      <c r="W14" s="4"/>
      <c r="X14" s="4">
        <f t="shared" si="5"/>
        <v>0</v>
      </c>
      <c r="Y14" s="4"/>
      <c r="Z14" s="4"/>
      <c r="AA14" s="4">
        <f>C14+I14-L14-O14-U14-X14</f>
        <v>4170000</v>
      </c>
      <c r="AB14" s="7"/>
    </row>
    <row r="15" spans="1:28" ht="15.75" x14ac:dyDescent="0.25">
      <c r="A15" s="10">
        <v>44954</v>
      </c>
      <c r="B15" s="11" t="s">
        <v>41</v>
      </c>
      <c r="C15" s="11">
        <v>1832000</v>
      </c>
      <c r="D15" s="11"/>
      <c r="E15" s="11" t="s">
        <v>43</v>
      </c>
      <c r="F15" s="11">
        <v>400</v>
      </c>
      <c r="G15" s="11" t="s">
        <v>34</v>
      </c>
      <c r="H15" s="11"/>
      <c r="I15" s="4">
        <f t="shared" si="0"/>
        <v>0</v>
      </c>
      <c r="J15" s="9" t="s">
        <v>28</v>
      </c>
      <c r="K15" s="4"/>
      <c r="L15" s="4">
        <f t="shared" si="1"/>
        <v>0</v>
      </c>
      <c r="M15" s="4"/>
      <c r="N15" s="4"/>
      <c r="O15" s="4">
        <f t="shared" si="2"/>
        <v>0</v>
      </c>
      <c r="P15" s="4"/>
      <c r="Q15" s="4"/>
      <c r="R15" s="4">
        <f t="shared" si="3"/>
        <v>0</v>
      </c>
      <c r="S15" s="4"/>
      <c r="T15" s="4"/>
      <c r="U15" s="4">
        <f t="shared" si="4"/>
        <v>0</v>
      </c>
      <c r="V15" s="4"/>
      <c r="W15" s="4"/>
      <c r="X15" s="4">
        <f t="shared" si="5"/>
        <v>0</v>
      </c>
      <c r="Y15" s="4"/>
      <c r="Z15" s="4"/>
      <c r="AA15" s="4">
        <f>C15+I15-L15-O15-U15-X15</f>
        <v>1832000</v>
      </c>
      <c r="AB15" s="7"/>
    </row>
    <row r="16" spans="1:28" ht="15.75" x14ac:dyDescent="0.25">
      <c r="A16" s="10">
        <v>44954</v>
      </c>
      <c r="B16" s="11" t="s">
        <v>41</v>
      </c>
      <c r="C16" s="11">
        <v>1695000</v>
      </c>
      <c r="D16" s="11"/>
      <c r="E16" s="11" t="s">
        <v>44</v>
      </c>
      <c r="F16" s="11">
        <v>1500</v>
      </c>
      <c r="G16" s="11" t="s">
        <v>34</v>
      </c>
      <c r="H16" s="11"/>
      <c r="I16" s="4">
        <f t="shared" si="0"/>
        <v>0</v>
      </c>
      <c r="J16" s="9" t="s">
        <v>28</v>
      </c>
      <c r="K16" s="4"/>
      <c r="L16" s="4">
        <f t="shared" si="1"/>
        <v>0</v>
      </c>
      <c r="M16" s="4"/>
      <c r="N16" s="4"/>
      <c r="O16" s="4">
        <f t="shared" si="2"/>
        <v>0</v>
      </c>
      <c r="P16" s="4"/>
      <c r="Q16" s="4"/>
      <c r="R16" s="4">
        <f t="shared" si="3"/>
        <v>0</v>
      </c>
      <c r="S16" s="4"/>
      <c r="T16" s="4"/>
      <c r="U16" s="4">
        <f t="shared" si="4"/>
        <v>0</v>
      </c>
      <c r="V16" s="4"/>
      <c r="W16" s="4"/>
      <c r="X16" s="4">
        <f t="shared" si="5"/>
        <v>0</v>
      </c>
      <c r="Y16" s="4"/>
      <c r="Z16" s="4"/>
      <c r="AA16" s="4">
        <f>C16+I16-L16-O16-U16-X16</f>
        <v>1695000</v>
      </c>
      <c r="AB16" s="7"/>
    </row>
    <row r="17" spans="1:28" ht="15.75" x14ac:dyDescent="0.25">
      <c r="A17" s="10">
        <v>44956</v>
      </c>
      <c r="B17" s="11" t="s">
        <v>41</v>
      </c>
      <c r="C17" s="11">
        <v>9243100</v>
      </c>
      <c r="D17" s="11"/>
      <c r="E17" s="11" t="s">
        <v>42</v>
      </c>
      <c r="F17" s="11">
        <v>2200</v>
      </c>
      <c r="G17" s="11" t="s">
        <v>34</v>
      </c>
      <c r="H17" s="11"/>
      <c r="I17" s="4">
        <f t="shared" si="0"/>
        <v>0</v>
      </c>
      <c r="J17" s="9" t="s">
        <v>28</v>
      </c>
      <c r="K17" s="4"/>
      <c r="L17" s="4">
        <f t="shared" si="1"/>
        <v>0</v>
      </c>
      <c r="M17" s="4"/>
      <c r="N17" s="4"/>
      <c r="O17" s="4">
        <f t="shared" si="2"/>
        <v>0</v>
      </c>
      <c r="P17" s="4"/>
      <c r="Q17" s="4"/>
      <c r="R17" s="4">
        <f t="shared" si="3"/>
        <v>0</v>
      </c>
      <c r="S17" s="4"/>
      <c r="T17" s="4"/>
      <c r="U17" s="4">
        <f t="shared" si="4"/>
        <v>0</v>
      </c>
      <c r="V17" s="4"/>
      <c r="W17" s="4"/>
      <c r="X17" s="4">
        <f t="shared" si="5"/>
        <v>0</v>
      </c>
      <c r="Y17" s="4"/>
      <c r="Z17" s="4"/>
      <c r="AA17" s="4">
        <f>C17+I17-L17-O17-U17-X17</f>
        <v>9243100</v>
      </c>
      <c r="AB17" s="7"/>
    </row>
    <row r="18" spans="1:28" ht="15.75" x14ac:dyDescent="0.25">
      <c r="A18" s="10">
        <v>45033</v>
      </c>
      <c r="B18" s="11" t="s">
        <v>45</v>
      </c>
      <c r="C18" s="11">
        <v>-513800</v>
      </c>
      <c r="D18" s="11" t="s">
        <v>46</v>
      </c>
      <c r="E18" s="11" t="s">
        <v>47</v>
      </c>
      <c r="F18" s="11">
        <v>10</v>
      </c>
      <c r="G18" s="11" t="s">
        <v>48</v>
      </c>
      <c r="H18" s="11"/>
      <c r="I18" s="4">
        <f t="shared" si="0"/>
        <v>0</v>
      </c>
      <c r="J18" s="12" t="s">
        <v>49</v>
      </c>
      <c r="K18" s="4"/>
      <c r="L18" s="4">
        <f t="shared" si="1"/>
        <v>0</v>
      </c>
      <c r="M18" s="4"/>
      <c r="N18" s="4"/>
      <c r="O18" s="4">
        <f t="shared" si="2"/>
        <v>0</v>
      </c>
      <c r="P18" s="4"/>
      <c r="Q18" s="4"/>
      <c r="R18" s="4">
        <f t="shared" si="3"/>
        <v>0</v>
      </c>
      <c r="S18" s="4"/>
      <c r="T18" s="4"/>
      <c r="U18" s="4">
        <f t="shared" si="4"/>
        <v>0</v>
      </c>
      <c r="V18" s="4"/>
      <c r="W18" s="4"/>
      <c r="X18" s="4">
        <f t="shared" si="5"/>
        <v>0</v>
      </c>
      <c r="Y18" s="4"/>
      <c r="Z18" s="4"/>
      <c r="AA18" s="4">
        <f>C18+I18-L18-O18-U18-X18</f>
        <v>-513800</v>
      </c>
      <c r="AB18" s="7"/>
    </row>
    <row r="19" spans="1:28" ht="15.75" x14ac:dyDescent="0.25">
      <c r="A19" s="10">
        <v>45052</v>
      </c>
      <c r="B19" s="11" t="s">
        <v>37</v>
      </c>
      <c r="C19" s="11">
        <v>4620000</v>
      </c>
      <c r="D19" s="11" t="s">
        <v>46</v>
      </c>
      <c r="E19" s="11" t="s">
        <v>50</v>
      </c>
      <c r="F19" s="11">
        <v>1100</v>
      </c>
      <c r="G19" s="13" t="s">
        <v>34</v>
      </c>
      <c r="H19" s="11"/>
      <c r="I19" s="4">
        <f t="shared" si="0"/>
        <v>0</v>
      </c>
      <c r="J19" s="9" t="s">
        <v>28</v>
      </c>
      <c r="K19" s="4"/>
      <c r="L19" s="4">
        <f t="shared" si="1"/>
        <v>0</v>
      </c>
      <c r="M19" s="4"/>
      <c r="N19" s="4"/>
      <c r="O19" s="4">
        <f t="shared" si="2"/>
        <v>0</v>
      </c>
      <c r="P19" s="4"/>
      <c r="Q19" s="4"/>
      <c r="R19" s="4">
        <f t="shared" si="3"/>
        <v>0</v>
      </c>
      <c r="S19" s="4"/>
      <c r="T19" s="4"/>
      <c r="U19" s="4">
        <f t="shared" si="4"/>
        <v>0</v>
      </c>
      <c r="V19" s="4"/>
      <c r="W19" s="4"/>
      <c r="X19" s="4">
        <f t="shared" si="5"/>
        <v>0</v>
      </c>
      <c r="Y19" s="4"/>
      <c r="Z19" s="4"/>
      <c r="AA19" s="4">
        <f>C19+I19-L19-O19-U19-X19</f>
        <v>4620000</v>
      </c>
      <c r="AB19" s="7"/>
    </row>
    <row r="20" spans="1:28" ht="15.75" x14ac:dyDescent="0.25">
      <c r="A20" s="10">
        <v>45054</v>
      </c>
      <c r="B20" s="11" t="s">
        <v>51</v>
      </c>
      <c r="C20" s="11">
        <v>4000000</v>
      </c>
      <c r="D20" s="11" t="s">
        <v>52</v>
      </c>
      <c r="E20" s="11" t="s">
        <v>53</v>
      </c>
      <c r="F20" s="11">
        <v>10</v>
      </c>
      <c r="G20" s="11" t="s">
        <v>23</v>
      </c>
      <c r="H20" s="11"/>
      <c r="I20" s="4">
        <f t="shared" si="0"/>
        <v>0</v>
      </c>
      <c r="J20" s="9" t="s">
        <v>28</v>
      </c>
      <c r="K20" s="4" t="s">
        <v>54</v>
      </c>
      <c r="L20" s="4">
        <f t="shared" si="1"/>
        <v>0</v>
      </c>
      <c r="M20" s="4"/>
      <c r="N20" s="4"/>
      <c r="O20" s="4">
        <f t="shared" si="2"/>
        <v>0</v>
      </c>
      <c r="P20" s="4"/>
      <c r="Q20" s="4"/>
      <c r="R20" s="4">
        <f t="shared" si="3"/>
        <v>0</v>
      </c>
      <c r="S20" s="4"/>
      <c r="T20" s="4"/>
      <c r="U20" s="4">
        <f t="shared" si="4"/>
        <v>0</v>
      </c>
      <c r="V20" s="4"/>
      <c r="W20" s="4"/>
      <c r="X20" s="4">
        <f t="shared" si="5"/>
        <v>0</v>
      </c>
      <c r="Y20" s="4"/>
      <c r="Z20" s="4"/>
      <c r="AA20" s="4">
        <f>C20+I20-L20-O20-U20-X20</f>
        <v>4000000</v>
      </c>
      <c r="AB20" s="7"/>
    </row>
    <row r="21" spans="1:28" ht="15.75" x14ac:dyDescent="0.25">
      <c r="A21" s="10">
        <v>45054</v>
      </c>
      <c r="B21" s="11" t="s">
        <v>51</v>
      </c>
      <c r="C21" s="11">
        <v>800000</v>
      </c>
      <c r="D21" s="11" t="s">
        <v>52</v>
      </c>
      <c r="E21" s="11" t="s">
        <v>55</v>
      </c>
      <c r="F21" s="11">
        <v>2</v>
      </c>
      <c r="G21" s="11" t="s">
        <v>23</v>
      </c>
      <c r="H21" s="11"/>
      <c r="I21" s="4">
        <f t="shared" si="0"/>
        <v>0</v>
      </c>
      <c r="J21" s="9" t="s">
        <v>28</v>
      </c>
      <c r="K21" s="4" t="s">
        <v>54</v>
      </c>
      <c r="L21" s="4">
        <f t="shared" si="1"/>
        <v>0</v>
      </c>
      <c r="M21" s="4"/>
      <c r="N21" s="4"/>
      <c r="O21" s="4">
        <f t="shared" si="2"/>
        <v>0</v>
      </c>
      <c r="P21" s="4"/>
      <c r="Q21" s="4"/>
      <c r="R21" s="4">
        <f t="shared" si="3"/>
        <v>0</v>
      </c>
      <c r="S21" s="4"/>
      <c r="T21" s="4"/>
      <c r="U21" s="4">
        <f t="shared" si="4"/>
        <v>0</v>
      </c>
      <c r="V21" s="4"/>
      <c r="W21" s="4"/>
      <c r="X21" s="4">
        <f t="shared" si="5"/>
        <v>0</v>
      </c>
      <c r="Y21" s="4"/>
      <c r="Z21" s="4"/>
      <c r="AA21" s="4">
        <f>C21+I21-L21-O21-U21-X21</f>
        <v>800000</v>
      </c>
      <c r="AB21" s="7"/>
    </row>
    <row r="22" spans="1:28" ht="15.75" x14ac:dyDescent="0.25">
      <c r="A22" s="10">
        <v>45054</v>
      </c>
      <c r="B22" s="11" t="s">
        <v>51</v>
      </c>
      <c r="C22" s="11">
        <v>1200000</v>
      </c>
      <c r="D22" s="11" t="s">
        <v>52</v>
      </c>
      <c r="E22" s="11" t="s">
        <v>56</v>
      </c>
      <c r="F22" s="11">
        <v>3</v>
      </c>
      <c r="G22" s="11" t="s">
        <v>23</v>
      </c>
      <c r="H22" s="11"/>
      <c r="I22" s="4">
        <f t="shared" si="0"/>
        <v>0</v>
      </c>
      <c r="J22" s="9" t="s">
        <v>28</v>
      </c>
      <c r="K22" s="4" t="s">
        <v>54</v>
      </c>
      <c r="L22" s="4">
        <f t="shared" si="1"/>
        <v>0</v>
      </c>
      <c r="M22" s="4"/>
      <c r="N22" s="4"/>
      <c r="O22" s="4">
        <f t="shared" si="2"/>
        <v>0</v>
      </c>
      <c r="P22" s="4"/>
      <c r="Q22" s="4"/>
      <c r="R22" s="4">
        <f t="shared" si="3"/>
        <v>0</v>
      </c>
      <c r="S22" s="4"/>
      <c r="T22" s="4"/>
      <c r="U22" s="4">
        <f t="shared" si="4"/>
        <v>0</v>
      </c>
      <c r="V22" s="4"/>
      <c r="W22" s="4"/>
      <c r="X22" s="4">
        <f t="shared" si="5"/>
        <v>0</v>
      </c>
      <c r="Y22" s="4"/>
      <c r="Z22" s="4"/>
      <c r="AA22" s="4">
        <f>C22+I22-L22-O22-U22-X22</f>
        <v>1200000</v>
      </c>
      <c r="AB22" s="7"/>
    </row>
    <row r="23" spans="1:28" ht="15.75" x14ac:dyDescent="0.25">
      <c r="A23" s="10">
        <v>45054</v>
      </c>
      <c r="B23" s="11" t="s">
        <v>57</v>
      </c>
      <c r="C23" s="11">
        <v>900000</v>
      </c>
      <c r="D23" s="11" t="s">
        <v>46</v>
      </c>
      <c r="E23" s="11" t="s">
        <v>58</v>
      </c>
      <c r="F23" s="11">
        <v>1400</v>
      </c>
      <c r="G23" s="11" t="s">
        <v>34</v>
      </c>
      <c r="H23" s="11"/>
      <c r="I23" s="4">
        <f t="shared" si="0"/>
        <v>0</v>
      </c>
      <c r="J23" s="12" t="s">
        <v>312</v>
      </c>
      <c r="K23" s="4"/>
      <c r="L23" s="4">
        <f t="shared" si="1"/>
        <v>0</v>
      </c>
      <c r="M23" s="4"/>
      <c r="N23" s="4"/>
      <c r="O23" s="4">
        <f t="shared" si="2"/>
        <v>900000</v>
      </c>
      <c r="P23" s="4">
        <v>900000</v>
      </c>
      <c r="Q23" s="4"/>
      <c r="R23" s="4">
        <f t="shared" si="3"/>
        <v>0</v>
      </c>
      <c r="S23" s="4"/>
      <c r="T23" s="4"/>
      <c r="U23" s="4">
        <f t="shared" si="4"/>
        <v>0</v>
      </c>
      <c r="V23" s="4"/>
      <c r="W23" s="4"/>
      <c r="X23" s="4">
        <f t="shared" si="5"/>
        <v>0</v>
      </c>
      <c r="Y23" s="4"/>
      <c r="Z23" s="4"/>
      <c r="AA23" s="4">
        <f>C23+I23-L23-O23-U23-X23</f>
        <v>0</v>
      </c>
      <c r="AB23" s="7">
        <v>45310</v>
      </c>
    </row>
    <row r="24" spans="1:28" ht="15.75" x14ac:dyDescent="0.25">
      <c r="A24" s="10">
        <v>45059</v>
      </c>
      <c r="B24" s="11" t="s">
        <v>59</v>
      </c>
      <c r="C24" s="11">
        <v>5358300</v>
      </c>
      <c r="D24" s="11" t="s">
        <v>52</v>
      </c>
      <c r="E24" s="11" t="s">
        <v>60</v>
      </c>
      <c r="F24" s="11">
        <v>12250</v>
      </c>
      <c r="G24" s="11" t="s">
        <v>34</v>
      </c>
      <c r="H24" s="11"/>
      <c r="I24" s="4">
        <f t="shared" si="0"/>
        <v>0</v>
      </c>
      <c r="J24" s="6" t="s">
        <v>24</v>
      </c>
      <c r="K24" s="4"/>
      <c r="L24" s="4">
        <f t="shared" si="1"/>
        <v>0</v>
      </c>
      <c r="M24" s="4"/>
      <c r="N24" s="4"/>
      <c r="O24" s="4">
        <f t="shared" si="2"/>
        <v>0</v>
      </c>
      <c r="P24" s="4"/>
      <c r="Q24" s="4"/>
      <c r="R24" s="4">
        <f t="shared" si="3"/>
        <v>0</v>
      </c>
      <c r="S24" s="4"/>
      <c r="T24" s="4"/>
      <c r="U24" s="4">
        <f t="shared" si="4"/>
        <v>0</v>
      </c>
      <c r="V24" s="4"/>
      <c r="W24" s="4"/>
      <c r="X24" s="4">
        <f t="shared" si="5"/>
        <v>0</v>
      </c>
      <c r="Y24" s="4"/>
      <c r="Z24" s="4"/>
      <c r="AA24" s="4">
        <f>C24+I24-L24-O24-U24-X24</f>
        <v>5358300</v>
      </c>
      <c r="AB24" s="7"/>
    </row>
    <row r="25" spans="1:28" ht="15.75" x14ac:dyDescent="0.25">
      <c r="A25" s="10">
        <v>45059</v>
      </c>
      <c r="B25" s="11" t="s">
        <v>59</v>
      </c>
      <c r="C25" s="11">
        <v>4812500</v>
      </c>
      <c r="D25" s="11" t="s">
        <v>52</v>
      </c>
      <c r="E25" s="11" t="s">
        <v>61</v>
      </c>
      <c r="F25" s="11">
        <v>1750</v>
      </c>
      <c r="G25" s="11" t="s">
        <v>34</v>
      </c>
      <c r="H25" s="11"/>
      <c r="I25" s="4">
        <f t="shared" si="0"/>
        <v>0</v>
      </c>
      <c r="J25" s="9" t="s">
        <v>28</v>
      </c>
      <c r="K25" s="4"/>
      <c r="L25" s="4">
        <f t="shared" si="1"/>
        <v>0</v>
      </c>
      <c r="M25" s="4"/>
      <c r="N25" s="4"/>
      <c r="O25" s="4">
        <f t="shared" si="2"/>
        <v>0</v>
      </c>
      <c r="P25" s="4"/>
      <c r="Q25" s="4"/>
      <c r="R25" s="4">
        <f t="shared" si="3"/>
        <v>0</v>
      </c>
      <c r="S25" s="4"/>
      <c r="T25" s="4"/>
      <c r="U25" s="4">
        <f t="shared" si="4"/>
        <v>0</v>
      </c>
      <c r="V25" s="4"/>
      <c r="W25" s="4"/>
      <c r="X25" s="4">
        <f t="shared" si="5"/>
        <v>0</v>
      </c>
      <c r="Y25" s="4"/>
      <c r="Z25" s="4"/>
      <c r="AA25" s="4">
        <f>C25+I25-L25-O25-U25-X25</f>
        <v>4812500</v>
      </c>
      <c r="AB25" s="7"/>
    </row>
    <row r="26" spans="1:28" ht="15.75" x14ac:dyDescent="0.25">
      <c r="A26" s="10">
        <v>45069</v>
      </c>
      <c r="B26" s="11" t="s">
        <v>62</v>
      </c>
      <c r="C26" s="11">
        <v>185000</v>
      </c>
      <c r="D26" s="11" t="s">
        <v>52</v>
      </c>
      <c r="E26" s="11" t="s">
        <v>63</v>
      </c>
      <c r="F26" s="11">
        <v>8</v>
      </c>
      <c r="G26" s="11" t="s">
        <v>48</v>
      </c>
      <c r="H26" s="11"/>
      <c r="I26" s="4">
        <f t="shared" si="0"/>
        <v>0</v>
      </c>
      <c r="J26" s="6" t="s">
        <v>24</v>
      </c>
      <c r="K26" s="4"/>
      <c r="L26" s="4">
        <f t="shared" si="1"/>
        <v>0</v>
      </c>
      <c r="M26" s="4"/>
      <c r="N26" s="4"/>
      <c r="O26" s="4">
        <f t="shared" si="2"/>
        <v>0</v>
      </c>
      <c r="P26" s="4"/>
      <c r="Q26" s="4"/>
      <c r="R26" s="4">
        <f t="shared" si="3"/>
        <v>0</v>
      </c>
      <c r="S26" s="4"/>
      <c r="T26" s="4"/>
      <c r="U26" s="4">
        <f t="shared" si="4"/>
        <v>0</v>
      </c>
      <c r="V26" s="4"/>
      <c r="W26" s="4"/>
      <c r="X26" s="4">
        <f t="shared" si="5"/>
        <v>0</v>
      </c>
      <c r="Y26" s="4"/>
      <c r="Z26" s="4"/>
      <c r="AA26" s="4">
        <f>C26+I26-L26-O26-U26-X26</f>
        <v>185000</v>
      </c>
      <c r="AB26" s="7"/>
    </row>
    <row r="27" spans="1:28" ht="15.75" x14ac:dyDescent="0.25">
      <c r="A27" s="10">
        <v>45069</v>
      </c>
      <c r="B27" s="11" t="s">
        <v>62</v>
      </c>
      <c r="C27" s="11">
        <v>2600000</v>
      </c>
      <c r="D27" s="11" t="s">
        <v>52</v>
      </c>
      <c r="E27" s="11" t="s">
        <v>64</v>
      </c>
      <c r="F27" s="11">
        <v>40</v>
      </c>
      <c r="G27" s="11" t="s">
        <v>39</v>
      </c>
      <c r="H27" s="11"/>
      <c r="I27" s="4">
        <f t="shared" si="0"/>
        <v>0</v>
      </c>
      <c r="J27" s="9" t="s">
        <v>28</v>
      </c>
      <c r="K27" s="4"/>
      <c r="L27" s="4">
        <f t="shared" si="1"/>
        <v>0</v>
      </c>
      <c r="M27" s="4"/>
      <c r="N27" s="4"/>
      <c r="O27" s="4">
        <f t="shared" si="2"/>
        <v>0</v>
      </c>
      <c r="P27" s="4"/>
      <c r="Q27" s="4"/>
      <c r="R27" s="4">
        <f t="shared" si="3"/>
        <v>0</v>
      </c>
      <c r="S27" s="4"/>
      <c r="T27" s="4"/>
      <c r="U27" s="4">
        <f t="shared" si="4"/>
        <v>0</v>
      </c>
      <c r="V27" s="4"/>
      <c r="W27" s="4"/>
      <c r="X27" s="4">
        <f t="shared" si="5"/>
        <v>0</v>
      </c>
      <c r="Y27" s="4"/>
      <c r="Z27" s="4"/>
      <c r="AA27" s="4">
        <f>C27+I27-L27-O27-U27-X27</f>
        <v>2600000</v>
      </c>
      <c r="AB27" s="7"/>
    </row>
    <row r="28" spans="1:28" ht="15.75" x14ac:dyDescent="0.25">
      <c r="A28" s="10">
        <v>45069</v>
      </c>
      <c r="B28" s="11" t="s">
        <v>65</v>
      </c>
      <c r="C28" s="11">
        <v>75000</v>
      </c>
      <c r="D28" s="11" t="s">
        <v>46</v>
      </c>
      <c r="E28" s="11" t="s">
        <v>42</v>
      </c>
      <c r="F28" s="11">
        <v>5900</v>
      </c>
      <c r="G28" s="11" t="s">
        <v>34</v>
      </c>
      <c r="H28" s="11"/>
      <c r="I28" s="4">
        <f t="shared" si="0"/>
        <v>0</v>
      </c>
      <c r="J28" s="6" t="s">
        <v>24</v>
      </c>
      <c r="K28" s="4"/>
      <c r="L28" s="4">
        <f t="shared" si="1"/>
        <v>0</v>
      </c>
      <c r="M28" s="4"/>
      <c r="N28" s="4"/>
      <c r="O28" s="4">
        <f t="shared" si="2"/>
        <v>0</v>
      </c>
      <c r="P28" s="4"/>
      <c r="Q28" s="4"/>
      <c r="R28" s="4">
        <f t="shared" si="3"/>
        <v>0</v>
      </c>
      <c r="S28" s="4"/>
      <c r="T28" s="4"/>
      <c r="U28" s="4">
        <f t="shared" si="4"/>
        <v>0</v>
      </c>
      <c r="V28" s="4"/>
      <c r="W28" s="4"/>
      <c r="X28" s="4">
        <f t="shared" si="5"/>
        <v>0</v>
      </c>
      <c r="Y28" s="4"/>
      <c r="Z28" s="4"/>
      <c r="AA28" s="4">
        <f>C28+I28-L28-O28-U28-X28</f>
        <v>75000</v>
      </c>
      <c r="AB28" s="7"/>
    </row>
    <row r="29" spans="1:28" ht="15.75" x14ac:dyDescent="0.25">
      <c r="A29" s="14">
        <v>45118</v>
      </c>
      <c r="B29" s="4" t="s">
        <v>25</v>
      </c>
      <c r="C29" s="11">
        <v>0</v>
      </c>
      <c r="D29" s="15" t="s">
        <v>66</v>
      </c>
      <c r="E29" s="11" t="s">
        <v>67</v>
      </c>
      <c r="F29" s="11">
        <v>2000</v>
      </c>
      <c r="G29" s="15" t="s">
        <v>34</v>
      </c>
      <c r="H29" s="11"/>
      <c r="I29" s="4">
        <f t="shared" si="0"/>
        <v>0</v>
      </c>
      <c r="J29" s="9" t="s">
        <v>28</v>
      </c>
      <c r="K29" s="4"/>
      <c r="L29" s="4">
        <f t="shared" si="1"/>
        <v>0</v>
      </c>
      <c r="M29" s="4"/>
      <c r="N29" s="4"/>
      <c r="O29" s="4">
        <f t="shared" si="2"/>
        <v>0</v>
      </c>
      <c r="P29" s="4"/>
      <c r="Q29" s="4"/>
      <c r="R29" s="4">
        <f t="shared" si="3"/>
        <v>0</v>
      </c>
      <c r="S29" s="4"/>
      <c r="T29" s="4"/>
      <c r="U29" s="4">
        <f t="shared" si="4"/>
        <v>0</v>
      </c>
      <c r="V29" s="4"/>
      <c r="W29" s="4"/>
      <c r="X29" s="4">
        <f t="shared" si="5"/>
        <v>0</v>
      </c>
      <c r="Y29" s="4"/>
      <c r="Z29" s="4"/>
      <c r="AA29" s="4">
        <f>C29+I29-L29-O29-U29-X29</f>
        <v>0</v>
      </c>
      <c r="AB29" s="7"/>
    </row>
    <row r="30" spans="1:28" ht="15.75" x14ac:dyDescent="0.25">
      <c r="A30" s="14">
        <v>45118</v>
      </c>
      <c r="B30" s="15" t="s">
        <v>68</v>
      </c>
      <c r="C30" s="11">
        <v>-3950000</v>
      </c>
      <c r="D30" s="15" t="s">
        <v>46</v>
      </c>
      <c r="E30" s="11" t="s">
        <v>69</v>
      </c>
      <c r="F30" s="11">
        <v>100</v>
      </c>
      <c r="G30" s="15" t="s">
        <v>34</v>
      </c>
      <c r="H30" s="11"/>
      <c r="I30" s="4">
        <f t="shared" si="0"/>
        <v>0</v>
      </c>
      <c r="J30" s="12" t="s">
        <v>49</v>
      </c>
      <c r="K30" s="4"/>
      <c r="L30" s="4">
        <f t="shared" si="1"/>
        <v>0</v>
      </c>
      <c r="M30" s="4"/>
      <c r="N30" s="4"/>
      <c r="O30" s="4">
        <f t="shared" si="2"/>
        <v>0</v>
      </c>
      <c r="P30" s="4"/>
      <c r="Q30" s="4"/>
      <c r="R30" s="4">
        <f t="shared" si="3"/>
        <v>0</v>
      </c>
      <c r="S30" s="4"/>
      <c r="T30" s="4"/>
      <c r="U30" s="4">
        <f t="shared" si="4"/>
        <v>0</v>
      </c>
      <c r="V30" s="4"/>
      <c r="W30" s="4"/>
      <c r="X30" s="4">
        <f t="shared" si="5"/>
        <v>0</v>
      </c>
      <c r="Y30" s="4"/>
      <c r="Z30" s="4"/>
      <c r="AA30" s="4">
        <f>C30+I30-L30-O30-U30-X30</f>
        <v>-3950000</v>
      </c>
      <c r="AB30" s="7"/>
    </row>
    <row r="31" spans="1:28" ht="15.75" x14ac:dyDescent="0.25">
      <c r="A31" s="14">
        <v>45138</v>
      </c>
      <c r="B31" s="15" t="s">
        <v>70</v>
      </c>
      <c r="C31" s="11">
        <v>-5560000</v>
      </c>
      <c r="D31" s="15" t="s">
        <v>52</v>
      </c>
      <c r="E31" s="11" t="s">
        <v>71</v>
      </c>
      <c r="F31" s="11">
        <v>4</v>
      </c>
      <c r="G31" s="11" t="s">
        <v>27</v>
      </c>
      <c r="H31" s="11"/>
      <c r="I31" s="4">
        <f t="shared" si="0"/>
        <v>0</v>
      </c>
      <c r="J31" s="12" t="s">
        <v>49</v>
      </c>
      <c r="K31" s="4"/>
      <c r="L31" s="4">
        <f t="shared" si="1"/>
        <v>0</v>
      </c>
      <c r="M31" s="4"/>
      <c r="N31" s="4"/>
      <c r="O31" s="4">
        <f t="shared" si="2"/>
        <v>0</v>
      </c>
      <c r="P31" s="4"/>
      <c r="Q31" s="4"/>
      <c r="R31" s="4">
        <f t="shared" si="3"/>
        <v>0</v>
      </c>
      <c r="S31" s="4"/>
      <c r="T31" s="4"/>
      <c r="U31" s="4">
        <f t="shared" si="4"/>
        <v>0</v>
      </c>
      <c r="V31" s="4"/>
      <c r="W31" s="4"/>
      <c r="X31" s="4">
        <f t="shared" si="5"/>
        <v>0</v>
      </c>
      <c r="Y31" s="4"/>
      <c r="Z31" s="4"/>
      <c r="AA31" s="4">
        <f>C31+I31-L31-O31-U31-X31</f>
        <v>-5560000</v>
      </c>
      <c r="AB31" s="7"/>
    </row>
    <row r="32" spans="1:28" ht="15.75" x14ac:dyDescent="0.25">
      <c r="A32" s="14"/>
      <c r="B32" s="15" t="s">
        <v>72</v>
      </c>
      <c r="C32" s="11">
        <v>-2642000</v>
      </c>
      <c r="D32" s="15" t="s">
        <v>46</v>
      </c>
      <c r="E32" s="11"/>
      <c r="F32" s="11"/>
      <c r="G32" s="11" t="s">
        <v>34</v>
      </c>
      <c r="H32" s="11"/>
      <c r="I32" s="4">
        <f t="shared" si="0"/>
        <v>0</v>
      </c>
      <c r="J32" s="12" t="s">
        <v>49</v>
      </c>
      <c r="K32" s="4"/>
      <c r="L32" s="4">
        <f t="shared" si="1"/>
        <v>0</v>
      </c>
      <c r="M32" s="4"/>
      <c r="N32" s="4"/>
      <c r="O32" s="4">
        <f t="shared" si="2"/>
        <v>0</v>
      </c>
      <c r="P32" s="4"/>
      <c r="Q32" s="4"/>
      <c r="R32" s="4">
        <f t="shared" si="3"/>
        <v>0</v>
      </c>
      <c r="S32" s="4"/>
      <c r="T32" s="4"/>
      <c r="U32" s="4">
        <f t="shared" si="4"/>
        <v>0</v>
      </c>
      <c r="V32" s="4"/>
      <c r="W32" s="4"/>
      <c r="X32" s="4">
        <f t="shared" si="5"/>
        <v>0</v>
      </c>
      <c r="Y32" s="4"/>
      <c r="Z32" s="4"/>
      <c r="AA32" s="4">
        <f>C32+I32-L32-O32-U32-X32</f>
        <v>-2642000</v>
      </c>
      <c r="AB32" s="7"/>
    </row>
    <row r="33" spans="1:28" ht="15.75" x14ac:dyDescent="0.25">
      <c r="A33" s="14">
        <v>45145</v>
      </c>
      <c r="B33" s="15" t="s">
        <v>73</v>
      </c>
      <c r="C33" s="15">
        <v>-177500</v>
      </c>
      <c r="D33" s="11" t="s">
        <v>46</v>
      </c>
      <c r="E33" s="15" t="s">
        <v>61</v>
      </c>
      <c r="F33" s="16">
        <v>250</v>
      </c>
      <c r="G33" s="11" t="s">
        <v>34</v>
      </c>
      <c r="H33" s="15"/>
      <c r="I33" s="4">
        <f t="shared" si="0"/>
        <v>0</v>
      </c>
      <c r="J33" s="17" t="s">
        <v>49</v>
      </c>
      <c r="K33" s="4" t="s">
        <v>74</v>
      </c>
      <c r="L33" s="4">
        <f t="shared" si="1"/>
        <v>0</v>
      </c>
      <c r="M33" s="4"/>
      <c r="N33" s="4"/>
      <c r="O33" s="4">
        <f t="shared" si="2"/>
        <v>0</v>
      </c>
      <c r="P33" s="4"/>
      <c r="Q33" s="4"/>
      <c r="R33" s="4">
        <f t="shared" si="3"/>
        <v>0</v>
      </c>
      <c r="S33" s="4"/>
      <c r="T33" s="4"/>
      <c r="U33" s="4">
        <f t="shared" si="4"/>
        <v>0</v>
      </c>
      <c r="V33" s="4"/>
      <c r="W33" s="4"/>
      <c r="X33" s="4">
        <f t="shared" si="5"/>
        <v>0</v>
      </c>
      <c r="Y33" s="4"/>
      <c r="Z33" s="4"/>
      <c r="AA33" s="4">
        <f>C33+I33-L33-O33-U33-X33</f>
        <v>-177500</v>
      </c>
      <c r="AB33" s="7"/>
    </row>
    <row r="34" spans="1:28" ht="15.75" x14ac:dyDescent="0.25">
      <c r="A34" s="14">
        <v>45145</v>
      </c>
      <c r="B34" s="15" t="s">
        <v>75</v>
      </c>
      <c r="C34" s="15">
        <v>81595</v>
      </c>
      <c r="D34" s="11" t="s">
        <v>52</v>
      </c>
      <c r="E34" s="15" t="s">
        <v>76</v>
      </c>
      <c r="F34" s="15">
        <v>5</v>
      </c>
      <c r="G34" s="15" t="s">
        <v>77</v>
      </c>
      <c r="H34" s="15"/>
      <c r="I34" s="4">
        <f t="shared" si="0"/>
        <v>0</v>
      </c>
      <c r="J34" s="18" t="s">
        <v>78</v>
      </c>
      <c r="K34" s="4">
        <v>157295</v>
      </c>
      <c r="L34" s="4">
        <f t="shared" si="1"/>
        <v>0</v>
      </c>
      <c r="M34" s="4"/>
      <c r="N34" s="4"/>
      <c r="O34" s="4">
        <f t="shared" si="2"/>
        <v>0</v>
      </c>
      <c r="P34" s="4"/>
      <c r="Q34" s="4"/>
      <c r="R34" s="4">
        <f t="shared" si="3"/>
        <v>0</v>
      </c>
      <c r="S34" s="4"/>
      <c r="T34" s="4"/>
      <c r="U34" s="4">
        <f t="shared" si="4"/>
        <v>0</v>
      </c>
      <c r="V34" s="4"/>
      <c r="W34" s="4"/>
      <c r="X34" s="4">
        <f t="shared" si="5"/>
        <v>0</v>
      </c>
      <c r="Y34" s="4"/>
      <c r="Z34" s="4"/>
      <c r="AA34" s="4">
        <f>C34+I34-L34-O34-U34-X34</f>
        <v>81595</v>
      </c>
      <c r="AB34" s="7"/>
    </row>
    <row r="35" spans="1:28" ht="15.75" x14ac:dyDescent="0.25">
      <c r="A35" s="14">
        <v>45153</v>
      </c>
      <c r="B35" s="11" t="s">
        <v>70</v>
      </c>
      <c r="C35" s="15">
        <v>9000000</v>
      </c>
      <c r="D35" s="11" t="s">
        <v>52</v>
      </c>
      <c r="E35" s="15" t="s">
        <v>79</v>
      </c>
      <c r="F35" s="15">
        <v>200</v>
      </c>
      <c r="G35" s="15" t="s">
        <v>77</v>
      </c>
      <c r="H35" s="15"/>
      <c r="I35" s="19">
        <f t="shared" si="0"/>
        <v>0</v>
      </c>
      <c r="J35" s="20" t="s">
        <v>28</v>
      </c>
      <c r="K35" s="4"/>
      <c r="L35" s="4">
        <f t="shared" si="1"/>
        <v>0</v>
      </c>
      <c r="M35" s="4"/>
      <c r="N35" s="4"/>
      <c r="O35" s="4">
        <f t="shared" si="2"/>
        <v>0</v>
      </c>
      <c r="P35" s="4"/>
      <c r="Q35" s="4"/>
      <c r="R35" s="4">
        <f t="shared" si="3"/>
        <v>0</v>
      </c>
      <c r="S35" s="4"/>
      <c r="T35" s="4"/>
      <c r="U35" s="4">
        <f t="shared" si="4"/>
        <v>0</v>
      </c>
      <c r="V35" s="4"/>
      <c r="W35" s="4"/>
      <c r="X35" s="4">
        <f t="shared" si="5"/>
        <v>0</v>
      </c>
      <c r="Y35" s="4"/>
      <c r="Z35" s="4"/>
      <c r="AA35" s="4">
        <f>C35+I35-L35-O35-U35-X35</f>
        <v>9000000</v>
      </c>
      <c r="AB35" s="7"/>
    </row>
    <row r="36" spans="1:28" ht="15.75" x14ac:dyDescent="0.25">
      <c r="A36" s="14">
        <v>45154</v>
      </c>
      <c r="B36" s="11" t="s">
        <v>73</v>
      </c>
      <c r="C36" s="11">
        <v>950000</v>
      </c>
      <c r="D36" s="11" t="s">
        <v>46</v>
      </c>
      <c r="E36" s="11" t="s">
        <v>82</v>
      </c>
      <c r="F36" s="11">
        <v>500</v>
      </c>
      <c r="G36" s="15" t="s">
        <v>34</v>
      </c>
      <c r="H36" s="11"/>
      <c r="I36" s="19">
        <f t="shared" si="0"/>
        <v>0</v>
      </c>
      <c r="J36" s="12" t="s">
        <v>312</v>
      </c>
      <c r="K36" s="4" t="s">
        <v>83</v>
      </c>
      <c r="L36" s="4">
        <f t="shared" si="1"/>
        <v>0</v>
      </c>
      <c r="M36" s="4"/>
      <c r="N36" s="4"/>
      <c r="O36" s="4">
        <f t="shared" si="2"/>
        <v>950000</v>
      </c>
      <c r="P36" s="4">
        <v>950000</v>
      </c>
      <c r="Q36" s="4"/>
      <c r="R36" s="4">
        <f t="shared" si="3"/>
        <v>0</v>
      </c>
      <c r="S36" s="4"/>
      <c r="T36" s="4"/>
      <c r="U36" s="4">
        <f t="shared" si="4"/>
        <v>0</v>
      </c>
      <c r="V36" s="4"/>
      <c r="W36" s="4"/>
      <c r="X36" s="4">
        <f t="shared" si="5"/>
        <v>0</v>
      </c>
      <c r="Y36" s="4"/>
      <c r="Z36" s="4"/>
      <c r="AA36" s="4">
        <f>C36+I36-L36-O36-U36-X36</f>
        <v>0</v>
      </c>
      <c r="AB36" s="7">
        <v>45322</v>
      </c>
    </row>
    <row r="37" spans="1:28" ht="15.75" x14ac:dyDescent="0.25">
      <c r="A37" s="14"/>
      <c r="B37" s="15" t="s">
        <v>84</v>
      </c>
      <c r="C37" s="15">
        <v>-240000</v>
      </c>
      <c r="D37" s="11" t="s">
        <v>46</v>
      </c>
      <c r="E37" s="15" t="s">
        <v>85</v>
      </c>
      <c r="F37" s="15">
        <v>307.39999999999998</v>
      </c>
      <c r="G37" s="15" t="s">
        <v>39</v>
      </c>
      <c r="H37" s="15"/>
      <c r="I37" s="15">
        <v>0</v>
      </c>
      <c r="J37" s="17" t="s">
        <v>49</v>
      </c>
      <c r="K37" s="4"/>
      <c r="L37" s="4">
        <f t="shared" si="1"/>
        <v>0</v>
      </c>
      <c r="M37" s="4"/>
      <c r="N37" s="4"/>
      <c r="O37" s="4">
        <f t="shared" si="2"/>
        <v>0</v>
      </c>
      <c r="P37" s="4"/>
      <c r="Q37" s="4"/>
      <c r="R37" s="4">
        <f t="shared" si="3"/>
        <v>0</v>
      </c>
      <c r="S37" s="4"/>
      <c r="T37" s="4"/>
      <c r="U37" s="4">
        <f t="shared" si="4"/>
        <v>0</v>
      </c>
      <c r="V37" s="4"/>
      <c r="W37" s="4"/>
      <c r="X37" s="4">
        <f t="shared" si="5"/>
        <v>0</v>
      </c>
      <c r="Y37" s="4"/>
      <c r="Z37" s="4"/>
      <c r="AA37" s="4">
        <f>C37+I37-L37-O37-U37-X37</f>
        <v>-240000</v>
      </c>
      <c r="AB37" s="7"/>
    </row>
    <row r="38" spans="1:28" ht="15.75" x14ac:dyDescent="0.25">
      <c r="A38" s="10">
        <v>45173</v>
      </c>
      <c r="B38" s="11" t="s">
        <v>86</v>
      </c>
      <c r="C38" s="11">
        <v>30000</v>
      </c>
      <c r="D38" s="11" t="s">
        <v>46</v>
      </c>
      <c r="E38" s="11" t="s">
        <v>87</v>
      </c>
      <c r="F38" s="11">
        <v>30000</v>
      </c>
      <c r="G38" s="11" t="s">
        <v>34</v>
      </c>
      <c r="H38" s="11"/>
      <c r="I38" s="4">
        <f t="shared" ref="I38:I55" si="6">F38*H38</f>
        <v>0</v>
      </c>
      <c r="J38" s="6" t="s">
        <v>24</v>
      </c>
      <c r="K38" s="4"/>
      <c r="L38" s="4">
        <f t="shared" si="1"/>
        <v>0</v>
      </c>
      <c r="M38" s="4"/>
      <c r="N38" s="4"/>
      <c r="O38" s="4">
        <f t="shared" si="2"/>
        <v>0</v>
      </c>
      <c r="P38" s="4"/>
      <c r="Q38" s="4"/>
      <c r="R38" s="4">
        <f t="shared" si="3"/>
        <v>0</v>
      </c>
      <c r="S38" s="4"/>
      <c r="T38" s="4"/>
      <c r="U38" s="4">
        <f t="shared" si="4"/>
        <v>0</v>
      </c>
      <c r="V38" s="4"/>
      <c r="W38" s="4"/>
      <c r="X38" s="4">
        <f t="shared" si="5"/>
        <v>0</v>
      </c>
      <c r="Y38" s="4"/>
      <c r="Z38" s="4"/>
      <c r="AA38" s="4">
        <f>C38+I38-L38-O38-U38-X38</f>
        <v>30000</v>
      </c>
      <c r="AB38" s="7"/>
    </row>
    <row r="39" spans="1:28" ht="15.75" x14ac:dyDescent="0.25">
      <c r="A39" s="10"/>
      <c r="B39" s="11" t="s">
        <v>88</v>
      </c>
      <c r="C39" s="11">
        <v>-312000</v>
      </c>
      <c r="D39" s="11" t="s">
        <v>46</v>
      </c>
      <c r="E39" s="11" t="s">
        <v>89</v>
      </c>
      <c r="F39" s="11">
        <v>29.2</v>
      </c>
      <c r="G39" s="11" t="s">
        <v>39</v>
      </c>
      <c r="H39" s="11"/>
      <c r="I39" s="4">
        <f t="shared" si="6"/>
        <v>0</v>
      </c>
      <c r="J39" s="17" t="s">
        <v>49</v>
      </c>
      <c r="K39" s="4"/>
      <c r="L39" s="4">
        <f t="shared" si="1"/>
        <v>0</v>
      </c>
      <c r="M39" s="4"/>
      <c r="N39" s="4"/>
      <c r="O39" s="4">
        <f t="shared" si="2"/>
        <v>0</v>
      </c>
      <c r="P39" s="4"/>
      <c r="Q39" s="4"/>
      <c r="R39" s="4">
        <f t="shared" si="3"/>
        <v>0</v>
      </c>
      <c r="S39" s="4"/>
      <c r="T39" s="4"/>
      <c r="U39" s="4">
        <f t="shared" si="4"/>
        <v>0</v>
      </c>
      <c r="V39" s="4"/>
      <c r="W39" s="4"/>
      <c r="X39" s="4">
        <f t="shared" si="5"/>
        <v>0</v>
      </c>
      <c r="Y39" s="4"/>
      <c r="Z39" s="4"/>
      <c r="AA39" s="4">
        <f>C39+I39-L39-O39-U39-X39</f>
        <v>-312000</v>
      </c>
      <c r="AB39" s="7"/>
    </row>
    <row r="40" spans="1:28" ht="15.75" x14ac:dyDescent="0.25">
      <c r="A40" s="10">
        <v>45187</v>
      </c>
      <c r="B40" s="15" t="s">
        <v>93</v>
      </c>
      <c r="C40" s="15">
        <v>0</v>
      </c>
      <c r="D40" s="15" t="s">
        <v>94</v>
      </c>
      <c r="E40" s="11" t="s">
        <v>95</v>
      </c>
      <c r="F40" s="15">
        <v>750</v>
      </c>
      <c r="G40" s="11" t="s">
        <v>34</v>
      </c>
      <c r="H40" s="15"/>
      <c r="I40" s="4">
        <f t="shared" si="6"/>
        <v>0</v>
      </c>
      <c r="J40" s="17" t="s">
        <v>49</v>
      </c>
      <c r="K40" s="4"/>
      <c r="L40" s="4">
        <f t="shared" si="1"/>
        <v>0</v>
      </c>
      <c r="M40" s="4"/>
      <c r="N40" s="4"/>
      <c r="O40" s="4">
        <f t="shared" si="2"/>
        <v>0</v>
      </c>
      <c r="P40" s="4"/>
      <c r="Q40" s="4"/>
      <c r="R40" s="4">
        <f t="shared" si="3"/>
        <v>0</v>
      </c>
      <c r="S40" s="4"/>
      <c r="T40" s="4"/>
      <c r="U40" s="4">
        <f t="shared" si="4"/>
        <v>0</v>
      </c>
      <c r="V40" s="4"/>
      <c r="W40" s="4"/>
      <c r="X40" s="4">
        <f t="shared" si="5"/>
        <v>0</v>
      </c>
      <c r="Y40" s="4"/>
      <c r="Z40" s="4"/>
      <c r="AA40" s="4">
        <f>C40+I40-L40-O40-U40-X40</f>
        <v>0</v>
      </c>
      <c r="AB40" s="7"/>
    </row>
    <row r="41" spans="1:28" ht="15.75" x14ac:dyDescent="0.25">
      <c r="A41" s="14">
        <v>45188</v>
      </c>
      <c r="B41" s="11" t="s">
        <v>96</v>
      </c>
      <c r="C41" s="15">
        <v>327250</v>
      </c>
      <c r="D41" s="11" t="s">
        <v>46</v>
      </c>
      <c r="E41" s="15" t="s">
        <v>61</v>
      </c>
      <c r="F41" s="15">
        <v>1125</v>
      </c>
      <c r="G41" s="11" t="s">
        <v>34</v>
      </c>
      <c r="H41" s="15"/>
      <c r="I41" s="4">
        <f t="shared" si="6"/>
        <v>0</v>
      </c>
      <c r="J41" s="6" t="s">
        <v>78</v>
      </c>
      <c r="K41" s="4" t="s">
        <v>932</v>
      </c>
      <c r="L41" s="4">
        <f t="shared" si="1"/>
        <v>0</v>
      </c>
      <c r="M41" s="4"/>
      <c r="N41" s="4"/>
      <c r="O41" s="4">
        <f t="shared" si="2"/>
        <v>0</v>
      </c>
      <c r="P41" s="4"/>
      <c r="Q41" s="4"/>
      <c r="R41" s="4">
        <f t="shared" si="3"/>
        <v>0</v>
      </c>
      <c r="S41" s="4"/>
      <c r="T41" s="4"/>
      <c r="U41" s="4">
        <f t="shared" si="4"/>
        <v>0</v>
      </c>
      <c r="V41" s="4"/>
      <c r="W41" s="4"/>
      <c r="X41" s="4">
        <f t="shared" si="5"/>
        <v>0</v>
      </c>
      <c r="Y41" s="4"/>
      <c r="Z41" s="4"/>
      <c r="AA41" s="4">
        <f>C41+I41-L41-O41-U41-X41</f>
        <v>327250</v>
      </c>
      <c r="AB41" s="7"/>
    </row>
    <row r="42" spans="1:28" ht="15.75" x14ac:dyDescent="0.25">
      <c r="A42" s="14">
        <v>45188</v>
      </c>
      <c r="B42" s="15" t="s">
        <v>73</v>
      </c>
      <c r="C42" s="11">
        <v>1350000</v>
      </c>
      <c r="D42" s="15" t="s">
        <v>52</v>
      </c>
      <c r="E42" s="11" t="s">
        <v>58</v>
      </c>
      <c r="F42" s="11">
        <v>600</v>
      </c>
      <c r="G42" s="11" t="s">
        <v>34</v>
      </c>
      <c r="H42" s="11"/>
      <c r="I42" s="4">
        <f t="shared" si="6"/>
        <v>0</v>
      </c>
      <c r="J42" s="9" t="s">
        <v>28</v>
      </c>
      <c r="K42" s="4" t="s">
        <v>97</v>
      </c>
      <c r="L42" s="4">
        <f t="shared" si="1"/>
        <v>0</v>
      </c>
      <c r="M42" s="4"/>
      <c r="N42" s="4"/>
      <c r="O42" s="4">
        <f t="shared" si="2"/>
        <v>0</v>
      </c>
      <c r="P42" s="4"/>
      <c r="Q42" s="4"/>
      <c r="R42" s="4">
        <f t="shared" si="3"/>
        <v>0</v>
      </c>
      <c r="S42" s="4"/>
      <c r="T42" s="4"/>
      <c r="U42" s="4">
        <f t="shared" si="4"/>
        <v>0</v>
      </c>
      <c r="V42" s="4"/>
      <c r="W42" s="4"/>
      <c r="X42" s="4">
        <f t="shared" si="5"/>
        <v>0</v>
      </c>
      <c r="Y42" s="4"/>
      <c r="Z42" s="4"/>
      <c r="AA42" s="4">
        <f>C42+I42-L42-O42-U42-X42</f>
        <v>1350000</v>
      </c>
      <c r="AB42" s="7"/>
    </row>
    <row r="43" spans="1:28" ht="15.75" x14ac:dyDescent="0.25">
      <c r="A43" s="14">
        <v>45190</v>
      </c>
      <c r="B43" s="11" t="s">
        <v>98</v>
      </c>
      <c r="C43" s="11">
        <v>8738000</v>
      </c>
      <c r="D43" s="11" t="s">
        <v>52</v>
      </c>
      <c r="E43" s="11" t="s">
        <v>58</v>
      </c>
      <c r="F43" s="11">
        <v>10400</v>
      </c>
      <c r="G43" s="11" t="s">
        <v>34</v>
      </c>
      <c r="H43" s="11"/>
      <c r="I43" s="4">
        <f t="shared" si="6"/>
        <v>0</v>
      </c>
      <c r="J43" s="12" t="s">
        <v>324</v>
      </c>
      <c r="K43" s="4"/>
      <c r="L43" s="4">
        <f t="shared" si="1"/>
        <v>8738000</v>
      </c>
      <c r="M43" s="4">
        <v>8738000</v>
      </c>
      <c r="N43" s="4"/>
      <c r="O43" s="4">
        <f t="shared" si="2"/>
        <v>0</v>
      </c>
      <c r="P43" s="4"/>
      <c r="Q43" s="4"/>
      <c r="R43" s="4">
        <f t="shared" si="3"/>
        <v>0</v>
      </c>
      <c r="S43" s="4"/>
      <c r="T43" s="4"/>
      <c r="U43" s="4">
        <f t="shared" si="4"/>
        <v>0</v>
      </c>
      <c r="V43" s="4"/>
      <c r="W43" s="4"/>
      <c r="X43" s="4">
        <f t="shared" si="5"/>
        <v>0</v>
      </c>
      <c r="Y43" s="4"/>
      <c r="Z43" s="4"/>
      <c r="AA43" s="4">
        <f>C43+I43-L43-O43-U43-X43</f>
        <v>0</v>
      </c>
      <c r="AB43" s="7">
        <v>45294</v>
      </c>
    </row>
    <row r="44" spans="1:28" ht="15.75" x14ac:dyDescent="0.25">
      <c r="A44" s="14">
        <v>45209</v>
      </c>
      <c r="B44" s="15" t="s">
        <v>98</v>
      </c>
      <c r="C44" s="11">
        <v>840000</v>
      </c>
      <c r="D44" s="15" t="s">
        <v>52</v>
      </c>
      <c r="E44" s="11" t="s">
        <v>58</v>
      </c>
      <c r="F44" s="11">
        <v>4000</v>
      </c>
      <c r="G44" s="11" t="s">
        <v>34</v>
      </c>
      <c r="H44" s="11"/>
      <c r="I44" s="4">
        <f t="shared" si="6"/>
        <v>0</v>
      </c>
      <c r="J44" s="12" t="s">
        <v>324</v>
      </c>
      <c r="K44" s="4"/>
      <c r="L44" s="4">
        <f t="shared" si="1"/>
        <v>840000</v>
      </c>
      <c r="M44" s="4">
        <v>840000</v>
      </c>
      <c r="N44" s="4"/>
      <c r="O44" s="4">
        <f t="shared" si="2"/>
        <v>0</v>
      </c>
      <c r="P44" s="4"/>
      <c r="Q44" s="4"/>
      <c r="R44" s="4">
        <f t="shared" si="3"/>
        <v>0</v>
      </c>
      <c r="S44" s="4"/>
      <c r="T44" s="4"/>
      <c r="U44" s="4">
        <f t="shared" si="4"/>
        <v>0</v>
      </c>
      <c r="V44" s="4"/>
      <c r="W44" s="4"/>
      <c r="X44" s="4">
        <f t="shared" si="5"/>
        <v>0</v>
      </c>
      <c r="Y44" s="4"/>
      <c r="Z44" s="4"/>
      <c r="AA44" s="4">
        <f>C44+I44-L44-O44-U44-X44</f>
        <v>0</v>
      </c>
      <c r="AB44" s="7">
        <v>45294</v>
      </c>
    </row>
    <row r="45" spans="1:28" ht="15.75" x14ac:dyDescent="0.25">
      <c r="A45" s="10">
        <v>45211</v>
      </c>
      <c r="B45" s="11" t="s">
        <v>110</v>
      </c>
      <c r="C45" s="11">
        <v>1262500</v>
      </c>
      <c r="D45" s="11" t="s">
        <v>46</v>
      </c>
      <c r="E45" s="11" t="s">
        <v>42</v>
      </c>
      <c r="F45" s="11">
        <v>500</v>
      </c>
      <c r="G45" s="15" t="s">
        <v>34</v>
      </c>
      <c r="H45" s="11"/>
      <c r="I45" s="4">
        <f t="shared" si="6"/>
        <v>0</v>
      </c>
      <c r="J45" s="6" t="s">
        <v>78</v>
      </c>
      <c r="K45" s="4"/>
      <c r="L45" s="4">
        <f t="shared" ref="L45:L65" si="7">M45+N45</f>
        <v>0</v>
      </c>
      <c r="M45" s="4"/>
      <c r="N45" s="4"/>
      <c r="O45" s="4">
        <f t="shared" ref="O45:O65" si="8">P45+Q45</f>
        <v>0</v>
      </c>
      <c r="P45" s="4"/>
      <c r="Q45" s="4"/>
      <c r="R45" s="4">
        <f t="shared" ref="R45:R65" si="9">S45+T45</f>
        <v>0</v>
      </c>
      <c r="S45" s="4"/>
      <c r="T45" s="4"/>
      <c r="U45" s="4">
        <f t="shared" ref="U45:U65" si="10">V45+W45</f>
        <v>0</v>
      </c>
      <c r="V45" s="4"/>
      <c r="W45" s="4"/>
      <c r="X45" s="4">
        <f t="shared" ref="X45:X65" si="11">Y45+Z45</f>
        <v>0</v>
      </c>
      <c r="Y45" s="4"/>
      <c r="Z45" s="4"/>
      <c r="AA45" s="4">
        <f>C45+I45-L45-O45-U45-X45</f>
        <v>1262500</v>
      </c>
      <c r="AB45" s="7"/>
    </row>
    <row r="46" spans="1:28" ht="15.75" x14ac:dyDescent="0.25">
      <c r="A46" s="10">
        <v>45211</v>
      </c>
      <c r="B46" s="15" t="s">
        <v>110</v>
      </c>
      <c r="C46" s="11">
        <v>2076000</v>
      </c>
      <c r="D46" s="11" t="s">
        <v>46</v>
      </c>
      <c r="E46" s="15" t="s">
        <v>106</v>
      </c>
      <c r="F46" s="11">
        <v>34.6</v>
      </c>
      <c r="G46" s="11" t="s">
        <v>39</v>
      </c>
      <c r="H46" s="11"/>
      <c r="I46" s="4">
        <f t="shared" si="6"/>
        <v>0</v>
      </c>
      <c r="J46" s="9" t="s">
        <v>28</v>
      </c>
      <c r="K46" s="4"/>
      <c r="L46" s="4">
        <f t="shared" si="7"/>
        <v>0</v>
      </c>
      <c r="M46" s="4"/>
      <c r="N46" s="4"/>
      <c r="O46" s="4">
        <f t="shared" si="8"/>
        <v>0</v>
      </c>
      <c r="P46" s="4"/>
      <c r="Q46" s="4"/>
      <c r="R46" s="4">
        <f t="shared" si="9"/>
        <v>0</v>
      </c>
      <c r="S46" s="4"/>
      <c r="T46" s="4"/>
      <c r="U46" s="4">
        <f t="shared" si="10"/>
        <v>0</v>
      </c>
      <c r="V46" s="4"/>
      <c r="W46" s="4"/>
      <c r="X46" s="4">
        <f t="shared" si="11"/>
        <v>0</v>
      </c>
      <c r="Y46" s="4"/>
      <c r="Z46" s="4"/>
      <c r="AA46" s="4">
        <f>C46+I46-L46-O46-U46-X46</f>
        <v>2076000</v>
      </c>
      <c r="AB46" s="7"/>
    </row>
    <row r="47" spans="1:28" ht="15.75" x14ac:dyDescent="0.25">
      <c r="A47" s="14">
        <v>45212</v>
      </c>
      <c r="B47" s="15" t="s">
        <v>111</v>
      </c>
      <c r="C47" s="11">
        <v>2000000</v>
      </c>
      <c r="D47" s="15" t="s">
        <v>46</v>
      </c>
      <c r="E47" s="11" t="s">
        <v>112</v>
      </c>
      <c r="F47" s="11">
        <v>14</v>
      </c>
      <c r="G47" s="11" t="s">
        <v>48</v>
      </c>
      <c r="H47" s="11"/>
      <c r="I47" s="4">
        <f t="shared" si="6"/>
        <v>0</v>
      </c>
      <c r="J47" s="6" t="s">
        <v>78</v>
      </c>
      <c r="K47" s="4" t="s">
        <v>113</v>
      </c>
      <c r="L47" s="4">
        <f t="shared" si="7"/>
        <v>0</v>
      </c>
      <c r="M47" s="4"/>
      <c r="N47" s="4"/>
      <c r="O47" s="4">
        <f t="shared" si="8"/>
        <v>0</v>
      </c>
      <c r="P47" s="4"/>
      <c r="Q47" s="4"/>
      <c r="R47" s="4">
        <f t="shared" si="9"/>
        <v>0</v>
      </c>
      <c r="S47" s="4"/>
      <c r="T47" s="4"/>
      <c r="U47" s="4">
        <f t="shared" si="10"/>
        <v>0</v>
      </c>
      <c r="V47" s="4"/>
      <c r="W47" s="4"/>
      <c r="X47" s="4">
        <f t="shared" si="11"/>
        <v>0</v>
      </c>
      <c r="Y47" s="4"/>
      <c r="Z47" s="4"/>
      <c r="AA47" s="4">
        <f>C47+I47-L47-O47-U47-X47</f>
        <v>2000000</v>
      </c>
      <c r="AB47" s="7"/>
    </row>
    <row r="48" spans="1:28" ht="15.75" x14ac:dyDescent="0.25">
      <c r="A48" s="14">
        <v>45212</v>
      </c>
      <c r="B48" s="4" t="s">
        <v>25</v>
      </c>
      <c r="C48" s="11">
        <v>0</v>
      </c>
      <c r="D48" s="11" t="s">
        <v>46</v>
      </c>
      <c r="E48" s="11" t="s">
        <v>114</v>
      </c>
      <c r="F48" s="11">
        <v>50</v>
      </c>
      <c r="G48" s="11" t="s">
        <v>27</v>
      </c>
      <c r="H48" s="11"/>
      <c r="I48" s="4">
        <f t="shared" si="6"/>
        <v>0</v>
      </c>
      <c r="J48" s="9" t="s">
        <v>28</v>
      </c>
      <c r="K48" s="4"/>
      <c r="L48" s="4">
        <f t="shared" si="7"/>
        <v>0</v>
      </c>
      <c r="M48" s="4"/>
      <c r="N48" s="4"/>
      <c r="O48" s="4">
        <f t="shared" si="8"/>
        <v>0</v>
      </c>
      <c r="P48" s="4"/>
      <c r="Q48" s="4"/>
      <c r="R48" s="4">
        <f t="shared" si="9"/>
        <v>0</v>
      </c>
      <c r="S48" s="4"/>
      <c r="T48" s="4"/>
      <c r="U48" s="4">
        <f t="shared" si="10"/>
        <v>0</v>
      </c>
      <c r="V48" s="4"/>
      <c r="W48" s="4"/>
      <c r="X48" s="4">
        <f t="shared" si="11"/>
        <v>0</v>
      </c>
      <c r="Y48" s="4"/>
      <c r="Z48" s="4"/>
      <c r="AA48" s="4">
        <f>C48+I48-L48-O48-U48-X48</f>
        <v>0</v>
      </c>
      <c r="AB48" s="7"/>
    </row>
    <row r="49" spans="1:28" ht="15.75" x14ac:dyDescent="0.25">
      <c r="A49" s="10">
        <v>45213</v>
      </c>
      <c r="B49" s="11" t="s">
        <v>116</v>
      </c>
      <c r="C49" s="15">
        <v>456900</v>
      </c>
      <c r="D49" s="11" t="s">
        <v>46</v>
      </c>
      <c r="E49" s="15" t="s">
        <v>117</v>
      </c>
      <c r="F49" s="15">
        <v>2</v>
      </c>
      <c r="G49" s="15" t="s">
        <v>23</v>
      </c>
      <c r="H49" s="15"/>
      <c r="I49" s="4">
        <f t="shared" si="6"/>
        <v>0</v>
      </c>
      <c r="J49" s="12" t="s">
        <v>324</v>
      </c>
      <c r="K49" s="4"/>
      <c r="L49" s="4">
        <f t="shared" si="7"/>
        <v>456900</v>
      </c>
      <c r="M49" s="4">
        <v>456900</v>
      </c>
      <c r="N49" s="4"/>
      <c r="O49" s="4">
        <f t="shared" si="8"/>
        <v>0</v>
      </c>
      <c r="P49" s="4"/>
      <c r="Q49" s="4"/>
      <c r="R49" s="4">
        <f t="shared" si="9"/>
        <v>0</v>
      </c>
      <c r="S49" s="4"/>
      <c r="T49" s="4"/>
      <c r="U49" s="4">
        <f t="shared" si="10"/>
        <v>0</v>
      </c>
      <c r="V49" s="4"/>
      <c r="W49" s="4"/>
      <c r="X49" s="4">
        <f t="shared" si="11"/>
        <v>0</v>
      </c>
      <c r="Y49" s="4"/>
      <c r="Z49" s="4"/>
      <c r="AA49" s="4">
        <f>C49+I49-L49-O49-U49-X49</f>
        <v>0</v>
      </c>
      <c r="AB49" s="7">
        <v>45304</v>
      </c>
    </row>
    <row r="50" spans="1:28" ht="15.75" x14ac:dyDescent="0.25">
      <c r="A50" s="14">
        <v>45215</v>
      </c>
      <c r="B50" s="15" t="s">
        <v>118</v>
      </c>
      <c r="C50" s="11">
        <v>772800</v>
      </c>
      <c r="D50" s="15" t="s">
        <v>46</v>
      </c>
      <c r="E50" s="15" t="s">
        <v>58</v>
      </c>
      <c r="F50" s="11">
        <v>1000</v>
      </c>
      <c r="G50" s="15" t="s">
        <v>34</v>
      </c>
      <c r="H50" s="11"/>
      <c r="I50" s="4">
        <f t="shared" si="6"/>
        <v>0</v>
      </c>
      <c r="J50" s="12" t="s">
        <v>312</v>
      </c>
      <c r="K50" s="4" t="s">
        <v>119</v>
      </c>
      <c r="L50" s="4">
        <f t="shared" si="7"/>
        <v>0</v>
      </c>
      <c r="M50" s="4"/>
      <c r="N50" s="4"/>
      <c r="O50" s="4">
        <f t="shared" si="8"/>
        <v>772800</v>
      </c>
      <c r="P50" s="4">
        <v>772800</v>
      </c>
      <c r="Q50" s="4"/>
      <c r="R50" s="4">
        <f t="shared" si="9"/>
        <v>0</v>
      </c>
      <c r="S50" s="4"/>
      <c r="T50" s="4"/>
      <c r="U50" s="4">
        <f t="shared" si="10"/>
        <v>0</v>
      </c>
      <c r="V50" s="4"/>
      <c r="W50" s="4"/>
      <c r="X50" s="4">
        <f t="shared" si="11"/>
        <v>0</v>
      </c>
      <c r="Y50" s="4"/>
      <c r="Z50" s="4"/>
      <c r="AA50" s="4">
        <f>C50+I50-L50-O50-U50-X50</f>
        <v>0</v>
      </c>
      <c r="AB50" s="7">
        <v>45299</v>
      </c>
    </row>
    <row r="51" spans="1:28" ht="15.75" x14ac:dyDescent="0.25">
      <c r="A51" s="14">
        <v>45215</v>
      </c>
      <c r="B51" s="15" t="s">
        <v>118</v>
      </c>
      <c r="C51" s="11">
        <v>1470000</v>
      </c>
      <c r="D51" s="15" t="s">
        <v>46</v>
      </c>
      <c r="E51" s="11" t="s">
        <v>120</v>
      </c>
      <c r="F51" s="11">
        <v>24.5</v>
      </c>
      <c r="G51" s="15" t="s">
        <v>39</v>
      </c>
      <c r="H51" s="11"/>
      <c r="I51" s="4">
        <f t="shared" si="6"/>
        <v>0</v>
      </c>
      <c r="J51" s="12" t="s">
        <v>312</v>
      </c>
      <c r="K51" s="4" t="s">
        <v>119</v>
      </c>
      <c r="L51" s="4">
        <f t="shared" si="7"/>
        <v>0</v>
      </c>
      <c r="M51" s="4"/>
      <c r="N51" s="4"/>
      <c r="O51" s="4">
        <f t="shared" si="8"/>
        <v>1470000</v>
      </c>
      <c r="P51" s="4">
        <v>1470000</v>
      </c>
      <c r="Q51" s="4"/>
      <c r="R51" s="4">
        <f t="shared" si="9"/>
        <v>0</v>
      </c>
      <c r="S51" s="4"/>
      <c r="T51" s="4"/>
      <c r="U51" s="4">
        <f t="shared" si="10"/>
        <v>0</v>
      </c>
      <c r="V51" s="4"/>
      <c r="W51" s="4"/>
      <c r="X51" s="4">
        <f t="shared" si="11"/>
        <v>0</v>
      </c>
      <c r="Y51" s="4"/>
      <c r="Z51" s="4"/>
      <c r="AA51" s="4">
        <f>C51+I51-L51-O51-U51-X51</f>
        <v>0</v>
      </c>
      <c r="AB51" s="7">
        <v>45299</v>
      </c>
    </row>
    <row r="52" spans="1:28" ht="15.75" x14ac:dyDescent="0.25">
      <c r="A52" s="14">
        <v>45217</v>
      </c>
      <c r="B52" s="11" t="s">
        <v>93</v>
      </c>
      <c r="C52" s="11">
        <v>-55000</v>
      </c>
      <c r="D52" s="11" t="s">
        <v>52</v>
      </c>
      <c r="E52" s="11" t="s">
        <v>108</v>
      </c>
      <c r="F52" s="11">
        <v>1000</v>
      </c>
      <c r="G52" s="11" t="s">
        <v>34</v>
      </c>
      <c r="H52" s="11"/>
      <c r="I52" s="4">
        <f t="shared" si="6"/>
        <v>0</v>
      </c>
      <c r="J52" s="17" t="s">
        <v>49</v>
      </c>
      <c r="K52" s="4"/>
      <c r="L52" s="4">
        <f t="shared" si="7"/>
        <v>0</v>
      </c>
      <c r="M52" s="4"/>
      <c r="N52" s="4"/>
      <c r="O52" s="4">
        <f t="shared" si="8"/>
        <v>0</v>
      </c>
      <c r="P52" s="4"/>
      <c r="Q52" s="4"/>
      <c r="R52" s="4">
        <f t="shared" si="9"/>
        <v>0</v>
      </c>
      <c r="S52" s="4"/>
      <c r="T52" s="4"/>
      <c r="U52" s="4">
        <f t="shared" si="10"/>
        <v>0</v>
      </c>
      <c r="V52" s="4"/>
      <c r="W52" s="4"/>
      <c r="X52" s="4">
        <f t="shared" si="11"/>
        <v>0</v>
      </c>
      <c r="Y52" s="4"/>
      <c r="Z52" s="4"/>
      <c r="AA52" s="4">
        <f>C52+I52-L52-O52-U52-X52</f>
        <v>-55000</v>
      </c>
      <c r="AB52" s="7"/>
    </row>
    <row r="53" spans="1:28" ht="15.75" x14ac:dyDescent="0.25">
      <c r="A53" s="14">
        <v>45219</v>
      </c>
      <c r="B53" s="11" t="s">
        <v>118</v>
      </c>
      <c r="C53" s="11">
        <v>2250000</v>
      </c>
      <c r="D53" s="11" t="s">
        <v>52</v>
      </c>
      <c r="E53" s="15" t="s">
        <v>58</v>
      </c>
      <c r="F53" s="15">
        <v>1000</v>
      </c>
      <c r="G53" s="15" t="s">
        <v>34</v>
      </c>
      <c r="H53" s="11"/>
      <c r="I53" s="4">
        <f t="shared" si="6"/>
        <v>0</v>
      </c>
      <c r="J53" s="12" t="s">
        <v>312</v>
      </c>
      <c r="K53" s="4" t="s">
        <v>119</v>
      </c>
      <c r="L53" s="4">
        <f t="shared" si="7"/>
        <v>0</v>
      </c>
      <c r="M53" s="4"/>
      <c r="N53" s="4"/>
      <c r="O53" s="4">
        <f t="shared" si="8"/>
        <v>2250000</v>
      </c>
      <c r="P53" s="4">
        <v>2250000</v>
      </c>
      <c r="Q53" s="4"/>
      <c r="R53" s="4">
        <f t="shared" si="9"/>
        <v>0</v>
      </c>
      <c r="S53" s="4"/>
      <c r="T53" s="4"/>
      <c r="U53" s="4">
        <f t="shared" si="10"/>
        <v>0</v>
      </c>
      <c r="V53" s="4"/>
      <c r="W53" s="4"/>
      <c r="X53" s="4">
        <f t="shared" si="11"/>
        <v>0</v>
      </c>
      <c r="Y53" s="4"/>
      <c r="Z53" s="4"/>
      <c r="AA53" s="4">
        <f>C53+I53-L53-O53-U53-X53</f>
        <v>0</v>
      </c>
      <c r="AB53" s="7">
        <v>45299</v>
      </c>
    </row>
    <row r="54" spans="1:28" ht="15.75" x14ac:dyDescent="0.25">
      <c r="A54" s="14">
        <v>45219</v>
      </c>
      <c r="B54" s="11" t="s">
        <v>118</v>
      </c>
      <c r="C54" s="11">
        <v>450000</v>
      </c>
      <c r="D54" s="11" t="s">
        <v>52</v>
      </c>
      <c r="E54" s="11" t="s">
        <v>42</v>
      </c>
      <c r="F54" s="11">
        <v>100</v>
      </c>
      <c r="G54" s="15" t="s">
        <v>34</v>
      </c>
      <c r="H54" s="11"/>
      <c r="I54" s="4">
        <f t="shared" si="6"/>
        <v>0</v>
      </c>
      <c r="J54" s="12" t="s">
        <v>312</v>
      </c>
      <c r="K54" s="4" t="s">
        <v>119</v>
      </c>
      <c r="L54" s="4">
        <f t="shared" si="7"/>
        <v>0</v>
      </c>
      <c r="M54" s="4"/>
      <c r="N54" s="4"/>
      <c r="O54" s="4">
        <f t="shared" si="8"/>
        <v>450000</v>
      </c>
      <c r="P54" s="4">
        <v>450000</v>
      </c>
      <c r="Q54" s="4"/>
      <c r="R54" s="4">
        <f t="shared" si="9"/>
        <v>0</v>
      </c>
      <c r="S54" s="4"/>
      <c r="T54" s="4"/>
      <c r="U54" s="4">
        <f t="shared" si="10"/>
        <v>0</v>
      </c>
      <c r="V54" s="4"/>
      <c r="W54" s="4"/>
      <c r="X54" s="4">
        <f t="shared" si="11"/>
        <v>0</v>
      </c>
      <c r="Y54" s="4"/>
      <c r="Z54" s="4"/>
      <c r="AA54" s="4">
        <f>C54+I54-L54-O54-U54-X54</f>
        <v>0</v>
      </c>
      <c r="AB54" s="7">
        <v>45299</v>
      </c>
    </row>
    <row r="55" spans="1:28" ht="15.75" x14ac:dyDescent="0.25">
      <c r="A55" s="14">
        <v>45220</v>
      </c>
      <c r="B55" s="15" t="s">
        <v>98</v>
      </c>
      <c r="C55" s="15">
        <v>1128000</v>
      </c>
      <c r="D55" s="15" t="s">
        <v>52</v>
      </c>
      <c r="E55" s="15" t="s">
        <v>124</v>
      </c>
      <c r="F55" s="15">
        <v>0.94</v>
      </c>
      <c r="G55" s="15" t="s">
        <v>125</v>
      </c>
      <c r="H55" s="15"/>
      <c r="I55" s="4">
        <f t="shared" si="6"/>
        <v>0</v>
      </c>
      <c r="J55" s="12" t="s">
        <v>324</v>
      </c>
      <c r="K55" s="4"/>
      <c r="L55" s="4">
        <f t="shared" si="7"/>
        <v>1128000</v>
      </c>
      <c r="M55" s="4">
        <v>1128000</v>
      </c>
      <c r="N55" s="4"/>
      <c r="O55" s="4">
        <f t="shared" si="8"/>
        <v>0</v>
      </c>
      <c r="P55" s="4"/>
      <c r="Q55" s="4"/>
      <c r="R55" s="4">
        <f t="shared" si="9"/>
        <v>0</v>
      </c>
      <c r="S55" s="4"/>
      <c r="T55" s="4"/>
      <c r="U55" s="4">
        <f t="shared" si="10"/>
        <v>0</v>
      </c>
      <c r="V55" s="4"/>
      <c r="W55" s="4"/>
      <c r="X55" s="4">
        <f t="shared" si="11"/>
        <v>0</v>
      </c>
      <c r="Y55" s="4"/>
      <c r="Z55" s="4"/>
      <c r="AA55" s="4">
        <f>C55+I55-L55-O55-U55-X55</f>
        <v>0</v>
      </c>
      <c r="AB55" s="7">
        <v>45294</v>
      </c>
    </row>
    <row r="56" spans="1:28" ht="15.75" x14ac:dyDescent="0.25">
      <c r="A56" s="14">
        <v>45223</v>
      </c>
      <c r="B56" s="11" t="s">
        <v>110</v>
      </c>
      <c r="C56" s="11">
        <v>2560000</v>
      </c>
      <c r="D56" s="11" t="s">
        <v>46</v>
      </c>
      <c r="E56" s="11" t="s">
        <v>112</v>
      </c>
      <c r="F56" s="11">
        <v>8</v>
      </c>
      <c r="G56" s="11" t="s">
        <v>48</v>
      </c>
      <c r="H56" s="11"/>
      <c r="I56" s="4">
        <f t="shared" ref="I56:I78" si="12">F56*H56</f>
        <v>0</v>
      </c>
      <c r="J56" s="9" t="s">
        <v>28</v>
      </c>
      <c r="K56" s="4"/>
      <c r="L56" s="4">
        <f t="shared" si="7"/>
        <v>0</v>
      </c>
      <c r="M56" s="4"/>
      <c r="N56" s="4"/>
      <c r="O56" s="4">
        <f t="shared" si="8"/>
        <v>0</v>
      </c>
      <c r="P56" s="4"/>
      <c r="Q56" s="4"/>
      <c r="R56" s="4">
        <f t="shared" si="9"/>
        <v>0</v>
      </c>
      <c r="S56" s="4"/>
      <c r="T56" s="4"/>
      <c r="U56" s="4">
        <f t="shared" si="10"/>
        <v>0</v>
      </c>
      <c r="V56" s="4"/>
      <c r="W56" s="4"/>
      <c r="X56" s="4">
        <f t="shared" si="11"/>
        <v>0</v>
      </c>
      <c r="Y56" s="4"/>
      <c r="Z56" s="4"/>
      <c r="AA56" s="4">
        <f>C56+I56-L56-O56-U56-X56</f>
        <v>2560000</v>
      </c>
      <c r="AB56" s="7"/>
    </row>
    <row r="57" spans="1:28" ht="15.75" x14ac:dyDescent="0.25">
      <c r="A57" s="14">
        <v>45223</v>
      </c>
      <c r="B57" s="11" t="s">
        <v>110</v>
      </c>
      <c r="C57" s="11">
        <v>1980000</v>
      </c>
      <c r="D57" s="11" t="s">
        <v>46</v>
      </c>
      <c r="E57" s="11" t="s">
        <v>106</v>
      </c>
      <c r="F57" s="11">
        <v>33</v>
      </c>
      <c r="G57" s="11" t="s">
        <v>39</v>
      </c>
      <c r="H57" s="11"/>
      <c r="I57" s="4">
        <f t="shared" si="12"/>
        <v>0</v>
      </c>
      <c r="J57" s="9" t="s">
        <v>28</v>
      </c>
      <c r="K57" s="4"/>
      <c r="L57" s="4">
        <f t="shared" si="7"/>
        <v>0</v>
      </c>
      <c r="M57" s="4"/>
      <c r="N57" s="4"/>
      <c r="O57" s="4">
        <f t="shared" si="8"/>
        <v>0</v>
      </c>
      <c r="P57" s="4"/>
      <c r="Q57" s="4"/>
      <c r="R57" s="4">
        <f t="shared" si="9"/>
        <v>0</v>
      </c>
      <c r="S57" s="4"/>
      <c r="T57" s="4"/>
      <c r="U57" s="4">
        <f t="shared" si="10"/>
        <v>0</v>
      </c>
      <c r="V57" s="4"/>
      <c r="W57" s="4"/>
      <c r="X57" s="4">
        <f t="shared" si="11"/>
        <v>0</v>
      </c>
      <c r="Y57" s="4"/>
      <c r="Z57" s="4"/>
      <c r="AA57" s="4">
        <f>C57+I57-L57-O57-U57-X57</f>
        <v>1980000</v>
      </c>
      <c r="AB57" s="7"/>
    </row>
    <row r="58" spans="1:28" ht="15.75" x14ac:dyDescent="0.25">
      <c r="A58" s="14">
        <v>45223</v>
      </c>
      <c r="B58" s="11" t="s">
        <v>116</v>
      </c>
      <c r="C58" s="11">
        <v>720000</v>
      </c>
      <c r="D58" s="11" t="s">
        <v>46</v>
      </c>
      <c r="E58" s="11" t="s">
        <v>129</v>
      </c>
      <c r="F58" s="11">
        <v>12</v>
      </c>
      <c r="G58" s="11" t="s">
        <v>77</v>
      </c>
      <c r="H58" s="11"/>
      <c r="I58" s="4">
        <f t="shared" si="12"/>
        <v>0</v>
      </c>
      <c r="J58" s="12" t="s">
        <v>324</v>
      </c>
      <c r="K58" s="4"/>
      <c r="L58" s="4">
        <f t="shared" si="7"/>
        <v>720000</v>
      </c>
      <c r="M58" s="4">
        <v>720000</v>
      </c>
      <c r="N58" s="4"/>
      <c r="O58" s="4">
        <f t="shared" si="8"/>
        <v>0</v>
      </c>
      <c r="P58" s="4"/>
      <c r="Q58" s="4"/>
      <c r="R58" s="4">
        <f t="shared" si="9"/>
        <v>0</v>
      </c>
      <c r="S58" s="4"/>
      <c r="T58" s="4"/>
      <c r="U58" s="4">
        <f t="shared" si="10"/>
        <v>0</v>
      </c>
      <c r="V58" s="4"/>
      <c r="W58" s="4"/>
      <c r="X58" s="4">
        <f t="shared" si="11"/>
        <v>0</v>
      </c>
      <c r="Y58" s="4"/>
      <c r="Z58" s="4"/>
      <c r="AA58" s="4">
        <f>C58+I58-L58-O58-U58-X58</f>
        <v>0</v>
      </c>
      <c r="AB58" s="7">
        <v>45304</v>
      </c>
    </row>
    <row r="59" spans="1:28" ht="15.75" x14ac:dyDescent="0.25">
      <c r="A59" s="14"/>
      <c r="B59" s="11" t="s">
        <v>131</v>
      </c>
      <c r="C59" s="11">
        <v>-240000</v>
      </c>
      <c r="D59" s="11"/>
      <c r="E59" s="11"/>
      <c r="F59" s="11"/>
      <c r="G59" s="11"/>
      <c r="H59" s="11"/>
      <c r="I59" s="4">
        <f t="shared" si="12"/>
        <v>0</v>
      </c>
      <c r="J59" s="12" t="s">
        <v>49</v>
      </c>
      <c r="K59" s="4" t="s">
        <v>132</v>
      </c>
      <c r="L59" s="4">
        <f t="shared" si="7"/>
        <v>0</v>
      </c>
      <c r="M59" s="4"/>
      <c r="N59" s="4"/>
      <c r="O59" s="4">
        <f t="shared" si="8"/>
        <v>0</v>
      </c>
      <c r="P59" s="4"/>
      <c r="Q59" s="4"/>
      <c r="R59" s="4">
        <f t="shared" si="9"/>
        <v>0</v>
      </c>
      <c r="S59" s="4"/>
      <c r="T59" s="4"/>
      <c r="U59" s="4">
        <f t="shared" si="10"/>
        <v>0</v>
      </c>
      <c r="V59" s="4"/>
      <c r="W59" s="4"/>
      <c r="X59" s="4">
        <f t="shared" si="11"/>
        <v>0</v>
      </c>
      <c r="Y59" s="4"/>
      <c r="Z59" s="4"/>
      <c r="AA59" s="4">
        <f>C59+I59-L59-O59-U59-X59</f>
        <v>-240000</v>
      </c>
      <c r="AB59" s="7"/>
    </row>
    <row r="60" spans="1:28" ht="15.75" x14ac:dyDescent="0.25">
      <c r="A60" s="14">
        <v>45226</v>
      </c>
      <c r="B60" s="15" t="s">
        <v>73</v>
      </c>
      <c r="C60" s="15">
        <v>4207500</v>
      </c>
      <c r="D60" s="15" t="s">
        <v>46</v>
      </c>
      <c r="E60" s="15" t="s">
        <v>109</v>
      </c>
      <c r="F60" s="15">
        <v>2750</v>
      </c>
      <c r="G60" s="15" t="s">
        <v>34</v>
      </c>
      <c r="H60" s="15"/>
      <c r="I60" s="4">
        <f t="shared" si="12"/>
        <v>0</v>
      </c>
      <c r="J60" s="17" t="s">
        <v>312</v>
      </c>
      <c r="K60" s="4" t="s">
        <v>83</v>
      </c>
      <c r="L60" s="4">
        <f t="shared" si="7"/>
        <v>0</v>
      </c>
      <c r="M60" s="4"/>
      <c r="N60" s="4"/>
      <c r="O60" s="4">
        <f t="shared" si="8"/>
        <v>4207500</v>
      </c>
      <c r="P60" s="4">
        <v>4207500</v>
      </c>
      <c r="Q60" s="4"/>
      <c r="R60" s="4">
        <f t="shared" si="9"/>
        <v>0</v>
      </c>
      <c r="S60" s="4"/>
      <c r="T60" s="4"/>
      <c r="U60" s="4">
        <f t="shared" si="10"/>
        <v>0</v>
      </c>
      <c r="V60" s="4"/>
      <c r="W60" s="4"/>
      <c r="X60" s="4">
        <f t="shared" si="11"/>
        <v>0</v>
      </c>
      <c r="Y60" s="4"/>
      <c r="Z60" s="4"/>
      <c r="AA60" s="4">
        <f>C60+I60-L60-O60-U60-X60</f>
        <v>0</v>
      </c>
      <c r="AB60" s="7">
        <v>45322</v>
      </c>
    </row>
    <row r="61" spans="1:28" ht="15.75" x14ac:dyDescent="0.25">
      <c r="A61" s="14">
        <v>45227</v>
      </c>
      <c r="B61" s="11" t="s">
        <v>118</v>
      </c>
      <c r="C61" s="11">
        <v>2098200</v>
      </c>
      <c r="D61" s="11" t="s">
        <v>46</v>
      </c>
      <c r="E61" s="11" t="s">
        <v>133</v>
      </c>
      <c r="F61" s="11">
        <v>600</v>
      </c>
      <c r="G61" s="11" t="s">
        <v>34</v>
      </c>
      <c r="H61" s="11"/>
      <c r="I61" s="4">
        <f t="shared" si="12"/>
        <v>0</v>
      </c>
      <c r="J61" s="12" t="s">
        <v>312</v>
      </c>
      <c r="K61" s="4" t="s">
        <v>119</v>
      </c>
      <c r="L61" s="4">
        <f t="shared" si="7"/>
        <v>0</v>
      </c>
      <c r="M61" s="4"/>
      <c r="N61" s="4"/>
      <c r="O61" s="4">
        <f t="shared" si="8"/>
        <v>2098200</v>
      </c>
      <c r="P61" s="4">
        <v>2098200</v>
      </c>
      <c r="Q61" s="4"/>
      <c r="R61" s="4">
        <f t="shared" si="9"/>
        <v>0</v>
      </c>
      <c r="S61" s="4"/>
      <c r="T61" s="4"/>
      <c r="U61" s="4">
        <f t="shared" si="10"/>
        <v>0</v>
      </c>
      <c r="V61" s="4"/>
      <c r="W61" s="4"/>
      <c r="X61" s="4">
        <f t="shared" si="11"/>
        <v>0</v>
      </c>
      <c r="Y61" s="4"/>
      <c r="Z61" s="4"/>
      <c r="AA61" s="4">
        <f>C61+I61-L61-O61-U61-X61</f>
        <v>0</v>
      </c>
      <c r="AB61" s="7">
        <v>45299</v>
      </c>
    </row>
    <row r="62" spans="1:28" ht="15.75" x14ac:dyDescent="0.25">
      <c r="A62" s="10">
        <v>45231</v>
      </c>
      <c r="B62" s="11" t="s">
        <v>134</v>
      </c>
      <c r="C62" s="11">
        <v>1550000</v>
      </c>
      <c r="D62" s="11" t="s">
        <v>46</v>
      </c>
      <c r="E62" s="11" t="s">
        <v>135</v>
      </c>
      <c r="F62" s="11">
        <v>10</v>
      </c>
      <c r="G62" s="11" t="s">
        <v>48</v>
      </c>
      <c r="H62" s="11"/>
      <c r="I62" s="4">
        <f t="shared" si="12"/>
        <v>0</v>
      </c>
      <c r="J62" s="9" t="s">
        <v>28</v>
      </c>
      <c r="K62" s="4" t="s">
        <v>1314</v>
      </c>
      <c r="L62" s="4">
        <f t="shared" si="7"/>
        <v>0</v>
      </c>
      <c r="M62" s="4"/>
      <c r="N62" s="4"/>
      <c r="O62" s="4">
        <f t="shared" si="8"/>
        <v>0</v>
      </c>
      <c r="P62" s="4"/>
      <c r="Q62" s="4"/>
      <c r="R62" s="4">
        <f t="shared" si="9"/>
        <v>0</v>
      </c>
      <c r="S62" s="4"/>
      <c r="T62" s="4"/>
      <c r="U62" s="4">
        <f t="shared" si="10"/>
        <v>0</v>
      </c>
      <c r="V62" s="4"/>
      <c r="W62" s="4"/>
      <c r="X62" s="4">
        <f t="shared" si="11"/>
        <v>0</v>
      </c>
      <c r="Y62" s="4"/>
      <c r="Z62" s="4"/>
      <c r="AA62" s="4">
        <f>C62+I62-L62-O62-U62-X62</f>
        <v>1550000</v>
      </c>
      <c r="AB62" s="7"/>
    </row>
    <row r="63" spans="1:28" ht="15.75" x14ac:dyDescent="0.25">
      <c r="A63" s="10">
        <v>45231</v>
      </c>
      <c r="B63" s="11" t="s">
        <v>134</v>
      </c>
      <c r="C63" s="11">
        <v>4500000</v>
      </c>
      <c r="D63" s="11" t="s">
        <v>46</v>
      </c>
      <c r="E63" s="11" t="s">
        <v>42</v>
      </c>
      <c r="F63" s="11">
        <v>1000</v>
      </c>
      <c r="G63" s="11" t="s">
        <v>27</v>
      </c>
      <c r="H63" s="11"/>
      <c r="I63" s="4">
        <f t="shared" si="12"/>
        <v>0</v>
      </c>
      <c r="J63" s="9" t="s">
        <v>28</v>
      </c>
      <c r="K63" s="4" t="s">
        <v>1314</v>
      </c>
      <c r="L63" s="4">
        <f t="shared" si="7"/>
        <v>0</v>
      </c>
      <c r="M63" s="4"/>
      <c r="N63" s="4"/>
      <c r="O63" s="4">
        <f t="shared" si="8"/>
        <v>0</v>
      </c>
      <c r="P63" s="4"/>
      <c r="Q63" s="4"/>
      <c r="R63" s="4">
        <f t="shared" si="9"/>
        <v>0</v>
      </c>
      <c r="S63" s="4"/>
      <c r="T63" s="4"/>
      <c r="U63" s="4">
        <f t="shared" si="10"/>
        <v>0</v>
      </c>
      <c r="V63" s="4"/>
      <c r="W63" s="4"/>
      <c r="X63" s="4">
        <f t="shared" si="11"/>
        <v>0</v>
      </c>
      <c r="Y63" s="4"/>
      <c r="Z63" s="4"/>
      <c r="AA63" s="4">
        <f>C63+I63-L63-O63-U63-X63</f>
        <v>4500000</v>
      </c>
      <c r="AB63" s="7"/>
    </row>
    <row r="64" spans="1:28" ht="15.75" x14ac:dyDescent="0.25">
      <c r="A64" s="10">
        <v>45231</v>
      </c>
      <c r="B64" s="11" t="s">
        <v>118</v>
      </c>
      <c r="C64" s="11">
        <v>1080800</v>
      </c>
      <c r="D64" s="11" t="s">
        <v>46</v>
      </c>
      <c r="E64" s="11" t="s">
        <v>137</v>
      </c>
      <c r="F64" s="11">
        <v>19.3</v>
      </c>
      <c r="G64" s="11" t="s">
        <v>39</v>
      </c>
      <c r="H64" s="11"/>
      <c r="I64" s="4">
        <f t="shared" si="12"/>
        <v>0</v>
      </c>
      <c r="J64" s="12" t="s">
        <v>312</v>
      </c>
      <c r="K64" s="4" t="s">
        <v>119</v>
      </c>
      <c r="L64" s="4">
        <f t="shared" si="7"/>
        <v>0</v>
      </c>
      <c r="M64" s="4"/>
      <c r="N64" s="4"/>
      <c r="O64" s="4">
        <f t="shared" si="8"/>
        <v>1080800</v>
      </c>
      <c r="P64" s="4">
        <v>1080800</v>
      </c>
      <c r="Q64" s="4"/>
      <c r="R64" s="4">
        <f t="shared" si="9"/>
        <v>0</v>
      </c>
      <c r="S64" s="4"/>
      <c r="T64" s="4"/>
      <c r="U64" s="4">
        <f t="shared" si="10"/>
        <v>0</v>
      </c>
      <c r="V64" s="4"/>
      <c r="W64" s="4"/>
      <c r="X64" s="4">
        <f t="shared" si="11"/>
        <v>0</v>
      </c>
      <c r="Y64" s="4"/>
      <c r="Z64" s="4"/>
      <c r="AA64" s="4">
        <f>C64+I64-L64-O64-U64-X64</f>
        <v>0</v>
      </c>
      <c r="AB64" s="7">
        <v>45299</v>
      </c>
    </row>
    <row r="65" spans="1:28" ht="15.75" x14ac:dyDescent="0.25">
      <c r="A65" s="10">
        <v>45231</v>
      </c>
      <c r="B65" s="11" t="s">
        <v>118</v>
      </c>
      <c r="C65" s="11">
        <v>2800000</v>
      </c>
      <c r="D65" s="11" t="s">
        <v>46</v>
      </c>
      <c r="E65" s="11" t="s">
        <v>133</v>
      </c>
      <c r="F65" s="11">
        <v>800</v>
      </c>
      <c r="G65" s="11" t="s">
        <v>27</v>
      </c>
      <c r="H65" s="11"/>
      <c r="I65" s="4">
        <f t="shared" si="12"/>
        <v>0</v>
      </c>
      <c r="J65" s="12" t="s">
        <v>312</v>
      </c>
      <c r="K65" s="4" t="s">
        <v>119</v>
      </c>
      <c r="L65" s="4">
        <f t="shared" si="7"/>
        <v>0</v>
      </c>
      <c r="M65" s="4"/>
      <c r="N65" s="4"/>
      <c r="O65" s="4">
        <f t="shared" si="8"/>
        <v>2800000</v>
      </c>
      <c r="P65" s="4">
        <v>178200</v>
      </c>
      <c r="Q65" s="4">
        <v>2621800</v>
      </c>
      <c r="R65" s="4">
        <f t="shared" si="9"/>
        <v>0</v>
      </c>
      <c r="S65" s="4"/>
      <c r="T65" s="4"/>
      <c r="U65" s="4">
        <f t="shared" si="10"/>
        <v>0</v>
      </c>
      <c r="V65" s="4"/>
      <c r="W65" s="4"/>
      <c r="X65" s="4">
        <f t="shared" si="11"/>
        <v>0</v>
      </c>
      <c r="Y65" s="4"/>
      <c r="Z65" s="4"/>
      <c r="AA65" s="4">
        <f>C65+I65-L65-O65-U65-X65</f>
        <v>0</v>
      </c>
      <c r="AB65" s="7">
        <v>45310</v>
      </c>
    </row>
    <row r="66" spans="1:28" ht="15.75" x14ac:dyDescent="0.25">
      <c r="A66" s="14">
        <v>45236</v>
      </c>
      <c r="B66" s="11" t="s">
        <v>107</v>
      </c>
      <c r="C66" s="11">
        <v>15800</v>
      </c>
      <c r="D66" s="11" t="s">
        <v>46</v>
      </c>
      <c r="E66" s="11" t="s">
        <v>120</v>
      </c>
      <c r="F66" s="11">
        <v>74.3</v>
      </c>
      <c r="G66" s="11" t="s">
        <v>39</v>
      </c>
      <c r="H66" s="11"/>
      <c r="I66" s="4">
        <f t="shared" si="12"/>
        <v>0</v>
      </c>
      <c r="J66" s="6" t="s">
        <v>78</v>
      </c>
      <c r="K66" s="4"/>
      <c r="L66" s="4">
        <f t="shared" ref="L66:L88" si="13">M66+N66</f>
        <v>0</v>
      </c>
      <c r="M66" s="4"/>
      <c r="N66" s="4"/>
      <c r="O66" s="4">
        <f t="shared" ref="O66:O88" si="14">P66+Q66</f>
        <v>0</v>
      </c>
      <c r="P66" s="4"/>
      <c r="Q66" s="4"/>
      <c r="R66" s="4">
        <f t="shared" ref="R66:R88" si="15">S66+T66</f>
        <v>0</v>
      </c>
      <c r="S66" s="4"/>
      <c r="T66" s="4"/>
      <c r="U66" s="4">
        <f t="shared" ref="U66:U88" si="16">V66+W66</f>
        <v>0</v>
      </c>
      <c r="V66" s="4"/>
      <c r="W66" s="4"/>
      <c r="X66" s="4">
        <f t="shared" ref="X66:X88" si="17">Y66+Z66</f>
        <v>0</v>
      </c>
      <c r="Y66" s="4"/>
      <c r="Z66" s="4"/>
      <c r="AA66" s="4">
        <f>C66+I66-L66-O66-U66-X66</f>
        <v>15800</v>
      </c>
      <c r="AB66" s="7"/>
    </row>
    <row r="67" spans="1:28" ht="15.75" x14ac:dyDescent="0.25">
      <c r="A67" s="14">
        <v>45238</v>
      </c>
      <c r="B67" s="11" t="s">
        <v>141</v>
      </c>
      <c r="C67" s="11">
        <v>10500</v>
      </c>
      <c r="D67" s="11" t="s">
        <v>46</v>
      </c>
      <c r="E67" s="11" t="s">
        <v>103</v>
      </c>
      <c r="F67" s="11">
        <v>29.4</v>
      </c>
      <c r="G67" s="11" t="s">
        <v>39</v>
      </c>
      <c r="H67" s="11"/>
      <c r="I67" s="4">
        <f t="shared" si="12"/>
        <v>0</v>
      </c>
      <c r="J67" s="12" t="s">
        <v>324</v>
      </c>
      <c r="K67" s="4"/>
      <c r="L67" s="4">
        <f t="shared" si="13"/>
        <v>10500</v>
      </c>
      <c r="M67" s="4">
        <v>10500</v>
      </c>
      <c r="N67" s="4"/>
      <c r="O67" s="4">
        <f t="shared" si="14"/>
        <v>0</v>
      </c>
      <c r="P67" s="4"/>
      <c r="Q67" s="4"/>
      <c r="R67" s="4">
        <f t="shared" si="15"/>
        <v>0</v>
      </c>
      <c r="S67" s="4"/>
      <c r="T67" s="4"/>
      <c r="U67" s="4">
        <f t="shared" si="16"/>
        <v>0</v>
      </c>
      <c r="V67" s="4"/>
      <c r="W67" s="4"/>
      <c r="X67" s="4">
        <f t="shared" si="17"/>
        <v>0</v>
      </c>
      <c r="Y67" s="4"/>
      <c r="Z67" s="4"/>
      <c r="AA67" s="4">
        <f>C67+I67-L67-O67-U67-X67</f>
        <v>0</v>
      </c>
      <c r="AB67" s="7">
        <v>45303</v>
      </c>
    </row>
    <row r="68" spans="1:28" ht="15.75" x14ac:dyDescent="0.25">
      <c r="A68" s="14">
        <v>45238</v>
      </c>
      <c r="B68" s="15" t="s">
        <v>110</v>
      </c>
      <c r="C68" s="15">
        <v>1890000</v>
      </c>
      <c r="D68" s="11" t="s">
        <v>46</v>
      </c>
      <c r="E68" s="15" t="s">
        <v>106</v>
      </c>
      <c r="F68" s="15">
        <v>31.5</v>
      </c>
      <c r="G68" s="11" t="s">
        <v>39</v>
      </c>
      <c r="H68" s="15"/>
      <c r="I68" s="4">
        <f t="shared" si="12"/>
        <v>0</v>
      </c>
      <c r="J68" s="20" t="s">
        <v>28</v>
      </c>
      <c r="K68" s="4"/>
      <c r="L68" s="4">
        <f t="shared" si="13"/>
        <v>0</v>
      </c>
      <c r="M68" s="4"/>
      <c r="N68" s="4"/>
      <c r="O68" s="4">
        <f t="shared" si="14"/>
        <v>0</v>
      </c>
      <c r="P68" s="4"/>
      <c r="Q68" s="4"/>
      <c r="R68" s="4">
        <f t="shared" si="15"/>
        <v>0</v>
      </c>
      <c r="S68" s="4"/>
      <c r="T68" s="4"/>
      <c r="U68" s="4">
        <f t="shared" si="16"/>
        <v>0</v>
      </c>
      <c r="V68" s="4"/>
      <c r="W68" s="4"/>
      <c r="X68" s="4">
        <f t="shared" si="17"/>
        <v>0</v>
      </c>
      <c r="Y68" s="4"/>
      <c r="Z68" s="4"/>
      <c r="AA68" s="4">
        <f>C68+I68-L68-O68-U68-X68</f>
        <v>1890000</v>
      </c>
      <c r="AB68" s="7"/>
    </row>
    <row r="69" spans="1:28" ht="15.75" x14ac:dyDescent="0.25">
      <c r="A69" s="14">
        <v>45238</v>
      </c>
      <c r="B69" s="15" t="s">
        <v>73</v>
      </c>
      <c r="C69" s="15">
        <v>1749299.9999999998</v>
      </c>
      <c r="D69" s="11" t="s">
        <v>46</v>
      </c>
      <c r="E69" s="15" t="s">
        <v>126</v>
      </c>
      <c r="F69" s="15">
        <v>34.299999999999997</v>
      </c>
      <c r="G69" s="11" t="s">
        <v>39</v>
      </c>
      <c r="H69" s="15"/>
      <c r="I69" s="4">
        <f t="shared" si="12"/>
        <v>0</v>
      </c>
      <c r="J69" s="17" t="s">
        <v>312</v>
      </c>
      <c r="K69" s="4" t="s">
        <v>142</v>
      </c>
      <c r="L69" s="4">
        <f t="shared" si="13"/>
        <v>0</v>
      </c>
      <c r="M69" s="4"/>
      <c r="N69" s="4"/>
      <c r="O69" s="4">
        <f t="shared" si="14"/>
        <v>1749300</v>
      </c>
      <c r="P69" s="4">
        <v>1749300</v>
      </c>
      <c r="Q69" s="4"/>
      <c r="R69" s="4">
        <f t="shared" si="15"/>
        <v>0</v>
      </c>
      <c r="S69" s="4"/>
      <c r="T69" s="4"/>
      <c r="U69" s="4">
        <f t="shared" si="16"/>
        <v>0</v>
      </c>
      <c r="V69" s="4"/>
      <c r="W69" s="4"/>
      <c r="X69" s="4">
        <f t="shared" si="17"/>
        <v>0</v>
      </c>
      <c r="Y69" s="4"/>
      <c r="Z69" s="4"/>
      <c r="AA69" s="74">
        <f>C69+I69-L69-O69-U69-X69</f>
        <v>-2.3283064365386963E-10</v>
      </c>
      <c r="AB69" s="7">
        <v>45322</v>
      </c>
    </row>
    <row r="70" spans="1:28" ht="15.75" x14ac:dyDescent="0.25">
      <c r="A70" s="14">
        <v>45240</v>
      </c>
      <c r="B70" s="11" t="s">
        <v>143</v>
      </c>
      <c r="C70" s="11">
        <v>49200.000000000233</v>
      </c>
      <c r="D70" s="11" t="s">
        <v>46</v>
      </c>
      <c r="E70" s="11" t="s">
        <v>102</v>
      </c>
      <c r="F70" s="11">
        <v>34.200000000000003</v>
      </c>
      <c r="G70" s="11" t="s">
        <v>39</v>
      </c>
      <c r="H70" s="11"/>
      <c r="I70" s="4">
        <f t="shared" si="12"/>
        <v>0</v>
      </c>
      <c r="J70" s="6" t="s">
        <v>24</v>
      </c>
      <c r="K70" s="4"/>
      <c r="L70" s="4">
        <f t="shared" si="13"/>
        <v>0</v>
      </c>
      <c r="M70" s="4"/>
      <c r="N70" s="4"/>
      <c r="O70" s="4">
        <f t="shared" si="14"/>
        <v>0</v>
      </c>
      <c r="P70" s="4"/>
      <c r="Q70" s="4"/>
      <c r="R70" s="4">
        <f t="shared" si="15"/>
        <v>0</v>
      </c>
      <c r="S70" s="4"/>
      <c r="T70" s="4"/>
      <c r="U70" s="4">
        <f t="shared" si="16"/>
        <v>0</v>
      </c>
      <c r="V70" s="4"/>
      <c r="W70" s="4"/>
      <c r="X70" s="4">
        <f t="shared" si="17"/>
        <v>0</v>
      </c>
      <c r="Y70" s="4"/>
      <c r="Z70" s="4"/>
      <c r="AA70" s="4">
        <f>C70+I70-L70-O70-U70-X70</f>
        <v>49200.000000000233</v>
      </c>
      <c r="AB70" s="7"/>
    </row>
    <row r="71" spans="1:28" ht="15.75" x14ac:dyDescent="0.25">
      <c r="A71" s="14">
        <v>45243</v>
      </c>
      <c r="B71" s="15" t="s">
        <v>147</v>
      </c>
      <c r="C71" s="11">
        <v>2000000</v>
      </c>
      <c r="D71" s="15" t="s">
        <v>46</v>
      </c>
      <c r="E71" s="15" t="s">
        <v>148</v>
      </c>
      <c r="F71" s="11">
        <v>5</v>
      </c>
      <c r="G71" s="15" t="s">
        <v>23</v>
      </c>
      <c r="H71" s="11"/>
      <c r="I71" s="4">
        <f t="shared" si="12"/>
        <v>0</v>
      </c>
      <c r="J71" s="9" t="s">
        <v>28</v>
      </c>
      <c r="K71" s="4" t="s">
        <v>149</v>
      </c>
      <c r="L71" s="4">
        <f t="shared" si="13"/>
        <v>0</v>
      </c>
      <c r="M71" s="4"/>
      <c r="N71" s="4"/>
      <c r="O71" s="4">
        <f t="shared" si="14"/>
        <v>0</v>
      </c>
      <c r="P71" s="4"/>
      <c r="Q71" s="4"/>
      <c r="R71" s="4">
        <f t="shared" si="15"/>
        <v>0</v>
      </c>
      <c r="S71" s="4"/>
      <c r="T71" s="4"/>
      <c r="U71" s="4">
        <f t="shared" si="16"/>
        <v>0</v>
      </c>
      <c r="V71" s="4"/>
      <c r="W71" s="4"/>
      <c r="X71" s="4">
        <f t="shared" si="17"/>
        <v>0</v>
      </c>
      <c r="Y71" s="4"/>
      <c r="Z71" s="4"/>
      <c r="AA71" s="4">
        <f>C71+I71-L71-O71-U71-X71</f>
        <v>2000000</v>
      </c>
      <c r="AB71" s="7"/>
    </row>
    <row r="72" spans="1:28" ht="15.75" x14ac:dyDescent="0.25">
      <c r="A72" s="14">
        <v>45243</v>
      </c>
      <c r="B72" s="15" t="s">
        <v>118</v>
      </c>
      <c r="C72" s="11">
        <v>777000</v>
      </c>
      <c r="D72" s="15" t="s">
        <v>46</v>
      </c>
      <c r="E72" s="15" t="s">
        <v>50</v>
      </c>
      <c r="F72" s="15">
        <v>200</v>
      </c>
      <c r="G72" s="15" t="s">
        <v>34</v>
      </c>
      <c r="H72" s="11"/>
      <c r="I72" s="4">
        <f t="shared" si="12"/>
        <v>0</v>
      </c>
      <c r="J72" s="12" t="s">
        <v>312</v>
      </c>
      <c r="K72" s="4" t="s">
        <v>119</v>
      </c>
      <c r="L72" s="4">
        <f t="shared" si="13"/>
        <v>0</v>
      </c>
      <c r="M72" s="4"/>
      <c r="N72" s="4"/>
      <c r="O72" s="4">
        <f t="shared" si="14"/>
        <v>777000</v>
      </c>
      <c r="P72" s="4"/>
      <c r="Q72" s="4">
        <v>777000</v>
      </c>
      <c r="R72" s="4">
        <f t="shared" si="15"/>
        <v>0</v>
      </c>
      <c r="S72" s="4"/>
      <c r="T72" s="4"/>
      <c r="U72" s="4">
        <f t="shared" si="16"/>
        <v>0</v>
      </c>
      <c r="V72" s="4"/>
      <c r="W72" s="4"/>
      <c r="X72" s="4">
        <f t="shared" si="17"/>
        <v>0</v>
      </c>
      <c r="Y72" s="4"/>
      <c r="Z72" s="4"/>
      <c r="AA72" s="4">
        <f>C72+I72-L72-O72-U72-X72</f>
        <v>0</v>
      </c>
      <c r="AB72" s="7">
        <v>45310</v>
      </c>
    </row>
    <row r="73" spans="1:28" ht="15.75" x14ac:dyDescent="0.25">
      <c r="A73" s="14">
        <v>45244</v>
      </c>
      <c r="B73" s="15" t="s">
        <v>110</v>
      </c>
      <c r="C73" s="11">
        <v>1890000</v>
      </c>
      <c r="D73" s="11" t="s">
        <v>46</v>
      </c>
      <c r="E73" s="11" t="s">
        <v>106</v>
      </c>
      <c r="F73" s="11">
        <v>31.5</v>
      </c>
      <c r="G73" s="11" t="s">
        <v>39</v>
      </c>
      <c r="H73" s="11"/>
      <c r="I73" s="4">
        <f t="shared" si="12"/>
        <v>0</v>
      </c>
      <c r="J73" s="9" t="s">
        <v>28</v>
      </c>
      <c r="K73" s="4"/>
      <c r="L73" s="4">
        <f t="shared" si="13"/>
        <v>0</v>
      </c>
      <c r="M73" s="4"/>
      <c r="N73" s="4"/>
      <c r="O73" s="4">
        <f t="shared" si="14"/>
        <v>0</v>
      </c>
      <c r="P73" s="4"/>
      <c r="Q73" s="4"/>
      <c r="R73" s="4">
        <f t="shared" si="15"/>
        <v>0</v>
      </c>
      <c r="S73" s="4"/>
      <c r="T73" s="4"/>
      <c r="U73" s="4">
        <f t="shared" si="16"/>
        <v>0</v>
      </c>
      <c r="V73" s="4"/>
      <c r="W73" s="4"/>
      <c r="X73" s="4">
        <f t="shared" si="17"/>
        <v>0</v>
      </c>
      <c r="Y73" s="4"/>
      <c r="Z73" s="4"/>
      <c r="AA73" s="4">
        <f>C73+I73-L73-O73-U73-X73</f>
        <v>1890000</v>
      </c>
      <c r="AB73" s="7"/>
    </row>
    <row r="74" spans="1:28" ht="15.75" x14ac:dyDescent="0.25">
      <c r="A74" s="14">
        <v>45244</v>
      </c>
      <c r="B74" s="11" t="s">
        <v>73</v>
      </c>
      <c r="C74" s="15">
        <v>5692500</v>
      </c>
      <c r="D74" s="11" t="s">
        <v>46</v>
      </c>
      <c r="E74" s="15" t="s">
        <v>151</v>
      </c>
      <c r="F74" s="15">
        <v>2750</v>
      </c>
      <c r="G74" s="11" t="s">
        <v>34</v>
      </c>
      <c r="H74" s="15"/>
      <c r="I74" s="4">
        <f t="shared" si="12"/>
        <v>0</v>
      </c>
      <c r="J74" s="17" t="s">
        <v>312</v>
      </c>
      <c r="K74" s="4" t="s">
        <v>152</v>
      </c>
      <c r="L74" s="4">
        <f t="shared" si="13"/>
        <v>0</v>
      </c>
      <c r="M74" s="4"/>
      <c r="N74" s="4"/>
      <c r="O74" s="4">
        <f t="shared" si="14"/>
        <v>5692500</v>
      </c>
      <c r="P74" s="4">
        <v>5692500</v>
      </c>
      <c r="Q74" s="4"/>
      <c r="R74" s="4">
        <f t="shared" si="15"/>
        <v>0</v>
      </c>
      <c r="S74" s="4"/>
      <c r="T74" s="4"/>
      <c r="U74" s="4">
        <f t="shared" si="16"/>
        <v>0</v>
      </c>
      <c r="V74" s="4"/>
      <c r="W74" s="4"/>
      <c r="X74" s="4">
        <f t="shared" si="17"/>
        <v>0</v>
      </c>
      <c r="Y74" s="4"/>
      <c r="Z74" s="4"/>
      <c r="AA74" s="4">
        <f>C74+I74-L74-O74-U74-X74</f>
        <v>0</v>
      </c>
      <c r="AB74" s="7">
        <v>45322</v>
      </c>
    </row>
    <row r="75" spans="1:28" ht="15.75" x14ac:dyDescent="0.25">
      <c r="A75" s="14">
        <v>45245</v>
      </c>
      <c r="B75" s="11" t="s">
        <v>153</v>
      </c>
      <c r="C75" s="11">
        <v>-85000</v>
      </c>
      <c r="D75" s="15" t="s">
        <v>52</v>
      </c>
      <c r="E75" s="11" t="s">
        <v>128</v>
      </c>
      <c r="F75" s="11">
        <v>25</v>
      </c>
      <c r="G75" s="15" t="s">
        <v>39</v>
      </c>
      <c r="H75" s="11"/>
      <c r="I75" s="4">
        <f t="shared" si="12"/>
        <v>0</v>
      </c>
      <c r="J75" s="12" t="s">
        <v>49</v>
      </c>
      <c r="K75" s="4"/>
      <c r="L75" s="4">
        <f t="shared" si="13"/>
        <v>0</v>
      </c>
      <c r="M75" s="4"/>
      <c r="N75" s="4"/>
      <c r="O75" s="4">
        <f t="shared" si="14"/>
        <v>0</v>
      </c>
      <c r="P75" s="4"/>
      <c r="Q75" s="4"/>
      <c r="R75" s="4">
        <f t="shared" si="15"/>
        <v>0</v>
      </c>
      <c r="S75" s="4"/>
      <c r="T75" s="4"/>
      <c r="U75" s="4">
        <f t="shared" si="16"/>
        <v>0</v>
      </c>
      <c r="V75" s="4"/>
      <c r="W75" s="4"/>
      <c r="X75" s="4">
        <f t="shared" si="17"/>
        <v>0</v>
      </c>
      <c r="Y75" s="4"/>
      <c r="Z75" s="4"/>
      <c r="AA75" s="4">
        <f>C75+I75-L75-O75-U75-X75</f>
        <v>-85000</v>
      </c>
      <c r="AB75" s="7">
        <v>45259</v>
      </c>
    </row>
    <row r="76" spans="1:28" ht="15.75" x14ac:dyDescent="0.25">
      <c r="A76" s="14">
        <v>45245</v>
      </c>
      <c r="B76" s="11" t="s">
        <v>73</v>
      </c>
      <c r="C76" s="11">
        <v>4672500</v>
      </c>
      <c r="D76" s="15" t="s">
        <v>46</v>
      </c>
      <c r="E76" s="11" t="s">
        <v>154</v>
      </c>
      <c r="F76" s="11">
        <v>3500</v>
      </c>
      <c r="G76" s="11" t="s">
        <v>34</v>
      </c>
      <c r="H76" s="11"/>
      <c r="I76" s="4">
        <f t="shared" si="12"/>
        <v>0</v>
      </c>
      <c r="J76" s="12" t="s">
        <v>312</v>
      </c>
      <c r="K76" s="4" t="s">
        <v>155</v>
      </c>
      <c r="L76" s="4">
        <f t="shared" si="13"/>
        <v>0</v>
      </c>
      <c r="M76" s="4"/>
      <c r="N76" s="4"/>
      <c r="O76" s="4">
        <f t="shared" si="14"/>
        <v>4672500</v>
      </c>
      <c r="P76" s="4">
        <v>4672500</v>
      </c>
      <c r="Q76" s="4"/>
      <c r="R76" s="4">
        <f t="shared" si="15"/>
        <v>0</v>
      </c>
      <c r="S76" s="4"/>
      <c r="T76" s="4"/>
      <c r="U76" s="4">
        <f t="shared" si="16"/>
        <v>0</v>
      </c>
      <c r="V76" s="4"/>
      <c r="W76" s="4"/>
      <c r="X76" s="4">
        <f t="shared" si="17"/>
        <v>0</v>
      </c>
      <c r="Y76" s="4"/>
      <c r="Z76" s="4"/>
      <c r="AA76" s="4">
        <f>C76+I76-L76-O76-U76-X76</f>
        <v>0</v>
      </c>
      <c r="AB76" s="7">
        <v>45322</v>
      </c>
    </row>
    <row r="77" spans="1:28" ht="15.75" x14ac:dyDescent="0.25">
      <c r="A77" s="14">
        <v>45245</v>
      </c>
      <c r="B77" s="11" t="s">
        <v>141</v>
      </c>
      <c r="C77" s="11">
        <v>450000</v>
      </c>
      <c r="D77" s="15" t="s">
        <v>46</v>
      </c>
      <c r="E77" s="11" t="s">
        <v>56</v>
      </c>
      <c r="F77" s="11">
        <v>1</v>
      </c>
      <c r="G77" s="11" t="s">
        <v>23</v>
      </c>
      <c r="H77" s="11"/>
      <c r="I77" s="4">
        <f t="shared" si="12"/>
        <v>0</v>
      </c>
      <c r="J77" s="12" t="s">
        <v>324</v>
      </c>
      <c r="K77" s="4"/>
      <c r="L77" s="4">
        <f t="shared" si="13"/>
        <v>450000</v>
      </c>
      <c r="M77" s="4">
        <v>450000</v>
      </c>
      <c r="N77" s="4"/>
      <c r="O77" s="4">
        <f t="shared" si="14"/>
        <v>0</v>
      </c>
      <c r="P77" s="4"/>
      <c r="Q77" s="4"/>
      <c r="R77" s="4">
        <f t="shared" si="15"/>
        <v>0</v>
      </c>
      <c r="S77" s="4"/>
      <c r="T77" s="4"/>
      <c r="U77" s="4">
        <f t="shared" si="16"/>
        <v>0</v>
      </c>
      <c r="V77" s="4"/>
      <c r="W77" s="4"/>
      <c r="X77" s="4">
        <f t="shared" si="17"/>
        <v>0</v>
      </c>
      <c r="Y77" s="4"/>
      <c r="Z77" s="4"/>
      <c r="AA77" s="4">
        <f>C77+I77-L77-O77-U77-X77</f>
        <v>0</v>
      </c>
      <c r="AB77" s="7">
        <v>45303</v>
      </c>
    </row>
    <row r="78" spans="1:28" ht="15.75" x14ac:dyDescent="0.25">
      <c r="A78" s="14">
        <v>45246</v>
      </c>
      <c r="B78" s="11" t="s">
        <v>73</v>
      </c>
      <c r="C78" s="11">
        <v>900000</v>
      </c>
      <c r="D78" s="15" t="s">
        <v>46</v>
      </c>
      <c r="E78" s="15" t="s">
        <v>53</v>
      </c>
      <c r="F78" s="15">
        <v>2</v>
      </c>
      <c r="G78" s="11" t="s">
        <v>23</v>
      </c>
      <c r="H78" s="11"/>
      <c r="I78" s="4">
        <f t="shared" si="12"/>
        <v>0</v>
      </c>
      <c r="J78" s="12" t="s">
        <v>312</v>
      </c>
      <c r="K78" s="4" t="s">
        <v>156</v>
      </c>
      <c r="L78" s="4">
        <f t="shared" si="13"/>
        <v>0</v>
      </c>
      <c r="M78" s="4"/>
      <c r="N78" s="4"/>
      <c r="O78" s="4">
        <f t="shared" si="14"/>
        <v>900000</v>
      </c>
      <c r="P78" s="4">
        <v>900000</v>
      </c>
      <c r="Q78" s="4"/>
      <c r="R78" s="4">
        <f t="shared" si="15"/>
        <v>0</v>
      </c>
      <c r="S78" s="4"/>
      <c r="T78" s="4"/>
      <c r="U78" s="4">
        <f t="shared" si="16"/>
        <v>0</v>
      </c>
      <c r="V78" s="4"/>
      <c r="W78" s="4"/>
      <c r="X78" s="4">
        <f t="shared" si="17"/>
        <v>0</v>
      </c>
      <c r="Y78" s="4"/>
      <c r="Z78" s="4"/>
      <c r="AA78" s="4">
        <f>C78+I78-L78-O78-U78-X78</f>
        <v>0</v>
      </c>
      <c r="AB78" s="7">
        <v>45322</v>
      </c>
    </row>
    <row r="79" spans="1:28" ht="15.75" x14ac:dyDescent="0.25">
      <c r="A79" s="10">
        <v>45247</v>
      </c>
      <c r="B79" s="15" t="s">
        <v>122</v>
      </c>
      <c r="C79" s="15">
        <v>6498000</v>
      </c>
      <c r="D79" s="11" t="s">
        <v>52</v>
      </c>
      <c r="E79" s="15" t="s">
        <v>157</v>
      </c>
      <c r="F79" s="15">
        <v>24</v>
      </c>
      <c r="G79" s="11" t="s">
        <v>48</v>
      </c>
      <c r="H79" s="15"/>
      <c r="I79" s="4">
        <f t="shared" ref="I79:I117" si="18">F79*H79</f>
        <v>0</v>
      </c>
      <c r="J79" s="18" t="s">
        <v>78</v>
      </c>
      <c r="K79" s="4"/>
      <c r="L79" s="4">
        <f t="shared" si="13"/>
        <v>0</v>
      </c>
      <c r="M79" s="4"/>
      <c r="N79" s="4"/>
      <c r="O79" s="4">
        <f t="shared" si="14"/>
        <v>520000</v>
      </c>
      <c r="P79" s="4">
        <v>520000</v>
      </c>
      <c r="Q79" s="4"/>
      <c r="R79" s="4">
        <f t="shared" si="15"/>
        <v>0</v>
      </c>
      <c r="S79" s="4"/>
      <c r="T79" s="4"/>
      <c r="U79" s="4">
        <f t="shared" si="16"/>
        <v>0</v>
      </c>
      <c r="V79" s="4"/>
      <c r="W79" s="4"/>
      <c r="X79" s="4">
        <f t="shared" si="17"/>
        <v>0</v>
      </c>
      <c r="Y79" s="4"/>
      <c r="Z79" s="4"/>
      <c r="AA79" s="4">
        <f>C79+I79-L79-O79-U79-X79</f>
        <v>5978000</v>
      </c>
      <c r="AB79" s="7">
        <v>45314</v>
      </c>
    </row>
    <row r="80" spans="1:28" ht="15.75" x14ac:dyDescent="0.25">
      <c r="A80" s="10">
        <v>45247</v>
      </c>
      <c r="B80" s="15" t="s">
        <v>122</v>
      </c>
      <c r="C80" s="11">
        <v>6250000</v>
      </c>
      <c r="D80" s="11" t="s">
        <v>52</v>
      </c>
      <c r="E80" s="15" t="s">
        <v>128</v>
      </c>
      <c r="F80" s="11">
        <v>50</v>
      </c>
      <c r="G80" s="15" t="s">
        <v>39</v>
      </c>
      <c r="H80" s="11"/>
      <c r="I80" s="4">
        <f t="shared" si="18"/>
        <v>0</v>
      </c>
      <c r="J80" s="9" t="s">
        <v>28</v>
      </c>
      <c r="K80" s="4"/>
      <c r="L80" s="4">
        <f t="shared" si="13"/>
        <v>0</v>
      </c>
      <c r="M80" s="4"/>
      <c r="N80" s="4"/>
      <c r="O80" s="4">
        <f t="shared" si="14"/>
        <v>0</v>
      </c>
      <c r="P80" s="4"/>
      <c r="Q80" s="4"/>
      <c r="R80" s="4">
        <f t="shared" si="15"/>
        <v>0</v>
      </c>
      <c r="S80" s="4"/>
      <c r="T80" s="4"/>
      <c r="U80" s="4">
        <f t="shared" si="16"/>
        <v>0</v>
      </c>
      <c r="V80" s="4"/>
      <c r="W80" s="4"/>
      <c r="X80" s="4">
        <f t="shared" si="17"/>
        <v>0</v>
      </c>
      <c r="Y80" s="4"/>
      <c r="Z80" s="4"/>
      <c r="AA80" s="4">
        <f>C80+I80-L80-O80-U80-X80</f>
        <v>6250000</v>
      </c>
      <c r="AB80" s="7"/>
    </row>
    <row r="81" spans="1:28" ht="15.75" x14ac:dyDescent="0.25">
      <c r="A81" s="10">
        <v>45248</v>
      </c>
      <c r="B81" s="15" t="s">
        <v>159</v>
      </c>
      <c r="C81" s="11">
        <v>6993000</v>
      </c>
      <c r="D81" s="15" t="s">
        <v>52</v>
      </c>
      <c r="E81" s="11" t="s">
        <v>160</v>
      </c>
      <c r="F81" s="11">
        <v>2500</v>
      </c>
      <c r="G81" s="11" t="s">
        <v>34</v>
      </c>
      <c r="H81" s="11"/>
      <c r="I81" s="4">
        <f t="shared" si="18"/>
        <v>0</v>
      </c>
      <c r="J81" s="12" t="s">
        <v>49</v>
      </c>
      <c r="K81" s="4" t="s">
        <v>161</v>
      </c>
      <c r="L81" s="4">
        <f t="shared" si="13"/>
        <v>0</v>
      </c>
      <c r="M81" s="4"/>
      <c r="N81" s="4"/>
      <c r="O81" s="4">
        <f t="shared" si="14"/>
        <v>12148000</v>
      </c>
      <c r="P81" s="4">
        <v>12148000</v>
      </c>
      <c r="Q81" s="4"/>
      <c r="R81" s="4">
        <f t="shared" si="15"/>
        <v>0</v>
      </c>
      <c r="S81" s="4"/>
      <c r="T81" s="4"/>
      <c r="U81" s="4">
        <f t="shared" si="16"/>
        <v>0</v>
      </c>
      <c r="V81" s="4"/>
      <c r="W81" s="4"/>
      <c r="X81" s="4">
        <f t="shared" si="17"/>
        <v>0</v>
      </c>
      <c r="Y81" s="4"/>
      <c r="Z81" s="4"/>
      <c r="AA81" s="4">
        <f>C81+I81-L81-O81-U81-X81</f>
        <v>-5155000</v>
      </c>
      <c r="AB81" s="7">
        <v>45321</v>
      </c>
    </row>
    <row r="82" spans="1:28" ht="15.75" x14ac:dyDescent="0.25">
      <c r="A82" s="10">
        <v>45248</v>
      </c>
      <c r="B82" s="11" t="s">
        <v>162</v>
      </c>
      <c r="C82" s="11">
        <v>1083000</v>
      </c>
      <c r="D82" s="11" t="s">
        <v>46</v>
      </c>
      <c r="E82" s="11" t="s">
        <v>117</v>
      </c>
      <c r="F82" s="11">
        <v>6</v>
      </c>
      <c r="G82" s="11" t="s">
        <v>23</v>
      </c>
      <c r="H82" s="11"/>
      <c r="I82" s="4">
        <f t="shared" si="18"/>
        <v>0</v>
      </c>
      <c r="J82" s="12" t="s">
        <v>324</v>
      </c>
      <c r="K82" s="4"/>
      <c r="L82" s="4">
        <f t="shared" si="13"/>
        <v>1083000</v>
      </c>
      <c r="M82" s="4">
        <v>1083000</v>
      </c>
      <c r="N82" s="4"/>
      <c r="O82" s="4">
        <f t="shared" si="14"/>
        <v>0</v>
      </c>
      <c r="P82" s="4"/>
      <c r="Q82" s="4"/>
      <c r="R82" s="4">
        <f t="shared" si="15"/>
        <v>0</v>
      </c>
      <c r="S82" s="4"/>
      <c r="T82" s="4"/>
      <c r="U82" s="4">
        <f t="shared" si="16"/>
        <v>0</v>
      </c>
      <c r="V82" s="4"/>
      <c r="W82" s="4"/>
      <c r="X82" s="4">
        <f t="shared" si="17"/>
        <v>0</v>
      </c>
      <c r="Y82" s="4"/>
      <c r="Z82" s="4"/>
      <c r="AA82" s="4">
        <f>C82+I82-L82-O82-U82-X82</f>
        <v>0</v>
      </c>
      <c r="AB82" s="7">
        <v>45295</v>
      </c>
    </row>
    <row r="83" spans="1:28" ht="15.75" x14ac:dyDescent="0.25">
      <c r="A83" s="14">
        <v>45250</v>
      </c>
      <c r="B83" s="15" t="s">
        <v>118</v>
      </c>
      <c r="C83" s="15">
        <v>405000</v>
      </c>
      <c r="D83" s="11" t="s">
        <v>46</v>
      </c>
      <c r="E83" s="15" t="s">
        <v>163</v>
      </c>
      <c r="F83" s="15">
        <v>3</v>
      </c>
      <c r="G83" s="15" t="s">
        <v>39</v>
      </c>
      <c r="H83" s="15"/>
      <c r="I83" s="4">
        <f t="shared" si="18"/>
        <v>0</v>
      </c>
      <c r="J83" s="12" t="s">
        <v>312</v>
      </c>
      <c r="K83" s="4" t="s">
        <v>119</v>
      </c>
      <c r="L83" s="4">
        <f t="shared" si="13"/>
        <v>0</v>
      </c>
      <c r="M83" s="4"/>
      <c r="N83" s="4"/>
      <c r="O83" s="4">
        <f t="shared" si="14"/>
        <v>405000</v>
      </c>
      <c r="P83" s="4"/>
      <c r="Q83" s="4">
        <v>405000</v>
      </c>
      <c r="R83" s="4">
        <f t="shared" si="15"/>
        <v>0</v>
      </c>
      <c r="S83" s="4"/>
      <c r="T83" s="4"/>
      <c r="U83" s="4">
        <f t="shared" si="16"/>
        <v>0</v>
      </c>
      <c r="V83" s="4"/>
      <c r="W83" s="4"/>
      <c r="X83" s="4">
        <f t="shared" si="17"/>
        <v>0</v>
      </c>
      <c r="Y83" s="4"/>
      <c r="Z83" s="4"/>
      <c r="AA83" s="4">
        <f>C83+I83-L83-O83-U83-X83</f>
        <v>0</v>
      </c>
      <c r="AB83" s="7">
        <v>45310</v>
      </c>
    </row>
    <row r="84" spans="1:28" ht="15.75" x14ac:dyDescent="0.25">
      <c r="A84" s="14">
        <v>45250</v>
      </c>
      <c r="B84" s="15" t="s">
        <v>118</v>
      </c>
      <c r="C84" s="11">
        <v>270000</v>
      </c>
      <c r="D84" s="11" t="s">
        <v>46</v>
      </c>
      <c r="E84" s="11" t="s">
        <v>164</v>
      </c>
      <c r="F84" s="11">
        <v>2</v>
      </c>
      <c r="G84" s="15" t="s">
        <v>39</v>
      </c>
      <c r="H84" s="11"/>
      <c r="I84" s="4">
        <f t="shared" si="18"/>
        <v>0</v>
      </c>
      <c r="J84" s="12" t="s">
        <v>312</v>
      </c>
      <c r="K84" s="4" t="s">
        <v>119</v>
      </c>
      <c r="L84" s="4">
        <f t="shared" si="13"/>
        <v>0</v>
      </c>
      <c r="M84" s="4"/>
      <c r="N84" s="4"/>
      <c r="O84" s="4">
        <f t="shared" si="14"/>
        <v>270000</v>
      </c>
      <c r="P84" s="4"/>
      <c r="Q84" s="4">
        <v>270000</v>
      </c>
      <c r="R84" s="4">
        <f t="shared" si="15"/>
        <v>0</v>
      </c>
      <c r="S84" s="4"/>
      <c r="T84" s="4"/>
      <c r="U84" s="4">
        <f t="shared" si="16"/>
        <v>0</v>
      </c>
      <c r="V84" s="4"/>
      <c r="W84" s="4"/>
      <c r="X84" s="4">
        <f t="shared" si="17"/>
        <v>0</v>
      </c>
      <c r="Y84" s="4"/>
      <c r="Z84" s="4"/>
      <c r="AA84" s="4">
        <f>C84+I84-L84-O84-U84-X84</f>
        <v>0</v>
      </c>
      <c r="AB84" s="7">
        <v>45310</v>
      </c>
    </row>
    <row r="85" spans="1:28" ht="15.75" x14ac:dyDescent="0.25">
      <c r="A85" s="14">
        <v>45251</v>
      </c>
      <c r="B85" s="15" t="s">
        <v>118</v>
      </c>
      <c r="C85" s="15">
        <v>2337300</v>
      </c>
      <c r="D85" s="15" t="s">
        <v>46</v>
      </c>
      <c r="E85" s="15" t="s">
        <v>81</v>
      </c>
      <c r="F85" s="15">
        <v>47.7</v>
      </c>
      <c r="G85" s="15" t="s">
        <v>39</v>
      </c>
      <c r="H85" s="15"/>
      <c r="I85" s="4">
        <f t="shared" si="18"/>
        <v>0</v>
      </c>
      <c r="J85" s="6" t="s">
        <v>78</v>
      </c>
      <c r="K85" s="4" t="s">
        <v>119</v>
      </c>
      <c r="L85" s="4">
        <f t="shared" si="13"/>
        <v>0</v>
      </c>
      <c r="M85" s="4"/>
      <c r="N85" s="4"/>
      <c r="O85" s="4">
        <f t="shared" si="14"/>
        <v>226200</v>
      </c>
      <c r="P85" s="4"/>
      <c r="Q85" s="4">
        <v>226200</v>
      </c>
      <c r="R85" s="4">
        <f t="shared" si="15"/>
        <v>0</v>
      </c>
      <c r="S85" s="4"/>
      <c r="T85" s="4"/>
      <c r="U85" s="4">
        <f t="shared" si="16"/>
        <v>0</v>
      </c>
      <c r="V85" s="4"/>
      <c r="W85" s="4"/>
      <c r="X85" s="4">
        <f t="shared" si="17"/>
        <v>0</v>
      </c>
      <c r="Y85" s="4"/>
      <c r="Z85" s="4"/>
      <c r="AA85" s="4">
        <f>C85+I85-L85-O85-U85-X85</f>
        <v>2111100</v>
      </c>
      <c r="AB85" s="7">
        <v>45310</v>
      </c>
    </row>
    <row r="86" spans="1:28" ht="15.75" x14ac:dyDescent="0.25">
      <c r="A86" s="14">
        <v>45251</v>
      </c>
      <c r="B86" s="11" t="s">
        <v>118</v>
      </c>
      <c r="C86" s="11">
        <v>2200000</v>
      </c>
      <c r="D86" s="15" t="s">
        <v>46</v>
      </c>
      <c r="E86" s="15" t="s">
        <v>58</v>
      </c>
      <c r="F86" s="15">
        <v>1000</v>
      </c>
      <c r="G86" s="15" t="s">
        <v>34</v>
      </c>
      <c r="H86" s="11"/>
      <c r="I86" s="4">
        <f t="shared" si="18"/>
        <v>0</v>
      </c>
      <c r="J86" s="9" t="s">
        <v>28</v>
      </c>
      <c r="K86" s="4" t="s">
        <v>119</v>
      </c>
      <c r="L86" s="4">
        <f t="shared" si="13"/>
        <v>0</v>
      </c>
      <c r="M86" s="4"/>
      <c r="N86" s="4"/>
      <c r="O86" s="4">
        <f t="shared" si="14"/>
        <v>0</v>
      </c>
      <c r="P86" s="4"/>
      <c r="Q86" s="4"/>
      <c r="R86" s="4">
        <f t="shared" si="15"/>
        <v>0</v>
      </c>
      <c r="S86" s="4"/>
      <c r="T86" s="4"/>
      <c r="U86" s="4">
        <f t="shared" si="16"/>
        <v>0</v>
      </c>
      <c r="V86" s="4"/>
      <c r="W86" s="4"/>
      <c r="X86" s="4">
        <f t="shared" si="17"/>
        <v>0</v>
      </c>
      <c r="Y86" s="4"/>
      <c r="Z86" s="4"/>
      <c r="AA86" s="4">
        <f>C86+I86-L86-O86-U86-X86</f>
        <v>2200000</v>
      </c>
      <c r="AB86" s="7"/>
    </row>
    <row r="87" spans="1:28" ht="15.75" x14ac:dyDescent="0.25">
      <c r="A87" s="14">
        <v>45252</v>
      </c>
      <c r="B87" s="15" t="s">
        <v>122</v>
      </c>
      <c r="C87" s="11">
        <v>4500000</v>
      </c>
      <c r="D87" s="15" t="s">
        <v>46</v>
      </c>
      <c r="E87" s="15" t="s">
        <v>117</v>
      </c>
      <c r="F87" s="15">
        <v>10</v>
      </c>
      <c r="G87" s="11" t="s">
        <v>23</v>
      </c>
      <c r="H87" s="11"/>
      <c r="I87" s="4">
        <f t="shared" si="18"/>
        <v>0</v>
      </c>
      <c r="J87" s="9" t="s">
        <v>28</v>
      </c>
      <c r="K87" s="4"/>
      <c r="L87" s="4">
        <f t="shared" si="13"/>
        <v>0</v>
      </c>
      <c r="M87" s="4"/>
      <c r="N87" s="4"/>
      <c r="O87" s="4">
        <f t="shared" si="14"/>
        <v>0</v>
      </c>
      <c r="P87" s="4"/>
      <c r="Q87" s="4"/>
      <c r="R87" s="4">
        <f t="shared" si="15"/>
        <v>0</v>
      </c>
      <c r="S87" s="4"/>
      <c r="T87" s="4"/>
      <c r="U87" s="4">
        <f t="shared" si="16"/>
        <v>0</v>
      </c>
      <c r="V87" s="4"/>
      <c r="W87" s="4"/>
      <c r="X87" s="4">
        <f t="shared" si="17"/>
        <v>0</v>
      </c>
      <c r="Y87" s="4"/>
      <c r="Z87" s="4"/>
      <c r="AA87" s="4">
        <f>C87+I87-L87-O87-U87-X87</f>
        <v>4500000</v>
      </c>
      <c r="AB87" s="7"/>
    </row>
    <row r="88" spans="1:28" ht="15.75" x14ac:dyDescent="0.25">
      <c r="A88" s="14">
        <v>45252</v>
      </c>
      <c r="B88" s="15" t="s">
        <v>122</v>
      </c>
      <c r="C88" s="15">
        <v>5941500</v>
      </c>
      <c r="D88" s="15" t="s">
        <v>46</v>
      </c>
      <c r="E88" s="15" t="s">
        <v>133</v>
      </c>
      <c r="F88" s="15">
        <v>1700</v>
      </c>
      <c r="G88" s="11" t="s">
        <v>34</v>
      </c>
      <c r="H88" s="15"/>
      <c r="I88" s="4">
        <f t="shared" si="18"/>
        <v>0</v>
      </c>
      <c r="J88" s="20" t="s">
        <v>28</v>
      </c>
      <c r="K88" s="4"/>
      <c r="L88" s="4">
        <f t="shared" si="13"/>
        <v>0</v>
      </c>
      <c r="M88" s="4"/>
      <c r="N88" s="4"/>
      <c r="O88" s="4">
        <f t="shared" si="14"/>
        <v>0</v>
      </c>
      <c r="P88" s="4"/>
      <c r="Q88" s="4"/>
      <c r="R88" s="4">
        <f t="shared" si="15"/>
        <v>0</v>
      </c>
      <c r="S88" s="4"/>
      <c r="T88" s="4"/>
      <c r="U88" s="4">
        <f t="shared" si="16"/>
        <v>0</v>
      </c>
      <c r="V88" s="4"/>
      <c r="W88" s="4"/>
      <c r="X88" s="4">
        <f t="shared" si="17"/>
        <v>0</v>
      </c>
      <c r="Y88" s="4"/>
      <c r="Z88" s="4"/>
      <c r="AA88" s="4">
        <f>C88+I88-L88-O88-U88-X88</f>
        <v>5941500</v>
      </c>
      <c r="AB88" s="7"/>
    </row>
    <row r="89" spans="1:28" ht="15.75" x14ac:dyDescent="0.25">
      <c r="A89" s="14">
        <v>45252</v>
      </c>
      <c r="B89" s="11" t="s">
        <v>107</v>
      </c>
      <c r="C89" s="11">
        <v>1200000</v>
      </c>
      <c r="D89" s="11" t="s">
        <v>46</v>
      </c>
      <c r="E89" s="11" t="s">
        <v>165</v>
      </c>
      <c r="F89" s="11">
        <v>1</v>
      </c>
      <c r="G89" s="11" t="s">
        <v>92</v>
      </c>
      <c r="H89" s="11"/>
      <c r="I89" s="4">
        <f t="shared" si="18"/>
        <v>0</v>
      </c>
      <c r="J89" s="9" t="s">
        <v>28</v>
      </c>
      <c r="K89" s="4"/>
      <c r="L89" s="4">
        <f t="shared" ref="L89:L140" si="19">M89+N89</f>
        <v>0</v>
      </c>
      <c r="M89" s="4"/>
      <c r="N89" s="4"/>
      <c r="O89" s="4">
        <f t="shared" ref="O89:O140" si="20">P89+Q89</f>
        <v>0</v>
      </c>
      <c r="P89" s="4"/>
      <c r="Q89" s="4"/>
      <c r="R89" s="4">
        <f t="shared" ref="R89:R140" si="21">S89+T89</f>
        <v>0</v>
      </c>
      <c r="S89" s="4"/>
      <c r="T89" s="4"/>
      <c r="U89" s="4">
        <f t="shared" ref="U89:U140" si="22">V89+W89</f>
        <v>0</v>
      </c>
      <c r="V89" s="4"/>
      <c r="W89" s="4"/>
      <c r="X89" s="4">
        <f t="shared" ref="X89:X140" si="23">Y89+Z89</f>
        <v>0</v>
      </c>
      <c r="Y89" s="4"/>
      <c r="Z89" s="4"/>
      <c r="AA89" s="4">
        <f>C89+I89-L89-O89-U89-X89</f>
        <v>1200000</v>
      </c>
      <c r="AB89" s="7"/>
    </row>
    <row r="90" spans="1:28" ht="15.75" x14ac:dyDescent="0.25">
      <c r="A90" s="14">
        <v>45252</v>
      </c>
      <c r="B90" s="11" t="s">
        <v>107</v>
      </c>
      <c r="C90" s="11">
        <v>900000</v>
      </c>
      <c r="D90" s="11" t="s">
        <v>46</v>
      </c>
      <c r="E90" s="11" t="s">
        <v>108</v>
      </c>
      <c r="F90" s="11">
        <v>400</v>
      </c>
      <c r="G90" s="11" t="s">
        <v>34</v>
      </c>
      <c r="H90" s="11"/>
      <c r="I90" s="4">
        <f t="shared" si="18"/>
        <v>0</v>
      </c>
      <c r="J90" s="9" t="s">
        <v>28</v>
      </c>
      <c r="K90" s="4"/>
      <c r="L90" s="4">
        <f t="shared" si="19"/>
        <v>0</v>
      </c>
      <c r="M90" s="4"/>
      <c r="N90" s="4"/>
      <c r="O90" s="4">
        <f t="shared" si="20"/>
        <v>0</v>
      </c>
      <c r="P90" s="4"/>
      <c r="Q90" s="4"/>
      <c r="R90" s="4">
        <f t="shared" si="21"/>
        <v>0</v>
      </c>
      <c r="S90" s="4"/>
      <c r="T90" s="4"/>
      <c r="U90" s="4">
        <f t="shared" si="22"/>
        <v>0</v>
      </c>
      <c r="V90" s="4"/>
      <c r="W90" s="4"/>
      <c r="X90" s="4">
        <f t="shared" si="23"/>
        <v>0</v>
      </c>
      <c r="Y90" s="4"/>
      <c r="Z90" s="4"/>
      <c r="AA90" s="4">
        <f>C90+I90-L90-O90-U90-X90</f>
        <v>900000</v>
      </c>
      <c r="AB90" s="7"/>
    </row>
    <row r="91" spans="1:28" ht="15.75" x14ac:dyDescent="0.25">
      <c r="A91" s="14">
        <v>45253</v>
      </c>
      <c r="B91" s="15" t="s">
        <v>166</v>
      </c>
      <c r="C91" s="11">
        <v>1398800</v>
      </c>
      <c r="D91" s="11" t="s">
        <v>52</v>
      </c>
      <c r="E91" s="11" t="s">
        <v>133</v>
      </c>
      <c r="F91" s="11">
        <v>400</v>
      </c>
      <c r="G91" s="15" t="s">
        <v>34</v>
      </c>
      <c r="H91" s="11"/>
      <c r="I91" s="4">
        <f t="shared" si="18"/>
        <v>0</v>
      </c>
      <c r="J91" s="12" t="s">
        <v>312</v>
      </c>
      <c r="K91" s="4" t="s">
        <v>167</v>
      </c>
      <c r="L91" s="4">
        <f t="shared" si="19"/>
        <v>0</v>
      </c>
      <c r="M91" s="4"/>
      <c r="N91" s="4"/>
      <c r="O91" s="4">
        <f t="shared" si="20"/>
        <v>1398800</v>
      </c>
      <c r="P91" s="4">
        <v>1398800</v>
      </c>
      <c r="Q91" s="4"/>
      <c r="R91" s="4">
        <f t="shared" si="21"/>
        <v>0</v>
      </c>
      <c r="S91" s="4"/>
      <c r="T91" s="4"/>
      <c r="U91" s="4">
        <f t="shared" si="22"/>
        <v>0</v>
      </c>
      <c r="V91" s="4"/>
      <c r="W91" s="4"/>
      <c r="X91" s="4">
        <f t="shared" si="23"/>
        <v>0</v>
      </c>
      <c r="Y91" s="4"/>
      <c r="Z91" s="4"/>
      <c r="AA91" s="4">
        <f>C91+I91-L91-O91-U91-X91</f>
        <v>0</v>
      </c>
      <c r="AB91" s="7">
        <v>45295</v>
      </c>
    </row>
    <row r="92" spans="1:28" ht="15.75" x14ac:dyDescent="0.25">
      <c r="A92" s="14">
        <v>45253</v>
      </c>
      <c r="B92" s="15" t="s">
        <v>166</v>
      </c>
      <c r="C92" s="11">
        <v>1942500</v>
      </c>
      <c r="D92" s="11" t="s">
        <v>52</v>
      </c>
      <c r="E92" s="11" t="s">
        <v>50</v>
      </c>
      <c r="F92" s="11">
        <v>500</v>
      </c>
      <c r="G92" s="15" t="s">
        <v>34</v>
      </c>
      <c r="H92" s="11"/>
      <c r="I92" s="4">
        <f t="shared" si="18"/>
        <v>0</v>
      </c>
      <c r="J92" s="12" t="s">
        <v>312</v>
      </c>
      <c r="K92" s="4" t="s">
        <v>167</v>
      </c>
      <c r="L92" s="4">
        <f t="shared" si="19"/>
        <v>0</v>
      </c>
      <c r="M92" s="4"/>
      <c r="N92" s="4"/>
      <c r="O92" s="4">
        <f t="shared" si="20"/>
        <v>1942500</v>
      </c>
      <c r="P92" s="4">
        <v>1942500</v>
      </c>
      <c r="Q92" s="4"/>
      <c r="R92" s="4">
        <f t="shared" si="21"/>
        <v>0</v>
      </c>
      <c r="S92" s="4"/>
      <c r="T92" s="4"/>
      <c r="U92" s="4">
        <f t="shared" si="22"/>
        <v>0</v>
      </c>
      <c r="V92" s="4"/>
      <c r="W92" s="4"/>
      <c r="X92" s="4">
        <f t="shared" si="23"/>
        <v>0</v>
      </c>
      <c r="Y92" s="4"/>
      <c r="Z92" s="4"/>
      <c r="AA92" s="4">
        <f>C92+I92-L92-O92-U92-X92</f>
        <v>0</v>
      </c>
      <c r="AB92" s="7">
        <v>45295</v>
      </c>
    </row>
    <row r="93" spans="1:28" ht="15.75" x14ac:dyDescent="0.25">
      <c r="A93" s="10">
        <v>45253</v>
      </c>
      <c r="B93" s="11" t="s">
        <v>116</v>
      </c>
      <c r="C93" s="11">
        <v>1600000</v>
      </c>
      <c r="D93" s="11" t="s">
        <v>46</v>
      </c>
      <c r="E93" s="11" t="s">
        <v>135</v>
      </c>
      <c r="F93" s="11">
        <v>10</v>
      </c>
      <c r="G93" s="11" t="s">
        <v>48</v>
      </c>
      <c r="H93" s="11"/>
      <c r="I93" s="4">
        <f t="shared" si="18"/>
        <v>0</v>
      </c>
      <c r="J93" s="12" t="s">
        <v>324</v>
      </c>
      <c r="K93" s="4"/>
      <c r="L93" s="4">
        <f t="shared" si="19"/>
        <v>1600000</v>
      </c>
      <c r="M93" s="4">
        <v>1600000</v>
      </c>
      <c r="N93" s="4"/>
      <c r="O93" s="4">
        <f t="shared" si="20"/>
        <v>0</v>
      </c>
      <c r="P93" s="4"/>
      <c r="Q93" s="4"/>
      <c r="R93" s="4">
        <f t="shared" si="21"/>
        <v>0</v>
      </c>
      <c r="S93" s="4"/>
      <c r="T93" s="4"/>
      <c r="U93" s="4">
        <f t="shared" si="22"/>
        <v>0</v>
      </c>
      <c r="V93" s="4"/>
      <c r="W93" s="4"/>
      <c r="X93" s="4">
        <f t="shared" si="23"/>
        <v>0</v>
      </c>
      <c r="Y93" s="4"/>
      <c r="Z93" s="4"/>
      <c r="AA93" s="4">
        <f>C93+I93-L93-O93-U93-X93</f>
        <v>0</v>
      </c>
      <c r="AB93" s="7">
        <v>45304</v>
      </c>
    </row>
    <row r="94" spans="1:28" ht="15.75" x14ac:dyDescent="0.25">
      <c r="A94" s="10">
        <v>45253</v>
      </c>
      <c r="B94" s="15" t="s">
        <v>116</v>
      </c>
      <c r="C94" s="11">
        <v>800000</v>
      </c>
      <c r="D94" s="15" t="s">
        <v>46</v>
      </c>
      <c r="E94" s="11" t="s">
        <v>47</v>
      </c>
      <c r="F94" s="11">
        <v>5</v>
      </c>
      <c r="G94" s="15" t="s">
        <v>48</v>
      </c>
      <c r="H94" s="11"/>
      <c r="I94" s="4">
        <f t="shared" si="18"/>
        <v>0</v>
      </c>
      <c r="J94" s="12" t="s">
        <v>324</v>
      </c>
      <c r="K94" s="4"/>
      <c r="L94" s="4">
        <f t="shared" si="19"/>
        <v>800000</v>
      </c>
      <c r="M94" s="4">
        <v>800000</v>
      </c>
      <c r="N94" s="4"/>
      <c r="O94" s="4">
        <f t="shared" si="20"/>
        <v>0</v>
      </c>
      <c r="P94" s="4"/>
      <c r="Q94" s="4"/>
      <c r="R94" s="4">
        <f t="shared" si="21"/>
        <v>0</v>
      </c>
      <c r="S94" s="4"/>
      <c r="T94" s="4"/>
      <c r="U94" s="4">
        <f t="shared" si="22"/>
        <v>0</v>
      </c>
      <c r="V94" s="4"/>
      <c r="W94" s="4"/>
      <c r="X94" s="4">
        <f t="shared" si="23"/>
        <v>0</v>
      </c>
      <c r="Y94" s="4"/>
      <c r="Z94" s="4"/>
      <c r="AA94" s="4">
        <f>C94+I94-L94-O94-U94-X94</f>
        <v>0</v>
      </c>
      <c r="AB94" s="7">
        <v>45304</v>
      </c>
    </row>
    <row r="95" spans="1:28" ht="15.75" x14ac:dyDescent="0.25">
      <c r="A95" s="10">
        <v>45253</v>
      </c>
      <c r="B95" s="11" t="s">
        <v>116</v>
      </c>
      <c r="C95" s="11">
        <v>900000</v>
      </c>
      <c r="D95" s="11" t="s">
        <v>46</v>
      </c>
      <c r="E95" s="11" t="s">
        <v>150</v>
      </c>
      <c r="F95" s="11">
        <v>20</v>
      </c>
      <c r="G95" s="11" t="s">
        <v>77</v>
      </c>
      <c r="H95" s="11"/>
      <c r="I95" s="4">
        <f t="shared" si="18"/>
        <v>0</v>
      </c>
      <c r="J95" s="12" t="s">
        <v>324</v>
      </c>
      <c r="K95" s="4"/>
      <c r="L95" s="4">
        <f t="shared" si="19"/>
        <v>900000</v>
      </c>
      <c r="M95" s="4">
        <v>900000</v>
      </c>
      <c r="N95" s="4"/>
      <c r="O95" s="4">
        <f t="shared" si="20"/>
        <v>0</v>
      </c>
      <c r="P95" s="4"/>
      <c r="Q95" s="4"/>
      <c r="R95" s="4">
        <f t="shared" si="21"/>
        <v>0</v>
      </c>
      <c r="S95" s="4"/>
      <c r="T95" s="4"/>
      <c r="U95" s="4">
        <f t="shared" si="22"/>
        <v>0</v>
      </c>
      <c r="V95" s="4"/>
      <c r="W95" s="4"/>
      <c r="X95" s="4">
        <f t="shared" si="23"/>
        <v>0</v>
      </c>
      <c r="Y95" s="4"/>
      <c r="Z95" s="4"/>
      <c r="AA95" s="4">
        <f>C95+I95-L95-O95-U95-X95</f>
        <v>0</v>
      </c>
      <c r="AB95" s="7">
        <v>45304</v>
      </c>
    </row>
    <row r="96" spans="1:28" ht="15.75" x14ac:dyDescent="0.25">
      <c r="A96" s="14">
        <v>45254</v>
      </c>
      <c r="B96" s="11" t="s">
        <v>168</v>
      </c>
      <c r="C96" s="11">
        <v>1161300</v>
      </c>
      <c r="D96" s="15" t="s">
        <v>52</v>
      </c>
      <c r="E96" s="11" t="s">
        <v>81</v>
      </c>
      <c r="F96" s="11">
        <v>23.7</v>
      </c>
      <c r="G96" s="11" t="s">
        <v>39</v>
      </c>
      <c r="H96" s="11"/>
      <c r="I96" s="4">
        <f t="shared" si="18"/>
        <v>0</v>
      </c>
      <c r="J96" s="32" t="s">
        <v>312</v>
      </c>
      <c r="K96" s="4" t="s">
        <v>169</v>
      </c>
      <c r="L96" s="4">
        <f t="shared" si="19"/>
        <v>0</v>
      </c>
      <c r="M96" s="4"/>
      <c r="N96" s="4"/>
      <c r="O96" s="4">
        <f t="shared" si="20"/>
        <v>1161300</v>
      </c>
      <c r="P96" s="4">
        <v>1161300</v>
      </c>
      <c r="Q96" s="4"/>
      <c r="R96" s="4">
        <f t="shared" si="21"/>
        <v>0</v>
      </c>
      <c r="S96" s="4"/>
      <c r="T96" s="4"/>
      <c r="U96" s="4">
        <f t="shared" si="22"/>
        <v>0</v>
      </c>
      <c r="V96" s="4"/>
      <c r="W96" s="4"/>
      <c r="X96" s="4">
        <f t="shared" si="23"/>
        <v>0</v>
      </c>
      <c r="Y96" s="4"/>
      <c r="Z96" s="4"/>
      <c r="AA96" s="4">
        <f>C96+I96-L96-O96-U96-X96</f>
        <v>0</v>
      </c>
      <c r="AB96" s="7">
        <v>45300</v>
      </c>
    </row>
    <row r="97" spans="1:28" ht="15.75" x14ac:dyDescent="0.25">
      <c r="A97" s="14">
        <v>45254</v>
      </c>
      <c r="B97" s="15" t="s">
        <v>170</v>
      </c>
      <c r="C97" s="15">
        <v>166250</v>
      </c>
      <c r="D97" s="15" t="s">
        <v>46</v>
      </c>
      <c r="E97" s="15" t="s">
        <v>139</v>
      </c>
      <c r="F97" s="15">
        <v>18250</v>
      </c>
      <c r="G97" s="15" t="s">
        <v>34</v>
      </c>
      <c r="H97" s="15"/>
      <c r="I97" s="4">
        <f t="shared" si="18"/>
        <v>0</v>
      </c>
      <c r="J97" s="18" t="s">
        <v>24</v>
      </c>
      <c r="K97" s="4"/>
      <c r="L97" s="4">
        <f t="shared" si="19"/>
        <v>0</v>
      </c>
      <c r="M97" s="4"/>
      <c r="N97" s="4"/>
      <c r="O97" s="4">
        <f t="shared" si="20"/>
        <v>0</v>
      </c>
      <c r="P97" s="4"/>
      <c r="Q97" s="4"/>
      <c r="R97" s="4">
        <f t="shared" si="21"/>
        <v>0</v>
      </c>
      <c r="S97" s="4"/>
      <c r="T97" s="4"/>
      <c r="U97" s="4">
        <f t="shared" si="22"/>
        <v>0</v>
      </c>
      <c r="V97" s="4"/>
      <c r="W97" s="4"/>
      <c r="X97" s="4">
        <f t="shared" si="23"/>
        <v>0</v>
      </c>
      <c r="Y97" s="4"/>
      <c r="Z97" s="4"/>
      <c r="AA97" s="4">
        <f>C97+I97-L97-O97-U97-X97</f>
        <v>166250</v>
      </c>
      <c r="AB97" s="7"/>
    </row>
    <row r="98" spans="1:28" ht="15.75" x14ac:dyDescent="0.25">
      <c r="A98" s="14">
        <v>45257</v>
      </c>
      <c r="B98" s="11" t="s">
        <v>118</v>
      </c>
      <c r="C98" s="11">
        <v>1554000</v>
      </c>
      <c r="D98" s="15" t="s">
        <v>46</v>
      </c>
      <c r="E98" s="11" t="s">
        <v>50</v>
      </c>
      <c r="F98" s="11">
        <v>400</v>
      </c>
      <c r="G98" s="15" t="s">
        <v>34</v>
      </c>
      <c r="H98" s="11"/>
      <c r="I98" s="4">
        <f t="shared" si="18"/>
        <v>0</v>
      </c>
      <c r="J98" s="9" t="s">
        <v>28</v>
      </c>
      <c r="K98" s="4" t="s">
        <v>463</v>
      </c>
      <c r="L98" s="4">
        <f t="shared" si="19"/>
        <v>0</v>
      </c>
      <c r="M98" s="4"/>
      <c r="N98" s="4"/>
      <c r="O98" s="4">
        <f t="shared" si="20"/>
        <v>0</v>
      </c>
      <c r="P98" s="4"/>
      <c r="Q98" s="4"/>
      <c r="R98" s="4">
        <f t="shared" si="21"/>
        <v>0</v>
      </c>
      <c r="S98" s="4"/>
      <c r="T98" s="4"/>
      <c r="U98" s="4">
        <f t="shared" si="22"/>
        <v>0</v>
      </c>
      <c r="V98" s="4"/>
      <c r="W98" s="4"/>
      <c r="X98" s="4">
        <f t="shared" si="23"/>
        <v>0</v>
      </c>
      <c r="Y98" s="4"/>
      <c r="Z98" s="4"/>
      <c r="AA98" s="4">
        <f>C98+I98-L98-O98-U98-X98</f>
        <v>1554000</v>
      </c>
      <c r="AB98" s="7"/>
    </row>
    <row r="99" spans="1:28" ht="15.75" x14ac:dyDescent="0.25">
      <c r="A99" s="14">
        <v>45257</v>
      </c>
      <c r="B99" s="11" t="s">
        <v>168</v>
      </c>
      <c r="C99" s="11">
        <v>3240000</v>
      </c>
      <c r="D99" s="11" t="s">
        <v>52</v>
      </c>
      <c r="E99" s="11" t="s">
        <v>163</v>
      </c>
      <c r="F99" s="11">
        <v>24</v>
      </c>
      <c r="G99" s="11" t="s">
        <v>39</v>
      </c>
      <c r="H99" s="11"/>
      <c r="I99" s="4">
        <f t="shared" si="18"/>
        <v>0</v>
      </c>
      <c r="J99" s="32" t="s">
        <v>312</v>
      </c>
      <c r="K99" s="4" t="s">
        <v>169</v>
      </c>
      <c r="L99" s="4">
        <f t="shared" si="19"/>
        <v>0</v>
      </c>
      <c r="M99" s="4"/>
      <c r="N99" s="4"/>
      <c r="O99" s="4">
        <f t="shared" si="20"/>
        <v>3240000</v>
      </c>
      <c r="P99" s="4">
        <v>3240000</v>
      </c>
      <c r="Q99" s="4"/>
      <c r="R99" s="4">
        <f t="shared" si="21"/>
        <v>0</v>
      </c>
      <c r="S99" s="4"/>
      <c r="T99" s="4"/>
      <c r="U99" s="4">
        <f t="shared" si="22"/>
        <v>0</v>
      </c>
      <c r="V99" s="4"/>
      <c r="W99" s="4"/>
      <c r="X99" s="4">
        <f t="shared" si="23"/>
        <v>0</v>
      </c>
      <c r="Y99" s="4"/>
      <c r="Z99" s="4"/>
      <c r="AA99" s="4">
        <f>C99+I99-L99-O99-U99-X99</f>
        <v>0</v>
      </c>
      <c r="AB99" s="7">
        <v>45300</v>
      </c>
    </row>
    <row r="100" spans="1:28" ht="15.75" x14ac:dyDescent="0.25">
      <c r="A100" s="14">
        <v>45258</v>
      </c>
      <c r="B100" s="15" t="s">
        <v>171</v>
      </c>
      <c r="C100" s="15">
        <v>2352000</v>
      </c>
      <c r="D100" s="15" t="s">
        <v>46</v>
      </c>
      <c r="E100" s="15" t="s">
        <v>81</v>
      </c>
      <c r="F100" s="15">
        <v>48</v>
      </c>
      <c r="G100" s="11" t="s">
        <v>39</v>
      </c>
      <c r="H100" s="15"/>
      <c r="I100" s="4">
        <f t="shared" si="18"/>
        <v>0</v>
      </c>
      <c r="J100" s="17" t="s">
        <v>324</v>
      </c>
      <c r="K100" s="4"/>
      <c r="L100" s="4">
        <f t="shared" si="19"/>
        <v>0</v>
      </c>
      <c r="M100" s="4"/>
      <c r="N100" s="4"/>
      <c r="O100" s="4">
        <f t="shared" si="20"/>
        <v>0</v>
      </c>
      <c r="P100" s="4"/>
      <c r="Q100" s="4"/>
      <c r="R100" s="4">
        <f t="shared" si="21"/>
        <v>0</v>
      </c>
      <c r="S100" s="4"/>
      <c r="T100" s="4"/>
      <c r="U100" s="4">
        <f t="shared" si="22"/>
        <v>2352000</v>
      </c>
      <c r="V100" s="4">
        <v>2352000</v>
      </c>
      <c r="W100" s="4"/>
      <c r="X100" s="4">
        <f t="shared" si="23"/>
        <v>0</v>
      </c>
      <c r="Y100" s="4"/>
      <c r="Z100" s="4"/>
      <c r="AA100" s="4">
        <f>C100+I100-L100-O100-U100-X100</f>
        <v>0</v>
      </c>
      <c r="AB100" s="7">
        <v>45299</v>
      </c>
    </row>
    <row r="101" spans="1:28" ht="15.75" x14ac:dyDescent="0.25">
      <c r="A101" s="14">
        <v>45258</v>
      </c>
      <c r="B101" s="15" t="s">
        <v>171</v>
      </c>
      <c r="C101" s="11">
        <v>500000</v>
      </c>
      <c r="D101" s="15" t="s">
        <v>46</v>
      </c>
      <c r="E101" s="15" t="s">
        <v>172</v>
      </c>
      <c r="F101" s="11">
        <v>20</v>
      </c>
      <c r="G101" s="11" t="s">
        <v>27</v>
      </c>
      <c r="H101" s="11"/>
      <c r="I101" s="4">
        <f t="shared" si="18"/>
        <v>0</v>
      </c>
      <c r="J101" s="17" t="s">
        <v>324</v>
      </c>
      <c r="K101" s="4"/>
      <c r="L101" s="4">
        <f t="shared" si="19"/>
        <v>0</v>
      </c>
      <c r="M101" s="4"/>
      <c r="N101" s="4"/>
      <c r="O101" s="4">
        <f t="shared" si="20"/>
        <v>0</v>
      </c>
      <c r="P101" s="4"/>
      <c r="Q101" s="4"/>
      <c r="R101" s="4">
        <f t="shared" si="21"/>
        <v>0</v>
      </c>
      <c r="S101" s="4"/>
      <c r="T101" s="4"/>
      <c r="U101" s="4">
        <f t="shared" si="22"/>
        <v>500000</v>
      </c>
      <c r="V101" s="4">
        <v>500000</v>
      </c>
      <c r="W101" s="4"/>
      <c r="X101" s="4">
        <f t="shared" si="23"/>
        <v>0</v>
      </c>
      <c r="Y101" s="4"/>
      <c r="Z101" s="4"/>
      <c r="AA101" s="4">
        <f>C101+I101-L101-O101-U101-X101</f>
        <v>0</v>
      </c>
      <c r="AB101" s="7">
        <v>45299</v>
      </c>
    </row>
    <row r="102" spans="1:28" ht="15.75" x14ac:dyDescent="0.25">
      <c r="A102" s="14">
        <v>45258</v>
      </c>
      <c r="B102" s="15" t="s">
        <v>171</v>
      </c>
      <c r="C102" s="11">
        <v>1800000</v>
      </c>
      <c r="D102" s="15" t="s">
        <v>46</v>
      </c>
      <c r="E102" s="11" t="s">
        <v>150</v>
      </c>
      <c r="F102" s="11">
        <v>40</v>
      </c>
      <c r="G102" s="11" t="s">
        <v>77</v>
      </c>
      <c r="H102" s="11"/>
      <c r="I102" s="4">
        <f t="shared" si="18"/>
        <v>0</v>
      </c>
      <c r="J102" s="17" t="s">
        <v>324</v>
      </c>
      <c r="K102" s="4"/>
      <c r="L102" s="4">
        <f t="shared" si="19"/>
        <v>0</v>
      </c>
      <c r="M102" s="4"/>
      <c r="N102" s="4"/>
      <c r="O102" s="4">
        <f t="shared" si="20"/>
        <v>0</v>
      </c>
      <c r="P102" s="4"/>
      <c r="Q102" s="4"/>
      <c r="R102" s="4">
        <f t="shared" si="21"/>
        <v>0</v>
      </c>
      <c r="S102" s="4"/>
      <c r="T102" s="4"/>
      <c r="U102" s="4">
        <f t="shared" si="22"/>
        <v>1800000</v>
      </c>
      <c r="V102" s="4">
        <v>1800000</v>
      </c>
      <c r="W102" s="4"/>
      <c r="X102" s="4">
        <f t="shared" si="23"/>
        <v>0</v>
      </c>
      <c r="Y102" s="4"/>
      <c r="Z102" s="4"/>
      <c r="AA102" s="4">
        <f>C102+I102-L102-O102-U102-X102</f>
        <v>0</v>
      </c>
      <c r="AB102" s="7">
        <v>45299</v>
      </c>
    </row>
    <row r="103" spans="1:28" ht="15.75" x14ac:dyDescent="0.25">
      <c r="A103" s="14">
        <v>45258</v>
      </c>
      <c r="B103" s="15" t="s">
        <v>171</v>
      </c>
      <c r="C103" s="11">
        <v>900000</v>
      </c>
      <c r="D103" s="15" t="s">
        <v>46</v>
      </c>
      <c r="E103" s="11" t="s">
        <v>53</v>
      </c>
      <c r="F103" s="11">
        <v>2</v>
      </c>
      <c r="G103" s="11" t="s">
        <v>23</v>
      </c>
      <c r="H103" s="11"/>
      <c r="I103" s="4">
        <f t="shared" si="18"/>
        <v>0</v>
      </c>
      <c r="J103" s="17" t="s">
        <v>324</v>
      </c>
      <c r="K103" s="4"/>
      <c r="L103" s="4">
        <f t="shared" si="19"/>
        <v>552000</v>
      </c>
      <c r="M103" s="4">
        <v>552000</v>
      </c>
      <c r="N103" s="4"/>
      <c r="O103" s="4">
        <f t="shared" si="20"/>
        <v>0</v>
      </c>
      <c r="P103" s="4"/>
      <c r="Q103" s="4"/>
      <c r="R103" s="4">
        <f t="shared" si="21"/>
        <v>0</v>
      </c>
      <c r="S103" s="4"/>
      <c r="T103" s="4"/>
      <c r="U103" s="4">
        <f t="shared" si="22"/>
        <v>348000</v>
      </c>
      <c r="V103" s="4">
        <v>348000</v>
      </c>
      <c r="W103" s="4"/>
      <c r="X103" s="4">
        <f t="shared" si="23"/>
        <v>0</v>
      </c>
      <c r="Y103" s="4"/>
      <c r="Z103" s="4"/>
      <c r="AA103" s="4">
        <f>C103+I103-L103-O103-U103-X103</f>
        <v>0</v>
      </c>
      <c r="AB103" s="7">
        <v>45313</v>
      </c>
    </row>
    <row r="104" spans="1:28" ht="15.75" x14ac:dyDescent="0.25">
      <c r="A104" s="14">
        <v>45258</v>
      </c>
      <c r="B104" s="15" t="s">
        <v>171</v>
      </c>
      <c r="C104" s="11">
        <v>720000</v>
      </c>
      <c r="D104" s="15" t="s">
        <v>46</v>
      </c>
      <c r="E104" s="11" t="s">
        <v>129</v>
      </c>
      <c r="F104" s="11">
        <v>12</v>
      </c>
      <c r="G104" s="11" t="s">
        <v>77</v>
      </c>
      <c r="H104" s="11"/>
      <c r="I104" s="4">
        <f t="shared" si="18"/>
        <v>0</v>
      </c>
      <c r="J104" s="17" t="s">
        <v>324</v>
      </c>
      <c r="K104" s="4"/>
      <c r="L104" s="4">
        <f t="shared" si="19"/>
        <v>720000</v>
      </c>
      <c r="M104" s="4">
        <v>720000</v>
      </c>
      <c r="N104" s="4"/>
      <c r="O104" s="4">
        <f t="shared" si="20"/>
        <v>0</v>
      </c>
      <c r="P104" s="4"/>
      <c r="Q104" s="4"/>
      <c r="R104" s="4">
        <f t="shared" si="21"/>
        <v>0</v>
      </c>
      <c r="S104" s="4"/>
      <c r="T104" s="4"/>
      <c r="U104" s="4">
        <f t="shared" si="22"/>
        <v>0</v>
      </c>
      <c r="V104" s="4"/>
      <c r="W104" s="4"/>
      <c r="X104" s="4">
        <f t="shared" si="23"/>
        <v>0</v>
      </c>
      <c r="Y104" s="4"/>
      <c r="Z104" s="4"/>
      <c r="AA104" s="4">
        <f>C104+I104-L104-O104-U104-X104</f>
        <v>0</v>
      </c>
      <c r="AB104" s="7">
        <v>45313</v>
      </c>
    </row>
    <row r="105" spans="1:28" ht="15.75" x14ac:dyDescent="0.25">
      <c r="A105" s="14">
        <v>45258</v>
      </c>
      <c r="B105" s="11" t="s">
        <v>73</v>
      </c>
      <c r="C105" s="15">
        <v>6300000</v>
      </c>
      <c r="D105" s="11" t="s">
        <v>46</v>
      </c>
      <c r="E105" s="15" t="s">
        <v>173</v>
      </c>
      <c r="F105" s="15">
        <v>1400</v>
      </c>
      <c r="G105" s="11" t="s">
        <v>34</v>
      </c>
      <c r="H105" s="15"/>
      <c r="I105" s="4">
        <f t="shared" si="18"/>
        <v>0</v>
      </c>
      <c r="J105" s="9" t="s">
        <v>28</v>
      </c>
      <c r="K105" s="4" t="s">
        <v>174</v>
      </c>
      <c r="L105" s="4">
        <f t="shared" si="19"/>
        <v>0</v>
      </c>
      <c r="M105" s="4"/>
      <c r="N105" s="4"/>
      <c r="O105" s="4">
        <f t="shared" si="20"/>
        <v>0</v>
      </c>
      <c r="P105" s="4"/>
      <c r="Q105" s="4"/>
      <c r="R105" s="4">
        <f t="shared" si="21"/>
        <v>0</v>
      </c>
      <c r="S105" s="4"/>
      <c r="T105" s="4"/>
      <c r="U105" s="4">
        <f t="shared" si="22"/>
        <v>0</v>
      </c>
      <c r="V105" s="4"/>
      <c r="W105" s="4"/>
      <c r="X105" s="4">
        <f t="shared" si="23"/>
        <v>0</v>
      </c>
      <c r="Y105" s="4"/>
      <c r="Z105" s="4"/>
      <c r="AA105" s="4">
        <f>C105+I105-L105-O105-U105-X105</f>
        <v>6300000</v>
      </c>
      <c r="AB105" s="7"/>
    </row>
    <row r="106" spans="1:28" ht="15.75" x14ac:dyDescent="0.25">
      <c r="A106" s="14">
        <v>45258</v>
      </c>
      <c r="B106" s="15" t="s">
        <v>162</v>
      </c>
      <c r="C106" s="11">
        <v>1739100</v>
      </c>
      <c r="D106" s="11" t="s">
        <v>46</v>
      </c>
      <c r="E106" s="11" t="s">
        <v>105</v>
      </c>
      <c r="F106" s="11">
        <v>34.1</v>
      </c>
      <c r="G106" s="11" t="s">
        <v>39</v>
      </c>
      <c r="H106" s="11"/>
      <c r="I106" s="4">
        <f t="shared" si="18"/>
        <v>0</v>
      </c>
      <c r="J106" s="12" t="s">
        <v>324</v>
      </c>
      <c r="K106" s="4"/>
      <c r="L106" s="4">
        <f t="shared" si="19"/>
        <v>1739100</v>
      </c>
      <c r="M106" s="4">
        <v>1739100</v>
      </c>
      <c r="N106" s="4"/>
      <c r="O106" s="4">
        <f t="shared" si="20"/>
        <v>0</v>
      </c>
      <c r="P106" s="4"/>
      <c r="Q106" s="4"/>
      <c r="R106" s="4">
        <f t="shared" si="21"/>
        <v>0</v>
      </c>
      <c r="S106" s="4"/>
      <c r="T106" s="4"/>
      <c r="U106" s="4">
        <f t="shared" si="22"/>
        <v>0</v>
      </c>
      <c r="V106" s="4"/>
      <c r="W106" s="4"/>
      <c r="X106" s="4">
        <f t="shared" si="23"/>
        <v>0</v>
      </c>
      <c r="Y106" s="4"/>
      <c r="Z106" s="4"/>
      <c r="AA106" s="4">
        <f>C106+I106-L106-O106-U106-X106</f>
        <v>0</v>
      </c>
      <c r="AB106" s="7">
        <v>45295</v>
      </c>
    </row>
    <row r="107" spans="1:28" ht="15.75" x14ac:dyDescent="0.25">
      <c r="A107" s="14">
        <v>45258</v>
      </c>
      <c r="B107" s="15" t="s">
        <v>162</v>
      </c>
      <c r="C107" s="15">
        <v>11500000</v>
      </c>
      <c r="D107" s="11" t="s">
        <v>46</v>
      </c>
      <c r="E107" s="11" t="s">
        <v>42</v>
      </c>
      <c r="F107" s="15">
        <v>2500</v>
      </c>
      <c r="G107" s="11" t="s">
        <v>34</v>
      </c>
      <c r="H107" s="15"/>
      <c r="I107" s="4">
        <f t="shared" si="18"/>
        <v>0</v>
      </c>
      <c r="J107" s="12" t="s">
        <v>324</v>
      </c>
      <c r="K107" s="4"/>
      <c r="L107" s="4">
        <f t="shared" si="19"/>
        <v>11500000</v>
      </c>
      <c r="M107" s="4">
        <v>11500000</v>
      </c>
      <c r="N107" s="4"/>
      <c r="O107" s="4">
        <f t="shared" si="20"/>
        <v>0</v>
      </c>
      <c r="P107" s="4"/>
      <c r="Q107" s="4"/>
      <c r="R107" s="4">
        <f t="shared" si="21"/>
        <v>0</v>
      </c>
      <c r="S107" s="4"/>
      <c r="T107" s="4"/>
      <c r="U107" s="4">
        <f t="shared" si="22"/>
        <v>0</v>
      </c>
      <c r="V107" s="4"/>
      <c r="W107" s="4"/>
      <c r="X107" s="4">
        <f t="shared" si="23"/>
        <v>0</v>
      </c>
      <c r="Y107" s="4"/>
      <c r="Z107" s="4"/>
      <c r="AA107" s="4">
        <f>C107+I107-L107-O107-U107-X107</f>
        <v>0</v>
      </c>
      <c r="AB107" s="7">
        <v>45295</v>
      </c>
    </row>
    <row r="108" spans="1:28" ht="15.75" x14ac:dyDescent="0.25">
      <c r="A108" s="14">
        <v>45258</v>
      </c>
      <c r="B108" s="15" t="s">
        <v>162</v>
      </c>
      <c r="C108" s="11">
        <v>12420000</v>
      </c>
      <c r="D108" s="11" t="s">
        <v>46</v>
      </c>
      <c r="E108" s="15" t="s">
        <v>173</v>
      </c>
      <c r="F108" s="11">
        <v>2700</v>
      </c>
      <c r="G108" s="11" t="s">
        <v>34</v>
      </c>
      <c r="H108" s="11"/>
      <c r="I108" s="4">
        <f t="shared" si="18"/>
        <v>0</v>
      </c>
      <c r="J108" s="12" t="s">
        <v>324</v>
      </c>
      <c r="K108" s="4"/>
      <c r="L108" s="4">
        <f t="shared" si="19"/>
        <v>12420000</v>
      </c>
      <c r="M108" s="4">
        <v>12420000</v>
      </c>
      <c r="N108" s="4"/>
      <c r="O108" s="4">
        <f t="shared" si="20"/>
        <v>0</v>
      </c>
      <c r="P108" s="4"/>
      <c r="Q108" s="4"/>
      <c r="R108" s="4">
        <f t="shared" si="21"/>
        <v>0</v>
      </c>
      <c r="S108" s="4"/>
      <c r="T108" s="4"/>
      <c r="U108" s="4">
        <f t="shared" si="22"/>
        <v>0</v>
      </c>
      <c r="V108" s="4"/>
      <c r="W108" s="4"/>
      <c r="X108" s="4">
        <f t="shared" si="23"/>
        <v>0</v>
      </c>
      <c r="Y108" s="4"/>
      <c r="Z108" s="4"/>
      <c r="AA108" s="4">
        <f>C108+I108-L108-O108-U108-X108</f>
        <v>0</v>
      </c>
      <c r="AB108" s="7">
        <v>45295</v>
      </c>
    </row>
    <row r="109" spans="1:28" ht="15.75" x14ac:dyDescent="0.25">
      <c r="A109" s="14">
        <v>45258</v>
      </c>
      <c r="B109" s="15" t="s">
        <v>162</v>
      </c>
      <c r="C109" s="11">
        <v>5273400</v>
      </c>
      <c r="D109" s="11" t="s">
        <v>46</v>
      </c>
      <c r="E109" s="11" t="s">
        <v>102</v>
      </c>
      <c r="F109" s="11">
        <v>103.4</v>
      </c>
      <c r="G109" s="15" t="s">
        <v>39</v>
      </c>
      <c r="H109" s="11"/>
      <c r="I109" s="4">
        <f t="shared" si="18"/>
        <v>0</v>
      </c>
      <c r="J109" s="12" t="s">
        <v>324</v>
      </c>
      <c r="K109" s="4"/>
      <c r="L109" s="4">
        <f t="shared" si="19"/>
        <v>5273400</v>
      </c>
      <c r="M109" s="4">
        <v>5273400</v>
      </c>
      <c r="N109" s="4"/>
      <c r="O109" s="4">
        <f t="shared" si="20"/>
        <v>0</v>
      </c>
      <c r="P109" s="4"/>
      <c r="Q109" s="4"/>
      <c r="R109" s="4">
        <f t="shared" si="21"/>
        <v>0</v>
      </c>
      <c r="S109" s="4"/>
      <c r="T109" s="4"/>
      <c r="U109" s="4">
        <f t="shared" si="22"/>
        <v>0</v>
      </c>
      <c r="V109" s="4"/>
      <c r="W109" s="4"/>
      <c r="X109" s="4">
        <f t="shared" si="23"/>
        <v>0</v>
      </c>
      <c r="Y109" s="4"/>
      <c r="Z109" s="4"/>
      <c r="AA109" s="4">
        <f>C109+I109-L109-O109-U109-X109</f>
        <v>0</v>
      </c>
      <c r="AB109" s="7">
        <v>45295</v>
      </c>
    </row>
    <row r="110" spans="1:28" ht="15.75" x14ac:dyDescent="0.25">
      <c r="A110" s="14">
        <v>45258</v>
      </c>
      <c r="B110" s="11" t="s">
        <v>147</v>
      </c>
      <c r="C110" s="11">
        <v>745000</v>
      </c>
      <c r="D110" s="15" t="s">
        <v>52</v>
      </c>
      <c r="E110" s="11" t="s">
        <v>56</v>
      </c>
      <c r="F110" s="11">
        <v>10</v>
      </c>
      <c r="G110" s="15" t="s">
        <v>23</v>
      </c>
      <c r="H110" s="11"/>
      <c r="I110" s="4">
        <f t="shared" si="18"/>
        <v>0</v>
      </c>
      <c r="J110" s="12" t="s">
        <v>312</v>
      </c>
      <c r="K110" s="4" t="s">
        <v>175</v>
      </c>
      <c r="L110" s="4">
        <f t="shared" si="19"/>
        <v>0</v>
      </c>
      <c r="M110" s="4"/>
      <c r="N110" s="4"/>
      <c r="O110" s="4">
        <f t="shared" si="20"/>
        <v>745000</v>
      </c>
      <c r="P110" s="4">
        <v>745000</v>
      </c>
      <c r="Q110" s="4"/>
      <c r="R110" s="4">
        <f t="shared" si="21"/>
        <v>0</v>
      </c>
      <c r="S110" s="4"/>
      <c r="T110" s="4"/>
      <c r="U110" s="4">
        <f t="shared" si="22"/>
        <v>0</v>
      </c>
      <c r="V110" s="4"/>
      <c r="W110" s="4"/>
      <c r="X110" s="4">
        <f t="shared" si="23"/>
        <v>0</v>
      </c>
      <c r="Y110" s="4"/>
      <c r="Z110" s="4"/>
      <c r="AA110" s="4">
        <f>C110+I110-L110-O110-U110-X110</f>
        <v>0</v>
      </c>
      <c r="AB110" s="7">
        <v>45296</v>
      </c>
    </row>
    <row r="111" spans="1:28" ht="15.75" x14ac:dyDescent="0.25">
      <c r="A111" s="10">
        <v>45258</v>
      </c>
      <c r="B111" s="11" t="s">
        <v>122</v>
      </c>
      <c r="C111" s="11">
        <v>2395200</v>
      </c>
      <c r="D111" s="11" t="s">
        <v>46</v>
      </c>
      <c r="E111" s="11" t="s">
        <v>120</v>
      </c>
      <c r="F111" s="11">
        <v>49.9</v>
      </c>
      <c r="G111" s="11" t="s">
        <v>39</v>
      </c>
      <c r="H111" s="11"/>
      <c r="I111" s="4">
        <f t="shared" si="18"/>
        <v>0</v>
      </c>
      <c r="J111" s="9" t="s">
        <v>28</v>
      </c>
      <c r="K111" s="4"/>
      <c r="L111" s="4">
        <f t="shared" si="19"/>
        <v>0</v>
      </c>
      <c r="M111" s="4"/>
      <c r="N111" s="4"/>
      <c r="O111" s="4">
        <f t="shared" si="20"/>
        <v>0</v>
      </c>
      <c r="P111" s="4"/>
      <c r="Q111" s="4"/>
      <c r="R111" s="4">
        <f t="shared" si="21"/>
        <v>0</v>
      </c>
      <c r="S111" s="4"/>
      <c r="T111" s="4"/>
      <c r="U111" s="4">
        <f t="shared" si="22"/>
        <v>0</v>
      </c>
      <c r="V111" s="4"/>
      <c r="W111" s="4"/>
      <c r="X111" s="4">
        <f t="shared" si="23"/>
        <v>0</v>
      </c>
      <c r="Y111" s="4"/>
      <c r="Z111" s="4"/>
      <c r="AA111" s="4">
        <f>C111+I111-L111-O111-U111-X111</f>
        <v>2395200</v>
      </c>
      <c r="AB111" s="7"/>
    </row>
    <row r="112" spans="1:28" ht="15.75" x14ac:dyDescent="0.25">
      <c r="A112" s="14">
        <v>45260</v>
      </c>
      <c r="B112" s="11" t="s">
        <v>110</v>
      </c>
      <c r="C112" s="11">
        <v>4014000.0000000005</v>
      </c>
      <c r="D112" s="11"/>
      <c r="E112" s="11" t="s">
        <v>106</v>
      </c>
      <c r="F112" s="11">
        <v>66.900000000000006</v>
      </c>
      <c r="G112" s="15" t="s">
        <v>39</v>
      </c>
      <c r="H112" s="11"/>
      <c r="I112" s="4">
        <f t="shared" si="18"/>
        <v>0</v>
      </c>
      <c r="J112" s="9" t="s">
        <v>28</v>
      </c>
      <c r="K112" s="4"/>
      <c r="L112" s="4">
        <f t="shared" si="19"/>
        <v>0</v>
      </c>
      <c r="M112" s="4"/>
      <c r="N112" s="4"/>
      <c r="O112" s="4">
        <f t="shared" si="20"/>
        <v>0</v>
      </c>
      <c r="P112" s="4"/>
      <c r="Q112" s="4"/>
      <c r="R112" s="4">
        <f t="shared" si="21"/>
        <v>0</v>
      </c>
      <c r="S112" s="4"/>
      <c r="T112" s="4"/>
      <c r="U112" s="4">
        <f t="shared" si="22"/>
        <v>0</v>
      </c>
      <c r="V112" s="4"/>
      <c r="W112" s="4"/>
      <c r="X112" s="4">
        <f t="shared" si="23"/>
        <v>0</v>
      </c>
      <c r="Y112" s="4"/>
      <c r="Z112" s="4"/>
      <c r="AA112" s="4">
        <f>C112+I112-L112-O112-U112-X112</f>
        <v>4014000.0000000005</v>
      </c>
      <c r="AB112" s="7"/>
    </row>
    <row r="113" spans="1:28" ht="15.75" x14ac:dyDescent="0.25">
      <c r="A113" s="14">
        <v>45260</v>
      </c>
      <c r="B113" s="11" t="s">
        <v>176</v>
      </c>
      <c r="C113" s="11">
        <v>14212500</v>
      </c>
      <c r="D113" s="11" t="s">
        <v>46</v>
      </c>
      <c r="E113" s="11" t="s">
        <v>177</v>
      </c>
      <c r="F113" s="11">
        <v>250</v>
      </c>
      <c r="G113" s="11" t="s">
        <v>39</v>
      </c>
      <c r="H113" s="11"/>
      <c r="I113" s="4">
        <f t="shared" si="18"/>
        <v>0</v>
      </c>
      <c r="J113" s="6" t="s">
        <v>78</v>
      </c>
      <c r="K113" s="4" t="s">
        <v>178</v>
      </c>
      <c r="L113" s="4">
        <f t="shared" si="19"/>
        <v>0</v>
      </c>
      <c r="M113" s="4"/>
      <c r="N113" s="4"/>
      <c r="O113" s="4">
        <f t="shared" si="20"/>
        <v>12340000</v>
      </c>
      <c r="P113" s="4">
        <v>12340000</v>
      </c>
      <c r="Q113" s="4"/>
      <c r="R113" s="4">
        <f t="shared" si="21"/>
        <v>0</v>
      </c>
      <c r="S113" s="4"/>
      <c r="T113" s="4"/>
      <c r="U113" s="4">
        <f t="shared" si="22"/>
        <v>0</v>
      </c>
      <c r="V113" s="4"/>
      <c r="W113" s="4"/>
      <c r="X113" s="4">
        <f t="shared" si="23"/>
        <v>0</v>
      </c>
      <c r="Y113" s="4"/>
      <c r="Z113" s="4"/>
      <c r="AA113" s="4">
        <f>C113+I113-L113-O113-U113-X113</f>
        <v>1872500</v>
      </c>
      <c r="AB113" s="7">
        <v>45302</v>
      </c>
    </row>
    <row r="114" spans="1:28" ht="15.75" x14ac:dyDescent="0.25">
      <c r="A114" s="14">
        <v>45260</v>
      </c>
      <c r="B114" s="11" t="s">
        <v>118</v>
      </c>
      <c r="C114" s="11">
        <v>388500</v>
      </c>
      <c r="D114" s="11" t="s">
        <v>46</v>
      </c>
      <c r="E114" s="11" t="s">
        <v>50</v>
      </c>
      <c r="F114" s="11">
        <v>100</v>
      </c>
      <c r="G114" s="11" t="s">
        <v>34</v>
      </c>
      <c r="H114" s="11"/>
      <c r="I114" s="4">
        <f t="shared" si="18"/>
        <v>0</v>
      </c>
      <c r="J114" s="9" t="s">
        <v>28</v>
      </c>
      <c r="K114" s="4" t="s">
        <v>463</v>
      </c>
      <c r="L114" s="4">
        <f t="shared" si="19"/>
        <v>0</v>
      </c>
      <c r="M114" s="4"/>
      <c r="N114" s="4"/>
      <c r="O114" s="4">
        <f t="shared" si="20"/>
        <v>0</v>
      </c>
      <c r="P114" s="4"/>
      <c r="Q114" s="4"/>
      <c r="R114" s="4">
        <f t="shared" si="21"/>
        <v>0</v>
      </c>
      <c r="S114" s="4"/>
      <c r="T114" s="4"/>
      <c r="U114" s="4">
        <f t="shared" si="22"/>
        <v>0</v>
      </c>
      <c r="V114" s="4"/>
      <c r="W114" s="4"/>
      <c r="X114" s="4">
        <f t="shared" si="23"/>
        <v>0</v>
      </c>
      <c r="Y114" s="4"/>
      <c r="Z114" s="4"/>
      <c r="AA114" s="4">
        <f>C114+I114-L114-O114-U114-X114</f>
        <v>388500</v>
      </c>
      <c r="AB114" s="7"/>
    </row>
    <row r="115" spans="1:28" ht="15.75" x14ac:dyDescent="0.25">
      <c r="A115" s="10">
        <v>45261</v>
      </c>
      <c r="B115" s="11" t="s">
        <v>134</v>
      </c>
      <c r="C115" s="11">
        <v>2250000</v>
      </c>
      <c r="D115" s="11" t="s">
        <v>52</v>
      </c>
      <c r="E115" s="11" t="s">
        <v>42</v>
      </c>
      <c r="F115" s="11">
        <v>500</v>
      </c>
      <c r="G115" s="11" t="s">
        <v>34</v>
      </c>
      <c r="H115" s="11"/>
      <c r="I115" s="19">
        <f t="shared" si="18"/>
        <v>0</v>
      </c>
      <c r="J115" s="12" t="s">
        <v>312</v>
      </c>
      <c r="K115" s="4" t="s">
        <v>1315</v>
      </c>
      <c r="L115" s="4">
        <f t="shared" si="19"/>
        <v>0</v>
      </c>
      <c r="M115" s="4"/>
      <c r="N115" s="4"/>
      <c r="O115" s="4">
        <f t="shared" si="20"/>
        <v>2250000</v>
      </c>
      <c r="P115" s="4">
        <v>2250000</v>
      </c>
      <c r="Q115" s="4"/>
      <c r="R115" s="4">
        <f t="shared" si="21"/>
        <v>0</v>
      </c>
      <c r="S115" s="4"/>
      <c r="T115" s="4"/>
      <c r="U115" s="4">
        <f t="shared" si="22"/>
        <v>0</v>
      </c>
      <c r="V115" s="4"/>
      <c r="W115" s="4"/>
      <c r="X115" s="4">
        <f t="shared" si="23"/>
        <v>0</v>
      </c>
      <c r="Y115" s="4"/>
      <c r="Z115" s="4"/>
      <c r="AA115" s="4">
        <f>C115+I115-L115-O115-U115-X115</f>
        <v>0</v>
      </c>
      <c r="AB115" s="7">
        <v>45300</v>
      </c>
    </row>
    <row r="116" spans="1:28" ht="15.75" x14ac:dyDescent="0.25">
      <c r="A116" s="10">
        <v>45261</v>
      </c>
      <c r="B116" s="11" t="s">
        <v>134</v>
      </c>
      <c r="C116" s="15">
        <v>1479800</v>
      </c>
      <c r="D116" s="11" t="s">
        <v>52</v>
      </c>
      <c r="E116" s="15" t="s">
        <v>158</v>
      </c>
      <c r="F116" s="15">
        <v>30.2</v>
      </c>
      <c r="G116" s="11" t="s">
        <v>39</v>
      </c>
      <c r="H116" s="15"/>
      <c r="I116" s="19">
        <f t="shared" si="18"/>
        <v>0</v>
      </c>
      <c r="J116" s="12" t="s">
        <v>312</v>
      </c>
      <c r="K116" s="4" t="s">
        <v>1315</v>
      </c>
      <c r="L116" s="4">
        <f t="shared" si="19"/>
        <v>0</v>
      </c>
      <c r="M116" s="4"/>
      <c r="N116" s="4"/>
      <c r="O116" s="4">
        <f t="shared" si="20"/>
        <v>1479800</v>
      </c>
      <c r="P116" s="4">
        <v>750000</v>
      </c>
      <c r="Q116" s="4">
        <v>729800</v>
      </c>
      <c r="R116" s="4">
        <f t="shared" si="21"/>
        <v>0</v>
      </c>
      <c r="S116" s="4"/>
      <c r="T116" s="4"/>
      <c r="U116" s="4">
        <f t="shared" si="22"/>
        <v>0</v>
      </c>
      <c r="V116" s="4"/>
      <c r="W116" s="4"/>
      <c r="X116" s="4">
        <f t="shared" si="23"/>
        <v>0</v>
      </c>
      <c r="Y116" s="4"/>
      <c r="Z116" s="4"/>
      <c r="AA116" s="4">
        <f>C116+I116-L116-O116-U116-X116</f>
        <v>0</v>
      </c>
      <c r="AB116" s="7">
        <v>45310</v>
      </c>
    </row>
    <row r="117" spans="1:28" ht="15.75" x14ac:dyDescent="0.25">
      <c r="A117" s="10">
        <v>45261</v>
      </c>
      <c r="B117" s="11" t="s">
        <v>134</v>
      </c>
      <c r="C117" s="11">
        <v>1750000</v>
      </c>
      <c r="D117" s="11" t="s">
        <v>52</v>
      </c>
      <c r="E117" s="15" t="s">
        <v>179</v>
      </c>
      <c r="F117" s="15">
        <v>1000</v>
      </c>
      <c r="G117" s="11" t="s">
        <v>34</v>
      </c>
      <c r="H117" s="11"/>
      <c r="I117" s="19">
        <f t="shared" si="18"/>
        <v>0</v>
      </c>
      <c r="J117" s="12" t="s">
        <v>312</v>
      </c>
      <c r="K117" s="4" t="s">
        <v>1315</v>
      </c>
      <c r="L117" s="4">
        <f t="shared" si="19"/>
        <v>0</v>
      </c>
      <c r="M117" s="4"/>
      <c r="N117" s="4"/>
      <c r="O117" s="4">
        <f t="shared" si="20"/>
        <v>1750000</v>
      </c>
      <c r="P117" s="4"/>
      <c r="Q117" s="4">
        <v>1750000</v>
      </c>
      <c r="R117" s="4">
        <f t="shared" si="21"/>
        <v>0</v>
      </c>
      <c r="S117" s="4"/>
      <c r="T117" s="4"/>
      <c r="U117" s="4">
        <f t="shared" si="22"/>
        <v>0</v>
      </c>
      <c r="V117" s="4"/>
      <c r="W117" s="4"/>
      <c r="X117" s="4">
        <f t="shared" si="23"/>
        <v>0</v>
      </c>
      <c r="Y117" s="4"/>
      <c r="Z117" s="4"/>
      <c r="AA117" s="4">
        <f>C117+I117-L117-O117-U117-X117</f>
        <v>0</v>
      </c>
      <c r="AB117" s="7">
        <v>45310</v>
      </c>
    </row>
    <row r="118" spans="1:28" ht="15.75" x14ac:dyDescent="0.25">
      <c r="A118" s="10">
        <v>45261</v>
      </c>
      <c r="B118" s="11" t="s">
        <v>111</v>
      </c>
      <c r="C118" s="11">
        <v>2300000</v>
      </c>
      <c r="D118" s="11" t="s">
        <v>94</v>
      </c>
      <c r="E118" s="11" t="s">
        <v>180</v>
      </c>
      <c r="F118" s="11">
        <v>10</v>
      </c>
      <c r="G118" s="15" t="s">
        <v>48</v>
      </c>
      <c r="H118" s="11"/>
      <c r="I118" s="19">
        <f t="shared" ref="I118:I178" si="24">F118*H118</f>
        <v>0</v>
      </c>
      <c r="J118" s="9" t="s">
        <v>28</v>
      </c>
      <c r="K118" s="4" t="s">
        <v>181</v>
      </c>
      <c r="L118" s="4">
        <f t="shared" si="19"/>
        <v>0</v>
      </c>
      <c r="M118" s="4"/>
      <c r="N118" s="4"/>
      <c r="O118" s="4">
        <f t="shared" si="20"/>
        <v>0</v>
      </c>
      <c r="P118" s="4"/>
      <c r="Q118" s="4"/>
      <c r="R118" s="4">
        <f t="shared" si="21"/>
        <v>0</v>
      </c>
      <c r="S118" s="4"/>
      <c r="T118" s="4"/>
      <c r="U118" s="4">
        <f t="shared" si="22"/>
        <v>0</v>
      </c>
      <c r="V118" s="4"/>
      <c r="W118" s="4"/>
      <c r="X118" s="4">
        <f t="shared" si="23"/>
        <v>0</v>
      </c>
      <c r="Y118" s="4"/>
      <c r="Z118" s="4"/>
      <c r="AA118" s="4">
        <f>C118+I118-L118-O118-U118-X118</f>
        <v>2300000</v>
      </c>
      <c r="AB118" s="7"/>
    </row>
    <row r="119" spans="1:28" ht="15.75" x14ac:dyDescent="0.25">
      <c r="A119" s="10">
        <v>45261</v>
      </c>
      <c r="B119" s="15" t="s">
        <v>90</v>
      </c>
      <c r="C119" s="15">
        <v>2905700</v>
      </c>
      <c r="D119" s="15" t="s">
        <v>52</v>
      </c>
      <c r="E119" s="15" t="s">
        <v>100</v>
      </c>
      <c r="F119" s="15">
        <v>59.3</v>
      </c>
      <c r="G119" s="15" t="s">
        <v>39</v>
      </c>
      <c r="H119" s="15"/>
      <c r="I119" s="19">
        <f t="shared" si="24"/>
        <v>0</v>
      </c>
      <c r="J119" s="17" t="s">
        <v>312</v>
      </c>
      <c r="K119" s="4" t="s">
        <v>182</v>
      </c>
      <c r="L119" s="4">
        <f t="shared" si="19"/>
        <v>0</v>
      </c>
      <c r="M119" s="4"/>
      <c r="N119" s="4"/>
      <c r="O119" s="4">
        <f t="shared" si="20"/>
        <v>2905700</v>
      </c>
      <c r="P119" s="4">
        <v>2905700</v>
      </c>
      <c r="Q119" s="4"/>
      <c r="R119" s="4">
        <f t="shared" si="21"/>
        <v>0</v>
      </c>
      <c r="S119" s="4"/>
      <c r="T119" s="4"/>
      <c r="U119" s="4">
        <f t="shared" si="22"/>
        <v>0</v>
      </c>
      <c r="V119" s="4"/>
      <c r="W119" s="4"/>
      <c r="X119" s="4">
        <f t="shared" si="23"/>
        <v>0</v>
      </c>
      <c r="Y119" s="4"/>
      <c r="Z119" s="4"/>
      <c r="AA119" s="4">
        <f>C119+I119-L119-O119-U119-X119</f>
        <v>0</v>
      </c>
      <c r="AB119" s="7">
        <v>45309</v>
      </c>
    </row>
    <row r="120" spans="1:28" ht="15.75" x14ac:dyDescent="0.25">
      <c r="A120" s="10">
        <v>45261</v>
      </c>
      <c r="B120" s="15" t="s">
        <v>90</v>
      </c>
      <c r="C120" s="11">
        <v>4645200</v>
      </c>
      <c r="D120" s="15" t="s">
        <v>52</v>
      </c>
      <c r="E120" s="15" t="s">
        <v>81</v>
      </c>
      <c r="F120" s="11">
        <v>94.8</v>
      </c>
      <c r="G120" s="15" t="s">
        <v>39</v>
      </c>
      <c r="H120" s="11"/>
      <c r="I120" s="19">
        <f t="shared" si="24"/>
        <v>0</v>
      </c>
      <c r="J120" s="17" t="s">
        <v>312</v>
      </c>
      <c r="K120" s="4" t="s">
        <v>182</v>
      </c>
      <c r="L120" s="4">
        <f t="shared" si="19"/>
        <v>0</v>
      </c>
      <c r="M120" s="4"/>
      <c r="N120" s="4"/>
      <c r="O120" s="4">
        <f t="shared" si="20"/>
        <v>4645200</v>
      </c>
      <c r="P120" s="4">
        <v>4645200</v>
      </c>
      <c r="Q120" s="4"/>
      <c r="R120" s="4">
        <f t="shared" si="21"/>
        <v>0</v>
      </c>
      <c r="S120" s="4"/>
      <c r="T120" s="4"/>
      <c r="U120" s="4">
        <f t="shared" si="22"/>
        <v>0</v>
      </c>
      <c r="V120" s="4"/>
      <c r="W120" s="4"/>
      <c r="X120" s="4">
        <f t="shared" si="23"/>
        <v>0</v>
      </c>
      <c r="Y120" s="4"/>
      <c r="Z120" s="4"/>
      <c r="AA120" s="4">
        <f>C120+I120-L120-O120-U120-X120</f>
        <v>0</v>
      </c>
      <c r="AB120" s="7">
        <v>45309</v>
      </c>
    </row>
    <row r="121" spans="1:28" ht="15.75" x14ac:dyDescent="0.25">
      <c r="A121" s="10">
        <v>45261</v>
      </c>
      <c r="B121" s="15" t="s">
        <v>90</v>
      </c>
      <c r="C121" s="11">
        <v>4855500</v>
      </c>
      <c r="D121" s="15" t="s">
        <v>52</v>
      </c>
      <c r="E121" s="11" t="s">
        <v>183</v>
      </c>
      <c r="F121" s="11">
        <v>41.5</v>
      </c>
      <c r="G121" s="15" t="s">
        <v>39</v>
      </c>
      <c r="H121" s="11"/>
      <c r="I121" s="19">
        <f t="shared" si="24"/>
        <v>0</v>
      </c>
      <c r="J121" s="17" t="s">
        <v>312</v>
      </c>
      <c r="K121" s="4" t="s">
        <v>182</v>
      </c>
      <c r="L121" s="4">
        <f t="shared" si="19"/>
        <v>0</v>
      </c>
      <c r="M121" s="4"/>
      <c r="N121" s="4"/>
      <c r="O121" s="4">
        <f t="shared" si="20"/>
        <v>4855500</v>
      </c>
      <c r="P121" s="4">
        <v>4855500</v>
      </c>
      <c r="Q121" s="4"/>
      <c r="R121" s="4">
        <f t="shared" si="21"/>
        <v>0</v>
      </c>
      <c r="S121" s="4"/>
      <c r="T121" s="4"/>
      <c r="U121" s="4">
        <f t="shared" si="22"/>
        <v>0</v>
      </c>
      <c r="V121" s="4"/>
      <c r="W121" s="4"/>
      <c r="X121" s="4">
        <f t="shared" si="23"/>
        <v>0</v>
      </c>
      <c r="Y121" s="4"/>
      <c r="Z121" s="4"/>
      <c r="AA121" s="4">
        <f>C121+I121-L121-O121-U121-X121</f>
        <v>0</v>
      </c>
      <c r="AB121" s="7">
        <v>45309</v>
      </c>
    </row>
    <row r="122" spans="1:28" ht="15.75" x14ac:dyDescent="0.25">
      <c r="A122" s="10">
        <v>45261</v>
      </c>
      <c r="B122" s="15" t="s">
        <v>90</v>
      </c>
      <c r="C122" s="15">
        <v>5253300</v>
      </c>
      <c r="D122" s="15" t="s">
        <v>52</v>
      </c>
      <c r="E122" s="11" t="s">
        <v>184</v>
      </c>
      <c r="F122" s="15">
        <v>44.9</v>
      </c>
      <c r="G122" s="15" t="s">
        <v>39</v>
      </c>
      <c r="H122" s="15"/>
      <c r="I122" s="19">
        <f t="shared" si="24"/>
        <v>0</v>
      </c>
      <c r="J122" s="17" t="s">
        <v>312</v>
      </c>
      <c r="K122" s="4" t="s">
        <v>182</v>
      </c>
      <c r="L122" s="4">
        <f t="shared" si="19"/>
        <v>0</v>
      </c>
      <c r="M122" s="4"/>
      <c r="N122" s="4"/>
      <c r="O122" s="4">
        <f t="shared" si="20"/>
        <v>5253300</v>
      </c>
      <c r="P122" s="4">
        <v>5253300</v>
      </c>
      <c r="Q122" s="4"/>
      <c r="R122" s="4">
        <f t="shared" si="21"/>
        <v>0</v>
      </c>
      <c r="S122" s="4"/>
      <c r="T122" s="4"/>
      <c r="U122" s="4">
        <f t="shared" si="22"/>
        <v>0</v>
      </c>
      <c r="V122" s="4"/>
      <c r="W122" s="4"/>
      <c r="X122" s="4">
        <f t="shared" si="23"/>
        <v>0</v>
      </c>
      <c r="Y122" s="4"/>
      <c r="Z122" s="4"/>
      <c r="AA122" s="4">
        <f>C122+I122-L122-O122-U122-X122</f>
        <v>0</v>
      </c>
      <c r="AB122" s="7">
        <v>45309</v>
      </c>
    </row>
    <row r="123" spans="1:28" ht="15.75" x14ac:dyDescent="0.25">
      <c r="A123" s="14">
        <v>45262</v>
      </c>
      <c r="B123" s="15" t="s">
        <v>99</v>
      </c>
      <c r="C123" s="11">
        <v>0</v>
      </c>
      <c r="D123" s="15"/>
      <c r="E123" s="11" t="s">
        <v>103</v>
      </c>
      <c r="F123" s="11">
        <v>87</v>
      </c>
      <c r="G123" s="11" t="s">
        <v>39</v>
      </c>
      <c r="H123" s="11"/>
      <c r="I123" s="19">
        <f t="shared" si="24"/>
        <v>0</v>
      </c>
      <c r="J123" s="9" t="s">
        <v>28</v>
      </c>
      <c r="K123" s="4"/>
      <c r="L123" s="4">
        <f t="shared" si="19"/>
        <v>0</v>
      </c>
      <c r="M123" s="4"/>
      <c r="N123" s="4"/>
      <c r="O123" s="4">
        <f t="shared" si="20"/>
        <v>0</v>
      </c>
      <c r="P123" s="4"/>
      <c r="Q123" s="4"/>
      <c r="R123" s="4">
        <f t="shared" si="21"/>
        <v>0</v>
      </c>
      <c r="S123" s="4"/>
      <c r="T123" s="4"/>
      <c r="U123" s="4">
        <f t="shared" si="22"/>
        <v>0</v>
      </c>
      <c r="V123" s="4"/>
      <c r="W123" s="4"/>
      <c r="X123" s="4">
        <f t="shared" si="23"/>
        <v>0</v>
      </c>
      <c r="Y123" s="4"/>
      <c r="Z123" s="4"/>
      <c r="AA123" s="4">
        <f>C123+I123-L123-O123-U123-X123</f>
        <v>0</v>
      </c>
      <c r="AB123" s="7"/>
    </row>
    <row r="124" spans="1:28" ht="15.75" x14ac:dyDescent="0.25">
      <c r="A124" s="14">
        <v>45262</v>
      </c>
      <c r="B124" s="11" t="s">
        <v>176</v>
      </c>
      <c r="C124" s="11">
        <v>450000</v>
      </c>
      <c r="D124" s="11" t="s">
        <v>46</v>
      </c>
      <c r="E124" s="11" t="s">
        <v>108</v>
      </c>
      <c r="F124" s="11">
        <v>200</v>
      </c>
      <c r="G124" s="11" t="s">
        <v>34</v>
      </c>
      <c r="H124" s="11"/>
      <c r="I124" s="19">
        <f t="shared" si="24"/>
        <v>0</v>
      </c>
      <c r="J124" s="9" t="s">
        <v>28</v>
      </c>
      <c r="K124" s="4" t="s">
        <v>438</v>
      </c>
      <c r="L124" s="4">
        <f t="shared" si="19"/>
        <v>0</v>
      </c>
      <c r="M124" s="4"/>
      <c r="N124" s="4"/>
      <c r="O124" s="4">
        <f t="shared" si="20"/>
        <v>0</v>
      </c>
      <c r="P124" s="4"/>
      <c r="Q124" s="4"/>
      <c r="R124" s="4">
        <f t="shared" si="21"/>
        <v>0</v>
      </c>
      <c r="S124" s="4"/>
      <c r="T124" s="4"/>
      <c r="U124" s="4">
        <f t="shared" si="22"/>
        <v>0</v>
      </c>
      <c r="V124" s="4"/>
      <c r="W124" s="4"/>
      <c r="X124" s="4">
        <f t="shared" si="23"/>
        <v>0</v>
      </c>
      <c r="Y124" s="4"/>
      <c r="Z124" s="4"/>
      <c r="AA124" s="4">
        <f>C124+I124-L124-O124-U124-X124</f>
        <v>450000</v>
      </c>
      <c r="AB124" s="7"/>
    </row>
    <row r="125" spans="1:28" ht="15.75" x14ac:dyDescent="0.25">
      <c r="A125" s="14">
        <v>45262</v>
      </c>
      <c r="B125" s="11" t="s">
        <v>176</v>
      </c>
      <c r="C125" s="11">
        <v>7225000</v>
      </c>
      <c r="D125" s="11" t="s">
        <v>46</v>
      </c>
      <c r="E125" s="11" t="s">
        <v>185</v>
      </c>
      <c r="F125" s="11">
        <v>5000</v>
      </c>
      <c r="G125" s="11" t="s">
        <v>27</v>
      </c>
      <c r="H125" s="11"/>
      <c r="I125" s="19">
        <f t="shared" si="24"/>
        <v>0</v>
      </c>
      <c r="J125" s="12" t="s">
        <v>312</v>
      </c>
      <c r="K125" s="4" t="s">
        <v>186</v>
      </c>
      <c r="L125" s="4">
        <f t="shared" si="19"/>
        <v>0</v>
      </c>
      <c r="M125" s="4"/>
      <c r="N125" s="4"/>
      <c r="O125" s="4">
        <f t="shared" si="20"/>
        <v>7225000</v>
      </c>
      <c r="P125" s="4">
        <v>7225000</v>
      </c>
      <c r="Q125" s="4"/>
      <c r="R125" s="4">
        <f t="shared" si="21"/>
        <v>0</v>
      </c>
      <c r="S125" s="4"/>
      <c r="T125" s="4"/>
      <c r="U125" s="4">
        <f t="shared" si="22"/>
        <v>0</v>
      </c>
      <c r="V125" s="4"/>
      <c r="W125" s="4"/>
      <c r="X125" s="4">
        <f t="shared" si="23"/>
        <v>0</v>
      </c>
      <c r="Y125" s="4"/>
      <c r="Z125" s="4"/>
      <c r="AA125" s="4">
        <f>C125+I125-L125-O125-U125-X125</f>
        <v>0</v>
      </c>
      <c r="AB125" s="7">
        <v>45303</v>
      </c>
    </row>
    <row r="126" spans="1:28" ht="15.75" x14ac:dyDescent="0.25">
      <c r="A126" s="14">
        <v>45264</v>
      </c>
      <c r="B126" s="11" t="s">
        <v>99</v>
      </c>
      <c r="C126" s="11">
        <v>0</v>
      </c>
      <c r="D126" s="11"/>
      <c r="E126" s="11" t="s">
        <v>101</v>
      </c>
      <c r="F126" s="21">
        <v>63.8</v>
      </c>
      <c r="G126" s="11" t="s">
        <v>39</v>
      </c>
      <c r="H126" s="21"/>
      <c r="I126" s="19">
        <f t="shared" si="24"/>
        <v>0</v>
      </c>
      <c r="J126" s="9" t="s">
        <v>28</v>
      </c>
      <c r="K126" s="4"/>
      <c r="L126" s="4">
        <f t="shared" si="19"/>
        <v>0</v>
      </c>
      <c r="M126" s="4"/>
      <c r="N126" s="4"/>
      <c r="O126" s="4">
        <f t="shared" si="20"/>
        <v>0</v>
      </c>
      <c r="P126" s="4"/>
      <c r="Q126" s="4"/>
      <c r="R126" s="4">
        <f t="shared" si="21"/>
        <v>0</v>
      </c>
      <c r="S126" s="4"/>
      <c r="T126" s="4"/>
      <c r="U126" s="4">
        <f t="shared" si="22"/>
        <v>0</v>
      </c>
      <c r="V126" s="4"/>
      <c r="W126" s="4"/>
      <c r="X126" s="4">
        <f t="shared" si="23"/>
        <v>0</v>
      </c>
      <c r="Y126" s="4"/>
      <c r="Z126" s="4"/>
      <c r="AA126" s="4">
        <f>C126+I126-L126-O126-U126-X126</f>
        <v>0</v>
      </c>
      <c r="AB126" s="7"/>
    </row>
    <row r="127" spans="1:28" ht="15.75" x14ac:dyDescent="0.25">
      <c r="A127" s="14">
        <v>45264</v>
      </c>
      <c r="B127" s="11" t="s">
        <v>171</v>
      </c>
      <c r="C127" s="11">
        <v>3125000</v>
      </c>
      <c r="D127" s="11" t="s">
        <v>52</v>
      </c>
      <c r="E127" s="11" t="s">
        <v>128</v>
      </c>
      <c r="F127" s="21">
        <v>25</v>
      </c>
      <c r="G127" s="11" t="s">
        <v>39</v>
      </c>
      <c r="H127" s="21"/>
      <c r="I127" s="19">
        <f t="shared" si="24"/>
        <v>0</v>
      </c>
      <c r="J127" s="17" t="s">
        <v>324</v>
      </c>
      <c r="K127" s="4"/>
      <c r="L127" s="4">
        <f t="shared" si="19"/>
        <v>3125000</v>
      </c>
      <c r="M127" s="4">
        <v>3125000</v>
      </c>
      <c r="N127" s="4"/>
      <c r="O127" s="4">
        <f t="shared" si="20"/>
        <v>0</v>
      </c>
      <c r="P127" s="4"/>
      <c r="Q127" s="4"/>
      <c r="R127" s="4">
        <f t="shared" si="21"/>
        <v>0</v>
      </c>
      <c r="S127" s="4"/>
      <c r="T127" s="4"/>
      <c r="U127" s="4">
        <f t="shared" si="22"/>
        <v>0</v>
      </c>
      <c r="V127" s="4"/>
      <c r="W127" s="4"/>
      <c r="X127" s="4">
        <f t="shared" si="23"/>
        <v>0</v>
      </c>
      <c r="Y127" s="4"/>
      <c r="Z127" s="4"/>
      <c r="AA127" s="4">
        <f>C127+I127-L127-O127-U127-X127</f>
        <v>0</v>
      </c>
      <c r="AB127" s="7">
        <v>45313</v>
      </c>
    </row>
    <row r="128" spans="1:28" ht="15.75" x14ac:dyDescent="0.25">
      <c r="A128" s="14">
        <v>45264</v>
      </c>
      <c r="B128" s="15" t="s">
        <v>187</v>
      </c>
      <c r="C128" s="11">
        <v>7950000</v>
      </c>
      <c r="D128" s="11" t="s">
        <v>46</v>
      </c>
      <c r="E128" s="11" t="s">
        <v>58</v>
      </c>
      <c r="F128" s="21">
        <v>5000</v>
      </c>
      <c r="G128" s="11" t="s">
        <v>34</v>
      </c>
      <c r="H128" s="21"/>
      <c r="I128" s="19">
        <f t="shared" si="24"/>
        <v>0</v>
      </c>
      <c r="J128" s="12" t="s">
        <v>324</v>
      </c>
      <c r="K128" s="4"/>
      <c r="L128" s="4">
        <f t="shared" si="19"/>
        <v>7950000</v>
      </c>
      <c r="M128" s="4">
        <v>7950000</v>
      </c>
      <c r="N128" s="4"/>
      <c r="O128" s="4">
        <f t="shared" si="20"/>
        <v>0</v>
      </c>
      <c r="P128" s="4"/>
      <c r="Q128" s="4"/>
      <c r="R128" s="4">
        <f t="shared" si="21"/>
        <v>0</v>
      </c>
      <c r="S128" s="4"/>
      <c r="T128" s="4"/>
      <c r="U128" s="4">
        <f t="shared" si="22"/>
        <v>0</v>
      </c>
      <c r="V128" s="4"/>
      <c r="W128" s="4"/>
      <c r="X128" s="4">
        <f t="shared" si="23"/>
        <v>0</v>
      </c>
      <c r="Y128" s="4"/>
      <c r="Z128" s="4"/>
      <c r="AA128" s="4">
        <f>C128+I128-L128-O128-U128-X128</f>
        <v>0</v>
      </c>
      <c r="AB128" s="7">
        <v>45309</v>
      </c>
    </row>
    <row r="129" spans="1:28" ht="15.75" x14ac:dyDescent="0.25">
      <c r="A129" s="10">
        <v>45264</v>
      </c>
      <c r="B129" s="11" t="s">
        <v>122</v>
      </c>
      <c r="C129" s="15">
        <v>6250000</v>
      </c>
      <c r="D129" s="11" t="s">
        <v>52</v>
      </c>
      <c r="E129" s="15" t="s">
        <v>128</v>
      </c>
      <c r="F129" s="15">
        <v>50</v>
      </c>
      <c r="G129" s="11" t="s">
        <v>39</v>
      </c>
      <c r="H129" s="15"/>
      <c r="I129" s="19">
        <f t="shared" si="24"/>
        <v>0</v>
      </c>
      <c r="J129" s="20" t="s">
        <v>28</v>
      </c>
      <c r="K129" s="4"/>
      <c r="L129" s="4">
        <f t="shared" si="19"/>
        <v>0</v>
      </c>
      <c r="M129" s="4"/>
      <c r="N129" s="4"/>
      <c r="O129" s="4">
        <f t="shared" si="20"/>
        <v>0</v>
      </c>
      <c r="P129" s="4"/>
      <c r="Q129" s="4"/>
      <c r="R129" s="4">
        <f t="shared" si="21"/>
        <v>0</v>
      </c>
      <c r="S129" s="4"/>
      <c r="T129" s="4"/>
      <c r="U129" s="4">
        <f t="shared" si="22"/>
        <v>0</v>
      </c>
      <c r="V129" s="4"/>
      <c r="W129" s="4"/>
      <c r="X129" s="4">
        <f t="shared" si="23"/>
        <v>0</v>
      </c>
      <c r="Y129" s="4"/>
      <c r="Z129" s="4"/>
      <c r="AA129" s="4">
        <f>C129+I129-L129-O129-U129-X129</f>
        <v>6250000</v>
      </c>
      <c r="AB129" s="7"/>
    </row>
    <row r="130" spans="1:28" ht="15.75" x14ac:dyDescent="0.25">
      <c r="A130" s="14">
        <v>45265</v>
      </c>
      <c r="B130" s="11" t="s">
        <v>99</v>
      </c>
      <c r="C130" s="11">
        <v>0</v>
      </c>
      <c r="D130" s="11" t="s">
        <v>52</v>
      </c>
      <c r="E130" s="11" t="s">
        <v>150</v>
      </c>
      <c r="F130" s="11">
        <v>20</v>
      </c>
      <c r="G130" s="15" t="s">
        <v>77</v>
      </c>
      <c r="H130" s="11"/>
      <c r="I130" s="19">
        <f t="shared" si="24"/>
        <v>0</v>
      </c>
      <c r="J130" s="9" t="s">
        <v>28</v>
      </c>
      <c r="K130" s="4"/>
      <c r="L130" s="4">
        <f t="shared" si="19"/>
        <v>0</v>
      </c>
      <c r="M130" s="4"/>
      <c r="N130" s="4"/>
      <c r="O130" s="4">
        <f t="shared" si="20"/>
        <v>0</v>
      </c>
      <c r="P130" s="4"/>
      <c r="Q130" s="4"/>
      <c r="R130" s="4">
        <f t="shared" si="21"/>
        <v>0</v>
      </c>
      <c r="S130" s="4"/>
      <c r="T130" s="4"/>
      <c r="U130" s="4">
        <f t="shared" si="22"/>
        <v>0</v>
      </c>
      <c r="V130" s="4"/>
      <c r="W130" s="4"/>
      <c r="X130" s="4">
        <f t="shared" si="23"/>
        <v>0</v>
      </c>
      <c r="Y130" s="4"/>
      <c r="Z130" s="4"/>
      <c r="AA130" s="4">
        <f>C130+I130-L130-O130-U130-X130</f>
        <v>0</v>
      </c>
      <c r="AB130" s="7"/>
    </row>
    <row r="131" spans="1:28" ht="15.75" x14ac:dyDescent="0.25">
      <c r="A131" s="14">
        <v>45265</v>
      </c>
      <c r="B131" s="11" t="s">
        <v>99</v>
      </c>
      <c r="C131" s="11">
        <v>0</v>
      </c>
      <c r="D131" s="11"/>
      <c r="E131" s="11" t="s">
        <v>120</v>
      </c>
      <c r="F131" s="11">
        <v>25</v>
      </c>
      <c r="G131" s="11" t="s">
        <v>39</v>
      </c>
      <c r="H131" s="11"/>
      <c r="I131" s="19">
        <f t="shared" si="24"/>
        <v>0</v>
      </c>
      <c r="J131" s="9" t="s">
        <v>28</v>
      </c>
      <c r="K131" s="4"/>
      <c r="L131" s="4">
        <f t="shared" si="19"/>
        <v>0</v>
      </c>
      <c r="M131" s="4"/>
      <c r="N131" s="4"/>
      <c r="O131" s="4">
        <f t="shared" si="20"/>
        <v>0</v>
      </c>
      <c r="P131" s="4"/>
      <c r="Q131" s="4"/>
      <c r="R131" s="4">
        <f t="shared" si="21"/>
        <v>0</v>
      </c>
      <c r="S131" s="4"/>
      <c r="T131" s="4"/>
      <c r="U131" s="4">
        <f t="shared" si="22"/>
        <v>0</v>
      </c>
      <c r="V131" s="4"/>
      <c r="W131" s="4"/>
      <c r="X131" s="4">
        <f t="shared" si="23"/>
        <v>0</v>
      </c>
      <c r="Y131" s="4"/>
      <c r="Z131" s="4"/>
      <c r="AA131" s="4">
        <f>C131+I131-L131-O131-U131-X131</f>
        <v>0</v>
      </c>
      <c r="AB131" s="7"/>
    </row>
    <row r="132" spans="1:28" ht="15.75" x14ac:dyDescent="0.25">
      <c r="A132" s="14">
        <v>45265</v>
      </c>
      <c r="B132" s="11" t="s">
        <v>147</v>
      </c>
      <c r="C132" s="11">
        <v>2000000</v>
      </c>
      <c r="D132" s="15" t="s">
        <v>52</v>
      </c>
      <c r="E132" s="15" t="s">
        <v>148</v>
      </c>
      <c r="F132" s="11">
        <v>5</v>
      </c>
      <c r="G132" s="11" t="s">
        <v>23</v>
      </c>
      <c r="H132" s="11"/>
      <c r="I132" s="19">
        <f t="shared" si="24"/>
        <v>0</v>
      </c>
      <c r="J132" s="12" t="s">
        <v>312</v>
      </c>
      <c r="K132" s="4" t="s">
        <v>188</v>
      </c>
      <c r="L132" s="4">
        <f t="shared" si="19"/>
        <v>0</v>
      </c>
      <c r="M132" s="4"/>
      <c r="N132" s="4"/>
      <c r="O132" s="4">
        <f t="shared" si="20"/>
        <v>2000000</v>
      </c>
      <c r="P132" s="4">
        <v>2000000</v>
      </c>
      <c r="Q132" s="4"/>
      <c r="R132" s="4">
        <f t="shared" si="21"/>
        <v>0</v>
      </c>
      <c r="S132" s="4"/>
      <c r="T132" s="4"/>
      <c r="U132" s="4">
        <f t="shared" si="22"/>
        <v>0</v>
      </c>
      <c r="V132" s="4"/>
      <c r="W132" s="4"/>
      <c r="X132" s="4">
        <f t="shared" si="23"/>
        <v>0</v>
      </c>
      <c r="Y132" s="4"/>
      <c r="Z132" s="4"/>
      <c r="AA132" s="4">
        <f>C132+I132-L132-O132-U132-X132</f>
        <v>0</v>
      </c>
      <c r="AB132" s="7">
        <v>45296</v>
      </c>
    </row>
    <row r="133" spans="1:28" ht="15.75" x14ac:dyDescent="0.25">
      <c r="A133" s="14">
        <v>45265</v>
      </c>
      <c r="B133" s="11" t="s">
        <v>147</v>
      </c>
      <c r="C133" s="11">
        <v>2000000</v>
      </c>
      <c r="D133" s="15" t="s">
        <v>52</v>
      </c>
      <c r="E133" s="11" t="s">
        <v>117</v>
      </c>
      <c r="F133" s="11">
        <v>5</v>
      </c>
      <c r="G133" s="15" t="s">
        <v>23</v>
      </c>
      <c r="H133" s="11"/>
      <c r="I133" s="19">
        <f t="shared" si="24"/>
        <v>0</v>
      </c>
      <c r="J133" s="12" t="s">
        <v>312</v>
      </c>
      <c r="K133" s="4" t="s">
        <v>188</v>
      </c>
      <c r="L133" s="4">
        <f t="shared" si="19"/>
        <v>0</v>
      </c>
      <c r="M133" s="4"/>
      <c r="N133" s="4"/>
      <c r="O133" s="4">
        <f t="shared" si="20"/>
        <v>2000000</v>
      </c>
      <c r="P133" s="4">
        <v>2000000</v>
      </c>
      <c r="Q133" s="4"/>
      <c r="R133" s="4">
        <f t="shared" si="21"/>
        <v>0</v>
      </c>
      <c r="S133" s="4"/>
      <c r="T133" s="4"/>
      <c r="U133" s="4">
        <f t="shared" si="22"/>
        <v>0</v>
      </c>
      <c r="V133" s="4"/>
      <c r="W133" s="4"/>
      <c r="X133" s="4">
        <f t="shared" si="23"/>
        <v>0</v>
      </c>
      <c r="Y133" s="4"/>
      <c r="Z133" s="4"/>
      <c r="AA133" s="4">
        <f>C133+I133-L133-O133-U133-X133</f>
        <v>0</v>
      </c>
      <c r="AB133" s="7">
        <v>45296</v>
      </c>
    </row>
    <row r="134" spans="1:28" ht="15.75" x14ac:dyDescent="0.25">
      <c r="A134" s="14">
        <v>45265</v>
      </c>
      <c r="B134" s="11" t="s">
        <v>147</v>
      </c>
      <c r="C134" s="11">
        <v>2000000</v>
      </c>
      <c r="D134" s="15" t="s">
        <v>52</v>
      </c>
      <c r="E134" s="11" t="s">
        <v>189</v>
      </c>
      <c r="F134" s="11">
        <v>5</v>
      </c>
      <c r="G134" s="15" t="s">
        <v>23</v>
      </c>
      <c r="H134" s="11"/>
      <c r="I134" s="19">
        <f t="shared" si="24"/>
        <v>0</v>
      </c>
      <c r="J134" s="12" t="s">
        <v>312</v>
      </c>
      <c r="K134" s="4" t="s">
        <v>188</v>
      </c>
      <c r="L134" s="4">
        <f t="shared" si="19"/>
        <v>0</v>
      </c>
      <c r="M134" s="4"/>
      <c r="N134" s="4"/>
      <c r="O134" s="4">
        <f t="shared" si="20"/>
        <v>2000000</v>
      </c>
      <c r="P134" s="4">
        <v>2000000</v>
      </c>
      <c r="Q134" s="4"/>
      <c r="R134" s="4">
        <f t="shared" si="21"/>
        <v>0</v>
      </c>
      <c r="S134" s="4"/>
      <c r="T134" s="4"/>
      <c r="U134" s="4">
        <f t="shared" si="22"/>
        <v>0</v>
      </c>
      <c r="V134" s="4"/>
      <c r="W134" s="4"/>
      <c r="X134" s="4">
        <f t="shared" si="23"/>
        <v>0</v>
      </c>
      <c r="Y134" s="4"/>
      <c r="Z134" s="4"/>
      <c r="AA134" s="4">
        <f>C134+I134-L134-O134-U134-X134</f>
        <v>0</v>
      </c>
      <c r="AB134" s="7">
        <v>45296</v>
      </c>
    </row>
    <row r="135" spans="1:28" ht="15.75" x14ac:dyDescent="0.25">
      <c r="A135" s="14">
        <v>45266</v>
      </c>
      <c r="B135" s="11" t="s">
        <v>99</v>
      </c>
      <c r="C135" s="11">
        <v>0</v>
      </c>
      <c r="D135" s="11" t="s">
        <v>46</v>
      </c>
      <c r="E135" s="11" t="s">
        <v>100</v>
      </c>
      <c r="F135" s="11">
        <v>88.4</v>
      </c>
      <c r="G135" s="15" t="s">
        <v>39</v>
      </c>
      <c r="H135" s="11"/>
      <c r="I135" s="19">
        <f t="shared" si="24"/>
        <v>0</v>
      </c>
      <c r="J135" s="9" t="s">
        <v>28</v>
      </c>
      <c r="K135" s="4"/>
      <c r="L135" s="4">
        <f t="shared" si="19"/>
        <v>0</v>
      </c>
      <c r="M135" s="4"/>
      <c r="N135" s="4"/>
      <c r="O135" s="4">
        <f t="shared" si="20"/>
        <v>0</v>
      </c>
      <c r="P135" s="4"/>
      <c r="Q135" s="4"/>
      <c r="R135" s="4">
        <f t="shared" si="21"/>
        <v>0</v>
      </c>
      <c r="S135" s="4"/>
      <c r="T135" s="4"/>
      <c r="U135" s="4">
        <f t="shared" si="22"/>
        <v>0</v>
      </c>
      <c r="V135" s="4"/>
      <c r="W135" s="4"/>
      <c r="X135" s="4">
        <f t="shared" si="23"/>
        <v>0</v>
      </c>
      <c r="Y135" s="4"/>
      <c r="Z135" s="4"/>
      <c r="AA135" s="4">
        <f>C135+I135-L135-O135-U135-X135</f>
        <v>0</v>
      </c>
      <c r="AB135" s="7"/>
    </row>
    <row r="136" spans="1:28" ht="15.75" x14ac:dyDescent="0.25">
      <c r="A136" s="14">
        <v>45266</v>
      </c>
      <c r="B136" s="15" t="s">
        <v>107</v>
      </c>
      <c r="C136" s="11">
        <v>3794400.0000000005</v>
      </c>
      <c r="D136" s="15" t="s">
        <v>94</v>
      </c>
      <c r="E136" s="11" t="s">
        <v>120</v>
      </c>
      <c r="F136" s="11">
        <v>74.400000000000006</v>
      </c>
      <c r="G136" s="15" t="s">
        <v>39</v>
      </c>
      <c r="H136" s="11"/>
      <c r="I136" s="19">
        <f t="shared" si="24"/>
        <v>0</v>
      </c>
      <c r="J136" s="9" t="s">
        <v>28</v>
      </c>
      <c r="K136" s="4"/>
      <c r="L136" s="4">
        <f t="shared" si="19"/>
        <v>0</v>
      </c>
      <c r="M136" s="4"/>
      <c r="N136" s="4"/>
      <c r="O136" s="4">
        <f t="shared" si="20"/>
        <v>0</v>
      </c>
      <c r="P136" s="4"/>
      <c r="Q136" s="4"/>
      <c r="R136" s="4">
        <f t="shared" si="21"/>
        <v>0</v>
      </c>
      <c r="S136" s="4"/>
      <c r="T136" s="4"/>
      <c r="U136" s="4">
        <f t="shared" si="22"/>
        <v>0</v>
      </c>
      <c r="V136" s="4"/>
      <c r="W136" s="4"/>
      <c r="X136" s="4">
        <f t="shared" si="23"/>
        <v>0</v>
      </c>
      <c r="Y136" s="4"/>
      <c r="Z136" s="4"/>
      <c r="AA136" s="4">
        <f>C136+I136-L136-O136-U136-X136</f>
        <v>3794400.0000000005</v>
      </c>
      <c r="AB136" s="7"/>
    </row>
    <row r="137" spans="1:28" ht="15.75" x14ac:dyDescent="0.25">
      <c r="A137" s="14">
        <v>45266</v>
      </c>
      <c r="B137" s="15" t="s">
        <v>107</v>
      </c>
      <c r="C137" s="11">
        <v>11000000</v>
      </c>
      <c r="D137" s="15" t="s">
        <v>94</v>
      </c>
      <c r="E137" s="11" t="s">
        <v>128</v>
      </c>
      <c r="F137" s="11">
        <v>100</v>
      </c>
      <c r="G137" s="15" t="s">
        <v>39</v>
      </c>
      <c r="H137" s="11"/>
      <c r="I137" s="19">
        <f t="shared" si="24"/>
        <v>0</v>
      </c>
      <c r="J137" s="9" t="s">
        <v>28</v>
      </c>
      <c r="K137" s="4"/>
      <c r="L137" s="4">
        <f t="shared" si="19"/>
        <v>0</v>
      </c>
      <c r="M137" s="4"/>
      <c r="N137" s="4"/>
      <c r="O137" s="4">
        <f t="shared" si="20"/>
        <v>0</v>
      </c>
      <c r="P137" s="4"/>
      <c r="Q137" s="4"/>
      <c r="R137" s="4">
        <f t="shared" si="21"/>
        <v>0</v>
      </c>
      <c r="S137" s="4"/>
      <c r="T137" s="4"/>
      <c r="U137" s="4">
        <f t="shared" si="22"/>
        <v>0</v>
      </c>
      <c r="V137" s="4"/>
      <c r="W137" s="4"/>
      <c r="X137" s="4">
        <f t="shared" si="23"/>
        <v>0</v>
      </c>
      <c r="Y137" s="4"/>
      <c r="Z137" s="4"/>
      <c r="AA137" s="4">
        <f>C137+I137-L137-O137-U137-X137</f>
        <v>11000000</v>
      </c>
      <c r="AB137" s="7"/>
    </row>
    <row r="138" spans="1:28" ht="15.75" x14ac:dyDescent="0.25">
      <c r="A138" s="14">
        <v>45266</v>
      </c>
      <c r="B138" s="11" t="s">
        <v>99</v>
      </c>
      <c r="C138" s="11">
        <v>0</v>
      </c>
      <c r="D138" s="11" t="s">
        <v>46</v>
      </c>
      <c r="E138" s="11" t="s">
        <v>100</v>
      </c>
      <c r="F138" s="11">
        <v>116.7</v>
      </c>
      <c r="G138" s="11" t="s">
        <v>39</v>
      </c>
      <c r="H138" s="11"/>
      <c r="I138" s="19">
        <f t="shared" si="24"/>
        <v>0</v>
      </c>
      <c r="J138" s="9" t="s">
        <v>28</v>
      </c>
      <c r="K138" s="4"/>
      <c r="L138" s="4">
        <f t="shared" si="19"/>
        <v>0</v>
      </c>
      <c r="M138" s="4"/>
      <c r="N138" s="4"/>
      <c r="O138" s="4">
        <f t="shared" si="20"/>
        <v>0</v>
      </c>
      <c r="P138" s="4"/>
      <c r="Q138" s="4"/>
      <c r="R138" s="4">
        <f t="shared" si="21"/>
        <v>0</v>
      </c>
      <c r="S138" s="4"/>
      <c r="T138" s="4"/>
      <c r="U138" s="4">
        <f t="shared" si="22"/>
        <v>0</v>
      </c>
      <c r="V138" s="4"/>
      <c r="W138" s="4"/>
      <c r="X138" s="4">
        <f t="shared" si="23"/>
        <v>0</v>
      </c>
      <c r="Y138" s="4"/>
      <c r="Z138" s="4"/>
      <c r="AA138" s="4">
        <f>C138+I138-L138-O138-U138-X138</f>
        <v>0</v>
      </c>
      <c r="AB138" s="7"/>
    </row>
    <row r="139" spans="1:28" ht="15.75" x14ac:dyDescent="0.25">
      <c r="A139" s="14">
        <v>45266</v>
      </c>
      <c r="B139" s="11" t="s">
        <v>73</v>
      </c>
      <c r="C139" s="11">
        <v>900000</v>
      </c>
      <c r="D139" s="11" t="s">
        <v>46</v>
      </c>
      <c r="E139" s="11" t="s">
        <v>58</v>
      </c>
      <c r="F139" s="11">
        <v>400</v>
      </c>
      <c r="G139" s="11" t="s">
        <v>34</v>
      </c>
      <c r="H139" s="11"/>
      <c r="I139" s="19">
        <f t="shared" si="24"/>
        <v>0</v>
      </c>
      <c r="J139" s="9" t="s">
        <v>28</v>
      </c>
      <c r="K139" s="4" t="s">
        <v>191</v>
      </c>
      <c r="L139" s="4">
        <f t="shared" si="19"/>
        <v>0</v>
      </c>
      <c r="M139" s="4"/>
      <c r="N139" s="4"/>
      <c r="O139" s="4">
        <f t="shared" si="20"/>
        <v>0</v>
      </c>
      <c r="P139" s="4"/>
      <c r="Q139" s="4"/>
      <c r="R139" s="4">
        <f t="shared" si="21"/>
        <v>0</v>
      </c>
      <c r="S139" s="4"/>
      <c r="T139" s="4"/>
      <c r="U139" s="4">
        <f t="shared" si="22"/>
        <v>0</v>
      </c>
      <c r="V139" s="4"/>
      <c r="W139" s="4"/>
      <c r="X139" s="4">
        <f t="shared" si="23"/>
        <v>0</v>
      </c>
      <c r="Y139" s="4"/>
      <c r="Z139" s="4"/>
      <c r="AA139" s="4">
        <f>C139+I139-L139-O139-U139-X139</f>
        <v>900000</v>
      </c>
      <c r="AB139" s="7"/>
    </row>
    <row r="140" spans="1:28" ht="15.75" x14ac:dyDescent="0.25">
      <c r="A140" s="14">
        <v>45266</v>
      </c>
      <c r="B140" s="11" t="s">
        <v>73</v>
      </c>
      <c r="C140" s="11">
        <v>1758600</v>
      </c>
      <c r="D140" s="11" t="s">
        <v>46</v>
      </c>
      <c r="E140" s="11" t="s">
        <v>192</v>
      </c>
      <c r="F140" s="11">
        <v>600</v>
      </c>
      <c r="G140" s="11" t="s">
        <v>34</v>
      </c>
      <c r="H140" s="11"/>
      <c r="I140" s="19">
        <f t="shared" si="24"/>
        <v>0</v>
      </c>
      <c r="J140" s="9" t="s">
        <v>28</v>
      </c>
      <c r="K140" s="4" t="s">
        <v>193</v>
      </c>
      <c r="L140" s="4">
        <f t="shared" si="19"/>
        <v>0</v>
      </c>
      <c r="M140" s="4"/>
      <c r="N140" s="4"/>
      <c r="O140" s="4">
        <f t="shared" si="20"/>
        <v>0</v>
      </c>
      <c r="P140" s="4"/>
      <c r="Q140" s="4"/>
      <c r="R140" s="4">
        <f t="shared" si="21"/>
        <v>0</v>
      </c>
      <c r="S140" s="4"/>
      <c r="T140" s="4"/>
      <c r="U140" s="4">
        <f t="shared" si="22"/>
        <v>0</v>
      </c>
      <c r="V140" s="4"/>
      <c r="W140" s="4"/>
      <c r="X140" s="4">
        <f t="shared" si="23"/>
        <v>0</v>
      </c>
      <c r="Y140" s="4"/>
      <c r="Z140" s="4"/>
      <c r="AA140" s="4">
        <f>C140+I140-L140-O140-U140-X140</f>
        <v>1758600</v>
      </c>
      <c r="AB140" s="7"/>
    </row>
    <row r="141" spans="1:28" ht="15.75" x14ac:dyDescent="0.25">
      <c r="A141" s="14">
        <v>45266</v>
      </c>
      <c r="B141" s="11" t="s">
        <v>194</v>
      </c>
      <c r="C141" s="11">
        <v>-350000</v>
      </c>
      <c r="D141" s="11" t="s">
        <v>46</v>
      </c>
      <c r="E141" s="11" t="s">
        <v>129</v>
      </c>
      <c r="F141" s="11">
        <v>2</v>
      </c>
      <c r="G141" s="22" t="s">
        <v>77</v>
      </c>
      <c r="H141" s="11"/>
      <c r="I141" s="19">
        <f t="shared" si="24"/>
        <v>0</v>
      </c>
      <c r="J141" s="12" t="s">
        <v>49</v>
      </c>
      <c r="K141" s="4"/>
      <c r="L141" s="4">
        <f t="shared" ref="L141:L203" si="25">M141+N141</f>
        <v>0</v>
      </c>
      <c r="M141" s="4"/>
      <c r="N141" s="4"/>
      <c r="O141" s="4">
        <f t="shared" ref="O141:O203" si="26">P141+Q141</f>
        <v>0</v>
      </c>
      <c r="P141" s="4"/>
      <c r="Q141" s="4"/>
      <c r="R141" s="4">
        <f t="shared" ref="R141:R203" si="27">S141+T141</f>
        <v>0</v>
      </c>
      <c r="S141" s="4"/>
      <c r="T141" s="4"/>
      <c r="U141" s="4">
        <f t="shared" ref="U141:U203" si="28">V141+W141</f>
        <v>0</v>
      </c>
      <c r="V141" s="4"/>
      <c r="W141" s="4"/>
      <c r="X141" s="4">
        <f t="shared" ref="X141:X203" si="29">Y141+Z141</f>
        <v>0</v>
      </c>
      <c r="Y141" s="4"/>
      <c r="Z141" s="4"/>
      <c r="AA141" s="4">
        <f>C141+I141-L141-O141-U141-X141</f>
        <v>-350000</v>
      </c>
      <c r="AB141" s="7">
        <v>45286</v>
      </c>
    </row>
    <row r="142" spans="1:28" ht="15.75" x14ac:dyDescent="0.25">
      <c r="A142" s="14">
        <v>45266</v>
      </c>
      <c r="B142" s="11" t="s">
        <v>195</v>
      </c>
      <c r="C142" s="11">
        <v>19377500</v>
      </c>
      <c r="D142" s="11" t="s">
        <v>46</v>
      </c>
      <c r="E142" s="11" t="s">
        <v>196</v>
      </c>
      <c r="F142" s="11">
        <v>167.4</v>
      </c>
      <c r="G142" s="22" t="s">
        <v>39</v>
      </c>
      <c r="H142" s="11"/>
      <c r="I142" s="19">
        <f t="shared" si="24"/>
        <v>0</v>
      </c>
      <c r="J142" s="17" t="s">
        <v>324</v>
      </c>
      <c r="K142" s="4"/>
      <c r="L142" s="4">
        <f t="shared" si="25"/>
        <v>19377500</v>
      </c>
      <c r="M142" s="4">
        <v>19377500</v>
      </c>
      <c r="N142" s="4"/>
      <c r="O142" s="4">
        <f t="shared" si="26"/>
        <v>0</v>
      </c>
      <c r="P142" s="4"/>
      <c r="Q142" s="4"/>
      <c r="R142" s="4">
        <f t="shared" si="27"/>
        <v>0</v>
      </c>
      <c r="S142" s="4"/>
      <c r="T142" s="4"/>
      <c r="U142" s="4">
        <f t="shared" si="28"/>
        <v>0</v>
      </c>
      <c r="V142" s="4"/>
      <c r="W142" s="4"/>
      <c r="X142" s="4">
        <f t="shared" si="29"/>
        <v>0</v>
      </c>
      <c r="Y142" s="4"/>
      <c r="Z142" s="4"/>
      <c r="AA142" s="4">
        <f>C142+I142-L142-O142-U142-X142</f>
        <v>0</v>
      </c>
      <c r="AB142" s="7">
        <v>45295</v>
      </c>
    </row>
    <row r="143" spans="1:28" ht="15.75" x14ac:dyDescent="0.25">
      <c r="A143" s="14">
        <v>45266</v>
      </c>
      <c r="B143" s="11" t="s">
        <v>195</v>
      </c>
      <c r="C143" s="11">
        <v>6628500</v>
      </c>
      <c r="D143" s="11" t="s">
        <v>46</v>
      </c>
      <c r="E143" s="11" t="s">
        <v>197</v>
      </c>
      <c r="F143" s="11">
        <v>49.1</v>
      </c>
      <c r="G143" s="11" t="s">
        <v>39</v>
      </c>
      <c r="H143" s="11"/>
      <c r="I143" s="19">
        <f t="shared" si="24"/>
        <v>0</v>
      </c>
      <c r="J143" s="18" t="s">
        <v>24</v>
      </c>
      <c r="K143" s="4"/>
      <c r="L143" s="4">
        <f t="shared" si="25"/>
        <v>6422500</v>
      </c>
      <c r="M143" s="4">
        <v>6422500</v>
      </c>
      <c r="N143" s="4"/>
      <c r="O143" s="4">
        <f t="shared" si="26"/>
        <v>0</v>
      </c>
      <c r="P143" s="4"/>
      <c r="Q143" s="4"/>
      <c r="R143" s="4">
        <f t="shared" si="27"/>
        <v>0</v>
      </c>
      <c r="S143" s="4"/>
      <c r="T143" s="4"/>
      <c r="U143" s="4">
        <f t="shared" si="28"/>
        <v>0</v>
      </c>
      <c r="V143" s="4"/>
      <c r="W143" s="4"/>
      <c r="X143" s="4">
        <f t="shared" si="29"/>
        <v>0</v>
      </c>
      <c r="Y143" s="4"/>
      <c r="Z143" s="4"/>
      <c r="AA143" s="4">
        <f>C143+I143-L143-O143-U143-X143</f>
        <v>206000</v>
      </c>
      <c r="AB143" s="7">
        <v>45295</v>
      </c>
    </row>
    <row r="144" spans="1:28" ht="15.75" x14ac:dyDescent="0.25">
      <c r="A144" s="14">
        <v>45267</v>
      </c>
      <c r="B144" s="15" t="s">
        <v>198</v>
      </c>
      <c r="C144" s="15">
        <v>2677500</v>
      </c>
      <c r="D144" s="15" t="s">
        <v>46</v>
      </c>
      <c r="E144" s="15" t="s">
        <v>60</v>
      </c>
      <c r="F144" s="15">
        <v>1750</v>
      </c>
      <c r="G144" s="15" t="s">
        <v>34</v>
      </c>
      <c r="H144" s="15"/>
      <c r="I144" s="19">
        <f t="shared" si="24"/>
        <v>0</v>
      </c>
      <c r="J144" s="20" t="s">
        <v>28</v>
      </c>
      <c r="K144" s="4"/>
      <c r="L144" s="4">
        <f t="shared" si="25"/>
        <v>0</v>
      </c>
      <c r="M144" s="4"/>
      <c r="N144" s="4"/>
      <c r="O144" s="4">
        <f t="shared" si="26"/>
        <v>0</v>
      </c>
      <c r="P144" s="4"/>
      <c r="Q144" s="4"/>
      <c r="R144" s="4">
        <f t="shared" si="27"/>
        <v>0</v>
      </c>
      <c r="S144" s="4"/>
      <c r="T144" s="4"/>
      <c r="U144" s="4">
        <f t="shared" si="28"/>
        <v>0</v>
      </c>
      <c r="V144" s="4"/>
      <c r="W144" s="4"/>
      <c r="X144" s="4">
        <f t="shared" si="29"/>
        <v>0</v>
      </c>
      <c r="Y144" s="4"/>
      <c r="Z144" s="4"/>
      <c r="AA144" s="4">
        <f>C144+I144-L144-O144-U144-X144</f>
        <v>2677500</v>
      </c>
      <c r="AB144" s="7"/>
    </row>
    <row r="145" spans="1:28" ht="15.75" x14ac:dyDescent="0.25">
      <c r="A145" s="14">
        <v>45267</v>
      </c>
      <c r="B145" s="11" t="s">
        <v>162</v>
      </c>
      <c r="C145" s="15">
        <v>9200000</v>
      </c>
      <c r="D145" s="11" t="s">
        <v>46</v>
      </c>
      <c r="E145" s="11" t="s">
        <v>42</v>
      </c>
      <c r="F145" s="11">
        <v>2000</v>
      </c>
      <c r="G145" s="11" t="s">
        <v>34</v>
      </c>
      <c r="H145" s="15"/>
      <c r="I145" s="19">
        <f t="shared" si="24"/>
        <v>0</v>
      </c>
      <c r="J145" s="12" t="s">
        <v>324</v>
      </c>
      <c r="K145" s="4"/>
      <c r="L145" s="4">
        <f t="shared" si="25"/>
        <v>9200000</v>
      </c>
      <c r="M145" s="4">
        <v>9200000</v>
      </c>
      <c r="N145" s="4"/>
      <c r="O145" s="4">
        <f t="shared" si="26"/>
        <v>0</v>
      </c>
      <c r="P145" s="4"/>
      <c r="Q145" s="4"/>
      <c r="R145" s="4">
        <f t="shared" si="27"/>
        <v>0</v>
      </c>
      <c r="S145" s="4"/>
      <c r="T145" s="4"/>
      <c r="U145" s="4">
        <f t="shared" si="28"/>
        <v>0</v>
      </c>
      <c r="V145" s="4"/>
      <c r="W145" s="4"/>
      <c r="X145" s="4">
        <f t="shared" si="29"/>
        <v>0</v>
      </c>
      <c r="Y145" s="4"/>
      <c r="Z145" s="4"/>
      <c r="AA145" s="4">
        <f>C145+I145-L145-O145-U145-X145</f>
        <v>0</v>
      </c>
      <c r="AB145" s="7">
        <v>45295</v>
      </c>
    </row>
    <row r="146" spans="1:28" ht="15.75" x14ac:dyDescent="0.25">
      <c r="A146" s="14">
        <v>45267</v>
      </c>
      <c r="B146" s="11" t="s">
        <v>162</v>
      </c>
      <c r="C146" s="11">
        <v>13800000</v>
      </c>
      <c r="D146" s="11" t="s">
        <v>46</v>
      </c>
      <c r="E146" s="11" t="s">
        <v>173</v>
      </c>
      <c r="F146" s="11">
        <v>3000</v>
      </c>
      <c r="G146" s="11" t="s">
        <v>34</v>
      </c>
      <c r="H146" s="11"/>
      <c r="I146" s="19">
        <f t="shared" si="24"/>
        <v>0</v>
      </c>
      <c r="J146" s="12" t="s">
        <v>324</v>
      </c>
      <c r="K146" s="4"/>
      <c r="L146" s="4">
        <f t="shared" si="25"/>
        <v>13800000</v>
      </c>
      <c r="M146" s="4">
        <v>13800000</v>
      </c>
      <c r="N146" s="4"/>
      <c r="O146" s="4">
        <f t="shared" si="26"/>
        <v>0</v>
      </c>
      <c r="P146" s="4"/>
      <c r="Q146" s="4"/>
      <c r="R146" s="4">
        <f t="shared" si="27"/>
        <v>0</v>
      </c>
      <c r="S146" s="4"/>
      <c r="T146" s="4"/>
      <c r="U146" s="4">
        <f t="shared" si="28"/>
        <v>0</v>
      </c>
      <c r="V146" s="4"/>
      <c r="W146" s="4"/>
      <c r="X146" s="4">
        <f t="shared" si="29"/>
        <v>0</v>
      </c>
      <c r="Y146" s="4"/>
      <c r="Z146" s="4"/>
      <c r="AA146" s="4">
        <f>C146+I146-L146-O146-U146-X146</f>
        <v>0</v>
      </c>
      <c r="AB146" s="7">
        <v>45295</v>
      </c>
    </row>
    <row r="147" spans="1:28" ht="15.75" x14ac:dyDescent="0.25">
      <c r="A147" s="14">
        <v>45267</v>
      </c>
      <c r="B147" s="11" t="s">
        <v>162</v>
      </c>
      <c r="C147" s="11">
        <v>3125000</v>
      </c>
      <c r="D147" s="11" t="s">
        <v>46</v>
      </c>
      <c r="E147" s="11" t="s">
        <v>128</v>
      </c>
      <c r="F147" s="11">
        <v>25</v>
      </c>
      <c r="G147" s="11" t="s">
        <v>39</v>
      </c>
      <c r="H147" s="11"/>
      <c r="I147" s="19">
        <f t="shared" si="24"/>
        <v>0</v>
      </c>
      <c r="J147" s="12" t="s">
        <v>324</v>
      </c>
      <c r="K147" s="4"/>
      <c r="L147" s="4">
        <f t="shared" si="25"/>
        <v>3125000</v>
      </c>
      <c r="M147" s="4">
        <v>3125000</v>
      </c>
      <c r="N147" s="4"/>
      <c r="O147" s="4">
        <f t="shared" si="26"/>
        <v>0</v>
      </c>
      <c r="P147" s="4"/>
      <c r="Q147" s="4"/>
      <c r="R147" s="4">
        <f t="shared" si="27"/>
        <v>0</v>
      </c>
      <c r="S147" s="4"/>
      <c r="T147" s="4"/>
      <c r="U147" s="4">
        <f t="shared" si="28"/>
        <v>0</v>
      </c>
      <c r="V147" s="4"/>
      <c r="W147" s="4"/>
      <c r="X147" s="4">
        <f t="shared" si="29"/>
        <v>0</v>
      </c>
      <c r="Y147" s="4"/>
      <c r="Z147" s="4"/>
      <c r="AA147" s="4">
        <f>C147+I147-L147-O147-U147-X147</f>
        <v>0</v>
      </c>
      <c r="AB147" s="7">
        <v>45295</v>
      </c>
    </row>
    <row r="148" spans="1:28" ht="15.75" x14ac:dyDescent="0.25">
      <c r="A148" s="14">
        <v>45267</v>
      </c>
      <c r="B148" s="11" t="s">
        <v>199</v>
      </c>
      <c r="C148" s="11">
        <v>11711000</v>
      </c>
      <c r="D148" s="11" t="s">
        <v>46</v>
      </c>
      <c r="E148" s="11" t="s">
        <v>145</v>
      </c>
      <c r="F148" s="11">
        <v>239</v>
      </c>
      <c r="G148" s="11" t="s">
        <v>39</v>
      </c>
      <c r="H148" s="11"/>
      <c r="I148" s="19">
        <f t="shared" si="24"/>
        <v>0</v>
      </c>
      <c r="J148" s="6" t="s">
        <v>78</v>
      </c>
      <c r="K148" s="4"/>
      <c r="L148" s="4">
        <f t="shared" si="25"/>
        <v>0</v>
      </c>
      <c r="M148" s="4"/>
      <c r="N148" s="4"/>
      <c r="O148" s="4">
        <f t="shared" si="26"/>
        <v>7500000</v>
      </c>
      <c r="P148" s="4">
        <v>7500000</v>
      </c>
      <c r="Q148" s="4"/>
      <c r="R148" s="4">
        <f t="shared" si="27"/>
        <v>0</v>
      </c>
      <c r="S148" s="4"/>
      <c r="T148" s="4"/>
      <c r="U148" s="4">
        <f t="shared" si="28"/>
        <v>0</v>
      </c>
      <c r="V148" s="4"/>
      <c r="W148" s="4"/>
      <c r="X148" s="4">
        <f t="shared" si="29"/>
        <v>0</v>
      </c>
      <c r="Y148" s="4"/>
      <c r="Z148" s="4"/>
      <c r="AA148" s="4">
        <f>C148+I148-L148-O148-U148-X148</f>
        <v>4211000</v>
      </c>
      <c r="AB148" s="7">
        <v>45315</v>
      </c>
    </row>
    <row r="149" spans="1:28" ht="15.75" x14ac:dyDescent="0.25">
      <c r="A149" s="14">
        <v>45267</v>
      </c>
      <c r="B149" s="11" t="s">
        <v>199</v>
      </c>
      <c r="C149" s="11">
        <v>9559900</v>
      </c>
      <c r="D149" s="11" t="s">
        <v>46</v>
      </c>
      <c r="E149" s="11" t="s">
        <v>120</v>
      </c>
      <c r="F149" s="11">
        <v>195.1</v>
      </c>
      <c r="G149" s="11" t="s">
        <v>39</v>
      </c>
      <c r="H149" s="11"/>
      <c r="I149" s="19">
        <f t="shared" si="24"/>
        <v>0</v>
      </c>
      <c r="J149" s="9" t="s">
        <v>28</v>
      </c>
      <c r="K149" s="4"/>
      <c r="L149" s="4">
        <f t="shared" si="25"/>
        <v>0</v>
      </c>
      <c r="M149" s="4"/>
      <c r="N149" s="4"/>
      <c r="O149" s="4">
        <f t="shared" si="26"/>
        <v>0</v>
      </c>
      <c r="P149" s="4"/>
      <c r="Q149" s="4"/>
      <c r="R149" s="4">
        <f t="shared" si="27"/>
        <v>0</v>
      </c>
      <c r="S149" s="4"/>
      <c r="T149" s="4"/>
      <c r="U149" s="4">
        <f t="shared" si="28"/>
        <v>0</v>
      </c>
      <c r="V149" s="4"/>
      <c r="W149" s="4"/>
      <c r="X149" s="4">
        <f t="shared" si="29"/>
        <v>0</v>
      </c>
      <c r="Y149" s="4"/>
      <c r="Z149" s="4"/>
      <c r="AA149" s="4">
        <f>C149+I149-L149-O149-U149-X149</f>
        <v>9559900</v>
      </c>
      <c r="AB149" s="7"/>
    </row>
    <row r="150" spans="1:28" ht="15.75" x14ac:dyDescent="0.25">
      <c r="A150" s="10">
        <v>45267</v>
      </c>
      <c r="B150" s="11" t="s">
        <v>99</v>
      </c>
      <c r="C150" s="11">
        <v>0</v>
      </c>
      <c r="D150" s="11"/>
      <c r="E150" s="11" t="s">
        <v>100</v>
      </c>
      <c r="F150" s="11">
        <v>53.9</v>
      </c>
      <c r="G150" s="11" t="s">
        <v>39</v>
      </c>
      <c r="H150" s="11"/>
      <c r="I150" s="19">
        <f t="shared" si="24"/>
        <v>0</v>
      </c>
      <c r="J150" s="9" t="s">
        <v>28</v>
      </c>
      <c r="K150" s="4"/>
      <c r="L150" s="4">
        <f t="shared" si="25"/>
        <v>0</v>
      </c>
      <c r="M150" s="4"/>
      <c r="N150" s="4"/>
      <c r="O150" s="4">
        <f t="shared" si="26"/>
        <v>0</v>
      </c>
      <c r="P150" s="4"/>
      <c r="Q150" s="4"/>
      <c r="R150" s="4">
        <f t="shared" si="27"/>
        <v>0</v>
      </c>
      <c r="S150" s="4"/>
      <c r="T150" s="4"/>
      <c r="U150" s="4">
        <f t="shared" si="28"/>
        <v>0</v>
      </c>
      <c r="V150" s="4"/>
      <c r="W150" s="4"/>
      <c r="X150" s="4">
        <f t="shared" si="29"/>
        <v>0</v>
      </c>
      <c r="Y150" s="4"/>
      <c r="Z150" s="4"/>
      <c r="AA150" s="4">
        <f>C150+I150-L150-O150-U150-X150</f>
        <v>0</v>
      </c>
      <c r="AB150" s="7"/>
    </row>
    <row r="151" spans="1:28" ht="15.75" x14ac:dyDescent="0.25">
      <c r="A151" s="10">
        <v>45267</v>
      </c>
      <c r="B151" s="15" t="s">
        <v>99</v>
      </c>
      <c r="C151" s="11">
        <v>0</v>
      </c>
      <c r="D151" s="15"/>
      <c r="E151" s="11" t="s">
        <v>100</v>
      </c>
      <c r="F151" s="11">
        <v>87.2</v>
      </c>
      <c r="G151" s="15" t="s">
        <v>39</v>
      </c>
      <c r="H151" s="11"/>
      <c r="I151" s="19">
        <f t="shared" si="24"/>
        <v>0</v>
      </c>
      <c r="J151" s="9" t="s">
        <v>28</v>
      </c>
      <c r="K151" s="4"/>
      <c r="L151" s="4">
        <f t="shared" si="25"/>
        <v>0</v>
      </c>
      <c r="M151" s="4"/>
      <c r="N151" s="4"/>
      <c r="O151" s="4">
        <f t="shared" si="26"/>
        <v>0</v>
      </c>
      <c r="P151" s="4"/>
      <c r="Q151" s="4"/>
      <c r="R151" s="4">
        <f t="shared" si="27"/>
        <v>0</v>
      </c>
      <c r="S151" s="4"/>
      <c r="T151" s="4"/>
      <c r="U151" s="4">
        <f t="shared" si="28"/>
        <v>0</v>
      </c>
      <c r="V151" s="4"/>
      <c r="W151" s="4"/>
      <c r="X151" s="4">
        <f t="shared" si="29"/>
        <v>0</v>
      </c>
      <c r="Y151" s="4"/>
      <c r="Z151" s="4"/>
      <c r="AA151" s="4">
        <f>C151+I151-L151-O151-U151-X151</f>
        <v>0</v>
      </c>
      <c r="AB151" s="7"/>
    </row>
    <row r="152" spans="1:28" ht="15.75" x14ac:dyDescent="0.25">
      <c r="A152" s="14">
        <v>45268</v>
      </c>
      <c r="B152" s="15" t="s">
        <v>200</v>
      </c>
      <c r="C152" s="15">
        <v>900000</v>
      </c>
      <c r="D152" s="15" t="s">
        <v>46</v>
      </c>
      <c r="E152" s="15" t="s">
        <v>53</v>
      </c>
      <c r="F152" s="15">
        <v>2</v>
      </c>
      <c r="G152" s="15" t="s">
        <v>23</v>
      </c>
      <c r="H152" s="15"/>
      <c r="I152" s="19">
        <f t="shared" si="24"/>
        <v>0</v>
      </c>
      <c r="J152" s="20" t="s">
        <v>28</v>
      </c>
      <c r="K152" s="4"/>
      <c r="L152" s="4">
        <f t="shared" si="25"/>
        <v>0</v>
      </c>
      <c r="M152" s="4"/>
      <c r="N152" s="4"/>
      <c r="O152" s="4">
        <f t="shared" si="26"/>
        <v>0</v>
      </c>
      <c r="P152" s="4"/>
      <c r="Q152" s="4"/>
      <c r="R152" s="4">
        <f t="shared" si="27"/>
        <v>0</v>
      </c>
      <c r="S152" s="4"/>
      <c r="T152" s="4"/>
      <c r="U152" s="4">
        <f t="shared" si="28"/>
        <v>0</v>
      </c>
      <c r="V152" s="4"/>
      <c r="W152" s="4"/>
      <c r="X152" s="4">
        <f t="shared" si="29"/>
        <v>0</v>
      </c>
      <c r="Y152" s="4"/>
      <c r="Z152" s="4"/>
      <c r="AA152" s="4">
        <f>C152+I152-L152-O152-U152-X152</f>
        <v>900000</v>
      </c>
      <c r="AB152" s="7"/>
    </row>
    <row r="153" spans="1:28" ht="15.75" x14ac:dyDescent="0.25">
      <c r="A153" s="14">
        <v>45268</v>
      </c>
      <c r="B153" s="15" t="s">
        <v>51</v>
      </c>
      <c r="C153" s="11">
        <v>16625200</v>
      </c>
      <c r="D153" s="15" t="s">
        <v>46</v>
      </c>
      <c r="E153" s="11" t="s">
        <v>201</v>
      </c>
      <c r="F153" s="11">
        <v>2</v>
      </c>
      <c r="G153" s="15" t="s">
        <v>48</v>
      </c>
      <c r="H153" s="11"/>
      <c r="I153" s="19">
        <f t="shared" si="24"/>
        <v>0</v>
      </c>
      <c r="J153" s="6" t="s">
        <v>78</v>
      </c>
      <c r="K153" s="4" t="s">
        <v>202</v>
      </c>
      <c r="L153" s="4">
        <f t="shared" si="25"/>
        <v>0</v>
      </c>
      <c r="M153" s="4"/>
      <c r="N153" s="4"/>
      <c r="O153" s="4">
        <f t="shared" si="26"/>
        <v>0</v>
      </c>
      <c r="P153" s="4"/>
      <c r="Q153" s="4"/>
      <c r="R153" s="4">
        <f t="shared" si="27"/>
        <v>0</v>
      </c>
      <c r="S153" s="4"/>
      <c r="T153" s="4"/>
      <c r="U153" s="4">
        <f t="shared" si="28"/>
        <v>0</v>
      </c>
      <c r="V153" s="4"/>
      <c r="W153" s="4"/>
      <c r="X153" s="4">
        <f t="shared" si="29"/>
        <v>0</v>
      </c>
      <c r="Y153" s="4"/>
      <c r="Z153" s="4"/>
      <c r="AA153" s="4">
        <f>C153+I153-L153-O153-U153-X153</f>
        <v>16625200</v>
      </c>
      <c r="AB153" s="7"/>
    </row>
    <row r="154" spans="1:28" ht="15.75" x14ac:dyDescent="0.25">
      <c r="A154" s="14">
        <v>45268</v>
      </c>
      <c r="B154" s="11" t="s">
        <v>203</v>
      </c>
      <c r="C154" s="11">
        <v>226900</v>
      </c>
      <c r="D154" s="15" t="s">
        <v>46</v>
      </c>
      <c r="E154" s="11" t="s">
        <v>204</v>
      </c>
      <c r="F154" s="11">
        <v>1250</v>
      </c>
      <c r="G154" s="15" t="s">
        <v>34</v>
      </c>
      <c r="H154" s="11"/>
      <c r="I154" s="19">
        <f t="shared" si="24"/>
        <v>0</v>
      </c>
      <c r="J154" s="17" t="s">
        <v>324</v>
      </c>
      <c r="K154" s="4"/>
      <c r="L154" s="4">
        <f t="shared" si="25"/>
        <v>226900</v>
      </c>
      <c r="M154" s="4">
        <v>226900</v>
      </c>
      <c r="N154" s="4"/>
      <c r="O154" s="4">
        <f t="shared" si="26"/>
        <v>0</v>
      </c>
      <c r="P154" s="4"/>
      <c r="Q154" s="4"/>
      <c r="R154" s="4">
        <f t="shared" si="27"/>
        <v>0</v>
      </c>
      <c r="S154" s="4"/>
      <c r="T154" s="4"/>
      <c r="U154" s="4">
        <f t="shared" si="28"/>
        <v>0</v>
      </c>
      <c r="V154" s="4"/>
      <c r="W154" s="4"/>
      <c r="X154" s="4">
        <f t="shared" si="29"/>
        <v>0</v>
      </c>
      <c r="Y154" s="4"/>
      <c r="Z154" s="4"/>
      <c r="AA154" s="4">
        <f>C154+I154-L154-O154-U154-X154</f>
        <v>0</v>
      </c>
      <c r="AB154" s="7">
        <v>45294</v>
      </c>
    </row>
    <row r="155" spans="1:28" ht="15.75" x14ac:dyDescent="0.25">
      <c r="A155" s="14">
        <v>45268</v>
      </c>
      <c r="B155" s="11" t="s">
        <v>203</v>
      </c>
      <c r="C155" s="11">
        <v>1350000</v>
      </c>
      <c r="D155" s="15" t="s">
        <v>46</v>
      </c>
      <c r="E155" s="11" t="s">
        <v>44</v>
      </c>
      <c r="F155" s="11">
        <v>1250</v>
      </c>
      <c r="G155" s="15" t="s">
        <v>34</v>
      </c>
      <c r="H155" s="11"/>
      <c r="I155" s="19">
        <f t="shared" si="24"/>
        <v>0</v>
      </c>
      <c r="J155" s="17" t="s">
        <v>324</v>
      </c>
      <c r="K155" s="4"/>
      <c r="L155" s="4">
        <f t="shared" si="25"/>
        <v>1350000</v>
      </c>
      <c r="M155" s="4">
        <v>1350000</v>
      </c>
      <c r="N155" s="4"/>
      <c r="O155" s="4">
        <f t="shared" si="26"/>
        <v>0</v>
      </c>
      <c r="P155" s="4"/>
      <c r="Q155" s="4"/>
      <c r="R155" s="4">
        <f t="shared" si="27"/>
        <v>0</v>
      </c>
      <c r="S155" s="4"/>
      <c r="T155" s="4"/>
      <c r="U155" s="4">
        <f t="shared" si="28"/>
        <v>0</v>
      </c>
      <c r="V155" s="4"/>
      <c r="W155" s="4"/>
      <c r="X155" s="4">
        <f t="shared" si="29"/>
        <v>0</v>
      </c>
      <c r="Y155" s="4"/>
      <c r="Z155" s="4"/>
      <c r="AA155" s="4">
        <f>C155+I155-L155-O155-U155-X155</f>
        <v>0</v>
      </c>
      <c r="AB155" s="7">
        <v>45294</v>
      </c>
    </row>
    <row r="156" spans="1:28" ht="15.75" x14ac:dyDescent="0.25">
      <c r="A156" s="14">
        <v>45268</v>
      </c>
      <c r="B156" s="11" t="s">
        <v>203</v>
      </c>
      <c r="C156" s="11">
        <v>4000000</v>
      </c>
      <c r="D156" s="15" t="s">
        <v>46</v>
      </c>
      <c r="E156" s="11" t="s">
        <v>58</v>
      </c>
      <c r="F156" s="11">
        <v>2000</v>
      </c>
      <c r="G156" s="15" t="s">
        <v>34</v>
      </c>
      <c r="H156" s="11"/>
      <c r="I156" s="19">
        <f t="shared" si="24"/>
        <v>0</v>
      </c>
      <c r="J156" s="17" t="s">
        <v>324</v>
      </c>
      <c r="K156" s="4"/>
      <c r="L156" s="4">
        <f t="shared" si="25"/>
        <v>4000000</v>
      </c>
      <c r="M156" s="4">
        <v>3423100</v>
      </c>
      <c r="N156" s="4">
        <v>576900</v>
      </c>
      <c r="O156" s="4">
        <f t="shared" si="26"/>
        <v>0</v>
      </c>
      <c r="P156" s="4"/>
      <c r="Q156" s="4"/>
      <c r="R156" s="4">
        <f t="shared" si="27"/>
        <v>0</v>
      </c>
      <c r="S156" s="4"/>
      <c r="T156" s="4"/>
      <c r="U156" s="4">
        <f t="shared" si="28"/>
        <v>0</v>
      </c>
      <c r="V156" s="4"/>
      <c r="W156" s="4"/>
      <c r="X156" s="4">
        <f t="shared" si="29"/>
        <v>0</v>
      </c>
      <c r="Y156" s="4"/>
      <c r="Z156" s="4"/>
      <c r="AA156" s="4">
        <f>C156+I156-L156-O156-U156-X156</f>
        <v>0</v>
      </c>
      <c r="AB156" s="7">
        <v>45299</v>
      </c>
    </row>
    <row r="157" spans="1:28" ht="15.75" x14ac:dyDescent="0.25">
      <c r="A157" s="14">
        <v>45268</v>
      </c>
      <c r="B157" s="11" t="s">
        <v>205</v>
      </c>
      <c r="C157" s="11">
        <v>37850</v>
      </c>
      <c r="D157" s="15" t="s">
        <v>46</v>
      </c>
      <c r="E157" s="11" t="s">
        <v>82</v>
      </c>
      <c r="F157" s="11">
        <v>250</v>
      </c>
      <c r="G157" s="15" t="s">
        <v>34</v>
      </c>
      <c r="H157" s="11"/>
      <c r="I157" s="19">
        <f t="shared" si="24"/>
        <v>0</v>
      </c>
      <c r="J157" s="12" t="s">
        <v>312</v>
      </c>
      <c r="K157" s="4" t="s">
        <v>418</v>
      </c>
      <c r="L157" s="4">
        <f t="shared" si="25"/>
        <v>0</v>
      </c>
      <c r="M157" s="4"/>
      <c r="N157" s="4"/>
      <c r="O157" s="4">
        <f t="shared" si="26"/>
        <v>37850</v>
      </c>
      <c r="P157" s="155"/>
      <c r="Q157" s="155">
        <v>37850</v>
      </c>
      <c r="R157" s="4">
        <f t="shared" si="27"/>
        <v>0</v>
      </c>
      <c r="S157" s="4"/>
      <c r="T157" s="4"/>
      <c r="U157" s="4">
        <f t="shared" si="28"/>
        <v>0</v>
      </c>
      <c r="V157" s="4"/>
      <c r="W157" s="4"/>
      <c r="X157" s="4">
        <f t="shared" si="29"/>
        <v>0</v>
      </c>
      <c r="Y157" s="4"/>
      <c r="Z157" s="4"/>
      <c r="AA157" s="4">
        <f>C157+I157-L157-O157-U157-X157</f>
        <v>0</v>
      </c>
      <c r="AB157" s="7">
        <v>45301</v>
      </c>
    </row>
    <row r="158" spans="1:28" ht="15.75" x14ac:dyDescent="0.25">
      <c r="A158" s="14">
        <v>45268</v>
      </c>
      <c r="B158" s="11" t="s">
        <v>99</v>
      </c>
      <c r="C158" s="15">
        <v>0</v>
      </c>
      <c r="D158" s="15" t="s">
        <v>46</v>
      </c>
      <c r="E158" s="11" t="s">
        <v>100</v>
      </c>
      <c r="F158" s="15">
        <v>57.1</v>
      </c>
      <c r="G158" s="15" t="s">
        <v>39</v>
      </c>
      <c r="H158" s="15"/>
      <c r="I158" s="19">
        <f t="shared" si="24"/>
        <v>0</v>
      </c>
      <c r="J158" s="20" t="s">
        <v>28</v>
      </c>
      <c r="K158" s="4"/>
      <c r="L158" s="4">
        <f t="shared" si="25"/>
        <v>0</v>
      </c>
      <c r="M158" s="4"/>
      <c r="N158" s="4"/>
      <c r="O158" s="4">
        <f t="shared" si="26"/>
        <v>0</v>
      </c>
      <c r="P158" s="4"/>
      <c r="Q158" s="4"/>
      <c r="R158" s="4">
        <f t="shared" si="27"/>
        <v>0</v>
      </c>
      <c r="S158" s="4"/>
      <c r="T158" s="4"/>
      <c r="U158" s="4">
        <f t="shared" si="28"/>
        <v>0</v>
      </c>
      <c r="V158" s="4"/>
      <c r="W158" s="4"/>
      <c r="X158" s="4">
        <f t="shared" si="29"/>
        <v>0</v>
      </c>
      <c r="Y158" s="4"/>
      <c r="Z158" s="4"/>
      <c r="AA158" s="4">
        <f>C158+I158-L158-O158-U158-X158</f>
        <v>0</v>
      </c>
      <c r="AB158" s="7"/>
    </row>
    <row r="159" spans="1:28" ht="15.75" x14ac:dyDescent="0.25">
      <c r="A159" s="14">
        <v>45268</v>
      </c>
      <c r="B159" s="11" t="s">
        <v>203</v>
      </c>
      <c r="C159" s="11">
        <v>110000</v>
      </c>
      <c r="D159" s="15" t="s">
        <v>46</v>
      </c>
      <c r="E159" s="11" t="s">
        <v>127</v>
      </c>
      <c r="F159" s="11">
        <v>2</v>
      </c>
      <c r="G159" s="15" t="s">
        <v>39</v>
      </c>
      <c r="H159" s="11"/>
      <c r="I159" s="19">
        <f t="shared" si="24"/>
        <v>0</v>
      </c>
      <c r="J159" s="17" t="s">
        <v>324</v>
      </c>
      <c r="K159" s="4"/>
      <c r="L159" s="4">
        <f t="shared" si="25"/>
        <v>110000</v>
      </c>
      <c r="M159" s="4"/>
      <c r="N159" s="4">
        <v>110000</v>
      </c>
      <c r="O159" s="4">
        <f t="shared" si="26"/>
        <v>0</v>
      </c>
      <c r="P159" s="4"/>
      <c r="Q159" s="4"/>
      <c r="R159" s="4">
        <f t="shared" si="27"/>
        <v>0</v>
      </c>
      <c r="S159" s="4"/>
      <c r="T159" s="4"/>
      <c r="U159" s="4">
        <f t="shared" si="28"/>
        <v>0</v>
      </c>
      <c r="V159" s="4"/>
      <c r="W159" s="4"/>
      <c r="X159" s="4">
        <f t="shared" si="29"/>
        <v>0</v>
      </c>
      <c r="Y159" s="4"/>
      <c r="Z159" s="4"/>
      <c r="AA159" s="4">
        <f>C159+I159-L159-O159-U159-X159</f>
        <v>0</v>
      </c>
      <c r="AB159" s="7">
        <v>45299</v>
      </c>
    </row>
    <row r="160" spans="1:28" ht="15.75" x14ac:dyDescent="0.25">
      <c r="A160" s="14">
        <v>45268</v>
      </c>
      <c r="B160" s="11" t="s">
        <v>203</v>
      </c>
      <c r="C160" s="11">
        <v>900000</v>
      </c>
      <c r="D160" s="15" t="s">
        <v>46</v>
      </c>
      <c r="E160" s="11" t="s">
        <v>150</v>
      </c>
      <c r="F160" s="11">
        <v>20</v>
      </c>
      <c r="G160" s="15" t="s">
        <v>77</v>
      </c>
      <c r="H160" s="11"/>
      <c r="I160" s="19">
        <f t="shared" si="24"/>
        <v>0</v>
      </c>
      <c r="J160" s="17" t="s">
        <v>324</v>
      </c>
      <c r="K160" s="4"/>
      <c r="L160" s="4">
        <f t="shared" si="25"/>
        <v>900000</v>
      </c>
      <c r="M160" s="4"/>
      <c r="N160" s="4">
        <v>900000</v>
      </c>
      <c r="O160" s="4">
        <f t="shared" si="26"/>
        <v>0</v>
      </c>
      <c r="P160" s="4"/>
      <c r="Q160" s="4"/>
      <c r="R160" s="4">
        <f t="shared" si="27"/>
        <v>0</v>
      </c>
      <c r="S160" s="4"/>
      <c r="T160" s="4"/>
      <c r="U160" s="4">
        <f t="shared" si="28"/>
        <v>0</v>
      </c>
      <c r="V160" s="4"/>
      <c r="W160" s="4"/>
      <c r="X160" s="4">
        <f t="shared" si="29"/>
        <v>0</v>
      </c>
      <c r="Y160" s="4"/>
      <c r="Z160" s="4"/>
      <c r="AA160" s="4">
        <f>C160+I160-L160-O160-U160-X160</f>
        <v>0</v>
      </c>
      <c r="AB160" s="7">
        <v>45299</v>
      </c>
    </row>
    <row r="161" spans="1:28" ht="15.75" x14ac:dyDescent="0.25">
      <c r="A161" s="14">
        <v>45269</v>
      </c>
      <c r="B161" s="15" t="s">
        <v>99</v>
      </c>
      <c r="C161" s="15">
        <v>0</v>
      </c>
      <c r="D161" s="15"/>
      <c r="E161" s="15" t="s">
        <v>100</v>
      </c>
      <c r="F161" s="15">
        <v>30</v>
      </c>
      <c r="G161" s="15" t="s">
        <v>39</v>
      </c>
      <c r="H161" s="15"/>
      <c r="I161" s="19">
        <f t="shared" si="24"/>
        <v>0</v>
      </c>
      <c r="J161" s="20" t="s">
        <v>28</v>
      </c>
      <c r="K161" s="4"/>
      <c r="L161" s="4">
        <f t="shared" si="25"/>
        <v>0</v>
      </c>
      <c r="M161" s="4"/>
      <c r="N161" s="4"/>
      <c r="O161" s="4">
        <f t="shared" si="26"/>
        <v>0</v>
      </c>
      <c r="P161" s="4"/>
      <c r="Q161" s="4"/>
      <c r="R161" s="4">
        <f t="shared" si="27"/>
        <v>0</v>
      </c>
      <c r="S161" s="4"/>
      <c r="T161" s="4"/>
      <c r="U161" s="4">
        <f t="shared" si="28"/>
        <v>0</v>
      </c>
      <c r="V161" s="4"/>
      <c r="W161" s="4"/>
      <c r="X161" s="4">
        <f t="shared" si="29"/>
        <v>0</v>
      </c>
      <c r="Y161" s="4"/>
      <c r="Z161" s="4"/>
      <c r="AA161" s="4">
        <f>C161+I161-L161-O161-U161-X161</f>
        <v>0</v>
      </c>
      <c r="AB161" s="7"/>
    </row>
    <row r="162" spans="1:28" ht="15.75" x14ac:dyDescent="0.25">
      <c r="A162" s="14">
        <v>45269</v>
      </c>
      <c r="B162" s="15" t="s">
        <v>176</v>
      </c>
      <c r="C162" s="11">
        <v>280000</v>
      </c>
      <c r="D162" s="15" t="s">
        <v>46</v>
      </c>
      <c r="E162" s="15" t="s">
        <v>206</v>
      </c>
      <c r="F162" s="15">
        <v>1</v>
      </c>
      <c r="G162" s="15" t="s">
        <v>48</v>
      </c>
      <c r="H162" s="11"/>
      <c r="I162" s="19">
        <f t="shared" si="24"/>
        <v>0</v>
      </c>
      <c r="J162" s="9" t="s">
        <v>28</v>
      </c>
      <c r="K162" s="4" t="s">
        <v>438</v>
      </c>
      <c r="L162" s="4">
        <f t="shared" si="25"/>
        <v>0</v>
      </c>
      <c r="M162" s="4"/>
      <c r="N162" s="4"/>
      <c r="O162" s="4">
        <f t="shared" si="26"/>
        <v>0</v>
      </c>
      <c r="P162" s="4"/>
      <c r="Q162" s="4"/>
      <c r="R162" s="4">
        <f t="shared" si="27"/>
        <v>0</v>
      </c>
      <c r="S162" s="4"/>
      <c r="T162" s="4"/>
      <c r="U162" s="4">
        <f t="shared" si="28"/>
        <v>0</v>
      </c>
      <c r="V162" s="4"/>
      <c r="W162" s="4"/>
      <c r="X162" s="4">
        <f t="shared" si="29"/>
        <v>0</v>
      </c>
      <c r="Y162" s="4"/>
      <c r="Z162" s="4"/>
      <c r="AA162" s="4">
        <f>C162+I162-L162-O162-U162-X162</f>
        <v>280000</v>
      </c>
      <c r="AB162" s="7"/>
    </row>
    <row r="163" spans="1:28" ht="15.75" x14ac:dyDescent="0.25">
      <c r="A163" s="14">
        <v>45269</v>
      </c>
      <c r="B163" s="11" t="s">
        <v>51</v>
      </c>
      <c r="C163" s="11">
        <v>450000</v>
      </c>
      <c r="D163" s="15" t="s">
        <v>46</v>
      </c>
      <c r="E163" s="11" t="s">
        <v>189</v>
      </c>
      <c r="F163" s="11">
        <v>1</v>
      </c>
      <c r="G163" s="11" t="s">
        <v>23</v>
      </c>
      <c r="H163" s="11"/>
      <c r="I163" s="19">
        <f t="shared" si="24"/>
        <v>0</v>
      </c>
      <c r="J163" s="9" t="s">
        <v>28</v>
      </c>
      <c r="K163" s="4" t="s">
        <v>202</v>
      </c>
      <c r="L163" s="4">
        <f t="shared" si="25"/>
        <v>0</v>
      </c>
      <c r="M163" s="4"/>
      <c r="N163" s="4"/>
      <c r="O163" s="4">
        <f t="shared" si="26"/>
        <v>0</v>
      </c>
      <c r="P163" s="4"/>
      <c r="Q163" s="4"/>
      <c r="R163" s="4">
        <f t="shared" si="27"/>
        <v>0</v>
      </c>
      <c r="S163" s="4"/>
      <c r="T163" s="4"/>
      <c r="U163" s="4">
        <f t="shared" si="28"/>
        <v>0</v>
      </c>
      <c r="V163" s="4"/>
      <c r="W163" s="4"/>
      <c r="X163" s="4">
        <f t="shared" si="29"/>
        <v>0</v>
      </c>
      <c r="Y163" s="4"/>
      <c r="Z163" s="4"/>
      <c r="AA163" s="4">
        <f>C163+I163-L163-O163-U163-X163</f>
        <v>450000</v>
      </c>
      <c r="AB163" s="7"/>
    </row>
    <row r="164" spans="1:28" ht="15.75" x14ac:dyDescent="0.25">
      <c r="A164" s="10">
        <v>45269</v>
      </c>
      <c r="B164" s="11" t="s">
        <v>207</v>
      </c>
      <c r="C164" s="11">
        <v>1000000</v>
      </c>
      <c r="D164" s="11" t="s">
        <v>46</v>
      </c>
      <c r="E164" s="11" t="s">
        <v>208</v>
      </c>
      <c r="F164" s="11">
        <v>2500</v>
      </c>
      <c r="G164" s="11" t="s">
        <v>34</v>
      </c>
      <c r="H164" s="11"/>
      <c r="I164" s="19">
        <f t="shared" si="24"/>
        <v>0</v>
      </c>
      <c r="J164" s="17" t="s">
        <v>324</v>
      </c>
      <c r="K164" s="4"/>
      <c r="L164" s="4">
        <f t="shared" si="25"/>
        <v>0</v>
      </c>
      <c r="M164" s="4"/>
      <c r="N164" s="4"/>
      <c r="O164" s="4">
        <f t="shared" si="26"/>
        <v>0</v>
      </c>
      <c r="P164" s="4"/>
      <c r="Q164" s="4"/>
      <c r="R164" s="4">
        <f t="shared" si="27"/>
        <v>0</v>
      </c>
      <c r="S164" s="4"/>
      <c r="T164" s="4"/>
      <c r="U164" s="4">
        <f t="shared" si="28"/>
        <v>1000000</v>
      </c>
      <c r="V164" s="4">
        <v>1000000</v>
      </c>
      <c r="W164" s="4"/>
      <c r="X164" s="4">
        <f t="shared" si="29"/>
        <v>0</v>
      </c>
      <c r="Y164" s="4"/>
      <c r="Z164" s="4"/>
      <c r="AA164" s="4">
        <f>C164+I164-L164-O164-U164-X164</f>
        <v>0</v>
      </c>
      <c r="AB164" s="7">
        <v>45306</v>
      </c>
    </row>
    <row r="165" spans="1:28" ht="15.75" x14ac:dyDescent="0.25">
      <c r="A165" s="10">
        <v>45269</v>
      </c>
      <c r="B165" s="11" t="s">
        <v>209</v>
      </c>
      <c r="C165" s="11">
        <v>10400</v>
      </c>
      <c r="D165" s="11" t="s">
        <v>46</v>
      </c>
      <c r="E165" s="11" t="s">
        <v>50</v>
      </c>
      <c r="F165" s="11">
        <v>300</v>
      </c>
      <c r="G165" s="11" t="s">
        <v>34</v>
      </c>
      <c r="H165" s="11"/>
      <c r="I165" s="19">
        <f t="shared" si="24"/>
        <v>0</v>
      </c>
      <c r="J165" s="32" t="s">
        <v>324</v>
      </c>
      <c r="K165" s="4"/>
      <c r="L165" s="4">
        <f t="shared" si="25"/>
        <v>0</v>
      </c>
      <c r="M165" s="4"/>
      <c r="N165" s="4"/>
      <c r="O165" s="4">
        <f t="shared" si="26"/>
        <v>0</v>
      </c>
      <c r="P165" s="4"/>
      <c r="Q165" s="4"/>
      <c r="R165" s="4">
        <f t="shared" si="27"/>
        <v>0</v>
      </c>
      <c r="S165" s="4"/>
      <c r="T165" s="4"/>
      <c r="U165" s="4">
        <f t="shared" si="28"/>
        <v>10400</v>
      </c>
      <c r="V165" s="4">
        <v>10400</v>
      </c>
      <c r="W165" s="4"/>
      <c r="X165" s="4">
        <f t="shared" si="29"/>
        <v>0</v>
      </c>
      <c r="Y165" s="4"/>
      <c r="Z165" s="4"/>
      <c r="AA165" s="4">
        <f>C165+I165-L165-O165-U165-X165</f>
        <v>0</v>
      </c>
      <c r="AB165" s="7">
        <v>45314</v>
      </c>
    </row>
    <row r="166" spans="1:28" ht="15.75" x14ac:dyDescent="0.25">
      <c r="A166" s="14">
        <v>45271</v>
      </c>
      <c r="B166" s="15" t="s">
        <v>203</v>
      </c>
      <c r="C166" s="11">
        <v>340000</v>
      </c>
      <c r="D166" s="15" t="s">
        <v>46</v>
      </c>
      <c r="E166" s="11" t="s">
        <v>210</v>
      </c>
      <c r="F166" s="11">
        <v>2</v>
      </c>
      <c r="G166" s="15" t="s">
        <v>39</v>
      </c>
      <c r="H166" s="11"/>
      <c r="I166" s="19">
        <f t="shared" si="24"/>
        <v>0</v>
      </c>
      <c r="J166" s="17" t="s">
        <v>324</v>
      </c>
      <c r="K166" s="4"/>
      <c r="L166" s="4">
        <f t="shared" si="25"/>
        <v>340000</v>
      </c>
      <c r="M166" s="4"/>
      <c r="N166" s="4">
        <v>340000</v>
      </c>
      <c r="O166" s="4">
        <f t="shared" si="26"/>
        <v>0</v>
      </c>
      <c r="P166" s="4"/>
      <c r="Q166" s="4"/>
      <c r="R166" s="4">
        <f t="shared" si="27"/>
        <v>0</v>
      </c>
      <c r="S166" s="4"/>
      <c r="T166" s="4"/>
      <c r="U166" s="4">
        <f t="shared" si="28"/>
        <v>0</v>
      </c>
      <c r="V166" s="4"/>
      <c r="W166" s="4"/>
      <c r="X166" s="4">
        <f t="shared" si="29"/>
        <v>0</v>
      </c>
      <c r="Y166" s="4"/>
      <c r="Z166" s="4"/>
      <c r="AA166" s="4">
        <f>C166+I166-L166-O166-U166-X166</f>
        <v>0</v>
      </c>
      <c r="AB166" s="7">
        <v>45299</v>
      </c>
    </row>
    <row r="167" spans="1:28" ht="15.75" x14ac:dyDescent="0.25">
      <c r="A167" s="14">
        <v>45271</v>
      </c>
      <c r="B167" s="11" t="s">
        <v>203</v>
      </c>
      <c r="C167" s="11">
        <v>4000000</v>
      </c>
      <c r="D167" s="15" t="s">
        <v>46</v>
      </c>
      <c r="E167" s="11" t="s">
        <v>58</v>
      </c>
      <c r="F167" s="11">
        <v>2000</v>
      </c>
      <c r="G167" s="11" t="s">
        <v>34</v>
      </c>
      <c r="H167" s="11"/>
      <c r="I167" s="19">
        <f t="shared" si="24"/>
        <v>0</v>
      </c>
      <c r="J167" s="17" t="s">
        <v>324</v>
      </c>
      <c r="K167" s="4"/>
      <c r="L167" s="4">
        <f t="shared" si="25"/>
        <v>4000000</v>
      </c>
      <c r="M167" s="4">
        <v>926900</v>
      </c>
      <c r="N167" s="4">
        <v>3073100</v>
      </c>
      <c r="O167" s="4">
        <f t="shared" si="26"/>
        <v>0</v>
      </c>
      <c r="P167" s="4"/>
      <c r="Q167" s="4"/>
      <c r="R167" s="4">
        <f t="shared" si="27"/>
        <v>0</v>
      </c>
      <c r="S167" s="4"/>
      <c r="T167" s="4"/>
      <c r="U167" s="4">
        <f t="shared" si="28"/>
        <v>0</v>
      </c>
      <c r="V167" s="4"/>
      <c r="W167" s="4"/>
      <c r="X167" s="4">
        <f t="shared" si="29"/>
        <v>0</v>
      </c>
      <c r="Y167" s="4"/>
      <c r="Z167" s="4"/>
      <c r="AA167" s="4">
        <f>C167+I167-L167-O167-U167-X167</f>
        <v>0</v>
      </c>
      <c r="AB167" s="7">
        <v>45299</v>
      </c>
    </row>
    <row r="168" spans="1:28" ht="15.75" x14ac:dyDescent="0.25">
      <c r="A168" s="14">
        <v>45271</v>
      </c>
      <c r="B168" s="11" t="s">
        <v>211</v>
      </c>
      <c r="C168" s="15">
        <v>900000</v>
      </c>
      <c r="D168" s="15" t="s">
        <v>52</v>
      </c>
      <c r="E168" s="15" t="s">
        <v>108</v>
      </c>
      <c r="F168" s="15">
        <v>400</v>
      </c>
      <c r="G168" s="15" t="s">
        <v>34</v>
      </c>
      <c r="H168" s="15"/>
      <c r="I168" s="19">
        <f t="shared" si="24"/>
        <v>0</v>
      </c>
      <c r="J168" s="17" t="s">
        <v>312</v>
      </c>
      <c r="K168" s="4" t="s">
        <v>212</v>
      </c>
      <c r="L168" s="4">
        <f t="shared" si="25"/>
        <v>0</v>
      </c>
      <c r="M168" s="4"/>
      <c r="N168" s="4"/>
      <c r="O168" s="4">
        <f t="shared" si="26"/>
        <v>900000</v>
      </c>
      <c r="P168" s="4">
        <v>900000</v>
      </c>
      <c r="Q168" s="4"/>
      <c r="R168" s="4">
        <f t="shared" si="27"/>
        <v>0</v>
      </c>
      <c r="S168" s="4"/>
      <c r="T168" s="4"/>
      <c r="U168" s="4">
        <f t="shared" si="28"/>
        <v>0</v>
      </c>
      <c r="V168" s="4"/>
      <c r="W168" s="4"/>
      <c r="X168" s="4">
        <f t="shared" si="29"/>
        <v>0</v>
      </c>
      <c r="Y168" s="4"/>
      <c r="Z168" s="4"/>
      <c r="AA168" s="4">
        <f>C168+I168-L168-O168-U168-X168</f>
        <v>0</v>
      </c>
      <c r="AB168" s="7">
        <v>45295</v>
      </c>
    </row>
    <row r="169" spans="1:28" ht="15.75" x14ac:dyDescent="0.25">
      <c r="A169" s="10">
        <v>45272</v>
      </c>
      <c r="B169" s="11" t="s">
        <v>72</v>
      </c>
      <c r="C169" s="11">
        <v>20000</v>
      </c>
      <c r="D169" s="11" t="s">
        <v>52</v>
      </c>
      <c r="E169" s="11" t="s">
        <v>213</v>
      </c>
      <c r="F169" s="11">
        <v>1</v>
      </c>
      <c r="G169" s="11" t="s">
        <v>39</v>
      </c>
      <c r="H169" s="11"/>
      <c r="I169" s="4">
        <f t="shared" si="24"/>
        <v>0</v>
      </c>
      <c r="J169" s="6" t="s">
        <v>78</v>
      </c>
      <c r="K169" s="4" t="s">
        <v>214</v>
      </c>
      <c r="L169" s="4">
        <f t="shared" si="25"/>
        <v>0</v>
      </c>
      <c r="M169" s="4"/>
      <c r="N169" s="4"/>
      <c r="O169" s="4">
        <f t="shared" si="26"/>
        <v>0</v>
      </c>
      <c r="P169" s="4"/>
      <c r="Q169" s="4"/>
      <c r="R169" s="4">
        <f t="shared" si="27"/>
        <v>0</v>
      </c>
      <c r="S169" s="4"/>
      <c r="T169" s="4"/>
      <c r="U169" s="4">
        <f t="shared" si="28"/>
        <v>0</v>
      </c>
      <c r="V169" s="4"/>
      <c r="W169" s="4"/>
      <c r="X169" s="4">
        <f t="shared" si="29"/>
        <v>0</v>
      </c>
      <c r="Y169" s="4"/>
      <c r="Z169" s="4"/>
      <c r="AA169" s="4">
        <f>C169+I169-L169-O169-U169-X169</f>
        <v>20000</v>
      </c>
      <c r="AB169" s="7"/>
    </row>
    <row r="170" spans="1:28" ht="15.75" x14ac:dyDescent="0.25">
      <c r="A170" s="14">
        <v>45272</v>
      </c>
      <c r="B170" s="11" t="s">
        <v>215</v>
      </c>
      <c r="C170" s="11">
        <v>225000</v>
      </c>
      <c r="D170" s="11" t="s">
        <v>52</v>
      </c>
      <c r="E170" s="15" t="s">
        <v>216</v>
      </c>
      <c r="F170" s="11">
        <v>5</v>
      </c>
      <c r="G170" s="11" t="s">
        <v>27</v>
      </c>
      <c r="H170" s="11"/>
      <c r="I170" s="19">
        <f t="shared" si="24"/>
        <v>0</v>
      </c>
      <c r="J170" s="9" t="s">
        <v>28</v>
      </c>
      <c r="K170" s="4"/>
      <c r="L170" s="4">
        <f t="shared" si="25"/>
        <v>0</v>
      </c>
      <c r="M170" s="4"/>
      <c r="N170" s="4"/>
      <c r="O170" s="4">
        <f t="shared" si="26"/>
        <v>0</v>
      </c>
      <c r="P170" s="4"/>
      <c r="Q170" s="4"/>
      <c r="R170" s="4">
        <f t="shared" si="27"/>
        <v>0</v>
      </c>
      <c r="S170" s="4"/>
      <c r="T170" s="4"/>
      <c r="U170" s="4">
        <f t="shared" si="28"/>
        <v>0</v>
      </c>
      <c r="V170" s="4"/>
      <c r="W170" s="4"/>
      <c r="X170" s="4">
        <f t="shared" si="29"/>
        <v>0</v>
      </c>
      <c r="Y170" s="4"/>
      <c r="Z170" s="4"/>
      <c r="AA170" s="4">
        <f>C170+I170-L170-O170-U170-X170</f>
        <v>225000</v>
      </c>
      <c r="AB170" s="7"/>
    </row>
    <row r="171" spans="1:28" ht="15.75" x14ac:dyDescent="0.25">
      <c r="A171" s="14">
        <v>45272</v>
      </c>
      <c r="B171" s="11" t="s">
        <v>215</v>
      </c>
      <c r="C171" s="11">
        <v>1440000</v>
      </c>
      <c r="D171" s="11" t="s">
        <v>52</v>
      </c>
      <c r="E171" s="15" t="s">
        <v>129</v>
      </c>
      <c r="F171" s="11">
        <v>24</v>
      </c>
      <c r="G171" s="11" t="s">
        <v>77</v>
      </c>
      <c r="H171" s="11"/>
      <c r="I171" s="19">
        <f t="shared" si="24"/>
        <v>0</v>
      </c>
      <c r="J171" s="9" t="s">
        <v>28</v>
      </c>
      <c r="K171" s="4"/>
      <c r="L171" s="4">
        <f t="shared" si="25"/>
        <v>0</v>
      </c>
      <c r="M171" s="4"/>
      <c r="N171" s="4"/>
      <c r="O171" s="4">
        <f t="shared" si="26"/>
        <v>0</v>
      </c>
      <c r="P171" s="4"/>
      <c r="Q171" s="4"/>
      <c r="R171" s="4">
        <f t="shared" si="27"/>
        <v>0</v>
      </c>
      <c r="S171" s="4"/>
      <c r="T171" s="4"/>
      <c r="U171" s="4">
        <f t="shared" si="28"/>
        <v>0</v>
      </c>
      <c r="V171" s="4"/>
      <c r="W171" s="4"/>
      <c r="X171" s="4">
        <f t="shared" si="29"/>
        <v>0</v>
      </c>
      <c r="Y171" s="4"/>
      <c r="Z171" s="4"/>
      <c r="AA171" s="4">
        <f>C171+I171-L171-O171-U171-X171</f>
        <v>1440000</v>
      </c>
      <c r="AB171" s="7"/>
    </row>
    <row r="172" spans="1:28" ht="15.75" x14ac:dyDescent="0.25">
      <c r="A172" s="14">
        <v>45272</v>
      </c>
      <c r="B172" s="11" t="s">
        <v>134</v>
      </c>
      <c r="C172" s="11">
        <v>6750000</v>
      </c>
      <c r="D172" s="11" t="s">
        <v>46</v>
      </c>
      <c r="E172" s="11" t="s">
        <v>42</v>
      </c>
      <c r="F172" s="11">
        <v>1500</v>
      </c>
      <c r="G172" s="11" t="s">
        <v>34</v>
      </c>
      <c r="H172" s="11"/>
      <c r="I172" s="19">
        <f t="shared" si="24"/>
        <v>0</v>
      </c>
      <c r="J172" s="12" t="s">
        <v>312</v>
      </c>
      <c r="K172" s="4" t="s">
        <v>1316</v>
      </c>
      <c r="L172" s="4">
        <f t="shared" si="25"/>
        <v>0</v>
      </c>
      <c r="M172" s="4"/>
      <c r="N172" s="4"/>
      <c r="O172" s="4">
        <f t="shared" si="26"/>
        <v>6750000</v>
      </c>
      <c r="P172" s="4">
        <v>6750000</v>
      </c>
      <c r="Q172" s="4"/>
      <c r="R172" s="4">
        <f t="shared" si="27"/>
        <v>0</v>
      </c>
      <c r="S172" s="4"/>
      <c r="T172" s="4"/>
      <c r="U172" s="4">
        <f t="shared" si="28"/>
        <v>0</v>
      </c>
      <c r="V172" s="4"/>
      <c r="W172" s="4"/>
      <c r="X172" s="4">
        <f t="shared" si="29"/>
        <v>0</v>
      </c>
      <c r="Y172" s="4"/>
      <c r="Z172" s="4"/>
      <c r="AA172" s="4">
        <f>C172+I172-L172-O172-U172-X172</f>
        <v>0</v>
      </c>
      <c r="AB172" s="7">
        <v>45314</v>
      </c>
    </row>
    <row r="173" spans="1:28" ht="15.75" x14ac:dyDescent="0.25">
      <c r="A173" s="14">
        <v>45272</v>
      </c>
      <c r="B173" s="11" t="s">
        <v>134</v>
      </c>
      <c r="C173" s="11">
        <v>870000</v>
      </c>
      <c r="D173" s="11" t="s">
        <v>46</v>
      </c>
      <c r="E173" s="11" t="s">
        <v>217</v>
      </c>
      <c r="F173" s="11">
        <v>10</v>
      </c>
      <c r="G173" s="11" t="s">
        <v>39</v>
      </c>
      <c r="H173" s="11"/>
      <c r="I173" s="19">
        <f t="shared" si="24"/>
        <v>0</v>
      </c>
      <c r="J173" s="12" t="s">
        <v>312</v>
      </c>
      <c r="K173" s="4" t="s">
        <v>1316</v>
      </c>
      <c r="L173" s="4">
        <f t="shared" si="25"/>
        <v>0</v>
      </c>
      <c r="M173" s="4"/>
      <c r="N173" s="4"/>
      <c r="O173" s="4">
        <f t="shared" si="26"/>
        <v>870000</v>
      </c>
      <c r="P173" s="4">
        <v>870000</v>
      </c>
      <c r="Q173" s="4"/>
      <c r="R173" s="4">
        <f t="shared" si="27"/>
        <v>0</v>
      </c>
      <c r="S173" s="4"/>
      <c r="T173" s="4"/>
      <c r="U173" s="4">
        <f t="shared" si="28"/>
        <v>0</v>
      </c>
      <c r="V173" s="4"/>
      <c r="W173" s="4"/>
      <c r="X173" s="4">
        <f t="shared" si="29"/>
        <v>0</v>
      </c>
      <c r="Y173" s="4"/>
      <c r="Z173" s="4"/>
      <c r="AA173" s="4">
        <f>C173+I173-L173-O173-U173-X173</f>
        <v>0</v>
      </c>
      <c r="AB173" s="7">
        <v>45314</v>
      </c>
    </row>
    <row r="174" spans="1:28" ht="15.75" x14ac:dyDescent="0.25">
      <c r="A174" s="14">
        <v>45272</v>
      </c>
      <c r="B174" s="11" t="s">
        <v>134</v>
      </c>
      <c r="C174" s="15">
        <v>870000</v>
      </c>
      <c r="D174" s="11" t="s">
        <v>46</v>
      </c>
      <c r="E174" s="15" t="s">
        <v>218</v>
      </c>
      <c r="F174" s="15">
        <v>10</v>
      </c>
      <c r="G174" s="15" t="s">
        <v>39</v>
      </c>
      <c r="H174" s="15"/>
      <c r="I174" s="19">
        <f t="shared" si="24"/>
        <v>0</v>
      </c>
      <c r="J174" s="12" t="s">
        <v>312</v>
      </c>
      <c r="K174" s="4" t="s">
        <v>1316</v>
      </c>
      <c r="L174" s="4">
        <f t="shared" si="25"/>
        <v>0</v>
      </c>
      <c r="M174" s="4"/>
      <c r="N174" s="4"/>
      <c r="O174" s="4">
        <f t="shared" si="26"/>
        <v>870000</v>
      </c>
      <c r="P174" s="4">
        <v>870000</v>
      </c>
      <c r="Q174" s="4"/>
      <c r="R174" s="4">
        <f t="shared" si="27"/>
        <v>0</v>
      </c>
      <c r="S174" s="4"/>
      <c r="T174" s="4"/>
      <c r="U174" s="4">
        <f t="shared" si="28"/>
        <v>0</v>
      </c>
      <c r="V174" s="4"/>
      <c r="W174" s="4"/>
      <c r="X174" s="4">
        <f t="shared" si="29"/>
        <v>0</v>
      </c>
      <c r="Y174" s="4"/>
      <c r="Z174" s="4"/>
      <c r="AA174" s="4">
        <f>C174+I174-L174-O174-U174-X174</f>
        <v>0</v>
      </c>
      <c r="AB174" s="7">
        <v>45314</v>
      </c>
    </row>
    <row r="175" spans="1:28" ht="15.75" x14ac:dyDescent="0.25">
      <c r="A175" s="14">
        <v>45272</v>
      </c>
      <c r="B175" s="11" t="s">
        <v>203</v>
      </c>
      <c r="C175" s="15">
        <v>300000</v>
      </c>
      <c r="D175" s="15" t="s">
        <v>94</v>
      </c>
      <c r="E175" s="11" t="s">
        <v>219</v>
      </c>
      <c r="F175" s="11">
        <v>1</v>
      </c>
      <c r="G175" s="15" t="s">
        <v>39</v>
      </c>
      <c r="H175" s="15"/>
      <c r="I175" s="19">
        <f t="shared" si="24"/>
        <v>0</v>
      </c>
      <c r="J175" s="17" t="s">
        <v>324</v>
      </c>
      <c r="K175" s="4"/>
      <c r="L175" s="4">
        <f t="shared" si="25"/>
        <v>300000</v>
      </c>
      <c r="M175" s="4">
        <v>300000</v>
      </c>
      <c r="N175" s="4"/>
      <c r="O175" s="4">
        <f t="shared" si="26"/>
        <v>0</v>
      </c>
      <c r="P175" s="4"/>
      <c r="Q175" s="4"/>
      <c r="R175" s="4">
        <f t="shared" si="27"/>
        <v>0</v>
      </c>
      <c r="S175" s="4"/>
      <c r="T175" s="4"/>
      <c r="U175" s="4">
        <f t="shared" si="28"/>
        <v>0</v>
      </c>
      <c r="V175" s="4"/>
      <c r="W175" s="4"/>
      <c r="X175" s="4">
        <f t="shared" si="29"/>
        <v>0</v>
      </c>
      <c r="Y175" s="4"/>
      <c r="Z175" s="4"/>
      <c r="AA175" s="4">
        <f>C175+I175-L175-O175-U175-X175</f>
        <v>0</v>
      </c>
      <c r="AB175" s="7">
        <v>45299</v>
      </c>
    </row>
    <row r="176" spans="1:28" ht="15.75" x14ac:dyDescent="0.25">
      <c r="A176" s="14">
        <v>45273</v>
      </c>
      <c r="B176" s="15" t="s">
        <v>198</v>
      </c>
      <c r="C176" s="15">
        <v>340000</v>
      </c>
      <c r="D176" s="15" t="s">
        <v>46</v>
      </c>
      <c r="E176" s="15" t="s">
        <v>109</v>
      </c>
      <c r="F176" s="15">
        <v>20000</v>
      </c>
      <c r="G176" s="15" t="s">
        <v>34</v>
      </c>
      <c r="H176" s="15"/>
      <c r="I176" s="19">
        <f t="shared" si="24"/>
        <v>0</v>
      </c>
      <c r="J176" s="18" t="s">
        <v>24</v>
      </c>
      <c r="K176" s="4"/>
      <c r="L176" s="4">
        <f t="shared" si="25"/>
        <v>0</v>
      </c>
      <c r="M176" s="4"/>
      <c r="N176" s="4"/>
      <c r="O176" s="4">
        <f t="shared" si="26"/>
        <v>0</v>
      </c>
      <c r="P176" s="4"/>
      <c r="Q176" s="4"/>
      <c r="R176" s="4">
        <f t="shared" si="27"/>
        <v>0</v>
      </c>
      <c r="S176" s="4"/>
      <c r="T176" s="4"/>
      <c r="U176" s="4">
        <f t="shared" si="28"/>
        <v>0</v>
      </c>
      <c r="V176" s="4"/>
      <c r="W176" s="4"/>
      <c r="X176" s="4">
        <f t="shared" si="29"/>
        <v>0</v>
      </c>
      <c r="Y176" s="4"/>
      <c r="Z176" s="4"/>
      <c r="AA176" s="4">
        <f>C176+I176-L176-O176-U176-X176</f>
        <v>340000</v>
      </c>
      <c r="AB176" s="7"/>
    </row>
    <row r="177" spans="1:28" ht="15.75" x14ac:dyDescent="0.25">
      <c r="A177" s="14">
        <v>45273</v>
      </c>
      <c r="B177" s="11" t="s">
        <v>118</v>
      </c>
      <c r="C177" s="11">
        <v>2250000</v>
      </c>
      <c r="D177" s="15" t="s">
        <v>52</v>
      </c>
      <c r="E177" s="11" t="s">
        <v>58</v>
      </c>
      <c r="F177" s="11">
        <v>1000</v>
      </c>
      <c r="G177" s="11" t="s">
        <v>34</v>
      </c>
      <c r="H177" s="11"/>
      <c r="I177" s="19">
        <f t="shared" si="24"/>
        <v>0</v>
      </c>
      <c r="J177" s="9" t="s">
        <v>28</v>
      </c>
      <c r="K177" s="4" t="s">
        <v>463</v>
      </c>
      <c r="L177" s="4">
        <f t="shared" si="25"/>
        <v>0</v>
      </c>
      <c r="M177" s="4"/>
      <c r="N177" s="4"/>
      <c r="O177" s="4">
        <f t="shared" si="26"/>
        <v>0</v>
      </c>
      <c r="P177" s="4"/>
      <c r="Q177" s="4"/>
      <c r="R177" s="4">
        <f t="shared" si="27"/>
        <v>0</v>
      </c>
      <c r="S177" s="4"/>
      <c r="T177" s="4"/>
      <c r="U177" s="4">
        <f t="shared" si="28"/>
        <v>0</v>
      </c>
      <c r="V177" s="4"/>
      <c r="W177" s="4"/>
      <c r="X177" s="4">
        <f t="shared" si="29"/>
        <v>0</v>
      </c>
      <c r="Y177" s="4"/>
      <c r="Z177" s="4"/>
      <c r="AA177" s="4">
        <f>C177+I177-L177-O177-U177-X177</f>
        <v>2250000</v>
      </c>
      <c r="AB177" s="7"/>
    </row>
    <row r="178" spans="1:28" ht="15.75" x14ac:dyDescent="0.25">
      <c r="A178" s="10">
        <v>45273</v>
      </c>
      <c r="B178" s="11" t="s">
        <v>147</v>
      </c>
      <c r="C178" s="11">
        <v>7750000</v>
      </c>
      <c r="D178" s="15" t="s">
        <v>52</v>
      </c>
      <c r="E178" s="11" t="s">
        <v>47</v>
      </c>
      <c r="F178" s="11">
        <v>50</v>
      </c>
      <c r="G178" s="15" t="s">
        <v>48</v>
      </c>
      <c r="H178" s="11"/>
      <c r="I178" s="19">
        <f t="shared" si="24"/>
        <v>0</v>
      </c>
      <c r="J178" s="6" t="s">
        <v>78</v>
      </c>
      <c r="K178" s="4" t="s">
        <v>220</v>
      </c>
      <c r="L178" s="4">
        <f t="shared" si="25"/>
        <v>0</v>
      </c>
      <c r="M178" s="4"/>
      <c r="N178" s="4"/>
      <c r="O178" s="4">
        <f t="shared" si="26"/>
        <v>3255000</v>
      </c>
      <c r="P178" s="4">
        <v>3255000</v>
      </c>
      <c r="Q178" s="4"/>
      <c r="R178" s="4">
        <f t="shared" si="27"/>
        <v>0</v>
      </c>
      <c r="S178" s="4"/>
      <c r="T178" s="4"/>
      <c r="U178" s="4">
        <f t="shared" si="28"/>
        <v>0</v>
      </c>
      <c r="V178" s="4"/>
      <c r="W178" s="4"/>
      <c r="X178" s="4">
        <f t="shared" si="29"/>
        <v>0</v>
      </c>
      <c r="Y178" s="4"/>
      <c r="Z178" s="4"/>
      <c r="AA178" s="4">
        <f>C178+I178-L178-O178-U178-X178</f>
        <v>4495000</v>
      </c>
      <c r="AB178" s="7">
        <v>45296</v>
      </c>
    </row>
    <row r="179" spans="1:28" ht="15.75" x14ac:dyDescent="0.25">
      <c r="A179" s="10">
        <v>45273</v>
      </c>
      <c r="B179" s="15" t="s">
        <v>99</v>
      </c>
      <c r="C179" s="11">
        <v>0</v>
      </c>
      <c r="D179" s="15" t="s">
        <v>46</v>
      </c>
      <c r="E179" s="11" t="s">
        <v>101</v>
      </c>
      <c r="F179" s="11">
        <v>63.2</v>
      </c>
      <c r="G179" s="11" t="s">
        <v>39</v>
      </c>
      <c r="H179" s="11"/>
      <c r="I179" s="19">
        <f t="shared" ref="I179:I240" si="30">F179*H179</f>
        <v>0</v>
      </c>
      <c r="J179" s="9" t="s">
        <v>28</v>
      </c>
      <c r="K179" s="4"/>
      <c r="L179" s="4">
        <f t="shared" si="25"/>
        <v>0</v>
      </c>
      <c r="M179" s="4"/>
      <c r="N179" s="4"/>
      <c r="O179" s="4">
        <f t="shared" si="26"/>
        <v>0</v>
      </c>
      <c r="P179" s="4"/>
      <c r="Q179" s="4"/>
      <c r="R179" s="4">
        <f t="shared" si="27"/>
        <v>0</v>
      </c>
      <c r="S179" s="4"/>
      <c r="T179" s="4"/>
      <c r="U179" s="4">
        <f t="shared" si="28"/>
        <v>0</v>
      </c>
      <c r="V179" s="4"/>
      <c r="W179" s="4"/>
      <c r="X179" s="4">
        <f t="shared" si="29"/>
        <v>0</v>
      </c>
      <c r="Y179" s="4"/>
      <c r="Z179" s="4"/>
      <c r="AA179" s="4">
        <f>C179+I179-L179-O179-U179-X179</f>
        <v>0</v>
      </c>
      <c r="AB179" s="7"/>
    </row>
    <row r="180" spans="1:28" ht="15.75" x14ac:dyDescent="0.25">
      <c r="A180" s="10">
        <v>45273</v>
      </c>
      <c r="B180" s="11" t="s">
        <v>122</v>
      </c>
      <c r="C180" s="15">
        <v>4500000</v>
      </c>
      <c r="D180" s="15" t="s">
        <v>46</v>
      </c>
      <c r="E180" s="15" t="s">
        <v>117</v>
      </c>
      <c r="F180" s="15">
        <v>10</v>
      </c>
      <c r="G180" s="15" t="s">
        <v>23</v>
      </c>
      <c r="H180" s="15"/>
      <c r="I180" s="19">
        <f t="shared" si="30"/>
        <v>0</v>
      </c>
      <c r="J180" s="20" t="s">
        <v>28</v>
      </c>
      <c r="K180" s="4"/>
      <c r="L180" s="4">
        <f t="shared" si="25"/>
        <v>0</v>
      </c>
      <c r="M180" s="4"/>
      <c r="N180" s="4"/>
      <c r="O180" s="4">
        <f t="shared" si="26"/>
        <v>0</v>
      </c>
      <c r="P180" s="4"/>
      <c r="Q180" s="4"/>
      <c r="R180" s="4">
        <f t="shared" si="27"/>
        <v>0</v>
      </c>
      <c r="S180" s="4"/>
      <c r="T180" s="4"/>
      <c r="U180" s="4">
        <f t="shared" si="28"/>
        <v>0</v>
      </c>
      <c r="V180" s="4"/>
      <c r="W180" s="4"/>
      <c r="X180" s="4">
        <f t="shared" si="29"/>
        <v>0</v>
      </c>
      <c r="Y180" s="4"/>
      <c r="Z180" s="4"/>
      <c r="AA180" s="4">
        <f>C180+I180-L180-O180-U180-X180</f>
        <v>4500000</v>
      </c>
      <c r="AB180" s="7"/>
    </row>
    <row r="181" spans="1:28" ht="15.75" x14ac:dyDescent="0.25">
      <c r="A181" s="10">
        <v>45273</v>
      </c>
      <c r="B181" s="11" t="s">
        <v>122</v>
      </c>
      <c r="C181" s="11">
        <v>3532800</v>
      </c>
      <c r="D181" s="11" t="s">
        <v>46</v>
      </c>
      <c r="E181" s="11" t="s">
        <v>120</v>
      </c>
      <c r="F181" s="11">
        <v>73.599999999999994</v>
      </c>
      <c r="G181" s="11" t="s">
        <v>39</v>
      </c>
      <c r="H181" s="11"/>
      <c r="I181" s="19">
        <f t="shared" si="30"/>
        <v>0</v>
      </c>
      <c r="J181" s="20" t="s">
        <v>28</v>
      </c>
      <c r="K181" s="4"/>
      <c r="L181" s="4">
        <f t="shared" si="25"/>
        <v>0</v>
      </c>
      <c r="M181" s="4"/>
      <c r="N181" s="4"/>
      <c r="O181" s="4">
        <f t="shared" si="26"/>
        <v>0</v>
      </c>
      <c r="P181" s="4"/>
      <c r="Q181" s="4"/>
      <c r="R181" s="4">
        <f t="shared" si="27"/>
        <v>0</v>
      </c>
      <c r="S181" s="4"/>
      <c r="T181" s="4"/>
      <c r="U181" s="4">
        <f t="shared" si="28"/>
        <v>0</v>
      </c>
      <c r="V181" s="4"/>
      <c r="W181" s="4"/>
      <c r="X181" s="4">
        <f t="shared" si="29"/>
        <v>0</v>
      </c>
      <c r="Y181" s="4"/>
      <c r="Z181" s="4"/>
      <c r="AA181" s="4">
        <f>C181+I181-L181-O181-U181-X181</f>
        <v>3532800</v>
      </c>
      <c r="AB181" s="7"/>
    </row>
    <row r="182" spans="1:28" ht="15.75" x14ac:dyDescent="0.25">
      <c r="A182" s="10">
        <v>45273</v>
      </c>
      <c r="B182" s="11" t="s">
        <v>122</v>
      </c>
      <c r="C182" s="11">
        <v>4219200</v>
      </c>
      <c r="D182" s="15" t="s">
        <v>46</v>
      </c>
      <c r="E182" s="11" t="s">
        <v>81</v>
      </c>
      <c r="F182" s="11">
        <v>87.9</v>
      </c>
      <c r="G182" s="15" t="s">
        <v>39</v>
      </c>
      <c r="H182" s="11"/>
      <c r="I182" s="19">
        <f t="shared" si="30"/>
        <v>0</v>
      </c>
      <c r="J182" s="20" t="s">
        <v>28</v>
      </c>
      <c r="K182" s="4"/>
      <c r="L182" s="4">
        <f t="shared" si="25"/>
        <v>0</v>
      </c>
      <c r="M182" s="4"/>
      <c r="N182" s="4"/>
      <c r="O182" s="4">
        <f t="shared" si="26"/>
        <v>0</v>
      </c>
      <c r="P182" s="4"/>
      <c r="Q182" s="4"/>
      <c r="R182" s="4">
        <f t="shared" si="27"/>
        <v>0</v>
      </c>
      <c r="S182" s="4"/>
      <c r="T182" s="4"/>
      <c r="U182" s="4">
        <f t="shared" si="28"/>
        <v>0</v>
      </c>
      <c r="V182" s="4"/>
      <c r="W182" s="4"/>
      <c r="X182" s="4">
        <f t="shared" si="29"/>
        <v>0</v>
      </c>
      <c r="Y182" s="4"/>
      <c r="Z182" s="4"/>
      <c r="AA182" s="4">
        <f>C182+I182-L182-O182-U182-X182</f>
        <v>4219200</v>
      </c>
      <c r="AB182" s="7"/>
    </row>
    <row r="183" spans="1:28" ht="15.75" x14ac:dyDescent="0.25">
      <c r="A183" s="14">
        <v>45274</v>
      </c>
      <c r="B183" s="11" t="s">
        <v>221</v>
      </c>
      <c r="C183" s="11">
        <v>30000000</v>
      </c>
      <c r="D183" s="11" t="s">
        <v>46</v>
      </c>
      <c r="E183" s="15" t="s">
        <v>177</v>
      </c>
      <c r="F183" s="11">
        <v>300</v>
      </c>
      <c r="G183" s="11" t="s">
        <v>39</v>
      </c>
      <c r="H183" s="11"/>
      <c r="I183" s="19">
        <f t="shared" si="30"/>
        <v>0</v>
      </c>
      <c r="J183" s="9" t="s">
        <v>28</v>
      </c>
      <c r="K183" s="4" t="s">
        <v>222</v>
      </c>
      <c r="L183" s="4">
        <f t="shared" si="25"/>
        <v>0</v>
      </c>
      <c r="M183" s="4"/>
      <c r="N183" s="4"/>
      <c r="O183" s="4">
        <f t="shared" si="26"/>
        <v>0</v>
      </c>
      <c r="P183" s="4"/>
      <c r="Q183" s="4"/>
      <c r="R183" s="4">
        <f t="shared" si="27"/>
        <v>0</v>
      </c>
      <c r="S183" s="4"/>
      <c r="T183" s="4"/>
      <c r="U183" s="4">
        <f t="shared" si="28"/>
        <v>0</v>
      </c>
      <c r="V183" s="4"/>
      <c r="W183" s="4"/>
      <c r="X183" s="4">
        <f t="shared" si="29"/>
        <v>0</v>
      </c>
      <c r="Y183" s="4"/>
      <c r="Z183" s="4"/>
      <c r="AA183" s="4">
        <f>C183+I183-L183-O183-U183-X183</f>
        <v>30000000</v>
      </c>
      <c r="AB183" s="7"/>
    </row>
    <row r="184" spans="1:28" ht="15.75" x14ac:dyDescent="0.25">
      <c r="A184" s="14">
        <v>45274</v>
      </c>
      <c r="B184" s="15" t="s">
        <v>99</v>
      </c>
      <c r="C184" s="11">
        <v>0</v>
      </c>
      <c r="D184" s="11"/>
      <c r="E184" s="15" t="s">
        <v>100</v>
      </c>
      <c r="F184" s="11">
        <v>58.7</v>
      </c>
      <c r="G184" s="15" t="s">
        <v>39</v>
      </c>
      <c r="H184" s="11"/>
      <c r="I184" s="19">
        <f t="shared" si="30"/>
        <v>0</v>
      </c>
      <c r="J184" s="9" t="s">
        <v>28</v>
      </c>
      <c r="K184" s="4"/>
      <c r="L184" s="4">
        <f t="shared" si="25"/>
        <v>0</v>
      </c>
      <c r="M184" s="4"/>
      <c r="N184" s="4"/>
      <c r="O184" s="4">
        <f t="shared" si="26"/>
        <v>0</v>
      </c>
      <c r="P184" s="4"/>
      <c r="Q184" s="4"/>
      <c r="R184" s="4">
        <f t="shared" si="27"/>
        <v>0</v>
      </c>
      <c r="S184" s="4"/>
      <c r="T184" s="4"/>
      <c r="U184" s="4">
        <f t="shared" si="28"/>
        <v>0</v>
      </c>
      <c r="V184" s="4"/>
      <c r="W184" s="4"/>
      <c r="X184" s="4">
        <f t="shared" si="29"/>
        <v>0</v>
      </c>
      <c r="Y184" s="4"/>
      <c r="Z184" s="4"/>
      <c r="AA184" s="4">
        <f>C184+I184-L184-O184-U184-X184</f>
        <v>0</v>
      </c>
      <c r="AB184" s="7"/>
    </row>
    <row r="185" spans="1:28" ht="15.75" x14ac:dyDescent="0.25">
      <c r="A185" s="14">
        <v>45275</v>
      </c>
      <c r="B185" s="11" t="s">
        <v>110</v>
      </c>
      <c r="C185" s="11">
        <v>2832000</v>
      </c>
      <c r="D185" s="15" t="s">
        <v>52</v>
      </c>
      <c r="E185" s="11" t="s">
        <v>81</v>
      </c>
      <c r="F185" s="11">
        <v>47.2</v>
      </c>
      <c r="G185" s="11" t="s">
        <v>39</v>
      </c>
      <c r="H185" s="11"/>
      <c r="I185" s="19">
        <f t="shared" si="30"/>
        <v>0</v>
      </c>
      <c r="J185" s="9" t="s">
        <v>28</v>
      </c>
      <c r="K185" s="4"/>
      <c r="L185" s="4">
        <f t="shared" si="25"/>
        <v>0</v>
      </c>
      <c r="M185" s="4"/>
      <c r="N185" s="4"/>
      <c r="O185" s="4">
        <f t="shared" si="26"/>
        <v>0</v>
      </c>
      <c r="P185" s="4"/>
      <c r="Q185" s="4"/>
      <c r="R185" s="4">
        <f t="shared" si="27"/>
        <v>0</v>
      </c>
      <c r="S185" s="4"/>
      <c r="T185" s="4"/>
      <c r="U185" s="4">
        <f t="shared" si="28"/>
        <v>0</v>
      </c>
      <c r="V185" s="4"/>
      <c r="W185" s="4"/>
      <c r="X185" s="4">
        <f t="shared" si="29"/>
        <v>0</v>
      </c>
      <c r="Y185" s="4"/>
      <c r="Z185" s="4"/>
      <c r="AA185" s="4">
        <f>C185+I185-L185-O185-U185-X185</f>
        <v>2832000</v>
      </c>
      <c r="AB185" s="7"/>
    </row>
    <row r="186" spans="1:28" ht="15.75" x14ac:dyDescent="0.25">
      <c r="A186" s="14">
        <v>45275</v>
      </c>
      <c r="B186" s="11" t="s">
        <v>134</v>
      </c>
      <c r="C186" s="11">
        <v>2250000</v>
      </c>
      <c r="D186" s="11" t="s">
        <v>46</v>
      </c>
      <c r="E186" s="11" t="s">
        <v>42</v>
      </c>
      <c r="F186" s="11">
        <v>500</v>
      </c>
      <c r="G186" s="11" t="s">
        <v>34</v>
      </c>
      <c r="H186" s="11"/>
      <c r="I186" s="19">
        <f t="shared" si="30"/>
        <v>0</v>
      </c>
      <c r="J186" s="12" t="s">
        <v>312</v>
      </c>
      <c r="K186" s="4" t="s">
        <v>1317</v>
      </c>
      <c r="L186" s="4">
        <f t="shared" si="25"/>
        <v>0</v>
      </c>
      <c r="M186" s="4"/>
      <c r="N186" s="4"/>
      <c r="O186" s="4">
        <f t="shared" si="26"/>
        <v>2250000</v>
      </c>
      <c r="P186" s="4">
        <v>2250000</v>
      </c>
      <c r="Q186" s="4"/>
      <c r="R186" s="4">
        <f t="shared" si="27"/>
        <v>0</v>
      </c>
      <c r="S186" s="4"/>
      <c r="T186" s="4"/>
      <c r="U186" s="4">
        <f t="shared" si="28"/>
        <v>0</v>
      </c>
      <c r="V186" s="4"/>
      <c r="W186" s="4"/>
      <c r="X186" s="4">
        <f t="shared" si="29"/>
        <v>0</v>
      </c>
      <c r="Y186" s="4"/>
      <c r="Z186" s="4"/>
      <c r="AA186" s="4">
        <f>C186+I186-L186-O186-U186-X186</f>
        <v>0</v>
      </c>
      <c r="AB186" s="7">
        <v>45294</v>
      </c>
    </row>
    <row r="187" spans="1:28" ht="15.75" x14ac:dyDescent="0.25">
      <c r="A187" s="14">
        <v>45275</v>
      </c>
      <c r="B187" s="11" t="s">
        <v>223</v>
      </c>
      <c r="C187" s="15">
        <v>175700</v>
      </c>
      <c r="D187" s="15" t="s">
        <v>52</v>
      </c>
      <c r="E187" s="15" t="s">
        <v>103</v>
      </c>
      <c r="F187" s="15">
        <v>30.7</v>
      </c>
      <c r="G187" s="15" t="s">
        <v>39</v>
      </c>
      <c r="H187" s="15"/>
      <c r="I187" s="19">
        <f t="shared" si="30"/>
        <v>0</v>
      </c>
      <c r="J187" s="12" t="s">
        <v>324</v>
      </c>
      <c r="K187" s="4"/>
      <c r="L187" s="4">
        <f t="shared" si="25"/>
        <v>175700</v>
      </c>
      <c r="M187" s="4">
        <v>175700</v>
      </c>
      <c r="N187" s="4"/>
      <c r="O187" s="4">
        <f t="shared" si="26"/>
        <v>0</v>
      </c>
      <c r="P187" s="4"/>
      <c r="Q187" s="4"/>
      <c r="R187" s="4">
        <f t="shared" si="27"/>
        <v>0</v>
      </c>
      <c r="S187" s="4"/>
      <c r="T187" s="4"/>
      <c r="U187" s="4">
        <f t="shared" si="28"/>
        <v>0</v>
      </c>
      <c r="V187" s="4"/>
      <c r="W187" s="4"/>
      <c r="X187" s="4">
        <f t="shared" si="29"/>
        <v>0</v>
      </c>
      <c r="Y187" s="4"/>
      <c r="Z187" s="4"/>
      <c r="AA187" s="4">
        <f>C187+I187-L187-O187-U187-X187</f>
        <v>0</v>
      </c>
      <c r="AB187" s="7">
        <v>45316</v>
      </c>
    </row>
    <row r="188" spans="1:28" ht="15.75" x14ac:dyDescent="0.25">
      <c r="A188" s="14">
        <v>45275</v>
      </c>
      <c r="B188" s="15" t="s">
        <v>147</v>
      </c>
      <c r="C188" s="11">
        <v>15500000</v>
      </c>
      <c r="D188" s="11" t="s">
        <v>52</v>
      </c>
      <c r="E188" s="11" t="s">
        <v>47</v>
      </c>
      <c r="F188" s="11">
        <v>100</v>
      </c>
      <c r="G188" s="11" t="s">
        <v>48</v>
      </c>
      <c r="H188" s="11"/>
      <c r="I188" s="19">
        <f t="shared" si="30"/>
        <v>0</v>
      </c>
      <c r="J188" s="9" t="s">
        <v>28</v>
      </c>
      <c r="K188" s="4" t="s">
        <v>224</v>
      </c>
      <c r="L188" s="4">
        <f t="shared" si="25"/>
        <v>0</v>
      </c>
      <c r="M188" s="4"/>
      <c r="N188" s="4"/>
      <c r="O188" s="4">
        <f t="shared" si="26"/>
        <v>0</v>
      </c>
      <c r="P188" s="4"/>
      <c r="Q188" s="4"/>
      <c r="R188" s="4">
        <f t="shared" si="27"/>
        <v>0</v>
      </c>
      <c r="S188" s="4"/>
      <c r="T188" s="4"/>
      <c r="U188" s="4">
        <f t="shared" si="28"/>
        <v>0</v>
      </c>
      <c r="V188" s="4"/>
      <c r="W188" s="4"/>
      <c r="X188" s="4">
        <f t="shared" si="29"/>
        <v>0</v>
      </c>
      <c r="Y188" s="4"/>
      <c r="Z188" s="4"/>
      <c r="AA188" s="4">
        <f>C188+I188-L188-O188-U188-X188</f>
        <v>15500000</v>
      </c>
      <c r="AB188" s="7"/>
    </row>
    <row r="189" spans="1:28" ht="15.75" x14ac:dyDescent="0.25">
      <c r="A189" s="10">
        <v>45275</v>
      </c>
      <c r="B189" s="11" t="s">
        <v>203</v>
      </c>
      <c r="C189" s="11">
        <v>4000000</v>
      </c>
      <c r="D189" s="11" t="s">
        <v>52</v>
      </c>
      <c r="E189" s="11" t="s">
        <v>108</v>
      </c>
      <c r="F189" s="11">
        <v>2000</v>
      </c>
      <c r="G189" s="11" t="s">
        <v>34</v>
      </c>
      <c r="H189" s="11"/>
      <c r="I189" s="4">
        <f t="shared" si="30"/>
        <v>0</v>
      </c>
      <c r="J189" s="17" t="s">
        <v>324</v>
      </c>
      <c r="K189" s="4"/>
      <c r="L189" s="4">
        <f t="shared" si="25"/>
        <v>4000000</v>
      </c>
      <c r="M189" s="4">
        <v>2493100</v>
      </c>
      <c r="N189" s="4">
        <f>40000+1466900</f>
        <v>1506900</v>
      </c>
      <c r="O189" s="4">
        <f t="shared" si="26"/>
        <v>0</v>
      </c>
      <c r="P189" s="4"/>
      <c r="Q189" s="4"/>
      <c r="R189" s="4">
        <f t="shared" si="27"/>
        <v>0</v>
      </c>
      <c r="S189" s="4"/>
      <c r="T189" s="4"/>
      <c r="U189" s="4">
        <f t="shared" si="28"/>
        <v>0</v>
      </c>
      <c r="V189" s="4"/>
      <c r="W189" s="4"/>
      <c r="X189" s="4">
        <f t="shared" si="29"/>
        <v>0</v>
      </c>
      <c r="Y189" s="4"/>
      <c r="Z189" s="4"/>
      <c r="AA189" s="4">
        <f>C189+I189-L189-O189-U189-X189</f>
        <v>0</v>
      </c>
      <c r="AB189" s="7">
        <v>45306</v>
      </c>
    </row>
    <row r="190" spans="1:28" ht="15.75" x14ac:dyDescent="0.25">
      <c r="A190" s="14">
        <v>45276</v>
      </c>
      <c r="B190" s="11" t="s">
        <v>99</v>
      </c>
      <c r="C190" s="11">
        <v>0</v>
      </c>
      <c r="D190" s="11" t="s">
        <v>46</v>
      </c>
      <c r="E190" s="15" t="s">
        <v>104</v>
      </c>
      <c r="F190" s="11">
        <v>27.5</v>
      </c>
      <c r="G190" s="15" t="s">
        <v>39</v>
      </c>
      <c r="H190" s="11"/>
      <c r="I190" s="19">
        <f t="shared" si="30"/>
        <v>0</v>
      </c>
      <c r="J190" s="9" t="s">
        <v>28</v>
      </c>
      <c r="K190" s="4"/>
      <c r="L190" s="4">
        <f t="shared" si="25"/>
        <v>0</v>
      </c>
      <c r="M190" s="4"/>
      <c r="N190" s="4"/>
      <c r="O190" s="4">
        <f t="shared" si="26"/>
        <v>0</v>
      </c>
      <c r="P190" s="4"/>
      <c r="Q190" s="4"/>
      <c r="R190" s="4">
        <f t="shared" si="27"/>
        <v>0</v>
      </c>
      <c r="S190" s="4"/>
      <c r="T190" s="4"/>
      <c r="U190" s="4">
        <f t="shared" si="28"/>
        <v>0</v>
      </c>
      <c r="V190" s="4"/>
      <c r="W190" s="4"/>
      <c r="X190" s="4">
        <f t="shared" si="29"/>
        <v>0</v>
      </c>
      <c r="Y190" s="4"/>
      <c r="Z190" s="4"/>
      <c r="AA190" s="4">
        <f>C190+I190-L190-O190-U190-X190</f>
        <v>0</v>
      </c>
      <c r="AB190" s="7"/>
    </row>
    <row r="191" spans="1:28" ht="15.75" x14ac:dyDescent="0.25">
      <c r="A191" s="14">
        <v>45276</v>
      </c>
      <c r="B191" s="11" t="s">
        <v>110</v>
      </c>
      <c r="C191" s="11">
        <v>4500000</v>
      </c>
      <c r="D191" s="11" t="s">
        <v>46</v>
      </c>
      <c r="E191" s="11" t="s">
        <v>42</v>
      </c>
      <c r="F191" s="11">
        <v>1000</v>
      </c>
      <c r="G191" s="11" t="s">
        <v>34</v>
      </c>
      <c r="H191" s="11"/>
      <c r="I191" s="19">
        <f t="shared" si="30"/>
        <v>0</v>
      </c>
      <c r="J191" s="9" t="s">
        <v>28</v>
      </c>
      <c r="K191" s="4"/>
      <c r="L191" s="4">
        <f t="shared" si="25"/>
        <v>0</v>
      </c>
      <c r="M191" s="4"/>
      <c r="N191" s="4"/>
      <c r="O191" s="4">
        <f t="shared" si="26"/>
        <v>0</v>
      </c>
      <c r="P191" s="4"/>
      <c r="Q191" s="4"/>
      <c r="R191" s="4">
        <f t="shared" si="27"/>
        <v>0</v>
      </c>
      <c r="S191" s="4"/>
      <c r="T191" s="4"/>
      <c r="U191" s="4">
        <f t="shared" si="28"/>
        <v>0</v>
      </c>
      <c r="V191" s="4"/>
      <c r="W191" s="4"/>
      <c r="X191" s="4">
        <f t="shared" si="29"/>
        <v>0</v>
      </c>
      <c r="Y191" s="4"/>
      <c r="Z191" s="4"/>
      <c r="AA191" s="4">
        <f>C191+I191-L191-O191-U191-X191</f>
        <v>4500000</v>
      </c>
      <c r="AB191" s="7"/>
    </row>
    <row r="192" spans="1:28" ht="15.75" x14ac:dyDescent="0.25">
      <c r="A192" s="14">
        <v>45276</v>
      </c>
      <c r="B192" s="15" t="s">
        <v>122</v>
      </c>
      <c r="C192" s="11">
        <v>6250000</v>
      </c>
      <c r="D192" s="11" t="s">
        <v>46</v>
      </c>
      <c r="E192" s="11" t="s">
        <v>128</v>
      </c>
      <c r="F192" s="15">
        <v>50</v>
      </c>
      <c r="G192" s="15" t="s">
        <v>39</v>
      </c>
      <c r="H192" s="11"/>
      <c r="I192" s="19">
        <f t="shared" si="30"/>
        <v>0</v>
      </c>
      <c r="J192" s="20" t="s">
        <v>28</v>
      </c>
      <c r="K192" s="4"/>
      <c r="L192" s="4">
        <f t="shared" si="25"/>
        <v>0</v>
      </c>
      <c r="M192" s="4"/>
      <c r="N192" s="4"/>
      <c r="O192" s="4">
        <f t="shared" si="26"/>
        <v>0</v>
      </c>
      <c r="P192" s="4"/>
      <c r="Q192" s="4"/>
      <c r="R192" s="4">
        <f t="shared" si="27"/>
        <v>0</v>
      </c>
      <c r="S192" s="4"/>
      <c r="T192" s="4"/>
      <c r="U192" s="4">
        <f t="shared" si="28"/>
        <v>0</v>
      </c>
      <c r="V192" s="4"/>
      <c r="W192" s="4"/>
      <c r="X192" s="4">
        <f t="shared" si="29"/>
        <v>0</v>
      </c>
      <c r="Y192" s="4"/>
      <c r="Z192" s="4"/>
      <c r="AA192" s="4">
        <f>C192+I192-L192-O192-U192-X192</f>
        <v>6250000</v>
      </c>
      <c r="AB192" s="7"/>
    </row>
    <row r="193" spans="1:28" ht="15.75" x14ac:dyDescent="0.25">
      <c r="A193" s="14">
        <v>45276</v>
      </c>
      <c r="B193" s="15" t="s">
        <v>99</v>
      </c>
      <c r="C193" s="11">
        <v>0</v>
      </c>
      <c r="D193" s="11" t="s">
        <v>46</v>
      </c>
      <c r="E193" s="11" t="s">
        <v>115</v>
      </c>
      <c r="F193" s="11">
        <v>14.3</v>
      </c>
      <c r="G193" s="11" t="s">
        <v>39</v>
      </c>
      <c r="H193" s="11"/>
      <c r="I193" s="19">
        <f t="shared" si="30"/>
        <v>0</v>
      </c>
      <c r="J193" s="9" t="s">
        <v>28</v>
      </c>
      <c r="K193" s="4"/>
      <c r="L193" s="4">
        <f t="shared" si="25"/>
        <v>0</v>
      </c>
      <c r="M193" s="4"/>
      <c r="N193" s="4"/>
      <c r="O193" s="4">
        <f t="shared" si="26"/>
        <v>0</v>
      </c>
      <c r="P193" s="4"/>
      <c r="Q193" s="4"/>
      <c r="R193" s="4">
        <f t="shared" si="27"/>
        <v>0</v>
      </c>
      <c r="S193" s="4"/>
      <c r="T193" s="4"/>
      <c r="U193" s="4">
        <f t="shared" si="28"/>
        <v>0</v>
      </c>
      <c r="V193" s="4"/>
      <c r="W193" s="4"/>
      <c r="X193" s="4">
        <f t="shared" si="29"/>
        <v>0</v>
      </c>
      <c r="Y193" s="4"/>
      <c r="Z193" s="4"/>
      <c r="AA193" s="4">
        <f>C193+I193-L193-O193-U193-X193</f>
        <v>0</v>
      </c>
      <c r="AB193" s="7"/>
    </row>
    <row r="194" spans="1:28" ht="15.75" x14ac:dyDescent="0.25">
      <c r="A194" s="14">
        <v>45276</v>
      </c>
      <c r="B194" s="15" t="s">
        <v>203</v>
      </c>
      <c r="C194" s="15">
        <v>4000000</v>
      </c>
      <c r="D194" s="11" t="s">
        <v>46</v>
      </c>
      <c r="E194" s="15" t="s">
        <v>58</v>
      </c>
      <c r="F194" s="15">
        <v>2000</v>
      </c>
      <c r="G194" s="15" t="s">
        <v>34</v>
      </c>
      <c r="H194" s="15"/>
      <c r="I194" s="19">
        <f t="shared" si="30"/>
        <v>0</v>
      </c>
      <c r="J194" s="17" t="s">
        <v>324</v>
      </c>
      <c r="K194" s="4"/>
      <c r="L194" s="4">
        <f t="shared" si="25"/>
        <v>4000000</v>
      </c>
      <c r="M194" s="4"/>
      <c r="N194" s="4">
        <v>4000000</v>
      </c>
      <c r="O194" s="4">
        <f t="shared" si="26"/>
        <v>0</v>
      </c>
      <c r="P194" s="4"/>
      <c r="Q194" s="4"/>
      <c r="R194" s="4">
        <f t="shared" si="27"/>
        <v>0</v>
      </c>
      <c r="S194" s="4"/>
      <c r="T194" s="4"/>
      <c r="U194" s="4">
        <f t="shared" si="28"/>
        <v>0</v>
      </c>
      <c r="V194" s="4"/>
      <c r="W194" s="4"/>
      <c r="X194" s="4">
        <f t="shared" si="29"/>
        <v>0</v>
      </c>
      <c r="Y194" s="4"/>
      <c r="Z194" s="4"/>
      <c r="AA194" s="4">
        <f>C194+I194-L194-O194-U194-X194</f>
        <v>0</v>
      </c>
      <c r="AB194" s="7">
        <v>45306</v>
      </c>
    </row>
    <row r="195" spans="1:28" ht="15.75" x14ac:dyDescent="0.25">
      <c r="A195" s="14">
        <v>45278</v>
      </c>
      <c r="B195" s="11" t="s">
        <v>99</v>
      </c>
      <c r="C195" s="11">
        <v>0</v>
      </c>
      <c r="D195" s="11"/>
      <c r="E195" s="11" t="s">
        <v>100</v>
      </c>
      <c r="F195" s="11">
        <v>175.5</v>
      </c>
      <c r="G195" s="15" t="s">
        <v>39</v>
      </c>
      <c r="H195" s="11"/>
      <c r="I195" s="19">
        <f t="shared" si="30"/>
        <v>0</v>
      </c>
      <c r="J195" s="9" t="s">
        <v>28</v>
      </c>
      <c r="K195" s="4"/>
      <c r="L195" s="4">
        <f t="shared" si="25"/>
        <v>0</v>
      </c>
      <c r="M195" s="4"/>
      <c r="N195" s="4"/>
      <c r="O195" s="4">
        <f t="shared" si="26"/>
        <v>0</v>
      </c>
      <c r="P195" s="4"/>
      <c r="Q195" s="4"/>
      <c r="R195" s="4">
        <f t="shared" si="27"/>
        <v>0</v>
      </c>
      <c r="S195" s="4"/>
      <c r="T195" s="4"/>
      <c r="U195" s="4">
        <f t="shared" si="28"/>
        <v>0</v>
      </c>
      <c r="V195" s="4"/>
      <c r="W195" s="4"/>
      <c r="X195" s="4">
        <f t="shared" si="29"/>
        <v>0</v>
      </c>
      <c r="Y195" s="4"/>
      <c r="Z195" s="4"/>
      <c r="AA195" s="4">
        <f>C195+I195-L195-O195-U195-X195</f>
        <v>0</v>
      </c>
      <c r="AB195" s="7"/>
    </row>
    <row r="196" spans="1:28" ht="15.75" x14ac:dyDescent="0.25">
      <c r="A196" s="14">
        <v>45278</v>
      </c>
      <c r="B196" s="15" t="s">
        <v>96</v>
      </c>
      <c r="C196" s="11">
        <v>1592500</v>
      </c>
      <c r="D196" s="11" t="s">
        <v>46</v>
      </c>
      <c r="E196" s="11" t="s">
        <v>225</v>
      </c>
      <c r="F196" s="11">
        <v>500</v>
      </c>
      <c r="G196" s="11" t="s">
        <v>34</v>
      </c>
      <c r="H196" s="11"/>
      <c r="I196" s="19">
        <f t="shared" si="30"/>
        <v>0</v>
      </c>
      <c r="J196" s="9" t="s">
        <v>28</v>
      </c>
      <c r="K196" s="4"/>
      <c r="L196" s="4">
        <f t="shared" si="25"/>
        <v>0</v>
      </c>
      <c r="M196" s="4"/>
      <c r="N196" s="4"/>
      <c r="O196" s="4">
        <f t="shared" si="26"/>
        <v>0</v>
      </c>
      <c r="P196" s="4"/>
      <c r="Q196" s="4"/>
      <c r="R196" s="4">
        <f t="shared" si="27"/>
        <v>0</v>
      </c>
      <c r="S196" s="4"/>
      <c r="T196" s="4"/>
      <c r="U196" s="4">
        <f t="shared" si="28"/>
        <v>0</v>
      </c>
      <c r="V196" s="4"/>
      <c r="W196" s="4"/>
      <c r="X196" s="4">
        <f t="shared" si="29"/>
        <v>0</v>
      </c>
      <c r="Y196" s="4"/>
      <c r="Z196" s="4"/>
      <c r="AA196" s="4">
        <f>C196+I196-L196-O196-U196-X196</f>
        <v>1592500</v>
      </c>
      <c r="AB196" s="7"/>
    </row>
    <row r="197" spans="1:28" ht="15.75" x14ac:dyDescent="0.25">
      <c r="A197" s="10">
        <v>45278</v>
      </c>
      <c r="B197" s="11" t="s">
        <v>226</v>
      </c>
      <c r="C197" s="11">
        <v>950000</v>
      </c>
      <c r="D197" s="11" t="s">
        <v>52</v>
      </c>
      <c r="E197" s="11" t="s">
        <v>227</v>
      </c>
      <c r="F197" s="11">
        <v>10</v>
      </c>
      <c r="G197" s="11" t="s">
        <v>23</v>
      </c>
      <c r="H197" s="11"/>
      <c r="I197" s="19">
        <f t="shared" si="30"/>
        <v>0</v>
      </c>
      <c r="J197" s="12" t="s">
        <v>312</v>
      </c>
      <c r="K197" s="4" t="s">
        <v>228</v>
      </c>
      <c r="L197" s="4">
        <f t="shared" si="25"/>
        <v>0</v>
      </c>
      <c r="M197" s="4"/>
      <c r="N197" s="4"/>
      <c r="O197" s="4">
        <f t="shared" si="26"/>
        <v>950000</v>
      </c>
      <c r="P197" s="4">
        <v>950000</v>
      </c>
      <c r="Q197" s="4"/>
      <c r="R197" s="4">
        <f t="shared" si="27"/>
        <v>0</v>
      </c>
      <c r="S197" s="4"/>
      <c r="T197" s="4"/>
      <c r="U197" s="4">
        <f t="shared" si="28"/>
        <v>0</v>
      </c>
      <c r="V197" s="4"/>
      <c r="W197" s="4"/>
      <c r="X197" s="4">
        <f t="shared" si="29"/>
        <v>0</v>
      </c>
      <c r="Y197" s="4"/>
      <c r="Z197" s="4"/>
      <c r="AA197" s="4">
        <f>C197+I197-L197-O197-U197-X197</f>
        <v>0</v>
      </c>
      <c r="AB197" s="7">
        <v>45300</v>
      </c>
    </row>
    <row r="198" spans="1:28" ht="15.75" x14ac:dyDescent="0.25">
      <c r="A198" s="10">
        <v>45278</v>
      </c>
      <c r="B198" s="11" t="s">
        <v>226</v>
      </c>
      <c r="C198" s="11">
        <v>1800000</v>
      </c>
      <c r="D198" s="11" t="s">
        <v>52</v>
      </c>
      <c r="E198" s="11" t="s">
        <v>189</v>
      </c>
      <c r="F198" s="11">
        <v>4</v>
      </c>
      <c r="G198" s="11" t="s">
        <v>23</v>
      </c>
      <c r="H198" s="11"/>
      <c r="I198" s="19">
        <f t="shared" si="30"/>
        <v>0</v>
      </c>
      <c r="J198" s="12" t="s">
        <v>312</v>
      </c>
      <c r="K198" s="4" t="s">
        <v>228</v>
      </c>
      <c r="L198" s="4">
        <f t="shared" si="25"/>
        <v>0</v>
      </c>
      <c r="M198" s="4"/>
      <c r="N198" s="4"/>
      <c r="O198" s="4">
        <f t="shared" si="26"/>
        <v>1800000</v>
      </c>
      <c r="P198" s="4">
        <v>1800000</v>
      </c>
      <c r="Q198" s="4"/>
      <c r="R198" s="4">
        <f t="shared" si="27"/>
        <v>0</v>
      </c>
      <c r="S198" s="4"/>
      <c r="T198" s="4"/>
      <c r="U198" s="4">
        <f t="shared" si="28"/>
        <v>0</v>
      </c>
      <c r="V198" s="4"/>
      <c r="W198" s="4"/>
      <c r="X198" s="4">
        <f t="shared" si="29"/>
        <v>0</v>
      </c>
      <c r="Y198" s="4"/>
      <c r="Z198" s="4"/>
      <c r="AA198" s="4">
        <f>C198+I198-L198-O198-U198-X198</f>
        <v>0</v>
      </c>
      <c r="AB198" s="7">
        <v>45300</v>
      </c>
    </row>
    <row r="199" spans="1:28" ht="15.75" x14ac:dyDescent="0.25">
      <c r="A199" s="10">
        <v>45278</v>
      </c>
      <c r="B199" s="11" t="s">
        <v>226</v>
      </c>
      <c r="C199" s="11">
        <v>8820000</v>
      </c>
      <c r="D199" s="11" t="s">
        <v>52</v>
      </c>
      <c r="E199" s="11" t="s">
        <v>229</v>
      </c>
      <c r="F199" s="11">
        <v>210</v>
      </c>
      <c r="G199" s="15" t="s">
        <v>39</v>
      </c>
      <c r="H199" s="11"/>
      <c r="I199" s="19">
        <f t="shared" si="30"/>
        <v>0</v>
      </c>
      <c r="J199" s="12" t="s">
        <v>312</v>
      </c>
      <c r="K199" s="4" t="s">
        <v>228</v>
      </c>
      <c r="L199" s="4">
        <f t="shared" si="25"/>
        <v>0</v>
      </c>
      <c r="M199" s="4"/>
      <c r="N199" s="4"/>
      <c r="O199" s="4">
        <f t="shared" si="26"/>
        <v>8820000</v>
      </c>
      <c r="P199" s="4">
        <v>8820000</v>
      </c>
      <c r="Q199" s="4"/>
      <c r="R199" s="4">
        <f t="shared" si="27"/>
        <v>0</v>
      </c>
      <c r="S199" s="4"/>
      <c r="T199" s="4"/>
      <c r="U199" s="4">
        <f t="shared" si="28"/>
        <v>0</v>
      </c>
      <c r="V199" s="4"/>
      <c r="W199" s="4"/>
      <c r="X199" s="4">
        <f t="shared" si="29"/>
        <v>0</v>
      </c>
      <c r="Y199" s="4"/>
      <c r="Z199" s="4"/>
      <c r="AA199" s="4">
        <f>C199+I199-L199-O199-U199-X199</f>
        <v>0</v>
      </c>
      <c r="AB199" s="7">
        <v>45300</v>
      </c>
    </row>
    <row r="200" spans="1:28" ht="15.75" x14ac:dyDescent="0.25">
      <c r="A200" s="14">
        <v>45279</v>
      </c>
      <c r="B200" s="11" t="s">
        <v>72</v>
      </c>
      <c r="C200" s="11">
        <v>640000</v>
      </c>
      <c r="D200" s="15" t="s">
        <v>46</v>
      </c>
      <c r="E200" s="15" t="s">
        <v>157</v>
      </c>
      <c r="F200" s="11">
        <v>2</v>
      </c>
      <c r="G200" s="15" t="s">
        <v>48</v>
      </c>
      <c r="H200" s="11"/>
      <c r="I200" s="19">
        <f t="shared" si="30"/>
        <v>0</v>
      </c>
      <c r="J200" s="12" t="s">
        <v>324</v>
      </c>
      <c r="K200" s="4"/>
      <c r="L200" s="4">
        <f t="shared" si="25"/>
        <v>0</v>
      </c>
      <c r="M200" s="4"/>
      <c r="N200" s="4"/>
      <c r="O200" s="4">
        <f t="shared" si="26"/>
        <v>0</v>
      </c>
      <c r="P200" s="4"/>
      <c r="Q200" s="4"/>
      <c r="R200" s="4">
        <f t="shared" si="27"/>
        <v>0</v>
      </c>
      <c r="S200" s="4"/>
      <c r="T200" s="4"/>
      <c r="U200" s="4">
        <f t="shared" si="28"/>
        <v>640000</v>
      </c>
      <c r="V200" s="4">
        <v>640000</v>
      </c>
      <c r="W200" s="4"/>
      <c r="X200" s="4">
        <f t="shared" si="29"/>
        <v>0</v>
      </c>
      <c r="Y200" s="4"/>
      <c r="Z200" s="4"/>
      <c r="AA200" s="4">
        <f>C200+I200-L200-O200-U200-X200</f>
        <v>0</v>
      </c>
      <c r="AB200" s="7">
        <v>45297</v>
      </c>
    </row>
    <row r="201" spans="1:28" ht="15.75" x14ac:dyDescent="0.25">
      <c r="A201" s="14">
        <v>45279</v>
      </c>
      <c r="B201" s="15" t="s">
        <v>162</v>
      </c>
      <c r="C201" s="15">
        <v>13800000</v>
      </c>
      <c r="D201" s="15" t="s">
        <v>46</v>
      </c>
      <c r="E201" s="15" t="s">
        <v>173</v>
      </c>
      <c r="F201" s="15">
        <v>3000</v>
      </c>
      <c r="G201" s="15" t="s">
        <v>34</v>
      </c>
      <c r="H201" s="15"/>
      <c r="I201" s="19">
        <f t="shared" si="30"/>
        <v>0</v>
      </c>
      <c r="J201" s="6" t="s">
        <v>24</v>
      </c>
      <c r="K201" s="4"/>
      <c r="L201" s="4">
        <f t="shared" si="25"/>
        <v>3609500</v>
      </c>
      <c r="M201" s="4">
        <v>3609500</v>
      </c>
      <c r="N201" s="4"/>
      <c r="O201" s="4">
        <f t="shared" si="26"/>
        <v>0</v>
      </c>
      <c r="P201" s="4"/>
      <c r="Q201" s="4"/>
      <c r="R201" s="4">
        <f t="shared" si="27"/>
        <v>0</v>
      </c>
      <c r="S201" s="4"/>
      <c r="T201" s="4"/>
      <c r="U201" s="4">
        <f t="shared" si="28"/>
        <v>0</v>
      </c>
      <c r="V201" s="4"/>
      <c r="W201" s="4"/>
      <c r="X201" s="4">
        <f t="shared" si="29"/>
        <v>0</v>
      </c>
      <c r="Y201" s="4"/>
      <c r="Z201" s="4"/>
      <c r="AA201" s="4">
        <f>C201+I201-L201-O201-U201-X201</f>
        <v>10190500</v>
      </c>
      <c r="AB201" s="7">
        <v>45295</v>
      </c>
    </row>
    <row r="202" spans="1:28" ht="15.75" x14ac:dyDescent="0.25">
      <c r="A202" s="14">
        <v>45279</v>
      </c>
      <c r="B202" s="15" t="s">
        <v>162</v>
      </c>
      <c r="C202" s="11">
        <v>13800000</v>
      </c>
      <c r="D202" s="15" t="s">
        <v>46</v>
      </c>
      <c r="E202" s="11" t="s">
        <v>42</v>
      </c>
      <c r="F202" s="11">
        <v>3000</v>
      </c>
      <c r="G202" s="15" t="s">
        <v>34</v>
      </c>
      <c r="H202" s="11"/>
      <c r="I202" s="19">
        <f t="shared" si="30"/>
        <v>0</v>
      </c>
      <c r="J202" s="9" t="s">
        <v>28</v>
      </c>
      <c r="K202" s="4"/>
      <c r="L202" s="4">
        <f t="shared" si="25"/>
        <v>0</v>
      </c>
      <c r="M202" s="4"/>
      <c r="N202" s="4"/>
      <c r="O202" s="4">
        <f t="shared" si="26"/>
        <v>0</v>
      </c>
      <c r="P202" s="4"/>
      <c r="Q202" s="4"/>
      <c r="R202" s="4">
        <f t="shared" si="27"/>
        <v>0</v>
      </c>
      <c r="S202" s="4"/>
      <c r="T202" s="4"/>
      <c r="U202" s="4">
        <f t="shared" si="28"/>
        <v>0</v>
      </c>
      <c r="V202" s="4"/>
      <c r="W202" s="4"/>
      <c r="X202" s="4">
        <f t="shared" si="29"/>
        <v>0</v>
      </c>
      <c r="Y202" s="4"/>
      <c r="Z202" s="4"/>
      <c r="AA202" s="4">
        <f>C202+I202-L202-O202-U202-X202</f>
        <v>13800000</v>
      </c>
      <c r="AB202" s="7"/>
    </row>
    <row r="203" spans="1:28" ht="15.75" x14ac:dyDescent="0.25">
      <c r="A203" s="14">
        <v>45279</v>
      </c>
      <c r="B203" s="15" t="s">
        <v>162</v>
      </c>
      <c r="C203" s="11">
        <v>6250000</v>
      </c>
      <c r="D203" s="15" t="s">
        <v>46</v>
      </c>
      <c r="E203" s="11" t="s">
        <v>128</v>
      </c>
      <c r="F203" s="11">
        <v>50</v>
      </c>
      <c r="G203" s="15" t="s">
        <v>39</v>
      </c>
      <c r="H203" s="11"/>
      <c r="I203" s="19">
        <f t="shared" si="30"/>
        <v>0</v>
      </c>
      <c r="J203" s="9" t="s">
        <v>28</v>
      </c>
      <c r="K203" s="4"/>
      <c r="L203" s="4">
        <f t="shared" si="25"/>
        <v>0</v>
      </c>
      <c r="M203" s="4"/>
      <c r="N203" s="4"/>
      <c r="O203" s="4">
        <f t="shared" si="26"/>
        <v>0</v>
      </c>
      <c r="P203" s="4"/>
      <c r="Q203" s="4"/>
      <c r="R203" s="4">
        <f t="shared" si="27"/>
        <v>0</v>
      </c>
      <c r="S203" s="4"/>
      <c r="T203" s="4"/>
      <c r="U203" s="4">
        <f t="shared" si="28"/>
        <v>0</v>
      </c>
      <c r="V203" s="4"/>
      <c r="W203" s="4"/>
      <c r="X203" s="4">
        <f t="shared" si="29"/>
        <v>0</v>
      </c>
      <c r="Y203" s="4"/>
      <c r="Z203" s="4"/>
      <c r="AA203" s="4">
        <f>C203+I203-L203-O203-U203-X203</f>
        <v>6250000</v>
      </c>
      <c r="AB203" s="7"/>
    </row>
    <row r="204" spans="1:28" ht="15.75" x14ac:dyDescent="0.25">
      <c r="A204" s="14">
        <v>45279</v>
      </c>
      <c r="B204" s="15" t="s">
        <v>162</v>
      </c>
      <c r="C204" s="15">
        <v>2610000</v>
      </c>
      <c r="D204" s="15" t="s">
        <v>46</v>
      </c>
      <c r="E204" s="11" t="s">
        <v>208</v>
      </c>
      <c r="F204" s="15">
        <v>3000</v>
      </c>
      <c r="G204" s="15" t="s">
        <v>34</v>
      </c>
      <c r="H204" s="15"/>
      <c r="I204" s="19">
        <f t="shared" si="30"/>
        <v>0</v>
      </c>
      <c r="J204" s="20" t="s">
        <v>28</v>
      </c>
      <c r="K204" s="4"/>
      <c r="L204" s="4">
        <f t="shared" ref="L204:L265" si="31">M204+N204</f>
        <v>0</v>
      </c>
      <c r="M204" s="4"/>
      <c r="N204" s="4"/>
      <c r="O204" s="4">
        <f t="shared" ref="O204:O265" si="32">P204+Q204</f>
        <v>0</v>
      </c>
      <c r="P204" s="4"/>
      <c r="Q204" s="4"/>
      <c r="R204" s="4">
        <f t="shared" ref="R204:R265" si="33">S204+T204</f>
        <v>0</v>
      </c>
      <c r="S204" s="4"/>
      <c r="T204" s="4"/>
      <c r="U204" s="4">
        <f t="shared" ref="U204:U265" si="34">V204+W204</f>
        <v>0</v>
      </c>
      <c r="V204" s="4"/>
      <c r="W204" s="4"/>
      <c r="X204" s="4">
        <f t="shared" ref="X204:X265" si="35">Y204+Z204</f>
        <v>0</v>
      </c>
      <c r="Y204" s="4"/>
      <c r="Z204" s="4"/>
      <c r="AA204" s="4">
        <f>C204+I204-L204-O204-U204-X204</f>
        <v>2610000</v>
      </c>
      <c r="AB204" s="7"/>
    </row>
    <row r="205" spans="1:28" ht="15.75" x14ac:dyDescent="0.25">
      <c r="A205" s="14">
        <v>45279</v>
      </c>
      <c r="B205" s="15" t="s">
        <v>162</v>
      </c>
      <c r="C205" s="11">
        <v>6994000</v>
      </c>
      <c r="D205" s="15" t="s">
        <v>46</v>
      </c>
      <c r="E205" s="11" t="s">
        <v>133</v>
      </c>
      <c r="F205" s="11">
        <v>2000</v>
      </c>
      <c r="G205" s="15" t="s">
        <v>34</v>
      </c>
      <c r="H205" s="11"/>
      <c r="I205" s="19">
        <f t="shared" si="30"/>
        <v>0</v>
      </c>
      <c r="J205" s="9" t="s">
        <v>28</v>
      </c>
      <c r="K205" s="4"/>
      <c r="L205" s="4">
        <f t="shared" si="31"/>
        <v>0</v>
      </c>
      <c r="M205" s="4"/>
      <c r="N205" s="4"/>
      <c r="O205" s="4">
        <f t="shared" si="32"/>
        <v>0</v>
      </c>
      <c r="P205" s="4"/>
      <c r="Q205" s="4"/>
      <c r="R205" s="4">
        <f t="shared" si="33"/>
        <v>0</v>
      </c>
      <c r="S205" s="4"/>
      <c r="T205" s="4"/>
      <c r="U205" s="4">
        <f t="shared" si="34"/>
        <v>0</v>
      </c>
      <c r="V205" s="4"/>
      <c r="W205" s="4"/>
      <c r="X205" s="4">
        <f t="shared" si="35"/>
        <v>0</v>
      </c>
      <c r="Y205" s="4"/>
      <c r="Z205" s="4"/>
      <c r="AA205" s="4">
        <f>C205+I205-L205-O205-U205-X205</f>
        <v>6994000</v>
      </c>
      <c r="AB205" s="7"/>
    </row>
    <row r="206" spans="1:28" ht="15.75" x14ac:dyDescent="0.25">
      <c r="A206" s="14">
        <v>45279</v>
      </c>
      <c r="B206" s="15" t="s">
        <v>162</v>
      </c>
      <c r="C206" s="15">
        <v>1350000</v>
      </c>
      <c r="D206" s="15" t="s">
        <v>46</v>
      </c>
      <c r="E206" s="15" t="s">
        <v>117</v>
      </c>
      <c r="F206" s="11">
        <v>3</v>
      </c>
      <c r="G206" s="15" t="s">
        <v>23</v>
      </c>
      <c r="H206" s="15"/>
      <c r="I206" s="19">
        <f t="shared" si="30"/>
        <v>0</v>
      </c>
      <c r="J206" s="20" t="s">
        <v>28</v>
      </c>
      <c r="K206" s="4"/>
      <c r="L206" s="4">
        <f t="shared" si="31"/>
        <v>0</v>
      </c>
      <c r="M206" s="4"/>
      <c r="N206" s="4"/>
      <c r="O206" s="4">
        <f t="shared" si="32"/>
        <v>0</v>
      </c>
      <c r="P206" s="4"/>
      <c r="Q206" s="4"/>
      <c r="R206" s="4">
        <f t="shared" si="33"/>
        <v>0</v>
      </c>
      <c r="S206" s="4"/>
      <c r="T206" s="4"/>
      <c r="U206" s="4">
        <f t="shared" si="34"/>
        <v>0</v>
      </c>
      <c r="V206" s="4"/>
      <c r="W206" s="4"/>
      <c r="X206" s="4">
        <f t="shared" si="35"/>
        <v>0</v>
      </c>
      <c r="Y206" s="4"/>
      <c r="Z206" s="4"/>
      <c r="AA206" s="4">
        <f>C206+I206-L206-O206-U206-X206</f>
        <v>1350000</v>
      </c>
      <c r="AB206" s="7"/>
    </row>
    <row r="207" spans="1:28" ht="15.75" x14ac:dyDescent="0.25">
      <c r="A207" s="14">
        <v>45280</v>
      </c>
      <c r="B207" s="15" t="s">
        <v>99</v>
      </c>
      <c r="C207" s="11">
        <v>0</v>
      </c>
      <c r="D207" s="15"/>
      <c r="E207" s="15" t="s">
        <v>158</v>
      </c>
      <c r="F207" s="15">
        <v>30.5</v>
      </c>
      <c r="G207" s="11" t="s">
        <v>39</v>
      </c>
      <c r="H207" s="11"/>
      <c r="I207" s="19">
        <f t="shared" si="30"/>
        <v>0</v>
      </c>
      <c r="J207" s="9" t="s">
        <v>28</v>
      </c>
      <c r="K207" s="4"/>
      <c r="L207" s="4">
        <f t="shared" si="31"/>
        <v>0</v>
      </c>
      <c r="M207" s="4"/>
      <c r="N207" s="4"/>
      <c r="O207" s="4">
        <f t="shared" si="32"/>
        <v>0</v>
      </c>
      <c r="P207" s="4"/>
      <c r="Q207" s="4"/>
      <c r="R207" s="4">
        <f t="shared" si="33"/>
        <v>0</v>
      </c>
      <c r="S207" s="4"/>
      <c r="T207" s="4"/>
      <c r="U207" s="4">
        <f t="shared" si="34"/>
        <v>0</v>
      </c>
      <c r="V207" s="4"/>
      <c r="W207" s="4"/>
      <c r="X207" s="4">
        <f t="shared" si="35"/>
        <v>0</v>
      </c>
      <c r="Y207" s="4"/>
      <c r="Z207" s="4"/>
      <c r="AA207" s="4">
        <f>C207+I207-L207-O207-U207-X207</f>
        <v>0</v>
      </c>
      <c r="AB207" s="7"/>
    </row>
    <row r="208" spans="1:28" ht="15.75" x14ac:dyDescent="0.25">
      <c r="A208" s="14">
        <v>45280</v>
      </c>
      <c r="B208" s="15" t="s">
        <v>96</v>
      </c>
      <c r="C208" s="15">
        <v>1745000</v>
      </c>
      <c r="D208" s="15" t="s">
        <v>46</v>
      </c>
      <c r="E208" s="15" t="s">
        <v>138</v>
      </c>
      <c r="F208" s="15">
        <v>1000</v>
      </c>
      <c r="G208" s="11" t="s">
        <v>34</v>
      </c>
      <c r="H208" s="15"/>
      <c r="I208" s="19">
        <f t="shared" si="30"/>
        <v>0</v>
      </c>
      <c r="J208" s="9" t="s">
        <v>28</v>
      </c>
      <c r="K208" s="4"/>
      <c r="L208" s="4">
        <f t="shared" si="31"/>
        <v>0</v>
      </c>
      <c r="M208" s="4"/>
      <c r="N208" s="4"/>
      <c r="O208" s="4">
        <f t="shared" si="32"/>
        <v>0</v>
      </c>
      <c r="P208" s="4"/>
      <c r="Q208" s="4"/>
      <c r="R208" s="4">
        <f t="shared" si="33"/>
        <v>0</v>
      </c>
      <c r="S208" s="4"/>
      <c r="T208" s="4"/>
      <c r="U208" s="4">
        <f t="shared" si="34"/>
        <v>0</v>
      </c>
      <c r="V208" s="4"/>
      <c r="W208" s="4"/>
      <c r="X208" s="4">
        <f t="shared" si="35"/>
        <v>0</v>
      </c>
      <c r="Y208" s="4"/>
      <c r="Z208" s="4"/>
      <c r="AA208" s="4">
        <f>C208+I208-L208-O208-U208-X208</f>
        <v>1745000</v>
      </c>
      <c r="AB208" s="7"/>
    </row>
    <row r="209" spans="1:28" ht="15.75" x14ac:dyDescent="0.25">
      <c r="A209" s="14">
        <v>45280</v>
      </c>
      <c r="B209" s="15" t="s">
        <v>140</v>
      </c>
      <c r="C209" s="11">
        <v>0</v>
      </c>
      <c r="D209" s="15" t="s">
        <v>46</v>
      </c>
      <c r="E209" s="11" t="s">
        <v>230</v>
      </c>
      <c r="F209" s="11">
        <v>1000</v>
      </c>
      <c r="G209" s="11" t="s">
        <v>27</v>
      </c>
      <c r="H209" s="11"/>
      <c r="I209" s="19">
        <f t="shared" si="30"/>
        <v>0</v>
      </c>
      <c r="J209" s="9" t="s">
        <v>28</v>
      </c>
      <c r="K209" s="4"/>
      <c r="L209" s="4">
        <f t="shared" si="31"/>
        <v>0</v>
      </c>
      <c r="M209" s="4"/>
      <c r="N209" s="4"/>
      <c r="O209" s="4">
        <f t="shared" si="32"/>
        <v>0</v>
      </c>
      <c r="P209" s="4"/>
      <c r="Q209" s="4"/>
      <c r="R209" s="4">
        <f t="shared" si="33"/>
        <v>0</v>
      </c>
      <c r="S209" s="4"/>
      <c r="T209" s="4"/>
      <c r="U209" s="4">
        <f t="shared" si="34"/>
        <v>0</v>
      </c>
      <c r="V209" s="4"/>
      <c r="W209" s="4"/>
      <c r="X209" s="4">
        <f t="shared" si="35"/>
        <v>0</v>
      </c>
      <c r="Y209" s="4"/>
      <c r="Z209" s="4"/>
      <c r="AA209" s="4">
        <f>C209+I209-L209-O209-U209-X209</f>
        <v>0</v>
      </c>
      <c r="AB209" s="7"/>
    </row>
    <row r="210" spans="1:28" ht="15.75" x14ac:dyDescent="0.25">
      <c r="A210" s="14">
        <v>45280</v>
      </c>
      <c r="B210" s="11" t="s">
        <v>215</v>
      </c>
      <c r="C210" s="11">
        <v>320000</v>
      </c>
      <c r="D210" s="11" t="s">
        <v>46</v>
      </c>
      <c r="E210" s="11" t="s">
        <v>47</v>
      </c>
      <c r="F210" s="11">
        <v>2</v>
      </c>
      <c r="G210" s="11" t="s">
        <v>48</v>
      </c>
      <c r="H210" s="11"/>
      <c r="I210" s="19">
        <f t="shared" si="30"/>
        <v>0</v>
      </c>
      <c r="J210" s="9" t="s">
        <v>28</v>
      </c>
      <c r="K210" s="4"/>
      <c r="L210" s="4">
        <f t="shared" si="31"/>
        <v>0</v>
      </c>
      <c r="M210" s="4"/>
      <c r="N210" s="4"/>
      <c r="O210" s="4">
        <f t="shared" si="32"/>
        <v>0</v>
      </c>
      <c r="P210" s="4"/>
      <c r="Q210" s="4"/>
      <c r="R210" s="4">
        <f t="shared" si="33"/>
        <v>0</v>
      </c>
      <c r="S210" s="4"/>
      <c r="T210" s="4"/>
      <c r="U210" s="4">
        <f t="shared" si="34"/>
        <v>0</v>
      </c>
      <c r="V210" s="4"/>
      <c r="W210" s="4"/>
      <c r="X210" s="4">
        <f t="shared" si="35"/>
        <v>0</v>
      </c>
      <c r="Y210" s="4"/>
      <c r="Z210" s="4"/>
      <c r="AA210" s="4">
        <f>C210+I210-L210-O210-U210-X210</f>
        <v>320000</v>
      </c>
      <c r="AB210" s="7"/>
    </row>
    <row r="211" spans="1:28" ht="15.75" x14ac:dyDescent="0.25">
      <c r="A211" s="14">
        <v>45280</v>
      </c>
      <c r="B211" s="11" t="s">
        <v>99</v>
      </c>
      <c r="C211" s="11">
        <v>0</v>
      </c>
      <c r="D211" s="11"/>
      <c r="E211" s="11" t="s">
        <v>100</v>
      </c>
      <c r="F211" s="11">
        <v>26.9</v>
      </c>
      <c r="G211" s="15" t="s">
        <v>39</v>
      </c>
      <c r="H211" s="11"/>
      <c r="I211" s="19">
        <f t="shared" si="30"/>
        <v>0</v>
      </c>
      <c r="J211" s="9" t="s">
        <v>28</v>
      </c>
      <c r="K211" s="4"/>
      <c r="L211" s="4">
        <f t="shared" si="31"/>
        <v>0</v>
      </c>
      <c r="M211" s="4"/>
      <c r="N211" s="4"/>
      <c r="O211" s="4">
        <f t="shared" si="32"/>
        <v>0</v>
      </c>
      <c r="P211" s="4"/>
      <c r="Q211" s="4"/>
      <c r="R211" s="4">
        <f t="shared" si="33"/>
        <v>0</v>
      </c>
      <c r="S211" s="4"/>
      <c r="T211" s="4"/>
      <c r="U211" s="4">
        <f t="shared" si="34"/>
        <v>0</v>
      </c>
      <c r="V211" s="4"/>
      <c r="W211" s="4"/>
      <c r="X211" s="4">
        <f t="shared" si="35"/>
        <v>0</v>
      </c>
      <c r="Y211" s="4"/>
      <c r="Z211" s="4"/>
      <c r="AA211" s="4">
        <f>C211+I211-L211-O211-U211-X211</f>
        <v>0</v>
      </c>
      <c r="AB211" s="7"/>
    </row>
    <row r="212" spans="1:28" ht="15.75" x14ac:dyDescent="0.25">
      <c r="A212" s="14">
        <v>45280</v>
      </c>
      <c r="B212" s="11" t="s">
        <v>203</v>
      </c>
      <c r="C212" s="11">
        <v>3125000</v>
      </c>
      <c r="D212" s="11" t="s">
        <v>46</v>
      </c>
      <c r="E212" s="11" t="s">
        <v>128</v>
      </c>
      <c r="F212" s="11">
        <v>25</v>
      </c>
      <c r="G212" s="15" t="s">
        <v>39</v>
      </c>
      <c r="H212" s="11"/>
      <c r="I212" s="19">
        <f t="shared" si="30"/>
        <v>0</v>
      </c>
      <c r="J212" s="17" t="s">
        <v>324</v>
      </c>
      <c r="K212" s="4"/>
      <c r="L212" s="4">
        <f t="shared" si="31"/>
        <v>3125000</v>
      </c>
      <c r="M212" s="4">
        <v>591900</v>
      </c>
      <c r="N212" s="4">
        <v>2533100</v>
      </c>
      <c r="O212" s="4">
        <f t="shared" si="32"/>
        <v>0</v>
      </c>
      <c r="P212" s="4"/>
      <c r="Q212" s="4"/>
      <c r="R212" s="4">
        <f t="shared" si="33"/>
        <v>0</v>
      </c>
      <c r="S212" s="4"/>
      <c r="T212" s="4"/>
      <c r="U212" s="4">
        <f t="shared" si="34"/>
        <v>0</v>
      </c>
      <c r="V212" s="4"/>
      <c r="W212" s="4"/>
      <c r="X212" s="4">
        <f t="shared" si="35"/>
        <v>0</v>
      </c>
      <c r="Y212" s="4"/>
      <c r="Z212" s="4"/>
      <c r="AA212" s="4">
        <f>C212+I212-L212-O212-U212-X212</f>
        <v>0</v>
      </c>
      <c r="AB212" s="7">
        <v>45309</v>
      </c>
    </row>
    <row r="213" spans="1:28" ht="15.75" x14ac:dyDescent="0.25">
      <c r="A213" s="14">
        <v>45280</v>
      </c>
      <c r="B213" s="11" t="s">
        <v>231</v>
      </c>
      <c r="C213" s="11">
        <v>4208100</v>
      </c>
      <c r="D213" s="11" t="s">
        <v>46</v>
      </c>
      <c r="E213" s="11" t="s">
        <v>232</v>
      </c>
      <c r="F213" s="11">
        <v>50</v>
      </c>
      <c r="G213" s="11" t="s">
        <v>39</v>
      </c>
      <c r="H213" s="11"/>
      <c r="I213" s="19">
        <f t="shared" si="30"/>
        <v>0</v>
      </c>
      <c r="J213" s="17" t="s">
        <v>312</v>
      </c>
      <c r="K213" s="4"/>
      <c r="L213" s="4">
        <f t="shared" si="31"/>
        <v>0</v>
      </c>
      <c r="M213" s="4"/>
      <c r="N213" s="4"/>
      <c r="O213" s="4">
        <f t="shared" si="32"/>
        <v>4208100</v>
      </c>
      <c r="P213" s="4">
        <v>4208100</v>
      </c>
      <c r="Q213" s="4"/>
      <c r="R213" s="4">
        <f t="shared" si="33"/>
        <v>0</v>
      </c>
      <c r="S213" s="4"/>
      <c r="T213" s="4"/>
      <c r="U213" s="4">
        <f t="shared" si="34"/>
        <v>0</v>
      </c>
      <c r="V213" s="4"/>
      <c r="W213" s="4"/>
      <c r="X213" s="4">
        <f t="shared" si="35"/>
        <v>0</v>
      </c>
      <c r="Y213" s="4"/>
      <c r="Z213" s="4"/>
      <c r="AA213" s="4">
        <f>C213+I213-L213-O213-U213-X213</f>
        <v>0</v>
      </c>
      <c r="AB213" s="7">
        <v>45295</v>
      </c>
    </row>
    <row r="214" spans="1:28" ht="15.75" x14ac:dyDescent="0.25">
      <c r="A214" s="14">
        <v>45280</v>
      </c>
      <c r="B214" s="15" t="s">
        <v>99</v>
      </c>
      <c r="C214" s="11">
        <v>0</v>
      </c>
      <c r="D214" s="15" t="s">
        <v>46</v>
      </c>
      <c r="E214" s="11" t="s">
        <v>100</v>
      </c>
      <c r="F214" s="11">
        <v>54.8</v>
      </c>
      <c r="G214" s="11" t="s">
        <v>39</v>
      </c>
      <c r="H214" s="11"/>
      <c r="I214" s="19">
        <f t="shared" si="30"/>
        <v>0</v>
      </c>
      <c r="J214" s="9" t="s">
        <v>28</v>
      </c>
      <c r="K214" s="4"/>
      <c r="L214" s="4">
        <f t="shared" si="31"/>
        <v>0</v>
      </c>
      <c r="M214" s="4"/>
      <c r="N214" s="4"/>
      <c r="O214" s="4">
        <f t="shared" si="32"/>
        <v>0</v>
      </c>
      <c r="P214" s="4"/>
      <c r="Q214" s="4"/>
      <c r="R214" s="4">
        <f t="shared" si="33"/>
        <v>0</v>
      </c>
      <c r="S214" s="4"/>
      <c r="T214" s="4"/>
      <c r="U214" s="4">
        <f t="shared" si="34"/>
        <v>0</v>
      </c>
      <c r="V214" s="4"/>
      <c r="W214" s="4"/>
      <c r="X214" s="4">
        <f t="shared" si="35"/>
        <v>0</v>
      </c>
      <c r="Y214" s="4"/>
      <c r="Z214" s="4"/>
      <c r="AA214" s="4">
        <f>C214+I214-L214-O214-U214-X214</f>
        <v>0</v>
      </c>
      <c r="AB214" s="7"/>
    </row>
    <row r="215" spans="1:28" ht="15.75" x14ac:dyDescent="0.25">
      <c r="A215" s="14">
        <v>45280</v>
      </c>
      <c r="B215" s="15" t="s">
        <v>176</v>
      </c>
      <c r="C215" s="11">
        <v>775000</v>
      </c>
      <c r="D215" s="15" t="s">
        <v>46</v>
      </c>
      <c r="E215" s="11" t="s">
        <v>233</v>
      </c>
      <c r="F215" s="11">
        <v>500</v>
      </c>
      <c r="G215" s="11" t="s">
        <v>34</v>
      </c>
      <c r="H215" s="11"/>
      <c r="I215" s="19">
        <f t="shared" si="30"/>
        <v>0</v>
      </c>
      <c r="J215" s="12" t="s">
        <v>312</v>
      </c>
      <c r="K215" s="4" t="s">
        <v>234</v>
      </c>
      <c r="L215" s="4">
        <f t="shared" si="31"/>
        <v>0</v>
      </c>
      <c r="M215" s="4"/>
      <c r="N215" s="4"/>
      <c r="O215" s="4">
        <f t="shared" si="32"/>
        <v>775000</v>
      </c>
      <c r="P215" s="4">
        <v>775000</v>
      </c>
      <c r="Q215" s="4"/>
      <c r="R215" s="4">
        <f t="shared" si="33"/>
        <v>0</v>
      </c>
      <c r="S215" s="4"/>
      <c r="T215" s="4"/>
      <c r="U215" s="4">
        <f t="shared" si="34"/>
        <v>0</v>
      </c>
      <c r="V215" s="4"/>
      <c r="W215" s="4"/>
      <c r="X215" s="4">
        <f t="shared" si="35"/>
        <v>0</v>
      </c>
      <c r="Y215" s="4"/>
      <c r="Z215" s="4"/>
      <c r="AA215" s="4">
        <f>C215+I215-L215-O215-U215-X215</f>
        <v>0</v>
      </c>
      <c r="AB215" s="7">
        <v>45303</v>
      </c>
    </row>
    <row r="216" spans="1:28" ht="15.75" x14ac:dyDescent="0.25">
      <c r="A216" s="14">
        <v>45280</v>
      </c>
      <c r="B216" s="15" t="s">
        <v>176</v>
      </c>
      <c r="C216" s="11">
        <v>1550000</v>
      </c>
      <c r="D216" s="15" t="s">
        <v>46</v>
      </c>
      <c r="E216" s="11" t="s">
        <v>235</v>
      </c>
      <c r="F216" s="11">
        <v>500</v>
      </c>
      <c r="G216" s="11" t="s">
        <v>34</v>
      </c>
      <c r="H216" s="11"/>
      <c r="I216" s="19">
        <f t="shared" si="30"/>
        <v>0</v>
      </c>
      <c r="J216" s="12" t="s">
        <v>312</v>
      </c>
      <c r="K216" s="4" t="s">
        <v>234</v>
      </c>
      <c r="L216" s="4">
        <f t="shared" si="31"/>
        <v>0</v>
      </c>
      <c r="M216" s="4"/>
      <c r="N216" s="4"/>
      <c r="O216" s="4">
        <f t="shared" si="32"/>
        <v>1550000</v>
      </c>
      <c r="P216" s="4">
        <v>1550000</v>
      </c>
      <c r="Q216" s="4"/>
      <c r="R216" s="4">
        <f t="shared" si="33"/>
        <v>0</v>
      </c>
      <c r="S216" s="4"/>
      <c r="T216" s="4"/>
      <c r="U216" s="4">
        <f t="shared" si="34"/>
        <v>0</v>
      </c>
      <c r="V216" s="4"/>
      <c r="W216" s="4"/>
      <c r="X216" s="4">
        <f t="shared" si="35"/>
        <v>0</v>
      </c>
      <c r="Y216" s="4"/>
      <c r="Z216" s="4"/>
      <c r="AA216" s="4">
        <f>C216+I216-L216-O216-U216-X216</f>
        <v>0</v>
      </c>
      <c r="AB216" s="7">
        <v>45303</v>
      </c>
    </row>
    <row r="217" spans="1:28" ht="15.75" x14ac:dyDescent="0.25">
      <c r="A217" s="14">
        <v>45281</v>
      </c>
      <c r="B217" s="11" t="s">
        <v>226</v>
      </c>
      <c r="C217" s="11">
        <v>12600000</v>
      </c>
      <c r="D217" s="11" t="s">
        <v>52</v>
      </c>
      <c r="E217" s="11" t="s">
        <v>229</v>
      </c>
      <c r="F217" s="11">
        <v>300</v>
      </c>
      <c r="G217" s="11" t="s">
        <v>39</v>
      </c>
      <c r="H217" s="11"/>
      <c r="I217" s="19">
        <f t="shared" si="30"/>
        <v>0</v>
      </c>
      <c r="J217" s="9" t="s">
        <v>28</v>
      </c>
      <c r="K217" s="4" t="s">
        <v>236</v>
      </c>
      <c r="L217" s="4">
        <f t="shared" si="31"/>
        <v>0</v>
      </c>
      <c r="M217" s="4"/>
      <c r="N217" s="4"/>
      <c r="O217" s="4">
        <f t="shared" si="32"/>
        <v>0</v>
      </c>
      <c r="P217" s="4"/>
      <c r="Q217" s="4"/>
      <c r="R217" s="4">
        <f t="shared" si="33"/>
        <v>0</v>
      </c>
      <c r="S217" s="4"/>
      <c r="T217" s="4"/>
      <c r="U217" s="4">
        <f t="shared" si="34"/>
        <v>0</v>
      </c>
      <c r="V217" s="4"/>
      <c r="W217" s="4"/>
      <c r="X217" s="4">
        <f t="shared" si="35"/>
        <v>0</v>
      </c>
      <c r="Y217" s="4"/>
      <c r="Z217" s="4"/>
      <c r="AA217" s="4">
        <f>C217+I217-L217-O217-U217-X217</f>
        <v>12600000</v>
      </c>
      <c r="AB217" s="7"/>
    </row>
    <row r="218" spans="1:28" ht="15.75" x14ac:dyDescent="0.25">
      <c r="A218" s="14">
        <v>45281</v>
      </c>
      <c r="B218" s="11" t="s">
        <v>73</v>
      </c>
      <c r="C218" s="11">
        <v>3570000</v>
      </c>
      <c r="D218" s="15" t="s">
        <v>94</v>
      </c>
      <c r="E218" s="11" t="s">
        <v>50</v>
      </c>
      <c r="F218" s="11">
        <v>1000</v>
      </c>
      <c r="G218" s="11" t="s">
        <v>34</v>
      </c>
      <c r="H218" s="11"/>
      <c r="I218" s="19">
        <f t="shared" si="30"/>
        <v>0</v>
      </c>
      <c r="J218" s="9" t="s">
        <v>28</v>
      </c>
      <c r="K218" s="4" t="s">
        <v>237</v>
      </c>
      <c r="L218" s="4">
        <f t="shared" si="31"/>
        <v>0</v>
      </c>
      <c r="M218" s="4"/>
      <c r="N218" s="4"/>
      <c r="O218" s="4">
        <f t="shared" si="32"/>
        <v>0</v>
      </c>
      <c r="P218" s="4"/>
      <c r="Q218" s="4"/>
      <c r="R218" s="4">
        <f t="shared" si="33"/>
        <v>0</v>
      </c>
      <c r="S218" s="4"/>
      <c r="T218" s="4"/>
      <c r="U218" s="4">
        <f t="shared" si="34"/>
        <v>0</v>
      </c>
      <c r="V218" s="4"/>
      <c r="W218" s="4"/>
      <c r="X218" s="4">
        <f t="shared" si="35"/>
        <v>0</v>
      </c>
      <c r="Y218" s="4"/>
      <c r="Z218" s="4"/>
      <c r="AA218" s="4">
        <f>C218+I218-L218-O218-U218-X218</f>
        <v>3570000</v>
      </c>
      <c r="AB218" s="7"/>
    </row>
    <row r="219" spans="1:28" ht="15.75" x14ac:dyDescent="0.25">
      <c r="A219" s="14">
        <v>45281</v>
      </c>
      <c r="B219" s="15" t="s">
        <v>98</v>
      </c>
      <c r="C219" s="11">
        <v>650000</v>
      </c>
      <c r="D219" s="11" t="s">
        <v>52</v>
      </c>
      <c r="E219" s="11" t="s">
        <v>127</v>
      </c>
      <c r="F219" s="11">
        <v>10</v>
      </c>
      <c r="G219" s="15" t="s">
        <v>39</v>
      </c>
      <c r="H219" s="11"/>
      <c r="I219" s="19">
        <f t="shared" si="30"/>
        <v>0</v>
      </c>
      <c r="J219" s="12" t="s">
        <v>324</v>
      </c>
      <c r="K219" s="4"/>
      <c r="L219" s="4">
        <f t="shared" si="31"/>
        <v>650000</v>
      </c>
      <c r="M219" s="4">
        <v>650000</v>
      </c>
      <c r="N219" s="4"/>
      <c r="O219" s="4">
        <f t="shared" si="32"/>
        <v>0</v>
      </c>
      <c r="P219" s="4"/>
      <c r="Q219" s="4"/>
      <c r="R219" s="4">
        <f t="shared" si="33"/>
        <v>0</v>
      </c>
      <c r="S219" s="4"/>
      <c r="T219" s="4"/>
      <c r="U219" s="4">
        <f t="shared" si="34"/>
        <v>0</v>
      </c>
      <c r="V219" s="4"/>
      <c r="W219" s="4"/>
      <c r="X219" s="4">
        <f t="shared" si="35"/>
        <v>0</v>
      </c>
      <c r="Y219" s="4"/>
      <c r="Z219" s="4"/>
      <c r="AA219" s="4">
        <f>C219+I219-L219-O219-U219-X219</f>
        <v>0</v>
      </c>
      <c r="AB219" s="7">
        <v>45294</v>
      </c>
    </row>
    <row r="220" spans="1:28" ht="15.75" x14ac:dyDescent="0.25">
      <c r="A220" s="14">
        <v>45281</v>
      </c>
      <c r="B220" s="15" t="s">
        <v>231</v>
      </c>
      <c r="C220" s="11">
        <v>3474100.0000000005</v>
      </c>
      <c r="D220" s="11" t="s">
        <v>46</v>
      </c>
      <c r="E220" s="15" t="s">
        <v>81</v>
      </c>
      <c r="F220" s="11">
        <v>70.900000000000006</v>
      </c>
      <c r="G220" s="15" t="s">
        <v>39</v>
      </c>
      <c r="H220" s="11"/>
      <c r="I220" s="19">
        <f t="shared" si="30"/>
        <v>0</v>
      </c>
      <c r="J220" s="17" t="s">
        <v>312</v>
      </c>
      <c r="K220" s="4" t="s">
        <v>419</v>
      </c>
      <c r="L220" s="4">
        <f t="shared" si="31"/>
        <v>0</v>
      </c>
      <c r="M220" s="4"/>
      <c r="N220" s="4"/>
      <c r="O220" s="4">
        <f t="shared" si="32"/>
        <v>1974100</v>
      </c>
      <c r="P220" s="4">
        <v>792700</v>
      </c>
      <c r="Q220" s="4">
        <v>1181400</v>
      </c>
      <c r="R220" s="4">
        <f t="shared" si="33"/>
        <v>0</v>
      </c>
      <c r="S220" s="4"/>
      <c r="T220" s="4"/>
      <c r="U220" s="4">
        <f t="shared" si="34"/>
        <v>0</v>
      </c>
      <c r="V220" s="4"/>
      <c r="W220" s="4"/>
      <c r="X220" s="4">
        <f t="shared" si="35"/>
        <v>1500000</v>
      </c>
      <c r="Y220" s="4">
        <v>1500000</v>
      </c>
      <c r="Z220" s="4"/>
      <c r="AA220" s="4">
        <f>C220+I220-L220-O220-U220-X220</f>
        <v>0</v>
      </c>
      <c r="AB220" s="7">
        <v>45302</v>
      </c>
    </row>
    <row r="221" spans="1:28" ht="15.75" x14ac:dyDescent="0.25">
      <c r="A221" s="10">
        <v>45281</v>
      </c>
      <c r="B221" s="11" t="s">
        <v>73</v>
      </c>
      <c r="C221" s="11">
        <v>300000</v>
      </c>
      <c r="D221" s="11" t="s">
        <v>94</v>
      </c>
      <c r="E221" s="11" t="s">
        <v>238</v>
      </c>
      <c r="F221" s="11">
        <v>1</v>
      </c>
      <c r="G221" s="11" t="s">
        <v>39</v>
      </c>
      <c r="H221" s="11"/>
      <c r="I221" s="19">
        <f t="shared" si="30"/>
        <v>0</v>
      </c>
      <c r="J221" s="9" t="s">
        <v>28</v>
      </c>
      <c r="K221" s="4" t="s">
        <v>239</v>
      </c>
      <c r="L221" s="4">
        <f t="shared" si="31"/>
        <v>0</v>
      </c>
      <c r="M221" s="4"/>
      <c r="N221" s="4"/>
      <c r="O221" s="4">
        <f t="shared" si="32"/>
        <v>0</v>
      </c>
      <c r="P221" s="4"/>
      <c r="Q221" s="4"/>
      <c r="R221" s="4">
        <f t="shared" si="33"/>
        <v>0</v>
      </c>
      <c r="S221" s="4"/>
      <c r="T221" s="4"/>
      <c r="U221" s="4">
        <f t="shared" si="34"/>
        <v>0</v>
      </c>
      <c r="V221" s="4"/>
      <c r="W221" s="4"/>
      <c r="X221" s="4">
        <f t="shared" si="35"/>
        <v>0</v>
      </c>
      <c r="Y221" s="4"/>
      <c r="Z221" s="4"/>
      <c r="AA221" s="4">
        <f>C221+I221-L221-O221-U221-X221</f>
        <v>300000</v>
      </c>
      <c r="AB221" s="7"/>
    </row>
    <row r="222" spans="1:28" ht="15.75" x14ac:dyDescent="0.25">
      <c r="A222" s="10">
        <v>45281</v>
      </c>
      <c r="B222" s="11" t="s">
        <v>73</v>
      </c>
      <c r="C222" s="11">
        <v>300000</v>
      </c>
      <c r="D222" s="11" t="s">
        <v>94</v>
      </c>
      <c r="E222" s="11" t="s">
        <v>219</v>
      </c>
      <c r="F222" s="11">
        <v>1</v>
      </c>
      <c r="G222" s="11" t="s">
        <v>39</v>
      </c>
      <c r="H222" s="11"/>
      <c r="I222" s="19">
        <f t="shared" si="30"/>
        <v>0</v>
      </c>
      <c r="J222" s="9" t="s">
        <v>28</v>
      </c>
      <c r="K222" s="4" t="s">
        <v>239</v>
      </c>
      <c r="L222" s="4">
        <f t="shared" si="31"/>
        <v>0</v>
      </c>
      <c r="M222" s="4"/>
      <c r="N222" s="4"/>
      <c r="O222" s="4">
        <f t="shared" si="32"/>
        <v>0</v>
      </c>
      <c r="P222" s="4"/>
      <c r="Q222" s="4"/>
      <c r="R222" s="4">
        <f t="shared" si="33"/>
        <v>0</v>
      </c>
      <c r="S222" s="4"/>
      <c r="T222" s="4"/>
      <c r="U222" s="4">
        <f t="shared" si="34"/>
        <v>0</v>
      </c>
      <c r="V222" s="4"/>
      <c r="W222" s="4"/>
      <c r="X222" s="4">
        <f t="shared" si="35"/>
        <v>0</v>
      </c>
      <c r="Y222" s="4"/>
      <c r="Z222" s="4"/>
      <c r="AA222" s="4">
        <f>C222+I222-L222-O222-U222-X222</f>
        <v>300000</v>
      </c>
      <c r="AB222" s="7"/>
    </row>
    <row r="223" spans="1:28" ht="15.75" x14ac:dyDescent="0.25">
      <c r="A223" s="10">
        <v>45281</v>
      </c>
      <c r="B223" s="11" t="s">
        <v>73</v>
      </c>
      <c r="C223" s="11">
        <v>300000</v>
      </c>
      <c r="D223" s="11" t="s">
        <v>94</v>
      </c>
      <c r="E223" s="11" t="s">
        <v>240</v>
      </c>
      <c r="F223" s="11">
        <v>1</v>
      </c>
      <c r="G223" s="11" t="s">
        <v>39</v>
      </c>
      <c r="H223" s="11"/>
      <c r="I223" s="4">
        <f t="shared" si="30"/>
        <v>0</v>
      </c>
      <c r="J223" s="9" t="s">
        <v>28</v>
      </c>
      <c r="K223" s="4" t="s">
        <v>239</v>
      </c>
      <c r="L223" s="4">
        <f t="shared" si="31"/>
        <v>0</v>
      </c>
      <c r="M223" s="4"/>
      <c r="N223" s="4"/>
      <c r="O223" s="4">
        <f t="shared" si="32"/>
        <v>0</v>
      </c>
      <c r="P223" s="4"/>
      <c r="Q223" s="4"/>
      <c r="R223" s="4">
        <f t="shared" si="33"/>
        <v>0</v>
      </c>
      <c r="S223" s="4"/>
      <c r="T223" s="4"/>
      <c r="U223" s="4">
        <f t="shared" si="34"/>
        <v>0</v>
      </c>
      <c r="V223" s="4"/>
      <c r="W223" s="4"/>
      <c r="X223" s="4">
        <f t="shared" si="35"/>
        <v>0</v>
      </c>
      <c r="Y223" s="4"/>
      <c r="Z223" s="4"/>
      <c r="AA223" s="4">
        <f>C223+I223-L223-O223-U223-X223</f>
        <v>300000</v>
      </c>
      <c r="AB223" s="7"/>
    </row>
    <row r="224" spans="1:28" ht="15.75" x14ac:dyDescent="0.25">
      <c r="A224" s="14">
        <v>45282</v>
      </c>
      <c r="B224" s="11" t="s">
        <v>118</v>
      </c>
      <c r="C224" s="11">
        <v>2250000</v>
      </c>
      <c r="D224" s="11" t="s">
        <v>46</v>
      </c>
      <c r="E224" s="11" t="s">
        <v>58</v>
      </c>
      <c r="F224" s="11">
        <v>1000</v>
      </c>
      <c r="G224" s="11" t="s">
        <v>34</v>
      </c>
      <c r="H224" s="11"/>
      <c r="I224" s="19">
        <f t="shared" si="30"/>
        <v>0</v>
      </c>
      <c r="J224" s="9" t="s">
        <v>28</v>
      </c>
      <c r="K224" s="4" t="s">
        <v>463</v>
      </c>
      <c r="L224" s="4">
        <f t="shared" si="31"/>
        <v>0</v>
      </c>
      <c r="M224" s="4"/>
      <c r="N224" s="4"/>
      <c r="O224" s="4">
        <f t="shared" si="32"/>
        <v>0</v>
      </c>
      <c r="P224" s="4"/>
      <c r="Q224" s="4"/>
      <c r="R224" s="4">
        <f t="shared" si="33"/>
        <v>0</v>
      </c>
      <c r="S224" s="4"/>
      <c r="T224" s="4"/>
      <c r="U224" s="4">
        <f t="shared" si="34"/>
        <v>0</v>
      </c>
      <c r="V224" s="4"/>
      <c r="W224" s="4"/>
      <c r="X224" s="4">
        <f t="shared" si="35"/>
        <v>0</v>
      </c>
      <c r="Y224" s="4"/>
      <c r="Z224" s="4"/>
      <c r="AA224" s="4">
        <f>C224+I224-L224-O224-U224-X224</f>
        <v>2250000</v>
      </c>
      <c r="AB224" s="7"/>
    </row>
    <row r="225" spans="1:28" ht="15.75" x14ac:dyDescent="0.25">
      <c r="A225" s="14">
        <v>45282</v>
      </c>
      <c r="B225" s="11" t="s">
        <v>118</v>
      </c>
      <c r="C225" s="11">
        <v>4546100</v>
      </c>
      <c r="D225" s="11" t="s">
        <v>46</v>
      </c>
      <c r="E225" s="11" t="s">
        <v>133</v>
      </c>
      <c r="F225" s="11">
        <v>1300</v>
      </c>
      <c r="G225" s="11" t="s">
        <v>34</v>
      </c>
      <c r="H225" s="11"/>
      <c r="I225" s="19">
        <f t="shared" si="30"/>
        <v>0</v>
      </c>
      <c r="J225" s="9" t="s">
        <v>28</v>
      </c>
      <c r="K225" s="4" t="s">
        <v>463</v>
      </c>
      <c r="L225" s="4">
        <f t="shared" si="31"/>
        <v>0</v>
      </c>
      <c r="M225" s="4"/>
      <c r="N225" s="4"/>
      <c r="O225" s="4">
        <f t="shared" si="32"/>
        <v>0</v>
      </c>
      <c r="P225" s="4"/>
      <c r="Q225" s="4"/>
      <c r="R225" s="4">
        <f t="shared" si="33"/>
        <v>0</v>
      </c>
      <c r="S225" s="4"/>
      <c r="T225" s="4"/>
      <c r="U225" s="4">
        <f t="shared" si="34"/>
        <v>0</v>
      </c>
      <c r="V225" s="4"/>
      <c r="W225" s="4"/>
      <c r="X225" s="4">
        <f t="shared" si="35"/>
        <v>0</v>
      </c>
      <c r="Y225" s="4"/>
      <c r="Z225" s="4"/>
      <c r="AA225" s="4">
        <f>C225+I225-L225-O225-U225-X225</f>
        <v>4546100</v>
      </c>
      <c r="AB225" s="7"/>
    </row>
    <row r="226" spans="1:28" ht="15.75" x14ac:dyDescent="0.25">
      <c r="A226" s="14">
        <v>45282</v>
      </c>
      <c r="B226" s="15" t="s">
        <v>203</v>
      </c>
      <c r="C226" s="11">
        <v>4000000</v>
      </c>
      <c r="D226" s="15" t="s">
        <v>46</v>
      </c>
      <c r="E226" s="11" t="s">
        <v>58</v>
      </c>
      <c r="F226" s="11">
        <v>2000</v>
      </c>
      <c r="G226" s="15" t="s">
        <v>34</v>
      </c>
      <c r="H226" s="11"/>
      <c r="I226" s="19">
        <f t="shared" si="30"/>
        <v>0</v>
      </c>
      <c r="J226" s="17" t="s">
        <v>324</v>
      </c>
      <c r="K226" s="4"/>
      <c r="L226" s="4">
        <f t="shared" si="31"/>
        <v>4000000</v>
      </c>
      <c r="M226" s="4">
        <v>4000000</v>
      </c>
      <c r="N226" s="4"/>
      <c r="O226" s="4">
        <f t="shared" si="32"/>
        <v>0</v>
      </c>
      <c r="P226" s="4"/>
      <c r="Q226" s="4"/>
      <c r="R226" s="4">
        <f t="shared" si="33"/>
        <v>0</v>
      </c>
      <c r="S226" s="4"/>
      <c r="T226" s="4"/>
      <c r="U226" s="4">
        <f t="shared" si="34"/>
        <v>0</v>
      </c>
      <c r="V226" s="4"/>
      <c r="W226" s="4"/>
      <c r="X226" s="4">
        <f t="shared" si="35"/>
        <v>0</v>
      </c>
      <c r="Y226" s="4"/>
      <c r="Z226" s="4"/>
      <c r="AA226" s="4">
        <f>C226+I226-L226-O226-U226-X226</f>
        <v>0</v>
      </c>
      <c r="AB226" s="7">
        <v>45309</v>
      </c>
    </row>
    <row r="227" spans="1:28" ht="15.75" x14ac:dyDescent="0.25">
      <c r="A227" s="14">
        <v>45282</v>
      </c>
      <c r="B227" s="11" t="s">
        <v>99</v>
      </c>
      <c r="C227" s="11">
        <v>0</v>
      </c>
      <c r="D227" s="11"/>
      <c r="E227" s="15" t="s">
        <v>100</v>
      </c>
      <c r="F227" s="11">
        <v>89.3</v>
      </c>
      <c r="G227" s="11" t="s">
        <v>39</v>
      </c>
      <c r="H227" s="11"/>
      <c r="I227" s="19">
        <f t="shared" si="30"/>
        <v>0</v>
      </c>
      <c r="J227" s="9" t="s">
        <v>28</v>
      </c>
      <c r="K227" s="4"/>
      <c r="L227" s="4">
        <f t="shared" si="31"/>
        <v>0</v>
      </c>
      <c r="M227" s="4"/>
      <c r="N227" s="4"/>
      <c r="O227" s="4">
        <f t="shared" si="32"/>
        <v>0</v>
      </c>
      <c r="P227" s="4"/>
      <c r="Q227" s="4"/>
      <c r="R227" s="4">
        <f t="shared" si="33"/>
        <v>0</v>
      </c>
      <c r="S227" s="4"/>
      <c r="T227" s="4"/>
      <c r="U227" s="4">
        <f t="shared" si="34"/>
        <v>0</v>
      </c>
      <c r="V227" s="4"/>
      <c r="W227" s="4"/>
      <c r="X227" s="4">
        <f t="shared" si="35"/>
        <v>0</v>
      </c>
      <c r="Y227" s="4"/>
      <c r="Z227" s="4"/>
      <c r="AA227" s="4">
        <f>C227+I227-L227-O227-U227-X227</f>
        <v>0</v>
      </c>
      <c r="AB227" s="7"/>
    </row>
    <row r="228" spans="1:28" ht="15.75" x14ac:dyDescent="0.25">
      <c r="A228" s="14">
        <v>45282</v>
      </c>
      <c r="B228" s="11" t="s">
        <v>99</v>
      </c>
      <c r="C228" s="11">
        <v>0</v>
      </c>
      <c r="D228" s="11"/>
      <c r="E228" s="11" t="s">
        <v>121</v>
      </c>
      <c r="F228" s="11">
        <v>40.799999999999997</v>
      </c>
      <c r="G228" s="11" t="s">
        <v>39</v>
      </c>
      <c r="H228" s="11"/>
      <c r="I228" s="19">
        <f t="shared" si="30"/>
        <v>0</v>
      </c>
      <c r="J228" s="9" t="s">
        <v>28</v>
      </c>
      <c r="K228" s="4"/>
      <c r="L228" s="4">
        <f t="shared" si="31"/>
        <v>0</v>
      </c>
      <c r="M228" s="4"/>
      <c r="N228" s="4"/>
      <c r="O228" s="4">
        <f t="shared" si="32"/>
        <v>0</v>
      </c>
      <c r="P228" s="4"/>
      <c r="Q228" s="4"/>
      <c r="R228" s="4">
        <f t="shared" si="33"/>
        <v>0</v>
      </c>
      <c r="S228" s="4"/>
      <c r="T228" s="4"/>
      <c r="U228" s="4">
        <f t="shared" si="34"/>
        <v>0</v>
      </c>
      <c r="V228" s="4"/>
      <c r="W228" s="4"/>
      <c r="X228" s="4">
        <f t="shared" si="35"/>
        <v>0</v>
      </c>
      <c r="Y228" s="4"/>
      <c r="Z228" s="4"/>
      <c r="AA228" s="4">
        <f>C228+I228-L228-O228-U228-X228</f>
        <v>0</v>
      </c>
      <c r="AB228" s="7"/>
    </row>
    <row r="229" spans="1:28" ht="15.75" x14ac:dyDescent="0.25">
      <c r="A229" s="14">
        <v>45283</v>
      </c>
      <c r="B229" s="11" t="s">
        <v>99</v>
      </c>
      <c r="C229" s="11">
        <v>0</v>
      </c>
      <c r="D229" s="11"/>
      <c r="E229" s="11" t="s">
        <v>102</v>
      </c>
      <c r="F229" s="11">
        <v>35.200000000000003</v>
      </c>
      <c r="G229" s="11" t="s">
        <v>39</v>
      </c>
      <c r="H229" s="11"/>
      <c r="I229" s="19">
        <f t="shared" si="30"/>
        <v>0</v>
      </c>
      <c r="J229" s="9" t="s">
        <v>28</v>
      </c>
      <c r="K229" s="4"/>
      <c r="L229" s="4">
        <f t="shared" si="31"/>
        <v>0</v>
      </c>
      <c r="M229" s="4"/>
      <c r="N229" s="4"/>
      <c r="O229" s="4">
        <f t="shared" si="32"/>
        <v>0</v>
      </c>
      <c r="P229" s="4"/>
      <c r="Q229" s="4"/>
      <c r="R229" s="4">
        <f t="shared" si="33"/>
        <v>0</v>
      </c>
      <c r="S229" s="4"/>
      <c r="T229" s="4"/>
      <c r="U229" s="4">
        <f t="shared" si="34"/>
        <v>0</v>
      </c>
      <c r="V229" s="4"/>
      <c r="W229" s="4"/>
      <c r="X229" s="4">
        <f t="shared" si="35"/>
        <v>0</v>
      </c>
      <c r="Y229" s="4"/>
      <c r="Z229" s="4"/>
      <c r="AA229" s="4">
        <f>C229+I229-L229-O229-U229-X229</f>
        <v>0</v>
      </c>
      <c r="AB229" s="7"/>
    </row>
    <row r="230" spans="1:28" ht="15.75" x14ac:dyDescent="0.25">
      <c r="A230" s="14">
        <v>45283</v>
      </c>
      <c r="B230" s="11" t="s">
        <v>99</v>
      </c>
      <c r="C230" s="11">
        <v>0</v>
      </c>
      <c r="D230" s="11"/>
      <c r="E230" s="11" t="s">
        <v>106</v>
      </c>
      <c r="F230" s="11">
        <v>31.4</v>
      </c>
      <c r="G230" s="15" t="s">
        <v>39</v>
      </c>
      <c r="H230" s="11"/>
      <c r="I230" s="19">
        <f t="shared" si="30"/>
        <v>0</v>
      </c>
      <c r="J230" s="9" t="s">
        <v>28</v>
      </c>
      <c r="K230" s="4"/>
      <c r="L230" s="4">
        <f t="shared" si="31"/>
        <v>0</v>
      </c>
      <c r="M230" s="4"/>
      <c r="N230" s="4"/>
      <c r="O230" s="4">
        <f t="shared" si="32"/>
        <v>0</v>
      </c>
      <c r="P230" s="4"/>
      <c r="Q230" s="4"/>
      <c r="R230" s="4">
        <f t="shared" si="33"/>
        <v>0</v>
      </c>
      <c r="S230" s="4"/>
      <c r="T230" s="4"/>
      <c r="U230" s="4">
        <f t="shared" si="34"/>
        <v>0</v>
      </c>
      <c r="V230" s="4"/>
      <c r="W230" s="4"/>
      <c r="X230" s="4">
        <f t="shared" si="35"/>
        <v>0</v>
      </c>
      <c r="Y230" s="4"/>
      <c r="Z230" s="4"/>
      <c r="AA230" s="4">
        <f>C230+I230-L230-O230-U230-X230</f>
        <v>0</v>
      </c>
      <c r="AB230" s="7"/>
    </row>
    <row r="231" spans="1:28" ht="15.75" x14ac:dyDescent="0.25">
      <c r="A231" s="14">
        <v>45283</v>
      </c>
      <c r="B231" s="11" t="s">
        <v>243</v>
      </c>
      <c r="C231" s="15">
        <v>50000</v>
      </c>
      <c r="D231" s="11" t="s">
        <v>46</v>
      </c>
      <c r="E231" s="15" t="s">
        <v>127</v>
      </c>
      <c r="F231" s="15">
        <v>10</v>
      </c>
      <c r="G231" s="11" t="s">
        <v>39</v>
      </c>
      <c r="H231" s="15"/>
      <c r="I231" s="19">
        <f t="shared" si="30"/>
        <v>0</v>
      </c>
      <c r="J231" s="18" t="s">
        <v>24</v>
      </c>
      <c r="K231" s="4"/>
      <c r="L231" s="4">
        <f t="shared" si="31"/>
        <v>0</v>
      </c>
      <c r="M231" s="4"/>
      <c r="N231" s="4"/>
      <c r="O231" s="4">
        <f t="shared" si="32"/>
        <v>0</v>
      </c>
      <c r="P231" s="4"/>
      <c r="Q231" s="4"/>
      <c r="R231" s="4">
        <f t="shared" si="33"/>
        <v>0</v>
      </c>
      <c r="S231" s="4"/>
      <c r="T231" s="4"/>
      <c r="U231" s="4">
        <f t="shared" si="34"/>
        <v>0</v>
      </c>
      <c r="V231" s="4"/>
      <c r="W231" s="4"/>
      <c r="X231" s="4">
        <f t="shared" si="35"/>
        <v>0</v>
      </c>
      <c r="Y231" s="4"/>
      <c r="Z231" s="4"/>
      <c r="AA231" s="4">
        <f>C231+I231-L231-O231-U231-X231</f>
        <v>50000</v>
      </c>
      <c r="AB231" s="7"/>
    </row>
    <row r="232" spans="1:28" ht="15.75" x14ac:dyDescent="0.25">
      <c r="A232" s="14">
        <v>45283</v>
      </c>
      <c r="B232" s="11" t="s">
        <v>226</v>
      </c>
      <c r="C232" s="11">
        <v>10905000</v>
      </c>
      <c r="D232" s="11" t="s">
        <v>46</v>
      </c>
      <c r="E232" s="11" t="s">
        <v>229</v>
      </c>
      <c r="F232" s="11">
        <v>300</v>
      </c>
      <c r="G232" s="11" t="s">
        <v>39</v>
      </c>
      <c r="H232" s="11"/>
      <c r="I232" s="19">
        <f t="shared" si="30"/>
        <v>0</v>
      </c>
      <c r="J232" s="12" t="s">
        <v>312</v>
      </c>
      <c r="K232" s="4" t="s">
        <v>244</v>
      </c>
      <c r="L232" s="4">
        <f t="shared" si="31"/>
        <v>0</v>
      </c>
      <c r="M232" s="4"/>
      <c r="N232" s="4"/>
      <c r="O232" s="4">
        <f t="shared" si="32"/>
        <v>10905000</v>
      </c>
      <c r="P232" s="4">
        <v>10905000</v>
      </c>
      <c r="Q232" s="4"/>
      <c r="R232" s="4">
        <f t="shared" si="33"/>
        <v>0</v>
      </c>
      <c r="S232" s="4"/>
      <c r="T232" s="4"/>
      <c r="U232" s="4">
        <f t="shared" si="34"/>
        <v>0</v>
      </c>
      <c r="V232" s="4"/>
      <c r="W232" s="4"/>
      <c r="X232" s="4">
        <f t="shared" si="35"/>
        <v>0</v>
      </c>
      <c r="Y232" s="4"/>
      <c r="Z232" s="4"/>
      <c r="AA232" s="4">
        <f>C232+I232-L232-O232-U232-X232</f>
        <v>0</v>
      </c>
      <c r="AB232" s="7">
        <v>45316</v>
      </c>
    </row>
    <row r="233" spans="1:28" ht="15.75" x14ac:dyDescent="0.25">
      <c r="A233" s="10">
        <v>45283</v>
      </c>
      <c r="B233" s="11" t="s">
        <v>205</v>
      </c>
      <c r="C233" s="11">
        <v>1166200</v>
      </c>
      <c r="D233" s="11" t="s">
        <v>46</v>
      </c>
      <c r="E233" s="11" t="s">
        <v>81</v>
      </c>
      <c r="F233" s="11">
        <v>23.8</v>
      </c>
      <c r="G233" s="11" t="s">
        <v>39</v>
      </c>
      <c r="H233" s="11"/>
      <c r="I233" s="19">
        <f t="shared" si="30"/>
        <v>0</v>
      </c>
      <c r="J233" s="12" t="s">
        <v>312</v>
      </c>
      <c r="K233" s="4" t="s">
        <v>245</v>
      </c>
      <c r="L233" s="4">
        <f t="shared" si="31"/>
        <v>0</v>
      </c>
      <c r="M233" s="4"/>
      <c r="N233" s="4"/>
      <c r="O233" s="4">
        <f t="shared" si="32"/>
        <v>1166200</v>
      </c>
      <c r="P233" s="155">
        <v>1166200</v>
      </c>
      <c r="Q233" s="155"/>
      <c r="R233" s="4">
        <f t="shared" si="33"/>
        <v>0</v>
      </c>
      <c r="S233" s="4"/>
      <c r="T233" s="4"/>
      <c r="U233" s="4">
        <f t="shared" si="34"/>
        <v>0</v>
      </c>
      <c r="V233" s="4"/>
      <c r="W233" s="4"/>
      <c r="X233" s="4">
        <f t="shared" si="35"/>
        <v>0</v>
      </c>
      <c r="Y233" s="4"/>
      <c r="Z233" s="4"/>
      <c r="AA233" s="4">
        <f>C233+I233-L233-O233-U233-X233</f>
        <v>0</v>
      </c>
      <c r="AB233" s="7">
        <v>45301</v>
      </c>
    </row>
    <row r="234" spans="1:28" ht="15.75" x14ac:dyDescent="0.25">
      <c r="A234" s="14">
        <v>45283</v>
      </c>
      <c r="B234" s="15" t="s">
        <v>205</v>
      </c>
      <c r="C234" s="11">
        <v>1220100</v>
      </c>
      <c r="D234" s="11" t="s">
        <v>46</v>
      </c>
      <c r="E234" s="11" t="s">
        <v>120</v>
      </c>
      <c r="F234" s="11">
        <v>24.9</v>
      </c>
      <c r="G234" s="11" t="s">
        <v>39</v>
      </c>
      <c r="H234" s="11"/>
      <c r="I234" s="19">
        <f t="shared" si="30"/>
        <v>0</v>
      </c>
      <c r="J234" s="12" t="s">
        <v>312</v>
      </c>
      <c r="K234" s="4" t="s">
        <v>245</v>
      </c>
      <c r="L234" s="4">
        <f t="shared" si="31"/>
        <v>0</v>
      </c>
      <c r="M234" s="4"/>
      <c r="N234" s="4"/>
      <c r="O234" s="4">
        <f t="shared" si="32"/>
        <v>1220100</v>
      </c>
      <c r="P234" s="155">
        <v>1220100</v>
      </c>
      <c r="Q234" s="155"/>
      <c r="R234" s="4">
        <f t="shared" si="33"/>
        <v>0</v>
      </c>
      <c r="S234" s="4"/>
      <c r="T234" s="4"/>
      <c r="U234" s="4">
        <f t="shared" si="34"/>
        <v>0</v>
      </c>
      <c r="V234" s="4"/>
      <c r="W234" s="4"/>
      <c r="X234" s="4">
        <f t="shared" si="35"/>
        <v>0</v>
      </c>
      <c r="Y234" s="4"/>
      <c r="Z234" s="4"/>
      <c r="AA234" s="4">
        <f>C234+I234-L234-O234-U234-X234</f>
        <v>0</v>
      </c>
      <c r="AB234" s="7">
        <v>45301</v>
      </c>
    </row>
    <row r="235" spans="1:28" ht="15.75" x14ac:dyDescent="0.25">
      <c r="A235" s="14">
        <v>45285</v>
      </c>
      <c r="B235" s="15" t="s">
        <v>246</v>
      </c>
      <c r="C235" s="15">
        <v>4500000</v>
      </c>
      <c r="D235" s="11" t="s">
        <v>46</v>
      </c>
      <c r="E235" s="15" t="s">
        <v>69</v>
      </c>
      <c r="F235" s="15">
        <v>25</v>
      </c>
      <c r="G235" s="15" t="s">
        <v>39</v>
      </c>
      <c r="H235" s="15"/>
      <c r="I235" s="19">
        <f t="shared" si="30"/>
        <v>0</v>
      </c>
      <c r="J235" s="17" t="s">
        <v>312</v>
      </c>
      <c r="K235" s="4" t="s">
        <v>247</v>
      </c>
      <c r="L235" s="4">
        <f t="shared" si="31"/>
        <v>0</v>
      </c>
      <c r="M235" s="4"/>
      <c r="N235" s="4"/>
      <c r="O235" s="4">
        <f t="shared" si="32"/>
        <v>4500000</v>
      </c>
      <c r="P235" s="4">
        <v>4500000</v>
      </c>
      <c r="Q235" s="4"/>
      <c r="R235" s="4">
        <f t="shared" si="33"/>
        <v>0</v>
      </c>
      <c r="S235" s="4"/>
      <c r="T235" s="4"/>
      <c r="U235" s="4">
        <f t="shared" si="34"/>
        <v>0</v>
      </c>
      <c r="V235" s="4"/>
      <c r="W235" s="4"/>
      <c r="X235" s="4">
        <f t="shared" si="35"/>
        <v>0</v>
      </c>
      <c r="Y235" s="4"/>
      <c r="Z235" s="4"/>
      <c r="AA235" s="4">
        <f>C235+I235-L235-O235-U235-X235</f>
        <v>0</v>
      </c>
      <c r="AB235" s="7">
        <v>45296</v>
      </c>
    </row>
    <row r="236" spans="1:28" ht="15.75" x14ac:dyDescent="0.25">
      <c r="A236" s="14">
        <v>45285</v>
      </c>
      <c r="B236" s="11" t="s">
        <v>248</v>
      </c>
      <c r="C236" s="11">
        <v>13200000</v>
      </c>
      <c r="D236" s="11" t="s">
        <v>46</v>
      </c>
      <c r="E236" s="11" t="s">
        <v>249</v>
      </c>
      <c r="F236" s="11">
        <v>3000</v>
      </c>
      <c r="G236" s="11" t="s">
        <v>34</v>
      </c>
      <c r="H236" s="11"/>
      <c r="I236" s="19">
        <f t="shared" si="30"/>
        <v>0</v>
      </c>
      <c r="J236" s="6" t="s">
        <v>78</v>
      </c>
      <c r="K236" s="4" t="s">
        <v>250</v>
      </c>
      <c r="L236" s="4">
        <f t="shared" si="31"/>
        <v>0</v>
      </c>
      <c r="M236" s="4"/>
      <c r="N236" s="4"/>
      <c r="O236" s="4">
        <f t="shared" si="32"/>
        <v>9000000</v>
      </c>
      <c r="P236" s="4">
        <v>9000000</v>
      </c>
      <c r="Q236" s="4"/>
      <c r="R236" s="4">
        <f t="shared" si="33"/>
        <v>0</v>
      </c>
      <c r="S236" s="4"/>
      <c r="T236" s="4"/>
      <c r="U236" s="4">
        <f t="shared" si="34"/>
        <v>0</v>
      </c>
      <c r="V236" s="4"/>
      <c r="W236" s="4"/>
      <c r="X236" s="4">
        <f t="shared" si="35"/>
        <v>0</v>
      </c>
      <c r="Y236" s="4"/>
      <c r="Z236" s="4"/>
      <c r="AA236" s="4">
        <f>C236+I236-L236-O236-U236-X236</f>
        <v>4200000</v>
      </c>
      <c r="AB236" s="7">
        <v>45320</v>
      </c>
    </row>
    <row r="237" spans="1:28" ht="15.75" x14ac:dyDescent="0.25">
      <c r="A237" s="14">
        <v>45285</v>
      </c>
      <c r="B237" s="15" t="s">
        <v>99</v>
      </c>
      <c r="C237" s="11">
        <v>0</v>
      </c>
      <c r="D237" s="15" t="s">
        <v>46</v>
      </c>
      <c r="E237" s="11" t="s">
        <v>104</v>
      </c>
      <c r="F237" s="11">
        <v>108.7</v>
      </c>
      <c r="G237" s="11" t="s">
        <v>39</v>
      </c>
      <c r="H237" s="11"/>
      <c r="I237" s="19">
        <f t="shared" si="30"/>
        <v>0</v>
      </c>
      <c r="J237" s="9" t="s">
        <v>28</v>
      </c>
      <c r="K237" s="4"/>
      <c r="L237" s="4">
        <f t="shared" si="31"/>
        <v>0</v>
      </c>
      <c r="M237" s="4"/>
      <c r="N237" s="4"/>
      <c r="O237" s="4">
        <f t="shared" si="32"/>
        <v>0</v>
      </c>
      <c r="P237" s="4"/>
      <c r="Q237" s="4"/>
      <c r="R237" s="4">
        <f t="shared" si="33"/>
        <v>0</v>
      </c>
      <c r="S237" s="4"/>
      <c r="T237" s="4"/>
      <c r="U237" s="4">
        <f t="shared" si="34"/>
        <v>0</v>
      </c>
      <c r="V237" s="4"/>
      <c r="W237" s="4"/>
      <c r="X237" s="4">
        <f t="shared" si="35"/>
        <v>0</v>
      </c>
      <c r="Y237" s="4"/>
      <c r="Z237" s="4"/>
      <c r="AA237" s="4">
        <f>C237+I237-L237-O237-U237-X237</f>
        <v>0</v>
      </c>
      <c r="AB237" s="7"/>
    </row>
    <row r="238" spans="1:28" ht="15.75" x14ac:dyDescent="0.25">
      <c r="A238" s="14">
        <v>45285</v>
      </c>
      <c r="B238" s="15" t="s">
        <v>251</v>
      </c>
      <c r="C238" s="11">
        <v>2250000</v>
      </c>
      <c r="D238" s="15" t="s">
        <v>46</v>
      </c>
      <c r="E238" s="15" t="s">
        <v>173</v>
      </c>
      <c r="F238" s="11">
        <v>500</v>
      </c>
      <c r="G238" s="11" t="s">
        <v>34</v>
      </c>
      <c r="H238" s="11"/>
      <c r="I238" s="19">
        <f t="shared" si="30"/>
        <v>0</v>
      </c>
      <c r="J238" s="12" t="s">
        <v>324</v>
      </c>
      <c r="K238" s="4"/>
      <c r="L238" s="4">
        <f t="shared" si="31"/>
        <v>2250000</v>
      </c>
      <c r="M238" s="4">
        <v>2250000</v>
      </c>
      <c r="N238" s="4"/>
      <c r="O238" s="4">
        <f t="shared" si="32"/>
        <v>0</v>
      </c>
      <c r="P238" s="4"/>
      <c r="Q238" s="4"/>
      <c r="R238" s="4">
        <f t="shared" si="33"/>
        <v>0</v>
      </c>
      <c r="S238" s="4"/>
      <c r="T238" s="4"/>
      <c r="U238" s="4">
        <f t="shared" si="34"/>
        <v>0</v>
      </c>
      <c r="V238" s="4"/>
      <c r="W238" s="4"/>
      <c r="X238" s="4">
        <f t="shared" si="35"/>
        <v>0</v>
      </c>
      <c r="Y238" s="4"/>
      <c r="Z238" s="4"/>
      <c r="AA238" s="4">
        <f>C238+I238-L238-O238-U238-X238</f>
        <v>0</v>
      </c>
      <c r="AB238" s="7">
        <v>45297</v>
      </c>
    </row>
    <row r="239" spans="1:28" ht="15.75" x14ac:dyDescent="0.25">
      <c r="A239" s="14">
        <v>45285</v>
      </c>
      <c r="B239" s="11" t="s">
        <v>134</v>
      </c>
      <c r="C239" s="15">
        <v>1800000</v>
      </c>
      <c r="D239" s="15" t="s">
        <v>46</v>
      </c>
      <c r="E239" s="15" t="s">
        <v>150</v>
      </c>
      <c r="F239" s="15">
        <v>40</v>
      </c>
      <c r="G239" s="11" t="s">
        <v>77</v>
      </c>
      <c r="H239" s="15"/>
      <c r="I239" s="19">
        <f t="shared" si="30"/>
        <v>0</v>
      </c>
      <c r="J239" s="20" t="s">
        <v>28</v>
      </c>
      <c r="K239" s="4" t="s">
        <v>1318</v>
      </c>
      <c r="L239" s="4">
        <f t="shared" si="31"/>
        <v>0</v>
      </c>
      <c r="M239" s="4"/>
      <c r="N239" s="4"/>
      <c r="O239" s="4">
        <f t="shared" si="32"/>
        <v>0</v>
      </c>
      <c r="P239" s="4"/>
      <c r="Q239" s="4"/>
      <c r="R239" s="4">
        <f t="shared" si="33"/>
        <v>0</v>
      </c>
      <c r="S239" s="4"/>
      <c r="T239" s="4"/>
      <c r="U239" s="4">
        <f t="shared" si="34"/>
        <v>0</v>
      </c>
      <c r="V239" s="4"/>
      <c r="W239" s="4"/>
      <c r="X239" s="4">
        <f t="shared" si="35"/>
        <v>0</v>
      </c>
      <c r="Y239" s="4"/>
      <c r="Z239" s="4"/>
      <c r="AA239" s="4">
        <f>C239+I239-L239-O239-U239-X239</f>
        <v>1800000</v>
      </c>
      <c r="AB239" s="7"/>
    </row>
    <row r="240" spans="1:28" ht="15.75" x14ac:dyDescent="0.25">
      <c r="A240" s="14">
        <v>45285</v>
      </c>
      <c r="B240" s="11" t="s">
        <v>134</v>
      </c>
      <c r="C240" s="15">
        <v>1550000</v>
      </c>
      <c r="D240" s="15" t="s">
        <v>46</v>
      </c>
      <c r="E240" s="15" t="s">
        <v>135</v>
      </c>
      <c r="F240" s="15">
        <v>10</v>
      </c>
      <c r="G240" s="15" t="s">
        <v>48</v>
      </c>
      <c r="H240" s="15"/>
      <c r="I240" s="19">
        <f t="shared" si="30"/>
        <v>0</v>
      </c>
      <c r="J240" s="20" t="s">
        <v>28</v>
      </c>
      <c r="K240" s="4" t="s">
        <v>1318</v>
      </c>
      <c r="L240" s="4">
        <f t="shared" si="31"/>
        <v>0</v>
      </c>
      <c r="M240" s="4"/>
      <c r="N240" s="4"/>
      <c r="O240" s="4">
        <f t="shared" si="32"/>
        <v>0</v>
      </c>
      <c r="P240" s="4"/>
      <c r="Q240" s="4"/>
      <c r="R240" s="4">
        <f t="shared" si="33"/>
        <v>0</v>
      </c>
      <c r="S240" s="4"/>
      <c r="T240" s="4"/>
      <c r="U240" s="4">
        <f t="shared" si="34"/>
        <v>0</v>
      </c>
      <c r="V240" s="4"/>
      <c r="W240" s="4"/>
      <c r="X240" s="4">
        <f t="shared" si="35"/>
        <v>0</v>
      </c>
      <c r="Y240" s="4"/>
      <c r="Z240" s="4"/>
      <c r="AA240" s="4">
        <f>C240+I240-L240-O240-U240-X240</f>
        <v>1550000</v>
      </c>
      <c r="AB240" s="7"/>
    </row>
    <row r="241" spans="1:28" ht="15.75" x14ac:dyDescent="0.25">
      <c r="A241" s="14">
        <v>45285</v>
      </c>
      <c r="B241" s="11" t="s">
        <v>134</v>
      </c>
      <c r="C241" s="11">
        <v>3600000</v>
      </c>
      <c r="D241" s="15" t="s">
        <v>46</v>
      </c>
      <c r="E241" s="15" t="s">
        <v>42</v>
      </c>
      <c r="F241" s="15">
        <v>800</v>
      </c>
      <c r="G241" s="15" t="s">
        <v>34</v>
      </c>
      <c r="H241" s="11"/>
      <c r="I241" s="19">
        <f t="shared" ref="I241:I300" si="36">F241*H241</f>
        <v>0</v>
      </c>
      <c r="J241" s="9" t="s">
        <v>28</v>
      </c>
      <c r="K241" s="4" t="s">
        <v>1318</v>
      </c>
      <c r="L241" s="4">
        <f t="shared" si="31"/>
        <v>0</v>
      </c>
      <c r="M241" s="4"/>
      <c r="N241" s="4"/>
      <c r="O241" s="4">
        <f t="shared" si="32"/>
        <v>0</v>
      </c>
      <c r="P241" s="4"/>
      <c r="Q241" s="4"/>
      <c r="R241" s="4">
        <f t="shared" si="33"/>
        <v>0</v>
      </c>
      <c r="S241" s="4"/>
      <c r="T241" s="4"/>
      <c r="U241" s="4">
        <f t="shared" si="34"/>
        <v>0</v>
      </c>
      <c r="V241" s="4"/>
      <c r="W241" s="4"/>
      <c r="X241" s="4">
        <f t="shared" si="35"/>
        <v>0</v>
      </c>
      <c r="Y241" s="4"/>
      <c r="Z241" s="4"/>
      <c r="AA241" s="4">
        <f>C241+I241-L241-O241-U241-X241</f>
        <v>3600000</v>
      </c>
      <c r="AB241" s="7"/>
    </row>
    <row r="242" spans="1:28" ht="15.75" x14ac:dyDescent="0.25">
      <c r="A242" s="14">
        <v>45285</v>
      </c>
      <c r="B242" s="11" t="s">
        <v>253</v>
      </c>
      <c r="C242" s="15">
        <v>-390000</v>
      </c>
      <c r="D242" s="11" t="s">
        <v>94</v>
      </c>
      <c r="E242" s="15" t="s">
        <v>210</v>
      </c>
      <c r="F242" s="15">
        <v>3</v>
      </c>
      <c r="G242" s="11" t="s">
        <v>39</v>
      </c>
      <c r="H242" s="15"/>
      <c r="I242" s="19">
        <f t="shared" si="36"/>
        <v>0</v>
      </c>
      <c r="J242" s="12" t="s">
        <v>49</v>
      </c>
      <c r="K242" s="4" t="s">
        <v>254</v>
      </c>
      <c r="L242" s="4">
        <f t="shared" si="31"/>
        <v>0</v>
      </c>
      <c r="M242" s="4"/>
      <c r="N242" s="4"/>
      <c r="O242" s="4">
        <f t="shared" si="32"/>
        <v>0</v>
      </c>
      <c r="P242" s="4"/>
      <c r="Q242" s="4"/>
      <c r="R242" s="4">
        <f t="shared" si="33"/>
        <v>0</v>
      </c>
      <c r="S242" s="4"/>
      <c r="T242" s="4"/>
      <c r="U242" s="4">
        <f t="shared" si="34"/>
        <v>0</v>
      </c>
      <c r="V242" s="4"/>
      <c r="W242" s="4"/>
      <c r="X242" s="4">
        <f t="shared" si="35"/>
        <v>0</v>
      </c>
      <c r="Y242" s="4"/>
      <c r="Z242" s="4"/>
      <c r="AA242" s="4">
        <f>C242+I242-L242-O242-U242-X242</f>
        <v>-390000</v>
      </c>
      <c r="AB242" s="7">
        <v>45288</v>
      </c>
    </row>
    <row r="243" spans="1:28" ht="15.75" x14ac:dyDescent="0.25">
      <c r="A243" s="14">
        <v>45285</v>
      </c>
      <c r="B243" s="15" t="s">
        <v>207</v>
      </c>
      <c r="C243" s="11">
        <v>-2325000</v>
      </c>
      <c r="D243" s="11" t="s">
        <v>46</v>
      </c>
      <c r="E243" s="11"/>
      <c r="F243" s="11"/>
      <c r="G243" s="15" t="s">
        <v>27</v>
      </c>
      <c r="H243" s="11"/>
      <c r="I243" s="19">
        <f t="shared" si="36"/>
        <v>0</v>
      </c>
      <c r="J243" s="17" t="s">
        <v>49</v>
      </c>
      <c r="K243" s="4" t="s">
        <v>798</v>
      </c>
      <c r="L243" s="4">
        <f t="shared" si="31"/>
        <v>0</v>
      </c>
      <c r="M243" s="4"/>
      <c r="N243" s="4"/>
      <c r="O243" s="4">
        <f t="shared" si="32"/>
        <v>0</v>
      </c>
      <c r="P243" s="4"/>
      <c r="Q243" s="4"/>
      <c r="R243" s="4">
        <f t="shared" si="33"/>
        <v>0</v>
      </c>
      <c r="S243" s="4"/>
      <c r="T243" s="4"/>
      <c r="U243" s="4">
        <f t="shared" si="34"/>
        <v>0</v>
      </c>
      <c r="V243" s="4"/>
      <c r="W243" s="4"/>
      <c r="X243" s="4">
        <f t="shared" si="35"/>
        <v>0</v>
      </c>
      <c r="Y243" s="4"/>
      <c r="Z243" s="4"/>
      <c r="AA243" s="4">
        <f>C243+I243-L243-O243-U243-X243</f>
        <v>-2325000</v>
      </c>
      <c r="AB243" s="7">
        <v>45287</v>
      </c>
    </row>
    <row r="244" spans="1:28" ht="15.75" x14ac:dyDescent="0.25">
      <c r="A244" s="14">
        <v>45285</v>
      </c>
      <c r="B244" s="11" t="s">
        <v>72</v>
      </c>
      <c r="C244" s="11">
        <v>1650000</v>
      </c>
      <c r="D244" s="11" t="s">
        <v>46</v>
      </c>
      <c r="E244" s="11" t="s">
        <v>255</v>
      </c>
      <c r="F244" s="11">
        <v>750</v>
      </c>
      <c r="G244" s="15" t="s">
        <v>34</v>
      </c>
      <c r="H244" s="11"/>
      <c r="I244" s="19">
        <f t="shared" si="36"/>
        <v>0</v>
      </c>
      <c r="J244" s="12" t="s">
        <v>324</v>
      </c>
      <c r="K244" s="4"/>
      <c r="L244" s="4">
        <f t="shared" si="31"/>
        <v>0</v>
      </c>
      <c r="M244" s="4"/>
      <c r="N244" s="4"/>
      <c r="O244" s="4">
        <f t="shared" si="32"/>
        <v>0</v>
      </c>
      <c r="P244" s="4"/>
      <c r="Q244" s="4"/>
      <c r="R244" s="4">
        <f t="shared" si="33"/>
        <v>0</v>
      </c>
      <c r="S244" s="4"/>
      <c r="T244" s="4"/>
      <c r="U244" s="4">
        <f t="shared" si="34"/>
        <v>1650000</v>
      </c>
      <c r="V244" s="4">
        <v>1650000</v>
      </c>
      <c r="W244" s="4"/>
      <c r="X244" s="4">
        <f t="shared" si="35"/>
        <v>0</v>
      </c>
      <c r="Y244" s="4"/>
      <c r="Z244" s="4"/>
      <c r="AA244" s="4">
        <f>C244+I244-L244-O244-U244-X244</f>
        <v>0</v>
      </c>
      <c r="AB244" s="7">
        <v>45301</v>
      </c>
    </row>
    <row r="245" spans="1:28" ht="15.75" x14ac:dyDescent="0.25">
      <c r="A245" s="14">
        <v>45285</v>
      </c>
      <c r="B245" s="11" t="s">
        <v>122</v>
      </c>
      <c r="C245" s="11">
        <v>3125000</v>
      </c>
      <c r="D245" s="11" t="s">
        <v>46</v>
      </c>
      <c r="E245" s="11" t="s">
        <v>128</v>
      </c>
      <c r="F245" s="11">
        <v>25</v>
      </c>
      <c r="G245" s="11" t="s">
        <v>39</v>
      </c>
      <c r="H245" s="11"/>
      <c r="I245" s="19">
        <f t="shared" si="36"/>
        <v>0</v>
      </c>
      <c r="J245" s="9" t="s">
        <v>28</v>
      </c>
      <c r="K245" s="4"/>
      <c r="L245" s="4">
        <f t="shared" si="31"/>
        <v>0</v>
      </c>
      <c r="M245" s="4"/>
      <c r="N245" s="4"/>
      <c r="O245" s="4">
        <f t="shared" si="32"/>
        <v>0</v>
      </c>
      <c r="P245" s="4"/>
      <c r="Q245" s="4"/>
      <c r="R245" s="4">
        <f t="shared" si="33"/>
        <v>0</v>
      </c>
      <c r="S245" s="4"/>
      <c r="T245" s="4"/>
      <c r="U245" s="4">
        <f t="shared" si="34"/>
        <v>0</v>
      </c>
      <c r="V245" s="4"/>
      <c r="W245" s="4"/>
      <c r="X245" s="4">
        <f t="shared" si="35"/>
        <v>0</v>
      </c>
      <c r="Y245" s="4"/>
      <c r="Z245" s="4"/>
      <c r="AA245" s="4">
        <f>C245+I245-L245-O245-U245-X245</f>
        <v>3125000</v>
      </c>
      <c r="AB245" s="7"/>
    </row>
    <row r="246" spans="1:28" ht="15.75" x14ac:dyDescent="0.25">
      <c r="A246" s="14">
        <v>45285</v>
      </c>
      <c r="B246" s="11" t="s">
        <v>99</v>
      </c>
      <c r="C246" s="15">
        <v>0</v>
      </c>
      <c r="D246" s="11" t="s">
        <v>52</v>
      </c>
      <c r="E246" s="15" t="s">
        <v>100</v>
      </c>
      <c r="F246" s="15">
        <v>59.7</v>
      </c>
      <c r="G246" s="15" t="s">
        <v>39</v>
      </c>
      <c r="H246" s="15"/>
      <c r="I246" s="19">
        <f t="shared" si="36"/>
        <v>0</v>
      </c>
      <c r="J246" s="20" t="s">
        <v>28</v>
      </c>
      <c r="K246" s="4"/>
      <c r="L246" s="4">
        <f t="shared" si="31"/>
        <v>0</v>
      </c>
      <c r="M246" s="4"/>
      <c r="N246" s="4"/>
      <c r="O246" s="4">
        <f t="shared" si="32"/>
        <v>0</v>
      </c>
      <c r="P246" s="4"/>
      <c r="Q246" s="4"/>
      <c r="R246" s="4">
        <f t="shared" si="33"/>
        <v>0</v>
      </c>
      <c r="S246" s="4"/>
      <c r="T246" s="4"/>
      <c r="U246" s="4">
        <f t="shared" si="34"/>
        <v>0</v>
      </c>
      <c r="V246" s="4"/>
      <c r="W246" s="4"/>
      <c r="X246" s="4">
        <f t="shared" si="35"/>
        <v>0</v>
      </c>
      <c r="Y246" s="4"/>
      <c r="Z246" s="4"/>
      <c r="AA246" s="4">
        <f>C246+I246-L246-O246-U246-X246</f>
        <v>0</v>
      </c>
      <c r="AB246" s="7"/>
    </row>
    <row r="247" spans="1:28" ht="16.5" thickBot="1" x14ac:dyDescent="0.3">
      <c r="A247" s="10">
        <v>45285</v>
      </c>
      <c r="B247" s="11" t="s">
        <v>99</v>
      </c>
      <c r="C247" s="11">
        <v>0</v>
      </c>
      <c r="D247" s="11" t="s">
        <v>52</v>
      </c>
      <c r="E247" s="11" t="s">
        <v>104</v>
      </c>
      <c r="F247" s="11">
        <v>53.6</v>
      </c>
      <c r="G247" s="11" t="s">
        <v>39</v>
      </c>
      <c r="H247" s="11"/>
      <c r="I247" s="4">
        <f t="shared" si="36"/>
        <v>0</v>
      </c>
      <c r="J247" s="23" t="s">
        <v>28</v>
      </c>
      <c r="K247" s="4"/>
      <c r="L247" s="4">
        <f t="shared" si="31"/>
        <v>0</v>
      </c>
      <c r="M247" s="4"/>
      <c r="N247" s="4"/>
      <c r="O247" s="4">
        <f t="shared" si="32"/>
        <v>0</v>
      </c>
      <c r="P247" s="4"/>
      <c r="Q247" s="4"/>
      <c r="R247" s="4">
        <f t="shared" si="33"/>
        <v>0</v>
      </c>
      <c r="S247" s="4"/>
      <c r="T247" s="4"/>
      <c r="U247" s="4">
        <f t="shared" si="34"/>
        <v>0</v>
      </c>
      <c r="V247" s="4"/>
      <c r="W247" s="4"/>
      <c r="X247" s="4">
        <f t="shared" si="35"/>
        <v>0</v>
      </c>
      <c r="Y247" s="4"/>
      <c r="Z247" s="4"/>
      <c r="AA247" s="4">
        <f>C247+I247-L247-O247-U247-X247</f>
        <v>0</v>
      </c>
      <c r="AB247" s="7"/>
    </row>
    <row r="248" spans="1:28" ht="15.75" x14ac:dyDescent="0.25">
      <c r="A248" s="14">
        <v>45286</v>
      </c>
      <c r="B248" s="15" t="s">
        <v>256</v>
      </c>
      <c r="C248" s="11">
        <v>20000</v>
      </c>
      <c r="D248" s="15" t="s">
        <v>52</v>
      </c>
      <c r="E248" s="11" t="s">
        <v>249</v>
      </c>
      <c r="F248" s="11">
        <v>1000</v>
      </c>
      <c r="G248" s="15" t="s">
        <v>34</v>
      </c>
      <c r="H248" s="11"/>
      <c r="I248" s="19">
        <f t="shared" si="36"/>
        <v>0</v>
      </c>
      <c r="J248" s="12" t="s">
        <v>324</v>
      </c>
      <c r="K248" s="4"/>
      <c r="L248" s="4">
        <f t="shared" si="31"/>
        <v>20000</v>
      </c>
      <c r="M248" s="4">
        <v>20000</v>
      </c>
      <c r="N248" s="4"/>
      <c r="O248" s="4">
        <f t="shared" si="32"/>
        <v>0</v>
      </c>
      <c r="P248" s="4"/>
      <c r="Q248" s="4"/>
      <c r="R248" s="4">
        <f t="shared" si="33"/>
        <v>0</v>
      </c>
      <c r="S248" s="4"/>
      <c r="T248" s="4"/>
      <c r="U248" s="4">
        <f t="shared" si="34"/>
        <v>0</v>
      </c>
      <c r="V248" s="4"/>
      <c r="W248" s="4"/>
      <c r="X248" s="4">
        <f t="shared" si="35"/>
        <v>0</v>
      </c>
      <c r="Y248" s="4"/>
      <c r="Z248" s="4"/>
      <c r="AA248" s="4">
        <f>C248+I248-L248-O248-U248-X248</f>
        <v>0</v>
      </c>
      <c r="AB248" s="7">
        <v>45302</v>
      </c>
    </row>
    <row r="249" spans="1:28" ht="15.75" x14ac:dyDescent="0.25">
      <c r="A249" s="14">
        <v>45286</v>
      </c>
      <c r="B249" s="15" t="s">
        <v>205</v>
      </c>
      <c r="C249" s="11">
        <v>1001250</v>
      </c>
      <c r="D249" s="15" t="s">
        <v>46</v>
      </c>
      <c r="E249" s="11" t="s">
        <v>154</v>
      </c>
      <c r="F249" s="11">
        <v>750</v>
      </c>
      <c r="G249" s="15" t="s">
        <v>34</v>
      </c>
      <c r="H249" s="11"/>
      <c r="I249" s="19">
        <f t="shared" si="36"/>
        <v>0</v>
      </c>
      <c r="J249" s="12" t="s">
        <v>312</v>
      </c>
      <c r="K249" s="4" t="s">
        <v>257</v>
      </c>
      <c r="L249" s="4">
        <f t="shared" si="31"/>
        <v>0</v>
      </c>
      <c r="M249" s="4"/>
      <c r="N249" s="4"/>
      <c r="O249" s="4">
        <f t="shared" si="32"/>
        <v>1001250</v>
      </c>
      <c r="P249" s="155">
        <v>1001250</v>
      </c>
      <c r="Q249" s="4"/>
      <c r="R249" s="4">
        <f t="shared" si="33"/>
        <v>0</v>
      </c>
      <c r="S249" s="4"/>
      <c r="T249" s="4"/>
      <c r="U249" s="4">
        <f t="shared" si="34"/>
        <v>0</v>
      </c>
      <c r="V249" s="4"/>
      <c r="W249" s="4"/>
      <c r="X249" s="4">
        <f t="shared" si="35"/>
        <v>0</v>
      </c>
      <c r="Y249" s="4"/>
      <c r="Z249" s="4"/>
      <c r="AA249" s="4">
        <f>C249+I249-L249-O249-U249-X249</f>
        <v>0</v>
      </c>
      <c r="AB249" s="7">
        <v>45302</v>
      </c>
    </row>
    <row r="250" spans="1:28" ht="15.75" x14ac:dyDescent="0.25">
      <c r="A250" s="14">
        <v>45286</v>
      </c>
      <c r="B250" s="15" t="s">
        <v>231</v>
      </c>
      <c r="C250" s="11">
        <v>2265400</v>
      </c>
      <c r="D250" s="15" t="s">
        <v>46</v>
      </c>
      <c r="E250" s="11" t="s">
        <v>81</v>
      </c>
      <c r="F250" s="11">
        <v>48.2</v>
      </c>
      <c r="G250" s="15" t="s">
        <v>39</v>
      </c>
      <c r="H250" s="11"/>
      <c r="I250" s="19">
        <f t="shared" si="36"/>
        <v>0</v>
      </c>
      <c r="J250" s="17" t="s">
        <v>312</v>
      </c>
      <c r="K250" s="4" t="s">
        <v>419</v>
      </c>
      <c r="L250" s="4">
        <f t="shared" si="31"/>
        <v>0</v>
      </c>
      <c r="M250" s="4"/>
      <c r="N250" s="4"/>
      <c r="O250" s="4">
        <f t="shared" si="32"/>
        <v>2265400</v>
      </c>
      <c r="P250" s="4"/>
      <c r="Q250" s="4">
        <v>2265400</v>
      </c>
      <c r="R250" s="4">
        <f t="shared" si="33"/>
        <v>0</v>
      </c>
      <c r="S250" s="4"/>
      <c r="T250" s="4"/>
      <c r="U250" s="4">
        <f t="shared" si="34"/>
        <v>0</v>
      </c>
      <c r="V250" s="4"/>
      <c r="W250" s="4"/>
      <c r="X250" s="4">
        <f t="shared" si="35"/>
        <v>0</v>
      </c>
      <c r="Y250" s="4"/>
      <c r="Z250" s="4"/>
      <c r="AA250" s="4">
        <f>C250+I250-L250-O250-U250-X250</f>
        <v>0</v>
      </c>
      <c r="AB250" s="7">
        <v>45302</v>
      </c>
    </row>
    <row r="251" spans="1:28" ht="15.75" x14ac:dyDescent="0.25">
      <c r="A251" s="14">
        <v>45286</v>
      </c>
      <c r="B251" s="15" t="s">
        <v>231</v>
      </c>
      <c r="C251" s="11">
        <v>1179700</v>
      </c>
      <c r="D251" s="15" t="s">
        <v>46</v>
      </c>
      <c r="E251" s="11" t="s">
        <v>120</v>
      </c>
      <c r="F251" s="11">
        <v>25.1</v>
      </c>
      <c r="G251" s="15" t="s">
        <v>39</v>
      </c>
      <c r="H251" s="11"/>
      <c r="I251" s="19">
        <f t="shared" si="36"/>
        <v>0</v>
      </c>
      <c r="J251" s="17" t="s">
        <v>312</v>
      </c>
      <c r="K251" s="4" t="s">
        <v>419</v>
      </c>
      <c r="L251" s="4">
        <f t="shared" si="31"/>
        <v>0</v>
      </c>
      <c r="M251" s="4"/>
      <c r="N251" s="4"/>
      <c r="O251" s="4">
        <f t="shared" si="32"/>
        <v>1179700</v>
      </c>
      <c r="P251" s="4">
        <f>900000+213900</f>
        <v>1113900</v>
      </c>
      <c r="Q251" s="4">
        <v>65800</v>
      </c>
      <c r="R251" s="4">
        <f t="shared" si="33"/>
        <v>0</v>
      </c>
      <c r="S251" s="4"/>
      <c r="T251" s="4"/>
      <c r="U251" s="4">
        <f t="shared" si="34"/>
        <v>0</v>
      </c>
      <c r="V251" s="4"/>
      <c r="W251" s="4"/>
      <c r="X251" s="4">
        <f t="shared" si="35"/>
        <v>0</v>
      </c>
      <c r="Y251" s="4"/>
      <c r="Z251" s="4"/>
      <c r="AA251" s="4">
        <f>C251+I251-L251-O251-U251-X251</f>
        <v>0</v>
      </c>
      <c r="AB251" s="7">
        <v>45308</v>
      </c>
    </row>
    <row r="252" spans="1:28" ht="15.75" x14ac:dyDescent="0.25">
      <c r="A252" s="10">
        <v>45286</v>
      </c>
      <c r="B252" s="15" t="s">
        <v>226</v>
      </c>
      <c r="C252" s="11">
        <v>1360000</v>
      </c>
      <c r="D252" s="15" t="s">
        <v>52</v>
      </c>
      <c r="E252" s="11" t="s">
        <v>210</v>
      </c>
      <c r="F252" s="11">
        <v>8</v>
      </c>
      <c r="G252" s="15" t="s">
        <v>39</v>
      </c>
      <c r="H252" s="11"/>
      <c r="I252" s="19">
        <f t="shared" si="36"/>
        <v>0</v>
      </c>
      <c r="J252" s="12" t="s">
        <v>312</v>
      </c>
      <c r="K252" s="4" t="s">
        <v>258</v>
      </c>
      <c r="L252" s="4">
        <f t="shared" si="31"/>
        <v>0</v>
      </c>
      <c r="M252" s="4"/>
      <c r="N252" s="4"/>
      <c r="O252" s="4">
        <f t="shared" si="32"/>
        <v>1360000</v>
      </c>
      <c r="P252" s="4">
        <v>1360000</v>
      </c>
      <c r="Q252" s="4"/>
      <c r="R252" s="4">
        <f t="shared" si="33"/>
        <v>0</v>
      </c>
      <c r="S252" s="4"/>
      <c r="T252" s="4"/>
      <c r="U252" s="4">
        <f t="shared" si="34"/>
        <v>0</v>
      </c>
      <c r="V252" s="4"/>
      <c r="W252" s="4"/>
      <c r="X252" s="4">
        <f t="shared" si="35"/>
        <v>0</v>
      </c>
      <c r="Y252" s="4"/>
      <c r="Z252" s="4"/>
      <c r="AA252" s="4">
        <f>C252+I252-L252-O252-U252-X252</f>
        <v>0</v>
      </c>
      <c r="AB252" s="7">
        <v>45307</v>
      </c>
    </row>
    <row r="253" spans="1:28" ht="15.75" x14ac:dyDescent="0.25">
      <c r="A253" s="10">
        <v>45286</v>
      </c>
      <c r="B253" s="15" t="s">
        <v>226</v>
      </c>
      <c r="C253" s="15">
        <v>2400000</v>
      </c>
      <c r="D253" s="15" t="s">
        <v>52</v>
      </c>
      <c r="E253" s="11" t="s">
        <v>219</v>
      </c>
      <c r="F253" s="11">
        <v>8</v>
      </c>
      <c r="G253" s="15" t="s">
        <v>39</v>
      </c>
      <c r="H253" s="15"/>
      <c r="I253" s="19">
        <f t="shared" si="36"/>
        <v>0</v>
      </c>
      <c r="J253" s="12" t="s">
        <v>312</v>
      </c>
      <c r="K253" s="4" t="s">
        <v>258</v>
      </c>
      <c r="L253" s="4">
        <f t="shared" si="31"/>
        <v>0</v>
      </c>
      <c r="M253" s="4"/>
      <c r="N253" s="4"/>
      <c r="O253" s="4">
        <f t="shared" si="32"/>
        <v>2400000</v>
      </c>
      <c r="P253" s="4">
        <v>2400000</v>
      </c>
      <c r="Q253" s="4"/>
      <c r="R253" s="4">
        <f t="shared" si="33"/>
        <v>0</v>
      </c>
      <c r="S253" s="4"/>
      <c r="T253" s="4"/>
      <c r="U253" s="4">
        <f t="shared" si="34"/>
        <v>0</v>
      </c>
      <c r="V253" s="4"/>
      <c r="W253" s="4"/>
      <c r="X253" s="4">
        <f t="shared" si="35"/>
        <v>0</v>
      </c>
      <c r="Y253" s="4"/>
      <c r="Z253" s="4"/>
      <c r="AA253" s="4">
        <f>C253+I253-L253-O253-U253-X253</f>
        <v>0</v>
      </c>
      <c r="AB253" s="7">
        <v>45307</v>
      </c>
    </row>
    <row r="254" spans="1:28" ht="15.75" x14ac:dyDescent="0.25">
      <c r="A254" s="10">
        <v>45286</v>
      </c>
      <c r="B254" s="15" t="s">
        <v>226</v>
      </c>
      <c r="C254" s="11">
        <v>2835000</v>
      </c>
      <c r="D254" s="15" t="s">
        <v>52</v>
      </c>
      <c r="E254" s="11" t="s">
        <v>259</v>
      </c>
      <c r="F254" s="11">
        <v>3000</v>
      </c>
      <c r="G254" s="15" t="s">
        <v>34</v>
      </c>
      <c r="H254" s="11"/>
      <c r="I254" s="19">
        <f t="shared" si="36"/>
        <v>0</v>
      </c>
      <c r="J254" s="12" t="s">
        <v>312</v>
      </c>
      <c r="K254" s="4" t="s">
        <v>258</v>
      </c>
      <c r="L254" s="4">
        <f t="shared" si="31"/>
        <v>0</v>
      </c>
      <c r="M254" s="4"/>
      <c r="N254" s="4"/>
      <c r="O254" s="4">
        <f t="shared" si="32"/>
        <v>2835000</v>
      </c>
      <c r="P254" s="4">
        <v>2835000</v>
      </c>
      <c r="Q254" s="4"/>
      <c r="R254" s="4">
        <f t="shared" si="33"/>
        <v>0</v>
      </c>
      <c r="S254" s="4"/>
      <c r="T254" s="4"/>
      <c r="U254" s="4">
        <f t="shared" si="34"/>
        <v>0</v>
      </c>
      <c r="V254" s="4"/>
      <c r="W254" s="4"/>
      <c r="X254" s="4">
        <f t="shared" si="35"/>
        <v>0</v>
      </c>
      <c r="Y254" s="4"/>
      <c r="Z254" s="4"/>
      <c r="AA254" s="4">
        <f>C254+I254-L254-O254-U254-X254</f>
        <v>0</v>
      </c>
      <c r="AB254" s="7">
        <v>45307</v>
      </c>
    </row>
    <row r="255" spans="1:28" ht="15.75" x14ac:dyDescent="0.25">
      <c r="A255" s="10">
        <v>45286</v>
      </c>
      <c r="B255" s="15" t="s">
        <v>226</v>
      </c>
      <c r="C255" s="11">
        <v>1907500</v>
      </c>
      <c r="D255" s="15" t="s">
        <v>52</v>
      </c>
      <c r="E255" s="11" t="s">
        <v>44</v>
      </c>
      <c r="F255" s="11">
        <v>1750</v>
      </c>
      <c r="G255" s="15" t="s">
        <v>34</v>
      </c>
      <c r="H255" s="11"/>
      <c r="I255" s="19">
        <f t="shared" si="36"/>
        <v>0</v>
      </c>
      <c r="J255" s="12" t="s">
        <v>312</v>
      </c>
      <c r="K255" s="4" t="s">
        <v>258</v>
      </c>
      <c r="L255" s="4">
        <f t="shared" si="31"/>
        <v>0</v>
      </c>
      <c r="M255" s="4"/>
      <c r="N255" s="4"/>
      <c r="O255" s="4">
        <f t="shared" si="32"/>
        <v>1907500</v>
      </c>
      <c r="P255" s="4">
        <v>1907500</v>
      </c>
      <c r="Q255" s="4"/>
      <c r="R255" s="4">
        <f t="shared" si="33"/>
        <v>0</v>
      </c>
      <c r="S255" s="4"/>
      <c r="T255" s="4"/>
      <c r="U255" s="4">
        <f t="shared" si="34"/>
        <v>0</v>
      </c>
      <c r="V255" s="4"/>
      <c r="W255" s="4"/>
      <c r="X255" s="4">
        <f t="shared" si="35"/>
        <v>0</v>
      </c>
      <c r="Y255" s="4"/>
      <c r="Z255" s="4"/>
      <c r="AA255" s="4">
        <f>C255+I255-L255-O255-U255-X255</f>
        <v>0</v>
      </c>
      <c r="AB255" s="7">
        <v>45307</v>
      </c>
    </row>
    <row r="256" spans="1:28" ht="15.75" x14ac:dyDescent="0.25">
      <c r="A256" s="10">
        <v>45286</v>
      </c>
      <c r="B256" s="15" t="s">
        <v>205</v>
      </c>
      <c r="C256" s="11">
        <v>2793000</v>
      </c>
      <c r="D256" s="15" t="s">
        <v>52</v>
      </c>
      <c r="E256" s="11" t="s">
        <v>260</v>
      </c>
      <c r="F256" s="11">
        <v>1000</v>
      </c>
      <c r="G256" s="15" t="s">
        <v>34</v>
      </c>
      <c r="H256" s="11"/>
      <c r="I256" s="19">
        <f t="shared" si="36"/>
        <v>0</v>
      </c>
      <c r="J256" s="12" t="s">
        <v>312</v>
      </c>
      <c r="K256" s="4" t="s">
        <v>257</v>
      </c>
      <c r="L256" s="4">
        <f t="shared" si="31"/>
        <v>0</v>
      </c>
      <c r="M256" s="4"/>
      <c r="N256" s="4"/>
      <c r="O256" s="4">
        <f t="shared" si="32"/>
        <v>2793000</v>
      </c>
      <c r="P256" s="155">
        <v>2793000</v>
      </c>
      <c r="Q256" s="4"/>
      <c r="R256" s="4">
        <f t="shared" si="33"/>
        <v>0</v>
      </c>
      <c r="S256" s="4"/>
      <c r="T256" s="4"/>
      <c r="U256" s="4">
        <f t="shared" si="34"/>
        <v>0</v>
      </c>
      <c r="V256" s="4"/>
      <c r="W256" s="4"/>
      <c r="X256" s="4">
        <f t="shared" si="35"/>
        <v>0</v>
      </c>
      <c r="Y256" s="4"/>
      <c r="Z256" s="4"/>
      <c r="AA256" s="4">
        <f>C256+I256-L256-O256-U256-X256</f>
        <v>0</v>
      </c>
      <c r="AB256" s="7">
        <v>45302</v>
      </c>
    </row>
    <row r="257" spans="1:28" ht="15.75" x14ac:dyDescent="0.25">
      <c r="A257" s="10">
        <v>45286</v>
      </c>
      <c r="B257" s="15" t="s">
        <v>205</v>
      </c>
      <c r="C257" s="11">
        <v>765000</v>
      </c>
      <c r="D257" s="15" t="s">
        <v>52</v>
      </c>
      <c r="E257" s="11" t="s">
        <v>60</v>
      </c>
      <c r="F257" s="11">
        <v>500</v>
      </c>
      <c r="G257" s="15" t="s">
        <v>34</v>
      </c>
      <c r="H257" s="11"/>
      <c r="I257" s="19">
        <f t="shared" si="36"/>
        <v>0</v>
      </c>
      <c r="J257" s="12" t="s">
        <v>312</v>
      </c>
      <c r="K257" s="4" t="s">
        <v>257</v>
      </c>
      <c r="L257" s="4">
        <f t="shared" si="31"/>
        <v>0</v>
      </c>
      <c r="M257" s="4"/>
      <c r="N257" s="4"/>
      <c r="O257" s="4">
        <f t="shared" si="32"/>
        <v>765000</v>
      </c>
      <c r="P257" s="155">
        <v>765000</v>
      </c>
      <c r="Q257" s="4"/>
      <c r="R257" s="4">
        <f t="shared" si="33"/>
        <v>0</v>
      </c>
      <c r="S257" s="4"/>
      <c r="T257" s="4"/>
      <c r="U257" s="4">
        <f t="shared" si="34"/>
        <v>0</v>
      </c>
      <c r="V257" s="4"/>
      <c r="W257" s="4"/>
      <c r="X257" s="4">
        <f t="shared" si="35"/>
        <v>0</v>
      </c>
      <c r="Y257" s="4"/>
      <c r="Z257" s="4"/>
      <c r="AA257" s="4">
        <f>C257+I257-L257-O257-U257-X257</f>
        <v>0</v>
      </c>
      <c r="AB257" s="7">
        <v>45302</v>
      </c>
    </row>
    <row r="258" spans="1:28" ht="15.75" x14ac:dyDescent="0.25">
      <c r="A258" s="10">
        <v>45286</v>
      </c>
      <c r="B258" s="11" t="s">
        <v>141</v>
      </c>
      <c r="C258" s="11">
        <v>287500</v>
      </c>
      <c r="D258" s="15" t="s">
        <v>46</v>
      </c>
      <c r="E258" s="11" t="s">
        <v>102</v>
      </c>
      <c r="F258" s="11">
        <v>32.5</v>
      </c>
      <c r="G258" s="11" t="s">
        <v>39</v>
      </c>
      <c r="H258" s="11"/>
      <c r="I258" s="19">
        <f t="shared" si="36"/>
        <v>0</v>
      </c>
      <c r="J258" s="12" t="s">
        <v>324</v>
      </c>
      <c r="K258" s="4"/>
      <c r="L258" s="4">
        <f t="shared" si="31"/>
        <v>287500</v>
      </c>
      <c r="M258" s="4">
        <v>287500</v>
      </c>
      <c r="N258" s="4"/>
      <c r="O258" s="4">
        <f t="shared" si="32"/>
        <v>0</v>
      </c>
      <c r="P258" s="4"/>
      <c r="Q258" s="4"/>
      <c r="R258" s="4">
        <v>0</v>
      </c>
      <c r="S258" s="4">
        <v>0</v>
      </c>
      <c r="T258" s="4"/>
      <c r="U258" s="4">
        <f t="shared" si="34"/>
        <v>0</v>
      </c>
      <c r="V258" s="4"/>
      <c r="W258" s="4"/>
      <c r="X258" s="4">
        <f t="shared" si="35"/>
        <v>0</v>
      </c>
      <c r="Y258" s="4"/>
      <c r="Z258" s="4"/>
      <c r="AA258" s="4">
        <f>C258+I258-L258-O258-U258-X258</f>
        <v>0</v>
      </c>
      <c r="AB258" s="7">
        <v>45303</v>
      </c>
    </row>
    <row r="259" spans="1:28" ht="15.75" x14ac:dyDescent="0.25">
      <c r="A259" s="10">
        <v>45286</v>
      </c>
      <c r="B259" s="11" t="s">
        <v>261</v>
      </c>
      <c r="C259" s="11">
        <v>298000</v>
      </c>
      <c r="D259" s="11" t="s">
        <v>46</v>
      </c>
      <c r="E259" s="11" t="s">
        <v>58</v>
      </c>
      <c r="F259" s="11">
        <v>1000</v>
      </c>
      <c r="G259" s="11" t="s">
        <v>34</v>
      </c>
      <c r="H259" s="11"/>
      <c r="I259" s="19">
        <f t="shared" si="36"/>
        <v>0</v>
      </c>
      <c r="J259" s="6" t="s">
        <v>78</v>
      </c>
      <c r="K259" s="4" t="s">
        <v>262</v>
      </c>
      <c r="L259" s="4">
        <f t="shared" si="31"/>
        <v>0</v>
      </c>
      <c r="M259" s="4"/>
      <c r="N259" s="4"/>
      <c r="O259" s="4">
        <f t="shared" si="32"/>
        <v>0</v>
      </c>
      <c r="P259" s="4"/>
      <c r="Q259" s="4"/>
      <c r="R259" s="4">
        <f t="shared" si="33"/>
        <v>0</v>
      </c>
      <c r="S259" s="4"/>
      <c r="T259" s="4"/>
      <c r="U259" s="4">
        <f t="shared" si="34"/>
        <v>0</v>
      </c>
      <c r="V259" s="4"/>
      <c r="W259" s="4"/>
      <c r="X259" s="4">
        <f t="shared" si="35"/>
        <v>0</v>
      </c>
      <c r="Y259" s="4"/>
      <c r="Z259" s="4"/>
      <c r="AA259" s="4">
        <f>C259+I259-L259-O259-U259-X259</f>
        <v>298000</v>
      </c>
      <c r="AB259" s="7"/>
    </row>
    <row r="260" spans="1:28" ht="15.75" x14ac:dyDescent="0.25">
      <c r="A260" s="10">
        <v>45286</v>
      </c>
      <c r="B260" s="11" t="s">
        <v>147</v>
      </c>
      <c r="C260" s="15">
        <v>4000000</v>
      </c>
      <c r="D260" s="11" t="s">
        <v>52</v>
      </c>
      <c r="E260" s="11" t="s">
        <v>117</v>
      </c>
      <c r="F260" s="15">
        <v>10</v>
      </c>
      <c r="G260" s="11" t="s">
        <v>23</v>
      </c>
      <c r="H260" s="15"/>
      <c r="I260" s="19">
        <f t="shared" si="36"/>
        <v>0</v>
      </c>
      <c r="J260" s="20" t="s">
        <v>28</v>
      </c>
      <c r="K260" s="4" t="s">
        <v>265</v>
      </c>
      <c r="L260" s="4">
        <f t="shared" si="31"/>
        <v>0</v>
      </c>
      <c r="M260" s="4"/>
      <c r="N260" s="4"/>
      <c r="O260" s="4">
        <f t="shared" si="32"/>
        <v>0</v>
      </c>
      <c r="P260" s="4"/>
      <c r="Q260" s="4"/>
      <c r="R260" s="4">
        <f t="shared" si="33"/>
        <v>0</v>
      </c>
      <c r="S260" s="4"/>
      <c r="T260" s="4"/>
      <c r="U260" s="4">
        <f t="shared" si="34"/>
        <v>0</v>
      </c>
      <c r="V260" s="4"/>
      <c r="W260" s="4"/>
      <c r="X260" s="4">
        <f t="shared" si="35"/>
        <v>0</v>
      </c>
      <c r="Y260" s="4"/>
      <c r="Z260" s="4"/>
      <c r="AA260" s="4">
        <f>C260+I260-L260-O260-U260-X260</f>
        <v>4000000</v>
      </c>
      <c r="AB260" s="7"/>
    </row>
    <row r="261" spans="1:28" ht="15.75" x14ac:dyDescent="0.25">
      <c r="A261" s="10">
        <v>45286</v>
      </c>
      <c r="B261" s="11" t="s">
        <v>147</v>
      </c>
      <c r="C261" s="11">
        <v>4000000</v>
      </c>
      <c r="D261" s="11" t="s">
        <v>52</v>
      </c>
      <c r="E261" s="11" t="s">
        <v>56</v>
      </c>
      <c r="F261" s="11">
        <v>10</v>
      </c>
      <c r="G261" s="11" t="s">
        <v>23</v>
      </c>
      <c r="H261" s="11"/>
      <c r="I261" s="19">
        <f t="shared" si="36"/>
        <v>0</v>
      </c>
      <c r="J261" s="9" t="s">
        <v>28</v>
      </c>
      <c r="K261" s="4" t="s">
        <v>265</v>
      </c>
      <c r="L261" s="4">
        <f t="shared" si="31"/>
        <v>0</v>
      </c>
      <c r="M261" s="4"/>
      <c r="N261" s="4"/>
      <c r="O261" s="4">
        <f t="shared" si="32"/>
        <v>0</v>
      </c>
      <c r="P261" s="4"/>
      <c r="Q261" s="4"/>
      <c r="R261" s="4">
        <f t="shared" si="33"/>
        <v>0</v>
      </c>
      <c r="S261" s="4"/>
      <c r="T261" s="4"/>
      <c r="U261" s="4">
        <f t="shared" si="34"/>
        <v>0</v>
      </c>
      <c r="V261" s="4"/>
      <c r="W261" s="4"/>
      <c r="X261" s="4">
        <f t="shared" si="35"/>
        <v>0</v>
      </c>
      <c r="Y261" s="4"/>
      <c r="Z261" s="4"/>
      <c r="AA261" s="4">
        <f>C261+I261-L261-O261-U261-X261</f>
        <v>4000000</v>
      </c>
      <c r="AB261" s="7"/>
    </row>
    <row r="262" spans="1:28" ht="15.75" x14ac:dyDescent="0.25">
      <c r="A262" s="10">
        <v>45286</v>
      </c>
      <c r="B262" s="11" t="s">
        <v>207</v>
      </c>
      <c r="C262" s="11"/>
      <c r="D262" s="11" t="s">
        <v>46</v>
      </c>
      <c r="E262" s="11" t="s">
        <v>67</v>
      </c>
      <c r="F262" s="11">
        <v>150</v>
      </c>
      <c r="G262" s="11" t="s">
        <v>27</v>
      </c>
      <c r="H262" s="11"/>
      <c r="I262" s="19">
        <f t="shared" si="36"/>
        <v>0</v>
      </c>
      <c r="J262" s="48" t="s">
        <v>491</v>
      </c>
      <c r="K262" s="4"/>
      <c r="L262" s="4">
        <f t="shared" si="31"/>
        <v>0</v>
      </c>
      <c r="M262" s="4"/>
      <c r="N262" s="4"/>
      <c r="O262" s="4">
        <f t="shared" si="32"/>
        <v>0</v>
      </c>
      <c r="P262" s="4"/>
      <c r="Q262" s="4"/>
      <c r="R262" s="4">
        <f t="shared" si="33"/>
        <v>0</v>
      </c>
      <c r="S262" s="4"/>
      <c r="T262" s="4"/>
      <c r="U262" s="4">
        <f t="shared" si="34"/>
        <v>0</v>
      </c>
      <c r="V262" s="4"/>
      <c r="W262" s="4"/>
      <c r="X262" s="4">
        <f t="shared" si="35"/>
        <v>0</v>
      </c>
      <c r="Y262" s="4"/>
      <c r="Z262" s="4"/>
      <c r="AA262" s="4">
        <f>C262+I262-L262-O262-U262-X262</f>
        <v>0</v>
      </c>
      <c r="AB262" s="7"/>
    </row>
    <row r="263" spans="1:28" ht="15.75" x14ac:dyDescent="0.25">
      <c r="A263" s="10">
        <v>45286</v>
      </c>
      <c r="B263" s="15" t="s">
        <v>266</v>
      </c>
      <c r="C263" s="11">
        <v>3400000</v>
      </c>
      <c r="D263" s="11" t="s">
        <v>52</v>
      </c>
      <c r="E263" s="11" t="s">
        <v>185</v>
      </c>
      <c r="F263" s="11">
        <v>2000</v>
      </c>
      <c r="G263" s="11" t="s">
        <v>27</v>
      </c>
      <c r="H263" s="11"/>
      <c r="I263" s="19">
        <f t="shared" si="36"/>
        <v>0</v>
      </c>
      <c r="J263" s="12" t="s">
        <v>312</v>
      </c>
      <c r="K263" s="4" t="s">
        <v>267</v>
      </c>
      <c r="L263" s="4">
        <f t="shared" si="31"/>
        <v>0</v>
      </c>
      <c r="M263" s="4"/>
      <c r="N263" s="4"/>
      <c r="O263" s="4">
        <f t="shared" si="32"/>
        <v>3400000</v>
      </c>
      <c r="P263" s="4">
        <v>3400000</v>
      </c>
      <c r="Q263" s="4"/>
      <c r="R263" s="4">
        <f t="shared" si="33"/>
        <v>0</v>
      </c>
      <c r="S263" s="4"/>
      <c r="T263" s="4"/>
      <c r="U263" s="4">
        <f t="shared" si="34"/>
        <v>0</v>
      </c>
      <c r="V263" s="4"/>
      <c r="W263" s="4"/>
      <c r="X263" s="4">
        <f t="shared" si="35"/>
        <v>0</v>
      </c>
      <c r="Y263" s="4"/>
      <c r="Z263" s="4"/>
      <c r="AA263" s="4">
        <f>C263+I263-L263-O263-U263-X263</f>
        <v>0</v>
      </c>
      <c r="AB263" s="7">
        <v>45316</v>
      </c>
    </row>
    <row r="264" spans="1:28" ht="15.75" x14ac:dyDescent="0.25">
      <c r="A264" s="14">
        <v>45287</v>
      </c>
      <c r="B264" s="15" t="s">
        <v>176</v>
      </c>
      <c r="C264" s="11">
        <v>1700000</v>
      </c>
      <c r="D264" s="15" t="s">
        <v>46</v>
      </c>
      <c r="E264" s="11" t="s">
        <v>185</v>
      </c>
      <c r="F264" s="11">
        <v>1000</v>
      </c>
      <c r="G264" s="11" t="s">
        <v>27</v>
      </c>
      <c r="H264" s="11"/>
      <c r="I264" s="19">
        <f t="shared" si="36"/>
        <v>0</v>
      </c>
      <c r="J264" s="12" t="s">
        <v>312</v>
      </c>
      <c r="K264" s="4" t="s">
        <v>268</v>
      </c>
      <c r="L264" s="4">
        <f t="shared" si="31"/>
        <v>0</v>
      </c>
      <c r="M264" s="4"/>
      <c r="N264" s="4"/>
      <c r="O264" s="4">
        <f t="shared" si="32"/>
        <v>1700000</v>
      </c>
      <c r="P264" s="4">
        <v>1700000</v>
      </c>
      <c r="Q264" s="4"/>
      <c r="R264" s="4">
        <f t="shared" si="33"/>
        <v>0</v>
      </c>
      <c r="S264" s="4"/>
      <c r="T264" s="4"/>
      <c r="U264" s="4">
        <f t="shared" si="34"/>
        <v>0</v>
      </c>
      <c r="V264" s="4"/>
      <c r="W264" s="4"/>
      <c r="X264" s="4">
        <f t="shared" si="35"/>
        <v>0</v>
      </c>
      <c r="Y264" s="4"/>
      <c r="Z264" s="4"/>
      <c r="AA264" s="4">
        <f>C264+I264-L264-O264-U264-X264</f>
        <v>0</v>
      </c>
      <c r="AB264" s="7">
        <v>45306</v>
      </c>
    </row>
    <row r="265" spans="1:28" ht="15.75" x14ac:dyDescent="0.25">
      <c r="A265" s="14">
        <v>45287</v>
      </c>
      <c r="B265" s="15" t="s">
        <v>205</v>
      </c>
      <c r="C265" s="11">
        <v>4950000</v>
      </c>
      <c r="D265" s="15" t="s">
        <v>52</v>
      </c>
      <c r="E265" s="11" t="s">
        <v>255</v>
      </c>
      <c r="F265" s="11">
        <v>2250</v>
      </c>
      <c r="G265" s="11" t="s">
        <v>34</v>
      </c>
      <c r="H265" s="11"/>
      <c r="I265" s="19">
        <f t="shared" si="36"/>
        <v>0</v>
      </c>
      <c r="J265" s="12" t="s">
        <v>312</v>
      </c>
      <c r="K265" s="4" t="s">
        <v>269</v>
      </c>
      <c r="L265" s="4">
        <f t="shared" si="31"/>
        <v>0</v>
      </c>
      <c r="M265" s="4"/>
      <c r="N265" s="4"/>
      <c r="O265" s="4">
        <f t="shared" si="32"/>
        <v>4950000</v>
      </c>
      <c r="P265" s="155">
        <v>4950000</v>
      </c>
      <c r="Q265" s="4"/>
      <c r="R265" s="4">
        <f t="shared" si="33"/>
        <v>0</v>
      </c>
      <c r="S265" s="4"/>
      <c r="T265" s="4"/>
      <c r="U265" s="4">
        <f t="shared" si="34"/>
        <v>0</v>
      </c>
      <c r="V265" s="4"/>
      <c r="W265" s="4"/>
      <c r="X265" s="4">
        <f t="shared" si="35"/>
        <v>0</v>
      </c>
      <c r="Y265" s="4"/>
      <c r="Z265" s="4"/>
      <c r="AA265" s="4">
        <f>C265+I265-L265-O265-U265-X265</f>
        <v>0</v>
      </c>
      <c r="AB265" s="7">
        <v>45302</v>
      </c>
    </row>
    <row r="266" spans="1:28" ht="15.75" x14ac:dyDescent="0.25">
      <c r="A266" s="14">
        <v>45287</v>
      </c>
      <c r="B266" s="15" t="s">
        <v>118</v>
      </c>
      <c r="C266" s="15">
        <v>270000</v>
      </c>
      <c r="D266" s="15" t="s">
        <v>46</v>
      </c>
      <c r="E266" s="15" t="s">
        <v>270</v>
      </c>
      <c r="F266" s="15">
        <v>2</v>
      </c>
      <c r="G266" s="15" t="s">
        <v>39</v>
      </c>
      <c r="H266" s="15"/>
      <c r="I266" s="19">
        <f t="shared" si="36"/>
        <v>0</v>
      </c>
      <c r="J266" s="20" t="s">
        <v>28</v>
      </c>
      <c r="K266" s="4" t="s">
        <v>463</v>
      </c>
      <c r="L266" s="4">
        <f t="shared" ref="L266:L303" si="37">M266+N266</f>
        <v>0</v>
      </c>
      <c r="M266" s="4"/>
      <c r="N266" s="4"/>
      <c r="O266" s="4">
        <f t="shared" ref="O266:O303" si="38">P266+Q266</f>
        <v>0</v>
      </c>
      <c r="P266" s="4"/>
      <c r="Q266" s="4"/>
      <c r="R266" s="4">
        <f t="shared" ref="R266:R303" si="39">S266+T266</f>
        <v>0</v>
      </c>
      <c r="S266" s="4"/>
      <c r="T266" s="4"/>
      <c r="U266" s="4">
        <f t="shared" ref="U266:U303" si="40">V266+W266</f>
        <v>0</v>
      </c>
      <c r="V266" s="4"/>
      <c r="W266" s="4"/>
      <c r="X266" s="4">
        <f t="shared" ref="X266:X303" si="41">Y266+Z266</f>
        <v>0</v>
      </c>
      <c r="Y266" s="4"/>
      <c r="Z266" s="4"/>
      <c r="AA266" s="4">
        <f>C266+I266-L266-O266-U266-X266</f>
        <v>270000</v>
      </c>
      <c r="AB266" s="7"/>
    </row>
    <row r="267" spans="1:28" ht="15.75" x14ac:dyDescent="0.25">
      <c r="A267" s="14">
        <v>45287</v>
      </c>
      <c r="B267" s="11" t="s">
        <v>215</v>
      </c>
      <c r="C267" s="11">
        <v>1372000</v>
      </c>
      <c r="D267" s="15" t="s">
        <v>46</v>
      </c>
      <c r="E267" s="11" t="s">
        <v>273</v>
      </c>
      <c r="F267" s="11">
        <v>28</v>
      </c>
      <c r="G267" s="15" t="s">
        <v>39</v>
      </c>
      <c r="H267" s="11"/>
      <c r="I267" s="19">
        <f t="shared" si="36"/>
        <v>0</v>
      </c>
      <c r="J267" s="9" t="s">
        <v>28</v>
      </c>
      <c r="K267" s="4"/>
      <c r="L267" s="4">
        <f t="shared" si="37"/>
        <v>0</v>
      </c>
      <c r="M267" s="4"/>
      <c r="N267" s="4"/>
      <c r="O267" s="4">
        <f t="shared" si="38"/>
        <v>0</v>
      </c>
      <c r="P267" s="4"/>
      <c r="Q267" s="4"/>
      <c r="R267" s="4">
        <f t="shared" si="39"/>
        <v>0</v>
      </c>
      <c r="S267" s="4"/>
      <c r="T267" s="4"/>
      <c r="U267" s="4">
        <f t="shared" si="40"/>
        <v>0</v>
      </c>
      <c r="V267" s="4"/>
      <c r="W267" s="4"/>
      <c r="X267" s="4">
        <f t="shared" si="41"/>
        <v>0</v>
      </c>
      <c r="Y267" s="4"/>
      <c r="Z267" s="4"/>
      <c r="AA267" s="4">
        <f>C267+I267-L267-O267-U267-X267</f>
        <v>1372000</v>
      </c>
      <c r="AB267" s="7"/>
    </row>
    <row r="268" spans="1:28" ht="15.75" x14ac:dyDescent="0.25">
      <c r="A268" s="14">
        <v>45287</v>
      </c>
      <c r="B268" s="11" t="s">
        <v>215</v>
      </c>
      <c r="C268" s="11">
        <v>900000</v>
      </c>
      <c r="D268" s="15" t="s">
        <v>46</v>
      </c>
      <c r="E268" s="11" t="s">
        <v>238</v>
      </c>
      <c r="F268" s="11">
        <v>3</v>
      </c>
      <c r="G268" s="11" t="s">
        <v>39</v>
      </c>
      <c r="H268" s="11"/>
      <c r="I268" s="19">
        <f t="shared" si="36"/>
        <v>0</v>
      </c>
      <c r="J268" s="9" t="s">
        <v>28</v>
      </c>
      <c r="K268" s="4"/>
      <c r="L268" s="4">
        <f t="shared" si="37"/>
        <v>0</v>
      </c>
      <c r="M268" s="4"/>
      <c r="N268" s="4"/>
      <c r="O268" s="4">
        <f t="shared" si="38"/>
        <v>0</v>
      </c>
      <c r="P268" s="4"/>
      <c r="Q268" s="4"/>
      <c r="R268" s="4">
        <f t="shared" si="39"/>
        <v>0</v>
      </c>
      <c r="S268" s="4"/>
      <c r="T268" s="4"/>
      <c r="U268" s="4">
        <f t="shared" si="40"/>
        <v>0</v>
      </c>
      <c r="V268" s="4"/>
      <c r="W268" s="4"/>
      <c r="X268" s="4">
        <f t="shared" si="41"/>
        <v>0</v>
      </c>
      <c r="Y268" s="4"/>
      <c r="Z268" s="4"/>
      <c r="AA268" s="4">
        <f>C268+I268-L268-O268-U268-X268</f>
        <v>900000</v>
      </c>
      <c r="AB268" s="7"/>
    </row>
    <row r="269" spans="1:28" ht="15.75" x14ac:dyDescent="0.25">
      <c r="A269" s="14">
        <v>45287</v>
      </c>
      <c r="B269" s="15" t="s">
        <v>99</v>
      </c>
      <c r="C269" s="11">
        <v>0</v>
      </c>
      <c r="D269" s="11" t="s">
        <v>46</v>
      </c>
      <c r="E269" s="15" t="s">
        <v>104</v>
      </c>
      <c r="F269" s="15">
        <v>55.3</v>
      </c>
      <c r="G269" s="15" t="s">
        <v>39</v>
      </c>
      <c r="H269" s="11"/>
      <c r="I269" s="19">
        <f t="shared" si="36"/>
        <v>0</v>
      </c>
      <c r="J269" s="9" t="s">
        <v>28</v>
      </c>
      <c r="K269" s="4"/>
      <c r="L269" s="4">
        <f t="shared" si="37"/>
        <v>0</v>
      </c>
      <c r="M269" s="4"/>
      <c r="N269" s="4"/>
      <c r="O269" s="4">
        <f t="shared" si="38"/>
        <v>0</v>
      </c>
      <c r="P269" s="4"/>
      <c r="Q269" s="4"/>
      <c r="R269" s="4">
        <f t="shared" si="39"/>
        <v>0</v>
      </c>
      <c r="S269" s="4"/>
      <c r="T269" s="4"/>
      <c r="U269" s="4">
        <f t="shared" si="40"/>
        <v>0</v>
      </c>
      <c r="V269" s="4"/>
      <c r="W269" s="4"/>
      <c r="X269" s="4">
        <f t="shared" si="41"/>
        <v>0</v>
      </c>
      <c r="Y269" s="4"/>
      <c r="Z269" s="4"/>
      <c r="AA269" s="4">
        <f>C269+I269-L269-O269-U269-X269</f>
        <v>0</v>
      </c>
      <c r="AB269" s="7"/>
    </row>
    <row r="270" spans="1:28" ht="15.75" x14ac:dyDescent="0.25">
      <c r="A270" s="14">
        <v>45287</v>
      </c>
      <c r="B270" s="11" t="s">
        <v>203</v>
      </c>
      <c r="C270" s="11">
        <v>656600</v>
      </c>
      <c r="D270" s="15" t="s">
        <v>46</v>
      </c>
      <c r="E270" s="11" t="s">
        <v>115</v>
      </c>
      <c r="F270" s="11">
        <v>13.4</v>
      </c>
      <c r="G270" s="11" t="s">
        <v>39</v>
      </c>
      <c r="H270" s="11"/>
      <c r="I270" s="19">
        <f t="shared" si="36"/>
        <v>0</v>
      </c>
      <c r="J270" s="17" t="s">
        <v>324</v>
      </c>
      <c r="K270" s="4"/>
      <c r="L270" s="4">
        <f t="shared" si="37"/>
        <v>656600</v>
      </c>
      <c r="M270" s="4">
        <v>408100</v>
      </c>
      <c r="N270" s="4">
        <v>248500</v>
      </c>
      <c r="O270" s="4">
        <f t="shared" si="38"/>
        <v>0</v>
      </c>
      <c r="P270" s="4"/>
      <c r="Q270" s="4"/>
      <c r="R270" s="4">
        <f t="shared" si="39"/>
        <v>0</v>
      </c>
      <c r="S270" s="4"/>
      <c r="T270" s="4"/>
      <c r="U270" s="4">
        <f t="shared" si="40"/>
        <v>0</v>
      </c>
      <c r="V270" s="4"/>
      <c r="W270" s="4"/>
      <c r="X270" s="4">
        <f t="shared" si="41"/>
        <v>0</v>
      </c>
      <c r="Y270" s="4"/>
      <c r="Z270" s="4"/>
      <c r="AA270" s="4">
        <f>C270+I270-L270-O270-U270-X270</f>
        <v>0</v>
      </c>
      <c r="AB270" s="7">
        <v>45311</v>
      </c>
    </row>
    <row r="271" spans="1:28" ht="15.75" x14ac:dyDescent="0.25">
      <c r="A271" s="14">
        <v>45287</v>
      </c>
      <c r="B271" s="11" t="s">
        <v>266</v>
      </c>
      <c r="C271" s="11">
        <v>1200000</v>
      </c>
      <c r="D271" s="11" t="s">
        <v>46</v>
      </c>
      <c r="E271" s="11" t="s">
        <v>91</v>
      </c>
      <c r="F271" s="11">
        <v>1</v>
      </c>
      <c r="G271" s="11" t="s">
        <v>92</v>
      </c>
      <c r="H271" s="11"/>
      <c r="I271" s="19">
        <f t="shared" si="36"/>
        <v>0</v>
      </c>
      <c r="J271" s="12" t="s">
        <v>312</v>
      </c>
      <c r="K271" s="4" t="s">
        <v>275</v>
      </c>
      <c r="L271" s="4">
        <f t="shared" si="37"/>
        <v>0</v>
      </c>
      <c r="M271" s="4"/>
      <c r="N271" s="4"/>
      <c r="O271" s="4">
        <f t="shared" si="38"/>
        <v>1200000</v>
      </c>
      <c r="P271" s="4">
        <v>1200000</v>
      </c>
      <c r="Q271" s="4"/>
      <c r="R271" s="4">
        <f t="shared" si="39"/>
        <v>0</v>
      </c>
      <c r="S271" s="4"/>
      <c r="T271" s="4"/>
      <c r="U271" s="4">
        <f t="shared" si="40"/>
        <v>0</v>
      </c>
      <c r="V271" s="4"/>
      <c r="W271" s="4"/>
      <c r="X271" s="4">
        <f t="shared" si="41"/>
        <v>0</v>
      </c>
      <c r="Y271" s="4"/>
      <c r="Z271" s="4"/>
      <c r="AA271" s="4">
        <f>C271+I271-L271-O271-U271-X271</f>
        <v>0</v>
      </c>
      <c r="AB271" s="7">
        <v>45316</v>
      </c>
    </row>
    <row r="272" spans="1:28" ht="15.75" x14ac:dyDescent="0.25">
      <c r="A272" s="10">
        <v>45287</v>
      </c>
      <c r="B272" s="11" t="s">
        <v>226</v>
      </c>
      <c r="C272" s="11">
        <v>510000</v>
      </c>
      <c r="D272" s="11" t="s">
        <v>52</v>
      </c>
      <c r="E272" s="11" t="s">
        <v>276</v>
      </c>
      <c r="F272" s="11">
        <v>500</v>
      </c>
      <c r="G272" s="11" t="s">
        <v>34</v>
      </c>
      <c r="H272" s="11"/>
      <c r="I272" s="4">
        <f t="shared" si="36"/>
        <v>0</v>
      </c>
      <c r="J272" s="12" t="s">
        <v>312</v>
      </c>
      <c r="K272" s="4" t="s">
        <v>277</v>
      </c>
      <c r="L272" s="4">
        <f t="shared" si="37"/>
        <v>0</v>
      </c>
      <c r="M272" s="4"/>
      <c r="N272" s="4"/>
      <c r="O272" s="4">
        <f t="shared" si="38"/>
        <v>510000</v>
      </c>
      <c r="P272" s="4">
        <v>510000</v>
      </c>
      <c r="Q272" s="4"/>
      <c r="R272" s="4">
        <f t="shared" si="39"/>
        <v>0</v>
      </c>
      <c r="S272" s="4"/>
      <c r="T272" s="4"/>
      <c r="U272" s="4">
        <f t="shared" si="40"/>
        <v>0</v>
      </c>
      <c r="V272" s="4"/>
      <c r="W272" s="4"/>
      <c r="X272" s="4">
        <f t="shared" si="41"/>
        <v>0</v>
      </c>
      <c r="Y272" s="4"/>
      <c r="Z272" s="4"/>
      <c r="AA272" s="4">
        <f>C272+I272-L272-O272-U272-X272</f>
        <v>0</v>
      </c>
      <c r="AB272" s="7">
        <v>45307</v>
      </c>
    </row>
    <row r="273" spans="1:28" ht="15.75" x14ac:dyDescent="0.25">
      <c r="A273" s="14">
        <v>45288</v>
      </c>
      <c r="B273" s="11" t="s">
        <v>231</v>
      </c>
      <c r="C273" s="11">
        <v>3497000</v>
      </c>
      <c r="D273" s="15" t="s">
        <v>46</v>
      </c>
      <c r="E273" s="11" t="s">
        <v>133</v>
      </c>
      <c r="F273" s="11">
        <v>1000</v>
      </c>
      <c r="G273" s="15" t="s">
        <v>34</v>
      </c>
      <c r="H273" s="11"/>
      <c r="I273" s="19">
        <f t="shared" si="36"/>
        <v>0</v>
      </c>
      <c r="J273" s="17" t="s">
        <v>312</v>
      </c>
      <c r="K273" s="4" t="s">
        <v>509</v>
      </c>
      <c r="L273" s="4">
        <f t="shared" si="37"/>
        <v>0</v>
      </c>
      <c r="M273" s="4"/>
      <c r="N273" s="4"/>
      <c r="O273" s="4">
        <f t="shared" si="38"/>
        <v>3497000</v>
      </c>
      <c r="P273" s="4">
        <v>3497000</v>
      </c>
      <c r="Q273" s="4"/>
      <c r="R273" s="4">
        <f t="shared" si="39"/>
        <v>0</v>
      </c>
      <c r="S273" s="4"/>
      <c r="T273" s="4"/>
      <c r="U273" s="4">
        <f t="shared" si="40"/>
        <v>0</v>
      </c>
      <c r="V273" s="4"/>
      <c r="W273" s="4"/>
      <c r="X273" s="4">
        <f t="shared" si="41"/>
        <v>0</v>
      </c>
      <c r="Y273" s="4"/>
      <c r="Z273" s="4"/>
      <c r="AA273" s="4">
        <f>C273+I273-L273-O273-U273-X273</f>
        <v>0</v>
      </c>
      <c r="AB273" s="7">
        <v>45308</v>
      </c>
    </row>
    <row r="274" spans="1:28" ht="15.75" x14ac:dyDescent="0.25">
      <c r="A274" s="14">
        <v>45288</v>
      </c>
      <c r="B274" s="11" t="s">
        <v>231</v>
      </c>
      <c r="C274" s="11">
        <v>615000</v>
      </c>
      <c r="D274" s="15" t="s">
        <v>46</v>
      </c>
      <c r="E274" s="11" t="s">
        <v>87</v>
      </c>
      <c r="F274" s="11">
        <v>500</v>
      </c>
      <c r="G274" s="15" t="s">
        <v>34</v>
      </c>
      <c r="H274" s="11"/>
      <c r="I274" s="19">
        <f t="shared" si="36"/>
        <v>0</v>
      </c>
      <c r="J274" s="17" t="s">
        <v>312</v>
      </c>
      <c r="K274" s="4" t="s">
        <v>509</v>
      </c>
      <c r="L274" s="4">
        <f t="shared" si="37"/>
        <v>0</v>
      </c>
      <c r="M274" s="4"/>
      <c r="N274" s="4"/>
      <c r="O274" s="4">
        <f t="shared" si="38"/>
        <v>615000</v>
      </c>
      <c r="P274" s="4">
        <v>615000</v>
      </c>
      <c r="Q274" s="4"/>
      <c r="R274" s="4">
        <f t="shared" si="39"/>
        <v>0</v>
      </c>
      <c r="S274" s="4"/>
      <c r="T274" s="4"/>
      <c r="U274" s="4">
        <f t="shared" si="40"/>
        <v>0</v>
      </c>
      <c r="V274" s="4"/>
      <c r="W274" s="4"/>
      <c r="X274" s="4">
        <f t="shared" si="41"/>
        <v>0</v>
      </c>
      <c r="Y274" s="4"/>
      <c r="Z274" s="4"/>
      <c r="AA274" s="4">
        <f>C274+I274-L274-O274-U274-X274</f>
        <v>0</v>
      </c>
      <c r="AB274" s="7">
        <v>45308</v>
      </c>
    </row>
    <row r="275" spans="1:28" ht="15.75" x14ac:dyDescent="0.25">
      <c r="A275" s="14">
        <v>45288</v>
      </c>
      <c r="B275" s="11" t="s">
        <v>248</v>
      </c>
      <c r="C275" s="11">
        <v>13200000</v>
      </c>
      <c r="D275" s="15" t="s">
        <v>46</v>
      </c>
      <c r="E275" s="11" t="s">
        <v>249</v>
      </c>
      <c r="F275" s="11">
        <v>3000</v>
      </c>
      <c r="G275" s="15" t="s">
        <v>34</v>
      </c>
      <c r="H275" s="11"/>
      <c r="I275" s="19">
        <f t="shared" si="36"/>
        <v>0</v>
      </c>
      <c r="J275" s="9" t="s">
        <v>28</v>
      </c>
      <c r="K275" s="4" t="s">
        <v>685</v>
      </c>
      <c r="L275" s="4">
        <f t="shared" si="37"/>
        <v>0</v>
      </c>
      <c r="M275" s="4"/>
      <c r="N275" s="4"/>
      <c r="O275" s="4">
        <f t="shared" si="38"/>
        <v>0</v>
      </c>
      <c r="P275" s="4"/>
      <c r="Q275" s="4"/>
      <c r="R275" s="4">
        <f t="shared" si="39"/>
        <v>0</v>
      </c>
      <c r="S275" s="4"/>
      <c r="T275" s="4"/>
      <c r="U275" s="4">
        <f t="shared" si="40"/>
        <v>0</v>
      </c>
      <c r="V275" s="4"/>
      <c r="W275" s="4"/>
      <c r="X275" s="4">
        <f t="shared" si="41"/>
        <v>0</v>
      </c>
      <c r="Y275" s="4"/>
      <c r="Z275" s="4"/>
      <c r="AA275" s="4">
        <f>C275+I275-L275-O275-U275-X275</f>
        <v>13200000</v>
      </c>
      <c r="AB275" s="7"/>
    </row>
    <row r="276" spans="1:28" ht="15.75" x14ac:dyDescent="0.25">
      <c r="A276" s="14">
        <v>45288</v>
      </c>
      <c r="B276" s="11" t="s">
        <v>99</v>
      </c>
      <c r="C276" s="11">
        <v>0</v>
      </c>
      <c r="D276" s="11"/>
      <c r="E276" s="11" t="s">
        <v>101</v>
      </c>
      <c r="F276" s="11">
        <v>64.8</v>
      </c>
      <c r="G276" s="11" t="s">
        <v>39</v>
      </c>
      <c r="H276" s="11"/>
      <c r="I276" s="19">
        <f t="shared" si="36"/>
        <v>0</v>
      </c>
      <c r="J276" s="9" t="s">
        <v>28</v>
      </c>
      <c r="K276" s="4"/>
      <c r="L276" s="4">
        <f t="shared" si="37"/>
        <v>0</v>
      </c>
      <c r="M276" s="4"/>
      <c r="N276" s="4"/>
      <c r="O276" s="4">
        <f t="shared" si="38"/>
        <v>0</v>
      </c>
      <c r="P276" s="4"/>
      <c r="Q276" s="4"/>
      <c r="R276" s="4">
        <f t="shared" si="39"/>
        <v>0</v>
      </c>
      <c r="S276" s="4"/>
      <c r="T276" s="4"/>
      <c r="U276" s="4">
        <f t="shared" si="40"/>
        <v>0</v>
      </c>
      <c r="V276" s="4"/>
      <c r="W276" s="4"/>
      <c r="X276" s="4">
        <f t="shared" si="41"/>
        <v>0</v>
      </c>
      <c r="Y276" s="4"/>
      <c r="Z276" s="4"/>
      <c r="AA276" s="4">
        <f>C276+I276-L276-O276-U276-X276</f>
        <v>0</v>
      </c>
      <c r="AB276" s="7"/>
    </row>
    <row r="277" spans="1:28" ht="15.75" x14ac:dyDescent="0.25">
      <c r="A277" s="14">
        <v>45288</v>
      </c>
      <c r="B277" s="11" t="s">
        <v>99</v>
      </c>
      <c r="C277" s="11">
        <v>0</v>
      </c>
      <c r="D277" s="11"/>
      <c r="E277" s="11" t="s">
        <v>104</v>
      </c>
      <c r="F277" s="11">
        <v>26.3</v>
      </c>
      <c r="G277" s="11" t="s">
        <v>39</v>
      </c>
      <c r="H277" s="11"/>
      <c r="I277" s="19">
        <f t="shared" si="36"/>
        <v>0</v>
      </c>
      <c r="J277" s="9" t="s">
        <v>28</v>
      </c>
      <c r="K277" s="4"/>
      <c r="L277" s="4">
        <f t="shared" si="37"/>
        <v>0</v>
      </c>
      <c r="M277" s="4"/>
      <c r="N277" s="4"/>
      <c r="O277" s="4">
        <f t="shared" si="38"/>
        <v>0</v>
      </c>
      <c r="P277" s="4"/>
      <c r="Q277" s="4"/>
      <c r="R277" s="4">
        <f t="shared" si="39"/>
        <v>0</v>
      </c>
      <c r="S277" s="4"/>
      <c r="T277" s="4"/>
      <c r="U277" s="4">
        <f t="shared" si="40"/>
        <v>0</v>
      </c>
      <c r="V277" s="4"/>
      <c r="W277" s="4"/>
      <c r="X277" s="4">
        <f t="shared" si="41"/>
        <v>0</v>
      </c>
      <c r="Y277" s="4"/>
      <c r="Z277" s="4"/>
      <c r="AA277" s="4">
        <f>C277+I277-L277-O277-U277-X277</f>
        <v>0</v>
      </c>
      <c r="AB277" s="7"/>
    </row>
    <row r="278" spans="1:28" ht="15.75" x14ac:dyDescent="0.25">
      <c r="A278" s="14">
        <v>45288</v>
      </c>
      <c r="B278" s="15" t="s">
        <v>280</v>
      </c>
      <c r="C278" s="11">
        <v>8310000</v>
      </c>
      <c r="D278" s="15" t="s">
        <v>46</v>
      </c>
      <c r="E278" s="11" t="s">
        <v>108</v>
      </c>
      <c r="F278" s="11">
        <v>4600</v>
      </c>
      <c r="G278" s="11" t="s">
        <v>34</v>
      </c>
      <c r="H278" s="11"/>
      <c r="I278" s="19">
        <f t="shared" si="36"/>
        <v>0</v>
      </c>
      <c r="J278" s="12" t="s">
        <v>324</v>
      </c>
      <c r="K278" s="4"/>
      <c r="L278" s="4">
        <f t="shared" si="37"/>
        <v>0</v>
      </c>
      <c r="M278" s="4"/>
      <c r="N278" s="4"/>
      <c r="O278" s="4">
        <f t="shared" si="38"/>
        <v>0</v>
      </c>
      <c r="P278" s="4"/>
      <c r="Q278" s="4"/>
      <c r="R278" s="4">
        <f t="shared" si="39"/>
        <v>0</v>
      </c>
      <c r="S278" s="4"/>
      <c r="T278" s="4"/>
      <c r="U278" s="4">
        <f t="shared" si="40"/>
        <v>8310000</v>
      </c>
      <c r="V278" s="4">
        <v>4100000</v>
      </c>
      <c r="W278" s="4">
        <v>4210000</v>
      </c>
      <c r="X278" s="4">
        <f t="shared" si="41"/>
        <v>0</v>
      </c>
      <c r="Y278" s="4"/>
      <c r="Z278" s="4"/>
      <c r="AA278" s="4">
        <f>C278+I278-L278-O278-U278-X278</f>
        <v>0</v>
      </c>
      <c r="AB278" s="7">
        <v>45303</v>
      </c>
    </row>
    <row r="279" spans="1:28" ht="15.75" x14ac:dyDescent="0.25">
      <c r="A279" s="14">
        <v>45288</v>
      </c>
      <c r="B279" s="15" t="s">
        <v>281</v>
      </c>
      <c r="C279" s="15">
        <v>360000</v>
      </c>
      <c r="D279" s="15" t="s">
        <v>46</v>
      </c>
      <c r="E279" s="15" t="s">
        <v>129</v>
      </c>
      <c r="F279" s="15">
        <v>12</v>
      </c>
      <c r="G279" s="15" t="s">
        <v>77</v>
      </c>
      <c r="H279" s="15"/>
      <c r="I279" s="19">
        <f t="shared" si="36"/>
        <v>0</v>
      </c>
      <c r="J279" s="31" t="s">
        <v>312</v>
      </c>
      <c r="K279" s="4" t="s">
        <v>282</v>
      </c>
      <c r="L279" s="4">
        <f t="shared" si="37"/>
        <v>0</v>
      </c>
      <c r="M279" s="4"/>
      <c r="N279" s="4"/>
      <c r="O279" s="4">
        <f t="shared" si="38"/>
        <v>360000</v>
      </c>
      <c r="P279" s="4">
        <v>360000</v>
      </c>
      <c r="Q279" s="4"/>
      <c r="R279" s="4">
        <f t="shared" si="39"/>
        <v>0</v>
      </c>
      <c r="S279" s="4"/>
      <c r="T279" s="4"/>
      <c r="U279" s="4">
        <f t="shared" si="40"/>
        <v>0</v>
      </c>
      <c r="V279" s="4"/>
      <c r="W279" s="4"/>
      <c r="X279" s="4">
        <f t="shared" si="41"/>
        <v>0</v>
      </c>
      <c r="Y279" s="4"/>
      <c r="Z279" s="4"/>
      <c r="AA279" s="4">
        <f>C279+I279-L279-O279-U279-X279</f>
        <v>0</v>
      </c>
      <c r="AB279" s="7">
        <v>45297</v>
      </c>
    </row>
    <row r="280" spans="1:28" ht="15.75" x14ac:dyDescent="0.25">
      <c r="A280" s="14">
        <v>45288</v>
      </c>
      <c r="B280" s="15" t="s">
        <v>98</v>
      </c>
      <c r="C280" s="11">
        <v>1728000</v>
      </c>
      <c r="D280" s="15" t="s">
        <v>52</v>
      </c>
      <c r="E280" s="11" t="s">
        <v>124</v>
      </c>
      <c r="F280" s="11">
        <v>1.44</v>
      </c>
      <c r="G280" s="15" t="s">
        <v>283</v>
      </c>
      <c r="H280" s="11"/>
      <c r="I280" s="19">
        <f t="shared" si="36"/>
        <v>0</v>
      </c>
      <c r="J280" s="12" t="s">
        <v>324</v>
      </c>
      <c r="K280" s="4"/>
      <c r="L280" s="4">
        <f t="shared" si="37"/>
        <v>0</v>
      </c>
      <c r="M280" s="4"/>
      <c r="N280" s="4"/>
      <c r="O280" s="4">
        <f t="shared" si="38"/>
        <v>0</v>
      </c>
      <c r="P280" s="4"/>
      <c r="Q280" s="4"/>
      <c r="R280" s="4">
        <f t="shared" si="39"/>
        <v>0</v>
      </c>
      <c r="S280" s="4"/>
      <c r="T280" s="4"/>
      <c r="U280" s="4">
        <f t="shared" si="40"/>
        <v>1728000</v>
      </c>
      <c r="V280" s="4">
        <v>1728000</v>
      </c>
      <c r="W280" s="4"/>
      <c r="X280" s="4">
        <f t="shared" si="41"/>
        <v>0</v>
      </c>
      <c r="Y280" s="4"/>
      <c r="Z280" s="4"/>
      <c r="AA280" s="4">
        <f>C280+I280-L280-O280-U280-X280</f>
        <v>0</v>
      </c>
      <c r="AB280" s="7">
        <v>45302</v>
      </c>
    </row>
    <row r="281" spans="1:28" ht="15.75" x14ac:dyDescent="0.25">
      <c r="A281" s="14">
        <v>45288</v>
      </c>
      <c r="B281" s="15" t="s">
        <v>98</v>
      </c>
      <c r="C281" s="11">
        <v>95000</v>
      </c>
      <c r="D281" s="15" t="s">
        <v>52</v>
      </c>
      <c r="E281" s="11" t="s">
        <v>227</v>
      </c>
      <c r="F281" s="11">
        <v>1</v>
      </c>
      <c r="G281" s="11" t="s">
        <v>34</v>
      </c>
      <c r="H281" s="11"/>
      <c r="I281" s="19">
        <f t="shared" si="36"/>
        <v>0</v>
      </c>
      <c r="J281" s="12" t="s">
        <v>324</v>
      </c>
      <c r="K281" s="4"/>
      <c r="L281" s="4">
        <f t="shared" si="37"/>
        <v>0</v>
      </c>
      <c r="M281" s="4"/>
      <c r="N281" s="4"/>
      <c r="O281" s="4">
        <f t="shared" si="38"/>
        <v>0</v>
      </c>
      <c r="P281" s="4"/>
      <c r="Q281" s="4"/>
      <c r="R281" s="4">
        <f t="shared" si="39"/>
        <v>0</v>
      </c>
      <c r="S281" s="4"/>
      <c r="T281" s="4"/>
      <c r="U281" s="4">
        <f t="shared" si="40"/>
        <v>95000</v>
      </c>
      <c r="V281" s="4">
        <v>95000</v>
      </c>
      <c r="W281" s="4"/>
      <c r="X281" s="4">
        <f t="shared" si="41"/>
        <v>0</v>
      </c>
      <c r="Y281" s="4"/>
      <c r="Z281" s="4"/>
      <c r="AA281" s="4">
        <f>C281+I281-L281-O281-U281-X281</f>
        <v>0</v>
      </c>
      <c r="AB281" s="7">
        <v>45302</v>
      </c>
    </row>
    <row r="282" spans="1:28" ht="15.75" x14ac:dyDescent="0.25">
      <c r="A282" s="10">
        <v>45288</v>
      </c>
      <c r="B282" s="11" t="s">
        <v>98</v>
      </c>
      <c r="C282" s="11">
        <v>75000</v>
      </c>
      <c r="D282" s="11" t="s">
        <v>52</v>
      </c>
      <c r="E282" s="11" t="s">
        <v>284</v>
      </c>
      <c r="F282" s="11">
        <v>1</v>
      </c>
      <c r="G282" s="11" t="s">
        <v>34</v>
      </c>
      <c r="H282" s="11"/>
      <c r="I282" s="19">
        <f t="shared" si="36"/>
        <v>0</v>
      </c>
      <c r="J282" s="12" t="s">
        <v>324</v>
      </c>
      <c r="K282" s="4"/>
      <c r="L282" s="4">
        <f t="shared" si="37"/>
        <v>0</v>
      </c>
      <c r="M282" s="4"/>
      <c r="N282" s="4"/>
      <c r="O282" s="4">
        <f t="shared" si="38"/>
        <v>0</v>
      </c>
      <c r="P282" s="4"/>
      <c r="Q282" s="4"/>
      <c r="R282" s="4">
        <f t="shared" si="39"/>
        <v>0</v>
      </c>
      <c r="S282" s="4"/>
      <c r="T282" s="4"/>
      <c r="U282" s="4">
        <f t="shared" si="40"/>
        <v>75000</v>
      </c>
      <c r="V282" s="4">
        <v>75000</v>
      </c>
      <c r="W282" s="4"/>
      <c r="X282" s="4">
        <f t="shared" si="41"/>
        <v>0</v>
      </c>
      <c r="Y282" s="4"/>
      <c r="Z282" s="4"/>
      <c r="AA282" s="4">
        <f>C282+I282-L282-O282-U282-X282</f>
        <v>0</v>
      </c>
      <c r="AB282" s="7">
        <v>45302</v>
      </c>
    </row>
    <row r="283" spans="1:28" ht="15.75" x14ac:dyDescent="0.25">
      <c r="A283" s="14">
        <v>45288</v>
      </c>
      <c r="B283" s="11" t="s">
        <v>285</v>
      </c>
      <c r="C283" s="11">
        <v>-3215000</v>
      </c>
      <c r="D283" s="11" t="s">
        <v>46</v>
      </c>
      <c r="E283" s="11" t="s">
        <v>109</v>
      </c>
      <c r="F283" s="11">
        <v>1000</v>
      </c>
      <c r="G283" s="11" t="s">
        <v>34</v>
      </c>
      <c r="H283" s="11"/>
      <c r="I283" s="19">
        <f t="shared" si="36"/>
        <v>0</v>
      </c>
      <c r="J283" s="17" t="s">
        <v>49</v>
      </c>
      <c r="K283" s="4" t="s">
        <v>286</v>
      </c>
      <c r="L283" s="4">
        <f t="shared" si="37"/>
        <v>0</v>
      </c>
      <c r="M283" s="4"/>
      <c r="N283" s="4"/>
      <c r="O283" s="4">
        <f t="shared" si="38"/>
        <v>0</v>
      </c>
      <c r="P283" s="4"/>
      <c r="Q283" s="4"/>
      <c r="R283" s="4">
        <f t="shared" si="39"/>
        <v>0</v>
      </c>
      <c r="S283" s="4"/>
      <c r="T283" s="4"/>
      <c r="U283" s="4">
        <f t="shared" si="40"/>
        <v>0</v>
      </c>
      <c r="V283" s="4"/>
      <c r="W283" s="4"/>
      <c r="X283" s="4">
        <f t="shared" si="41"/>
        <v>0</v>
      </c>
      <c r="Y283" s="4"/>
      <c r="Z283" s="4"/>
      <c r="AA283" s="4">
        <f>C283+I283-L283-O283-U283-X283</f>
        <v>-3215000</v>
      </c>
      <c r="AB283" s="7">
        <v>45287</v>
      </c>
    </row>
    <row r="284" spans="1:28" ht="15.75" x14ac:dyDescent="0.25">
      <c r="A284" s="14">
        <v>45288</v>
      </c>
      <c r="B284" s="11" t="s">
        <v>287</v>
      </c>
      <c r="C284" s="15">
        <v>916500</v>
      </c>
      <c r="D284" s="11" t="s">
        <v>46</v>
      </c>
      <c r="E284" s="15" t="s">
        <v>137</v>
      </c>
      <c r="F284" s="15">
        <v>19.5</v>
      </c>
      <c r="G284" s="11" t="s">
        <v>39</v>
      </c>
      <c r="H284" s="15"/>
      <c r="I284" s="19">
        <f t="shared" si="36"/>
        <v>0</v>
      </c>
      <c r="J284" s="17" t="s">
        <v>312</v>
      </c>
      <c r="K284" s="4" t="s">
        <v>288</v>
      </c>
      <c r="L284" s="4">
        <f t="shared" si="37"/>
        <v>0</v>
      </c>
      <c r="M284" s="4"/>
      <c r="N284" s="4"/>
      <c r="O284" s="4">
        <f t="shared" si="38"/>
        <v>916500</v>
      </c>
      <c r="P284" s="4">
        <v>916500</v>
      </c>
      <c r="Q284" s="4"/>
      <c r="R284" s="4">
        <f t="shared" si="39"/>
        <v>0</v>
      </c>
      <c r="S284" s="4"/>
      <c r="T284" s="4"/>
      <c r="U284" s="4">
        <f t="shared" si="40"/>
        <v>0</v>
      </c>
      <c r="V284" s="4"/>
      <c r="W284" s="4"/>
      <c r="X284" s="4">
        <f t="shared" si="41"/>
        <v>0</v>
      </c>
      <c r="Y284" s="4"/>
      <c r="Z284" s="4"/>
      <c r="AA284" s="4">
        <f>C284+I284-L284-O284-U284-X284</f>
        <v>0</v>
      </c>
      <c r="AB284" s="7">
        <v>45294</v>
      </c>
    </row>
    <row r="285" spans="1:28" ht="15.75" x14ac:dyDescent="0.25">
      <c r="A285" s="14">
        <v>45288</v>
      </c>
      <c r="B285" s="11" t="s">
        <v>205</v>
      </c>
      <c r="C285" s="11">
        <v>900000</v>
      </c>
      <c r="D285" s="11" t="s">
        <v>46</v>
      </c>
      <c r="E285" s="11" t="s">
        <v>42</v>
      </c>
      <c r="F285" s="11">
        <v>200</v>
      </c>
      <c r="G285" s="11" t="s">
        <v>34</v>
      </c>
      <c r="H285" s="11"/>
      <c r="I285" s="19">
        <f t="shared" si="36"/>
        <v>0</v>
      </c>
      <c r="J285" s="12" t="s">
        <v>312</v>
      </c>
      <c r="K285" s="4" t="s">
        <v>289</v>
      </c>
      <c r="L285" s="4">
        <f t="shared" si="37"/>
        <v>0</v>
      </c>
      <c r="M285" s="4"/>
      <c r="N285" s="4"/>
      <c r="O285" s="4">
        <f t="shared" si="38"/>
        <v>900000</v>
      </c>
      <c r="P285" s="155">
        <v>900000</v>
      </c>
      <c r="Q285" s="4"/>
      <c r="R285" s="4">
        <f t="shared" si="39"/>
        <v>0</v>
      </c>
      <c r="S285" s="4"/>
      <c r="T285" s="4"/>
      <c r="U285" s="4">
        <f t="shared" si="40"/>
        <v>0</v>
      </c>
      <c r="V285" s="4"/>
      <c r="W285" s="4"/>
      <c r="X285" s="4">
        <f t="shared" si="41"/>
        <v>0</v>
      </c>
      <c r="Y285" s="4"/>
      <c r="Z285" s="4"/>
      <c r="AA285" s="4">
        <f>C285+I285-L285-O285-U285-X285</f>
        <v>0</v>
      </c>
      <c r="AB285" s="7">
        <v>45302</v>
      </c>
    </row>
    <row r="286" spans="1:28" ht="15.75" x14ac:dyDescent="0.25">
      <c r="A286" s="14">
        <v>45288</v>
      </c>
      <c r="B286" s="11" t="s">
        <v>205</v>
      </c>
      <c r="C286" s="11">
        <v>2200000</v>
      </c>
      <c r="D286" s="11" t="s">
        <v>46</v>
      </c>
      <c r="E286" s="11" t="s">
        <v>255</v>
      </c>
      <c r="F286" s="11">
        <v>1000</v>
      </c>
      <c r="G286" s="11" t="s">
        <v>34</v>
      </c>
      <c r="H286" s="11"/>
      <c r="I286" s="19">
        <f t="shared" si="36"/>
        <v>0</v>
      </c>
      <c r="J286" s="12" t="s">
        <v>312</v>
      </c>
      <c r="K286" s="4" t="s">
        <v>289</v>
      </c>
      <c r="L286" s="4">
        <f t="shared" si="37"/>
        <v>0</v>
      </c>
      <c r="M286" s="4"/>
      <c r="N286" s="4"/>
      <c r="O286" s="4">
        <f t="shared" si="38"/>
        <v>2200000</v>
      </c>
      <c r="P286" s="155">
        <v>2200000</v>
      </c>
      <c r="Q286" s="4"/>
      <c r="R286" s="4">
        <f t="shared" si="39"/>
        <v>0</v>
      </c>
      <c r="S286" s="4"/>
      <c r="T286" s="4"/>
      <c r="U286" s="4">
        <f t="shared" si="40"/>
        <v>0</v>
      </c>
      <c r="V286" s="4"/>
      <c r="W286" s="4"/>
      <c r="X286" s="4">
        <f t="shared" si="41"/>
        <v>0</v>
      </c>
      <c r="Y286" s="4"/>
      <c r="Z286" s="4"/>
      <c r="AA286" s="4">
        <f>C286+I286-L286-O286-U286-X286</f>
        <v>0</v>
      </c>
      <c r="AB286" s="7">
        <v>45302</v>
      </c>
    </row>
    <row r="287" spans="1:28" ht="15.75" x14ac:dyDescent="0.25">
      <c r="A287" s="14">
        <v>45288</v>
      </c>
      <c r="B287" s="11" t="s">
        <v>205</v>
      </c>
      <c r="C287" s="11">
        <v>1942500</v>
      </c>
      <c r="D287" s="11" t="s">
        <v>46</v>
      </c>
      <c r="E287" s="11" t="s">
        <v>50</v>
      </c>
      <c r="F287" s="11">
        <v>500</v>
      </c>
      <c r="G287" s="11" t="s">
        <v>34</v>
      </c>
      <c r="H287" s="11"/>
      <c r="I287" s="19">
        <f t="shared" si="36"/>
        <v>0</v>
      </c>
      <c r="J287" s="12" t="s">
        <v>312</v>
      </c>
      <c r="K287" s="4" t="s">
        <v>289</v>
      </c>
      <c r="L287" s="4">
        <f t="shared" si="37"/>
        <v>0</v>
      </c>
      <c r="M287" s="4"/>
      <c r="N287" s="4"/>
      <c r="O287" s="4">
        <f t="shared" si="38"/>
        <v>1942500</v>
      </c>
      <c r="P287" s="155">
        <v>1942500</v>
      </c>
      <c r="Q287" s="4"/>
      <c r="R287" s="4">
        <f t="shared" si="39"/>
        <v>0</v>
      </c>
      <c r="S287" s="4"/>
      <c r="T287" s="4"/>
      <c r="U287" s="4">
        <f t="shared" si="40"/>
        <v>0</v>
      </c>
      <c r="V287" s="4"/>
      <c r="W287" s="4"/>
      <c r="X287" s="4">
        <f t="shared" si="41"/>
        <v>0</v>
      </c>
      <c r="Y287" s="4"/>
      <c r="Z287" s="4"/>
      <c r="AA287" s="4">
        <f>C287+I287-L287-O287-U287-X287</f>
        <v>0</v>
      </c>
      <c r="AB287" s="7">
        <v>45302</v>
      </c>
    </row>
    <row r="288" spans="1:28" ht="15.75" x14ac:dyDescent="0.25">
      <c r="A288" s="14">
        <v>45288</v>
      </c>
      <c r="B288" s="11" t="s">
        <v>203</v>
      </c>
      <c r="C288" s="11">
        <v>935900</v>
      </c>
      <c r="D288" s="11" t="s">
        <v>46</v>
      </c>
      <c r="E288" s="11" t="s">
        <v>137</v>
      </c>
      <c r="F288" s="11">
        <v>19.100000000000001</v>
      </c>
      <c r="G288" s="11" t="s">
        <v>39</v>
      </c>
      <c r="H288" s="11"/>
      <c r="I288" s="19">
        <f t="shared" si="36"/>
        <v>0</v>
      </c>
      <c r="J288" s="17" t="s">
        <v>324</v>
      </c>
      <c r="K288" s="4"/>
      <c r="L288" s="4">
        <f t="shared" si="37"/>
        <v>935900</v>
      </c>
      <c r="M288" s="4"/>
      <c r="N288" s="4">
        <v>935900</v>
      </c>
      <c r="O288" s="4">
        <f t="shared" si="38"/>
        <v>0</v>
      </c>
      <c r="P288" s="4"/>
      <c r="Q288" s="4"/>
      <c r="R288" s="4">
        <f t="shared" si="39"/>
        <v>0</v>
      </c>
      <c r="S288" s="4"/>
      <c r="T288" s="4"/>
      <c r="U288" s="4">
        <f t="shared" si="40"/>
        <v>0</v>
      </c>
      <c r="V288" s="4"/>
      <c r="W288" s="4"/>
      <c r="X288" s="4">
        <f t="shared" si="41"/>
        <v>0</v>
      </c>
      <c r="Y288" s="4"/>
      <c r="Z288" s="4"/>
      <c r="AA288" s="4">
        <f>C288+I288-L288-O288-U288-X288</f>
        <v>0</v>
      </c>
      <c r="AB288" s="7">
        <v>45311</v>
      </c>
    </row>
    <row r="289" spans="1:28" ht="15.75" x14ac:dyDescent="0.25">
      <c r="A289" s="14">
        <v>45288</v>
      </c>
      <c r="B289" s="11" t="s">
        <v>203</v>
      </c>
      <c r="C289" s="11">
        <v>382500</v>
      </c>
      <c r="D289" s="11" t="s">
        <v>46</v>
      </c>
      <c r="E289" s="11" t="s">
        <v>60</v>
      </c>
      <c r="F289" s="11">
        <v>250</v>
      </c>
      <c r="G289" s="11" t="s">
        <v>34</v>
      </c>
      <c r="H289" s="11"/>
      <c r="I289" s="19">
        <f t="shared" si="36"/>
        <v>0</v>
      </c>
      <c r="J289" s="17" t="s">
        <v>324</v>
      </c>
      <c r="K289" s="4"/>
      <c r="L289" s="4">
        <f t="shared" si="37"/>
        <v>382500</v>
      </c>
      <c r="M289" s="4"/>
      <c r="N289" s="4">
        <v>382500</v>
      </c>
      <c r="O289" s="4">
        <f t="shared" si="38"/>
        <v>0</v>
      </c>
      <c r="P289" s="4"/>
      <c r="Q289" s="4"/>
      <c r="R289" s="4">
        <f t="shared" si="39"/>
        <v>0</v>
      </c>
      <c r="S289" s="4"/>
      <c r="T289" s="4"/>
      <c r="U289" s="4">
        <f t="shared" si="40"/>
        <v>0</v>
      </c>
      <c r="V289" s="4"/>
      <c r="W289" s="4"/>
      <c r="X289" s="4">
        <f t="shared" si="41"/>
        <v>0</v>
      </c>
      <c r="Y289" s="4"/>
      <c r="Z289" s="4"/>
      <c r="AA289" s="4">
        <f>C289+I289-L289-O289-U289-X289</f>
        <v>0</v>
      </c>
      <c r="AB289" s="7">
        <v>45311</v>
      </c>
    </row>
    <row r="290" spans="1:28" ht="15.75" x14ac:dyDescent="0.25">
      <c r="A290" s="14">
        <v>45288</v>
      </c>
      <c r="B290" s="11" t="s">
        <v>96</v>
      </c>
      <c r="C290" s="15">
        <v>1575000</v>
      </c>
      <c r="D290" s="11" t="s">
        <v>46</v>
      </c>
      <c r="E290" s="15" t="s">
        <v>290</v>
      </c>
      <c r="F290" s="15">
        <v>500</v>
      </c>
      <c r="G290" s="15" t="s">
        <v>34</v>
      </c>
      <c r="H290" s="15"/>
      <c r="I290" s="19">
        <f t="shared" si="36"/>
        <v>0</v>
      </c>
      <c r="J290" s="9" t="s">
        <v>28</v>
      </c>
      <c r="K290" s="4"/>
      <c r="L290" s="4">
        <f t="shared" si="37"/>
        <v>0</v>
      </c>
      <c r="M290" s="4"/>
      <c r="N290" s="4"/>
      <c r="O290" s="4">
        <f t="shared" si="38"/>
        <v>0</v>
      </c>
      <c r="P290" s="4"/>
      <c r="Q290" s="4"/>
      <c r="R290" s="4">
        <f t="shared" si="39"/>
        <v>0</v>
      </c>
      <c r="S290" s="4"/>
      <c r="T290" s="4"/>
      <c r="U290" s="4">
        <f t="shared" si="40"/>
        <v>0</v>
      </c>
      <c r="V290" s="4"/>
      <c r="W290" s="4"/>
      <c r="X290" s="4">
        <f t="shared" si="41"/>
        <v>0</v>
      </c>
      <c r="Y290" s="4"/>
      <c r="Z290" s="4"/>
      <c r="AA290" s="4">
        <f>C290+I290-L290-O290-U290-X290</f>
        <v>1575000</v>
      </c>
      <c r="AB290" s="7"/>
    </row>
    <row r="291" spans="1:28" ht="15.75" x14ac:dyDescent="0.25">
      <c r="A291" s="14">
        <v>45288</v>
      </c>
      <c r="B291" s="11" t="s">
        <v>215</v>
      </c>
      <c r="C291" s="11">
        <v>650000</v>
      </c>
      <c r="D291" s="11" t="s">
        <v>46</v>
      </c>
      <c r="E291" s="15" t="s">
        <v>127</v>
      </c>
      <c r="F291" s="11">
        <v>10</v>
      </c>
      <c r="G291" s="11" t="s">
        <v>39</v>
      </c>
      <c r="H291" s="11"/>
      <c r="I291" s="19">
        <f t="shared" si="36"/>
        <v>0</v>
      </c>
      <c r="J291" s="9" t="s">
        <v>28</v>
      </c>
      <c r="K291" s="4"/>
      <c r="L291" s="4">
        <f t="shared" si="37"/>
        <v>0</v>
      </c>
      <c r="M291" s="4"/>
      <c r="N291" s="4"/>
      <c r="O291" s="4">
        <f t="shared" si="38"/>
        <v>0</v>
      </c>
      <c r="P291" s="4"/>
      <c r="Q291" s="4"/>
      <c r="R291" s="4">
        <f t="shared" si="39"/>
        <v>0</v>
      </c>
      <c r="S291" s="4"/>
      <c r="T291" s="4"/>
      <c r="U291" s="4">
        <f t="shared" si="40"/>
        <v>0</v>
      </c>
      <c r="V291" s="4"/>
      <c r="W291" s="4"/>
      <c r="X291" s="4">
        <f t="shared" si="41"/>
        <v>0</v>
      </c>
      <c r="Y291" s="4"/>
      <c r="Z291" s="4"/>
      <c r="AA291" s="4">
        <f>C291+I291-L291-O291-U291-X291</f>
        <v>650000</v>
      </c>
      <c r="AB291" s="7"/>
    </row>
    <row r="292" spans="1:28" ht="15.75" x14ac:dyDescent="0.25">
      <c r="A292" s="10">
        <v>45288</v>
      </c>
      <c r="B292" s="11" t="s">
        <v>291</v>
      </c>
      <c r="C292" s="11">
        <v>637000</v>
      </c>
      <c r="D292" s="11" t="s">
        <v>52</v>
      </c>
      <c r="E292" s="11" t="s">
        <v>225</v>
      </c>
      <c r="F292" s="11">
        <v>200</v>
      </c>
      <c r="G292" s="11" t="s">
        <v>34</v>
      </c>
      <c r="H292" s="11"/>
      <c r="I292" s="19">
        <f t="shared" si="36"/>
        <v>0</v>
      </c>
      <c r="J292" s="12" t="s">
        <v>312</v>
      </c>
      <c r="K292" s="4" t="s">
        <v>292</v>
      </c>
      <c r="L292" s="4">
        <f t="shared" si="37"/>
        <v>0</v>
      </c>
      <c r="M292" s="4"/>
      <c r="N292" s="4"/>
      <c r="O292" s="4">
        <f t="shared" si="38"/>
        <v>637000</v>
      </c>
      <c r="P292" s="4">
        <v>637000</v>
      </c>
      <c r="Q292" s="4"/>
      <c r="R292" s="4">
        <f t="shared" si="39"/>
        <v>0</v>
      </c>
      <c r="S292" s="4"/>
      <c r="T292" s="4"/>
      <c r="U292" s="4">
        <f t="shared" si="40"/>
        <v>0</v>
      </c>
      <c r="V292" s="4"/>
      <c r="W292" s="4"/>
      <c r="X292" s="4">
        <f t="shared" si="41"/>
        <v>0</v>
      </c>
      <c r="Y292" s="4"/>
      <c r="Z292" s="4"/>
      <c r="AA292" s="4">
        <f>C292+I292-L292-O292-U292-X292</f>
        <v>0</v>
      </c>
      <c r="AB292" s="7">
        <v>45295</v>
      </c>
    </row>
    <row r="293" spans="1:28" ht="15.75" x14ac:dyDescent="0.25">
      <c r="A293" s="14">
        <v>45288</v>
      </c>
      <c r="B293" s="11" t="s">
        <v>99</v>
      </c>
      <c r="C293" s="11">
        <v>0</v>
      </c>
      <c r="D293" s="11"/>
      <c r="E293" s="11" t="s">
        <v>101</v>
      </c>
      <c r="F293" s="11">
        <v>94.6</v>
      </c>
      <c r="G293" s="11" t="s">
        <v>39</v>
      </c>
      <c r="H293" s="11"/>
      <c r="I293" s="19">
        <f t="shared" si="36"/>
        <v>0</v>
      </c>
      <c r="J293" s="9" t="s">
        <v>28</v>
      </c>
      <c r="K293" s="4"/>
      <c r="L293" s="4">
        <f t="shared" si="37"/>
        <v>0</v>
      </c>
      <c r="M293" s="4"/>
      <c r="N293" s="4"/>
      <c r="O293" s="4">
        <f t="shared" si="38"/>
        <v>0</v>
      </c>
      <c r="P293" s="4"/>
      <c r="Q293" s="4"/>
      <c r="R293" s="4">
        <f t="shared" si="39"/>
        <v>0</v>
      </c>
      <c r="S293" s="4"/>
      <c r="T293" s="4"/>
      <c r="U293" s="4">
        <f t="shared" si="40"/>
        <v>0</v>
      </c>
      <c r="V293" s="4"/>
      <c r="W293" s="4"/>
      <c r="X293" s="4">
        <f t="shared" si="41"/>
        <v>0</v>
      </c>
      <c r="Y293" s="4"/>
      <c r="Z293" s="4"/>
      <c r="AA293" s="4">
        <f>C293+I293-L293-O293-U293-X293</f>
        <v>0</v>
      </c>
      <c r="AB293" s="7"/>
    </row>
    <row r="294" spans="1:28" ht="15.75" x14ac:dyDescent="0.25">
      <c r="A294" s="10">
        <v>45288</v>
      </c>
      <c r="B294" s="11" t="s">
        <v>110</v>
      </c>
      <c r="C294" s="11">
        <v>1680699.9999999998</v>
      </c>
      <c r="D294" s="11" t="s">
        <v>46</v>
      </c>
      <c r="E294" s="11" t="s">
        <v>106</v>
      </c>
      <c r="F294" s="11">
        <v>34.299999999999997</v>
      </c>
      <c r="G294" s="11" t="s">
        <v>39</v>
      </c>
      <c r="H294" s="11"/>
      <c r="I294" s="4">
        <f t="shared" si="36"/>
        <v>0</v>
      </c>
      <c r="J294" s="9" t="s">
        <v>28</v>
      </c>
      <c r="K294" s="4"/>
      <c r="L294" s="4">
        <f t="shared" si="37"/>
        <v>0</v>
      </c>
      <c r="M294" s="4"/>
      <c r="N294" s="4"/>
      <c r="O294" s="4">
        <f t="shared" si="38"/>
        <v>0</v>
      </c>
      <c r="P294" s="4"/>
      <c r="Q294" s="4"/>
      <c r="R294" s="4">
        <f t="shared" si="39"/>
        <v>0</v>
      </c>
      <c r="S294" s="4"/>
      <c r="T294" s="4"/>
      <c r="U294" s="4">
        <f t="shared" si="40"/>
        <v>0</v>
      </c>
      <c r="V294" s="4"/>
      <c r="W294" s="4"/>
      <c r="X294" s="4">
        <f t="shared" si="41"/>
        <v>0</v>
      </c>
      <c r="Y294" s="4"/>
      <c r="Z294" s="4"/>
      <c r="AA294" s="4">
        <f>C294+I294-L294-O294-U294-X294</f>
        <v>1680699.9999999998</v>
      </c>
      <c r="AB294" s="7"/>
    </row>
    <row r="295" spans="1:28" ht="15.75" x14ac:dyDescent="0.25">
      <c r="A295" s="14">
        <v>45289</v>
      </c>
      <c r="B295" s="11" t="s">
        <v>251</v>
      </c>
      <c r="C295" s="11">
        <v>9000000</v>
      </c>
      <c r="D295" s="15" t="s">
        <v>46</v>
      </c>
      <c r="E295" s="11" t="s">
        <v>58</v>
      </c>
      <c r="F295" s="11">
        <v>4000</v>
      </c>
      <c r="G295" s="11" t="s">
        <v>34</v>
      </c>
      <c r="H295" s="11"/>
      <c r="I295" s="19">
        <f t="shared" si="36"/>
        <v>0</v>
      </c>
      <c r="J295" s="12" t="s">
        <v>324</v>
      </c>
      <c r="K295" s="4"/>
      <c r="L295" s="4">
        <f t="shared" si="37"/>
        <v>9000000</v>
      </c>
      <c r="M295" s="4">
        <v>9000000</v>
      </c>
      <c r="N295" s="4"/>
      <c r="O295" s="4">
        <f t="shared" si="38"/>
        <v>0</v>
      </c>
      <c r="P295" s="4"/>
      <c r="Q295" s="4"/>
      <c r="R295" s="4">
        <f t="shared" si="39"/>
        <v>0</v>
      </c>
      <c r="S295" s="4"/>
      <c r="T295" s="4"/>
      <c r="U295" s="4">
        <f t="shared" si="40"/>
        <v>0</v>
      </c>
      <c r="V295" s="4"/>
      <c r="W295" s="4"/>
      <c r="X295" s="4">
        <f t="shared" si="41"/>
        <v>0</v>
      </c>
      <c r="Y295" s="4"/>
      <c r="Z295" s="4"/>
      <c r="AA295" s="4">
        <f>C295+I295-L295-O295-U295-X295</f>
        <v>0</v>
      </c>
      <c r="AB295" s="7">
        <v>45297</v>
      </c>
    </row>
    <row r="296" spans="1:28" ht="15.75" x14ac:dyDescent="0.25">
      <c r="A296" s="14">
        <v>45289</v>
      </c>
      <c r="B296" s="11" t="s">
        <v>205</v>
      </c>
      <c r="C296" s="11">
        <v>1968750</v>
      </c>
      <c r="D296" s="11" t="s">
        <v>46</v>
      </c>
      <c r="E296" s="11" t="s">
        <v>290</v>
      </c>
      <c r="F296" s="11">
        <v>625</v>
      </c>
      <c r="G296" s="11" t="s">
        <v>34</v>
      </c>
      <c r="H296" s="11"/>
      <c r="I296" s="19">
        <f t="shared" si="36"/>
        <v>0</v>
      </c>
      <c r="J296" s="12" t="s">
        <v>312</v>
      </c>
      <c r="K296" s="4" t="s">
        <v>289</v>
      </c>
      <c r="L296" s="4">
        <f t="shared" si="37"/>
        <v>0</v>
      </c>
      <c r="M296" s="4"/>
      <c r="N296" s="4"/>
      <c r="O296" s="4">
        <f t="shared" si="38"/>
        <v>1968750</v>
      </c>
      <c r="P296" s="155">
        <v>1968750</v>
      </c>
      <c r="Q296" s="4"/>
      <c r="R296" s="4">
        <f t="shared" si="39"/>
        <v>0</v>
      </c>
      <c r="S296" s="4"/>
      <c r="T296" s="4"/>
      <c r="U296" s="4">
        <f t="shared" si="40"/>
        <v>0</v>
      </c>
      <c r="V296" s="4"/>
      <c r="W296" s="4"/>
      <c r="X296" s="4">
        <f t="shared" si="41"/>
        <v>0</v>
      </c>
      <c r="Y296" s="4"/>
      <c r="Z296" s="4"/>
      <c r="AA296" s="4">
        <f>C296+I296-L296-O296-U296-X296</f>
        <v>0</v>
      </c>
      <c r="AB296" s="7">
        <v>45302</v>
      </c>
    </row>
    <row r="297" spans="1:28" ht="15.75" x14ac:dyDescent="0.25">
      <c r="A297" s="14">
        <v>45289</v>
      </c>
      <c r="B297" s="11" t="s">
        <v>226</v>
      </c>
      <c r="C297" s="15">
        <v>1151250</v>
      </c>
      <c r="D297" s="11" t="s">
        <v>52</v>
      </c>
      <c r="E297" s="15" t="s">
        <v>60</v>
      </c>
      <c r="F297" s="15">
        <v>750</v>
      </c>
      <c r="G297" s="11" t="s">
        <v>34</v>
      </c>
      <c r="H297" s="15"/>
      <c r="I297" s="19">
        <f t="shared" si="36"/>
        <v>0</v>
      </c>
      <c r="J297" s="12" t="s">
        <v>312</v>
      </c>
      <c r="K297" s="4" t="s">
        <v>320</v>
      </c>
      <c r="L297" s="4">
        <f t="shared" si="37"/>
        <v>0</v>
      </c>
      <c r="M297" s="4"/>
      <c r="N297" s="4"/>
      <c r="O297" s="4">
        <f t="shared" si="38"/>
        <v>1151250</v>
      </c>
      <c r="P297" s="4">
        <v>1151250</v>
      </c>
      <c r="Q297" s="4"/>
      <c r="R297" s="4">
        <f t="shared" si="39"/>
        <v>0</v>
      </c>
      <c r="S297" s="4"/>
      <c r="T297" s="4"/>
      <c r="U297" s="4">
        <f t="shared" si="40"/>
        <v>0</v>
      </c>
      <c r="V297" s="4"/>
      <c r="W297" s="4"/>
      <c r="X297" s="4">
        <f t="shared" si="41"/>
        <v>0</v>
      </c>
      <c r="Y297" s="4"/>
      <c r="Z297" s="4"/>
      <c r="AA297" s="4">
        <f>C297+I297-L297-O297-U297-X297</f>
        <v>0</v>
      </c>
      <c r="AB297" s="7">
        <v>45307</v>
      </c>
    </row>
    <row r="298" spans="1:28" ht="15.75" x14ac:dyDescent="0.25">
      <c r="A298" s="14">
        <v>45289</v>
      </c>
      <c r="B298" s="11" t="s">
        <v>293</v>
      </c>
      <c r="C298" s="11">
        <v>10692000</v>
      </c>
      <c r="D298" s="11" t="s">
        <v>52</v>
      </c>
      <c r="E298" s="11" t="s">
        <v>40</v>
      </c>
      <c r="F298" s="11">
        <v>648</v>
      </c>
      <c r="G298" s="11" t="s">
        <v>39</v>
      </c>
      <c r="H298" s="11"/>
      <c r="I298" s="19">
        <f t="shared" si="36"/>
        <v>0</v>
      </c>
      <c r="J298" s="12" t="s">
        <v>324</v>
      </c>
      <c r="K298" s="4"/>
      <c r="L298" s="4">
        <f t="shared" si="37"/>
        <v>10692000</v>
      </c>
      <c r="M298" s="4">
        <v>10692000</v>
      </c>
      <c r="N298" s="4"/>
      <c r="O298" s="4">
        <f t="shared" si="38"/>
        <v>0</v>
      </c>
      <c r="P298" s="4"/>
      <c r="Q298" s="4"/>
      <c r="R298" s="4">
        <f t="shared" si="39"/>
        <v>0</v>
      </c>
      <c r="S298" s="4"/>
      <c r="T298" s="4"/>
      <c r="U298" s="4">
        <f t="shared" si="40"/>
        <v>0</v>
      </c>
      <c r="V298" s="4"/>
      <c r="W298" s="4"/>
      <c r="X298" s="4">
        <f t="shared" si="41"/>
        <v>0</v>
      </c>
      <c r="Y298" s="4"/>
      <c r="Z298" s="4"/>
      <c r="AA298" s="4">
        <f>C298+I298-L298-O298-U298-X298</f>
        <v>0</v>
      </c>
      <c r="AB298" s="7">
        <v>45302</v>
      </c>
    </row>
    <row r="299" spans="1:28" ht="15.75" x14ac:dyDescent="0.25">
      <c r="A299" s="14">
        <v>45289</v>
      </c>
      <c r="B299" s="11" t="s">
        <v>99</v>
      </c>
      <c r="C299" s="11">
        <v>0</v>
      </c>
      <c r="D299" s="11"/>
      <c r="E299" s="11" t="s">
        <v>101</v>
      </c>
      <c r="F299" s="11">
        <v>158.6</v>
      </c>
      <c r="G299" s="15" t="s">
        <v>39</v>
      </c>
      <c r="H299" s="11"/>
      <c r="I299" s="19">
        <f t="shared" si="36"/>
        <v>0</v>
      </c>
      <c r="J299" s="9" t="s">
        <v>28</v>
      </c>
      <c r="K299" s="4"/>
      <c r="L299" s="4">
        <f t="shared" si="37"/>
        <v>0</v>
      </c>
      <c r="M299" s="4"/>
      <c r="N299" s="4"/>
      <c r="O299" s="4">
        <f t="shared" si="38"/>
        <v>0</v>
      </c>
      <c r="P299" s="4"/>
      <c r="Q299" s="4"/>
      <c r="R299" s="4">
        <f t="shared" si="39"/>
        <v>0</v>
      </c>
      <c r="S299" s="4"/>
      <c r="T299" s="4"/>
      <c r="U299" s="4">
        <f t="shared" si="40"/>
        <v>0</v>
      </c>
      <c r="V299" s="4"/>
      <c r="W299" s="4"/>
      <c r="X299" s="4">
        <f t="shared" si="41"/>
        <v>0</v>
      </c>
      <c r="Y299" s="4"/>
      <c r="Z299" s="4"/>
      <c r="AA299" s="4">
        <f>C299+I299-L299-O299-U299-X299</f>
        <v>0</v>
      </c>
      <c r="AB299" s="7"/>
    </row>
    <row r="300" spans="1:28" ht="15.75" x14ac:dyDescent="0.25">
      <c r="A300" s="14">
        <v>45289</v>
      </c>
      <c r="B300" s="11" t="s">
        <v>107</v>
      </c>
      <c r="C300" s="11">
        <v>12500000</v>
      </c>
      <c r="D300" s="11" t="s">
        <v>52</v>
      </c>
      <c r="E300" s="11" t="s">
        <v>128</v>
      </c>
      <c r="F300" s="11">
        <v>100</v>
      </c>
      <c r="G300" s="11" t="s">
        <v>39</v>
      </c>
      <c r="H300" s="11"/>
      <c r="I300" s="19">
        <f t="shared" si="36"/>
        <v>0</v>
      </c>
      <c r="J300" s="9" t="s">
        <v>28</v>
      </c>
      <c r="K300" s="4"/>
      <c r="L300" s="4">
        <f t="shared" si="37"/>
        <v>0</v>
      </c>
      <c r="M300" s="4"/>
      <c r="N300" s="4"/>
      <c r="O300" s="4">
        <f t="shared" si="38"/>
        <v>0</v>
      </c>
      <c r="P300" s="4"/>
      <c r="Q300" s="4"/>
      <c r="R300" s="4">
        <f t="shared" si="39"/>
        <v>0</v>
      </c>
      <c r="S300" s="4"/>
      <c r="T300" s="4"/>
      <c r="U300" s="4">
        <f t="shared" si="40"/>
        <v>0</v>
      </c>
      <c r="V300" s="4"/>
      <c r="W300" s="4"/>
      <c r="X300" s="4">
        <f t="shared" si="41"/>
        <v>0</v>
      </c>
      <c r="Y300" s="4"/>
      <c r="Z300" s="4"/>
      <c r="AA300" s="4">
        <f>C300+I300-L300-O300-U300-X300</f>
        <v>12500000</v>
      </c>
      <c r="AB300" s="7"/>
    </row>
    <row r="301" spans="1:28" ht="15.75" x14ac:dyDescent="0.25">
      <c r="A301" s="14">
        <v>45289</v>
      </c>
      <c r="B301" s="11" t="s">
        <v>207</v>
      </c>
      <c r="C301" s="11">
        <v>2250000</v>
      </c>
      <c r="D301" s="11" t="s">
        <v>46</v>
      </c>
      <c r="E301" s="11" t="s">
        <v>294</v>
      </c>
      <c r="F301" s="11">
        <v>50</v>
      </c>
      <c r="G301" s="11" t="s">
        <v>27</v>
      </c>
      <c r="H301" s="11"/>
      <c r="I301" s="19">
        <f>F301*H301</f>
        <v>0</v>
      </c>
      <c r="J301" s="9" t="s">
        <v>28</v>
      </c>
      <c r="K301" s="4"/>
      <c r="L301" s="4">
        <f t="shared" si="37"/>
        <v>0</v>
      </c>
      <c r="M301" s="4"/>
      <c r="N301" s="4"/>
      <c r="O301" s="4">
        <f t="shared" si="38"/>
        <v>0</v>
      </c>
      <c r="P301" s="4"/>
      <c r="Q301" s="4"/>
      <c r="R301" s="4">
        <f t="shared" si="39"/>
        <v>0</v>
      </c>
      <c r="S301" s="4"/>
      <c r="T301" s="4"/>
      <c r="U301" s="4">
        <f t="shared" si="40"/>
        <v>0</v>
      </c>
      <c r="V301" s="4"/>
      <c r="W301" s="4"/>
      <c r="X301" s="4">
        <f t="shared" si="41"/>
        <v>0</v>
      </c>
      <c r="Y301" s="4"/>
      <c r="Z301" s="4"/>
      <c r="AA301" s="4">
        <f>C301+I301-L301-O301-U301-X301</f>
        <v>2250000</v>
      </c>
      <c r="AB301" s="7"/>
    </row>
    <row r="302" spans="1:28" ht="15.75" x14ac:dyDescent="0.25">
      <c r="A302" s="10">
        <v>45289</v>
      </c>
      <c r="B302" s="11" t="s">
        <v>140</v>
      </c>
      <c r="C302" s="11">
        <v>0</v>
      </c>
      <c r="D302" s="11" t="s">
        <v>46</v>
      </c>
      <c r="E302" s="11" t="s">
        <v>230</v>
      </c>
      <c r="F302" s="11">
        <v>1800</v>
      </c>
      <c r="G302" s="11" t="s">
        <v>27</v>
      </c>
      <c r="H302" s="11"/>
      <c r="I302" s="4">
        <f>F302*H302</f>
        <v>0</v>
      </c>
      <c r="J302" s="9" t="s">
        <v>28</v>
      </c>
      <c r="K302" s="4"/>
      <c r="L302" s="4">
        <f t="shared" si="37"/>
        <v>0</v>
      </c>
      <c r="M302" s="4"/>
      <c r="N302" s="4"/>
      <c r="O302" s="4">
        <f t="shared" si="38"/>
        <v>0</v>
      </c>
      <c r="P302" s="4"/>
      <c r="Q302" s="4"/>
      <c r="R302" s="4">
        <f t="shared" si="39"/>
        <v>0</v>
      </c>
      <c r="S302" s="4"/>
      <c r="T302" s="4"/>
      <c r="U302" s="4">
        <f t="shared" si="40"/>
        <v>0</v>
      </c>
      <c r="V302" s="4"/>
      <c r="W302" s="4"/>
      <c r="X302" s="4">
        <f t="shared" si="41"/>
        <v>0</v>
      </c>
      <c r="Y302" s="4"/>
      <c r="Z302" s="4"/>
      <c r="AA302" s="4">
        <f>C302+I302-L302-O302-U302-X302</f>
        <v>0</v>
      </c>
      <c r="AB302" s="7"/>
    </row>
    <row r="303" spans="1:28" ht="15.75" x14ac:dyDescent="0.25">
      <c r="A303" s="10">
        <v>45290</v>
      </c>
      <c r="B303" s="11" t="s">
        <v>99</v>
      </c>
      <c r="C303" s="11">
        <v>0</v>
      </c>
      <c r="D303" s="11"/>
      <c r="E303" s="11" t="s">
        <v>101</v>
      </c>
      <c r="F303" s="11">
        <v>160.30000000000001</v>
      </c>
      <c r="G303" s="11" t="s">
        <v>39</v>
      </c>
      <c r="H303" s="11"/>
      <c r="I303" s="4">
        <f>F303*H303</f>
        <v>0</v>
      </c>
      <c r="J303" s="9" t="s">
        <v>28</v>
      </c>
      <c r="K303" s="4"/>
      <c r="L303" s="4">
        <f t="shared" si="37"/>
        <v>0</v>
      </c>
      <c r="M303" s="4"/>
      <c r="N303" s="4"/>
      <c r="O303" s="4">
        <f t="shared" si="38"/>
        <v>0</v>
      </c>
      <c r="P303" s="4"/>
      <c r="Q303" s="4"/>
      <c r="R303" s="4">
        <f t="shared" si="39"/>
        <v>0</v>
      </c>
      <c r="S303" s="4"/>
      <c r="T303" s="4"/>
      <c r="U303" s="4">
        <f t="shared" si="40"/>
        <v>0</v>
      </c>
      <c r="V303" s="4"/>
      <c r="W303" s="4"/>
      <c r="X303" s="4">
        <f t="shared" si="41"/>
        <v>0</v>
      </c>
      <c r="Y303" s="4"/>
      <c r="Z303" s="4"/>
      <c r="AA303" s="4">
        <f>C303+I303-L303-O303-U303-X303</f>
        <v>0</v>
      </c>
      <c r="AB303" s="7"/>
    </row>
    <row r="304" spans="1:28" ht="15.75" x14ac:dyDescent="0.25">
      <c r="A304" s="24">
        <v>45294</v>
      </c>
      <c r="B304" s="25" t="s">
        <v>296</v>
      </c>
      <c r="C304" s="25"/>
      <c r="D304" s="25" t="s">
        <v>52</v>
      </c>
      <c r="E304" s="25" t="s">
        <v>160</v>
      </c>
      <c r="F304" s="25">
        <v>375</v>
      </c>
      <c r="G304" s="25" t="s">
        <v>34</v>
      </c>
      <c r="H304" s="25">
        <v>3265</v>
      </c>
      <c r="I304" s="19">
        <f t="shared" ref="I304:I345" si="42">F304*H304</f>
        <v>1224375</v>
      </c>
      <c r="J304" s="31" t="s">
        <v>312</v>
      </c>
      <c r="K304" s="4" t="s">
        <v>313</v>
      </c>
      <c r="L304" s="4">
        <f>M304+N304</f>
        <v>0</v>
      </c>
      <c r="M304" s="4"/>
      <c r="N304" s="4"/>
      <c r="O304" s="4">
        <f>P304+Q304</f>
        <v>1224375</v>
      </c>
      <c r="P304" s="4">
        <v>1224375</v>
      </c>
      <c r="Q304" s="4"/>
      <c r="R304" s="4">
        <f>S304+T304</f>
        <v>0</v>
      </c>
      <c r="S304" s="4"/>
      <c r="T304" s="4"/>
      <c r="U304" s="4">
        <f>V304+W304</f>
        <v>0</v>
      </c>
      <c r="V304" s="4"/>
      <c r="W304" s="4"/>
      <c r="X304" s="4">
        <f>Y304+Z304</f>
        <v>0</v>
      </c>
      <c r="Y304" s="4"/>
      <c r="Z304" s="4"/>
      <c r="AA304" s="4">
        <f>C304+I304-L304-O304-U304-X304</f>
        <v>0</v>
      </c>
      <c r="AB304" s="7">
        <v>45294</v>
      </c>
    </row>
    <row r="305" spans="1:28" ht="15.75" x14ac:dyDescent="0.25">
      <c r="A305" s="24">
        <v>45294</v>
      </c>
      <c r="B305" s="25" t="s">
        <v>134</v>
      </c>
      <c r="C305" s="25"/>
      <c r="D305" s="25" t="s">
        <v>46</v>
      </c>
      <c r="E305" s="25" t="s">
        <v>42</v>
      </c>
      <c r="F305" s="25">
        <v>600</v>
      </c>
      <c r="G305" s="25" t="s">
        <v>34</v>
      </c>
      <c r="H305" s="25">
        <v>4500</v>
      </c>
      <c r="I305" s="19">
        <f t="shared" si="42"/>
        <v>2700000</v>
      </c>
      <c r="J305" s="31" t="s">
        <v>324</v>
      </c>
      <c r="K305" s="4"/>
      <c r="L305" s="4">
        <f t="shared" ref="L305:L345" si="43">M305+N305</f>
        <v>1200000</v>
      </c>
      <c r="M305" s="4">
        <v>1200000</v>
      </c>
      <c r="N305" s="4"/>
      <c r="O305" s="4">
        <f t="shared" ref="O305:O345" si="44">P305+Q305</f>
        <v>0</v>
      </c>
      <c r="P305" s="4"/>
      <c r="Q305" s="4"/>
      <c r="R305" s="4">
        <f t="shared" ref="R305:R345" si="45">S305+T305</f>
        <v>0</v>
      </c>
      <c r="S305" s="4"/>
      <c r="T305" s="4"/>
      <c r="U305" s="4">
        <f t="shared" ref="U305:U345" si="46">V305+W305</f>
        <v>1500000</v>
      </c>
      <c r="V305" s="4">
        <v>1500000</v>
      </c>
      <c r="W305" s="4"/>
      <c r="X305" s="4">
        <f t="shared" ref="X305:X345" si="47">Y305+Z305</f>
        <v>0</v>
      </c>
      <c r="Y305" s="4"/>
      <c r="Z305" s="4"/>
      <c r="AA305" s="4">
        <f>C305+I305-L305-O305-U305-X305</f>
        <v>0</v>
      </c>
      <c r="AB305" s="7">
        <v>45294</v>
      </c>
    </row>
    <row r="306" spans="1:28" ht="15.75" x14ac:dyDescent="0.25">
      <c r="A306" s="24">
        <v>45294</v>
      </c>
      <c r="B306" s="25" t="s">
        <v>99</v>
      </c>
      <c r="C306" s="25"/>
      <c r="D306" s="25" t="s">
        <v>46</v>
      </c>
      <c r="E306" s="25" t="s">
        <v>104</v>
      </c>
      <c r="F306" s="25">
        <v>108.6</v>
      </c>
      <c r="G306" s="25" t="s">
        <v>39</v>
      </c>
      <c r="H306" s="25"/>
      <c r="I306" s="19">
        <f t="shared" si="42"/>
        <v>0</v>
      </c>
      <c r="J306" s="26" t="s">
        <v>28</v>
      </c>
      <c r="K306" s="4"/>
      <c r="L306" s="4">
        <f t="shared" si="43"/>
        <v>0</v>
      </c>
      <c r="M306" s="4"/>
      <c r="N306" s="4"/>
      <c r="O306" s="4">
        <f t="shared" si="44"/>
        <v>0</v>
      </c>
      <c r="P306" s="4"/>
      <c r="Q306" s="4"/>
      <c r="R306" s="4">
        <f t="shared" si="45"/>
        <v>0</v>
      </c>
      <c r="S306" s="4"/>
      <c r="T306" s="4"/>
      <c r="U306" s="4">
        <f t="shared" si="46"/>
        <v>0</v>
      </c>
      <c r="V306" s="4"/>
      <c r="W306" s="4"/>
      <c r="X306" s="4">
        <f t="shared" si="47"/>
        <v>0</v>
      </c>
      <c r="Y306" s="4"/>
      <c r="Z306" s="4"/>
      <c r="AA306" s="4">
        <f>C306+I306-L306-O306-U306-X306</f>
        <v>0</v>
      </c>
      <c r="AB306" s="7"/>
    </row>
    <row r="307" spans="1:28" ht="15.75" x14ac:dyDescent="0.25">
      <c r="A307" s="24">
        <v>45294</v>
      </c>
      <c r="B307" s="25" t="s">
        <v>297</v>
      </c>
      <c r="C307" s="25"/>
      <c r="D307" s="25" t="s">
        <v>46</v>
      </c>
      <c r="E307" s="25" t="s">
        <v>69</v>
      </c>
      <c r="F307" s="25">
        <v>25</v>
      </c>
      <c r="G307" s="25" t="s">
        <v>39</v>
      </c>
      <c r="H307" s="25">
        <v>180000</v>
      </c>
      <c r="I307" s="19">
        <f t="shared" si="42"/>
        <v>4500000</v>
      </c>
      <c r="J307" s="31" t="s">
        <v>324</v>
      </c>
      <c r="K307" s="4"/>
      <c r="L307" s="4">
        <f t="shared" si="43"/>
        <v>4500000</v>
      </c>
      <c r="M307" s="4">
        <v>4500000</v>
      </c>
      <c r="N307" s="4"/>
      <c r="O307" s="4">
        <f t="shared" si="44"/>
        <v>0</v>
      </c>
      <c r="P307" s="4"/>
      <c r="Q307" s="4"/>
      <c r="R307" s="4">
        <f t="shared" si="45"/>
        <v>0</v>
      </c>
      <c r="S307" s="4"/>
      <c r="T307" s="4"/>
      <c r="U307" s="4">
        <f t="shared" si="46"/>
        <v>0</v>
      </c>
      <c r="V307" s="4"/>
      <c r="W307" s="4"/>
      <c r="X307" s="4">
        <f t="shared" si="47"/>
        <v>0</v>
      </c>
      <c r="Y307" s="4"/>
      <c r="Z307" s="4"/>
      <c r="AA307" s="4">
        <f>C307+I307-L307-O307-U307-X307</f>
        <v>0</v>
      </c>
      <c r="AB307" s="7">
        <v>45294</v>
      </c>
    </row>
    <row r="308" spans="1:28" ht="15.75" x14ac:dyDescent="0.25">
      <c r="A308" s="24">
        <v>45294</v>
      </c>
      <c r="B308" s="25" t="s">
        <v>99</v>
      </c>
      <c r="C308" s="25"/>
      <c r="D308" s="25" t="s">
        <v>46</v>
      </c>
      <c r="E308" s="25" t="s">
        <v>104</v>
      </c>
      <c r="F308" s="25">
        <v>53.5</v>
      </c>
      <c r="G308" s="25" t="s">
        <v>39</v>
      </c>
      <c r="H308" s="25"/>
      <c r="I308" s="19">
        <f t="shared" si="42"/>
        <v>0</v>
      </c>
      <c r="J308" s="26" t="s">
        <v>28</v>
      </c>
      <c r="K308" s="4"/>
      <c r="L308" s="4">
        <f t="shared" si="43"/>
        <v>0</v>
      </c>
      <c r="M308" s="4"/>
      <c r="N308" s="4"/>
      <c r="O308" s="4">
        <f t="shared" si="44"/>
        <v>0</v>
      </c>
      <c r="P308" s="4"/>
      <c r="Q308" s="4"/>
      <c r="R308" s="4">
        <f t="shared" si="45"/>
        <v>0</v>
      </c>
      <c r="S308" s="4"/>
      <c r="T308" s="4"/>
      <c r="U308" s="4">
        <f t="shared" si="46"/>
        <v>0</v>
      </c>
      <c r="V308" s="4"/>
      <c r="W308" s="4"/>
      <c r="X308" s="4">
        <f t="shared" si="47"/>
        <v>0</v>
      </c>
      <c r="Y308" s="4"/>
      <c r="Z308" s="4"/>
      <c r="AA308" s="4">
        <f>C308+I308-L308-O308-U308-X308</f>
        <v>0</v>
      </c>
      <c r="AB308" s="7"/>
    </row>
    <row r="309" spans="1:28" ht="15.75" x14ac:dyDescent="0.25">
      <c r="A309" s="24">
        <v>45294</v>
      </c>
      <c r="B309" s="25" t="s">
        <v>122</v>
      </c>
      <c r="C309" s="27"/>
      <c r="D309" s="25" t="s">
        <v>46</v>
      </c>
      <c r="E309" s="27" t="s">
        <v>298</v>
      </c>
      <c r="F309" s="27">
        <v>26000</v>
      </c>
      <c r="G309" s="25" t="s">
        <v>34</v>
      </c>
      <c r="H309" s="27">
        <v>4100</v>
      </c>
      <c r="I309" s="19">
        <f t="shared" si="42"/>
        <v>106600000</v>
      </c>
      <c r="J309" s="32" t="s">
        <v>324</v>
      </c>
      <c r="K309" s="4"/>
      <c r="L309" s="4">
        <f t="shared" si="43"/>
        <v>81730000</v>
      </c>
      <c r="M309" s="4">
        <v>81730000</v>
      </c>
      <c r="N309" s="4"/>
      <c r="O309" s="4">
        <f t="shared" si="44"/>
        <v>0</v>
      </c>
      <c r="P309" s="4"/>
      <c r="Q309" s="4"/>
      <c r="R309" s="4">
        <f t="shared" si="45"/>
        <v>0</v>
      </c>
      <c r="S309" s="4"/>
      <c r="T309" s="4"/>
      <c r="U309" s="4">
        <f t="shared" si="46"/>
        <v>24870000</v>
      </c>
      <c r="V309" s="4">
        <v>24870000</v>
      </c>
      <c r="W309" s="4"/>
      <c r="X309" s="4">
        <f t="shared" si="47"/>
        <v>0</v>
      </c>
      <c r="Y309" s="4"/>
      <c r="Z309" s="4"/>
      <c r="AA309" s="4">
        <f>C309+I309-L309-O309-U309-X309</f>
        <v>0</v>
      </c>
      <c r="AB309" s="7" t="s">
        <v>123</v>
      </c>
    </row>
    <row r="310" spans="1:28" ht="15.75" x14ac:dyDescent="0.25">
      <c r="A310" s="24">
        <v>45294</v>
      </c>
      <c r="B310" s="25" t="s">
        <v>122</v>
      </c>
      <c r="C310" s="25"/>
      <c r="D310" s="25" t="s">
        <v>46</v>
      </c>
      <c r="E310" s="27" t="s">
        <v>150</v>
      </c>
      <c r="F310" s="27">
        <v>20</v>
      </c>
      <c r="G310" s="25" t="s">
        <v>77</v>
      </c>
      <c r="H310" s="25">
        <v>45000</v>
      </c>
      <c r="I310" s="19">
        <f t="shared" si="42"/>
        <v>900000</v>
      </c>
      <c r="J310" s="26" t="s">
        <v>28</v>
      </c>
      <c r="K310" s="4"/>
      <c r="L310" s="4">
        <f t="shared" si="43"/>
        <v>0</v>
      </c>
      <c r="M310" s="4"/>
      <c r="N310" s="4"/>
      <c r="O310" s="4">
        <f t="shared" si="44"/>
        <v>0</v>
      </c>
      <c r="P310" s="4"/>
      <c r="Q310" s="4"/>
      <c r="R310" s="4">
        <f t="shared" si="45"/>
        <v>0</v>
      </c>
      <c r="S310" s="4"/>
      <c r="T310" s="4"/>
      <c r="U310" s="4">
        <f t="shared" si="46"/>
        <v>0</v>
      </c>
      <c r="V310" s="4"/>
      <c r="W310" s="4"/>
      <c r="X310" s="4">
        <f t="shared" si="47"/>
        <v>0</v>
      </c>
      <c r="Y310" s="4"/>
      <c r="Z310" s="4"/>
      <c r="AA310" s="4">
        <f>C310+I310-L310-O310-U310-X310</f>
        <v>900000</v>
      </c>
      <c r="AB310" s="7"/>
    </row>
    <row r="311" spans="1:28" ht="15.75" x14ac:dyDescent="0.25">
      <c r="A311" s="24">
        <v>45294</v>
      </c>
      <c r="B311" s="25" t="s">
        <v>122</v>
      </c>
      <c r="C311" s="25"/>
      <c r="D311" s="25" t="s">
        <v>46</v>
      </c>
      <c r="E311" s="25" t="s">
        <v>130</v>
      </c>
      <c r="F311" s="25">
        <v>20</v>
      </c>
      <c r="G311" s="25" t="s">
        <v>77</v>
      </c>
      <c r="H311" s="25">
        <v>45000</v>
      </c>
      <c r="I311" s="19">
        <f t="shared" si="42"/>
        <v>900000</v>
      </c>
      <c r="J311" s="26" t="s">
        <v>28</v>
      </c>
      <c r="K311" s="4"/>
      <c r="L311" s="4">
        <f t="shared" si="43"/>
        <v>0</v>
      </c>
      <c r="M311" s="4"/>
      <c r="N311" s="4"/>
      <c r="O311" s="4">
        <f t="shared" si="44"/>
        <v>0</v>
      </c>
      <c r="P311" s="4"/>
      <c r="Q311" s="4"/>
      <c r="R311" s="4">
        <f t="shared" si="45"/>
        <v>0</v>
      </c>
      <c r="S311" s="4"/>
      <c r="T311" s="4"/>
      <c r="U311" s="4">
        <f t="shared" si="46"/>
        <v>0</v>
      </c>
      <c r="V311" s="4"/>
      <c r="W311" s="4"/>
      <c r="X311" s="4">
        <f t="shared" si="47"/>
        <v>0</v>
      </c>
      <c r="Y311" s="4"/>
      <c r="Z311" s="4"/>
      <c r="AA311" s="4">
        <f>C311+I311-L311-O311-U311-X311</f>
        <v>900000</v>
      </c>
      <c r="AB311" s="7"/>
    </row>
    <row r="312" spans="1:28" ht="15.75" x14ac:dyDescent="0.25">
      <c r="A312" s="24">
        <v>45294</v>
      </c>
      <c r="B312" s="25" t="s">
        <v>122</v>
      </c>
      <c r="C312" s="25"/>
      <c r="D312" s="25" t="s">
        <v>46</v>
      </c>
      <c r="E312" s="25" t="s">
        <v>129</v>
      </c>
      <c r="F312" s="25">
        <v>12</v>
      </c>
      <c r="G312" s="27" t="s">
        <v>77</v>
      </c>
      <c r="H312" s="25">
        <v>60000</v>
      </c>
      <c r="I312" s="19">
        <f t="shared" si="42"/>
        <v>720000</v>
      </c>
      <c r="J312" s="26" t="s">
        <v>28</v>
      </c>
      <c r="K312" s="4"/>
      <c r="L312" s="4">
        <f t="shared" si="43"/>
        <v>0</v>
      </c>
      <c r="M312" s="4"/>
      <c r="N312" s="4"/>
      <c r="O312" s="4">
        <f t="shared" si="44"/>
        <v>0</v>
      </c>
      <c r="P312" s="4"/>
      <c r="Q312" s="4"/>
      <c r="R312" s="4">
        <f t="shared" si="45"/>
        <v>0</v>
      </c>
      <c r="S312" s="4"/>
      <c r="T312" s="4"/>
      <c r="U312" s="4">
        <f t="shared" si="46"/>
        <v>0</v>
      </c>
      <c r="V312" s="4"/>
      <c r="W312" s="4"/>
      <c r="X312" s="4">
        <f t="shared" si="47"/>
        <v>0</v>
      </c>
      <c r="Y312" s="4"/>
      <c r="Z312" s="4"/>
      <c r="AA312" s="4">
        <f>C312+I312-L312-O312-U312-X312</f>
        <v>720000</v>
      </c>
      <c r="AB312" s="7"/>
    </row>
    <row r="313" spans="1:28" ht="15.75" x14ac:dyDescent="0.25">
      <c r="A313" s="24">
        <v>45294</v>
      </c>
      <c r="B313" s="25" t="s">
        <v>122</v>
      </c>
      <c r="C313" s="25"/>
      <c r="D313" s="25" t="s">
        <v>46</v>
      </c>
      <c r="E313" s="25" t="s">
        <v>117</v>
      </c>
      <c r="F313" s="25">
        <v>10</v>
      </c>
      <c r="G313" s="27" t="s">
        <v>23</v>
      </c>
      <c r="H313" s="25">
        <v>450000</v>
      </c>
      <c r="I313" s="19">
        <f t="shared" si="42"/>
        <v>4500000</v>
      </c>
      <c r="J313" s="26" t="s">
        <v>28</v>
      </c>
      <c r="K313" s="4"/>
      <c r="L313" s="4">
        <f t="shared" si="43"/>
        <v>0</v>
      </c>
      <c r="M313" s="4"/>
      <c r="N313" s="4"/>
      <c r="O313" s="4">
        <f t="shared" si="44"/>
        <v>0</v>
      </c>
      <c r="P313" s="4"/>
      <c r="Q313" s="4"/>
      <c r="R313" s="4">
        <f t="shared" si="45"/>
        <v>0</v>
      </c>
      <c r="S313" s="4"/>
      <c r="T313" s="4"/>
      <c r="U313" s="4">
        <f t="shared" si="46"/>
        <v>0</v>
      </c>
      <c r="V313" s="4"/>
      <c r="W313" s="4"/>
      <c r="X313" s="4">
        <f t="shared" si="47"/>
        <v>0</v>
      </c>
      <c r="Y313" s="4"/>
      <c r="Z313" s="4"/>
      <c r="AA313" s="4">
        <f>C313+I313-L313-O313-U313-X313</f>
        <v>4500000</v>
      </c>
      <c r="AB313" s="7"/>
    </row>
    <row r="314" spans="1:28" ht="15.75" x14ac:dyDescent="0.25">
      <c r="A314" s="24">
        <v>45294</v>
      </c>
      <c r="B314" s="25" t="s">
        <v>122</v>
      </c>
      <c r="C314" s="25"/>
      <c r="D314" s="25" t="s">
        <v>46</v>
      </c>
      <c r="E314" s="25" t="s">
        <v>81</v>
      </c>
      <c r="F314" s="25">
        <v>92.1</v>
      </c>
      <c r="G314" s="27" t="s">
        <v>39</v>
      </c>
      <c r="H314" s="25">
        <v>47000</v>
      </c>
      <c r="I314" s="19">
        <f t="shared" si="42"/>
        <v>4328700</v>
      </c>
      <c r="J314" s="26" t="s">
        <v>28</v>
      </c>
      <c r="K314" s="4"/>
      <c r="L314" s="4">
        <f t="shared" si="43"/>
        <v>0</v>
      </c>
      <c r="M314" s="4"/>
      <c r="N314" s="4"/>
      <c r="O314" s="4">
        <f t="shared" si="44"/>
        <v>0</v>
      </c>
      <c r="P314" s="4"/>
      <c r="Q314" s="4"/>
      <c r="R314" s="4">
        <f t="shared" si="45"/>
        <v>0</v>
      </c>
      <c r="S314" s="4"/>
      <c r="T314" s="4"/>
      <c r="U314" s="4">
        <f t="shared" si="46"/>
        <v>0</v>
      </c>
      <c r="V314" s="4"/>
      <c r="W314" s="4"/>
      <c r="X314" s="4">
        <f t="shared" si="47"/>
        <v>0</v>
      </c>
      <c r="Y314" s="4"/>
      <c r="Z314" s="4"/>
      <c r="AA314" s="4">
        <f>C314+I314-L314-O314-U314-X314</f>
        <v>4328700</v>
      </c>
      <c r="AB314" s="7"/>
    </row>
    <row r="315" spans="1:28" ht="15.75" x14ac:dyDescent="0.25">
      <c r="A315" s="24">
        <v>45294</v>
      </c>
      <c r="B315" s="25" t="s">
        <v>122</v>
      </c>
      <c r="C315" s="25"/>
      <c r="D315" s="25" t="s">
        <v>46</v>
      </c>
      <c r="E315" s="25" t="s">
        <v>120</v>
      </c>
      <c r="F315" s="25">
        <v>98</v>
      </c>
      <c r="G315" s="27" t="s">
        <v>39</v>
      </c>
      <c r="H315" s="25">
        <v>47000</v>
      </c>
      <c r="I315" s="19">
        <f t="shared" si="42"/>
        <v>4606000</v>
      </c>
      <c r="J315" s="26" t="s">
        <v>28</v>
      </c>
      <c r="K315" s="4"/>
      <c r="L315" s="4">
        <f t="shared" si="43"/>
        <v>0</v>
      </c>
      <c r="M315" s="4"/>
      <c r="N315" s="4"/>
      <c r="O315" s="4">
        <f t="shared" si="44"/>
        <v>0</v>
      </c>
      <c r="P315" s="4"/>
      <c r="Q315" s="4"/>
      <c r="R315" s="4">
        <f t="shared" si="45"/>
        <v>0</v>
      </c>
      <c r="S315" s="4"/>
      <c r="T315" s="4"/>
      <c r="U315" s="4">
        <f t="shared" si="46"/>
        <v>0</v>
      </c>
      <c r="V315" s="4"/>
      <c r="W315" s="4"/>
      <c r="X315" s="4">
        <f t="shared" si="47"/>
        <v>0</v>
      </c>
      <c r="Y315" s="4"/>
      <c r="Z315" s="4"/>
      <c r="AA315" s="4">
        <f>C315+I315-L315-O315-U315-X315</f>
        <v>4606000</v>
      </c>
      <c r="AB315" s="7"/>
    </row>
    <row r="316" spans="1:28" ht="15.75" x14ac:dyDescent="0.25">
      <c r="A316" s="24">
        <v>45294</v>
      </c>
      <c r="B316" s="25" t="s">
        <v>122</v>
      </c>
      <c r="C316" s="25"/>
      <c r="D316" s="25" t="s">
        <v>46</v>
      </c>
      <c r="E316" s="25" t="s">
        <v>299</v>
      </c>
      <c r="F316" s="25">
        <v>33.5</v>
      </c>
      <c r="G316" s="27" t="s">
        <v>39</v>
      </c>
      <c r="H316" s="25">
        <v>47000</v>
      </c>
      <c r="I316" s="19">
        <f t="shared" si="42"/>
        <v>1574500</v>
      </c>
      <c r="J316" s="26" t="s">
        <v>28</v>
      </c>
      <c r="K316" s="4"/>
      <c r="L316" s="4">
        <f t="shared" si="43"/>
        <v>0</v>
      </c>
      <c r="M316" s="4"/>
      <c r="N316" s="4"/>
      <c r="O316" s="4">
        <f t="shared" si="44"/>
        <v>0</v>
      </c>
      <c r="P316" s="4"/>
      <c r="Q316" s="4"/>
      <c r="R316" s="4">
        <f t="shared" si="45"/>
        <v>0</v>
      </c>
      <c r="S316" s="4"/>
      <c r="T316" s="4"/>
      <c r="U316" s="4">
        <f t="shared" si="46"/>
        <v>0</v>
      </c>
      <c r="V316" s="4"/>
      <c r="W316" s="4"/>
      <c r="X316" s="4">
        <f t="shared" si="47"/>
        <v>0</v>
      </c>
      <c r="Y316" s="4"/>
      <c r="Z316" s="4"/>
      <c r="AA316" s="4">
        <f>C316+I316-L316-O316-U316-X316</f>
        <v>1574500</v>
      </c>
      <c r="AB316" s="7"/>
    </row>
    <row r="317" spans="1:28" ht="15.75" x14ac:dyDescent="0.25">
      <c r="A317" s="24">
        <v>45294</v>
      </c>
      <c r="B317" s="25" t="s">
        <v>122</v>
      </c>
      <c r="C317" s="27"/>
      <c r="D317" s="25" t="s">
        <v>46</v>
      </c>
      <c r="E317" s="27" t="s">
        <v>145</v>
      </c>
      <c r="F317" s="27">
        <v>34.4</v>
      </c>
      <c r="G317" s="27" t="s">
        <v>39</v>
      </c>
      <c r="H317" s="27">
        <v>47000</v>
      </c>
      <c r="I317" s="19">
        <f t="shared" si="42"/>
        <v>1616800</v>
      </c>
      <c r="J317" s="28" t="s">
        <v>28</v>
      </c>
      <c r="K317" s="4"/>
      <c r="L317" s="4">
        <f t="shared" si="43"/>
        <v>0</v>
      </c>
      <c r="M317" s="4"/>
      <c r="N317" s="4"/>
      <c r="O317" s="4">
        <f t="shared" si="44"/>
        <v>0</v>
      </c>
      <c r="P317" s="4"/>
      <c r="Q317" s="4"/>
      <c r="R317" s="4">
        <f t="shared" si="45"/>
        <v>0</v>
      </c>
      <c r="S317" s="4"/>
      <c r="T317" s="4"/>
      <c r="U317" s="4">
        <f t="shared" si="46"/>
        <v>0</v>
      </c>
      <c r="V317" s="4"/>
      <c r="W317" s="4"/>
      <c r="X317" s="4">
        <f t="shared" si="47"/>
        <v>0</v>
      </c>
      <c r="Y317" s="4"/>
      <c r="Z317" s="4"/>
      <c r="AA317" s="4">
        <f>C317+I317-L317-O317-U317-X317</f>
        <v>1616800</v>
      </c>
      <c r="AB317" s="7"/>
    </row>
    <row r="318" spans="1:28" ht="15.75" x14ac:dyDescent="0.25">
      <c r="A318" s="24">
        <v>45294</v>
      </c>
      <c r="B318" s="25" t="s">
        <v>300</v>
      </c>
      <c r="C318" s="27"/>
      <c r="D318" s="25" t="s">
        <v>52</v>
      </c>
      <c r="E318" s="25" t="s">
        <v>301</v>
      </c>
      <c r="F318" s="27">
        <v>1</v>
      </c>
      <c r="G318" s="27" t="s">
        <v>48</v>
      </c>
      <c r="H318" s="27">
        <v>180000</v>
      </c>
      <c r="I318" s="19">
        <f t="shared" si="42"/>
        <v>180000</v>
      </c>
      <c r="J318" s="32" t="s">
        <v>312</v>
      </c>
      <c r="K318" s="4" t="s">
        <v>315</v>
      </c>
      <c r="L318" s="4">
        <f t="shared" si="43"/>
        <v>0</v>
      </c>
      <c r="M318" s="4"/>
      <c r="N318" s="4"/>
      <c r="O318" s="4">
        <f t="shared" si="44"/>
        <v>180000</v>
      </c>
      <c r="P318" s="4">
        <v>180000</v>
      </c>
      <c r="Q318" s="4"/>
      <c r="R318" s="4">
        <f t="shared" si="45"/>
        <v>0</v>
      </c>
      <c r="S318" s="4"/>
      <c r="T318" s="4"/>
      <c r="U318" s="4">
        <f t="shared" si="46"/>
        <v>0</v>
      </c>
      <c r="V318" s="4"/>
      <c r="W318" s="4"/>
      <c r="X318" s="4">
        <f t="shared" si="47"/>
        <v>0</v>
      </c>
      <c r="Y318" s="4"/>
      <c r="Z318" s="4"/>
      <c r="AA318" s="4">
        <f>C318+I318-L318-O318-U318-X318</f>
        <v>0</v>
      </c>
      <c r="AB318" s="7">
        <v>45294</v>
      </c>
    </row>
    <row r="319" spans="1:28" ht="15.75" x14ac:dyDescent="0.25">
      <c r="A319" s="24">
        <v>45294</v>
      </c>
      <c r="B319" s="25" t="s">
        <v>300</v>
      </c>
      <c r="C319" s="25"/>
      <c r="D319" s="25" t="s">
        <v>52</v>
      </c>
      <c r="E319" s="25" t="s">
        <v>135</v>
      </c>
      <c r="F319" s="25">
        <v>20</v>
      </c>
      <c r="G319" s="27" t="s">
        <v>48</v>
      </c>
      <c r="H319" s="25">
        <v>160000</v>
      </c>
      <c r="I319" s="19">
        <f t="shared" si="42"/>
        <v>3200000</v>
      </c>
      <c r="J319" s="32" t="s">
        <v>312</v>
      </c>
      <c r="K319" s="4" t="s">
        <v>315</v>
      </c>
      <c r="L319" s="4">
        <f t="shared" si="43"/>
        <v>0</v>
      </c>
      <c r="M319" s="4"/>
      <c r="N319" s="4"/>
      <c r="O319" s="4">
        <f t="shared" si="44"/>
        <v>3200000</v>
      </c>
      <c r="P319" s="4">
        <v>3200000</v>
      </c>
      <c r="Q319" s="4"/>
      <c r="R319" s="4">
        <f t="shared" si="45"/>
        <v>0</v>
      </c>
      <c r="S319" s="4"/>
      <c r="T319" s="4"/>
      <c r="U319" s="4">
        <f t="shared" si="46"/>
        <v>0</v>
      </c>
      <c r="V319" s="4"/>
      <c r="W319" s="4"/>
      <c r="X319" s="4">
        <f t="shared" si="47"/>
        <v>0</v>
      </c>
      <c r="Y319" s="4"/>
      <c r="Z319" s="4"/>
      <c r="AA319" s="4">
        <f>C319+I319-L319-O319-U319-X319</f>
        <v>0</v>
      </c>
      <c r="AB319" s="7">
        <v>45294</v>
      </c>
    </row>
    <row r="320" spans="1:28" ht="15.75" x14ac:dyDescent="0.25">
      <c r="A320" s="24">
        <v>45294</v>
      </c>
      <c r="B320" s="25" t="s">
        <v>266</v>
      </c>
      <c r="C320" s="25"/>
      <c r="D320" s="25" t="s">
        <v>52</v>
      </c>
      <c r="E320" s="25" t="s">
        <v>302</v>
      </c>
      <c r="F320" s="25">
        <v>2</v>
      </c>
      <c r="G320" s="27" t="s">
        <v>303</v>
      </c>
      <c r="H320" s="25">
        <v>1200000</v>
      </c>
      <c r="I320" s="19">
        <f t="shared" si="42"/>
        <v>2400000</v>
      </c>
      <c r="J320" s="12" t="s">
        <v>312</v>
      </c>
      <c r="K320" s="4" t="s">
        <v>316</v>
      </c>
      <c r="L320" s="4">
        <f t="shared" si="43"/>
        <v>0</v>
      </c>
      <c r="M320" s="4"/>
      <c r="N320" s="4"/>
      <c r="O320" s="4">
        <f t="shared" si="44"/>
        <v>2400000</v>
      </c>
      <c r="P320" s="4">
        <v>2400000</v>
      </c>
      <c r="Q320" s="4"/>
      <c r="R320" s="4">
        <f t="shared" si="45"/>
        <v>0</v>
      </c>
      <c r="S320" s="4"/>
      <c r="T320" s="4"/>
      <c r="U320" s="4">
        <f t="shared" si="46"/>
        <v>0</v>
      </c>
      <c r="V320" s="4"/>
      <c r="W320" s="4"/>
      <c r="X320" s="4">
        <f t="shared" si="47"/>
        <v>0</v>
      </c>
      <c r="Y320" s="4"/>
      <c r="Z320" s="4"/>
      <c r="AA320" s="4">
        <f>C320+I320-L320-O320-U320-X320</f>
        <v>0</v>
      </c>
      <c r="AB320" s="7">
        <v>45320</v>
      </c>
    </row>
    <row r="321" spans="1:28" ht="15.75" x14ac:dyDescent="0.25">
      <c r="A321" s="24">
        <v>45294</v>
      </c>
      <c r="B321" s="25" t="s">
        <v>203</v>
      </c>
      <c r="C321" s="25"/>
      <c r="D321" s="25" t="s">
        <v>46</v>
      </c>
      <c r="E321" s="25" t="s">
        <v>58</v>
      </c>
      <c r="F321" s="25">
        <v>2000</v>
      </c>
      <c r="G321" s="27" t="s">
        <v>34</v>
      </c>
      <c r="H321" s="25">
        <v>2000</v>
      </c>
      <c r="I321" s="19">
        <f t="shared" si="42"/>
        <v>4000000</v>
      </c>
      <c r="J321" s="17" t="s">
        <v>324</v>
      </c>
      <c r="K321" s="4"/>
      <c r="L321" s="4">
        <f t="shared" si="43"/>
        <v>4000000</v>
      </c>
      <c r="M321" s="4">
        <v>566900</v>
      </c>
      <c r="N321" s="4">
        <v>3433100</v>
      </c>
      <c r="O321" s="4">
        <f t="shared" si="44"/>
        <v>0</v>
      </c>
      <c r="P321" s="4"/>
      <c r="Q321" s="4"/>
      <c r="R321" s="4">
        <f t="shared" si="45"/>
        <v>0</v>
      </c>
      <c r="S321" s="4"/>
      <c r="T321" s="4"/>
      <c r="U321" s="4">
        <f t="shared" si="46"/>
        <v>0</v>
      </c>
      <c r="V321" s="4"/>
      <c r="W321" s="4"/>
      <c r="X321" s="4">
        <f t="shared" si="47"/>
        <v>0</v>
      </c>
      <c r="Y321" s="4"/>
      <c r="Z321" s="4"/>
      <c r="AA321" s="4">
        <f>C321+I321-L321-O321-U321-X321</f>
        <v>0</v>
      </c>
      <c r="AB321" s="7">
        <v>45311</v>
      </c>
    </row>
    <row r="322" spans="1:28" ht="15.75" x14ac:dyDescent="0.25">
      <c r="A322" s="24">
        <v>45294</v>
      </c>
      <c r="B322" s="25" t="s">
        <v>203</v>
      </c>
      <c r="C322" s="25"/>
      <c r="D322" s="25" t="s">
        <v>46</v>
      </c>
      <c r="E322" s="25" t="s">
        <v>60</v>
      </c>
      <c r="F322" s="25">
        <v>750</v>
      </c>
      <c r="G322" s="27" t="s">
        <v>34</v>
      </c>
      <c r="H322" s="25">
        <v>1535</v>
      </c>
      <c r="I322" s="19">
        <f t="shared" si="42"/>
        <v>1151250</v>
      </c>
      <c r="J322" s="17" t="s">
        <v>324</v>
      </c>
      <c r="K322" s="4"/>
      <c r="L322" s="4">
        <f t="shared" si="43"/>
        <v>1151250</v>
      </c>
      <c r="M322" s="4">
        <v>1151250</v>
      </c>
      <c r="N322" s="4"/>
      <c r="O322" s="4">
        <f t="shared" si="44"/>
        <v>0</v>
      </c>
      <c r="P322" s="4"/>
      <c r="Q322" s="4"/>
      <c r="R322" s="4">
        <f t="shared" si="45"/>
        <v>0</v>
      </c>
      <c r="S322" s="4"/>
      <c r="T322" s="4"/>
      <c r="U322" s="4">
        <f t="shared" si="46"/>
        <v>0</v>
      </c>
      <c r="V322" s="4"/>
      <c r="W322" s="4"/>
      <c r="X322" s="4">
        <f t="shared" si="47"/>
        <v>0</v>
      </c>
      <c r="Y322" s="4"/>
      <c r="Z322" s="4"/>
      <c r="AA322" s="4">
        <f>C322+I322-L322-O322-U322-X322</f>
        <v>0</v>
      </c>
      <c r="AB322" s="7">
        <v>45321</v>
      </c>
    </row>
    <row r="323" spans="1:28" ht="15.75" x14ac:dyDescent="0.25">
      <c r="A323" s="24">
        <v>45294</v>
      </c>
      <c r="B323" s="25" t="s">
        <v>304</v>
      </c>
      <c r="C323" s="25"/>
      <c r="D323" s="25" t="s">
        <v>46</v>
      </c>
      <c r="E323" s="25" t="s">
        <v>64</v>
      </c>
      <c r="F323" s="25">
        <v>300</v>
      </c>
      <c r="G323" s="27" t="s">
        <v>39</v>
      </c>
      <c r="H323" s="25">
        <v>60000</v>
      </c>
      <c r="I323" s="19">
        <f t="shared" si="42"/>
        <v>18000000</v>
      </c>
      <c r="J323" s="38" t="s">
        <v>78</v>
      </c>
      <c r="K323" s="4" t="s">
        <v>317</v>
      </c>
      <c r="L323" s="4">
        <f t="shared" si="43"/>
        <v>0</v>
      </c>
      <c r="M323" s="4"/>
      <c r="N323" s="4"/>
      <c r="O323" s="4">
        <f t="shared" si="44"/>
        <v>14000000</v>
      </c>
      <c r="P323" s="4">
        <v>6000000</v>
      </c>
      <c r="Q323" s="4">
        <f>6000000+2000000</f>
        <v>8000000</v>
      </c>
      <c r="R323" s="4">
        <f t="shared" si="45"/>
        <v>0</v>
      </c>
      <c r="S323" s="4"/>
      <c r="T323" s="4"/>
      <c r="U323" s="4">
        <f t="shared" si="46"/>
        <v>0</v>
      </c>
      <c r="V323" s="4"/>
      <c r="W323" s="4"/>
      <c r="X323" s="4">
        <f t="shared" si="47"/>
        <v>0</v>
      </c>
      <c r="Y323" s="4"/>
      <c r="Z323" s="4"/>
      <c r="AA323" s="4">
        <f>C323+I323-L323-O323-U323-X323</f>
        <v>4000000</v>
      </c>
      <c r="AB323" s="7">
        <v>45314</v>
      </c>
    </row>
    <row r="324" spans="1:28" ht="15.75" x14ac:dyDescent="0.25">
      <c r="A324" s="24">
        <v>45294</v>
      </c>
      <c r="B324" s="25" t="s">
        <v>305</v>
      </c>
      <c r="C324" s="25"/>
      <c r="D324" s="25" t="s">
        <v>46</v>
      </c>
      <c r="E324" s="25" t="s">
        <v>160</v>
      </c>
      <c r="F324" s="25">
        <v>625</v>
      </c>
      <c r="G324" s="27" t="s">
        <v>34</v>
      </c>
      <c r="H324" s="25">
        <v>3390</v>
      </c>
      <c r="I324" s="19">
        <f t="shared" si="42"/>
        <v>2118750</v>
      </c>
      <c r="J324" s="31" t="s">
        <v>312</v>
      </c>
      <c r="K324" s="4" t="s">
        <v>319</v>
      </c>
      <c r="L324" s="4">
        <f t="shared" si="43"/>
        <v>0</v>
      </c>
      <c r="M324" s="4"/>
      <c r="N324" s="4"/>
      <c r="O324" s="4">
        <f t="shared" si="44"/>
        <v>2118750</v>
      </c>
      <c r="P324" s="4">
        <v>2118750</v>
      </c>
      <c r="Q324" s="4"/>
      <c r="R324" s="4">
        <f t="shared" si="45"/>
        <v>0</v>
      </c>
      <c r="S324" s="4"/>
      <c r="T324" s="4"/>
      <c r="U324" s="4">
        <f t="shared" si="46"/>
        <v>0</v>
      </c>
      <c r="V324" s="4"/>
      <c r="W324" s="4"/>
      <c r="X324" s="4">
        <f t="shared" si="47"/>
        <v>0</v>
      </c>
      <c r="Y324" s="4"/>
      <c r="Z324" s="4"/>
      <c r="AA324" s="4">
        <f>C324+I324-L324-O324-U324-X324</f>
        <v>0</v>
      </c>
      <c r="AB324" s="7">
        <v>45295</v>
      </c>
    </row>
    <row r="325" spans="1:28" ht="15.75" x14ac:dyDescent="0.25">
      <c r="A325" s="24">
        <v>45294</v>
      </c>
      <c r="B325" s="25" t="s">
        <v>305</v>
      </c>
      <c r="C325" s="25"/>
      <c r="D325" s="25" t="s">
        <v>46</v>
      </c>
      <c r="E325" s="25" t="s">
        <v>91</v>
      </c>
      <c r="F325" s="25">
        <v>1</v>
      </c>
      <c r="G325" s="25" t="s">
        <v>303</v>
      </c>
      <c r="H325" s="25">
        <v>1200000</v>
      </c>
      <c r="I325" s="19">
        <f t="shared" si="42"/>
        <v>1200000</v>
      </c>
      <c r="J325" s="31" t="s">
        <v>312</v>
      </c>
      <c r="K325" s="4" t="s">
        <v>319</v>
      </c>
      <c r="L325" s="4">
        <f t="shared" si="43"/>
        <v>0</v>
      </c>
      <c r="M325" s="4"/>
      <c r="N325" s="4"/>
      <c r="O325" s="4">
        <f t="shared" si="44"/>
        <v>1200000</v>
      </c>
      <c r="P325" s="4">
        <v>1200000</v>
      </c>
      <c r="Q325" s="4"/>
      <c r="R325" s="4">
        <f t="shared" si="45"/>
        <v>0</v>
      </c>
      <c r="S325" s="4"/>
      <c r="T325" s="4"/>
      <c r="U325" s="4">
        <f t="shared" si="46"/>
        <v>0</v>
      </c>
      <c r="V325" s="4"/>
      <c r="W325" s="4"/>
      <c r="X325" s="4">
        <f t="shared" si="47"/>
        <v>0</v>
      </c>
      <c r="Y325" s="4"/>
      <c r="Z325" s="4"/>
      <c r="AA325" s="4">
        <f>C325+I325-L325-O325-U325-X325</f>
        <v>0</v>
      </c>
      <c r="AB325" s="7">
        <v>45295</v>
      </c>
    </row>
    <row r="326" spans="1:28" ht="15.75" x14ac:dyDescent="0.25">
      <c r="A326" s="24">
        <v>45294</v>
      </c>
      <c r="B326" s="27" t="s">
        <v>168</v>
      </c>
      <c r="C326" s="27"/>
      <c r="D326" s="27" t="s">
        <v>52</v>
      </c>
      <c r="E326" s="27" t="s">
        <v>163</v>
      </c>
      <c r="F326" s="27">
        <v>12</v>
      </c>
      <c r="G326" s="25" t="s">
        <v>39</v>
      </c>
      <c r="H326" s="27">
        <v>135000</v>
      </c>
      <c r="I326" s="19">
        <f t="shared" si="42"/>
        <v>1620000</v>
      </c>
      <c r="J326" s="28" t="s">
        <v>28</v>
      </c>
      <c r="K326" s="4" t="s">
        <v>318</v>
      </c>
      <c r="L326" s="4">
        <f t="shared" si="43"/>
        <v>0</v>
      </c>
      <c r="M326" s="4"/>
      <c r="N326" s="4"/>
      <c r="O326" s="4">
        <f t="shared" si="44"/>
        <v>0</v>
      </c>
      <c r="P326" s="4"/>
      <c r="Q326" s="4"/>
      <c r="R326" s="4">
        <f t="shared" si="45"/>
        <v>0</v>
      </c>
      <c r="S326" s="4"/>
      <c r="T326" s="4"/>
      <c r="U326" s="4">
        <f t="shared" si="46"/>
        <v>0</v>
      </c>
      <c r="V326" s="4"/>
      <c r="W326" s="4"/>
      <c r="X326" s="4">
        <f t="shared" si="47"/>
        <v>0</v>
      </c>
      <c r="Y326" s="4"/>
      <c r="Z326" s="4"/>
      <c r="AA326" s="4">
        <f>C326+I326-L326-O326-U326-X326</f>
        <v>1620000</v>
      </c>
      <c r="AB326" s="7"/>
    </row>
    <row r="327" spans="1:28" ht="15.75" x14ac:dyDescent="0.25">
      <c r="A327" s="24">
        <v>45294</v>
      </c>
      <c r="B327" s="27" t="s">
        <v>168</v>
      </c>
      <c r="C327" s="25"/>
      <c r="D327" s="27" t="s">
        <v>52</v>
      </c>
      <c r="E327" s="25" t="s">
        <v>306</v>
      </c>
      <c r="F327" s="25">
        <v>2</v>
      </c>
      <c r="G327" s="25" t="s">
        <v>39</v>
      </c>
      <c r="H327" s="25">
        <v>140000</v>
      </c>
      <c r="I327" s="19">
        <f t="shared" si="42"/>
        <v>280000</v>
      </c>
      <c r="J327" s="26" t="s">
        <v>28</v>
      </c>
      <c r="K327" s="4" t="s">
        <v>318</v>
      </c>
      <c r="L327" s="4">
        <f t="shared" si="43"/>
        <v>0</v>
      </c>
      <c r="M327" s="4"/>
      <c r="N327" s="4"/>
      <c r="O327" s="4">
        <f t="shared" si="44"/>
        <v>0</v>
      </c>
      <c r="P327" s="4"/>
      <c r="Q327" s="4"/>
      <c r="R327" s="4">
        <f t="shared" si="45"/>
        <v>0</v>
      </c>
      <c r="S327" s="4"/>
      <c r="T327" s="4"/>
      <c r="U327" s="4">
        <f t="shared" si="46"/>
        <v>0</v>
      </c>
      <c r="V327" s="4"/>
      <c r="W327" s="4"/>
      <c r="X327" s="4">
        <f t="shared" si="47"/>
        <v>0</v>
      </c>
      <c r="Y327" s="4"/>
      <c r="Z327" s="4"/>
      <c r="AA327" s="4">
        <f>C327+I327-L327-O327-U327-X327</f>
        <v>280000</v>
      </c>
      <c r="AB327" s="7"/>
    </row>
    <row r="328" spans="1:28" ht="15.75" x14ac:dyDescent="0.25">
      <c r="A328" s="24">
        <v>45294</v>
      </c>
      <c r="B328" s="27" t="s">
        <v>168</v>
      </c>
      <c r="C328" s="27"/>
      <c r="D328" s="27" t="s">
        <v>52</v>
      </c>
      <c r="E328" s="25" t="s">
        <v>148</v>
      </c>
      <c r="F328" s="27">
        <v>1</v>
      </c>
      <c r="G328" s="27" t="s">
        <v>23</v>
      </c>
      <c r="H328" s="27">
        <v>450000</v>
      </c>
      <c r="I328" s="19">
        <f t="shared" si="42"/>
        <v>450000</v>
      </c>
      <c r="J328" s="28" t="s">
        <v>28</v>
      </c>
      <c r="K328" s="4" t="s">
        <v>318</v>
      </c>
      <c r="L328" s="4">
        <f t="shared" si="43"/>
        <v>0</v>
      </c>
      <c r="M328" s="4"/>
      <c r="N328" s="4"/>
      <c r="O328" s="4">
        <f t="shared" si="44"/>
        <v>0</v>
      </c>
      <c r="P328" s="4"/>
      <c r="Q328" s="4"/>
      <c r="R328" s="4">
        <f t="shared" si="45"/>
        <v>0</v>
      </c>
      <c r="S328" s="4"/>
      <c r="T328" s="4"/>
      <c r="U328" s="4">
        <f t="shared" si="46"/>
        <v>0</v>
      </c>
      <c r="V328" s="4"/>
      <c r="W328" s="4"/>
      <c r="X328" s="4">
        <f t="shared" si="47"/>
        <v>0</v>
      </c>
      <c r="Y328" s="4"/>
      <c r="Z328" s="4"/>
      <c r="AA328" s="4">
        <f>C328+I328-L328-O328-U328-X328</f>
        <v>450000</v>
      </c>
      <c r="AB328" s="7"/>
    </row>
    <row r="329" spans="1:28" ht="15.75" x14ac:dyDescent="0.25">
      <c r="A329" s="24">
        <v>45294</v>
      </c>
      <c r="B329" s="25" t="s">
        <v>168</v>
      </c>
      <c r="C329" s="25"/>
      <c r="D329" s="25" t="s">
        <v>52</v>
      </c>
      <c r="E329" s="25" t="s">
        <v>150</v>
      </c>
      <c r="F329" s="25">
        <v>20</v>
      </c>
      <c r="G329" s="25" t="s">
        <v>77</v>
      </c>
      <c r="H329" s="25">
        <v>45000</v>
      </c>
      <c r="I329" s="19">
        <f t="shared" si="42"/>
        <v>900000</v>
      </c>
      <c r="J329" s="26" t="s">
        <v>28</v>
      </c>
      <c r="K329" s="4" t="s">
        <v>318</v>
      </c>
      <c r="L329" s="4">
        <f t="shared" si="43"/>
        <v>0</v>
      </c>
      <c r="M329" s="4"/>
      <c r="N329" s="4"/>
      <c r="O329" s="4">
        <f t="shared" si="44"/>
        <v>0</v>
      </c>
      <c r="P329" s="4"/>
      <c r="Q329" s="4"/>
      <c r="R329" s="4">
        <f t="shared" si="45"/>
        <v>0</v>
      </c>
      <c r="S329" s="4"/>
      <c r="T329" s="4"/>
      <c r="U329" s="4">
        <f t="shared" si="46"/>
        <v>0</v>
      </c>
      <c r="V329" s="4"/>
      <c r="W329" s="4"/>
      <c r="X329" s="4">
        <f t="shared" si="47"/>
        <v>0</v>
      </c>
      <c r="Y329" s="4"/>
      <c r="Z329" s="4"/>
      <c r="AA329" s="4">
        <f>C329+I329-L329-O329-U329-X329</f>
        <v>900000</v>
      </c>
      <c r="AB329" s="7"/>
    </row>
    <row r="330" spans="1:28" ht="15.75" x14ac:dyDescent="0.25">
      <c r="A330" s="24">
        <v>45294</v>
      </c>
      <c r="B330" s="25" t="s">
        <v>99</v>
      </c>
      <c r="C330" s="25"/>
      <c r="D330" s="25" t="s">
        <v>46</v>
      </c>
      <c r="E330" s="25" t="s">
        <v>104</v>
      </c>
      <c r="F330" s="25">
        <v>27.2</v>
      </c>
      <c r="G330" s="25" t="s">
        <v>39</v>
      </c>
      <c r="H330" s="25"/>
      <c r="I330" s="4">
        <f t="shared" si="42"/>
        <v>0</v>
      </c>
      <c r="J330" s="26" t="s">
        <v>28</v>
      </c>
      <c r="K330" s="4"/>
      <c r="L330" s="4">
        <f t="shared" si="43"/>
        <v>0</v>
      </c>
      <c r="M330" s="4"/>
      <c r="N330" s="4"/>
      <c r="O330" s="4">
        <f t="shared" si="44"/>
        <v>0</v>
      </c>
      <c r="P330" s="4"/>
      <c r="Q330" s="4"/>
      <c r="R330" s="4">
        <f t="shared" si="45"/>
        <v>0</v>
      </c>
      <c r="S330" s="4"/>
      <c r="T330" s="4"/>
      <c r="U330" s="4">
        <f t="shared" si="46"/>
        <v>0</v>
      </c>
      <c r="V330" s="4"/>
      <c r="W330" s="4"/>
      <c r="X330" s="4">
        <f t="shared" si="47"/>
        <v>0</v>
      </c>
      <c r="Y330" s="4"/>
      <c r="Z330" s="4"/>
      <c r="AA330" s="4">
        <f>C330+I330-L330-O330-U330-X330</f>
        <v>0</v>
      </c>
      <c r="AB330" s="7"/>
    </row>
    <row r="331" spans="1:28" ht="15.75" x14ac:dyDescent="0.25">
      <c r="A331" s="29">
        <v>45295</v>
      </c>
      <c r="B331" s="30" t="s">
        <v>296</v>
      </c>
      <c r="C331" s="27"/>
      <c r="D331" s="27" t="s">
        <v>52</v>
      </c>
      <c r="E331" s="27" t="s">
        <v>95</v>
      </c>
      <c r="F331" s="27">
        <v>250</v>
      </c>
      <c r="G331" s="27" t="s">
        <v>34</v>
      </c>
      <c r="H331" s="27">
        <v>1450</v>
      </c>
      <c r="I331" s="19">
        <f t="shared" si="42"/>
        <v>362500</v>
      </c>
      <c r="J331" s="31" t="s">
        <v>312</v>
      </c>
      <c r="K331" s="4" t="s">
        <v>314</v>
      </c>
      <c r="L331" s="4">
        <f t="shared" si="43"/>
        <v>0</v>
      </c>
      <c r="M331" s="4"/>
      <c r="N331" s="4"/>
      <c r="O331" s="4">
        <f t="shared" si="44"/>
        <v>362500</v>
      </c>
      <c r="P331" s="4">
        <v>362500</v>
      </c>
      <c r="Q331" s="4"/>
      <c r="R331" s="4">
        <f t="shared" si="45"/>
        <v>0</v>
      </c>
      <c r="S331" s="4"/>
      <c r="T331" s="4"/>
      <c r="U331" s="4">
        <f t="shared" si="46"/>
        <v>0</v>
      </c>
      <c r="V331" s="4"/>
      <c r="W331" s="4"/>
      <c r="X331" s="4">
        <f t="shared" si="47"/>
        <v>0</v>
      </c>
      <c r="Y331" s="4"/>
      <c r="Z331" s="4"/>
      <c r="AA331" s="4">
        <f>C331+I331-L331-O331-U331-X331</f>
        <v>0</v>
      </c>
      <c r="AB331" s="7">
        <v>45296</v>
      </c>
    </row>
    <row r="332" spans="1:28" ht="15.75" x14ac:dyDescent="0.25">
      <c r="A332" s="29">
        <v>45295</v>
      </c>
      <c r="B332" s="25" t="s">
        <v>281</v>
      </c>
      <c r="C332" s="25"/>
      <c r="D332" s="25" t="s">
        <v>46</v>
      </c>
      <c r="E332" s="25" t="s">
        <v>108</v>
      </c>
      <c r="F332" s="50">
        <v>4200</v>
      </c>
      <c r="G332" s="25" t="s">
        <v>34</v>
      </c>
      <c r="H332" s="25">
        <v>2250</v>
      </c>
      <c r="I332" s="19">
        <f t="shared" si="42"/>
        <v>9450000</v>
      </c>
      <c r="J332" s="31" t="s">
        <v>324</v>
      </c>
      <c r="K332" s="4"/>
      <c r="L332" s="4">
        <f t="shared" si="43"/>
        <v>9450000</v>
      </c>
      <c r="M332" s="4">
        <v>9450000</v>
      </c>
      <c r="N332" s="4"/>
      <c r="O332" s="4">
        <f t="shared" si="44"/>
        <v>0</v>
      </c>
      <c r="P332" s="4"/>
      <c r="Q332" s="4"/>
      <c r="R332" s="4">
        <f t="shared" si="45"/>
        <v>0</v>
      </c>
      <c r="S332" s="4"/>
      <c r="T332" s="4"/>
      <c r="U332" s="4">
        <f t="shared" si="46"/>
        <v>0</v>
      </c>
      <c r="V332" s="4"/>
      <c r="W332" s="4"/>
      <c r="X332" s="4">
        <f t="shared" si="47"/>
        <v>0</v>
      </c>
      <c r="Y332" s="4"/>
      <c r="Z332" s="4"/>
      <c r="AA332" s="4">
        <f>C332+I332-L332-O332-U332-X332</f>
        <v>0</v>
      </c>
      <c r="AB332" s="7">
        <v>45295</v>
      </c>
    </row>
    <row r="333" spans="1:28" ht="15.75" x14ac:dyDescent="0.25">
      <c r="A333" s="29">
        <v>45295</v>
      </c>
      <c r="B333" s="25" t="s">
        <v>231</v>
      </c>
      <c r="C333" s="25"/>
      <c r="D333" s="25" t="s">
        <v>46</v>
      </c>
      <c r="E333" s="27" t="s">
        <v>232</v>
      </c>
      <c r="F333" s="27">
        <v>25</v>
      </c>
      <c r="G333" s="27" t="s">
        <v>39</v>
      </c>
      <c r="H333" s="25">
        <v>125000</v>
      </c>
      <c r="I333" s="19">
        <f t="shared" si="42"/>
        <v>3125000</v>
      </c>
      <c r="J333" s="17" t="s">
        <v>312</v>
      </c>
      <c r="K333" s="4" t="s">
        <v>509</v>
      </c>
      <c r="L333" s="4">
        <f t="shared" si="43"/>
        <v>0</v>
      </c>
      <c r="M333" s="4"/>
      <c r="N333" s="4"/>
      <c r="O333" s="4">
        <f t="shared" si="44"/>
        <v>3125000</v>
      </c>
      <c r="P333" s="4">
        <v>674900</v>
      </c>
      <c r="Q333" s="4">
        <f>100000+2350100</f>
        <v>2450100</v>
      </c>
      <c r="R333" s="4">
        <f t="shared" si="45"/>
        <v>0</v>
      </c>
      <c r="S333" s="4"/>
      <c r="T333" s="4"/>
      <c r="U333" s="4">
        <f t="shared" si="46"/>
        <v>0</v>
      </c>
      <c r="V333" s="4"/>
      <c r="W333" s="4"/>
      <c r="X333" s="4">
        <f t="shared" si="47"/>
        <v>0</v>
      </c>
      <c r="Y333" s="4"/>
      <c r="Z333" s="4"/>
      <c r="AA333" s="4">
        <f>C333+I333-L333-O333-U333-X333</f>
        <v>0</v>
      </c>
      <c r="AB333" s="7">
        <v>45308</v>
      </c>
    </row>
    <row r="334" spans="1:28" ht="15.75" x14ac:dyDescent="0.25">
      <c r="A334" s="29">
        <v>45295</v>
      </c>
      <c r="B334" s="25" t="s">
        <v>231</v>
      </c>
      <c r="C334" s="27"/>
      <c r="D334" s="25" t="s">
        <v>46</v>
      </c>
      <c r="E334" s="27" t="s">
        <v>47</v>
      </c>
      <c r="F334" s="27">
        <v>10</v>
      </c>
      <c r="G334" s="27" t="s">
        <v>48</v>
      </c>
      <c r="H334" s="27">
        <v>160000</v>
      </c>
      <c r="I334" s="19">
        <f t="shared" si="42"/>
        <v>1600000</v>
      </c>
      <c r="J334" s="18" t="s">
        <v>78</v>
      </c>
      <c r="K334" s="4"/>
      <c r="L334" s="4">
        <f t="shared" si="43"/>
        <v>0</v>
      </c>
      <c r="M334" s="4"/>
      <c r="N334" s="4"/>
      <c r="O334" s="4">
        <f t="shared" si="44"/>
        <v>900000</v>
      </c>
      <c r="P334" s="4"/>
      <c r="Q334" s="4">
        <v>900000</v>
      </c>
      <c r="R334" s="4">
        <f t="shared" si="45"/>
        <v>0</v>
      </c>
      <c r="S334" s="4"/>
      <c r="T334" s="4"/>
      <c r="U334" s="4">
        <f t="shared" si="46"/>
        <v>0</v>
      </c>
      <c r="V334" s="4"/>
      <c r="W334" s="4"/>
      <c r="X334" s="4">
        <f t="shared" si="47"/>
        <v>0</v>
      </c>
      <c r="Y334" s="4"/>
      <c r="Z334" s="4"/>
      <c r="AA334" s="4">
        <f>C334+I334-L334-O334-U334-X334</f>
        <v>700000</v>
      </c>
      <c r="AB334" s="7">
        <v>45321</v>
      </c>
    </row>
    <row r="335" spans="1:28" ht="15.75" x14ac:dyDescent="0.25">
      <c r="A335" s="29">
        <v>45295</v>
      </c>
      <c r="B335" s="27" t="s">
        <v>307</v>
      </c>
      <c r="C335" s="25"/>
      <c r="D335" s="27" t="s">
        <v>46</v>
      </c>
      <c r="E335" s="27" t="s">
        <v>154</v>
      </c>
      <c r="F335" s="25">
        <v>250</v>
      </c>
      <c r="G335" s="27" t="s">
        <v>34</v>
      </c>
      <c r="H335" s="25">
        <v>1300</v>
      </c>
      <c r="I335" s="19">
        <f t="shared" si="42"/>
        <v>325000</v>
      </c>
      <c r="J335" s="31" t="s">
        <v>324</v>
      </c>
      <c r="K335" s="4"/>
      <c r="L335" s="4">
        <f t="shared" si="43"/>
        <v>325000</v>
      </c>
      <c r="M335" s="4">
        <v>325000</v>
      </c>
      <c r="N335" s="4"/>
      <c r="O335" s="4">
        <f t="shared" si="44"/>
        <v>0</v>
      </c>
      <c r="P335" s="4"/>
      <c r="Q335" s="4"/>
      <c r="R335" s="4">
        <f t="shared" si="45"/>
        <v>0</v>
      </c>
      <c r="S335" s="4"/>
      <c r="T335" s="4"/>
      <c r="U335" s="4">
        <f t="shared" si="46"/>
        <v>0</v>
      </c>
      <c r="V335" s="4"/>
      <c r="W335" s="4"/>
      <c r="X335" s="4">
        <f t="shared" si="47"/>
        <v>0</v>
      </c>
      <c r="Y335" s="4"/>
      <c r="Z335" s="4"/>
      <c r="AA335" s="4">
        <f>C335+I335-L335-O335-U335-X335</f>
        <v>0</v>
      </c>
      <c r="AB335" s="7">
        <v>45295</v>
      </c>
    </row>
    <row r="336" spans="1:28" ht="15.75" x14ac:dyDescent="0.25">
      <c r="A336" s="29">
        <v>45295</v>
      </c>
      <c r="B336" s="27" t="s">
        <v>203</v>
      </c>
      <c r="C336" s="25"/>
      <c r="D336" s="27" t="s">
        <v>46</v>
      </c>
      <c r="E336" s="25" t="s">
        <v>130</v>
      </c>
      <c r="F336" s="25">
        <v>10</v>
      </c>
      <c r="G336" s="27" t="s">
        <v>77</v>
      </c>
      <c r="H336" s="25">
        <v>45000</v>
      </c>
      <c r="I336" s="19">
        <f t="shared" si="42"/>
        <v>450000</v>
      </c>
      <c r="J336" s="17" t="s">
        <v>324</v>
      </c>
      <c r="K336" s="4"/>
      <c r="L336" s="4">
        <f t="shared" si="43"/>
        <v>450000</v>
      </c>
      <c r="M336" s="4">
        <v>450000</v>
      </c>
      <c r="N336" s="4"/>
      <c r="O336" s="4">
        <f t="shared" si="44"/>
        <v>0</v>
      </c>
      <c r="P336" s="4"/>
      <c r="Q336" s="4"/>
      <c r="R336" s="4">
        <f t="shared" si="45"/>
        <v>0</v>
      </c>
      <c r="S336" s="4"/>
      <c r="T336" s="4"/>
      <c r="U336" s="4">
        <f t="shared" si="46"/>
        <v>0</v>
      </c>
      <c r="V336" s="4"/>
      <c r="W336" s="4"/>
      <c r="X336" s="4">
        <f t="shared" si="47"/>
        <v>0</v>
      </c>
      <c r="Y336" s="4"/>
      <c r="Z336" s="4"/>
      <c r="AA336" s="4">
        <f>C336+I336-L336-O336-U336-X336</f>
        <v>0</v>
      </c>
      <c r="AB336" s="7">
        <v>45295</v>
      </c>
    </row>
    <row r="337" spans="1:28" ht="15.75" x14ac:dyDescent="0.25">
      <c r="A337" s="29">
        <v>45295</v>
      </c>
      <c r="B337" s="27" t="s">
        <v>203</v>
      </c>
      <c r="C337" s="27"/>
      <c r="D337" s="27" t="s">
        <v>46</v>
      </c>
      <c r="E337" s="25" t="s">
        <v>127</v>
      </c>
      <c r="F337" s="27">
        <v>2</v>
      </c>
      <c r="G337" s="27" t="s">
        <v>39</v>
      </c>
      <c r="H337" s="27">
        <v>65000</v>
      </c>
      <c r="I337" s="19">
        <f t="shared" si="42"/>
        <v>130000</v>
      </c>
      <c r="J337" s="17" t="s">
        <v>324</v>
      </c>
      <c r="K337" s="4"/>
      <c r="L337" s="4">
        <f t="shared" si="43"/>
        <v>130000</v>
      </c>
      <c r="M337" s="4">
        <f>50000+80000</f>
        <v>130000</v>
      </c>
      <c r="N337" s="4"/>
      <c r="O337" s="4">
        <f t="shared" si="44"/>
        <v>0</v>
      </c>
      <c r="P337" s="4"/>
      <c r="Q337" s="4"/>
      <c r="R337" s="4">
        <f t="shared" si="45"/>
        <v>0</v>
      </c>
      <c r="S337" s="4"/>
      <c r="T337" s="4"/>
      <c r="U337" s="4">
        <f t="shared" si="46"/>
        <v>0</v>
      </c>
      <c r="V337" s="4"/>
      <c r="W337" s="4"/>
      <c r="X337" s="4">
        <f t="shared" si="47"/>
        <v>0</v>
      </c>
      <c r="Y337" s="4"/>
      <c r="Z337" s="4"/>
      <c r="AA337" s="4">
        <f>C337+I337-L337-O337-U337-X337</f>
        <v>0</v>
      </c>
      <c r="AB337" s="7">
        <v>45295</v>
      </c>
    </row>
    <row r="338" spans="1:28" ht="15.75" x14ac:dyDescent="0.25">
      <c r="A338" s="29">
        <v>45295</v>
      </c>
      <c r="B338" s="27" t="s">
        <v>203</v>
      </c>
      <c r="C338" s="25"/>
      <c r="D338" s="27" t="s">
        <v>46</v>
      </c>
      <c r="E338" s="25" t="s">
        <v>129</v>
      </c>
      <c r="F338" s="25">
        <v>4</v>
      </c>
      <c r="G338" s="25" t="s">
        <v>77</v>
      </c>
      <c r="H338" s="25">
        <v>60000</v>
      </c>
      <c r="I338" s="19">
        <f t="shared" si="42"/>
        <v>240000</v>
      </c>
      <c r="J338" s="17" t="s">
        <v>324</v>
      </c>
      <c r="K338" s="4"/>
      <c r="L338" s="4">
        <f t="shared" si="43"/>
        <v>240000</v>
      </c>
      <c r="M338" s="4">
        <v>240000</v>
      </c>
      <c r="N338" s="4"/>
      <c r="O338" s="4">
        <f t="shared" si="44"/>
        <v>0</v>
      </c>
      <c r="P338" s="4"/>
      <c r="Q338" s="4"/>
      <c r="R338" s="4">
        <f t="shared" si="45"/>
        <v>0</v>
      </c>
      <c r="S338" s="4"/>
      <c r="T338" s="4"/>
      <c r="U338" s="4">
        <f t="shared" si="46"/>
        <v>0</v>
      </c>
      <c r="V338" s="4"/>
      <c r="W338" s="4"/>
      <c r="X338" s="4">
        <f t="shared" si="47"/>
        <v>0</v>
      </c>
      <c r="Y338" s="4"/>
      <c r="Z338" s="4"/>
      <c r="AA338" s="4">
        <f>C338+I338-L338-O338-U338-X338</f>
        <v>0</v>
      </c>
      <c r="AB338" s="7">
        <v>45321</v>
      </c>
    </row>
    <row r="339" spans="1:28" ht="15.75" x14ac:dyDescent="0.25">
      <c r="A339" s="29">
        <v>45295</v>
      </c>
      <c r="B339" s="25" t="s">
        <v>99</v>
      </c>
      <c r="C339" s="25"/>
      <c r="D339" s="27" t="s">
        <v>46</v>
      </c>
      <c r="E339" s="25" t="s">
        <v>104</v>
      </c>
      <c r="F339" s="25">
        <v>81.099999999999994</v>
      </c>
      <c r="G339" s="27" t="s">
        <v>39</v>
      </c>
      <c r="H339" s="25"/>
      <c r="I339" s="19">
        <f t="shared" si="42"/>
        <v>0</v>
      </c>
      <c r="J339" s="26" t="s">
        <v>28</v>
      </c>
      <c r="K339" s="4"/>
      <c r="L339" s="4">
        <f t="shared" si="43"/>
        <v>0</v>
      </c>
      <c r="M339" s="4"/>
      <c r="N339" s="4"/>
      <c r="O339" s="4">
        <f t="shared" si="44"/>
        <v>0</v>
      </c>
      <c r="P339" s="4"/>
      <c r="Q339" s="4"/>
      <c r="R339" s="4">
        <f t="shared" si="45"/>
        <v>0</v>
      </c>
      <c r="S339" s="4"/>
      <c r="T339" s="4"/>
      <c r="U339" s="4">
        <f t="shared" si="46"/>
        <v>0</v>
      </c>
      <c r="V339" s="4"/>
      <c r="W339" s="4"/>
      <c r="X339" s="4">
        <f t="shared" si="47"/>
        <v>0</v>
      </c>
      <c r="Y339" s="4"/>
      <c r="Z339" s="4"/>
      <c r="AA339" s="4">
        <f>C339+I339-L339-O339-U339-X339</f>
        <v>0</v>
      </c>
      <c r="AB339" s="7"/>
    </row>
    <row r="340" spans="1:28" ht="15.75" x14ac:dyDescent="0.25">
      <c r="A340" s="24">
        <v>45295</v>
      </c>
      <c r="B340" s="25" t="s">
        <v>308</v>
      </c>
      <c r="C340" s="25"/>
      <c r="D340" s="27" t="s">
        <v>46</v>
      </c>
      <c r="E340" s="25" t="s">
        <v>120</v>
      </c>
      <c r="F340" s="25">
        <v>48.4</v>
      </c>
      <c r="G340" s="25" t="s">
        <v>39</v>
      </c>
      <c r="H340" s="25">
        <v>47000</v>
      </c>
      <c r="I340" s="19">
        <f t="shared" si="42"/>
        <v>2274800</v>
      </c>
      <c r="J340" s="31" t="s">
        <v>324</v>
      </c>
      <c r="K340" s="4"/>
      <c r="L340" s="4">
        <f t="shared" si="43"/>
        <v>0</v>
      </c>
      <c r="M340" s="4"/>
      <c r="N340" s="4"/>
      <c r="O340" s="4">
        <f t="shared" si="44"/>
        <v>0</v>
      </c>
      <c r="P340" s="4"/>
      <c r="Q340" s="4"/>
      <c r="R340" s="4">
        <f t="shared" si="45"/>
        <v>0</v>
      </c>
      <c r="S340" s="4"/>
      <c r="T340" s="4"/>
      <c r="U340" s="4">
        <f t="shared" si="46"/>
        <v>0</v>
      </c>
      <c r="V340" s="4"/>
      <c r="W340" s="4"/>
      <c r="X340" s="4">
        <f t="shared" si="47"/>
        <v>2274800</v>
      </c>
      <c r="Y340" s="4">
        <v>2274800</v>
      </c>
      <c r="Z340" s="4"/>
      <c r="AA340" s="4">
        <f>C340+I340-L340-O340-U340-X340</f>
        <v>0</v>
      </c>
      <c r="AB340" s="7">
        <v>45300</v>
      </c>
    </row>
    <row r="341" spans="1:28" ht="15.75" x14ac:dyDescent="0.25">
      <c r="A341" s="24">
        <v>45295</v>
      </c>
      <c r="B341" s="27" t="s">
        <v>309</v>
      </c>
      <c r="C341" s="27"/>
      <c r="D341" s="27" t="s">
        <v>46</v>
      </c>
      <c r="E341" s="27" t="s">
        <v>298</v>
      </c>
      <c r="F341" s="27">
        <v>5200</v>
      </c>
      <c r="G341" s="27" t="s">
        <v>34</v>
      </c>
      <c r="H341" s="27">
        <v>3800</v>
      </c>
      <c r="I341" s="19">
        <f t="shared" si="42"/>
        <v>19760000</v>
      </c>
      <c r="J341" s="32" t="s">
        <v>324</v>
      </c>
      <c r="K341" s="4"/>
      <c r="L341" s="4">
        <f t="shared" si="43"/>
        <v>0</v>
      </c>
      <c r="M341" s="4"/>
      <c r="N341" s="4"/>
      <c r="O341" s="4">
        <f t="shared" si="44"/>
        <v>0</v>
      </c>
      <c r="P341" s="4"/>
      <c r="Q341" s="4"/>
      <c r="R341" s="4">
        <f t="shared" si="45"/>
        <v>0</v>
      </c>
      <c r="S341" s="4"/>
      <c r="T341" s="4"/>
      <c r="U341" s="4">
        <f t="shared" si="46"/>
        <v>19760000</v>
      </c>
      <c r="V341" s="4">
        <v>3160000</v>
      </c>
      <c r="W341" s="4">
        <f>4000000+7539000+5061000</f>
        <v>16600000</v>
      </c>
      <c r="X341" s="4">
        <f t="shared" si="47"/>
        <v>0</v>
      </c>
      <c r="Y341" s="4"/>
      <c r="Z341" s="4"/>
      <c r="AA341" s="4">
        <f>C341+I341-L341-O341-U341-X341</f>
        <v>0</v>
      </c>
      <c r="AB341" s="7">
        <v>45314</v>
      </c>
    </row>
    <row r="342" spans="1:28" ht="15.75" x14ac:dyDescent="0.25">
      <c r="A342" s="24">
        <v>45295</v>
      </c>
      <c r="B342" s="25" t="s">
        <v>310</v>
      </c>
      <c r="C342" s="27"/>
      <c r="D342" s="27" t="s">
        <v>46</v>
      </c>
      <c r="E342" s="25" t="s">
        <v>128</v>
      </c>
      <c r="F342" s="27">
        <v>25</v>
      </c>
      <c r="G342" s="27" t="s">
        <v>39</v>
      </c>
      <c r="H342" s="27">
        <v>120000</v>
      </c>
      <c r="I342" s="19">
        <f t="shared" si="42"/>
        <v>3000000</v>
      </c>
      <c r="J342" s="32" t="s">
        <v>324</v>
      </c>
      <c r="K342" s="4"/>
      <c r="L342" s="4">
        <f t="shared" si="43"/>
        <v>3000000</v>
      </c>
      <c r="M342" s="4">
        <v>3000000</v>
      </c>
      <c r="N342" s="4"/>
      <c r="O342" s="4">
        <f t="shared" si="44"/>
        <v>0</v>
      </c>
      <c r="P342" s="4"/>
      <c r="Q342" s="4"/>
      <c r="R342" s="4">
        <f t="shared" si="45"/>
        <v>0</v>
      </c>
      <c r="S342" s="4"/>
      <c r="T342" s="4"/>
      <c r="U342" s="4">
        <f t="shared" si="46"/>
        <v>0</v>
      </c>
      <c r="V342" s="4"/>
      <c r="W342" s="4"/>
      <c r="X342" s="4">
        <f t="shared" si="47"/>
        <v>0</v>
      </c>
      <c r="Y342" s="4"/>
      <c r="Z342" s="4"/>
      <c r="AA342" s="4">
        <f>C342+I342-L342-O342-U342-X342</f>
        <v>0</v>
      </c>
      <c r="AB342" s="7">
        <v>45297</v>
      </c>
    </row>
    <row r="343" spans="1:28" ht="15.75" x14ac:dyDescent="0.25">
      <c r="A343" s="24">
        <v>45295</v>
      </c>
      <c r="B343" s="25" t="s">
        <v>310</v>
      </c>
      <c r="C343" s="25"/>
      <c r="D343" s="25" t="s">
        <v>46</v>
      </c>
      <c r="E343" s="25" t="s">
        <v>150</v>
      </c>
      <c r="F343" s="25">
        <v>20</v>
      </c>
      <c r="G343" s="25" t="s">
        <v>77</v>
      </c>
      <c r="H343" s="25">
        <v>45000</v>
      </c>
      <c r="I343" s="19">
        <f t="shared" si="42"/>
        <v>900000</v>
      </c>
      <c r="J343" s="32" t="s">
        <v>324</v>
      </c>
      <c r="K343" s="4"/>
      <c r="L343" s="4">
        <f t="shared" si="43"/>
        <v>900000</v>
      </c>
      <c r="M343" s="4">
        <v>900000</v>
      </c>
      <c r="N343" s="4"/>
      <c r="O343" s="4">
        <f t="shared" si="44"/>
        <v>0</v>
      </c>
      <c r="P343" s="4"/>
      <c r="Q343" s="4"/>
      <c r="R343" s="4">
        <f t="shared" si="45"/>
        <v>0</v>
      </c>
      <c r="S343" s="4"/>
      <c r="T343" s="4"/>
      <c r="U343" s="4">
        <f t="shared" si="46"/>
        <v>0</v>
      </c>
      <c r="V343" s="4"/>
      <c r="W343" s="4"/>
      <c r="X343" s="4">
        <f t="shared" si="47"/>
        <v>0</v>
      </c>
      <c r="Y343" s="4"/>
      <c r="Z343" s="4"/>
      <c r="AA343" s="4">
        <f>C343+I343-L343-O343-U343-X343</f>
        <v>0</v>
      </c>
      <c r="AB343" s="7">
        <v>45297</v>
      </c>
    </row>
    <row r="344" spans="1:28" ht="15.75" x14ac:dyDescent="0.25">
      <c r="A344" s="24">
        <v>45295</v>
      </c>
      <c r="B344" s="25" t="s">
        <v>310</v>
      </c>
      <c r="C344" s="25"/>
      <c r="D344" s="27" t="s">
        <v>46</v>
      </c>
      <c r="E344" s="25" t="s">
        <v>127</v>
      </c>
      <c r="F344" s="25">
        <v>10</v>
      </c>
      <c r="G344" s="25" t="s">
        <v>39</v>
      </c>
      <c r="H344" s="25">
        <v>60000</v>
      </c>
      <c r="I344" s="19">
        <f t="shared" si="42"/>
        <v>600000</v>
      </c>
      <c r="J344" s="32" t="s">
        <v>324</v>
      </c>
      <c r="K344" s="4"/>
      <c r="L344" s="4">
        <f t="shared" si="43"/>
        <v>600000</v>
      </c>
      <c r="M344" s="4">
        <v>600000</v>
      </c>
      <c r="N344" s="4"/>
      <c r="O344" s="4">
        <f t="shared" si="44"/>
        <v>0</v>
      </c>
      <c r="P344" s="4"/>
      <c r="Q344" s="4"/>
      <c r="R344" s="4">
        <f t="shared" si="45"/>
        <v>0</v>
      </c>
      <c r="S344" s="4"/>
      <c r="T344" s="4"/>
      <c r="U344" s="4">
        <f t="shared" si="46"/>
        <v>0</v>
      </c>
      <c r="V344" s="4"/>
      <c r="W344" s="4"/>
      <c r="X344" s="4">
        <f t="shared" si="47"/>
        <v>0</v>
      </c>
      <c r="Y344" s="4"/>
      <c r="Z344" s="4"/>
      <c r="AA344" s="4">
        <f>C344+I344-L344-O344-U344-X344</f>
        <v>0</v>
      </c>
      <c r="AB344" s="7">
        <v>45297</v>
      </c>
    </row>
    <row r="345" spans="1:28" ht="15.75" x14ac:dyDescent="0.25">
      <c r="A345" s="24">
        <v>45295</v>
      </c>
      <c r="B345" s="25" t="s">
        <v>311</v>
      </c>
      <c r="C345" s="25"/>
      <c r="D345" s="25" t="s">
        <v>52</v>
      </c>
      <c r="E345" s="25" t="s">
        <v>108</v>
      </c>
      <c r="F345" s="50">
        <v>400</v>
      </c>
      <c r="G345" s="25" t="s">
        <v>34</v>
      </c>
      <c r="H345" s="25">
        <v>2150</v>
      </c>
      <c r="I345" s="4">
        <f t="shared" si="42"/>
        <v>860000</v>
      </c>
      <c r="J345" s="31" t="s">
        <v>324</v>
      </c>
      <c r="K345" s="4"/>
      <c r="L345" s="4">
        <f t="shared" si="43"/>
        <v>860000</v>
      </c>
      <c r="M345" s="4">
        <v>860000</v>
      </c>
      <c r="N345" s="4"/>
      <c r="O345" s="4">
        <f t="shared" si="44"/>
        <v>0</v>
      </c>
      <c r="P345" s="4"/>
      <c r="Q345" s="4"/>
      <c r="R345" s="4">
        <f t="shared" si="45"/>
        <v>0</v>
      </c>
      <c r="S345" s="4"/>
      <c r="T345" s="4"/>
      <c r="U345" s="4">
        <f t="shared" si="46"/>
        <v>0</v>
      </c>
      <c r="V345" s="4"/>
      <c r="W345" s="4"/>
      <c r="X345" s="4">
        <f t="shared" si="47"/>
        <v>0</v>
      </c>
      <c r="Y345" s="4"/>
      <c r="Z345" s="4"/>
      <c r="AA345" s="4">
        <f>C345+I345-L345-O345-U345-X345</f>
        <v>0</v>
      </c>
      <c r="AB345" s="7">
        <v>45295</v>
      </c>
    </row>
    <row r="346" spans="1:28" ht="15.75" x14ac:dyDescent="0.25">
      <c r="A346" s="29">
        <v>45296</v>
      </c>
      <c r="B346" s="27" t="s">
        <v>168</v>
      </c>
      <c r="C346" s="27"/>
      <c r="D346" s="27" t="s">
        <v>52</v>
      </c>
      <c r="E346" s="27" t="s">
        <v>81</v>
      </c>
      <c r="F346" s="27">
        <v>23.8</v>
      </c>
      <c r="G346" s="27" t="s">
        <v>39</v>
      </c>
      <c r="H346" s="27">
        <v>49000</v>
      </c>
      <c r="I346" s="15">
        <f t="shared" ref="I346:I366" si="48">F346*H346</f>
        <v>1166200</v>
      </c>
      <c r="J346" s="32" t="s">
        <v>312</v>
      </c>
      <c r="K346" s="11" t="s">
        <v>333</v>
      </c>
      <c r="L346" s="4">
        <f>M346+N346</f>
        <v>0</v>
      </c>
      <c r="M346" s="4"/>
      <c r="N346" s="4"/>
      <c r="O346" s="4">
        <f>P346+Q346</f>
        <v>1166200</v>
      </c>
      <c r="P346" s="4">
        <v>1166200</v>
      </c>
      <c r="Q346" s="4"/>
      <c r="R346" s="4">
        <f>S346+T346</f>
        <v>0</v>
      </c>
      <c r="S346" s="4"/>
      <c r="T346" s="4"/>
      <c r="U346" s="4">
        <f>V346+W346</f>
        <v>0</v>
      </c>
      <c r="V346" s="4"/>
      <c r="W346" s="4"/>
      <c r="X346" s="4">
        <f>Y346+Z346</f>
        <v>0</v>
      </c>
      <c r="Y346" s="4"/>
      <c r="Z346" s="4"/>
      <c r="AA346" s="4">
        <f>C346+I346-L346-O346-U346-X346</f>
        <v>0</v>
      </c>
      <c r="AB346" s="7">
        <v>45296</v>
      </c>
    </row>
    <row r="347" spans="1:28" ht="15.75" x14ac:dyDescent="0.25">
      <c r="A347" s="29">
        <v>45296</v>
      </c>
      <c r="B347" s="27" t="s">
        <v>99</v>
      </c>
      <c r="C347" s="27"/>
      <c r="D347" s="27" t="s">
        <v>46</v>
      </c>
      <c r="E347" s="27" t="s">
        <v>120</v>
      </c>
      <c r="F347" s="25">
        <v>22.8</v>
      </c>
      <c r="G347" s="25" t="s">
        <v>39</v>
      </c>
      <c r="H347" s="27"/>
      <c r="I347" s="15">
        <f t="shared" si="48"/>
        <v>0</v>
      </c>
      <c r="J347" s="28" t="s">
        <v>28</v>
      </c>
      <c r="K347" s="11"/>
      <c r="L347" s="4">
        <f t="shared" ref="L347:L366" si="49">M347+N347</f>
        <v>0</v>
      </c>
      <c r="M347" s="4"/>
      <c r="N347" s="4"/>
      <c r="O347" s="4">
        <f t="shared" ref="O347:O366" si="50">P347+Q347</f>
        <v>0</v>
      </c>
      <c r="P347" s="4"/>
      <c r="Q347" s="4"/>
      <c r="R347" s="4">
        <f t="shared" ref="R347:R366" si="51">S347+T347</f>
        <v>0</v>
      </c>
      <c r="S347" s="4"/>
      <c r="T347" s="4"/>
      <c r="U347" s="4">
        <f t="shared" ref="U347:U366" si="52">V347+W347</f>
        <v>0</v>
      </c>
      <c r="V347" s="4"/>
      <c r="W347" s="4"/>
      <c r="X347" s="4">
        <f t="shared" ref="X347:X366" si="53">Y347+Z347</f>
        <v>0</v>
      </c>
      <c r="Y347" s="4"/>
      <c r="Z347" s="4"/>
      <c r="AA347" s="4">
        <f>C347+I347-L347-O347-U347-X347</f>
        <v>0</v>
      </c>
      <c r="AB347" s="7"/>
    </row>
    <row r="348" spans="1:28" ht="15.75" x14ac:dyDescent="0.25">
      <c r="A348" s="29">
        <v>45296</v>
      </c>
      <c r="B348" s="27" t="s">
        <v>323</v>
      </c>
      <c r="C348" s="25"/>
      <c r="D348" s="27" t="s">
        <v>46</v>
      </c>
      <c r="E348" s="27" t="s">
        <v>89</v>
      </c>
      <c r="F348" s="25">
        <v>14.9</v>
      </c>
      <c r="G348" s="25" t="s">
        <v>39</v>
      </c>
      <c r="H348" s="25">
        <v>47000</v>
      </c>
      <c r="I348" s="15">
        <f t="shared" si="48"/>
        <v>700300</v>
      </c>
      <c r="J348" s="32" t="s">
        <v>324</v>
      </c>
      <c r="K348" s="11"/>
      <c r="L348" s="4">
        <f t="shared" si="49"/>
        <v>0</v>
      </c>
      <c r="M348" s="4"/>
      <c r="N348" s="4"/>
      <c r="O348" s="4">
        <f t="shared" si="50"/>
        <v>0</v>
      </c>
      <c r="P348" s="4"/>
      <c r="Q348" s="4"/>
      <c r="R348" s="4">
        <f t="shared" si="51"/>
        <v>0</v>
      </c>
      <c r="S348" s="4"/>
      <c r="T348" s="4"/>
      <c r="U348" s="4">
        <f t="shared" si="52"/>
        <v>700300</v>
      </c>
      <c r="V348" s="4">
        <v>700300</v>
      </c>
      <c r="W348" s="4"/>
      <c r="X348" s="4">
        <f t="shared" si="53"/>
        <v>0</v>
      </c>
      <c r="Y348" s="4"/>
      <c r="Z348" s="4"/>
      <c r="AA348" s="4">
        <f>C348+I348-L348-O348-U348-X348</f>
        <v>0</v>
      </c>
      <c r="AB348" s="7">
        <v>45295</v>
      </c>
    </row>
    <row r="349" spans="1:28" ht="15.75" x14ac:dyDescent="0.25">
      <c r="A349" s="29">
        <v>45296</v>
      </c>
      <c r="B349" s="27" t="s">
        <v>325</v>
      </c>
      <c r="C349" s="25"/>
      <c r="D349" s="27" t="s">
        <v>46</v>
      </c>
      <c r="E349" s="25" t="s">
        <v>160</v>
      </c>
      <c r="F349" s="25">
        <v>375</v>
      </c>
      <c r="G349" s="25" t="s">
        <v>34</v>
      </c>
      <c r="H349" s="25">
        <v>3265</v>
      </c>
      <c r="I349" s="15">
        <f t="shared" si="48"/>
        <v>1224375</v>
      </c>
      <c r="J349" s="31" t="s">
        <v>312</v>
      </c>
      <c r="K349" s="11" t="s">
        <v>322</v>
      </c>
      <c r="L349" s="4">
        <f t="shared" si="49"/>
        <v>0</v>
      </c>
      <c r="M349" s="4"/>
      <c r="N349" s="4"/>
      <c r="O349" s="4">
        <f t="shared" si="50"/>
        <v>1224375</v>
      </c>
      <c r="P349" s="4">
        <v>1224375</v>
      </c>
      <c r="Q349" s="4"/>
      <c r="R349" s="4">
        <f t="shared" si="51"/>
        <v>0</v>
      </c>
      <c r="S349" s="4"/>
      <c r="T349" s="4"/>
      <c r="U349" s="4">
        <f t="shared" si="52"/>
        <v>0</v>
      </c>
      <c r="V349" s="4"/>
      <c r="W349" s="4"/>
      <c r="X349" s="4">
        <f t="shared" si="53"/>
        <v>0</v>
      </c>
      <c r="Y349" s="4"/>
      <c r="Z349" s="4"/>
      <c r="AA349" s="4">
        <f>C349+I349-L349-O349-U349-X349</f>
        <v>0</v>
      </c>
      <c r="AB349" s="7">
        <v>45295</v>
      </c>
    </row>
    <row r="350" spans="1:28" ht="15.75" x14ac:dyDescent="0.25">
      <c r="A350" s="29">
        <v>45296</v>
      </c>
      <c r="B350" s="27" t="s">
        <v>325</v>
      </c>
      <c r="C350" s="25"/>
      <c r="D350" s="27" t="s">
        <v>46</v>
      </c>
      <c r="E350" s="25" t="s">
        <v>326</v>
      </c>
      <c r="F350" s="25">
        <v>2.5</v>
      </c>
      <c r="G350" s="25" t="s">
        <v>39</v>
      </c>
      <c r="H350" s="25">
        <v>115000</v>
      </c>
      <c r="I350" s="15">
        <f t="shared" si="48"/>
        <v>287500</v>
      </c>
      <c r="J350" s="31" t="s">
        <v>312</v>
      </c>
      <c r="K350" s="11" t="s">
        <v>321</v>
      </c>
      <c r="L350" s="4">
        <f t="shared" si="49"/>
        <v>0</v>
      </c>
      <c r="M350" s="4"/>
      <c r="N350" s="4"/>
      <c r="O350" s="4">
        <f t="shared" si="50"/>
        <v>287500</v>
      </c>
      <c r="P350" s="4">
        <v>287500</v>
      </c>
      <c r="Q350" s="4"/>
      <c r="R350" s="4">
        <f t="shared" si="51"/>
        <v>0</v>
      </c>
      <c r="S350" s="4"/>
      <c r="T350" s="4"/>
      <c r="U350" s="4">
        <f t="shared" si="52"/>
        <v>0</v>
      </c>
      <c r="V350" s="4"/>
      <c r="W350" s="4"/>
      <c r="X350" s="4">
        <f t="shared" si="53"/>
        <v>0</v>
      </c>
      <c r="Y350" s="4"/>
      <c r="Z350" s="4"/>
      <c r="AA350" s="4">
        <f>C350+I350-L350-O350-U350-X350</f>
        <v>0</v>
      </c>
      <c r="AB350" s="7">
        <v>45295</v>
      </c>
    </row>
    <row r="351" spans="1:28" ht="15.75" x14ac:dyDescent="0.25">
      <c r="A351" s="29">
        <v>45296</v>
      </c>
      <c r="B351" s="25" t="s">
        <v>327</v>
      </c>
      <c r="C351" s="25"/>
      <c r="D351" s="25" t="s">
        <v>52</v>
      </c>
      <c r="E351" s="25" t="s">
        <v>328</v>
      </c>
      <c r="F351" s="25">
        <v>1</v>
      </c>
      <c r="G351" s="25" t="s">
        <v>39</v>
      </c>
      <c r="H351" s="25">
        <v>135000</v>
      </c>
      <c r="I351" s="15">
        <f t="shared" si="48"/>
        <v>135000</v>
      </c>
      <c r="J351" s="31" t="s">
        <v>324</v>
      </c>
      <c r="K351" s="11"/>
      <c r="L351" s="4">
        <f t="shared" si="49"/>
        <v>135000</v>
      </c>
      <c r="M351" s="4">
        <v>135000</v>
      </c>
      <c r="N351" s="4"/>
      <c r="O351" s="4">
        <f t="shared" si="50"/>
        <v>0</v>
      </c>
      <c r="P351" s="4"/>
      <c r="Q351" s="4"/>
      <c r="R351" s="4">
        <f t="shared" si="51"/>
        <v>0</v>
      </c>
      <c r="S351" s="4"/>
      <c r="T351" s="4"/>
      <c r="U351" s="4">
        <f t="shared" si="52"/>
        <v>0</v>
      </c>
      <c r="V351" s="4"/>
      <c r="W351" s="4"/>
      <c r="X351" s="4">
        <f t="shared" si="53"/>
        <v>0</v>
      </c>
      <c r="Y351" s="4"/>
      <c r="Z351" s="4"/>
      <c r="AA351" s="4">
        <f>C351+I351-L351-O351-U351-X351</f>
        <v>0</v>
      </c>
      <c r="AB351" s="7">
        <v>45296</v>
      </c>
    </row>
    <row r="352" spans="1:28" ht="15.75" x14ac:dyDescent="0.25">
      <c r="A352" s="29">
        <v>45296</v>
      </c>
      <c r="B352" s="25" t="s">
        <v>327</v>
      </c>
      <c r="C352" s="25"/>
      <c r="D352" s="25" t="s">
        <v>52</v>
      </c>
      <c r="E352" s="25" t="s">
        <v>329</v>
      </c>
      <c r="F352" s="25">
        <v>1</v>
      </c>
      <c r="G352" s="25" t="s">
        <v>39</v>
      </c>
      <c r="H352" s="25">
        <v>155000</v>
      </c>
      <c r="I352" s="15">
        <f t="shared" si="48"/>
        <v>155000</v>
      </c>
      <c r="J352" s="31" t="s">
        <v>324</v>
      </c>
      <c r="K352" s="11"/>
      <c r="L352" s="4">
        <f t="shared" si="49"/>
        <v>155000</v>
      </c>
      <c r="M352" s="4">
        <v>155000</v>
      </c>
      <c r="N352" s="4"/>
      <c r="O352" s="4">
        <f t="shared" si="50"/>
        <v>0</v>
      </c>
      <c r="P352" s="4"/>
      <c r="Q352" s="4"/>
      <c r="R352" s="4">
        <f t="shared" si="51"/>
        <v>0</v>
      </c>
      <c r="S352" s="4"/>
      <c r="T352" s="4"/>
      <c r="U352" s="4">
        <f t="shared" si="52"/>
        <v>0</v>
      </c>
      <c r="V352" s="4"/>
      <c r="W352" s="4"/>
      <c r="X352" s="4">
        <f t="shared" si="53"/>
        <v>0</v>
      </c>
      <c r="Y352" s="4"/>
      <c r="Z352" s="4"/>
      <c r="AA352" s="4">
        <f>C352+I352-L352-O352-U352-X352</f>
        <v>0</v>
      </c>
      <c r="AB352" s="7">
        <v>45296</v>
      </c>
    </row>
    <row r="353" spans="1:28" ht="15.75" x14ac:dyDescent="0.25">
      <c r="A353" s="29">
        <v>45296</v>
      </c>
      <c r="B353" s="25" t="s">
        <v>223</v>
      </c>
      <c r="C353" s="25"/>
      <c r="D353" s="25" t="s">
        <v>52</v>
      </c>
      <c r="E353" s="25" t="s">
        <v>120</v>
      </c>
      <c r="F353" s="25">
        <v>73.2</v>
      </c>
      <c r="G353" s="25" t="s">
        <v>39</v>
      </c>
      <c r="H353" s="25">
        <v>49000</v>
      </c>
      <c r="I353" s="15">
        <f t="shared" si="48"/>
        <v>3586800</v>
      </c>
      <c r="J353" s="31" t="s">
        <v>324</v>
      </c>
      <c r="K353" s="11"/>
      <c r="L353" s="4">
        <f t="shared" si="49"/>
        <v>3586800</v>
      </c>
      <c r="M353" s="4">
        <v>3586800</v>
      </c>
      <c r="N353" s="4"/>
      <c r="O353" s="4">
        <f t="shared" si="50"/>
        <v>0</v>
      </c>
      <c r="P353" s="4"/>
      <c r="Q353" s="4"/>
      <c r="R353" s="4">
        <f t="shared" si="51"/>
        <v>0</v>
      </c>
      <c r="S353" s="4"/>
      <c r="T353" s="4"/>
      <c r="U353" s="4">
        <f t="shared" si="52"/>
        <v>0</v>
      </c>
      <c r="V353" s="4"/>
      <c r="W353" s="4"/>
      <c r="X353" s="4">
        <f t="shared" si="53"/>
        <v>0</v>
      </c>
      <c r="Y353" s="4"/>
      <c r="Z353" s="4"/>
      <c r="AA353" s="4">
        <f>C353+I353-L353-O353-U353-X353</f>
        <v>0</v>
      </c>
      <c r="AB353" s="7">
        <v>45316</v>
      </c>
    </row>
    <row r="354" spans="1:28" ht="15.75" x14ac:dyDescent="0.25">
      <c r="A354" s="29">
        <v>45296</v>
      </c>
      <c r="B354" s="25" t="s">
        <v>241</v>
      </c>
      <c r="C354" s="25"/>
      <c r="D354" s="25" t="s">
        <v>52</v>
      </c>
      <c r="E354" s="25" t="s">
        <v>64</v>
      </c>
      <c r="F354" s="25">
        <v>20</v>
      </c>
      <c r="G354" s="25" t="s">
        <v>39</v>
      </c>
      <c r="H354" s="25">
        <v>60000</v>
      </c>
      <c r="I354" s="15">
        <f t="shared" si="48"/>
        <v>1200000</v>
      </c>
      <c r="J354" s="17" t="s">
        <v>312</v>
      </c>
      <c r="K354" s="4" t="s">
        <v>242</v>
      </c>
      <c r="L354" s="4">
        <f t="shared" si="49"/>
        <v>0</v>
      </c>
      <c r="M354" s="4"/>
      <c r="N354" s="4"/>
      <c r="O354" s="4">
        <f t="shared" si="50"/>
        <v>1200000</v>
      </c>
      <c r="P354" s="4">
        <v>1200000</v>
      </c>
      <c r="Q354" s="4"/>
      <c r="R354" s="4">
        <f t="shared" si="51"/>
        <v>0</v>
      </c>
      <c r="S354" s="4"/>
      <c r="T354" s="4"/>
      <c r="U354" s="4">
        <f t="shared" si="52"/>
        <v>0</v>
      </c>
      <c r="V354" s="4"/>
      <c r="W354" s="4"/>
      <c r="X354" s="4">
        <f t="shared" si="53"/>
        <v>0</v>
      </c>
      <c r="Y354" s="4"/>
      <c r="Z354" s="4"/>
      <c r="AA354" s="4">
        <f>C354+I354-L354-O354-U354-X354</f>
        <v>0</v>
      </c>
      <c r="AB354" s="7">
        <v>45281</v>
      </c>
    </row>
    <row r="355" spans="1:28" ht="15.75" x14ac:dyDescent="0.25">
      <c r="A355" s="29">
        <v>45296</v>
      </c>
      <c r="B355" s="25" t="s">
        <v>266</v>
      </c>
      <c r="C355" s="25"/>
      <c r="D355" s="25" t="s">
        <v>52</v>
      </c>
      <c r="E355" s="25" t="s">
        <v>137</v>
      </c>
      <c r="F355" s="25">
        <v>41.5</v>
      </c>
      <c r="G355" s="25" t="s">
        <v>39</v>
      </c>
      <c r="H355" s="25">
        <v>49000</v>
      </c>
      <c r="I355" s="15">
        <f t="shared" si="48"/>
        <v>2033500</v>
      </c>
      <c r="J355" s="12" t="s">
        <v>312</v>
      </c>
      <c r="K355" s="4" t="s">
        <v>334</v>
      </c>
      <c r="L355" s="4">
        <f t="shared" si="49"/>
        <v>0</v>
      </c>
      <c r="M355" s="4"/>
      <c r="N355" s="4"/>
      <c r="O355" s="4">
        <f t="shared" si="50"/>
        <v>2033500</v>
      </c>
      <c r="P355" s="4">
        <v>2033500</v>
      </c>
      <c r="Q355" s="4"/>
      <c r="R355" s="4">
        <f t="shared" si="51"/>
        <v>0</v>
      </c>
      <c r="S355" s="4"/>
      <c r="T355" s="4"/>
      <c r="U355" s="4">
        <f t="shared" si="52"/>
        <v>0</v>
      </c>
      <c r="V355" s="4"/>
      <c r="W355" s="4"/>
      <c r="X355" s="4">
        <f t="shared" si="53"/>
        <v>0</v>
      </c>
      <c r="Y355" s="4"/>
      <c r="Z355" s="4"/>
      <c r="AA355" s="4">
        <f>C355+I355-L355-O355-U355-X355</f>
        <v>0</v>
      </c>
      <c r="AB355" s="7">
        <v>45320</v>
      </c>
    </row>
    <row r="356" spans="1:28" ht="15.75" x14ac:dyDescent="0.25">
      <c r="A356" s="29">
        <v>45296</v>
      </c>
      <c r="B356" s="25" t="s">
        <v>266</v>
      </c>
      <c r="C356" s="25"/>
      <c r="D356" s="25" t="s">
        <v>52</v>
      </c>
      <c r="E356" s="25" t="s">
        <v>81</v>
      </c>
      <c r="F356" s="25">
        <v>24</v>
      </c>
      <c r="G356" s="25" t="s">
        <v>39</v>
      </c>
      <c r="H356" s="25">
        <v>49000</v>
      </c>
      <c r="I356" s="15">
        <f t="shared" si="48"/>
        <v>1176000</v>
      </c>
      <c r="J356" s="12" t="s">
        <v>312</v>
      </c>
      <c r="K356" s="4" t="s">
        <v>334</v>
      </c>
      <c r="L356" s="4">
        <f t="shared" si="49"/>
        <v>0</v>
      </c>
      <c r="M356" s="4"/>
      <c r="N356" s="4"/>
      <c r="O356" s="4">
        <f t="shared" si="50"/>
        <v>1176000</v>
      </c>
      <c r="P356" s="4">
        <v>1176000</v>
      </c>
      <c r="Q356" s="4"/>
      <c r="R356" s="4">
        <f t="shared" si="51"/>
        <v>0</v>
      </c>
      <c r="S356" s="4"/>
      <c r="T356" s="4"/>
      <c r="U356" s="4">
        <f t="shared" si="52"/>
        <v>0</v>
      </c>
      <c r="V356" s="4"/>
      <c r="W356" s="4"/>
      <c r="X356" s="4">
        <f t="shared" si="53"/>
        <v>0</v>
      </c>
      <c r="Y356" s="4"/>
      <c r="Z356" s="4"/>
      <c r="AA356" s="4">
        <f>C356+I356-L356-O356-U356-X356</f>
        <v>0</v>
      </c>
      <c r="AB356" s="7">
        <v>45320</v>
      </c>
    </row>
    <row r="357" spans="1:28" ht="15.75" x14ac:dyDescent="0.25">
      <c r="A357" s="29">
        <v>45296</v>
      </c>
      <c r="B357" s="25" t="s">
        <v>266</v>
      </c>
      <c r="C357" s="27"/>
      <c r="D357" s="25" t="s">
        <v>52</v>
      </c>
      <c r="E357" s="27" t="s">
        <v>42</v>
      </c>
      <c r="F357" s="27">
        <v>5200</v>
      </c>
      <c r="G357" s="25" t="s">
        <v>34</v>
      </c>
      <c r="H357" s="27">
        <v>3900</v>
      </c>
      <c r="I357" s="15">
        <f t="shared" si="48"/>
        <v>20280000</v>
      </c>
      <c r="J357" s="40" t="s">
        <v>78</v>
      </c>
      <c r="K357" s="4" t="s">
        <v>338</v>
      </c>
      <c r="L357" s="4">
        <f t="shared" si="49"/>
        <v>0</v>
      </c>
      <c r="M357" s="4"/>
      <c r="N357" s="4"/>
      <c r="O357" s="4">
        <f t="shared" si="50"/>
        <v>4390000</v>
      </c>
      <c r="P357" s="4">
        <v>4390000</v>
      </c>
      <c r="Q357" s="4"/>
      <c r="R357" s="4">
        <f t="shared" si="51"/>
        <v>0</v>
      </c>
      <c r="S357" s="4"/>
      <c r="T357" s="4"/>
      <c r="U357" s="4">
        <f t="shared" si="52"/>
        <v>0</v>
      </c>
      <c r="V357" s="4"/>
      <c r="W357" s="4"/>
      <c r="X357" s="4">
        <f t="shared" si="53"/>
        <v>0</v>
      </c>
      <c r="Y357" s="4"/>
      <c r="Z357" s="4"/>
      <c r="AA357" s="4">
        <f>C357+I357-L357-O357-U357-X357</f>
        <v>15890000</v>
      </c>
      <c r="AB357" s="7">
        <v>45320</v>
      </c>
    </row>
    <row r="358" spans="1:28" ht="15.75" x14ac:dyDescent="0.25">
      <c r="A358" s="29">
        <v>45296</v>
      </c>
      <c r="B358" s="25" t="s">
        <v>266</v>
      </c>
      <c r="C358" s="25"/>
      <c r="D358" s="25" t="s">
        <v>52</v>
      </c>
      <c r="E358" s="25" t="s">
        <v>233</v>
      </c>
      <c r="F358" s="25">
        <v>10000</v>
      </c>
      <c r="G358" s="25" t="s">
        <v>27</v>
      </c>
      <c r="H358" s="25">
        <v>1550</v>
      </c>
      <c r="I358" s="15">
        <f t="shared" si="48"/>
        <v>15500000</v>
      </c>
      <c r="J358" s="26" t="s">
        <v>28</v>
      </c>
      <c r="K358" s="11" t="s">
        <v>339</v>
      </c>
      <c r="L358" s="4">
        <f t="shared" si="49"/>
        <v>0</v>
      </c>
      <c r="M358" s="4"/>
      <c r="N358" s="4"/>
      <c r="O358" s="4">
        <f t="shared" si="50"/>
        <v>0</v>
      </c>
      <c r="P358" s="4"/>
      <c r="Q358" s="4"/>
      <c r="R358" s="4">
        <f t="shared" si="51"/>
        <v>0</v>
      </c>
      <c r="S358" s="4"/>
      <c r="T358" s="4"/>
      <c r="U358" s="4">
        <f t="shared" si="52"/>
        <v>0</v>
      </c>
      <c r="V358" s="4"/>
      <c r="W358" s="4"/>
      <c r="X358" s="4">
        <f t="shared" si="53"/>
        <v>0</v>
      </c>
      <c r="Y358" s="4"/>
      <c r="Z358" s="4"/>
      <c r="AA358" s="4">
        <f>C358+I358-L358-O358-U358-X358</f>
        <v>15500000</v>
      </c>
      <c r="AB358" s="7"/>
    </row>
    <row r="359" spans="1:28" ht="15.75" x14ac:dyDescent="0.25">
      <c r="A359" s="29">
        <v>45296</v>
      </c>
      <c r="B359" s="25" t="s">
        <v>205</v>
      </c>
      <c r="C359" s="25"/>
      <c r="D359" s="25" t="s">
        <v>46</v>
      </c>
      <c r="E359" s="25" t="s">
        <v>42</v>
      </c>
      <c r="F359" s="25">
        <v>400</v>
      </c>
      <c r="G359" s="25" t="s">
        <v>34</v>
      </c>
      <c r="H359" s="25">
        <v>4400</v>
      </c>
      <c r="I359" s="15">
        <f t="shared" si="48"/>
        <v>1760000</v>
      </c>
      <c r="J359" s="12" t="s">
        <v>312</v>
      </c>
      <c r="K359" s="11" t="s">
        <v>336</v>
      </c>
      <c r="L359" s="4">
        <f t="shared" si="49"/>
        <v>0</v>
      </c>
      <c r="M359" s="4"/>
      <c r="N359" s="4"/>
      <c r="O359" s="4">
        <f t="shared" si="50"/>
        <v>1760000</v>
      </c>
      <c r="P359" s="155">
        <v>1760000</v>
      </c>
      <c r="Q359" s="4"/>
      <c r="R359" s="4">
        <f t="shared" si="51"/>
        <v>0</v>
      </c>
      <c r="S359" s="4"/>
      <c r="T359" s="4"/>
      <c r="U359" s="4">
        <f t="shared" si="52"/>
        <v>0</v>
      </c>
      <c r="V359" s="4"/>
      <c r="W359" s="4"/>
      <c r="X359" s="4">
        <f t="shared" si="53"/>
        <v>0</v>
      </c>
      <c r="Y359" s="4"/>
      <c r="Z359" s="4"/>
      <c r="AA359" s="4">
        <f>C359+I359-L359-O359-U359-X359</f>
        <v>0</v>
      </c>
      <c r="AB359" s="7">
        <v>45303</v>
      </c>
    </row>
    <row r="360" spans="1:28" ht="15.75" x14ac:dyDescent="0.25">
      <c r="A360" s="29">
        <v>45296</v>
      </c>
      <c r="B360" s="25" t="s">
        <v>205</v>
      </c>
      <c r="C360" s="25"/>
      <c r="D360" s="25" t="s">
        <v>46</v>
      </c>
      <c r="E360" s="25" t="s">
        <v>53</v>
      </c>
      <c r="F360" s="25">
        <v>5</v>
      </c>
      <c r="G360" s="25" t="s">
        <v>23</v>
      </c>
      <c r="H360" s="25">
        <v>420000</v>
      </c>
      <c r="I360" s="15">
        <f t="shared" si="48"/>
        <v>2100000</v>
      </c>
      <c r="J360" s="12" t="s">
        <v>312</v>
      </c>
      <c r="K360" s="11" t="s">
        <v>335</v>
      </c>
      <c r="L360" s="4">
        <f t="shared" si="49"/>
        <v>0</v>
      </c>
      <c r="M360" s="4"/>
      <c r="N360" s="4"/>
      <c r="O360" s="4">
        <f t="shared" si="50"/>
        <v>2100000</v>
      </c>
      <c r="P360" s="155">
        <v>2100000</v>
      </c>
      <c r="Q360" s="4"/>
      <c r="R360" s="4">
        <f t="shared" si="51"/>
        <v>0</v>
      </c>
      <c r="S360" s="4"/>
      <c r="T360" s="4"/>
      <c r="U360" s="4">
        <f t="shared" si="52"/>
        <v>0</v>
      </c>
      <c r="V360" s="4"/>
      <c r="W360" s="4"/>
      <c r="X360" s="4">
        <f t="shared" si="53"/>
        <v>0</v>
      </c>
      <c r="Y360" s="4"/>
      <c r="Z360" s="4"/>
      <c r="AA360" s="4">
        <f>C360+I360-L360-O360-U360-X360</f>
        <v>0</v>
      </c>
      <c r="AB360" s="7">
        <v>45317</v>
      </c>
    </row>
    <row r="361" spans="1:28" ht="15.75" x14ac:dyDescent="0.25">
      <c r="A361" s="29">
        <v>45296</v>
      </c>
      <c r="B361" s="27" t="s">
        <v>330</v>
      </c>
      <c r="C361" s="27"/>
      <c r="D361" s="25" t="s">
        <v>46</v>
      </c>
      <c r="E361" s="27" t="s">
        <v>160</v>
      </c>
      <c r="F361" s="27">
        <v>2125</v>
      </c>
      <c r="G361" s="25" t="s">
        <v>34</v>
      </c>
      <c r="H361" s="27">
        <v>3265</v>
      </c>
      <c r="I361" s="15">
        <f t="shared" si="48"/>
        <v>6938125</v>
      </c>
      <c r="J361" s="32" t="s">
        <v>312</v>
      </c>
      <c r="K361" s="11" t="s">
        <v>337</v>
      </c>
      <c r="L361" s="4">
        <f t="shared" si="49"/>
        <v>0</v>
      </c>
      <c r="M361" s="4"/>
      <c r="N361" s="4"/>
      <c r="O361" s="4">
        <f t="shared" si="50"/>
        <v>6938125</v>
      </c>
      <c r="P361" s="4">
        <v>6938125</v>
      </c>
      <c r="Q361" s="4"/>
      <c r="R361" s="4">
        <f t="shared" si="51"/>
        <v>0</v>
      </c>
      <c r="S361" s="4"/>
      <c r="T361" s="4"/>
      <c r="U361" s="4">
        <f t="shared" si="52"/>
        <v>0</v>
      </c>
      <c r="V361" s="4"/>
      <c r="W361" s="4"/>
      <c r="X361" s="4">
        <f t="shared" si="53"/>
        <v>0</v>
      </c>
      <c r="Y361" s="4"/>
      <c r="Z361" s="4"/>
      <c r="AA361" s="4">
        <f>C361+I361-L361-O361-U361-X361</f>
        <v>0</v>
      </c>
      <c r="AB361" s="7">
        <v>45296</v>
      </c>
    </row>
    <row r="362" spans="1:28" ht="15.75" x14ac:dyDescent="0.25">
      <c r="A362" s="29">
        <v>45296</v>
      </c>
      <c r="B362" s="27" t="s">
        <v>330</v>
      </c>
      <c r="C362" s="27"/>
      <c r="D362" s="25" t="s">
        <v>46</v>
      </c>
      <c r="E362" s="27" t="s">
        <v>58</v>
      </c>
      <c r="F362" s="27">
        <v>200</v>
      </c>
      <c r="G362" s="25" t="s">
        <v>34</v>
      </c>
      <c r="H362" s="27">
        <v>2250</v>
      </c>
      <c r="I362" s="15">
        <f t="shared" si="48"/>
        <v>450000</v>
      </c>
      <c r="J362" s="32" t="s">
        <v>312</v>
      </c>
      <c r="K362" s="11" t="s">
        <v>337</v>
      </c>
      <c r="L362" s="4">
        <f t="shared" si="49"/>
        <v>0</v>
      </c>
      <c r="M362" s="4"/>
      <c r="N362" s="4"/>
      <c r="O362" s="4">
        <f t="shared" si="50"/>
        <v>450000</v>
      </c>
      <c r="P362" s="4">
        <v>450000</v>
      </c>
      <c r="Q362" s="4"/>
      <c r="R362" s="4">
        <f t="shared" si="51"/>
        <v>0</v>
      </c>
      <c r="S362" s="4"/>
      <c r="T362" s="4"/>
      <c r="U362" s="4">
        <f t="shared" si="52"/>
        <v>0</v>
      </c>
      <c r="V362" s="4"/>
      <c r="W362" s="4"/>
      <c r="X362" s="4">
        <f t="shared" si="53"/>
        <v>0</v>
      </c>
      <c r="Y362" s="4"/>
      <c r="Z362" s="4"/>
      <c r="AA362" s="4">
        <f>C362+I362-L362-O362-U362-X362</f>
        <v>0</v>
      </c>
      <c r="AB362" s="7">
        <v>45296</v>
      </c>
    </row>
    <row r="363" spans="1:28" ht="15.75" x14ac:dyDescent="0.25">
      <c r="A363" s="29">
        <v>45296</v>
      </c>
      <c r="B363" s="27" t="s">
        <v>331</v>
      </c>
      <c r="C363" s="25"/>
      <c r="D363" s="27" t="s">
        <v>52</v>
      </c>
      <c r="E363" s="25" t="s">
        <v>210</v>
      </c>
      <c r="F363" s="25">
        <v>2</v>
      </c>
      <c r="G363" s="25" t="s">
        <v>39</v>
      </c>
      <c r="H363" s="25">
        <v>170000</v>
      </c>
      <c r="I363" s="15">
        <f t="shared" si="48"/>
        <v>340000</v>
      </c>
      <c r="J363" s="31" t="s">
        <v>324</v>
      </c>
      <c r="K363" s="11"/>
      <c r="L363" s="4">
        <f t="shared" si="49"/>
        <v>0</v>
      </c>
      <c r="M363" s="4"/>
      <c r="N363" s="4"/>
      <c r="O363" s="4">
        <f t="shared" si="50"/>
        <v>0</v>
      </c>
      <c r="P363" s="4"/>
      <c r="Q363" s="4"/>
      <c r="R363" s="4">
        <f t="shared" si="51"/>
        <v>0</v>
      </c>
      <c r="S363" s="4"/>
      <c r="T363" s="4"/>
      <c r="U363" s="4">
        <f t="shared" si="52"/>
        <v>340000</v>
      </c>
      <c r="V363" s="4">
        <v>340000</v>
      </c>
      <c r="W363" s="4"/>
      <c r="X363" s="4">
        <f t="shared" si="53"/>
        <v>0</v>
      </c>
      <c r="Y363" s="4"/>
      <c r="Z363" s="4"/>
      <c r="AA363" s="4">
        <f>C363+I363-L363-O363-U363-X363</f>
        <v>0</v>
      </c>
      <c r="AB363" s="7">
        <v>45296</v>
      </c>
    </row>
    <row r="364" spans="1:28" ht="15.75" x14ac:dyDescent="0.25">
      <c r="A364" s="29">
        <v>45296</v>
      </c>
      <c r="B364" s="27" t="s">
        <v>332</v>
      </c>
      <c r="C364" s="27"/>
      <c r="D364" s="27" t="s">
        <v>94</v>
      </c>
      <c r="E364" s="25" t="s">
        <v>108</v>
      </c>
      <c r="F364" s="51">
        <v>800</v>
      </c>
      <c r="G364" s="25" t="s">
        <v>34</v>
      </c>
      <c r="H364" s="27">
        <v>2200</v>
      </c>
      <c r="I364" s="15">
        <f t="shared" si="48"/>
        <v>1760000</v>
      </c>
      <c r="J364" s="32" t="s">
        <v>324</v>
      </c>
      <c r="K364" s="11"/>
      <c r="L364" s="4">
        <f t="shared" si="49"/>
        <v>0</v>
      </c>
      <c r="M364" s="4"/>
      <c r="N364" s="4"/>
      <c r="O364" s="4">
        <f t="shared" si="50"/>
        <v>0</v>
      </c>
      <c r="P364" s="4"/>
      <c r="Q364" s="4"/>
      <c r="R364" s="4">
        <f t="shared" si="51"/>
        <v>0</v>
      </c>
      <c r="S364" s="4"/>
      <c r="T364" s="4"/>
      <c r="U364" s="4">
        <f t="shared" si="52"/>
        <v>1760000</v>
      </c>
      <c r="V364" s="4">
        <v>1760000</v>
      </c>
      <c r="W364" s="4"/>
      <c r="X364" s="4">
        <f t="shared" si="53"/>
        <v>0</v>
      </c>
      <c r="Y364" s="4"/>
      <c r="Z364" s="4"/>
      <c r="AA364" s="4">
        <f>C364+I364-L364-O364-U364-X364</f>
        <v>0</v>
      </c>
      <c r="AB364" s="7">
        <v>45296</v>
      </c>
    </row>
    <row r="365" spans="1:28" ht="15.75" x14ac:dyDescent="0.25">
      <c r="A365" s="29">
        <v>45296</v>
      </c>
      <c r="B365" s="27" t="s">
        <v>266</v>
      </c>
      <c r="C365" s="25"/>
      <c r="D365" s="27" t="s">
        <v>52</v>
      </c>
      <c r="E365" s="27" t="s">
        <v>165</v>
      </c>
      <c r="F365" s="33">
        <v>1</v>
      </c>
      <c r="G365" s="25" t="s">
        <v>303</v>
      </c>
      <c r="H365" s="25">
        <v>1200000</v>
      </c>
      <c r="I365" s="15">
        <f t="shared" si="48"/>
        <v>1200000</v>
      </c>
      <c r="J365" s="26" t="s">
        <v>28</v>
      </c>
      <c r="K365" s="4" t="s">
        <v>349</v>
      </c>
      <c r="L365" s="4">
        <f t="shared" si="49"/>
        <v>0</v>
      </c>
      <c r="M365" s="4"/>
      <c r="N365" s="4"/>
      <c r="O365" s="4">
        <f t="shared" si="50"/>
        <v>0</v>
      </c>
      <c r="P365" s="4"/>
      <c r="Q365" s="4"/>
      <c r="R365" s="4">
        <f t="shared" si="51"/>
        <v>0</v>
      </c>
      <c r="S365" s="4"/>
      <c r="T365" s="4"/>
      <c r="U365" s="4">
        <f t="shared" si="52"/>
        <v>0</v>
      </c>
      <c r="V365" s="4"/>
      <c r="W365" s="4"/>
      <c r="X365" s="4">
        <f t="shared" si="53"/>
        <v>0</v>
      </c>
      <c r="Y365" s="4"/>
      <c r="Z365" s="4"/>
      <c r="AA365" s="4">
        <f>C365+I365-L365-O365-U365-X365</f>
        <v>1200000</v>
      </c>
      <c r="AB365" s="7"/>
    </row>
    <row r="366" spans="1:28" ht="15.75" x14ac:dyDescent="0.25">
      <c r="A366" s="29">
        <v>45296</v>
      </c>
      <c r="B366" s="27" t="s">
        <v>331</v>
      </c>
      <c r="C366" s="25"/>
      <c r="D366" s="27" t="s">
        <v>94</v>
      </c>
      <c r="E366" s="25" t="s">
        <v>210</v>
      </c>
      <c r="F366" s="25">
        <v>2</v>
      </c>
      <c r="G366" s="25" t="s">
        <v>39</v>
      </c>
      <c r="H366" s="25">
        <v>170000</v>
      </c>
      <c r="I366" s="15">
        <f t="shared" si="48"/>
        <v>340000</v>
      </c>
      <c r="J366" s="31" t="s">
        <v>324</v>
      </c>
      <c r="K366" s="11"/>
      <c r="L366" s="4">
        <f t="shared" si="49"/>
        <v>0</v>
      </c>
      <c r="M366" s="4"/>
      <c r="N366" s="4"/>
      <c r="O366" s="4">
        <f t="shared" si="50"/>
        <v>0</v>
      </c>
      <c r="P366" s="4"/>
      <c r="Q366" s="4"/>
      <c r="R366" s="4">
        <f t="shared" si="51"/>
        <v>0</v>
      </c>
      <c r="S366" s="4"/>
      <c r="T366" s="4"/>
      <c r="U366" s="4">
        <f t="shared" si="52"/>
        <v>340000</v>
      </c>
      <c r="V366" s="4">
        <v>340000</v>
      </c>
      <c r="W366" s="4"/>
      <c r="X366" s="4">
        <f t="shared" si="53"/>
        <v>0</v>
      </c>
      <c r="Y366" s="4"/>
      <c r="Z366" s="4"/>
      <c r="AA366" s="4">
        <f>C366+I366-L366-O366-U366-X366</f>
        <v>0</v>
      </c>
      <c r="AB366" s="7">
        <v>45296</v>
      </c>
    </row>
    <row r="367" spans="1:28" ht="15.75" x14ac:dyDescent="0.25">
      <c r="A367" s="29">
        <v>45297</v>
      </c>
      <c r="B367" s="27" t="s">
        <v>207</v>
      </c>
      <c r="C367" s="27"/>
      <c r="D367" s="27" t="s">
        <v>46</v>
      </c>
      <c r="E367" s="27" t="s">
        <v>294</v>
      </c>
      <c r="F367" s="27">
        <v>200</v>
      </c>
      <c r="G367" s="27" t="s">
        <v>27</v>
      </c>
      <c r="H367" s="27">
        <v>45000</v>
      </c>
      <c r="I367" s="15">
        <f t="shared" ref="I367:I388" si="54">F367*H367</f>
        <v>9000000</v>
      </c>
      <c r="J367" s="28" t="s">
        <v>28</v>
      </c>
      <c r="K367" s="11" t="s">
        <v>391</v>
      </c>
      <c r="L367" s="4">
        <f>M367+N367</f>
        <v>0</v>
      </c>
      <c r="M367" s="4"/>
      <c r="N367" s="4"/>
      <c r="O367" s="4">
        <f>P367+Q367</f>
        <v>0</v>
      </c>
      <c r="P367" s="4"/>
      <c r="Q367" s="4"/>
      <c r="R367" s="4">
        <f>S367+T367</f>
        <v>0</v>
      </c>
      <c r="S367" s="4"/>
      <c r="T367" s="4"/>
      <c r="U367" s="4">
        <f>V367+W367</f>
        <v>0</v>
      </c>
      <c r="V367" s="4"/>
      <c r="W367" s="4"/>
      <c r="X367" s="4">
        <f>Y367+Z367</f>
        <v>0</v>
      </c>
      <c r="Y367" s="4"/>
      <c r="Z367" s="4"/>
      <c r="AA367" s="4">
        <f>C367+I367-L367-O367-U367-X367</f>
        <v>9000000</v>
      </c>
      <c r="AB367" s="7"/>
    </row>
    <row r="368" spans="1:28" ht="15.75" x14ac:dyDescent="0.25">
      <c r="A368" s="29">
        <v>45297</v>
      </c>
      <c r="B368" s="27" t="s">
        <v>207</v>
      </c>
      <c r="C368" s="25"/>
      <c r="D368" s="27" t="s">
        <v>46</v>
      </c>
      <c r="E368" s="25" t="s">
        <v>130</v>
      </c>
      <c r="F368" s="25">
        <v>20</v>
      </c>
      <c r="G368" s="25" t="s">
        <v>77</v>
      </c>
      <c r="H368" s="25">
        <v>45000</v>
      </c>
      <c r="I368" s="15">
        <f t="shared" si="54"/>
        <v>900000</v>
      </c>
      <c r="J368" s="32" t="s">
        <v>312</v>
      </c>
      <c r="K368" s="11" t="s">
        <v>340</v>
      </c>
      <c r="L368" s="4">
        <f t="shared" ref="L368:L388" si="55">M368+N368</f>
        <v>0</v>
      </c>
      <c r="M368" s="4"/>
      <c r="N368" s="4"/>
      <c r="O368" s="4">
        <f t="shared" ref="O368:O388" si="56">P368+Q368</f>
        <v>900000</v>
      </c>
      <c r="P368" s="4">
        <v>900000</v>
      </c>
      <c r="Q368" s="4"/>
      <c r="R368" s="4">
        <f t="shared" ref="R368:R388" si="57">S368+T368</f>
        <v>0</v>
      </c>
      <c r="S368" s="4"/>
      <c r="T368" s="4"/>
      <c r="U368" s="4">
        <f t="shared" ref="U368:U388" si="58">V368+W368</f>
        <v>0</v>
      </c>
      <c r="V368" s="4"/>
      <c r="W368" s="4"/>
      <c r="X368" s="4">
        <f t="shared" ref="X368:X388" si="59">Y368+Z368</f>
        <v>0</v>
      </c>
      <c r="Y368" s="4"/>
      <c r="Z368" s="4"/>
      <c r="AA368" s="4">
        <f>C368+I368-L368-O368-U368-X368</f>
        <v>0</v>
      </c>
      <c r="AB368" s="7">
        <v>45296</v>
      </c>
    </row>
    <row r="369" spans="1:28" ht="15.75" x14ac:dyDescent="0.25">
      <c r="A369" s="29">
        <v>45297</v>
      </c>
      <c r="B369" s="27" t="s">
        <v>207</v>
      </c>
      <c r="C369" s="27"/>
      <c r="D369" s="27" t="s">
        <v>46</v>
      </c>
      <c r="E369" s="27" t="s">
        <v>343</v>
      </c>
      <c r="F369" s="27">
        <v>2</v>
      </c>
      <c r="G369" s="27" t="s">
        <v>23</v>
      </c>
      <c r="H369" s="27">
        <v>1200000</v>
      </c>
      <c r="I369" s="15">
        <f t="shared" si="54"/>
        <v>2400000</v>
      </c>
      <c r="J369" s="28" t="s">
        <v>28</v>
      </c>
      <c r="K369" s="11" t="s">
        <v>391</v>
      </c>
      <c r="L369" s="4">
        <f t="shared" si="55"/>
        <v>0</v>
      </c>
      <c r="M369" s="4"/>
      <c r="N369" s="4"/>
      <c r="O369" s="4">
        <f t="shared" si="56"/>
        <v>0</v>
      </c>
      <c r="P369" s="4"/>
      <c r="Q369" s="4"/>
      <c r="R369" s="4">
        <f t="shared" si="57"/>
        <v>0</v>
      </c>
      <c r="S369" s="4"/>
      <c r="T369" s="4"/>
      <c r="U369" s="4">
        <f t="shared" si="58"/>
        <v>0</v>
      </c>
      <c r="V369" s="4"/>
      <c r="W369" s="4"/>
      <c r="X369" s="4">
        <f t="shared" si="59"/>
        <v>0</v>
      </c>
      <c r="Y369" s="4"/>
      <c r="Z369" s="4"/>
      <c r="AA369" s="4">
        <f>C369+I369-L369-O369-U369-X369</f>
        <v>2400000</v>
      </c>
      <c r="AB369" s="7"/>
    </row>
    <row r="370" spans="1:28" ht="15.75" x14ac:dyDescent="0.25">
      <c r="A370" s="29">
        <v>45297</v>
      </c>
      <c r="B370" s="27" t="s">
        <v>344</v>
      </c>
      <c r="C370" s="25"/>
      <c r="D370" s="27" t="s">
        <v>52</v>
      </c>
      <c r="E370" s="25" t="s">
        <v>165</v>
      </c>
      <c r="F370" s="25">
        <v>1</v>
      </c>
      <c r="G370" s="27" t="s">
        <v>303</v>
      </c>
      <c r="H370" s="25">
        <v>1200000</v>
      </c>
      <c r="I370" s="15">
        <f t="shared" si="54"/>
        <v>1200000</v>
      </c>
      <c r="J370" s="31" t="s">
        <v>324</v>
      </c>
      <c r="K370" s="11"/>
      <c r="L370" s="4">
        <f t="shared" si="55"/>
        <v>1200000</v>
      </c>
      <c r="M370" s="4">
        <v>1200000</v>
      </c>
      <c r="N370" s="4"/>
      <c r="O370" s="4">
        <f t="shared" si="56"/>
        <v>0</v>
      </c>
      <c r="P370" s="4"/>
      <c r="Q370" s="4"/>
      <c r="R370" s="4">
        <f t="shared" si="57"/>
        <v>0</v>
      </c>
      <c r="S370" s="4"/>
      <c r="T370" s="4"/>
      <c r="U370" s="4">
        <f t="shared" si="58"/>
        <v>0</v>
      </c>
      <c r="V370" s="4"/>
      <c r="W370" s="4"/>
      <c r="X370" s="4">
        <f t="shared" si="59"/>
        <v>0</v>
      </c>
      <c r="Y370" s="4"/>
      <c r="Z370" s="4"/>
      <c r="AA370" s="4">
        <f>C370+I370-L370-O370-U370-X370</f>
        <v>0</v>
      </c>
      <c r="AB370" s="7">
        <v>45297</v>
      </c>
    </row>
    <row r="371" spans="1:28" ht="15.75" x14ac:dyDescent="0.25">
      <c r="A371" s="29">
        <v>45297</v>
      </c>
      <c r="B371" s="27" t="s">
        <v>291</v>
      </c>
      <c r="C371" s="27"/>
      <c r="D371" s="27" t="s">
        <v>52</v>
      </c>
      <c r="E371" s="27" t="s">
        <v>255</v>
      </c>
      <c r="F371" s="27">
        <v>250</v>
      </c>
      <c r="G371" s="27" t="s">
        <v>34</v>
      </c>
      <c r="H371" s="27">
        <v>2140</v>
      </c>
      <c r="I371" s="15">
        <f t="shared" si="54"/>
        <v>535000</v>
      </c>
      <c r="J371" s="12" t="s">
        <v>312</v>
      </c>
      <c r="K371" s="11"/>
      <c r="L371" s="4">
        <f t="shared" si="55"/>
        <v>0</v>
      </c>
      <c r="M371" s="4"/>
      <c r="N371" s="4"/>
      <c r="O371" s="4">
        <f t="shared" si="56"/>
        <v>535000</v>
      </c>
      <c r="P371" s="4">
        <v>535000</v>
      </c>
      <c r="Q371" s="4"/>
      <c r="R371" s="4">
        <f t="shared" si="57"/>
        <v>0</v>
      </c>
      <c r="S371" s="4"/>
      <c r="T371" s="4"/>
      <c r="U371" s="4">
        <f t="shared" si="58"/>
        <v>0</v>
      </c>
      <c r="V371" s="4"/>
      <c r="W371" s="4"/>
      <c r="X371" s="4">
        <f t="shared" si="59"/>
        <v>0</v>
      </c>
      <c r="Y371" s="4"/>
      <c r="Z371" s="4"/>
      <c r="AA371" s="4">
        <f>C371+I371-L371-O371-U371-X371</f>
        <v>0</v>
      </c>
      <c r="AB371" s="7">
        <v>45308</v>
      </c>
    </row>
    <row r="372" spans="1:28" ht="15.75" x14ac:dyDescent="0.25">
      <c r="A372" s="29">
        <v>45297</v>
      </c>
      <c r="B372" s="27" t="s">
        <v>291</v>
      </c>
      <c r="C372" s="25"/>
      <c r="D372" s="27" t="s">
        <v>52</v>
      </c>
      <c r="E372" s="27" t="s">
        <v>50</v>
      </c>
      <c r="F372" s="27">
        <v>100</v>
      </c>
      <c r="G372" s="27" t="s">
        <v>34</v>
      </c>
      <c r="H372" s="25">
        <v>3885</v>
      </c>
      <c r="I372" s="15">
        <f t="shared" si="54"/>
        <v>388500</v>
      </c>
      <c r="J372" s="12" t="s">
        <v>312</v>
      </c>
      <c r="K372" s="11"/>
      <c r="L372" s="4">
        <f t="shared" si="55"/>
        <v>0</v>
      </c>
      <c r="M372" s="4"/>
      <c r="N372" s="4"/>
      <c r="O372" s="4">
        <f t="shared" si="56"/>
        <v>388500</v>
      </c>
      <c r="P372" s="4">
        <v>388500</v>
      </c>
      <c r="Q372" s="4"/>
      <c r="R372" s="4">
        <f t="shared" si="57"/>
        <v>0</v>
      </c>
      <c r="S372" s="4"/>
      <c r="T372" s="4"/>
      <c r="U372" s="4">
        <f t="shared" si="58"/>
        <v>0</v>
      </c>
      <c r="V372" s="4"/>
      <c r="W372" s="4"/>
      <c r="X372" s="4">
        <f t="shared" si="59"/>
        <v>0</v>
      </c>
      <c r="Y372" s="4"/>
      <c r="Z372" s="4"/>
      <c r="AA372" s="4">
        <f>C372+I372-L372-O372-U372-X372</f>
        <v>0</v>
      </c>
      <c r="AB372" s="7">
        <v>45308</v>
      </c>
    </row>
    <row r="373" spans="1:28" ht="15.75" x14ac:dyDescent="0.25">
      <c r="A373" s="29">
        <v>45297</v>
      </c>
      <c r="B373" s="27" t="s">
        <v>291</v>
      </c>
      <c r="C373" s="25"/>
      <c r="D373" s="27" t="s">
        <v>52</v>
      </c>
      <c r="E373" s="25" t="s">
        <v>95</v>
      </c>
      <c r="F373" s="25">
        <v>750</v>
      </c>
      <c r="G373" s="27" t="s">
        <v>34</v>
      </c>
      <c r="H373" s="25">
        <v>1450</v>
      </c>
      <c r="I373" s="15">
        <f t="shared" si="54"/>
        <v>1087500</v>
      </c>
      <c r="J373" s="12" t="s">
        <v>312</v>
      </c>
      <c r="K373" s="11"/>
      <c r="L373" s="4">
        <f t="shared" si="55"/>
        <v>0</v>
      </c>
      <c r="M373" s="4"/>
      <c r="N373" s="4"/>
      <c r="O373" s="4">
        <f t="shared" si="56"/>
        <v>1087500</v>
      </c>
      <c r="P373" s="4">
        <v>1087500</v>
      </c>
      <c r="Q373" s="4"/>
      <c r="R373" s="4">
        <f t="shared" si="57"/>
        <v>0</v>
      </c>
      <c r="S373" s="4"/>
      <c r="T373" s="4"/>
      <c r="U373" s="4">
        <f t="shared" si="58"/>
        <v>0</v>
      </c>
      <c r="V373" s="4"/>
      <c r="W373" s="4"/>
      <c r="X373" s="4">
        <f t="shared" si="59"/>
        <v>0</v>
      </c>
      <c r="Y373" s="4"/>
      <c r="Z373" s="4"/>
      <c r="AA373" s="4">
        <f>C373+I373-L373-O373-U373-X373</f>
        <v>0</v>
      </c>
      <c r="AB373" s="7">
        <v>45308</v>
      </c>
    </row>
    <row r="374" spans="1:28" ht="15.75" x14ac:dyDescent="0.25">
      <c r="A374" s="29">
        <v>45297</v>
      </c>
      <c r="B374" s="27" t="s">
        <v>291</v>
      </c>
      <c r="C374" s="25"/>
      <c r="D374" s="27" t="s">
        <v>52</v>
      </c>
      <c r="E374" s="25" t="s">
        <v>259</v>
      </c>
      <c r="F374" s="25">
        <v>500</v>
      </c>
      <c r="G374" s="27" t="s">
        <v>34</v>
      </c>
      <c r="H374" s="25">
        <v>945</v>
      </c>
      <c r="I374" s="15">
        <f t="shared" si="54"/>
        <v>472500</v>
      </c>
      <c r="J374" s="38" t="s">
        <v>78</v>
      </c>
      <c r="K374" s="4" t="s">
        <v>523</v>
      </c>
      <c r="L374" s="4">
        <f t="shared" si="55"/>
        <v>0</v>
      </c>
      <c r="M374" s="4"/>
      <c r="N374" s="4"/>
      <c r="O374" s="4">
        <f t="shared" si="56"/>
        <v>329000</v>
      </c>
      <c r="P374" s="4">
        <v>329000</v>
      </c>
      <c r="Q374" s="4"/>
      <c r="R374" s="4">
        <f t="shared" si="57"/>
        <v>0</v>
      </c>
      <c r="S374" s="4"/>
      <c r="T374" s="4"/>
      <c r="U374" s="4">
        <f t="shared" si="58"/>
        <v>0</v>
      </c>
      <c r="V374" s="4"/>
      <c r="W374" s="4"/>
      <c r="X374" s="4">
        <f t="shared" si="59"/>
        <v>0</v>
      </c>
      <c r="Y374" s="4"/>
      <c r="Z374" s="4"/>
      <c r="AA374" s="4">
        <f>C374+I374-L374-O374-U374-X374</f>
        <v>143500</v>
      </c>
      <c r="AB374" s="7">
        <v>45308</v>
      </c>
    </row>
    <row r="375" spans="1:28" ht="15.75" x14ac:dyDescent="0.25">
      <c r="A375" s="29">
        <v>45297</v>
      </c>
      <c r="B375" s="25" t="s">
        <v>345</v>
      </c>
      <c r="C375" s="25"/>
      <c r="D375" s="27" t="s">
        <v>52</v>
      </c>
      <c r="E375" s="25" t="s">
        <v>302</v>
      </c>
      <c r="F375" s="25">
        <v>1</v>
      </c>
      <c r="G375" s="25" t="s">
        <v>303</v>
      </c>
      <c r="H375" s="25">
        <v>1200000</v>
      </c>
      <c r="I375" s="15">
        <f t="shared" si="54"/>
        <v>1200000</v>
      </c>
      <c r="J375" s="31" t="s">
        <v>324</v>
      </c>
      <c r="K375" s="11"/>
      <c r="L375" s="4">
        <f t="shared" si="55"/>
        <v>0</v>
      </c>
      <c r="M375" s="4"/>
      <c r="N375" s="4"/>
      <c r="O375" s="4">
        <f t="shared" si="56"/>
        <v>0</v>
      </c>
      <c r="P375" s="4"/>
      <c r="Q375" s="4"/>
      <c r="R375" s="4">
        <f t="shared" si="57"/>
        <v>0</v>
      </c>
      <c r="S375" s="4"/>
      <c r="T375" s="4"/>
      <c r="U375" s="4">
        <f t="shared" si="58"/>
        <v>1200000</v>
      </c>
      <c r="V375" s="4">
        <v>1200000</v>
      </c>
      <c r="W375" s="4"/>
      <c r="X375" s="4">
        <f t="shared" si="59"/>
        <v>0</v>
      </c>
      <c r="Y375" s="4"/>
      <c r="Z375" s="4"/>
      <c r="AA375" s="4">
        <f>C375+I375-L375-O375-U375-X375</f>
        <v>0</v>
      </c>
      <c r="AB375" s="7">
        <v>45297</v>
      </c>
    </row>
    <row r="376" spans="1:28" ht="15.75" x14ac:dyDescent="0.25">
      <c r="A376" s="29">
        <v>45297</v>
      </c>
      <c r="B376" s="27" t="s">
        <v>341</v>
      </c>
      <c r="C376" s="27"/>
      <c r="D376" s="27" t="s">
        <v>52</v>
      </c>
      <c r="E376" s="27" t="s">
        <v>216</v>
      </c>
      <c r="F376" s="27">
        <v>10</v>
      </c>
      <c r="G376" s="27" t="s">
        <v>27</v>
      </c>
      <c r="H376" s="27">
        <v>45000</v>
      </c>
      <c r="I376" s="15">
        <f t="shared" si="54"/>
        <v>450000</v>
      </c>
      <c r="J376" s="32" t="s">
        <v>312</v>
      </c>
      <c r="K376" s="11" t="s">
        <v>342</v>
      </c>
      <c r="L376" s="4">
        <f t="shared" si="55"/>
        <v>0</v>
      </c>
      <c r="M376" s="4"/>
      <c r="N376" s="4"/>
      <c r="O376" s="4">
        <f t="shared" si="56"/>
        <v>450000</v>
      </c>
      <c r="P376" s="4">
        <v>450000</v>
      </c>
      <c r="Q376" s="4"/>
      <c r="R376" s="4">
        <f t="shared" si="57"/>
        <v>0</v>
      </c>
      <c r="S376" s="4"/>
      <c r="T376" s="4"/>
      <c r="U376" s="4">
        <f t="shared" si="58"/>
        <v>0</v>
      </c>
      <c r="V376" s="4"/>
      <c r="W376" s="4"/>
      <c r="X376" s="4">
        <f t="shared" si="59"/>
        <v>0</v>
      </c>
      <c r="Y376" s="4"/>
      <c r="Z376" s="4"/>
      <c r="AA376" s="4">
        <f>C376+I376-L376-O376-U376-X376</f>
        <v>0</v>
      </c>
      <c r="AB376" s="7">
        <v>45296</v>
      </c>
    </row>
    <row r="377" spans="1:28" ht="15.75" x14ac:dyDescent="0.25">
      <c r="A377" s="29">
        <v>45297</v>
      </c>
      <c r="B377" s="27" t="s">
        <v>341</v>
      </c>
      <c r="C377" s="25"/>
      <c r="D377" s="27" t="s">
        <v>52</v>
      </c>
      <c r="E377" s="25" t="s">
        <v>172</v>
      </c>
      <c r="F377" s="21">
        <v>20</v>
      </c>
      <c r="G377" s="25" t="s">
        <v>27</v>
      </c>
      <c r="H377" s="25">
        <v>25000</v>
      </c>
      <c r="I377" s="15">
        <f t="shared" si="54"/>
        <v>500000</v>
      </c>
      <c r="J377" s="32" t="s">
        <v>312</v>
      </c>
      <c r="K377" s="11" t="s">
        <v>342</v>
      </c>
      <c r="L377" s="4">
        <f t="shared" si="55"/>
        <v>0</v>
      </c>
      <c r="M377" s="4"/>
      <c r="N377" s="4"/>
      <c r="O377" s="4">
        <f t="shared" si="56"/>
        <v>500000</v>
      </c>
      <c r="P377" s="4">
        <v>500000</v>
      </c>
      <c r="Q377" s="4"/>
      <c r="R377" s="4">
        <f t="shared" si="57"/>
        <v>0</v>
      </c>
      <c r="S377" s="4"/>
      <c r="T377" s="4"/>
      <c r="U377" s="4">
        <f t="shared" si="58"/>
        <v>0</v>
      </c>
      <c r="V377" s="4"/>
      <c r="W377" s="4"/>
      <c r="X377" s="4">
        <f t="shared" si="59"/>
        <v>0</v>
      </c>
      <c r="Y377" s="4"/>
      <c r="Z377" s="4"/>
      <c r="AA377" s="4">
        <f>C377+I377-L377-O377-U377-X377</f>
        <v>0</v>
      </c>
      <c r="AB377" s="7">
        <v>45296</v>
      </c>
    </row>
    <row r="378" spans="1:28" ht="15.75" x14ac:dyDescent="0.25">
      <c r="A378" s="29">
        <v>45297</v>
      </c>
      <c r="B378" s="27" t="s">
        <v>341</v>
      </c>
      <c r="C378" s="25"/>
      <c r="D378" s="27" t="s">
        <v>52</v>
      </c>
      <c r="E378" s="25" t="s">
        <v>117</v>
      </c>
      <c r="F378" s="21">
        <v>2</v>
      </c>
      <c r="G378" s="25" t="s">
        <v>23</v>
      </c>
      <c r="H378" s="25">
        <v>450000</v>
      </c>
      <c r="I378" s="15">
        <f t="shared" si="54"/>
        <v>900000</v>
      </c>
      <c r="J378" s="32" t="s">
        <v>312</v>
      </c>
      <c r="K378" s="11" t="s">
        <v>342</v>
      </c>
      <c r="L378" s="4">
        <f t="shared" si="55"/>
        <v>0</v>
      </c>
      <c r="M378" s="4"/>
      <c r="N378" s="4"/>
      <c r="O378" s="4">
        <f t="shared" si="56"/>
        <v>900000</v>
      </c>
      <c r="P378" s="4">
        <v>900000</v>
      </c>
      <c r="Q378" s="4"/>
      <c r="R378" s="4">
        <f t="shared" si="57"/>
        <v>0</v>
      </c>
      <c r="S378" s="4"/>
      <c r="T378" s="4"/>
      <c r="U378" s="4">
        <f t="shared" si="58"/>
        <v>0</v>
      </c>
      <c r="V378" s="4"/>
      <c r="W378" s="4"/>
      <c r="X378" s="4">
        <f t="shared" si="59"/>
        <v>0</v>
      </c>
      <c r="Y378" s="4"/>
      <c r="Z378" s="4"/>
      <c r="AA378" s="4">
        <f>C378+I378-L378-O378-U378-X378</f>
        <v>0</v>
      </c>
      <c r="AB378" s="7">
        <v>45296</v>
      </c>
    </row>
    <row r="379" spans="1:28" ht="15.75" x14ac:dyDescent="0.25">
      <c r="A379" s="29">
        <v>45297</v>
      </c>
      <c r="B379" s="27" t="s">
        <v>341</v>
      </c>
      <c r="C379" s="25"/>
      <c r="D379" s="27" t="s">
        <v>52</v>
      </c>
      <c r="E379" s="25" t="s">
        <v>185</v>
      </c>
      <c r="F379" s="21">
        <v>300</v>
      </c>
      <c r="G379" s="25" t="s">
        <v>27</v>
      </c>
      <c r="H379" s="21">
        <v>1700</v>
      </c>
      <c r="I379" s="15">
        <f t="shared" si="54"/>
        <v>510000</v>
      </c>
      <c r="J379" s="32" t="s">
        <v>312</v>
      </c>
      <c r="K379" s="11" t="s">
        <v>351</v>
      </c>
      <c r="L379" s="4">
        <f t="shared" si="55"/>
        <v>0</v>
      </c>
      <c r="M379" s="4"/>
      <c r="N379" s="4"/>
      <c r="O379" s="4">
        <f t="shared" si="56"/>
        <v>510000</v>
      </c>
      <c r="P379" s="4">
        <v>510000</v>
      </c>
      <c r="Q379" s="4"/>
      <c r="R379" s="4">
        <f t="shared" si="57"/>
        <v>0</v>
      </c>
      <c r="S379" s="4"/>
      <c r="T379" s="4"/>
      <c r="U379" s="4">
        <f t="shared" si="58"/>
        <v>0</v>
      </c>
      <c r="V379" s="4"/>
      <c r="W379" s="4"/>
      <c r="X379" s="4">
        <f t="shared" si="59"/>
        <v>0</v>
      </c>
      <c r="Y379" s="4"/>
      <c r="Z379" s="4"/>
      <c r="AA379" s="4">
        <f>C379+I379-L379-O379-U379-X379</f>
        <v>0</v>
      </c>
      <c r="AB379" s="7">
        <v>45299</v>
      </c>
    </row>
    <row r="380" spans="1:28" ht="15.75" x14ac:dyDescent="0.25">
      <c r="A380" s="29">
        <v>45297</v>
      </c>
      <c r="B380" s="27" t="s">
        <v>341</v>
      </c>
      <c r="C380" s="25"/>
      <c r="D380" s="27" t="s">
        <v>52</v>
      </c>
      <c r="E380" s="25" t="s">
        <v>165</v>
      </c>
      <c r="F380" s="21">
        <v>1</v>
      </c>
      <c r="G380" s="25" t="s">
        <v>303</v>
      </c>
      <c r="H380" s="21">
        <v>1200000</v>
      </c>
      <c r="I380" s="15">
        <f t="shared" si="54"/>
        <v>1200000</v>
      </c>
      <c r="J380" s="32" t="s">
        <v>312</v>
      </c>
      <c r="K380" s="11" t="s">
        <v>351</v>
      </c>
      <c r="L380" s="4">
        <f t="shared" si="55"/>
        <v>0</v>
      </c>
      <c r="M380" s="4"/>
      <c r="N380" s="4"/>
      <c r="O380" s="4">
        <f t="shared" si="56"/>
        <v>1200000</v>
      </c>
      <c r="P380" s="4">
        <v>1200000</v>
      </c>
      <c r="Q380" s="4"/>
      <c r="R380" s="4">
        <f t="shared" si="57"/>
        <v>0</v>
      </c>
      <c r="S380" s="4"/>
      <c r="T380" s="4"/>
      <c r="U380" s="4">
        <f t="shared" si="58"/>
        <v>0</v>
      </c>
      <c r="V380" s="4"/>
      <c r="W380" s="4"/>
      <c r="X380" s="4">
        <f t="shared" si="59"/>
        <v>0</v>
      </c>
      <c r="Y380" s="4"/>
      <c r="Z380" s="4"/>
      <c r="AA380" s="4">
        <f>C380+I380-L380-O380-U380-X380</f>
        <v>0</v>
      </c>
      <c r="AB380" s="7">
        <v>45299</v>
      </c>
    </row>
    <row r="381" spans="1:28" ht="15.75" x14ac:dyDescent="0.25">
      <c r="A381" s="29">
        <v>45297</v>
      </c>
      <c r="B381" s="25" t="s">
        <v>346</v>
      </c>
      <c r="C381" s="25"/>
      <c r="D381" s="25" t="s">
        <v>46</v>
      </c>
      <c r="E381" s="25" t="s">
        <v>173</v>
      </c>
      <c r="F381" s="21">
        <v>1400</v>
      </c>
      <c r="G381" s="25" t="s">
        <v>34</v>
      </c>
      <c r="H381" s="21">
        <v>4000</v>
      </c>
      <c r="I381" s="15">
        <f t="shared" si="54"/>
        <v>5600000</v>
      </c>
      <c r="J381" s="31" t="s">
        <v>324</v>
      </c>
      <c r="K381" s="11"/>
      <c r="L381" s="4">
        <f t="shared" si="55"/>
        <v>5600000</v>
      </c>
      <c r="M381" s="4">
        <v>5600000</v>
      </c>
      <c r="N381" s="4"/>
      <c r="O381" s="4">
        <f t="shared" si="56"/>
        <v>0</v>
      </c>
      <c r="P381" s="4"/>
      <c r="Q381" s="4"/>
      <c r="R381" s="4">
        <f t="shared" si="57"/>
        <v>0</v>
      </c>
      <c r="S381" s="4"/>
      <c r="T381" s="4"/>
      <c r="U381" s="4">
        <f t="shared" si="58"/>
        <v>0</v>
      </c>
      <c r="V381" s="4"/>
      <c r="W381" s="4"/>
      <c r="X381" s="4">
        <f t="shared" si="59"/>
        <v>0</v>
      </c>
      <c r="Y381" s="4"/>
      <c r="Z381" s="4"/>
      <c r="AA381" s="4">
        <f>C381+I381-L381-O381-U381-X381</f>
        <v>0</v>
      </c>
      <c r="AB381" s="7">
        <v>45302</v>
      </c>
    </row>
    <row r="382" spans="1:28" ht="15.75" x14ac:dyDescent="0.25">
      <c r="A382" s="29">
        <v>45297</v>
      </c>
      <c r="B382" s="25" t="s">
        <v>347</v>
      </c>
      <c r="C382" s="25"/>
      <c r="D382" s="25" t="s">
        <v>46</v>
      </c>
      <c r="E382" s="25" t="s">
        <v>348</v>
      </c>
      <c r="F382" s="21">
        <v>400</v>
      </c>
      <c r="G382" s="25" t="s">
        <v>34</v>
      </c>
      <c r="H382" s="21">
        <v>1150</v>
      </c>
      <c r="I382" s="15">
        <f t="shared" si="54"/>
        <v>460000</v>
      </c>
      <c r="J382" s="31" t="s">
        <v>324</v>
      </c>
      <c r="K382" s="11"/>
      <c r="L382" s="4">
        <f t="shared" si="55"/>
        <v>0</v>
      </c>
      <c r="M382" s="4"/>
      <c r="N382" s="4"/>
      <c r="O382" s="4">
        <f t="shared" si="56"/>
        <v>0</v>
      </c>
      <c r="P382" s="4"/>
      <c r="Q382" s="4"/>
      <c r="R382" s="4">
        <f t="shared" si="57"/>
        <v>0</v>
      </c>
      <c r="S382" s="4"/>
      <c r="T382" s="4"/>
      <c r="U382" s="4">
        <f t="shared" si="58"/>
        <v>460000</v>
      </c>
      <c r="V382" s="4">
        <v>460000</v>
      </c>
      <c r="W382" s="4"/>
      <c r="X382" s="4">
        <f t="shared" si="59"/>
        <v>0</v>
      </c>
      <c r="Y382" s="4"/>
      <c r="Z382" s="4"/>
      <c r="AA382" s="4">
        <f>C382+I382-L382-O382-U382-X382</f>
        <v>0</v>
      </c>
      <c r="AB382" s="7">
        <v>45297</v>
      </c>
    </row>
    <row r="383" spans="1:28" ht="15.75" x14ac:dyDescent="0.25">
      <c r="A383" s="29">
        <v>45297</v>
      </c>
      <c r="B383" s="25" t="s">
        <v>72</v>
      </c>
      <c r="C383" s="25"/>
      <c r="D383" s="25" t="s">
        <v>52</v>
      </c>
      <c r="E383" s="25" t="s">
        <v>163</v>
      </c>
      <c r="F383" s="21">
        <v>5</v>
      </c>
      <c r="G383" s="25" t="s">
        <v>39</v>
      </c>
      <c r="H383" s="21">
        <v>135000</v>
      </c>
      <c r="I383" s="15">
        <f t="shared" si="54"/>
        <v>675000</v>
      </c>
      <c r="J383" s="12" t="s">
        <v>312</v>
      </c>
      <c r="K383" s="11" t="s">
        <v>350</v>
      </c>
      <c r="L383" s="4">
        <f t="shared" si="55"/>
        <v>0</v>
      </c>
      <c r="M383" s="4"/>
      <c r="N383" s="4"/>
      <c r="O383" s="4">
        <f t="shared" si="56"/>
        <v>675000</v>
      </c>
      <c r="P383" s="4">
        <v>675000</v>
      </c>
      <c r="Q383" s="4"/>
      <c r="R383" s="4">
        <f t="shared" si="57"/>
        <v>0</v>
      </c>
      <c r="S383" s="4"/>
      <c r="T383" s="4"/>
      <c r="U383" s="4">
        <f t="shared" si="58"/>
        <v>0</v>
      </c>
      <c r="V383" s="4"/>
      <c r="W383" s="4"/>
      <c r="X383" s="4">
        <f t="shared" si="59"/>
        <v>0</v>
      </c>
      <c r="Y383" s="4"/>
      <c r="Z383" s="4"/>
      <c r="AA383" s="4">
        <f>C383+I383-L383-O383-U383-X383</f>
        <v>0</v>
      </c>
      <c r="AB383" s="7">
        <v>45297</v>
      </c>
    </row>
    <row r="384" spans="1:28" ht="15.75" x14ac:dyDescent="0.25">
      <c r="A384" s="29">
        <v>45297</v>
      </c>
      <c r="B384" s="25" t="s">
        <v>72</v>
      </c>
      <c r="C384" s="27"/>
      <c r="D384" s="25" t="s">
        <v>52</v>
      </c>
      <c r="E384" s="25" t="s">
        <v>306</v>
      </c>
      <c r="F384" s="21">
        <v>2</v>
      </c>
      <c r="G384" s="25" t="s">
        <v>39</v>
      </c>
      <c r="H384" s="34">
        <v>140000</v>
      </c>
      <c r="I384" s="15">
        <f t="shared" si="54"/>
        <v>280000</v>
      </c>
      <c r="J384" s="12" t="s">
        <v>312</v>
      </c>
      <c r="K384" s="11" t="s">
        <v>350</v>
      </c>
      <c r="L384" s="4">
        <f t="shared" si="55"/>
        <v>0</v>
      </c>
      <c r="M384" s="4"/>
      <c r="N384" s="4"/>
      <c r="O384" s="4">
        <f t="shared" si="56"/>
        <v>280000</v>
      </c>
      <c r="P384" s="4">
        <v>280000</v>
      </c>
      <c r="Q384" s="4"/>
      <c r="R384" s="4">
        <f t="shared" si="57"/>
        <v>0</v>
      </c>
      <c r="S384" s="4"/>
      <c r="T384" s="4"/>
      <c r="U384" s="4">
        <f t="shared" si="58"/>
        <v>0</v>
      </c>
      <c r="V384" s="4"/>
      <c r="W384" s="4"/>
      <c r="X384" s="4">
        <f t="shared" si="59"/>
        <v>0</v>
      </c>
      <c r="Y384" s="4"/>
      <c r="Z384" s="4"/>
      <c r="AA384" s="4">
        <f>C384+I384-L384-O384-U384-X384</f>
        <v>0</v>
      </c>
      <c r="AB384" s="7">
        <v>45297</v>
      </c>
    </row>
    <row r="385" spans="1:28" ht="15.75" x14ac:dyDescent="0.25">
      <c r="A385" s="24">
        <v>45297</v>
      </c>
      <c r="B385" s="25" t="s">
        <v>345</v>
      </c>
      <c r="C385" s="25"/>
      <c r="D385" s="25" t="s">
        <v>52</v>
      </c>
      <c r="E385" s="25" t="s">
        <v>260</v>
      </c>
      <c r="F385" s="21">
        <v>200</v>
      </c>
      <c r="G385" s="25" t="s">
        <v>34</v>
      </c>
      <c r="H385" s="21">
        <v>2793</v>
      </c>
      <c r="I385" s="15">
        <f t="shared" si="54"/>
        <v>558600</v>
      </c>
      <c r="J385" s="31" t="s">
        <v>324</v>
      </c>
      <c r="K385" s="11"/>
      <c r="L385" s="4">
        <f t="shared" si="55"/>
        <v>0</v>
      </c>
      <c r="M385" s="4"/>
      <c r="N385" s="4"/>
      <c r="O385" s="4">
        <f t="shared" si="56"/>
        <v>0</v>
      </c>
      <c r="P385" s="4"/>
      <c r="Q385" s="4"/>
      <c r="R385" s="4">
        <f t="shared" si="57"/>
        <v>0</v>
      </c>
      <c r="S385" s="4"/>
      <c r="T385" s="4"/>
      <c r="U385" s="4">
        <f t="shared" si="58"/>
        <v>558600</v>
      </c>
      <c r="V385" s="4">
        <v>558600</v>
      </c>
      <c r="W385" s="4"/>
      <c r="X385" s="4">
        <f t="shared" si="59"/>
        <v>0</v>
      </c>
      <c r="Y385" s="4"/>
      <c r="Z385" s="4"/>
      <c r="AA385" s="4">
        <f>C385+I385-L385-O385-U385-X385</f>
        <v>0</v>
      </c>
      <c r="AB385" s="7">
        <v>45297</v>
      </c>
    </row>
    <row r="386" spans="1:28" ht="15.75" x14ac:dyDescent="0.25">
      <c r="A386" s="29">
        <v>45297</v>
      </c>
      <c r="B386" s="25" t="s">
        <v>345</v>
      </c>
      <c r="C386" s="25"/>
      <c r="D386" s="25" t="s">
        <v>52</v>
      </c>
      <c r="E386" s="25" t="s">
        <v>138</v>
      </c>
      <c r="F386" s="21">
        <v>500</v>
      </c>
      <c r="G386" s="25" t="s">
        <v>34</v>
      </c>
      <c r="H386" s="21">
        <v>1715</v>
      </c>
      <c r="I386" s="15">
        <f t="shared" si="54"/>
        <v>857500</v>
      </c>
      <c r="J386" s="31" t="s">
        <v>324</v>
      </c>
      <c r="K386" s="11"/>
      <c r="L386" s="4">
        <f t="shared" si="55"/>
        <v>0</v>
      </c>
      <c r="M386" s="4"/>
      <c r="N386" s="4"/>
      <c r="O386" s="4">
        <f t="shared" si="56"/>
        <v>0</v>
      </c>
      <c r="P386" s="4"/>
      <c r="Q386" s="4"/>
      <c r="R386" s="4">
        <f t="shared" si="57"/>
        <v>0</v>
      </c>
      <c r="S386" s="4"/>
      <c r="T386" s="4"/>
      <c r="U386" s="4">
        <f t="shared" si="58"/>
        <v>857500</v>
      </c>
      <c r="V386" s="4">
        <v>857500</v>
      </c>
      <c r="W386" s="4"/>
      <c r="X386" s="4">
        <f t="shared" si="59"/>
        <v>0</v>
      </c>
      <c r="Y386" s="4"/>
      <c r="Z386" s="4"/>
      <c r="AA386" s="4">
        <f>C386+I386-L386-O386-U386-X386</f>
        <v>0</v>
      </c>
      <c r="AB386" s="7">
        <v>45297</v>
      </c>
    </row>
    <row r="387" spans="1:28" ht="15.75" x14ac:dyDescent="0.25">
      <c r="A387" s="29">
        <v>45297</v>
      </c>
      <c r="B387" s="25" t="s">
        <v>203</v>
      </c>
      <c r="C387" s="27"/>
      <c r="D387" s="25" t="s">
        <v>46</v>
      </c>
      <c r="E387" s="27" t="s">
        <v>58</v>
      </c>
      <c r="F387" s="34">
        <v>2000</v>
      </c>
      <c r="G387" s="25" t="s">
        <v>34</v>
      </c>
      <c r="H387" s="34">
        <v>2000</v>
      </c>
      <c r="I387" s="15">
        <f t="shared" si="54"/>
        <v>4000000</v>
      </c>
      <c r="J387" s="18" t="s">
        <v>24</v>
      </c>
      <c r="K387" s="11"/>
      <c r="L387" s="4">
        <f t="shared" si="55"/>
        <v>2962000</v>
      </c>
      <c r="M387" s="4">
        <v>2962000</v>
      </c>
      <c r="N387" s="4"/>
      <c r="O387" s="4">
        <f t="shared" si="56"/>
        <v>0</v>
      </c>
      <c r="P387" s="4"/>
      <c r="Q387" s="4"/>
      <c r="R387" s="4">
        <f t="shared" si="57"/>
        <v>0</v>
      </c>
      <c r="S387" s="4"/>
      <c r="T387" s="4"/>
      <c r="U387" s="4">
        <f t="shared" si="58"/>
        <v>0</v>
      </c>
      <c r="V387" s="4"/>
      <c r="W387" s="4"/>
      <c r="X387" s="4">
        <f t="shared" si="59"/>
        <v>0</v>
      </c>
      <c r="Y387" s="4"/>
      <c r="Z387" s="4"/>
      <c r="AA387" s="4">
        <f>C387+I387-L387-O387-U387-X387</f>
        <v>1038000</v>
      </c>
      <c r="AB387" s="7">
        <v>45321</v>
      </c>
    </row>
    <row r="388" spans="1:28" ht="15.75" x14ac:dyDescent="0.25">
      <c r="A388" s="24">
        <v>45297</v>
      </c>
      <c r="B388" s="25" t="s">
        <v>207</v>
      </c>
      <c r="C388" s="25"/>
      <c r="D388" s="25" t="s">
        <v>46</v>
      </c>
      <c r="E388" s="25" t="s">
        <v>150</v>
      </c>
      <c r="F388" s="25">
        <v>20</v>
      </c>
      <c r="G388" s="25" t="s">
        <v>77</v>
      </c>
      <c r="H388" s="25">
        <v>45000</v>
      </c>
      <c r="I388" s="11">
        <f t="shared" si="54"/>
        <v>900000</v>
      </c>
      <c r="J388" s="28" t="s">
        <v>28</v>
      </c>
      <c r="K388" s="11" t="s">
        <v>391</v>
      </c>
      <c r="L388" s="4">
        <f t="shared" si="55"/>
        <v>0</v>
      </c>
      <c r="M388" s="4"/>
      <c r="N388" s="4"/>
      <c r="O388" s="4">
        <f t="shared" si="56"/>
        <v>0</v>
      </c>
      <c r="P388" s="4"/>
      <c r="Q388" s="4"/>
      <c r="R388" s="4">
        <f t="shared" si="57"/>
        <v>0</v>
      </c>
      <c r="S388" s="4"/>
      <c r="T388" s="4"/>
      <c r="U388" s="4">
        <f t="shared" si="58"/>
        <v>0</v>
      </c>
      <c r="V388" s="4"/>
      <c r="W388" s="4"/>
      <c r="X388" s="4">
        <f t="shared" si="59"/>
        <v>0</v>
      </c>
      <c r="Y388" s="4"/>
      <c r="Z388" s="4"/>
      <c r="AA388" s="4">
        <f>C388+I388-L388-O388-U388-X388</f>
        <v>900000</v>
      </c>
      <c r="AB388" s="7"/>
    </row>
    <row r="389" spans="1:28" ht="15.75" x14ac:dyDescent="0.25">
      <c r="A389" s="29">
        <v>45299</v>
      </c>
      <c r="B389" s="27" t="s">
        <v>352</v>
      </c>
      <c r="C389" s="27"/>
      <c r="D389" s="27" t="s">
        <v>94</v>
      </c>
      <c r="E389" s="27" t="s">
        <v>353</v>
      </c>
      <c r="F389" s="27">
        <v>3</v>
      </c>
      <c r="G389" s="27" t="s">
        <v>27</v>
      </c>
      <c r="H389" s="27">
        <v>150000</v>
      </c>
      <c r="I389" s="11">
        <f t="shared" ref="I389:I408" si="60">F389*H389</f>
        <v>450000</v>
      </c>
      <c r="J389" s="32" t="s">
        <v>324</v>
      </c>
      <c r="K389" s="11"/>
      <c r="L389" s="4">
        <f>M389+N389</f>
        <v>0</v>
      </c>
      <c r="M389" s="4"/>
      <c r="N389" s="4"/>
      <c r="O389" s="4">
        <f>P389+Q389</f>
        <v>0</v>
      </c>
      <c r="P389" s="4"/>
      <c r="Q389" s="4"/>
      <c r="R389" s="4">
        <f>S389+T389</f>
        <v>0</v>
      </c>
      <c r="S389" s="4"/>
      <c r="T389" s="4"/>
      <c r="U389" s="4">
        <f>V389+W389</f>
        <v>450000</v>
      </c>
      <c r="V389" s="4">
        <v>450000</v>
      </c>
      <c r="W389" s="4"/>
      <c r="X389" s="4">
        <f>Y389+Z389</f>
        <v>0</v>
      </c>
      <c r="Y389" s="4"/>
      <c r="Z389" s="4"/>
      <c r="AA389" s="4">
        <f>C389+I389-L389-O389-U389-X389</f>
        <v>0</v>
      </c>
      <c r="AB389" s="7">
        <v>45299</v>
      </c>
    </row>
    <row r="390" spans="1:28" ht="15.75" x14ac:dyDescent="0.25">
      <c r="A390" s="29">
        <v>45299</v>
      </c>
      <c r="B390" s="25" t="s">
        <v>251</v>
      </c>
      <c r="C390" s="25"/>
      <c r="D390" s="27" t="s">
        <v>46</v>
      </c>
      <c r="E390" s="27" t="s">
        <v>58</v>
      </c>
      <c r="F390" s="25">
        <v>2000</v>
      </c>
      <c r="G390" s="25" t="s">
        <v>34</v>
      </c>
      <c r="H390" s="25">
        <v>2250</v>
      </c>
      <c r="I390" s="11">
        <f t="shared" si="60"/>
        <v>4500000</v>
      </c>
      <c r="J390" s="12" t="s">
        <v>324</v>
      </c>
      <c r="K390" s="11"/>
      <c r="L390" s="4">
        <f t="shared" ref="L390:L408" si="61">M390+N390</f>
        <v>4500000</v>
      </c>
      <c r="M390" s="4">
        <v>4500000</v>
      </c>
      <c r="N390" s="4"/>
      <c r="O390" s="4">
        <f t="shared" ref="O390:O408" si="62">P390+Q390</f>
        <v>0</v>
      </c>
      <c r="P390" s="4"/>
      <c r="Q390" s="4"/>
      <c r="R390" s="4">
        <f t="shared" ref="R390:R408" si="63">S390+T390</f>
        <v>0</v>
      </c>
      <c r="S390" s="4"/>
      <c r="T390" s="4"/>
      <c r="U390" s="4">
        <f t="shared" ref="U390:U408" si="64">V390+W390</f>
        <v>0</v>
      </c>
      <c r="V390" s="4"/>
      <c r="W390" s="4"/>
      <c r="X390" s="4">
        <f t="shared" ref="X390:X408" si="65">Y390+Z390</f>
        <v>0</v>
      </c>
      <c r="Y390" s="4"/>
      <c r="Z390" s="4"/>
      <c r="AA390" s="4">
        <f>C390+I390-L390-O390-U390-X390</f>
        <v>0</v>
      </c>
      <c r="AB390" s="7">
        <v>45322</v>
      </c>
    </row>
    <row r="391" spans="1:28" ht="15.75" x14ac:dyDescent="0.25">
      <c r="A391" s="29">
        <v>45299</v>
      </c>
      <c r="B391" s="25" t="s">
        <v>354</v>
      </c>
      <c r="C391" s="27"/>
      <c r="D391" s="25" t="s">
        <v>52</v>
      </c>
      <c r="E391" s="27" t="s">
        <v>355</v>
      </c>
      <c r="F391" s="25">
        <v>7</v>
      </c>
      <c r="G391" s="25" t="s">
        <v>303</v>
      </c>
      <c r="H391" s="27">
        <v>1200000</v>
      </c>
      <c r="I391" s="11">
        <f t="shared" si="60"/>
        <v>8400000</v>
      </c>
      <c r="J391" s="32" t="s">
        <v>312</v>
      </c>
      <c r="K391" s="11" t="s">
        <v>367</v>
      </c>
      <c r="L391" s="4">
        <f t="shared" si="61"/>
        <v>0</v>
      </c>
      <c r="M391" s="4"/>
      <c r="N391" s="4"/>
      <c r="O391" s="4">
        <f t="shared" si="62"/>
        <v>8400000</v>
      </c>
      <c r="P391" s="4">
        <v>8400000</v>
      </c>
      <c r="Q391" s="4"/>
      <c r="R391" s="4">
        <f t="shared" si="63"/>
        <v>0</v>
      </c>
      <c r="S391" s="4"/>
      <c r="T391" s="4"/>
      <c r="U391" s="4">
        <f t="shared" si="64"/>
        <v>0</v>
      </c>
      <c r="V391" s="4"/>
      <c r="W391" s="4"/>
      <c r="X391" s="4">
        <f t="shared" si="65"/>
        <v>0</v>
      </c>
      <c r="Y391" s="4"/>
      <c r="Z391" s="4"/>
      <c r="AA391" s="4">
        <f>C391+I391-L391-O391-U391-X391</f>
        <v>0</v>
      </c>
      <c r="AB391" s="7">
        <v>45303</v>
      </c>
    </row>
    <row r="392" spans="1:28" ht="15.75" x14ac:dyDescent="0.25">
      <c r="A392" s="29">
        <v>45299</v>
      </c>
      <c r="B392" s="25" t="s">
        <v>364</v>
      </c>
      <c r="C392" s="27"/>
      <c r="D392" s="25" t="s">
        <v>46</v>
      </c>
      <c r="E392" s="27" t="s">
        <v>183</v>
      </c>
      <c r="F392" s="25">
        <v>41.8</v>
      </c>
      <c r="G392" s="25" t="s">
        <v>39</v>
      </c>
      <c r="H392" s="27">
        <v>115000</v>
      </c>
      <c r="I392" s="11">
        <f t="shared" si="60"/>
        <v>4807000</v>
      </c>
      <c r="J392" s="32" t="s">
        <v>324</v>
      </c>
      <c r="K392" s="11"/>
      <c r="L392" s="4">
        <f t="shared" si="61"/>
        <v>4807000</v>
      </c>
      <c r="M392" s="4">
        <v>4807000</v>
      </c>
      <c r="N392" s="4"/>
      <c r="O392" s="4">
        <f t="shared" si="62"/>
        <v>0</v>
      </c>
      <c r="P392" s="4"/>
      <c r="Q392" s="4"/>
      <c r="R392" s="4">
        <f t="shared" si="63"/>
        <v>0</v>
      </c>
      <c r="S392" s="4"/>
      <c r="T392" s="4"/>
      <c r="U392" s="4">
        <f t="shared" si="64"/>
        <v>0</v>
      </c>
      <c r="V392" s="4"/>
      <c r="W392" s="4"/>
      <c r="X392" s="4">
        <f t="shared" si="65"/>
        <v>0</v>
      </c>
      <c r="Y392" s="4"/>
      <c r="Z392" s="4"/>
      <c r="AA392" s="4">
        <f>C392+I392-L392-O392-U392-X392</f>
        <v>0</v>
      </c>
      <c r="AB392" s="7">
        <v>45299</v>
      </c>
    </row>
    <row r="393" spans="1:28" ht="15.75" x14ac:dyDescent="0.25">
      <c r="A393" s="29">
        <v>45299</v>
      </c>
      <c r="B393" s="25" t="s">
        <v>309</v>
      </c>
      <c r="C393" s="25"/>
      <c r="D393" s="25" t="s">
        <v>46</v>
      </c>
      <c r="E393" s="27" t="s">
        <v>356</v>
      </c>
      <c r="F393" s="25">
        <v>1</v>
      </c>
      <c r="G393" s="25" t="s">
        <v>39</v>
      </c>
      <c r="H393" s="25">
        <v>9400000</v>
      </c>
      <c r="I393" s="11">
        <f t="shared" si="60"/>
        <v>9400000</v>
      </c>
      <c r="J393" s="40" t="s">
        <v>24</v>
      </c>
      <c r="K393" s="11"/>
      <c r="L393" s="4">
        <f t="shared" si="61"/>
        <v>0</v>
      </c>
      <c r="M393" s="4"/>
      <c r="N393" s="4"/>
      <c r="O393" s="4">
        <f t="shared" si="62"/>
        <v>0</v>
      </c>
      <c r="P393" s="4"/>
      <c r="Q393" s="4"/>
      <c r="R393" s="4">
        <f t="shared" si="63"/>
        <v>0</v>
      </c>
      <c r="S393" s="4"/>
      <c r="T393" s="4"/>
      <c r="U393" s="4">
        <f t="shared" si="64"/>
        <v>5889000</v>
      </c>
      <c r="V393" s="4">
        <v>2950000</v>
      </c>
      <c r="W393" s="4">
        <v>2939000</v>
      </c>
      <c r="X393" s="4">
        <f t="shared" si="65"/>
        <v>0</v>
      </c>
      <c r="Y393" s="4"/>
      <c r="Z393" s="4"/>
      <c r="AA393" s="4">
        <f>C393+I393-L393-O393-U393-X393</f>
        <v>3511000</v>
      </c>
      <c r="AB393" s="7">
        <v>45316</v>
      </c>
    </row>
    <row r="394" spans="1:28" ht="15.75" x14ac:dyDescent="0.25">
      <c r="A394" s="29">
        <v>45299</v>
      </c>
      <c r="B394" s="25" t="s">
        <v>357</v>
      </c>
      <c r="C394" s="25"/>
      <c r="D394" s="25" t="s">
        <v>46</v>
      </c>
      <c r="E394" s="25" t="s">
        <v>358</v>
      </c>
      <c r="F394" s="25">
        <v>20.8</v>
      </c>
      <c r="G394" s="25" t="s">
        <v>39</v>
      </c>
      <c r="H394" s="25">
        <v>47000</v>
      </c>
      <c r="I394" s="11">
        <f t="shared" si="60"/>
        <v>977600</v>
      </c>
      <c r="J394" s="31" t="s">
        <v>324</v>
      </c>
      <c r="K394" s="11"/>
      <c r="L394" s="4">
        <f t="shared" si="61"/>
        <v>977600</v>
      </c>
      <c r="M394" s="4">
        <v>977600</v>
      </c>
      <c r="N394" s="4"/>
      <c r="O394" s="4">
        <f t="shared" si="62"/>
        <v>0</v>
      </c>
      <c r="P394" s="4"/>
      <c r="Q394" s="4"/>
      <c r="R394" s="4">
        <f t="shared" si="63"/>
        <v>0</v>
      </c>
      <c r="S394" s="4"/>
      <c r="T394" s="4"/>
      <c r="U394" s="4">
        <f t="shared" si="64"/>
        <v>0</v>
      </c>
      <c r="V394" s="4"/>
      <c r="W394" s="4"/>
      <c r="X394" s="4">
        <f t="shared" si="65"/>
        <v>0</v>
      </c>
      <c r="Y394" s="4"/>
      <c r="Z394" s="4"/>
      <c r="AA394" s="4">
        <f>C394+I394-L394-O394-U394-X394</f>
        <v>0</v>
      </c>
      <c r="AB394" s="7">
        <v>45300</v>
      </c>
    </row>
    <row r="395" spans="1:28" ht="15.75" x14ac:dyDescent="0.25">
      <c r="A395" s="29">
        <v>45299</v>
      </c>
      <c r="B395" s="25" t="s">
        <v>357</v>
      </c>
      <c r="C395" s="25"/>
      <c r="D395" s="25" t="s">
        <v>46</v>
      </c>
      <c r="E395" s="25" t="s">
        <v>129</v>
      </c>
      <c r="F395" s="25">
        <v>8</v>
      </c>
      <c r="G395" s="25" t="s">
        <v>77</v>
      </c>
      <c r="H395" s="25">
        <v>60000</v>
      </c>
      <c r="I395" s="11">
        <f t="shared" si="60"/>
        <v>480000</v>
      </c>
      <c r="J395" s="31" t="s">
        <v>324</v>
      </c>
      <c r="K395" s="11"/>
      <c r="L395" s="4">
        <f t="shared" si="61"/>
        <v>480000</v>
      </c>
      <c r="M395" s="4">
        <v>480000</v>
      </c>
      <c r="N395" s="4"/>
      <c r="O395" s="4">
        <f t="shared" si="62"/>
        <v>0</v>
      </c>
      <c r="P395" s="4"/>
      <c r="Q395" s="4"/>
      <c r="R395" s="4">
        <f t="shared" si="63"/>
        <v>0</v>
      </c>
      <c r="S395" s="4"/>
      <c r="T395" s="4"/>
      <c r="U395" s="4">
        <f t="shared" si="64"/>
        <v>0</v>
      </c>
      <c r="V395" s="4"/>
      <c r="W395" s="4"/>
      <c r="X395" s="4">
        <f t="shared" si="65"/>
        <v>0</v>
      </c>
      <c r="Y395" s="4"/>
      <c r="Z395" s="4"/>
      <c r="AA395" s="4">
        <f>C395+I395-L395-O395-U395-X395</f>
        <v>0</v>
      </c>
      <c r="AB395" s="7">
        <v>45300</v>
      </c>
    </row>
    <row r="396" spans="1:28" ht="15.75" x14ac:dyDescent="0.25">
      <c r="A396" s="29">
        <v>45299</v>
      </c>
      <c r="B396" s="25" t="s">
        <v>357</v>
      </c>
      <c r="C396" s="25"/>
      <c r="D396" s="25" t="s">
        <v>46</v>
      </c>
      <c r="E396" s="25" t="s">
        <v>150</v>
      </c>
      <c r="F396" s="25">
        <v>20</v>
      </c>
      <c r="G396" s="25" t="s">
        <v>77</v>
      </c>
      <c r="H396" s="25">
        <v>45000</v>
      </c>
      <c r="I396" s="11">
        <f t="shared" si="60"/>
        <v>900000</v>
      </c>
      <c r="J396" s="31" t="s">
        <v>324</v>
      </c>
      <c r="K396" s="11"/>
      <c r="L396" s="4">
        <f t="shared" si="61"/>
        <v>900000</v>
      </c>
      <c r="M396" s="4">
        <v>900000</v>
      </c>
      <c r="N396" s="4"/>
      <c r="O396" s="4">
        <f t="shared" si="62"/>
        <v>0</v>
      </c>
      <c r="P396" s="4"/>
      <c r="Q396" s="4"/>
      <c r="R396" s="4">
        <f t="shared" si="63"/>
        <v>0</v>
      </c>
      <c r="S396" s="4"/>
      <c r="T396" s="4"/>
      <c r="U396" s="4">
        <f t="shared" si="64"/>
        <v>0</v>
      </c>
      <c r="V396" s="4"/>
      <c r="W396" s="4"/>
      <c r="X396" s="4">
        <f t="shared" si="65"/>
        <v>0</v>
      </c>
      <c r="Y396" s="4"/>
      <c r="Z396" s="4"/>
      <c r="AA396" s="4">
        <f>C396+I396-L396-O396-U396-X396</f>
        <v>0</v>
      </c>
      <c r="AB396" s="7">
        <v>45300</v>
      </c>
    </row>
    <row r="397" spans="1:28" ht="15.75" x14ac:dyDescent="0.25">
      <c r="A397" s="29">
        <v>45299</v>
      </c>
      <c r="B397" s="25" t="s">
        <v>261</v>
      </c>
      <c r="C397" s="25"/>
      <c r="D397" s="25" t="s">
        <v>46</v>
      </c>
      <c r="E397" s="25" t="s">
        <v>58</v>
      </c>
      <c r="F397" s="25">
        <v>1000</v>
      </c>
      <c r="G397" s="25" t="s">
        <v>34</v>
      </c>
      <c r="H397" s="25">
        <v>2250</v>
      </c>
      <c r="I397" s="11">
        <f t="shared" si="60"/>
        <v>2250000</v>
      </c>
      <c r="J397" s="31" t="s">
        <v>324</v>
      </c>
      <c r="K397" s="11"/>
      <c r="L397" s="4">
        <f t="shared" si="61"/>
        <v>2250000</v>
      </c>
      <c r="M397" s="4">
        <v>2250000</v>
      </c>
      <c r="N397" s="4"/>
      <c r="O397" s="4">
        <f t="shared" si="62"/>
        <v>0</v>
      </c>
      <c r="P397" s="4"/>
      <c r="Q397" s="4"/>
      <c r="R397" s="4">
        <f t="shared" si="63"/>
        <v>0</v>
      </c>
      <c r="S397" s="4"/>
      <c r="T397" s="4"/>
      <c r="U397" s="4">
        <f t="shared" si="64"/>
        <v>0</v>
      </c>
      <c r="V397" s="4"/>
      <c r="W397" s="4"/>
      <c r="X397" s="4">
        <f t="shared" si="65"/>
        <v>0</v>
      </c>
      <c r="Y397" s="4"/>
      <c r="Z397" s="4"/>
      <c r="AA397" s="4">
        <f>C397+I397-L397-O397-U397-X397</f>
        <v>0</v>
      </c>
      <c r="AB397" s="7">
        <v>45322</v>
      </c>
    </row>
    <row r="398" spans="1:28" ht="15.75" x14ac:dyDescent="0.25">
      <c r="A398" s="29">
        <v>45299</v>
      </c>
      <c r="B398" s="25" t="s">
        <v>359</v>
      </c>
      <c r="C398" s="25"/>
      <c r="D398" s="25" t="s">
        <v>52</v>
      </c>
      <c r="E398" s="25" t="s">
        <v>106</v>
      </c>
      <c r="F398" s="25">
        <v>31.1</v>
      </c>
      <c r="G398" s="25" t="s">
        <v>39</v>
      </c>
      <c r="H398" s="25">
        <v>50000</v>
      </c>
      <c r="I398" s="11">
        <f t="shared" si="60"/>
        <v>1555000</v>
      </c>
      <c r="J398" s="31" t="s">
        <v>312</v>
      </c>
      <c r="K398" s="11" t="s">
        <v>365</v>
      </c>
      <c r="L398" s="4">
        <f t="shared" si="61"/>
        <v>0</v>
      </c>
      <c r="M398" s="4"/>
      <c r="N398" s="4"/>
      <c r="O398" s="4">
        <f t="shared" si="62"/>
        <v>1555000</v>
      </c>
      <c r="P398" s="4">
        <v>1555000</v>
      </c>
      <c r="Q398" s="4"/>
      <c r="R398" s="4">
        <f t="shared" si="63"/>
        <v>0</v>
      </c>
      <c r="S398" s="4"/>
      <c r="T398" s="4"/>
      <c r="U398" s="4">
        <f t="shared" si="64"/>
        <v>0</v>
      </c>
      <c r="V398" s="4"/>
      <c r="W398" s="4"/>
      <c r="X398" s="4">
        <f t="shared" si="65"/>
        <v>0</v>
      </c>
      <c r="Y398" s="4"/>
      <c r="Z398" s="4"/>
      <c r="AA398" s="4">
        <f>C398+I398-L398-O398-U398-X398</f>
        <v>0</v>
      </c>
      <c r="AB398" s="7">
        <v>45299</v>
      </c>
    </row>
    <row r="399" spans="1:28" ht="15.75" x14ac:dyDescent="0.25">
      <c r="A399" s="29">
        <v>45299</v>
      </c>
      <c r="B399" s="25" t="s">
        <v>359</v>
      </c>
      <c r="C399" s="25"/>
      <c r="D399" s="25" t="s">
        <v>52</v>
      </c>
      <c r="E399" s="25" t="s">
        <v>360</v>
      </c>
      <c r="F399" s="25">
        <v>5</v>
      </c>
      <c r="G399" s="25" t="s">
        <v>303</v>
      </c>
      <c r="H399" s="25">
        <v>1200000</v>
      </c>
      <c r="I399" s="11">
        <f t="shared" si="60"/>
        <v>6000000</v>
      </c>
      <c r="J399" s="31" t="s">
        <v>312</v>
      </c>
      <c r="K399" s="11" t="s">
        <v>365</v>
      </c>
      <c r="L399" s="4">
        <f t="shared" si="61"/>
        <v>0</v>
      </c>
      <c r="M399" s="4"/>
      <c r="N399" s="4"/>
      <c r="O399" s="4">
        <f t="shared" si="62"/>
        <v>6000000</v>
      </c>
      <c r="P399" s="4">
        <v>6000000</v>
      </c>
      <c r="Q399" s="4"/>
      <c r="R399" s="4">
        <f t="shared" si="63"/>
        <v>0</v>
      </c>
      <c r="S399" s="4"/>
      <c r="T399" s="4"/>
      <c r="U399" s="4">
        <f t="shared" si="64"/>
        <v>0</v>
      </c>
      <c r="V399" s="4"/>
      <c r="W399" s="4"/>
      <c r="X399" s="4">
        <f t="shared" si="65"/>
        <v>0</v>
      </c>
      <c r="Y399" s="4"/>
      <c r="Z399" s="4"/>
      <c r="AA399" s="4">
        <f>C399+I399-L399-O399-U399-X399</f>
        <v>0</v>
      </c>
      <c r="AB399" s="7">
        <v>45299</v>
      </c>
    </row>
    <row r="400" spans="1:28" ht="15.75" x14ac:dyDescent="0.25">
      <c r="A400" s="29">
        <v>45299</v>
      </c>
      <c r="B400" s="25" t="s">
        <v>361</v>
      </c>
      <c r="C400" s="25"/>
      <c r="D400" s="25" t="s">
        <v>52</v>
      </c>
      <c r="E400" s="25" t="s">
        <v>91</v>
      </c>
      <c r="F400" s="25">
        <v>9</v>
      </c>
      <c r="G400" s="25" t="s">
        <v>303</v>
      </c>
      <c r="H400" s="25">
        <v>1200000</v>
      </c>
      <c r="I400" s="11">
        <f t="shared" si="60"/>
        <v>10800000</v>
      </c>
      <c r="J400" s="31" t="s">
        <v>312</v>
      </c>
      <c r="K400" s="11" t="s">
        <v>366</v>
      </c>
      <c r="L400" s="4">
        <f t="shared" si="61"/>
        <v>0</v>
      </c>
      <c r="M400" s="4"/>
      <c r="N400" s="4"/>
      <c r="O400" s="4">
        <f t="shared" si="62"/>
        <v>10800000</v>
      </c>
      <c r="P400" s="4">
        <v>10800000</v>
      </c>
      <c r="Q400" s="4"/>
      <c r="R400" s="4">
        <f t="shared" si="63"/>
        <v>0</v>
      </c>
      <c r="S400" s="4"/>
      <c r="T400" s="4"/>
      <c r="U400" s="4">
        <f t="shared" si="64"/>
        <v>0</v>
      </c>
      <c r="V400" s="4"/>
      <c r="W400" s="4"/>
      <c r="X400" s="4">
        <f t="shared" si="65"/>
        <v>0</v>
      </c>
      <c r="Y400" s="4"/>
      <c r="Z400" s="4"/>
      <c r="AA400" s="4">
        <f>C400+I400-L400-O400-U400-X400</f>
        <v>0</v>
      </c>
      <c r="AB400" s="7">
        <v>45299</v>
      </c>
    </row>
    <row r="401" spans="1:28" ht="15.75" x14ac:dyDescent="0.25">
      <c r="A401" s="29">
        <v>45299</v>
      </c>
      <c r="B401" s="27" t="s">
        <v>209</v>
      </c>
      <c r="C401" s="27"/>
      <c r="D401" s="27" t="s">
        <v>52</v>
      </c>
      <c r="E401" s="27" t="s">
        <v>151</v>
      </c>
      <c r="F401" s="27">
        <v>250</v>
      </c>
      <c r="G401" s="27" t="s">
        <v>34</v>
      </c>
      <c r="H401" s="27">
        <v>2030</v>
      </c>
      <c r="I401" s="11">
        <f t="shared" si="60"/>
        <v>507500</v>
      </c>
      <c r="J401" s="32" t="s">
        <v>324</v>
      </c>
      <c r="K401" s="11"/>
      <c r="L401" s="4">
        <f t="shared" si="61"/>
        <v>507500</v>
      </c>
      <c r="M401" s="4">
        <v>507500</v>
      </c>
      <c r="N401" s="4"/>
      <c r="O401" s="4">
        <f t="shared" si="62"/>
        <v>0</v>
      </c>
      <c r="P401" s="4"/>
      <c r="Q401" s="4"/>
      <c r="R401" s="4">
        <f t="shared" si="63"/>
        <v>0</v>
      </c>
      <c r="S401" s="4"/>
      <c r="T401" s="4"/>
      <c r="U401" s="4">
        <f t="shared" si="64"/>
        <v>0</v>
      </c>
      <c r="V401" s="4"/>
      <c r="W401" s="4"/>
      <c r="X401" s="4">
        <f t="shared" si="65"/>
        <v>0</v>
      </c>
      <c r="Y401" s="4"/>
      <c r="Z401" s="4"/>
      <c r="AA401" s="4">
        <f>C401+I401-L401-O401-U401-X401</f>
        <v>0</v>
      </c>
      <c r="AB401" s="7">
        <v>45299</v>
      </c>
    </row>
    <row r="402" spans="1:28" ht="15.75" x14ac:dyDescent="0.25">
      <c r="A402" s="29">
        <v>45299</v>
      </c>
      <c r="B402" s="27" t="s">
        <v>266</v>
      </c>
      <c r="C402" s="25"/>
      <c r="D402" s="27" t="s">
        <v>52</v>
      </c>
      <c r="E402" s="27" t="s">
        <v>165</v>
      </c>
      <c r="F402" s="27">
        <v>2</v>
      </c>
      <c r="G402" s="25" t="s">
        <v>303</v>
      </c>
      <c r="H402" s="25">
        <v>1200000</v>
      </c>
      <c r="I402" s="11">
        <f t="shared" si="60"/>
        <v>2400000</v>
      </c>
      <c r="J402" s="26" t="s">
        <v>28</v>
      </c>
      <c r="K402" s="4" t="s">
        <v>368</v>
      </c>
      <c r="L402" s="4">
        <f t="shared" si="61"/>
        <v>0</v>
      </c>
      <c r="M402" s="4"/>
      <c r="N402" s="4"/>
      <c r="O402" s="4">
        <f t="shared" si="62"/>
        <v>0</v>
      </c>
      <c r="P402" s="4"/>
      <c r="Q402" s="4"/>
      <c r="R402" s="4">
        <f t="shared" si="63"/>
        <v>0</v>
      </c>
      <c r="S402" s="4"/>
      <c r="T402" s="4"/>
      <c r="U402" s="4">
        <f t="shared" si="64"/>
        <v>0</v>
      </c>
      <c r="V402" s="4"/>
      <c r="W402" s="4"/>
      <c r="X402" s="4">
        <f t="shared" si="65"/>
        <v>0</v>
      </c>
      <c r="Y402" s="4"/>
      <c r="Z402" s="4"/>
      <c r="AA402" s="4">
        <f>C402+I402-L402-O402-U402-X402</f>
        <v>2400000</v>
      </c>
      <c r="AB402" s="7"/>
    </row>
    <row r="403" spans="1:28" ht="15.75" x14ac:dyDescent="0.25">
      <c r="A403" s="29">
        <v>45299</v>
      </c>
      <c r="B403" s="27" t="s">
        <v>266</v>
      </c>
      <c r="C403" s="25"/>
      <c r="D403" s="27" t="s">
        <v>52</v>
      </c>
      <c r="E403" s="27" t="s">
        <v>189</v>
      </c>
      <c r="F403" s="27">
        <v>2</v>
      </c>
      <c r="G403" s="25" t="s">
        <v>23</v>
      </c>
      <c r="H403" s="25">
        <v>450000</v>
      </c>
      <c r="I403" s="11">
        <f t="shared" si="60"/>
        <v>900000</v>
      </c>
      <c r="J403" s="26" t="s">
        <v>28</v>
      </c>
      <c r="K403" s="4" t="s">
        <v>368</v>
      </c>
      <c r="L403" s="4">
        <f t="shared" si="61"/>
        <v>0</v>
      </c>
      <c r="M403" s="4"/>
      <c r="N403" s="4"/>
      <c r="O403" s="4">
        <f t="shared" si="62"/>
        <v>0</v>
      </c>
      <c r="P403" s="4"/>
      <c r="Q403" s="4"/>
      <c r="R403" s="4">
        <f t="shared" si="63"/>
        <v>0</v>
      </c>
      <c r="S403" s="4"/>
      <c r="T403" s="4"/>
      <c r="U403" s="4">
        <f t="shared" si="64"/>
        <v>0</v>
      </c>
      <c r="V403" s="4"/>
      <c r="W403" s="4"/>
      <c r="X403" s="4">
        <f t="shared" si="65"/>
        <v>0</v>
      </c>
      <c r="Y403" s="4"/>
      <c r="Z403" s="4"/>
      <c r="AA403" s="4">
        <f>C403+I403-L403-O403-U403-X403</f>
        <v>900000</v>
      </c>
      <c r="AB403" s="7"/>
    </row>
    <row r="404" spans="1:28" ht="15.75" x14ac:dyDescent="0.25">
      <c r="A404" s="29">
        <v>45299</v>
      </c>
      <c r="B404" s="27" t="s">
        <v>231</v>
      </c>
      <c r="C404" s="25"/>
      <c r="D404" s="27" t="s">
        <v>46</v>
      </c>
      <c r="E404" s="27" t="s">
        <v>81</v>
      </c>
      <c r="F404" s="27">
        <v>65.400000000000006</v>
      </c>
      <c r="G404" s="25" t="s">
        <v>39</v>
      </c>
      <c r="H404" s="25">
        <v>49000</v>
      </c>
      <c r="I404" s="11">
        <f t="shared" si="60"/>
        <v>3204600.0000000005</v>
      </c>
      <c r="J404" s="26" t="s">
        <v>28</v>
      </c>
      <c r="K404" s="11"/>
      <c r="L404" s="4">
        <f t="shared" si="61"/>
        <v>0</v>
      </c>
      <c r="M404" s="4"/>
      <c r="N404" s="4"/>
      <c r="O404" s="4">
        <f t="shared" si="62"/>
        <v>0</v>
      </c>
      <c r="P404" s="4"/>
      <c r="Q404" s="4"/>
      <c r="R404" s="4">
        <f t="shared" si="63"/>
        <v>0</v>
      </c>
      <c r="S404" s="4"/>
      <c r="T404" s="4"/>
      <c r="U404" s="4">
        <f t="shared" si="64"/>
        <v>0</v>
      </c>
      <c r="V404" s="4"/>
      <c r="W404" s="4"/>
      <c r="X404" s="4">
        <f t="shared" si="65"/>
        <v>0</v>
      </c>
      <c r="Y404" s="4"/>
      <c r="Z404" s="4"/>
      <c r="AA404" s="4">
        <f>C404+I404-L404-O404-U404-X404</f>
        <v>3204600.0000000005</v>
      </c>
      <c r="AB404" s="7"/>
    </row>
    <row r="405" spans="1:28" ht="15.75" x14ac:dyDescent="0.25">
      <c r="A405" s="29">
        <v>45299</v>
      </c>
      <c r="B405" s="27" t="s">
        <v>362</v>
      </c>
      <c r="C405" s="27"/>
      <c r="D405" s="27" t="s">
        <v>46</v>
      </c>
      <c r="E405" s="27" t="s">
        <v>91</v>
      </c>
      <c r="F405" s="25">
        <v>3</v>
      </c>
      <c r="G405" s="25" t="s">
        <v>303</v>
      </c>
      <c r="H405" s="27">
        <v>1200000</v>
      </c>
      <c r="I405" s="11">
        <f t="shared" si="60"/>
        <v>3600000</v>
      </c>
      <c r="J405" s="32" t="s">
        <v>324</v>
      </c>
      <c r="K405" s="11"/>
      <c r="L405" s="4">
        <f t="shared" si="61"/>
        <v>0</v>
      </c>
      <c r="M405" s="4"/>
      <c r="N405" s="4"/>
      <c r="O405" s="4">
        <f t="shared" si="62"/>
        <v>0</v>
      </c>
      <c r="P405" s="4"/>
      <c r="Q405" s="4"/>
      <c r="R405" s="4">
        <f t="shared" si="63"/>
        <v>0</v>
      </c>
      <c r="S405" s="4"/>
      <c r="T405" s="4"/>
      <c r="U405" s="4">
        <f t="shared" si="64"/>
        <v>0</v>
      </c>
      <c r="V405" s="4"/>
      <c r="W405" s="4"/>
      <c r="X405" s="4">
        <f t="shared" si="65"/>
        <v>3600000</v>
      </c>
      <c r="Y405" s="4">
        <v>3600000</v>
      </c>
      <c r="Z405" s="4"/>
      <c r="AA405" s="4">
        <f>C405+I405-L405-O405-U405-X405</f>
        <v>0</v>
      </c>
      <c r="AB405" s="7">
        <v>45300</v>
      </c>
    </row>
    <row r="406" spans="1:28" ht="15.75" x14ac:dyDescent="0.25">
      <c r="A406" s="24">
        <v>45299</v>
      </c>
      <c r="B406" s="25" t="s">
        <v>362</v>
      </c>
      <c r="C406" s="25"/>
      <c r="D406" s="25" t="s">
        <v>46</v>
      </c>
      <c r="E406" s="25" t="s">
        <v>129</v>
      </c>
      <c r="F406" s="25">
        <v>12</v>
      </c>
      <c r="G406" s="25" t="s">
        <v>77</v>
      </c>
      <c r="H406" s="25">
        <v>60000</v>
      </c>
      <c r="I406" s="11">
        <f t="shared" si="60"/>
        <v>720000</v>
      </c>
      <c r="J406" s="32" t="s">
        <v>324</v>
      </c>
      <c r="K406" s="11"/>
      <c r="L406" s="4">
        <f t="shared" si="61"/>
        <v>0</v>
      </c>
      <c r="M406" s="4"/>
      <c r="N406" s="4"/>
      <c r="O406" s="4">
        <f t="shared" si="62"/>
        <v>0</v>
      </c>
      <c r="P406" s="4"/>
      <c r="Q406" s="4"/>
      <c r="R406" s="4">
        <f t="shared" si="63"/>
        <v>0</v>
      </c>
      <c r="S406" s="4"/>
      <c r="T406" s="4"/>
      <c r="U406" s="4">
        <f t="shared" si="64"/>
        <v>0</v>
      </c>
      <c r="V406" s="4"/>
      <c r="W406" s="4"/>
      <c r="X406" s="4">
        <f t="shared" si="65"/>
        <v>720000</v>
      </c>
      <c r="Y406" s="4">
        <v>720000</v>
      </c>
      <c r="Z406" s="4"/>
      <c r="AA406" s="4">
        <f>C406+I406-L406-O406-U406-X406</f>
        <v>0</v>
      </c>
      <c r="AB406" s="7">
        <v>45300</v>
      </c>
    </row>
    <row r="407" spans="1:28" ht="15.75" x14ac:dyDescent="0.25">
      <c r="A407" s="29">
        <v>45299</v>
      </c>
      <c r="B407" s="27" t="s">
        <v>203</v>
      </c>
      <c r="C407" s="27"/>
      <c r="D407" s="27" t="s">
        <v>46</v>
      </c>
      <c r="E407" s="27" t="s">
        <v>47</v>
      </c>
      <c r="F407" s="27">
        <v>5</v>
      </c>
      <c r="G407" s="27" t="s">
        <v>48</v>
      </c>
      <c r="H407" s="27">
        <v>160000</v>
      </c>
      <c r="I407" s="11">
        <f t="shared" si="60"/>
        <v>800000</v>
      </c>
      <c r="J407" s="28" t="s">
        <v>28</v>
      </c>
      <c r="K407" s="11"/>
      <c r="L407" s="4">
        <f t="shared" si="61"/>
        <v>0</v>
      </c>
      <c r="M407" s="4"/>
      <c r="N407" s="4"/>
      <c r="O407" s="4">
        <f t="shared" si="62"/>
        <v>0</v>
      </c>
      <c r="P407" s="4"/>
      <c r="Q407" s="4"/>
      <c r="R407" s="4">
        <f t="shared" si="63"/>
        <v>0</v>
      </c>
      <c r="S407" s="4"/>
      <c r="T407" s="4"/>
      <c r="U407" s="4">
        <f t="shared" si="64"/>
        <v>0</v>
      </c>
      <c r="V407" s="4"/>
      <c r="W407" s="4"/>
      <c r="X407" s="4">
        <f t="shared" si="65"/>
        <v>0</v>
      </c>
      <c r="Y407" s="4"/>
      <c r="Z407" s="4"/>
      <c r="AA407" s="4">
        <f>C407+I407-L407-O407-U407-X407</f>
        <v>800000</v>
      </c>
      <c r="AB407" s="7"/>
    </row>
    <row r="408" spans="1:28" ht="15.75" x14ac:dyDescent="0.25">
      <c r="A408" s="24">
        <v>45299</v>
      </c>
      <c r="B408" s="25" t="s">
        <v>203</v>
      </c>
      <c r="C408" s="25"/>
      <c r="D408" s="25" t="s">
        <v>46</v>
      </c>
      <c r="E408" s="25" t="s">
        <v>363</v>
      </c>
      <c r="F408" s="25">
        <v>5</v>
      </c>
      <c r="G408" s="25" t="s">
        <v>48</v>
      </c>
      <c r="H408" s="25">
        <v>230000</v>
      </c>
      <c r="I408" s="11">
        <f t="shared" si="60"/>
        <v>1150000</v>
      </c>
      <c r="J408" s="26" t="s">
        <v>28</v>
      </c>
      <c r="K408" s="11"/>
      <c r="L408" s="4">
        <f t="shared" si="61"/>
        <v>0</v>
      </c>
      <c r="M408" s="4"/>
      <c r="N408" s="4"/>
      <c r="O408" s="4">
        <f t="shared" si="62"/>
        <v>0</v>
      </c>
      <c r="P408" s="4"/>
      <c r="Q408" s="4"/>
      <c r="R408" s="4">
        <f t="shared" si="63"/>
        <v>0</v>
      </c>
      <c r="S408" s="4"/>
      <c r="T408" s="4"/>
      <c r="U408" s="4">
        <f t="shared" si="64"/>
        <v>0</v>
      </c>
      <c r="V408" s="4"/>
      <c r="W408" s="4"/>
      <c r="X408" s="4">
        <f t="shared" si="65"/>
        <v>0</v>
      </c>
      <c r="Y408" s="4"/>
      <c r="Z408" s="4"/>
      <c r="AA408" s="4">
        <f>C408+I408-L408-O408-U408-X408</f>
        <v>1150000</v>
      </c>
      <c r="AB408" s="7"/>
    </row>
    <row r="409" spans="1:28" ht="15.75" x14ac:dyDescent="0.25">
      <c r="A409" s="29">
        <v>45300</v>
      </c>
      <c r="B409" s="27" t="s">
        <v>291</v>
      </c>
      <c r="C409" s="27"/>
      <c r="D409" s="27" t="s">
        <v>52</v>
      </c>
      <c r="E409" s="27" t="s">
        <v>259</v>
      </c>
      <c r="F409" s="27">
        <v>500</v>
      </c>
      <c r="G409" s="27" t="s">
        <v>34</v>
      </c>
      <c r="H409" s="27">
        <v>945</v>
      </c>
      <c r="I409" s="15">
        <f t="shared" ref="I409:I447" si="66">F409*H409</f>
        <v>472500</v>
      </c>
      <c r="J409" s="32" t="s">
        <v>324</v>
      </c>
      <c r="K409" s="11"/>
      <c r="L409" s="4">
        <f t="shared" ref="L409:L446" si="67">M409+N409</f>
        <v>472500</v>
      </c>
      <c r="M409" s="4">
        <v>472500</v>
      </c>
      <c r="N409" s="4"/>
      <c r="O409" s="4">
        <f t="shared" ref="O409:O446" si="68">P409+Q409</f>
        <v>0</v>
      </c>
      <c r="P409" s="4"/>
      <c r="Q409" s="4"/>
      <c r="R409" s="4">
        <f t="shared" ref="R409:R446" si="69">S409+T409</f>
        <v>0</v>
      </c>
      <c r="S409" s="4"/>
      <c r="T409" s="4"/>
      <c r="U409" s="4">
        <f t="shared" ref="U409:U446" si="70">V409+W409</f>
        <v>0</v>
      </c>
      <c r="V409" s="4"/>
      <c r="W409" s="4"/>
      <c r="X409" s="4">
        <f t="shared" ref="X409:X446" si="71">Y409+Z409</f>
        <v>0</v>
      </c>
      <c r="Y409" s="4"/>
      <c r="Z409" s="4"/>
      <c r="AA409" s="4">
        <f>C409+I409-L409-O409-U409-X409</f>
        <v>0</v>
      </c>
      <c r="AB409" s="7">
        <v>45300</v>
      </c>
    </row>
    <row r="410" spans="1:28" ht="15.75" x14ac:dyDescent="0.25">
      <c r="A410" s="29">
        <v>45300</v>
      </c>
      <c r="B410" s="27" t="s">
        <v>369</v>
      </c>
      <c r="C410" s="25"/>
      <c r="D410" s="27" t="s">
        <v>46</v>
      </c>
      <c r="E410" s="25" t="s">
        <v>173</v>
      </c>
      <c r="F410" s="25">
        <v>500</v>
      </c>
      <c r="G410" s="27" t="s">
        <v>34</v>
      </c>
      <c r="H410" s="25">
        <v>4500</v>
      </c>
      <c r="I410" s="11">
        <f t="shared" si="66"/>
        <v>2250000</v>
      </c>
      <c r="J410" s="31" t="s">
        <v>324</v>
      </c>
      <c r="K410" s="11"/>
      <c r="L410" s="4">
        <f t="shared" si="67"/>
        <v>0</v>
      </c>
      <c r="M410" s="4"/>
      <c r="N410" s="4"/>
      <c r="O410" s="4">
        <f t="shared" si="68"/>
        <v>0</v>
      </c>
      <c r="P410" s="4"/>
      <c r="Q410" s="4"/>
      <c r="R410" s="4">
        <f t="shared" si="69"/>
        <v>0</v>
      </c>
      <c r="S410" s="4"/>
      <c r="T410" s="4"/>
      <c r="U410" s="4">
        <f t="shared" si="70"/>
        <v>2250000</v>
      </c>
      <c r="V410" s="4">
        <v>2250000</v>
      </c>
      <c r="W410" s="4"/>
      <c r="X410" s="4">
        <f t="shared" si="71"/>
        <v>0</v>
      </c>
      <c r="Y410" s="4"/>
      <c r="Z410" s="4"/>
      <c r="AA410" s="4">
        <f>C410+I410-L410-O410-U410-X410</f>
        <v>0</v>
      </c>
      <c r="AB410" s="7">
        <v>45300</v>
      </c>
    </row>
    <row r="411" spans="1:28" ht="15.75" x14ac:dyDescent="0.25">
      <c r="A411" s="29">
        <v>45300</v>
      </c>
      <c r="B411" s="25" t="s">
        <v>107</v>
      </c>
      <c r="C411" s="25"/>
      <c r="D411" s="27" t="s">
        <v>46</v>
      </c>
      <c r="E411" s="25" t="s">
        <v>108</v>
      </c>
      <c r="F411" s="25">
        <v>3400</v>
      </c>
      <c r="G411" s="27" t="s">
        <v>34</v>
      </c>
      <c r="H411" s="25">
        <v>2250</v>
      </c>
      <c r="I411" s="11">
        <f t="shared" si="66"/>
        <v>7650000</v>
      </c>
      <c r="J411" s="26" t="s">
        <v>28</v>
      </c>
      <c r="K411" s="11"/>
      <c r="L411" s="4">
        <f t="shared" si="67"/>
        <v>0</v>
      </c>
      <c r="M411" s="4"/>
      <c r="N411" s="4"/>
      <c r="O411" s="4">
        <f t="shared" si="68"/>
        <v>0</v>
      </c>
      <c r="P411" s="4"/>
      <c r="Q411" s="4"/>
      <c r="R411" s="4">
        <f t="shared" si="69"/>
        <v>0</v>
      </c>
      <c r="S411" s="4"/>
      <c r="T411" s="4"/>
      <c r="U411" s="4">
        <f t="shared" si="70"/>
        <v>0</v>
      </c>
      <c r="V411" s="4"/>
      <c r="W411" s="4"/>
      <c r="X411" s="4">
        <f t="shared" si="71"/>
        <v>0</v>
      </c>
      <c r="Y411" s="4"/>
      <c r="Z411" s="4"/>
      <c r="AA411" s="4">
        <f>C411+I411-L411-O411-U411-X411</f>
        <v>7650000</v>
      </c>
      <c r="AB411" s="7"/>
    </row>
    <row r="412" spans="1:28" ht="15.75" x14ac:dyDescent="0.25">
      <c r="A412" s="29">
        <v>45300</v>
      </c>
      <c r="B412" s="25" t="s">
        <v>134</v>
      </c>
      <c r="C412" s="25"/>
      <c r="D412" s="27" t="s">
        <v>46</v>
      </c>
      <c r="E412" s="25" t="s">
        <v>42</v>
      </c>
      <c r="F412" s="25">
        <v>500</v>
      </c>
      <c r="G412" s="27" t="s">
        <v>34</v>
      </c>
      <c r="H412" s="25">
        <v>4500</v>
      </c>
      <c r="I412" s="11">
        <f t="shared" si="66"/>
        <v>2250000</v>
      </c>
      <c r="J412" s="26" t="s">
        <v>28</v>
      </c>
      <c r="K412" s="11" t="s">
        <v>390</v>
      </c>
      <c r="L412" s="4">
        <f t="shared" si="67"/>
        <v>0</v>
      </c>
      <c r="M412" s="4"/>
      <c r="N412" s="4"/>
      <c r="O412" s="4">
        <f t="shared" si="68"/>
        <v>0</v>
      </c>
      <c r="P412" s="4"/>
      <c r="Q412" s="4"/>
      <c r="R412" s="4">
        <f t="shared" si="69"/>
        <v>0</v>
      </c>
      <c r="S412" s="4"/>
      <c r="T412" s="4"/>
      <c r="U412" s="4">
        <f t="shared" si="70"/>
        <v>0</v>
      </c>
      <c r="V412" s="4"/>
      <c r="W412" s="4"/>
      <c r="X412" s="4">
        <f t="shared" si="71"/>
        <v>0</v>
      </c>
      <c r="Y412" s="4"/>
      <c r="Z412" s="4"/>
      <c r="AA412" s="4">
        <f>C412+I412-L412-O412-U412-X412</f>
        <v>2250000</v>
      </c>
      <c r="AB412" s="7"/>
    </row>
    <row r="413" spans="1:28" ht="15.75" x14ac:dyDescent="0.25">
      <c r="A413" s="29">
        <v>45300</v>
      </c>
      <c r="B413" s="25" t="s">
        <v>134</v>
      </c>
      <c r="C413" s="25"/>
      <c r="D413" s="27" t="s">
        <v>46</v>
      </c>
      <c r="E413" s="25" t="s">
        <v>179</v>
      </c>
      <c r="F413" s="25">
        <v>1000</v>
      </c>
      <c r="G413" s="27" t="s">
        <v>34</v>
      </c>
      <c r="H413" s="25">
        <v>1750</v>
      </c>
      <c r="I413" s="11">
        <f t="shared" si="66"/>
        <v>1750000</v>
      </c>
      <c r="J413" s="26" t="s">
        <v>28</v>
      </c>
      <c r="K413" s="11" t="s">
        <v>390</v>
      </c>
      <c r="L413" s="4">
        <f t="shared" si="67"/>
        <v>0</v>
      </c>
      <c r="M413" s="4"/>
      <c r="N413" s="4"/>
      <c r="O413" s="4">
        <f t="shared" si="68"/>
        <v>0</v>
      </c>
      <c r="P413" s="4"/>
      <c r="Q413" s="4"/>
      <c r="R413" s="4">
        <f t="shared" si="69"/>
        <v>0</v>
      </c>
      <c r="S413" s="4"/>
      <c r="T413" s="4"/>
      <c r="U413" s="4">
        <f t="shared" si="70"/>
        <v>0</v>
      </c>
      <c r="V413" s="4"/>
      <c r="W413" s="4"/>
      <c r="X413" s="4">
        <f t="shared" si="71"/>
        <v>0</v>
      </c>
      <c r="Y413" s="4"/>
      <c r="Z413" s="4"/>
      <c r="AA413" s="4">
        <f>C413+I413-L413-O413-U413-X413</f>
        <v>1750000</v>
      </c>
      <c r="AB413" s="7"/>
    </row>
    <row r="414" spans="1:28" ht="15.75" x14ac:dyDescent="0.25">
      <c r="A414" s="29">
        <v>45300</v>
      </c>
      <c r="B414" s="25" t="s">
        <v>370</v>
      </c>
      <c r="C414" s="25"/>
      <c r="D414" s="25" t="s">
        <v>46</v>
      </c>
      <c r="E414" s="25" t="s">
        <v>249</v>
      </c>
      <c r="F414" s="25">
        <v>3100</v>
      </c>
      <c r="G414" s="27" t="s">
        <v>34</v>
      </c>
      <c r="H414" s="25">
        <v>4100</v>
      </c>
      <c r="I414" s="11">
        <f t="shared" si="66"/>
        <v>12710000</v>
      </c>
      <c r="J414" s="38" t="s">
        <v>78</v>
      </c>
      <c r="K414" s="11" t="s">
        <v>386</v>
      </c>
      <c r="L414" s="4">
        <f t="shared" si="67"/>
        <v>0</v>
      </c>
      <c r="M414" s="4"/>
      <c r="N414" s="4"/>
      <c r="O414" s="4">
        <f t="shared" si="68"/>
        <v>1907000</v>
      </c>
      <c r="P414" s="4">
        <v>1907000</v>
      </c>
      <c r="Q414" s="4"/>
      <c r="R414" s="4">
        <f t="shared" si="69"/>
        <v>0</v>
      </c>
      <c r="S414" s="4"/>
      <c r="T414" s="4"/>
      <c r="U414" s="4">
        <f t="shared" si="70"/>
        <v>0</v>
      </c>
      <c r="V414" s="4"/>
      <c r="W414" s="4"/>
      <c r="X414" s="4">
        <f t="shared" si="71"/>
        <v>0</v>
      </c>
      <c r="Y414" s="4"/>
      <c r="Z414" s="4"/>
      <c r="AA414" s="4">
        <f>C414+I414-L414-O414-U414-X414</f>
        <v>10803000</v>
      </c>
      <c r="AB414" s="7">
        <v>45300</v>
      </c>
    </row>
    <row r="415" spans="1:28" ht="15.75" x14ac:dyDescent="0.25">
      <c r="A415" s="29">
        <v>45300</v>
      </c>
      <c r="B415" s="25" t="s">
        <v>118</v>
      </c>
      <c r="C415" s="25"/>
      <c r="D415" s="25" t="s">
        <v>46</v>
      </c>
      <c r="E415" s="25" t="s">
        <v>58</v>
      </c>
      <c r="F415" s="25">
        <v>1000</v>
      </c>
      <c r="G415" s="27" t="s">
        <v>34</v>
      </c>
      <c r="H415" s="25">
        <v>2250</v>
      </c>
      <c r="I415" s="11">
        <f t="shared" si="66"/>
        <v>2250000</v>
      </c>
      <c r="J415" s="26" t="s">
        <v>28</v>
      </c>
      <c r="K415" s="4" t="s">
        <v>463</v>
      </c>
      <c r="L415" s="4">
        <f t="shared" si="67"/>
        <v>0</v>
      </c>
      <c r="M415" s="4"/>
      <c r="N415" s="4"/>
      <c r="O415" s="4">
        <f t="shared" si="68"/>
        <v>0</v>
      </c>
      <c r="P415" s="4"/>
      <c r="Q415" s="4"/>
      <c r="R415" s="4">
        <f t="shared" si="69"/>
        <v>0</v>
      </c>
      <c r="S415" s="4"/>
      <c r="T415" s="4"/>
      <c r="U415" s="4">
        <f t="shared" si="70"/>
        <v>0</v>
      </c>
      <c r="V415" s="4"/>
      <c r="W415" s="4"/>
      <c r="X415" s="4">
        <f t="shared" si="71"/>
        <v>0</v>
      </c>
      <c r="Y415" s="4"/>
      <c r="Z415" s="4"/>
      <c r="AA415" s="4">
        <f>C415+I415-L415-O415-U415-X415</f>
        <v>2250000</v>
      </c>
      <c r="AB415" s="7"/>
    </row>
    <row r="416" spans="1:28" ht="15.75" x14ac:dyDescent="0.25">
      <c r="A416" s="29">
        <v>45300</v>
      </c>
      <c r="B416" s="25" t="s">
        <v>371</v>
      </c>
      <c r="C416" s="27"/>
      <c r="D416" s="25" t="s">
        <v>46</v>
      </c>
      <c r="E416" s="27" t="s">
        <v>165</v>
      </c>
      <c r="F416" s="27">
        <v>2</v>
      </c>
      <c r="G416" s="25" t="s">
        <v>303</v>
      </c>
      <c r="H416" s="27">
        <v>1200000</v>
      </c>
      <c r="I416" s="11">
        <f t="shared" si="66"/>
        <v>2400000</v>
      </c>
      <c r="J416" s="32" t="s">
        <v>312</v>
      </c>
      <c r="K416" s="11" t="s">
        <v>387</v>
      </c>
      <c r="L416" s="4">
        <f t="shared" si="67"/>
        <v>0</v>
      </c>
      <c r="M416" s="4"/>
      <c r="N416" s="4"/>
      <c r="O416" s="4">
        <f t="shared" si="68"/>
        <v>2400000</v>
      </c>
      <c r="P416" s="4">
        <v>2400000</v>
      </c>
      <c r="Q416" s="4"/>
      <c r="R416" s="4">
        <f t="shared" si="69"/>
        <v>0</v>
      </c>
      <c r="S416" s="4"/>
      <c r="T416" s="4"/>
      <c r="U416" s="4">
        <f t="shared" si="70"/>
        <v>0</v>
      </c>
      <c r="V416" s="4"/>
      <c r="W416" s="4"/>
      <c r="X416" s="4">
        <f t="shared" si="71"/>
        <v>0</v>
      </c>
      <c r="Y416" s="4"/>
      <c r="Z416" s="4"/>
      <c r="AA416" s="4">
        <f>C416+I416-L416-O416-U416-X416</f>
        <v>0</v>
      </c>
      <c r="AB416" s="7">
        <v>45300</v>
      </c>
    </row>
    <row r="417" spans="1:28" ht="15.75" x14ac:dyDescent="0.25">
      <c r="A417" s="29">
        <v>45300</v>
      </c>
      <c r="B417" s="25" t="s">
        <v>153</v>
      </c>
      <c r="C417" s="25"/>
      <c r="D417" s="25" t="s">
        <v>46</v>
      </c>
      <c r="E417" s="25" t="s">
        <v>135</v>
      </c>
      <c r="F417" s="25">
        <v>2</v>
      </c>
      <c r="G417" s="25" t="s">
        <v>48</v>
      </c>
      <c r="H417" s="25">
        <v>160000</v>
      </c>
      <c r="I417" s="11">
        <f t="shared" si="66"/>
        <v>320000</v>
      </c>
      <c r="J417" s="31" t="s">
        <v>324</v>
      </c>
      <c r="K417" s="11"/>
      <c r="L417" s="4">
        <f t="shared" si="67"/>
        <v>0</v>
      </c>
      <c r="M417" s="4"/>
      <c r="N417" s="4"/>
      <c r="O417" s="4">
        <f t="shared" si="68"/>
        <v>0</v>
      </c>
      <c r="P417" s="4"/>
      <c r="Q417" s="4"/>
      <c r="R417" s="4">
        <f t="shared" si="69"/>
        <v>0</v>
      </c>
      <c r="S417" s="4"/>
      <c r="T417" s="4"/>
      <c r="U417" s="4">
        <f t="shared" si="70"/>
        <v>320000</v>
      </c>
      <c r="V417" s="4">
        <v>320000</v>
      </c>
      <c r="W417" s="4"/>
      <c r="X417" s="4">
        <f t="shared" si="71"/>
        <v>0</v>
      </c>
      <c r="Y417" s="4"/>
      <c r="Z417" s="4"/>
      <c r="AA417" s="4">
        <f>C417+I417-L417-O417-U417-X417</f>
        <v>0</v>
      </c>
      <c r="AB417" s="7">
        <v>45300</v>
      </c>
    </row>
    <row r="418" spans="1:28" ht="15.75" x14ac:dyDescent="0.25">
      <c r="A418" s="29">
        <v>45300</v>
      </c>
      <c r="B418" s="27" t="s">
        <v>372</v>
      </c>
      <c r="C418" s="27"/>
      <c r="D418" s="27" t="s">
        <v>46</v>
      </c>
      <c r="E418" s="27" t="s">
        <v>255</v>
      </c>
      <c r="F418" s="27">
        <v>750</v>
      </c>
      <c r="G418" s="27" t="s">
        <v>34</v>
      </c>
      <c r="H418" s="27">
        <v>2140</v>
      </c>
      <c r="I418" s="11">
        <f t="shared" si="66"/>
        <v>1605000</v>
      </c>
      <c r="J418" s="32" t="s">
        <v>312</v>
      </c>
      <c r="K418" s="11" t="s">
        <v>388</v>
      </c>
      <c r="L418" s="4">
        <f t="shared" si="67"/>
        <v>0</v>
      </c>
      <c r="M418" s="4"/>
      <c r="N418" s="4"/>
      <c r="O418" s="4">
        <f t="shared" si="68"/>
        <v>1605000</v>
      </c>
      <c r="P418" s="4">
        <v>1605000</v>
      </c>
      <c r="Q418" s="4"/>
      <c r="R418" s="4">
        <f t="shared" si="69"/>
        <v>0</v>
      </c>
      <c r="S418" s="4"/>
      <c r="T418" s="4"/>
      <c r="U418" s="4">
        <f t="shared" si="70"/>
        <v>0</v>
      </c>
      <c r="V418" s="4"/>
      <c r="W418" s="4"/>
      <c r="X418" s="4">
        <f t="shared" si="71"/>
        <v>0</v>
      </c>
      <c r="Y418" s="4"/>
      <c r="Z418" s="4"/>
      <c r="AA418" s="4">
        <f>C418+I418-L418-O418-U418-X418</f>
        <v>0</v>
      </c>
      <c r="AB418" s="7">
        <v>45300</v>
      </c>
    </row>
    <row r="419" spans="1:28" ht="15.75" x14ac:dyDescent="0.25">
      <c r="A419" s="29">
        <v>45300</v>
      </c>
      <c r="B419" s="27" t="s">
        <v>372</v>
      </c>
      <c r="C419" s="25"/>
      <c r="D419" s="27" t="s">
        <v>46</v>
      </c>
      <c r="E419" s="25" t="s">
        <v>87</v>
      </c>
      <c r="F419" s="27">
        <v>2500</v>
      </c>
      <c r="G419" s="27" t="s">
        <v>34</v>
      </c>
      <c r="H419" s="25">
        <v>1210</v>
      </c>
      <c r="I419" s="11">
        <f t="shared" si="66"/>
        <v>3025000</v>
      </c>
      <c r="J419" s="32" t="s">
        <v>312</v>
      </c>
      <c r="K419" s="11" t="s">
        <v>388</v>
      </c>
      <c r="L419" s="4">
        <f t="shared" si="67"/>
        <v>0</v>
      </c>
      <c r="M419" s="4"/>
      <c r="N419" s="4"/>
      <c r="O419" s="4">
        <f t="shared" si="68"/>
        <v>3025000</v>
      </c>
      <c r="P419" s="4">
        <v>3025000</v>
      </c>
      <c r="Q419" s="4"/>
      <c r="R419" s="4">
        <f t="shared" si="69"/>
        <v>0</v>
      </c>
      <c r="S419" s="4"/>
      <c r="T419" s="4"/>
      <c r="U419" s="4">
        <f t="shared" si="70"/>
        <v>0</v>
      </c>
      <c r="V419" s="4"/>
      <c r="W419" s="4"/>
      <c r="X419" s="4">
        <f t="shared" si="71"/>
        <v>0</v>
      </c>
      <c r="Y419" s="4"/>
      <c r="Z419" s="4"/>
      <c r="AA419" s="4">
        <f>C419+I419-L419-O419-U419-X419</f>
        <v>0</v>
      </c>
      <c r="AB419" s="7">
        <v>45300</v>
      </c>
    </row>
    <row r="420" spans="1:28" ht="15.75" x14ac:dyDescent="0.25">
      <c r="A420" s="29">
        <v>45300</v>
      </c>
      <c r="B420" s="25" t="s">
        <v>373</v>
      </c>
      <c r="C420" s="27"/>
      <c r="D420" s="27" t="s">
        <v>52</v>
      </c>
      <c r="E420" s="27" t="s">
        <v>374</v>
      </c>
      <c r="F420" s="27">
        <v>2</v>
      </c>
      <c r="G420" s="25" t="s">
        <v>27</v>
      </c>
      <c r="H420" s="27">
        <v>40000</v>
      </c>
      <c r="I420" s="11">
        <f t="shared" si="66"/>
        <v>80000</v>
      </c>
      <c r="J420" s="32" t="s">
        <v>324</v>
      </c>
      <c r="K420" s="11"/>
      <c r="L420" s="4">
        <f t="shared" si="67"/>
        <v>80000</v>
      </c>
      <c r="M420" s="4">
        <v>80000</v>
      </c>
      <c r="N420" s="4"/>
      <c r="O420" s="4">
        <f t="shared" si="68"/>
        <v>0</v>
      </c>
      <c r="P420" s="4"/>
      <c r="Q420" s="4"/>
      <c r="R420" s="4">
        <f t="shared" si="69"/>
        <v>0</v>
      </c>
      <c r="S420" s="4"/>
      <c r="T420" s="4"/>
      <c r="U420" s="4">
        <f t="shared" si="70"/>
        <v>0</v>
      </c>
      <c r="V420" s="4"/>
      <c r="W420" s="4"/>
      <c r="X420" s="4">
        <f t="shared" si="71"/>
        <v>0</v>
      </c>
      <c r="Y420" s="4"/>
      <c r="Z420" s="4"/>
      <c r="AA420" s="4">
        <f>C420+I420-L420-O420-U420-X420</f>
        <v>0</v>
      </c>
      <c r="AB420" s="7">
        <v>45300</v>
      </c>
    </row>
    <row r="421" spans="1:28" ht="15.75" x14ac:dyDescent="0.25">
      <c r="A421" s="29">
        <v>45300</v>
      </c>
      <c r="B421" s="25" t="s">
        <v>256</v>
      </c>
      <c r="C421" s="25"/>
      <c r="D421" s="27" t="s">
        <v>52</v>
      </c>
      <c r="E421" s="25" t="s">
        <v>260</v>
      </c>
      <c r="F421" s="25">
        <v>1000</v>
      </c>
      <c r="G421" s="25" t="s">
        <v>34</v>
      </c>
      <c r="H421" s="25">
        <v>2500</v>
      </c>
      <c r="I421" s="11">
        <f t="shared" si="66"/>
        <v>2500000</v>
      </c>
      <c r="J421" s="12" t="s">
        <v>324</v>
      </c>
      <c r="K421" s="11"/>
      <c r="L421" s="4">
        <f t="shared" si="67"/>
        <v>2500000</v>
      </c>
      <c r="M421" s="4">
        <v>2500000</v>
      </c>
      <c r="N421" s="4"/>
      <c r="O421" s="4">
        <f t="shared" si="68"/>
        <v>0</v>
      </c>
      <c r="P421" s="4"/>
      <c r="Q421" s="4"/>
      <c r="R421" s="4">
        <f t="shared" si="69"/>
        <v>0</v>
      </c>
      <c r="S421" s="4"/>
      <c r="T421" s="4"/>
      <c r="U421" s="4">
        <f t="shared" si="70"/>
        <v>0</v>
      </c>
      <c r="V421" s="4"/>
      <c r="W421" s="4"/>
      <c r="X421" s="4">
        <f t="shared" si="71"/>
        <v>0</v>
      </c>
      <c r="Y421" s="4"/>
      <c r="Z421" s="4"/>
      <c r="AA421" s="4">
        <f>C421+I421-L421-O421-U421-X421</f>
        <v>0</v>
      </c>
      <c r="AB421" s="7">
        <v>45302</v>
      </c>
    </row>
    <row r="422" spans="1:28" ht="15.75" x14ac:dyDescent="0.25">
      <c r="A422" s="29">
        <v>45300</v>
      </c>
      <c r="B422" s="25" t="s">
        <v>256</v>
      </c>
      <c r="C422" s="25"/>
      <c r="D422" s="27" t="s">
        <v>52</v>
      </c>
      <c r="E422" s="25" t="s">
        <v>127</v>
      </c>
      <c r="F422" s="25">
        <v>2</v>
      </c>
      <c r="G422" s="25" t="s">
        <v>39</v>
      </c>
      <c r="H422" s="25">
        <v>65000</v>
      </c>
      <c r="I422" s="11">
        <f t="shared" si="66"/>
        <v>130000</v>
      </c>
      <c r="J422" s="12" t="s">
        <v>324</v>
      </c>
      <c r="K422" s="11"/>
      <c r="L422" s="4">
        <f t="shared" si="67"/>
        <v>130000</v>
      </c>
      <c r="M422" s="4">
        <v>130000</v>
      </c>
      <c r="N422" s="4"/>
      <c r="O422" s="4">
        <f t="shared" si="68"/>
        <v>0</v>
      </c>
      <c r="P422" s="4"/>
      <c r="Q422" s="4"/>
      <c r="R422" s="4">
        <f t="shared" si="69"/>
        <v>0</v>
      </c>
      <c r="S422" s="4"/>
      <c r="T422" s="4"/>
      <c r="U422" s="4">
        <f t="shared" si="70"/>
        <v>0</v>
      </c>
      <c r="V422" s="4"/>
      <c r="W422" s="4"/>
      <c r="X422" s="4">
        <f t="shared" si="71"/>
        <v>0</v>
      </c>
      <c r="Y422" s="4"/>
      <c r="Z422" s="4"/>
      <c r="AA422" s="4">
        <f>C422+I422-L422-O422-U422-X422</f>
        <v>0</v>
      </c>
      <c r="AB422" s="7">
        <v>45302</v>
      </c>
    </row>
    <row r="423" spans="1:28" ht="15.75" x14ac:dyDescent="0.25">
      <c r="A423" s="29">
        <v>45300</v>
      </c>
      <c r="B423" s="25" t="s">
        <v>256</v>
      </c>
      <c r="C423" s="25"/>
      <c r="D423" s="27" t="s">
        <v>52</v>
      </c>
      <c r="E423" s="25" t="s">
        <v>375</v>
      </c>
      <c r="F423" s="25">
        <v>7.5</v>
      </c>
      <c r="G423" s="25" t="s">
        <v>39</v>
      </c>
      <c r="H423" s="25">
        <v>95000</v>
      </c>
      <c r="I423" s="11">
        <f t="shared" si="66"/>
        <v>712500</v>
      </c>
      <c r="J423" s="12" t="s">
        <v>324</v>
      </c>
      <c r="K423" s="11"/>
      <c r="L423" s="4">
        <f t="shared" si="67"/>
        <v>712500</v>
      </c>
      <c r="M423" s="4">
        <v>712500</v>
      </c>
      <c r="N423" s="4"/>
      <c r="O423" s="4">
        <f t="shared" si="68"/>
        <v>0</v>
      </c>
      <c r="P423" s="4"/>
      <c r="Q423" s="4"/>
      <c r="R423" s="4">
        <f t="shared" si="69"/>
        <v>0</v>
      </c>
      <c r="S423" s="4"/>
      <c r="T423" s="4"/>
      <c r="U423" s="4">
        <f t="shared" si="70"/>
        <v>0</v>
      </c>
      <c r="V423" s="4"/>
      <c r="W423" s="4"/>
      <c r="X423" s="4">
        <f t="shared" si="71"/>
        <v>0</v>
      </c>
      <c r="Y423" s="4"/>
      <c r="Z423" s="4"/>
      <c r="AA423" s="4">
        <f>C423+I423-L423-O423-U423-X423</f>
        <v>0</v>
      </c>
      <c r="AB423" s="7">
        <v>45302</v>
      </c>
    </row>
    <row r="424" spans="1:28" ht="15.75" x14ac:dyDescent="0.25">
      <c r="A424" s="29">
        <v>45300</v>
      </c>
      <c r="B424" s="25" t="s">
        <v>256</v>
      </c>
      <c r="C424" s="25"/>
      <c r="D424" s="27" t="s">
        <v>52</v>
      </c>
      <c r="E424" s="25" t="s">
        <v>173</v>
      </c>
      <c r="F424" s="25">
        <v>1000</v>
      </c>
      <c r="G424" s="25" t="s">
        <v>34</v>
      </c>
      <c r="H424" s="25">
        <v>4000</v>
      </c>
      <c r="I424" s="11">
        <f t="shared" si="66"/>
        <v>4000000</v>
      </c>
      <c r="J424" s="12" t="s">
        <v>324</v>
      </c>
      <c r="K424" s="11"/>
      <c r="L424" s="4">
        <f t="shared" si="67"/>
        <v>4000000</v>
      </c>
      <c r="M424" s="4">
        <v>4000000</v>
      </c>
      <c r="N424" s="4"/>
      <c r="O424" s="4">
        <f t="shared" si="68"/>
        <v>0</v>
      </c>
      <c r="P424" s="4"/>
      <c r="Q424" s="4"/>
      <c r="R424" s="4">
        <f t="shared" si="69"/>
        <v>0</v>
      </c>
      <c r="S424" s="4"/>
      <c r="T424" s="4"/>
      <c r="U424" s="4">
        <f t="shared" si="70"/>
        <v>0</v>
      </c>
      <c r="V424" s="4"/>
      <c r="W424" s="4"/>
      <c r="X424" s="4">
        <f t="shared" si="71"/>
        <v>0</v>
      </c>
      <c r="Y424" s="4"/>
      <c r="Z424" s="4"/>
      <c r="AA424" s="4">
        <f>C424+I424-L424-O424-U424-X424</f>
        <v>0</v>
      </c>
      <c r="AB424" s="7">
        <v>45302</v>
      </c>
    </row>
    <row r="425" spans="1:28" ht="15.75" x14ac:dyDescent="0.25">
      <c r="A425" s="29">
        <v>45300</v>
      </c>
      <c r="B425" s="25" t="s">
        <v>207</v>
      </c>
      <c r="C425" s="27"/>
      <c r="D425" s="25" t="s">
        <v>46</v>
      </c>
      <c r="E425" s="27" t="s">
        <v>108</v>
      </c>
      <c r="F425" s="27">
        <v>3400</v>
      </c>
      <c r="G425" s="25" t="s">
        <v>34</v>
      </c>
      <c r="H425" s="27">
        <v>2250</v>
      </c>
      <c r="I425" s="11">
        <f t="shared" si="66"/>
        <v>7650000</v>
      </c>
      <c r="J425" s="28" t="s">
        <v>28</v>
      </c>
      <c r="K425" s="11" t="s">
        <v>391</v>
      </c>
      <c r="L425" s="4">
        <f t="shared" si="67"/>
        <v>0</v>
      </c>
      <c r="M425" s="4"/>
      <c r="N425" s="4"/>
      <c r="O425" s="4">
        <f t="shared" si="68"/>
        <v>0</v>
      </c>
      <c r="P425" s="4"/>
      <c r="Q425" s="4"/>
      <c r="R425" s="4">
        <f t="shared" si="69"/>
        <v>0</v>
      </c>
      <c r="S425" s="4"/>
      <c r="T425" s="4"/>
      <c r="U425" s="4">
        <f t="shared" si="70"/>
        <v>0</v>
      </c>
      <c r="V425" s="4"/>
      <c r="W425" s="4"/>
      <c r="X425" s="4">
        <f t="shared" si="71"/>
        <v>0</v>
      </c>
      <c r="Y425" s="4"/>
      <c r="Z425" s="4"/>
      <c r="AA425" s="4">
        <f>C425+I425-L425-O425-U425-X425</f>
        <v>7650000</v>
      </c>
      <c r="AB425" s="7"/>
    </row>
    <row r="426" spans="1:28" ht="15.75" x14ac:dyDescent="0.25">
      <c r="A426" s="29">
        <v>45300</v>
      </c>
      <c r="B426" s="25" t="s">
        <v>144</v>
      </c>
      <c r="C426" s="25"/>
      <c r="D426" s="25" t="s">
        <v>52</v>
      </c>
      <c r="E426" s="25" t="s">
        <v>150</v>
      </c>
      <c r="F426" s="25">
        <v>20</v>
      </c>
      <c r="G426" s="27" t="s">
        <v>77</v>
      </c>
      <c r="H426" s="25">
        <v>45000</v>
      </c>
      <c r="I426" s="11">
        <f t="shared" si="66"/>
        <v>900000</v>
      </c>
      <c r="J426" s="31" t="s">
        <v>312</v>
      </c>
      <c r="K426" s="4" t="s">
        <v>146</v>
      </c>
      <c r="L426" s="4">
        <f t="shared" si="67"/>
        <v>0</v>
      </c>
      <c r="M426" s="4"/>
      <c r="N426" s="4"/>
      <c r="O426" s="4">
        <f t="shared" si="68"/>
        <v>900000</v>
      </c>
      <c r="P426" s="4">
        <v>900000</v>
      </c>
      <c r="Q426" s="4"/>
      <c r="R426" s="4">
        <f t="shared" si="69"/>
        <v>0</v>
      </c>
      <c r="S426" s="4"/>
      <c r="T426" s="4"/>
      <c r="U426" s="4">
        <f t="shared" si="70"/>
        <v>0</v>
      </c>
      <c r="V426" s="4"/>
      <c r="W426" s="4"/>
      <c r="X426" s="4">
        <f t="shared" si="71"/>
        <v>0</v>
      </c>
      <c r="Y426" s="4"/>
      <c r="Z426" s="4"/>
      <c r="AA426" s="4">
        <f>C426+I426-L426-O426-U426-X426</f>
        <v>0</v>
      </c>
      <c r="AB426" s="7"/>
    </row>
    <row r="427" spans="1:28" ht="15.75" x14ac:dyDescent="0.25">
      <c r="A427" s="29">
        <v>45300</v>
      </c>
      <c r="B427" s="25" t="s">
        <v>144</v>
      </c>
      <c r="C427" s="25"/>
      <c r="D427" s="25" t="s">
        <v>52</v>
      </c>
      <c r="E427" s="25" t="s">
        <v>129</v>
      </c>
      <c r="F427" s="25">
        <v>12</v>
      </c>
      <c r="G427" s="25" t="s">
        <v>77</v>
      </c>
      <c r="H427" s="25">
        <v>60000</v>
      </c>
      <c r="I427" s="11">
        <f t="shared" si="66"/>
        <v>720000</v>
      </c>
      <c r="J427" s="38" t="s">
        <v>78</v>
      </c>
      <c r="K427" s="4" t="s">
        <v>146</v>
      </c>
      <c r="L427" s="4">
        <f t="shared" si="67"/>
        <v>0</v>
      </c>
      <c r="M427" s="4"/>
      <c r="N427" s="4"/>
      <c r="O427" s="4">
        <f t="shared" si="68"/>
        <v>378000</v>
      </c>
      <c r="P427" s="4">
        <v>378000</v>
      </c>
      <c r="Q427" s="4"/>
      <c r="R427" s="4">
        <f t="shared" si="69"/>
        <v>0</v>
      </c>
      <c r="S427" s="4"/>
      <c r="T427" s="4"/>
      <c r="U427" s="4">
        <f t="shared" si="70"/>
        <v>0</v>
      </c>
      <c r="V427" s="4"/>
      <c r="W427" s="4"/>
      <c r="X427" s="4">
        <f t="shared" si="71"/>
        <v>0</v>
      </c>
      <c r="Y427" s="4"/>
      <c r="Z427" s="4"/>
      <c r="AA427" s="4">
        <f>C427+I427-L427-O427-U427-X427</f>
        <v>342000</v>
      </c>
      <c r="AB427" s="7"/>
    </row>
    <row r="428" spans="1:28" ht="15.75" x14ac:dyDescent="0.25">
      <c r="A428" s="29">
        <v>45300</v>
      </c>
      <c r="B428" s="25" t="s">
        <v>361</v>
      </c>
      <c r="C428" s="27"/>
      <c r="D428" s="25" t="s">
        <v>52</v>
      </c>
      <c r="E428" s="27" t="s">
        <v>165</v>
      </c>
      <c r="F428" s="27">
        <v>9</v>
      </c>
      <c r="G428" s="27" t="s">
        <v>303</v>
      </c>
      <c r="H428" s="27">
        <v>1200000</v>
      </c>
      <c r="I428" s="11">
        <f t="shared" si="66"/>
        <v>10800000</v>
      </c>
      <c r="J428" s="32" t="s">
        <v>312</v>
      </c>
      <c r="K428" s="11" t="s">
        <v>366</v>
      </c>
      <c r="L428" s="4">
        <f t="shared" si="67"/>
        <v>0</v>
      </c>
      <c r="M428" s="4"/>
      <c r="N428" s="4"/>
      <c r="O428" s="4">
        <f t="shared" si="68"/>
        <v>10800000</v>
      </c>
      <c r="P428" s="4">
        <v>10800000</v>
      </c>
      <c r="Q428" s="4"/>
      <c r="R428" s="4">
        <f t="shared" si="69"/>
        <v>0</v>
      </c>
      <c r="S428" s="4"/>
      <c r="T428" s="4"/>
      <c r="U428" s="4">
        <f t="shared" si="70"/>
        <v>0</v>
      </c>
      <c r="V428" s="4"/>
      <c r="W428" s="4"/>
      <c r="X428" s="4">
        <f t="shared" si="71"/>
        <v>0</v>
      </c>
      <c r="Y428" s="4"/>
      <c r="Z428" s="4"/>
      <c r="AA428" s="4">
        <f>C428+I428-L428-O428-U428-X428</f>
        <v>0</v>
      </c>
      <c r="AB428" s="7">
        <v>45313</v>
      </c>
    </row>
    <row r="429" spans="1:28" ht="15.75" x14ac:dyDescent="0.25">
      <c r="A429" s="29">
        <v>45300</v>
      </c>
      <c r="B429" s="25" t="s">
        <v>287</v>
      </c>
      <c r="C429" s="25"/>
      <c r="D429" s="25" t="s">
        <v>52</v>
      </c>
      <c r="E429" s="25" t="s">
        <v>299</v>
      </c>
      <c r="F429" s="25">
        <v>16.399999999999999</v>
      </c>
      <c r="G429" s="27" t="s">
        <v>39</v>
      </c>
      <c r="H429" s="25">
        <v>49000</v>
      </c>
      <c r="I429" s="11">
        <v>803600</v>
      </c>
      <c r="J429" s="17" t="s">
        <v>312</v>
      </c>
      <c r="K429" s="11" t="s">
        <v>385</v>
      </c>
      <c r="L429" s="4">
        <f t="shared" si="67"/>
        <v>0</v>
      </c>
      <c r="M429" s="4"/>
      <c r="N429" s="4"/>
      <c r="O429" s="4">
        <f t="shared" si="68"/>
        <v>803600</v>
      </c>
      <c r="P429" s="4">
        <v>803600</v>
      </c>
      <c r="Q429" s="4"/>
      <c r="R429" s="4">
        <f t="shared" si="69"/>
        <v>0</v>
      </c>
      <c r="S429" s="4"/>
      <c r="T429" s="4"/>
      <c r="U429" s="4">
        <f t="shared" si="70"/>
        <v>0</v>
      </c>
      <c r="V429" s="4"/>
      <c r="W429" s="4"/>
      <c r="X429" s="4">
        <f t="shared" si="71"/>
        <v>0</v>
      </c>
      <c r="Y429" s="4"/>
      <c r="Z429" s="4"/>
      <c r="AA429" s="4">
        <f>C429+I429-L429-O429-U429-X429</f>
        <v>0</v>
      </c>
      <c r="AB429" s="7">
        <v>45300</v>
      </c>
    </row>
    <row r="430" spans="1:28" ht="15.75" x14ac:dyDescent="0.25">
      <c r="A430" s="29">
        <v>45300</v>
      </c>
      <c r="B430" s="25" t="s">
        <v>287</v>
      </c>
      <c r="C430" s="25"/>
      <c r="D430" s="25" t="s">
        <v>52</v>
      </c>
      <c r="E430" s="25" t="s">
        <v>185</v>
      </c>
      <c r="F430" s="25">
        <v>300</v>
      </c>
      <c r="G430" s="27" t="s">
        <v>27</v>
      </c>
      <c r="H430" s="25">
        <v>1700</v>
      </c>
      <c r="I430" s="11">
        <f t="shared" si="66"/>
        <v>510000</v>
      </c>
      <c r="J430" s="17" t="s">
        <v>312</v>
      </c>
      <c r="K430" s="11" t="s">
        <v>385</v>
      </c>
      <c r="L430" s="4">
        <f t="shared" si="67"/>
        <v>0</v>
      </c>
      <c r="M430" s="4"/>
      <c r="N430" s="4"/>
      <c r="O430" s="4">
        <f t="shared" si="68"/>
        <v>510000</v>
      </c>
      <c r="P430" s="4">
        <v>510000</v>
      </c>
      <c r="Q430" s="4"/>
      <c r="R430" s="4">
        <f t="shared" si="69"/>
        <v>0</v>
      </c>
      <c r="S430" s="4"/>
      <c r="T430" s="4"/>
      <c r="U430" s="4">
        <f t="shared" si="70"/>
        <v>0</v>
      </c>
      <c r="V430" s="4"/>
      <c r="W430" s="4"/>
      <c r="X430" s="4">
        <f t="shared" si="71"/>
        <v>0</v>
      </c>
      <c r="Y430" s="4"/>
      <c r="Z430" s="4"/>
      <c r="AA430" s="4">
        <f>C430+I430-L430-O430-U430-X430</f>
        <v>0</v>
      </c>
      <c r="AB430" s="7">
        <v>45300</v>
      </c>
    </row>
    <row r="431" spans="1:28" ht="15.75" x14ac:dyDescent="0.25">
      <c r="A431" s="29">
        <v>45300</v>
      </c>
      <c r="B431" s="25" t="s">
        <v>98</v>
      </c>
      <c r="C431" s="27"/>
      <c r="D431" s="25" t="s">
        <v>52</v>
      </c>
      <c r="E431" s="27" t="s">
        <v>363</v>
      </c>
      <c r="F431" s="27">
        <v>10</v>
      </c>
      <c r="G431" s="27" t="s">
        <v>48</v>
      </c>
      <c r="H431" s="27">
        <v>230000</v>
      </c>
      <c r="I431" s="11">
        <f t="shared" si="66"/>
        <v>2300000</v>
      </c>
      <c r="J431" s="28" t="s">
        <v>28</v>
      </c>
      <c r="K431" s="11"/>
      <c r="L431" s="4">
        <f t="shared" si="67"/>
        <v>0</v>
      </c>
      <c r="M431" s="4"/>
      <c r="N431" s="4"/>
      <c r="O431" s="4">
        <f t="shared" si="68"/>
        <v>0</v>
      </c>
      <c r="P431" s="4"/>
      <c r="Q431" s="4"/>
      <c r="R431" s="4">
        <f t="shared" si="69"/>
        <v>0</v>
      </c>
      <c r="S431" s="4"/>
      <c r="T431" s="4"/>
      <c r="U431" s="4">
        <f t="shared" si="70"/>
        <v>0</v>
      </c>
      <c r="V431" s="4"/>
      <c r="W431" s="4"/>
      <c r="X431" s="4">
        <f t="shared" si="71"/>
        <v>0</v>
      </c>
      <c r="Y431" s="4"/>
      <c r="Z431" s="4"/>
      <c r="AA431" s="4">
        <f>C431+I431-L431-O431-U431-X431</f>
        <v>2300000</v>
      </c>
      <c r="AB431" s="7"/>
    </row>
    <row r="432" spans="1:28" ht="15.75" x14ac:dyDescent="0.25">
      <c r="A432" s="29">
        <v>45300</v>
      </c>
      <c r="B432" s="25" t="s">
        <v>376</v>
      </c>
      <c r="C432" s="25"/>
      <c r="D432" s="25" t="s">
        <v>46</v>
      </c>
      <c r="E432" s="27" t="s">
        <v>128</v>
      </c>
      <c r="F432" s="27">
        <v>25</v>
      </c>
      <c r="G432" s="27" t="s">
        <v>39</v>
      </c>
      <c r="H432" s="25">
        <v>125000</v>
      </c>
      <c r="I432" s="11">
        <f t="shared" si="66"/>
        <v>3125000</v>
      </c>
      <c r="J432" s="31" t="s">
        <v>324</v>
      </c>
      <c r="K432" s="11"/>
      <c r="L432" s="4">
        <f t="shared" si="67"/>
        <v>3125000</v>
      </c>
      <c r="M432" s="4">
        <v>3125000</v>
      </c>
      <c r="N432" s="4"/>
      <c r="O432" s="4">
        <f t="shared" si="68"/>
        <v>0</v>
      </c>
      <c r="P432" s="4"/>
      <c r="Q432" s="4"/>
      <c r="R432" s="4">
        <f t="shared" si="69"/>
        <v>0</v>
      </c>
      <c r="S432" s="4"/>
      <c r="T432" s="4"/>
      <c r="U432" s="4">
        <f t="shared" si="70"/>
        <v>0</v>
      </c>
      <c r="V432" s="4"/>
      <c r="W432" s="4"/>
      <c r="X432" s="4">
        <f t="shared" si="71"/>
        <v>0</v>
      </c>
      <c r="Y432" s="4"/>
      <c r="Z432" s="4"/>
      <c r="AA432" s="4">
        <f>C432+I432-L432-O432-U432-X432</f>
        <v>0</v>
      </c>
      <c r="AB432" s="7">
        <v>45300</v>
      </c>
    </row>
    <row r="433" spans="1:28" ht="15.75" x14ac:dyDescent="0.25">
      <c r="A433" s="29">
        <v>45300</v>
      </c>
      <c r="B433" s="25" t="s">
        <v>376</v>
      </c>
      <c r="C433" s="25"/>
      <c r="D433" s="25" t="s">
        <v>46</v>
      </c>
      <c r="E433" s="25" t="s">
        <v>135</v>
      </c>
      <c r="F433" s="25">
        <v>2</v>
      </c>
      <c r="G433" s="27" t="s">
        <v>48</v>
      </c>
      <c r="H433" s="25">
        <v>160000</v>
      </c>
      <c r="I433" s="11">
        <f t="shared" si="66"/>
        <v>320000</v>
      </c>
      <c r="J433" s="31" t="s">
        <v>324</v>
      </c>
      <c r="K433" s="11"/>
      <c r="L433" s="4">
        <f t="shared" si="67"/>
        <v>320000</v>
      </c>
      <c r="M433" s="4">
        <v>320000</v>
      </c>
      <c r="N433" s="4"/>
      <c r="O433" s="4">
        <f t="shared" si="68"/>
        <v>0</v>
      </c>
      <c r="P433" s="4"/>
      <c r="Q433" s="4"/>
      <c r="R433" s="4">
        <f t="shared" si="69"/>
        <v>0</v>
      </c>
      <c r="S433" s="4"/>
      <c r="T433" s="4"/>
      <c r="U433" s="4">
        <f t="shared" si="70"/>
        <v>0</v>
      </c>
      <c r="V433" s="4"/>
      <c r="W433" s="4"/>
      <c r="X433" s="4">
        <f t="shared" si="71"/>
        <v>0</v>
      </c>
      <c r="Y433" s="4"/>
      <c r="Z433" s="4"/>
      <c r="AA433" s="4">
        <f>C433+I433-L433-O433-U433-X433</f>
        <v>0</v>
      </c>
      <c r="AB433" s="7">
        <v>45300</v>
      </c>
    </row>
    <row r="434" spans="1:28" ht="15.75" x14ac:dyDescent="0.25">
      <c r="A434" s="29">
        <v>45300</v>
      </c>
      <c r="B434" s="27" t="s">
        <v>377</v>
      </c>
      <c r="C434" s="25"/>
      <c r="D434" s="25" t="s">
        <v>52</v>
      </c>
      <c r="E434" s="25" t="s">
        <v>298</v>
      </c>
      <c r="F434" s="25">
        <v>500</v>
      </c>
      <c r="G434" s="27" t="s">
        <v>34</v>
      </c>
      <c r="H434" s="25">
        <v>4200</v>
      </c>
      <c r="I434" s="11">
        <f t="shared" si="66"/>
        <v>2100000</v>
      </c>
      <c r="J434" s="31" t="s">
        <v>324</v>
      </c>
      <c r="K434" s="11"/>
      <c r="L434" s="4">
        <f t="shared" si="67"/>
        <v>0</v>
      </c>
      <c r="M434" s="4"/>
      <c r="N434" s="4"/>
      <c r="O434" s="4">
        <f t="shared" si="68"/>
        <v>0</v>
      </c>
      <c r="P434" s="4"/>
      <c r="Q434" s="4"/>
      <c r="R434" s="4">
        <f t="shared" si="69"/>
        <v>0</v>
      </c>
      <c r="S434" s="4"/>
      <c r="T434" s="4"/>
      <c r="U434" s="4">
        <f t="shared" si="70"/>
        <v>2100000</v>
      </c>
      <c r="V434" s="4">
        <v>2035000</v>
      </c>
      <c r="W434" s="4">
        <v>65000</v>
      </c>
      <c r="X434" s="4">
        <f t="shared" si="71"/>
        <v>0</v>
      </c>
      <c r="Y434" s="4"/>
      <c r="Z434" s="4"/>
      <c r="AA434" s="4">
        <f>C434+I434-L434-O434-U434-X434</f>
        <v>0</v>
      </c>
      <c r="AB434" s="7">
        <v>45306</v>
      </c>
    </row>
    <row r="435" spans="1:28" ht="15.75" x14ac:dyDescent="0.25">
      <c r="A435" s="29">
        <v>45300</v>
      </c>
      <c r="B435" s="25" t="s">
        <v>378</v>
      </c>
      <c r="C435" s="25"/>
      <c r="D435" s="25" t="s">
        <v>46</v>
      </c>
      <c r="E435" s="25" t="s">
        <v>150</v>
      </c>
      <c r="F435" s="25">
        <v>20</v>
      </c>
      <c r="G435" s="27" t="s">
        <v>77</v>
      </c>
      <c r="H435" s="25">
        <v>45000</v>
      </c>
      <c r="I435" s="11">
        <f t="shared" si="66"/>
        <v>900000</v>
      </c>
      <c r="J435" s="31" t="s">
        <v>312</v>
      </c>
      <c r="K435" s="11" t="s">
        <v>430</v>
      </c>
      <c r="L435" s="4">
        <f t="shared" si="67"/>
        <v>0</v>
      </c>
      <c r="M435" s="4"/>
      <c r="N435" s="4"/>
      <c r="O435" s="4">
        <f t="shared" si="68"/>
        <v>900000</v>
      </c>
      <c r="P435" s="4">
        <v>900000</v>
      </c>
      <c r="Q435" s="4"/>
      <c r="R435" s="4">
        <f t="shared" si="69"/>
        <v>0</v>
      </c>
      <c r="S435" s="4"/>
      <c r="T435" s="4"/>
      <c r="U435" s="4">
        <f t="shared" si="70"/>
        <v>0</v>
      </c>
      <c r="V435" s="4"/>
      <c r="W435" s="4"/>
      <c r="X435" s="4">
        <f t="shared" si="71"/>
        <v>0</v>
      </c>
      <c r="Y435" s="4"/>
      <c r="Z435" s="4"/>
      <c r="AA435" s="4">
        <f>C435+I435-L435-O435-U435-X435</f>
        <v>0</v>
      </c>
      <c r="AB435" s="7">
        <v>45306</v>
      </c>
    </row>
    <row r="436" spans="1:28" ht="15.75" x14ac:dyDescent="0.25">
      <c r="A436" s="29">
        <v>45300</v>
      </c>
      <c r="B436" s="25" t="s">
        <v>378</v>
      </c>
      <c r="C436" s="25"/>
      <c r="D436" s="25" t="s">
        <v>46</v>
      </c>
      <c r="E436" s="25" t="s">
        <v>172</v>
      </c>
      <c r="F436" s="25">
        <v>20</v>
      </c>
      <c r="G436" s="27" t="s">
        <v>27</v>
      </c>
      <c r="H436" s="25">
        <v>25000</v>
      </c>
      <c r="I436" s="11">
        <f t="shared" si="66"/>
        <v>500000</v>
      </c>
      <c r="J436" s="31" t="s">
        <v>312</v>
      </c>
      <c r="K436" s="11" t="s">
        <v>430</v>
      </c>
      <c r="L436" s="4">
        <f t="shared" si="67"/>
        <v>0</v>
      </c>
      <c r="M436" s="4"/>
      <c r="N436" s="4"/>
      <c r="O436" s="4">
        <f t="shared" si="68"/>
        <v>500000</v>
      </c>
      <c r="P436" s="4">
        <v>500000</v>
      </c>
      <c r="Q436" s="4"/>
      <c r="R436" s="4">
        <f t="shared" si="69"/>
        <v>0</v>
      </c>
      <c r="S436" s="4"/>
      <c r="T436" s="4"/>
      <c r="U436" s="4">
        <f t="shared" si="70"/>
        <v>0</v>
      </c>
      <c r="V436" s="4"/>
      <c r="W436" s="4"/>
      <c r="X436" s="4">
        <f t="shared" si="71"/>
        <v>0</v>
      </c>
      <c r="Y436" s="4"/>
      <c r="Z436" s="4"/>
      <c r="AA436" s="4">
        <f>C436+I436-L436-O436-U436-X436</f>
        <v>0</v>
      </c>
      <c r="AB436" s="7">
        <v>45306</v>
      </c>
    </row>
    <row r="437" spans="1:28" ht="15.75" x14ac:dyDescent="0.25">
      <c r="A437" s="29">
        <v>45300</v>
      </c>
      <c r="B437" s="25" t="s">
        <v>378</v>
      </c>
      <c r="C437" s="25"/>
      <c r="D437" s="25" t="s">
        <v>46</v>
      </c>
      <c r="E437" s="25" t="s">
        <v>129</v>
      </c>
      <c r="F437" s="25">
        <v>12</v>
      </c>
      <c r="G437" s="27" t="s">
        <v>77</v>
      </c>
      <c r="H437" s="25">
        <v>60000</v>
      </c>
      <c r="I437" s="11">
        <f t="shared" si="66"/>
        <v>720000</v>
      </c>
      <c r="J437" s="31" t="s">
        <v>312</v>
      </c>
      <c r="K437" s="11" t="s">
        <v>430</v>
      </c>
      <c r="L437" s="4">
        <f t="shared" si="67"/>
        <v>0</v>
      </c>
      <c r="M437" s="4"/>
      <c r="N437" s="4"/>
      <c r="O437" s="4">
        <f t="shared" si="68"/>
        <v>720000</v>
      </c>
      <c r="P437" s="4">
        <v>720000</v>
      </c>
      <c r="Q437" s="4"/>
      <c r="R437" s="4">
        <f t="shared" si="69"/>
        <v>0</v>
      </c>
      <c r="S437" s="4"/>
      <c r="T437" s="4"/>
      <c r="U437" s="4">
        <f t="shared" si="70"/>
        <v>0</v>
      </c>
      <c r="V437" s="4"/>
      <c r="W437" s="4"/>
      <c r="X437" s="4">
        <f t="shared" si="71"/>
        <v>0</v>
      </c>
      <c r="Y437" s="4"/>
      <c r="Z437" s="4"/>
      <c r="AA437" s="4">
        <f>C437+I437-L437-O437-U437-X437</f>
        <v>0</v>
      </c>
      <c r="AB437" s="7">
        <v>45306</v>
      </c>
    </row>
    <row r="438" spans="1:28" ht="15.75" x14ac:dyDescent="0.25">
      <c r="A438" s="29">
        <v>45300</v>
      </c>
      <c r="B438" s="25" t="s">
        <v>378</v>
      </c>
      <c r="C438" s="25"/>
      <c r="D438" s="25" t="s">
        <v>46</v>
      </c>
      <c r="E438" s="25" t="s">
        <v>210</v>
      </c>
      <c r="F438" s="25">
        <v>1</v>
      </c>
      <c r="G438" s="27" t="s">
        <v>39</v>
      </c>
      <c r="H438" s="25">
        <v>170000</v>
      </c>
      <c r="I438" s="11">
        <f t="shared" si="66"/>
        <v>170000</v>
      </c>
      <c r="J438" s="31" t="s">
        <v>312</v>
      </c>
      <c r="K438" s="11" t="s">
        <v>430</v>
      </c>
      <c r="L438" s="4">
        <f t="shared" si="67"/>
        <v>0</v>
      </c>
      <c r="M438" s="4"/>
      <c r="N438" s="4"/>
      <c r="O438" s="4">
        <f t="shared" si="68"/>
        <v>170000</v>
      </c>
      <c r="P438" s="4">
        <v>170000</v>
      </c>
      <c r="Q438" s="4"/>
      <c r="R438" s="4">
        <f t="shared" si="69"/>
        <v>0</v>
      </c>
      <c r="S438" s="4"/>
      <c r="T438" s="4"/>
      <c r="U438" s="4">
        <f t="shared" si="70"/>
        <v>0</v>
      </c>
      <c r="V438" s="4"/>
      <c r="W438" s="4"/>
      <c r="X438" s="4">
        <f t="shared" si="71"/>
        <v>0</v>
      </c>
      <c r="Y438" s="4"/>
      <c r="Z438" s="4"/>
      <c r="AA438" s="4">
        <f>C438+I438-L438-O438-U438-X438</f>
        <v>0</v>
      </c>
      <c r="AB438" s="7">
        <v>45306</v>
      </c>
    </row>
    <row r="439" spans="1:28" ht="15.75" x14ac:dyDescent="0.25">
      <c r="A439" s="29">
        <v>45300</v>
      </c>
      <c r="B439" s="25" t="s">
        <v>379</v>
      </c>
      <c r="C439" s="25"/>
      <c r="D439" s="25" t="s">
        <v>52</v>
      </c>
      <c r="E439" s="25" t="s">
        <v>108</v>
      </c>
      <c r="F439" s="50">
        <v>400</v>
      </c>
      <c r="G439" s="27" t="s">
        <v>34</v>
      </c>
      <c r="H439" s="25">
        <v>2000</v>
      </c>
      <c r="I439" s="11">
        <f t="shared" si="66"/>
        <v>800000</v>
      </c>
      <c r="J439" s="31" t="s">
        <v>324</v>
      </c>
      <c r="K439" s="11"/>
      <c r="L439" s="4">
        <f t="shared" si="67"/>
        <v>0</v>
      </c>
      <c r="M439" s="4"/>
      <c r="N439" s="4"/>
      <c r="O439" s="4">
        <f t="shared" si="68"/>
        <v>0</v>
      </c>
      <c r="P439" s="4"/>
      <c r="Q439" s="4"/>
      <c r="R439" s="4">
        <f t="shared" si="69"/>
        <v>0</v>
      </c>
      <c r="S439" s="4"/>
      <c r="T439" s="4"/>
      <c r="U439" s="4">
        <f t="shared" si="70"/>
        <v>800000</v>
      </c>
      <c r="V439" s="4">
        <v>800000</v>
      </c>
      <c r="W439" s="4"/>
      <c r="X439" s="4">
        <f t="shared" si="71"/>
        <v>0</v>
      </c>
      <c r="Y439" s="4"/>
      <c r="Z439" s="4"/>
      <c r="AA439" s="4">
        <f>C439+I439-L439-O439-U439-X439</f>
        <v>0</v>
      </c>
      <c r="AB439" s="7">
        <v>45300</v>
      </c>
    </row>
    <row r="440" spans="1:28" ht="15.75" x14ac:dyDescent="0.25">
      <c r="A440" s="29">
        <v>45300</v>
      </c>
      <c r="B440" s="25" t="s">
        <v>379</v>
      </c>
      <c r="C440" s="25"/>
      <c r="D440" s="25" t="s">
        <v>52</v>
      </c>
      <c r="E440" s="25" t="s">
        <v>208</v>
      </c>
      <c r="F440" s="25">
        <v>1000</v>
      </c>
      <c r="G440" s="27" t="s">
        <v>34</v>
      </c>
      <c r="H440" s="25">
        <v>830</v>
      </c>
      <c r="I440" s="11">
        <f t="shared" si="66"/>
        <v>830000</v>
      </c>
      <c r="J440" s="31" t="s">
        <v>324</v>
      </c>
      <c r="K440" s="11"/>
      <c r="L440" s="4">
        <f t="shared" si="67"/>
        <v>0</v>
      </c>
      <c r="M440" s="4"/>
      <c r="N440" s="4"/>
      <c r="O440" s="4">
        <f t="shared" si="68"/>
        <v>0</v>
      </c>
      <c r="P440" s="4"/>
      <c r="Q440" s="4"/>
      <c r="R440" s="4">
        <f t="shared" si="69"/>
        <v>0</v>
      </c>
      <c r="S440" s="4"/>
      <c r="T440" s="4"/>
      <c r="U440" s="4">
        <f t="shared" si="70"/>
        <v>830000</v>
      </c>
      <c r="V440" s="4">
        <v>830000</v>
      </c>
      <c r="W440" s="4"/>
      <c r="X440" s="4">
        <f t="shared" si="71"/>
        <v>0</v>
      </c>
      <c r="Y440" s="4"/>
      <c r="Z440" s="4"/>
      <c r="AA440" s="4">
        <f>C440+I440-L440-O440-U440-X440</f>
        <v>0</v>
      </c>
      <c r="AB440" s="7">
        <v>45300</v>
      </c>
    </row>
    <row r="441" spans="1:28" ht="15.75" x14ac:dyDescent="0.25">
      <c r="A441" s="29">
        <v>45300</v>
      </c>
      <c r="B441" s="25" t="s">
        <v>380</v>
      </c>
      <c r="C441" s="25"/>
      <c r="D441" s="25" t="s">
        <v>46</v>
      </c>
      <c r="E441" s="25" t="s">
        <v>381</v>
      </c>
      <c r="F441" s="25">
        <v>8</v>
      </c>
      <c r="G441" s="25" t="s">
        <v>27</v>
      </c>
      <c r="H441" s="25">
        <v>700000</v>
      </c>
      <c r="I441" s="11">
        <f t="shared" si="66"/>
        <v>5600000</v>
      </c>
      <c r="J441" s="31" t="s">
        <v>312</v>
      </c>
      <c r="K441" s="11" t="s">
        <v>389</v>
      </c>
      <c r="L441" s="4">
        <f t="shared" si="67"/>
        <v>0</v>
      </c>
      <c r="M441" s="4"/>
      <c r="N441" s="4"/>
      <c r="O441" s="4">
        <f t="shared" si="68"/>
        <v>5600000</v>
      </c>
      <c r="P441" s="4">
        <v>5600000</v>
      </c>
      <c r="Q441" s="4"/>
      <c r="R441" s="4">
        <f t="shared" si="69"/>
        <v>0</v>
      </c>
      <c r="S441" s="4"/>
      <c r="T441" s="4"/>
      <c r="U441" s="4">
        <f t="shared" si="70"/>
        <v>0</v>
      </c>
      <c r="V441" s="4"/>
      <c r="W441" s="4"/>
      <c r="X441" s="4">
        <f t="shared" si="71"/>
        <v>0</v>
      </c>
      <c r="Y441" s="4"/>
      <c r="Z441" s="4"/>
      <c r="AA441" s="4">
        <f>C441+I441-L441-O441-U441-X441</f>
        <v>0</v>
      </c>
      <c r="AB441" s="7">
        <v>45322</v>
      </c>
    </row>
    <row r="442" spans="1:28" ht="15.75" x14ac:dyDescent="0.25">
      <c r="A442" s="29">
        <v>45300</v>
      </c>
      <c r="B442" s="25" t="s">
        <v>380</v>
      </c>
      <c r="C442" s="25"/>
      <c r="D442" s="25" t="s">
        <v>46</v>
      </c>
      <c r="E442" s="25" t="s">
        <v>127</v>
      </c>
      <c r="F442" s="25">
        <v>10</v>
      </c>
      <c r="G442" s="25" t="s">
        <v>39</v>
      </c>
      <c r="H442" s="25">
        <v>65000</v>
      </c>
      <c r="I442" s="11">
        <f t="shared" si="66"/>
        <v>650000</v>
      </c>
      <c r="J442" s="31" t="s">
        <v>312</v>
      </c>
      <c r="K442" s="11" t="s">
        <v>389</v>
      </c>
      <c r="L442" s="4">
        <f t="shared" si="67"/>
        <v>0</v>
      </c>
      <c r="M442" s="4"/>
      <c r="N442" s="4"/>
      <c r="O442" s="4">
        <f t="shared" si="68"/>
        <v>650000</v>
      </c>
      <c r="P442" s="4">
        <v>650000</v>
      </c>
      <c r="Q442" s="4"/>
      <c r="R442" s="4">
        <f t="shared" si="69"/>
        <v>0</v>
      </c>
      <c r="S442" s="4"/>
      <c r="T442" s="4"/>
      <c r="U442" s="4">
        <f t="shared" si="70"/>
        <v>0</v>
      </c>
      <c r="V442" s="4"/>
      <c r="W442" s="4"/>
      <c r="X442" s="4">
        <f t="shared" si="71"/>
        <v>0</v>
      </c>
      <c r="Y442" s="4"/>
      <c r="Z442" s="4"/>
      <c r="AA442" s="4">
        <f>C442+I442-L442-O442-U442-X442</f>
        <v>0</v>
      </c>
      <c r="AB442" s="7">
        <v>45322</v>
      </c>
    </row>
    <row r="443" spans="1:28" ht="15.75" x14ac:dyDescent="0.25">
      <c r="A443" s="29">
        <v>45300</v>
      </c>
      <c r="B443" s="25" t="s">
        <v>382</v>
      </c>
      <c r="C443" s="25"/>
      <c r="D443" s="25" t="s">
        <v>52</v>
      </c>
      <c r="E443" s="25" t="s">
        <v>284</v>
      </c>
      <c r="F443" s="25">
        <v>4</v>
      </c>
      <c r="G443" s="25" t="s">
        <v>27</v>
      </c>
      <c r="H443" s="25">
        <v>75000</v>
      </c>
      <c r="I443" s="11">
        <f t="shared" si="66"/>
        <v>300000</v>
      </c>
      <c r="J443" s="31" t="s">
        <v>324</v>
      </c>
      <c r="K443" s="11"/>
      <c r="L443" s="4">
        <f t="shared" si="67"/>
        <v>0</v>
      </c>
      <c r="M443" s="4"/>
      <c r="N443" s="4"/>
      <c r="O443" s="4">
        <f t="shared" si="68"/>
        <v>0</v>
      </c>
      <c r="P443" s="4"/>
      <c r="Q443" s="4"/>
      <c r="R443" s="4">
        <f t="shared" si="69"/>
        <v>0</v>
      </c>
      <c r="S443" s="4"/>
      <c r="T443" s="4"/>
      <c r="U443" s="4">
        <f t="shared" si="70"/>
        <v>300000</v>
      </c>
      <c r="V443" s="4">
        <v>300000</v>
      </c>
      <c r="W443" s="4"/>
      <c r="X443" s="4">
        <f t="shared" si="71"/>
        <v>0</v>
      </c>
      <c r="Y443" s="4"/>
      <c r="Z443" s="4"/>
      <c r="AA443" s="4">
        <f>C443+I443-L443-O443-U443-X443</f>
        <v>0</v>
      </c>
      <c r="AB443" s="7">
        <v>45300</v>
      </c>
    </row>
    <row r="444" spans="1:28" ht="15.75" x14ac:dyDescent="0.25">
      <c r="A444" s="24">
        <v>45300</v>
      </c>
      <c r="B444" s="25" t="s">
        <v>311</v>
      </c>
      <c r="C444" s="25"/>
      <c r="D444" s="25" t="s">
        <v>52</v>
      </c>
      <c r="E444" s="25" t="s">
        <v>208</v>
      </c>
      <c r="F444" s="25">
        <v>500</v>
      </c>
      <c r="G444" s="25" t="s">
        <v>34</v>
      </c>
      <c r="H444" s="25">
        <v>830</v>
      </c>
      <c r="I444" s="11">
        <f t="shared" si="66"/>
        <v>415000</v>
      </c>
      <c r="J444" s="31" t="s">
        <v>324</v>
      </c>
      <c r="K444" s="11"/>
      <c r="L444" s="4">
        <f t="shared" si="67"/>
        <v>415000</v>
      </c>
      <c r="M444" s="4">
        <v>415000</v>
      </c>
      <c r="N444" s="4"/>
      <c r="O444" s="4">
        <f t="shared" si="68"/>
        <v>0</v>
      </c>
      <c r="P444" s="4"/>
      <c r="Q444" s="4"/>
      <c r="R444" s="4">
        <f t="shared" si="69"/>
        <v>0</v>
      </c>
      <c r="S444" s="4"/>
      <c r="T444" s="4"/>
      <c r="U444" s="4">
        <f t="shared" si="70"/>
        <v>0</v>
      </c>
      <c r="V444" s="4"/>
      <c r="W444" s="4"/>
      <c r="X444" s="4">
        <f t="shared" si="71"/>
        <v>0</v>
      </c>
      <c r="Y444" s="4"/>
      <c r="Z444" s="4"/>
      <c r="AA444" s="4">
        <f>C444+I444-L444-O444-U444-X444</f>
        <v>0</v>
      </c>
      <c r="AB444" s="7">
        <v>45300</v>
      </c>
    </row>
    <row r="445" spans="1:28" ht="15.75" x14ac:dyDescent="0.25">
      <c r="A445" s="29">
        <v>45300</v>
      </c>
      <c r="B445" s="25" t="s">
        <v>383</v>
      </c>
      <c r="C445" s="25"/>
      <c r="D445" s="25" t="s">
        <v>52</v>
      </c>
      <c r="E445" s="25" t="s">
        <v>206</v>
      </c>
      <c r="F445" s="25">
        <v>1</v>
      </c>
      <c r="G445" s="25" t="s">
        <v>48</v>
      </c>
      <c r="H445" s="25">
        <v>280000</v>
      </c>
      <c r="I445" s="11">
        <f t="shared" si="66"/>
        <v>280000</v>
      </c>
      <c r="J445" s="31" t="s">
        <v>324</v>
      </c>
      <c r="K445" s="11"/>
      <c r="L445" s="4">
        <f t="shared" si="67"/>
        <v>0</v>
      </c>
      <c r="M445" s="4"/>
      <c r="N445" s="4"/>
      <c r="O445" s="4">
        <f t="shared" si="68"/>
        <v>0</v>
      </c>
      <c r="P445" s="4"/>
      <c r="Q445" s="4"/>
      <c r="R445" s="4">
        <f t="shared" si="69"/>
        <v>0</v>
      </c>
      <c r="S445" s="4"/>
      <c r="T445" s="4"/>
      <c r="U445" s="4">
        <f t="shared" si="70"/>
        <v>280000</v>
      </c>
      <c r="V445" s="4">
        <v>280000</v>
      </c>
      <c r="W445" s="4"/>
      <c r="X445" s="4">
        <f t="shared" si="71"/>
        <v>0</v>
      </c>
      <c r="Y445" s="4"/>
      <c r="Z445" s="4"/>
      <c r="AA445" s="4">
        <f>C445+I445-L445-O445-U445-X445</f>
        <v>0</v>
      </c>
      <c r="AB445" s="7">
        <v>45300</v>
      </c>
    </row>
    <row r="446" spans="1:28" ht="16.5" thickBot="1" x14ac:dyDescent="0.3">
      <c r="A446" s="35">
        <v>45300</v>
      </c>
      <c r="B446" s="36" t="s">
        <v>383</v>
      </c>
      <c r="C446" s="37"/>
      <c r="D446" s="36" t="s">
        <v>52</v>
      </c>
      <c r="E446" s="37" t="s">
        <v>384</v>
      </c>
      <c r="F446" s="37">
        <v>3</v>
      </c>
      <c r="G446" s="37" t="s">
        <v>48</v>
      </c>
      <c r="H446" s="37">
        <v>250000</v>
      </c>
      <c r="I446" s="11">
        <f t="shared" si="66"/>
        <v>750000</v>
      </c>
      <c r="J446" s="31" t="s">
        <v>324</v>
      </c>
      <c r="K446" s="11"/>
      <c r="L446" s="4">
        <f t="shared" si="67"/>
        <v>0</v>
      </c>
      <c r="M446" s="4"/>
      <c r="N446" s="4"/>
      <c r="O446" s="4">
        <f t="shared" si="68"/>
        <v>0</v>
      </c>
      <c r="P446" s="4"/>
      <c r="Q446" s="4"/>
      <c r="R446" s="4">
        <f t="shared" si="69"/>
        <v>0</v>
      </c>
      <c r="S446" s="4"/>
      <c r="T446" s="4"/>
      <c r="U446" s="4">
        <f t="shared" si="70"/>
        <v>750000</v>
      </c>
      <c r="V446" s="4">
        <v>750000</v>
      </c>
      <c r="W446" s="4"/>
      <c r="X446" s="4">
        <f t="shared" si="71"/>
        <v>0</v>
      </c>
      <c r="Y446" s="4"/>
      <c r="Z446" s="4"/>
      <c r="AA446" s="4">
        <f>C446+I446-L446-O446-U446-X446</f>
        <v>0</v>
      </c>
      <c r="AB446" s="7">
        <v>45300</v>
      </c>
    </row>
    <row r="447" spans="1:28" ht="15.75" x14ac:dyDescent="0.25">
      <c r="A447" s="14"/>
      <c r="B447" s="11" t="s">
        <v>263</v>
      </c>
      <c r="C447" s="15"/>
      <c r="D447" s="15"/>
      <c r="E447" s="15"/>
      <c r="F447" s="15"/>
      <c r="G447" s="15"/>
      <c r="H447" s="15"/>
      <c r="I447" s="19">
        <f t="shared" si="66"/>
        <v>0</v>
      </c>
      <c r="J447" s="17" t="s">
        <v>49</v>
      </c>
      <c r="K447" s="4" t="s">
        <v>450</v>
      </c>
      <c r="L447" s="4">
        <f>M447+N447</f>
        <v>0</v>
      </c>
      <c r="M447" s="4"/>
      <c r="N447" s="4"/>
      <c r="O447" s="4">
        <f>P447+Q447</f>
        <v>3681000</v>
      </c>
      <c r="P447" s="4">
        <v>3681000</v>
      </c>
      <c r="Q447" s="4"/>
      <c r="R447" s="4">
        <f>S447+T447</f>
        <v>0</v>
      </c>
      <c r="S447" s="4"/>
      <c r="T447" s="4"/>
      <c r="U447" s="4">
        <f>V447+W447</f>
        <v>0</v>
      </c>
      <c r="V447" s="4"/>
      <c r="W447" s="4"/>
      <c r="X447" s="4">
        <f>Y447+Z447</f>
        <v>0</v>
      </c>
      <c r="Y447" s="4"/>
      <c r="Z447" s="4"/>
      <c r="AA447" s="4">
        <f>C447+I447-L447-O447-U447-X447</f>
        <v>-3681000</v>
      </c>
      <c r="AB447" s="7">
        <v>45300</v>
      </c>
    </row>
    <row r="448" spans="1:28" ht="15.75" x14ac:dyDescent="0.25">
      <c r="A448" s="29">
        <v>45301</v>
      </c>
      <c r="B448" s="27" t="s">
        <v>271</v>
      </c>
      <c r="C448" s="27"/>
      <c r="D448" s="27" t="s">
        <v>46</v>
      </c>
      <c r="E448" s="27" t="s">
        <v>79</v>
      </c>
      <c r="F448" s="27">
        <v>200</v>
      </c>
      <c r="G448" s="27" t="s">
        <v>77</v>
      </c>
      <c r="H448" s="27">
        <v>45000</v>
      </c>
      <c r="I448" s="11">
        <f>F448*H448</f>
        <v>9000000</v>
      </c>
      <c r="J448" s="12" t="s">
        <v>312</v>
      </c>
      <c r="K448" s="4" t="s">
        <v>272</v>
      </c>
      <c r="L448" s="4">
        <f>M448+N448</f>
        <v>0</v>
      </c>
      <c r="M448" s="4"/>
      <c r="N448" s="4"/>
      <c r="O448" s="4">
        <f>P448+Q448</f>
        <v>9000000</v>
      </c>
      <c r="P448" s="4">
        <v>6750000</v>
      </c>
      <c r="Q448" s="4">
        <v>2250000</v>
      </c>
      <c r="R448" s="4">
        <f>S448+T448</f>
        <v>0</v>
      </c>
      <c r="S448" s="4"/>
      <c r="T448" s="4"/>
      <c r="U448" s="4">
        <f>V448+W448</f>
        <v>0</v>
      </c>
      <c r="V448" s="4"/>
      <c r="W448" s="4"/>
      <c r="X448" s="4">
        <f>Y448+Z448</f>
        <v>0</v>
      </c>
      <c r="Y448" s="4"/>
      <c r="Z448" s="4"/>
      <c r="AA448" s="4">
        <f>C448+I448-L448-O448-U448-X448</f>
        <v>0</v>
      </c>
      <c r="AB448" s="7">
        <v>45301</v>
      </c>
    </row>
    <row r="449" spans="1:28" ht="15.75" x14ac:dyDescent="0.25">
      <c r="A449" s="29">
        <v>45301</v>
      </c>
      <c r="B449" s="27" t="s">
        <v>359</v>
      </c>
      <c r="C449" s="25"/>
      <c r="D449" s="27" t="s">
        <v>46</v>
      </c>
      <c r="E449" s="25" t="s">
        <v>128</v>
      </c>
      <c r="F449" s="25">
        <v>25</v>
      </c>
      <c r="G449" s="25" t="s">
        <v>39</v>
      </c>
      <c r="H449" s="25">
        <v>125000</v>
      </c>
      <c r="I449" s="11">
        <f t="shared" ref="I449:I472" si="72">F449*H449</f>
        <v>3125000</v>
      </c>
      <c r="J449" s="26" t="s">
        <v>28</v>
      </c>
      <c r="K449" s="11"/>
      <c r="L449" s="4">
        <f t="shared" ref="L449:L472" si="73">M449+N449</f>
        <v>0</v>
      </c>
      <c r="M449" s="4"/>
      <c r="N449" s="4"/>
      <c r="O449" s="4">
        <f t="shared" ref="O449:O472" si="74">P449+Q449</f>
        <v>0</v>
      </c>
      <c r="P449" s="4"/>
      <c r="Q449" s="4"/>
      <c r="R449" s="4">
        <f t="shared" ref="R449:R472" si="75">S449+T449</f>
        <v>0</v>
      </c>
      <c r="S449" s="4"/>
      <c r="T449" s="4"/>
      <c r="U449" s="4">
        <f t="shared" ref="U449:U472" si="76">V449+W449</f>
        <v>0</v>
      </c>
      <c r="V449" s="4"/>
      <c r="W449" s="4"/>
      <c r="X449" s="4">
        <f t="shared" ref="X449:X472" si="77">Y449+Z449</f>
        <v>0</v>
      </c>
      <c r="Y449" s="4"/>
      <c r="Z449" s="4"/>
      <c r="AA449" s="4">
        <f>C449+I449-L449-O449-U449-X449</f>
        <v>3125000</v>
      </c>
      <c r="AB449" s="7"/>
    </row>
    <row r="450" spans="1:28" ht="15.75" x14ac:dyDescent="0.25">
      <c r="A450" s="29">
        <v>45301</v>
      </c>
      <c r="B450" s="27" t="s">
        <v>359</v>
      </c>
      <c r="C450" s="27"/>
      <c r="D450" s="27" t="s">
        <v>46</v>
      </c>
      <c r="E450" s="25" t="s">
        <v>69</v>
      </c>
      <c r="F450" s="27">
        <v>25</v>
      </c>
      <c r="G450" s="25" t="s">
        <v>39</v>
      </c>
      <c r="H450" s="27">
        <v>180000</v>
      </c>
      <c r="I450" s="11">
        <f t="shared" si="72"/>
        <v>4500000</v>
      </c>
      <c r="J450" s="28" t="s">
        <v>28</v>
      </c>
      <c r="K450" s="11"/>
      <c r="L450" s="4">
        <f t="shared" si="73"/>
        <v>0</v>
      </c>
      <c r="M450" s="4"/>
      <c r="N450" s="4"/>
      <c r="O450" s="4">
        <f t="shared" si="74"/>
        <v>0</v>
      </c>
      <c r="P450" s="4"/>
      <c r="Q450" s="4"/>
      <c r="R450" s="4">
        <f t="shared" si="75"/>
        <v>0</v>
      </c>
      <c r="S450" s="4"/>
      <c r="T450" s="4"/>
      <c r="U450" s="4">
        <f t="shared" si="76"/>
        <v>0</v>
      </c>
      <c r="V450" s="4"/>
      <c r="W450" s="4"/>
      <c r="X450" s="4">
        <f t="shared" si="77"/>
        <v>0</v>
      </c>
      <c r="Y450" s="4"/>
      <c r="Z450" s="4"/>
      <c r="AA450" s="4">
        <f>C450+I450-L450-O450-U450-X450</f>
        <v>4500000</v>
      </c>
      <c r="AB450" s="7"/>
    </row>
    <row r="451" spans="1:28" ht="15.75" x14ac:dyDescent="0.25">
      <c r="A451" s="29">
        <v>45301</v>
      </c>
      <c r="B451" s="27" t="s">
        <v>359</v>
      </c>
      <c r="C451" s="25"/>
      <c r="D451" s="27" t="s">
        <v>46</v>
      </c>
      <c r="E451" s="25" t="s">
        <v>89</v>
      </c>
      <c r="F451" s="27">
        <v>14.8</v>
      </c>
      <c r="G451" s="25" t="s">
        <v>39</v>
      </c>
      <c r="H451" s="25">
        <v>50000</v>
      </c>
      <c r="I451" s="11">
        <f t="shared" si="72"/>
        <v>740000</v>
      </c>
      <c r="J451" s="26" t="s">
        <v>28</v>
      </c>
      <c r="K451" s="11"/>
      <c r="L451" s="4">
        <f t="shared" si="73"/>
        <v>0</v>
      </c>
      <c r="M451" s="4"/>
      <c r="N451" s="4"/>
      <c r="O451" s="4">
        <f t="shared" si="74"/>
        <v>0</v>
      </c>
      <c r="P451" s="4"/>
      <c r="Q451" s="4"/>
      <c r="R451" s="4">
        <f t="shared" si="75"/>
        <v>0</v>
      </c>
      <c r="S451" s="4"/>
      <c r="T451" s="4"/>
      <c r="U451" s="4">
        <f t="shared" si="76"/>
        <v>0</v>
      </c>
      <c r="V451" s="4"/>
      <c r="W451" s="4"/>
      <c r="X451" s="4">
        <f t="shared" si="77"/>
        <v>0</v>
      </c>
      <c r="Y451" s="4"/>
      <c r="Z451" s="4"/>
      <c r="AA451" s="4">
        <f>C451+I451-L451-O451-U451-X451</f>
        <v>740000</v>
      </c>
      <c r="AB451" s="7"/>
    </row>
    <row r="452" spans="1:28" ht="15.75" x14ac:dyDescent="0.25">
      <c r="A452" s="29">
        <v>45301</v>
      </c>
      <c r="B452" s="27" t="s">
        <v>359</v>
      </c>
      <c r="C452" s="25"/>
      <c r="D452" s="27" t="s">
        <v>46</v>
      </c>
      <c r="E452" s="25" t="s">
        <v>81</v>
      </c>
      <c r="F452" s="25">
        <v>21.6</v>
      </c>
      <c r="G452" s="25" t="s">
        <v>39</v>
      </c>
      <c r="H452" s="25">
        <v>50000</v>
      </c>
      <c r="I452" s="11">
        <f t="shared" si="72"/>
        <v>1080000</v>
      </c>
      <c r="J452" s="26" t="s">
        <v>28</v>
      </c>
      <c r="K452" s="11"/>
      <c r="L452" s="4">
        <f t="shared" si="73"/>
        <v>0</v>
      </c>
      <c r="M452" s="4"/>
      <c r="N452" s="4"/>
      <c r="O452" s="4">
        <f t="shared" si="74"/>
        <v>0</v>
      </c>
      <c r="P452" s="4"/>
      <c r="Q452" s="4"/>
      <c r="R452" s="4">
        <f t="shared" si="75"/>
        <v>0</v>
      </c>
      <c r="S452" s="4"/>
      <c r="T452" s="4"/>
      <c r="U452" s="4">
        <f t="shared" si="76"/>
        <v>0</v>
      </c>
      <c r="V452" s="4"/>
      <c r="W452" s="4"/>
      <c r="X452" s="4">
        <f t="shared" si="77"/>
        <v>0</v>
      </c>
      <c r="Y452" s="4"/>
      <c r="Z452" s="4"/>
      <c r="AA452" s="4">
        <f>C452+I452-L452-O452-U452-X452</f>
        <v>1080000</v>
      </c>
      <c r="AB452" s="7"/>
    </row>
    <row r="453" spans="1:28" ht="15.75" x14ac:dyDescent="0.25">
      <c r="A453" s="29">
        <v>45301</v>
      </c>
      <c r="B453" s="25" t="s">
        <v>99</v>
      </c>
      <c r="C453" s="25"/>
      <c r="D453" s="25" t="s">
        <v>46</v>
      </c>
      <c r="E453" s="25" t="s">
        <v>115</v>
      </c>
      <c r="F453" s="25">
        <v>13.7</v>
      </c>
      <c r="G453" s="25" t="s">
        <v>39</v>
      </c>
      <c r="H453" s="25"/>
      <c r="I453" s="11">
        <f t="shared" si="72"/>
        <v>0</v>
      </c>
      <c r="J453" s="26" t="s">
        <v>28</v>
      </c>
      <c r="K453" s="11"/>
      <c r="L453" s="4">
        <f t="shared" si="73"/>
        <v>0</v>
      </c>
      <c r="M453" s="4"/>
      <c r="N453" s="4"/>
      <c r="O453" s="4">
        <f t="shared" si="74"/>
        <v>0</v>
      </c>
      <c r="P453" s="4"/>
      <c r="Q453" s="4"/>
      <c r="R453" s="4">
        <f t="shared" si="75"/>
        <v>0</v>
      </c>
      <c r="S453" s="4"/>
      <c r="T453" s="4"/>
      <c r="U453" s="4">
        <f t="shared" si="76"/>
        <v>0</v>
      </c>
      <c r="V453" s="4"/>
      <c r="W453" s="4"/>
      <c r="X453" s="4">
        <f t="shared" si="77"/>
        <v>0</v>
      </c>
      <c r="Y453" s="4"/>
      <c r="Z453" s="4"/>
      <c r="AA453" s="4">
        <f>C453+I453-L453-O453-U453-X453</f>
        <v>0</v>
      </c>
      <c r="AB453" s="7"/>
    </row>
    <row r="454" spans="1:28" ht="15.75" x14ac:dyDescent="0.25">
      <c r="A454" s="29">
        <v>45301</v>
      </c>
      <c r="B454" s="25" t="s">
        <v>118</v>
      </c>
      <c r="C454" s="27"/>
      <c r="D454" s="25" t="s">
        <v>46</v>
      </c>
      <c r="E454" s="27" t="s">
        <v>133</v>
      </c>
      <c r="F454" s="27">
        <v>200</v>
      </c>
      <c r="G454" s="27" t="s">
        <v>34</v>
      </c>
      <c r="H454" s="27">
        <v>3497</v>
      </c>
      <c r="I454" s="11">
        <f t="shared" si="72"/>
        <v>699400</v>
      </c>
      <c r="J454" s="28" t="s">
        <v>28</v>
      </c>
      <c r="K454" s="4" t="s">
        <v>463</v>
      </c>
      <c r="L454" s="4">
        <f t="shared" si="73"/>
        <v>0</v>
      </c>
      <c r="M454" s="4"/>
      <c r="N454" s="4"/>
      <c r="O454" s="4">
        <f t="shared" si="74"/>
        <v>0</v>
      </c>
      <c r="P454" s="4"/>
      <c r="Q454" s="4"/>
      <c r="R454" s="4">
        <f t="shared" si="75"/>
        <v>0</v>
      </c>
      <c r="S454" s="4"/>
      <c r="T454" s="4"/>
      <c r="U454" s="4">
        <f t="shared" si="76"/>
        <v>0</v>
      </c>
      <c r="V454" s="4"/>
      <c r="W454" s="4"/>
      <c r="X454" s="4">
        <f t="shared" si="77"/>
        <v>0</v>
      </c>
      <c r="Y454" s="4"/>
      <c r="Z454" s="4"/>
      <c r="AA454" s="4">
        <f>C454+I454-L454-O454-U454-X454</f>
        <v>699400</v>
      </c>
      <c r="AB454" s="7"/>
    </row>
    <row r="455" spans="1:28" ht="15.75" x14ac:dyDescent="0.25">
      <c r="A455" s="29">
        <v>45301</v>
      </c>
      <c r="B455" s="27" t="s">
        <v>344</v>
      </c>
      <c r="C455" s="27"/>
      <c r="D455" s="25" t="s">
        <v>46</v>
      </c>
      <c r="E455" s="25" t="s">
        <v>165</v>
      </c>
      <c r="F455" s="27">
        <v>2</v>
      </c>
      <c r="G455" s="25" t="s">
        <v>303</v>
      </c>
      <c r="H455" s="27">
        <v>1200000</v>
      </c>
      <c r="I455" s="11">
        <f t="shared" si="72"/>
        <v>2400000</v>
      </c>
      <c r="J455" s="31" t="s">
        <v>312</v>
      </c>
      <c r="K455" s="11" t="s">
        <v>403</v>
      </c>
      <c r="L455" s="4">
        <f t="shared" si="73"/>
        <v>0</v>
      </c>
      <c r="M455" s="4"/>
      <c r="N455" s="4"/>
      <c r="O455" s="4">
        <f t="shared" si="74"/>
        <v>2400000</v>
      </c>
      <c r="P455" s="4">
        <v>2400000</v>
      </c>
      <c r="Q455" s="4"/>
      <c r="R455" s="4">
        <f t="shared" si="75"/>
        <v>0</v>
      </c>
      <c r="S455" s="4"/>
      <c r="T455" s="4"/>
      <c r="U455" s="4">
        <f t="shared" si="76"/>
        <v>0</v>
      </c>
      <c r="V455" s="4"/>
      <c r="W455" s="4"/>
      <c r="X455" s="4">
        <f t="shared" si="77"/>
        <v>0</v>
      </c>
      <c r="Y455" s="4"/>
      <c r="Z455" s="4"/>
      <c r="AA455" s="4">
        <f>C455+I455-L455-O455-U455-X455</f>
        <v>0</v>
      </c>
      <c r="AB455" s="7">
        <v>45301</v>
      </c>
    </row>
    <row r="456" spans="1:28" ht="15.75" x14ac:dyDescent="0.25">
      <c r="A456" s="29">
        <v>45301</v>
      </c>
      <c r="B456" s="25" t="s">
        <v>392</v>
      </c>
      <c r="C456" s="25"/>
      <c r="D456" s="27" t="s">
        <v>46</v>
      </c>
      <c r="E456" s="27" t="s">
        <v>150</v>
      </c>
      <c r="F456" s="25">
        <v>20</v>
      </c>
      <c r="G456" s="25" t="s">
        <v>77</v>
      </c>
      <c r="H456" s="25">
        <v>45000</v>
      </c>
      <c r="I456" s="11">
        <f t="shared" si="72"/>
        <v>900000</v>
      </c>
      <c r="J456" s="31" t="s">
        <v>312</v>
      </c>
      <c r="K456" s="11" t="s">
        <v>428</v>
      </c>
      <c r="L456" s="4">
        <f t="shared" si="73"/>
        <v>0</v>
      </c>
      <c r="M456" s="4"/>
      <c r="N456" s="4"/>
      <c r="O456" s="4">
        <f t="shared" si="74"/>
        <v>900000</v>
      </c>
      <c r="P456" s="4">
        <v>900000</v>
      </c>
      <c r="Q456" s="4"/>
      <c r="R456" s="4">
        <f t="shared" si="75"/>
        <v>0</v>
      </c>
      <c r="S456" s="4"/>
      <c r="T456" s="4"/>
      <c r="U456" s="4">
        <f t="shared" si="76"/>
        <v>0</v>
      </c>
      <c r="V456" s="4"/>
      <c r="W456" s="4"/>
      <c r="X456" s="4">
        <f t="shared" si="77"/>
        <v>0</v>
      </c>
      <c r="Y456" s="4"/>
      <c r="Z456" s="4"/>
      <c r="AA456" s="4">
        <f>C456+I456-L456-O456-U456-X456</f>
        <v>0</v>
      </c>
      <c r="AB456" s="7">
        <v>45308</v>
      </c>
    </row>
    <row r="457" spans="1:28" ht="15.75" x14ac:dyDescent="0.25">
      <c r="A457" s="29">
        <v>45301</v>
      </c>
      <c r="B457" s="25" t="s">
        <v>392</v>
      </c>
      <c r="C457" s="25"/>
      <c r="D457" s="27" t="s">
        <v>46</v>
      </c>
      <c r="E457" s="25" t="s">
        <v>53</v>
      </c>
      <c r="F457" s="25">
        <v>1</v>
      </c>
      <c r="G457" s="27" t="s">
        <v>23</v>
      </c>
      <c r="H457" s="25">
        <v>450000</v>
      </c>
      <c r="I457" s="11">
        <f t="shared" si="72"/>
        <v>450000</v>
      </c>
      <c r="J457" s="31" t="s">
        <v>312</v>
      </c>
      <c r="K457" s="11" t="s">
        <v>428</v>
      </c>
      <c r="L457" s="4">
        <f t="shared" si="73"/>
        <v>0</v>
      </c>
      <c r="M457" s="4"/>
      <c r="N457" s="4"/>
      <c r="O457" s="4">
        <f t="shared" si="74"/>
        <v>450000</v>
      </c>
      <c r="P457" s="4">
        <v>450000</v>
      </c>
      <c r="Q457" s="4"/>
      <c r="R457" s="4">
        <f t="shared" si="75"/>
        <v>0</v>
      </c>
      <c r="S457" s="4"/>
      <c r="T457" s="4"/>
      <c r="U457" s="4">
        <f t="shared" si="76"/>
        <v>0</v>
      </c>
      <c r="V457" s="4"/>
      <c r="W457" s="4"/>
      <c r="X457" s="4">
        <f t="shared" si="77"/>
        <v>0</v>
      </c>
      <c r="Y457" s="4"/>
      <c r="Z457" s="4"/>
      <c r="AA457" s="4">
        <f>C457+I457-L457-O457-U457-X457</f>
        <v>0</v>
      </c>
      <c r="AB457" s="7">
        <v>45308</v>
      </c>
    </row>
    <row r="458" spans="1:28" ht="15.75" x14ac:dyDescent="0.25">
      <c r="A458" s="29">
        <v>45301</v>
      </c>
      <c r="B458" s="25" t="s">
        <v>307</v>
      </c>
      <c r="C458" s="25"/>
      <c r="D458" s="27" t="s">
        <v>46</v>
      </c>
      <c r="E458" s="25" t="s">
        <v>290</v>
      </c>
      <c r="F458" s="25">
        <v>250</v>
      </c>
      <c r="G458" s="27" t="s">
        <v>34</v>
      </c>
      <c r="H458" s="25">
        <v>3150</v>
      </c>
      <c r="I458" s="11">
        <f t="shared" si="72"/>
        <v>787500</v>
      </c>
      <c r="J458" s="26" t="s">
        <v>28</v>
      </c>
      <c r="K458" s="11" t="s">
        <v>466</v>
      </c>
      <c r="L458" s="4">
        <f t="shared" si="73"/>
        <v>0</v>
      </c>
      <c r="M458" s="4"/>
      <c r="N458" s="4"/>
      <c r="O458" s="4">
        <f t="shared" si="74"/>
        <v>0</v>
      </c>
      <c r="P458" s="4"/>
      <c r="Q458" s="4"/>
      <c r="R458" s="4">
        <f t="shared" si="75"/>
        <v>0</v>
      </c>
      <c r="S458" s="4"/>
      <c r="T458" s="4"/>
      <c r="U458" s="4">
        <f t="shared" si="76"/>
        <v>0</v>
      </c>
      <c r="V458" s="4"/>
      <c r="W458" s="4"/>
      <c r="X458" s="4">
        <f t="shared" si="77"/>
        <v>0</v>
      </c>
      <c r="Y458" s="4"/>
      <c r="Z458" s="4"/>
      <c r="AA458" s="4">
        <f>C458+I458-L458-O458-U458-X458</f>
        <v>787500</v>
      </c>
      <c r="AB458" s="7"/>
    </row>
    <row r="459" spans="1:28" ht="15.75" x14ac:dyDescent="0.25">
      <c r="A459" s="29">
        <v>45301</v>
      </c>
      <c r="B459" s="25" t="s">
        <v>307</v>
      </c>
      <c r="C459" s="25"/>
      <c r="D459" s="27" t="s">
        <v>46</v>
      </c>
      <c r="E459" s="25" t="s">
        <v>208</v>
      </c>
      <c r="F459" s="25">
        <v>500</v>
      </c>
      <c r="G459" s="27" t="s">
        <v>34</v>
      </c>
      <c r="H459" s="25">
        <v>850</v>
      </c>
      <c r="I459" s="11">
        <f t="shared" si="72"/>
        <v>425000</v>
      </c>
      <c r="J459" s="31" t="s">
        <v>324</v>
      </c>
      <c r="K459" s="11"/>
      <c r="L459" s="4">
        <f t="shared" si="73"/>
        <v>0</v>
      </c>
      <c r="M459" s="4"/>
      <c r="N459" s="4"/>
      <c r="O459" s="4">
        <f t="shared" si="74"/>
        <v>0</v>
      </c>
      <c r="P459" s="4"/>
      <c r="Q459" s="4"/>
      <c r="R459" s="4">
        <f t="shared" si="75"/>
        <v>0</v>
      </c>
      <c r="S459" s="4"/>
      <c r="T459" s="4"/>
      <c r="U459" s="4">
        <f t="shared" si="76"/>
        <v>425000</v>
      </c>
      <c r="V459" s="4">
        <v>425000</v>
      </c>
      <c r="W459" s="4"/>
      <c r="X459" s="4">
        <f t="shared" si="77"/>
        <v>0</v>
      </c>
      <c r="Y459" s="4"/>
      <c r="Z459" s="4"/>
      <c r="AA459" s="4">
        <f>C459+I459-L459-O459-U459-X459</f>
        <v>0</v>
      </c>
      <c r="AB459" s="7">
        <v>45301</v>
      </c>
    </row>
    <row r="460" spans="1:28" ht="15.75" x14ac:dyDescent="0.25">
      <c r="A460" s="29">
        <v>45301</v>
      </c>
      <c r="B460" s="25" t="s">
        <v>251</v>
      </c>
      <c r="C460" s="27"/>
      <c r="D460" s="27" t="s">
        <v>46</v>
      </c>
      <c r="E460" s="25" t="s">
        <v>95</v>
      </c>
      <c r="F460" s="27">
        <v>6000</v>
      </c>
      <c r="G460" s="27" t="s">
        <v>34</v>
      </c>
      <c r="H460" s="27">
        <v>1450</v>
      </c>
      <c r="I460" s="11">
        <f t="shared" si="72"/>
        <v>8700000</v>
      </c>
      <c r="J460" s="32" t="s">
        <v>312</v>
      </c>
      <c r="K460" s="11" t="s">
        <v>689</v>
      </c>
      <c r="L460" s="4">
        <f t="shared" si="73"/>
        <v>0</v>
      </c>
      <c r="M460" s="4"/>
      <c r="N460" s="4"/>
      <c r="O460" s="4">
        <f t="shared" si="74"/>
        <v>8700000</v>
      </c>
      <c r="P460" s="4">
        <v>8700000</v>
      </c>
      <c r="Q460" s="4"/>
      <c r="R460" s="4">
        <f t="shared" si="75"/>
        <v>0</v>
      </c>
      <c r="S460" s="4"/>
      <c r="T460" s="4"/>
      <c r="U460" s="4">
        <f t="shared" si="76"/>
        <v>0</v>
      </c>
      <c r="V460" s="4"/>
      <c r="W460" s="4"/>
      <c r="X460" s="4">
        <f t="shared" si="77"/>
        <v>0</v>
      </c>
      <c r="Y460" s="4"/>
      <c r="Z460" s="4"/>
      <c r="AA460" s="4">
        <f>C460+I460-L460-O460-U460-X460</f>
        <v>0</v>
      </c>
      <c r="AB460" s="7">
        <v>45316</v>
      </c>
    </row>
    <row r="461" spans="1:28" ht="15.75" x14ac:dyDescent="0.25">
      <c r="A461" s="29">
        <v>45301</v>
      </c>
      <c r="B461" s="25" t="s">
        <v>393</v>
      </c>
      <c r="C461" s="25"/>
      <c r="D461" s="25" t="s">
        <v>94</v>
      </c>
      <c r="E461" s="25" t="s">
        <v>394</v>
      </c>
      <c r="F461" s="25">
        <v>1</v>
      </c>
      <c r="G461" s="27" t="s">
        <v>48</v>
      </c>
      <c r="H461" s="25">
        <v>230000</v>
      </c>
      <c r="I461" s="11">
        <f t="shared" si="72"/>
        <v>230000</v>
      </c>
      <c r="J461" s="31" t="s">
        <v>324</v>
      </c>
      <c r="K461" s="11"/>
      <c r="L461" s="4">
        <f t="shared" si="73"/>
        <v>0</v>
      </c>
      <c r="M461" s="4"/>
      <c r="N461" s="4"/>
      <c r="O461" s="4">
        <f t="shared" si="74"/>
        <v>230000</v>
      </c>
      <c r="P461" s="4">
        <v>230000</v>
      </c>
      <c r="Q461" s="4"/>
      <c r="R461" s="4">
        <f t="shared" si="75"/>
        <v>0</v>
      </c>
      <c r="S461" s="4"/>
      <c r="T461" s="4"/>
      <c r="U461" s="4">
        <f t="shared" si="76"/>
        <v>0</v>
      </c>
      <c r="V461" s="4"/>
      <c r="W461" s="4"/>
      <c r="X461" s="4">
        <f t="shared" si="77"/>
        <v>0</v>
      </c>
      <c r="Y461" s="4"/>
      <c r="Z461" s="4"/>
      <c r="AA461" s="4">
        <f>C461+I461-L461-O461-U461-X461</f>
        <v>0</v>
      </c>
      <c r="AB461" s="7">
        <v>45301</v>
      </c>
    </row>
    <row r="462" spans="1:28" ht="15.75" x14ac:dyDescent="0.25">
      <c r="A462" s="29">
        <v>45301</v>
      </c>
      <c r="B462" s="25" t="s">
        <v>226</v>
      </c>
      <c r="C462" s="27"/>
      <c r="D462" s="25" t="s">
        <v>52</v>
      </c>
      <c r="E462" s="27" t="s">
        <v>91</v>
      </c>
      <c r="F462" s="25">
        <v>1</v>
      </c>
      <c r="G462" s="27" t="s">
        <v>303</v>
      </c>
      <c r="H462" s="27">
        <v>1200000</v>
      </c>
      <c r="I462" s="11">
        <f t="shared" si="72"/>
        <v>1200000</v>
      </c>
      <c r="J462" s="32" t="s">
        <v>324</v>
      </c>
      <c r="K462" s="11"/>
      <c r="L462" s="4">
        <f t="shared" si="73"/>
        <v>1200000</v>
      </c>
      <c r="M462" s="4">
        <v>1200000</v>
      </c>
      <c r="N462" s="4"/>
      <c r="O462" s="4">
        <f t="shared" si="74"/>
        <v>0</v>
      </c>
      <c r="P462" s="4"/>
      <c r="Q462" s="4"/>
      <c r="R462" s="4">
        <f t="shared" si="75"/>
        <v>0</v>
      </c>
      <c r="S462" s="4"/>
      <c r="T462" s="4"/>
      <c r="U462" s="4">
        <f t="shared" si="76"/>
        <v>0</v>
      </c>
      <c r="V462" s="4"/>
      <c r="W462" s="4"/>
      <c r="X462" s="4">
        <f t="shared" si="77"/>
        <v>0</v>
      </c>
      <c r="Y462" s="4"/>
      <c r="Z462" s="4"/>
      <c r="AA462" s="4">
        <f>C462+I462-L462-O462-U462-X462</f>
        <v>0</v>
      </c>
      <c r="AB462" s="7">
        <v>45302</v>
      </c>
    </row>
    <row r="463" spans="1:28" ht="15.75" x14ac:dyDescent="0.25">
      <c r="A463" s="29">
        <v>45301</v>
      </c>
      <c r="B463" s="25" t="s">
        <v>291</v>
      </c>
      <c r="C463" s="25"/>
      <c r="D463" s="25" t="s">
        <v>52</v>
      </c>
      <c r="E463" s="25" t="s">
        <v>395</v>
      </c>
      <c r="F463" s="25">
        <v>1250</v>
      </c>
      <c r="G463" s="25" t="s">
        <v>34</v>
      </c>
      <c r="H463" s="25">
        <v>1100</v>
      </c>
      <c r="I463" s="11">
        <f t="shared" si="72"/>
        <v>1375000</v>
      </c>
      <c r="J463" s="32" t="s">
        <v>324</v>
      </c>
      <c r="K463" s="11"/>
      <c r="L463" s="4">
        <f t="shared" si="73"/>
        <v>0</v>
      </c>
      <c r="M463" s="4"/>
      <c r="N463" s="4"/>
      <c r="O463" s="4">
        <f t="shared" si="74"/>
        <v>0</v>
      </c>
      <c r="P463" s="4"/>
      <c r="Q463" s="4"/>
      <c r="R463" s="4">
        <f t="shared" si="75"/>
        <v>0</v>
      </c>
      <c r="S463" s="4"/>
      <c r="T463" s="4"/>
      <c r="U463" s="4">
        <f t="shared" si="76"/>
        <v>1375000</v>
      </c>
      <c r="V463" s="4">
        <v>1375000</v>
      </c>
      <c r="W463" s="4"/>
      <c r="X463" s="4">
        <f t="shared" si="77"/>
        <v>0</v>
      </c>
      <c r="Y463" s="4"/>
      <c r="Z463" s="4"/>
      <c r="AA463" s="4">
        <f>C463+I463-L463-O463-U463-X463</f>
        <v>0</v>
      </c>
      <c r="AB463" s="7">
        <v>45301</v>
      </c>
    </row>
    <row r="464" spans="1:28" ht="15.75" x14ac:dyDescent="0.25">
      <c r="A464" s="29">
        <v>45301</v>
      </c>
      <c r="B464" s="25" t="s">
        <v>118</v>
      </c>
      <c r="C464" s="25"/>
      <c r="D464" s="25" t="s">
        <v>46</v>
      </c>
      <c r="E464" s="27" t="s">
        <v>120</v>
      </c>
      <c r="F464" s="25">
        <v>24.4</v>
      </c>
      <c r="G464" s="25" t="s">
        <v>39</v>
      </c>
      <c r="H464" s="25">
        <v>49000</v>
      </c>
      <c r="I464" s="11">
        <f t="shared" si="72"/>
        <v>1195600</v>
      </c>
      <c r="J464" s="26" t="s">
        <v>28</v>
      </c>
      <c r="K464" s="4" t="s">
        <v>463</v>
      </c>
      <c r="L464" s="4">
        <f t="shared" si="73"/>
        <v>0</v>
      </c>
      <c r="M464" s="4"/>
      <c r="N464" s="4"/>
      <c r="O464" s="4">
        <f t="shared" si="74"/>
        <v>0</v>
      </c>
      <c r="P464" s="4"/>
      <c r="Q464" s="4"/>
      <c r="R464" s="4">
        <f t="shared" si="75"/>
        <v>0</v>
      </c>
      <c r="S464" s="4"/>
      <c r="T464" s="4"/>
      <c r="U464" s="4">
        <f t="shared" si="76"/>
        <v>0</v>
      </c>
      <c r="V464" s="4"/>
      <c r="W464" s="4"/>
      <c r="X464" s="4">
        <f t="shared" si="77"/>
        <v>0</v>
      </c>
      <c r="Y464" s="4"/>
      <c r="Z464" s="4"/>
      <c r="AA464" s="4">
        <f>C464+I464-L464-O464-U464-X464</f>
        <v>1195600</v>
      </c>
      <c r="AB464" s="7"/>
    </row>
    <row r="465" spans="1:28" ht="15.75" x14ac:dyDescent="0.25">
      <c r="A465" s="29">
        <v>45301</v>
      </c>
      <c r="B465" s="25" t="s">
        <v>72</v>
      </c>
      <c r="C465" s="25"/>
      <c r="D465" s="25" t="s">
        <v>46</v>
      </c>
      <c r="E465" s="25" t="s">
        <v>298</v>
      </c>
      <c r="F465" s="25">
        <v>400</v>
      </c>
      <c r="G465" s="25" t="s">
        <v>34</v>
      </c>
      <c r="H465" s="25">
        <v>4400</v>
      </c>
      <c r="I465" s="11">
        <f t="shared" si="72"/>
        <v>1760000</v>
      </c>
      <c r="J465" s="12" t="s">
        <v>324</v>
      </c>
      <c r="K465" s="11"/>
      <c r="L465" s="4">
        <f t="shared" si="73"/>
        <v>1760000</v>
      </c>
      <c r="M465" s="4">
        <v>1760000</v>
      </c>
      <c r="N465" s="4"/>
      <c r="O465" s="4">
        <f t="shared" si="74"/>
        <v>0</v>
      </c>
      <c r="P465" s="4"/>
      <c r="Q465" s="4"/>
      <c r="R465" s="4">
        <f t="shared" si="75"/>
        <v>0</v>
      </c>
      <c r="S465" s="4"/>
      <c r="T465" s="4"/>
      <c r="U465" s="4">
        <f t="shared" si="76"/>
        <v>0</v>
      </c>
      <c r="V465" s="4"/>
      <c r="W465" s="4"/>
      <c r="X465" s="4">
        <f t="shared" si="77"/>
        <v>0</v>
      </c>
      <c r="Y465" s="4"/>
      <c r="Z465" s="4"/>
      <c r="AA465" s="4">
        <f>C465+I465-L465-O465-U465-X465</f>
        <v>0</v>
      </c>
      <c r="AB465" s="7">
        <v>45302</v>
      </c>
    </row>
    <row r="466" spans="1:28" ht="15.75" x14ac:dyDescent="0.25">
      <c r="A466" s="29">
        <v>45301</v>
      </c>
      <c r="B466" s="27" t="s">
        <v>396</v>
      </c>
      <c r="C466" s="27"/>
      <c r="D466" s="27" t="s">
        <v>52</v>
      </c>
      <c r="E466" s="27" t="s">
        <v>63</v>
      </c>
      <c r="F466" s="27">
        <v>12</v>
      </c>
      <c r="G466" s="25" t="s">
        <v>48</v>
      </c>
      <c r="H466" s="27">
        <v>480000</v>
      </c>
      <c r="I466" s="11">
        <f t="shared" si="72"/>
        <v>5760000</v>
      </c>
      <c r="J466" s="32" t="s">
        <v>312</v>
      </c>
      <c r="K466" s="11" t="s">
        <v>404</v>
      </c>
      <c r="L466" s="4">
        <f t="shared" si="73"/>
        <v>0</v>
      </c>
      <c r="M466" s="4"/>
      <c r="N466" s="4"/>
      <c r="O466" s="4">
        <f t="shared" si="74"/>
        <v>5760000</v>
      </c>
      <c r="P466" s="4">
        <v>5760000</v>
      </c>
      <c r="Q466" s="4"/>
      <c r="R466" s="4">
        <f t="shared" si="75"/>
        <v>0</v>
      </c>
      <c r="S466" s="4"/>
      <c r="T466" s="4"/>
      <c r="U466" s="4">
        <f t="shared" si="76"/>
        <v>0</v>
      </c>
      <c r="V466" s="4"/>
      <c r="W466" s="4"/>
      <c r="X466" s="4">
        <f t="shared" si="77"/>
        <v>0</v>
      </c>
      <c r="Y466" s="4"/>
      <c r="Z466" s="4"/>
      <c r="AA466" s="4">
        <f>C466+I466-L466-O466-U466-X466</f>
        <v>0</v>
      </c>
      <c r="AB466" s="7">
        <v>45301</v>
      </c>
    </row>
    <row r="467" spans="1:28" ht="15.75" x14ac:dyDescent="0.25">
      <c r="A467" s="29">
        <v>45301</v>
      </c>
      <c r="B467" s="25" t="s">
        <v>397</v>
      </c>
      <c r="C467" s="25"/>
      <c r="D467" s="27" t="s">
        <v>52</v>
      </c>
      <c r="E467" s="25" t="s">
        <v>120</v>
      </c>
      <c r="F467" s="25">
        <v>24.9</v>
      </c>
      <c r="G467" s="25" t="s">
        <v>39</v>
      </c>
      <c r="H467" s="25">
        <v>47000</v>
      </c>
      <c r="I467" s="11">
        <f t="shared" si="72"/>
        <v>1170300</v>
      </c>
      <c r="J467" s="31" t="s">
        <v>312</v>
      </c>
      <c r="K467" s="11" t="s">
        <v>402</v>
      </c>
      <c r="L467" s="4">
        <f t="shared" si="73"/>
        <v>0</v>
      </c>
      <c r="M467" s="4"/>
      <c r="N467" s="4"/>
      <c r="O467" s="4">
        <f t="shared" si="74"/>
        <v>1170300</v>
      </c>
      <c r="P467" s="4">
        <v>1170300</v>
      </c>
      <c r="Q467" s="4"/>
      <c r="R467" s="4">
        <f t="shared" si="75"/>
        <v>0</v>
      </c>
      <c r="S467" s="4"/>
      <c r="T467" s="4"/>
      <c r="U467" s="4">
        <f t="shared" si="76"/>
        <v>0</v>
      </c>
      <c r="V467" s="4"/>
      <c r="W467" s="4"/>
      <c r="X467" s="4">
        <f t="shared" si="77"/>
        <v>0</v>
      </c>
      <c r="Y467" s="4"/>
      <c r="Z467" s="4"/>
      <c r="AA467" s="4">
        <f>C467+I467-L467-O467-U467-X467</f>
        <v>0</v>
      </c>
      <c r="AB467" s="7">
        <v>45301</v>
      </c>
    </row>
    <row r="468" spans="1:28" ht="15.75" x14ac:dyDescent="0.25">
      <c r="A468" s="29">
        <v>45301</v>
      </c>
      <c r="B468" s="25" t="s">
        <v>346</v>
      </c>
      <c r="C468" s="27"/>
      <c r="D468" s="27" t="s">
        <v>52</v>
      </c>
      <c r="E468" s="27" t="s">
        <v>58</v>
      </c>
      <c r="F468" s="27">
        <v>400</v>
      </c>
      <c r="G468" s="25" t="s">
        <v>34</v>
      </c>
      <c r="H468" s="27">
        <v>2000</v>
      </c>
      <c r="I468" s="11">
        <f t="shared" si="72"/>
        <v>800000</v>
      </c>
      <c r="J468" s="32" t="s">
        <v>312</v>
      </c>
      <c r="K468" s="11" t="s">
        <v>404</v>
      </c>
      <c r="L468" s="4">
        <f t="shared" si="73"/>
        <v>0</v>
      </c>
      <c r="M468" s="4"/>
      <c r="N468" s="4"/>
      <c r="O468" s="4">
        <f t="shared" si="74"/>
        <v>800000</v>
      </c>
      <c r="P468" s="4">
        <v>800000</v>
      </c>
      <c r="Q468" s="4"/>
      <c r="R468" s="4">
        <f t="shared" si="75"/>
        <v>0</v>
      </c>
      <c r="S468" s="4"/>
      <c r="T468" s="4"/>
      <c r="U468" s="4">
        <f t="shared" si="76"/>
        <v>0</v>
      </c>
      <c r="V468" s="4"/>
      <c r="W468" s="4"/>
      <c r="X468" s="4">
        <f t="shared" si="77"/>
        <v>0</v>
      </c>
      <c r="Y468" s="4"/>
      <c r="Z468" s="4"/>
      <c r="AA468" s="4">
        <f>C468+I468-L468-O468-U468-X468</f>
        <v>0</v>
      </c>
      <c r="AB468" s="7">
        <v>45308</v>
      </c>
    </row>
    <row r="469" spans="1:28" ht="15.75" x14ac:dyDescent="0.25">
      <c r="A469" s="29">
        <v>45301</v>
      </c>
      <c r="B469" s="25" t="s">
        <v>226</v>
      </c>
      <c r="C469" s="25"/>
      <c r="D469" s="27" t="s">
        <v>52</v>
      </c>
      <c r="E469" s="25" t="s">
        <v>87</v>
      </c>
      <c r="F469" s="25">
        <v>500</v>
      </c>
      <c r="G469" s="25" t="s">
        <v>34</v>
      </c>
      <c r="H469" s="25">
        <v>1230</v>
      </c>
      <c r="I469" s="11">
        <f t="shared" si="72"/>
        <v>615000</v>
      </c>
      <c r="J469" s="32" t="s">
        <v>324</v>
      </c>
      <c r="K469" s="11"/>
      <c r="L469" s="4">
        <f t="shared" si="73"/>
        <v>0</v>
      </c>
      <c r="M469" s="4"/>
      <c r="N469" s="4"/>
      <c r="O469" s="4">
        <f t="shared" si="74"/>
        <v>0</v>
      </c>
      <c r="P469" s="4"/>
      <c r="Q469" s="4"/>
      <c r="R469" s="4">
        <f t="shared" si="75"/>
        <v>0</v>
      </c>
      <c r="S469" s="4"/>
      <c r="T469" s="4"/>
      <c r="U469" s="4">
        <f t="shared" si="76"/>
        <v>615000</v>
      </c>
      <c r="V469" s="4">
        <v>615000</v>
      </c>
      <c r="W469" s="4"/>
      <c r="X469" s="4">
        <f t="shared" si="77"/>
        <v>0</v>
      </c>
      <c r="Y469" s="4"/>
      <c r="Z469" s="4"/>
      <c r="AA469" s="4">
        <f>C469+I469-L469-O469-U469-X469</f>
        <v>0</v>
      </c>
      <c r="AB469" s="7">
        <v>45309</v>
      </c>
    </row>
    <row r="470" spans="1:28" ht="15.75" x14ac:dyDescent="0.25">
      <c r="A470" s="24">
        <v>45301</v>
      </c>
      <c r="B470" s="25" t="s">
        <v>162</v>
      </c>
      <c r="C470" s="25"/>
      <c r="D470" s="25" t="s">
        <v>46</v>
      </c>
      <c r="E470" s="25" t="s">
        <v>129</v>
      </c>
      <c r="F470" s="25">
        <v>24</v>
      </c>
      <c r="G470" s="25" t="s">
        <v>77</v>
      </c>
      <c r="H470" s="25">
        <v>60000</v>
      </c>
      <c r="I470" s="11">
        <f t="shared" si="72"/>
        <v>1440000</v>
      </c>
      <c r="J470" s="26" t="s">
        <v>28</v>
      </c>
      <c r="K470" s="11"/>
      <c r="L470" s="4">
        <f t="shared" si="73"/>
        <v>0</v>
      </c>
      <c r="M470" s="4"/>
      <c r="N470" s="4"/>
      <c r="O470" s="4">
        <f t="shared" si="74"/>
        <v>0</v>
      </c>
      <c r="P470" s="4"/>
      <c r="Q470" s="4"/>
      <c r="R470" s="4">
        <f t="shared" si="75"/>
        <v>0</v>
      </c>
      <c r="S470" s="4"/>
      <c r="T470" s="4"/>
      <c r="U470" s="4">
        <f t="shared" si="76"/>
        <v>0</v>
      </c>
      <c r="V470" s="4"/>
      <c r="W470" s="4"/>
      <c r="X470" s="4">
        <f t="shared" si="77"/>
        <v>0</v>
      </c>
      <c r="Y470" s="4"/>
      <c r="Z470" s="4"/>
      <c r="AA470" s="4">
        <f>C470+I470-L470-O470-U470-X470</f>
        <v>1440000</v>
      </c>
      <c r="AB470" s="7"/>
    </row>
    <row r="471" spans="1:28" ht="15.75" x14ac:dyDescent="0.25">
      <c r="A471" s="24">
        <v>45301</v>
      </c>
      <c r="B471" s="25" t="s">
        <v>398</v>
      </c>
      <c r="C471" s="25"/>
      <c r="D471" s="25" t="s">
        <v>94</v>
      </c>
      <c r="E471" s="25" t="s">
        <v>108</v>
      </c>
      <c r="F471" s="50">
        <v>600</v>
      </c>
      <c r="G471" s="25" t="s">
        <v>34</v>
      </c>
      <c r="H471" s="25">
        <v>2250</v>
      </c>
      <c r="I471" s="11">
        <f t="shared" si="72"/>
        <v>1350000</v>
      </c>
      <c r="J471" s="31" t="s">
        <v>324</v>
      </c>
      <c r="K471" s="11"/>
      <c r="L471" s="4">
        <f t="shared" si="73"/>
        <v>0</v>
      </c>
      <c r="M471" s="4"/>
      <c r="N471" s="4"/>
      <c r="O471" s="4">
        <f t="shared" si="74"/>
        <v>0</v>
      </c>
      <c r="P471" s="4"/>
      <c r="Q471" s="4"/>
      <c r="R471" s="4">
        <f t="shared" si="75"/>
        <v>0</v>
      </c>
      <c r="S471" s="4"/>
      <c r="T471" s="4"/>
      <c r="U471" s="4">
        <f t="shared" si="76"/>
        <v>1350000</v>
      </c>
      <c r="V471" s="4">
        <v>1350000</v>
      </c>
      <c r="W471" s="4"/>
      <c r="X471" s="4">
        <f t="shared" si="77"/>
        <v>0</v>
      </c>
      <c r="Y471" s="4"/>
      <c r="Z471" s="4"/>
      <c r="AA471" s="4">
        <f>C471+I471-L471-O471-U471-X471</f>
        <v>0</v>
      </c>
      <c r="AB471" s="7">
        <v>45301</v>
      </c>
    </row>
    <row r="472" spans="1:28" ht="16.5" thickBot="1" x14ac:dyDescent="0.3">
      <c r="A472" s="39">
        <v>45301</v>
      </c>
      <c r="B472" s="37" t="s">
        <v>399</v>
      </c>
      <c r="C472" s="37"/>
      <c r="D472" s="37" t="s">
        <v>52</v>
      </c>
      <c r="E472" s="37" t="s">
        <v>400</v>
      </c>
      <c r="F472" s="37">
        <v>2.5</v>
      </c>
      <c r="G472" s="37" t="s">
        <v>39</v>
      </c>
      <c r="H472" s="37">
        <v>92000</v>
      </c>
      <c r="I472" s="11">
        <f t="shared" si="72"/>
        <v>230000</v>
      </c>
      <c r="J472" s="17" t="s">
        <v>324</v>
      </c>
      <c r="K472" s="11"/>
      <c r="L472" s="4">
        <f t="shared" si="73"/>
        <v>230000</v>
      </c>
      <c r="M472" s="4">
        <v>230000</v>
      </c>
      <c r="N472" s="4"/>
      <c r="O472" s="4">
        <f t="shared" si="74"/>
        <v>0</v>
      </c>
      <c r="P472" s="4"/>
      <c r="Q472" s="4"/>
      <c r="R472" s="4">
        <f t="shared" si="75"/>
        <v>0</v>
      </c>
      <c r="S472" s="4"/>
      <c r="T472" s="4"/>
      <c r="U472" s="4">
        <f t="shared" si="76"/>
        <v>0</v>
      </c>
      <c r="V472" s="4"/>
      <c r="W472" s="4"/>
      <c r="X472" s="4">
        <f t="shared" si="77"/>
        <v>0</v>
      </c>
      <c r="Y472" s="4"/>
      <c r="Z472" s="4"/>
      <c r="AA472" s="4">
        <f>C472+I472-L472-O472-U472-X472</f>
        <v>0</v>
      </c>
      <c r="AB472" s="7">
        <v>45301</v>
      </c>
    </row>
    <row r="473" spans="1:28" ht="15.75" x14ac:dyDescent="0.25">
      <c r="A473" s="29">
        <v>45302</v>
      </c>
      <c r="B473" s="27" t="s">
        <v>96</v>
      </c>
      <c r="C473" s="27"/>
      <c r="D473" s="27" t="s">
        <v>46</v>
      </c>
      <c r="E473" s="27" t="s">
        <v>50</v>
      </c>
      <c r="F473" s="27">
        <v>1700</v>
      </c>
      <c r="G473" s="27" t="s">
        <v>34</v>
      </c>
      <c r="H473" s="27">
        <v>3885</v>
      </c>
      <c r="I473" s="11">
        <f t="shared" ref="I473:I518" si="78">F473*H473</f>
        <v>6604500</v>
      </c>
      <c r="J473" s="12" t="s">
        <v>312</v>
      </c>
      <c r="K473" s="11" t="s">
        <v>417</v>
      </c>
      <c r="L473" s="4">
        <f>M473+N473</f>
        <v>0</v>
      </c>
      <c r="M473" s="4"/>
      <c r="N473" s="4"/>
      <c r="O473" s="4">
        <f>P473+Q473</f>
        <v>6604500</v>
      </c>
      <c r="P473" s="97">
        <v>6604500</v>
      </c>
      <c r="Q473" s="4"/>
      <c r="R473" s="4">
        <f>S473+T473</f>
        <v>0</v>
      </c>
      <c r="S473" s="4"/>
      <c r="T473" s="4"/>
      <c r="U473" s="4">
        <f>V473+W473</f>
        <v>0</v>
      </c>
      <c r="V473" s="4"/>
      <c r="W473" s="4"/>
      <c r="X473" s="4">
        <f>Y473+Z473</f>
        <v>0</v>
      </c>
      <c r="Y473" s="4"/>
      <c r="Z473" s="4"/>
      <c r="AA473" s="4">
        <f>C473+I473-L473-O473-U473-X473</f>
        <v>0</v>
      </c>
      <c r="AB473" s="7">
        <v>45302</v>
      </c>
    </row>
    <row r="474" spans="1:28" ht="15.75" x14ac:dyDescent="0.25">
      <c r="A474" s="29">
        <v>45302</v>
      </c>
      <c r="B474" s="27" t="s">
        <v>96</v>
      </c>
      <c r="C474" s="27"/>
      <c r="D474" s="27" t="s">
        <v>46</v>
      </c>
      <c r="E474" s="27" t="s">
        <v>58</v>
      </c>
      <c r="F474" s="27">
        <v>400</v>
      </c>
      <c r="G474" s="27" t="s">
        <v>34</v>
      </c>
      <c r="H474" s="27">
        <v>2250</v>
      </c>
      <c r="I474" s="11">
        <f t="shared" si="78"/>
        <v>900000</v>
      </c>
      <c r="J474" s="12" t="s">
        <v>312</v>
      </c>
      <c r="K474" s="11" t="s">
        <v>417</v>
      </c>
      <c r="L474" s="4">
        <f t="shared" ref="L474:L518" si="79">M474+N474</f>
        <v>0</v>
      </c>
      <c r="M474" s="4"/>
      <c r="N474" s="4"/>
      <c r="O474" s="4">
        <f t="shared" ref="O474:O518" si="80">P474+Q474</f>
        <v>900000</v>
      </c>
      <c r="P474" s="97">
        <v>900000</v>
      </c>
      <c r="Q474" s="4"/>
      <c r="R474" s="4">
        <f t="shared" ref="R474:R518" si="81">S474+T474</f>
        <v>0</v>
      </c>
      <c r="S474" s="4"/>
      <c r="T474" s="4"/>
      <c r="U474" s="4">
        <f t="shared" ref="U474:U518" si="82">V474+W474</f>
        <v>0</v>
      </c>
      <c r="V474" s="4"/>
      <c r="W474" s="4"/>
      <c r="X474" s="4">
        <f t="shared" ref="X474:X518" si="83">Y474+Z474</f>
        <v>0</v>
      </c>
      <c r="Y474" s="4"/>
      <c r="Z474" s="4"/>
      <c r="AA474" s="4">
        <f>C474+I474-L474-O474-U474-X474</f>
        <v>0</v>
      </c>
      <c r="AB474" s="7">
        <v>45302</v>
      </c>
    </row>
    <row r="475" spans="1:28" ht="15.75" x14ac:dyDescent="0.25">
      <c r="A475" s="29">
        <v>45302</v>
      </c>
      <c r="B475" s="25" t="s">
        <v>205</v>
      </c>
      <c r="C475" s="25"/>
      <c r="D475" s="27" t="s">
        <v>46</v>
      </c>
      <c r="E475" s="25" t="s">
        <v>120</v>
      </c>
      <c r="F475" s="25">
        <v>24.2</v>
      </c>
      <c r="G475" s="25" t="s">
        <v>39</v>
      </c>
      <c r="H475" s="25">
        <v>49000</v>
      </c>
      <c r="I475" s="11">
        <f t="shared" si="78"/>
        <v>1185800</v>
      </c>
      <c r="J475" s="12" t="s">
        <v>312</v>
      </c>
      <c r="K475" s="11" t="s">
        <v>437</v>
      </c>
      <c r="L475" s="4">
        <f t="shared" si="79"/>
        <v>0</v>
      </c>
      <c r="M475" s="4"/>
      <c r="N475" s="4"/>
      <c r="O475" s="4">
        <f t="shared" si="80"/>
        <v>1185800</v>
      </c>
      <c r="P475" s="155">
        <v>1185800</v>
      </c>
      <c r="Q475" s="4"/>
      <c r="R475" s="4">
        <f t="shared" si="81"/>
        <v>0</v>
      </c>
      <c r="S475" s="4"/>
      <c r="T475" s="4"/>
      <c r="U475" s="4">
        <f t="shared" si="82"/>
        <v>0</v>
      </c>
      <c r="V475" s="4"/>
      <c r="W475" s="4"/>
      <c r="X475" s="4">
        <f t="shared" si="83"/>
        <v>0</v>
      </c>
      <c r="Y475" s="4"/>
      <c r="Z475" s="4"/>
      <c r="AA475" s="4">
        <f>C475+I475-L475-O475-U475-X475</f>
        <v>0</v>
      </c>
      <c r="AB475" s="7">
        <v>45317</v>
      </c>
    </row>
    <row r="476" spans="1:28" ht="15.75" x14ac:dyDescent="0.25">
      <c r="A476" s="29">
        <v>45302</v>
      </c>
      <c r="B476" s="25" t="s">
        <v>205</v>
      </c>
      <c r="C476" s="25"/>
      <c r="D476" s="27" t="s">
        <v>46</v>
      </c>
      <c r="E476" s="25" t="s">
        <v>81</v>
      </c>
      <c r="F476" s="25">
        <v>24.1</v>
      </c>
      <c r="G476" s="25" t="s">
        <v>39</v>
      </c>
      <c r="H476" s="25">
        <v>49000</v>
      </c>
      <c r="I476" s="11">
        <f t="shared" si="78"/>
        <v>1180900</v>
      </c>
      <c r="J476" s="6" t="s">
        <v>78</v>
      </c>
      <c r="K476" s="11" t="s">
        <v>437</v>
      </c>
      <c r="L476" s="4">
        <f t="shared" si="79"/>
        <v>0</v>
      </c>
      <c r="M476" s="4"/>
      <c r="N476" s="4"/>
      <c r="O476" s="4">
        <f t="shared" si="80"/>
        <v>1030000</v>
      </c>
      <c r="P476" s="155">
        <v>1030000</v>
      </c>
      <c r="Q476" s="4"/>
      <c r="R476" s="4">
        <f t="shared" si="81"/>
        <v>0</v>
      </c>
      <c r="S476" s="4"/>
      <c r="T476" s="4"/>
      <c r="U476" s="4">
        <f t="shared" si="82"/>
        <v>0</v>
      </c>
      <c r="V476" s="4"/>
      <c r="W476" s="4"/>
      <c r="X476" s="4">
        <f t="shared" si="83"/>
        <v>0</v>
      </c>
      <c r="Y476" s="4"/>
      <c r="Z476" s="4"/>
      <c r="AA476" s="4">
        <f>C476+I476-L476-O476-U476-X476</f>
        <v>150900</v>
      </c>
      <c r="AB476" s="7">
        <v>45317</v>
      </c>
    </row>
    <row r="477" spans="1:28" ht="15.75" x14ac:dyDescent="0.25">
      <c r="A477" s="29">
        <v>45302</v>
      </c>
      <c r="B477" s="25" t="s">
        <v>205</v>
      </c>
      <c r="C477" s="27"/>
      <c r="D477" s="27" t="s">
        <v>46</v>
      </c>
      <c r="E477" s="27" t="s">
        <v>82</v>
      </c>
      <c r="F477" s="27">
        <v>750</v>
      </c>
      <c r="G477" s="27" t="s">
        <v>34</v>
      </c>
      <c r="H477" s="27">
        <v>1940</v>
      </c>
      <c r="I477" s="11">
        <f t="shared" si="78"/>
        <v>1455000</v>
      </c>
      <c r="J477" s="12" t="s">
        <v>312</v>
      </c>
      <c r="K477" s="11" t="s">
        <v>437</v>
      </c>
      <c r="L477" s="4">
        <f t="shared" si="79"/>
        <v>0</v>
      </c>
      <c r="M477" s="4"/>
      <c r="N477" s="4"/>
      <c r="O477" s="4">
        <f t="shared" si="80"/>
        <v>1455000</v>
      </c>
      <c r="P477" s="155">
        <v>1455000</v>
      </c>
      <c r="Q477" s="4"/>
      <c r="R477" s="4">
        <f t="shared" si="81"/>
        <v>0</v>
      </c>
      <c r="S477" s="4"/>
      <c r="T477" s="4"/>
      <c r="U477" s="4">
        <f t="shared" si="82"/>
        <v>0</v>
      </c>
      <c r="V477" s="4"/>
      <c r="W477" s="4"/>
      <c r="X477" s="4">
        <f t="shared" si="83"/>
        <v>0</v>
      </c>
      <c r="Y477" s="4"/>
      <c r="Z477" s="4"/>
      <c r="AA477" s="4">
        <f>C477+I477-L477-O477-U477-X477</f>
        <v>0</v>
      </c>
      <c r="AB477" s="7">
        <v>45317</v>
      </c>
    </row>
    <row r="478" spans="1:28" ht="15.75" x14ac:dyDescent="0.25">
      <c r="A478" s="29">
        <v>45302</v>
      </c>
      <c r="B478" s="25" t="s">
        <v>205</v>
      </c>
      <c r="C478" s="25"/>
      <c r="D478" s="27" t="s">
        <v>46</v>
      </c>
      <c r="E478" s="27" t="s">
        <v>53</v>
      </c>
      <c r="F478" s="25">
        <v>1</v>
      </c>
      <c r="G478" s="27" t="s">
        <v>23</v>
      </c>
      <c r="H478" s="25">
        <v>450000</v>
      </c>
      <c r="I478" s="11">
        <f t="shared" si="78"/>
        <v>450000</v>
      </c>
      <c r="J478" s="12" t="s">
        <v>312</v>
      </c>
      <c r="K478" s="11" t="s">
        <v>437</v>
      </c>
      <c r="L478" s="4">
        <f t="shared" si="79"/>
        <v>0</v>
      </c>
      <c r="M478" s="4"/>
      <c r="N478" s="4"/>
      <c r="O478" s="4">
        <f t="shared" si="80"/>
        <v>450000</v>
      </c>
      <c r="P478" s="155">
        <v>450000</v>
      </c>
      <c r="Q478" s="4"/>
      <c r="R478" s="4">
        <f t="shared" si="81"/>
        <v>0</v>
      </c>
      <c r="S478" s="4"/>
      <c r="T478" s="4"/>
      <c r="U478" s="4">
        <f t="shared" si="82"/>
        <v>0</v>
      </c>
      <c r="V478" s="4"/>
      <c r="W478" s="4"/>
      <c r="X478" s="4">
        <f t="shared" si="83"/>
        <v>0</v>
      </c>
      <c r="Y478" s="4"/>
      <c r="Z478" s="4"/>
      <c r="AA478" s="4">
        <f>C478+I478-L478-O478-U478-X478</f>
        <v>0</v>
      </c>
      <c r="AB478" s="7">
        <v>45317</v>
      </c>
    </row>
    <row r="479" spans="1:28" ht="15.75" x14ac:dyDescent="0.25">
      <c r="A479" s="29">
        <v>45302</v>
      </c>
      <c r="B479" s="27" t="s">
        <v>231</v>
      </c>
      <c r="C479" s="25"/>
      <c r="D479" s="27" t="s">
        <v>46</v>
      </c>
      <c r="E479" s="27" t="s">
        <v>137</v>
      </c>
      <c r="F479" s="25">
        <v>58.6</v>
      </c>
      <c r="G479" s="27" t="s">
        <v>39</v>
      </c>
      <c r="H479" s="25">
        <v>49000</v>
      </c>
      <c r="I479" s="11">
        <f t="shared" si="78"/>
        <v>2871400</v>
      </c>
      <c r="J479" s="26" t="s">
        <v>28</v>
      </c>
      <c r="K479" s="11"/>
      <c r="L479" s="4">
        <f t="shared" si="79"/>
        <v>0</v>
      </c>
      <c r="M479" s="4"/>
      <c r="N479" s="4"/>
      <c r="O479" s="4">
        <f t="shared" si="80"/>
        <v>0</v>
      </c>
      <c r="P479" s="4"/>
      <c r="Q479" s="4"/>
      <c r="R479" s="4">
        <f t="shared" si="81"/>
        <v>0</v>
      </c>
      <c r="S479" s="4"/>
      <c r="T479" s="4"/>
      <c r="U479" s="4">
        <f t="shared" si="82"/>
        <v>0</v>
      </c>
      <c r="V479" s="4"/>
      <c r="W479" s="4"/>
      <c r="X479" s="4">
        <f t="shared" si="83"/>
        <v>0</v>
      </c>
      <c r="Y479" s="4"/>
      <c r="Z479" s="4"/>
      <c r="AA479" s="4">
        <f>C479+I479-L479-O479-U479-X479</f>
        <v>2871400</v>
      </c>
      <c r="AB479" s="7"/>
    </row>
    <row r="480" spans="1:28" ht="15.75" x14ac:dyDescent="0.25">
      <c r="A480" s="29">
        <v>45302</v>
      </c>
      <c r="B480" s="27" t="s">
        <v>231</v>
      </c>
      <c r="C480" s="25"/>
      <c r="D480" s="27" t="s">
        <v>46</v>
      </c>
      <c r="E480" s="25" t="s">
        <v>81</v>
      </c>
      <c r="F480" s="25">
        <v>44.2</v>
      </c>
      <c r="G480" s="27" t="s">
        <v>39</v>
      </c>
      <c r="H480" s="25">
        <v>49000</v>
      </c>
      <c r="I480" s="11">
        <f t="shared" si="78"/>
        <v>2165800</v>
      </c>
      <c r="J480" s="26" t="s">
        <v>28</v>
      </c>
      <c r="K480" s="11"/>
      <c r="L480" s="4">
        <f t="shared" si="79"/>
        <v>0</v>
      </c>
      <c r="M480" s="4"/>
      <c r="N480" s="4"/>
      <c r="O480" s="4">
        <f t="shared" si="80"/>
        <v>0</v>
      </c>
      <c r="P480" s="4"/>
      <c r="Q480" s="4"/>
      <c r="R480" s="4">
        <f t="shared" si="81"/>
        <v>0</v>
      </c>
      <c r="S480" s="4"/>
      <c r="T480" s="4"/>
      <c r="U480" s="4">
        <f t="shared" si="82"/>
        <v>0</v>
      </c>
      <c r="V480" s="4"/>
      <c r="W480" s="4"/>
      <c r="X480" s="4">
        <f t="shared" si="83"/>
        <v>0</v>
      </c>
      <c r="Y480" s="4"/>
      <c r="Z480" s="4"/>
      <c r="AA480" s="4">
        <f>C480+I480-L480-O480-U480-X480</f>
        <v>2165800</v>
      </c>
      <c r="AB480" s="7"/>
    </row>
    <row r="481" spans="1:28" ht="15.75" x14ac:dyDescent="0.25">
      <c r="A481" s="29">
        <v>45302</v>
      </c>
      <c r="B481" s="25" t="s">
        <v>405</v>
      </c>
      <c r="C481" s="25"/>
      <c r="D481" s="25" t="s">
        <v>52</v>
      </c>
      <c r="E481" s="25" t="s">
        <v>69</v>
      </c>
      <c r="F481" s="25">
        <v>50</v>
      </c>
      <c r="G481" s="27" t="s">
        <v>39</v>
      </c>
      <c r="H481" s="25">
        <v>180000</v>
      </c>
      <c r="I481" s="11">
        <f t="shared" si="78"/>
        <v>9000000</v>
      </c>
      <c r="J481" s="31" t="s">
        <v>324</v>
      </c>
      <c r="K481" s="11"/>
      <c r="L481" s="4">
        <f t="shared" si="79"/>
        <v>9000000</v>
      </c>
      <c r="M481" s="4">
        <v>9000000</v>
      </c>
      <c r="N481" s="4"/>
      <c r="O481" s="4">
        <f t="shared" si="80"/>
        <v>0</v>
      </c>
      <c r="P481" s="4"/>
      <c r="Q481" s="4"/>
      <c r="R481" s="4">
        <f t="shared" si="81"/>
        <v>0</v>
      </c>
      <c r="S481" s="4"/>
      <c r="T481" s="4"/>
      <c r="U481" s="4">
        <f t="shared" si="82"/>
        <v>0</v>
      </c>
      <c r="V481" s="4"/>
      <c r="W481" s="4"/>
      <c r="X481" s="4">
        <f t="shared" si="83"/>
        <v>0</v>
      </c>
      <c r="Y481" s="4"/>
      <c r="Z481" s="4"/>
      <c r="AA481" s="4">
        <f>C481+I481-L481-O481-U481-X481</f>
        <v>0</v>
      </c>
      <c r="AB481" s="7">
        <v>45302</v>
      </c>
    </row>
    <row r="482" spans="1:28" ht="15.75" x14ac:dyDescent="0.25">
      <c r="A482" s="29">
        <v>45302</v>
      </c>
      <c r="B482" s="25" t="s">
        <v>251</v>
      </c>
      <c r="C482" s="25"/>
      <c r="D482" s="25" t="s">
        <v>46</v>
      </c>
      <c r="E482" s="25" t="s">
        <v>406</v>
      </c>
      <c r="F482" s="25">
        <v>2000</v>
      </c>
      <c r="G482" s="27" t="s">
        <v>34</v>
      </c>
      <c r="H482" s="25">
        <v>1150</v>
      </c>
      <c r="I482" s="11">
        <f t="shared" si="78"/>
        <v>2300000</v>
      </c>
      <c r="J482" s="32" t="s">
        <v>312</v>
      </c>
      <c r="K482" s="11" t="s">
        <v>689</v>
      </c>
      <c r="L482" s="4">
        <f t="shared" si="79"/>
        <v>0</v>
      </c>
      <c r="M482" s="4"/>
      <c r="N482" s="4"/>
      <c r="O482" s="4">
        <f t="shared" si="80"/>
        <v>2300000</v>
      </c>
      <c r="P482" s="4">
        <v>2300000</v>
      </c>
      <c r="Q482" s="4"/>
      <c r="R482" s="4">
        <f t="shared" si="81"/>
        <v>0</v>
      </c>
      <c r="S482" s="4"/>
      <c r="T482" s="4"/>
      <c r="U482" s="4">
        <f t="shared" si="82"/>
        <v>0</v>
      </c>
      <c r="V482" s="4"/>
      <c r="W482" s="4"/>
      <c r="X482" s="4">
        <f t="shared" si="83"/>
        <v>0</v>
      </c>
      <c r="Y482" s="4"/>
      <c r="Z482" s="4"/>
      <c r="AA482" s="4">
        <f>C482+I482-L482-O482-U482-X482</f>
        <v>0</v>
      </c>
      <c r="AB482" s="7">
        <v>45316</v>
      </c>
    </row>
    <row r="483" spans="1:28" ht="15.75" x14ac:dyDescent="0.25">
      <c r="A483" s="29">
        <v>45302</v>
      </c>
      <c r="B483" s="25" t="s">
        <v>251</v>
      </c>
      <c r="C483" s="25"/>
      <c r="D483" s="25" t="s">
        <v>46</v>
      </c>
      <c r="E483" s="25" t="s">
        <v>95</v>
      </c>
      <c r="F483" s="25">
        <v>1000</v>
      </c>
      <c r="G483" s="27" t="s">
        <v>34</v>
      </c>
      <c r="H483" s="25">
        <v>1450</v>
      </c>
      <c r="I483" s="11">
        <f t="shared" si="78"/>
        <v>1450000</v>
      </c>
      <c r="J483" s="32" t="s">
        <v>312</v>
      </c>
      <c r="K483" s="11" t="s">
        <v>689</v>
      </c>
      <c r="L483" s="4">
        <f t="shared" si="79"/>
        <v>0</v>
      </c>
      <c r="M483" s="4"/>
      <c r="N483" s="4"/>
      <c r="O483" s="4">
        <f t="shared" si="80"/>
        <v>1450000</v>
      </c>
      <c r="P483" s="4">
        <v>1450000</v>
      </c>
      <c r="Q483" s="4"/>
      <c r="R483" s="4">
        <f t="shared" si="81"/>
        <v>0</v>
      </c>
      <c r="S483" s="4"/>
      <c r="T483" s="4"/>
      <c r="U483" s="4">
        <f t="shared" si="82"/>
        <v>0</v>
      </c>
      <c r="V483" s="4"/>
      <c r="W483" s="4"/>
      <c r="X483" s="4">
        <f t="shared" si="83"/>
        <v>0</v>
      </c>
      <c r="Y483" s="4"/>
      <c r="Z483" s="4"/>
      <c r="AA483" s="4">
        <f>C483+I483-L483-O483-U483-X483</f>
        <v>0</v>
      </c>
      <c r="AB483" s="7">
        <v>45316</v>
      </c>
    </row>
    <row r="484" spans="1:28" ht="15.75" x14ac:dyDescent="0.25">
      <c r="A484" s="29">
        <v>45302</v>
      </c>
      <c r="B484" s="25" t="s">
        <v>253</v>
      </c>
      <c r="C484" s="25"/>
      <c r="D484" s="25" t="s">
        <v>52</v>
      </c>
      <c r="E484" s="25" t="s">
        <v>374</v>
      </c>
      <c r="F484" s="25">
        <v>5</v>
      </c>
      <c r="G484" s="25" t="s">
        <v>27</v>
      </c>
      <c r="H484" s="25">
        <v>40000</v>
      </c>
      <c r="I484" s="11">
        <f t="shared" si="78"/>
        <v>200000</v>
      </c>
      <c r="J484" s="32" t="s">
        <v>312</v>
      </c>
      <c r="K484" s="11" t="s">
        <v>510</v>
      </c>
      <c r="L484" s="4">
        <f t="shared" si="79"/>
        <v>0</v>
      </c>
      <c r="M484" s="4"/>
      <c r="N484" s="4"/>
      <c r="O484" s="4">
        <f t="shared" si="80"/>
        <v>200000</v>
      </c>
      <c r="P484" s="4">
        <v>200000</v>
      </c>
      <c r="Q484" s="4"/>
      <c r="R484" s="4">
        <f t="shared" si="81"/>
        <v>0</v>
      </c>
      <c r="S484" s="4"/>
      <c r="T484" s="4"/>
      <c r="U484" s="4">
        <f t="shared" si="82"/>
        <v>0</v>
      </c>
      <c r="V484" s="4"/>
      <c r="W484" s="4"/>
      <c r="X484" s="4">
        <f t="shared" si="83"/>
        <v>0</v>
      </c>
      <c r="Y484" s="4"/>
      <c r="Z484" s="4"/>
      <c r="AA484" s="4">
        <f>C484+I484-L484-O484-U484-X484</f>
        <v>0</v>
      </c>
      <c r="AB484" s="7">
        <v>45320</v>
      </c>
    </row>
    <row r="485" spans="1:28" ht="15.75" x14ac:dyDescent="0.25">
      <c r="A485" s="29">
        <v>45302</v>
      </c>
      <c r="B485" s="25" t="s">
        <v>253</v>
      </c>
      <c r="C485" s="27"/>
      <c r="D485" s="25" t="s">
        <v>52</v>
      </c>
      <c r="E485" s="27" t="s">
        <v>127</v>
      </c>
      <c r="F485" s="27">
        <v>10</v>
      </c>
      <c r="G485" s="27" t="s">
        <v>39</v>
      </c>
      <c r="H485" s="27">
        <v>65000</v>
      </c>
      <c r="I485" s="11">
        <f t="shared" si="78"/>
        <v>650000</v>
      </c>
      <c r="J485" s="32" t="s">
        <v>312</v>
      </c>
      <c r="K485" s="11" t="s">
        <v>439</v>
      </c>
      <c r="L485" s="4">
        <f t="shared" si="79"/>
        <v>0</v>
      </c>
      <c r="M485" s="4"/>
      <c r="N485" s="4"/>
      <c r="O485" s="4">
        <f t="shared" si="80"/>
        <v>650000</v>
      </c>
      <c r="P485" s="4">
        <v>650000</v>
      </c>
      <c r="Q485" s="4"/>
      <c r="R485" s="4">
        <f t="shared" si="81"/>
        <v>0</v>
      </c>
      <c r="S485" s="4"/>
      <c r="T485" s="4"/>
      <c r="U485" s="4">
        <f t="shared" si="82"/>
        <v>0</v>
      </c>
      <c r="V485" s="4"/>
      <c r="W485" s="4"/>
      <c r="X485" s="4">
        <f t="shared" si="83"/>
        <v>0</v>
      </c>
      <c r="Y485" s="4"/>
      <c r="Z485" s="4"/>
      <c r="AA485" s="4">
        <f>C485+I485-L485-O485-U485-X485</f>
        <v>0</v>
      </c>
      <c r="AB485" s="7">
        <v>45320</v>
      </c>
    </row>
    <row r="486" spans="1:28" ht="15.75" x14ac:dyDescent="0.25">
      <c r="A486" s="29">
        <v>45302</v>
      </c>
      <c r="B486" s="25" t="s">
        <v>253</v>
      </c>
      <c r="C486" s="25"/>
      <c r="D486" s="25" t="s">
        <v>52</v>
      </c>
      <c r="E486" s="25" t="s">
        <v>150</v>
      </c>
      <c r="F486" s="25">
        <v>40</v>
      </c>
      <c r="G486" s="27" t="s">
        <v>77</v>
      </c>
      <c r="H486" s="25">
        <v>45000</v>
      </c>
      <c r="I486" s="11">
        <f t="shared" si="78"/>
        <v>1800000</v>
      </c>
      <c r="J486" s="32" t="s">
        <v>312</v>
      </c>
      <c r="K486" s="11" t="s">
        <v>510</v>
      </c>
      <c r="L486" s="4">
        <f t="shared" si="79"/>
        <v>0</v>
      </c>
      <c r="M486" s="4"/>
      <c r="N486" s="4"/>
      <c r="O486" s="4">
        <f t="shared" si="80"/>
        <v>1800000</v>
      </c>
      <c r="P486" s="4">
        <v>1800000</v>
      </c>
      <c r="Q486" s="4"/>
      <c r="R486" s="4">
        <f t="shared" si="81"/>
        <v>0</v>
      </c>
      <c r="S486" s="4"/>
      <c r="T486" s="4"/>
      <c r="U486" s="4">
        <f t="shared" si="82"/>
        <v>0</v>
      </c>
      <c r="V486" s="4"/>
      <c r="W486" s="4"/>
      <c r="X486" s="4">
        <f t="shared" si="83"/>
        <v>0</v>
      </c>
      <c r="Y486" s="4"/>
      <c r="Z486" s="4"/>
      <c r="AA486" s="4">
        <f>C486+I486-L486-O486-U486-X486</f>
        <v>0</v>
      </c>
      <c r="AB486" s="7">
        <v>45320</v>
      </c>
    </row>
    <row r="487" spans="1:28" ht="15.75" x14ac:dyDescent="0.25">
      <c r="A487" s="29">
        <v>45302</v>
      </c>
      <c r="B487" s="25" t="s">
        <v>253</v>
      </c>
      <c r="C487" s="25"/>
      <c r="D487" s="25" t="s">
        <v>52</v>
      </c>
      <c r="E487" s="25" t="s">
        <v>130</v>
      </c>
      <c r="F487" s="25">
        <v>20</v>
      </c>
      <c r="G487" s="27" t="s">
        <v>77</v>
      </c>
      <c r="H487" s="25">
        <v>45000</v>
      </c>
      <c r="I487" s="11">
        <f t="shared" si="78"/>
        <v>900000</v>
      </c>
      <c r="J487" s="32" t="s">
        <v>312</v>
      </c>
      <c r="K487" s="11" t="s">
        <v>510</v>
      </c>
      <c r="L487" s="4">
        <f t="shared" si="79"/>
        <v>0</v>
      </c>
      <c r="M487" s="4"/>
      <c r="N487" s="4"/>
      <c r="O487" s="4">
        <f t="shared" si="80"/>
        <v>900000</v>
      </c>
      <c r="P487" s="4">
        <v>900000</v>
      </c>
      <c r="Q487" s="4"/>
      <c r="R487" s="4">
        <f t="shared" si="81"/>
        <v>0</v>
      </c>
      <c r="S487" s="4"/>
      <c r="T487" s="4"/>
      <c r="U487" s="4">
        <f t="shared" si="82"/>
        <v>0</v>
      </c>
      <c r="V487" s="4"/>
      <c r="W487" s="4"/>
      <c r="X487" s="4">
        <f t="shared" si="83"/>
        <v>0</v>
      </c>
      <c r="Y487" s="4"/>
      <c r="Z487" s="4"/>
      <c r="AA487" s="4">
        <f>C487+I487-L487-O487-U487-X487</f>
        <v>0</v>
      </c>
      <c r="AB487" s="7">
        <v>45320</v>
      </c>
    </row>
    <row r="488" spans="1:28" ht="15.75" x14ac:dyDescent="0.25">
      <c r="A488" s="29">
        <v>45302</v>
      </c>
      <c r="B488" s="25" t="s">
        <v>407</v>
      </c>
      <c r="C488" s="25"/>
      <c r="D488" s="25" t="s">
        <v>46</v>
      </c>
      <c r="E488" s="25" t="s">
        <v>79</v>
      </c>
      <c r="F488" s="25">
        <v>40</v>
      </c>
      <c r="G488" s="27" t="s">
        <v>77</v>
      </c>
      <c r="H488" s="25">
        <v>40500</v>
      </c>
      <c r="I488" s="11">
        <f t="shared" si="78"/>
        <v>1620000</v>
      </c>
      <c r="J488" s="31" t="s">
        <v>312</v>
      </c>
      <c r="K488" s="11" t="s">
        <v>420</v>
      </c>
      <c r="L488" s="4">
        <f t="shared" si="79"/>
        <v>0</v>
      </c>
      <c r="M488" s="4"/>
      <c r="N488" s="4"/>
      <c r="O488" s="4">
        <f t="shared" si="80"/>
        <v>1620000</v>
      </c>
      <c r="P488" s="4">
        <v>1620000</v>
      </c>
      <c r="Q488" s="4"/>
      <c r="R488" s="4">
        <f t="shared" si="81"/>
        <v>0</v>
      </c>
      <c r="S488" s="4"/>
      <c r="T488" s="4"/>
      <c r="U488" s="4">
        <f t="shared" si="82"/>
        <v>0</v>
      </c>
      <c r="V488" s="4"/>
      <c r="W488" s="4"/>
      <c r="X488" s="4">
        <f t="shared" si="83"/>
        <v>0</v>
      </c>
      <c r="Y488" s="4"/>
      <c r="Z488" s="4"/>
      <c r="AA488" s="4">
        <f>C488+I488-L488-O488-U488-X488</f>
        <v>0</v>
      </c>
      <c r="AB488" s="7">
        <v>45302</v>
      </c>
    </row>
    <row r="489" spans="1:28" ht="15.75" x14ac:dyDescent="0.25">
      <c r="A489" s="29">
        <v>45302</v>
      </c>
      <c r="B489" s="25" t="s">
        <v>408</v>
      </c>
      <c r="C489" s="25"/>
      <c r="D489" s="25" t="s">
        <v>46</v>
      </c>
      <c r="E489" s="25" t="s">
        <v>115</v>
      </c>
      <c r="F489" s="25">
        <v>42.2</v>
      </c>
      <c r="G489" s="27" t="s">
        <v>39</v>
      </c>
      <c r="H489" s="25">
        <v>49000</v>
      </c>
      <c r="I489" s="11">
        <f t="shared" si="78"/>
        <v>2067800.0000000002</v>
      </c>
      <c r="J489" s="26" t="s">
        <v>28</v>
      </c>
      <c r="K489" s="11"/>
      <c r="L489" s="4">
        <f t="shared" si="79"/>
        <v>0</v>
      </c>
      <c r="M489" s="4"/>
      <c r="N489" s="4"/>
      <c r="O489" s="4">
        <f t="shared" si="80"/>
        <v>0</v>
      </c>
      <c r="P489" s="4"/>
      <c r="Q489" s="4"/>
      <c r="R489" s="4">
        <f t="shared" si="81"/>
        <v>0</v>
      </c>
      <c r="S489" s="4"/>
      <c r="T489" s="4"/>
      <c r="U489" s="4">
        <f t="shared" si="82"/>
        <v>0</v>
      </c>
      <c r="V489" s="4"/>
      <c r="W489" s="4"/>
      <c r="X489" s="4">
        <f t="shared" si="83"/>
        <v>0</v>
      </c>
      <c r="Y489" s="4"/>
      <c r="Z489" s="4"/>
      <c r="AA489" s="4">
        <f>C489+I489-L489-O489-U489-X489</f>
        <v>2067800.0000000002</v>
      </c>
      <c r="AB489" s="7"/>
    </row>
    <row r="490" spans="1:28" ht="15.75" x14ac:dyDescent="0.25">
      <c r="A490" s="29">
        <v>45302</v>
      </c>
      <c r="B490" s="25" t="s">
        <v>408</v>
      </c>
      <c r="C490" s="25"/>
      <c r="D490" s="25" t="s">
        <v>46</v>
      </c>
      <c r="E490" s="25" t="s">
        <v>299</v>
      </c>
      <c r="F490" s="41">
        <v>16.600000000000001</v>
      </c>
      <c r="G490" s="27" t="s">
        <v>39</v>
      </c>
      <c r="H490" s="25">
        <v>49000</v>
      </c>
      <c r="I490" s="11">
        <f t="shared" si="78"/>
        <v>813400.00000000012</v>
      </c>
      <c r="J490" s="26" t="s">
        <v>28</v>
      </c>
      <c r="K490" s="11"/>
      <c r="L490" s="4">
        <f t="shared" si="79"/>
        <v>0</v>
      </c>
      <c r="M490" s="4"/>
      <c r="N490" s="4"/>
      <c r="O490" s="4">
        <f t="shared" si="80"/>
        <v>0</v>
      </c>
      <c r="P490" s="4"/>
      <c r="Q490" s="4"/>
      <c r="R490" s="4">
        <f t="shared" si="81"/>
        <v>0</v>
      </c>
      <c r="S490" s="4"/>
      <c r="T490" s="4"/>
      <c r="U490" s="4">
        <f t="shared" si="82"/>
        <v>0</v>
      </c>
      <c r="V490" s="4"/>
      <c r="W490" s="4"/>
      <c r="X490" s="4">
        <f t="shared" si="83"/>
        <v>0</v>
      </c>
      <c r="Y490" s="4"/>
      <c r="Z490" s="4"/>
      <c r="AA490" s="4">
        <f>C490+I490-L490-O490-U490-X490</f>
        <v>813400.00000000012</v>
      </c>
      <c r="AB490" s="7"/>
    </row>
    <row r="491" spans="1:28" ht="15.75" x14ac:dyDescent="0.25">
      <c r="A491" s="29">
        <v>45302</v>
      </c>
      <c r="B491" s="25" t="s">
        <v>409</v>
      </c>
      <c r="C491" s="25"/>
      <c r="D491" s="25" t="s">
        <v>52</v>
      </c>
      <c r="E491" s="25" t="s">
        <v>64</v>
      </c>
      <c r="F491" s="25">
        <v>40</v>
      </c>
      <c r="G491" s="25" t="s">
        <v>39</v>
      </c>
      <c r="H491" s="25">
        <v>60000</v>
      </c>
      <c r="I491" s="11">
        <f t="shared" si="78"/>
        <v>2400000</v>
      </c>
      <c r="J491" s="31" t="s">
        <v>312</v>
      </c>
      <c r="K491" s="11" t="s">
        <v>432</v>
      </c>
      <c r="L491" s="4">
        <f t="shared" si="79"/>
        <v>0</v>
      </c>
      <c r="M491" s="4"/>
      <c r="N491" s="4"/>
      <c r="O491" s="4">
        <f t="shared" si="80"/>
        <v>2400000</v>
      </c>
      <c r="P491" s="4">
        <v>2400000</v>
      </c>
      <c r="Q491" s="4"/>
      <c r="R491" s="4">
        <f t="shared" si="81"/>
        <v>0</v>
      </c>
      <c r="S491" s="4"/>
      <c r="T491" s="4"/>
      <c r="U491" s="4">
        <f t="shared" si="82"/>
        <v>0</v>
      </c>
      <c r="V491" s="4"/>
      <c r="W491" s="4"/>
      <c r="X491" s="4">
        <f t="shared" si="83"/>
        <v>0</v>
      </c>
      <c r="Y491" s="4"/>
      <c r="Z491" s="4"/>
      <c r="AA491" s="4">
        <f>C491+I491-L491-O491-U491-X491</f>
        <v>0</v>
      </c>
      <c r="AB491" s="7">
        <v>45309</v>
      </c>
    </row>
    <row r="492" spans="1:28" ht="15.75" x14ac:dyDescent="0.25">
      <c r="A492" s="29">
        <v>45302</v>
      </c>
      <c r="B492" s="25" t="s">
        <v>409</v>
      </c>
      <c r="C492" s="27"/>
      <c r="D492" s="25" t="s">
        <v>52</v>
      </c>
      <c r="E492" s="25" t="s">
        <v>130</v>
      </c>
      <c r="F492" s="25">
        <v>20</v>
      </c>
      <c r="G492" s="25" t="s">
        <v>77</v>
      </c>
      <c r="H492" s="27">
        <v>45000</v>
      </c>
      <c r="I492" s="11">
        <f t="shared" si="78"/>
        <v>900000</v>
      </c>
      <c r="J492" s="31" t="s">
        <v>312</v>
      </c>
      <c r="K492" s="11" t="s">
        <v>432</v>
      </c>
      <c r="L492" s="4">
        <f t="shared" si="79"/>
        <v>0</v>
      </c>
      <c r="M492" s="4"/>
      <c r="N492" s="4"/>
      <c r="O492" s="4">
        <f t="shared" si="80"/>
        <v>900000</v>
      </c>
      <c r="P492" s="4">
        <v>900000</v>
      </c>
      <c r="Q492" s="4"/>
      <c r="R492" s="4">
        <f t="shared" si="81"/>
        <v>0</v>
      </c>
      <c r="S492" s="4"/>
      <c r="T492" s="4"/>
      <c r="U492" s="4">
        <f t="shared" si="82"/>
        <v>0</v>
      </c>
      <c r="V492" s="4"/>
      <c r="W492" s="4"/>
      <c r="X492" s="4">
        <f t="shared" si="83"/>
        <v>0</v>
      </c>
      <c r="Y492" s="4"/>
      <c r="Z492" s="4"/>
      <c r="AA492" s="4">
        <f>C492+I492-L492-O492-U492-X492</f>
        <v>0</v>
      </c>
      <c r="AB492" s="7">
        <v>45309</v>
      </c>
    </row>
    <row r="493" spans="1:28" ht="15.75" x14ac:dyDescent="0.25">
      <c r="A493" s="29">
        <v>45302</v>
      </c>
      <c r="B493" s="25" t="s">
        <v>410</v>
      </c>
      <c r="C493" s="25"/>
      <c r="D493" s="25" t="s">
        <v>94</v>
      </c>
      <c r="E493" s="25" t="s">
        <v>157</v>
      </c>
      <c r="F493" s="25">
        <v>2</v>
      </c>
      <c r="G493" s="25" t="s">
        <v>48</v>
      </c>
      <c r="H493" s="25">
        <v>320000</v>
      </c>
      <c r="I493" s="11">
        <f t="shared" si="78"/>
        <v>640000</v>
      </c>
      <c r="J493" s="38" t="s">
        <v>78</v>
      </c>
      <c r="K493" s="11" t="s">
        <v>429</v>
      </c>
      <c r="L493" s="4">
        <f t="shared" si="79"/>
        <v>0</v>
      </c>
      <c r="M493" s="4"/>
      <c r="N493" s="4"/>
      <c r="O493" s="4">
        <f t="shared" si="80"/>
        <v>500000</v>
      </c>
      <c r="P493" s="4">
        <v>500000</v>
      </c>
      <c r="Q493" s="4"/>
      <c r="R493" s="4">
        <f t="shared" si="81"/>
        <v>0</v>
      </c>
      <c r="S493" s="4"/>
      <c r="T493" s="4"/>
      <c r="U493" s="4">
        <f t="shared" si="82"/>
        <v>0</v>
      </c>
      <c r="V493" s="4"/>
      <c r="W493" s="4"/>
      <c r="X493" s="4">
        <f t="shared" si="83"/>
        <v>0</v>
      </c>
      <c r="Y493" s="4"/>
      <c r="Z493" s="4"/>
      <c r="AA493" s="4">
        <f>C493+I493-L493-O493-U493-X493</f>
        <v>140000</v>
      </c>
      <c r="AB493" s="7">
        <v>45301</v>
      </c>
    </row>
    <row r="494" spans="1:28" ht="15.75" x14ac:dyDescent="0.25">
      <c r="A494" s="29">
        <v>45302</v>
      </c>
      <c r="B494" s="25" t="s">
        <v>411</v>
      </c>
      <c r="C494" s="27"/>
      <c r="D494" s="25" t="s">
        <v>46</v>
      </c>
      <c r="E494" s="27" t="s">
        <v>298</v>
      </c>
      <c r="F494" s="27">
        <v>1100</v>
      </c>
      <c r="G494" s="25" t="s">
        <v>34</v>
      </c>
      <c r="H494" s="27">
        <v>4350</v>
      </c>
      <c r="I494" s="11">
        <f t="shared" si="78"/>
        <v>4785000</v>
      </c>
      <c r="J494" s="32" t="s">
        <v>324</v>
      </c>
      <c r="K494" s="11"/>
      <c r="L494" s="4">
        <f t="shared" si="79"/>
        <v>4785000</v>
      </c>
      <c r="M494" s="4">
        <v>4785000</v>
      </c>
      <c r="N494" s="4"/>
      <c r="O494" s="4">
        <f t="shared" si="80"/>
        <v>0</v>
      </c>
      <c r="P494" s="4"/>
      <c r="Q494" s="4"/>
      <c r="R494" s="4">
        <f t="shared" si="81"/>
        <v>0</v>
      </c>
      <c r="S494" s="4"/>
      <c r="T494" s="4"/>
      <c r="U494" s="4">
        <f t="shared" si="82"/>
        <v>0</v>
      </c>
      <c r="V494" s="4"/>
      <c r="W494" s="4"/>
      <c r="X494" s="4">
        <f t="shared" si="83"/>
        <v>0</v>
      </c>
      <c r="Y494" s="4"/>
      <c r="Z494" s="4"/>
      <c r="AA494" s="4">
        <f>C494+I494-L494-O494-U494-X494</f>
        <v>0</v>
      </c>
      <c r="AB494" s="7">
        <v>45302</v>
      </c>
    </row>
    <row r="495" spans="1:28" ht="15.75" x14ac:dyDescent="0.25">
      <c r="A495" s="29">
        <v>45302</v>
      </c>
      <c r="B495" s="27" t="s">
        <v>176</v>
      </c>
      <c r="C495" s="25"/>
      <c r="D495" s="27" t="s">
        <v>46</v>
      </c>
      <c r="E495" s="25" t="s">
        <v>302</v>
      </c>
      <c r="F495" s="25">
        <v>1</v>
      </c>
      <c r="G495" s="27" t="s">
        <v>303</v>
      </c>
      <c r="H495" s="25">
        <v>1200000</v>
      </c>
      <c r="I495" s="11">
        <f t="shared" si="78"/>
        <v>1200000</v>
      </c>
      <c r="J495" s="26" t="s">
        <v>28</v>
      </c>
      <c r="K495" s="4" t="s">
        <v>438</v>
      </c>
      <c r="L495" s="4">
        <f t="shared" si="79"/>
        <v>0</v>
      </c>
      <c r="M495" s="4"/>
      <c r="N495" s="4"/>
      <c r="O495" s="4">
        <f t="shared" si="80"/>
        <v>0</v>
      </c>
      <c r="P495" s="4"/>
      <c r="Q495" s="4"/>
      <c r="R495" s="4">
        <f t="shared" si="81"/>
        <v>0</v>
      </c>
      <c r="S495" s="4"/>
      <c r="T495" s="4"/>
      <c r="U495" s="4">
        <f t="shared" si="82"/>
        <v>0</v>
      </c>
      <c r="V495" s="4"/>
      <c r="W495" s="4"/>
      <c r="X495" s="4">
        <f t="shared" si="83"/>
        <v>0</v>
      </c>
      <c r="Y495" s="4"/>
      <c r="Z495" s="4"/>
      <c r="AA495" s="4">
        <f>C495+I495-L495-O495-U495-X495</f>
        <v>1200000</v>
      </c>
      <c r="AB495" s="7"/>
    </row>
    <row r="496" spans="1:28" ht="15.75" x14ac:dyDescent="0.25">
      <c r="A496" s="29">
        <v>45302</v>
      </c>
      <c r="B496" s="27" t="s">
        <v>376</v>
      </c>
      <c r="C496" s="25"/>
      <c r="D496" s="27" t="s">
        <v>46</v>
      </c>
      <c r="E496" s="25" t="s">
        <v>172</v>
      </c>
      <c r="F496" s="25">
        <v>4</v>
      </c>
      <c r="G496" s="27" t="s">
        <v>27</v>
      </c>
      <c r="H496" s="25">
        <v>25000</v>
      </c>
      <c r="I496" s="11">
        <f t="shared" si="78"/>
        <v>100000</v>
      </c>
      <c r="J496" s="31" t="s">
        <v>324</v>
      </c>
      <c r="K496" s="11"/>
      <c r="L496" s="4">
        <f t="shared" si="79"/>
        <v>100000</v>
      </c>
      <c r="M496" s="4">
        <v>100000</v>
      </c>
      <c r="N496" s="4"/>
      <c r="O496" s="4">
        <f t="shared" si="80"/>
        <v>0</v>
      </c>
      <c r="P496" s="4"/>
      <c r="Q496" s="4"/>
      <c r="R496" s="4">
        <f t="shared" si="81"/>
        <v>0</v>
      </c>
      <c r="S496" s="4"/>
      <c r="T496" s="4"/>
      <c r="U496" s="4">
        <f t="shared" si="82"/>
        <v>0</v>
      </c>
      <c r="V496" s="4"/>
      <c r="W496" s="4"/>
      <c r="X496" s="4">
        <f t="shared" si="83"/>
        <v>0</v>
      </c>
      <c r="Y496" s="4"/>
      <c r="Z496" s="4"/>
      <c r="AA496" s="4">
        <f>C496+I496-L496-O496-U496-X496</f>
        <v>0</v>
      </c>
      <c r="AB496" s="7">
        <v>45302</v>
      </c>
    </row>
    <row r="497" spans="1:28" ht="15.75" x14ac:dyDescent="0.25">
      <c r="A497" s="29">
        <v>45302</v>
      </c>
      <c r="B497" s="27" t="s">
        <v>412</v>
      </c>
      <c r="C497" s="25"/>
      <c r="D497" s="27" t="s">
        <v>46</v>
      </c>
      <c r="E497" s="25" t="s">
        <v>58</v>
      </c>
      <c r="F497" s="25">
        <v>20800</v>
      </c>
      <c r="G497" s="27" t="s">
        <v>34</v>
      </c>
      <c r="H497" s="25">
        <v>2000</v>
      </c>
      <c r="I497" s="11">
        <f t="shared" si="78"/>
        <v>41600000</v>
      </c>
      <c r="J497" s="31" t="s">
        <v>312</v>
      </c>
      <c r="K497" s="11" t="s">
        <v>483</v>
      </c>
      <c r="L497" s="4">
        <f t="shared" si="79"/>
        <v>0</v>
      </c>
      <c r="M497" s="4"/>
      <c r="N497" s="4"/>
      <c r="O497" s="4">
        <f t="shared" si="80"/>
        <v>41600000</v>
      </c>
      <c r="P497" s="4">
        <v>40000000</v>
      </c>
      <c r="Q497" s="4">
        <v>1600000</v>
      </c>
      <c r="R497" s="4">
        <f t="shared" si="81"/>
        <v>0</v>
      </c>
      <c r="S497" s="4"/>
      <c r="T497" s="4"/>
      <c r="U497" s="4">
        <f t="shared" si="82"/>
        <v>0</v>
      </c>
      <c r="V497" s="4"/>
      <c r="W497" s="4"/>
      <c r="X497" s="4">
        <f t="shared" si="83"/>
        <v>0</v>
      </c>
      <c r="Y497" s="4"/>
      <c r="Z497" s="4"/>
      <c r="AA497" s="4">
        <f>C497+I497-L497-O497-U497-X497</f>
        <v>0</v>
      </c>
      <c r="AB497" s="7">
        <v>45307</v>
      </c>
    </row>
    <row r="498" spans="1:28" ht="15.75" x14ac:dyDescent="0.25">
      <c r="A498" s="29">
        <v>45302</v>
      </c>
      <c r="B498" s="27" t="s">
        <v>412</v>
      </c>
      <c r="C498" s="25"/>
      <c r="D498" s="27" t="s">
        <v>46</v>
      </c>
      <c r="E498" s="25" t="s">
        <v>129</v>
      </c>
      <c r="F498" s="25">
        <v>24</v>
      </c>
      <c r="G498" s="27" t="s">
        <v>77</v>
      </c>
      <c r="H498" s="25">
        <v>60000</v>
      </c>
      <c r="I498" s="11">
        <f t="shared" si="78"/>
        <v>1440000</v>
      </c>
      <c r="J498" s="31" t="s">
        <v>312</v>
      </c>
      <c r="K498" s="11" t="s">
        <v>687</v>
      </c>
      <c r="L498" s="4">
        <f t="shared" si="79"/>
        <v>0</v>
      </c>
      <c r="M498" s="4"/>
      <c r="N498" s="4"/>
      <c r="O498" s="4">
        <f t="shared" si="80"/>
        <v>1440000</v>
      </c>
      <c r="P498" s="4"/>
      <c r="Q498" s="4">
        <v>1440000</v>
      </c>
      <c r="R498" s="4">
        <f t="shared" si="81"/>
        <v>0</v>
      </c>
      <c r="S498" s="4"/>
      <c r="T498" s="4"/>
      <c r="U498" s="4">
        <f t="shared" si="82"/>
        <v>0</v>
      </c>
      <c r="V498" s="4"/>
      <c r="W498" s="4"/>
      <c r="X498" s="4">
        <f t="shared" si="83"/>
        <v>0</v>
      </c>
      <c r="Y498" s="4"/>
      <c r="Z498" s="4"/>
      <c r="AA498" s="4">
        <f>C498+I498-L498-O498-U498-X498</f>
        <v>0</v>
      </c>
      <c r="AB498" s="7">
        <v>45316</v>
      </c>
    </row>
    <row r="499" spans="1:28" ht="15.75" x14ac:dyDescent="0.25">
      <c r="A499" s="29">
        <v>45302</v>
      </c>
      <c r="B499" s="27" t="s">
        <v>412</v>
      </c>
      <c r="C499" s="25"/>
      <c r="D499" s="27" t="s">
        <v>46</v>
      </c>
      <c r="E499" s="25" t="s">
        <v>91</v>
      </c>
      <c r="F499" s="25">
        <v>1</v>
      </c>
      <c r="G499" s="25" t="s">
        <v>303</v>
      </c>
      <c r="H499" s="25">
        <v>1200000</v>
      </c>
      <c r="I499" s="11">
        <f t="shared" si="78"/>
        <v>1200000</v>
      </c>
      <c r="J499" s="31" t="s">
        <v>312</v>
      </c>
      <c r="K499" s="11" t="s">
        <v>687</v>
      </c>
      <c r="L499" s="4">
        <f t="shared" si="79"/>
        <v>0</v>
      </c>
      <c r="M499" s="4"/>
      <c r="N499" s="4"/>
      <c r="O499" s="4">
        <f t="shared" si="80"/>
        <v>1200000</v>
      </c>
      <c r="P499" s="4"/>
      <c r="Q499" s="4">
        <v>1200000</v>
      </c>
      <c r="R499" s="4">
        <f t="shared" si="81"/>
        <v>0</v>
      </c>
      <c r="S499" s="4"/>
      <c r="T499" s="4"/>
      <c r="U499" s="4">
        <f t="shared" si="82"/>
        <v>0</v>
      </c>
      <c r="V499" s="4"/>
      <c r="W499" s="4"/>
      <c r="X499" s="4">
        <f t="shared" si="83"/>
        <v>0</v>
      </c>
      <c r="Y499" s="4"/>
      <c r="Z499" s="4"/>
      <c r="AA499" s="4">
        <f>C499+I499-L499-O499-U499-X499</f>
        <v>0</v>
      </c>
      <c r="AB499" s="7">
        <v>45316</v>
      </c>
    </row>
    <row r="500" spans="1:28" ht="15.75" x14ac:dyDescent="0.25">
      <c r="A500" s="29">
        <v>45302</v>
      </c>
      <c r="B500" s="25" t="s">
        <v>293</v>
      </c>
      <c r="C500" s="25"/>
      <c r="D500" s="25" t="s">
        <v>52</v>
      </c>
      <c r="E500" s="25" t="s">
        <v>133</v>
      </c>
      <c r="F500" s="25">
        <v>100</v>
      </c>
      <c r="G500" s="25" t="s">
        <v>34</v>
      </c>
      <c r="H500" s="25">
        <v>3497</v>
      </c>
      <c r="I500" s="11">
        <f t="shared" si="78"/>
        <v>349700</v>
      </c>
      <c r="J500" s="38" t="s">
        <v>24</v>
      </c>
      <c r="K500" s="11"/>
      <c r="L500" s="4">
        <f t="shared" si="79"/>
        <v>308000</v>
      </c>
      <c r="M500" s="4">
        <v>308000</v>
      </c>
      <c r="N500" s="4"/>
      <c r="O500" s="4">
        <f t="shared" si="80"/>
        <v>0</v>
      </c>
      <c r="P500" s="4"/>
      <c r="Q500" s="4"/>
      <c r="R500" s="4">
        <f t="shared" si="81"/>
        <v>0</v>
      </c>
      <c r="S500" s="4"/>
      <c r="T500" s="4"/>
      <c r="U500" s="4">
        <f t="shared" si="82"/>
        <v>0</v>
      </c>
      <c r="V500" s="4"/>
      <c r="W500" s="4"/>
      <c r="X500" s="4">
        <f t="shared" si="83"/>
        <v>0</v>
      </c>
      <c r="Y500" s="4"/>
      <c r="Z500" s="4"/>
      <c r="AA500" s="4">
        <f>C500+I500-L500-O500-U500-X500</f>
        <v>41700</v>
      </c>
      <c r="AB500" s="7">
        <v>45302</v>
      </c>
    </row>
    <row r="501" spans="1:28" ht="15.75" x14ac:dyDescent="0.25">
      <c r="A501" s="29">
        <v>45302</v>
      </c>
      <c r="B501" s="25" t="s">
        <v>413</v>
      </c>
      <c r="C501" s="27"/>
      <c r="D501" s="25" t="s">
        <v>94</v>
      </c>
      <c r="E501" s="27" t="s">
        <v>173</v>
      </c>
      <c r="F501" s="42">
        <v>100</v>
      </c>
      <c r="G501" s="25" t="s">
        <v>34</v>
      </c>
      <c r="H501" s="27">
        <v>4500</v>
      </c>
      <c r="I501" s="11">
        <f t="shared" si="78"/>
        <v>450000</v>
      </c>
      <c r="J501" s="32" t="s">
        <v>324</v>
      </c>
      <c r="K501" s="11"/>
      <c r="L501" s="4">
        <f t="shared" si="79"/>
        <v>450000</v>
      </c>
      <c r="M501" s="4">
        <v>450000</v>
      </c>
      <c r="N501" s="4"/>
      <c r="O501" s="4">
        <f t="shared" si="80"/>
        <v>0</v>
      </c>
      <c r="P501" s="4"/>
      <c r="Q501" s="4"/>
      <c r="R501" s="4">
        <f t="shared" si="81"/>
        <v>0</v>
      </c>
      <c r="S501" s="4"/>
      <c r="T501" s="4"/>
      <c r="U501" s="4">
        <f t="shared" si="82"/>
        <v>0</v>
      </c>
      <c r="V501" s="4"/>
      <c r="W501" s="4"/>
      <c r="X501" s="4">
        <f t="shared" si="83"/>
        <v>0</v>
      </c>
      <c r="Y501" s="4"/>
      <c r="Z501" s="4"/>
      <c r="AA501" s="4">
        <f>C501+I501-L501-O501-U501-X501</f>
        <v>0</v>
      </c>
      <c r="AB501" s="7">
        <v>45302</v>
      </c>
    </row>
    <row r="502" spans="1:28" ht="15.75" x14ac:dyDescent="0.25">
      <c r="A502" s="29">
        <v>45302</v>
      </c>
      <c r="B502" s="25" t="s">
        <v>371</v>
      </c>
      <c r="C502" s="27"/>
      <c r="D502" s="25" t="s">
        <v>46</v>
      </c>
      <c r="E502" s="27" t="s">
        <v>130</v>
      </c>
      <c r="F502" s="27">
        <v>20</v>
      </c>
      <c r="G502" s="25" t="s">
        <v>77</v>
      </c>
      <c r="H502" s="27">
        <v>45000</v>
      </c>
      <c r="I502" s="11">
        <f t="shared" si="78"/>
        <v>900000</v>
      </c>
      <c r="J502" s="32" t="s">
        <v>312</v>
      </c>
      <c r="K502" s="11" t="s">
        <v>401</v>
      </c>
      <c r="L502" s="4">
        <f t="shared" si="79"/>
        <v>0</v>
      </c>
      <c r="M502" s="4"/>
      <c r="N502" s="4"/>
      <c r="O502" s="4">
        <f t="shared" si="80"/>
        <v>900000</v>
      </c>
      <c r="P502" s="4">
        <v>900000</v>
      </c>
      <c r="Q502" s="4"/>
      <c r="R502" s="4">
        <f t="shared" si="81"/>
        <v>0</v>
      </c>
      <c r="S502" s="4"/>
      <c r="T502" s="4"/>
      <c r="U502" s="4">
        <f t="shared" si="82"/>
        <v>0</v>
      </c>
      <c r="V502" s="4"/>
      <c r="W502" s="4"/>
      <c r="X502" s="4">
        <f t="shared" si="83"/>
        <v>0</v>
      </c>
      <c r="Y502" s="4"/>
      <c r="Z502" s="4"/>
      <c r="AA502" s="4">
        <f>C502+I502-L502-O502-U502-X502</f>
        <v>0</v>
      </c>
      <c r="AB502" s="7">
        <v>45302</v>
      </c>
    </row>
    <row r="503" spans="1:28" ht="15.75" x14ac:dyDescent="0.25">
      <c r="A503" s="29">
        <v>45302</v>
      </c>
      <c r="B503" s="27" t="s">
        <v>134</v>
      </c>
      <c r="C503" s="27"/>
      <c r="D503" s="25" t="s">
        <v>46</v>
      </c>
      <c r="E503" s="27" t="s">
        <v>42</v>
      </c>
      <c r="F503" s="27">
        <v>500</v>
      </c>
      <c r="G503" s="25" t="s">
        <v>34</v>
      </c>
      <c r="H503" s="27">
        <v>4500</v>
      </c>
      <c r="I503" s="11">
        <f t="shared" si="78"/>
        <v>2250000</v>
      </c>
      <c r="J503" s="28" t="s">
        <v>28</v>
      </c>
      <c r="K503" s="4" t="s">
        <v>506</v>
      </c>
      <c r="L503" s="4">
        <f t="shared" si="79"/>
        <v>0</v>
      </c>
      <c r="M503" s="4"/>
      <c r="N503" s="4"/>
      <c r="O503" s="4">
        <f t="shared" si="80"/>
        <v>0</v>
      </c>
      <c r="P503" s="4"/>
      <c r="Q503" s="4"/>
      <c r="R503" s="4">
        <f t="shared" si="81"/>
        <v>0</v>
      </c>
      <c r="S503" s="4"/>
      <c r="T503" s="4"/>
      <c r="U503" s="4">
        <f t="shared" si="82"/>
        <v>0</v>
      </c>
      <c r="V503" s="4"/>
      <c r="W503" s="4"/>
      <c r="X503" s="4">
        <f t="shared" si="83"/>
        <v>0</v>
      </c>
      <c r="Y503" s="4"/>
      <c r="Z503" s="4"/>
      <c r="AA503" s="4">
        <f>C503+I503-L503-O503-U503-X503</f>
        <v>2250000</v>
      </c>
      <c r="AB503" s="7"/>
    </row>
    <row r="504" spans="1:28" ht="15.75" x14ac:dyDescent="0.25">
      <c r="A504" s="29">
        <v>45302</v>
      </c>
      <c r="B504" s="27" t="s">
        <v>134</v>
      </c>
      <c r="C504" s="27"/>
      <c r="D504" s="25" t="s">
        <v>46</v>
      </c>
      <c r="E504" s="27" t="s">
        <v>95</v>
      </c>
      <c r="F504" s="27">
        <v>1500</v>
      </c>
      <c r="G504" s="25" t="s">
        <v>34</v>
      </c>
      <c r="H504" s="27">
        <v>1480</v>
      </c>
      <c r="I504" s="11">
        <f t="shared" si="78"/>
        <v>2220000</v>
      </c>
      <c r="J504" s="28" t="s">
        <v>28</v>
      </c>
      <c r="K504" s="4" t="s">
        <v>506</v>
      </c>
      <c r="L504" s="4">
        <f t="shared" si="79"/>
        <v>0</v>
      </c>
      <c r="M504" s="4"/>
      <c r="N504" s="4"/>
      <c r="O504" s="4">
        <f t="shared" si="80"/>
        <v>0</v>
      </c>
      <c r="P504" s="4"/>
      <c r="Q504" s="4"/>
      <c r="R504" s="4">
        <f t="shared" si="81"/>
        <v>0</v>
      </c>
      <c r="S504" s="4"/>
      <c r="T504" s="4"/>
      <c r="U504" s="4">
        <f t="shared" si="82"/>
        <v>0</v>
      </c>
      <c r="V504" s="4"/>
      <c r="W504" s="4"/>
      <c r="X504" s="4">
        <f t="shared" si="83"/>
        <v>0</v>
      </c>
      <c r="Y504" s="4"/>
      <c r="Z504" s="4"/>
      <c r="AA504" s="4">
        <f>C504+I504-L504-O504-U504-X504</f>
        <v>2220000</v>
      </c>
      <c r="AB504" s="7"/>
    </row>
    <row r="505" spans="1:28" ht="15.75" x14ac:dyDescent="0.25">
      <c r="A505" s="29">
        <v>45302</v>
      </c>
      <c r="B505" s="27" t="s">
        <v>134</v>
      </c>
      <c r="C505" s="25"/>
      <c r="D505" s="25" t="s">
        <v>46</v>
      </c>
      <c r="E505" s="25" t="s">
        <v>135</v>
      </c>
      <c r="F505" s="25">
        <v>8</v>
      </c>
      <c r="G505" s="27" t="s">
        <v>48</v>
      </c>
      <c r="H505" s="25">
        <v>155000</v>
      </c>
      <c r="I505" s="11">
        <f t="shared" si="78"/>
        <v>1240000</v>
      </c>
      <c r="J505" s="26" t="s">
        <v>28</v>
      </c>
      <c r="K505" s="4" t="s">
        <v>506</v>
      </c>
      <c r="L505" s="4">
        <f t="shared" si="79"/>
        <v>0</v>
      </c>
      <c r="M505" s="4"/>
      <c r="N505" s="4"/>
      <c r="O505" s="4">
        <f t="shared" si="80"/>
        <v>0</v>
      </c>
      <c r="P505" s="4"/>
      <c r="Q505" s="4"/>
      <c r="R505" s="4">
        <f t="shared" si="81"/>
        <v>0</v>
      </c>
      <c r="S505" s="4"/>
      <c r="T505" s="4"/>
      <c r="U505" s="4">
        <f t="shared" si="82"/>
        <v>0</v>
      </c>
      <c r="V505" s="4"/>
      <c r="W505" s="4"/>
      <c r="X505" s="4">
        <f t="shared" si="83"/>
        <v>0</v>
      </c>
      <c r="Y505" s="4"/>
      <c r="Z505" s="4"/>
      <c r="AA505" s="4">
        <f>C505+I505-L505-O505-U505-X505</f>
        <v>1240000</v>
      </c>
      <c r="AB505" s="7"/>
    </row>
    <row r="506" spans="1:28" ht="15.75" x14ac:dyDescent="0.25">
      <c r="A506" s="29">
        <v>45302</v>
      </c>
      <c r="B506" s="27" t="s">
        <v>134</v>
      </c>
      <c r="C506" s="25"/>
      <c r="D506" s="25" t="s">
        <v>46</v>
      </c>
      <c r="E506" s="25" t="s">
        <v>47</v>
      </c>
      <c r="F506" s="25">
        <v>2</v>
      </c>
      <c r="G506" s="27" t="s">
        <v>48</v>
      </c>
      <c r="H506" s="25">
        <v>155000</v>
      </c>
      <c r="I506" s="11">
        <f t="shared" si="78"/>
        <v>310000</v>
      </c>
      <c r="J506" s="26" t="s">
        <v>28</v>
      </c>
      <c r="K506" s="4" t="s">
        <v>506</v>
      </c>
      <c r="L506" s="4">
        <f t="shared" si="79"/>
        <v>0</v>
      </c>
      <c r="M506" s="4"/>
      <c r="N506" s="4"/>
      <c r="O506" s="4">
        <f t="shared" si="80"/>
        <v>0</v>
      </c>
      <c r="P506" s="4"/>
      <c r="Q506" s="4"/>
      <c r="R506" s="4">
        <f t="shared" si="81"/>
        <v>0</v>
      </c>
      <c r="S506" s="4"/>
      <c r="T506" s="4"/>
      <c r="U506" s="4">
        <f t="shared" si="82"/>
        <v>0</v>
      </c>
      <c r="V506" s="4"/>
      <c r="W506" s="4"/>
      <c r="X506" s="4">
        <f t="shared" si="83"/>
        <v>0</v>
      </c>
      <c r="Y506" s="4"/>
      <c r="Z506" s="4"/>
      <c r="AA506" s="4">
        <f>C506+I506-L506-O506-U506-X506</f>
        <v>310000</v>
      </c>
      <c r="AB506" s="7"/>
    </row>
    <row r="507" spans="1:28" ht="15.75" x14ac:dyDescent="0.25">
      <c r="A507" s="29">
        <v>45302</v>
      </c>
      <c r="B507" s="27" t="s">
        <v>357</v>
      </c>
      <c r="C507" s="25"/>
      <c r="D507" s="25" t="s">
        <v>46</v>
      </c>
      <c r="E507" s="25" t="s">
        <v>358</v>
      </c>
      <c r="F507" s="25">
        <v>42.2</v>
      </c>
      <c r="G507" s="25" t="s">
        <v>39</v>
      </c>
      <c r="H507" s="25">
        <v>47000</v>
      </c>
      <c r="I507" s="11">
        <v>1983400</v>
      </c>
      <c r="J507" s="31" t="s">
        <v>312</v>
      </c>
      <c r="K507" s="11" t="s">
        <v>436</v>
      </c>
      <c r="L507" s="4">
        <f t="shared" si="79"/>
        <v>0</v>
      </c>
      <c r="M507" s="4"/>
      <c r="N507" s="4"/>
      <c r="O507" s="4">
        <f t="shared" si="80"/>
        <v>1983400</v>
      </c>
      <c r="P507" s="4">
        <v>1983400</v>
      </c>
      <c r="Q507" s="4"/>
      <c r="R507" s="4">
        <f t="shared" si="81"/>
        <v>0</v>
      </c>
      <c r="S507" s="4"/>
      <c r="T507" s="4"/>
      <c r="U507" s="4">
        <f t="shared" si="82"/>
        <v>0</v>
      </c>
      <c r="V507" s="4"/>
      <c r="W507" s="4"/>
      <c r="X507" s="4">
        <f t="shared" si="83"/>
        <v>0</v>
      </c>
      <c r="Y507" s="4"/>
      <c r="Z507" s="4"/>
      <c r="AA507" s="4">
        <f>C507+I507-L507-O507-U507-X507</f>
        <v>0</v>
      </c>
      <c r="AB507" s="7">
        <v>45306</v>
      </c>
    </row>
    <row r="508" spans="1:28" ht="15.75" x14ac:dyDescent="0.25">
      <c r="A508" s="29">
        <v>45302</v>
      </c>
      <c r="B508" s="27" t="s">
        <v>357</v>
      </c>
      <c r="C508" s="25"/>
      <c r="D508" s="25" t="s">
        <v>46</v>
      </c>
      <c r="E508" s="25" t="s">
        <v>172</v>
      </c>
      <c r="F508" s="25">
        <v>10</v>
      </c>
      <c r="G508" s="25" t="s">
        <v>27</v>
      </c>
      <c r="H508" s="25">
        <v>25000</v>
      </c>
      <c r="I508" s="11">
        <f t="shared" si="78"/>
        <v>250000</v>
      </c>
      <c r="J508" s="31" t="s">
        <v>312</v>
      </c>
      <c r="K508" s="11" t="s">
        <v>436</v>
      </c>
      <c r="L508" s="4">
        <f t="shared" si="79"/>
        <v>0</v>
      </c>
      <c r="M508" s="4"/>
      <c r="N508" s="4"/>
      <c r="O508" s="4">
        <f t="shared" si="80"/>
        <v>250000</v>
      </c>
      <c r="P508" s="4">
        <v>250000</v>
      </c>
      <c r="Q508" s="4"/>
      <c r="R508" s="4">
        <f t="shared" si="81"/>
        <v>0</v>
      </c>
      <c r="S508" s="4"/>
      <c r="T508" s="4"/>
      <c r="U508" s="4">
        <f t="shared" si="82"/>
        <v>0</v>
      </c>
      <c r="V508" s="4"/>
      <c r="W508" s="4"/>
      <c r="X508" s="4">
        <f t="shared" si="83"/>
        <v>0</v>
      </c>
      <c r="Y508" s="4"/>
      <c r="Z508" s="4"/>
      <c r="AA508" s="4">
        <f>C508+I508-L508-O508-U508-X508</f>
        <v>0</v>
      </c>
      <c r="AB508" s="7">
        <v>45306</v>
      </c>
    </row>
    <row r="509" spans="1:28" ht="15.75" x14ac:dyDescent="0.25">
      <c r="A509" s="29">
        <v>45302</v>
      </c>
      <c r="B509" s="25" t="s">
        <v>413</v>
      </c>
      <c r="C509" s="25"/>
      <c r="D509" s="25" t="s">
        <v>94</v>
      </c>
      <c r="E509" s="25" t="s">
        <v>95</v>
      </c>
      <c r="F509" s="25">
        <v>4500</v>
      </c>
      <c r="G509" s="25" t="s">
        <v>34</v>
      </c>
      <c r="H509" s="25">
        <v>1450</v>
      </c>
      <c r="I509" s="11">
        <f t="shared" si="78"/>
        <v>6525000</v>
      </c>
      <c r="J509" s="32" t="s">
        <v>324</v>
      </c>
      <c r="K509" s="11"/>
      <c r="L509" s="4">
        <f t="shared" si="79"/>
        <v>6525000</v>
      </c>
      <c r="M509" s="4">
        <v>6525000</v>
      </c>
      <c r="N509" s="4"/>
      <c r="O509" s="4">
        <f t="shared" si="80"/>
        <v>0</v>
      </c>
      <c r="P509" s="4"/>
      <c r="Q509" s="4"/>
      <c r="R509" s="4">
        <f t="shared" si="81"/>
        <v>0</v>
      </c>
      <c r="S509" s="4"/>
      <c r="T509" s="4"/>
      <c r="U509" s="4">
        <f t="shared" si="82"/>
        <v>0</v>
      </c>
      <c r="V509" s="4"/>
      <c r="W509" s="4"/>
      <c r="X509" s="4">
        <f t="shared" si="83"/>
        <v>0</v>
      </c>
      <c r="Y509" s="4"/>
      <c r="Z509" s="4"/>
      <c r="AA509" s="4">
        <f>C509+I509-L509-O509-U509-X509</f>
        <v>0</v>
      </c>
      <c r="AB509" s="7">
        <v>45302</v>
      </c>
    </row>
    <row r="510" spans="1:28" ht="15.75" x14ac:dyDescent="0.25">
      <c r="A510" s="29">
        <v>45302</v>
      </c>
      <c r="B510" s="27" t="s">
        <v>414</v>
      </c>
      <c r="C510" s="27"/>
      <c r="D510" s="27" t="s">
        <v>46</v>
      </c>
      <c r="E510" s="27" t="s">
        <v>157</v>
      </c>
      <c r="F510" s="27">
        <v>2</v>
      </c>
      <c r="G510" s="43" t="s">
        <v>48</v>
      </c>
      <c r="H510" s="27">
        <v>320000</v>
      </c>
      <c r="I510" s="11">
        <f t="shared" si="78"/>
        <v>640000</v>
      </c>
      <c r="J510" s="31" t="s">
        <v>312</v>
      </c>
      <c r="K510" s="11" t="s">
        <v>433</v>
      </c>
      <c r="L510" s="4">
        <f t="shared" si="79"/>
        <v>0</v>
      </c>
      <c r="M510" s="4"/>
      <c r="N510" s="4"/>
      <c r="O510" s="4">
        <f t="shared" si="80"/>
        <v>640000</v>
      </c>
      <c r="P510" s="4">
        <v>640000</v>
      </c>
      <c r="Q510" s="4"/>
      <c r="R510" s="4">
        <f t="shared" si="81"/>
        <v>0</v>
      </c>
      <c r="S510" s="4"/>
      <c r="T510" s="4"/>
      <c r="U510" s="4">
        <f t="shared" si="82"/>
        <v>0</v>
      </c>
      <c r="V510" s="4"/>
      <c r="W510" s="4"/>
      <c r="X510" s="4">
        <f t="shared" si="83"/>
        <v>0</v>
      </c>
      <c r="Y510" s="4"/>
      <c r="Z510" s="4"/>
      <c r="AA510" s="4">
        <f>C510+I510-L510-O510-U510-X510</f>
        <v>0</v>
      </c>
      <c r="AB510" s="7">
        <v>45303</v>
      </c>
    </row>
    <row r="511" spans="1:28" ht="15.75" x14ac:dyDescent="0.25">
      <c r="A511" s="29">
        <v>45302</v>
      </c>
      <c r="B511" s="27" t="s">
        <v>414</v>
      </c>
      <c r="C511" s="27"/>
      <c r="D511" s="27" t="s">
        <v>46</v>
      </c>
      <c r="E511" s="27" t="s">
        <v>53</v>
      </c>
      <c r="F511" s="27">
        <v>2</v>
      </c>
      <c r="G511" s="44" t="s">
        <v>23</v>
      </c>
      <c r="H511" s="27">
        <v>450000</v>
      </c>
      <c r="I511" s="11">
        <f t="shared" si="78"/>
        <v>900000</v>
      </c>
      <c r="J511" s="31" t="s">
        <v>312</v>
      </c>
      <c r="K511" s="11" t="s">
        <v>433</v>
      </c>
      <c r="L511" s="4">
        <f t="shared" si="79"/>
        <v>0</v>
      </c>
      <c r="M511" s="4"/>
      <c r="N511" s="4"/>
      <c r="O511" s="4">
        <f t="shared" si="80"/>
        <v>900000</v>
      </c>
      <c r="P511" s="4">
        <v>900000</v>
      </c>
      <c r="Q511" s="4"/>
      <c r="R511" s="4">
        <f t="shared" si="81"/>
        <v>0</v>
      </c>
      <c r="S511" s="4"/>
      <c r="T511" s="4"/>
      <c r="U511" s="4">
        <f t="shared" si="82"/>
        <v>0</v>
      </c>
      <c r="V511" s="4"/>
      <c r="W511" s="4"/>
      <c r="X511" s="4">
        <f t="shared" si="83"/>
        <v>0</v>
      </c>
      <c r="Y511" s="4"/>
      <c r="Z511" s="4"/>
      <c r="AA511" s="4">
        <f>C511+I511-L511-O511-U511-X511</f>
        <v>0</v>
      </c>
      <c r="AB511" s="7">
        <v>45303</v>
      </c>
    </row>
    <row r="512" spans="1:28" ht="15.75" x14ac:dyDescent="0.25">
      <c r="A512" s="29">
        <v>45302</v>
      </c>
      <c r="B512" s="27" t="s">
        <v>414</v>
      </c>
      <c r="C512" s="25"/>
      <c r="D512" s="27" t="s">
        <v>46</v>
      </c>
      <c r="E512" s="25" t="s">
        <v>148</v>
      </c>
      <c r="F512" s="25">
        <v>2</v>
      </c>
      <c r="G512" s="44" t="s">
        <v>23</v>
      </c>
      <c r="H512" s="25">
        <v>450000</v>
      </c>
      <c r="I512" s="11">
        <f t="shared" si="78"/>
        <v>900000</v>
      </c>
      <c r="J512" s="31" t="s">
        <v>312</v>
      </c>
      <c r="K512" s="11" t="s">
        <v>433</v>
      </c>
      <c r="L512" s="4">
        <f t="shared" si="79"/>
        <v>0</v>
      </c>
      <c r="M512" s="4"/>
      <c r="N512" s="4"/>
      <c r="O512" s="4">
        <f t="shared" si="80"/>
        <v>900000</v>
      </c>
      <c r="P512" s="4">
        <v>900000</v>
      </c>
      <c r="Q512" s="4"/>
      <c r="R512" s="4">
        <f t="shared" si="81"/>
        <v>0</v>
      </c>
      <c r="S512" s="4"/>
      <c r="T512" s="4"/>
      <c r="U512" s="4">
        <f t="shared" si="82"/>
        <v>0</v>
      </c>
      <c r="V512" s="4"/>
      <c r="W512" s="4"/>
      <c r="X512" s="4">
        <f t="shared" si="83"/>
        <v>0</v>
      </c>
      <c r="Y512" s="4"/>
      <c r="Z512" s="4"/>
      <c r="AA512" s="4">
        <f>C512+I512-L512-O512-U512-X512</f>
        <v>0</v>
      </c>
      <c r="AB512" s="7">
        <v>45303</v>
      </c>
    </row>
    <row r="513" spans="1:28" ht="15.75" x14ac:dyDescent="0.25">
      <c r="A513" s="29">
        <v>45302</v>
      </c>
      <c r="B513" s="27" t="s">
        <v>414</v>
      </c>
      <c r="C513" s="25"/>
      <c r="D513" s="27" t="s">
        <v>46</v>
      </c>
      <c r="E513" s="25" t="s">
        <v>81</v>
      </c>
      <c r="F513" s="25">
        <v>23.1</v>
      </c>
      <c r="G513" s="44" t="s">
        <v>39</v>
      </c>
      <c r="H513" s="25">
        <v>49000</v>
      </c>
      <c r="I513" s="11">
        <f t="shared" si="78"/>
        <v>1131900</v>
      </c>
      <c r="J513" s="31" t="s">
        <v>312</v>
      </c>
      <c r="K513" s="11" t="s">
        <v>434</v>
      </c>
      <c r="L513" s="4">
        <f t="shared" si="79"/>
        <v>0</v>
      </c>
      <c r="M513" s="4"/>
      <c r="N513" s="4"/>
      <c r="O513" s="4">
        <f t="shared" si="80"/>
        <v>1131900</v>
      </c>
      <c r="P513" s="4">
        <v>1131900</v>
      </c>
      <c r="Q513" s="4"/>
      <c r="R513" s="4">
        <f t="shared" si="81"/>
        <v>0</v>
      </c>
      <c r="S513" s="4"/>
      <c r="T513" s="4"/>
      <c r="U513" s="4">
        <f t="shared" si="82"/>
        <v>0</v>
      </c>
      <c r="V513" s="4"/>
      <c r="W513" s="4"/>
      <c r="X513" s="4">
        <f t="shared" si="83"/>
        <v>0</v>
      </c>
      <c r="Y513" s="4"/>
      <c r="Z513" s="4"/>
      <c r="AA513" s="4">
        <f>C513+I513-L513-O513-U513-X513</f>
        <v>0</v>
      </c>
      <c r="AB513" s="7">
        <v>45303</v>
      </c>
    </row>
    <row r="514" spans="1:28" ht="15.75" x14ac:dyDescent="0.25">
      <c r="A514" s="29">
        <v>45302</v>
      </c>
      <c r="B514" s="25" t="s">
        <v>203</v>
      </c>
      <c r="C514" s="25"/>
      <c r="D514" s="25" t="s">
        <v>94</v>
      </c>
      <c r="E514" s="25" t="s">
        <v>58</v>
      </c>
      <c r="F514" s="25">
        <v>2000</v>
      </c>
      <c r="G514" s="44" t="s">
        <v>34</v>
      </c>
      <c r="H514" s="25">
        <v>2000</v>
      </c>
      <c r="I514" s="11">
        <f t="shared" si="78"/>
        <v>4000000</v>
      </c>
      <c r="J514" s="26" t="s">
        <v>28</v>
      </c>
      <c r="K514" s="11"/>
      <c r="L514" s="4">
        <f t="shared" si="79"/>
        <v>0</v>
      </c>
      <c r="M514" s="4"/>
      <c r="N514" s="4"/>
      <c r="O514" s="4">
        <f t="shared" si="80"/>
        <v>0</v>
      </c>
      <c r="P514" s="4"/>
      <c r="Q514" s="4"/>
      <c r="R514" s="4">
        <f t="shared" si="81"/>
        <v>0</v>
      </c>
      <c r="S514" s="4"/>
      <c r="T514" s="4"/>
      <c r="U514" s="4">
        <f t="shared" si="82"/>
        <v>0</v>
      </c>
      <c r="V514" s="4"/>
      <c r="W514" s="4"/>
      <c r="X514" s="4">
        <f t="shared" si="83"/>
        <v>0</v>
      </c>
      <c r="Y514" s="4"/>
      <c r="Z514" s="4"/>
      <c r="AA514" s="4">
        <f>C514+I514-L514-O514-U514-X514</f>
        <v>4000000</v>
      </c>
      <c r="AB514" s="7"/>
    </row>
    <row r="515" spans="1:28" ht="15.75" x14ac:dyDescent="0.25">
      <c r="A515" s="24">
        <v>45302</v>
      </c>
      <c r="B515" s="25" t="s">
        <v>414</v>
      </c>
      <c r="C515" s="25"/>
      <c r="D515" s="25" t="s">
        <v>46</v>
      </c>
      <c r="E515" s="25" t="s">
        <v>306</v>
      </c>
      <c r="F515" s="25">
        <v>1</v>
      </c>
      <c r="G515" s="44" t="s">
        <v>39</v>
      </c>
      <c r="H515" s="25">
        <v>140000</v>
      </c>
      <c r="I515" s="11">
        <f t="shared" si="78"/>
        <v>140000</v>
      </c>
      <c r="J515" s="31" t="s">
        <v>312</v>
      </c>
      <c r="K515" s="11" t="s">
        <v>434</v>
      </c>
      <c r="L515" s="4">
        <f t="shared" si="79"/>
        <v>0</v>
      </c>
      <c r="M515" s="4"/>
      <c r="N515" s="4"/>
      <c r="O515" s="4">
        <f t="shared" si="80"/>
        <v>140000</v>
      </c>
      <c r="P515" s="4">
        <v>140000</v>
      </c>
      <c r="Q515" s="4"/>
      <c r="R515" s="4">
        <f t="shared" si="81"/>
        <v>0</v>
      </c>
      <c r="S515" s="4"/>
      <c r="T515" s="4"/>
      <c r="U515" s="4">
        <f t="shared" si="82"/>
        <v>0</v>
      </c>
      <c r="V515" s="4"/>
      <c r="W515" s="4"/>
      <c r="X515" s="4">
        <f t="shared" si="83"/>
        <v>0</v>
      </c>
      <c r="Y515" s="4"/>
      <c r="Z515" s="4"/>
      <c r="AA515" s="4">
        <f>C515+I515-L515-O515-U515-X515</f>
        <v>0</v>
      </c>
      <c r="AB515" s="7">
        <v>45303</v>
      </c>
    </row>
    <row r="516" spans="1:28" ht="15.75" x14ac:dyDescent="0.25">
      <c r="A516" s="29">
        <v>45302</v>
      </c>
      <c r="B516" s="25" t="s">
        <v>414</v>
      </c>
      <c r="C516" s="27"/>
      <c r="D516" s="25" t="s">
        <v>46</v>
      </c>
      <c r="E516" s="27" t="s">
        <v>328</v>
      </c>
      <c r="F516" s="27">
        <v>3</v>
      </c>
      <c r="G516" s="43" t="s">
        <v>39</v>
      </c>
      <c r="H516" s="27">
        <v>135000</v>
      </c>
      <c r="I516" s="11">
        <f t="shared" si="78"/>
        <v>405000</v>
      </c>
      <c r="J516" s="31" t="s">
        <v>312</v>
      </c>
      <c r="K516" s="11" t="s">
        <v>434</v>
      </c>
      <c r="L516" s="4">
        <f t="shared" si="79"/>
        <v>0</v>
      </c>
      <c r="M516" s="4"/>
      <c r="N516" s="4"/>
      <c r="O516" s="4">
        <f t="shared" si="80"/>
        <v>405000</v>
      </c>
      <c r="P516" s="4">
        <v>405000</v>
      </c>
      <c r="Q516" s="4"/>
      <c r="R516" s="4">
        <f t="shared" si="81"/>
        <v>0</v>
      </c>
      <c r="S516" s="4"/>
      <c r="T516" s="4"/>
      <c r="U516" s="4">
        <f t="shared" si="82"/>
        <v>0</v>
      </c>
      <c r="V516" s="4"/>
      <c r="W516" s="4"/>
      <c r="X516" s="4">
        <f t="shared" si="83"/>
        <v>0</v>
      </c>
      <c r="Y516" s="4"/>
      <c r="Z516" s="4"/>
      <c r="AA516" s="4">
        <f>C516+I516-L516-O516-U516-X516</f>
        <v>0</v>
      </c>
      <c r="AB516" s="7">
        <v>45303</v>
      </c>
    </row>
    <row r="517" spans="1:28" ht="15.75" x14ac:dyDescent="0.25">
      <c r="A517" s="29">
        <v>45302</v>
      </c>
      <c r="B517" s="25" t="s">
        <v>415</v>
      </c>
      <c r="C517" s="25"/>
      <c r="D517" s="25" t="s">
        <v>46</v>
      </c>
      <c r="E517" s="25" t="s">
        <v>284</v>
      </c>
      <c r="F517" s="25">
        <v>20</v>
      </c>
      <c r="G517" s="44" t="s">
        <v>34</v>
      </c>
      <c r="H517" s="25">
        <v>75000</v>
      </c>
      <c r="I517" s="11">
        <f t="shared" si="78"/>
        <v>1500000</v>
      </c>
      <c r="J517" s="31" t="s">
        <v>324</v>
      </c>
      <c r="K517" s="11"/>
      <c r="L517" s="4">
        <f t="shared" si="79"/>
        <v>0</v>
      </c>
      <c r="M517" s="4"/>
      <c r="N517" s="4"/>
      <c r="O517" s="4">
        <f t="shared" si="80"/>
        <v>0</v>
      </c>
      <c r="P517" s="4"/>
      <c r="Q517" s="4"/>
      <c r="R517" s="4">
        <f t="shared" si="81"/>
        <v>0</v>
      </c>
      <c r="S517" s="4"/>
      <c r="T517" s="4"/>
      <c r="U517" s="4">
        <f t="shared" si="82"/>
        <v>1500000</v>
      </c>
      <c r="V517" s="4">
        <v>1500000</v>
      </c>
      <c r="W517" s="4"/>
      <c r="X517" s="4">
        <f t="shared" si="83"/>
        <v>0</v>
      </c>
      <c r="Y517" s="4"/>
      <c r="Z517" s="4"/>
      <c r="AA517" s="4">
        <f>C517+I517-L517-O517-U517-X517</f>
        <v>0</v>
      </c>
      <c r="AB517" s="7">
        <v>45308</v>
      </c>
    </row>
    <row r="518" spans="1:28" ht="16.5" thickBot="1" x14ac:dyDescent="0.3">
      <c r="A518" s="35">
        <v>45302</v>
      </c>
      <c r="B518" s="36" t="s">
        <v>415</v>
      </c>
      <c r="C518" s="36"/>
      <c r="D518" s="36" t="s">
        <v>46</v>
      </c>
      <c r="E518" s="36" t="s">
        <v>416</v>
      </c>
      <c r="F518" s="36">
        <v>10</v>
      </c>
      <c r="G518" s="45" t="s">
        <v>34</v>
      </c>
      <c r="H518" s="36">
        <v>65000</v>
      </c>
      <c r="I518" s="11">
        <f t="shared" si="78"/>
        <v>650000</v>
      </c>
      <c r="J518" s="31" t="s">
        <v>324</v>
      </c>
      <c r="K518" s="11"/>
      <c r="L518" s="4">
        <f t="shared" si="79"/>
        <v>0</v>
      </c>
      <c r="M518" s="4"/>
      <c r="N518" s="4"/>
      <c r="O518" s="4">
        <f t="shared" si="80"/>
        <v>0</v>
      </c>
      <c r="P518" s="4"/>
      <c r="Q518" s="4"/>
      <c r="R518" s="4">
        <f t="shared" si="81"/>
        <v>0</v>
      </c>
      <c r="S518" s="4"/>
      <c r="T518" s="4"/>
      <c r="U518" s="4">
        <f t="shared" si="82"/>
        <v>650000</v>
      </c>
      <c r="V518" s="4">
        <v>650000</v>
      </c>
      <c r="W518" s="4"/>
      <c r="X518" s="4">
        <f t="shared" si="83"/>
        <v>0</v>
      </c>
      <c r="Y518" s="4"/>
      <c r="Z518" s="4"/>
      <c r="AA518" s="4">
        <f>C518+I518-L518-O518-U518-X518</f>
        <v>0</v>
      </c>
      <c r="AB518" s="7">
        <v>45308</v>
      </c>
    </row>
    <row r="519" spans="1:28" ht="15.75" x14ac:dyDescent="0.25">
      <c r="A519" s="29">
        <v>45303</v>
      </c>
      <c r="B519" s="27" t="s">
        <v>110</v>
      </c>
      <c r="C519" s="27"/>
      <c r="D519" s="27" t="s">
        <v>46</v>
      </c>
      <c r="E519" s="27" t="s">
        <v>63</v>
      </c>
      <c r="F519" s="27">
        <v>12</v>
      </c>
      <c r="G519" s="43" t="s">
        <v>48</v>
      </c>
      <c r="H519" s="27">
        <v>480000</v>
      </c>
      <c r="I519" s="11">
        <f t="shared" ref="I519:I549" si="84">F519*H519</f>
        <v>5760000</v>
      </c>
      <c r="J519" s="28" t="s">
        <v>28</v>
      </c>
      <c r="K519" s="11"/>
      <c r="L519" s="4">
        <f>M519+N519</f>
        <v>0</v>
      </c>
      <c r="M519" s="4"/>
      <c r="N519" s="4"/>
      <c r="O519" s="4">
        <f>P519+Q519</f>
        <v>0</v>
      </c>
      <c r="P519" s="4"/>
      <c r="Q519" s="4"/>
      <c r="R519" s="4">
        <f>S519+T519</f>
        <v>0</v>
      </c>
      <c r="S519" s="4"/>
      <c r="T519" s="4"/>
      <c r="U519" s="4">
        <f>V519+W519</f>
        <v>0</v>
      </c>
      <c r="V519" s="4"/>
      <c r="W519" s="4"/>
      <c r="X519" s="4">
        <f>Y519+Z519</f>
        <v>0</v>
      </c>
      <c r="Y519" s="4"/>
      <c r="Z519" s="4"/>
      <c r="AA519" s="4">
        <f>C519+I519-L519-O519-U519-X519</f>
        <v>5760000</v>
      </c>
      <c r="AB519" s="7"/>
    </row>
    <row r="520" spans="1:28" ht="15.75" x14ac:dyDescent="0.25">
      <c r="A520" s="29">
        <v>45303</v>
      </c>
      <c r="B520" s="25" t="s">
        <v>256</v>
      </c>
      <c r="C520" s="25"/>
      <c r="D520" s="25" t="s">
        <v>52</v>
      </c>
      <c r="E520" s="25" t="s">
        <v>173</v>
      </c>
      <c r="F520" s="25">
        <v>1000</v>
      </c>
      <c r="G520" s="43" t="s">
        <v>34</v>
      </c>
      <c r="H520" s="25">
        <v>4000</v>
      </c>
      <c r="I520" s="11">
        <f t="shared" si="84"/>
        <v>4000000</v>
      </c>
      <c r="J520" s="12" t="s">
        <v>324</v>
      </c>
      <c r="K520" s="11"/>
      <c r="L520" s="4">
        <f t="shared" ref="L520:L549" si="85">M520+N520</f>
        <v>4000000</v>
      </c>
      <c r="M520" s="4"/>
      <c r="N520" s="4">
        <v>4000000</v>
      </c>
      <c r="O520" s="4">
        <f t="shared" ref="O520:O549" si="86">P520+Q520</f>
        <v>0</v>
      </c>
      <c r="P520" s="4"/>
      <c r="Q520" s="4"/>
      <c r="R520" s="4">
        <f t="shared" ref="R520:R549" si="87">S520+T520</f>
        <v>0</v>
      </c>
      <c r="S520" s="4"/>
      <c r="T520" s="4"/>
      <c r="U520" s="4">
        <f t="shared" ref="U520:U549" si="88">V520+W520</f>
        <v>0</v>
      </c>
      <c r="V520" s="4"/>
      <c r="W520" s="4"/>
      <c r="X520" s="4">
        <f t="shared" ref="X520:X549" si="89">Y520+Z520</f>
        <v>0</v>
      </c>
      <c r="Y520" s="4"/>
      <c r="Z520" s="4"/>
      <c r="AA520" s="4">
        <f>C520+I520-L520-O520-U520-X520</f>
        <v>0</v>
      </c>
      <c r="AB520" s="7">
        <v>45306</v>
      </c>
    </row>
    <row r="521" spans="1:28" ht="15.75" x14ac:dyDescent="0.25">
      <c r="A521" s="29">
        <v>45303</v>
      </c>
      <c r="B521" s="25" t="s">
        <v>256</v>
      </c>
      <c r="C521" s="25"/>
      <c r="D521" s="25" t="s">
        <v>52</v>
      </c>
      <c r="E521" s="25" t="s">
        <v>400</v>
      </c>
      <c r="F521" s="25">
        <v>2.5</v>
      </c>
      <c r="G521" s="43" t="s">
        <v>39</v>
      </c>
      <c r="H521" s="25">
        <v>87000</v>
      </c>
      <c r="I521" s="11">
        <f t="shared" si="84"/>
        <v>217500</v>
      </c>
      <c r="J521" s="12" t="s">
        <v>324</v>
      </c>
      <c r="K521" s="11"/>
      <c r="L521" s="4">
        <f t="shared" si="85"/>
        <v>217500</v>
      </c>
      <c r="M521" s="4">
        <v>177500</v>
      </c>
      <c r="N521" s="4">
        <v>40000</v>
      </c>
      <c r="O521" s="4">
        <f t="shared" si="86"/>
        <v>0</v>
      </c>
      <c r="P521" s="4"/>
      <c r="Q521" s="4"/>
      <c r="R521" s="4">
        <f t="shared" si="87"/>
        <v>0</v>
      </c>
      <c r="S521" s="4"/>
      <c r="T521" s="4"/>
      <c r="U521" s="4">
        <f t="shared" si="88"/>
        <v>0</v>
      </c>
      <c r="V521" s="4"/>
      <c r="W521" s="4"/>
      <c r="X521" s="4">
        <f t="shared" si="89"/>
        <v>0</v>
      </c>
      <c r="Y521" s="4"/>
      <c r="Z521" s="4"/>
      <c r="AA521" s="4">
        <f>C521+I521-L521-O521-U521-X521</f>
        <v>0</v>
      </c>
      <c r="AB521" s="7">
        <v>45313</v>
      </c>
    </row>
    <row r="522" spans="1:28" ht="15.75" x14ac:dyDescent="0.25">
      <c r="A522" s="29">
        <v>45303</v>
      </c>
      <c r="B522" s="25" t="s">
        <v>422</v>
      </c>
      <c r="C522" s="25"/>
      <c r="D522" s="25" t="s">
        <v>46</v>
      </c>
      <c r="E522" s="25" t="s">
        <v>58</v>
      </c>
      <c r="F522" s="50">
        <v>2000</v>
      </c>
      <c r="G522" s="25" t="s">
        <v>34</v>
      </c>
      <c r="H522" s="25">
        <v>1950</v>
      </c>
      <c r="I522" s="11">
        <f t="shared" si="84"/>
        <v>3900000</v>
      </c>
      <c r="J522" s="31" t="s">
        <v>324</v>
      </c>
      <c r="K522" s="11"/>
      <c r="L522" s="4">
        <f t="shared" si="85"/>
        <v>3900000</v>
      </c>
      <c r="M522" s="4">
        <v>3900000</v>
      </c>
      <c r="N522" s="4"/>
      <c r="O522" s="4">
        <f t="shared" si="86"/>
        <v>0</v>
      </c>
      <c r="P522" s="4"/>
      <c r="Q522" s="4"/>
      <c r="R522" s="4">
        <f t="shared" si="87"/>
        <v>0</v>
      </c>
      <c r="S522" s="4"/>
      <c r="T522" s="4"/>
      <c r="U522" s="4">
        <f t="shared" si="88"/>
        <v>0</v>
      </c>
      <c r="V522" s="4"/>
      <c r="W522" s="4"/>
      <c r="X522" s="4">
        <f t="shared" si="89"/>
        <v>0</v>
      </c>
      <c r="Y522" s="4"/>
      <c r="Z522" s="4"/>
      <c r="AA522" s="4">
        <f>C522+I522-L522-O522-U522-X522</f>
        <v>0</v>
      </c>
      <c r="AB522" s="7">
        <v>45303</v>
      </c>
    </row>
    <row r="523" spans="1:28" ht="15.75" x14ac:dyDescent="0.25">
      <c r="A523" s="29">
        <v>45303</v>
      </c>
      <c r="B523" s="27" t="s">
        <v>291</v>
      </c>
      <c r="C523" s="27"/>
      <c r="D523" s="27" t="s">
        <v>52</v>
      </c>
      <c r="E523" s="27" t="s">
        <v>208</v>
      </c>
      <c r="F523" s="27">
        <v>500</v>
      </c>
      <c r="G523" s="27" t="s">
        <v>34</v>
      </c>
      <c r="H523" s="27">
        <v>850</v>
      </c>
      <c r="I523" s="11">
        <f t="shared" si="84"/>
        <v>425000</v>
      </c>
      <c r="J523" s="32" t="s">
        <v>324</v>
      </c>
      <c r="K523" s="11"/>
      <c r="L523" s="4">
        <f t="shared" si="85"/>
        <v>425000</v>
      </c>
      <c r="M523" s="4">
        <v>425000</v>
      </c>
      <c r="N523" s="4"/>
      <c r="O523" s="4">
        <f t="shared" si="86"/>
        <v>0</v>
      </c>
      <c r="P523" s="4"/>
      <c r="Q523" s="4"/>
      <c r="R523" s="4">
        <f t="shared" si="87"/>
        <v>0</v>
      </c>
      <c r="S523" s="4"/>
      <c r="T523" s="4"/>
      <c r="U523" s="4">
        <f t="shared" si="88"/>
        <v>0</v>
      </c>
      <c r="V523" s="4"/>
      <c r="W523" s="4"/>
      <c r="X523" s="4">
        <f t="shared" si="89"/>
        <v>0</v>
      </c>
      <c r="Y523" s="4"/>
      <c r="Z523" s="4"/>
      <c r="AA523" s="4">
        <f>C523+I523-L523-O523-U523-X523</f>
        <v>0</v>
      </c>
      <c r="AB523" s="7">
        <v>45303</v>
      </c>
    </row>
    <row r="524" spans="1:28" ht="15.75" x14ac:dyDescent="0.25">
      <c r="A524" s="29">
        <v>45303</v>
      </c>
      <c r="B524" s="25" t="s">
        <v>205</v>
      </c>
      <c r="C524" s="27"/>
      <c r="D524" s="27" t="s">
        <v>46</v>
      </c>
      <c r="E524" s="27" t="s">
        <v>42</v>
      </c>
      <c r="F524" s="27">
        <v>400</v>
      </c>
      <c r="G524" s="25" t="s">
        <v>34</v>
      </c>
      <c r="H524" s="27">
        <v>4400</v>
      </c>
      <c r="I524" s="11">
        <f t="shared" si="84"/>
        <v>1760000</v>
      </c>
      <c r="J524" s="32" t="s">
        <v>312</v>
      </c>
      <c r="K524" s="11" t="s">
        <v>442</v>
      </c>
      <c r="L524" s="4">
        <f t="shared" si="85"/>
        <v>0</v>
      </c>
      <c r="M524" s="4"/>
      <c r="N524" s="4"/>
      <c r="O524" s="4">
        <f t="shared" si="86"/>
        <v>1760000</v>
      </c>
      <c r="P524" s="155">
        <v>1760000</v>
      </c>
      <c r="Q524" s="4"/>
      <c r="R524" s="4">
        <f t="shared" si="87"/>
        <v>0</v>
      </c>
      <c r="S524" s="4"/>
      <c r="T524" s="4"/>
      <c r="U524" s="4">
        <f t="shared" si="88"/>
        <v>0</v>
      </c>
      <c r="V524" s="4"/>
      <c r="W524" s="4"/>
      <c r="X524" s="4">
        <f t="shared" si="89"/>
        <v>0</v>
      </c>
      <c r="Y524" s="4"/>
      <c r="Z524" s="4"/>
      <c r="AA524" s="4">
        <f>C524+I524-L524-O524-U524-X524</f>
        <v>0</v>
      </c>
      <c r="AB524" s="7">
        <v>45303</v>
      </c>
    </row>
    <row r="525" spans="1:28" ht="15.75" x14ac:dyDescent="0.25">
      <c r="A525" s="29">
        <v>45303</v>
      </c>
      <c r="B525" s="25" t="s">
        <v>205</v>
      </c>
      <c r="C525" s="27"/>
      <c r="D525" s="27" t="s">
        <v>46</v>
      </c>
      <c r="E525" s="25" t="s">
        <v>139</v>
      </c>
      <c r="F525" s="27">
        <v>375</v>
      </c>
      <c r="G525" s="25" t="s">
        <v>34</v>
      </c>
      <c r="H525" s="27">
        <v>2790</v>
      </c>
      <c r="I525" s="11">
        <f t="shared" si="84"/>
        <v>1046250</v>
      </c>
      <c r="J525" s="32" t="s">
        <v>312</v>
      </c>
      <c r="K525" s="11" t="s">
        <v>442</v>
      </c>
      <c r="L525" s="4">
        <f t="shared" si="85"/>
        <v>0</v>
      </c>
      <c r="M525" s="4"/>
      <c r="N525" s="4"/>
      <c r="O525" s="4">
        <f t="shared" si="86"/>
        <v>1046250</v>
      </c>
      <c r="P525" s="155">
        <v>1046250</v>
      </c>
      <c r="Q525" s="4"/>
      <c r="R525" s="4">
        <f t="shared" si="87"/>
        <v>0</v>
      </c>
      <c r="S525" s="4"/>
      <c r="T525" s="4"/>
      <c r="U525" s="4">
        <f t="shared" si="88"/>
        <v>0</v>
      </c>
      <c r="V525" s="4"/>
      <c r="W525" s="4"/>
      <c r="X525" s="4">
        <f t="shared" si="89"/>
        <v>0</v>
      </c>
      <c r="Y525" s="4"/>
      <c r="Z525" s="4"/>
      <c r="AA525" s="4">
        <f>C525+I525-L525-O525-U525-X525</f>
        <v>0</v>
      </c>
      <c r="AB525" s="7">
        <v>45303</v>
      </c>
    </row>
    <row r="526" spans="1:28" ht="15.75" x14ac:dyDescent="0.25">
      <c r="A526" s="29">
        <v>45303</v>
      </c>
      <c r="B526" s="25" t="s">
        <v>118</v>
      </c>
      <c r="C526" s="25"/>
      <c r="D526" s="27" t="s">
        <v>52</v>
      </c>
      <c r="E526" s="25" t="s">
        <v>163</v>
      </c>
      <c r="F526" s="27">
        <v>1</v>
      </c>
      <c r="G526" s="27" t="s">
        <v>39</v>
      </c>
      <c r="H526" s="25">
        <v>135000</v>
      </c>
      <c r="I526" s="11">
        <f t="shared" si="84"/>
        <v>135000</v>
      </c>
      <c r="J526" s="26" t="s">
        <v>28</v>
      </c>
      <c r="K526" s="4" t="s">
        <v>463</v>
      </c>
      <c r="L526" s="4">
        <f t="shared" si="85"/>
        <v>0</v>
      </c>
      <c r="M526" s="4"/>
      <c r="N526" s="4"/>
      <c r="O526" s="4">
        <f t="shared" si="86"/>
        <v>0</v>
      </c>
      <c r="P526" s="4"/>
      <c r="Q526" s="4"/>
      <c r="R526" s="4">
        <f t="shared" si="87"/>
        <v>0</v>
      </c>
      <c r="S526" s="4"/>
      <c r="T526" s="4"/>
      <c r="U526" s="4">
        <f t="shared" si="88"/>
        <v>0</v>
      </c>
      <c r="V526" s="4"/>
      <c r="W526" s="4"/>
      <c r="X526" s="4">
        <f t="shared" si="89"/>
        <v>0</v>
      </c>
      <c r="Y526" s="4"/>
      <c r="Z526" s="4"/>
      <c r="AA526" s="4">
        <f>C526+I526-L526-O526-U526-X526</f>
        <v>135000</v>
      </c>
      <c r="AB526" s="7"/>
    </row>
    <row r="527" spans="1:28" ht="15.75" x14ac:dyDescent="0.25">
      <c r="A527" s="29">
        <v>45303</v>
      </c>
      <c r="B527" s="25" t="s">
        <v>118</v>
      </c>
      <c r="C527" s="25"/>
      <c r="D527" s="25" t="s">
        <v>52</v>
      </c>
      <c r="E527" s="25" t="s">
        <v>164</v>
      </c>
      <c r="F527" s="25">
        <v>1</v>
      </c>
      <c r="G527" s="25" t="s">
        <v>39</v>
      </c>
      <c r="H527" s="25">
        <v>135000</v>
      </c>
      <c r="I527" s="11">
        <f t="shared" si="84"/>
        <v>135000</v>
      </c>
      <c r="J527" s="26" t="s">
        <v>28</v>
      </c>
      <c r="K527" s="4" t="s">
        <v>463</v>
      </c>
      <c r="L527" s="4">
        <f t="shared" si="85"/>
        <v>0</v>
      </c>
      <c r="M527" s="4"/>
      <c r="N527" s="4"/>
      <c r="O527" s="4">
        <f t="shared" si="86"/>
        <v>0</v>
      </c>
      <c r="P527" s="4"/>
      <c r="Q527" s="4"/>
      <c r="R527" s="4">
        <f t="shared" si="87"/>
        <v>0</v>
      </c>
      <c r="S527" s="4"/>
      <c r="T527" s="4"/>
      <c r="U527" s="4">
        <f t="shared" si="88"/>
        <v>0</v>
      </c>
      <c r="V527" s="4"/>
      <c r="W527" s="4"/>
      <c r="X527" s="4">
        <f t="shared" si="89"/>
        <v>0</v>
      </c>
      <c r="Y527" s="4"/>
      <c r="Z527" s="4"/>
      <c r="AA527" s="4">
        <f>C527+I527-L527-O527-U527-X527</f>
        <v>135000</v>
      </c>
      <c r="AB527" s="7"/>
    </row>
    <row r="528" spans="1:28" ht="15.75" x14ac:dyDescent="0.25">
      <c r="A528" s="29">
        <v>45303</v>
      </c>
      <c r="B528" s="25" t="s">
        <v>231</v>
      </c>
      <c r="C528" s="25"/>
      <c r="D528" s="25" t="s">
        <v>46</v>
      </c>
      <c r="E528" s="25" t="s">
        <v>69</v>
      </c>
      <c r="F528" s="25">
        <v>25</v>
      </c>
      <c r="G528" s="25" t="s">
        <v>39</v>
      </c>
      <c r="H528" s="25">
        <v>180000</v>
      </c>
      <c r="I528" s="11">
        <f t="shared" si="84"/>
        <v>4500000</v>
      </c>
      <c r="J528" s="26" t="s">
        <v>28</v>
      </c>
      <c r="K528" s="11"/>
      <c r="L528" s="4">
        <f t="shared" si="85"/>
        <v>0</v>
      </c>
      <c r="M528" s="4"/>
      <c r="N528" s="4"/>
      <c r="O528" s="4">
        <f t="shared" si="86"/>
        <v>0</v>
      </c>
      <c r="P528" s="4"/>
      <c r="Q528" s="4"/>
      <c r="R528" s="4">
        <f t="shared" si="87"/>
        <v>0</v>
      </c>
      <c r="S528" s="4"/>
      <c r="T528" s="4"/>
      <c r="U528" s="4">
        <f t="shared" si="88"/>
        <v>0</v>
      </c>
      <c r="V528" s="4"/>
      <c r="W528" s="4"/>
      <c r="X528" s="4">
        <f t="shared" si="89"/>
        <v>0</v>
      </c>
      <c r="Y528" s="4"/>
      <c r="Z528" s="4"/>
      <c r="AA528" s="4">
        <f>C528+I528-L528-O528-U528-X528</f>
        <v>4500000</v>
      </c>
      <c r="AB528" s="7"/>
    </row>
    <row r="529" spans="1:28" ht="16.5" thickBot="1" x14ac:dyDescent="0.3">
      <c r="A529" s="29">
        <v>45303</v>
      </c>
      <c r="B529" s="25" t="s">
        <v>421</v>
      </c>
      <c r="C529" s="25"/>
      <c r="D529" s="25" t="s">
        <v>52</v>
      </c>
      <c r="E529" s="25" t="s">
        <v>108</v>
      </c>
      <c r="F529" s="50">
        <v>1600</v>
      </c>
      <c r="G529" s="25" t="s">
        <v>34</v>
      </c>
      <c r="H529" s="25">
        <v>2150</v>
      </c>
      <c r="I529" s="11">
        <f t="shared" si="84"/>
        <v>3440000</v>
      </c>
      <c r="J529" s="46" t="s">
        <v>324</v>
      </c>
      <c r="K529" s="11"/>
      <c r="L529" s="4">
        <f t="shared" si="85"/>
        <v>0</v>
      </c>
      <c r="M529" s="4"/>
      <c r="N529" s="4"/>
      <c r="O529" s="4">
        <f t="shared" si="86"/>
        <v>0</v>
      </c>
      <c r="P529" s="4"/>
      <c r="Q529" s="4"/>
      <c r="R529" s="4">
        <f t="shared" si="87"/>
        <v>0</v>
      </c>
      <c r="S529" s="4"/>
      <c r="T529" s="4"/>
      <c r="U529" s="4">
        <f t="shared" si="88"/>
        <v>3440000</v>
      </c>
      <c r="V529" s="4">
        <v>3440000</v>
      </c>
      <c r="W529" s="4"/>
      <c r="X529" s="4">
        <f t="shared" si="89"/>
        <v>0</v>
      </c>
      <c r="Y529" s="4"/>
      <c r="Z529" s="4"/>
      <c r="AA529" s="4">
        <f>C529+I529-L529-O529-U529-X529</f>
        <v>0</v>
      </c>
      <c r="AB529" s="7">
        <v>45302</v>
      </c>
    </row>
    <row r="530" spans="1:28" ht="15.75" x14ac:dyDescent="0.25">
      <c r="A530" s="29">
        <v>45303</v>
      </c>
      <c r="B530" s="25" t="s">
        <v>378</v>
      </c>
      <c r="C530" s="25"/>
      <c r="D530" s="25" t="s">
        <v>94</v>
      </c>
      <c r="E530" s="25" t="s">
        <v>406</v>
      </c>
      <c r="F530" s="25">
        <v>2000</v>
      </c>
      <c r="G530" s="25" t="s">
        <v>34</v>
      </c>
      <c r="H530" s="25">
        <v>1150</v>
      </c>
      <c r="I530" s="11">
        <f t="shared" si="84"/>
        <v>2300000</v>
      </c>
      <c r="J530" s="31" t="s">
        <v>312</v>
      </c>
      <c r="K530" s="11" t="s">
        <v>431</v>
      </c>
      <c r="L530" s="4">
        <f t="shared" si="85"/>
        <v>0</v>
      </c>
      <c r="M530" s="4"/>
      <c r="N530" s="4"/>
      <c r="O530" s="4">
        <f t="shared" si="86"/>
        <v>2300000</v>
      </c>
      <c r="P530" s="4">
        <v>2300000</v>
      </c>
      <c r="Q530" s="4"/>
      <c r="R530" s="4">
        <f t="shared" si="87"/>
        <v>0</v>
      </c>
      <c r="S530" s="4"/>
      <c r="T530" s="4"/>
      <c r="U530" s="4">
        <f t="shared" si="88"/>
        <v>0</v>
      </c>
      <c r="V530" s="4"/>
      <c r="W530" s="4"/>
      <c r="X530" s="4">
        <f t="shared" si="89"/>
        <v>0</v>
      </c>
      <c r="Y530" s="4"/>
      <c r="Z530" s="4"/>
      <c r="AA530" s="4">
        <f>C530+I530-L530-O530-U530-X530</f>
        <v>0</v>
      </c>
      <c r="AB530" s="7">
        <v>45308</v>
      </c>
    </row>
    <row r="531" spans="1:28" ht="15.75" x14ac:dyDescent="0.25">
      <c r="A531" s="29">
        <v>45303</v>
      </c>
      <c r="B531" s="25" t="s">
        <v>176</v>
      </c>
      <c r="C531" s="27"/>
      <c r="D531" s="25" t="s">
        <v>46</v>
      </c>
      <c r="E531" s="27" t="s">
        <v>69</v>
      </c>
      <c r="F531" s="27">
        <v>25</v>
      </c>
      <c r="G531" s="25" t="s">
        <v>39</v>
      </c>
      <c r="H531" s="27">
        <v>180000</v>
      </c>
      <c r="I531" s="11">
        <f t="shared" si="84"/>
        <v>4500000</v>
      </c>
      <c r="J531" s="28" t="s">
        <v>28</v>
      </c>
      <c r="K531" s="4" t="s">
        <v>438</v>
      </c>
      <c r="L531" s="4">
        <f t="shared" si="85"/>
        <v>0</v>
      </c>
      <c r="M531" s="4"/>
      <c r="N531" s="4"/>
      <c r="O531" s="4">
        <f t="shared" si="86"/>
        <v>0</v>
      </c>
      <c r="P531" s="4"/>
      <c r="Q531" s="4"/>
      <c r="R531" s="4">
        <f t="shared" si="87"/>
        <v>0</v>
      </c>
      <c r="S531" s="4"/>
      <c r="T531" s="4"/>
      <c r="U531" s="4">
        <f t="shared" si="88"/>
        <v>0</v>
      </c>
      <c r="V531" s="4"/>
      <c r="W531" s="4"/>
      <c r="X531" s="4">
        <f t="shared" si="89"/>
        <v>0</v>
      </c>
      <c r="Y531" s="4"/>
      <c r="Z531" s="4"/>
      <c r="AA531" s="4">
        <f>C531+I531-L531-O531-U531-X531</f>
        <v>4500000</v>
      </c>
      <c r="AB531" s="7"/>
    </row>
    <row r="532" spans="1:28" ht="15.75" x14ac:dyDescent="0.25">
      <c r="A532" s="29">
        <v>45303</v>
      </c>
      <c r="B532" s="25" t="s">
        <v>176</v>
      </c>
      <c r="C532" s="27"/>
      <c r="D532" s="25" t="s">
        <v>46</v>
      </c>
      <c r="E532" s="27" t="s">
        <v>177</v>
      </c>
      <c r="F532" s="27">
        <v>25</v>
      </c>
      <c r="G532" s="27" t="s">
        <v>39</v>
      </c>
      <c r="H532" s="27">
        <v>125000</v>
      </c>
      <c r="I532" s="11">
        <f t="shared" si="84"/>
        <v>3125000</v>
      </c>
      <c r="J532" s="28" t="s">
        <v>28</v>
      </c>
      <c r="K532" s="4" t="s">
        <v>438</v>
      </c>
      <c r="L532" s="4">
        <f t="shared" si="85"/>
        <v>0</v>
      </c>
      <c r="M532" s="4"/>
      <c r="N532" s="4"/>
      <c r="O532" s="4">
        <f t="shared" si="86"/>
        <v>0</v>
      </c>
      <c r="P532" s="4"/>
      <c r="Q532" s="4"/>
      <c r="R532" s="4">
        <f t="shared" si="87"/>
        <v>0</v>
      </c>
      <c r="S532" s="4"/>
      <c r="T532" s="4"/>
      <c r="U532" s="4">
        <f t="shared" si="88"/>
        <v>0</v>
      </c>
      <c r="V532" s="4"/>
      <c r="W532" s="4"/>
      <c r="X532" s="4">
        <f t="shared" si="89"/>
        <v>0</v>
      </c>
      <c r="Y532" s="4"/>
      <c r="Z532" s="4"/>
      <c r="AA532" s="4">
        <f>C532+I532-L532-O532-U532-X532</f>
        <v>3125000</v>
      </c>
      <c r="AB532" s="7"/>
    </row>
    <row r="533" spans="1:28" ht="15.75" x14ac:dyDescent="0.25">
      <c r="A533" s="29">
        <v>45303</v>
      </c>
      <c r="B533" s="27" t="s">
        <v>423</v>
      </c>
      <c r="C533" s="25"/>
      <c r="D533" s="27" t="s">
        <v>52</v>
      </c>
      <c r="E533" s="25" t="s">
        <v>424</v>
      </c>
      <c r="F533" s="25">
        <v>290</v>
      </c>
      <c r="G533" s="25" t="s">
        <v>39</v>
      </c>
      <c r="H533" s="25"/>
      <c r="I533" s="11">
        <v>60000</v>
      </c>
      <c r="J533" s="31" t="s">
        <v>324</v>
      </c>
      <c r="K533" s="11"/>
      <c r="L533" s="4">
        <f t="shared" si="85"/>
        <v>60000</v>
      </c>
      <c r="M533" s="4">
        <v>60000</v>
      </c>
      <c r="N533" s="4"/>
      <c r="O533" s="4">
        <f t="shared" si="86"/>
        <v>0</v>
      </c>
      <c r="P533" s="4"/>
      <c r="Q533" s="4"/>
      <c r="R533" s="4">
        <v>0</v>
      </c>
      <c r="S533" s="4"/>
      <c r="T533" s="4"/>
      <c r="U533" s="4">
        <f t="shared" si="88"/>
        <v>0</v>
      </c>
      <c r="V533" s="4"/>
      <c r="W533" s="4"/>
      <c r="X533" s="4">
        <f t="shared" si="89"/>
        <v>0</v>
      </c>
      <c r="Y533" s="4"/>
      <c r="Z533" s="4"/>
      <c r="AA533" s="4">
        <f>C533+I533-L533-O533-U533-X533</f>
        <v>0</v>
      </c>
      <c r="AB533" s="7">
        <v>45303</v>
      </c>
    </row>
    <row r="534" spans="1:28" ht="15.75" x14ac:dyDescent="0.25">
      <c r="A534" s="29">
        <v>45303</v>
      </c>
      <c r="B534" s="27" t="s">
        <v>376</v>
      </c>
      <c r="C534" s="27"/>
      <c r="D534" s="27" t="s">
        <v>94</v>
      </c>
      <c r="E534" s="27" t="s">
        <v>150</v>
      </c>
      <c r="F534" s="27">
        <v>20</v>
      </c>
      <c r="G534" s="25" t="s">
        <v>77</v>
      </c>
      <c r="H534" s="27">
        <v>45000</v>
      </c>
      <c r="I534" s="11">
        <f t="shared" si="84"/>
        <v>900000</v>
      </c>
      <c r="J534" s="31" t="s">
        <v>324</v>
      </c>
      <c r="K534" s="11"/>
      <c r="L534" s="4">
        <f t="shared" si="85"/>
        <v>900000</v>
      </c>
      <c r="M534" s="4">
        <v>900000</v>
      </c>
      <c r="N534" s="4"/>
      <c r="O534" s="4">
        <f t="shared" si="86"/>
        <v>0</v>
      </c>
      <c r="P534" s="4"/>
      <c r="Q534" s="4"/>
      <c r="R534" s="4">
        <f t="shared" si="87"/>
        <v>0</v>
      </c>
      <c r="S534" s="4"/>
      <c r="T534" s="4"/>
      <c r="U534" s="4">
        <f t="shared" si="88"/>
        <v>0</v>
      </c>
      <c r="V534" s="4"/>
      <c r="W534" s="4"/>
      <c r="X534" s="4">
        <f t="shared" si="89"/>
        <v>0</v>
      </c>
      <c r="Y534" s="4"/>
      <c r="Z534" s="4"/>
      <c r="AA534" s="4">
        <f>C534+I534-L534-O534-U534-X534</f>
        <v>0</v>
      </c>
      <c r="AB534" s="7">
        <v>45304</v>
      </c>
    </row>
    <row r="535" spans="1:28" ht="15.75" x14ac:dyDescent="0.25">
      <c r="A535" s="29">
        <v>45303</v>
      </c>
      <c r="B535" s="27" t="s">
        <v>376</v>
      </c>
      <c r="C535" s="25"/>
      <c r="D535" s="27" t="s">
        <v>94</v>
      </c>
      <c r="E535" s="25" t="s">
        <v>129</v>
      </c>
      <c r="F535" s="25">
        <v>2</v>
      </c>
      <c r="G535" s="25" t="s">
        <v>77</v>
      </c>
      <c r="H535" s="25">
        <v>60000</v>
      </c>
      <c r="I535" s="11">
        <f t="shared" si="84"/>
        <v>120000</v>
      </c>
      <c r="J535" s="31" t="s">
        <v>324</v>
      </c>
      <c r="K535" s="11"/>
      <c r="L535" s="4">
        <f t="shared" si="85"/>
        <v>120000</v>
      </c>
      <c r="M535" s="4">
        <v>120000</v>
      </c>
      <c r="N535" s="4"/>
      <c r="O535" s="4">
        <f t="shared" si="86"/>
        <v>0</v>
      </c>
      <c r="P535" s="4"/>
      <c r="Q535" s="4"/>
      <c r="R535" s="4">
        <f t="shared" si="87"/>
        <v>0</v>
      </c>
      <c r="S535" s="4"/>
      <c r="T535" s="4"/>
      <c r="U535" s="4">
        <f t="shared" si="88"/>
        <v>0</v>
      </c>
      <c r="V535" s="4"/>
      <c r="W535" s="4"/>
      <c r="X535" s="4">
        <f t="shared" si="89"/>
        <v>0</v>
      </c>
      <c r="Y535" s="4"/>
      <c r="Z535" s="4"/>
      <c r="AA535" s="4">
        <f>C535+I535-L535-O535-U535-X535</f>
        <v>0</v>
      </c>
      <c r="AB535" s="7">
        <v>45304</v>
      </c>
    </row>
    <row r="536" spans="1:28" ht="15.75" x14ac:dyDescent="0.25">
      <c r="A536" s="29">
        <v>45303</v>
      </c>
      <c r="B536" s="25" t="s">
        <v>96</v>
      </c>
      <c r="C536" s="25"/>
      <c r="D536" s="25" t="s">
        <v>46</v>
      </c>
      <c r="E536" s="25" t="s">
        <v>58</v>
      </c>
      <c r="F536" s="25">
        <v>3000</v>
      </c>
      <c r="G536" s="25" t="s">
        <v>34</v>
      </c>
      <c r="H536" s="25">
        <v>2250</v>
      </c>
      <c r="I536" s="11">
        <f t="shared" si="84"/>
        <v>6750000</v>
      </c>
      <c r="J536" s="12" t="s">
        <v>312</v>
      </c>
      <c r="K536" s="11" t="s">
        <v>542</v>
      </c>
      <c r="L536" s="4">
        <f t="shared" si="85"/>
        <v>0</v>
      </c>
      <c r="M536" s="4"/>
      <c r="N536" s="4"/>
      <c r="O536" s="4">
        <f t="shared" si="86"/>
        <v>6750000</v>
      </c>
      <c r="P536" s="4">
        <v>6750000</v>
      </c>
      <c r="Q536" s="4"/>
      <c r="R536" s="4">
        <f t="shared" si="87"/>
        <v>0</v>
      </c>
      <c r="S536" s="4"/>
      <c r="T536" s="4"/>
      <c r="U536" s="4">
        <f t="shared" si="88"/>
        <v>0</v>
      </c>
      <c r="V536" s="4"/>
      <c r="W536" s="4"/>
      <c r="X536" s="4">
        <f t="shared" si="89"/>
        <v>0</v>
      </c>
      <c r="Y536" s="4"/>
      <c r="Z536" s="4"/>
      <c r="AA536" s="4">
        <f>C536+I536-L536-O536-U536-X536</f>
        <v>0</v>
      </c>
      <c r="AB536" s="7"/>
    </row>
    <row r="537" spans="1:28" ht="15.75" x14ac:dyDescent="0.25">
      <c r="A537" s="29">
        <v>45303</v>
      </c>
      <c r="B537" s="25" t="s">
        <v>393</v>
      </c>
      <c r="C537" s="25"/>
      <c r="D537" s="25" t="s">
        <v>94</v>
      </c>
      <c r="E537" s="25" t="s">
        <v>189</v>
      </c>
      <c r="F537" s="25">
        <v>4</v>
      </c>
      <c r="G537" s="25" t="s">
        <v>23</v>
      </c>
      <c r="H537" s="25">
        <v>450000</v>
      </c>
      <c r="I537" s="11">
        <f t="shared" si="84"/>
        <v>1800000</v>
      </c>
      <c r="J537" s="31" t="s">
        <v>312</v>
      </c>
      <c r="K537" s="11" t="s">
        <v>441</v>
      </c>
      <c r="L537" s="4">
        <f t="shared" si="85"/>
        <v>0</v>
      </c>
      <c r="M537" s="4"/>
      <c r="N537" s="4"/>
      <c r="O537" s="4">
        <f t="shared" si="86"/>
        <v>1800000</v>
      </c>
      <c r="P537" s="4">
        <v>1800000</v>
      </c>
      <c r="Q537" s="4"/>
      <c r="R537" s="4">
        <f t="shared" si="87"/>
        <v>0</v>
      </c>
      <c r="S537" s="4"/>
      <c r="T537" s="4"/>
      <c r="U537" s="4">
        <f t="shared" si="88"/>
        <v>0</v>
      </c>
      <c r="V537" s="4"/>
      <c r="W537" s="4"/>
      <c r="X537" s="4">
        <f t="shared" si="89"/>
        <v>0</v>
      </c>
      <c r="Y537" s="4"/>
      <c r="Z537" s="4"/>
      <c r="AA537" s="4">
        <f>C537+I537-L537-O537-U537-X537</f>
        <v>0</v>
      </c>
      <c r="AB537" s="7">
        <v>45303</v>
      </c>
    </row>
    <row r="538" spans="1:28" ht="15.75" x14ac:dyDescent="0.25">
      <c r="A538" s="29">
        <v>45303</v>
      </c>
      <c r="B538" s="25" t="s">
        <v>393</v>
      </c>
      <c r="C538" s="25"/>
      <c r="D538" s="25" t="s">
        <v>94</v>
      </c>
      <c r="E538" s="25" t="s">
        <v>53</v>
      </c>
      <c r="F538" s="25">
        <v>1</v>
      </c>
      <c r="G538" s="25" t="s">
        <v>23</v>
      </c>
      <c r="H538" s="25">
        <v>450000</v>
      </c>
      <c r="I538" s="11">
        <f t="shared" si="84"/>
        <v>450000</v>
      </c>
      <c r="J538" s="31" t="s">
        <v>312</v>
      </c>
      <c r="K538" s="11" t="s">
        <v>441</v>
      </c>
      <c r="L538" s="4">
        <f t="shared" si="85"/>
        <v>0</v>
      </c>
      <c r="M538" s="4"/>
      <c r="N538" s="4"/>
      <c r="O538" s="4">
        <f t="shared" si="86"/>
        <v>450000</v>
      </c>
      <c r="P538" s="4">
        <v>450000</v>
      </c>
      <c r="Q538" s="4"/>
      <c r="R538" s="4">
        <f t="shared" si="87"/>
        <v>0</v>
      </c>
      <c r="S538" s="4"/>
      <c r="T538" s="4"/>
      <c r="U538" s="4">
        <f t="shared" si="88"/>
        <v>0</v>
      </c>
      <c r="V538" s="4"/>
      <c r="W538" s="4"/>
      <c r="X538" s="4">
        <f t="shared" si="89"/>
        <v>0</v>
      </c>
      <c r="Y538" s="4"/>
      <c r="Z538" s="4"/>
      <c r="AA538" s="4">
        <f>C538+I538-L538-O538-U538-X538</f>
        <v>0</v>
      </c>
      <c r="AB538" s="7">
        <v>45303</v>
      </c>
    </row>
    <row r="539" spans="1:28" ht="15.75" x14ac:dyDescent="0.25">
      <c r="A539" s="29">
        <v>45303</v>
      </c>
      <c r="B539" s="27" t="s">
        <v>414</v>
      </c>
      <c r="C539" s="25"/>
      <c r="D539" s="27" t="s">
        <v>46</v>
      </c>
      <c r="E539" s="25" t="s">
        <v>100</v>
      </c>
      <c r="F539" s="25">
        <v>26.8</v>
      </c>
      <c r="G539" s="25" t="s">
        <v>39</v>
      </c>
      <c r="H539" s="25">
        <v>47000</v>
      </c>
      <c r="I539" s="11">
        <f t="shared" si="84"/>
        <v>1259600</v>
      </c>
      <c r="J539" s="31" t="s">
        <v>312</v>
      </c>
      <c r="K539" s="11" t="s">
        <v>435</v>
      </c>
      <c r="L539" s="4">
        <f t="shared" si="85"/>
        <v>0</v>
      </c>
      <c r="M539" s="4"/>
      <c r="N539" s="4"/>
      <c r="O539" s="4">
        <f t="shared" si="86"/>
        <v>1259600</v>
      </c>
      <c r="P539" s="4">
        <v>1259600</v>
      </c>
      <c r="Q539" s="4"/>
      <c r="R539" s="4">
        <f t="shared" si="87"/>
        <v>0</v>
      </c>
      <c r="S539" s="4"/>
      <c r="T539" s="4"/>
      <c r="U539" s="4">
        <f t="shared" si="88"/>
        <v>0</v>
      </c>
      <c r="V539" s="4"/>
      <c r="W539" s="4"/>
      <c r="X539" s="4">
        <f t="shared" si="89"/>
        <v>0</v>
      </c>
      <c r="Y539" s="4"/>
      <c r="Z539" s="4"/>
      <c r="AA539" s="4">
        <f>C539+I539-L539-O539-U539-X539</f>
        <v>0</v>
      </c>
      <c r="AB539" s="7">
        <v>45303</v>
      </c>
    </row>
    <row r="540" spans="1:28" ht="15.75" x14ac:dyDescent="0.25">
      <c r="A540" s="29">
        <v>45303</v>
      </c>
      <c r="B540" s="27" t="s">
        <v>414</v>
      </c>
      <c r="C540" s="27"/>
      <c r="D540" s="27" t="s">
        <v>46</v>
      </c>
      <c r="E540" s="27" t="s">
        <v>137</v>
      </c>
      <c r="F540" s="27">
        <v>20</v>
      </c>
      <c r="G540" s="27" t="s">
        <v>39</v>
      </c>
      <c r="H540" s="27">
        <v>47000</v>
      </c>
      <c r="I540" s="11">
        <f t="shared" si="84"/>
        <v>940000</v>
      </c>
      <c r="J540" s="31" t="s">
        <v>312</v>
      </c>
      <c r="K540" s="11" t="s">
        <v>435</v>
      </c>
      <c r="L540" s="4">
        <f t="shared" si="85"/>
        <v>0</v>
      </c>
      <c r="M540" s="4"/>
      <c r="N540" s="4"/>
      <c r="O540" s="4">
        <f t="shared" si="86"/>
        <v>940000</v>
      </c>
      <c r="P540" s="4">
        <v>940000</v>
      </c>
      <c r="Q540" s="4"/>
      <c r="R540" s="4">
        <f t="shared" si="87"/>
        <v>0</v>
      </c>
      <c r="S540" s="4"/>
      <c r="T540" s="4"/>
      <c r="U540" s="4">
        <f t="shared" si="88"/>
        <v>0</v>
      </c>
      <c r="V540" s="4"/>
      <c r="W540" s="4"/>
      <c r="X540" s="4">
        <f t="shared" si="89"/>
        <v>0</v>
      </c>
      <c r="Y540" s="4"/>
      <c r="Z540" s="4"/>
      <c r="AA540" s="4">
        <f>C540+I540-L540-O540-U540-X540</f>
        <v>0</v>
      </c>
      <c r="AB540" s="7">
        <v>45303</v>
      </c>
    </row>
    <row r="541" spans="1:28" ht="15.75" x14ac:dyDescent="0.25">
      <c r="A541" s="29">
        <v>45303</v>
      </c>
      <c r="B541" s="25" t="s">
        <v>266</v>
      </c>
      <c r="C541" s="27"/>
      <c r="D541" s="25" t="s">
        <v>52</v>
      </c>
      <c r="E541" s="25" t="s">
        <v>120</v>
      </c>
      <c r="F541" s="27">
        <v>24.4</v>
      </c>
      <c r="G541" s="27" t="s">
        <v>39</v>
      </c>
      <c r="H541" s="27">
        <v>49000</v>
      </c>
      <c r="I541" s="11">
        <f t="shared" si="84"/>
        <v>1195600</v>
      </c>
      <c r="J541" s="28" t="s">
        <v>28</v>
      </c>
      <c r="K541" s="4" t="s">
        <v>462</v>
      </c>
      <c r="L541" s="4">
        <f t="shared" si="85"/>
        <v>0</v>
      </c>
      <c r="M541" s="4"/>
      <c r="N541" s="4"/>
      <c r="O541" s="4">
        <f t="shared" si="86"/>
        <v>0</v>
      </c>
      <c r="P541" s="4"/>
      <c r="Q541" s="4"/>
      <c r="R541" s="4">
        <f t="shared" si="87"/>
        <v>0</v>
      </c>
      <c r="S541" s="4"/>
      <c r="T541" s="4"/>
      <c r="U541" s="4">
        <f t="shared" si="88"/>
        <v>0</v>
      </c>
      <c r="V541" s="4"/>
      <c r="W541" s="4"/>
      <c r="X541" s="4">
        <f t="shared" si="89"/>
        <v>0</v>
      </c>
      <c r="Y541" s="4"/>
      <c r="Z541" s="4"/>
      <c r="AA541" s="4">
        <f>C541+I541-L541-O541-U541-X541</f>
        <v>1195600</v>
      </c>
      <c r="AB541" s="7"/>
    </row>
    <row r="542" spans="1:28" ht="15.75" x14ac:dyDescent="0.25">
      <c r="A542" s="29">
        <v>45303</v>
      </c>
      <c r="B542" s="25" t="s">
        <v>266</v>
      </c>
      <c r="C542" s="25"/>
      <c r="D542" s="25" t="s">
        <v>52</v>
      </c>
      <c r="E542" s="25" t="s">
        <v>91</v>
      </c>
      <c r="F542" s="25">
        <v>2</v>
      </c>
      <c r="G542" s="27" t="s">
        <v>303</v>
      </c>
      <c r="H542" s="25">
        <v>1200000</v>
      </c>
      <c r="I542" s="11">
        <f t="shared" si="84"/>
        <v>2400000</v>
      </c>
      <c r="J542" s="31" t="s">
        <v>312</v>
      </c>
      <c r="K542" s="4" t="s">
        <v>667</v>
      </c>
      <c r="L542" s="4">
        <f t="shared" si="85"/>
        <v>0</v>
      </c>
      <c r="M542" s="4"/>
      <c r="N542" s="4"/>
      <c r="O542" s="4">
        <f t="shared" si="86"/>
        <v>2400000</v>
      </c>
      <c r="P542" s="4">
        <v>2400000</v>
      </c>
      <c r="Q542" s="4"/>
      <c r="R542" s="4">
        <f t="shared" si="87"/>
        <v>0</v>
      </c>
      <c r="S542" s="4"/>
      <c r="T542" s="4"/>
      <c r="U542" s="4">
        <f t="shared" si="88"/>
        <v>0</v>
      </c>
      <c r="V542" s="4"/>
      <c r="W542" s="4"/>
      <c r="X542" s="4">
        <f t="shared" si="89"/>
        <v>0</v>
      </c>
      <c r="Y542" s="4"/>
      <c r="Z542" s="4"/>
      <c r="AA542" s="4">
        <f>C542+I542-L542-O542-U542-X542</f>
        <v>0</v>
      </c>
      <c r="AB542" s="7">
        <v>45316</v>
      </c>
    </row>
    <row r="543" spans="1:28" ht="15.75" x14ac:dyDescent="0.25">
      <c r="A543" s="29">
        <v>45303</v>
      </c>
      <c r="B543" s="25" t="s">
        <v>200</v>
      </c>
      <c r="C543" s="25"/>
      <c r="D543" s="25" t="s">
        <v>52</v>
      </c>
      <c r="E543" s="25" t="s">
        <v>189</v>
      </c>
      <c r="F543" s="25">
        <v>3</v>
      </c>
      <c r="G543" s="27" t="s">
        <v>23</v>
      </c>
      <c r="H543" s="25">
        <v>450000</v>
      </c>
      <c r="I543" s="11">
        <f t="shared" si="84"/>
        <v>1350000</v>
      </c>
      <c r="J543" s="26" t="s">
        <v>28</v>
      </c>
      <c r="K543" s="11"/>
      <c r="L543" s="4">
        <f t="shared" si="85"/>
        <v>0</v>
      </c>
      <c r="M543" s="4"/>
      <c r="N543" s="4"/>
      <c r="O543" s="4">
        <f t="shared" si="86"/>
        <v>0</v>
      </c>
      <c r="P543" s="4"/>
      <c r="Q543" s="4"/>
      <c r="R543" s="4">
        <f t="shared" si="87"/>
        <v>0</v>
      </c>
      <c r="S543" s="4"/>
      <c r="T543" s="4"/>
      <c r="U543" s="4">
        <f t="shared" si="88"/>
        <v>0</v>
      </c>
      <c r="V543" s="4"/>
      <c r="W543" s="4"/>
      <c r="X543" s="4">
        <f t="shared" si="89"/>
        <v>0</v>
      </c>
      <c r="Y543" s="4"/>
      <c r="Z543" s="4"/>
      <c r="AA543" s="4">
        <f>C543+I543-L543-O543-U543-X543</f>
        <v>1350000</v>
      </c>
      <c r="AB543" s="7"/>
    </row>
    <row r="544" spans="1:28" ht="15.75" x14ac:dyDescent="0.25">
      <c r="A544" s="29">
        <v>45303</v>
      </c>
      <c r="B544" s="25" t="s">
        <v>327</v>
      </c>
      <c r="C544" s="25"/>
      <c r="D544" s="25" t="s">
        <v>94</v>
      </c>
      <c r="E544" s="25" t="s">
        <v>185</v>
      </c>
      <c r="F544" s="25">
        <v>500</v>
      </c>
      <c r="G544" s="27" t="s">
        <v>34</v>
      </c>
      <c r="H544" s="25">
        <v>1700</v>
      </c>
      <c r="I544" s="11">
        <f t="shared" si="84"/>
        <v>850000</v>
      </c>
      <c r="J544" s="31" t="s">
        <v>312</v>
      </c>
      <c r="K544" s="11" t="s">
        <v>440</v>
      </c>
      <c r="L544" s="4">
        <f t="shared" si="85"/>
        <v>0</v>
      </c>
      <c r="M544" s="4"/>
      <c r="N544" s="4"/>
      <c r="O544" s="4">
        <f t="shared" si="86"/>
        <v>850000</v>
      </c>
      <c r="P544" s="4">
        <v>850000</v>
      </c>
      <c r="Q544" s="4"/>
      <c r="R544" s="4">
        <f t="shared" si="87"/>
        <v>0</v>
      </c>
      <c r="S544" s="4"/>
      <c r="T544" s="4"/>
      <c r="U544" s="4">
        <f t="shared" si="88"/>
        <v>0</v>
      </c>
      <c r="V544" s="4"/>
      <c r="W544" s="4"/>
      <c r="X544" s="4">
        <f t="shared" si="89"/>
        <v>0</v>
      </c>
      <c r="Y544" s="4"/>
      <c r="Z544" s="4"/>
      <c r="AA544" s="4">
        <f>C544+I544-L544-O544-U544-X544</f>
        <v>0</v>
      </c>
      <c r="AB544" s="7">
        <v>45303</v>
      </c>
    </row>
    <row r="545" spans="1:28" ht="15.75" x14ac:dyDescent="0.25">
      <c r="A545" s="29">
        <v>45303</v>
      </c>
      <c r="B545" s="25" t="s">
        <v>425</v>
      </c>
      <c r="C545" s="25"/>
      <c r="D545" s="25" t="s">
        <v>46</v>
      </c>
      <c r="E545" s="25" t="s">
        <v>426</v>
      </c>
      <c r="F545" s="25">
        <v>2</v>
      </c>
      <c r="G545" s="27" t="s">
        <v>27</v>
      </c>
      <c r="H545" s="25">
        <v>250000</v>
      </c>
      <c r="I545" s="11">
        <f t="shared" si="84"/>
        <v>500000</v>
      </c>
      <c r="J545" s="31" t="s">
        <v>324</v>
      </c>
      <c r="K545" s="11"/>
      <c r="L545" s="4">
        <f t="shared" si="85"/>
        <v>500000</v>
      </c>
      <c r="M545" s="4">
        <v>500000</v>
      </c>
      <c r="N545" s="4"/>
      <c r="O545" s="4">
        <f t="shared" si="86"/>
        <v>0</v>
      </c>
      <c r="P545" s="4"/>
      <c r="Q545" s="4"/>
      <c r="R545" s="4">
        <f t="shared" si="87"/>
        <v>0</v>
      </c>
      <c r="S545" s="4"/>
      <c r="T545" s="4"/>
      <c r="U545" s="4">
        <f t="shared" si="88"/>
        <v>0</v>
      </c>
      <c r="V545" s="4"/>
      <c r="W545" s="4"/>
      <c r="X545" s="4">
        <f t="shared" si="89"/>
        <v>0</v>
      </c>
      <c r="Y545" s="4"/>
      <c r="Z545" s="4"/>
      <c r="AA545" s="4">
        <f>C545+I545-L545-O545-U545-X545</f>
        <v>0</v>
      </c>
      <c r="AB545" s="7">
        <v>45303</v>
      </c>
    </row>
    <row r="546" spans="1:28" ht="15.75" x14ac:dyDescent="0.25">
      <c r="A546" s="24">
        <v>45303</v>
      </c>
      <c r="B546" s="25" t="s">
        <v>425</v>
      </c>
      <c r="C546" s="25"/>
      <c r="D546" s="25" t="s">
        <v>46</v>
      </c>
      <c r="E546" s="25" t="s">
        <v>129</v>
      </c>
      <c r="F546" s="25">
        <v>12</v>
      </c>
      <c r="G546" s="25" t="s">
        <v>77</v>
      </c>
      <c r="H546" s="25">
        <v>60000</v>
      </c>
      <c r="I546" s="11">
        <f t="shared" si="84"/>
        <v>720000</v>
      </c>
      <c r="J546" s="31" t="s">
        <v>324</v>
      </c>
      <c r="K546" s="11"/>
      <c r="L546" s="4">
        <f t="shared" si="85"/>
        <v>720000</v>
      </c>
      <c r="M546" s="4">
        <v>720000</v>
      </c>
      <c r="N546" s="4"/>
      <c r="O546" s="4">
        <f t="shared" si="86"/>
        <v>0</v>
      </c>
      <c r="P546" s="4"/>
      <c r="Q546" s="4"/>
      <c r="R546" s="4">
        <f t="shared" si="87"/>
        <v>0</v>
      </c>
      <c r="S546" s="4"/>
      <c r="T546" s="4"/>
      <c r="U546" s="4">
        <f t="shared" si="88"/>
        <v>0</v>
      </c>
      <c r="V546" s="4"/>
      <c r="W546" s="4"/>
      <c r="X546" s="4">
        <f t="shared" si="89"/>
        <v>0</v>
      </c>
      <c r="Y546" s="4"/>
      <c r="Z546" s="4"/>
      <c r="AA546" s="4">
        <f>C546+I546-L546-O546-U546-X546</f>
        <v>0</v>
      </c>
      <c r="AB546" s="7">
        <v>45303</v>
      </c>
    </row>
    <row r="547" spans="1:28" ht="15.75" x14ac:dyDescent="0.25">
      <c r="A547" s="24">
        <v>45303</v>
      </c>
      <c r="B547" s="25" t="s">
        <v>425</v>
      </c>
      <c r="C547" s="25"/>
      <c r="D547" s="25" t="s">
        <v>46</v>
      </c>
      <c r="E547" s="25" t="s">
        <v>172</v>
      </c>
      <c r="F547" s="25">
        <v>5</v>
      </c>
      <c r="G547" s="25" t="s">
        <v>27</v>
      </c>
      <c r="H547" s="25">
        <v>25000</v>
      </c>
      <c r="I547" s="11">
        <f t="shared" si="84"/>
        <v>125000</v>
      </c>
      <c r="J547" s="31" t="s">
        <v>324</v>
      </c>
      <c r="K547" s="11"/>
      <c r="L547" s="4">
        <f t="shared" si="85"/>
        <v>125000</v>
      </c>
      <c r="M547" s="4">
        <v>125000</v>
      </c>
      <c r="N547" s="4"/>
      <c r="O547" s="4">
        <f t="shared" si="86"/>
        <v>0</v>
      </c>
      <c r="P547" s="4"/>
      <c r="Q547" s="4"/>
      <c r="R547" s="4">
        <f t="shared" si="87"/>
        <v>0</v>
      </c>
      <c r="S547" s="4"/>
      <c r="T547" s="4"/>
      <c r="U547" s="4">
        <f t="shared" si="88"/>
        <v>0</v>
      </c>
      <c r="V547" s="4"/>
      <c r="W547" s="4"/>
      <c r="X547" s="4">
        <f t="shared" si="89"/>
        <v>0</v>
      </c>
      <c r="Y547" s="4"/>
      <c r="Z547" s="4"/>
      <c r="AA547" s="4">
        <f>C547+I547-L547-O547-U547-X547</f>
        <v>0</v>
      </c>
      <c r="AB547" s="7">
        <v>45303</v>
      </c>
    </row>
    <row r="548" spans="1:28" ht="15.75" x14ac:dyDescent="0.25">
      <c r="A548" s="29">
        <v>45303</v>
      </c>
      <c r="B548" s="25" t="s">
        <v>354</v>
      </c>
      <c r="C548" s="25"/>
      <c r="D548" s="25" t="s">
        <v>52</v>
      </c>
      <c r="E548" s="25" t="s">
        <v>139</v>
      </c>
      <c r="F548" s="25">
        <v>1125</v>
      </c>
      <c r="G548" s="25" t="s">
        <v>34</v>
      </c>
      <c r="H548" s="25">
        <v>2790</v>
      </c>
      <c r="I548" s="11">
        <f t="shared" si="84"/>
        <v>3138750</v>
      </c>
      <c r="J548" s="32" t="s">
        <v>312</v>
      </c>
      <c r="K548" s="11" t="s">
        <v>457</v>
      </c>
      <c r="L548" s="4">
        <f t="shared" si="85"/>
        <v>0</v>
      </c>
      <c r="M548" s="4"/>
      <c r="N548" s="4"/>
      <c r="O548" s="4">
        <f t="shared" si="86"/>
        <v>3138750</v>
      </c>
      <c r="P548" s="4">
        <v>3138750</v>
      </c>
      <c r="Q548" s="4"/>
      <c r="R548" s="4">
        <f t="shared" si="87"/>
        <v>0</v>
      </c>
      <c r="S548" s="4"/>
      <c r="T548" s="4"/>
      <c r="U548" s="4">
        <f t="shared" si="88"/>
        <v>0</v>
      </c>
      <c r="V548" s="4"/>
      <c r="W548" s="4"/>
      <c r="X548" s="4">
        <f t="shared" si="89"/>
        <v>0</v>
      </c>
      <c r="Y548" s="4"/>
      <c r="Z548" s="4"/>
      <c r="AA548" s="4">
        <f>C548+I548-L548-O548-U548-X548</f>
        <v>0</v>
      </c>
      <c r="AB548" s="7">
        <v>45322</v>
      </c>
    </row>
    <row r="549" spans="1:28" ht="15.75" x14ac:dyDescent="0.25">
      <c r="A549" s="24">
        <v>45303</v>
      </c>
      <c r="B549" s="25" t="s">
        <v>226</v>
      </c>
      <c r="C549" s="25"/>
      <c r="D549" s="25" t="s">
        <v>52</v>
      </c>
      <c r="E549" s="25" t="s">
        <v>427</v>
      </c>
      <c r="F549" s="25">
        <v>250</v>
      </c>
      <c r="G549" s="25" t="s">
        <v>34</v>
      </c>
      <c r="H549" s="25">
        <v>1750</v>
      </c>
      <c r="I549" s="11">
        <f t="shared" si="84"/>
        <v>437500</v>
      </c>
      <c r="J549" s="26" t="s">
        <v>28</v>
      </c>
      <c r="K549" s="11" t="s">
        <v>489</v>
      </c>
      <c r="L549" s="4">
        <f t="shared" si="85"/>
        <v>0</v>
      </c>
      <c r="M549" s="4"/>
      <c r="N549" s="4"/>
      <c r="O549" s="4">
        <f t="shared" si="86"/>
        <v>0</v>
      </c>
      <c r="P549" s="4"/>
      <c r="Q549" s="4"/>
      <c r="R549" s="4">
        <f t="shared" si="87"/>
        <v>0</v>
      </c>
      <c r="S549" s="4"/>
      <c r="T549" s="4"/>
      <c r="U549" s="4">
        <f t="shared" si="88"/>
        <v>0</v>
      </c>
      <c r="V549" s="4"/>
      <c r="W549" s="4"/>
      <c r="X549" s="4">
        <f t="shared" si="89"/>
        <v>0</v>
      </c>
      <c r="Y549" s="4"/>
      <c r="Z549" s="4"/>
      <c r="AA549" s="4">
        <f>C549+I549-L549-O549-U549-X549</f>
        <v>437500</v>
      </c>
      <c r="AB549" s="7"/>
    </row>
    <row r="550" spans="1:28" ht="15.75" x14ac:dyDescent="0.25">
      <c r="A550" s="29">
        <v>45304</v>
      </c>
      <c r="B550" s="27" t="s">
        <v>211</v>
      </c>
      <c r="C550" s="27"/>
      <c r="D550" s="27" t="s">
        <v>52</v>
      </c>
      <c r="E550" s="27" t="s">
        <v>108</v>
      </c>
      <c r="F550" s="27">
        <v>1000</v>
      </c>
      <c r="G550" s="27" t="s">
        <v>34</v>
      </c>
      <c r="H550" s="27">
        <v>2250</v>
      </c>
      <c r="I550" s="15">
        <f t="shared" ref="I550:I576" si="90">F550*H550</f>
        <v>2250000</v>
      </c>
      <c r="J550" s="17" t="s">
        <v>312</v>
      </c>
      <c r="K550" s="11" t="s">
        <v>461</v>
      </c>
      <c r="L550" s="4">
        <f>M550+N550</f>
        <v>0</v>
      </c>
      <c r="M550" s="4"/>
      <c r="N550" s="4"/>
      <c r="O550" s="4">
        <f>P550+Q550</f>
        <v>2250000</v>
      </c>
      <c r="P550" s="4">
        <v>2250000</v>
      </c>
      <c r="Q550" s="4"/>
      <c r="R550" s="4">
        <f>S550+T550</f>
        <v>0</v>
      </c>
      <c r="S550" s="4"/>
      <c r="T550" s="4"/>
      <c r="U550" s="4">
        <f>V550+W550</f>
        <v>0</v>
      </c>
      <c r="V550" s="4"/>
      <c r="W550" s="4"/>
      <c r="X550" s="4">
        <f>Y550+Z550</f>
        <v>0</v>
      </c>
      <c r="Y550" s="4"/>
      <c r="Z550" s="4"/>
      <c r="AA550" s="4">
        <f>C550+I550-L550-O550-U550-X550</f>
        <v>0</v>
      </c>
      <c r="AB550" s="7">
        <v>45307</v>
      </c>
    </row>
    <row r="551" spans="1:28" ht="15.75" x14ac:dyDescent="0.25">
      <c r="A551" s="29">
        <v>45304</v>
      </c>
      <c r="B551" s="25" t="s">
        <v>379</v>
      </c>
      <c r="C551" s="27"/>
      <c r="D551" s="25" t="s">
        <v>46</v>
      </c>
      <c r="E551" s="25" t="s">
        <v>208</v>
      </c>
      <c r="F551" s="25">
        <v>500</v>
      </c>
      <c r="G551" s="25" t="s">
        <v>34</v>
      </c>
      <c r="H551" s="27">
        <v>830</v>
      </c>
      <c r="I551" s="11">
        <f t="shared" si="90"/>
        <v>415000</v>
      </c>
      <c r="J551" s="31" t="s">
        <v>324</v>
      </c>
      <c r="K551" s="11"/>
      <c r="L551" s="4">
        <f t="shared" ref="L551:L576" si="91">M551+N551</f>
        <v>415000</v>
      </c>
      <c r="M551" s="4">
        <v>415000</v>
      </c>
      <c r="N551" s="4"/>
      <c r="O551" s="4">
        <f t="shared" ref="O551:O576" si="92">P551+Q551</f>
        <v>0</v>
      </c>
      <c r="P551" s="4"/>
      <c r="Q551" s="4"/>
      <c r="R551" s="4">
        <f t="shared" ref="R551:R576" si="93">S551+T551</f>
        <v>0</v>
      </c>
      <c r="S551" s="4"/>
      <c r="T551" s="4"/>
      <c r="U551" s="4">
        <f t="shared" ref="U551:U576" si="94">V551+W551</f>
        <v>0</v>
      </c>
      <c r="V551" s="4"/>
      <c r="W551" s="4"/>
      <c r="X551" s="4">
        <f t="shared" ref="X551:X576" si="95">Y551+Z551</f>
        <v>0</v>
      </c>
      <c r="Y551" s="4"/>
      <c r="Z551" s="4"/>
      <c r="AA551" s="4">
        <f>C551+I551-L551-O551-U551-X551</f>
        <v>0</v>
      </c>
      <c r="AB551" s="7">
        <v>45304</v>
      </c>
    </row>
    <row r="552" spans="1:28" ht="15.75" x14ac:dyDescent="0.25">
      <c r="A552" s="29">
        <v>45304</v>
      </c>
      <c r="B552" s="25" t="s">
        <v>176</v>
      </c>
      <c r="C552" s="25"/>
      <c r="D552" s="25" t="s">
        <v>94</v>
      </c>
      <c r="E552" s="25" t="s">
        <v>185</v>
      </c>
      <c r="F552" s="25">
        <v>1500</v>
      </c>
      <c r="G552" s="25" t="s">
        <v>34</v>
      </c>
      <c r="H552" s="25">
        <v>1700</v>
      </c>
      <c r="I552" s="11">
        <f t="shared" si="90"/>
        <v>2550000</v>
      </c>
      <c r="J552" s="26" t="s">
        <v>28</v>
      </c>
      <c r="K552" s="4" t="s">
        <v>540</v>
      </c>
      <c r="L552" s="4">
        <f t="shared" si="91"/>
        <v>0</v>
      </c>
      <c r="M552" s="4"/>
      <c r="N552" s="4"/>
      <c r="O552" s="4">
        <f t="shared" si="92"/>
        <v>0</v>
      </c>
      <c r="P552" s="4"/>
      <c r="Q552" s="4"/>
      <c r="R552" s="4">
        <f t="shared" si="93"/>
        <v>0</v>
      </c>
      <c r="S552" s="4"/>
      <c r="T552" s="4"/>
      <c r="U552" s="4">
        <f t="shared" si="94"/>
        <v>0</v>
      </c>
      <c r="V552" s="4"/>
      <c r="W552" s="4"/>
      <c r="X552" s="4">
        <f t="shared" si="95"/>
        <v>0</v>
      </c>
      <c r="Y552" s="4"/>
      <c r="Z552" s="4"/>
      <c r="AA552" s="4">
        <f>C552+I552-L552-O552-U552-X552</f>
        <v>2550000</v>
      </c>
      <c r="AB552" s="7"/>
    </row>
    <row r="553" spans="1:28" ht="15.75" x14ac:dyDescent="0.25">
      <c r="A553" s="29">
        <v>45304</v>
      </c>
      <c r="B553" s="25" t="s">
        <v>176</v>
      </c>
      <c r="C553" s="25"/>
      <c r="D553" s="25" t="s">
        <v>94</v>
      </c>
      <c r="E553" s="25" t="s">
        <v>206</v>
      </c>
      <c r="F553" s="25">
        <v>1</v>
      </c>
      <c r="G553" s="25" t="s">
        <v>48</v>
      </c>
      <c r="H553" s="25">
        <v>280000</v>
      </c>
      <c r="I553" s="11">
        <f t="shared" si="90"/>
        <v>280000</v>
      </c>
      <c r="J553" s="32" t="s">
        <v>312</v>
      </c>
      <c r="K553" s="4" t="s">
        <v>443</v>
      </c>
      <c r="L553" s="4">
        <f t="shared" si="91"/>
        <v>0</v>
      </c>
      <c r="M553" s="4"/>
      <c r="N553" s="4"/>
      <c r="O553" s="4">
        <f t="shared" si="92"/>
        <v>280000</v>
      </c>
      <c r="P553" s="4">
        <v>280000</v>
      </c>
      <c r="Q553" s="4"/>
      <c r="R553" s="4">
        <f t="shared" si="93"/>
        <v>0</v>
      </c>
      <c r="S553" s="4"/>
      <c r="T553" s="4"/>
      <c r="U553" s="4">
        <f t="shared" si="94"/>
        <v>0</v>
      </c>
      <c r="V553" s="4"/>
      <c r="W553" s="4"/>
      <c r="X553" s="4">
        <f t="shared" si="95"/>
        <v>0</v>
      </c>
      <c r="Y553" s="4"/>
      <c r="Z553" s="4"/>
      <c r="AA553" s="4">
        <f>C553+I553-L553-O553-U553-X553</f>
        <v>0</v>
      </c>
      <c r="AB553" s="7">
        <v>45303</v>
      </c>
    </row>
    <row r="554" spans="1:28" ht="15.75" x14ac:dyDescent="0.25">
      <c r="A554" s="29">
        <v>45304</v>
      </c>
      <c r="B554" s="25" t="s">
        <v>99</v>
      </c>
      <c r="C554" s="25"/>
      <c r="D554" s="25" t="s">
        <v>46</v>
      </c>
      <c r="E554" s="25" t="s">
        <v>89</v>
      </c>
      <c r="F554" s="25">
        <v>14.9</v>
      </c>
      <c r="G554" s="25" t="s">
        <v>39</v>
      </c>
      <c r="H554" s="25"/>
      <c r="I554" s="11">
        <f t="shared" si="90"/>
        <v>0</v>
      </c>
      <c r="J554" s="26" t="s">
        <v>28</v>
      </c>
      <c r="K554" s="11"/>
      <c r="L554" s="4">
        <f t="shared" si="91"/>
        <v>0</v>
      </c>
      <c r="M554" s="4"/>
      <c r="N554" s="4"/>
      <c r="O554" s="4">
        <f t="shared" si="92"/>
        <v>0</v>
      </c>
      <c r="P554" s="4"/>
      <c r="Q554" s="4"/>
      <c r="R554" s="4">
        <f t="shared" si="93"/>
        <v>0</v>
      </c>
      <c r="S554" s="4"/>
      <c r="T554" s="4"/>
      <c r="U554" s="4">
        <f t="shared" si="94"/>
        <v>0</v>
      </c>
      <c r="V554" s="4"/>
      <c r="W554" s="4"/>
      <c r="X554" s="4">
        <f t="shared" si="95"/>
        <v>0</v>
      </c>
      <c r="Y554" s="4"/>
      <c r="Z554" s="4"/>
      <c r="AA554" s="4">
        <f>C554+I554-L554-O554-U554-X554</f>
        <v>0</v>
      </c>
      <c r="AB554" s="7"/>
    </row>
    <row r="555" spans="1:28" ht="15.75" x14ac:dyDescent="0.25">
      <c r="A555" s="29">
        <v>45304</v>
      </c>
      <c r="B555" s="25" t="s">
        <v>176</v>
      </c>
      <c r="C555" s="25"/>
      <c r="D555" s="25" t="s">
        <v>46</v>
      </c>
      <c r="E555" s="25" t="s">
        <v>69</v>
      </c>
      <c r="F555" s="25">
        <v>25</v>
      </c>
      <c r="G555" s="25" t="s">
        <v>39</v>
      </c>
      <c r="H555" s="25">
        <v>180000</v>
      </c>
      <c r="I555" s="11">
        <f t="shared" si="90"/>
        <v>4500000</v>
      </c>
      <c r="J555" s="26" t="s">
        <v>28</v>
      </c>
      <c r="K555" s="4" t="s">
        <v>438</v>
      </c>
      <c r="L555" s="4">
        <f t="shared" si="91"/>
        <v>0</v>
      </c>
      <c r="M555" s="4"/>
      <c r="N555" s="4"/>
      <c r="O555" s="4">
        <f t="shared" si="92"/>
        <v>0</v>
      </c>
      <c r="P555" s="4"/>
      <c r="Q555" s="4"/>
      <c r="R555" s="4">
        <f t="shared" si="93"/>
        <v>0</v>
      </c>
      <c r="S555" s="4"/>
      <c r="T555" s="4"/>
      <c r="U555" s="4">
        <f t="shared" si="94"/>
        <v>0</v>
      </c>
      <c r="V555" s="4"/>
      <c r="W555" s="4"/>
      <c r="X555" s="4">
        <f t="shared" si="95"/>
        <v>0</v>
      </c>
      <c r="Y555" s="4"/>
      <c r="Z555" s="4"/>
      <c r="AA555" s="4">
        <f>C555+I555-L555-O555-U555-X555</f>
        <v>4500000</v>
      </c>
      <c r="AB555" s="7"/>
    </row>
    <row r="556" spans="1:28" ht="15.75" x14ac:dyDescent="0.25">
      <c r="A556" s="29">
        <v>45304</v>
      </c>
      <c r="B556" s="25" t="s">
        <v>176</v>
      </c>
      <c r="C556" s="25"/>
      <c r="D556" s="25" t="s">
        <v>46</v>
      </c>
      <c r="E556" s="25" t="s">
        <v>177</v>
      </c>
      <c r="F556" s="25">
        <v>100</v>
      </c>
      <c r="G556" s="25" t="s">
        <v>39</v>
      </c>
      <c r="H556" s="25">
        <v>125000</v>
      </c>
      <c r="I556" s="11">
        <f t="shared" si="90"/>
        <v>12500000</v>
      </c>
      <c r="J556" s="26" t="s">
        <v>28</v>
      </c>
      <c r="K556" s="4" t="s">
        <v>438</v>
      </c>
      <c r="L556" s="4">
        <f t="shared" si="91"/>
        <v>0</v>
      </c>
      <c r="M556" s="4"/>
      <c r="N556" s="4"/>
      <c r="O556" s="4">
        <f t="shared" si="92"/>
        <v>0</v>
      </c>
      <c r="P556" s="4"/>
      <c r="Q556" s="4"/>
      <c r="R556" s="4">
        <f t="shared" si="93"/>
        <v>0</v>
      </c>
      <c r="S556" s="4"/>
      <c r="T556" s="4"/>
      <c r="U556" s="4">
        <f t="shared" si="94"/>
        <v>0</v>
      </c>
      <c r="V556" s="4"/>
      <c r="W556" s="4"/>
      <c r="X556" s="4">
        <f t="shared" si="95"/>
        <v>0</v>
      </c>
      <c r="Y556" s="4"/>
      <c r="Z556" s="4"/>
      <c r="AA556" s="4">
        <f>C556+I556-L556-O556-U556-X556</f>
        <v>12500000</v>
      </c>
      <c r="AB556" s="7"/>
    </row>
    <row r="557" spans="1:28" ht="15.75" x14ac:dyDescent="0.25">
      <c r="A557" s="29">
        <v>45304</v>
      </c>
      <c r="B557" s="25" t="s">
        <v>444</v>
      </c>
      <c r="C557" s="25"/>
      <c r="D557" s="25" t="s">
        <v>52</v>
      </c>
      <c r="E557" s="25" t="s">
        <v>360</v>
      </c>
      <c r="F557" s="25">
        <v>1</v>
      </c>
      <c r="G557" s="25" t="s">
        <v>303</v>
      </c>
      <c r="H557" s="25">
        <v>1200000</v>
      </c>
      <c r="I557" s="11">
        <f t="shared" si="90"/>
        <v>1200000</v>
      </c>
      <c r="J557" s="31" t="s">
        <v>324</v>
      </c>
      <c r="K557" s="11"/>
      <c r="L557" s="4">
        <f t="shared" si="91"/>
        <v>0</v>
      </c>
      <c r="M557" s="4"/>
      <c r="N557" s="4"/>
      <c r="O557" s="4">
        <f t="shared" si="92"/>
        <v>0</v>
      </c>
      <c r="P557" s="4"/>
      <c r="Q557" s="4"/>
      <c r="R557" s="4">
        <f t="shared" si="93"/>
        <v>0</v>
      </c>
      <c r="S557" s="4"/>
      <c r="T557" s="4"/>
      <c r="U557" s="4">
        <f t="shared" si="94"/>
        <v>1200000</v>
      </c>
      <c r="V557" s="4">
        <v>1200000</v>
      </c>
      <c r="W557" s="4"/>
      <c r="X557" s="4">
        <f t="shared" si="95"/>
        <v>0</v>
      </c>
      <c r="Y557" s="4"/>
      <c r="Z557" s="4"/>
      <c r="AA557" s="4">
        <f>C557+I557-L557-O557-U557-X557</f>
        <v>0</v>
      </c>
      <c r="AB557" s="7">
        <v>45304</v>
      </c>
    </row>
    <row r="558" spans="1:28" ht="15.75" x14ac:dyDescent="0.25">
      <c r="A558" s="29">
        <v>45304</v>
      </c>
      <c r="B558" s="25" t="s">
        <v>444</v>
      </c>
      <c r="C558" s="25"/>
      <c r="D558" s="25" t="s">
        <v>52</v>
      </c>
      <c r="E558" s="25" t="s">
        <v>355</v>
      </c>
      <c r="F558" s="25">
        <v>1</v>
      </c>
      <c r="G558" s="25" t="s">
        <v>303</v>
      </c>
      <c r="H558" s="25">
        <v>1200000</v>
      </c>
      <c r="I558" s="11">
        <f t="shared" si="90"/>
        <v>1200000</v>
      </c>
      <c r="J558" s="31" t="s">
        <v>324</v>
      </c>
      <c r="K558" s="11"/>
      <c r="L558" s="4">
        <f t="shared" si="91"/>
        <v>0</v>
      </c>
      <c r="M558" s="4"/>
      <c r="N558" s="4"/>
      <c r="O558" s="4">
        <f t="shared" si="92"/>
        <v>0</v>
      </c>
      <c r="P558" s="4"/>
      <c r="Q558" s="4"/>
      <c r="R558" s="4">
        <f t="shared" si="93"/>
        <v>0</v>
      </c>
      <c r="S558" s="4"/>
      <c r="T558" s="4"/>
      <c r="U558" s="4">
        <f t="shared" si="94"/>
        <v>1200000</v>
      </c>
      <c r="V558" s="4">
        <v>1200000</v>
      </c>
      <c r="W558" s="4"/>
      <c r="X558" s="4">
        <f t="shared" si="95"/>
        <v>0</v>
      </c>
      <c r="Y558" s="4"/>
      <c r="Z558" s="4"/>
      <c r="AA558" s="4">
        <f>C558+I558-L558-O558-U558-X558</f>
        <v>0</v>
      </c>
      <c r="AB558" s="7">
        <v>45304</v>
      </c>
    </row>
    <row r="559" spans="1:28" ht="15.75" x14ac:dyDescent="0.25">
      <c r="A559" s="29">
        <v>45304</v>
      </c>
      <c r="B559" s="27" t="s">
        <v>380</v>
      </c>
      <c r="C559" s="27"/>
      <c r="D559" s="27" t="s">
        <v>46</v>
      </c>
      <c r="E559" s="27" t="s">
        <v>219</v>
      </c>
      <c r="F559" s="27">
        <v>1</v>
      </c>
      <c r="G559" s="27" t="s">
        <v>39</v>
      </c>
      <c r="H559" s="27">
        <v>300000</v>
      </c>
      <c r="I559" s="11">
        <f t="shared" si="90"/>
        <v>300000</v>
      </c>
      <c r="J559" s="32" t="s">
        <v>324</v>
      </c>
      <c r="K559" s="11" t="s">
        <v>456</v>
      </c>
      <c r="L559" s="4">
        <f t="shared" si="91"/>
        <v>0</v>
      </c>
      <c r="M559" s="4"/>
      <c r="N559" s="4"/>
      <c r="O559" s="4">
        <f t="shared" si="92"/>
        <v>300000</v>
      </c>
      <c r="P559" s="4">
        <v>300000</v>
      </c>
      <c r="Q559" s="4"/>
      <c r="R559" s="4">
        <f t="shared" si="93"/>
        <v>0</v>
      </c>
      <c r="S559" s="4"/>
      <c r="T559" s="4"/>
      <c r="U559" s="4">
        <f t="shared" si="94"/>
        <v>0</v>
      </c>
      <c r="V559" s="4"/>
      <c r="W559" s="4"/>
      <c r="X559" s="4">
        <f t="shared" si="95"/>
        <v>0</v>
      </c>
      <c r="Y559" s="4"/>
      <c r="Z559" s="4"/>
      <c r="AA559" s="4">
        <f>C559+I559-L559-O559-U559-X559</f>
        <v>0</v>
      </c>
      <c r="AB559" s="7">
        <v>45308</v>
      </c>
    </row>
    <row r="560" spans="1:28" ht="15.75" x14ac:dyDescent="0.25">
      <c r="A560" s="29">
        <v>45304</v>
      </c>
      <c r="B560" s="27" t="s">
        <v>445</v>
      </c>
      <c r="C560" s="25"/>
      <c r="D560" s="27" t="s">
        <v>52</v>
      </c>
      <c r="E560" s="25" t="s">
        <v>127</v>
      </c>
      <c r="F560" s="25">
        <v>1</v>
      </c>
      <c r="G560" s="25" t="s">
        <v>39</v>
      </c>
      <c r="H560" s="25">
        <v>65000</v>
      </c>
      <c r="I560" s="11">
        <f t="shared" si="90"/>
        <v>65000</v>
      </c>
      <c r="J560" s="31" t="s">
        <v>324</v>
      </c>
      <c r="K560" s="11"/>
      <c r="L560" s="4">
        <f t="shared" si="91"/>
        <v>65000</v>
      </c>
      <c r="M560" s="4">
        <v>65000</v>
      </c>
      <c r="N560" s="4"/>
      <c r="O560" s="4">
        <f t="shared" si="92"/>
        <v>0</v>
      </c>
      <c r="P560" s="4"/>
      <c r="Q560" s="4"/>
      <c r="R560" s="4">
        <f t="shared" si="93"/>
        <v>0</v>
      </c>
      <c r="S560" s="4"/>
      <c r="T560" s="4"/>
      <c r="U560" s="4">
        <f t="shared" si="94"/>
        <v>0</v>
      </c>
      <c r="V560" s="4"/>
      <c r="W560" s="4"/>
      <c r="X560" s="4">
        <f t="shared" si="95"/>
        <v>0</v>
      </c>
      <c r="Y560" s="4"/>
      <c r="Z560" s="4"/>
      <c r="AA560" s="4">
        <f>C560+I560-L560-O560-U560-X560</f>
        <v>0</v>
      </c>
      <c r="AB560" s="7">
        <v>45304</v>
      </c>
    </row>
    <row r="561" spans="1:28" ht="15.75" x14ac:dyDescent="0.25">
      <c r="A561" s="29">
        <v>45304</v>
      </c>
      <c r="B561" s="27" t="s">
        <v>445</v>
      </c>
      <c r="C561" s="27"/>
      <c r="D561" s="27" t="s">
        <v>52</v>
      </c>
      <c r="E561" s="25" t="s">
        <v>42</v>
      </c>
      <c r="F561" s="25">
        <v>600</v>
      </c>
      <c r="G561" s="25" t="s">
        <v>34</v>
      </c>
      <c r="H561" s="27">
        <v>3800</v>
      </c>
      <c r="I561" s="11">
        <f t="shared" si="90"/>
        <v>2280000</v>
      </c>
      <c r="J561" s="31" t="s">
        <v>324</v>
      </c>
      <c r="K561" s="11"/>
      <c r="L561" s="4">
        <f t="shared" si="91"/>
        <v>2280000</v>
      </c>
      <c r="M561" s="4">
        <v>2280000</v>
      </c>
      <c r="N561" s="4"/>
      <c r="O561" s="4">
        <f t="shared" si="92"/>
        <v>0</v>
      </c>
      <c r="P561" s="4"/>
      <c r="Q561" s="4"/>
      <c r="R561" s="4">
        <f t="shared" si="93"/>
        <v>0</v>
      </c>
      <c r="S561" s="4"/>
      <c r="T561" s="4"/>
      <c r="U561" s="4">
        <f t="shared" si="94"/>
        <v>0</v>
      </c>
      <c r="V561" s="4"/>
      <c r="W561" s="4"/>
      <c r="X561" s="4">
        <f t="shared" si="95"/>
        <v>0</v>
      </c>
      <c r="Y561" s="4"/>
      <c r="Z561" s="4"/>
      <c r="AA561" s="4">
        <f>C561+I561-L561-O561-U561-X561</f>
        <v>0</v>
      </c>
      <c r="AB561" s="7">
        <v>45304</v>
      </c>
    </row>
    <row r="562" spans="1:28" ht="15.75" x14ac:dyDescent="0.25">
      <c r="A562" s="29">
        <v>45304</v>
      </c>
      <c r="B562" s="27" t="s">
        <v>445</v>
      </c>
      <c r="C562" s="25"/>
      <c r="D562" s="27" t="s">
        <v>52</v>
      </c>
      <c r="E562" s="25" t="s">
        <v>129</v>
      </c>
      <c r="F562" s="25">
        <v>6</v>
      </c>
      <c r="G562" s="25" t="s">
        <v>77</v>
      </c>
      <c r="H562" s="25">
        <v>60000</v>
      </c>
      <c r="I562" s="11">
        <f t="shared" si="90"/>
        <v>360000</v>
      </c>
      <c r="J562" s="31" t="s">
        <v>324</v>
      </c>
      <c r="K562" s="11"/>
      <c r="L562" s="4">
        <f t="shared" si="91"/>
        <v>360000</v>
      </c>
      <c r="M562" s="4">
        <v>360000</v>
      </c>
      <c r="N562" s="4"/>
      <c r="O562" s="4">
        <f t="shared" si="92"/>
        <v>0</v>
      </c>
      <c r="P562" s="4"/>
      <c r="Q562" s="4"/>
      <c r="R562" s="4">
        <f t="shared" si="93"/>
        <v>0</v>
      </c>
      <c r="S562" s="4"/>
      <c r="T562" s="4"/>
      <c r="U562" s="4">
        <f t="shared" si="94"/>
        <v>0</v>
      </c>
      <c r="V562" s="4"/>
      <c r="W562" s="4"/>
      <c r="X562" s="4">
        <f t="shared" si="95"/>
        <v>0</v>
      </c>
      <c r="Y562" s="4"/>
      <c r="Z562" s="4"/>
      <c r="AA562" s="4">
        <f>C562+I562-L562-O562-U562-X562</f>
        <v>0</v>
      </c>
      <c r="AB562" s="7">
        <v>45304</v>
      </c>
    </row>
    <row r="563" spans="1:28" ht="15.75" x14ac:dyDescent="0.25">
      <c r="A563" s="29">
        <v>45304</v>
      </c>
      <c r="B563" s="25" t="s">
        <v>251</v>
      </c>
      <c r="C563" s="25"/>
      <c r="D563" s="27" t="s">
        <v>46</v>
      </c>
      <c r="E563" s="25" t="s">
        <v>42</v>
      </c>
      <c r="F563" s="25">
        <v>500</v>
      </c>
      <c r="G563" s="25" t="s">
        <v>34</v>
      </c>
      <c r="H563" s="25">
        <v>4500</v>
      </c>
      <c r="I563" s="11">
        <f t="shared" si="90"/>
        <v>2250000</v>
      </c>
      <c r="J563" s="26" t="s">
        <v>28</v>
      </c>
      <c r="K563" s="11"/>
      <c r="L563" s="4">
        <f t="shared" si="91"/>
        <v>700000</v>
      </c>
      <c r="M563" s="4">
        <v>700000</v>
      </c>
      <c r="N563" s="4"/>
      <c r="O563" s="4">
        <f t="shared" si="92"/>
        <v>0</v>
      </c>
      <c r="P563" s="4"/>
      <c r="Q563" s="4"/>
      <c r="R563" s="4">
        <f t="shared" si="93"/>
        <v>0</v>
      </c>
      <c r="S563" s="4"/>
      <c r="T563" s="4"/>
      <c r="U563" s="4">
        <f t="shared" si="94"/>
        <v>0</v>
      </c>
      <c r="V563" s="4"/>
      <c r="W563" s="4"/>
      <c r="X563" s="4">
        <f t="shared" si="95"/>
        <v>0</v>
      </c>
      <c r="Y563" s="4"/>
      <c r="Z563" s="4"/>
      <c r="AA563" s="4">
        <f>C563+I563-L563-O563-U563-X563</f>
        <v>1550000</v>
      </c>
      <c r="AB563" s="7">
        <v>45322</v>
      </c>
    </row>
    <row r="564" spans="1:28" ht="15.75" x14ac:dyDescent="0.25">
      <c r="A564" s="29">
        <v>45304</v>
      </c>
      <c r="B564" s="25" t="s">
        <v>99</v>
      </c>
      <c r="C564" s="27"/>
      <c r="D564" s="27"/>
      <c r="E564" s="27" t="s">
        <v>273</v>
      </c>
      <c r="F564" s="27">
        <v>57.5</v>
      </c>
      <c r="G564" s="27" t="s">
        <v>39</v>
      </c>
      <c r="H564" s="27"/>
      <c r="I564" s="11">
        <f t="shared" si="90"/>
        <v>0</v>
      </c>
      <c r="J564" s="28" t="s">
        <v>28</v>
      </c>
      <c r="K564" s="11"/>
      <c r="L564" s="4">
        <f t="shared" si="91"/>
        <v>0</v>
      </c>
      <c r="M564" s="4"/>
      <c r="N564" s="4"/>
      <c r="O564" s="4">
        <f t="shared" si="92"/>
        <v>0</v>
      </c>
      <c r="P564" s="4"/>
      <c r="Q564" s="4"/>
      <c r="R564" s="4">
        <f t="shared" si="93"/>
        <v>0</v>
      </c>
      <c r="S564" s="4"/>
      <c r="T564" s="4"/>
      <c r="U564" s="4">
        <f t="shared" si="94"/>
        <v>0</v>
      </c>
      <c r="V564" s="4"/>
      <c r="W564" s="4"/>
      <c r="X564" s="4">
        <f t="shared" si="95"/>
        <v>0</v>
      </c>
      <c r="Y564" s="4"/>
      <c r="Z564" s="4"/>
      <c r="AA564" s="4">
        <f>C564+I564-L564-O564-U564-X564</f>
        <v>0</v>
      </c>
      <c r="AB564" s="7"/>
    </row>
    <row r="565" spans="1:28" ht="15.75" x14ac:dyDescent="0.25">
      <c r="A565" s="29">
        <v>45304</v>
      </c>
      <c r="B565" s="25" t="s">
        <v>310</v>
      </c>
      <c r="C565" s="25"/>
      <c r="D565" s="27" t="s">
        <v>46</v>
      </c>
      <c r="E565" s="25" t="s">
        <v>108</v>
      </c>
      <c r="F565" s="50">
        <v>2000</v>
      </c>
      <c r="G565" s="27" t="s">
        <v>34</v>
      </c>
      <c r="H565" s="25">
        <v>2100</v>
      </c>
      <c r="I565" s="11">
        <f t="shared" si="90"/>
        <v>4200000</v>
      </c>
      <c r="J565" s="32" t="s">
        <v>324</v>
      </c>
      <c r="K565" s="11"/>
      <c r="L565" s="4">
        <f t="shared" si="91"/>
        <v>4200000</v>
      </c>
      <c r="M565" s="4">
        <v>4200000</v>
      </c>
      <c r="N565" s="4"/>
      <c r="O565" s="4">
        <f t="shared" si="92"/>
        <v>0</v>
      </c>
      <c r="P565" s="4"/>
      <c r="Q565" s="4"/>
      <c r="R565" s="4">
        <f t="shared" si="93"/>
        <v>0</v>
      </c>
      <c r="S565" s="4"/>
      <c r="T565" s="4"/>
      <c r="U565" s="4">
        <f t="shared" si="94"/>
        <v>0</v>
      </c>
      <c r="V565" s="4"/>
      <c r="W565" s="4"/>
      <c r="X565" s="4">
        <f t="shared" si="95"/>
        <v>0</v>
      </c>
      <c r="Y565" s="4"/>
      <c r="Z565" s="4"/>
      <c r="AA565" s="4">
        <f>C565+I565-L565-O565-U565-X565</f>
        <v>0</v>
      </c>
      <c r="AB565" s="7">
        <v>45304</v>
      </c>
    </row>
    <row r="566" spans="1:28" ht="15.75" x14ac:dyDescent="0.25">
      <c r="A566" s="29">
        <v>45304</v>
      </c>
      <c r="B566" s="25" t="s">
        <v>446</v>
      </c>
      <c r="C566" s="25"/>
      <c r="D566" s="27" t="s">
        <v>52</v>
      </c>
      <c r="E566" s="25" t="s">
        <v>64</v>
      </c>
      <c r="F566" s="25">
        <v>20</v>
      </c>
      <c r="G566" s="27" t="s">
        <v>39</v>
      </c>
      <c r="H566" s="25">
        <v>60000</v>
      </c>
      <c r="I566" s="11">
        <f t="shared" si="90"/>
        <v>1200000</v>
      </c>
      <c r="J566" s="31" t="s">
        <v>324</v>
      </c>
      <c r="K566" s="11"/>
      <c r="L566" s="4">
        <f t="shared" si="91"/>
        <v>0</v>
      </c>
      <c r="M566" s="4"/>
      <c r="N566" s="4"/>
      <c r="O566" s="4">
        <f t="shared" si="92"/>
        <v>0</v>
      </c>
      <c r="P566" s="4"/>
      <c r="Q566" s="4"/>
      <c r="R566" s="4">
        <f t="shared" si="93"/>
        <v>0</v>
      </c>
      <c r="S566" s="4"/>
      <c r="T566" s="4"/>
      <c r="U566" s="4">
        <f t="shared" si="94"/>
        <v>1200000</v>
      </c>
      <c r="V566" s="4">
        <v>1200000</v>
      </c>
      <c r="W566" s="4"/>
      <c r="X566" s="4">
        <f t="shared" si="95"/>
        <v>0</v>
      </c>
      <c r="Y566" s="4"/>
      <c r="Z566" s="4"/>
      <c r="AA566" s="4">
        <f>C566+I566-L566-O566-U566-X566</f>
        <v>0</v>
      </c>
      <c r="AB566" s="7">
        <v>45304</v>
      </c>
    </row>
    <row r="567" spans="1:28" ht="15.75" x14ac:dyDescent="0.25">
      <c r="A567" s="29">
        <v>45304</v>
      </c>
      <c r="B567" s="27" t="s">
        <v>226</v>
      </c>
      <c r="C567" s="25"/>
      <c r="D567" s="27" t="s">
        <v>52</v>
      </c>
      <c r="E567" s="25" t="s">
        <v>229</v>
      </c>
      <c r="F567" s="25">
        <v>210</v>
      </c>
      <c r="G567" s="27" t="s">
        <v>39</v>
      </c>
      <c r="H567" s="25">
        <v>42000</v>
      </c>
      <c r="I567" s="11">
        <f t="shared" si="90"/>
        <v>8820000</v>
      </c>
      <c r="J567" s="26" t="s">
        <v>28</v>
      </c>
      <c r="K567" s="11" t="s">
        <v>460</v>
      </c>
      <c r="L567" s="4">
        <f t="shared" si="91"/>
        <v>0</v>
      </c>
      <c r="M567" s="4"/>
      <c r="N567" s="4"/>
      <c r="O567" s="4">
        <f t="shared" si="92"/>
        <v>0</v>
      </c>
      <c r="P567" s="4"/>
      <c r="Q567" s="4"/>
      <c r="R567" s="4">
        <f t="shared" si="93"/>
        <v>0</v>
      </c>
      <c r="S567" s="4"/>
      <c r="T567" s="4"/>
      <c r="U567" s="4">
        <f t="shared" si="94"/>
        <v>0</v>
      </c>
      <c r="V567" s="4"/>
      <c r="W567" s="4"/>
      <c r="X567" s="4">
        <f t="shared" si="95"/>
        <v>0</v>
      </c>
      <c r="Y567" s="4"/>
      <c r="Z567" s="4"/>
      <c r="AA567" s="4">
        <f>C567+I567-L567-O567-U567-X567</f>
        <v>8820000</v>
      </c>
      <c r="AB567" s="7"/>
    </row>
    <row r="568" spans="1:28" ht="15.75" x14ac:dyDescent="0.25">
      <c r="A568" s="29">
        <v>45304</v>
      </c>
      <c r="B568" s="27" t="s">
        <v>73</v>
      </c>
      <c r="C568" s="27"/>
      <c r="D568" s="27" t="s">
        <v>52</v>
      </c>
      <c r="E568" s="27" t="s">
        <v>447</v>
      </c>
      <c r="F568" s="27">
        <v>3250</v>
      </c>
      <c r="G568" s="27" t="s">
        <v>34</v>
      </c>
      <c r="H568" s="27">
        <v>2180</v>
      </c>
      <c r="I568" s="11">
        <f t="shared" si="90"/>
        <v>7085000</v>
      </c>
      <c r="J568" s="28" t="s">
        <v>28</v>
      </c>
      <c r="K568" s="11" t="s">
        <v>464</v>
      </c>
      <c r="L568" s="4">
        <f t="shared" si="91"/>
        <v>0</v>
      </c>
      <c r="M568" s="4"/>
      <c r="N568" s="4"/>
      <c r="O568" s="4">
        <f t="shared" si="92"/>
        <v>0</v>
      </c>
      <c r="P568" s="4"/>
      <c r="Q568" s="4"/>
      <c r="R568" s="4">
        <f t="shared" si="93"/>
        <v>0</v>
      </c>
      <c r="S568" s="4"/>
      <c r="T568" s="4"/>
      <c r="U568" s="4">
        <f t="shared" si="94"/>
        <v>0</v>
      </c>
      <c r="V568" s="4"/>
      <c r="W568" s="4"/>
      <c r="X568" s="4">
        <f t="shared" si="95"/>
        <v>0</v>
      </c>
      <c r="Y568" s="4"/>
      <c r="Z568" s="4"/>
      <c r="AA568" s="4">
        <f>C568+I568-L568-O568-U568-X568</f>
        <v>7085000</v>
      </c>
      <c r="AB568" s="7"/>
    </row>
    <row r="569" spans="1:28" ht="15.75" x14ac:dyDescent="0.25">
      <c r="A569" s="29">
        <v>45304</v>
      </c>
      <c r="B569" s="27" t="s">
        <v>99</v>
      </c>
      <c r="C569" s="25"/>
      <c r="D569" s="27" t="s">
        <v>46</v>
      </c>
      <c r="E569" s="25" t="s">
        <v>105</v>
      </c>
      <c r="F569" s="25">
        <v>70.400000000000006</v>
      </c>
      <c r="G569" s="27" t="s">
        <v>39</v>
      </c>
      <c r="H569" s="25"/>
      <c r="I569" s="11">
        <f t="shared" si="90"/>
        <v>0</v>
      </c>
      <c r="J569" s="26" t="s">
        <v>28</v>
      </c>
      <c r="K569" s="11"/>
      <c r="L569" s="4">
        <f t="shared" si="91"/>
        <v>0</v>
      </c>
      <c r="M569" s="4"/>
      <c r="N569" s="4"/>
      <c r="O569" s="4">
        <f t="shared" si="92"/>
        <v>0</v>
      </c>
      <c r="P569" s="4"/>
      <c r="Q569" s="4"/>
      <c r="R569" s="4">
        <f t="shared" si="93"/>
        <v>0</v>
      </c>
      <c r="S569" s="4"/>
      <c r="T569" s="4"/>
      <c r="U569" s="4">
        <f t="shared" si="94"/>
        <v>0</v>
      </c>
      <c r="V569" s="4"/>
      <c r="W569" s="4"/>
      <c r="X569" s="4">
        <f t="shared" si="95"/>
        <v>0</v>
      </c>
      <c r="Y569" s="4"/>
      <c r="Z569" s="4"/>
      <c r="AA569" s="4">
        <f>C569+I569-L569-O569-U569-X569</f>
        <v>0</v>
      </c>
      <c r="AB569" s="7"/>
    </row>
    <row r="570" spans="1:28" ht="15.75" x14ac:dyDescent="0.25">
      <c r="A570" s="29">
        <v>45304</v>
      </c>
      <c r="B570" s="27" t="s">
        <v>215</v>
      </c>
      <c r="C570" s="27"/>
      <c r="D570" s="27" t="s">
        <v>46</v>
      </c>
      <c r="E570" s="27" t="s">
        <v>448</v>
      </c>
      <c r="F570" s="27">
        <v>4</v>
      </c>
      <c r="G570" s="27" t="s">
        <v>27</v>
      </c>
      <c r="H570" s="27">
        <v>115000</v>
      </c>
      <c r="I570" s="11">
        <f t="shared" si="90"/>
        <v>460000</v>
      </c>
      <c r="J570" s="28" t="s">
        <v>28</v>
      </c>
      <c r="K570" s="11"/>
      <c r="L570" s="4">
        <f t="shared" si="91"/>
        <v>0</v>
      </c>
      <c r="M570" s="4"/>
      <c r="N570" s="4"/>
      <c r="O570" s="4">
        <f t="shared" si="92"/>
        <v>0</v>
      </c>
      <c r="P570" s="4"/>
      <c r="Q570" s="4"/>
      <c r="R570" s="4">
        <f t="shared" si="93"/>
        <v>0</v>
      </c>
      <c r="S570" s="4"/>
      <c r="T570" s="4"/>
      <c r="U570" s="4">
        <f t="shared" si="94"/>
        <v>0</v>
      </c>
      <c r="V570" s="4"/>
      <c r="W570" s="4"/>
      <c r="X570" s="4">
        <f t="shared" si="95"/>
        <v>0</v>
      </c>
      <c r="Y570" s="4"/>
      <c r="Z570" s="4"/>
      <c r="AA570" s="4">
        <f>C570+I570-L570-O570-U570-X570</f>
        <v>460000</v>
      </c>
      <c r="AB570" s="7"/>
    </row>
    <row r="571" spans="1:28" ht="15.75" x14ac:dyDescent="0.25">
      <c r="A571" s="29">
        <v>45304</v>
      </c>
      <c r="B571" s="27" t="s">
        <v>215</v>
      </c>
      <c r="C571" s="25"/>
      <c r="D571" s="27" t="s">
        <v>46</v>
      </c>
      <c r="E571" s="25" t="s">
        <v>416</v>
      </c>
      <c r="F571" s="25">
        <v>4</v>
      </c>
      <c r="G571" s="27" t="s">
        <v>27</v>
      </c>
      <c r="H571" s="25">
        <v>65000</v>
      </c>
      <c r="I571" s="11">
        <f t="shared" si="90"/>
        <v>260000</v>
      </c>
      <c r="J571" s="26" t="s">
        <v>28</v>
      </c>
      <c r="K571" s="11"/>
      <c r="L571" s="4">
        <f t="shared" si="91"/>
        <v>0</v>
      </c>
      <c r="M571" s="4"/>
      <c r="N571" s="4"/>
      <c r="O571" s="4">
        <f t="shared" si="92"/>
        <v>0</v>
      </c>
      <c r="P571" s="4"/>
      <c r="Q571" s="4"/>
      <c r="R571" s="4">
        <f t="shared" si="93"/>
        <v>0</v>
      </c>
      <c r="S571" s="4"/>
      <c r="T571" s="4"/>
      <c r="U571" s="4">
        <f t="shared" si="94"/>
        <v>0</v>
      </c>
      <c r="V571" s="4"/>
      <c r="W571" s="4"/>
      <c r="X571" s="4">
        <f t="shared" si="95"/>
        <v>0</v>
      </c>
      <c r="Y571" s="4"/>
      <c r="Z571" s="4"/>
      <c r="AA571" s="4">
        <f>C571+I571-L571-O571-U571-X571</f>
        <v>260000</v>
      </c>
      <c r="AB571" s="7"/>
    </row>
    <row r="572" spans="1:28" ht="15.75" x14ac:dyDescent="0.25">
      <c r="A572" s="29">
        <v>45304</v>
      </c>
      <c r="B572" s="25" t="s">
        <v>449</v>
      </c>
      <c r="C572" s="25"/>
      <c r="D572" s="27" t="s">
        <v>46</v>
      </c>
      <c r="E572" s="25" t="s">
        <v>89</v>
      </c>
      <c r="F572" s="25">
        <v>29.4</v>
      </c>
      <c r="G572" s="25" t="s">
        <v>39</v>
      </c>
      <c r="H572" s="25">
        <v>47000</v>
      </c>
      <c r="I572" s="11">
        <f t="shared" si="90"/>
        <v>1381800</v>
      </c>
      <c r="J572" s="31" t="s">
        <v>324</v>
      </c>
      <c r="K572" s="11"/>
      <c r="L572" s="4">
        <f t="shared" si="91"/>
        <v>0</v>
      </c>
      <c r="M572" s="4"/>
      <c r="N572" s="4"/>
      <c r="O572" s="4">
        <f t="shared" si="92"/>
        <v>0</v>
      </c>
      <c r="P572" s="4"/>
      <c r="Q572" s="4"/>
      <c r="R572" s="4">
        <f t="shared" si="93"/>
        <v>0</v>
      </c>
      <c r="S572" s="4"/>
      <c r="T572" s="4"/>
      <c r="U572" s="4">
        <f t="shared" si="94"/>
        <v>1381800</v>
      </c>
      <c r="V572" s="4">
        <v>1381800</v>
      </c>
      <c r="W572" s="4"/>
      <c r="X572" s="4">
        <f t="shared" si="95"/>
        <v>0</v>
      </c>
      <c r="Y572" s="4"/>
      <c r="Z572" s="4"/>
      <c r="AA572" s="4">
        <f>C572+I572-L572-O572-U572-X572</f>
        <v>0</v>
      </c>
      <c r="AB572" s="7">
        <v>45304</v>
      </c>
    </row>
    <row r="573" spans="1:28" ht="15.75" x14ac:dyDescent="0.25">
      <c r="A573" s="24">
        <v>45304</v>
      </c>
      <c r="B573" s="25" t="s">
        <v>449</v>
      </c>
      <c r="C573" s="25"/>
      <c r="D573" s="25" t="s">
        <v>46</v>
      </c>
      <c r="E573" s="25" t="s">
        <v>115</v>
      </c>
      <c r="F573" s="25">
        <v>27.4</v>
      </c>
      <c r="G573" s="25" t="s">
        <v>39</v>
      </c>
      <c r="H573" s="25">
        <v>47000</v>
      </c>
      <c r="I573" s="11">
        <f t="shared" si="90"/>
        <v>1287800</v>
      </c>
      <c r="J573" s="31" t="s">
        <v>324</v>
      </c>
      <c r="K573" s="11"/>
      <c r="L573" s="4">
        <f t="shared" si="91"/>
        <v>0</v>
      </c>
      <c r="M573" s="4"/>
      <c r="N573" s="4"/>
      <c r="O573" s="4">
        <f t="shared" si="92"/>
        <v>0</v>
      </c>
      <c r="P573" s="4"/>
      <c r="Q573" s="4"/>
      <c r="R573" s="4">
        <f t="shared" si="93"/>
        <v>0</v>
      </c>
      <c r="S573" s="4"/>
      <c r="T573" s="4"/>
      <c r="U573" s="4">
        <f t="shared" si="94"/>
        <v>1287800</v>
      </c>
      <c r="V573" s="4">
        <v>1287800</v>
      </c>
      <c r="W573" s="4"/>
      <c r="X573" s="4">
        <f t="shared" si="95"/>
        <v>0</v>
      </c>
      <c r="Y573" s="4"/>
      <c r="Z573" s="4"/>
      <c r="AA573" s="4">
        <f>C573+I573-L573-O573-U573-X573</f>
        <v>0</v>
      </c>
      <c r="AB573" s="7">
        <v>45304</v>
      </c>
    </row>
    <row r="574" spans="1:28" ht="15.75" x14ac:dyDescent="0.25">
      <c r="A574" s="24">
        <v>45304</v>
      </c>
      <c r="B574" s="27" t="s">
        <v>153</v>
      </c>
      <c r="C574" s="27"/>
      <c r="D574" s="25" t="s">
        <v>46</v>
      </c>
      <c r="E574" s="27" t="s">
        <v>135</v>
      </c>
      <c r="F574" s="27">
        <v>1</v>
      </c>
      <c r="G574" s="27" t="s">
        <v>48</v>
      </c>
      <c r="H574" s="27">
        <v>160000</v>
      </c>
      <c r="I574" s="11">
        <f t="shared" si="90"/>
        <v>160000</v>
      </c>
      <c r="J574" s="32" t="s">
        <v>324</v>
      </c>
      <c r="K574" s="11"/>
      <c r="L574" s="4">
        <f t="shared" si="91"/>
        <v>160000</v>
      </c>
      <c r="M574" s="4">
        <v>160000</v>
      </c>
      <c r="N574" s="4"/>
      <c r="O574" s="4">
        <f t="shared" si="92"/>
        <v>0</v>
      </c>
      <c r="P574" s="4"/>
      <c r="Q574" s="4"/>
      <c r="R574" s="4">
        <f t="shared" si="93"/>
        <v>0</v>
      </c>
      <c r="S574" s="4"/>
      <c r="T574" s="4"/>
      <c r="U574" s="4">
        <f t="shared" si="94"/>
        <v>0</v>
      </c>
      <c r="V574" s="4"/>
      <c r="W574" s="4"/>
      <c r="X574" s="4">
        <f t="shared" si="95"/>
        <v>0</v>
      </c>
      <c r="Y574" s="4"/>
      <c r="Z574" s="4"/>
      <c r="AA574" s="4">
        <f>C574+I574-L574-O574-U574-X574</f>
        <v>0</v>
      </c>
      <c r="AB574" s="7">
        <v>45304</v>
      </c>
    </row>
    <row r="575" spans="1:28" ht="15.75" x14ac:dyDescent="0.25">
      <c r="A575" s="24">
        <v>45304</v>
      </c>
      <c r="B575" s="27" t="s">
        <v>203</v>
      </c>
      <c r="C575" s="27"/>
      <c r="D575" s="25" t="s">
        <v>46</v>
      </c>
      <c r="E575" s="27" t="s">
        <v>103</v>
      </c>
      <c r="F575" s="27">
        <v>27.8</v>
      </c>
      <c r="G575" s="27" t="s">
        <v>39</v>
      </c>
      <c r="H575" s="27">
        <v>49000</v>
      </c>
      <c r="I575" s="11">
        <f t="shared" si="90"/>
        <v>1362200</v>
      </c>
      <c r="J575" s="28" t="s">
        <v>28</v>
      </c>
      <c r="K575" s="11"/>
      <c r="L575" s="4">
        <f t="shared" si="91"/>
        <v>0</v>
      </c>
      <c r="M575" s="4"/>
      <c r="N575" s="4"/>
      <c r="O575" s="4">
        <f t="shared" si="92"/>
        <v>0</v>
      </c>
      <c r="P575" s="4"/>
      <c r="Q575" s="4"/>
      <c r="R575" s="4">
        <f t="shared" si="93"/>
        <v>0</v>
      </c>
      <c r="S575" s="4"/>
      <c r="T575" s="4"/>
      <c r="U575" s="4">
        <f t="shared" si="94"/>
        <v>0</v>
      </c>
      <c r="V575" s="4"/>
      <c r="W575" s="4"/>
      <c r="X575" s="4">
        <f t="shared" si="95"/>
        <v>0</v>
      </c>
      <c r="Y575" s="4"/>
      <c r="Z575" s="4"/>
      <c r="AA575" s="4">
        <f>C575+I575-L575-O575-U575-X575</f>
        <v>1362200</v>
      </c>
      <c r="AB575" s="7"/>
    </row>
    <row r="576" spans="1:28" ht="15.75" x14ac:dyDescent="0.25">
      <c r="A576" s="24">
        <v>45304</v>
      </c>
      <c r="B576" s="27" t="s">
        <v>203</v>
      </c>
      <c r="C576" s="25"/>
      <c r="D576" s="25" t="s">
        <v>46</v>
      </c>
      <c r="E576" s="25" t="s">
        <v>128</v>
      </c>
      <c r="F576" s="25">
        <v>25</v>
      </c>
      <c r="G576" s="27" t="s">
        <v>39</v>
      </c>
      <c r="H576" s="25">
        <v>125000</v>
      </c>
      <c r="I576" s="11">
        <f t="shared" si="90"/>
        <v>3125000</v>
      </c>
      <c r="J576" s="26" t="s">
        <v>28</v>
      </c>
      <c r="K576" s="11"/>
      <c r="L576" s="4">
        <f t="shared" si="91"/>
        <v>0</v>
      </c>
      <c r="M576" s="4"/>
      <c r="N576" s="4"/>
      <c r="O576" s="4">
        <f t="shared" si="92"/>
        <v>0</v>
      </c>
      <c r="P576" s="4"/>
      <c r="Q576" s="4"/>
      <c r="R576" s="4">
        <f t="shared" si="93"/>
        <v>0</v>
      </c>
      <c r="S576" s="4"/>
      <c r="T576" s="4"/>
      <c r="U576" s="4">
        <f t="shared" si="94"/>
        <v>0</v>
      </c>
      <c r="V576" s="4"/>
      <c r="W576" s="4"/>
      <c r="X576" s="4">
        <f t="shared" si="95"/>
        <v>0</v>
      </c>
      <c r="Y576" s="4"/>
      <c r="Z576" s="4"/>
      <c r="AA576" s="4">
        <f>C576+I576-L576-O576-U576-X576</f>
        <v>3125000</v>
      </c>
      <c r="AB576" s="7"/>
    </row>
    <row r="577" spans="1:28" ht="15.75" x14ac:dyDescent="0.25">
      <c r="A577" s="29">
        <v>45306</v>
      </c>
      <c r="B577" s="27" t="s">
        <v>98</v>
      </c>
      <c r="C577" s="27"/>
      <c r="D577" s="27" t="s">
        <v>52</v>
      </c>
      <c r="E577" s="27" t="s">
        <v>42</v>
      </c>
      <c r="F577" s="27">
        <v>5200</v>
      </c>
      <c r="G577" s="27" t="s">
        <v>34</v>
      </c>
      <c r="H577" s="27">
        <v>4300</v>
      </c>
      <c r="I577" s="11">
        <f t="shared" ref="I577:I597" si="96">F577*H577</f>
        <v>22360000</v>
      </c>
      <c r="J577" s="28" t="s">
        <v>28</v>
      </c>
      <c r="K577" s="11"/>
      <c r="L577" s="4">
        <f t="shared" ref="L577:L597" si="97">M577+N577</f>
        <v>0</v>
      </c>
      <c r="M577" s="4"/>
      <c r="N577" s="4"/>
      <c r="O577" s="4">
        <f t="shared" ref="O577:O597" si="98">P577+Q577</f>
        <v>0</v>
      </c>
      <c r="P577" s="4"/>
      <c r="Q577" s="4"/>
      <c r="R577" s="4">
        <f t="shared" ref="R577:R597" si="99">S577+T577</f>
        <v>0</v>
      </c>
      <c r="S577" s="4"/>
      <c r="T577" s="4"/>
      <c r="U577" s="4">
        <f t="shared" ref="U577:U597" si="100">V577+W577</f>
        <v>0</v>
      </c>
      <c r="V577" s="4"/>
      <c r="W577" s="4"/>
      <c r="X577" s="4">
        <f t="shared" ref="X577:X597" si="101">Y577+Z577</f>
        <v>0</v>
      </c>
      <c r="Y577" s="4"/>
      <c r="Z577" s="4"/>
      <c r="AA577" s="4">
        <f>C577+I577-L577-O577-U577-X577</f>
        <v>22360000</v>
      </c>
      <c r="AB577" s="7"/>
    </row>
    <row r="578" spans="1:28" ht="15.75" x14ac:dyDescent="0.25">
      <c r="A578" s="29">
        <v>45306</v>
      </c>
      <c r="B578" s="25" t="s">
        <v>153</v>
      </c>
      <c r="C578" s="25"/>
      <c r="D578" s="27" t="s">
        <v>46</v>
      </c>
      <c r="E578" s="27" t="s">
        <v>42</v>
      </c>
      <c r="F578" s="25">
        <v>400</v>
      </c>
      <c r="G578" s="27" t="s">
        <v>34</v>
      </c>
      <c r="H578" s="25">
        <v>4400</v>
      </c>
      <c r="I578" s="11">
        <f t="shared" si="96"/>
        <v>1760000</v>
      </c>
      <c r="J578" s="31" t="s">
        <v>324</v>
      </c>
      <c r="K578" s="11"/>
      <c r="L578" s="4">
        <f t="shared" si="97"/>
        <v>0</v>
      </c>
      <c r="M578" s="4"/>
      <c r="N578" s="4"/>
      <c r="O578" s="4">
        <f t="shared" si="98"/>
        <v>0</v>
      </c>
      <c r="P578" s="4"/>
      <c r="Q578" s="4"/>
      <c r="R578" s="4">
        <f t="shared" si="99"/>
        <v>0</v>
      </c>
      <c r="S578" s="4"/>
      <c r="T578" s="4"/>
      <c r="U578" s="4">
        <f t="shared" si="100"/>
        <v>1760000</v>
      </c>
      <c r="V578" s="4">
        <v>1760000</v>
      </c>
      <c r="W578" s="4"/>
      <c r="X578" s="4">
        <f t="shared" si="101"/>
        <v>0</v>
      </c>
      <c r="Y578" s="4"/>
      <c r="Z578" s="4"/>
      <c r="AA578" s="4">
        <f>C578+I578-L578-O578-U578-X578</f>
        <v>0</v>
      </c>
      <c r="AB578" s="7">
        <v>45306</v>
      </c>
    </row>
    <row r="579" spans="1:28" ht="15.75" x14ac:dyDescent="0.25">
      <c r="A579" s="29">
        <v>45306</v>
      </c>
      <c r="B579" s="25" t="s">
        <v>90</v>
      </c>
      <c r="C579" s="25"/>
      <c r="D579" s="27" t="s">
        <v>46</v>
      </c>
      <c r="E579" s="25" t="s">
        <v>91</v>
      </c>
      <c r="F579" s="25">
        <v>2</v>
      </c>
      <c r="G579" s="27" t="s">
        <v>303</v>
      </c>
      <c r="H579" s="25">
        <v>1200000</v>
      </c>
      <c r="I579" s="11">
        <f t="shared" si="96"/>
        <v>2400000</v>
      </c>
      <c r="J579" s="26" t="s">
        <v>28</v>
      </c>
      <c r="K579" s="11" t="s">
        <v>459</v>
      </c>
      <c r="L579" s="4">
        <f t="shared" si="97"/>
        <v>0</v>
      </c>
      <c r="M579" s="4"/>
      <c r="N579" s="4"/>
      <c r="O579" s="4">
        <f t="shared" si="98"/>
        <v>0</v>
      </c>
      <c r="P579" s="4"/>
      <c r="Q579" s="4"/>
      <c r="R579" s="4">
        <f t="shared" si="99"/>
        <v>0</v>
      </c>
      <c r="S579" s="4"/>
      <c r="T579" s="4"/>
      <c r="U579" s="4">
        <f t="shared" si="100"/>
        <v>0</v>
      </c>
      <c r="V579" s="4"/>
      <c r="W579" s="4"/>
      <c r="X579" s="4">
        <f t="shared" si="101"/>
        <v>0</v>
      </c>
      <c r="Y579" s="4"/>
      <c r="Z579" s="4"/>
      <c r="AA579" s="4">
        <f>C579+I579-L579-O579-U579-X579</f>
        <v>2400000</v>
      </c>
      <c r="AB579" s="7"/>
    </row>
    <row r="580" spans="1:28" ht="15.75" x14ac:dyDescent="0.25">
      <c r="A580" s="29">
        <v>45306</v>
      </c>
      <c r="B580" s="25" t="s">
        <v>280</v>
      </c>
      <c r="C580" s="25"/>
      <c r="D580" s="27" t="s">
        <v>46</v>
      </c>
      <c r="E580" s="25" t="s">
        <v>108</v>
      </c>
      <c r="F580" s="25">
        <v>8000</v>
      </c>
      <c r="G580" s="27" t="s">
        <v>34</v>
      </c>
      <c r="H580" s="25">
        <v>1950</v>
      </c>
      <c r="I580" s="11">
        <f t="shared" si="96"/>
        <v>15600000</v>
      </c>
      <c r="J580" s="26" t="s">
        <v>28</v>
      </c>
      <c r="K580" s="11"/>
      <c r="L580" s="4">
        <f t="shared" si="97"/>
        <v>0</v>
      </c>
      <c r="M580" s="4"/>
      <c r="N580" s="4"/>
      <c r="O580" s="4">
        <f t="shared" si="98"/>
        <v>0</v>
      </c>
      <c r="P580" s="4"/>
      <c r="Q580" s="4"/>
      <c r="R580" s="4">
        <f t="shared" si="99"/>
        <v>0</v>
      </c>
      <c r="S580" s="4"/>
      <c r="T580" s="4"/>
      <c r="U580" s="4">
        <f t="shared" si="100"/>
        <v>0</v>
      </c>
      <c r="V580" s="4"/>
      <c r="W580" s="4"/>
      <c r="X580" s="4">
        <f t="shared" si="101"/>
        <v>0</v>
      </c>
      <c r="Y580" s="4"/>
      <c r="Z580" s="4"/>
      <c r="AA580" s="4">
        <f>C580+I580-L580-O580-U580-X580</f>
        <v>15600000</v>
      </c>
      <c r="AB580" s="7"/>
    </row>
    <row r="581" spans="1:28" ht="15.75" x14ac:dyDescent="0.25">
      <c r="A581" s="29">
        <v>45306</v>
      </c>
      <c r="B581" s="25" t="s">
        <v>231</v>
      </c>
      <c r="C581" s="25"/>
      <c r="D581" s="27" t="s">
        <v>46</v>
      </c>
      <c r="E581" s="25" t="s">
        <v>106</v>
      </c>
      <c r="F581" s="25">
        <v>31.4</v>
      </c>
      <c r="G581" s="27" t="s">
        <v>39</v>
      </c>
      <c r="H581" s="25">
        <v>49000</v>
      </c>
      <c r="I581" s="11">
        <f t="shared" si="96"/>
        <v>1538600</v>
      </c>
      <c r="J581" s="26" t="s">
        <v>28</v>
      </c>
      <c r="K581" s="11"/>
      <c r="L581" s="4">
        <f t="shared" si="97"/>
        <v>0</v>
      </c>
      <c r="M581" s="4"/>
      <c r="N581" s="4"/>
      <c r="O581" s="4">
        <f t="shared" si="98"/>
        <v>0</v>
      </c>
      <c r="P581" s="4"/>
      <c r="Q581" s="4"/>
      <c r="R581" s="4">
        <f t="shared" si="99"/>
        <v>0</v>
      </c>
      <c r="S581" s="4"/>
      <c r="T581" s="4"/>
      <c r="U581" s="4">
        <f t="shared" si="100"/>
        <v>0</v>
      </c>
      <c r="V581" s="4"/>
      <c r="W581" s="4"/>
      <c r="X581" s="4">
        <f t="shared" si="101"/>
        <v>0</v>
      </c>
      <c r="Y581" s="4"/>
      <c r="Z581" s="4"/>
      <c r="AA581" s="4">
        <f>C581+I581-L581-O581-U581-X581</f>
        <v>1538600</v>
      </c>
      <c r="AB581" s="7"/>
    </row>
    <row r="582" spans="1:28" ht="15.75" x14ac:dyDescent="0.25">
      <c r="A582" s="29">
        <v>45306</v>
      </c>
      <c r="B582" s="25" t="s">
        <v>231</v>
      </c>
      <c r="C582" s="27"/>
      <c r="D582" s="27" t="s">
        <v>46</v>
      </c>
      <c r="E582" s="27" t="s">
        <v>299</v>
      </c>
      <c r="F582" s="27">
        <v>16.2</v>
      </c>
      <c r="G582" s="27" t="s">
        <v>39</v>
      </c>
      <c r="H582" s="27">
        <v>49000</v>
      </c>
      <c r="I582" s="11">
        <f t="shared" si="96"/>
        <v>793800</v>
      </c>
      <c r="J582" s="28" t="s">
        <v>28</v>
      </c>
      <c r="K582" s="11"/>
      <c r="L582" s="4">
        <f t="shared" si="97"/>
        <v>0</v>
      </c>
      <c r="M582" s="4"/>
      <c r="N582" s="4"/>
      <c r="O582" s="4">
        <f t="shared" si="98"/>
        <v>0</v>
      </c>
      <c r="P582" s="4"/>
      <c r="Q582" s="4"/>
      <c r="R582" s="4">
        <f t="shared" si="99"/>
        <v>0</v>
      </c>
      <c r="S582" s="4"/>
      <c r="T582" s="4"/>
      <c r="U582" s="4">
        <f t="shared" si="100"/>
        <v>0</v>
      </c>
      <c r="V582" s="4"/>
      <c r="W582" s="4"/>
      <c r="X582" s="4">
        <f t="shared" si="101"/>
        <v>0</v>
      </c>
      <c r="Y582" s="4"/>
      <c r="Z582" s="4"/>
      <c r="AA582" s="4">
        <f>C582+I582-L582-O582-U582-X582</f>
        <v>793800</v>
      </c>
      <c r="AB582" s="7"/>
    </row>
    <row r="583" spans="1:28" ht="15.75" x14ac:dyDescent="0.25">
      <c r="A583" s="29">
        <v>45306</v>
      </c>
      <c r="B583" s="25" t="s">
        <v>203</v>
      </c>
      <c r="C583" s="25"/>
      <c r="D583" s="27" t="s">
        <v>46</v>
      </c>
      <c r="E583" s="27" t="s">
        <v>42</v>
      </c>
      <c r="F583" s="25">
        <v>1000</v>
      </c>
      <c r="G583" s="27" t="s">
        <v>34</v>
      </c>
      <c r="H583" s="25">
        <v>4000</v>
      </c>
      <c r="I583" s="11">
        <f t="shared" si="96"/>
        <v>4000000</v>
      </c>
      <c r="J583" s="26" t="s">
        <v>28</v>
      </c>
      <c r="K583" s="11"/>
      <c r="L583" s="4">
        <f t="shared" si="97"/>
        <v>0</v>
      </c>
      <c r="M583" s="4"/>
      <c r="N583" s="4"/>
      <c r="O583" s="4">
        <f t="shared" si="98"/>
        <v>0</v>
      </c>
      <c r="P583" s="4"/>
      <c r="Q583" s="4"/>
      <c r="R583" s="4">
        <f t="shared" si="99"/>
        <v>0</v>
      </c>
      <c r="S583" s="4"/>
      <c r="T583" s="4"/>
      <c r="U583" s="4">
        <f t="shared" si="100"/>
        <v>0</v>
      </c>
      <c r="V583" s="4"/>
      <c r="W583" s="4"/>
      <c r="X583" s="4">
        <f t="shared" si="101"/>
        <v>0</v>
      </c>
      <c r="Y583" s="4"/>
      <c r="Z583" s="4"/>
      <c r="AA583" s="4">
        <f>C583+I583-L583-O583-U583-X583</f>
        <v>4000000</v>
      </c>
      <c r="AB583" s="7"/>
    </row>
    <row r="584" spans="1:28" ht="15.75" x14ac:dyDescent="0.25">
      <c r="A584" s="29">
        <v>45306</v>
      </c>
      <c r="B584" s="25" t="s">
        <v>203</v>
      </c>
      <c r="C584" s="25"/>
      <c r="D584" s="27" t="s">
        <v>46</v>
      </c>
      <c r="E584" s="25" t="s">
        <v>208</v>
      </c>
      <c r="F584" s="25">
        <v>2500</v>
      </c>
      <c r="G584" s="27" t="s">
        <v>34</v>
      </c>
      <c r="H584" s="25">
        <v>870</v>
      </c>
      <c r="I584" s="11">
        <f t="shared" si="96"/>
        <v>2175000</v>
      </c>
      <c r="J584" s="26" t="s">
        <v>28</v>
      </c>
      <c r="K584" s="11"/>
      <c r="L584" s="4">
        <f t="shared" si="97"/>
        <v>0</v>
      </c>
      <c r="M584" s="4"/>
      <c r="N584" s="4"/>
      <c r="O584" s="4">
        <f t="shared" si="98"/>
        <v>0</v>
      </c>
      <c r="P584" s="4"/>
      <c r="Q584" s="4"/>
      <c r="R584" s="4">
        <f t="shared" si="99"/>
        <v>0</v>
      </c>
      <c r="S584" s="4"/>
      <c r="T584" s="4"/>
      <c r="U584" s="4">
        <f t="shared" si="100"/>
        <v>0</v>
      </c>
      <c r="V584" s="4"/>
      <c r="W584" s="4"/>
      <c r="X584" s="4">
        <f t="shared" si="101"/>
        <v>0</v>
      </c>
      <c r="Y584" s="4"/>
      <c r="Z584" s="4"/>
      <c r="AA584" s="4">
        <f>C584+I584-L584-O584-U584-X584</f>
        <v>2175000</v>
      </c>
      <c r="AB584" s="7"/>
    </row>
    <row r="585" spans="1:28" ht="15.75" x14ac:dyDescent="0.25">
      <c r="A585" s="29">
        <v>45306</v>
      </c>
      <c r="B585" s="25" t="s">
        <v>451</v>
      </c>
      <c r="C585" s="27"/>
      <c r="D585" s="27" t="s">
        <v>46</v>
      </c>
      <c r="E585" s="25" t="s">
        <v>225</v>
      </c>
      <c r="F585" s="27">
        <v>300</v>
      </c>
      <c r="G585" s="27" t="s">
        <v>34</v>
      </c>
      <c r="H585" s="27">
        <v>3185</v>
      </c>
      <c r="I585" s="11">
        <f t="shared" si="96"/>
        <v>955500</v>
      </c>
      <c r="J585" s="32" t="s">
        <v>324</v>
      </c>
      <c r="K585" s="11"/>
      <c r="L585" s="4">
        <f t="shared" si="97"/>
        <v>0</v>
      </c>
      <c r="M585" s="4"/>
      <c r="N585" s="4"/>
      <c r="O585" s="4">
        <f t="shared" si="98"/>
        <v>0</v>
      </c>
      <c r="P585" s="4"/>
      <c r="Q585" s="4"/>
      <c r="R585" s="4">
        <f t="shared" si="99"/>
        <v>0</v>
      </c>
      <c r="S585" s="4"/>
      <c r="T585" s="4"/>
      <c r="U585" s="4">
        <f t="shared" si="100"/>
        <v>955500</v>
      </c>
      <c r="V585" s="4">
        <v>955500</v>
      </c>
      <c r="W585" s="4"/>
      <c r="X585" s="4">
        <f t="shared" si="101"/>
        <v>0</v>
      </c>
      <c r="Y585" s="4"/>
      <c r="Z585" s="4"/>
      <c r="AA585" s="4">
        <f>C585+I585-L585-O585-U585-X585</f>
        <v>0</v>
      </c>
      <c r="AB585" s="7">
        <v>45307</v>
      </c>
    </row>
    <row r="586" spans="1:28" ht="15.75" x14ac:dyDescent="0.25">
      <c r="A586" s="29">
        <v>45306</v>
      </c>
      <c r="B586" s="25" t="s">
        <v>111</v>
      </c>
      <c r="C586" s="25"/>
      <c r="D586" s="27" t="s">
        <v>52</v>
      </c>
      <c r="E586" s="25" t="s">
        <v>394</v>
      </c>
      <c r="F586" s="25">
        <v>5</v>
      </c>
      <c r="G586" s="27" t="s">
        <v>48</v>
      </c>
      <c r="H586" s="25">
        <v>230000</v>
      </c>
      <c r="I586" s="11">
        <f t="shared" si="96"/>
        <v>1150000</v>
      </c>
      <c r="J586" s="31" t="s">
        <v>324</v>
      </c>
      <c r="K586" s="11"/>
      <c r="L586" s="4">
        <f t="shared" si="97"/>
        <v>1150000</v>
      </c>
      <c r="M586" s="4">
        <v>1150000</v>
      </c>
      <c r="N586" s="4"/>
      <c r="O586" s="4">
        <f t="shared" si="98"/>
        <v>0</v>
      </c>
      <c r="P586" s="4"/>
      <c r="Q586" s="4"/>
      <c r="R586" s="4">
        <f t="shared" si="99"/>
        <v>0</v>
      </c>
      <c r="S586" s="4"/>
      <c r="T586" s="4"/>
      <c r="U586" s="4">
        <f t="shared" si="100"/>
        <v>0</v>
      </c>
      <c r="V586" s="4"/>
      <c r="W586" s="4"/>
      <c r="X586" s="4">
        <f t="shared" si="101"/>
        <v>0</v>
      </c>
      <c r="Y586" s="4"/>
      <c r="Z586" s="4"/>
      <c r="AA586" s="4">
        <f>C586+I586-L586-O586-U586-X586</f>
        <v>0</v>
      </c>
      <c r="AB586" s="7">
        <v>45306</v>
      </c>
    </row>
    <row r="587" spans="1:28" ht="15.75" x14ac:dyDescent="0.25">
      <c r="A587" s="29">
        <v>45306</v>
      </c>
      <c r="B587" s="25" t="s">
        <v>347</v>
      </c>
      <c r="C587" s="25"/>
      <c r="D587" s="25" t="s">
        <v>46</v>
      </c>
      <c r="E587" s="25" t="s">
        <v>108</v>
      </c>
      <c r="F587" s="50">
        <v>400</v>
      </c>
      <c r="G587" s="25" t="s">
        <v>34</v>
      </c>
      <c r="H587" s="25">
        <v>2200</v>
      </c>
      <c r="I587" s="11">
        <f t="shared" si="96"/>
        <v>880000</v>
      </c>
      <c r="J587" s="31" t="s">
        <v>324</v>
      </c>
      <c r="K587" s="11"/>
      <c r="L587" s="4">
        <f t="shared" si="97"/>
        <v>0</v>
      </c>
      <c r="M587" s="4"/>
      <c r="N587" s="4"/>
      <c r="O587" s="4">
        <f t="shared" si="98"/>
        <v>0</v>
      </c>
      <c r="P587" s="4"/>
      <c r="Q587" s="4"/>
      <c r="R587" s="4">
        <f t="shared" si="99"/>
        <v>0</v>
      </c>
      <c r="S587" s="4"/>
      <c r="T587" s="4"/>
      <c r="U587" s="4">
        <f t="shared" si="100"/>
        <v>880000</v>
      </c>
      <c r="V587" s="4">
        <v>880000</v>
      </c>
      <c r="W587" s="4"/>
      <c r="X587" s="4">
        <f t="shared" si="101"/>
        <v>0</v>
      </c>
      <c r="Y587" s="4"/>
      <c r="Z587" s="4"/>
      <c r="AA587" s="4">
        <f>C587+I587-L587-O587-U587-X587</f>
        <v>0</v>
      </c>
      <c r="AB587" s="7">
        <v>45306</v>
      </c>
    </row>
    <row r="588" spans="1:28" ht="15.75" x14ac:dyDescent="0.25">
      <c r="A588" s="29">
        <v>45306</v>
      </c>
      <c r="B588" s="27" t="s">
        <v>99</v>
      </c>
      <c r="C588" s="25"/>
      <c r="D588" s="27"/>
      <c r="E588" s="27" t="s">
        <v>89</v>
      </c>
      <c r="F588" s="25">
        <v>14.7</v>
      </c>
      <c r="G588" s="27" t="s">
        <v>39</v>
      </c>
      <c r="H588" s="25"/>
      <c r="I588" s="11">
        <f t="shared" si="96"/>
        <v>0</v>
      </c>
      <c r="J588" s="26" t="s">
        <v>28</v>
      </c>
      <c r="K588" s="11"/>
      <c r="L588" s="4">
        <f t="shared" si="97"/>
        <v>0</v>
      </c>
      <c r="M588" s="4"/>
      <c r="N588" s="4"/>
      <c r="O588" s="4">
        <f t="shared" si="98"/>
        <v>0</v>
      </c>
      <c r="P588" s="4"/>
      <c r="Q588" s="4"/>
      <c r="R588" s="4">
        <f t="shared" si="99"/>
        <v>0</v>
      </c>
      <c r="S588" s="4"/>
      <c r="T588" s="4"/>
      <c r="U588" s="4">
        <f t="shared" si="100"/>
        <v>0</v>
      </c>
      <c r="V588" s="4"/>
      <c r="W588" s="4"/>
      <c r="X588" s="4">
        <f t="shared" si="101"/>
        <v>0</v>
      </c>
      <c r="Y588" s="4"/>
      <c r="Z588" s="4"/>
      <c r="AA588" s="4">
        <f>C588+I588-L588-O588-U588-X588</f>
        <v>0</v>
      </c>
      <c r="AB588" s="7"/>
    </row>
    <row r="589" spans="1:28" ht="15.75" x14ac:dyDescent="0.25">
      <c r="A589" s="29">
        <v>45306</v>
      </c>
      <c r="B589" s="27" t="s">
        <v>307</v>
      </c>
      <c r="C589" s="25"/>
      <c r="D589" s="27" t="s">
        <v>94</v>
      </c>
      <c r="E589" s="27" t="s">
        <v>50</v>
      </c>
      <c r="F589" s="25">
        <v>100</v>
      </c>
      <c r="G589" s="27" t="s">
        <v>34</v>
      </c>
      <c r="H589" s="25">
        <v>3885</v>
      </c>
      <c r="I589" s="11">
        <f t="shared" si="96"/>
        <v>388500</v>
      </c>
      <c r="J589" s="31" t="s">
        <v>324</v>
      </c>
      <c r="K589" s="11"/>
      <c r="L589" s="4">
        <f t="shared" si="97"/>
        <v>388500</v>
      </c>
      <c r="M589" s="4">
        <v>388500</v>
      </c>
      <c r="N589" s="4"/>
      <c r="O589" s="4">
        <f t="shared" si="98"/>
        <v>0</v>
      </c>
      <c r="P589" s="4"/>
      <c r="Q589" s="4"/>
      <c r="R589" s="4">
        <f t="shared" si="99"/>
        <v>0</v>
      </c>
      <c r="S589" s="4"/>
      <c r="T589" s="4"/>
      <c r="U589" s="4">
        <f t="shared" si="100"/>
        <v>0</v>
      </c>
      <c r="V589" s="4"/>
      <c r="W589" s="4"/>
      <c r="X589" s="4">
        <f t="shared" si="101"/>
        <v>0</v>
      </c>
      <c r="Y589" s="4"/>
      <c r="Z589" s="4"/>
      <c r="AA589" s="4">
        <f>C589+I589-L589-O589-U589-X589</f>
        <v>0</v>
      </c>
      <c r="AB589" s="7">
        <v>45306</v>
      </c>
    </row>
    <row r="590" spans="1:28" ht="15.75" x14ac:dyDescent="0.25">
      <c r="A590" s="29">
        <v>45306</v>
      </c>
      <c r="B590" s="27" t="s">
        <v>96</v>
      </c>
      <c r="C590" s="25"/>
      <c r="D590" s="27" t="s">
        <v>46</v>
      </c>
      <c r="E590" s="27" t="s">
        <v>179</v>
      </c>
      <c r="F590" s="25">
        <v>250</v>
      </c>
      <c r="G590" s="27" t="s">
        <v>34</v>
      </c>
      <c r="H590" s="25">
        <v>1750</v>
      </c>
      <c r="I590" s="11">
        <f t="shared" si="96"/>
        <v>437500</v>
      </c>
      <c r="J590" s="9" t="s">
        <v>28</v>
      </c>
      <c r="K590" s="11"/>
      <c r="L590" s="4">
        <f t="shared" si="97"/>
        <v>0</v>
      </c>
      <c r="M590" s="4"/>
      <c r="N590" s="4"/>
      <c r="O590" s="4">
        <f t="shared" si="98"/>
        <v>0</v>
      </c>
      <c r="P590" s="4"/>
      <c r="Q590" s="4"/>
      <c r="R590" s="4">
        <f t="shared" si="99"/>
        <v>0</v>
      </c>
      <c r="S590" s="4"/>
      <c r="T590" s="4"/>
      <c r="U590" s="4">
        <f t="shared" si="100"/>
        <v>0</v>
      </c>
      <c r="V590" s="4"/>
      <c r="W590" s="4"/>
      <c r="X590" s="4">
        <f t="shared" si="101"/>
        <v>0</v>
      </c>
      <c r="Y590" s="4"/>
      <c r="Z590" s="4"/>
      <c r="AA590" s="4">
        <f>C590+I590-L590-O590-U590-X590</f>
        <v>437500</v>
      </c>
      <c r="AB590" s="7"/>
    </row>
    <row r="591" spans="1:28" ht="15.75" x14ac:dyDescent="0.25">
      <c r="A591" s="29">
        <v>45306</v>
      </c>
      <c r="B591" s="27" t="s">
        <v>96</v>
      </c>
      <c r="C591" s="25"/>
      <c r="D591" s="27" t="s">
        <v>46</v>
      </c>
      <c r="E591" s="25" t="s">
        <v>225</v>
      </c>
      <c r="F591" s="25">
        <v>400</v>
      </c>
      <c r="G591" s="25" t="s">
        <v>34</v>
      </c>
      <c r="H591" s="25">
        <v>3195</v>
      </c>
      <c r="I591" s="11">
        <f t="shared" si="96"/>
        <v>1278000</v>
      </c>
      <c r="J591" s="9" t="s">
        <v>28</v>
      </c>
      <c r="K591" s="11"/>
      <c r="L591" s="4">
        <f t="shared" si="97"/>
        <v>0</v>
      </c>
      <c r="M591" s="4"/>
      <c r="N591" s="4"/>
      <c r="O591" s="4">
        <f t="shared" si="98"/>
        <v>0</v>
      </c>
      <c r="P591" s="4"/>
      <c r="Q591" s="4"/>
      <c r="R591" s="4">
        <f t="shared" si="99"/>
        <v>0</v>
      </c>
      <c r="S591" s="4"/>
      <c r="T591" s="4"/>
      <c r="U591" s="4">
        <f t="shared" si="100"/>
        <v>0</v>
      </c>
      <c r="V591" s="4"/>
      <c r="W591" s="4"/>
      <c r="X591" s="4">
        <f t="shared" si="101"/>
        <v>0</v>
      </c>
      <c r="Y591" s="4"/>
      <c r="Z591" s="4"/>
      <c r="AA591" s="4">
        <f>C591+I591-L591-O591-U591-X591</f>
        <v>1278000</v>
      </c>
      <c r="AB591" s="7"/>
    </row>
    <row r="592" spans="1:28" ht="15.75" x14ac:dyDescent="0.25">
      <c r="A592" s="29">
        <v>45306</v>
      </c>
      <c r="B592" s="27" t="s">
        <v>354</v>
      </c>
      <c r="C592" s="27"/>
      <c r="D592" s="27" t="s">
        <v>46</v>
      </c>
      <c r="E592" s="27" t="s">
        <v>108</v>
      </c>
      <c r="F592" s="27">
        <v>1000</v>
      </c>
      <c r="G592" s="25" t="s">
        <v>34</v>
      </c>
      <c r="H592" s="27">
        <v>2250</v>
      </c>
      <c r="I592" s="11">
        <f t="shared" si="96"/>
        <v>2250000</v>
      </c>
      <c r="J592" s="32" t="s">
        <v>312</v>
      </c>
      <c r="K592" s="11" t="s">
        <v>465</v>
      </c>
      <c r="L592" s="4">
        <f t="shared" si="97"/>
        <v>0</v>
      </c>
      <c r="M592" s="4"/>
      <c r="N592" s="4"/>
      <c r="O592" s="4">
        <f t="shared" si="98"/>
        <v>2250000</v>
      </c>
      <c r="P592" s="4">
        <v>2250000</v>
      </c>
      <c r="Q592" s="4"/>
      <c r="R592" s="4">
        <f t="shared" si="99"/>
        <v>0</v>
      </c>
      <c r="S592" s="4"/>
      <c r="T592" s="4"/>
      <c r="U592" s="4">
        <f t="shared" si="100"/>
        <v>0</v>
      </c>
      <c r="V592" s="4"/>
      <c r="W592" s="4"/>
      <c r="X592" s="4">
        <f t="shared" si="101"/>
        <v>0</v>
      </c>
      <c r="Y592" s="4"/>
      <c r="Z592" s="4"/>
      <c r="AA592" s="4">
        <f>C592+I592-L592-O592-U592-X592</f>
        <v>0</v>
      </c>
      <c r="AB592" s="7">
        <v>45322</v>
      </c>
    </row>
    <row r="593" spans="1:28" ht="15.75" x14ac:dyDescent="0.25">
      <c r="A593" s="29">
        <v>45306</v>
      </c>
      <c r="B593" s="27" t="s">
        <v>251</v>
      </c>
      <c r="C593" s="25"/>
      <c r="D593" s="27" t="s">
        <v>46</v>
      </c>
      <c r="E593" s="27" t="s">
        <v>42</v>
      </c>
      <c r="F593" s="27">
        <v>500</v>
      </c>
      <c r="G593" s="27" t="s">
        <v>34</v>
      </c>
      <c r="H593" s="25">
        <v>4500</v>
      </c>
      <c r="I593" s="11">
        <f t="shared" si="96"/>
        <v>2250000</v>
      </c>
      <c r="J593" s="26" t="s">
        <v>28</v>
      </c>
      <c r="K593" s="11"/>
      <c r="L593" s="4">
        <f t="shared" si="97"/>
        <v>0</v>
      </c>
      <c r="M593" s="4"/>
      <c r="N593" s="4"/>
      <c r="O593" s="4">
        <f t="shared" si="98"/>
        <v>0</v>
      </c>
      <c r="P593" s="4"/>
      <c r="Q593" s="4"/>
      <c r="R593" s="4">
        <f t="shared" si="99"/>
        <v>0</v>
      </c>
      <c r="S593" s="4"/>
      <c r="T593" s="4"/>
      <c r="U593" s="4">
        <f t="shared" si="100"/>
        <v>0</v>
      </c>
      <c r="V593" s="4"/>
      <c r="W593" s="4"/>
      <c r="X593" s="4">
        <f t="shared" si="101"/>
        <v>0</v>
      </c>
      <c r="Y593" s="4"/>
      <c r="Z593" s="4"/>
      <c r="AA593" s="4">
        <f>C593+I593-L593-O593-U593-X593</f>
        <v>2250000</v>
      </c>
      <c r="AB593" s="7"/>
    </row>
    <row r="594" spans="1:28" ht="15.75" x14ac:dyDescent="0.25">
      <c r="A594" s="29">
        <v>45306</v>
      </c>
      <c r="B594" s="25" t="s">
        <v>452</v>
      </c>
      <c r="C594" s="25"/>
      <c r="D594" s="27" t="s">
        <v>46</v>
      </c>
      <c r="E594" s="25" t="s">
        <v>87</v>
      </c>
      <c r="F594" s="25">
        <v>1000</v>
      </c>
      <c r="G594" s="27" t="s">
        <v>34</v>
      </c>
      <c r="H594" s="25">
        <v>1230</v>
      </c>
      <c r="I594" s="11">
        <f t="shared" si="96"/>
        <v>1230000</v>
      </c>
      <c r="J594" s="31" t="s">
        <v>312</v>
      </c>
      <c r="K594" s="11" t="s">
        <v>458</v>
      </c>
      <c r="L594" s="4">
        <f t="shared" si="97"/>
        <v>0</v>
      </c>
      <c r="M594" s="4"/>
      <c r="N594" s="4"/>
      <c r="O594" s="4">
        <f t="shared" si="98"/>
        <v>1230000</v>
      </c>
      <c r="P594" s="4">
        <v>1230000</v>
      </c>
      <c r="Q594" s="4"/>
      <c r="R594" s="4">
        <f t="shared" si="99"/>
        <v>0</v>
      </c>
      <c r="S594" s="4"/>
      <c r="T594" s="4"/>
      <c r="U594" s="4">
        <f t="shared" si="100"/>
        <v>0</v>
      </c>
      <c r="V594" s="4"/>
      <c r="W594" s="4"/>
      <c r="X594" s="4">
        <f t="shared" si="101"/>
        <v>0</v>
      </c>
      <c r="Y594" s="4"/>
      <c r="Z594" s="4"/>
      <c r="AA594" s="4">
        <f>C594+I594-L594-O594-U594-X594</f>
        <v>0</v>
      </c>
      <c r="AB594" s="7">
        <v>45307</v>
      </c>
    </row>
    <row r="595" spans="1:28" ht="15.75" x14ac:dyDescent="0.25">
      <c r="A595" s="29">
        <v>45306</v>
      </c>
      <c r="B595" s="27" t="s">
        <v>311</v>
      </c>
      <c r="C595" s="27"/>
      <c r="D595" s="27" t="s">
        <v>52</v>
      </c>
      <c r="E595" s="25" t="s">
        <v>47</v>
      </c>
      <c r="F595" s="27">
        <v>1</v>
      </c>
      <c r="G595" s="25" t="s">
        <v>48</v>
      </c>
      <c r="H595" s="27">
        <v>160000</v>
      </c>
      <c r="I595" s="11">
        <f t="shared" si="96"/>
        <v>160000</v>
      </c>
      <c r="J595" s="31" t="s">
        <v>324</v>
      </c>
      <c r="K595" s="11"/>
      <c r="L595" s="4">
        <f t="shared" si="97"/>
        <v>160000</v>
      </c>
      <c r="M595" s="4">
        <v>160000</v>
      </c>
      <c r="N595" s="4"/>
      <c r="O595" s="4">
        <f t="shared" si="98"/>
        <v>0</v>
      </c>
      <c r="P595" s="4"/>
      <c r="Q595" s="4"/>
      <c r="R595" s="4">
        <f t="shared" si="99"/>
        <v>0</v>
      </c>
      <c r="S595" s="4"/>
      <c r="T595" s="4"/>
      <c r="U595" s="4">
        <f t="shared" si="100"/>
        <v>0</v>
      </c>
      <c r="V595" s="4"/>
      <c r="W595" s="4"/>
      <c r="X595" s="4">
        <f t="shared" si="101"/>
        <v>0</v>
      </c>
      <c r="Y595" s="4"/>
      <c r="Z595" s="4"/>
      <c r="AA595" s="4">
        <f>C595+I595-L595-O595-U595-X595</f>
        <v>0</v>
      </c>
      <c r="AB595" s="7">
        <v>45307</v>
      </c>
    </row>
    <row r="596" spans="1:28" ht="15.75" x14ac:dyDescent="0.25">
      <c r="A596" s="29">
        <v>45306</v>
      </c>
      <c r="B596" s="27" t="s">
        <v>311</v>
      </c>
      <c r="C596" s="27"/>
      <c r="D596" s="27" t="s">
        <v>52</v>
      </c>
      <c r="E596" s="27" t="s">
        <v>208</v>
      </c>
      <c r="F596" s="27">
        <v>1500</v>
      </c>
      <c r="G596" s="25" t="s">
        <v>34</v>
      </c>
      <c r="H596" s="27">
        <v>830</v>
      </c>
      <c r="I596" s="11">
        <f t="shared" si="96"/>
        <v>1245000</v>
      </c>
      <c r="J596" s="31" t="s">
        <v>324</v>
      </c>
      <c r="K596" s="11"/>
      <c r="L596" s="4">
        <f t="shared" si="97"/>
        <v>1245000</v>
      </c>
      <c r="M596" s="4">
        <v>1245000</v>
      </c>
      <c r="N596" s="4"/>
      <c r="O596" s="4">
        <f t="shared" si="98"/>
        <v>0</v>
      </c>
      <c r="P596" s="4"/>
      <c r="Q596" s="4"/>
      <c r="R596" s="4">
        <f t="shared" si="99"/>
        <v>0</v>
      </c>
      <c r="S596" s="4"/>
      <c r="T596" s="4"/>
      <c r="U596" s="4">
        <f t="shared" si="100"/>
        <v>0</v>
      </c>
      <c r="V596" s="4"/>
      <c r="W596" s="4"/>
      <c r="X596" s="4">
        <f t="shared" si="101"/>
        <v>0</v>
      </c>
      <c r="Y596" s="4"/>
      <c r="Z596" s="4"/>
      <c r="AA596" s="4">
        <f>C596+I596-L596-O596-U596-X596</f>
        <v>0</v>
      </c>
      <c r="AB596" s="7">
        <v>45307</v>
      </c>
    </row>
    <row r="597" spans="1:28" ht="15.75" x14ac:dyDescent="0.25">
      <c r="A597" s="29">
        <v>45306</v>
      </c>
      <c r="B597" s="27" t="s">
        <v>453</v>
      </c>
      <c r="C597" s="25"/>
      <c r="D597" s="27" t="s">
        <v>94</v>
      </c>
      <c r="E597" s="25" t="s">
        <v>454</v>
      </c>
      <c r="F597" s="25">
        <v>50</v>
      </c>
      <c r="G597" s="25" t="s">
        <v>125</v>
      </c>
      <c r="H597" s="25">
        <v>55000</v>
      </c>
      <c r="I597" s="11">
        <f t="shared" si="96"/>
        <v>2750000</v>
      </c>
      <c r="J597" s="31" t="s">
        <v>324</v>
      </c>
      <c r="K597" s="11"/>
      <c r="L597" s="4">
        <f t="shared" si="97"/>
        <v>0</v>
      </c>
      <c r="M597" s="4"/>
      <c r="N597" s="4"/>
      <c r="O597" s="4">
        <f t="shared" si="98"/>
        <v>2750000</v>
      </c>
      <c r="P597" s="4">
        <v>2750000</v>
      </c>
      <c r="Q597" s="4"/>
      <c r="R597" s="4">
        <f t="shared" si="99"/>
        <v>0</v>
      </c>
      <c r="S597" s="4"/>
      <c r="T597" s="4"/>
      <c r="U597" s="4">
        <f t="shared" si="100"/>
        <v>0</v>
      </c>
      <c r="V597" s="4"/>
      <c r="W597" s="4"/>
      <c r="X597" s="4">
        <f t="shared" si="101"/>
        <v>0</v>
      </c>
      <c r="Y597" s="4"/>
      <c r="Z597" s="4"/>
      <c r="AA597" s="4">
        <f>C597+I597-L597-O597-U597-X597</f>
        <v>0</v>
      </c>
      <c r="AB597" s="7">
        <v>45306</v>
      </c>
    </row>
    <row r="598" spans="1:28" ht="15.75" x14ac:dyDescent="0.25">
      <c r="A598" s="29">
        <v>45307</v>
      </c>
      <c r="B598" s="27" t="s">
        <v>467</v>
      </c>
      <c r="C598" s="27"/>
      <c r="D598" s="27" t="s">
        <v>46</v>
      </c>
      <c r="E598" s="27" t="s">
        <v>343</v>
      </c>
      <c r="F598" s="27">
        <v>4</v>
      </c>
      <c r="G598" s="27" t="s">
        <v>23</v>
      </c>
      <c r="H598" s="27">
        <v>1200000</v>
      </c>
      <c r="I598" s="19">
        <f t="shared" ref="I598:I648" si="102">F598*H598</f>
        <v>4800000</v>
      </c>
      <c r="J598" s="32" t="s">
        <v>312</v>
      </c>
      <c r="K598" s="4" t="s">
        <v>557</v>
      </c>
      <c r="L598" s="4">
        <f>M598+N598</f>
        <v>0</v>
      </c>
      <c r="M598" s="4"/>
      <c r="N598" s="4"/>
      <c r="O598" s="4">
        <f>P598+Q598</f>
        <v>4800000</v>
      </c>
      <c r="P598" s="4">
        <v>4800000</v>
      </c>
      <c r="Q598" s="4"/>
      <c r="R598" s="4">
        <f>S598+T598</f>
        <v>0</v>
      </c>
      <c r="S598" s="4"/>
      <c r="T598" s="4"/>
      <c r="U598" s="4">
        <f>V598+W598</f>
        <v>0</v>
      </c>
      <c r="V598" s="4"/>
      <c r="W598" s="4"/>
      <c r="X598" s="4">
        <f>Y598+Z598</f>
        <v>0</v>
      </c>
      <c r="Y598" s="4"/>
      <c r="Z598" s="4"/>
      <c r="AA598" s="4">
        <f>C598+I598-L598-O598-U598-X598</f>
        <v>0</v>
      </c>
      <c r="AB598" s="7">
        <v>45314</v>
      </c>
    </row>
    <row r="599" spans="1:28" ht="15.75" x14ac:dyDescent="0.25">
      <c r="A599" s="29">
        <v>45307</v>
      </c>
      <c r="B599" s="25" t="s">
        <v>345</v>
      </c>
      <c r="C599" s="25"/>
      <c r="D599" s="27" t="s">
        <v>52</v>
      </c>
      <c r="E599" s="25" t="s">
        <v>447</v>
      </c>
      <c r="F599" s="27">
        <v>500</v>
      </c>
      <c r="G599" s="25" t="s">
        <v>34</v>
      </c>
      <c r="H599" s="25">
        <v>2140</v>
      </c>
      <c r="I599" s="19">
        <f t="shared" si="102"/>
        <v>1070000</v>
      </c>
      <c r="J599" s="31" t="s">
        <v>324</v>
      </c>
      <c r="K599" s="4"/>
      <c r="L599" s="4">
        <f t="shared" ref="L599:L648" si="103">M599+N599</f>
        <v>0</v>
      </c>
      <c r="M599" s="4"/>
      <c r="N599" s="4"/>
      <c r="O599" s="4">
        <f t="shared" ref="O599:O648" si="104">P599+Q599</f>
        <v>0</v>
      </c>
      <c r="P599" s="4"/>
      <c r="Q599" s="4"/>
      <c r="R599" s="4">
        <f t="shared" ref="R599:R648" si="105">S599+T599</f>
        <v>0</v>
      </c>
      <c r="S599" s="4"/>
      <c r="T599" s="4"/>
      <c r="U599" s="4">
        <f t="shared" ref="U599:U648" si="106">V599+W599</f>
        <v>1070000</v>
      </c>
      <c r="V599" s="4">
        <v>1070000</v>
      </c>
      <c r="W599" s="4"/>
      <c r="X599" s="4">
        <f t="shared" ref="X599:X648" si="107">Y599+Z599</f>
        <v>0</v>
      </c>
      <c r="Y599" s="4"/>
      <c r="Z599" s="4"/>
      <c r="AA599" s="4">
        <f>C599+I599-L599-O599-U599-X599</f>
        <v>0</v>
      </c>
      <c r="AB599" s="7">
        <v>45306</v>
      </c>
    </row>
    <row r="600" spans="1:28" ht="15.75" x14ac:dyDescent="0.25">
      <c r="A600" s="29">
        <v>45307</v>
      </c>
      <c r="B600" s="25" t="s">
        <v>99</v>
      </c>
      <c r="C600" s="25"/>
      <c r="D600" s="27" t="s">
        <v>46</v>
      </c>
      <c r="E600" s="25" t="s">
        <v>106</v>
      </c>
      <c r="F600" s="25">
        <v>31.5</v>
      </c>
      <c r="G600" s="25" t="s">
        <v>39</v>
      </c>
      <c r="H600" s="25"/>
      <c r="I600" s="19">
        <f t="shared" si="102"/>
        <v>0</v>
      </c>
      <c r="J600" s="26" t="s">
        <v>28</v>
      </c>
      <c r="K600" s="4"/>
      <c r="L600" s="4">
        <f t="shared" si="103"/>
        <v>0</v>
      </c>
      <c r="M600" s="4"/>
      <c r="N600" s="4"/>
      <c r="O600" s="4">
        <f t="shared" si="104"/>
        <v>0</v>
      </c>
      <c r="P600" s="4"/>
      <c r="Q600" s="4"/>
      <c r="R600" s="4">
        <f t="shared" si="105"/>
        <v>0</v>
      </c>
      <c r="S600" s="4"/>
      <c r="T600" s="4"/>
      <c r="U600" s="4">
        <f t="shared" si="106"/>
        <v>0</v>
      </c>
      <c r="V600" s="4"/>
      <c r="W600" s="4"/>
      <c r="X600" s="4">
        <f t="shared" si="107"/>
        <v>0</v>
      </c>
      <c r="Y600" s="4"/>
      <c r="Z600" s="4"/>
      <c r="AA600" s="4">
        <f>C600+I600-L600-O600-U600-X600</f>
        <v>0</v>
      </c>
      <c r="AB600" s="7"/>
    </row>
    <row r="601" spans="1:28" ht="15.75" x14ac:dyDescent="0.25">
      <c r="A601" s="29">
        <v>45307</v>
      </c>
      <c r="B601" s="27" t="s">
        <v>410</v>
      </c>
      <c r="C601" s="25"/>
      <c r="D601" s="27" t="s">
        <v>46</v>
      </c>
      <c r="E601" s="27" t="s">
        <v>154</v>
      </c>
      <c r="F601" s="25">
        <v>1000</v>
      </c>
      <c r="G601" s="25" t="s">
        <v>34</v>
      </c>
      <c r="H601" s="25">
        <v>1300</v>
      </c>
      <c r="I601" s="19">
        <f t="shared" si="102"/>
        <v>1300000</v>
      </c>
      <c r="J601" s="31" t="s">
        <v>324</v>
      </c>
      <c r="K601" s="4"/>
      <c r="L601" s="4">
        <f t="shared" si="103"/>
        <v>1300000</v>
      </c>
      <c r="M601" s="4">
        <v>480000</v>
      </c>
      <c r="N601" s="4">
        <v>820000</v>
      </c>
      <c r="O601" s="4">
        <f t="shared" si="104"/>
        <v>0</v>
      </c>
      <c r="P601" s="4"/>
      <c r="Q601" s="4"/>
      <c r="R601" s="4">
        <f t="shared" si="105"/>
        <v>0</v>
      </c>
      <c r="S601" s="4"/>
      <c r="T601" s="4"/>
      <c r="U601" s="4">
        <f t="shared" si="106"/>
        <v>0</v>
      </c>
      <c r="V601" s="4"/>
      <c r="W601" s="4"/>
      <c r="X601" s="4">
        <f t="shared" si="107"/>
        <v>0</v>
      </c>
      <c r="Y601" s="4"/>
      <c r="Z601" s="4"/>
      <c r="AA601" s="4">
        <f>C601+I601-L601-O601-U601-X601</f>
        <v>0</v>
      </c>
      <c r="AB601" s="7">
        <v>45307</v>
      </c>
    </row>
    <row r="602" spans="1:28" ht="15.75" x14ac:dyDescent="0.25">
      <c r="A602" s="29">
        <v>45307</v>
      </c>
      <c r="B602" s="27" t="s">
        <v>410</v>
      </c>
      <c r="C602" s="25"/>
      <c r="D602" s="27" t="s">
        <v>46</v>
      </c>
      <c r="E602" s="27" t="s">
        <v>42</v>
      </c>
      <c r="F602" s="25">
        <v>100</v>
      </c>
      <c r="G602" s="25" t="s">
        <v>34</v>
      </c>
      <c r="H602" s="25">
        <v>4200</v>
      </c>
      <c r="I602" s="19">
        <f t="shared" si="102"/>
        <v>420000</v>
      </c>
      <c r="J602" s="31" t="s">
        <v>324</v>
      </c>
      <c r="K602" s="4"/>
      <c r="L602" s="4">
        <f t="shared" si="103"/>
        <v>420000</v>
      </c>
      <c r="M602" s="4"/>
      <c r="N602" s="4">
        <v>420000</v>
      </c>
      <c r="O602" s="4">
        <f t="shared" si="104"/>
        <v>0</v>
      </c>
      <c r="P602" s="4"/>
      <c r="Q602" s="4"/>
      <c r="R602" s="4">
        <f t="shared" si="105"/>
        <v>0</v>
      </c>
      <c r="S602" s="4"/>
      <c r="T602" s="4"/>
      <c r="U602" s="4">
        <f t="shared" si="106"/>
        <v>0</v>
      </c>
      <c r="V602" s="4"/>
      <c r="W602" s="4"/>
      <c r="X602" s="4">
        <f t="shared" si="107"/>
        <v>0</v>
      </c>
      <c r="Y602" s="4"/>
      <c r="Z602" s="4"/>
      <c r="AA602" s="4">
        <f>C602+I602-L602-O602-U602-X602</f>
        <v>0</v>
      </c>
      <c r="AB602" s="7">
        <v>45307</v>
      </c>
    </row>
    <row r="603" spans="1:28" ht="15.75" x14ac:dyDescent="0.25">
      <c r="A603" s="29">
        <v>45307</v>
      </c>
      <c r="B603" s="27" t="s">
        <v>422</v>
      </c>
      <c r="C603" s="25"/>
      <c r="D603" s="27" t="s">
        <v>94</v>
      </c>
      <c r="E603" s="25" t="s">
        <v>298</v>
      </c>
      <c r="F603" s="25">
        <v>1000</v>
      </c>
      <c r="G603" s="25" t="s">
        <v>34</v>
      </c>
      <c r="H603" s="25">
        <v>3900</v>
      </c>
      <c r="I603" s="19">
        <f t="shared" si="102"/>
        <v>3900000</v>
      </c>
      <c r="J603" s="31" t="s">
        <v>324</v>
      </c>
      <c r="K603" s="4"/>
      <c r="L603" s="4">
        <f t="shared" si="103"/>
        <v>3900000</v>
      </c>
      <c r="M603" s="4">
        <v>3900000</v>
      </c>
      <c r="N603" s="4"/>
      <c r="O603" s="4">
        <f t="shared" si="104"/>
        <v>0</v>
      </c>
      <c r="P603" s="4"/>
      <c r="Q603" s="4"/>
      <c r="R603" s="4">
        <f t="shared" si="105"/>
        <v>0</v>
      </c>
      <c r="S603" s="4"/>
      <c r="T603" s="4"/>
      <c r="U603" s="4">
        <f t="shared" si="106"/>
        <v>0</v>
      </c>
      <c r="V603" s="4"/>
      <c r="W603" s="4"/>
      <c r="X603" s="4">
        <f t="shared" si="107"/>
        <v>0</v>
      </c>
      <c r="Y603" s="4"/>
      <c r="Z603" s="4"/>
      <c r="AA603" s="4">
        <f>C603+I603-L603-O603-U603-X603</f>
        <v>0</v>
      </c>
      <c r="AB603" s="7">
        <v>45307</v>
      </c>
    </row>
    <row r="604" spans="1:28" ht="15.75" x14ac:dyDescent="0.25">
      <c r="A604" s="29">
        <v>45307</v>
      </c>
      <c r="B604" s="27" t="s">
        <v>422</v>
      </c>
      <c r="C604" s="25"/>
      <c r="D604" s="27" t="s">
        <v>94</v>
      </c>
      <c r="E604" s="25" t="s">
        <v>259</v>
      </c>
      <c r="F604" s="25">
        <v>2500</v>
      </c>
      <c r="G604" s="25" t="s">
        <v>34</v>
      </c>
      <c r="H604" s="25">
        <v>945</v>
      </c>
      <c r="I604" s="19">
        <f t="shared" si="102"/>
        <v>2362500</v>
      </c>
      <c r="J604" s="31" t="s">
        <v>324</v>
      </c>
      <c r="K604" s="4"/>
      <c r="L604" s="4">
        <f t="shared" si="103"/>
        <v>2362500</v>
      </c>
      <c r="M604" s="4">
        <v>2362500</v>
      </c>
      <c r="N604" s="4"/>
      <c r="O604" s="4">
        <f t="shared" si="104"/>
        <v>0</v>
      </c>
      <c r="P604" s="4"/>
      <c r="Q604" s="4"/>
      <c r="R604" s="4">
        <f t="shared" si="105"/>
        <v>0</v>
      </c>
      <c r="S604" s="4"/>
      <c r="T604" s="4"/>
      <c r="U604" s="4">
        <f t="shared" si="106"/>
        <v>0</v>
      </c>
      <c r="V604" s="4"/>
      <c r="W604" s="4"/>
      <c r="X604" s="4">
        <f t="shared" si="107"/>
        <v>0</v>
      </c>
      <c r="Y604" s="4"/>
      <c r="Z604" s="4"/>
      <c r="AA604" s="4">
        <f>C604+I604-L604-O604-U604-X604</f>
        <v>0</v>
      </c>
      <c r="AB604" s="7">
        <v>45307</v>
      </c>
    </row>
    <row r="605" spans="1:28" ht="15.75" x14ac:dyDescent="0.25">
      <c r="A605" s="29">
        <v>45307</v>
      </c>
      <c r="B605" s="27" t="s">
        <v>231</v>
      </c>
      <c r="C605" s="27"/>
      <c r="D605" s="27" t="s">
        <v>46</v>
      </c>
      <c r="E605" s="27" t="s">
        <v>135</v>
      </c>
      <c r="F605" s="27">
        <v>10</v>
      </c>
      <c r="G605" s="27" t="s">
        <v>48</v>
      </c>
      <c r="H605" s="27">
        <v>160000</v>
      </c>
      <c r="I605" s="19">
        <f t="shared" si="102"/>
        <v>1600000</v>
      </c>
      <c r="J605" s="28" t="s">
        <v>28</v>
      </c>
      <c r="K605" s="4"/>
      <c r="L605" s="4">
        <f t="shared" si="103"/>
        <v>0</v>
      </c>
      <c r="M605" s="4"/>
      <c r="N605" s="4"/>
      <c r="O605" s="4">
        <f t="shared" si="104"/>
        <v>0</v>
      </c>
      <c r="P605" s="4"/>
      <c r="Q605" s="4"/>
      <c r="R605" s="4">
        <f t="shared" si="105"/>
        <v>0</v>
      </c>
      <c r="S605" s="4"/>
      <c r="T605" s="4"/>
      <c r="U605" s="4">
        <f t="shared" si="106"/>
        <v>0</v>
      </c>
      <c r="V605" s="4"/>
      <c r="W605" s="4"/>
      <c r="X605" s="4">
        <f t="shared" si="107"/>
        <v>0</v>
      </c>
      <c r="Y605" s="4"/>
      <c r="Z605" s="4"/>
      <c r="AA605" s="4">
        <f>C605+I605-L605-O605-U605-X605</f>
        <v>1600000</v>
      </c>
      <c r="AB605" s="7"/>
    </row>
    <row r="606" spans="1:28" ht="15.75" x14ac:dyDescent="0.25">
      <c r="A606" s="29">
        <v>45307</v>
      </c>
      <c r="B606" s="27" t="s">
        <v>231</v>
      </c>
      <c r="C606" s="25"/>
      <c r="D606" s="27" t="s">
        <v>46</v>
      </c>
      <c r="E606" s="27" t="s">
        <v>232</v>
      </c>
      <c r="F606" s="27">
        <v>50</v>
      </c>
      <c r="G606" s="27" t="s">
        <v>39</v>
      </c>
      <c r="H606" s="25">
        <v>125000</v>
      </c>
      <c r="I606" s="19">
        <f t="shared" si="102"/>
        <v>6250000</v>
      </c>
      <c r="J606" s="26" t="s">
        <v>28</v>
      </c>
      <c r="K606" s="4"/>
      <c r="L606" s="4">
        <f t="shared" si="103"/>
        <v>0</v>
      </c>
      <c r="M606" s="4"/>
      <c r="N606" s="4"/>
      <c r="O606" s="4">
        <f t="shared" si="104"/>
        <v>0</v>
      </c>
      <c r="P606" s="4"/>
      <c r="Q606" s="4"/>
      <c r="R606" s="4">
        <f t="shared" si="105"/>
        <v>0</v>
      </c>
      <c r="S606" s="4"/>
      <c r="T606" s="4"/>
      <c r="U606" s="4">
        <f t="shared" si="106"/>
        <v>0</v>
      </c>
      <c r="V606" s="4"/>
      <c r="W606" s="4"/>
      <c r="X606" s="4">
        <f t="shared" si="107"/>
        <v>0</v>
      </c>
      <c r="Y606" s="4"/>
      <c r="Z606" s="4"/>
      <c r="AA606" s="4">
        <f>C606+I606-L606-O606-U606-X606</f>
        <v>6250000</v>
      </c>
      <c r="AB606" s="7"/>
    </row>
    <row r="607" spans="1:28" ht="15.75" x14ac:dyDescent="0.25">
      <c r="A607" s="29">
        <v>45307</v>
      </c>
      <c r="B607" s="27" t="s">
        <v>291</v>
      </c>
      <c r="C607" s="25"/>
      <c r="D607" s="27" t="s">
        <v>52</v>
      </c>
      <c r="E607" s="25" t="s">
        <v>260</v>
      </c>
      <c r="F607" s="25">
        <v>500</v>
      </c>
      <c r="G607" s="27" t="s">
        <v>34</v>
      </c>
      <c r="H607" s="25">
        <v>2793</v>
      </c>
      <c r="I607" s="19">
        <f t="shared" si="102"/>
        <v>1396500</v>
      </c>
      <c r="J607" s="32" t="s">
        <v>312</v>
      </c>
      <c r="K607" s="4" t="s">
        <v>484</v>
      </c>
      <c r="L607" s="4">
        <f t="shared" si="103"/>
        <v>0</v>
      </c>
      <c r="M607" s="4"/>
      <c r="N607" s="4"/>
      <c r="O607" s="4">
        <f t="shared" si="104"/>
        <v>1396500</v>
      </c>
      <c r="P607" s="4">
        <v>1396500</v>
      </c>
      <c r="Q607" s="4"/>
      <c r="R607" s="4">
        <f t="shared" si="105"/>
        <v>0</v>
      </c>
      <c r="S607" s="4"/>
      <c r="T607" s="4"/>
      <c r="U607" s="4">
        <f t="shared" si="106"/>
        <v>0</v>
      </c>
      <c r="V607" s="4"/>
      <c r="W607" s="4"/>
      <c r="X607" s="4">
        <f t="shared" si="107"/>
        <v>0</v>
      </c>
      <c r="Y607" s="4"/>
      <c r="Z607" s="4"/>
      <c r="AA607" s="4">
        <f>C607+I607-L607-O607-U607-X607</f>
        <v>0</v>
      </c>
      <c r="AB607" s="7">
        <v>45308</v>
      </c>
    </row>
    <row r="608" spans="1:28" ht="15.75" x14ac:dyDescent="0.25">
      <c r="A608" s="29">
        <v>45307</v>
      </c>
      <c r="B608" s="27" t="s">
        <v>291</v>
      </c>
      <c r="C608" s="25"/>
      <c r="D608" s="27" t="s">
        <v>52</v>
      </c>
      <c r="E608" s="25" t="s">
        <v>260</v>
      </c>
      <c r="F608" s="25">
        <v>500</v>
      </c>
      <c r="G608" s="27" t="s">
        <v>34</v>
      </c>
      <c r="H608" s="25">
        <v>2793</v>
      </c>
      <c r="I608" s="19">
        <f>F608*H608</f>
        <v>1396500</v>
      </c>
      <c r="J608" s="32" t="s">
        <v>324</v>
      </c>
      <c r="K608" s="4"/>
      <c r="L608" s="4">
        <f>M608+N608</f>
        <v>1396500</v>
      </c>
      <c r="M608" s="4">
        <v>1396500</v>
      </c>
      <c r="N608" s="4"/>
      <c r="O608" s="4">
        <f>P608+Q608</f>
        <v>0</v>
      </c>
      <c r="P608" s="4"/>
      <c r="Q608" s="4"/>
      <c r="R608" s="4">
        <f>S608+T608</f>
        <v>0</v>
      </c>
      <c r="S608" s="4"/>
      <c r="T608" s="4"/>
      <c r="U608" s="4">
        <f>V608+W608</f>
        <v>0</v>
      </c>
      <c r="V608" s="4"/>
      <c r="W608" s="4"/>
      <c r="X608" s="4">
        <f>Y608+Z608</f>
        <v>0</v>
      </c>
      <c r="Y608" s="4"/>
      <c r="Z608" s="4"/>
      <c r="AA608" s="4">
        <f>C608+I608-L608-O608-U608-X608</f>
        <v>0</v>
      </c>
      <c r="AB608" s="7">
        <v>45307</v>
      </c>
    </row>
    <row r="609" spans="1:28" ht="15.75" x14ac:dyDescent="0.25">
      <c r="A609" s="29">
        <v>45307</v>
      </c>
      <c r="B609" s="27" t="s">
        <v>291</v>
      </c>
      <c r="C609" s="27"/>
      <c r="D609" s="27" t="s">
        <v>52</v>
      </c>
      <c r="E609" s="25" t="s">
        <v>185</v>
      </c>
      <c r="F609" s="27">
        <v>200</v>
      </c>
      <c r="G609" s="27" t="s">
        <v>27</v>
      </c>
      <c r="H609" s="27">
        <v>1700</v>
      </c>
      <c r="I609" s="19">
        <f t="shared" si="102"/>
        <v>340000</v>
      </c>
      <c r="J609" s="32" t="s">
        <v>324</v>
      </c>
      <c r="K609" s="4"/>
      <c r="L609" s="4">
        <f t="shared" si="103"/>
        <v>340000</v>
      </c>
      <c r="M609" s="4">
        <v>340000</v>
      </c>
      <c r="N609" s="4"/>
      <c r="O609" s="4">
        <f t="shared" si="104"/>
        <v>0</v>
      </c>
      <c r="P609" s="4"/>
      <c r="Q609" s="4"/>
      <c r="R609" s="4">
        <f t="shared" si="105"/>
        <v>0</v>
      </c>
      <c r="S609" s="4"/>
      <c r="T609" s="4"/>
      <c r="U609" s="4">
        <f t="shared" si="106"/>
        <v>0</v>
      </c>
      <c r="V609" s="4"/>
      <c r="W609" s="4"/>
      <c r="X609" s="4">
        <f t="shared" si="107"/>
        <v>0</v>
      </c>
      <c r="Y609" s="4"/>
      <c r="Z609" s="4"/>
      <c r="AA609" s="4">
        <f>C609+I609-L609-O609-U609-X609</f>
        <v>0</v>
      </c>
      <c r="AB609" s="7">
        <v>45307</v>
      </c>
    </row>
    <row r="610" spans="1:28" ht="15.75" x14ac:dyDescent="0.25">
      <c r="A610" s="29">
        <v>45307</v>
      </c>
      <c r="B610" s="27" t="s">
        <v>291</v>
      </c>
      <c r="C610" s="25"/>
      <c r="D610" s="27" t="s">
        <v>52</v>
      </c>
      <c r="E610" s="27" t="s">
        <v>302</v>
      </c>
      <c r="F610" s="27">
        <v>1</v>
      </c>
      <c r="G610" s="27" t="s">
        <v>303</v>
      </c>
      <c r="H610" s="25">
        <v>1200000</v>
      </c>
      <c r="I610" s="19">
        <f t="shared" si="102"/>
        <v>1200000</v>
      </c>
      <c r="J610" s="32" t="s">
        <v>312</v>
      </c>
      <c r="K610" s="4" t="s">
        <v>484</v>
      </c>
      <c r="L610" s="4">
        <f t="shared" si="103"/>
        <v>0</v>
      </c>
      <c r="M610" s="4"/>
      <c r="N610" s="4"/>
      <c r="O610" s="4">
        <f t="shared" si="104"/>
        <v>1200000</v>
      </c>
      <c r="P610" s="4">
        <v>1200000</v>
      </c>
      <c r="Q610" s="4"/>
      <c r="R610" s="4">
        <f t="shared" si="105"/>
        <v>0</v>
      </c>
      <c r="S610" s="4"/>
      <c r="T610" s="4"/>
      <c r="U610" s="4">
        <f t="shared" si="106"/>
        <v>0</v>
      </c>
      <c r="V610" s="4"/>
      <c r="W610" s="4"/>
      <c r="X610" s="4">
        <f t="shared" si="107"/>
        <v>0</v>
      </c>
      <c r="Y610" s="4"/>
      <c r="Z610" s="4"/>
      <c r="AA610" s="4">
        <f>C610+I610-L610-O610-U610-X610</f>
        <v>0</v>
      </c>
      <c r="AB610" s="7">
        <v>45308</v>
      </c>
    </row>
    <row r="611" spans="1:28" ht="15.75" x14ac:dyDescent="0.25">
      <c r="A611" s="29">
        <v>45307</v>
      </c>
      <c r="B611" s="27" t="s">
        <v>379</v>
      </c>
      <c r="C611" s="27"/>
      <c r="D611" s="27" t="s">
        <v>46</v>
      </c>
      <c r="E611" s="27" t="s">
        <v>108</v>
      </c>
      <c r="F611" s="27">
        <v>400</v>
      </c>
      <c r="G611" s="27" t="s">
        <v>34</v>
      </c>
      <c r="H611" s="27">
        <v>2200</v>
      </c>
      <c r="I611" s="19">
        <f t="shared" si="102"/>
        <v>880000</v>
      </c>
      <c r="J611" s="31" t="s">
        <v>324</v>
      </c>
      <c r="K611" s="4"/>
      <c r="L611" s="4">
        <f t="shared" si="103"/>
        <v>0</v>
      </c>
      <c r="M611" s="4"/>
      <c r="N611" s="4"/>
      <c r="O611" s="4">
        <f t="shared" si="104"/>
        <v>0</v>
      </c>
      <c r="P611" s="4"/>
      <c r="Q611" s="4"/>
      <c r="R611" s="4">
        <f t="shared" si="105"/>
        <v>0</v>
      </c>
      <c r="S611" s="4"/>
      <c r="T611" s="4"/>
      <c r="U611" s="4">
        <f t="shared" si="106"/>
        <v>880000</v>
      </c>
      <c r="V611" s="4">
        <v>880000</v>
      </c>
      <c r="W611" s="4"/>
      <c r="X611" s="4">
        <f t="shared" si="107"/>
        <v>0</v>
      </c>
      <c r="Y611" s="4"/>
      <c r="Z611" s="4"/>
      <c r="AA611" s="4">
        <f>C611+I611-L611-O611-U611-X611</f>
        <v>0</v>
      </c>
      <c r="AB611" s="7">
        <v>45315</v>
      </c>
    </row>
    <row r="612" spans="1:28" ht="15.75" x14ac:dyDescent="0.25">
      <c r="A612" s="29">
        <v>45307</v>
      </c>
      <c r="B612" s="27" t="s">
        <v>223</v>
      </c>
      <c r="C612" s="25"/>
      <c r="D612" s="27" t="s">
        <v>46</v>
      </c>
      <c r="E612" s="27" t="s">
        <v>103</v>
      </c>
      <c r="F612" s="25">
        <v>151.1</v>
      </c>
      <c r="G612" s="27" t="s">
        <v>39</v>
      </c>
      <c r="H612" s="25">
        <v>49000</v>
      </c>
      <c r="I612" s="19">
        <f t="shared" si="102"/>
        <v>7403900</v>
      </c>
      <c r="J612" s="31" t="s">
        <v>324</v>
      </c>
      <c r="K612" s="4"/>
      <c r="L612" s="4">
        <f t="shared" si="103"/>
        <v>7403900</v>
      </c>
      <c r="M612" s="4">
        <v>7403900</v>
      </c>
      <c r="N612" s="4"/>
      <c r="O612" s="4">
        <f t="shared" si="104"/>
        <v>0</v>
      </c>
      <c r="P612" s="4"/>
      <c r="Q612" s="4"/>
      <c r="R612" s="4">
        <f t="shared" si="105"/>
        <v>0</v>
      </c>
      <c r="S612" s="4"/>
      <c r="T612" s="4"/>
      <c r="U612" s="4">
        <f t="shared" si="106"/>
        <v>0</v>
      </c>
      <c r="V612" s="4"/>
      <c r="W612" s="4"/>
      <c r="X612" s="4">
        <f t="shared" si="107"/>
        <v>0</v>
      </c>
      <c r="Y612" s="4"/>
      <c r="Z612" s="4"/>
      <c r="AA612" s="4">
        <f>C612+I612-L612-O612-U612-X612</f>
        <v>0</v>
      </c>
      <c r="AB612" s="7">
        <v>45316</v>
      </c>
    </row>
    <row r="613" spans="1:28" ht="15.75" x14ac:dyDescent="0.25">
      <c r="A613" s="29">
        <v>45307</v>
      </c>
      <c r="B613" s="27" t="s">
        <v>468</v>
      </c>
      <c r="C613" s="25"/>
      <c r="D613" s="27" t="s">
        <v>52</v>
      </c>
      <c r="E613" s="27" t="s">
        <v>129</v>
      </c>
      <c r="F613" s="25">
        <v>12</v>
      </c>
      <c r="G613" s="27" t="s">
        <v>77</v>
      </c>
      <c r="H613" s="25">
        <v>60000</v>
      </c>
      <c r="I613" s="19">
        <f t="shared" si="102"/>
        <v>720000</v>
      </c>
      <c r="J613" s="31" t="s">
        <v>324</v>
      </c>
      <c r="K613" s="4"/>
      <c r="L613" s="4">
        <f t="shared" si="103"/>
        <v>0</v>
      </c>
      <c r="M613" s="4"/>
      <c r="N613" s="4"/>
      <c r="O613" s="4">
        <f t="shared" si="104"/>
        <v>0</v>
      </c>
      <c r="P613" s="4"/>
      <c r="Q613" s="4"/>
      <c r="R613" s="4">
        <f t="shared" si="105"/>
        <v>0</v>
      </c>
      <c r="S613" s="4"/>
      <c r="T613" s="4"/>
      <c r="U613" s="4">
        <f t="shared" si="106"/>
        <v>720000</v>
      </c>
      <c r="V613" s="4">
        <v>720000</v>
      </c>
      <c r="W613" s="4"/>
      <c r="X613" s="4">
        <f t="shared" si="107"/>
        <v>0</v>
      </c>
      <c r="Y613" s="4"/>
      <c r="Z613" s="4"/>
      <c r="AA613" s="4">
        <f>C613+I613-L613-O613-U613-X613</f>
        <v>0</v>
      </c>
      <c r="AB613" s="7">
        <v>45307</v>
      </c>
    </row>
    <row r="614" spans="1:28" ht="15.75" x14ac:dyDescent="0.25">
      <c r="A614" s="29">
        <v>45307</v>
      </c>
      <c r="B614" s="27" t="s">
        <v>354</v>
      </c>
      <c r="C614" s="25"/>
      <c r="D614" s="27" t="s">
        <v>52</v>
      </c>
      <c r="E614" s="25" t="s">
        <v>298</v>
      </c>
      <c r="F614" s="25">
        <v>400</v>
      </c>
      <c r="G614" s="27" t="s">
        <v>34</v>
      </c>
      <c r="H614" s="25">
        <v>4500</v>
      </c>
      <c r="I614" s="19">
        <f t="shared" si="102"/>
        <v>1800000</v>
      </c>
      <c r="J614" s="26" t="s">
        <v>28</v>
      </c>
      <c r="K614" s="11" t="s">
        <v>485</v>
      </c>
      <c r="L614" s="4">
        <f t="shared" si="103"/>
        <v>0</v>
      </c>
      <c r="M614" s="4"/>
      <c r="N614" s="4"/>
      <c r="O614" s="4">
        <f t="shared" si="104"/>
        <v>0</v>
      </c>
      <c r="P614" s="4"/>
      <c r="Q614" s="4"/>
      <c r="R614" s="4">
        <f t="shared" si="105"/>
        <v>0</v>
      </c>
      <c r="S614" s="4"/>
      <c r="T614" s="4"/>
      <c r="U614" s="4">
        <f t="shared" si="106"/>
        <v>0</v>
      </c>
      <c r="V614" s="4"/>
      <c r="W614" s="4"/>
      <c r="X614" s="4">
        <f t="shared" si="107"/>
        <v>0</v>
      </c>
      <c r="Y614" s="4"/>
      <c r="Z614" s="4"/>
      <c r="AA614" s="4">
        <f>C614+I614-L614-O614-U614-X614</f>
        <v>1800000</v>
      </c>
      <c r="AB614" s="7"/>
    </row>
    <row r="615" spans="1:28" ht="15.75" x14ac:dyDescent="0.25">
      <c r="A615" s="29">
        <v>45307</v>
      </c>
      <c r="B615" s="27" t="s">
        <v>354</v>
      </c>
      <c r="C615" s="25"/>
      <c r="D615" s="27" t="s">
        <v>52</v>
      </c>
      <c r="E615" s="25" t="s">
        <v>179</v>
      </c>
      <c r="F615" s="25">
        <v>250</v>
      </c>
      <c r="G615" s="25" t="s">
        <v>34</v>
      </c>
      <c r="H615" s="25">
        <v>1710</v>
      </c>
      <c r="I615" s="19">
        <f t="shared" si="102"/>
        <v>427500</v>
      </c>
      <c r="J615" s="26" t="s">
        <v>28</v>
      </c>
      <c r="K615" s="4"/>
      <c r="L615" s="4">
        <f t="shared" si="103"/>
        <v>0</v>
      </c>
      <c r="M615" s="4"/>
      <c r="N615" s="4"/>
      <c r="O615" s="4">
        <f t="shared" si="104"/>
        <v>0</v>
      </c>
      <c r="P615" s="4"/>
      <c r="Q615" s="4"/>
      <c r="R615" s="4">
        <f t="shared" si="105"/>
        <v>0</v>
      </c>
      <c r="S615" s="4"/>
      <c r="T615" s="4"/>
      <c r="U615" s="4">
        <f t="shared" si="106"/>
        <v>0</v>
      </c>
      <c r="V615" s="4"/>
      <c r="W615" s="4"/>
      <c r="X615" s="4">
        <f t="shared" si="107"/>
        <v>0</v>
      </c>
      <c r="Y615" s="4"/>
      <c r="Z615" s="4"/>
      <c r="AA615" s="4">
        <f>C615+I615-L615-O615-U615-X615</f>
        <v>427500</v>
      </c>
      <c r="AB615" s="7"/>
    </row>
    <row r="616" spans="1:28" ht="15.75" x14ac:dyDescent="0.25">
      <c r="A616" s="29">
        <v>45307</v>
      </c>
      <c r="B616" s="27" t="s">
        <v>409</v>
      </c>
      <c r="C616" s="25"/>
      <c r="D616" s="27" t="s">
        <v>46</v>
      </c>
      <c r="E616" s="27" t="s">
        <v>87</v>
      </c>
      <c r="F616" s="25">
        <v>1000</v>
      </c>
      <c r="G616" s="25" t="s">
        <v>34</v>
      </c>
      <c r="H616" s="25">
        <v>1210</v>
      </c>
      <c r="I616" s="19">
        <f t="shared" si="102"/>
        <v>1210000</v>
      </c>
      <c r="J616" s="31" t="s">
        <v>324</v>
      </c>
      <c r="K616" s="4"/>
      <c r="L616" s="4">
        <f t="shared" si="103"/>
        <v>0</v>
      </c>
      <c r="M616" s="4"/>
      <c r="N616" s="4"/>
      <c r="O616" s="4">
        <f t="shared" si="104"/>
        <v>0</v>
      </c>
      <c r="P616" s="4"/>
      <c r="Q616" s="4"/>
      <c r="R616" s="4">
        <f t="shared" si="105"/>
        <v>0</v>
      </c>
      <c r="S616" s="4"/>
      <c r="T616" s="4"/>
      <c r="U616" s="4">
        <f t="shared" si="106"/>
        <v>0</v>
      </c>
      <c r="V616" s="4"/>
      <c r="W616" s="4"/>
      <c r="X616" s="4">
        <f t="shared" si="107"/>
        <v>1210000</v>
      </c>
      <c r="Y616" s="4">
        <v>1210000</v>
      </c>
      <c r="Z616" s="4"/>
      <c r="AA616" s="4">
        <f>C616+I616-L616-O616-U616-X616</f>
        <v>0</v>
      </c>
      <c r="AB616" s="7">
        <v>45307</v>
      </c>
    </row>
    <row r="617" spans="1:28" ht="15.75" x14ac:dyDescent="0.25">
      <c r="A617" s="29">
        <v>45307</v>
      </c>
      <c r="B617" s="27" t="s">
        <v>409</v>
      </c>
      <c r="C617" s="25"/>
      <c r="D617" s="27" t="s">
        <v>46</v>
      </c>
      <c r="E617" s="25" t="s">
        <v>395</v>
      </c>
      <c r="F617" s="25">
        <v>2250</v>
      </c>
      <c r="G617" s="25" t="s">
        <v>34</v>
      </c>
      <c r="H617" s="25">
        <v>1100</v>
      </c>
      <c r="I617" s="19">
        <f t="shared" si="102"/>
        <v>2475000</v>
      </c>
      <c r="J617" s="31" t="s">
        <v>324</v>
      </c>
      <c r="K617" s="4"/>
      <c r="L617" s="4">
        <f t="shared" si="103"/>
        <v>2400000</v>
      </c>
      <c r="M617" s="4">
        <v>2400000</v>
      </c>
      <c r="N617" s="4"/>
      <c r="O617" s="4">
        <f t="shared" si="104"/>
        <v>0</v>
      </c>
      <c r="P617" s="4"/>
      <c r="Q617" s="4"/>
      <c r="R617" s="4">
        <f t="shared" si="105"/>
        <v>0</v>
      </c>
      <c r="S617" s="4"/>
      <c r="T617" s="4"/>
      <c r="U617" s="4">
        <f t="shared" si="106"/>
        <v>0</v>
      </c>
      <c r="V617" s="4"/>
      <c r="W617" s="4"/>
      <c r="X617" s="4">
        <f t="shared" si="107"/>
        <v>75000</v>
      </c>
      <c r="Y617" s="4">
        <v>75000</v>
      </c>
      <c r="Z617" s="4"/>
      <c r="AA617" s="4">
        <f>C617+I617-L617-O617-U617-X617</f>
        <v>0</v>
      </c>
      <c r="AB617" s="7">
        <v>45307</v>
      </c>
    </row>
    <row r="618" spans="1:28" ht="15.75" x14ac:dyDescent="0.25">
      <c r="A618" s="29">
        <v>45307</v>
      </c>
      <c r="B618" s="25" t="s">
        <v>469</v>
      </c>
      <c r="C618" s="25"/>
      <c r="D618" s="25" t="s">
        <v>52</v>
      </c>
      <c r="E618" s="25" t="s">
        <v>454</v>
      </c>
      <c r="F618" s="25">
        <v>1</v>
      </c>
      <c r="G618" s="25" t="s">
        <v>125</v>
      </c>
      <c r="H618" s="25">
        <v>55000</v>
      </c>
      <c r="I618" s="19">
        <f t="shared" si="102"/>
        <v>55000</v>
      </c>
      <c r="J618" s="31" t="s">
        <v>324</v>
      </c>
      <c r="K618" s="4"/>
      <c r="L618" s="4">
        <f t="shared" si="103"/>
        <v>0</v>
      </c>
      <c r="M618" s="4"/>
      <c r="N618" s="4"/>
      <c r="O618" s="4">
        <f t="shared" si="104"/>
        <v>0</v>
      </c>
      <c r="P618" s="4"/>
      <c r="Q618" s="4"/>
      <c r="R618" s="4">
        <f t="shared" si="105"/>
        <v>0</v>
      </c>
      <c r="S618" s="4"/>
      <c r="T618" s="4"/>
      <c r="U618" s="4">
        <f t="shared" si="106"/>
        <v>55000</v>
      </c>
      <c r="V618" s="4">
        <v>55000</v>
      </c>
      <c r="W618" s="4"/>
      <c r="X618" s="4">
        <f t="shared" si="107"/>
        <v>0</v>
      </c>
      <c r="Y618" s="4"/>
      <c r="Z618" s="4"/>
      <c r="AA618" s="4">
        <f>C618+I618-L618-O618-U618-X618</f>
        <v>0</v>
      </c>
      <c r="AB618" s="7">
        <v>45307</v>
      </c>
    </row>
    <row r="619" spans="1:28" ht="15.75" x14ac:dyDescent="0.25">
      <c r="A619" s="29">
        <v>45307</v>
      </c>
      <c r="B619" s="25" t="s">
        <v>470</v>
      </c>
      <c r="C619" s="25"/>
      <c r="D619" s="25" t="s">
        <v>46</v>
      </c>
      <c r="E619" s="25" t="s">
        <v>138</v>
      </c>
      <c r="F619" s="25">
        <v>500</v>
      </c>
      <c r="G619" s="25" t="s">
        <v>34</v>
      </c>
      <c r="H619" s="25">
        <v>1715</v>
      </c>
      <c r="I619" s="19">
        <f t="shared" si="102"/>
        <v>857500</v>
      </c>
      <c r="J619" s="31" t="s">
        <v>324</v>
      </c>
      <c r="K619" s="4"/>
      <c r="L619" s="4">
        <f t="shared" si="103"/>
        <v>857500</v>
      </c>
      <c r="M619" s="4">
        <v>857500</v>
      </c>
      <c r="N619" s="4"/>
      <c r="O619" s="4">
        <f t="shared" si="104"/>
        <v>0</v>
      </c>
      <c r="P619" s="4"/>
      <c r="Q619" s="4"/>
      <c r="R619" s="4">
        <f t="shared" si="105"/>
        <v>0</v>
      </c>
      <c r="S619" s="4"/>
      <c r="T619" s="4"/>
      <c r="U619" s="4">
        <f t="shared" si="106"/>
        <v>0</v>
      </c>
      <c r="V619" s="4"/>
      <c r="W619" s="4"/>
      <c r="X619" s="4">
        <f t="shared" si="107"/>
        <v>0</v>
      </c>
      <c r="Y619" s="4"/>
      <c r="Z619" s="4"/>
      <c r="AA619" s="4">
        <f>C619+I619-L619-O619-U619-X619</f>
        <v>0</v>
      </c>
      <c r="AB619" s="7">
        <v>45307</v>
      </c>
    </row>
    <row r="620" spans="1:28" ht="15.75" x14ac:dyDescent="0.25">
      <c r="A620" s="29">
        <v>45307</v>
      </c>
      <c r="B620" s="27" t="s">
        <v>471</v>
      </c>
      <c r="C620" s="25"/>
      <c r="D620" s="27" t="s">
        <v>46</v>
      </c>
      <c r="E620" s="25" t="s">
        <v>135</v>
      </c>
      <c r="F620" s="25">
        <v>2</v>
      </c>
      <c r="G620" s="25" t="s">
        <v>48</v>
      </c>
      <c r="H620" s="25">
        <v>160000</v>
      </c>
      <c r="I620" s="19">
        <f t="shared" si="102"/>
        <v>320000</v>
      </c>
      <c r="J620" s="31" t="s">
        <v>324</v>
      </c>
      <c r="K620" s="4"/>
      <c r="L620" s="4">
        <f t="shared" si="103"/>
        <v>0</v>
      </c>
      <c r="M620" s="4"/>
      <c r="N620" s="4"/>
      <c r="O620" s="4">
        <f t="shared" si="104"/>
        <v>0</v>
      </c>
      <c r="P620" s="4"/>
      <c r="Q620" s="4"/>
      <c r="R620" s="4">
        <f t="shared" si="105"/>
        <v>0</v>
      </c>
      <c r="S620" s="4"/>
      <c r="T620" s="4"/>
      <c r="U620" s="4">
        <f t="shared" si="106"/>
        <v>320000</v>
      </c>
      <c r="V620" s="4">
        <v>320000</v>
      </c>
      <c r="W620" s="4"/>
      <c r="X620" s="4">
        <f t="shared" si="107"/>
        <v>0</v>
      </c>
      <c r="Y620" s="4"/>
      <c r="Z620" s="4"/>
      <c r="AA620" s="4">
        <f>C620+I620-L620-O620-U620-X620</f>
        <v>0</v>
      </c>
      <c r="AB620" s="7">
        <v>45307</v>
      </c>
    </row>
    <row r="621" spans="1:28" ht="15.75" x14ac:dyDescent="0.25">
      <c r="A621" s="29">
        <v>45307</v>
      </c>
      <c r="B621" s="27" t="s">
        <v>309</v>
      </c>
      <c r="C621" s="25"/>
      <c r="D621" s="27" t="s">
        <v>46</v>
      </c>
      <c r="E621" s="25" t="s">
        <v>356</v>
      </c>
      <c r="F621" s="25">
        <v>1</v>
      </c>
      <c r="G621" s="25" t="s">
        <v>48</v>
      </c>
      <c r="H621" s="25">
        <v>9400000</v>
      </c>
      <c r="I621" s="19">
        <f t="shared" si="102"/>
        <v>9400000</v>
      </c>
      <c r="J621" s="26" t="s">
        <v>28</v>
      </c>
      <c r="K621" s="4"/>
      <c r="L621" s="4">
        <f t="shared" si="103"/>
        <v>0</v>
      </c>
      <c r="M621" s="4"/>
      <c r="N621" s="4"/>
      <c r="O621" s="4">
        <f t="shared" si="104"/>
        <v>0</v>
      </c>
      <c r="P621" s="4"/>
      <c r="Q621" s="4"/>
      <c r="R621" s="4">
        <f t="shared" si="105"/>
        <v>0</v>
      </c>
      <c r="S621" s="4"/>
      <c r="T621" s="4"/>
      <c r="U621" s="4">
        <f t="shared" si="106"/>
        <v>0</v>
      </c>
      <c r="V621" s="4"/>
      <c r="W621" s="4"/>
      <c r="X621" s="4">
        <f t="shared" si="107"/>
        <v>0</v>
      </c>
      <c r="Y621" s="4"/>
      <c r="Z621" s="4"/>
      <c r="AA621" s="4">
        <f>C621+I621-L621-O621-U621-X621</f>
        <v>9400000</v>
      </c>
      <c r="AB621" s="7"/>
    </row>
    <row r="622" spans="1:28" ht="15.75" x14ac:dyDescent="0.25">
      <c r="A622" s="29">
        <v>45307</v>
      </c>
      <c r="B622" s="27" t="s">
        <v>472</v>
      </c>
      <c r="C622" s="27"/>
      <c r="D622" s="27" t="s">
        <v>52</v>
      </c>
      <c r="E622" s="27" t="s">
        <v>163</v>
      </c>
      <c r="F622" s="27">
        <v>12</v>
      </c>
      <c r="G622" s="27" t="s">
        <v>39</v>
      </c>
      <c r="H622" s="27">
        <v>135000</v>
      </c>
      <c r="I622" s="19">
        <f t="shared" si="102"/>
        <v>1620000</v>
      </c>
      <c r="J622" s="28" t="s">
        <v>28</v>
      </c>
      <c r="K622" s="4"/>
      <c r="L622" s="4">
        <f t="shared" si="103"/>
        <v>0</v>
      </c>
      <c r="M622" s="4"/>
      <c r="N622" s="4"/>
      <c r="O622" s="4">
        <f t="shared" si="104"/>
        <v>0</v>
      </c>
      <c r="P622" s="4"/>
      <c r="Q622" s="4"/>
      <c r="R622" s="4">
        <f t="shared" si="105"/>
        <v>0</v>
      </c>
      <c r="S622" s="4"/>
      <c r="T622" s="4"/>
      <c r="U622" s="4">
        <f t="shared" si="106"/>
        <v>0</v>
      </c>
      <c r="V622" s="4"/>
      <c r="W622" s="4"/>
      <c r="X622" s="4">
        <f t="shared" si="107"/>
        <v>0</v>
      </c>
      <c r="Y622" s="4"/>
      <c r="Z622" s="4"/>
      <c r="AA622" s="4">
        <f>C622+I622-L622-O622-U622-X622</f>
        <v>1620000</v>
      </c>
      <c r="AB622" s="7"/>
    </row>
    <row r="623" spans="1:28" ht="15.75" x14ac:dyDescent="0.25">
      <c r="A623" s="29">
        <v>45307</v>
      </c>
      <c r="B623" s="27" t="s">
        <v>473</v>
      </c>
      <c r="C623" s="25"/>
      <c r="D623" s="25" t="s">
        <v>52</v>
      </c>
      <c r="E623" s="25" t="s">
        <v>173</v>
      </c>
      <c r="F623" s="25">
        <v>200</v>
      </c>
      <c r="G623" s="25" t="s">
        <v>34</v>
      </c>
      <c r="H623" s="25">
        <v>4300</v>
      </c>
      <c r="I623" s="19">
        <f t="shared" si="102"/>
        <v>860000</v>
      </c>
      <c r="J623" s="31" t="s">
        <v>324</v>
      </c>
      <c r="K623" s="4"/>
      <c r="L623" s="4">
        <f t="shared" si="103"/>
        <v>0</v>
      </c>
      <c r="M623" s="4"/>
      <c r="N623" s="4"/>
      <c r="O623" s="4">
        <f t="shared" si="104"/>
        <v>0</v>
      </c>
      <c r="P623" s="4"/>
      <c r="Q623" s="4"/>
      <c r="R623" s="4">
        <f t="shared" si="105"/>
        <v>0</v>
      </c>
      <c r="S623" s="4"/>
      <c r="T623" s="4"/>
      <c r="U623" s="4">
        <f t="shared" si="106"/>
        <v>860000</v>
      </c>
      <c r="V623" s="4">
        <v>860000</v>
      </c>
      <c r="W623" s="4"/>
      <c r="X623" s="4">
        <f t="shared" si="107"/>
        <v>0</v>
      </c>
      <c r="Y623" s="4"/>
      <c r="Z623" s="4"/>
      <c r="AA623" s="4">
        <f>C623+I623-L623-O623-U623-X623</f>
        <v>0</v>
      </c>
      <c r="AB623" s="7">
        <v>45314</v>
      </c>
    </row>
    <row r="624" spans="1:28" ht="15.75" x14ac:dyDescent="0.25">
      <c r="A624" s="29">
        <v>45307</v>
      </c>
      <c r="B624" s="27" t="s">
        <v>266</v>
      </c>
      <c r="C624" s="27"/>
      <c r="D624" s="25" t="s">
        <v>52</v>
      </c>
      <c r="E624" s="25" t="s">
        <v>189</v>
      </c>
      <c r="F624" s="27">
        <v>2</v>
      </c>
      <c r="G624" s="25" t="s">
        <v>23</v>
      </c>
      <c r="H624" s="27">
        <v>450000</v>
      </c>
      <c r="I624" s="19">
        <f t="shared" si="102"/>
        <v>900000</v>
      </c>
      <c r="J624" s="28" t="s">
        <v>28</v>
      </c>
      <c r="K624" s="4" t="s">
        <v>487</v>
      </c>
      <c r="L624" s="4">
        <f t="shared" si="103"/>
        <v>0</v>
      </c>
      <c r="M624" s="4"/>
      <c r="N624" s="4"/>
      <c r="O624" s="4">
        <f t="shared" si="104"/>
        <v>0</v>
      </c>
      <c r="P624" s="4"/>
      <c r="Q624" s="4"/>
      <c r="R624" s="4">
        <f t="shared" si="105"/>
        <v>0</v>
      </c>
      <c r="S624" s="4"/>
      <c r="T624" s="4"/>
      <c r="U624" s="4">
        <f t="shared" si="106"/>
        <v>0</v>
      </c>
      <c r="V624" s="4"/>
      <c r="W624" s="4"/>
      <c r="X624" s="4">
        <f t="shared" si="107"/>
        <v>0</v>
      </c>
      <c r="Y624" s="4"/>
      <c r="Z624" s="4"/>
      <c r="AA624" s="4">
        <f>C624+I624-L624-O624-U624-X624</f>
        <v>900000</v>
      </c>
      <c r="AB624" s="7"/>
    </row>
    <row r="625" spans="1:28" ht="15.75" x14ac:dyDescent="0.25">
      <c r="A625" s="29">
        <v>45307</v>
      </c>
      <c r="B625" s="27" t="s">
        <v>346</v>
      </c>
      <c r="C625" s="27"/>
      <c r="D625" s="25" t="s">
        <v>52</v>
      </c>
      <c r="E625" s="25" t="s">
        <v>474</v>
      </c>
      <c r="F625" s="25">
        <v>1</v>
      </c>
      <c r="G625" s="27" t="s">
        <v>39</v>
      </c>
      <c r="H625" s="27">
        <v>135000</v>
      </c>
      <c r="I625" s="19">
        <f t="shared" si="102"/>
        <v>135000</v>
      </c>
      <c r="J625" s="28" t="s">
        <v>28</v>
      </c>
      <c r="K625" s="4"/>
      <c r="L625" s="4">
        <f t="shared" si="103"/>
        <v>0</v>
      </c>
      <c r="M625" s="4"/>
      <c r="N625" s="4"/>
      <c r="O625" s="4">
        <f t="shared" si="104"/>
        <v>0</v>
      </c>
      <c r="P625" s="4"/>
      <c r="Q625" s="4"/>
      <c r="R625" s="4">
        <f t="shared" si="105"/>
        <v>0</v>
      </c>
      <c r="S625" s="4"/>
      <c r="T625" s="4"/>
      <c r="U625" s="4">
        <f t="shared" si="106"/>
        <v>0</v>
      </c>
      <c r="V625" s="4"/>
      <c r="W625" s="4"/>
      <c r="X625" s="4">
        <f t="shared" si="107"/>
        <v>0</v>
      </c>
      <c r="Y625" s="4"/>
      <c r="Z625" s="4"/>
      <c r="AA625" s="4">
        <f>C625+I625-L625-O625-U625-X625</f>
        <v>135000</v>
      </c>
      <c r="AB625" s="7"/>
    </row>
    <row r="626" spans="1:28" ht="15.75" x14ac:dyDescent="0.25">
      <c r="A626" s="29">
        <v>45307</v>
      </c>
      <c r="B626" s="25" t="s">
        <v>307</v>
      </c>
      <c r="C626" s="25"/>
      <c r="D626" s="27" t="s">
        <v>94</v>
      </c>
      <c r="E626" s="25" t="s">
        <v>179</v>
      </c>
      <c r="F626" s="27">
        <v>500</v>
      </c>
      <c r="G626" s="27" t="s">
        <v>34</v>
      </c>
      <c r="H626" s="25">
        <v>1710</v>
      </c>
      <c r="I626" s="19">
        <f t="shared" si="102"/>
        <v>855000</v>
      </c>
      <c r="J626" s="31" t="s">
        <v>324</v>
      </c>
      <c r="K626" s="4"/>
      <c r="L626" s="4">
        <f t="shared" si="103"/>
        <v>0</v>
      </c>
      <c r="M626" s="4"/>
      <c r="N626" s="4"/>
      <c r="O626" s="4">
        <f t="shared" si="104"/>
        <v>0</v>
      </c>
      <c r="P626" s="4"/>
      <c r="Q626" s="4"/>
      <c r="R626" s="4">
        <f t="shared" si="105"/>
        <v>0</v>
      </c>
      <c r="S626" s="4"/>
      <c r="T626" s="4"/>
      <c r="U626" s="4">
        <f t="shared" si="106"/>
        <v>0</v>
      </c>
      <c r="V626" s="4"/>
      <c r="W626" s="4"/>
      <c r="X626" s="4">
        <f t="shared" si="107"/>
        <v>855000</v>
      </c>
      <c r="Y626" s="4">
        <v>855000</v>
      </c>
      <c r="Z626" s="4"/>
      <c r="AA626" s="4">
        <f>C626+I626-L626-O626-U626-X626</f>
        <v>0</v>
      </c>
      <c r="AB626" s="7">
        <v>45307</v>
      </c>
    </row>
    <row r="627" spans="1:28" ht="15.75" x14ac:dyDescent="0.25">
      <c r="A627" s="29">
        <v>45307</v>
      </c>
      <c r="B627" s="4" t="s">
        <v>25</v>
      </c>
      <c r="C627" s="25"/>
      <c r="D627" s="27" t="s">
        <v>52</v>
      </c>
      <c r="E627" s="25" t="s">
        <v>148</v>
      </c>
      <c r="F627" s="25">
        <v>5</v>
      </c>
      <c r="G627" s="27" t="s">
        <v>23</v>
      </c>
      <c r="H627" s="25"/>
      <c r="I627" s="19">
        <f t="shared" si="102"/>
        <v>0</v>
      </c>
      <c r="J627" s="26" t="s">
        <v>492</v>
      </c>
      <c r="K627" s="4"/>
      <c r="L627" s="4">
        <f t="shared" si="103"/>
        <v>0</v>
      </c>
      <c r="M627" s="4"/>
      <c r="N627" s="4"/>
      <c r="O627" s="4">
        <f t="shared" si="104"/>
        <v>0</v>
      </c>
      <c r="P627" s="4"/>
      <c r="Q627" s="4"/>
      <c r="R627" s="4">
        <f t="shared" si="105"/>
        <v>0</v>
      </c>
      <c r="S627" s="4"/>
      <c r="T627" s="4"/>
      <c r="U627" s="4">
        <f t="shared" si="106"/>
        <v>0</v>
      </c>
      <c r="V627" s="4"/>
      <c r="W627" s="4"/>
      <c r="X627" s="4">
        <f t="shared" si="107"/>
        <v>0</v>
      </c>
      <c r="Y627" s="4"/>
      <c r="Z627" s="4"/>
      <c r="AA627" s="4">
        <f>C627+I627-L627-O627-U627-X627</f>
        <v>0</v>
      </c>
      <c r="AB627" s="7"/>
    </row>
    <row r="628" spans="1:28" ht="15.75" x14ac:dyDescent="0.25">
      <c r="A628" s="29">
        <v>45307</v>
      </c>
      <c r="B628" s="25" t="s">
        <v>323</v>
      </c>
      <c r="C628" s="25"/>
      <c r="D628" s="27" t="s">
        <v>46</v>
      </c>
      <c r="E628" s="25" t="s">
        <v>89</v>
      </c>
      <c r="F628" s="25">
        <v>14.7</v>
      </c>
      <c r="G628" s="27" t="s">
        <v>39</v>
      </c>
      <c r="H628" s="25">
        <v>47000</v>
      </c>
      <c r="I628" s="19">
        <f t="shared" si="102"/>
        <v>690900</v>
      </c>
      <c r="J628" s="32" t="s">
        <v>324</v>
      </c>
      <c r="K628" s="4"/>
      <c r="L628" s="4">
        <f t="shared" si="103"/>
        <v>0</v>
      </c>
      <c r="M628" s="4"/>
      <c r="N628" s="4"/>
      <c r="O628" s="4">
        <f t="shared" si="104"/>
        <v>0</v>
      </c>
      <c r="P628" s="4"/>
      <c r="Q628" s="4"/>
      <c r="R628" s="4">
        <f t="shared" si="105"/>
        <v>0</v>
      </c>
      <c r="S628" s="4"/>
      <c r="T628" s="4"/>
      <c r="U628" s="4">
        <f t="shared" si="106"/>
        <v>690900</v>
      </c>
      <c r="V628" s="4">
        <v>690900</v>
      </c>
      <c r="W628" s="4"/>
      <c r="X628" s="4">
        <f t="shared" si="107"/>
        <v>0</v>
      </c>
      <c r="Y628" s="4"/>
      <c r="Z628" s="4"/>
      <c r="AA628" s="4">
        <f>C628+I628-L628-O628-U628-X628</f>
        <v>0</v>
      </c>
      <c r="AB628" s="7">
        <v>45307</v>
      </c>
    </row>
    <row r="629" spans="1:28" ht="15.75" x14ac:dyDescent="0.25">
      <c r="A629" s="29">
        <v>45307</v>
      </c>
      <c r="B629" s="25" t="s">
        <v>311</v>
      </c>
      <c r="C629" s="27"/>
      <c r="D629" s="27" t="s">
        <v>46</v>
      </c>
      <c r="E629" s="25" t="s">
        <v>208</v>
      </c>
      <c r="F629" s="27">
        <v>500</v>
      </c>
      <c r="G629" s="27" t="s">
        <v>34</v>
      </c>
      <c r="H629" s="27">
        <v>850</v>
      </c>
      <c r="I629" s="19">
        <f t="shared" si="102"/>
        <v>425000</v>
      </c>
      <c r="J629" s="31" t="s">
        <v>324</v>
      </c>
      <c r="K629" s="4"/>
      <c r="L629" s="4">
        <f t="shared" si="103"/>
        <v>425000</v>
      </c>
      <c r="M629" s="4">
        <v>425000</v>
      </c>
      <c r="N629" s="4"/>
      <c r="O629" s="4">
        <f t="shared" si="104"/>
        <v>0</v>
      </c>
      <c r="P629" s="4"/>
      <c r="Q629" s="4"/>
      <c r="R629" s="4">
        <f t="shared" si="105"/>
        <v>0</v>
      </c>
      <c r="S629" s="4"/>
      <c r="T629" s="4"/>
      <c r="U629" s="4">
        <f t="shared" si="106"/>
        <v>0</v>
      </c>
      <c r="V629" s="4"/>
      <c r="W629" s="4"/>
      <c r="X629" s="4">
        <f t="shared" si="107"/>
        <v>0</v>
      </c>
      <c r="Y629" s="4"/>
      <c r="Z629" s="4"/>
      <c r="AA629" s="4">
        <f>C629+I629-L629-O629-U629-X629</f>
        <v>0</v>
      </c>
      <c r="AB629" s="7">
        <v>45307</v>
      </c>
    </row>
    <row r="630" spans="1:28" ht="15.75" x14ac:dyDescent="0.25">
      <c r="A630" s="29">
        <v>45307</v>
      </c>
      <c r="B630" s="25" t="s">
        <v>203</v>
      </c>
      <c r="C630" s="25"/>
      <c r="D630" s="27" t="s">
        <v>46</v>
      </c>
      <c r="E630" s="27" t="s">
        <v>42</v>
      </c>
      <c r="F630" s="25">
        <v>1000</v>
      </c>
      <c r="G630" s="27" t="s">
        <v>34</v>
      </c>
      <c r="H630" s="25">
        <v>4000</v>
      </c>
      <c r="I630" s="19">
        <f t="shared" si="102"/>
        <v>4000000</v>
      </c>
      <c r="J630" s="26" t="s">
        <v>28</v>
      </c>
      <c r="K630" s="4"/>
      <c r="L630" s="4">
        <f t="shared" si="103"/>
        <v>0</v>
      </c>
      <c r="M630" s="4"/>
      <c r="N630" s="4"/>
      <c r="O630" s="4">
        <f t="shared" si="104"/>
        <v>0</v>
      </c>
      <c r="P630" s="4"/>
      <c r="Q630" s="4"/>
      <c r="R630" s="4">
        <f t="shared" si="105"/>
        <v>0</v>
      </c>
      <c r="S630" s="4"/>
      <c r="T630" s="4"/>
      <c r="U630" s="4">
        <f t="shared" si="106"/>
        <v>0</v>
      </c>
      <c r="V630" s="4"/>
      <c r="W630" s="4"/>
      <c r="X630" s="4">
        <f t="shared" si="107"/>
        <v>0</v>
      </c>
      <c r="Y630" s="4"/>
      <c r="Z630" s="4"/>
      <c r="AA630" s="4">
        <f>C630+I630-L630-O630-U630-X630</f>
        <v>4000000</v>
      </c>
      <c r="AB630" s="7"/>
    </row>
    <row r="631" spans="1:28" ht="15.75" x14ac:dyDescent="0.25">
      <c r="A631" s="29">
        <v>45307</v>
      </c>
      <c r="B631" s="25" t="s">
        <v>475</v>
      </c>
      <c r="C631" s="25"/>
      <c r="D631" s="27" t="s">
        <v>46</v>
      </c>
      <c r="E631" s="25" t="s">
        <v>64</v>
      </c>
      <c r="F631" s="25">
        <v>40</v>
      </c>
      <c r="G631" s="27" t="s">
        <v>39</v>
      </c>
      <c r="H631" s="25">
        <v>60000</v>
      </c>
      <c r="I631" s="19">
        <f t="shared" si="102"/>
        <v>2400000</v>
      </c>
      <c r="J631" s="31" t="s">
        <v>312</v>
      </c>
      <c r="K631" s="4" t="s">
        <v>488</v>
      </c>
      <c r="L631" s="4">
        <f t="shared" si="103"/>
        <v>0</v>
      </c>
      <c r="M631" s="4"/>
      <c r="N631" s="4"/>
      <c r="O631" s="4">
        <f t="shared" si="104"/>
        <v>2400000</v>
      </c>
      <c r="P631" s="4">
        <v>2400000</v>
      </c>
      <c r="Q631" s="4"/>
      <c r="R631" s="4">
        <f t="shared" si="105"/>
        <v>0</v>
      </c>
      <c r="S631" s="4"/>
      <c r="T631" s="4"/>
      <c r="U631" s="4">
        <f t="shared" si="106"/>
        <v>0</v>
      </c>
      <c r="V631" s="4"/>
      <c r="W631" s="4"/>
      <c r="X631" s="4">
        <f t="shared" si="107"/>
        <v>0</v>
      </c>
      <c r="Y631" s="4"/>
      <c r="Z631" s="4"/>
      <c r="AA631" s="4">
        <f>C631+I631-L631-O631-U631-X631</f>
        <v>0</v>
      </c>
      <c r="AB631" s="7">
        <v>45308</v>
      </c>
    </row>
    <row r="632" spans="1:28" ht="15.75" x14ac:dyDescent="0.25">
      <c r="A632" s="29">
        <v>45307</v>
      </c>
      <c r="B632" s="25" t="s">
        <v>134</v>
      </c>
      <c r="C632" s="27"/>
      <c r="D632" s="27" t="s">
        <v>52</v>
      </c>
      <c r="E632" s="27" t="s">
        <v>42</v>
      </c>
      <c r="F632" s="27">
        <v>500</v>
      </c>
      <c r="G632" s="27" t="s">
        <v>34</v>
      </c>
      <c r="H632" s="27">
        <v>4500</v>
      </c>
      <c r="I632" s="19">
        <f t="shared" si="102"/>
        <v>2250000</v>
      </c>
      <c r="J632" s="32" t="s">
        <v>312</v>
      </c>
      <c r="K632" s="4" t="s">
        <v>486</v>
      </c>
      <c r="L632" s="4">
        <f t="shared" si="103"/>
        <v>0</v>
      </c>
      <c r="M632" s="4"/>
      <c r="N632" s="4"/>
      <c r="O632" s="4">
        <f t="shared" si="104"/>
        <v>2250000</v>
      </c>
      <c r="P632" s="4">
        <v>2250000</v>
      </c>
      <c r="Q632" s="4"/>
      <c r="R632" s="4">
        <f t="shared" si="105"/>
        <v>0</v>
      </c>
      <c r="S632" s="4"/>
      <c r="T632" s="4"/>
      <c r="U632" s="4">
        <f t="shared" si="106"/>
        <v>0</v>
      </c>
      <c r="V632" s="4"/>
      <c r="W632" s="4"/>
      <c r="X632" s="4">
        <f t="shared" si="107"/>
        <v>0</v>
      </c>
      <c r="Y632" s="4"/>
      <c r="Z632" s="4"/>
      <c r="AA632" s="4">
        <f>C632+I632-L632-O632-U632-X632</f>
        <v>0</v>
      </c>
      <c r="AB632" s="7">
        <v>45315</v>
      </c>
    </row>
    <row r="633" spans="1:28" ht="15.75" x14ac:dyDescent="0.25">
      <c r="A633" s="29">
        <v>45307</v>
      </c>
      <c r="B633" s="25" t="s">
        <v>99</v>
      </c>
      <c r="C633" s="25"/>
      <c r="D633" s="27" t="s">
        <v>46</v>
      </c>
      <c r="E633" s="25" t="s">
        <v>273</v>
      </c>
      <c r="F633" s="25">
        <v>28.2</v>
      </c>
      <c r="G633" s="27" t="s">
        <v>39</v>
      </c>
      <c r="H633" s="25"/>
      <c r="I633" s="19">
        <f t="shared" si="102"/>
        <v>0</v>
      </c>
      <c r="J633" s="26" t="s">
        <v>28</v>
      </c>
      <c r="K633" s="4"/>
      <c r="L633" s="4">
        <f t="shared" si="103"/>
        <v>0</v>
      </c>
      <c r="M633" s="4"/>
      <c r="N633" s="4"/>
      <c r="O633" s="4">
        <f t="shared" si="104"/>
        <v>0</v>
      </c>
      <c r="P633" s="4"/>
      <c r="Q633" s="4"/>
      <c r="R633" s="4">
        <f t="shared" si="105"/>
        <v>0</v>
      </c>
      <c r="S633" s="4"/>
      <c r="T633" s="4"/>
      <c r="U633" s="4">
        <f t="shared" si="106"/>
        <v>0</v>
      </c>
      <c r="V633" s="4"/>
      <c r="W633" s="4"/>
      <c r="X633" s="4">
        <f t="shared" si="107"/>
        <v>0</v>
      </c>
      <c r="Y633" s="4"/>
      <c r="Z633" s="4"/>
      <c r="AA633" s="4">
        <f>C633+I633-L633-O633-U633-X633</f>
        <v>0</v>
      </c>
      <c r="AB633" s="7"/>
    </row>
    <row r="634" spans="1:28" ht="15.75" x14ac:dyDescent="0.25">
      <c r="A634" s="29">
        <v>45307</v>
      </c>
      <c r="B634" s="25" t="s">
        <v>99</v>
      </c>
      <c r="C634" s="25"/>
      <c r="D634" s="27" t="s">
        <v>46</v>
      </c>
      <c r="E634" s="25" t="s">
        <v>299</v>
      </c>
      <c r="F634" s="25">
        <v>33.700000000000003</v>
      </c>
      <c r="G634" s="27" t="s">
        <v>39</v>
      </c>
      <c r="H634" s="25"/>
      <c r="I634" s="19">
        <f t="shared" si="102"/>
        <v>0</v>
      </c>
      <c r="J634" s="26" t="s">
        <v>28</v>
      </c>
      <c r="K634" s="4"/>
      <c r="L634" s="4">
        <f t="shared" si="103"/>
        <v>0</v>
      </c>
      <c r="M634" s="4"/>
      <c r="N634" s="4"/>
      <c r="O634" s="4">
        <f t="shared" si="104"/>
        <v>0</v>
      </c>
      <c r="P634" s="4"/>
      <c r="Q634" s="4"/>
      <c r="R634" s="4">
        <f t="shared" si="105"/>
        <v>0</v>
      </c>
      <c r="S634" s="4"/>
      <c r="T634" s="4"/>
      <c r="U634" s="4">
        <f t="shared" si="106"/>
        <v>0</v>
      </c>
      <c r="V634" s="4"/>
      <c r="W634" s="4"/>
      <c r="X634" s="4">
        <f t="shared" si="107"/>
        <v>0</v>
      </c>
      <c r="Y634" s="4"/>
      <c r="Z634" s="4"/>
      <c r="AA634" s="4">
        <f>C634+I634-L634-O634-U634-X634</f>
        <v>0</v>
      </c>
      <c r="AB634" s="7"/>
    </row>
    <row r="635" spans="1:28" ht="15.75" x14ac:dyDescent="0.25">
      <c r="A635" s="29">
        <v>45307</v>
      </c>
      <c r="B635" s="25" t="s">
        <v>207</v>
      </c>
      <c r="C635" s="25"/>
      <c r="D635" s="25" t="s">
        <v>46</v>
      </c>
      <c r="E635" s="25" t="s">
        <v>476</v>
      </c>
      <c r="F635" s="25">
        <v>20</v>
      </c>
      <c r="G635" s="27" t="s">
        <v>23</v>
      </c>
      <c r="H635" s="25">
        <v>35000</v>
      </c>
      <c r="I635" s="19">
        <f t="shared" si="102"/>
        <v>700000</v>
      </c>
      <c r="J635" s="26" t="s">
        <v>28</v>
      </c>
      <c r="K635" s="11"/>
      <c r="L635" s="4">
        <f t="shared" si="103"/>
        <v>0</v>
      </c>
      <c r="M635" s="4"/>
      <c r="N635" s="4"/>
      <c r="O635" s="4">
        <f t="shared" si="104"/>
        <v>0</v>
      </c>
      <c r="P635" s="4"/>
      <c r="Q635" s="4"/>
      <c r="R635" s="4">
        <f t="shared" si="105"/>
        <v>0</v>
      </c>
      <c r="S635" s="4"/>
      <c r="T635" s="4"/>
      <c r="U635" s="4">
        <f t="shared" si="106"/>
        <v>0</v>
      </c>
      <c r="V635" s="4"/>
      <c r="W635" s="4"/>
      <c r="X635" s="4">
        <f t="shared" si="107"/>
        <v>0</v>
      </c>
      <c r="Y635" s="4"/>
      <c r="Z635" s="4"/>
      <c r="AA635" s="4">
        <f>C635+I635-L635-O635-U635-X635</f>
        <v>700000</v>
      </c>
      <c r="AB635" s="7"/>
    </row>
    <row r="636" spans="1:28" ht="15.75" x14ac:dyDescent="0.25">
      <c r="A636" s="29">
        <v>45307</v>
      </c>
      <c r="B636" s="25" t="s">
        <v>207</v>
      </c>
      <c r="C636" s="25"/>
      <c r="D636" s="25" t="s">
        <v>46</v>
      </c>
      <c r="E636" s="25" t="s">
        <v>108</v>
      </c>
      <c r="F636" s="25">
        <v>2000</v>
      </c>
      <c r="G636" s="25" t="s">
        <v>34</v>
      </c>
      <c r="H636" s="25">
        <v>2250</v>
      </c>
      <c r="I636" s="19">
        <f t="shared" si="102"/>
        <v>4500000</v>
      </c>
      <c r="J636" s="17" t="s">
        <v>324</v>
      </c>
      <c r="K636" s="4" t="s">
        <v>564</v>
      </c>
      <c r="L636" s="4">
        <f t="shared" si="103"/>
        <v>0</v>
      </c>
      <c r="M636" s="4"/>
      <c r="N636" s="4"/>
      <c r="O636" s="4">
        <f t="shared" si="104"/>
        <v>4500000</v>
      </c>
      <c r="P636" s="4">
        <v>4500000</v>
      </c>
      <c r="Q636" s="4"/>
      <c r="R636" s="4">
        <f t="shared" si="105"/>
        <v>0</v>
      </c>
      <c r="S636" s="4"/>
      <c r="T636" s="4"/>
      <c r="U636" s="4">
        <f t="shared" si="106"/>
        <v>0</v>
      </c>
      <c r="V636" s="4"/>
      <c r="W636" s="4"/>
      <c r="X636" s="4">
        <f t="shared" si="107"/>
        <v>0</v>
      </c>
      <c r="Y636" s="4"/>
      <c r="Z636" s="4"/>
      <c r="AA636" s="4">
        <f>C636+I636-L636-O636-U636-X636</f>
        <v>0</v>
      </c>
      <c r="AB636" s="7">
        <v>45315</v>
      </c>
    </row>
    <row r="637" spans="1:28" ht="15.75" x14ac:dyDescent="0.25">
      <c r="A637" s="29">
        <v>45307</v>
      </c>
      <c r="B637" s="25" t="s">
        <v>207</v>
      </c>
      <c r="C637" s="27"/>
      <c r="D637" s="25" t="s">
        <v>46</v>
      </c>
      <c r="E637" s="27" t="s">
        <v>395</v>
      </c>
      <c r="F637" s="27">
        <v>1000</v>
      </c>
      <c r="G637" s="25" t="s">
        <v>34</v>
      </c>
      <c r="H637" s="27">
        <v>1100</v>
      </c>
      <c r="I637" s="19">
        <f t="shared" si="102"/>
        <v>1100000</v>
      </c>
      <c r="J637" s="17" t="s">
        <v>324</v>
      </c>
      <c r="K637" s="4" t="s">
        <v>564</v>
      </c>
      <c r="L637" s="4">
        <f t="shared" si="103"/>
        <v>0</v>
      </c>
      <c r="M637" s="4"/>
      <c r="N637" s="4"/>
      <c r="O637" s="4">
        <f t="shared" si="104"/>
        <v>1100000</v>
      </c>
      <c r="P637" s="4">
        <v>1100000</v>
      </c>
      <c r="Q637" s="4"/>
      <c r="R637" s="4">
        <f t="shared" si="105"/>
        <v>0</v>
      </c>
      <c r="S637" s="4"/>
      <c r="T637" s="4"/>
      <c r="U637" s="4">
        <f t="shared" si="106"/>
        <v>0</v>
      </c>
      <c r="V637" s="4"/>
      <c r="W637" s="4"/>
      <c r="X637" s="4">
        <f t="shared" si="107"/>
        <v>0</v>
      </c>
      <c r="Y637" s="4"/>
      <c r="Z637" s="4"/>
      <c r="AA637" s="4">
        <f>C637+I637-L637-O637-U637-X637</f>
        <v>0</v>
      </c>
      <c r="AB637" s="7">
        <v>45315</v>
      </c>
    </row>
    <row r="638" spans="1:28" ht="15.75" x14ac:dyDescent="0.25">
      <c r="A638" s="29">
        <v>45307</v>
      </c>
      <c r="B638" s="25" t="s">
        <v>445</v>
      </c>
      <c r="C638" s="25"/>
      <c r="D638" s="25" t="s">
        <v>52</v>
      </c>
      <c r="E638" s="25" t="s">
        <v>477</v>
      </c>
      <c r="F638" s="25">
        <v>1</v>
      </c>
      <c r="G638" s="25" t="s">
        <v>48</v>
      </c>
      <c r="H638" s="25">
        <v>230000</v>
      </c>
      <c r="I638" s="19">
        <f t="shared" si="102"/>
        <v>230000</v>
      </c>
      <c r="J638" s="31" t="s">
        <v>324</v>
      </c>
      <c r="K638" s="4"/>
      <c r="L638" s="4">
        <f t="shared" si="103"/>
        <v>0</v>
      </c>
      <c r="M638" s="4"/>
      <c r="N638" s="4"/>
      <c r="O638" s="4">
        <f t="shared" si="104"/>
        <v>0</v>
      </c>
      <c r="P638" s="4"/>
      <c r="Q638" s="4"/>
      <c r="R638" s="4">
        <f t="shared" si="105"/>
        <v>0</v>
      </c>
      <c r="S638" s="4"/>
      <c r="T638" s="4"/>
      <c r="U638" s="4">
        <f t="shared" si="106"/>
        <v>230000</v>
      </c>
      <c r="V638" s="4">
        <v>230000</v>
      </c>
      <c r="W638" s="4"/>
      <c r="X638" s="4">
        <f t="shared" si="107"/>
        <v>0</v>
      </c>
      <c r="Y638" s="4"/>
      <c r="Z638" s="4"/>
      <c r="AA638" s="4">
        <f>C638+I638-L638-O638-U638-X638</f>
        <v>0</v>
      </c>
      <c r="AB638" s="7">
        <v>45307</v>
      </c>
    </row>
    <row r="639" spans="1:28" ht="15.75" x14ac:dyDescent="0.25">
      <c r="A639" s="29">
        <v>45307</v>
      </c>
      <c r="B639" s="25" t="s">
        <v>398</v>
      </c>
      <c r="C639" s="27"/>
      <c r="D639" s="25" t="s">
        <v>94</v>
      </c>
      <c r="E639" s="27" t="s">
        <v>108</v>
      </c>
      <c r="F639" s="25">
        <v>2000</v>
      </c>
      <c r="G639" s="25" t="s">
        <v>34</v>
      </c>
      <c r="H639" s="27">
        <v>2150</v>
      </c>
      <c r="I639" s="19">
        <f t="shared" si="102"/>
        <v>4300000</v>
      </c>
      <c r="J639" s="31" t="s">
        <v>324</v>
      </c>
      <c r="K639" s="4"/>
      <c r="L639" s="4">
        <f t="shared" si="103"/>
        <v>0</v>
      </c>
      <c r="M639" s="4"/>
      <c r="N639" s="4"/>
      <c r="O639" s="4">
        <f t="shared" si="104"/>
        <v>0</v>
      </c>
      <c r="P639" s="4"/>
      <c r="Q639" s="4"/>
      <c r="R639" s="4">
        <f t="shared" si="105"/>
        <v>0</v>
      </c>
      <c r="S639" s="4"/>
      <c r="T639" s="4"/>
      <c r="U639" s="4">
        <f t="shared" si="106"/>
        <v>4300000</v>
      </c>
      <c r="V639" s="4">
        <v>4300000</v>
      </c>
      <c r="W639" s="4"/>
      <c r="X639" s="4">
        <f t="shared" si="107"/>
        <v>0</v>
      </c>
      <c r="Y639" s="4"/>
      <c r="Z639" s="4"/>
      <c r="AA639" s="4">
        <f>C639+I639-L639-O639-U639-X639</f>
        <v>0</v>
      </c>
      <c r="AB639" s="7">
        <v>45307</v>
      </c>
    </row>
    <row r="640" spans="1:28" ht="15.75" x14ac:dyDescent="0.25">
      <c r="A640" s="29">
        <v>45307</v>
      </c>
      <c r="B640" s="25" t="s">
        <v>398</v>
      </c>
      <c r="C640" s="27"/>
      <c r="D640" s="25" t="s">
        <v>94</v>
      </c>
      <c r="E640" s="27" t="s">
        <v>47</v>
      </c>
      <c r="F640" s="25">
        <v>4</v>
      </c>
      <c r="G640" s="27" t="s">
        <v>48</v>
      </c>
      <c r="H640" s="27">
        <v>160000</v>
      </c>
      <c r="I640" s="19">
        <f t="shared" si="102"/>
        <v>640000</v>
      </c>
      <c r="J640" s="31" t="s">
        <v>324</v>
      </c>
      <c r="K640" s="4"/>
      <c r="L640" s="4">
        <f t="shared" si="103"/>
        <v>0</v>
      </c>
      <c r="M640" s="4"/>
      <c r="N640" s="4"/>
      <c r="O640" s="4">
        <f t="shared" si="104"/>
        <v>0</v>
      </c>
      <c r="P640" s="4"/>
      <c r="Q640" s="4"/>
      <c r="R640" s="4">
        <f t="shared" si="105"/>
        <v>0</v>
      </c>
      <c r="S640" s="4"/>
      <c r="T640" s="4"/>
      <c r="U640" s="4">
        <f t="shared" si="106"/>
        <v>640000</v>
      </c>
      <c r="V640" s="4">
        <v>640000</v>
      </c>
      <c r="W640" s="4"/>
      <c r="X640" s="4">
        <f t="shared" si="107"/>
        <v>0</v>
      </c>
      <c r="Y640" s="4"/>
      <c r="Z640" s="4"/>
      <c r="AA640" s="4">
        <f>C640+I640-L640-O640-U640-X640</f>
        <v>0</v>
      </c>
      <c r="AB640" s="7">
        <v>45307</v>
      </c>
    </row>
    <row r="641" spans="1:28" ht="15.75" x14ac:dyDescent="0.25">
      <c r="A641" s="29">
        <v>45307</v>
      </c>
      <c r="B641" s="25" t="s">
        <v>398</v>
      </c>
      <c r="C641" s="25"/>
      <c r="D641" s="25" t="s">
        <v>94</v>
      </c>
      <c r="E641" s="25" t="s">
        <v>208</v>
      </c>
      <c r="F641" s="25">
        <v>3000</v>
      </c>
      <c r="G641" s="27" t="s">
        <v>34</v>
      </c>
      <c r="H641" s="25">
        <v>830</v>
      </c>
      <c r="I641" s="19">
        <f t="shared" si="102"/>
        <v>2490000</v>
      </c>
      <c r="J641" s="31" t="s">
        <v>324</v>
      </c>
      <c r="K641" s="4"/>
      <c r="L641" s="4">
        <f t="shared" si="103"/>
        <v>0</v>
      </c>
      <c r="M641" s="4"/>
      <c r="N641" s="4"/>
      <c r="O641" s="4">
        <f t="shared" si="104"/>
        <v>0</v>
      </c>
      <c r="P641" s="4"/>
      <c r="Q641" s="4"/>
      <c r="R641" s="4">
        <f t="shared" si="105"/>
        <v>0</v>
      </c>
      <c r="S641" s="4"/>
      <c r="T641" s="4"/>
      <c r="U641" s="4">
        <f t="shared" si="106"/>
        <v>2490000</v>
      </c>
      <c r="V641" s="4">
        <v>2490000</v>
      </c>
      <c r="W641" s="4"/>
      <c r="X641" s="4">
        <f t="shared" si="107"/>
        <v>0</v>
      </c>
      <c r="Y641" s="4"/>
      <c r="Z641" s="4"/>
      <c r="AA641" s="4">
        <f>C641+I641-L641-O641-U641-X641</f>
        <v>0</v>
      </c>
      <c r="AB641" s="7">
        <v>45307</v>
      </c>
    </row>
    <row r="642" spans="1:28" ht="15.75" x14ac:dyDescent="0.25">
      <c r="A642" s="29">
        <v>45307</v>
      </c>
      <c r="B642" s="25" t="s">
        <v>398</v>
      </c>
      <c r="C642" s="25"/>
      <c r="D642" s="25" t="s">
        <v>94</v>
      </c>
      <c r="E642" s="25" t="s">
        <v>478</v>
      </c>
      <c r="F642" s="25">
        <v>2.5</v>
      </c>
      <c r="G642" s="27" t="s">
        <v>39</v>
      </c>
      <c r="H642" s="25">
        <v>115000</v>
      </c>
      <c r="I642" s="19">
        <f t="shared" si="102"/>
        <v>287500</v>
      </c>
      <c r="J642" s="31" t="s">
        <v>324</v>
      </c>
      <c r="K642" s="4"/>
      <c r="L642" s="4">
        <f t="shared" si="103"/>
        <v>0</v>
      </c>
      <c r="M642" s="4"/>
      <c r="N642" s="4"/>
      <c r="O642" s="4">
        <f t="shared" si="104"/>
        <v>0</v>
      </c>
      <c r="P642" s="4"/>
      <c r="Q642" s="4"/>
      <c r="R642" s="4">
        <f t="shared" si="105"/>
        <v>0</v>
      </c>
      <c r="S642" s="4"/>
      <c r="T642" s="4"/>
      <c r="U642" s="4">
        <f t="shared" si="106"/>
        <v>287500</v>
      </c>
      <c r="V642" s="4">
        <v>287500</v>
      </c>
      <c r="W642" s="4"/>
      <c r="X642" s="4">
        <f t="shared" si="107"/>
        <v>0</v>
      </c>
      <c r="Y642" s="4"/>
      <c r="Z642" s="4"/>
      <c r="AA642" s="4">
        <f>C642+I642-L642-O642-U642-X642</f>
        <v>0</v>
      </c>
      <c r="AB642" s="7">
        <v>45307</v>
      </c>
    </row>
    <row r="643" spans="1:28" ht="15.75" x14ac:dyDescent="0.25">
      <c r="A643" s="29">
        <v>45307</v>
      </c>
      <c r="B643" s="27" t="s">
        <v>72</v>
      </c>
      <c r="C643" s="27"/>
      <c r="D643" s="27" t="s">
        <v>94</v>
      </c>
      <c r="E643" s="27" t="s">
        <v>260</v>
      </c>
      <c r="F643" s="27">
        <v>400</v>
      </c>
      <c r="G643" s="27" t="s">
        <v>34</v>
      </c>
      <c r="H643" s="27">
        <v>2793</v>
      </c>
      <c r="I643" s="19">
        <f t="shared" si="102"/>
        <v>1117200</v>
      </c>
      <c r="J643" s="12" t="s">
        <v>312</v>
      </c>
      <c r="K643" s="11" t="s">
        <v>482</v>
      </c>
      <c r="L643" s="4">
        <f t="shared" si="103"/>
        <v>0</v>
      </c>
      <c r="M643" s="4"/>
      <c r="N643" s="4"/>
      <c r="O643" s="4">
        <f t="shared" si="104"/>
        <v>1117200</v>
      </c>
      <c r="P643" s="4">
        <v>1117200</v>
      </c>
      <c r="Q643" s="4"/>
      <c r="R643" s="4">
        <f t="shared" si="105"/>
        <v>0</v>
      </c>
      <c r="S643" s="4"/>
      <c r="T643" s="4"/>
      <c r="U643" s="4">
        <f t="shared" si="106"/>
        <v>0</v>
      </c>
      <c r="V643" s="4"/>
      <c r="W643" s="4"/>
      <c r="X643" s="4">
        <f t="shared" si="107"/>
        <v>0</v>
      </c>
      <c r="Y643" s="4"/>
      <c r="Z643" s="4"/>
      <c r="AA643" s="4">
        <f>C643+I643-L643-O643-U643-X643</f>
        <v>0</v>
      </c>
      <c r="AB643" s="7">
        <v>45307</v>
      </c>
    </row>
    <row r="644" spans="1:28" ht="15.75" x14ac:dyDescent="0.25">
      <c r="A644" s="29">
        <v>45307</v>
      </c>
      <c r="B644" s="27" t="s">
        <v>72</v>
      </c>
      <c r="C644" s="25"/>
      <c r="D644" s="27" t="s">
        <v>94</v>
      </c>
      <c r="E644" s="27" t="s">
        <v>255</v>
      </c>
      <c r="F644" s="25">
        <v>250</v>
      </c>
      <c r="G644" s="27" t="s">
        <v>34</v>
      </c>
      <c r="H644" s="25">
        <v>2140</v>
      </c>
      <c r="I644" s="19">
        <f t="shared" si="102"/>
        <v>535000</v>
      </c>
      <c r="J644" s="12" t="s">
        <v>312</v>
      </c>
      <c r="K644" s="11" t="s">
        <v>482</v>
      </c>
      <c r="L644" s="4">
        <f t="shared" si="103"/>
        <v>0</v>
      </c>
      <c r="M644" s="4"/>
      <c r="N644" s="4"/>
      <c r="O644" s="4">
        <f t="shared" si="104"/>
        <v>535000</v>
      </c>
      <c r="P644" s="4">
        <v>535000</v>
      </c>
      <c r="Q644" s="4"/>
      <c r="R644" s="4">
        <f t="shared" si="105"/>
        <v>0</v>
      </c>
      <c r="S644" s="4"/>
      <c r="T644" s="4"/>
      <c r="U644" s="4">
        <f t="shared" si="106"/>
        <v>0</v>
      </c>
      <c r="V644" s="4"/>
      <c r="W644" s="4"/>
      <c r="X644" s="4">
        <f t="shared" si="107"/>
        <v>0</v>
      </c>
      <c r="Y644" s="4"/>
      <c r="Z644" s="4"/>
      <c r="AA644" s="4">
        <f>C644+I644-L644-O644-U644-X644</f>
        <v>0</v>
      </c>
      <c r="AB644" s="7">
        <v>45307</v>
      </c>
    </row>
    <row r="645" spans="1:28" ht="15.75" x14ac:dyDescent="0.25">
      <c r="A645" s="29">
        <v>45307</v>
      </c>
      <c r="B645" s="27" t="s">
        <v>479</v>
      </c>
      <c r="C645" s="25"/>
      <c r="D645" s="27" t="s">
        <v>94</v>
      </c>
      <c r="E645" s="27" t="s">
        <v>69</v>
      </c>
      <c r="F645" s="25">
        <v>25</v>
      </c>
      <c r="G645" s="27" t="s">
        <v>39</v>
      </c>
      <c r="H645" s="25">
        <v>180000</v>
      </c>
      <c r="I645" s="19">
        <f t="shared" si="102"/>
        <v>4500000</v>
      </c>
      <c r="J645" s="31" t="s">
        <v>312</v>
      </c>
      <c r="K645" s="4" t="s">
        <v>490</v>
      </c>
      <c r="L645" s="4">
        <f t="shared" si="103"/>
        <v>0</v>
      </c>
      <c r="M645" s="4"/>
      <c r="N645" s="4"/>
      <c r="O645" s="4">
        <f t="shared" si="104"/>
        <v>4500000</v>
      </c>
      <c r="P645" s="4">
        <v>4500000</v>
      </c>
      <c r="Q645" s="4"/>
      <c r="R645" s="4">
        <f t="shared" si="105"/>
        <v>0</v>
      </c>
      <c r="S645" s="4"/>
      <c r="T645" s="4"/>
      <c r="U645" s="4">
        <f t="shared" si="106"/>
        <v>0</v>
      </c>
      <c r="V645" s="4"/>
      <c r="W645" s="4"/>
      <c r="X645" s="4">
        <f t="shared" si="107"/>
        <v>0</v>
      </c>
      <c r="Y645" s="4"/>
      <c r="Z645" s="4"/>
      <c r="AA645" s="4">
        <f>C645+I645-L645-O645-U645-X645</f>
        <v>0</v>
      </c>
      <c r="AB645" s="7">
        <v>45308</v>
      </c>
    </row>
    <row r="646" spans="1:28" ht="15.75" x14ac:dyDescent="0.25">
      <c r="A646" s="29">
        <v>45307</v>
      </c>
      <c r="B646" s="25" t="s">
        <v>479</v>
      </c>
      <c r="C646" s="25"/>
      <c r="D646" s="25" t="s">
        <v>94</v>
      </c>
      <c r="E646" s="25" t="s">
        <v>298</v>
      </c>
      <c r="F646" s="25">
        <v>300</v>
      </c>
      <c r="G646" s="25" t="s">
        <v>34</v>
      </c>
      <c r="H646" s="25">
        <v>4500</v>
      </c>
      <c r="I646" s="19">
        <f t="shared" si="102"/>
        <v>1350000</v>
      </c>
      <c r="J646" s="31" t="s">
        <v>312</v>
      </c>
      <c r="K646" s="4" t="s">
        <v>490</v>
      </c>
      <c r="L646" s="4">
        <f t="shared" si="103"/>
        <v>0</v>
      </c>
      <c r="M646" s="4"/>
      <c r="N646" s="4"/>
      <c r="O646" s="4">
        <f t="shared" si="104"/>
        <v>1350000</v>
      </c>
      <c r="P646" s="4">
        <v>1350000</v>
      </c>
      <c r="Q646" s="4"/>
      <c r="R646" s="4">
        <f t="shared" si="105"/>
        <v>0</v>
      </c>
      <c r="S646" s="4"/>
      <c r="T646" s="4"/>
      <c r="U646" s="4">
        <f t="shared" si="106"/>
        <v>0</v>
      </c>
      <c r="V646" s="4"/>
      <c r="W646" s="4"/>
      <c r="X646" s="4">
        <f t="shared" si="107"/>
        <v>0</v>
      </c>
      <c r="Y646" s="4"/>
      <c r="Z646" s="4"/>
      <c r="AA646" s="4">
        <f>C646+I646-L646-O646-U646-X646</f>
        <v>0</v>
      </c>
      <c r="AB646" s="7">
        <v>45308</v>
      </c>
    </row>
    <row r="647" spans="1:28" ht="15.75" x14ac:dyDescent="0.25">
      <c r="A647" s="29">
        <v>45307</v>
      </c>
      <c r="B647" s="25" t="s">
        <v>377</v>
      </c>
      <c r="C647" s="25"/>
      <c r="D647" s="27" t="s">
        <v>52</v>
      </c>
      <c r="E647" s="27" t="s">
        <v>298</v>
      </c>
      <c r="F647" s="25">
        <v>300</v>
      </c>
      <c r="G647" s="25" t="s">
        <v>34</v>
      </c>
      <c r="H647" s="25">
        <v>4200</v>
      </c>
      <c r="I647" s="19">
        <f t="shared" si="102"/>
        <v>1260000</v>
      </c>
      <c r="J647" s="31" t="s">
        <v>324</v>
      </c>
      <c r="K647" s="4"/>
      <c r="L647" s="4">
        <f t="shared" si="103"/>
        <v>0</v>
      </c>
      <c r="M647" s="4"/>
      <c r="N647" s="4"/>
      <c r="O647" s="4">
        <f t="shared" si="104"/>
        <v>0</v>
      </c>
      <c r="P647" s="4"/>
      <c r="Q647" s="4"/>
      <c r="R647" s="4">
        <f t="shared" si="105"/>
        <v>0</v>
      </c>
      <c r="S647" s="4"/>
      <c r="T647" s="4"/>
      <c r="U647" s="4">
        <f t="shared" si="106"/>
        <v>1260000</v>
      </c>
      <c r="V647" s="4">
        <v>510000</v>
      </c>
      <c r="W647" s="4">
        <v>750000</v>
      </c>
      <c r="X647" s="4">
        <f t="shared" si="107"/>
        <v>0</v>
      </c>
      <c r="Y647" s="4"/>
      <c r="Z647" s="4"/>
      <c r="AA647" s="4">
        <f>C647+I647-L647-O647-U647-X647</f>
        <v>0</v>
      </c>
      <c r="AB647" s="7">
        <v>45308</v>
      </c>
    </row>
    <row r="648" spans="1:28" ht="15.75" x14ac:dyDescent="0.25">
      <c r="A648" s="29">
        <v>45307</v>
      </c>
      <c r="B648" s="25" t="s">
        <v>211</v>
      </c>
      <c r="C648" s="25"/>
      <c r="D648" s="25" t="s">
        <v>52</v>
      </c>
      <c r="E648" s="25" t="s">
        <v>108</v>
      </c>
      <c r="F648" s="25">
        <v>600</v>
      </c>
      <c r="G648" s="25" t="s">
        <v>34</v>
      </c>
      <c r="H648" s="25">
        <v>2250</v>
      </c>
      <c r="I648" s="4">
        <f t="shared" si="102"/>
        <v>1350000</v>
      </c>
      <c r="J648" s="31" t="s">
        <v>324</v>
      </c>
      <c r="K648" s="4"/>
      <c r="L648" s="4">
        <f t="shared" si="103"/>
        <v>0</v>
      </c>
      <c r="M648" s="4"/>
      <c r="N648" s="4"/>
      <c r="O648" s="4">
        <f t="shared" si="104"/>
        <v>0</v>
      </c>
      <c r="P648" s="4"/>
      <c r="Q648" s="4"/>
      <c r="R648" s="4">
        <f t="shared" si="105"/>
        <v>0</v>
      </c>
      <c r="S648" s="4"/>
      <c r="T648" s="4"/>
      <c r="U648" s="4">
        <f t="shared" si="106"/>
        <v>1350000</v>
      </c>
      <c r="V648" s="4">
        <v>1350000</v>
      </c>
      <c r="W648" s="4"/>
      <c r="X648" s="4">
        <f t="shared" si="107"/>
        <v>0</v>
      </c>
      <c r="Y648" s="4"/>
      <c r="Z648" s="4"/>
      <c r="AA648" s="4">
        <f>C648+I648-L648-O648-U648-X648</f>
        <v>0</v>
      </c>
      <c r="AB648" s="7">
        <v>45309</v>
      </c>
    </row>
    <row r="649" spans="1:28" ht="15.75" x14ac:dyDescent="0.25">
      <c r="A649" s="29">
        <v>45308</v>
      </c>
      <c r="B649" s="27" t="s">
        <v>72</v>
      </c>
      <c r="C649" s="27"/>
      <c r="D649" s="27" t="s">
        <v>46</v>
      </c>
      <c r="E649" s="27" t="s">
        <v>260</v>
      </c>
      <c r="F649" s="27">
        <v>100</v>
      </c>
      <c r="G649" s="27" t="s">
        <v>34</v>
      </c>
      <c r="H649" s="27">
        <v>2793</v>
      </c>
      <c r="I649" s="19">
        <f t="shared" ref="I649:I686" si="108">F649*H649</f>
        <v>279300</v>
      </c>
      <c r="J649" s="17" t="s">
        <v>324</v>
      </c>
      <c r="K649" s="4"/>
      <c r="L649" s="4">
        <f>M649+N649</f>
        <v>0</v>
      </c>
      <c r="M649" s="4"/>
      <c r="N649" s="4"/>
      <c r="O649" s="4">
        <f>P649+Q649</f>
        <v>0</v>
      </c>
      <c r="P649" s="4"/>
      <c r="Q649" s="4"/>
      <c r="R649" s="4">
        <f>S649+T649</f>
        <v>0</v>
      </c>
      <c r="S649" s="4"/>
      <c r="T649" s="4"/>
      <c r="U649" s="4">
        <f>V649+W649</f>
        <v>279300</v>
      </c>
      <c r="V649" s="4">
        <v>279300</v>
      </c>
      <c r="W649" s="4"/>
      <c r="X649" s="4">
        <f>Y649+Z649</f>
        <v>0</v>
      </c>
      <c r="Y649" s="4"/>
      <c r="Z649" s="4"/>
      <c r="AA649" s="4">
        <f>C649+I649-L649-O649-U649-X649</f>
        <v>0</v>
      </c>
      <c r="AB649" s="7">
        <v>45308</v>
      </c>
    </row>
    <row r="650" spans="1:28" ht="15.75" x14ac:dyDescent="0.25">
      <c r="A650" s="29">
        <v>45308</v>
      </c>
      <c r="B650" s="25" t="s">
        <v>480</v>
      </c>
      <c r="C650" s="27"/>
      <c r="D650" s="27" t="s">
        <v>94</v>
      </c>
      <c r="E650" s="25" t="s">
        <v>91</v>
      </c>
      <c r="F650" s="27">
        <v>1</v>
      </c>
      <c r="G650" s="25" t="s">
        <v>303</v>
      </c>
      <c r="H650" s="27">
        <v>1200000</v>
      </c>
      <c r="I650" s="19">
        <f t="shared" si="108"/>
        <v>1200000</v>
      </c>
      <c r="J650" s="32" t="s">
        <v>312</v>
      </c>
      <c r="K650" s="4" t="s">
        <v>481</v>
      </c>
      <c r="L650" s="4">
        <f t="shared" ref="L650:L686" si="109">M650+N650</f>
        <v>0</v>
      </c>
      <c r="M650" s="4"/>
      <c r="N650" s="4"/>
      <c r="O650" s="4">
        <f t="shared" ref="O650:O686" si="110">P650+Q650</f>
        <v>1200000</v>
      </c>
      <c r="P650" s="4">
        <v>1200000</v>
      </c>
      <c r="Q650" s="4"/>
      <c r="R650" s="4">
        <f t="shared" ref="R650:R686" si="111">S650+T650</f>
        <v>0</v>
      </c>
      <c r="S650" s="4"/>
      <c r="T650" s="4"/>
      <c r="U650" s="4">
        <f t="shared" ref="U650:U686" si="112">V650+W650</f>
        <v>0</v>
      </c>
      <c r="V650" s="4"/>
      <c r="W650" s="4"/>
      <c r="X650" s="4">
        <f t="shared" ref="X650:X686" si="113">Y650+Z650</f>
        <v>0</v>
      </c>
      <c r="Y650" s="4"/>
      <c r="Z650" s="4"/>
      <c r="AA650" s="4">
        <f>C650+I650-L650-O650-U650-X650</f>
        <v>0</v>
      </c>
      <c r="AB650" s="7">
        <v>45307</v>
      </c>
    </row>
    <row r="651" spans="1:28" ht="15.75" x14ac:dyDescent="0.25">
      <c r="A651" s="29">
        <v>45308</v>
      </c>
      <c r="B651" s="25" t="s">
        <v>493</v>
      </c>
      <c r="C651" s="25"/>
      <c r="D651" s="27" t="s">
        <v>46</v>
      </c>
      <c r="E651" s="25" t="s">
        <v>128</v>
      </c>
      <c r="F651" s="25">
        <v>25</v>
      </c>
      <c r="G651" s="25" t="s">
        <v>39</v>
      </c>
      <c r="H651" s="25">
        <v>120000</v>
      </c>
      <c r="I651" s="19">
        <f t="shared" si="108"/>
        <v>3000000</v>
      </c>
      <c r="J651" s="31" t="s">
        <v>312</v>
      </c>
      <c r="K651" s="4" t="s">
        <v>502</v>
      </c>
      <c r="L651" s="4">
        <f t="shared" si="109"/>
        <v>0</v>
      </c>
      <c r="M651" s="4"/>
      <c r="N651" s="4"/>
      <c r="O651" s="4">
        <f t="shared" si="110"/>
        <v>3000000</v>
      </c>
      <c r="P651" s="4">
        <v>3000000</v>
      </c>
      <c r="Q651" s="4"/>
      <c r="R651" s="4">
        <f t="shared" si="111"/>
        <v>0</v>
      </c>
      <c r="S651" s="4"/>
      <c r="T651" s="4"/>
      <c r="U651" s="4">
        <f t="shared" si="112"/>
        <v>0</v>
      </c>
      <c r="V651" s="4"/>
      <c r="W651" s="4"/>
      <c r="X651" s="4">
        <f t="shared" si="113"/>
        <v>0</v>
      </c>
      <c r="Y651" s="4"/>
      <c r="Z651" s="4"/>
      <c r="AA651" s="4">
        <f>C651+I651-L651-O651-U651-X651</f>
        <v>0</v>
      </c>
      <c r="AB651" s="7">
        <v>45308</v>
      </c>
    </row>
    <row r="652" spans="1:28" ht="15.75" x14ac:dyDescent="0.25">
      <c r="A652" s="29">
        <v>45308</v>
      </c>
      <c r="B652" s="25" t="s">
        <v>494</v>
      </c>
      <c r="C652" s="25"/>
      <c r="D652" s="25" t="s">
        <v>52</v>
      </c>
      <c r="E652" s="25" t="s">
        <v>129</v>
      </c>
      <c r="F652" s="25">
        <v>36</v>
      </c>
      <c r="G652" s="25" t="s">
        <v>77</v>
      </c>
      <c r="H652" s="25">
        <v>55000</v>
      </c>
      <c r="I652" s="19">
        <f t="shared" si="108"/>
        <v>1980000</v>
      </c>
      <c r="J652" s="31" t="s">
        <v>324</v>
      </c>
      <c r="K652" s="4"/>
      <c r="L652" s="4">
        <f t="shared" si="109"/>
        <v>1980000</v>
      </c>
      <c r="M652" s="4">
        <v>1980000</v>
      </c>
      <c r="N652" s="4"/>
      <c r="O652" s="4">
        <f t="shared" si="110"/>
        <v>0</v>
      </c>
      <c r="P652" s="4"/>
      <c r="Q652" s="4"/>
      <c r="R652" s="4">
        <f t="shared" si="111"/>
        <v>0</v>
      </c>
      <c r="S652" s="4"/>
      <c r="T652" s="4"/>
      <c r="U652" s="4">
        <f t="shared" si="112"/>
        <v>0</v>
      </c>
      <c r="V652" s="4"/>
      <c r="W652" s="4"/>
      <c r="X652" s="4">
        <f t="shared" si="113"/>
        <v>0</v>
      </c>
      <c r="Y652" s="4"/>
      <c r="Z652" s="4"/>
      <c r="AA652" s="4">
        <f>C652+I652-L652-O652-U652-X652</f>
        <v>0</v>
      </c>
      <c r="AB652" s="7">
        <v>45308</v>
      </c>
    </row>
    <row r="653" spans="1:28" ht="15.75" x14ac:dyDescent="0.25">
      <c r="A653" s="29">
        <v>45308</v>
      </c>
      <c r="B653" s="25" t="s">
        <v>494</v>
      </c>
      <c r="C653" s="25"/>
      <c r="D653" s="25" t="s">
        <v>52</v>
      </c>
      <c r="E653" s="25" t="s">
        <v>130</v>
      </c>
      <c r="F653" s="25">
        <v>100</v>
      </c>
      <c r="G653" s="25" t="s">
        <v>77</v>
      </c>
      <c r="H653" s="25">
        <v>40000</v>
      </c>
      <c r="I653" s="19">
        <f t="shared" si="108"/>
        <v>4000000</v>
      </c>
      <c r="J653" s="31" t="s">
        <v>324</v>
      </c>
      <c r="K653" s="4"/>
      <c r="L653" s="4">
        <f t="shared" si="109"/>
        <v>4000000</v>
      </c>
      <c r="M653" s="4">
        <v>4000000</v>
      </c>
      <c r="N653" s="4"/>
      <c r="O653" s="4">
        <f t="shared" si="110"/>
        <v>0</v>
      </c>
      <c r="P653" s="4"/>
      <c r="Q653" s="4"/>
      <c r="R653" s="4">
        <f t="shared" si="111"/>
        <v>0</v>
      </c>
      <c r="S653" s="4"/>
      <c r="T653" s="4"/>
      <c r="U653" s="4">
        <f t="shared" si="112"/>
        <v>0</v>
      </c>
      <c r="V653" s="4"/>
      <c r="W653" s="4"/>
      <c r="X653" s="4">
        <f t="shared" si="113"/>
        <v>0</v>
      </c>
      <c r="Y653" s="4"/>
      <c r="Z653" s="4"/>
      <c r="AA653" s="4">
        <f>C653+I653-L653-O653-U653-X653</f>
        <v>0</v>
      </c>
      <c r="AB653" s="7">
        <v>45308</v>
      </c>
    </row>
    <row r="654" spans="1:28" ht="15.75" x14ac:dyDescent="0.25">
      <c r="A654" s="29">
        <v>45308</v>
      </c>
      <c r="B654" s="25" t="s">
        <v>287</v>
      </c>
      <c r="C654" s="25"/>
      <c r="D654" s="25" t="s">
        <v>52</v>
      </c>
      <c r="E654" s="25" t="s">
        <v>42</v>
      </c>
      <c r="F654" s="25">
        <v>300</v>
      </c>
      <c r="G654" s="25" t="s">
        <v>34</v>
      </c>
      <c r="H654" s="25">
        <v>4500</v>
      </c>
      <c r="I654" s="19">
        <f t="shared" si="108"/>
        <v>1350000</v>
      </c>
      <c r="J654" s="17" t="s">
        <v>312</v>
      </c>
      <c r="K654" s="4" t="s">
        <v>507</v>
      </c>
      <c r="L654" s="4">
        <f t="shared" si="109"/>
        <v>0</v>
      </c>
      <c r="M654" s="4"/>
      <c r="N654" s="4"/>
      <c r="O654" s="4">
        <f t="shared" si="110"/>
        <v>1350000</v>
      </c>
      <c r="P654" s="4">
        <v>1350000</v>
      </c>
      <c r="Q654" s="4"/>
      <c r="R654" s="4">
        <f t="shared" si="111"/>
        <v>0</v>
      </c>
      <c r="S654" s="4"/>
      <c r="T654" s="4"/>
      <c r="U654" s="4">
        <f t="shared" si="112"/>
        <v>0</v>
      </c>
      <c r="V654" s="4"/>
      <c r="W654" s="4"/>
      <c r="X654" s="4">
        <f t="shared" si="113"/>
        <v>0</v>
      </c>
      <c r="Y654" s="4"/>
      <c r="Z654" s="4"/>
      <c r="AA654" s="4">
        <f>C654+I654-L654-O654-U654-X654</f>
        <v>0</v>
      </c>
      <c r="AB654" s="7">
        <v>45308</v>
      </c>
    </row>
    <row r="655" spans="1:28" ht="15.75" x14ac:dyDescent="0.25">
      <c r="A655" s="29">
        <v>45308</v>
      </c>
      <c r="B655" s="27" t="s">
        <v>495</v>
      </c>
      <c r="C655" s="27"/>
      <c r="D655" s="27" t="s">
        <v>52</v>
      </c>
      <c r="E655" s="27" t="s">
        <v>108</v>
      </c>
      <c r="F655" s="27">
        <v>1000</v>
      </c>
      <c r="G655" s="27" t="s">
        <v>34</v>
      </c>
      <c r="H655" s="27">
        <v>2000</v>
      </c>
      <c r="I655" s="19">
        <f t="shared" si="108"/>
        <v>2000000</v>
      </c>
      <c r="J655" s="32" t="s">
        <v>312</v>
      </c>
      <c r="K655" s="4" t="s">
        <v>505</v>
      </c>
      <c r="L655" s="4">
        <f t="shared" si="109"/>
        <v>0</v>
      </c>
      <c r="M655" s="4"/>
      <c r="N655" s="4"/>
      <c r="O655" s="4">
        <f t="shared" si="110"/>
        <v>2000000</v>
      </c>
      <c r="P655" s="4">
        <v>2000000</v>
      </c>
      <c r="Q655" s="4"/>
      <c r="R655" s="4">
        <f t="shared" si="111"/>
        <v>0</v>
      </c>
      <c r="S655" s="4"/>
      <c r="T655" s="4"/>
      <c r="U655" s="4">
        <f t="shared" si="112"/>
        <v>0</v>
      </c>
      <c r="V655" s="4"/>
      <c r="W655" s="4"/>
      <c r="X655" s="4">
        <f t="shared" si="113"/>
        <v>0</v>
      </c>
      <c r="Y655" s="4"/>
      <c r="Z655" s="4"/>
      <c r="AA655" s="4">
        <f>C655+I655-L655-O655-U655-X655</f>
        <v>0</v>
      </c>
      <c r="AB655" s="7">
        <v>45308</v>
      </c>
    </row>
    <row r="656" spans="1:28" ht="15.75" x14ac:dyDescent="0.25">
      <c r="A656" s="29">
        <v>45308</v>
      </c>
      <c r="B656" s="27" t="s">
        <v>495</v>
      </c>
      <c r="C656" s="25"/>
      <c r="D656" s="27" t="s">
        <v>52</v>
      </c>
      <c r="E656" s="27" t="s">
        <v>87</v>
      </c>
      <c r="F656" s="49">
        <v>1500</v>
      </c>
      <c r="G656" s="27" t="s">
        <v>34</v>
      </c>
      <c r="H656" s="25">
        <v>1210</v>
      </c>
      <c r="I656" s="19">
        <f t="shared" si="108"/>
        <v>1815000</v>
      </c>
      <c r="J656" s="32" t="s">
        <v>312</v>
      </c>
      <c r="K656" s="4" t="s">
        <v>505</v>
      </c>
      <c r="L656" s="4">
        <f t="shared" si="109"/>
        <v>0</v>
      </c>
      <c r="M656" s="4"/>
      <c r="N656" s="4"/>
      <c r="O656" s="4">
        <f t="shared" si="110"/>
        <v>1815000</v>
      </c>
      <c r="P656" s="4">
        <v>1815000</v>
      </c>
      <c r="Q656" s="4"/>
      <c r="R656" s="4">
        <f t="shared" si="111"/>
        <v>0</v>
      </c>
      <c r="S656" s="4"/>
      <c r="T656" s="4"/>
      <c r="U656" s="4">
        <f t="shared" si="112"/>
        <v>0</v>
      </c>
      <c r="V656" s="4"/>
      <c r="W656" s="4"/>
      <c r="X656" s="4">
        <f t="shared" si="113"/>
        <v>0</v>
      </c>
      <c r="Y656" s="4"/>
      <c r="Z656" s="4"/>
      <c r="AA656" s="4">
        <f>C656+I656-L656-O656-U656-X656</f>
        <v>0</v>
      </c>
      <c r="AB656" s="7">
        <v>45308</v>
      </c>
    </row>
    <row r="657" spans="1:28" ht="15.75" x14ac:dyDescent="0.25">
      <c r="A657" s="29">
        <v>45308</v>
      </c>
      <c r="B657" s="27" t="s">
        <v>495</v>
      </c>
      <c r="C657" s="25"/>
      <c r="D657" s="27" t="s">
        <v>52</v>
      </c>
      <c r="E657" s="25" t="s">
        <v>219</v>
      </c>
      <c r="F657" s="25">
        <v>1</v>
      </c>
      <c r="G657" s="27" t="s">
        <v>39</v>
      </c>
      <c r="H657" s="25">
        <v>300000</v>
      </c>
      <c r="I657" s="19">
        <f t="shared" si="108"/>
        <v>300000</v>
      </c>
      <c r="J657" s="32" t="s">
        <v>312</v>
      </c>
      <c r="K657" s="4" t="s">
        <v>505</v>
      </c>
      <c r="L657" s="4">
        <f t="shared" si="109"/>
        <v>0</v>
      </c>
      <c r="M657" s="4"/>
      <c r="N657" s="4"/>
      <c r="O657" s="4">
        <f t="shared" si="110"/>
        <v>300000</v>
      </c>
      <c r="P657" s="4">
        <v>300000</v>
      </c>
      <c r="Q657" s="4"/>
      <c r="R657" s="4">
        <f t="shared" si="111"/>
        <v>0</v>
      </c>
      <c r="S657" s="4"/>
      <c r="T657" s="4"/>
      <c r="U657" s="4">
        <f t="shared" si="112"/>
        <v>0</v>
      </c>
      <c r="V657" s="4"/>
      <c r="W657" s="4"/>
      <c r="X657" s="4">
        <f t="shared" si="113"/>
        <v>0</v>
      </c>
      <c r="Y657" s="4"/>
      <c r="Z657" s="4"/>
      <c r="AA657" s="4">
        <f>C657+I657-L657-O657-U657-X657</f>
        <v>0</v>
      </c>
      <c r="AB657" s="7">
        <v>45308</v>
      </c>
    </row>
    <row r="658" spans="1:28" ht="15.75" x14ac:dyDescent="0.25">
      <c r="A658" s="29">
        <v>45308</v>
      </c>
      <c r="B658" s="25" t="s">
        <v>99</v>
      </c>
      <c r="C658" s="25"/>
      <c r="D658" s="25" t="s">
        <v>46</v>
      </c>
      <c r="E658" s="25" t="s">
        <v>120</v>
      </c>
      <c r="F658" s="25">
        <v>23.4</v>
      </c>
      <c r="G658" s="27" t="s">
        <v>39</v>
      </c>
      <c r="H658" s="25"/>
      <c r="I658" s="19">
        <f t="shared" si="108"/>
        <v>0</v>
      </c>
      <c r="J658" s="26" t="s">
        <v>28</v>
      </c>
      <c r="K658" s="4"/>
      <c r="L658" s="4">
        <f t="shared" si="109"/>
        <v>0</v>
      </c>
      <c r="M658" s="4"/>
      <c r="N658" s="4"/>
      <c r="O658" s="4">
        <f t="shared" si="110"/>
        <v>0</v>
      </c>
      <c r="P658" s="4"/>
      <c r="Q658" s="4"/>
      <c r="R658" s="4">
        <f t="shared" si="111"/>
        <v>0</v>
      </c>
      <c r="S658" s="4"/>
      <c r="T658" s="4"/>
      <c r="U658" s="4">
        <f t="shared" si="112"/>
        <v>0</v>
      </c>
      <c r="V658" s="4"/>
      <c r="W658" s="4"/>
      <c r="X658" s="4">
        <f t="shared" si="113"/>
        <v>0</v>
      </c>
      <c r="Y658" s="4"/>
      <c r="Z658" s="4"/>
      <c r="AA658" s="4">
        <f>C658+I658-L658-O658-U658-X658</f>
        <v>0</v>
      </c>
      <c r="AB658" s="7"/>
    </row>
    <row r="659" spans="1:28" ht="15.75" x14ac:dyDescent="0.25">
      <c r="A659" s="29">
        <v>45308</v>
      </c>
      <c r="B659" s="25" t="s">
        <v>496</v>
      </c>
      <c r="C659" s="25"/>
      <c r="D659" s="25" t="s">
        <v>52</v>
      </c>
      <c r="E659" s="25" t="s">
        <v>135</v>
      </c>
      <c r="F659" s="25">
        <v>10</v>
      </c>
      <c r="G659" s="27" t="s">
        <v>48</v>
      </c>
      <c r="H659" s="25">
        <v>160000</v>
      </c>
      <c r="I659" s="19">
        <f t="shared" si="108"/>
        <v>1600000</v>
      </c>
      <c r="J659" s="31" t="s">
        <v>324</v>
      </c>
      <c r="K659" s="4"/>
      <c r="L659" s="4">
        <f t="shared" si="109"/>
        <v>0</v>
      </c>
      <c r="M659" s="4"/>
      <c r="N659" s="4"/>
      <c r="O659" s="4">
        <f t="shared" si="110"/>
        <v>0</v>
      </c>
      <c r="P659" s="4"/>
      <c r="Q659" s="4"/>
      <c r="R659" s="4">
        <f t="shared" si="111"/>
        <v>0</v>
      </c>
      <c r="S659" s="4"/>
      <c r="T659" s="4"/>
      <c r="U659" s="4">
        <f t="shared" si="112"/>
        <v>1600000</v>
      </c>
      <c r="V659" s="4">
        <v>1600000</v>
      </c>
      <c r="W659" s="4"/>
      <c r="X659" s="4">
        <f t="shared" si="113"/>
        <v>0</v>
      </c>
      <c r="Y659" s="4"/>
      <c r="Z659" s="4"/>
      <c r="AA659" s="4">
        <f>C659+I659-L659-O659-U659-X659</f>
        <v>0</v>
      </c>
      <c r="AB659" s="7">
        <v>45313</v>
      </c>
    </row>
    <row r="660" spans="1:28" ht="15.75" x14ac:dyDescent="0.25">
      <c r="A660" s="29">
        <v>45308</v>
      </c>
      <c r="B660" s="25" t="s">
        <v>497</v>
      </c>
      <c r="C660" s="25"/>
      <c r="D660" s="25" t="s">
        <v>46</v>
      </c>
      <c r="E660" s="25" t="s">
        <v>63</v>
      </c>
      <c r="F660" s="25">
        <v>12</v>
      </c>
      <c r="G660" s="27" t="s">
        <v>48</v>
      </c>
      <c r="H660" s="25">
        <v>480000</v>
      </c>
      <c r="I660" s="19">
        <f t="shared" si="108"/>
        <v>5760000</v>
      </c>
      <c r="J660" s="31" t="s">
        <v>312</v>
      </c>
      <c r="K660" s="4" t="s">
        <v>503</v>
      </c>
      <c r="L660" s="4">
        <f t="shared" si="109"/>
        <v>0</v>
      </c>
      <c r="M660" s="4"/>
      <c r="N660" s="4"/>
      <c r="O660" s="4">
        <f t="shared" si="110"/>
        <v>5760000</v>
      </c>
      <c r="P660" s="4">
        <v>5760000</v>
      </c>
      <c r="Q660" s="4"/>
      <c r="R660" s="4">
        <f t="shared" si="111"/>
        <v>0</v>
      </c>
      <c r="S660" s="4"/>
      <c r="T660" s="4"/>
      <c r="U660" s="4">
        <f t="shared" si="112"/>
        <v>0</v>
      </c>
      <c r="V660" s="4"/>
      <c r="W660" s="4"/>
      <c r="X660" s="4">
        <f t="shared" si="113"/>
        <v>0</v>
      </c>
      <c r="Y660" s="4"/>
      <c r="Z660" s="4"/>
      <c r="AA660" s="4">
        <f>C660+I660-L660-O660-U660-X660</f>
        <v>0</v>
      </c>
      <c r="AB660" s="7">
        <v>45308</v>
      </c>
    </row>
    <row r="661" spans="1:28" ht="15.75" x14ac:dyDescent="0.25">
      <c r="A661" s="29">
        <v>45308</v>
      </c>
      <c r="B661" s="25" t="s">
        <v>497</v>
      </c>
      <c r="C661" s="25"/>
      <c r="D661" s="25" t="s">
        <v>46</v>
      </c>
      <c r="E661" s="25" t="s">
        <v>498</v>
      </c>
      <c r="F661" s="25">
        <v>4</v>
      </c>
      <c r="G661" s="27" t="s">
        <v>48</v>
      </c>
      <c r="H661" s="25">
        <v>480000</v>
      </c>
      <c r="I661" s="19">
        <f t="shared" si="108"/>
        <v>1920000</v>
      </c>
      <c r="J661" s="31" t="s">
        <v>312</v>
      </c>
      <c r="K661" s="4" t="s">
        <v>504</v>
      </c>
      <c r="L661" s="4">
        <f t="shared" si="109"/>
        <v>0</v>
      </c>
      <c r="M661" s="4"/>
      <c r="N661" s="4"/>
      <c r="O661" s="4">
        <f t="shared" si="110"/>
        <v>1920000</v>
      </c>
      <c r="P661" s="4">
        <v>1920000</v>
      </c>
      <c r="Q661" s="4"/>
      <c r="R661" s="4">
        <f t="shared" si="111"/>
        <v>0</v>
      </c>
      <c r="S661" s="4"/>
      <c r="T661" s="4"/>
      <c r="U661" s="4">
        <f t="shared" si="112"/>
        <v>0</v>
      </c>
      <c r="V661" s="4"/>
      <c r="W661" s="4"/>
      <c r="X661" s="4">
        <f t="shared" si="113"/>
        <v>0</v>
      </c>
      <c r="Y661" s="4"/>
      <c r="Z661" s="4"/>
      <c r="AA661" s="4">
        <f>C661+I661-L661-O661-U661-X661</f>
        <v>0</v>
      </c>
      <c r="AB661" s="7">
        <v>45308</v>
      </c>
    </row>
    <row r="662" spans="1:28" ht="15.75" x14ac:dyDescent="0.25">
      <c r="A662" s="29">
        <v>45308</v>
      </c>
      <c r="B662" s="25" t="s">
        <v>499</v>
      </c>
      <c r="C662" s="25"/>
      <c r="D662" s="25" t="s">
        <v>52</v>
      </c>
      <c r="E662" s="25" t="s">
        <v>348</v>
      </c>
      <c r="F662" s="25">
        <v>400</v>
      </c>
      <c r="G662" s="27" t="s">
        <v>34</v>
      </c>
      <c r="H662" s="25">
        <v>1150</v>
      </c>
      <c r="I662" s="19">
        <f t="shared" si="108"/>
        <v>460000</v>
      </c>
      <c r="J662" s="31" t="s">
        <v>324</v>
      </c>
      <c r="K662" s="4"/>
      <c r="L662" s="4">
        <f t="shared" si="109"/>
        <v>0</v>
      </c>
      <c r="M662" s="4"/>
      <c r="N662" s="4"/>
      <c r="O662" s="4">
        <f t="shared" si="110"/>
        <v>0</v>
      </c>
      <c r="P662" s="4"/>
      <c r="Q662" s="4"/>
      <c r="R662" s="4">
        <f t="shared" si="111"/>
        <v>0</v>
      </c>
      <c r="S662" s="4"/>
      <c r="T662" s="4"/>
      <c r="U662" s="4">
        <f t="shared" si="112"/>
        <v>460000</v>
      </c>
      <c r="V662" s="4">
        <v>230000</v>
      </c>
      <c r="W662" s="4">
        <v>230000</v>
      </c>
      <c r="X662" s="4">
        <f t="shared" si="113"/>
        <v>0</v>
      </c>
      <c r="Y662" s="4"/>
      <c r="Z662" s="4"/>
      <c r="AA662" s="4">
        <f>C662+I662-L662-O662-U662-X662</f>
        <v>0</v>
      </c>
      <c r="AB662" s="7">
        <v>45308</v>
      </c>
    </row>
    <row r="663" spans="1:28" ht="15.75" x14ac:dyDescent="0.25">
      <c r="A663" s="29">
        <v>45308</v>
      </c>
      <c r="B663" s="25" t="s">
        <v>311</v>
      </c>
      <c r="C663" s="25"/>
      <c r="D663" s="25" t="s">
        <v>52</v>
      </c>
      <c r="E663" s="25" t="s">
        <v>108</v>
      </c>
      <c r="F663" s="50">
        <v>400</v>
      </c>
      <c r="G663" s="27" t="s">
        <v>34</v>
      </c>
      <c r="H663" s="25">
        <v>2150</v>
      </c>
      <c r="I663" s="19">
        <f t="shared" si="108"/>
        <v>860000</v>
      </c>
      <c r="J663" s="31" t="s">
        <v>324</v>
      </c>
      <c r="K663" s="4"/>
      <c r="L663" s="4">
        <f t="shared" si="109"/>
        <v>860000</v>
      </c>
      <c r="M663" s="4">
        <v>860000</v>
      </c>
      <c r="N663" s="4"/>
      <c r="O663" s="4">
        <f t="shared" si="110"/>
        <v>0</v>
      </c>
      <c r="P663" s="4"/>
      <c r="Q663" s="4"/>
      <c r="R663" s="4">
        <f t="shared" si="111"/>
        <v>0</v>
      </c>
      <c r="S663" s="4"/>
      <c r="T663" s="4"/>
      <c r="U663" s="4">
        <f t="shared" si="112"/>
        <v>0</v>
      </c>
      <c r="V663" s="4"/>
      <c r="W663" s="4"/>
      <c r="X663" s="4">
        <f t="shared" si="113"/>
        <v>0</v>
      </c>
      <c r="Y663" s="4"/>
      <c r="Z663" s="4"/>
      <c r="AA663" s="4">
        <f>C663+I663-L663-O663-U663-X663</f>
        <v>0</v>
      </c>
      <c r="AB663" s="7">
        <v>45308</v>
      </c>
    </row>
    <row r="664" spans="1:28" ht="15.75" x14ac:dyDescent="0.25">
      <c r="A664" s="29">
        <v>45308</v>
      </c>
      <c r="B664" s="25" t="s">
        <v>311</v>
      </c>
      <c r="C664" s="25"/>
      <c r="D664" s="25" t="s">
        <v>52</v>
      </c>
      <c r="E664" s="25" t="s">
        <v>208</v>
      </c>
      <c r="F664" s="25">
        <v>1000</v>
      </c>
      <c r="G664" s="27" t="s">
        <v>34</v>
      </c>
      <c r="H664" s="25">
        <v>830</v>
      </c>
      <c r="I664" s="19">
        <f t="shared" si="108"/>
        <v>830000</v>
      </c>
      <c r="J664" s="31" t="s">
        <v>324</v>
      </c>
      <c r="K664" s="4"/>
      <c r="L664" s="4">
        <f t="shared" si="109"/>
        <v>830000</v>
      </c>
      <c r="M664" s="4">
        <v>830000</v>
      </c>
      <c r="N664" s="4"/>
      <c r="O664" s="4">
        <f t="shared" si="110"/>
        <v>0</v>
      </c>
      <c r="P664" s="4"/>
      <c r="Q664" s="4"/>
      <c r="R664" s="4">
        <f t="shared" si="111"/>
        <v>0</v>
      </c>
      <c r="S664" s="4"/>
      <c r="T664" s="4"/>
      <c r="U664" s="4">
        <f t="shared" si="112"/>
        <v>0</v>
      </c>
      <c r="V664" s="4"/>
      <c r="W664" s="4"/>
      <c r="X664" s="4">
        <f t="shared" si="113"/>
        <v>0</v>
      </c>
      <c r="Y664" s="4"/>
      <c r="Z664" s="4"/>
      <c r="AA664" s="4">
        <f>C664+I664-L664-O664-U664-X664</f>
        <v>0</v>
      </c>
      <c r="AB664" s="7">
        <v>45308</v>
      </c>
    </row>
    <row r="665" spans="1:28" ht="15.75" x14ac:dyDescent="0.25">
      <c r="A665" s="29">
        <v>45308</v>
      </c>
      <c r="B665" s="25" t="s">
        <v>379</v>
      </c>
      <c r="C665" s="25"/>
      <c r="D665" s="25" t="s">
        <v>94</v>
      </c>
      <c r="E665" s="25" t="s">
        <v>208</v>
      </c>
      <c r="F665" s="25">
        <v>1000</v>
      </c>
      <c r="G665" s="27" t="s">
        <v>34</v>
      </c>
      <c r="H665" s="25">
        <v>830</v>
      </c>
      <c r="I665" s="19">
        <f t="shared" si="108"/>
        <v>830000</v>
      </c>
      <c r="J665" s="31" t="s">
        <v>324</v>
      </c>
      <c r="K665" s="4"/>
      <c r="L665" s="4">
        <f t="shared" si="109"/>
        <v>830000</v>
      </c>
      <c r="M665" s="4">
        <v>830000</v>
      </c>
      <c r="N665" s="4"/>
      <c r="O665" s="4">
        <f t="shared" si="110"/>
        <v>0</v>
      </c>
      <c r="P665" s="4"/>
      <c r="Q665" s="4"/>
      <c r="R665" s="4">
        <f t="shared" si="111"/>
        <v>0</v>
      </c>
      <c r="S665" s="4"/>
      <c r="T665" s="4"/>
      <c r="U665" s="4">
        <f t="shared" si="112"/>
        <v>0</v>
      </c>
      <c r="V665" s="4"/>
      <c r="W665" s="4"/>
      <c r="X665" s="4">
        <f t="shared" si="113"/>
        <v>0</v>
      </c>
      <c r="Y665" s="4"/>
      <c r="Z665" s="4"/>
      <c r="AA665" s="4">
        <f>C665+I665-L665-O665-U665-X665</f>
        <v>0</v>
      </c>
      <c r="AB665" s="7">
        <v>45308</v>
      </c>
    </row>
    <row r="666" spans="1:28" ht="15.75" x14ac:dyDescent="0.25">
      <c r="A666" s="29">
        <v>45308</v>
      </c>
      <c r="B666" s="25" t="s">
        <v>500</v>
      </c>
      <c r="C666" s="25"/>
      <c r="D666" s="25" t="s">
        <v>52</v>
      </c>
      <c r="E666" s="25" t="s">
        <v>394</v>
      </c>
      <c r="F666" s="25">
        <v>3</v>
      </c>
      <c r="G666" s="25" t="s">
        <v>48</v>
      </c>
      <c r="H666" s="25">
        <v>230000</v>
      </c>
      <c r="I666" s="19">
        <f t="shared" si="108"/>
        <v>690000</v>
      </c>
      <c r="J666" s="31" t="s">
        <v>312</v>
      </c>
      <c r="K666" s="4" t="s">
        <v>455</v>
      </c>
      <c r="L666" s="4">
        <f t="shared" si="109"/>
        <v>0</v>
      </c>
      <c r="M666" s="4"/>
      <c r="N666" s="4"/>
      <c r="O666" s="4">
        <f t="shared" si="110"/>
        <v>690000</v>
      </c>
      <c r="P666" s="4">
        <v>690000</v>
      </c>
      <c r="Q666" s="4"/>
      <c r="R666" s="4">
        <f t="shared" si="111"/>
        <v>0</v>
      </c>
      <c r="S666" s="4"/>
      <c r="T666" s="4"/>
      <c r="U666" s="4">
        <f t="shared" si="112"/>
        <v>0</v>
      </c>
      <c r="V666" s="4"/>
      <c r="W666" s="4"/>
      <c r="X666" s="4">
        <f t="shared" si="113"/>
        <v>0</v>
      </c>
      <c r="Y666" s="4"/>
      <c r="Z666" s="4"/>
      <c r="AA666" s="4">
        <f>C666+I666-L666-O666-U666-X666</f>
        <v>0</v>
      </c>
      <c r="AB666" s="7">
        <v>45306</v>
      </c>
    </row>
    <row r="667" spans="1:28" ht="15.75" x14ac:dyDescent="0.25">
      <c r="A667" s="29">
        <v>45308</v>
      </c>
      <c r="B667" s="25" t="s">
        <v>309</v>
      </c>
      <c r="C667" s="25"/>
      <c r="D667" s="25" t="s">
        <v>46</v>
      </c>
      <c r="E667" s="25" t="s">
        <v>120</v>
      </c>
      <c r="F667" s="25">
        <v>25.3</v>
      </c>
      <c r="G667" s="25" t="s">
        <v>39</v>
      </c>
      <c r="H667" s="25">
        <v>49000</v>
      </c>
      <c r="I667" s="19">
        <f t="shared" si="108"/>
        <v>1239700</v>
      </c>
      <c r="J667" s="26" t="s">
        <v>28</v>
      </c>
      <c r="K667" s="4"/>
      <c r="L667" s="4">
        <f t="shared" si="109"/>
        <v>0</v>
      </c>
      <c r="M667" s="4"/>
      <c r="N667" s="4"/>
      <c r="O667" s="4">
        <f t="shared" si="110"/>
        <v>0</v>
      </c>
      <c r="P667" s="4"/>
      <c r="Q667" s="4"/>
      <c r="R667" s="4">
        <f t="shared" si="111"/>
        <v>0</v>
      </c>
      <c r="S667" s="4"/>
      <c r="T667" s="4"/>
      <c r="U667" s="4">
        <f t="shared" si="112"/>
        <v>0</v>
      </c>
      <c r="V667" s="4"/>
      <c r="W667" s="4"/>
      <c r="X667" s="4">
        <f t="shared" si="113"/>
        <v>0</v>
      </c>
      <c r="Y667" s="4"/>
      <c r="Z667" s="4"/>
      <c r="AA667" s="4">
        <f>C667+I667-L667-O667-U667-X667</f>
        <v>1239700</v>
      </c>
      <c r="AB667" s="7"/>
    </row>
    <row r="668" spans="1:28" ht="15.75" x14ac:dyDescent="0.25">
      <c r="A668" s="29">
        <v>45308</v>
      </c>
      <c r="B668" s="25" t="s">
        <v>309</v>
      </c>
      <c r="C668" s="27"/>
      <c r="D668" s="25" t="s">
        <v>46</v>
      </c>
      <c r="E668" s="27" t="s">
        <v>150</v>
      </c>
      <c r="F668" s="27">
        <v>20</v>
      </c>
      <c r="G668" s="25" t="s">
        <v>77</v>
      </c>
      <c r="H668" s="27">
        <v>45000</v>
      </c>
      <c r="I668" s="19">
        <f t="shared" si="108"/>
        <v>900000</v>
      </c>
      <c r="J668" s="28" t="s">
        <v>28</v>
      </c>
      <c r="K668" s="4"/>
      <c r="L668" s="4">
        <f t="shared" si="109"/>
        <v>0</v>
      </c>
      <c r="M668" s="4"/>
      <c r="N668" s="4"/>
      <c r="O668" s="4">
        <f t="shared" si="110"/>
        <v>0</v>
      </c>
      <c r="P668" s="4"/>
      <c r="Q668" s="4"/>
      <c r="R668" s="4">
        <f t="shared" si="111"/>
        <v>0</v>
      </c>
      <c r="S668" s="4"/>
      <c r="T668" s="4"/>
      <c r="U668" s="4">
        <f t="shared" si="112"/>
        <v>0</v>
      </c>
      <c r="V668" s="4"/>
      <c r="W668" s="4"/>
      <c r="X668" s="4">
        <f t="shared" si="113"/>
        <v>0</v>
      </c>
      <c r="Y668" s="4"/>
      <c r="Z668" s="4"/>
      <c r="AA668" s="4">
        <f>C668+I668-L668-O668-U668-X668</f>
        <v>900000</v>
      </c>
      <c r="AB668" s="7"/>
    </row>
    <row r="669" spans="1:28" ht="15.75" x14ac:dyDescent="0.25">
      <c r="A669" s="29">
        <v>45308</v>
      </c>
      <c r="B669" s="25" t="s">
        <v>134</v>
      </c>
      <c r="C669" s="27"/>
      <c r="D669" s="25" t="s">
        <v>52</v>
      </c>
      <c r="E669" s="27" t="s">
        <v>255</v>
      </c>
      <c r="F669" s="27">
        <v>250</v>
      </c>
      <c r="G669" s="25" t="s">
        <v>34</v>
      </c>
      <c r="H669" s="27">
        <v>2200</v>
      </c>
      <c r="I669" s="19">
        <f t="shared" si="108"/>
        <v>550000</v>
      </c>
      <c r="J669" s="28" t="s">
        <v>28</v>
      </c>
      <c r="K669" s="4" t="s">
        <v>506</v>
      </c>
      <c r="L669" s="4">
        <f t="shared" si="109"/>
        <v>0</v>
      </c>
      <c r="M669" s="4"/>
      <c r="N669" s="4"/>
      <c r="O669" s="4">
        <f t="shared" si="110"/>
        <v>0</v>
      </c>
      <c r="P669" s="4"/>
      <c r="Q669" s="4"/>
      <c r="R669" s="4">
        <f t="shared" si="111"/>
        <v>0</v>
      </c>
      <c r="S669" s="4"/>
      <c r="T669" s="4"/>
      <c r="U669" s="4">
        <f t="shared" si="112"/>
        <v>0</v>
      </c>
      <c r="V669" s="4"/>
      <c r="W669" s="4"/>
      <c r="X669" s="4">
        <f t="shared" si="113"/>
        <v>0</v>
      </c>
      <c r="Y669" s="4"/>
      <c r="Z669" s="4"/>
      <c r="AA669" s="4">
        <f>C669+I669-L669-O669-U669-X669</f>
        <v>550000</v>
      </c>
      <c r="AB669" s="7"/>
    </row>
    <row r="670" spans="1:28" ht="15.75" x14ac:dyDescent="0.25">
      <c r="A670" s="29">
        <v>45308</v>
      </c>
      <c r="B670" s="25" t="s">
        <v>122</v>
      </c>
      <c r="C670" s="25"/>
      <c r="D670" s="25" t="s">
        <v>46</v>
      </c>
      <c r="E670" s="27" t="s">
        <v>400</v>
      </c>
      <c r="F670" s="25">
        <v>20</v>
      </c>
      <c r="G670" s="25" t="s">
        <v>39</v>
      </c>
      <c r="H670" s="25">
        <v>87000</v>
      </c>
      <c r="I670" s="19">
        <f t="shared" si="108"/>
        <v>1740000</v>
      </c>
      <c r="J670" s="26" t="s">
        <v>28</v>
      </c>
      <c r="K670" s="4"/>
      <c r="L670" s="4">
        <f t="shared" si="109"/>
        <v>0</v>
      </c>
      <c r="M670" s="4"/>
      <c r="N670" s="4"/>
      <c r="O670" s="4">
        <f t="shared" si="110"/>
        <v>0</v>
      </c>
      <c r="P670" s="4"/>
      <c r="Q670" s="4"/>
      <c r="R670" s="4">
        <f t="shared" si="111"/>
        <v>0</v>
      </c>
      <c r="S670" s="4"/>
      <c r="T670" s="4"/>
      <c r="U670" s="4">
        <f t="shared" si="112"/>
        <v>0</v>
      </c>
      <c r="V670" s="4"/>
      <c r="W670" s="4"/>
      <c r="X670" s="4">
        <f t="shared" si="113"/>
        <v>0</v>
      </c>
      <c r="Y670" s="4"/>
      <c r="Z670" s="4"/>
      <c r="AA670" s="4">
        <f>C670+I670-L670-O670-U670-X670</f>
        <v>1740000</v>
      </c>
      <c r="AB670" s="7"/>
    </row>
    <row r="671" spans="1:28" ht="15.75" x14ac:dyDescent="0.25">
      <c r="A671" s="29">
        <v>45308</v>
      </c>
      <c r="B671" s="25" t="s">
        <v>122</v>
      </c>
      <c r="C671" s="25"/>
      <c r="D671" s="25" t="s">
        <v>46</v>
      </c>
      <c r="E671" s="27" t="s">
        <v>217</v>
      </c>
      <c r="F671" s="25">
        <v>20</v>
      </c>
      <c r="G671" s="25" t="s">
        <v>39</v>
      </c>
      <c r="H671" s="25">
        <v>87000</v>
      </c>
      <c r="I671" s="19">
        <f t="shared" si="108"/>
        <v>1740000</v>
      </c>
      <c r="J671" s="26" t="s">
        <v>28</v>
      </c>
      <c r="K671" s="4"/>
      <c r="L671" s="4">
        <f t="shared" si="109"/>
        <v>0</v>
      </c>
      <c r="M671" s="4"/>
      <c r="N671" s="4"/>
      <c r="O671" s="4">
        <f t="shared" si="110"/>
        <v>0</v>
      </c>
      <c r="P671" s="4"/>
      <c r="Q671" s="4"/>
      <c r="R671" s="4">
        <f t="shared" si="111"/>
        <v>0</v>
      </c>
      <c r="S671" s="4"/>
      <c r="T671" s="4"/>
      <c r="U671" s="4">
        <f t="shared" si="112"/>
        <v>0</v>
      </c>
      <c r="V671" s="4"/>
      <c r="W671" s="4"/>
      <c r="X671" s="4">
        <f t="shared" si="113"/>
        <v>0</v>
      </c>
      <c r="Y671" s="4"/>
      <c r="Z671" s="4"/>
      <c r="AA671" s="4">
        <f>C671+I671-L671-O671-U671-X671</f>
        <v>1740000</v>
      </c>
      <c r="AB671" s="7"/>
    </row>
    <row r="672" spans="1:28" ht="15.75" x14ac:dyDescent="0.25">
      <c r="A672" s="29">
        <v>45308</v>
      </c>
      <c r="B672" s="25" t="s">
        <v>122</v>
      </c>
      <c r="C672" s="27"/>
      <c r="D672" s="25" t="s">
        <v>46</v>
      </c>
      <c r="E672" s="27" t="s">
        <v>218</v>
      </c>
      <c r="F672" s="25">
        <v>20</v>
      </c>
      <c r="G672" s="25" t="s">
        <v>39</v>
      </c>
      <c r="H672" s="27">
        <v>87000</v>
      </c>
      <c r="I672" s="19">
        <f t="shared" si="108"/>
        <v>1740000</v>
      </c>
      <c r="J672" s="28" t="s">
        <v>28</v>
      </c>
      <c r="K672" s="4"/>
      <c r="L672" s="4">
        <f t="shared" si="109"/>
        <v>0</v>
      </c>
      <c r="M672" s="4"/>
      <c r="N672" s="4"/>
      <c r="O672" s="4">
        <f t="shared" si="110"/>
        <v>0</v>
      </c>
      <c r="P672" s="4"/>
      <c r="Q672" s="4"/>
      <c r="R672" s="4">
        <f t="shared" si="111"/>
        <v>0</v>
      </c>
      <c r="S672" s="4"/>
      <c r="T672" s="4"/>
      <c r="U672" s="4">
        <f t="shared" si="112"/>
        <v>0</v>
      </c>
      <c r="V672" s="4"/>
      <c r="W672" s="4"/>
      <c r="X672" s="4">
        <f t="shared" si="113"/>
        <v>0</v>
      </c>
      <c r="Y672" s="4"/>
      <c r="Z672" s="4"/>
      <c r="AA672" s="4">
        <f>C672+I672-L672-O672-U672-X672</f>
        <v>1740000</v>
      </c>
      <c r="AB672" s="7"/>
    </row>
    <row r="673" spans="1:28" ht="15.75" x14ac:dyDescent="0.25">
      <c r="A673" s="29">
        <v>45308</v>
      </c>
      <c r="B673" s="25" t="s">
        <v>122</v>
      </c>
      <c r="C673" s="25"/>
      <c r="D673" s="25" t="s">
        <v>46</v>
      </c>
      <c r="E673" s="25" t="s">
        <v>128</v>
      </c>
      <c r="F673" s="25">
        <v>50</v>
      </c>
      <c r="G673" s="25" t="s">
        <v>39</v>
      </c>
      <c r="H673" s="25">
        <v>125000</v>
      </c>
      <c r="I673" s="19">
        <f t="shared" si="108"/>
        <v>6250000</v>
      </c>
      <c r="J673" s="26" t="s">
        <v>28</v>
      </c>
      <c r="K673" s="4"/>
      <c r="L673" s="4">
        <f t="shared" si="109"/>
        <v>0</v>
      </c>
      <c r="M673" s="4"/>
      <c r="N673" s="4"/>
      <c r="O673" s="4">
        <f t="shared" si="110"/>
        <v>0</v>
      </c>
      <c r="P673" s="4"/>
      <c r="Q673" s="4"/>
      <c r="R673" s="4">
        <f t="shared" si="111"/>
        <v>0</v>
      </c>
      <c r="S673" s="4"/>
      <c r="T673" s="4"/>
      <c r="U673" s="4">
        <f t="shared" si="112"/>
        <v>0</v>
      </c>
      <c r="V673" s="4"/>
      <c r="W673" s="4"/>
      <c r="X673" s="4">
        <f t="shared" si="113"/>
        <v>0</v>
      </c>
      <c r="Y673" s="4"/>
      <c r="Z673" s="4"/>
      <c r="AA673" s="4">
        <f>C673+I673-L673-O673-U673-X673</f>
        <v>6250000</v>
      </c>
      <c r="AB673" s="7"/>
    </row>
    <row r="674" spans="1:28" ht="15.75" x14ac:dyDescent="0.25">
      <c r="A674" s="29">
        <v>45308</v>
      </c>
      <c r="B674" s="25" t="s">
        <v>122</v>
      </c>
      <c r="C674" s="25"/>
      <c r="D674" s="25" t="s">
        <v>46</v>
      </c>
      <c r="E674" s="25" t="s">
        <v>120</v>
      </c>
      <c r="F674" s="25">
        <v>49.7</v>
      </c>
      <c r="G674" s="25" t="s">
        <v>39</v>
      </c>
      <c r="H674" s="25">
        <v>49000</v>
      </c>
      <c r="I674" s="19">
        <f t="shared" si="108"/>
        <v>2435300</v>
      </c>
      <c r="J674" s="26" t="s">
        <v>28</v>
      </c>
      <c r="K674" s="4"/>
      <c r="L674" s="4">
        <f t="shared" si="109"/>
        <v>0</v>
      </c>
      <c r="M674" s="4"/>
      <c r="N674" s="4"/>
      <c r="O674" s="4">
        <f t="shared" si="110"/>
        <v>0</v>
      </c>
      <c r="P674" s="4"/>
      <c r="Q674" s="4"/>
      <c r="R674" s="4">
        <f t="shared" si="111"/>
        <v>0</v>
      </c>
      <c r="S674" s="4"/>
      <c r="T674" s="4"/>
      <c r="U674" s="4">
        <f t="shared" si="112"/>
        <v>0</v>
      </c>
      <c r="V674" s="4"/>
      <c r="W674" s="4"/>
      <c r="X674" s="4">
        <f t="shared" si="113"/>
        <v>0</v>
      </c>
      <c r="Y674" s="4"/>
      <c r="Z674" s="4"/>
      <c r="AA674" s="4">
        <f>C674+I674-L674-O674-U674-X674</f>
        <v>2435300</v>
      </c>
      <c r="AB674" s="7"/>
    </row>
    <row r="675" spans="1:28" ht="15.75" x14ac:dyDescent="0.25">
      <c r="A675" s="29">
        <v>45308</v>
      </c>
      <c r="B675" s="25" t="s">
        <v>122</v>
      </c>
      <c r="C675" s="27"/>
      <c r="D675" s="25" t="s">
        <v>46</v>
      </c>
      <c r="E675" s="27" t="s">
        <v>81</v>
      </c>
      <c r="F675" s="27">
        <v>47.2</v>
      </c>
      <c r="G675" s="27" t="s">
        <v>39</v>
      </c>
      <c r="H675" s="27">
        <v>49000</v>
      </c>
      <c r="I675" s="19">
        <f t="shared" si="108"/>
        <v>2312800</v>
      </c>
      <c r="J675" s="28" t="s">
        <v>28</v>
      </c>
      <c r="K675" s="4"/>
      <c r="L675" s="4">
        <f t="shared" si="109"/>
        <v>0</v>
      </c>
      <c r="M675" s="4"/>
      <c r="N675" s="4"/>
      <c r="O675" s="4">
        <f t="shared" si="110"/>
        <v>0</v>
      </c>
      <c r="P675" s="4"/>
      <c r="Q675" s="4"/>
      <c r="R675" s="4">
        <f t="shared" si="111"/>
        <v>0</v>
      </c>
      <c r="S675" s="4"/>
      <c r="T675" s="4"/>
      <c r="U675" s="4">
        <f t="shared" si="112"/>
        <v>0</v>
      </c>
      <c r="V675" s="4"/>
      <c r="W675" s="4"/>
      <c r="X675" s="4">
        <f t="shared" si="113"/>
        <v>0</v>
      </c>
      <c r="Y675" s="4"/>
      <c r="Z675" s="4"/>
      <c r="AA675" s="4">
        <f>C675+I675-L675-O675-U675-X675</f>
        <v>2312800</v>
      </c>
      <c r="AB675" s="7"/>
    </row>
    <row r="676" spans="1:28" ht="15.75" x14ac:dyDescent="0.25">
      <c r="A676" s="29">
        <v>45308</v>
      </c>
      <c r="B676" s="25" t="s">
        <v>122</v>
      </c>
      <c r="C676" s="25"/>
      <c r="D676" s="25" t="s">
        <v>46</v>
      </c>
      <c r="E676" s="25" t="s">
        <v>117</v>
      </c>
      <c r="F676" s="25">
        <v>10</v>
      </c>
      <c r="G676" s="27" t="s">
        <v>23</v>
      </c>
      <c r="H676" s="25">
        <v>450000</v>
      </c>
      <c r="I676" s="19">
        <f t="shared" si="108"/>
        <v>4500000</v>
      </c>
      <c r="J676" s="26" t="s">
        <v>28</v>
      </c>
      <c r="K676" s="4"/>
      <c r="L676" s="4">
        <f t="shared" si="109"/>
        <v>0</v>
      </c>
      <c r="M676" s="4"/>
      <c r="N676" s="4"/>
      <c r="O676" s="4">
        <f t="shared" si="110"/>
        <v>0</v>
      </c>
      <c r="P676" s="4"/>
      <c r="Q676" s="4"/>
      <c r="R676" s="4">
        <f t="shared" si="111"/>
        <v>0</v>
      </c>
      <c r="S676" s="4"/>
      <c r="T676" s="4"/>
      <c r="U676" s="4">
        <f t="shared" si="112"/>
        <v>0</v>
      </c>
      <c r="V676" s="4"/>
      <c r="W676" s="4"/>
      <c r="X676" s="4">
        <f t="shared" si="113"/>
        <v>0</v>
      </c>
      <c r="Y676" s="4"/>
      <c r="Z676" s="4"/>
      <c r="AA676" s="4">
        <f>C676+I676-L676-O676-U676-X676</f>
        <v>4500000</v>
      </c>
      <c r="AB676" s="7"/>
    </row>
    <row r="677" spans="1:28" ht="15.75" x14ac:dyDescent="0.25">
      <c r="A677" s="29">
        <v>45308</v>
      </c>
      <c r="B677" s="25" t="s">
        <v>99</v>
      </c>
      <c r="C677" s="25"/>
      <c r="D677" s="27" t="s">
        <v>46</v>
      </c>
      <c r="E677" s="25" t="s">
        <v>120</v>
      </c>
      <c r="F677" s="25">
        <v>24.4</v>
      </c>
      <c r="G677" s="27" t="s">
        <v>39</v>
      </c>
      <c r="H677" s="25"/>
      <c r="I677" s="19">
        <f t="shared" si="108"/>
        <v>0</v>
      </c>
      <c r="J677" s="26" t="s">
        <v>28</v>
      </c>
      <c r="K677" s="4"/>
      <c r="L677" s="4">
        <f t="shared" si="109"/>
        <v>0</v>
      </c>
      <c r="M677" s="4"/>
      <c r="N677" s="4"/>
      <c r="O677" s="4">
        <f t="shared" si="110"/>
        <v>0</v>
      </c>
      <c r="P677" s="4"/>
      <c r="Q677" s="4"/>
      <c r="R677" s="4">
        <f t="shared" si="111"/>
        <v>0</v>
      </c>
      <c r="S677" s="4"/>
      <c r="T677" s="4"/>
      <c r="U677" s="4">
        <f t="shared" si="112"/>
        <v>0</v>
      </c>
      <c r="V677" s="4"/>
      <c r="W677" s="4"/>
      <c r="X677" s="4">
        <f t="shared" si="113"/>
        <v>0</v>
      </c>
      <c r="Y677" s="4"/>
      <c r="Z677" s="4"/>
      <c r="AA677" s="4">
        <f>C677+I677-L677-O677-U677-X677</f>
        <v>0</v>
      </c>
      <c r="AB677" s="7"/>
    </row>
    <row r="678" spans="1:28" ht="15.75" x14ac:dyDescent="0.25">
      <c r="A678" s="29">
        <v>45308</v>
      </c>
      <c r="B678" s="25" t="s">
        <v>412</v>
      </c>
      <c r="C678" s="25"/>
      <c r="D678" s="27" t="s">
        <v>94</v>
      </c>
      <c r="E678" s="25" t="s">
        <v>189</v>
      </c>
      <c r="F678" s="25">
        <v>10</v>
      </c>
      <c r="G678" s="27" t="s">
        <v>23</v>
      </c>
      <c r="H678" s="25">
        <v>420000</v>
      </c>
      <c r="I678" s="19">
        <f t="shared" si="108"/>
        <v>4200000</v>
      </c>
      <c r="J678" s="26" t="s">
        <v>28</v>
      </c>
      <c r="K678" s="4"/>
      <c r="L678" s="4">
        <f t="shared" si="109"/>
        <v>0</v>
      </c>
      <c r="M678" s="4"/>
      <c r="N678" s="4"/>
      <c r="O678" s="4">
        <f t="shared" si="110"/>
        <v>0</v>
      </c>
      <c r="P678" s="4"/>
      <c r="Q678" s="4"/>
      <c r="R678" s="4">
        <f t="shared" si="111"/>
        <v>0</v>
      </c>
      <c r="S678" s="4"/>
      <c r="T678" s="4"/>
      <c r="U678" s="4">
        <f t="shared" si="112"/>
        <v>0</v>
      </c>
      <c r="V678" s="4"/>
      <c r="W678" s="4"/>
      <c r="X678" s="4">
        <f t="shared" si="113"/>
        <v>0</v>
      </c>
      <c r="Y678" s="4"/>
      <c r="Z678" s="4"/>
      <c r="AA678" s="4">
        <f>C678+I678-L678-O678-U678-X678</f>
        <v>4200000</v>
      </c>
      <c r="AB678" s="7"/>
    </row>
    <row r="679" spans="1:28" ht="15.75" x14ac:dyDescent="0.25">
      <c r="A679" s="29">
        <v>45308</v>
      </c>
      <c r="B679" s="25" t="s">
        <v>501</v>
      </c>
      <c r="C679" s="25"/>
      <c r="D679" s="27" t="s">
        <v>52</v>
      </c>
      <c r="E679" s="25" t="s">
        <v>50</v>
      </c>
      <c r="F679" s="25">
        <v>200</v>
      </c>
      <c r="G679" s="27" t="s">
        <v>34</v>
      </c>
      <c r="H679" s="25">
        <v>3885</v>
      </c>
      <c r="I679" s="19">
        <f t="shared" si="108"/>
        <v>777000</v>
      </c>
      <c r="J679" s="31" t="s">
        <v>312</v>
      </c>
      <c r="K679" s="4" t="s">
        <v>508</v>
      </c>
      <c r="L679" s="4">
        <f t="shared" si="109"/>
        <v>0</v>
      </c>
      <c r="M679" s="4"/>
      <c r="N679" s="4"/>
      <c r="O679" s="4">
        <f t="shared" si="110"/>
        <v>777000</v>
      </c>
      <c r="P679" s="4">
        <v>777000</v>
      </c>
      <c r="Q679" s="4"/>
      <c r="R679" s="4">
        <f t="shared" si="111"/>
        <v>0</v>
      </c>
      <c r="S679" s="4"/>
      <c r="T679" s="4"/>
      <c r="U679" s="4">
        <f t="shared" si="112"/>
        <v>0</v>
      </c>
      <c r="V679" s="4"/>
      <c r="W679" s="4"/>
      <c r="X679" s="4">
        <f t="shared" si="113"/>
        <v>0</v>
      </c>
      <c r="Y679" s="4"/>
      <c r="Z679" s="4"/>
      <c r="AA679" s="4">
        <f>C679+I679-L679-O679-U679-X679</f>
        <v>0</v>
      </c>
      <c r="AB679" s="7">
        <v>45308</v>
      </c>
    </row>
    <row r="680" spans="1:28" ht="15.75" x14ac:dyDescent="0.25">
      <c r="A680" s="29">
        <v>45308</v>
      </c>
      <c r="B680" s="25" t="s">
        <v>501</v>
      </c>
      <c r="C680" s="27"/>
      <c r="D680" s="27" t="s">
        <v>52</v>
      </c>
      <c r="E680" s="25" t="s">
        <v>260</v>
      </c>
      <c r="F680" s="25">
        <v>300</v>
      </c>
      <c r="G680" s="27" t="s">
        <v>34</v>
      </c>
      <c r="H680" s="27">
        <v>2793</v>
      </c>
      <c r="I680" s="19">
        <f t="shared" si="108"/>
        <v>837900</v>
      </c>
      <c r="J680" s="31" t="s">
        <v>312</v>
      </c>
      <c r="K680" s="4" t="s">
        <v>508</v>
      </c>
      <c r="L680" s="4">
        <f t="shared" si="109"/>
        <v>0</v>
      </c>
      <c r="M680" s="4"/>
      <c r="N680" s="4"/>
      <c r="O680" s="4">
        <f t="shared" si="110"/>
        <v>837900</v>
      </c>
      <c r="P680" s="4">
        <v>837900</v>
      </c>
      <c r="Q680" s="4"/>
      <c r="R680" s="4">
        <f t="shared" si="111"/>
        <v>0</v>
      </c>
      <c r="S680" s="4"/>
      <c r="T680" s="4"/>
      <c r="U680" s="4">
        <f t="shared" si="112"/>
        <v>0</v>
      </c>
      <c r="V680" s="4"/>
      <c r="W680" s="4"/>
      <c r="X680" s="4">
        <f t="shared" si="113"/>
        <v>0</v>
      </c>
      <c r="Y680" s="4"/>
      <c r="Z680" s="4"/>
      <c r="AA680" s="4">
        <f>C680+I680-L680-O680-U680-X680</f>
        <v>0</v>
      </c>
      <c r="AB680" s="7">
        <v>45308</v>
      </c>
    </row>
    <row r="681" spans="1:28" ht="15.75" x14ac:dyDescent="0.25">
      <c r="A681" s="29">
        <v>45308</v>
      </c>
      <c r="B681" s="25" t="s">
        <v>501</v>
      </c>
      <c r="C681" s="25"/>
      <c r="D681" s="27" t="s">
        <v>52</v>
      </c>
      <c r="E681" s="25" t="s">
        <v>82</v>
      </c>
      <c r="F681" s="25">
        <v>250</v>
      </c>
      <c r="G681" s="27" t="s">
        <v>34</v>
      </c>
      <c r="H681" s="25">
        <v>1900</v>
      </c>
      <c r="I681" s="19">
        <f t="shared" si="108"/>
        <v>475000</v>
      </c>
      <c r="J681" s="31" t="s">
        <v>312</v>
      </c>
      <c r="K681" s="4" t="s">
        <v>508</v>
      </c>
      <c r="L681" s="4">
        <f t="shared" si="109"/>
        <v>0</v>
      </c>
      <c r="M681" s="4"/>
      <c r="N681" s="4"/>
      <c r="O681" s="4">
        <f t="shared" si="110"/>
        <v>475000</v>
      </c>
      <c r="P681" s="4">
        <v>475000</v>
      </c>
      <c r="Q681" s="4"/>
      <c r="R681" s="4">
        <f t="shared" si="111"/>
        <v>0</v>
      </c>
      <c r="S681" s="4"/>
      <c r="T681" s="4"/>
      <c r="U681" s="4">
        <f t="shared" si="112"/>
        <v>0</v>
      </c>
      <c r="V681" s="4"/>
      <c r="W681" s="4"/>
      <c r="X681" s="4">
        <f t="shared" si="113"/>
        <v>0</v>
      </c>
      <c r="Y681" s="4"/>
      <c r="Z681" s="4"/>
      <c r="AA681" s="4">
        <f>C681+I681-L681-O681-U681-X681</f>
        <v>0</v>
      </c>
      <c r="AB681" s="7">
        <v>45308</v>
      </c>
    </row>
    <row r="682" spans="1:28" ht="15.75" x14ac:dyDescent="0.25">
      <c r="A682" s="29">
        <v>45308</v>
      </c>
      <c r="B682" s="25" t="s">
        <v>501</v>
      </c>
      <c r="C682" s="25"/>
      <c r="D682" s="27" t="s">
        <v>52</v>
      </c>
      <c r="E682" s="25" t="s">
        <v>145</v>
      </c>
      <c r="F682" s="25">
        <v>17.100000000000001</v>
      </c>
      <c r="G682" s="27" t="s">
        <v>39</v>
      </c>
      <c r="H682" s="25">
        <v>47000</v>
      </c>
      <c r="I682" s="19">
        <v>803700</v>
      </c>
      <c r="J682" s="31" t="s">
        <v>312</v>
      </c>
      <c r="K682" s="4" t="s">
        <v>508</v>
      </c>
      <c r="L682" s="4">
        <f t="shared" si="109"/>
        <v>0</v>
      </c>
      <c r="M682" s="4"/>
      <c r="N682" s="4"/>
      <c r="O682" s="4">
        <f t="shared" si="110"/>
        <v>803700</v>
      </c>
      <c r="P682" s="4">
        <v>803700</v>
      </c>
      <c r="Q682" s="4"/>
      <c r="R682" s="4">
        <f t="shared" si="111"/>
        <v>0</v>
      </c>
      <c r="S682" s="4"/>
      <c r="T682" s="4"/>
      <c r="U682" s="4">
        <f t="shared" si="112"/>
        <v>0</v>
      </c>
      <c r="V682" s="4"/>
      <c r="W682" s="4"/>
      <c r="X682" s="4">
        <f t="shared" si="113"/>
        <v>0</v>
      </c>
      <c r="Y682" s="4"/>
      <c r="Z682" s="4"/>
      <c r="AA682" s="4">
        <f>C682+I682-L682-O682-U682-X682</f>
        <v>0</v>
      </c>
      <c r="AB682" s="7">
        <v>45308</v>
      </c>
    </row>
    <row r="683" spans="1:28" ht="15.75" x14ac:dyDescent="0.25">
      <c r="A683" s="29">
        <v>45308</v>
      </c>
      <c r="B683" s="25" t="s">
        <v>162</v>
      </c>
      <c r="C683" s="25"/>
      <c r="D683" s="27" t="s">
        <v>94</v>
      </c>
      <c r="E683" s="25" t="s">
        <v>128</v>
      </c>
      <c r="F683" s="25">
        <v>50</v>
      </c>
      <c r="G683" s="27" t="s">
        <v>39</v>
      </c>
      <c r="H683" s="25">
        <v>125000</v>
      </c>
      <c r="I683" s="19">
        <f t="shared" si="108"/>
        <v>6250000</v>
      </c>
      <c r="J683" s="26" t="s">
        <v>28</v>
      </c>
      <c r="K683" s="4"/>
      <c r="L683" s="4">
        <f t="shared" si="109"/>
        <v>0</v>
      </c>
      <c r="M683" s="4"/>
      <c r="N683" s="4"/>
      <c r="O683" s="4">
        <f t="shared" si="110"/>
        <v>0</v>
      </c>
      <c r="P683" s="4"/>
      <c r="Q683" s="4"/>
      <c r="R683" s="4">
        <f t="shared" si="111"/>
        <v>0</v>
      </c>
      <c r="S683" s="4"/>
      <c r="T683" s="4"/>
      <c r="U683" s="4">
        <f t="shared" si="112"/>
        <v>0</v>
      </c>
      <c r="V683" s="4"/>
      <c r="W683" s="4"/>
      <c r="X683" s="4">
        <f t="shared" si="113"/>
        <v>0</v>
      </c>
      <c r="Y683" s="4"/>
      <c r="Z683" s="4"/>
      <c r="AA683" s="4">
        <f>C683+I683-L683-O683-U683-X683</f>
        <v>6250000</v>
      </c>
      <c r="AB683" s="7"/>
    </row>
    <row r="684" spans="1:28" ht="15.75" x14ac:dyDescent="0.25">
      <c r="A684" s="29">
        <v>45308</v>
      </c>
      <c r="B684" s="25" t="s">
        <v>162</v>
      </c>
      <c r="C684" s="25"/>
      <c r="D684" s="27" t="s">
        <v>94</v>
      </c>
      <c r="E684" s="25" t="s">
        <v>127</v>
      </c>
      <c r="F684" s="25">
        <v>10</v>
      </c>
      <c r="G684" s="27" t="s">
        <v>39</v>
      </c>
      <c r="H684" s="25">
        <v>65000</v>
      </c>
      <c r="I684" s="19">
        <f t="shared" si="108"/>
        <v>650000</v>
      </c>
      <c r="J684" s="26" t="s">
        <v>28</v>
      </c>
      <c r="K684" s="4"/>
      <c r="L684" s="4">
        <f t="shared" si="109"/>
        <v>0</v>
      </c>
      <c r="M684" s="4"/>
      <c r="N684" s="4"/>
      <c r="O684" s="4">
        <f t="shared" si="110"/>
        <v>0</v>
      </c>
      <c r="P684" s="4"/>
      <c r="Q684" s="4"/>
      <c r="R684" s="4">
        <f t="shared" si="111"/>
        <v>0</v>
      </c>
      <c r="S684" s="4"/>
      <c r="T684" s="4"/>
      <c r="U684" s="4">
        <f t="shared" si="112"/>
        <v>0</v>
      </c>
      <c r="V684" s="4"/>
      <c r="W684" s="4"/>
      <c r="X684" s="4">
        <f t="shared" si="113"/>
        <v>0</v>
      </c>
      <c r="Y684" s="4"/>
      <c r="Z684" s="4"/>
      <c r="AA684" s="4">
        <f>C684+I684-L684-O684-U684-X684</f>
        <v>650000</v>
      </c>
      <c r="AB684" s="7"/>
    </row>
    <row r="685" spans="1:28" ht="15.75" x14ac:dyDescent="0.25">
      <c r="A685" s="29">
        <v>45308</v>
      </c>
      <c r="B685" s="27" t="s">
        <v>261</v>
      </c>
      <c r="C685" s="27"/>
      <c r="D685" s="27" t="s">
        <v>46</v>
      </c>
      <c r="E685" s="27" t="s">
        <v>108</v>
      </c>
      <c r="F685" s="27">
        <v>1200</v>
      </c>
      <c r="G685" s="27" t="s">
        <v>34</v>
      </c>
      <c r="H685" s="27">
        <v>2250</v>
      </c>
      <c r="I685" s="19">
        <f t="shared" si="108"/>
        <v>2700000</v>
      </c>
      <c r="J685" s="31" t="s">
        <v>324</v>
      </c>
      <c r="K685" s="4"/>
      <c r="L685" s="4">
        <f t="shared" si="109"/>
        <v>2700000</v>
      </c>
      <c r="M685" s="4">
        <v>2700000</v>
      </c>
      <c r="N685" s="4"/>
      <c r="O685" s="4">
        <f t="shared" si="110"/>
        <v>0</v>
      </c>
      <c r="P685" s="4"/>
      <c r="Q685" s="4"/>
      <c r="R685" s="4">
        <f t="shared" si="111"/>
        <v>0</v>
      </c>
      <c r="S685" s="4"/>
      <c r="T685" s="4"/>
      <c r="U685" s="4">
        <f t="shared" si="112"/>
        <v>0</v>
      </c>
      <c r="V685" s="4"/>
      <c r="W685" s="4"/>
      <c r="X685" s="4">
        <f t="shared" si="113"/>
        <v>0</v>
      </c>
      <c r="Y685" s="4"/>
      <c r="Z685" s="4"/>
      <c r="AA685" s="4">
        <f>C685+I685-L685-O685-U685-X685</f>
        <v>0</v>
      </c>
      <c r="AB685" s="7">
        <v>45322</v>
      </c>
    </row>
    <row r="686" spans="1:28" ht="15.75" x14ac:dyDescent="0.25">
      <c r="A686" s="24">
        <v>45308</v>
      </c>
      <c r="B686" s="25" t="s">
        <v>211</v>
      </c>
      <c r="C686" s="25"/>
      <c r="D686" s="25" t="s">
        <v>46</v>
      </c>
      <c r="E686" s="25" t="s">
        <v>108</v>
      </c>
      <c r="F686" s="25">
        <v>600</v>
      </c>
      <c r="G686" s="25" t="s">
        <v>34</v>
      </c>
      <c r="H686" s="25">
        <v>2250</v>
      </c>
      <c r="I686" s="4">
        <f t="shared" si="108"/>
        <v>1350000</v>
      </c>
      <c r="J686" s="31" t="s">
        <v>324</v>
      </c>
      <c r="K686" s="4"/>
      <c r="L686" s="4">
        <f t="shared" si="109"/>
        <v>0</v>
      </c>
      <c r="M686" s="4"/>
      <c r="N686" s="4"/>
      <c r="O686" s="4">
        <f t="shared" si="110"/>
        <v>0</v>
      </c>
      <c r="P686" s="4"/>
      <c r="Q686" s="4"/>
      <c r="R686" s="4">
        <f t="shared" si="111"/>
        <v>0</v>
      </c>
      <c r="S686" s="4"/>
      <c r="T686" s="4"/>
      <c r="U686" s="4">
        <f t="shared" si="112"/>
        <v>1350000</v>
      </c>
      <c r="V686" s="4">
        <v>1350000</v>
      </c>
      <c r="W686" s="4"/>
      <c r="X686" s="4">
        <f t="shared" si="113"/>
        <v>0</v>
      </c>
      <c r="Y686" s="4"/>
      <c r="Z686" s="4"/>
      <c r="AA686" s="4">
        <f>C686+I686-L686-O686-U686-X686</f>
        <v>0</v>
      </c>
      <c r="AB686" s="7">
        <v>45309</v>
      </c>
    </row>
    <row r="687" spans="1:28" ht="15.75" x14ac:dyDescent="0.25">
      <c r="A687" s="29">
        <v>45309</v>
      </c>
      <c r="B687" s="27" t="s">
        <v>511</v>
      </c>
      <c r="C687" s="27"/>
      <c r="D687" s="27" t="s">
        <v>46</v>
      </c>
      <c r="E687" s="27" t="s">
        <v>129</v>
      </c>
      <c r="F687" s="27">
        <v>12</v>
      </c>
      <c r="G687" s="27" t="s">
        <v>77</v>
      </c>
      <c r="H687" s="27">
        <v>60000</v>
      </c>
      <c r="I687" s="19">
        <f t="shared" ref="I687:I725" si="114">F687*H687</f>
        <v>720000</v>
      </c>
      <c r="J687" s="32" t="s">
        <v>324</v>
      </c>
      <c r="K687" s="4"/>
      <c r="L687" s="4">
        <f t="shared" ref="L687:L725" si="115">M687+N687</f>
        <v>0</v>
      </c>
      <c r="M687" s="4"/>
      <c r="N687" s="4"/>
      <c r="O687" s="4">
        <f t="shared" ref="O687:O725" si="116">P687+Q687</f>
        <v>0</v>
      </c>
      <c r="P687" s="4"/>
      <c r="Q687" s="4"/>
      <c r="R687" s="4">
        <f t="shared" ref="R687:R725" si="117">S687+T687</f>
        <v>0</v>
      </c>
      <c r="S687" s="4"/>
      <c r="T687" s="4"/>
      <c r="U687" s="4">
        <f t="shared" ref="U687:U725" si="118">V687+W687</f>
        <v>720000</v>
      </c>
      <c r="V687" s="4">
        <v>720000</v>
      </c>
      <c r="W687" s="4"/>
      <c r="X687" s="4">
        <f t="shared" ref="X687:X725" si="119">Y687+Z687</f>
        <v>0</v>
      </c>
      <c r="Y687" s="4"/>
      <c r="Z687" s="4"/>
      <c r="AA687" s="4">
        <f>C687+I687-L687-O687-U687-X687</f>
        <v>0</v>
      </c>
      <c r="AB687" s="7">
        <v>45310</v>
      </c>
    </row>
    <row r="688" spans="1:28" ht="15.75" x14ac:dyDescent="0.25">
      <c r="A688" s="29">
        <v>45309</v>
      </c>
      <c r="B688" s="27" t="s">
        <v>346</v>
      </c>
      <c r="C688" s="25"/>
      <c r="D688" s="27" t="s">
        <v>46</v>
      </c>
      <c r="E688" s="25" t="s">
        <v>42</v>
      </c>
      <c r="F688" s="25">
        <v>1100</v>
      </c>
      <c r="G688" s="25" t="s">
        <v>34</v>
      </c>
      <c r="H688" s="25">
        <v>4000</v>
      </c>
      <c r="I688" s="19">
        <f t="shared" si="114"/>
        <v>4400000</v>
      </c>
      <c r="J688" s="26" t="s">
        <v>28</v>
      </c>
      <c r="K688" s="4"/>
      <c r="L688" s="4">
        <f t="shared" si="115"/>
        <v>0</v>
      </c>
      <c r="M688" s="4"/>
      <c r="N688" s="4"/>
      <c r="O688" s="4">
        <f t="shared" si="116"/>
        <v>0</v>
      </c>
      <c r="P688" s="4"/>
      <c r="Q688" s="4"/>
      <c r="R688" s="4">
        <f t="shared" si="117"/>
        <v>0</v>
      </c>
      <c r="S688" s="4"/>
      <c r="T688" s="4"/>
      <c r="U688" s="4">
        <f t="shared" si="118"/>
        <v>0</v>
      </c>
      <c r="V688" s="4"/>
      <c r="W688" s="4"/>
      <c r="X688" s="4">
        <f t="shared" si="119"/>
        <v>0</v>
      </c>
      <c r="Y688" s="4"/>
      <c r="Z688" s="4"/>
      <c r="AA688" s="4">
        <f>C688+I688-L688-O688-U688-X688</f>
        <v>4400000</v>
      </c>
      <c r="AB688" s="7"/>
    </row>
    <row r="689" spans="1:28" ht="15.75" x14ac:dyDescent="0.25">
      <c r="A689" s="29">
        <v>45309</v>
      </c>
      <c r="B689" s="27" t="s">
        <v>256</v>
      </c>
      <c r="C689" s="25"/>
      <c r="D689" s="27" t="s">
        <v>52</v>
      </c>
      <c r="E689" s="25" t="s">
        <v>400</v>
      </c>
      <c r="F689" s="25">
        <v>2.5</v>
      </c>
      <c r="G689" s="27" t="s">
        <v>39</v>
      </c>
      <c r="H689" s="25">
        <v>87000</v>
      </c>
      <c r="I689" s="19">
        <f t="shared" si="114"/>
        <v>217500</v>
      </c>
      <c r="J689" s="12" t="s">
        <v>324</v>
      </c>
      <c r="K689" s="4"/>
      <c r="L689" s="4">
        <f t="shared" si="115"/>
        <v>217500</v>
      </c>
      <c r="M689" s="4">
        <v>217500</v>
      </c>
      <c r="N689" s="4"/>
      <c r="O689" s="4">
        <f t="shared" si="116"/>
        <v>0</v>
      </c>
      <c r="P689" s="4"/>
      <c r="Q689" s="4"/>
      <c r="R689" s="4">
        <f t="shared" si="117"/>
        <v>0</v>
      </c>
      <c r="S689" s="4"/>
      <c r="T689" s="4"/>
      <c r="U689" s="4">
        <f t="shared" si="118"/>
        <v>0</v>
      </c>
      <c r="V689" s="4"/>
      <c r="W689" s="4"/>
      <c r="X689" s="4">
        <f t="shared" si="119"/>
        <v>0</v>
      </c>
      <c r="Y689" s="4"/>
      <c r="Z689" s="4"/>
      <c r="AA689" s="4">
        <f>C689+I689-L689-O689-U689-X689</f>
        <v>0</v>
      </c>
      <c r="AB689" s="7">
        <v>45313</v>
      </c>
    </row>
    <row r="690" spans="1:28" ht="15.75" x14ac:dyDescent="0.25">
      <c r="A690" s="29">
        <v>45309</v>
      </c>
      <c r="B690" s="27" t="s">
        <v>256</v>
      </c>
      <c r="C690" s="25"/>
      <c r="D690" s="27" t="s">
        <v>52</v>
      </c>
      <c r="E690" s="25" t="s">
        <v>173</v>
      </c>
      <c r="F690" s="25">
        <v>1200</v>
      </c>
      <c r="G690" s="27" t="s">
        <v>34</v>
      </c>
      <c r="H690" s="25">
        <v>4000</v>
      </c>
      <c r="I690" s="19">
        <f t="shared" si="114"/>
        <v>4800000</v>
      </c>
      <c r="J690" s="12" t="s">
        <v>324</v>
      </c>
      <c r="K690" s="4"/>
      <c r="L690" s="4">
        <f t="shared" si="115"/>
        <v>4800000</v>
      </c>
      <c r="M690" s="4">
        <v>4800000</v>
      </c>
      <c r="N690" s="4"/>
      <c r="O690" s="4">
        <f t="shared" si="116"/>
        <v>0</v>
      </c>
      <c r="P690" s="4"/>
      <c r="Q690" s="4"/>
      <c r="R690" s="4">
        <f t="shared" si="117"/>
        <v>0</v>
      </c>
      <c r="S690" s="4"/>
      <c r="T690" s="4"/>
      <c r="U690" s="4">
        <f t="shared" si="118"/>
        <v>0</v>
      </c>
      <c r="V690" s="4"/>
      <c r="W690" s="4"/>
      <c r="X690" s="4">
        <f t="shared" si="119"/>
        <v>0</v>
      </c>
      <c r="Y690" s="4"/>
      <c r="Z690" s="4"/>
      <c r="AA690" s="4">
        <f>C690+I690-L690-O690-U690-X690</f>
        <v>0</v>
      </c>
      <c r="AB690" s="7">
        <v>45313</v>
      </c>
    </row>
    <row r="691" spans="1:28" ht="15.75" x14ac:dyDescent="0.25">
      <c r="A691" s="29">
        <v>45309</v>
      </c>
      <c r="B691" s="27" t="s">
        <v>256</v>
      </c>
      <c r="C691" s="27"/>
      <c r="D691" s="27" t="s">
        <v>52</v>
      </c>
      <c r="E691" s="27" t="s">
        <v>129</v>
      </c>
      <c r="F691" s="27">
        <v>4</v>
      </c>
      <c r="G691" s="27" t="s">
        <v>77</v>
      </c>
      <c r="H691" s="27">
        <v>60000</v>
      </c>
      <c r="I691" s="19">
        <f t="shared" si="114"/>
        <v>240000</v>
      </c>
      <c r="J691" s="12" t="s">
        <v>324</v>
      </c>
      <c r="K691" s="4"/>
      <c r="L691" s="4">
        <f t="shared" si="115"/>
        <v>240000</v>
      </c>
      <c r="M691" s="4">
        <v>240000</v>
      </c>
      <c r="N691" s="4"/>
      <c r="O691" s="4">
        <f t="shared" si="116"/>
        <v>0</v>
      </c>
      <c r="P691" s="4"/>
      <c r="Q691" s="4"/>
      <c r="R691" s="4">
        <f t="shared" si="117"/>
        <v>0</v>
      </c>
      <c r="S691" s="4"/>
      <c r="T691" s="4"/>
      <c r="U691" s="4">
        <f t="shared" si="118"/>
        <v>0</v>
      </c>
      <c r="V691" s="4"/>
      <c r="W691" s="4"/>
      <c r="X691" s="4">
        <f t="shared" si="119"/>
        <v>0</v>
      </c>
      <c r="Y691" s="4"/>
      <c r="Z691" s="4"/>
      <c r="AA691" s="4">
        <f>C691+I691-L691-O691-U691-X691</f>
        <v>0</v>
      </c>
      <c r="AB691" s="7">
        <v>45313</v>
      </c>
    </row>
    <row r="692" spans="1:28" ht="15.75" x14ac:dyDescent="0.25">
      <c r="A692" s="29">
        <v>45309</v>
      </c>
      <c r="B692" s="25" t="s">
        <v>291</v>
      </c>
      <c r="C692" s="25"/>
      <c r="D692" s="27" t="s">
        <v>52</v>
      </c>
      <c r="E692" s="27" t="s">
        <v>260</v>
      </c>
      <c r="F692" s="25">
        <v>500</v>
      </c>
      <c r="G692" s="27" t="s">
        <v>34</v>
      </c>
      <c r="H692" s="25">
        <v>2793</v>
      </c>
      <c r="I692" s="19">
        <f t="shared" si="114"/>
        <v>1396500</v>
      </c>
      <c r="J692" s="31" t="s">
        <v>312</v>
      </c>
      <c r="K692" s="4" t="s">
        <v>563</v>
      </c>
      <c r="L692" s="4">
        <f t="shared" si="115"/>
        <v>0</v>
      </c>
      <c r="M692" s="4"/>
      <c r="N692" s="4"/>
      <c r="O692" s="4">
        <f t="shared" si="116"/>
        <v>1396500</v>
      </c>
      <c r="P692" s="4">
        <v>1396500</v>
      </c>
      <c r="Q692" s="4"/>
      <c r="R692" s="4">
        <f t="shared" si="117"/>
        <v>0</v>
      </c>
      <c r="S692" s="4"/>
      <c r="T692" s="4"/>
      <c r="U692" s="4">
        <f t="shared" si="118"/>
        <v>0</v>
      </c>
      <c r="V692" s="4"/>
      <c r="W692" s="4"/>
      <c r="X692" s="4">
        <f t="shared" si="119"/>
        <v>0</v>
      </c>
      <c r="Y692" s="4"/>
      <c r="Z692" s="4"/>
      <c r="AA692" s="4">
        <f>C692+I692-L692-O692-U692-X692</f>
        <v>0</v>
      </c>
      <c r="AB692" s="7">
        <v>45316</v>
      </c>
    </row>
    <row r="693" spans="1:28" ht="15.75" x14ac:dyDescent="0.25">
      <c r="A693" s="29">
        <v>45309</v>
      </c>
      <c r="B693" s="25" t="s">
        <v>291</v>
      </c>
      <c r="C693" s="25"/>
      <c r="D693" s="27" t="s">
        <v>52</v>
      </c>
      <c r="E693" s="25" t="s">
        <v>135</v>
      </c>
      <c r="F693" s="25">
        <v>10</v>
      </c>
      <c r="G693" s="25" t="s">
        <v>48</v>
      </c>
      <c r="H693" s="25">
        <v>160000</v>
      </c>
      <c r="I693" s="19">
        <f t="shared" si="114"/>
        <v>1600000</v>
      </c>
      <c r="J693" s="26" t="s">
        <v>28</v>
      </c>
      <c r="K693" s="4" t="s">
        <v>523</v>
      </c>
      <c r="L693" s="4">
        <f t="shared" si="115"/>
        <v>0</v>
      </c>
      <c r="M693" s="4"/>
      <c r="N693" s="4"/>
      <c r="O693" s="4">
        <f t="shared" si="116"/>
        <v>0</v>
      </c>
      <c r="P693" s="4"/>
      <c r="Q693" s="4"/>
      <c r="R693" s="4">
        <f t="shared" si="117"/>
        <v>0</v>
      </c>
      <c r="S693" s="4"/>
      <c r="T693" s="4"/>
      <c r="U693" s="4">
        <f t="shared" si="118"/>
        <v>0</v>
      </c>
      <c r="V693" s="4"/>
      <c r="W693" s="4"/>
      <c r="X693" s="4">
        <f t="shared" si="119"/>
        <v>0</v>
      </c>
      <c r="Y693" s="4"/>
      <c r="Z693" s="4"/>
      <c r="AA693" s="4">
        <f>C693+I693-L693-O693-U693-X693</f>
        <v>1600000</v>
      </c>
      <c r="AB693" s="7"/>
    </row>
    <row r="694" spans="1:28" ht="15.75" x14ac:dyDescent="0.25">
      <c r="A694" s="29">
        <v>45309</v>
      </c>
      <c r="B694" s="25" t="s">
        <v>330</v>
      </c>
      <c r="C694" s="25"/>
      <c r="D694" s="27" t="s">
        <v>46</v>
      </c>
      <c r="E694" s="25" t="s">
        <v>150</v>
      </c>
      <c r="F694" s="25">
        <v>20</v>
      </c>
      <c r="G694" s="25" t="s">
        <v>77</v>
      </c>
      <c r="H694" s="25">
        <v>45000</v>
      </c>
      <c r="I694" s="19">
        <f t="shared" si="114"/>
        <v>900000</v>
      </c>
      <c r="J694" s="32" t="s">
        <v>312</v>
      </c>
      <c r="K694" s="11" t="s">
        <v>521</v>
      </c>
      <c r="L694" s="4">
        <f t="shared" si="115"/>
        <v>0</v>
      </c>
      <c r="M694" s="4"/>
      <c r="N694" s="4"/>
      <c r="O694" s="4">
        <f t="shared" si="116"/>
        <v>900000</v>
      </c>
      <c r="P694" s="4">
        <v>900000</v>
      </c>
      <c r="Q694" s="4"/>
      <c r="R694" s="4">
        <f t="shared" si="117"/>
        <v>0</v>
      </c>
      <c r="S694" s="4"/>
      <c r="T694" s="4"/>
      <c r="U694" s="4">
        <f t="shared" si="118"/>
        <v>0</v>
      </c>
      <c r="V694" s="4"/>
      <c r="W694" s="4"/>
      <c r="X694" s="4">
        <f t="shared" si="119"/>
        <v>0</v>
      </c>
      <c r="Y694" s="4"/>
      <c r="Z694" s="4"/>
      <c r="AA694" s="4">
        <f>C694+I694-L694-O694-U694-X694</f>
        <v>0</v>
      </c>
      <c r="AB694" s="7">
        <v>45309</v>
      </c>
    </row>
    <row r="695" spans="1:28" ht="15.75" x14ac:dyDescent="0.25">
      <c r="A695" s="29">
        <v>45309</v>
      </c>
      <c r="B695" s="25" t="s">
        <v>330</v>
      </c>
      <c r="C695" s="25"/>
      <c r="D695" s="27" t="s">
        <v>46</v>
      </c>
      <c r="E695" s="25" t="s">
        <v>512</v>
      </c>
      <c r="F695" s="25">
        <v>2</v>
      </c>
      <c r="G695" s="25" t="s">
        <v>27</v>
      </c>
      <c r="H695" s="25">
        <v>480000</v>
      </c>
      <c r="I695" s="19">
        <f t="shared" si="114"/>
        <v>960000</v>
      </c>
      <c r="J695" s="32" t="s">
        <v>312</v>
      </c>
      <c r="K695" s="4" t="s">
        <v>522</v>
      </c>
      <c r="L695" s="4">
        <f t="shared" si="115"/>
        <v>0</v>
      </c>
      <c r="M695" s="4"/>
      <c r="N695" s="4"/>
      <c r="O695" s="4">
        <f t="shared" si="116"/>
        <v>960000</v>
      </c>
      <c r="P695" s="4">
        <v>960000</v>
      </c>
      <c r="Q695" s="4"/>
      <c r="R695" s="4">
        <f t="shared" si="117"/>
        <v>0</v>
      </c>
      <c r="S695" s="4"/>
      <c r="T695" s="4"/>
      <c r="U695" s="4">
        <f t="shared" si="118"/>
        <v>0</v>
      </c>
      <c r="V695" s="4"/>
      <c r="W695" s="4"/>
      <c r="X695" s="4">
        <f t="shared" si="119"/>
        <v>0</v>
      </c>
      <c r="Y695" s="4"/>
      <c r="Z695" s="4"/>
      <c r="AA695" s="4">
        <f>C695+I695-L695-O695-U695-X695</f>
        <v>0</v>
      </c>
      <c r="AB695" s="7">
        <v>45309</v>
      </c>
    </row>
    <row r="696" spans="1:28" ht="15.75" x14ac:dyDescent="0.25">
      <c r="A696" s="29">
        <v>45309</v>
      </c>
      <c r="B696" s="25" t="s">
        <v>513</v>
      </c>
      <c r="C696" s="25"/>
      <c r="D696" s="27" t="s">
        <v>52</v>
      </c>
      <c r="E696" s="25" t="s">
        <v>150</v>
      </c>
      <c r="F696" s="25">
        <v>40</v>
      </c>
      <c r="G696" s="25" t="s">
        <v>77</v>
      </c>
      <c r="H696" s="25">
        <v>40000</v>
      </c>
      <c r="I696" s="19">
        <f t="shared" si="114"/>
        <v>1600000</v>
      </c>
      <c r="J696" s="31" t="s">
        <v>324</v>
      </c>
      <c r="K696" s="4"/>
      <c r="L696" s="4">
        <f t="shared" si="115"/>
        <v>0</v>
      </c>
      <c r="M696" s="4"/>
      <c r="N696" s="4"/>
      <c r="O696" s="4">
        <f t="shared" si="116"/>
        <v>0</v>
      </c>
      <c r="P696" s="4"/>
      <c r="Q696" s="4"/>
      <c r="R696" s="4">
        <f t="shared" si="117"/>
        <v>0</v>
      </c>
      <c r="S696" s="4"/>
      <c r="T696" s="4"/>
      <c r="U696" s="4">
        <f t="shared" si="118"/>
        <v>1600000</v>
      </c>
      <c r="V696" s="4">
        <v>1600000</v>
      </c>
      <c r="W696" s="4"/>
      <c r="X696" s="4">
        <f t="shared" si="119"/>
        <v>0</v>
      </c>
      <c r="Y696" s="4"/>
      <c r="Z696" s="4"/>
      <c r="AA696" s="4">
        <f>C696+I696-L696-O696-U696-X696</f>
        <v>0</v>
      </c>
      <c r="AB696" s="7">
        <v>45314</v>
      </c>
    </row>
    <row r="697" spans="1:28" ht="15.75" x14ac:dyDescent="0.25">
      <c r="A697" s="29">
        <v>45309</v>
      </c>
      <c r="B697" s="25" t="s">
        <v>513</v>
      </c>
      <c r="C697" s="25"/>
      <c r="D697" s="27" t="s">
        <v>52</v>
      </c>
      <c r="E697" s="25" t="s">
        <v>129</v>
      </c>
      <c r="F697" s="25">
        <v>12</v>
      </c>
      <c r="G697" s="25" t="s">
        <v>77</v>
      </c>
      <c r="H697" s="25">
        <v>55000</v>
      </c>
      <c r="I697" s="19">
        <f t="shared" si="114"/>
        <v>660000</v>
      </c>
      <c r="J697" s="31" t="s">
        <v>324</v>
      </c>
      <c r="K697" s="4"/>
      <c r="L697" s="4">
        <f t="shared" si="115"/>
        <v>0</v>
      </c>
      <c r="M697" s="4"/>
      <c r="N697" s="4"/>
      <c r="O697" s="4">
        <f t="shared" si="116"/>
        <v>0</v>
      </c>
      <c r="P697" s="4"/>
      <c r="Q697" s="4"/>
      <c r="R697" s="4">
        <f t="shared" si="117"/>
        <v>0</v>
      </c>
      <c r="S697" s="4"/>
      <c r="T697" s="4"/>
      <c r="U697" s="4">
        <f t="shared" si="118"/>
        <v>660000</v>
      </c>
      <c r="V697" s="4">
        <v>660000</v>
      </c>
      <c r="W697" s="4"/>
      <c r="X697" s="4">
        <f t="shared" si="119"/>
        <v>0</v>
      </c>
      <c r="Y697" s="4"/>
      <c r="Z697" s="4"/>
      <c r="AA697" s="4">
        <f>C697+I697-L697-O697-U697-X697</f>
        <v>0</v>
      </c>
      <c r="AB697" s="7">
        <v>45314</v>
      </c>
    </row>
    <row r="698" spans="1:28" ht="15.75" x14ac:dyDescent="0.25">
      <c r="A698" s="29">
        <v>45309</v>
      </c>
      <c r="B698" s="25" t="s">
        <v>514</v>
      </c>
      <c r="C698" s="25"/>
      <c r="D698" s="27" t="s">
        <v>52</v>
      </c>
      <c r="E698" s="25" t="s">
        <v>50</v>
      </c>
      <c r="F698" s="25">
        <v>1100</v>
      </c>
      <c r="G698" s="25" t="s">
        <v>34</v>
      </c>
      <c r="H698" s="25">
        <v>3570</v>
      </c>
      <c r="I698" s="19">
        <f t="shared" si="114"/>
        <v>3927000</v>
      </c>
      <c r="J698" s="31" t="s">
        <v>312</v>
      </c>
      <c r="K698" s="4" t="s">
        <v>520</v>
      </c>
      <c r="L698" s="4">
        <f t="shared" si="115"/>
        <v>0</v>
      </c>
      <c r="M698" s="4"/>
      <c r="N698" s="4"/>
      <c r="O698" s="4">
        <f t="shared" si="116"/>
        <v>3927000</v>
      </c>
      <c r="P698" s="4">
        <v>3927000</v>
      </c>
      <c r="Q698" s="4"/>
      <c r="R698" s="4">
        <f t="shared" si="117"/>
        <v>0</v>
      </c>
      <c r="S698" s="4"/>
      <c r="T698" s="4"/>
      <c r="U698" s="4">
        <f t="shared" si="118"/>
        <v>0</v>
      </c>
      <c r="V698" s="4"/>
      <c r="W698" s="4"/>
      <c r="X698" s="4">
        <f t="shared" si="119"/>
        <v>0</v>
      </c>
      <c r="Y698" s="4"/>
      <c r="Z698" s="4"/>
      <c r="AA698" s="4">
        <f>C698+I698-L698-O698-U698-X698</f>
        <v>0</v>
      </c>
      <c r="AB698" s="7">
        <v>45309</v>
      </c>
    </row>
    <row r="699" spans="1:28" ht="15.75" x14ac:dyDescent="0.25">
      <c r="A699" s="29">
        <v>45309</v>
      </c>
      <c r="B699" s="25" t="s">
        <v>515</v>
      </c>
      <c r="C699" s="25"/>
      <c r="D699" s="27" t="s">
        <v>46</v>
      </c>
      <c r="E699" s="25" t="s">
        <v>358</v>
      </c>
      <c r="F699" s="25">
        <v>20.9</v>
      </c>
      <c r="G699" s="25" t="s">
        <v>39</v>
      </c>
      <c r="H699" s="25">
        <v>47000</v>
      </c>
      <c r="I699" s="19">
        <v>982300</v>
      </c>
      <c r="J699" s="31" t="s">
        <v>324</v>
      </c>
      <c r="K699" s="4"/>
      <c r="L699" s="4">
        <f t="shared" si="115"/>
        <v>982300</v>
      </c>
      <c r="M699" s="4">
        <v>982300</v>
      </c>
      <c r="N699" s="4"/>
      <c r="O699" s="4">
        <f t="shared" si="116"/>
        <v>0</v>
      </c>
      <c r="P699" s="4"/>
      <c r="Q699" s="4"/>
      <c r="R699" s="4">
        <f t="shared" si="117"/>
        <v>0</v>
      </c>
      <c r="S699" s="4"/>
      <c r="T699" s="4"/>
      <c r="U699" s="4">
        <f t="shared" si="118"/>
        <v>0</v>
      </c>
      <c r="V699" s="4"/>
      <c r="W699" s="4"/>
      <c r="X699" s="4">
        <f t="shared" si="119"/>
        <v>0</v>
      </c>
      <c r="Y699" s="4"/>
      <c r="Z699" s="4"/>
      <c r="AA699" s="4">
        <f>C699+I699-L699-O699-U699-X699</f>
        <v>0</v>
      </c>
      <c r="AB699" s="7">
        <v>45309</v>
      </c>
    </row>
    <row r="700" spans="1:28" ht="15.75" x14ac:dyDescent="0.25">
      <c r="A700" s="29">
        <v>45309</v>
      </c>
      <c r="B700" s="25" t="s">
        <v>515</v>
      </c>
      <c r="C700" s="27"/>
      <c r="D700" s="27" t="s">
        <v>46</v>
      </c>
      <c r="E700" s="27" t="s">
        <v>53</v>
      </c>
      <c r="F700" s="25">
        <v>1</v>
      </c>
      <c r="G700" s="25" t="s">
        <v>23</v>
      </c>
      <c r="H700" s="27">
        <v>450000</v>
      </c>
      <c r="I700" s="19">
        <f t="shared" si="114"/>
        <v>450000</v>
      </c>
      <c r="J700" s="31" t="s">
        <v>324</v>
      </c>
      <c r="K700" s="4"/>
      <c r="L700" s="4">
        <f t="shared" si="115"/>
        <v>450000</v>
      </c>
      <c r="M700" s="4">
        <v>450000</v>
      </c>
      <c r="N700" s="4"/>
      <c r="O700" s="4">
        <f t="shared" si="116"/>
        <v>0</v>
      </c>
      <c r="P700" s="4"/>
      <c r="Q700" s="4"/>
      <c r="R700" s="4">
        <f t="shared" si="117"/>
        <v>0</v>
      </c>
      <c r="S700" s="4"/>
      <c r="T700" s="4"/>
      <c r="U700" s="4">
        <f t="shared" si="118"/>
        <v>0</v>
      </c>
      <c r="V700" s="4"/>
      <c r="W700" s="4"/>
      <c r="X700" s="4">
        <f t="shared" si="119"/>
        <v>0</v>
      </c>
      <c r="Y700" s="4"/>
      <c r="Z700" s="4"/>
      <c r="AA700" s="4">
        <f>C700+I700-L700-O700-U700-X700</f>
        <v>0</v>
      </c>
      <c r="AB700" s="7">
        <v>45309</v>
      </c>
    </row>
    <row r="701" spans="1:28" ht="15.75" x14ac:dyDescent="0.25">
      <c r="A701" s="29">
        <v>45309</v>
      </c>
      <c r="B701" s="25" t="s">
        <v>516</v>
      </c>
      <c r="C701" s="25"/>
      <c r="D701" s="27" t="s">
        <v>46</v>
      </c>
      <c r="E701" s="25" t="s">
        <v>298</v>
      </c>
      <c r="F701" s="25">
        <v>500</v>
      </c>
      <c r="G701" s="25" t="s">
        <v>34</v>
      </c>
      <c r="H701" s="25">
        <v>4500</v>
      </c>
      <c r="I701" s="19">
        <f t="shared" si="114"/>
        <v>2250000</v>
      </c>
      <c r="J701" s="31" t="s">
        <v>324</v>
      </c>
      <c r="K701" s="4"/>
      <c r="L701" s="4">
        <f t="shared" si="115"/>
        <v>0</v>
      </c>
      <c r="M701" s="4"/>
      <c r="N701" s="4"/>
      <c r="O701" s="4">
        <f t="shared" si="116"/>
        <v>0</v>
      </c>
      <c r="P701" s="4"/>
      <c r="Q701" s="4"/>
      <c r="R701" s="4">
        <f t="shared" si="117"/>
        <v>0</v>
      </c>
      <c r="S701" s="4"/>
      <c r="T701" s="4"/>
      <c r="U701" s="4">
        <f t="shared" si="118"/>
        <v>2250000</v>
      </c>
      <c r="V701" s="4">
        <v>2250000</v>
      </c>
      <c r="W701" s="4"/>
      <c r="X701" s="4">
        <f t="shared" si="119"/>
        <v>0</v>
      </c>
      <c r="Y701" s="4"/>
      <c r="Z701" s="4"/>
      <c r="AA701" s="4">
        <f>C701+I701-L701-O701-U701-X701</f>
        <v>0</v>
      </c>
      <c r="AB701" s="7">
        <v>45313</v>
      </c>
    </row>
    <row r="702" spans="1:28" ht="15.75" x14ac:dyDescent="0.25">
      <c r="A702" s="29">
        <v>45309</v>
      </c>
      <c r="B702" s="25" t="s">
        <v>369</v>
      </c>
      <c r="C702" s="27"/>
      <c r="D702" s="27" t="s">
        <v>52</v>
      </c>
      <c r="E702" s="27" t="s">
        <v>108</v>
      </c>
      <c r="F702" s="27">
        <v>600</v>
      </c>
      <c r="G702" s="25" t="s">
        <v>34</v>
      </c>
      <c r="H702" s="27">
        <v>2150</v>
      </c>
      <c r="I702" s="19">
        <f t="shared" si="114"/>
        <v>1290000</v>
      </c>
      <c r="J702" s="31" t="s">
        <v>324</v>
      </c>
      <c r="K702" s="4"/>
      <c r="L702" s="4">
        <f t="shared" si="115"/>
        <v>0</v>
      </c>
      <c r="M702" s="4"/>
      <c r="N702" s="4"/>
      <c r="O702" s="4">
        <f t="shared" si="116"/>
        <v>0</v>
      </c>
      <c r="P702" s="4"/>
      <c r="Q702" s="4"/>
      <c r="R702" s="4">
        <f t="shared" si="117"/>
        <v>0</v>
      </c>
      <c r="S702" s="4"/>
      <c r="T702" s="4"/>
      <c r="U702" s="4">
        <f t="shared" si="118"/>
        <v>1290000</v>
      </c>
      <c r="V702" s="4">
        <v>1200000</v>
      </c>
      <c r="W702" s="4">
        <v>90000</v>
      </c>
      <c r="X702" s="4">
        <f t="shared" si="119"/>
        <v>0</v>
      </c>
      <c r="Y702" s="4"/>
      <c r="Z702" s="4"/>
      <c r="AA702" s="4">
        <f>C702+I702-L702-O702-U702-X702</f>
        <v>0</v>
      </c>
      <c r="AB702" s="7">
        <v>45310</v>
      </c>
    </row>
    <row r="703" spans="1:28" ht="15.75" x14ac:dyDescent="0.25">
      <c r="A703" s="29">
        <v>45309</v>
      </c>
      <c r="B703" s="25" t="s">
        <v>369</v>
      </c>
      <c r="C703" s="25"/>
      <c r="D703" s="27" t="s">
        <v>52</v>
      </c>
      <c r="E703" s="27" t="s">
        <v>109</v>
      </c>
      <c r="F703" s="25">
        <v>500</v>
      </c>
      <c r="G703" s="25" t="s">
        <v>34</v>
      </c>
      <c r="H703" s="25">
        <v>1190</v>
      </c>
      <c r="I703" s="19">
        <f t="shared" si="114"/>
        <v>595000</v>
      </c>
      <c r="J703" s="31" t="s">
        <v>324</v>
      </c>
      <c r="K703" s="4"/>
      <c r="L703" s="4">
        <f t="shared" si="115"/>
        <v>0</v>
      </c>
      <c r="M703" s="4"/>
      <c r="N703" s="4"/>
      <c r="O703" s="4">
        <f t="shared" si="116"/>
        <v>0</v>
      </c>
      <c r="P703" s="4"/>
      <c r="Q703" s="4"/>
      <c r="R703" s="4">
        <f t="shared" si="117"/>
        <v>0</v>
      </c>
      <c r="S703" s="4"/>
      <c r="T703" s="4"/>
      <c r="U703" s="4">
        <f t="shared" si="118"/>
        <v>595000</v>
      </c>
      <c r="V703" s="4"/>
      <c r="W703" s="4">
        <v>595000</v>
      </c>
      <c r="X703" s="4">
        <f t="shared" si="119"/>
        <v>0</v>
      </c>
      <c r="Y703" s="4"/>
      <c r="Z703" s="4"/>
      <c r="AA703" s="4">
        <f>C703+I703-L703-O703-U703-X703</f>
        <v>0</v>
      </c>
      <c r="AB703" s="7">
        <v>45310</v>
      </c>
    </row>
    <row r="704" spans="1:28" ht="15.75" x14ac:dyDescent="0.25">
      <c r="A704" s="29">
        <v>45309</v>
      </c>
      <c r="B704" s="25" t="s">
        <v>209</v>
      </c>
      <c r="C704" s="25"/>
      <c r="D704" s="27" t="s">
        <v>52</v>
      </c>
      <c r="E704" s="27" t="s">
        <v>60</v>
      </c>
      <c r="F704" s="25">
        <v>250</v>
      </c>
      <c r="G704" s="25" t="s">
        <v>34</v>
      </c>
      <c r="H704" s="25">
        <v>1500</v>
      </c>
      <c r="I704" s="19">
        <f t="shared" si="114"/>
        <v>375000</v>
      </c>
      <c r="J704" s="32" t="s">
        <v>324</v>
      </c>
      <c r="K704" s="4"/>
      <c r="L704" s="4">
        <f t="shared" si="115"/>
        <v>0</v>
      </c>
      <c r="M704" s="4"/>
      <c r="N704" s="4"/>
      <c r="O704" s="4">
        <f t="shared" si="116"/>
        <v>0</v>
      </c>
      <c r="P704" s="4"/>
      <c r="Q704" s="4"/>
      <c r="R704" s="4">
        <f t="shared" si="117"/>
        <v>0</v>
      </c>
      <c r="S704" s="4"/>
      <c r="T704" s="4"/>
      <c r="U704" s="4">
        <f t="shared" si="118"/>
        <v>375000</v>
      </c>
      <c r="V704" s="4">
        <v>375000</v>
      </c>
      <c r="W704" s="4"/>
      <c r="X704" s="4">
        <f t="shared" si="119"/>
        <v>0</v>
      </c>
      <c r="Y704" s="4"/>
      <c r="Z704" s="4"/>
      <c r="AA704" s="4">
        <f>C704+I704-L704-O704-U704-X704</f>
        <v>0</v>
      </c>
      <c r="AB704" s="7">
        <v>45314</v>
      </c>
    </row>
    <row r="705" spans="1:28" ht="15.75" x14ac:dyDescent="0.25">
      <c r="A705" s="29">
        <v>45309</v>
      </c>
      <c r="B705" s="25" t="s">
        <v>209</v>
      </c>
      <c r="C705" s="27"/>
      <c r="D705" s="27" t="s">
        <v>52</v>
      </c>
      <c r="E705" s="27" t="s">
        <v>109</v>
      </c>
      <c r="F705" s="27">
        <v>250</v>
      </c>
      <c r="G705" s="25" t="s">
        <v>34</v>
      </c>
      <c r="H705" s="27">
        <v>1190</v>
      </c>
      <c r="I705" s="19">
        <f t="shared" si="114"/>
        <v>297500</v>
      </c>
      <c r="J705" s="32" t="s">
        <v>324</v>
      </c>
      <c r="K705" s="4"/>
      <c r="L705" s="4">
        <f t="shared" si="115"/>
        <v>0</v>
      </c>
      <c r="M705" s="4"/>
      <c r="N705" s="4"/>
      <c r="O705" s="4">
        <f t="shared" si="116"/>
        <v>0</v>
      </c>
      <c r="P705" s="4"/>
      <c r="Q705" s="4"/>
      <c r="R705" s="4">
        <f t="shared" si="117"/>
        <v>0</v>
      </c>
      <c r="S705" s="4"/>
      <c r="T705" s="4"/>
      <c r="U705" s="4">
        <f t="shared" si="118"/>
        <v>297500</v>
      </c>
      <c r="V705" s="4">
        <v>297500</v>
      </c>
      <c r="W705" s="4"/>
      <c r="X705" s="4">
        <f t="shared" si="119"/>
        <v>0</v>
      </c>
      <c r="Y705" s="4"/>
      <c r="Z705" s="4"/>
      <c r="AA705" s="4">
        <f>C705+I705-L705-O705-U705-X705</f>
        <v>0</v>
      </c>
      <c r="AB705" s="7">
        <v>45314</v>
      </c>
    </row>
    <row r="706" spans="1:28" ht="15.75" x14ac:dyDescent="0.25">
      <c r="A706" s="29">
        <v>45309</v>
      </c>
      <c r="B706" s="25" t="s">
        <v>266</v>
      </c>
      <c r="C706" s="25"/>
      <c r="D706" s="27" t="s">
        <v>52</v>
      </c>
      <c r="E706" s="27" t="s">
        <v>165</v>
      </c>
      <c r="F706" s="27">
        <v>1</v>
      </c>
      <c r="G706" s="25" t="s">
        <v>303</v>
      </c>
      <c r="H706" s="25">
        <v>1200000</v>
      </c>
      <c r="I706" s="19">
        <f t="shared" si="114"/>
        <v>1200000</v>
      </c>
      <c r="J706" s="26" t="s">
        <v>28</v>
      </c>
      <c r="K706" s="4"/>
      <c r="L706" s="4">
        <f t="shared" si="115"/>
        <v>0</v>
      </c>
      <c r="M706" s="4"/>
      <c r="N706" s="4"/>
      <c r="O706" s="4">
        <f t="shared" si="116"/>
        <v>0</v>
      </c>
      <c r="P706" s="4"/>
      <c r="Q706" s="4"/>
      <c r="R706" s="4">
        <f t="shared" si="117"/>
        <v>0</v>
      </c>
      <c r="S706" s="4"/>
      <c r="T706" s="4"/>
      <c r="U706" s="4">
        <f t="shared" si="118"/>
        <v>0</v>
      </c>
      <c r="V706" s="4"/>
      <c r="W706" s="4"/>
      <c r="X706" s="4">
        <f t="shared" si="119"/>
        <v>0</v>
      </c>
      <c r="Y706" s="4"/>
      <c r="Z706" s="4"/>
      <c r="AA706" s="4">
        <f>C706+I706-L706-O706-U706-X706</f>
        <v>1200000</v>
      </c>
      <c r="AB706" s="7"/>
    </row>
    <row r="707" spans="1:28" ht="15.75" x14ac:dyDescent="0.25">
      <c r="A707" s="29">
        <v>45309</v>
      </c>
      <c r="B707" s="25" t="s">
        <v>266</v>
      </c>
      <c r="C707" s="27"/>
      <c r="D707" s="27" t="s">
        <v>52</v>
      </c>
      <c r="E707" s="27" t="s">
        <v>91</v>
      </c>
      <c r="F707" s="27">
        <v>1</v>
      </c>
      <c r="G707" s="25" t="s">
        <v>303</v>
      </c>
      <c r="H707" s="27">
        <v>1200000</v>
      </c>
      <c r="I707" s="19">
        <f t="shared" si="114"/>
        <v>1200000</v>
      </c>
      <c r="J707" s="28" t="s">
        <v>28</v>
      </c>
      <c r="K707" s="4"/>
      <c r="L707" s="4">
        <f t="shared" si="115"/>
        <v>0</v>
      </c>
      <c r="M707" s="4"/>
      <c r="N707" s="4"/>
      <c r="O707" s="4">
        <f t="shared" si="116"/>
        <v>0</v>
      </c>
      <c r="P707" s="4"/>
      <c r="Q707" s="4"/>
      <c r="R707" s="4">
        <f t="shared" si="117"/>
        <v>0</v>
      </c>
      <c r="S707" s="4"/>
      <c r="T707" s="4"/>
      <c r="U707" s="4">
        <f t="shared" si="118"/>
        <v>0</v>
      </c>
      <c r="V707" s="4"/>
      <c r="W707" s="4"/>
      <c r="X707" s="4">
        <f t="shared" si="119"/>
        <v>0</v>
      </c>
      <c r="Y707" s="4"/>
      <c r="Z707" s="4"/>
      <c r="AA707" s="4">
        <f>C707+I707-L707-O707-U707-X707</f>
        <v>1200000</v>
      </c>
      <c r="AB707" s="7"/>
    </row>
    <row r="708" spans="1:28" ht="15.75" x14ac:dyDescent="0.25">
      <c r="A708" s="29">
        <v>45309</v>
      </c>
      <c r="B708" s="25" t="s">
        <v>280</v>
      </c>
      <c r="C708" s="25"/>
      <c r="D708" s="27" t="s">
        <v>46</v>
      </c>
      <c r="E708" s="25" t="s">
        <v>108</v>
      </c>
      <c r="F708" s="25">
        <v>5000</v>
      </c>
      <c r="G708" s="25" t="s">
        <v>34</v>
      </c>
      <c r="H708" s="25">
        <v>1950</v>
      </c>
      <c r="I708" s="19">
        <f t="shared" si="114"/>
        <v>9750000</v>
      </c>
      <c r="J708" s="26" t="s">
        <v>28</v>
      </c>
      <c r="K708" s="4"/>
      <c r="L708" s="4">
        <f t="shared" si="115"/>
        <v>0</v>
      </c>
      <c r="M708" s="4"/>
      <c r="N708" s="4"/>
      <c r="O708" s="4">
        <f t="shared" si="116"/>
        <v>0</v>
      </c>
      <c r="P708" s="4"/>
      <c r="Q708" s="4"/>
      <c r="R708" s="4">
        <f t="shared" si="117"/>
        <v>0</v>
      </c>
      <c r="S708" s="4"/>
      <c r="T708" s="4"/>
      <c r="U708" s="4">
        <f t="shared" si="118"/>
        <v>0</v>
      </c>
      <c r="V708" s="4"/>
      <c r="W708" s="4"/>
      <c r="X708" s="4">
        <f t="shared" si="119"/>
        <v>0</v>
      </c>
      <c r="Y708" s="4"/>
      <c r="Z708" s="4"/>
      <c r="AA708" s="4">
        <f>C708+I708-L708-O708-U708-X708</f>
        <v>9750000</v>
      </c>
      <c r="AB708" s="7"/>
    </row>
    <row r="709" spans="1:28" ht="15.75" x14ac:dyDescent="0.25">
      <c r="A709" s="29">
        <v>45309</v>
      </c>
      <c r="B709" s="25" t="s">
        <v>99</v>
      </c>
      <c r="C709" s="25"/>
      <c r="D709" s="27"/>
      <c r="E709" s="25" t="s">
        <v>120</v>
      </c>
      <c r="F709" s="25">
        <v>25.9</v>
      </c>
      <c r="G709" s="25" t="s">
        <v>39</v>
      </c>
      <c r="H709" s="25"/>
      <c r="I709" s="19">
        <f t="shared" si="114"/>
        <v>0</v>
      </c>
      <c r="J709" s="26" t="s">
        <v>28</v>
      </c>
      <c r="K709" s="4"/>
      <c r="L709" s="4">
        <f t="shared" si="115"/>
        <v>0</v>
      </c>
      <c r="M709" s="4"/>
      <c r="N709" s="4"/>
      <c r="O709" s="4">
        <f t="shared" si="116"/>
        <v>0</v>
      </c>
      <c r="P709" s="4"/>
      <c r="Q709" s="4"/>
      <c r="R709" s="4">
        <f t="shared" si="117"/>
        <v>0</v>
      </c>
      <c r="S709" s="4"/>
      <c r="T709" s="4"/>
      <c r="U709" s="4">
        <f t="shared" si="118"/>
        <v>0</v>
      </c>
      <c r="V709" s="4"/>
      <c r="W709" s="4"/>
      <c r="X709" s="4">
        <f t="shared" si="119"/>
        <v>0</v>
      </c>
      <c r="Y709" s="4"/>
      <c r="Z709" s="4"/>
      <c r="AA709" s="4">
        <f>C709+I709-L709-O709-U709-X709</f>
        <v>0</v>
      </c>
      <c r="AB709" s="7"/>
    </row>
    <row r="710" spans="1:28" ht="15.75" x14ac:dyDescent="0.25">
      <c r="A710" s="29">
        <v>45309</v>
      </c>
      <c r="B710" s="25" t="s">
        <v>377</v>
      </c>
      <c r="C710" s="27"/>
      <c r="D710" s="25" t="s">
        <v>52</v>
      </c>
      <c r="E710" s="25" t="s">
        <v>60</v>
      </c>
      <c r="F710" s="25">
        <v>500</v>
      </c>
      <c r="G710" s="25" t="s">
        <v>34</v>
      </c>
      <c r="H710" s="27">
        <v>1500</v>
      </c>
      <c r="I710" s="19">
        <f t="shared" si="114"/>
        <v>750000</v>
      </c>
      <c r="J710" s="31" t="s">
        <v>324</v>
      </c>
      <c r="K710" s="4"/>
      <c r="L710" s="4">
        <f t="shared" si="115"/>
        <v>750000</v>
      </c>
      <c r="M710" s="4">
        <v>750000</v>
      </c>
      <c r="N710" s="4"/>
      <c r="O710" s="4">
        <f t="shared" si="116"/>
        <v>0</v>
      </c>
      <c r="P710" s="4"/>
      <c r="Q710" s="4"/>
      <c r="R710" s="4">
        <f t="shared" si="117"/>
        <v>0</v>
      </c>
      <c r="S710" s="4"/>
      <c r="T710" s="4"/>
      <c r="U710" s="4">
        <f t="shared" si="118"/>
        <v>0</v>
      </c>
      <c r="V710" s="4"/>
      <c r="W710" s="4"/>
      <c r="X710" s="4">
        <f t="shared" si="119"/>
        <v>0</v>
      </c>
      <c r="Y710" s="4"/>
      <c r="Z710" s="4"/>
      <c r="AA710" s="4">
        <f>C710+I710-L710-O710-U710-X710</f>
        <v>0</v>
      </c>
      <c r="AB710" s="7">
        <v>45311</v>
      </c>
    </row>
    <row r="711" spans="1:28" ht="15.75" x14ac:dyDescent="0.25">
      <c r="A711" s="29">
        <v>45309</v>
      </c>
      <c r="B711" s="25" t="s">
        <v>517</v>
      </c>
      <c r="C711" s="25"/>
      <c r="D711" s="25" t="s">
        <v>46</v>
      </c>
      <c r="E711" s="27" t="s">
        <v>150</v>
      </c>
      <c r="F711" s="25">
        <v>20</v>
      </c>
      <c r="G711" s="25" t="s">
        <v>77</v>
      </c>
      <c r="H711" s="25">
        <v>45000</v>
      </c>
      <c r="I711" s="19">
        <f t="shared" si="114"/>
        <v>900000</v>
      </c>
      <c r="J711" s="31" t="s">
        <v>312</v>
      </c>
      <c r="K711" s="4" t="s">
        <v>526</v>
      </c>
      <c r="L711" s="4">
        <f t="shared" si="115"/>
        <v>0</v>
      </c>
      <c r="M711" s="4"/>
      <c r="N711" s="4"/>
      <c r="O711" s="4">
        <f t="shared" si="116"/>
        <v>900000</v>
      </c>
      <c r="P711" s="4">
        <v>900000</v>
      </c>
      <c r="Q711" s="4"/>
      <c r="R711" s="4">
        <f t="shared" si="117"/>
        <v>0</v>
      </c>
      <c r="S711" s="4"/>
      <c r="T711" s="4"/>
      <c r="U711" s="4">
        <f t="shared" si="118"/>
        <v>0</v>
      </c>
      <c r="V711" s="4"/>
      <c r="W711" s="4"/>
      <c r="X711" s="4">
        <f t="shared" si="119"/>
        <v>0</v>
      </c>
      <c r="Y711" s="4"/>
      <c r="Z711" s="4"/>
      <c r="AA711" s="4">
        <f>C711+I711-L711-O711-U711-X711</f>
        <v>0</v>
      </c>
      <c r="AB711" s="7">
        <v>45310</v>
      </c>
    </row>
    <row r="712" spans="1:28" ht="15.75" x14ac:dyDescent="0.25">
      <c r="A712" s="29">
        <v>45309</v>
      </c>
      <c r="B712" s="25" t="s">
        <v>517</v>
      </c>
      <c r="C712" s="25"/>
      <c r="D712" s="25" t="s">
        <v>46</v>
      </c>
      <c r="E712" s="25" t="s">
        <v>130</v>
      </c>
      <c r="F712" s="25">
        <v>20</v>
      </c>
      <c r="G712" s="25" t="s">
        <v>77</v>
      </c>
      <c r="H712" s="25">
        <v>45000</v>
      </c>
      <c r="I712" s="19">
        <f t="shared" si="114"/>
        <v>900000</v>
      </c>
      <c r="J712" s="31" t="s">
        <v>312</v>
      </c>
      <c r="K712" s="4" t="s">
        <v>526</v>
      </c>
      <c r="L712" s="4">
        <f t="shared" si="115"/>
        <v>0</v>
      </c>
      <c r="M712" s="4"/>
      <c r="N712" s="4"/>
      <c r="O712" s="4">
        <f t="shared" si="116"/>
        <v>900000</v>
      </c>
      <c r="P712" s="4">
        <v>900000</v>
      </c>
      <c r="Q712" s="4"/>
      <c r="R712" s="4">
        <f t="shared" si="117"/>
        <v>0</v>
      </c>
      <c r="S712" s="4"/>
      <c r="T712" s="4"/>
      <c r="U712" s="4">
        <f t="shared" si="118"/>
        <v>0</v>
      </c>
      <c r="V712" s="4"/>
      <c r="W712" s="4"/>
      <c r="X712" s="4">
        <f t="shared" si="119"/>
        <v>0</v>
      </c>
      <c r="Y712" s="4"/>
      <c r="Z712" s="4"/>
      <c r="AA712" s="4">
        <f>C712+I712-L712-O712-U712-X712</f>
        <v>0</v>
      </c>
      <c r="AB712" s="7">
        <v>45310</v>
      </c>
    </row>
    <row r="713" spans="1:28" ht="15.75" x14ac:dyDescent="0.25">
      <c r="A713" s="29">
        <v>45309</v>
      </c>
      <c r="B713" s="27" t="s">
        <v>518</v>
      </c>
      <c r="C713" s="27"/>
      <c r="D713" s="27" t="s">
        <v>52</v>
      </c>
      <c r="E713" s="27" t="s">
        <v>108</v>
      </c>
      <c r="F713" s="27">
        <v>600</v>
      </c>
      <c r="G713" s="27" t="s">
        <v>34</v>
      </c>
      <c r="H713" s="27">
        <v>2150</v>
      </c>
      <c r="I713" s="19">
        <f t="shared" si="114"/>
        <v>1290000</v>
      </c>
      <c r="J713" s="32" t="s">
        <v>324</v>
      </c>
      <c r="K713" s="4"/>
      <c r="L713" s="4">
        <f t="shared" si="115"/>
        <v>0</v>
      </c>
      <c r="M713" s="4"/>
      <c r="N713" s="4"/>
      <c r="O713" s="4">
        <f t="shared" si="116"/>
        <v>0</v>
      </c>
      <c r="P713" s="4"/>
      <c r="Q713" s="4"/>
      <c r="R713" s="4">
        <f t="shared" si="117"/>
        <v>0</v>
      </c>
      <c r="S713" s="4"/>
      <c r="T713" s="4"/>
      <c r="U713" s="4">
        <f t="shared" si="118"/>
        <v>1290000</v>
      </c>
      <c r="V713" s="4">
        <v>1290000</v>
      </c>
      <c r="W713" s="4"/>
      <c r="X713" s="4">
        <f t="shared" si="119"/>
        <v>0</v>
      </c>
      <c r="Y713" s="4"/>
      <c r="Z713" s="4"/>
      <c r="AA713" s="4">
        <f>C713+I713-L713-O713-U713-X713</f>
        <v>0</v>
      </c>
      <c r="AB713" s="7">
        <v>45309</v>
      </c>
    </row>
    <row r="714" spans="1:28" ht="15.75" x14ac:dyDescent="0.25">
      <c r="A714" s="29">
        <v>45309</v>
      </c>
      <c r="B714" s="27" t="s">
        <v>345</v>
      </c>
      <c r="C714" s="27"/>
      <c r="D714" s="27" t="s">
        <v>52</v>
      </c>
      <c r="E714" s="27" t="s">
        <v>260</v>
      </c>
      <c r="F714" s="27">
        <v>700</v>
      </c>
      <c r="G714" s="27" t="s">
        <v>34</v>
      </c>
      <c r="H714" s="27">
        <v>2793</v>
      </c>
      <c r="I714" s="19">
        <f t="shared" si="114"/>
        <v>1955100</v>
      </c>
      <c r="J714" s="31" t="s">
        <v>312</v>
      </c>
      <c r="K714" s="4" t="s">
        <v>524</v>
      </c>
      <c r="L714" s="4">
        <f t="shared" si="115"/>
        <v>0</v>
      </c>
      <c r="M714" s="4"/>
      <c r="N714" s="4"/>
      <c r="O714" s="4">
        <f t="shared" si="116"/>
        <v>1955100</v>
      </c>
      <c r="P714" s="4">
        <v>1955100</v>
      </c>
      <c r="Q714" s="4"/>
      <c r="R714" s="4">
        <f t="shared" si="117"/>
        <v>0</v>
      </c>
      <c r="S714" s="4"/>
      <c r="T714" s="4"/>
      <c r="U714" s="4">
        <f t="shared" si="118"/>
        <v>0</v>
      </c>
      <c r="V714" s="4"/>
      <c r="W714" s="4"/>
      <c r="X714" s="4">
        <f t="shared" si="119"/>
        <v>0</v>
      </c>
      <c r="Y714" s="4"/>
      <c r="Z714" s="4"/>
      <c r="AA714" s="4">
        <f>C714+I714-L714-O714-U714-X714</f>
        <v>0</v>
      </c>
      <c r="AB714" s="7">
        <v>45309</v>
      </c>
    </row>
    <row r="715" spans="1:28" ht="15.75" x14ac:dyDescent="0.25">
      <c r="A715" s="29">
        <v>45309</v>
      </c>
      <c r="B715" s="27" t="s">
        <v>263</v>
      </c>
      <c r="C715" s="27"/>
      <c r="D715" s="27" t="s">
        <v>46</v>
      </c>
      <c r="E715" s="27" t="s">
        <v>406</v>
      </c>
      <c r="F715" s="27">
        <v>20800</v>
      </c>
      <c r="G715" s="27" t="s">
        <v>34</v>
      </c>
      <c r="H715" s="27">
        <v>1150</v>
      </c>
      <c r="I715" s="19">
        <f t="shared" si="114"/>
        <v>23920000</v>
      </c>
      <c r="J715" s="17" t="s">
        <v>312</v>
      </c>
      <c r="K715" s="4" t="s">
        <v>264</v>
      </c>
      <c r="L715" s="4">
        <f t="shared" si="115"/>
        <v>0</v>
      </c>
      <c r="M715" s="4"/>
      <c r="N715" s="4"/>
      <c r="O715" s="4">
        <f t="shared" si="116"/>
        <v>23920000</v>
      </c>
      <c r="P715" s="4">
        <v>23920000</v>
      </c>
      <c r="Q715" s="4"/>
      <c r="R715" s="4">
        <f t="shared" si="117"/>
        <v>0</v>
      </c>
      <c r="S715" s="4"/>
      <c r="T715" s="4"/>
      <c r="U715" s="4">
        <f t="shared" si="118"/>
        <v>0</v>
      </c>
      <c r="V715" s="4"/>
      <c r="W715" s="4"/>
      <c r="X715" s="4">
        <f t="shared" si="119"/>
        <v>0</v>
      </c>
      <c r="Y715" s="4"/>
      <c r="Z715" s="4"/>
      <c r="AA715" s="4">
        <f>C715+I715-L715-O715-U715-X715</f>
        <v>0</v>
      </c>
      <c r="AB715" s="7"/>
    </row>
    <row r="716" spans="1:28" ht="15.75" x14ac:dyDescent="0.25">
      <c r="A716" s="29">
        <v>45309</v>
      </c>
      <c r="B716" s="27" t="s">
        <v>263</v>
      </c>
      <c r="C716" s="25"/>
      <c r="D716" s="27" t="s">
        <v>46</v>
      </c>
      <c r="E716" s="27" t="s">
        <v>163</v>
      </c>
      <c r="F716" s="25">
        <v>1</v>
      </c>
      <c r="G716" s="25" t="s">
        <v>39</v>
      </c>
      <c r="H716" s="25">
        <v>135000</v>
      </c>
      <c r="I716" s="19">
        <f t="shared" si="114"/>
        <v>135000</v>
      </c>
      <c r="J716" s="17" t="s">
        <v>49</v>
      </c>
      <c r="K716" s="4" t="s">
        <v>264</v>
      </c>
      <c r="L716" s="4">
        <f t="shared" si="115"/>
        <v>0</v>
      </c>
      <c r="M716" s="4"/>
      <c r="N716" s="4"/>
      <c r="O716" s="4">
        <f t="shared" si="116"/>
        <v>8544750</v>
      </c>
      <c r="P716" s="4">
        <v>8544750</v>
      </c>
      <c r="Q716" s="4"/>
      <c r="R716" s="4">
        <f t="shared" si="117"/>
        <v>0</v>
      </c>
      <c r="S716" s="4"/>
      <c r="T716" s="4"/>
      <c r="U716" s="4">
        <f t="shared" si="118"/>
        <v>0</v>
      </c>
      <c r="V716" s="4"/>
      <c r="W716" s="4"/>
      <c r="X716" s="4">
        <f t="shared" si="119"/>
        <v>0</v>
      </c>
      <c r="Y716" s="4"/>
      <c r="Z716" s="4"/>
      <c r="AA716" s="4">
        <f>C716+I716-L716-O716-U716-X716</f>
        <v>-8409750</v>
      </c>
      <c r="AB716" s="7"/>
    </row>
    <row r="717" spans="1:28" ht="15.75" x14ac:dyDescent="0.25">
      <c r="A717" s="29">
        <v>45309</v>
      </c>
      <c r="B717" s="27" t="s">
        <v>122</v>
      </c>
      <c r="C717" s="25"/>
      <c r="D717" s="27" t="s">
        <v>46</v>
      </c>
      <c r="E717" s="25" t="s">
        <v>298</v>
      </c>
      <c r="F717" s="25">
        <v>10400</v>
      </c>
      <c r="G717" s="27" t="s">
        <v>34</v>
      </c>
      <c r="H717" s="25">
        <v>4150</v>
      </c>
      <c r="I717" s="19">
        <f t="shared" si="114"/>
        <v>43160000</v>
      </c>
      <c r="J717" s="31" t="s">
        <v>312</v>
      </c>
      <c r="K717" s="4"/>
      <c r="L717" s="4">
        <f t="shared" si="115"/>
        <v>0</v>
      </c>
      <c r="M717" s="4"/>
      <c r="N717" s="4"/>
      <c r="O717" s="4">
        <f t="shared" si="116"/>
        <v>43160000</v>
      </c>
      <c r="P717" s="4">
        <v>43160000</v>
      </c>
      <c r="Q717" s="4"/>
      <c r="R717" s="4">
        <f t="shared" si="117"/>
        <v>0</v>
      </c>
      <c r="S717" s="4"/>
      <c r="T717" s="4"/>
      <c r="U717" s="4">
        <f t="shared" si="118"/>
        <v>0</v>
      </c>
      <c r="V717" s="4"/>
      <c r="W717" s="4"/>
      <c r="X717" s="4">
        <f t="shared" si="119"/>
        <v>0</v>
      </c>
      <c r="Y717" s="4"/>
      <c r="Z717" s="4"/>
      <c r="AA717" s="4">
        <f>C717+I717-L717-O717-U717-X717</f>
        <v>0</v>
      </c>
      <c r="AB717" s="7">
        <v>45314</v>
      </c>
    </row>
    <row r="718" spans="1:28" ht="15.75" x14ac:dyDescent="0.25">
      <c r="A718" s="29">
        <v>45309</v>
      </c>
      <c r="B718" s="27" t="s">
        <v>72</v>
      </c>
      <c r="C718" s="25"/>
      <c r="D718" s="27" t="s">
        <v>46</v>
      </c>
      <c r="E718" s="25" t="s">
        <v>298</v>
      </c>
      <c r="F718" s="25">
        <v>500</v>
      </c>
      <c r="G718" s="27" t="s">
        <v>34</v>
      </c>
      <c r="H718" s="25">
        <v>4300</v>
      </c>
      <c r="I718" s="19">
        <f t="shared" si="114"/>
        <v>2150000</v>
      </c>
      <c r="J718" s="12" t="s">
        <v>324</v>
      </c>
      <c r="K718" s="4"/>
      <c r="L718" s="4">
        <f t="shared" si="115"/>
        <v>0</v>
      </c>
      <c r="M718" s="4"/>
      <c r="N718" s="4"/>
      <c r="O718" s="4">
        <f t="shared" si="116"/>
        <v>0</v>
      </c>
      <c r="P718" s="4"/>
      <c r="Q718" s="4"/>
      <c r="R718" s="4">
        <f t="shared" si="117"/>
        <v>0</v>
      </c>
      <c r="S718" s="4"/>
      <c r="T718" s="4"/>
      <c r="U718" s="4">
        <f t="shared" si="118"/>
        <v>2150000</v>
      </c>
      <c r="V718" s="4">
        <v>2150000</v>
      </c>
      <c r="W718" s="4"/>
      <c r="X718" s="4">
        <f t="shared" si="119"/>
        <v>0</v>
      </c>
      <c r="Y718" s="4"/>
      <c r="Z718" s="4"/>
      <c r="AA718" s="4">
        <f>C718+I718-L718-O718-U718-X718</f>
        <v>0</v>
      </c>
      <c r="AB718" s="7">
        <v>45309</v>
      </c>
    </row>
    <row r="719" spans="1:28" ht="15.75" x14ac:dyDescent="0.25">
      <c r="A719" s="29">
        <v>45309</v>
      </c>
      <c r="B719" s="27" t="s">
        <v>519</v>
      </c>
      <c r="C719" s="25"/>
      <c r="D719" s="27" t="s">
        <v>52</v>
      </c>
      <c r="E719" s="25" t="s">
        <v>108</v>
      </c>
      <c r="F719" s="25">
        <v>8000</v>
      </c>
      <c r="G719" s="27" t="s">
        <v>34</v>
      </c>
      <c r="H719" s="25">
        <v>2200</v>
      </c>
      <c r="I719" s="19">
        <f t="shared" si="114"/>
        <v>17600000</v>
      </c>
      <c r="J719" s="31" t="s">
        <v>324</v>
      </c>
      <c r="K719" s="4"/>
      <c r="L719" s="4">
        <f t="shared" si="115"/>
        <v>17600000</v>
      </c>
      <c r="M719" s="4">
        <v>17600000</v>
      </c>
      <c r="N719" s="4"/>
      <c r="O719" s="4">
        <f t="shared" si="116"/>
        <v>0</v>
      </c>
      <c r="P719" s="4"/>
      <c r="Q719" s="4"/>
      <c r="R719" s="4">
        <f t="shared" si="117"/>
        <v>0</v>
      </c>
      <c r="S719" s="4"/>
      <c r="T719" s="4"/>
      <c r="U719" s="4">
        <f t="shared" si="118"/>
        <v>0</v>
      </c>
      <c r="V719" s="4"/>
      <c r="W719" s="4"/>
      <c r="X719" s="4">
        <f t="shared" si="119"/>
        <v>0</v>
      </c>
      <c r="Y719" s="4"/>
      <c r="Z719" s="4"/>
      <c r="AA719" s="4">
        <f>C719+I719-L719-O719-U719-X719</f>
        <v>0</v>
      </c>
      <c r="AB719" s="7">
        <v>45309</v>
      </c>
    </row>
    <row r="720" spans="1:28" ht="15.75" x14ac:dyDescent="0.25">
      <c r="A720" s="29">
        <v>45309</v>
      </c>
      <c r="B720" s="27" t="s">
        <v>354</v>
      </c>
      <c r="C720" s="27"/>
      <c r="D720" s="27" t="s">
        <v>52</v>
      </c>
      <c r="E720" s="25" t="s">
        <v>108</v>
      </c>
      <c r="F720" s="27">
        <v>4400</v>
      </c>
      <c r="G720" s="27" t="s">
        <v>34</v>
      </c>
      <c r="H720" s="27">
        <v>2250</v>
      </c>
      <c r="I720" s="19">
        <f t="shared" si="114"/>
        <v>9900000</v>
      </c>
      <c r="J720" s="28" t="s">
        <v>28</v>
      </c>
      <c r="K720" s="4" t="s">
        <v>872</v>
      </c>
      <c r="L720" s="4">
        <f t="shared" si="115"/>
        <v>0</v>
      </c>
      <c r="M720" s="4"/>
      <c r="N720" s="4"/>
      <c r="O720" s="4">
        <f t="shared" si="116"/>
        <v>0</v>
      </c>
      <c r="P720" s="4"/>
      <c r="Q720" s="4"/>
      <c r="R720" s="4">
        <f t="shared" si="117"/>
        <v>0</v>
      </c>
      <c r="S720" s="4"/>
      <c r="T720" s="4"/>
      <c r="U720" s="4">
        <f t="shared" si="118"/>
        <v>0</v>
      </c>
      <c r="V720" s="4"/>
      <c r="W720" s="4"/>
      <c r="X720" s="4">
        <f t="shared" si="119"/>
        <v>0</v>
      </c>
      <c r="Y720" s="4"/>
      <c r="Z720" s="4"/>
      <c r="AA720" s="4">
        <f>C720+I720-L720-O720-U720-X720</f>
        <v>9900000</v>
      </c>
      <c r="AB720" s="7"/>
    </row>
    <row r="721" spans="1:28" ht="15.75" x14ac:dyDescent="0.25">
      <c r="A721" s="29">
        <v>45309</v>
      </c>
      <c r="B721" s="25" t="s">
        <v>73</v>
      </c>
      <c r="C721" s="25"/>
      <c r="D721" s="27" t="s">
        <v>94</v>
      </c>
      <c r="E721" s="25" t="s">
        <v>427</v>
      </c>
      <c r="F721" s="25">
        <v>4750</v>
      </c>
      <c r="G721" s="27" t="s">
        <v>34</v>
      </c>
      <c r="H721" s="25">
        <v>1710</v>
      </c>
      <c r="I721" s="19">
        <f t="shared" si="114"/>
        <v>8122500</v>
      </c>
      <c r="J721" s="26" t="s">
        <v>28</v>
      </c>
      <c r="K721" s="11" t="s">
        <v>527</v>
      </c>
      <c r="L721" s="4">
        <f t="shared" si="115"/>
        <v>0</v>
      </c>
      <c r="M721" s="4"/>
      <c r="N721" s="4"/>
      <c r="O721" s="4">
        <f t="shared" si="116"/>
        <v>0</v>
      </c>
      <c r="P721" s="4"/>
      <c r="Q721" s="4"/>
      <c r="R721" s="4">
        <f t="shared" si="117"/>
        <v>0</v>
      </c>
      <c r="S721" s="4"/>
      <c r="T721" s="4"/>
      <c r="U721" s="4">
        <f t="shared" si="118"/>
        <v>0</v>
      </c>
      <c r="V721" s="4"/>
      <c r="W721" s="4"/>
      <c r="X721" s="4">
        <f t="shared" si="119"/>
        <v>0</v>
      </c>
      <c r="Y721" s="4"/>
      <c r="Z721" s="4"/>
      <c r="AA721" s="4">
        <f>C721+I721-L721-O721-U721-X721</f>
        <v>8122500</v>
      </c>
      <c r="AB721" s="7"/>
    </row>
    <row r="722" spans="1:28" ht="15.75" x14ac:dyDescent="0.25">
      <c r="A722" s="29">
        <v>45309</v>
      </c>
      <c r="B722" s="27" t="s">
        <v>116</v>
      </c>
      <c r="C722" s="27"/>
      <c r="D722" s="27" t="s">
        <v>46</v>
      </c>
      <c r="E722" s="27" t="s">
        <v>135</v>
      </c>
      <c r="F722" s="27">
        <v>10</v>
      </c>
      <c r="G722" s="27" t="s">
        <v>48</v>
      </c>
      <c r="H722" s="27">
        <v>160000</v>
      </c>
      <c r="I722" s="19">
        <f t="shared" si="114"/>
        <v>1600000</v>
      </c>
      <c r="J722" s="28" t="s">
        <v>28</v>
      </c>
      <c r="K722" s="4"/>
      <c r="L722" s="4">
        <f t="shared" si="115"/>
        <v>0</v>
      </c>
      <c r="M722" s="4"/>
      <c r="N722" s="4"/>
      <c r="O722" s="4">
        <f t="shared" si="116"/>
        <v>0</v>
      </c>
      <c r="P722" s="4"/>
      <c r="Q722" s="4"/>
      <c r="R722" s="4">
        <f t="shared" si="117"/>
        <v>0</v>
      </c>
      <c r="S722" s="4"/>
      <c r="T722" s="4"/>
      <c r="U722" s="4">
        <f t="shared" si="118"/>
        <v>0</v>
      </c>
      <c r="V722" s="4"/>
      <c r="W722" s="4"/>
      <c r="X722" s="4">
        <f t="shared" si="119"/>
        <v>0</v>
      </c>
      <c r="Y722" s="4"/>
      <c r="Z722" s="4"/>
      <c r="AA722" s="4">
        <f>C722+I722-L722-O722-U722-X722</f>
        <v>1600000</v>
      </c>
      <c r="AB722" s="7"/>
    </row>
    <row r="723" spans="1:28" ht="15.75" x14ac:dyDescent="0.25">
      <c r="A723" s="29">
        <v>45309</v>
      </c>
      <c r="B723" s="25" t="s">
        <v>116</v>
      </c>
      <c r="C723" s="25"/>
      <c r="D723" s="27" t="s">
        <v>46</v>
      </c>
      <c r="E723" s="25" t="s">
        <v>47</v>
      </c>
      <c r="F723" s="25">
        <v>5</v>
      </c>
      <c r="G723" s="25" t="s">
        <v>48</v>
      </c>
      <c r="H723" s="25">
        <v>160000</v>
      </c>
      <c r="I723" s="19">
        <f t="shared" si="114"/>
        <v>800000</v>
      </c>
      <c r="J723" s="26" t="s">
        <v>28</v>
      </c>
      <c r="K723" s="4"/>
      <c r="L723" s="4">
        <f t="shared" si="115"/>
        <v>0</v>
      </c>
      <c r="M723" s="4"/>
      <c r="N723" s="4"/>
      <c r="O723" s="4">
        <f t="shared" si="116"/>
        <v>0</v>
      </c>
      <c r="P723" s="4"/>
      <c r="Q723" s="4"/>
      <c r="R723" s="4">
        <f t="shared" si="117"/>
        <v>0</v>
      </c>
      <c r="S723" s="4"/>
      <c r="T723" s="4"/>
      <c r="U723" s="4">
        <f t="shared" si="118"/>
        <v>0</v>
      </c>
      <c r="V723" s="4"/>
      <c r="W723" s="4"/>
      <c r="X723" s="4">
        <f t="shared" si="119"/>
        <v>0</v>
      </c>
      <c r="Y723" s="4"/>
      <c r="Z723" s="4"/>
      <c r="AA723" s="4">
        <f>C723+I723-L723-O723-U723-X723</f>
        <v>800000</v>
      </c>
      <c r="AB723" s="7"/>
    </row>
    <row r="724" spans="1:28" ht="15.75" x14ac:dyDescent="0.25">
      <c r="A724" s="29">
        <v>45309</v>
      </c>
      <c r="B724" s="25" t="s">
        <v>116</v>
      </c>
      <c r="C724" s="27"/>
      <c r="D724" s="27" t="s">
        <v>46</v>
      </c>
      <c r="E724" s="27" t="s">
        <v>53</v>
      </c>
      <c r="F724" s="27">
        <v>1</v>
      </c>
      <c r="G724" s="25" t="s">
        <v>23</v>
      </c>
      <c r="H724" s="27">
        <v>450000</v>
      </c>
      <c r="I724" s="19">
        <f t="shared" si="114"/>
        <v>450000</v>
      </c>
      <c r="J724" s="28" t="s">
        <v>28</v>
      </c>
      <c r="K724" s="4"/>
      <c r="L724" s="4">
        <f t="shared" si="115"/>
        <v>0</v>
      </c>
      <c r="M724" s="4"/>
      <c r="N724" s="4"/>
      <c r="O724" s="4">
        <f t="shared" si="116"/>
        <v>0</v>
      </c>
      <c r="P724" s="4"/>
      <c r="Q724" s="4"/>
      <c r="R724" s="4">
        <f t="shared" si="117"/>
        <v>0</v>
      </c>
      <c r="S724" s="4"/>
      <c r="T724" s="4"/>
      <c r="U724" s="4">
        <f t="shared" si="118"/>
        <v>0</v>
      </c>
      <c r="V724" s="4"/>
      <c r="W724" s="4"/>
      <c r="X724" s="4">
        <f t="shared" si="119"/>
        <v>0</v>
      </c>
      <c r="Y724" s="4"/>
      <c r="Z724" s="4"/>
      <c r="AA724" s="4">
        <f>C724+I724-L724-O724-U724-X724</f>
        <v>450000</v>
      </c>
      <c r="AB724" s="7"/>
    </row>
    <row r="725" spans="1:28" ht="15.75" x14ac:dyDescent="0.25">
      <c r="A725" s="24"/>
      <c r="B725" s="25" t="s">
        <v>285</v>
      </c>
      <c r="C725" s="25"/>
      <c r="D725" s="25"/>
      <c r="E725" s="25"/>
      <c r="F725" s="25"/>
      <c r="G725" s="25"/>
      <c r="H725" s="25"/>
      <c r="I725" s="11">
        <f t="shared" si="114"/>
        <v>0</v>
      </c>
      <c r="J725" s="17" t="s">
        <v>49</v>
      </c>
      <c r="K725" s="11" t="s">
        <v>528</v>
      </c>
      <c r="L725" s="4">
        <f t="shared" si="115"/>
        <v>0</v>
      </c>
      <c r="M725" s="4"/>
      <c r="N725" s="4"/>
      <c r="O725" s="4">
        <f t="shared" si="116"/>
        <v>307000</v>
      </c>
      <c r="P725" s="4">
        <v>307000</v>
      </c>
      <c r="Q725" s="4"/>
      <c r="R725" s="4">
        <f t="shared" si="117"/>
        <v>0</v>
      </c>
      <c r="S725" s="4"/>
      <c r="T725" s="4"/>
      <c r="U725" s="4">
        <f t="shared" si="118"/>
        <v>0</v>
      </c>
      <c r="V725" s="4"/>
      <c r="W725" s="4"/>
      <c r="X725" s="4">
        <f t="shared" si="119"/>
        <v>0</v>
      </c>
      <c r="Y725" s="4"/>
      <c r="Z725" s="4"/>
      <c r="AA725" s="4">
        <f>C725+I725-L725-O725-U725-X725</f>
        <v>-307000</v>
      </c>
      <c r="AB725" s="7">
        <v>45309</v>
      </c>
    </row>
    <row r="726" spans="1:28" ht="15.75" x14ac:dyDescent="0.25">
      <c r="A726" s="29">
        <v>45310</v>
      </c>
      <c r="B726" s="27" t="s">
        <v>96</v>
      </c>
      <c r="C726" s="27"/>
      <c r="D726" s="27" t="s">
        <v>46</v>
      </c>
      <c r="E726" s="27" t="s">
        <v>42</v>
      </c>
      <c r="F726" s="27">
        <v>3000</v>
      </c>
      <c r="G726" s="27" t="s">
        <v>34</v>
      </c>
      <c r="H726" s="27">
        <v>4500</v>
      </c>
      <c r="I726" s="15">
        <f t="shared" ref="I726:I777" si="120">F726*H726</f>
        <v>13500000</v>
      </c>
      <c r="J726" s="12" t="s">
        <v>312</v>
      </c>
      <c r="K726" s="11" t="s">
        <v>542</v>
      </c>
      <c r="L726" s="4">
        <f>M726+N726</f>
        <v>0</v>
      </c>
      <c r="M726" s="4"/>
      <c r="N726" s="4"/>
      <c r="O726" s="4">
        <f>P726+Q726</f>
        <v>13500000</v>
      </c>
      <c r="P726" s="4">
        <v>13500000</v>
      </c>
      <c r="Q726" s="4"/>
      <c r="R726" s="4">
        <f>S726+T726</f>
        <v>0</v>
      </c>
      <c r="S726" s="4"/>
      <c r="T726" s="4"/>
      <c r="U726" s="4">
        <f>V726+W726</f>
        <v>0</v>
      </c>
      <c r="V726" s="4"/>
      <c r="W726" s="4"/>
      <c r="X726" s="4">
        <f>Y726+Z726</f>
        <v>0</v>
      </c>
      <c r="Y726" s="4"/>
      <c r="Z726" s="4"/>
      <c r="AA726" s="4">
        <f>C726+I726-L726-O726-U726-X726</f>
        <v>0</v>
      </c>
      <c r="AB726" s="7">
        <v>45316</v>
      </c>
    </row>
    <row r="727" spans="1:28" ht="15.75" x14ac:dyDescent="0.25">
      <c r="A727" s="29">
        <v>45310</v>
      </c>
      <c r="B727" s="27" t="s">
        <v>96</v>
      </c>
      <c r="C727" s="25"/>
      <c r="D727" s="27" t="s">
        <v>46</v>
      </c>
      <c r="E727" s="25" t="s">
        <v>225</v>
      </c>
      <c r="F727" s="25">
        <v>800</v>
      </c>
      <c r="G727" s="27" t="s">
        <v>34</v>
      </c>
      <c r="H727" s="25">
        <v>3185</v>
      </c>
      <c r="I727" s="11">
        <f t="shared" si="120"/>
        <v>2548000</v>
      </c>
      <c r="J727" s="9" t="s">
        <v>28</v>
      </c>
      <c r="K727" s="11" t="s">
        <v>541</v>
      </c>
      <c r="L727" s="4">
        <f t="shared" ref="L727:L777" si="121">M727+N727</f>
        <v>0</v>
      </c>
      <c r="M727" s="4"/>
      <c r="N727" s="4"/>
      <c r="O727" s="4">
        <f t="shared" ref="O727:O777" si="122">P727+Q727</f>
        <v>0</v>
      </c>
      <c r="P727" s="4"/>
      <c r="Q727" s="4"/>
      <c r="R727" s="4">
        <f t="shared" ref="R727:R777" si="123">S727+T727</f>
        <v>0</v>
      </c>
      <c r="S727" s="4"/>
      <c r="T727" s="4"/>
      <c r="U727" s="4">
        <f t="shared" ref="U727:U777" si="124">V727+W727</f>
        <v>0</v>
      </c>
      <c r="V727" s="4"/>
      <c r="W727" s="4"/>
      <c r="X727" s="4">
        <f t="shared" ref="X727:X777" si="125">Y727+Z727</f>
        <v>0</v>
      </c>
      <c r="Y727" s="4"/>
      <c r="Z727" s="4"/>
      <c r="AA727" s="4">
        <f>C727+I727-L727-O727-U727-X727</f>
        <v>2548000</v>
      </c>
      <c r="AB727" s="7">
        <v>45316</v>
      </c>
    </row>
    <row r="728" spans="1:28" ht="15.75" x14ac:dyDescent="0.25">
      <c r="A728" s="29">
        <v>45310</v>
      </c>
      <c r="B728" s="27" t="s">
        <v>96</v>
      </c>
      <c r="C728" s="25"/>
      <c r="D728" s="27" t="s">
        <v>46</v>
      </c>
      <c r="E728" s="25" t="s">
        <v>60</v>
      </c>
      <c r="F728" s="25">
        <v>250</v>
      </c>
      <c r="G728" s="27" t="s">
        <v>34</v>
      </c>
      <c r="H728" s="25">
        <v>1500</v>
      </c>
      <c r="I728" s="11">
        <f t="shared" si="120"/>
        <v>375000</v>
      </c>
      <c r="J728" s="9" t="s">
        <v>28</v>
      </c>
      <c r="K728" s="11" t="s">
        <v>541</v>
      </c>
      <c r="L728" s="4">
        <f t="shared" si="121"/>
        <v>0</v>
      </c>
      <c r="M728" s="4"/>
      <c r="N728" s="4"/>
      <c r="O728" s="4">
        <f t="shared" si="122"/>
        <v>0</v>
      </c>
      <c r="P728" s="4"/>
      <c r="Q728" s="4"/>
      <c r="R728" s="4">
        <f t="shared" si="123"/>
        <v>0</v>
      </c>
      <c r="S728" s="4"/>
      <c r="T728" s="4"/>
      <c r="U728" s="4">
        <f t="shared" si="124"/>
        <v>0</v>
      </c>
      <c r="V728" s="4"/>
      <c r="W728" s="4"/>
      <c r="X728" s="4">
        <f t="shared" si="125"/>
        <v>0</v>
      </c>
      <c r="Y728" s="4"/>
      <c r="Z728" s="4"/>
      <c r="AA728" s="4">
        <f>C728+I728-L728-O728-U728-X728</f>
        <v>375000</v>
      </c>
      <c r="AB728" s="7">
        <v>45316</v>
      </c>
    </row>
    <row r="729" spans="1:28" ht="15.75" x14ac:dyDescent="0.25">
      <c r="A729" s="29">
        <v>45310</v>
      </c>
      <c r="B729" s="27" t="s">
        <v>99</v>
      </c>
      <c r="C729" s="25"/>
      <c r="D729" s="27" t="s">
        <v>46</v>
      </c>
      <c r="E729" s="25" t="s">
        <v>158</v>
      </c>
      <c r="F729" s="25">
        <v>60.2</v>
      </c>
      <c r="G729" s="25" t="s">
        <v>39</v>
      </c>
      <c r="H729" s="25"/>
      <c r="I729" s="11">
        <f t="shared" si="120"/>
        <v>0</v>
      </c>
      <c r="J729" s="26" t="s">
        <v>28</v>
      </c>
      <c r="K729" s="11"/>
      <c r="L729" s="4">
        <f t="shared" si="121"/>
        <v>0</v>
      </c>
      <c r="M729" s="4"/>
      <c r="N729" s="4"/>
      <c r="O729" s="4">
        <f t="shared" si="122"/>
        <v>0</v>
      </c>
      <c r="P729" s="4"/>
      <c r="Q729" s="4"/>
      <c r="R729" s="4">
        <f t="shared" si="123"/>
        <v>0</v>
      </c>
      <c r="S729" s="4"/>
      <c r="T729" s="4"/>
      <c r="U729" s="4">
        <f t="shared" si="124"/>
        <v>0</v>
      </c>
      <c r="V729" s="4"/>
      <c r="W729" s="4"/>
      <c r="X729" s="4">
        <f t="shared" si="125"/>
        <v>0</v>
      </c>
      <c r="Y729" s="4"/>
      <c r="Z729" s="4"/>
      <c r="AA729" s="4">
        <f>C729+I729-L729-O729-U729-X729</f>
        <v>0</v>
      </c>
      <c r="AB729" s="7"/>
    </row>
    <row r="730" spans="1:28" ht="15.75" x14ac:dyDescent="0.25">
      <c r="A730" s="29">
        <v>45310</v>
      </c>
      <c r="B730" s="25" t="s">
        <v>514</v>
      </c>
      <c r="C730" s="25"/>
      <c r="D730" s="27" t="s">
        <v>52</v>
      </c>
      <c r="E730" s="25" t="s">
        <v>165</v>
      </c>
      <c r="F730" s="25">
        <v>3</v>
      </c>
      <c r="G730" s="25" t="s">
        <v>303</v>
      </c>
      <c r="H730" s="25">
        <v>1200000</v>
      </c>
      <c r="I730" s="11">
        <f t="shared" si="120"/>
        <v>3600000</v>
      </c>
      <c r="J730" s="31" t="s">
        <v>312</v>
      </c>
      <c r="K730" s="4" t="s">
        <v>520</v>
      </c>
      <c r="L730" s="4">
        <f t="shared" si="121"/>
        <v>0</v>
      </c>
      <c r="M730" s="4"/>
      <c r="N730" s="4"/>
      <c r="O730" s="4">
        <f t="shared" si="122"/>
        <v>3600000</v>
      </c>
      <c r="P730" s="4">
        <v>3600000</v>
      </c>
      <c r="Q730" s="4"/>
      <c r="R730" s="4">
        <f t="shared" si="123"/>
        <v>0</v>
      </c>
      <c r="S730" s="4"/>
      <c r="T730" s="4"/>
      <c r="U730" s="4">
        <f t="shared" si="124"/>
        <v>0</v>
      </c>
      <c r="V730" s="4"/>
      <c r="W730" s="4"/>
      <c r="X730" s="4">
        <f t="shared" si="125"/>
        <v>0</v>
      </c>
      <c r="Y730" s="4"/>
      <c r="Z730" s="4"/>
      <c r="AA730" s="4">
        <f>C730+I730-L730-O730-U730-X730</f>
        <v>0</v>
      </c>
      <c r="AB730" s="7">
        <v>45309</v>
      </c>
    </row>
    <row r="731" spans="1:28" ht="15.75" x14ac:dyDescent="0.25">
      <c r="A731" s="29">
        <v>45310</v>
      </c>
      <c r="B731" s="25" t="s">
        <v>231</v>
      </c>
      <c r="C731" s="27"/>
      <c r="D731" s="27" t="s">
        <v>46</v>
      </c>
      <c r="E731" s="27" t="s">
        <v>133</v>
      </c>
      <c r="F731" s="27">
        <v>200</v>
      </c>
      <c r="G731" s="27" t="s">
        <v>34</v>
      </c>
      <c r="H731" s="27">
        <v>3497</v>
      </c>
      <c r="I731" s="11">
        <f t="shared" si="120"/>
        <v>699400</v>
      </c>
      <c r="J731" s="28" t="s">
        <v>28</v>
      </c>
      <c r="K731" s="11"/>
      <c r="L731" s="4">
        <f t="shared" si="121"/>
        <v>0</v>
      </c>
      <c r="M731" s="4"/>
      <c r="N731" s="4"/>
      <c r="O731" s="4">
        <f t="shared" si="122"/>
        <v>0</v>
      </c>
      <c r="P731" s="4"/>
      <c r="Q731" s="4"/>
      <c r="R731" s="4">
        <f t="shared" si="123"/>
        <v>0</v>
      </c>
      <c r="S731" s="4"/>
      <c r="T731" s="4"/>
      <c r="U731" s="4">
        <f t="shared" si="124"/>
        <v>0</v>
      </c>
      <c r="V731" s="4"/>
      <c r="W731" s="4"/>
      <c r="X731" s="4">
        <f t="shared" si="125"/>
        <v>0</v>
      </c>
      <c r="Y731" s="4"/>
      <c r="Z731" s="4"/>
      <c r="AA731" s="4">
        <f>C731+I731-L731-O731-U731-X731</f>
        <v>699400</v>
      </c>
      <c r="AB731" s="7"/>
    </row>
    <row r="732" spans="1:28" ht="15.75" x14ac:dyDescent="0.25">
      <c r="A732" s="29">
        <v>45310</v>
      </c>
      <c r="B732" s="25" t="s">
        <v>176</v>
      </c>
      <c r="C732" s="25"/>
      <c r="D732" s="25" t="s">
        <v>94</v>
      </c>
      <c r="E732" s="25" t="s">
        <v>273</v>
      </c>
      <c r="F732" s="25">
        <v>83.9</v>
      </c>
      <c r="G732" s="25" t="s">
        <v>39</v>
      </c>
      <c r="H732" s="25">
        <v>47000</v>
      </c>
      <c r="I732" s="11">
        <f t="shared" si="120"/>
        <v>3943300.0000000005</v>
      </c>
      <c r="J732" s="26" t="s">
        <v>28</v>
      </c>
      <c r="K732" s="4" t="s">
        <v>577</v>
      </c>
      <c r="L732" s="4">
        <f t="shared" si="121"/>
        <v>0</v>
      </c>
      <c r="M732" s="4"/>
      <c r="N732" s="4"/>
      <c r="O732" s="4">
        <f t="shared" si="122"/>
        <v>0</v>
      </c>
      <c r="P732" s="4"/>
      <c r="Q732" s="4"/>
      <c r="R732" s="4">
        <f t="shared" si="123"/>
        <v>0</v>
      </c>
      <c r="S732" s="4"/>
      <c r="T732" s="4"/>
      <c r="U732" s="4">
        <f t="shared" si="124"/>
        <v>0</v>
      </c>
      <c r="V732" s="4"/>
      <c r="W732" s="4"/>
      <c r="X732" s="4">
        <f t="shared" si="125"/>
        <v>0</v>
      </c>
      <c r="Y732" s="4"/>
      <c r="Z732" s="4"/>
      <c r="AA732" s="4">
        <f>C732+I732-L732-O732-U732-X732</f>
        <v>3943300.0000000005</v>
      </c>
      <c r="AB732" s="7"/>
    </row>
    <row r="733" spans="1:28" ht="15.75" x14ac:dyDescent="0.25">
      <c r="A733" s="29">
        <v>45310</v>
      </c>
      <c r="B733" s="25" t="s">
        <v>99</v>
      </c>
      <c r="C733" s="25"/>
      <c r="D733" s="27" t="s">
        <v>46</v>
      </c>
      <c r="E733" s="25" t="s">
        <v>158</v>
      </c>
      <c r="F733" s="25">
        <v>60.6</v>
      </c>
      <c r="G733" s="27" t="s">
        <v>39</v>
      </c>
      <c r="H733" s="25"/>
      <c r="I733" s="11">
        <f t="shared" si="120"/>
        <v>0</v>
      </c>
      <c r="J733" s="26" t="s">
        <v>28</v>
      </c>
      <c r="K733" s="11"/>
      <c r="L733" s="4">
        <f t="shared" si="121"/>
        <v>0</v>
      </c>
      <c r="M733" s="4"/>
      <c r="N733" s="4"/>
      <c r="O733" s="4">
        <f t="shared" si="122"/>
        <v>0</v>
      </c>
      <c r="P733" s="4"/>
      <c r="Q733" s="4"/>
      <c r="R733" s="4">
        <f t="shared" si="123"/>
        <v>0</v>
      </c>
      <c r="S733" s="4"/>
      <c r="T733" s="4"/>
      <c r="U733" s="4">
        <f t="shared" si="124"/>
        <v>0</v>
      </c>
      <c r="V733" s="4"/>
      <c r="W733" s="4"/>
      <c r="X733" s="4">
        <f t="shared" si="125"/>
        <v>0</v>
      </c>
      <c r="Y733" s="4"/>
      <c r="Z733" s="4"/>
      <c r="AA733" s="4">
        <f>C733+I733-L733-O733-U733-X733</f>
        <v>0</v>
      </c>
      <c r="AB733" s="7"/>
    </row>
    <row r="734" spans="1:28" ht="15.75" x14ac:dyDescent="0.25">
      <c r="A734" s="29">
        <v>45310</v>
      </c>
      <c r="B734" s="25" t="s">
        <v>304</v>
      </c>
      <c r="C734" s="25"/>
      <c r="D734" s="25" t="s">
        <v>46</v>
      </c>
      <c r="E734" s="25" t="s">
        <v>64</v>
      </c>
      <c r="F734" s="25">
        <v>300</v>
      </c>
      <c r="G734" s="25" t="s">
        <v>39</v>
      </c>
      <c r="H734" s="25">
        <v>60000</v>
      </c>
      <c r="I734" s="11">
        <f t="shared" si="120"/>
        <v>18000000</v>
      </c>
      <c r="J734" s="26" t="s">
        <v>28</v>
      </c>
      <c r="K734" s="4" t="s">
        <v>562</v>
      </c>
      <c r="L734" s="4">
        <f t="shared" si="121"/>
        <v>0</v>
      </c>
      <c r="M734" s="4"/>
      <c r="N734" s="4"/>
      <c r="O734" s="4">
        <f t="shared" si="122"/>
        <v>0</v>
      </c>
      <c r="P734" s="4"/>
      <c r="Q734" s="4"/>
      <c r="R734" s="4">
        <f t="shared" si="123"/>
        <v>0</v>
      </c>
      <c r="S734" s="4"/>
      <c r="T734" s="4"/>
      <c r="U734" s="4">
        <f t="shared" si="124"/>
        <v>0</v>
      </c>
      <c r="V734" s="4"/>
      <c r="W734" s="4"/>
      <c r="X734" s="4">
        <f t="shared" si="125"/>
        <v>0</v>
      </c>
      <c r="Y734" s="4"/>
      <c r="Z734" s="4"/>
      <c r="AA734" s="4">
        <f>C734+I734-L734-O734-U734-X734</f>
        <v>18000000</v>
      </c>
      <c r="AB734" s="7"/>
    </row>
    <row r="735" spans="1:28" ht="15.75" x14ac:dyDescent="0.25">
      <c r="A735" s="29">
        <v>45310</v>
      </c>
      <c r="B735" s="27" t="s">
        <v>531</v>
      </c>
      <c r="C735" s="27"/>
      <c r="D735" s="27" t="s">
        <v>52</v>
      </c>
      <c r="E735" s="27" t="s">
        <v>255</v>
      </c>
      <c r="F735" s="27">
        <v>250</v>
      </c>
      <c r="G735" s="27" t="s">
        <v>34</v>
      </c>
      <c r="H735" s="27">
        <v>2200</v>
      </c>
      <c r="I735" s="11">
        <f t="shared" si="120"/>
        <v>550000</v>
      </c>
      <c r="J735" s="32" t="s">
        <v>324</v>
      </c>
      <c r="K735" s="11"/>
      <c r="L735" s="4">
        <f t="shared" si="121"/>
        <v>0</v>
      </c>
      <c r="M735" s="4"/>
      <c r="N735" s="4"/>
      <c r="O735" s="4">
        <f t="shared" si="122"/>
        <v>0</v>
      </c>
      <c r="P735" s="4"/>
      <c r="Q735" s="4"/>
      <c r="R735" s="4">
        <f t="shared" si="123"/>
        <v>0</v>
      </c>
      <c r="S735" s="4"/>
      <c r="T735" s="4"/>
      <c r="U735" s="4">
        <f t="shared" si="124"/>
        <v>550000</v>
      </c>
      <c r="V735" s="4">
        <v>550000</v>
      </c>
      <c r="W735" s="4"/>
      <c r="X735" s="4">
        <f t="shared" si="125"/>
        <v>0</v>
      </c>
      <c r="Y735" s="4"/>
      <c r="Z735" s="4"/>
      <c r="AA735" s="4">
        <f>C735+I735-L735-O735-U735-X735</f>
        <v>0</v>
      </c>
      <c r="AB735" s="7">
        <v>45313</v>
      </c>
    </row>
    <row r="736" spans="1:28" ht="15.75" x14ac:dyDescent="0.25">
      <c r="A736" s="29">
        <v>45310</v>
      </c>
      <c r="B736" s="27" t="s">
        <v>531</v>
      </c>
      <c r="C736" s="25"/>
      <c r="D736" s="27" t="s">
        <v>52</v>
      </c>
      <c r="E736" s="25" t="s">
        <v>225</v>
      </c>
      <c r="F736" s="25">
        <v>100</v>
      </c>
      <c r="G736" s="27" t="s">
        <v>34</v>
      </c>
      <c r="H736" s="25">
        <v>3185</v>
      </c>
      <c r="I736" s="11">
        <f t="shared" si="120"/>
        <v>318500</v>
      </c>
      <c r="J736" s="32" t="s">
        <v>324</v>
      </c>
      <c r="K736" s="11"/>
      <c r="L736" s="4">
        <f t="shared" si="121"/>
        <v>0</v>
      </c>
      <c r="M736" s="4"/>
      <c r="N736" s="4"/>
      <c r="O736" s="4">
        <f t="shared" si="122"/>
        <v>0</v>
      </c>
      <c r="P736" s="4"/>
      <c r="Q736" s="4"/>
      <c r="R736" s="4">
        <f t="shared" si="123"/>
        <v>0</v>
      </c>
      <c r="S736" s="4"/>
      <c r="T736" s="4"/>
      <c r="U736" s="4">
        <f t="shared" si="124"/>
        <v>318500</v>
      </c>
      <c r="V736" s="4">
        <v>318500</v>
      </c>
      <c r="W736" s="4"/>
      <c r="X736" s="4">
        <f t="shared" si="125"/>
        <v>0</v>
      </c>
      <c r="Y736" s="4"/>
      <c r="Z736" s="4"/>
      <c r="AA736" s="4">
        <f>C736+I736-L736-O736-U736-X736</f>
        <v>0</v>
      </c>
      <c r="AB736" s="7">
        <v>45313</v>
      </c>
    </row>
    <row r="737" spans="1:28" ht="15.75" x14ac:dyDescent="0.25">
      <c r="A737" s="29">
        <v>45310</v>
      </c>
      <c r="B737" s="27" t="s">
        <v>531</v>
      </c>
      <c r="C737" s="27"/>
      <c r="D737" s="27" t="s">
        <v>52</v>
      </c>
      <c r="E737" s="27" t="s">
        <v>348</v>
      </c>
      <c r="F737" s="27">
        <v>400</v>
      </c>
      <c r="G737" s="27" t="s">
        <v>34</v>
      </c>
      <c r="H737" s="27">
        <v>1150</v>
      </c>
      <c r="I737" s="11">
        <f t="shared" si="120"/>
        <v>460000</v>
      </c>
      <c r="J737" s="32" t="s">
        <v>324</v>
      </c>
      <c r="K737" s="11"/>
      <c r="L737" s="4">
        <f t="shared" si="121"/>
        <v>0</v>
      </c>
      <c r="M737" s="4"/>
      <c r="N737" s="4"/>
      <c r="O737" s="4">
        <f t="shared" si="122"/>
        <v>0</v>
      </c>
      <c r="P737" s="4"/>
      <c r="Q737" s="4"/>
      <c r="R737" s="4">
        <f t="shared" si="123"/>
        <v>0</v>
      </c>
      <c r="S737" s="4"/>
      <c r="T737" s="4"/>
      <c r="U737" s="4">
        <f t="shared" si="124"/>
        <v>460000</v>
      </c>
      <c r="V737" s="4">
        <v>460000</v>
      </c>
      <c r="W737" s="4"/>
      <c r="X737" s="4">
        <f t="shared" si="125"/>
        <v>0</v>
      </c>
      <c r="Y737" s="4"/>
      <c r="Z737" s="4"/>
      <c r="AA737" s="4">
        <f>C737+I737-L737-O737-U737-X737</f>
        <v>0</v>
      </c>
      <c r="AB737" s="7">
        <v>45313</v>
      </c>
    </row>
    <row r="738" spans="1:28" ht="15.75" x14ac:dyDescent="0.25">
      <c r="A738" s="29">
        <v>45310</v>
      </c>
      <c r="B738" s="27" t="s">
        <v>531</v>
      </c>
      <c r="C738" s="25"/>
      <c r="D738" s="27" t="s">
        <v>52</v>
      </c>
      <c r="E738" s="25" t="s">
        <v>44</v>
      </c>
      <c r="F738" s="25">
        <v>10000</v>
      </c>
      <c r="G738" s="27" t="s">
        <v>34</v>
      </c>
      <c r="H738" s="25">
        <v>1090</v>
      </c>
      <c r="I738" s="11">
        <f t="shared" si="120"/>
        <v>10900000</v>
      </c>
      <c r="J738" s="38" t="s">
        <v>24</v>
      </c>
      <c r="K738" s="11"/>
      <c r="L738" s="4">
        <f t="shared" si="121"/>
        <v>0</v>
      </c>
      <c r="M738" s="4"/>
      <c r="N738" s="4"/>
      <c r="O738" s="4">
        <f t="shared" si="122"/>
        <v>0</v>
      </c>
      <c r="P738" s="4"/>
      <c r="Q738" s="4"/>
      <c r="R738" s="4">
        <f t="shared" si="123"/>
        <v>0</v>
      </c>
      <c r="S738" s="4"/>
      <c r="T738" s="4"/>
      <c r="U738" s="4">
        <f t="shared" si="124"/>
        <v>2293379</v>
      </c>
      <c r="V738" s="4">
        <v>293379</v>
      </c>
      <c r="W738" s="4">
        <v>2000000</v>
      </c>
      <c r="X738" s="4">
        <f t="shared" si="125"/>
        <v>0</v>
      </c>
      <c r="Y738" s="4"/>
      <c r="Z738" s="4"/>
      <c r="AA738" s="4">
        <f>C738+I738-L738-O738-U738-X738</f>
        <v>8606621</v>
      </c>
      <c r="AB738" s="7">
        <v>45316</v>
      </c>
    </row>
    <row r="739" spans="1:28" ht="15.75" x14ac:dyDescent="0.25">
      <c r="A739" s="29">
        <v>45310</v>
      </c>
      <c r="B739" s="25" t="s">
        <v>372</v>
      </c>
      <c r="C739" s="25"/>
      <c r="D739" s="25" t="s">
        <v>46</v>
      </c>
      <c r="E739" s="25" t="s">
        <v>179</v>
      </c>
      <c r="F739" s="25">
        <v>2750</v>
      </c>
      <c r="G739" s="27" t="s">
        <v>34</v>
      </c>
      <c r="H739" s="25">
        <v>1710</v>
      </c>
      <c r="I739" s="11">
        <f t="shared" si="120"/>
        <v>4702500</v>
      </c>
      <c r="J739" s="26" t="s">
        <v>28</v>
      </c>
      <c r="K739" s="11"/>
      <c r="L739" s="4">
        <f t="shared" si="121"/>
        <v>0</v>
      </c>
      <c r="M739" s="4"/>
      <c r="N739" s="4"/>
      <c r="O739" s="4">
        <f t="shared" si="122"/>
        <v>0</v>
      </c>
      <c r="P739" s="4"/>
      <c r="Q739" s="4"/>
      <c r="R739" s="4">
        <f t="shared" si="123"/>
        <v>0</v>
      </c>
      <c r="S739" s="4"/>
      <c r="T739" s="4"/>
      <c r="U739" s="4">
        <f t="shared" si="124"/>
        <v>0</v>
      </c>
      <c r="V739" s="4"/>
      <c r="W739" s="4"/>
      <c r="X739" s="4">
        <f t="shared" si="125"/>
        <v>0</v>
      </c>
      <c r="Y739" s="4"/>
      <c r="Z739" s="4"/>
      <c r="AA739" s="4">
        <f>C739+I739-L739-O739-U739-X739</f>
        <v>4702500</v>
      </c>
      <c r="AB739" s="7"/>
    </row>
    <row r="740" spans="1:28" ht="15.75" x14ac:dyDescent="0.25">
      <c r="A740" s="29">
        <v>45310</v>
      </c>
      <c r="B740" s="25" t="s">
        <v>72</v>
      </c>
      <c r="C740" s="25"/>
      <c r="D740" s="25" t="s">
        <v>46</v>
      </c>
      <c r="E740" s="27" t="s">
        <v>298</v>
      </c>
      <c r="F740" s="25">
        <v>300</v>
      </c>
      <c r="G740" s="27" t="s">
        <v>34</v>
      </c>
      <c r="H740" s="25">
        <v>4300</v>
      </c>
      <c r="I740" s="11">
        <f t="shared" si="120"/>
        <v>1290000</v>
      </c>
      <c r="J740" s="26" t="s">
        <v>28</v>
      </c>
      <c r="K740" s="11"/>
      <c r="L740" s="4">
        <f t="shared" si="121"/>
        <v>0</v>
      </c>
      <c r="M740" s="4"/>
      <c r="N740" s="4"/>
      <c r="O740" s="4">
        <f t="shared" si="122"/>
        <v>0</v>
      </c>
      <c r="P740" s="4"/>
      <c r="Q740" s="4"/>
      <c r="R740" s="4">
        <f t="shared" si="123"/>
        <v>0</v>
      </c>
      <c r="S740" s="4"/>
      <c r="T740" s="4"/>
      <c r="U740" s="4">
        <f t="shared" si="124"/>
        <v>0</v>
      </c>
      <c r="V740" s="4"/>
      <c r="W740" s="4"/>
      <c r="X740" s="4">
        <f t="shared" si="125"/>
        <v>0</v>
      </c>
      <c r="Y740" s="4"/>
      <c r="Z740" s="4"/>
      <c r="AA740" s="4">
        <f>C740+I740-L740-O740-U740-X740</f>
        <v>1290000</v>
      </c>
      <c r="AB740" s="7"/>
    </row>
    <row r="741" spans="1:28" ht="15.75" x14ac:dyDescent="0.25">
      <c r="A741" s="29">
        <v>45310</v>
      </c>
      <c r="B741" s="25" t="s">
        <v>134</v>
      </c>
      <c r="C741" s="25"/>
      <c r="D741" s="25" t="s">
        <v>52</v>
      </c>
      <c r="E741" s="25" t="s">
        <v>42</v>
      </c>
      <c r="F741" s="25">
        <v>1000</v>
      </c>
      <c r="G741" s="27" t="s">
        <v>34</v>
      </c>
      <c r="H741" s="25">
        <v>4500</v>
      </c>
      <c r="I741" s="11">
        <f t="shared" si="120"/>
        <v>4500000</v>
      </c>
      <c r="J741" s="26" t="s">
        <v>28</v>
      </c>
      <c r="K741" s="4" t="s">
        <v>544</v>
      </c>
      <c r="L741" s="4">
        <f t="shared" si="121"/>
        <v>0</v>
      </c>
      <c r="M741" s="4"/>
      <c r="N741" s="4"/>
      <c r="O741" s="4">
        <f t="shared" si="122"/>
        <v>0</v>
      </c>
      <c r="P741" s="4"/>
      <c r="Q741" s="4"/>
      <c r="R741" s="4">
        <f t="shared" si="123"/>
        <v>0</v>
      </c>
      <c r="S741" s="4"/>
      <c r="T741" s="4"/>
      <c r="U741" s="4">
        <f t="shared" si="124"/>
        <v>0</v>
      </c>
      <c r="V741" s="4"/>
      <c r="W741" s="4"/>
      <c r="X741" s="4">
        <f t="shared" si="125"/>
        <v>0</v>
      </c>
      <c r="Y741" s="4"/>
      <c r="Z741" s="4"/>
      <c r="AA741" s="4">
        <f>C741+I741-L741-O741-U741-X741</f>
        <v>4500000</v>
      </c>
      <c r="AB741" s="7"/>
    </row>
    <row r="742" spans="1:28" ht="15.75" x14ac:dyDescent="0.25">
      <c r="A742" s="29">
        <v>45310</v>
      </c>
      <c r="B742" s="25" t="s">
        <v>110</v>
      </c>
      <c r="C742" s="25"/>
      <c r="D742" s="25" t="s">
        <v>46</v>
      </c>
      <c r="E742" s="25" t="s">
        <v>112</v>
      </c>
      <c r="F742" s="25">
        <v>3</v>
      </c>
      <c r="G742" s="25" t="s">
        <v>48</v>
      </c>
      <c r="H742" s="25">
        <v>320000</v>
      </c>
      <c r="I742" s="11">
        <f t="shared" si="120"/>
        <v>960000</v>
      </c>
      <c r="J742" s="26" t="s">
        <v>28</v>
      </c>
      <c r="K742" s="11"/>
      <c r="L742" s="4">
        <f t="shared" si="121"/>
        <v>0</v>
      </c>
      <c r="M742" s="4"/>
      <c r="N742" s="4"/>
      <c r="O742" s="4">
        <f t="shared" si="122"/>
        <v>0</v>
      </c>
      <c r="P742" s="4"/>
      <c r="Q742" s="4"/>
      <c r="R742" s="4">
        <f t="shared" si="123"/>
        <v>0</v>
      </c>
      <c r="S742" s="4"/>
      <c r="T742" s="4"/>
      <c r="U742" s="4">
        <f t="shared" si="124"/>
        <v>0</v>
      </c>
      <c r="V742" s="4"/>
      <c r="W742" s="4"/>
      <c r="X742" s="4">
        <f t="shared" si="125"/>
        <v>0</v>
      </c>
      <c r="Y742" s="4"/>
      <c r="Z742" s="4"/>
      <c r="AA742" s="4">
        <f>C742+I742-L742-O742-U742-X742</f>
        <v>960000</v>
      </c>
      <c r="AB742" s="7"/>
    </row>
    <row r="743" spans="1:28" ht="15.75" x14ac:dyDescent="0.25">
      <c r="A743" s="29">
        <v>45310</v>
      </c>
      <c r="B743" s="25" t="s">
        <v>143</v>
      </c>
      <c r="C743" s="25"/>
      <c r="D743" s="25" t="s">
        <v>46</v>
      </c>
      <c r="E743" s="27" t="s">
        <v>69</v>
      </c>
      <c r="F743" s="25">
        <v>25</v>
      </c>
      <c r="G743" s="25" t="s">
        <v>39</v>
      </c>
      <c r="H743" s="25">
        <v>180000</v>
      </c>
      <c r="I743" s="11">
        <f t="shared" si="120"/>
        <v>4500000</v>
      </c>
      <c r="J743" s="31" t="s">
        <v>312</v>
      </c>
      <c r="K743" s="11"/>
      <c r="L743" s="4">
        <f t="shared" si="121"/>
        <v>0</v>
      </c>
      <c r="M743" s="4"/>
      <c r="N743" s="4"/>
      <c r="O743" s="4">
        <f t="shared" si="122"/>
        <v>4500000</v>
      </c>
      <c r="P743" s="4">
        <v>4500000</v>
      </c>
      <c r="Q743" s="4"/>
      <c r="R743" s="4">
        <f t="shared" si="123"/>
        <v>0</v>
      </c>
      <c r="S743" s="4"/>
      <c r="T743" s="4"/>
      <c r="U743" s="4">
        <f t="shared" si="124"/>
        <v>0</v>
      </c>
      <c r="V743" s="4"/>
      <c r="W743" s="4"/>
      <c r="X743" s="4">
        <f t="shared" si="125"/>
        <v>0</v>
      </c>
      <c r="Y743" s="4"/>
      <c r="Z743" s="4"/>
      <c r="AA743" s="4">
        <f>C743+I743-L743-O743-U743-X743</f>
        <v>0</v>
      </c>
      <c r="AB743" s="7">
        <v>45310</v>
      </c>
    </row>
    <row r="744" spans="1:28" ht="15.75" x14ac:dyDescent="0.25">
      <c r="A744" s="29">
        <v>45310</v>
      </c>
      <c r="B744" s="25" t="s">
        <v>532</v>
      </c>
      <c r="C744" s="25"/>
      <c r="D744" s="25" t="s">
        <v>46</v>
      </c>
      <c r="E744" s="27" t="s">
        <v>533</v>
      </c>
      <c r="F744" s="25">
        <v>10</v>
      </c>
      <c r="G744" s="25" t="s">
        <v>23</v>
      </c>
      <c r="H744" s="25">
        <v>400000</v>
      </c>
      <c r="I744" s="11">
        <f t="shared" si="120"/>
        <v>4000000</v>
      </c>
      <c r="J744" s="26" t="s">
        <v>28</v>
      </c>
      <c r="K744" s="11"/>
      <c r="L744" s="4">
        <f t="shared" si="121"/>
        <v>0</v>
      </c>
      <c r="M744" s="4"/>
      <c r="N744" s="4"/>
      <c r="O744" s="4">
        <f t="shared" si="122"/>
        <v>0</v>
      </c>
      <c r="P744" s="4"/>
      <c r="Q744" s="4"/>
      <c r="R744" s="4">
        <f t="shared" si="123"/>
        <v>0</v>
      </c>
      <c r="S744" s="4"/>
      <c r="T744" s="4"/>
      <c r="U744" s="4">
        <f t="shared" si="124"/>
        <v>0</v>
      </c>
      <c r="V744" s="4"/>
      <c r="W744" s="4"/>
      <c r="X744" s="4">
        <f t="shared" si="125"/>
        <v>0</v>
      </c>
      <c r="Y744" s="4"/>
      <c r="Z744" s="4"/>
      <c r="AA744" s="4">
        <f>C744+I744-L744-O744-U744-X744</f>
        <v>4000000</v>
      </c>
      <c r="AB744" s="7"/>
    </row>
    <row r="745" spans="1:28" ht="15.75" x14ac:dyDescent="0.25">
      <c r="A745" s="29">
        <v>45310</v>
      </c>
      <c r="B745" s="25" t="s">
        <v>291</v>
      </c>
      <c r="C745" s="27"/>
      <c r="D745" s="25" t="s">
        <v>52</v>
      </c>
      <c r="E745" s="27" t="s">
        <v>534</v>
      </c>
      <c r="F745" s="25">
        <v>375</v>
      </c>
      <c r="G745" s="25" t="s">
        <v>34</v>
      </c>
      <c r="H745" s="27">
        <v>3810</v>
      </c>
      <c r="I745" s="11">
        <f t="shared" si="120"/>
        <v>1428750</v>
      </c>
      <c r="J745" s="32" t="s">
        <v>324</v>
      </c>
      <c r="K745" s="11"/>
      <c r="L745" s="4">
        <f t="shared" si="121"/>
        <v>0</v>
      </c>
      <c r="M745" s="4"/>
      <c r="N745" s="4"/>
      <c r="O745" s="4">
        <f t="shared" si="122"/>
        <v>0</v>
      </c>
      <c r="P745" s="4"/>
      <c r="Q745" s="4"/>
      <c r="R745" s="4">
        <f t="shared" si="123"/>
        <v>0</v>
      </c>
      <c r="S745" s="4"/>
      <c r="T745" s="4"/>
      <c r="U745" s="4">
        <f t="shared" si="124"/>
        <v>1428750</v>
      </c>
      <c r="V745" s="4">
        <v>1428750</v>
      </c>
      <c r="W745" s="4"/>
      <c r="X745" s="4">
        <f t="shared" si="125"/>
        <v>0</v>
      </c>
      <c r="Y745" s="4"/>
      <c r="Z745" s="4"/>
      <c r="AA745" s="4">
        <f>C745+I745-L745-O745-U745-X745</f>
        <v>0</v>
      </c>
      <c r="AB745" s="7">
        <v>45310</v>
      </c>
    </row>
    <row r="746" spans="1:28" ht="15.75" x14ac:dyDescent="0.25">
      <c r="A746" s="24">
        <v>45310</v>
      </c>
      <c r="B746" s="25" t="s">
        <v>211</v>
      </c>
      <c r="C746" s="25"/>
      <c r="D746" s="25" t="s">
        <v>52</v>
      </c>
      <c r="E746" s="25" t="s">
        <v>179</v>
      </c>
      <c r="F746" s="25">
        <v>500</v>
      </c>
      <c r="G746" s="25" t="s">
        <v>34</v>
      </c>
      <c r="H746" s="25">
        <v>1750</v>
      </c>
      <c r="I746" s="11">
        <f t="shared" si="120"/>
        <v>875000</v>
      </c>
      <c r="J746" s="31" t="s">
        <v>312</v>
      </c>
      <c r="K746" s="4" t="s">
        <v>525</v>
      </c>
      <c r="L746" s="4">
        <f t="shared" si="121"/>
        <v>0</v>
      </c>
      <c r="M746" s="4"/>
      <c r="N746" s="4"/>
      <c r="O746" s="4">
        <f t="shared" si="122"/>
        <v>875000</v>
      </c>
      <c r="P746" s="4">
        <v>875000</v>
      </c>
      <c r="Q746" s="4"/>
      <c r="R746" s="4">
        <f t="shared" si="123"/>
        <v>0</v>
      </c>
      <c r="S746" s="4"/>
      <c r="T746" s="4"/>
      <c r="U746" s="4">
        <f t="shared" si="124"/>
        <v>0</v>
      </c>
      <c r="V746" s="4"/>
      <c r="W746" s="4"/>
      <c r="X746" s="4">
        <f t="shared" si="125"/>
        <v>0</v>
      </c>
      <c r="Y746" s="4"/>
      <c r="Z746" s="4"/>
      <c r="AA746" s="4">
        <f>C746+I746-L746-O746-U746-X746</f>
        <v>0</v>
      </c>
      <c r="AB746" s="7">
        <v>45314</v>
      </c>
    </row>
    <row r="747" spans="1:28" ht="15.75" x14ac:dyDescent="0.25">
      <c r="A747" s="29">
        <v>45311</v>
      </c>
      <c r="B747" s="27" t="s">
        <v>287</v>
      </c>
      <c r="C747" s="27"/>
      <c r="D747" s="27" t="s">
        <v>46</v>
      </c>
      <c r="E747" s="27" t="s">
        <v>60</v>
      </c>
      <c r="F747" s="27">
        <v>750</v>
      </c>
      <c r="G747" s="27" t="s">
        <v>34</v>
      </c>
      <c r="H747" s="27">
        <v>1500</v>
      </c>
      <c r="I747" s="11">
        <f t="shared" si="120"/>
        <v>1125000</v>
      </c>
      <c r="J747" s="17" t="s">
        <v>312</v>
      </c>
      <c r="K747" s="4" t="s">
        <v>543</v>
      </c>
      <c r="L747" s="4">
        <f t="shared" si="121"/>
        <v>0</v>
      </c>
      <c r="M747" s="4"/>
      <c r="N747" s="4"/>
      <c r="O747" s="4">
        <f t="shared" si="122"/>
        <v>1125000</v>
      </c>
      <c r="P747" s="4">
        <v>1125000</v>
      </c>
      <c r="Q747" s="4"/>
      <c r="R747" s="4">
        <f t="shared" si="123"/>
        <v>0</v>
      </c>
      <c r="S747" s="4"/>
      <c r="T747" s="4"/>
      <c r="U747" s="4">
        <f t="shared" si="124"/>
        <v>0</v>
      </c>
      <c r="V747" s="4"/>
      <c r="W747" s="4"/>
      <c r="X747" s="4">
        <f t="shared" si="125"/>
        <v>0</v>
      </c>
      <c r="Y747" s="4"/>
      <c r="Z747" s="4"/>
      <c r="AA747" s="4">
        <f>C747+I747-L747-O747-U747-X747</f>
        <v>0</v>
      </c>
      <c r="AB747" s="7">
        <v>45314</v>
      </c>
    </row>
    <row r="748" spans="1:28" ht="15.75" x14ac:dyDescent="0.25">
      <c r="A748" s="29">
        <v>45311</v>
      </c>
      <c r="B748" s="25" t="s">
        <v>311</v>
      </c>
      <c r="C748" s="27"/>
      <c r="D748" s="25" t="s">
        <v>46</v>
      </c>
      <c r="E748" s="27" t="s">
        <v>208</v>
      </c>
      <c r="F748" s="27">
        <v>1000</v>
      </c>
      <c r="G748" s="25" t="s">
        <v>34</v>
      </c>
      <c r="H748" s="27">
        <v>830</v>
      </c>
      <c r="I748" s="11">
        <f t="shared" si="120"/>
        <v>830000</v>
      </c>
      <c r="J748" s="31" t="s">
        <v>324</v>
      </c>
      <c r="K748" s="11"/>
      <c r="L748" s="4">
        <f t="shared" si="121"/>
        <v>830000</v>
      </c>
      <c r="M748" s="4">
        <v>830000</v>
      </c>
      <c r="N748" s="4"/>
      <c r="O748" s="4">
        <f t="shared" si="122"/>
        <v>0</v>
      </c>
      <c r="P748" s="4"/>
      <c r="Q748" s="4"/>
      <c r="R748" s="4">
        <f t="shared" si="123"/>
        <v>0</v>
      </c>
      <c r="S748" s="4"/>
      <c r="T748" s="4"/>
      <c r="U748" s="4">
        <f t="shared" si="124"/>
        <v>0</v>
      </c>
      <c r="V748" s="4"/>
      <c r="W748" s="4"/>
      <c r="X748" s="4">
        <f t="shared" si="125"/>
        <v>0</v>
      </c>
      <c r="Y748" s="4"/>
      <c r="Z748" s="4"/>
      <c r="AA748" s="4">
        <f>C748+I748-L748-O748-U748-X748</f>
        <v>0</v>
      </c>
      <c r="AB748" s="7">
        <v>45311</v>
      </c>
    </row>
    <row r="749" spans="1:28" ht="15.75" x14ac:dyDescent="0.25">
      <c r="A749" s="29">
        <v>45311</v>
      </c>
      <c r="B749" s="25" t="s">
        <v>311</v>
      </c>
      <c r="C749" s="25"/>
      <c r="D749" s="25" t="s">
        <v>46</v>
      </c>
      <c r="E749" s="25" t="s">
        <v>395</v>
      </c>
      <c r="F749" s="25">
        <v>500</v>
      </c>
      <c r="G749" s="25" t="s">
        <v>34</v>
      </c>
      <c r="H749" s="25">
        <v>1100</v>
      </c>
      <c r="I749" s="11">
        <f t="shared" si="120"/>
        <v>550000</v>
      </c>
      <c r="J749" s="31" t="s">
        <v>324</v>
      </c>
      <c r="K749" s="11"/>
      <c r="L749" s="4">
        <f t="shared" si="121"/>
        <v>550000</v>
      </c>
      <c r="M749" s="4">
        <v>550000</v>
      </c>
      <c r="N749" s="4"/>
      <c r="O749" s="4">
        <f t="shared" si="122"/>
        <v>0</v>
      </c>
      <c r="P749" s="4"/>
      <c r="Q749" s="4"/>
      <c r="R749" s="4">
        <f t="shared" si="123"/>
        <v>0</v>
      </c>
      <c r="S749" s="4"/>
      <c r="T749" s="4"/>
      <c r="U749" s="4">
        <f t="shared" si="124"/>
        <v>0</v>
      </c>
      <c r="V749" s="4"/>
      <c r="W749" s="4"/>
      <c r="X749" s="4">
        <f t="shared" si="125"/>
        <v>0</v>
      </c>
      <c r="Y749" s="4"/>
      <c r="Z749" s="4"/>
      <c r="AA749" s="4">
        <f>C749+I749-L749-O749-U749-X749</f>
        <v>0</v>
      </c>
      <c r="AB749" s="7">
        <v>45311</v>
      </c>
    </row>
    <row r="750" spans="1:28" ht="15.75" x14ac:dyDescent="0.25">
      <c r="A750" s="29">
        <v>45311</v>
      </c>
      <c r="B750" s="25" t="s">
        <v>256</v>
      </c>
      <c r="C750" s="25"/>
      <c r="D750" s="25" t="s">
        <v>46</v>
      </c>
      <c r="E750" s="25" t="s">
        <v>109</v>
      </c>
      <c r="F750" s="25">
        <v>500</v>
      </c>
      <c r="G750" s="25" t="s">
        <v>34</v>
      </c>
      <c r="H750" s="25">
        <v>1220</v>
      </c>
      <c r="I750" s="11">
        <f t="shared" si="120"/>
        <v>610000</v>
      </c>
      <c r="J750" s="12" t="s">
        <v>324</v>
      </c>
      <c r="K750" s="11"/>
      <c r="L750" s="4">
        <f t="shared" si="121"/>
        <v>610000</v>
      </c>
      <c r="M750" s="4">
        <v>610000</v>
      </c>
      <c r="N750" s="4"/>
      <c r="O750" s="4">
        <f t="shared" si="122"/>
        <v>0</v>
      </c>
      <c r="P750" s="4"/>
      <c r="Q750" s="4"/>
      <c r="R750" s="4">
        <f t="shared" si="123"/>
        <v>0</v>
      </c>
      <c r="S750" s="4"/>
      <c r="T750" s="4"/>
      <c r="U750" s="4">
        <f t="shared" si="124"/>
        <v>0</v>
      </c>
      <c r="V750" s="4"/>
      <c r="W750" s="4"/>
      <c r="X750" s="4">
        <f t="shared" si="125"/>
        <v>0</v>
      </c>
      <c r="Y750" s="4"/>
      <c r="Z750" s="4"/>
      <c r="AA750" s="4">
        <f>C750+I750-L750-O750-U750-X750</f>
        <v>0</v>
      </c>
      <c r="AB750" s="7">
        <v>45311</v>
      </c>
    </row>
    <row r="751" spans="1:28" ht="15.75" x14ac:dyDescent="0.25">
      <c r="A751" s="29">
        <v>45311</v>
      </c>
      <c r="B751" s="25" t="s">
        <v>256</v>
      </c>
      <c r="C751" s="25"/>
      <c r="D751" s="25" t="s">
        <v>46</v>
      </c>
      <c r="E751" s="25" t="s">
        <v>173</v>
      </c>
      <c r="F751" s="25">
        <v>1000</v>
      </c>
      <c r="G751" s="25" t="s">
        <v>34</v>
      </c>
      <c r="H751" s="25">
        <v>4000</v>
      </c>
      <c r="I751" s="11">
        <f t="shared" si="120"/>
        <v>4000000</v>
      </c>
      <c r="J751" s="12" t="s">
        <v>324</v>
      </c>
      <c r="K751" s="11"/>
      <c r="L751" s="4">
        <f t="shared" si="121"/>
        <v>4000000</v>
      </c>
      <c r="M751" s="4">
        <f>10000+2782000</f>
        <v>2792000</v>
      </c>
      <c r="N751" s="4">
        <v>1208000</v>
      </c>
      <c r="O751" s="4">
        <f t="shared" si="122"/>
        <v>0</v>
      </c>
      <c r="P751" s="4"/>
      <c r="Q751" s="4"/>
      <c r="R751" s="4">
        <f t="shared" si="123"/>
        <v>0</v>
      </c>
      <c r="S751" s="4"/>
      <c r="T751" s="4"/>
      <c r="U751" s="4">
        <f t="shared" si="124"/>
        <v>0</v>
      </c>
      <c r="V751" s="4"/>
      <c r="W751" s="4"/>
      <c r="X751" s="4">
        <f t="shared" si="125"/>
        <v>0</v>
      </c>
      <c r="Y751" s="4"/>
      <c r="Z751" s="4"/>
      <c r="AA751" s="4">
        <f>C751+I751-L751-O751-U751-X751</f>
        <v>0</v>
      </c>
      <c r="AB751" s="7">
        <v>45315</v>
      </c>
    </row>
    <row r="752" spans="1:28" ht="15.75" x14ac:dyDescent="0.25">
      <c r="A752" s="29">
        <v>45311</v>
      </c>
      <c r="B752" s="25" t="s">
        <v>256</v>
      </c>
      <c r="C752" s="27"/>
      <c r="D752" s="25" t="s">
        <v>46</v>
      </c>
      <c r="E752" s="27" t="s">
        <v>50</v>
      </c>
      <c r="F752" s="27">
        <v>100</v>
      </c>
      <c r="G752" s="25" t="s">
        <v>34</v>
      </c>
      <c r="H752" s="27">
        <v>3570</v>
      </c>
      <c r="I752" s="11">
        <f t="shared" si="120"/>
        <v>357000</v>
      </c>
      <c r="J752" s="12" t="s">
        <v>324</v>
      </c>
      <c r="K752" s="11"/>
      <c r="L752" s="4">
        <f t="shared" si="121"/>
        <v>357000</v>
      </c>
      <c r="M752" s="4"/>
      <c r="N752" s="4">
        <v>357000</v>
      </c>
      <c r="O752" s="4">
        <f t="shared" si="122"/>
        <v>0</v>
      </c>
      <c r="P752" s="4"/>
      <c r="Q752" s="4"/>
      <c r="R752" s="4">
        <f t="shared" si="123"/>
        <v>0</v>
      </c>
      <c r="S752" s="4"/>
      <c r="T752" s="4"/>
      <c r="U752" s="4">
        <f t="shared" si="124"/>
        <v>0</v>
      </c>
      <c r="V752" s="4"/>
      <c r="W752" s="4"/>
      <c r="X752" s="4">
        <f t="shared" si="125"/>
        <v>0</v>
      </c>
      <c r="Y752" s="4"/>
      <c r="Z752" s="4"/>
      <c r="AA752" s="4">
        <f>C752+I752-L752-O752-U752-X752</f>
        <v>0</v>
      </c>
      <c r="AB752" s="7">
        <v>45313</v>
      </c>
    </row>
    <row r="753" spans="1:28" ht="15.75" x14ac:dyDescent="0.25">
      <c r="A753" s="29">
        <v>45311</v>
      </c>
      <c r="B753" s="25" t="s">
        <v>261</v>
      </c>
      <c r="C753" s="27"/>
      <c r="D753" s="25" t="s">
        <v>46</v>
      </c>
      <c r="E753" s="27" t="s">
        <v>108</v>
      </c>
      <c r="F753" s="27">
        <v>1000</v>
      </c>
      <c r="G753" s="25" t="s">
        <v>34</v>
      </c>
      <c r="H753" s="27">
        <v>2250</v>
      </c>
      <c r="I753" s="11">
        <f t="shared" si="120"/>
        <v>2250000</v>
      </c>
      <c r="J753" s="31" t="s">
        <v>324</v>
      </c>
      <c r="K753" s="11"/>
      <c r="L753" s="4">
        <f t="shared" si="121"/>
        <v>2250000</v>
      </c>
      <c r="M753" s="4">
        <v>2250000</v>
      </c>
      <c r="N753" s="4"/>
      <c r="O753" s="4">
        <f t="shared" si="122"/>
        <v>0</v>
      </c>
      <c r="P753" s="4"/>
      <c r="Q753" s="4"/>
      <c r="R753" s="4">
        <f t="shared" si="123"/>
        <v>0</v>
      </c>
      <c r="S753" s="4"/>
      <c r="T753" s="4"/>
      <c r="U753" s="4">
        <f t="shared" si="124"/>
        <v>0</v>
      </c>
      <c r="V753" s="4"/>
      <c r="W753" s="4"/>
      <c r="X753" s="4">
        <f t="shared" si="125"/>
        <v>0</v>
      </c>
      <c r="Y753" s="4"/>
      <c r="Z753" s="4"/>
      <c r="AA753" s="4">
        <f>C753+I753-L753-O753-U753-X753</f>
        <v>0</v>
      </c>
      <c r="AB753" s="7">
        <v>45322</v>
      </c>
    </row>
    <row r="754" spans="1:28" ht="15.75" x14ac:dyDescent="0.25">
      <c r="A754" s="29">
        <v>45311</v>
      </c>
      <c r="B754" s="25" t="s">
        <v>266</v>
      </c>
      <c r="C754" s="25"/>
      <c r="D754" s="25" t="s">
        <v>46</v>
      </c>
      <c r="E754" s="25" t="s">
        <v>137</v>
      </c>
      <c r="F754" s="25">
        <v>41.6</v>
      </c>
      <c r="G754" s="27" t="s">
        <v>39</v>
      </c>
      <c r="H754" s="25">
        <v>49000</v>
      </c>
      <c r="I754" s="11">
        <f t="shared" si="120"/>
        <v>2038400</v>
      </c>
      <c r="J754" s="26" t="s">
        <v>28</v>
      </c>
      <c r="K754" s="11" t="s">
        <v>561</v>
      </c>
      <c r="L754" s="4">
        <f t="shared" si="121"/>
        <v>0</v>
      </c>
      <c r="M754" s="4"/>
      <c r="N754" s="4"/>
      <c r="O754" s="4">
        <f t="shared" si="122"/>
        <v>0</v>
      </c>
      <c r="P754" s="4"/>
      <c r="Q754" s="4"/>
      <c r="R754" s="4">
        <f t="shared" si="123"/>
        <v>0</v>
      </c>
      <c r="S754" s="4"/>
      <c r="T754" s="4"/>
      <c r="U754" s="4">
        <f t="shared" si="124"/>
        <v>0</v>
      </c>
      <c r="V754" s="4"/>
      <c r="W754" s="4"/>
      <c r="X754" s="4">
        <f t="shared" si="125"/>
        <v>0</v>
      </c>
      <c r="Y754" s="4"/>
      <c r="Z754" s="4"/>
      <c r="AA754" s="4">
        <f>C754+I754-L754-O754-U754-X754</f>
        <v>2038400</v>
      </c>
      <c r="AB754" s="7"/>
    </row>
    <row r="755" spans="1:28" ht="15.75" x14ac:dyDescent="0.25">
      <c r="A755" s="29">
        <v>45311</v>
      </c>
      <c r="B755" s="25" t="s">
        <v>266</v>
      </c>
      <c r="C755" s="27"/>
      <c r="D755" s="25" t="s">
        <v>46</v>
      </c>
      <c r="E755" s="25" t="s">
        <v>165</v>
      </c>
      <c r="F755" s="25">
        <v>2</v>
      </c>
      <c r="G755" s="27" t="s">
        <v>303</v>
      </c>
      <c r="H755" s="27">
        <v>1200000</v>
      </c>
      <c r="I755" s="11">
        <f t="shared" si="120"/>
        <v>2400000</v>
      </c>
      <c r="J755" s="28" t="s">
        <v>28</v>
      </c>
      <c r="K755" s="11" t="s">
        <v>561</v>
      </c>
      <c r="L755" s="4">
        <f t="shared" si="121"/>
        <v>0</v>
      </c>
      <c r="M755" s="4"/>
      <c r="N755" s="4"/>
      <c r="O755" s="4">
        <f t="shared" si="122"/>
        <v>0</v>
      </c>
      <c r="P755" s="4"/>
      <c r="Q755" s="4"/>
      <c r="R755" s="4">
        <f t="shared" si="123"/>
        <v>0</v>
      </c>
      <c r="S755" s="4"/>
      <c r="T755" s="4"/>
      <c r="U755" s="4">
        <f t="shared" si="124"/>
        <v>0</v>
      </c>
      <c r="V755" s="4"/>
      <c r="W755" s="4"/>
      <c r="X755" s="4">
        <f t="shared" si="125"/>
        <v>0</v>
      </c>
      <c r="Y755" s="4"/>
      <c r="Z755" s="4"/>
      <c r="AA755" s="4">
        <f>C755+I755-L755-O755-U755-X755</f>
        <v>2400000</v>
      </c>
      <c r="AB755" s="7"/>
    </row>
    <row r="756" spans="1:28" ht="15.75" x14ac:dyDescent="0.25">
      <c r="A756" s="29">
        <v>45311</v>
      </c>
      <c r="B756" s="25" t="s">
        <v>266</v>
      </c>
      <c r="C756" s="25"/>
      <c r="D756" s="25" t="s">
        <v>46</v>
      </c>
      <c r="E756" s="25" t="s">
        <v>189</v>
      </c>
      <c r="F756" s="25">
        <v>2</v>
      </c>
      <c r="G756" s="27" t="s">
        <v>23</v>
      </c>
      <c r="H756" s="25">
        <v>450000</v>
      </c>
      <c r="I756" s="11">
        <f t="shared" si="120"/>
        <v>900000</v>
      </c>
      <c r="J756" s="26" t="s">
        <v>28</v>
      </c>
      <c r="K756" s="11" t="s">
        <v>561</v>
      </c>
      <c r="L756" s="4">
        <f t="shared" si="121"/>
        <v>0</v>
      </c>
      <c r="M756" s="4"/>
      <c r="N756" s="4"/>
      <c r="O756" s="4">
        <f t="shared" si="122"/>
        <v>0</v>
      </c>
      <c r="P756" s="4"/>
      <c r="Q756" s="4"/>
      <c r="R756" s="4">
        <f t="shared" si="123"/>
        <v>0</v>
      </c>
      <c r="S756" s="4"/>
      <c r="T756" s="4"/>
      <c r="U756" s="4">
        <f t="shared" si="124"/>
        <v>0</v>
      </c>
      <c r="V756" s="4"/>
      <c r="W756" s="4"/>
      <c r="X756" s="4">
        <f t="shared" si="125"/>
        <v>0</v>
      </c>
      <c r="Y756" s="4"/>
      <c r="Z756" s="4"/>
      <c r="AA756" s="4">
        <f>C756+I756-L756-O756-U756-X756</f>
        <v>900000</v>
      </c>
      <c r="AB756" s="7"/>
    </row>
    <row r="757" spans="1:28" ht="15.75" x14ac:dyDescent="0.25">
      <c r="A757" s="29">
        <v>45311</v>
      </c>
      <c r="B757" s="25" t="s">
        <v>266</v>
      </c>
      <c r="C757" s="25"/>
      <c r="D757" s="25" t="s">
        <v>46</v>
      </c>
      <c r="E757" s="25" t="s">
        <v>474</v>
      </c>
      <c r="F757" s="25">
        <v>1</v>
      </c>
      <c r="G757" s="27" t="s">
        <v>39</v>
      </c>
      <c r="H757" s="25">
        <v>145000</v>
      </c>
      <c r="I757" s="11">
        <f t="shared" si="120"/>
        <v>145000</v>
      </c>
      <c r="J757" s="31" t="s">
        <v>324</v>
      </c>
      <c r="K757" s="11"/>
      <c r="L757" s="4">
        <f t="shared" si="121"/>
        <v>145000</v>
      </c>
      <c r="M757" s="4">
        <v>145000</v>
      </c>
      <c r="N757" s="4"/>
      <c r="O757" s="4">
        <f t="shared" si="122"/>
        <v>0</v>
      </c>
      <c r="P757" s="4"/>
      <c r="Q757" s="4"/>
      <c r="R757" s="4">
        <f t="shared" si="123"/>
        <v>0</v>
      </c>
      <c r="S757" s="4"/>
      <c r="T757" s="4"/>
      <c r="U757" s="4">
        <f t="shared" si="124"/>
        <v>0</v>
      </c>
      <c r="V757" s="4"/>
      <c r="W757" s="4"/>
      <c r="X757" s="4">
        <f t="shared" si="125"/>
        <v>0</v>
      </c>
      <c r="Y757" s="4"/>
      <c r="Z757" s="4"/>
      <c r="AA757" s="4">
        <f>C757+I757-L757-O757-U757-X757</f>
        <v>0</v>
      </c>
      <c r="AB757" s="7">
        <v>45311</v>
      </c>
    </row>
    <row r="758" spans="1:28" ht="15.75" x14ac:dyDescent="0.25">
      <c r="A758" s="29">
        <v>45311</v>
      </c>
      <c r="B758" s="27" t="s">
        <v>141</v>
      </c>
      <c r="C758" s="25"/>
      <c r="D758" s="27" t="s">
        <v>52</v>
      </c>
      <c r="E758" s="25" t="s">
        <v>56</v>
      </c>
      <c r="F758" s="25">
        <v>1</v>
      </c>
      <c r="G758" s="27" t="s">
        <v>23</v>
      </c>
      <c r="H758" s="25">
        <v>450000</v>
      </c>
      <c r="I758" s="11">
        <f t="shared" si="120"/>
        <v>450000</v>
      </c>
      <c r="J758" s="12" t="s">
        <v>324</v>
      </c>
      <c r="K758" s="11"/>
      <c r="L758" s="4">
        <f t="shared" si="121"/>
        <v>450000</v>
      </c>
      <c r="M758" s="4">
        <v>450000</v>
      </c>
      <c r="N758" s="4"/>
      <c r="O758" s="4">
        <f t="shared" si="122"/>
        <v>0</v>
      </c>
      <c r="P758" s="4"/>
      <c r="Q758" s="4"/>
      <c r="R758" s="4">
        <f t="shared" si="123"/>
        <v>0</v>
      </c>
      <c r="S758" s="4"/>
      <c r="T758" s="4"/>
      <c r="U758" s="4">
        <f t="shared" si="124"/>
        <v>0</v>
      </c>
      <c r="V758" s="4"/>
      <c r="W758" s="4"/>
      <c r="X758" s="4">
        <f t="shared" si="125"/>
        <v>0</v>
      </c>
      <c r="Y758" s="4"/>
      <c r="Z758" s="4"/>
      <c r="AA758" s="4">
        <f>C758+I758-L758-O758-U758-X758</f>
        <v>0</v>
      </c>
      <c r="AB758" s="7">
        <v>45313</v>
      </c>
    </row>
    <row r="759" spans="1:28" ht="15.75" x14ac:dyDescent="0.25">
      <c r="A759" s="29">
        <v>45311</v>
      </c>
      <c r="B759" s="27" t="s">
        <v>354</v>
      </c>
      <c r="C759" s="27"/>
      <c r="D759" s="25" t="s">
        <v>52</v>
      </c>
      <c r="E759" s="27" t="s">
        <v>360</v>
      </c>
      <c r="F759" s="27">
        <v>2</v>
      </c>
      <c r="G759" s="25" t="s">
        <v>303</v>
      </c>
      <c r="H759" s="27">
        <v>1200000</v>
      </c>
      <c r="I759" s="11">
        <f t="shared" si="120"/>
        <v>2400000</v>
      </c>
      <c r="J759" s="28" t="s">
        <v>28</v>
      </c>
      <c r="K759" s="11"/>
      <c r="L759" s="4">
        <f t="shared" si="121"/>
        <v>0</v>
      </c>
      <c r="M759" s="4"/>
      <c r="N759" s="4"/>
      <c r="O759" s="4">
        <f t="shared" si="122"/>
        <v>0</v>
      </c>
      <c r="P759" s="4"/>
      <c r="Q759" s="4"/>
      <c r="R759" s="4">
        <f t="shared" si="123"/>
        <v>0</v>
      </c>
      <c r="S759" s="4"/>
      <c r="T759" s="4"/>
      <c r="U759" s="4">
        <f t="shared" si="124"/>
        <v>0</v>
      </c>
      <c r="V759" s="4"/>
      <c r="W759" s="4"/>
      <c r="X759" s="4">
        <f t="shared" si="125"/>
        <v>0</v>
      </c>
      <c r="Y759" s="4"/>
      <c r="Z759" s="4"/>
      <c r="AA759" s="4">
        <f>C759+I759-L759-O759-U759-X759</f>
        <v>2400000</v>
      </c>
      <c r="AB759" s="7"/>
    </row>
    <row r="760" spans="1:28" ht="15.75" x14ac:dyDescent="0.25">
      <c r="A760" s="29">
        <v>45311</v>
      </c>
      <c r="B760" s="27" t="s">
        <v>535</v>
      </c>
      <c r="C760" s="25"/>
      <c r="D760" s="25" t="s">
        <v>52</v>
      </c>
      <c r="E760" s="27" t="s">
        <v>400</v>
      </c>
      <c r="F760" s="25">
        <v>2.5</v>
      </c>
      <c r="G760" s="27" t="s">
        <v>39</v>
      </c>
      <c r="H760" s="25">
        <v>87000</v>
      </c>
      <c r="I760" s="11">
        <f t="shared" si="120"/>
        <v>217500</v>
      </c>
      <c r="J760" s="31" t="s">
        <v>324</v>
      </c>
      <c r="K760" s="11"/>
      <c r="L760" s="4">
        <f t="shared" si="121"/>
        <v>0</v>
      </c>
      <c r="M760" s="4"/>
      <c r="N760" s="4"/>
      <c r="O760" s="4">
        <f t="shared" si="122"/>
        <v>0</v>
      </c>
      <c r="P760" s="4"/>
      <c r="Q760" s="4"/>
      <c r="R760" s="4">
        <f t="shared" si="123"/>
        <v>0</v>
      </c>
      <c r="S760" s="4"/>
      <c r="T760" s="4"/>
      <c r="U760" s="4">
        <f t="shared" si="124"/>
        <v>217500</v>
      </c>
      <c r="V760" s="4">
        <v>217500</v>
      </c>
      <c r="W760" s="4"/>
      <c r="X760" s="4">
        <f t="shared" si="125"/>
        <v>0</v>
      </c>
      <c r="Y760" s="4"/>
      <c r="Z760" s="4"/>
      <c r="AA760" s="4">
        <f>C760+I760-L760-O760-U760-X760</f>
        <v>0</v>
      </c>
      <c r="AB760" s="7">
        <v>45311</v>
      </c>
    </row>
    <row r="761" spans="1:28" ht="15.75" x14ac:dyDescent="0.25">
      <c r="A761" s="29">
        <v>45311</v>
      </c>
      <c r="B761" s="27" t="s">
        <v>307</v>
      </c>
      <c r="C761" s="25"/>
      <c r="D761" s="25" t="s">
        <v>52</v>
      </c>
      <c r="E761" s="25" t="s">
        <v>109</v>
      </c>
      <c r="F761" s="25">
        <v>500</v>
      </c>
      <c r="G761" s="27" t="s">
        <v>34</v>
      </c>
      <c r="H761" s="25">
        <v>1190</v>
      </c>
      <c r="I761" s="11">
        <f t="shared" si="120"/>
        <v>595000</v>
      </c>
      <c r="J761" s="31" t="s">
        <v>324</v>
      </c>
      <c r="K761" s="11"/>
      <c r="L761" s="4">
        <f t="shared" si="121"/>
        <v>0</v>
      </c>
      <c r="M761" s="4"/>
      <c r="N761" s="4"/>
      <c r="O761" s="4">
        <f t="shared" si="122"/>
        <v>0</v>
      </c>
      <c r="P761" s="4"/>
      <c r="Q761" s="4"/>
      <c r="R761" s="4">
        <f t="shared" si="123"/>
        <v>0</v>
      </c>
      <c r="S761" s="4"/>
      <c r="T761" s="4"/>
      <c r="U761" s="4">
        <f t="shared" si="124"/>
        <v>595000</v>
      </c>
      <c r="V761" s="4">
        <v>595000</v>
      </c>
      <c r="W761" s="4"/>
      <c r="X761" s="4">
        <f t="shared" si="125"/>
        <v>0</v>
      </c>
      <c r="Y761" s="4"/>
      <c r="Z761" s="4"/>
      <c r="AA761" s="4">
        <f>C761+I761-L761-O761-U761-X761</f>
        <v>0</v>
      </c>
      <c r="AB761" s="7">
        <v>45311</v>
      </c>
    </row>
    <row r="762" spans="1:28" ht="15.75" x14ac:dyDescent="0.25">
      <c r="A762" s="29">
        <v>45311</v>
      </c>
      <c r="B762" s="27" t="s">
        <v>307</v>
      </c>
      <c r="C762" s="25"/>
      <c r="D762" s="25" t="s">
        <v>52</v>
      </c>
      <c r="E762" s="25" t="s">
        <v>82</v>
      </c>
      <c r="F762" s="25">
        <v>250</v>
      </c>
      <c r="G762" s="27" t="s">
        <v>34</v>
      </c>
      <c r="H762" s="25">
        <v>1900</v>
      </c>
      <c r="I762" s="11">
        <f t="shared" si="120"/>
        <v>475000</v>
      </c>
      <c r="J762" s="31" t="s">
        <v>324</v>
      </c>
      <c r="K762" s="11"/>
      <c r="L762" s="4">
        <f t="shared" si="121"/>
        <v>30000</v>
      </c>
      <c r="M762" s="4">
        <v>30000</v>
      </c>
      <c r="N762" s="4"/>
      <c r="O762" s="4">
        <f t="shared" si="122"/>
        <v>0</v>
      </c>
      <c r="P762" s="4"/>
      <c r="Q762" s="4"/>
      <c r="R762" s="4">
        <f t="shared" si="123"/>
        <v>0</v>
      </c>
      <c r="S762" s="4"/>
      <c r="T762" s="4"/>
      <c r="U762" s="4">
        <f t="shared" si="124"/>
        <v>445000</v>
      </c>
      <c r="V762" s="4">
        <v>445000</v>
      </c>
      <c r="W762" s="4"/>
      <c r="X762" s="4">
        <f t="shared" si="125"/>
        <v>0</v>
      </c>
      <c r="Y762" s="4"/>
      <c r="Z762" s="4"/>
      <c r="AA762" s="4">
        <f>C762+I762-L762-O762-U762-X762</f>
        <v>0</v>
      </c>
      <c r="AB762" s="7">
        <v>45311</v>
      </c>
    </row>
    <row r="763" spans="1:28" ht="15.75" x14ac:dyDescent="0.25">
      <c r="A763" s="29">
        <v>45311</v>
      </c>
      <c r="B763" s="27" t="s">
        <v>536</v>
      </c>
      <c r="C763" s="27"/>
      <c r="D763" s="25" t="s">
        <v>46</v>
      </c>
      <c r="E763" s="27" t="s">
        <v>133</v>
      </c>
      <c r="F763" s="27">
        <v>200</v>
      </c>
      <c r="G763" s="27" t="s">
        <v>34</v>
      </c>
      <c r="H763" s="27">
        <v>3497</v>
      </c>
      <c r="I763" s="11">
        <f t="shared" si="120"/>
        <v>699400</v>
      </c>
      <c r="J763" s="32" t="s">
        <v>312</v>
      </c>
      <c r="K763" s="11" t="s">
        <v>555</v>
      </c>
      <c r="L763" s="4">
        <f t="shared" si="121"/>
        <v>0</v>
      </c>
      <c r="M763" s="4"/>
      <c r="N763" s="4"/>
      <c r="O763" s="4">
        <f t="shared" si="122"/>
        <v>699400</v>
      </c>
      <c r="P763" s="4">
        <v>699400</v>
      </c>
      <c r="Q763" s="4"/>
      <c r="R763" s="4">
        <f t="shared" si="123"/>
        <v>0</v>
      </c>
      <c r="S763" s="4"/>
      <c r="T763" s="4"/>
      <c r="U763" s="4">
        <f t="shared" si="124"/>
        <v>0</v>
      </c>
      <c r="V763" s="4"/>
      <c r="W763" s="4"/>
      <c r="X763" s="4">
        <f t="shared" si="125"/>
        <v>0</v>
      </c>
      <c r="Y763" s="4"/>
      <c r="Z763" s="4"/>
      <c r="AA763" s="4">
        <f>C763+I763-L763-O763-U763-X763</f>
        <v>0</v>
      </c>
      <c r="AB763" s="7">
        <v>45320</v>
      </c>
    </row>
    <row r="764" spans="1:28" ht="15.75" x14ac:dyDescent="0.25">
      <c r="A764" s="29">
        <v>45311</v>
      </c>
      <c r="B764" s="27" t="s">
        <v>536</v>
      </c>
      <c r="C764" s="25"/>
      <c r="D764" s="25" t="s">
        <v>46</v>
      </c>
      <c r="E764" s="25" t="s">
        <v>260</v>
      </c>
      <c r="F764" s="25">
        <v>600</v>
      </c>
      <c r="G764" s="27" t="s">
        <v>34</v>
      </c>
      <c r="H764" s="25">
        <v>2793</v>
      </c>
      <c r="I764" s="11">
        <f t="shared" si="120"/>
        <v>1675800</v>
      </c>
      <c r="J764" s="38" t="s">
        <v>78</v>
      </c>
      <c r="K764" s="11" t="s">
        <v>555</v>
      </c>
      <c r="L764" s="4">
        <f t="shared" si="121"/>
        <v>0</v>
      </c>
      <c r="M764" s="4"/>
      <c r="N764" s="4"/>
      <c r="O764" s="4">
        <f t="shared" si="122"/>
        <v>1155000</v>
      </c>
      <c r="P764" s="4">
        <v>1155000</v>
      </c>
      <c r="Q764" s="4"/>
      <c r="R764" s="4">
        <f t="shared" si="123"/>
        <v>0</v>
      </c>
      <c r="S764" s="4"/>
      <c r="T764" s="4"/>
      <c r="U764" s="4">
        <f t="shared" si="124"/>
        <v>0</v>
      </c>
      <c r="V764" s="4"/>
      <c r="W764" s="4"/>
      <c r="X764" s="4">
        <f t="shared" si="125"/>
        <v>0</v>
      </c>
      <c r="Y764" s="4"/>
      <c r="Z764" s="4"/>
      <c r="AA764" s="4">
        <f>C764+I764-L764-O764-U764-X764</f>
        <v>520800</v>
      </c>
      <c r="AB764" s="7">
        <v>45320</v>
      </c>
    </row>
    <row r="765" spans="1:28" ht="15.75" x14ac:dyDescent="0.25">
      <c r="A765" s="29">
        <v>45311</v>
      </c>
      <c r="B765" s="27" t="s">
        <v>536</v>
      </c>
      <c r="C765" s="27"/>
      <c r="D765" s="25" t="s">
        <v>46</v>
      </c>
      <c r="E765" s="27" t="s">
        <v>82</v>
      </c>
      <c r="F765" s="27">
        <v>500</v>
      </c>
      <c r="G765" s="27" t="s">
        <v>34</v>
      </c>
      <c r="H765" s="27">
        <v>1900</v>
      </c>
      <c r="I765" s="11">
        <f t="shared" si="120"/>
        <v>950000</v>
      </c>
      <c r="J765" s="28" t="s">
        <v>28</v>
      </c>
      <c r="K765" s="11" t="s">
        <v>555</v>
      </c>
      <c r="L765" s="4">
        <f t="shared" si="121"/>
        <v>0</v>
      </c>
      <c r="M765" s="4"/>
      <c r="N765" s="4"/>
      <c r="O765" s="4">
        <f t="shared" si="122"/>
        <v>0</v>
      </c>
      <c r="P765" s="4"/>
      <c r="Q765" s="4"/>
      <c r="R765" s="4">
        <f t="shared" si="123"/>
        <v>0</v>
      </c>
      <c r="S765" s="4"/>
      <c r="T765" s="4"/>
      <c r="U765" s="4">
        <f t="shared" si="124"/>
        <v>0</v>
      </c>
      <c r="V765" s="4"/>
      <c r="W765" s="4"/>
      <c r="X765" s="4">
        <f t="shared" si="125"/>
        <v>0</v>
      </c>
      <c r="Y765" s="4"/>
      <c r="Z765" s="4"/>
      <c r="AA765" s="4">
        <f>C765+I765-L765-O765-U765-X765</f>
        <v>950000</v>
      </c>
      <c r="AB765" s="7"/>
    </row>
    <row r="766" spans="1:28" ht="15.75" x14ac:dyDescent="0.25">
      <c r="A766" s="29">
        <v>45311</v>
      </c>
      <c r="B766" s="27" t="s">
        <v>536</v>
      </c>
      <c r="C766" s="25"/>
      <c r="D766" s="25" t="s">
        <v>46</v>
      </c>
      <c r="E766" s="27" t="s">
        <v>298</v>
      </c>
      <c r="F766" s="27">
        <v>400</v>
      </c>
      <c r="G766" s="27" t="s">
        <v>34</v>
      </c>
      <c r="H766" s="25">
        <v>4300</v>
      </c>
      <c r="I766" s="11">
        <f t="shared" si="120"/>
        <v>1720000</v>
      </c>
      <c r="J766" s="26" t="s">
        <v>28</v>
      </c>
      <c r="K766" s="11" t="s">
        <v>555</v>
      </c>
      <c r="L766" s="4">
        <f t="shared" si="121"/>
        <v>0</v>
      </c>
      <c r="M766" s="4"/>
      <c r="N766" s="4"/>
      <c r="O766" s="4">
        <f t="shared" si="122"/>
        <v>0</v>
      </c>
      <c r="P766" s="4"/>
      <c r="Q766" s="4"/>
      <c r="R766" s="4">
        <f t="shared" si="123"/>
        <v>0</v>
      </c>
      <c r="S766" s="4"/>
      <c r="T766" s="4"/>
      <c r="U766" s="4">
        <f t="shared" si="124"/>
        <v>0</v>
      </c>
      <c r="V766" s="4"/>
      <c r="W766" s="4"/>
      <c r="X766" s="4">
        <f t="shared" si="125"/>
        <v>0</v>
      </c>
      <c r="Y766" s="4"/>
      <c r="Z766" s="4"/>
      <c r="AA766" s="4">
        <f>C766+I766-L766-O766-U766-X766</f>
        <v>1720000</v>
      </c>
      <c r="AB766" s="7"/>
    </row>
    <row r="767" spans="1:28" ht="15.75" x14ac:dyDescent="0.25">
      <c r="A767" s="29">
        <v>45311</v>
      </c>
      <c r="B767" s="27" t="s">
        <v>536</v>
      </c>
      <c r="C767" s="25"/>
      <c r="D767" s="25" t="s">
        <v>46</v>
      </c>
      <c r="E767" s="27" t="s">
        <v>81</v>
      </c>
      <c r="F767" s="27">
        <v>23.2</v>
      </c>
      <c r="G767" s="27" t="s">
        <v>39</v>
      </c>
      <c r="H767" s="25">
        <v>49000</v>
      </c>
      <c r="I767" s="11">
        <f t="shared" si="120"/>
        <v>1136800</v>
      </c>
      <c r="J767" s="26" t="s">
        <v>28</v>
      </c>
      <c r="K767" s="11" t="s">
        <v>555</v>
      </c>
      <c r="L767" s="4">
        <f t="shared" si="121"/>
        <v>0</v>
      </c>
      <c r="M767" s="4"/>
      <c r="N767" s="4"/>
      <c r="O767" s="4">
        <f t="shared" si="122"/>
        <v>0</v>
      </c>
      <c r="P767" s="4"/>
      <c r="Q767" s="4"/>
      <c r="R767" s="4">
        <f t="shared" si="123"/>
        <v>0</v>
      </c>
      <c r="S767" s="4"/>
      <c r="T767" s="4"/>
      <c r="U767" s="4">
        <f t="shared" si="124"/>
        <v>0</v>
      </c>
      <c r="V767" s="4"/>
      <c r="W767" s="4"/>
      <c r="X767" s="4">
        <f t="shared" si="125"/>
        <v>0</v>
      </c>
      <c r="Y767" s="4"/>
      <c r="Z767" s="4"/>
      <c r="AA767" s="4">
        <f>C767+I767-L767-O767-U767-X767</f>
        <v>1136800</v>
      </c>
      <c r="AB767" s="7"/>
    </row>
    <row r="768" spans="1:28" ht="15.75" x14ac:dyDescent="0.25">
      <c r="A768" s="29">
        <v>45311</v>
      </c>
      <c r="B768" s="27" t="s">
        <v>537</v>
      </c>
      <c r="C768" s="25"/>
      <c r="D768" s="27" t="s">
        <v>46</v>
      </c>
      <c r="E768" s="27" t="s">
        <v>108</v>
      </c>
      <c r="F768" s="27">
        <v>2000</v>
      </c>
      <c r="G768" s="27" t="s">
        <v>34</v>
      </c>
      <c r="H768" s="25">
        <v>2200</v>
      </c>
      <c r="I768" s="11">
        <f t="shared" si="120"/>
        <v>4400000</v>
      </c>
      <c r="J768" s="31" t="s">
        <v>324</v>
      </c>
      <c r="K768" s="11"/>
      <c r="L768" s="4">
        <f t="shared" si="121"/>
        <v>0</v>
      </c>
      <c r="M768" s="4"/>
      <c r="N768" s="4"/>
      <c r="O768" s="4">
        <f t="shared" si="122"/>
        <v>0</v>
      </c>
      <c r="P768" s="4"/>
      <c r="Q768" s="4"/>
      <c r="R768" s="4">
        <f t="shared" si="123"/>
        <v>0</v>
      </c>
      <c r="S768" s="4"/>
      <c r="T768" s="4"/>
      <c r="U768" s="4">
        <f t="shared" si="124"/>
        <v>4400000</v>
      </c>
      <c r="V768" s="4">
        <v>4400000</v>
      </c>
      <c r="W768" s="4"/>
      <c r="X768" s="4">
        <f t="shared" si="125"/>
        <v>0</v>
      </c>
      <c r="Y768" s="4"/>
      <c r="Z768" s="4"/>
      <c r="AA768" s="4">
        <f>C768+I768-L768-O768-U768-X768</f>
        <v>0</v>
      </c>
      <c r="AB768" s="7">
        <v>45311</v>
      </c>
    </row>
    <row r="769" spans="1:28" ht="15.75" x14ac:dyDescent="0.25">
      <c r="A769" s="29">
        <v>45311</v>
      </c>
      <c r="B769" s="27" t="s">
        <v>376</v>
      </c>
      <c r="C769" s="25"/>
      <c r="D769" s="27" t="s">
        <v>46</v>
      </c>
      <c r="E769" s="27" t="s">
        <v>150</v>
      </c>
      <c r="F769" s="25">
        <v>20</v>
      </c>
      <c r="G769" s="27" t="s">
        <v>77</v>
      </c>
      <c r="H769" s="25">
        <v>45000</v>
      </c>
      <c r="I769" s="11">
        <f t="shared" si="120"/>
        <v>900000</v>
      </c>
      <c r="J769" s="31" t="s">
        <v>324</v>
      </c>
      <c r="K769" s="11"/>
      <c r="L769" s="4">
        <f t="shared" si="121"/>
        <v>0</v>
      </c>
      <c r="M769" s="4"/>
      <c r="N769" s="4"/>
      <c r="O769" s="4">
        <f t="shared" si="122"/>
        <v>0</v>
      </c>
      <c r="P769" s="4"/>
      <c r="Q769" s="4"/>
      <c r="R769" s="4">
        <f t="shared" si="123"/>
        <v>0</v>
      </c>
      <c r="S769" s="4"/>
      <c r="T769" s="4"/>
      <c r="U769" s="4">
        <f t="shared" si="124"/>
        <v>900000</v>
      </c>
      <c r="V769" s="4">
        <v>900000</v>
      </c>
      <c r="W769" s="4"/>
      <c r="X769" s="4">
        <f t="shared" si="125"/>
        <v>0</v>
      </c>
      <c r="Y769" s="4"/>
      <c r="Z769" s="4"/>
      <c r="AA769" s="4">
        <f>C769+I769-L769-O769-U769-X769</f>
        <v>0</v>
      </c>
      <c r="AB769" s="7">
        <v>45313</v>
      </c>
    </row>
    <row r="770" spans="1:28" ht="15.75" x14ac:dyDescent="0.25">
      <c r="A770" s="29">
        <v>45311</v>
      </c>
      <c r="B770" s="25" t="s">
        <v>467</v>
      </c>
      <c r="C770" s="25"/>
      <c r="D770" s="27" t="s">
        <v>46</v>
      </c>
      <c r="E770" s="25" t="s">
        <v>219</v>
      </c>
      <c r="F770" s="25">
        <v>5</v>
      </c>
      <c r="G770" s="25" t="s">
        <v>39</v>
      </c>
      <c r="H770" s="25">
        <v>300000</v>
      </c>
      <c r="I770" s="11">
        <f t="shared" si="120"/>
        <v>1500000</v>
      </c>
      <c r="J770" s="32" t="s">
        <v>312</v>
      </c>
      <c r="K770" s="11" t="s">
        <v>558</v>
      </c>
      <c r="L770" s="4">
        <f t="shared" si="121"/>
        <v>0</v>
      </c>
      <c r="M770" s="4"/>
      <c r="N770" s="4"/>
      <c r="O770" s="4">
        <f t="shared" si="122"/>
        <v>1500000</v>
      </c>
      <c r="P770" s="4">
        <v>1500000</v>
      </c>
      <c r="Q770" s="4"/>
      <c r="R770" s="4">
        <f t="shared" si="123"/>
        <v>0</v>
      </c>
      <c r="S770" s="4"/>
      <c r="T770" s="4"/>
      <c r="U770" s="4">
        <f t="shared" si="124"/>
        <v>0</v>
      </c>
      <c r="V770" s="4"/>
      <c r="W770" s="4"/>
      <c r="X770" s="4">
        <f t="shared" si="125"/>
        <v>0</v>
      </c>
      <c r="Y770" s="4"/>
      <c r="Z770" s="4"/>
      <c r="AA770" s="4">
        <f>C770+I770-L770-O770-U770-X770</f>
        <v>0</v>
      </c>
      <c r="AB770" s="7">
        <v>45314</v>
      </c>
    </row>
    <row r="771" spans="1:28" ht="15.75" x14ac:dyDescent="0.25">
      <c r="A771" s="29">
        <v>45311</v>
      </c>
      <c r="B771" s="27" t="s">
        <v>412</v>
      </c>
      <c r="C771" s="27"/>
      <c r="D771" s="27" t="s">
        <v>46</v>
      </c>
      <c r="E771" s="25" t="s">
        <v>91</v>
      </c>
      <c r="F771" s="25">
        <v>5</v>
      </c>
      <c r="G771" s="27" t="s">
        <v>303</v>
      </c>
      <c r="H771" s="27">
        <v>1200000</v>
      </c>
      <c r="I771" s="11">
        <f t="shared" si="120"/>
        <v>6000000</v>
      </c>
      <c r="J771" s="28" t="s">
        <v>28</v>
      </c>
      <c r="K771" s="11"/>
      <c r="L771" s="4">
        <f t="shared" si="121"/>
        <v>0</v>
      </c>
      <c r="M771" s="4"/>
      <c r="N771" s="4"/>
      <c r="O771" s="4">
        <f t="shared" si="122"/>
        <v>0</v>
      </c>
      <c r="P771" s="4"/>
      <c r="Q771" s="4"/>
      <c r="R771" s="4">
        <f t="shared" si="123"/>
        <v>0</v>
      </c>
      <c r="S771" s="4"/>
      <c r="T771" s="4"/>
      <c r="U771" s="4">
        <f t="shared" si="124"/>
        <v>0</v>
      </c>
      <c r="V771" s="4"/>
      <c r="W771" s="4"/>
      <c r="X771" s="4">
        <f t="shared" si="125"/>
        <v>0</v>
      </c>
      <c r="Y771" s="4"/>
      <c r="Z771" s="4"/>
      <c r="AA771" s="4">
        <f>C771+I771-L771-O771-U771-X771</f>
        <v>6000000</v>
      </c>
      <c r="AB771" s="7"/>
    </row>
    <row r="772" spans="1:28" ht="15.75" x14ac:dyDescent="0.25">
      <c r="A772" s="29">
        <v>45311</v>
      </c>
      <c r="B772" s="25" t="s">
        <v>472</v>
      </c>
      <c r="C772" s="25"/>
      <c r="D772" s="25" t="s">
        <v>46</v>
      </c>
      <c r="E772" s="25" t="s">
        <v>53</v>
      </c>
      <c r="F772" s="25">
        <v>1</v>
      </c>
      <c r="G772" s="25" t="s">
        <v>23</v>
      </c>
      <c r="H772" s="25">
        <v>450000</v>
      </c>
      <c r="I772" s="11">
        <f t="shared" si="120"/>
        <v>450000</v>
      </c>
      <c r="J772" s="26" t="s">
        <v>28</v>
      </c>
      <c r="K772" s="11"/>
      <c r="L772" s="4">
        <f t="shared" si="121"/>
        <v>0</v>
      </c>
      <c r="M772" s="4"/>
      <c r="N772" s="4"/>
      <c r="O772" s="4">
        <f t="shared" si="122"/>
        <v>0</v>
      </c>
      <c r="P772" s="4"/>
      <c r="Q772" s="4"/>
      <c r="R772" s="4">
        <f t="shared" si="123"/>
        <v>0</v>
      </c>
      <c r="S772" s="4"/>
      <c r="T772" s="4"/>
      <c r="U772" s="4">
        <f t="shared" si="124"/>
        <v>0</v>
      </c>
      <c r="V772" s="4"/>
      <c r="W772" s="4"/>
      <c r="X772" s="4">
        <f t="shared" si="125"/>
        <v>0</v>
      </c>
      <c r="Y772" s="4"/>
      <c r="Z772" s="4"/>
      <c r="AA772" s="4">
        <f>C772+I772-L772-O772-U772-X772</f>
        <v>450000</v>
      </c>
      <c r="AB772" s="7"/>
    </row>
    <row r="773" spans="1:28" ht="15.75" x14ac:dyDescent="0.25">
      <c r="A773" s="29">
        <v>45311</v>
      </c>
      <c r="B773" s="27" t="s">
        <v>538</v>
      </c>
      <c r="C773" s="27"/>
      <c r="D773" s="25" t="s">
        <v>46</v>
      </c>
      <c r="E773" s="27" t="s">
        <v>189</v>
      </c>
      <c r="F773" s="27">
        <v>1</v>
      </c>
      <c r="G773" s="27" t="s">
        <v>23</v>
      </c>
      <c r="H773" s="27">
        <v>450000</v>
      </c>
      <c r="I773" s="11">
        <f t="shared" si="120"/>
        <v>450000</v>
      </c>
      <c r="J773" s="32" t="s">
        <v>324</v>
      </c>
      <c r="K773" s="11"/>
      <c r="L773" s="4">
        <f t="shared" si="121"/>
        <v>0</v>
      </c>
      <c r="M773" s="4"/>
      <c r="N773" s="4"/>
      <c r="O773" s="4">
        <f t="shared" si="122"/>
        <v>0</v>
      </c>
      <c r="P773" s="4"/>
      <c r="Q773" s="4"/>
      <c r="R773" s="4">
        <f t="shared" si="123"/>
        <v>0</v>
      </c>
      <c r="S773" s="4"/>
      <c r="T773" s="4"/>
      <c r="U773" s="4">
        <f t="shared" si="124"/>
        <v>450000</v>
      </c>
      <c r="V773" s="4">
        <v>450000</v>
      </c>
      <c r="W773" s="4"/>
      <c r="X773" s="4">
        <f t="shared" si="125"/>
        <v>0</v>
      </c>
      <c r="Y773" s="4"/>
      <c r="Z773" s="4"/>
      <c r="AA773" s="4">
        <f>C773+I773-L773-O773-U773-X773</f>
        <v>0</v>
      </c>
      <c r="AB773" s="7">
        <v>45311</v>
      </c>
    </row>
    <row r="774" spans="1:28" ht="15.75" x14ac:dyDescent="0.25">
      <c r="A774" s="24">
        <v>45311</v>
      </c>
      <c r="B774" s="25" t="s">
        <v>99</v>
      </c>
      <c r="C774" s="25"/>
      <c r="D774" s="25" t="s">
        <v>46</v>
      </c>
      <c r="E774" s="25" t="s">
        <v>103</v>
      </c>
      <c r="F774" s="25">
        <v>27.6</v>
      </c>
      <c r="G774" s="25" t="s">
        <v>39</v>
      </c>
      <c r="H774" s="25"/>
      <c r="I774" s="11">
        <f t="shared" si="120"/>
        <v>0</v>
      </c>
      <c r="J774" s="26" t="s">
        <v>28</v>
      </c>
      <c r="K774" s="11"/>
      <c r="L774" s="4">
        <f t="shared" si="121"/>
        <v>0</v>
      </c>
      <c r="M774" s="4"/>
      <c r="N774" s="4"/>
      <c r="O774" s="4">
        <f t="shared" si="122"/>
        <v>0</v>
      </c>
      <c r="P774" s="4"/>
      <c r="Q774" s="4"/>
      <c r="R774" s="4">
        <f t="shared" si="123"/>
        <v>0</v>
      </c>
      <c r="S774" s="4"/>
      <c r="T774" s="4"/>
      <c r="U774" s="4">
        <f t="shared" si="124"/>
        <v>0</v>
      </c>
      <c r="V774" s="4"/>
      <c r="W774" s="4"/>
      <c r="X774" s="4">
        <f t="shared" si="125"/>
        <v>0</v>
      </c>
      <c r="Y774" s="4"/>
      <c r="Z774" s="4"/>
      <c r="AA774" s="4">
        <f>C774+I774-L774-O774-U774-X774</f>
        <v>0</v>
      </c>
      <c r="AB774" s="7"/>
    </row>
    <row r="775" spans="1:28" ht="15.75" x14ac:dyDescent="0.25">
      <c r="A775" s="29">
        <v>45311</v>
      </c>
      <c r="B775" s="25" t="s">
        <v>99</v>
      </c>
      <c r="C775" s="25"/>
      <c r="D775" s="25" t="s">
        <v>46</v>
      </c>
      <c r="E775" s="25" t="s">
        <v>158</v>
      </c>
      <c r="F775" s="25">
        <v>31.6</v>
      </c>
      <c r="G775" s="25" t="s">
        <v>39</v>
      </c>
      <c r="H775" s="25"/>
      <c r="I775" s="11">
        <f t="shared" si="120"/>
        <v>0</v>
      </c>
      <c r="J775" s="26" t="s">
        <v>28</v>
      </c>
      <c r="K775" s="11"/>
      <c r="L775" s="4">
        <f t="shared" si="121"/>
        <v>0</v>
      </c>
      <c r="M775" s="4"/>
      <c r="N775" s="4"/>
      <c r="O775" s="4">
        <f t="shared" si="122"/>
        <v>0</v>
      </c>
      <c r="P775" s="4"/>
      <c r="Q775" s="4"/>
      <c r="R775" s="4">
        <f t="shared" si="123"/>
        <v>0</v>
      </c>
      <c r="S775" s="4"/>
      <c r="T775" s="4"/>
      <c r="U775" s="4">
        <f t="shared" si="124"/>
        <v>0</v>
      </c>
      <c r="V775" s="4"/>
      <c r="W775" s="4"/>
      <c r="X775" s="4">
        <f t="shared" si="125"/>
        <v>0</v>
      </c>
      <c r="Y775" s="4"/>
      <c r="Z775" s="4"/>
      <c r="AA775" s="4">
        <f>C775+I775-L775-O775-U775-X775</f>
        <v>0</v>
      </c>
      <c r="AB775" s="7"/>
    </row>
    <row r="776" spans="1:28" ht="15.75" x14ac:dyDescent="0.25">
      <c r="A776" s="29">
        <v>45311</v>
      </c>
      <c r="B776" s="25" t="s">
        <v>539</v>
      </c>
      <c r="C776" s="25"/>
      <c r="D776" s="25" t="s">
        <v>46</v>
      </c>
      <c r="E776" s="25" t="s">
        <v>135</v>
      </c>
      <c r="F776" s="25">
        <v>1</v>
      </c>
      <c r="G776" s="25" t="s">
        <v>48</v>
      </c>
      <c r="H776" s="25">
        <v>160000</v>
      </c>
      <c r="I776" s="11">
        <f t="shared" si="120"/>
        <v>160000</v>
      </c>
      <c r="J776" s="31" t="s">
        <v>324</v>
      </c>
      <c r="K776" s="11"/>
      <c r="L776" s="4">
        <f t="shared" si="121"/>
        <v>0</v>
      </c>
      <c r="M776" s="4"/>
      <c r="N776" s="4"/>
      <c r="O776" s="4">
        <f t="shared" si="122"/>
        <v>0</v>
      </c>
      <c r="P776" s="4"/>
      <c r="Q776" s="4"/>
      <c r="R776" s="4">
        <f t="shared" si="123"/>
        <v>0</v>
      </c>
      <c r="S776" s="4"/>
      <c r="T776" s="4"/>
      <c r="U776" s="4">
        <f t="shared" si="124"/>
        <v>160000</v>
      </c>
      <c r="V776" s="4">
        <v>160000</v>
      </c>
      <c r="W776" s="4"/>
      <c r="X776" s="4">
        <f t="shared" si="125"/>
        <v>0</v>
      </c>
      <c r="Y776" s="4"/>
      <c r="Z776" s="4"/>
      <c r="AA776" s="4">
        <f>C776+I776-L776-O776-U776-X776</f>
        <v>0</v>
      </c>
      <c r="AB776" s="7">
        <v>45311</v>
      </c>
    </row>
    <row r="777" spans="1:28" ht="15.75" x14ac:dyDescent="0.25">
      <c r="A777" s="24">
        <v>45311</v>
      </c>
      <c r="B777" s="25" t="s">
        <v>99</v>
      </c>
      <c r="C777" s="25"/>
      <c r="D777" s="25" t="s">
        <v>46</v>
      </c>
      <c r="E777" s="25" t="s">
        <v>100</v>
      </c>
      <c r="F777" s="25">
        <v>27.7</v>
      </c>
      <c r="G777" s="25" t="s">
        <v>39</v>
      </c>
      <c r="H777" s="25"/>
      <c r="I777" s="11">
        <f t="shared" si="120"/>
        <v>0</v>
      </c>
      <c r="J777" s="26" t="s">
        <v>28</v>
      </c>
      <c r="K777" s="11"/>
      <c r="L777" s="4">
        <f t="shared" si="121"/>
        <v>0</v>
      </c>
      <c r="M777" s="4"/>
      <c r="N777" s="4"/>
      <c r="O777" s="4">
        <f t="shared" si="122"/>
        <v>0</v>
      </c>
      <c r="P777" s="4"/>
      <c r="Q777" s="4"/>
      <c r="R777" s="4">
        <f t="shared" si="123"/>
        <v>0</v>
      </c>
      <c r="S777" s="4"/>
      <c r="T777" s="4"/>
      <c r="U777" s="4">
        <f t="shared" si="124"/>
        <v>0</v>
      </c>
      <c r="V777" s="4"/>
      <c r="W777" s="4"/>
      <c r="X777" s="4">
        <f t="shared" si="125"/>
        <v>0</v>
      </c>
      <c r="Y777" s="4"/>
      <c r="Z777" s="4"/>
      <c r="AA777" s="4">
        <f>C777+I777-L777-O777-U777-X777</f>
        <v>0</v>
      </c>
      <c r="AB777" s="7"/>
    </row>
    <row r="778" spans="1:28" ht="15.75" x14ac:dyDescent="0.25">
      <c r="A778" s="29">
        <v>45313</v>
      </c>
      <c r="B778" s="27" t="s">
        <v>96</v>
      </c>
      <c r="C778" s="27"/>
      <c r="D778" s="27" t="s">
        <v>46</v>
      </c>
      <c r="E778" s="27" t="s">
        <v>255</v>
      </c>
      <c r="F778" s="27">
        <v>2750</v>
      </c>
      <c r="G778" s="27" t="s">
        <v>34</v>
      </c>
      <c r="H778" s="27">
        <v>2200</v>
      </c>
      <c r="I778" s="11">
        <f t="shared" ref="I778:I808" si="126">F778*H778</f>
        <v>6050000</v>
      </c>
      <c r="J778" s="9" t="s">
        <v>28</v>
      </c>
      <c r="K778" s="11"/>
      <c r="L778" s="4">
        <f>M778+N778</f>
        <v>0</v>
      </c>
      <c r="M778" s="4"/>
      <c r="N778" s="4"/>
      <c r="O778" s="4">
        <f>P778+Q778</f>
        <v>0</v>
      </c>
      <c r="P778" s="4"/>
      <c r="Q778" s="4"/>
      <c r="R778" s="4">
        <f>S778+T778</f>
        <v>0</v>
      </c>
      <c r="S778" s="4"/>
      <c r="T778" s="4"/>
      <c r="U778" s="4">
        <f>V778+W778</f>
        <v>0</v>
      </c>
      <c r="V778" s="4"/>
      <c r="W778" s="4"/>
      <c r="X778" s="4">
        <f>Y778+Z778</f>
        <v>0</v>
      </c>
      <c r="Y778" s="4"/>
      <c r="Z778" s="4"/>
      <c r="AA778" s="4">
        <f>C778+I778-L778-O778-U778-X778</f>
        <v>6050000</v>
      </c>
      <c r="AB778" s="7"/>
    </row>
    <row r="779" spans="1:28" ht="15.75" x14ac:dyDescent="0.25">
      <c r="A779" s="29">
        <v>45313</v>
      </c>
      <c r="B779" s="25" t="s">
        <v>72</v>
      </c>
      <c r="C779" s="25"/>
      <c r="D779" s="27" t="s">
        <v>46</v>
      </c>
      <c r="E779" s="25" t="s">
        <v>91</v>
      </c>
      <c r="F779" s="25">
        <v>1</v>
      </c>
      <c r="G779" s="25" t="s">
        <v>303</v>
      </c>
      <c r="H779" s="25">
        <v>1200000</v>
      </c>
      <c r="I779" s="11">
        <f t="shared" si="126"/>
        <v>1200000</v>
      </c>
      <c r="J779" s="12" t="s">
        <v>324</v>
      </c>
      <c r="K779" s="11"/>
      <c r="L779" s="4">
        <f t="shared" ref="L779:L808" si="127">M779+N779</f>
        <v>0</v>
      </c>
      <c r="M779" s="4"/>
      <c r="N779" s="4"/>
      <c r="O779" s="4">
        <f t="shared" ref="O779:O808" si="128">P779+Q779</f>
        <v>0</v>
      </c>
      <c r="P779" s="4"/>
      <c r="Q779" s="4"/>
      <c r="R779" s="4">
        <f t="shared" ref="R779:R808" si="129">S779+T779</f>
        <v>0</v>
      </c>
      <c r="S779" s="4"/>
      <c r="T779" s="4"/>
      <c r="U779" s="4">
        <f t="shared" ref="U779:U808" si="130">V779+W779</f>
        <v>1200000</v>
      </c>
      <c r="V779" s="4">
        <v>1200000</v>
      </c>
      <c r="W779" s="4"/>
      <c r="X779" s="4">
        <f t="shared" ref="X779:X808" si="131">Y779+Z779</f>
        <v>0</v>
      </c>
      <c r="Y779" s="4"/>
      <c r="Z779" s="4"/>
      <c r="AA779" s="4">
        <f>C779+I779-L779-O779-U779-X779</f>
        <v>0</v>
      </c>
      <c r="AB779" s="7">
        <v>45313</v>
      </c>
    </row>
    <row r="780" spans="1:28" ht="15.75" x14ac:dyDescent="0.25">
      <c r="A780" s="29">
        <v>45313</v>
      </c>
      <c r="B780" s="25" t="s">
        <v>362</v>
      </c>
      <c r="C780" s="27"/>
      <c r="D780" s="27" t="s">
        <v>46</v>
      </c>
      <c r="E780" s="25" t="s">
        <v>165</v>
      </c>
      <c r="F780" s="27">
        <v>6</v>
      </c>
      <c r="G780" s="25" t="s">
        <v>303</v>
      </c>
      <c r="H780" s="27">
        <v>1200000</v>
      </c>
      <c r="I780" s="11">
        <f t="shared" si="126"/>
        <v>7200000</v>
      </c>
      <c r="J780" s="28" t="s">
        <v>28</v>
      </c>
      <c r="K780" s="11" t="s">
        <v>585</v>
      </c>
      <c r="L780" s="4">
        <f t="shared" si="127"/>
        <v>0</v>
      </c>
      <c r="M780" s="4"/>
      <c r="N780" s="4"/>
      <c r="O780" s="4">
        <f t="shared" si="128"/>
        <v>0</v>
      </c>
      <c r="P780" s="4"/>
      <c r="Q780" s="4"/>
      <c r="R780" s="4">
        <f t="shared" si="129"/>
        <v>0</v>
      </c>
      <c r="S780" s="4"/>
      <c r="T780" s="4"/>
      <c r="U780" s="4">
        <f t="shared" si="130"/>
        <v>0</v>
      </c>
      <c r="V780" s="4"/>
      <c r="W780" s="4"/>
      <c r="X780" s="4">
        <f t="shared" si="131"/>
        <v>0</v>
      </c>
      <c r="Y780" s="4"/>
      <c r="Z780" s="4"/>
      <c r="AA780" s="4">
        <f>C780+I780-L780-O780-U780-X780</f>
        <v>7200000</v>
      </c>
      <c r="AB780" s="7"/>
    </row>
    <row r="781" spans="1:28" ht="15.75" x14ac:dyDescent="0.25">
      <c r="A781" s="29">
        <v>45313</v>
      </c>
      <c r="B781" s="25" t="s">
        <v>549</v>
      </c>
      <c r="C781" s="25"/>
      <c r="D781" s="25" t="s">
        <v>52</v>
      </c>
      <c r="E781" s="25" t="s">
        <v>183</v>
      </c>
      <c r="F781" s="25">
        <v>43.7</v>
      </c>
      <c r="G781" s="25" t="s">
        <v>39</v>
      </c>
      <c r="H781" s="25">
        <v>115000</v>
      </c>
      <c r="I781" s="11">
        <f t="shared" si="126"/>
        <v>5025500</v>
      </c>
      <c r="J781" s="31" t="s">
        <v>324</v>
      </c>
      <c r="K781" s="11"/>
      <c r="L781" s="4">
        <f t="shared" si="127"/>
        <v>0</v>
      </c>
      <c r="M781" s="4"/>
      <c r="N781" s="4"/>
      <c r="O781" s="4">
        <f t="shared" si="128"/>
        <v>0</v>
      </c>
      <c r="P781" s="4"/>
      <c r="Q781" s="4"/>
      <c r="R781" s="4">
        <f t="shared" si="129"/>
        <v>0</v>
      </c>
      <c r="S781" s="4"/>
      <c r="T781" s="4"/>
      <c r="U781" s="4">
        <f t="shared" si="130"/>
        <v>5025500</v>
      </c>
      <c r="V781" s="4">
        <v>5025500</v>
      </c>
      <c r="W781" s="4"/>
      <c r="X781" s="4">
        <f t="shared" si="131"/>
        <v>0</v>
      </c>
      <c r="Y781" s="4"/>
      <c r="Z781" s="4"/>
      <c r="AA781" s="4">
        <f>C781+I781-L781-O781-U781-X781</f>
        <v>0</v>
      </c>
      <c r="AB781" s="7">
        <v>45312</v>
      </c>
    </row>
    <row r="782" spans="1:28" ht="15.75" x14ac:dyDescent="0.25">
      <c r="A782" s="29">
        <v>45313</v>
      </c>
      <c r="B782" s="25" t="s">
        <v>99</v>
      </c>
      <c r="C782" s="25"/>
      <c r="D782" s="25"/>
      <c r="E782" s="25" t="s">
        <v>106</v>
      </c>
      <c r="F782" s="25">
        <v>93.7</v>
      </c>
      <c r="G782" s="25" t="s">
        <v>39</v>
      </c>
      <c r="H782" s="25"/>
      <c r="I782" s="11">
        <f t="shared" si="126"/>
        <v>0</v>
      </c>
      <c r="J782" s="26" t="s">
        <v>28</v>
      </c>
      <c r="K782" s="11"/>
      <c r="L782" s="4">
        <f t="shared" si="127"/>
        <v>0</v>
      </c>
      <c r="M782" s="4"/>
      <c r="N782" s="4"/>
      <c r="O782" s="4">
        <f t="shared" si="128"/>
        <v>0</v>
      </c>
      <c r="P782" s="4"/>
      <c r="Q782" s="4"/>
      <c r="R782" s="4">
        <f t="shared" si="129"/>
        <v>0</v>
      </c>
      <c r="S782" s="4"/>
      <c r="T782" s="4"/>
      <c r="U782" s="4">
        <f t="shared" si="130"/>
        <v>0</v>
      </c>
      <c r="V782" s="4"/>
      <c r="W782" s="4"/>
      <c r="X782" s="4">
        <f t="shared" si="131"/>
        <v>0</v>
      </c>
      <c r="Y782" s="4"/>
      <c r="Z782" s="4"/>
      <c r="AA782" s="4">
        <f>C782+I782-L782-O782-U782-X782</f>
        <v>0</v>
      </c>
      <c r="AB782" s="7"/>
    </row>
    <row r="783" spans="1:28" ht="15.75" x14ac:dyDescent="0.25">
      <c r="A783" s="29">
        <v>45313</v>
      </c>
      <c r="B783" s="25" t="s">
        <v>550</v>
      </c>
      <c r="C783" s="27"/>
      <c r="D783" s="25" t="s">
        <v>46</v>
      </c>
      <c r="E783" s="27" t="s">
        <v>103</v>
      </c>
      <c r="F783" s="27">
        <v>30</v>
      </c>
      <c r="G783" s="27" t="s">
        <v>39</v>
      </c>
      <c r="H783" s="27">
        <v>47000</v>
      </c>
      <c r="I783" s="11">
        <f t="shared" si="126"/>
        <v>1410000</v>
      </c>
      <c r="J783" s="32" t="s">
        <v>324</v>
      </c>
      <c r="K783" s="11"/>
      <c r="L783" s="4">
        <f t="shared" si="127"/>
        <v>0</v>
      </c>
      <c r="M783" s="4"/>
      <c r="N783" s="4"/>
      <c r="O783" s="4">
        <f t="shared" si="128"/>
        <v>0</v>
      </c>
      <c r="P783" s="4"/>
      <c r="Q783" s="4"/>
      <c r="R783" s="4">
        <f t="shared" si="129"/>
        <v>0</v>
      </c>
      <c r="S783" s="4"/>
      <c r="T783" s="4"/>
      <c r="U783" s="4">
        <f t="shared" si="130"/>
        <v>1410000</v>
      </c>
      <c r="V783" s="4">
        <v>1410000</v>
      </c>
      <c r="W783" s="4"/>
      <c r="X783" s="4">
        <f t="shared" si="131"/>
        <v>0</v>
      </c>
      <c r="Y783" s="4"/>
      <c r="Z783" s="4"/>
      <c r="AA783" s="4">
        <f>C783+I783-L783-O783-U783-X783</f>
        <v>0</v>
      </c>
      <c r="AB783" s="7">
        <v>45313</v>
      </c>
    </row>
    <row r="784" spans="1:28" ht="15.75" x14ac:dyDescent="0.25">
      <c r="A784" s="29">
        <v>45313</v>
      </c>
      <c r="B784" s="25" t="s">
        <v>379</v>
      </c>
      <c r="C784" s="25"/>
      <c r="D784" s="25" t="s">
        <v>52</v>
      </c>
      <c r="E784" s="25" t="s">
        <v>208</v>
      </c>
      <c r="F784" s="25">
        <v>1500</v>
      </c>
      <c r="G784" s="27" t="s">
        <v>34</v>
      </c>
      <c r="H784" s="25">
        <v>830</v>
      </c>
      <c r="I784" s="11">
        <f t="shared" si="126"/>
        <v>1245000</v>
      </c>
      <c r="J784" s="31" t="s">
        <v>324</v>
      </c>
      <c r="K784" s="11"/>
      <c r="L784" s="4">
        <f t="shared" si="127"/>
        <v>1245000</v>
      </c>
      <c r="M784" s="4">
        <v>1240000</v>
      </c>
      <c r="N784" s="4">
        <v>5000</v>
      </c>
      <c r="O784" s="4">
        <f t="shared" si="128"/>
        <v>0</v>
      </c>
      <c r="P784" s="4"/>
      <c r="Q784" s="4"/>
      <c r="R784" s="4">
        <f t="shared" si="129"/>
        <v>0</v>
      </c>
      <c r="S784" s="4"/>
      <c r="T784" s="4"/>
      <c r="U784" s="4">
        <f t="shared" si="130"/>
        <v>0</v>
      </c>
      <c r="V784" s="4"/>
      <c r="W784" s="4"/>
      <c r="X784" s="4">
        <f t="shared" si="131"/>
        <v>0</v>
      </c>
      <c r="Y784" s="4"/>
      <c r="Z784" s="4"/>
      <c r="AA784" s="4">
        <f>C784+I784-L784-O784-U784-X784</f>
        <v>0</v>
      </c>
      <c r="AB784" s="7">
        <v>45313</v>
      </c>
    </row>
    <row r="785" spans="1:28" ht="15.75" x14ac:dyDescent="0.25">
      <c r="A785" s="29">
        <v>45313</v>
      </c>
      <c r="B785" s="25" t="s">
        <v>168</v>
      </c>
      <c r="C785" s="25"/>
      <c r="D785" s="25" t="s">
        <v>52</v>
      </c>
      <c r="E785" s="25" t="s">
        <v>150</v>
      </c>
      <c r="F785" s="25">
        <v>20</v>
      </c>
      <c r="G785" s="27" t="s">
        <v>77</v>
      </c>
      <c r="H785" s="25">
        <v>45000</v>
      </c>
      <c r="I785" s="11">
        <f t="shared" si="126"/>
        <v>900000</v>
      </c>
      <c r="J785" s="26" t="s">
        <v>28</v>
      </c>
      <c r="K785" s="11" t="s">
        <v>556</v>
      </c>
      <c r="L785" s="4">
        <f t="shared" si="127"/>
        <v>0</v>
      </c>
      <c r="M785" s="4"/>
      <c r="N785" s="4"/>
      <c r="O785" s="4">
        <f t="shared" si="128"/>
        <v>0</v>
      </c>
      <c r="P785" s="4"/>
      <c r="Q785" s="4"/>
      <c r="R785" s="4">
        <f t="shared" si="129"/>
        <v>0</v>
      </c>
      <c r="S785" s="4"/>
      <c r="T785" s="4"/>
      <c r="U785" s="4">
        <f t="shared" si="130"/>
        <v>0</v>
      </c>
      <c r="V785" s="4"/>
      <c r="W785" s="4"/>
      <c r="X785" s="4">
        <f t="shared" si="131"/>
        <v>0</v>
      </c>
      <c r="Y785" s="4"/>
      <c r="Z785" s="4"/>
      <c r="AA785" s="4">
        <f>C785+I785-L785-O785-U785-X785</f>
        <v>900000</v>
      </c>
      <c r="AB785" s="7"/>
    </row>
    <row r="786" spans="1:28" ht="15.75" x14ac:dyDescent="0.25">
      <c r="A786" s="29">
        <v>45313</v>
      </c>
      <c r="B786" s="25" t="s">
        <v>168</v>
      </c>
      <c r="C786" s="25"/>
      <c r="D786" s="25" t="s">
        <v>52</v>
      </c>
      <c r="E786" s="25" t="s">
        <v>163</v>
      </c>
      <c r="F786" s="25">
        <v>12</v>
      </c>
      <c r="G786" s="27" t="s">
        <v>39</v>
      </c>
      <c r="H786" s="25">
        <v>135000</v>
      </c>
      <c r="I786" s="11">
        <f t="shared" si="126"/>
        <v>1620000</v>
      </c>
      <c r="J786" s="26" t="s">
        <v>28</v>
      </c>
      <c r="K786" s="11" t="s">
        <v>556</v>
      </c>
      <c r="L786" s="4">
        <f t="shared" si="127"/>
        <v>0</v>
      </c>
      <c r="M786" s="4"/>
      <c r="N786" s="4"/>
      <c r="O786" s="4">
        <f t="shared" si="128"/>
        <v>0</v>
      </c>
      <c r="P786" s="4"/>
      <c r="Q786" s="4"/>
      <c r="R786" s="4">
        <f t="shared" si="129"/>
        <v>0</v>
      </c>
      <c r="S786" s="4"/>
      <c r="T786" s="4"/>
      <c r="U786" s="4">
        <f t="shared" si="130"/>
        <v>0</v>
      </c>
      <c r="V786" s="4"/>
      <c r="W786" s="4"/>
      <c r="X786" s="4">
        <f t="shared" si="131"/>
        <v>0</v>
      </c>
      <c r="Y786" s="4"/>
      <c r="Z786" s="4"/>
      <c r="AA786" s="4">
        <f>C786+I786-L786-O786-U786-X786</f>
        <v>1620000</v>
      </c>
      <c r="AB786" s="7"/>
    </row>
    <row r="787" spans="1:28" ht="15.75" x14ac:dyDescent="0.25">
      <c r="A787" s="29">
        <v>45313</v>
      </c>
      <c r="B787" s="25" t="s">
        <v>551</v>
      </c>
      <c r="C787" s="25"/>
      <c r="D787" s="25" t="s">
        <v>46</v>
      </c>
      <c r="E787" s="25" t="s">
        <v>298</v>
      </c>
      <c r="F787" s="25">
        <v>800</v>
      </c>
      <c r="G787" s="25" t="s">
        <v>34</v>
      </c>
      <c r="H787" s="25">
        <v>3900</v>
      </c>
      <c r="I787" s="11">
        <f t="shared" si="126"/>
        <v>3120000</v>
      </c>
      <c r="J787" s="31" t="s">
        <v>312</v>
      </c>
      <c r="K787" s="11" t="s">
        <v>554</v>
      </c>
      <c r="L787" s="4">
        <f t="shared" si="127"/>
        <v>0</v>
      </c>
      <c r="M787" s="4"/>
      <c r="N787" s="4"/>
      <c r="O787" s="4">
        <f t="shared" si="128"/>
        <v>3120000</v>
      </c>
      <c r="P787" s="4">
        <v>3120000</v>
      </c>
      <c r="Q787" s="4"/>
      <c r="R787" s="4">
        <f t="shared" si="129"/>
        <v>0</v>
      </c>
      <c r="S787" s="4"/>
      <c r="T787" s="4"/>
      <c r="U787" s="4">
        <f t="shared" si="130"/>
        <v>0</v>
      </c>
      <c r="V787" s="4"/>
      <c r="W787" s="4"/>
      <c r="X787" s="4">
        <f t="shared" si="131"/>
        <v>0</v>
      </c>
      <c r="Y787" s="4"/>
      <c r="Z787" s="4"/>
      <c r="AA787" s="4">
        <f>C787+I787-L787-O787-U787-X787</f>
        <v>0</v>
      </c>
      <c r="AB787" s="7">
        <v>45313</v>
      </c>
    </row>
    <row r="788" spans="1:28" ht="15.75" x14ac:dyDescent="0.25">
      <c r="A788" s="29">
        <v>45313</v>
      </c>
      <c r="B788" s="25" t="s">
        <v>261</v>
      </c>
      <c r="C788" s="27"/>
      <c r="D788" s="25" t="s">
        <v>46</v>
      </c>
      <c r="E788" s="25" t="s">
        <v>108</v>
      </c>
      <c r="F788" s="27">
        <v>2000</v>
      </c>
      <c r="G788" s="25" t="s">
        <v>34</v>
      </c>
      <c r="H788" s="27">
        <v>2250</v>
      </c>
      <c r="I788" s="11">
        <f t="shared" si="126"/>
        <v>4500000</v>
      </c>
      <c r="J788" s="6" t="s">
        <v>78</v>
      </c>
      <c r="K788" s="11"/>
      <c r="L788" s="4">
        <f t="shared" si="127"/>
        <v>550000</v>
      </c>
      <c r="M788" s="4">
        <v>550000</v>
      </c>
      <c r="N788" s="4"/>
      <c r="O788" s="4">
        <f t="shared" si="128"/>
        <v>0</v>
      </c>
      <c r="P788" s="4"/>
      <c r="Q788" s="4"/>
      <c r="R788" s="4">
        <f t="shared" si="129"/>
        <v>0</v>
      </c>
      <c r="S788" s="4"/>
      <c r="T788" s="4"/>
      <c r="U788" s="4">
        <f t="shared" si="130"/>
        <v>0</v>
      </c>
      <c r="V788" s="4"/>
      <c r="W788" s="4"/>
      <c r="X788" s="4">
        <f t="shared" si="131"/>
        <v>0</v>
      </c>
      <c r="Y788" s="4"/>
      <c r="Z788" s="4"/>
      <c r="AA788" s="4">
        <f>C788+I788-L788-O788-U788-X788</f>
        <v>3950000</v>
      </c>
      <c r="AB788" s="7">
        <v>45322</v>
      </c>
    </row>
    <row r="789" spans="1:28" ht="15.75" x14ac:dyDescent="0.25">
      <c r="A789" s="29">
        <v>45313</v>
      </c>
      <c r="B789" s="25" t="s">
        <v>195</v>
      </c>
      <c r="C789" s="25"/>
      <c r="D789" s="25" t="s">
        <v>46</v>
      </c>
      <c r="E789" s="25" t="s">
        <v>196</v>
      </c>
      <c r="F789" s="25">
        <v>113.5</v>
      </c>
      <c r="G789" s="25" t="s">
        <v>39</v>
      </c>
      <c r="H789" s="25">
        <v>135000</v>
      </c>
      <c r="I789" s="11">
        <f t="shared" si="126"/>
        <v>15322500</v>
      </c>
      <c r="J789" s="26" t="s">
        <v>28</v>
      </c>
      <c r="K789" s="11"/>
      <c r="L789" s="4">
        <f t="shared" si="127"/>
        <v>0</v>
      </c>
      <c r="M789" s="4"/>
      <c r="N789" s="4"/>
      <c r="O789" s="4">
        <f t="shared" si="128"/>
        <v>0</v>
      </c>
      <c r="P789" s="4"/>
      <c r="Q789" s="4"/>
      <c r="R789" s="4">
        <f t="shared" si="129"/>
        <v>0</v>
      </c>
      <c r="S789" s="4"/>
      <c r="T789" s="4"/>
      <c r="U789" s="4">
        <f t="shared" si="130"/>
        <v>0</v>
      </c>
      <c r="V789" s="4"/>
      <c r="W789" s="4"/>
      <c r="X789" s="4">
        <f t="shared" si="131"/>
        <v>0</v>
      </c>
      <c r="Y789" s="4"/>
      <c r="Z789" s="4"/>
      <c r="AA789" s="4">
        <f>C789+I789-L789-O789-U789-X789</f>
        <v>15322500</v>
      </c>
      <c r="AB789" s="7"/>
    </row>
    <row r="790" spans="1:28" ht="15.75" x14ac:dyDescent="0.25">
      <c r="A790" s="29">
        <v>45313</v>
      </c>
      <c r="B790" s="27" t="s">
        <v>354</v>
      </c>
      <c r="C790" s="27"/>
      <c r="D790" s="27" t="s">
        <v>52</v>
      </c>
      <c r="E790" s="27" t="s">
        <v>108</v>
      </c>
      <c r="F790" s="27">
        <v>200</v>
      </c>
      <c r="G790" s="27" t="s">
        <v>34</v>
      </c>
      <c r="H790" s="27">
        <v>2250</v>
      </c>
      <c r="I790" s="11">
        <f t="shared" si="126"/>
        <v>450000</v>
      </c>
      <c r="J790" s="28" t="s">
        <v>28</v>
      </c>
      <c r="K790" s="11"/>
      <c r="L790" s="4">
        <f t="shared" si="127"/>
        <v>0</v>
      </c>
      <c r="M790" s="4"/>
      <c r="N790" s="4"/>
      <c r="O790" s="4">
        <f t="shared" si="128"/>
        <v>0</v>
      </c>
      <c r="P790" s="4"/>
      <c r="Q790" s="4"/>
      <c r="R790" s="4">
        <f t="shared" si="129"/>
        <v>0</v>
      </c>
      <c r="S790" s="4"/>
      <c r="T790" s="4"/>
      <c r="U790" s="4">
        <f t="shared" si="130"/>
        <v>0</v>
      </c>
      <c r="V790" s="4"/>
      <c r="W790" s="4"/>
      <c r="X790" s="4">
        <f t="shared" si="131"/>
        <v>0</v>
      </c>
      <c r="Y790" s="4"/>
      <c r="Z790" s="4"/>
      <c r="AA790" s="4">
        <f>C790+I790-L790-O790-U790-X790</f>
        <v>450000</v>
      </c>
      <c r="AB790" s="7"/>
    </row>
    <row r="791" spans="1:28" ht="15.75" x14ac:dyDescent="0.25">
      <c r="A791" s="29">
        <v>45313</v>
      </c>
      <c r="B791" s="27" t="s">
        <v>529</v>
      </c>
      <c r="C791" s="25"/>
      <c r="D791" s="27" t="s">
        <v>52</v>
      </c>
      <c r="E791" s="27" t="s">
        <v>64</v>
      </c>
      <c r="F791" s="25">
        <v>500</v>
      </c>
      <c r="G791" s="27" t="s">
        <v>39</v>
      </c>
      <c r="H791" s="25">
        <v>55000</v>
      </c>
      <c r="I791" s="11">
        <f t="shared" si="126"/>
        <v>27500000</v>
      </c>
      <c r="J791" s="38" t="s">
        <v>78</v>
      </c>
      <c r="K791" s="11" t="s">
        <v>530</v>
      </c>
      <c r="L791" s="4">
        <f t="shared" si="127"/>
        <v>0</v>
      </c>
      <c r="M791" s="4"/>
      <c r="N791" s="4"/>
      <c r="O791" s="4">
        <f t="shared" si="128"/>
        <v>10000000</v>
      </c>
      <c r="P791" s="4">
        <v>10000000</v>
      </c>
      <c r="Q791" s="4"/>
      <c r="R791" s="4">
        <f t="shared" si="129"/>
        <v>0</v>
      </c>
      <c r="S791" s="4"/>
      <c r="T791" s="4"/>
      <c r="U791" s="4">
        <f t="shared" si="130"/>
        <v>0</v>
      </c>
      <c r="V791" s="4"/>
      <c r="W791" s="4"/>
      <c r="X791" s="4">
        <f t="shared" si="131"/>
        <v>0</v>
      </c>
      <c r="Y791" s="4"/>
      <c r="Z791" s="4"/>
      <c r="AA791" s="4">
        <f>C791+I791-L791-O791-U791-X791</f>
        <v>17500000</v>
      </c>
      <c r="AB791" s="7">
        <v>45309</v>
      </c>
    </row>
    <row r="792" spans="1:28" ht="16.5" thickBot="1" x14ac:dyDescent="0.3">
      <c r="A792" s="29">
        <v>45313</v>
      </c>
      <c r="B792" s="27" t="s">
        <v>545</v>
      </c>
      <c r="C792" s="25"/>
      <c r="D792" s="27" t="s">
        <v>52</v>
      </c>
      <c r="E792" s="27" t="s">
        <v>343</v>
      </c>
      <c r="F792" s="25">
        <v>1</v>
      </c>
      <c r="G792" s="27" t="s">
        <v>23</v>
      </c>
      <c r="H792" s="25">
        <v>1200000</v>
      </c>
      <c r="I792" s="11">
        <f t="shared" si="126"/>
        <v>1200000</v>
      </c>
      <c r="J792" s="52" t="s">
        <v>312</v>
      </c>
      <c r="K792" s="11" t="s">
        <v>546</v>
      </c>
      <c r="L792" s="4">
        <f t="shared" si="127"/>
        <v>0</v>
      </c>
      <c r="M792" s="4"/>
      <c r="N792" s="4"/>
      <c r="O792" s="4">
        <f t="shared" si="128"/>
        <v>1200000</v>
      </c>
      <c r="P792" s="4">
        <v>1200000</v>
      </c>
      <c r="Q792" s="4"/>
      <c r="R792" s="4">
        <f t="shared" si="129"/>
        <v>0</v>
      </c>
      <c r="S792" s="4"/>
      <c r="T792" s="4"/>
      <c r="U792" s="4">
        <f t="shared" si="130"/>
        <v>0</v>
      </c>
      <c r="V792" s="4"/>
      <c r="W792" s="4"/>
      <c r="X792" s="4">
        <f t="shared" si="131"/>
        <v>0</v>
      </c>
      <c r="Y792" s="4"/>
      <c r="Z792" s="4"/>
      <c r="AA792" s="4">
        <f>C792+I792-L792-O792-U792-X792</f>
        <v>0</v>
      </c>
      <c r="AB792" s="7">
        <v>45310</v>
      </c>
    </row>
    <row r="793" spans="1:28" ht="15.75" x14ac:dyDescent="0.25">
      <c r="A793" s="29">
        <v>45313</v>
      </c>
      <c r="B793" s="27" t="s">
        <v>531</v>
      </c>
      <c r="C793" s="25"/>
      <c r="D793" s="27" t="s">
        <v>52</v>
      </c>
      <c r="E793" s="25" t="s">
        <v>290</v>
      </c>
      <c r="F793" s="25">
        <v>125</v>
      </c>
      <c r="G793" s="27" t="s">
        <v>34</v>
      </c>
      <c r="H793" s="25">
        <v>3025</v>
      </c>
      <c r="I793" s="11">
        <f t="shared" si="126"/>
        <v>378125</v>
      </c>
      <c r="J793" s="31" t="s">
        <v>324</v>
      </c>
      <c r="K793" s="11"/>
      <c r="L793" s="4">
        <f t="shared" si="127"/>
        <v>0</v>
      </c>
      <c r="M793" s="4"/>
      <c r="N793" s="4"/>
      <c r="O793" s="4">
        <f t="shared" si="128"/>
        <v>0</v>
      </c>
      <c r="P793" s="4"/>
      <c r="Q793" s="4"/>
      <c r="R793" s="4">
        <f t="shared" si="129"/>
        <v>0</v>
      </c>
      <c r="S793" s="4"/>
      <c r="T793" s="4"/>
      <c r="U793" s="4">
        <f t="shared" si="130"/>
        <v>378125</v>
      </c>
      <c r="V793" s="4">
        <v>378125</v>
      </c>
      <c r="W793" s="4"/>
      <c r="X793" s="4">
        <f t="shared" si="131"/>
        <v>0</v>
      </c>
      <c r="Y793" s="4"/>
      <c r="Z793" s="4"/>
      <c r="AA793" s="4">
        <f>C793+I793-L793-O793-U793-X793</f>
        <v>0</v>
      </c>
      <c r="AB793" s="7">
        <v>45313</v>
      </c>
    </row>
    <row r="794" spans="1:28" ht="15.75" x14ac:dyDescent="0.25">
      <c r="A794" s="29">
        <v>45313</v>
      </c>
      <c r="B794" s="27" t="s">
        <v>291</v>
      </c>
      <c r="C794" s="25"/>
      <c r="D794" s="27" t="s">
        <v>52</v>
      </c>
      <c r="E794" s="25" t="s">
        <v>552</v>
      </c>
      <c r="F794" s="25">
        <v>25</v>
      </c>
      <c r="G794" s="25" t="s">
        <v>39</v>
      </c>
      <c r="H794" s="25">
        <v>105400</v>
      </c>
      <c r="I794" s="11">
        <f t="shared" si="126"/>
        <v>2635000</v>
      </c>
      <c r="J794" s="32" t="s">
        <v>324</v>
      </c>
      <c r="K794" s="11"/>
      <c r="L794" s="4">
        <f t="shared" si="127"/>
        <v>2635000</v>
      </c>
      <c r="M794" s="4">
        <v>2635000</v>
      </c>
      <c r="N794" s="4"/>
      <c r="O794" s="4">
        <f t="shared" si="128"/>
        <v>0</v>
      </c>
      <c r="P794" s="4"/>
      <c r="Q794" s="4"/>
      <c r="R794" s="4">
        <f t="shared" si="129"/>
        <v>0</v>
      </c>
      <c r="S794" s="4"/>
      <c r="T794" s="4"/>
      <c r="U794" s="4">
        <f t="shared" si="130"/>
        <v>0</v>
      </c>
      <c r="V794" s="4"/>
      <c r="W794" s="4"/>
      <c r="X794" s="4">
        <f t="shared" si="131"/>
        <v>0</v>
      </c>
      <c r="Y794" s="4"/>
      <c r="Z794" s="4"/>
      <c r="AA794" s="4">
        <f>C794+I794-L794-O794-U794-X794</f>
        <v>0</v>
      </c>
      <c r="AB794" s="7">
        <v>45313</v>
      </c>
    </row>
    <row r="795" spans="1:28" ht="15.75" x14ac:dyDescent="0.25">
      <c r="A795" s="29">
        <v>45313</v>
      </c>
      <c r="B795" s="27" t="s">
        <v>291</v>
      </c>
      <c r="C795" s="25"/>
      <c r="D795" s="27" t="s">
        <v>52</v>
      </c>
      <c r="E795" s="25" t="s">
        <v>150</v>
      </c>
      <c r="F795" s="25">
        <v>20</v>
      </c>
      <c r="G795" s="25" t="s">
        <v>77</v>
      </c>
      <c r="H795" s="25">
        <v>45000</v>
      </c>
      <c r="I795" s="11">
        <f t="shared" si="126"/>
        <v>900000</v>
      </c>
      <c r="J795" s="31" t="s">
        <v>312</v>
      </c>
      <c r="K795" s="11" t="s">
        <v>559</v>
      </c>
      <c r="L795" s="4">
        <f t="shared" si="127"/>
        <v>0</v>
      </c>
      <c r="M795" s="4"/>
      <c r="N795" s="4"/>
      <c r="O795" s="4">
        <f t="shared" si="128"/>
        <v>900000</v>
      </c>
      <c r="P795" s="4">
        <v>900000</v>
      </c>
      <c r="Q795" s="4"/>
      <c r="R795" s="4">
        <f t="shared" si="129"/>
        <v>0</v>
      </c>
      <c r="S795" s="4"/>
      <c r="T795" s="4"/>
      <c r="U795" s="4">
        <f t="shared" si="130"/>
        <v>0</v>
      </c>
      <c r="V795" s="4"/>
      <c r="W795" s="4"/>
      <c r="X795" s="4">
        <f t="shared" si="131"/>
        <v>0</v>
      </c>
      <c r="Y795" s="4"/>
      <c r="Z795" s="4"/>
      <c r="AA795" s="4">
        <f>C795+I795-L795-O795-U795-X795</f>
        <v>0</v>
      </c>
      <c r="AB795" s="7">
        <v>45316</v>
      </c>
    </row>
    <row r="796" spans="1:28" ht="15.75" x14ac:dyDescent="0.25">
      <c r="A796" s="29">
        <v>45313</v>
      </c>
      <c r="B796" s="27" t="s">
        <v>291</v>
      </c>
      <c r="C796" s="25"/>
      <c r="D796" s="27" t="s">
        <v>52</v>
      </c>
      <c r="E796" s="25" t="s">
        <v>50</v>
      </c>
      <c r="F796" s="25">
        <v>200</v>
      </c>
      <c r="G796" s="25" t="s">
        <v>34</v>
      </c>
      <c r="H796" s="25">
        <v>3885</v>
      </c>
      <c r="I796" s="11">
        <f t="shared" si="126"/>
        <v>777000</v>
      </c>
      <c r="J796" s="31" t="s">
        <v>312</v>
      </c>
      <c r="K796" s="11" t="s">
        <v>559</v>
      </c>
      <c r="L796" s="4">
        <f t="shared" si="127"/>
        <v>0</v>
      </c>
      <c r="M796" s="4"/>
      <c r="N796" s="4"/>
      <c r="O796" s="4">
        <f t="shared" si="128"/>
        <v>777000</v>
      </c>
      <c r="P796" s="4">
        <v>777000</v>
      </c>
      <c r="Q796" s="4"/>
      <c r="R796" s="4">
        <f t="shared" si="129"/>
        <v>0</v>
      </c>
      <c r="S796" s="4"/>
      <c r="T796" s="4"/>
      <c r="U796" s="4">
        <f t="shared" si="130"/>
        <v>0</v>
      </c>
      <c r="V796" s="4"/>
      <c r="W796" s="4"/>
      <c r="X796" s="4">
        <f t="shared" si="131"/>
        <v>0</v>
      </c>
      <c r="Y796" s="4"/>
      <c r="Z796" s="4"/>
      <c r="AA796" s="4">
        <f>C796+I796-L796-O796-U796-X796</f>
        <v>0</v>
      </c>
      <c r="AB796" s="7">
        <v>45316</v>
      </c>
    </row>
    <row r="797" spans="1:28" ht="15.75" x14ac:dyDescent="0.25">
      <c r="A797" s="29">
        <v>45313</v>
      </c>
      <c r="B797" s="27" t="s">
        <v>370</v>
      </c>
      <c r="C797" s="27"/>
      <c r="D797" s="27" t="s">
        <v>46</v>
      </c>
      <c r="E797" s="27" t="s">
        <v>298</v>
      </c>
      <c r="F797" s="27">
        <v>2100</v>
      </c>
      <c r="G797" s="25" t="s">
        <v>34</v>
      </c>
      <c r="H797" s="27">
        <v>4100</v>
      </c>
      <c r="I797" s="11">
        <f t="shared" si="126"/>
        <v>8610000</v>
      </c>
      <c r="J797" s="38" t="s">
        <v>78</v>
      </c>
      <c r="K797" s="11" t="s">
        <v>386</v>
      </c>
      <c r="L797" s="4">
        <f t="shared" si="127"/>
        <v>0</v>
      </c>
      <c r="M797" s="4"/>
      <c r="N797" s="4"/>
      <c r="O797" s="4">
        <f t="shared" si="128"/>
        <v>0</v>
      </c>
      <c r="P797" s="4"/>
      <c r="Q797" s="4"/>
      <c r="R797" s="4">
        <f t="shared" si="129"/>
        <v>0</v>
      </c>
      <c r="S797" s="4"/>
      <c r="T797" s="4"/>
      <c r="U797" s="4">
        <f t="shared" si="130"/>
        <v>0</v>
      </c>
      <c r="V797" s="4"/>
      <c r="W797" s="4"/>
      <c r="X797" s="4">
        <f t="shared" si="131"/>
        <v>0</v>
      </c>
      <c r="Y797" s="4"/>
      <c r="Z797" s="4"/>
      <c r="AA797" s="4">
        <f>C797+I797-L797-O797-U797-X797</f>
        <v>8610000</v>
      </c>
      <c r="AB797" s="7"/>
    </row>
    <row r="798" spans="1:28" ht="15.75" x14ac:dyDescent="0.25">
      <c r="A798" s="29">
        <v>45313</v>
      </c>
      <c r="B798" s="25" t="s">
        <v>256</v>
      </c>
      <c r="C798" s="25"/>
      <c r="D798" s="25" t="s">
        <v>52</v>
      </c>
      <c r="E798" s="25" t="s">
        <v>400</v>
      </c>
      <c r="F798" s="25">
        <v>2.5</v>
      </c>
      <c r="G798" s="25" t="s">
        <v>39</v>
      </c>
      <c r="H798" s="25">
        <v>87000</v>
      </c>
      <c r="I798" s="11">
        <f t="shared" si="126"/>
        <v>217500</v>
      </c>
      <c r="J798" s="12" t="s">
        <v>324</v>
      </c>
      <c r="K798" s="11"/>
      <c r="L798" s="4">
        <f t="shared" si="127"/>
        <v>217500</v>
      </c>
      <c r="M798" s="4">
        <v>217500</v>
      </c>
      <c r="N798" s="4"/>
      <c r="O798" s="4">
        <f t="shared" si="128"/>
        <v>0</v>
      </c>
      <c r="P798" s="4"/>
      <c r="Q798" s="4"/>
      <c r="R798" s="4">
        <f t="shared" si="129"/>
        <v>0</v>
      </c>
      <c r="S798" s="4"/>
      <c r="T798" s="4"/>
      <c r="U798" s="4">
        <f t="shared" si="130"/>
        <v>0</v>
      </c>
      <c r="V798" s="4"/>
      <c r="W798" s="4"/>
      <c r="X798" s="4">
        <f t="shared" si="131"/>
        <v>0</v>
      </c>
      <c r="Y798" s="4"/>
      <c r="Z798" s="4"/>
      <c r="AA798" s="4">
        <f>C798+I798-L798-O798-U798-X798</f>
        <v>0</v>
      </c>
      <c r="AB798" s="7">
        <v>45315</v>
      </c>
    </row>
    <row r="799" spans="1:28" ht="15.75" x14ac:dyDescent="0.25">
      <c r="A799" s="29">
        <v>45313</v>
      </c>
      <c r="B799" s="25" t="s">
        <v>376</v>
      </c>
      <c r="C799" s="27"/>
      <c r="D799" s="25" t="s">
        <v>46</v>
      </c>
      <c r="E799" s="27" t="s">
        <v>129</v>
      </c>
      <c r="F799" s="27">
        <v>2</v>
      </c>
      <c r="G799" s="25" t="s">
        <v>77</v>
      </c>
      <c r="H799" s="27">
        <v>60000</v>
      </c>
      <c r="I799" s="11">
        <f t="shared" si="126"/>
        <v>120000</v>
      </c>
      <c r="J799" s="31" t="s">
        <v>324</v>
      </c>
      <c r="K799" s="11"/>
      <c r="L799" s="4">
        <f t="shared" si="127"/>
        <v>120000</v>
      </c>
      <c r="M799" s="4">
        <v>120000</v>
      </c>
      <c r="N799" s="4"/>
      <c r="O799" s="4">
        <f t="shared" si="128"/>
        <v>0</v>
      </c>
      <c r="P799" s="4"/>
      <c r="Q799" s="4"/>
      <c r="R799" s="4">
        <f t="shared" si="129"/>
        <v>0</v>
      </c>
      <c r="S799" s="4"/>
      <c r="T799" s="4"/>
      <c r="U799" s="4">
        <f t="shared" si="130"/>
        <v>0</v>
      </c>
      <c r="V799" s="4"/>
      <c r="W799" s="4"/>
      <c r="X799" s="4">
        <f t="shared" si="131"/>
        <v>0</v>
      </c>
      <c r="Y799" s="4"/>
      <c r="Z799" s="4"/>
      <c r="AA799" s="4">
        <f>C799+I799-L799-O799-U799-X799</f>
        <v>0</v>
      </c>
      <c r="AB799" s="7">
        <v>45315</v>
      </c>
    </row>
    <row r="800" spans="1:28" ht="15.75" x14ac:dyDescent="0.25">
      <c r="A800" s="29">
        <v>45313</v>
      </c>
      <c r="B800" s="25" t="s">
        <v>372</v>
      </c>
      <c r="C800" s="27"/>
      <c r="D800" s="25" t="s">
        <v>46</v>
      </c>
      <c r="E800" s="27" t="s">
        <v>290</v>
      </c>
      <c r="F800" s="27">
        <v>125</v>
      </c>
      <c r="G800" s="27" t="s">
        <v>34</v>
      </c>
      <c r="H800" s="27">
        <v>3025</v>
      </c>
      <c r="I800" s="11">
        <f t="shared" si="126"/>
        <v>378125</v>
      </c>
      <c r="J800" s="32" t="s">
        <v>324</v>
      </c>
      <c r="K800" s="11"/>
      <c r="L800" s="4">
        <f t="shared" si="127"/>
        <v>378125</v>
      </c>
      <c r="M800" s="4">
        <v>378125</v>
      </c>
      <c r="N800" s="4"/>
      <c r="O800" s="4">
        <f t="shared" si="128"/>
        <v>0</v>
      </c>
      <c r="P800" s="4"/>
      <c r="Q800" s="4"/>
      <c r="R800" s="4">
        <f t="shared" si="129"/>
        <v>0</v>
      </c>
      <c r="S800" s="4"/>
      <c r="T800" s="4"/>
      <c r="U800" s="4">
        <f t="shared" si="130"/>
        <v>0</v>
      </c>
      <c r="V800" s="4"/>
      <c r="W800" s="4"/>
      <c r="X800" s="4">
        <f t="shared" si="131"/>
        <v>0</v>
      </c>
      <c r="Y800" s="4"/>
      <c r="Z800" s="4"/>
      <c r="AA800" s="4">
        <f>C800+I800-L800-O800-U800-X800</f>
        <v>0</v>
      </c>
      <c r="AB800" s="7">
        <v>45313</v>
      </c>
    </row>
    <row r="801" spans="1:28" ht="15.75" x14ac:dyDescent="0.25">
      <c r="A801" s="29">
        <v>45313</v>
      </c>
      <c r="B801" s="25" t="s">
        <v>99</v>
      </c>
      <c r="C801" s="25"/>
      <c r="D801" s="25" t="s">
        <v>46</v>
      </c>
      <c r="E801" s="25" t="s">
        <v>106</v>
      </c>
      <c r="F801" s="25">
        <v>93.9</v>
      </c>
      <c r="G801" s="25" t="s">
        <v>39</v>
      </c>
      <c r="H801" s="25"/>
      <c r="I801" s="11">
        <f t="shared" si="126"/>
        <v>0</v>
      </c>
      <c r="J801" s="26" t="s">
        <v>28</v>
      </c>
      <c r="K801" s="11"/>
      <c r="L801" s="4">
        <f t="shared" si="127"/>
        <v>0</v>
      </c>
      <c r="M801" s="4"/>
      <c r="N801" s="4"/>
      <c r="O801" s="4">
        <f t="shared" si="128"/>
        <v>0</v>
      </c>
      <c r="P801" s="4"/>
      <c r="Q801" s="4"/>
      <c r="R801" s="4">
        <f t="shared" si="129"/>
        <v>0</v>
      </c>
      <c r="S801" s="4"/>
      <c r="T801" s="4"/>
      <c r="U801" s="4">
        <f t="shared" si="130"/>
        <v>0</v>
      </c>
      <c r="V801" s="4"/>
      <c r="W801" s="4"/>
      <c r="X801" s="4">
        <f t="shared" si="131"/>
        <v>0</v>
      </c>
      <c r="Y801" s="4"/>
      <c r="Z801" s="4"/>
      <c r="AA801" s="4">
        <f>C801+I801-L801-O801-U801-X801</f>
        <v>0</v>
      </c>
      <c r="AB801" s="7"/>
    </row>
    <row r="802" spans="1:28" ht="15.75" x14ac:dyDescent="0.25">
      <c r="A802" s="29">
        <v>45313</v>
      </c>
      <c r="B802" s="25" t="s">
        <v>553</v>
      </c>
      <c r="C802" s="25"/>
      <c r="D802" s="25" t="s">
        <v>46</v>
      </c>
      <c r="E802" s="25" t="s">
        <v>69</v>
      </c>
      <c r="F802" s="25">
        <v>25</v>
      </c>
      <c r="G802" s="25" t="s">
        <v>39</v>
      </c>
      <c r="H802" s="25">
        <v>180000</v>
      </c>
      <c r="I802" s="11">
        <f t="shared" si="126"/>
        <v>4500000</v>
      </c>
      <c r="J802" s="31" t="s">
        <v>312</v>
      </c>
      <c r="K802" s="11" t="s">
        <v>547</v>
      </c>
      <c r="L802" s="4">
        <f t="shared" si="127"/>
        <v>0</v>
      </c>
      <c r="M802" s="4"/>
      <c r="N802" s="4"/>
      <c r="O802" s="4">
        <f t="shared" si="128"/>
        <v>4500000</v>
      </c>
      <c r="P802" s="4">
        <v>3150000</v>
      </c>
      <c r="Q802" s="4">
        <v>1350000</v>
      </c>
      <c r="R802" s="4">
        <f t="shared" si="129"/>
        <v>0</v>
      </c>
      <c r="S802" s="4"/>
      <c r="T802" s="4"/>
      <c r="U802" s="4">
        <f t="shared" si="130"/>
        <v>0</v>
      </c>
      <c r="V802" s="4"/>
      <c r="W802" s="4"/>
      <c r="X802" s="4">
        <f t="shared" si="131"/>
        <v>0</v>
      </c>
      <c r="Y802" s="4"/>
      <c r="Z802" s="4"/>
      <c r="AA802" s="4">
        <f>C802+I802-L802-O802-U802-X802</f>
        <v>0</v>
      </c>
      <c r="AB802" s="7">
        <v>45313</v>
      </c>
    </row>
    <row r="803" spans="1:28" ht="15.75" x14ac:dyDescent="0.25">
      <c r="A803" s="24">
        <v>45313</v>
      </c>
      <c r="B803" s="25" t="s">
        <v>361</v>
      </c>
      <c r="C803" s="25"/>
      <c r="D803" s="25" t="s">
        <v>52</v>
      </c>
      <c r="E803" s="25" t="s">
        <v>165</v>
      </c>
      <c r="F803" s="25">
        <v>11</v>
      </c>
      <c r="G803" s="25" t="s">
        <v>303</v>
      </c>
      <c r="H803" s="25">
        <v>1200000</v>
      </c>
      <c r="I803" s="11">
        <f t="shared" si="126"/>
        <v>13200000</v>
      </c>
      <c r="J803" s="32" t="s">
        <v>312</v>
      </c>
      <c r="K803" s="11" t="s">
        <v>366</v>
      </c>
      <c r="L803" s="4">
        <f t="shared" si="127"/>
        <v>0</v>
      </c>
      <c r="M803" s="4"/>
      <c r="N803" s="4"/>
      <c r="O803" s="4">
        <f t="shared" si="128"/>
        <v>13200000</v>
      </c>
      <c r="P803" s="4">
        <f>400000+10800000</f>
        <v>11200000</v>
      </c>
      <c r="Q803" s="4">
        <v>2000000</v>
      </c>
      <c r="R803" s="4">
        <f t="shared" si="129"/>
        <v>0</v>
      </c>
      <c r="S803" s="4"/>
      <c r="T803" s="4"/>
      <c r="U803" s="4">
        <f t="shared" si="130"/>
        <v>0</v>
      </c>
      <c r="V803" s="4"/>
      <c r="W803" s="4"/>
      <c r="X803" s="4">
        <f t="shared" si="131"/>
        <v>0</v>
      </c>
      <c r="Y803" s="4"/>
      <c r="Z803" s="4"/>
      <c r="AA803" s="4">
        <f>C803+I803-L803-O803-U803-X803</f>
        <v>0</v>
      </c>
      <c r="AB803" s="7">
        <v>45313</v>
      </c>
    </row>
    <row r="804" spans="1:28" ht="15.75" x14ac:dyDescent="0.25">
      <c r="A804" s="29">
        <v>45313</v>
      </c>
      <c r="B804" s="25" t="s">
        <v>203</v>
      </c>
      <c r="C804" s="25"/>
      <c r="D804" s="25" t="s">
        <v>46</v>
      </c>
      <c r="E804" s="25" t="s">
        <v>42</v>
      </c>
      <c r="F804" s="25">
        <v>1000</v>
      </c>
      <c r="G804" s="25" t="s">
        <v>34</v>
      </c>
      <c r="H804" s="25">
        <v>4000</v>
      </c>
      <c r="I804" s="11">
        <f t="shared" si="126"/>
        <v>4000000</v>
      </c>
      <c r="J804" s="26" t="s">
        <v>28</v>
      </c>
      <c r="K804" s="11"/>
      <c r="L804" s="4">
        <f t="shared" si="127"/>
        <v>0</v>
      </c>
      <c r="M804" s="4"/>
      <c r="N804" s="4"/>
      <c r="O804" s="4">
        <f t="shared" si="128"/>
        <v>0</v>
      </c>
      <c r="P804" s="4"/>
      <c r="Q804" s="4"/>
      <c r="R804" s="4">
        <f t="shared" si="129"/>
        <v>0</v>
      </c>
      <c r="S804" s="4"/>
      <c r="T804" s="4"/>
      <c r="U804" s="4">
        <f t="shared" si="130"/>
        <v>0</v>
      </c>
      <c r="V804" s="4"/>
      <c r="W804" s="4"/>
      <c r="X804" s="4">
        <f t="shared" si="131"/>
        <v>0</v>
      </c>
      <c r="Y804" s="4"/>
      <c r="Z804" s="4"/>
      <c r="AA804" s="4">
        <f>C804+I804-L804-O804-U804-X804</f>
        <v>4000000</v>
      </c>
      <c r="AB804" s="7"/>
    </row>
    <row r="805" spans="1:28" ht="15.75" x14ac:dyDescent="0.25">
      <c r="A805" s="29">
        <v>45313</v>
      </c>
      <c r="B805" s="25" t="s">
        <v>203</v>
      </c>
      <c r="C805" s="27"/>
      <c r="D805" s="25" t="s">
        <v>46</v>
      </c>
      <c r="E805" s="27" t="s">
        <v>395</v>
      </c>
      <c r="F805" s="27">
        <v>250</v>
      </c>
      <c r="G805" s="27" t="s">
        <v>34</v>
      </c>
      <c r="H805" s="27">
        <v>1122</v>
      </c>
      <c r="I805" s="11">
        <f t="shared" si="126"/>
        <v>280500</v>
      </c>
      <c r="J805" s="28" t="s">
        <v>28</v>
      </c>
      <c r="K805" s="11"/>
      <c r="L805" s="4">
        <f t="shared" si="127"/>
        <v>0</v>
      </c>
      <c r="M805" s="4"/>
      <c r="N805" s="4"/>
      <c r="O805" s="4">
        <f t="shared" si="128"/>
        <v>0</v>
      </c>
      <c r="P805" s="4"/>
      <c r="Q805" s="4"/>
      <c r="R805" s="4">
        <f t="shared" si="129"/>
        <v>0</v>
      </c>
      <c r="S805" s="4"/>
      <c r="T805" s="4"/>
      <c r="U805" s="4">
        <f t="shared" si="130"/>
        <v>0</v>
      </c>
      <c r="V805" s="4"/>
      <c r="W805" s="4"/>
      <c r="X805" s="4">
        <f t="shared" si="131"/>
        <v>0</v>
      </c>
      <c r="Y805" s="4"/>
      <c r="Z805" s="4"/>
      <c r="AA805" s="4">
        <f>C805+I805-L805-O805-U805-X805</f>
        <v>280500</v>
      </c>
      <c r="AB805" s="7"/>
    </row>
    <row r="806" spans="1:28" ht="15.75" x14ac:dyDescent="0.25">
      <c r="A806" s="24">
        <v>45313</v>
      </c>
      <c r="B806" s="25" t="s">
        <v>203</v>
      </c>
      <c r="C806" s="25"/>
      <c r="D806" s="25" t="s">
        <v>46</v>
      </c>
      <c r="E806" s="25" t="s">
        <v>208</v>
      </c>
      <c r="F806" s="25">
        <v>2500</v>
      </c>
      <c r="G806" s="25" t="s">
        <v>34</v>
      </c>
      <c r="H806" s="25">
        <v>870</v>
      </c>
      <c r="I806" s="11">
        <f t="shared" si="126"/>
        <v>2175000</v>
      </c>
      <c r="J806" s="26" t="s">
        <v>28</v>
      </c>
      <c r="K806" s="11"/>
      <c r="L806" s="4">
        <f t="shared" si="127"/>
        <v>0</v>
      </c>
      <c r="M806" s="4"/>
      <c r="N806" s="4"/>
      <c r="O806" s="4">
        <f t="shared" si="128"/>
        <v>0</v>
      </c>
      <c r="P806" s="4"/>
      <c r="Q806" s="4"/>
      <c r="R806" s="4">
        <f t="shared" si="129"/>
        <v>0</v>
      </c>
      <c r="S806" s="4"/>
      <c r="T806" s="4"/>
      <c r="U806" s="4">
        <f t="shared" si="130"/>
        <v>0</v>
      </c>
      <c r="V806" s="4"/>
      <c r="W806" s="4"/>
      <c r="X806" s="4">
        <f t="shared" si="131"/>
        <v>0</v>
      </c>
      <c r="Y806" s="4"/>
      <c r="Z806" s="4"/>
      <c r="AA806" s="4">
        <f>C806+I806-L806-O806-U806-X806</f>
        <v>2175000</v>
      </c>
      <c r="AB806" s="7"/>
    </row>
    <row r="807" spans="1:28" ht="15.75" x14ac:dyDescent="0.25">
      <c r="A807" s="29">
        <v>45313</v>
      </c>
      <c r="B807" s="25" t="s">
        <v>203</v>
      </c>
      <c r="C807" s="25"/>
      <c r="D807" s="25" t="s">
        <v>46</v>
      </c>
      <c r="E807" s="25" t="s">
        <v>47</v>
      </c>
      <c r="F807" s="25">
        <v>5</v>
      </c>
      <c r="G807" s="25" t="s">
        <v>48</v>
      </c>
      <c r="H807" s="25">
        <v>160000</v>
      </c>
      <c r="I807" s="11">
        <f t="shared" si="126"/>
        <v>800000</v>
      </c>
      <c r="J807" s="26" t="s">
        <v>28</v>
      </c>
      <c r="K807" s="11"/>
      <c r="L807" s="4">
        <f t="shared" si="127"/>
        <v>0</v>
      </c>
      <c r="M807" s="4"/>
      <c r="N807" s="4"/>
      <c r="O807" s="4">
        <f t="shared" si="128"/>
        <v>0</v>
      </c>
      <c r="P807" s="4"/>
      <c r="Q807" s="4"/>
      <c r="R807" s="4">
        <f t="shared" si="129"/>
        <v>0</v>
      </c>
      <c r="S807" s="4"/>
      <c r="T807" s="4"/>
      <c r="U807" s="4">
        <f t="shared" si="130"/>
        <v>0</v>
      </c>
      <c r="V807" s="4"/>
      <c r="W807" s="4"/>
      <c r="X807" s="4">
        <f t="shared" si="131"/>
        <v>0</v>
      </c>
      <c r="Y807" s="4"/>
      <c r="Z807" s="4"/>
      <c r="AA807" s="4">
        <f>C807+I807-L807-O807-U807-X807</f>
        <v>800000</v>
      </c>
      <c r="AB807" s="7"/>
    </row>
    <row r="808" spans="1:28" ht="15.75" x14ac:dyDescent="0.25">
      <c r="A808" s="24">
        <v>45313</v>
      </c>
      <c r="B808" s="25" t="s">
        <v>118</v>
      </c>
      <c r="C808" s="25"/>
      <c r="D808" s="25" t="s">
        <v>94</v>
      </c>
      <c r="E808" s="25" t="s">
        <v>192</v>
      </c>
      <c r="F808" s="25">
        <v>700</v>
      </c>
      <c r="G808" s="25" t="s">
        <v>34</v>
      </c>
      <c r="H808" s="25">
        <v>2931</v>
      </c>
      <c r="I808" s="11">
        <f t="shared" si="126"/>
        <v>2051700</v>
      </c>
      <c r="J808" s="26" t="s">
        <v>28</v>
      </c>
      <c r="K808" s="11"/>
      <c r="L808" s="4">
        <f t="shared" si="127"/>
        <v>0</v>
      </c>
      <c r="M808" s="4"/>
      <c r="N808" s="4"/>
      <c r="O808" s="4">
        <f t="shared" si="128"/>
        <v>0</v>
      </c>
      <c r="P808" s="4"/>
      <c r="Q808" s="4"/>
      <c r="R808" s="4">
        <f t="shared" si="129"/>
        <v>0</v>
      </c>
      <c r="S808" s="4"/>
      <c r="T808" s="4"/>
      <c r="U808" s="4">
        <f t="shared" si="130"/>
        <v>0</v>
      </c>
      <c r="V808" s="4"/>
      <c r="W808" s="4"/>
      <c r="X808" s="4">
        <f t="shared" si="131"/>
        <v>0</v>
      </c>
      <c r="Y808" s="4"/>
      <c r="Z808" s="4"/>
      <c r="AA808" s="4">
        <f>C808+I808-L808-O808-U808-X808</f>
        <v>2051700</v>
      </c>
      <c r="AB808" s="7"/>
    </row>
    <row r="809" spans="1:28" ht="15.75" x14ac:dyDescent="0.25">
      <c r="A809" s="29">
        <v>45314</v>
      </c>
      <c r="B809" s="27" t="s">
        <v>565</v>
      </c>
      <c r="C809" s="27"/>
      <c r="D809" s="27" t="s">
        <v>46</v>
      </c>
      <c r="E809" s="27" t="s">
        <v>348</v>
      </c>
      <c r="F809" s="27">
        <v>1000</v>
      </c>
      <c r="G809" s="27" t="s">
        <v>34</v>
      </c>
      <c r="H809" s="27">
        <v>1150</v>
      </c>
      <c r="I809" s="15">
        <f t="shared" ref="I809:I855" si="132">F809*H809</f>
        <v>1150000</v>
      </c>
      <c r="J809" s="32" t="s">
        <v>324</v>
      </c>
      <c r="K809" s="11"/>
      <c r="L809" s="4">
        <f>M809+N809</f>
        <v>0</v>
      </c>
      <c r="M809" s="4"/>
      <c r="N809" s="4"/>
      <c r="O809" s="4">
        <f>P809+Q809</f>
        <v>0</v>
      </c>
      <c r="P809" s="4"/>
      <c r="Q809" s="4"/>
      <c r="R809" s="4">
        <f>S809+T809</f>
        <v>0</v>
      </c>
      <c r="S809" s="4"/>
      <c r="T809" s="4"/>
      <c r="U809" s="4">
        <f>V809+W809</f>
        <v>1150000</v>
      </c>
      <c r="V809" s="4">
        <v>1150000</v>
      </c>
      <c r="W809" s="4"/>
      <c r="X809" s="4">
        <f>Y809+Z809</f>
        <v>0</v>
      </c>
      <c r="Y809" s="4"/>
      <c r="Z809" s="4"/>
      <c r="AA809" s="4">
        <f>C809+I809-L809-O809-U809-X809</f>
        <v>0</v>
      </c>
      <c r="AB809" s="7">
        <v>45314</v>
      </c>
    </row>
    <row r="810" spans="1:28" ht="15.75" x14ac:dyDescent="0.25">
      <c r="A810" s="29">
        <v>45314</v>
      </c>
      <c r="B810" s="25" t="s">
        <v>37</v>
      </c>
      <c r="C810" s="25"/>
      <c r="D810" s="27" t="s">
        <v>46</v>
      </c>
      <c r="E810" s="25" t="s">
        <v>47</v>
      </c>
      <c r="F810" s="25">
        <v>1</v>
      </c>
      <c r="G810" s="25" t="s">
        <v>48</v>
      </c>
      <c r="H810" s="25">
        <v>160000</v>
      </c>
      <c r="I810" s="11">
        <f t="shared" si="132"/>
        <v>160000</v>
      </c>
      <c r="J810" s="31" t="s">
        <v>324</v>
      </c>
      <c r="K810" s="11"/>
      <c r="L810" s="4">
        <f t="shared" ref="L810:L855" si="133">M810+N810</f>
        <v>0</v>
      </c>
      <c r="M810" s="4"/>
      <c r="N810" s="4"/>
      <c r="O810" s="4">
        <f t="shared" ref="O810:O855" si="134">P810+Q810</f>
        <v>0</v>
      </c>
      <c r="P810" s="4"/>
      <c r="Q810" s="4"/>
      <c r="R810" s="4">
        <f t="shared" ref="R810:R855" si="135">S810+T810</f>
        <v>0</v>
      </c>
      <c r="S810" s="4"/>
      <c r="T810" s="4"/>
      <c r="U810" s="4">
        <f t="shared" ref="U810:U855" si="136">V810+W810</f>
        <v>160000</v>
      </c>
      <c r="V810" s="4">
        <v>160000</v>
      </c>
      <c r="W810" s="4"/>
      <c r="X810" s="4">
        <f t="shared" ref="X810:X855" si="137">Y810+Z810</f>
        <v>0</v>
      </c>
      <c r="Y810" s="4"/>
      <c r="Z810" s="4"/>
      <c r="AA810" s="4">
        <f>C810+I810-L810-O810-U810-X810</f>
        <v>0</v>
      </c>
      <c r="AB810" s="7">
        <v>45314</v>
      </c>
    </row>
    <row r="811" spans="1:28" ht="15.75" x14ac:dyDescent="0.25">
      <c r="A811" s="29">
        <v>45314</v>
      </c>
      <c r="B811" s="25" t="s">
        <v>37</v>
      </c>
      <c r="C811" s="25"/>
      <c r="D811" s="27" t="s">
        <v>46</v>
      </c>
      <c r="E811" s="25" t="s">
        <v>108</v>
      </c>
      <c r="F811" s="25">
        <v>200</v>
      </c>
      <c r="G811" s="25" t="s">
        <v>34</v>
      </c>
      <c r="H811" s="25">
        <v>2250</v>
      </c>
      <c r="I811" s="11">
        <f t="shared" si="132"/>
        <v>450000</v>
      </c>
      <c r="J811" s="31" t="s">
        <v>324</v>
      </c>
      <c r="K811" s="11"/>
      <c r="L811" s="4">
        <f t="shared" si="133"/>
        <v>0</v>
      </c>
      <c r="M811" s="4"/>
      <c r="N811" s="4"/>
      <c r="O811" s="4">
        <f t="shared" si="134"/>
        <v>0</v>
      </c>
      <c r="P811" s="4"/>
      <c r="Q811" s="4"/>
      <c r="R811" s="4">
        <f t="shared" si="135"/>
        <v>0</v>
      </c>
      <c r="S811" s="4"/>
      <c r="T811" s="4"/>
      <c r="U811" s="4">
        <f t="shared" si="136"/>
        <v>450000</v>
      </c>
      <c r="V811" s="4">
        <v>450000</v>
      </c>
      <c r="W811" s="4"/>
      <c r="X811" s="4">
        <f t="shared" si="137"/>
        <v>0</v>
      </c>
      <c r="Y811" s="4"/>
      <c r="Z811" s="4"/>
      <c r="AA811" s="4">
        <f>C811+I811-L811-O811-U811-X811</f>
        <v>0</v>
      </c>
      <c r="AB811" s="7">
        <v>45314</v>
      </c>
    </row>
    <row r="812" spans="1:28" ht="15.75" x14ac:dyDescent="0.25">
      <c r="A812" s="29">
        <v>45314</v>
      </c>
      <c r="B812" s="25" t="s">
        <v>168</v>
      </c>
      <c r="C812" s="25"/>
      <c r="D812" s="25" t="s">
        <v>52</v>
      </c>
      <c r="E812" s="25" t="s">
        <v>400</v>
      </c>
      <c r="F812" s="25">
        <v>7.5</v>
      </c>
      <c r="G812" s="25" t="s">
        <v>39</v>
      </c>
      <c r="H812" s="25">
        <v>87000</v>
      </c>
      <c r="I812" s="11">
        <f t="shared" si="132"/>
        <v>652500</v>
      </c>
      <c r="J812" s="26" t="s">
        <v>28</v>
      </c>
      <c r="K812" s="11" t="s">
        <v>580</v>
      </c>
      <c r="L812" s="4">
        <f t="shared" si="133"/>
        <v>0</v>
      </c>
      <c r="M812" s="4"/>
      <c r="N812" s="4"/>
      <c r="O812" s="4">
        <f t="shared" si="134"/>
        <v>0</v>
      </c>
      <c r="P812" s="4"/>
      <c r="Q812" s="4"/>
      <c r="R812" s="4">
        <f t="shared" si="135"/>
        <v>0</v>
      </c>
      <c r="S812" s="4"/>
      <c r="T812" s="4"/>
      <c r="U812" s="4">
        <f t="shared" si="136"/>
        <v>0</v>
      </c>
      <c r="V812" s="4"/>
      <c r="W812" s="4"/>
      <c r="X812" s="4">
        <f t="shared" si="137"/>
        <v>0</v>
      </c>
      <c r="Y812" s="4"/>
      <c r="Z812" s="4"/>
      <c r="AA812" s="4">
        <f>C812+I812-L812-O812-U812-X812</f>
        <v>652500</v>
      </c>
      <c r="AB812" s="7"/>
    </row>
    <row r="813" spans="1:28" ht="15.75" x14ac:dyDescent="0.25">
      <c r="A813" s="29">
        <v>45314</v>
      </c>
      <c r="B813" s="25" t="s">
        <v>278</v>
      </c>
      <c r="C813" s="27"/>
      <c r="D813" s="25" t="s">
        <v>46</v>
      </c>
      <c r="E813" s="27" t="s">
        <v>290</v>
      </c>
      <c r="F813" s="27">
        <v>375</v>
      </c>
      <c r="G813" s="25" t="s">
        <v>34</v>
      </c>
      <c r="H813" s="27">
        <v>3025</v>
      </c>
      <c r="I813" s="11">
        <f t="shared" si="132"/>
        <v>1134375</v>
      </c>
      <c r="J813" s="17" t="s">
        <v>312</v>
      </c>
      <c r="K813" s="4" t="s">
        <v>279</v>
      </c>
      <c r="L813" s="4">
        <f t="shared" si="133"/>
        <v>0</v>
      </c>
      <c r="M813" s="4"/>
      <c r="N813" s="4"/>
      <c r="O813" s="4">
        <f t="shared" si="134"/>
        <v>1134375</v>
      </c>
      <c r="P813" s="4">
        <v>1134375</v>
      </c>
      <c r="Q813" s="4"/>
      <c r="R813" s="4">
        <f t="shared" si="135"/>
        <v>0</v>
      </c>
      <c r="S813" s="4"/>
      <c r="T813" s="4"/>
      <c r="U813" s="4">
        <f t="shared" si="136"/>
        <v>0</v>
      </c>
      <c r="V813" s="4"/>
      <c r="W813" s="4"/>
      <c r="X813" s="4">
        <f t="shared" si="137"/>
        <v>0</v>
      </c>
      <c r="Y813" s="4"/>
      <c r="Z813" s="4"/>
      <c r="AA813" s="4">
        <f>C813+I813-L813-O813-U813-X813</f>
        <v>0</v>
      </c>
      <c r="AB813" s="7">
        <v>45287</v>
      </c>
    </row>
    <row r="814" spans="1:28" ht="15.75" x14ac:dyDescent="0.25">
      <c r="A814" s="29">
        <v>45314</v>
      </c>
      <c r="B814" s="25" t="s">
        <v>266</v>
      </c>
      <c r="C814" s="25"/>
      <c r="D814" s="25" t="s">
        <v>52</v>
      </c>
      <c r="E814" s="27" t="s">
        <v>120</v>
      </c>
      <c r="F814" s="27">
        <v>24.8</v>
      </c>
      <c r="G814" s="25" t="s">
        <v>39</v>
      </c>
      <c r="H814" s="25">
        <v>49000</v>
      </c>
      <c r="I814" s="11">
        <f t="shared" si="132"/>
        <v>1215200</v>
      </c>
      <c r="J814" s="26" t="s">
        <v>28</v>
      </c>
      <c r="K814" s="11" t="s">
        <v>578</v>
      </c>
      <c r="L814" s="4">
        <f t="shared" si="133"/>
        <v>0</v>
      </c>
      <c r="M814" s="4"/>
      <c r="N814" s="4"/>
      <c r="O814" s="4">
        <f t="shared" si="134"/>
        <v>0</v>
      </c>
      <c r="P814" s="4"/>
      <c r="Q814" s="4"/>
      <c r="R814" s="4">
        <f t="shared" si="135"/>
        <v>0</v>
      </c>
      <c r="S814" s="4"/>
      <c r="T814" s="4"/>
      <c r="U814" s="4">
        <f t="shared" si="136"/>
        <v>0</v>
      </c>
      <c r="V814" s="4"/>
      <c r="W814" s="4"/>
      <c r="X814" s="4">
        <f t="shared" si="137"/>
        <v>0</v>
      </c>
      <c r="Y814" s="4"/>
      <c r="Z814" s="4"/>
      <c r="AA814" s="4">
        <f>C814+I814-L814-O814-U814-X814</f>
        <v>1215200</v>
      </c>
      <c r="AB814" s="7"/>
    </row>
    <row r="815" spans="1:28" ht="15.75" x14ac:dyDescent="0.25">
      <c r="A815" s="29">
        <v>45314</v>
      </c>
      <c r="B815" s="25" t="s">
        <v>266</v>
      </c>
      <c r="C815" s="25"/>
      <c r="D815" s="25" t="s">
        <v>52</v>
      </c>
      <c r="E815" s="27" t="s">
        <v>81</v>
      </c>
      <c r="F815" s="25">
        <v>23</v>
      </c>
      <c r="G815" s="25" t="s">
        <v>39</v>
      </c>
      <c r="H815" s="25">
        <v>49000</v>
      </c>
      <c r="I815" s="11">
        <f t="shared" si="132"/>
        <v>1127000</v>
      </c>
      <c r="J815" s="26" t="s">
        <v>28</v>
      </c>
      <c r="K815" s="11" t="s">
        <v>578</v>
      </c>
      <c r="L815" s="4">
        <f t="shared" si="133"/>
        <v>0</v>
      </c>
      <c r="M815" s="4"/>
      <c r="N815" s="4"/>
      <c r="O815" s="4">
        <f t="shared" si="134"/>
        <v>0</v>
      </c>
      <c r="P815" s="4"/>
      <c r="Q815" s="4"/>
      <c r="R815" s="4">
        <f t="shared" si="135"/>
        <v>0</v>
      </c>
      <c r="S815" s="4"/>
      <c r="T815" s="4"/>
      <c r="U815" s="4">
        <f t="shared" si="136"/>
        <v>0</v>
      </c>
      <c r="V815" s="4"/>
      <c r="W815" s="4"/>
      <c r="X815" s="4">
        <f t="shared" si="137"/>
        <v>0</v>
      </c>
      <c r="Y815" s="4"/>
      <c r="Z815" s="4"/>
      <c r="AA815" s="4">
        <f>C815+I815-L815-O815-U815-X815</f>
        <v>1127000</v>
      </c>
      <c r="AB815" s="7"/>
    </row>
    <row r="816" spans="1:28" ht="15.75" x14ac:dyDescent="0.25">
      <c r="A816" s="29">
        <v>45314</v>
      </c>
      <c r="B816" s="25" t="s">
        <v>266</v>
      </c>
      <c r="C816" s="25"/>
      <c r="D816" s="25" t="s">
        <v>52</v>
      </c>
      <c r="E816" s="27" t="s">
        <v>165</v>
      </c>
      <c r="F816" s="25">
        <v>1</v>
      </c>
      <c r="G816" s="27" t="s">
        <v>303</v>
      </c>
      <c r="H816" s="25">
        <v>1200000</v>
      </c>
      <c r="I816" s="11">
        <f t="shared" si="132"/>
        <v>1200000</v>
      </c>
      <c r="J816" s="26" t="s">
        <v>28</v>
      </c>
      <c r="K816" s="11" t="s">
        <v>578</v>
      </c>
      <c r="L816" s="4">
        <f t="shared" si="133"/>
        <v>0</v>
      </c>
      <c r="M816" s="4"/>
      <c r="N816" s="4"/>
      <c r="O816" s="4">
        <f t="shared" si="134"/>
        <v>0</v>
      </c>
      <c r="P816" s="4"/>
      <c r="Q816" s="4"/>
      <c r="R816" s="4">
        <f t="shared" si="135"/>
        <v>0</v>
      </c>
      <c r="S816" s="4"/>
      <c r="T816" s="4"/>
      <c r="U816" s="4">
        <f t="shared" si="136"/>
        <v>0</v>
      </c>
      <c r="V816" s="4"/>
      <c r="W816" s="4"/>
      <c r="X816" s="4">
        <f t="shared" si="137"/>
        <v>0</v>
      </c>
      <c r="Y816" s="4"/>
      <c r="Z816" s="4"/>
      <c r="AA816" s="4">
        <f>C816+I816-L816-O816-U816-X816</f>
        <v>1200000</v>
      </c>
      <c r="AB816" s="7"/>
    </row>
    <row r="817" spans="1:28" ht="15.75" x14ac:dyDescent="0.25">
      <c r="A817" s="29">
        <v>45314</v>
      </c>
      <c r="B817" s="25" t="s">
        <v>361</v>
      </c>
      <c r="C817" s="25"/>
      <c r="D817" s="25" t="s">
        <v>52</v>
      </c>
      <c r="E817" s="27" t="s">
        <v>91</v>
      </c>
      <c r="F817" s="25">
        <v>4</v>
      </c>
      <c r="G817" s="27" t="s">
        <v>303</v>
      </c>
      <c r="H817" s="25">
        <v>1200000</v>
      </c>
      <c r="I817" s="11">
        <f t="shared" si="132"/>
        <v>4800000</v>
      </c>
      <c r="J817" s="32" t="s">
        <v>312</v>
      </c>
      <c r="K817" s="11" t="s">
        <v>560</v>
      </c>
      <c r="L817" s="4">
        <f t="shared" si="133"/>
        <v>0</v>
      </c>
      <c r="M817" s="4"/>
      <c r="N817" s="4"/>
      <c r="O817" s="4">
        <f t="shared" si="134"/>
        <v>4800000</v>
      </c>
      <c r="P817" s="4">
        <v>4800000</v>
      </c>
      <c r="Q817" s="4"/>
      <c r="R817" s="4">
        <f t="shared" si="135"/>
        <v>0</v>
      </c>
      <c r="S817" s="4"/>
      <c r="T817" s="4"/>
      <c r="U817" s="4">
        <f t="shared" si="136"/>
        <v>0</v>
      </c>
      <c r="V817" s="4"/>
      <c r="W817" s="4"/>
      <c r="X817" s="4">
        <f t="shared" si="137"/>
        <v>0</v>
      </c>
      <c r="Y817" s="4"/>
      <c r="Z817" s="4"/>
      <c r="AA817" s="4">
        <f>C817+I817-L817-O817-U817-X817</f>
        <v>0</v>
      </c>
      <c r="AB817" s="7">
        <v>45313</v>
      </c>
    </row>
    <row r="818" spans="1:28" ht="15.75" x14ac:dyDescent="0.25">
      <c r="A818" s="29">
        <v>45314</v>
      </c>
      <c r="B818" s="25" t="s">
        <v>361</v>
      </c>
      <c r="C818" s="25"/>
      <c r="D818" s="25" t="s">
        <v>52</v>
      </c>
      <c r="E818" s="27" t="s">
        <v>566</v>
      </c>
      <c r="F818" s="25">
        <v>7</v>
      </c>
      <c r="G818" s="27" t="s">
        <v>303</v>
      </c>
      <c r="H818" s="25">
        <v>1200000</v>
      </c>
      <c r="I818" s="11">
        <f t="shared" si="132"/>
        <v>8400000</v>
      </c>
      <c r="J818" s="32" t="s">
        <v>312</v>
      </c>
      <c r="K818" s="11" t="s">
        <v>560</v>
      </c>
      <c r="L818" s="4">
        <f t="shared" si="133"/>
        <v>0</v>
      </c>
      <c r="M818" s="4"/>
      <c r="N818" s="4"/>
      <c r="O818" s="4">
        <f t="shared" si="134"/>
        <v>8400000</v>
      </c>
      <c r="P818" s="4">
        <v>8400000</v>
      </c>
      <c r="Q818" s="4"/>
      <c r="R818" s="4">
        <f t="shared" si="135"/>
        <v>0</v>
      </c>
      <c r="S818" s="4"/>
      <c r="T818" s="4"/>
      <c r="U818" s="4">
        <f t="shared" si="136"/>
        <v>0</v>
      </c>
      <c r="V818" s="4"/>
      <c r="W818" s="4"/>
      <c r="X818" s="4">
        <f t="shared" si="137"/>
        <v>0</v>
      </c>
      <c r="Y818" s="4"/>
      <c r="Z818" s="4"/>
      <c r="AA818" s="4">
        <f>C818+I818-L818-O818-U818-X818</f>
        <v>0</v>
      </c>
      <c r="AB818" s="7">
        <v>45313</v>
      </c>
    </row>
    <row r="819" spans="1:28" ht="15.75" x14ac:dyDescent="0.25">
      <c r="A819" s="29">
        <v>45314</v>
      </c>
      <c r="B819" s="27" t="s">
        <v>231</v>
      </c>
      <c r="C819" s="27"/>
      <c r="D819" s="25" t="s">
        <v>46</v>
      </c>
      <c r="E819" s="25" t="s">
        <v>81</v>
      </c>
      <c r="F819" s="27">
        <v>114.7</v>
      </c>
      <c r="G819" s="27" t="s">
        <v>39</v>
      </c>
      <c r="H819" s="27">
        <v>49000</v>
      </c>
      <c r="I819" s="11">
        <f t="shared" si="132"/>
        <v>5620300</v>
      </c>
      <c r="J819" s="28" t="s">
        <v>28</v>
      </c>
      <c r="K819" s="11"/>
      <c r="L819" s="4">
        <f t="shared" si="133"/>
        <v>0</v>
      </c>
      <c r="M819" s="4"/>
      <c r="N819" s="4"/>
      <c r="O819" s="4">
        <f t="shared" si="134"/>
        <v>0</v>
      </c>
      <c r="P819" s="4"/>
      <c r="Q819" s="4"/>
      <c r="R819" s="4">
        <f t="shared" si="135"/>
        <v>0</v>
      </c>
      <c r="S819" s="4"/>
      <c r="T819" s="4"/>
      <c r="U819" s="4">
        <f t="shared" si="136"/>
        <v>0</v>
      </c>
      <c r="V819" s="4"/>
      <c r="W819" s="4"/>
      <c r="X819" s="4">
        <f t="shared" si="137"/>
        <v>0</v>
      </c>
      <c r="Y819" s="4"/>
      <c r="Z819" s="4"/>
      <c r="AA819" s="4">
        <f>C819+I819-L819-O819-U819-X819</f>
        <v>5620300</v>
      </c>
      <c r="AB819" s="7"/>
    </row>
    <row r="820" spans="1:28" ht="15.75" x14ac:dyDescent="0.25">
      <c r="A820" s="29">
        <v>45314</v>
      </c>
      <c r="B820" s="27" t="s">
        <v>501</v>
      </c>
      <c r="C820" s="25"/>
      <c r="D820" s="25" t="s">
        <v>94</v>
      </c>
      <c r="E820" s="25" t="s">
        <v>260</v>
      </c>
      <c r="F820" s="25">
        <v>500</v>
      </c>
      <c r="G820" s="27" t="s">
        <v>34</v>
      </c>
      <c r="H820" s="25">
        <v>2793</v>
      </c>
      <c r="I820" s="11">
        <f t="shared" si="132"/>
        <v>1396500</v>
      </c>
      <c r="J820" s="31" t="s">
        <v>312</v>
      </c>
      <c r="K820" s="11" t="s">
        <v>576</v>
      </c>
      <c r="L820" s="4">
        <f t="shared" si="133"/>
        <v>0</v>
      </c>
      <c r="M820" s="4"/>
      <c r="N820" s="4"/>
      <c r="O820" s="4">
        <f t="shared" si="134"/>
        <v>1396500</v>
      </c>
      <c r="P820" s="4">
        <v>1396500</v>
      </c>
      <c r="Q820" s="4"/>
      <c r="R820" s="4">
        <f t="shared" si="135"/>
        <v>0</v>
      </c>
      <c r="S820" s="4"/>
      <c r="T820" s="4"/>
      <c r="U820" s="4">
        <f t="shared" si="136"/>
        <v>0</v>
      </c>
      <c r="V820" s="4"/>
      <c r="W820" s="4"/>
      <c r="X820" s="4">
        <f t="shared" si="137"/>
        <v>0</v>
      </c>
      <c r="Y820" s="4"/>
      <c r="Z820" s="4"/>
      <c r="AA820" s="4">
        <f>C820+I820-L820-O820-U820-X820</f>
        <v>0</v>
      </c>
      <c r="AB820" s="7">
        <v>45314</v>
      </c>
    </row>
    <row r="821" spans="1:28" ht="15.75" x14ac:dyDescent="0.25">
      <c r="A821" s="29">
        <v>45314</v>
      </c>
      <c r="B821" s="27" t="s">
        <v>96</v>
      </c>
      <c r="C821" s="25"/>
      <c r="D821" s="25" t="s">
        <v>46</v>
      </c>
      <c r="E821" s="25" t="s">
        <v>50</v>
      </c>
      <c r="F821" s="25">
        <v>200</v>
      </c>
      <c r="G821" s="27" t="s">
        <v>34</v>
      </c>
      <c r="H821" s="25">
        <v>3885</v>
      </c>
      <c r="I821" s="11">
        <f t="shared" si="132"/>
        <v>777000</v>
      </c>
      <c r="J821" s="9" t="s">
        <v>28</v>
      </c>
      <c r="K821" s="11"/>
      <c r="L821" s="4">
        <f t="shared" si="133"/>
        <v>0</v>
      </c>
      <c r="M821" s="4"/>
      <c r="N821" s="4"/>
      <c r="O821" s="4">
        <f t="shared" si="134"/>
        <v>0</v>
      </c>
      <c r="P821" s="4"/>
      <c r="Q821" s="4"/>
      <c r="R821" s="4">
        <f t="shared" si="135"/>
        <v>0</v>
      </c>
      <c r="S821" s="4"/>
      <c r="T821" s="4"/>
      <c r="U821" s="4">
        <f t="shared" si="136"/>
        <v>0</v>
      </c>
      <c r="V821" s="4"/>
      <c r="W821" s="4"/>
      <c r="X821" s="4">
        <f t="shared" si="137"/>
        <v>0</v>
      </c>
      <c r="Y821" s="4"/>
      <c r="Z821" s="4"/>
      <c r="AA821" s="4">
        <f>C821+I821-L821-O821-U821-X821</f>
        <v>777000</v>
      </c>
      <c r="AB821" s="7"/>
    </row>
    <row r="822" spans="1:28" ht="15.75" x14ac:dyDescent="0.25">
      <c r="A822" s="29">
        <v>45314</v>
      </c>
      <c r="B822" s="27" t="s">
        <v>96</v>
      </c>
      <c r="C822" s="25"/>
      <c r="D822" s="25" t="s">
        <v>46</v>
      </c>
      <c r="E822" s="25" t="s">
        <v>395</v>
      </c>
      <c r="F822" s="25">
        <v>1000</v>
      </c>
      <c r="G822" s="27" t="s">
        <v>34</v>
      </c>
      <c r="H822" s="25">
        <v>1220</v>
      </c>
      <c r="I822" s="11">
        <f t="shared" si="132"/>
        <v>1220000</v>
      </c>
      <c r="J822" s="9" t="s">
        <v>28</v>
      </c>
      <c r="K822" s="11"/>
      <c r="L822" s="4">
        <f t="shared" si="133"/>
        <v>0</v>
      </c>
      <c r="M822" s="4"/>
      <c r="N822" s="4"/>
      <c r="O822" s="4">
        <f t="shared" si="134"/>
        <v>0</v>
      </c>
      <c r="P822" s="4"/>
      <c r="Q822" s="4"/>
      <c r="R822" s="4">
        <f t="shared" si="135"/>
        <v>0</v>
      </c>
      <c r="S822" s="4"/>
      <c r="T822" s="4"/>
      <c r="U822" s="4">
        <f t="shared" si="136"/>
        <v>0</v>
      </c>
      <c r="V822" s="4"/>
      <c r="W822" s="4"/>
      <c r="X822" s="4">
        <f t="shared" si="137"/>
        <v>0</v>
      </c>
      <c r="Y822" s="4"/>
      <c r="Z822" s="4"/>
      <c r="AA822" s="4">
        <f>C822+I822-L822-O822-U822-X822</f>
        <v>1220000</v>
      </c>
      <c r="AB822" s="7"/>
    </row>
    <row r="823" spans="1:28" ht="15.75" x14ac:dyDescent="0.25">
      <c r="A823" s="29">
        <v>45314</v>
      </c>
      <c r="B823" s="27" t="s">
        <v>96</v>
      </c>
      <c r="C823" s="27"/>
      <c r="D823" s="25" t="s">
        <v>46</v>
      </c>
      <c r="E823" s="27" t="s">
        <v>139</v>
      </c>
      <c r="F823" s="27">
        <v>375</v>
      </c>
      <c r="G823" s="27" t="s">
        <v>34</v>
      </c>
      <c r="H823" s="27">
        <v>2790</v>
      </c>
      <c r="I823" s="11">
        <f t="shared" si="132"/>
        <v>1046250</v>
      </c>
      <c r="J823" s="9" t="s">
        <v>28</v>
      </c>
      <c r="K823" s="11"/>
      <c r="L823" s="4">
        <f t="shared" si="133"/>
        <v>0</v>
      </c>
      <c r="M823" s="4"/>
      <c r="N823" s="4"/>
      <c r="O823" s="4">
        <f t="shared" si="134"/>
        <v>0</v>
      </c>
      <c r="P823" s="4"/>
      <c r="Q823" s="4"/>
      <c r="R823" s="4">
        <f t="shared" si="135"/>
        <v>0</v>
      </c>
      <c r="S823" s="4"/>
      <c r="T823" s="4"/>
      <c r="U823" s="4">
        <f t="shared" si="136"/>
        <v>0</v>
      </c>
      <c r="V823" s="4"/>
      <c r="W823" s="4"/>
      <c r="X823" s="4">
        <f t="shared" si="137"/>
        <v>0</v>
      </c>
      <c r="Y823" s="4"/>
      <c r="Z823" s="4"/>
      <c r="AA823" s="4">
        <f>C823+I823-L823-O823-U823-X823</f>
        <v>1046250</v>
      </c>
      <c r="AB823" s="7"/>
    </row>
    <row r="824" spans="1:28" ht="15.75" x14ac:dyDescent="0.25">
      <c r="A824" s="29">
        <v>45314</v>
      </c>
      <c r="B824" s="25" t="s">
        <v>480</v>
      </c>
      <c r="C824" s="25"/>
      <c r="D824" s="25" t="s">
        <v>46</v>
      </c>
      <c r="E824" s="25" t="s">
        <v>302</v>
      </c>
      <c r="F824" s="25">
        <v>1</v>
      </c>
      <c r="G824" s="25" t="s">
        <v>303</v>
      </c>
      <c r="H824" s="25">
        <v>1200000</v>
      </c>
      <c r="I824" s="11">
        <f t="shared" si="132"/>
        <v>1200000</v>
      </c>
      <c r="J824" s="31" t="s">
        <v>312</v>
      </c>
      <c r="K824" s="4" t="s">
        <v>583</v>
      </c>
      <c r="L824" s="4">
        <f t="shared" si="133"/>
        <v>0</v>
      </c>
      <c r="M824" s="4"/>
      <c r="N824" s="4"/>
      <c r="O824" s="4">
        <f t="shared" si="134"/>
        <v>1200000</v>
      </c>
      <c r="P824" s="4">
        <v>1200000</v>
      </c>
      <c r="Q824" s="4"/>
      <c r="R824" s="4">
        <f t="shared" si="135"/>
        <v>0</v>
      </c>
      <c r="S824" s="4"/>
      <c r="T824" s="4"/>
      <c r="U824" s="4">
        <f t="shared" si="136"/>
        <v>0</v>
      </c>
      <c r="V824" s="4"/>
      <c r="W824" s="4"/>
      <c r="X824" s="4">
        <f t="shared" si="137"/>
        <v>0</v>
      </c>
      <c r="Y824" s="4"/>
      <c r="Z824" s="4"/>
      <c r="AA824" s="4">
        <f>C824+I824-L824-O824-U824-X824</f>
        <v>0</v>
      </c>
      <c r="AB824" s="7">
        <v>45314</v>
      </c>
    </row>
    <row r="825" spans="1:28" ht="15.75" x14ac:dyDescent="0.25">
      <c r="A825" s="29">
        <v>45314</v>
      </c>
      <c r="B825" s="25" t="s">
        <v>251</v>
      </c>
      <c r="C825" s="25"/>
      <c r="D825" s="25" t="s">
        <v>46</v>
      </c>
      <c r="E825" s="25" t="s">
        <v>42</v>
      </c>
      <c r="F825" s="25">
        <v>2500</v>
      </c>
      <c r="G825" s="25" t="s">
        <v>34</v>
      </c>
      <c r="H825" s="25">
        <v>4500</v>
      </c>
      <c r="I825" s="11">
        <f t="shared" si="132"/>
        <v>11250000</v>
      </c>
      <c r="J825" s="26" t="s">
        <v>28</v>
      </c>
      <c r="K825" s="11"/>
      <c r="L825" s="4">
        <f t="shared" si="133"/>
        <v>0</v>
      </c>
      <c r="M825" s="4"/>
      <c r="N825" s="4"/>
      <c r="O825" s="4">
        <f t="shared" si="134"/>
        <v>0</v>
      </c>
      <c r="P825" s="4"/>
      <c r="Q825" s="4"/>
      <c r="R825" s="4">
        <f t="shared" si="135"/>
        <v>0</v>
      </c>
      <c r="S825" s="4"/>
      <c r="T825" s="4"/>
      <c r="U825" s="4">
        <f t="shared" si="136"/>
        <v>0</v>
      </c>
      <c r="V825" s="4"/>
      <c r="W825" s="4"/>
      <c r="X825" s="4">
        <f t="shared" si="137"/>
        <v>0</v>
      </c>
      <c r="Y825" s="4"/>
      <c r="Z825" s="4"/>
      <c r="AA825" s="4">
        <f>C825+I825-L825-O825-U825-X825</f>
        <v>11250000</v>
      </c>
      <c r="AB825" s="7"/>
    </row>
    <row r="826" spans="1:28" ht="15.75" x14ac:dyDescent="0.25">
      <c r="A826" s="29">
        <v>45314</v>
      </c>
      <c r="B826" s="25" t="s">
        <v>251</v>
      </c>
      <c r="C826" s="25"/>
      <c r="D826" s="25" t="s">
        <v>46</v>
      </c>
      <c r="E826" s="25" t="s">
        <v>95</v>
      </c>
      <c r="F826" s="25">
        <v>3000</v>
      </c>
      <c r="G826" s="25" t="s">
        <v>34</v>
      </c>
      <c r="H826" s="25">
        <v>1450</v>
      </c>
      <c r="I826" s="11">
        <f t="shared" si="132"/>
        <v>4350000</v>
      </c>
      <c r="J826" s="32" t="s">
        <v>312</v>
      </c>
      <c r="K826" s="11" t="s">
        <v>689</v>
      </c>
      <c r="L826" s="4">
        <f t="shared" si="133"/>
        <v>0</v>
      </c>
      <c r="M826" s="4"/>
      <c r="N826" s="4"/>
      <c r="O826" s="4">
        <f t="shared" si="134"/>
        <v>4350000</v>
      </c>
      <c r="P826" s="4">
        <v>4350000</v>
      </c>
      <c r="Q826" s="4"/>
      <c r="R826" s="4">
        <f t="shared" si="135"/>
        <v>0</v>
      </c>
      <c r="S826" s="4"/>
      <c r="T826" s="4"/>
      <c r="U826" s="4">
        <f t="shared" si="136"/>
        <v>0</v>
      </c>
      <c r="V826" s="4"/>
      <c r="W826" s="4"/>
      <c r="X826" s="4">
        <f t="shared" si="137"/>
        <v>0</v>
      </c>
      <c r="Y826" s="4"/>
      <c r="Z826" s="4"/>
      <c r="AA826" s="4">
        <f>C826+I826-L826-O826-U826-X826</f>
        <v>0</v>
      </c>
      <c r="AB826" s="7">
        <v>45316</v>
      </c>
    </row>
    <row r="827" spans="1:28" ht="15.75" x14ac:dyDescent="0.25">
      <c r="A827" s="29">
        <v>45314</v>
      </c>
      <c r="B827" s="25" t="s">
        <v>209</v>
      </c>
      <c r="C827" s="25"/>
      <c r="D827" s="25" t="s">
        <v>46</v>
      </c>
      <c r="E827" s="25" t="s">
        <v>109</v>
      </c>
      <c r="F827" s="25">
        <v>500</v>
      </c>
      <c r="G827" s="25" t="s">
        <v>34</v>
      </c>
      <c r="H827" s="25">
        <v>1190</v>
      </c>
      <c r="I827" s="11">
        <f t="shared" si="132"/>
        <v>595000</v>
      </c>
      <c r="J827" s="32" t="s">
        <v>324</v>
      </c>
      <c r="K827" s="11"/>
      <c r="L827" s="4">
        <f t="shared" si="133"/>
        <v>0</v>
      </c>
      <c r="M827" s="4"/>
      <c r="N827" s="4"/>
      <c r="O827" s="4">
        <f t="shared" si="134"/>
        <v>0</v>
      </c>
      <c r="P827" s="4"/>
      <c r="Q827" s="4"/>
      <c r="R827" s="4">
        <f t="shared" si="135"/>
        <v>0</v>
      </c>
      <c r="S827" s="4"/>
      <c r="T827" s="4"/>
      <c r="U827" s="4">
        <f t="shared" si="136"/>
        <v>595000</v>
      </c>
      <c r="V827" s="4">
        <v>595000</v>
      </c>
      <c r="W827" s="4"/>
      <c r="X827" s="4">
        <f t="shared" si="137"/>
        <v>0</v>
      </c>
      <c r="Y827" s="4"/>
      <c r="Z827" s="4"/>
      <c r="AA827" s="4">
        <f>C827+I827-L827-O827-U827-X827</f>
        <v>0</v>
      </c>
      <c r="AB827" s="7">
        <v>45314</v>
      </c>
    </row>
    <row r="828" spans="1:28" ht="15.75" x14ac:dyDescent="0.25">
      <c r="A828" s="29">
        <v>45314</v>
      </c>
      <c r="B828" s="25" t="s">
        <v>134</v>
      </c>
      <c r="C828" s="25"/>
      <c r="D828" s="25" t="s">
        <v>52</v>
      </c>
      <c r="E828" s="25" t="s">
        <v>42</v>
      </c>
      <c r="F828" s="25">
        <v>2000</v>
      </c>
      <c r="G828" s="25" t="s">
        <v>34</v>
      </c>
      <c r="H828" s="25">
        <v>4500</v>
      </c>
      <c r="I828" s="11">
        <f t="shared" si="132"/>
        <v>9000000</v>
      </c>
      <c r="J828" s="26" t="s">
        <v>28</v>
      </c>
      <c r="K828" s="11" t="s">
        <v>579</v>
      </c>
      <c r="L828" s="4">
        <f t="shared" si="133"/>
        <v>0</v>
      </c>
      <c r="M828" s="4"/>
      <c r="N828" s="4"/>
      <c r="O828" s="4">
        <f t="shared" si="134"/>
        <v>0</v>
      </c>
      <c r="P828" s="4"/>
      <c r="Q828" s="4"/>
      <c r="R828" s="4">
        <f t="shared" si="135"/>
        <v>0</v>
      </c>
      <c r="S828" s="4"/>
      <c r="T828" s="4"/>
      <c r="U828" s="4">
        <f t="shared" si="136"/>
        <v>0</v>
      </c>
      <c r="V828" s="4"/>
      <c r="W828" s="4"/>
      <c r="X828" s="4">
        <f t="shared" si="137"/>
        <v>0</v>
      </c>
      <c r="Y828" s="4"/>
      <c r="Z828" s="4"/>
      <c r="AA828" s="4">
        <f>C828+I828-L828-O828-U828-X828</f>
        <v>9000000</v>
      </c>
      <c r="AB828" s="7"/>
    </row>
    <row r="829" spans="1:28" ht="15.75" x14ac:dyDescent="0.25">
      <c r="A829" s="29">
        <v>45314</v>
      </c>
      <c r="B829" s="25" t="s">
        <v>134</v>
      </c>
      <c r="C829" s="25"/>
      <c r="D829" s="25" t="s">
        <v>52</v>
      </c>
      <c r="E829" s="25" t="s">
        <v>109</v>
      </c>
      <c r="F829" s="25">
        <v>250</v>
      </c>
      <c r="G829" s="25" t="s">
        <v>34</v>
      </c>
      <c r="H829" s="25">
        <v>1220</v>
      </c>
      <c r="I829" s="11">
        <f t="shared" si="132"/>
        <v>305000</v>
      </c>
      <c r="J829" s="26" t="s">
        <v>28</v>
      </c>
      <c r="K829" s="11" t="s">
        <v>579</v>
      </c>
      <c r="L829" s="4">
        <f t="shared" si="133"/>
        <v>0</v>
      </c>
      <c r="M829" s="4"/>
      <c r="N829" s="4"/>
      <c r="O829" s="4">
        <f t="shared" si="134"/>
        <v>0</v>
      </c>
      <c r="P829" s="4"/>
      <c r="Q829" s="4"/>
      <c r="R829" s="4">
        <f t="shared" si="135"/>
        <v>0</v>
      </c>
      <c r="S829" s="4"/>
      <c r="T829" s="4"/>
      <c r="U829" s="4">
        <f t="shared" si="136"/>
        <v>0</v>
      </c>
      <c r="V829" s="4"/>
      <c r="W829" s="4"/>
      <c r="X829" s="4">
        <f t="shared" si="137"/>
        <v>0</v>
      </c>
      <c r="Y829" s="4"/>
      <c r="Z829" s="4"/>
      <c r="AA829" s="4">
        <f>C829+I829-L829-O829-U829-X829</f>
        <v>305000</v>
      </c>
      <c r="AB829" s="7"/>
    </row>
    <row r="830" spans="1:28" ht="15.75" x14ac:dyDescent="0.25">
      <c r="A830" s="29">
        <v>45314</v>
      </c>
      <c r="B830" s="25" t="s">
        <v>341</v>
      </c>
      <c r="C830" s="27"/>
      <c r="D830" s="25" t="s">
        <v>52</v>
      </c>
      <c r="E830" s="27" t="s">
        <v>91</v>
      </c>
      <c r="F830" s="27">
        <v>1</v>
      </c>
      <c r="G830" s="27" t="s">
        <v>303</v>
      </c>
      <c r="H830" s="27">
        <v>1200000</v>
      </c>
      <c r="I830" s="11">
        <f t="shared" si="132"/>
        <v>1200000</v>
      </c>
      <c r="J830" s="32" t="s">
        <v>312</v>
      </c>
      <c r="K830" s="11" t="s">
        <v>574</v>
      </c>
      <c r="L830" s="4">
        <f t="shared" si="133"/>
        <v>0</v>
      </c>
      <c r="M830" s="4"/>
      <c r="N830" s="4"/>
      <c r="O830" s="4">
        <f t="shared" si="134"/>
        <v>1200000</v>
      </c>
      <c r="P830" s="4">
        <v>1200000</v>
      </c>
      <c r="Q830" s="4"/>
      <c r="R830" s="4">
        <f t="shared" si="135"/>
        <v>0</v>
      </c>
      <c r="S830" s="4"/>
      <c r="T830" s="4"/>
      <c r="U830" s="4">
        <f t="shared" si="136"/>
        <v>0</v>
      </c>
      <c r="V830" s="4"/>
      <c r="W830" s="4"/>
      <c r="X830" s="4">
        <f t="shared" si="137"/>
        <v>0</v>
      </c>
      <c r="Y830" s="4"/>
      <c r="Z830" s="4"/>
      <c r="AA830" s="4">
        <f>C830+I830-L830-O830-U830-X830</f>
        <v>0</v>
      </c>
      <c r="AB830" s="7">
        <v>45314</v>
      </c>
    </row>
    <row r="831" spans="1:28" ht="15.75" x14ac:dyDescent="0.25">
      <c r="A831" s="29">
        <v>45314</v>
      </c>
      <c r="B831" s="25" t="s">
        <v>29</v>
      </c>
      <c r="C831" s="25"/>
      <c r="D831" s="25" t="s">
        <v>46</v>
      </c>
      <c r="E831" s="25" t="s">
        <v>164</v>
      </c>
      <c r="F831" s="27">
        <v>1</v>
      </c>
      <c r="G831" s="27" t="s">
        <v>39</v>
      </c>
      <c r="H831" s="25">
        <v>135000</v>
      </c>
      <c r="I831" s="11">
        <f t="shared" si="132"/>
        <v>135000</v>
      </c>
      <c r="J831" s="31" t="s">
        <v>324</v>
      </c>
      <c r="K831" s="11"/>
      <c r="L831" s="4">
        <f t="shared" si="133"/>
        <v>0</v>
      </c>
      <c r="M831" s="4"/>
      <c r="N831" s="4"/>
      <c r="O831" s="4">
        <f t="shared" si="134"/>
        <v>0</v>
      </c>
      <c r="P831" s="4"/>
      <c r="Q831" s="4"/>
      <c r="R831" s="4">
        <f t="shared" si="135"/>
        <v>0</v>
      </c>
      <c r="S831" s="4"/>
      <c r="T831" s="4"/>
      <c r="U831" s="4">
        <f t="shared" si="136"/>
        <v>135000</v>
      </c>
      <c r="V831" s="4">
        <v>135000</v>
      </c>
      <c r="W831" s="4"/>
      <c r="X831" s="4">
        <f t="shared" si="137"/>
        <v>0</v>
      </c>
      <c r="Y831" s="4"/>
      <c r="Z831" s="4"/>
      <c r="AA831" s="4">
        <f>C831+I831-L831-O831-U831-X831</f>
        <v>0</v>
      </c>
      <c r="AB831" s="7">
        <v>45314</v>
      </c>
    </row>
    <row r="832" spans="1:28" ht="15.75" x14ac:dyDescent="0.25">
      <c r="A832" s="29">
        <v>45314</v>
      </c>
      <c r="B832" s="25" t="s">
        <v>588</v>
      </c>
      <c r="C832" s="27"/>
      <c r="D832" s="25" t="s">
        <v>52</v>
      </c>
      <c r="E832" s="27" t="s">
        <v>61</v>
      </c>
      <c r="F832" s="27">
        <v>2000</v>
      </c>
      <c r="G832" s="27" t="s">
        <v>34</v>
      </c>
      <c r="H832" s="27">
        <v>2540</v>
      </c>
      <c r="I832" s="11">
        <f t="shared" si="132"/>
        <v>5080000</v>
      </c>
      <c r="J832" s="12" t="s">
        <v>324</v>
      </c>
      <c r="K832" s="11"/>
      <c r="L832" s="4">
        <f t="shared" si="133"/>
        <v>4940000</v>
      </c>
      <c r="M832" s="4">
        <v>4940000</v>
      </c>
      <c r="N832" s="4"/>
      <c r="O832" s="4">
        <f t="shared" si="134"/>
        <v>0</v>
      </c>
      <c r="P832" s="4"/>
      <c r="Q832" s="4"/>
      <c r="R832" s="4">
        <f t="shared" si="135"/>
        <v>0</v>
      </c>
      <c r="S832" s="4"/>
      <c r="T832" s="4"/>
      <c r="U832" s="4">
        <f t="shared" si="136"/>
        <v>140000</v>
      </c>
      <c r="V832" s="4">
        <v>140000</v>
      </c>
      <c r="W832" s="4"/>
      <c r="X832" s="4">
        <f t="shared" si="137"/>
        <v>0</v>
      </c>
      <c r="Y832" s="4"/>
      <c r="Z832" s="4"/>
      <c r="AA832" s="4">
        <f>C832+I832-L832-O832-U832-X832</f>
        <v>0</v>
      </c>
      <c r="AB832" s="7">
        <v>45314</v>
      </c>
    </row>
    <row r="833" spans="1:28" ht="15.75" x14ac:dyDescent="0.25">
      <c r="A833" s="29">
        <v>45314</v>
      </c>
      <c r="B833" s="27" t="s">
        <v>80</v>
      </c>
      <c r="C833" s="25"/>
      <c r="D833" s="25" t="s">
        <v>94</v>
      </c>
      <c r="E833" s="27" t="s">
        <v>81</v>
      </c>
      <c r="F833" s="25">
        <v>23.1</v>
      </c>
      <c r="G833" s="27" t="s">
        <v>39</v>
      </c>
      <c r="H833" s="25">
        <v>47000</v>
      </c>
      <c r="I833" s="11">
        <f t="shared" si="132"/>
        <v>1085700</v>
      </c>
      <c r="J833" s="31" t="s">
        <v>312</v>
      </c>
      <c r="K833" s="11" t="s">
        <v>584</v>
      </c>
      <c r="L833" s="4">
        <f t="shared" si="133"/>
        <v>0</v>
      </c>
      <c r="M833" s="4"/>
      <c r="N833" s="4"/>
      <c r="O833" s="4">
        <f t="shared" si="134"/>
        <v>1085700</v>
      </c>
      <c r="P833" s="4">
        <v>1085700</v>
      </c>
      <c r="Q833" s="4"/>
      <c r="R833" s="4">
        <f t="shared" si="135"/>
        <v>0</v>
      </c>
      <c r="S833" s="4"/>
      <c r="T833" s="4"/>
      <c r="U833" s="4">
        <f t="shared" si="136"/>
        <v>0</v>
      </c>
      <c r="V833" s="4"/>
      <c r="W833" s="4"/>
      <c r="X833" s="4">
        <f t="shared" si="137"/>
        <v>0</v>
      </c>
      <c r="Y833" s="4"/>
      <c r="Z833" s="4"/>
      <c r="AA833" s="4">
        <f>C833+I833-L833-O833-U833-X833</f>
        <v>0</v>
      </c>
      <c r="AB833" s="7">
        <v>45313</v>
      </c>
    </row>
    <row r="834" spans="1:28" ht="15.75" x14ac:dyDescent="0.25">
      <c r="A834" s="29">
        <v>45314</v>
      </c>
      <c r="B834" s="27" t="s">
        <v>80</v>
      </c>
      <c r="C834" s="27"/>
      <c r="D834" s="25" t="s">
        <v>94</v>
      </c>
      <c r="E834" s="27" t="s">
        <v>137</v>
      </c>
      <c r="F834" s="25">
        <v>20.6</v>
      </c>
      <c r="G834" s="27" t="s">
        <v>39</v>
      </c>
      <c r="H834" s="27">
        <v>47000</v>
      </c>
      <c r="I834" s="11">
        <v>968200</v>
      </c>
      <c r="J834" s="31" t="s">
        <v>312</v>
      </c>
      <c r="K834" s="11" t="s">
        <v>584</v>
      </c>
      <c r="L834" s="4">
        <f t="shared" si="133"/>
        <v>0</v>
      </c>
      <c r="M834" s="4"/>
      <c r="N834" s="4"/>
      <c r="O834" s="4">
        <f t="shared" si="134"/>
        <v>968200</v>
      </c>
      <c r="P834" s="4">
        <v>968200</v>
      </c>
      <c r="Q834" s="4"/>
      <c r="R834" s="4">
        <f t="shared" si="135"/>
        <v>0</v>
      </c>
      <c r="S834" s="4"/>
      <c r="T834" s="4"/>
      <c r="U834" s="4">
        <f t="shared" si="136"/>
        <v>0</v>
      </c>
      <c r="V834" s="4"/>
      <c r="W834" s="4"/>
      <c r="X834" s="4">
        <f t="shared" si="137"/>
        <v>0</v>
      </c>
      <c r="Y834" s="4"/>
      <c r="Z834" s="4"/>
      <c r="AA834" s="4">
        <f>C834+I834-L834-O834-U834-X834</f>
        <v>0</v>
      </c>
      <c r="AB834" s="7">
        <v>45313</v>
      </c>
    </row>
    <row r="835" spans="1:28" ht="15.75" x14ac:dyDescent="0.25">
      <c r="A835" s="29">
        <v>45314</v>
      </c>
      <c r="B835" s="27" t="s">
        <v>80</v>
      </c>
      <c r="C835" s="27"/>
      <c r="D835" s="25" t="s">
        <v>94</v>
      </c>
      <c r="E835" s="25" t="s">
        <v>567</v>
      </c>
      <c r="F835" s="27">
        <v>40.5</v>
      </c>
      <c r="G835" s="27" t="s">
        <v>39</v>
      </c>
      <c r="H835" s="27">
        <v>138000</v>
      </c>
      <c r="I835" s="11">
        <f t="shared" si="132"/>
        <v>5589000</v>
      </c>
      <c r="J835" s="31" t="s">
        <v>312</v>
      </c>
      <c r="K835" s="11" t="s">
        <v>584</v>
      </c>
      <c r="L835" s="4">
        <f t="shared" si="133"/>
        <v>0</v>
      </c>
      <c r="M835" s="4"/>
      <c r="N835" s="4"/>
      <c r="O835" s="4">
        <f t="shared" si="134"/>
        <v>5589000</v>
      </c>
      <c r="P835" s="4">
        <v>1864100</v>
      </c>
      <c r="Q835" s="4">
        <v>3724900</v>
      </c>
      <c r="R835" s="4">
        <f t="shared" si="135"/>
        <v>0</v>
      </c>
      <c r="S835" s="4"/>
      <c r="T835" s="4"/>
      <c r="U835" s="4">
        <f t="shared" si="136"/>
        <v>0</v>
      </c>
      <c r="V835" s="4"/>
      <c r="W835" s="4"/>
      <c r="X835" s="4">
        <f t="shared" si="137"/>
        <v>0</v>
      </c>
      <c r="Y835" s="4"/>
      <c r="Z835" s="4"/>
      <c r="AA835" s="4">
        <f>C835+I835-L835-O835-U835-X835</f>
        <v>0</v>
      </c>
      <c r="AB835" s="7">
        <v>45315</v>
      </c>
    </row>
    <row r="836" spans="1:28" ht="15.75" x14ac:dyDescent="0.25">
      <c r="A836" s="29">
        <v>45314</v>
      </c>
      <c r="B836" s="27" t="s">
        <v>568</v>
      </c>
      <c r="C836" s="25"/>
      <c r="D836" s="25" t="s">
        <v>52</v>
      </c>
      <c r="E836" s="25" t="s">
        <v>42</v>
      </c>
      <c r="F836" s="27">
        <v>200</v>
      </c>
      <c r="G836" s="27" t="s">
        <v>34</v>
      </c>
      <c r="H836" s="25">
        <v>4500</v>
      </c>
      <c r="I836" s="11">
        <f t="shared" si="132"/>
        <v>900000</v>
      </c>
      <c r="J836" s="31" t="s">
        <v>324</v>
      </c>
      <c r="K836" s="11"/>
      <c r="L836" s="4">
        <f t="shared" si="133"/>
        <v>900000</v>
      </c>
      <c r="M836" s="4">
        <v>900000</v>
      </c>
      <c r="N836" s="4"/>
      <c r="O836" s="4">
        <f t="shared" si="134"/>
        <v>0</v>
      </c>
      <c r="P836" s="4"/>
      <c r="Q836" s="4"/>
      <c r="R836" s="4">
        <f t="shared" si="135"/>
        <v>0</v>
      </c>
      <c r="S836" s="4"/>
      <c r="T836" s="4"/>
      <c r="U836" s="4">
        <f t="shared" si="136"/>
        <v>0</v>
      </c>
      <c r="V836" s="4"/>
      <c r="W836" s="4"/>
      <c r="X836" s="4">
        <f t="shared" si="137"/>
        <v>0</v>
      </c>
      <c r="Y836" s="4"/>
      <c r="Z836" s="4"/>
      <c r="AA836" s="4">
        <f>C836+I836-L836-O836-U836-X836</f>
        <v>0</v>
      </c>
      <c r="AB836" s="7">
        <v>45314</v>
      </c>
    </row>
    <row r="837" spans="1:28" ht="15.75" x14ac:dyDescent="0.25">
      <c r="A837" s="29">
        <v>45314</v>
      </c>
      <c r="B837" s="27" t="s">
        <v>207</v>
      </c>
      <c r="C837" s="25"/>
      <c r="D837" s="25" t="s">
        <v>46</v>
      </c>
      <c r="E837" s="25" t="s">
        <v>60</v>
      </c>
      <c r="F837" s="25">
        <v>250</v>
      </c>
      <c r="G837" s="27" t="s">
        <v>34</v>
      </c>
      <c r="H837" s="25">
        <v>1500</v>
      </c>
      <c r="I837" s="11">
        <f t="shared" si="132"/>
        <v>375000</v>
      </c>
      <c r="J837" s="17" t="s">
        <v>324</v>
      </c>
      <c r="K837" s="4" t="s">
        <v>564</v>
      </c>
      <c r="L837" s="4">
        <f t="shared" si="133"/>
        <v>0</v>
      </c>
      <c r="M837" s="4"/>
      <c r="N837" s="4"/>
      <c r="O837" s="4">
        <f t="shared" si="134"/>
        <v>375000</v>
      </c>
      <c r="P837" s="4">
        <v>375000</v>
      </c>
      <c r="Q837" s="4"/>
      <c r="R837" s="4">
        <f t="shared" si="135"/>
        <v>0</v>
      </c>
      <c r="S837" s="4"/>
      <c r="T837" s="4"/>
      <c r="U837" s="4">
        <f t="shared" si="136"/>
        <v>0</v>
      </c>
      <c r="V837" s="4"/>
      <c r="W837" s="4"/>
      <c r="X837" s="4">
        <f t="shared" si="137"/>
        <v>0</v>
      </c>
      <c r="Y837" s="4"/>
      <c r="Z837" s="4"/>
      <c r="AA837" s="4">
        <f>C837+I837-L837-O837-U837-X837</f>
        <v>0</v>
      </c>
      <c r="AB837" s="7">
        <v>45315</v>
      </c>
    </row>
    <row r="838" spans="1:28" ht="15.75" x14ac:dyDescent="0.25">
      <c r="A838" s="29">
        <v>45314</v>
      </c>
      <c r="B838" s="27" t="s">
        <v>569</v>
      </c>
      <c r="C838" s="27"/>
      <c r="D838" s="25" t="s">
        <v>94</v>
      </c>
      <c r="E838" s="27" t="s">
        <v>108</v>
      </c>
      <c r="F838" s="27">
        <v>200</v>
      </c>
      <c r="G838" s="27" t="s">
        <v>34</v>
      </c>
      <c r="H838" s="27">
        <v>2250</v>
      </c>
      <c r="I838" s="11">
        <f t="shared" si="132"/>
        <v>450000</v>
      </c>
      <c r="J838" s="32" t="s">
        <v>312</v>
      </c>
      <c r="K838" s="11" t="s">
        <v>575</v>
      </c>
      <c r="L838" s="4">
        <f t="shared" si="133"/>
        <v>0</v>
      </c>
      <c r="M838" s="4"/>
      <c r="N838" s="4"/>
      <c r="O838" s="4">
        <f t="shared" si="134"/>
        <v>450000</v>
      </c>
      <c r="P838" s="4">
        <v>450000</v>
      </c>
      <c r="Q838" s="4"/>
      <c r="R838" s="4">
        <f t="shared" si="135"/>
        <v>0</v>
      </c>
      <c r="S838" s="4"/>
      <c r="T838" s="4"/>
      <c r="U838" s="4">
        <f t="shared" si="136"/>
        <v>0</v>
      </c>
      <c r="V838" s="4"/>
      <c r="W838" s="4"/>
      <c r="X838" s="4">
        <f t="shared" si="137"/>
        <v>0</v>
      </c>
      <c r="Y838" s="4"/>
      <c r="Z838" s="4"/>
      <c r="AA838" s="4">
        <f>C838+I838-L838-O838-U838-X838</f>
        <v>0</v>
      </c>
      <c r="AB838" s="7">
        <v>45314</v>
      </c>
    </row>
    <row r="839" spans="1:28" ht="15.75" x14ac:dyDescent="0.25">
      <c r="A839" s="29">
        <v>45314</v>
      </c>
      <c r="B839" s="25" t="s">
        <v>221</v>
      </c>
      <c r="C839" s="25"/>
      <c r="D839" s="25" t="s">
        <v>46</v>
      </c>
      <c r="E839" s="25" t="s">
        <v>177</v>
      </c>
      <c r="F839" s="25">
        <v>300</v>
      </c>
      <c r="G839" s="25" t="s">
        <v>39</v>
      </c>
      <c r="H839" s="25">
        <v>100000</v>
      </c>
      <c r="I839" s="11">
        <f t="shared" si="132"/>
        <v>30000000</v>
      </c>
      <c r="J839" s="31" t="s">
        <v>324</v>
      </c>
      <c r="K839" s="11"/>
      <c r="L839" s="4">
        <f t="shared" si="133"/>
        <v>30000000</v>
      </c>
      <c r="M839" s="4">
        <v>20000</v>
      </c>
      <c r="N839" s="4">
        <v>29980000</v>
      </c>
      <c r="O839" s="4">
        <f t="shared" si="134"/>
        <v>0</v>
      </c>
      <c r="P839" s="4"/>
      <c r="Q839" s="4"/>
      <c r="R839" s="4">
        <f t="shared" si="135"/>
        <v>0</v>
      </c>
      <c r="S839" s="4"/>
      <c r="T839" s="4"/>
      <c r="U839" s="4">
        <f t="shared" si="136"/>
        <v>0</v>
      </c>
      <c r="V839" s="4"/>
      <c r="W839" s="4"/>
      <c r="X839" s="4">
        <f t="shared" si="137"/>
        <v>0</v>
      </c>
      <c r="Y839" s="4"/>
      <c r="Z839" s="4"/>
      <c r="AA839" s="4">
        <f>C839+I839-L839-O839-U839-X839</f>
        <v>0</v>
      </c>
      <c r="AB839" s="7">
        <v>45314</v>
      </c>
    </row>
    <row r="840" spans="1:28" ht="15.75" x14ac:dyDescent="0.25">
      <c r="A840" s="29">
        <v>45314</v>
      </c>
      <c r="B840" s="25" t="s">
        <v>570</v>
      </c>
      <c r="C840" s="25"/>
      <c r="D840" s="25" t="s">
        <v>52</v>
      </c>
      <c r="E840" s="25" t="s">
        <v>160</v>
      </c>
      <c r="F840" s="25">
        <v>500</v>
      </c>
      <c r="G840" s="25" t="s">
        <v>34</v>
      </c>
      <c r="H840" s="25">
        <v>3265</v>
      </c>
      <c r="I840" s="11">
        <f t="shared" si="132"/>
        <v>1632500</v>
      </c>
      <c r="J840" s="31" t="s">
        <v>324</v>
      </c>
      <c r="K840" s="11"/>
      <c r="L840" s="4">
        <f t="shared" si="133"/>
        <v>0</v>
      </c>
      <c r="M840" s="4"/>
      <c r="N840" s="4"/>
      <c r="O840" s="4">
        <f t="shared" si="134"/>
        <v>0</v>
      </c>
      <c r="P840" s="4"/>
      <c r="Q840" s="4"/>
      <c r="R840" s="4">
        <f t="shared" si="135"/>
        <v>0</v>
      </c>
      <c r="S840" s="4"/>
      <c r="T840" s="4"/>
      <c r="U840" s="4">
        <f t="shared" si="136"/>
        <v>0</v>
      </c>
      <c r="V840" s="4"/>
      <c r="W840" s="4"/>
      <c r="X840" s="4">
        <f t="shared" si="137"/>
        <v>1632500</v>
      </c>
      <c r="Y840" s="4">
        <v>1632500</v>
      </c>
      <c r="Z840" s="4"/>
      <c r="AA840" s="4">
        <f>C840+I840-L840-O840-U840-X840</f>
        <v>0</v>
      </c>
      <c r="AB840" s="7">
        <v>45314</v>
      </c>
    </row>
    <row r="841" spans="1:28" ht="15.75" x14ac:dyDescent="0.25">
      <c r="A841" s="29">
        <v>45314</v>
      </c>
      <c r="B841" s="27" t="s">
        <v>122</v>
      </c>
      <c r="C841" s="27"/>
      <c r="D841" s="25" t="s">
        <v>46</v>
      </c>
      <c r="E841" s="27" t="s">
        <v>150</v>
      </c>
      <c r="F841" s="27">
        <v>20</v>
      </c>
      <c r="G841" s="27" t="s">
        <v>77</v>
      </c>
      <c r="H841" s="27">
        <v>45000</v>
      </c>
      <c r="I841" s="11">
        <f t="shared" si="132"/>
        <v>900000</v>
      </c>
      <c r="J841" s="28" t="s">
        <v>28</v>
      </c>
      <c r="K841" s="11"/>
      <c r="L841" s="4">
        <f t="shared" si="133"/>
        <v>0</v>
      </c>
      <c r="M841" s="4"/>
      <c r="N841" s="4"/>
      <c r="O841" s="4">
        <f t="shared" si="134"/>
        <v>0</v>
      </c>
      <c r="P841" s="4"/>
      <c r="Q841" s="4"/>
      <c r="R841" s="4">
        <f t="shared" si="135"/>
        <v>0</v>
      </c>
      <c r="S841" s="4"/>
      <c r="T841" s="4"/>
      <c r="U841" s="4">
        <f t="shared" si="136"/>
        <v>0</v>
      </c>
      <c r="V841" s="4"/>
      <c r="W841" s="4"/>
      <c r="X841" s="4">
        <f t="shared" si="137"/>
        <v>0</v>
      </c>
      <c r="Y841" s="4"/>
      <c r="Z841" s="4"/>
      <c r="AA841" s="4">
        <f>C841+I841-L841-O841-U841-X841</f>
        <v>900000</v>
      </c>
      <c r="AB841" s="7"/>
    </row>
    <row r="842" spans="1:28" ht="15.75" x14ac:dyDescent="0.25">
      <c r="A842" s="29">
        <v>45314</v>
      </c>
      <c r="B842" s="27" t="s">
        <v>122</v>
      </c>
      <c r="C842" s="27"/>
      <c r="D842" s="25" t="s">
        <v>46</v>
      </c>
      <c r="E842" s="27" t="s">
        <v>130</v>
      </c>
      <c r="F842" s="27">
        <v>20</v>
      </c>
      <c r="G842" s="27" t="s">
        <v>77</v>
      </c>
      <c r="H842" s="27">
        <v>45000</v>
      </c>
      <c r="I842" s="11">
        <f t="shared" si="132"/>
        <v>900000</v>
      </c>
      <c r="J842" s="28" t="s">
        <v>28</v>
      </c>
      <c r="K842" s="11"/>
      <c r="L842" s="4">
        <f t="shared" si="133"/>
        <v>0</v>
      </c>
      <c r="M842" s="4"/>
      <c r="N842" s="4"/>
      <c r="O842" s="4">
        <f t="shared" si="134"/>
        <v>0</v>
      </c>
      <c r="P842" s="4"/>
      <c r="Q842" s="4"/>
      <c r="R842" s="4">
        <f t="shared" si="135"/>
        <v>0</v>
      </c>
      <c r="S842" s="4"/>
      <c r="T842" s="4"/>
      <c r="U842" s="4">
        <f t="shared" si="136"/>
        <v>0</v>
      </c>
      <c r="V842" s="4"/>
      <c r="W842" s="4"/>
      <c r="X842" s="4">
        <f t="shared" si="137"/>
        <v>0</v>
      </c>
      <c r="Y842" s="4"/>
      <c r="Z842" s="4"/>
      <c r="AA842" s="4">
        <f>C842+I842-L842-O842-U842-X842</f>
        <v>900000</v>
      </c>
      <c r="AB842" s="7"/>
    </row>
    <row r="843" spans="1:28" ht="15.75" x14ac:dyDescent="0.25">
      <c r="A843" s="29">
        <v>45314</v>
      </c>
      <c r="B843" s="27" t="s">
        <v>471</v>
      </c>
      <c r="C843" s="25"/>
      <c r="D843" s="27" t="s">
        <v>52</v>
      </c>
      <c r="E843" s="25" t="s">
        <v>135</v>
      </c>
      <c r="F843" s="25">
        <v>2</v>
      </c>
      <c r="G843" s="27" t="s">
        <v>48</v>
      </c>
      <c r="H843" s="25">
        <v>160000</v>
      </c>
      <c r="I843" s="11">
        <f t="shared" si="132"/>
        <v>320000</v>
      </c>
      <c r="J843" s="31" t="s">
        <v>324</v>
      </c>
      <c r="K843" s="11"/>
      <c r="L843" s="4">
        <f t="shared" si="133"/>
        <v>0</v>
      </c>
      <c r="M843" s="4"/>
      <c r="N843" s="4"/>
      <c r="O843" s="4">
        <f t="shared" si="134"/>
        <v>0</v>
      </c>
      <c r="P843" s="4"/>
      <c r="Q843" s="4"/>
      <c r="R843" s="4">
        <f t="shared" si="135"/>
        <v>0</v>
      </c>
      <c r="S843" s="4"/>
      <c r="T843" s="4"/>
      <c r="U843" s="4">
        <f t="shared" si="136"/>
        <v>320000</v>
      </c>
      <c r="V843" s="4">
        <v>320000</v>
      </c>
      <c r="W843" s="4"/>
      <c r="X843" s="4">
        <f t="shared" si="137"/>
        <v>0</v>
      </c>
      <c r="Y843" s="4"/>
      <c r="Z843" s="4"/>
      <c r="AA843" s="4">
        <f>C843+I843-L843-O843-U843-X843</f>
        <v>0</v>
      </c>
      <c r="AB843" s="7">
        <v>45314</v>
      </c>
    </row>
    <row r="844" spans="1:28" ht="15.75" x14ac:dyDescent="0.25">
      <c r="A844" s="29">
        <v>45314</v>
      </c>
      <c r="B844" s="27" t="s">
        <v>253</v>
      </c>
      <c r="C844" s="27"/>
      <c r="D844" s="27" t="s">
        <v>46</v>
      </c>
      <c r="E844" s="27" t="s">
        <v>150</v>
      </c>
      <c r="F844" s="27">
        <v>40</v>
      </c>
      <c r="G844" s="27" t="s">
        <v>77</v>
      </c>
      <c r="H844" s="27">
        <v>45000</v>
      </c>
      <c r="I844" s="11">
        <f t="shared" si="132"/>
        <v>1800000</v>
      </c>
      <c r="J844" s="28" t="s">
        <v>28</v>
      </c>
      <c r="K844" s="11" t="s">
        <v>582</v>
      </c>
      <c r="L844" s="4">
        <f t="shared" si="133"/>
        <v>0</v>
      </c>
      <c r="M844" s="4"/>
      <c r="N844" s="4"/>
      <c r="O844" s="4">
        <f t="shared" si="134"/>
        <v>0</v>
      </c>
      <c r="P844" s="4"/>
      <c r="Q844" s="4"/>
      <c r="R844" s="4">
        <f t="shared" si="135"/>
        <v>0</v>
      </c>
      <c r="S844" s="4"/>
      <c r="T844" s="4"/>
      <c r="U844" s="4">
        <f t="shared" si="136"/>
        <v>0</v>
      </c>
      <c r="V844" s="4"/>
      <c r="W844" s="4"/>
      <c r="X844" s="4">
        <f t="shared" si="137"/>
        <v>0</v>
      </c>
      <c r="Y844" s="4"/>
      <c r="Z844" s="4"/>
      <c r="AA844" s="4">
        <f>C844+I844-L844-O844-U844-X844</f>
        <v>1800000</v>
      </c>
      <c r="AB844" s="7"/>
    </row>
    <row r="845" spans="1:28" ht="15.75" x14ac:dyDescent="0.25">
      <c r="A845" s="29">
        <v>45314</v>
      </c>
      <c r="B845" s="27" t="s">
        <v>253</v>
      </c>
      <c r="C845" s="25"/>
      <c r="D845" s="27" t="s">
        <v>46</v>
      </c>
      <c r="E845" s="27" t="s">
        <v>130</v>
      </c>
      <c r="F845" s="25">
        <v>20</v>
      </c>
      <c r="G845" s="25" t="s">
        <v>77</v>
      </c>
      <c r="H845" s="25">
        <v>45000</v>
      </c>
      <c r="I845" s="11">
        <f t="shared" si="132"/>
        <v>900000</v>
      </c>
      <c r="J845" s="26" t="s">
        <v>28</v>
      </c>
      <c r="K845" s="11" t="s">
        <v>582</v>
      </c>
      <c r="L845" s="4">
        <f t="shared" si="133"/>
        <v>0</v>
      </c>
      <c r="M845" s="4"/>
      <c r="N845" s="4"/>
      <c r="O845" s="4">
        <f t="shared" si="134"/>
        <v>0</v>
      </c>
      <c r="P845" s="4"/>
      <c r="Q845" s="4"/>
      <c r="R845" s="4">
        <f t="shared" si="135"/>
        <v>0</v>
      </c>
      <c r="S845" s="4"/>
      <c r="T845" s="4"/>
      <c r="U845" s="4">
        <f t="shared" si="136"/>
        <v>0</v>
      </c>
      <c r="V845" s="4"/>
      <c r="W845" s="4"/>
      <c r="X845" s="4">
        <f t="shared" si="137"/>
        <v>0</v>
      </c>
      <c r="Y845" s="4"/>
      <c r="Z845" s="4"/>
      <c r="AA845" s="4">
        <f>C845+I845-L845-O845-U845-X845</f>
        <v>900000</v>
      </c>
      <c r="AB845" s="7"/>
    </row>
    <row r="846" spans="1:28" ht="15.75" x14ac:dyDescent="0.25">
      <c r="A846" s="29">
        <v>45314</v>
      </c>
      <c r="B846" s="27" t="s">
        <v>253</v>
      </c>
      <c r="C846" s="25"/>
      <c r="D846" s="27" t="s">
        <v>46</v>
      </c>
      <c r="E846" s="27" t="s">
        <v>512</v>
      </c>
      <c r="F846" s="25">
        <v>2</v>
      </c>
      <c r="G846" s="25" t="s">
        <v>571</v>
      </c>
      <c r="H846" s="25">
        <v>480000</v>
      </c>
      <c r="I846" s="11">
        <f t="shared" si="132"/>
        <v>960000</v>
      </c>
      <c r="J846" s="26" t="s">
        <v>28</v>
      </c>
      <c r="K846" s="11"/>
      <c r="L846" s="4">
        <f t="shared" si="133"/>
        <v>0</v>
      </c>
      <c r="M846" s="4"/>
      <c r="N846" s="4"/>
      <c r="O846" s="4">
        <f t="shared" si="134"/>
        <v>0</v>
      </c>
      <c r="P846" s="4"/>
      <c r="Q846" s="4"/>
      <c r="R846" s="4">
        <f t="shared" si="135"/>
        <v>0</v>
      </c>
      <c r="S846" s="4"/>
      <c r="T846" s="4"/>
      <c r="U846" s="4">
        <f t="shared" si="136"/>
        <v>0</v>
      </c>
      <c r="V846" s="4"/>
      <c r="W846" s="4"/>
      <c r="X846" s="4">
        <f t="shared" si="137"/>
        <v>0</v>
      </c>
      <c r="Y846" s="4"/>
      <c r="Z846" s="4"/>
      <c r="AA846" s="4">
        <f>C846+I846-L846-O846-U846-X846</f>
        <v>960000</v>
      </c>
      <c r="AB846" s="7"/>
    </row>
    <row r="847" spans="1:28" ht="15.75" x14ac:dyDescent="0.25">
      <c r="A847" s="29">
        <v>45314</v>
      </c>
      <c r="B847" s="25" t="s">
        <v>422</v>
      </c>
      <c r="C847" s="27"/>
      <c r="D847" s="27" t="s">
        <v>46</v>
      </c>
      <c r="E847" s="27" t="s">
        <v>173</v>
      </c>
      <c r="F847" s="27">
        <v>2000</v>
      </c>
      <c r="G847" s="25" t="s">
        <v>34</v>
      </c>
      <c r="H847" s="27">
        <v>3900</v>
      </c>
      <c r="I847" s="11">
        <f t="shared" si="132"/>
        <v>7800000</v>
      </c>
      <c r="J847" s="31" t="s">
        <v>324</v>
      </c>
      <c r="K847" s="11"/>
      <c r="L847" s="4">
        <f t="shared" si="133"/>
        <v>7800000</v>
      </c>
      <c r="M847" s="4">
        <v>7800000</v>
      </c>
      <c r="N847" s="4"/>
      <c r="O847" s="4">
        <f t="shared" si="134"/>
        <v>0</v>
      </c>
      <c r="P847" s="4"/>
      <c r="Q847" s="4"/>
      <c r="R847" s="4">
        <f t="shared" si="135"/>
        <v>0</v>
      </c>
      <c r="S847" s="4"/>
      <c r="T847" s="4"/>
      <c r="U847" s="4">
        <f t="shared" si="136"/>
        <v>0</v>
      </c>
      <c r="V847" s="4"/>
      <c r="W847" s="4"/>
      <c r="X847" s="4">
        <f t="shared" si="137"/>
        <v>0</v>
      </c>
      <c r="Y847" s="4"/>
      <c r="Z847" s="4"/>
      <c r="AA847" s="4">
        <f>C847+I847-L847-O847-U847-X847</f>
        <v>0</v>
      </c>
      <c r="AB847" s="7">
        <v>45314</v>
      </c>
    </row>
    <row r="848" spans="1:28" ht="15.75" x14ac:dyDescent="0.25">
      <c r="A848" s="29">
        <v>45314</v>
      </c>
      <c r="B848" s="25" t="s">
        <v>422</v>
      </c>
      <c r="C848" s="25"/>
      <c r="D848" s="27" t="s">
        <v>46</v>
      </c>
      <c r="E848" s="27" t="s">
        <v>204</v>
      </c>
      <c r="F848" s="27">
        <v>250</v>
      </c>
      <c r="G848" s="25" t="s">
        <v>34</v>
      </c>
      <c r="H848" s="25">
        <v>1350</v>
      </c>
      <c r="I848" s="11">
        <f t="shared" si="132"/>
        <v>337500</v>
      </c>
      <c r="J848" s="31" t="s">
        <v>324</v>
      </c>
      <c r="K848" s="11"/>
      <c r="L848" s="4">
        <f t="shared" si="133"/>
        <v>337500</v>
      </c>
      <c r="M848" s="4">
        <v>337500</v>
      </c>
      <c r="N848" s="4"/>
      <c r="O848" s="4">
        <f t="shared" si="134"/>
        <v>0</v>
      </c>
      <c r="P848" s="4"/>
      <c r="Q848" s="4"/>
      <c r="R848" s="4">
        <f t="shared" si="135"/>
        <v>0</v>
      </c>
      <c r="S848" s="4"/>
      <c r="T848" s="4"/>
      <c r="U848" s="4">
        <f t="shared" si="136"/>
        <v>0</v>
      </c>
      <c r="V848" s="4"/>
      <c r="W848" s="4"/>
      <c r="X848" s="4">
        <f t="shared" si="137"/>
        <v>0</v>
      </c>
      <c r="Y848" s="4"/>
      <c r="Z848" s="4"/>
      <c r="AA848" s="4">
        <f>C848+I848-L848-O848-U848-X848</f>
        <v>0</v>
      </c>
      <c r="AB848" s="7">
        <v>45314</v>
      </c>
    </row>
    <row r="849" spans="1:28" ht="15.75" x14ac:dyDescent="0.25">
      <c r="A849" s="29">
        <v>45314</v>
      </c>
      <c r="B849" s="25" t="s">
        <v>422</v>
      </c>
      <c r="C849" s="25"/>
      <c r="D849" s="27" t="s">
        <v>46</v>
      </c>
      <c r="E849" s="27" t="s">
        <v>259</v>
      </c>
      <c r="F849" s="27">
        <v>500</v>
      </c>
      <c r="G849" s="25" t="s">
        <v>34</v>
      </c>
      <c r="H849" s="25">
        <v>925</v>
      </c>
      <c r="I849" s="11">
        <f t="shared" si="132"/>
        <v>462500</v>
      </c>
      <c r="J849" s="31" t="s">
        <v>49</v>
      </c>
      <c r="K849" s="11"/>
      <c r="L849" s="4">
        <f t="shared" si="133"/>
        <v>543000</v>
      </c>
      <c r="M849" s="4">
        <v>543000</v>
      </c>
      <c r="N849" s="4"/>
      <c r="O849" s="4">
        <f t="shared" si="134"/>
        <v>0</v>
      </c>
      <c r="P849" s="4"/>
      <c r="Q849" s="4"/>
      <c r="R849" s="4">
        <f t="shared" si="135"/>
        <v>0</v>
      </c>
      <c r="S849" s="4"/>
      <c r="T849" s="4"/>
      <c r="U849" s="4">
        <f t="shared" si="136"/>
        <v>0</v>
      </c>
      <c r="V849" s="4"/>
      <c r="W849" s="4"/>
      <c r="X849" s="4">
        <f t="shared" si="137"/>
        <v>0</v>
      </c>
      <c r="Y849" s="4"/>
      <c r="Z849" s="4"/>
      <c r="AA849" s="4">
        <f>C849+I849-L849-O849-U849-X849</f>
        <v>-80500</v>
      </c>
      <c r="AB849" s="7">
        <v>45314</v>
      </c>
    </row>
    <row r="850" spans="1:28" ht="15.75" x14ac:dyDescent="0.25">
      <c r="A850" s="29">
        <v>45314</v>
      </c>
      <c r="B850" s="25" t="s">
        <v>99</v>
      </c>
      <c r="C850" s="27"/>
      <c r="D850" s="25" t="s">
        <v>46</v>
      </c>
      <c r="E850" s="27" t="s">
        <v>106</v>
      </c>
      <c r="F850" s="27">
        <v>31.2</v>
      </c>
      <c r="G850" s="25" t="s">
        <v>39</v>
      </c>
      <c r="H850" s="27"/>
      <c r="I850" s="11">
        <f t="shared" si="132"/>
        <v>0</v>
      </c>
      <c r="J850" s="28" t="s">
        <v>28</v>
      </c>
      <c r="K850" s="11"/>
      <c r="L850" s="4">
        <f t="shared" si="133"/>
        <v>0</v>
      </c>
      <c r="M850" s="4"/>
      <c r="N850" s="4"/>
      <c r="O850" s="4">
        <f t="shared" si="134"/>
        <v>0</v>
      </c>
      <c r="P850" s="4"/>
      <c r="Q850" s="4"/>
      <c r="R850" s="4">
        <f t="shared" si="135"/>
        <v>0</v>
      </c>
      <c r="S850" s="4"/>
      <c r="T850" s="4"/>
      <c r="U850" s="4">
        <f t="shared" si="136"/>
        <v>0</v>
      </c>
      <c r="V850" s="4"/>
      <c r="W850" s="4"/>
      <c r="X850" s="4">
        <f t="shared" si="137"/>
        <v>0</v>
      </c>
      <c r="Y850" s="4"/>
      <c r="Z850" s="4"/>
      <c r="AA850" s="4">
        <f>C850+I850-L850-O850-U850-X850</f>
        <v>0</v>
      </c>
      <c r="AB850" s="7"/>
    </row>
    <row r="851" spans="1:28" ht="15.75" x14ac:dyDescent="0.25">
      <c r="A851" s="29">
        <v>45314</v>
      </c>
      <c r="B851" s="25" t="s">
        <v>99</v>
      </c>
      <c r="C851" s="27"/>
      <c r="D851" s="25" t="s">
        <v>46</v>
      </c>
      <c r="E851" s="27" t="s">
        <v>101</v>
      </c>
      <c r="F851" s="27">
        <v>31.4</v>
      </c>
      <c r="G851" s="25" t="s">
        <v>39</v>
      </c>
      <c r="H851" s="27"/>
      <c r="I851" s="11">
        <f t="shared" si="132"/>
        <v>0</v>
      </c>
      <c r="J851" s="28" t="s">
        <v>28</v>
      </c>
      <c r="K851" s="11"/>
      <c r="L851" s="4">
        <f t="shared" si="133"/>
        <v>0</v>
      </c>
      <c r="M851" s="4"/>
      <c r="N851" s="4"/>
      <c r="O851" s="4">
        <f t="shared" si="134"/>
        <v>0</v>
      </c>
      <c r="P851" s="4"/>
      <c r="Q851" s="4"/>
      <c r="R851" s="4">
        <f t="shared" si="135"/>
        <v>0</v>
      </c>
      <c r="S851" s="4"/>
      <c r="T851" s="4"/>
      <c r="U851" s="4">
        <f t="shared" si="136"/>
        <v>0</v>
      </c>
      <c r="V851" s="4"/>
      <c r="W851" s="4"/>
      <c r="X851" s="4">
        <f t="shared" si="137"/>
        <v>0</v>
      </c>
      <c r="Y851" s="4"/>
      <c r="Z851" s="4"/>
      <c r="AA851" s="4">
        <f>C851+I851-L851-O851-U851-X851</f>
        <v>0</v>
      </c>
      <c r="AB851" s="7"/>
    </row>
    <row r="852" spans="1:28" ht="15.75" x14ac:dyDescent="0.25">
      <c r="A852" s="24">
        <v>45314</v>
      </c>
      <c r="B852" s="25" t="s">
        <v>572</v>
      </c>
      <c r="C852" s="25"/>
      <c r="D852" s="25" t="s">
        <v>52</v>
      </c>
      <c r="E852" s="25" t="s">
        <v>79</v>
      </c>
      <c r="F852" s="25">
        <v>60</v>
      </c>
      <c r="G852" s="25" t="s">
        <v>77</v>
      </c>
      <c r="H852" s="25">
        <v>45000</v>
      </c>
      <c r="I852" s="11">
        <f t="shared" si="132"/>
        <v>2700000</v>
      </c>
      <c r="J852" s="31" t="s">
        <v>312</v>
      </c>
      <c r="K852" s="11">
        <v>2027624</v>
      </c>
      <c r="L852" s="4">
        <f t="shared" si="133"/>
        <v>0</v>
      </c>
      <c r="M852" s="4"/>
      <c r="N852" s="4"/>
      <c r="O852" s="4">
        <f t="shared" si="134"/>
        <v>2700000</v>
      </c>
      <c r="P852" s="4">
        <v>2700000</v>
      </c>
      <c r="Q852" s="4"/>
      <c r="R852" s="4">
        <f t="shared" si="135"/>
        <v>0</v>
      </c>
      <c r="S852" s="4"/>
      <c r="T852" s="4"/>
      <c r="U852" s="4">
        <f t="shared" si="136"/>
        <v>0</v>
      </c>
      <c r="V852" s="4"/>
      <c r="W852" s="4"/>
      <c r="X852" s="4">
        <f t="shared" si="137"/>
        <v>0</v>
      </c>
      <c r="Y852" s="4"/>
      <c r="Z852" s="4"/>
      <c r="AA852" s="4">
        <f>C852+I852-L852-O852-U852-X852</f>
        <v>0</v>
      </c>
      <c r="AB852" s="7">
        <v>45314</v>
      </c>
    </row>
    <row r="853" spans="1:28" ht="15.75" x14ac:dyDescent="0.25">
      <c r="A853" s="29">
        <v>45314</v>
      </c>
      <c r="B853" s="25" t="s">
        <v>371</v>
      </c>
      <c r="C853" s="25"/>
      <c r="D853" s="25" t="s">
        <v>46</v>
      </c>
      <c r="E853" s="25" t="s">
        <v>302</v>
      </c>
      <c r="F853" s="25">
        <v>1</v>
      </c>
      <c r="G853" s="25" t="s">
        <v>303</v>
      </c>
      <c r="H853" s="25">
        <v>1200000</v>
      </c>
      <c r="I853" s="11">
        <f t="shared" si="132"/>
        <v>1200000</v>
      </c>
      <c r="J853" s="32" t="s">
        <v>312</v>
      </c>
      <c r="K853" s="11" t="s">
        <v>581</v>
      </c>
      <c r="L853" s="4">
        <f t="shared" si="133"/>
        <v>0</v>
      </c>
      <c r="M853" s="4"/>
      <c r="N853" s="4"/>
      <c r="O853" s="4">
        <f t="shared" si="134"/>
        <v>1200000</v>
      </c>
      <c r="P853" s="4">
        <v>1200000</v>
      </c>
      <c r="Q853" s="4"/>
      <c r="R853" s="4">
        <f t="shared" si="135"/>
        <v>0</v>
      </c>
      <c r="S853" s="4"/>
      <c r="T853" s="4"/>
      <c r="U853" s="4">
        <f t="shared" si="136"/>
        <v>0</v>
      </c>
      <c r="V853" s="4"/>
      <c r="W853" s="4"/>
      <c r="X853" s="4">
        <f t="shared" si="137"/>
        <v>0</v>
      </c>
      <c r="Y853" s="4"/>
      <c r="Z853" s="4"/>
      <c r="AA853" s="4">
        <f>C853+I853-L853-O853-U853-X853</f>
        <v>0</v>
      </c>
      <c r="AB853" s="7">
        <v>45316</v>
      </c>
    </row>
    <row r="854" spans="1:28" ht="15.75" x14ac:dyDescent="0.25">
      <c r="A854" s="24">
        <v>45314</v>
      </c>
      <c r="B854" s="25" t="s">
        <v>211</v>
      </c>
      <c r="C854" s="25"/>
      <c r="D854" s="25" t="s">
        <v>52</v>
      </c>
      <c r="E854" s="25" t="s">
        <v>61</v>
      </c>
      <c r="F854" s="25">
        <v>250</v>
      </c>
      <c r="G854" s="25" t="s">
        <v>34</v>
      </c>
      <c r="H854" s="25">
        <v>2590</v>
      </c>
      <c r="I854" s="11">
        <f t="shared" si="132"/>
        <v>647500</v>
      </c>
      <c r="J854" s="31" t="s">
        <v>312</v>
      </c>
      <c r="K854" s="11" t="s">
        <v>686</v>
      </c>
      <c r="L854" s="4">
        <f t="shared" si="133"/>
        <v>0</v>
      </c>
      <c r="M854" s="4"/>
      <c r="N854" s="4"/>
      <c r="O854" s="4">
        <f t="shared" si="134"/>
        <v>647500</v>
      </c>
      <c r="P854" s="4">
        <v>647500</v>
      </c>
      <c r="Q854" s="4"/>
      <c r="R854" s="4">
        <f t="shared" si="135"/>
        <v>0</v>
      </c>
      <c r="S854" s="4"/>
      <c r="T854" s="4"/>
      <c r="U854" s="4">
        <f t="shared" si="136"/>
        <v>0</v>
      </c>
      <c r="V854" s="4"/>
      <c r="W854" s="4"/>
      <c r="X854" s="4">
        <f t="shared" si="137"/>
        <v>0</v>
      </c>
      <c r="Y854" s="4"/>
      <c r="Z854" s="4"/>
      <c r="AA854" s="4">
        <f>C854+I854-L854-O854-U854-X854</f>
        <v>0</v>
      </c>
      <c r="AB854" s="7">
        <v>45316</v>
      </c>
    </row>
    <row r="855" spans="1:28" ht="15.75" x14ac:dyDescent="0.25">
      <c r="A855" s="29">
        <v>45213</v>
      </c>
      <c r="B855" s="27" t="s">
        <v>341</v>
      </c>
      <c r="C855" s="27"/>
      <c r="D855" s="27" t="s">
        <v>52</v>
      </c>
      <c r="E855" s="27" t="s">
        <v>58</v>
      </c>
      <c r="F855" s="27">
        <v>1000</v>
      </c>
      <c r="G855" s="27" t="s">
        <v>34</v>
      </c>
      <c r="H855" s="27">
        <v>2150</v>
      </c>
      <c r="I855" s="15">
        <f t="shared" si="132"/>
        <v>2150000</v>
      </c>
      <c r="J855" s="53" t="s">
        <v>28</v>
      </c>
      <c r="K855" s="11" t="s">
        <v>573</v>
      </c>
      <c r="L855" s="4">
        <f t="shared" si="133"/>
        <v>0</v>
      </c>
      <c r="M855" s="4"/>
      <c r="N855" s="4"/>
      <c r="O855" s="4">
        <f t="shared" si="134"/>
        <v>0</v>
      </c>
      <c r="P855" s="4"/>
      <c r="Q855" s="4"/>
      <c r="R855" s="4">
        <f t="shared" si="135"/>
        <v>0</v>
      </c>
      <c r="S855" s="4"/>
      <c r="T855" s="4"/>
      <c r="U855" s="4">
        <f t="shared" si="136"/>
        <v>0</v>
      </c>
      <c r="V855" s="4"/>
      <c r="W855" s="4"/>
      <c r="X855" s="4">
        <f t="shared" si="137"/>
        <v>0</v>
      </c>
      <c r="Y855" s="4"/>
      <c r="Z855" s="4"/>
      <c r="AA855" s="4">
        <f>C855+I855-L855-O855-U855-X855</f>
        <v>2150000</v>
      </c>
      <c r="AB855" s="7"/>
    </row>
    <row r="856" spans="1:28" ht="15.75" x14ac:dyDescent="0.25">
      <c r="A856" s="29">
        <v>45315</v>
      </c>
      <c r="B856" s="27" t="s">
        <v>99</v>
      </c>
      <c r="C856" s="27"/>
      <c r="D856" s="27" t="s">
        <v>46</v>
      </c>
      <c r="E856" s="27" t="s">
        <v>158</v>
      </c>
      <c r="F856" s="27">
        <v>30.3</v>
      </c>
      <c r="G856" s="27" t="s">
        <v>39</v>
      </c>
      <c r="H856" s="27"/>
      <c r="I856" s="11">
        <f t="shared" ref="I856:I887" si="138">F856*H856</f>
        <v>0</v>
      </c>
      <c r="J856" s="28" t="s">
        <v>28</v>
      </c>
      <c r="K856" s="11"/>
      <c r="L856" s="4">
        <f>M856+N856</f>
        <v>0</v>
      </c>
      <c r="M856" s="4"/>
      <c r="N856" s="4"/>
      <c r="O856" s="4">
        <f>P856+Q856</f>
        <v>0</v>
      </c>
      <c r="P856" s="4"/>
      <c r="Q856" s="4"/>
      <c r="R856" s="4">
        <f>S856+T856</f>
        <v>0</v>
      </c>
      <c r="S856" s="4"/>
      <c r="T856" s="4"/>
      <c r="U856" s="4">
        <f>V856+W856</f>
        <v>0</v>
      </c>
      <c r="V856" s="4"/>
      <c r="W856" s="4"/>
      <c r="X856" s="4">
        <f>Y856+Z856</f>
        <v>0</v>
      </c>
      <c r="Y856" s="4"/>
      <c r="Z856" s="4"/>
      <c r="AA856" s="4">
        <f>C856+I856-L856-O856-U856-X856</f>
        <v>0</v>
      </c>
      <c r="AB856" s="7"/>
    </row>
    <row r="857" spans="1:28" ht="15.75" x14ac:dyDescent="0.25">
      <c r="A857" s="29">
        <v>45315</v>
      </c>
      <c r="B857" s="25" t="s">
        <v>99</v>
      </c>
      <c r="C857" s="25"/>
      <c r="D857" s="27" t="s">
        <v>46</v>
      </c>
      <c r="E857" s="25" t="s">
        <v>106</v>
      </c>
      <c r="F857" s="25">
        <v>34.6</v>
      </c>
      <c r="G857" s="27" t="s">
        <v>39</v>
      </c>
      <c r="H857" s="25"/>
      <c r="I857" s="11">
        <f t="shared" si="138"/>
        <v>0</v>
      </c>
      <c r="J857" s="26" t="s">
        <v>28</v>
      </c>
      <c r="K857" s="11"/>
      <c r="L857" s="4">
        <f t="shared" ref="L857:L887" si="139">M857+N857</f>
        <v>0</v>
      </c>
      <c r="M857" s="4"/>
      <c r="N857" s="4"/>
      <c r="O857" s="4">
        <f t="shared" ref="O857:O887" si="140">P857+Q857</f>
        <v>0</v>
      </c>
      <c r="P857" s="4"/>
      <c r="Q857" s="4"/>
      <c r="R857" s="4">
        <f t="shared" ref="R857:R887" si="141">S857+T857</f>
        <v>0</v>
      </c>
      <c r="S857" s="4"/>
      <c r="T857" s="4"/>
      <c r="U857" s="4">
        <f t="shared" ref="U857:U887" si="142">V857+W857</f>
        <v>0</v>
      </c>
      <c r="V857" s="4"/>
      <c r="W857" s="4"/>
      <c r="X857" s="4">
        <f t="shared" ref="X857:X887" si="143">Y857+Z857</f>
        <v>0</v>
      </c>
      <c r="Y857" s="4"/>
      <c r="Z857" s="4"/>
      <c r="AA857" s="4">
        <f>C857+I857-L857-O857-U857-X857</f>
        <v>0</v>
      </c>
      <c r="AB857" s="7"/>
    </row>
    <row r="858" spans="1:28" ht="15.75" x14ac:dyDescent="0.25">
      <c r="A858" s="29">
        <v>45315</v>
      </c>
      <c r="B858" s="25" t="s">
        <v>62</v>
      </c>
      <c r="C858" s="25"/>
      <c r="D858" s="25" t="s">
        <v>52</v>
      </c>
      <c r="E858" s="25" t="s">
        <v>298</v>
      </c>
      <c r="F858" s="25">
        <v>300</v>
      </c>
      <c r="G858" s="27" t="s">
        <v>34</v>
      </c>
      <c r="H858" s="25">
        <v>4000</v>
      </c>
      <c r="I858" s="11">
        <f t="shared" si="138"/>
        <v>1200000</v>
      </c>
      <c r="J858" s="31" t="s">
        <v>324</v>
      </c>
      <c r="K858" s="11"/>
      <c r="L858" s="4">
        <f t="shared" si="139"/>
        <v>1200000</v>
      </c>
      <c r="M858" s="4">
        <v>1200000</v>
      </c>
      <c r="N858" s="4"/>
      <c r="O858" s="4">
        <f t="shared" si="140"/>
        <v>0</v>
      </c>
      <c r="P858" s="4"/>
      <c r="Q858" s="4"/>
      <c r="R858" s="4">
        <f t="shared" si="141"/>
        <v>0</v>
      </c>
      <c r="S858" s="4"/>
      <c r="T858" s="4"/>
      <c r="U858" s="4">
        <f t="shared" si="142"/>
        <v>0</v>
      </c>
      <c r="V858" s="4"/>
      <c r="W858" s="4"/>
      <c r="X858" s="4">
        <f t="shared" si="143"/>
        <v>0</v>
      </c>
      <c r="Y858" s="4"/>
      <c r="Z858" s="4"/>
      <c r="AA858" s="4">
        <f>C858+I858-L858-O858-U858-X858</f>
        <v>0</v>
      </c>
      <c r="AB858" s="7">
        <v>45315</v>
      </c>
    </row>
    <row r="859" spans="1:28" ht="15.75" x14ac:dyDescent="0.25">
      <c r="A859" s="29">
        <v>45315</v>
      </c>
      <c r="B859" s="25" t="s">
        <v>589</v>
      </c>
      <c r="C859" s="27"/>
      <c r="D859" s="25" t="s">
        <v>46</v>
      </c>
      <c r="E859" s="27" t="s">
        <v>63</v>
      </c>
      <c r="F859" s="27">
        <v>1</v>
      </c>
      <c r="G859" s="27" t="s">
        <v>48</v>
      </c>
      <c r="H859" s="27">
        <v>480000</v>
      </c>
      <c r="I859" s="11">
        <f t="shared" si="138"/>
        <v>480000</v>
      </c>
      <c r="J859" s="32" t="s">
        <v>324</v>
      </c>
      <c r="K859" s="11"/>
      <c r="L859" s="4">
        <f t="shared" si="139"/>
        <v>480000</v>
      </c>
      <c r="M859" s="4">
        <v>480000</v>
      </c>
      <c r="N859" s="4"/>
      <c r="O859" s="4">
        <f t="shared" si="140"/>
        <v>0</v>
      </c>
      <c r="P859" s="4"/>
      <c r="Q859" s="4"/>
      <c r="R859" s="4">
        <f t="shared" si="141"/>
        <v>0</v>
      </c>
      <c r="S859" s="4"/>
      <c r="T859" s="4"/>
      <c r="U859" s="4">
        <f t="shared" si="142"/>
        <v>0</v>
      </c>
      <c r="V859" s="4"/>
      <c r="W859" s="4"/>
      <c r="X859" s="4">
        <f t="shared" si="143"/>
        <v>0</v>
      </c>
      <c r="Y859" s="4"/>
      <c r="Z859" s="4"/>
      <c r="AA859" s="4">
        <f>C859+I859-L859-O859-U859-X859</f>
        <v>0</v>
      </c>
      <c r="AB859" s="7">
        <v>45315</v>
      </c>
    </row>
    <row r="860" spans="1:28" ht="15.75" x14ac:dyDescent="0.25">
      <c r="A860" s="29">
        <v>45315</v>
      </c>
      <c r="B860" s="25" t="s">
        <v>590</v>
      </c>
      <c r="C860" s="25"/>
      <c r="D860" s="25" t="s">
        <v>52</v>
      </c>
      <c r="E860" s="25" t="s">
        <v>591</v>
      </c>
      <c r="F860" s="25">
        <v>20</v>
      </c>
      <c r="G860" s="27" t="s">
        <v>77</v>
      </c>
      <c r="H860" s="25">
        <v>45000</v>
      </c>
      <c r="I860" s="11">
        <f t="shared" si="138"/>
        <v>900000</v>
      </c>
      <c r="J860" s="31" t="s">
        <v>312</v>
      </c>
      <c r="K860" s="11" t="s">
        <v>587</v>
      </c>
      <c r="L860" s="4">
        <f t="shared" si="139"/>
        <v>0</v>
      </c>
      <c r="M860" s="4"/>
      <c r="N860" s="4"/>
      <c r="O860" s="4">
        <f t="shared" si="140"/>
        <v>900000</v>
      </c>
      <c r="P860" s="4">
        <v>900000</v>
      </c>
      <c r="Q860" s="4"/>
      <c r="R860" s="4">
        <f t="shared" si="141"/>
        <v>0</v>
      </c>
      <c r="S860" s="4"/>
      <c r="T860" s="4"/>
      <c r="U860" s="4">
        <f t="shared" si="142"/>
        <v>0</v>
      </c>
      <c r="V860" s="4"/>
      <c r="W860" s="4"/>
      <c r="X860" s="4">
        <f t="shared" si="143"/>
        <v>0</v>
      </c>
      <c r="Y860" s="4"/>
      <c r="Z860" s="4"/>
      <c r="AA860" s="4">
        <f>C860+I860-L860-O860-U860-X860</f>
        <v>0</v>
      </c>
      <c r="AB860" s="7">
        <v>45314</v>
      </c>
    </row>
    <row r="861" spans="1:28" ht="15.75" x14ac:dyDescent="0.25">
      <c r="A861" s="29">
        <v>45315</v>
      </c>
      <c r="B861" s="25" t="s">
        <v>590</v>
      </c>
      <c r="C861" s="25"/>
      <c r="D861" s="25" t="s">
        <v>52</v>
      </c>
      <c r="E861" s="25" t="s">
        <v>79</v>
      </c>
      <c r="F861" s="25">
        <v>120</v>
      </c>
      <c r="G861" s="27" t="s">
        <v>77</v>
      </c>
      <c r="H861" s="25">
        <v>45000</v>
      </c>
      <c r="I861" s="11">
        <f t="shared" si="138"/>
        <v>5400000</v>
      </c>
      <c r="J861" s="31" t="s">
        <v>312</v>
      </c>
      <c r="K861" s="11" t="s">
        <v>587</v>
      </c>
      <c r="L861" s="4">
        <f t="shared" si="139"/>
        <v>0</v>
      </c>
      <c r="M861" s="4"/>
      <c r="N861" s="4"/>
      <c r="O861" s="4">
        <f t="shared" si="140"/>
        <v>5400000</v>
      </c>
      <c r="P861" s="4">
        <v>5400000</v>
      </c>
      <c r="Q861" s="4"/>
      <c r="R861" s="4">
        <f t="shared" si="141"/>
        <v>0</v>
      </c>
      <c r="S861" s="4"/>
      <c r="T861" s="4"/>
      <c r="U861" s="4">
        <f t="shared" si="142"/>
        <v>0</v>
      </c>
      <c r="V861" s="4"/>
      <c r="W861" s="4"/>
      <c r="X861" s="4">
        <f t="shared" si="143"/>
        <v>0</v>
      </c>
      <c r="Y861" s="4"/>
      <c r="Z861" s="4"/>
      <c r="AA861" s="4">
        <f>C861+I861-L861-O861-U861-X861</f>
        <v>0</v>
      </c>
      <c r="AB861" s="7">
        <v>45314</v>
      </c>
    </row>
    <row r="862" spans="1:28" ht="15.75" x14ac:dyDescent="0.25">
      <c r="A862" s="29">
        <v>45315</v>
      </c>
      <c r="B862" s="25" t="s">
        <v>70</v>
      </c>
      <c r="C862" s="25"/>
      <c r="D862" s="25" t="s">
        <v>52</v>
      </c>
      <c r="E862" s="25" t="s">
        <v>79</v>
      </c>
      <c r="F862" s="25">
        <v>100</v>
      </c>
      <c r="G862" s="27" t="s">
        <v>77</v>
      </c>
      <c r="H862" s="25">
        <v>45000</v>
      </c>
      <c r="I862" s="11">
        <f t="shared" si="138"/>
        <v>4500000</v>
      </c>
      <c r="J862" s="26" t="s">
        <v>28</v>
      </c>
      <c r="K862" s="11"/>
      <c r="L862" s="4">
        <f t="shared" si="139"/>
        <v>0</v>
      </c>
      <c r="M862" s="4"/>
      <c r="N862" s="4"/>
      <c r="O862" s="4">
        <f t="shared" si="140"/>
        <v>0</v>
      </c>
      <c r="P862" s="4"/>
      <c r="Q862" s="4"/>
      <c r="R862" s="4">
        <f t="shared" si="141"/>
        <v>0</v>
      </c>
      <c r="S862" s="4"/>
      <c r="T862" s="4"/>
      <c r="U862" s="4">
        <f t="shared" si="142"/>
        <v>0</v>
      </c>
      <c r="V862" s="4"/>
      <c r="W862" s="4"/>
      <c r="X862" s="4">
        <f t="shared" si="143"/>
        <v>0</v>
      </c>
      <c r="Y862" s="4"/>
      <c r="Z862" s="4"/>
      <c r="AA862" s="4">
        <f>C862+I862-L862-O862-U862-X862</f>
        <v>4500000</v>
      </c>
      <c r="AB862" s="7"/>
    </row>
    <row r="863" spans="1:28" ht="15.75" x14ac:dyDescent="0.25">
      <c r="A863" s="29">
        <v>45315</v>
      </c>
      <c r="B863" s="25" t="s">
        <v>70</v>
      </c>
      <c r="C863" s="25"/>
      <c r="D863" s="25" t="s">
        <v>52</v>
      </c>
      <c r="E863" s="25" t="s">
        <v>67</v>
      </c>
      <c r="F863" s="25">
        <v>500</v>
      </c>
      <c r="G863" s="25" t="s">
        <v>27</v>
      </c>
      <c r="H863" s="25">
        <v>45000</v>
      </c>
      <c r="I863" s="11">
        <f t="shared" si="138"/>
        <v>22500000</v>
      </c>
      <c r="J863" s="26" t="s">
        <v>28</v>
      </c>
      <c r="K863" s="11"/>
      <c r="L863" s="4">
        <f t="shared" si="139"/>
        <v>0</v>
      </c>
      <c r="M863" s="4"/>
      <c r="N863" s="4"/>
      <c r="O863" s="4">
        <f t="shared" si="140"/>
        <v>0</v>
      </c>
      <c r="P863" s="4"/>
      <c r="Q863" s="4"/>
      <c r="R863" s="4">
        <f t="shared" si="141"/>
        <v>0</v>
      </c>
      <c r="S863" s="4"/>
      <c r="T863" s="4"/>
      <c r="U863" s="4">
        <f t="shared" si="142"/>
        <v>0</v>
      </c>
      <c r="V863" s="4"/>
      <c r="W863" s="4"/>
      <c r="X863" s="4">
        <f t="shared" si="143"/>
        <v>0</v>
      </c>
      <c r="Y863" s="4"/>
      <c r="Z863" s="4"/>
      <c r="AA863" s="4">
        <f>C863+I863-L863-O863-U863-X863</f>
        <v>22500000</v>
      </c>
      <c r="AB863" s="7"/>
    </row>
    <row r="864" spans="1:28" ht="15.75" x14ac:dyDescent="0.25">
      <c r="A864" s="29">
        <v>45315</v>
      </c>
      <c r="B864" s="25" t="s">
        <v>359</v>
      </c>
      <c r="C864" s="27"/>
      <c r="D864" s="27" t="s">
        <v>46</v>
      </c>
      <c r="E864" s="27" t="s">
        <v>89</v>
      </c>
      <c r="F864" s="27">
        <v>29.5</v>
      </c>
      <c r="G864" s="27" t="s">
        <v>39</v>
      </c>
      <c r="H864" s="25">
        <v>50000</v>
      </c>
      <c r="I864" s="11">
        <f t="shared" si="138"/>
        <v>1475000</v>
      </c>
      <c r="J864" s="28" t="s">
        <v>28</v>
      </c>
      <c r="K864" s="11"/>
      <c r="L864" s="4">
        <f t="shared" si="139"/>
        <v>0</v>
      </c>
      <c r="M864" s="4"/>
      <c r="N864" s="4"/>
      <c r="O864" s="4">
        <f t="shared" si="140"/>
        <v>0</v>
      </c>
      <c r="P864" s="4"/>
      <c r="Q864" s="4"/>
      <c r="R864" s="4">
        <f t="shared" si="141"/>
        <v>0</v>
      </c>
      <c r="S864" s="4"/>
      <c r="T864" s="4"/>
      <c r="U864" s="4">
        <f t="shared" si="142"/>
        <v>0</v>
      </c>
      <c r="V864" s="4"/>
      <c r="W864" s="4"/>
      <c r="X864" s="4">
        <f t="shared" si="143"/>
        <v>0</v>
      </c>
      <c r="Y864" s="4"/>
      <c r="Z864" s="4"/>
      <c r="AA864" s="4">
        <f>C864+I864-L864-O864-U864-X864</f>
        <v>1475000</v>
      </c>
      <c r="AB864" s="7"/>
    </row>
    <row r="865" spans="1:28" ht="15.75" x14ac:dyDescent="0.25">
      <c r="A865" s="29">
        <v>45315</v>
      </c>
      <c r="B865" s="25" t="s">
        <v>359</v>
      </c>
      <c r="C865" s="27"/>
      <c r="D865" s="27" t="s">
        <v>46</v>
      </c>
      <c r="E865" s="27" t="s">
        <v>81</v>
      </c>
      <c r="F865" s="27">
        <v>21.8</v>
      </c>
      <c r="G865" s="25" t="s">
        <v>39</v>
      </c>
      <c r="H865" s="25">
        <v>50000</v>
      </c>
      <c r="I865" s="11">
        <f t="shared" si="138"/>
        <v>1090000</v>
      </c>
      <c r="J865" s="28" t="s">
        <v>28</v>
      </c>
      <c r="K865" s="11"/>
      <c r="L865" s="4">
        <f t="shared" si="139"/>
        <v>0</v>
      </c>
      <c r="M865" s="4"/>
      <c r="N865" s="4"/>
      <c r="O865" s="4">
        <f t="shared" si="140"/>
        <v>0</v>
      </c>
      <c r="P865" s="4"/>
      <c r="Q865" s="4"/>
      <c r="R865" s="4">
        <f t="shared" si="141"/>
        <v>0</v>
      </c>
      <c r="S865" s="4"/>
      <c r="T865" s="4"/>
      <c r="U865" s="4">
        <f t="shared" si="142"/>
        <v>0</v>
      </c>
      <c r="V865" s="4"/>
      <c r="W865" s="4"/>
      <c r="X865" s="4">
        <f t="shared" si="143"/>
        <v>0</v>
      </c>
      <c r="Y865" s="4"/>
      <c r="Z865" s="4"/>
      <c r="AA865" s="4">
        <f>C865+I865-L865-O865-U865-X865</f>
        <v>1090000</v>
      </c>
      <c r="AB865" s="7"/>
    </row>
    <row r="866" spans="1:28" ht="15.75" x14ac:dyDescent="0.25">
      <c r="A866" s="29">
        <v>45315</v>
      </c>
      <c r="B866" s="25" t="s">
        <v>359</v>
      </c>
      <c r="C866" s="27"/>
      <c r="D866" s="27" t="s">
        <v>46</v>
      </c>
      <c r="E866" s="27" t="s">
        <v>120</v>
      </c>
      <c r="F866" s="27">
        <v>24.1</v>
      </c>
      <c r="G866" s="25" t="s">
        <v>39</v>
      </c>
      <c r="H866" s="25">
        <v>50000</v>
      </c>
      <c r="I866" s="11">
        <f t="shared" si="138"/>
        <v>1205000</v>
      </c>
      <c r="J866" s="28" t="s">
        <v>28</v>
      </c>
      <c r="K866" s="11"/>
      <c r="L866" s="4">
        <f t="shared" si="139"/>
        <v>0</v>
      </c>
      <c r="M866" s="4"/>
      <c r="N866" s="4"/>
      <c r="O866" s="4">
        <f t="shared" si="140"/>
        <v>0</v>
      </c>
      <c r="P866" s="4"/>
      <c r="Q866" s="4"/>
      <c r="R866" s="4">
        <f t="shared" si="141"/>
        <v>0</v>
      </c>
      <c r="S866" s="4"/>
      <c r="T866" s="4"/>
      <c r="U866" s="4">
        <f t="shared" si="142"/>
        <v>0</v>
      </c>
      <c r="V866" s="4"/>
      <c r="W866" s="4"/>
      <c r="X866" s="4">
        <f t="shared" si="143"/>
        <v>0</v>
      </c>
      <c r="Y866" s="4"/>
      <c r="Z866" s="4"/>
      <c r="AA866" s="4">
        <f>C866+I866-L866-O866-U866-X866</f>
        <v>1205000</v>
      </c>
      <c r="AB866" s="7"/>
    </row>
    <row r="867" spans="1:28" ht="15.75" x14ac:dyDescent="0.25">
      <c r="A867" s="29">
        <v>45315</v>
      </c>
      <c r="B867" s="25" t="s">
        <v>359</v>
      </c>
      <c r="C867" s="25"/>
      <c r="D867" s="27" t="s">
        <v>46</v>
      </c>
      <c r="E867" s="25" t="s">
        <v>358</v>
      </c>
      <c r="F867" s="25">
        <v>40.799999999999997</v>
      </c>
      <c r="G867" s="25" t="s">
        <v>39</v>
      </c>
      <c r="H867" s="25">
        <v>50000</v>
      </c>
      <c r="I867" s="11">
        <f t="shared" si="138"/>
        <v>2039999.9999999998</v>
      </c>
      <c r="J867" s="26" t="s">
        <v>28</v>
      </c>
      <c r="K867" s="11"/>
      <c r="L867" s="4">
        <f t="shared" si="139"/>
        <v>0</v>
      </c>
      <c r="M867" s="4"/>
      <c r="N867" s="4"/>
      <c r="O867" s="4">
        <f t="shared" si="140"/>
        <v>0</v>
      </c>
      <c r="P867" s="4"/>
      <c r="Q867" s="4"/>
      <c r="R867" s="4">
        <f t="shared" si="141"/>
        <v>0</v>
      </c>
      <c r="S867" s="4"/>
      <c r="T867" s="4"/>
      <c r="U867" s="4">
        <f t="shared" si="142"/>
        <v>0</v>
      </c>
      <c r="V867" s="4"/>
      <c r="W867" s="4"/>
      <c r="X867" s="4">
        <f t="shared" si="143"/>
        <v>0</v>
      </c>
      <c r="Y867" s="4"/>
      <c r="Z867" s="4"/>
      <c r="AA867" s="4">
        <f>C867+I867-L867-O867-U867-X867</f>
        <v>2039999.9999999998</v>
      </c>
      <c r="AB867" s="7"/>
    </row>
    <row r="868" spans="1:28" ht="15.75" x14ac:dyDescent="0.25">
      <c r="A868" s="29">
        <v>45315</v>
      </c>
      <c r="B868" s="25" t="s">
        <v>359</v>
      </c>
      <c r="C868" s="25"/>
      <c r="D868" s="27" t="s">
        <v>46</v>
      </c>
      <c r="E868" s="25" t="s">
        <v>108</v>
      </c>
      <c r="F868" s="25">
        <v>8000</v>
      </c>
      <c r="G868" s="25" t="s">
        <v>34</v>
      </c>
      <c r="H868" s="25">
        <v>2000</v>
      </c>
      <c r="I868" s="11">
        <f t="shared" si="138"/>
        <v>16000000</v>
      </c>
      <c r="J868" s="26" t="s">
        <v>28</v>
      </c>
      <c r="K868" s="11"/>
      <c r="L868" s="4">
        <f t="shared" si="139"/>
        <v>0</v>
      </c>
      <c r="M868" s="4"/>
      <c r="N868" s="4"/>
      <c r="O868" s="4">
        <f t="shared" si="140"/>
        <v>0</v>
      </c>
      <c r="P868" s="4"/>
      <c r="Q868" s="4"/>
      <c r="R868" s="4">
        <f t="shared" si="141"/>
        <v>0</v>
      </c>
      <c r="S868" s="4"/>
      <c r="T868" s="4"/>
      <c r="U868" s="4">
        <f t="shared" si="142"/>
        <v>0</v>
      </c>
      <c r="V868" s="4"/>
      <c r="W868" s="4"/>
      <c r="X868" s="4">
        <f t="shared" si="143"/>
        <v>0</v>
      </c>
      <c r="Y868" s="4"/>
      <c r="Z868" s="4"/>
      <c r="AA868" s="4">
        <f>C868+I868-L868-O868-U868-X868</f>
        <v>16000000</v>
      </c>
      <c r="AB868" s="7"/>
    </row>
    <row r="869" spans="1:28" ht="15.75" x14ac:dyDescent="0.25">
      <c r="A869" s="29">
        <v>45315</v>
      </c>
      <c r="B869" s="25" t="s">
        <v>256</v>
      </c>
      <c r="C869" s="25"/>
      <c r="D869" s="27" t="s">
        <v>52</v>
      </c>
      <c r="E869" s="25" t="s">
        <v>260</v>
      </c>
      <c r="F869" s="25">
        <v>500</v>
      </c>
      <c r="G869" s="25" t="s">
        <v>34</v>
      </c>
      <c r="H869" s="25">
        <v>2500</v>
      </c>
      <c r="I869" s="11">
        <f t="shared" si="138"/>
        <v>1250000</v>
      </c>
      <c r="J869" s="12" t="s">
        <v>324</v>
      </c>
      <c r="K869" s="11"/>
      <c r="L869" s="4">
        <f t="shared" si="139"/>
        <v>1250000</v>
      </c>
      <c r="M869" s="4">
        <v>1250000</v>
      </c>
      <c r="N869" s="4"/>
      <c r="O869" s="4">
        <f t="shared" si="140"/>
        <v>0</v>
      </c>
      <c r="P869" s="4"/>
      <c r="Q869" s="4"/>
      <c r="R869" s="4">
        <f t="shared" si="141"/>
        <v>0</v>
      </c>
      <c r="S869" s="4"/>
      <c r="T869" s="4"/>
      <c r="U869" s="4">
        <f t="shared" si="142"/>
        <v>0</v>
      </c>
      <c r="V869" s="4"/>
      <c r="W869" s="4"/>
      <c r="X869" s="4">
        <f t="shared" si="143"/>
        <v>0</v>
      </c>
      <c r="Y869" s="4"/>
      <c r="Z869" s="4"/>
      <c r="AA869" s="4">
        <f>C869+I869-L869-O869-U869-X869</f>
        <v>0</v>
      </c>
      <c r="AB869" s="7">
        <v>45321</v>
      </c>
    </row>
    <row r="870" spans="1:28" ht="15.75" x14ac:dyDescent="0.25">
      <c r="A870" s="29">
        <v>45315</v>
      </c>
      <c r="B870" s="25" t="s">
        <v>256</v>
      </c>
      <c r="C870" s="25"/>
      <c r="D870" s="27" t="s">
        <v>52</v>
      </c>
      <c r="E870" s="25" t="s">
        <v>173</v>
      </c>
      <c r="F870" s="25">
        <v>500</v>
      </c>
      <c r="G870" s="25" t="s">
        <v>34</v>
      </c>
      <c r="H870" s="25">
        <v>4000</v>
      </c>
      <c r="I870" s="11">
        <f t="shared" si="138"/>
        <v>2000000</v>
      </c>
      <c r="J870" s="12" t="s">
        <v>324</v>
      </c>
      <c r="K870" s="11"/>
      <c r="L870" s="4">
        <f t="shared" si="139"/>
        <v>2000000</v>
      </c>
      <c r="M870" s="4">
        <v>2000000</v>
      </c>
      <c r="N870" s="4"/>
      <c r="O870" s="4">
        <f t="shared" si="140"/>
        <v>0</v>
      </c>
      <c r="P870" s="4"/>
      <c r="Q870" s="4"/>
      <c r="R870" s="4">
        <f t="shared" si="141"/>
        <v>0</v>
      </c>
      <c r="S870" s="4"/>
      <c r="T870" s="4"/>
      <c r="U870" s="4">
        <f t="shared" si="142"/>
        <v>0</v>
      </c>
      <c r="V870" s="4"/>
      <c r="W870" s="4"/>
      <c r="X870" s="4">
        <f t="shared" si="143"/>
        <v>0</v>
      </c>
      <c r="Y870" s="4"/>
      <c r="Z870" s="4"/>
      <c r="AA870" s="4">
        <f>C870+I870-L870-O870-U870-X870</f>
        <v>0</v>
      </c>
      <c r="AB870" s="7">
        <v>45321</v>
      </c>
    </row>
    <row r="871" spans="1:28" ht="15.75" x14ac:dyDescent="0.25">
      <c r="A871" s="29">
        <v>45315</v>
      </c>
      <c r="B871" s="25" t="s">
        <v>256</v>
      </c>
      <c r="C871" s="25"/>
      <c r="D871" s="27" t="s">
        <v>52</v>
      </c>
      <c r="E871" s="25" t="s">
        <v>60</v>
      </c>
      <c r="F871" s="25">
        <v>750</v>
      </c>
      <c r="G871" s="25" t="s">
        <v>34</v>
      </c>
      <c r="H871" s="25">
        <v>1530</v>
      </c>
      <c r="I871" s="11">
        <f t="shared" si="138"/>
        <v>1147500</v>
      </c>
      <c r="J871" s="12" t="s">
        <v>324</v>
      </c>
      <c r="K871" s="11"/>
      <c r="L871" s="4">
        <f t="shared" si="139"/>
        <v>1147500</v>
      </c>
      <c r="M871" s="4">
        <v>1147500</v>
      </c>
      <c r="N871" s="4"/>
      <c r="O871" s="4">
        <f t="shared" si="140"/>
        <v>0</v>
      </c>
      <c r="P871" s="4"/>
      <c r="Q871" s="4"/>
      <c r="R871" s="4">
        <f t="shared" si="141"/>
        <v>0</v>
      </c>
      <c r="S871" s="4"/>
      <c r="T871" s="4"/>
      <c r="U871" s="4">
        <f t="shared" si="142"/>
        <v>0</v>
      </c>
      <c r="V871" s="4"/>
      <c r="W871" s="4"/>
      <c r="X871" s="4">
        <f t="shared" si="143"/>
        <v>0</v>
      </c>
      <c r="Y871" s="4"/>
      <c r="Z871" s="4"/>
      <c r="AA871" s="4">
        <f>C871+I871-L871-O871-U871-X871</f>
        <v>0</v>
      </c>
      <c r="AB871" s="7">
        <v>45321</v>
      </c>
    </row>
    <row r="872" spans="1:28" ht="15.75" x14ac:dyDescent="0.25">
      <c r="A872" s="29">
        <v>45315</v>
      </c>
      <c r="B872" s="25" t="s">
        <v>256</v>
      </c>
      <c r="C872" s="25"/>
      <c r="D872" s="27" t="s">
        <v>52</v>
      </c>
      <c r="E872" s="25" t="s">
        <v>154</v>
      </c>
      <c r="F872" s="25">
        <v>1250</v>
      </c>
      <c r="G872" s="25" t="s">
        <v>34</v>
      </c>
      <c r="H872" s="25">
        <v>1335</v>
      </c>
      <c r="I872" s="11">
        <f t="shared" si="138"/>
        <v>1668750</v>
      </c>
      <c r="J872" s="12" t="s">
        <v>324</v>
      </c>
      <c r="K872" s="11"/>
      <c r="L872" s="4">
        <f t="shared" si="139"/>
        <v>1668750</v>
      </c>
      <c r="M872" s="4">
        <v>1668750</v>
      </c>
      <c r="N872" s="4"/>
      <c r="O872" s="4">
        <f t="shared" si="140"/>
        <v>0</v>
      </c>
      <c r="P872" s="4"/>
      <c r="Q872" s="4"/>
      <c r="R872" s="4">
        <f t="shared" si="141"/>
        <v>0</v>
      </c>
      <c r="S872" s="4"/>
      <c r="T872" s="4"/>
      <c r="U872" s="4">
        <f t="shared" si="142"/>
        <v>0</v>
      </c>
      <c r="V872" s="4"/>
      <c r="W872" s="4"/>
      <c r="X872" s="4">
        <f t="shared" si="143"/>
        <v>0</v>
      </c>
      <c r="Y872" s="4"/>
      <c r="Z872" s="4"/>
      <c r="AA872" s="4">
        <f>C872+I872-L872-O872-U872-X872</f>
        <v>0</v>
      </c>
      <c r="AB872" s="7">
        <v>45321</v>
      </c>
    </row>
    <row r="873" spans="1:28" ht="15.75" x14ac:dyDescent="0.25">
      <c r="A873" s="29">
        <v>45315</v>
      </c>
      <c r="B873" s="25" t="s">
        <v>592</v>
      </c>
      <c r="C873" s="25"/>
      <c r="D873" s="27" t="s">
        <v>52</v>
      </c>
      <c r="E873" s="25" t="s">
        <v>61</v>
      </c>
      <c r="F873" s="25">
        <v>500</v>
      </c>
      <c r="G873" s="25" t="s">
        <v>34</v>
      </c>
      <c r="H873" s="25">
        <v>2590</v>
      </c>
      <c r="I873" s="11">
        <f t="shared" si="138"/>
        <v>1295000</v>
      </c>
      <c r="J873" s="31" t="s">
        <v>312</v>
      </c>
      <c r="K873" s="11" t="s">
        <v>691</v>
      </c>
      <c r="L873" s="4">
        <f t="shared" si="139"/>
        <v>0</v>
      </c>
      <c r="M873" s="4"/>
      <c r="N873" s="4"/>
      <c r="O873" s="4">
        <f t="shared" si="140"/>
        <v>1295000</v>
      </c>
      <c r="P873" s="4">
        <v>1295000</v>
      </c>
      <c r="Q873" s="4"/>
      <c r="R873" s="4">
        <f t="shared" si="141"/>
        <v>0</v>
      </c>
      <c r="S873" s="4"/>
      <c r="T873" s="4"/>
      <c r="U873" s="4">
        <f t="shared" si="142"/>
        <v>0</v>
      </c>
      <c r="V873" s="4"/>
      <c r="W873" s="4"/>
      <c r="X873" s="4">
        <f t="shared" si="143"/>
        <v>0</v>
      </c>
      <c r="Y873" s="4"/>
      <c r="Z873" s="4"/>
      <c r="AA873" s="4">
        <f>C873+I873-L873-O873-U873-X873</f>
        <v>0</v>
      </c>
      <c r="AB873" s="7">
        <v>45317</v>
      </c>
    </row>
    <row r="874" spans="1:28" ht="15.75" x14ac:dyDescent="0.25">
      <c r="A874" s="29">
        <v>45315</v>
      </c>
      <c r="B874" s="25" t="s">
        <v>593</v>
      </c>
      <c r="C874" s="25"/>
      <c r="D874" s="27" t="s">
        <v>52</v>
      </c>
      <c r="E874" s="25" t="s">
        <v>102</v>
      </c>
      <c r="F874" s="25">
        <v>69</v>
      </c>
      <c r="G874" s="25" t="s">
        <v>39</v>
      </c>
      <c r="H874" s="25">
        <v>47000</v>
      </c>
      <c r="I874" s="11">
        <f t="shared" si="138"/>
        <v>3243000</v>
      </c>
      <c r="J874" s="31" t="s">
        <v>324</v>
      </c>
      <c r="K874" s="11"/>
      <c r="L874" s="4">
        <f t="shared" si="139"/>
        <v>3243000</v>
      </c>
      <c r="M874" s="4">
        <v>3243000</v>
      </c>
      <c r="N874" s="4"/>
      <c r="O874" s="4">
        <f t="shared" si="140"/>
        <v>0</v>
      </c>
      <c r="P874" s="4"/>
      <c r="Q874" s="4"/>
      <c r="R874" s="4">
        <f t="shared" si="141"/>
        <v>0</v>
      </c>
      <c r="S874" s="4"/>
      <c r="T874" s="4"/>
      <c r="U874" s="4">
        <f t="shared" si="142"/>
        <v>0</v>
      </c>
      <c r="V874" s="4"/>
      <c r="W874" s="4"/>
      <c r="X874" s="4">
        <f t="shared" si="143"/>
        <v>0</v>
      </c>
      <c r="Y874" s="4"/>
      <c r="Z874" s="4"/>
      <c r="AA874" s="4">
        <f>C874+I874-L874-O874-U874-X874</f>
        <v>0</v>
      </c>
      <c r="AB874" s="7">
        <v>45315</v>
      </c>
    </row>
    <row r="875" spans="1:28" ht="15.75" x14ac:dyDescent="0.25">
      <c r="A875" s="29">
        <v>45315</v>
      </c>
      <c r="B875" s="25" t="s">
        <v>205</v>
      </c>
      <c r="C875" s="25"/>
      <c r="D875" s="25" t="s">
        <v>46</v>
      </c>
      <c r="E875" s="25" t="s">
        <v>42</v>
      </c>
      <c r="F875" s="25">
        <v>400</v>
      </c>
      <c r="G875" s="25" t="s">
        <v>34</v>
      </c>
      <c r="H875" s="25">
        <v>4400</v>
      </c>
      <c r="I875" s="11">
        <f t="shared" si="138"/>
        <v>1760000</v>
      </c>
      <c r="J875" s="26" t="s">
        <v>28</v>
      </c>
      <c r="K875" s="11"/>
      <c r="L875" s="4">
        <f t="shared" si="139"/>
        <v>0</v>
      </c>
      <c r="M875" s="4"/>
      <c r="N875" s="4"/>
      <c r="O875" s="4">
        <f t="shared" si="140"/>
        <v>0</v>
      </c>
      <c r="P875" s="4"/>
      <c r="Q875" s="4"/>
      <c r="R875" s="4">
        <f t="shared" si="141"/>
        <v>0</v>
      </c>
      <c r="S875" s="4"/>
      <c r="T875" s="4"/>
      <c r="U875" s="4">
        <f t="shared" si="142"/>
        <v>0</v>
      </c>
      <c r="V875" s="4"/>
      <c r="W875" s="4"/>
      <c r="X875" s="4">
        <f t="shared" si="143"/>
        <v>0</v>
      </c>
      <c r="Y875" s="4"/>
      <c r="Z875" s="4"/>
      <c r="AA875" s="4">
        <f>C875+I875-L875-O875-U875-X875</f>
        <v>1760000</v>
      </c>
      <c r="AB875" s="7"/>
    </row>
    <row r="876" spans="1:28" ht="15.75" x14ac:dyDescent="0.25">
      <c r="A876" s="29">
        <v>45315</v>
      </c>
      <c r="B876" s="25" t="s">
        <v>205</v>
      </c>
      <c r="C876" s="25"/>
      <c r="D876" s="25" t="s">
        <v>46</v>
      </c>
      <c r="E876" s="25" t="s">
        <v>290</v>
      </c>
      <c r="F876" s="25">
        <v>500</v>
      </c>
      <c r="G876" s="25" t="s">
        <v>34</v>
      </c>
      <c r="H876" s="25">
        <v>3025</v>
      </c>
      <c r="I876" s="11">
        <f t="shared" si="138"/>
        <v>1512500</v>
      </c>
      <c r="J876" s="32" t="s">
        <v>312</v>
      </c>
      <c r="K876" s="11" t="s">
        <v>814</v>
      </c>
      <c r="L876" s="4">
        <f t="shared" si="139"/>
        <v>0</v>
      </c>
      <c r="M876" s="4"/>
      <c r="N876" s="4"/>
      <c r="O876" s="4">
        <f t="shared" si="140"/>
        <v>1512500</v>
      </c>
      <c r="P876" s="155">
        <v>1512500</v>
      </c>
      <c r="Q876" s="4"/>
      <c r="R876" s="4">
        <f t="shared" si="141"/>
        <v>0</v>
      </c>
      <c r="S876" s="4"/>
      <c r="T876" s="4"/>
      <c r="U876" s="4">
        <f t="shared" si="142"/>
        <v>0</v>
      </c>
      <c r="V876" s="4"/>
      <c r="W876" s="4"/>
      <c r="X876" s="4">
        <f t="shared" si="143"/>
        <v>0</v>
      </c>
      <c r="Y876" s="4"/>
      <c r="Z876" s="4"/>
      <c r="AA876" s="4">
        <f>C876+I876-L876-O876-U876-X876</f>
        <v>0</v>
      </c>
      <c r="AB876" s="7">
        <v>45320</v>
      </c>
    </row>
    <row r="877" spans="1:28" ht="15.75" x14ac:dyDescent="0.25">
      <c r="A877" s="29">
        <v>45315</v>
      </c>
      <c r="B877" s="25" t="s">
        <v>205</v>
      </c>
      <c r="C877" s="25"/>
      <c r="D877" s="25" t="s">
        <v>46</v>
      </c>
      <c r="E877" s="25" t="s">
        <v>165</v>
      </c>
      <c r="F877" s="25">
        <v>1</v>
      </c>
      <c r="G877" s="27" t="s">
        <v>303</v>
      </c>
      <c r="H877" s="25">
        <v>1200000</v>
      </c>
      <c r="I877" s="11">
        <v>888000</v>
      </c>
      <c r="J877" s="32" t="s">
        <v>312</v>
      </c>
      <c r="K877" s="11" t="s">
        <v>814</v>
      </c>
      <c r="L877" s="4">
        <f t="shared" si="139"/>
        <v>0</v>
      </c>
      <c r="M877" s="4"/>
      <c r="N877" s="4"/>
      <c r="O877" s="4">
        <f t="shared" si="140"/>
        <v>888000</v>
      </c>
      <c r="P877" s="155">
        <v>888000</v>
      </c>
      <c r="Q877" s="4"/>
      <c r="R877" s="4">
        <f t="shared" si="141"/>
        <v>0</v>
      </c>
      <c r="S877" s="4"/>
      <c r="T877" s="4"/>
      <c r="U877" s="4">
        <f t="shared" si="142"/>
        <v>0</v>
      </c>
      <c r="V877" s="4"/>
      <c r="W877" s="4"/>
      <c r="X877" s="4">
        <f t="shared" si="143"/>
        <v>0</v>
      </c>
      <c r="Y877" s="4"/>
      <c r="Z877" s="4"/>
      <c r="AA877" s="4">
        <f>C877+I877-L877-O877-U877-X877</f>
        <v>0</v>
      </c>
      <c r="AB877" s="7">
        <v>45320</v>
      </c>
    </row>
    <row r="878" spans="1:28" ht="15.75" x14ac:dyDescent="0.25">
      <c r="A878" s="29">
        <v>45315</v>
      </c>
      <c r="B878" s="25" t="s">
        <v>594</v>
      </c>
      <c r="C878" s="25"/>
      <c r="D878" s="25" t="s">
        <v>46</v>
      </c>
      <c r="E878" s="25" t="s">
        <v>192</v>
      </c>
      <c r="F878" s="25">
        <v>2000</v>
      </c>
      <c r="G878" s="25" t="s">
        <v>34</v>
      </c>
      <c r="H878" s="25">
        <v>2670</v>
      </c>
      <c r="I878" s="11">
        <f t="shared" si="138"/>
        <v>5340000</v>
      </c>
      <c r="J878" s="31" t="s">
        <v>312</v>
      </c>
      <c r="K878" s="11" t="s">
        <v>688</v>
      </c>
      <c r="L878" s="4">
        <f t="shared" si="139"/>
        <v>0</v>
      </c>
      <c r="M878" s="4"/>
      <c r="N878" s="4"/>
      <c r="O878" s="4">
        <f t="shared" si="140"/>
        <v>5340000</v>
      </c>
      <c r="P878" s="4">
        <v>5340000</v>
      </c>
      <c r="Q878" s="4"/>
      <c r="R878" s="4">
        <f t="shared" si="141"/>
        <v>0</v>
      </c>
      <c r="S878" s="4"/>
      <c r="T878" s="4"/>
      <c r="U878" s="4">
        <f t="shared" si="142"/>
        <v>0</v>
      </c>
      <c r="V878" s="4"/>
      <c r="W878" s="4"/>
      <c r="X878" s="4">
        <f t="shared" si="143"/>
        <v>0</v>
      </c>
      <c r="Y878" s="4"/>
      <c r="Z878" s="4"/>
      <c r="AA878" s="4">
        <f>C878+I878-L878-O878-U878-X878</f>
        <v>0</v>
      </c>
      <c r="AB878" s="7">
        <v>45316</v>
      </c>
    </row>
    <row r="879" spans="1:28" ht="15.75" x14ac:dyDescent="0.25">
      <c r="A879" s="29">
        <v>45315</v>
      </c>
      <c r="B879" s="25" t="s">
        <v>595</v>
      </c>
      <c r="C879" s="25"/>
      <c r="D879" s="25" t="s">
        <v>52</v>
      </c>
      <c r="E879" s="25" t="s">
        <v>145</v>
      </c>
      <c r="F879" s="25">
        <v>17.100000000000001</v>
      </c>
      <c r="G879" s="25" t="s">
        <v>39</v>
      </c>
      <c r="H879" s="25">
        <v>47000</v>
      </c>
      <c r="I879" s="11">
        <v>803700</v>
      </c>
      <c r="J879" s="31" t="s">
        <v>324</v>
      </c>
      <c r="K879" s="11"/>
      <c r="L879" s="4">
        <f t="shared" si="139"/>
        <v>0</v>
      </c>
      <c r="M879" s="4"/>
      <c r="N879" s="4"/>
      <c r="O879" s="4">
        <f t="shared" si="140"/>
        <v>0</v>
      </c>
      <c r="P879" s="4"/>
      <c r="Q879" s="4"/>
      <c r="R879" s="4">
        <f t="shared" si="141"/>
        <v>0</v>
      </c>
      <c r="S879" s="4"/>
      <c r="T879" s="4"/>
      <c r="U879" s="4">
        <f t="shared" si="142"/>
        <v>803700</v>
      </c>
      <c r="V879" s="4">
        <v>803700</v>
      </c>
      <c r="W879" s="4"/>
      <c r="X879" s="4">
        <f t="shared" si="143"/>
        <v>0</v>
      </c>
      <c r="Y879" s="4"/>
      <c r="Z879" s="4"/>
      <c r="AA879" s="4">
        <f>C879+I879-L879-O879-U879-X879</f>
        <v>0</v>
      </c>
      <c r="AB879" s="7">
        <v>45315</v>
      </c>
    </row>
    <row r="880" spans="1:28" ht="15.75" x14ac:dyDescent="0.25">
      <c r="A880" s="29">
        <v>45315</v>
      </c>
      <c r="B880" s="25" t="s">
        <v>595</v>
      </c>
      <c r="C880" s="27"/>
      <c r="D880" s="25" t="s">
        <v>52</v>
      </c>
      <c r="E880" s="27" t="s">
        <v>358</v>
      </c>
      <c r="F880" s="27">
        <v>20.5</v>
      </c>
      <c r="G880" s="27" t="s">
        <v>39</v>
      </c>
      <c r="H880" s="27">
        <v>47000</v>
      </c>
      <c r="I880" s="11">
        <f t="shared" si="138"/>
        <v>963500</v>
      </c>
      <c r="J880" s="31" t="s">
        <v>324</v>
      </c>
      <c r="K880" s="11"/>
      <c r="L880" s="4">
        <f t="shared" si="139"/>
        <v>0</v>
      </c>
      <c r="M880" s="4"/>
      <c r="N880" s="4"/>
      <c r="O880" s="4">
        <f t="shared" si="140"/>
        <v>0</v>
      </c>
      <c r="P880" s="4"/>
      <c r="Q880" s="4"/>
      <c r="R880" s="4">
        <f t="shared" si="141"/>
        <v>0</v>
      </c>
      <c r="S880" s="4"/>
      <c r="T880" s="4"/>
      <c r="U880" s="4">
        <f t="shared" si="142"/>
        <v>963500</v>
      </c>
      <c r="V880" s="4">
        <v>963500</v>
      </c>
      <c r="W880" s="4"/>
      <c r="X880" s="4">
        <f t="shared" si="143"/>
        <v>0</v>
      </c>
      <c r="Y880" s="4"/>
      <c r="Z880" s="4"/>
      <c r="AA880" s="4">
        <f>C880+I880-L880-O880-U880-X880</f>
        <v>0</v>
      </c>
      <c r="AB880" s="7">
        <v>45315</v>
      </c>
    </row>
    <row r="881" spans="1:28" ht="15.75" x14ac:dyDescent="0.25">
      <c r="A881" s="29">
        <v>45315</v>
      </c>
      <c r="B881" s="27" t="s">
        <v>37</v>
      </c>
      <c r="C881" s="25"/>
      <c r="D881" s="27" t="s">
        <v>46</v>
      </c>
      <c r="E881" s="25" t="s">
        <v>87</v>
      </c>
      <c r="F881" s="25">
        <v>250</v>
      </c>
      <c r="G881" s="27" t="s">
        <v>34</v>
      </c>
      <c r="H881" s="25">
        <v>1210</v>
      </c>
      <c r="I881" s="11">
        <f t="shared" si="138"/>
        <v>302500</v>
      </c>
      <c r="J881" s="31" t="s">
        <v>324</v>
      </c>
      <c r="K881" s="11"/>
      <c r="L881" s="4">
        <f t="shared" si="139"/>
        <v>0</v>
      </c>
      <c r="M881" s="4"/>
      <c r="N881" s="4"/>
      <c r="O881" s="4">
        <f t="shared" si="140"/>
        <v>0</v>
      </c>
      <c r="P881" s="4"/>
      <c r="Q881" s="4"/>
      <c r="R881" s="4">
        <f t="shared" si="141"/>
        <v>0</v>
      </c>
      <c r="S881" s="4"/>
      <c r="T881" s="4"/>
      <c r="U881" s="4">
        <f t="shared" si="142"/>
        <v>302500</v>
      </c>
      <c r="V881" s="4">
        <v>302500</v>
      </c>
      <c r="W881" s="4"/>
      <c r="X881" s="4">
        <f t="shared" si="143"/>
        <v>0</v>
      </c>
      <c r="Y881" s="4"/>
      <c r="Z881" s="4"/>
      <c r="AA881" s="4">
        <f>C881+I881-L881-O881-U881-X881</f>
        <v>0</v>
      </c>
      <c r="AB881" s="7">
        <v>45315</v>
      </c>
    </row>
    <row r="882" spans="1:28" ht="15.75" x14ac:dyDescent="0.25">
      <c r="A882" s="29">
        <v>45315</v>
      </c>
      <c r="B882" s="27" t="s">
        <v>231</v>
      </c>
      <c r="C882" s="25"/>
      <c r="D882" s="25" t="s">
        <v>46</v>
      </c>
      <c r="E882" s="25" t="s">
        <v>358</v>
      </c>
      <c r="F882" s="25">
        <v>21.1</v>
      </c>
      <c r="G882" s="27" t="s">
        <v>39</v>
      </c>
      <c r="H882" s="25">
        <v>49000</v>
      </c>
      <c r="I882" s="11">
        <f t="shared" si="138"/>
        <v>1033900.0000000001</v>
      </c>
      <c r="J882" s="26" t="s">
        <v>28</v>
      </c>
      <c r="K882" s="11"/>
      <c r="L882" s="4">
        <f t="shared" si="139"/>
        <v>0</v>
      </c>
      <c r="M882" s="4"/>
      <c r="N882" s="4"/>
      <c r="O882" s="4">
        <f t="shared" si="140"/>
        <v>0</v>
      </c>
      <c r="P882" s="4"/>
      <c r="Q882" s="4"/>
      <c r="R882" s="4">
        <f t="shared" si="141"/>
        <v>0</v>
      </c>
      <c r="S882" s="4"/>
      <c r="T882" s="4"/>
      <c r="U882" s="4">
        <f t="shared" si="142"/>
        <v>0</v>
      </c>
      <c r="V882" s="4"/>
      <c r="W882" s="4"/>
      <c r="X882" s="4">
        <f t="shared" si="143"/>
        <v>0</v>
      </c>
      <c r="Y882" s="4"/>
      <c r="Z882" s="4"/>
      <c r="AA882" s="4">
        <f>C882+I882-L882-O882-U882-X882</f>
        <v>1033900.0000000001</v>
      </c>
      <c r="AB882" s="7"/>
    </row>
    <row r="883" spans="1:28" ht="15.75" x14ac:dyDescent="0.25">
      <c r="A883" s="29">
        <v>45315</v>
      </c>
      <c r="B883" s="27" t="s">
        <v>99</v>
      </c>
      <c r="C883" s="25"/>
      <c r="D883" s="25" t="s">
        <v>46</v>
      </c>
      <c r="E883" s="25" t="s">
        <v>101</v>
      </c>
      <c r="F883" s="25">
        <v>31.6</v>
      </c>
      <c r="G883" s="27" t="s">
        <v>39</v>
      </c>
      <c r="H883" s="25"/>
      <c r="I883" s="11">
        <f t="shared" si="138"/>
        <v>0</v>
      </c>
      <c r="J883" s="26" t="s">
        <v>28</v>
      </c>
      <c r="K883" s="11"/>
      <c r="L883" s="4">
        <f t="shared" si="139"/>
        <v>0</v>
      </c>
      <c r="M883" s="4"/>
      <c r="N883" s="4"/>
      <c r="O883" s="4">
        <f t="shared" si="140"/>
        <v>0</v>
      </c>
      <c r="P883" s="4"/>
      <c r="Q883" s="4"/>
      <c r="R883" s="4">
        <f t="shared" si="141"/>
        <v>0</v>
      </c>
      <c r="S883" s="4"/>
      <c r="T883" s="4"/>
      <c r="U883" s="4">
        <f t="shared" si="142"/>
        <v>0</v>
      </c>
      <c r="V883" s="4"/>
      <c r="W883" s="4"/>
      <c r="X883" s="4">
        <f t="shared" si="143"/>
        <v>0</v>
      </c>
      <c r="Y883" s="4"/>
      <c r="Z883" s="4"/>
      <c r="AA883" s="4">
        <f>C883+I883-L883-O883-U883-X883</f>
        <v>0</v>
      </c>
      <c r="AB883" s="7"/>
    </row>
    <row r="884" spans="1:28" ht="15.75" x14ac:dyDescent="0.25">
      <c r="A884" s="29">
        <v>45315</v>
      </c>
      <c r="B884" s="27" t="s">
        <v>122</v>
      </c>
      <c r="C884" s="27"/>
      <c r="D884" s="25" t="s">
        <v>46</v>
      </c>
      <c r="E884" s="27" t="s">
        <v>298</v>
      </c>
      <c r="F884" s="27">
        <v>10400</v>
      </c>
      <c r="G884" s="27" t="s">
        <v>34</v>
      </c>
      <c r="H884" s="27">
        <v>4150</v>
      </c>
      <c r="I884" s="11">
        <f t="shared" si="138"/>
        <v>43160000</v>
      </c>
      <c r="J884" s="28" t="s">
        <v>28</v>
      </c>
      <c r="K884" s="11"/>
      <c r="L884" s="4">
        <f t="shared" si="139"/>
        <v>0</v>
      </c>
      <c r="M884" s="4"/>
      <c r="N884" s="4"/>
      <c r="O884" s="4">
        <f t="shared" si="140"/>
        <v>0</v>
      </c>
      <c r="P884" s="4"/>
      <c r="Q884" s="4"/>
      <c r="R884" s="4">
        <f t="shared" si="141"/>
        <v>0</v>
      </c>
      <c r="S884" s="4"/>
      <c r="T884" s="4"/>
      <c r="U884" s="4">
        <f t="shared" si="142"/>
        <v>0</v>
      </c>
      <c r="V884" s="4"/>
      <c r="W884" s="4"/>
      <c r="X884" s="4">
        <f t="shared" si="143"/>
        <v>0</v>
      </c>
      <c r="Y884" s="4"/>
      <c r="Z884" s="4"/>
      <c r="AA884" s="4">
        <f>C884+I884-L884-O884-U884-X884</f>
        <v>43160000</v>
      </c>
      <c r="AB884" s="7"/>
    </row>
    <row r="885" spans="1:28" ht="15.75" x14ac:dyDescent="0.25">
      <c r="A885" s="29">
        <v>45315</v>
      </c>
      <c r="B885" s="27" t="s">
        <v>211</v>
      </c>
      <c r="C885" s="25"/>
      <c r="D885" s="25" t="s">
        <v>52</v>
      </c>
      <c r="E885" s="25" t="s">
        <v>61</v>
      </c>
      <c r="F885" s="25">
        <v>250</v>
      </c>
      <c r="G885" s="27" t="s">
        <v>34</v>
      </c>
      <c r="H885" s="25">
        <v>2590</v>
      </c>
      <c r="I885" s="11">
        <f t="shared" si="138"/>
        <v>647500</v>
      </c>
      <c r="J885" s="31" t="s">
        <v>312</v>
      </c>
      <c r="K885" s="11" t="s">
        <v>686</v>
      </c>
      <c r="L885" s="4">
        <f t="shared" si="139"/>
        <v>0</v>
      </c>
      <c r="M885" s="4"/>
      <c r="N885" s="4"/>
      <c r="O885" s="4">
        <f t="shared" si="140"/>
        <v>647500</v>
      </c>
      <c r="P885" s="4">
        <v>647500</v>
      </c>
      <c r="Q885" s="4"/>
      <c r="R885" s="4">
        <f t="shared" si="141"/>
        <v>0</v>
      </c>
      <c r="S885" s="4"/>
      <c r="T885" s="4"/>
      <c r="U885" s="4">
        <f t="shared" si="142"/>
        <v>0</v>
      </c>
      <c r="V885" s="4"/>
      <c r="W885" s="4"/>
      <c r="X885" s="4">
        <f t="shared" si="143"/>
        <v>0</v>
      </c>
      <c r="Y885" s="4"/>
      <c r="Z885" s="4"/>
      <c r="AA885" s="4">
        <f>C885+I885-L885-O885-U885-X885</f>
        <v>0</v>
      </c>
      <c r="AB885" s="7">
        <v>45316</v>
      </c>
    </row>
    <row r="886" spans="1:28" ht="15.75" x14ac:dyDescent="0.25">
      <c r="A886" s="29">
        <v>45315</v>
      </c>
      <c r="B886" s="27" t="s">
        <v>311</v>
      </c>
      <c r="C886" s="25"/>
      <c r="D886" s="27" t="s">
        <v>46</v>
      </c>
      <c r="E886" s="25" t="s">
        <v>298</v>
      </c>
      <c r="F886" s="25">
        <v>1100</v>
      </c>
      <c r="G886" s="27" t="s">
        <v>34</v>
      </c>
      <c r="H886" s="25">
        <v>4000</v>
      </c>
      <c r="I886" s="11">
        <f t="shared" si="138"/>
        <v>4400000</v>
      </c>
      <c r="J886" s="31" t="s">
        <v>324</v>
      </c>
      <c r="K886" s="11"/>
      <c r="L886" s="4">
        <f t="shared" si="139"/>
        <v>4400000</v>
      </c>
      <c r="M886" s="4">
        <v>4400000</v>
      </c>
      <c r="N886" s="4"/>
      <c r="O886" s="4">
        <f t="shared" si="140"/>
        <v>0</v>
      </c>
      <c r="P886" s="4"/>
      <c r="Q886" s="4"/>
      <c r="R886" s="4">
        <f t="shared" si="141"/>
        <v>0</v>
      </c>
      <c r="S886" s="4"/>
      <c r="T886" s="4"/>
      <c r="U886" s="4">
        <f t="shared" si="142"/>
        <v>0</v>
      </c>
      <c r="V886" s="4"/>
      <c r="W886" s="4"/>
      <c r="X886" s="4">
        <f t="shared" si="143"/>
        <v>0</v>
      </c>
      <c r="Y886" s="4"/>
      <c r="Z886" s="4"/>
      <c r="AA886" s="4">
        <f>C886+I886-L886-O886-U886-X886</f>
        <v>0</v>
      </c>
      <c r="AB886" s="7">
        <v>45315</v>
      </c>
    </row>
    <row r="887" spans="1:28" ht="15.75" x14ac:dyDescent="0.25">
      <c r="A887" s="29">
        <v>45315</v>
      </c>
      <c r="B887" s="27" t="s">
        <v>596</v>
      </c>
      <c r="C887" s="25"/>
      <c r="D887" s="27" t="s">
        <v>46</v>
      </c>
      <c r="E887" s="25" t="s">
        <v>128</v>
      </c>
      <c r="F887" s="25">
        <v>25</v>
      </c>
      <c r="G887" s="25" t="s">
        <v>39</v>
      </c>
      <c r="H887" s="25">
        <v>122000</v>
      </c>
      <c r="I887" s="11">
        <f t="shared" si="138"/>
        <v>3050000</v>
      </c>
      <c r="J887" s="31" t="s">
        <v>324</v>
      </c>
      <c r="K887" s="11"/>
      <c r="L887" s="4">
        <f t="shared" si="139"/>
        <v>2000000</v>
      </c>
      <c r="M887" s="4">
        <v>2000000</v>
      </c>
      <c r="N887" s="4"/>
      <c r="O887" s="4">
        <f t="shared" si="140"/>
        <v>1050000</v>
      </c>
      <c r="P887" s="4">
        <v>1050000</v>
      </c>
      <c r="Q887" s="4"/>
      <c r="R887" s="4">
        <f t="shared" si="141"/>
        <v>0</v>
      </c>
      <c r="S887" s="4"/>
      <c r="T887" s="4"/>
      <c r="U887" s="4">
        <f t="shared" si="142"/>
        <v>0</v>
      </c>
      <c r="V887" s="4"/>
      <c r="W887" s="4"/>
      <c r="X887" s="4">
        <f t="shared" si="143"/>
        <v>0</v>
      </c>
      <c r="Y887" s="4"/>
      <c r="Z887" s="4"/>
      <c r="AA887" s="4">
        <f>C887+I887-L887-O887-U887-X887</f>
        <v>0</v>
      </c>
      <c r="AB887" s="7">
        <v>45315</v>
      </c>
    </row>
    <row r="888" spans="1:28" ht="15.75" x14ac:dyDescent="0.25">
      <c r="A888" s="29">
        <v>45316</v>
      </c>
      <c r="B888" s="27" t="s">
        <v>668</v>
      </c>
      <c r="C888" s="27"/>
      <c r="D888" s="27" t="s">
        <v>46</v>
      </c>
      <c r="E888" s="27" t="s">
        <v>343</v>
      </c>
      <c r="F888" s="27">
        <v>1</v>
      </c>
      <c r="G888" s="27" t="s">
        <v>23</v>
      </c>
      <c r="H888" s="27">
        <v>1200000</v>
      </c>
      <c r="I888" s="11">
        <f t="shared" ref="I888:I951" si="144">F888*H888</f>
        <v>1200000</v>
      </c>
      <c r="J888" s="32" t="s">
        <v>324</v>
      </c>
      <c r="K888" s="11"/>
      <c r="L888" s="4">
        <f>M888+N888</f>
        <v>0</v>
      </c>
      <c r="M888" s="4"/>
      <c r="N888" s="4"/>
      <c r="O888" s="4">
        <f>P888+Q888</f>
        <v>0</v>
      </c>
      <c r="P888" s="4"/>
      <c r="Q888" s="4"/>
      <c r="R888" s="4">
        <f>S888+T888</f>
        <v>0</v>
      </c>
      <c r="S888" s="4"/>
      <c r="T888" s="4"/>
      <c r="U888" s="4">
        <f>V888+W888</f>
        <v>1200000</v>
      </c>
      <c r="V888" s="4">
        <v>1200000</v>
      </c>
      <c r="W888" s="4"/>
      <c r="X888" s="4">
        <f>Y888+Z888</f>
        <v>0</v>
      </c>
      <c r="Y888" s="4"/>
      <c r="Z888" s="4"/>
      <c r="AA888" s="4">
        <f>C888+I888-L888-O888-U888-X888</f>
        <v>0</v>
      </c>
      <c r="AB888" s="7">
        <v>45316</v>
      </c>
    </row>
    <row r="889" spans="1:28" ht="15.75" x14ac:dyDescent="0.25">
      <c r="A889" s="29">
        <v>45316</v>
      </c>
      <c r="B889" s="25" t="s">
        <v>669</v>
      </c>
      <c r="C889" s="27"/>
      <c r="D889" s="27" t="s">
        <v>46</v>
      </c>
      <c r="E889" s="27" t="s">
        <v>130</v>
      </c>
      <c r="F889" s="27">
        <v>40</v>
      </c>
      <c r="G889" s="25" t="s">
        <v>77</v>
      </c>
      <c r="H889" s="27">
        <v>45000</v>
      </c>
      <c r="I889" s="11">
        <f t="shared" si="144"/>
        <v>1800000</v>
      </c>
      <c r="J889" s="28" t="s">
        <v>28</v>
      </c>
      <c r="K889" s="11"/>
      <c r="L889" s="4">
        <f t="shared" ref="L889:L952" si="145">M889+N889</f>
        <v>0</v>
      </c>
      <c r="M889" s="4"/>
      <c r="N889" s="4"/>
      <c r="O889" s="4">
        <f t="shared" ref="O889:O952" si="146">P889+Q889</f>
        <v>0</v>
      </c>
      <c r="P889" s="4"/>
      <c r="Q889" s="4"/>
      <c r="R889" s="4">
        <f t="shared" ref="R889:R952" si="147">S889+T889</f>
        <v>0</v>
      </c>
      <c r="S889" s="4"/>
      <c r="T889" s="4"/>
      <c r="U889" s="4">
        <f t="shared" ref="U889:U952" si="148">V889+W889</f>
        <v>0</v>
      </c>
      <c r="V889" s="4"/>
      <c r="W889" s="4"/>
      <c r="X889" s="4">
        <f t="shared" ref="X889:X952" si="149">Y889+Z889</f>
        <v>0</v>
      </c>
      <c r="Y889" s="4"/>
      <c r="Z889" s="4"/>
      <c r="AA889" s="4">
        <f>C889+I889-L889-O889-U889-X889</f>
        <v>1800000</v>
      </c>
      <c r="AB889" s="7"/>
    </row>
    <row r="890" spans="1:28" ht="15.75" x14ac:dyDescent="0.25">
      <c r="A890" s="29">
        <v>45316</v>
      </c>
      <c r="B890" s="25" t="s">
        <v>669</v>
      </c>
      <c r="C890" s="25"/>
      <c r="D890" s="27" t="s">
        <v>46</v>
      </c>
      <c r="E890" s="27" t="s">
        <v>127</v>
      </c>
      <c r="F890" s="27">
        <v>10</v>
      </c>
      <c r="G890" s="25" t="s">
        <v>39</v>
      </c>
      <c r="H890" s="25">
        <v>65000</v>
      </c>
      <c r="I890" s="11">
        <f t="shared" si="144"/>
        <v>650000</v>
      </c>
      <c r="J890" s="26" t="s">
        <v>28</v>
      </c>
      <c r="K890" s="11"/>
      <c r="L890" s="4">
        <f t="shared" si="145"/>
        <v>0</v>
      </c>
      <c r="M890" s="4"/>
      <c r="N890" s="4"/>
      <c r="O890" s="4">
        <f t="shared" si="146"/>
        <v>0</v>
      </c>
      <c r="P890" s="4"/>
      <c r="Q890" s="4"/>
      <c r="R890" s="4">
        <f t="shared" si="147"/>
        <v>0</v>
      </c>
      <c r="S890" s="4"/>
      <c r="T890" s="4"/>
      <c r="U890" s="4">
        <f t="shared" si="148"/>
        <v>0</v>
      </c>
      <c r="V890" s="4"/>
      <c r="W890" s="4"/>
      <c r="X890" s="4">
        <f t="shared" si="149"/>
        <v>0</v>
      </c>
      <c r="Y890" s="4"/>
      <c r="Z890" s="4"/>
      <c r="AA890" s="4">
        <f>C890+I890-L890-O890-U890-X890</f>
        <v>650000</v>
      </c>
      <c r="AB890" s="7"/>
    </row>
    <row r="891" spans="1:28" ht="15.75" x14ac:dyDescent="0.25">
      <c r="A891" s="29">
        <v>45316</v>
      </c>
      <c r="B891" s="72" t="s">
        <v>670</v>
      </c>
      <c r="C891" s="25"/>
      <c r="D891" s="27" t="s">
        <v>46</v>
      </c>
      <c r="E891" s="27" t="s">
        <v>217</v>
      </c>
      <c r="F891" s="25">
        <v>5</v>
      </c>
      <c r="G891" s="27" t="s">
        <v>39</v>
      </c>
      <c r="H891" s="25">
        <v>87000</v>
      </c>
      <c r="I891" s="11">
        <f t="shared" si="144"/>
        <v>435000</v>
      </c>
      <c r="J891" s="31" t="s">
        <v>312</v>
      </c>
      <c r="K891" s="11" t="s">
        <v>586</v>
      </c>
      <c r="L891" s="4">
        <f t="shared" si="145"/>
        <v>0</v>
      </c>
      <c r="M891" s="4"/>
      <c r="N891" s="4"/>
      <c r="O891" s="4">
        <f t="shared" si="146"/>
        <v>435000</v>
      </c>
      <c r="P891" s="4">
        <v>435000</v>
      </c>
      <c r="Q891" s="4"/>
      <c r="R891" s="4">
        <f t="shared" si="147"/>
        <v>0</v>
      </c>
      <c r="S891" s="4"/>
      <c r="T891" s="4"/>
      <c r="U891" s="4">
        <f t="shared" si="148"/>
        <v>0</v>
      </c>
      <c r="V891" s="4"/>
      <c r="W891" s="4"/>
      <c r="X891" s="4">
        <f t="shared" si="149"/>
        <v>0</v>
      </c>
      <c r="Y891" s="4"/>
      <c r="Z891" s="4"/>
      <c r="AA891" s="4">
        <f>C891+I891-L891-O891-U891-X891</f>
        <v>0</v>
      </c>
      <c r="AB891" s="7">
        <v>45314</v>
      </c>
    </row>
    <row r="892" spans="1:28" ht="15.75" x14ac:dyDescent="0.25">
      <c r="A892" s="29">
        <v>45316</v>
      </c>
      <c r="B892" s="72" t="s">
        <v>670</v>
      </c>
      <c r="C892" s="25"/>
      <c r="D892" s="27" t="s">
        <v>46</v>
      </c>
      <c r="E892" s="27" t="s">
        <v>218</v>
      </c>
      <c r="F892" s="25">
        <v>5</v>
      </c>
      <c r="G892" s="27" t="s">
        <v>39</v>
      </c>
      <c r="H892" s="25">
        <v>87000</v>
      </c>
      <c r="I892" s="11">
        <f t="shared" si="144"/>
        <v>435000</v>
      </c>
      <c r="J892" s="31" t="s">
        <v>312</v>
      </c>
      <c r="K892" s="11" t="s">
        <v>586</v>
      </c>
      <c r="L892" s="4">
        <f t="shared" si="145"/>
        <v>0</v>
      </c>
      <c r="M892" s="4"/>
      <c r="N892" s="4"/>
      <c r="O892" s="4">
        <f t="shared" si="146"/>
        <v>435000</v>
      </c>
      <c r="P892" s="4">
        <v>435000</v>
      </c>
      <c r="Q892" s="4"/>
      <c r="R892" s="4">
        <f t="shared" si="147"/>
        <v>0</v>
      </c>
      <c r="S892" s="4"/>
      <c r="T892" s="4"/>
      <c r="U892" s="4">
        <f t="shared" si="148"/>
        <v>0</v>
      </c>
      <c r="V892" s="4"/>
      <c r="W892" s="4"/>
      <c r="X892" s="4">
        <f t="shared" si="149"/>
        <v>0</v>
      </c>
      <c r="Y892" s="4"/>
      <c r="Z892" s="4"/>
      <c r="AA892" s="4">
        <f>C892+I892-L892-O892-U892-X892</f>
        <v>0</v>
      </c>
      <c r="AB892" s="7">
        <v>45314</v>
      </c>
    </row>
    <row r="893" spans="1:28" ht="15.75" x14ac:dyDescent="0.25">
      <c r="A893" s="29">
        <v>45316</v>
      </c>
      <c r="B893" s="72" t="s">
        <v>670</v>
      </c>
      <c r="C893" s="25"/>
      <c r="D893" s="27" t="s">
        <v>46</v>
      </c>
      <c r="E893" s="27" t="s">
        <v>129</v>
      </c>
      <c r="F893" s="25">
        <v>2</v>
      </c>
      <c r="G893" s="27" t="s">
        <v>77</v>
      </c>
      <c r="H893" s="25">
        <v>60000</v>
      </c>
      <c r="I893" s="11">
        <f t="shared" si="144"/>
        <v>120000</v>
      </c>
      <c r="J893" s="31" t="s">
        <v>312</v>
      </c>
      <c r="K893" s="11" t="s">
        <v>586</v>
      </c>
      <c r="L893" s="4">
        <f t="shared" si="145"/>
        <v>0</v>
      </c>
      <c r="M893" s="4"/>
      <c r="N893" s="4"/>
      <c r="O893" s="4">
        <f t="shared" si="146"/>
        <v>120000</v>
      </c>
      <c r="P893" s="4">
        <v>120000</v>
      </c>
      <c r="Q893" s="4"/>
      <c r="R893" s="4">
        <f t="shared" si="147"/>
        <v>0</v>
      </c>
      <c r="S893" s="4"/>
      <c r="T893" s="4"/>
      <c r="U893" s="4">
        <f t="shared" si="148"/>
        <v>0</v>
      </c>
      <c r="V893" s="4"/>
      <c r="W893" s="4"/>
      <c r="X893" s="4">
        <f t="shared" si="149"/>
        <v>0</v>
      </c>
      <c r="Y893" s="4"/>
      <c r="Z893" s="4"/>
      <c r="AA893" s="4">
        <f>C893+I893-L893-O893-U893-X893</f>
        <v>0</v>
      </c>
      <c r="AB893" s="7">
        <v>45314</v>
      </c>
    </row>
    <row r="894" spans="1:28" ht="15.75" x14ac:dyDescent="0.25">
      <c r="A894" s="29">
        <v>45316</v>
      </c>
      <c r="B894" s="72" t="s">
        <v>671</v>
      </c>
      <c r="C894" s="27"/>
      <c r="D894" s="27" t="s">
        <v>52</v>
      </c>
      <c r="E894" s="27" t="s">
        <v>128</v>
      </c>
      <c r="F894" s="25">
        <v>400</v>
      </c>
      <c r="G894" s="27" t="s">
        <v>39</v>
      </c>
      <c r="H894" s="27">
        <v>100000</v>
      </c>
      <c r="I894" s="11">
        <f t="shared" si="144"/>
        <v>40000000</v>
      </c>
      <c r="J894" s="32" t="s">
        <v>312</v>
      </c>
      <c r="K894" s="11" t="s">
        <v>692</v>
      </c>
      <c r="L894" s="4">
        <f t="shared" si="145"/>
        <v>0</v>
      </c>
      <c r="M894" s="4"/>
      <c r="N894" s="4"/>
      <c r="O894" s="4">
        <f t="shared" si="146"/>
        <v>40000000</v>
      </c>
      <c r="P894" s="4">
        <v>40000000</v>
      </c>
      <c r="Q894" s="4"/>
      <c r="R894" s="4">
        <f t="shared" si="147"/>
        <v>0</v>
      </c>
      <c r="S894" s="4"/>
      <c r="T894" s="4"/>
      <c r="U894" s="4">
        <f t="shared" si="148"/>
        <v>0</v>
      </c>
      <c r="V894" s="4"/>
      <c r="W894" s="4"/>
      <c r="X894" s="4">
        <f t="shared" si="149"/>
        <v>0</v>
      </c>
      <c r="Y894" s="4"/>
      <c r="Z894" s="4"/>
      <c r="AA894" s="4">
        <f>C894+I894-L894-O894-U894-X894</f>
        <v>0</v>
      </c>
      <c r="AB894" s="7">
        <v>45317</v>
      </c>
    </row>
    <row r="895" spans="1:28" ht="15.75" x14ac:dyDescent="0.25">
      <c r="A895" s="29">
        <v>45316</v>
      </c>
      <c r="B895" s="72" t="s">
        <v>671</v>
      </c>
      <c r="C895" s="25"/>
      <c r="D895" s="27" t="s">
        <v>52</v>
      </c>
      <c r="E895" s="27" t="s">
        <v>232</v>
      </c>
      <c r="F895" s="27">
        <v>100</v>
      </c>
      <c r="G895" s="27" t="s">
        <v>39</v>
      </c>
      <c r="H895" s="25">
        <v>100000</v>
      </c>
      <c r="I895" s="11">
        <f t="shared" si="144"/>
        <v>10000000</v>
      </c>
      <c r="J895" s="31" t="s">
        <v>312</v>
      </c>
      <c r="K895" s="11" t="s">
        <v>692</v>
      </c>
      <c r="L895" s="4">
        <f t="shared" si="145"/>
        <v>0</v>
      </c>
      <c r="M895" s="4"/>
      <c r="N895" s="4"/>
      <c r="O895" s="4">
        <f t="shared" si="146"/>
        <v>10000000</v>
      </c>
      <c r="P895" s="4">
        <v>10000000</v>
      </c>
      <c r="Q895" s="4"/>
      <c r="R895" s="4">
        <f t="shared" si="147"/>
        <v>0</v>
      </c>
      <c r="S895" s="4"/>
      <c r="T895" s="4"/>
      <c r="U895" s="4">
        <f t="shared" si="148"/>
        <v>0</v>
      </c>
      <c r="V895" s="4"/>
      <c r="W895" s="4"/>
      <c r="X895" s="4">
        <f t="shared" si="149"/>
        <v>0</v>
      </c>
      <c r="Y895" s="4"/>
      <c r="Z895" s="4"/>
      <c r="AA895" s="4">
        <f>C895+I895-L895-O895-U895-X895</f>
        <v>0</v>
      </c>
      <c r="AB895" s="7">
        <v>45317</v>
      </c>
    </row>
    <row r="896" spans="1:28" ht="15.75" x14ac:dyDescent="0.25">
      <c r="A896" s="29">
        <v>45316</v>
      </c>
      <c r="B896" s="72" t="s">
        <v>671</v>
      </c>
      <c r="C896" s="25"/>
      <c r="D896" s="27" t="s">
        <v>52</v>
      </c>
      <c r="E896" s="25" t="s">
        <v>150</v>
      </c>
      <c r="F896" s="25">
        <v>40</v>
      </c>
      <c r="G896" s="25" t="s">
        <v>39</v>
      </c>
      <c r="H896" s="25">
        <v>45000</v>
      </c>
      <c r="I896" s="11">
        <f t="shared" si="144"/>
        <v>1800000</v>
      </c>
      <c r="J896" s="31" t="s">
        <v>312</v>
      </c>
      <c r="K896" s="11" t="s">
        <v>692</v>
      </c>
      <c r="L896" s="4">
        <f t="shared" si="145"/>
        <v>0</v>
      </c>
      <c r="M896" s="4"/>
      <c r="N896" s="4"/>
      <c r="O896" s="4">
        <f t="shared" si="146"/>
        <v>1800000</v>
      </c>
      <c r="P896" s="4">
        <v>1800000</v>
      </c>
      <c r="Q896" s="4"/>
      <c r="R896" s="4">
        <f t="shared" si="147"/>
        <v>0</v>
      </c>
      <c r="S896" s="4"/>
      <c r="T896" s="4"/>
      <c r="U896" s="4">
        <f t="shared" si="148"/>
        <v>0</v>
      </c>
      <c r="V896" s="4"/>
      <c r="W896" s="4"/>
      <c r="X896" s="4">
        <f t="shared" si="149"/>
        <v>0</v>
      </c>
      <c r="Y896" s="4"/>
      <c r="Z896" s="4"/>
      <c r="AA896" s="4">
        <f>C896+I896-L896-O896-U896-X896</f>
        <v>0</v>
      </c>
      <c r="AB896" s="7">
        <v>45317</v>
      </c>
    </row>
    <row r="897" spans="1:28" ht="15.75" x14ac:dyDescent="0.25">
      <c r="A897" s="29">
        <v>45316</v>
      </c>
      <c r="B897" s="72" t="s">
        <v>344</v>
      </c>
      <c r="C897" s="25"/>
      <c r="D897" s="27" t="s">
        <v>52</v>
      </c>
      <c r="E897" s="25" t="s">
        <v>165</v>
      </c>
      <c r="F897" s="25">
        <v>3</v>
      </c>
      <c r="G897" s="25" t="s">
        <v>303</v>
      </c>
      <c r="H897" s="25">
        <v>1200000</v>
      </c>
      <c r="I897" s="11">
        <f t="shared" si="144"/>
        <v>3600000</v>
      </c>
      <c r="J897" s="31" t="s">
        <v>312</v>
      </c>
      <c r="K897" s="11" t="s">
        <v>403</v>
      </c>
      <c r="L897" s="4">
        <f t="shared" si="145"/>
        <v>0</v>
      </c>
      <c r="M897" s="4"/>
      <c r="N897" s="4"/>
      <c r="O897" s="4">
        <f t="shared" si="146"/>
        <v>3600000</v>
      </c>
      <c r="P897" s="4">
        <v>3600000</v>
      </c>
      <c r="Q897" s="4"/>
      <c r="R897" s="4">
        <f t="shared" si="147"/>
        <v>0</v>
      </c>
      <c r="S897" s="4"/>
      <c r="T897" s="4"/>
      <c r="U897" s="4">
        <f t="shared" si="148"/>
        <v>0</v>
      </c>
      <c r="V897" s="4"/>
      <c r="W897" s="4"/>
      <c r="X897" s="4">
        <f t="shared" si="149"/>
        <v>0</v>
      </c>
      <c r="Y897" s="4"/>
      <c r="Z897" s="4"/>
      <c r="AA897" s="4">
        <f>C897+I897-L897-O897-U897-X897</f>
        <v>0</v>
      </c>
      <c r="AB897" s="7">
        <v>45316</v>
      </c>
    </row>
    <row r="898" spans="1:28" ht="15.75" x14ac:dyDescent="0.25">
      <c r="A898" s="29">
        <v>45316</v>
      </c>
      <c r="B898" s="72" t="s">
        <v>330</v>
      </c>
      <c r="C898" s="25"/>
      <c r="D898" s="27" t="s">
        <v>46</v>
      </c>
      <c r="E898" s="25" t="s">
        <v>165</v>
      </c>
      <c r="F898" s="25">
        <v>1</v>
      </c>
      <c r="G898" s="25" t="s">
        <v>303</v>
      </c>
      <c r="H898" s="25">
        <v>1200000</v>
      </c>
      <c r="I898" s="11">
        <f t="shared" si="144"/>
        <v>1200000</v>
      </c>
      <c r="J898" s="32" t="s">
        <v>312</v>
      </c>
      <c r="K898" s="11" t="s">
        <v>684</v>
      </c>
      <c r="L898" s="4">
        <f t="shared" si="145"/>
        <v>0</v>
      </c>
      <c r="M898" s="4"/>
      <c r="N898" s="4"/>
      <c r="O898" s="4">
        <f t="shared" si="146"/>
        <v>1200000</v>
      </c>
      <c r="P898" s="4">
        <v>1200000</v>
      </c>
      <c r="Q898" s="4"/>
      <c r="R898" s="4">
        <f t="shared" si="147"/>
        <v>0</v>
      </c>
      <c r="S898" s="4"/>
      <c r="T898" s="4"/>
      <c r="U898" s="4">
        <f t="shared" si="148"/>
        <v>0</v>
      </c>
      <c r="V898" s="4"/>
      <c r="W898" s="4"/>
      <c r="X898" s="4">
        <f t="shared" si="149"/>
        <v>0</v>
      </c>
      <c r="Y898" s="4"/>
      <c r="Z898" s="4"/>
      <c r="AA898" s="4">
        <f>C898+I898-L898-O898-U898-X898</f>
        <v>0</v>
      </c>
      <c r="AB898" s="7">
        <v>45316</v>
      </c>
    </row>
    <row r="899" spans="1:28" ht="15.75" x14ac:dyDescent="0.25">
      <c r="A899" s="29">
        <v>45316</v>
      </c>
      <c r="B899" s="25" t="s">
        <v>231</v>
      </c>
      <c r="C899" s="25"/>
      <c r="D899" s="27" t="s">
        <v>46</v>
      </c>
      <c r="E899" s="25" t="s">
        <v>133</v>
      </c>
      <c r="F899" s="25">
        <v>1000</v>
      </c>
      <c r="G899" s="25" t="s">
        <v>34</v>
      </c>
      <c r="H899" s="25">
        <v>3497</v>
      </c>
      <c r="I899" s="11">
        <f t="shared" si="144"/>
        <v>3497000</v>
      </c>
      <c r="J899" s="26" t="s">
        <v>28</v>
      </c>
      <c r="K899" s="11"/>
      <c r="L899" s="4">
        <f t="shared" si="145"/>
        <v>0</v>
      </c>
      <c r="M899" s="4"/>
      <c r="N899" s="4"/>
      <c r="O899" s="4">
        <f t="shared" si="146"/>
        <v>0</v>
      </c>
      <c r="P899" s="4"/>
      <c r="Q899" s="4"/>
      <c r="R899" s="4">
        <f t="shared" si="147"/>
        <v>0</v>
      </c>
      <c r="S899" s="4"/>
      <c r="T899" s="4"/>
      <c r="U899" s="4">
        <f t="shared" si="148"/>
        <v>0</v>
      </c>
      <c r="V899" s="4"/>
      <c r="W899" s="4"/>
      <c r="X899" s="4">
        <f t="shared" si="149"/>
        <v>0</v>
      </c>
      <c r="Y899" s="4"/>
      <c r="Z899" s="4"/>
      <c r="AA899" s="4">
        <f>C899+I899-L899-O899-U899-X899</f>
        <v>3497000</v>
      </c>
      <c r="AB899" s="7"/>
    </row>
    <row r="900" spans="1:28" ht="15.75" x14ac:dyDescent="0.25">
      <c r="A900" s="29">
        <v>45316</v>
      </c>
      <c r="B900" s="25" t="s">
        <v>414</v>
      </c>
      <c r="C900" s="25"/>
      <c r="D900" s="27" t="s">
        <v>46</v>
      </c>
      <c r="E900" s="25" t="s">
        <v>358</v>
      </c>
      <c r="F900" s="25">
        <v>20.9</v>
      </c>
      <c r="G900" s="25" t="s">
        <v>39</v>
      </c>
      <c r="H900" s="25">
        <v>47000</v>
      </c>
      <c r="I900" s="11">
        <f t="shared" si="144"/>
        <v>982299.99999999988</v>
      </c>
      <c r="J900" s="31" t="s">
        <v>312</v>
      </c>
      <c r="K900" s="11" t="s">
        <v>774</v>
      </c>
      <c r="L900" s="4">
        <f t="shared" si="145"/>
        <v>0</v>
      </c>
      <c r="M900" s="4"/>
      <c r="N900" s="4"/>
      <c r="O900" s="4">
        <f t="shared" si="146"/>
        <v>982300</v>
      </c>
      <c r="P900" s="4">
        <v>982300</v>
      </c>
      <c r="Q900" s="4"/>
      <c r="R900" s="4">
        <f t="shared" si="147"/>
        <v>0</v>
      </c>
      <c r="S900" s="4"/>
      <c r="T900" s="4"/>
      <c r="U900" s="4">
        <f t="shared" si="148"/>
        <v>0</v>
      </c>
      <c r="V900" s="4"/>
      <c r="W900" s="4"/>
      <c r="X900" s="4">
        <f t="shared" si="149"/>
        <v>0</v>
      </c>
      <c r="Y900" s="4"/>
      <c r="Z900" s="4"/>
      <c r="AA900" s="4">
        <f>C900+I900-L900-O900-U900-X900</f>
        <v>-1.1641532182693481E-10</v>
      </c>
      <c r="AB900" s="7">
        <v>45315</v>
      </c>
    </row>
    <row r="901" spans="1:28" ht="15.75" x14ac:dyDescent="0.25">
      <c r="A901" s="29">
        <v>45316</v>
      </c>
      <c r="B901" s="25" t="s">
        <v>134</v>
      </c>
      <c r="C901" s="27"/>
      <c r="D901" s="27" t="s">
        <v>52</v>
      </c>
      <c r="E901" s="27" t="s">
        <v>42</v>
      </c>
      <c r="F901" s="27">
        <v>500</v>
      </c>
      <c r="G901" s="25" t="s">
        <v>34</v>
      </c>
      <c r="H901" s="27">
        <v>4500</v>
      </c>
      <c r="I901" s="11">
        <f t="shared" si="144"/>
        <v>2250000</v>
      </c>
      <c r="J901" s="28" t="s">
        <v>28</v>
      </c>
      <c r="K901" s="11"/>
      <c r="L901" s="4">
        <f t="shared" si="145"/>
        <v>0</v>
      </c>
      <c r="M901" s="4"/>
      <c r="N901" s="4"/>
      <c r="O901" s="4">
        <f t="shared" si="146"/>
        <v>0</v>
      </c>
      <c r="P901" s="4"/>
      <c r="Q901" s="4"/>
      <c r="R901" s="4">
        <f t="shared" si="147"/>
        <v>0</v>
      </c>
      <c r="S901" s="4"/>
      <c r="T901" s="4"/>
      <c r="U901" s="4">
        <f t="shared" si="148"/>
        <v>0</v>
      </c>
      <c r="V901" s="4"/>
      <c r="W901" s="4"/>
      <c r="X901" s="4">
        <f t="shared" si="149"/>
        <v>0</v>
      </c>
      <c r="Y901" s="4"/>
      <c r="Z901" s="4"/>
      <c r="AA901" s="4">
        <f>C901+I901-L901-O901-U901-X901</f>
        <v>2250000</v>
      </c>
      <c r="AB901" s="7"/>
    </row>
    <row r="902" spans="1:28" ht="15.75" x14ac:dyDescent="0.25">
      <c r="A902" s="29">
        <v>45316</v>
      </c>
      <c r="B902" s="25" t="s">
        <v>672</v>
      </c>
      <c r="C902" s="25"/>
      <c r="D902" s="27" t="s">
        <v>52</v>
      </c>
      <c r="E902" s="27" t="s">
        <v>260</v>
      </c>
      <c r="F902" s="25">
        <v>100</v>
      </c>
      <c r="G902" s="25" t="s">
        <v>34</v>
      </c>
      <c r="H902" s="25">
        <v>2800</v>
      </c>
      <c r="I902" s="11">
        <f t="shared" si="144"/>
        <v>280000</v>
      </c>
      <c r="J902" s="31" t="s">
        <v>324</v>
      </c>
      <c r="K902" s="11"/>
      <c r="L902" s="4">
        <f t="shared" si="145"/>
        <v>280000</v>
      </c>
      <c r="M902" s="4">
        <v>280000</v>
      </c>
      <c r="N902" s="4"/>
      <c r="O902" s="4">
        <f t="shared" si="146"/>
        <v>0</v>
      </c>
      <c r="P902" s="4"/>
      <c r="Q902" s="4"/>
      <c r="R902" s="4">
        <f t="shared" si="147"/>
        <v>0</v>
      </c>
      <c r="S902" s="4"/>
      <c r="T902" s="4"/>
      <c r="U902" s="4">
        <f t="shared" si="148"/>
        <v>0</v>
      </c>
      <c r="V902" s="4"/>
      <c r="W902" s="4"/>
      <c r="X902" s="4">
        <f t="shared" si="149"/>
        <v>0</v>
      </c>
      <c r="Y902" s="4"/>
      <c r="Z902" s="4"/>
      <c r="AA902" s="4">
        <f>C902+I902-L902-O902-U902-X902</f>
        <v>0</v>
      </c>
      <c r="AB902" s="7">
        <v>45316</v>
      </c>
    </row>
    <row r="903" spans="1:28" ht="15.75" x14ac:dyDescent="0.25">
      <c r="A903" s="29">
        <v>45316</v>
      </c>
      <c r="B903" s="25" t="s">
        <v>673</v>
      </c>
      <c r="C903" s="25"/>
      <c r="D903" s="25" t="s">
        <v>46</v>
      </c>
      <c r="E903" s="25" t="s">
        <v>53</v>
      </c>
      <c r="F903" s="25">
        <v>2</v>
      </c>
      <c r="G903" s="25" t="s">
        <v>23</v>
      </c>
      <c r="H903" s="25">
        <v>450000</v>
      </c>
      <c r="I903" s="11">
        <f t="shared" si="144"/>
        <v>900000</v>
      </c>
      <c r="J903" s="26" t="s">
        <v>28</v>
      </c>
      <c r="K903" s="11"/>
      <c r="L903" s="4">
        <f t="shared" si="145"/>
        <v>0</v>
      </c>
      <c r="M903" s="4"/>
      <c r="N903" s="4"/>
      <c r="O903" s="4">
        <f t="shared" si="146"/>
        <v>0</v>
      </c>
      <c r="P903" s="4"/>
      <c r="Q903" s="4"/>
      <c r="R903" s="4">
        <f t="shared" si="147"/>
        <v>0</v>
      </c>
      <c r="S903" s="4"/>
      <c r="T903" s="4"/>
      <c r="U903" s="4">
        <f t="shared" si="148"/>
        <v>0</v>
      </c>
      <c r="V903" s="4"/>
      <c r="W903" s="4"/>
      <c r="X903" s="4">
        <f t="shared" si="149"/>
        <v>0</v>
      </c>
      <c r="Y903" s="4"/>
      <c r="Z903" s="4"/>
      <c r="AA903" s="4">
        <f>C903+I903-L903-O903-U903-X903</f>
        <v>900000</v>
      </c>
      <c r="AB903" s="7"/>
    </row>
    <row r="904" spans="1:28" ht="15.75" x14ac:dyDescent="0.25">
      <c r="A904" s="29">
        <v>45316</v>
      </c>
      <c r="B904" s="25" t="s">
        <v>673</v>
      </c>
      <c r="C904" s="25"/>
      <c r="D904" s="25" t="s">
        <v>46</v>
      </c>
      <c r="E904" s="25" t="s">
        <v>148</v>
      </c>
      <c r="F904" s="25">
        <v>3</v>
      </c>
      <c r="G904" s="25" t="s">
        <v>23</v>
      </c>
      <c r="H904" s="25">
        <v>450000</v>
      </c>
      <c r="I904" s="11">
        <f t="shared" si="144"/>
        <v>1350000</v>
      </c>
      <c r="J904" s="26" t="s">
        <v>28</v>
      </c>
      <c r="K904" s="11"/>
      <c r="L904" s="4">
        <f t="shared" si="145"/>
        <v>0</v>
      </c>
      <c r="M904" s="4"/>
      <c r="N904" s="4"/>
      <c r="O904" s="4">
        <f t="shared" si="146"/>
        <v>0</v>
      </c>
      <c r="P904" s="4"/>
      <c r="Q904" s="4"/>
      <c r="R904" s="4">
        <f t="shared" si="147"/>
        <v>0</v>
      </c>
      <c r="S904" s="4"/>
      <c r="T904" s="4"/>
      <c r="U904" s="4">
        <f t="shared" si="148"/>
        <v>0</v>
      </c>
      <c r="V904" s="4"/>
      <c r="W904" s="4"/>
      <c r="X904" s="4">
        <f t="shared" si="149"/>
        <v>0</v>
      </c>
      <c r="Y904" s="4"/>
      <c r="Z904" s="4"/>
      <c r="AA904" s="4">
        <f>C904+I904-L904-O904-U904-X904</f>
        <v>1350000</v>
      </c>
      <c r="AB904" s="7"/>
    </row>
    <row r="905" spans="1:28" ht="15.75" x14ac:dyDescent="0.25">
      <c r="A905" s="29">
        <v>45316</v>
      </c>
      <c r="B905" s="25" t="s">
        <v>673</v>
      </c>
      <c r="C905" s="25"/>
      <c r="D905" s="25" t="s">
        <v>46</v>
      </c>
      <c r="E905" s="25" t="s">
        <v>56</v>
      </c>
      <c r="F905" s="25">
        <v>1</v>
      </c>
      <c r="G905" s="25" t="s">
        <v>23</v>
      </c>
      <c r="H905" s="25">
        <v>450000</v>
      </c>
      <c r="I905" s="11">
        <f t="shared" si="144"/>
        <v>450000</v>
      </c>
      <c r="J905" s="26" t="s">
        <v>28</v>
      </c>
      <c r="K905" s="11"/>
      <c r="L905" s="4">
        <f t="shared" si="145"/>
        <v>0</v>
      </c>
      <c r="M905" s="4"/>
      <c r="N905" s="4"/>
      <c r="O905" s="4">
        <f t="shared" si="146"/>
        <v>0</v>
      </c>
      <c r="P905" s="4"/>
      <c r="Q905" s="4"/>
      <c r="R905" s="4">
        <f t="shared" si="147"/>
        <v>0</v>
      </c>
      <c r="S905" s="4"/>
      <c r="T905" s="4"/>
      <c r="U905" s="4">
        <f t="shared" si="148"/>
        <v>0</v>
      </c>
      <c r="V905" s="4"/>
      <c r="W905" s="4"/>
      <c r="X905" s="4">
        <f t="shared" si="149"/>
        <v>0</v>
      </c>
      <c r="Y905" s="4"/>
      <c r="Z905" s="4"/>
      <c r="AA905" s="4">
        <f>C905+I905-L905-O905-U905-X905</f>
        <v>450000</v>
      </c>
      <c r="AB905" s="7"/>
    </row>
    <row r="906" spans="1:28" ht="15.75" x14ac:dyDescent="0.25">
      <c r="A906" s="29">
        <v>45316</v>
      </c>
      <c r="B906" s="25" t="s">
        <v>309</v>
      </c>
      <c r="C906" s="27"/>
      <c r="D906" s="25" t="s">
        <v>46</v>
      </c>
      <c r="E906" s="27" t="s">
        <v>53</v>
      </c>
      <c r="F906" s="27">
        <v>4</v>
      </c>
      <c r="G906" s="25" t="s">
        <v>23</v>
      </c>
      <c r="H906" s="25">
        <v>450000</v>
      </c>
      <c r="I906" s="11">
        <f t="shared" si="144"/>
        <v>1800000</v>
      </c>
      <c r="J906" s="28" t="s">
        <v>28</v>
      </c>
      <c r="K906" s="11"/>
      <c r="L906" s="4">
        <f t="shared" si="145"/>
        <v>0</v>
      </c>
      <c r="M906" s="4"/>
      <c r="N906" s="4"/>
      <c r="O906" s="4">
        <f t="shared" si="146"/>
        <v>0</v>
      </c>
      <c r="P906" s="4"/>
      <c r="Q906" s="4"/>
      <c r="R906" s="4">
        <f t="shared" si="147"/>
        <v>0</v>
      </c>
      <c r="S906" s="4"/>
      <c r="T906" s="4"/>
      <c r="U906" s="4">
        <f t="shared" si="148"/>
        <v>0</v>
      </c>
      <c r="V906" s="4"/>
      <c r="W906" s="4"/>
      <c r="X906" s="4">
        <f t="shared" si="149"/>
        <v>0</v>
      </c>
      <c r="Y906" s="4"/>
      <c r="Z906" s="4"/>
      <c r="AA906" s="4">
        <f>C906+I906-L906-O906-U906-X906</f>
        <v>1800000</v>
      </c>
      <c r="AB906" s="7"/>
    </row>
    <row r="907" spans="1:28" ht="15.75" x14ac:dyDescent="0.25">
      <c r="A907" s="29">
        <v>45316</v>
      </c>
      <c r="B907" s="25" t="s">
        <v>674</v>
      </c>
      <c r="C907" s="25"/>
      <c r="D907" s="25" t="s">
        <v>52</v>
      </c>
      <c r="E907" s="25" t="s">
        <v>108</v>
      </c>
      <c r="F907" s="27">
        <v>2600</v>
      </c>
      <c r="G907" s="25" t="s">
        <v>34</v>
      </c>
      <c r="H907" s="25">
        <v>2150</v>
      </c>
      <c r="I907" s="11">
        <f t="shared" si="144"/>
        <v>5590000</v>
      </c>
      <c r="J907" s="31" t="s">
        <v>324</v>
      </c>
      <c r="K907" s="11"/>
      <c r="L907" s="4">
        <f t="shared" si="145"/>
        <v>0</v>
      </c>
      <c r="M907" s="4"/>
      <c r="N907" s="4"/>
      <c r="O907" s="4">
        <f t="shared" si="146"/>
        <v>0</v>
      </c>
      <c r="P907" s="4"/>
      <c r="Q907" s="4"/>
      <c r="R907" s="4">
        <f t="shared" si="147"/>
        <v>0</v>
      </c>
      <c r="S907" s="4"/>
      <c r="T907" s="4"/>
      <c r="U907" s="4">
        <f t="shared" si="148"/>
        <v>5590000</v>
      </c>
      <c r="V907" s="4">
        <v>5000000</v>
      </c>
      <c r="W907" s="4">
        <v>590000</v>
      </c>
      <c r="X907" s="4">
        <f t="shared" si="149"/>
        <v>0</v>
      </c>
      <c r="Y907" s="4"/>
      <c r="Z907" s="4"/>
      <c r="AA907" s="4">
        <f>C907+I907-L907-O907-U907-X907</f>
        <v>0</v>
      </c>
      <c r="AB907" s="7">
        <v>45301</v>
      </c>
    </row>
    <row r="908" spans="1:28" ht="15.75" x14ac:dyDescent="0.25">
      <c r="A908" s="29">
        <v>45316</v>
      </c>
      <c r="B908" s="25" t="s">
        <v>531</v>
      </c>
      <c r="C908" s="27"/>
      <c r="D908" s="25" t="s">
        <v>52</v>
      </c>
      <c r="E908" s="27" t="s">
        <v>109</v>
      </c>
      <c r="F908" s="27">
        <v>500</v>
      </c>
      <c r="G908" s="25" t="s">
        <v>34</v>
      </c>
      <c r="H908" s="27">
        <v>1220</v>
      </c>
      <c r="I908" s="11">
        <f t="shared" si="144"/>
        <v>610000</v>
      </c>
      <c r="J908" s="28" t="s">
        <v>28</v>
      </c>
      <c r="K908" s="11"/>
      <c r="L908" s="4">
        <f t="shared" si="145"/>
        <v>0</v>
      </c>
      <c r="M908" s="4"/>
      <c r="N908" s="4"/>
      <c r="O908" s="4">
        <f t="shared" si="146"/>
        <v>0</v>
      </c>
      <c r="P908" s="4"/>
      <c r="Q908" s="4"/>
      <c r="R908" s="4">
        <f t="shared" si="147"/>
        <v>0</v>
      </c>
      <c r="S908" s="4"/>
      <c r="T908" s="4"/>
      <c r="U908" s="4">
        <f t="shared" si="148"/>
        <v>0</v>
      </c>
      <c r="V908" s="4"/>
      <c r="W908" s="4"/>
      <c r="X908" s="4">
        <f t="shared" si="149"/>
        <v>0</v>
      </c>
      <c r="Y908" s="4"/>
      <c r="Z908" s="4"/>
      <c r="AA908" s="4">
        <f>C908+I908-L908-O908-U908-X908</f>
        <v>610000</v>
      </c>
      <c r="AB908" s="7"/>
    </row>
    <row r="909" spans="1:28" ht="15.75" x14ac:dyDescent="0.25">
      <c r="A909" s="29">
        <v>45316</v>
      </c>
      <c r="B909" s="25" t="s">
        <v>531</v>
      </c>
      <c r="C909" s="27"/>
      <c r="D909" s="25" t="s">
        <v>52</v>
      </c>
      <c r="E909" s="27" t="s">
        <v>61</v>
      </c>
      <c r="F909" s="27">
        <v>125</v>
      </c>
      <c r="G909" s="25" t="s">
        <v>34</v>
      </c>
      <c r="H909" s="27">
        <v>2540</v>
      </c>
      <c r="I909" s="11">
        <f t="shared" si="144"/>
        <v>317500</v>
      </c>
      <c r="J909" s="28" t="s">
        <v>28</v>
      </c>
      <c r="K909" s="11"/>
      <c r="L909" s="4">
        <f t="shared" si="145"/>
        <v>0</v>
      </c>
      <c r="M909" s="4"/>
      <c r="N909" s="4"/>
      <c r="O909" s="4">
        <f t="shared" si="146"/>
        <v>0</v>
      </c>
      <c r="P909" s="4"/>
      <c r="Q909" s="4"/>
      <c r="R909" s="4">
        <f t="shared" si="147"/>
        <v>0</v>
      </c>
      <c r="S909" s="4"/>
      <c r="T909" s="4"/>
      <c r="U909" s="4">
        <f t="shared" si="148"/>
        <v>0</v>
      </c>
      <c r="V909" s="4"/>
      <c r="W909" s="4"/>
      <c r="X909" s="4">
        <f t="shared" si="149"/>
        <v>0</v>
      </c>
      <c r="Y909" s="4"/>
      <c r="Z909" s="4"/>
      <c r="AA909" s="4">
        <f>C909+I909-L909-O909-U909-X909</f>
        <v>317500</v>
      </c>
      <c r="AB909" s="7"/>
    </row>
    <row r="910" spans="1:28" ht="15.75" x14ac:dyDescent="0.25">
      <c r="A910" s="29">
        <v>45316</v>
      </c>
      <c r="B910" s="25" t="s">
        <v>531</v>
      </c>
      <c r="C910" s="25"/>
      <c r="D910" s="25" t="s">
        <v>52</v>
      </c>
      <c r="E910" s="25" t="s">
        <v>225</v>
      </c>
      <c r="F910" s="25">
        <v>200</v>
      </c>
      <c r="G910" s="25" t="s">
        <v>34</v>
      </c>
      <c r="H910" s="25">
        <v>2975</v>
      </c>
      <c r="I910" s="11">
        <f t="shared" si="144"/>
        <v>595000</v>
      </c>
      <c r="J910" s="26" t="s">
        <v>28</v>
      </c>
      <c r="K910" s="11"/>
      <c r="L910" s="4">
        <f t="shared" si="145"/>
        <v>0</v>
      </c>
      <c r="M910" s="4"/>
      <c r="N910" s="4"/>
      <c r="O910" s="4">
        <f t="shared" si="146"/>
        <v>0</v>
      </c>
      <c r="P910" s="4"/>
      <c r="Q910" s="4"/>
      <c r="R910" s="4">
        <f t="shared" si="147"/>
        <v>0</v>
      </c>
      <c r="S910" s="4"/>
      <c r="T910" s="4"/>
      <c r="U910" s="4">
        <f t="shared" si="148"/>
        <v>0</v>
      </c>
      <c r="V910" s="4"/>
      <c r="W910" s="4"/>
      <c r="X910" s="4">
        <f t="shared" si="149"/>
        <v>0</v>
      </c>
      <c r="Y910" s="4"/>
      <c r="Z910" s="4"/>
      <c r="AA910" s="4">
        <f>C910+I910-L910-O910-U910-X910</f>
        <v>595000</v>
      </c>
      <c r="AB910" s="7"/>
    </row>
    <row r="911" spans="1:28" ht="15.75" x14ac:dyDescent="0.25">
      <c r="A911" s="29">
        <v>45316</v>
      </c>
      <c r="B911" s="25" t="s">
        <v>99</v>
      </c>
      <c r="C911" s="25"/>
      <c r="D911" s="25" t="s">
        <v>52</v>
      </c>
      <c r="E911" s="25" t="s">
        <v>260</v>
      </c>
      <c r="F911" s="25">
        <v>250</v>
      </c>
      <c r="G911" s="25" t="s">
        <v>34</v>
      </c>
      <c r="H911" s="25">
        <v>2793</v>
      </c>
      <c r="I911" s="11">
        <f t="shared" si="144"/>
        <v>698250</v>
      </c>
      <c r="J911" s="26" t="s">
        <v>28</v>
      </c>
      <c r="K911" s="11"/>
      <c r="L911" s="4">
        <f t="shared" si="145"/>
        <v>0</v>
      </c>
      <c r="M911" s="4"/>
      <c r="N911" s="4"/>
      <c r="O911" s="4">
        <f t="shared" si="146"/>
        <v>0</v>
      </c>
      <c r="P911" s="4"/>
      <c r="Q911" s="4"/>
      <c r="R911" s="4">
        <f t="shared" si="147"/>
        <v>0</v>
      </c>
      <c r="S911" s="4"/>
      <c r="T911" s="4"/>
      <c r="U911" s="4">
        <f t="shared" si="148"/>
        <v>0</v>
      </c>
      <c r="V911" s="4"/>
      <c r="W911" s="4"/>
      <c r="X911" s="4">
        <f t="shared" si="149"/>
        <v>0</v>
      </c>
      <c r="Y911" s="4"/>
      <c r="Z911" s="4"/>
      <c r="AA911" s="4">
        <f>C911+I911-L911-O911-U911-X911</f>
        <v>698250</v>
      </c>
      <c r="AB911" s="7"/>
    </row>
    <row r="912" spans="1:28" ht="15.75" x14ac:dyDescent="0.25">
      <c r="A912" s="29">
        <v>45316</v>
      </c>
      <c r="B912" s="25" t="s">
        <v>361</v>
      </c>
      <c r="C912" s="25"/>
      <c r="D912" s="25" t="s">
        <v>52</v>
      </c>
      <c r="E912" s="25" t="s">
        <v>216</v>
      </c>
      <c r="F912" s="25">
        <v>10</v>
      </c>
      <c r="G912" s="25" t="s">
        <v>27</v>
      </c>
      <c r="H912" s="25">
        <v>45000</v>
      </c>
      <c r="I912" s="11">
        <f t="shared" si="144"/>
        <v>450000</v>
      </c>
      <c r="J912" s="31" t="s">
        <v>324</v>
      </c>
      <c r="K912" s="11"/>
      <c r="L912" s="4">
        <f t="shared" si="145"/>
        <v>0</v>
      </c>
      <c r="M912" s="4"/>
      <c r="N912" s="4"/>
      <c r="O912" s="4">
        <f t="shared" si="146"/>
        <v>0</v>
      </c>
      <c r="P912" s="4"/>
      <c r="Q912" s="4"/>
      <c r="R912" s="4">
        <f t="shared" si="147"/>
        <v>0</v>
      </c>
      <c r="S912" s="4"/>
      <c r="T912" s="4"/>
      <c r="U912" s="4">
        <f t="shared" si="148"/>
        <v>450000</v>
      </c>
      <c r="V912" s="4">
        <v>450000</v>
      </c>
      <c r="W912" s="4"/>
      <c r="X912" s="4">
        <f t="shared" si="149"/>
        <v>0</v>
      </c>
      <c r="Y912" s="4"/>
      <c r="Z912" s="4"/>
      <c r="AA912" s="4">
        <f>C912+I912-L912-O912-U912-X912</f>
        <v>0</v>
      </c>
      <c r="AB912" s="7">
        <v>45316</v>
      </c>
    </row>
    <row r="913" spans="1:28" ht="15.75" x14ac:dyDescent="0.25">
      <c r="A913" s="24">
        <v>45316</v>
      </c>
      <c r="B913" s="25" t="s">
        <v>99</v>
      </c>
      <c r="C913" s="25"/>
      <c r="D913" s="25" t="s">
        <v>46</v>
      </c>
      <c r="E913" s="25" t="s">
        <v>105</v>
      </c>
      <c r="F913" s="25">
        <v>35.200000000000003</v>
      </c>
      <c r="G913" s="25" t="s">
        <v>39</v>
      </c>
      <c r="H913" s="25"/>
      <c r="I913" s="11">
        <f t="shared" si="144"/>
        <v>0</v>
      </c>
      <c r="J913" s="26" t="s">
        <v>28</v>
      </c>
      <c r="K913" s="11"/>
      <c r="L913" s="4">
        <f t="shared" si="145"/>
        <v>0</v>
      </c>
      <c r="M913" s="4"/>
      <c r="N913" s="4"/>
      <c r="O913" s="4">
        <f t="shared" si="146"/>
        <v>0</v>
      </c>
      <c r="P913" s="4"/>
      <c r="Q913" s="4"/>
      <c r="R913" s="4">
        <f t="shared" si="147"/>
        <v>0</v>
      </c>
      <c r="S913" s="4"/>
      <c r="T913" s="4"/>
      <c r="U913" s="4">
        <f t="shared" si="148"/>
        <v>0</v>
      </c>
      <c r="V913" s="4"/>
      <c r="W913" s="4"/>
      <c r="X913" s="4">
        <f t="shared" si="149"/>
        <v>0</v>
      </c>
      <c r="Y913" s="4"/>
      <c r="Z913" s="4"/>
      <c r="AA913" s="4">
        <f>C913+I913-L913-O913-U913-X913</f>
        <v>0</v>
      </c>
      <c r="AB913" s="7"/>
    </row>
    <row r="914" spans="1:28" ht="15.75" x14ac:dyDescent="0.25">
      <c r="A914" s="29">
        <v>45317</v>
      </c>
      <c r="B914" s="73" t="s">
        <v>378</v>
      </c>
      <c r="C914" s="27"/>
      <c r="D914" s="27" t="s">
        <v>46</v>
      </c>
      <c r="E914" s="27" t="s">
        <v>185</v>
      </c>
      <c r="F914" s="27">
        <v>100</v>
      </c>
      <c r="G914" s="27" t="s">
        <v>27</v>
      </c>
      <c r="H914" s="27">
        <v>1700</v>
      </c>
      <c r="I914" s="11">
        <f t="shared" si="144"/>
        <v>170000</v>
      </c>
      <c r="J914" s="28" t="s">
        <v>28</v>
      </c>
      <c r="K914" s="11"/>
      <c r="L914" s="4">
        <f t="shared" si="145"/>
        <v>0</v>
      </c>
      <c r="M914" s="4"/>
      <c r="N914" s="4"/>
      <c r="O914" s="4">
        <f t="shared" si="146"/>
        <v>0</v>
      </c>
      <c r="P914" s="4"/>
      <c r="Q914" s="4"/>
      <c r="R914" s="4">
        <f t="shared" si="147"/>
        <v>0</v>
      </c>
      <c r="S914" s="4"/>
      <c r="T914" s="4"/>
      <c r="U914" s="4">
        <f t="shared" si="148"/>
        <v>0</v>
      </c>
      <c r="V914" s="4"/>
      <c r="W914" s="4"/>
      <c r="X914" s="4">
        <f t="shared" si="149"/>
        <v>0</v>
      </c>
      <c r="Y914" s="4"/>
      <c r="Z914" s="4"/>
      <c r="AA914" s="4">
        <f>C914+I914-L914-O914-U914-X914</f>
        <v>170000</v>
      </c>
      <c r="AB914" s="7"/>
    </row>
    <row r="915" spans="1:28" ht="15.75" x14ac:dyDescent="0.25">
      <c r="A915" s="29">
        <v>45317</v>
      </c>
      <c r="B915" s="73" t="s">
        <v>251</v>
      </c>
      <c r="C915" s="27"/>
      <c r="D915" s="27" t="s">
        <v>46</v>
      </c>
      <c r="E915" s="27" t="s">
        <v>42</v>
      </c>
      <c r="F915" s="27">
        <v>500</v>
      </c>
      <c r="G915" s="27" t="s">
        <v>34</v>
      </c>
      <c r="H915" s="27">
        <v>4500</v>
      </c>
      <c r="I915" s="11">
        <f t="shared" si="144"/>
        <v>2250000</v>
      </c>
      <c r="J915" s="12" t="s">
        <v>324</v>
      </c>
      <c r="K915" s="11"/>
      <c r="L915" s="4">
        <f t="shared" si="145"/>
        <v>2250000</v>
      </c>
      <c r="M915" s="4">
        <v>2250000</v>
      </c>
      <c r="N915" s="4"/>
      <c r="O915" s="4">
        <f t="shared" si="146"/>
        <v>0</v>
      </c>
      <c r="P915" s="4"/>
      <c r="Q915" s="4"/>
      <c r="R915" s="4">
        <f t="shared" si="147"/>
        <v>0</v>
      </c>
      <c r="S915" s="4"/>
      <c r="T915" s="4"/>
      <c r="U915" s="4">
        <f t="shared" si="148"/>
        <v>0</v>
      </c>
      <c r="V915" s="4"/>
      <c r="W915" s="4"/>
      <c r="X915" s="4">
        <f t="shared" si="149"/>
        <v>0</v>
      </c>
      <c r="Y915" s="4"/>
      <c r="Z915" s="4"/>
      <c r="AA915" s="4">
        <f>C915+I915-L915-O915-U915-X915</f>
        <v>0</v>
      </c>
      <c r="AB915" s="7">
        <v>45322</v>
      </c>
    </row>
    <row r="916" spans="1:28" ht="15.75" x14ac:dyDescent="0.25">
      <c r="A916" s="29">
        <v>45317</v>
      </c>
      <c r="B916" s="73" t="s">
        <v>190</v>
      </c>
      <c r="C916" s="25"/>
      <c r="D916" s="27" t="s">
        <v>52</v>
      </c>
      <c r="E916" s="25" t="s">
        <v>128</v>
      </c>
      <c r="F916" s="25">
        <v>50</v>
      </c>
      <c r="G916" s="27" t="s">
        <v>39</v>
      </c>
      <c r="H916" s="25">
        <v>125000</v>
      </c>
      <c r="I916" s="11">
        <f t="shared" si="144"/>
        <v>6250000</v>
      </c>
      <c r="J916" s="26" t="s">
        <v>28</v>
      </c>
      <c r="K916" s="11"/>
      <c r="L916" s="4">
        <f t="shared" si="145"/>
        <v>0</v>
      </c>
      <c r="M916" s="4"/>
      <c r="N916" s="4"/>
      <c r="O916" s="4">
        <f t="shared" si="146"/>
        <v>0</v>
      </c>
      <c r="P916" s="4"/>
      <c r="Q916" s="4"/>
      <c r="R916" s="4">
        <f t="shared" si="147"/>
        <v>0</v>
      </c>
      <c r="S916" s="4"/>
      <c r="T916" s="4"/>
      <c r="U916" s="4">
        <f t="shared" si="148"/>
        <v>0</v>
      </c>
      <c r="V916" s="4"/>
      <c r="W916" s="4"/>
      <c r="X916" s="4">
        <f t="shared" si="149"/>
        <v>0</v>
      </c>
      <c r="Y916" s="4"/>
      <c r="Z916" s="4"/>
      <c r="AA916" s="4">
        <f>C916+I916-L916-O916-U916-X916</f>
        <v>6250000</v>
      </c>
      <c r="AB916" s="7"/>
    </row>
    <row r="917" spans="1:28" ht="15.75" x14ac:dyDescent="0.25">
      <c r="A917" s="29">
        <v>45317</v>
      </c>
      <c r="B917" s="73" t="s">
        <v>422</v>
      </c>
      <c r="C917" s="25"/>
      <c r="D917" s="27" t="s">
        <v>46</v>
      </c>
      <c r="E917" s="25" t="s">
        <v>42</v>
      </c>
      <c r="F917" s="25">
        <v>1000</v>
      </c>
      <c r="G917" s="27" t="s">
        <v>34</v>
      </c>
      <c r="H917" s="25">
        <v>3900</v>
      </c>
      <c r="I917" s="21">
        <f t="shared" si="144"/>
        <v>3900000</v>
      </c>
      <c r="J917" s="31" t="s">
        <v>324</v>
      </c>
      <c r="K917" s="11"/>
      <c r="L917" s="4">
        <f t="shared" si="145"/>
        <v>3900000</v>
      </c>
      <c r="M917" s="4">
        <v>180000</v>
      </c>
      <c r="N917" s="4">
        <v>3720000</v>
      </c>
      <c r="O917" s="4">
        <f t="shared" si="146"/>
        <v>0</v>
      </c>
      <c r="P917" s="4"/>
      <c r="Q917" s="4"/>
      <c r="R917" s="4">
        <f t="shared" si="147"/>
        <v>0</v>
      </c>
      <c r="S917" s="4"/>
      <c r="T917" s="4"/>
      <c r="U917" s="4">
        <f t="shared" si="148"/>
        <v>0</v>
      </c>
      <c r="V917" s="4"/>
      <c r="W917" s="4"/>
      <c r="X917" s="4">
        <f t="shared" si="149"/>
        <v>0</v>
      </c>
      <c r="Y917" s="4"/>
      <c r="Z917" s="4"/>
      <c r="AA917" s="4">
        <f>C917+I917-L917-O917-U917-X917</f>
        <v>0</v>
      </c>
      <c r="AB917" s="7">
        <v>45317</v>
      </c>
    </row>
    <row r="918" spans="1:28" ht="15.75" x14ac:dyDescent="0.25">
      <c r="A918" s="29">
        <v>45317</v>
      </c>
      <c r="B918" s="73" t="s">
        <v>341</v>
      </c>
      <c r="C918" s="27"/>
      <c r="D918" s="27" t="s">
        <v>52</v>
      </c>
      <c r="E918" s="25" t="s">
        <v>185</v>
      </c>
      <c r="F918" s="27">
        <v>100</v>
      </c>
      <c r="G918" s="27" t="s">
        <v>27</v>
      </c>
      <c r="H918" s="27">
        <v>1700</v>
      </c>
      <c r="I918" s="11">
        <f t="shared" si="144"/>
        <v>170000</v>
      </c>
      <c r="J918" s="28" t="s">
        <v>28</v>
      </c>
      <c r="K918" s="11"/>
      <c r="L918" s="4">
        <f t="shared" si="145"/>
        <v>0</v>
      </c>
      <c r="M918" s="4"/>
      <c r="N918" s="4"/>
      <c r="O918" s="4">
        <f t="shared" si="146"/>
        <v>0</v>
      </c>
      <c r="P918" s="4"/>
      <c r="Q918" s="4"/>
      <c r="R918" s="4">
        <f t="shared" si="147"/>
        <v>0</v>
      </c>
      <c r="S918" s="4"/>
      <c r="T918" s="4"/>
      <c r="U918" s="4">
        <f t="shared" si="148"/>
        <v>0</v>
      </c>
      <c r="V918" s="4"/>
      <c r="W918" s="4"/>
      <c r="X918" s="4">
        <f t="shared" si="149"/>
        <v>0</v>
      </c>
      <c r="Y918" s="4"/>
      <c r="Z918" s="4"/>
      <c r="AA918" s="4">
        <f>C918+I918-L918-O918-U918-X918</f>
        <v>170000</v>
      </c>
      <c r="AB918" s="7"/>
    </row>
    <row r="919" spans="1:28" ht="15.75" x14ac:dyDescent="0.25">
      <c r="A919" s="29">
        <v>45317</v>
      </c>
      <c r="B919" s="27" t="s">
        <v>231</v>
      </c>
      <c r="C919" s="25"/>
      <c r="D919" s="27" t="s">
        <v>52</v>
      </c>
      <c r="E919" s="25" t="s">
        <v>120</v>
      </c>
      <c r="F919" s="25">
        <v>24.4</v>
      </c>
      <c r="G919" s="27" t="s">
        <v>39</v>
      </c>
      <c r="H919" s="25">
        <v>49000</v>
      </c>
      <c r="I919" s="11">
        <f t="shared" si="144"/>
        <v>1195600</v>
      </c>
      <c r="J919" s="26" t="s">
        <v>28</v>
      </c>
      <c r="K919" s="11"/>
      <c r="L919" s="4">
        <f t="shared" si="145"/>
        <v>0</v>
      </c>
      <c r="M919" s="4"/>
      <c r="N919" s="4"/>
      <c r="O919" s="4">
        <f t="shared" si="146"/>
        <v>0</v>
      </c>
      <c r="P919" s="4"/>
      <c r="Q919" s="4"/>
      <c r="R919" s="4">
        <f t="shared" si="147"/>
        <v>0</v>
      </c>
      <c r="S919" s="4"/>
      <c r="T919" s="4"/>
      <c r="U919" s="4">
        <f t="shared" si="148"/>
        <v>0</v>
      </c>
      <c r="V919" s="4"/>
      <c r="W919" s="4"/>
      <c r="X919" s="4">
        <f t="shared" si="149"/>
        <v>0</v>
      </c>
      <c r="Y919" s="4"/>
      <c r="Z919" s="4"/>
      <c r="AA919" s="4">
        <f>C919+I919-L919-O919-U919-X919</f>
        <v>1195600</v>
      </c>
      <c r="AB919" s="7"/>
    </row>
    <row r="920" spans="1:28" ht="15.75" x14ac:dyDescent="0.25">
      <c r="A920" s="29">
        <v>45317</v>
      </c>
      <c r="B920" s="73" t="s">
        <v>207</v>
      </c>
      <c r="C920" s="27"/>
      <c r="D920" s="27" t="s">
        <v>46</v>
      </c>
      <c r="E920" s="27" t="s">
        <v>108</v>
      </c>
      <c r="F920" s="25">
        <v>1000</v>
      </c>
      <c r="G920" s="27" t="s">
        <v>34</v>
      </c>
      <c r="H920" s="27">
        <v>2250</v>
      </c>
      <c r="I920" s="11">
        <f t="shared" si="144"/>
        <v>2250000</v>
      </c>
      <c r="J920" s="32" t="s">
        <v>312</v>
      </c>
      <c r="K920" s="11" t="s">
        <v>696</v>
      </c>
      <c r="L920" s="4">
        <f t="shared" si="145"/>
        <v>0</v>
      </c>
      <c r="M920" s="4"/>
      <c r="N920" s="4"/>
      <c r="O920" s="4">
        <f t="shared" si="146"/>
        <v>2250000</v>
      </c>
      <c r="P920" s="4">
        <v>2250000</v>
      </c>
      <c r="Q920" s="4"/>
      <c r="R920" s="4">
        <f t="shared" si="147"/>
        <v>0</v>
      </c>
      <c r="S920" s="4"/>
      <c r="T920" s="4"/>
      <c r="U920" s="4">
        <f t="shared" si="148"/>
        <v>0</v>
      </c>
      <c r="V920" s="4"/>
      <c r="W920" s="4"/>
      <c r="X920" s="4">
        <f t="shared" si="149"/>
        <v>0</v>
      </c>
      <c r="Y920" s="4"/>
      <c r="Z920" s="4"/>
      <c r="AA920" s="4">
        <f>C920+I920-L920-O920-U920-X920</f>
        <v>0</v>
      </c>
      <c r="AB920" s="7">
        <v>45317</v>
      </c>
    </row>
    <row r="921" spans="1:28" ht="15.75" x14ac:dyDescent="0.25">
      <c r="A921" s="29">
        <v>45317</v>
      </c>
      <c r="B921" s="73" t="s">
        <v>207</v>
      </c>
      <c r="C921" s="25"/>
      <c r="D921" s="27" t="s">
        <v>46</v>
      </c>
      <c r="E921" s="27" t="s">
        <v>208</v>
      </c>
      <c r="F921" s="25">
        <v>500</v>
      </c>
      <c r="G921" s="27" t="s">
        <v>34</v>
      </c>
      <c r="H921" s="25">
        <v>850</v>
      </c>
      <c r="I921" s="11">
        <f t="shared" si="144"/>
        <v>425000</v>
      </c>
      <c r="J921" s="31" t="s">
        <v>312</v>
      </c>
      <c r="K921" s="11" t="s">
        <v>696</v>
      </c>
      <c r="L921" s="4">
        <f t="shared" si="145"/>
        <v>0</v>
      </c>
      <c r="M921" s="4"/>
      <c r="N921" s="4"/>
      <c r="O921" s="4">
        <f t="shared" si="146"/>
        <v>425000</v>
      </c>
      <c r="P921" s="4">
        <v>425000</v>
      </c>
      <c r="Q921" s="4"/>
      <c r="R921" s="4">
        <f t="shared" si="147"/>
        <v>0</v>
      </c>
      <c r="S921" s="4"/>
      <c r="T921" s="4"/>
      <c r="U921" s="4">
        <f t="shared" si="148"/>
        <v>0</v>
      </c>
      <c r="V921" s="4"/>
      <c r="W921" s="4"/>
      <c r="X921" s="4">
        <f t="shared" si="149"/>
        <v>0</v>
      </c>
      <c r="Y921" s="4"/>
      <c r="Z921" s="4"/>
      <c r="AA921" s="4">
        <f>C921+I921-L921-O921-U921-X921</f>
        <v>0</v>
      </c>
      <c r="AB921" s="7">
        <v>45317</v>
      </c>
    </row>
    <row r="922" spans="1:28" ht="15.75" x14ac:dyDescent="0.25">
      <c r="A922" s="29">
        <v>45317</v>
      </c>
      <c r="B922" s="72" t="s">
        <v>325</v>
      </c>
      <c r="C922" s="25"/>
      <c r="D922" s="27" t="s">
        <v>52</v>
      </c>
      <c r="E922" s="27" t="s">
        <v>478</v>
      </c>
      <c r="F922" s="25">
        <v>5</v>
      </c>
      <c r="G922" s="27" t="s">
        <v>39</v>
      </c>
      <c r="H922" s="25">
        <v>115000</v>
      </c>
      <c r="I922" s="11">
        <f t="shared" si="144"/>
        <v>575000</v>
      </c>
      <c r="J922" s="31" t="s">
        <v>312</v>
      </c>
      <c r="K922" s="11" t="s">
        <v>683</v>
      </c>
      <c r="L922" s="4">
        <f t="shared" si="145"/>
        <v>0</v>
      </c>
      <c r="M922" s="4"/>
      <c r="N922" s="4"/>
      <c r="O922" s="4">
        <f t="shared" si="146"/>
        <v>575000</v>
      </c>
      <c r="P922" s="4">
        <v>575000</v>
      </c>
      <c r="Q922" s="4"/>
      <c r="R922" s="4">
        <f t="shared" si="147"/>
        <v>0</v>
      </c>
      <c r="S922" s="4"/>
      <c r="T922" s="4"/>
      <c r="U922" s="4">
        <f t="shared" si="148"/>
        <v>0</v>
      </c>
      <c r="V922" s="4"/>
      <c r="W922" s="4"/>
      <c r="X922" s="4">
        <f t="shared" si="149"/>
        <v>0</v>
      </c>
      <c r="Y922" s="4"/>
      <c r="Z922" s="4"/>
      <c r="AA922" s="4">
        <f>C922+I922-L922-O922-U922-X922</f>
        <v>0</v>
      </c>
      <c r="AB922" s="7">
        <v>45316</v>
      </c>
    </row>
    <row r="923" spans="1:28" ht="15.75" x14ac:dyDescent="0.25">
      <c r="A923" s="29">
        <v>45317</v>
      </c>
      <c r="B923" s="72" t="s">
        <v>96</v>
      </c>
      <c r="C923" s="25"/>
      <c r="D923" s="27" t="s">
        <v>46</v>
      </c>
      <c r="E923" s="27" t="s">
        <v>42</v>
      </c>
      <c r="F923" s="25">
        <v>1800</v>
      </c>
      <c r="G923" s="27" t="s">
        <v>34</v>
      </c>
      <c r="H923" s="25">
        <v>4500</v>
      </c>
      <c r="I923" s="11">
        <f t="shared" si="144"/>
        <v>8100000</v>
      </c>
      <c r="J923" s="28" t="s">
        <v>78</v>
      </c>
      <c r="K923" s="11" t="s">
        <v>542</v>
      </c>
      <c r="L923" s="4">
        <f t="shared" si="145"/>
        <v>0</v>
      </c>
      <c r="M923" s="4"/>
      <c r="N923" s="4"/>
      <c r="O923" s="4">
        <f t="shared" si="146"/>
        <v>672000</v>
      </c>
      <c r="P923" s="4">
        <v>672000</v>
      </c>
      <c r="Q923" s="4"/>
      <c r="R923" s="4">
        <f t="shared" si="147"/>
        <v>0</v>
      </c>
      <c r="S923" s="4"/>
      <c r="T923" s="4"/>
      <c r="U923" s="4">
        <f t="shared" si="148"/>
        <v>0</v>
      </c>
      <c r="V923" s="4"/>
      <c r="W923" s="4"/>
      <c r="X923" s="4">
        <f t="shared" si="149"/>
        <v>0</v>
      </c>
      <c r="Y923" s="4"/>
      <c r="Z923" s="4"/>
      <c r="AA923" s="4">
        <f>C923+I923-L923-O923-U923-X923</f>
        <v>7428000</v>
      </c>
      <c r="AB923" s="7">
        <v>45316</v>
      </c>
    </row>
    <row r="924" spans="1:28" ht="15.75" x14ac:dyDescent="0.25">
      <c r="A924" s="29">
        <v>45317</v>
      </c>
      <c r="B924" s="72" t="s">
        <v>675</v>
      </c>
      <c r="C924" s="25"/>
      <c r="D924" s="27" t="s">
        <v>46</v>
      </c>
      <c r="E924" s="25" t="s">
        <v>185</v>
      </c>
      <c r="F924" s="25">
        <v>500</v>
      </c>
      <c r="G924" s="27" t="s">
        <v>27</v>
      </c>
      <c r="H924" s="25">
        <v>1700</v>
      </c>
      <c r="I924" s="11">
        <f t="shared" si="144"/>
        <v>850000</v>
      </c>
      <c r="J924" s="31" t="s">
        <v>312</v>
      </c>
      <c r="K924" s="11" t="s">
        <v>690</v>
      </c>
      <c r="L924" s="4">
        <f t="shared" si="145"/>
        <v>0</v>
      </c>
      <c r="M924" s="4"/>
      <c r="N924" s="4"/>
      <c r="O924" s="4">
        <f t="shared" si="146"/>
        <v>850000</v>
      </c>
      <c r="P924" s="4">
        <v>850000</v>
      </c>
      <c r="Q924" s="4"/>
      <c r="R924" s="4">
        <f t="shared" si="147"/>
        <v>0</v>
      </c>
      <c r="S924" s="4"/>
      <c r="T924" s="4"/>
      <c r="U924" s="4">
        <f t="shared" si="148"/>
        <v>0</v>
      </c>
      <c r="V924" s="4"/>
      <c r="W924" s="4"/>
      <c r="X924" s="4">
        <f t="shared" si="149"/>
        <v>0</v>
      </c>
      <c r="Y924" s="4"/>
      <c r="Z924" s="4"/>
      <c r="AA924" s="4">
        <f>C924+I924-L924-O924-U924-X924</f>
        <v>0</v>
      </c>
      <c r="AB924" s="7">
        <v>45317</v>
      </c>
    </row>
    <row r="925" spans="1:28" ht="15.75" x14ac:dyDescent="0.25">
      <c r="A925" s="29">
        <v>45317</v>
      </c>
      <c r="B925" s="72" t="s">
        <v>354</v>
      </c>
      <c r="C925" s="25"/>
      <c r="D925" s="27" t="s">
        <v>52</v>
      </c>
      <c r="E925" s="25" t="s">
        <v>260</v>
      </c>
      <c r="F925" s="25">
        <v>4000</v>
      </c>
      <c r="G925" s="27" t="s">
        <v>34</v>
      </c>
      <c r="H925" s="25">
        <v>2500</v>
      </c>
      <c r="I925" s="11">
        <f t="shared" si="144"/>
        <v>10000000</v>
      </c>
      <c r="J925" s="26" t="s">
        <v>28</v>
      </c>
      <c r="K925" s="11"/>
      <c r="L925" s="4">
        <f t="shared" si="145"/>
        <v>0</v>
      </c>
      <c r="M925" s="4"/>
      <c r="N925" s="4"/>
      <c r="O925" s="4">
        <f t="shared" si="146"/>
        <v>0</v>
      </c>
      <c r="P925" s="4"/>
      <c r="Q925" s="4"/>
      <c r="R925" s="4">
        <f t="shared" si="147"/>
        <v>0</v>
      </c>
      <c r="S925" s="4"/>
      <c r="T925" s="4"/>
      <c r="U925" s="4">
        <f t="shared" si="148"/>
        <v>0</v>
      </c>
      <c r="V925" s="4"/>
      <c r="W925" s="4"/>
      <c r="X925" s="4">
        <f t="shared" si="149"/>
        <v>0</v>
      </c>
      <c r="Y925" s="4"/>
      <c r="Z925" s="4"/>
      <c r="AA925" s="4">
        <f>C925+I925-L925-O925-U925-X925</f>
        <v>10000000</v>
      </c>
      <c r="AB925" s="7"/>
    </row>
    <row r="926" spans="1:28" ht="15.75" x14ac:dyDescent="0.25">
      <c r="A926" s="29">
        <v>45317</v>
      </c>
      <c r="B926" s="72" t="s">
        <v>676</v>
      </c>
      <c r="C926" s="25"/>
      <c r="D926" s="27" t="s">
        <v>46</v>
      </c>
      <c r="E926" s="25" t="s">
        <v>42</v>
      </c>
      <c r="F926" s="25">
        <v>1000</v>
      </c>
      <c r="G926" s="27" t="s">
        <v>34</v>
      </c>
      <c r="H926" s="25">
        <v>4100</v>
      </c>
      <c r="I926" s="11">
        <f t="shared" si="144"/>
        <v>4100000</v>
      </c>
      <c r="J926" s="31" t="s">
        <v>312</v>
      </c>
      <c r="K926" s="11" t="s">
        <v>706</v>
      </c>
      <c r="L926" s="4">
        <f t="shared" si="145"/>
        <v>0</v>
      </c>
      <c r="M926" s="4"/>
      <c r="N926" s="4"/>
      <c r="O926" s="4">
        <f t="shared" si="146"/>
        <v>4100000</v>
      </c>
      <c r="P926" s="4">
        <v>4100000</v>
      </c>
      <c r="Q926" s="4"/>
      <c r="R926" s="4">
        <f t="shared" si="147"/>
        <v>0</v>
      </c>
      <c r="S926" s="4"/>
      <c r="T926" s="4"/>
      <c r="U926" s="4">
        <f t="shared" si="148"/>
        <v>0</v>
      </c>
      <c r="V926" s="4"/>
      <c r="W926" s="4"/>
      <c r="X926" s="4">
        <f t="shared" si="149"/>
        <v>0</v>
      </c>
      <c r="Y926" s="4"/>
      <c r="Z926" s="4"/>
      <c r="AA926" s="4">
        <f>C926+I926-L926-O926-U926-X926</f>
        <v>0</v>
      </c>
      <c r="AB926" s="7">
        <v>45321</v>
      </c>
    </row>
    <row r="927" spans="1:28" ht="15.75" x14ac:dyDescent="0.25">
      <c r="A927" s="24">
        <v>45317</v>
      </c>
      <c r="B927" s="72" t="s">
        <v>676</v>
      </c>
      <c r="C927" s="25"/>
      <c r="D927" s="25" t="s">
        <v>46</v>
      </c>
      <c r="E927" s="25" t="s">
        <v>204</v>
      </c>
      <c r="F927" s="25">
        <v>500</v>
      </c>
      <c r="G927" s="25" t="s">
        <v>34</v>
      </c>
      <c r="H927" s="25">
        <v>1350</v>
      </c>
      <c r="I927" s="11">
        <f t="shared" si="144"/>
        <v>675000</v>
      </c>
      <c r="J927" s="31" t="s">
        <v>312</v>
      </c>
      <c r="K927" s="11" t="s">
        <v>706</v>
      </c>
      <c r="L927" s="4">
        <f t="shared" si="145"/>
        <v>0</v>
      </c>
      <c r="M927" s="4"/>
      <c r="N927" s="4"/>
      <c r="O927" s="4">
        <f t="shared" si="146"/>
        <v>675000</v>
      </c>
      <c r="P927" s="4">
        <v>675000</v>
      </c>
      <c r="Q927" s="4"/>
      <c r="R927" s="4">
        <f t="shared" si="147"/>
        <v>0</v>
      </c>
      <c r="S927" s="4"/>
      <c r="T927" s="4"/>
      <c r="U927" s="4">
        <f t="shared" si="148"/>
        <v>0</v>
      </c>
      <c r="V927" s="4"/>
      <c r="W927" s="4"/>
      <c r="X927" s="4">
        <f t="shared" si="149"/>
        <v>0</v>
      </c>
      <c r="Y927" s="4"/>
      <c r="Z927" s="4"/>
      <c r="AA927" s="4">
        <f>C927+I927-L927-O927-U927-X927</f>
        <v>0</v>
      </c>
      <c r="AB927" s="7">
        <v>45321</v>
      </c>
    </row>
    <row r="928" spans="1:28" ht="15.75" x14ac:dyDescent="0.25">
      <c r="A928" s="24">
        <v>45317</v>
      </c>
      <c r="B928" s="72" t="s">
        <v>397</v>
      </c>
      <c r="C928" s="25"/>
      <c r="D928" s="25" t="s">
        <v>52</v>
      </c>
      <c r="E928" s="25" t="s">
        <v>225</v>
      </c>
      <c r="F928" s="25">
        <v>300</v>
      </c>
      <c r="G928" s="25" t="s">
        <v>34</v>
      </c>
      <c r="H928" s="25">
        <v>2975</v>
      </c>
      <c r="I928" s="11">
        <f t="shared" si="144"/>
        <v>892500</v>
      </c>
      <c r="J928" s="31" t="s">
        <v>312</v>
      </c>
      <c r="K928" s="11" t="s">
        <v>402</v>
      </c>
      <c r="L928" s="4">
        <f t="shared" si="145"/>
        <v>0</v>
      </c>
      <c r="M928" s="4"/>
      <c r="N928" s="4"/>
      <c r="O928" s="4">
        <f t="shared" si="146"/>
        <v>892500</v>
      </c>
      <c r="P928" s="4">
        <v>892500</v>
      </c>
      <c r="Q928" s="4"/>
      <c r="R928" s="4">
        <f t="shared" si="147"/>
        <v>0</v>
      </c>
      <c r="S928" s="4"/>
      <c r="T928" s="4"/>
      <c r="U928" s="4">
        <f t="shared" si="148"/>
        <v>0</v>
      </c>
      <c r="V928" s="4"/>
      <c r="W928" s="4"/>
      <c r="X928" s="4">
        <f t="shared" si="149"/>
        <v>0</v>
      </c>
      <c r="Y928" s="4"/>
      <c r="Z928" s="4"/>
      <c r="AA928" s="4">
        <f>C928+I928-L928-O928-U928-X928</f>
        <v>0</v>
      </c>
      <c r="AB928" s="7">
        <v>45317</v>
      </c>
    </row>
    <row r="929" spans="1:28" ht="15.75" x14ac:dyDescent="0.25">
      <c r="A929" s="29">
        <v>45320</v>
      </c>
      <c r="B929" s="27" t="s">
        <v>205</v>
      </c>
      <c r="C929" s="27"/>
      <c r="D929" s="27" t="s">
        <v>46</v>
      </c>
      <c r="E929" s="27" t="s">
        <v>120</v>
      </c>
      <c r="F929" s="27">
        <v>24.5</v>
      </c>
      <c r="G929" s="27" t="s">
        <v>39</v>
      </c>
      <c r="H929" s="27">
        <v>49000</v>
      </c>
      <c r="I929" s="15">
        <f t="shared" si="144"/>
        <v>1200500</v>
      </c>
      <c r="J929" s="32" t="s">
        <v>312</v>
      </c>
      <c r="K929" s="11" t="s">
        <v>695</v>
      </c>
      <c r="L929" s="4">
        <f t="shared" si="145"/>
        <v>0</v>
      </c>
      <c r="M929" s="4"/>
      <c r="N929" s="4"/>
      <c r="O929" s="4">
        <f t="shared" si="146"/>
        <v>1200500</v>
      </c>
      <c r="P929" s="155">
        <v>1200500</v>
      </c>
      <c r="Q929" s="4"/>
      <c r="R929" s="4">
        <f t="shared" si="147"/>
        <v>0</v>
      </c>
      <c r="S929" s="4"/>
      <c r="T929" s="4"/>
      <c r="U929" s="4">
        <f t="shared" si="148"/>
        <v>0</v>
      </c>
      <c r="V929" s="4"/>
      <c r="W929" s="4"/>
      <c r="X929" s="4">
        <f t="shared" si="149"/>
        <v>0</v>
      </c>
      <c r="Y929" s="4"/>
      <c r="Z929" s="4"/>
      <c r="AA929" s="4">
        <f>C929+I929-L929-O929-U929-X929</f>
        <v>0</v>
      </c>
      <c r="AB929" s="7">
        <v>45320</v>
      </c>
    </row>
    <row r="930" spans="1:28" ht="15.75" x14ac:dyDescent="0.25">
      <c r="A930" s="29">
        <v>45320</v>
      </c>
      <c r="B930" s="73" t="s">
        <v>205</v>
      </c>
      <c r="C930" s="25"/>
      <c r="D930" s="27" t="s">
        <v>46</v>
      </c>
      <c r="E930" s="25" t="s">
        <v>95</v>
      </c>
      <c r="F930" s="25">
        <v>750</v>
      </c>
      <c r="G930" s="25" t="s">
        <v>34</v>
      </c>
      <c r="H930" s="25">
        <v>1450</v>
      </c>
      <c r="I930" s="11">
        <f t="shared" si="144"/>
        <v>1087500</v>
      </c>
      <c r="J930" s="26" t="s">
        <v>28</v>
      </c>
      <c r="K930" s="11"/>
      <c r="L930" s="4">
        <f t="shared" si="145"/>
        <v>0</v>
      </c>
      <c r="M930" s="4"/>
      <c r="N930" s="4"/>
      <c r="O930" s="4">
        <f t="shared" si="146"/>
        <v>0</v>
      </c>
      <c r="P930" s="4"/>
      <c r="Q930" s="4"/>
      <c r="R930" s="4">
        <f t="shared" si="147"/>
        <v>0</v>
      </c>
      <c r="S930" s="4"/>
      <c r="T930" s="4"/>
      <c r="U930" s="4">
        <f t="shared" si="148"/>
        <v>0</v>
      </c>
      <c r="V930" s="4"/>
      <c r="W930" s="4"/>
      <c r="X930" s="4">
        <f t="shared" si="149"/>
        <v>0</v>
      </c>
      <c r="Y930" s="4"/>
      <c r="Z930" s="4"/>
      <c r="AA930" s="4">
        <f>C930+I930-L930-O930-U930-X930</f>
        <v>1087500</v>
      </c>
      <c r="AB930" s="7"/>
    </row>
    <row r="931" spans="1:28" ht="15.75" x14ac:dyDescent="0.25">
      <c r="A931" s="29">
        <v>45320</v>
      </c>
      <c r="B931" s="72" t="s">
        <v>677</v>
      </c>
      <c r="C931" s="27"/>
      <c r="D931" s="25" t="s">
        <v>52</v>
      </c>
      <c r="E931" s="25" t="s">
        <v>108</v>
      </c>
      <c r="F931" s="27">
        <v>5000</v>
      </c>
      <c r="G931" s="27" t="s">
        <v>34</v>
      </c>
      <c r="H931" s="27">
        <v>2200</v>
      </c>
      <c r="I931" s="11">
        <f t="shared" si="144"/>
        <v>11000000</v>
      </c>
      <c r="J931" s="28" t="s">
        <v>28</v>
      </c>
      <c r="K931" s="11"/>
      <c r="L931" s="4">
        <f t="shared" si="145"/>
        <v>0</v>
      </c>
      <c r="M931" s="4"/>
      <c r="N931" s="4"/>
      <c r="O931" s="4">
        <f t="shared" si="146"/>
        <v>0</v>
      </c>
      <c r="P931" s="4"/>
      <c r="Q931" s="4"/>
      <c r="R931" s="4">
        <f t="shared" si="147"/>
        <v>0</v>
      </c>
      <c r="S931" s="4"/>
      <c r="T931" s="4"/>
      <c r="U931" s="4">
        <f t="shared" si="148"/>
        <v>0</v>
      </c>
      <c r="V931" s="4"/>
      <c r="W931" s="4"/>
      <c r="X931" s="4">
        <f t="shared" si="149"/>
        <v>0</v>
      </c>
      <c r="Y931" s="4"/>
      <c r="Z931" s="4"/>
      <c r="AA931" s="4">
        <f>C931+I931-L931-O931-U931-X931</f>
        <v>11000000</v>
      </c>
      <c r="AB931" s="7"/>
    </row>
    <row r="932" spans="1:28" ht="15.75" x14ac:dyDescent="0.25">
      <c r="A932" s="29">
        <v>45320</v>
      </c>
      <c r="B932" s="72" t="s">
        <v>678</v>
      </c>
      <c r="C932" s="25"/>
      <c r="D932" s="25" t="s">
        <v>52</v>
      </c>
      <c r="E932" s="27" t="s">
        <v>42</v>
      </c>
      <c r="F932" s="27">
        <v>1000</v>
      </c>
      <c r="G932" s="27" t="s">
        <v>34</v>
      </c>
      <c r="H932" s="25">
        <v>4300</v>
      </c>
      <c r="I932" s="11">
        <f t="shared" si="144"/>
        <v>4300000</v>
      </c>
      <c r="J932" s="26" t="s">
        <v>28</v>
      </c>
      <c r="K932" s="11"/>
      <c r="L932" s="4">
        <f t="shared" si="145"/>
        <v>0</v>
      </c>
      <c r="M932" s="4"/>
      <c r="N932" s="4"/>
      <c r="O932" s="4">
        <f t="shared" si="146"/>
        <v>0</v>
      </c>
      <c r="P932" s="4"/>
      <c r="Q932" s="4"/>
      <c r="R932" s="4">
        <f t="shared" si="147"/>
        <v>0</v>
      </c>
      <c r="S932" s="4"/>
      <c r="T932" s="4"/>
      <c r="U932" s="4">
        <f t="shared" si="148"/>
        <v>0</v>
      </c>
      <c r="V932" s="4"/>
      <c r="W932" s="4"/>
      <c r="X932" s="4">
        <f t="shared" si="149"/>
        <v>0</v>
      </c>
      <c r="Y932" s="4"/>
      <c r="Z932" s="4"/>
      <c r="AA932" s="4">
        <f>C932+I932-L932-O932-U932-X932</f>
        <v>4300000</v>
      </c>
      <c r="AB932" s="7"/>
    </row>
    <row r="933" spans="1:28" ht="15.75" x14ac:dyDescent="0.25">
      <c r="A933" s="29">
        <v>45320</v>
      </c>
      <c r="B933" s="73" t="s">
        <v>256</v>
      </c>
      <c r="C933" s="25"/>
      <c r="D933" s="27" t="s">
        <v>52</v>
      </c>
      <c r="E933" s="27" t="s">
        <v>173</v>
      </c>
      <c r="F933" s="27">
        <v>1000</v>
      </c>
      <c r="G933" s="25" t="s">
        <v>34</v>
      </c>
      <c r="H933" s="25">
        <v>4000</v>
      </c>
      <c r="I933" s="11">
        <f t="shared" si="144"/>
        <v>4000000</v>
      </c>
      <c r="J933" s="31" t="s">
        <v>312</v>
      </c>
      <c r="K933" s="11" t="s">
        <v>693</v>
      </c>
      <c r="L933" s="4">
        <f t="shared" si="145"/>
        <v>0</v>
      </c>
      <c r="M933" s="4"/>
      <c r="N933" s="4"/>
      <c r="O933" s="4">
        <f t="shared" si="146"/>
        <v>4000000</v>
      </c>
      <c r="P933" s="4">
        <v>4000000</v>
      </c>
      <c r="Q933" s="4"/>
      <c r="R933" s="4">
        <f t="shared" si="147"/>
        <v>0</v>
      </c>
      <c r="S933" s="4"/>
      <c r="T933" s="4"/>
      <c r="U933" s="4">
        <f t="shared" si="148"/>
        <v>0</v>
      </c>
      <c r="V933" s="4"/>
      <c r="W933" s="4"/>
      <c r="X933" s="4">
        <f t="shared" si="149"/>
        <v>0</v>
      </c>
      <c r="Y933" s="4"/>
      <c r="Z933" s="4"/>
      <c r="AA933" s="4">
        <f>C933+I933-L933-O933-U933-X933</f>
        <v>0</v>
      </c>
      <c r="AB933" s="7">
        <v>45321</v>
      </c>
    </row>
    <row r="934" spans="1:28" ht="15.75" x14ac:dyDescent="0.25">
      <c r="A934" s="29">
        <v>45320</v>
      </c>
      <c r="B934" s="73" t="s">
        <v>679</v>
      </c>
      <c r="C934" s="25"/>
      <c r="D934" s="27" t="s">
        <v>66</v>
      </c>
      <c r="E934" s="27" t="s">
        <v>329</v>
      </c>
      <c r="F934" s="25">
        <v>12</v>
      </c>
      <c r="G934" s="25" t="s">
        <v>39</v>
      </c>
      <c r="H934" s="25">
        <v>155000</v>
      </c>
      <c r="I934" s="11">
        <f t="shared" si="144"/>
        <v>1860000</v>
      </c>
      <c r="J934" s="31" t="s">
        <v>324</v>
      </c>
      <c r="K934" s="11"/>
      <c r="L934" s="4">
        <f t="shared" si="145"/>
        <v>1860000</v>
      </c>
      <c r="M934" s="4">
        <v>1860000</v>
      </c>
      <c r="N934" s="4"/>
      <c r="O934" s="4">
        <f t="shared" si="146"/>
        <v>0</v>
      </c>
      <c r="P934" s="4"/>
      <c r="Q934" s="4"/>
      <c r="R934" s="4">
        <f t="shared" si="147"/>
        <v>0</v>
      </c>
      <c r="S934" s="4"/>
      <c r="T934" s="4"/>
      <c r="U934" s="4">
        <f t="shared" si="148"/>
        <v>0</v>
      </c>
      <c r="V934" s="4"/>
      <c r="W934" s="4"/>
      <c r="X934" s="4">
        <f t="shared" si="149"/>
        <v>0</v>
      </c>
      <c r="Y934" s="4"/>
      <c r="Z934" s="4"/>
      <c r="AA934" s="4">
        <f>C934+I934-L934-O934-U934-X934</f>
        <v>0</v>
      </c>
      <c r="AB934" s="7">
        <v>45320</v>
      </c>
    </row>
    <row r="935" spans="1:28" ht="15.75" x14ac:dyDescent="0.25">
      <c r="A935" s="29">
        <v>45320</v>
      </c>
      <c r="B935" s="27" t="s">
        <v>99</v>
      </c>
      <c r="C935" s="27"/>
      <c r="D935" s="27"/>
      <c r="E935" s="27" t="s">
        <v>102</v>
      </c>
      <c r="F935" s="27">
        <v>33</v>
      </c>
      <c r="G935" s="25" t="s">
        <v>39</v>
      </c>
      <c r="H935" s="27"/>
      <c r="I935" s="11">
        <f t="shared" si="144"/>
        <v>0</v>
      </c>
      <c r="J935" s="26" t="s">
        <v>28</v>
      </c>
      <c r="K935" s="11"/>
      <c r="L935" s="4">
        <f t="shared" si="145"/>
        <v>0</v>
      </c>
      <c r="M935" s="4"/>
      <c r="N935" s="4"/>
      <c r="O935" s="4">
        <f t="shared" si="146"/>
        <v>0</v>
      </c>
      <c r="P935" s="4"/>
      <c r="Q935" s="4"/>
      <c r="R935" s="4">
        <f t="shared" si="147"/>
        <v>0</v>
      </c>
      <c r="S935" s="4"/>
      <c r="T935" s="4"/>
      <c r="U935" s="4">
        <f t="shared" si="148"/>
        <v>0</v>
      </c>
      <c r="V935" s="4"/>
      <c r="W935" s="4"/>
      <c r="X935" s="4">
        <f t="shared" si="149"/>
        <v>0</v>
      </c>
      <c r="Y935" s="4"/>
      <c r="Z935" s="4"/>
      <c r="AA935" s="4">
        <f>C935+I935-L935-O935-U935-X935</f>
        <v>0</v>
      </c>
      <c r="AB935" s="7"/>
    </row>
    <row r="936" spans="1:28" ht="15.75" x14ac:dyDescent="0.25">
      <c r="A936" s="29">
        <v>45320</v>
      </c>
      <c r="B936" s="27" t="s">
        <v>99</v>
      </c>
      <c r="C936" s="27"/>
      <c r="D936" s="27"/>
      <c r="E936" s="27" t="s">
        <v>102</v>
      </c>
      <c r="F936" s="27">
        <v>67.3</v>
      </c>
      <c r="G936" s="25" t="s">
        <v>39</v>
      </c>
      <c r="H936" s="27"/>
      <c r="I936" s="11">
        <f t="shared" si="144"/>
        <v>0</v>
      </c>
      <c r="J936" s="26" t="s">
        <v>28</v>
      </c>
      <c r="K936" s="11"/>
      <c r="L936" s="4">
        <f t="shared" si="145"/>
        <v>0</v>
      </c>
      <c r="M936" s="4"/>
      <c r="N936" s="4"/>
      <c r="O936" s="4">
        <f t="shared" si="146"/>
        <v>0</v>
      </c>
      <c r="P936" s="4"/>
      <c r="Q936" s="4"/>
      <c r="R936" s="4">
        <f t="shared" si="147"/>
        <v>0</v>
      </c>
      <c r="S936" s="4"/>
      <c r="T936" s="4"/>
      <c r="U936" s="4">
        <f t="shared" si="148"/>
        <v>0</v>
      </c>
      <c r="V936" s="4"/>
      <c r="W936" s="4"/>
      <c r="X936" s="4">
        <f t="shared" si="149"/>
        <v>0</v>
      </c>
      <c r="Y936" s="4"/>
      <c r="Z936" s="4"/>
      <c r="AA936" s="4">
        <f>C936+I936-L936-O936-U936-X936</f>
        <v>0</v>
      </c>
      <c r="AB936" s="7"/>
    </row>
    <row r="937" spans="1:28" ht="15.75" x14ac:dyDescent="0.25">
      <c r="A937" s="29">
        <v>45320</v>
      </c>
      <c r="B937" s="73" t="s">
        <v>354</v>
      </c>
      <c r="C937" s="27"/>
      <c r="D937" s="27" t="s">
        <v>52</v>
      </c>
      <c r="E937" s="27" t="s">
        <v>260</v>
      </c>
      <c r="F937" s="27">
        <v>1500</v>
      </c>
      <c r="G937" s="25" t="s">
        <v>34</v>
      </c>
      <c r="H937" s="27">
        <v>2793</v>
      </c>
      <c r="I937" s="11">
        <f t="shared" si="144"/>
        <v>4189500</v>
      </c>
      <c r="J937" s="28" t="s">
        <v>28</v>
      </c>
      <c r="K937" s="11"/>
      <c r="L937" s="4">
        <f t="shared" si="145"/>
        <v>0</v>
      </c>
      <c r="M937" s="4"/>
      <c r="N937" s="4"/>
      <c r="O937" s="4">
        <f t="shared" si="146"/>
        <v>0</v>
      </c>
      <c r="P937" s="4"/>
      <c r="Q937" s="4"/>
      <c r="R937" s="4">
        <f t="shared" si="147"/>
        <v>0</v>
      </c>
      <c r="S937" s="4"/>
      <c r="T937" s="4"/>
      <c r="U937" s="4">
        <f t="shared" si="148"/>
        <v>0</v>
      </c>
      <c r="V937" s="4"/>
      <c r="W937" s="4"/>
      <c r="X937" s="4">
        <f t="shared" si="149"/>
        <v>0</v>
      </c>
      <c r="Y937" s="4"/>
      <c r="Z937" s="4"/>
      <c r="AA937" s="4">
        <f>C937+I937-L937-O937-U937-X937</f>
        <v>4189500</v>
      </c>
      <c r="AB937" s="7"/>
    </row>
    <row r="938" spans="1:28" ht="15.75" x14ac:dyDescent="0.25">
      <c r="A938" s="29">
        <v>45320</v>
      </c>
      <c r="B938" s="73" t="s">
        <v>354</v>
      </c>
      <c r="C938" s="25"/>
      <c r="D938" s="27" t="s">
        <v>52</v>
      </c>
      <c r="E938" s="25" t="s">
        <v>108</v>
      </c>
      <c r="F938" s="25">
        <v>600</v>
      </c>
      <c r="G938" s="25" t="s">
        <v>34</v>
      </c>
      <c r="H938" s="25">
        <v>2250</v>
      </c>
      <c r="I938" s="11">
        <f t="shared" si="144"/>
        <v>1350000</v>
      </c>
      <c r="J938" s="26" t="s">
        <v>28</v>
      </c>
      <c r="K938" s="11"/>
      <c r="L938" s="4">
        <f t="shared" si="145"/>
        <v>0</v>
      </c>
      <c r="M938" s="4"/>
      <c r="N938" s="4"/>
      <c r="O938" s="4">
        <f t="shared" si="146"/>
        <v>0</v>
      </c>
      <c r="P938" s="4"/>
      <c r="Q938" s="4"/>
      <c r="R938" s="4">
        <f t="shared" si="147"/>
        <v>0</v>
      </c>
      <c r="S938" s="4"/>
      <c r="T938" s="4"/>
      <c r="U938" s="4">
        <f t="shared" si="148"/>
        <v>0</v>
      </c>
      <c r="V938" s="4"/>
      <c r="W938" s="4"/>
      <c r="X938" s="4">
        <f t="shared" si="149"/>
        <v>0</v>
      </c>
      <c r="Y938" s="4"/>
      <c r="Z938" s="4"/>
      <c r="AA938" s="4">
        <f>C938+I938-L938-O938-U938-X938</f>
        <v>1350000</v>
      </c>
      <c r="AB938" s="7"/>
    </row>
    <row r="939" spans="1:28" ht="15.75" x14ac:dyDescent="0.25">
      <c r="A939" s="29">
        <v>45320</v>
      </c>
      <c r="B939" s="73" t="s">
        <v>354</v>
      </c>
      <c r="C939" s="25"/>
      <c r="D939" s="27" t="s">
        <v>52</v>
      </c>
      <c r="E939" s="25" t="s">
        <v>680</v>
      </c>
      <c r="F939" s="25">
        <v>1500</v>
      </c>
      <c r="G939" s="25" t="s">
        <v>34</v>
      </c>
      <c r="H939" s="25">
        <v>1140</v>
      </c>
      <c r="I939" s="11">
        <f t="shared" si="144"/>
        <v>1710000</v>
      </c>
      <c r="J939" s="26" t="s">
        <v>28</v>
      </c>
      <c r="K939" s="11"/>
      <c r="L939" s="4">
        <f t="shared" si="145"/>
        <v>0</v>
      </c>
      <c r="M939" s="4"/>
      <c r="N939" s="4"/>
      <c r="O939" s="4">
        <f t="shared" si="146"/>
        <v>0</v>
      </c>
      <c r="P939" s="4"/>
      <c r="Q939" s="4"/>
      <c r="R939" s="4">
        <f t="shared" si="147"/>
        <v>0</v>
      </c>
      <c r="S939" s="4"/>
      <c r="T939" s="4"/>
      <c r="U939" s="4">
        <f t="shared" si="148"/>
        <v>0</v>
      </c>
      <c r="V939" s="4"/>
      <c r="W939" s="4"/>
      <c r="X939" s="4">
        <f t="shared" si="149"/>
        <v>0</v>
      </c>
      <c r="Y939" s="4"/>
      <c r="Z939" s="4"/>
      <c r="AA939" s="4">
        <f>C939+I939-L939-O939-U939-X939</f>
        <v>1710000</v>
      </c>
      <c r="AB939" s="7"/>
    </row>
    <row r="940" spans="1:28" ht="15.75" x14ac:dyDescent="0.25">
      <c r="A940" s="29">
        <v>45320</v>
      </c>
      <c r="B940" s="73" t="s">
        <v>354</v>
      </c>
      <c r="C940" s="25"/>
      <c r="D940" s="27" t="s">
        <v>52</v>
      </c>
      <c r="E940" s="25" t="s">
        <v>208</v>
      </c>
      <c r="F940" s="25">
        <v>5000</v>
      </c>
      <c r="G940" s="25" t="s">
        <v>34</v>
      </c>
      <c r="H940" s="25">
        <v>850</v>
      </c>
      <c r="I940" s="11">
        <f t="shared" si="144"/>
        <v>4250000</v>
      </c>
      <c r="J940" s="26" t="s">
        <v>28</v>
      </c>
      <c r="K940" s="11"/>
      <c r="L940" s="4">
        <f t="shared" si="145"/>
        <v>0</v>
      </c>
      <c r="M940" s="4"/>
      <c r="N940" s="4"/>
      <c r="O940" s="4">
        <f t="shared" si="146"/>
        <v>0</v>
      </c>
      <c r="P940" s="4"/>
      <c r="Q940" s="4"/>
      <c r="R940" s="4">
        <f t="shared" si="147"/>
        <v>0</v>
      </c>
      <c r="S940" s="4"/>
      <c r="T940" s="4"/>
      <c r="U940" s="4">
        <f t="shared" si="148"/>
        <v>0</v>
      </c>
      <c r="V940" s="4"/>
      <c r="W940" s="4"/>
      <c r="X940" s="4">
        <f t="shared" si="149"/>
        <v>0</v>
      </c>
      <c r="Y940" s="4"/>
      <c r="Z940" s="4"/>
      <c r="AA940" s="4">
        <f>C940+I940-L940-O940-U940-X940</f>
        <v>4250000</v>
      </c>
      <c r="AB940" s="7"/>
    </row>
    <row r="941" spans="1:28" ht="15.75" x14ac:dyDescent="0.25">
      <c r="A941" s="29">
        <v>45320</v>
      </c>
      <c r="B941" s="73" t="s">
        <v>226</v>
      </c>
      <c r="C941" s="25"/>
      <c r="D941" s="27" t="s">
        <v>52</v>
      </c>
      <c r="E941" s="25" t="s">
        <v>229</v>
      </c>
      <c r="F941" s="25">
        <v>210</v>
      </c>
      <c r="G941" s="25" t="s">
        <v>39</v>
      </c>
      <c r="H941" s="25">
        <v>42000</v>
      </c>
      <c r="I941" s="11">
        <f t="shared" si="144"/>
        <v>8820000</v>
      </c>
      <c r="J941" s="26" t="s">
        <v>28</v>
      </c>
      <c r="K941" s="11"/>
      <c r="L941" s="4">
        <f t="shared" si="145"/>
        <v>0</v>
      </c>
      <c r="M941" s="4"/>
      <c r="N941" s="4"/>
      <c r="O941" s="4">
        <f t="shared" si="146"/>
        <v>0</v>
      </c>
      <c r="P941" s="4"/>
      <c r="Q941" s="4"/>
      <c r="R941" s="4">
        <f t="shared" si="147"/>
        <v>0</v>
      </c>
      <c r="S941" s="4"/>
      <c r="T941" s="4"/>
      <c r="U941" s="4">
        <f t="shared" si="148"/>
        <v>0</v>
      </c>
      <c r="V941" s="4"/>
      <c r="W941" s="4"/>
      <c r="X941" s="4">
        <f t="shared" si="149"/>
        <v>0</v>
      </c>
      <c r="Y941" s="4"/>
      <c r="Z941" s="4"/>
      <c r="AA941" s="4">
        <f>C941+I941-L941-O941-U941-X941</f>
        <v>8820000</v>
      </c>
      <c r="AB941" s="7"/>
    </row>
    <row r="942" spans="1:28" ht="15.75" x14ac:dyDescent="0.25">
      <c r="A942" s="29">
        <v>45320</v>
      </c>
      <c r="B942" s="73" t="s">
        <v>176</v>
      </c>
      <c r="C942" s="25"/>
      <c r="D942" s="27" t="s">
        <v>52</v>
      </c>
      <c r="E942" s="25" t="s">
        <v>681</v>
      </c>
      <c r="F942" s="25">
        <v>2</v>
      </c>
      <c r="G942" s="25" t="s">
        <v>48</v>
      </c>
      <c r="H942" s="25">
        <v>230000</v>
      </c>
      <c r="I942" s="11">
        <f t="shared" si="144"/>
        <v>460000</v>
      </c>
      <c r="J942" s="26" t="s">
        <v>28</v>
      </c>
      <c r="K942" s="11"/>
      <c r="L942" s="4">
        <f t="shared" si="145"/>
        <v>0</v>
      </c>
      <c r="M942" s="4"/>
      <c r="N942" s="4"/>
      <c r="O942" s="4">
        <f t="shared" si="146"/>
        <v>0</v>
      </c>
      <c r="P942" s="4"/>
      <c r="Q942" s="4"/>
      <c r="R942" s="4">
        <f t="shared" si="147"/>
        <v>0</v>
      </c>
      <c r="S942" s="4"/>
      <c r="T942" s="4"/>
      <c r="U942" s="4">
        <f t="shared" si="148"/>
        <v>0</v>
      </c>
      <c r="V942" s="4"/>
      <c r="W942" s="4"/>
      <c r="X942" s="4">
        <f t="shared" si="149"/>
        <v>0</v>
      </c>
      <c r="Y942" s="4"/>
      <c r="Z942" s="4"/>
      <c r="AA942" s="4">
        <f>C942+I942-L942-O942-U942-X942</f>
        <v>460000</v>
      </c>
      <c r="AB942" s="7"/>
    </row>
    <row r="943" spans="1:28" ht="15.75" x14ac:dyDescent="0.25">
      <c r="A943" s="29">
        <v>45320</v>
      </c>
      <c r="B943" s="73" t="s">
        <v>171</v>
      </c>
      <c r="C943" s="25"/>
      <c r="D943" s="25" t="s">
        <v>52</v>
      </c>
      <c r="E943" s="25" t="s">
        <v>81</v>
      </c>
      <c r="F943" s="25">
        <v>46.6</v>
      </c>
      <c r="G943" s="25" t="s">
        <v>39</v>
      </c>
      <c r="H943" s="25">
        <v>49000</v>
      </c>
      <c r="I943" s="11">
        <f t="shared" si="144"/>
        <v>2283400</v>
      </c>
      <c r="J943" s="26" t="s">
        <v>28</v>
      </c>
      <c r="K943" s="11"/>
      <c r="L943" s="4">
        <f t="shared" si="145"/>
        <v>0</v>
      </c>
      <c r="M943" s="4"/>
      <c r="N943" s="4"/>
      <c r="O943" s="4">
        <f t="shared" si="146"/>
        <v>0</v>
      </c>
      <c r="P943" s="4"/>
      <c r="Q943" s="4"/>
      <c r="R943" s="4">
        <f t="shared" si="147"/>
        <v>0</v>
      </c>
      <c r="S943" s="4"/>
      <c r="T943" s="4"/>
      <c r="U943" s="4">
        <f t="shared" si="148"/>
        <v>0</v>
      </c>
      <c r="V943" s="4"/>
      <c r="W943" s="4"/>
      <c r="X943" s="4">
        <f t="shared" si="149"/>
        <v>0</v>
      </c>
      <c r="Y943" s="4"/>
      <c r="Z943" s="4"/>
      <c r="AA943" s="4">
        <f>C943+I943-L943-O943-U943-X943</f>
        <v>2283400</v>
      </c>
      <c r="AB943" s="7"/>
    </row>
    <row r="944" spans="1:28" ht="15.75" x14ac:dyDescent="0.25">
      <c r="A944" s="29">
        <v>45320</v>
      </c>
      <c r="B944" s="73" t="s">
        <v>171</v>
      </c>
      <c r="C944" s="25"/>
      <c r="D944" s="25" t="s">
        <v>52</v>
      </c>
      <c r="E944" s="25" t="s">
        <v>150</v>
      </c>
      <c r="F944" s="25">
        <v>40</v>
      </c>
      <c r="G944" s="25" t="s">
        <v>77</v>
      </c>
      <c r="H944" s="25">
        <v>45000</v>
      </c>
      <c r="I944" s="11">
        <f t="shared" si="144"/>
        <v>1800000</v>
      </c>
      <c r="J944" s="26" t="s">
        <v>28</v>
      </c>
      <c r="K944" s="11"/>
      <c r="L944" s="4">
        <f t="shared" si="145"/>
        <v>0</v>
      </c>
      <c r="M944" s="4"/>
      <c r="N944" s="4"/>
      <c r="O944" s="4">
        <f t="shared" si="146"/>
        <v>0</v>
      </c>
      <c r="P944" s="4"/>
      <c r="Q944" s="4"/>
      <c r="R944" s="4">
        <f t="shared" si="147"/>
        <v>0</v>
      </c>
      <c r="S944" s="4"/>
      <c r="T944" s="4"/>
      <c r="U944" s="4">
        <f t="shared" si="148"/>
        <v>0</v>
      </c>
      <c r="V944" s="4"/>
      <c r="W944" s="4"/>
      <c r="X944" s="4">
        <f t="shared" si="149"/>
        <v>0</v>
      </c>
      <c r="Y944" s="4"/>
      <c r="Z944" s="4"/>
      <c r="AA944" s="4">
        <f>C944+I944-L944-O944-U944-X944</f>
        <v>1800000</v>
      </c>
      <c r="AB944" s="7"/>
    </row>
    <row r="945" spans="1:28" ht="15.75" x14ac:dyDescent="0.25">
      <c r="A945" s="29">
        <v>45320</v>
      </c>
      <c r="B945" s="73" t="s">
        <v>266</v>
      </c>
      <c r="C945" s="25"/>
      <c r="D945" s="25" t="s">
        <v>52</v>
      </c>
      <c r="E945" s="25" t="s">
        <v>189</v>
      </c>
      <c r="F945" s="25">
        <v>2</v>
      </c>
      <c r="G945" s="25" t="s">
        <v>23</v>
      </c>
      <c r="H945" s="25">
        <v>450000</v>
      </c>
      <c r="I945" s="11">
        <f t="shared" si="144"/>
        <v>900000</v>
      </c>
      <c r="J945" s="26" t="s">
        <v>28</v>
      </c>
      <c r="K945" s="11"/>
      <c r="L945" s="4">
        <f t="shared" si="145"/>
        <v>0</v>
      </c>
      <c r="M945" s="4"/>
      <c r="N945" s="4"/>
      <c r="O945" s="4">
        <f t="shared" si="146"/>
        <v>0</v>
      </c>
      <c r="P945" s="4"/>
      <c r="Q945" s="4"/>
      <c r="R945" s="4">
        <f t="shared" si="147"/>
        <v>0</v>
      </c>
      <c r="S945" s="4"/>
      <c r="T945" s="4"/>
      <c r="U945" s="4">
        <f t="shared" si="148"/>
        <v>0</v>
      </c>
      <c r="V945" s="4"/>
      <c r="W945" s="4"/>
      <c r="X945" s="4">
        <f t="shared" si="149"/>
        <v>0</v>
      </c>
      <c r="Y945" s="4"/>
      <c r="Z945" s="4"/>
      <c r="AA945" s="4">
        <f>C945+I945-L945-O945-U945-X945</f>
        <v>900000</v>
      </c>
      <c r="AB945" s="7"/>
    </row>
    <row r="946" spans="1:28" ht="15.75" x14ac:dyDescent="0.25">
      <c r="A946" s="29">
        <v>45320</v>
      </c>
      <c r="B946" s="73" t="s">
        <v>266</v>
      </c>
      <c r="C946" s="25"/>
      <c r="D946" s="25" t="s">
        <v>52</v>
      </c>
      <c r="E946" s="25" t="s">
        <v>137</v>
      </c>
      <c r="F946" s="25">
        <v>20.100000000000001</v>
      </c>
      <c r="G946" s="25" t="s">
        <v>39</v>
      </c>
      <c r="H946" s="25">
        <v>49000</v>
      </c>
      <c r="I946" s="11">
        <f t="shared" si="144"/>
        <v>984900.00000000012</v>
      </c>
      <c r="J946" s="26" t="s">
        <v>28</v>
      </c>
      <c r="K946" s="11"/>
      <c r="L946" s="4">
        <f t="shared" si="145"/>
        <v>0</v>
      </c>
      <c r="M946" s="4"/>
      <c r="N946" s="4"/>
      <c r="O946" s="4">
        <f t="shared" si="146"/>
        <v>0</v>
      </c>
      <c r="P946" s="4"/>
      <c r="Q946" s="4"/>
      <c r="R946" s="4">
        <f t="shared" si="147"/>
        <v>0</v>
      </c>
      <c r="S946" s="4"/>
      <c r="T946" s="4"/>
      <c r="U946" s="4">
        <f t="shared" si="148"/>
        <v>0</v>
      </c>
      <c r="V946" s="4"/>
      <c r="W946" s="4"/>
      <c r="X946" s="4">
        <f t="shared" si="149"/>
        <v>0</v>
      </c>
      <c r="Y946" s="4"/>
      <c r="Z946" s="4"/>
      <c r="AA946" s="4">
        <f>C946+I946-L946-O946-U946-X946</f>
        <v>984900.00000000012</v>
      </c>
      <c r="AB946" s="7"/>
    </row>
    <row r="947" spans="1:28" ht="15.75" x14ac:dyDescent="0.25">
      <c r="A947" s="29">
        <v>45320</v>
      </c>
      <c r="B947" s="73" t="s">
        <v>266</v>
      </c>
      <c r="C947" s="25"/>
      <c r="D947" s="25" t="s">
        <v>52</v>
      </c>
      <c r="E947" s="25" t="s">
        <v>81</v>
      </c>
      <c r="F947" s="25">
        <v>23.9</v>
      </c>
      <c r="G947" s="25" t="s">
        <v>39</v>
      </c>
      <c r="H947" s="25">
        <v>49000</v>
      </c>
      <c r="I947" s="11">
        <f t="shared" si="144"/>
        <v>1171100</v>
      </c>
      <c r="J947" s="26" t="s">
        <v>28</v>
      </c>
      <c r="K947" s="11"/>
      <c r="L947" s="4">
        <f t="shared" si="145"/>
        <v>0</v>
      </c>
      <c r="M947" s="4"/>
      <c r="N947" s="4"/>
      <c r="O947" s="4">
        <f t="shared" si="146"/>
        <v>0</v>
      </c>
      <c r="P947" s="4"/>
      <c r="Q947" s="4"/>
      <c r="R947" s="4">
        <f t="shared" si="147"/>
        <v>0</v>
      </c>
      <c r="S947" s="4"/>
      <c r="T947" s="4"/>
      <c r="U947" s="4">
        <f t="shared" si="148"/>
        <v>0</v>
      </c>
      <c r="V947" s="4"/>
      <c r="W947" s="4"/>
      <c r="X947" s="4">
        <f t="shared" si="149"/>
        <v>0</v>
      </c>
      <c r="Y947" s="4"/>
      <c r="Z947" s="4"/>
      <c r="AA947" s="4">
        <f>C947+I947-L947-O947-U947-X947</f>
        <v>1171100</v>
      </c>
      <c r="AB947" s="7"/>
    </row>
    <row r="948" spans="1:28" ht="15.75" x14ac:dyDescent="0.25">
      <c r="A948" s="29">
        <v>45320</v>
      </c>
      <c r="B948" s="73" t="s">
        <v>266</v>
      </c>
      <c r="C948" s="25"/>
      <c r="D948" s="25" t="s">
        <v>52</v>
      </c>
      <c r="E948" s="25" t="s">
        <v>120</v>
      </c>
      <c r="F948" s="25">
        <v>24.3</v>
      </c>
      <c r="G948" s="25" t="s">
        <v>39</v>
      </c>
      <c r="H948" s="25">
        <v>49000</v>
      </c>
      <c r="I948" s="11">
        <f t="shared" si="144"/>
        <v>1190700</v>
      </c>
      <c r="J948" s="26" t="s">
        <v>28</v>
      </c>
      <c r="K948" s="11"/>
      <c r="L948" s="4">
        <f t="shared" si="145"/>
        <v>0</v>
      </c>
      <c r="M948" s="4"/>
      <c r="N948" s="4"/>
      <c r="O948" s="4">
        <f t="shared" si="146"/>
        <v>0</v>
      </c>
      <c r="P948" s="4"/>
      <c r="Q948" s="4"/>
      <c r="R948" s="4">
        <f t="shared" si="147"/>
        <v>0</v>
      </c>
      <c r="S948" s="4"/>
      <c r="T948" s="4"/>
      <c r="U948" s="4">
        <f t="shared" si="148"/>
        <v>0</v>
      </c>
      <c r="V948" s="4"/>
      <c r="W948" s="4"/>
      <c r="X948" s="4">
        <f t="shared" si="149"/>
        <v>0</v>
      </c>
      <c r="Y948" s="4"/>
      <c r="Z948" s="4"/>
      <c r="AA948" s="4">
        <f>C948+I948-L948-O948-U948-X948</f>
        <v>1190700</v>
      </c>
      <c r="AB948" s="7"/>
    </row>
    <row r="949" spans="1:28" ht="15.75" x14ac:dyDescent="0.25">
      <c r="A949" s="29">
        <v>45320</v>
      </c>
      <c r="B949" s="72" t="s">
        <v>231</v>
      </c>
      <c r="C949" s="25"/>
      <c r="D949" s="25" t="s">
        <v>46</v>
      </c>
      <c r="E949" s="25" t="s">
        <v>232</v>
      </c>
      <c r="F949" s="25">
        <v>25</v>
      </c>
      <c r="G949" s="25" t="s">
        <v>39</v>
      </c>
      <c r="H949" s="25">
        <v>125000</v>
      </c>
      <c r="I949" s="11">
        <f t="shared" si="144"/>
        <v>3125000</v>
      </c>
      <c r="J949" s="17" t="s">
        <v>312</v>
      </c>
      <c r="K949" s="11" t="s">
        <v>682</v>
      </c>
      <c r="L949" s="4">
        <f t="shared" si="145"/>
        <v>0</v>
      </c>
      <c r="M949" s="4"/>
      <c r="N949" s="4"/>
      <c r="O949" s="4">
        <f t="shared" si="146"/>
        <v>3125000</v>
      </c>
      <c r="P949" s="4">
        <v>3125000</v>
      </c>
      <c r="Q949" s="4"/>
      <c r="R949" s="4">
        <f t="shared" si="147"/>
        <v>0</v>
      </c>
      <c r="S949" s="4"/>
      <c r="T949" s="4"/>
      <c r="U949" s="4">
        <f t="shared" si="148"/>
        <v>0</v>
      </c>
      <c r="V949" s="4"/>
      <c r="W949" s="4"/>
      <c r="X949" s="4">
        <f t="shared" si="149"/>
        <v>0</v>
      </c>
      <c r="Y949" s="4"/>
      <c r="Z949" s="4"/>
      <c r="AA949" s="4">
        <f>C949+I949-L949-O949-U949-X949</f>
        <v>0</v>
      </c>
      <c r="AB949" s="7">
        <v>45320</v>
      </c>
    </row>
    <row r="950" spans="1:28" ht="15.75" x14ac:dyDescent="0.25">
      <c r="A950" s="29">
        <v>45320</v>
      </c>
      <c r="B950" s="72" t="s">
        <v>231</v>
      </c>
      <c r="C950" s="27"/>
      <c r="D950" s="25" t="s">
        <v>46</v>
      </c>
      <c r="E950" s="27" t="s">
        <v>69</v>
      </c>
      <c r="F950" s="27">
        <v>25</v>
      </c>
      <c r="G950" s="25" t="s">
        <v>39</v>
      </c>
      <c r="H950" s="27">
        <v>180000</v>
      </c>
      <c r="I950" s="11">
        <f t="shared" si="144"/>
        <v>4500000</v>
      </c>
      <c r="J950" s="17" t="s">
        <v>312</v>
      </c>
      <c r="K950" s="11" t="s">
        <v>682</v>
      </c>
      <c r="L950" s="4">
        <f t="shared" si="145"/>
        <v>0</v>
      </c>
      <c r="M950" s="4"/>
      <c r="N950" s="4"/>
      <c r="O950" s="4">
        <f t="shared" si="146"/>
        <v>4500000</v>
      </c>
      <c r="P950" s="4">
        <v>4500000</v>
      </c>
      <c r="Q950" s="4"/>
      <c r="R950" s="4">
        <f t="shared" si="147"/>
        <v>0</v>
      </c>
      <c r="S950" s="4"/>
      <c r="T950" s="4"/>
      <c r="U950" s="4">
        <f t="shared" si="148"/>
        <v>0</v>
      </c>
      <c r="V950" s="4"/>
      <c r="W950" s="4"/>
      <c r="X950" s="4">
        <f t="shared" si="149"/>
        <v>0</v>
      </c>
      <c r="Y950" s="4"/>
      <c r="Z950" s="4"/>
      <c r="AA950" s="4">
        <f>C950+I950-L950-O950-U950-X950</f>
        <v>0</v>
      </c>
      <c r="AB950" s="7">
        <v>45320</v>
      </c>
    </row>
    <row r="951" spans="1:28" ht="15.75" x14ac:dyDescent="0.25">
      <c r="A951" s="29">
        <v>45320</v>
      </c>
      <c r="B951" s="72" t="s">
        <v>134</v>
      </c>
      <c r="C951" s="27"/>
      <c r="D951" s="25" t="s">
        <v>52</v>
      </c>
      <c r="E951" s="27" t="s">
        <v>552</v>
      </c>
      <c r="F951" s="27">
        <v>25</v>
      </c>
      <c r="G951" s="25" t="s">
        <v>39</v>
      </c>
      <c r="H951" s="27">
        <v>125000</v>
      </c>
      <c r="I951" s="11">
        <f t="shared" si="144"/>
        <v>3125000</v>
      </c>
      <c r="J951" s="28" t="s">
        <v>28</v>
      </c>
      <c r="K951" s="11"/>
      <c r="L951" s="4">
        <f t="shared" si="145"/>
        <v>0</v>
      </c>
      <c r="M951" s="4"/>
      <c r="N951" s="4"/>
      <c r="O951" s="4">
        <f t="shared" si="146"/>
        <v>0</v>
      </c>
      <c r="P951" s="4"/>
      <c r="Q951" s="4"/>
      <c r="R951" s="4">
        <f t="shared" si="147"/>
        <v>0</v>
      </c>
      <c r="S951" s="4"/>
      <c r="T951" s="4"/>
      <c r="U951" s="4">
        <f t="shared" si="148"/>
        <v>0</v>
      </c>
      <c r="V951" s="4"/>
      <c r="W951" s="4"/>
      <c r="X951" s="4">
        <f t="shared" si="149"/>
        <v>0</v>
      </c>
      <c r="Y951" s="4"/>
      <c r="Z951" s="4"/>
      <c r="AA951" s="4">
        <f>C951+I951-L951-O951-U951-X951</f>
        <v>3125000</v>
      </c>
      <c r="AB951" s="7"/>
    </row>
    <row r="952" spans="1:28" ht="15.75" x14ac:dyDescent="0.25">
      <c r="A952" s="29">
        <v>45320</v>
      </c>
      <c r="B952" s="72" t="s">
        <v>134</v>
      </c>
      <c r="C952" s="25"/>
      <c r="D952" s="25" t="s">
        <v>52</v>
      </c>
      <c r="E952" s="25" t="s">
        <v>50</v>
      </c>
      <c r="F952" s="25">
        <v>300</v>
      </c>
      <c r="G952" s="25" t="s">
        <v>34</v>
      </c>
      <c r="H952" s="25">
        <v>3885</v>
      </c>
      <c r="I952" s="11">
        <f t="shared" ref="I952:I975" si="150">F952*H952</f>
        <v>1165500</v>
      </c>
      <c r="J952" s="26" t="s">
        <v>28</v>
      </c>
      <c r="K952" s="11"/>
      <c r="L952" s="4">
        <f t="shared" si="145"/>
        <v>0</v>
      </c>
      <c r="M952" s="4"/>
      <c r="N952" s="4"/>
      <c r="O952" s="4">
        <f t="shared" si="146"/>
        <v>0</v>
      </c>
      <c r="P952" s="4"/>
      <c r="Q952" s="4"/>
      <c r="R952" s="4">
        <f t="shared" si="147"/>
        <v>0</v>
      </c>
      <c r="S952" s="4"/>
      <c r="T952" s="4"/>
      <c r="U952" s="4">
        <f t="shared" si="148"/>
        <v>0</v>
      </c>
      <c r="V952" s="4"/>
      <c r="W952" s="4"/>
      <c r="X952" s="4">
        <f t="shared" si="149"/>
        <v>0</v>
      </c>
      <c r="Y952" s="4"/>
      <c r="Z952" s="4"/>
      <c r="AA952" s="4">
        <f>C952+I952-L952-O952-U952-X952</f>
        <v>1165500</v>
      </c>
      <c r="AB952" s="7"/>
    </row>
    <row r="953" spans="1:28" ht="15.75" x14ac:dyDescent="0.25">
      <c r="A953" s="29">
        <v>45320</v>
      </c>
      <c r="B953" s="72" t="s">
        <v>134</v>
      </c>
      <c r="C953" s="25"/>
      <c r="D953" s="25" t="s">
        <v>52</v>
      </c>
      <c r="E953" s="25" t="s">
        <v>179</v>
      </c>
      <c r="F953" s="25">
        <v>500</v>
      </c>
      <c r="G953" s="25" t="s">
        <v>34</v>
      </c>
      <c r="H953" s="25">
        <v>1750</v>
      </c>
      <c r="I953" s="11">
        <f t="shared" si="150"/>
        <v>875000</v>
      </c>
      <c r="J953" s="26" t="s">
        <v>28</v>
      </c>
      <c r="K953" s="11"/>
      <c r="L953" s="4">
        <f t="shared" ref="L953:L975" si="151">M953+N953</f>
        <v>0</v>
      </c>
      <c r="M953" s="4"/>
      <c r="N953" s="4"/>
      <c r="O953" s="4">
        <f t="shared" ref="O953:O975" si="152">P953+Q953</f>
        <v>0</v>
      </c>
      <c r="P953" s="4"/>
      <c r="Q953" s="4"/>
      <c r="R953" s="4">
        <f t="shared" ref="R953:R975" si="153">S953+T953</f>
        <v>0</v>
      </c>
      <c r="S953" s="4"/>
      <c r="T953" s="4"/>
      <c r="U953" s="4">
        <f t="shared" ref="U953:U975" si="154">V953+W953</f>
        <v>0</v>
      </c>
      <c r="V953" s="4"/>
      <c r="W953" s="4"/>
      <c r="X953" s="4">
        <f t="shared" ref="X953:X975" si="155">Y953+Z953</f>
        <v>0</v>
      </c>
      <c r="Y953" s="4"/>
      <c r="Z953" s="4"/>
      <c r="AA953" s="4">
        <f>C953+I953-L953-O953-U953-X953</f>
        <v>875000</v>
      </c>
      <c r="AB953" s="7"/>
    </row>
    <row r="954" spans="1:28" ht="15.75" x14ac:dyDescent="0.25">
      <c r="A954" s="29">
        <v>45320</v>
      </c>
      <c r="B954" s="72" t="s">
        <v>134</v>
      </c>
      <c r="C954" s="27"/>
      <c r="D954" s="25" t="s">
        <v>52</v>
      </c>
      <c r="E954" s="27" t="s">
        <v>151</v>
      </c>
      <c r="F954" s="27">
        <v>500</v>
      </c>
      <c r="G954" s="25" t="s">
        <v>34</v>
      </c>
      <c r="H954" s="27">
        <v>2070</v>
      </c>
      <c r="I954" s="11">
        <f t="shared" si="150"/>
        <v>1035000</v>
      </c>
      <c r="J954" s="28" t="s">
        <v>28</v>
      </c>
      <c r="K954" s="11"/>
      <c r="L954" s="4">
        <f t="shared" si="151"/>
        <v>0</v>
      </c>
      <c r="M954" s="4"/>
      <c r="N954" s="4"/>
      <c r="O954" s="4">
        <f t="shared" si="152"/>
        <v>0</v>
      </c>
      <c r="P954" s="4"/>
      <c r="Q954" s="4"/>
      <c r="R954" s="4">
        <f t="shared" si="153"/>
        <v>0</v>
      </c>
      <c r="S954" s="4"/>
      <c r="T954" s="4"/>
      <c r="U954" s="4">
        <f t="shared" si="154"/>
        <v>0</v>
      </c>
      <c r="V954" s="4"/>
      <c r="W954" s="4"/>
      <c r="X954" s="4">
        <f t="shared" si="155"/>
        <v>0</v>
      </c>
      <c r="Y954" s="4"/>
      <c r="Z954" s="4"/>
      <c r="AA954" s="4">
        <f>C954+I954-L954-O954-U954-X954</f>
        <v>1035000</v>
      </c>
      <c r="AB954" s="7"/>
    </row>
    <row r="955" spans="1:28" ht="15.75" x14ac:dyDescent="0.25">
      <c r="A955" s="29">
        <v>45320</v>
      </c>
      <c r="B955" s="72" t="s">
        <v>274</v>
      </c>
      <c r="C955" s="25"/>
      <c r="D955" s="25" t="s">
        <v>52</v>
      </c>
      <c r="E955" s="25" t="s">
        <v>394</v>
      </c>
      <c r="F955" s="25">
        <v>2</v>
      </c>
      <c r="G955" s="25" t="s">
        <v>48</v>
      </c>
      <c r="H955" s="25">
        <v>230000</v>
      </c>
      <c r="I955" s="11">
        <f t="shared" si="150"/>
        <v>460000</v>
      </c>
      <c r="J955" s="31" t="s">
        <v>324</v>
      </c>
      <c r="K955" s="11"/>
      <c r="L955" s="4">
        <f t="shared" si="151"/>
        <v>0</v>
      </c>
      <c r="M955" s="4"/>
      <c r="N955" s="4"/>
      <c r="O955" s="4">
        <f t="shared" si="152"/>
        <v>0</v>
      </c>
      <c r="P955" s="4"/>
      <c r="Q955" s="4"/>
      <c r="R955" s="4">
        <f t="shared" si="153"/>
        <v>0</v>
      </c>
      <c r="S955" s="4"/>
      <c r="T955" s="4"/>
      <c r="U955" s="4">
        <f t="shared" si="154"/>
        <v>0</v>
      </c>
      <c r="V955" s="4"/>
      <c r="W955" s="4"/>
      <c r="X955" s="4">
        <f t="shared" si="155"/>
        <v>460000</v>
      </c>
      <c r="Y955" s="4">
        <v>460000</v>
      </c>
      <c r="Z955" s="4"/>
      <c r="AA955" s="4">
        <f>C955+I955-L955-O955-U955-X955</f>
        <v>0</v>
      </c>
      <c r="AB955" s="7">
        <v>45320</v>
      </c>
    </row>
    <row r="956" spans="1:28" ht="15.75" x14ac:dyDescent="0.25">
      <c r="A956" s="29">
        <v>45320</v>
      </c>
      <c r="B956" s="72" t="s">
        <v>256</v>
      </c>
      <c r="C956" s="25"/>
      <c r="D956" s="25" t="s">
        <v>52</v>
      </c>
      <c r="E956" s="25" t="s">
        <v>173</v>
      </c>
      <c r="F956" s="25">
        <v>1000</v>
      </c>
      <c r="G956" s="25" t="s">
        <v>34</v>
      </c>
      <c r="H956" s="25">
        <v>3900</v>
      </c>
      <c r="I956" s="11">
        <f t="shared" si="150"/>
        <v>3900000</v>
      </c>
      <c r="J956" s="31" t="s">
        <v>312</v>
      </c>
      <c r="K956" s="11" t="s">
        <v>694</v>
      </c>
      <c r="L956" s="4">
        <f t="shared" si="151"/>
        <v>0</v>
      </c>
      <c r="M956" s="4"/>
      <c r="N956" s="4"/>
      <c r="O956" s="4">
        <f t="shared" si="152"/>
        <v>3900000</v>
      </c>
      <c r="P956" s="4">
        <v>3900000</v>
      </c>
      <c r="Q956" s="4"/>
      <c r="R956" s="4">
        <f t="shared" si="153"/>
        <v>0</v>
      </c>
      <c r="S956" s="4"/>
      <c r="T956" s="4"/>
      <c r="U956" s="4">
        <f t="shared" si="154"/>
        <v>0</v>
      </c>
      <c r="V956" s="4"/>
      <c r="W956" s="4"/>
      <c r="X956" s="4">
        <f t="shared" si="155"/>
        <v>0</v>
      </c>
      <c r="Y956" s="4"/>
      <c r="Z956" s="4"/>
      <c r="AA956" s="4">
        <f>C956+I956-L956-O956-U956-X956</f>
        <v>0</v>
      </c>
      <c r="AB956" s="7">
        <v>45320</v>
      </c>
    </row>
    <row r="957" spans="1:28" ht="15.75" x14ac:dyDescent="0.25">
      <c r="A957" s="29">
        <v>45320</v>
      </c>
      <c r="B957" s="72" t="s">
        <v>256</v>
      </c>
      <c r="C957" s="25"/>
      <c r="D957" s="25" t="s">
        <v>52</v>
      </c>
      <c r="E957" s="25" t="s">
        <v>129</v>
      </c>
      <c r="F957" s="25">
        <v>4</v>
      </c>
      <c r="G957" s="25" t="s">
        <v>77</v>
      </c>
      <c r="H957" s="25">
        <v>60000</v>
      </c>
      <c r="I957" s="11">
        <f t="shared" si="150"/>
        <v>240000</v>
      </c>
      <c r="J957" s="31" t="s">
        <v>312</v>
      </c>
      <c r="K957" s="11" t="s">
        <v>694</v>
      </c>
      <c r="L957" s="4">
        <f t="shared" si="151"/>
        <v>0</v>
      </c>
      <c r="M957" s="4"/>
      <c r="N957" s="4"/>
      <c r="O957" s="4">
        <f t="shared" si="152"/>
        <v>240000</v>
      </c>
      <c r="P957" s="4">
        <v>240000</v>
      </c>
      <c r="Q957" s="4"/>
      <c r="R957" s="4">
        <f t="shared" si="153"/>
        <v>0</v>
      </c>
      <c r="S957" s="4"/>
      <c r="T957" s="4"/>
      <c r="U957" s="4">
        <f t="shared" si="154"/>
        <v>0</v>
      </c>
      <c r="V957" s="4"/>
      <c r="W957" s="4"/>
      <c r="X957" s="4">
        <f t="shared" si="155"/>
        <v>0</v>
      </c>
      <c r="Y957" s="4"/>
      <c r="Z957" s="4"/>
      <c r="AA957" s="4">
        <f>C957+I957-L957-O957-U957-X957</f>
        <v>0</v>
      </c>
      <c r="AB957" s="7">
        <v>45320</v>
      </c>
    </row>
    <row r="958" spans="1:28" ht="15.75" x14ac:dyDescent="0.25">
      <c r="A958" s="29">
        <v>45320</v>
      </c>
      <c r="B958" s="73" t="s">
        <v>291</v>
      </c>
      <c r="C958" s="27"/>
      <c r="D958" s="25" t="s">
        <v>52</v>
      </c>
      <c r="E958" s="27" t="s">
        <v>552</v>
      </c>
      <c r="F958" s="27">
        <v>25</v>
      </c>
      <c r="G958" s="27" t="s">
        <v>39</v>
      </c>
      <c r="H958" s="27">
        <v>105400</v>
      </c>
      <c r="I958" s="11">
        <f t="shared" si="150"/>
        <v>2635000</v>
      </c>
      <c r="J958" s="28" t="s">
        <v>28</v>
      </c>
      <c r="K958" s="11"/>
      <c r="L958" s="4">
        <f t="shared" si="151"/>
        <v>0</v>
      </c>
      <c r="M958" s="4"/>
      <c r="N958" s="4"/>
      <c r="O958" s="4">
        <f t="shared" si="152"/>
        <v>0</v>
      </c>
      <c r="P958" s="4"/>
      <c r="Q958" s="4"/>
      <c r="R958" s="4">
        <f t="shared" si="153"/>
        <v>0</v>
      </c>
      <c r="S958" s="4"/>
      <c r="T958" s="4"/>
      <c r="U958" s="4">
        <f t="shared" si="154"/>
        <v>0</v>
      </c>
      <c r="V958" s="4"/>
      <c r="W958" s="4"/>
      <c r="X958" s="4">
        <f t="shared" si="155"/>
        <v>0</v>
      </c>
      <c r="Y958" s="4"/>
      <c r="Z958" s="4"/>
      <c r="AA958" s="4">
        <f>C958+I958-L958-O958-U958-X958</f>
        <v>2635000</v>
      </c>
      <c r="AB958" s="7"/>
    </row>
    <row r="959" spans="1:28" ht="15.75" x14ac:dyDescent="0.25">
      <c r="A959" s="29">
        <v>45320</v>
      </c>
      <c r="B959" s="73" t="s">
        <v>422</v>
      </c>
      <c r="C959" s="27"/>
      <c r="D959" s="25" t="s">
        <v>52</v>
      </c>
      <c r="E959" s="27" t="s">
        <v>42</v>
      </c>
      <c r="F959" s="27">
        <v>700</v>
      </c>
      <c r="G959" s="27" t="s">
        <v>34</v>
      </c>
      <c r="H959" s="27">
        <v>3900</v>
      </c>
      <c r="I959" s="11">
        <f t="shared" si="150"/>
        <v>2730000</v>
      </c>
      <c r="J959" s="31" t="s">
        <v>324</v>
      </c>
      <c r="K959" s="11"/>
      <c r="L959" s="4">
        <f t="shared" si="151"/>
        <v>2730000</v>
      </c>
      <c r="M959" s="4">
        <v>2730000</v>
      </c>
      <c r="N959" s="4"/>
      <c r="O959" s="4">
        <f t="shared" si="152"/>
        <v>0</v>
      </c>
      <c r="P959" s="4"/>
      <c r="Q959" s="4"/>
      <c r="R959" s="4">
        <f t="shared" si="153"/>
        <v>0</v>
      </c>
      <c r="S959" s="4"/>
      <c r="T959" s="4"/>
      <c r="U959" s="4">
        <f t="shared" si="154"/>
        <v>0</v>
      </c>
      <c r="V959" s="4"/>
      <c r="W959" s="4"/>
      <c r="X959" s="4">
        <f t="shared" si="155"/>
        <v>0</v>
      </c>
      <c r="Y959" s="4"/>
      <c r="Z959" s="4"/>
      <c r="AA959" s="4">
        <f>C959+I959-L959-O959-U959-X959</f>
        <v>0</v>
      </c>
      <c r="AB959" s="7">
        <v>45320</v>
      </c>
    </row>
    <row r="960" spans="1:28" ht="15.75" x14ac:dyDescent="0.25">
      <c r="A960" s="29">
        <v>45320</v>
      </c>
      <c r="B960" s="73" t="s">
        <v>266</v>
      </c>
      <c r="C960" s="25"/>
      <c r="D960" s="25" t="s">
        <v>52</v>
      </c>
      <c r="E960" s="27" t="s">
        <v>137</v>
      </c>
      <c r="F960" s="27">
        <v>20.399999999999999</v>
      </c>
      <c r="G960" s="27" t="s">
        <v>39</v>
      </c>
      <c r="H960" s="25">
        <v>49000</v>
      </c>
      <c r="I960" s="11">
        <f t="shared" si="150"/>
        <v>999599.99999999988</v>
      </c>
      <c r="J960" s="26" t="s">
        <v>28</v>
      </c>
      <c r="K960" s="11"/>
      <c r="L960" s="4">
        <f t="shared" si="151"/>
        <v>0</v>
      </c>
      <c r="M960" s="4"/>
      <c r="N960" s="4"/>
      <c r="O960" s="4">
        <f t="shared" si="152"/>
        <v>0</v>
      </c>
      <c r="P960" s="4"/>
      <c r="Q960" s="4"/>
      <c r="R960" s="4">
        <f t="shared" si="153"/>
        <v>0</v>
      </c>
      <c r="S960" s="4"/>
      <c r="T960" s="4"/>
      <c r="U960" s="4">
        <f t="shared" si="154"/>
        <v>0</v>
      </c>
      <c r="V960" s="4"/>
      <c r="W960" s="4"/>
      <c r="X960" s="4">
        <f t="shared" si="155"/>
        <v>0</v>
      </c>
      <c r="Y960" s="4"/>
      <c r="Z960" s="4"/>
      <c r="AA960" s="4">
        <f>C960+I960-L960-O960-U960-X960</f>
        <v>999599.99999999988</v>
      </c>
      <c r="AB960" s="7"/>
    </row>
    <row r="961" spans="1:28" ht="15.75" x14ac:dyDescent="0.25">
      <c r="A961" s="29">
        <v>45320</v>
      </c>
      <c r="B961" s="73" t="s">
        <v>266</v>
      </c>
      <c r="C961" s="25"/>
      <c r="D961" s="25" t="s">
        <v>52</v>
      </c>
      <c r="E961" s="25" t="s">
        <v>165</v>
      </c>
      <c r="F961" s="25">
        <v>1</v>
      </c>
      <c r="G961" s="27" t="s">
        <v>303</v>
      </c>
      <c r="H961" s="25">
        <v>1200000</v>
      </c>
      <c r="I961" s="11">
        <f t="shared" si="150"/>
        <v>1200000</v>
      </c>
      <c r="J961" s="26" t="s">
        <v>28</v>
      </c>
      <c r="K961" s="11"/>
      <c r="L961" s="4">
        <f t="shared" si="151"/>
        <v>0</v>
      </c>
      <c r="M961" s="4"/>
      <c r="N961" s="4"/>
      <c r="O961" s="4">
        <f t="shared" si="152"/>
        <v>0</v>
      </c>
      <c r="P961" s="4"/>
      <c r="Q961" s="4"/>
      <c r="R961" s="4">
        <f t="shared" si="153"/>
        <v>0</v>
      </c>
      <c r="S961" s="4"/>
      <c r="T961" s="4"/>
      <c r="U961" s="4">
        <f t="shared" si="154"/>
        <v>0</v>
      </c>
      <c r="V961" s="4"/>
      <c r="W961" s="4"/>
      <c r="X961" s="4">
        <f t="shared" si="155"/>
        <v>0</v>
      </c>
      <c r="Y961" s="4"/>
      <c r="Z961" s="4"/>
      <c r="AA961" s="4">
        <f>C961+I961-L961-O961-U961-X961</f>
        <v>1200000</v>
      </c>
      <c r="AB961" s="7"/>
    </row>
    <row r="962" spans="1:28" ht="15.75" x14ac:dyDescent="0.25">
      <c r="A962" s="29">
        <v>45320</v>
      </c>
      <c r="B962" s="72" t="s">
        <v>479</v>
      </c>
      <c r="C962" s="25"/>
      <c r="D962" s="25" t="s">
        <v>52</v>
      </c>
      <c r="E962" s="25" t="s">
        <v>42</v>
      </c>
      <c r="F962" s="25">
        <v>500</v>
      </c>
      <c r="G962" s="27" t="s">
        <v>34</v>
      </c>
      <c r="H962" s="25">
        <v>4500</v>
      </c>
      <c r="I962" s="11">
        <f t="shared" si="150"/>
        <v>2250000</v>
      </c>
      <c r="J962" s="26" t="s">
        <v>28</v>
      </c>
      <c r="K962" s="11"/>
      <c r="L962" s="4">
        <f t="shared" si="151"/>
        <v>0</v>
      </c>
      <c r="M962" s="4"/>
      <c r="N962" s="4"/>
      <c r="O962" s="4">
        <f t="shared" si="152"/>
        <v>0</v>
      </c>
      <c r="P962" s="4"/>
      <c r="Q962" s="4"/>
      <c r="R962" s="4">
        <f t="shared" si="153"/>
        <v>0</v>
      </c>
      <c r="S962" s="4"/>
      <c r="T962" s="4"/>
      <c r="U962" s="4">
        <f t="shared" si="154"/>
        <v>0</v>
      </c>
      <c r="V962" s="4"/>
      <c r="W962" s="4"/>
      <c r="X962" s="4">
        <f t="shared" si="155"/>
        <v>0</v>
      </c>
      <c r="Y962" s="4"/>
      <c r="Z962" s="4"/>
      <c r="AA962" s="4">
        <f>C962+I962-L962-O962-U962-X962</f>
        <v>2250000</v>
      </c>
      <c r="AB962" s="7"/>
    </row>
    <row r="963" spans="1:28" ht="15.75" x14ac:dyDescent="0.25">
      <c r="A963" s="29">
        <v>45320</v>
      </c>
      <c r="B963" s="72" t="s">
        <v>397</v>
      </c>
      <c r="C963" s="27"/>
      <c r="D963" s="25" t="s">
        <v>52</v>
      </c>
      <c r="E963" s="27" t="s">
        <v>604</v>
      </c>
      <c r="F963" s="27">
        <v>100</v>
      </c>
      <c r="G963" s="27" t="s">
        <v>27</v>
      </c>
      <c r="H963" s="27">
        <v>20000</v>
      </c>
      <c r="I963" s="11">
        <f t="shared" si="150"/>
        <v>2000000</v>
      </c>
      <c r="J963" s="32" t="s">
        <v>312</v>
      </c>
      <c r="K963" s="11"/>
      <c r="L963" s="4">
        <f t="shared" si="151"/>
        <v>0</v>
      </c>
      <c r="M963" s="4"/>
      <c r="N963" s="4"/>
      <c r="O963" s="4">
        <f t="shared" si="152"/>
        <v>0</v>
      </c>
      <c r="P963" s="4"/>
      <c r="Q963" s="4"/>
      <c r="R963" s="4">
        <f t="shared" si="153"/>
        <v>0</v>
      </c>
      <c r="S963" s="4"/>
      <c r="T963" s="4"/>
      <c r="U963" s="4">
        <f t="shared" si="154"/>
        <v>0</v>
      </c>
      <c r="V963" s="4"/>
      <c r="W963" s="4"/>
      <c r="X963" s="4">
        <f t="shared" si="155"/>
        <v>2000000</v>
      </c>
      <c r="Y963" s="4">
        <v>2000000</v>
      </c>
      <c r="Z963" s="4"/>
      <c r="AA963" s="4">
        <f>C963+I963-L963-O963-U963-X963</f>
        <v>0</v>
      </c>
      <c r="AB963" s="7">
        <v>45320</v>
      </c>
    </row>
    <row r="964" spans="1:28" ht="15.75" x14ac:dyDescent="0.25">
      <c r="A964" s="29">
        <v>45320</v>
      </c>
      <c r="B964" s="72" t="s">
        <v>251</v>
      </c>
      <c r="C964" s="25"/>
      <c r="D964" s="25" t="s">
        <v>52</v>
      </c>
      <c r="E964" s="25" t="s">
        <v>42</v>
      </c>
      <c r="F964" s="25">
        <v>500</v>
      </c>
      <c r="G964" s="27" t="s">
        <v>34</v>
      </c>
      <c r="H964" s="25">
        <v>4500</v>
      </c>
      <c r="I964" s="11">
        <f t="shared" si="150"/>
        <v>2250000</v>
      </c>
      <c r="J964" s="12" t="s">
        <v>324</v>
      </c>
      <c r="K964" s="11"/>
      <c r="L964" s="4">
        <f t="shared" si="151"/>
        <v>2250000</v>
      </c>
      <c r="M964" s="4">
        <v>2250000</v>
      </c>
      <c r="N964" s="4"/>
      <c r="O964" s="4">
        <f t="shared" si="152"/>
        <v>0</v>
      </c>
      <c r="P964" s="4"/>
      <c r="Q964" s="4"/>
      <c r="R964" s="4">
        <f t="shared" si="153"/>
        <v>0</v>
      </c>
      <c r="S964" s="4"/>
      <c r="T964" s="4"/>
      <c r="U964" s="4">
        <f t="shared" si="154"/>
        <v>0</v>
      </c>
      <c r="V964" s="4"/>
      <c r="W964" s="4"/>
      <c r="X964" s="4">
        <f t="shared" si="155"/>
        <v>0</v>
      </c>
      <c r="Y964" s="4"/>
      <c r="Z964" s="4"/>
      <c r="AA964" s="4">
        <f>C964+I964-L964-O964-U964-X964</f>
        <v>0</v>
      </c>
      <c r="AB964" s="7">
        <v>45322</v>
      </c>
    </row>
    <row r="965" spans="1:28" ht="15.75" x14ac:dyDescent="0.25">
      <c r="A965" s="29">
        <v>45320</v>
      </c>
      <c r="B965" s="72" t="s">
        <v>205</v>
      </c>
      <c r="C965" s="25"/>
      <c r="D965" s="25" t="s">
        <v>52</v>
      </c>
      <c r="E965" s="25" t="s">
        <v>355</v>
      </c>
      <c r="F965" s="25">
        <v>1</v>
      </c>
      <c r="G965" s="25" t="s">
        <v>303</v>
      </c>
      <c r="H965" s="25">
        <v>1200000</v>
      </c>
      <c r="I965" s="11">
        <f t="shared" si="150"/>
        <v>1200000</v>
      </c>
      <c r="J965" s="26" t="s">
        <v>28</v>
      </c>
      <c r="K965" s="11"/>
      <c r="L965" s="4">
        <f t="shared" si="151"/>
        <v>0</v>
      </c>
      <c r="M965" s="4"/>
      <c r="N965" s="4"/>
      <c r="O965" s="4">
        <f t="shared" si="152"/>
        <v>0</v>
      </c>
      <c r="P965" s="4"/>
      <c r="Q965" s="4"/>
      <c r="R965" s="4">
        <f t="shared" si="153"/>
        <v>0</v>
      </c>
      <c r="S965" s="4"/>
      <c r="T965" s="4"/>
      <c r="U965" s="4">
        <f t="shared" si="154"/>
        <v>0</v>
      </c>
      <c r="V965" s="4"/>
      <c r="W965" s="4"/>
      <c r="X965" s="4">
        <f t="shared" si="155"/>
        <v>0</v>
      </c>
      <c r="Y965" s="4"/>
      <c r="Z965" s="4"/>
      <c r="AA965" s="4">
        <f>C965+I965-L965-O965-U965-X965</f>
        <v>1200000</v>
      </c>
      <c r="AB965" s="7"/>
    </row>
    <row r="966" spans="1:28" ht="15.75" x14ac:dyDescent="0.25">
      <c r="A966" s="29">
        <v>45320</v>
      </c>
      <c r="B966" s="72" t="s">
        <v>203</v>
      </c>
      <c r="C966" s="25"/>
      <c r="D966" s="25" t="s">
        <v>46</v>
      </c>
      <c r="E966" s="25" t="s">
        <v>128</v>
      </c>
      <c r="F966" s="25">
        <v>25</v>
      </c>
      <c r="G966" s="25" t="s">
        <v>39</v>
      </c>
      <c r="H966" s="25">
        <v>125000</v>
      </c>
      <c r="I966" s="11">
        <f t="shared" si="150"/>
        <v>3125000</v>
      </c>
      <c r="J966" s="26" t="s">
        <v>28</v>
      </c>
      <c r="K966" s="11"/>
      <c r="L966" s="4">
        <f t="shared" si="151"/>
        <v>0</v>
      </c>
      <c r="M966" s="4"/>
      <c r="N966" s="4"/>
      <c r="O966" s="4">
        <f t="shared" si="152"/>
        <v>0</v>
      </c>
      <c r="P966" s="4"/>
      <c r="Q966" s="4"/>
      <c r="R966" s="4">
        <f t="shared" si="153"/>
        <v>0</v>
      </c>
      <c r="S966" s="4"/>
      <c r="T966" s="4"/>
      <c r="U966" s="4">
        <f t="shared" si="154"/>
        <v>0</v>
      </c>
      <c r="V966" s="4"/>
      <c r="W966" s="4"/>
      <c r="X966" s="4">
        <f t="shared" si="155"/>
        <v>0</v>
      </c>
      <c r="Y966" s="4"/>
      <c r="Z966" s="4"/>
      <c r="AA966" s="4">
        <f>C966+I966-L966-O966-U966-X966</f>
        <v>3125000</v>
      </c>
      <c r="AB966" s="7"/>
    </row>
    <row r="967" spans="1:28" ht="15.75" x14ac:dyDescent="0.25">
      <c r="A967" s="29">
        <v>45320</v>
      </c>
      <c r="B967" s="72" t="s">
        <v>203</v>
      </c>
      <c r="C967" s="25"/>
      <c r="D967" s="25" t="s">
        <v>46</v>
      </c>
      <c r="E967" s="25" t="s">
        <v>60</v>
      </c>
      <c r="F967" s="25">
        <v>250</v>
      </c>
      <c r="G967" s="25" t="s">
        <v>34</v>
      </c>
      <c r="H967" s="25">
        <v>1530</v>
      </c>
      <c r="I967" s="11">
        <f t="shared" si="150"/>
        <v>382500</v>
      </c>
      <c r="J967" s="26" t="s">
        <v>28</v>
      </c>
      <c r="K967" s="11"/>
      <c r="L967" s="4">
        <f t="shared" si="151"/>
        <v>0</v>
      </c>
      <c r="M967" s="4"/>
      <c r="N967" s="4"/>
      <c r="O967" s="4">
        <f t="shared" si="152"/>
        <v>0</v>
      </c>
      <c r="P967" s="4"/>
      <c r="Q967" s="4"/>
      <c r="R967" s="4">
        <f t="shared" si="153"/>
        <v>0</v>
      </c>
      <c r="S967" s="4"/>
      <c r="T967" s="4"/>
      <c r="U967" s="4">
        <f t="shared" si="154"/>
        <v>0</v>
      </c>
      <c r="V967" s="4"/>
      <c r="W967" s="4"/>
      <c r="X967" s="4">
        <f t="shared" si="155"/>
        <v>0</v>
      </c>
      <c r="Y967" s="4"/>
      <c r="Z967" s="4"/>
      <c r="AA967" s="4">
        <f>C967+I967-L967-O967-U967-X967</f>
        <v>382500</v>
      </c>
      <c r="AB967" s="7"/>
    </row>
    <row r="968" spans="1:28" ht="15.75" x14ac:dyDescent="0.25">
      <c r="A968" s="29">
        <v>45320</v>
      </c>
      <c r="B968" s="72" t="s">
        <v>203</v>
      </c>
      <c r="C968" s="25"/>
      <c r="D968" s="25" t="s">
        <v>46</v>
      </c>
      <c r="E968" s="25" t="s">
        <v>42</v>
      </c>
      <c r="F968" s="25">
        <v>1000</v>
      </c>
      <c r="G968" s="25" t="s">
        <v>34</v>
      </c>
      <c r="H968" s="25">
        <v>4000</v>
      </c>
      <c r="I968" s="11">
        <f t="shared" si="150"/>
        <v>4000000</v>
      </c>
      <c r="J968" s="26" t="s">
        <v>28</v>
      </c>
      <c r="K968" s="11"/>
      <c r="L968" s="4">
        <f t="shared" si="151"/>
        <v>0</v>
      </c>
      <c r="M968" s="4"/>
      <c r="N968" s="4"/>
      <c r="O968" s="4">
        <f t="shared" si="152"/>
        <v>0</v>
      </c>
      <c r="P968" s="4"/>
      <c r="Q968" s="4"/>
      <c r="R968" s="4">
        <f t="shared" si="153"/>
        <v>0</v>
      </c>
      <c r="S968" s="4"/>
      <c r="T968" s="4"/>
      <c r="U968" s="4">
        <f t="shared" si="154"/>
        <v>0</v>
      </c>
      <c r="V968" s="4"/>
      <c r="W968" s="4"/>
      <c r="X968" s="4">
        <f t="shared" si="155"/>
        <v>0</v>
      </c>
      <c r="Y968" s="4"/>
      <c r="Z968" s="4"/>
      <c r="AA968" s="4">
        <f>C968+I968-L968-O968-U968-X968</f>
        <v>4000000</v>
      </c>
      <c r="AB968" s="7"/>
    </row>
    <row r="969" spans="1:28" ht="15.75" x14ac:dyDescent="0.25">
      <c r="A969" s="29">
        <v>45320</v>
      </c>
      <c r="B969" s="72" t="s">
        <v>452</v>
      </c>
      <c r="C969" s="27"/>
      <c r="D969" s="25" t="s">
        <v>52</v>
      </c>
      <c r="E969" s="27" t="s">
        <v>192</v>
      </c>
      <c r="F969" s="27">
        <v>600</v>
      </c>
      <c r="G969" s="25" t="s">
        <v>34</v>
      </c>
      <c r="H969" s="27">
        <v>2931</v>
      </c>
      <c r="I969" s="11">
        <f t="shared" si="150"/>
        <v>1758600</v>
      </c>
      <c r="J969" s="31" t="s">
        <v>312</v>
      </c>
      <c r="K969" s="11" t="s">
        <v>700</v>
      </c>
      <c r="L969" s="4">
        <f t="shared" si="151"/>
        <v>0</v>
      </c>
      <c r="M969" s="4"/>
      <c r="N969" s="4"/>
      <c r="O969" s="4">
        <f t="shared" si="152"/>
        <v>1758600</v>
      </c>
      <c r="P969" s="4">
        <v>1758600</v>
      </c>
      <c r="Q969" s="4"/>
      <c r="R969" s="4">
        <f t="shared" si="153"/>
        <v>0</v>
      </c>
      <c r="S969" s="4"/>
      <c r="T969" s="4"/>
      <c r="U969" s="4">
        <f t="shared" si="154"/>
        <v>0</v>
      </c>
      <c r="V969" s="4"/>
      <c r="W969" s="4"/>
      <c r="X969" s="4">
        <f t="shared" si="155"/>
        <v>0</v>
      </c>
      <c r="Y969" s="4"/>
      <c r="Z969" s="4"/>
      <c r="AA969" s="4">
        <f>C969+I969-L969-O969-U969-X969</f>
        <v>0</v>
      </c>
      <c r="AB969" s="7">
        <v>45321</v>
      </c>
    </row>
    <row r="970" spans="1:28" ht="15.75" x14ac:dyDescent="0.25">
      <c r="A970" s="29">
        <v>45320</v>
      </c>
      <c r="B970" s="73" t="s">
        <v>153</v>
      </c>
      <c r="C970" s="27"/>
      <c r="D970" s="25" t="s">
        <v>52</v>
      </c>
      <c r="E970" s="27" t="s">
        <v>298</v>
      </c>
      <c r="F970" s="27">
        <v>1000</v>
      </c>
      <c r="G970" s="25" t="s">
        <v>34</v>
      </c>
      <c r="H970" s="27">
        <v>4400</v>
      </c>
      <c r="I970" s="11">
        <f t="shared" si="150"/>
        <v>4400000</v>
      </c>
      <c r="J970" s="31" t="s">
        <v>312</v>
      </c>
      <c r="K970" s="11" t="s">
        <v>716</v>
      </c>
      <c r="L970" s="4">
        <f t="shared" si="151"/>
        <v>0</v>
      </c>
      <c r="M970" s="4"/>
      <c r="N970" s="4"/>
      <c r="O970" s="4">
        <f t="shared" si="152"/>
        <v>4400000</v>
      </c>
      <c r="P970" s="4">
        <v>4400000</v>
      </c>
      <c r="Q970" s="4"/>
      <c r="R970" s="4">
        <f t="shared" si="153"/>
        <v>0</v>
      </c>
      <c r="S970" s="4"/>
      <c r="T970" s="4"/>
      <c r="U970" s="4">
        <f t="shared" si="154"/>
        <v>0</v>
      </c>
      <c r="V970" s="4"/>
      <c r="W970" s="4"/>
      <c r="X970" s="4">
        <f t="shared" si="155"/>
        <v>0</v>
      </c>
      <c r="Y970" s="4"/>
      <c r="Z970" s="4"/>
      <c r="AA970" s="4">
        <f>C970+I970-L970-O970-U970-X970</f>
        <v>0</v>
      </c>
      <c r="AB970" s="7">
        <v>45322</v>
      </c>
    </row>
    <row r="971" spans="1:28" ht="15.75" x14ac:dyDescent="0.25">
      <c r="A971" s="29">
        <v>45320</v>
      </c>
      <c r="B971" s="73" t="s">
        <v>311</v>
      </c>
      <c r="C971" s="25"/>
      <c r="D971" s="25" t="s">
        <v>52</v>
      </c>
      <c r="E971" s="25" t="s">
        <v>208</v>
      </c>
      <c r="F971" s="25">
        <v>500</v>
      </c>
      <c r="G971" s="25" t="s">
        <v>34</v>
      </c>
      <c r="H971" s="25">
        <v>830</v>
      </c>
      <c r="I971" s="11">
        <f t="shared" si="150"/>
        <v>415000</v>
      </c>
      <c r="J971" s="31" t="s">
        <v>324</v>
      </c>
      <c r="K971" s="11"/>
      <c r="L971" s="4">
        <f t="shared" si="151"/>
        <v>415000</v>
      </c>
      <c r="M971" s="4">
        <v>415000</v>
      </c>
      <c r="N971" s="4"/>
      <c r="O971" s="4">
        <f t="shared" si="152"/>
        <v>0</v>
      </c>
      <c r="P971" s="4"/>
      <c r="Q971" s="4"/>
      <c r="R971" s="4">
        <f t="shared" si="153"/>
        <v>0</v>
      </c>
      <c r="S971" s="4"/>
      <c r="T971" s="4"/>
      <c r="U971" s="4">
        <f t="shared" si="154"/>
        <v>0</v>
      </c>
      <c r="V971" s="4"/>
      <c r="W971" s="4"/>
      <c r="X971" s="4">
        <f t="shared" si="155"/>
        <v>0</v>
      </c>
      <c r="Y971" s="4"/>
      <c r="Z971" s="4"/>
      <c r="AA971" s="4">
        <f>C971+I971-L971-O971-U971-X971</f>
        <v>0</v>
      </c>
      <c r="AB971" s="7">
        <v>45321</v>
      </c>
    </row>
    <row r="972" spans="1:28" ht="15.75" x14ac:dyDescent="0.25">
      <c r="A972" s="29">
        <v>45320</v>
      </c>
      <c r="B972" s="73" t="s">
        <v>311</v>
      </c>
      <c r="C972" s="25"/>
      <c r="D972" s="25" t="s">
        <v>52</v>
      </c>
      <c r="E972" s="25" t="s">
        <v>395</v>
      </c>
      <c r="F972" s="25">
        <v>250</v>
      </c>
      <c r="G972" s="27" t="s">
        <v>34</v>
      </c>
      <c r="H972" s="25">
        <v>1100</v>
      </c>
      <c r="I972" s="11">
        <f t="shared" si="150"/>
        <v>275000</v>
      </c>
      <c r="J972" s="31" t="s">
        <v>324</v>
      </c>
      <c r="K972" s="11"/>
      <c r="L972" s="4">
        <f t="shared" si="151"/>
        <v>275000</v>
      </c>
      <c r="M972" s="4">
        <v>275000</v>
      </c>
      <c r="N972" s="4"/>
      <c r="O972" s="4">
        <f t="shared" si="152"/>
        <v>0</v>
      </c>
      <c r="P972" s="4"/>
      <c r="Q972" s="4"/>
      <c r="R972" s="4">
        <f t="shared" si="153"/>
        <v>0</v>
      </c>
      <c r="S972" s="4"/>
      <c r="T972" s="4"/>
      <c r="U972" s="4">
        <f t="shared" si="154"/>
        <v>0</v>
      </c>
      <c r="V972" s="4"/>
      <c r="W972" s="4"/>
      <c r="X972" s="4">
        <f t="shared" si="155"/>
        <v>0</v>
      </c>
      <c r="Y972" s="4"/>
      <c r="Z972" s="4"/>
      <c r="AA972" s="4">
        <f>C972+I972-L972-O972-U972-X972</f>
        <v>0</v>
      </c>
      <c r="AB972" s="7">
        <v>45321</v>
      </c>
    </row>
    <row r="973" spans="1:28" ht="15.75" x14ac:dyDescent="0.25">
      <c r="A973" s="24">
        <v>45320</v>
      </c>
      <c r="B973" s="72" t="s">
        <v>311</v>
      </c>
      <c r="C973" s="25"/>
      <c r="D973" s="25" t="s">
        <v>52</v>
      </c>
      <c r="E973" s="25" t="s">
        <v>129</v>
      </c>
      <c r="F973" s="25">
        <v>2</v>
      </c>
      <c r="G973" s="25" t="s">
        <v>77</v>
      </c>
      <c r="H973" s="25">
        <v>60000</v>
      </c>
      <c r="I973" s="11">
        <f t="shared" si="150"/>
        <v>120000</v>
      </c>
      <c r="J973" s="31" t="s">
        <v>324</v>
      </c>
      <c r="K973" s="11"/>
      <c r="L973" s="4">
        <f t="shared" si="151"/>
        <v>120000</v>
      </c>
      <c r="M973" s="4">
        <v>120000</v>
      </c>
      <c r="N973" s="4"/>
      <c r="O973" s="4">
        <f t="shared" si="152"/>
        <v>0</v>
      </c>
      <c r="P973" s="4"/>
      <c r="Q973" s="4"/>
      <c r="R973" s="4">
        <f t="shared" si="153"/>
        <v>0</v>
      </c>
      <c r="S973" s="4"/>
      <c r="T973" s="4"/>
      <c r="U973" s="4">
        <f t="shared" si="154"/>
        <v>0</v>
      </c>
      <c r="V973" s="4"/>
      <c r="W973" s="4"/>
      <c r="X973" s="4">
        <f t="shared" si="155"/>
        <v>0</v>
      </c>
      <c r="Y973" s="4"/>
      <c r="Z973" s="4"/>
      <c r="AA973" s="4">
        <f>C973+I973-L973-O973-U973-X973</f>
        <v>0</v>
      </c>
      <c r="AB973" s="7">
        <v>45321</v>
      </c>
    </row>
    <row r="974" spans="1:28" ht="15.75" x14ac:dyDescent="0.25">
      <c r="A974" s="24">
        <v>45320</v>
      </c>
      <c r="B974" s="72" t="s">
        <v>211</v>
      </c>
      <c r="C974" s="25"/>
      <c r="D974" s="25" t="s">
        <v>52</v>
      </c>
      <c r="E974" s="25" t="s">
        <v>151</v>
      </c>
      <c r="F974" s="25">
        <v>750</v>
      </c>
      <c r="G974" s="25" t="s">
        <v>34</v>
      </c>
      <c r="H974" s="25">
        <v>2030</v>
      </c>
      <c r="I974" s="11">
        <f t="shared" si="150"/>
        <v>1522500</v>
      </c>
      <c r="J974" s="31" t="s">
        <v>312</v>
      </c>
      <c r="K974" s="11" t="s">
        <v>713</v>
      </c>
      <c r="L974" s="4">
        <f t="shared" si="151"/>
        <v>0</v>
      </c>
      <c r="M974" s="4"/>
      <c r="N974" s="4"/>
      <c r="O974" s="4">
        <f t="shared" si="152"/>
        <v>1522500</v>
      </c>
      <c r="P974" s="4">
        <v>1522500</v>
      </c>
      <c r="Q974" s="4"/>
      <c r="R974" s="4">
        <f t="shared" si="153"/>
        <v>0</v>
      </c>
      <c r="S974" s="4"/>
      <c r="T974" s="4"/>
      <c r="U974" s="4">
        <f t="shared" si="154"/>
        <v>0</v>
      </c>
      <c r="V974" s="4"/>
      <c r="W974" s="4"/>
      <c r="X974" s="4">
        <f t="shared" si="155"/>
        <v>0</v>
      </c>
      <c r="Y974" s="4"/>
      <c r="Z974" s="4"/>
      <c r="AA974" s="4">
        <f>C974+I974-L974-O974-U974-X974</f>
        <v>0</v>
      </c>
      <c r="AB974" s="7">
        <v>45322</v>
      </c>
    </row>
    <row r="975" spans="1:28" ht="15.75" x14ac:dyDescent="0.25">
      <c r="A975" s="29"/>
      <c r="B975" s="25" t="s">
        <v>670</v>
      </c>
      <c r="C975" s="25"/>
      <c r="D975" s="27" t="s">
        <v>46</v>
      </c>
      <c r="E975" s="27"/>
      <c r="F975" s="25"/>
      <c r="G975" s="27" t="s">
        <v>77</v>
      </c>
      <c r="H975" s="25"/>
      <c r="I975" s="11">
        <f t="shared" si="150"/>
        <v>0</v>
      </c>
      <c r="J975" s="31" t="s">
        <v>49</v>
      </c>
      <c r="K975" s="11"/>
      <c r="L975" s="4">
        <f t="shared" si="151"/>
        <v>0</v>
      </c>
      <c r="M975" s="4"/>
      <c r="N975" s="4"/>
      <c r="O975" s="4">
        <f t="shared" si="152"/>
        <v>900000</v>
      </c>
      <c r="P975" s="4">
        <v>900000</v>
      </c>
      <c r="Q975" s="4"/>
      <c r="R975" s="4">
        <f t="shared" si="153"/>
        <v>0</v>
      </c>
      <c r="S975" s="4"/>
      <c r="T975" s="4"/>
      <c r="U975" s="4">
        <f t="shared" si="154"/>
        <v>0</v>
      </c>
      <c r="V975" s="4"/>
      <c r="W975" s="4"/>
      <c r="X975" s="4">
        <f t="shared" si="155"/>
        <v>0</v>
      </c>
      <c r="Y975" s="4"/>
      <c r="Z975" s="4"/>
      <c r="AA975" s="4">
        <f>C975+I975-L975-O975-U975-X975</f>
        <v>-900000</v>
      </c>
      <c r="AB975" s="7">
        <v>45321</v>
      </c>
    </row>
    <row r="976" spans="1:28" ht="15.75" x14ac:dyDescent="0.25">
      <c r="A976" s="29"/>
      <c r="B976" s="25" t="s">
        <v>697</v>
      </c>
      <c r="C976" s="25"/>
      <c r="D976" s="27" t="s">
        <v>46</v>
      </c>
      <c r="E976" s="27"/>
      <c r="F976" s="25"/>
      <c r="G976" s="27" t="s">
        <v>77</v>
      </c>
      <c r="H976" s="25"/>
      <c r="I976" s="11">
        <f>F976*H976</f>
        <v>0</v>
      </c>
      <c r="J976" s="31" t="s">
        <v>49</v>
      </c>
      <c r="K976" s="11"/>
      <c r="L976" s="4">
        <f>M976+N976</f>
        <v>0</v>
      </c>
      <c r="M976" s="4"/>
      <c r="N976" s="4"/>
      <c r="O976" s="4">
        <f>P976+Q976</f>
        <v>720000</v>
      </c>
      <c r="P976" s="4">
        <v>720000</v>
      </c>
      <c r="Q976" s="4"/>
      <c r="R976" s="4">
        <f>S976+T976</f>
        <v>0</v>
      </c>
      <c r="S976" s="4"/>
      <c r="T976" s="4"/>
      <c r="U976" s="4">
        <f>V976+W976</f>
        <v>0</v>
      </c>
      <c r="V976" s="4"/>
      <c r="W976" s="4"/>
      <c r="X976" s="4">
        <f>Y976+Z976</f>
        <v>0</v>
      </c>
      <c r="Y976" s="4"/>
      <c r="Z976" s="4"/>
      <c r="AA976" s="4">
        <f>C976+I976-L976-O976-U976-X976</f>
        <v>-720000</v>
      </c>
      <c r="AB976" s="7">
        <v>45321</v>
      </c>
    </row>
    <row r="977" spans="1:28" ht="15.75" x14ac:dyDescent="0.25">
      <c r="A977" s="29">
        <v>45321</v>
      </c>
      <c r="B977" s="73" t="s">
        <v>702</v>
      </c>
      <c r="C977" s="27"/>
      <c r="D977" s="27" t="s">
        <v>46</v>
      </c>
      <c r="E977" s="27" t="s">
        <v>454</v>
      </c>
      <c r="F977" s="27">
        <v>2</v>
      </c>
      <c r="G977" s="27" t="s">
        <v>125</v>
      </c>
      <c r="H977" s="27">
        <v>55000</v>
      </c>
      <c r="I977" s="11">
        <f t="shared" ref="I977:I1005" si="156">F977*H977</f>
        <v>110000</v>
      </c>
      <c r="J977" s="28" t="s">
        <v>28</v>
      </c>
      <c r="K977" s="11"/>
      <c r="L977" s="4">
        <f>M977+N977</f>
        <v>0</v>
      </c>
      <c r="M977" s="4"/>
      <c r="N977" s="4"/>
      <c r="O977" s="4">
        <f>P977+Q977</f>
        <v>0</v>
      </c>
      <c r="P977" s="4"/>
      <c r="Q977" s="4"/>
      <c r="R977" s="4">
        <f>S977+T977</f>
        <v>0</v>
      </c>
      <c r="S977" s="4"/>
      <c r="T977" s="4"/>
      <c r="U977" s="4">
        <f>V977+W977</f>
        <v>0</v>
      </c>
      <c r="V977" s="4"/>
      <c r="W977" s="4"/>
      <c r="X977" s="4">
        <f>Y977+Z977</f>
        <v>0</v>
      </c>
      <c r="Y977" s="4"/>
      <c r="Z977" s="4"/>
      <c r="AA977" s="4">
        <f>C977+I977-L977-O977-U977-X977</f>
        <v>110000</v>
      </c>
      <c r="AB977" s="7"/>
    </row>
    <row r="978" spans="1:28" ht="15.75" x14ac:dyDescent="0.25">
      <c r="A978" s="29">
        <v>45321</v>
      </c>
      <c r="B978" s="73" t="s">
        <v>702</v>
      </c>
      <c r="C978" s="25"/>
      <c r="D978" s="27" t="s">
        <v>46</v>
      </c>
      <c r="E978" s="25" t="s">
        <v>150</v>
      </c>
      <c r="F978" s="25">
        <v>20</v>
      </c>
      <c r="G978" s="25" t="s">
        <v>77</v>
      </c>
      <c r="H978" s="25">
        <v>45000</v>
      </c>
      <c r="I978" s="11">
        <f t="shared" si="156"/>
        <v>900000</v>
      </c>
      <c r="J978" s="26" t="s">
        <v>28</v>
      </c>
      <c r="K978" s="11"/>
      <c r="L978" s="4">
        <f t="shared" ref="L978:L1005" si="157">M978+N978</f>
        <v>0</v>
      </c>
      <c r="M978" s="4"/>
      <c r="N978" s="4"/>
      <c r="O978" s="4">
        <f t="shared" ref="O978:O1005" si="158">P978+Q978</f>
        <v>0</v>
      </c>
      <c r="P978" s="4"/>
      <c r="Q978" s="4"/>
      <c r="R978" s="4">
        <f t="shared" ref="R978:R1005" si="159">S978+T978</f>
        <v>0</v>
      </c>
      <c r="S978" s="4"/>
      <c r="T978" s="4"/>
      <c r="U978" s="4">
        <f t="shared" ref="U978:U1005" si="160">V978+W978</f>
        <v>0</v>
      </c>
      <c r="V978" s="4"/>
      <c r="W978" s="4"/>
      <c r="X978" s="4">
        <f t="shared" ref="X978:X1005" si="161">Y978+Z978</f>
        <v>0</v>
      </c>
      <c r="Y978" s="4"/>
      <c r="Z978" s="4"/>
      <c r="AA978" s="4">
        <f>C978+I978-L978-O978-U978-X978</f>
        <v>900000</v>
      </c>
      <c r="AB978" s="7"/>
    </row>
    <row r="979" spans="1:28" ht="15.75" x14ac:dyDescent="0.25">
      <c r="A979" s="29">
        <v>45321</v>
      </c>
      <c r="B979" s="72" t="s">
        <v>96</v>
      </c>
      <c r="C979" s="27"/>
      <c r="D979" s="27" t="s">
        <v>46</v>
      </c>
      <c r="E979" s="27" t="s">
        <v>185</v>
      </c>
      <c r="F979" s="27">
        <v>300</v>
      </c>
      <c r="G979" s="27" t="s">
        <v>27</v>
      </c>
      <c r="H979" s="27">
        <v>1700</v>
      </c>
      <c r="I979" s="11">
        <f t="shared" si="156"/>
        <v>510000</v>
      </c>
      <c r="J979" s="28" t="s">
        <v>28</v>
      </c>
      <c r="K979" s="11"/>
      <c r="L979" s="4">
        <f t="shared" si="157"/>
        <v>0</v>
      </c>
      <c r="M979" s="4"/>
      <c r="N979" s="4"/>
      <c r="O979" s="4">
        <f t="shared" si="158"/>
        <v>0</v>
      </c>
      <c r="P979" s="4"/>
      <c r="Q979" s="4"/>
      <c r="R979" s="4">
        <f t="shared" si="159"/>
        <v>0</v>
      </c>
      <c r="S979" s="4"/>
      <c r="T979" s="4"/>
      <c r="U979" s="4">
        <f t="shared" si="160"/>
        <v>0</v>
      </c>
      <c r="V979" s="4"/>
      <c r="W979" s="4"/>
      <c r="X979" s="4">
        <f t="shared" si="161"/>
        <v>0</v>
      </c>
      <c r="Y979" s="4"/>
      <c r="Z979" s="4"/>
      <c r="AA979" s="4">
        <f>C979+I979-L979-O979-U979-X979</f>
        <v>510000</v>
      </c>
      <c r="AB979" s="7"/>
    </row>
    <row r="980" spans="1:28" ht="15.75" x14ac:dyDescent="0.25">
      <c r="A980" s="29">
        <v>45321</v>
      </c>
      <c r="B980" s="73" t="s">
        <v>703</v>
      </c>
      <c r="C980" s="25"/>
      <c r="D980" s="27" t="s">
        <v>46</v>
      </c>
      <c r="E980" s="25" t="s">
        <v>135</v>
      </c>
      <c r="F980" s="25">
        <v>4</v>
      </c>
      <c r="G980" s="25" t="s">
        <v>48</v>
      </c>
      <c r="H980" s="25">
        <v>160000</v>
      </c>
      <c r="I980" s="11">
        <f t="shared" si="156"/>
        <v>640000</v>
      </c>
      <c r="J980" s="26" t="s">
        <v>28</v>
      </c>
      <c r="K980" s="11"/>
      <c r="L980" s="4">
        <f t="shared" si="157"/>
        <v>0</v>
      </c>
      <c r="M980" s="4"/>
      <c r="N980" s="4"/>
      <c r="O980" s="4">
        <f t="shared" si="158"/>
        <v>0</v>
      </c>
      <c r="P980" s="4"/>
      <c r="Q980" s="4"/>
      <c r="R980" s="4">
        <f t="shared" si="159"/>
        <v>0</v>
      </c>
      <c r="S980" s="4"/>
      <c r="T980" s="4"/>
      <c r="U980" s="4">
        <f t="shared" si="160"/>
        <v>0</v>
      </c>
      <c r="V980" s="4"/>
      <c r="W980" s="4"/>
      <c r="X980" s="4">
        <f t="shared" si="161"/>
        <v>0</v>
      </c>
      <c r="Y980" s="4"/>
      <c r="Z980" s="4"/>
      <c r="AA980" s="4">
        <f>C980+I980-L980-O980-U980-X980</f>
        <v>640000</v>
      </c>
      <c r="AB980" s="7"/>
    </row>
    <row r="981" spans="1:28" ht="15.75" x14ac:dyDescent="0.25">
      <c r="A981" s="29">
        <v>45321</v>
      </c>
      <c r="B981" s="73" t="s">
        <v>703</v>
      </c>
      <c r="C981" s="25"/>
      <c r="D981" s="27" t="s">
        <v>46</v>
      </c>
      <c r="E981" s="25" t="s">
        <v>206</v>
      </c>
      <c r="F981" s="25">
        <v>1</v>
      </c>
      <c r="G981" s="25" t="s">
        <v>48</v>
      </c>
      <c r="H981" s="25">
        <v>280000</v>
      </c>
      <c r="I981" s="11">
        <f t="shared" si="156"/>
        <v>280000</v>
      </c>
      <c r="J981" s="26" t="s">
        <v>28</v>
      </c>
      <c r="K981" s="11"/>
      <c r="L981" s="4">
        <f t="shared" si="157"/>
        <v>0</v>
      </c>
      <c r="M981" s="4"/>
      <c r="N981" s="4"/>
      <c r="O981" s="4">
        <f t="shared" si="158"/>
        <v>0</v>
      </c>
      <c r="P981" s="4"/>
      <c r="Q981" s="4"/>
      <c r="R981" s="4">
        <f t="shared" si="159"/>
        <v>0</v>
      </c>
      <c r="S981" s="4"/>
      <c r="T981" s="4"/>
      <c r="U981" s="4">
        <f t="shared" si="160"/>
        <v>0</v>
      </c>
      <c r="V981" s="4"/>
      <c r="W981" s="4"/>
      <c r="X981" s="4">
        <f t="shared" si="161"/>
        <v>0</v>
      </c>
      <c r="Y981" s="4"/>
      <c r="Z981" s="4"/>
      <c r="AA981" s="4">
        <f>C981+I981-L981-O981-U981-X981</f>
        <v>280000</v>
      </c>
      <c r="AB981" s="7"/>
    </row>
    <row r="982" spans="1:28" ht="15.75" x14ac:dyDescent="0.25">
      <c r="A982" s="29">
        <v>45321</v>
      </c>
      <c r="B982" s="72" t="s">
        <v>704</v>
      </c>
      <c r="C982" s="25"/>
      <c r="D982" s="25" t="s">
        <v>52</v>
      </c>
      <c r="E982" s="25" t="s">
        <v>64</v>
      </c>
      <c r="F982" s="25">
        <v>20</v>
      </c>
      <c r="G982" s="25" t="s">
        <v>39</v>
      </c>
      <c r="H982" s="25">
        <v>60000</v>
      </c>
      <c r="I982" s="11">
        <f t="shared" si="156"/>
        <v>1200000</v>
      </c>
      <c r="J982" s="31" t="s">
        <v>324</v>
      </c>
      <c r="K982" s="11"/>
      <c r="L982" s="4">
        <f t="shared" si="157"/>
        <v>1200000</v>
      </c>
      <c r="M982" s="4">
        <v>1200000</v>
      </c>
      <c r="N982" s="4"/>
      <c r="O982" s="4">
        <f t="shared" si="158"/>
        <v>0</v>
      </c>
      <c r="P982" s="4"/>
      <c r="Q982" s="4"/>
      <c r="R982" s="4">
        <f t="shared" si="159"/>
        <v>0</v>
      </c>
      <c r="S982" s="4"/>
      <c r="T982" s="4"/>
      <c r="U982" s="4">
        <f t="shared" si="160"/>
        <v>0</v>
      </c>
      <c r="V982" s="4"/>
      <c r="W982" s="4"/>
      <c r="X982" s="4">
        <f t="shared" si="161"/>
        <v>0</v>
      </c>
      <c r="Y982" s="4"/>
      <c r="Z982" s="4"/>
      <c r="AA982" s="4">
        <f>C982+I982-L982-O982-U982-X982</f>
        <v>0</v>
      </c>
      <c r="AB982" s="7">
        <v>45321</v>
      </c>
    </row>
    <row r="983" spans="1:28" ht="15.75" x14ac:dyDescent="0.25">
      <c r="A983" s="29">
        <v>45321</v>
      </c>
      <c r="B983" s="72" t="s">
        <v>80</v>
      </c>
      <c r="C983" s="25"/>
      <c r="D983" s="25" t="s">
        <v>46</v>
      </c>
      <c r="E983" s="25" t="s">
        <v>102</v>
      </c>
      <c r="F983" s="25">
        <v>35.299999999999997</v>
      </c>
      <c r="G983" s="25" t="s">
        <v>39</v>
      </c>
      <c r="H983" s="25">
        <v>49000</v>
      </c>
      <c r="I983" s="11">
        <f t="shared" si="156"/>
        <v>1729699.9999999998</v>
      </c>
      <c r="J983" s="26" t="s">
        <v>28</v>
      </c>
      <c r="K983" s="11"/>
      <c r="L983" s="4">
        <f t="shared" si="157"/>
        <v>0</v>
      </c>
      <c r="M983" s="4"/>
      <c r="N983" s="4"/>
      <c r="O983" s="4">
        <f t="shared" si="158"/>
        <v>0</v>
      </c>
      <c r="P983" s="4"/>
      <c r="Q983" s="4"/>
      <c r="R983" s="4">
        <f t="shared" si="159"/>
        <v>0</v>
      </c>
      <c r="S983" s="4"/>
      <c r="T983" s="4"/>
      <c r="U983" s="4">
        <f t="shared" si="160"/>
        <v>0</v>
      </c>
      <c r="V983" s="4"/>
      <c r="W983" s="4"/>
      <c r="X983" s="4">
        <f t="shared" si="161"/>
        <v>0</v>
      </c>
      <c r="Y983" s="4"/>
      <c r="Z983" s="4"/>
      <c r="AA983" s="4">
        <f>C983+I983-L983-O983-U983-X983</f>
        <v>1729699.9999999998</v>
      </c>
      <c r="AB983" s="7"/>
    </row>
    <row r="984" spans="1:28" ht="15.75" x14ac:dyDescent="0.25">
      <c r="A984" s="29">
        <v>45321</v>
      </c>
      <c r="B984" s="72" t="s">
        <v>251</v>
      </c>
      <c r="C984" s="27"/>
      <c r="D984" s="27" t="s">
        <v>52</v>
      </c>
      <c r="E984" s="27" t="s">
        <v>406</v>
      </c>
      <c r="F984" s="27">
        <v>2000</v>
      </c>
      <c r="G984" s="27" t="s">
        <v>34</v>
      </c>
      <c r="H984" s="27">
        <v>1150</v>
      </c>
      <c r="I984" s="11">
        <f t="shared" si="156"/>
        <v>2300000</v>
      </c>
      <c r="J984" s="12" t="s">
        <v>324</v>
      </c>
      <c r="K984" s="11"/>
      <c r="L984" s="4">
        <f t="shared" si="157"/>
        <v>2300000</v>
      </c>
      <c r="M984" s="4">
        <v>2300000</v>
      </c>
      <c r="N984" s="4"/>
      <c r="O984" s="4">
        <f t="shared" si="158"/>
        <v>0</v>
      </c>
      <c r="P984" s="4"/>
      <c r="Q984" s="4"/>
      <c r="R984" s="4">
        <f t="shared" si="159"/>
        <v>0</v>
      </c>
      <c r="S984" s="4"/>
      <c r="T984" s="4"/>
      <c r="U984" s="4">
        <f t="shared" si="160"/>
        <v>0</v>
      </c>
      <c r="V984" s="4"/>
      <c r="W984" s="4"/>
      <c r="X984" s="4">
        <f t="shared" si="161"/>
        <v>0</v>
      </c>
      <c r="Y984" s="4"/>
      <c r="Z984" s="4"/>
      <c r="AA984" s="4">
        <f>C984+I984-L984-O984-U984-X984</f>
        <v>0</v>
      </c>
      <c r="AB984" s="7">
        <v>45322</v>
      </c>
    </row>
    <row r="985" spans="1:28" ht="15.75" x14ac:dyDescent="0.25">
      <c r="A985" s="29">
        <v>45321</v>
      </c>
      <c r="B985" s="72" t="s">
        <v>287</v>
      </c>
      <c r="C985" s="25"/>
      <c r="D985" s="27" t="s">
        <v>52</v>
      </c>
      <c r="E985" s="25" t="s">
        <v>53</v>
      </c>
      <c r="F985" s="25">
        <v>3</v>
      </c>
      <c r="G985" s="27" t="s">
        <v>23</v>
      </c>
      <c r="H985" s="25">
        <v>450000</v>
      </c>
      <c r="I985" s="11">
        <f t="shared" si="156"/>
        <v>1350000</v>
      </c>
      <c r="J985" s="17" t="s">
        <v>312</v>
      </c>
      <c r="K985" s="4" t="s">
        <v>701</v>
      </c>
      <c r="L985" s="4">
        <f t="shared" si="157"/>
        <v>0</v>
      </c>
      <c r="M985" s="4"/>
      <c r="N985" s="4"/>
      <c r="O985" s="4">
        <f t="shared" si="158"/>
        <v>1350000</v>
      </c>
      <c r="P985" s="4">
        <v>1350000</v>
      </c>
      <c r="Q985" s="4"/>
      <c r="R985" s="4">
        <f t="shared" si="159"/>
        <v>0</v>
      </c>
      <c r="S985" s="4"/>
      <c r="T985" s="4"/>
      <c r="U985" s="4">
        <f t="shared" si="160"/>
        <v>0</v>
      </c>
      <c r="V985" s="4"/>
      <c r="W985" s="4"/>
      <c r="X985" s="4">
        <f t="shared" si="161"/>
        <v>0</v>
      </c>
      <c r="Y985" s="4"/>
      <c r="Z985" s="4"/>
      <c r="AA985" s="4">
        <f>C985+I985-L985-O985-U985-X985</f>
        <v>0</v>
      </c>
      <c r="AB985" s="7">
        <v>45321</v>
      </c>
    </row>
    <row r="986" spans="1:28" ht="15.75" x14ac:dyDescent="0.25">
      <c r="A986" s="29">
        <v>45321</v>
      </c>
      <c r="B986" s="72" t="s">
        <v>287</v>
      </c>
      <c r="C986" s="27"/>
      <c r="D986" s="27" t="s">
        <v>52</v>
      </c>
      <c r="E986" s="27" t="s">
        <v>189</v>
      </c>
      <c r="F986" s="27">
        <v>1</v>
      </c>
      <c r="G986" s="27" t="s">
        <v>23</v>
      </c>
      <c r="H986" s="27">
        <v>450000</v>
      </c>
      <c r="I986" s="11">
        <f t="shared" si="156"/>
        <v>450000</v>
      </c>
      <c r="J986" s="17" t="s">
        <v>312</v>
      </c>
      <c r="K986" s="4" t="s">
        <v>701</v>
      </c>
      <c r="L986" s="4">
        <f t="shared" si="157"/>
        <v>0</v>
      </c>
      <c r="M986" s="4"/>
      <c r="N986" s="4"/>
      <c r="O986" s="4">
        <f t="shared" si="158"/>
        <v>450000</v>
      </c>
      <c r="P986" s="4">
        <v>450000</v>
      </c>
      <c r="Q986" s="4"/>
      <c r="R986" s="4">
        <f t="shared" si="159"/>
        <v>0</v>
      </c>
      <c r="S986" s="4"/>
      <c r="T986" s="4"/>
      <c r="U986" s="4">
        <f t="shared" si="160"/>
        <v>0</v>
      </c>
      <c r="V986" s="4"/>
      <c r="W986" s="4"/>
      <c r="X986" s="4">
        <f t="shared" si="161"/>
        <v>0</v>
      </c>
      <c r="Y986" s="4"/>
      <c r="Z986" s="4"/>
      <c r="AA986" s="4">
        <f>C986+I986-L986-O986-U986-X986</f>
        <v>0</v>
      </c>
      <c r="AB986" s="7">
        <v>45321</v>
      </c>
    </row>
    <row r="987" spans="1:28" ht="15.75" x14ac:dyDescent="0.25">
      <c r="A987" s="29">
        <v>45321</v>
      </c>
      <c r="B987" s="72" t="s">
        <v>280</v>
      </c>
      <c r="C987" s="25"/>
      <c r="D987" s="27" t="s">
        <v>52</v>
      </c>
      <c r="E987" s="25" t="s">
        <v>192</v>
      </c>
      <c r="F987" s="25">
        <v>300</v>
      </c>
      <c r="G987" s="27" t="s">
        <v>34</v>
      </c>
      <c r="H987" s="25">
        <v>2931</v>
      </c>
      <c r="I987" s="11">
        <f t="shared" si="156"/>
        <v>879300</v>
      </c>
      <c r="J987" s="31" t="s">
        <v>312</v>
      </c>
      <c r="K987" s="11"/>
      <c r="L987" s="4">
        <f t="shared" si="157"/>
        <v>0</v>
      </c>
      <c r="M987" s="4"/>
      <c r="N987" s="4"/>
      <c r="O987" s="4">
        <f t="shared" si="158"/>
        <v>0</v>
      </c>
      <c r="P987" s="4"/>
      <c r="Q987" s="4"/>
      <c r="R987" s="4">
        <f t="shared" si="159"/>
        <v>0</v>
      </c>
      <c r="S987" s="4"/>
      <c r="T987" s="4"/>
      <c r="U987" s="4">
        <f t="shared" si="160"/>
        <v>0</v>
      </c>
      <c r="V987" s="4"/>
      <c r="W987" s="4"/>
      <c r="X987" s="4">
        <f t="shared" si="161"/>
        <v>879300</v>
      </c>
      <c r="Y987" s="4">
        <v>879300</v>
      </c>
      <c r="Z987" s="4"/>
      <c r="AA987" s="4">
        <f>C987+I987-L987-O987-U987-X987</f>
        <v>0</v>
      </c>
      <c r="AB987" s="7"/>
    </row>
    <row r="988" spans="1:28" ht="15.75" x14ac:dyDescent="0.25">
      <c r="A988" s="29">
        <v>45321</v>
      </c>
      <c r="B988" s="72" t="s">
        <v>280</v>
      </c>
      <c r="C988" s="25"/>
      <c r="D988" s="27" t="s">
        <v>52</v>
      </c>
      <c r="E988" s="25" t="s">
        <v>87</v>
      </c>
      <c r="F988" s="25">
        <v>500</v>
      </c>
      <c r="G988" s="27" t="s">
        <v>34</v>
      </c>
      <c r="H988" s="25">
        <v>1210</v>
      </c>
      <c r="I988" s="11">
        <f t="shared" si="156"/>
        <v>605000</v>
      </c>
      <c r="J988" s="31" t="s">
        <v>312</v>
      </c>
      <c r="K988" s="11"/>
      <c r="L988" s="4">
        <f t="shared" si="157"/>
        <v>0</v>
      </c>
      <c r="M988" s="4"/>
      <c r="N988" s="4"/>
      <c r="O988" s="4">
        <f t="shared" si="158"/>
        <v>0</v>
      </c>
      <c r="P988" s="4"/>
      <c r="Q988" s="4"/>
      <c r="R988" s="4">
        <f t="shared" si="159"/>
        <v>0</v>
      </c>
      <c r="S988" s="4"/>
      <c r="T988" s="4"/>
      <c r="U988" s="4">
        <f t="shared" si="160"/>
        <v>0</v>
      </c>
      <c r="V988" s="4"/>
      <c r="W988" s="4"/>
      <c r="X988" s="4">
        <f t="shared" si="161"/>
        <v>605000</v>
      </c>
      <c r="Y988" s="4">
        <v>605000</v>
      </c>
      <c r="Z988" s="4"/>
      <c r="AA988" s="4">
        <f>C988+I988-L988-O988-U988-X988</f>
        <v>0</v>
      </c>
      <c r="AB988" s="7"/>
    </row>
    <row r="989" spans="1:28" ht="15.75" x14ac:dyDescent="0.25">
      <c r="A989" s="29">
        <v>45321</v>
      </c>
      <c r="B989" s="72" t="s">
        <v>90</v>
      </c>
      <c r="C989" s="25"/>
      <c r="D989" s="27" t="s">
        <v>46</v>
      </c>
      <c r="E989" s="25" t="s">
        <v>120</v>
      </c>
      <c r="F989" s="25">
        <v>247.4</v>
      </c>
      <c r="G989" s="27" t="s">
        <v>39</v>
      </c>
      <c r="H989" s="25">
        <v>49000</v>
      </c>
      <c r="I989" s="11">
        <f t="shared" si="156"/>
        <v>12122600</v>
      </c>
      <c r="J989" s="26" t="s">
        <v>28</v>
      </c>
      <c r="K989" s="11"/>
      <c r="L989" s="4">
        <f t="shared" si="157"/>
        <v>0</v>
      </c>
      <c r="M989" s="4"/>
      <c r="N989" s="4"/>
      <c r="O989" s="4">
        <f t="shared" si="158"/>
        <v>0</v>
      </c>
      <c r="P989" s="4"/>
      <c r="Q989" s="4"/>
      <c r="R989" s="4">
        <f t="shared" si="159"/>
        <v>0</v>
      </c>
      <c r="S989" s="4"/>
      <c r="T989" s="4"/>
      <c r="U989" s="4">
        <f t="shared" si="160"/>
        <v>0</v>
      </c>
      <c r="V989" s="4"/>
      <c r="W989" s="4"/>
      <c r="X989" s="4">
        <f t="shared" si="161"/>
        <v>0</v>
      </c>
      <c r="Y989" s="4"/>
      <c r="Z989" s="4"/>
      <c r="AA989" s="4">
        <f>C989+I989-L989-O989-U989-X989</f>
        <v>12122600</v>
      </c>
      <c r="AB989" s="7"/>
    </row>
    <row r="990" spans="1:28" ht="15.75" x14ac:dyDescent="0.25">
      <c r="A990" s="29">
        <v>45321</v>
      </c>
      <c r="B990" s="72" t="s">
        <v>90</v>
      </c>
      <c r="C990" s="25"/>
      <c r="D990" s="27" t="s">
        <v>46</v>
      </c>
      <c r="E990" s="25" t="s">
        <v>103</v>
      </c>
      <c r="F990" s="25">
        <v>56.3</v>
      </c>
      <c r="G990" s="27" t="s">
        <v>39</v>
      </c>
      <c r="H990" s="25">
        <v>49000</v>
      </c>
      <c r="I990" s="11">
        <f t="shared" si="156"/>
        <v>2758700</v>
      </c>
      <c r="J990" s="26" t="s">
        <v>28</v>
      </c>
      <c r="K990" s="11"/>
      <c r="L990" s="4">
        <f t="shared" si="157"/>
        <v>0</v>
      </c>
      <c r="M990" s="4"/>
      <c r="N990" s="4"/>
      <c r="O990" s="4">
        <f t="shared" si="158"/>
        <v>0</v>
      </c>
      <c r="P990" s="4"/>
      <c r="Q990" s="4"/>
      <c r="R990" s="4">
        <f t="shared" si="159"/>
        <v>0</v>
      </c>
      <c r="S990" s="4"/>
      <c r="T990" s="4"/>
      <c r="U990" s="4">
        <f t="shared" si="160"/>
        <v>0</v>
      </c>
      <c r="V990" s="4"/>
      <c r="W990" s="4"/>
      <c r="X990" s="4">
        <f t="shared" si="161"/>
        <v>0</v>
      </c>
      <c r="Y990" s="4"/>
      <c r="Z990" s="4"/>
      <c r="AA990" s="4">
        <f>C990+I990-L990-O990-U990-X990</f>
        <v>2758700</v>
      </c>
      <c r="AB990" s="7"/>
    </row>
    <row r="991" spans="1:28" ht="15.75" x14ac:dyDescent="0.25">
      <c r="A991" s="29">
        <v>45321</v>
      </c>
      <c r="B991" s="72" t="s">
        <v>90</v>
      </c>
      <c r="C991" s="25"/>
      <c r="D991" s="27" t="s">
        <v>46</v>
      </c>
      <c r="E991" s="25" t="s">
        <v>102</v>
      </c>
      <c r="F991" s="25">
        <v>211.5</v>
      </c>
      <c r="G991" s="25" t="s">
        <v>39</v>
      </c>
      <c r="H991" s="25">
        <v>49000</v>
      </c>
      <c r="I991" s="11">
        <f t="shared" si="156"/>
        <v>10363500</v>
      </c>
      <c r="J991" s="26" t="s">
        <v>28</v>
      </c>
      <c r="K991" s="11"/>
      <c r="L991" s="4">
        <f t="shared" si="157"/>
        <v>0</v>
      </c>
      <c r="M991" s="4"/>
      <c r="N991" s="4"/>
      <c r="O991" s="4">
        <f t="shared" si="158"/>
        <v>0</v>
      </c>
      <c r="P991" s="4"/>
      <c r="Q991" s="4"/>
      <c r="R991" s="4">
        <f t="shared" si="159"/>
        <v>0</v>
      </c>
      <c r="S991" s="4"/>
      <c r="T991" s="4"/>
      <c r="U991" s="4">
        <f t="shared" si="160"/>
        <v>0</v>
      </c>
      <c r="V991" s="4"/>
      <c r="W991" s="4"/>
      <c r="X991" s="4">
        <f t="shared" si="161"/>
        <v>0</v>
      </c>
      <c r="Y991" s="4"/>
      <c r="Z991" s="4"/>
      <c r="AA991" s="4">
        <f>C991+I991-L991-O991-U991-X991</f>
        <v>10363500</v>
      </c>
      <c r="AB991" s="7"/>
    </row>
    <row r="992" spans="1:28" ht="15.75" x14ac:dyDescent="0.25">
      <c r="A992" s="29">
        <v>45321</v>
      </c>
      <c r="B992" s="73" t="s">
        <v>467</v>
      </c>
      <c r="C992" s="27"/>
      <c r="D992" s="25" t="s">
        <v>46</v>
      </c>
      <c r="E992" s="27" t="s">
        <v>47</v>
      </c>
      <c r="F992" s="27">
        <v>10</v>
      </c>
      <c r="G992" s="27" t="s">
        <v>48</v>
      </c>
      <c r="H992" s="27">
        <v>160000</v>
      </c>
      <c r="I992" s="11">
        <f t="shared" si="156"/>
        <v>1600000</v>
      </c>
      <c r="J992" s="32" t="s">
        <v>312</v>
      </c>
      <c r="K992" s="11" t="s">
        <v>699</v>
      </c>
      <c r="L992" s="4">
        <f t="shared" si="157"/>
        <v>0</v>
      </c>
      <c r="M992" s="4"/>
      <c r="N992" s="4"/>
      <c r="O992" s="4">
        <f t="shared" si="158"/>
        <v>1600000</v>
      </c>
      <c r="P992" s="4">
        <v>1600000</v>
      </c>
      <c r="Q992" s="4"/>
      <c r="R992" s="4">
        <f t="shared" si="159"/>
        <v>0</v>
      </c>
      <c r="S992" s="4"/>
      <c r="T992" s="4"/>
      <c r="U992" s="4">
        <f t="shared" si="160"/>
        <v>0</v>
      </c>
      <c r="V992" s="4"/>
      <c r="W992" s="4"/>
      <c r="X992" s="4">
        <f t="shared" si="161"/>
        <v>0</v>
      </c>
      <c r="Y992" s="4"/>
      <c r="Z992" s="4"/>
      <c r="AA992" s="4">
        <f>C992+I992-L992-O992-U992-X992</f>
        <v>0</v>
      </c>
      <c r="AB992" s="7"/>
    </row>
    <row r="993" spans="1:28" ht="15.75" x14ac:dyDescent="0.25">
      <c r="A993" s="29">
        <v>45321</v>
      </c>
      <c r="B993" s="73" t="s">
        <v>704</v>
      </c>
      <c r="C993" s="25"/>
      <c r="D993" s="25" t="s">
        <v>52</v>
      </c>
      <c r="E993" s="25" t="s">
        <v>160</v>
      </c>
      <c r="F993" s="27">
        <v>750</v>
      </c>
      <c r="G993" s="25" t="s">
        <v>34</v>
      </c>
      <c r="H993" s="25">
        <v>3265</v>
      </c>
      <c r="I993" s="11">
        <f t="shared" si="156"/>
        <v>2448750</v>
      </c>
      <c r="J993" s="31" t="s">
        <v>312</v>
      </c>
      <c r="K993" s="11"/>
      <c r="L993" s="4">
        <f t="shared" si="157"/>
        <v>0</v>
      </c>
      <c r="M993" s="4"/>
      <c r="N993" s="4"/>
      <c r="O993" s="4">
        <f t="shared" si="158"/>
        <v>0</v>
      </c>
      <c r="P993" s="4"/>
      <c r="Q993" s="4"/>
      <c r="R993" s="4">
        <f t="shared" si="159"/>
        <v>0</v>
      </c>
      <c r="S993" s="4"/>
      <c r="T993" s="4"/>
      <c r="U993" s="4">
        <f t="shared" si="160"/>
        <v>0</v>
      </c>
      <c r="V993" s="4"/>
      <c r="W993" s="4"/>
      <c r="X993" s="4">
        <f t="shared" si="161"/>
        <v>2448750</v>
      </c>
      <c r="Y993" s="4">
        <v>2448750</v>
      </c>
      <c r="Z993" s="4"/>
      <c r="AA993" s="4">
        <f>C993+I993-L993-O993-U993-X993</f>
        <v>0</v>
      </c>
      <c r="AB993" s="7">
        <v>45321</v>
      </c>
    </row>
    <row r="994" spans="1:28" ht="15.75" x14ac:dyDescent="0.25">
      <c r="A994" s="29">
        <v>45321</v>
      </c>
      <c r="B994" s="72" t="s">
        <v>705</v>
      </c>
      <c r="C994" s="25"/>
      <c r="D994" s="25" t="s">
        <v>52</v>
      </c>
      <c r="E994" s="25" t="s">
        <v>185</v>
      </c>
      <c r="F994" s="25">
        <v>100</v>
      </c>
      <c r="G994" s="25" t="s">
        <v>27</v>
      </c>
      <c r="H994" s="25">
        <v>1700</v>
      </c>
      <c r="I994" s="11">
        <f t="shared" si="156"/>
        <v>170000</v>
      </c>
      <c r="J994" s="31" t="s">
        <v>324</v>
      </c>
      <c r="K994" s="11"/>
      <c r="L994" s="4">
        <f t="shared" si="157"/>
        <v>170000</v>
      </c>
      <c r="M994" s="4">
        <v>170000</v>
      </c>
      <c r="N994" s="4"/>
      <c r="O994" s="4">
        <f t="shared" si="158"/>
        <v>0</v>
      </c>
      <c r="P994" s="4"/>
      <c r="Q994" s="4"/>
      <c r="R994" s="4">
        <f t="shared" si="159"/>
        <v>0</v>
      </c>
      <c r="S994" s="4"/>
      <c r="T994" s="4"/>
      <c r="U994" s="4">
        <f t="shared" si="160"/>
        <v>0</v>
      </c>
      <c r="V994" s="4"/>
      <c r="W994" s="4"/>
      <c r="X994" s="4">
        <f t="shared" si="161"/>
        <v>0</v>
      </c>
      <c r="Y994" s="4"/>
      <c r="Z994" s="4"/>
      <c r="AA994" s="4">
        <f>C994+I994-L994-O994-U994-X994</f>
        <v>0</v>
      </c>
      <c r="AB994" s="7">
        <v>45321</v>
      </c>
    </row>
    <row r="995" spans="1:28" ht="15.75" x14ac:dyDescent="0.25">
      <c r="A995" s="29">
        <v>45321</v>
      </c>
      <c r="B995" s="72" t="s">
        <v>251</v>
      </c>
      <c r="C995" s="25"/>
      <c r="D995" s="25" t="s">
        <v>46</v>
      </c>
      <c r="E995" s="25" t="s">
        <v>95</v>
      </c>
      <c r="F995" s="25">
        <v>4000</v>
      </c>
      <c r="G995" s="25" t="s">
        <v>34</v>
      </c>
      <c r="H995" s="25">
        <v>1450</v>
      </c>
      <c r="I995" s="11">
        <f t="shared" si="156"/>
        <v>5800000</v>
      </c>
      <c r="J995" s="32" t="s">
        <v>312</v>
      </c>
      <c r="K995" s="11" t="s">
        <v>710</v>
      </c>
      <c r="L995" s="4">
        <f t="shared" si="157"/>
        <v>0</v>
      </c>
      <c r="M995" s="4"/>
      <c r="N995" s="4"/>
      <c r="O995" s="4">
        <f t="shared" si="158"/>
        <v>5800000</v>
      </c>
      <c r="P995" s="4">
        <v>5800000</v>
      </c>
      <c r="Q995" s="4"/>
      <c r="R995" s="4">
        <f t="shared" si="159"/>
        <v>0</v>
      </c>
      <c r="S995" s="4"/>
      <c r="T995" s="4"/>
      <c r="U995" s="4">
        <f t="shared" si="160"/>
        <v>0</v>
      </c>
      <c r="V995" s="4"/>
      <c r="W995" s="4"/>
      <c r="X995" s="4">
        <f t="shared" si="161"/>
        <v>0</v>
      </c>
      <c r="Y995" s="4"/>
      <c r="Z995" s="4"/>
      <c r="AA995" s="4">
        <f>C995+I995-L995-O995-U995-X995</f>
        <v>0</v>
      </c>
      <c r="AB995" s="7">
        <v>45322</v>
      </c>
    </row>
    <row r="996" spans="1:28" ht="15.75" x14ac:dyDescent="0.25">
      <c r="A996" s="29">
        <v>45321</v>
      </c>
      <c r="B996" s="72" t="s">
        <v>698</v>
      </c>
      <c r="C996" s="25"/>
      <c r="D996" s="27" t="s">
        <v>52</v>
      </c>
      <c r="E996" s="25" t="s">
        <v>64</v>
      </c>
      <c r="F996" s="25">
        <v>20</v>
      </c>
      <c r="G996" s="25" t="s">
        <v>39</v>
      </c>
      <c r="H996" s="25">
        <v>55000</v>
      </c>
      <c r="I996" s="11">
        <f t="shared" si="156"/>
        <v>1100000</v>
      </c>
      <c r="J996" s="31" t="s">
        <v>312</v>
      </c>
      <c r="K996" s="11"/>
      <c r="L996" s="4">
        <f t="shared" si="157"/>
        <v>0</v>
      </c>
      <c r="M996" s="4"/>
      <c r="N996" s="4"/>
      <c r="O996" s="4">
        <f t="shared" si="158"/>
        <v>1100000</v>
      </c>
      <c r="P996" s="4">
        <v>1100000</v>
      </c>
      <c r="Q996" s="4"/>
      <c r="R996" s="4">
        <f t="shared" si="159"/>
        <v>0</v>
      </c>
      <c r="S996" s="4"/>
      <c r="T996" s="4"/>
      <c r="U996" s="4">
        <f t="shared" si="160"/>
        <v>0</v>
      </c>
      <c r="V996" s="4"/>
      <c r="W996" s="4"/>
      <c r="X996" s="4">
        <f t="shared" si="161"/>
        <v>0</v>
      </c>
      <c r="Y996" s="4"/>
      <c r="Z996" s="4"/>
      <c r="AA996" s="4">
        <f>C996+I996-L996-O996-U996-X996</f>
        <v>0</v>
      </c>
      <c r="AB996" s="7">
        <v>45321</v>
      </c>
    </row>
    <row r="997" spans="1:28" ht="15.75" x14ac:dyDescent="0.25">
      <c r="A997" s="29">
        <v>45321</v>
      </c>
      <c r="B997" s="72" t="s">
        <v>256</v>
      </c>
      <c r="C997" s="25"/>
      <c r="D997" s="27" t="s">
        <v>52</v>
      </c>
      <c r="E997" s="25" t="s">
        <v>44</v>
      </c>
      <c r="F997" s="25">
        <v>4000</v>
      </c>
      <c r="G997" s="25" t="s">
        <v>34</v>
      </c>
      <c r="H997" s="25">
        <v>1000</v>
      </c>
      <c r="I997" s="11">
        <f t="shared" si="156"/>
        <v>4000000</v>
      </c>
      <c r="J997" s="26" t="s">
        <v>28</v>
      </c>
      <c r="K997" s="11"/>
      <c r="L997" s="4">
        <f t="shared" si="157"/>
        <v>0</v>
      </c>
      <c r="M997" s="4"/>
      <c r="N997" s="4"/>
      <c r="O997" s="4">
        <f t="shared" si="158"/>
        <v>0</v>
      </c>
      <c r="P997" s="4"/>
      <c r="Q997" s="4"/>
      <c r="R997" s="4">
        <f t="shared" si="159"/>
        <v>0</v>
      </c>
      <c r="S997" s="4"/>
      <c r="T997" s="4"/>
      <c r="U997" s="4">
        <f t="shared" si="160"/>
        <v>0</v>
      </c>
      <c r="V997" s="4"/>
      <c r="W997" s="4"/>
      <c r="X997" s="4">
        <f t="shared" si="161"/>
        <v>0</v>
      </c>
      <c r="Y997" s="4"/>
      <c r="Z997" s="4"/>
      <c r="AA997" s="4">
        <f>C997+I997-L997-O997-U997-X997</f>
        <v>4000000</v>
      </c>
      <c r="AB997" s="7"/>
    </row>
    <row r="998" spans="1:28" ht="15.75" x14ac:dyDescent="0.25">
      <c r="A998" s="29">
        <v>45321</v>
      </c>
      <c r="B998" s="72" t="s">
        <v>256</v>
      </c>
      <c r="C998" s="25"/>
      <c r="D998" s="27" t="s">
        <v>52</v>
      </c>
      <c r="E998" s="25" t="s">
        <v>173</v>
      </c>
      <c r="F998" s="25">
        <v>1000</v>
      </c>
      <c r="G998" s="25" t="s">
        <v>34</v>
      </c>
      <c r="H998" s="25">
        <v>4000</v>
      </c>
      <c r="I998" s="11">
        <f t="shared" si="156"/>
        <v>4000000</v>
      </c>
      <c r="J998" s="26" t="s">
        <v>28</v>
      </c>
      <c r="K998" s="11"/>
      <c r="L998" s="4">
        <f t="shared" si="157"/>
        <v>0</v>
      </c>
      <c r="M998" s="4"/>
      <c r="N998" s="4"/>
      <c r="O998" s="4">
        <f t="shared" si="158"/>
        <v>0</v>
      </c>
      <c r="P998" s="4"/>
      <c r="Q998" s="4"/>
      <c r="R998" s="4">
        <f t="shared" si="159"/>
        <v>0</v>
      </c>
      <c r="S998" s="4"/>
      <c r="T998" s="4"/>
      <c r="U998" s="4">
        <f t="shared" si="160"/>
        <v>0</v>
      </c>
      <c r="V998" s="4"/>
      <c r="W998" s="4"/>
      <c r="X998" s="4">
        <f t="shared" si="161"/>
        <v>0</v>
      </c>
      <c r="Y998" s="4"/>
      <c r="Z998" s="4"/>
      <c r="AA998" s="4">
        <f>C998+I998-L998-O998-U998-X998</f>
        <v>4000000</v>
      </c>
      <c r="AB998" s="7"/>
    </row>
    <row r="999" spans="1:28" ht="15.75" x14ac:dyDescent="0.25">
      <c r="A999" s="29">
        <v>45321</v>
      </c>
      <c r="B999" s="72" t="s">
        <v>73</v>
      </c>
      <c r="C999" s="27"/>
      <c r="D999" s="27" t="s">
        <v>52</v>
      </c>
      <c r="E999" s="25" t="s">
        <v>160</v>
      </c>
      <c r="F999" s="27">
        <v>250</v>
      </c>
      <c r="G999" s="25" t="s">
        <v>34</v>
      </c>
      <c r="H999" s="27">
        <v>3390</v>
      </c>
      <c r="I999" s="11">
        <f t="shared" si="156"/>
        <v>847500</v>
      </c>
      <c r="J999" s="28" t="s">
        <v>28</v>
      </c>
      <c r="K999" s="11"/>
      <c r="L999" s="4">
        <f t="shared" si="157"/>
        <v>0</v>
      </c>
      <c r="M999" s="4"/>
      <c r="N999" s="4"/>
      <c r="O999" s="4">
        <f t="shared" si="158"/>
        <v>0</v>
      </c>
      <c r="P999" s="4"/>
      <c r="Q999" s="4"/>
      <c r="R999" s="4">
        <f t="shared" si="159"/>
        <v>0</v>
      </c>
      <c r="S999" s="4"/>
      <c r="T999" s="4"/>
      <c r="U999" s="4">
        <f t="shared" si="160"/>
        <v>0</v>
      </c>
      <c r="V999" s="4"/>
      <c r="W999" s="4"/>
      <c r="X999" s="4">
        <f t="shared" si="161"/>
        <v>0</v>
      </c>
      <c r="Y999" s="4"/>
      <c r="Z999" s="4"/>
      <c r="AA999" s="4">
        <f>C999+I999-L999-O999-U999-X999</f>
        <v>847500</v>
      </c>
      <c r="AB999" s="7"/>
    </row>
    <row r="1000" spans="1:28" ht="15.75" x14ac:dyDescent="0.25">
      <c r="A1000" s="29">
        <v>45321</v>
      </c>
      <c r="B1000" s="72" t="s">
        <v>398</v>
      </c>
      <c r="C1000" s="25"/>
      <c r="D1000" s="25" t="s">
        <v>52</v>
      </c>
      <c r="E1000" s="25" t="s">
        <v>47</v>
      </c>
      <c r="F1000" s="25">
        <v>7</v>
      </c>
      <c r="G1000" s="25" t="s">
        <v>48</v>
      </c>
      <c r="H1000" s="25">
        <v>160000</v>
      </c>
      <c r="I1000" s="11">
        <f t="shared" si="156"/>
        <v>1120000</v>
      </c>
      <c r="J1000" s="31" t="s">
        <v>312</v>
      </c>
      <c r="K1000" s="11" t="s">
        <v>707</v>
      </c>
      <c r="L1000" s="4">
        <f t="shared" si="157"/>
        <v>0</v>
      </c>
      <c r="M1000" s="4"/>
      <c r="N1000" s="4"/>
      <c r="O1000" s="4">
        <f t="shared" si="158"/>
        <v>1120000</v>
      </c>
      <c r="P1000" s="4">
        <v>1120000</v>
      </c>
      <c r="Q1000" s="4"/>
      <c r="R1000" s="4">
        <f t="shared" si="159"/>
        <v>0</v>
      </c>
      <c r="S1000" s="4"/>
      <c r="T1000" s="4"/>
      <c r="U1000" s="4">
        <f t="shared" si="160"/>
        <v>0</v>
      </c>
      <c r="V1000" s="4"/>
      <c r="W1000" s="4"/>
      <c r="X1000" s="4">
        <f t="shared" si="161"/>
        <v>0</v>
      </c>
      <c r="Y1000" s="4"/>
      <c r="Z1000" s="4"/>
      <c r="AA1000" s="4">
        <f>C1000+I1000-L1000-O1000-U1000-X1000</f>
        <v>0</v>
      </c>
      <c r="AB1000" s="7">
        <v>45321</v>
      </c>
    </row>
    <row r="1001" spans="1:28" ht="15.75" x14ac:dyDescent="0.25">
      <c r="A1001" s="24">
        <v>45321</v>
      </c>
      <c r="B1001" s="72" t="s">
        <v>398</v>
      </c>
      <c r="C1001" s="25"/>
      <c r="D1001" s="25" t="s">
        <v>52</v>
      </c>
      <c r="E1001" s="25" t="s">
        <v>208</v>
      </c>
      <c r="F1001" s="25">
        <v>2000</v>
      </c>
      <c r="G1001" s="25" t="s">
        <v>34</v>
      </c>
      <c r="H1001" s="25">
        <v>830</v>
      </c>
      <c r="I1001" s="11">
        <f t="shared" si="156"/>
        <v>1660000</v>
      </c>
      <c r="J1001" s="31" t="s">
        <v>312</v>
      </c>
      <c r="K1001" s="11" t="s">
        <v>707</v>
      </c>
      <c r="L1001" s="4">
        <f t="shared" si="157"/>
        <v>0</v>
      </c>
      <c r="M1001" s="4"/>
      <c r="N1001" s="4"/>
      <c r="O1001" s="4">
        <f t="shared" si="158"/>
        <v>1660000</v>
      </c>
      <c r="P1001" s="4">
        <v>1660000</v>
      </c>
      <c r="Q1001" s="4"/>
      <c r="R1001" s="4">
        <f t="shared" si="159"/>
        <v>0</v>
      </c>
      <c r="S1001" s="4"/>
      <c r="T1001" s="4"/>
      <c r="U1001" s="4">
        <f t="shared" si="160"/>
        <v>0</v>
      </c>
      <c r="V1001" s="4"/>
      <c r="W1001" s="4"/>
      <c r="X1001" s="4">
        <f t="shared" si="161"/>
        <v>0</v>
      </c>
      <c r="Y1001" s="4"/>
      <c r="Z1001" s="4"/>
      <c r="AA1001" s="4">
        <f>C1001+I1001-L1001-O1001-U1001-X1001</f>
        <v>0</v>
      </c>
      <c r="AB1001" s="7">
        <v>45321</v>
      </c>
    </row>
    <row r="1002" spans="1:28" ht="15.75" x14ac:dyDescent="0.25">
      <c r="A1002" s="29">
        <v>45321</v>
      </c>
      <c r="B1002" s="72" t="s">
        <v>398</v>
      </c>
      <c r="C1002" s="25"/>
      <c r="D1002" s="25" t="s">
        <v>52</v>
      </c>
      <c r="E1002" s="25" t="s">
        <v>108</v>
      </c>
      <c r="F1002" s="25">
        <v>1200</v>
      </c>
      <c r="G1002" s="25" t="s">
        <v>34</v>
      </c>
      <c r="H1002" s="25">
        <v>2150</v>
      </c>
      <c r="I1002" s="11">
        <f t="shared" si="156"/>
        <v>2580000</v>
      </c>
      <c r="J1002" s="31" t="s">
        <v>312</v>
      </c>
      <c r="K1002" s="11" t="s">
        <v>707</v>
      </c>
      <c r="L1002" s="4">
        <f t="shared" si="157"/>
        <v>0</v>
      </c>
      <c r="M1002" s="4"/>
      <c r="N1002" s="4"/>
      <c r="O1002" s="4">
        <f t="shared" si="158"/>
        <v>2580000</v>
      </c>
      <c r="P1002" s="4">
        <v>2580000</v>
      </c>
      <c r="Q1002" s="4"/>
      <c r="R1002" s="4">
        <f t="shared" si="159"/>
        <v>0</v>
      </c>
      <c r="S1002" s="4"/>
      <c r="T1002" s="4"/>
      <c r="U1002" s="4">
        <f t="shared" si="160"/>
        <v>0</v>
      </c>
      <c r="V1002" s="4"/>
      <c r="W1002" s="4"/>
      <c r="X1002" s="4">
        <f t="shared" si="161"/>
        <v>0</v>
      </c>
      <c r="Y1002" s="4"/>
      <c r="Z1002" s="4"/>
      <c r="AA1002" s="4">
        <f>C1002+I1002-L1002-O1002-U1002-X1002</f>
        <v>0</v>
      </c>
      <c r="AB1002" s="7">
        <v>45321</v>
      </c>
    </row>
    <row r="1003" spans="1:28" ht="15.75" x14ac:dyDescent="0.25">
      <c r="A1003" s="29">
        <v>45321</v>
      </c>
      <c r="B1003" s="72" t="s">
        <v>398</v>
      </c>
      <c r="C1003" s="27"/>
      <c r="D1003" s="25" t="s">
        <v>52</v>
      </c>
      <c r="E1003" s="27" t="s">
        <v>154</v>
      </c>
      <c r="F1003" s="27">
        <v>750</v>
      </c>
      <c r="G1003" s="25" t="s">
        <v>34</v>
      </c>
      <c r="H1003" s="27">
        <v>1300</v>
      </c>
      <c r="I1003" s="11">
        <f t="shared" si="156"/>
        <v>975000</v>
      </c>
      <c r="J1003" s="32" t="s">
        <v>312</v>
      </c>
      <c r="K1003" s="11" t="s">
        <v>707</v>
      </c>
      <c r="L1003" s="4">
        <f t="shared" si="157"/>
        <v>0</v>
      </c>
      <c r="M1003" s="4"/>
      <c r="N1003" s="4"/>
      <c r="O1003" s="4">
        <f t="shared" si="158"/>
        <v>975000</v>
      </c>
      <c r="P1003" s="4">
        <v>975000</v>
      </c>
      <c r="Q1003" s="4"/>
      <c r="R1003" s="4">
        <f t="shared" si="159"/>
        <v>0</v>
      </c>
      <c r="S1003" s="4"/>
      <c r="T1003" s="4"/>
      <c r="U1003" s="4">
        <f t="shared" si="160"/>
        <v>0</v>
      </c>
      <c r="V1003" s="4"/>
      <c r="W1003" s="4"/>
      <c r="X1003" s="4">
        <f t="shared" si="161"/>
        <v>0</v>
      </c>
      <c r="Y1003" s="4"/>
      <c r="Z1003" s="4"/>
      <c r="AA1003" s="4">
        <f>C1003+I1003-L1003-O1003-U1003-X1003</f>
        <v>0</v>
      </c>
      <c r="AB1003" s="7">
        <v>45321</v>
      </c>
    </row>
    <row r="1004" spans="1:28" ht="15.75" x14ac:dyDescent="0.25">
      <c r="A1004" s="29">
        <v>45321</v>
      </c>
      <c r="B1004" s="72" t="s">
        <v>536</v>
      </c>
      <c r="C1004" s="25"/>
      <c r="D1004" s="25" t="s">
        <v>46</v>
      </c>
      <c r="E1004" s="25" t="s">
        <v>91</v>
      </c>
      <c r="F1004" s="25">
        <v>1</v>
      </c>
      <c r="G1004" s="25" t="s">
        <v>303</v>
      </c>
      <c r="H1004" s="25">
        <v>1200000</v>
      </c>
      <c r="I1004" s="11">
        <f t="shared" si="156"/>
        <v>1200000</v>
      </c>
      <c r="J1004" s="31" t="s">
        <v>312</v>
      </c>
      <c r="K1004" s="11"/>
      <c r="L1004" s="4">
        <f t="shared" si="157"/>
        <v>0</v>
      </c>
      <c r="M1004" s="4"/>
      <c r="N1004" s="4"/>
      <c r="O1004" s="4">
        <f t="shared" si="158"/>
        <v>1200000</v>
      </c>
      <c r="P1004" s="4">
        <v>1200000</v>
      </c>
      <c r="Q1004" s="4"/>
      <c r="R1004" s="4">
        <f t="shared" si="159"/>
        <v>0</v>
      </c>
      <c r="S1004" s="4"/>
      <c r="T1004" s="4"/>
      <c r="U1004" s="4">
        <f t="shared" si="160"/>
        <v>0</v>
      </c>
      <c r="V1004" s="4"/>
      <c r="W1004" s="4"/>
      <c r="X1004" s="4">
        <f t="shared" si="161"/>
        <v>0</v>
      </c>
      <c r="Y1004" s="4"/>
      <c r="Z1004" s="4"/>
      <c r="AA1004" s="4">
        <f>C1004+I1004-L1004-O1004-U1004-X1004</f>
        <v>0</v>
      </c>
      <c r="AB1004" s="7">
        <v>45321</v>
      </c>
    </row>
    <row r="1005" spans="1:28" ht="15.75" x14ac:dyDescent="0.25">
      <c r="A1005" s="24">
        <v>45321</v>
      </c>
      <c r="B1005" s="72" t="s">
        <v>211</v>
      </c>
      <c r="C1005" s="25"/>
      <c r="D1005" s="25" t="s">
        <v>52</v>
      </c>
      <c r="E1005" s="25" t="s">
        <v>109</v>
      </c>
      <c r="F1005" s="25">
        <v>500</v>
      </c>
      <c r="G1005" s="25" t="s">
        <v>34</v>
      </c>
      <c r="H1005" s="25">
        <v>1220</v>
      </c>
      <c r="I1005" s="11">
        <f t="shared" si="156"/>
        <v>610000</v>
      </c>
      <c r="J1005" s="31" t="s">
        <v>312</v>
      </c>
      <c r="K1005" s="11" t="s">
        <v>712</v>
      </c>
      <c r="L1005" s="4">
        <f t="shared" si="157"/>
        <v>0</v>
      </c>
      <c r="M1005" s="4"/>
      <c r="N1005" s="4"/>
      <c r="O1005" s="4">
        <f t="shared" si="158"/>
        <v>610000</v>
      </c>
      <c r="P1005" s="4">
        <v>610000</v>
      </c>
      <c r="Q1005" s="4"/>
      <c r="R1005" s="4">
        <f t="shared" si="159"/>
        <v>0</v>
      </c>
      <c r="S1005" s="4"/>
      <c r="T1005" s="4"/>
      <c r="U1005" s="4">
        <f t="shared" si="160"/>
        <v>0</v>
      </c>
      <c r="V1005" s="4"/>
      <c r="W1005" s="4"/>
      <c r="X1005" s="4">
        <f t="shared" si="161"/>
        <v>0</v>
      </c>
      <c r="Y1005" s="4"/>
      <c r="Z1005" s="4"/>
      <c r="AA1005" s="4">
        <f>C1005+I1005-L1005-O1005-U1005-X1005</f>
        <v>0</v>
      </c>
      <c r="AB1005" s="7">
        <v>45322</v>
      </c>
    </row>
    <row r="1006" spans="1:28" ht="15.75" x14ac:dyDescent="0.25">
      <c r="A1006" s="29">
        <v>45322</v>
      </c>
      <c r="B1006" s="73" t="s">
        <v>708</v>
      </c>
      <c r="C1006" s="27"/>
      <c r="D1006" s="27" t="s">
        <v>46</v>
      </c>
      <c r="E1006" s="27" t="s">
        <v>127</v>
      </c>
      <c r="F1006" s="27">
        <v>2</v>
      </c>
      <c r="G1006" s="27" t="s">
        <v>39</v>
      </c>
      <c r="H1006" s="27">
        <v>65000</v>
      </c>
      <c r="I1006" s="11">
        <f>F1006*H1006</f>
        <v>130000</v>
      </c>
      <c r="J1006" s="32" t="s">
        <v>324</v>
      </c>
      <c r="K1006" s="11"/>
      <c r="L1006" s="4">
        <f t="shared" ref="L1006:L1027" si="162">M1006+N1006</f>
        <v>130000</v>
      </c>
      <c r="M1006" s="4">
        <v>130000</v>
      </c>
      <c r="N1006" s="4"/>
      <c r="O1006" s="4">
        <f t="shared" ref="O1006:O1027" si="163">P1006+Q1006</f>
        <v>0</v>
      </c>
      <c r="P1006" s="4"/>
      <c r="Q1006" s="4"/>
      <c r="R1006" s="4">
        <f t="shared" ref="R1006:R1027" si="164">S1006+T1006</f>
        <v>0</v>
      </c>
      <c r="S1006" s="4"/>
      <c r="T1006" s="4"/>
      <c r="U1006" s="4">
        <f t="shared" ref="U1006:U1027" si="165">V1006+W1006</f>
        <v>0</v>
      </c>
      <c r="V1006" s="4"/>
      <c r="W1006" s="4"/>
      <c r="X1006" s="4">
        <f t="shared" ref="X1006:X1027" si="166">Y1006+Z1006</f>
        <v>0</v>
      </c>
      <c r="Y1006" s="4"/>
      <c r="Z1006" s="4"/>
      <c r="AA1006" s="4">
        <f>C1006+I1006-L1006-O1006-U1006-X1006</f>
        <v>0</v>
      </c>
      <c r="AB1006" s="7">
        <v>45322</v>
      </c>
    </row>
    <row r="1007" spans="1:28" ht="15.75" x14ac:dyDescent="0.25">
      <c r="A1007" s="29">
        <v>45322</v>
      </c>
      <c r="B1007" s="73" t="s">
        <v>422</v>
      </c>
      <c r="C1007" s="25"/>
      <c r="D1007" s="27" t="s">
        <v>46</v>
      </c>
      <c r="E1007" s="25" t="s">
        <v>173</v>
      </c>
      <c r="F1007" s="25">
        <v>100</v>
      </c>
      <c r="G1007" s="27" t="s">
        <v>34</v>
      </c>
      <c r="H1007" s="25">
        <v>3900</v>
      </c>
      <c r="I1007" s="11">
        <f t="shared" ref="I1007:I1027" si="167">F1007*H1007</f>
        <v>390000</v>
      </c>
      <c r="J1007" s="31" t="s">
        <v>324</v>
      </c>
      <c r="K1007" s="11"/>
      <c r="L1007" s="4">
        <f t="shared" si="162"/>
        <v>0</v>
      </c>
      <c r="M1007" s="4"/>
      <c r="N1007" s="4"/>
      <c r="O1007" s="4">
        <f t="shared" si="163"/>
        <v>0</v>
      </c>
      <c r="P1007" s="4"/>
      <c r="Q1007" s="4"/>
      <c r="R1007" s="4">
        <f t="shared" si="164"/>
        <v>0</v>
      </c>
      <c r="S1007" s="4"/>
      <c r="T1007" s="4"/>
      <c r="U1007" s="4">
        <f t="shared" si="165"/>
        <v>0</v>
      </c>
      <c r="V1007" s="4"/>
      <c r="W1007" s="4"/>
      <c r="X1007" s="4">
        <f t="shared" si="166"/>
        <v>400000</v>
      </c>
      <c r="Y1007" s="4">
        <v>400000</v>
      </c>
      <c r="Z1007" s="4"/>
      <c r="AA1007" s="4">
        <f>C1007+I1007-L1007-O1007-U1007-X1007</f>
        <v>-10000</v>
      </c>
      <c r="AB1007" s="7">
        <v>45322</v>
      </c>
    </row>
    <row r="1008" spans="1:28" ht="15.75" x14ac:dyDescent="0.25">
      <c r="A1008" s="29">
        <v>45322</v>
      </c>
      <c r="B1008" s="73" t="s">
        <v>679</v>
      </c>
      <c r="C1008" s="27"/>
      <c r="D1008" s="27" t="s">
        <v>46</v>
      </c>
      <c r="E1008" s="25" t="s">
        <v>329</v>
      </c>
      <c r="F1008" s="25">
        <v>6</v>
      </c>
      <c r="G1008" s="27" t="s">
        <v>39</v>
      </c>
      <c r="H1008" s="27">
        <v>155000</v>
      </c>
      <c r="I1008" s="11">
        <f t="shared" si="167"/>
        <v>930000</v>
      </c>
      <c r="J1008" s="32" t="s">
        <v>324</v>
      </c>
      <c r="K1008" s="11"/>
      <c r="L1008" s="4">
        <f t="shared" si="162"/>
        <v>930000</v>
      </c>
      <c r="M1008" s="4">
        <v>930000</v>
      </c>
      <c r="N1008" s="4"/>
      <c r="O1008" s="4">
        <f t="shared" si="163"/>
        <v>0</v>
      </c>
      <c r="P1008" s="4"/>
      <c r="Q1008" s="4"/>
      <c r="R1008" s="4">
        <f t="shared" si="164"/>
        <v>0</v>
      </c>
      <c r="S1008" s="4"/>
      <c r="T1008" s="4"/>
      <c r="U1008" s="4">
        <f t="shared" si="165"/>
        <v>0</v>
      </c>
      <c r="V1008" s="4"/>
      <c r="W1008" s="4"/>
      <c r="X1008" s="4">
        <f t="shared" si="166"/>
        <v>0</v>
      </c>
      <c r="Y1008" s="4"/>
      <c r="Z1008" s="4"/>
      <c r="AA1008" s="4">
        <f>C1008+I1008-L1008-O1008-U1008-X1008</f>
        <v>0</v>
      </c>
      <c r="AB1008" s="7">
        <v>45322</v>
      </c>
    </row>
    <row r="1009" spans="1:28" ht="15.75" x14ac:dyDescent="0.25">
      <c r="A1009" s="29">
        <v>45322</v>
      </c>
      <c r="B1009" s="27" t="s">
        <v>99</v>
      </c>
      <c r="C1009" s="25"/>
      <c r="D1009" s="25"/>
      <c r="E1009" s="27" t="s">
        <v>120</v>
      </c>
      <c r="F1009" s="25">
        <v>23.5</v>
      </c>
      <c r="G1009" s="27" t="s">
        <v>39</v>
      </c>
      <c r="H1009" s="25"/>
      <c r="I1009" s="11">
        <f t="shared" si="167"/>
        <v>0</v>
      </c>
      <c r="J1009" s="26" t="s">
        <v>28</v>
      </c>
      <c r="K1009" s="11"/>
      <c r="L1009" s="4">
        <f t="shared" si="162"/>
        <v>0</v>
      </c>
      <c r="M1009" s="4"/>
      <c r="N1009" s="4"/>
      <c r="O1009" s="4">
        <f t="shared" si="163"/>
        <v>0</v>
      </c>
      <c r="P1009" s="4"/>
      <c r="Q1009" s="4"/>
      <c r="R1009" s="4">
        <f t="shared" si="164"/>
        <v>0</v>
      </c>
      <c r="S1009" s="4"/>
      <c r="T1009" s="4"/>
      <c r="U1009" s="4">
        <f t="shared" si="165"/>
        <v>0</v>
      </c>
      <c r="V1009" s="4"/>
      <c r="W1009" s="4"/>
      <c r="X1009" s="4">
        <f t="shared" si="166"/>
        <v>0</v>
      </c>
      <c r="Y1009" s="4"/>
      <c r="Z1009" s="4"/>
      <c r="AA1009" s="4">
        <f>C1009+I1009-L1009-O1009-U1009-X1009</f>
        <v>0</v>
      </c>
      <c r="AB1009" s="7"/>
    </row>
    <row r="1010" spans="1:28" ht="15.75" x14ac:dyDescent="0.25">
      <c r="A1010" s="29">
        <v>45322</v>
      </c>
      <c r="B1010" s="73" t="s">
        <v>451</v>
      </c>
      <c r="C1010" s="25"/>
      <c r="D1010" s="25" t="s">
        <v>46</v>
      </c>
      <c r="E1010" s="25" t="s">
        <v>50</v>
      </c>
      <c r="F1010" s="25">
        <v>100</v>
      </c>
      <c r="G1010" s="27" t="s">
        <v>34</v>
      </c>
      <c r="H1010" s="25">
        <v>3885</v>
      </c>
      <c r="I1010" s="11">
        <f t="shared" si="167"/>
        <v>388500</v>
      </c>
      <c r="J1010" s="32" t="s">
        <v>324</v>
      </c>
      <c r="K1010" s="11"/>
      <c r="L1010" s="4">
        <f t="shared" si="162"/>
        <v>0</v>
      </c>
      <c r="M1010" s="4"/>
      <c r="N1010" s="4"/>
      <c r="O1010" s="4">
        <f t="shared" si="163"/>
        <v>0</v>
      </c>
      <c r="P1010" s="4"/>
      <c r="Q1010" s="4"/>
      <c r="R1010" s="4">
        <f t="shared" si="164"/>
        <v>0</v>
      </c>
      <c r="S1010" s="4"/>
      <c r="T1010" s="4"/>
      <c r="U1010" s="4">
        <f t="shared" si="165"/>
        <v>0</v>
      </c>
      <c r="V1010" s="4"/>
      <c r="W1010" s="4"/>
      <c r="X1010" s="4">
        <f t="shared" si="166"/>
        <v>388500</v>
      </c>
      <c r="Y1010" s="4">
        <v>388500</v>
      </c>
      <c r="Z1010" s="4"/>
      <c r="AA1010" s="4">
        <f>C1010+I1010-L1010-O1010-U1010-X1010</f>
        <v>0</v>
      </c>
      <c r="AB1010" s="7">
        <v>45321</v>
      </c>
    </row>
    <row r="1011" spans="1:28" ht="15.75" x14ac:dyDescent="0.25">
      <c r="A1011" s="29">
        <v>45322</v>
      </c>
      <c r="B1011" s="73" t="s">
        <v>359</v>
      </c>
      <c r="C1011" s="25"/>
      <c r="D1011" s="25" t="s">
        <v>46</v>
      </c>
      <c r="E1011" s="25" t="s">
        <v>299</v>
      </c>
      <c r="F1011" s="25">
        <v>33.299999999999997</v>
      </c>
      <c r="G1011" s="27" t="s">
        <v>39</v>
      </c>
      <c r="H1011" s="25">
        <v>47000</v>
      </c>
      <c r="I1011" s="11">
        <f t="shared" si="167"/>
        <v>1565099.9999999998</v>
      </c>
      <c r="J1011" s="31" t="s">
        <v>312</v>
      </c>
      <c r="K1011" s="11" t="s">
        <v>717</v>
      </c>
      <c r="L1011" s="4">
        <f t="shared" si="162"/>
        <v>0</v>
      </c>
      <c r="M1011" s="4"/>
      <c r="N1011" s="4"/>
      <c r="O1011" s="4">
        <f t="shared" si="163"/>
        <v>1565100</v>
      </c>
      <c r="P1011" s="4">
        <v>1565100</v>
      </c>
      <c r="Q1011" s="4"/>
      <c r="R1011" s="4">
        <f t="shared" si="164"/>
        <v>0</v>
      </c>
      <c r="S1011" s="4"/>
      <c r="T1011" s="4"/>
      <c r="U1011" s="4">
        <f t="shared" si="165"/>
        <v>0</v>
      </c>
      <c r="V1011" s="4"/>
      <c r="W1011" s="4"/>
      <c r="X1011" s="4">
        <f t="shared" si="166"/>
        <v>0</v>
      </c>
      <c r="Y1011" s="4"/>
      <c r="Z1011" s="4"/>
      <c r="AA1011" s="74">
        <f>C1011+I1011-L1011-O1011-U1011-X1011</f>
        <v>-2.3283064365386963E-10</v>
      </c>
      <c r="AB1011" s="7">
        <v>45322</v>
      </c>
    </row>
    <row r="1012" spans="1:28" ht="15.75" x14ac:dyDescent="0.25">
      <c r="A1012" s="29">
        <v>45322</v>
      </c>
      <c r="B1012" s="73" t="s">
        <v>359</v>
      </c>
      <c r="C1012" s="25"/>
      <c r="D1012" s="25" t="s">
        <v>46</v>
      </c>
      <c r="E1012" s="25" t="s">
        <v>100</v>
      </c>
      <c r="F1012" s="25">
        <v>54.8</v>
      </c>
      <c r="G1012" s="27" t="s">
        <v>39</v>
      </c>
      <c r="H1012" s="25">
        <v>47000</v>
      </c>
      <c r="I1012" s="11">
        <f t="shared" si="167"/>
        <v>2575600</v>
      </c>
      <c r="J1012" s="31" t="s">
        <v>312</v>
      </c>
      <c r="K1012" s="11" t="s">
        <v>717</v>
      </c>
      <c r="L1012" s="4">
        <f t="shared" si="162"/>
        <v>0</v>
      </c>
      <c r="M1012" s="4"/>
      <c r="N1012" s="4"/>
      <c r="O1012" s="4">
        <f t="shared" si="163"/>
        <v>2575600</v>
      </c>
      <c r="P1012" s="4">
        <v>2575600</v>
      </c>
      <c r="Q1012" s="4"/>
      <c r="R1012" s="4">
        <f t="shared" si="164"/>
        <v>0</v>
      </c>
      <c r="S1012" s="4"/>
      <c r="T1012" s="4"/>
      <c r="U1012" s="4">
        <f t="shared" si="165"/>
        <v>0</v>
      </c>
      <c r="V1012" s="4"/>
      <c r="W1012" s="4"/>
      <c r="X1012" s="4">
        <f t="shared" si="166"/>
        <v>0</v>
      </c>
      <c r="Y1012" s="4"/>
      <c r="Z1012" s="4"/>
      <c r="AA1012" s="4">
        <f>C1012+I1012-L1012-O1012-U1012-X1012</f>
        <v>0</v>
      </c>
      <c r="AB1012" s="7">
        <v>45322</v>
      </c>
    </row>
    <row r="1013" spans="1:28" ht="15.75" x14ac:dyDescent="0.25">
      <c r="A1013" s="29">
        <v>45322</v>
      </c>
      <c r="B1013" s="73" t="s">
        <v>359</v>
      </c>
      <c r="C1013" s="25"/>
      <c r="D1013" s="25" t="s">
        <v>46</v>
      </c>
      <c r="E1013" s="25" t="s">
        <v>81</v>
      </c>
      <c r="F1013" s="25">
        <v>47.3</v>
      </c>
      <c r="G1013" s="25" t="s">
        <v>39</v>
      </c>
      <c r="H1013" s="25">
        <v>47000</v>
      </c>
      <c r="I1013" s="11">
        <f t="shared" si="167"/>
        <v>2223100</v>
      </c>
      <c r="J1013" s="31" t="s">
        <v>312</v>
      </c>
      <c r="K1013" s="11" t="s">
        <v>717</v>
      </c>
      <c r="L1013" s="4">
        <f t="shared" si="162"/>
        <v>0</v>
      </c>
      <c r="M1013" s="4"/>
      <c r="N1013" s="4"/>
      <c r="O1013" s="4">
        <f t="shared" si="163"/>
        <v>2223100</v>
      </c>
      <c r="P1013" s="4">
        <v>2223100</v>
      </c>
      <c r="Q1013" s="4"/>
      <c r="R1013" s="4">
        <f t="shared" si="164"/>
        <v>0</v>
      </c>
      <c r="S1013" s="4"/>
      <c r="T1013" s="4"/>
      <c r="U1013" s="4">
        <f t="shared" si="165"/>
        <v>0</v>
      </c>
      <c r="V1013" s="4"/>
      <c r="W1013" s="4"/>
      <c r="X1013" s="4">
        <f t="shared" si="166"/>
        <v>0</v>
      </c>
      <c r="Y1013" s="4"/>
      <c r="Z1013" s="4"/>
      <c r="AA1013" s="4">
        <f>C1013+I1013-L1013-O1013-U1013-X1013</f>
        <v>0</v>
      </c>
      <c r="AB1013" s="7">
        <v>45322</v>
      </c>
    </row>
    <row r="1014" spans="1:28" ht="15.75" x14ac:dyDescent="0.25">
      <c r="A1014" s="29">
        <v>45322</v>
      </c>
      <c r="B1014" s="72" t="s">
        <v>471</v>
      </c>
      <c r="C1014" s="25"/>
      <c r="D1014" s="25" t="s">
        <v>46</v>
      </c>
      <c r="E1014" s="25" t="s">
        <v>135</v>
      </c>
      <c r="F1014" s="25">
        <v>3</v>
      </c>
      <c r="G1014" s="25" t="s">
        <v>48</v>
      </c>
      <c r="H1014" s="25">
        <v>160000</v>
      </c>
      <c r="I1014" s="11">
        <f t="shared" si="167"/>
        <v>480000</v>
      </c>
      <c r="J1014" s="31" t="s">
        <v>324</v>
      </c>
      <c r="K1014" s="11"/>
      <c r="L1014" s="4">
        <f t="shared" si="162"/>
        <v>0</v>
      </c>
      <c r="M1014" s="4"/>
      <c r="N1014" s="4"/>
      <c r="O1014" s="4">
        <f t="shared" si="163"/>
        <v>0</v>
      </c>
      <c r="P1014" s="4"/>
      <c r="Q1014" s="4"/>
      <c r="R1014" s="4">
        <f t="shared" si="164"/>
        <v>0</v>
      </c>
      <c r="S1014" s="4"/>
      <c r="T1014" s="4"/>
      <c r="U1014" s="4">
        <f t="shared" si="165"/>
        <v>0</v>
      </c>
      <c r="V1014" s="4"/>
      <c r="W1014" s="4"/>
      <c r="X1014" s="4">
        <f t="shared" si="166"/>
        <v>480000</v>
      </c>
      <c r="Y1014" s="4">
        <v>480000</v>
      </c>
      <c r="Z1014" s="4"/>
      <c r="AA1014" s="4">
        <f>C1014+I1014-L1014-O1014-U1014-X1014</f>
        <v>0</v>
      </c>
      <c r="AB1014" s="7">
        <v>45322</v>
      </c>
    </row>
    <row r="1015" spans="1:28" ht="15.75" x14ac:dyDescent="0.25">
      <c r="A1015" s="29">
        <v>45322</v>
      </c>
      <c r="B1015" s="72" t="s">
        <v>709</v>
      </c>
      <c r="C1015" s="25"/>
      <c r="D1015" s="25" t="s">
        <v>52</v>
      </c>
      <c r="E1015" s="25" t="s">
        <v>42</v>
      </c>
      <c r="F1015" s="25">
        <v>2000</v>
      </c>
      <c r="G1015" s="27" t="s">
        <v>34</v>
      </c>
      <c r="H1015" s="25">
        <v>4500</v>
      </c>
      <c r="I1015" s="11">
        <f t="shared" si="167"/>
        <v>9000000</v>
      </c>
      <c r="J1015" s="31" t="s">
        <v>312</v>
      </c>
      <c r="K1015" s="11" t="s">
        <v>718</v>
      </c>
      <c r="L1015" s="4">
        <f t="shared" si="162"/>
        <v>0</v>
      </c>
      <c r="M1015" s="4"/>
      <c r="N1015" s="4"/>
      <c r="O1015" s="4">
        <f t="shared" si="163"/>
        <v>9000000</v>
      </c>
      <c r="P1015" s="4">
        <v>9000000</v>
      </c>
      <c r="Q1015" s="4"/>
      <c r="R1015" s="4">
        <f t="shared" si="164"/>
        <v>0</v>
      </c>
      <c r="S1015" s="4"/>
      <c r="T1015" s="4"/>
      <c r="U1015" s="4">
        <f t="shared" si="165"/>
        <v>0</v>
      </c>
      <c r="V1015" s="4"/>
      <c r="W1015" s="4"/>
      <c r="X1015" s="4">
        <f t="shared" si="166"/>
        <v>0</v>
      </c>
      <c r="Y1015" s="4"/>
      <c r="Z1015" s="4"/>
      <c r="AA1015" s="4">
        <f>C1015+I1015-L1015-O1015-U1015-X1015</f>
        <v>0</v>
      </c>
      <c r="AB1015" s="7">
        <v>45322</v>
      </c>
    </row>
    <row r="1016" spans="1:28" ht="15.75" x14ac:dyDescent="0.25">
      <c r="A1016" s="29">
        <v>45322</v>
      </c>
      <c r="B1016" s="72" t="s">
        <v>709</v>
      </c>
      <c r="C1016" s="27"/>
      <c r="D1016" s="25" t="s">
        <v>52</v>
      </c>
      <c r="E1016" s="27" t="s">
        <v>180</v>
      </c>
      <c r="F1016" s="27">
        <v>1</v>
      </c>
      <c r="G1016" s="27" t="s">
        <v>48</v>
      </c>
      <c r="H1016" s="27">
        <v>230000</v>
      </c>
      <c r="I1016" s="11">
        <f t="shared" si="167"/>
        <v>230000</v>
      </c>
      <c r="J1016" s="32" t="s">
        <v>312</v>
      </c>
      <c r="K1016" s="11" t="s">
        <v>718</v>
      </c>
      <c r="L1016" s="4">
        <f t="shared" si="162"/>
        <v>0</v>
      </c>
      <c r="M1016" s="4"/>
      <c r="N1016" s="4"/>
      <c r="O1016" s="4">
        <f t="shared" si="163"/>
        <v>230000</v>
      </c>
      <c r="P1016" s="4">
        <v>230000</v>
      </c>
      <c r="Q1016" s="4"/>
      <c r="R1016" s="4">
        <f t="shared" si="164"/>
        <v>0</v>
      </c>
      <c r="S1016" s="4"/>
      <c r="T1016" s="4"/>
      <c r="U1016" s="4">
        <f t="shared" si="165"/>
        <v>0</v>
      </c>
      <c r="V1016" s="4"/>
      <c r="W1016" s="4"/>
      <c r="X1016" s="4">
        <f t="shared" si="166"/>
        <v>0</v>
      </c>
      <c r="Y1016" s="4"/>
      <c r="Z1016" s="4"/>
      <c r="AA1016" s="4">
        <f>C1016+I1016-L1016-O1016-U1016-X1016</f>
        <v>0</v>
      </c>
      <c r="AB1016" s="7">
        <v>45322</v>
      </c>
    </row>
    <row r="1017" spans="1:28" ht="15.75" x14ac:dyDescent="0.25">
      <c r="A1017" s="29">
        <v>45322</v>
      </c>
      <c r="B1017" s="27" t="s">
        <v>99</v>
      </c>
      <c r="C1017" s="27"/>
      <c r="D1017" s="27" t="s">
        <v>46</v>
      </c>
      <c r="E1017" s="27" t="s">
        <v>101</v>
      </c>
      <c r="F1017" s="27">
        <v>31.9</v>
      </c>
      <c r="G1017" s="27" t="s">
        <v>39</v>
      </c>
      <c r="H1017" s="27"/>
      <c r="I1017" s="11">
        <f t="shared" si="167"/>
        <v>0</v>
      </c>
      <c r="J1017" s="28" t="s">
        <v>28</v>
      </c>
      <c r="K1017" s="11"/>
      <c r="L1017" s="4">
        <f t="shared" si="162"/>
        <v>0</v>
      </c>
      <c r="M1017" s="4"/>
      <c r="N1017" s="4"/>
      <c r="O1017" s="4">
        <f t="shared" si="163"/>
        <v>0</v>
      </c>
      <c r="P1017" s="4"/>
      <c r="Q1017" s="4"/>
      <c r="R1017" s="4">
        <f t="shared" si="164"/>
        <v>0</v>
      </c>
      <c r="S1017" s="4"/>
      <c r="T1017" s="4"/>
      <c r="U1017" s="4">
        <f t="shared" si="165"/>
        <v>0</v>
      </c>
      <c r="V1017" s="4"/>
      <c r="W1017" s="4"/>
      <c r="X1017" s="4">
        <f t="shared" si="166"/>
        <v>0</v>
      </c>
      <c r="Y1017" s="4"/>
      <c r="Z1017" s="4"/>
      <c r="AA1017" s="4">
        <f>C1017+I1017-L1017-O1017-U1017-X1017</f>
        <v>0</v>
      </c>
      <c r="AB1017" s="7"/>
    </row>
    <row r="1018" spans="1:28" ht="15.75" x14ac:dyDescent="0.25">
      <c r="A1018" s="29">
        <v>45322</v>
      </c>
      <c r="B1018" s="27" t="s">
        <v>99</v>
      </c>
      <c r="C1018" s="25"/>
      <c r="D1018" s="27" t="s">
        <v>46</v>
      </c>
      <c r="E1018" s="25" t="s">
        <v>120</v>
      </c>
      <c r="F1018" s="25">
        <v>24.7</v>
      </c>
      <c r="G1018" s="27" t="s">
        <v>39</v>
      </c>
      <c r="H1018" s="25"/>
      <c r="I1018" s="11">
        <f t="shared" si="167"/>
        <v>0</v>
      </c>
      <c r="J1018" s="26" t="s">
        <v>28</v>
      </c>
      <c r="K1018" s="11"/>
      <c r="L1018" s="4">
        <f t="shared" si="162"/>
        <v>0</v>
      </c>
      <c r="M1018" s="4"/>
      <c r="N1018" s="4"/>
      <c r="O1018" s="4">
        <f t="shared" si="163"/>
        <v>0</v>
      </c>
      <c r="P1018" s="4"/>
      <c r="Q1018" s="4"/>
      <c r="R1018" s="4">
        <f t="shared" si="164"/>
        <v>0</v>
      </c>
      <c r="S1018" s="4"/>
      <c r="T1018" s="4"/>
      <c r="U1018" s="4">
        <f t="shared" si="165"/>
        <v>0</v>
      </c>
      <c r="V1018" s="4"/>
      <c r="W1018" s="4"/>
      <c r="X1018" s="4">
        <f t="shared" si="166"/>
        <v>0</v>
      </c>
      <c r="Y1018" s="4"/>
      <c r="Z1018" s="4"/>
      <c r="AA1018" s="4">
        <f>C1018+I1018-L1018-O1018-U1018-X1018</f>
        <v>0</v>
      </c>
      <c r="AB1018" s="7"/>
    </row>
    <row r="1019" spans="1:28" ht="15.75" x14ac:dyDescent="0.25">
      <c r="A1019" s="29">
        <v>45322</v>
      </c>
      <c r="B1019" s="25" t="s">
        <v>231</v>
      </c>
      <c r="C1019" s="27"/>
      <c r="D1019" s="25" t="s">
        <v>46</v>
      </c>
      <c r="E1019" s="27" t="s">
        <v>189</v>
      </c>
      <c r="F1019" s="25">
        <v>2</v>
      </c>
      <c r="G1019" s="25" t="s">
        <v>23</v>
      </c>
      <c r="H1019" s="27">
        <v>450000</v>
      </c>
      <c r="I1019" s="11">
        <f t="shared" si="167"/>
        <v>900000</v>
      </c>
      <c r="J1019" s="28" t="s">
        <v>28</v>
      </c>
      <c r="K1019" s="11"/>
      <c r="L1019" s="4">
        <f t="shared" si="162"/>
        <v>0</v>
      </c>
      <c r="M1019" s="4"/>
      <c r="N1019" s="4"/>
      <c r="O1019" s="4">
        <f t="shared" si="163"/>
        <v>0</v>
      </c>
      <c r="P1019" s="4"/>
      <c r="Q1019" s="4"/>
      <c r="R1019" s="4">
        <f t="shared" si="164"/>
        <v>0</v>
      </c>
      <c r="S1019" s="4"/>
      <c r="T1019" s="4"/>
      <c r="U1019" s="4">
        <f t="shared" si="165"/>
        <v>0</v>
      </c>
      <c r="V1019" s="4"/>
      <c r="W1019" s="4"/>
      <c r="X1019" s="4">
        <f t="shared" si="166"/>
        <v>0</v>
      </c>
      <c r="Y1019" s="4"/>
      <c r="Z1019" s="4"/>
      <c r="AA1019" s="4">
        <f>C1019+I1019-L1019-O1019-U1019-X1019</f>
        <v>900000</v>
      </c>
      <c r="AB1019" s="7"/>
    </row>
    <row r="1020" spans="1:28" ht="15.75" x14ac:dyDescent="0.25">
      <c r="A1020" s="29">
        <v>45322</v>
      </c>
      <c r="B1020" s="72" t="s">
        <v>551</v>
      </c>
      <c r="C1020" s="25"/>
      <c r="D1020" s="25" t="s">
        <v>46</v>
      </c>
      <c r="E1020" s="27" t="s">
        <v>298</v>
      </c>
      <c r="F1020" s="27">
        <v>1000</v>
      </c>
      <c r="G1020" s="25" t="s">
        <v>34</v>
      </c>
      <c r="H1020" s="25">
        <v>3900</v>
      </c>
      <c r="I1020" s="11">
        <f t="shared" si="167"/>
        <v>3900000</v>
      </c>
      <c r="J1020" s="26" t="s">
        <v>28</v>
      </c>
      <c r="K1020" s="11"/>
      <c r="L1020" s="4">
        <f t="shared" si="162"/>
        <v>0</v>
      </c>
      <c r="M1020" s="4"/>
      <c r="N1020" s="4"/>
      <c r="O1020" s="4">
        <f t="shared" si="163"/>
        <v>0</v>
      </c>
      <c r="P1020" s="4"/>
      <c r="Q1020" s="4"/>
      <c r="R1020" s="4">
        <f t="shared" si="164"/>
        <v>0</v>
      </c>
      <c r="S1020" s="4"/>
      <c r="T1020" s="4"/>
      <c r="U1020" s="4">
        <f t="shared" si="165"/>
        <v>0</v>
      </c>
      <c r="V1020" s="4"/>
      <c r="W1020" s="4"/>
      <c r="X1020" s="4">
        <f t="shared" si="166"/>
        <v>0</v>
      </c>
      <c r="Y1020" s="4"/>
      <c r="Z1020" s="4"/>
      <c r="AA1020" s="4">
        <f>C1020+I1020-L1020-O1020-U1020-X1020</f>
        <v>3900000</v>
      </c>
      <c r="AB1020" s="7"/>
    </row>
    <row r="1021" spans="1:28" ht="15.75" x14ac:dyDescent="0.25">
      <c r="A1021" s="29">
        <v>45322</v>
      </c>
      <c r="B1021" s="72" t="s">
        <v>697</v>
      </c>
      <c r="C1021" s="25"/>
      <c r="D1021" s="25" t="s">
        <v>46</v>
      </c>
      <c r="E1021" s="25" t="s">
        <v>129</v>
      </c>
      <c r="F1021" s="25">
        <v>12</v>
      </c>
      <c r="G1021" s="25" t="s">
        <v>77</v>
      </c>
      <c r="H1021" s="25">
        <v>60000</v>
      </c>
      <c r="I1021" s="11">
        <f t="shared" si="167"/>
        <v>720000</v>
      </c>
      <c r="J1021" s="26" t="s">
        <v>28</v>
      </c>
      <c r="K1021" s="11"/>
      <c r="L1021" s="4">
        <f t="shared" si="162"/>
        <v>0</v>
      </c>
      <c r="M1021" s="4"/>
      <c r="N1021" s="4"/>
      <c r="O1021" s="4">
        <f t="shared" si="163"/>
        <v>0</v>
      </c>
      <c r="P1021" s="4"/>
      <c r="Q1021" s="4"/>
      <c r="R1021" s="4">
        <f t="shared" si="164"/>
        <v>0</v>
      </c>
      <c r="S1021" s="4"/>
      <c r="T1021" s="4"/>
      <c r="U1021" s="4">
        <f t="shared" si="165"/>
        <v>0</v>
      </c>
      <c r="V1021" s="4"/>
      <c r="W1021" s="4"/>
      <c r="X1021" s="4">
        <f t="shared" si="166"/>
        <v>0</v>
      </c>
      <c r="Y1021" s="4"/>
      <c r="Z1021" s="4"/>
      <c r="AA1021" s="4">
        <f>C1021+I1021-L1021-O1021-U1021-X1021</f>
        <v>720000</v>
      </c>
      <c r="AB1021" s="7"/>
    </row>
    <row r="1022" spans="1:28" ht="15.75" x14ac:dyDescent="0.25">
      <c r="A1022" s="29">
        <v>45322</v>
      </c>
      <c r="B1022" s="72" t="s">
        <v>376</v>
      </c>
      <c r="C1022" s="25"/>
      <c r="D1022" s="25" t="s">
        <v>52</v>
      </c>
      <c r="E1022" s="25" t="s">
        <v>135</v>
      </c>
      <c r="F1022" s="25">
        <v>5</v>
      </c>
      <c r="G1022" s="25" t="s">
        <v>48</v>
      </c>
      <c r="H1022" s="25">
        <v>155000</v>
      </c>
      <c r="I1022" s="11">
        <f t="shared" si="167"/>
        <v>775000</v>
      </c>
      <c r="J1022" s="31" t="s">
        <v>324</v>
      </c>
      <c r="K1022" s="11"/>
      <c r="L1022" s="4">
        <f t="shared" si="162"/>
        <v>775000</v>
      </c>
      <c r="M1022" s="4">
        <v>775000</v>
      </c>
      <c r="N1022" s="4"/>
      <c r="O1022" s="4">
        <f t="shared" si="163"/>
        <v>0</v>
      </c>
      <c r="P1022" s="4"/>
      <c r="Q1022" s="4"/>
      <c r="R1022" s="4">
        <f t="shared" si="164"/>
        <v>0</v>
      </c>
      <c r="S1022" s="4"/>
      <c r="T1022" s="4"/>
      <c r="U1022" s="4">
        <f t="shared" si="165"/>
        <v>0</v>
      </c>
      <c r="V1022" s="4"/>
      <c r="W1022" s="4"/>
      <c r="X1022" s="4">
        <f t="shared" si="166"/>
        <v>0</v>
      </c>
      <c r="Y1022" s="4"/>
      <c r="Z1022" s="4"/>
      <c r="AA1022" s="4">
        <f>C1022+I1022-L1022-O1022-U1022-X1022</f>
        <v>0</v>
      </c>
      <c r="AB1022" s="7">
        <v>45322</v>
      </c>
    </row>
    <row r="1023" spans="1:28" ht="15.75" x14ac:dyDescent="0.25">
      <c r="A1023" s="29">
        <v>45322</v>
      </c>
      <c r="B1023" s="72" t="s">
        <v>376</v>
      </c>
      <c r="C1023" s="25"/>
      <c r="D1023" s="25" t="s">
        <v>52</v>
      </c>
      <c r="E1023" s="25" t="s">
        <v>47</v>
      </c>
      <c r="F1023" s="25">
        <v>1</v>
      </c>
      <c r="G1023" s="25" t="s">
        <v>48</v>
      </c>
      <c r="H1023" s="25">
        <v>155000</v>
      </c>
      <c r="I1023" s="11">
        <f t="shared" si="167"/>
        <v>155000</v>
      </c>
      <c r="J1023" s="31" t="s">
        <v>324</v>
      </c>
      <c r="K1023" s="11"/>
      <c r="L1023" s="4">
        <f t="shared" si="162"/>
        <v>155000</v>
      </c>
      <c r="M1023" s="4">
        <v>155000</v>
      </c>
      <c r="N1023" s="4"/>
      <c r="O1023" s="4">
        <f t="shared" si="163"/>
        <v>0</v>
      </c>
      <c r="P1023" s="4"/>
      <c r="Q1023" s="4"/>
      <c r="R1023" s="4">
        <f t="shared" si="164"/>
        <v>0</v>
      </c>
      <c r="S1023" s="4"/>
      <c r="T1023" s="4"/>
      <c r="U1023" s="4">
        <f t="shared" si="165"/>
        <v>0</v>
      </c>
      <c r="V1023" s="4"/>
      <c r="W1023" s="4"/>
      <c r="X1023" s="4">
        <f t="shared" si="166"/>
        <v>0</v>
      </c>
      <c r="Y1023" s="4"/>
      <c r="Z1023" s="4"/>
      <c r="AA1023" s="4">
        <f>C1023+I1023-L1023-O1023-U1023-X1023</f>
        <v>0</v>
      </c>
      <c r="AB1023" s="7">
        <v>45322</v>
      </c>
    </row>
    <row r="1024" spans="1:28" ht="15.75" x14ac:dyDescent="0.25">
      <c r="A1024" s="24">
        <v>45322</v>
      </c>
      <c r="B1024" s="72" t="s">
        <v>205</v>
      </c>
      <c r="C1024" s="25"/>
      <c r="D1024" s="25" t="s">
        <v>46</v>
      </c>
      <c r="E1024" s="25" t="s">
        <v>81</v>
      </c>
      <c r="F1024" s="25">
        <v>23.7</v>
      </c>
      <c r="G1024" s="25" t="s">
        <v>39</v>
      </c>
      <c r="H1024" s="25">
        <v>49000</v>
      </c>
      <c r="I1024" s="11">
        <f t="shared" si="167"/>
        <v>1161300</v>
      </c>
      <c r="J1024" s="26" t="s">
        <v>28</v>
      </c>
      <c r="K1024" s="11"/>
      <c r="L1024" s="4">
        <f t="shared" si="162"/>
        <v>0</v>
      </c>
      <c r="M1024" s="4"/>
      <c r="N1024" s="4"/>
      <c r="O1024" s="4">
        <f t="shared" si="163"/>
        <v>0</v>
      </c>
      <c r="P1024" s="4"/>
      <c r="Q1024" s="4"/>
      <c r="R1024" s="4">
        <f t="shared" si="164"/>
        <v>0</v>
      </c>
      <c r="S1024" s="4"/>
      <c r="T1024" s="4"/>
      <c r="U1024" s="4">
        <f t="shared" si="165"/>
        <v>0</v>
      </c>
      <c r="V1024" s="4"/>
      <c r="W1024" s="4"/>
      <c r="X1024" s="4">
        <f t="shared" si="166"/>
        <v>0</v>
      </c>
      <c r="Y1024" s="4"/>
      <c r="Z1024" s="4"/>
      <c r="AA1024" s="4">
        <f>C1024+I1024-L1024-O1024-U1024-X1024</f>
        <v>1161300</v>
      </c>
      <c r="AB1024" s="7"/>
    </row>
    <row r="1025" spans="1:28" ht="15.75" x14ac:dyDescent="0.25">
      <c r="A1025" s="29">
        <v>45322</v>
      </c>
      <c r="B1025" s="72" t="s">
        <v>261</v>
      </c>
      <c r="C1025" s="25"/>
      <c r="D1025" s="25" t="s">
        <v>46</v>
      </c>
      <c r="E1025" s="25" t="s">
        <v>108</v>
      </c>
      <c r="F1025" s="25">
        <v>1000</v>
      </c>
      <c r="G1025" s="25" t="s">
        <v>34</v>
      </c>
      <c r="H1025" s="25">
        <v>2250</v>
      </c>
      <c r="I1025" s="11">
        <f t="shared" si="167"/>
        <v>2250000</v>
      </c>
      <c r="J1025" s="31" t="s">
        <v>324</v>
      </c>
      <c r="K1025" s="11"/>
      <c r="L1025" s="4">
        <f t="shared" si="162"/>
        <v>2250000</v>
      </c>
      <c r="M1025" s="4">
        <v>2250000</v>
      </c>
      <c r="N1025" s="4"/>
      <c r="O1025" s="4">
        <f t="shared" si="163"/>
        <v>0</v>
      </c>
      <c r="P1025" s="4"/>
      <c r="Q1025" s="4"/>
      <c r="R1025" s="4">
        <f t="shared" si="164"/>
        <v>0</v>
      </c>
      <c r="S1025" s="4"/>
      <c r="T1025" s="4"/>
      <c r="U1025" s="4">
        <f t="shared" si="165"/>
        <v>0</v>
      </c>
      <c r="V1025" s="4"/>
      <c r="W1025" s="4"/>
      <c r="X1025" s="4">
        <f t="shared" si="166"/>
        <v>0</v>
      </c>
      <c r="Y1025" s="4"/>
      <c r="Z1025" s="4"/>
      <c r="AA1025" s="4">
        <f>C1025+I1025-L1025-O1025-U1025-X1025</f>
        <v>0</v>
      </c>
      <c r="AB1025" s="7">
        <v>45322</v>
      </c>
    </row>
    <row r="1026" spans="1:28" ht="15.75" x14ac:dyDescent="0.25">
      <c r="A1026" s="29">
        <v>45322</v>
      </c>
      <c r="B1026" s="72" t="s">
        <v>548</v>
      </c>
      <c r="C1026" s="27"/>
      <c r="D1026" s="25" t="s">
        <v>52</v>
      </c>
      <c r="E1026" s="27" t="s">
        <v>109</v>
      </c>
      <c r="F1026" s="27">
        <v>2750</v>
      </c>
      <c r="G1026" s="27" t="s">
        <v>34</v>
      </c>
      <c r="H1026" s="27">
        <v>1190</v>
      </c>
      <c r="I1026" s="11">
        <f t="shared" si="167"/>
        <v>3272500</v>
      </c>
      <c r="J1026" s="28" t="s">
        <v>28</v>
      </c>
      <c r="K1026" s="11"/>
      <c r="L1026" s="4">
        <f t="shared" si="162"/>
        <v>0</v>
      </c>
      <c r="M1026" s="4"/>
      <c r="N1026" s="4"/>
      <c r="O1026" s="4">
        <f t="shared" si="163"/>
        <v>0</v>
      </c>
      <c r="P1026" s="4"/>
      <c r="Q1026" s="4"/>
      <c r="R1026" s="4">
        <f t="shared" si="164"/>
        <v>0</v>
      </c>
      <c r="S1026" s="4"/>
      <c r="T1026" s="4"/>
      <c r="U1026" s="4">
        <f t="shared" si="165"/>
        <v>0</v>
      </c>
      <c r="V1026" s="4"/>
      <c r="W1026" s="4"/>
      <c r="X1026" s="4">
        <f t="shared" si="166"/>
        <v>0</v>
      </c>
      <c r="Y1026" s="4"/>
      <c r="Z1026" s="4"/>
      <c r="AA1026" s="4">
        <f>C1026+I1026-L1026-O1026-U1026-X1026</f>
        <v>3272500</v>
      </c>
      <c r="AB1026" s="7"/>
    </row>
    <row r="1027" spans="1:28" ht="15.75" x14ac:dyDescent="0.25">
      <c r="A1027" s="24">
        <v>45322</v>
      </c>
      <c r="B1027" s="72" t="s">
        <v>414</v>
      </c>
      <c r="C1027" s="25"/>
      <c r="D1027" s="25" t="s">
        <v>52</v>
      </c>
      <c r="E1027" s="25" t="s">
        <v>163</v>
      </c>
      <c r="F1027" s="25">
        <v>4</v>
      </c>
      <c r="G1027" s="25" t="s">
        <v>39</v>
      </c>
      <c r="H1027" s="25">
        <v>135000</v>
      </c>
      <c r="I1027" s="11">
        <f t="shared" si="167"/>
        <v>540000</v>
      </c>
      <c r="J1027" s="31" t="s">
        <v>312</v>
      </c>
      <c r="K1027" s="11" t="s">
        <v>711</v>
      </c>
      <c r="L1027" s="4">
        <f t="shared" si="162"/>
        <v>0</v>
      </c>
      <c r="M1027" s="4"/>
      <c r="N1027" s="4"/>
      <c r="O1027" s="4">
        <f t="shared" si="163"/>
        <v>540000</v>
      </c>
      <c r="P1027" s="4">
        <v>540000</v>
      </c>
      <c r="Q1027" s="4"/>
      <c r="R1027" s="4">
        <f t="shared" si="164"/>
        <v>0</v>
      </c>
      <c r="S1027" s="4"/>
      <c r="T1027" s="4"/>
      <c r="U1027" s="4">
        <f t="shared" si="165"/>
        <v>0</v>
      </c>
      <c r="V1027" s="4"/>
      <c r="W1027" s="4"/>
      <c r="X1027" s="4">
        <f t="shared" si="166"/>
        <v>0</v>
      </c>
      <c r="Y1027" s="4"/>
      <c r="Z1027" s="4"/>
      <c r="AA1027" s="4">
        <f>C1027+I1027-L1027-O1027-U1027-X1027</f>
        <v>0</v>
      </c>
      <c r="AB1027" s="7">
        <v>45322</v>
      </c>
    </row>
    <row r="1028" spans="1:28" ht="15.75" x14ac:dyDescent="0.25">
      <c r="A1028" s="24">
        <v>45323</v>
      </c>
      <c r="B1028" s="25" t="s">
        <v>714</v>
      </c>
      <c r="C1028" s="25"/>
      <c r="D1028" s="25" t="s">
        <v>52</v>
      </c>
      <c r="E1028" s="25"/>
      <c r="F1028" s="25"/>
      <c r="G1028" s="25" t="s">
        <v>39</v>
      </c>
      <c r="H1028" s="25"/>
      <c r="I1028" s="11">
        <f>F1028*H1028</f>
        <v>0</v>
      </c>
      <c r="J1028" s="31" t="s">
        <v>49</v>
      </c>
      <c r="K1028" s="11" t="s">
        <v>715</v>
      </c>
      <c r="L1028" s="4">
        <f>M1028+N1028</f>
        <v>0</v>
      </c>
      <c r="M1028" s="4"/>
      <c r="N1028" s="4"/>
      <c r="O1028" s="4">
        <f>P1028+Q1028</f>
        <v>2550000</v>
      </c>
      <c r="P1028" s="4">
        <v>2550000</v>
      </c>
      <c r="Q1028" s="4"/>
      <c r="R1028" s="4">
        <f>S1028+T1028</f>
        <v>0</v>
      </c>
      <c r="S1028" s="4"/>
      <c r="T1028" s="4"/>
      <c r="U1028" s="4">
        <f>V1028+W1028</f>
        <v>0</v>
      </c>
      <c r="V1028" s="4"/>
      <c r="W1028" s="4"/>
      <c r="X1028" s="4">
        <f>Y1028+Z1028</f>
        <v>0</v>
      </c>
      <c r="Y1028" s="4"/>
      <c r="Z1028" s="4"/>
      <c r="AA1028" s="4">
        <f>C1028+I1028-L1028-O1028-U1028-X1028</f>
        <v>-2550000</v>
      </c>
      <c r="AB1028" s="7">
        <v>45322</v>
      </c>
    </row>
  </sheetData>
  <autoFilter ref="A3:AB1028"/>
  <mergeCells count="18">
    <mergeCell ref="R2:T2"/>
    <mergeCell ref="U2:W2"/>
    <mergeCell ref="X2:Z2"/>
    <mergeCell ref="A1:A3"/>
    <mergeCell ref="B1:B3"/>
    <mergeCell ref="E1:I1"/>
    <mergeCell ref="J1:J3"/>
    <mergeCell ref="L1:Z1"/>
    <mergeCell ref="AB1:AB3"/>
    <mergeCell ref="C2:C3"/>
    <mergeCell ref="E2:E3"/>
    <mergeCell ref="F2:F3"/>
    <mergeCell ref="G2:G3"/>
    <mergeCell ref="H2:I2"/>
    <mergeCell ref="K1:K3"/>
    <mergeCell ref="AA2:AA3"/>
    <mergeCell ref="L2:N2"/>
    <mergeCell ref="O2:Q2"/>
  </mergeCells>
  <dataValidations count="155">
    <dataValidation type="list" allowBlank="1" showInputMessage="1" showErrorMessage="1" sqref="E4">
      <formula1>#REF!</formula1>
    </dataValidation>
    <dataValidation allowBlank="1" showInputMessage="1" sqref="B48 B627 C79:C317 C31:C43 C447 C59 B18:C30 B1:D17"/>
    <dataValidation type="list" allowBlank="1" showInputMessage="1" showErrorMessage="1" sqref="E5">
      <formula1>$AA$4:$AA$20</formula1>
    </dataValidation>
    <dataValidation type="list" allowBlank="1" showInputMessage="1" showErrorMessage="1" sqref="C318:C345">
      <formula1>$Z$2:$Z$853</formula1>
    </dataValidation>
    <dataValidation type="list" allowBlank="1" showInputMessage="1" showErrorMessage="1" sqref="C67:C69">
      <formula1>$Z$2:$Z$709</formula1>
    </dataValidation>
    <dataValidation type="list" allowBlank="1" showInputMessage="1" sqref="C66">
      <formula1>$Z$2:$Z$709</formula1>
    </dataValidation>
    <dataValidation type="list" allowBlank="1" showInputMessage="1" sqref="C78">
      <formula1>$Z$2:$Z$718</formula1>
    </dataValidation>
    <dataValidation type="list" allowBlank="1" showInputMessage="1" showErrorMessage="1" sqref="D18:D1028">
      <formula1>$AA$2:$AA$8</formula1>
    </dataValidation>
    <dataValidation type="list" allowBlank="1" showInputMessage="1" showErrorMessage="1" sqref="C776:C792">
      <formula1>$Z$2:$Z$499</formula1>
    </dataValidation>
    <dataValidation type="list" allowBlank="1" showInputMessage="1" showErrorMessage="1" sqref="C795">
      <formula1>$Z$2:$Z$425</formula1>
    </dataValidation>
    <dataValidation type="list" allowBlank="1" showInputMessage="1" showErrorMessage="1" sqref="C793:C794">
      <formula1>$Z$2:$Z$472</formula1>
    </dataValidation>
    <dataValidation type="list" allowBlank="1" showInputMessage="1" showErrorMessage="1" sqref="C796:C854">
      <formula1>$Z$2:$Z$387</formula1>
    </dataValidation>
    <dataValidation type="list" allowBlank="1" showInputMessage="1" showErrorMessage="1" sqref="C856:C976">
      <formula1>$Z$2:$Z$388</formula1>
    </dataValidation>
    <dataValidation type="list" allowBlank="1" showInputMessage="1" showErrorMessage="1" sqref="C855">
      <formula1>$Z$2:$Z$888</formula1>
    </dataValidation>
    <dataValidation type="list" allowBlank="1" showInputMessage="1" showErrorMessage="1" sqref="C977:C1005">
      <formula1>$Z$2:$Z$389</formula1>
    </dataValidation>
    <dataValidation type="list" allowBlank="1" showInputMessage="1" showErrorMessage="1" sqref="C725 C649:C655 C460:C472 C410:C428">
      <formula1>$Z$2:$Z$878</formula1>
    </dataValidation>
    <dataValidation type="list" allowBlank="1" showInputMessage="1" showErrorMessage="1" sqref="C726:C775">
      <formula1>$Z$2:$Z$891</formula1>
    </dataValidation>
    <dataValidation type="list" allowBlank="1" showInputMessage="1" showErrorMessage="1" sqref="C1006:C1028">
      <formula1>$Z$2:$Z$390</formula1>
    </dataValidation>
    <dataValidation type="list" allowBlank="1" showInputMessage="1" showErrorMessage="1" sqref="C687:C724">
      <formula1>$Z$2:$Z$890</formula1>
    </dataValidation>
    <dataValidation type="list" allowBlank="1" showInputMessage="1" showErrorMessage="1" sqref="C346:C366">
      <formula1>$Z$2:$Z$854</formula1>
    </dataValidation>
    <dataValidation type="list" allowBlank="1" showInputMessage="1" showErrorMessage="1" sqref="C656:C686 C598:C648">
      <formula1>$Z$2:$Z$887</formula1>
    </dataValidation>
    <dataValidation type="list" allowBlank="1" showInputMessage="1" showErrorMessage="1" sqref="C550:C576">
      <formula1>$Z$2:$Z$877</formula1>
    </dataValidation>
    <dataValidation type="list" allowBlank="1" showInputMessage="1" showErrorMessage="1" sqref="C474:C549 C443:C444">
      <formula1>$Z$2:$Z$876</formula1>
    </dataValidation>
    <dataValidation type="list" allowBlank="1" showInputMessage="1" showErrorMessage="1" sqref="C473 C577:C597">
      <formula1>$Z$2:$Z$879</formula1>
    </dataValidation>
    <dataValidation type="list" allowBlank="1" showInputMessage="1" showErrorMessage="1" sqref="C384:C388 C367:C382">
      <formula1>$Z$2:$Z$855</formula1>
    </dataValidation>
    <dataValidation type="list" allowBlank="1" showInputMessage="1" showErrorMessage="1" sqref="C389:C409 C429:C442 C445:C446 C448:C459">
      <formula1>$Z$2:$Z$875</formula1>
    </dataValidation>
    <dataValidation type="list" allowBlank="1" showInputMessage="1" showErrorMessage="1" sqref="C60">
      <formula1>$Z$2:$Z$222</formula1>
    </dataValidation>
    <dataValidation type="list" allowBlank="1" showInputMessage="1" showErrorMessage="1" sqref="C53:C58">
      <formula1>$Z$2:$Z$221</formula1>
    </dataValidation>
    <dataValidation type="list" allowBlank="1" showInputMessage="1" showErrorMessage="1" sqref="C52">
      <formula1>$Z$2:$Z$219</formula1>
    </dataValidation>
    <dataValidation type="list" allowBlank="1" showInputMessage="1" showErrorMessage="1" sqref="C51">
      <formula1>$Z$2:$Z$287</formula1>
    </dataValidation>
    <dataValidation type="list" allowBlank="1" showInputMessage="1" showErrorMessage="1" sqref="C49:C50">
      <formula1>$Z$2:$Z$314</formula1>
    </dataValidation>
    <dataValidation type="list" allowBlank="1" showInputMessage="1" showErrorMessage="1" sqref="C75:C77">
      <formula1>$Z$2:$Z$717</formula1>
    </dataValidation>
    <dataValidation type="list" allowBlank="1" showInputMessage="1" showErrorMessage="1" sqref="C73:C74">
      <formula1>$Z$2:$Z$715</formula1>
    </dataValidation>
    <dataValidation type="list" allowBlank="1" showInputMessage="1" showErrorMessage="1" sqref="C71:C72">
      <formula1>$Z$2:$Z$714</formula1>
    </dataValidation>
    <dataValidation type="list" allowBlank="1" showInputMessage="1" showErrorMessage="1" sqref="C70">
      <formula1>$Z$2:$Z$710</formula1>
    </dataValidation>
    <dataValidation type="list" allowBlank="1" showInputMessage="1" showErrorMessage="1" sqref="C44">
      <formula1>$Z$2:$Z$620</formula1>
    </dataValidation>
    <dataValidation type="list" allowBlank="1" showInputMessage="1" showErrorMessage="1" sqref="C45:C48">
      <formula1>$Z$2:$Z$670</formula1>
    </dataValidation>
    <dataValidation type="list" allowBlank="1" showInputMessage="1" showErrorMessage="1" sqref="C62:C65">
      <formula1>$Z$2:$Z$704</formula1>
    </dataValidation>
    <dataValidation type="list" allowBlank="1" showInputMessage="1" showErrorMessage="1" sqref="E8">
      <formula1>#REF!</formula1>
    </dataValidation>
    <dataValidation type="list" allowBlank="1" showInputMessage="1" showErrorMessage="1" sqref="E9">
      <formula1>#REF!</formula1>
    </dataValidation>
    <dataValidation type="list" allowBlank="1" showInputMessage="1" showErrorMessage="1" sqref="E6:E7">
      <formula1>#REF!</formula1>
    </dataValidation>
    <dataValidation type="list" allowBlank="1" showInputMessage="1" showErrorMessage="1" sqref="E447 E59 E43 E40">
      <formula1>#REF!</formula1>
    </dataValidation>
    <dataValidation type="list" allowBlank="1" showInputMessage="1" showErrorMessage="1" sqref="E166:E168">
      <formula1>#REF!</formula1>
    </dataValidation>
    <dataValidation type="list" allowBlank="1" showInputMessage="1" showErrorMessage="1" sqref="E169:E182">
      <formula1>#REF!</formula1>
    </dataValidation>
    <dataValidation type="list" allowBlank="1" showInputMessage="1" showErrorMessage="1" sqref="E183:E223">
      <formula1>#REF!</formula1>
    </dataValidation>
    <dataValidation type="list" allowBlank="1" showInputMessage="1" showErrorMessage="1" sqref="E224:E247">
      <formula1>#REF!</formula1>
    </dataValidation>
    <dataValidation type="list" allowBlank="1" showInputMessage="1" showErrorMessage="1" sqref="E273:E303">
      <formula1>#REF!</formula1>
    </dataValidation>
    <dataValidation type="list" allowBlank="1" showInputMessage="1" showErrorMessage="1" sqref="E304:E388">
      <formula1>#REF!</formula1>
    </dataValidation>
    <dataValidation type="list" allowBlank="1" showInputMessage="1" showErrorMessage="1" sqref="E389:E442 E448:E518 E725 E445:E446">
      <formula1>#REF!</formula1>
    </dataValidation>
    <dataValidation type="list" allowBlank="1" showInputMessage="1" showErrorMessage="1" sqref="E443:E444 E855">
      <formula1>#REF!</formula1>
    </dataValidation>
    <dataValidation type="list" allowBlank="1" showInputMessage="1" showErrorMessage="1" sqref="E519:E597">
      <formula1>#REF!</formula1>
    </dataValidation>
    <dataValidation type="list" allowBlank="1" showInputMessage="1" showErrorMessage="1" sqref="E726:E808">
      <formula1>#REF!</formula1>
    </dataValidation>
    <dataValidation type="list" allowBlank="1" showInputMessage="1" showErrorMessage="1" sqref="E809:E854">
      <formula1>#REF!</formula1>
    </dataValidation>
    <dataValidation type="list" allowBlank="1" showInputMessage="1" showErrorMessage="1" sqref="E60">
      <formula1>#REF!</formula1>
    </dataValidation>
    <dataValidation type="list" allowBlank="1" showInputMessage="1" showErrorMessage="1" sqref="E61">
      <formula1>#REF!</formula1>
    </dataValidation>
    <dataValidation type="list" allowBlank="1" showInputMessage="1" showErrorMessage="1" sqref="E53:E58">
      <formula1>#REF!</formula1>
    </dataValidation>
    <dataValidation type="list" allowBlank="1" showInputMessage="1" showErrorMessage="1" sqref="E52">
      <formula1>#REF!</formula1>
    </dataValidation>
    <dataValidation type="list" allowBlank="1" showInputMessage="1" showErrorMessage="1" sqref="E45:E51">
      <formula1>#REF!</formula1>
    </dataValidation>
    <dataValidation type="list" allowBlank="1" showInputMessage="1" showErrorMessage="1" sqref="E44">
      <formula1>#REF!</formula1>
    </dataValidation>
    <dataValidation type="list" allowBlank="1" showInputMessage="1" showErrorMessage="1" sqref="E856:E976">
      <formula1>#REF!</formula1>
    </dataValidation>
    <dataValidation type="list" allowBlank="1" showInputMessage="1" showErrorMessage="1" sqref="E977:E1005">
      <formula1>#REF!</formula1>
    </dataValidation>
    <dataValidation type="list" allowBlank="1" showInputMessage="1" showErrorMessage="1" sqref="E248:E272">
      <formula1>#REF!</formula1>
    </dataValidation>
    <dataValidation type="list" allowBlank="1" showInputMessage="1" showErrorMessage="1" sqref="E1006:E1028">
      <formula1>#REF!</formula1>
    </dataValidation>
    <dataValidation type="list" allowBlank="1" showInputMessage="1" showErrorMessage="1" sqref="E598:E724">
      <formula1>#REF!</formula1>
    </dataValidation>
    <dataValidation type="list" allowBlank="1" showInputMessage="1" showErrorMessage="1" sqref="E41:E42">
      <formula1>#REF!</formula1>
    </dataValidation>
    <dataValidation type="list" allowBlank="1" showInputMessage="1" showErrorMessage="1" sqref="E38:E39">
      <formula1>#REF!</formula1>
    </dataValidation>
    <dataValidation type="list" allowBlank="1" showInputMessage="1" showErrorMessage="1" sqref="E10">
      <formula1>#REF!</formula1>
    </dataValidation>
    <dataValidation type="list" allowBlank="1" showInputMessage="1" showErrorMessage="1" sqref="E11:E13">
      <formula1>#REF!</formula1>
    </dataValidation>
    <dataValidation type="list" allowBlank="1" showInputMessage="1" showErrorMessage="1" sqref="E14:E17">
      <formula1>#REF!</formula1>
    </dataValidation>
    <dataValidation type="list" allowBlank="1" showInputMessage="1" showErrorMessage="1" sqref="E18:E28">
      <formula1>#REF!</formula1>
    </dataValidation>
    <dataValidation type="list" allowBlank="1" showInputMessage="1" showErrorMessage="1" sqref="E29:E30">
      <formula1>#REF!</formula1>
    </dataValidation>
    <dataValidation type="list" allowBlank="1" showInputMessage="1" showErrorMessage="1" sqref="E32">
      <formula1>#REF!</formula1>
    </dataValidation>
    <dataValidation type="list" allowBlank="1" showInputMessage="1" showErrorMessage="1" sqref="E31">
      <formula1>#REF!</formula1>
    </dataValidation>
    <dataValidation type="list" allowBlank="1" showInputMessage="1" showErrorMessage="1" sqref="E33:E34">
      <formula1>#REF!</formula1>
    </dataValidation>
    <dataValidation type="list" allowBlank="1" showInputMessage="1" showErrorMessage="1" sqref="E35:E37">
      <formula1>#REF!</formula1>
    </dataValidation>
    <dataValidation type="list" allowBlank="1" showInputMessage="1" showErrorMessage="1" sqref="E112:E165">
      <formula1>#REF!</formula1>
    </dataValidation>
    <dataValidation type="list" allowBlank="1" showInputMessage="1" showErrorMessage="1" sqref="E96:E111 E79:E90">
      <formula1>#REF!</formula1>
    </dataValidation>
    <dataValidation type="list" allowBlank="1" showInputMessage="1" showErrorMessage="1" sqref="E91:E95">
      <formula1>#REF!</formula1>
    </dataValidation>
    <dataValidation type="list" allowBlank="1" showInputMessage="1" showErrorMessage="1" sqref="E73:E78">
      <formula1>#REF!</formula1>
    </dataValidation>
    <dataValidation type="list" allowBlank="1" showInputMessage="1" showErrorMessage="1" sqref="E71:E72">
      <formula1>#REF!</formula1>
    </dataValidation>
    <dataValidation type="list" allowBlank="1" showInputMessage="1" showErrorMessage="1" sqref="E66:E70">
      <formula1>#REF!</formula1>
    </dataValidation>
    <dataValidation type="list" allowBlank="1" showInputMessage="1" showErrorMessage="1" sqref="E62:E65">
      <formula1>#REF!</formula1>
    </dataValidation>
    <dataValidation type="list" allowBlank="1" showInputMessage="1" showErrorMessage="1" sqref="B977:B1005 B856:B887">
      <formula1>#REF!</formula1>
    </dataValidation>
    <dataValidation type="list" allowBlank="1" showInputMessage="1" showErrorMessage="1" sqref="B975 B809:B831 B833:B854 B889:B911">
      <formula1>#REF!</formula1>
    </dataValidation>
    <dataValidation type="list" allowBlank="1" showInputMessage="1" sqref="B976 B832">
      <formula1>#REF!</formula1>
    </dataValidation>
    <dataValidation type="list" allowBlank="1" showInputMessage="1" showErrorMessage="1" sqref="B888">
      <formula1>#REF!</formula1>
    </dataValidation>
    <dataValidation type="list" allowBlank="1" showInputMessage="1" showErrorMessage="1" sqref="B912:B974">
      <formula1>#REF!</formula1>
    </dataValidation>
    <dataValidation type="list" allowBlank="1" showInputMessage="1" showErrorMessage="1" sqref="B855">
      <formula1>#REF!</formula1>
    </dataValidation>
    <dataValidation type="list" allowBlank="1" showInputMessage="1" showErrorMessage="1" sqref="B778:B808">
      <formula1>#REF!</formula1>
    </dataValidation>
    <dataValidation type="list" allowBlank="1" showInputMessage="1" showErrorMessage="1" sqref="B726:B777">
      <formula1>#REF!</formula1>
    </dataValidation>
    <dataValidation type="list" allowBlank="1" showInputMessage="1" sqref="B725">
      <formula1>#REF!</formula1>
    </dataValidation>
    <dataValidation type="list" allowBlank="1" showInputMessage="1" showErrorMessage="1" sqref="B1006:B1027">
      <formula1>#REF!</formula1>
    </dataValidation>
    <dataValidation type="list" allowBlank="1" showInputMessage="1" sqref="B1028">
      <formula1>#REF!</formula1>
    </dataValidation>
    <dataValidation type="list" allowBlank="1" showInputMessage="1" showErrorMessage="1" sqref="B687:B724">
      <formula1>#REF!</formula1>
    </dataValidation>
    <dataValidation type="list" allowBlank="1" showInputMessage="1" showErrorMessage="1" sqref="B628:B686 B598:B626">
      <formula1>#REF!</formula1>
    </dataValidation>
    <dataValidation type="list" allowBlank="1" showInputMessage="1" showErrorMessage="1" sqref="B550:B576">
      <formula1>#REF!</formula1>
    </dataValidation>
    <dataValidation type="list" allowBlank="1" showInputMessage="1" showErrorMessage="1" sqref="B473:B549">
      <formula1>#REF!</formula1>
    </dataValidation>
    <dataValidation type="list" allowBlank="1" showInputMessage="1" showErrorMessage="1" sqref="B577:B597">
      <formula1>#REF!</formula1>
    </dataValidation>
    <dataValidation type="list" allowBlank="1" showInputMessage="1" showErrorMessage="1" sqref="B367:B388">
      <formula1>#REF!</formula1>
    </dataValidation>
    <dataValidation type="list" allowBlank="1" showInputMessage="1" showErrorMessage="1" sqref="B346:B353 B355:B366">
      <formula1>#REF!</formula1>
    </dataValidation>
    <dataValidation type="list" allowBlank="1" showInputMessage="1" showErrorMessage="1" sqref="B304:B330 B335:B345">
      <formula1>#REF!</formula1>
    </dataValidation>
    <dataValidation type="list" allowBlank="1" showInputMessage="1" showErrorMessage="1" sqref="B273:B294">
      <formula1>#REF!</formula1>
    </dataValidation>
    <dataValidation type="list" allowBlank="1" showInputMessage="1" showErrorMessage="1" sqref="B295:B303">
      <formula1>#REF!</formula1>
    </dataValidation>
    <dataValidation type="list" allowBlank="1" showInputMessage="1" sqref="B354">
      <formula1>#REF!</formula1>
    </dataValidation>
    <dataValidation type="list" allowBlank="1" showInputMessage="1" showErrorMessage="1" sqref="B389:B391 B393:B446">
      <formula1>#REF!</formula1>
    </dataValidation>
    <dataValidation type="list" allowBlank="1" showInputMessage="1" sqref="B392">
      <formula1>#REF!</formula1>
    </dataValidation>
    <dataValidation type="list" allowBlank="1" showInputMessage="1" showErrorMessage="1" sqref="B448:B472">
      <formula1>#REF!</formula1>
    </dataValidation>
    <dataValidation type="list" allowBlank="1" showInputMessage="1" showErrorMessage="1" sqref="B447 B248:B263">
      <formula1>#REF!</formula1>
    </dataValidation>
    <dataValidation type="list" allowBlank="1" showInputMessage="1" showErrorMessage="1" sqref="B264:B272">
      <formula1>#REF!</formula1>
    </dataValidation>
    <dataValidation type="list" allowBlank="1" showInputMessage="1" showErrorMessage="1" sqref="B235:B247">
      <formula1>#REF!</formula1>
    </dataValidation>
    <dataValidation type="list" allowBlank="1" showInputMessage="1" showErrorMessage="1" sqref="B224:B234">
      <formula1>#REF!</formula1>
    </dataValidation>
    <dataValidation type="list" allowBlank="1" showInputMessage="1" showErrorMessage="1" sqref="B183:B184 B200">
      <formula1>#REF!</formula1>
    </dataValidation>
    <dataValidation type="list" allowBlank="1" showInputMessage="1" showErrorMessage="1" sqref="B185:B199 B217:B218">
      <formula1>#REF!</formula1>
    </dataValidation>
    <dataValidation type="list" allowBlank="1" showInputMessage="1" showErrorMessage="1" sqref="B201:B216">
      <formula1>#REF!</formula1>
    </dataValidation>
    <dataValidation type="list" allowBlank="1" showInputMessage="1" showErrorMessage="1" sqref="B219:B223">
      <formula1>#REF!</formula1>
    </dataValidation>
    <dataValidation type="list" allowBlank="1" showInputMessage="1" showErrorMessage="1" sqref="B144:B165">
      <formula1>#REF!</formula1>
    </dataValidation>
    <dataValidation type="list" allowBlank="1" showInputMessage="1" showErrorMessage="1" sqref="B166:B168">
      <formula1>#REF!</formula1>
    </dataValidation>
    <dataValidation type="list" allowBlank="1" showInputMessage="1" showErrorMessage="1" sqref="B169:B175">
      <formula1>#REF!</formula1>
    </dataValidation>
    <dataValidation type="list" allowBlank="1" showInputMessage="1" showErrorMessage="1" sqref="B176:B182">
      <formula1>#REF!</formula1>
    </dataValidation>
    <dataValidation type="list" allowBlank="1" showInputMessage="1" sqref="B59">
      <formula1>#REF!</formula1>
    </dataValidation>
    <dataValidation type="list" allowBlank="1" showInputMessage="1" showErrorMessage="1" sqref="B130:B134 B112:B114">
      <formula1>#REF!</formula1>
    </dataValidation>
    <dataValidation type="list" allowBlank="1" showInputMessage="1" showErrorMessage="1" sqref="B135:B143">
      <formula1>#REF!</formula1>
    </dataValidation>
    <dataValidation type="list" allowBlank="1" showInputMessage="1" showErrorMessage="1" sqref="B129 B115:B127">
      <formula1>#REF!</formula1>
    </dataValidation>
    <dataValidation type="list" allowBlank="1" showInputMessage="1" showErrorMessage="1" sqref="B128">
      <formula1>#REF!</formula1>
    </dataValidation>
    <dataValidation type="list" allowBlank="1" showInputMessage="1" showErrorMessage="1" sqref="B98:B99">
      <formula1>#REF!</formula1>
    </dataValidation>
    <dataValidation type="list" allowBlank="1" showInputMessage="1" showErrorMessage="1" sqref="B100:B111">
      <formula1>#REF!</formula1>
    </dataValidation>
    <dataValidation type="list" allowBlank="1" showInputMessage="1" showErrorMessage="1" sqref="B96:B97">
      <formula1>#REF!</formula1>
    </dataValidation>
    <dataValidation type="list" allowBlank="1" showInputMessage="1" showErrorMessage="1" sqref="B91:B95 B85">
      <formula1>#REF!</formula1>
    </dataValidation>
    <dataValidation type="list" allowBlank="1" showInputMessage="1" showErrorMessage="1" sqref="B79:B82 B86:B90">
      <formula1>#REF!</formula1>
    </dataValidation>
    <dataValidation type="list" allowBlank="1" showInputMessage="1" showErrorMessage="1" sqref="B83:B84">
      <formula1>#REF!</formula1>
    </dataValidation>
    <dataValidation type="list" allowBlank="1" showInputMessage="1" showErrorMessage="1" sqref="B75:B77">
      <formula1>#REF!</formula1>
    </dataValidation>
    <dataValidation type="list" allowBlank="1" showInputMessage="1" showErrorMessage="1" sqref="B78">
      <formula1>#REF!</formula1>
    </dataValidation>
    <dataValidation type="list" allowBlank="1" showInputMessage="1" showErrorMessage="1" sqref="B73:B74">
      <formula1>#REF!</formula1>
    </dataValidation>
    <dataValidation type="list" allowBlank="1" showInputMessage="1" showErrorMessage="1" sqref="B71:B72">
      <formula1>#REF!</formula1>
    </dataValidation>
    <dataValidation type="list" allowBlank="1" showInputMessage="1" showErrorMessage="1" sqref="B70">
      <formula1>#REF!</formula1>
    </dataValidation>
    <dataValidation type="list" allowBlank="1" showInputMessage="1" showErrorMessage="1" sqref="B67:B69">
      <formula1>#REF!</formula1>
    </dataValidation>
    <dataValidation type="list" allowBlank="1" showInputMessage="1" showErrorMessage="1" sqref="B66">
      <formula1>#REF!</formula1>
    </dataValidation>
    <dataValidation type="list" allowBlank="1" showInputMessage="1" showErrorMessage="1" sqref="B62:B65">
      <formula1>#REF!</formula1>
    </dataValidation>
    <dataValidation type="list" allowBlank="1" showInputMessage="1" showErrorMessage="1" sqref="B60">
      <formula1>#REF!</formula1>
    </dataValidation>
    <dataValidation type="list" allowBlank="1" showInputMessage="1" showErrorMessage="1" sqref="B61">
      <formula1>#REF!</formula1>
    </dataValidation>
    <dataValidation type="list" allowBlank="1" showInputMessage="1" showErrorMessage="1" sqref="B56:B58">
      <formula1>#REF!</formula1>
    </dataValidation>
    <dataValidation type="list" allowBlank="1" showInputMessage="1" showErrorMessage="1" sqref="B53:B55">
      <formula1>#REF!</formula1>
    </dataValidation>
    <dataValidation type="list" allowBlank="1" showInputMessage="1" showErrorMessage="1" sqref="B52">
      <formula1>#REF!</formula1>
    </dataValidation>
    <dataValidation type="list" allowBlank="1" showInputMessage="1" showErrorMessage="1" sqref="B50:B51">
      <formula1>#REF!</formula1>
    </dataValidation>
    <dataValidation type="list" allowBlank="1" showInputMessage="1" showErrorMessage="1" sqref="B49 B47">
      <formula1>#REF!</formula1>
    </dataValidation>
    <dataValidation type="list" allowBlank="1" showInputMessage="1" showErrorMessage="1" sqref="B45:B46">
      <formula1>#REF!</formula1>
    </dataValidation>
    <dataValidation type="list" allowBlank="1" showInputMessage="1" showErrorMessage="1" sqref="B44">
      <formula1>#REF!</formula1>
    </dataValidation>
    <dataValidation type="list" allowBlank="1" showInputMessage="1" showErrorMessage="1" sqref="B36:B39">
      <formula1>#REF!</formula1>
    </dataValidation>
    <dataValidation type="list" allowBlank="1" showInputMessage="1" showErrorMessage="1" sqref="B40">
      <formula1>#REF!</formula1>
    </dataValidation>
    <dataValidation type="list" allowBlank="1" showInputMessage="1" showErrorMessage="1" sqref="B41:B42">
      <formula1>#REF!</formula1>
    </dataValidation>
    <dataValidation type="list" allowBlank="1" showInputMessage="1" showErrorMessage="1" sqref="B43">
      <formula1>#REF!</formula1>
    </dataValidation>
    <dataValidation type="list" allowBlank="1" showInputMessage="1" showErrorMessage="1" sqref="B32">
      <formula1>#REF!</formula1>
    </dataValidation>
    <dataValidation type="list" allowBlank="1" showInputMessage="1" showErrorMessage="1" sqref="B31">
      <formula1>#REF!</formula1>
    </dataValidation>
    <dataValidation type="list" allowBlank="1" showInputMessage="1" showErrorMessage="1" sqref="B33:B34">
      <formula1>#REF!</formula1>
    </dataValidation>
    <dataValidation type="list" allowBlank="1" showInputMessage="1" showErrorMessage="1" sqref="B35">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181"/>
  <sheetViews>
    <sheetView zoomScale="80" zoomScaleNormal="80" workbookViewId="0">
      <pane xSplit="10" ySplit="3" topLeftCell="K4" activePane="bottomRight" state="frozen"/>
      <selection pane="topRight" activeCell="N1" sqref="N1"/>
      <selection pane="bottomLeft" activeCell="A4" sqref="A4"/>
      <selection pane="bottomRight" activeCell="N12" sqref="N12"/>
    </sheetView>
  </sheetViews>
  <sheetFormatPr defaultRowHeight="15" x14ac:dyDescent="0.25"/>
  <cols>
    <col min="1" max="1" width="11.5703125" bestFit="1" customWidth="1"/>
    <col min="2" max="2" width="25.42578125" bestFit="1" customWidth="1"/>
    <col min="3" max="3" width="17.7109375" bestFit="1" customWidth="1"/>
    <col min="5" max="5" width="24.140625" bestFit="1" customWidth="1"/>
    <col min="9" max="9" width="13.28515625" bestFit="1" customWidth="1"/>
    <col min="10" max="10" width="4.85546875" bestFit="1" customWidth="1"/>
    <col min="11" max="11" width="10.140625" bestFit="1" customWidth="1"/>
    <col min="12" max="12" width="10.7109375" customWidth="1"/>
    <col min="13" max="13" width="14.5703125" bestFit="1" customWidth="1"/>
    <col min="14" max="14" width="10" customWidth="1"/>
    <col min="15" max="16" width="10.42578125" bestFit="1" customWidth="1"/>
    <col min="18" max="18" width="6.28515625" bestFit="1" customWidth="1"/>
    <col min="21" max="21" width="9.28515625" bestFit="1" customWidth="1"/>
    <col min="24" max="24" width="6.28515625" bestFit="1" customWidth="1"/>
    <col min="27" max="27" width="24.85546875" customWidth="1"/>
    <col min="28" max="28" width="11.5703125" bestFit="1" customWidth="1"/>
  </cols>
  <sheetData>
    <row r="1" spans="1:28" ht="15" customHeight="1" x14ac:dyDescent="0.25">
      <c r="A1" s="159" t="s">
        <v>0</v>
      </c>
      <c r="B1" s="161"/>
      <c r="C1" s="77" t="s">
        <v>2387</v>
      </c>
      <c r="D1" s="1"/>
      <c r="E1" s="159" t="s">
        <v>1</v>
      </c>
      <c r="F1" s="159"/>
      <c r="G1" s="159"/>
      <c r="H1" s="159"/>
      <c r="I1" s="159"/>
      <c r="J1" s="163" t="s">
        <v>2</v>
      </c>
      <c r="K1" s="159" t="s">
        <v>3</v>
      </c>
      <c r="L1" s="159" t="s">
        <v>4</v>
      </c>
      <c r="M1" s="159"/>
      <c r="N1" s="159"/>
      <c r="O1" s="159"/>
      <c r="P1" s="159"/>
      <c r="Q1" s="159"/>
      <c r="R1" s="159"/>
      <c r="S1" s="159"/>
      <c r="T1" s="159"/>
      <c r="U1" s="159"/>
      <c r="V1" s="159"/>
      <c r="W1" s="159"/>
      <c r="X1" s="159"/>
      <c r="Y1" s="159"/>
      <c r="Z1" s="159"/>
      <c r="AA1" s="77" t="s">
        <v>747</v>
      </c>
      <c r="AB1" s="160" t="s">
        <v>5</v>
      </c>
    </row>
    <row r="2" spans="1:28" x14ac:dyDescent="0.25">
      <c r="A2" s="159"/>
      <c r="B2" s="161"/>
      <c r="C2" s="159" t="s">
        <v>6</v>
      </c>
      <c r="D2" s="1"/>
      <c r="E2" s="161" t="s">
        <v>7</v>
      </c>
      <c r="F2" s="161" t="s">
        <v>8</v>
      </c>
      <c r="G2" s="159" t="s">
        <v>9</v>
      </c>
      <c r="H2" s="159" t="s">
        <v>10</v>
      </c>
      <c r="I2" s="159"/>
      <c r="J2" s="163"/>
      <c r="K2" s="159"/>
      <c r="L2" s="162" t="s">
        <v>12</v>
      </c>
      <c r="M2" s="162"/>
      <c r="N2" s="162"/>
      <c r="O2" s="162" t="s">
        <v>13</v>
      </c>
      <c r="P2" s="162"/>
      <c r="Q2" s="162"/>
      <c r="R2" s="162" t="s">
        <v>746</v>
      </c>
      <c r="S2" s="162"/>
      <c r="T2" s="162"/>
      <c r="U2" s="159" t="s">
        <v>14</v>
      </c>
      <c r="V2" s="159"/>
      <c r="W2" s="159"/>
      <c r="X2" s="159" t="s">
        <v>15</v>
      </c>
      <c r="Y2" s="159"/>
      <c r="Z2" s="159"/>
      <c r="AA2" s="159" t="s">
        <v>6</v>
      </c>
      <c r="AB2" s="160"/>
    </row>
    <row r="3" spans="1:28" x14ac:dyDescent="0.25">
      <c r="A3" s="159"/>
      <c r="B3" s="161"/>
      <c r="C3" s="159"/>
      <c r="D3" s="1"/>
      <c r="E3" s="161"/>
      <c r="F3" s="161"/>
      <c r="G3" s="159"/>
      <c r="H3" s="2" t="s">
        <v>16</v>
      </c>
      <c r="I3" s="1" t="s">
        <v>17</v>
      </c>
      <c r="J3" s="163"/>
      <c r="K3" s="159"/>
      <c r="L3" s="1" t="s">
        <v>18</v>
      </c>
      <c r="M3" s="1" t="s">
        <v>2386</v>
      </c>
      <c r="N3" s="1" t="s">
        <v>20</v>
      </c>
      <c r="O3" s="1" t="s">
        <v>18</v>
      </c>
      <c r="P3" s="1" t="s">
        <v>2386</v>
      </c>
      <c r="Q3" s="1" t="s">
        <v>20</v>
      </c>
      <c r="R3" s="1" t="s">
        <v>18</v>
      </c>
      <c r="S3" s="1" t="s">
        <v>2386</v>
      </c>
      <c r="T3" s="1" t="s">
        <v>20</v>
      </c>
      <c r="U3" s="1" t="s">
        <v>18</v>
      </c>
      <c r="V3" s="1" t="s">
        <v>2386</v>
      </c>
      <c r="W3" s="1" t="s">
        <v>20</v>
      </c>
      <c r="X3" s="1" t="s">
        <v>18</v>
      </c>
      <c r="Y3" s="1" t="s">
        <v>2386</v>
      </c>
      <c r="Z3" s="1" t="s">
        <v>20</v>
      </c>
      <c r="AA3" s="159"/>
      <c r="AB3" s="160"/>
    </row>
    <row r="4" spans="1:28" ht="15.75" x14ac:dyDescent="0.25">
      <c r="A4" s="3">
        <v>43670</v>
      </c>
      <c r="B4" s="4" t="s">
        <v>21</v>
      </c>
      <c r="C4" s="5">
        <v>450000</v>
      </c>
      <c r="D4" s="5"/>
      <c r="E4" s="4" t="s">
        <v>22</v>
      </c>
      <c r="F4" s="4">
        <v>1</v>
      </c>
      <c r="G4" s="4" t="s">
        <v>23</v>
      </c>
      <c r="H4" s="4"/>
      <c r="I4" s="4">
        <f t="shared" ref="I4:I34" si="0">F4*H4</f>
        <v>0</v>
      </c>
      <c r="J4" s="6" t="s">
        <v>24</v>
      </c>
      <c r="K4" s="4"/>
      <c r="L4" s="4">
        <f t="shared" ref="L4:L67" si="1">M4+N4</f>
        <v>0</v>
      </c>
      <c r="M4" s="4"/>
      <c r="N4" s="4"/>
      <c r="O4" s="4">
        <f t="shared" ref="O4:O67" si="2">P4+Q4</f>
        <v>0</v>
      </c>
      <c r="P4" s="4"/>
      <c r="Q4" s="4"/>
      <c r="R4" s="4">
        <f t="shared" ref="R4:R67" si="3">S4+T4</f>
        <v>0</v>
      </c>
      <c r="S4" s="4"/>
      <c r="T4" s="4"/>
      <c r="U4" s="4">
        <f t="shared" ref="U4:U67" si="4">V4+W4</f>
        <v>0</v>
      </c>
      <c r="V4" s="4"/>
      <c r="W4" s="4"/>
      <c r="X4" s="4">
        <f t="shared" ref="X4:X67" si="5">Y4+Z4</f>
        <v>0</v>
      </c>
      <c r="Y4" s="4"/>
      <c r="Z4" s="4"/>
      <c r="AA4" s="4">
        <f>C4+I4-L4-O4-U4-X4-R4</f>
        <v>450000</v>
      </c>
      <c r="AB4" s="7"/>
    </row>
    <row r="5" spans="1:28" ht="15.75" x14ac:dyDescent="0.25">
      <c r="A5" s="8">
        <v>44215</v>
      </c>
      <c r="B5" s="4" t="s">
        <v>25</v>
      </c>
      <c r="C5" s="5">
        <v>0</v>
      </c>
      <c r="D5" s="5"/>
      <c r="E5" s="4" t="s">
        <v>26</v>
      </c>
      <c r="F5" s="4">
        <v>1600</v>
      </c>
      <c r="G5" s="4" t="s">
        <v>27</v>
      </c>
      <c r="H5" s="4"/>
      <c r="I5" s="4">
        <f t="shared" si="0"/>
        <v>0</v>
      </c>
      <c r="J5" s="9" t="s">
        <v>28</v>
      </c>
      <c r="K5" s="4"/>
      <c r="L5" s="4">
        <f t="shared" si="1"/>
        <v>0</v>
      </c>
      <c r="M5" s="4"/>
      <c r="N5" s="4"/>
      <c r="O5" s="4">
        <f t="shared" si="2"/>
        <v>0</v>
      </c>
      <c r="P5" s="4"/>
      <c r="Q5" s="4"/>
      <c r="R5" s="4">
        <f t="shared" si="3"/>
        <v>0</v>
      </c>
      <c r="S5" s="4"/>
      <c r="T5" s="4"/>
      <c r="U5" s="4">
        <f t="shared" si="4"/>
        <v>0</v>
      </c>
      <c r="V5" s="4"/>
      <c r="W5" s="4"/>
      <c r="X5" s="4">
        <f t="shared" si="5"/>
        <v>0</v>
      </c>
      <c r="Y5" s="4"/>
      <c r="Z5" s="4"/>
      <c r="AA5" s="4">
        <f>C5+I5-L5-O5-U5-X5-R5</f>
        <v>0</v>
      </c>
      <c r="AB5" s="7"/>
    </row>
    <row r="6" spans="1:28" ht="15.75" x14ac:dyDescent="0.25">
      <c r="A6" s="8">
        <v>44302</v>
      </c>
      <c r="B6" s="4" t="s">
        <v>29</v>
      </c>
      <c r="C6" s="4">
        <v>0</v>
      </c>
      <c r="D6" s="4"/>
      <c r="E6" s="4" t="s">
        <v>30</v>
      </c>
      <c r="F6" s="4">
        <v>200</v>
      </c>
      <c r="G6" s="4" t="s">
        <v>27</v>
      </c>
      <c r="H6" s="4"/>
      <c r="I6" s="4">
        <f t="shared" si="0"/>
        <v>0</v>
      </c>
      <c r="J6" s="9" t="s">
        <v>28</v>
      </c>
      <c r="K6" s="4"/>
      <c r="L6" s="4">
        <f t="shared" si="1"/>
        <v>0</v>
      </c>
      <c r="M6" s="4"/>
      <c r="N6" s="4"/>
      <c r="O6" s="4">
        <f t="shared" si="2"/>
        <v>0</v>
      </c>
      <c r="P6" s="4"/>
      <c r="Q6" s="4"/>
      <c r="R6" s="4">
        <f t="shared" si="3"/>
        <v>0</v>
      </c>
      <c r="S6" s="4"/>
      <c r="T6" s="4"/>
      <c r="U6" s="4">
        <f t="shared" si="4"/>
        <v>0</v>
      </c>
      <c r="V6" s="4"/>
      <c r="W6" s="4"/>
      <c r="X6" s="4">
        <f t="shared" si="5"/>
        <v>0</v>
      </c>
      <c r="Y6" s="4"/>
      <c r="Z6" s="4"/>
      <c r="AA6" s="4">
        <f>C6+I6-L6-O6-U6-X6-R6</f>
        <v>0</v>
      </c>
      <c r="AB6" s="7"/>
    </row>
    <row r="7" spans="1:28" ht="15.75" x14ac:dyDescent="0.25">
      <c r="A7" s="8">
        <v>44308</v>
      </c>
      <c r="B7" s="4" t="s">
        <v>25</v>
      </c>
      <c r="C7" s="4">
        <v>0</v>
      </c>
      <c r="D7" s="4"/>
      <c r="E7" s="4" t="s">
        <v>31</v>
      </c>
      <c r="F7" s="4">
        <v>200</v>
      </c>
      <c r="G7" s="4" t="s">
        <v>27</v>
      </c>
      <c r="H7" s="4"/>
      <c r="I7" s="4">
        <f t="shared" si="0"/>
        <v>0</v>
      </c>
      <c r="J7" s="9" t="s">
        <v>28</v>
      </c>
      <c r="K7" s="4"/>
      <c r="L7" s="4">
        <f t="shared" si="1"/>
        <v>0</v>
      </c>
      <c r="M7" s="4"/>
      <c r="N7" s="4"/>
      <c r="O7" s="4">
        <f t="shared" si="2"/>
        <v>0</v>
      </c>
      <c r="P7" s="4"/>
      <c r="Q7" s="4"/>
      <c r="R7" s="4">
        <f t="shared" si="3"/>
        <v>0</v>
      </c>
      <c r="S7" s="4"/>
      <c r="T7" s="4"/>
      <c r="U7" s="4">
        <f t="shared" si="4"/>
        <v>0</v>
      </c>
      <c r="V7" s="4"/>
      <c r="W7" s="4"/>
      <c r="X7" s="4">
        <f t="shared" si="5"/>
        <v>0</v>
      </c>
      <c r="Y7" s="4"/>
      <c r="Z7" s="4"/>
      <c r="AA7" s="4">
        <f>C7+I7-L7-O7-U7-X7-R7</f>
        <v>0</v>
      </c>
      <c r="AB7" s="7"/>
    </row>
    <row r="8" spans="1:28" ht="15.75" x14ac:dyDescent="0.25">
      <c r="A8" s="8">
        <v>44525</v>
      </c>
      <c r="B8" s="4" t="s">
        <v>32</v>
      </c>
      <c r="C8" s="4">
        <v>4600000</v>
      </c>
      <c r="D8" s="4"/>
      <c r="E8" s="4" t="s">
        <v>33</v>
      </c>
      <c r="F8" s="4">
        <v>2000</v>
      </c>
      <c r="G8" s="4" t="s">
        <v>34</v>
      </c>
      <c r="H8" s="4"/>
      <c r="I8" s="4">
        <f t="shared" si="0"/>
        <v>0</v>
      </c>
      <c r="J8" s="9" t="s">
        <v>28</v>
      </c>
      <c r="K8" s="4"/>
      <c r="L8" s="4">
        <f t="shared" si="1"/>
        <v>0</v>
      </c>
      <c r="M8" s="4"/>
      <c r="N8" s="4"/>
      <c r="O8" s="4">
        <f t="shared" si="2"/>
        <v>0</v>
      </c>
      <c r="P8" s="4"/>
      <c r="Q8" s="4"/>
      <c r="R8" s="4">
        <f t="shared" si="3"/>
        <v>0</v>
      </c>
      <c r="S8" s="4"/>
      <c r="T8" s="4"/>
      <c r="U8" s="4">
        <f t="shared" si="4"/>
        <v>0</v>
      </c>
      <c r="V8" s="4"/>
      <c r="W8" s="4"/>
      <c r="X8" s="4">
        <f t="shared" si="5"/>
        <v>0</v>
      </c>
      <c r="Y8" s="4"/>
      <c r="Z8" s="4"/>
      <c r="AA8" s="4">
        <f>C8+I8-L8-O8-U8-X8-R8</f>
        <v>4600000</v>
      </c>
      <c r="AB8" s="7"/>
    </row>
    <row r="9" spans="1:28" ht="15.75" x14ac:dyDescent="0.25">
      <c r="A9" s="8">
        <v>44580</v>
      </c>
      <c r="B9" s="4" t="s">
        <v>29</v>
      </c>
      <c r="C9" s="4">
        <v>0</v>
      </c>
      <c r="D9" s="4"/>
      <c r="E9" s="4" t="s">
        <v>35</v>
      </c>
      <c r="F9" s="4">
        <v>300</v>
      </c>
      <c r="G9" s="4" t="s">
        <v>34</v>
      </c>
      <c r="H9" s="4"/>
      <c r="I9" s="4">
        <f t="shared" si="0"/>
        <v>0</v>
      </c>
      <c r="J9" s="9" t="s">
        <v>28</v>
      </c>
      <c r="K9" s="4"/>
      <c r="L9" s="4">
        <f t="shared" si="1"/>
        <v>0</v>
      </c>
      <c r="M9" s="4"/>
      <c r="N9" s="4"/>
      <c r="O9" s="4">
        <f t="shared" si="2"/>
        <v>0</v>
      </c>
      <c r="P9" s="4"/>
      <c r="Q9" s="4"/>
      <c r="R9" s="4">
        <f t="shared" si="3"/>
        <v>0</v>
      </c>
      <c r="S9" s="4"/>
      <c r="T9" s="4"/>
      <c r="U9" s="4">
        <f t="shared" si="4"/>
        <v>0</v>
      </c>
      <c r="V9" s="4"/>
      <c r="W9" s="4"/>
      <c r="X9" s="4">
        <f t="shared" si="5"/>
        <v>0</v>
      </c>
      <c r="Y9" s="4"/>
      <c r="Z9" s="4"/>
      <c r="AA9" s="4">
        <f>C9+I9-L9-O9-U9-X9-R9</f>
        <v>0</v>
      </c>
      <c r="AB9" s="7"/>
    </row>
    <row r="10" spans="1:28" ht="15.75" x14ac:dyDescent="0.25">
      <c r="A10" s="8">
        <v>44910</v>
      </c>
      <c r="B10" s="4" t="s">
        <v>25</v>
      </c>
      <c r="C10" s="4">
        <v>0</v>
      </c>
      <c r="D10" s="4"/>
      <c r="E10" s="4" t="s">
        <v>36</v>
      </c>
      <c r="F10" s="4">
        <v>3900</v>
      </c>
      <c r="G10" s="4" t="s">
        <v>27</v>
      </c>
      <c r="H10" s="4"/>
      <c r="I10" s="4">
        <f t="shared" si="0"/>
        <v>0</v>
      </c>
      <c r="J10" s="9" t="s">
        <v>28</v>
      </c>
      <c r="K10" s="4"/>
      <c r="L10" s="4">
        <f t="shared" si="1"/>
        <v>0</v>
      </c>
      <c r="M10" s="4"/>
      <c r="N10" s="4"/>
      <c r="O10" s="4">
        <f t="shared" si="2"/>
        <v>0</v>
      </c>
      <c r="P10" s="4"/>
      <c r="Q10" s="4"/>
      <c r="R10" s="4">
        <f t="shared" si="3"/>
        <v>0</v>
      </c>
      <c r="S10" s="4"/>
      <c r="T10" s="4"/>
      <c r="U10" s="4">
        <f t="shared" si="4"/>
        <v>0</v>
      </c>
      <c r="V10" s="4"/>
      <c r="W10" s="4"/>
      <c r="X10" s="4">
        <f t="shared" si="5"/>
        <v>0</v>
      </c>
      <c r="Y10" s="4"/>
      <c r="Z10" s="4"/>
      <c r="AA10" s="4">
        <f>C10+I10-L10-O10-U10-X10-R10</f>
        <v>0</v>
      </c>
      <c r="AB10" s="7"/>
    </row>
    <row r="11" spans="1:28" ht="15.75" x14ac:dyDescent="0.25">
      <c r="A11" s="10">
        <v>44932</v>
      </c>
      <c r="B11" s="11" t="s">
        <v>29</v>
      </c>
      <c r="C11" s="11">
        <v>0</v>
      </c>
      <c r="D11" s="11"/>
      <c r="E11" s="11" t="s">
        <v>35</v>
      </c>
      <c r="F11" s="11">
        <v>200</v>
      </c>
      <c r="G11" s="11" t="s">
        <v>27</v>
      </c>
      <c r="H11" s="11"/>
      <c r="I11" s="4">
        <f t="shared" si="0"/>
        <v>0</v>
      </c>
      <c r="J11" s="9" t="s">
        <v>28</v>
      </c>
      <c r="K11" s="4"/>
      <c r="L11" s="4">
        <f t="shared" si="1"/>
        <v>0</v>
      </c>
      <c r="M11" s="4"/>
      <c r="N11" s="4"/>
      <c r="O11" s="4">
        <f t="shared" si="2"/>
        <v>0</v>
      </c>
      <c r="P11" s="4"/>
      <c r="Q11" s="4"/>
      <c r="R11" s="4">
        <f t="shared" si="3"/>
        <v>0</v>
      </c>
      <c r="S11" s="4"/>
      <c r="T11" s="4"/>
      <c r="U11" s="4">
        <f t="shared" si="4"/>
        <v>0</v>
      </c>
      <c r="V11" s="4"/>
      <c r="W11" s="4"/>
      <c r="X11" s="4">
        <f t="shared" si="5"/>
        <v>0</v>
      </c>
      <c r="Y11" s="4"/>
      <c r="Z11" s="4"/>
      <c r="AA11" s="4">
        <f>C11+I11-L11-O11-U11-X11-R11</f>
        <v>0</v>
      </c>
      <c r="AB11" s="7"/>
    </row>
    <row r="12" spans="1:28" ht="15.75" x14ac:dyDescent="0.25">
      <c r="A12" s="10">
        <v>44935</v>
      </c>
      <c r="B12" s="11" t="s">
        <v>37</v>
      </c>
      <c r="C12" s="11">
        <v>5789000</v>
      </c>
      <c r="D12" s="11"/>
      <c r="E12" s="11" t="s">
        <v>38</v>
      </c>
      <c r="F12" s="11">
        <v>643</v>
      </c>
      <c r="G12" s="11" t="s">
        <v>39</v>
      </c>
      <c r="H12" s="11"/>
      <c r="I12" s="4">
        <f t="shared" si="0"/>
        <v>0</v>
      </c>
      <c r="J12" s="6" t="s">
        <v>24</v>
      </c>
      <c r="K12" s="4"/>
      <c r="L12" s="4">
        <f t="shared" si="1"/>
        <v>0</v>
      </c>
      <c r="M12" s="4"/>
      <c r="N12" s="4"/>
      <c r="O12" s="4">
        <f t="shared" si="2"/>
        <v>0</v>
      </c>
      <c r="P12" s="4"/>
      <c r="Q12" s="4"/>
      <c r="R12" s="4">
        <f t="shared" si="3"/>
        <v>0</v>
      </c>
      <c r="S12" s="4"/>
      <c r="T12" s="4"/>
      <c r="U12" s="4">
        <f t="shared" si="4"/>
        <v>0</v>
      </c>
      <c r="V12" s="4"/>
      <c r="W12" s="4"/>
      <c r="X12" s="4">
        <f t="shared" si="5"/>
        <v>0</v>
      </c>
      <c r="Y12" s="4"/>
      <c r="Z12" s="4"/>
      <c r="AA12" s="4">
        <f>C12+I12-L12-O12-U12-X12-R12</f>
        <v>5789000</v>
      </c>
      <c r="AB12" s="7"/>
    </row>
    <row r="13" spans="1:28" ht="15.75" x14ac:dyDescent="0.25">
      <c r="A13" s="10">
        <v>44935</v>
      </c>
      <c r="B13" s="11" t="s">
        <v>37</v>
      </c>
      <c r="C13" s="11">
        <v>15246000</v>
      </c>
      <c r="D13" s="11"/>
      <c r="E13" s="11" t="s">
        <v>40</v>
      </c>
      <c r="F13" s="11">
        <v>726</v>
      </c>
      <c r="G13" s="11" t="s">
        <v>39</v>
      </c>
      <c r="H13" s="11"/>
      <c r="I13" s="4">
        <f t="shared" si="0"/>
        <v>0</v>
      </c>
      <c r="J13" s="9" t="s">
        <v>28</v>
      </c>
      <c r="K13" s="4"/>
      <c r="L13" s="4">
        <f t="shared" si="1"/>
        <v>0</v>
      </c>
      <c r="M13" s="4"/>
      <c r="N13" s="4"/>
      <c r="O13" s="4">
        <f t="shared" si="2"/>
        <v>0</v>
      </c>
      <c r="P13" s="4"/>
      <c r="Q13" s="4"/>
      <c r="R13" s="4">
        <f t="shared" si="3"/>
        <v>0</v>
      </c>
      <c r="S13" s="4"/>
      <c r="T13" s="4"/>
      <c r="U13" s="4">
        <f t="shared" si="4"/>
        <v>0</v>
      </c>
      <c r="V13" s="4"/>
      <c r="W13" s="4"/>
      <c r="X13" s="4">
        <f t="shared" si="5"/>
        <v>0</v>
      </c>
      <c r="Y13" s="4"/>
      <c r="Z13" s="4"/>
      <c r="AA13" s="4">
        <f>C13+I13-L13-O13-U13-X13-R13</f>
        <v>15246000</v>
      </c>
      <c r="AB13" s="7"/>
    </row>
    <row r="14" spans="1:28" ht="15.75" x14ac:dyDescent="0.25">
      <c r="A14" s="10">
        <v>44953</v>
      </c>
      <c r="B14" s="11" t="s">
        <v>41</v>
      </c>
      <c r="C14" s="11">
        <v>4170000</v>
      </c>
      <c r="D14" s="11"/>
      <c r="E14" s="11" t="s">
        <v>42</v>
      </c>
      <c r="F14" s="11">
        <v>1500</v>
      </c>
      <c r="G14" s="11" t="s">
        <v>34</v>
      </c>
      <c r="H14" s="11"/>
      <c r="I14" s="4">
        <f t="shared" si="0"/>
        <v>0</v>
      </c>
      <c r="J14" s="6" t="s">
        <v>24</v>
      </c>
      <c r="K14" s="4" t="s">
        <v>735</v>
      </c>
      <c r="L14" s="4">
        <f t="shared" si="1"/>
        <v>40000</v>
      </c>
      <c r="M14" s="4">
        <v>40000</v>
      </c>
      <c r="N14" s="4"/>
      <c r="O14" s="4">
        <f t="shared" si="2"/>
        <v>3473000</v>
      </c>
      <c r="P14" s="4">
        <v>473000</v>
      </c>
      <c r="Q14" s="4">
        <v>3000000</v>
      </c>
      <c r="R14" s="4">
        <f t="shared" si="3"/>
        <v>0</v>
      </c>
      <c r="S14" s="4"/>
      <c r="T14" s="4"/>
      <c r="U14" s="4">
        <f t="shared" si="4"/>
        <v>0</v>
      </c>
      <c r="V14" s="4"/>
      <c r="W14" s="4"/>
      <c r="X14" s="4">
        <f t="shared" si="5"/>
        <v>0</v>
      </c>
      <c r="Y14" s="4"/>
      <c r="Z14" s="4"/>
      <c r="AA14" s="4">
        <f>C14+I14-L14-O14-U14-X14-R14</f>
        <v>657000</v>
      </c>
      <c r="AB14" s="7">
        <v>45351</v>
      </c>
    </row>
    <row r="15" spans="1:28" ht="15.75" x14ac:dyDescent="0.25">
      <c r="A15" s="10">
        <v>44954</v>
      </c>
      <c r="B15" s="11" t="s">
        <v>41</v>
      </c>
      <c r="C15" s="11">
        <v>1832000</v>
      </c>
      <c r="D15" s="11"/>
      <c r="E15" s="11" t="s">
        <v>43</v>
      </c>
      <c r="F15" s="11">
        <v>400</v>
      </c>
      <c r="G15" s="11" t="s">
        <v>34</v>
      </c>
      <c r="H15" s="11"/>
      <c r="I15" s="4">
        <f t="shared" si="0"/>
        <v>0</v>
      </c>
      <c r="J15" s="12" t="s">
        <v>312</v>
      </c>
      <c r="K15" s="4" t="s">
        <v>735</v>
      </c>
      <c r="L15" s="4">
        <f t="shared" si="1"/>
        <v>0</v>
      </c>
      <c r="M15" s="4"/>
      <c r="N15" s="4"/>
      <c r="O15" s="4">
        <f t="shared" si="2"/>
        <v>1832000</v>
      </c>
      <c r="P15" s="4">
        <v>1832000</v>
      </c>
      <c r="Q15" s="4"/>
      <c r="R15" s="4">
        <f t="shared" si="3"/>
        <v>0</v>
      </c>
      <c r="S15" s="4"/>
      <c r="T15" s="4"/>
      <c r="U15" s="4">
        <f t="shared" si="4"/>
        <v>0</v>
      </c>
      <c r="V15" s="4"/>
      <c r="W15" s="4"/>
      <c r="X15" s="4">
        <f t="shared" si="5"/>
        <v>0</v>
      </c>
      <c r="Y15" s="4"/>
      <c r="Z15" s="4"/>
      <c r="AA15" s="4">
        <f>C15+I15-L15-O15-U15-X15-R15</f>
        <v>0</v>
      </c>
      <c r="AB15" s="7">
        <v>45324</v>
      </c>
    </row>
    <row r="16" spans="1:28" ht="15.75" x14ac:dyDescent="0.25">
      <c r="A16" s="10">
        <v>44954</v>
      </c>
      <c r="B16" s="11" t="s">
        <v>41</v>
      </c>
      <c r="C16" s="11">
        <v>1695000</v>
      </c>
      <c r="D16" s="11"/>
      <c r="E16" s="11" t="s">
        <v>44</v>
      </c>
      <c r="F16" s="11">
        <v>1500</v>
      </c>
      <c r="G16" s="11" t="s">
        <v>34</v>
      </c>
      <c r="H16" s="11"/>
      <c r="I16" s="4">
        <f t="shared" si="0"/>
        <v>0</v>
      </c>
      <c r="J16" s="12" t="s">
        <v>312</v>
      </c>
      <c r="K16" s="4" t="s">
        <v>735</v>
      </c>
      <c r="L16" s="4">
        <f t="shared" si="1"/>
        <v>0</v>
      </c>
      <c r="M16" s="4"/>
      <c r="N16" s="4"/>
      <c r="O16" s="4">
        <f t="shared" si="2"/>
        <v>1695000</v>
      </c>
      <c r="P16" s="4">
        <v>1695000</v>
      </c>
      <c r="Q16" s="4"/>
      <c r="R16" s="4">
        <f t="shared" si="3"/>
        <v>0</v>
      </c>
      <c r="S16" s="4"/>
      <c r="T16" s="4"/>
      <c r="U16" s="4">
        <f t="shared" si="4"/>
        <v>0</v>
      </c>
      <c r="V16" s="4"/>
      <c r="W16" s="4"/>
      <c r="X16" s="4">
        <f t="shared" si="5"/>
        <v>0</v>
      </c>
      <c r="Y16" s="4"/>
      <c r="Z16" s="4"/>
      <c r="AA16" s="4">
        <f>C16+I16-L16-O16-U16-X16-R16</f>
        <v>0</v>
      </c>
      <c r="AB16" s="7">
        <v>45324</v>
      </c>
    </row>
    <row r="17" spans="1:28" ht="15.75" x14ac:dyDescent="0.25">
      <c r="A17" s="10">
        <v>44956</v>
      </c>
      <c r="B17" s="11" t="s">
        <v>41</v>
      </c>
      <c r="C17" s="11">
        <v>9243100</v>
      </c>
      <c r="D17" s="11"/>
      <c r="E17" s="11" t="s">
        <v>42</v>
      </c>
      <c r="F17" s="11">
        <v>2200</v>
      </c>
      <c r="G17" s="11" t="s">
        <v>34</v>
      </c>
      <c r="H17" s="11"/>
      <c r="I17" s="4">
        <f t="shared" si="0"/>
        <v>0</v>
      </c>
      <c r="J17" s="9" t="s">
        <v>28</v>
      </c>
      <c r="K17" s="4"/>
      <c r="L17" s="4">
        <f t="shared" si="1"/>
        <v>0</v>
      </c>
      <c r="M17" s="4"/>
      <c r="N17" s="4"/>
      <c r="O17" s="4">
        <f t="shared" si="2"/>
        <v>0</v>
      </c>
      <c r="P17" s="4"/>
      <c r="Q17" s="4"/>
      <c r="R17" s="4">
        <f t="shared" si="3"/>
        <v>0</v>
      </c>
      <c r="S17" s="4"/>
      <c r="T17" s="4"/>
      <c r="U17" s="4">
        <f t="shared" si="4"/>
        <v>0</v>
      </c>
      <c r="V17" s="4"/>
      <c r="W17" s="4"/>
      <c r="X17" s="4">
        <f t="shared" si="5"/>
        <v>0</v>
      </c>
      <c r="Y17" s="4"/>
      <c r="Z17" s="4"/>
      <c r="AA17" s="4">
        <f>C17+I17-L17-O17-U17-X17-R17</f>
        <v>9243100</v>
      </c>
      <c r="AB17" s="7"/>
    </row>
    <row r="18" spans="1:28" ht="15.75" x14ac:dyDescent="0.25">
      <c r="A18" s="10">
        <v>45033</v>
      </c>
      <c r="B18" s="11" t="s">
        <v>45</v>
      </c>
      <c r="C18" s="11">
        <v>-513800</v>
      </c>
      <c r="D18" s="11" t="s">
        <v>46</v>
      </c>
      <c r="E18" s="11" t="s">
        <v>47</v>
      </c>
      <c r="F18" s="11">
        <v>10</v>
      </c>
      <c r="G18" s="11" t="s">
        <v>48</v>
      </c>
      <c r="H18" s="11"/>
      <c r="I18" s="4">
        <f t="shared" si="0"/>
        <v>0</v>
      </c>
      <c r="J18" s="12" t="s">
        <v>49</v>
      </c>
      <c r="K18" s="4"/>
      <c r="L18" s="4">
        <f t="shared" si="1"/>
        <v>0</v>
      </c>
      <c r="M18" s="4"/>
      <c r="N18" s="4"/>
      <c r="O18" s="4">
        <f t="shared" si="2"/>
        <v>0</v>
      </c>
      <c r="P18" s="4"/>
      <c r="Q18" s="4"/>
      <c r="R18" s="4">
        <f t="shared" si="3"/>
        <v>0</v>
      </c>
      <c r="S18" s="4"/>
      <c r="T18" s="4"/>
      <c r="U18" s="4">
        <f t="shared" si="4"/>
        <v>0</v>
      </c>
      <c r="V18" s="4"/>
      <c r="W18" s="4"/>
      <c r="X18" s="4">
        <f t="shared" si="5"/>
        <v>0</v>
      </c>
      <c r="Y18" s="4"/>
      <c r="Z18" s="4"/>
      <c r="AA18" s="4">
        <f>C18+I18-L18-O18-U18-X18-R18</f>
        <v>-513800</v>
      </c>
      <c r="AB18" s="7"/>
    </row>
    <row r="19" spans="1:28" ht="15.75" x14ac:dyDescent="0.25">
      <c r="A19" s="10">
        <v>45052</v>
      </c>
      <c r="B19" s="11" t="s">
        <v>37</v>
      </c>
      <c r="C19" s="11">
        <v>4620000</v>
      </c>
      <c r="D19" s="11" t="s">
        <v>46</v>
      </c>
      <c r="E19" s="11" t="s">
        <v>50</v>
      </c>
      <c r="F19" s="11">
        <v>1100</v>
      </c>
      <c r="G19" s="13" t="s">
        <v>34</v>
      </c>
      <c r="H19" s="11"/>
      <c r="I19" s="4">
        <f t="shared" si="0"/>
        <v>0</v>
      </c>
      <c r="J19" s="9" t="s">
        <v>28</v>
      </c>
      <c r="K19" s="4"/>
      <c r="L19" s="4">
        <f t="shared" si="1"/>
        <v>0</v>
      </c>
      <c r="M19" s="4"/>
      <c r="N19" s="4"/>
      <c r="O19" s="4">
        <f t="shared" si="2"/>
        <v>0</v>
      </c>
      <c r="P19" s="4"/>
      <c r="Q19" s="4"/>
      <c r="R19" s="4">
        <f t="shared" si="3"/>
        <v>0</v>
      </c>
      <c r="S19" s="4"/>
      <c r="T19" s="4"/>
      <c r="U19" s="4">
        <f t="shared" si="4"/>
        <v>0</v>
      </c>
      <c r="V19" s="4"/>
      <c r="W19" s="4"/>
      <c r="X19" s="4">
        <f t="shared" si="5"/>
        <v>0</v>
      </c>
      <c r="Y19" s="4"/>
      <c r="Z19" s="4"/>
      <c r="AA19" s="4">
        <f>C19+I19-L19-O19-U19-X19-R19</f>
        <v>4620000</v>
      </c>
      <c r="AB19" s="7"/>
    </row>
    <row r="20" spans="1:28" ht="15.75" x14ac:dyDescent="0.25">
      <c r="A20" s="10">
        <v>45054</v>
      </c>
      <c r="B20" s="11" t="s">
        <v>51</v>
      </c>
      <c r="C20" s="11">
        <v>4000000</v>
      </c>
      <c r="D20" s="11" t="s">
        <v>52</v>
      </c>
      <c r="E20" s="11" t="s">
        <v>53</v>
      </c>
      <c r="F20" s="11">
        <v>10</v>
      </c>
      <c r="G20" s="11" t="s">
        <v>23</v>
      </c>
      <c r="H20" s="11"/>
      <c r="I20" s="4">
        <f t="shared" si="0"/>
        <v>0</v>
      </c>
      <c r="J20" s="12" t="s">
        <v>312</v>
      </c>
      <c r="K20" s="4" t="s">
        <v>54</v>
      </c>
      <c r="L20" s="4">
        <f t="shared" si="1"/>
        <v>0</v>
      </c>
      <c r="M20" s="4"/>
      <c r="N20" s="4"/>
      <c r="O20" s="4">
        <f t="shared" si="2"/>
        <v>4000000</v>
      </c>
      <c r="P20" s="4">
        <v>4000000</v>
      </c>
      <c r="Q20" s="4"/>
      <c r="R20" s="4">
        <f t="shared" si="3"/>
        <v>0</v>
      </c>
      <c r="S20" s="4"/>
      <c r="T20" s="4"/>
      <c r="U20" s="4">
        <f t="shared" si="4"/>
        <v>0</v>
      </c>
      <c r="V20" s="4"/>
      <c r="W20" s="4"/>
      <c r="X20" s="4">
        <f t="shared" si="5"/>
        <v>0</v>
      </c>
      <c r="Y20" s="4"/>
      <c r="Z20" s="4"/>
      <c r="AA20" s="4">
        <f>C20+I20-L20-O20-U20-X20-R20</f>
        <v>0</v>
      </c>
      <c r="AB20" s="7">
        <v>45338</v>
      </c>
    </row>
    <row r="21" spans="1:28" ht="15.75" x14ac:dyDescent="0.25">
      <c r="A21" s="10">
        <v>45054</v>
      </c>
      <c r="B21" s="11" t="s">
        <v>51</v>
      </c>
      <c r="C21" s="11">
        <v>800000</v>
      </c>
      <c r="D21" s="11" t="s">
        <v>52</v>
      </c>
      <c r="E21" s="11" t="s">
        <v>55</v>
      </c>
      <c r="F21" s="11">
        <v>2</v>
      </c>
      <c r="G21" s="11" t="s">
        <v>23</v>
      </c>
      <c r="H21" s="11"/>
      <c r="I21" s="4">
        <f t="shared" si="0"/>
        <v>0</v>
      </c>
      <c r="J21" s="12" t="s">
        <v>312</v>
      </c>
      <c r="K21" s="4" t="s">
        <v>54</v>
      </c>
      <c r="L21" s="4">
        <f t="shared" si="1"/>
        <v>0</v>
      </c>
      <c r="M21" s="4"/>
      <c r="N21" s="4"/>
      <c r="O21" s="4">
        <f t="shared" si="2"/>
        <v>800000</v>
      </c>
      <c r="P21" s="4">
        <v>800000</v>
      </c>
      <c r="Q21" s="4"/>
      <c r="R21" s="4">
        <f t="shared" si="3"/>
        <v>0</v>
      </c>
      <c r="S21" s="4"/>
      <c r="T21" s="4"/>
      <c r="U21" s="4">
        <f t="shared" si="4"/>
        <v>0</v>
      </c>
      <c r="V21" s="4"/>
      <c r="W21" s="4"/>
      <c r="X21" s="4">
        <f t="shared" si="5"/>
        <v>0</v>
      </c>
      <c r="Y21" s="4"/>
      <c r="Z21" s="4"/>
      <c r="AA21" s="4">
        <f>C21+I21-L21-O21-U21-X21-R21</f>
        <v>0</v>
      </c>
      <c r="AB21" s="7">
        <v>45338</v>
      </c>
    </row>
    <row r="22" spans="1:28" ht="15.75" x14ac:dyDescent="0.25">
      <c r="A22" s="10">
        <v>45054</v>
      </c>
      <c r="B22" s="11" t="s">
        <v>51</v>
      </c>
      <c r="C22" s="11">
        <v>1200000</v>
      </c>
      <c r="D22" s="11" t="s">
        <v>52</v>
      </c>
      <c r="E22" s="11" t="s">
        <v>56</v>
      </c>
      <c r="F22" s="11">
        <v>3</v>
      </c>
      <c r="G22" s="11" t="s">
        <v>23</v>
      </c>
      <c r="H22" s="11"/>
      <c r="I22" s="4">
        <f t="shared" si="0"/>
        <v>0</v>
      </c>
      <c r="J22" s="12" t="s">
        <v>312</v>
      </c>
      <c r="K22" s="4" t="s">
        <v>54</v>
      </c>
      <c r="L22" s="4">
        <f t="shared" si="1"/>
        <v>0</v>
      </c>
      <c r="M22" s="4"/>
      <c r="N22" s="4"/>
      <c r="O22" s="4">
        <f t="shared" si="2"/>
        <v>1200000</v>
      </c>
      <c r="P22" s="4">
        <v>1200000</v>
      </c>
      <c r="Q22" s="4"/>
      <c r="R22" s="4">
        <f t="shared" si="3"/>
        <v>0</v>
      </c>
      <c r="S22" s="4"/>
      <c r="T22" s="4"/>
      <c r="U22" s="4">
        <f t="shared" si="4"/>
        <v>0</v>
      </c>
      <c r="V22" s="4"/>
      <c r="W22" s="4"/>
      <c r="X22" s="4">
        <f t="shared" si="5"/>
        <v>0</v>
      </c>
      <c r="Y22" s="4"/>
      <c r="Z22" s="4"/>
      <c r="AA22" s="4">
        <f>C22+I22-L22-O22-U22-X22-R22</f>
        <v>0</v>
      </c>
      <c r="AB22" s="7">
        <v>45338</v>
      </c>
    </row>
    <row r="23" spans="1:28" ht="15.75" x14ac:dyDescent="0.25">
      <c r="A23" s="10">
        <v>45059</v>
      </c>
      <c r="B23" s="11" t="s">
        <v>59</v>
      </c>
      <c r="C23" s="11">
        <v>5358300</v>
      </c>
      <c r="D23" s="11" t="s">
        <v>52</v>
      </c>
      <c r="E23" s="11" t="s">
        <v>60</v>
      </c>
      <c r="F23" s="11">
        <v>12250</v>
      </c>
      <c r="G23" s="11" t="s">
        <v>34</v>
      </c>
      <c r="H23" s="11"/>
      <c r="I23" s="4">
        <f t="shared" si="0"/>
        <v>0</v>
      </c>
      <c r="J23" s="6" t="s">
        <v>24</v>
      </c>
      <c r="K23" s="4"/>
      <c r="L23" s="4">
        <f t="shared" si="1"/>
        <v>3720000</v>
      </c>
      <c r="M23" s="4">
        <v>3720000</v>
      </c>
      <c r="N23" s="4"/>
      <c r="O23" s="4">
        <f t="shared" si="2"/>
        <v>0</v>
      </c>
      <c r="P23" s="4"/>
      <c r="Q23" s="4"/>
      <c r="R23" s="4">
        <f t="shared" si="3"/>
        <v>0</v>
      </c>
      <c r="S23" s="4"/>
      <c r="T23" s="4"/>
      <c r="U23" s="4">
        <f t="shared" si="4"/>
        <v>0</v>
      </c>
      <c r="V23" s="4"/>
      <c r="W23" s="4"/>
      <c r="X23" s="4">
        <f t="shared" si="5"/>
        <v>0</v>
      </c>
      <c r="Y23" s="4"/>
      <c r="Z23" s="4"/>
      <c r="AA23" s="4">
        <f>C23+I23-L23-O23-U23-X23-R23</f>
        <v>1638300</v>
      </c>
      <c r="AB23" s="7">
        <v>45335</v>
      </c>
    </row>
    <row r="24" spans="1:28" ht="15.75" x14ac:dyDescent="0.25">
      <c r="A24" s="10">
        <v>45059</v>
      </c>
      <c r="B24" s="11" t="s">
        <v>59</v>
      </c>
      <c r="C24" s="11">
        <v>4812500</v>
      </c>
      <c r="D24" s="11" t="s">
        <v>52</v>
      </c>
      <c r="E24" s="11" t="s">
        <v>61</v>
      </c>
      <c r="F24" s="11">
        <v>1750</v>
      </c>
      <c r="G24" s="11" t="s">
        <v>34</v>
      </c>
      <c r="H24" s="11"/>
      <c r="I24" s="4">
        <f t="shared" si="0"/>
        <v>0</v>
      </c>
      <c r="J24" s="9" t="s">
        <v>28</v>
      </c>
      <c r="K24" s="4"/>
      <c r="L24" s="4">
        <f t="shared" si="1"/>
        <v>0</v>
      </c>
      <c r="M24" s="4"/>
      <c r="N24" s="4"/>
      <c r="O24" s="4">
        <f t="shared" si="2"/>
        <v>0</v>
      </c>
      <c r="P24" s="4"/>
      <c r="Q24" s="4"/>
      <c r="R24" s="4">
        <f t="shared" si="3"/>
        <v>0</v>
      </c>
      <c r="S24" s="4"/>
      <c r="T24" s="4"/>
      <c r="U24" s="4">
        <f t="shared" si="4"/>
        <v>0</v>
      </c>
      <c r="V24" s="4"/>
      <c r="W24" s="4"/>
      <c r="X24" s="4">
        <f t="shared" si="5"/>
        <v>0</v>
      </c>
      <c r="Y24" s="4"/>
      <c r="Z24" s="4"/>
      <c r="AA24" s="4">
        <f>C24+I24-L24-O24-U24-X24-R24</f>
        <v>4812500</v>
      </c>
      <c r="AB24" s="7"/>
    </row>
    <row r="25" spans="1:28" ht="15.75" x14ac:dyDescent="0.25">
      <c r="A25" s="10">
        <v>45069</v>
      </c>
      <c r="B25" s="11" t="s">
        <v>62</v>
      </c>
      <c r="C25" s="11">
        <v>185000</v>
      </c>
      <c r="D25" s="11" t="s">
        <v>52</v>
      </c>
      <c r="E25" s="11" t="s">
        <v>63</v>
      </c>
      <c r="F25" s="11">
        <v>8</v>
      </c>
      <c r="G25" s="11" t="s">
        <v>48</v>
      </c>
      <c r="H25" s="11"/>
      <c r="I25" s="4">
        <f t="shared" si="0"/>
        <v>0</v>
      </c>
      <c r="J25" s="6" t="s">
        <v>24</v>
      </c>
      <c r="K25" s="4"/>
      <c r="L25" s="4">
        <f t="shared" si="1"/>
        <v>0</v>
      </c>
      <c r="M25" s="4"/>
      <c r="N25" s="4"/>
      <c r="O25" s="4">
        <f t="shared" si="2"/>
        <v>0</v>
      </c>
      <c r="P25" s="4"/>
      <c r="Q25" s="4"/>
      <c r="R25" s="4">
        <f t="shared" si="3"/>
        <v>0</v>
      </c>
      <c r="S25" s="4"/>
      <c r="T25" s="4"/>
      <c r="U25" s="4">
        <f t="shared" si="4"/>
        <v>0</v>
      </c>
      <c r="V25" s="4"/>
      <c r="W25" s="4"/>
      <c r="X25" s="4">
        <f t="shared" si="5"/>
        <v>0</v>
      </c>
      <c r="Y25" s="4"/>
      <c r="Z25" s="4"/>
      <c r="AA25" s="4">
        <f>C25+I25-L25-O25-U25-X25-R25</f>
        <v>185000</v>
      </c>
      <c r="AB25" s="7"/>
    </row>
    <row r="26" spans="1:28" ht="15.75" x14ac:dyDescent="0.25">
      <c r="A26" s="10">
        <v>45069</v>
      </c>
      <c r="B26" s="11" t="s">
        <v>62</v>
      </c>
      <c r="C26" s="11">
        <v>2600000</v>
      </c>
      <c r="D26" s="11" t="s">
        <v>52</v>
      </c>
      <c r="E26" s="11" t="s">
        <v>64</v>
      </c>
      <c r="F26" s="11">
        <v>40</v>
      </c>
      <c r="G26" s="11" t="s">
        <v>39</v>
      </c>
      <c r="H26" s="11"/>
      <c r="I26" s="4">
        <f t="shared" si="0"/>
        <v>0</v>
      </c>
      <c r="J26" s="9" t="s">
        <v>28</v>
      </c>
      <c r="K26" s="4"/>
      <c r="L26" s="4">
        <f t="shared" si="1"/>
        <v>0</v>
      </c>
      <c r="M26" s="4"/>
      <c r="N26" s="4"/>
      <c r="O26" s="4">
        <f t="shared" si="2"/>
        <v>0</v>
      </c>
      <c r="P26" s="4"/>
      <c r="Q26" s="4"/>
      <c r="R26" s="4">
        <f t="shared" si="3"/>
        <v>0</v>
      </c>
      <c r="S26" s="4"/>
      <c r="T26" s="4"/>
      <c r="U26" s="4">
        <f t="shared" si="4"/>
        <v>0</v>
      </c>
      <c r="V26" s="4"/>
      <c r="W26" s="4"/>
      <c r="X26" s="4">
        <f t="shared" si="5"/>
        <v>0</v>
      </c>
      <c r="Y26" s="4"/>
      <c r="Z26" s="4"/>
      <c r="AA26" s="4">
        <f>C26+I26-L26-O26-U26-X26-R26</f>
        <v>2600000</v>
      </c>
      <c r="AB26" s="7"/>
    </row>
    <row r="27" spans="1:28" ht="15.75" x14ac:dyDescent="0.25">
      <c r="A27" s="10">
        <v>45069</v>
      </c>
      <c r="B27" s="11" t="s">
        <v>65</v>
      </c>
      <c r="C27" s="11">
        <v>75000</v>
      </c>
      <c r="D27" s="11" t="s">
        <v>46</v>
      </c>
      <c r="E27" s="11" t="s">
        <v>42</v>
      </c>
      <c r="F27" s="11">
        <v>5900</v>
      </c>
      <c r="G27" s="11" t="s">
        <v>34</v>
      </c>
      <c r="H27" s="11"/>
      <c r="I27" s="4">
        <f t="shared" si="0"/>
        <v>0</v>
      </c>
      <c r="J27" s="6" t="s">
        <v>24</v>
      </c>
      <c r="K27" s="4"/>
      <c r="L27" s="4">
        <f t="shared" si="1"/>
        <v>0</v>
      </c>
      <c r="M27" s="4"/>
      <c r="N27" s="4"/>
      <c r="O27" s="4">
        <f t="shared" si="2"/>
        <v>0</v>
      </c>
      <c r="P27" s="4"/>
      <c r="Q27" s="4"/>
      <c r="R27" s="4">
        <f t="shared" si="3"/>
        <v>0</v>
      </c>
      <c r="S27" s="4"/>
      <c r="T27" s="4"/>
      <c r="U27" s="4">
        <f t="shared" si="4"/>
        <v>0</v>
      </c>
      <c r="V27" s="4"/>
      <c r="W27" s="4"/>
      <c r="X27" s="4">
        <f t="shared" si="5"/>
        <v>0</v>
      </c>
      <c r="Y27" s="4"/>
      <c r="Z27" s="4"/>
      <c r="AA27" s="4">
        <f>C27+I27-L27-O27-U27-X27-R27</f>
        <v>75000</v>
      </c>
      <c r="AB27" s="7"/>
    </row>
    <row r="28" spans="1:28" ht="15.75" x14ac:dyDescent="0.25">
      <c r="A28" s="14">
        <v>45118</v>
      </c>
      <c r="B28" s="4" t="s">
        <v>25</v>
      </c>
      <c r="C28" s="11">
        <v>0</v>
      </c>
      <c r="D28" s="15" t="s">
        <v>66</v>
      </c>
      <c r="E28" s="11" t="s">
        <v>67</v>
      </c>
      <c r="F28" s="11">
        <v>2000</v>
      </c>
      <c r="G28" s="15" t="s">
        <v>34</v>
      </c>
      <c r="H28" s="11"/>
      <c r="I28" s="4">
        <f t="shared" si="0"/>
        <v>0</v>
      </c>
      <c r="J28" s="9" t="s">
        <v>28</v>
      </c>
      <c r="K28" s="4"/>
      <c r="L28" s="4">
        <f t="shared" si="1"/>
        <v>0</v>
      </c>
      <c r="M28" s="4"/>
      <c r="N28" s="4"/>
      <c r="O28" s="4">
        <f t="shared" si="2"/>
        <v>0</v>
      </c>
      <c r="P28" s="4"/>
      <c r="Q28" s="4"/>
      <c r="R28" s="4">
        <f t="shared" si="3"/>
        <v>0</v>
      </c>
      <c r="S28" s="4"/>
      <c r="T28" s="4"/>
      <c r="U28" s="4">
        <f t="shared" si="4"/>
        <v>0</v>
      </c>
      <c r="V28" s="4"/>
      <c r="W28" s="4"/>
      <c r="X28" s="4">
        <f t="shared" si="5"/>
        <v>0</v>
      </c>
      <c r="Y28" s="4"/>
      <c r="Z28" s="4"/>
      <c r="AA28" s="4">
        <f>C28+I28-L28-O28-U28-X28-R28</f>
        <v>0</v>
      </c>
      <c r="AB28" s="7"/>
    </row>
    <row r="29" spans="1:28" ht="15.75" x14ac:dyDescent="0.25">
      <c r="A29" s="14">
        <v>45118</v>
      </c>
      <c r="B29" s="15" t="s">
        <v>68</v>
      </c>
      <c r="C29" s="11">
        <v>-3950000</v>
      </c>
      <c r="D29" s="15" t="s">
        <v>46</v>
      </c>
      <c r="E29" s="11" t="s">
        <v>69</v>
      </c>
      <c r="F29" s="11">
        <v>100</v>
      </c>
      <c r="G29" s="15" t="s">
        <v>34</v>
      </c>
      <c r="H29" s="11"/>
      <c r="I29" s="4">
        <f t="shared" si="0"/>
        <v>0</v>
      </c>
      <c r="J29" s="12" t="s">
        <v>49</v>
      </c>
      <c r="K29" s="4"/>
      <c r="L29" s="4">
        <f t="shared" si="1"/>
        <v>0</v>
      </c>
      <c r="M29" s="4"/>
      <c r="N29" s="4"/>
      <c r="O29" s="4">
        <f t="shared" si="2"/>
        <v>0</v>
      </c>
      <c r="P29" s="4"/>
      <c r="Q29" s="4"/>
      <c r="R29" s="4">
        <f t="shared" si="3"/>
        <v>0</v>
      </c>
      <c r="S29" s="4"/>
      <c r="T29" s="4"/>
      <c r="U29" s="4">
        <f t="shared" si="4"/>
        <v>0</v>
      </c>
      <c r="V29" s="4"/>
      <c r="W29" s="4"/>
      <c r="X29" s="4">
        <f t="shared" si="5"/>
        <v>0</v>
      </c>
      <c r="Y29" s="4"/>
      <c r="Z29" s="4"/>
      <c r="AA29" s="4">
        <f>C29+I29-L29-O29-U29-X29-R29</f>
        <v>-3950000</v>
      </c>
      <c r="AB29" s="7"/>
    </row>
    <row r="30" spans="1:28" ht="15.75" x14ac:dyDescent="0.25">
      <c r="A30" s="14">
        <v>45138</v>
      </c>
      <c r="B30" s="15" t="s">
        <v>70</v>
      </c>
      <c r="C30" s="11">
        <v>-5560000</v>
      </c>
      <c r="D30" s="15" t="s">
        <v>52</v>
      </c>
      <c r="E30" s="11" t="s">
        <v>71</v>
      </c>
      <c r="F30" s="11">
        <v>4</v>
      </c>
      <c r="G30" s="11" t="s">
        <v>27</v>
      </c>
      <c r="H30" s="11"/>
      <c r="I30" s="4">
        <f t="shared" si="0"/>
        <v>0</v>
      </c>
      <c r="J30" s="12" t="s">
        <v>49</v>
      </c>
      <c r="K30" s="4"/>
      <c r="L30" s="4">
        <f t="shared" si="1"/>
        <v>0</v>
      </c>
      <c r="M30" s="4"/>
      <c r="N30" s="4"/>
      <c r="O30" s="4">
        <f t="shared" si="2"/>
        <v>0</v>
      </c>
      <c r="P30" s="4"/>
      <c r="Q30" s="4"/>
      <c r="R30" s="4">
        <f t="shared" si="3"/>
        <v>0</v>
      </c>
      <c r="S30" s="4"/>
      <c r="T30" s="4"/>
      <c r="U30" s="4">
        <f t="shared" si="4"/>
        <v>0</v>
      </c>
      <c r="V30" s="4"/>
      <c r="W30" s="4"/>
      <c r="X30" s="4">
        <f t="shared" si="5"/>
        <v>0</v>
      </c>
      <c r="Y30" s="4"/>
      <c r="Z30" s="4"/>
      <c r="AA30" s="4">
        <f>C30+I30-L30-O30-U30-X30-R30</f>
        <v>-5560000</v>
      </c>
      <c r="AB30" s="7"/>
    </row>
    <row r="31" spans="1:28" ht="15.75" x14ac:dyDescent="0.25">
      <c r="A31" s="14"/>
      <c r="B31" s="15" t="s">
        <v>72</v>
      </c>
      <c r="C31" s="11">
        <v>-2642000</v>
      </c>
      <c r="D31" s="15" t="s">
        <v>46</v>
      </c>
      <c r="E31" s="11"/>
      <c r="F31" s="11"/>
      <c r="G31" s="11" t="s">
        <v>34</v>
      </c>
      <c r="H31" s="11"/>
      <c r="I31" s="4">
        <f t="shared" si="0"/>
        <v>0</v>
      </c>
      <c r="J31" s="12" t="s">
        <v>49</v>
      </c>
      <c r="K31" s="4"/>
      <c r="L31" s="4">
        <f t="shared" si="1"/>
        <v>0</v>
      </c>
      <c r="M31" s="4"/>
      <c r="N31" s="4"/>
      <c r="O31" s="4">
        <f t="shared" si="2"/>
        <v>0</v>
      </c>
      <c r="P31" s="4"/>
      <c r="Q31" s="4"/>
      <c r="R31" s="4">
        <f t="shared" si="3"/>
        <v>0</v>
      </c>
      <c r="S31" s="4"/>
      <c r="T31" s="4"/>
      <c r="U31" s="4">
        <f t="shared" si="4"/>
        <v>0</v>
      </c>
      <c r="V31" s="4"/>
      <c r="W31" s="4"/>
      <c r="X31" s="4">
        <f t="shared" si="5"/>
        <v>0</v>
      </c>
      <c r="Y31" s="4"/>
      <c r="Z31" s="4"/>
      <c r="AA31" s="4">
        <f>C31+I31-L31-O31-U31-X31-R31</f>
        <v>-2642000</v>
      </c>
      <c r="AB31" s="7"/>
    </row>
    <row r="32" spans="1:28" ht="15.75" x14ac:dyDescent="0.25">
      <c r="A32" s="14">
        <v>45145</v>
      </c>
      <c r="B32" s="15" t="s">
        <v>73</v>
      </c>
      <c r="C32" s="15">
        <v>-177500</v>
      </c>
      <c r="D32" s="11" t="s">
        <v>46</v>
      </c>
      <c r="E32" s="15" t="s">
        <v>61</v>
      </c>
      <c r="F32" s="16">
        <v>250</v>
      </c>
      <c r="G32" s="11" t="s">
        <v>34</v>
      </c>
      <c r="H32" s="15"/>
      <c r="I32" s="4">
        <f t="shared" si="0"/>
        <v>0</v>
      </c>
      <c r="J32" s="17" t="s">
        <v>49</v>
      </c>
      <c r="K32" s="4" t="s">
        <v>74</v>
      </c>
      <c r="L32" s="4">
        <f t="shared" si="1"/>
        <v>0</v>
      </c>
      <c r="M32" s="4"/>
      <c r="N32" s="4"/>
      <c r="O32" s="4">
        <f t="shared" si="2"/>
        <v>0</v>
      </c>
      <c r="P32" s="4"/>
      <c r="Q32" s="4"/>
      <c r="R32" s="4">
        <f t="shared" si="3"/>
        <v>0</v>
      </c>
      <c r="S32" s="4"/>
      <c r="T32" s="4"/>
      <c r="U32" s="4">
        <f t="shared" si="4"/>
        <v>0</v>
      </c>
      <c r="V32" s="4"/>
      <c r="W32" s="4"/>
      <c r="X32" s="4">
        <f t="shared" si="5"/>
        <v>0</v>
      </c>
      <c r="Y32" s="4"/>
      <c r="Z32" s="4"/>
      <c r="AA32" s="4">
        <f>C32+I32-L32-O32-U32-X32-R32</f>
        <v>-177500</v>
      </c>
      <c r="AB32" s="7"/>
    </row>
    <row r="33" spans="1:28" ht="15.75" x14ac:dyDescent="0.25">
      <c r="A33" s="14">
        <v>45145</v>
      </c>
      <c r="B33" s="15" t="s">
        <v>75</v>
      </c>
      <c r="C33" s="15">
        <v>81595</v>
      </c>
      <c r="D33" s="11" t="s">
        <v>52</v>
      </c>
      <c r="E33" s="15" t="s">
        <v>76</v>
      </c>
      <c r="F33" s="15">
        <v>5</v>
      </c>
      <c r="G33" s="15" t="s">
        <v>77</v>
      </c>
      <c r="H33" s="15"/>
      <c r="I33" s="4">
        <f t="shared" si="0"/>
        <v>0</v>
      </c>
      <c r="J33" s="18" t="s">
        <v>78</v>
      </c>
      <c r="K33" s="4">
        <v>157295</v>
      </c>
      <c r="L33" s="4">
        <f t="shared" si="1"/>
        <v>0</v>
      </c>
      <c r="M33" s="4"/>
      <c r="N33" s="4"/>
      <c r="O33" s="4">
        <f t="shared" si="2"/>
        <v>0</v>
      </c>
      <c r="P33" s="4"/>
      <c r="Q33" s="4"/>
      <c r="R33" s="4">
        <f t="shared" si="3"/>
        <v>0</v>
      </c>
      <c r="S33" s="4"/>
      <c r="T33" s="4"/>
      <c r="U33" s="4">
        <f t="shared" si="4"/>
        <v>0</v>
      </c>
      <c r="V33" s="4"/>
      <c r="W33" s="4"/>
      <c r="X33" s="4">
        <f t="shared" si="5"/>
        <v>0</v>
      </c>
      <c r="Y33" s="4"/>
      <c r="Z33" s="4"/>
      <c r="AA33" s="4">
        <f>C33+I33-L33-O33-U33-X33-R33</f>
        <v>81595</v>
      </c>
      <c r="AB33" s="7"/>
    </row>
    <row r="34" spans="1:28" ht="15.75" x14ac:dyDescent="0.25">
      <c r="A34" s="14">
        <v>45153</v>
      </c>
      <c r="B34" s="11" t="s">
        <v>70</v>
      </c>
      <c r="C34" s="15">
        <v>9000000</v>
      </c>
      <c r="D34" s="11" t="s">
        <v>52</v>
      </c>
      <c r="E34" s="15" t="s">
        <v>79</v>
      </c>
      <c r="F34" s="15">
        <v>200</v>
      </c>
      <c r="G34" s="15" t="s">
        <v>77</v>
      </c>
      <c r="H34" s="15"/>
      <c r="I34" s="19">
        <f t="shared" si="0"/>
        <v>0</v>
      </c>
      <c r="J34" s="12" t="s">
        <v>312</v>
      </c>
      <c r="K34" s="4"/>
      <c r="L34" s="4">
        <f t="shared" si="1"/>
        <v>0</v>
      </c>
      <c r="M34" s="4"/>
      <c r="N34" s="4"/>
      <c r="O34" s="4">
        <f t="shared" si="2"/>
        <v>9000000</v>
      </c>
      <c r="P34" s="4">
        <v>9000000</v>
      </c>
      <c r="Q34" s="4"/>
      <c r="R34" s="4">
        <f t="shared" si="3"/>
        <v>0</v>
      </c>
      <c r="S34" s="4"/>
      <c r="T34" s="4"/>
      <c r="U34" s="4">
        <f t="shared" si="4"/>
        <v>0</v>
      </c>
      <c r="V34" s="4"/>
      <c r="W34" s="4"/>
      <c r="X34" s="4">
        <f t="shared" si="5"/>
        <v>0</v>
      </c>
      <c r="Y34" s="4"/>
      <c r="Z34" s="4"/>
      <c r="AA34" s="4">
        <f>C34+I34-L34-O34-U34-X34-R34</f>
        <v>0</v>
      </c>
      <c r="AB34" s="7">
        <v>45342</v>
      </c>
    </row>
    <row r="35" spans="1:28" ht="15.75" x14ac:dyDescent="0.25">
      <c r="A35" s="14"/>
      <c r="B35" s="15" t="s">
        <v>84</v>
      </c>
      <c r="C35" s="15">
        <v>-240000</v>
      </c>
      <c r="D35" s="11" t="s">
        <v>46</v>
      </c>
      <c r="E35" s="15" t="s">
        <v>85</v>
      </c>
      <c r="F35" s="15">
        <v>307.39999999999998</v>
      </c>
      <c r="G35" s="15" t="s">
        <v>39</v>
      </c>
      <c r="H35" s="15"/>
      <c r="I35" s="15">
        <v>0</v>
      </c>
      <c r="J35" s="17" t="s">
        <v>49</v>
      </c>
      <c r="K35" s="4"/>
      <c r="L35" s="4">
        <f t="shared" si="1"/>
        <v>0</v>
      </c>
      <c r="M35" s="4"/>
      <c r="N35" s="4"/>
      <c r="O35" s="4">
        <f t="shared" si="2"/>
        <v>0</v>
      </c>
      <c r="P35" s="4"/>
      <c r="Q35" s="4"/>
      <c r="R35" s="4">
        <f t="shared" si="3"/>
        <v>0</v>
      </c>
      <c r="S35" s="4"/>
      <c r="T35" s="4"/>
      <c r="U35" s="4">
        <f t="shared" si="4"/>
        <v>0</v>
      </c>
      <c r="V35" s="4"/>
      <c r="W35" s="4"/>
      <c r="X35" s="4">
        <f t="shared" si="5"/>
        <v>0</v>
      </c>
      <c r="Y35" s="4"/>
      <c r="Z35" s="4"/>
      <c r="AA35" s="4">
        <f>C35+I35-L35-O35-U35-X35-R35</f>
        <v>-240000</v>
      </c>
      <c r="AB35" s="7"/>
    </row>
    <row r="36" spans="1:28" ht="15.75" x14ac:dyDescent="0.25">
      <c r="A36" s="10">
        <v>45173</v>
      </c>
      <c r="B36" s="11" t="s">
        <v>86</v>
      </c>
      <c r="C36" s="11">
        <v>30000</v>
      </c>
      <c r="D36" s="11" t="s">
        <v>46</v>
      </c>
      <c r="E36" s="11" t="s">
        <v>87</v>
      </c>
      <c r="F36" s="11">
        <v>30000</v>
      </c>
      <c r="G36" s="11" t="s">
        <v>34</v>
      </c>
      <c r="H36" s="11"/>
      <c r="I36" s="4">
        <f t="shared" ref="I36:I98" si="6">F36*H36</f>
        <v>0</v>
      </c>
      <c r="J36" s="6" t="s">
        <v>24</v>
      </c>
      <c r="K36" s="4"/>
      <c r="L36" s="4">
        <f t="shared" si="1"/>
        <v>0</v>
      </c>
      <c r="M36" s="4"/>
      <c r="N36" s="4"/>
      <c r="O36" s="4">
        <f t="shared" si="2"/>
        <v>0</v>
      </c>
      <c r="P36" s="4"/>
      <c r="Q36" s="4"/>
      <c r="R36" s="4">
        <f t="shared" si="3"/>
        <v>0</v>
      </c>
      <c r="S36" s="4"/>
      <c r="T36" s="4"/>
      <c r="U36" s="4">
        <f t="shared" si="4"/>
        <v>0</v>
      </c>
      <c r="V36" s="4"/>
      <c r="W36" s="4"/>
      <c r="X36" s="4">
        <f t="shared" si="5"/>
        <v>0</v>
      </c>
      <c r="Y36" s="4"/>
      <c r="Z36" s="4"/>
      <c r="AA36" s="4">
        <f>C36+I36-L36-O36-U36-X36-R36</f>
        <v>30000</v>
      </c>
      <c r="AB36" s="7"/>
    </row>
    <row r="37" spans="1:28" ht="15.75" x14ac:dyDescent="0.25">
      <c r="A37" s="10"/>
      <c r="B37" s="11" t="s">
        <v>88</v>
      </c>
      <c r="C37" s="11">
        <v>-312000</v>
      </c>
      <c r="D37" s="11" t="s">
        <v>46</v>
      </c>
      <c r="E37" s="11" t="s">
        <v>89</v>
      </c>
      <c r="F37" s="11">
        <v>29.2</v>
      </c>
      <c r="G37" s="11" t="s">
        <v>39</v>
      </c>
      <c r="H37" s="11"/>
      <c r="I37" s="4">
        <f t="shared" si="6"/>
        <v>0</v>
      </c>
      <c r="J37" s="17" t="s">
        <v>49</v>
      </c>
      <c r="K37" s="4"/>
      <c r="L37" s="4">
        <f t="shared" si="1"/>
        <v>0</v>
      </c>
      <c r="M37" s="4"/>
      <c r="N37" s="4"/>
      <c r="O37" s="4">
        <f t="shared" si="2"/>
        <v>0</v>
      </c>
      <c r="P37" s="4"/>
      <c r="Q37" s="4"/>
      <c r="R37" s="4">
        <f t="shared" si="3"/>
        <v>0</v>
      </c>
      <c r="S37" s="4"/>
      <c r="T37" s="4"/>
      <c r="U37" s="4">
        <f t="shared" si="4"/>
        <v>0</v>
      </c>
      <c r="V37" s="4"/>
      <c r="W37" s="4"/>
      <c r="X37" s="4">
        <f t="shared" si="5"/>
        <v>0</v>
      </c>
      <c r="Y37" s="4"/>
      <c r="Z37" s="4"/>
      <c r="AA37" s="4">
        <f>C37+I37-L37-O37-U37-X37-R37</f>
        <v>-312000</v>
      </c>
      <c r="AB37" s="7"/>
    </row>
    <row r="38" spans="1:28" ht="15.75" x14ac:dyDescent="0.25">
      <c r="A38" s="10">
        <v>45187</v>
      </c>
      <c r="B38" s="15" t="s">
        <v>93</v>
      </c>
      <c r="C38" s="15">
        <v>0</v>
      </c>
      <c r="D38" s="15" t="s">
        <v>94</v>
      </c>
      <c r="E38" s="11" t="s">
        <v>95</v>
      </c>
      <c r="F38" s="15">
        <v>750</v>
      </c>
      <c r="G38" s="11" t="s">
        <v>34</v>
      </c>
      <c r="H38" s="15"/>
      <c r="I38" s="4">
        <f t="shared" si="6"/>
        <v>0</v>
      </c>
      <c r="J38" s="17" t="s">
        <v>49</v>
      </c>
      <c r="K38" s="4"/>
      <c r="L38" s="4">
        <f t="shared" si="1"/>
        <v>0</v>
      </c>
      <c r="M38" s="4"/>
      <c r="N38" s="4"/>
      <c r="O38" s="4">
        <f t="shared" si="2"/>
        <v>0</v>
      </c>
      <c r="P38" s="4"/>
      <c r="Q38" s="4"/>
      <c r="R38" s="4">
        <f t="shared" si="3"/>
        <v>0</v>
      </c>
      <c r="S38" s="4"/>
      <c r="T38" s="4"/>
      <c r="U38" s="4">
        <f t="shared" si="4"/>
        <v>0</v>
      </c>
      <c r="V38" s="4"/>
      <c r="W38" s="4"/>
      <c r="X38" s="4">
        <f t="shared" si="5"/>
        <v>0</v>
      </c>
      <c r="Y38" s="4"/>
      <c r="Z38" s="4"/>
      <c r="AA38" s="4">
        <f>C38+I38-L38-O38-U38-X38-R38</f>
        <v>0</v>
      </c>
      <c r="AB38" s="7"/>
    </row>
    <row r="39" spans="1:28" ht="15.75" x14ac:dyDescent="0.25">
      <c r="A39" s="14">
        <v>45188</v>
      </c>
      <c r="B39" s="11" t="s">
        <v>96</v>
      </c>
      <c r="C39" s="15">
        <v>327250</v>
      </c>
      <c r="D39" s="11" t="s">
        <v>46</v>
      </c>
      <c r="E39" s="15" t="s">
        <v>61</v>
      </c>
      <c r="F39" s="15">
        <v>1125</v>
      </c>
      <c r="G39" s="11" t="s">
        <v>34</v>
      </c>
      <c r="H39" s="15"/>
      <c r="I39" s="4">
        <f t="shared" si="6"/>
        <v>0</v>
      </c>
      <c r="J39" s="31" t="s">
        <v>312</v>
      </c>
      <c r="K39" s="11"/>
      <c r="L39" s="4">
        <f t="shared" si="1"/>
        <v>0</v>
      </c>
      <c r="M39" s="4"/>
      <c r="N39" s="4"/>
      <c r="O39" s="4">
        <f t="shared" si="2"/>
        <v>327250</v>
      </c>
      <c r="P39" s="4">
        <v>327250</v>
      </c>
      <c r="Q39" s="4"/>
      <c r="R39" s="4">
        <f t="shared" si="3"/>
        <v>0</v>
      </c>
      <c r="S39" s="4"/>
      <c r="T39" s="4"/>
      <c r="U39" s="4">
        <f t="shared" si="4"/>
        <v>0</v>
      </c>
      <c r="V39" s="4"/>
      <c r="W39" s="4"/>
      <c r="X39" s="4">
        <f t="shared" si="5"/>
        <v>0</v>
      </c>
      <c r="Y39" s="4"/>
      <c r="Z39" s="4"/>
      <c r="AA39" s="4">
        <f>C39+I39-L39-O39-U39-X39-R39</f>
        <v>0</v>
      </c>
      <c r="AB39" s="7"/>
    </row>
    <row r="40" spans="1:28" ht="15.75" x14ac:dyDescent="0.25">
      <c r="A40" s="14">
        <v>45188</v>
      </c>
      <c r="B40" s="15" t="s">
        <v>73</v>
      </c>
      <c r="C40" s="11">
        <v>1350000</v>
      </c>
      <c r="D40" s="15" t="s">
        <v>52</v>
      </c>
      <c r="E40" s="11" t="s">
        <v>58</v>
      </c>
      <c r="F40" s="11">
        <v>600</v>
      </c>
      <c r="G40" s="11" t="s">
        <v>34</v>
      </c>
      <c r="H40" s="11"/>
      <c r="I40" s="4">
        <f t="shared" si="6"/>
        <v>0</v>
      </c>
      <c r="J40" s="12" t="s">
        <v>312</v>
      </c>
      <c r="K40" s="4" t="s">
        <v>97</v>
      </c>
      <c r="L40" s="4">
        <f t="shared" si="1"/>
        <v>0</v>
      </c>
      <c r="M40" s="4"/>
      <c r="N40" s="4"/>
      <c r="O40" s="4">
        <f t="shared" si="2"/>
        <v>1350000</v>
      </c>
      <c r="P40" s="4">
        <v>1350000</v>
      </c>
      <c r="Q40" s="4"/>
      <c r="R40" s="4">
        <f t="shared" si="3"/>
        <v>0</v>
      </c>
      <c r="S40" s="4"/>
      <c r="T40" s="4"/>
      <c r="U40" s="4">
        <f t="shared" si="4"/>
        <v>0</v>
      </c>
      <c r="V40" s="4"/>
      <c r="W40" s="4"/>
      <c r="X40" s="4">
        <f t="shared" si="5"/>
        <v>0</v>
      </c>
      <c r="Y40" s="4"/>
      <c r="Z40" s="4"/>
      <c r="AA40" s="4">
        <f>C40+I40-L40-O40-U40-X40-R40</f>
        <v>0</v>
      </c>
      <c r="AB40" s="7">
        <v>45338</v>
      </c>
    </row>
    <row r="41" spans="1:28" ht="15.75" x14ac:dyDescent="0.25">
      <c r="A41" s="10">
        <v>45211</v>
      </c>
      <c r="B41" s="11" t="s">
        <v>110</v>
      </c>
      <c r="C41" s="11">
        <v>1262500</v>
      </c>
      <c r="D41" s="11" t="s">
        <v>46</v>
      </c>
      <c r="E41" s="11" t="s">
        <v>42</v>
      </c>
      <c r="F41" s="11">
        <v>500</v>
      </c>
      <c r="G41" s="15" t="s">
        <v>34</v>
      </c>
      <c r="H41" s="11"/>
      <c r="I41" s="4">
        <f t="shared" si="6"/>
        <v>0</v>
      </c>
      <c r="J41" s="12" t="s">
        <v>312</v>
      </c>
      <c r="K41" s="4" t="s">
        <v>873</v>
      </c>
      <c r="L41" s="4">
        <f t="shared" si="1"/>
        <v>0</v>
      </c>
      <c r="M41" s="4"/>
      <c r="N41" s="4"/>
      <c r="O41" s="4">
        <f t="shared" si="2"/>
        <v>1262500</v>
      </c>
      <c r="P41" s="4">
        <v>1262500</v>
      </c>
      <c r="Q41" s="4"/>
      <c r="R41" s="4">
        <f t="shared" si="3"/>
        <v>0</v>
      </c>
      <c r="S41" s="4"/>
      <c r="T41" s="4"/>
      <c r="U41" s="4">
        <f t="shared" si="4"/>
        <v>0</v>
      </c>
      <c r="V41" s="4"/>
      <c r="W41" s="4"/>
      <c r="X41" s="4">
        <f t="shared" si="5"/>
        <v>0</v>
      </c>
      <c r="Y41" s="4"/>
      <c r="Z41" s="4"/>
      <c r="AA41" s="4">
        <f>C41+I41-L41-O41-U41-X41-R41</f>
        <v>0</v>
      </c>
      <c r="AB41" s="7">
        <v>45337</v>
      </c>
    </row>
    <row r="42" spans="1:28" ht="15.75" x14ac:dyDescent="0.25">
      <c r="A42" s="10">
        <v>45211</v>
      </c>
      <c r="B42" s="15" t="s">
        <v>110</v>
      </c>
      <c r="C42" s="11">
        <v>2076000</v>
      </c>
      <c r="D42" s="11" t="s">
        <v>46</v>
      </c>
      <c r="E42" s="15" t="s">
        <v>106</v>
      </c>
      <c r="F42" s="11">
        <v>34.6</v>
      </c>
      <c r="G42" s="11" t="s">
        <v>39</v>
      </c>
      <c r="H42" s="11"/>
      <c r="I42" s="4">
        <f t="shared" si="6"/>
        <v>0</v>
      </c>
      <c r="J42" s="12" t="s">
        <v>312</v>
      </c>
      <c r="K42" s="4" t="s">
        <v>873</v>
      </c>
      <c r="L42" s="4">
        <f t="shared" si="1"/>
        <v>0</v>
      </c>
      <c r="M42" s="4"/>
      <c r="N42" s="4"/>
      <c r="O42" s="4">
        <f t="shared" si="2"/>
        <v>2076000</v>
      </c>
      <c r="P42" s="4">
        <v>2076000</v>
      </c>
      <c r="Q42" s="4"/>
      <c r="R42" s="4">
        <f t="shared" si="3"/>
        <v>0</v>
      </c>
      <c r="S42" s="4"/>
      <c r="T42" s="4"/>
      <c r="U42" s="4">
        <f t="shared" si="4"/>
        <v>0</v>
      </c>
      <c r="V42" s="4"/>
      <c r="W42" s="4"/>
      <c r="X42" s="4">
        <f t="shared" si="5"/>
        <v>0</v>
      </c>
      <c r="Y42" s="4"/>
      <c r="Z42" s="4"/>
      <c r="AA42" s="4">
        <f>C42+I42-L42-O42-U42-X42-R42</f>
        <v>0</v>
      </c>
      <c r="AB42" s="7">
        <v>45337</v>
      </c>
    </row>
    <row r="43" spans="1:28" ht="15.75" x14ac:dyDescent="0.25">
      <c r="A43" s="14">
        <v>45212</v>
      </c>
      <c r="B43" s="15" t="s">
        <v>111</v>
      </c>
      <c r="C43" s="11">
        <v>2000000</v>
      </c>
      <c r="D43" s="15" t="s">
        <v>46</v>
      </c>
      <c r="E43" s="11" t="s">
        <v>112</v>
      </c>
      <c r="F43" s="11">
        <v>14</v>
      </c>
      <c r="G43" s="11" t="s">
        <v>48</v>
      </c>
      <c r="H43" s="11"/>
      <c r="I43" s="4">
        <f t="shared" si="6"/>
        <v>0</v>
      </c>
      <c r="J43" s="6" t="s">
        <v>78</v>
      </c>
      <c r="K43" s="4" t="s">
        <v>113</v>
      </c>
      <c r="L43" s="4">
        <f t="shared" si="1"/>
        <v>0</v>
      </c>
      <c r="M43" s="4"/>
      <c r="N43" s="4"/>
      <c r="O43" s="4">
        <f t="shared" si="2"/>
        <v>0</v>
      </c>
      <c r="P43" s="4"/>
      <c r="Q43" s="4"/>
      <c r="R43" s="4">
        <f t="shared" si="3"/>
        <v>0</v>
      </c>
      <c r="S43" s="4"/>
      <c r="T43" s="4"/>
      <c r="U43" s="4">
        <f t="shared" si="4"/>
        <v>0</v>
      </c>
      <c r="V43" s="4"/>
      <c r="W43" s="4"/>
      <c r="X43" s="4">
        <f t="shared" si="5"/>
        <v>0</v>
      </c>
      <c r="Y43" s="4"/>
      <c r="Z43" s="4"/>
      <c r="AA43" s="4">
        <f>C43+I43-L43-O43-U43-X43-R43</f>
        <v>2000000</v>
      </c>
      <c r="AB43" s="7"/>
    </row>
    <row r="44" spans="1:28" ht="15.75" x14ac:dyDescent="0.25">
      <c r="A44" s="14">
        <v>45212</v>
      </c>
      <c r="B44" s="4" t="s">
        <v>25</v>
      </c>
      <c r="C44" s="11">
        <v>0</v>
      </c>
      <c r="D44" s="11" t="s">
        <v>46</v>
      </c>
      <c r="E44" s="11" t="s">
        <v>114</v>
      </c>
      <c r="F44" s="11">
        <v>50</v>
      </c>
      <c r="G44" s="11" t="s">
        <v>27</v>
      </c>
      <c r="H44" s="11"/>
      <c r="I44" s="4">
        <f t="shared" si="6"/>
        <v>0</v>
      </c>
      <c r="J44" s="9" t="s">
        <v>28</v>
      </c>
      <c r="K44" s="4"/>
      <c r="L44" s="4">
        <f t="shared" si="1"/>
        <v>0</v>
      </c>
      <c r="M44" s="4"/>
      <c r="N44" s="4"/>
      <c r="O44" s="4">
        <f t="shared" si="2"/>
        <v>0</v>
      </c>
      <c r="P44" s="4"/>
      <c r="Q44" s="4"/>
      <c r="R44" s="4">
        <f t="shared" si="3"/>
        <v>0</v>
      </c>
      <c r="S44" s="4"/>
      <c r="T44" s="4"/>
      <c r="U44" s="4">
        <f t="shared" si="4"/>
        <v>0</v>
      </c>
      <c r="V44" s="4"/>
      <c r="W44" s="4"/>
      <c r="X44" s="4">
        <f t="shared" si="5"/>
        <v>0</v>
      </c>
      <c r="Y44" s="4"/>
      <c r="Z44" s="4"/>
      <c r="AA44" s="4">
        <f>C44+I44-L44-O44-U44-X44-R44</f>
        <v>0</v>
      </c>
      <c r="AB44" s="7"/>
    </row>
    <row r="45" spans="1:28" ht="15.75" x14ac:dyDescent="0.25">
      <c r="A45" s="14">
        <v>45217</v>
      </c>
      <c r="B45" s="11" t="s">
        <v>93</v>
      </c>
      <c r="C45" s="11">
        <v>-55000</v>
      </c>
      <c r="D45" s="11" t="s">
        <v>52</v>
      </c>
      <c r="E45" s="11" t="s">
        <v>108</v>
      </c>
      <c r="F45" s="11">
        <v>1000</v>
      </c>
      <c r="G45" s="11" t="s">
        <v>34</v>
      </c>
      <c r="H45" s="11"/>
      <c r="I45" s="4">
        <f t="shared" si="6"/>
        <v>0</v>
      </c>
      <c r="J45" s="17" t="s">
        <v>49</v>
      </c>
      <c r="K45" s="4"/>
      <c r="L45" s="4">
        <f t="shared" si="1"/>
        <v>0</v>
      </c>
      <c r="M45" s="4"/>
      <c r="N45" s="4"/>
      <c r="O45" s="4">
        <f t="shared" si="2"/>
        <v>0</v>
      </c>
      <c r="P45" s="4"/>
      <c r="Q45" s="4"/>
      <c r="R45" s="4">
        <f t="shared" si="3"/>
        <v>0</v>
      </c>
      <c r="S45" s="4"/>
      <c r="T45" s="4"/>
      <c r="U45" s="4">
        <f t="shared" si="4"/>
        <v>0</v>
      </c>
      <c r="V45" s="4"/>
      <c r="W45" s="4"/>
      <c r="X45" s="4">
        <f t="shared" si="5"/>
        <v>0</v>
      </c>
      <c r="Y45" s="4"/>
      <c r="Z45" s="4"/>
      <c r="AA45" s="4">
        <f>C45+I45-L45-O45-U45-X45-R45</f>
        <v>-55000</v>
      </c>
      <c r="AB45" s="7"/>
    </row>
    <row r="46" spans="1:28" ht="15.75" x14ac:dyDescent="0.25">
      <c r="A46" s="14">
        <v>45223</v>
      </c>
      <c r="B46" s="11" t="s">
        <v>110</v>
      </c>
      <c r="C46" s="11">
        <v>2560000</v>
      </c>
      <c r="D46" s="11" t="s">
        <v>46</v>
      </c>
      <c r="E46" s="11" t="s">
        <v>112</v>
      </c>
      <c r="F46" s="11">
        <v>8</v>
      </c>
      <c r="G46" s="11" t="s">
        <v>48</v>
      </c>
      <c r="H46" s="11"/>
      <c r="I46" s="4">
        <f t="shared" si="6"/>
        <v>0</v>
      </c>
      <c r="J46" s="12" t="s">
        <v>312</v>
      </c>
      <c r="K46" s="4" t="s">
        <v>873</v>
      </c>
      <c r="L46" s="4">
        <f t="shared" si="1"/>
        <v>0</v>
      </c>
      <c r="M46" s="4"/>
      <c r="N46" s="4"/>
      <c r="O46" s="4">
        <f t="shared" si="2"/>
        <v>2560000</v>
      </c>
      <c r="P46" s="4">
        <v>2560000</v>
      </c>
      <c r="Q46" s="4"/>
      <c r="R46" s="4">
        <f t="shared" si="3"/>
        <v>0</v>
      </c>
      <c r="S46" s="4"/>
      <c r="T46" s="4"/>
      <c r="U46" s="4">
        <f t="shared" si="4"/>
        <v>0</v>
      </c>
      <c r="V46" s="4"/>
      <c r="W46" s="4"/>
      <c r="X46" s="4">
        <f t="shared" si="5"/>
        <v>0</v>
      </c>
      <c r="Y46" s="4"/>
      <c r="Z46" s="4"/>
      <c r="AA46" s="4">
        <f>C46+I46-L46-O46-U46-X46-R46</f>
        <v>0</v>
      </c>
      <c r="AB46" s="7">
        <v>45337</v>
      </c>
    </row>
    <row r="47" spans="1:28" ht="15.75" x14ac:dyDescent="0.25">
      <c r="A47" s="14">
        <v>45223</v>
      </c>
      <c r="B47" s="11" t="s">
        <v>110</v>
      </c>
      <c r="C47" s="11">
        <v>1980000</v>
      </c>
      <c r="D47" s="11" t="s">
        <v>46</v>
      </c>
      <c r="E47" s="11" t="s">
        <v>106</v>
      </c>
      <c r="F47" s="11">
        <v>33</v>
      </c>
      <c r="G47" s="11" t="s">
        <v>39</v>
      </c>
      <c r="H47" s="11"/>
      <c r="I47" s="4">
        <f t="shared" si="6"/>
        <v>0</v>
      </c>
      <c r="J47" s="12" t="s">
        <v>312</v>
      </c>
      <c r="K47" s="4" t="s">
        <v>873</v>
      </c>
      <c r="L47" s="4">
        <f t="shared" si="1"/>
        <v>0</v>
      </c>
      <c r="M47" s="4"/>
      <c r="N47" s="4"/>
      <c r="O47" s="4">
        <f t="shared" si="2"/>
        <v>1980000</v>
      </c>
      <c r="P47" s="4">
        <v>1980000</v>
      </c>
      <c r="Q47" s="4"/>
      <c r="R47" s="4">
        <f t="shared" si="3"/>
        <v>0</v>
      </c>
      <c r="S47" s="4"/>
      <c r="T47" s="4"/>
      <c r="U47" s="4">
        <f t="shared" si="4"/>
        <v>0</v>
      </c>
      <c r="V47" s="4"/>
      <c r="W47" s="4"/>
      <c r="X47" s="4">
        <f t="shared" si="5"/>
        <v>0</v>
      </c>
      <c r="Y47" s="4"/>
      <c r="Z47" s="4"/>
      <c r="AA47" s="4">
        <f>C47+I47-L47-O47-U47-X47-R47</f>
        <v>0</v>
      </c>
      <c r="AB47" s="7">
        <v>45337</v>
      </c>
    </row>
    <row r="48" spans="1:28" ht="15.75" x14ac:dyDescent="0.25">
      <c r="A48" s="14"/>
      <c r="B48" s="11" t="s">
        <v>131</v>
      </c>
      <c r="C48" s="11">
        <v>-240000</v>
      </c>
      <c r="D48" s="11"/>
      <c r="E48" s="11"/>
      <c r="F48" s="11"/>
      <c r="G48" s="11"/>
      <c r="H48" s="11"/>
      <c r="I48" s="4">
        <f t="shared" si="6"/>
        <v>0</v>
      </c>
      <c r="J48" s="12" t="s">
        <v>49</v>
      </c>
      <c r="K48" s="4" t="s">
        <v>132</v>
      </c>
      <c r="L48" s="4">
        <f t="shared" si="1"/>
        <v>0</v>
      </c>
      <c r="M48" s="4"/>
      <c r="N48" s="4"/>
      <c r="O48" s="4">
        <f t="shared" si="2"/>
        <v>0</v>
      </c>
      <c r="P48" s="4"/>
      <c r="Q48" s="4"/>
      <c r="R48" s="4">
        <f t="shared" si="3"/>
        <v>0</v>
      </c>
      <c r="S48" s="4"/>
      <c r="T48" s="4"/>
      <c r="U48" s="4">
        <f t="shared" si="4"/>
        <v>0</v>
      </c>
      <c r="V48" s="4"/>
      <c r="W48" s="4"/>
      <c r="X48" s="4">
        <f t="shared" si="5"/>
        <v>0</v>
      </c>
      <c r="Y48" s="4"/>
      <c r="Z48" s="4"/>
      <c r="AA48" s="4">
        <f>C48+I48-L48-O48-U48-X48-R48</f>
        <v>-240000</v>
      </c>
      <c r="AB48" s="7"/>
    </row>
    <row r="49" spans="1:28" ht="15.75" x14ac:dyDescent="0.25">
      <c r="A49" s="10">
        <v>45231</v>
      </c>
      <c r="B49" s="11" t="s">
        <v>134</v>
      </c>
      <c r="C49" s="11">
        <v>1550000</v>
      </c>
      <c r="D49" s="11" t="s">
        <v>46</v>
      </c>
      <c r="E49" s="11" t="s">
        <v>135</v>
      </c>
      <c r="F49" s="11">
        <v>10</v>
      </c>
      <c r="G49" s="11" t="s">
        <v>48</v>
      </c>
      <c r="H49" s="11"/>
      <c r="I49" s="4">
        <f t="shared" si="6"/>
        <v>0</v>
      </c>
      <c r="J49" s="17" t="s">
        <v>312</v>
      </c>
      <c r="K49" s="4" t="s">
        <v>136</v>
      </c>
      <c r="L49" s="4">
        <f t="shared" si="1"/>
        <v>0</v>
      </c>
      <c r="M49" s="4"/>
      <c r="N49" s="4"/>
      <c r="O49" s="4">
        <f t="shared" si="2"/>
        <v>1550000</v>
      </c>
      <c r="P49" s="4">
        <v>1550000</v>
      </c>
      <c r="Q49" s="4"/>
      <c r="R49" s="4">
        <f t="shared" si="3"/>
        <v>0</v>
      </c>
      <c r="S49" s="4"/>
      <c r="T49" s="4"/>
      <c r="U49" s="4">
        <f t="shared" si="4"/>
        <v>0</v>
      </c>
      <c r="V49" s="4"/>
      <c r="W49" s="4"/>
      <c r="X49" s="4">
        <f t="shared" si="5"/>
        <v>0</v>
      </c>
      <c r="Y49" s="4"/>
      <c r="Z49" s="4"/>
      <c r="AA49" s="4">
        <f>C49+I49-L49-O49-U49-X49-R49</f>
        <v>0</v>
      </c>
      <c r="AB49" s="7">
        <v>45327</v>
      </c>
    </row>
    <row r="50" spans="1:28" ht="15.75" x14ac:dyDescent="0.25">
      <c r="A50" s="10">
        <v>45231</v>
      </c>
      <c r="B50" s="11" t="s">
        <v>134</v>
      </c>
      <c r="C50" s="11">
        <v>4500000</v>
      </c>
      <c r="D50" s="11" t="s">
        <v>46</v>
      </c>
      <c r="E50" s="11" t="s">
        <v>42</v>
      </c>
      <c r="F50" s="11">
        <v>1000</v>
      </c>
      <c r="G50" s="11" t="s">
        <v>27</v>
      </c>
      <c r="H50" s="11"/>
      <c r="I50" s="4">
        <f t="shared" si="6"/>
        <v>0</v>
      </c>
      <c r="J50" s="17" t="s">
        <v>312</v>
      </c>
      <c r="K50" s="4" t="s">
        <v>136</v>
      </c>
      <c r="L50" s="4">
        <f t="shared" si="1"/>
        <v>0</v>
      </c>
      <c r="M50" s="4"/>
      <c r="N50" s="4"/>
      <c r="O50" s="4">
        <f t="shared" si="2"/>
        <v>4500000</v>
      </c>
      <c r="P50" s="4">
        <v>4500000</v>
      </c>
      <c r="Q50" s="4"/>
      <c r="R50" s="4">
        <f t="shared" si="3"/>
        <v>0</v>
      </c>
      <c r="S50" s="4"/>
      <c r="T50" s="4"/>
      <c r="U50" s="4">
        <f t="shared" si="4"/>
        <v>0</v>
      </c>
      <c r="V50" s="4"/>
      <c r="W50" s="4"/>
      <c r="X50" s="4">
        <f t="shared" si="5"/>
        <v>0</v>
      </c>
      <c r="Y50" s="4"/>
      <c r="Z50" s="4"/>
      <c r="AA50" s="4">
        <f>C50+I50-L50-O50-U50-X50-R50</f>
        <v>0</v>
      </c>
      <c r="AB50" s="7">
        <v>45327</v>
      </c>
    </row>
    <row r="51" spans="1:28" ht="15.75" x14ac:dyDescent="0.25">
      <c r="A51" s="14">
        <v>45236</v>
      </c>
      <c r="B51" s="11" t="s">
        <v>107</v>
      </c>
      <c r="C51" s="11">
        <v>15800</v>
      </c>
      <c r="D51" s="11" t="s">
        <v>46</v>
      </c>
      <c r="E51" s="11" t="s">
        <v>120</v>
      </c>
      <c r="F51" s="11">
        <v>74.3</v>
      </c>
      <c r="G51" s="11" t="s">
        <v>39</v>
      </c>
      <c r="H51" s="11"/>
      <c r="I51" s="4">
        <f t="shared" si="6"/>
        <v>0</v>
      </c>
      <c r="J51" s="6" t="s">
        <v>78</v>
      </c>
      <c r="K51" s="4"/>
      <c r="L51" s="4">
        <f t="shared" si="1"/>
        <v>0</v>
      </c>
      <c r="M51" s="4"/>
      <c r="N51" s="4"/>
      <c r="O51" s="4">
        <f t="shared" si="2"/>
        <v>0</v>
      </c>
      <c r="P51" s="4"/>
      <c r="Q51" s="4"/>
      <c r="R51" s="4">
        <f t="shared" si="3"/>
        <v>0</v>
      </c>
      <c r="S51" s="4"/>
      <c r="T51" s="4"/>
      <c r="U51" s="4">
        <f t="shared" si="4"/>
        <v>0</v>
      </c>
      <c r="V51" s="4"/>
      <c r="W51" s="4"/>
      <c r="X51" s="4">
        <f t="shared" si="5"/>
        <v>0</v>
      </c>
      <c r="Y51" s="4"/>
      <c r="Z51" s="4"/>
      <c r="AA51" s="4">
        <f>C51+I51-L51-O51-U51-X51-R51</f>
        <v>15800</v>
      </c>
      <c r="AB51" s="7"/>
    </row>
    <row r="52" spans="1:28" ht="15.75" x14ac:dyDescent="0.25">
      <c r="A52" s="14">
        <v>45238</v>
      </c>
      <c r="B52" s="15" t="s">
        <v>110</v>
      </c>
      <c r="C52" s="15">
        <v>1890000</v>
      </c>
      <c r="D52" s="11" t="s">
        <v>46</v>
      </c>
      <c r="E52" s="15" t="s">
        <v>106</v>
      </c>
      <c r="F52" s="15">
        <v>31.5</v>
      </c>
      <c r="G52" s="11" t="s">
        <v>39</v>
      </c>
      <c r="H52" s="15"/>
      <c r="I52" s="4">
        <f t="shared" si="6"/>
        <v>0</v>
      </c>
      <c r="J52" s="12" t="s">
        <v>312</v>
      </c>
      <c r="K52" s="4" t="s">
        <v>873</v>
      </c>
      <c r="L52" s="4">
        <f t="shared" si="1"/>
        <v>0</v>
      </c>
      <c r="M52" s="4"/>
      <c r="N52" s="4"/>
      <c r="O52" s="4">
        <f t="shared" si="2"/>
        <v>1890000</v>
      </c>
      <c r="P52" s="4">
        <v>1890000</v>
      </c>
      <c r="Q52" s="4"/>
      <c r="R52" s="4">
        <f t="shared" si="3"/>
        <v>0</v>
      </c>
      <c r="S52" s="4"/>
      <c r="T52" s="4"/>
      <c r="U52" s="4">
        <f t="shared" si="4"/>
        <v>0</v>
      </c>
      <c r="V52" s="4"/>
      <c r="W52" s="4"/>
      <c r="X52" s="4">
        <f t="shared" si="5"/>
        <v>0</v>
      </c>
      <c r="Y52" s="4"/>
      <c r="Z52" s="4"/>
      <c r="AA52" s="4">
        <f>C52+I52-L52-O52-U52-X52-R52</f>
        <v>0</v>
      </c>
      <c r="AB52" s="7">
        <v>45337</v>
      </c>
    </row>
    <row r="53" spans="1:28" ht="15.75" x14ac:dyDescent="0.25">
      <c r="A53" s="14">
        <v>45240</v>
      </c>
      <c r="B53" s="11" t="s">
        <v>143</v>
      </c>
      <c r="C53" s="11">
        <v>49200.000000000233</v>
      </c>
      <c r="D53" s="11" t="s">
        <v>46</v>
      </c>
      <c r="E53" s="11" t="s">
        <v>102</v>
      </c>
      <c r="F53" s="11">
        <v>34.200000000000003</v>
      </c>
      <c r="G53" s="11" t="s">
        <v>39</v>
      </c>
      <c r="H53" s="11"/>
      <c r="I53" s="4">
        <f t="shared" si="6"/>
        <v>0</v>
      </c>
      <c r="J53" s="6" t="s">
        <v>24</v>
      </c>
      <c r="K53" s="4"/>
      <c r="L53" s="4">
        <f t="shared" si="1"/>
        <v>0</v>
      </c>
      <c r="M53" s="4"/>
      <c r="N53" s="4"/>
      <c r="O53" s="4">
        <f t="shared" si="2"/>
        <v>0</v>
      </c>
      <c r="P53" s="4"/>
      <c r="Q53" s="4"/>
      <c r="R53" s="4">
        <f t="shared" si="3"/>
        <v>0</v>
      </c>
      <c r="S53" s="4"/>
      <c r="T53" s="4"/>
      <c r="U53" s="4">
        <f t="shared" si="4"/>
        <v>0</v>
      </c>
      <c r="V53" s="4"/>
      <c r="W53" s="4"/>
      <c r="X53" s="4">
        <f t="shared" si="5"/>
        <v>0</v>
      </c>
      <c r="Y53" s="4"/>
      <c r="Z53" s="4"/>
      <c r="AA53" s="4">
        <f>C53+I53-L53-O53-U53-X53-R53</f>
        <v>49200.000000000233</v>
      </c>
      <c r="AB53" s="7"/>
    </row>
    <row r="54" spans="1:28" ht="15.75" x14ac:dyDescent="0.25">
      <c r="A54" s="14">
        <v>45243</v>
      </c>
      <c r="B54" s="15" t="s">
        <v>147</v>
      </c>
      <c r="C54" s="11">
        <v>2000000</v>
      </c>
      <c r="D54" s="15" t="s">
        <v>46</v>
      </c>
      <c r="E54" s="15" t="s">
        <v>148</v>
      </c>
      <c r="F54" s="11">
        <v>5</v>
      </c>
      <c r="G54" s="15" t="s">
        <v>23</v>
      </c>
      <c r="H54" s="11"/>
      <c r="I54" s="4">
        <f t="shared" si="6"/>
        <v>0</v>
      </c>
      <c r="J54" s="12" t="s">
        <v>312</v>
      </c>
      <c r="K54" s="4" t="s">
        <v>149</v>
      </c>
      <c r="L54" s="4">
        <f t="shared" si="1"/>
        <v>0</v>
      </c>
      <c r="M54" s="4"/>
      <c r="N54" s="4"/>
      <c r="O54" s="4">
        <f t="shared" si="2"/>
        <v>2000000</v>
      </c>
      <c r="P54" s="4">
        <v>2000000</v>
      </c>
      <c r="Q54" s="4"/>
      <c r="R54" s="4">
        <f t="shared" si="3"/>
        <v>0</v>
      </c>
      <c r="S54" s="4"/>
      <c r="T54" s="4"/>
      <c r="U54" s="4">
        <f t="shared" si="4"/>
        <v>0</v>
      </c>
      <c r="V54" s="4"/>
      <c r="W54" s="4"/>
      <c r="X54" s="4">
        <f t="shared" si="5"/>
        <v>0</v>
      </c>
      <c r="Y54" s="4"/>
      <c r="Z54" s="4"/>
      <c r="AA54" s="4">
        <f>C54+I54-L54-O54-U54-X54-R54</f>
        <v>0</v>
      </c>
      <c r="AB54" s="7">
        <v>45329</v>
      </c>
    </row>
    <row r="55" spans="1:28" ht="15.75" x14ac:dyDescent="0.25">
      <c r="A55" s="14">
        <v>45244</v>
      </c>
      <c r="B55" s="15" t="s">
        <v>110</v>
      </c>
      <c r="C55" s="11">
        <v>1890000</v>
      </c>
      <c r="D55" s="11" t="s">
        <v>46</v>
      </c>
      <c r="E55" s="11" t="s">
        <v>106</v>
      </c>
      <c r="F55" s="11">
        <v>31.5</v>
      </c>
      <c r="G55" s="11" t="s">
        <v>39</v>
      </c>
      <c r="H55" s="11"/>
      <c r="I55" s="4">
        <f t="shared" si="6"/>
        <v>0</v>
      </c>
      <c r="J55" s="12" t="s">
        <v>312</v>
      </c>
      <c r="K55" s="4" t="s">
        <v>873</v>
      </c>
      <c r="L55" s="4">
        <f t="shared" si="1"/>
        <v>0</v>
      </c>
      <c r="M55" s="4"/>
      <c r="N55" s="4"/>
      <c r="O55" s="4">
        <f t="shared" si="2"/>
        <v>1890000</v>
      </c>
      <c r="P55" s="4">
        <v>1890000</v>
      </c>
      <c r="Q55" s="4"/>
      <c r="R55" s="4">
        <f t="shared" si="3"/>
        <v>0</v>
      </c>
      <c r="S55" s="4"/>
      <c r="T55" s="4"/>
      <c r="U55" s="4">
        <f t="shared" si="4"/>
        <v>0</v>
      </c>
      <c r="V55" s="4"/>
      <c r="W55" s="4"/>
      <c r="X55" s="4">
        <f t="shared" si="5"/>
        <v>0</v>
      </c>
      <c r="Y55" s="4"/>
      <c r="Z55" s="4"/>
      <c r="AA55" s="4">
        <f>C55+I55-L55-O55-U55-X55-R55</f>
        <v>0</v>
      </c>
      <c r="AB55" s="7">
        <v>45337</v>
      </c>
    </row>
    <row r="56" spans="1:28" ht="15.75" x14ac:dyDescent="0.25">
      <c r="A56" s="14">
        <v>45245</v>
      </c>
      <c r="B56" s="11" t="s">
        <v>153</v>
      </c>
      <c r="C56" s="11">
        <v>-85000</v>
      </c>
      <c r="D56" s="15" t="s">
        <v>52</v>
      </c>
      <c r="E56" s="11" t="s">
        <v>128</v>
      </c>
      <c r="F56" s="11">
        <v>25</v>
      </c>
      <c r="G56" s="15" t="s">
        <v>39</v>
      </c>
      <c r="H56" s="11"/>
      <c r="I56" s="4">
        <f t="shared" si="6"/>
        <v>0</v>
      </c>
      <c r="J56" s="12" t="s">
        <v>49</v>
      </c>
      <c r="K56" s="4"/>
      <c r="L56" s="4">
        <f t="shared" si="1"/>
        <v>0</v>
      </c>
      <c r="M56" s="4"/>
      <c r="N56" s="4"/>
      <c r="O56" s="4">
        <f t="shared" si="2"/>
        <v>0</v>
      </c>
      <c r="P56" s="4"/>
      <c r="Q56" s="4"/>
      <c r="R56" s="4">
        <f t="shared" si="3"/>
        <v>0</v>
      </c>
      <c r="S56" s="4"/>
      <c r="T56" s="4"/>
      <c r="U56" s="4">
        <f t="shared" si="4"/>
        <v>0</v>
      </c>
      <c r="V56" s="4"/>
      <c r="W56" s="4"/>
      <c r="X56" s="4">
        <f t="shared" si="5"/>
        <v>0</v>
      </c>
      <c r="Y56" s="4"/>
      <c r="Z56" s="4"/>
      <c r="AA56" s="4">
        <f>C56+I56-L56-O56-U56-X56-R56</f>
        <v>-85000</v>
      </c>
      <c r="AB56" s="7"/>
    </row>
    <row r="57" spans="1:28" ht="15.75" x14ac:dyDescent="0.25">
      <c r="A57" s="10">
        <v>45247</v>
      </c>
      <c r="B57" s="15" t="s">
        <v>122</v>
      </c>
      <c r="C57" s="15">
        <v>5978000</v>
      </c>
      <c r="D57" s="11" t="s">
        <v>52</v>
      </c>
      <c r="E57" s="15" t="s">
        <v>157</v>
      </c>
      <c r="F57" s="15">
        <v>24</v>
      </c>
      <c r="G57" s="11" t="s">
        <v>48</v>
      </c>
      <c r="H57" s="15"/>
      <c r="I57" s="4">
        <f t="shared" si="6"/>
        <v>0</v>
      </c>
      <c r="J57" s="18" t="s">
        <v>78</v>
      </c>
      <c r="K57" s="4"/>
      <c r="L57" s="4">
        <f t="shared" si="1"/>
        <v>0</v>
      </c>
      <c r="M57" s="4"/>
      <c r="N57" s="4"/>
      <c r="O57" s="4">
        <f t="shared" si="2"/>
        <v>0</v>
      </c>
      <c r="P57" s="4"/>
      <c r="Q57" s="4"/>
      <c r="R57" s="4">
        <f t="shared" si="3"/>
        <v>0</v>
      </c>
      <c r="S57" s="4"/>
      <c r="T57" s="4"/>
      <c r="U57" s="4">
        <f t="shared" si="4"/>
        <v>0</v>
      </c>
      <c r="V57" s="4"/>
      <c r="W57" s="4"/>
      <c r="X57" s="4">
        <f t="shared" si="5"/>
        <v>0</v>
      </c>
      <c r="Y57" s="4"/>
      <c r="Z57" s="4"/>
      <c r="AA57" s="4">
        <f>C57+I57-L57-O57-U57-X57-R57</f>
        <v>5978000</v>
      </c>
      <c r="AB57" s="7"/>
    </row>
    <row r="58" spans="1:28" ht="15.75" x14ac:dyDescent="0.25">
      <c r="A58" s="10">
        <v>45247</v>
      </c>
      <c r="B58" s="15" t="s">
        <v>122</v>
      </c>
      <c r="C58" s="11">
        <v>6250000</v>
      </c>
      <c r="D58" s="11" t="s">
        <v>52</v>
      </c>
      <c r="E58" s="15" t="s">
        <v>128</v>
      </c>
      <c r="F58" s="11">
        <v>50</v>
      </c>
      <c r="G58" s="15" t="s">
        <v>39</v>
      </c>
      <c r="H58" s="11"/>
      <c r="I58" s="4">
        <f t="shared" si="6"/>
        <v>0</v>
      </c>
      <c r="J58" s="9" t="s">
        <v>28</v>
      </c>
      <c r="K58" s="4"/>
      <c r="L58" s="4">
        <f t="shared" si="1"/>
        <v>0</v>
      </c>
      <c r="M58" s="4"/>
      <c r="N58" s="4"/>
      <c r="O58" s="4">
        <f t="shared" si="2"/>
        <v>0</v>
      </c>
      <c r="P58" s="4"/>
      <c r="Q58" s="4"/>
      <c r="R58" s="4">
        <f t="shared" si="3"/>
        <v>0</v>
      </c>
      <c r="S58" s="4"/>
      <c r="T58" s="4"/>
      <c r="U58" s="4">
        <f t="shared" si="4"/>
        <v>0</v>
      </c>
      <c r="V58" s="4"/>
      <c r="W58" s="4"/>
      <c r="X58" s="4">
        <f t="shared" si="5"/>
        <v>0</v>
      </c>
      <c r="Y58" s="4"/>
      <c r="Z58" s="4"/>
      <c r="AA58" s="4">
        <f>C58+I58-L58-O58-U58-X58-R58</f>
        <v>6250000</v>
      </c>
      <c r="AB58" s="7"/>
    </row>
    <row r="59" spans="1:28" ht="15.75" x14ac:dyDescent="0.25">
      <c r="A59" s="10">
        <v>45248</v>
      </c>
      <c r="B59" s="15" t="s">
        <v>159</v>
      </c>
      <c r="C59" s="11">
        <v>-5155000</v>
      </c>
      <c r="D59" s="15" t="s">
        <v>52</v>
      </c>
      <c r="E59" s="11" t="s">
        <v>160</v>
      </c>
      <c r="F59" s="11">
        <v>2500</v>
      </c>
      <c r="G59" s="11" t="s">
        <v>34</v>
      </c>
      <c r="H59" s="11"/>
      <c r="I59" s="4">
        <f t="shared" si="6"/>
        <v>0</v>
      </c>
      <c r="J59" s="12" t="s">
        <v>49</v>
      </c>
      <c r="K59" s="4" t="s">
        <v>161</v>
      </c>
      <c r="L59" s="4">
        <f t="shared" si="1"/>
        <v>0</v>
      </c>
      <c r="M59" s="4"/>
      <c r="N59" s="4"/>
      <c r="O59" s="4">
        <f t="shared" si="2"/>
        <v>0</v>
      </c>
      <c r="P59" s="4"/>
      <c r="Q59" s="4"/>
      <c r="R59" s="4">
        <f t="shared" si="3"/>
        <v>0</v>
      </c>
      <c r="S59" s="4"/>
      <c r="T59" s="4"/>
      <c r="U59" s="4">
        <f t="shared" si="4"/>
        <v>0</v>
      </c>
      <c r="V59" s="4"/>
      <c r="W59" s="4"/>
      <c r="X59" s="4">
        <f t="shared" si="5"/>
        <v>0</v>
      </c>
      <c r="Y59" s="4"/>
      <c r="Z59" s="4"/>
      <c r="AA59" s="4">
        <f>C59+I59-L59-O59-U59-X59-R59</f>
        <v>-5155000</v>
      </c>
      <c r="AB59" s="7"/>
    </row>
    <row r="60" spans="1:28" ht="15.75" x14ac:dyDescent="0.25">
      <c r="A60" s="14">
        <v>45251</v>
      </c>
      <c r="B60" s="15" t="s">
        <v>118</v>
      </c>
      <c r="C60" s="15">
        <v>2111100</v>
      </c>
      <c r="D60" s="15" t="s">
        <v>46</v>
      </c>
      <c r="E60" s="15" t="s">
        <v>81</v>
      </c>
      <c r="F60" s="15">
        <v>47.7</v>
      </c>
      <c r="G60" s="15" t="s">
        <v>39</v>
      </c>
      <c r="H60" s="15"/>
      <c r="I60" s="4">
        <f t="shared" si="6"/>
        <v>0</v>
      </c>
      <c r="J60" s="12" t="s">
        <v>312</v>
      </c>
      <c r="K60" s="4" t="s">
        <v>119</v>
      </c>
      <c r="L60" s="4">
        <f t="shared" si="1"/>
        <v>0</v>
      </c>
      <c r="M60" s="4"/>
      <c r="N60" s="4"/>
      <c r="O60" s="4">
        <f t="shared" si="2"/>
        <v>2111100</v>
      </c>
      <c r="P60" s="4">
        <v>2111100</v>
      </c>
      <c r="Q60" s="4"/>
      <c r="R60" s="4">
        <f t="shared" si="3"/>
        <v>0</v>
      </c>
      <c r="S60" s="4"/>
      <c r="T60" s="4"/>
      <c r="U60" s="4">
        <f t="shared" si="4"/>
        <v>0</v>
      </c>
      <c r="V60" s="4"/>
      <c r="W60" s="4"/>
      <c r="X60" s="4">
        <f t="shared" si="5"/>
        <v>0</v>
      </c>
      <c r="Y60" s="4"/>
      <c r="Z60" s="4"/>
      <c r="AA60" s="4">
        <f>C60+I60-L60-O60-U60-X60-R60</f>
        <v>0</v>
      </c>
      <c r="AB60" s="7">
        <v>45327</v>
      </c>
    </row>
    <row r="61" spans="1:28" ht="15.75" x14ac:dyDescent="0.25">
      <c r="A61" s="14">
        <v>45251</v>
      </c>
      <c r="B61" s="11" t="s">
        <v>118</v>
      </c>
      <c r="C61" s="11">
        <v>2200000</v>
      </c>
      <c r="D61" s="15" t="s">
        <v>46</v>
      </c>
      <c r="E61" s="15" t="s">
        <v>58</v>
      </c>
      <c r="F61" s="15">
        <v>1000</v>
      </c>
      <c r="G61" s="15" t="s">
        <v>34</v>
      </c>
      <c r="H61" s="11"/>
      <c r="I61" s="4">
        <f t="shared" si="6"/>
        <v>0</v>
      </c>
      <c r="J61" s="12" t="s">
        <v>312</v>
      </c>
      <c r="K61" s="4" t="s">
        <v>119</v>
      </c>
      <c r="L61" s="4">
        <f t="shared" si="1"/>
        <v>0</v>
      </c>
      <c r="M61" s="4"/>
      <c r="N61" s="4"/>
      <c r="O61" s="4">
        <f t="shared" si="2"/>
        <v>2200000</v>
      </c>
      <c r="P61" s="4">
        <v>1189000</v>
      </c>
      <c r="Q61" s="4">
        <v>1011000</v>
      </c>
      <c r="R61" s="4">
        <f t="shared" si="3"/>
        <v>0</v>
      </c>
      <c r="S61" s="4"/>
      <c r="T61" s="4"/>
      <c r="U61" s="4">
        <f t="shared" si="4"/>
        <v>0</v>
      </c>
      <c r="V61" s="4"/>
      <c r="W61" s="4"/>
      <c r="X61" s="4">
        <f t="shared" si="5"/>
        <v>0</v>
      </c>
      <c r="Y61" s="4"/>
      <c r="Z61" s="4"/>
      <c r="AA61" s="4">
        <f>C61+I61-L61-O61-U61-X61-R61</f>
        <v>0</v>
      </c>
      <c r="AB61" s="7">
        <v>45327</v>
      </c>
    </row>
    <row r="62" spans="1:28" ht="15.75" x14ac:dyDescent="0.25">
      <c r="A62" s="14">
        <v>45252</v>
      </c>
      <c r="B62" s="15" t="s">
        <v>122</v>
      </c>
      <c r="C62" s="11">
        <v>4500000</v>
      </c>
      <c r="D62" s="15" t="s">
        <v>46</v>
      </c>
      <c r="E62" s="15" t="s">
        <v>117</v>
      </c>
      <c r="F62" s="15">
        <v>10</v>
      </c>
      <c r="G62" s="11" t="s">
        <v>23</v>
      </c>
      <c r="H62" s="11"/>
      <c r="I62" s="4">
        <f t="shared" si="6"/>
        <v>0</v>
      </c>
      <c r="J62" s="9" t="s">
        <v>28</v>
      </c>
      <c r="K62" s="4"/>
      <c r="L62" s="4">
        <f t="shared" si="1"/>
        <v>0</v>
      </c>
      <c r="M62" s="4"/>
      <c r="N62" s="4"/>
      <c r="O62" s="4">
        <f t="shared" si="2"/>
        <v>0</v>
      </c>
      <c r="P62" s="4"/>
      <c r="Q62" s="4"/>
      <c r="R62" s="4">
        <f t="shared" si="3"/>
        <v>0</v>
      </c>
      <c r="S62" s="4"/>
      <c r="T62" s="4"/>
      <c r="U62" s="4">
        <f t="shared" si="4"/>
        <v>0</v>
      </c>
      <c r="V62" s="4"/>
      <c r="W62" s="4"/>
      <c r="X62" s="4">
        <f t="shared" si="5"/>
        <v>0</v>
      </c>
      <c r="Y62" s="4"/>
      <c r="Z62" s="4"/>
      <c r="AA62" s="4">
        <f>C62+I62-L62-O62-U62-X62-R62</f>
        <v>4500000</v>
      </c>
      <c r="AB62" s="7"/>
    </row>
    <row r="63" spans="1:28" ht="15.75" x14ac:dyDescent="0.25">
      <c r="A63" s="14">
        <v>45252</v>
      </c>
      <c r="B63" s="15" t="s">
        <v>122</v>
      </c>
      <c r="C63" s="15">
        <v>5941500</v>
      </c>
      <c r="D63" s="15" t="s">
        <v>46</v>
      </c>
      <c r="E63" s="15" t="s">
        <v>133</v>
      </c>
      <c r="F63" s="15">
        <v>1700</v>
      </c>
      <c r="G63" s="11" t="s">
        <v>34</v>
      </c>
      <c r="H63" s="15"/>
      <c r="I63" s="4">
        <f t="shared" si="6"/>
        <v>0</v>
      </c>
      <c r="J63" s="20" t="s">
        <v>28</v>
      </c>
      <c r="K63" s="4"/>
      <c r="L63" s="4">
        <f t="shared" si="1"/>
        <v>0</v>
      </c>
      <c r="M63" s="4"/>
      <c r="N63" s="4"/>
      <c r="O63" s="4">
        <f t="shared" si="2"/>
        <v>0</v>
      </c>
      <c r="P63" s="4"/>
      <c r="Q63" s="4"/>
      <c r="R63" s="4">
        <f t="shared" si="3"/>
        <v>0</v>
      </c>
      <c r="S63" s="4"/>
      <c r="T63" s="4"/>
      <c r="U63" s="4">
        <f t="shared" si="4"/>
        <v>0</v>
      </c>
      <c r="V63" s="4"/>
      <c r="W63" s="4"/>
      <c r="X63" s="4">
        <f t="shared" si="5"/>
        <v>0</v>
      </c>
      <c r="Y63" s="4"/>
      <c r="Z63" s="4"/>
      <c r="AA63" s="4">
        <f>C63+I63-L63-O63-U63-X63-R63</f>
        <v>5941500</v>
      </c>
      <c r="AB63" s="7"/>
    </row>
    <row r="64" spans="1:28" ht="15.75" x14ac:dyDescent="0.25">
      <c r="A64" s="14">
        <v>45252</v>
      </c>
      <c r="B64" s="11" t="s">
        <v>107</v>
      </c>
      <c r="C64" s="11">
        <v>1200000</v>
      </c>
      <c r="D64" s="11" t="s">
        <v>46</v>
      </c>
      <c r="E64" s="11" t="s">
        <v>165</v>
      </c>
      <c r="F64" s="11">
        <v>1</v>
      </c>
      <c r="G64" s="11" t="s">
        <v>92</v>
      </c>
      <c r="H64" s="11"/>
      <c r="I64" s="4">
        <f t="shared" si="6"/>
        <v>0</v>
      </c>
      <c r="J64" s="9" t="s">
        <v>28</v>
      </c>
      <c r="K64" s="4"/>
      <c r="L64" s="4">
        <f t="shared" si="1"/>
        <v>0</v>
      </c>
      <c r="M64" s="4"/>
      <c r="N64" s="4"/>
      <c r="O64" s="4">
        <f t="shared" si="2"/>
        <v>0</v>
      </c>
      <c r="P64" s="4"/>
      <c r="Q64" s="4"/>
      <c r="R64" s="4">
        <f t="shared" si="3"/>
        <v>0</v>
      </c>
      <c r="S64" s="4"/>
      <c r="T64" s="4"/>
      <c r="U64" s="4">
        <f t="shared" si="4"/>
        <v>0</v>
      </c>
      <c r="V64" s="4"/>
      <c r="W64" s="4"/>
      <c r="X64" s="4">
        <f t="shared" si="5"/>
        <v>0</v>
      </c>
      <c r="Y64" s="4"/>
      <c r="Z64" s="4"/>
      <c r="AA64" s="4">
        <f>C64+I64-L64-O64-U64-X64-R64</f>
        <v>1200000</v>
      </c>
      <c r="AB64" s="7"/>
    </row>
    <row r="65" spans="1:28" ht="15.75" x14ac:dyDescent="0.25">
      <c r="A65" s="14">
        <v>45252</v>
      </c>
      <c r="B65" s="11" t="s">
        <v>107</v>
      </c>
      <c r="C65" s="11">
        <v>900000</v>
      </c>
      <c r="D65" s="11" t="s">
        <v>46</v>
      </c>
      <c r="E65" s="11" t="s">
        <v>108</v>
      </c>
      <c r="F65" s="11">
        <v>400</v>
      </c>
      <c r="G65" s="11" t="s">
        <v>34</v>
      </c>
      <c r="H65" s="11"/>
      <c r="I65" s="4">
        <f t="shared" si="6"/>
        <v>0</v>
      </c>
      <c r="J65" s="9" t="s">
        <v>28</v>
      </c>
      <c r="K65" s="4"/>
      <c r="L65" s="4">
        <f t="shared" si="1"/>
        <v>0</v>
      </c>
      <c r="M65" s="4"/>
      <c r="N65" s="4"/>
      <c r="O65" s="4">
        <f t="shared" si="2"/>
        <v>0</v>
      </c>
      <c r="P65" s="4"/>
      <c r="Q65" s="4"/>
      <c r="R65" s="4">
        <f t="shared" si="3"/>
        <v>0</v>
      </c>
      <c r="S65" s="4"/>
      <c r="T65" s="4"/>
      <c r="U65" s="4">
        <f t="shared" si="4"/>
        <v>0</v>
      </c>
      <c r="V65" s="4"/>
      <c r="W65" s="4"/>
      <c r="X65" s="4">
        <f t="shared" si="5"/>
        <v>0</v>
      </c>
      <c r="Y65" s="4"/>
      <c r="Z65" s="4"/>
      <c r="AA65" s="4">
        <f>C65+I65-L65-O65-U65-X65-R65</f>
        <v>900000</v>
      </c>
      <c r="AB65" s="7"/>
    </row>
    <row r="66" spans="1:28" ht="15.75" x14ac:dyDescent="0.25">
      <c r="A66" s="14">
        <v>45254</v>
      </c>
      <c r="B66" s="15" t="s">
        <v>170</v>
      </c>
      <c r="C66" s="15">
        <v>166250</v>
      </c>
      <c r="D66" s="15" t="s">
        <v>46</v>
      </c>
      <c r="E66" s="15" t="s">
        <v>139</v>
      </c>
      <c r="F66" s="15">
        <v>18250</v>
      </c>
      <c r="G66" s="15" t="s">
        <v>34</v>
      </c>
      <c r="H66" s="15"/>
      <c r="I66" s="4">
        <f t="shared" si="6"/>
        <v>0</v>
      </c>
      <c r="J66" s="18" t="s">
        <v>24</v>
      </c>
      <c r="K66" s="4"/>
      <c r="L66" s="4">
        <f t="shared" si="1"/>
        <v>0</v>
      </c>
      <c r="M66" s="4"/>
      <c r="N66" s="4"/>
      <c r="O66" s="4">
        <f t="shared" si="2"/>
        <v>0</v>
      </c>
      <c r="P66" s="4"/>
      <c r="Q66" s="4"/>
      <c r="R66" s="4">
        <f t="shared" si="3"/>
        <v>0</v>
      </c>
      <c r="S66" s="4"/>
      <c r="T66" s="4"/>
      <c r="U66" s="4">
        <f t="shared" si="4"/>
        <v>0</v>
      </c>
      <c r="V66" s="4"/>
      <c r="W66" s="4"/>
      <c r="X66" s="4">
        <f t="shared" si="5"/>
        <v>0</v>
      </c>
      <c r="Y66" s="4"/>
      <c r="Z66" s="4"/>
      <c r="AA66" s="4">
        <f>C66+I66-L66-O66-U66-X66-R66</f>
        <v>166250</v>
      </c>
      <c r="AB66" s="7"/>
    </row>
    <row r="67" spans="1:28" ht="15.75" x14ac:dyDescent="0.25">
      <c r="A67" s="14">
        <v>45257</v>
      </c>
      <c r="B67" s="11" t="s">
        <v>118</v>
      </c>
      <c r="C67" s="11">
        <v>1554000</v>
      </c>
      <c r="D67" s="15" t="s">
        <v>46</v>
      </c>
      <c r="E67" s="11" t="s">
        <v>50</v>
      </c>
      <c r="F67" s="11">
        <v>400</v>
      </c>
      <c r="G67" s="15" t="s">
        <v>34</v>
      </c>
      <c r="H67" s="11"/>
      <c r="I67" s="4">
        <f t="shared" si="6"/>
        <v>0</v>
      </c>
      <c r="J67" s="12" t="s">
        <v>312</v>
      </c>
      <c r="K67" s="4" t="s">
        <v>463</v>
      </c>
      <c r="L67" s="4">
        <f t="shared" si="1"/>
        <v>0</v>
      </c>
      <c r="M67" s="4"/>
      <c r="N67" s="4"/>
      <c r="O67" s="4">
        <f t="shared" si="2"/>
        <v>1554000</v>
      </c>
      <c r="P67" s="4">
        <v>1554000</v>
      </c>
      <c r="Q67" s="4"/>
      <c r="R67" s="4">
        <f t="shared" si="3"/>
        <v>0</v>
      </c>
      <c r="S67" s="4"/>
      <c r="T67" s="4"/>
      <c r="U67" s="4">
        <f t="shared" si="4"/>
        <v>0</v>
      </c>
      <c r="V67" s="4"/>
      <c r="W67" s="4"/>
      <c r="X67" s="4">
        <f t="shared" si="5"/>
        <v>0</v>
      </c>
      <c r="Y67" s="4"/>
      <c r="Z67" s="4"/>
      <c r="AA67" s="4">
        <f>C67+I67-L67-O67-U67-X67-R67</f>
        <v>0</v>
      </c>
      <c r="AB67" s="7">
        <v>45329</v>
      </c>
    </row>
    <row r="68" spans="1:28" ht="15.75" x14ac:dyDescent="0.25">
      <c r="A68" s="14">
        <v>45258</v>
      </c>
      <c r="B68" s="11" t="s">
        <v>73</v>
      </c>
      <c r="C68" s="15">
        <v>6300000</v>
      </c>
      <c r="D68" s="11" t="s">
        <v>46</v>
      </c>
      <c r="E68" s="15" t="s">
        <v>173</v>
      </c>
      <c r="F68" s="15">
        <v>1400</v>
      </c>
      <c r="G68" s="11" t="s">
        <v>34</v>
      </c>
      <c r="H68" s="15"/>
      <c r="I68" s="4">
        <f t="shared" si="6"/>
        <v>0</v>
      </c>
      <c r="J68" s="12" t="s">
        <v>312</v>
      </c>
      <c r="K68" s="4" t="s">
        <v>174</v>
      </c>
      <c r="L68" s="4">
        <f t="shared" ref="L68:L129" si="7">M68+N68</f>
        <v>0</v>
      </c>
      <c r="M68" s="4"/>
      <c r="N68" s="4"/>
      <c r="O68" s="4">
        <f t="shared" ref="O68:O129" si="8">P68+Q68</f>
        <v>6300000</v>
      </c>
      <c r="P68" s="4">
        <v>6300000</v>
      </c>
      <c r="Q68" s="4"/>
      <c r="R68" s="4">
        <f t="shared" ref="R68:R129" si="9">S68+T68</f>
        <v>0</v>
      </c>
      <c r="S68" s="4"/>
      <c r="T68" s="4"/>
      <c r="U68" s="4">
        <f t="shared" ref="U68:U129" si="10">V68+W68</f>
        <v>0</v>
      </c>
      <c r="V68" s="4"/>
      <c r="W68" s="4"/>
      <c r="X68" s="4">
        <f t="shared" ref="X68:X129" si="11">Y68+Z68</f>
        <v>0</v>
      </c>
      <c r="Y68" s="4"/>
      <c r="Z68" s="4"/>
      <c r="AA68" s="4">
        <f>C68+I68-L68-O68-U68-X68-R68</f>
        <v>0</v>
      </c>
      <c r="AB68" s="7">
        <v>45324</v>
      </c>
    </row>
    <row r="69" spans="1:28" ht="15.75" x14ac:dyDescent="0.25">
      <c r="A69" s="10">
        <v>45258</v>
      </c>
      <c r="B69" s="11" t="s">
        <v>122</v>
      </c>
      <c r="C69" s="11">
        <v>2395200</v>
      </c>
      <c r="D69" s="11" t="s">
        <v>46</v>
      </c>
      <c r="E69" s="11" t="s">
        <v>120</v>
      </c>
      <c r="F69" s="11">
        <v>49.9</v>
      </c>
      <c r="G69" s="11" t="s">
        <v>39</v>
      </c>
      <c r="H69" s="11"/>
      <c r="I69" s="4">
        <f t="shared" si="6"/>
        <v>0</v>
      </c>
      <c r="J69" s="9" t="s">
        <v>28</v>
      </c>
      <c r="K69" s="4"/>
      <c r="L69" s="4">
        <f t="shared" si="7"/>
        <v>0</v>
      </c>
      <c r="M69" s="4"/>
      <c r="N69" s="4"/>
      <c r="O69" s="4">
        <f t="shared" si="8"/>
        <v>0</v>
      </c>
      <c r="P69" s="4"/>
      <c r="Q69" s="4"/>
      <c r="R69" s="4">
        <f t="shared" si="9"/>
        <v>0</v>
      </c>
      <c r="S69" s="4"/>
      <c r="T69" s="4"/>
      <c r="U69" s="4">
        <f t="shared" si="10"/>
        <v>0</v>
      </c>
      <c r="V69" s="4"/>
      <c r="W69" s="4"/>
      <c r="X69" s="4">
        <f t="shared" si="11"/>
        <v>0</v>
      </c>
      <c r="Y69" s="4"/>
      <c r="Z69" s="4"/>
      <c r="AA69" s="4">
        <f>C69+I69-L69-O69-U69-X69-R69</f>
        <v>2395200</v>
      </c>
      <c r="AB69" s="7"/>
    </row>
    <row r="70" spans="1:28" ht="15.75" x14ac:dyDescent="0.25">
      <c r="A70" s="14">
        <v>45260</v>
      </c>
      <c r="B70" s="11" t="s">
        <v>110</v>
      </c>
      <c r="C70" s="11">
        <v>4014000</v>
      </c>
      <c r="D70" s="11"/>
      <c r="E70" s="11" t="s">
        <v>106</v>
      </c>
      <c r="F70" s="11">
        <v>66.900000000000006</v>
      </c>
      <c r="G70" s="15" t="s">
        <v>39</v>
      </c>
      <c r="H70" s="11"/>
      <c r="I70" s="4">
        <f t="shared" si="6"/>
        <v>0</v>
      </c>
      <c r="J70" s="6" t="s">
        <v>78</v>
      </c>
      <c r="K70" s="4" t="s">
        <v>873</v>
      </c>
      <c r="L70" s="4">
        <f t="shared" si="7"/>
        <v>0</v>
      </c>
      <c r="M70" s="4"/>
      <c r="N70" s="4"/>
      <c r="O70" s="4">
        <f t="shared" si="8"/>
        <v>3341500</v>
      </c>
      <c r="P70" s="4">
        <v>3341500</v>
      </c>
      <c r="Q70" s="4"/>
      <c r="R70" s="4">
        <f t="shared" si="9"/>
        <v>0</v>
      </c>
      <c r="S70" s="4"/>
      <c r="T70" s="4"/>
      <c r="U70" s="4">
        <f t="shared" si="10"/>
        <v>0</v>
      </c>
      <c r="V70" s="4"/>
      <c r="W70" s="4"/>
      <c r="X70" s="4">
        <f t="shared" si="11"/>
        <v>0</v>
      </c>
      <c r="Y70" s="4"/>
      <c r="Z70" s="4"/>
      <c r="AA70" s="4">
        <f>C70+I70-L70-O70-U70-X70-R70</f>
        <v>672500</v>
      </c>
      <c r="AB70" s="7">
        <v>45337</v>
      </c>
    </row>
    <row r="71" spans="1:28" ht="15.75" x14ac:dyDescent="0.25">
      <c r="A71" s="14">
        <v>45260</v>
      </c>
      <c r="B71" s="11" t="s">
        <v>176</v>
      </c>
      <c r="C71" s="11">
        <v>1872500</v>
      </c>
      <c r="D71" s="11" t="s">
        <v>46</v>
      </c>
      <c r="E71" s="11" t="s">
        <v>177</v>
      </c>
      <c r="F71" s="11">
        <v>250</v>
      </c>
      <c r="G71" s="11" t="s">
        <v>39</v>
      </c>
      <c r="H71" s="11"/>
      <c r="I71" s="4">
        <f t="shared" si="6"/>
        <v>0</v>
      </c>
      <c r="J71" s="12" t="s">
        <v>312</v>
      </c>
      <c r="K71" s="4" t="s">
        <v>826</v>
      </c>
      <c r="L71" s="4">
        <f t="shared" si="7"/>
        <v>0</v>
      </c>
      <c r="M71" s="4"/>
      <c r="N71" s="4"/>
      <c r="O71" s="4">
        <f t="shared" si="8"/>
        <v>1872500</v>
      </c>
      <c r="P71" s="4">
        <v>1872500</v>
      </c>
      <c r="Q71" s="4"/>
      <c r="R71" s="4">
        <f t="shared" si="9"/>
        <v>0</v>
      </c>
      <c r="S71" s="4"/>
      <c r="T71" s="4"/>
      <c r="U71" s="4">
        <f t="shared" si="10"/>
        <v>0</v>
      </c>
      <c r="V71" s="4"/>
      <c r="W71" s="4"/>
      <c r="X71" s="4">
        <f t="shared" si="11"/>
        <v>0</v>
      </c>
      <c r="Y71" s="4"/>
      <c r="Z71" s="4"/>
      <c r="AA71" s="4">
        <f>C71+I71-L71-O71-U71-X71-R71</f>
        <v>0</v>
      </c>
      <c r="AB71" s="7">
        <v>45351</v>
      </c>
    </row>
    <row r="72" spans="1:28" ht="15.75" x14ac:dyDescent="0.25">
      <c r="A72" s="14">
        <v>45260</v>
      </c>
      <c r="B72" s="11" t="s">
        <v>118</v>
      </c>
      <c r="C72" s="11">
        <v>388500</v>
      </c>
      <c r="D72" s="11" t="s">
        <v>46</v>
      </c>
      <c r="E72" s="11" t="s">
        <v>50</v>
      </c>
      <c r="F72" s="11">
        <v>100</v>
      </c>
      <c r="G72" s="11" t="s">
        <v>34</v>
      </c>
      <c r="H72" s="11"/>
      <c r="I72" s="4">
        <f t="shared" si="6"/>
        <v>0</v>
      </c>
      <c r="J72" s="12" t="s">
        <v>312</v>
      </c>
      <c r="K72" s="4" t="s">
        <v>463</v>
      </c>
      <c r="L72" s="4">
        <f t="shared" si="7"/>
        <v>0</v>
      </c>
      <c r="M72" s="4"/>
      <c r="N72" s="4"/>
      <c r="O72" s="4">
        <f t="shared" si="8"/>
        <v>388500</v>
      </c>
      <c r="P72" s="4">
        <v>388500</v>
      </c>
      <c r="Q72" s="4"/>
      <c r="R72" s="4">
        <f t="shared" si="9"/>
        <v>0</v>
      </c>
      <c r="S72" s="4"/>
      <c r="T72" s="4"/>
      <c r="U72" s="4">
        <f t="shared" si="10"/>
        <v>0</v>
      </c>
      <c r="V72" s="4"/>
      <c r="W72" s="4"/>
      <c r="X72" s="4">
        <f t="shared" si="11"/>
        <v>0</v>
      </c>
      <c r="Y72" s="4"/>
      <c r="Z72" s="4"/>
      <c r="AA72" s="4">
        <f>C72+I72-L72-O72-U72-X72-R72</f>
        <v>0</v>
      </c>
      <c r="AB72" s="7">
        <v>45329</v>
      </c>
    </row>
    <row r="73" spans="1:28" ht="15.75" x14ac:dyDescent="0.25">
      <c r="A73" s="10">
        <v>45261</v>
      </c>
      <c r="B73" s="11" t="s">
        <v>111</v>
      </c>
      <c r="C73" s="11">
        <v>2300000</v>
      </c>
      <c r="D73" s="11" t="s">
        <v>94</v>
      </c>
      <c r="E73" s="11" t="s">
        <v>180</v>
      </c>
      <c r="F73" s="11">
        <v>10</v>
      </c>
      <c r="G73" s="15" t="s">
        <v>48</v>
      </c>
      <c r="H73" s="11"/>
      <c r="I73" s="19">
        <f t="shared" si="6"/>
        <v>0</v>
      </c>
      <c r="J73" s="9" t="s">
        <v>28</v>
      </c>
      <c r="K73" s="4" t="s">
        <v>181</v>
      </c>
      <c r="L73" s="4">
        <f t="shared" si="7"/>
        <v>0</v>
      </c>
      <c r="M73" s="4"/>
      <c r="N73" s="4"/>
      <c r="O73" s="4">
        <f t="shared" si="8"/>
        <v>0</v>
      </c>
      <c r="P73" s="4"/>
      <c r="Q73" s="4"/>
      <c r="R73" s="4">
        <f t="shared" si="9"/>
        <v>0</v>
      </c>
      <c r="S73" s="4"/>
      <c r="T73" s="4"/>
      <c r="U73" s="4">
        <f t="shared" si="10"/>
        <v>0</v>
      </c>
      <c r="V73" s="4"/>
      <c r="W73" s="4"/>
      <c r="X73" s="4">
        <f t="shared" si="11"/>
        <v>0</v>
      </c>
      <c r="Y73" s="4"/>
      <c r="Z73" s="4"/>
      <c r="AA73" s="4">
        <f>C73+I73-L73-O73-U73-X73-R73</f>
        <v>2300000</v>
      </c>
      <c r="AB73" s="7"/>
    </row>
    <row r="74" spans="1:28" ht="15.75" x14ac:dyDescent="0.25">
      <c r="A74" s="14">
        <v>45262</v>
      </c>
      <c r="B74" s="15" t="s">
        <v>99</v>
      </c>
      <c r="C74" s="11">
        <v>0</v>
      </c>
      <c r="D74" s="15"/>
      <c r="E74" s="11" t="s">
        <v>103</v>
      </c>
      <c r="F74" s="11">
        <v>87</v>
      </c>
      <c r="G74" s="11" t="s">
        <v>39</v>
      </c>
      <c r="H74" s="11"/>
      <c r="I74" s="19">
        <f t="shared" si="6"/>
        <v>0</v>
      </c>
      <c r="J74" s="9" t="s">
        <v>28</v>
      </c>
      <c r="K74" s="4"/>
      <c r="L74" s="4">
        <f t="shared" si="7"/>
        <v>0</v>
      </c>
      <c r="M74" s="4"/>
      <c r="N74" s="4"/>
      <c r="O74" s="4">
        <f t="shared" si="8"/>
        <v>0</v>
      </c>
      <c r="P74" s="4"/>
      <c r="Q74" s="4"/>
      <c r="R74" s="4">
        <f t="shared" si="9"/>
        <v>0</v>
      </c>
      <c r="S74" s="4"/>
      <c r="T74" s="4"/>
      <c r="U74" s="4">
        <f t="shared" si="10"/>
        <v>0</v>
      </c>
      <c r="V74" s="4"/>
      <c r="W74" s="4"/>
      <c r="X74" s="4">
        <f t="shared" si="11"/>
        <v>0</v>
      </c>
      <c r="Y74" s="4"/>
      <c r="Z74" s="4"/>
      <c r="AA74" s="4">
        <f>C74+I74-L74-O74-U74-X74-R74</f>
        <v>0</v>
      </c>
      <c r="AB74" s="7"/>
    </row>
    <row r="75" spans="1:28" ht="15.75" x14ac:dyDescent="0.25">
      <c r="A75" s="14">
        <v>45262</v>
      </c>
      <c r="B75" s="11" t="s">
        <v>176</v>
      </c>
      <c r="C75" s="11">
        <v>450000</v>
      </c>
      <c r="D75" s="11" t="s">
        <v>46</v>
      </c>
      <c r="E75" s="11" t="s">
        <v>108</v>
      </c>
      <c r="F75" s="11">
        <v>200</v>
      </c>
      <c r="G75" s="11" t="s">
        <v>34</v>
      </c>
      <c r="H75" s="11"/>
      <c r="I75" s="19">
        <f t="shared" si="6"/>
        <v>0</v>
      </c>
      <c r="J75" s="12" t="s">
        <v>312</v>
      </c>
      <c r="K75" s="4" t="s">
        <v>438</v>
      </c>
      <c r="L75" s="4">
        <f t="shared" si="7"/>
        <v>0</v>
      </c>
      <c r="M75" s="4"/>
      <c r="N75" s="4"/>
      <c r="O75" s="4">
        <f t="shared" si="8"/>
        <v>450000</v>
      </c>
      <c r="P75" s="4">
        <v>450000</v>
      </c>
      <c r="Q75" s="4"/>
      <c r="R75" s="4">
        <f t="shared" si="9"/>
        <v>0</v>
      </c>
      <c r="S75" s="4"/>
      <c r="T75" s="4"/>
      <c r="U75" s="4">
        <f t="shared" si="10"/>
        <v>0</v>
      </c>
      <c r="V75" s="4"/>
      <c r="W75" s="4"/>
      <c r="X75" s="4">
        <f t="shared" si="11"/>
        <v>0</v>
      </c>
      <c r="Y75" s="4"/>
      <c r="Z75" s="4"/>
      <c r="AA75" s="4">
        <f>C75+I75-L75-O75-U75-X75-R75</f>
        <v>0</v>
      </c>
      <c r="AB75" s="7">
        <v>45331</v>
      </c>
    </row>
    <row r="76" spans="1:28" ht="15.75" x14ac:dyDescent="0.25">
      <c r="A76" s="14">
        <v>45264</v>
      </c>
      <c r="B76" s="11" t="s">
        <v>99</v>
      </c>
      <c r="C76" s="11">
        <v>0</v>
      </c>
      <c r="D76" s="11"/>
      <c r="E76" s="11" t="s">
        <v>101</v>
      </c>
      <c r="F76" s="21">
        <v>63.8</v>
      </c>
      <c r="G76" s="11" t="s">
        <v>39</v>
      </c>
      <c r="H76" s="21"/>
      <c r="I76" s="19">
        <f t="shared" si="6"/>
        <v>0</v>
      </c>
      <c r="J76" s="9" t="s">
        <v>28</v>
      </c>
      <c r="K76" s="4"/>
      <c r="L76" s="4">
        <f t="shared" si="7"/>
        <v>0</v>
      </c>
      <c r="M76" s="4"/>
      <c r="N76" s="4"/>
      <c r="O76" s="4">
        <f t="shared" si="8"/>
        <v>0</v>
      </c>
      <c r="P76" s="4"/>
      <c r="Q76" s="4"/>
      <c r="R76" s="4">
        <f t="shared" si="9"/>
        <v>0</v>
      </c>
      <c r="S76" s="4"/>
      <c r="T76" s="4"/>
      <c r="U76" s="4">
        <f t="shared" si="10"/>
        <v>0</v>
      </c>
      <c r="V76" s="4"/>
      <c r="W76" s="4"/>
      <c r="X76" s="4">
        <f t="shared" si="11"/>
        <v>0</v>
      </c>
      <c r="Y76" s="4"/>
      <c r="Z76" s="4"/>
      <c r="AA76" s="4">
        <f>C76+I76-L76-O76-U76-X76-R76</f>
        <v>0</v>
      </c>
      <c r="AB76" s="7"/>
    </row>
    <row r="77" spans="1:28" ht="15.75" x14ac:dyDescent="0.25">
      <c r="A77" s="10">
        <v>45264</v>
      </c>
      <c r="B77" s="11" t="s">
        <v>122</v>
      </c>
      <c r="C77" s="15">
        <v>6250000</v>
      </c>
      <c r="D77" s="11" t="s">
        <v>52</v>
      </c>
      <c r="E77" s="15" t="s">
        <v>128</v>
      </c>
      <c r="F77" s="15">
        <v>50</v>
      </c>
      <c r="G77" s="11" t="s">
        <v>39</v>
      </c>
      <c r="H77" s="15"/>
      <c r="I77" s="19">
        <f t="shared" si="6"/>
        <v>0</v>
      </c>
      <c r="J77" s="20" t="s">
        <v>28</v>
      </c>
      <c r="K77" s="4"/>
      <c r="L77" s="4">
        <f t="shared" si="7"/>
        <v>0</v>
      </c>
      <c r="M77" s="4"/>
      <c r="N77" s="4"/>
      <c r="O77" s="4">
        <f t="shared" si="8"/>
        <v>0</v>
      </c>
      <c r="P77" s="4"/>
      <c r="Q77" s="4"/>
      <c r="R77" s="4">
        <f t="shared" si="9"/>
        <v>0</v>
      </c>
      <c r="S77" s="4"/>
      <c r="T77" s="4"/>
      <c r="U77" s="4">
        <f t="shared" si="10"/>
        <v>0</v>
      </c>
      <c r="V77" s="4"/>
      <c r="W77" s="4"/>
      <c r="X77" s="4">
        <f t="shared" si="11"/>
        <v>0</v>
      </c>
      <c r="Y77" s="4"/>
      <c r="Z77" s="4"/>
      <c r="AA77" s="4">
        <f>C77+I77-L77-O77-U77-X77-R77</f>
        <v>6250000</v>
      </c>
      <c r="AB77" s="7"/>
    </row>
    <row r="78" spans="1:28" ht="15.75" x14ac:dyDescent="0.25">
      <c r="A78" s="14">
        <v>45265</v>
      </c>
      <c r="B78" s="11" t="s">
        <v>99</v>
      </c>
      <c r="C78" s="11">
        <v>0</v>
      </c>
      <c r="D78" s="11" t="s">
        <v>52</v>
      </c>
      <c r="E78" s="11" t="s">
        <v>150</v>
      </c>
      <c r="F78" s="11">
        <v>20</v>
      </c>
      <c r="G78" s="15" t="s">
        <v>77</v>
      </c>
      <c r="H78" s="11"/>
      <c r="I78" s="19">
        <f t="shared" si="6"/>
        <v>0</v>
      </c>
      <c r="J78" s="9" t="s">
        <v>28</v>
      </c>
      <c r="K78" s="4"/>
      <c r="L78" s="4">
        <f t="shared" si="7"/>
        <v>0</v>
      </c>
      <c r="M78" s="4"/>
      <c r="N78" s="4"/>
      <c r="O78" s="4">
        <f t="shared" si="8"/>
        <v>0</v>
      </c>
      <c r="P78" s="4"/>
      <c r="Q78" s="4"/>
      <c r="R78" s="4">
        <f t="shared" si="9"/>
        <v>0</v>
      </c>
      <c r="S78" s="4"/>
      <c r="T78" s="4"/>
      <c r="U78" s="4">
        <f t="shared" si="10"/>
        <v>0</v>
      </c>
      <c r="V78" s="4"/>
      <c r="W78" s="4"/>
      <c r="X78" s="4">
        <f t="shared" si="11"/>
        <v>0</v>
      </c>
      <c r="Y78" s="4"/>
      <c r="Z78" s="4"/>
      <c r="AA78" s="4">
        <f>C78+I78-L78-O78-U78-X78-R78</f>
        <v>0</v>
      </c>
      <c r="AB78" s="7"/>
    </row>
    <row r="79" spans="1:28" ht="15.75" x14ac:dyDescent="0.25">
      <c r="A79" s="14">
        <v>45265</v>
      </c>
      <c r="B79" s="11" t="s">
        <v>99</v>
      </c>
      <c r="C79" s="11">
        <v>0</v>
      </c>
      <c r="D79" s="11"/>
      <c r="E79" s="11" t="s">
        <v>120</v>
      </c>
      <c r="F79" s="11">
        <v>25</v>
      </c>
      <c r="G79" s="11" t="s">
        <v>39</v>
      </c>
      <c r="H79" s="11"/>
      <c r="I79" s="19">
        <f t="shared" si="6"/>
        <v>0</v>
      </c>
      <c r="J79" s="9" t="s">
        <v>28</v>
      </c>
      <c r="K79" s="4"/>
      <c r="L79" s="4">
        <f t="shared" si="7"/>
        <v>0</v>
      </c>
      <c r="M79" s="4"/>
      <c r="N79" s="4"/>
      <c r="O79" s="4">
        <f t="shared" si="8"/>
        <v>0</v>
      </c>
      <c r="P79" s="4"/>
      <c r="Q79" s="4"/>
      <c r="R79" s="4">
        <f t="shared" si="9"/>
        <v>0</v>
      </c>
      <c r="S79" s="4"/>
      <c r="T79" s="4"/>
      <c r="U79" s="4">
        <f t="shared" si="10"/>
        <v>0</v>
      </c>
      <c r="V79" s="4"/>
      <c r="W79" s="4"/>
      <c r="X79" s="4">
        <f t="shared" si="11"/>
        <v>0</v>
      </c>
      <c r="Y79" s="4"/>
      <c r="Z79" s="4"/>
      <c r="AA79" s="4">
        <f>C79+I79-L79-O79-U79-X79-R79</f>
        <v>0</v>
      </c>
      <c r="AB79" s="7"/>
    </row>
    <row r="80" spans="1:28" ht="15.75" x14ac:dyDescent="0.25">
      <c r="A80" s="14">
        <v>45266</v>
      </c>
      <c r="B80" s="11" t="s">
        <v>99</v>
      </c>
      <c r="C80" s="11">
        <v>0</v>
      </c>
      <c r="D80" s="11" t="s">
        <v>46</v>
      </c>
      <c r="E80" s="11" t="s">
        <v>100</v>
      </c>
      <c r="F80" s="11">
        <v>88.4</v>
      </c>
      <c r="G80" s="15" t="s">
        <v>39</v>
      </c>
      <c r="H80" s="11"/>
      <c r="I80" s="19">
        <f t="shared" si="6"/>
        <v>0</v>
      </c>
      <c r="J80" s="9" t="s">
        <v>28</v>
      </c>
      <c r="K80" s="4"/>
      <c r="L80" s="4">
        <f t="shared" si="7"/>
        <v>0</v>
      </c>
      <c r="M80" s="4"/>
      <c r="N80" s="4"/>
      <c r="O80" s="4">
        <f t="shared" si="8"/>
        <v>0</v>
      </c>
      <c r="P80" s="4"/>
      <c r="Q80" s="4"/>
      <c r="R80" s="4">
        <f t="shared" si="9"/>
        <v>0</v>
      </c>
      <c r="S80" s="4"/>
      <c r="T80" s="4"/>
      <c r="U80" s="4">
        <f t="shared" si="10"/>
        <v>0</v>
      </c>
      <c r="V80" s="4"/>
      <c r="W80" s="4"/>
      <c r="X80" s="4">
        <f t="shared" si="11"/>
        <v>0</v>
      </c>
      <c r="Y80" s="4"/>
      <c r="Z80" s="4"/>
      <c r="AA80" s="4">
        <f>C80+I80-L80-O80-U80-X80-R80</f>
        <v>0</v>
      </c>
      <c r="AB80" s="7"/>
    </row>
    <row r="81" spans="1:28" ht="15.75" x14ac:dyDescent="0.25">
      <c r="A81" s="14">
        <v>45266</v>
      </c>
      <c r="B81" s="11" t="s">
        <v>190</v>
      </c>
      <c r="C81" s="11">
        <v>30000</v>
      </c>
      <c r="D81" s="11" t="s">
        <v>46</v>
      </c>
      <c r="E81" s="11" t="s">
        <v>180</v>
      </c>
      <c r="F81" s="11">
        <v>1</v>
      </c>
      <c r="G81" s="15" t="s">
        <v>48</v>
      </c>
      <c r="H81" s="11"/>
      <c r="I81" s="19">
        <f t="shared" si="6"/>
        <v>0</v>
      </c>
      <c r="J81" s="6" t="s">
        <v>24</v>
      </c>
      <c r="K81" s="4"/>
      <c r="L81" s="4">
        <f t="shared" si="7"/>
        <v>0</v>
      </c>
      <c r="M81" s="4"/>
      <c r="N81" s="4"/>
      <c r="O81" s="4">
        <f t="shared" si="8"/>
        <v>0</v>
      </c>
      <c r="P81" s="4"/>
      <c r="Q81" s="4"/>
      <c r="R81" s="4">
        <f t="shared" si="9"/>
        <v>0</v>
      </c>
      <c r="S81" s="4"/>
      <c r="T81" s="4"/>
      <c r="U81" s="4">
        <f t="shared" si="10"/>
        <v>0</v>
      </c>
      <c r="V81" s="4"/>
      <c r="W81" s="4"/>
      <c r="X81" s="4">
        <f t="shared" si="11"/>
        <v>0</v>
      </c>
      <c r="Y81" s="4"/>
      <c r="Z81" s="4"/>
      <c r="AA81" s="4">
        <f>C81+I81-L81-O81-U81-X81-R81</f>
        <v>30000</v>
      </c>
      <c r="AB81" s="7"/>
    </row>
    <row r="82" spans="1:28" ht="15.75" x14ac:dyDescent="0.25">
      <c r="A82" s="14">
        <v>45266</v>
      </c>
      <c r="B82" s="15" t="s">
        <v>107</v>
      </c>
      <c r="C82" s="11">
        <v>3794400.0000000005</v>
      </c>
      <c r="D82" s="15" t="s">
        <v>94</v>
      </c>
      <c r="E82" s="11" t="s">
        <v>120</v>
      </c>
      <c r="F82" s="11">
        <v>74.400000000000006</v>
      </c>
      <c r="G82" s="15" t="s">
        <v>39</v>
      </c>
      <c r="H82" s="11"/>
      <c r="I82" s="19">
        <f t="shared" si="6"/>
        <v>0</v>
      </c>
      <c r="J82" s="9" t="s">
        <v>28</v>
      </c>
      <c r="K82" s="4"/>
      <c r="L82" s="4">
        <f t="shared" si="7"/>
        <v>0</v>
      </c>
      <c r="M82" s="4"/>
      <c r="N82" s="4"/>
      <c r="O82" s="4">
        <f t="shared" si="8"/>
        <v>0</v>
      </c>
      <c r="P82" s="4"/>
      <c r="Q82" s="4"/>
      <c r="R82" s="4">
        <f t="shared" si="9"/>
        <v>0</v>
      </c>
      <c r="S82" s="4"/>
      <c r="T82" s="4"/>
      <c r="U82" s="4">
        <f t="shared" si="10"/>
        <v>0</v>
      </c>
      <c r="V82" s="4"/>
      <c r="W82" s="4"/>
      <c r="X82" s="4">
        <f t="shared" si="11"/>
        <v>0</v>
      </c>
      <c r="Y82" s="4"/>
      <c r="Z82" s="4"/>
      <c r="AA82" s="4">
        <f>C82+I82-L82-O82-U82-X82-R82</f>
        <v>3794400.0000000005</v>
      </c>
      <c r="AB82" s="7"/>
    </row>
    <row r="83" spans="1:28" ht="15.75" x14ac:dyDescent="0.25">
      <c r="A83" s="14">
        <v>45266</v>
      </c>
      <c r="B83" s="15" t="s">
        <v>107</v>
      </c>
      <c r="C83" s="11">
        <v>11000000</v>
      </c>
      <c r="D83" s="15" t="s">
        <v>94</v>
      </c>
      <c r="E83" s="11" t="s">
        <v>128</v>
      </c>
      <c r="F83" s="11">
        <v>100</v>
      </c>
      <c r="G83" s="15" t="s">
        <v>39</v>
      </c>
      <c r="H83" s="11"/>
      <c r="I83" s="19">
        <f t="shared" si="6"/>
        <v>0</v>
      </c>
      <c r="J83" s="9" t="s">
        <v>28</v>
      </c>
      <c r="K83" s="4"/>
      <c r="L83" s="4">
        <f t="shared" si="7"/>
        <v>0</v>
      </c>
      <c r="M83" s="4"/>
      <c r="N83" s="4"/>
      <c r="O83" s="4">
        <f t="shared" si="8"/>
        <v>0</v>
      </c>
      <c r="P83" s="4"/>
      <c r="Q83" s="4"/>
      <c r="R83" s="4">
        <f t="shared" si="9"/>
        <v>0</v>
      </c>
      <c r="S83" s="4"/>
      <c r="T83" s="4"/>
      <c r="U83" s="4">
        <f t="shared" si="10"/>
        <v>0</v>
      </c>
      <c r="V83" s="4"/>
      <c r="W83" s="4"/>
      <c r="X83" s="4">
        <f t="shared" si="11"/>
        <v>0</v>
      </c>
      <c r="Y83" s="4"/>
      <c r="Z83" s="4"/>
      <c r="AA83" s="4">
        <f>C83+I83-L83-O83-U83-X83-R83</f>
        <v>11000000</v>
      </c>
      <c r="AB83" s="7"/>
    </row>
    <row r="84" spans="1:28" ht="15.75" x14ac:dyDescent="0.25">
      <c r="A84" s="14">
        <v>45266</v>
      </c>
      <c r="B84" s="11" t="s">
        <v>99</v>
      </c>
      <c r="C84" s="11">
        <v>0</v>
      </c>
      <c r="D84" s="11" t="s">
        <v>46</v>
      </c>
      <c r="E84" s="11" t="s">
        <v>100</v>
      </c>
      <c r="F84" s="11">
        <v>116.7</v>
      </c>
      <c r="G84" s="11" t="s">
        <v>39</v>
      </c>
      <c r="H84" s="11"/>
      <c r="I84" s="19">
        <f t="shared" si="6"/>
        <v>0</v>
      </c>
      <c r="J84" s="9" t="s">
        <v>28</v>
      </c>
      <c r="K84" s="4"/>
      <c r="L84" s="4">
        <f t="shared" si="7"/>
        <v>0</v>
      </c>
      <c r="M84" s="4"/>
      <c r="N84" s="4"/>
      <c r="O84" s="4">
        <f t="shared" si="8"/>
        <v>0</v>
      </c>
      <c r="P84" s="4"/>
      <c r="Q84" s="4"/>
      <c r="R84" s="4">
        <f t="shared" si="9"/>
        <v>0</v>
      </c>
      <c r="S84" s="4"/>
      <c r="T84" s="4"/>
      <c r="U84" s="4">
        <f t="shared" si="10"/>
        <v>0</v>
      </c>
      <c r="V84" s="4"/>
      <c r="W84" s="4"/>
      <c r="X84" s="4">
        <f t="shared" si="11"/>
        <v>0</v>
      </c>
      <c r="Y84" s="4"/>
      <c r="Z84" s="4"/>
      <c r="AA84" s="4">
        <f>C84+I84-L84-O84-U84-X84-R84</f>
        <v>0</v>
      </c>
      <c r="AB84" s="7"/>
    </row>
    <row r="85" spans="1:28" ht="15.75" x14ac:dyDescent="0.25">
      <c r="A85" s="14">
        <v>45266</v>
      </c>
      <c r="B85" s="11" t="s">
        <v>73</v>
      </c>
      <c r="C85" s="11">
        <v>900000</v>
      </c>
      <c r="D85" s="11" t="s">
        <v>46</v>
      </c>
      <c r="E85" s="11" t="s">
        <v>58</v>
      </c>
      <c r="F85" s="11">
        <v>400</v>
      </c>
      <c r="G85" s="11" t="s">
        <v>34</v>
      </c>
      <c r="H85" s="11"/>
      <c r="I85" s="19">
        <f t="shared" si="6"/>
        <v>0</v>
      </c>
      <c r="J85" s="12" t="s">
        <v>312</v>
      </c>
      <c r="K85" s="4" t="s">
        <v>191</v>
      </c>
      <c r="L85" s="4">
        <f t="shared" si="7"/>
        <v>0</v>
      </c>
      <c r="M85" s="4"/>
      <c r="N85" s="4"/>
      <c r="O85" s="4">
        <f t="shared" si="8"/>
        <v>900000</v>
      </c>
      <c r="P85" s="4">
        <v>900000</v>
      </c>
      <c r="Q85" s="4"/>
      <c r="R85" s="4">
        <f t="shared" si="9"/>
        <v>0</v>
      </c>
      <c r="S85" s="4"/>
      <c r="T85" s="4"/>
      <c r="U85" s="4">
        <f t="shared" si="10"/>
        <v>0</v>
      </c>
      <c r="V85" s="4"/>
      <c r="W85" s="4"/>
      <c r="X85" s="4">
        <f t="shared" si="11"/>
        <v>0</v>
      </c>
      <c r="Y85" s="4"/>
      <c r="Z85" s="4"/>
      <c r="AA85" s="4">
        <f>C85+I85-L85-O85-U85-X85-R85</f>
        <v>0</v>
      </c>
      <c r="AB85" s="7">
        <v>45338</v>
      </c>
    </row>
    <row r="86" spans="1:28" ht="15.75" x14ac:dyDescent="0.25">
      <c r="A86" s="14">
        <v>45266</v>
      </c>
      <c r="B86" s="11" t="s">
        <v>73</v>
      </c>
      <c r="C86" s="11">
        <v>1758600</v>
      </c>
      <c r="D86" s="11" t="s">
        <v>46</v>
      </c>
      <c r="E86" s="11" t="s">
        <v>192</v>
      </c>
      <c r="F86" s="11">
        <v>600</v>
      </c>
      <c r="G86" s="11" t="s">
        <v>34</v>
      </c>
      <c r="H86" s="11"/>
      <c r="I86" s="19">
        <f t="shared" si="6"/>
        <v>0</v>
      </c>
      <c r="J86" s="12" t="s">
        <v>312</v>
      </c>
      <c r="K86" s="4" t="s">
        <v>193</v>
      </c>
      <c r="L86" s="4">
        <f t="shared" si="7"/>
        <v>0</v>
      </c>
      <c r="M86" s="4"/>
      <c r="N86" s="4"/>
      <c r="O86" s="4">
        <f t="shared" si="8"/>
        <v>1758600</v>
      </c>
      <c r="P86" s="4">
        <v>1758600</v>
      </c>
      <c r="Q86" s="4"/>
      <c r="R86" s="4">
        <f t="shared" si="9"/>
        <v>0</v>
      </c>
      <c r="S86" s="4"/>
      <c r="T86" s="4"/>
      <c r="U86" s="4">
        <f t="shared" si="10"/>
        <v>0</v>
      </c>
      <c r="V86" s="4"/>
      <c r="W86" s="4"/>
      <c r="X86" s="4">
        <f t="shared" si="11"/>
        <v>0</v>
      </c>
      <c r="Y86" s="4"/>
      <c r="Z86" s="4"/>
      <c r="AA86" s="4">
        <f>C86+I86-L86-O86-U86-X86-R86</f>
        <v>0</v>
      </c>
      <c r="AB86" s="7">
        <v>45338</v>
      </c>
    </row>
    <row r="87" spans="1:28" ht="15.75" x14ac:dyDescent="0.25">
      <c r="A87" s="14">
        <v>45266</v>
      </c>
      <c r="B87" s="11" t="s">
        <v>195</v>
      </c>
      <c r="C87" s="11">
        <v>206000</v>
      </c>
      <c r="D87" s="11" t="s">
        <v>46</v>
      </c>
      <c r="E87" s="11" t="s">
        <v>197</v>
      </c>
      <c r="F87" s="11">
        <v>49.1</v>
      </c>
      <c r="G87" s="11" t="s">
        <v>39</v>
      </c>
      <c r="H87" s="11"/>
      <c r="I87" s="19">
        <f t="shared" si="6"/>
        <v>0</v>
      </c>
      <c r="J87" s="17" t="s">
        <v>324</v>
      </c>
      <c r="K87" s="4"/>
      <c r="L87" s="4">
        <f t="shared" si="7"/>
        <v>206000</v>
      </c>
      <c r="M87" s="4">
        <v>206000</v>
      </c>
      <c r="N87" s="4"/>
      <c r="O87" s="4">
        <f t="shared" si="8"/>
        <v>0</v>
      </c>
      <c r="P87" s="4"/>
      <c r="Q87" s="4"/>
      <c r="R87" s="4">
        <f t="shared" si="9"/>
        <v>0</v>
      </c>
      <c r="S87" s="4"/>
      <c r="T87" s="4"/>
      <c r="U87" s="4">
        <f t="shared" si="10"/>
        <v>0</v>
      </c>
      <c r="V87" s="4"/>
      <c r="W87" s="4"/>
      <c r="X87" s="4">
        <f t="shared" si="11"/>
        <v>0</v>
      </c>
      <c r="Y87" s="4"/>
      <c r="Z87" s="4"/>
      <c r="AA87" s="4">
        <f>C87+I87-L87-O87-U87-X87-R87</f>
        <v>0</v>
      </c>
      <c r="AB87" s="7">
        <v>45331</v>
      </c>
    </row>
    <row r="88" spans="1:28" ht="15.75" x14ac:dyDescent="0.25">
      <c r="A88" s="14">
        <v>45267</v>
      </c>
      <c r="B88" s="15" t="s">
        <v>198</v>
      </c>
      <c r="C88" s="15">
        <v>2677500</v>
      </c>
      <c r="D88" s="15" t="s">
        <v>46</v>
      </c>
      <c r="E88" s="15" t="s">
        <v>60</v>
      </c>
      <c r="F88" s="15">
        <v>1750</v>
      </c>
      <c r="G88" s="15" t="s">
        <v>34</v>
      </c>
      <c r="H88" s="15"/>
      <c r="I88" s="19">
        <f t="shared" si="6"/>
        <v>0</v>
      </c>
      <c r="J88" s="18" t="s">
        <v>24</v>
      </c>
      <c r="K88" s="4"/>
      <c r="L88" s="4">
        <f t="shared" si="7"/>
        <v>0</v>
      </c>
      <c r="M88" s="4"/>
      <c r="N88" s="4"/>
      <c r="O88" s="4">
        <f t="shared" si="8"/>
        <v>460000</v>
      </c>
      <c r="P88" s="4">
        <v>460000</v>
      </c>
      <c r="Q88" s="4"/>
      <c r="R88" s="4">
        <f t="shared" si="9"/>
        <v>0</v>
      </c>
      <c r="S88" s="4"/>
      <c r="T88" s="4"/>
      <c r="U88" s="4">
        <f t="shared" si="10"/>
        <v>0</v>
      </c>
      <c r="V88" s="4"/>
      <c r="W88" s="4"/>
      <c r="X88" s="4">
        <f t="shared" si="11"/>
        <v>0</v>
      </c>
      <c r="Y88" s="4"/>
      <c r="Z88" s="4"/>
      <c r="AA88" s="4">
        <f>C88+I88-L88-O88-U88-X88-R88</f>
        <v>2217500</v>
      </c>
      <c r="AB88" s="7">
        <v>45335</v>
      </c>
    </row>
    <row r="89" spans="1:28" ht="15.75" x14ac:dyDescent="0.25">
      <c r="A89" s="14">
        <v>45267</v>
      </c>
      <c r="B89" s="11" t="s">
        <v>199</v>
      </c>
      <c r="C89" s="11">
        <v>4211000</v>
      </c>
      <c r="D89" s="11" t="s">
        <v>46</v>
      </c>
      <c r="E89" s="11" t="s">
        <v>145</v>
      </c>
      <c r="F89" s="11">
        <v>239</v>
      </c>
      <c r="G89" s="11" t="s">
        <v>39</v>
      </c>
      <c r="H89" s="11"/>
      <c r="I89" s="19">
        <f t="shared" si="6"/>
        <v>0</v>
      </c>
      <c r="J89" s="6" t="s">
        <v>78</v>
      </c>
      <c r="K89" s="4"/>
      <c r="L89" s="4">
        <f t="shared" si="7"/>
        <v>0</v>
      </c>
      <c r="M89" s="4"/>
      <c r="N89" s="4"/>
      <c r="O89" s="4">
        <f t="shared" si="8"/>
        <v>0</v>
      </c>
      <c r="P89" s="4"/>
      <c r="Q89" s="4"/>
      <c r="R89" s="4">
        <f t="shared" si="9"/>
        <v>0</v>
      </c>
      <c r="S89" s="4"/>
      <c r="T89" s="4"/>
      <c r="U89" s="4">
        <f t="shared" si="10"/>
        <v>0</v>
      </c>
      <c r="V89" s="4"/>
      <c r="W89" s="4"/>
      <c r="X89" s="4">
        <f t="shared" si="11"/>
        <v>0</v>
      </c>
      <c r="Y89" s="4"/>
      <c r="Z89" s="4"/>
      <c r="AA89" s="4">
        <f>C89+I89-L89-O89-U89-X89-R89</f>
        <v>4211000</v>
      </c>
      <c r="AB89" s="7"/>
    </row>
    <row r="90" spans="1:28" ht="15.75" x14ac:dyDescent="0.25">
      <c r="A90" s="14">
        <v>45267</v>
      </c>
      <c r="B90" s="11" t="s">
        <v>199</v>
      </c>
      <c r="C90" s="11">
        <v>9559900</v>
      </c>
      <c r="D90" s="11" t="s">
        <v>46</v>
      </c>
      <c r="E90" s="11" t="s">
        <v>120</v>
      </c>
      <c r="F90" s="11">
        <v>195.1</v>
      </c>
      <c r="G90" s="11" t="s">
        <v>39</v>
      </c>
      <c r="H90" s="11"/>
      <c r="I90" s="19">
        <f t="shared" si="6"/>
        <v>0</v>
      </c>
      <c r="J90" s="9" t="s">
        <v>28</v>
      </c>
      <c r="K90" s="4"/>
      <c r="L90" s="4">
        <f t="shared" si="7"/>
        <v>0</v>
      </c>
      <c r="M90" s="4"/>
      <c r="N90" s="4"/>
      <c r="O90" s="4">
        <f t="shared" si="8"/>
        <v>0</v>
      </c>
      <c r="P90" s="4"/>
      <c r="Q90" s="4"/>
      <c r="R90" s="4">
        <f t="shared" si="9"/>
        <v>0</v>
      </c>
      <c r="S90" s="4"/>
      <c r="T90" s="4"/>
      <c r="U90" s="4">
        <f t="shared" si="10"/>
        <v>0</v>
      </c>
      <c r="V90" s="4"/>
      <c r="W90" s="4"/>
      <c r="X90" s="4">
        <f t="shared" si="11"/>
        <v>0</v>
      </c>
      <c r="Y90" s="4"/>
      <c r="Z90" s="4"/>
      <c r="AA90" s="4">
        <f>C90+I90-L90-O90-U90-X90-R90</f>
        <v>9559900</v>
      </c>
      <c r="AB90" s="7"/>
    </row>
    <row r="91" spans="1:28" ht="15.75" x14ac:dyDescent="0.25">
      <c r="A91" s="10">
        <v>45267</v>
      </c>
      <c r="B91" s="11" t="s">
        <v>99</v>
      </c>
      <c r="C91" s="11">
        <v>0</v>
      </c>
      <c r="D91" s="11"/>
      <c r="E91" s="11" t="s">
        <v>100</v>
      </c>
      <c r="F91" s="11">
        <v>53.9</v>
      </c>
      <c r="G91" s="11" t="s">
        <v>39</v>
      </c>
      <c r="H91" s="11"/>
      <c r="I91" s="19">
        <f t="shared" si="6"/>
        <v>0</v>
      </c>
      <c r="J91" s="9" t="s">
        <v>28</v>
      </c>
      <c r="K91" s="4"/>
      <c r="L91" s="4">
        <f t="shared" si="7"/>
        <v>0</v>
      </c>
      <c r="M91" s="4"/>
      <c r="N91" s="4"/>
      <c r="O91" s="4">
        <f t="shared" si="8"/>
        <v>0</v>
      </c>
      <c r="P91" s="4"/>
      <c r="Q91" s="4"/>
      <c r="R91" s="4">
        <f t="shared" si="9"/>
        <v>0</v>
      </c>
      <c r="S91" s="4"/>
      <c r="T91" s="4"/>
      <c r="U91" s="4">
        <f t="shared" si="10"/>
        <v>0</v>
      </c>
      <c r="V91" s="4"/>
      <c r="W91" s="4"/>
      <c r="X91" s="4">
        <f t="shared" si="11"/>
        <v>0</v>
      </c>
      <c r="Y91" s="4"/>
      <c r="Z91" s="4"/>
      <c r="AA91" s="4">
        <f>C91+I91-L91-O91-U91-X91-R91</f>
        <v>0</v>
      </c>
      <c r="AB91" s="7"/>
    </row>
    <row r="92" spans="1:28" ht="15.75" x14ac:dyDescent="0.25">
      <c r="A92" s="10">
        <v>45267</v>
      </c>
      <c r="B92" s="15" t="s">
        <v>99</v>
      </c>
      <c r="C92" s="11">
        <v>0</v>
      </c>
      <c r="D92" s="15"/>
      <c r="E92" s="11" t="s">
        <v>100</v>
      </c>
      <c r="F92" s="11">
        <v>87.2</v>
      </c>
      <c r="G92" s="15" t="s">
        <v>39</v>
      </c>
      <c r="H92" s="11"/>
      <c r="I92" s="19">
        <f t="shared" si="6"/>
        <v>0</v>
      </c>
      <c r="J92" s="9" t="s">
        <v>28</v>
      </c>
      <c r="K92" s="4"/>
      <c r="L92" s="4">
        <f t="shared" si="7"/>
        <v>0</v>
      </c>
      <c r="M92" s="4"/>
      <c r="N92" s="4"/>
      <c r="O92" s="4">
        <f t="shared" si="8"/>
        <v>0</v>
      </c>
      <c r="P92" s="4"/>
      <c r="Q92" s="4"/>
      <c r="R92" s="4">
        <f t="shared" si="9"/>
        <v>0</v>
      </c>
      <c r="S92" s="4"/>
      <c r="T92" s="4"/>
      <c r="U92" s="4">
        <f t="shared" si="10"/>
        <v>0</v>
      </c>
      <c r="V92" s="4"/>
      <c r="W92" s="4"/>
      <c r="X92" s="4">
        <f t="shared" si="11"/>
        <v>0</v>
      </c>
      <c r="Y92" s="4"/>
      <c r="Z92" s="4"/>
      <c r="AA92" s="4">
        <f>C92+I92-L92-O92-U92-X92-R92</f>
        <v>0</v>
      </c>
      <c r="AB92" s="7"/>
    </row>
    <row r="93" spans="1:28" ht="15.75" x14ac:dyDescent="0.25">
      <c r="A93" s="14">
        <v>45268</v>
      </c>
      <c r="B93" s="15" t="s">
        <v>200</v>
      </c>
      <c r="C93" s="15">
        <v>900000</v>
      </c>
      <c r="D93" s="15" t="s">
        <v>46</v>
      </c>
      <c r="E93" s="15" t="s">
        <v>53</v>
      </c>
      <c r="F93" s="15">
        <v>2</v>
      </c>
      <c r="G93" s="15" t="s">
        <v>23</v>
      </c>
      <c r="H93" s="15"/>
      <c r="I93" s="19">
        <f t="shared" si="6"/>
        <v>0</v>
      </c>
      <c r="J93" s="17" t="s">
        <v>312</v>
      </c>
      <c r="K93" s="4" t="s">
        <v>870</v>
      </c>
      <c r="L93" s="4">
        <f t="shared" si="7"/>
        <v>0</v>
      </c>
      <c r="M93" s="4"/>
      <c r="N93" s="4"/>
      <c r="O93" s="4">
        <f t="shared" si="8"/>
        <v>900000</v>
      </c>
      <c r="P93" s="4">
        <v>900000</v>
      </c>
      <c r="Q93" s="4"/>
      <c r="R93" s="4">
        <f t="shared" si="9"/>
        <v>0</v>
      </c>
      <c r="S93" s="4"/>
      <c r="T93" s="4"/>
      <c r="U93" s="4">
        <f t="shared" si="10"/>
        <v>0</v>
      </c>
      <c r="V93" s="4"/>
      <c r="W93" s="4"/>
      <c r="X93" s="4">
        <f t="shared" si="11"/>
        <v>0</v>
      </c>
      <c r="Y93" s="4"/>
      <c r="Z93" s="4"/>
      <c r="AA93" s="4">
        <f>C93+I93-L93-O93-U93-X93-R93</f>
        <v>0</v>
      </c>
      <c r="AB93" s="7">
        <v>45337</v>
      </c>
    </row>
    <row r="94" spans="1:28" ht="15.75" x14ac:dyDescent="0.25">
      <c r="A94" s="14">
        <v>45268</v>
      </c>
      <c r="B94" s="15" t="s">
        <v>51</v>
      </c>
      <c r="C94" s="11">
        <v>16625200</v>
      </c>
      <c r="D94" s="15" t="s">
        <v>46</v>
      </c>
      <c r="E94" s="11" t="s">
        <v>201</v>
      </c>
      <c r="F94" s="11">
        <v>2</v>
      </c>
      <c r="G94" s="15" t="s">
        <v>48</v>
      </c>
      <c r="H94" s="11"/>
      <c r="I94" s="19">
        <f t="shared" si="6"/>
        <v>0</v>
      </c>
      <c r="J94" s="12" t="s">
        <v>312</v>
      </c>
      <c r="K94" s="4" t="s">
        <v>202</v>
      </c>
      <c r="L94" s="4">
        <f t="shared" si="7"/>
        <v>0</v>
      </c>
      <c r="M94" s="4"/>
      <c r="N94" s="4"/>
      <c r="O94" s="4">
        <f t="shared" si="8"/>
        <v>16625200</v>
      </c>
      <c r="P94" s="4">
        <v>16625200</v>
      </c>
      <c r="Q94" s="4"/>
      <c r="R94" s="4">
        <f t="shared" si="9"/>
        <v>0</v>
      </c>
      <c r="S94" s="4"/>
      <c r="T94" s="4"/>
      <c r="U94" s="4">
        <f t="shared" si="10"/>
        <v>0</v>
      </c>
      <c r="V94" s="4"/>
      <c r="W94" s="4"/>
      <c r="X94" s="4">
        <f t="shared" si="11"/>
        <v>0</v>
      </c>
      <c r="Y94" s="4"/>
      <c r="Z94" s="4"/>
      <c r="AA94" s="4">
        <f>C94+I94-L94-O94-U94-X94-R94</f>
        <v>0</v>
      </c>
      <c r="AB94" s="7">
        <v>45338</v>
      </c>
    </row>
    <row r="95" spans="1:28" ht="15.75" x14ac:dyDescent="0.25">
      <c r="A95" s="14">
        <v>45268</v>
      </c>
      <c r="B95" s="11" t="s">
        <v>99</v>
      </c>
      <c r="C95" s="15">
        <v>0</v>
      </c>
      <c r="D95" s="15" t="s">
        <v>46</v>
      </c>
      <c r="E95" s="11" t="s">
        <v>100</v>
      </c>
      <c r="F95" s="15">
        <v>57.1</v>
      </c>
      <c r="G95" s="15" t="s">
        <v>39</v>
      </c>
      <c r="H95" s="15"/>
      <c r="I95" s="19">
        <f t="shared" si="6"/>
        <v>0</v>
      </c>
      <c r="J95" s="20" t="s">
        <v>28</v>
      </c>
      <c r="K95" s="4"/>
      <c r="L95" s="4">
        <f t="shared" si="7"/>
        <v>0</v>
      </c>
      <c r="M95" s="4"/>
      <c r="N95" s="4"/>
      <c r="O95" s="4">
        <f t="shared" si="8"/>
        <v>0</v>
      </c>
      <c r="P95" s="4"/>
      <c r="Q95" s="4"/>
      <c r="R95" s="4">
        <f t="shared" si="9"/>
        <v>0</v>
      </c>
      <c r="S95" s="4"/>
      <c r="T95" s="4"/>
      <c r="U95" s="4">
        <f t="shared" si="10"/>
        <v>0</v>
      </c>
      <c r="V95" s="4"/>
      <c r="W95" s="4"/>
      <c r="X95" s="4">
        <f t="shared" si="11"/>
        <v>0</v>
      </c>
      <c r="Y95" s="4"/>
      <c r="Z95" s="4"/>
      <c r="AA95" s="4">
        <f>C95+I95-L95-O95-U95-X95-R95</f>
        <v>0</v>
      </c>
      <c r="AB95" s="7"/>
    </row>
    <row r="96" spans="1:28" ht="15.75" x14ac:dyDescent="0.25">
      <c r="A96" s="14">
        <v>45269</v>
      </c>
      <c r="B96" s="15" t="s">
        <v>99</v>
      </c>
      <c r="C96" s="15">
        <v>0</v>
      </c>
      <c r="D96" s="15"/>
      <c r="E96" s="15" t="s">
        <v>100</v>
      </c>
      <c r="F96" s="15">
        <v>30</v>
      </c>
      <c r="G96" s="15" t="s">
        <v>39</v>
      </c>
      <c r="H96" s="15"/>
      <c r="I96" s="19">
        <f t="shared" si="6"/>
        <v>0</v>
      </c>
      <c r="J96" s="20" t="s">
        <v>28</v>
      </c>
      <c r="K96" s="4"/>
      <c r="L96" s="4">
        <f t="shared" si="7"/>
        <v>0</v>
      </c>
      <c r="M96" s="4"/>
      <c r="N96" s="4"/>
      <c r="O96" s="4">
        <f t="shared" si="8"/>
        <v>0</v>
      </c>
      <c r="P96" s="4"/>
      <c r="Q96" s="4"/>
      <c r="R96" s="4">
        <f t="shared" si="9"/>
        <v>0</v>
      </c>
      <c r="S96" s="4"/>
      <c r="T96" s="4"/>
      <c r="U96" s="4">
        <f t="shared" si="10"/>
        <v>0</v>
      </c>
      <c r="V96" s="4"/>
      <c r="W96" s="4"/>
      <c r="X96" s="4">
        <f t="shared" si="11"/>
        <v>0</v>
      </c>
      <c r="Y96" s="4"/>
      <c r="Z96" s="4"/>
      <c r="AA96" s="4">
        <f>C96+I96-L96-O96-U96-X96-R96</f>
        <v>0</v>
      </c>
      <c r="AB96" s="7"/>
    </row>
    <row r="97" spans="1:28" ht="15.75" x14ac:dyDescent="0.25">
      <c r="A97" s="14">
        <v>45269</v>
      </c>
      <c r="B97" s="15" t="s">
        <v>176</v>
      </c>
      <c r="C97" s="11">
        <v>280000</v>
      </c>
      <c r="D97" s="15" t="s">
        <v>46</v>
      </c>
      <c r="E97" s="15" t="s">
        <v>206</v>
      </c>
      <c r="F97" s="15">
        <v>1</v>
      </c>
      <c r="G97" s="15" t="s">
        <v>48</v>
      </c>
      <c r="H97" s="11"/>
      <c r="I97" s="19">
        <f t="shared" si="6"/>
        <v>0</v>
      </c>
      <c r="J97" s="12" t="s">
        <v>312</v>
      </c>
      <c r="K97" s="4" t="s">
        <v>438</v>
      </c>
      <c r="L97" s="4">
        <f t="shared" si="7"/>
        <v>0</v>
      </c>
      <c r="M97" s="4"/>
      <c r="N97" s="4"/>
      <c r="O97" s="4">
        <f t="shared" si="8"/>
        <v>280000</v>
      </c>
      <c r="P97" s="4">
        <v>280000</v>
      </c>
      <c r="Q97" s="4"/>
      <c r="R97" s="4">
        <f t="shared" si="9"/>
        <v>0</v>
      </c>
      <c r="S97" s="4"/>
      <c r="T97" s="4"/>
      <c r="U97" s="4">
        <f t="shared" si="10"/>
        <v>0</v>
      </c>
      <c r="V97" s="4"/>
      <c r="W97" s="4"/>
      <c r="X97" s="4">
        <f t="shared" si="11"/>
        <v>0</v>
      </c>
      <c r="Y97" s="4"/>
      <c r="Z97" s="4"/>
      <c r="AA97" s="4">
        <f>C97+I97-L97-O97-U97-X97-R97</f>
        <v>0</v>
      </c>
      <c r="AB97" s="7">
        <v>45331</v>
      </c>
    </row>
    <row r="98" spans="1:28" ht="15.75" x14ac:dyDescent="0.25">
      <c r="A98" s="14">
        <v>45269</v>
      </c>
      <c r="B98" s="11" t="s">
        <v>51</v>
      </c>
      <c r="C98" s="11">
        <v>450000</v>
      </c>
      <c r="D98" s="15" t="s">
        <v>46</v>
      </c>
      <c r="E98" s="11" t="s">
        <v>189</v>
      </c>
      <c r="F98" s="11">
        <v>1</v>
      </c>
      <c r="G98" s="11" t="s">
        <v>23</v>
      </c>
      <c r="H98" s="11"/>
      <c r="I98" s="19">
        <f t="shared" si="6"/>
        <v>0</v>
      </c>
      <c r="J98" s="12" t="s">
        <v>312</v>
      </c>
      <c r="K98" s="4" t="s">
        <v>202</v>
      </c>
      <c r="L98" s="4">
        <f t="shared" si="7"/>
        <v>0</v>
      </c>
      <c r="M98" s="4"/>
      <c r="N98" s="4"/>
      <c r="O98" s="4">
        <f t="shared" si="8"/>
        <v>450000</v>
      </c>
      <c r="P98" s="4">
        <v>450000</v>
      </c>
      <c r="Q98" s="4"/>
      <c r="R98" s="4">
        <f t="shared" si="9"/>
        <v>0</v>
      </c>
      <c r="S98" s="4"/>
      <c r="T98" s="4"/>
      <c r="U98" s="4">
        <f t="shared" si="10"/>
        <v>0</v>
      </c>
      <c r="V98" s="4"/>
      <c r="W98" s="4"/>
      <c r="X98" s="4">
        <f t="shared" si="11"/>
        <v>0</v>
      </c>
      <c r="Y98" s="4"/>
      <c r="Z98" s="4"/>
      <c r="AA98" s="4">
        <f>C98+I98-L98-O98-U98-X98-R98</f>
        <v>0</v>
      </c>
      <c r="AB98" s="7">
        <v>45338</v>
      </c>
    </row>
    <row r="99" spans="1:28" ht="15.75" x14ac:dyDescent="0.25">
      <c r="A99" s="14">
        <v>45272</v>
      </c>
      <c r="B99" s="11" t="s">
        <v>215</v>
      </c>
      <c r="C99" s="11">
        <v>225000</v>
      </c>
      <c r="D99" s="11" t="s">
        <v>52</v>
      </c>
      <c r="E99" s="15" t="s">
        <v>216</v>
      </c>
      <c r="F99" s="11">
        <v>5</v>
      </c>
      <c r="G99" s="11" t="s">
        <v>27</v>
      </c>
      <c r="H99" s="11"/>
      <c r="I99" s="19">
        <f t="shared" ref="I99:I160" si="12">F99*H99</f>
        <v>0</v>
      </c>
      <c r="J99" s="31" t="s">
        <v>324</v>
      </c>
      <c r="K99" s="4"/>
      <c r="L99" s="4">
        <f t="shared" si="7"/>
        <v>0</v>
      </c>
      <c r="M99" s="4"/>
      <c r="N99" s="4"/>
      <c r="O99" s="4">
        <f t="shared" si="8"/>
        <v>0</v>
      </c>
      <c r="P99" s="4"/>
      <c r="Q99" s="4"/>
      <c r="R99" s="4">
        <f t="shared" si="9"/>
        <v>0</v>
      </c>
      <c r="S99" s="4"/>
      <c r="T99" s="4"/>
      <c r="U99" s="4">
        <f t="shared" si="10"/>
        <v>225000</v>
      </c>
      <c r="V99" s="4">
        <v>225000</v>
      </c>
      <c r="W99" s="4"/>
      <c r="X99" s="4">
        <f t="shared" si="11"/>
        <v>0</v>
      </c>
      <c r="Y99" s="4"/>
      <c r="Z99" s="4"/>
      <c r="AA99" s="4">
        <f>C99+I99-L99-O99-U99-X99-R99</f>
        <v>0</v>
      </c>
      <c r="AB99" s="7">
        <v>45329</v>
      </c>
    </row>
    <row r="100" spans="1:28" ht="15.75" x14ac:dyDescent="0.25">
      <c r="A100" s="14">
        <v>45272</v>
      </c>
      <c r="B100" s="11" t="s">
        <v>215</v>
      </c>
      <c r="C100" s="11">
        <v>1440000</v>
      </c>
      <c r="D100" s="11" t="s">
        <v>52</v>
      </c>
      <c r="E100" s="15" t="s">
        <v>129</v>
      </c>
      <c r="F100" s="11">
        <v>24</v>
      </c>
      <c r="G100" s="11" t="s">
        <v>77</v>
      </c>
      <c r="H100" s="11"/>
      <c r="I100" s="19">
        <f t="shared" si="12"/>
        <v>0</v>
      </c>
      <c r="J100" s="31" t="s">
        <v>324</v>
      </c>
      <c r="K100" s="4"/>
      <c r="L100" s="4">
        <f t="shared" si="7"/>
        <v>0</v>
      </c>
      <c r="M100" s="4"/>
      <c r="N100" s="4"/>
      <c r="O100" s="4">
        <f t="shared" si="8"/>
        <v>0</v>
      </c>
      <c r="P100" s="4"/>
      <c r="Q100" s="4"/>
      <c r="R100" s="4">
        <f t="shared" si="9"/>
        <v>0</v>
      </c>
      <c r="S100" s="4"/>
      <c r="T100" s="4"/>
      <c r="U100" s="4">
        <f t="shared" si="10"/>
        <v>1440000</v>
      </c>
      <c r="V100" s="4">
        <v>1440000</v>
      </c>
      <c r="W100" s="4"/>
      <c r="X100" s="4">
        <f t="shared" si="11"/>
        <v>0</v>
      </c>
      <c r="Y100" s="4"/>
      <c r="Z100" s="4"/>
      <c r="AA100" s="4">
        <f>C100+I100-L100-O100-U100-X100-R100</f>
        <v>0</v>
      </c>
      <c r="AB100" s="7">
        <v>45329</v>
      </c>
    </row>
    <row r="101" spans="1:28" ht="15.75" x14ac:dyDescent="0.25">
      <c r="A101" s="14">
        <v>45273</v>
      </c>
      <c r="B101" s="15" t="s">
        <v>198</v>
      </c>
      <c r="C101" s="15">
        <v>340000</v>
      </c>
      <c r="D101" s="15" t="s">
        <v>46</v>
      </c>
      <c r="E101" s="15" t="s">
        <v>109</v>
      </c>
      <c r="F101" s="15">
        <v>20000</v>
      </c>
      <c r="G101" s="15" t="s">
        <v>34</v>
      </c>
      <c r="H101" s="15"/>
      <c r="I101" s="19">
        <f t="shared" si="12"/>
        <v>0</v>
      </c>
      <c r="J101" s="17" t="s">
        <v>312</v>
      </c>
      <c r="K101" s="4"/>
      <c r="L101" s="4">
        <f t="shared" si="7"/>
        <v>0</v>
      </c>
      <c r="M101" s="4"/>
      <c r="N101" s="4"/>
      <c r="O101" s="4">
        <f t="shared" si="8"/>
        <v>340000</v>
      </c>
      <c r="P101" s="4">
        <v>340000</v>
      </c>
      <c r="Q101" s="4"/>
      <c r="R101" s="4">
        <f t="shared" si="9"/>
        <v>0</v>
      </c>
      <c r="S101" s="4"/>
      <c r="T101" s="4"/>
      <c r="U101" s="4">
        <f t="shared" si="10"/>
        <v>0</v>
      </c>
      <c r="V101" s="4"/>
      <c r="W101" s="4"/>
      <c r="X101" s="4">
        <f t="shared" si="11"/>
        <v>0</v>
      </c>
      <c r="Y101" s="4"/>
      <c r="Z101" s="4"/>
      <c r="AA101" s="4">
        <f>C101+I101-L101-O101-U101-X101-R101</f>
        <v>0</v>
      </c>
      <c r="AB101" s="7">
        <v>45335</v>
      </c>
    </row>
    <row r="102" spans="1:28" ht="15.75" x14ac:dyDescent="0.25">
      <c r="A102" s="14">
        <v>45273</v>
      </c>
      <c r="B102" s="11" t="s">
        <v>118</v>
      </c>
      <c r="C102" s="11">
        <v>2250000</v>
      </c>
      <c r="D102" s="15" t="s">
        <v>52</v>
      </c>
      <c r="E102" s="11" t="s">
        <v>58</v>
      </c>
      <c r="F102" s="11">
        <v>1000</v>
      </c>
      <c r="G102" s="11" t="s">
        <v>34</v>
      </c>
      <c r="H102" s="11"/>
      <c r="I102" s="19">
        <f t="shared" si="12"/>
        <v>0</v>
      </c>
      <c r="J102" s="12" t="s">
        <v>312</v>
      </c>
      <c r="K102" s="4" t="s">
        <v>463</v>
      </c>
      <c r="L102" s="4">
        <f t="shared" si="7"/>
        <v>0</v>
      </c>
      <c r="M102" s="4"/>
      <c r="N102" s="4"/>
      <c r="O102" s="4">
        <f t="shared" si="8"/>
        <v>2250000</v>
      </c>
      <c r="P102" s="4">
        <v>2250000</v>
      </c>
      <c r="Q102" s="4"/>
      <c r="R102" s="4">
        <f t="shared" si="9"/>
        <v>0</v>
      </c>
      <c r="S102" s="4"/>
      <c r="T102" s="4"/>
      <c r="U102" s="4">
        <f t="shared" si="10"/>
        <v>0</v>
      </c>
      <c r="V102" s="4"/>
      <c r="W102" s="4"/>
      <c r="X102" s="4">
        <f t="shared" si="11"/>
        <v>0</v>
      </c>
      <c r="Y102" s="4"/>
      <c r="Z102" s="4"/>
      <c r="AA102" s="4">
        <f>C102+I102-L102-O102-U102-X102-R102</f>
        <v>0</v>
      </c>
      <c r="AB102" s="7">
        <v>45329</v>
      </c>
    </row>
    <row r="103" spans="1:28" ht="15.75" x14ac:dyDescent="0.25">
      <c r="A103" s="10">
        <v>45273</v>
      </c>
      <c r="B103" s="11" t="s">
        <v>147</v>
      </c>
      <c r="C103" s="11">
        <v>4495000</v>
      </c>
      <c r="D103" s="15" t="s">
        <v>52</v>
      </c>
      <c r="E103" s="11" t="s">
        <v>47</v>
      </c>
      <c r="F103" s="11">
        <v>50</v>
      </c>
      <c r="G103" s="15" t="s">
        <v>48</v>
      </c>
      <c r="H103" s="11"/>
      <c r="I103" s="19">
        <f t="shared" si="12"/>
        <v>0</v>
      </c>
      <c r="J103" s="12" t="s">
        <v>312</v>
      </c>
      <c r="K103" s="4" t="s">
        <v>220</v>
      </c>
      <c r="L103" s="4">
        <f t="shared" si="7"/>
        <v>0</v>
      </c>
      <c r="M103" s="4"/>
      <c r="N103" s="4"/>
      <c r="O103" s="4">
        <f t="shared" si="8"/>
        <v>4495000</v>
      </c>
      <c r="P103" s="4">
        <v>4495000</v>
      </c>
      <c r="Q103" s="4"/>
      <c r="R103" s="4">
        <f t="shared" si="9"/>
        <v>0</v>
      </c>
      <c r="S103" s="4"/>
      <c r="T103" s="4"/>
      <c r="U103" s="4">
        <f t="shared" si="10"/>
        <v>0</v>
      </c>
      <c r="V103" s="4"/>
      <c r="W103" s="4"/>
      <c r="X103" s="4">
        <f t="shared" si="11"/>
        <v>0</v>
      </c>
      <c r="Y103" s="4"/>
      <c r="Z103" s="4"/>
      <c r="AA103" s="4">
        <f>C103+I103-L103-O103-U103-X103-R103</f>
        <v>0</v>
      </c>
      <c r="AB103" s="7">
        <v>45329</v>
      </c>
    </row>
    <row r="104" spans="1:28" ht="15.75" x14ac:dyDescent="0.25">
      <c r="A104" s="10">
        <v>45273</v>
      </c>
      <c r="B104" s="15" t="s">
        <v>99</v>
      </c>
      <c r="C104" s="11">
        <v>0</v>
      </c>
      <c r="D104" s="15" t="s">
        <v>46</v>
      </c>
      <c r="E104" s="11" t="s">
        <v>101</v>
      </c>
      <c r="F104" s="11">
        <v>63.2</v>
      </c>
      <c r="G104" s="11" t="s">
        <v>39</v>
      </c>
      <c r="H104" s="11"/>
      <c r="I104" s="19">
        <f t="shared" si="12"/>
        <v>0</v>
      </c>
      <c r="J104" s="9" t="s">
        <v>28</v>
      </c>
      <c r="K104" s="4"/>
      <c r="L104" s="4">
        <f t="shared" si="7"/>
        <v>0</v>
      </c>
      <c r="M104" s="4"/>
      <c r="N104" s="4"/>
      <c r="O104" s="4">
        <f t="shared" si="8"/>
        <v>0</v>
      </c>
      <c r="P104" s="4"/>
      <c r="Q104" s="4"/>
      <c r="R104" s="4">
        <f t="shared" si="9"/>
        <v>0</v>
      </c>
      <c r="S104" s="4"/>
      <c r="T104" s="4"/>
      <c r="U104" s="4">
        <f t="shared" si="10"/>
        <v>0</v>
      </c>
      <c r="V104" s="4"/>
      <c r="W104" s="4"/>
      <c r="X104" s="4">
        <f t="shared" si="11"/>
        <v>0</v>
      </c>
      <c r="Y104" s="4"/>
      <c r="Z104" s="4"/>
      <c r="AA104" s="4">
        <f>C104+I104-L104-O104-U104-X104-R104</f>
        <v>0</v>
      </c>
      <c r="AB104" s="7"/>
    </row>
    <row r="105" spans="1:28" ht="15.75" x14ac:dyDescent="0.25">
      <c r="A105" s="10">
        <v>45273</v>
      </c>
      <c r="B105" s="11" t="s">
        <v>122</v>
      </c>
      <c r="C105" s="15">
        <v>4500000</v>
      </c>
      <c r="D105" s="15" t="s">
        <v>46</v>
      </c>
      <c r="E105" s="15" t="s">
        <v>117</v>
      </c>
      <c r="F105" s="15">
        <v>10</v>
      </c>
      <c r="G105" s="15" t="s">
        <v>23</v>
      </c>
      <c r="H105" s="15"/>
      <c r="I105" s="19">
        <f t="shared" si="12"/>
        <v>0</v>
      </c>
      <c r="J105" s="20" t="s">
        <v>28</v>
      </c>
      <c r="K105" s="4"/>
      <c r="L105" s="4">
        <f t="shared" si="7"/>
        <v>0</v>
      </c>
      <c r="M105" s="4"/>
      <c r="N105" s="4"/>
      <c r="O105" s="4">
        <f t="shared" si="8"/>
        <v>0</v>
      </c>
      <c r="P105" s="4"/>
      <c r="Q105" s="4"/>
      <c r="R105" s="4">
        <f t="shared" si="9"/>
        <v>0</v>
      </c>
      <c r="S105" s="4"/>
      <c r="T105" s="4"/>
      <c r="U105" s="4">
        <f t="shared" si="10"/>
        <v>0</v>
      </c>
      <c r="V105" s="4"/>
      <c r="W105" s="4"/>
      <c r="X105" s="4">
        <f t="shared" si="11"/>
        <v>0</v>
      </c>
      <c r="Y105" s="4"/>
      <c r="Z105" s="4"/>
      <c r="AA105" s="4">
        <f>C105+I105-L105-O105-U105-X105-R105</f>
        <v>4500000</v>
      </c>
      <c r="AB105" s="7"/>
    </row>
    <row r="106" spans="1:28" ht="15.75" x14ac:dyDescent="0.25">
      <c r="A106" s="10">
        <v>45273</v>
      </c>
      <c r="B106" s="11" t="s">
        <v>122</v>
      </c>
      <c r="C106" s="11">
        <v>3532800</v>
      </c>
      <c r="D106" s="11" t="s">
        <v>46</v>
      </c>
      <c r="E106" s="11" t="s">
        <v>120</v>
      </c>
      <c r="F106" s="11">
        <v>73.599999999999994</v>
      </c>
      <c r="G106" s="11" t="s">
        <v>39</v>
      </c>
      <c r="H106" s="11"/>
      <c r="I106" s="19">
        <f t="shared" si="12"/>
        <v>0</v>
      </c>
      <c r="J106" s="20" t="s">
        <v>28</v>
      </c>
      <c r="K106" s="4"/>
      <c r="L106" s="4">
        <f t="shared" si="7"/>
        <v>0</v>
      </c>
      <c r="M106" s="4"/>
      <c r="N106" s="4"/>
      <c r="O106" s="4">
        <f t="shared" si="8"/>
        <v>0</v>
      </c>
      <c r="P106" s="4"/>
      <c r="Q106" s="4"/>
      <c r="R106" s="4">
        <f t="shared" si="9"/>
        <v>0</v>
      </c>
      <c r="S106" s="4"/>
      <c r="T106" s="4"/>
      <c r="U106" s="4">
        <f t="shared" si="10"/>
        <v>0</v>
      </c>
      <c r="V106" s="4"/>
      <c r="W106" s="4"/>
      <c r="X106" s="4">
        <f t="shared" si="11"/>
        <v>0</v>
      </c>
      <c r="Y106" s="4"/>
      <c r="Z106" s="4"/>
      <c r="AA106" s="4">
        <f>C106+I106-L106-O106-U106-X106-R106</f>
        <v>3532800</v>
      </c>
      <c r="AB106" s="7"/>
    </row>
    <row r="107" spans="1:28" ht="15.75" x14ac:dyDescent="0.25">
      <c r="A107" s="10">
        <v>45273</v>
      </c>
      <c r="B107" s="11" t="s">
        <v>122</v>
      </c>
      <c r="C107" s="11">
        <v>4219200</v>
      </c>
      <c r="D107" s="15" t="s">
        <v>46</v>
      </c>
      <c r="E107" s="11" t="s">
        <v>81</v>
      </c>
      <c r="F107" s="11">
        <v>87.9</v>
      </c>
      <c r="G107" s="15" t="s">
        <v>39</v>
      </c>
      <c r="H107" s="11"/>
      <c r="I107" s="19">
        <f t="shared" si="12"/>
        <v>0</v>
      </c>
      <c r="J107" s="20" t="s">
        <v>28</v>
      </c>
      <c r="K107" s="4"/>
      <c r="L107" s="4">
        <f t="shared" si="7"/>
        <v>0</v>
      </c>
      <c r="M107" s="4"/>
      <c r="N107" s="4"/>
      <c r="O107" s="4">
        <f t="shared" si="8"/>
        <v>0</v>
      </c>
      <c r="P107" s="4"/>
      <c r="Q107" s="4"/>
      <c r="R107" s="4">
        <f t="shared" si="9"/>
        <v>0</v>
      </c>
      <c r="S107" s="4"/>
      <c r="T107" s="4"/>
      <c r="U107" s="4">
        <f t="shared" si="10"/>
        <v>0</v>
      </c>
      <c r="V107" s="4"/>
      <c r="W107" s="4"/>
      <c r="X107" s="4">
        <f t="shared" si="11"/>
        <v>0</v>
      </c>
      <c r="Y107" s="4"/>
      <c r="Z107" s="4"/>
      <c r="AA107" s="4">
        <f>C107+I107-L107-O107-U107-X107-R107</f>
        <v>4219200</v>
      </c>
      <c r="AB107" s="7"/>
    </row>
    <row r="108" spans="1:28" ht="15.75" x14ac:dyDescent="0.25">
      <c r="A108" s="14">
        <v>45274</v>
      </c>
      <c r="B108" s="11" t="s">
        <v>221</v>
      </c>
      <c r="C108" s="11">
        <v>30000000</v>
      </c>
      <c r="D108" s="11" t="s">
        <v>46</v>
      </c>
      <c r="E108" s="15" t="s">
        <v>177</v>
      </c>
      <c r="F108" s="11">
        <v>300</v>
      </c>
      <c r="G108" s="11" t="s">
        <v>39</v>
      </c>
      <c r="H108" s="11"/>
      <c r="I108" s="19">
        <f t="shared" si="12"/>
        <v>0</v>
      </c>
      <c r="J108" s="9" t="s">
        <v>28</v>
      </c>
      <c r="K108" s="4" t="s">
        <v>222</v>
      </c>
      <c r="L108" s="4">
        <f t="shared" si="7"/>
        <v>0</v>
      </c>
      <c r="M108" s="4"/>
      <c r="N108" s="4"/>
      <c r="O108" s="4">
        <f t="shared" si="8"/>
        <v>0</v>
      </c>
      <c r="P108" s="4"/>
      <c r="Q108" s="4"/>
      <c r="R108" s="4">
        <f t="shared" si="9"/>
        <v>0</v>
      </c>
      <c r="S108" s="4"/>
      <c r="T108" s="4"/>
      <c r="U108" s="4">
        <f t="shared" si="10"/>
        <v>0</v>
      </c>
      <c r="V108" s="4"/>
      <c r="W108" s="4"/>
      <c r="X108" s="4">
        <f t="shared" si="11"/>
        <v>0</v>
      </c>
      <c r="Y108" s="4"/>
      <c r="Z108" s="4"/>
      <c r="AA108" s="4">
        <f>C108+I108-L108-O108-U108-X108-R108</f>
        <v>30000000</v>
      </c>
      <c r="AB108" s="7"/>
    </row>
    <row r="109" spans="1:28" ht="15.75" x14ac:dyDescent="0.25">
      <c r="A109" s="14">
        <v>45274</v>
      </c>
      <c r="B109" s="15" t="s">
        <v>99</v>
      </c>
      <c r="C109" s="11">
        <v>0</v>
      </c>
      <c r="D109" s="11"/>
      <c r="E109" s="15" t="s">
        <v>100</v>
      </c>
      <c r="F109" s="11">
        <v>58.7</v>
      </c>
      <c r="G109" s="15" t="s">
        <v>39</v>
      </c>
      <c r="H109" s="11"/>
      <c r="I109" s="19">
        <f t="shared" si="12"/>
        <v>0</v>
      </c>
      <c r="J109" s="9" t="s">
        <v>28</v>
      </c>
      <c r="K109" s="4"/>
      <c r="L109" s="4">
        <f t="shared" si="7"/>
        <v>0</v>
      </c>
      <c r="M109" s="4"/>
      <c r="N109" s="4"/>
      <c r="O109" s="4">
        <f t="shared" si="8"/>
        <v>0</v>
      </c>
      <c r="P109" s="4"/>
      <c r="Q109" s="4"/>
      <c r="R109" s="4">
        <f t="shared" si="9"/>
        <v>0</v>
      </c>
      <c r="S109" s="4"/>
      <c r="T109" s="4"/>
      <c r="U109" s="4">
        <f t="shared" si="10"/>
        <v>0</v>
      </c>
      <c r="V109" s="4"/>
      <c r="W109" s="4"/>
      <c r="X109" s="4">
        <f t="shared" si="11"/>
        <v>0</v>
      </c>
      <c r="Y109" s="4"/>
      <c r="Z109" s="4"/>
      <c r="AA109" s="4">
        <f>C109+I109-L109-O109-U109-X109-R109</f>
        <v>0</v>
      </c>
      <c r="AB109" s="7"/>
    </row>
    <row r="110" spans="1:28" ht="15.75" x14ac:dyDescent="0.25">
      <c r="A110" s="14">
        <v>45275</v>
      </c>
      <c r="B110" s="11" t="s">
        <v>110</v>
      </c>
      <c r="C110" s="11">
        <v>2832000</v>
      </c>
      <c r="D110" s="15" t="s">
        <v>52</v>
      </c>
      <c r="E110" s="11" t="s">
        <v>81</v>
      </c>
      <c r="F110" s="11">
        <v>47.2</v>
      </c>
      <c r="G110" s="11" t="s">
        <v>39</v>
      </c>
      <c r="H110" s="11"/>
      <c r="I110" s="19">
        <f t="shared" si="12"/>
        <v>0</v>
      </c>
      <c r="J110" s="9" t="s">
        <v>28</v>
      </c>
      <c r="K110" s="4"/>
      <c r="L110" s="4">
        <f t="shared" si="7"/>
        <v>0</v>
      </c>
      <c r="M110" s="4"/>
      <c r="N110" s="4"/>
      <c r="O110" s="4">
        <f t="shared" si="8"/>
        <v>0</v>
      </c>
      <c r="P110" s="4"/>
      <c r="Q110" s="4"/>
      <c r="R110" s="4">
        <f t="shared" si="9"/>
        <v>0</v>
      </c>
      <c r="S110" s="4"/>
      <c r="T110" s="4"/>
      <c r="U110" s="4">
        <f t="shared" si="10"/>
        <v>0</v>
      </c>
      <c r="V110" s="4"/>
      <c r="W110" s="4"/>
      <c r="X110" s="4">
        <f t="shared" si="11"/>
        <v>0</v>
      </c>
      <c r="Y110" s="4"/>
      <c r="Z110" s="4"/>
      <c r="AA110" s="4">
        <f>C110+I110-L110-O110-U110-X110-R110</f>
        <v>2832000</v>
      </c>
      <c r="AB110" s="7"/>
    </row>
    <row r="111" spans="1:28" ht="15.75" x14ac:dyDescent="0.25">
      <c r="A111" s="14">
        <v>45275</v>
      </c>
      <c r="B111" s="15" t="s">
        <v>147</v>
      </c>
      <c r="C111" s="11">
        <v>15500000</v>
      </c>
      <c r="D111" s="11" t="s">
        <v>52</v>
      </c>
      <c r="E111" s="11" t="s">
        <v>47</v>
      </c>
      <c r="F111" s="11">
        <v>100</v>
      </c>
      <c r="G111" s="11" t="s">
        <v>48</v>
      </c>
      <c r="H111" s="11"/>
      <c r="I111" s="19">
        <f t="shared" si="12"/>
        <v>0</v>
      </c>
      <c r="J111" s="12" t="s">
        <v>312</v>
      </c>
      <c r="K111" s="4" t="s">
        <v>224</v>
      </c>
      <c r="L111" s="4">
        <f t="shared" si="7"/>
        <v>0</v>
      </c>
      <c r="M111" s="4"/>
      <c r="N111" s="4"/>
      <c r="O111" s="4">
        <f t="shared" si="8"/>
        <v>15500000</v>
      </c>
      <c r="P111" s="4">
        <v>3505000</v>
      </c>
      <c r="Q111" s="4">
        <f>10000000+1995000</f>
        <v>11995000</v>
      </c>
      <c r="R111" s="4">
        <f t="shared" si="9"/>
        <v>0</v>
      </c>
      <c r="S111" s="4"/>
      <c r="T111" s="4"/>
      <c r="U111" s="4">
        <f t="shared" si="10"/>
        <v>0</v>
      </c>
      <c r="V111" s="4"/>
      <c r="W111" s="4"/>
      <c r="X111" s="4">
        <f t="shared" si="11"/>
        <v>0</v>
      </c>
      <c r="Y111" s="4"/>
      <c r="Z111" s="4"/>
      <c r="AA111" s="4">
        <f>C111+I111-L111-O111-U111-X111-R111</f>
        <v>0</v>
      </c>
      <c r="AB111" s="7">
        <v>45348</v>
      </c>
    </row>
    <row r="112" spans="1:28" ht="15.75" x14ac:dyDescent="0.25">
      <c r="A112" s="14">
        <v>45276</v>
      </c>
      <c r="B112" s="11" t="s">
        <v>99</v>
      </c>
      <c r="C112" s="11">
        <v>0</v>
      </c>
      <c r="D112" s="11" t="s">
        <v>46</v>
      </c>
      <c r="E112" s="15" t="s">
        <v>104</v>
      </c>
      <c r="F112" s="11">
        <v>27.5</v>
      </c>
      <c r="G112" s="15" t="s">
        <v>39</v>
      </c>
      <c r="H112" s="11"/>
      <c r="I112" s="19">
        <f t="shared" si="12"/>
        <v>0</v>
      </c>
      <c r="J112" s="9" t="s">
        <v>28</v>
      </c>
      <c r="K112" s="4"/>
      <c r="L112" s="4">
        <f t="shared" si="7"/>
        <v>0</v>
      </c>
      <c r="M112" s="4"/>
      <c r="N112" s="4"/>
      <c r="O112" s="4">
        <f t="shared" si="8"/>
        <v>0</v>
      </c>
      <c r="P112" s="4"/>
      <c r="Q112" s="4"/>
      <c r="R112" s="4">
        <f t="shared" si="9"/>
        <v>0</v>
      </c>
      <c r="S112" s="4"/>
      <c r="T112" s="4"/>
      <c r="U112" s="4">
        <f t="shared" si="10"/>
        <v>0</v>
      </c>
      <c r="V112" s="4"/>
      <c r="W112" s="4"/>
      <c r="X112" s="4">
        <f t="shared" si="11"/>
        <v>0</v>
      </c>
      <c r="Y112" s="4"/>
      <c r="Z112" s="4"/>
      <c r="AA112" s="4">
        <f>C112+I112-L112-O112-U112-X112-R112</f>
        <v>0</v>
      </c>
      <c r="AB112" s="7"/>
    </row>
    <row r="113" spans="1:28" ht="15.75" x14ac:dyDescent="0.25">
      <c r="A113" s="14">
        <v>45276</v>
      </c>
      <c r="B113" s="11" t="s">
        <v>110</v>
      </c>
      <c r="C113" s="11">
        <v>4500000</v>
      </c>
      <c r="D113" s="11" t="s">
        <v>46</v>
      </c>
      <c r="E113" s="11" t="s">
        <v>42</v>
      </c>
      <c r="F113" s="11">
        <v>1000</v>
      </c>
      <c r="G113" s="11" t="s">
        <v>34</v>
      </c>
      <c r="H113" s="11"/>
      <c r="I113" s="19">
        <f t="shared" si="12"/>
        <v>0</v>
      </c>
      <c r="J113" s="9" t="s">
        <v>28</v>
      </c>
      <c r="K113" s="4"/>
      <c r="L113" s="4">
        <f t="shared" si="7"/>
        <v>0</v>
      </c>
      <c r="M113" s="4"/>
      <c r="N113" s="4"/>
      <c r="O113" s="4">
        <f t="shared" si="8"/>
        <v>0</v>
      </c>
      <c r="P113" s="4"/>
      <c r="Q113" s="4"/>
      <c r="R113" s="4">
        <f t="shared" si="9"/>
        <v>0</v>
      </c>
      <c r="S113" s="4"/>
      <c r="T113" s="4"/>
      <c r="U113" s="4">
        <f t="shared" si="10"/>
        <v>0</v>
      </c>
      <c r="V113" s="4"/>
      <c r="W113" s="4"/>
      <c r="X113" s="4">
        <f t="shared" si="11"/>
        <v>0</v>
      </c>
      <c r="Y113" s="4"/>
      <c r="Z113" s="4"/>
      <c r="AA113" s="4">
        <f>C113+I113-L113-O113-U113-X113-R113</f>
        <v>4500000</v>
      </c>
      <c r="AB113" s="7"/>
    </row>
    <row r="114" spans="1:28" ht="15.75" x14ac:dyDescent="0.25">
      <c r="A114" s="14">
        <v>45276</v>
      </c>
      <c r="B114" s="15" t="s">
        <v>122</v>
      </c>
      <c r="C114" s="11">
        <v>6250000</v>
      </c>
      <c r="D114" s="11" t="s">
        <v>46</v>
      </c>
      <c r="E114" s="11" t="s">
        <v>128</v>
      </c>
      <c r="F114" s="15">
        <v>50</v>
      </c>
      <c r="G114" s="15" t="s">
        <v>39</v>
      </c>
      <c r="H114" s="11"/>
      <c r="I114" s="19">
        <f t="shared" si="12"/>
        <v>0</v>
      </c>
      <c r="J114" s="20" t="s">
        <v>28</v>
      </c>
      <c r="K114" s="4"/>
      <c r="L114" s="4">
        <f t="shared" si="7"/>
        <v>0</v>
      </c>
      <c r="M114" s="4"/>
      <c r="N114" s="4"/>
      <c r="O114" s="4">
        <f t="shared" si="8"/>
        <v>0</v>
      </c>
      <c r="P114" s="4"/>
      <c r="Q114" s="4"/>
      <c r="R114" s="4">
        <f t="shared" si="9"/>
        <v>0</v>
      </c>
      <c r="S114" s="4"/>
      <c r="T114" s="4"/>
      <c r="U114" s="4">
        <f t="shared" si="10"/>
        <v>0</v>
      </c>
      <c r="V114" s="4"/>
      <c r="W114" s="4"/>
      <c r="X114" s="4">
        <f t="shared" si="11"/>
        <v>0</v>
      </c>
      <c r="Y114" s="4"/>
      <c r="Z114" s="4"/>
      <c r="AA114" s="4">
        <f>C114+I114-L114-O114-U114-X114-R114</f>
        <v>6250000</v>
      </c>
      <c r="AB114" s="7"/>
    </row>
    <row r="115" spans="1:28" ht="15.75" x14ac:dyDescent="0.25">
      <c r="A115" s="14">
        <v>45276</v>
      </c>
      <c r="B115" s="15" t="s">
        <v>99</v>
      </c>
      <c r="C115" s="11">
        <v>0</v>
      </c>
      <c r="D115" s="11" t="s">
        <v>46</v>
      </c>
      <c r="E115" s="11" t="s">
        <v>115</v>
      </c>
      <c r="F115" s="11">
        <v>14.3</v>
      </c>
      <c r="G115" s="11" t="s">
        <v>39</v>
      </c>
      <c r="H115" s="11"/>
      <c r="I115" s="19">
        <f t="shared" si="12"/>
        <v>0</v>
      </c>
      <c r="J115" s="9" t="s">
        <v>28</v>
      </c>
      <c r="K115" s="4"/>
      <c r="L115" s="4">
        <f t="shared" si="7"/>
        <v>0</v>
      </c>
      <c r="M115" s="4"/>
      <c r="N115" s="4"/>
      <c r="O115" s="4">
        <f t="shared" si="8"/>
        <v>0</v>
      </c>
      <c r="P115" s="4"/>
      <c r="Q115" s="4"/>
      <c r="R115" s="4">
        <f t="shared" si="9"/>
        <v>0</v>
      </c>
      <c r="S115" s="4"/>
      <c r="T115" s="4"/>
      <c r="U115" s="4">
        <f t="shared" si="10"/>
        <v>0</v>
      </c>
      <c r="V115" s="4"/>
      <c r="W115" s="4"/>
      <c r="X115" s="4">
        <f t="shared" si="11"/>
        <v>0</v>
      </c>
      <c r="Y115" s="4"/>
      <c r="Z115" s="4"/>
      <c r="AA115" s="4">
        <f>C115+I115-L115-O115-U115-X115-R115</f>
        <v>0</v>
      </c>
      <c r="AB115" s="7"/>
    </row>
    <row r="116" spans="1:28" ht="15.75" x14ac:dyDescent="0.25">
      <c r="A116" s="14">
        <v>45278</v>
      </c>
      <c r="B116" s="11" t="s">
        <v>99</v>
      </c>
      <c r="C116" s="11">
        <v>0</v>
      </c>
      <c r="D116" s="11"/>
      <c r="E116" s="11" t="s">
        <v>100</v>
      </c>
      <c r="F116" s="11">
        <v>175.5</v>
      </c>
      <c r="G116" s="15" t="s">
        <v>39</v>
      </c>
      <c r="H116" s="11"/>
      <c r="I116" s="19">
        <f t="shared" si="12"/>
        <v>0</v>
      </c>
      <c r="J116" s="9" t="s">
        <v>28</v>
      </c>
      <c r="K116" s="4"/>
      <c r="L116" s="4">
        <f t="shared" si="7"/>
        <v>0</v>
      </c>
      <c r="M116" s="4"/>
      <c r="N116" s="4"/>
      <c r="O116" s="4">
        <f t="shared" si="8"/>
        <v>0</v>
      </c>
      <c r="P116" s="4"/>
      <c r="Q116" s="4"/>
      <c r="R116" s="4">
        <f t="shared" si="9"/>
        <v>0</v>
      </c>
      <c r="S116" s="4"/>
      <c r="T116" s="4"/>
      <c r="U116" s="4">
        <f t="shared" si="10"/>
        <v>0</v>
      </c>
      <c r="V116" s="4"/>
      <c r="W116" s="4"/>
      <c r="X116" s="4">
        <f t="shared" si="11"/>
        <v>0</v>
      </c>
      <c r="Y116" s="4"/>
      <c r="Z116" s="4"/>
      <c r="AA116" s="4">
        <f>C116+I116-L116-O116-U116-X116-R116</f>
        <v>0</v>
      </c>
      <c r="AB116" s="7"/>
    </row>
    <row r="117" spans="1:28" ht="15.75" x14ac:dyDescent="0.25">
      <c r="A117" s="14">
        <v>45278</v>
      </c>
      <c r="B117" s="15" t="s">
        <v>96</v>
      </c>
      <c r="C117" s="11">
        <v>1592500</v>
      </c>
      <c r="D117" s="11" t="s">
        <v>46</v>
      </c>
      <c r="E117" s="11" t="s">
        <v>225</v>
      </c>
      <c r="F117" s="11">
        <v>500</v>
      </c>
      <c r="G117" s="11" t="s">
        <v>34</v>
      </c>
      <c r="H117" s="11"/>
      <c r="I117" s="19">
        <f t="shared" si="12"/>
        <v>0</v>
      </c>
      <c r="J117" s="31" t="s">
        <v>312</v>
      </c>
      <c r="K117" s="4"/>
      <c r="L117" s="4">
        <f t="shared" si="7"/>
        <v>0</v>
      </c>
      <c r="M117" s="4"/>
      <c r="N117" s="4"/>
      <c r="O117" s="4">
        <f t="shared" si="8"/>
        <v>1592500</v>
      </c>
      <c r="P117" s="4">
        <v>1592500</v>
      </c>
      <c r="Q117" s="4"/>
      <c r="R117" s="4">
        <f t="shared" si="9"/>
        <v>0</v>
      </c>
      <c r="S117" s="4"/>
      <c r="T117" s="4"/>
      <c r="U117" s="4">
        <f t="shared" si="10"/>
        <v>0</v>
      </c>
      <c r="V117" s="4"/>
      <c r="W117" s="4"/>
      <c r="X117" s="4">
        <f t="shared" si="11"/>
        <v>0</v>
      </c>
      <c r="Y117" s="4"/>
      <c r="Z117" s="4"/>
      <c r="AA117" s="4">
        <f>C117+I117-L117-O117-U117-X117-R117</f>
        <v>0</v>
      </c>
      <c r="AB117" s="7"/>
    </row>
    <row r="118" spans="1:28" ht="15.75" x14ac:dyDescent="0.25">
      <c r="A118" s="14">
        <v>45279</v>
      </c>
      <c r="B118" s="15" t="s">
        <v>162</v>
      </c>
      <c r="C118" s="15">
        <v>10190500</v>
      </c>
      <c r="D118" s="15" t="s">
        <v>46</v>
      </c>
      <c r="E118" s="15" t="s">
        <v>173</v>
      </c>
      <c r="F118" s="15">
        <v>3000</v>
      </c>
      <c r="G118" s="15" t="s">
        <v>34</v>
      </c>
      <c r="H118" s="15"/>
      <c r="I118" s="19">
        <f t="shared" si="12"/>
        <v>0</v>
      </c>
      <c r="J118" s="12" t="s">
        <v>324</v>
      </c>
      <c r="K118" s="4"/>
      <c r="L118" s="4">
        <f t="shared" si="7"/>
        <v>10190500</v>
      </c>
      <c r="M118" s="4">
        <v>10190500</v>
      </c>
      <c r="N118" s="4"/>
      <c r="O118" s="4">
        <f t="shared" si="8"/>
        <v>0</v>
      </c>
      <c r="P118" s="4"/>
      <c r="Q118" s="4"/>
      <c r="R118" s="4">
        <f t="shared" si="9"/>
        <v>0</v>
      </c>
      <c r="S118" s="4"/>
      <c r="T118" s="4"/>
      <c r="U118" s="4">
        <f t="shared" si="10"/>
        <v>0</v>
      </c>
      <c r="V118" s="4"/>
      <c r="W118" s="4"/>
      <c r="X118" s="4">
        <f t="shared" si="11"/>
        <v>0</v>
      </c>
      <c r="Y118" s="4"/>
      <c r="Z118" s="4"/>
      <c r="AA118" s="4">
        <f>C118+I118-L118-O118-U118-X118-R118</f>
        <v>0</v>
      </c>
      <c r="AB118" s="7">
        <v>45335</v>
      </c>
    </row>
    <row r="119" spans="1:28" ht="15.75" x14ac:dyDescent="0.25">
      <c r="A119" s="14">
        <v>45279</v>
      </c>
      <c r="B119" s="15" t="s">
        <v>162</v>
      </c>
      <c r="C119" s="11">
        <v>13800000</v>
      </c>
      <c r="D119" s="15" t="s">
        <v>46</v>
      </c>
      <c r="E119" s="11" t="s">
        <v>42</v>
      </c>
      <c r="F119" s="11">
        <v>3000</v>
      </c>
      <c r="G119" s="15" t="s">
        <v>34</v>
      </c>
      <c r="H119" s="11"/>
      <c r="I119" s="19">
        <f t="shared" si="12"/>
        <v>0</v>
      </c>
      <c r="J119" s="12" t="s">
        <v>324</v>
      </c>
      <c r="K119" s="4"/>
      <c r="L119" s="4">
        <f t="shared" si="7"/>
        <v>13800000</v>
      </c>
      <c r="M119" s="4">
        <v>13800000</v>
      </c>
      <c r="N119" s="4"/>
      <c r="O119" s="4">
        <f t="shared" si="8"/>
        <v>0</v>
      </c>
      <c r="P119" s="4"/>
      <c r="Q119" s="4"/>
      <c r="R119" s="4">
        <f t="shared" si="9"/>
        <v>0</v>
      </c>
      <c r="S119" s="4"/>
      <c r="T119" s="4"/>
      <c r="U119" s="4">
        <f t="shared" si="10"/>
        <v>0</v>
      </c>
      <c r="V119" s="4"/>
      <c r="W119" s="4"/>
      <c r="X119" s="4">
        <f t="shared" si="11"/>
        <v>0</v>
      </c>
      <c r="Y119" s="4"/>
      <c r="Z119" s="4"/>
      <c r="AA119" s="4">
        <f>C119+I119-L119-O119-U119-X119-R119</f>
        <v>0</v>
      </c>
      <c r="AB119" s="7">
        <v>45335</v>
      </c>
    </row>
    <row r="120" spans="1:28" ht="15.75" x14ac:dyDescent="0.25">
      <c r="A120" s="14">
        <v>45279</v>
      </c>
      <c r="B120" s="15" t="s">
        <v>162</v>
      </c>
      <c r="C120" s="11">
        <v>6250000</v>
      </c>
      <c r="D120" s="15" t="s">
        <v>46</v>
      </c>
      <c r="E120" s="11" t="s">
        <v>128</v>
      </c>
      <c r="F120" s="11">
        <v>50</v>
      </c>
      <c r="G120" s="15" t="s">
        <v>39</v>
      </c>
      <c r="H120" s="11"/>
      <c r="I120" s="19">
        <f t="shared" si="12"/>
        <v>0</v>
      </c>
      <c r="J120" s="12" t="s">
        <v>324</v>
      </c>
      <c r="K120" s="4"/>
      <c r="L120" s="4">
        <f t="shared" si="7"/>
        <v>6250000</v>
      </c>
      <c r="M120" s="4">
        <v>6250000</v>
      </c>
      <c r="N120" s="4"/>
      <c r="O120" s="4">
        <f t="shared" si="8"/>
        <v>0</v>
      </c>
      <c r="P120" s="4"/>
      <c r="Q120" s="4"/>
      <c r="R120" s="4">
        <f t="shared" si="9"/>
        <v>0</v>
      </c>
      <c r="S120" s="4"/>
      <c r="T120" s="4"/>
      <c r="U120" s="4">
        <f t="shared" si="10"/>
        <v>0</v>
      </c>
      <c r="V120" s="4"/>
      <c r="W120" s="4"/>
      <c r="X120" s="4">
        <f t="shared" si="11"/>
        <v>0</v>
      </c>
      <c r="Y120" s="4"/>
      <c r="Z120" s="4"/>
      <c r="AA120" s="4">
        <f>C120+I120-L120-O120-U120-X120-R120</f>
        <v>0</v>
      </c>
      <c r="AB120" s="7">
        <v>45335</v>
      </c>
    </row>
    <row r="121" spans="1:28" ht="15.75" x14ac:dyDescent="0.25">
      <c r="A121" s="14">
        <v>45279</v>
      </c>
      <c r="B121" s="15" t="s">
        <v>162</v>
      </c>
      <c r="C121" s="15">
        <v>2610000</v>
      </c>
      <c r="D121" s="15" t="s">
        <v>46</v>
      </c>
      <c r="E121" s="11" t="s">
        <v>208</v>
      </c>
      <c r="F121" s="15">
        <v>3000</v>
      </c>
      <c r="G121" s="15" t="s">
        <v>34</v>
      </c>
      <c r="H121" s="15"/>
      <c r="I121" s="19">
        <f t="shared" si="12"/>
        <v>0</v>
      </c>
      <c r="J121" s="12" t="s">
        <v>324</v>
      </c>
      <c r="K121" s="4"/>
      <c r="L121" s="4">
        <f t="shared" si="7"/>
        <v>2610000</v>
      </c>
      <c r="M121" s="4">
        <v>2610000</v>
      </c>
      <c r="N121" s="4"/>
      <c r="O121" s="4">
        <f t="shared" si="8"/>
        <v>0</v>
      </c>
      <c r="P121" s="4"/>
      <c r="Q121" s="4"/>
      <c r="R121" s="4">
        <f t="shared" si="9"/>
        <v>0</v>
      </c>
      <c r="S121" s="4"/>
      <c r="T121" s="4"/>
      <c r="U121" s="4">
        <f t="shared" si="10"/>
        <v>0</v>
      </c>
      <c r="V121" s="4"/>
      <c r="W121" s="4"/>
      <c r="X121" s="4">
        <f t="shared" si="11"/>
        <v>0</v>
      </c>
      <c r="Y121" s="4"/>
      <c r="Z121" s="4"/>
      <c r="AA121" s="4">
        <f>C121+I121-L121-O121-U121-X121-R121</f>
        <v>0</v>
      </c>
      <c r="AB121" s="7">
        <v>45335</v>
      </c>
    </row>
    <row r="122" spans="1:28" ht="15.75" x14ac:dyDescent="0.25">
      <c r="A122" s="14">
        <v>45279</v>
      </c>
      <c r="B122" s="15" t="s">
        <v>162</v>
      </c>
      <c r="C122" s="11">
        <v>6994000</v>
      </c>
      <c r="D122" s="15" t="s">
        <v>46</v>
      </c>
      <c r="E122" s="11" t="s">
        <v>133</v>
      </c>
      <c r="F122" s="11">
        <v>2000</v>
      </c>
      <c r="G122" s="15" t="s">
        <v>34</v>
      </c>
      <c r="H122" s="11"/>
      <c r="I122" s="19">
        <f t="shared" si="12"/>
        <v>0</v>
      </c>
      <c r="J122" s="12" t="s">
        <v>324</v>
      </c>
      <c r="K122" s="4"/>
      <c r="L122" s="4">
        <f t="shared" si="7"/>
        <v>6994000</v>
      </c>
      <c r="M122" s="4">
        <v>6994000</v>
      </c>
      <c r="N122" s="4"/>
      <c r="O122" s="4">
        <f t="shared" si="8"/>
        <v>0</v>
      </c>
      <c r="P122" s="4"/>
      <c r="Q122" s="4"/>
      <c r="R122" s="4">
        <f t="shared" si="9"/>
        <v>0</v>
      </c>
      <c r="S122" s="4"/>
      <c r="T122" s="4"/>
      <c r="U122" s="4">
        <f t="shared" si="10"/>
        <v>0</v>
      </c>
      <c r="V122" s="4"/>
      <c r="W122" s="4"/>
      <c r="X122" s="4">
        <f t="shared" si="11"/>
        <v>0</v>
      </c>
      <c r="Y122" s="4"/>
      <c r="Z122" s="4"/>
      <c r="AA122" s="4">
        <f>C122+I122-L122-O122-U122-X122-R122</f>
        <v>0</v>
      </c>
      <c r="AB122" s="7">
        <v>45335</v>
      </c>
    </row>
    <row r="123" spans="1:28" ht="15.75" x14ac:dyDescent="0.25">
      <c r="A123" s="14">
        <v>45279</v>
      </c>
      <c r="B123" s="15" t="s">
        <v>162</v>
      </c>
      <c r="C123" s="15">
        <v>1350000</v>
      </c>
      <c r="D123" s="15" t="s">
        <v>46</v>
      </c>
      <c r="E123" s="15" t="s">
        <v>117</v>
      </c>
      <c r="F123" s="11">
        <v>3</v>
      </c>
      <c r="G123" s="15" t="s">
        <v>23</v>
      </c>
      <c r="H123" s="15"/>
      <c r="I123" s="19">
        <f t="shared" si="12"/>
        <v>0</v>
      </c>
      <c r="J123" s="12" t="s">
        <v>324</v>
      </c>
      <c r="K123" s="4"/>
      <c r="L123" s="4">
        <f t="shared" si="7"/>
        <v>1350000</v>
      </c>
      <c r="M123" s="4">
        <v>1350000</v>
      </c>
      <c r="N123" s="4"/>
      <c r="O123" s="4">
        <f t="shared" si="8"/>
        <v>0</v>
      </c>
      <c r="P123" s="4"/>
      <c r="Q123" s="4"/>
      <c r="R123" s="4">
        <f t="shared" si="9"/>
        <v>0</v>
      </c>
      <c r="S123" s="4"/>
      <c r="T123" s="4"/>
      <c r="U123" s="4">
        <f t="shared" si="10"/>
        <v>0</v>
      </c>
      <c r="V123" s="4"/>
      <c r="W123" s="4"/>
      <c r="X123" s="4">
        <f t="shared" si="11"/>
        <v>0</v>
      </c>
      <c r="Y123" s="4"/>
      <c r="Z123" s="4"/>
      <c r="AA123" s="4">
        <f>C123+I123-L123-O123-U123-X123-R123</f>
        <v>0</v>
      </c>
      <c r="AB123" s="7">
        <v>45335</v>
      </c>
    </row>
    <row r="124" spans="1:28" ht="15.75" x14ac:dyDescent="0.25">
      <c r="A124" s="14">
        <v>45280</v>
      </c>
      <c r="B124" s="15" t="s">
        <v>99</v>
      </c>
      <c r="C124" s="11">
        <v>0</v>
      </c>
      <c r="D124" s="15"/>
      <c r="E124" s="15" t="s">
        <v>158</v>
      </c>
      <c r="F124" s="15">
        <v>30.5</v>
      </c>
      <c r="G124" s="11" t="s">
        <v>39</v>
      </c>
      <c r="H124" s="11"/>
      <c r="I124" s="19">
        <f t="shared" si="12"/>
        <v>0</v>
      </c>
      <c r="J124" s="9" t="s">
        <v>28</v>
      </c>
      <c r="K124" s="4"/>
      <c r="L124" s="4">
        <f t="shared" si="7"/>
        <v>0</v>
      </c>
      <c r="M124" s="4"/>
      <c r="N124" s="4"/>
      <c r="O124" s="4">
        <f t="shared" si="8"/>
        <v>0</v>
      </c>
      <c r="P124" s="4"/>
      <c r="Q124" s="4"/>
      <c r="R124" s="4">
        <f t="shared" si="9"/>
        <v>0</v>
      </c>
      <c r="S124" s="4"/>
      <c r="T124" s="4"/>
      <c r="U124" s="4">
        <f t="shared" si="10"/>
        <v>0</v>
      </c>
      <c r="V124" s="4"/>
      <c r="W124" s="4"/>
      <c r="X124" s="4">
        <f t="shared" si="11"/>
        <v>0</v>
      </c>
      <c r="Y124" s="4"/>
      <c r="Z124" s="4"/>
      <c r="AA124" s="4">
        <f>C124+I124-L124-O124-U124-X124-R124</f>
        <v>0</v>
      </c>
      <c r="AB124" s="7"/>
    </row>
    <row r="125" spans="1:28" ht="15.75" x14ac:dyDescent="0.25">
      <c r="A125" s="14">
        <v>45280</v>
      </c>
      <c r="B125" s="15" t="s">
        <v>96</v>
      </c>
      <c r="C125" s="15">
        <v>1745000</v>
      </c>
      <c r="D125" s="15" t="s">
        <v>46</v>
      </c>
      <c r="E125" s="15" t="s">
        <v>138</v>
      </c>
      <c r="F125" s="15">
        <v>1000</v>
      </c>
      <c r="G125" s="11" t="s">
        <v>34</v>
      </c>
      <c r="H125" s="15"/>
      <c r="I125" s="19">
        <f t="shared" si="12"/>
        <v>0</v>
      </c>
      <c r="J125" s="31" t="s">
        <v>312</v>
      </c>
      <c r="K125" s="4"/>
      <c r="L125" s="4">
        <f t="shared" si="7"/>
        <v>0</v>
      </c>
      <c r="M125" s="4"/>
      <c r="N125" s="4"/>
      <c r="O125" s="4">
        <f t="shared" si="8"/>
        <v>1745000</v>
      </c>
      <c r="P125" s="4">
        <v>1745000</v>
      </c>
      <c r="Q125" s="4"/>
      <c r="R125" s="4">
        <f t="shared" si="9"/>
        <v>0</v>
      </c>
      <c r="S125" s="4"/>
      <c r="T125" s="4"/>
      <c r="U125" s="4">
        <f t="shared" si="10"/>
        <v>0</v>
      </c>
      <c r="V125" s="4"/>
      <c r="W125" s="4"/>
      <c r="X125" s="4">
        <f t="shared" si="11"/>
        <v>0</v>
      </c>
      <c r="Y125" s="4"/>
      <c r="Z125" s="4"/>
      <c r="AA125" s="4">
        <f>C125+I125-L125-O125-U125-X125-R125</f>
        <v>0</v>
      </c>
      <c r="AB125" s="7"/>
    </row>
    <row r="126" spans="1:28" ht="15.75" x14ac:dyDescent="0.25">
      <c r="A126" s="14">
        <v>45280</v>
      </c>
      <c r="B126" s="15" t="s">
        <v>140</v>
      </c>
      <c r="C126" s="11">
        <v>0</v>
      </c>
      <c r="D126" s="15" t="s">
        <v>46</v>
      </c>
      <c r="E126" s="11" t="s">
        <v>230</v>
      </c>
      <c r="F126" s="11">
        <v>1000</v>
      </c>
      <c r="G126" s="11" t="s">
        <v>27</v>
      </c>
      <c r="H126" s="11"/>
      <c r="I126" s="19">
        <f t="shared" si="12"/>
        <v>0</v>
      </c>
      <c r="J126" s="9" t="s">
        <v>28</v>
      </c>
      <c r="K126" s="4"/>
      <c r="L126" s="4">
        <f t="shared" si="7"/>
        <v>0</v>
      </c>
      <c r="M126" s="4"/>
      <c r="N126" s="4"/>
      <c r="O126" s="4">
        <f t="shared" si="8"/>
        <v>0</v>
      </c>
      <c r="P126" s="4"/>
      <c r="Q126" s="4"/>
      <c r="R126" s="4">
        <f t="shared" si="9"/>
        <v>0</v>
      </c>
      <c r="S126" s="4"/>
      <c r="T126" s="4"/>
      <c r="U126" s="4">
        <f t="shared" si="10"/>
        <v>0</v>
      </c>
      <c r="V126" s="4"/>
      <c r="W126" s="4"/>
      <c r="X126" s="4">
        <f t="shared" si="11"/>
        <v>0</v>
      </c>
      <c r="Y126" s="4"/>
      <c r="Z126" s="4"/>
      <c r="AA126" s="4">
        <f>C126+I126-L126-O126-U126-X126-R126</f>
        <v>0</v>
      </c>
      <c r="AB126" s="7"/>
    </row>
    <row r="127" spans="1:28" ht="15.75" x14ac:dyDescent="0.25">
      <c r="A127" s="14">
        <v>45280</v>
      </c>
      <c r="B127" s="11" t="s">
        <v>215</v>
      </c>
      <c r="C127" s="11">
        <v>320000</v>
      </c>
      <c r="D127" s="11" t="s">
        <v>46</v>
      </c>
      <c r="E127" s="11" t="s">
        <v>47</v>
      </c>
      <c r="F127" s="11">
        <v>2</v>
      </c>
      <c r="G127" s="11" t="s">
        <v>48</v>
      </c>
      <c r="H127" s="11"/>
      <c r="I127" s="19">
        <f t="shared" si="12"/>
        <v>0</v>
      </c>
      <c r="J127" s="31" t="s">
        <v>324</v>
      </c>
      <c r="K127" s="4"/>
      <c r="L127" s="4">
        <f t="shared" si="7"/>
        <v>0</v>
      </c>
      <c r="M127" s="4"/>
      <c r="N127" s="4"/>
      <c r="O127" s="4">
        <f t="shared" si="8"/>
        <v>0</v>
      </c>
      <c r="P127" s="4"/>
      <c r="Q127" s="4"/>
      <c r="R127" s="4">
        <f t="shared" si="9"/>
        <v>0</v>
      </c>
      <c r="S127" s="4"/>
      <c r="T127" s="4"/>
      <c r="U127" s="4">
        <f t="shared" si="10"/>
        <v>320000</v>
      </c>
      <c r="V127" s="4">
        <v>320000</v>
      </c>
      <c r="W127" s="4"/>
      <c r="X127" s="4">
        <f t="shared" si="11"/>
        <v>0</v>
      </c>
      <c r="Y127" s="4"/>
      <c r="Z127" s="4"/>
      <c r="AA127" s="4">
        <f>C127+I127-L127-O127-U127-X127-R127</f>
        <v>0</v>
      </c>
      <c r="AB127" s="7">
        <v>45329</v>
      </c>
    </row>
    <row r="128" spans="1:28" ht="15.75" x14ac:dyDescent="0.25">
      <c r="A128" s="14">
        <v>45280</v>
      </c>
      <c r="B128" s="11" t="s">
        <v>99</v>
      </c>
      <c r="C128" s="11">
        <v>0</v>
      </c>
      <c r="D128" s="11"/>
      <c r="E128" s="11" t="s">
        <v>100</v>
      </c>
      <c r="F128" s="11">
        <v>26.9</v>
      </c>
      <c r="G128" s="15" t="s">
        <v>39</v>
      </c>
      <c r="H128" s="11"/>
      <c r="I128" s="19">
        <f t="shared" si="12"/>
        <v>0</v>
      </c>
      <c r="J128" s="9" t="s">
        <v>28</v>
      </c>
      <c r="K128" s="4"/>
      <c r="L128" s="4">
        <f t="shared" si="7"/>
        <v>0</v>
      </c>
      <c r="M128" s="4"/>
      <c r="N128" s="4"/>
      <c r="O128" s="4">
        <f t="shared" si="8"/>
        <v>0</v>
      </c>
      <c r="P128" s="4"/>
      <c r="Q128" s="4"/>
      <c r="R128" s="4">
        <f t="shared" si="9"/>
        <v>0</v>
      </c>
      <c r="S128" s="4"/>
      <c r="T128" s="4"/>
      <c r="U128" s="4">
        <f t="shared" si="10"/>
        <v>0</v>
      </c>
      <c r="V128" s="4"/>
      <c r="W128" s="4"/>
      <c r="X128" s="4">
        <f t="shared" si="11"/>
        <v>0</v>
      </c>
      <c r="Y128" s="4"/>
      <c r="Z128" s="4"/>
      <c r="AA128" s="4">
        <f>C128+I128-L128-O128-U128-X128-R128</f>
        <v>0</v>
      </c>
      <c r="AB128" s="7"/>
    </row>
    <row r="129" spans="1:28" ht="15.75" x14ac:dyDescent="0.25">
      <c r="A129" s="14">
        <v>45280</v>
      </c>
      <c r="B129" s="15" t="s">
        <v>99</v>
      </c>
      <c r="C129" s="11">
        <v>0</v>
      </c>
      <c r="D129" s="15" t="s">
        <v>46</v>
      </c>
      <c r="E129" s="11" t="s">
        <v>100</v>
      </c>
      <c r="F129" s="11">
        <v>54.8</v>
      </c>
      <c r="G129" s="11" t="s">
        <v>39</v>
      </c>
      <c r="H129" s="11"/>
      <c r="I129" s="19">
        <f t="shared" si="12"/>
        <v>0</v>
      </c>
      <c r="J129" s="9" t="s">
        <v>28</v>
      </c>
      <c r="K129" s="4"/>
      <c r="L129" s="4">
        <f t="shared" si="7"/>
        <v>0</v>
      </c>
      <c r="M129" s="4"/>
      <c r="N129" s="4"/>
      <c r="O129" s="4">
        <f t="shared" si="8"/>
        <v>0</v>
      </c>
      <c r="P129" s="4"/>
      <c r="Q129" s="4"/>
      <c r="R129" s="4">
        <f t="shared" si="9"/>
        <v>0</v>
      </c>
      <c r="S129" s="4"/>
      <c r="T129" s="4"/>
      <c r="U129" s="4">
        <f t="shared" si="10"/>
        <v>0</v>
      </c>
      <c r="V129" s="4"/>
      <c r="W129" s="4"/>
      <c r="X129" s="4">
        <f t="shared" si="11"/>
        <v>0</v>
      </c>
      <c r="Y129" s="4"/>
      <c r="Z129" s="4"/>
      <c r="AA129" s="4">
        <f>C129+I129-L129-O129-U129-X129-R129</f>
        <v>0</v>
      </c>
      <c r="AB129" s="7"/>
    </row>
    <row r="130" spans="1:28" ht="15.75" x14ac:dyDescent="0.25">
      <c r="A130" s="14">
        <v>45281</v>
      </c>
      <c r="B130" s="11" t="s">
        <v>226</v>
      </c>
      <c r="C130" s="11">
        <v>12600000</v>
      </c>
      <c r="D130" s="11" t="s">
        <v>52</v>
      </c>
      <c r="E130" s="11" t="s">
        <v>229</v>
      </c>
      <c r="F130" s="11">
        <v>300</v>
      </c>
      <c r="G130" s="11" t="s">
        <v>39</v>
      </c>
      <c r="H130" s="11"/>
      <c r="I130" s="19">
        <f t="shared" si="12"/>
        <v>0</v>
      </c>
      <c r="J130" s="12" t="s">
        <v>312</v>
      </c>
      <c r="K130" s="4" t="s">
        <v>236</v>
      </c>
      <c r="L130" s="4">
        <f t="shared" ref="L130:L191" si="13">M130+N130</f>
        <v>0</v>
      </c>
      <c r="M130" s="4"/>
      <c r="N130" s="4"/>
      <c r="O130" s="4">
        <f t="shared" ref="O130:O191" si="14">P130+Q130</f>
        <v>12600000</v>
      </c>
      <c r="P130" s="4">
        <v>12600000</v>
      </c>
      <c r="Q130" s="4"/>
      <c r="R130" s="4">
        <f t="shared" ref="R130:R191" si="15">S130+T130</f>
        <v>0</v>
      </c>
      <c r="S130" s="4"/>
      <c r="T130" s="4"/>
      <c r="U130" s="4">
        <f t="shared" ref="U130:U191" si="16">V130+W130</f>
        <v>0</v>
      </c>
      <c r="V130" s="4"/>
      <c r="W130" s="4"/>
      <c r="X130" s="4">
        <f t="shared" ref="X130:X191" si="17">Y130+Z130</f>
        <v>0</v>
      </c>
      <c r="Y130" s="4"/>
      <c r="Z130" s="4"/>
      <c r="AA130" s="4">
        <f>C130+I130-L130-O130-U130-X130-R130</f>
        <v>0</v>
      </c>
      <c r="AB130" s="7">
        <v>45342</v>
      </c>
    </row>
    <row r="131" spans="1:28" ht="15.75" x14ac:dyDescent="0.25">
      <c r="A131" s="14">
        <v>45281</v>
      </c>
      <c r="B131" s="11" t="s">
        <v>73</v>
      </c>
      <c r="C131" s="11">
        <v>3570000</v>
      </c>
      <c r="D131" s="15" t="s">
        <v>94</v>
      </c>
      <c r="E131" s="11" t="s">
        <v>50</v>
      </c>
      <c r="F131" s="11">
        <v>1000</v>
      </c>
      <c r="G131" s="11" t="s">
        <v>34</v>
      </c>
      <c r="H131" s="11"/>
      <c r="I131" s="19">
        <f t="shared" si="12"/>
        <v>0</v>
      </c>
      <c r="J131" s="12" t="s">
        <v>312</v>
      </c>
      <c r="K131" s="4" t="s">
        <v>237</v>
      </c>
      <c r="L131" s="4">
        <f t="shared" si="13"/>
        <v>0</v>
      </c>
      <c r="M131" s="4"/>
      <c r="N131" s="4"/>
      <c r="O131" s="4">
        <f t="shared" si="14"/>
        <v>3570000</v>
      </c>
      <c r="P131" s="4">
        <v>3570000</v>
      </c>
      <c r="Q131" s="4"/>
      <c r="R131" s="4">
        <f t="shared" si="15"/>
        <v>0</v>
      </c>
      <c r="S131" s="4"/>
      <c r="T131" s="4"/>
      <c r="U131" s="4">
        <f t="shared" si="16"/>
        <v>0</v>
      </c>
      <c r="V131" s="4"/>
      <c r="W131" s="4"/>
      <c r="X131" s="4">
        <f t="shared" si="17"/>
        <v>0</v>
      </c>
      <c r="Y131" s="4"/>
      <c r="Z131" s="4"/>
      <c r="AA131" s="4">
        <f>C131+I131-L131-O131-U131-X131-R131</f>
        <v>0</v>
      </c>
      <c r="AB131" s="7">
        <v>45338</v>
      </c>
    </row>
    <row r="132" spans="1:28" ht="15.75" x14ac:dyDescent="0.25">
      <c r="A132" s="10">
        <v>45281</v>
      </c>
      <c r="B132" s="11" t="s">
        <v>73</v>
      </c>
      <c r="C132" s="11">
        <v>300000</v>
      </c>
      <c r="D132" s="11" t="s">
        <v>94</v>
      </c>
      <c r="E132" s="11" t="s">
        <v>238</v>
      </c>
      <c r="F132" s="11">
        <v>1</v>
      </c>
      <c r="G132" s="11" t="s">
        <v>39</v>
      </c>
      <c r="H132" s="11"/>
      <c r="I132" s="19">
        <f t="shared" si="12"/>
        <v>0</v>
      </c>
      <c r="J132" s="12" t="s">
        <v>312</v>
      </c>
      <c r="K132" s="4" t="s">
        <v>239</v>
      </c>
      <c r="L132" s="4">
        <f t="shared" si="13"/>
        <v>0</v>
      </c>
      <c r="M132" s="4"/>
      <c r="N132" s="4"/>
      <c r="O132" s="4">
        <f t="shared" si="14"/>
        <v>300000</v>
      </c>
      <c r="P132" s="4">
        <v>300000</v>
      </c>
      <c r="Q132" s="4"/>
      <c r="R132" s="4">
        <f t="shared" si="15"/>
        <v>0</v>
      </c>
      <c r="S132" s="4"/>
      <c r="T132" s="4"/>
      <c r="U132" s="4">
        <f t="shared" si="16"/>
        <v>0</v>
      </c>
      <c r="V132" s="4"/>
      <c r="W132" s="4"/>
      <c r="X132" s="4">
        <f t="shared" si="17"/>
        <v>0</v>
      </c>
      <c r="Y132" s="4"/>
      <c r="Z132" s="4"/>
      <c r="AA132" s="4">
        <f>C132+I132-L132-O132-U132-X132-R132</f>
        <v>0</v>
      </c>
      <c r="AB132" s="7">
        <v>45338</v>
      </c>
    </row>
    <row r="133" spans="1:28" ht="15.75" x14ac:dyDescent="0.25">
      <c r="A133" s="10">
        <v>45281</v>
      </c>
      <c r="B133" s="11" t="s">
        <v>73</v>
      </c>
      <c r="C133" s="11">
        <v>300000</v>
      </c>
      <c r="D133" s="11" t="s">
        <v>94</v>
      </c>
      <c r="E133" s="11" t="s">
        <v>219</v>
      </c>
      <c r="F133" s="11">
        <v>1</v>
      </c>
      <c r="G133" s="11" t="s">
        <v>39</v>
      </c>
      <c r="H133" s="11"/>
      <c r="I133" s="19">
        <f t="shared" si="12"/>
        <v>0</v>
      </c>
      <c r="J133" s="12" t="s">
        <v>312</v>
      </c>
      <c r="K133" s="4" t="s">
        <v>239</v>
      </c>
      <c r="L133" s="4">
        <f t="shared" si="13"/>
        <v>0</v>
      </c>
      <c r="M133" s="4"/>
      <c r="N133" s="4"/>
      <c r="O133" s="4">
        <f t="shared" si="14"/>
        <v>300000</v>
      </c>
      <c r="P133" s="4">
        <v>300000</v>
      </c>
      <c r="Q133" s="4"/>
      <c r="R133" s="4">
        <f t="shared" si="15"/>
        <v>0</v>
      </c>
      <c r="S133" s="4"/>
      <c r="T133" s="4"/>
      <c r="U133" s="4">
        <f t="shared" si="16"/>
        <v>0</v>
      </c>
      <c r="V133" s="4"/>
      <c r="W133" s="4"/>
      <c r="X133" s="4">
        <f t="shared" si="17"/>
        <v>0</v>
      </c>
      <c r="Y133" s="4"/>
      <c r="Z133" s="4"/>
      <c r="AA133" s="4">
        <f>C133+I133-L133-O133-U133-X133-R133</f>
        <v>0</v>
      </c>
      <c r="AB133" s="7">
        <v>45338</v>
      </c>
    </row>
    <row r="134" spans="1:28" ht="15.75" x14ac:dyDescent="0.25">
      <c r="A134" s="10">
        <v>45281</v>
      </c>
      <c r="B134" s="11" t="s">
        <v>73</v>
      </c>
      <c r="C134" s="11">
        <v>300000</v>
      </c>
      <c r="D134" s="11" t="s">
        <v>94</v>
      </c>
      <c r="E134" s="11" t="s">
        <v>240</v>
      </c>
      <c r="F134" s="11">
        <v>1</v>
      </c>
      <c r="G134" s="11" t="s">
        <v>39</v>
      </c>
      <c r="H134" s="11"/>
      <c r="I134" s="4">
        <f t="shared" si="12"/>
        <v>0</v>
      </c>
      <c r="J134" s="12" t="s">
        <v>312</v>
      </c>
      <c r="K134" s="4" t="s">
        <v>239</v>
      </c>
      <c r="L134" s="4">
        <f t="shared" si="13"/>
        <v>0</v>
      </c>
      <c r="M134" s="4"/>
      <c r="N134" s="4"/>
      <c r="O134" s="4">
        <f t="shared" si="14"/>
        <v>300000</v>
      </c>
      <c r="P134" s="4">
        <v>300000</v>
      </c>
      <c r="Q134" s="4"/>
      <c r="R134" s="4">
        <f t="shared" si="15"/>
        <v>0</v>
      </c>
      <c r="S134" s="4"/>
      <c r="T134" s="4"/>
      <c r="U134" s="4">
        <f t="shared" si="16"/>
        <v>0</v>
      </c>
      <c r="V134" s="4"/>
      <c r="W134" s="4"/>
      <c r="X134" s="4">
        <f t="shared" si="17"/>
        <v>0</v>
      </c>
      <c r="Y134" s="4"/>
      <c r="Z134" s="4"/>
      <c r="AA134" s="4">
        <f>C134+I134-L134-O134-U134-X134-R134</f>
        <v>0</v>
      </c>
      <c r="AB134" s="7">
        <v>45338</v>
      </c>
    </row>
    <row r="135" spans="1:28" ht="15.75" x14ac:dyDescent="0.25">
      <c r="A135" s="14">
        <v>45282</v>
      </c>
      <c r="B135" s="11" t="s">
        <v>118</v>
      </c>
      <c r="C135" s="11">
        <v>2250000</v>
      </c>
      <c r="D135" s="11" t="s">
        <v>46</v>
      </c>
      <c r="E135" s="11" t="s">
        <v>58</v>
      </c>
      <c r="F135" s="11">
        <v>1000</v>
      </c>
      <c r="G135" s="11" t="s">
        <v>34</v>
      </c>
      <c r="H135" s="11"/>
      <c r="I135" s="19">
        <f t="shared" si="12"/>
        <v>0</v>
      </c>
      <c r="J135" s="12" t="s">
        <v>312</v>
      </c>
      <c r="K135" s="4" t="s">
        <v>463</v>
      </c>
      <c r="L135" s="4">
        <f t="shared" si="13"/>
        <v>0</v>
      </c>
      <c r="M135" s="4"/>
      <c r="N135" s="4"/>
      <c r="O135" s="4">
        <f t="shared" si="14"/>
        <v>2250000</v>
      </c>
      <c r="P135" s="4">
        <v>2250000</v>
      </c>
      <c r="Q135" s="4"/>
      <c r="R135" s="4">
        <f t="shared" si="15"/>
        <v>0</v>
      </c>
      <c r="S135" s="4"/>
      <c r="T135" s="4"/>
      <c r="U135" s="4">
        <f t="shared" si="16"/>
        <v>0</v>
      </c>
      <c r="V135" s="4"/>
      <c r="W135" s="4"/>
      <c r="X135" s="4">
        <f t="shared" si="17"/>
        <v>0</v>
      </c>
      <c r="Y135" s="4"/>
      <c r="Z135" s="4"/>
      <c r="AA135" s="4">
        <f>C135+I135-L135-O135-U135-X135-R135</f>
        <v>0</v>
      </c>
      <c r="AB135" s="7">
        <v>45329</v>
      </c>
    </row>
    <row r="136" spans="1:28" ht="15.75" x14ac:dyDescent="0.25">
      <c r="A136" s="14">
        <v>45282</v>
      </c>
      <c r="B136" s="11" t="s">
        <v>118</v>
      </c>
      <c r="C136" s="11">
        <v>4546100</v>
      </c>
      <c r="D136" s="11" t="s">
        <v>46</v>
      </c>
      <c r="E136" s="11" t="s">
        <v>133</v>
      </c>
      <c r="F136" s="11">
        <v>1300</v>
      </c>
      <c r="G136" s="11" t="s">
        <v>34</v>
      </c>
      <c r="H136" s="11"/>
      <c r="I136" s="19">
        <f t="shared" si="12"/>
        <v>0</v>
      </c>
      <c r="J136" s="12" t="s">
        <v>312</v>
      </c>
      <c r="K136" s="4" t="s">
        <v>463</v>
      </c>
      <c r="L136" s="4">
        <f t="shared" si="13"/>
        <v>0</v>
      </c>
      <c r="M136" s="4"/>
      <c r="N136" s="4"/>
      <c r="O136" s="4">
        <f t="shared" si="14"/>
        <v>4546100</v>
      </c>
      <c r="P136" s="4">
        <v>4546100</v>
      </c>
      <c r="Q136" s="4"/>
      <c r="R136" s="4">
        <f t="shared" si="15"/>
        <v>0</v>
      </c>
      <c r="S136" s="4"/>
      <c r="T136" s="4"/>
      <c r="U136" s="4">
        <f t="shared" si="16"/>
        <v>0</v>
      </c>
      <c r="V136" s="4"/>
      <c r="W136" s="4"/>
      <c r="X136" s="4">
        <f t="shared" si="17"/>
        <v>0</v>
      </c>
      <c r="Y136" s="4"/>
      <c r="Z136" s="4"/>
      <c r="AA136" s="4">
        <f>C136+I136-L136-O136-U136-X136-R136</f>
        <v>0</v>
      </c>
      <c r="AB136" s="7">
        <v>45329</v>
      </c>
    </row>
    <row r="137" spans="1:28" ht="15.75" x14ac:dyDescent="0.25">
      <c r="A137" s="14">
        <v>45282</v>
      </c>
      <c r="B137" s="11" t="s">
        <v>99</v>
      </c>
      <c r="C137" s="11">
        <v>0</v>
      </c>
      <c r="D137" s="11"/>
      <c r="E137" s="15" t="s">
        <v>100</v>
      </c>
      <c r="F137" s="11">
        <v>89.3</v>
      </c>
      <c r="G137" s="11" t="s">
        <v>39</v>
      </c>
      <c r="H137" s="11"/>
      <c r="I137" s="19">
        <f t="shared" si="12"/>
        <v>0</v>
      </c>
      <c r="J137" s="9" t="s">
        <v>28</v>
      </c>
      <c r="K137" s="4"/>
      <c r="L137" s="4">
        <f t="shared" si="13"/>
        <v>0</v>
      </c>
      <c r="M137" s="4"/>
      <c r="N137" s="4"/>
      <c r="O137" s="4">
        <f t="shared" si="14"/>
        <v>0</v>
      </c>
      <c r="P137" s="4"/>
      <c r="Q137" s="4"/>
      <c r="R137" s="4">
        <f t="shared" si="15"/>
        <v>0</v>
      </c>
      <c r="S137" s="4"/>
      <c r="T137" s="4"/>
      <c r="U137" s="4">
        <f t="shared" si="16"/>
        <v>0</v>
      </c>
      <c r="V137" s="4"/>
      <c r="W137" s="4"/>
      <c r="X137" s="4">
        <f t="shared" si="17"/>
        <v>0</v>
      </c>
      <c r="Y137" s="4"/>
      <c r="Z137" s="4"/>
      <c r="AA137" s="4">
        <f>C137+I137-L137-O137-U137-X137-R137</f>
        <v>0</v>
      </c>
      <c r="AB137" s="7"/>
    </row>
    <row r="138" spans="1:28" ht="15.75" x14ac:dyDescent="0.25">
      <c r="A138" s="14">
        <v>45282</v>
      </c>
      <c r="B138" s="11" t="s">
        <v>99</v>
      </c>
      <c r="C138" s="11">
        <v>0</v>
      </c>
      <c r="D138" s="11"/>
      <c r="E138" s="11" t="s">
        <v>121</v>
      </c>
      <c r="F138" s="11">
        <v>40.799999999999997</v>
      </c>
      <c r="G138" s="11" t="s">
        <v>39</v>
      </c>
      <c r="H138" s="11"/>
      <c r="I138" s="19">
        <f t="shared" si="12"/>
        <v>0</v>
      </c>
      <c r="J138" s="9" t="s">
        <v>28</v>
      </c>
      <c r="K138" s="4"/>
      <c r="L138" s="4">
        <f t="shared" si="13"/>
        <v>0</v>
      </c>
      <c r="M138" s="4"/>
      <c r="N138" s="4"/>
      <c r="O138" s="4">
        <f t="shared" si="14"/>
        <v>0</v>
      </c>
      <c r="P138" s="4"/>
      <c r="Q138" s="4"/>
      <c r="R138" s="4">
        <f t="shared" si="15"/>
        <v>0</v>
      </c>
      <c r="S138" s="4"/>
      <c r="T138" s="4"/>
      <c r="U138" s="4">
        <f t="shared" si="16"/>
        <v>0</v>
      </c>
      <c r="V138" s="4"/>
      <c r="W138" s="4"/>
      <c r="X138" s="4">
        <f t="shared" si="17"/>
        <v>0</v>
      </c>
      <c r="Y138" s="4"/>
      <c r="Z138" s="4"/>
      <c r="AA138" s="4">
        <f>C138+I138-L138-O138-U138-X138-R138</f>
        <v>0</v>
      </c>
      <c r="AB138" s="7"/>
    </row>
    <row r="139" spans="1:28" ht="15.75" x14ac:dyDescent="0.25">
      <c r="A139" s="14">
        <v>45283</v>
      </c>
      <c r="B139" s="11" t="s">
        <v>99</v>
      </c>
      <c r="C139" s="11">
        <v>0</v>
      </c>
      <c r="D139" s="11"/>
      <c r="E139" s="11" t="s">
        <v>102</v>
      </c>
      <c r="F139" s="11">
        <v>35.200000000000003</v>
      </c>
      <c r="G139" s="11" t="s">
        <v>39</v>
      </c>
      <c r="H139" s="11"/>
      <c r="I139" s="19">
        <f t="shared" si="12"/>
        <v>0</v>
      </c>
      <c r="J139" s="9" t="s">
        <v>28</v>
      </c>
      <c r="K139" s="4"/>
      <c r="L139" s="4">
        <f t="shared" si="13"/>
        <v>0</v>
      </c>
      <c r="M139" s="4"/>
      <c r="N139" s="4"/>
      <c r="O139" s="4">
        <f t="shared" si="14"/>
        <v>0</v>
      </c>
      <c r="P139" s="4"/>
      <c r="Q139" s="4"/>
      <c r="R139" s="4">
        <f t="shared" si="15"/>
        <v>0</v>
      </c>
      <c r="S139" s="4"/>
      <c r="T139" s="4"/>
      <c r="U139" s="4">
        <f t="shared" si="16"/>
        <v>0</v>
      </c>
      <c r="V139" s="4"/>
      <c r="W139" s="4"/>
      <c r="X139" s="4">
        <f t="shared" si="17"/>
        <v>0</v>
      </c>
      <c r="Y139" s="4"/>
      <c r="Z139" s="4"/>
      <c r="AA139" s="4">
        <f>C139+I139-L139-O139-U139-X139-R139</f>
        <v>0</v>
      </c>
      <c r="AB139" s="7"/>
    </row>
    <row r="140" spans="1:28" ht="15.75" x14ac:dyDescent="0.25">
      <c r="A140" s="14">
        <v>45283</v>
      </c>
      <c r="B140" s="11" t="s">
        <v>99</v>
      </c>
      <c r="C140" s="11">
        <v>0</v>
      </c>
      <c r="D140" s="11"/>
      <c r="E140" s="11" t="s">
        <v>106</v>
      </c>
      <c r="F140" s="11">
        <v>31.4</v>
      </c>
      <c r="G140" s="15" t="s">
        <v>39</v>
      </c>
      <c r="H140" s="11"/>
      <c r="I140" s="19">
        <f t="shared" si="12"/>
        <v>0</v>
      </c>
      <c r="J140" s="9" t="s">
        <v>28</v>
      </c>
      <c r="K140" s="4"/>
      <c r="L140" s="4">
        <f t="shared" si="13"/>
        <v>0</v>
      </c>
      <c r="M140" s="4"/>
      <c r="N140" s="4"/>
      <c r="O140" s="4">
        <f t="shared" si="14"/>
        <v>0</v>
      </c>
      <c r="P140" s="4"/>
      <c r="Q140" s="4"/>
      <c r="R140" s="4">
        <f t="shared" si="15"/>
        <v>0</v>
      </c>
      <c r="S140" s="4"/>
      <c r="T140" s="4"/>
      <c r="U140" s="4">
        <f t="shared" si="16"/>
        <v>0</v>
      </c>
      <c r="V140" s="4"/>
      <c r="W140" s="4"/>
      <c r="X140" s="4">
        <f t="shared" si="17"/>
        <v>0</v>
      </c>
      <c r="Y140" s="4"/>
      <c r="Z140" s="4"/>
      <c r="AA140" s="4">
        <f>C140+I140-L140-O140-U140-X140-R140</f>
        <v>0</v>
      </c>
      <c r="AB140" s="7"/>
    </row>
    <row r="141" spans="1:28" ht="15.75" x14ac:dyDescent="0.25">
      <c r="A141" s="14">
        <v>45283</v>
      </c>
      <c r="B141" s="11" t="s">
        <v>243</v>
      </c>
      <c r="C141" s="15">
        <v>50000</v>
      </c>
      <c r="D141" s="11" t="s">
        <v>46</v>
      </c>
      <c r="E141" s="15" t="s">
        <v>127</v>
      </c>
      <c r="F141" s="15">
        <v>10</v>
      </c>
      <c r="G141" s="11" t="s">
        <v>39</v>
      </c>
      <c r="H141" s="15"/>
      <c r="I141" s="19">
        <f t="shared" si="12"/>
        <v>0</v>
      </c>
      <c r="J141" s="18" t="s">
        <v>24</v>
      </c>
      <c r="K141" s="4"/>
      <c r="L141" s="4">
        <f t="shared" si="13"/>
        <v>0</v>
      </c>
      <c r="M141" s="4"/>
      <c r="N141" s="4"/>
      <c r="O141" s="4">
        <f t="shared" si="14"/>
        <v>0</v>
      </c>
      <c r="P141" s="4"/>
      <c r="Q141" s="4"/>
      <c r="R141" s="4">
        <f t="shared" si="15"/>
        <v>0</v>
      </c>
      <c r="S141" s="4"/>
      <c r="T141" s="4"/>
      <c r="U141" s="4">
        <f t="shared" si="16"/>
        <v>0</v>
      </c>
      <c r="V141" s="4"/>
      <c r="W141" s="4"/>
      <c r="X141" s="4">
        <f t="shared" si="17"/>
        <v>0</v>
      </c>
      <c r="Y141" s="4"/>
      <c r="Z141" s="4"/>
      <c r="AA141" s="4">
        <f>C141+I141-L141-O141-U141-X141-R141</f>
        <v>50000</v>
      </c>
      <c r="AB141" s="7"/>
    </row>
    <row r="142" spans="1:28" ht="15.75" x14ac:dyDescent="0.25">
      <c r="A142" s="14">
        <v>45285</v>
      </c>
      <c r="B142" s="11" t="s">
        <v>248</v>
      </c>
      <c r="C142" s="11">
        <v>4200000</v>
      </c>
      <c r="D142" s="11" t="s">
        <v>46</v>
      </c>
      <c r="E142" s="11" t="s">
        <v>249</v>
      </c>
      <c r="F142" s="11">
        <v>3000</v>
      </c>
      <c r="G142" s="11" t="s">
        <v>34</v>
      </c>
      <c r="H142" s="11"/>
      <c r="I142" s="19">
        <f t="shared" si="12"/>
        <v>0</v>
      </c>
      <c r="J142" s="12" t="s">
        <v>312</v>
      </c>
      <c r="K142" s="4" t="s">
        <v>250</v>
      </c>
      <c r="L142" s="4">
        <f t="shared" si="13"/>
        <v>0</v>
      </c>
      <c r="M142" s="4"/>
      <c r="N142" s="4"/>
      <c r="O142" s="4">
        <f t="shared" si="14"/>
        <v>4200000</v>
      </c>
      <c r="P142" s="4">
        <v>4200000</v>
      </c>
      <c r="Q142" s="4"/>
      <c r="R142" s="4">
        <f t="shared" si="15"/>
        <v>0</v>
      </c>
      <c r="S142" s="4"/>
      <c r="T142" s="4"/>
      <c r="U142" s="4">
        <f t="shared" si="16"/>
        <v>0</v>
      </c>
      <c r="V142" s="4"/>
      <c r="W142" s="4"/>
      <c r="X142" s="4">
        <f t="shared" si="17"/>
        <v>0</v>
      </c>
      <c r="Y142" s="4"/>
      <c r="Z142" s="4"/>
      <c r="AA142" s="4">
        <f>C142+I142-L142-O142-U142-X142-R142</f>
        <v>0</v>
      </c>
      <c r="AB142" s="7">
        <v>45324</v>
      </c>
    </row>
    <row r="143" spans="1:28" ht="15.75" x14ac:dyDescent="0.25">
      <c r="A143" s="14">
        <v>45285</v>
      </c>
      <c r="B143" s="15" t="s">
        <v>99</v>
      </c>
      <c r="C143" s="11">
        <v>0</v>
      </c>
      <c r="D143" s="15" t="s">
        <v>46</v>
      </c>
      <c r="E143" s="11" t="s">
        <v>104</v>
      </c>
      <c r="F143" s="11">
        <v>108.7</v>
      </c>
      <c r="G143" s="11" t="s">
        <v>39</v>
      </c>
      <c r="H143" s="11"/>
      <c r="I143" s="19">
        <f t="shared" si="12"/>
        <v>0</v>
      </c>
      <c r="J143" s="9" t="s">
        <v>28</v>
      </c>
      <c r="K143" s="4"/>
      <c r="L143" s="4">
        <f t="shared" si="13"/>
        <v>0</v>
      </c>
      <c r="M143" s="4"/>
      <c r="N143" s="4"/>
      <c r="O143" s="4">
        <f t="shared" si="14"/>
        <v>0</v>
      </c>
      <c r="P143" s="4"/>
      <c r="Q143" s="4"/>
      <c r="R143" s="4">
        <f t="shared" si="15"/>
        <v>0</v>
      </c>
      <c r="S143" s="4"/>
      <c r="T143" s="4"/>
      <c r="U143" s="4">
        <f t="shared" si="16"/>
        <v>0</v>
      </c>
      <c r="V143" s="4"/>
      <c r="W143" s="4"/>
      <c r="X143" s="4">
        <f t="shared" si="17"/>
        <v>0</v>
      </c>
      <c r="Y143" s="4"/>
      <c r="Z143" s="4"/>
      <c r="AA143" s="4">
        <f>C143+I143-L143-O143-U143-X143-R143</f>
        <v>0</v>
      </c>
      <c r="AB143" s="7"/>
    </row>
    <row r="144" spans="1:28" ht="15.75" x14ac:dyDescent="0.25">
      <c r="A144" s="14">
        <v>45285</v>
      </c>
      <c r="B144" s="11" t="s">
        <v>134</v>
      </c>
      <c r="C144" s="15">
        <v>1800000</v>
      </c>
      <c r="D144" s="15" t="s">
        <v>46</v>
      </c>
      <c r="E144" s="15" t="s">
        <v>150</v>
      </c>
      <c r="F144" s="15">
        <v>40</v>
      </c>
      <c r="G144" s="11" t="s">
        <v>77</v>
      </c>
      <c r="H144" s="15"/>
      <c r="I144" s="19">
        <f t="shared" si="12"/>
        <v>0</v>
      </c>
      <c r="J144" s="17" t="s">
        <v>312</v>
      </c>
      <c r="K144" s="4" t="s">
        <v>252</v>
      </c>
      <c r="L144" s="4">
        <f t="shared" si="13"/>
        <v>0</v>
      </c>
      <c r="M144" s="4"/>
      <c r="N144" s="4"/>
      <c r="O144" s="4">
        <f t="shared" si="14"/>
        <v>1800000</v>
      </c>
      <c r="P144" s="4">
        <v>1800000</v>
      </c>
      <c r="Q144" s="4"/>
      <c r="R144" s="4">
        <f t="shared" si="15"/>
        <v>0</v>
      </c>
      <c r="S144" s="4"/>
      <c r="T144" s="4"/>
      <c r="U144" s="4">
        <f t="shared" si="16"/>
        <v>0</v>
      </c>
      <c r="V144" s="4"/>
      <c r="W144" s="4"/>
      <c r="X144" s="4">
        <f t="shared" si="17"/>
        <v>0</v>
      </c>
      <c r="Y144" s="4"/>
      <c r="Z144" s="4"/>
      <c r="AA144" s="4">
        <f>C144+I144-L144-O144-U144-X144-R144</f>
        <v>0</v>
      </c>
      <c r="AB144" s="7">
        <v>45324</v>
      </c>
    </row>
    <row r="145" spans="1:28" ht="15.75" x14ac:dyDescent="0.25">
      <c r="A145" s="14">
        <v>45285</v>
      </c>
      <c r="B145" s="11" t="s">
        <v>134</v>
      </c>
      <c r="C145" s="15">
        <v>1550000</v>
      </c>
      <c r="D145" s="15" t="s">
        <v>46</v>
      </c>
      <c r="E145" s="15" t="s">
        <v>135</v>
      </c>
      <c r="F145" s="15">
        <v>10</v>
      </c>
      <c r="G145" s="15" t="s">
        <v>48</v>
      </c>
      <c r="H145" s="15"/>
      <c r="I145" s="19">
        <f t="shared" si="12"/>
        <v>0</v>
      </c>
      <c r="J145" s="17" t="s">
        <v>312</v>
      </c>
      <c r="K145" s="4" t="s">
        <v>252</v>
      </c>
      <c r="L145" s="4">
        <f t="shared" si="13"/>
        <v>0</v>
      </c>
      <c r="M145" s="4"/>
      <c r="N145" s="4"/>
      <c r="O145" s="4">
        <f t="shared" si="14"/>
        <v>1550000</v>
      </c>
      <c r="P145" s="4">
        <v>1550000</v>
      </c>
      <c r="Q145" s="4"/>
      <c r="R145" s="4">
        <f t="shared" si="15"/>
        <v>0</v>
      </c>
      <c r="S145" s="4"/>
      <c r="T145" s="4"/>
      <c r="U145" s="4">
        <f t="shared" si="16"/>
        <v>0</v>
      </c>
      <c r="V145" s="4"/>
      <c r="W145" s="4"/>
      <c r="X145" s="4">
        <f t="shared" si="17"/>
        <v>0</v>
      </c>
      <c r="Y145" s="4"/>
      <c r="Z145" s="4"/>
      <c r="AA145" s="4">
        <f>C145+I145-L145-O145-U145-X145-R145</f>
        <v>0</v>
      </c>
      <c r="AB145" s="7">
        <v>45324</v>
      </c>
    </row>
    <row r="146" spans="1:28" ht="15.75" x14ac:dyDescent="0.25">
      <c r="A146" s="14">
        <v>45285</v>
      </c>
      <c r="B146" s="11" t="s">
        <v>134</v>
      </c>
      <c r="C146" s="11">
        <v>3600000</v>
      </c>
      <c r="D146" s="15" t="s">
        <v>46</v>
      </c>
      <c r="E146" s="15" t="s">
        <v>42</v>
      </c>
      <c r="F146" s="15">
        <v>800</v>
      </c>
      <c r="G146" s="15" t="s">
        <v>34</v>
      </c>
      <c r="H146" s="11"/>
      <c r="I146" s="19">
        <f t="shared" si="12"/>
        <v>0</v>
      </c>
      <c r="J146" s="12" t="s">
        <v>312</v>
      </c>
      <c r="K146" s="4" t="s">
        <v>252</v>
      </c>
      <c r="L146" s="4">
        <f t="shared" si="13"/>
        <v>0</v>
      </c>
      <c r="M146" s="4"/>
      <c r="N146" s="4"/>
      <c r="O146" s="4">
        <f t="shared" si="14"/>
        <v>3600000</v>
      </c>
      <c r="P146" s="4">
        <v>3600000</v>
      </c>
      <c r="Q146" s="4"/>
      <c r="R146" s="4">
        <f t="shared" si="15"/>
        <v>0</v>
      </c>
      <c r="S146" s="4"/>
      <c r="T146" s="4"/>
      <c r="U146" s="4">
        <f t="shared" si="16"/>
        <v>0</v>
      </c>
      <c r="V146" s="4"/>
      <c r="W146" s="4"/>
      <c r="X146" s="4">
        <f t="shared" si="17"/>
        <v>0</v>
      </c>
      <c r="Y146" s="4"/>
      <c r="Z146" s="4"/>
      <c r="AA146" s="4">
        <f>C146+I146-L146-O146-U146-X146-R146</f>
        <v>0</v>
      </c>
      <c r="AB146" s="7">
        <v>45324</v>
      </c>
    </row>
    <row r="147" spans="1:28" ht="15.75" x14ac:dyDescent="0.25">
      <c r="A147" s="14">
        <v>45285</v>
      </c>
      <c r="B147" s="11" t="s">
        <v>253</v>
      </c>
      <c r="C147" s="15">
        <v>-390000</v>
      </c>
      <c r="D147" s="11" t="s">
        <v>94</v>
      </c>
      <c r="E147" s="15" t="s">
        <v>210</v>
      </c>
      <c r="F147" s="15">
        <v>3</v>
      </c>
      <c r="G147" s="11" t="s">
        <v>39</v>
      </c>
      <c r="H147" s="15"/>
      <c r="I147" s="19">
        <f t="shared" si="12"/>
        <v>0</v>
      </c>
      <c r="J147" s="12" t="s">
        <v>49</v>
      </c>
      <c r="K147" s="4" t="s">
        <v>254</v>
      </c>
      <c r="L147" s="4">
        <f t="shared" si="13"/>
        <v>0</v>
      </c>
      <c r="M147" s="4"/>
      <c r="N147" s="4"/>
      <c r="O147" s="4">
        <f t="shared" si="14"/>
        <v>0</v>
      </c>
      <c r="P147" s="4"/>
      <c r="Q147" s="4"/>
      <c r="R147" s="4">
        <f t="shared" si="15"/>
        <v>0</v>
      </c>
      <c r="S147" s="4"/>
      <c r="T147" s="4"/>
      <c r="U147" s="4">
        <f t="shared" si="16"/>
        <v>0</v>
      </c>
      <c r="V147" s="4"/>
      <c r="W147" s="4"/>
      <c r="X147" s="4">
        <f t="shared" si="17"/>
        <v>0</v>
      </c>
      <c r="Y147" s="4"/>
      <c r="Z147" s="4"/>
      <c r="AA147" s="4">
        <f>C147+I147-L147-O147-U147-X147-R147</f>
        <v>-390000</v>
      </c>
      <c r="AB147" s="7"/>
    </row>
    <row r="148" spans="1:28" ht="15.75" x14ac:dyDescent="0.25">
      <c r="A148" s="14">
        <v>45285</v>
      </c>
      <c r="B148" s="15" t="s">
        <v>207</v>
      </c>
      <c r="C148" s="11">
        <v>-2325000</v>
      </c>
      <c r="D148" s="11" t="s">
        <v>46</v>
      </c>
      <c r="E148" s="11"/>
      <c r="F148" s="11"/>
      <c r="G148" s="15" t="s">
        <v>27</v>
      </c>
      <c r="H148" s="11"/>
      <c r="I148" s="19">
        <f t="shared" si="12"/>
        <v>0</v>
      </c>
      <c r="J148" s="17" t="s">
        <v>49</v>
      </c>
      <c r="K148" s="4" t="s">
        <v>798</v>
      </c>
      <c r="L148" s="4">
        <f t="shared" si="13"/>
        <v>0</v>
      </c>
      <c r="M148" s="4"/>
      <c r="N148" s="4"/>
      <c r="O148" s="4">
        <f t="shared" si="14"/>
        <v>0</v>
      </c>
      <c r="P148" s="4"/>
      <c r="Q148" s="4"/>
      <c r="R148" s="4">
        <f t="shared" si="15"/>
        <v>0</v>
      </c>
      <c r="S148" s="4"/>
      <c r="T148" s="4"/>
      <c r="U148" s="4">
        <f t="shared" si="16"/>
        <v>0</v>
      </c>
      <c r="V148" s="4"/>
      <c r="W148" s="4"/>
      <c r="X148" s="4">
        <f t="shared" si="17"/>
        <v>0</v>
      </c>
      <c r="Y148" s="4"/>
      <c r="Z148" s="4"/>
      <c r="AA148" s="4">
        <f>C148+I148-L148-O148-U148-X148-R148</f>
        <v>-2325000</v>
      </c>
      <c r="AB148" s="7"/>
    </row>
    <row r="149" spans="1:28" ht="15.75" x14ac:dyDescent="0.25">
      <c r="A149" s="14">
        <v>45285</v>
      </c>
      <c r="B149" s="11" t="s">
        <v>122</v>
      </c>
      <c r="C149" s="11">
        <v>3125000</v>
      </c>
      <c r="D149" s="11" t="s">
        <v>46</v>
      </c>
      <c r="E149" s="11" t="s">
        <v>128</v>
      </c>
      <c r="F149" s="11">
        <v>25</v>
      </c>
      <c r="G149" s="11" t="s">
        <v>39</v>
      </c>
      <c r="H149" s="11"/>
      <c r="I149" s="19">
        <f t="shared" si="12"/>
        <v>0</v>
      </c>
      <c r="J149" s="9" t="s">
        <v>28</v>
      </c>
      <c r="K149" s="4"/>
      <c r="L149" s="4">
        <f t="shared" si="13"/>
        <v>0</v>
      </c>
      <c r="M149" s="4"/>
      <c r="N149" s="4"/>
      <c r="O149" s="4">
        <f t="shared" si="14"/>
        <v>0</v>
      </c>
      <c r="P149" s="4"/>
      <c r="Q149" s="4"/>
      <c r="R149" s="4">
        <f t="shared" si="15"/>
        <v>0</v>
      </c>
      <c r="S149" s="4"/>
      <c r="T149" s="4"/>
      <c r="U149" s="4">
        <f t="shared" si="16"/>
        <v>0</v>
      </c>
      <c r="V149" s="4"/>
      <c r="W149" s="4"/>
      <c r="X149" s="4">
        <f t="shared" si="17"/>
        <v>0</v>
      </c>
      <c r="Y149" s="4"/>
      <c r="Z149" s="4"/>
      <c r="AA149" s="4">
        <f>C149+I149-L149-O149-U149-X149-R149</f>
        <v>3125000</v>
      </c>
      <c r="AB149" s="7"/>
    </row>
    <row r="150" spans="1:28" ht="15.75" x14ac:dyDescent="0.25">
      <c r="A150" s="14">
        <v>45285</v>
      </c>
      <c r="B150" s="11" t="s">
        <v>99</v>
      </c>
      <c r="C150" s="15">
        <v>0</v>
      </c>
      <c r="D150" s="11" t="s">
        <v>52</v>
      </c>
      <c r="E150" s="15" t="s">
        <v>100</v>
      </c>
      <c r="F150" s="15">
        <v>59.7</v>
      </c>
      <c r="G150" s="15" t="s">
        <v>39</v>
      </c>
      <c r="H150" s="15"/>
      <c r="I150" s="19">
        <f t="shared" si="12"/>
        <v>0</v>
      </c>
      <c r="J150" s="20" t="s">
        <v>28</v>
      </c>
      <c r="K150" s="4"/>
      <c r="L150" s="4">
        <f t="shared" si="13"/>
        <v>0</v>
      </c>
      <c r="M150" s="4"/>
      <c r="N150" s="4"/>
      <c r="O150" s="4">
        <f t="shared" si="14"/>
        <v>0</v>
      </c>
      <c r="P150" s="4"/>
      <c r="Q150" s="4"/>
      <c r="R150" s="4">
        <f t="shared" si="15"/>
        <v>0</v>
      </c>
      <c r="S150" s="4"/>
      <c r="T150" s="4"/>
      <c r="U150" s="4">
        <f t="shared" si="16"/>
        <v>0</v>
      </c>
      <c r="V150" s="4"/>
      <c r="W150" s="4"/>
      <c r="X150" s="4">
        <f t="shared" si="17"/>
        <v>0</v>
      </c>
      <c r="Y150" s="4"/>
      <c r="Z150" s="4"/>
      <c r="AA150" s="4">
        <f>C150+I150-L150-O150-U150-X150-R150</f>
        <v>0</v>
      </c>
      <c r="AB150" s="7"/>
    </row>
    <row r="151" spans="1:28" ht="15.75" x14ac:dyDescent="0.25">
      <c r="A151" s="10">
        <v>45285</v>
      </c>
      <c r="B151" s="11" t="s">
        <v>99</v>
      </c>
      <c r="C151" s="11">
        <v>0</v>
      </c>
      <c r="D151" s="11" t="s">
        <v>52</v>
      </c>
      <c r="E151" s="11" t="s">
        <v>104</v>
      </c>
      <c r="F151" s="11">
        <v>53.6</v>
      </c>
      <c r="G151" s="11" t="s">
        <v>39</v>
      </c>
      <c r="H151" s="11"/>
      <c r="I151" s="4">
        <f t="shared" si="12"/>
        <v>0</v>
      </c>
      <c r="J151" s="9" t="s">
        <v>28</v>
      </c>
      <c r="K151" s="4"/>
      <c r="L151" s="4">
        <f t="shared" si="13"/>
        <v>0</v>
      </c>
      <c r="M151" s="4"/>
      <c r="N151" s="4"/>
      <c r="O151" s="4">
        <f t="shared" si="14"/>
        <v>0</v>
      </c>
      <c r="P151" s="4"/>
      <c r="Q151" s="4"/>
      <c r="R151" s="4">
        <f t="shared" si="15"/>
        <v>0</v>
      </c>
      <c r="S151" s="4"/>
      <c r="T151" s="4"/>
      <c r="U151" s="4">
        <f t="shared" si="16"/>
        <v>0</v>
      </c>
      <c r="V151" s="4"/>
      <c r="W151" s="4"/>
      <c r="X151" s="4">
        <f t="shared" si="17"/>
        <v>0</v>
      </c>
      <c r="Y151" s="4"/>
      <c r="Z151" s="4"/>
      <c r="AA151" s="4">
        <f>C151+I151-L151-O151-U151-X151-R151</f>
        <v>0</v>
      </c>
      <c r="AB151" s="7"/>
    </row>
    <row r="152" spans="1:28" ht="15.75" x14ac:dyDescent="0.25">
      <c r="A152" s="10">
        <v>45286</v>
      </c>
      <c r="B152" s="11" t="s">
        <v>261</v>
      </c>
      <c r="C152" s="11">
        <v>298000</v>
      </c>
      <c r="D152" s="11" t="s">
        <v>46</v>
      </c>
      <c r="E152" s="11" t="s">
        <v>58</v>
      </c>
      <c r="F152" s="11">
        <v>1000</v>
      </c>
      <c r="G152" s="11" t="s">
        <v>34</v>
      </c>
      <c r="H152" s="11"/>
      <c r="I152" s="19">
        <f t="shared" si="12"/>
        <v>0</v>
      </c>
      <c r="J152" s="17" t="s">
        <v>324</v>
      </c>
      <c r="K152" s="4" t="s">
        <v>262</v>
      </c>
      <c r="L152" s="4">
        <f t="shared" si="13"/>
        <v>298000</v>
      </c>
      <c r="M152" s="4">
        <v>298000</v>
      </c>
      <c r="N152" s="4"/>
      <c r="O152" s="4">
        <f t="shared" si="14"/>
        <v>0</v>
      </c>
      <c r="P152" s="4"/>
      <c r="Q152" s="4"/>
      <c r="R152" s="4">
        <f t="shared" si="15"/>
        <v>0</v>
      </c>
      <c r="S152" s="4"/>
      <c r="T152" s="4"/>
      <c r="U152" s="4">
        <f t="shared" si="16"/>
        <v>0</v>
      </c>
      <c r="V152" s="4"/>
      <c r="W152" s="4"/>
      <c r="X152" s="4">
        <f t="shared" si="17"/>
        <v>0</v>
      </c>
      <c r="Y152" s="4"/>
      <c r="Z152" s="4"/>
      <c r="AA152" s="4">
        <f>C152+I152-L152-O152-U152-X152-R152</f>
        <v>0</v>
      </c>
      <c r="AB152" s="7">
        <v>45330</v>
      </c>
    </row>
    <row r="153" spans="1:28" ht="15.75" x14ac:dyDescent="0.25">
      <c r="A153" s="10">
        <v>45286</v>
      </c>
      <c r="B153" s="11" t="s">
        <v>147</v>
      </c>
      <c r="C153" s="15">
        <v>4000000</v>
      </c>
      <c r="D153" s="11" t="s">
        <v>52</v>
      </c>
      <c r="E153" s="11" t="s">
        <v>117</v>
      </c>
      <c r="F153" s="15">
        <v>10</v>
      </c>
      <c r="G153" s="11" t="s">
        <v>23</v>
      </c>
      <c r="H153" s="15"/>
      <c r="I153" s="19">
        <f t="shared" si="12"/>
        <v>0</v>
      </c>
      <c r="J153" s="12" t="s">
        <v>312</v>
      </c>
      <c r="K153" s="4" t="s">
        <v>265</v>
      </c>
      <c r="L153" s="4">
        <f t="shared" si="13"/>
        <v>0</v>
      </c>
      <c r="M153" s="4"/>
      <c r="N153" s="4"/>
      <c r="O153" s="4">
        <f t="shared" si="14"/>
        <v>4000000</v>
      </c>
      <c r="P153" s="4">
        <v>4000000</v>
      </c>
      <c r="Q153" s="4"/>
      <c r="R153" s="4">
        <f t="shared" si="15"/>
        <v>0</v>
      </c>
      <c r="S153" s="4"/>
      <c r="T153" s="4"/>
      <c r="U153" s="4">
        <f t="shared" si="16"/>
        <v>0</v>
      </c>
      <c r="V153" s="4"/>
      <c r="W153" s="4"/>
      <c r="X153" s="4">
        <f t="shared" si="17"/>
        <v>0</v>
      </c>
      <c r="Y153" s="4"/>
      <c r="Z153" s="4"/>
      <c r="AA153" s="4">
        <f>C153+I153-L153-O153-U153-X153-R153</f>
        <v>0</v>
      </c>
      <c r="AB153" s="7">
        <v>45348</v>
      </c>
    </row>
    <row r="154" spans="1:28" ht="15.75" x14ac:dyDescent="0.25">
      <c r="A154" s="10">
        <v>45286</v>
      </c>
      <c r="B154" s="11" t="s">
        <v>147</v>
      </c>
      <c r="C154" s="11">
        <v>4000000</v>
      </c>
      <c r="D154" s="11" t="s">
        <v>52</v>
      </c>
      <c r="E154" s="11" t="s">
        <v>56</v>
      </c>
      <c r="F154" s="11">
        <v>10</v>
      </c>
      <c r="G154" s="11" t="s">
        <v>23</v>
      </c>
      <c r="H154" s="11"/>
      <c r="I154" s="19">
        <f t="shared" si="12"/>
        <v>0</v>
      </c>
      <c r="J154" s="12" t="s">
        <v>312</v>
      </c>
      <c r="K154" s="4" t="s">
        <v>265</v>
      </c>
      <c r="L154" s="4">
        <f t="shared" si="13"/>
        <v>0</v>
      </c>
      <c r="M154" s="4"/>
      <c r="N154" s="4"/>
      <c r="O154" s="4">
        <f t="shared" si="14"/>
        <v>4000000</v>
      </c>
      <c r="P154" s="4">
        <v>4000000</v>
      </c>
      <c r="Q154" s="4"/>
      <c r="R154" s="4">
        <f t="shared" si="15"/>
        <v>0</v>
      </c>
      <c r="S154" s="4"/>
      <c r="T154" s="4"/>
      <c r="U154" s="4">
        <f t="shared" si="16"/>
        <v>0</v>
      </c>
      <c r="V154" s="4"/>
      <c r="W154" s="4"/>
      <c r="X154" s="4">
        <f t="shared" si="17"/>
        <v>0</v>
      </c>
      <c r="Y154" s="4"/>
      <c r="Z154" s="4"/>
      <c r="AA154" s="4">
        <f>C154+I154-L154-O154-U154-X154-R154</f>
        <v>0</v>
      </c>
      <c r="AB154" s="7">
        <v>45348</v>
      </c>
    </row>
    <row r="155" spans="1:28" ht="15.75" x14ac:dyDescent="0.25">
      <c r="A155" s="14">
        <v>45287</v>
      </c>
      <c r="B155" s="15" t="s">
        <v>118</v>
      </c>
      <c r="C155" s="15">
        <v>270000</v>
      </c>
      <c r="D155" s="15" t="s">
        <v>46</v>
      </c>
      <c r="E155" s="15" t="s">
        <v>270</v>
      </c>
      <c r="F155" s="15">
        <v>2</v>
      </c>
      <c r="G155" s="15" t="s">
        <v>39</v>
      </c>
      <c r="H155" s="15"/>
      <c r="I155" s="19">
        <f t="shared" si="12"/>
        <v>0</v>
      </c>
      <c r="J155" s="12" t="s">
        <v>312</v>
      </c>
      <c r="K155" s="4" t="s">
        <v>463</v>
      </c>
      <c r="L155" s="4">
        <f t="shared" si="13"/>
        <v>0</v>
      </c>
      <c r="M155" s="4"/>
      <c r="N155" s="4"/>
      <c r="O155" s="4">
        <f t="shared" si="14"/>
        <v>270000</v>
      </c>
      <c r="P155" s="4">
        <v>270000</v>
      </c>
      <c r="Q155" s="4"/>
      <c r="R155" s="4">
        <f t="shared" si="15"/>
        <v>0</v>
      </c>
      <c r="S155" s="4"/>
      <c r="T155" s="4"/>
      <c r="U155" s="4">
        <f t="shared" si="16"/>
        <v>0</v>
      </c>
      <c r="V155" s="4"/>
      <c r="W155" s="4"/>
      <c r="X155" s="4">
        <f t="shared" si="17"/>
        <v>0</v>
      </c>
      <c r="Y155" s="4"/>
      <c r="Z155" s="4"/>
      <c r="AA155" s="4">
        <f>C155+I155-L155-O155-U155-X155-R155</f>
        <v>0</v>
      </c>
      <c r="AB155" s="7">
        <v>45329</v>
      </c>
    </row>
    <row r="156" spans="1:28" ht="15.75" x14ac:dyDescent="0.25">
      <c r="A156" s="14">
        <v>45287</v>
      </c>
      <c r="B156" s="11" t="s">
        <v>215</v>
      </c>
      <c r="C156" s="11">
        <v>1372000</v>
      </c>
      <c r="D156" s="15" t="s">
        <v>46</v>
      </c>
      <c r="E156" s="11" t="s">
        <v>273</v>
      </c>
      <c r="F156" s="11">
        <v>28</v>
      </c>
      <c r="G156" s="15" t="s">
        <v>39</v>
      </c>
      <c r="H156" s="11"/>
      <c r="I156" s="19">
        <f t="shared" si="12"/>
        <v>0</v>
      </c>
      <c r="J156" s="31" t="s">
        <v>324</v>
      </c>
      <c r="K156" s="4"/>
      <c r="L156" s="4">
        <f t="shared" si="13"/>
        <v>0</v>
      </c>
      <c r="M156" s="4"/>
      <c r="N156" s="4"/>
      <c r="O156" s="4">
        <f t="shared" si="14"/>
        <v>0</v>
      </c>
      <c r="P156" s="4"/>
      <c r="Q156" s="4"/>
      <c r="R156" s="4">
        <f t="shared" si="15"/>
        <v>0</v>
      </c>
      <c r="S156" s="4"/>
      <c r="T156" s="4"/>
      <c r="U156" s="4">
        <f t="shared" si="16"/>
        <v>1372000</v>
      </c>
      <c r="V156" s="4">
        <v>1372000</v>
      </c>
      <c r="W156" s="4"/>
      <c r="X156" s="4">
        <f t="shared" si="17"/>
        <v>0</v>
      </c>
      <c r="Y156" s="4"/>
      <c r="Z156" s="4"/>
      <c r="AA156" s="4">
        <f>C156+I156-L156-O156-U156-X156-R156</f>
        <v>0</v>
      </c>
      <c r="AB156" s="7">
        <v>45329</v>
      </c>
    </row>
    <row r="157" spans="1:28" ht="15.75" x14ac:dyDescent="0.25">
      <c r="A157" s="14">
        <v>45287</v>
      </c>
      <c r="B157" s="11" t="s">
        <v>215</v>
      </c>
      <c r="C157" s="11">
        <v>900000</v>
      </c>
      <c r="D157" s="15" t="s">
        <v>46</v>
      </c>
      <c r="E157" s="11" t="s">
        <v>238</v>
      </c>
      <c r="F157" s="11">
        <v>3</v>
      </c>
      <c r="G157" s="11" t="s">
        <v>39</v>
      </c>
      <c r="H157" s="11"/>
      <c r="I157" s="19">
        <f t="shared" si="12"/>
        <v>0</v>
      </c>
      <c r="J157" s="31" t="s">
        <v>324</v>
      </c>
      <c r="K157" s="4"/>
      <c r="L157" s="4">
        <f t="shared" si="13"/>
        <v>0</v>
      </c>
      <c r="M157" s="4"/>
      <c r="N157" s="4"/>
      <c r="O157" s="4">
        <f t="shared" si="14"/>
        <v>0</v>
      </c>
      <c r="P157" s="4"/>
      <c r="Q157" s="4"/>
      <c r="R157" s="4">
        <f t="shared" si="15"/>
        <v>0</v>
      </c>
      <c r="S157" s="4"/>
      <c r="T157" s="4"/>
      <c r="U157" s="4">
        <f t="shared" si="16"/>
        <v>900000</v>
      </c>
      <c r="V157" s="4">
        <v>900000</v>
      </c>
      <c r="W157" s="4"/>
      <c r="X157" s="4">
        <f t="shared" si="17"/>
        <v>0</v>
      </c>
      <c r="Y157" s="4"/>
      <c r="Z157" s="4"/>
      <c r="AA157" s="4">
        <f>C157+I157-L157-O157-U157-X157-R157</f>
        <v>0</v>
      </c>
      <c r="AB157" s="7">
        <v>45329</v>
      </c>
    </row>
    <row r="158" spans="1:28" ht="15.75" x14ac:dyDescent="0.25">
      <c r="A158" s="14">
        <v>45287</v>
      </c>
      <c r="B158" s="15" t="s">
        <v>99</v>
      </c>
      <c r="C158" s="11">
        <v>0</v>
      </c>
      <c r="D158" s="11" t="s">
        <v>46</v>
      </c>
      <c r="E158" s="15" t="s">
        <v>104</v>
      </c>
      <c r="F158" s="15">
        <v>55.3</v>
      </c>
      <c r="G158" s="15" t="s">
        <v>39</v>
      </c>
      <c r="H158" s="11"/>
      <c r="I158" s="19">
        <f t="shared" si="12"/>
        <v>0</v>
      </c>
      <c r="J158" s="9" t="s">
        <v>28</v>
      </c>
      <c r="K158" s="4"/>
      <c r="L158" s="4">
        <f t="shared" si="13"/>
        <v>0</v>
      </c>
      <c r="M158" s="4"/>
      <c r="N158" s="4"/>
      <c r="O158" s="4">
        <f t="shared" si="14"/>
        <v>0</v>
      </c>
      <c r="P158" s="4"/>
      <c r="Q158" s="4"/>
      <c r="R158" s="4">
        <f t="shared" si="15"/>
        <v>0</v>
      </c>
      <c r="S158" s="4"/>
      <c r="T158" s="4"/>
      <c r="U158" s="4">
        <f t="shared" si="16"/>
        <v>0</v>
      </c>
      <c r="V158" s="4"/>
      <c r="W158" s="4"/>
      <c r="X158" s="4">
        <f t="shared" si="17"/>
        <v>0</v>
      </c>
      <c r="Y158" s="4"/>
      <c r="Z158" s="4"/>
      <c r="AA158" s="4">
        <f>C158+I158-L158-O158-U158-X158-R158</f>
        <v>0</v>
      </c>
      <c r="AB158" s="7"/>
    </row>
    <row r="159" spans="1:28" ht="15.75" x14ac:dyDescent="0.25">
      <c r="A159" s="14">
        <v>45288</v>
      </c>
      <c r="B159" s="11" t="s">
        <v>248</v>
      </c>
      <c r="C159" s="11">
        <v>13200000</v>
      </c>
      <c r="D159" s="15" t="s">
        <v>46</v>
      </c>
      <c r="E159" s="11" t="s">
        <v>249</v>
      </c>
      <c r="F159" s="11">
        <v>3000</v>
      </c>
      <c r="G159" s="15" t="s">
        <v>34</v>
      </c>
      <c r="H159" s="11"/>
      <c r="I159" s="19">
        <f t="shared" si="12"/>
        <v>0</v>
      </c>
      <c r="J159" s="12" t="s">
        <v>312</v>
      </c>
      <c r="K159" s="4" t="s">
        <v>685</v>
      </c>
      <c r="L159" s="4">
        <f t="shared" si="13"/>
        <v>0</v>
      </c>
      <c r="M159" s="4"/>
      <c r="N159" s="4"/>
      <c r="O159" s="4">
        <f t="shared" si="14"/>
        <v>13200000</v>
      </c>
      <c r="P159" s="4">
        <v>13200000</v>
      </c>
      <c r="Q159" s="4"/>
      <c r="R159" s="4">
        <f t="shared" si="15"/>
        <v>0</v>
      </c>
      <c r="S159" s="4"/>
      <c r="T159" s="4"/>
      <c r="U159" s="4">
        <f t="shared" si="16"/>
        <v>0</v>
      </c>
      <c r="V159" s="4"/>
      <c r="W159" s="4"/>
      <c r="X159" s="4">
        <f t="shared" si="17"/>
        <v>0</v>
      </c>
      <c r="Y159" s="4"/>
      <c r="Z159" s="4"/>
      <c r="AA159" s="4">
        <f>C159+I159-L159-O159-U159-X159-R159</f>
        <v>0</v>
      </c>
      <c r="AB159" s="7">
        <v>45324</v>
      </c>
    </row>
    <row r="160" spans="1:28" ht="15.75" x14ac:dyDescent="0.25">
      <c r="A160" s="14">
        <v>45288</v>
      </c>
      <c r="B160" s="11" t="s">
        <v>99</v>
      </c>
      <c r="C160" s="11">
        <v>0</v>
      </c>
      <c r="D160" s="11"/>
      <c r="E160" s="11" t="s">
        <v>101</v>
      </c>
      <c r="F160" s="11">
        <v>64.8</v>
      </c>
      <c r="G160" s="11" t="s">
        <v>39</v>
      </c>
      <c r="H160" s="11"/>
      <c r="I160" s="19">
        <f t="shared" si="12"/>
        <v>0</v>
      </c>
      <c r="J160" s="9" t="s">
        <v>28</v>
      </c>
      <c r="K160" s="4"/>
      <c r="L160" s="4">
        <f t="shared" si="13"/>
        <v>0</v>
      </c>
      <c r="M160" s="4"/>
      <c r="N160" s="4"/>
      <c r="O160" s="4">
        <f t="shared" si="14"/>
        <v>0</v>
      </c>
      <c r="P160" s="4"/>
      <c r="Q160" s="4"/>
      <c r="R160" s="4">
        <f t="shared" si="15"/>
        <v>0</v>
      </c>
      <c r="S160" s="4"/>
      <c r="T160" s="4"/>
      <c r="U160" s="4">
        <f t="shared" si="16"/>
        <v>0</v>
      </c>
      <c r="V160" s="4"/>
      <c r="W160" s="4"/>
      <c r="X160" s="4">
        <f t="shared" si="17"/>
        <v>0</v>
      </c>
      <c r="Y160" s="4"/>
      <c r="Z160" s="4"/>
      <c r="AA160" s="4">
        <f>C160+I160-L160-O160-U160-X160-R160</f>
        <v>0</v>
      </c>
      <c r="AB160" s="7"/>
    </row>
    <row r="161" spans="1:28" ht="15.75" x14ac:dyDescent="0.25">
      <c r="A161" s="14">
        <v>45288</v>
      </c>
      <c r="B161" s="11" t="s">
        <v>99</v>
      </c>
      <c r="C161" s="11">
        <v>0</v>
      </c>
      <c r="D161" s="11"/>
      <c r="E161" s="11" t="s">
        <v>104</v>
      </c>
      <c r="F161" s="11">
        <v>26.3</v>
      </c>
      <c r="G161" s="11" t="s">
        <v>39</v>
      </c>
      <c r="H161" s="11"/>
      <c r="I161" s="19">
        <f t="shared" ref="I161:I167" si="18">F161*H161</f>
        <v>0</v>
      </c>
      <c r="J161" s="9" t="s">
        <v>28</v>
      </c>
      <c r="K161" s="4"/>
      <c r="L161" s="4">
        <f t="shared" si="13"/>
        <v>0</v>
      </c>
      <c r="M161" s="4"/>
      <c r="N161" s="4"/>
      <c r="O161" s="4">
        <f t="shared" si="14"/>
        <v>0</v>
      </c>
      <c r="P161" s="4"/>
      <c r="Q161" s="4"/>
      <c r="R161" s="4">
        <f t="shared" si="15"/>
        <v>0</v>
      </c>
      <c r="S161" s="4"/>
      <c r="T161" s="4"/>
      <c r="U161" s="4">
        <f t="shared" si="16"/>
        <v>0</v>
      </c>
      <c r="V161" s="4"/>
      <c r="W161" s="4"/>
      <c r="X161" s="4">
        <f t="shared" si="17"/>
        <v>0</v>
      </c>
      <c r="Y161" s="4"/>
      <c r="Z161" s="4"/>
      <c r="AA161" s="4">
        <f>C161+I161-L161-O161-U161-X161-R161</f>
        <v>0</v>
      </c>
      <c r="AB161" s="7"/>
    </row>
    <row r="162" spans="1:28" ht="15.75" x14ac:dyDescent="0.25">
      <c r="A162" s="14">
        <v>45288</v>
      </c>
      <c r="B162" s="11" t="s">
        <v>96</v>
      </c>
      <c r="C162" s="15">
        <v>1575000</v>
      </c>
      <c r="D162" s="11" t="s">
        <v>46</v>
      </c>
      <c r="E162" s="15" t="s">
        <v>290</v>
      </c>
      <c r="F162" s="15">
        <v>500</v>
      </c>
      <c r="G162" s="15" t="s">
        <v>34</v>
      </c>
      <c r="H162" s="15"/>
      <c r="I162" s="19">
        <f t="shared" si="18"/>
        <v>0</v>
      </c>
      <c r="J162" s="31" t="s">
        <v>312</v>
      </c>
      <c r="K162" s="4"/>
      <c r="L162" s="4">
        <f t="shared" si="13"/>
        <v>0</v>
      </c>
      <c r="M162" s="4"/>
      <c r="N162" s="4"/>
      <c r="O162" s="4">
        <f t="shared" si="14"/>
        <v>1575000</v>
      </c>
      <c r="P162" s="4">
        <v>1575000</v>
      </c>
      <c r="Q162" s="4"/>
      <c r="R162" s="4">
        <f t="shared" si="15"/>
        <v>0</v>
      </c>
      <c r="S162" s="4"/>
      <c r="T162" s="4"/>
      <c r="U162" s="4">
        <f t="shared" si="16"/>
        <v>0</v>
      </c>
      <c r="V162" s="4"/>
      <c r="W162" s="4"/>
      <c r="X162" s="4">
        <f t="shared" si="17"/>
        <v>0</v>
      </c>
      <c r="Y162" s="4"/>
      <c r="Z162" s="4"/>
      <c r="AA162" s="4">
        <f>C162+I162-L162-O162-U162-X162-R162</f>
        <v>0</v>
      </c>
      <c r="AB162" s="7"/>
    </row>
    <row r="163" spans="1:28" ht="15.75" x14ac:dyDescent="0.25">
      <c r="A163" s="14">
        <v>45288</v>
      </c>
      <c r="B163" s="11" t="s">
        <v>215</v>
      </c>
      <c r="C163" s="11">
        <v>650000</v>
      </c>
      <c r="D163" s="11" t="s">
        <v>46</v>
      </c>
      <c r="E163" s="15" t="s">
        <v>127</v>
      </c>
      <c r="F163" s="11">
        <v>10</v>
      </c>
      <c r="G163" s="11" t="s">
        <v>39</v>
      </c>
      <c r="H163" s="11"/>
      <c r="I163" s="19">
        <f t="shared" si="18"/>
        <v>0</v>
      </c>
      <c r="J163" s="31" t="s">
        <v>324</v>
      </c>
      <c r="K163" s="4"/>
      <c r="L163" s="4">
        <f t="shared" si="13"/>
        <v>0</v>
      </c>
      <c r="M163" s="4"/>
      <c r="N163" s="4"/>
      <c r="O163" s="4">
        <f t="shared" si="14"/>
        <v>0</v>
      </c>
      <c r="P163" s="4"/>
      <c r="Q163" s="4"/>
      <c r="R163" s="4">
        <f t="shared" si="15"/>
        <v>0</v>
      </c>
      <c r="S163" s="4"/>
      <c r="T163" s="4"/>
      <c r="U163" s="4">
        <f t="shared" si="16"/>
        <v>650000</v>
      </c>
      <c r="V163" s="4">
        <v>650000</v>
      </c>
      <c r="W163" s="4"/>
      <c r="X163" s="4">
        <f t="shared" si="17"/>
        <v>0</v>
      </c>
      <c r="Y163" s="4"/>
      <c r="Z163" s="4"/>
      <c r="AA163" s="4">
        <f>C163+I163-L163-O163-U163-X163-R163</f>
        <v>0</v>
      </c>
      <c r="AB163" s="7">
        <v>45329</v>
      </c>
    </row>
    <row r="164" spans="1:28" ht="15.75" x14ac:dyDescent="0.25">
      <c r="A164" s="14">
        <v>45288</v>
      </c>
      <c r="B164" s="11" t="s">
        <v>99</v>
      </c>
      <c r="C164" s="11">
        <v>0</v>
      </c>
      <c r="D164" s="11"/>
      <c r="E164" s="11" t="s">
        <v>101</v>
      </c>
      <c r="F164" s="11">
        <v>94.6</v>
      </c>
      <c r="G164" s="11" t="s">
        <v>39</v>
      </c>
      <c r="H164" s="11"/>
      <c r="I164" s="19">
        <f t="shared" si="18"/>
        <v>0</v>
      </c>
      <c r="J164" s="9" t="s">
        <v>28</v>
      </c>
      <c r="K164" s="4"/>
      <c r="L164" s="4">
        <f t="shared" si="13"/>
        <v>0</v>
      </c>
      <c r="M164" s="4"/>
      <c r="N164" s="4"/>
      <c r="O164" s="4">
        <f t="shared" si="14"/>
        <v>0</v>
      </c>
      <c r="P164" s="4"/>
      <c r="Q164" s="4"/>
      <c r="R164" s="4">
        <f t="shared" si="15"/>
        <v>0</v>
      </c>
      <c r="S164" s="4"/>
      <c r="T164" s="4"/>
      <c r="U164" s="4">
        <f t="shared" si="16"/>
        <v>0</v>
      </c>
      <c r="V164" s="4"/>
      <c r="W164" s="4"/>
      <c r="X164" s="4">
        <f t="shared" si="17"/>
        <v>0</v>
      </c>
      <c r="Y164" s="4"/>
      <c r="Z164" s="4"/>
      <c r="AA164" s="4">
        <f>C164+I164-L164-O164-U164-X164-R164</f>
        <v>0</v>
      </c>
      <c r="AB164" s="7"/>
    </row>
    <row r="165" spans="1:28" ht="15.75" x14ac:dyDescent="0.25">
      <c r="A165" s="10">
        <v>45288</v>
      </c>
      <c r="B165" s="11" t="s">
        <v>110</v>
      </c>
      <c r="C165" s="11">
        <v>1680699.9999999998</v>
      </c>
      <c r="D165" s="11" t="s">
        <v>46</v>
      </c>
      <c r="E165" s="11" t="s">
        <v>106</v>
      </c>
      <c r="F165" s="11">
        <v>34.299999999999997</v>
      </c>
      <c r="G165" s="11" t="s">
        <v>39</v>
      </c>
      <c r="H165" s="11"/>
      <c r="I165" s="4">
        <f t="shared" si="18"/>
        <v>0</v>
      </c>
      <c r="J165" s="9" t="s">
        <v>28</v>
      </c>
      <c r="K165" s="4"/>
      <c r="L165" s="4">
        <f t="shared" si="13"/>
        <v>0</v>
      </c>
      <c r="M165" s="4"/>
      <c r="N165" s="4"/>
      <c r="O165" s="4">
        <f t="shared" si="14"/>
        <v>0</v>
      </c>
      <c r="P165" s="4"/>
      <c r="Q165" s="4"/>
      <c r="R165" s="4">
        <f t="shared" si="15"/>
        <v>0</v>
      </c>
      <c r="S165" s="4"/>
      <c r="T165" s="4"/>
      <c r="U165" s="4">
        <f t="shared" si="16"/>
        <v>0</v>
      </c>
      <c r="V165" s="4"/>
      <c r="W165" s="4"/>
      <c r="X165" s="4">
        <f t="shared" si="17"/>
        <v>0</v>
      </c>
      <c r="Y165" s="4"/>
      <c r="Z165" s="4"/>
      <c r="AA165" s="4">
        <f>C165+I165-L165-O165-U165-X165-R165</f>
        <v>1680699.9999999998</v>
      </c>
      <c r="AB165" s="7"/>
    </row>
    <row r="166" spans="1:28" ht="15.75" x14ac:dyDescent="0.25">
      <c r="A166" s="14">
        <v>45289</v>
      </c>
      <c r="B166" s="11" t="s">
        <v>99</v>
      </c>
      <c r="C166" s="11">
        <v>0</v>
      </c>
      <c r="D166" s="11"/>
      <c r="E166" s="11" t="s">
        <v>101</v>
      </c>
      <c r="F166" s="11">
        <v>158.6</v>
      </c>
      <c r="G166" s="15" t="s">
        <v>39</v>
      </c>
      <c r="H166" s="11"/>
      <c r="I166" s="19">
        <f t="shared" si="18"/>
        <v>0</v>
      </c>
      <c r="J166" s="9" t="s">
        <v>28</v>
      </c>
      <c r="K166" s="4"/>
      <c r="L166" s="4">
        <f t="shared" si="13"/>
        <v>0</v>
      </c>
      <c r="M166" s="4"/>
      <c r="N166" s="4"/>
      <c r="O166" s="4">
        <f t="shared" si="14"/>
        <v>0</v>
      </c>
      <c r="P166" s="4"/>
      <c r="Q166" s="4"/>
      <c r="R166" s="4">
        <f t="shared" si="15"/>
        <v>0</v>
      </c>
      <c r="S166" s="4"/>
      <c r="T166" s="4"/>
      <c r="U166" s="4">
        <f t="shared" si="16"/>
        <v>0</v>
      </c>
      <c r="V166" s="4"/>
      <c r="W166" s="4"/>
      <c r="X166" s="4">
        <f t="shared" si="17"/>
        <v>0</v>
      </c>
      <c r="Y166" s="4"/>
      <c r="Z166" s="4"/>
      <c r="AA166" s="4">
        <f>C166+I166-L166-O166-U166-X166-R166</f>
        <v>0</v>
      </c>
      <c r="AB166" s="7"/>
    </row>
    <row r="167" spans="1:28" ht="15.75" x14ac:dyDescent="0.25">
      <c r="A167" s="14">
        <v>45289</v>
      </c>
      <c r="B167" s="11" t="s">
        <v>107</v>
      </c>
      <c r="C167" s="11">
        <v>12500000</v>
      </c>
      <c r="D167" s="11" t="s">
        <v>52</v>
      </c>
      <c r="E167" s="11" t="s">
        <v>128</v>
      </c>
      <c r="F167" s="11">
        <v>100</v>
      </c>
      <c r="G167" s="11" t="s">
        <v>39</v>
      </c>
      <c r="H167" s="11"/>
      <c r="I167" s="19">
        <f t="shared" si="18"/>
        <v>0</v>
      </c>
      <c r="J167" s="9" t="s">
        <v>28</v>
      </c>
      <c r="K167" s="4"/>
      <c r="L167" s="4">
        <f t="shared" si="13"/>
        <v>0</v>
      </c>
      <c r="M167" s="4"/>
      <c r="N167" s="4"/>
      <c r="O167" s="4">
        <f t="shared" si="14"/>
        <v>0</v>
      </c>
      <c r="P167" s="4"/>
      <c r="Q167" s="4"/>
      <c r="R167" s="4">
        <f t="shared" si="15"/>
        <v>0</v>
      </c>
      <c r="S167" s="4"/>
      <c r="T167" s="4"/>
      <c r="U167" s="4">
        <f t="shared" si="16"/>
        <v>0</v>
      </c>
      <c r="V167" s="4"/>
      <c r="W167" s="4"/>
      <c r="X167" s="4">
        <f t="shared" si="17"/>
        <v>0</v>
      </c>
      <c r="Y167" s="4"/>
      <c r="Z167" s="4"/>
      <c r="AA167" s="4">
        <f>C167+I167-L167-O167-U167-X167-R167</f>
        <v>12500000</v>
      </c>
      <c r="AB167" s="7"/>
    </row>
    <row r="168" spans="1:28" ht="15.75" x14ac:dyDescent="0.25">
      <c r="A168" s="14">
        <v>45289</v>
      </c>
      <c r="B168" s="11" t="s">
        <v>207</v>
      </c>
      <c r="C168" s="11">
        <v>2250000</v>
      </c>
      <c r="D168" s="11" t="s">
        <v>46</v>
      </c>
      <c r="E168" s="11" t="s">
        <v>294</v>
      </c>
      <c r="F168" s="11">
        <v>50</v>
      </c>
      <c r="G168" s="11" t="s">
        <v>27</v>
      </c>
      <c r="H168" s="11"/>
      <c r="I168" s="19">
        <f>F168*H168</f>
        <v>0</v>
      </c>
      <c r="J168" s="12" t="s">
        <v>312</v>
      </c>
      <c r="K168" s="4"/>
      <c r="L168" s="4">
        <f t="shared" si="13"/>
        <v>0</v>
      </c>
      <c r="M168" s="4"/>
      <c r="N168" s="4"/>
      <c r="O168" s="4">
        <f t="shared" si="14"/>
        <v>2250000</v>
      </c>
      <c r="P168" s="4">
        <v>2250000</v>
      </c>
      <c r="Q168" s="4"/>
      <c r="R168" s="4">
        <f t="shared" si="15"/>
        <v>0</v>
      </c>
      <c r="S168" s="4"/>
      <c r="T168" s="4"/>
      <c r="U168" s="4">
        <f t="shared" si="16"/>
        <v>0</v>
      </c>
      <c r="V168" s="4"/>
      <c r="W168" s="4"/>
      <c r="X168" s="4">
        <f t="shared" si="17"/>
        <v>0</v>
      </c>
      <c r="Y168" s="4"/>
      <c r="Z168" s="4"/>
      <c r="AA168" s="4">
        <f>C168+I168-L168-O168-U168-X168-R168</f>
        <v>0</v>
      </c>
      <c r="AB168" s="7">
        <v>45330</v>
      </c>
    </row>
    <row r="169" spans="1:28" ht="15.75" x14ac:dyDescent="0.25">
      <c r="A169" s="10">
        <v>45289</v>
      </c>
      <c r="B169" s="11" t="s">
        <v>140</v>
      </c>
      <c r="C169" s="11">
        <v>0</v>
      </c>
      <c r="D169" s="11" t="s">
        <v>46</v>
      </c>
      <c r="E169" s="11" t="s">
        <v>230</v>
      </c>
      <c r="F169" s="11">
        <v>1800</v>
      </c>
      <c r="G169" s="11" t="s">
        <v>27</v>
      </c>
      <c r="H169" s="11"/>
      <c r="I169" s="4">
        <f>F169*H169</f>
        <v>0</v>
      </c>
      <c r="J169" s="9" t="s">
        <v>28</v>
      </c>
      <c r="K169" s="4"/>
      <c r="L169" s="4">
        <f t="shared" si="13"/>
        <v>0</v>
      </c>
      <c r="M169" s="4"/>
      <c r="N169" s="4"/>
      <c r="O169" s="4">
        <f t="shared" si="14"/>
        <v>0</v>
      </c>
      <c r="P169" s="4"/>
      <c r="Q169" s="4"/>
      <c r="R169" s="4">
        <f t="shared" si="15"/>
        <v>0</v>
      </c>
      <c r="S169" s="4"/>
      <c r="T169" s="4"/>
      <c r="U169" s="4">
        <f t="shared" si="16"/>
        <v>0</v>
      </c>
      <c r="V169" s="4"/>
      <c r="W169" s="4"/>
      <c r="X169" s="4">
        <f t="shared" si="17"/>
        <v>0</v>
      </c>
      <c r="Y169" s="4"/>
      <c r="Z169" s="4"/>
      <c r="AA169" s="4">
        <f>C169+I169-L169-O169-U169-X169-R169</f>
        <v>0</v>
      </c>
      <c r="AB169" s="7"/>
    </row>
    <row r="170" spans="1:28" ht="15.75" x14ac:dyDescent="0.25">
      <c r="A170" s="10">
        <v>45290</v>
      </c>
      <c r="B170" s="11" t="s">
        <v>99</v>
      </c>
      <c r="C170" s="11">
        <v>0</v>
      </c>
      <c r="D170" s="11"/>
      <c r="E170" s="11" t="s">
        <v>101</v>
      </c>
      <c r="F170" s="11">
        <v>160.30000000000001</v>
      </c>
      <c r="G170" s="11" t="s">
        <v>39</v>
      </c>
      <c r="H170" s="11"/>
      <c r="I170" s="4">
        <f>F170*H170</f>
        <v>0</v>
      </c>
      <c r="J170" s="9" t="s">
        <v>28</v>
      </c>
      <c r="K170" s="4"/>
      <c r="L170" s="4">
        <f t="shared" si="13"/>
        <v>0</v>
      </c>
      <c r="M170" s="4"/>
      <c r="N170" s="4"/>
      <c r="O170" s="4">
        <f t="shared" si="14"/>
        <v>0</v>
      </c>
      <c r="P170" s="4"/>
      <c r="Q170" s="4"/>
      <c r="R170" s="4">
        <f t="shared" si="15"/>
        <v>0</v>
      </c>
      <c r="S170" s="4"/>
      <c r="T170" s="4"/>
      <c r="U170" s="4">
        <f t="shared" si="16"/>
        <v>0</v>
      </c>
      <c r="V170" s="4"/>
      <c r="W170" s="4"/>
      <c r="X170" s="4">
        <f t="shared" si="17"/>
        <v>0</v>
      </c>
      <c r="Y170" s="4"/>
      <c r="Z170" s="4"/>
      <c r="AA170" s="4">
        <f>C170+I170-L170-O170-U170-X170-R170</f>
        <v>0</v>
      </c>
      <c r="AB170" s="7"/>
    </row>
    <row r="171" spans="1:28" ht="15.75" x14ac:dyDescent="0.25">
      <c r="A171" s="24">
        <v>45294</v>
      </c>
      <c r="B171" s="25" t="s">
        <v>99</v>
      </c>
      <c r="C171" s="25">
        <v>0</v>
      </c>
      <c r="D171" s="25" t="s">
        <v>46</v>
      </c>
      <c r="E171" s="25" t="s">
        <v>104</v>
      </c>
      <c r="F171" s="25">
        <v>108.6</v>
      </c>
      <c r="G171" s="25" t="s">
        <v>39</v>
      </c>
      <c r="H171" s="25"/>
      <c r="I171" s="19">
        <f t="shared" ref="I171:I233" si="19">F171*H171</f>
        <v>0</v>
      </c>
      <c r="J171" s="26" t="s">
        <v>28</v>
      </c>
      <c r="K171" s="4"/>
      <c r="L171" s="4">
        <f t="shared" si="13"/>
        <v>0</v>
      </c>
      <c r="M171" s="4"/>
      <c r="N171" s="4"/>
      <c r="O171" s="4">
        <f t="shared" si="14"/>
        <v>0</v>
      </c>
      <c r="P171" s="4"/>
      <c r="Q171" s="4"/>
      <c r="R171" s="4">
        <f t="shared" si="15"/>
        <v>0</v>
      </c>
      <c r="S171" s="4"/>
      <c r="T171" s="4"/>
      <c r="U171" s="4">
        <f t="shared" si="16"/>
        <v>0</v>
      </c>
      <c r="V171" s="4"/>
      <c r="W171" s="4"/>
      <c r="X171" s="4">
        <f t="shared" si="17"/>
        <v>0</v>
      </c>
      <c r="Y171" s="4"/>
      <c r="Z171" s="4"/>
      <c r="AA171" s="4">
        <f>C171+I171-L171-O171-U171-X171-R171</f>
        <v>0</v>
      </c>
      <c r="AB171" s="7"/>
    </row>
    <row r="172" spans="1:28" ht="15.75" x14ac:dyDescent="0.25">
      <c r="A172" s="24">
        <v>45294</v>
      </c>
      <c r="B172" s="25" t="s">
        <v>99</v>
      </c>
      <c r="C172" s="25">
        <v>0</v>
      </c>
      <c r="D172" s="25" t="s">
        <v>46</v>
      </c>
      <c r="E172" s="25" t="s">
        <v>104</v>
      </c>
      <c r="F172" s="25">
        <v>53.5</v>
      </c>
      <c r="G172" s="25" t="s">
        <v>39</v>
      </c>
      <c r="H172" s="25"/>
      <c r="I172" s="19">
        <f t="shared" si="19"/>
        <v>0</v>
      </c>
      <c r="J172" s="26" t="s">
        <v>28</v>
      </c>
      <c r="K172" s="4"/>
      <c r="L172" s="4">
        <f t="shared" si="13"/>
        <v>0</v>
      </c>
      <c r="M172" s="4"/>
      <c r="N172" s="4"/>
      <c r="O172" s="4">
        <f t="shared" si="14"/>
        <v>0</v>
      </c>
      <c r="P172" s="4"/>
      <c r="Q172" s="4"/>
      <c r="R172" s="4">
        <f t="shared" si="15"/>
        <v>0</v>
      </c>
      <c r="S172" s="4"/>
      <c r="T172" s="4"/>
      <c r="U172" s="4">
        <f t="shared" si="16"/>
        <v>0</v>
      </c>
      <c r="V172" s="4"/>
      <c r="W172" s="4"/>
      <c r="X172" s="4">
        <f t="shared" si="17"/>
        <v>0</v>
      </c>
      <c r="Y172" s="4"/>
      <c r="Z172" s="4"/>
      <c r="AA172" s="4">
        <f>C172+I172-L172-O172-U172-X172-R172</f>
        <v>0</v>
      </c>
      <c r="AB172" s="7"/>
    </row>
    <row r="173" spans="1:28" ht="15.75" x14ac:dyDescent="0.25">
      <c r="A173" s="24">
        <v>45294</v>
      </c>
      <c r="B173" s="25" t="s">
        <v>122</v>
      </c>
      <c r="C173" s="25">
        <v>900000</v>
      </c>
      <c r="D173" s="25" t="s">
        <v>46</v>
      </c>
      <c r="E173" s="27" t="s">
        <v>150</v>
      </c>
      <c r="F173" s="27">
        <v>20</v>
      </c>
      <c r="G173" s="25" t="s">
        <v>77</v>
      </c>
      <c r="H173" s="25"/>
      <c r="I173" s="19">
        <f t="shared" si="19"/>
        <v>0</v>
      </c>
      <c r="J173" s="26" t="s">
        <v>28</v>
      </c>
      <c r="K173" s="4"/>
      <c r="L173" s="4">
        <f t="shared" si="13"/>
        <v>0</v>
      </c>
      <c r="M173" s="4"/>
      <c r="N173" s="4"/>
      <c r="O173" s="4">
        <f t="shared" si="14"/>
        <v>0</v>
      </c>
      <c r="P173" s="4"/>
      <c r="Q173" s="4"/>
      <c r="R173" s="4">
        <f t="shared" si="15"/>
        <v>0</v>
      </c>
      <c r="S173" s="4"/>
      <c r="T173" s="4"/>
      <c r="U173" s="4">
        <f t="shared" si="16"/>
        <v>0</v>
      </c>
      <c r="V173" s="4"/>
      <c r="W173" s="4"/>
      <c r="X173" s="4">
        <f t="shared" si="17"/>
        <v>0</v>
      </c>
      <c r="Y173" s="4"/>
      <c r="Z173" s="4"/>
      <c r="AA173" s="4">
        <f>C173+I173-L173-O173-U173-X173-R173</f>
        <v>900000</v>
      </c>
      <c r="AB173" s="7"/>
    </row>
    <row r="174" spans="1:28" ht="15.75" x14ac:dyDescent="0.25">
      <c r="A174" s="24">
        <v>45294</v>
      </c>
      <c r="B174" s="25" t="s">
        <v>122</v>
      </c>
      <c r="C174" s="25">
        <v>900000</v>
      </c>
      <c r="D174" s="25" t="s">
        <v>46</v>
      </c>
      <c r="E174" s="25" t="s">
        <v>130</v>
      </c>
      <c r="F174" s="25">
        <v>20</v>
      </c>
      <c r="G174" s="25" t="s">
        <v>77</v>
      </c>
      <c r="H174" s="25"/>
      <c r="I174" s="19">
        <f t="shared" si="19"/>
        <v>0</v>
      </c>
      <c r="J174" s="26" t="s">
        <v>28</v>
      </c>
      <c r="K174" s="4"/>
      <c r="L174" s="4">
        <f t="shared" si="13"/>
        <v>0</v>
      </c>
      <c r="M174" s="4"/>
      <c r="N174" s="4"/>
      <c r="O174" s="4">
        <f t="shared" si="14"/>
        <v>0</v>
      </c>
      <c r="P174" s="4"/>
      <c r="Q174" s="4"/>
      <c r="R174" s="4">
        <f t="shared" si="15"/>
        <v>0</v>
      </c>
      <c r="S174" s="4"/>
      <c r="T174" s="4"/>
      <c r="U174" s="4">
        <f t="shared" si="16"/>
        <v>0</v>
      </c>
      <c r="V174" s="4"/>
      <c r="W174" s="4"/>
      <c r="X174" s="4">
        <f t="shared" si="17"/>
        <v>0</v>
      </c>
      <c r="Y174" s="4"/>
      <c r="Z174" s="4"/>
      <c r="AA174" s="4">
        <f>C174+I174-L174-O174-U174-X174-R174</f>
        <v>900000</v>
      </c>
      <c r="AB174" s="7"/>
    </row>
    <row r="175" spans="1:28" ht="15.75" x14ac:dyDescent="0.25">
      <c r="A175" s="24">
        <v>45294</v>
      </c>
      <c r="B175" s="25" t="s">
        <v>122</v>
      </c>
      <c r="C175" s="25">
        <v>720000</v>
      </c>
      <c r="D175" s="25" t="s">
        <v>46</v>
      </c>
      <c r="E175" s="25" t="s">
        <v>129</v>
      </c>
      <c r="F175" s="25">
        <v>12</v>
      </c>
      <c r="G175" s="27" t="s">
        <v>77</v>
      </c>
      <c r="H175" s="25"/>
      <c r="I175" s="19">
        <f t="shared" si="19"/>
        <v>0</v>
      </c>
      <c r="J175" s="26" t="s">
        <v>28</v>
      </c>
      <c r="K175" s="4"/>
      <c r="L175" s="4">
        <f t="shared" si="13"/>
        <v>0</v>
      </c>
      <c r="M175" s="4"/>
      <c r="N175" s="4"/>
      <c r="O175" s="4">
        <f t="shared" si="14"/>
        <v>0</v>
      </c>
      <c r="P175" s="4"/>
      <c r="Q175" s="4"/>
      <c r="R175" s="4">
        <f t="shared" si="15"/>
        <v>0</v>
      </c>
      <c r="S175" s="4"/>
      <c r="T175" s="4"/>
      <c r="U175" s="4">
        <f t="shared" si="16"/>
        <v>0</v>
      </c>
      <c r="V175" s="4"/>
      <c r="W175" s="4"/>
      <c r="X175" s="4">
        <f t="shared" si="17"/>
        <v>0</v>
      </c>
      <c r="Y175" s="4"/>
      <c r="Z175" s="4"/>
      <c r="AA175" s="4">
        <f>C175+I175-L175-O175-U175-X175-R175</f>
        <v>720000</v>
      </c>
      <c r="AB175" s="7"/>
    </row>
    <row r="176" spans="1:28" ht="15.75" x14ac:dyDescent="0.25">
      <c r="A176" s="24">
        <v>45294</v>
      </c>
      <c r="B176" s="25" t="s">
        <v>122</v>
      </c>
      <c r="C176" s="25">
        <v>4500000</v>
      </c>
      <c r="D176" s="25" t="s">
        <v>46</v>
      </c>
      <c r="E176" s="25" t="s">
        <v>117</v>
      </c>
      <c r="F176" s="25">
        <v>10</v>
      </c>
      <c r="G176" s="27" t="s">
        <v>23</v>
      </c>
      <c r="H176" s="25"/>
      <c r="I176" s="19">
        <f t="shared" si="19"/>
        <v>0</v>
      </c>
      <c r="J176" s="26" t="s">
        <v>28</v>
      </c>
      <c r="K176" s="4"/>
      <c r="L176" s="4">
        <f t="shared" si="13"/>
        <v>0</v>
      </c>
      <c r="M176" s="4"/>
      <c r="N176" s="4"/>
      <c r="O176" s="4">
        <f t="shared" si="14"/>
        <v>0</v>
      </c>
      <c r="P176" s="4"/>
      <c r="Q176" s="4"/>
      <c r="R176" s="4">
        <f t="shared" si="15"/>
        <v>0</v>
      </c>
      <c r="S176" s="4"/>
      <c r="T176" s="4"/>
      <c r="U176" s="4">
        <f t="shared" si="16"/>
        <v>0</v>
      </c>
      <c r="V176" s="4"/>
      <c r="W176" s="4"/>
      <c r="X176" s="4">
        <f t="shared" si="17"/>
        <v>0</v>
      </c>
      <c r="Y176" s="4"/>
      <c r="Z176" s="4"/>
      <c r="AA176" s="4">
        <f>C176+I176-L176-O176-U176-X176-R176</f>
        <v>4500000</v>
      </c>
      <c r="AB176" s="7"/>
    </row>
    <row r="177" spans="1:28" ht="15.75" x14ac:dyDescent="0.25">
      <c r="A177" s="24">
        <v>45294</v>
      </c>
      <c r="B177" s="25" t="s">
        <v>122</v>
      </c>
      <c r="C177" s="25">
        <v>4328700</v>
      </c>
      <c r="D177" s="25" t="s">
        <v>46</v>
      </c>
      <c r="E177" s="25" t="s">
        <v>81</v>
      </c>
      <c r="F177" s="25">
        <v>92.1</v>
      </c>
      <c r="G177" s="27" t="s">
        <v>39</v>
      </c>
      <c r="H177" s="25"/>
      <c r="I177" s="19">
        <f t="shared" si="19"/>
        <v>0</v>
      </c>
      <c r="J177" s="26" t="s">
        <v>28</v>
      </c>
      <c r="K177" s="4"/>
      <c r="L177" s="4">
        <f t="shared" si="13"/>
        <v>0</v>
      </c>
      <c r="M177" s="4"/>
      <c r="N177" s="4"/>
      <c r="O177" s="4">
        <f t="shared" si="14"/>
        <v>0</v>
      </c>
      <c r="P177" s="4"/>
      <c r="Q177" s="4"/>
      <c r="R177" s="4">
        <f t="shared" si="15"/>
        <v>0</v>
      </c>
      <c r="S177" s="4"/>
      <c r="T177" s="4"/>
      <c r="U177" s="4">
        <f t="shared" si="16"/>
        <v>0</v>
      </c>
      <c r="V177" s="4"/>
      <c r="W177" s="4"/>
      <c r="X177" s="4">
        <f t="shared" si="17"/>
        <v>0</v>
      </c>
      <c r="Y177" s="4"/>
      <c r="Z177" s="4"/>
      <c r="AA177" s="4">
        <f>C177+I177-L177-O177-U177-X177-R177</f>
        <v>4328700</v>
      </c>
      <c r="AB177" s="7"/>
    </row>
    <row r="178" spans="1:28" ht="15.75" x14ac:dyDescent="0.25">
      <c r="A178" s="24">
        <v>45294</v>
      </c>
      <c r="B178" s="25" t="s">
        <v>122</v>
      </c>
      <c r="C178" s="25">
        <v>4606000</v>
      </c>
      <c r="D178" s="25" t="s">
        <v>46</v>
      </c>
      <c r="E178" s="25" t="s">
        <v>120</v>
      </c>
      <c r="F178" s="25">
        <v>98</v>
      </c>
      <c r="G178" s="27" t="s">
        <v>39</v>
      </c>
      <c r="H178" s="25"/>
      <c r="I178" s="19">
        <f t="shared" si="19"/>
        <v>0</v>
      </c>
      <c r="J178" s="26" t="s">
        <v>28</v>
      </c>
      <c r="K178" s="4"/>
      <c r="L178" s="4">
        <f t="shared" si="13"/>
        <v>0</v>
      </c>
      <c r="M178" s="4"/>
      <c r="N178" s="4"/>
      <c r="O178" s="4">
        <f t="shared" si="14"/>
        <v>0</v>
      </c>
      <c r="P178" s="4"/>
      <c r="Q178" s="4"/>
      <c r="R178" s="4">
        <f t="shared" si="15"/>
        <v>0</v>
      </c>
      <c r="S178" s="4"/>
      <c r="T178" s="4"/>
      <c r="U178" s="4">
        <f t="shared" si="16"/>
        <v>0</v>
      </c>
      <c r="V178" s="4"/>
      <c r="W178" s="4"/>
      <c r="X178" s="4">
        <f t="shared" si="17"/>
        <v>0</v>
      </c>
      <c r="Y178" s="4"/>
      <c r="Z178" s="4"/>
      <c r="AA178" s="4">
        <f>C178+I178-L178-O178-U178-X178-R178</f>
        <v>4606000</v>
      </c>
      <c r="AB178" s="7"/>
    </row>
    <row r="179" spans="1:28" ht="15.75" x14ac:dyDescent="0.25">
      <c r="A179" s="24">
        <v>45294</v>
      </c>
      <c r="B179" s="25" t="s">
        <v>122</v>
      </c>
      <c r="C179" s="25">
        <v>1574500</v>
      </c>
      <c r="D179" s="25" t="s">
        <v>46</v>
      </c>
      <c r="E179" s="25" t="s">
        <v>299</v>
      </c>
      <c r="F179" s="25">
        <v>33.5</v>
      </c>
      <c r="G179" s="27" t="s">
        <v>39</v>
      </c>
      <c r="H179" s="25"/>
      <c r="I179" s="19">
        <f t="shared" si="19"/>
        <v>0</v>
      </c>
      <c r="J179" s="26" t="s">
        <v>28</v>
      </c>
      <c r="K179" s="4"/>
      <c r="L179" s="4">
        <f t="shared" si="13"/>
        <v>0</v>
      </c>
      <c r="M179" s="4"/>
      <c r="N179" s="4"/>
      <c r="O179" s="4">
        <f t="shared" si="14"/>
        <v>0</v>
      </c>
      <c r="P179" s="4"/>
      <c r="Q179" s="4"/>
      <c r="R179" s="4">
        <f t="shared" si="15"/>
        <v>0</v>
      </c>
      <c r="S179" s="4"/>
      <c r="T179" s="4"/>
      <c r="U179" s="4">
        <f t="shared" si="16"/>
        <v>0</v>
      </c>
      <c r="V179" s="4"/>
      <c r="W179" s="4"/>
      <c r="X179" s="4">
        <f t="shared" si="17"/>
        <v>0</v>
      </c>
      <c r="Y179" s="4"/>
      <c r="Z179" s="4"/>
      <c r="AA179" s="4">
        <f>C179+I179-L179-O179-U179-X179-R179</f>
        <v>1574500</v>
      </c>
      <c r="AB179" s="7"/>
    </row>
    <row r="180" spans="1:28" ht="15.75" x14ac:dyDescent="0.25">
      <c r="A180" s="24">
        <v>45294</v>
      </c>
      <c r="B180" s="25" t="s">
        <v>122</v>
      </c>
      <c r="C180" s="27">
        <v>1616800</v>
      </c>
      <c r="D180" s="25" t="s">
        <v>46</v>
      </c>
      <c r="E180" s="27" t="s">
        <v>145</v>
      </c>
      <c r="F180" s="27">
        <v>34.4</v>
      </c>
      <c r="G180" s="27" t="s">
        <v>39</v>
      </c>
      <c r="H180" s="27"/>
      <c r="I180" s="19">
        <f t="shared" si="19"/>
        <v>0</v>
      </c>
      <c r="J180" s="28" t="s">
        <v>28</v>
      </c>
      <c r="K180" s="4"/>
      <c r="L180" s="4">
        <f t="shared" si="13"/>
        <v>0</v>
      </c>
      <c r="M180" s="4"/>
      <c r="N180" s="4"/>
      <c r="O180" s="4">
        <f t="shared" si="14"/>
        <v>0</v>
      </c>
      <c r="P180" s="4"/>
      <c r="Q180" s="4"/>
      <c r="R180" s="4">
        <f t="shared" si="15"/>
        <v>0</v>
      </c>
      <c r="S180" s="4"/>
      <c r="T180" s="4"/>
      <c r="U180" s="4">
        <f t="shared" si="16"/>
        <v>0</v>
      </c>
      <c r="V180" s="4"/>
      <c r="W180" s="4"/>
      <c r="X180" s="4">
        <f t="shared" si="17"/>
        <v>0</v>
      </c>
      <c r="Y180" s="4"/>
      <c r="Z180" s="4"/>
      <c r="AA180" s="4">
        <f>C180+I180-L180-O180-U180-X180-R180</f>
        <v>1616800</v>
      </c>
      <c r="AB180" s="7"/>
    </row>
    <row r="181" spans="1:28" ht="15.75" x14ac:dyDescent="0.25">
      <c r="A181" s="24">
        <v>45294</v>
      </c>
      <c r="B181" s="25" t="s">
        <v>304</v>
      </c>
      <c r="C181" s="25">
        <v>4000000</v>
      </c>
      <c r="D181" s="25" t="s">
        <v>46</v>
      </c>
      <c r="E181" s="25" t="s">
        <v>64</v>
      </c>
      <c r="F181" s="25">
        <v>300</v>
      </c>
      <c r="G181" s="27" t="s">
        <v>39</v>
      </c>
      <c r="H181" s="25"/>
      <c r="I181" s="19">
        <f t="shared" si="19"/>
        <v>0</v>
      </c>
      <c r="J181" s="31" t="s">
        <v>312</v>
      </c>
      <c r="K181" s="4" t="s">
        <v>317</v>
      </c>
      <c r="L181" s="4">
        <f t="shared" si="13"/>
        <v>0</v>
      </c>
      <c r="M181" s="4"/>
      <c r="N181" s="4"/>
      <c r="O181" s="4">
        <f t="shared" si="14"/>
        <v>4000000</v>
      </c>
      <c r="P181" s="4">
        <v>4000000</v>
      </c>
      <c r="Q181" s="4"/>
      <c r="R181" s="4">
        <f t="shared" si="15"/>
        <v>0</v>
      </c>
      <c r="S181" s="4"/>
      <c r="T181" s="4"/>
      <c r="U181" s="4">
        <f t="shared" si="16"/>
        <v>0</v>
      </c>
      <c r="V181" s="4"/>
      <c r="W181" s="4"/>
      <c r="X181" s="4">
        <f t="shared" si="17"/>
        <v>0</v>
      </c>
      <c r="Y181" s="4"/>
      <c r="Z181" s="4"/>
      <c r="AA181" s="4">
        <f>C181+I181-L181-O181-U181-X181-R181</f>
        <v>0</v>
      </c>
      <c r="AB181" s="7">
        <v>45323</v>
      </c>
    </row>
    <row r="182" spans="1:28" ht="15.75" x14ac:dyDescent="0.25">
      <c r="A182" s="24">
        <v>45294</v>
      </c>
      <c r="B182" s="27" t="s">
        <v>168</v>
      </c>
      <c r="C182" s="27">
        <v>1620000</v>
      </c>
      <c r="D182" s="27" t="s">
        <v>52</v>
      </c>
      <c r="E182" s="27" t="s">
        <v>163</v>
      </c>
      <c r="F182" s="27">
        <v>12</v>
      </c>
      <c r="G182" s="25" t="s">
        <v>39</v>
      </c>
      <c r="H182" s="27"/>
      <c r="I182" s="19">
        <f t="shared" si="19"/>
        <v>0</v>
      </c>
      <c r="J182" s="31" t="s">
        <v>312</v>
      </c>
      <c r="K182" s="4" t="s">
        <v>318</v>
      </c>
      <c r="L182" s="4">
        <f t="shared" si="13"/>
        <v>0</v>
      </c>
      <c r="M182" s="4"/>
      <c r="N182" s="4"/>
      <c r="O182" s="4">
        <f t="shared" si="14"/>
        <v>1620000</v>
      </c>
      <c r="P182" s="4">
        <v>1620000</v>
      </c>
      <c r="Q182" s="4"/>
      <c r="R182" s="4">
        <f t="shared" si="15"/>
        <v>0</v>
      </c>
      <c r="S182" s="4"/>
      <c r="T182" s="4"/>
      <c r="U182" s="4">
        <f t="shared" si="16"/>
        <v>0</v>
      </c>
      <c r="V182" s="4"/>
      <c r="W182" s="4"/>
      <c r="X182" s="4">
        <f t="shared" si="17"/>
        <v>0</v>
      </c>
      <c r="Y182" s="4"/>
      <c r="Z182" s="4"/>
      <c r="AA182" s="4">
        <f>C182+I182-L182-O182-U182-X182-R182</f>
        <v>0</v>
      </c>
      <c r="AB182" s="7">
        <v>45336</v>
      </c>
    </row>
    <row r="183" spans="1:28" ht="15.75" x14ac:dyDescent="0.25">
      <c r="A183" s="24">
        <v>45294</v>
      </c>
      <c r="B183" s="27" t="s">
        <v>168</v>
      </c>
      <c r="C183" s="25">
        <v>280000</v>
      </c>
      <c r="D183" s="27" t="s">
        <v>52</v>
      </c>
      <c r="E183" s="25" t="s">
        <v>306</v>
      </c>
      <c r="F183" s="25">
        <v>2</v>
      </c>
      <c r="G183" s="25" t="s">
        <v>39</v>
      </c>
      <c r="H183" s="25"/>
      <c r="I183" s="19">
        <f t="shared" si="19"/>
        <v>0</v>
      </c>
      <c r="J183" s="31" t="s">
        <v>312</v>
      </c>
      <c r="K183" s="4" t="s">
        <v>318</v>
      </c>
      <c r="L183" s="4">
        <f t="shared" si="13"/>
        <v>0</v>
      </c>
      <c r="M183" s="4"/>
      <c r="N183" s="4"/>
      <c r="O183" s="4">
        <f t="shared" si="14"/>
        <v>280000</v>
      </c>
      <c r="P183" s="4">
        <v>280000</v>
      </c>
      <c r="Q183" s="4"/>
      <c r="R183" s="4">
        <f t="shared" si="15"/>
        <v>0</v>
      </c>
      <c r="S183" s="4"/>
      <c r="T183" s="4"/>
      <c r="U183" s="4">
        <f t="shared" si="16"/>
        <v>0</v>
      </c>
      <c r="V183" s="4"/>
      <c r="W183" s="4"/>
      <c r="X183" s="4">
        <f t="shared" si="17"/>
        <v>0</v>
      </c>
      <c r="Y183" s="4"/>
      <c r="Z183" s="4"/>
      <c r="AA183" s="4">
        <f>C183+I183-L183-O183-U183-X183-R183</f>
        <v>0</v>
      </c>
      <c r="AB183" s="7">
        <v>45336</v>
      </c>
    </row>
    <row r="184" spans="1:28" ht="15.75" x14ac:dyDescent="0.25">
      <c r="A184" s="24">
        <v>45294</v>
      </c>
      <c r="B184" s="27" t="s">
        <v>168</v>
      </c>
      <c r="C184" s="27">
        <v>450000</v>
      </c>
      <c r="D184" s="27" t="s">
        <v>52</v>
      </c>
      <c r="E184" s="25" t="s">
        <v>148</v>
      </c>
      <c r="F184" s="27">
        <v>1</v>
      </c>
      <c r="G184" s="27" t="s">
        <v>23</v>
      </c>
      <c r="H184" s="27"/>
      <c r="I184" s="19">
        <f t="shared" si="19"/>
        <v>0</v>
      </c>
      <c r="J184" s="31" t="s">
        <v>312</v>
      </c>
      <c r="K184" s="4" t="s">
        <v>318</v>
      </c>
      <c r="L184" s="4">
        <f t="shared" si="13"/>
        <v>0</v>
      </c>
      <c r="M184" s="4"/>
      <c r="N184" s="4"/>
      <c r="O184" s="4">
        <f t="shared" si="14"/>
        <v>450000</v>
      </c>
      <c r="P184" s="4">
        <v>450000</v>
      </c>
      <c r="Q184" s="4"/>
      <c r="R184" s="4">
        <f t="shared" si="15"/>
        <v>0</v>
      </c>
      <c r="S184" s="4"/>
      <c r="T184" s="4"/>
      <c r="U184" s="4">
        <f t="shared" si="16"/>
        <v>0</v>
      </c>
      <c r="V184" s="4"/>
      <c r="W184" s="4"/>
      <c r="X184" s="4">
        <f t="shared" si="17"/>
        <v>0</v>
      </c>
      <c r="Y184" s="4"/>
      <c r="Z184" s="4"/>
      <c r="AA184" s="4">
        <f>C184+I184-L184-O184-U184-X184-R184</f>
        <v>0</v>
      </c>
      <c r="AB184" s="7">
        <v>45336</v>
      </c>
    </row>
    <row r="185" spans="1:28" ht="15.75" x14ac:dyDescent="0.25">
      <c r="A185" s="24">
        <v>45294</v>
      </c>
      <c r="B185" s="25" t="s">
        <v>168</v>
      </c>
      <c r="C185" s="25">
        <v>900000</v>
      </c>
      <c r="D185" s="25" t="s">
        <v>52</v>
      </c>
      <c r="E185" s="25" t="s">
        <v>150</v>
      </c>
      <c r="F185" s="25">
        <v>20</v>
      </c>
      <c r="G185" s="25" t="s">
        <v>77</v>
      </c>
      <c r="H185" s="25"/>
      <c r="I185" s="19">
        <f t="shared" si="19"/>
        <v>0</v>
      </c>
      <c r="J185" s="31" t="s">
        <v>312</v>
      </c>
      <c r="K185" s="4" t="s">
        <v>318</v>
      </c>
      <c r="L185" s="4">
        <f t="shared" si="13"/>
        <v>0</v>
      </c>
      <c r="M185" s="4"/>
      <c r="N185" s="4"/>
      <c r="O185" s="4">
        <f t="shared" si="14"/>
        <v>900000</v>
      </c>
      <c r="P185" s="4">
        <v>900000</v>
      </c>
      <c r="Q185" s="4"/>
      <c r="R185" s="4">
        <f t="shared" si="15"/>
        <v>0</v>
      </c>
      <c r="S185" s="4"/>
      <c r="T185" s="4"/>
      <c r="U185" s="4">
        <f t="shared" si="16"/>
        <v>0</v>
      </c>
      <c r="V185" s="4"/>
      <c r="W185" s="4"/>
      <c r="X185" s="4">
        <f t="shared" si="17"/>
        <v>0</v>
      </c>
      <c r="Y185" s="4"/>
      <c r="Z185" s="4"/>
      <c r="AA185" s="4">
        <f>C185+I185-L185-O185-U185-X185-R185</f>
        <v>0</v>
      </c>
      <c r="AB185" s="7">
        <v>45336</v>
      </c>
    </row>
    <row r="186" spans="1:28" ht="15.75" x14ac:dyDescent="0.25">
      <c r="A186" s="24">
        <v>45294</v>
      </c>
      <c r="B186" s="25" t="s">
        <v>99</v>
      </c>
      <c r="C186" s="25">
        <v>0</v>
      </c>
      <c r="D186" s="25" t="s">
        <v>46</v>
      </c>
      <c r="E186" s="25" t="s">
        <v>104</v>
      </c>
      <c r="F186" s="25">
        <v>27.2</v>
      </c>
      <c r="G186" s="25" t="s">
        <v>39</v>
      </c>
      <c r="H186" s="25"/>
      <c r="I186" s="4">
        <f t="shared" si="19"/>
        <v>0</v>
      </c>
      <c r="J186" s="26" t="s">
        <v>28</v>
      </c>
      <c r="K186" s="4"/>
      <c r="L186" s="4">
        <f t="shared" si="13"/>
        <v>0</v>
      </c>
      <c r="M186" s="4"/>
      <c r="N186" s="4"/>
      <c r="O186" s="4">
        <f t="shared" si="14"/>
        <v>0</v>
      </c>
      <c r="P186" s="4"/>
      <c r="Q186" s="4"/>
      <c r="R186" s="4">
        <f t="shared" si="15"/>
        <v>0</v>
      </c>
      <c r="S186" s="4"/>
      <c r="T186" s="4"/>
      <c r="U186" s="4">
        <f t="shared" si="16"/>
        <v>0</v>
      </c>
      <c r="V186" s="4"/>
      <c r="W186" s="4"/>
      <c r="X186" s="4">
        <f t="shared" si="17"/>
        <v>0</v>
      </c>
      <c r="Y186" s="4"/>
      <c r="Z186" s="4"/>
      <c r="AA186" s="4">
        <f>C186+I186-L186-O186-U186-X186-R186</f>
        <v>0</v>
      </c>
      <c r="AB186" s="7"/>
    </row>
    <row r="187" spans="1:28" ht="15.75" x14ac:dyDescent="0.25">
      <c r="A187" s="29">
        <v>45295</v>
      </c>
      <c r="B187" s="25" t="s">
        <v>231</v>
      </c>
      <c r="C187" s="27">
        <v>700000</v>
      </c>
      <c r="D187" s="25" t="s">
        <v>46</v>
      </c>
      <c r="E187" s="27" t="s">
        <v>47</v>
      </c>
      <c r="F187" s="27">
        <v>10</v>
      </c>
      <c r="G187" s="27" t="s">
        <v>48</v>
      </c>
      <c r="H187" s="27"/>
      <c r="I187" s="19">
        <f t="shared" si="19"/>
        <v>0</v>
      </c>
      <c r="J187" s="17" t="s">
        <v>312</v>
      </c>
      <c r="K187" s="4"/>
      <c r="L187" s="4">
        <f t="shared" si="13"/>
        <v>0</v>
      </c>
      <c r="M187" s="4"/>
      <c r="N187" s="4"/>
      <c r="O187" s="4">
        <f t="shared" si="14"/>
        <v>700000</v>
      </c>
      <c r="P187" s="4">
        <v>700000</v>
      </c>
      <c r="Q187" s="4"/>
      <c r="R187" s="4">
        <f t="shared" si="15"/>
        <v>0</v>
      </c>
      <c r="S187" s="4"/>
      <c r="T187" s="4"/>
      <c r="U187" s="4">
        <f t="shared" si="16"/>
        <v>0</v>
      </c>
      <c r="V187" s="4"/>
      <c r="W187" s="4"/>
      <c r="X187" s="4">
        <f t="shared" si="17"/>
        <v>0</v>
      </c>
      <c r="Y187" s="4"/>
      <c r="Z187" s="4"/>
      <c r="AA187" s="4">
        <f>C187+I187-L187-O187-U187-X187-R187</f>
        <v>0</v>
      </c>
      <c r="AB187" s="7">
        <v>45331</v>
      </c>
    </row>
    <row r="188" spans="1:28" ht="15.75" x14ac:dyDescent="0.25">
      <c r="A188" s="29">
        <v>45295</v>
      </c>
      <c r="B188" s="25" t="s">
        <v>99</v>
      </c>
      <c r="C188" s="25">
        <v>0</v>
      </c>
      <c r="D188" s="27" t="s">
        <v>46</v>
      </c>
      <c r="E188" s="25" t="s">
        <v>104</v>
      </c>
      <c r="F188" s="25">
        <v>81.099999999999994</v>
      </c>
      <c r="G188" s="27" t="s">
        <v>39</v>
      </c>
      <c r="H188" s="25"/>
      <c r="I188" s="19">
        <f t="shared" si="19"/>
        <v>0</v>
      </c>
      <c r="J188" s="26" t="s">
        <v>28</v>
      </c>
      <c r="K188" s="4"/>
      <c r="L188" s="4">
        <f t="shared" si="13"/>
        <v>0</v>
      </c>
      <c r="M188" s="4"/>
      <c r="N188" s="4"/>
      <c r="O188" s="4">
        <f t="shared" si="14"/>
        <v>0</v>
      </c>
      <c r="P188" s="4"/>
      <c r="Q188" s="4"/>
      <c r="R188" s="4">
        <f t="shared" si="15"/>
        <v>0</v>
      </c>
      <c r="S188" s="4"/>
      <c r="T188" s="4"/>
      <c r="U188" s="4">
        <f t="shared" si="16"/>
        <v>0</v>
      </c>
      <c r="V188" s="4"/>
      <c r="W188" s="4"/>
      <c r="X188" s="4">
        <f t="shared" si="17"/>
        <v>0</v>
      </c>
      <c r="Y188" s="4"/>
      <c r="Z188" s="4"/>
      <c r="AA188" s="4">
        <f>C188+I188-L188-O188-U188-X188-R188</f>
        <v>0</v>
      </c>
      <c r="AB188" s="7"/>
    </row>
    <row r="189" spans="1:28" ht="15.75" x14ac:dyDescent="0.25">
      <c r="A189" s="29">
        <v>45296</v>
      </c>
      <c r="B189" s="27" t="s">
        <v>99</v>
      </c>
      <c r="C189" s="27">
        <v>0</v>
      </c>
      <c r="D189" s="27" t="s">
        <v>46</v>
      </c>
      <c r="E189" s="27" t="s">
        <v>120</v>
      </c>
      <c r="F189" s="25">
        <v>22.8</v>
      </c>
      <c r="G189" s="25" t="s">
        <v>39</v>
      </c>
      <c r="H189" s="27"/>
      <c r="I189" s="15">
        <f t="shared" si="19"/>
        <v>0</v>
      </c>
      <c r="J189" s="28" t="s">
        <v>28</v>
      </c>
      <c r="K189" s="11"/>
      <c r="L189" s="4">
        <f t="shared" si="13"/>
        <v>0</v>
      </c>
      <c r="M189" s="4"/>
      <c r="N189" s="4"/>
      <c r="O189" s="4">
        <f t="shared" si="14"/>
        <v>0</v>
      </c>
      <c r="P189" s="4"/>
      <c r="Q189" s="4"/>
      <c r="R189" s="4">
        <f t="shared" si="15"/>
        <v>0</v>
      </c>
      <c r="S189" s="4"/>
      <c r="T189" s="4"/>
      <c r="U189" s="4">
        <f t="shared" si="16"/>
        <v>0</v>
      </c>
      <c r="V189" s="4"/>
      <c r="W189" s="4"/>
      <c r="X189" s="4">
        <f t="shared" si="17"/>
        <v>0</v>
      </c>
      <c r="Y189" s="4"/>
      <c r="Z189" s="4"/>
      <c r="AA189" s="4">
        <f>C189+I189-L189-O189-U189-X189-R189</f>
        <v>0</v>
      </c>
      <c r="AB189" s="7"/>
    </row>
    <row r="190" spans="1:28" ht="15.75" x14ac:dyDescent="0.25">
      <c r="A190" s="29">
        <v>45296</v>
      </c>
      <c r="B190" s="25" t="s">
        <v>266</v>
      </c>
      <c r="C190" s="27">
        <v>15890000</v>
      </c>
      <c r="D190" s="25" t="s">
        <v>52</v>
      </c>
      <c r="E190" s="27" t="s">
        <v>42</v>
      </c>
      <c r="F190" s="27">
        <v>5200</v>
      </c>
      <c r="G190" s="25" t="s">
        <v>34</v>
      </c>
      <c r="H190" s="27"/>
      <c r="I190" s="15">
        <f t="shared" si="19"/>
        <v>0</v>
      </c>
      <c r="J190" s="32" t="s">
        <v>312</v>
      </c>
      <c r="K190" s="4" t="s">
        <v>338</v>
      </c>
      <c r="L190" s="4">
        <f t="shared" si="13"/>
        <v>0</v>
      </c>
      <c r="M190" s="4"/>
      <c r="N190" s="4"/>
      <c r="O190" s="4">
        <f t="shared" si="14"/>
        <v>15890000</v>
      </c>
      <c r="P190" s="4">
        <v>10000000</v>
      </c>
      <c r="Q190" s="4">
        <v>5890000</v>
      </c>
      <c r="R190" s="4">
        <f t="shared" si="15"/>
        <v>0</v>
      </c>
      <c r="S190" s="4"/>
      <c r="T190" s="4"/>
      <c r="U190" s="4">
        <f t="shared" si="16"/>
        <v>0</v>
      </c>
      <c r="V190" s="4"/>
      <c r="W190" s="4"/>
      <c r="X190" s="4">
        <f t="shared" si="17"/>
        <v>0</v>
      </c>
      <c r="Y190" s="4"/>
      <c r="Z190" s="4"/>
      <c r="AA190" s="4">
        <f>C190+I190-L190-O190-U190-X190-R190</f>
        <v>0</v>
      </c>
      <c r="AB190" s="7">
        <v>45343</v>
      </c>
    </row>
    <row r="191" spans="1:28" ht="15.75" x14ac:dyDescent="0.25">
      <c r="A191" s="29">
        <v>45296</v>
      </c>
      <c r="B191" s="25" t="s">
        <v>266</v>
      </c>
      <c r="C191" s="25">
        <v>15500000</v>
      </c>
      <c r="D191" s="25" t="s">
        <v>52</v>
      </c>
      <c r="E191" s="25" t="s">
        <v>233</v>
      </c>
      <c r="F191" s="25">
        <v>10000</v>
      </c>
      <c r="G191" s="25" t="s">
        <v>27</v>
      </c>
      <c r="H191" s="25"/>
      <c r="I191" s="15">
        <f t="shared" si="19"/>
        <v>0</v>
      </c>
      <c r="J191" s="26" t="s">
        <v>28</v>
      </c>
      <c r="K191" s="11" t="s">
        <v>339</v>
      </c>
      <c r="L191" s="4">
        <f t="shared" si="13"/>
        <v>0</v>
      </c>
      <c r="M191" s="4"/>
      <c r="N191" s="4"/>
      <c r="O191" s="4">
        <f t="shared" si="14"/>
        <v>0</v>
      </c>
      <c r="P191" s="4"/>
      <c r="Q191" s="4"/>
      <c r="R191" s="4">
        <f t="shared" si="15"/>
        <v>0</v>
      </c>
      <c r="S191" s="4"/>
      <c r="T191" s="4"/>
      <c r="U191" s="4">
        <f t="shared" si="16"/>
        <v>0</v>
      </c>
      <c r="V191" s="4"/>
      <c r="W191" s="4"/>
      <c r="X191" s="4">
        <f t="shared" si="17"/>
        <v>0</v>
      </c>
      <c r="Y191" s="4"/>
      <c r="Z191" s="4"/>
      <c r="AA191" s="4">
        <f>C191+I191-L191-O191-U191-X191-R191</f>
        <v>15500000</v>
      </c>
      <c r="AB191" s="7"/>
    </row>
    <row r="192" spans="1:28" ht="15.75" x14ac:dyDescent="0.25">
      <c r="A192" s="29">
        <v>45296</v>
      </c>
      <c r="B192" s="27" t="s">
        <v>266</v>
      </c>
      <c r="C192" s="25">
        <v>1200000</v>
      </c>
      <c r="D192" s="27" t="s">
        <v>52</v>
      </c>
      <c r="E192" s="27" t="s">
        <v>165</v>
      </c>
      <c r="F192" s="33">
        <v>1</v>
      </c>
      <c r="G192" s="25" t="s">
        <v>303</v>
      </c>
      <c r="H192" s="25"/>
      <c r="I192" s="15">
        <f t="shared" si="19"/>
        <v>0</v>
      </c>
      <c r="J192" s="32" t="s">
        <v>312</v>
      </c>
      <c r="K192" s="4" t="s">
        <v>349</v>
      </c>
      <c r="L192" s="4">
        <f>M192+N192</f>
        <v>0</v>
      </c>
      <c r="M192" s="4"/>
      <c r="N192" s="4"/>
      <c r="O192" s="4">
        <f>P192+Q192</f>
        <v>1200000</v>
      </c>
      <c r="P192" s="4"/>
      <c r="Q192" s="4">
        <v>1200000</v>
      </c>
      <c r="R192" s="4">
        <f>S192+T192</f>
        <v>0</v>
      </c>
      <c r="S192" s="4"/>
      <c r="T192" s="4"/>
      <c r="U192" s="4">
        <f>V192+W192</f>
        <v>0</v>
      </c>
      <c r="V192" s="4"/>
      <c r="W192" s="4"/>
      <c r="X192" s="4">
        <f>Y192+Z192</f>
        <v>0</v>
      </c>
      <c r="Y192" s="4"/>
      <c r="Z192" s="4"/>
      <c r="AA192" s="4">
        <f>C192+I192-L192-O192-U192-X192-R192</f>
        <v>0</v>
      </c>
      <c r="AB192" s="7">
        <v>45351</v>
      </c>
    </row>
    <row r="193" spans="1:28" ht="15.75" x14ac:dyDescent="0.25">
      <c r="A193" s="29">
        <v>45297</v>
      </c>
      <c r="B193" s="27" t="s">
        <v>207</v>
      </c>
      <c r="C193" s="27">
        <v>9000000</v>
      </c>
      <c r="D193" s="27" t="s">
        <v>46</v>
      </c>
      <c r="E193" s="27" t="s">
        <v>294</v>
      </c>
      <c r="F193" s="27">
        <v>200</v>
      </c>
      <c r="G193" s="27" t="s">
        <v>27</v>
      </c>
      <c r="H193" s="27"/>
      <c r="I193" s="15">
        <f t="shared" si="19"/>
        <v>0</v>
      </c>
      <c r="J193" s="12" t="s">
        <v>312</v>
      </c>
      <c r="K193" s="11" t="s">
        <v>910</v>
      </c>
      <c r="L193" s="4">
        <f>M193+N193</f>
        <v>0</v>
      </c>
      <c r="M193" s="4"/>
      <c r="N193" s="4"/>
      <c r="O193" s="4">
        <f>P193+Q193</f>
        <v>9000000</v>
      </c>
      <c r="P193" s="4">
        <v>9000000</v>
      </c>
      <c r="Q193" s="4"/>
      <c r="R193" s="4">
        <f>S193+T193</f>
        <v>0</v>
      </c>
      <c r="S193" s="4"/>
      <c r="T193" s="4"/>
      <c r="U193" s="4">
        <f>V193+W193</f>
        <v>0</v>
      </c>
      <c r="V193" s="4"/>
      <c r="W193" s="4"/>
      <c r="X193" s="4">
        <f>Y193+Z193</f>
        <v>0</v>
      </c>
      <c r="Y193" s="4"/>
      <c r="Z193" s="4"/>
      <c r="AA193" s="4">
        <f>C193+I193-L193-O193-U193-X193-R193</f>
        <v>0</v>
      </c>
      <c r="AB193" s="7">
        <v>45345</v>
      </c>
    </row>
    <row r="194" spans="1:28" ht="15.75" x14ac:dyDescent="0.25">
      <c r="A194" s="29">
        <v>45297</v>
      </c>
      <c r="B194" s="27" t="s">
        <v>207</v>
      </c>
      <c r="C194" s="27">
        <v>2400000</v>
      </c>
      <c r="D194" s="27" t="s">
        <v>46</v>
      </c>
      <c r="E194" s="27" t="s">
        <v>343</v>
      </c>
      <c r="F194" s="27">
        <v>2</v>
      </c>
      <c r="G194" s="27" t="s">
        <v>23</v>
      </c>
      <c r="H194" s="27"/>
      <c r="I194" s="15">
        <f t="shared" si="19"/>
        <v>0</v>
      </c>
      <c r="J194" s="28" t="s">
        <v>28</v>
      </c>
      <c r="K194" s="11"/>
      <c r="L194" s="4">
        <f t="shared" ref="L194:L211" si="20">M194+N194</f>
        <v>0</v>
      </c>
      <c r="M194" s="4"/>
      <c r="N194" s="4"/>
      <c r="O194" s="4">
        <f t="shared" ref="O194:O211" si="21">P194+Q194</f>
        <v>0</v>
      </c>
      <c r="P194" s="4"/>
      <c r="Q194" s="4"/>
      <c r="R194" s="4">
        <f t="shared" ref="R194:R211" si="22">S194+T194</f>
        <v>0</v>
      </c>
      <c r="S194" s="4"/>
      <c r="T194" s="4"/>
      <c r="U194" s="4">
        <f t="shared" ref="U194:U211" si="23">V194+W194</f>
        <v>0</v>
      </c>
      <c r="V194" s="4"/>
      <c r="W194" s="4"/>
      <c r="X194" s="4">
        <f t="shared" ref="X194:X211" si="24">Y194+Z194</f>
        <v>0</v>
      </c>
      <c r="Y194" s="4"/>
      <c r="Z194" s="4"/>
      <c r="AA194" s="4">
        <f>C194+I194-L194-O194-U194-X194-R194</f>
        <v>2400000</v>
      </c>
      <c r="AB194" s="7"/>
    </row>
    <row r="195" spans="1:28" ht="15.75" x14ac:dyDescent="0.25">
      <c r="A195" s="29">
        <v>45297</v>
      </c>
      <c r="B195" s="27" t="s">
        <v>291</v>
      </c>
      <c r="C195" s="25">
        <v>143500</v>
      </c>
      <c r="D195" s="27" t="s">
        <v>52</v>
      </c>
      <c r="E195" s="25" t="s">
        <v>259</v>
      </c>
      <c r="F195" s="25">
        <v>500</v>
      </c>
      <c r="G195" s="27" t="s">
        <v>34</v>
      </c>
      <c r="H195" s="25"/>
      <c r="I195" s="15">
        <f t="shared" si="19"/>
        <v>0</v>
      </c>
      <c r="J195" s="31" t="s">
        <v>312</v>
      </c>
      <c r="K195" s="4" t="s">
        <v>523</v>
      </c>
      <c r="L195" s="4">
        <f t="shared" si="20"/>
        <v>0</v>
      </c>
      <c r="M195" s="4"/>
      <c r="N195" s="4"/>
      <c r="O195" s="4">
        <f t="shared" si="21"/>
        <v>143500</v>
      </c>
      <c r="P195" s="4">
        <v>143500</v>
      </c>
      <c r="Q195" s="4"/>
      <c r="R195" s="4">
        <f t="shared" si="22"/>
        <v>0</v>
      </c>
      <c r="S195" s="4"/>
      <c r="T195" s="4"/>
      <c r="U195" s="4">
        <f t="shared" si="23"/>
        <v>0</v>
      </c>
      <c r="V195" s="4"/>
      <c r="W195" s="4"/>
      <c r="X195" s="4">
        <f t="shared" si="24"/>
        <v>0</v>
      </c>
      <c r="Y195" s="4"/>
      <c r="Z195" s="4"/>
      <c r="AA195" s="4">
        <f>C195+I195-L195-O195-U195-X195-R195</f>
        <v>0</v>
      </c>
      <c r="AB195" s="7">
        <v>45343</v>
      </c>
    </row>
    <row r="196" spans="1:28" ht="15.75" x14ac:dyDescent="0.25">
      <c r="A196" s="29">
        <v>45297</v>
      </c>
      <c r="B196" s="25" t="s">
        <v>203</v>
      </c>
      <c r="C196" s="27">
        <v>1038000</v>
      </c>
      <c r="D196" s="25" t="s">
        <v>46</v>
      </c>
      <c r="E196" s="27" t="s">
        <v>58</v>
      </c>
      <c r="F196" s="34">
        <v>2000</v>
      </c>
      <c r="G196" s="25" t="s">
        <v>34</v>
      </c>
      <c r="H196" s="34"/>
      <c r="I196" s="15">
        <f t="shared" si="19"/>
        <v>0</v>
      </c>
      <c r="J196" s="17" t="s">
        <v>324</v>
      </c>
      <c r="K196" s="11"/>
      <c r="L196" s="4">
        <f t="shared" si="20"/>
        <v>1038000</v>
      </c>
      <c r="M196" s="4">
        <v>1038000</v>
      </c>
      <c r="N196" s="4"/>
      <c r="O196" s="4">
        <f t="shared" si="21"/>
        <v>0</v>
      </c>
      <c r="P196" s="4"/>
      <c r="Q196" s="4"/>
      <c r="R196" s="4">
        <f t="shared" si="22"/>
        <v>0</v>
      </c>
      <c r="S196" s="4"/>
      <c r="T196" s="4"/>
      <c r="U196" s="4">
        <f t="shared" si="23"/>
        <v>0</v>
      </c>
      <c r="V196" s="4"/>
      <c r="W196" s="4"/>
      <c r="X196" s="4">
        <f t="shared" si="24"/>
        <v>0</v>
      </c>
      <c r="Y196" s="4"/>
      <c r="Z196" s="4"/>
      <c r="AA196" s="4">
        <f>C196+I196-L196-O196-U196-X196-R196</f>
        <v>0</v>
      </c>
      <c r="AB196" s="7">
        <v>45323</v>
      </c>
    </row>
    <row r="197" spans="1:28" ht="15.75" x14ac:dyDescent="0.25">
      <c r="A197" s="24">
        <v>45297</v>
      </c>
      <c r="B197" s="25" t="s">
        <v>207</v>
      </c>
      <c r="C197" s="25">
        <v>900000</v>
      </c>
      <c r="D197" s="25" t="s">
        <v>46</v>
      </c>
      <c r="E197" s="25" t="s">
        <v>150</v>
      </c>
      <c r="F197" s="25">
        <v>20</v>
      </c>
      <c r="G197" s="25" t="s">
        <v>77</v>
      </c>
      <c r="H197" s="25"/>
      <c r="I197" s="11">
        <f t="shared" si="19"/>
        <v>0</v>
      </c>
      <c r="J197" s="28" t="s">
        <v>28</v>
      </c>
      <c r="K197" s="11"/>
      <c r="L197" s="4">
        <f t="shared" si="20"/>
        <v>0</v>
      </c>
      <c r="M197" s="4"/>
      <c r="N197" s="4"/>
      <c r="O197" s="4">
        <f t="shared" si="21"/>
        <v>0</v>
      </c>
      <c r="P197" s="4"/>
      <c r="Q197" s="4"/>
      <c r="R197" s="4">
        <f t="shared" si="22"/>
        <v>0</v>
      </c>
      <c r="S197" s="4"/>
      <c r="T197" s="4"/>
      <c r="U197" s="4">
        <f t="shared" si="23"/>
        <v>0</v>
      </c>
      <c r="V197" s="4"/>
      <c r="W197" s="4"/>
      <c r="X197" s="4">
        <f t="shared" si="24"/>
        <v>0</v>
      </c>
      <c r="Y197" s="4"/>
      <c r="Z197" s="4"/>
      <c r="AA197" s="4">
        <f>C197+I197-L197-O197-U197-X197-R197</f>
        <v>900000</v>
      </c>
      <c r="AB197" s="7"/>
    </row>
    <row r="198" spans="1:28" ht="15.75" x14ac:dyDescent="0.25">
      <c r="A198" s="29">
        <v>45299</v>
      </c>
      <c r="B198" s="25" t="s">
        <v>309</v>
      </c>
      <c r="C198" s="25">
        <v>3511000</v>
      </c>
      <c r="D198" s="25" t="s">
        <v>46</v>
      </c>
      <c r="E198" s="27" t="s">
        <v>356</v>
      </c>
      <c r="F198" s="25">
        <v>1</v>
      </c>
      <c r="G198" s="25" t="s">
        <v>39</v>
      </c>
      <c r="H198" s="25"/>
      <c r="I198" s="11">
        <f t="shared" si="19"/>
        <v>0</v>
      </c>
      <c r="J198" s="32" t="s">
        <v>312</v>
      </c>
      <c r="K198" s="11"/>
      <c r="L198" s="4">
        <f t="shared" si="20"/>
        <v>0</v>
      </c>
      <c r="M198" s="4"/>
      <c r="N198" s="4"/>
      <c r="O198" s="4">
        <f t="shared" si="21"/>
        <v>3511000</v>
      </c>
      <c r="P198" s="4">
        <v>3511000</v>
      </c>
      <c r="Q198" s="4"/>
      <c r="R198" s="4">
        <f t="shared" si="22"/>
        <v>0</v>
      </c>
      <c r="S198" s="4"/>
      <c r="T198" s="4"/>
      <c r="U198" s="4">
        <f t="shared" si="23"/>
        <v>0</v>
      </c>
      <c r="V198" s="4"/>
      <c r="W198" s="4"/>
      <c r="X198" s="4">
        <f t="shared" si="24"/>
        <v>0</v>
      </c>
      <c r="Y198" s="4"/>
      <c r="Z198" s="4"/>
      <c r="AA198" s="4">
        <f>C198+I198-L198-O198-U198-X198-R198</f>
        <v>0</v>
      </c>
      <c r="AB198" s="7">
        <v>45329</v>
      </c>
    </row>
    <row r="199" spans="1:28" ht="15.75" x14ac:dyDescent="0.25">
      <c r="A199" s="29">
        <v>45299</v>
      </c>
      <c r="B199" s="27" t="s">
        <v>266</v>
      </c>
      <c r="C199" s="25">
        <v>2400000</v>
      </c>
      <c r="D199" s="27" t="s">
        <v>52</v>
      </c>
      <c r="E199" s="27" t="s">
        <v>165</v>
      </c>
      <c r="F199" s="27">
        <v>2</v>
      </c>
      <c r="G199" s="25" t="s">
        <v>303</v>
      </c>
      <c r="H199" s="25"/>
      <c r="I199" s="11">
        <f t="shared" si="19"/>
        <v>0</v>
      </c>
      <c r="J199" s="32" t="s">
        <v>312</v>
      </c>
      <c r="K199" s="4" t="s">
        <v>368</v>
      </c>
      <c r="L199" s="4">
        <f t="shared" si="20"/>
        <v>0</v>
      </c>
      <c r="M199" s="4"/>
      <c r="N199" s="4"/>
      <c r="O199" s="4">
        <f t="shared" si="21"/>
        <v>2400000</v>
      </c>
      <c r="P199" s="4"/>
      <c r="Q199" s="4">
        <v>2400000</v>
      </c>
      <c r="R199" s="4">
        <f t="shared" si="22"/>
        <v>0</v>
      </c>
      <c r="S199" s="4"/>
      <c r="T199" s="4"/>
      <c r="U199" s="4">
        <f t="shared" si="23"/>
        <v>0</v>
      </c>
      <c r="V199" s="4"/>
      <c r="W199" s="4"/>
      <c r="X199" s="4">
        <f t="shared" si="24"/>
        <v>0</v>
      </c>
      <c r="Y199" s="4"/>
      <c r="Z199" s="4"/>
      <c r="AA199" s="4">
        <f>C199+I199-L199-O199-U199-X199-R199</f>
        <v>0</v>
      </c>
      <c r="AB199" s="7">
        <v>45351</v>
      </c>
    </row>
    <row r="200" spans="1:28" ht="15.75" x14ac:dyDescent="0.25">
      <c r="A200" s="29">
        <v>45299</v>
      </c>
      <c r="B200" s="27" t="s">
        <v>266</v>
      </c>
      <c r="C200" s="25">
        <v>900000</v>
      </c>
      <c r="D200" s="27" t="s">
        <v>52</v>
      </c>
      <c r="E200" s="27" t="s">
        <v>189</v>
      </c>
      <c r="F200" s="27">
        <v>2</v>
      </c>
      <c r="G200" s="25" t="s">
        <v>23</v>
      </c>
      <c r="H200" s="25"/>
      <c r="I200" s="11">
        <f t="shared" si="19"/>
        <v>0</v>
      </c>
      <c r="J200" s="40" t="s">
        <v>78</v>
      </c>
      <c r="K200" s="4" t="s">
        <v>368</v>
      </c>
      <c r="L200" s="4">
        <f t="shared" si="20"/>
        <v>0</v>
      </c>
      <c r="M200" s="4"/>
      <c r="N200" s="4"/>
      <c r="O200" s="4">
        <f t="shared" si="21"/>
        <v>510000</v>
      </c>
      <c r="P200" s="4"/>
      <c r="Q200" s="4">
        <v>510000</v>
      </c>
      <c r="R200" s="4">
        <f t="shared" si="22"/>
        <v>0</v>
      </c>
      <c r="S200" s="4"/>
      <c r="T200" s="4"/>
      <c r="U200" s="4">
        <f t="shared" si="23"/>
        <v>0</v>
      </c>
      <c r="V200" s="4"/>
      <c r="W200" s="4"/>
      <c r="X200" s="4">
        <f t="shared" si="24"/>
        <v>0</v>
      </c>
      <c r="Y200" s="4"/>
      <c r="Z200" s="4"/>
      <c r="AA200" s="4">
        <f>C200+I200-L200-O200-U200-X200-R200</f>
        <v>390000</v>
      </c>
      <c r="AB200" s="7">
        <v>45351</v>
      </c>
    </row>
    <row r="201" spans="1:28" ht="15.75" x14ac:dyDescent="0.25">
      <c r="A201" s="29">
        <v>45299</v>
      </c>
      <c r="B201" s="27" t="s">
        <v>231</v>
      </c>
      <c r="C201" s="25">
        <v>3204600.0000000005</v>
      </c>
      <c r="D201" s="27" t="s">
        <v>46</v>
      </c>
      <c r="E201" s="27" t="s">
        <v>81</v>
      </c>
      <c r="F201" s="27">
        <v>65.400000000000006</v>
      </c>
      <c r="G201" s="25" t="s">
        <v>39</v>
      </c>
      <c r="H201" s="25"/>
      <c r="I201" s="11">
        <f t="shared" si="19"/>
        <v>0</v>
      </c>
      <c r="J201" s="17" t="s">
        <v>324</v>
      </c>
      <c r="K201" s="11"/>
      <c r="L201" s="4">
        <f t="shared" si="20"/>
        <v>104600</v>
      </c>
      <c r="M201" s="4">
        <v>104600</v>
      </c>
      <c r="N201" s="4"/>
      <c r="O201" s="4">
        <f t="shared" si="21"/>
        <v>3100000</v>
      </c>
      <c r="P201" s="4">
        <v>600000</v>
      </c>
      <c r="Q201" s="4">
        <v>2500000</v>
      </c>
      <c r="R201" s="4">
        <f t="shared" si="22"/>
        <v>0</v>
      </c>
      <c r="S201" s="4"/>
      <c r="T201" s="4"/>
      <c r="U201" s="4">
        <f t="shared" si="23"/>
        <v>0</v>
      </c>
      <c r="V201" s="4"/>
      <c r="W201" s="4"/>
      <c r="X201" s="4">
        <f t="shared" si="24"/>
        <v>0</v>
      </c>
      <c r="Y201" s="4"/>
      <c r="Z201" s="4"/>
      <c r="AA201" s="82">
        <f>C201+I201-L201-O201-U201-X201-R201</f>
        <v>4.6566128730773926E-10</v>
      </c>
      <c r="AB201" s="7">
        <v>45331</v>
      </c>
    </row>
    <row r="202" spans="1:28" ht="15.75" x14ac:dyDescent="0.25">
      <c r="A202" s="29">
        <v>45299</v>
      </c>
      <c r="B202" s="27" t="s">
        <v>203</v>
      </c>
      <c r="C202" s="27">
        <v>800000</v>
      </c>
      <c r="D202" s="27" t="s">
        <v>46</v>
      </c>
      <c r="E202" s="27" t="s">
        <v>47</v>
      </c>
      <c r="F202" s="27">
        <v>5</v>
      </c>
      <c r="G202" s="27" t="s">
        <v>48</v>
      </c>
      <c r="H202" s="27"/>
      <c r="I202" s="11">
        <f t="shared" si="19"/>
        <v>0</v>
      </c>
      <c r="J202" s="17" t="s">
        <v>324</v>
      </c>
      <c r="K202" s="11"/>
      <c r="L202" s="4">
        <f t="shared" si="20"/>
        <v>800000</v>
      </c>
      <c r="M202" s="4">
        <v>800000</v>
      </c>
      <c r="N202" s="4"/>
      <c r="O202" s="4">
        <f t="shared" si="21"/>
        <v>0</v>
      </c>
      <c r="P202" s="4"/>
      <c r="Q202" s="4"/>
      <c r="R202" s="4">
        <f t="shared" si="22"/>
        <v>0</v>
      </c>
      <c r="S202" s="4"/>
      <c r="T202" s="4"/>
      <c r="U202" s="4">
        <f t="shared" si="23"/>
        <v>0</v>
      </c>
      <c r="V202" s="4"/>
      <c r="W202" s="4"/>
      <c r="X202" s="4">
        <f t="shared" si="24"/>
        <v>0</v>
      </c>
      <c r="Y202" s="4"/>
      <c r="Z202" s="4"/>
      <c r="AA202" s="4">
        <f>C202+I202-L202-O202-U202-X202-R202</f>
        <v>0</v>
      </c>
      <c r="AB202" s="7">
        <v>45323</v>
      </c>
    </row>
    <row r="203" spans="1:28" ht="15.75" x14ac:dyDescent="0.25">
      <c r="A203" s="24">
        <v>45299</v>
      </c>
      <c r="B203" s="25" t="s">
        <v>203</v>
      </c>
      <c r="C203" s="25">
        <v>1150000</v>
      </c>
      <c r="D203" s="25" t="s">
        <v>46</v>
      </c>
      <c r="E203" s="25" t="s">
        <v>363</v>
      </c>
      <c r="F203" s="25">
        <v>5</v>
      </c>
      <c r="G203" s="25" t="s">
        <v>48</v>
      </c>
      <c r="H203" s="25"/>
      <c r="I203" s="11">
        <f t="shared" si="19"/>
        <v>0</v>
      </c>
      <c r="J203" s="17" t="s">
        <v>324</v>
      </c>
      <c r="K203" s="11"/>
      <c r="L203" s="4">
        <f t="shared" si="20"/>
        <v>1150000</v>
      </c>
      <c r="M203" s="4">
        <v>1150000</v>
      </c>
      <c r="N203" s="4"/>
      <c r="O203" s="4">
        <f t="shared" si="21"/>
        <v>0</v>
      </c>
      <c r="P203" s="4"/>
      <c r="Q203" s="4"/>
      <c r="R203" s="4">
        <f t="shared" si="22"/>
        <v>0</v>
      </c>
      <c r="S203" s="4"/>
      <c r="T203" s="4"/>
      <c r="U203" s="4">
        <f t="shared" si="23"/>
        <v>0</v>
      </c>
      <c r="V203" s="4"/>
      <c r="W203" s="4"/>
      <c r="X203" s="4">
        <f t="shared" si="24"/>
        <v>0</v>
      </c>
      <c r="Y203" s="4"/>
      <c r="Z203" s="4"/>
      <c r="AA203" s="4">
        <f>C203+I203-L203-O203-U203-X203-R203</f>
        <v>0</v>
      </c>
      <c r="AB203" s="7">
        <v>45323</v>
      </c>
    </row>
    <row r="204" spans="1:28" ht="15.75" x14ac:dyDescent="0.25">
      <c r="A204" s="29">
        <v>45300</v>
      </c>
      <c r="B204" s="25" t="s">
        <v>107</v>
      </c>
      <c r="C204" s="25">
        <v>7650000</v>
      </c>
      <c r="D204" s="27" t="s">
        <v>46</v>
      </c>
      <c r="E204" s="25" t="s">
        <v>108</v>
      </c>
      <c r="F204" s="25">
        <v>3400</v>
      </c>
      <c r="G204" s="27" t="s">
        <v>34</v>
      </c>
      <c r="H204" s="25"/>
      <c r="I204" s="11">
        <f t="shared" si="19"/>
        <v>0</v>
      </c>
      <c r="J204" s="26" t="s">
        <v>28</v>
      </c>
      <c r="K204" s="11"/>
      <c r="L204" s="4">
        <f t="shared" si="20"/>
        <v>0</v>
      </c>
      <c r="M204" s="4"/>
      <c r="N204" s="4"/>
      <c r="O204" s="4">
        <f t="shared" si="21"/>
        <v>0</v>
      </c>
      <c r="P204" s="4"/>
      <c r="Q204" s="4"/>
      <c r="R204" s="4">
        <f t="shared" si="22"/>
        <v>0</v>
      </c>
      <c r="S204" s="4"/>
      <c r="T204" s="4"/>
      <c r="U204" s="4">
        <f t="shared" si="23"/>
        <v>0</v>
      </c>
      <c r="V204" s="4"/>
      <c r="W204" s="4"/>
      <c r="X204" s="4">
        <f t="shared" si="24"/>
        <v>0</v>
      </c>
      <c r="Y204" s="4"/>
      <c r="Z204" s="4"/>
      <c r="AA204" s="4">
        <f>C204+I204-L204-O204-U204-X204-R204</f>
        <v>7650000</v>
      </c>
      <c r="AB204" s="7"/>
    </row>
    <row r="205" spans="1:28" ht="15.75" x14ac:dyDescent="0.25">
      <c r="A205" s="29">
        <v>45300</v>
      </c>
      <c r="B205" s="25" t="s">
        <v>134</v>
      </c>
      <c r="C205" s="25">
        <v>2250000</v>
      </c>
      <c r="D205" s="27" t="s">
        <v>46</v>
      </c>
      <c r="E205" s="25" t="s">
        <v>42</v>
      </c>
      <c r="F205" s="25">
        <v>500</v>
      </c>
      <c r="G205" s="27" t="s">
        <v>34</v>
      </c>
      <c r="H205" s="25"/>
      <c r="I205" s="11">
        <f t="shared" si="19"/>
        <v>0</v>
      </c>
      <c r="J205" s="12" t="s">
        <v>312</v>
      </c>
      <c r="K205" s="11" t="s">
        <v>390</v>
      </c>
      <c r="L205" s="4">
        <f t="shared" si="20"/>
        <v>0</v>
      </c>
      <c r="M205" s="4"/>
      <c r="N205" s="4"/>
      <c r="O205" s="4">
        <f t="shared" si="21"/>
        <v>2250000</v>
      </c>
      <c r="P205" s="4">
        <v>2250000</v>
      </c>
      <c r="Q205" s="4"/>
      <c r="R205" s="4">
        <f t="shared" si="22"/>
        <v>0</v>
      </c>
      <c r="S205" s="4"/>
      <c r="T205" s="4"/>
      <c r="U205" s="4">
        <f t="shared" si="23"/>
        <v>0</v>
      </c>
      <c r="V205" s="4"/>
      <c r="W205" s="4"/>
      <c r="X205" s="4">
        <f t="shared" si="24"/>
        <v>0</v>
      </c>
      <c r="Y205" s="4"/>
      <c r="Z205" s="4"/>
      <c r="AA205" s="4">
        <f>C205+I205-L205-O205-U205-X205-R205</f>
        <v>0</v>
      </c>
      <c r="AB205" s="7">
        <v>45331</v>
      </c>
    </row>
    <row r="206" spans="1:28" ht="15.75" x14ac:dyDescent="0.25">
      <c r="A206" s="29">
        <v>45300</v>
      </c>
      <c r="B206" s="25" t="s">
        <v>134</v>
      </c>
      <c r="C206" s="25">
        <v>1750000</v>
      </c>
      <c r="D206" s="27" t="s">
        <v>46</v>
      </c>
      <c r="E206" s="25" t="s">
        <v>179</v>
      </c>
      <c r="F206" s="25">
        <v>1000</v>
      </c>
      <c r="G206" s="27" t="s">
        <v>34</v>
      </c>
      <c r="H206" s="25"/>
      <c r="I206" s="11">
        <f t="shared" si="19"/>
        <v>0</v>
      </c>
      <c r="J206" s="12" t="s">
        <v>312</v>
      </c>
      <c r="K206" s="11" t="s">
        <v>390</v>
      </c>
      <c r="L206" s="4">
        <f t="shared" si="20"/>
        <v>0</v>
      </c>
      <c r="M206" s="4"/>
      <c r="N206" s="4"/>
      <c r="O206" s="4">
        <f t="shared" si="21"/>
        <v>1750000</v>
      </c>
      <c r="P206" s="4">
        <v>1750000</v>
      </c>
      <c r="Q206" s="4"/>
      <c r="R206" s="4">
        <f t="shared" si="22"/>
        <v>0</v>
      </c>
      <c r="S206" s="4"/>
      <c r="T206" s="4"/>
      <c r="U206" s="4">
        <f t="shared" si="23"/>
        <v>0</v>
      </c>
      <c r="V206" s="4"/>
      <c r="W206" s="4"/>
      <c r="X206" s="4">
        <f t="shared" si="24"/>
        <v>0</v>
      </c>
      <c r="Y206" s="4"/>
      <c r="Z206" s="4"/>
      <c r="AA206" s="4">
        <f>C206+I206-L206-O206-U206-X206-R206</f>
        <v>0</v>
      </c>
      <c r="AB206" s="7">
        <v>45331</v>
      </c>
    </row>
    <row r="207" spans="1:28" ht="15.75" x14ac:dyDescent="0.25">
      <c r="A207" s="29">
        <v>45300</v>
      </c>
      <c r="B207" s="25" t="s">
        <v>370</v>
      </c>
      <c r="C207" s="25">
        <v>10803000</v>
      </c>
      <c r="D207" s="25" t="s">
        <v>46</v>
      </c>
      <c r="E207" s="25" t="s">
        <v>249</v>
      </c>
      <c r="F207" s="25">
        <v>3100</v>
      </c>
      <c r="G207" s="27" t="s">
        <v>34</v>
      </c>
      <c r="H207" s="25"/>
      <c r="I207" s="11">
        <f t="shared" si="19"/>
        <v>0</v>
      </c>
      <c r="J207" s="31" t="s">
        <v>312</v>
      </c>
      <c r="K207" s="11" t="s">
        <v>386</v>
      </c>
      <c r="L207" s="4">
        <f t="shared" si="20"/>
        <v>0</v>
      </c>
      <c r="M207" s="4"/>
      <c r="N207" s="4"/>
      <c r="O207" s="4">
        <f t="shared" si="21"/>
        <v>10803000</v>
      </c>
      <c r="P207" s="4">
        <v>4000000</v>
      </c>
      <c r="Q207" s="4">
        <v>6803000</v>
      </c>
      <c r="R207" s="4">
        <f t="shared" si="22"/>
        <v>0</v>
      </c>
      <c r="S207" s="4"/>
      <c r="T207" s="4"/>
      <c r="U207" s="4">
        <f t="shared" si="23"/>
        <v>0</v>
      </c>
      <c r="V207" s="4"/>
      <c r="W207" s="4"/>
      <c r="X207" s="4">
        <f t="shared" si="24"/>
        <v>0</v>
      </c>
      <c r="Y207" s="4"/>
      <c r="Z207" s="4"/>
      <c r="AA207" s="4">
        <f>C207+I207-L207-O207-U207-X207-R207</f>
        <v>0</v>
      </c>
      <c r="AB207" s="7">
        <v>45338</v>
      </c>
    </row>
    <row r="208" spans="1:28" ht="15.75" x14ac:dyDescent="0.25">
      <c r="A208" s="29">
        <v>45300</v>
      </c>
      <c r="B208" s="25" t="s">
        <v>118</v>
      </c>
      <c r="C208" s="25">
        <v>2250000</v>
      </c>
      <c r="D208" s="25" t="s">
        <v>46</v>
      </c>
      <c r="E208" s="25" t="s">
        <v>58</v>
      </c>
      <c r="F208" s="25">
        <v>1000</v>
      </c>
      <c r="G208" s="27" t="s">
        <v>34</v>
      </c>
      <c r="H208" s="25"/>
      <c r="I208" s="11">
        <f t="shared" si="19"/>
        <v>0</v>
      </c>
      <c r="J208" s="38" t="s">
        <v>78</v>
      </c>
      <c r="K208" s="4" t="s">
        <v>463</v>
      </c>
      <c r="L208" s="4">
        <f t="shared" si="20"/>
        <v>0</v>
      </c>
      <c r="M208" s="4"/>
      <c r="N208" s="4"/>
      <c r="O208" s="4">
        <f t="shared" si="21"/>
        <v>242000</v>
      </c>
      <c r="P208" s="4">
        <v>242000</v>
      </c>
      <c r="Q208" s="4"/>
      <c r="R208" s="4">
        <f t="shared" si="22"/>
        <v>0</v>
      </c>
      <c r="S208" s="4"/>
      <c r="T208" s="4"/>
      <c r="U208" s="4">
        <f t="shared" si="23"/>
        <v>0</v>
      </c>
      <c r="V208" s="4"/>
      <c r="W208" s="4"/>
      <c r="X208" s="4">
        <f t="shared" si="24"/>
        <v>0</v>
      </c>
      <c r="Y208" s="4"/>
      <c r="Z208" s="4"/>
      <c r="AA208" s="4">
        <f>C208+I208-L208-O208-U208-X208-R208</f>
        <v>2008000</v>
      </c>
      <c r="AB208" s="7">
        <v>45329</v>
      </c>
    </row>
    <row r="209" spans="1:28" ht="15.75" x14ac:dyDescent="0.25">
      <c r="A209" s="29">
        <v>45300</v>
      </c>
      <c r="B209" s="25" t="s">
        <v>207</v>
      </c>
      <c r="C209" s="27">
        <v>7650000</v>
      </c>
      <c r="D209" s="25" t="s">
        <v>46</v>
      </c>
      <c r="E209" s="27" t="s">
        <v>108</v>
      </c>
      <c r="F209" s="27">
        <v>3400</v>
      </c>
      <c r="G209" s="25" t="s">
        <v>34</v>
      </c>
      <c r="H209" s="27"/>
      <c r="I209" s="11">
        <f t="shared" si="19"/>
        <v>0</v>
      </c>
      <c r="J209" s="28" t="s">
        <v>28</v>
      </c>
      <c r="K209" s="11"/>
      <c r="L209" s="4">
        <f t="shared" si="20"/>
        <v>0</v>
      </c>
      <c r="M209" s="4"/>
      <c r="N209" s="4"/>
      <c r="O209" s="4">
        <f t="shared" si="21"/>
        <v>0</v>
      </c>
      <c r="P209" s="4"/>
      <c r="Q209" s="4"/>
      <c r="R209" s="4">
        <f t="shared" si="22"/>
        <v>0</v>
      </c>
      <c r="S209" s="4"/>
      <c r="T209" s="4"/>
      <c r="U209" s="4">
        <f t="shared" si="23"/>
        <v>0</v>
      </c>
      <c r="V209" s="4"/>
      <c r="W209" s="4"/>
      <c r="X209" s="4">
        <f t="shared" si="24"/>
        <v>0</v>
      </c>
      <c r="Y209" s="4"/>
      <c r="Z209" s="4"/>
      <c r="AA209" s="4">
        <f>C209+I209-L209-O209-U209-X209-R209</f>
        <v>7650000</v>
      </c>
      <c r="AB209" s="7"/>
    </row>
    <row r="210" spans="1:28" ht="15.75" x14ac:dyDescent="0.25">
      <c r="A210" s="29">
        <v>45300</v>
      </c>
      <c r="B210" s="25" t="s">
        <v>144</v>
      </c>
      <c r="C210" s="25">
        <v>342000</v>
      </c>
      <c r="D210" s="25" t="s">
        <v>52</v>
      </c>
      <c r="E210" s="25" t="s">
        <v>129</v>
      </c>
      <c r="F210" s="25">
        <v>12</v>
      </c>
      <c r="G210" s="25" t="s">
        <v>77</v>
      </c>
      <c r="H210" s="25"/>
      <c r="I210" s="11">
        <f t="shared" si="19"/>
        <v>0</v>
      </c>
      <c r="J210" s="31" t="s">
        <v>312</v>
      </c>
      <c r="K210" s="4" t="s">
        <v>954</v>
      </c>
      <c r="L210" s="4">
        <f t="shared" si="20"/>
        <v>0</v>
      </c>
      <c r="M210" s="4"/>
      <c r="N210" s="4"/>
      <c r="O210" s="4">
        <f t="shared" si="21"/>
        <v>342000</v>
      </c>
      <c r="P210" s="4">
        <v>342000</v>
      </c>
      <c r="Q210" s="4"/>
      <c r="R210" s="4">
        <f t="shared" si="22"/>
        <v>0</v>
      </c>
      <c r="S210" s="4"/>
      <c r="T210" s="4"/>
      <c r="U210" s="4">
        <f t="shared" si="23"/>
        <v>0</v>
      </c>
      <c r="V210" s="4"/>
      <c r="W210" s="4"/>
      <c r="X210" s="4">
        <f t="shared" si="24"/>
        <v>0</v>
      </c>
      <c r="Y210" s="4"/>
      <c r="Z210" s="4"/>
      <c r="AA210" s="4">
        <f>C210+I210-L210-O210-U210-X210-R210</f>
        <v>0</v>
      </c>
      <c r="AB210" s="7">
        <v>45351</v>
      </c>
    </row>
    <row r="211" spans="1:28" ht="15.75" x14ac:dyDescent="0.25">
      <c r="A211" s="29">
        <v>45300</v>
      </c>
      <c r="B211" s="25" t="s">
        <v>98</v>
      </c>
      <c r="C211" s="27">
        <v>2300000</v>
      </c>
      <c r="D211" s="25" t="s">
        <v>52</v>
      </c>
      <c r="E211" s="27" t="s">
        <v>363</v>
      </c>
      <c r="F211" s="27">
        <v>10</v>
      </c>
      <c r="G211" s="27" t="s">
        <v>48</v>
      </c>
      <c r="H211" s="27"/>
      <c r="I211" s="11">
        <f t="shared" si="19"/>
        <v>0</v>
      </c>
      <c r="J211" s="32" t="s">
        <v>324</v>
      </c>
      <c r="K211" s="11"/>
      <c r="L211" s="4">
        <f t="shared" si="20"/>
        <v>0</v>
      </c>
      <c r="M211" s="4"/>
      <c r="N211" s="4"/>
      <c r="O211" s="4">
        <f t="shared" si="21"/>
        <v>0</v>
      </c>
      <c r="P211" s="4"/>
      <c r="Q211" s="4"/>
      <c r="R211" s="4">
        <f t="shared" si="22"/>
        <v>0</v>
      </c>
      <c r="S211" s="4"/>
      <c r="T211" s="4"/>
      <c r="U211" s="4">
        <f t="shared" si="23"/>
        <v>2300000</v>
      </c>
      <c r="V211" s="4">
        <v>2300000</v>
      </c>
      <c r="W211" s="4"/>
      <c r="X211" s="4">
        <f t="shared" si="24"/>
        <v>0</v>
      </c>
      <c r="Y211" s="4"/>
      <c r="Z211" s="4"/>
      <c r="AA211" s="4">
        <f>C211+I211-L211-O211-U211-X211-R211</f>
        <v>0</v>
      </c>
      <c r="AB211" s="7">
        <v>45337</v>
      </c>
    </row>
    <row r="212" spans="1:28" ht="15.75" x14ac:dyDescent="0.25">
      <c r="A212" s="29">
        <v>45301</v>
      </c>
      <c r="B212" s="27" t="s">
        <v>359</v>
      </c>
      <c r="C212" s="25">
        <v>3125000</v>
      </c>
      <c r="D212" s="27" t="s">
        <v>46</v>
      </c>
      <c r="E212" s="25" t="s">
        <v>128</v>
      </c>
      <c r="F212" s="25">
        <v>25</v>
      </c>
      <c r="G212" s="25" t="s">
        <v>39</v>
      </c>
      <c r="H212" s="25"/>
      <c r="I212" s="11">
        <f t="shared" si="19"/>
        <v>0</v>
      </c>
      <c r="J212" s="26" t="s">
        <v>28</v>
      </c>
      <c r="K212" s="11"/>
      <c r="L212" s="4">
        <f t="shared" ref="L212:L233" si="25">M212+N212</f>
        <v>0</v>
      </c>
      <c r="M212" s="4"/>
      <c r="N212" s="4"/>
      <c r="O212" s="4">
        <f t="shared" ref="O212:O233" si="26">P212+Q212</f>
        <v>0</v>
      </c>
      <c r="P212" s="4"/>
      <c r="Q212" s="4"/>
      <c r="R212" s="4">
        <f t="shared" ref="R212:R233" si="27">S212+T212</f>
        <v>0</v>
      </c>
      <c r="S212" s="4"/>
      <c r="T212" s="4"/>
      <c r="U212" s="4">
        <f t="shared" ref="U212:U233" si="28">V212+W212</f>
        <v>0</v>
      </c>
      <c r="V212" s="4"/>
      <c r="W212" s="4"/>
      <c r="X212" s="4">
        <f t="shared" ref="X212:X233" si="29">Y212+Z212</f>
        <v>0</v>
      </c>
      <c r="Y212" s="4"/>
      <c r="Z212" s="4"/>
      <c r="AA212" s="4">
        <f>C212+I212-L212-O212-U212-X212-R212</f>
        <v>3125000</v>
      </c>
      <c r="AB212" s="7"/>
    </row>
    <row r="213" spans="1:28" ht="15.75" x14ac:dyDescent="0.25">
      <c r="A213" s="29">
        <v>45301</v>
      </c>
      <c r="B213" s="27" t="s">
        <v>359</v>
      </c>
      <c r="C213" s="27">
        <v>4500000</v>
      </c>
      <c r="D213" s="27" t="s">
        <v>46</v>
      </c>
      <c r="E213" s="25" t="s">
        <v>69</v>
      </c>
      <c r="F213" s="27">
        <v>25</v>
      </c>
      <c r="G213" s="25" t="s">
        <v>39</v>
      </c>
      <c r="H213" s="27"/>
      <c r="I213" s="11">
        <f t="shared" si="19"/>
        <v>0</v>
      </c>
      <c r="J213" s="28" t="s">
        <v>28</v>
      </c>
      <c r="K213" s="11"/>
      <c r="L213" s="4">
        <f t="shared" si="25"/>
        <v>0</v>
      </c>
      <c r="M213" s="4"/>
      <c r="N213" s="4"/>
      <c r="O213" s="4">
        <f t="shared" si="26"/>
        <v>0</v>
      </c>
      <c r="P213" s="4"/>
      <c r="Q213" s="4"/>
      <c r="R213" s="4">
        <f t="shared" si="27"/>
        <v>0</v>
      </c>
      <c r="S213" s="4"/>
      <c r="T213" s="4"/>
      <c r="U213" s="4">
        <f t="shared" si="28"/>
        <v>0</v>
      </c>
      <c r="V213" s="4"/>
      <c r="W213" s="4"/>
      <c r="X213" s="4">
        <f t="shared" si="29"/>
        <v>0</v>
      </c>
      <c r="Y213" s="4"/>
      <c r="Z213" s="4"/>
      <c r="AA213" s="4">
        <f>C213+I213-L213-O213-U213-X213-R213</f>
        <v>4500000</v>
      </c>
      <c r="AB213" s="7"/>
    </row>
    <row r="214" spans="1:28" ht="15.75" x14ac:dyDescent="0.25">
      <c r="A214" s="29">
        <v>45301</v>
      </c>
      <c r="B214" s="27" t="s">
        <v>359</v>
      </c>
      <c r="C214" s="25">
        <v>740000</v>
      </c>
      <c r="D214" s="27" t="s">
        <v>46</v>
      </c>
      <c r="E214" s="25" t="s">
        <v>89</v>
      </c>
      <c r="F214" s="27">
        <v>14.8</v>
      </c>
      <c r="G214" s="25" t="s">
        <v>39</v>
      </c>
      <c r="H214" s="25"/>
      <c r="I214" s="11">
        <f t="shared" si="19"/>
        <v>0</v>
      </c>
      <c r="J214" s="26" t="s">
        <v>28</v>
      </c>
      <c r="K214" s="11"/>
      <c r="L214" s="4">
        <f t="shared" si="25"/>
        <v>0</v>
      </c>
      <c r="M214" s="4"/>
      <c r="N214" s="4"/>
      <c r="O214" s="4">
        <f t="shared" si="26"/>
        <v>0</v>
      </c>
      <c r="P214" s="4"/>
      <c r="Q214" s="4"/>
      <c r="R214" s="4">
        <f t="shared" si="27"/>
        <v>0</v>
      </c>
      <c r="S214" s="4"/>
      <c r="T214" s="4"/>
      <c r="U214" s="4">
        <f t="shared" si="28"/>
        <v>0</v>
      </c>
      <c r="V214" s="4"/>
      <c r="W214" s="4"/>
      <c r="X214" s="4">
        <f t="shared" si="29"/>
        <v>0</v>
      </c>
      <c r="Y214" s="4"/>
      <c r="Z214" s="4"/>
      <c r="AA214" s="4">
        <f>C214+I214-L214-O214-U214-X214-R214</f>
        <v>740000</v>
      </c>
      <c r="AB214" s="7"/>
    </row>
    <row r="215" spans="1:28" ht="15.75" x14ac:dyDescent="0.25">
      <c r="A215" s="29">
        <v>45301</v>
      </c>
      <c r="B215" s="27" t="s">
        <v>359</v>
      </c>
      <c r="C215" s="25">
        <v>1080000</v>
      </c>
      <c r="D215" s="27" t="s">
        <v>46</v>
      </c>
      <c r="E215" s="25" t="s">
        <v>81</v>
      </c>
      <c r="F215" s="25">
        <v>21.6</v>
      </c>
      <c r="G215" s="25" t="s">
        <v>39</v>
      </c>
      <c r="H215" s="25"/>
      <c r="I215" s="11">
        <f t="shared" si="19"/>
        <v>0</v>
      </c>
      <c r="J215" s="26" t="s">
        <v>28</v>
      </c>
      <c r="K215" s="11"/>
      <c r="L215" s="4">
        <f t="shared" si="25"/>
        <v>0</v>
      </c>
      <c r="M215" s="4"/>
      <c r="N215" s="4"/>
      <c r="O215" s="4">
        <f t="shared" si="26"/>
        <v>0</v>
      </c>
      <c r="P215" s="4"/>
      <c r="Q215" s="4"/>
      <c r="R215" s="4">
        <f t="shared" si="27"/>
        <v>0</v>
      </c>
      <c r="S215" s="4"/>
      <c r="T215" s="4"/>
      <c r="U215" s="4">
        <f t="shared" si="28"/>
        <v>0</v>
      </c>
      <c r="V215" s="4"/>
      <c r="W215" s="4"/>
      <c r="X215" s="4">
        <f t="shared" si="29"/>
        <v>0</v>
      </c>
      <c r="Y215" s="4"/>
      <c r="Z215" s="4"/>
      <c r="AA215" s="4">
        <f>C215+I215-L215-O215-U215-X215-R215</f>
        <v>1080000</v>
      </c>
      <c r="AB215" s="7"/>
    </row>
    <row r="216" spans="1:28" ht="15.75" x14ac:dyDescent="0.25">
      <c r="A216" s="29">
        <v>45301</v>
      </c>
      <c r="B216" s="25" t="s">
        <v>99</v>
      </c>
      <c r="C216" s="25">
        <v>0</v>
      </c>
      <c r="D216" s="25" t="s">
        <v>46</v>
      </c>
      <c r="E216" s="25" t="s">
        <v>115</v>
      </c>
      <c r="F216" s="25">
        <v>13.7</v>
      </c>
      <c r="G216" s="25" t="s">
        <v>39</v>
      </c>
      <c r="H216" s="25"/>
      <c r="I216" s="11">
        <f t="shared" si="19"/>
        <v>0</v>
      </c>
      <c r="J216" s="26" t="s">
        <v>28</v>
      </c>
      <c r="K216" s="11"/>
      <c r="L216" s="4">
        <f t="shared" si="25"/>
        <v>0</v>
      </c>
      <c r="M216" s="4"/>
      <c r="N216" s="4"/>
      <c r="O216" s="4">
        <f t="shared" si="26"/>
        <v>0</v>
      </c>
      <c r="P216" s="4"/>
      <c r="Q216" s="4"/>
      <c r="R216" s="4">
        <f t="shared" si="27"/>
        <v>0</v>
      </c>
      <c r="S216" s="4"/>
      <c r="T216" s="4"/>
      <c r="U216" s="4">
        <f t="shared" si="28"/>
        <v>0</v>
      </c>
      <c r="V216" s="4"/>
      <c r="W216" s="4"/>
      <c r="X216" s="4">
        <f t="shared" si="29"/>
        <v>0</v>
      </c>
      <c r="Y216" s="4"/>
      <c r="Z216" s="4"/>
      <c r="AA216" s="4">
        <f>C216+I216-L216-O216-U216-X216-R216</f>
        <v>0</v>
      </c>
      <c r="AB216" s="7"/>
    </row>
    <row r="217" spans="1:28" ht="15.75" x14ac:dyDescent="0.25">
      <c r="A217" s="29">
        <v>45301</v>
      </c>
      <c r="B217" s="25" t="s">
        <v>118</v>
      </c>
      <c r="C217" s="27">
        <v>699400</v>
      </c>
      <c r="D217" s="25" t="s">
        <v>46</v>
      </c>
      <c r="E217" s="27" t="s">
        <v>133</v>
      </c>
      <c r="F217" s="27">
        <v>200</v>
      </c>
      <c r="G217" s="27" t="s">
        <v>34</v>
      </c>
      <c r="H217" s="27"/>
      <c r="I217" s="11">
        <f t="shared" si="19"/>
        <v>0</v>
      </c>
      <c r="J217" s="28" t="s">
        <v>28</v>
      </c>
      <c r="K217" s="4" t="s">
        <v>463</v>
      </c>
      <c r="L217" s="4">
        <f t="shared" si="25"/>
        <v>0</v>
      </c>
      <c r="M217" s="4"/>
      <c r="N217" s="4"/>
      <c r="O217" s="4">
        <f t="shared" si="26"/>
        <v>0</v>
      </c>
      <c r="P217" s="4"/>
      <c r="Q217" s="4"/>
      <c r="R217" s="4">
        <f t="shared" si="27"/>
        <v>0</v>
      </c>
      <c r="S217" s="4"/>
      <c r="T217" s="4"/>
      <c r="U217" s="4">
        <f t="shared" si="28"/>
        <v>0</v>
      </c>
      <c r="V217" s="4"/>
      <c r="W217" s="4"/>
      <c r="X217" s="4">
        <f t="shared" si="29"/>
        <v>0</v>
      </c>
      <c r="Y217" s="4"/>
      <c r="Z217" s="4"/>
      <c r="AA217" s="4">
        <f>C217+I217-L217-O217-U217-X217-R217</f>
        <v>699400</v>
      </c>
      <c r="AB217" s="7"/>
    </row>
    <row r="218" spans="1:28" ht="15.75" x14ac:dyDescent="0.25">
      <c r="A218" s="29">
        <v>45301</v>
      </c>
      <c r="B218" s="25" t="s">
        <v>307</v>
      </c>
      <c r="C218" s="25">
        <v>787500</v>
      </c>
      <c r="D218" s="27" t="s">
        <v>46</v>
      </c>
      <c r="E218" s="25" t="s">
        <v>290</v>
      </c>
      <c r="F218" s="25">
        <v>250</v>
      </c>
      <c r="G218" s="27" t="s">
        <v>34</v>
      </c>
      <c r="H218" s="25"/>
      <c r="I218" s="11">
        <f t="shared" si="19"/>
        <v>0</v>
      </c>
      <c r="J218" s="31" t="s">
        <v>324</v>
      </c>
      <c r="K218" s="11" t="s">
        <v>466</v>
      </c>
      <c r="L218" s="4">
        <f t="shared" si="25"/>
        <v>0</v>
      </c>
      <c r="M218" s="4"/>
      <c r="N218" s="4"/>
      <c r="O218" s="4">
        <f t="shared" si="26"/>
        <v>0</v>
      </c>
      <c r="P218" s="4"/>
      <c r="Q218" s="4"/>
      <c r="R218" s="4">
        <f t="shared" si="27"/>
        <v>0</v>
      </c>
      <c r="S218" s="4"/>
      <c r="T218" s="4"/>
      <c r="U218" s="4">
        <f t="shared" si="28"/>
        <v>787500</v>
      </c>
      <c r="V218" s="4">
        <v>787500</v>
      </c>
      <c r="W218" s="4"/>
      <c r="X218" s="4">
        <f t="shared" si="29"/>
        <v>0</v>
      </c>
      <c r="Y218" s="4"/>
      <c r="Z218" s="4"/>
      <c r="AA218" s="4">
        <f>C218+I218-L218-O218-U218-X218-R218</f>
        <v>0</v>
      </c>
      <c r="AB218" s="7">
        <v>45350</v>
      </c>
    </row>
    <row r="219" spans="1:28" ht="15.75" x14ac:dyDescent="0.25">
      <c r="A219" s="29">
        <v>45301</v>
      </c>
      <c r="B219" s="25" t="s">
        <v>118</v>
      </c>
      <c r="C219" s="25">
        <v>1195600</v>
      </c>
      <c r="D219" s="25" t="s">
        <v>46</v>
      </c>
      <c r="E219" s="27" t="s">
        <v>120</v>
      </c>
      <c r="F219" s="25">
        <v>24.4</v>
      </c>
      <c r="G219" s="25" t="s">
        <v>39</v>
      </c>
      <c r="H219" s="25"/>
      <c r="I219" s="11">
        <f t="shared" si="19"/>
        <v>0</v>
      </c>
      <c r="J219" s="26" t="s">
        <v>28</v>
      </c>
      <c r="K219" s="4" t="s">
        <v>463</v>
      </c>
      <c r="L219" s="4">
        <f t="shared" si="25"/>
        <v>0</v>
      </c>
      <c r="M219" s="4"/>
      <c r="N219" s="4"/>
      <c r="O219" s="4">
        <f t="shared" si="26"/>
        <v>0</v>
      </c>
      <c r="P219" s="4"/>
      <c r="Q219" s="4"/>
      <c r="R219" s="4">
        <f t="shared" si="27"/>
        <v>0</v>
      </c>
      <c r="S219" s="4"/>
      <c r="T219" s="4"/>
      <c r="U219" s="4">
        <f t="shared" si="28"/>
        <v>0</v>
      </c>
      <c r="V219" s="4"/>
      <c r="W219" s="4"/>
      <c r="X219" s="4">
        <f t="shared" si="29"/>
        <v>0</v>
      </c>
      <c r="Y219" s="4"/>
      <c r="Z219" s="4"/>
      <c r="AA219" s="4">
        <f>C219+I219-L219-O219-U219-X219-R219</f>
        <v>1195600</v>
      </c>
      <c r="AB219" s="7"/>
    </row>
    <row r="220" spans="1:28" ht="15.75" x14ac:dyDescent="0.25">
      <c r="A220" s="24">
        <v>45301</v>
      </c>
      <c r="B220" s="25" t="s">
        <v>162</v>
      </c>
      <c r="C220" s="25">
        <v>1440000</v>
      </c>
      <c r="D220" s="25" t="s">
        <v>46</v>
      </c>
      <c r="E220" s="25" t="s">
        <v>129</v>
      </c>
      <c r="F220" s="25">
        <v>24</v>
      </c>
      <c r="G220" s="25" t="s">
        <v>77</v>
      </c>
      <c r="H220" s="25"/>
      <c r="I220" s="11">
        <f t="shared" si="19"/>
        <v>0</v>
      </c>
      <c r="J220" s="12" t="s">
        <v>324</v>
      </c>
      <c r="K220" s="11"/>
      <c r="L220" s="4">
        <f t="shared" si="25"/>
        <v>1440000</v>
      </c>
      <c r="M220" s="4">
        <v>1440000</v>
      </c>
      <c r="N220" s="4"/>
      <c r="O220" s="4">
        <f t="shared" si="26"/>
        <v>0</v>
      </c>
      <c r="P220" s="4"/>
      <c r="Q220" s="4"/>
      <c r="R220" s="4">
        <f t="shared" si="27"/>
        <v>0</v>
      </c>
      <c r="S220" s="4"/>
      <c r="T220" s="4"/>
      <c r="U220" s="4">
        <f t="shared" si="28"/>
        <v>0</v>
      </c>
      <c r="V220" s="4"/>
      <c r="W220" s="4"/>
      <c r="X220" s="4">
        <f t="shared" si="29"/>
        <v>0</v>
      </c>
      <c r="Y220" s="4"/>
      <c r="Z220" s="4"/>
      <c r="AA220" s="4">
        <f>C220+I220-L220-O220-U220-X220-R220</f>
        <v>0</v>
      </c>
      <c r="AB220" s="7">
        <v>45335</v>
      </c>
    </row>
    <row r="221" spans="1:28" ht="15.75" x14ac:dyDescent="0.25">
      <c r="A221" s="29">
        <v>45302</v>
      </c>
      <c r="B221" s="25" t="s">
        <v>205</v>
      </c>
      <c r="C221" s="25">
        <v>150900</v>
      </c>
      <c r="D221" s="27" t="s">
        <v>46</v>
      </c>
      <c r="E221" s="25" t="s">
        <v>81</v>
      </c>
      <c r="F221" s="25">
        <v>24.1</v>
      </c>
      <c r="G221" s="25" t="s">
        <v>39</v>
      </c>
      <c r="H221" s="25"/>
      <c r="I221" s="11">
        <f t="shared" si="19"/>
        <v>0</v>
      </c>
      <c r="J221" s="31" t="s">
        <v>312</v>
      </c>
      <c r="K221" s="11" t="s">
        <v>437</v>
      </c>
      <c r="L221" s="4">
        <f t="shared" si="25"/>
        <v>0</v>
      </c>
      <c r="M221" s="4"/>
      <c r="N221" s="4"/>
      <c r="O221" s="4">
        <f t="shared" si="26"/>
        <v>150900</v>
      </c>
      <c r="P221" s="155">
        <v>150900</v>
      </c>
      <c r="Q221" s="4"/>
      <c r="R221" s="4">
        <f t="shared" si="27"/>
        <v>0</v>
      </c>
      <c r="S221" s="4"/>
      <c r="T221" s="4"/>
      <c r="U221" s="4">
        <f t="shared" si="28"/>
        <v>0</v>
      </c>
      <c r="V221" s="4"/>
      <c r="W221" s="4"/>
      <c r="X221" s="4">
        <f t="shared" si="29"/>
        <v>0</v>
      </c>
      <c r="Y221" s="4"/>
      <c r="Z221" s="4"/>
      <c r="AA221" s="4">
        <f>C221+I221-L221-O221-U221-X221-R221</f>
        <v>0</v>
      </c>
      <c r="AB221" s="7">
        <v>45342</v>
      </c>
    </row>
    <row r="222" spans="1:28" ht="15.75" x14ac:dyDescent="0.25">
      <c r="A222" s="29">
        <v>45302</v>
      </c>
      <c r="B222" s="27" t="s">
        <v>231</v>
      </c>
      <c r="C222" s="25">
        <v>2871400</v>
      </c>
      <c r="D222" s="27" t="s">
        <v>46</v>
      </c>
      <c r="E222" s="27" t="s">
        <v>137</v>
      </c>
      <c r="F222" s="25">
        <v>58.6</v>
      </c>
      <c r="G222" s="27" t="s">
        <v>39</v>
      </c>
      <c r="H222" s="25"/>
      <c r="I222" s="11">
        <f t="shared" si="19"/>
        <v>0</v>
      </c>
      <c r="J222" s="17" t="s">
        <v>324</v>
      </c>
      <c r="K222" s="11"/>
      <c r="L222" s="4">
        <f t="shared" si="25"/>
        <v>2871400</v>
      </c>
      <c r="M222" s="4">
        <v>2871400</v>
      </c>
      <c r="N222" s="4"/>
      <c r="O222" s="4">
        <f t="shared" si="26"/>
        <v>0</v>
      </c>
      <c r="P222" s="4"/>
      <c r="Q222" s="4"/>
      <c r="R222" s="4">
        <f t="shared" si="27"/>
        <v>0</v>
      </c>
      <c r="S222" s="4"/>
      <c r="T222" s="4"/>
      <c r="U222" s="4">
        <f t="shared" si="28"/>
        <v>0</v>
      </c>
      <c r="V222" s="4"/>
      <c r="W222" s="4"/>
      <c r="X222" s="4">
        <f t="shared" si="29"/>
        <v>0</v>
      </c>
      <c r="Y222" s="4"/>
      <c r="Z222" s="4"/>
      <c r="AA222" s="4">
        <f>C222+I222-L222-O222-U222-X222-R222</f>
        <v>0</v>
      </c>
      <c r="AB222" s="7">
        <v>45335</v>
      </c>
    </row>
    <row r="223" spans="1:28" ht="15.75" x14ac:dyDescent="0.25">
      <c r="A223" s="29">
        <v>45302</v>
      </c>
      <c r="B223" s="27" t="s">
        <v>231</v>
      </c>
      <c r="C223" s="25">
        <v>2165800</v>
      </c>
      <c r="D223" s="27" t="s">
        <v>46</v>
      </c>
      <c r="E223" s="25" t="s">
        <v>81</v>
      </c>
      <c r="F223" s="25">
        <v>44.2</v>
      </c>
      <c r="G223" s="27" t="s">
        <v>39</v>
      </c>
      <c r="H223" s="25"/>
      <c r="I223" s="11">
        <f t="shared" si="19"/>
        <v>0</v>
      </c>
      <c r="J223" s="17" t="s">
        <v>324</v>
      </c>
      <c r="K223" s="11"/>
      <c r="L223" s="4">
        <f t="shared" si="25"/>
        <v>2165800</v>
      </c>
      <c r="M223" s="4">
        <v>2165800</v>
      </c>
      <c r="N223" s="4"/>
      <c r="O223" s="4">
        <f t="shared" si="26"/>
        <v>0</v>
      </c>
      <c r="P223" s="4"/>
      <c r="Q223" s="4"/>
      <c r="R223" s="4">
        <f t="shared" si="27"/>
        <v>0</v>
      </c>
      <c r="S223" s="4"/>
      <c r="T223" s="4"/>
      <c r="U223" s="4">
        <f t="shared" si="28"/>
        <v>0</v>
      </c>
      <c r="V223" s="4"/>
      <c r="W223" s="4"/>
      <c r="X223" s="4">
        <f t="shared" si="29"/>
        <v>0</v>
      </c>
      <c r="Y223" s="4"/>
      <c r="Z223" s="4"/>
      <c r="AA223" s="4">
        <f>C223+I223-L223-O223-U223-X223-R223</f>
        <v>0</v>
      </c>
      <c r="AB223" s="7">
        <v>45335</v>
      </c>
    </row>
    <row r="224" spans="1:28" ht="15.75" x14ac:dyDescent="0.25">
      <c r="A224" s="29">
        <v>45302</v>
      </c>
      <c r="B224" s="25" t="s">
        <v>408</v>
      </c>
      <c r="C224" s="25">
        <v>2067800.0000000002</v>
      </c>
      <c r="D224" s="25" t="s">
        <v>46</v>
      </c>
      <c r="E224" s="25" t="s">
        <v>115</v>
      </c>
      <c r="F224" s="25">
        <v>42.2</v>
      </c>
      <c r="G224" s="27" t="s">
        <v>39</v>
      </c>
      <c r="H224" s="25"/>
      <c r="I224" s="11">
        <f t="shared" si="19"/>
        <v>0</v>
      </c>
      <c r="J224" s="26" t="s">
        <v>28</v>
      </c>
      <c r="K224" s="11"/>
      <c r="L224" s="4">
        <f t="shared" si="25"/>
        <v>0</v>
      </c>
      <c r="M224" s="4"/>
      <c r="N224" s="4"/>
      <c r="O224" s="4">
        <f t="shared" si="26"/>
        <v>0</v>
      </c>
      <c r="P224" s="4"/>
      <c r="Q224" s="4"/>
      <c r="R224" s="4">
        <f t="shared" si="27"/>
        <v>0</v>
      </c>
      <c r="S224" s="4"/>
      <c r="T224" s="4"/>
      <c r="U224" s="4">
        <f t="shared" si="28"/>
        <v>0</v>
      </c>
      <c r="V224" s="4"/>
      <c r="W224" s="4"/>
      <c r="X224" s="4">
        <f t="shared" si="29"/>
        <v>0</v>
      </c>
      <c r="Y224" s="4"/>
      <c r="Z224" s="4"/>
      <c r="AA224" s="4">
        <f>C224+I224-L224-O224-U224-X224-R224</f>
        <v>2067800.0000000002</v>
      </c>
      <c r="AB224" s="7"/>
    </row>
    <row r="225" spans="1:28" ht="15.75" x14ac:dyDescent="0.25">
      <c r="A225" s="29">
        <v>45302</v>
      </c>
      <c r="B225" s="25" t="s">
        <v>408</v>
      </c>
      <c r="C225" s="25">
        <v>813400.00000000012</v>
      </c>
      <c r="D225" s="25" t="s">
        <v>46</v>
      </c>
      <c r="E225" s="25" t="s">
        <v>299</v>
      </c>
      <c r="F225" s="41">
        <v>16.600000000000001</v>
      </c>
      <c r="G225" s="27" t="s">
        <v>39</v>
      </c>
      <c r="H225" s="25"/>
      <c r="I225" s="11">
        <f t="shared" si="19"/>
        <v>0</v>
      </c>
      <c r="J225" s="26" t="s">
        <v>28</v>
      </c>
      <c r="K225" s="11"/>
      <c r="L225" s="4">
        <f t="shared" si="25"/>
        <v>0</v>
      </c>
      <c r="M225" s="4"/>
      <c r="N225" s="4"/>
      <c r="O225" s="4">
        <f t="shared" si="26"/>
        <v>0</v>
      </c>
      <c r="P225" s="4"/>
      <c r="Q225" s="4"/>
      <c r="R225" s="4">
        <f t="shared" si="27"/>
        <v>0</v>
      </c>
      <c r="S225" s="4"/>
      <c r="T225" s="4"/>
      <c r="U225" s="4">
        <f t="shared" si="28"/>
        <v>0</v>
      </c>
      <c r="V225" s="4"/>
      <c r="W225" s="4"/>
      <c r="X225" s="4">
        <f t="shared" si="29"/>
        <v>0</v>
      </c>
      <c r="Y225" s="4"/>
      <c r="Z225" s="4"/>
      <c r="AA225" s="4">
        <f>C225+I225-L225-O225-U225-X225-R225</f>
        <v>813400.00000000012</v>
      </c>
      <c r="AB225" s="7"/>
    </row>
    <row r="226" spans="1:28" ht="15.75" x14ac:dyDescent="0.25">
      <c r="A226" s="29">
        <v>45302</v>
      </c>
      <c r="B226" s="25" t="s">
        <v>410</v>
      </c>
      <c r="C226" s="25">
        <v>140000</v>
      </c>
      <c r="D226" s="25" t="s">
        <v>94</v>
      </c>
      <c r="E226" s="25" t="s">
        <v>157</v>
      </c>
      <c r="F226" s="25">
        <v>2</v>
      </c>
      <c r="G226" s="25" t="s">
        <v>48</v>
      </c>
      <c r="H226" s="25"/>
      <c r="I226" s="11">
        <f t="shared" si="19"/>
        <v>0</v>
      </c>
      <c r="J226" s="38" t="s">
        <v>78</v>
      </c>
      <c r="K226" s="11" t="s">
        <v>429</v>
      </c>
      <c r="L226" s="4">
        <f t="shared" si="25"/>
        <v>0</v>
      </c>
      <c r="M226" s="4"/>
      <c r="N226" s="4"/>
      <c r="O226" s="4">
        <f t="shared" si="26"/>
        <v>0</v>
      </c>
      <c r="P226" s="4"/>
      <c r="Q226" s="4"/>
      <c r="R226" s="4">
        <f t="shared" si="27"/>
        <v>0</v>
      </c>
      <c r="S226" s="4"/>
      <c r="T226" s="4"/>
      <c r="U226" s="4">
        <f t="shared" si="28"/>
        <v>0</v>
      </c>
      <c r="V226" s="4"/>
      <c r="W226" s="4"/>
      <c r="X226" s="4">
        <f t="shared" si="29"/>
        <v>0</v>
      </c>
      <c r="Y226" s="4"/>
      <c r="Z226" s="4"/>
      <c r="AA226" s="4">
        <f>C226+I226-L226-O226-U226-X226-R226</f>
        <v>140000</v>
      </c>
      <c r="AB226" s="7"/>
    </row>
    <row r="227" spans="1:28" ht="15.75" x14ac:dyDescent="0.25">
      <c r="A227" s="29">
        <v>45302</v>
      </c>
      <c r="B227" s="27" t="s">
        <v>176</v>
      </c>
      <c r="C227" s="25">
        <v>1200000</v>
      </c>
      <c r="D227" s="27" t="s">
        <v>46</v>
      </c>
      <c r="E227" s="25" t="s">
        <v>302</v>
      </c>
      <c r="F227" s="25">
        <v>1</v>
      </c>
      <c r="G227" s="27" t="s">
        <v>303</v>
      </c>
      <c r="H227" s="25"/>
      <c r="I227" s="11">
        <f t="shared" si="19"/>
        <v>0</v>
      </c>
      <c r="J227" s="12" t="s">
        <v>312</v>
      </c>
      <c r="K227" s="4" t="s">
        <v>438</v>
      </c>
      <c r="L227" s="4">
        <f t="shared" si="25"/>
        <v>0</v>
      </c>
      <c r="M227" s="4"/>
      <c r="N227" s="4"/>
      <c r="O227" s="4">
        <f t="shared" si="26"/>
        <v>1200000</v>
      </c>
      <c r="P227" s="4">
        <v>1200000</v>
      </c>
      <c r="Q227" s="4"/>
      <c r="R227" s="4">
        <f t="shared" si="27"/>
        <v>0</v>
      </c>
      <c r="S227" s="4"/>
      <c r="T227" s="4"/>
      <c r="U227" s="4">
        <f t="shared" si="28"/>
        <v>0</v>
      </c>
      <c r="V227" s="4"/>
      <c r="W227" s="4"/>
      <c r="X227" s="4">
        <f t="shared" si="29"/>
        <v>0</v>
      </c>
      <c r="Y227" s="4"/>
      <c r="Z227" s="4"/>
      <c r="AA227" s="4">
        <f>C227+I227-L227-O227-U227-X227-R227</f>
        <v>0</v>
      </c>
      <c r="AB227" s="7">
        <v>45331</v>
      </c>
    </row>
    <row r="228" spans="1:28" ht="15.75" x14ac:dyDescent="0.25">
      <c r="A228" s="29">
        <v>45302</v>
      </c>
      <c r="B228" s="25" t="s">
        <v>293</v>
      </c>
      <c r="C228" s="25">
        <v>41700</v>
      </c>
      <c r="D228" s="25" t="s">
        <v>52</v>
      </c>
      <c r="E228" s="25" t="s">
        <v>133</v>
      </c>
      <c r="F228" s="25">
        <v>100</v>
      </c>
      <c r="G228" s="25" t="s">
        <v>34</v>
      </c>
      <c r="H228" s="25"/>
      <c r="I228" s="11">
        <f t="shared" si="19"/>
        <v>0</v>
      </c>
      <c r="J228" s="38" t="s">
        <v>24</v>
      </c>
      <c r="K228" s="11"/>
      <c r="L228" s="4">
        <f t="shared" si="25"/>
        <v>0</v>
      </c>
      <c r="M228" s="4"/>
      <c r="N228" s="4"/>
      <c r="O228" s="4">
        <f t="shared" si="26"/>
        <v>0</v>
      </c>
      <c r="P228" s="4"/>
      <c r="Q228" s="4"/>
      <c r="R228" s="4">
        <f t="shared" si="27"/>
        <v>0</v>
      </c>
      <c r="S228" s="4"/>
      <c r="T228" s="4"/>
      <c r="U228" s="4">
        <f t="shared" si="28"/>
        <v>0</v>
      </c>
      <c r="V228" s="4"/>
      <c r="W228" s="4"/>
      <c r="X228" s="4">
        <f t="shared" si="29"/>
        <v>0</v>
      </c>
      <c r="Y228" s="4"/>
      <c r="Z228" s="4"/>
      <c r="AA228" s="4">
        <f>C228+I228-L228-O228-U228-X228-R228</f>
        <v>41700</v>
      </c>
      <c r="AB228" s="7"/>
    </row>
    <row r="229" spans="1:28" ht="15.75" x14ac:dyDescent="0.25">
      <c r="A229" s="29">
        <v>45302</v>
      </c>
      <c r="B229" s="27" t="s">
        <v>134</v>
      </c>
      <c r="C229" s="27">
        <v>2250000</v>
      </c>
      <c r="D229" s="25" t="s">
        <v>46</v>
      </c>
      <c r="E229" s="27" t="s">
        <v>42</v>
      </c>
      <c r="F229" s="27">
        <v>500</v>
      </c>
      <c r="G229" s="25" t="s">
        <v>34</v>
      </c>
      <c r="H229" s="27"/>
      <c r="I229" s="11">
        <f t="shared" si="19"/>
        <v>0</v>
      </c>
      <c r="J229" s="32" t="s">
        <v>312</v>
      </c>
      <c r="K229" s="4" t="s">
        <v>506</v>
      </c>
      <c r="L229" s="4">
        <f t="shared" si="25"/>
        <v>0</v>
      </c>
      <c r="M229" s="4"/>
      <c r="N229" s="4"/>
      <c r="O229" s="4">
        <f t="shared" si="26"/>
        <v>2250000</v>
      </c>
      <c r="P229" s="4">
        <v>2250000</v>
      </c>
      <c r="Q229" s="4"/>
      <c r="R229" s="4">
        <f t="shared" si="27"/>
        <v>0</v>
      </c>
      <c r="S229" s="4"/>
      <c r="T229" s="4"/>
      <c r="U229" s="4">
        <f t="shared" si="28"/>
        <v>0</v>
      </c>
      <c r="V229" s="4"/>
      <c r="W229" s="4"/>
      <c r="X229" s="4">
        <f t="shared" si="29"/>
        <v>0</v>
      </c>
      <c r="Y229" s="4"/>
      <c r="Z229" s="4"/>
      <c r="AA229" s="4">
        <f>C229+I229-L229-O229-U229-X229-R229</f>
        <v>0</v>
      </c>
      <c r="AB229" s="7">
        <v>45335</v>
      </c>
    </row>
    <row r="230" spans="1:28" ht="15.75" x14ac:dyDescent="0.25">
      <c r="A230" s="29">
        <v>45302</v>
      </c>
      <c r="B230" s="27" t="s">
        <v>134</v>
      </c>
      <c r="C230" s="27">
        <v>2220000</v>
      </c>
      <c r="D230" s="25" t="s">
        <v>46</v>
      </c>
      <c r="E230" s="27" t="s">
        <v>95</v>
      </c>
      <c r="F230" s="27">
        <v>1500</v>
      </c>
      <c r="G230" s="25" t="s">
        <v>34</v>
      </c>
      <c r="H230" s="27"/>
      <c r="I230" s="11">
        <f t="shared" si="19"/>
        <v>0</v>
      </c>
      <c r="J230" s="32" t="s">
        <v>312</v>
      </c>
      <c r="K230" s="4" t="s">
        <v>506</v>
      </c>
      <c r="L230" s="4">
        <f t="shared" si="25"/>
        <v>0</v>
      </c>
      <c r="M230" s="4"/>
      <c r="N230" s="4"/>
      <c r="O230" s="4">
        <f t="shared" si="26"/>
        <v>2220000</v>
      </c>
      <c r="P230" s="4">
        <v>2220000</v>
      </c>
      <c r="Q230" s="4"/>
      <c r="R230" s="4">
        <f t="shared" si="27"/>
        <v>0</v>
      </c>
      <c r="S230" s="4"/>
      <c r="T230" s="4"/>
      <c r="U230" s="4">
        <f t="shared" si="28"/>
        <v>0</v>
      </c>
      <c r="V230" s="4"/>
      <c r="W230" s="4"/>
      <c r="X230" s="4">
        <f t="shared" si="29"/>
        <v>0</v>
      </c>
      <c r="Y230" s="4"/>
      <c r="Z230" s="4"/>
      <c r="AA230" s="4">
        <f>C230+I230-L230-O230-U230-X230-R230</f>
        <v>0</v>
      </c>
      <c r="AB230" s="7">
        <v>45335</v>
      </c>
    </row>
    <row r="231" spans="1:28" ht="15.75" x14ac:dyDescent="0.25">
      <c r="A231" s="29">
        <v>45302</v>
      </c>
      <c r="B231" s="27" t="s">
        <v>134</v>
      </c>
      <c r="C231" s="25">
        <v>1240000</v>
      </c>
      <c r="D231" s="25" t="s">
        <v>46</v>
      </c>
      <c r="E231" s="25" t="s">
        <v>135</v>
      </c>
      <c r="F231" s="25">
        <v>8</v>
      </c>
      <c r="G231" s="27" t="s">
        <v>48</v>
      </c>
      <c r="H231" s="25"/>
      <c r="I231" s="11">
        <f t="shared" si="19"/>
        <v>0</v>
      </c>
      <c r="J231" s="32" t="s">
        <v>312</v>
      </c>
      <c r="K231" s="4" t="s">
        <v>506</v>
      </c>
      <c r="L231" s="4">
        <f t="shared" si="25"/>
        <v>0</v>
      </c>
      <c r="M231" s="4"/>
      <c r="N231" s="4"/>
      <c r="O231" s="4">
        <f t="shared" si="26"/>
        <v>1240000</v>
      </c>
      <c r="P231" s="4">
        <v>1240000</v>
      </c>
      <c r="Q231" s="4"/>
      <c r="R231" s="4">
        <f t="shared" si="27"/>
        <v>0</v>
      </c>
      <c r="S231" s="4"/>
      <c r="T231" s="4"/>
      <c r="U231" s="4">
        <f t="shared" si="28"/>
        <v>0</v>
      </c>
      <c r="V231" s="4"/>
      <c r="W231" s="4"/>
      <c r="X231" s="4">
        <f t="shared" si="29"/>
        <v>0</v>
      </c>
      <c r="Y231" s="4"/>
      <c r="Z231" s="4"/>
      <c r="AA231" s="4">
        <f>C231+I231-L231-O231-U231-X231-R231</f>
        <v>0</v>
      </c>
      <c r="AB231" s="7">
        <v>45335</v>
      </c>
    </row>
    <row r="232" spans="1:28" ht="15.75" x14ac:dyDescent="0.25">
      <c r="A232" s="29">
        <v>45302</v>
      </c>
      <c r="B232" s="27" t="s">
        <v>134</v>
      </c>
      <c r="C232" s="25">
        <v>310000</v>
      </c>
      <c r="D232" s="25" t="s">
        <v>46</v>
      </c>
      <c r="E232" s="25" t="s">
        <v>47</v>
      </c>
      <c r="F232" s="25">
        <v>2</v>
      </c>
      <c r="G232" s="27" t="s">
        <v>48</v>
      </c>
      <c r="H232" s="25"/>
      <c r="I232" s="11">
        <f t="shared" si="19"/>
        <v>0</v>
      </c>
      <c r="J232" s="32" t="s">
        <v>312</v>
      </c>
      <c r="K232" s="4" t="s">
        <v>506</v>
      </c>
      <c r="L232" s="4">
        <f t="shared" si="25"/>
        <v>0</v>
      </c>
      <c r="M232" s="4"/>
      <c r="N232" s="4"/>
      <c r="O232" s="4">
        <f t="shared" si="26"/>
        <v>310000</v>
      </c>
      <c r="P232" s="4">
        <v>310000</v>
      </c>
      <c r="Q232" s="4"/>
      <c r="R232" s="4">
        <f t="shared" si="27"/>
        <v>0</v>
      </c>
      <c r="S232" s="4"/>
      <c r="T232" s="4"/>
      <c r="U232" s="4">
        <f t="shared" si="28"/>
        <v>0</v>
      </c>
      <c r="V232" s="4"/>
      <c r="W232" s="4"/>
      <c r="X232" s="4">
        <f t="shared" si="29"/>
        <v>0</v>
      </c>
      <c r="Y232" s="4"/>
      <c r="Z232" s="4"/>
      <c r="AA232" s="4">
        <f>C232+I232-L232-O232-U232-X232-R232</f>
        <v>0</v>
      </c>
      <c r="AB232" s="7">
        <v>45335</v>
      </c>
    </row>
    <row r="233" spans="1:28" ht="15.75" x14ac:dyDescent="0.25">
      <c r="A233" s="29">
        <v>45302</v>
      </c>
      <c r="B233" s="25" t="s">
        <v>203</v>
      </c>
      <c r="C233" s="25">
        <v>4000000</v>
      </c>
      <c r="D233" s="25" t="s">
        <v>94</v>
      </c>
      <c r="E233" s="25" t="s">
        <v>58</v>
      </c>
      <c r="F233" s="25">
        <v>2000</v>
      </c>
      <c r="G233" s="44" t="s">
        <v>34</v>
      </c>
      <c r="H233" s="25"/>
      <c r="I233" s="11">
        <f t="shared" si="19"/>
        <v>0</v>
      </c>
      <c r="J233" s="17" t="s">
        <v>324</v>
      </c>
      <c r="K233" s="11"/>
      <c r="L233" s="4">
        <f t="shared" si="25"/>
        <v>4000000</v>
      </c>
      <c r="M233" s="4">
        <v>650000</v>
      </c>
      <c r="N233" s="4">
        <v>3350000</v>
      </c>
      <c r="O233" s="4">
        <f t="shared" si="26"/>
        <v>0</v>
      </c>
      <c r="P233" s="4"/>
      <c r="Q233" s="4"/>
      <c r="R233" s="4">
        <f t="shared" si="27"/>
        <v>0</v>
      </c>
      <c r="S233" s="4"/>
      <c r="T233" s="4"/>
      <c r="U233" s="4">
        <f t="shared" si="28"/>
        <v>0</v>
      </c>
      <c r="V233" s="4"/>
      <c r="W233" s="4"/>
      <c r="X233" s="4">
        <f t="shared" si="29"/>
        <v>0</v>
      </c>
      <c r="Y233" s="4"/>
      <c r="Z233" s="4"/>
      <c r="AA233" s="4">
        <f>C233+I233-L233-O233-U233-X233-R233</f>
        <v>0</v>
      </c>
      <c r="AB233" s="7">
        <v>45323</v>
      </c>
    </row>
    <row r="234" spans="1:28" ht="15.75" x14ac:dyDescent="0.25">
      <c r="A234" s="29">
        <v>45303</v>
      </c>
      <c r="B234" s="27" t="s">
        <v>110</v>
      </c>
      <c r="C234" s="27">
        <v>5760000</v>
      </c>
      <c r="D234" s="27" t="s">
        <v>46</v>
      </c>
      <c r="E234" s="27" t="s">
        <v>63</v>
      </c>
      <c r="F234" s="27">
        <v>12</v>
      </c>
      <c r="G234" s="43" t="s">
        <v>48</v>
      </c>
      <c r="H234" s="27"/>
      <c r="I234" s="11">
        <f t="shared" ref="I234:I293" si="30">F234*H234</f>
        <v>0</v>
      </c>
      <c r="J234" s="28" t="s">
        <v>28</v>
      </c>
      <c r="K234" s="11"/>
      <c r="L234" s="4">
        <f>M234+N234</f>
        <v>0</v>
      </c>
      <c r="M234" s="4"/>
      <c r="N234" s="4"/>
      <c r="O234" s="4">
        <f>P234+Q234</f>
        <v>0</v>
      </c>
      <c r="P234" s="4"/>
      <c r="Q234" s="4"/>
      <c r="R234" s="4">
        <f>S234+T234</f>
        <v>0</v>
      </c>
      <c r="S234" s="4"/>
      <c r="T234" s="4"/>
      <c r="U234" s="4">
        <f>V234+W234</f>
        <v>0</v>
      </c>
      <c r="V234" s="4"/>
      <c r="W234" s="4"/>
      <c r="X234" s="4">
        <f>Y234+Z234</f>
        <v>0</v>
      </c>
      <c r="Y234" s="4"/>
      <c r="Z234" s="4"/>
      <c r="AA234" s="4">
        <f>C234+I234-L234-O234-U234-X234-R234</f>
        <v>5760000</v>
      </c>
      <c r="AB234" s="7"/>
    </row>
    <row r="235" spans="1:28" ht="15.75" x14ac:dyDescent="0.25">
      <c r="A235" s="29">
        <v>45303</v>
      </c>
      <c r="B235" s="25" t="s">
        <v>118</v>
      </c>
      <c r="C235" s="25">
        <v>135000</v>
      </c>
      <c r="D235" s="27" t="s">
        <v>52</v>
      </c>
      <c r="E235" s="25" t="s">
        <v>163</v>
      </c>
      <c r="F235" s="27">
        <v>1</v>
      </c>
      <c r="G235" s="27" t="s">
        <v>39</v>
      </c>
      <c r="H235" s="25"/>
      <c r="I235" s="11">
        <f t="shared" si="30"/>
        <v>0</v>
      </c>
      <c r="J235" s="26" t="s">
        <v>28</v>
      </c>
      <c r="K235" s="4" t="s">
        <v>463</v>
      </c>
      <c r="L235" s="4">
        <f t="shared" ref="L235:L294" si="31">M235+N235</f>
        <v>0</v>
      </c>
      <c r="M235" s="4"/>
      <c r="N235" s="4"/>
      <c r="O235" s="4">
        <f t="shared" ref="O235:O294" si="32">P235+Q235</f>
        <v>0</v>
      </c>
      <c r="P235" s="4"/>
      <c r="Q235" s="4"/>
      <c r="R235" s="4">
        <f t="shared" ref="R235:R294" si="33">S235+T235</f>
        <v>0</v>
      </c>
      <c r="S235" s="4"/>
      <c r="T235" s="4"/>
      <c r="U235" s="4">
        <f t="shared" ref="U235:U294" si="34">V235+W235</f>
        <v>0</v>
      </c>
      <c r="V235" s="4"/>
      <c r="W235" s="4"/>
      <c r="X235" s="4">
        <f t="shared" ref="X235:X294" si="35">Y235+Z235</f>
        <v>0</v>
      </c>
      <c r="Y235" s="4"/>
      <c r="Z235" s="4"/>
      <c r="AA235" s="4">
        <f>C235+I235-L235-O235-U235-X235-R235</f>
        <v>135000</v>
      </c>
      <c r="AB235" s="7"/>
    </row>
    <row r="236" spans="1:28" ht="15.75" x14ac:dyDescent="0.25">
      <c r="A236" s="29">
        <v>45303</v>
      </c>
      <c r="B236" s="25" t="s">
        <v>118</v>
      </c>
      <c r="C236" s="25">
        <v>135000</v>
      </c>
      <c r="D236" s="25" t="s">
        <v>52</v>
      </c>
      <c r="E236" s="25" t="s">
        <v>164</v>
      </c>
      <c r="F236" s="25">
        <v>1</v>
      </c>
      <c r="G236" s="25" t="s">
        <v>39</v>
      </c>
      <c r="H236" s="25"/>
      <c r="I236" s="11">
        <f t="shared" si="30"/>
        <v>0</v>
      </c>
      <c r="J236" s="26" t="s">
        <v>28</v>
      </c>
      <c r="K236" s="4" t="s">
        <v>463</v>
      </c>
      <c r="L236" s="4">
        <f t="shared" si="31"/>
        <v>0</v>
      </c>
      <c r="M236" s="4"/>
      <c r="N236" s="4"/>
      <c r="O236" s="4">
        <f t="shared" si="32"/>
        <v>0</v>
      </c>
      <c r="P236" s="4"/>
      <c r="Q236" s="4"/>
      <c r="R236" s="4">
        <f t="shared" si="33"/>
        <v>0</v>
      </c>
      <c r="S236" s="4"/>
      <c r="T236" s="4"/>
      <c r="U236" s="4">
        <f t="shared" si="34"/>
        <v>0</v>
      </c>
      <c r="V236" s="4"/>
      <c r="W236" s="4"/>
      <c r="X236" s="4">
        <f t="shared" si="35"/>
        <v>0</v>
      </c>
      <c r="Y236" s="4"/>
      <c r="Z236" s="4"/>
      <c r="AA236" s="4">
        <f>C236+I236-L236-O236-U236-X236-R236</f>
        <v>135000</v>
      </c>
      <c r="AB236" s="7"/>
    </row>
    <row r="237" spans="1:28" ht="15.75" x14ac:dyDescent="0.25">
      <c r="A237" s="29">
        <v>45303</v>
      </c>
      <c r="B237" s="25" t="s">
        <v>231</v>
      </c>
      <c r="C237" s="25">
        <v>4500000</v>
      </c>
      <c r="D237" s="25" t="s">
        <v>46</v>
      </c>
      <c r="E237" s="25" t="s">
        <v>69</v>
      </c>
      <c r="F237" s="25">
        <v>25</v>
      </c>
      <c r="G237" s="25" t="s">
        <v>39</v>
      </c>
      <c r="H237" s="25"/>
      <c r="I237" s="11">
        <f t="shared" si="30"/>
        <v>0</v>
      </c>
      <c r="J237" s="17" t="s">
        <v>324</v>
      </c>
      <c r="K237" s="11"/>
      <c r="L237" s="4">
        <f t="shared" si="31"/>
        <v>4500000</v>
      </c>
      <c r="M237" s="4">
        <v>4500000</v>
      </c>
      <c r="N237" s="4"/>
      <c r="O237" s="4">
        <f t="shared" si="32"/>
        <v>0</v>
      </c>
      <c r="P237" s="4"/>
      <c r="Q237" s="4"/>
      <c r="R237" s="4">
        <f t="shared" si="33"/>
        <v>0</v>
      </c>
      <c r="S237" s="4"/>
      <c r="T237" s="4"/>
      <c r="U237" s="4">
        <f t="shared" si="34"/>
        <v>0</v>
      </c>
      <c r="V237" s="4"/>
      <c r="W237" s="4"/>
      <c r="X237" s="4">
        <f t="shared" si="35"/>
        <v>0</v>
      </c>
      <c r="Y237" s="4"/>
      <c r="Z237" s="4"/>
      <c r="AA237" s="4">
        <f>C237+I237-L237-O237-U237-X237-R237</f>
        <v>0</v>
      </c>
      <c r="AB237" s="7">
        <v>45335</v>
      </c>
    </row>
    <row r="238" spans="1:28" ht="15.75" x14ac:dyDescent="0.25">
      <c r="A238" s="29">
        <v>45303</v>
      </c>
      <c r="B238" s="25" t="s">
        <v>176</v>
      </c>
      <c r="C238" s="27">
        <v>4500000</v>
      </c>
      <c r="D238" s="25" t="s">
        <v>46</v>
      </c>
      <c r="E238" s="27" t="s">
        <v>69</v>
      </c>
      <c r="F238" s="27">
        <v>25</v>
      </c>
      <c r="G238" s="25" t="s">
        <v>39</v>
      </c>
      <c r="H238" s="27"/>
      <c r="I238" s="11">
        <f t="shared" si="30"/>
        <v>0</v>
      </c>
      <c r="J238" s="12" t="s">
        <v>312</v>
      </c>
      <c r="K238" s="4" t="s">
        <v>438</v>
      </c>
      <c r="L238" s="4">
        <f t="shared" si="31"/>
        <v>0</v>
      </c>
      <c r="M238" s="4"/>
      <c r="N238" s="4"/>
      <c r="O238" s="4">
        <f t="shared" si="32"/>
        <v>4500000</v>
      </c>
      <c r="P238" s="4">
        <v>4500000</v>
      </c>
      <c r="Q238" s="4"/>
      <c r="R238" s="4">
        <f t="shared" si="33"/>
        <v>0</v>
      </c>
      <c r="S238" s="4"/>
      <c r="T238" s="4"/>
      <c r="U238" s="4">
        <f t="shared" si="34"/>
        <v>0</v>
      </c>
      <c r="V238" s="4"/>
      <c r="W238" s="4"/>
      <c r="X238" s="4">
        <f t="shared" si="35"/>
        <v>0</v>
      </c>
      <c r="Y238" s="4"/>
      <c r="Z238" s="4"/>
      <c r="AA238" s="4">
        <f>C238+I238-L238-O238-U238-X238-R238</f>
        <v>0</v>
      </c>
      <c r="AB238" s="7">
        <v>45331</v>
      </c>
    </row>
    <row r="239" spans="1:28" ht="15.75" x14ac:dyDescent="0.25">
      <c r="A239" s="29">
        <v>45303</v>
      </c>
      <c r="B239" s="25" t="s">
        <v>176</v>
      </c>
      <c r="C239" s="27">
        <v>3125000</v>
      </c>
      <c r="D239" s="25" t="s">
        <v>46</v>
      </c>
      <c r="E239" s="27" t="s">
        <v>177</v>
      </c>
      <c r="F239" s="27">
        <v>25</v>
      </c>
      <c r="G239" s="27" t="s">
        <v>39</v>
      </c>
      <c r="H239" s="27"/>
      <c r="I239" s="11">
        <f t="shared" si="30"/>
        <v>0</v>
      </c>
      <c r="J239" s="12" t="s">
        <v>312</v>
      </c>
      <c r="K239" s="4" t="s">
        <v>438</v>
      </c>
      <c r="L239" s="4">
        <f t="shared" si="31"/>
        <v>0</v>
      </c>
      <c r="M239" s="4"/>
      <c r="N239" s="4"/>
      <c r="O239" s="4">
        <f t="shared" si="32"/>
        <v>3125000</v>
      </c>
      <c r="P239" s="4">
        <v>3125000</v>
      </c>
      <c r="Q239" s="4"/>
      <c r="R239" s="4">
        <f t="shared" si="33"/>
        <v>0</v>
      </c>
      <c r="S239" s="4"/>
      <c r="T239" s="4"/>
      <c r="U239" s="4">
        <f t="shared" si="34"/>
        <v>0</v>
      </c>
      <c r="V239" s="4"/>
      <c r="W239" s="4"/>
      <c r="X239" s="4">
        <f t="shared" si="35"/>
        <v>0</v>
      </c>
      <c r="Y239" s="4"/>
      <c r="Z239" s="4"/>
      <c r="AA239" s="4">
        <f>C239+I239-L239-O239-U239-X239-R239</f>
        <v>0</v>
      </c>
      <c r="AB239" s="7">
        <v>45331</v>
      </c>
    </row>
    <row r="240" spans="1:28" ht="15.75" x14ac:dyDescent="0.25">
      <c r="A240" s="29">
        <v>45303</v>
      </c>
      <c r="B240" s="25" t="s">
        <v>266</v>
      </c>
      <c r="C240" s="27">
        <v>1195600</v>
      </c>
      <c r="D240" s="25" t="s">
        <v>52</v>
      </c>
      <c r="E240" s="25" t="s">
        <v>120</v>
      </c>
      <c r="F240" s="27">
        <v>24.4</v>
      </c>
      <c r="G240" s="27" t="s">
        <v>39</v>
      </c>
      <c r="H240" s="27"/>
      <c r="I240" s="11">
        <f t="shared" si="30"/>
        <v>0</v>
      </c>
      <c r="J240" s="28" t="s">
        <v>28</v>
      </c>
      <c r="K240" s="4" t="s">
        <v>462</v>
      </c>
      <c r="L240" s="4">
        <f t="shared" si="31"/>
        <v>0</v>
      </c>
      <c r="M240" s="4"/>
      <c r="N240" s="4"/>
      <c r="O240" s="4">
        <f t="shared" si="32"/>
        <v>0</v>
      </c>
      <c r="P240" s="4"/>
      <c r="Q240" s="4"/>
      <c r="R240" s="4">
        <f t="shared" si="33"/>
        <v>0</v>
      </c>
      <c r="S240" s="4"/>
      <c r="T240" s="4"/>
      <c r="U240" s="4">
        <f t="shared" si="34"/>
        <v>0</v>
      </c>
      <c r="V240" s="4"/>
      <c r="W240" s="4"/>
      <c r="X240" s="4">
        <f t="shared" si="35"/>
        <v>0</v>
      </c>
      <c r="Y240" s="4"/>
      <c r="Z240" s="4"/>
      <c r="AA240" s="4">
        <f>C240+I240-L240-O240-U240-X240-R240</f>
        <v>1195600</v>
      </c>
      <c r="AB240" s="7"/>
    </row>
    <row r="241" spans="1:28" ht="15.75" x14ac:dyDescent="0.25">
      <c r="A241" s="29">
        <v>45303</v>
      </c>
      <c r="B241" s="25" t="s">
        <v>200</v>
      </c>
      <c r="C241" s="25">
        <v>1350000</v>
      </c>
      <c r="D241" s="25" t="s">
        <v>52</v>
      </c>
      <c r="E241" s="25" t="s">
        <v>189</v>
      </c>
      <c r="F241" s="25">
        <v>3</v>
      </c>
      <c r="G241" s="27" t="s">
        <v>23</v>
      </c>
      <c r="H241" s="25"/>
      <c r="I241" s="11">
        <f t="shared" si="30"/>
        <v>0</v>
      </c>
      <c r="J241" s="17" t="s">
        <v>312</v>
      </c>
      <c r="K241" s="11" t="s">
        <v>870</v>
      </c>
      <c r="L241" s="4">
        <f t="shared" si="31"/>
        <v>0</v>
      </c>
      <c r="M241" s="4"/>
      <c r="N241" s="4"/>
      <c r="O241" s="4">
        <f t="shared" si="32"/>
        <v>1350000</v>
      </c>
      <c r="P241" s="4">
        <v>1350000</v>
      </c>
      <c r="Q241" s="4"/>
      <c r="R241" s="4">
        <f t="shared" si="33"/>
        <v>0</v>
      </c>
      <c r="S241" s="4"/>
      <c r="T241" s="4"/>
      <c r="U241" s="4">
        <f t="shared" si="34"/>
        <v>0</v>
      </c>
      <c r="V241" s="4"/>
      <c r="W241" s="4"/>
      <c r="X241" s="4">
        <f t="shared" si="35"/>
        <v>0</v>
      </c>
      <c r="Y241" s="4"/>
      <c r="Z241" s="4"/>
      <c r="AA241" s="4">
        <f>C241+I241-L241-O241-U241-X241-R241</f>
        <v>0</v>
      </c>
      <c r="AB241" s="7">
        <v>45337</v>
      </c>
    </row>
    <row r="242" spans="1:28" ht="15.75" x14ac:dyDescent="0.25">
      <c r="A242" s="24">
        <v>45303</v>
      </c>
      <c r="B242" s="25" t="s">
        <v>226</v>
      </c>
      <c r="C242" s="25">
        <v>437500</v>
      </c>
      <c r="D242" s="25" t="s">
        <v>52</v>
      </c>
      <c r="E242" s="25" t="s">
        <v>427</v>
      </c>
      <c r="F242" s="25">
        <v>250</v>
      </c>
      <c r="G242" s="25" t="s">
        <v>34</v>
      </c>
      <c r="H242" s="25"/>
      <c r="I242" s="11">
        <f t="shared" si="30"/>
        <v>0</v>
      </c>
      <c r="J242" s="12" t="s">
        <v>312</v>
      </c>
      <c r="K242" s="11" t="s">
        <v>489</v>
      </c>
      <c r="L242" s="4">
        <f t="shared" si="31"/>
        <v>0</v>
      </c>
      <c r="M242" s="4"/>
      <c r="N242" s="4"/>
      <c r="O242" s="4">
        <f t="shared" si="32"/>
        <v>437500</v>
      </c>
      <c r="P242" s="4">
        <v>437500</v>
      </c>
      <c r="Q242" s="4"/>
      <c r="R242" s="4">
        <f t="shared" si="33"/>
        <v>0</v>
      </c>
      <c r="S242" s="4"/>
      <c r="T242" s="4"/>
      <c r="U242" s="4">
        <f t="shared" si="34"/>
        <v>0</v>
      </c>
      <c r="V242" s="4"/>
      <c r="W242" s="4"/>
      <c r="X242" s="4">
        <f t="shared" si="35"/>
        <v>0</v>
      </c>
      <c r="Y242" s="4"/>
      <c r="Z242" s="4"/>
      <c r="AA242" s="4">
        <f>C242+I242-L242-O242-U242-X242-R242</f>
        <v>0</v>
      </c>
      <c r="AB242" s="7">
        <v>45342</v>
      </c>
    </row>
    <row r="243" spans="1:28" ht="15.75" x14ac:dyDescent="0.25">
      <c r="A243" s="29">
        <v>45304</v>
      </c>
      <c r="B243" s="25" t="s">
        <v>176</v>
      </c>
      <c r="C243" s="25">
        <v>2550000</v>
      </c>
      <c r="D243" s="25" t="s">
        <v>94</v>
      </c>
      <c r="E243" s="25" t="s">
        <v>185</v>
      </c>
      <c r="F243" s="25">
        <v>1500</v>
      </c>
      <c r="G243" s="25" t="s">
        <v>34</v>
      </c>
      <c r="H243" s="25"/>
      <c r="I243" s="11">
        <f t="shared" si="30"/>
        <v>0</v>
      </c>
      <c r="J243" s="12" t="s">
        <v>312</v>
      </c>
      <c r="K243" s="4" t="s">
        <v>540</v>
      </c>
      <c r="L243" s="4">
        <f t="shared" si="31"/>
        <v>0</v>
      </c>
      <c r="M243" s="4"/>
      <c r="N243" s="4"/>
      <c r="O243" s="4">
        <f t="shared" si="32"/>
        <v>2550000</v>
      </c>
      <c r="P243" s="4">
        <v>2550000</v>
      </c>
      <c r="Q243" s="4"/>
      <c r="R243" s="4">
        <f t="shared" si="33"/>
        <v>0</v>
      </c>
      <c r="S243" s="4"/>
      <c r="T243" s="4"/>
      <c r="U243" s="4">
        <f t="shared" si="34"/>
        <v>0</v>
      </c>
      <c r="V243" s="4"/>
      <c r="W243" s="4"/>
      <c r="X243" s="4">
        <f t="shared" si="35"/>
        <v>0</v>
      </c>
      <c r="Y243" s="4"/>
      <c r="Z243" s="4"/>
      <c r="AA243" s="4">
        <f>C243+I243-L243-O243-U243-X243-R243</f>
        <v>0</v>
      </c>
      <c r="AB243" s="7">
        <v>45331</v>
      </c>
    </row>
    <row r="244" spans="1:28" ht="15.75" x14ac:dyDescent="0.25">
      <c r="A244" s="29">
        <v>45304</v>
      </c>
      <c r="B244" s="25" t="s">
        <v>99</v>
      </c>
      <c r="C244" s="25">
        <v>0</v>
      </c>
      <c r="D244" s="25" t="s">
        <v>46</v>
      </c>
      <c r="E244" s="25" t="s">
        <v>89</v>
      </c>
      <c r="F244" s="25">
        <v>14.9</v>
      </c>
      <c r="G244" s="25" t="s">
        <v>39</v>
      </c>
      <c r="H244" s="25"/>
      <c r="I244" s="11">
        <f t="shared" si="30"/>
        <v>0</v>
      </c>
      <c r="J244" s="26" t="s">
        <v>28</v>
      </c>
      <c r="K244" s="11"/>
      <c r="L244" s="4">
        <f t="shared" si="31"/>
        <v>0</v>
      </c>
      <c r="M244" s="4"/>
      <c r="N244" s="4"/>
      <c r="O244" s="4">
        <f t="shared" si="32"/>
        <v>0</v>
      </c>
      <c r="P244" s="4"/>
      <c r="Q244" s="4"/>
      <c r="R244" s="4">
        <f t="shared" si="33"/>
        <v>0</v>
      </c>
      <c r="S244" s="4"/>
      <c r="T244" s="4"/>
      <c r="U244" s="4">
        <f t="shared" si="34"/>
        <v>0</v>
      </c>
      <c r="V244" s="4"/>
      <c r="W244" s="4"/>
      <c r="X244" s="4">
        <f t="shared" si="35"/>
        <v>0</v>
      </c>
      <c r="Y244" s="4"/>
      <c r="Z244" s="4"/>
      <c r="AA244" s="4">
        <f>C244+I244-L244-O244-U244-X244-R244</f>
        <v>0</v>
      </c>
      <c r="AB244" s="7"/>
    </row>
    <row r="245" spans="1:28" ht="15.75" x14ac:dyDescent="0.25">
      <c r="A245" s="29">
        <v>45304</v>
      </c>
      <c r="B245" s="25" t="s">
        <v>176</v>
      </c>
      <c r="C245" s="25">
        <v>4500000</v>
      </c>
      <c r="D245" s="25" t="s">
        <v>46</v>
      </c>
      <c r="E245" s="25" t="s">
        <v>69</v>
      </c>
      <c r="F245" s="25">
        <v>25</v>
      </c>
      <c r="G245" s="25" t="s">
        <v>39</v>
      </c>
      <c r="H245" s="25"/>
      <c r="I245" s="11">
        <f t="shared" si="30"/>
        <v>0</v>
      </c>
      <c r="J245" s="12" t="s">
        <v>312</v>
      </c>
      <c r="K245" s="4" t="s">
        <v>438</v>
      </c>
      <c r="L245" s="4">
        <f t="shared" si="31"/>
        <v>0</v>
      </c>
      <c r="M245" s="4"/>
      <c r="N245" s="4"/>
      <c r="O245" s="4">
        <f t="shared" si="32"/>
        <v>4500000</v>
      </c>
      <c r="P245" s="4">
        <v>4500000</v>
      </c>
      <c r="Q245" s="4"/>
      <c r="R245" s="4">
        <f t="shared" si="33"/>
        <v>0</v>
      </c>
      <c r="S245" s="4"/>
      <c r="T245" s="4"/>
      <c r="U245" s="4">
        <f t="shared" si="34"/>
        <v>0</v>
      </c>
      <c r="V245" s="4"/>
      <c r="W245" s="4"/>
      <c r="X245" s="4">
        <f t="shared" si="35"/>
        <v>0</v>
      </c>
      <c r="Y245" s="4"/>
      <c r="Z245" s="4"/>
      <c r="AA245" s="4">
        <f>C245+I245-L245-O245-U245-X245-R245</f>
        <v>0</v>
      </c>
      <c r="AB245" s="7">
        <v>45331</v>
      </c>
    </row>
    <row r="246" spans="1:28" ht="15.75" x14ac:dyDescent="0.25">
      <c r="A246" s="29">
        <v>45304</v>
      </c>
      <c r="B246" s="25" t="s">
        <v>176</v>
      </c>
      <c r="C246" s="25">
        <v>12500000</v>
      </c>
      <c r="D246" s="25" t="s">
        <v>46</v>
      </c>
      <c r="E246" s="25" t="s">
        <v>177</v>
      </c>
      <c r="F246" s="25">
        <v>100</v>
      </c>
      <c r="G246" s="25" t="s">
        <v>39</v>
      </c>
      <c r="H246" s="25"/>
      <c r="I246" s="11">
        <f t="shared" si="30"/>
        <v>0</v>
      </c>
      <c r="J246" s="12" t="s">
        <v>312</v>
      </c>
      <c r="K246" s="4" t="s">
        <v>438</v>
      </c>
      <c r="L246" s="4">
        <f t="shared" si="31"/>
        <v>0</v>
      </c>
      <c r="M246" s="4"/>
      <c r="N246" s="4"/>
      <c r="O246" s="4">
        <f t="shared" si="32"/>
        <v>12500000</v>
      </c>
      <c r="P246" s="4">
        <v>2282000</v>
      </c>
      <c r="Q246" s="4">
        <v>10218000</v>
      </c>
      <c r="R246" s="4">
        <f t="shared" si="33"/>
        <v>0</v>
      </c>
      <c r="S246" s="4"/>
      <c r="T246" s="4"/>
      <c r="U246" s="4">
        <f t="shared" si="34"/>
        <v>0</v>
      </c>
      <c r="V246" s="4"/>
      <c r="W246" s="4"/>
      <c r="X246" s="4">
        <f t="shared" si="35"/>
        <v>0</v>
      </c>
      <c r="Y246" s="4"/>
      <c r="Z246" s="4"/>
      <c r="AA246" s="4">
        <f>C246+I246-L246-O246-U246-X246-R246</f>
        <v>0</v>
      </c>
      <c r="AB246" s="7">
        <v>45331</v>
      </c>
    </row>
    <row r="247" spans="1:28" ht="15.75" x14ac:dyDescent="0.25">
      <c r="A247" s="29">
        <v>45304</v>
      </c>
      <c r="B247" s="25" t="s">
        <v>251</v>
      </c>
      <c r="C247" s="25">
        <v>1550000</v>
      </c>
      <c r="D247" s="27" t="s">
        <v>46</v>
      </c>
      <c r="E247" s="25" t="s">
        <v>42</v>
      </c>
      <c r="F247" s="25">
        <v>500</v>
      </c>
      <c r="G247" s="25" t="s">
        <v>34</v>
      </c>
      <c r="H247" s="25"/>
      <c r="I247" s="11">
        <f t="shared" si="30"/>
        <v>0</v>
      </c>
      <c r="J247" s="31" t="s">
        <v>324</v>
      </c>
      <c r="K247" s="11"/>
      <c r="L247" s="4">
        <f t="shared" si="31"/>
        <v>0</v>
      </c>
      <c r="M247" s="4"/>
      <c r="N247" s="4"/>
      <c r="O247" s="4">
        <f t="shared" si="32"/>
        <v>0</v>
      </c>
      <c r="P247" s="4"/>
      <c r="Q247" s="4"/>
      <c r="R247" s="4">
        <f t="shared" si="33"/>
        <v>0</v>
      </c>
      <c r="S247" s="4"/>
      <c r="T247" s="4"/>
      <c r="U247" s="4">
        <f t="shared" si="34"/>
        <v>1550000</v>
      </c>
      <c r="V247" s="4">
        <v>1550000</v>
      </c>
      <c r="W247" s="4"/>
      <c r="X247" s="4">
        <f t="shared" si="35"/>
        <v>0</v>
      </c>
      <c r="Y247" s="4"/>
      <c r="Z247" s="4"/>
      <c r="AA247" s="4">
        <f>C247+I247-L247-O247-U247-X247-R247</f>
        <v>0</v>
      </c>
      <c r="AB247" s="7">
        <v>45335</v>
      </c>
    </row>
    <row r="248" spans="1:28" ht="15.75" x14ac:dyDescent="0.25">
      <c r="A248" s="29">
        <v>45304</v>
      </c>
      <c r="B248" s="25" t="s">
        <v>99</v>
      </c>
      <c r="C248" s="27">
        <v>0</v>
      </c>
      <c r="D248" s="27"/>
      <c r="E248" s="27" t="s">
        <v>273</v>
      </c>
      <c r="F248" s="27">
        <v>57.5</v>
      </c>
      <c r="G248" s="27" t="s">
        <v>39</v>
      </c>
      <c r="H248" s="27"/>
      <c r="I248" s="11">
        <f t="shared" si="30"/>
        <v>0</v>
      </c>
      <c r="J248" s="28" t="s">
        <v>28</v>
      </c>
      <c r="K248" s="11"/>
      <c r="L248" s="4">
        <f t="shared" si="31"/>
        <v>0</v>
      </c>
      <c r="M248" s="4"/>
      <c r="N248" s="4"/>
      <c r="O248" s="4">
        <f t="shared" si="32"/>
        <v>0</v>
      </c>
      <c r="P248" s="4"/>
      <c r="Q248" s="4"/>
      <c r="R248" s="4">
        <f t="shared" si="33"/>
        <v>0</v>
      </c>
      <c r="S248" s="4"/>
      <c r="T248" s="4"/>
      <c r="U248" s="4">
        <f t="shared" si="34"/>
        <v>0</v>
      </c>
      <c r="V248" s="4"/>
      <c r="W248" s="4"/>
      <c r="X248" s="4">
        <f t="shared" si="35"/>
        <v>0</v>
      </c>
      <c r="Y248" s="4"/>
      <c r="Z248" s="4"/>
      <c r="AA248" s="4">
        <f>C248+I248-L248-O248-U248-X248-R248</f>
        <v>0</v>
      </c>
      <c r="AB248" s="7"/>
    </row>
    <row r="249" spans="1:28" ht="15.75" x14ac:dyDescent="0.25">
      <c r="A249" s="29">
        <v>45304</v>
      </c>
      <c r="B249" s="27" t="s">
        <v>226</v>
      </c>
      <c r="C249" s="25">
        <v>8820000</v>
      </c>
      <c r="D249" s="27" t="s">
        <v>52</v>
      </c>
      <c r="E249" s="25" t="s">
        <v>229</v>
      </c>
      <c r="F249" s="25">
        <v>210</v>
      </c>
      <c r="G249" s="27" t="s">
        <v>39</v>
      </c>
      <c r="H249" s="25"/>
      <c r="I249" s="11">
        <f t="shared" si="30"/>
        <v>0</v>
      </c>
      <c r="J249" s="26" t="s">
        <v>28</v>
      </c>
      <c r="K249" s="11" t="s">
        <v>460</v>
      </c>
      <c r="L249" s="4">
        <f t="shared" si="31"/>
        <v>0</v>
      </c>
      <c r="M249" s="4"/>
      <c r="N249" s="4"/>
      <c r="O249" s="4">
        <f t="shared" si="32"/>
        <v>0</v>
      </c>
      <c r="P249" s="4"/>
      <c r="Q249" s="4"/>
      <c r="R249" s="4">
        <f t="shared" si="33"/>
        <v>0</v>
      </c>
      <c r="S249" s="4"/>
      <c r="T249" s="4"/>
      <c r="U249" s="4">
        <f t="shared" si="34"/>
        <v>0</v>
      </c>
      <c r="V249" s="4"/>
      <c r="W249" s="4"/>
      <c r="X249" s="4">
        <f t="shared" si="35"/>
        <v>0</v>
      </c>
      <c r="Y249" s="4"/>
      <c r="Z249" s="4"/>
      <c r="AA249" s="4">
        <f>C249+I249-L249-O249-U249-X249-R249</f>
        <v>8820000</v>
      </c>
      <c r="AB249" s="7"/>
    </row>
    <row r="250" spans="1:28" ht="15.75" x14ac:dyDescent="0.25">
      <c r="A250" s="29">
        <v>45304</v>
      </c>
      <c r="B250" s="27" t="s">
        <v>73</v>
      </c>
      <c r="C250" s="27">
        <v>7085000</v>
      </c>
      <c r="D250" s="27" t="s">
        <v>52</v>
      </c>
      <c r="E250" s="27" t="s">
        <v>447</v>
      </c>
      <c r="F250" s="27">
        <v>3250</v>
      </c>
      <c r="G250" s="27" t="s">
        <v>34</v>
      </c>
      <c r="H250" s="27"/>
      <c r="I250" s="11">
        <f t="shared" si="30"/>
        <v>0</v>
      </c>
      <c r="J250" s="28" t="s">
        <v>28</v>
      </c>
      <c r="K250" s="11" t="s">
        <v>464</v>
      </c>
      <c r="L250" s="4">
        <f t="shared" si="31"/>
        <v>0</v>
      </c>
      <c r="M250" s="4"/>
      <c r="N250" s="4"/>
      <c r="O250" s="4">
        <f t="shared" si="32"/>
        <v>0</v>
      </c>
      <c r="P250" s="4"/>
      <c r="Q250" s="4"/>
      <c r="R250" s="4">
        <f t="shared" si="33"/>
        <v>0</v>
      </c>
      <c r="S250" s="4"/>
      <c r="T250" s="4"/>
      <c r="U250" s="4">
        <f t="shared" si="34"/>
        <v>0</v>
      </c>
      <c r="V250" s="4"/>
      <c r="W250" s="4"/>
      <c r="X250" s="4">
        <f t="shared" si="35"/>
        <v>0</v>
      </c>
      <c r="Y250" s="4"/>
      <c r="Z250" s="4"/>
      <c r="AA250" s="4">
        <f>C250+I250-L250-O250-U250-X250-R250</f>
        <v>7085000</v>
      </c>
      <c r="AB250" s="7"/>
    </row>
    <row r="251" spans="1:28" ht="15.75" x14ac:dyDescent="0.25">
      <c r="A251" s="29">
        <v>45304</v>
      </c>
      <c r="B251" s="27" t="s">
        <v>99</v>
      </c>
      <c r="C251" s="25">
        <v>0</v>
      </c>
      <c r="D251" s="27" t="s">
        <v>46</v>
      </c>
      <c r="E251" s="25" t="s">
        <v>105</v>
      </c>
      <c r="F251" s="25">
        <v>70.400000000000006</v>
      </c>
      <c r="G251" s="27" t="s">
        <v>39</v>
      </c>
      <c r="H251" s="25"/>
      <c r="I251" s="11">
        <f t="shared" si="30"/>
        <v>0</v>
      </c>
      <c r="J251" s="26" t="s">
        <v>28</v>
      </c>
      <c r="K251" s="11"/>
      <c r="L251" s="4">
        <f t="shared" si="31"/>
        <v>0</v>
      </c>
      <c r="M251" s="4"/>
      <c r="N251" s="4"/>
      <c r="O251" s="4">
        <f t="shared" si="32"/>
        <v>0</v>
      </c>
      <c r="P251" s="4"/>
      <c r="Q251" s="4"/>
      <c r="R251" s="4">
        <f t="shared" si="33"/>
        <v>0</v>
      </c>
      <c r="S251" s="4"/>
      <c r="T251" s="4"/>
      <c r="U251" s="4">
        <f t="shared" si="34"/>
        <v>0</v>
      </c>
      <c r="V251" s="4"/>
      <c r="W251" s="4"/>
      <c r="X251" s="4">
        <f t="shared" si="35"/>
        <v>0</v>
      </c>
      <c r="Y251" s="4"/>
      <c r="Z251" s="4"/>
      <c r="AA251" s="4">
        <f>C251+I251-L251-O251-U251-X251-R251</f>
        <v>0</v>
      </c>
      <c r="AB251" s="7"/>
    </row>
    <row r="252" spans="1:28" ht="15.75" x14ac:dyDescent="0.25">
      <c r="A252" s="29">
        <v>45304</v>
      </c>
      <c r="B252" s="27" t="s">
        <v>215</v>
      </c>
      <c r="C252" s="27">
        <v>460000</v>
      </c>
      <c r="D252" s="27" t="s">
        <v>46</v>
      </c>
      <c r="E252" s="27" t="s">
        <v>448</v>
      </c>
      <c r="F252" s="27">
        <v>4</v>
      </c>
      <c r="G252" s="27" t="s">
        <v>27</v>
      </c>
      <c r="H252" s="27"/>
      <c r="I252" s="11">
        <f t="shared" si="30"/>
        <v>0</v>
      </c>
      <c r="J252" s="31" t="s">
        <v>324</v>
      </c>
      <c r="K252" s="11"/>
      <c r="L252" s="4">
        <f t="shared" si="31"/>
        <v>0</v>
      </c>
      <c r="M252" s="4"/>
      <c r="N252" s="4"/>
      <c r="O252" s="4">
        <f t="shared" si="32"/>
        <v>0</v>
      </c>
      <c r="P252" s="4"/>
      <c r="Q252" s="4"/>
      <c r="R252" s="4">
        <f t="shared" si="33"/>
        <v>0</v>
      </c>
      <c r="S252" s="4"/>
      <c r="T252" s="4"/>
      <c r="U252" s="4">
        <f t="shared" si="34"/>
        <v>460000</v>
      </c>
      <c r="V252" s="4">
        <v>460000</v>
      </c>
      <c r="W252" s="4"/>
      <c r="X252" s="4">
        <f t="shared" si="35"/>
        <v>0</v>
      </c>
      <c r="Y252" s="4"/>
      <c r="Z252" s="4"/>
      <c r="AA252" s="4">
        <f>C252+I252-L252-O252-U252-X252-R252</f>
        <v>0</v>
      </c>
      <c r="AB252" s="7">
        <v>45329</v>
      </c>
    </row>
    <row r="253" spans="1:28" ht="15.75" x14ac:dyDescent="0.25">
      <c r="A253" s="29">
        <v>45304</v>
      </c>
      <c r="B253" s="27" t="s">
        <v>215</v>
      </c>
      <c r="C253" s="25">
        <v>260000</v>
      </c>
      <c r="D253" s="27" t="s">
        <v>46</v>
      </c>
      <c r="E253" s="25" t="s">
        <v>416</v>
      </c>
      <c r="F253" s="25">
        <v>4</v>
      </c>
      <c r="G253" s="27" t="s">
        <v>27</v>
      </c>
      <c r="H253" s="25"/>
      <c r="I253" s="11">
        <f t="shared" si="30"/>
        <v>0</v>
      </c>
      <c r="J253" s="31" t="s">
        <v>324</v>
      </c>
      <c r="K253" s="11"/>
      <c r="L253" s="4">
        <f t="shared" si="31"/>
        <v>0</v>
      </c>
      <c r="M253" s="4"/>
      <c r="N253" s="4"/>
      <c r="O253" s="4">
        <f t="shared" si="32"/>
        <v>0</v>
      </c>
      <c r="P253" s="4"/>
      <c r="Q253" s="4"/>
      <c r="R253" s="4">
        <f t="shared" si="33"/>
        <v>0</v>
      </c>
      <c r="S253" s="4"/>
      <c r="T253" s="4"/>
      <c r="U253" s="4">
        <f t="shared" si="34"/>
        <v>260000</v>
      </c>
      <c r="V253" s="4">
        <v>260000</v>
      </c>
      <c r="W253" s="4"/>
      <c r="X253" s="4">
        <f t="shared" si="35"/>
        <v>0</v>
      </c>
      <c r="Y253" s="4"/>
      <c r="Z253" s="4"/>
      <c r="AA253" s="4">
        <f>C253+I253-L253-O253-U253-X253-R253</f>
        <v>0</v>
      </c>
      <c r="AB253" s="7">
        <v>45329</v>
      </c>
    </row>
    <row r="254" spans="1:28" ht="15.75" x14ac:dyDescent="0.25">
      <c r="A254" s="24">
        <v>45304</v>
      </c>
      <c r="B254" s="27" t="s">
        <v>203</v>
      </c>
      <c r="C254" s="27">
        <v>1362200</v>
      </c>
      <c r="D254" s="25" t="s">
        <v>46</v>
      </c>
      <c r="E254" s="27" t="s">
        <v>103</v>
      </c>
      <c r="F254" s="27">
        <v>27.8</v>
      </c>
      <c r="G254" s="27" t="s">
        <v>39</v>
      </c>
      <c r="H254" s="27"/>
      <c r="I254" s="11">
        <f t="shared" si="30"/>
        <v>0</v>
      </c>
      <c r="J254" s="32" t="s">
        <v>324</v>
      </c>
      <c r="K254" s="11"/>
      <c r="L254" s="4">
        <f t="shared" si="31"/>
        <v>1362200</v>
      </c>
      <c r="M254" s="4">
        <v>1362200</v>
      </c>
      <c r="N254" s="4"/>
      <c r="O254" s="4">
        <f t="shared" si="32"/>
        <v>0</v>
      </c>
      <c r="P254" s="4"/>
      <c r="Q254" s="4"/>
      <c r="R254" s="4">
        <f t="shared" si="33"/>
        <v>0</v>
      </c>
      <c r="S254" s="4"/>
      <c r="T254" s="4"/>
      <c r="U254" s="4">
        <f t="shared" si="34"/>
        <v>0</v>
      </c>
      <c r="V254" s="4"/>
      <c r="W254" s="4"/>
      <c r="X254" s="4">
        <f t="shared" si="35"/>
        <v>0</v>
      </c>
      <c r="Y254" s="4"/>
      <c r="Z254" s="4"/>
      <c r="AA254" s="4">
        <f>C254+I254-L254-O254-U254-X254-R254</f>
        <v>0</v>
      </c>
      <c r="AB254" s="7">
        <v>45323</v>
      </c>
    </row>
    <row r="255" spans="1:28" ht="15.75" x14ac:dyDescent="0.25">
      <c r="A255" s="24">
        <v>45304</v>
      </c>
      <c r="B255" s="27" t="s">
        <v>203</v>
      </c>
      <c r="C255" s="25">
        <v>3125000</v>
      </c>
      <c r="D255" s="25" t="s">
        <v>46</v>
      </c>
      <c r="E255" s="25" t="s">
        <v>128</v>
      </c>
      <c r="F255" s="25">
        <v>25</v>
      </c>
      <c r="G255" s="27" t="s">
        <v>39</v>
      </c>
      <c r="H255" s="25"/>
      <c r="I255" s="11">
        <f t="shared" si="30"/>
        <v>0</v>
      </c>
      <c r="J255" s="32" t="s">
        <v>324</v>
      </c>
      <c r="K255" s="11"/>
      <c r="L255" s="4">
        <f t="shared" si="31"/>
        <v>3125000</v>
      </c>
      <c r="M255" s="4">
        <v>1515000</v>
      </c>
      <c r="N255" s="4">
        <v>1610000</v>
      </c>
      <c r="O255" s="4">
        <f t="shared" si="32"/>
        <v>0</v>
      </c>
      <c r="P255" s="4"/>
      <c r="Q255" s="4"/>
      <c r="R255" s="4">
        <f t="shared" si="33"/>
        <v>0</v>
      </c>
      <c r="S255" s="4"/>
      <c r="T255" s="4"/>
      <c r="U255" s="4">
        <f t="shared" si="34"/>
        <v>0</v>
      </c>
      <c r="V255" s="4"/>
      <c r="W255" s="4"/>
      <c r="X255" s="4">
        <f t="shared" si="35"/>
        <v>0</v>
      </c>
      <c r="Y255" s="4"/>
      <c r="Z255" s="4"/>
      <c r="AA255" s="4">
        <f>C255+I255-L255-O255-U255-X255-R255</f>
        <v>0</v>
      </c>
      <c r="AB255" s="7">
        <v>45342</v>
      </c>
    </row>
    <row r="256" spans="1:28" ht="15.75" x14ac:dyDescent="0.25">
      <c r="A256" s="29">
        <v>45306</v>
      </c>
      <c r="B256" s="27" t="s">
        <v>98</v>
      </c>
      <c r="C256" s="27">
        <v>22360000</v>
      </c>
      <c r="D256" s="27" t="s">
        <v>52</v>
      </c>
      <c r="E256" s="27" t="s">
        <v>42</v>
      </c>
      <c r="F256" s="27">
        <v>5200</v>
      </c>
      <c r="G256" s="27" t="s">
        <v>34</v>
      </c>
      <c r="H256" s="27"/>
      <c r="I256" s="11">
        <f t="shared" si="30"/>
        <v>0</v>
      </c>
      <c r="J256" s="40" t="s">
        <v>24</v>
      </c>
      <c r="K256" s="11"/>
      <c r="L256" s="4">
        <f t="shared" si="31"/>
        <v>6000000</v>
      </c>
      <c r="M256" s="4">
        <v>6000000</v>
      </c>
      <c r="N256" s="4"/>
      <c r="O256" s="4">
        <f t="shared" si="32"/>
        <v>0</v>
      </c>
      <c r="P256" s="4"/>
      <c r="Q256" s="4"/>
      <c r="R256" s="4">
        <f t="shared" si="33"/>
        <v>0</v>
      </c>
      <c r="S256" s="4"/>
      <c r="T256" s="4"/>
      <c r="U256" s="4">
        <f t="shared" si="34"/>
        <v>6610000</v>
      </c>
      <c r="V256" s="4">
        <v>6610000</v>
      </c>
      <c r="W256" s="4"/>
      <c r="X256" s="4">
        <f t="shared" si="35"/>
        <v>0</v>
      </c>
      <c r="Y256" s="4"/>
      <c r="Z256" s="4"/>
      <c r="AA256" s="4">
        <f>C256+I256-L256-O256-U256-X256-R256</f>
        <v>9750000</v>
      </c>
      <c r="AB256" s="7">
        <v>45346</v>
      </c>
    </row>
    <row r="257" spans="1:28" ht="15.75" x14ac:dyDescent="0.25">
      <c r="A257" s="29">
        <v>45306</v>
      </c>
      <c r="B257" s="25" t="s">
        <v>90</v>
      </c>
      <c r="C257" s="25">
        <v>2400000</v>
      </c>
      <c r="D257" s="27" t="s">
        <v>46</v>
      </c>
      <c r="E257" s="25" t="s">
        <v>91</v>
      </c>
      <c r="F257" s="25">
        <v>2</v>
      </c>
      <c r="G257" s="27" t="s">
        <v>303</v>
      </c>
      <c r="H257" s="25"/>
      <c r="I257" s="11">
        <f t="shared" si="30"/>
        <v>0</v>
      </c>
      <c r="J257" s="31" t="s">
        <v>312</v>
      </c>
      <c r="K257" s="11" t="s">
        <v>459</v>
      </c>
      <c r="L257" s="4">
        <f t="shared" si="31"/>
        <v>0</v>
      </c>
      <c r="M257" s="4"/>
      <c r="N257" s="4"/>
      <c r="O257" s="4">
        <f t="shared" si="32"/>
        <v>2400000</v>
      </c>
      <c r="P257" s="4">
        <v>2400000</v>
      </c>
      <c r="Q257" s="4"/>
      <c r="R257" s="4">
        <f t="shared" si="33"/>
        <v>0</v>
      </c>
      <c r="S257" s="4"/>
      <c r="T257" s="4"/>
      <c r="U257" s="4">
        <f t="shared" si="34"/>
        <v>0</v>
      </c>
      <c r="V257" s="4"/>
      <c r="W257" s="4"/>
      <c r="X257" s="4">
        <f t="shared" si="35"/>
        <v>0</v>
      </c>
      <c r="Y257" s="4"/>
      <c r="Z257" s="4"/>
      <c r="AA257" s="4">
        <f>C257+I257-L257-O257-U257-X257-R257</f>
        <v>0</v>
      </c>
      <c r="AB257" s="7">
        <v>45337</v>
      </c>
    </row>
    <row r="258" spans="1:28" ht="15.75" x14ac:dyDescent="0.25">
      <c r="A258" s="29">
        <v>45306</v>
      </c>
      <c r="B258" s="25" t="s">
        <v>280</v>
      </c>
      <c r="C258" s="25">
        <v>15600000</v>
      </c>
      <c r="D258" s="27" t="s">
        <v>46</v>
      </c>
      <c r="E258" s="25" t="s">
        <v>108</v>
      </c>
      <c r="F258" s="25">
        <v>8000</v>
      </c>
      <c r="G258" s="27" t="s">
        <v>34</v>
      </c>
      <c r="H258" s="25"/>
      <c r="I258" s="11">
        <f t="shared" si="30"/>
        <v>0</v>
      </c>
      <c r="J258" s="31" t="s">
        <v>324</v>
      </c>
      <c r="K258" s="11"/>
      <c r="L258" s="4">
        <f t="shared" si="31"/>
        <v>15000000</v>
      </c>
      <c r="M258" s="4">
        <v>15000000</v>
      </c>
      <c r="N258" s="4"/>
      <c r="O258" s="4">
        <f t="shared" si="32"/>
        <v>0</v>
      </c>
      <c r="P258" s="4"/>
      <c r="Q258" s="4"/>
      <c r="R258" s="4">
        <f t="shared" si="33"/>
        <v>0</v>
      </c>
      <c r="S258" s="4"/>
      <c r="T258" s="4"/>
      <c r="U258" s="4">
        <f t="shared" si="34"/>
        <v>600000</v>
      </c>
      <c r="V258" s="4">
        <v>600000</v>
      </c>
      <c r="W258" s="4"/>
      <c r="X258" s="4">
        <f t="shared" si="35"/>
        <v>0</v>
      </c>
      <c r="Y258" s="4"/>
      <c r="Z258" s="4"/>
      <c r="AA258" s="4">
        <f>C258+I258-L258-O258-U258-X258-R258</f>
        <v>0</v>
      </c>
      <c r="AB258" s="7">
        <v>45323</v>
      </c>
    </row>
    <row r="259" spans="1:28" ht="15.75" x14ac:dyDescent="0.25">
      <c r="A259" s="29">
        <v>45306</v>
      </c>
      <c r="B259" s="25" t="s">
        <v>231</v>
      </c>
      <c r="C259" s="25">
        <v>1538600</v>
      </c>
      <c r="D259" s="27" t="s">
        <v>46</v>
      </c>
      <c r="E259" s="25" t="s">
        <v>106</v>
      </c>
      <c r="F259" s="25">
        <v>31.4</v>
      </c>
      <c r="G259" s="27" t="s">
        <v>39</v>
      </c>
      <c r="H259" s="25"/>
      <c r="I259" s="11">
        <f t="shared" si="30"/>
        <v>0</v>
      </c>
      <c r="J259" s="17" t="s">
        <v>324</v>
      </c>
      <c r="K259" s="11"/>
      <c r="L259" s="4">
        <f t="shared" si="31"/>
        <v>1538600</v>
      </c>
      <c r="M259" s="4">
        <v>1538600</v>
      </c>
      <c r="N259" s="4"/>
      <c r="O259" s="4">
        <f t="shared" si="32"/>
        <v>0</v>
      </c>
      <c r="P259" s="4"/>
      <c r="Q259" s="4"/>
      <c r="R259" s="4">
        <f t="shared" si="33"/>
        <v>0</v>
      </c>
      <c r="S259" s="4"/>
      <c r="T259" s="4"/>
      <c r="U259" s="4">
        <f t="shared" si="34"/>
        <v>0</v>
      </c>
      <c r="V259" s="4"/>
      <c r="W259" s="4"/>
      <c r="X259" s="4">
        <f t="shared" si="35"/>
        <v>0</v>
      </c>
      <c r="Y259" s="4"/>
      <c r="Z259" s="4"/>
      <c r="AA259" s="4">
        <f>C259+I259-L259-O259-U259-X259-R259</f>
        <v>0</v>
      </c>
      <c r="AB259" s="7">
        <v>45335</v>
      </c>
    </row>
    <row r="260" spans="1:28" ht="15.75" x14ac:dyDescent="0.25">
      <c r="A260" s="29">
        <v>45306</v>
      </c>
      <c r="B260" s="25" t="s">
        <v>231</v>
      </c>
      <c r="C260" s="27">
        <v>793800</v>
      </c>
      <c r="D260" s="27" t="s">
        <v>46</v>
      </c>
      <c r="E260" s="27" t="s">
        <v>299</v>
      </c>
      <c r="F260" s="27">
        <v>16.2</v>
      </c>
      <c r="G260" s="27" t="s">
        <v>39</v>
      </c>
      <c r="H260" s="27"/>
      <c r="I260" s="11">
        <f t="shared" si="30"/>
        <v>0</v>
      </c>
      <c r="J260" s="17" t="s">
        <v>324</v>
      </c>
      <c r="K260" s="11"/>
      <c r="L260" s="4">
        <f t="shared" si="31"/>
        <v>793800</v>
      </c>
      <c r="M260" s="4">
        <v>793800</v>
      </c>
      <c r="N260" s="4"/>
      <c r="O260" s="4">
        <f t="shared" si="32"/>
        <v>0</v>
      </c>
      <c r="P260" s="4"/>
      <c r="Q260" s="4"/>
      <c r="R260" s="4">
        <f t="shared" si="33"/>
        <v>0</v>
      </c>
      <c r="S260" s="4"/>
      <c r="T260" s="4"/>
      <c r="U260" s="4">
        <f t="shared" si="34"/>
        <v>0</v>
      </c>
      <c r="V260" s="4"/>
      <c r="W260" s="4"/>
      <c r="X260" s="4">
        <f t="shared" si="35"/>
        <v>0</v>
      </c>
      <c r="Y260" s="4"/>
      <c r="Z260" s="4"/>
      <c r="AA260" s="4">
        <f>C260+I260-L260-O260-U260-X260-R260</f>
        <v>0</v>
      </c>
      <c r="AB260" s="7">
        <v>45335</v>
      </c>
    </row>
    <row r="261" spans="1:28" ht="15.75" x14ac:dyDescent="0.25">
      <c r="A261" s="29">
        <v>45306</v>
      </c>
      <c r="B261" s="25" t="s">
        <v>203</v>
      </c>
      <c r="C261" s="25">
        <v>4000000</v>
      </c>
      <c r="D261" s="27" t="s">
        <v>46</v>
      </c>
      <c r="E261" s="27" t="s">
        <v>42</v>
      </c>
      <c r="F261" s="25">
        <v>1000</v>
      </c>
      <c r="G261" s="27" t="s">
        <v>34</v>
      </c>
      <c r="H261" s="25"/>
      <c r="I261" s="11">
        <f t="shared" si="30"/>
        <v>0</v>
      </c>
      <c r="J261" s="32" t="s">
        <v>324</v>
      </c>
      <c r="K261" s="11"/>
      <c r="L261" s="4">
        <f t="shared" si="31"/>
        <v>4000000</v>
      </c>
      <c r="M261" s="4">
        <v>3485000</v>
      </c>
      <c r="N261" s="4">
        <v>515000</v>
      </c>
      <c r="O261" s="4">
        <f t="shared" si="32"/>
        <v>0</v>
      </c>
      <c r="P261" s="4"/>
      <c r="Q261" s="4"/>
      <c r="R261" s="4">
        <f t="shared" si="33"/>
        <v>0</v>
      </c>
      <c r="S261" s="4"/>
      <c r="T261" s="4"/>
      <c r="U261" s="4">
        <f t="shared" si="34"/>
        <v>0</v>
      </c>
      <c r="V261" s="4"/>
      <c r="W261" s="4"/>
      <c r="X261" s="4">
        <f t="shared" si="35"/>
        <v>0</v>
      </c>
      <c r="Y261" s="4"/>
      <c r="Z261" s="4"/>
      <c r="AA261" s="4">
        <f>C261+I261-L261-O261-U261-X261-R261</f>
        <v>0</v>
      </c>
      <c r="AB261" s="7">
        <v>45342</v>
      </c>
    </row>
    <row r="262" spans="1:28" ht="15.75" x14ac:dyDescent="0.25">
      <c r="A262" s="29">
        <v>45306</v>
      </c>
      <c r="B262" s="25" t="s">
        <v>203</v>
      </c>
      <c r="C262" s="25">
        <v>2175000</v>
      </c>
      <c r="D262" s="27" t="s">
        <v>46</v>
      </c>
      <c r="E262" s="25" t="s">
        <v>208</v>
      </c>
      <c r="F262" s="25">
        <v>2500</v>
      </c>
      <c r="G262" s="27" t="s">
        <v>34</v>
      </c>
      <c r="H262" s="25"/>
      <c r="I262" s="11">
        <f t="shared" si="30"/>
        <v>0</v>
      </c>
      <c r="J262" s="32" t="s">
        <v>324</v>
      </c>
      <c r="K262" s="11"/>
      <c r="L262" s="4">
        <f t="shared" si="31"/>
        <v>2175000</v>
      </c>
      <c r="M262" s="4"/>
      <c r="N262" s="4">
        <v>2175000</v>
      </c>
      <c r="O262" s="4">
        <f t="shared" si="32"/>
        <v>0</v>
      </c>
      <c r="P262" s="4"/>
      <c r="Q262" s="4"/>
      <c r="R262" s="4">
        <f t="shared" si="33"/>
        <v>0</v>
      </c>
      <c r="S262" s="4"/>
      <c r="T262" s="4"/>
      <c r="U262" s="4">
        <f t="shared" si="34"/>
        <v>0</v>
      </c>
      <c r="V262" s="4"/>
      <c r="W262" s="4"/>
      <c r="X262" s="4">
        <f t="shared" si="35"/>
        <v>0</v>
      </c>
      <c r="Y262" s="4"/>
      <c r="Z262" s="4"/>
      <c r="AA262" s="4">
        <f>C262+I262-L262-O262-U262-X262-R262</f>
        <v>0</v>
      </c>
      <c r="AB262" s="7">
        <v>45351</v>
      </c>
    </row>
    <row r="263" spans="1:28" ht="15.75" x14ac:dyDescent="0.25">
      <c r="A263" s="29">
        <v>45306</v>
      </c>
      <c r="B263" s="27" t="s">
        <v>99</v>
      </c>
      <c r="C263" s="25">
        <v>0</v>
      </c>
      <c r="D263" s="27"/>
      <c r="E263" s="27" t="s">
        <v>89</v>
      </c>
      <c r="F263" s="25">
        <v>14.7</v>
      </c>
      <c r="G263" s="27" t="s">
        <v>39</v>
      </c>
      <c r="H263" s="25"/>
      <c r="I263" s="11">
        <f t="shared" si="30"/>
        <v>0</v>
      </c>
      <c r="J263" s="26" t="s">
        <v>28</v>
      </c>
      <c r="K263" s="11"/>
      <c r="L263" s="4">
        <f t="shared" si="31"/>
        <v>0</v>
      </c>
      <c r="M263" s="4"/>
      <c r="N263" s="4"/>
      <c r="O263" s="4">
        <f t="shared" si="32"/>
        <v>0</v>
      </c>
      <c r="P263" s="4"/>
      <c r="Q263" s="4"/>
      <c r="R263" s="4">
        <f t="shared" si="33"/>
        <v>0</v>
      </c>
      <c r="S263" s="4"/>
      <c r="T263" s="4"/>
      <c r="U263" s="4">
        <f t="shared" si="34"/>
        <v>0</v>
      </c>
      <c r="V263" s="4"/>
      <c r="W263" s="4"/>
      <c r="X263" s="4">
        <f t="shared" si="35"/>
        <v>0</v>
      </c>
      <c r="Y263" s="4"/>
      <c r="Z263" s="4"/>
      <c r="AA263" s="4">
        <f>C263+I263-L263-O263-U263-X263-R263</f>
        <v>0</v>
      </c>
      <c r="AB263" s="7"/>
    </row>
    <row r="264" spans="1:28" ht="15.75" x14ac:dyDescent="0.25">
      <c r="A264" s="29">
        <v>45306</v>
      </c>
      <c r="B264" s="27" t="s">
        <v>96</v>
      </c>
      <c r="C264" s="25">
        <v>437500</v>
      </c>
      <c r="D264" s="27" t="s">
        <v>46</v>
      </c>
      <c r="E264" s="27" t="s">
        <v>179</v>
      </c>
      <c r="F264" s="25">
        <v>250</v>
      </c>
      <c r="G264" s="27" t="s">
        <v>34</v>
      </c>
      <c r="H264" s="25"/>
      <c r="I264" s="11">
        <f t="shared" si="30"/>
        <v>0</v>
      </c>
      <c r="J264" s="31" t="s">
        <v>312</v>
      </c>
      <c r="K264" s="11"/>
      <c r="L264" s="4">
        <f t="shared" si="31"/>
        <v>0</v>
      </c>
      <c r="M264" s="4"/>
      <c r="N264" s="4"/>
      <c r="O264" s="4">
        <f t="shared" si="32"/>
        <v>437500</v>
      </c>
      <c r="P264" s="4">
        <v>437500</v>
      </c>
      <c r="Q264" s="4"/>
      <c r="R264" s="4">
        <f t="shared" si="33"/>
        <v>0</v>
      </c>
      <c r="S264" s="4"/>
      <c r="T264" s="4"/>
      <c r="U264" s="4">
        <f t="shared" si="34"/>
        <v>0</v>
      </c>
      <c r="V264" s="4"/>
      <c r="W264" s="4"/>
      <c r="X264" s="4">
        <f t="shared" si="35"/>
        <v>0</v>
      </c>
      <c r="Y264" s="4"/>
      <c r="Z264" s="4"/>
      <c r="AA264" s="4">
        <f>C264+I264-L264-O264-U264-X264-R264</f>
        <v>0</v>
      </c>
      <c r="AB264" s="7"/>
    </row>
    <row r="265" spans="1:28" ht="15.75" x14ac:dyDescent="0.25">
      <c r="A265" s="29">
        <v>45306</v>
      </c>
      <c r="B265" s="27" t="s">
        <v>96</v>
      </c>
      <c r="C265" s="25">
        <v>1278000</v>
      </c>
      <c r="D265" s="27" t="s">
        <v>46</v>
      </c>
      <c r="E265" s="25" t="s">
        <v>225</v>
      </c>
      <c r="F265" s="25">
        <v>400</v>
      </c>
      <c r="G265" s="25" t="s">
        <v>34</v>
      </c>
      <c r="H265" s="25"/>
      <c r="I265" s="11">
        <f t="shared" si="30"/>
        <v>0</v>
      </c>
      <c r="J265" s="31" t="s">
        <v>312</v>
      </c>
      <c r="K265" s="4"/>
      <c r="L265" s="4">
        <f t="shared" si="31"/>
        <v>0</v>
      </c>
      <c r="M265" s="4"/>
      <c r="N265" s="4"/>
      <c r="O265" s="4">
        <f t="shared" si="32"/>
        <v>1278000</v>
      </c>
      <c r="P265" s="4">
        <v>1278000</v>
      </c>
      <c r="Q265" s="4"/>
      <c r="R265" s="4">
        <f t="shared" si="33"/>
        <v>0</v>
      </c>
      <c r="S265" s="4"/>
      <c r="T265" s="4"/>
      <c r="U265" s="4">
        <f t="shared" si="34"/>
        <v>0</v>
      </c>
      <c r="V265" s="4"/>
      <c r="W265" s="4"/>
      <c r="X265" s="4">
        <f t="shared" si="35"/>
        <v>0</v>
      </c>
      <c r="Y265" s="4"/>
      <c r="Z265" s="4"/>
      <c r="AA265" s="4">
        <f>C265+I265-L265-O265-U265-X265-R265</f>
        <v>0</v>
      </c>
      <c r="AB265" s="7"/>
    </row>
    <row r="266" spans="1:28" ht="15.75" x14ac:dyDescent="0.25">
      <c r="A266" s="29">
        <v>45306</v>
      </c>
      <c r="B266" s="27" t="s">
        <v>251</v>
      </c>
      <c r="C266" s="25">
        <v>2250000</v>
      </c>
      <c r="D266" s="27" t="s">
        <v>46</v>
      </c>
      <c r="E266" s="27" t="s">
        <v>42</v>
      </c>
      <c r="F266" s="27">
        <v>500</v>
      </c>
      <c r="G266" s="27" t="s">
        <v>34</v>
      </c>
      <c r="H266" s="25"/>
      <c r="I266" s="11">
        <f t="shared" si="30"/>
        <v>0</v>
      </c>
      <c r="J266" s="31" t="s">
        <v>324</v>
      </c>
      <c r="K266" s="11"/>
      <c r="L266" s="4">
        <f t="shared" si="31"/>
        <v>0</v>
      </c>
      <c r="M266" s="4"/>
      <c r="N266" s="4"/>
      <c r="O266" s="4">
        <f t="shared" si="32"/>
        <v>0</v>
      </c>
      <c r="P266" s="4"/>
      <c r="Q266" s="4"/>
      <c r="R266" s="4">
        <f t="shared" si="33"/>
        <v>0</v>
      </c>
      <c r="S266" s="4"/>
      <c r="T266" s="4"/>
      <c r="U266" s="4">
        <f t="shared" si="34"/>
        <v>2250000</v>
      </c>
      <c r="V266" s="4">
        <v>2250000</v>
      </c>
      <c r="W266" s="4"/>
      <c r="X266" s="4">
        <f t="shared" si="35"/>
        <v>0</v>
      </c>
      <c r="Y266" s="4"/>
      <c r="Z266" s="4"/>
      <c r="AA266" s="4">
        <f>C266+I266-L266-O266-U266-X266-R266</f>
        <v>0</v>
      </c>
      <c r="AB266" s="7">
        <v>45335</v>
      </c>
    </row>
    <row r="267" spans="1:28" ht="15.75" x14ac:dyDescent="0.25">
      <c r="A267" s="29">
        <v>45307</v>
      </c>
      <c r="B267" s="25" t="s">
        <v>99</v>
      </c>
      <c r="C267" s="25">
        <v>0</v>
      </c>
      <c r="D267" s="27" t="s">
        <v>46</v>
      </c>
      <c r="E267" s="25" t="s">
        <v>106</v>
      </c>
      <c r="F267" s="25">
        <v>31.5</v>
      </c>
      <c r="G267" s="25" t="s">
        <v>39</v>
      </c>
      <c r="H267" s="25"/>
      <c r="I267" s="19">
        <f t="shared" si="30"/>
        <v>0</v>
      </c>
      <c r="J267" s="26" t="s">
        <v>28</v>
      </c>
      <c r="K267" s="4"/>
      <c r="L267" s="4">
        <f t="shared" si="31"/>
        <v>0</v>
      </c>
      <c r="M267" s="4"/>
      <c r="N267" s="4"/>
      <c r="O267" s="4">
        <f t="shared" si="32"/>
        <v>0</v>
      </c>
      <c r="P267" s="4"/>
      <c r="Q267" s="4"/>
      <c r="R267" s="4">
        <f t="shared" si="33"/>
        <v>0</v>
      </c>
      <c r="S267" s="4"/>
      <c r="T267" s="4"/>
      <c r="U267" s="4">
        <f t="shared" si="34"/>
        <v>0</v>
      </c>
      <c r="V267" s="4"/>
      <c r="W267" s="4"/>
      <c r="X267" s="4">
        <f t="shared" si="35"/>
        <v>0</v>
      </c>
      <c r="Y267" s="4"/>
      <c r="Z267" s="4"/>
      <c r="AA267" s="4">
        <f>C267+I267-L267-O267-U267-X267-R267</f>
        <v>0</v>
      </c>
      <c r="AB267" s="7"/>
    </row>
    <row r="268" spans="1:28" ht="15.75" x14ac:dyDescent="0.25">
      <c r="A268" s="29">
        <v>44942</v>
      </c>
      <c r="B268" s="27" t="s">
        <v>231</v>
      </c>
      <c r="C268" s="27">
        <v>1600000</v>
      </c>
      <c r="D268" s="27" t="s">
        <v>46</v>
      </c>
      <c r="E268" s="27" t="s">
        <v>135</v>
      </c>
      <c r="F268" s="27">
        <v>10</v>
      </c>
      <c r="G268" s="27" t="s">
        <v>48</v>
      </c>
      <c r="H268" s="27"/>
      <c r="I268" s="19">
        <f t="shared" si="30"/>
        <v>0</v>
      </c>
      <c r="J268" s="17" t="s">
        <v>324</v>
      </c>
      <c r="K268" s="4"/>
      <c r="L268" s="4">
        <f t="shared" si="31"/>
        <v>1600000</v>
      </c>
      <c r="M268" s="4">
        <v>1600000</v>
      </c>
      <c r="N268" s="4"/>
      <c r="O268" s="4">
        <f t="shared" si="32"/>
        <v>0</v>
      </c>
      <c r="P268" s="4"/>
      <c r="Q268" s="4"/>
      <c r="R268" s="4">
        <f t="shared" si="33"/>
        <v>0</v>
      </c>
      <c r="S268" s="4"/>
      <c r="T268" s="4"/>
      <c r="U268" s="4">
        <f t="shared" si="34"/>
        <v>0</v>
      </c>
      <c r="V268" s="4"/>
      <c r="W268" s="4"/>
      <c r="X268" s="4">
        <f t="shared" si="35"/>
        <v>0</v>
      </c>
      <c r="Y268" s="4"/>
      <c r="Z268" s="4"/>
      <c r="AA268" s="4">
        <f>C268+I268-L268-O268-U268-X268-R268</f>
        <v>0</v>
      </c>
      <c r="AB268" s="7">
        <v>45335</v>
      </c>
    </row>
    <row r="269" spans="1:28" ht="15.75" x14ac:dyDescent="0.25">
      <c r="A269" s="29">
        <v>44942</v>
      </c>
      <c r="B269" s="27" t="s">
        <v>231</v>
      </c>
      <c r="C269" s="25">
        <v>6250000</v>
      </c>
      <c r="D269" s="27" t="s">
        <v>46</v>
      </c>
      <c r="E269" s="27" t="s">
        <v>232</v>
      </c>
      <c r="F269" s="27">
        <v>50</v>
      </c>
      <c r="G269" s="27" t="s">
        <v>39</v>
      </c>
      <c r="H269" s="25"/>
      <c r="I269" s="19">
        <f t="shared" si="30"/>
        <v>0</v>
      </c>
      <c r="J269" s="17" t="s">
        <v>312</v>
      </c>
      <c r="K269" s="4"/>
      <c r="L269" s="4">
        <f t="shared" si="31"/>
        <v>727000</v>
      </c>
      <c r="M269" s="4">
        <v>727000</v>
      </c>
      <c r="N269" s="4"/>
      <c r="O269" s="4">
        <f t="shared" si="32"/>
        <v>5523000</v>
      </c>
      <c r="P269" s="4">
        <v>5523000</v>
      </c>
      <c r="Q269" s="4"/>
      <c r="R269" s="4">
        <f t="shared" si="33"/>
        <v>0</v>
      </c>
      <c r="S269" s="4"/>
      <c r="T269" s="4"/>
      <c r="U269" s="4">
        <f t="shared" si="34"/>
        <v>0</v>
      </c>
      <c r="V269" s="4"/>
      <c r="W269" s="4"/>
      <c r="X269" s="4">
        <f t="shared" si="35"/>
        <v>0</v>
      </c>
      <c r="Y269" s="4"/>
      <c r="Z269" s="4"/>
      <c r="AA269" s="4">
        <f>C269+I269-L269-O269-U269-X269-R269</f>
        <v>0</v>
      </c>
      <c r="AB269" s="7">
        <v>45335</v>
      </c>
    </row>
    <row r="270" spans="1:28" ht="15.75" x14ac:dyDescent="0.25">
      <c r="A270" s="29">
        <v>45307</v>
      </c>
      <c r="B270" s="27" t="s">
        <v>354</v>
      </c>
      <c r="C270" s="25">
        <v>1800000</v>
      </c>
      <c r="D270" s="27" t="s">
        <v>52</v>
      </c>
      <c r="E270" s="25" t="s">
        <v>298</v>
      </c>
      <c r="F270" s="25">
        <v>400</v>
      </c>
      <c r="G270" s="27" t="s">
        <v>34</v>
      </c>
      <c r="H270" s="25"/>
      <c r="I270" s="19">
        <f t="shared" si="30"/>
        <v>0</v>
      </c>
      <c r="J270" s="32" t="s">
        <v>312</v>
      </c>
      <c r="K270" s="11" t="s">
        <v>485</v>
      </c>
      <c r="L270" s="4">
        <f t="shared" si="31"/>
        <v>0</v>
      </c>
      <c r="M270" s="4"/>
      <c r="N270" s="4"/>
      <c r="O270" s="4">
        <f t="shared" si="32"/>
        <v>1800000</v>
      </c>
      <c r="P270" s="4">
        <v>1800000</v>
      </c>
      <c r="Q270" s="4"/>
      <c r="R270" s="4">
        <f t="shared" si="33"/>
        <v>0</v>
      </c>
      <c r="S270" s="4"/>
      <c r="T270" s="4"/>
      <c r="U270" s="4">
        <f t="shared" si="34"/>
        <v>0</v>
      </c>
      <c r="V270" s="4"/>
      <c r="W270" s="4"/>
      <c r="X270" s="4">
        <f t="shared" si="35"/>
        <v>0</v>
      </c>
      <c r="Y270" s="4"/>
      <c r="Z270" s="4"/>
      <c r="AA270" s="4">
        <f>C270+I270-L270-O270-U270-X270-R270</f>
        <v>0</v>
      </c>
      <c r="AB270" s="7">
        <v>45343</v>
      </c>
    </row>
    <row r="271" spans="1:28" ht="15.75" x14ac:dyDescent="0.25">
      <c r="A271" s="29">
        <v>45307</v>
      </c>
      <c r="B271" s="27" t="s">
        <v>354</v>
      </c>
      <c r="C271" s="25">
        <v>427500</v>
      </c>
      <c r="D271" s="27" t="s">
        <v>52</v>
      </c>
      <c r="E271" s="25" t="s">
        <v>179</v>
      </c>
      <c r="F271" s="25">
        <v>250</v>
      </c>
      <c r="G271" s="25" t="s">
        <v>34</v>
      </c>
      <c r="H271" s="25"/>
      <c r="I271" s="19">
        <f t="shared" si="30"/>
        <v>0</v>
      </c>
      <c r="J271" s="26" t="s">
        <v>28</v>
      </c>
      <c r="K271" s="4" t="s">
        <v>897</v>
      </c>
      <c r="L271" s="4">
        <f t="shared" si="31"/>
        <v>0</v>
      </c>
      <c r="M271" s="4"/>
      <c r="N271" s="4"/>
      <c r="O271" s="4">
        <f t="shared" si="32"/>
        <v>0</v>
      </c>
      <c r="P271" s="4"/>
      <c r="Q271" s="4"/>
      <c r="R271" s="4">
        <f t="shared" si="33"/>
        <v>0</v>
      </c>
      <c r="S271" s="4"/>
      <c r="T271" s="4"/>
      <c r="U271" s="4">
        <f t="shared" si="34"/>
        <v>0</v>
      </c>
      <c r="V271" s="4"/>
      <c r="W271" s="4"/>
      <c r="X271" s="4">
        <f t="shared" si="35"/>
        <v>0</v>
      </c>
      <c r="Y271" s="4"/>
      <c r="Z271" s="4"/>
      <c r="AA271" s="4">
        <f>C271+I271-L271-O271-U271-X271-R271</f>
        <v>427500</v>
      </c>
      <c r="AB271" s="7"/>
    </row>
    <row r="272" spans="1:28" ht="15.75" x14ac:dyDescent="0.25">
      <c r="A272" s="29">
        <v>44942</v>
      </c>
      <c r="B272" s="27" t="s">
        <v>309</v>
      </c>
      <c r="C272" s="25">
        <v>8960000</v>
      </c>
      <c r="D272" s="27" t="s">
        <v>46</v>
      </c>
      <c r="E272" s="25" t="s">
        <v>356</v>
      </c>
      <c r="F272" s="25">
        <v>1</v>
      </c>
      <c r="G272" s="25" t="s">
        <v>48</v>
      </c>
      <c r="H272" s="25"/>
      <c r="I272" s="19">
        <f t="shared" si="30"/>
        <v>0</v>
      </c>
      <c r="J272" s="31" t="s">
        <v>312</v>
      </c>
      <c r="K272" s="4"/>
      <c r="L272" s="4">
        <f t="shared" si="31"/>
        <v>0</v>
      </c>
      <c r="M272" s="4"/>
      <c r="N272" s="4"/>
      <c r="O272" s="4">
        <f t="shared" si="32"/>
        <v>8960000</v>
      </c>
      <c r="P272" s="4">
        <v>8960000</v>
      </c>
      <c r="Q272" s="4"/>
      <c r="R272" s="4">
        <f t="shared" si="33"/>
        <v>0</v>
      </c>
      <c r="S272" s="4"/>
      <c r="T272" s="4"/>
      <c r="U272" s="4">
        <f t="shared" si="34"/>
        <v>0</v>
      </c>
      <c r="V272" s="4"/>
      <c r="W272" s="4"/>
      <c r="X272" s="4">
        <f t="shared" si="35"/>
        <v>0</v>
      </c>
      <c r="Y272" s="4"/>
      <c r="Z272" s="4"/>
      <c r="AA272" s="4">
        <f>C272+I272-L272-O272-U272-X272-R272</f>
        <v>0</v>
      </c>
      <c r="AB272" s="7">
        <v>45329</v>
      </c>
    </row>
    <row r="273" spans="1:28" ht="15.75" x14ac:dyDescent="0.25">
      <c r="A273" s="29">
        <v>45307</v>
      </c>
      <c r="B273" s="27" t="s">
        <v>472</v>
      </c>
      <c r="C273" s="27">
        <v>1620000</v>
      </c>
      <c r="D273" s="27" t="s">
        <v>52</v>
      </c>
      <c r="E273" s="27" t="s">
        <v>163</v>
      </c>
      <c r="F273" s="27">
        <v>12</v>
      </c>
      <c r="G273" s="27" t="s">
        <v>39</v>
      </c>
      <c r="H273" s="27"/>
      <c r="I273" s="19">
        <f t="shared" si="30"/>
        <v>0</v>
      </c>
      <c r="J273" s="32" t="s">
        <v>324</v>
      </c>
      <c r="K273" s="4"/>
      <c r="L273" s="4">
        <f t="shared" si="31"/>
        <v>1620000</v>
      </c>
      <c r="M273" s="4"/>
      <c r="N273" s="4">
        <v>1620000</v>
      </c>
      <c r="O273" s="4">
        <f t="shared" si="32"/>
        <v>0</v>
      </c>
      <c r="P273" s="4"/>
      <c r="Q273" s="4"/>
      <c r="R273" s="4">
        <f t="shared" si="33"/>
        <v>0</v>
      </c>
      <c r="S273" s="4"/>
      <c r="T273" s="4"/>
      <c r="U273" s="4">
        <f t="shared" si="34"/>
        <v>0</v>
      </c>
      <c r="V273" s="4"/>
      <c r="W273" s="4"/>
      <c r="X273" s="4">
        <f t="shared" si="35"/>
        <v>0</v>
      </c>
      <c r="Y273" s="4"/>
      <c r="Z273" s="4"/>
      <c r="AA273" s="4">
        <f>C273+I273-L273-O273-U273-X273-R273</f>
        <v>0</v>
      </c>
      <c r="AB273" s="7">
        <v>45342</v>
      </c>
    </row>
    <row r="274" spans="1:28" ht="15.75" x14ac:dyDescent="0.25">
      <c r="A274" s="29">
        <v>45307</v>
      </c>
      <c r="B274" s="27" t="s">
        <v>266</v>
      </c>
      <c r="C274" s="27">
        <v>900000</v>
      </c>
      <c r="D274" s="25" t="s">
        <v>52</v>
      </c>
      <c r="E274" s="25" t="s">
        <v>189</v>
      </c>
      <c r="F274" s="27">
        <v>2</v>
      </c>
      <c r="G274" s="25" t="s">
        <v>23</v>
      </c>
      <c r="H274" s="27"/>
      <c r="I274" s="19">
        <f t="shared" si="30"/>
        <v>0</v>
      </c>
      <c r="J274" s="28" t="s">
        <v>28</v>
      </c>
      <c r="K274" s="4" t="s">
        <v>487</v>
      </c>
      <c r="L274" s="4">
        <f t="shared" si="31"/>
        <v>0</v>
      </c>
      <c r="M274" s="4"/>
      <c r="N274" s="4"/>
      <c r="O274" s="4">
        <f t="shared" si="32"/>
        <v>0</v>
      </c>
      <c r="P274" s="4"/>
      <c r="Q274" s="4"/>
      <c r="R274" s="4">
        <f t="shared" si="33"/>
        <v>0</v>
      </c>
      <c r="S274" s="4"/>
      <c r="T274" s="4"/>
      <c r="U274" s="4">
        <f t="shared" si="34"/>
        <v>0</v>
      </c>
      <c r="V274" s="4"/>
      <c r="W274" s="4"/>
      <c r="X274" s="4">
        <f t="shared" si="35"/>
        <v>0</v>
      </c>
      <c r="Y274" s="4"/>
      <c r="Z274" s="4"/>
      <c r="AA274" s="4">
        <f>C274+I274-L274-O274-U274-X274-R274</f>
        <v>900000</v>
      </c>
      <c r="AB274" s="7"/>
    </row>
    <row r="275" spans="1:28" ht="15.75" x14ac:dyDescent="0.25">
      <c r="A275" s="29">
        <v>45307</v>
      </c>
      <c r="B275" s="27" t="s">
        <v>346</v>
      </c>
      <c r="C275" s="27">
        <v>135000</v>
      </c>
      <c r="D275" s="25" t="s">
        <v>52</v>
      </c>
      <c r="E275" s="25" t="s">
        <v>474</v>
      </c>
      <c r="F275" s="25">
        <v>1</v>
      </c>
      <c r="G275" s="27" t="s">
        <v>39</v>
      </c>
      <c r="H275" s="27"/>
      <c r="I275" s="19">
        <f t="shared" si="30"/>
        <v>0</v>
      </c>
      <c r="J275" s="32" t="s">
        <v>312</v>
      </c>
      <c r="K275" s="4" t="s">
        <v>864</v>
      </c>
      <c r="L275" s="4">
        <f t="shared" si="31"/>
        <v>0</v>
      </c>
      <c r="M275" s="4"/>
      <c r="N275" s="4"/>
      <c r="O275" s="4">
        <f t="shared" si="32"/>
        <v>135000</v>
      </c>
      <c r="P275" s="4">
        <v>135000</v>
      </c>
      <c r="Q275" s="4"/>
      <c r="R275" s="4">
        <f t="shared" si="33"/>
        <v>0</v>
      </c>
      <c r="S275" s="4"/>
      <c r="T275" s="4"/>
      <c r="U275" s="4">
        <f t="shared" si="34"/>
        <v>0</v>
      </c>
      <c r="V275" s="4"/>
      <c r="W275" s="4"/>
      <c r="X275" s="4">
        <f t="shared" si="35"/>
        <v>0</v>
      </c>
      <c r="Y275" s="4"/>
      <c r="Z275" s="4"/>
      <c r="AA275" s="4">
        <f>C275+I275-L275-O275-U275-X275-R275</f>
        <v>0</v>
      </c>
      <c r="AB275" s="7">
        <v>45341</v>
      </c>
    </row>
    <row r="276" spans="1:28" ht="15.75" x14ac:dyDescent="0.25">
      <c r="A276" s="29">
        <v>45307</v>
      </c>
      <c r="B276" s="25" t="s">
        <v>203</v>
      </c>
      <c r="C276" s="25">
        <v>4000000</v>
      </c>
      <c r="D276" s="27" t="s">
        <v>46</v>
      </c>
      <c r="E276" s="27" t="s">
        <v>42</v>
      </c>
      <c r="F276" s="25">
        <v>1000</v>
      </c>
      <c r="G276" s="27" t="s">
        <v>34</v>
      </c>
      <c r="H276" s="25"/>
      <c r="I276" s="19">
        <f t="shared" si="30"/>
        <v>0</v>
      </c>
      <c r="J276" s="18" t="s">
        <v>24</v>
      </c>
      <c r="K276" s="4"/>
      <c r="L276" s="4">
        <f t="shared" si="31"/>
        <v>3310000</v>
      </c>
      <c r="M276" s="4"/>
      <c r="N276" s="4">
        <v>3310000</v>
      </c>
      <c r="O276" s="4">
        <f t="shared" si="32"/>
        <v>0</v>
      </c>
      <c r="P276" s="4"/>
      <c r="Q276" s="4"/>
      <c r="R276" s="4">
        <f t="shared" si="33"/>
        <v>0</v>
      </c>
      <c r="S276" s="4"/>
      <c r="T276" s="4"/>
      <c r="U276" s="4">
        <f t="shared" si="34"/>
        <v>0</v>
      </c>
      <c r="V276" s="4"/>
      <c r="W276" s="4"/>
      <c r="X276" s="4">
        <f t="shared" si="35"/>
        <v>0</v>
      </c>
      <c r="Y276" s="4"/>
      <c r="Z276" s="4"/>
      <c r="AA276" s="4">
        <f>C276+I276-L276-O276-U276-X276-R276</f>
        <v>690000</v>
      </c>
      <c r="AB276" s="7">
        <v>45351</v>
      </c>
    </row>
    <row r="277" spans="1:28" ht="15.75" x14ac:dyDescent="0.25">
      <c r="A277" s="29">
        <v>45307</v>
      </c>
      <c r="B277" s="25" t="s">
        <v>99</v>
      </c>
      <c r="C277" s="25">
        <v>0</v>
      </c>
      <c r="D277" s="27" t="s">
        <v>46</v>
      </c>
      <c r="E277" s="25" t="s">
        <v>273</v>
      </c>
      <c r="F277" s="25">
        <v>28.2</v>
      </c>
      <c r="G277" s="27" t="s">
        <v>39</v>
      </c>
      <c r="H277" s="25"/>
      <c r="I277" s="19">
        <f t="shared" si="30"/>
        <v>0</v>
      </c>
      <c r="J277" s="26" t="s">
        <v>28</v>
      </c>
      <c r="K277" s="4"/>
      <c r="L277" s="4">
        <f t="shared" si="31"/>
        <v>0</v>
      </c>
      <c r="M277" s="4"/>
      <c r="N277" s="4"/>
      <c r="O277" s="4">
        <f t="shared" si="32"/>
        <v>0</v>
      </c>
      <c r="P277" s="4"/>
      <c r="Q277" s="4"/>
      <c r="R277" s="4">
        <f t="shared" si="33"/>
        <v>0</v>
      </c>
      <c r="S277" s="4"/>
      <c r="T277" s="4"/>
      <c r="U277" s="4">
        <f t="shared" si="34"/>
        <v>0</v>
      </c>
      <c r="V277" s="4"/>
      <c r="W277" s="4"/>
      <c r="X277" s="4">
        <f t="shared" si="35"/>
        <v>0</v>
      </c>
      <c r="Y277" s="4"/>
      <c r="Z277" s="4"/>
      <c r="AA277" s="4">
        <f>C277+I277-L277-O277-U277-X277-R277</f>
        <v>0</v>
      </c>
      <c r="AB277" s="7"/>
    </row>
    <row r="278" spans="1:28" ht="15.75" x14ac:dyDescent="0.25">
      <c r="A278" s="29">
        <v>45307</v>
      </c>
      <c r="B278" s="25" t="s">
        <v>99</v>
      </c>
      <c r="C278" s="25">
        <v>0</v>
      </c>
      <c r="D278" s="27" t="s">
        <v>46</v>
      </c>
      <c r="E278" s="25" t="s">
        <v>299</v>
      </c>
      <c r="F278" s="25">
        <v>33.700000000000003</v>
      </c>
      <c r="G278" s="27" t="s">
        <v>39</v>
      </c>
      <c r="H278" s="25"/>
      <c r="I278" s="19">
        <f t="shared" si="30"/>
        <v>0</v>
      </c>
      <c r="J278" s="26" t="s">
        <v>28</v>
      </c>
      <c r="K278" s="4"/>
      <c r="L278" s="4">
        <f t="shared" si="31"/>
        <v>0</v>
      </c>
      <c r="M278" s="4"/>
      <c r="N278" s="4"/>
      <c r="O278" s="4">
        <f t="shared" si="32"/>
        <v>0</v>
      </c>
      <c r="P278" s="4"/>
      <c r="Q278" s="4"/>
      <c r="R278" s="4">
        <f t="shared" si="33"/>
        <v>0</v>
      </c>
      <c r="S278" s="4"/>
      <c r="T278" s="4"/>
      <c r="U278" s="4">
        <f t="shared" si="34"/>
        <v>0</v>
      </c>
      <c r="V278" s="4"/>
      <c r="W278" s="4"/>
      <c r="X278" s="4">
        <f t="shared" si="35"/>
        <v>0</v>
      </c>
      <c r="Y278" s="4"/>
      <c r="Z278" s="4"/>
      <c r="AA278" s="4">
        <f>C278+I278-L278-O278-U278-X278-R278</f>
        <v>0</v>
      </c>
      <c r="AB278" s="7"/>
    </row>
    <row r="279" spans="1:28" ht="15.75" x14ac:dyDescent="0.25">
      <c r="A279" s="29">
        <v>45307</v>
      </c>
      <c r="B279" s="25" t="s">
        <v>207</v>
      </c>
      <c r="C279" s="25">
        <v>700000</v>
      </c>
      <c r="D279" s="25" t="s">
        <v>46</v>
      </c>
      <c r="E279" s="25" t="s">
        <v>476</v>
      </c>
      <c r="F279" s="25">
        <v>20</v>
      </c>
      <c r="G279" s="27" t="s">
        <v>23</v>
      </c>
      <c r="H279" s="25"/>
      <c r="I279" s="19">
        <f t="shared" si="30"/>
        <v>0</v>
      </c>
      <c r="J279" s="38" t="s">
        <v>78</v>
      </c>
      <c r="K279" s="11"/>
      <c r="L279" s="4">
        <f t="shared" si="31"/>
        <v>0</v>
      </c>
      <c r="M279" s="4"/>
      <c r="N279" s="4"/>
      <c r="O279" s="4">
        <f t="shared" si="32"/>
        <v>300000</v>
      </c>
      <c r="P279" s="4">
        <v>300000</v>
      </c>
      <c r="Q279" s="4"/>
      <c r="R279" s="4">
        <f t="shared" si="33"/>
        <v>0</v>
      </c>
      <c r="S279" s="4"/>
      <c r="T279" s="4"/>
      <c r="U279" s="4">
        <f t="shared" si="34"/>
        <v>0</v>
      </c>
      <c r="V279" s="4"/>
      <c r="W279" s="4"/>
      <c r="X279" s="4">
        <f t="shared" si="35"/>
        <v>0</v>
      </c>
      <c r="Y279" s="4"/>
      <c r="Z279" s="4"/>
      <c r="AA279" s="4">
        <f>C279+I279-L279-O279-U279-X279-R279</f>
        <v>400000</v>
      </c>
      <c r="AB279" s="7">
        <v>45330</v>
      </c>
    </row>
    <row r="280" spans="1:28" ht="15.75" x14ac:dyDescent="0.25">
      <c r="A280" s="29">
        <v>45308</v>
      </c>
      <c r="B280" s="25" t="s">
        <v>99</v>
      </c>
      <c r="C280" s="25">
        <v>0</v>
      </c>
      <c r="D280" s="25" t="s">
        <v>46</v>
      </c>
      <c r="E280" s="25" t="s">
        <v>120</v>
      </c>
      <c r="F280" s="25">
        <v>23.4</v>
      </c>
      <c r="G280" s="27" t="s">
        <v>39</v>
      </c>
      <c r="H280" s="25"/>
      <c r="I280" s="19">
        <f t="shared" si="30"/>
        <v>0</v>
      </c>
      <c r="J280" s="26" t="s">
        <v>28</v>
      </c>
      <c r="K280" s="4"/>
      <c r="L280" s="4">
        <f t="shared" si="31"/>
        <v>0</v>
      </c>
      <c r="M280" s="4"/>
      <c r="N280" s="4"/>
      <c r="O280" s="4">
        <f t="shared" si="32"/>
        <v>0</v>
      </c>
      <c r="P280" s="4"/>
      <c r="Q280" s="4"/>
      <c r="R280" s="4">
        <f t="shared" si="33"/>
        <v>0</v>
      </c>
      <c r="S280" s="4"/>
      <c r="T280" s="4"/>
      <c r="U280" s="4">
        <f t="shared" si="34"/>
        <v>0</v>
      </c>
      <c r="V280" s="4"/>
      <c r="W280" s="4"/>
      <c r="X280" s="4">
        <f t="shared" si="35"/>
        <v>0</v>
      </c>
      <c r="Y280" s="4"/>
      <c r="Z280" s="4"/>
      <c r="AA280" s="4">
        <f>C280+I280-L280-O280-U280-X280-R280</f>
        <v>0</v>
      </c>
      <c r="AB280" s="7"/>
    </row>
    <row r="281" spans="1:28" ht="15.75" x14ac:dyDescent="0.25">
      <c r="A281" s="29">
        <v>45308</v>
      </c>
      <c r="B281" s="25" t="s">
        <v>309</v>
      </c>
      <c r="C281" s="25">
        <v>1239700</v>
      </c>
      <c r="D281" s="25" t="s">
        <v>46</v>
      </c>
      <c r="E281" s="25" t="s">
        <v>120</v>
      </c>
      <c r="F281" s="25">
        <v>25.3</v>
      </c>
      <c r="G281" s="25" t="s">
        <v>39</v>
      </c>
      <c r="H281" s="25"/>
      <c r="I281" s="19">
        <f t="shared" si="30"/>
        <v>0</v>
      </c>
      <c r="J281" s="31" t="s">
        <v>312</v>
      </c>
      <c r="K281" s="4"/>
      <c r="L281" s="4">
        <f t="shared" si="31"/>
        <v>0</v>
      </c>
      <c r="M281" s="4"/>
      <c r="N281" s="4"/>
      <c r="O281" s="4">
        <f t="shared" si="32"/>
        <v>1239700</v>
      </c>
      <c r="P281" s="4">
        <v>1239700</v>
      </c>
      <c r="Q281" s="4"/>
      <c r="R281" s="4">
        <f t="shared" si="33"/>
        <v>0</v>
      </c>
      <c r="S281" s="4"/>
      <c r="T281" s="4"/>
      <c r="U281" s="4">
        <f t="shared" si="34"/>
        <v>0</v>
      </c>
      <c r="V281" s="4"/>
      <c r="W281" s="4"/>
      <c r="X281" s="4">
        <f t="shared" si="35"/>
        <v>0</v>
      </c>
      <c r="Y281" s="4"/>
      <c r="Z281" s="4"/>
      <c r="AA281" s="4">
        <f>C281+I281-L281-O281-U281-X281-R281</f>
        <v>0</v>
      </c>
      <c r="AB281" s="7">
        <v>45329</v>
      </c>
    </row>
    <row r="282" spans="1:28" ht="15.75" x14ac:dyDescent="0.25">
      <c r="A282" s="29">
        <v>45308</v>
      </c>
      <c r="B282" s="25" t="s">
        <v>309</v>
      </c>
      <c r="C282" s="27">
        <v>900000</v>
      </c>
      <c r="D282" s="25" t="s">
        <v>46</v>
      </c>
      <c r="E282" s="27" t="s">
        <v>150</v>
      </c>
      <c r="F282" s="27">
        <v>20</v>
      </c>
      <c r="G282" s="25" t="s">
        <v>77</v>
      </c>
      <c r="H282" s="27"/>
      <c r="I282" s="19">
        <f t="shared" si="30"/>
        <v>0</v>
      </c>
      <c r="J282" s="32" t="s">
        <v>312</v>
      </c>
      <c r="K282" s="4"/>
      <c r="L282" s="4">
        <f t="shared" si="31"/>
        <v>0</v>
      </c>
      <c r="M282" s="4"/>
      <c r="N282" s="4"/>
      <c r="O282" s="4">
        <f t="shared" si="32"/>
        <v>900000</v>
      </c>
      <c r="P282" s="4">
        <v>900000</v>
      </c>
      <c r="Q282" s="4"/>
      <c r="R282" s="4">
        <f t="shared" si="33"/>
        <v>0</v>
      </c>
      <c r="S282" s="4"/>
      <c r="T282" s="4"/>
      <c r="U282" s="4">
        <f t="shared" si="34"/>
        <v>0</v>
      </c>
      <c r="V282" s="4"/>
      <c r="W282" s="4"/>
      <c r="X282" s="4">
        <f t="shared" si="35"/>
        <v>0</v>
      </c>
      <c r="Y282" s="4"/>
      <c r="Z282" s="4"/>
      <c r="AA282" s="4">
        <f>C282+I282-L282-O282-U282-X282-R282</f>
        <v>0</v>
      </c>
      <c r="AB282" s="7">
        <v>45329</v>
      </c>
    </row>
    <row r="283" spans="1:28" ht="15.75" x14ac:dyDescent="0.25">
      <c r="A283" s="29">
        <v>45308</v>
      </c>
      <c r="B283" s="25" t="s">
        <v>134</v>
      </c>
      <c r="C283" s="27">
        <v>550000</v>
      </c>
      <c r="D283" s="25" t="s">
        <v>52</v>
      </c>
      <c r="E283" s="27" t="s">
        <v>255</v>
      </c>
      <c r="F283" s="27">
        <v>250</v>
      </c>
      <c r="G283" s="25" t="s">
        <v>34</v>
      </c>
      <c r="H283" s="27"/>
      <c r="I283" s="19">
        <f t="shared" si="30"/>
        <v>0</v>
      </c>
      <c r="J283" s="32" t="s">
        <v>312</v>
      </c>
      <c r="K283" s="4" t="s">
        <v>506</v>
      </c>
      <c r="L283" s="4">
        <f t="shared" si="31"/>
        <v>0</v>
      </c>
      <c r="M283" s="4"/>
      <c r="N283" s="4"/>
      <c r="O283" s="4">
        <f t="shared" si="32"/>
        <v>550000</v>
      </c>
      <c r="P283" s="4">
        <v>550000</v>
      </c>
      <c r="Q283" s="4"/>
      <c r="R283" s="4">
        <f t="shared" si="33"/>
        <v>0</v>
      </c>
      <c r="S283" s="4"/>
      <c r="T283" s="4"/>
      <c r="U283" s="4">
        <f t="shared" si="34"/>
        <v>0</v>
      </c>
      <c r="V283" s="4"/>
      <c r="W283" s="4"/>
      <c r="X283" s="4">
        <f t="shared" si="35"/>
        <v>0</v>
      </c>
      <c r="Y283" s="4"/>
      <c r="Z283" s="4"/>
      <c r="AA283" s="4">
        <f>C283+I283-L283-O283-U283-X283-R283</f>
        <v>0</v>
      </c>
      <c r="AB283" s="7">
        <v>45335</v>
      </c>
    </row>
    <row r="284" spans="1:28" ht="15.75" x14ac:dyDescent="0.25">
      <c r="A284" s="29">
        <v>45308</v>
      </c>
      <c r="B284" s="25" t="s">
        <v>122</v>
      </c>
      <c r="C284" s="25">
        <v>1740000</v>
      </c>
      <c r="D284" s="25" t="s">
        <v>46</v>
      </c>
      <c r="E284" s="27" t="s">
        <v>400</v>
      </c>
      <c r="F284" s="25">
        <v>20</v>
      </c>
      <c r="G284" s="25" t="s">
        <v>39</v>
      </c>
      <c r="H284" s="25"/>
      <c r="I284" s="19">
        <f t="shared" si="30"/>
        <v>0</v>
      </c>
      <c r="J284" s="26" t="s">
        <v>28</v>
      </c>
      <c r="K284" s="4"/>
      <c r="L284" s="4">
        <f t="shared" si="31"/>
        <v>0</v>
      </c>
      <c r="M284" s="4"/>
      <c r="N284" s="4"/>
      <c r="O284" s="4">
        <f t="shared" si="32"/>
        <v>0</v>
      </c>
      <c r="P284" s="4"/>
      <c r="Q284" s="4"/>
      <c r="R284" s="4">
        <f t="shared" si="33"/>
        <v>0</v>
      </c>
      <c r="S284" s="4"/>
      <c r="T284" s="4"/>
      <c r="U284" s="4">
        <f t="shared" si="34"/>
        <v>0</v>
      </c>
      <c r="V284" s="4"/>
      <c r="W284" s="4"/>
      <c r="X284" s="4">
        <f t="shared" si="35"/>
        <v>0</v>
      </c>
      <c r="Y284" s="4"/>
      <c r="Z284" s="4"/>
      <c r="AA284" s="4">
        <f>C284+I284-L284-O284-U284-X284-R284</f>
        <v>1740000</v>
      </c>
      <c r="AB284" s="7"/>
    </row>
    <row r="285" spans="1:28" ht="15.75" x14ac:dyDescent="0.25">
      <c r="A285" s="29">
        <v>45308</v>
      </c>
      <c r="B285" s="25" t="s">
        <v>122</v>
      </c>
      <c r="C285" s="25">
        <v>1740000</v>
      </c>
      <c r="D285" s="25" t="s">
        <v>46</v>
      </c>
      <c r="E285" s="27" t="s">
        <v>217</v>
      </c>
      <c r="F285" s="25">
        <v>20</v>
      </c>
      <c r="G285" s="25" t="s">
        <v>39</v>
      </c>
      <c r="H285" s="25"/>
      <c r="I285" s="19">
        <f t="shared" si="30"/>
        <v>0</v>
      </c>
      <c r="J285" s="26" t="s">
        <v>28</v>
      </c>
      <c r="K285" s="4"/>
      <c r="L285" s="4">
        <f t="shared" si="31"/>
        <v>0</v>
      </c>
      <c r="M285" s="4"/>
      <c r="N285" s="4"/>
      <c r="O285" s="4">
        <f t="shared" si="32"/>
        <v>0</v>
      </c>
      <c r="P285" s="4"/>
      <c r="Q285" s="4"/>
      <c r="R285" s="4">
        <f t="shared" si="33"/>
        <v>0</v>
      </c>
      <c r="S285" s="4"/>
      <c r="T285" s="4"/>
      <c r="U285" s="4">
        <f t="shared" si="34"/>
        <v>0</v>
      </c>
      <c r="V285" s="4"/>
      <c r="W285" s="4"/>
      <c r="X285" s="4">
        <f t="shared" si="35"/>
        <v>0</v>
      </c>
      <c r="Y285" s="4"/>
      <c r="Z285" s="4"/>
      <c r="AA285" s="4">
        <f>C285+I285-L285-O285-U285-X285-R285</f>
        <v>1740000</v>
      </c>
      <c r="AB285" s="7"/>
    </row>
    <row r="286" spans="1:28" ht="15.75" x14ac:dyDescent="0.25">
      <c r="A286" s="29">
        <v>45308</v>
      </c>
      <c r="B286" s="25" t="s">
        <v>122</v>
      </c>
      <c r="C286" s="27">
        <v>1740000</v>
      </c>
      <c r="D286" s="25" t="s">
        <v>46</v>
      </c>
      <c r="E286" s="27" t="s">
        <v>218</v>
      </c>
      <c r="F286" s="25">
        <v>20</v>
      </c>
      <c r="G286" s="25" t="s">
        <v>39</v>
      </c>
      <c r="H286" s="27"/>
      <c r="I286" s="19">
        <f t="shared" si="30"/>
        <v>0</v>
      </c>
      <c r="J286" s="28" t="s">
        <v>28</v>
      </c>
      <c r="K286" s="4"/>
      <c r="L286" s="4">
        <f t="shared" si="31"/>
        <v>0</v>
      </c>
      <c r="M286" s="4"/>
      <c r="N286" s="4"/>
      <c r="O286" s="4">
        <f t="shared" si="32"/>
        <v>0</v>
      </c>
      <c r="P286" s="4"/>
      <c r="Q286" s="4"/>
      <c r="R286" s="4">
        <f t="shared" si="33"/>
        <v>0</v>
      </c>
      <c r="S286" s="4"/>
      <c r="T286" s="4"/>
      <c r="U286" s="4">
        <f t="shared" si="34"/>
        <v>0</v>
      </c>
      <c r="V286" s="4"/>
      <c r="W286" s="4"/>
      <c r="X286" s="4">
        <f t="shared" si="35"/>
        <v>0</v>
      </c>
      <c r="Y286" s="4"/>
      <c r="Z286" s="4"/>
      <c r="AA286" s="4">
        <f>C286+I286-L286-O286-U286-X286-R286</f>
        <v>1740000</v>
      </c>
      <c r="AB286" s="7"/>
    </row>
    <row r="287" spans="1:28" ht="15.75" x14ac:dyDescent="0.25">
      <c r="A287" s="29">
        <v>45308</v>
      </c>
      <c r="B287" s="25" t="s">
        <v>122</v>
      </c>
      <c r="C287" s="25">
        <v>6250000</v>
      </c>
      <c r="D287" s="25" t="s">
        <v>46</v>
      </c>
      <c r="E287" s="25" t="s">
        <v>128</v>
      </c>
      <c r="F287" s="25">
        <v>50</v>
      </c>
      <c r="G287" s="25" t="s">
        <v>39</v>
      </c>
      <c r="H287" s="25"/>
      <c r="I287" s="19">
        <f t="shared" si="30"/>
        <v>0</v>
      </c>
      <c r="J287" s="26" t="s">
        <v>28</v>
      </c>
      <c r="K287" s="4"/>
      <c r="L287" s="4">
        <f t="shared" si="31"/>
        <v>0</v>
      </c>
      <c r="M287" s="4"/>
      <c r="N287" s="4"/>
      <c r="O287" s="4">
        <f t="shared" si="32"/>
        <v>0</v>
      </c>
      <c r="P287" s="4"/>
      <c r="Q287" s="4"/>
      <c r="R287" s="4">
        <f t="shared" si="33"/>
        <v>0</v>
      </c>
      <c r="S287" s="4"/>
      <c r="T287" s="4"/>
      <c r="U287" s="4">
        <f t="shared" si="34"/>
        <v>0</v>
      </c>
      <c r="V287" s="4"/>
      <c r="W287" s="4"/>
      <c r="X287" s="4">
        <f t="shared" si="35"/>
        <v>0</v>
      </c>
      <c r="Y287" s="4"/>
      <c r="Z287" s="4"/>
      <c r="AA287" s="4">
        <f>C287+I287-L287-O287-U287-X287-R287</f>
        <v>6250000</v>
      </c>
      <c r="AB287" s="7"/>
    </row>
    <row r="288" spans="1:28" ht="15.75" x14ac:dyDescent="0.25">
      <c r="A288" s="29">
        <v>45308</v>
      </c>
      <c r="B288" s="25" t="s">
        <v>122</v>
      </c>
      <c r="C288" s="25">
        <v>2435300</v>
      </c>
      <c r="D288" s="25" t="s">
        <v>46</v>
      </c>
      <c r="E288" s="25" t="s">
        <v>120</v>
      </c>
      <c r="F288" s="25">
        <v>49.7</v>
      </c>
      <c r="G288" s="25" t="s">
        <v>39</v>
      </c>
      <c r="H288" s="25"/>
      <c r="I288" s="19">
        <f t="shared" si="30"/>
        <v>0</v>
      </c>
      <c r="J288" s="26" t="s">
        <v>28</v>
      </c>
      <c r="K288" s="4"/>
      <c r="L288" s="4">
        <f t="shared" si="31"/>
        <v>0</v>
      </c>
      <c r="M288" s="4"/>
      <c r="N288" s="4"/>
      <c r="O288" s="4">
        <f t="shared" si="32"/>
        <v>0</v>
      </c>
      <c r="P288" s="4"/>
      <c r="Q288" s="4"/>
      <c r="R288" s="4">
        <f t="shared" si="33"/>
        <v>0</v>
      </c>
      <c r="S288" s="4"/>
      <c r="T288" s="4"/>
      <c r="U288" s="4">
        <f t="shared" si="34"/>
        <v>0</v>
      </c>
      <c r="V288" s="4"/>
      <c r="W288" s="4"/>
      <c r="X288" s="4">
        <f t="shared" si="35"/>
        <v>0</v>
      </c>
      <c r="Y288" s="4"/>
      <c r="Z288" s="4"/>
      <c r="AA288" s="4">
        <f>C288+I288-L288-O288-U288-X288-R288</f>
        <v>2435300</v>
      </c>
      <c r="AB288" s="7"/>
    </row>
    <row r="289" spans="1:28" ht="15.75" x14ac:dyDescent="0.25">
      <c r="A289" s="29">
        <v>45308</v>
      </c>
      <c r="B289" s="25" t="s">
        <v>122</v>
      </c>
      <c r="C289" s="27">
        <v>2312800</v>
      </c>
      <c r="D289" s="25" t="s">
        <v>46</v>
      </c>
      <c r="E289" s="27" t="s">
        <v>81</v>
      </c>
      <c r="F289" s="27">
        <v>47.2</v>
      </c>
      <c r="G289" s="27" t="s">
        <v>39</v>
      </c>
      <c r="H289" s="27"/>
      <c r="I289" s="19">
        <f t="shared" si="30"/>
        <v>0</v>
      </c>
      <c r="J289" s="28" t="s">
        <v>28</v>
      </c>
      <c r="K289" s="4"/>
      <c r="L289" s="4">
        <f t="shared" si="31"/>
        <v>0</v>
      </c>
      <c r="M289" s="4"/>
      <c r="N289" s="4"/>
      <c r="O289" s="4">
        <f t="shared" si="32"/>
        <v>0</v>
      </c>
      <c r="P289" s="4"/>
      <c r="Q289" s="4"/>
      <c r="R289" s="4">
        <f t="shared" si="33"/>
        <v>0</v>
      </c>
      <c r="S289" s="4"/>
      <c r="T289" s="4"/>
      <c r="U289" s="4">
        <f t="shared" si="34"/>
        <v>0</v>
      </c>
      <c r="V289" s="4"/>
      <c r="W289" s="4"/>
      <c r="X289" s="4">
        <f t="shared" si="35"/>
        <v>0</v>
      </c>
      <c r="Y289" s="4"/>
      <c r="Z289" s="4"/>
      <c r="AA289" s="4">
        <f>C289+I289-L289-O289-U289-X289-R289</f>
        <v>2312800</v>
      </c>
      <c r="AB289" s="7"/>
    </row>
    <row r="290" spans="1:28" ht="15.75" x14ac:dyDescent="0.25">
      <c r="A290" s="29">
        <v>45308</v>
      </c>
      <c r="B290" s="25" t="s">
        <v>122</v>
      </c>
      <c r="C290" s="25">
        <v>4500000</v>
      </c>
      <c r="D290" s="25" t="s">
        <v>46</v>
      </c>
      <c r="E290" s="25" t="s">
        <v>117</v>
      </c>
      <c r="F290" s="25">
        <v>10</v>
      </c>
      <c r="G290" s="27" t="s">
        <v>23</v>
      </c>
      <c r="H290" s="25"/>
      <c r="I290" s="19">
        <f t="shared" si="30"/>
        <v>0</v>
      </c>
      <c r="J290" s="26" t="s">
        <v>28</v>
      </c>
      <c r="K290" s="4"/>
      <c r="L290" s="4">
        <f t="shared" si="31"/>
        <v>0</v>
      </c>
      <c r="M290" s="4"/>
      <c r="N290" s="4"/>
      <c r="O290" s="4">
        <f t="shared" si="32"/>
        <v>0</v>
      </c>
      <c r="P290" s="4"/>
      <c r="Q290" s="4"/>
      <c r="R290" s="4">
        <f t="shared" si="33"/>
        <v>0</v>
      </c>
      <c r="S290" s="4"/>
      <c r="T290" s="4"/>
      <c r="U290" s="4">
        <f t="shared" si="34"/>
        <v>0</v>
      </c>
      <c r="V290" s="4"/>
      <c r="W290" s="4"/>
      <c r="X290" s="4">
        <f t="shared" si="35"/>
        <v>0</v>
      </c>
      <c r="Y290" s="4"/>
      <c r="Z290" s="4"/>
      <c r="AA290" s="4">
        <f>C290+I290-L290-O290-U290-X290-R290</f>
        <v>4500000</v>
      </c>
      <c r="AB290" s="7"/>
    </row>
    <row r="291" spans="1:28" ht="15.75" x14ac:dyDescent="0.25">
      <c r="A291" s="29">
        <v>45308</v>
      </c>
      <c r="B291" s="25" t="s">
        <v>99</v>
      </c>
      <c r="C291" s="25">
        <v>0</v>
      </c>
      <c r="D291" s="27" t="s">
        <v>46</v>
      </c>
      <c r="E291" s="25" t="s">
        <v>120</v>
      </c>
      <c r="F291" s="25">
        <v>24.4</v>
      </c>
      <c r="G291" s="27" t="s">
        <v>39</v>
      </c>
      <c r="H291" s="25"/>
      <c r="I291" s="19">
        <f t="shared" si="30"/>
        <v>0</v>
      </c>
      <c r="J291" s="26" t="s">
        <v>28</v>
      </c>
      <c r="K291" s="4"/>
      <c r="L291" s="4">
        <f t="shared" si="31"/>
        <v>0</v>
      </c>
      <c r="M291" s="4"/>
      <c r="N291" s="4"/>
      <c r="O291" s="4">
        <f t="shared" si="32"/>
        <v>0</v>
      </c>
      <c r="P291" s="4"/>
      <c r="Q291" s="4"/>
      <c r="R291" s="4">
        <f t="shared" si="33"/>
        <v>0</v>
      </c>
      <c r="S291" s="4"/>
      <c r="T291" s="4"/>
      <c r="U291" s="4">
        <f t="shared" si="34"/>
        <v>0</v>
      </c>
      <c r="V291" s="4"/>
      <c r="W291" s="4"/>
      <c r="X291" s="4">
        <f t="shared" si="35"/>
        <v>0</v>
      </c>
      <c r="Y291" s="4"/>
      <c r="Z291" s="4"/>
      <c r="AA291" s="4">
        <f>C291+I291-L291-O291-U291-X291-R291</f>
        <v>0</v>
      </c>
      <c r="AB291" s="7"/>
    </row>
    <row r="292" spans="1:28" ht="15.75" x14ac:dyDescent="0.25">
      <c r="A292" s="29">
        <v>45308</v>
      </c>
      <c r="B292" s="25" t="s">
        <v>412</v>
      </c>
      <c r="C292" s="25">
        <v>4200000</v>
      </c>
      <c r="D292" s="27" t="s">
        <v>94</v>
      </c>
      <c r="E292" s="25" t="s">
        <v>189</v>
      </c>
      <c r="F292" s="25">
        <v>10</v>
      </c>
      <c r="G292" s="27" t="s">
        <v>23</v>
      </c>
      <c r="H292" s="25"/>
      <c r="I292" s="19">
        <f t="shared" si="30"/>
        <v>0</v>
      </c>
      <c r="J292" s="31" t="s">
        <v>312</v>
      </c>
      <c r="K292" s="4"/>
      <c r="L292" s="4">
        <f t="shared" si="31"/>
        <v>0</v>
      </c>
      <c r="M292" s="4"/>
      <c r="N292" s="4"/>
      <c r="O292" s="4">
        <f t="shared" si="32"/>
        <v>4200000</v>
      </c>
      <c r="P292" s="4">
        <v>4200000</v>
      </c>
      <c r="Q292" s="4"/>
      <c r="R292" s="4">
        <f t="shared" si="33"/>
        <v>0</v>
      </c>
      <c r="S292" s="4"/>
      <c r="T292" s="4"/>
      <c r="U292" s="4">
        <f t="shared" si="34"/>
        <v>0</v>
      </c>
      <c r="V292" s="4"/>
      <c r="W292" s="4"/>
      <c r="X292" s="4">
        <f t="shared" si="35"/>
        <v>0</v>
      </c>
      <c r="Y292" s="4"/>
      <c r="Z292" s="4"/>
      <c r="AA292" s="4">
        <f>C292+I292-L292-O292-U292-X292-R292</f>
        <v>0</v>
      </c>
      <c r="AB292" s="7">
        <v>45330</v>
      </c>
    </row>
    <row r="293" spans="1:28" ht="15.75" x14ac:dyDescent="0.25">
      <c r="A293" s="29">
        <v>45308</v>
      </c>
      <c r="B293" s="25" t="s">
        <v>162</v>
      </c>
      <c r="C293" s="25">
        <v>6250000</v>
      </c>
      <c r="D293" s="27" t="s">
        <v>94</v>
      </c>
      <c r="E293" s="25" t="s">
        <v>128</v>
      </c>
      <c r="F293" s="25">
        <v>50</v>
      </c>
      <c r="G293" s="27" t="s">
        <v>39</v>
      </c>
      <c r="H293" s="25"/>
      <c r="I293" s="19">
        <f t="shared" si="30"/>
        <v>0</v>
      </c>
      <c r="J293" s="12" t="s">
        <v>324</v>
      </c>
      <c r="K293" s="4"/>
      <c r="L293" s="4">
        <f t="shared" si="31"/>
        <v>6250000</v>
      </c>
      <c r="M293" s="4">
        <v>6250000</v>
      </c>
      <c r="N293" s="4"/>
      <c r="O293" s="4">
        <f t="shared" si="32"/>
        <v>0</v>
      </c>
      <c r="P293" s="4"/>
      <c r="Q293" s="4"/>
      <c r="R293" s="4">
        <f t="shared" si="33"/>
        <v>0</v>
      </c>
      <c r="S293" s="4"/>
      <c r="T293" s="4"/>
      <c r="U293" s="4">
        <f t="shared" si="34"/>
        <v>0</v>
      </c>
      <c r="V293" s="4"/>
      <c r="W293" s="4"/>
      <c r="X293" s="4">
        <f t="shared" si="35"/>
        <v>0</v>
      </c>
      <c r="Y293" s="4"/>
      <c r="Z293" s="4"/>
      <c r="AA293" s="4">
        <f>C293+I293-L293-O293-U293-X293-R293</f>
        <v>0</v>
      </c>
      <c r="AB293" s="7">
        <v>45335</v>
      </c>
    </row>
    <row r="294" spans="1:28" ht="15.75" x14ac:dyDescent="0.25">
      <c r="A294" s="29">
        <v>45308</v>
      </c>
      <c r="B294" s="25" t="s">
        <v>162</v>
      </c>
      <c r="C294" s="25">
        <v>650000</v>
      </c>
      <c r="D294" s="27" t="s">
        <v>94</v>
      </c>
      <c r="E294" s="25" t="s">
        <v>127</v>
      </c>
      <c r="F294" s="25">
        <v>10</v>
      </c>
      <c r="G294" s="27" t="s">
        <v>39</v>
      </c>
      <c r="H294" s="25"/>
      <c r="I294" s="19">
        <f t="shared" ref="I294:I355" si="36">F294*H294</f>
        <v>0</v>
      </c>
      <c r="J294" s="12" t="s">
        <v>324</v>
      </c>
      <c r="K294" s="4"/>
      <c r="L294" s="4">
        <f t="shared" si="31"/>
        <v>650000</v>
      </c>
      <c r="M294" s="4">
        <v>650000</v>
      </c>
      <c r="N294" s="4"/>
      <c r="O294" s="4">
        <f t="shared" si="32"/>
        <v>0</v>
      </c>
      <c r="P294" s="4"/>
      <c r="Q294" s="4"/>
      <c r="R294" s="4">
        <f t="shared" si="33"/>
        <v>0</v>
      </c>
      <c r="S294" s="4"/>
      <c r="T294" s="4"/>
      <c r="U294" s="4">
        <f t="shared" si="34"/>
        <v>0</v>
      </c>
      <c r="V294" s="4"/>
      <c r="W294" s="4"/>
      <c r="X294" s="4">
        <f t="shared" si="35"/>
        <v>0</v>
      </c>
      <c r="Y294" s="4"/>
      <c r="Z294" s="4"/>
      <c r="AA294" s="4">
        <f>C294+I294-L294-O294-U294-X294-R294</f>
        <v>0</v>
      </c>
      <c r="AB294" s="7">
        <v>45335</v>
      </c>
    </row>
    <row r="295" spans="1:28" ht="15.75" x14ac:dyDescent="0.25">
      <c r="A295" s="29">
        <v>45309</v>
      </c>
      <c r="B295" s="27" t="s">
        <v>346</v>
      </c>
      <c r="C295" s="25">
        <v>4400000</v>
      </c>
      <c r="D295" s="27" t="s">
        <v>46</v>
      </c>
      <c r="E295" s="25" t="s">
        <v>42</v>
      </c>
      <c r="F295" s="25">
        <v>1100</v>
      </c>
      <c r="G295" s="25" t="s">
        <v>34</v>
      </c>
      <c r="H295" s="25"/>
      <c r="I295" s="19">
        <f t="shared" si="36"/>
        <v>0</v>
      </c>
      <c r="J295" s="32" t="s">
        <v>312</v>
      </c>
      <c r="K295" s="4" t="s">
        <v>863</v>
      </c>
      <c r="L295" s="4">
        <f t="shared" ref="L295:L331" si="37">M295+N295</f>
        <v>0</v>
      </c>
      <c r="M295" s="4"/>
      <c r="N295" s="4"/>
      <c r="O295" s="4">
        <f t="shared" ref="O295:O331" si="38">P295+Q295</f>
        <v>4400000</v>
      </c>
      <c r="P295" s="4">
        <v>4400000</v>
      </c>
      <c r="Q295" s="4"/>
      <c r="R295" s="4">
        <f t="shared" ref="R295:R331" si="39">S295+T295</f>
        <v>0</v>
      </c>
      <c r="S295" s="4"/>
      <c r="T295" s="4"/>
      <c r="U295" s="4">
        <f t="shared" ref="U295:U331" si="40">V295+W295</f>
        <v>0</v>
      </c>
      <c r="V295" s="4"/>
      <c r="W295" s="4"/>
      <c r="X295" s="4">
        <f t="shared" ref="X295:X331" si="41">Y295+Z295</f>
        <v>0</v>
      </c>
      <c r="Y295" s="4"/>
      <c r="Z295" s="4"/>
      <c r="AA295" s="4">
        <f>C295+I295-L295-O295-U295-X295-R295</f>
        <v>0</v>
      </c>
      <c r="AB295" s="7">
        <v>45341</v>
      </c>
    </row>
    <row r="296" spans="1:28" ht="15.75" x14ac:dyDescent="0.25">
      <c r="A296" s="29">
        <v>45309</v>
      </c>
      <c r="B296" s="25" t="s">
        <v>291</v>
      </c>
      <c r="C296" s="25">
        <v>1600000</v>
      </c>
      <c r="D296" s="27" t="s">
        <v>52</v>
      </c>
      <c r="E296" s="25" t="s">
        <v>135</v>
      </c>
      <c r="F296" s="25">
        <v>10</v>
      </c>
      <c r="G296" s="25" t="s">
        <v>48</v>
      </c>
      <c r="H296" s="25"/>
      <c r="I296" s="19">
        <f t="shared" si="36"/>
        <v>0</v>
      </c>
      <c r="J296" s="31" t="s">
        <v>312</v>
      </c>
      <c r="K296" s="4" t="s">
        <v>523</v>
      </c>
      <c r="L296" s="4">
        <f t="shared" si="37"/>
        <v>0</v>
      </c>
      <c r="M296" s="4"/>
      <c r="N296" s="4"/>
      <c r="O296" s="4">
        <f t="shared" si="38"/>
        <v>1600000</v>
      </c>
      <c r="P296" s="4">
        <v>1600000</v>
      </c>
      <c r="Q296" s="4"/>
      <c r="R296" s="4">
        <f t="shared" si="39"/>
        <v>0</v>
      </c>
      <c r="S296" s="4"/>
      <c r="T296" s="4"/>
      <c r="U296" s="4">
        <f t="shared" si="40"/>
        <v>0</v>
      </c>
      <c r="V296" s="4"/>
      <c r="W296" s="4"/>
      <c r="X296" s="4">
        <f t="shared" si="41"/>
        <v>0</v>
      </c>
      <c r="Y296" s="4"/>
      <c r="Z296" s="4"/>
      <c r="AA296" s="4">
        <f>C296+I296-L296-O296-U296-X296-R296</f>
        <v>0</v>
      </c>
      <c r="AB296" s="7">
        <v>45343</v>
      </c>
    </row>
    <row r="297" spans="1:28" ht="15.75" x14ac:dyDescent="0.25">
      <c r="A297" s="29">
        <v>45309</v>
      </c>
      <c r="B297" s="25" t="s">
        <v>266</v>
      </c>
      <c r="C297" s="25">
        <v>1200000</v>
      </c>
      <c r="D297" s="27" t="s">
        <v>52</v>
      </c>
      <c r="E297" s="27" t="s">
        <v>165</v>
      </c>
      <c r="F297" s="27">
        <v>1</v>
      </c>
      <c r="G297" s="25" t="s">
        <v>303</v>
      </c>
      <c r="H297" s="25"/>
      <c r="I297" s="19">
        <f t="shared" si="36"/>
        <v>0</v>
      </c>
      <c r="J297" s="26" t="s">
        <v>28</v>
      </c>
      <c r="K297" s="4"/>
      <c r="L297" s="4">
        <f t="shared" si="37"/>
        <v>0</v>
      </c>
      <c r="M297" s="4"/>
      <c r="N297" s="4"/>
      <c r="O297" s="4">
        <f t="shared" si="38"/>
        <v>0</v>
      </c>
      <c r="P297" s="4"/>
      <c r="Q297" s="4"/>
      <c r="R297" s="4">
        <f t="shared" si="39"/>
        <v>0</v>
      </c>
      <c r="S297" s="4"/>
      <c r="T297" s="4"/>
      <c r="U297" s="4">
        <f t="shared" si="40"/>
        <v>0</v>
      </c>
      <c r="V297" s="4"/>
      <c r="W297" s="4"/>
      <c r="X297" s="4">
        <f t="shared" si="41"/>
        <v>0</v>
      </c>
      <c r="Y297" s="4"/>
      <c r="Z297" s="4"/>
      <c r="AA297" s="4">
        <f>C297+I297-L297-O297-U297-X297-R297</f>
        <v>1200000</v>
      </c>
      <c r="AB297" s="7"/>
    </row>
    <row r="298" spans="1:28" ht="15.75" x14ac:dyDescent="0.25">
      <c r="A298" s="29">
        <v>45309</v>
      </c>
      <c r="B298" s="25" t="s">
        <v>266</v>
      </c>
      <c r="C298" s="27">
        <v>1200000</v>
      </c>
      <c r="D298" s="27" t="s">
        <v>52</v>
      </c>
      <c r="E298" s="27" t="s">
        <v>91</v>
      </c>
      <c r="F298" s="27">
        <v>1</v>
      </c>
      <c r="G298" s="25" t="s">
        <v>303</v>
      </c>
      <c r="H298" s="27"/>
      <c r="I298" s="19">
        <f t="shared" si="36"/>
        <v>0</v>
      </c>
      <c r="J298" s="28" t="s">
        <v>28</v>
      </c>
      <c r="K298" s="4"/>
      <c r="L298" s="4">
        <f t="shared" si="37"/>
        <v>0</v>
      </c>
      <c r="M298" s="4"/>
      <c r="N298" s="4"/>
      <c r="O298" s="4">
        <f t="shared" si="38"/>
        <v>0</v>
      </c>
      <c r="P298" s="4"/>
      <c r="Q298" s="4"/>
      <c r="R298" s="4">
        <f t="shared" si="39"/>
        <v>0</v>
      </c>
      <c r="S298" s="4"/>
      <c r="T298" s="4"/>
      <c r="U298" s="4">
        <f t="shared" si="40"/>
        <v>0</v>
      </c>
      <c r="V298" s="4"/>
      <c r="W298" s="4"/>
      <c r="X298" s="4">
        <f t="shared" si="41"/>
        <v>0</v>
      </c>
      <c r="Y298" s="4"/>
      <c r="Z298" s="4"/>
      <c r="AA298" s="4">
        <f>C298+I298-L298-O298-U298-X298-R298</f>
        <v>1200000</v>
      </c>
      <c r="AB298" s="7"/>
    </row>
    <row r="299" spans="1:28" ht="15.75" x14ac:dyDescent="0.25">
      <c r="A299" s="29">
        <v>45309</v>
      </c>
      <c r="B299" s="25" t="s">
        <v>280</v>
      </c>
      <c r="C299" s="25">
        <v>9750000</v>
      </c>
      <c r="D299" s="27" t="s">
        <v>46</v>
      </c>
      <c r="E299" s="25" t="s">
        <v>108</v>
      </c>
      <c r="F299" s="25">
        <v>5000</v>
      </c>
      <c r="G299" s="25" t="s">
        <v>34</v>
      </c>
      <c r="H299" s="25"/>
      <c r="I299" s="19">
        <f t="shared" si="36"/>
        <v>0</v>
      </c>
      <c r="J299" s="31" t="s">
        <v>312</v>
      </c>
      <c r="K299" s="4" t="s">
        <v>853</v>
      </c>
      <c r="L299" s="4">
        <f t="shared" si="37"/>
        <v>0</v>
      </c>
      <c r="M299" s="4"/>
      <c r="N299" s="4"/>
      <c r="O299" s="4">
        <f t="shared" si="38"/>
        <v>9750000</v>
      </c>
      <c r="P299" s="4">
        <v>2998000</v>
      </c>
      <c r="Q299" s="4">
        <f>3100000+3652000</f>
        <v>6752000</v>
      </c>
      <c r="R299" s="4">
        <f t="shared" si="39"/>
        <v>0</v>
      </c>
      <c r="S299" s="4"/>
      <c r="T299" s="4"/>
      <c r="U299" s="4">
        <f t="shared" si="40"/>
        <v>0</v>
      </c>
      <c r="V299" s="4"/>
      <c r="W299" s="4"/>
      <c r="X299" s="4">
        <f t="shared" si="41"/>
        <v>0</v>
      </c>
      <c r="Y299" s="4"/>
      <c r="Z299" s="4"/>
      <c r="AA299" s="4">
        <f>C299+I299-L299-O299-U299-X299-R299</f>
        <v>0</v>
      </c>
      <c r="AB299" s="7">
        <v>45348</v>
      </c>
    </row>
    <row r="300" spans="1:28" ht="15.75" x14ac:dyDescent="0.25">
      <c r="A300" s="29">
        <v>45309</v>
      </c>
      <c r="B300" s="25" t="s">
        <v>99</v>
      </c>
      <c r="C300" s="25">
        <v>0</v>
      </c>
      <c r="D300" s="27"/>
      <c r="E300" s="25" t="s">
        <v>120</v>
      </c>
      <c r="F300" s="25">
        <v>25.9</v>
      </c>
      <c r="G300" s="25" t="s">
        <v>39</v>
      </c>
      <c r="H300" s="25"/>
      <c r="I300" s="19">
        <f t="shared" si="36"/>
        <v>0</v>
      </c>
      <c r="J300" s="26" t="s">
        <v>28</v>
      </c>
      <c r="K300" s="4"/>
      <c r="L300" s="4">
        <f t="shared" si="37"/>
        <v>0</v>
      </c>
      <c r="M300" s="4"/>
      <c r="N300" s="4"/>
      <c r="O300" s="4">
        <f t="shared" si="38"/>
        <v>0</v>
      </c>
      <c r="P300" s="4"/>
      <c r="Q300" s="4"/>
      <c r="R300" s="4">
        <f t="shared" si="39"/>
        <v>0</v>
      </c>
      <c r="S300" s="4"/>
      <c r="T300" s="4"/>
      <c r="U300" s="4">
        <f t="shared" si="40"/>
        <v>0</v>
      </c>
      <c r="V300" s="4"/>
      <c r="W300" s="4"/>
      <c r="X300" s="4">
        <f t="shared" si="41"/>
        <v>0</v>
      </c>
      <c r="Y300" s="4"/>
      <c r="Z300" s="4"/>
      <c r="AA300" s="4">
        <f>C300+I300-L300-O300-U300-X300-R300</f>
        <v>0</v>
      </c>
      <c r="AB300" s="7"/>
    </row>
    <row r="301" spans="1:28" ht="15.75" x14ac:dyDescent="0.25">
      <c r="A301" s="29">
        <v>45309</v>
      </c>
      <c r="B301" s="27" t="s">
        <v>354</v>
      </c>
      <c r="C301" s="27">
        <v>9900000</v>
      </c>
      <c r="D301" s="27" t="s">
        <v>52</v>
      </c>
      <c r="E301" s="25" t="s">
        <v>108</v>
      </c>
      <c r="F301" s="27">
        <v>4400</v>
      </c>
      <c r="G301" s="27" t="s">
        <v>34</v>
      </c>
      <c r="H301" s="27"/>
      <c r="I301" s="19">
        <f t="shared" si="36"/>
        <v>0</v>
      </c>
      <c r="J301" s="32" t="s">
        <v>312</v>
      </c>
      <c r="K301" s="4" t="s">
        <v>872</v>
      </c>
      <c r="L301" s="4">
        <f t="shared" si="37"/>
        <v>0</v>
      </c>
      <c r="M301" s="4"/>
      <c r="N301" s="4"/>
      <c r="O301" s="4">
        <f t="shared" si="38"/>
        <v>9900000</v>
      </c>
      <c r="P301" s="4">
        <v>9900000</v>
      </c>
      <c r="Q301" s="4"/>
      <c r="R301" s="4">
        <f t="shared" si="39"/>
        <v>0</v>
      </c>
      <c r="S301" s="4"/>
      <c r="T301" s="4"/>
      <c r="U301" s="4">
        <f t="shared" si="40"/>
        <v>0</v>
      </c>
      <c r="V301" s="4"/>
      <c r="W301" s="4"/>
      <c r="X301" s="4">
        <f t="shared" si="41"/>
        <v>0</v>
      </c>
      <c r="Y301" s="4"/>
      <c r="Z301" s="4"/>
      <c r="AA301" s="4">
        <f>C301+I301-L301-O301-U301-X301-R301</f>
        <v>0</v>
      </c>
      <c r="AB301" s="7">
        <v>45337</v>
      </c>
    </row>
    <row r="302" spans="1:28" ht="15.75" x14ac:dyDescent="0.25">
      <c r="A302" s="29">
        <v>45309</v>
      </c>
      <c r="B302" s="25" t="s">
        <v>73</v>
      </c>
      <c r="C302" s="25">
        <v>8122500</v>
      </c>
      <c r="D302" s="27" t="s">
        <v>94</v>
      </c>
      <c r="E302" s="25" t="s">
        <v>427</v>
      </c>
      <c r="F302" s="25">
        <v>4750</v>
      </c>
      <c r="G302" s="27" t="s">
        <v>34</v>
      </c>
      <c r="H302" s="25"/>
      <c r="I302" s="19">
        <f t="shared" si="36"/>
        <v>0</v>
      </c>
      <c r="J302" s="26" t="s">
        <v>28</v>
      </c>
      <c r="K302" s="11" t="s">
        <v>527</v>
      </c>
      <c r="L302" s="4">
        <f t="shared" si="37"/>
        <v>0</v>
      </c>
      <c r="M302" s="4"/>
      <c r="N302" s="4"/>
      <c r="O302" s="4">
        <f t="shared" si="38"/>
        <v>0</v>
      </c>
      <c r="P302" s="4"/>
      <c r="Q302" s="4"/>
      <c r="R302" s="4">
        <f t="shared" si="39"/>
        <v>0</v>
      </c>
      <c r="S302" s="4"/>
      <c r="T302" s="4"/>
      <c r="U302" s="4">
        <f t="shared" si="40"/>
        <v>0</v>
      </c>
      <c r="V302" s="4"/>
      <c r="W302" s="4"/>
      <c r="X302" s="4">
        <f t="shared" si="41"/>
        <v>0</v>
      </c>
      <c r="Y302" s="4"/>
      <c r="Z302" s="4"/>
      <c r="AA302" s="4">
        <f>C302+I302-L302-O302-U302-X302-R302</f>
        <v>8122500</v>
      </c>
      <c r="AB302" s="7"/>
    </row>
    <row r="303" spans="1:28" ht="15.75" x14ac:dyDescent="0.25">
      <c r="A303" s="29">
        <v>45309</v>
      </c>
      <c r="B303" s="27" t="s">
        <v>116</v>
      </c>
      <c r="C303" s="27">
        <v>1600000</v>
      </c>
      <c r="D303" s="27" t="s">
        <v>46</v>
      </c>
      <c r="E303" s="27" t="s">
        <v>135</v>
      </c>
      <c r="F303" s="27">
        <v>10</v>
      </c>
      <c r="G303" s="27" t="s">
        <v>48</v>
      </c>
      <c r="H303" s="27"/>
      <c r="I303" s="19">
        <f t="shared" si="36"/>
        <v>0</v>
      </c>
      <c r="J303" s="28" t="s">
        <v>28</v>
      </c>
      <c r="K303" s="4"/>
      <c r="L303" s="4">
        <f t="shared" si="37"/>
        <v>0</v>
      </c>
      <c r="M303" s="4"/>
      <c r="N303" s="4"/>
      <c r="O303" s="4">
        <f t="shared" si="38"/>
        <v>0</v>
      </c>
      <c r="P303" s="4"/>
      <c r="Q303" s="4"/>
      <c r="R303" s="4">
        <f t="shared" si="39"/>
        <v>0</v>
      </c>
      <c r="S303" s="4"/>
      <c r="T303" s="4"/>
      <c r="U303" s="4">
        <f t="shared" si="40"/>
        <v>0</v>
      </c>
      <c r="V303" s="4"/>
      <c r="W303" s="4"/>
      <c r="X303" s="4">
        <f t="shared" si="41"/>
        <v>0</v>
      </c>
      <c r="Y303" s="4"/>
      <c r="Z303" s="4"/>
      <c r="AA303" s="4">
        <f>C303+I303-L303-O303-U303-X303-R303</f>
        <v>1600000</v>
      </c>
      <c r="AB303" s="7"/>
    </row>
    <row r="304" spans="1:28" ht="15.75" x14ac:dyDescent="0.25">
      <c r="A304" s="29">
        <v>45309</v>
      </c>
      <c r="B304" s="25" t="s">
        <v>116</v>
      </c>
      <c r="C304" s="25">
        <v>800000</v>
      </c>
      <c r="D304" s="27" t="s">
        <v>46</v>
      </c>
      <c r="E304" s="25" t="s">
        <v>47</v>
      </c>
      <c r="F304" s="25">
        <v>5</v>
      </c>
      <c r="G304" s="25" t="s">
        <v>48</v>
      </c>
      <c r="H304" s="25"/>
      <c r="I304" s="19">
        <f t="shared" si="36"/>
        <v>0</v>
      </c>
      <c r="J304" s="26" t="s">
        <v>28</v>
      </c>
      <c r="K304" s="4"/>
      <c r="L304" s="4">
        <f t="shared" si="37"/>
        <v>0</v>
      </c>
      <c r="M304" s="4"/>
      <c r="N304" s="4"/>
      <c r="O304" s="4">
        <f t="shared" si="38"/>
        <v>0</v>
      </c>
      <c r="P304" s="4"/>
      <c r="Q304" s="4"/>
      <c r="R304" s="4">
        <f t="shared" si="39"/>
        <v>0</v>
      </c>
      <c r="S304" s="4"/>
      <c r="T304" s="4"/>
      <c r="U304" s="4">
        <f t="shared" si="40"/>
        <v>0</v>
      </c>
      <c r="V304" s="4"/>
      <c r="W304" s="4"/>
      <c r="X304" s="4">
        <f t="shared" si="41"/>
        <v>0</v>
      </c>
      <c r="Y304" s="4"/>
      <c r="Z304" s="4"/>
      <c r="AA304" s="4">
        <f>C304+I304-L304-O304-U304-X304-R304</f>
        <v>800000</v>
      </c>
      <c r="AB304" s="7"/>
    </row>
    <row r="305" spans="1:28" ht="15.75" x14ac:dyDescent="0.25">
      <c r="A305" s="29">
        <v>45309</v>
      </c>
      <c r="B305" s="25" t="s">
        <v>116</v>
      </c>
      <c r="C305" s="27">
        <v>450000</v>
      </c>
      <c r="D305" s="27" t="s">
        <v>46</v>
      </c>
      <c r="E305" s="27" t="s">
        <v>53</v>
      </c>
      <c r="F305" s="27">
        <v>1</v>
      </c>
      <c r="G305" s="25" t="s">
        <v>23</v>
      </c>
      <c r="H305" s="27"/>
      <c r="I305" s="19">
        <f t="shared" si="36"/>
        <v>0</v>
      </c>
      <c r="J305" s="28" t="s">
        <v>28</v>
      </c>
      <c r="K305" s="4"/>
      <c r="L305" s="4">
        <f t="shared" si="37"/>
        <v>0</v>
      </c>
      <c r="M305" s="4"/>
      <c r="N305" s="4"/>
      <c r="O305" s="4">
        <f t="shared" si="38"/>
        <v>0</v>
      </c>
      <c r="P305" s="4"/>
      <c r="Q305" s="4"/>
      <c r="R305" s="4">
        <f t="shared" si="39"/>
        <v>0</v>
      </c>
      <c r="S305" s="4"/>
      <c r="T305" s="4"/>
      <c r="U305" s="4">
        <f t="shared" si="40"/>
        <v>0</v>
      </c>
      <c r="V305" s="4"/>
      <c r="W305" s="4"/>
      <c r="X305" s="4">
        <f t="shared" si="41"/>
        <v>0</v>
      </c>
      <c r="Y305" s="4"/>
      <c r="Z305" s="4"/>
      <c r="AA305" s="4">
        <f>C305+I305-L305-O305-U305-X305-R305</f>
        <v>450000</v>
      </c>
      <c r="AB305" s="7"/>
    </row>
    <row r="306" spans="1:28" ht="15.75" x14ac:dyDescent="0.25">
      <c r="A306" s="29">
        <v>45310</v>
      </c>
      <c r="B306" s="27" t="s">
        <v>99</v>
      </c>
      <c r="C306" s="25">
        <v>0</v>
      </c>
      <c r="D306" s="27" t="s">
        <v>46</v>
      </c>
      <c r="E306" s="25" t="s">
        <v>158</v>
      </c>
      <c r="F306" s="25">
        <v>60.2</v>
      </c>
      <c r="G306" s="25" t="s">
        <v>39</v>
      </c>
      <c r="H306" s="25"/>
      <c r="I306" s="11">
        <f t="shared" si="36"/>
        <v>0</v>
      </c>
      <c r="J306" s="26" t="s">
        <v>28</v>
      </c>
      <c r="K306" s="11"/>
      <c r="L306" s="4">
        <f t="shared" si="37"/>
        <v>0</v>
      </c>
      <c r="M306" s="4"/>
      <c r="N306" s="4"/>
      <c r="O306" s="4">
        <f t="shared" si="38"/>
        <v>0</v>
      </c>
      <c r="P306" s="4"/>
      <c r="Q306" s="4"/>
      <c r="R306" s="4">
        <f t="shared" si="39"/>
        <v>0</v>
      </c>
      <c r="S306" s="4"/>
      <c r="T306" s="4"/>
      <c r="U306" s="4">
        <f t="shared" si="40"/>
        <v>0</v>
      </c>
      <c r="V306" s="4"/>
      <c r="W306" s="4"/>
      <c r="X306" s="4">
        <f t="shared" si="41"/>
        <v>0</v>
      </c>
      <c r="Y306" s="4"/>
      <c r="Z306" s="4"/>
      <c r="AA306" s="4">
        <f>C306+I306-L306-O306-U306-X306-R306</f>
        <v>0</v>
      </c>
      <c r="AB306" s="7"/>
    </row>
    <row r="307" spans="1:28" ht="15.75" x14ac:dyDescent="0.25">
      <c r="A307" s="29">
        <v>45310</v>
      </c>
      <c r="B307" s="25" t="s">
        <v>231</v>
      </c>
      <c r="C307" s="27">
        <v>699400</v>
      </c>
      <c r="D307" s="27" t="s">
        <v>46</v>
      </c>
      <c r="E307" s="27" t="s">
        <v>133</v>
      </c>
      <c r="F307" s="27">
        <v>200</v>
      </c>
      <c r="G307" s="27" t="s">
        <v>34</v>
      </c>
      <c r="H307" s="27"/>
      <c r="I307" s="11">
        <f t="shared" si="36"/>
        <v>0</v>
      </c>
      <c r="J307" s="17" t="s">
        <v>324</v>
      </c>
      <c r="K307" s="11"/>
      <c r="L307" s="4">
        <f t="shared" si="37"/>
        <v>699400</v>
      </c>
      <c r="M307" s="4">
        <v>699400</v>
      </c>
      <c r="N307" s="4"/>
      <c r="O307" s="4">
        <f t="shared" si="38"/>
        <v>0</v>
      </c>
      <c r="P307" s="4"/>
      <c r="Q307" s="4"/>
      <c r="R307" s="4">
        <f t="shared" si="39"/>
        <v>0</v>
      </c>
      <c r="S307" s="4"/>
      <c r="T307" s="4"/>
      <c r="U307" s="4">
        <f t="shared" si="40"/>
        <v>0</v>
      </c>
      <c r="V307" s="4"/>
      <c r="W307" s="4"/>
      <c r="X307" s="4">
        <f t="shared" si="41"/>
        <v>0</v>
      </c>
      <c r="Y307" s="4"/>
      <c r="Z307" s="4"/>
      <c r="AA307" s="4">
        <f>C307+I307-L307-O307-U307-X307-R307</f>
        <v>0</v>
      </c>
      <c r="AB307" s="7">
        <v>45335</v>
      </c>
    </row>
    <row r="308" spans="1:28" ht="15.75" x14ac:dyDescent="0.25">
      <c r="A308" s="29">
        <v>45310</v>
      </c>
      <c r="B308" s="25" t="s">
        <v>176</v>
      </c>
      <c r="C308" s="25">
        <v>3943300.0000000005</v>
      </c>
      <c r="D308" s="25" t="s">
        <v>94</v>
      </c>
      <c r="E308" s="25" t="s">
        <v>273</v>
      </c>
      <c r="F308" s="25">
        <v>83.9</v>
      </c>
      <c r="G308" s="25" t="s">
        <v>39</v>
      </c>
      <c r="H308" s="25"/>
      <c r="I308" s="11">
        <f t="shared" si="36"/>
        <v>0</v>
      </c>
      <c r="J308" s="12" t="s">
        <v>312</v>
      </c>
      <c r="K308" s="4" t="s">
        <v>577</v>
      </c>
      <c r="L308" s="4">
        <f t="shared" si="37"/>
        <v>0</v>
      </c>
      <c r="M308" s="4"/>
      <c r="N308" s="4"/>
      <c r="O308" s="4">
        <f t="shared" si="38"/>
        <v>3943300</v>
      </c>
      <c r="P308" s="4"/>
      <c r="Q308" s="4">
        <v>3943300</v>
      </c>
      <c r="R308" s="4">
        <f t="shared" si="39"/>
        <v>0</v>
      </c>
      <c r="S308" s="4"/>
      <c r="T308" s="4"/>
      <c r="U308" s="4">
        <f t="shared" si="40"/>
        <v>0</v>
      </c>
      <c r="V308" s="4"/>
      <c r="W308" s="4"/>
      <c r="X308" s="4">
        <f t="shared" si="41"/>
        <v>0</v>
      </c>
      <c r="Y308" s="4"/>
      <c r="Z308" s="4"/>
      <c r="AA308" s="82">
        <f>C308+I308-L308-O308-U308-X308-R308</f>
        <v>4.6566128730773926E-10</v>
      </c>
      <c r="AB308" s="7">
        <v>45351</v>
      </c>
    </row>
    <row r="309" spans="1:28" ht="15.75" x14ac:dyDescent="0.25">
      <c r="A309" s="29">
        <v>45310</v>
      </c>
      <c r="B309" s="25" t="s">
        <v>99</v>
      </c>
      <c r="C309" s="25">
        <v>0</v>
      </c>
      <c r="D309" s="27" t="s">
        <v>46</v>
      </c>
      <c r="E309" s="25" t="s">
        <v>158</v>
      </c>
      <c r="F309" s="25">
        <v>60.6</v>
      </c>
      <c r="G309" s="27" t="s">
        <v>39</v>
      </c>
      <c r="H309" s="25"/>
      <c r="I309" s="11">
        <f t="shared" si="36"/>
        <v>0</v>
      </c>
      <c r="J309" s="26" t="s">
        <v>28</v>
      </c>
      <c r="K309" s="11"/>
      <c r="L309" s="4">
        <f t="shared" si="37"/>
        <v>0</v>
      </c>
      <c r="M309" s="4"/>
      <c r="N309" s="4"/>
      <c r="O309" s="4">
        <f t="shared" si="38"/>
        <v>0</v>
      </c>
      <c r="P309" s="4"/>
      <c r="Q309" s="4"/>
      <c r="R309" s="4">
        <f t="shared" si="39"/>
        <v>0</v>
      </c>
      <c r="S309" s="4"/>
      <c r="T309" s="4"/>
      <c r="U309" s="4">
        <f t="shared" si="40"/>
        <v>0</v>
      </c>
      <c r="V309" s="4"/>
      <c r="W309" s="4"/>
      <c r="X309" s="4">
        <f t="shared" si="41"/>
        <v>0</v>
      </c>
      <c r="Y309" s="4"/>
      <c r="Z309" s="4"/>
      <c r="AA309" s="4">
        <f>C309+I309-L309-O309-U309-X309-R309</f>
        <v>0</v>
      </c>
      <c r="AB309" s="7"/>
    </row>
    <row r="310" spans="1:28" ht="15.75" x14ac:dyDescent="0.25">
      <c r="A310" s="29">
        <v>45310</v>
      </c>
      <c r="B310" s="25" t="s">
        <v>304</v>
      </c>
      <c r="C310" s="25">
        <v>18000000</v>
      </c>
      <c r="D310" s="25" t="s">
        <v>46</v>
      </c>
      <c r="E310" s="25" t="s">
        <v>64</v>
      </c>
      <c r="F310" s="25">
        <v>300</v>
      </c>
      <c r="G310" s="25" t="s">
        <v>39</v>
      </c>
      <c r="H310" s="25"/>
      <c r="I310" s="11">
        <f t="shared" si="36"/>
        <v>0</v>
      </c>
      <c r="J310" s="31" t="s">
        <v>312</v>
      </c>
      <c r="K310" s="4" t="s">
        <v>562</v>
      </c>
      <c r="L310" s="4">
        <f t="shared" si="37"/>
        <v>0</v>
      </c>
      <c r="M310" s="4"/>
      <c r="N310" s="4"/>
      <c r="O310" s="4">
        <f t="shared" si="38"/>
        <v>18000000</v>
      </c>
      <c r="P310" s="4">
        <v>4000000</v>
      </c>
      <c r="Q310" s="4">
        <v>14000000</v>
      </c>
      <c r="R310" s="4">
        <f t="shared" si="39"/>
        <v>0</v>
      </c>
      <c r="S310" s="4"/>
      <c r="T310" s="4"/>
      <c r="U310" s="4">
        <f t="shared" si="40"/>
        <v>0</v>
      </c>
      <c r="V310" s="4"/>
      <c r="W310" s="4"/>
      <c r="X310" s="4">
        <f t="shared" si="41"/>
        <v>0</v>
      </c>
      <c r="Y310" s="4"/>
      <c r="Z310" s="4"/>
      <c r="AA310" s="4">
        <f>C310+I310-L310-O310-U310-X310-R310</f>
        <v>0</v>
      </c>
      <c r="AB310" s="7">
        <v>45323</v>
      </c>
    </row>
    <row r="311" spans="1:28" ht="15.75" x14ac:dyDescent="0.25">
      <c r="A311" s="29">
        <v>45310</v>
      </c>
      <c r="B311" s="27" t="s">
        <v>531</v>
      </c>
      <c r="C311" s="25">
        <v>8606621</v>
      </c>
      <c r="D311" s="27" t="s">
        <v>52</v>
      </c>
      <c r="E311" s="25" t="s">
        <v>44</v>
      </c>
      <c r="F311" s="25">
        <v>10000</v>
      </c>
      <c r="G311" s="27" t="s">
        <v>34</v>
      </c>
      <c r="H311" s="25"/>
      <c r="I311" s="11">
        <f t="shared" si="36"/>
        <v>0</v>
      </c>
      <c r="J311" s="32" t="s">
        <v>324</v>
      </c>
      <c r="K311" s="11"/>
      <c r="L311" s="4">
        <f t="shared" si="37"/>
        <v>0</v>
      </c>
      <c r="M311" s="4"/>
      <c r="N311" s="4"/>
      <c r="O311" s="4">
        <f t="shared" si="38"/>
        <v>0</v>
      </c>
      <c r="P311" s="4"/>
      <c r="Q311" s="4"/>
      <c r="R311" s="4">
        <f t="shared" si="39"/>
        <v>0</v>
      </c>
      <c r="S311" s="4"/>
      <c r="T311" s="4"/>
      <c r="U311" s="4">
        <f t="shared" si="40"/>
        <v>8606621</v>
      </c>
      <c r="V311" s="4">
        <f>2478000+1000000</f>
        <v>3478000</v>
      </c>
      <c r="W311" s="4">
        <f>3500000+1628621</f>
        <v>5128621</v>
      </c>
      <c r="X311" s="4">
        <f t="shared" si="41"/>
        <v>0</v>
      </c>
      <c r="Y311" s="4"/>
      <c r="Z311" s="4"/>
      <c r="AA311" s="4">
        <f>C311+I311-L311-O311-U311-X311-R311</f>
        <v>0</v>
      </c>
      <c r="AB311" s="7">
        <v>45343</v>
      </c>
    </row>
    <row r="312" spans="1:28" ht="15.75" x14ac:dyDescent="0.25">
      <c r="A312" s="29">
        <v>45310</v>
      </c>
      <c r="B312" s="25" t="s">
        <v>372</v>
      </c>
      <c r="C312" s="25">
        <v>4702500</v>
      </c>
      <c r="D312" s="25" t="s">
        <v>46</v>
      </c>
      <c r="E312" s="25" t="s">
        <v>179</v>
      </c>
      <c r="F312" s="25">
        <v>2750</v>
      </c>
      <c r="G312" s="27" t="s">
        <v>34</v>
      </c>
      <c r="H312" s="25"/>
      <c r="I312" s="11">
        <f t="shared" si="36"/>
        <v>0</v>
      </c>
      <c r="J312" s="31" t="s">
        <v>324</v>
      </c>
      <c r="K312" s="11"/>
      <c r="L312" s="4">
        <f t="shared" si="37"/>
        <v>4702500</v>
      </c>
      <c r="M312" s="4">
        <v>4702500</v>
      </c>
      <c r="N312" s="4"/>
      <c r="O312" s="4">
        <f t="shared" si="38"/>
        <v>0</v>
      </c>
      <c r="P312" s="4"/>
      <c r="Q312" s="4"/>
      <c r="R312" s="4">
        <f t="shared" si="39"/>
        <v>0</v>
      </c>
      <c r="S312" s="4"/>
      <c r="T312" s="4"/>
      <c r="U312" s="4">
        <f t="shared" si="40"/>
        <v>0</v>
      </c>
      <c r="V312" s="4"/>
      <c r="W312" s="4"/>
      <c r="X312" s="4">
        <f t="shared" si="41"/>
        <v>0</v>
      </c>
      <c r="Y312" s="4"/>
      <c r="Z312" s="4"/>
      <c r="AA312" s="4">
        <f>C312+I312-L312-O312-U312-X312-R312</f>
        <v>0</v>
      </c>
      <c r="AB312" s="7">
        <v>45328</v>
      </c>
    </row>
    <row r="313" spans="1:28" ht="15.75" x14ac:dyDescent="0.25">
      <c r="A313" s="29">
        <v>45310</v>
      </c>
      <c r="B313" s="25" t="s">
        <v>72</v>
      </c>
      <c r="C313" s="25">
        <v>1290000</v>
      </c>
      <c r="D313" s="25" t="s">
        <v>46</v>
      </c>
      <c r="E313" s="27" t="s">
        <v>298</v>
      </c>
      <c r="F313" s="25">
        <v>300</v>
      </c>
      <c r="G313" s="27" t="s">
        <v>34</v>
      </c>
      <c r="H313" s="25"/>
      <c r="I313" s="11">
        <f t="shared" si="36"/>
        <v>0</v>
      </c>
      <c r="J313" s="31" t="s">
        <v>324</v>
      </c>
      <c r="K313" s="11"/>
      <c r="L313" s="4">
        <f t="shared" si="37"/>
        <v>0</v>
      </c>
      <c r="M313" s="4"/>
      <c r="N313" s="4"/>
      <c r="O313" s="4">
        <f t="shared" si="38"/>
        <v>0</v>
      </c>
      <c r="P313" s="4"/>
      <c r="Q313" s="4"/>
      <c r="R313" s="4">
        <f t="shared" si="39"/>
        <v>0</v>
      </c>
      <c r="S313" s="4"/>
      <c r="T313" s="4"/>
      <c r="U313" s="4">
        <f t="shared" si="40"/>
        <v>1290000</v>
      </c>
      <c r="V313" s="4">
        <v>1290000</v>
      </c>
      <c r="W313" s="4"/>
      <c r="X313" s="4">
        <f t="shared" si="41"/>
        <v>0</v>
      </c>
      <c r="Y313" s="4"/>
      <c r="Z313" s="4"/>
      <c r="AA313" s="4">
        <f>C313+I313-L313-O313-U313-X313-R313</f>
        <v>0</v>
      </c>
      <c r="AB313" s="7">
        <v>45324</v>
      </c>
    </row>
    <row r="314" spans="1:28" ht="15.75" x14ac:dyDescent="0.25">
      <c r="A314" s="29">
        <v>45310</v>
      </c>
      <c r="B314" s="25" t="s">
        <v>134</v>
      </c>
      <c r="C314" s="25">
        <v>4500000</v>
      </c>
      <c r="D314" s="25" t="s">
        <v>52</v>
      </c>
      <c r="E314" s="25" t="s">
        <v>42</v>
      </c>
      <c r="F314" s="25">
        <v>1000</v>
      </c>
      <c r="G314" s="27" t="s">
        <v>34</v>
      </c>
      <c r="H314" s="25"/>
      <c r="I314" s="11">
        <f t="shared" si="36"/>
        <v>0</v>
      </c>
      <c r="J314" s="32" t="s">
        <v>312</v>
      </c>
      <c r="K314" s="4" t="s">
        <v>945</v>
      </c>
      <c r="L314" s="4">
        <f t="shared" si="37"/>
        <v>0</v>
      </c>
      <c r="M314" s="4"/>
      <c r="N314" s="4"/>
      <c r="O314" s="4">
        <f t="shared" si="38"/>
        <v>4500000</v>
      </c>
      <c r="P314" s="4">
        <v>4500000</v>
      </c>
      <c r="Q314" s="4"/>
      <c r="R314" s="4">
        <f t="shared" si="39"/>
        <v>0</v>
      </c>
      <c r="S314" s="4"/>
      <c r="T314" s="4"/>
      <c r="U314" s="4">
        <f t="shared" si="40"/>
        <v>0</v>
      </c>
      <c r="V314" s="4"/>
      <c r="W314" s="4"/>
      <c r="X314" s="4">
        <f t="shared" si="41"/>
        <v>0</v>
      </c>
      <c r="Y314" s="4"/>
      <c r="Z314" s="4"/>
      <c r="AA314" s="4">
        <f>C314+I314-L314-O314-U314-X314-R314</f>
        <v>0</v>
      </c>
      <c r="AB314" s="7">
        <v>45336</v>
      </c>
    </row>
    <row r="315" spans="1:28" ht="15.75" x14ac:dyDescent="0.25">
      <c r="A315" s="29">
        <v>45310</v>
      </c>
      <c r="B315" s="25" t="s">
        <v>110</v>
      </c>
      <c r="C315" s="25">
        <v>960000</v>
      </c>
      <c r="D315" s="25" t="s">
        <v>46</v>
      </c>
      <c r="E315" s="25" t="s">
        <v>112</v>
      </c>
      <c r="F315" s="25">
        <v>3</v>
      </c>
      <c r="G315" s="25" t="s">
        <v>48</v>
      </c>
      <c r="H315" s="25"/>
      <c r="I315" s="11">
        <f t="shared" si="36"/>
        <v>0</v>
      </c>
      <c r="J315" s="26" t="s">
        <v>28</v>
      </c>
      <c r="K315" s="11"/>
      <c r="L315" s="4">
        <f t="shared" si="37"/>
        <v>0</v>
      </c>
      <c r="M315" s="4"/>
      <c r="N315" s="4"/>
      <c r="O315" s="4">
        <f t="shared" si="38"/>
        <v>0</v>
      </c>
      <c r="P315" s="4"/>
      <c r="Q315" s="4"/>
      <c r="R315" s="4">
        <f t="shared" si="39"/>
        <v>0</v>
      </c>
      <c r="S315" s="4"/>
      <c r="T315" s="4"/>
      <c r="U315" s="4">
        <f t="shared" si="40"/>
        <v>0</v>
      </c>
      <c r="V315" s="4"/>
      <c r="W315" s="4"/>
      <c r="X315" s="4">
        <f t="shared" si="41"/>
        <v>0</v>
      </c>
      <c r="Y315" s="4"/>
      <c r="Z315" s="4"/>
      <c r="AA315" s="4">
        <f>C315+I315-L315-O315-U315-X315-R315</f>
        <v>960000</v>
      </c>
      <c r="AB315" s="7"/>
    </row>
    <row r="316" spans="1:28" ht="15.75" x14ac:dyDescent="0.25">
      <c r="A316" s="29">
        <v>45310</v>
      </c>
      <c r="B316" s="25" t="s">
        <v>532</v>
      </c>
      <c r="C316" s="25">
        <v>4000000</v>
      </c>
      <c r="D316" s="25" t="s">
        <v>46</v>
      </c>
      <c r="E316" s="27" t="s">
        <v>533</v>
      </c>
      <c r="F316" s="25">
        <v>10</v>
      </c>
      <c r="G316" s="25" t="s">
        <v>23</v>
      </c>
      <c r="H316" s="25"/>
      <c r="I316" s="11">
        <f t="shared" si="36"/>
        <v>0</v>
      </c>
      <c r="J316" s="31" t="s">
        <v>312</v>
      </c>
      <c r="K316" s="11" t="s">
        <v>931</v>
      </c>
      <c r="L316" s="4">
        <f t="shared" si="37"/>
        <v>0</v>
      </c>
      <c r="M316" s="4"/>
      <c r="N316" s="4"/>
      <c r="O316" s="4">
        <f t="shared" si="38"/>
        <v>4000000</v>
      </c>
      <c r="P316" s="4">
        <v>4000000</v>
      </c>
      <c r="Q316" s="4"/>
      <c r="R316" s="4">
        <f t="shared" si="39"/>
        <v>0</v>
      </c>
      <c r="S316" s="4"/>
      <c r="T316" s="4"/>
      <c r="U316" s="4">
        <f t="shared" si="40"/>
        <v>0</v>
      </c>
      <c r="V316" s="4"/>
      <c r="W316" s="4"/>
      <c r="X316" s="4">
        <f t="shared" si="41"/>
        <v>0</v>
      </c>
      <c r="Y316" s="4"/>
      <c r="Z316" s="4"/>
      <c r="AA316" s="4">
        <f>C316+I316-L316-O316-U316-X316-R316</f>
        <v>0</v>
      </c>
      <c r="AB316" s="7">
        <v>45349</v>
      </c>
    </row>
    <row r="317" spans="1:28" ht="15.75" x14ac:dyDescent="0.25">
      <c r="A317" s="29">
        <v>45311</v>
      </c>
      <c r="B317" s="25" t="s">
        <v>266</v>
      </c>
      <c r="C317" s="25">
        <v>2038400</v>
      </c>
      <c r="D317" s="25" t="s">
        <v>46</v>
      </c>
      <c r="E317" s="25" t="s">
        <v>137</v>
      </c>
      <c r="F317" s="25">
        <v>41.6</v>
      </c>
      <c r="G317" s="27" t="s">
        <v>39</v>
      </c>
      <c r="H317" s="25"/>
      <c r="I317" s="11">
        <f t="shared" si="36"/>
        <v>0</v>
      </c>
      <c r="J317" s="26" t="s">
        <v>28</v>
      </c>
      <c r="K317" s="11" t="s">
        <v>561</v>
      </c>
      <c r="L317" s="4">
        <f t="shared" si="37"/>
        <v>0</v>
      </c>
      <c r="M317" s="4"/>
      <c r="N317" s="4"/>
      <c r="O317" s="4">
        <f t="shared" si="38"/>
        <v>0</v>
      </c>
      <c r="P317" s="4"/>
      <c r="Q317" s="4"/>
      <c r="R317" s="4">
        <f t="shared" si="39"/>
        <v>0</v>
      </c>
      <c r="S317" s="4"/>
      <c r="T317" s="4"/>
      <c r="U317" s="4">
        <f t="shared" si="40"/>
        <v>0</v>
      </c>
      <c r="V317" s="4"/>
      <c r="W317" s="4"/>
      <c r="X317" s="4">
        <f t="shared" si="41"/>
        <v>0</v>
      </c>
      <c r="Y317" s="4"/>
      <c r="Z317" s="4"/>
      <c r="AA317" s="4">
        <f>C317+I317-L317-O317-U317-X317-R317</f>
        <v>2038400</v>
      </c>
      <c r="AB317" s="7"/>
    </row>
    <row r="318" spans="1:28" ht="15.75" x14ac:dyDescent="0.25">
      <c r="A318" s="29">
        <v>45311</v>
      </c>
      <c r="B318" s="25" t="s">
        <v>266</v>
      </c>
      <c r="C318" s="27">
        <v>2400000</v>
      </c>
      <c r="D318" s="25" t="s">
        <v>46</v>
      </c>
      <c r="E318" s="25" t="s">
        <v>165</v>
      </c>
      <c r="F318" s="25">
        <v>2</v>
      </c>
      <c r="G318" s="27" t="s">
        <v>303</v>
      </c>
      <c r="H318" s="27"/>
      <c r="I318" s="11">
        <f t="shared" si="36"/>
        <v>0</v>
      </c>
      <c r="J318" s="28" t="s">
        <v>28</v>
      </c>
      <c r="K318" s="11" t="s">
        <v>561</v>
      </c>
      <c r="L318" s="4">
        <f t="shared" si="37"/>
        <v>0</v>
      </c>
      <c r="M318" s="4"/>
      <c r="N318" s="4"/>
      <c r="O318" s="4">
        <f t="shared" si="38"/>
        <v>0</v>
      </c>
      <c r="P318" s="4"/>
      <c r="Q318" s="4"/>
      <c r="R318" s="4">
        <f t="shared" si="39"/>
        <v>0</v>
      </c>
      <c r="S318" s="4"/>
      <c r="T318" s="4"/>
      <c r="U318" s="4">
        <f t="shared" si="40"/>
        <v>0</v>
      </c>
      <c r="V318" s="4"/>
      <c r="W318" s="4"/>
      <c r="X318" s="4">
        <f t="shared" si="41"/>
        <v>0</v>
      </c>
      <c r="Y318" s="4"/>
      <c r="Z318" s="4"/>
      <c r="AA318" s="4">
        <f>C318+I318-L318-O318-U318-X318-R318</f>
        <v>2400000</v>
      </c>
      <c r="AB318" s="7"/>
    </row>
    <row r="319" spans="1:28" ht="15.75" x14ac:dyDescent="0.25">
      <c r="A319" s="29">
        <v>45311</v>
      </c>
      <c r="B319" s="25" t="s">
        <v>266</v>
      </c>
      <c r="C319" s="25">
        <v>900000</v>
      </c>
      <c r="D319" s="25" t="s">
        <v>46</v>
      </c>
      <c r="E319" s="25" t="s">
        <v>189</v>
      </c>
      <c r="F319" s="25">
        <v>2</v>
      </c>
      <c r="G319" s="27" t="s">
        <v>23</v>
      </c>
      <c r="H319" s="25"/>
      <c r="I319" s="11">
        <f t="shared" si="36"/>
        <v>0</v>
      </c>
      <c r="J319" s="26" t="s">
        <v>28</v>
      </c>
      <c r="K319" s="11" t="s">
        <v>561</v>
      </c>
      <c r="L319" s="4">
        <f t="shared" si="37"/>
        <v>0</v>
      </c>
      <c r="M319" s="4"/>
      <c r="N319" s="4"/>
      <c r="O319" s="4">
        <f t="shared" si="38"/>
        <v>0</v>
      </c>
      <c r="P319" s="4"/>
      <c r="Q319" s="4"/>
      <c r="R319" s="4">
        <f t="shared" si="39"/>
        <v>0</v>
      </c>
      <c r="S319" s="4"/>
      <c r="T319" s="4"/>
      <c r="U319" s="4">
        <f t="shared" si="40"/>
        <v>0</v>
      </c>
      <c r="V319" s="4"/>
      <c r="W319" s="4"/>
      <c r="X319" s="4">
        <f t="shared" si="41"/>
        <v>0</v>
      </c>
      <c r="Y319" s="4"/>
      <c r="Z319" s="4"/>
      <c r="AA319" s="4">
        <f>C319+I319-L319-O319-U319-X319-R319</f>
        <v>900000</v>
      </c>
      <c r="AB319" s="7"/>
    </row>
    <row r="320" spans="1:28" ht="15.75" x14ac:dyDescent="0.25">
      <c r="A320" s="29">
        <v>45311</v>
      </c>
      <c r="B320" s="27" t="s">
        <v>354</v>
      </c>
      <c r="C320" s="27">
        <v>2400000</v>
      </c>
      <c r="D320" s="25" t="s">
        <v>52</v>
      </c>
      <c r="E320" s="27" t="s">
        <v>360</v>
      </c>
      <c r="F320" s="27">
        <v>2</v>
      </c>
      <c r="G320" s="25" t="s">
        <v>303</v>
      </c>
      <c r="H320" s="27"/>
      <c r="I320" s="11">
        <f t="shared" si="36"/>
        <v>0</v>
      </c>
      <c r="J320" s="28" t="s">
        <v>28</v>
      </c>
      <c r="K320" s="11" t="s">
        <v>898</v>
      </c>
      <c r="L320" s="4">
        <f t="shared" si="37"/>
        <v>0</v>
      </c>
      <c r="M320" s="4"/>
      <c r="N320" s="4"/>
      <c r="O320" s="4">
        <f t="shared" si="38"/>
        <v>0</v>
      </c>
      <c r="P320" s="4"/>
      <c r="Q320" s="4"/>
      <c r="R320" s="4">
        <f t="shared" si="39"/>
        <v>0</v>
      </c>
      <c r="S320" s="4"/>
      <c r="T320" s="4"/>
      <c r="U320" s="4">
        <f t="shared" si="40"/>
        <v>0</v>
      </c>
      <c r="V320" s="4"/>
      <c r="W320" s="4"/>
      <c r="X320" s="4">
        <f t="shared" si="41"/>
        <v>0</v>
      </c>
      <c r="Y320" s="4"/>
      <c r="Z320" s="4"/>
      <c r="AA320" s="4">
        <f>C320+I320-L320-O320-U320-X320-R320</f>
        <v>2400000</v>
      </c>
      <c r="AB320" s="7"/>
    </row>
    <row r="321" spans="1:28" ht="15.75" x14ac:dyDescent="0.25">
      <c r="A321" s="29">
        <v>45311</v>
      </c>
      <c r="B321" s="27" t="s">
        <v>536</v>
      </c>
      <c r="C321" s="25">
        <v>520800</v>
      </c>
      <c r="D321" s="25" t="s">
        <v>46</v>
      </c>
      <c r="E321" s="25" t="s">
        <v>260</v>
      </c>
      <c r="F321" s="25">
        <v>600</v>
      </c>
      <c r="G321" s="27" t="s">
        <v>34</v>
      </c>
      <c r="H321" s="25"/>
      <c r="I321" s="11">
        <f t="shared" si="36"/>
        <v>0</v>
      </c>
      <c r="J321" s="31" t="s">
        <v>312</v>
      </c>
      <c r="K321" s="11" t="s">
        <v>555</v>
      </c>
      <c r="L321" s="4">
        <f t="shared" si="37"/>
        <v>0</v>
      </c>
      <c r="M321" s="4"/>
      <c r="N321" s="4"/>
      <c r="O321" s="4">
        <f t="shared" si="38"/>
        <v>520800</v>
      </c>
      <c r="P321" s="4">
        <v>520800</v>
      </c>
      <c r="Q321" s="4"/>
      <c r="R321" s="4">
        <f t="shared" si="39"/>
        <v>0</v>
      </c>
      <c r="S321" s="4"/>
      <c r="T321" s="4"/>
      <c r="U321" s="4">
        <f t="shared" si="40"/>
        <v>0</v>
      </c>
      <c r="V321" s="4"/>
      <c r="W321" s="4"/>
      <c r="X321" s="4">
        <f t="shared" si="41"/>
        <v>0</v>
      </c>
      <c r="Y321" s="4"/>
      <c r="Z321" s="4"/>
      <c r="AA321" s="4">
        <f>C321+I321-L321-O321-U321-X321-R321</f>
        <v>0</v>
      </c>
      <c r="AB321" s="7">
        <v>45349</v>
      </c>
    </row>
    <row r="322" spans="1:28" ht="15.75" x14ac:dyDescent="0.25">
      <c r="A322" s="29">
        <v>45311</v>
      </c>
      <c r="B322" s="27" t="s">
        <v>536</v>
      </c>
      <c r="C322" s="27">
        <v>950000</v>
      </c>
      <c r="D322" s="25" t="s">
        <v>46</v>
      </c>
      <c r="E322" s="27" t="s">
        <v>82</v>
      </c>
      <c r="F322" s="27">
        <v>500</v>
      </c>
      <c r="G322" s="27" t="s">
        <v>34</v>
      </c>
      <c r="H322" s="27"/>
      <c r="I322" s="11">
        <f t="shared" si="36"/>
        <v>0</v>
      </c>
      <c r="J322" s="31" t="s">
        <v>312</v>
      </c>
      <c r="K322" s="11" t="s">
        <v>555</v>
      </c>
      <c r="L322" s="4">
        <f t="shared" si="37"/>
        <v>0</v>
      </c>
      <c r="M322" s="4"/>
      <c r="N322" s="4"/>
      <c r="O322" s="4">
        <f t="shared" si="38"/>
        <v>950000</v>
      </c>
      <c r="P322" s="4">
        <v>950000</v>
      </c>
      <c r="Q322" s="4"/>
      <c r="R322" s="4">
        <f t="shared" si="39"/>
        <v>0</v>
      </c>
      <c r="S322" s="4"/>
      <c r="T322" s="4"/>
      <c r="U322" s="4">
        <f t="shared" si="40"/>
        <v>0</v>
      </c>
      <c r="V322" s="4"/>
      <c r="W322" s="4"/>
      <c r="X322" s="4">
        <f t="shared" si="41"/>
        <v>0</v>
      </c>
      <c r="Y322" s="4"/>
      <c r="Z322" s="4"/>
      <c r="AA322" s="4">
        <f>C322+I322-L322-O322-U322-X322-R322</f>
        <v>0</v>
      </c>
      <c r="AB322" s="7">
        <v>45349</v>
      </c>
    </row>
    <row r="323" spans="1:28" ht="15.75" x14ac:dyDescent="0.25">
      <c r="A323" s="29">
        <v>45311</v>
      </c>
      <c r="B323" s="27" t="s">
        <v>536</v>
      </c>
      <c r="C323" s="25">
        <v>1720000</v>
      </c>
      <c r="D323" s="25" t="s">
        <v>46</v>
      </c>
      <c r="E323" s="27" t="s">
        <v>298</v>
      </c>
      <c r="F323" s="27">
        <v>400</v>
      </c>
      <c r="G323" s="27" t="s">
        <v>34</v>
      </c>
      <c r="H323" s="25"/>
      <c r="I323" s="11">
        <f t="shared" si="36"/>
        <v>0</v>
      </c>
      <c r="J323" s="31" t="s">
        <v>312</v>
      </c>
      <c r="K323" s="11" t="s">
        <v>555</v>
      </c>
      <c r="L323" s="4">
        <f t="shared" si="37"/>
        <v>0</v>
      </c>
      <c r="M323" s="4"/>
      <c r="N323" s="4"/>
      <c r="O323" s="4">
        <f t="shared" si="38"/>
        <v>1720000</v>
      </c>
      <c r="P323" s="4">
        <v>1720000</v>
      </c>
      <c r="Q323" s="4"/>
      <c r="R323" s="4">
        <f t="shared" si="39"/>
        <v>0</v>
      </c>
      <c r="S323" s="4"/>
      <c r="T323" s="4"/>
      <c r="U323" s="4">
        <f t="shared" si="40"/>
        <v>0</v>
      </c>
      <c r="V323" s="4"/>
      <c r="W323" s="4"/>
      <c r="X323" s="4">
        <f t="shared" si="41"/>
        <v>0</v>
      </c>
      <c r="Y323" s="4"/>
      <c r="Z323" s="4"/>
      <c r="AA323" s="4">
        <f>C323+I323-L323-O323-U323-X323-R323</f>
        <v>0</v>
      </c>
      <c r="AB323" s="7">
        <v>45349</v>
      </c>
    </row>
    <row r="324" spans="1:28" ht="15.75" x14ac:dyDescent="0.25">
      <c r="A324" s="29">
        <v>45311</v>
      </c>
      <c r="B324" s="27" t="s">
        <v>536</v>
      </c>
      <c r="C324" s="25">
        <v>1136800</v>
      </c>
      <c r="D324" s="25" t="s">
        <v>46</v>
      </c>
      <c r="E324" s="27" t="s">
        <v>81</v>
      </c>
      <c r="F324" s="27">
        <v>23.2</v>
      </c>
      <c r="G324" s="27" t="s">
        <v>39</v>
      </c>
      <c r="H324" s="25"/>
      <c r="I324" s="11">
        <f t="shared" si="36"/>
        <v>0</v>
      </c>
      <c r="J324" s="31" t="s">
        <v>312</v>
      </c>
      <c r="K324" s="11" t="s">
        <v>555</v>
      </c>
      <c r="L324" s="4">
        <f t="shared" si="37"/>
        <v>0</v>
      </c>
      <c r="M324" s="4"/>
      <c r="N324" s="4"/>
      <c r="O324" s="4">
        <f t="shared" si="38"/>
        <v>1136800</v>
      </c>
      <c r="P324" s="4">
        <v>1136800</v>
      </c>
      <c r="Q324" s="4"/>
      <c r="R324" s="4">
        <f t="shared" si="39"/>
        <v>0</v>
      </c>
      <c r="S324" s="4"/>
      <c r="T324" s="4"/>
      <c r="U324" s="4">
        <f t="shared" si="40"/>
        <v>0</v>
      </c>
      <c r="V324" s="4"/>
      <c r="W324" s="4"/>
      <c r="X324" s="4">
        <f t="shared" si="41"/>
        <v>0</v>
      </c>
      <c r="Y324" s="4"/>
      <c r="Z324" s="4"/>
      <c r="AA324" s="4">
        <f>C324+I324-L324-O324-U324-X324-R324</f>
        <v>0</v>
      </c>
      <c r="AB324" s="7">
        <v>45349</v>
      </c>
    </row>
    <row r="325" spans="1:28" ht="15.75" x14ac:dyDescent="0.25">
      <c r="A325" s="29">
        <v>45311</v>
      </c>
      <c r="B325" s="27" t="s">
        <v>412</v>
      </c>
      <c r="C325" s="27">
        <v>6000000</v>
      </c>
      <c r="D325" s="27" t="s">
        <v>46</v>
      </c>
      <c r="E325" s="25" t="s">
        <v>91</v>
      </c>
      <c r="F325" s="25">
        <v>5</v>
      </c>
      <c r="G325" s="27" t="s">
        <v>303</v>
      </c>
      <c r="H325" s="27"/>
      <c r="I325" s="11">
        <f t="shared" si="36"/>
        <v>0</v>
      </c>
      <c r="J325" s="32" t="s">
        <v>312</v>
      </c>
      <c r="K325" s="11"/>
      <c r="L325" s="4">
        <f t="shared" si="37"/>
        <v>0</v>
      </c>
      <c r="M325" s="4"/>
      <c r="N325" s="4"/>
      <c r="O325" s="4">
        <f t="shared" si="38"/>
        <v>6000000</v>
      </c>
      <c r="P325" s="4">
        <v>6000000</v>
      </c>
      <c r="Q325" s="4"/>
      <c r="R325" s="4">
        <f t="shared" si="39"/>
        <v>0</v>
      </c>
      <c r="S325" s="4"/>
      <c r="T325" s="4"/>
      <c r="U325" s="4">
        <f t="shared" si="40"/>
        <v>0</v>
      </c>
      <c r="V325" s="4"/>
      <c r="W325" s="4"/>
      <c r="X325" s="4">
        <f t="shared" si="41"/>
        <v>0</v>
      </c>
      <c r="Y325" s="4"/>
      <c r="Z325" s="4"/>
      <c r="AA325" s="4">
        <f>C325+I325-L325-O325-U325-X325-R325</f>
        <v>0</v>
      </c>
      <c r="AB325" s="7">
        <v>45330</v>
      </c>
    </row>
    <row r="326" spans="1:28" ht="15.75" x14ac:dyDescent="0.25">
      <c r="A326" s="29">
        <v>45311</v>
      </c>
      <c r="B326" s="25" t="s">
        <v>472</v>
      </c>
      <c r="C326" s="25">
        <v>450000</v>
      </c>
      <c r="D326" s="25" t="s">
        <v>46</v>
      </c>
      <c r="E326" s="25" t="s">
        <v>53</v>
      </c>
      <c r="F326" s="25">
        <v>1</v>
      </c>
      <c r="G326" s="25" t="s">
        <v>23</v>
      </c>
      <c r="H326" s="25"/>
      <c r="I326" s="11">
        <f t="shared" si="36"/>
        <v>0</v>
      </c>
      <c r="J326" s="31" t="s">
        <v>324</v>
      </c>
      <c r="K326" s="11"/>
      <c r="L326" s="4">
        <f t="shared" si="37"/>
        <v>450000</v>
      </c>
      <c r="M326" s="4"/>
      <c r="N326" s="4">
        <v>450000</v>
      </c>
      <c r="O326" s="4">
        <f t="shared" si="38"/>
        <v>0</v>
      </c>
      <c r="P326" s="4"/>
      <c r="Q326" s="4"/>
      <c r="R326" s="4">
        <f t="shared" si="39"/>
        <v>0</v>
      </c>
      <c r="S326" s="4"/>
      <c r="T326" s="4"/>
      <c r="U326" s="4">
        <f t="shared" si="40"/>
        <v>0</v>
      </c>
      <c r="V326" s="4"/>
      <c r="W326" s="4"/>
      <c r="X326" s="4">
        <f t="shared" si="41"/>
        <v>0</v>
      </c>
      <c r="Y326" s="4"/>
      <c r="Z326" s="4"/>
      <c r="AA326" s="4">
        <f>C326+I326-L326-O326-U326-X326-R326</f>
        <v>0</v>
      </c>
      <c r="AB326" s="7">
        <v>45342</v>
      </c>
    </row>
    <row r="327" spans="1:28" ht="15.75" x14ac:dyDescent="0.25">
      <c r="A327" s="24">
        <v>45311</v>
      </c>
      <c r="B327" s="25" t="s">
        <v>99</v>
      </c>
      <c r="C327" s="25">
        <v>0</v>
      </c>
      <c r="D327" s="25" t="s">
        <v>46</v>
      </c>
      <c r="E327" s="25" t="s">
        <v>103</v>
      </c>
      <c r="F327" s="25">
        <v>27.6</v>
      </c>
      <c r="G327" s="25" t="s">
        <v>39</v>
      </c>
      <c r="H327" s="25"/>
      <c r="I327" s="11">
        <f t="shared" si="36"/>
        <v>0</v>
      </c>
      <c r="J327" s="26" t="s">
        <v>28</v>
      </c>
      <c r="K327" s="11"/>
      <c r="L327" s="4">
        <f t="shared" si="37"/>
        <v>0</v>
      </c>
      <c r="M327" s="4"/>
      <c r="N327" s="4"/>
      <c r="O327" s="4">
        <f t="shared" si="38"/>
        <v>0</v>
      </c>
      <c r="P327" s="4"/>
      <c r="Q327" s="4"/>
      <c r="R327" s="4">
        <f t="shared" si="39"/>
        <v>0</v>
      </c>
      <c r="S327" s="4"/>
      <c r="T327" s="4"/>
      <c r="U327" s="4">
        <f t="shared" si="40"/>
        <v>0</v>
      </c>
      <c r="V327" s="4"/>
      <c r="W327" s="4"/>
      <c r="X327" s="4">
        <f t="shared" si="41"/>
        <v>0</v>
      </c>
      <c r="Y327" s="4"/>
      <c r="Z327" s="4"/>
      <c r="AA327" s="4">
        <f>C327+I327-L327-O327-U327-X327-R327</f>
        <v>0</v>
      </c>
      <c r="AB327" s="7"/>
    </row>
    <row r="328" spans="1:28" ht="15.75" x14ac:dyDescent="0.25">
      <c r="A328" s="29">
        <v>45311</v>
      </c>
      <c r="B328" s="25" t="s">
        <v>99</v>
      </c>
      <c r="C328" s="25">
        <v>0</v>
      </c>
      <c r="D328" s="25" t="s">
        <v>46</v>
      </c>
      <c r="E328" s="25" t="s">
        <v>158</v>
      </c>
      <c r="F328" s="25">
        <v>31.6</v>
      </c>
      <c r="G328" s="25" t="s">
        <v>39</v>
      </c>
      <c r="H328" s="25"/>
      <c r="I328" s="11">
        <f t="shared" si="36"/>
        <v>0</v>
      </c>
      <c r="J328" s="26" t="s">
        <v>28</v>
      </c>
      <c r="K328" s="11"/>
      <c r="L328" s="4">
        <f t="shared" si="37"/>
        <v>0</v>
      </c>
      <c r="M328" s="4"/>
      <c r="N328" s="4"/>
      <c r="O328" s="4">
        <f t="shared" si="38"/>
        <v>0</v>
      </c>
      <c r="P328" s="4"/>
      <c r="Q328" s="4"/>
      <c r="R328" s="4">
        <f t="shared" si="39"/>
        <v>0</v>
      </c>
      <c r="S328" s="4"/>
      <c r="T328" s="4"/>
      <c r="U328" s="4">
        <f t="shared" si="40"/>
        <v>0</v>
      </c>
      <c r="V328" s="4"/>
      <c r="W328" s="4"/>
      <c r="X328" s="4">
        <f t="shared" si="41"/>
        <v>0</v>
      </c>
      <c r="Y328" s="4"/>
      <c r="Z328" s="4"/>
      <c r="AA328" s="4">
        <f>C328+I328-L328-O328-U328-X328-R328</f>
        <v>0</v>
      </c>
      <c r="AB328" s="7"/>
    </row>
    <row r="329" spans="1:28" ht="15.75" x14ac:dyDescent="0.25">
      <c r="A329" s="24">
        <v>45311</v>
      </c>
      <c r="B329" s="25" t="s">
        <v>99</v>
      </c>
      <c r="C329" s="25">
        <v>0</v>
      </c>
      <c r="D329" s="25" t="s">
        <v>46</v>
      </c>
      <c r="E329" s="25" t="s">
        <v>100</v>
      </c>
      <c r="F329" s="25">
        <v>27.7</v>
      </c>
      <c r="G329" s="25" t="s">
        <v>39</v>
      </c>
      <c r="H329" s="25"/>
      <c r="I329" s="11">
        <f t="shared" si="36"/>
        <v>0</v>
      </c>
      <c r="J329" s="26" t="s">
        <v>28</v>
      </c>
      <c r="K329" s="11"/>
      <c r="L329" s="4">
        <f t="shared" si="37"/>
        <v>0</v>
      </c>
      <c r="M329" s="4"/>
      <c r="N329" s="4"/>
      <c r="O329" s="4">
        <f t="shared" si="38"/>
        <v>0</v>
      </c>
      <c r="P329" s="4"/>
      <c r="Q329" s="4"/>
      <c r="R329" s="4">
        <f t="shared" si="39"/>
        <v>0</v>
      </c>
      <c r="S329" s="4"/>
      <c r="T329" s="4"/>
      <c r="U329" s="4">
        <f t="shared" si="40"/>
        <v>0</v>
      </c>
      <c r="V329" s="4"/>
      <c r="W329" s="4"/>
      <c r="X329" s="4">
        <f t="shared" si="41"/>
        <v>0</v>
      </c>
      <c r="Y329" s="4"/>
      <c r="Z329" s="4"/>
      <c r="AA329" s="4">
        <f>C329+I329-L329-O329-U329-X329-R329</f>
        <v>0</v>
      </c>
      <c r="AB329" s="7"/>
    </row>
    <row r="330" spans="1:28" ht="15.75" x14ac:dyDescent="0.25">
      <c r="A330" s="29">
        <v>45310</v>
      </c>
      <c r="B330" s="27" t="s">
        <v>96</v>
      </c>
      <c r="C330" s="27">
        <v>2548000</v>
      </c>
      <c r="D330" s="27" t="s">
        <v>46</v>
      </c>
      <c r="E330" s="25" t="s">
        <v>225</v>
      </c>
      <c r="F330" s="25">
        <v>800</v>
      </c>
      <c r="G330" s="25" t="s">
        <v>34</v>
      </c>
      <c r="H330" s="27"/>
      <c r="I330" s="11">
        <f t="shared" si="36"/>
        <v>0</v>
      </c>
      <c r="J330" s="31" t="s">
        <v>312</v>
      </c>
      <c r="K330" s="11"/>
      <c r="L330" s="4">
        <f t="shared" si="37"/>
        <v>0</v>
      </c>
      <c r="M330" s="4"/>
      <c r="N330" s="4"/>
      <c r="O330" s="4">
        <f t="shared" si="38"/>
        <v>2548000</v>
      </c>
      <c r="P330" s="4">
        <v>2548000</v>
      </c>
      <c r="Q330" s="4"/>
      <c r="R330" s="4">
        <f t="shared" si="39"/>
        <v>0</v>
      </c>
      <c r="S330" s="4"/>
      <c r="T330" s="4"/>
      <c r="U330" s="4">
        <f t="shared" si="40"/>
        <v>0</v>
      </c>
      <c r="V330" s="4"/>
      <c r="W330" s="4"/>
      <c r="X330" s="4">
        <f t="shared" si="41"/>
        <v>0</v>
      </c>
      <c r="Y330" s="4"/>
      <c r="Z330" s="4"/>
      <c r="AA330" s="4">
        <f>C330+I330-L330-O330-U330-X330-R330</f>
        <v>0</v>
      </c>
      <c r="AB330" s="7"/>
    </row>
    <row r="331" spans="1:28" ht="15.75" x14ac:dyDescent="0.25">
      <c r="A331" s="29">
        <v>45310</v>
      </c>
      <c r="B331" s="27" t="s">
        <v>96</v>
      </c>
      <c r="C331" s="27">
        <v>375000</v>
      </c>
      <c r="D331" s="27" t="s">
        <v>46</v>
      </c>
      <c r="E331" s="25" t="s">
        <v>60</v>
      </c>
      <c r="F331" s="25">
        <v>250</v>
      </c>
      <c r="G331" s="25" t="s">
        <v>34</v>
      </c>
      <c r="H331" s="27"/>
      <c r="I331" s="11">
        <f t="shared" si="36"/>
        <v>0</v>
      </c>
      <c r="J331" s="31" t="s">
        <v>312</v>
      </c>
      <c r="K331" s="11"/>
      <c r="L331" s="4">
        <f t="shared" si="37"/>
        <v>0</v>
      </c>
      <c r="M331" s="4"/>
      <c r="N331" s="4"/>
      <c r="O331" s="4">
        <f t="shared" si="38"/>
        <v>375000</v>
      </c>
      <c r="P331" s="4">
        <v>375000</v>
      </c>
      <c r="Q331" s="4"/>
      <c r="R331" s="4">
        <f t="shared" si="39"/>
        <v>0</v>
      </c>
      <c r="S331" s="4"/>
      <c r="T331" s="4"/>
      <c r="U331" s="4">
        <f t="shared" si="40"/>
        <v>0</v>
      </c>
      <c r="V331" s="4"/>
      <c r="W331" s="4"/>
      <c r="X331" s="4">
        <f t="shared" si="41"/>
        <v>0</v>
      </c>
      <c r="Y331" s="4"/>
      <c r="Z331" s="4"/>
      <c r="AA331" s="4">
        <f>C331+I331-L331-O331-U331-X331-R331</f>
        <v>0</v>
      </c>
      <c r="AB331" s="7"/>
    </row>
    <row r="332" spans="1:28" ht="15.75" x14ac:dyDescent="0.25">
      <c r="A332" s="29">
        <v>45313</v>
      </c>
      <c r="B332" s="27" t="s">
        <v>96</v>
      </c>
      <c r="C332" s="27">
        <v>6050000</v>
      </c>
      <c r="D332" s="27" t="s">
        <v>46</v>
      </c>
      <c r="E332" s="27" t="s">
        <v>255</v>
      </c>
      <c r="F332" s="27">
        <v>2750</v>
      </c>
      <c r="G332" s="25" t="s">
        <v>34</v>
      </c>
      <c r="H332" s="27"/>
      <c r="I332" s="11">
        <f t="shared" si="36"/>
        <v>0</v>
      </c>
      <c r="J332" s="31" t="s">
        <v>312</v>
      </c>
      <c r="K332" s="11"/>
      <c r="L332" s="4">
        <f>M332+N332</f>
        <v>0</v>
      </c>
      <c r="M332" s="4"/>
      <c r="N332" s="4"/>
      <c r="O332" s="4">
        <f>P332+Q332</f>
        <v>6050000</v>
      </c>
      <c r="P332" s="4">
        <v>6050000</v>
      </c>
      <c r="Q332" s="4"/>
      <c r="R332" s="4">
        <f>S332+T332</f>
        <v>0</v>
      </c>
      <c r="S332" s="4"/>
      <c r="T332" s="4"/>
      <c r="U332" s="4">
        <f>V332+W332</f>
        <v>0</v>
      </c>
      <c r="V332" s="4"/>
      <c r="W332" s="4"/>
      <c r="X332" s="4">
        <f>Y332+Z332</f>
        <v>0</v>
      </c>
      <c r="Y332" s="4"/>
      <c r="Z332" s="4"/>
      <c r="AA332" s="4">
        <f>C332+I332-L332-O332-U332-X332-R332</f>
        <v>0</v>
      </c>
      <c r="AB332" s="7"/>
    </row>
    <row r="333" spans="1:28" ht="15.75" x14ac:dyDescent="0.25">
      <c r="A333" s="29">
        <v>45313</v>
      </c>
      <c r="B333" s="25" t="s">
        <v>362</v>
      </c>
      <c r="C333" s="27">
        <v>7200000</v>
      </c>
      <c r="D333" s="27" t="s">
        <v>46</v>
      </c>
      <c r="E333" s="25" t="s">
        <v>165</v>
      </c>
      <c r="F333" s="27">
        <v>6</v>
      </c>
      <c r="G333" s="25" t="s">
        <v>303</v>
      </c>
      <c r="H333" s="27"/>
      <c r="I333" s="11">
        <f t="shared" si="36"/>
        <v>0</v>
      </c>
      <c r="J333" s="32" t="s">
        <v>312</v>
      </c>
      <c r="K333" s="11" t="s">
        <v>885</v>
      </c>
      <c r="L333" s="4">
        <f t="shared" ref="L333:L367" si="42">M333+N333</f>
        <v>0</v>
      </c>
      <c r="M333" s="4"/>
      <c r="N333" s="4"/>
      <c r="O333" s="4">
        <f t="shared" ref="O333:O367" si="43">P333+Q333</f>
        <v>7200000</v>
      </c>
      <c r="P333" s="4">
        <v>7200000</v>
      </c>
      <c r="Q333" s="4"/>
      <c r="R333" s="4">
        <f t="shared" ref="R333:R367" si="44">S333+T333</f>
        <v>0</v>
      </c>
      <c r="S333" s="4"/>
      <c r="T333" s="4"/>
      <c r="U333" s="4">
        <f t="shared" ref="U333:U367" si="45">V333+W333</f>
        <v>0</v>
      </c>
      <c r="V333" s="4"/>
      <c r="W333" s="4"/>
      <c r="X333" s="4">
        <f t="shared" ref="X333:X367" si="46">Y333+Z333</f>
        <v>0</v>
      </c>
      <c r="Y333" s="4"/>
      <c r="Z333" s="4"/>
      <c r="AA333" s="4">
        <f>C333+I333-L333-O333-U333-X333-R333</f>
        <v>0</v>
      </c>
      <c r="AB333" s="7">
        <v>45327</v>
      </c>
    </row>
    <row r="334" spans="1:28" ht="15.75" x14ac:dyDescent="0.25">
      <c r="A334" s="29">
        <v>45313</v>
      </c>
      <c r="B334" s="25" t="s">
        <v>99</v>
      </c>
      <c r="C334" s="25">
        <v>0</v>
      </c>
      <c r="D334" s="25"/>
      <c r="E334" s="25" t="s">
        <v>106</v>
      </c>
      <c r="F334" s="25">
        <v>93.7</v>
      </c>
      <c r="G334" s="25" t="s">
        <v>39</v>
      </c>
      <c r="H334" s="25"/>
      <c r="I334" s="11">
        <f t="shared" si="36"/>
        <v>0</v>
      </c>
      <c r="J334" s="26" t="s">
        <v>28</v>
      </c>
      <c r="K334" s="11"/>
      <c r="L334" s="4">
        <f t="shared" si="42"/>
        <v>0</v>
      </c>
      <c r="M334" s="4"/>
      <c r="N334" s="4"/>
      <c r="O334" s="4">
        <f t="shared" si="43"/>
        <v>0</v>
      </c>
      <c r="P334" s="4"/>
      <c r="Q334" s="4"/>
      <c r="R334" s="4">
        <f t="shared" si="44"/>
        <v>0</v>
      </c>
      <c r="S334" s="4"/>
      <c r="T334" s="4"/>
      <c r="U334" s="4">
        <f t="shared" si="45"/>
        <v>0</v>
      </c>
      <c r="V334" s="4"/>
      <c r="W334" s="4"/>
      <c r="X334" s="4">
        <f t="shared" si="46"/>
        <v>0</v>
      </c>
      <c r="Y334" s="4"/>
      <c r="Z334" s="4"/>
      <c r="AA334" s="4">
        <f>C334+I334-L334-O334-U334-X334-R334</f>
        <v>0</v>
      </c>
      <c r="AB334" s="7"/>
    </row>
    <row r="335" spans="1:28" ht="15.75" x14ac:dyDescent="0.25">
      <c r="A335" s="29">
        <v>45313</v>
      </c>
      <c r="B335" s="25" t="s">
        <v>168</v>
      </c>
      <c r="C335" s="25">
        <v>900000</v>
      </c>
      <c r="D335" s="25" t="s">
        <v>52</v>
      </c>
      <c r="E335" s="25" t="s">
        <v>150</v>
      </c>
      <c r="F335" s="25">
        <v>20</v>
      </c>
      <c r="G335" s="27" t="s">
        <v>77</v>
      </c>
      <c r="H335" s="25"/>
      <c r="I335" s="11">
        <f t="shared" si="36"/>
        <v>0</v>
      </c>
      <c r="J335" s="31" t="s">
        <v>312</v>
      </c>
      <c r="K335" s="11" t="s">
        <v>556</v>
      </c>
      <c r="L335" s="4">
        <f t="shared" si="42"/>
        <v>0</v>
      </c>
      <c r="M335" s="4"/>
      <c r="N335" s="4"/>
      <c r="O335" s="4">
        <f t="shared" si="43"/>
        <v>900000</v>
      </c>
      <c r="P335" s="4">
        <v>900000</v>
      </c>
      <c r="Q335" s="4"/>
      <c r="R335" s="4">
        <f t="shared" si="44"/>
        <v>0</v>
      </c>
      <c r="S335" s="4"/>
      <c r="T335" s="4"/>
      <c r="U335" s="4">
        <f t="shared" si="45"/>
        <v>0</v>
      </c>
      <c r="V335" s="4"/>
      <c r="W335" s="4"/>
      <c r="X335" s="4">
        <f t="shared" si="46"/>
        <v>0</v>
      </c>
      <c r="Y335" s="4"/>
      <c r="Z335" s="4"/>
      <c r="AA335" s="4">
        <f>C335+I335-L335-O335-U335-X335-R335</f>
        <v>0</v>
      </c>
      <c r="AB335" s="7">
        <v>45336</v>
      </c>
    </row>
    <row r="336" spans="1:28" ht="15.75" x14ac:dyDescent="0.25">
      <c r="A336" s="29">
        <v>45313</v>
      </c>
      <c r="B336" s="25" t="s">
        <v>168</v>
      </c>
      <c r="C336" s="25">
        <v>1620000</v>
      </c>
      <c r="D336" s="25" t="s">
        <v>52</v>
      </c>
      <c r="E336" s="25" t="s">
        <v>163</v>
      </c>
      <c r="F336" s="25">
        <v>12</v>
      </c>
      <c r="G336" s="27" t="s">
        <v>39</v>
      </c>
      <c r="H336" s="25"/>
      <c r="I336" s="11">
        <f t="shared" si="36"/>
        <v>0</v>
      </c>
      <c r="J336" s="31" t="s">
        <v>312</v>
      </c>
      <c r="K336" s="11" t="s">
        <v>556</v>
      </c>
      <c r="L336" s="4">
        <f t="shared" si="42"/>
        <v>0</v>
      </c>
      <c r="M336" s="4"/>
      <c r="N336" s="4"/>
      <c r="O336" s="4">
        <f t="shared" si="43"/>
        <v>1620000</v>
      </c>
      <c r="P336" s="4">
        <v>1620000</v>
      </c>
      <c r="Q336" s="4"/>
      <c r="R336" s="4">
        <f t="shared" si="44"/>
        <v>0</v>
      </c>
      <c r="S336" s="4"/>
      <c r="T336" s="4"/>
      <c r="U336" s="4">
        <f t="shared" si="45"/>
        <v>0</v>
      </c>
      <c r="V336" s="4"/>
      <c r="W336" s="4"/>
      <c r="X336" s="4">
        <f t="shared" si="46"/>
        <v>0</v>
      </c>
      <c r="Y336" s="4"/>
      <c r="Z336" s="4"/>
      <c r="AA336" s="4">
        <f>C336+I336-L336-O336-U336-X336-R336</f>
        <v>0</v>
      </c>
      <c r="AB336" s="7">
        <v>45336</v>
      </c>
    </row>
    <row r="337" spans="1:28" ht="15.75" x14ac:dyDescent="0.25">
      <c r="A337" s="29">
        <v>45313</v>
      </c>
      <c r="B337" s="25" t="s">
        <v>261</v>
      </c>
      <c r="C337" s="27">
        <v>3950000</v>
      </c>
      <c r="D337" s="25" t="s">
        <v>46</v>
      </c>
      <c r="E337" s="25" t="s">
        <v>108</v>
      </c>
      <c r="F337" s="27">
        <v>2000</v>
      </c>
      <c r="G337" s="25" t="s">
        <v>34</v>
      </c>
      <c r="H337" s="27"/>
      <c r="I337" s="11">
        <f t="shared" si="36"/>
        <v>0</v>
      </c>
      <c r="J337" s="12" t="s">
        <v>324</v>
      </c>
      <c r="K337" s="11"/>
      <c r="L337" s="4">
        <f t="shared" si="42"/>
        <v>3950000</v>
      </c>
      <c r="M337" s="4">
        <v>3950000</v>
      </c>
      <c r="N337" s="4"/>
      <c r="O337" s="4">
        <f t="shared" si="43"/>
        <v>0</v>
      </c>
      <c r="P337" s="4"/>
      <c r="Q337" s="4"/>
      <c r="R337" s="4">
        <f t="shared" si="44"/>
        <v>0</v>
      </c>
      <c r="S337" s="4"/>
      <c r="T337" s="4"/>
      <c r="U337" s="4">
        <f t="shared" si="45"/>
        <v>0</v>
      </c>
      <c r="V337" s="4"/>
      <c r="W337" s="4"/>
      <c r="X337" s="4">
        <f t="shared" si="46"/>
        <v>0</v>
      </c>
      <c r="Y337" s="4"/>
      <c r="Z337" s="4"/>
      <c r="AA337" s="4">
        <f>C337+I337-L337-O337-U337-X337-R337</f>
        <v>0</v>
      </c>
      <c r="AB337" s="7">
        <v>45330</v>
      </c>
    </row>
    <row r="338" spans="1:28" ht="15.75" x14ac:dyDescent="0.25">
      <c r="A338" s="29">
        <v>45313</v>
      </c>
      <c r="B338" s="25" t="s">
        <v>195</v>
      </c>
      <c r="C338" s="25">
        <v>15322500</v>
      </c>
      <c r="D338" s="25" t="s">
        <v>46</v>
      </c>
      <c r="E338" s="25" t="s">
        <v>196</v>
      </c>
      <c r="F338" s="25">
        <v>113.5</v>
      </c>
      <c r="G338" s="25" t="s">
        <v>39</v>
      </c>
      <c r="H338" s="25"/>
      <c r="I338" s="11">
        <f t="shared" si="36"/>
        <v>0</v>
      </c>
      <c r="J338" s="18" t="s">
        <v>24</v>
      </c>
      <c r="K338" s="11"/>
      <c r="L338" s="4">
        <f t="shared" si="42"/>
        <v>6794000</v>
      </c>
      <c r="M338" s="4">
        <v>6794000</v>
      </c>
      <c r="N338" s="4"/>
      <c r="O338" s="4">
        <f t="shared" si="43"/>
        <v>0</v>
      </c>
      <c r="P338" s="4"/>
      <c r="Q338" s="4"/>
      <c r="R338" s="4">
        <f t="shared" si="44"/>
        <v>0</v>
      </c>
      <c r="S338" s="4"/>
      <c r="T338" s="4"/>
      <c r="U338" s="4">
        <f t="shared" si="45"/>
        <v>0</v>
      </c>
      <c r="V338" s="4"/>
      <c r="W338" s="4"/>
      <c r="X338" s="4">
        <f t="shared" si="46"/>
        <v>0</v>
      </c>
      <c r="Y338" s="4"/>
      <c r="Z338" s="4"/>
      <c r="AA338" s="4">
        <f>C338+I338-L338-O338-U338-X338-R338</f>
        <v>8528500</v>
      </c>
      <c r="AB338" s="7">
        <v>45331</v>
      </c>
    </row>
    <row r="339" spans="1:28" ht="15.75" x14ac:dyDescent="0.25">
      <c r="A339" s="29">
        <v>45313</v>
      </c>
      <c r="B339" s="27" t="s">
        <v>354</v>
      </c>
      <c r="C339" s="27">
        <v>450000</v>
      </c>
      <c r="D339" s="27" t="s">
        <v>52</v>
      </c>
      <c r="E339" s="27" t="s">
        <v>108</v>
      </c>
      <c r="F339" s="27">
        <v>200</v>
      </c>
      <c r="G339" s="27" t="s">
        <v>34</v>
      </c>
      <c r="H339" s="27"/>
      <c r="I339" s="11">
        <f t="shared" si="36"/>
        <v>0</v>
      </c>
      <c r="J339" s="28" t="s">
        <v>28</v>
      </c>
      <c r="K339" s="11" t="s">
        <v>899</v>
      </c>
      <c r="L339" s="4">
        <f t="shared" si="42"/>
        <v>0</v>
      </c>
      <c r="M339" s="4"/>
      <c r="N339" s="4"/>
      <c r="O339" s="4">
        <f t="shared" si="43"/>
        <v>0</v>
      </c>
      <c r="P339" s="4"/>
      <c r="Q339" s="4"/>
      <c r="R339" s="4">
        <f t="shared" si="44"/>
        <v>0</v>
      </c>
      <c r="S339" s="4"/>
      <c r="T339" s="4"/>
      <c r="U339" s="4">
        <f t="shared" si="45"/>
        <v>0</v>
      </c>
      <c r="V339" s="4"/>
      <c r="W339" s="4"/>
      <c r="X339" s="4">
        <f t="shared" si="46"/>
        <v>0</v>
      </c>
      <c r="Y339" s="4"/>
      <c r="Z339" s="4"/>
      <c r="AA339" s="4">
        <f>C339+I339-L339-O339-U339-X339-R339</f>
        <v>450000</v>
      </c>
      <c r="AB339" s="7"/>
    </row>
    <row r="340" spans="1:28" ht="15.75" x14ac:dyDescent="0.25">
      <c r="A340" s="29">
        <v>45313</v>
      </c>
      <c r="B340" s="27" t="s">
        <v>529</v>
      </c>
      <c r="C340" s="25">
        <v>17500000</v>
      </c>
      <c r="D340" s="27" t="s">
        <v>52</v>
      </c>
      <c r="E340" s="27" t="s">
        <v>64</v>
      </c>
      <c r="F340" s="25">
        <v>500</v>
      </c>
      <c r="G340" s="27" t="s">
        <v>39</v>
      </c>
      <c r="H340" s="25"/>
      <c r="I340" s="11">
        <f t="shared" si="36"/>
        <v>0</v>
      </c>
      <c r="J340" s="31" t="s">
        <v>312</v>
      </c>
      <c r="K340" s="11" t="s">
        <v>530</v>
      </c>
      <c r="L340" s="4">
        <f t="shared" si="42"/>
        <v>0</v>
      </c>
      <c r="M340" s="4"/>
      <c r="N340" s="4"/>
      <c r="O340" s="4">
        <f t="shared" si="43"/>
        <v>17500000</v>
      </c>
      <c r="P340" s="4">
        <v>17500000</v>
      </c>
      <c r="Q340" s="4"/>
      <c r="R340" s="4">
        <f t="shared" si="44"/>
        <v>0</v>
      </c>
      <c r="S340" s="4"/>
      <c r="T340" s="4"/>
      <c r="U340" s="4">
        <f t="shared" si="45"/>
        <v>0</v>
      </c>
      <c r="V340" s="4"/>
      <c r="W340" s="4"/>
      <c r="X340" s="4">
        <f t="shared" si="46"/>
        <v>0</v>
      </c>
      <c r="Y340" s="4"/>
      <c r="Z340" s="4"/>
      <c r="AA340" s="4">
        <f>C340+I340-L340-O340-U340-X340-R340</f>
        <v>0</v>
      </c>
      <c r="AB340" s="7">
        <v>45331</v>
      </c>
    </row>
    <row r="341" spans="1:28" ht="15.75" x14ac:dyDescent="0.25">
      <c r="A341" s="29">
        <v>45313</v>
      </c>
      <c r="B341" s="27" t="s">
        <v>370</v>
      </c>
      <c r="C341" s="27">
        <v>8610000</v>
      </c>
      <c r="D341" s="27" t="s">
        <v>46</v>
      </c>
      <c r="E341" s="27" t="s">
        <v>298</v>
      </c>
      <c r="F341" s="27">
        <v>2100</v>
      </c>
      <c r="G341" s="25" t="s">
        <v>34</v>
      </c>
      <c r="H341" s="27"/>
      <c r="I341" s="11">
        <f t="shared" si="36"/>
        <v>0</v>
      </c>
      <c r="J341" s="31" t="s">
        <v>312</v>
      </c>
      <c r="K341" s="11" t="s">
        <v>386</v>
      </c>
      <c r="L341" s="4">
        <f t="shared" si="42"/>
        <v>0</v>
      </c>
      <c r="M341" s="4"/>
      <c r="N341" s="4"/>
      <c r="O341" s="4">
        <f t="shared" si="43"/>
        <v>8610000</v>
      </c>
      <c r="P341" s="4">
        <v>8610000</v>
      </c>
      <c r="Q341" s="4"/>
      <c r="R341" s="4">
        <f t="shared" si="44"/>
        <v>0</v>
      </c>
      <c r="S341" s="4"/>
      <c r="T341" s="4"/>
      <c r="U341" s="4">
        <f t="shared" si="45"/>
        <v>0</v>
      </c>
      <c r="V341" s="4"/>
      <c r="W341" s="4"/>
      <c r="X341" s="4">
        <f t="shared" si="46"/>
        <v>0</v>
      </c>
      <c r="Y341" s="4"/>
      <c r="Z341" s="4"/>
      <c r="AA341" s="4">
        <f>C341+I341-L341-O341-U341-X341-R341</f>
        <v>0</v>
      </c>
      <c r="AB341" s="7">
        <v>45338</v>
      </c>
    </row>
    <row r="342" spans="1:28" ht="15.75" x14ac:dyDescent="0.25">
      <c r="A342" s="29">
        <v>45313</v>
      </c>
      <c r="B342" s="25" t="s">
        <v>99</v>
      </c>
      <c r="C342" s="25">
        <v>0</v>
      </c>
      <c r="D342" s="25" t="s">
        <v>46</v>
      </c>
      <c r="E342" s="25" t="s">
        <v>106</v>
      </c>
      <c r="F342" s="25">
        <v>93.9</v>
      </c>
      <c r="G342" s="25" t="s">
        <v>39</v>
      </c>
      <c r="H342" s="25"/>
      <c r="I342" s="11">
        <f t="shared" si="36"/>
        <v>0</v>
      </c>
      <c r="J342" s="26" t="s">
        <v>28</v>
      </c>
      <c r="K342" s="11"/>
      <c r="L342" s="4">
        <f t="shared" si="42"/>
        <v>0</v>
      </c>
      <c r="M342" s="4"/>
      <c r="N342" s="4"/>
      <c r="O342" s="4">
        <f t="shared" si="43"/>
        <v>0</v>
      </c>
      <c r="P342" s="4"/>
      <c r="Q342" s="4"/>
      <c r="R342" s="4">
        <f t="shared" si="44"/>
        <v>0</v>
      </c>
      <c r="S342" s="4"/>
      <c r="T342" s="4"/>
      <c r="U342" s="4">
        <f t="shared" si="45"/>
        <v>0</v>
      </c>
      <c r="V342" s="4"/>
      <c r="W342" s="4"/>
      <c r="X342" s="4">
        <f t="shared" si="46"/>
        <v>0</v>
      </c>
      <c r="Y342" s="4"/>
      <c r="Z342" s="4"/>
      <c r="AA342" s="4">
        <f>C342+I342-L342-O342-U342-X342-R342</f>
        <v>0</v>
      </c>
      <c r="AB342" s="7"/>
    </row>
    <row r="343" spans="1:28" ht="15.75" x14ac:dyDescent="0.25">
      <c r="A343" s="29">
        <v>45313</v>
      </c>
      <c r="B343" s="25" t="s">
        <v>203</v>
      </c>
      <c r="C343" s="25">
        <v>4000000</v>
      </c>
      <c r="D343" s="25" t="s">
        <v>46</v>
      </c>
      <c r="E343" s="25" t="s">
        <v>42</v>
      </c>
      <c r="F343" s="25">
        <v>1000</v>
      </c>
      <c r="G343" s="25" t="s">
        <v>34</v>
      </c>
      <c r="H343" s="25"/>
      <c r="I343" s="11">
        <f t="shared" si="36"/>
        <v>0</v>
      </c>
      <c r="J343" s="26" t="s">
        <v>28</v>
      </c>
      <c r="K343" s="11"/>
      <c r="L343" s="4">
        <f t="shared" si="42"/>
        <v>0</v>
      </c>
      <c r="M343" s="4"/>
      <c r="N343" s="4"/>
      <c r="O343" s="4">
        <f t="shared" si="43"/>
        <v>0</v>
      </c>
      <c r="P343" s="4"/>
      <c r="Q343" s="4"/>
      <c r="R343" s="4">
        <f t="shared" si="44"/>
        <v>0</v>
      </c>
      <c r="S343" s="4"/>
      <c r="T343" s="4"/>
      <c r="U343" s="4">
        <f t="shared" si="45"/>
        <v>0</v>
      </c>
      <c r="V343" s="4"/>
      <c r="W343" s="4"/>
      <c r="X343" s="4">
        <f t="shared" si="46"/>
        <v>0</v>
      </c>
      <c r="Y343" s="4"/>
      <c r="Z343" s="4"/>
      <c r="AA343" s="4">
        <f>C343+I343-L343-O343-U343-X343-R343</f>
        <v>4000000</v>
      </c>
      <c r="AB343" s="7"/>
    </row>
    <row r="344" spans="1:28" ht="15.75" x14ac:dyDescent="0.25">
      <c r="A344" s="29">
        <v>45313</v>
      </c>
      <c r="B344" s="25" t="s">
        <v>203</v>
      </c>
      <c r="C344" s="27">
        <v>280500</v>
      </c>
      <c r="D344" s="25" t="s">
        <v>46</v>
      </c>
      <c r="E344" s="27" t="s">
        <v>395</v>
      </c>
      <c r="F344" s="27">
        <v>250</v>
      </c>
      <c r="G344" s="27" t="s">
        <v>34</v>
      </c>
      <c r="H344" s="27"/>
      <c r="I344" s="11">
        <f t="shared" si="36"/>
        <v>0</v>
      </c>
      <c r="J344" s="28" t="s">
        <v>28</v>
      </c>
      <c r="K344" s="11"/>
      <c r="L344" s="4">
        <f t="shared" si="42"/>
        <v>0</v>
      </c>
      <c r="M344" s="4"/>
      <c r="N344" s="4"/>
      <c r="O344" s="4">
        <f t="shared" si="43"/>
        <v>0</v>
      </c>
      <c r="P344" s="4"/>
      <c r="Q344" s="4"/>
      <c r="R344" s="4">
        <f t="shared" si="44"/>
        <v>0</v>
      </c>
      <c r="S344" s="4"/>
      <c r="T344" s="4"/>
      <c r="U344" s="4">
        <f t="shared" si="45"/>
        <v>0</v>
      </c>
      <c r="V344" s="4"/>
      <c r="W344" s="4"/>
      <c r="X344" s="4">
        <f t="shared" si="46"/>
        <v>0</v>
      </c>
      <c r="Y344" s="4"/>
      <c r="Z344" s="4"/>
      <c r="AA344" s="4">
        <f>C344+I344-L344-O344-U344-X344-R344</f>
        <v>280500</v>
      </c>
      <c r="AB344" s="7"/>
    </row>
    <row r="345" spans="1:28" ht="15.75" x14ac:dyDescent="0.25">
      <c r="A345" s="24">
        <v>45313</v>
      </c>
      <c r="B345" s="25" t="s">
        <v>203</v>
      </c>
      <c r="C345" s="25">
        <v>2175000</v>
      </c>
      <c r="D345" s="25" t="s">
        <v>46</v>
      </c>
      <c r="E345" s="25" t="s">
        <v>208</v>
      </c>
      <c r="F345" s="25">
        <v>2500</v>
      </c>
      <c r="G345" s="25" t="s">
        <v>34</v>
      </c>
      <c r="H345" s="25"/>
      <c r="I345" s="11">
        <f t="shared" si="36"/>
        <v>0</v>
      </c>
      <c r="J345" s="26" t="s">
        <v>28</v>
      </c>
      <c r="K345" s="11"/>
      <c r="L345" s="4">
        <f t="shared" si="42"/>
        <v>0</v>
      </c>
      <c r="M345" s="4"/>
      <c r="N345" s="4"/>
      <c r="O345" s="4">
        <f t="shared" si="43"/>
        <v>0</v>
      </c>
      <c r="P345" s="4"/>
      <c r="Q345" s="4"/>
      <c r="R345" s="4">
        <f t="shared" si="44"/>
        <v>0</v>
      </c>
      <c r="S345" s="4"/>
      <c r="T345" s="4"/>
      <c r="U345" s="4">
        <f t="shared" si="45"/>
        <v>0</v>
      </c>
      <c r="V345" s="4"/>
      <c r="W345" s="4"/>
      <c r="X345" s="4">
        <f t="shared" si="46"/>
        <v>0</v>
      </c>
      <c r="Y345" s="4"/>
      <c r="Z345" s="4"/>
      <c r="AA345" s="4">
        <f>C345+I345-L345-O345-U345-X345-R345</f>
        <v>2175000</v>
      </c>
      <c r="AB345" s="7"/>
    </row>
    <row r="346" spans="1:28" ht="15.75" x14ac:dyDescent="0.25">
      <c r="A346" s="29">
        <v>45313</v>
      </c>
      <c r="B346" s="25" t="s">
        <v>203</v>
      </c>
      <c r="C346" s="25">
        <v>800000</v>
      </c>
      <c r="D346" s="25" t="s">
        <v>46</v>
      </c>
      <c r="E346" s="25" t="s">
        <v>47</v>
      </c>
      <c r="F346" s="25">
        <v>5</v>
      </c>
      <c r="G346" s="25" t="s">
        <v>48</v>
      </c>
      <c r="H346" s="25"/>
      <c r="I346" s="11">
        <f t="shared" si="36"/>
        <v>0</v>
      </c>
      <c r="J346" s="26" t="s">
        <v>28</v>
      </c>
      <c r="K346" s="11"/>
      <c r="L346" s="4">
        <f t="shared" si="42"/>
        <v>0</v>
      </c>
      <c r="M346" s="4"/>
      <c r="N346" s="4"/>
      <c r="O346" s="4">
        <f t="shared" si="43"/>
        <v>0</v>
      </c>
      <c r="P346" s="4"/>
      <c r="Q346" s="4"/>
      <c r="R346" s="4">
        <f t="shared" si="44"/>
        <v>0</v>
      </c>
      <c r="S346" s="4"/>
      <c r="T346" s="4"/>
      <c r="U346" s="4">
        <f t="shared" si="45"/>
        <v>0</v>
      </c>
      <c r="V346" s="4"/>
      <c r="W346" s="4"/>
      <c r="X346" s="4">
        <f t="shared" si="46"/>
        <v>0</v>
      </c>
      <c r="Y346" s="4"/>
      <c r="Z346" s="4"/>
      <c r="AA346" s="4">
        <f>C346+I346-L346-O346-U346-X346-R346</f>
        <v>800000</v>
      </c>
      <c r="AB346" s="7"/>
    </row>
    <row r="347" spans="1:28" ht="15.75" x14ac:dyDescent="0.25">
      <c r="A347" s="24">
        <v>45313</v>
      </c>
      <c r="B347" s="25" t="s">
        <v>118</v>
      </c>
      <c r="C347" s="25">
        <v>2051700</v>
      </c>
      <c r="D347" s="25" t="s">
        <v>94</v>
      </c>
      <c r="E347" s="25" t="s">
        <v>192</v>
      </c>
      <c r="F347" s="25">
        <v>700</v>
      </c>
      <c r="G347" s="25" t="s">
        <v>34</v>
      </c>
      <c r="H347" s="25"/>
      <c r="I347" s="11">
        <f t="shared" si="36"/>
        <v>0</v>
      </c>
      <c r="J347" s="26" t="s">
        <v>28</v>
      </c>
      <c r="K347" s="11"/>
      <c r="L347" s="4">
        <f t="shared" si="42"/>
        <v>0</v>
      </c>
      <c r="M347" s="4"/>
      <c r="N347" s="4"/>
      <c r="O347" s="4">
        <f t="shared" si="43"/>
        <v>0</v>
      </c>
      <c r="P347" s="4"/>
      <c r="Q347" s="4"/>
      <c r="R347" s="4">
        <f t="shared" si="44"/>
        <v>0</v>
      </c>
      <c r="S347" s="4"/>
      <c r="T347" s="4"/>
      <c r="U347" s="4">
        <f t="shared" si="45"/>
        <v>0</v>
      </c>
      <c r="V347" s="4"/>
      <c r="W347" s="4"/>
      <c r="X347" s="4">
        <f t="shared" si="46"/>
        <v>0</v>
      </c>
      <c r="Y347" s="4"/>
      <c r="Z347" s="4"/>
      <c r="AA347" s="4">
        <f>C347+I347-L347-O347-U347-X347-R347</f>
        <v>2051700</v>
      </c>
      <c r="AB347" s="7"/>
    </row>
    <row r="348" spans="1:28" ht="15.75" x14ac:dyDescent="0.25">
      <c r="A348" s="29">
        <v>45314</v>
      </c>
      <c r="B348" s="25" t="s">
        <v>168</v>
      </c>
      <c r="C348" s="25">
        <v>652500</v>
      </c>
      <c r="D348" s="25" t="s">
        <v>52</v>
      </c>
      <c r="E348" s="25" t="s">
        <v>400</v>
      </c>
      <c r="F348" s="25">
        <v>7.5</v>
      </c>
      <c r="G348" s="25" t="s">
        <v>39</v>
      </c>
      <c r="H348" s="25"/>
      <c r="I348" s="11">
        <f t="shared" si="36"/>
        <v>0</v>
      </c>
      <c r="J348" s="31" t="s">
        <v>312</v>
      </c>
      <c r="K348" s="11" t="s">
        <v>580</v>
      </c>
      <c r="L348" s="4">
        <f t="shared" si="42"/>
        <v>0</v>
      </c>
      <c r="M348" s="4"/>
      <c r="N348" s="4"/>
      <c r="O348" s="4">
        <f t="shared" si="43"/>
        <v>652500</v>
      </c>
      <c r="P348" s="4">
        <v>652500</v>
      </c>
      <c r="Q348" s="4"/>
      <c r="R348" s="4">
        <f t="shared" si="44"/>
        <v>0</v>
      </c>
      <c r="S348" s="4"/>
      <c r="T348" s="4"/>
      <c r="U348" s="4">
        <f t="shared" si="45"/>
        <v>0</v>
      </c>
      <c r="V348" s="4"/>
      <c r="W348" s="4"/>
      <c r="X348" s="4">
        <f t="shared" si="46"/>
        <v>0</v>
      </c>
      <c r="Y348" s="4"/>
      <c r="Z348" s="4"/>
      <c r="AA348" s="4">
        <f>C348+I348-L348-O348-U348-X348-R348</f>
        <v>0</v>
      </c>
      <c r="AB348" s="7">
        <v>45336</v>
      </c>
    </row>
    <row r="349" spans="1:28" ht="15.75" x14ac:dyDescent="0.25">
      <c r="A349" s="29">
        <v>45314</v>
      </c>
      <c r="B349" s="25" t="s">
        <v>266</v>
      </c>
      <c r="C349" s="25">
        <v>1215200</v>
      </c>
      <c r="D349" s="25" t="s">
        <v>52</v>
      </c>
      <c r="E349" s="27" t="s">
        <v>120</v>
      </c>
      <c r="F349" s="27">
        <v>24.8</v>
      </c>
      <c r="G349" s="25" t="s">
        <v>39</v>
      </c>
      <c r="H349" s="25"/>
      <c r="I349" s="11">
        <f t="shared" si="36"/>
        <v>0</v>
      </c>
      <c r="J349" s="26" t="s">
        <v>28</v>
      </c>
      <c r="K349" s="11" t="s">
        <v>578</v>
      </c>
      <c r="L349" s="4">
        <f t="shared" si="42"/>
        <v>0</v>
      </c>
      <c r="M349" s="4"/>
      <c r="N349" s="4"/>
      <c r="O349" s="4">
        <f t="shared" si="43"/>
        <v>0</v>
      </c>
      <c r="P349" s="4"/>
      <c r="Q349" s="4"/>
      <c r="R349" s="4">
        <f t="shared" si="44"/>
        <v>0</v>
      </c>
      <c r="S349" s="4"/>
      <c r="T349" s="4"/>
      <c r="U349" s="4">
        <f t="shared" si="45"/>
        <v>0</v>
      </c>
      <c r="V349" s="4"/>
      <c r="W349" s="4"/>
      <c r="X349" s="4">
        <f t="shared" si="46"/>
        <v>0</v>
      </c>
      <c r="Y349" s="4"/>
      <c r="Z349" s="4"/>
      <c r="AA349" s="4">
        <f>C349+I349-L349-O349-U349-X349-R349</f>
        <v>1215200</v>
      </c>
      <c r="AB349" s="7"/>
    </row>
    <row r="350" spans="1:28" ht="15.75" x14ac:dyDescent="0.25">
      <c r="A350" s="29">
        <v>45314</v>
      </c>
      <c r="B350" s="25" t="s">
        <v>266</v>
      </c>
      <c r="C350" s="25">
        <v>1127000</v>
      </c>
      <c r="D350" s="25" t="s">
        <v>52</v>
      </c>
      <c r="E350" s="27" t="s">
        <v>81</v>
      </c>
      <c r="F350" s="25">
        <v>23</v>
      </c>
      <c r="G350" s="25" t="s">
        <v>39</v>
      </c>
      <c r="H350" s="25"/>
      <c r="I350" s="11">
        <f t="shared" si="36"/>
        <v>0</v>
      </c>
      <c r="J350" s="26" t="s">
        <v>28</v>
      </c>
      <c r="K350" s="11" t="s">
        <v>578</v>
      </c>
      <c r="L350" s="4">
        <f t="shared" si="42"/>
        <v>0</v>
      </c>
      <c r="M350" s="4"/>
      <c r="N350" s="4"/>
      <c r="O350" s="4">
        <f t="shared" si="43"/>
        <v>0</v>
      </c>
      <c r="P350" s="4"/>
      <c r="Q350" s="4"/>
      <c r="R350" s="4">
        <f t="shared" si="44"/>
        <v>0</v>
      </c>
      <c r="S350" s="4"/>
      <c r="T350" s="4"/>
      <c r="U350" s="4">
        <f t="shared" si="45"/>
        <v>0</v>
      </c>
      <c r="V350" s="4"/>
      <c r="W350" s="4"/>
      <c r="X350" s="4">
        <f t="shared" si="46"/>
        <v>0</v>
      </c>
      <c r="Y350" s="4"/>
      <c r="Z350" s="4"/>
      <c r="AA350" s="4">
        <f>C350+I350-L350-O350-U350-X350-R350</f>
        <v>1127000</v>
      </c>
      <c r="AB350" s="7"/>
    </row>
    <row r="351" spans="1:28" ht="15.75" x14ac:dyDescent="0.25">
      <c r="A351" s="29">
        <v>45314</v>
      </c>
      <c r="B351" s="25" t="s">
        <v>266</v>
      </c>
      <c r="C351" s="25">
        <v>1200000</v>
      </c>
      <c r="D351" s="25" t="s">
        <v>52</v>
      </c>
      <c r="E351" s="27" t="s">
        <v>165</v>
      </c>
      <c r="F351" s="25">
        <v>1</v>
      </c>
      <c r="G351" s="27" t="s">
        <v>303</v>
      </c>
      <c r="H351" s="25"/>
      <c r="I351" s="11">
        <f t="shared" si="36"/>
        <v>0</v>
      </c>
      <c r="J351" s="26" t="s">
        <v>28</v>
      </c>
      <c r="K351" s="11" t="s">
        <v>578</v>
      </c>
      <c r="L351" s="4">
        <f t="shared" si="42"/>
        <v>0</v>
      </c>
      <c r="M351" s="4"/>
      <c r="N351" s="4"/>
      <c r="O351" s="4">
        <f t="shared" si="43"/>
        <v>0</v>
      </c>
      <c r="P351" s="4"/>
      <c r="Q351" s="4"/>
      <c r="R351" s="4">
        <f t="shared" si="44"/>
        <v>0</v>
      </c>
      <c r="S351" s="4"/>
      <c r="T351" s="4"/>
      <c r="U351" s="4">
        <f t="shared" si="45"/>
        <v>0</v>
      </c>
      <c r="V351" s="4"/>
      <c r="W351" s="4"/>
      <c r="X351" s="4">
        <f t="shared" si="46"/>
        <v>0</v>
      </c>
      <c r="Y351" s="4"/>
      <c r="Z351" s="4"/>
      <c r="AA351" s="4">
        <f>C351+I351-L351-O351-U351-X351-R351</f>
        <v>1200000</v>
      </c>
      <c r="AB351" s="7"/>
    </row>
    <row r="352" spans="1:28" ht="15.75" x14ac:dyDescent="0.25">
      <c r="A352" s="29">
        <v>45314</v>
      </c>
      <c r="B352" s="27" t="s">
        <v>231</v>
      </c>
      <c r="C352" s="27">
        <v>5620300</v>
      </c>
      <c r="D352" s="25" t="s">
        <v>46</v>
      </c>
      <c r="E352" s="25" t="s">
        <v>81</v>
      </c>
      <c r="F352" s="27">
        <v>114.7</v>
      </c>
      <c r="G352" s="27" t="s">
        <v>39</v>
      </c>
      <c r="H352" s="27"/>
      <c r="I352" s="11">
        <f t="shared" si="36"/>
        <v>0</v>
      </c>
      <c r="J352" s="32" t="s">
        <v>312</v>
      </c>
      <c r="K352" s="11"/>
      <c r="L352" s="4">
        <f t="shared" si="42"/>
        <v>0</v>
      </c>
      <c r="M352" s="4"/>
      <c r="N352" s="4"/>
      <c r="O352" s="4">
        <f t="shared" si="43"/>
        <v>5620300</v>
      </c>
      <c r="P352" s="4">
        <v>5620300</v>
      </c>
      <c r="Q352" s="4"/>
      <c r="R352" s="4">
        <f t="shared" si="44"/>
        <v>0</v>
      </c>
      <c r="S352" s="4"/>
      <c r="T352" s="4"/>
      <c r="U352" s="4">
        <f t="shared" si="45"/>
        <v>0</v>
      </c>
      <c r="V352" s="4"/>
      <c r="W352" s="4"/>
      <c r="X352" s="4">
        <f t="shared" si="46"/>
        <v>0</v>
      </c>
      <c r="Y352" s="4"/>
      <c r="Z352" s="4"/>
      <c r="AA352" s="4">
        <f>C352+I352-L352-O352-U352-X352-R352</f>
        <v>0</v>
      </c>
      <c r="AB352" s="7">
        <v>45335</v>
      </c>
    </row>
    <row r="353" spans="1:28" ht="15.75" x14ac:dyDescent="0.25">
      <c r="A353" s="29">
        <v>45314</v>
      </c>
      <c r="B353" s="27" t="s">
        <v>96</v>
      </c>
      <c r="C353" s="25">
        <v>777000</v>
      </c>
      <c r="D353" s="25" t="s">
        <v>46</v>
      </c>
      <c r="E353" s="25" t="s">
        <v>50</v>
      </c>
      <c r="F353" s="25">
        <v>200</v>
      </c>
      <c r="G353" s="27" t="s">
        <v>34</v>
      </c>
      <c r="H353" s="25"/>
      <c r="I353" s="11">
        <f t="shared" si="36"/>
        <v>0</v>
      </c>
      <c r="J353" s="31" t="s">
        <v>312</v>
      </c>
      <c r="K353" s="11" t="s">
        <v>934</v>
      </c>
      <c r="L353" s="4">
        <f t="shared" si="42"/>
        <v>0</v>
      </c>
      <c r="M353" s="4"/>
      <c r="N353" s="4"/>
      <c r="O353" s="4">
        <f t="shared" si="43"/>
        <v>777000</v>
      </c>
      <c r="P353" s="4">
        <v>777000</v>
      </c>
      <c r="Q353" s="4"/>
      <c r="R353" s="4">
        <f t="shared" si="44"/>
        <v>0</v>
      </c>
      <c r="S353" s="4"/>
      <c r="T353" s="4"/>
      <c r="U353" s="4">
        <f t="shared" si="45"/>
        <v>0</v>
      </c>
      <c r="V353" s="4"/>
      <c r="W353" s="4"/>
      <c r="X353" s="4">
        <f t="shared" si="46"/>
        <v>0</v>
      </c>
      <c r="Y353" s="4"/>
      <c r="Z353" s="4"/>
      <c r="AA353" s="4">
        <f>C353+I353-L353-O353-U353-X353-R353</f>
        <v>0</v>
      </c>
      <c r="AB353" s="7"/>
    </row>
    <row r="354" spans="1:28" ht="15.75" x14ac:dyDescent="0.25">
      <c r="A354" s="29">
        <v>45314</v>
      </c>
      <c r="B354" s="27" t="s">
        <v>96</v>
      </c>
      <c r="C354" s="25">
        <v>1220000</v>
      </c>
      <c r="D354" s="25" t="s">
        <v>46</v>
      </c>
      <c r="E354" s="25" t="s">
        <v>395</v>
      </c>
      <c r="F354" s="25">
        <v>1000</v>
      </c>
      <c r="G354" s="27" t="s">
        <v>34</v>
      </c>
      <c r="H354" s="25"/>
      <c r="I354" s="11">
        <f t="shared" si="36"/>
        <v>0</v>
      </c>
      <c r="J354" s="31" t="s">
        <v>312</v>
      </c>
      <c r="K354" s="11" t="s">
        <v>934</v>
      </c>
      <c r="L354" s="4">
        <f t="shared" si="42"/>
        <v>0</v>
      </c>
      <c r="M354" s="4"/>
      <c r="N354" s="4"/>
      <c r="O354" s="4">
        <f t="shared" si="43"/>
        <v>1220000</v>
      </c>
      <c r="P354" s="4">
        <v>1220000</v>
      </c>
      <c r="Q354" s="4"/>
      <c r="R354" s="4">
        <f t="shared" si="44"/>
        <v>0</v>
      </c>
      <c r="S354" s="4"/>
      <c r="T354" s="4"/>
      <c r="U354" s="4">
        <f t="shared" si="45"/>
        <v>0</v>
      </c>
      <c r="V354" s="4"/>
      <c r="W354" s="4"/>
      <c r="X354" s="4">
        <f t="shared" si="46"/>
        <v>0</v>
      </c>
      <c r="Y354" s="4"/>
      <c r="Z354" s="4"/>
      <c r="AA354" s="4">
        <f>C354+I354-L354-O354-U354-X354-R354</f>
        <v>0</v>
      </c>
      <c r="AB354" s="7"/>
    </row>
    <row r="355" spans="1:28" ht="15.75" x14ac:dyDescent="0.25">
      <c r="A355" s="29">
        <v>45314</v>
      </c>
      <c r="B355" s="27" t="s">
        <v>96</v>
      </c>
      <c r="C355" s="27">
        <v>1046250</v>
      </c>
      <c r="D355" s="25" t="s">
        <v>46</v>
      </c>
      <c r="E355" s="27" t="s">
        <v>139</v>
      </c>
      <c r="F355" s="27">
        <v>375</v>
      </c>
      <c r="G355" s="27" t="s">
        <v>34</v>
      </c>
      <c r="H355" s="27"/>
      <c r="I355" s="11">
        <f t="shared" si="36"/>
        <v>0</v>
      </c>
      <c r="J355" s="31" t="s">
        <v>312</v>
      </c>
      <c r="K355" s="11" t="s">
        <v>934</v>
      </c>
      <c r="L355" s="4">
        <f t="shared" si="42"/>
        <v>0</v>
      </c>
      <c r="M355" s="4"/>
      <c r="N355" s="4"/>
      <c r="O355" s="4">
        <f t="shared" si="43"/>
        <v>1046250</v>
      </c>
      <c r="P355" s="4">
        <v>1046250</v>
      </c>
      <c r="Q355" s="4"/>
      <c r="R355" s="4">
        <f t="shared" si="44"/>
        <v>0</v>
      </c>
      <c r="S355" s="4"/>
      <c r="T355" s="4"/>
      <c r="U355" s="4">
        <f t="shared" si="45"/>
        <v>0</v>
      </c>
      <c r="V355" s="4"/>
      <c r="W355" s="4"/>
      <c r="X355" s="4">
        <f t="shared" si="46"/>
        <v>0</v>
      </c>
      <c r="Y355" s="4"/>
      <c r="Z355" s="4"/>
      <c r="AA355" s="4">
        <f>C355+I355-L355-O355-U355-X355-R355</f>
        <v>0</v>
      </c>
      <c r="AB355" s="7"/>
    </row>
    <row r="356" spans="1:28" ht="15.75" x14ac:dyDescent="0.25">
      <c r="A356" s="29">
        <v>45314</v>
      </c>
      <c r="B356" s="25" t="s">
        <v>251</v>
      </c>
      <c r="C356" s="25">
        <v>11250000</v>
      </c>
      <c r="D356" s="25" t="s">
        <v>46</v>
      </c>
      <c r="E356" s="25" t="s">
        <v>42</v>
      </c>
      <c r="F356" s="25">
        <v>2500</v>
      </c>
      <c r="G356" s="25" t="s">
        <v>34</v>
      </c>
      <c r="H356" s="25"/>
      <c r="I356" s="11">
        <f t="shared" ref="I356:I415" si="47">F356*H356</f>
        <v>0</v>
      </c>
      <c r="J356" s="31" t="s">
        <v>324</v>
      </c>
      <c r="K356" s="11"/>
      <c r="L356" s="4">
        <f t="shared" si="42"/>
        <v>0</v>
      </c>
      <c r="M356" s="4"/>
      <c r="N356" s="4"/>
      <c r="O356" s="4">
        <f t="shared" si="43"/>
        <v>0</v>
      </c>
      <c r="P356" s="4"/>
      <c r="Q356" s="4"/>
      <c r="R356" s="4">
        <f t="shared" si="44"/>
        <v>0</v>
      </c>
      <c r="S356" s="4"/>
      <c r="T356" s="4"/>
      <c r="U356" s="4">
        <f t="shared" si="45"/>
        <v>11250000</v>
      </c>
      <c r="V356" s="4">
        <v>950000</v>
      </c>
      <c r="W356" s="4">
        <v>10300000</v>
      </c>
      <c r="X356" s="4">
        <f t="shared" si="46"/>
        <v>0</v>
      </c>
      <c r="Y356" s="4"/>
      <c r="Z356" s="4"/>
      <c r="AA356" s="4">
        <f>C356+I356-L356-O356-U356-X356-R356</f>
        <v>0</v>
      </c>
      <c r="AB356" s="7">
        <v>45344</v>
      </c>
    </row>
    <row r="357" spans="1:28" ht="15.75" x14ac:dyDescent="0.25">
      <c r="A357" s="29">
        <v>45314</v>
      </c>
      <c r="B357" s="25" t="s">
        <v>134</v>
      </c>
      <c r="C357" s="25">
        <v>9000000</v>
      </c>
      <c r="D357" s="25" t="s">
        <v>52</v>
      </c>
      <c r="E357" s="25" t="s">
        <v>42</v>
      </c>
      <c r="F357" s="25">
        <v>2000</v>
      </c>
      <c r="G357" s="25" t="s">
        <v>34</v>
      </c>
      <c r="H357" s="25"/>
      <c r="I357" s="11">
        <f t="shared" si="47"/>
        <v>0</v>
      </c>
      <c r="J357" s="32" t="s">
        <v>312</v>
      </c>
      <c r="K357" s="11" t="s">
        <v>579</v>
      </c>
      <c r="L357" s="4">
        <f t="shared" si="42"/>
        <v>0</v>
      </c>
      <c r="M357" s="4"/>
      <c r="N357" s="4"/>
      <c r="O357" s="4">
        <f t="shared" si="43"/>
        <v>9000000</v>
      </c>
      <c r="P357" s="4">
        <v>9000000</v>
      </c>
      <c r="Q357" s="4"/>
      <c r="R357" s="4">
        <f t="shared" si="44"/>
        <v>0</v>
      </c>
      <c r="S357" s="4"/>
      <c r="T357" s="4"/>
      <c r="U357" s="4">
        <f t="shared" si="45"/>
        <v>0</v>
      </c>
      <c r="V357" s="4"/>
      <c r="W357" s="4"/>
      <c r="X357" s="4">
        <f t="shared" si="46"/>
        <v>0</v>
      </c>
      <c r="Y357" s="4"/>
      <c r="Z357" s="4"/>
      <c r="AA357" s="4">
        <f>C357+I357-L357-O357-U357-X357-R357</f>
        <v>0</v>
      </c>
      <c r="AB357" s="7">
        <v>45338</v>
      </c>
    </row>
    <row r="358" spans="1:28" ht="15.75" x14ac:dyDescent="0.25">
      <c r="A358" s="29">
        <v>45314</v>
      </c>
      <c r="B358" s="25" t="s">
        <v>134</v>
      </c>
      <c r="C358" s="25">
        <v>305000</v>
      </c>
      <c r="D358" s="25" t="s">
        <v>52</v>
      </c>
      <c r="E358" s="25" t="s">
        <v>109</v>
      </c>
      <c r="F358" s="25">
        <v>250</v>
      </c>
      <c r="G358" s="25" t="s">
        <v>34</v>
      </c>
      <c r="H358" s="25"/>
      <c r="I358" s="11">
        <f t="shared" si="47"/>
        <v>0</v>
      </c>
      <c r="J358" s="32" t="s">
        <v>312</v>
      </c>
      <c r="K358" s="11" t="s">
        <v>579</v>
      </c>
      <c r="L358" s="4">
        <f t="shared" si="42"/>
        <v>0</v>
      </c>
      <c r="M358" s="4"/>
      <c r="N358" s="4"/>
      <c r="O358" s="4">
        <f t="shared" si="43"/>
        <v>305000</v>
      </c>
      <c r="P358" s="4">
        <v>305000</v>
      </c>
      <c r="Q358" s="4"/>
      <c r="R358" s="4">
        <f t="shared" si="44"/>
        <v>0</v>
      </c>
      <c r="S358" s="4"/>
      <c r="T358" s="4"/>
      <c r="U358" s="4">
        <f t="shared" si="45"/>
        <v>0</v>
      </c>
      <c r="V358" s="4"/>
      <c r="W358" s="4"/>
      <c r="X358" s="4">
        <f t="shared" si="46"/>
        <v>0</v>
      </c>
      <c r="Y358" s="4"/>
      <c r="Z358" s="4"/>
      <c r="AA358" s="4">
        <f>C358+I358-L358-O358-U358-X358-R358</f>
        <v>0</v>
      </c>
      <c r="AB358" s="7">
        <v>45338</v>
      </c>
    </row>
    <row r="359" spans="1:28" ht="15.75" x14ac:dyDescent="0.25">
      <c r="A359" s="29">
        <v>45314</v>
      </c>
      <c r="B359" s="27" t="s">
        <v>122</v>
      </c>
      <c r="C359" s="27">
        <v>900000</v>
      </c>
      <c r="D359" s="25" t="s">
        <v>46</v>
      </c>
      <c r="E359" s="27" t="s">
        <v>150</v>
      </c>
      <c r="F359" s="27">
        <v>20</v>
      </c>
      <c r="G359" s="27" t="s">
        <v>77</v>
      </c>
      <c r="H359" s="27"/>
      <c r="I359" s="11">
        <f t="shared" si="47"/>
        <v>0</v>
      </c>
      <c r="J359" s="28" t="s">
        <v>28</v>
      </c>
      <c r="K359" s="11"/>
      <c r="L359" s="4">
        <f t="shared" si="42"/>
        <v>0</v>
      </c>
      <c r="M359" s="4"/>
      <c r="N359" s="4"/>
      <c r="O359" s="4">
        <f t="shared" si="43"/>
        <v>0</v>
      </c>
      <c r="P359" s="4"/>
      <c r="Q359" s="4"/>
      <c r="R359" s="4">
        <f t="shared" si="44"/>
        <v>0</v>
      </c>
      <c r="S359" s="4"/>
      <c r="T359" s="4"/>
      <c r="U359" s="4">
        <f t="shared" si="45"/>
        <v>0</v>
      </c>
      <c r="V359" s="4"/>
      <c r="W359" s="4"/>
      <c r="X359" s="4">
        <f t="shared" si="46"/>
        <v>0</v>
      </c>
      <c r="Y359" s="4"/>
      <c r="Z359" s="4"/>
      <c r="AA359" s="4">
        <f>C359+I359-L359-O359-U359-X359-R359</f>
        <v>900000</v>
      </c>
      <c r="AB359" s="7"/>
    </row>
    <row r="360" spans="1:28" ht="15.75" x14ac:dyDescent="0.25">
      <c r="A360" s="29">
        <v>45314</v>
      </c>
      <c r="B360" s="27" t="s">
        <v>122</v>
      </c>
      <c r="C360" s="27">
        <v>900000</v>
      </c>
      <c r="D360" s="25" t="s">
        <v>46</v>
      </c>
      <c r="E360" s="27" t="s">
        <v>130</v>
      </c>
      <c r="F360" s="27">
        <v>20</v>
      </c>
      <c r="G360" s="27" t="s">
        <v>77</v>
      </c>
      <c r="H360" s="27"/>
      <c r="I360" s="11">
        <f t="shared" si="47"/>
        <v>0</v>
      </c>
      <c r="J360" s="28" t="s">
        <v>28</v>
      </c>
      <c r="K360" s="11"/>
      <c r="L360" s="4">
        <f t="shared" si="42"/>
        <v>0</v>
      </c>
      <c r="M360" s="4"/>
      <c r="N360" s="4"/>
      <c r="O360" s="4">
        <f t="shared" si="43"/>
        <v>0</v>
      </c>
      <c r="P360" s="4"/>
      <c r="Q360" s="4"/>
      <c r="R360" s="4">
        <f t="shared" si="44"/>
        <v>0</v>
      </c>
      <c r="S360" s="4"/>
      <c r="T360" s="4"/>
      <c r="U360" s="4">
        <f t="shared" si="45"/>
        <v>0</v>
      </c>
      <c r="V360" s="4"/>
      <c r="W360" s="4"/>
      <c r="X360" s="4">
        <f t="shared" si="46"/>
        <v>0</v>
      </c>
      <c r="Y360" s="4"/>
      <c r="Z360" s="4"/>
      <c r="AA360" s="4">
        <f>C360+I360-L360-O360-U360-X360-R360</f>
        <v>900000</v>
      </c>
      <c r="AB360" s="7"/>
    </row>
    <row r="361" spans="1:28" ht="15.75" x14ac:dyDescent="0.25">
      <c r="A361" s="29">
        <v>45314</v>
      </c>
      <c r="B361" s="27" t="s">
        <v>253</v>
      </c>
      <c r="C361" s="27">
        <v>1800000</v>
      </c>
      <c r="D361" s="27" t="s">
        <v>46</v>
      </c>
      <c r="E361" s="27" t="s">
        <v>150</v>
      </c>
      <c r="F361" s="27">
        <v>40</v>
      </c>
      <c r="G361" s="27" t="s">
        <v>77</v>
      </c>
      <c r="H361" s="27"/>
      <c r="I361" s="11">
        <f t="shared" si="47"/>
        <v>0</v>
      </c>
      <c r="J361" s="32" t="s">
        <v>312</v>
      </c>
      <c r="K361" s="11" t="s">
        <v>738</v>
      </c>
      <c r="L361" s="4">
        <f t="shared" si="42"/>
        <v>0</v>
      </c>
      <c r="M361" s="4"/>
      <c r="N361" s="4"/>
      <c r="O361" s="4">
        <f t="shared" si="43"/>
        <v>1800000</v>
      </c>
      <c r="P361" s="4">
        <v>1800000</v>
      </c>
      <c r="Q361" s="4"/>
      <c r="R361" s="4">
        <f t="shared" si="44"/>
        <v>0</v>
      </c>
      <c r="S361" s="4"/>
      <c r="T361" s="4"/>
      <c r="U361" s="4">
        <f t="shared" si="45"/>
        <v>0</v>
      </c>
      <c r="V361" s="4"/>
      <c r="W361" s="4"/>
      <c r="X361" s="4">
        <f t="shared" si="46"/>
        <v>0</v>
      </c>
      <c r="Y361" s="4"/>
      <c r="Z361" s="4"/>
      <c r="AA361" s="4">
        <f>C361+I361-L361-O361-U361-X361-R361</f>
        <v>0</v>
      </c>
      <c r="AB361" s="7">
        <v>45324</v>
      </c>
    </row>
    <row r="362" spans="1:28" ht="15.75" x14ac:dyDescent="0.25">
      <c r="A362" s="29">
        <v>45314</v>
      </c>
      <c r="B362" s="27" t="s">
        <v>253</v>
      </c>
      <c r="C362" s="25">
        <v>900000</v>
      </c>
      <c r="D362" s="27" t="s">
        <v>46</v>
      </c>
      <c r="E362" s="27" t="s">
        <v>130</v>
      </c>
      <c r="F362" s="25">
        <v>20</v>
      </c>
      <c r="G362" s="25" t="s">
        <v>77</v>
      </c>
      <c r="H362" s="25"/>
      <c r="I362" s="11">
        <f t="shared" si="47"/>
        <v>0</v>
      </c>
      <c r="J362" s="38" t="s">
        <v>78</v>
      </c>
      <c r="K362" s="11" t="s">
        <v>738</v>
      </c>
      <c r="L362" s="4">
        <f t="shared" si="42"/>
        <v>0</v>
      </c>
      <c r="M362" s="4"/>
      <c r="N362" s="4"/>
      <c r="O362" s="4">
        <f t="shared" si="43"/>
        <v>450000</v>
      </c>
      <c r="P362" s="4">
        <v>450000</v>
      </c>
      <c r="Q362" s="4"/>
      <c r="R362" s="4">
        <f t="shared" si="44"/>
        <v>0</v>
      </c>
      <c r="S362" s="4"/>
      <c r="T362" s="4"/>
      <c r="U362" s="4">
        <f t="shared" si="45"/>
        <v>0</v>
      </c>
      <c r="V362" s="4"/>
      <c r="W362" s="4"/>
      <c r="X362" s="4">
        <f t="shared" si="46"/>
        <v>0</v>
      </c>
      <c r="Y362" s="4"/>
      <c r="Z362" s="4"/>
      <c r="AA362" s="4">
        <f>C362+I362-L362-O362-U362-X362-R362</f>
        <v>450000</v>
      </c>
      <c r="AB362" s="7">
        <v>45324</v>
      </c>
    </row>
    <row r="363" spans="1:28" ht="15.75" x14ac:dyDescent="0.25">
      <c r="A363" s="29">
        <v>45314</v>
      </c>
      <c r="B363" s="27" t="s">
        <v>253</v>
      </c>
      <c r="C363" s="25">
        <v>960000</v>
      </c>
      <c r="D363" s="27" t="s">
        <v>46</v>
      </c>
      <c r="E363" s="27" t="s">
        <v>512</v>
      </c>
      <c r="F363" s="25">
        <v>2</v>
      </c>
      <c r="G363" s="25" t="s">
        <v>571</v>
      </c>
      <c r="H363" s="25"/>
      <c r="I363" s="11">
        <f t="shared" si="47"/>
        <v>0</v>
      </c>
      <c r="J363" s="31" t="s">
        <v>312</v>
      </c>
      <c r="K363" s="11" t="s">
        <v>737</v>
      </c>
      <c r="L363" s="4">
        <f t="shared" si="42"/>
        <v>0</v>
      </c>
      <c r="M363" s="4"/>
      <c r="N363" s="4"/>
      <c r="O363" s="4">
        <f t="shared" si="43"/>
        <v>960000</v>
      </c>
      <c r="P363" s="4">
        <v>960000</v>
      </c>
      <c r="Q363" s="4"/>
      <c r="R363" s="4">
        <f t="shared" si="44"/>
        <v>0</v>
      </c>
      <c r="S363" s="4"/>
      <c r="T363" s="4"/>
      <c r="U363" s="4">
        <f t="shared" si="45"/>
        <v>0</v>
      </c>
      <c r="V363" s="4"/>
      <c r="W363" s="4"/>
      <c r="X363" s="4">
        <f t="shared" si="46"/>
        <v>0</v>
      </c>
      <c r="Y363" s="4"/>
      <c r="Z363" s="4"/>
      <c r="AA363" s="4">
        <f>C363+I363-L363-O363-U363-X363-R363</f>
        <v>0</v>
      </c>
      <c r="AB363" s="7">
        <v>45330</v>
      </c>
    </row>
    <row r="364" spans="1:28" ht="15.75" x14ac:dyDescent="0.25">
      <c r="A364" s="29">
        <v>45314</v>
      </c>
      <c r="B364" s="25" t="s">
        <v>422</v>
      </c>
      <c r="C364" s="25">
        <v>-80500</v>
      </c>
      <c r="D364" s="27" t="s">
        <v>46</v>
      </c>
      <c r="E364" s="27" t="s">
        <v>259</v>
      </c>
      <c r="F364" s="27">
        <v>500</v>
      </c>
      <c r="G364" s="25" t="s">
        <v>34</v>
      </c>
      <c r="H364" s="25"/>
      <c r="I364" s="11">
        <f t="shared" si="47"/>
        <v>0</v>
      </c>
      <c r="J364" s="31" t="s">
        <v>49</v>
      </c>
      <c r="K364" s="11"/>
      <c r="L364" s="4">
        <f t="shared" si="42"/>
        <v>0</v>
      </c>
      <c r="M364" s="4"/>
      <c r="N364" s="4"/>
      <c r="O364" s="4">
        <f t="shared" si="43"/>
        <v>0</v>
      </c>
      <c r="P364" s="4"/>
      <c r="Q364" s="4"/>
      <c r="R364" s="4">
        <f t="shared" si="44"/>
        <v>0</v>
      </c>
      <c r="S364" s="4"/>
      <c r="T364" s="4"/>
      <c r="U364" s="4">
        <f t="shared" si="45"/>
        <v>0</v>
      </c>
      <c r="V364" s="4"/>
      <c r="W364" s="4"/>
      <c r="X364" s="4">
        <f t="shared" si="46"/>
        <v>0</v>
      </c>
      <c r="Y364" s="4"/>
      <c r="Z364" s="4"/>
      <c r="AA364" s="4">
        <f>C364+I364-L364-O364-U364-X364-R364</f>
        <v>-80500</v>
      </c>
      <c r="AB364" s="7"/>
    </row>
    <row r="365" spans="1:28" ht="15.75" x14ac:dyDescent="0.25">
      <c r="A365" s="29">
        <v>45314</v>
      </c>
      <c r="B365" s="25" t="s">
        <v>99</v>
      </c>
      <c r="C365" s="27">
        <v>0</v>
      </c>
      <c r="D365" s="25" t="s">
        <v>46</v>
      </c>
      <c r="E365" s="27" t="s">
        <v>106</v>
      </c>
      <c r="F365" s="27">
        <v>31.2</v>
      </c>
      <c r="G365" s="25" t="s">
        <v>39</v>
      </c>
      <c r="H365" s="27"/>
      <c r="I365" s="11">
        <f t="shared" si="47"/>
        <v>0</v>
      </c>
      <c r="J365" s="28" t="s">
        <v>28</v>
      </c>
      <c r="K365" s="11"/>
      <c r="L365" s="4">
        <f t="shared" si="42"/>
        <v>0</v>
      </c>
      <c r="M365" s="4"/>
      <c r="N365" s="4"/>
      <c r="O365" s="4">
        <f t="shared" si="43"/>
        <v>0</v>
      </c>
      <c r="P365" s="4"/>
      <c r="Q365" s="4"/>
      <c r="R365" s="4">
        <f t="shared" si="44"/>
        <v>0</v>
      </c>
      <c r="S365" s="4"/>
      <c r="T365" s="4"/>
      <c r="U365" s="4">
        <f t="shared" si="45"/>
        <v>0</v>
      </c>
      <c r="V365" s="4"/>
      <c r="W365" s="4"/>
      <c r="X365" s="4">
        <f t="shared" si="46"/>
        <v>0</v>
      </c>
      <c r="Y365" s="4"/>
      <c r="Z365" s="4"/>
      <c r="AA365" s="4">
        <f>C365+I365-L365-O365-U365-X365-R365</f>
        <v>0</v>
      </c>
      <c r="AB365" s="7"/>
    </row>
    <row r="366" spans="1:28" ht="15.75" x14ac:dyDescent="0.25">
      <c r="A366" s="29">
        <v>45314</v>
      </c>
      <c r="B366" s="25" t="s">
        <v>99</v>
      </c>
      <c r="C366" s="27">
        <v>0</v>
      </c>
      <c r="D366" s="25" t="s">
        <v>46</v>
      </c>
      <c r="E366" s="27" t="s">
        <v>101</v>
      </c>
      <c r="F366" s="27">
        <v>31.4</v>
      </c>
      <c r="G366" s="25" t="s">
        <v>39</v>
      </c>
      <c r="H366" s="27"/>
      <c r="I366" s="11">
        <f t="shared" si="47"/>
        <v>0</v>
      </c>
      <c r="J366" s="28" t="s">
        <v>28</v>
      </c>
      <c r="K366" s="11"/>
      <c r="L366" s="4">
        <f t="shared" si="42"/>
        <v>0</v>
      </c>
      <c r="M366" s="4"/>
      <c r="N366" s="4"/>
      <c r="O366" s="4">
        <f t="shared" si="43"/>
        <v>0</v>
      </c>
      <c r="P366" s="4"/>
      <c r="Q366" s="4"/>
      <c r="R366" s="4">
        <f t="shared" si="44"/>
        <v>0</v>
      </c>
      <c r="S366" s="4"/>
      <c r="T366" s="4"/>
      <c r="U366" s="4">
        <f t="shared" si="45"/>
        <v>0</v>
      </c>
      <c r="V366" s="4"/>
      <c r="W366" s="4"/>
      <c r="X366" s="4">
        <f t="shared" si="46"/>
        <v>0</v>
      </c>
      <c r="Y366" s="4"/>
      <c r="Z366" s="4"/>
      <c r="AA366" s="4">
        <f>C366+I366-L366-O366-U366-X366-R366</f>
        <v>0</v>
      </c>
      <c r="AB366" s="7"/>
    </row>
    <row r="367" spans="1:28" ht="15.75" x14ac:dyDescent="0.25">
      <c r="A367" s="29">
        <v>45213</v>
      </c>
      <c r="B367" s="27" t="s">
        <v>341</v>
      </c>
      <c r="C367" s="27">
        <v>2150000</v>
      </c>
      <c r="D367" s="27" t="s">
        <v>52</v>
      </c>
      <c r="E367" s="27" t="s">
        <v>58</v>
      </c>
      <c r="F367" s="27">
        <v>1000</v>
      </c>
      <c r="G367" s="27" t="s">
        <v>34</v>
      </c>
      <c r="H367" s="27"/>
      <c r="I367" s="15">
        <f t="shared" si="47"/>
        <v>0</v>
      </c>
      <c r="J367" s="32" t="s">
        <v>312</v>
      </c>
      <c r="K367" s="11" t="s">
        <v>573</v>
      </c>
      <c r="L367" s="4">
        <f t="shared" si="42"/>
        <v>0</v>
      </c>
      <c r="M367" s="4"/>
      <c r="N367" s="4"/>
      <c r="O367" s="4">
        <f t="shared" si="43"/>
        <v>2150000</v>
      </c>
      <c r="P367" s="4">
        <v>2150000</v>
      </c>
      <c r="Q367" s="4"/>
      <c r="R367" s="4">
        <f t="shared" si="44"/>
        <v>0</v>
      </c>
      <c r="S367" s="4"/>
      <c r="T367" s="4"/>
      <c r="U367" s="4">
        <f t="shared" si="45"/>
        <v>0</v>
      </c>
      <c r="V367" s="4"/>
      <c r="W367" s="4"/>
      <c r="X367" s="4">
        <f t="shared" si="46"/>
        <v>0</v>
      </c>
      <c r="Y367" s="4"/>
      <c r="Z367" s="4"/>
      <c r="AA367" s="4">
        <f>C367+I367-L367-O367-U367-X367-R367</f>
        <v>0</v>
      </c>
      <c r="AB367" s="7">
        <v>45327</v>
      </c>
    </row>
    <row r="368" spans="1:28" ht="15.75" x14ac:dyDescent="0.25">
      <c r="A368" s="29">
        <v>45315</v>
      </c>
      <c r="B368" s="27" t="s">
        <v>99</v>
      </c>
      <c r="C368" s="27">
        <v>0</v>
      </c>
      <c r="D368" s="27" t="s">
        <v>46</v>
      </c>
      <c r="E368" s="27" t="s">
        <v>158</v>
      </c>
      <c r="F368" s="27">
        <v>30.3</v>
      </c>
      <c r="G368" s="27" t="s">
        <v>39</v>
      </c>
      <c r="H368" s="27"/>
      <c r="I368" s="11">
        <f t="shared" si="47"/>
        <v>0</v>
      </c>
      <c r="J368" s="28" t="s">
        <v>28</v>
      </c>
      <c r="K368" s="11"/>
      <c r="L368" s="4">
        <f>M368+N368</f>
        <v>0</v>
      </c>
      <c r="M368" s="4"/>
      <c r="N368" s="4"/>
      <c r="O368" s="4">
        <f>P368+Q368</f>
        <v>0</v>
      </c>
      <c r="P368" s="4"/>
      <c r="Q368" s="4"/>
      <c r="R368" s="4">
        <f>S368+T368</f>
        <v>0</v>
      </c>
      <c r="S368" s="4"/>
      <c r="T368" s="4"/>
      <c r="U368" s="4">
        <f>V368+W368</f>
        <v>0</v>
      </c>
      <c r="V368" s="4"/>
      <c r="W368" s="4"/>
      <c r="X368" s="4">
        <f>Y368+Z368</f>
        <v>0</v>
      </c>
      <c r="Y368" s="4"/>
      <c r="Z368" s="4"/>
      <c r="AA368" s="4">
        <f>C368+I368-L368-O368-U368-X368-R368</f>
        <v>0</v>
      </c>
      <c r="AB368" s="7"/>
    </row>
    <row r="369" spans="1:28" ht="15.75" x14ac:dyDescent="0.25">
      <c r="A369" s="29">
        <v>45315</v>
      </c>
      <c r="B369" s="25" t="s">
        <v>99</v>
      </c>
      <c r="C369" s="25">
        <v>0</v>
      </c>
      <c r="D369" s="27" t="s">
        <v>46</v>
      </c>
      <c r="E369" s="25" t="s">
        <v>106</v>
      </c>
      <c r="F369" s="25">
        <v>34.6</v>
      </c>
      <c r="G369" s="27" t="s">
        <v>39</v>
      </c>
      <c r="H369" s="25"/>
      <c r="I369" s="11">
        <f t="shared" si="47"/>
        <v>0</v>
      </c>
      <c r="J369" s="26" t="s">
        <v>28</v>
      </c>
      <c r="K369" s="11"/>
      <c r="L369" s="4">
        <f t="shared" ref="L369:L428" si="48">M369+N369</f>
        <v>0</v>
      </c>
      <c r="M369" s="4"/>
      <c r="N369" s="4"/>
      <c r="O369" s="4">
        <f t="shared" ref="O369:O428" si="49">P369+Q369</f>
        <v>0</v>
      </c>
      <c r="P369" s="4"/>
      <c r="Q369" s="4"/>
      <c r="R369" s="4">
        <f t="shared" ref="R369:R428" si="50">S369+T369</f>
        <v>0</v>
      </c>
      <c r="S369" s="4"/>
      <c r="T369" s="4"/>
      <c r="U369" s="4">
        <f t="shared" ref="U369:U428" si="51">V369+W369</f>
        <v>0</v>
      </c>
      <c r="V369" s="4"/>
      <c r="W369" s="4"/>
      <c r="X369" s="4">
        <f t="shared" ref="X369:X428" si="52">Y369+Z369</f>
        <v>0</v>
      </c>
      <c r="Y369" s="4"/>
      <c r="Z369" s="4"/>
      <c r="AA369" s="4">
        <f>C369+I369-L369-O369-U369-X369-R369</f>
        <v>0</v>
      </c>
      <c r="AB369" s="7"/>
    </row>
    <row r="370" spans="1:28" ht="15.75" x14ac:dyDescent="0.25">
      <c r="A370" s="29">
        <v>45315</v>
      </c>
      <c r="B370" s="25" t="s">
        <v>70</v>
      </c>
      <c r="C370" s="25">
        <v>4500000</v>
      </c>
      <c r="D370" s="25" t="s">
        <v>52</v>
      </c>
      <c r="E370" s="25" t="s">
        <v>79</v>
      </c>
      <c r="F370" s="25">
        <v>100</v>
      </c>
      <c r="G370" s="27" t="s">
        <v>77</v>
      </c>
      <c r="H370" s="25"/>
      <c r="I370" s="11">
        <f t="shared" si="47"/>
        <v>0</v>
      </c>
      <c r="J370" s="12" t="s">
        <v>49</v>
      </c>
      <c r="K370" s="11"/>
      <c r="L370" s="4">
        <f t="shared" si="48"/>
        <v>0</v>
      </c>
      <c r="M370" s="4"/>
      <c r="N370" s="4"/>
      <c r="O370" s="4">
        <f t="shared" si="49"/>
        <v>5700000</v>
      </c>
      <c r="P370" s="4">
        <v>5700000</v>
      </c>
      <c r="Q370" s="4"/>
      <c r="R370" s="4">
        <f t="shared" si="50"/>
        <v>0</v>
      </c>
      <c r="S370" s="4"/>
      <c r="T370" s="4"/>
      <c r="U370" s="4">
        <f t="shared" si="51"/>
        <v>0</v>
      </c>
      <c r="V370" s="4"/>
      <c r="W370" s="4"/>
      <c r="X370" s="4">
        <f t="shared" si="52"/>
        <v>0</v>
      </c>
      <c r="Y370" s="4"/>
      <c r="Z370" s="4"/>
      <c r="AA370" s="4">
        <f>C370+I370-L370-O370-U370-X370-R370</f>
        <v>-1200000</v>
      </c>
      <c r="AB370" s="7">
        <v>45342</v>
      </c>
    </row>
    <row r="371" spans="1:28" ht="15.75" x14ac:dyDescent="0.25">
      <c r="A371" s="29">
        <v>45315</v>
      </c>
      <c r="B371" s="25" t="s">
        <v>70</v>
      </c>
      <c r="C371" s="25">
        <v>22500000</v>
      </c>
      <c r="D371" s="25" t="s">
        <v>52</v>
      </c>
      <c r="E371" s="25" t="s">
        <v>67</v>
      </c>
      <c r="F371" s="25">
        <v>500</v>
      </c>
      <c r="G371" s="25" t="s">
        <v>27</v>
      </c>
      <c r="H371" s="25"/>
      <c r="I371" s="11">
        <f t="shared" si="47"/>
        <v>0</v>
      </c>
      <c r="J371" s="26" t="s">
        <v>28</v>
      </c>
      <c r="K371" s="11"/>
      <c r="L371" s="4">
        <f t="shared" si="48"/>
        <v>0</v>
      </c>
      <c r="M371" s="4"/>
      <c r="N371" s="4"/>
      <c r="O371" s="4">
        <f t="shared" si="49"/>
        <v>0</v>
      </c>
      <c r="P371" s="4"/>
      <c r="Q371" s="4"/>
      <c r="R371" s="4">
        <f t="shared" si="50"/>
        <v>0</v>
      </c>
      <c r="S371" s="4"/>
      <c r="T371" s="4"/>
      <c r="U371" s="4">
        <f t="shared" si="51"/>
        <v>0</v>
      </c>
      <c r="V371" s="4"/>
      <c r="W371" s="4"/>
      <c r="X371" s="4">
        <f t="shared" si="52"/>
        <v>0</v>
      </c>
      <c r="Y371" s="4"/>
      <c r="Z371" s="4"/>
      <c r="AA371" s="4">
        <f>C371+I371-L371-O371-U371-X371-R371</f>
        <v>22500000</v>
      </c>
      <c r="AB371" s="7"/>
    </row>
    <row r="372" spans="1:28" ht="15.75" x14ac:dyDescent="0.25">
      <c r="A372" s="29">
        <v>45315</v>
      </c>
      <c r="B372" s="25" t="s">
        <v>359</v>
      </c>
      <c r="C372" s="27">
        <v>1475000</v>
      </c>
      <c r="D372" s="27" t="s">
        <v>46</v>
      </c>
      <c r="E372" s="27" t="s">
        <v>89</v>
      </c>
      <c r="F372" s="27">
        <v>29.5</v>
      </c>
      <c r="G372" s="27" t="s">
        <v>39</v>
      </c>
      <c r="H372" s="25"/>
      <c r="I372" s="11">
        <f t="shared" si="47"/>
        <v>0</v>
      </c>
      <c r="J372" s="28" t="s">
        <v>28</v>
      </c>
      <c r="K372" s="11"/>
      <c r="L372" s="4">
        <f t="shared" si="48"/>
        <v>0</v>
      </c>
      <c r="M372" s="4"/>
      <c r="N372" s="4"/>
      <c r="O372" s="4">
        <f t="shared" si="49"/>
        <v>0</v>
      </c>
      <c r="P372" s="4"/>
      <c r="Q372" s="4"/>
      <c r="R372" s="4">
        <f t="shared" si="50"/>
        <v>0</v>
      </c>
      <c r="S372" s="4"/>
      <c r="T372" s="4"/>
      <c r="U372" s="4">
        <f t="shared" si="51"/>
        <v>0</v>
      </c>
      <c r="V372" s="4"/>
      <c r="W372" s="4"/>
      <c r="X372" s="4">
        <f t="shared" si="52"/>
        <v>0</v>
      </c>
      <c r="Y372" s="4"/>
      <c r="Z372" s="4"/>
      <c r="AA372" s="4">
        <f>C372+I372-L372-O372-U372-X372-R372</f>
        <v>1475000</v>
      </c>
      <c r="AB372" s="7"/>
    </row>
    <row r="373" spans="1:28" ht="15.75" x14ac:dyDescent="0.25">
      <c r="A373" s="29">
        <v>45315</v>
      </c>
      <c r="B373" s="25" t="s">
        <v>359</v>
      </c>
      <c r="C373" s="27">
        <v>1090000</v>
      </c>
      <c r="D373" s="27" t="s">
        <v>46</v>
      </c>
      <c r="E373" s="27" t="s">
        <v>81</v>
      </c>
      <c r="F373" s="27">
        <v>21.8</v>
      </c>
      <c r="G373" s="25" t="s">
        <v>39</v>
      </c>
      <c r="H373" s="25"/>
      <c r="I373" s="11">
        <f t="shared" si="47"/>
        <v>0</v>
      </c>
      <c r="J373" s="28" t="s">
        <v>28</v>
      </c>
      <c r="K373" s="11"/>
      <c r="L373" s="4">
        <f t="shared" si="48"/>
        <v>0</v>
      </c>
      <c r="M373" s="4"/>
      <c r="N373" s="4"/>
      <c r="O373" s="4">
        <f t="shared" si="49"/>
        <v>0</v>
      </c>
      <c r="P373" s="4"/>
      <c r="Q373" s="4"/>
      <c r="R373" s="4">
        <f t="shared" si="50"/>
        <v>0</v>
      </c>
      <c r="S373" s="4"/>
      <c r="T373" s="4"/>
      <c r="U373" s="4">
        <f t="shared" si="51"/>
        <v>0</v>
      </c>
      <c r="V373" s="4"/>
      <c r="W373" s="4"/>
      <c r="X373" s="4">
        <f t="shared" si="52"/>
        <v>0</v>
      </c>
      <c r="Y373" s="4"/>
      <c r="Z373" s="4"/>
      <c r="AA373" s="4">
        <f>C373+I373-L373-O373-U373-X373-R373</f>
        <v>1090000</v>
      </c>
      <c r="AB373" s="7"/>
    </row>
    <row r="374" spans="1:28" ht="15.75" x14ac:dyDescent="0.25">
      <c r="A374" s="29">
        <v>45315</v>
      </c>
      <c r="B374" s="25" t="s">
        <v>359</v>
      </c>
      <c r="C374" s="27">
        <v>1205000</v>
      </c>
      <c r="D374" s="27" t="s">
        <v>46</v>
      </c>
      <c r="E374" s="27" t="s">
        <v>120</v>
      </c>
      <c r="F374" s="27">
        <v>24.1</v>
      </c>
      <c r="G374" s="25" t="s">
        <v>39</v>
      </c>
      <c r="H374" s="25"/>
      <c r="I374" s="11">
        <f t="shared" si="47"/>
        <v>0</v>
      </c>
      <c r="J374" s="28" t="s">
        <v>28</v>
      </c>
      <c r="K374" s="11"/>
      <c r="L374" s="4">
        <f t="shared" si="48"/>
        <v>0</v>
      </c>
      <c r="M374" s="4"/>
      <c r="N374" s="4"/>
      <c r="O374" s="4">
        <f t="shared" si="49"/>
        <v>0</v>
      </c>
      <c r="P374" s="4"/>
      <c r="Q374" s="4"/>
      <c r="R374" s="4">
        <f t="shared" si="50"/>
        <v>0</v>
      </c>
      <c r="S374" s="4"/>
      <c r="T374" s="4"/>
      <c r="U374" s="4">
        <f t="shared" si="51"/>
        <v>0</v>
      </c>
      <c r="V374" s="4"/>
      <c r="W374" s="4"/>
      <c r="X374" s="4">
        <f t="shared" si="52"/>
        <v>0</v>
      </c>
      <c r="Y374" s="4"/>
      <c r="Z374" s="4"/>
      <c r="AA374" s="4">
        <f>C374+I374-L374-O374-U374-X374-R374</f>
        <v>1205000</v>
      </c>
      <c r="AB374" s="7"/>
    </row>
    <row r="375" spans="1:28" ht="15.75" x14ac:dyDescent="0.25">
      <c r="A375" s="29">
        <v>45315</v>
      </c>
      <c r="B375" s="25" t="s">
        <v>359</v>
      </c>
      <c r="C375" s="25">
        <v>2039999.9999999998</v>
      </c>
      <c r="D375" s="27" t="s">
        <v>46</v>
      </c>
      <c r="E375" s="25" t="s">
        <v>358</v>
      </c>
      <c r="F375" s="25">
        <v>40.799999999999997</v>
      </c>
      <c r="G375" s="25" t="s">
        <v>39</v>
      </c>
      <c r="H375" s="25"/>
      <c r="I375" s="11">
        <f t="shared" si="47"/>
        <v>0</v>
      </c>
      <c r="J375" s="26" t="s">
        <v>28</v>
      </c>
      <c r="K375" s="11"/>
      <c r="L375" s="4">
        <f t="shared" si="48"/>
        <v>0</v>
      </c>
      <c r="M375" s="4"/>
      <c r="N375" s="4"/>
      <c r="O375" s="4">
        <f t="shared" si="49"/>
        <v>0</v>
      </c>
      <c r="P375" s="4"/>
      <c r="Q375" s="4"/>
      <c r="R375" s="4">
        <f t="shared" si="50"/>
        <v>0</v>
      </c>
      <c r="S375" s="4"/>
      <c r="T375" s="4"/>
      <c r="U375" s="4">
        <f t="shared" si="51"/>
        <v>0</v>
      </c>
      <c r="V375" s="4"/>
      <c r="W375" s="4"/>
      <c r="X375" s="4">
        <f t="shared" si="52"/>
        <v>0</v>
      </c>
      <c r="Y375" s="4"/>
      <c r="Z375" s="4"/>
      <c r="AA375" s="4">
        <f>C375+I375-L375-O375-U375-X375-R375</f>
        <v>2039999.9999999998</v>
      </c>
      <c r="AB375" s="7"/>
    </row>
    <row r="376" spans="1:28" ht="15.75" x14ac:dyDescent="0.25">
      <c r="A376" s="29">
        <v>45315</v>
      </c>
      <c r="B376" s="25" t="s">
        <v>359</v>
      </c>
      <c r="C376" s="25">
        <v>16000000</v>
      </c>
      <c r="D376" s="27" t="s">
        <v>46</v>
      </c>
      <c r="E376" s="25" t="s">
        <v>108</v>
      </c>
      <c r="F376" s="25">
        <v>8000</v>
      </c>
      <c r="G376" s="25" t="s">
        <v>34</v>
      </c>
      <c r="H376" s="25"/>
      <c r="I376" s="11">
        <f t="shared" si="47"/>
        <v>0</v>
      </c>
      <c r="J376" s="26" t="s">
        <v>28</v>
      </c>
      <c r="K376" s="11"/>
      <c r="L376" s="4">
        <f t="shared" si="48"/>
        <v>0</v>
      </c>
      <c r="M376" s="4"/>
      <c r="N376" s="4"/>
      <c r="O376" s="4">
        <f t="shared" si="49"/>
        <v>0</v>
      </c>
      <c r="P376" s="4"/>
      <c r="Q376" s="4"/>
      <c r="R376" s="4">
        <f t="shared" si="50"/>
        <v>0</v>
      </c>
      <c r="S376" s="4"/>
      <c r="T376" s="4"/>
      <c r="U376" s="4">
        <f t="shared" si="51"/>
        <v>0</v>
      </c>
      <c r="V376" s="4"/>
      <c r="W376" s="4"/>
      <c r="X376" s="4">
        <f t="shared" si="52"/>
        <v>0</v>
      </c>
      <c r="Y376" s="4"/>
      <c r="Z376" s="4"/>
      <c r="AA376" s="4">
        <f>C376+I376-L376-O376-U376-X376-R376</f>
        <v>16000000</v>
      </c>
      <c r="AB376" s="7"/>
    </row>
    <row r="377" spans="1:28" ht="15.75" x14ac:dyDescent="0.25">
      <c r="A377" s="29">
        <v>45315</v>
      </c>
      <c r="B377" s="25" t="s">
        <v>205</v>
      </c>
      <c r="C377" s="25">
        <v>1760000</v>
      </c>
      <c r="D377" s="25" t="s">
        <v>46</v>
      </c>
      <c r="E377" s="25" t="s">
        <v>42</v>
      </c>
      <c r="F377" s="25">
        <v>400</v>
      </c>
      <c r="G377" s="25" t="s">
        <v>34</v>
      </c>
      <c r="H377" s="25"/>
      <c r="I377" s="11">
        <f t="shared" si="47"/>
        <v>0</v>
      </c>
      <c r="J377" s="31" t="s">
        <v>312</v>
      </c>
      <c r="K377" s="11" t="s">
        <v>752</v>
      </c>
      <c r="L377" s="4">
        <f t="shared" si="48"/>
        <v>0</v>
      </c>
      <c r="M377" s="4"/>
      <c r="N377" s="4"/>
      <c r="O377" s="4">
        <f t="shared" si="49"/>
        <v>1760000</v>
      </c>
      <c r="P377" s="155">
        <v>1760000</v>
      </c>
      <c r="Q377" s="4"/>
      <c r="R377" s="4">
        <f t="shared" si="50"/>
        <v>0</v>
      </c>
      <c r="S377" s="4"/>
      <c r="T377" s="4"/>
      <c r="U377" s="4">
        <f t="shared" si="51"/>
        <v>0</v>
      </c>
      <c r="V377" s="4"/>
      <c r="W377" s="4"/>
      <c r="X377" s="4">
        <f t="shared" si="52"/>
        <v>0</v>
      </c>
      <c r="Y377" s="4"/>
      <c r="Z377" s="4"/>
      <c r="AA377" s="4">
        <f>C377+I377-L377-O377-U377-X377-R377</f>
        <v>0</v>
      </c>
      <c r="AB377" s="7">
        <v>45327</v>
      </c>
    </row>
    <row r="378" spans="1:28" ht="15.75" x14ac:dyDescent="0.25">
      <c r="A378" s="29">
        <v>45315</v>
      </c>
      <c r="B378" s="27" t="s">
        <v>231</v>
      </c>
      <c r="C378" s="25">
        <v>1033900.0000000001</v>
      </c>
      <c r="D378" s="25" t="s">
        <v>46</v>
      </c>
      <c r="E378" s="25" t="s">
        <v>358</v>
      </c>
      <c r="F378" s="25">
        <v>21.1</v>
      </c>
      <c r="G378" s="27" t="s">
        <v>39</v>
      </c>
      <c r="H378" s="25"/>
      <c r="I378" s="11">
        <f t="shared" si="47"/>
        <v>0</v>
      </c>
      <c r="J378" s="31" t="s">
        <v>312</v>
      </c>
      <c r="K378" s="11"/>
      <c r="L378" s="4">
        <f t="shared" si="48"/>
        <v>0</v>
      </c>
      <c r="M378" s="4"/>
      <c r="N378" s="4"/>
      <c r="O378" s="4">
        <f t="shared" si="49"/>
        <v>1033900</v>
      </c>
      <c r="P378" s="4">
        <v>1033900</v>
      </c>
      <c r="Q378" s="4"/>
      <c r="R378" s="4">
        <f t="shared" si="50"/>
        <v>0</v>
      </c>
      <c r="S378" s="4"/>
      <c r="T378" s="4"/>
      <c r="U378" s="4">
        <f t="shared" si="51"/>
        <v>0</v>
      </c>
      <c r="V378" s="4"/>
      <c r="W378" s="4"/>
      <c r="X378" s="4">
        <f t="shared" si="52"/>
        <v>0</v>
      </c>
      <c r="Y378" s="4"/>
      <c r="Z378" s="4"/>
      <c r="AA378" s="82">
        <f>C378+I378-L378-O378-U378-X378-R378</f>
        <v>1.1641532182693481E-10</v>
      </c>
      <c r="AB378" s="7">
        <v>45335</v>
      </c>
    </row>
    <row r="379" spans="1:28" ht="15.75" x14ac:dyDescent="0.25">
      <c r="A379" s="29">
        <v>45315</v>
      </c>
      <c r="B379" s="27" t="s">
        <v>99</v>
      </c>
      <c r="C379" s="25">
        <v>0</v>
      </c>
      <c r="D379" s="25" t="s">
        <v>46</v>
      </c>
      <c r="E379" s="25" t="s">
        <v>101</v>
      </c>
      <c r="F379" s="25">
        <v>31.6</v>
      </c>
      <c r="G379" s="27" t="s">
        <v>39</v>
      </c>
      <c r="H379" s="25"/>
      <c r="I379" s="11">
        <f t="shared" si="47"/>
        <v>0</v>
      </c>
      <c r="J379" s="26" t="s">
        <v>28</v>
      </c>
      <c r="K379" s="11"/>
      <c r="L379" s="4">
        <f t="shared" si="48"/>
        <v>0</v>
      </c>
      <c r="M379" s="4"/>
      <c r="N379" s="4"/>
      <c r="O379" s="4">
        <f t="shared" si="49"/>
        <v>0</v>
      </c>
      <c r="P379" s="4"/>
      <c r="Q379" s="4"/>
      <c r="R379" s="4">
        <f t="shared" si="50"/>
        <v>0</v>
      </c>
      <c r="S379" s="4"/>
      <c r="T379" s="4"/>
      <c r="U379" s="4">
        <f t="shared" si="51"/>
        <v>0</v>
      </c>
      <c r="V379" s="4"/>
      <c r="W379" s="4"/>
      <c r="X379" s="4">
        <f t="shared" si="52"/>
        <v>0</v>
      </c>
      <c r="Y379" s="4"/>
      <c r="Z379" s="4"/>
      <c r="AA379" s="4">
        <f>C379+I379-L379-O379-U379-X379-R379</f>
        <v>0</v>
      </c>
      <c r="AB379" s="7"/>
    </row>
    <row r="380" spans="1:28" ht="15.75" x14ac:dyDescent="0.25">
      <c r="A380" s="29">
        <v>45315</v>
      </c>
      <c r="B380" s="27" t="s">
        <v>122</v>
      </c>
      <c r="C380" s="27">
        <v>43160000</v>
      </c>
      <c r="D380" s="25" t="s">
        <v>46</v>
      </c>
      <c r="E380" s="27" t="s">
        <v>298</v>
      </c>
      <c r="F380" s="27">
        <v>10400</v>
      </c>
      <c r="G380" s="27" t="s">
        <v>34</v>
      </c>
      <c r="H380" s="27"/>
      <c r="I380" s="11">
        <f t="shared" si="47"/>
        <v>0</v>
      </c>
      <c r="J380" s="32" t="s">
        <v>324</v>
      </c>
      <c r="K380" s="11"/>
      <c r="L380" s="4">
        <f t="shared" si="48"/>
        <v>43160000</v>
      </c>
      <c r="M380" s="4">
        <v>43160000</v>
      </c>
      <c r="N380" s="4"/>
      <c r="O380" s="4">
        <f t="shared" si="49"/>
        <v>0</v>
      </c>
      <c r="P380" s="4"/>
      <c r="Q380" s="4"/>
      <c r="R380" s="4">
        <f t="shared" si="50"/>
        <v>0</v>
      </c>
      <c r="S380" s="4"/>
      <c r="T380" s="4"/>
      <c r="U380" s="4">
        <f t="shared" si="51"/>
        <v>0</v>
      </c>
      <c r="V380" s="4"/>
      <c r="W380" s="4"/>
      <c r="X380" s="4">
        <f t="shared" si="52"/>
        <v>0</v>
      </c>
      <c r="Y380" s="4"/>
      <c r="Z380" s="4"/>
      <c r="AA380" s="4">
        <f>C380+I380-L380-O380-U380-X380-R380</f>
        <v>0</v>
      </c>
      <c r="AB380" s="7">
        <v>45330</v>
      </c>
    </row>
    <row r="381" spans="1:28" ht="15.75" x14ac:dyDescent="0.25">
      <c r="A381" s="29">
        <v>45316</v>
      </c>
      <c r="B381" s="25" t="s">
        <v>669</v>
      </c>
      <c r="C381" s="27">
        <v>1800000</v>
      </c>
      <c r="D381" s="27" t="s">
        <v>46</v>
      </c>
      <c r="E381" s="27" t="s">
        <v>130</v>
      </c>
      <c r="F381" s="27">
        <v>40</v>
      </c>
      <c r="G381" s="25" t="s">
        <v>77</v>
      </c>
      <c r="H381" s="27"/>
      <c r="I381" s="11">
        <f t="shared" si="47"/>
        <v>0</v>
      </c>
      <c r="J381" s="28" t="s">
        <v>28</v>
      </c>
      <c r="K381" s="11"/>
      <c r="L381" s="4">
        <f t="shared" si="48"/>
        <v>0</v>
      </c>
      <c r="M381" s="4"/>
      <c r="N381" s="4"/>
      <c r="O381" s="4">
        <f t="shared" si="49"/>
        <v>0</v>
      </c>
      <c r="P381" s="4"/>
      <c r="Q381" s="4"/>
      <c r="R381" s="4">
        <f t="shared" si="50"/>
        <v>0</v>
      </c>
      <c r="S381" s="4"/>
      <c r="T381" s="4"/>
      <c r="U381" s="4">
        <f t="shared" si="51"/>
        <v>0</v>
      </c>
      <c r="V381" s="4"/>
      <c r="W381" s="4"/>
      <c r="X381" s="4">
        <f t="shared" si="52"/>
        <v>0</v>
      </c>
      <c r="Y381" s="4"/>
      <c r="Z381" s="4"/>
      <c r="AA381" s="4">
        <f>C381+I381-L381-O381-U381-X381-R381</f>
        <v>1800000</v>
      </c>
      <c r="AB381" s="7"/>
    </row>
    <row r="382" spans="1:28" ht="15.75" x14ac:dyDescent="0.25">
      <c r="A382" s="29">
        <v>45316</v>
      </c>
      <c r="B382" s="25" t="s">
        <v>669</v>
      </c>
      <c r="C382" s="25">
        <v>650000</v>
      </c>
      <c r="D382" s="27" t="s">
        <v>46</v>
      </c>
      <c r="E382" s="27" t="s">
        <v>127</v>
      </c>
      <c r="F382" s="27">
        <v>10</v>
      </c>
      <c r="G382" s="25" t="s">
        <v>39</v>
      </c>
      <c r="H382" s="25"/>
      <c r="I382" s="11">
        <f t="shared" si="47"/>
        <v>0</v>
      </c>
      <c r="J382" s="26" t="s">
        <v>28</v>
      </c>
      <c r="K382" s="11"/>
      <c r="L382" s="4">
        <f t="shared" si="48"/>
        <v>0</v>
      </c>
      <c r="M382" s="4"/>
      <c r="N382" s="4"/>
      <c r="O382" s="4">
        <f t="shared" si="49"/>
        <v>0</v>
      </c>
      <c r="P382" s="4"/>
      <c r="Q382" s="4"/>
      <c r="R382" s="4">
        <f t="shared" si="50"/>
        <v>0</v>
      </c>
      <c r="S382" s="4"/>
      <c r="T382" s="4"/>
      <c r="U382" s="4">
        <f t="shared" si="51"/>
        <v>0</v>
      </c>
      <c r="V382" s="4"/>
      <c r="W382" s="4"/>
      <c r="X382" s="4">
        <f t="shared" si="52"/>
        <v>0</v>
      </c>
      <c r="Y382" s="4"/>
      <c r="Z382" s="4"/>
      <c r="AA382" s="4">
        <f>C382+I382-L382-O382-U382-X382-R382</f>
        <v>650000</v>
      </c>
      <c r="AB382" s="7"/>
    </row>
    <row r="383" spans="1:28" ht="15.75" x14ac:dyDescent="0.25">
      <c r="A383" s="29">
        <v>45316</v>
      </c>
      <c r="B383" s="25" t="s">
        <v>231</v>
      </c>
      <c r="C383" s="25">
        <v>3497000</v>
      </c>
      <c r="D383" s="27" t="s">
        <v>46</v>
      </c>
      <c r="E383" s="25" t="s">
        <v>133</v>
      </c>
      <c r="F383" s="25">
        <v>1000</v>
      </c>
      <c r="G383" s="25" t="s">
        <v>34</v>
      </c>
      <c r="H383" s="25"/>
      <c r="I383" s="11">
        <f t="shared" si="47"/>
        <v>0</v>
      </c>
      <c r="J383" s="31" t="s">
        <v>312</v>
      </c>
      <c r="K383" s="11" t="s">
        <v>835</v>
      </c>
      <c r="L383" s="4">
        <f t="shared" si="48"/>
        <v>0</v>
      </c>
      <c r="M383" s="4"/>
      <c r="N383" s="4"/>
      <c r="O383" s="4">
        <f t="shared" si="49"/>
        <v>3497000</v>
      </c>
      <c r="P383" s="4">
        <v>2823000</v>
      </c>
      <c r="Q383" s="4">
        <v>674000</v>
      </c>
      <c r="R383" s="4">
        <f t="shared" si="50"/>
        <v>0</v>
      </c>
      <c r="S383" s="4"/>
      <c r="T383" s="4"/>
      <c r="U383" s="4">
        <f t="shared" si="51"/>
        <v>0</v>
      </c>
      <c r="V383" s="4"/>
      <c r="W383" s="4"/>
      <c r="X383" s="4">
        <f t="shared" si="52"/>
        <v>0</v>
      </c>
      <c r="Y383" s="4"/>
      <c r="Z383" s="4"/>
      <c r="AA383" s="4">
        <f>C383+I383-L383-O383-U383-X383-R383</f>
        <v>0</v>
      </c>
      <c r="AB383" s="7">
        <v>45335</v>
      </c>
    </row>
    <row r="384" spans="1:28" ht="15.75" x14ac:dyDescent="0.25">
      <c r="A384" s="29">
        <v>45316</v>
      </c>
      <c r="B384" s="25" t="s">
        <v>134</v>
      </c>
      <c r="C384" s="27">
        <v>2250000</v>
      </c>
      <c r="D384" s="27" t="s">
        <v>52</v>
      </c>
      <c r="E384" s="27" t="s">
        <v>42</v>
      </c>
      <c r="F384" s="27">
        <v>500</v>
      </c>
      <c r="G384" s="25" t="s">
        <v>34</v>
      </c>
      <c r="H384" s="27"/>
      <c r="I384" s="11">
        <f t="shared" si="47"/>
        <v>0</v>
      </c>
      <c r="J384" s="32" t="s">
        <v>312</v>
      </c>
      <c r="K384" s="11" t="s">
        <v>832</v>
      </c>
      <c r="L384" s="4">
        <f t="shared" si="48"/>
        <v>0</v>
      </c>
      <c r="M384" s="4"/>
      <c r="N384" s="4"/>
      <c r="O384" s="4">
        <f t="shared" si="49"/>
        <v>2250000</v>
      </c>
      <c r="P384" s="4">
        <v>2250000</v>
      </c>
      <c r="Q384" s="4"/>
      <c r="R384" s="4">
        <f t="shared" si="50"/>
        <v>0</v>
      </c>
      <c r="S384" s="4"/>
      <c r="T384" s="4"/>
      <c r="U384" s="4">
        <f t="shared" si="51"/>
        <v>0</v>
      </c>
      <c r="V384" s="4"/>
      <c r="W384" s="4"/>
      <c r="X384" s="4">
        <f t="shared" si="52"/>
        <v>0</v>
      </c>
      <c r="Y384" s="4"/>
      <c r="Z384" s="4"/>
      <c r="AA384" s="4">
        <f>C384+I384-L384-O384-U384-X384-R384</f>
        <v>0</v>
      </c>
      <c r="AB384" s="7">
        <v>45335</v>
      </c>
    </row>
    <row r="385" spans="1:28" ht="15.75" x14ac:dyDescent="0.25">
      <c r="A385" s="29">
        <v>45316</v>
      </c>
      <c r="B385" s="25" t="s">
        <v>923</v>
      </c>
      <c r="C385" s="25">
        <v>900000</v>
      </c>
      <c r="D385" s="25" t="s">
        <v>46</v>
      </c>
      <c r="E385" s="25" t="s">
        <v>53</v>
      </c>
      <c r="F385" s="25">
        <v>2</v>
      </c>
      <c r="G385" s="25" t="s">
        <v>23</v>
      </c>
      <c r="H385" s="25"/>
      <c r="I385" s="11">
        <f t="shared" si="47"/>
        <v>0</v>
      </c>
      <c r="J385" s="31" t="s">
        <v>312</v>
      </c>
      <c r="K385" s="11" t="s">
        <v>770</v>
      </c>
      <c r="L385" s="4">
        <f t="shared" si="48"/>
        <v>0</v>
      </c>
      <c r="M385" s="4"/>
      <c r="N385" s="4"/>
      <c r="O385" s="4">
        <f t="shared" si="49"/>
        <v>900000</v>
      </c>
      <c r="P385" s="4">
        <v>900000</v>
      </c>
      <c r="Q385" s="4"/>
      <c r="R385" s="4">
        <f t="shared" si="50"/>
        <v>0</v>
      </c>
      <c r="S385" s="4"/>
      <c r="T385" s="4"/>
      <c r="U385" s="4">
        <f t="shared" si="51"/>
        <v>0</v>
      </c>
      <c r="V385" s="4"/>
      <c r="W385" s="4"/>
      <c r="X385" s="4">
        <f t="shared" si="52"/>
        <v>0</v>
      </c>
      <c r="Y385" s="4"/>
      <c r="Z385" s="4"/>
      <c r="AA385" s="4">
        <f>C385+I385-L385-O385-U385-X385-R385</f>
        <v>0</v>
      </c>
      <c r="AB385" s="7">
        <v>45328</v>
      </c>
    </row>
    <row r="386" spans="1:28" ht="15.75" x14ac:dyDescent="0.25">
      <c r="A386" s="29">
        <v>45316</v>
      </c>
      <c r="B386" s="25" t="s">
        <v>923</v>
      </c>
      <c r="C386" s="25">
        <v>1350000</v>
      </c>
      <c r="D386" s="25" t="s">
        <v>46</v>
      </c>
      <c r="E386" s="25" t="s">
        <v>148</v>
      </c>
      <c r="F386" s="25">
        <v>3</v>
      </c>
      <c r="G386" s="25" t="s">
        <v>23</v>
      </c>
      <c r="H386" s="25"/>
      <c r="I386" s="11">
        <f t="shared" si="47"/>
        <v>0</v>
      </c>
      <c r="J386" s="31" t="s">
        <v>312</v>
      </c>
      <c r="K386" s="11" t="s">
        <v>770</v>
      </c>
      <c r="L386" s="4">
        <f t="shared" si="48"/>
        <v>0</v>
      </c>
      <c r="M386" s="4"/>
      <c r="N386" s="4"/>
      <c r="O386" s="4">
        <f t="shared" si="49"/>
        <v>1350000</v>
      </c>
      <c r="P386" s="4">
        <v>1350000</v>
      </c>
      <c r="Q386" s="4"/>
      <c r="R386" s="4">
        <f t="shared" si="50"/>
        <v>0</v>
      </c>
      <c r="S386" s="4"/>
      <c r="T386" s="4"/>
      <c r="U386" s="4">
        <f t="shared" si="51"/>
        <v>0</v>
      </c>
      <c r="V386" s="4"/>
      <c r="W386" s="4"/>
      <c r="X386" s="4">
        <f t="shared" si="52"/>
        <v>0</v>
      </c>
      <c r="Y386" s="4"/>
      <c r="Z386" s="4"/>
      <c r="AA386" s="4">
        <f>C386+I386-L386-O386-U386-X386-R386</f>
        <v>0</v>
      </c>
      <c r="AB386" s="7">
        <v>45328</v>
      </c>
    </row>
    <row r="387" spans="1:28" ht="15.75" x14ac:dyDescent="0.25">
      <c r="A387" s="29">
        <v>45316</v>
      </c>
      <c r="B387" s="25" t="s">
        <v>923</v>
      </c>
      <c r="C387" s="25">
        <v>450000</v>
      </c>
      <c r="D387" s="25" t="s">
        <v>46</v>
      </c>
      <c r="E387" s="25" t="s">
        <v>56</v>
      </c>
      <c r="F387" s="25">
        <v>1</v>
      </c>
      <c r="G387" s="25" t="s">
        <v>23</v>
      </c>
      <c r="H387" s="25"/>
      <c r="I387" s="11">
        <f t="shared" si="47"/>
        <v>0</v>
      </c>
      <c r="J387" s="31" t="s">
        <v>312</v>
      </c>
      <c r="K387" s="11" t="s">
        <v>770</v>
      </c>
      <c r="L387" s="4">
        <f t="shared" si="48"/>
        <v>0</v>
      </c>
      <c r="M387" s="4"/>
      <c r="N387" s="4"/>
      <c r="O387" s="4">
        <f t="shared" si="49"/>
        <v>450000</v>
      </c>
      <c r="P387" s="4">
        <v>450000</v>
      </c>
      <c r="Q387" s="4"/>
      <c r="R387" s="4">
        <f t="shared" si="50"/>
        <v>0</v>
      </c>
      <c r="S387" s="4"/>
      <c r="T387" s="4"/>
      <c r="U387" s="4">
        <f t="shared" si="51"/>
        <v>0</v>
      </c>
      <c r="V387" s="4"/>
      <c r="W387" s="4"/>
      <c r="X387" s="4">
        <f t="shared" si="52"/>
        <v>0</v>
      </c>
      <c r="Y387" s="4"/>
      <c r="Z387" s="4"/>
      <c r="AA387" s="4">
        <f>C387+I387-L387-O387-U387-X387-R387</f>
        <v>0</v>
      </c>
      <c r="AB387" s="7">
        <v>45328</v>
      </c>
    </row>
    <row r="388" spans="1:28" ht="15.75" x14ac:dyDescent="0.25">
      <c r="A388" s="29">
        <v>45316</v>
      </c>
      <c r="B388" s="25" t="s">
        <v>309</v>
      </c>
      <c r="C388" s="27">
        <v>1800000</v>
      </c>
      <c r="D388" s="25" t="s">
        <v>46</v>
      </c>
      <c r="E388" s="27" t="s">
        <v>53</v>
      </c>
      <c r="F388" s="27">
        <v>4</v>
      </c>
      <c r="G388" s="25" t="s">
        <v>23</v>
      </c>
      <c r="H388" s="25"/>
      <c r="I388" s="11">
        <f t="shared" si="47"/>
        <v>0</v>
      </c>
      <c r="J388" s="32" t="s">
        <v>312</v>
      </c>
      <c r="K388" s="11"/>
      <c r="L388" s="4">
        <f t="shared" si="48"/>
        <v>0</v>
      </c>
      <c r="M388" s="4"/>
      <c r="N388" s="4"/>
      <c r="O388" s="4">
        <f t="shared" si="49"/>
        <v>1800000</v>
      </c>
      <c r="P388" s="4">
        <v>1800000</v>
      </c>
      <c r="Q388" s="4"/>
      <c r="R388" s="4">
        <f t="shared" si="50"/>
        <v>0</v>
      </c>
      <c r="S388" s="4"/>
      <c r="T388" s="4"/>
      <c r="U388" s="4">
        <f t="shared" si="51"/>
        <v>0</v>
      </c>
      <c r="V388" s="4"/>
      <c r="W388" s="4"/>
      <c r="X388" s="4">
        <f t="shared" si="52"/>
        <v>0</v>
      </c>
      <c r="Y388" s="4"/>
      <c r="Z388" s="4"/>
      <c r="AA388" s="4">
        <f>C388+I388-L388-O388-U388-X388-R388</f>
        <v>0</v>
      </c>
      <c r="AB388" s="7">
        <v>45329</v>
      </c>
    </row>
    <row r="389" spans="1:28" ht="15.75" x14ac:dyDescent="0.25">
      <c r="A389" s="29">
        <v>45316</v>
      </c>
      <c r="B389" s="25" t="s">
        <v>531</v>
      </c>
      <c r="C389" s="27">
        <v>610000</v>
      </c>
      <c r="D389" s="25" t="s">
        <v>52</v>
      </c>
      <c r="E389" s="27" t="s">
        <v>109</v>
      </c>
      <c r="F389" s="27">
        <v>500</v>
      </c>
      <c r="G389" s="25" t="s">
        <v>34</v>
      </c>
      <c r="H389" s="27"/>
      <c r="I389" s="11">
        <f t="shared" si="47"/>
        <v>0</v>
      </c>
      <c r="J389" s="32" t="s">
        <v>324</v>
      </c>
      <c r="K389" s="11"/>
      <c r="L389" s="4">
        <f t="shared" si="48"/>
        <v>0</v>
      </c>
      <c r="M389" s="4"/>
      <c r="N389" s="4"/>
      <c r="O389" s="4">
        <f t="shared" si="49"/>
        <v>0</v>
      </c>
      <c r="P389" s="4"/>
      <c r="Q389" s="4"/>
      <c r="R389" s="4">
        <f t="shared" si="50"/>
        <v>0</v>
      </c>
      <c r="S389" s="4"/>
      <c r="T389" s="4"/>
      <c r="U389" s="4">
        <f t="shared" si="51"/>
        <v>610000</v>
      </c>
      <c r="V389" s="4">
        <v>610000</v>
      </c>
      <c r="W389" s="4"/>
      <c r="X389" s="4">
        <f t="shared" si="52"/>
        <v>0</v>
      </c>
      <c r="Y389" s="4"/>
      <c r="Z389" s="4"/>
      <c r="AA389" s="4">
        <f>C389+I389-L389-O389-U389-X389-R389</f>
        <v>0</v>
      </c>
      <c r="AB389" s="7">
        <v>45323</v>
      </c>
    </row>
    <row r="390" spans="1:28" ht="15.75" x14ac:dyDescent="0.25">
      <c r="A390" s="29">
        <v>45316</v>
      </c>
      <c r="B390" s="25" t="s">
        <v>531</v>
      </c>
      <c r="C390" s="27">
        <v>317500</v>
      </c>
      <c r="D390" s="25" t="s">
        <v>52</v>
      </c>
      <c r="E390" s="27" t="s">
        <v>61</v>
      </c>
      <c r="F390" s="27">
        <v>125</v>
      </c>
      <c r="G390" s="25" t="s">
        <v>34</v>
      </c>
      <c r="H390" s="27"/>
      <c r="I390" s="11">
        <f t="shared" si="47"/>
        <v>0</v>
      </c>
      <c r="J390" s="32" t="s">
        <v>324</v>
      </c>
      <c r="K390" s="11"/>
      <c r="L390" s="4">
        <f t="shared" si="48"/>
        <v>0</v>
      </c>
      <c r="M390" s="4"/>
      <c r="N390" s="4"/>
      <c r="O390" s="4">
        <f t="shared" si="49"/>
        <v>0</v>
      </c>
      <c r="P390" s="4"/>
      <c r="Q390" s="4"/>
      <c r="R390" s="4">
        <f t="shared" si="50"/>
        <v>0</v>
      </c>
      <c r="S390" s="4"/>
      <c r="T390" s="4"/>
      <c r="U390" s="4">
        <f t="shared" si="51"/>
        <v>317500</v>
      </c>
      <c r="V390" s="4">
        <v>317500</v>
      </c>
      <c r="W390" s="4"/>
      <c r="X390" s="4">
        <f t="shared" si="52"/>
        <v>0</v>
      </c>
      <c r="Y390" s="4"/>
      <c r="Z390" s="4"/>
      <c r="AA390" s="4">
        <f>C390+I390-L390-O390-U390-X390-R390</f>
        <v>0</v>
      </c>
      <c r="AB390" s="7">
        <v>45323</v>
      </c>
    </row>
    <row r="391" spans="1:28" ht="15.75" x14ac:dyDescent="0.25">
      <c r="A391" s="29">
        <v>45316</v>
      </c>
      <c r="B391" s="25" t="s">
        <v>531</v>
      </c>
      <c r="C391" s="25">
        <v>595000</v>
      </c>
      <c r="D391" s="25" t="s">
        <v>52</v>
      </c>
      <c r="E391" s="25" t="s">
        <v>225</v>
      </c>
      <c r="F391" s="25">
        <v>200</v>
      </c>
      <c r="G391" s="25" t="s">
        <v>34</v>
      </c>
      <c r="H391" s="25"/>
      <c r="I391" s="11">
        <f t="shared" si="47"/>
        <v>0</v>
      </c>
      <c r="J391" s="31" t="s">
        <v>324</v>
      </c>
      <c r="K391" s="11"/>
      <c r="L391" s="4">
        <f t="shared" si="48"/>
        <v>0</v>
      </c>
      <c r="M391" s="4"/>
      <c r="N391" s="4"/>
      <c r="O391" s="4">
        <f t="shared" si="49"/>
        <v>0</v>
      </c>
      <c r="P391" s="4"/>
      <c r="Q391" s="4"/>
      <c r="R391" s="4">
        <f t="shared" si="50"/>
        <v>0</v>
      </c>
      <c r="S391" s="4"/>
      <c r="T391" s="4"/>
      <c r="U391" s="4">
        <f t="shared" si="51"/>
        <v>595000</v>
      </c>
      <c r="V391" s="4">
        <v>595000</v>
      </c>
      <c r="W391" s="4"/>
      <c r="X391" s="4">
        <f t="shared" si="52"/>
        <v>0</v>
      </c>
      <c r="Y391" s="4"/>
      <c r="Z391" s="4"/>
      <c r="AA391" s="4">
        <f>C391+I391-L391-O391-U391-X391-R391</f>
        <v>0</v>
      </c>
      <c r="AB391" s="7">
        <v>45323</v>
      </c>
    </row>
    <row r="392" spans="1:28" ht="15.75" x14ac:dyDescent="0.25">
      <c r="A392" s="29">
        <v>45316</v>
      </c>
      <c r="B392" s="25" t="s">
        <v>99</v>
      </c>
      <c r="C392" s="25">
        <v>698250</v>
      </c>
      <c r="D392" s="25" t="s">
        <v>52</v>
      </c>
      <c r="E392" s="25" t="s">
        <v>260</v>
      </c>
      <c r="F392" s="25">
        <v>250</v>
      </c>
      <c r="G392" s="25" t="s">
        <v>34</v>
      </c>
      <c r="H392" s="25"/>
      <c r="I392" s="11">
        <f t="shared" si="47"/>
        <v>0</v>
      </c>
      <c r="J392" s="26" t="s">
        <v>28</v>
      </c>
      <c r="K392" s="11"/>
      <c r="L392" s="4">
        <f t="shared" si="48"/>
        <v>0</v>
      </c>
      <c r="M392" s="4"/>
      <c r="N392" s="4"/>
      <c r="O392" s="4">
        <f t="shared" si="49"/>
        <v>0</v>
      </c>
      <c r="P392" s="4"/>
      <c r="Q392" s="4"/>
      <c r="R392" s="4">
        <f t="shared" si="50"/>
        <v>0</v>
      </c>
      <c r="S392" s="4"/>
      <c r="T392" s="4"/>
      <c r="U392" s="4">
        <f t="shared" si="51"/>
        <v>0</v>
      </c>
      <c r="V392" s="4"/>
      <c r="W392" s="4"/>
      <c r="X392" s="4">
        <f t="shared" si="52"/>
        <v>0</v>
      </c>
      <c r="Y392" s="4"/>
      <c r="Z392" s="4"/>
      <c r="AA392" s="4">
        <f>C392+I392-L392-O392-U392-X392-R392</f>
        <v>698250</v>
      </c>
      <c r="AB392" s="7"/>
    </row>
    <row r="393" spans="1:28" ht="15.75" x14ac:dyDescent="0.25">
      <c r="A393" s="24">
        <v>45316</v>
      </c>
      <c r="B393" s="25" t="s">
        <v>99</v>
      </c>
      <c r="C393" s="25">
        <v>0</v>
      </c>
      <c r="D393" s="25" t="s">
        <v>46</v>
      </c>
      <c r="E393" s="25" t="s">
        <v>105</v>
      </c>
      <c r="F393" s="25">
        <v>35.200000000000003</v>
      </c>
      <c r="G393" s="25" t="s">
        <v>39</v>
      </c>
      <c r="H393" s="25"/>
      <c r="I393" s="11">
        <f t="shared" si="47"/>
        <v>0</v>
      </c>
      <c r="J393" s="26" t="s">
        <v>28</v>
      </c>
      <c r="K393" s="11"/>
      <c r="L393" s="4">
        <f t="shared" si="48"/>
        <v>0</v>
      </c>
      <c r="M393" s="4"/>
      <c r="N393" s="4"/>
      <c r="O393" s="4">
        <f t="shared" si="49"/>
        <v>0</v>
      </c>
      <c r="P393" s="4"/>
      <c r="Q393" s="4"/>
      <c r="R393" s="4">
        <f t="shared" si="50"/>
        <v>0</v>
      </c>
      <c r="S393" s="4"/>
      <c r="T393" s="4"/>
      <c r="U393" s="4">
        <f t="shared" si="51"/>
        <v>0</v>
      </c>
      <c r="V393" s="4"/>
      <c r="W393" s="4"/>
      <c r="X393" s="4">
        <f t="shared" si="52"/>
        <v>0</v>
      </c>
      <c r="Y393" s="4"/>
      <c r="Z393" s="4"/>
      <c r="AA393" s="4">
        <f>C393+I393-L393-O393-U393-X393-R393</f>
        <v>0</v>
      </c>
      <c r="AB393" s="7"/>
    </row>
    <row r="394" spans="1:28" ht="15.75" x14ac:dyDescent="0.25">
      <c r="A394" s="29">
        <v>45317</v>
      </c>
      <c r="B394" s="73" t="s">
        <v>378</v>
      </c>
      <c r="C394" s="27">
        <v>170000</v>
      </c>
      <c r="D394" s="27" t="s">
        <v>46</v>
      </c>
      <c r="E394" s="27" t="s">
        <v>185</v>
      </c>
      <c r="F394" s="27">
        <v>100</v>
      </c>
      <c r="G394" s="27" t="s">
        <v>27</v>
      </c>
      <c r="H394" s="27"/>
      <c r="I394" s="11">
        <f t="shared" si="47"/>
        <v>0</v>
      </c>
      <c r="J394" s="32" t="s">
        <v>312</v>
      </c>
      <c r="K394" s="11" t="s">
        <v>786</v>
      </c>
      <c r="L394" s="4">
        <f t="shared" si="48"/>
        <v>0</v>
      </c>
      <c r="M394" s="4"/>
      <c r="N394" s="4"/>
      <c r="O394" s="4">
        <f t="shared" si="49"/>
        <v>170000</v>
      </c>
      <c r="P394" s="4">
        <v>170000</v>
      </c>
      <c r="Q394" s="4"/>
      <c r="R394" s="4">
        <f t="shared" si="50"/>
        <v>0</v>
      </c>
      <c r="S394" s="4"/>
      <c r="T394" s="4"/>
      <c r="U394" s="4">
        <f t="shared" si="51"/>
        <v>0</v>
      </c>
      <c r="V394" s="4"/>
      <c r="W394" s="4"/>
      <c r="X394" s="4">
        <f t="shared" si="52"/>
        <v>0</v>
      </c>
      <c r="Y394" s="4"/>
      <c r="Z394" s="4"/>
      <c r="AA394" s="4">
        <f>C394+I394-L394-O394-U394-X394-R394</f>
        <v>0</v>
      </c>
      <c r="AB394" s="7">
        <v>45331</v>
      </c>
    </row>
    <row r="395" spans="1:28" ht="15.75" x14ac:dyDescent="0.25">
      <c r="A395" s="29">
        <v>45317</v>
      </c>
      <c r="B395" s="73" t="s">
        <v>190</v>
      </c>
      <c r="C395" s="25">
        <v>6250000</v>
      </c>
      <c r="D395" s="27" t="s">
        <v>52</v>
      </c>
      <c r="E395" s="25" t="s">
        <v>128</v>
      </c>
      <c r="F395" s="25">
        <v>50</v>
      </c>
      <c r="G395" s="27" t="s">
        <v>39</v>
      </c>
      <c r="H395" s="25"/>
      <c r="I395" s="11">
        <f t="shared" si="47"/>
        <v>0</v>
      </c>
      <c r="J395" s="26" t="s">
        <v>28</v>
      </c>
      <c r="K395" s="11"/>
      <c r="L395" s="4">
        <f t="shared" si="48"/>
        <v>0</v>
      </c>
      <c r="M395" s="4"/>
      <c r="N395" s="4"/>
      <c r="O395" s="4">
        <f t="shared" si="49"/>
        <v>0</v>
      </c>
      <c r="P395" s="4"/>
      <c r="Q395" s="4"/>
      <c r="R395" s="4">
        <f t="shared" si="50"/>
        <v>0</v>
      </c>
      <c r="S395" s="4"/>
      <c r="T395" s="4"/>
      <c r="U395" s="4">
        <f t="shared" si="51"/>
        <v>0</v>
      </c>
      <c r="V395" s="4"/>
      <c r="W395" s="4"/>
      <c r="X395" s="4">
        <f t="shared" si="52"/>
        <v>0</v>
      </c>
      <c r="Y395" s="4"/>
      <c r="Z395" s="4"/>
      <c r="AA395" s="4">
        <f>C395+I395-L395-O395-U395-X395-R395</f>
        <v>6250000</v>
      </c>
      <c r="AB395" s="7"/>
    </row>
    <row r="396" spans="1:28" ht="15.75" x14ac:dyDescent="0.25">
      <c r="A396" s="29">
        <v>45317</v>
      </c>
      <c r="B396" s="73" t="s">
        <v>341</v>
      </c>
      <c r="C396" s="27">
        <v>170000</v>
      </c>
      <c r="D396" s="27" t="s">
        <v>52</v>
      </c>
      <c r="E396" s="25" t="s">
        <v>185</v>
      </c>
      <c r="F396" s="27">
        <v>100</v>
      </c>
      <c r="G396" s="27" t="s">
        <v>27</v>
      </c>
      <c r="H396" s="27"/>
      <c r="I396" s="11">
        <f t="shared" si="47"/>
        <v>0</v>
      </c>
      <c r="J396" s="32" t="s">
        <v>312</v>
      </c>
      <c r="K396" s="11" t="s">
        <v>748</v>
      </c>
      <c r="L396" s="4">
        <f t="shared" si="48"/>
        <v>0</v>
      </c>
      <c r="M396" s="4"/>
      <c r="N396" s="4"/>
      <c r="O396" s="4">
        <f t="shared" si="49"/>
        <v>170000</v>
      </c>
      <c r="P396" s="4">
        <v>170000</v>
      </c>
      <c r="Q396" s="4"/>
      <c r="R396" s="4">
        <f t="shared" si="50"/>
        <v>0</v>
      </c>
      <c r="S396" s="4"/>
      <c r="T396" s="4"/>
      <c r="U396" s="4">
        <f t="shared" si="51"/>
        <v>0</v>
      </c>
      <c r="V396" s="4"/>
      <c r="W396" s="4"/>
      <c r="X396" s="4">
        <f t="shared" si="52"/>
        <v>0</v>
      </c>
      <c r="Y396" s="4"/>
      <c r="Z396" s="4"/>
      <c r="AA396" s="4">
        <f>C396+I396-L396-O396-U396-X396-R396</f>
        <v>0</v>
      </c>
      <c r="AB396" s="7">
        <v>45327</v>
      </c>
    </row>
    <row r="397" spans="1:28" ht="15.75" x14ac:dyDescent="0.25">
      <c r="A397" s="29">
        <v>45317</v>
      </c>
      <c r="B397" s="27" t="s">
        <v>231</v>
      </c>
      <c r="C397" s="25">
        <v>1195600</v>
      </c>
      <c r="D397" s="27" t="s">
        <v>52</v>
      </c>
      <c r="E397" s="25" t="s">
        <v>120</v>
      </c>
      <c r="F397" s="25">
        <v>24.4</v>
      </c>
      <c r="G397" s="27" t="s">
        <v>39</v>
      </c>
      <c r="H397" s="25"/>
      <c r="I397" s="11">
        <f t="shared" si="47"/>
        <v>0</v>
      </c>
      <c r="J397" s="31" t="s">
        <v>312</v>
      </c>
      <c r="K397" s="11" t="s">
        <v>835</v>
      </c>
      <c r="L397" s="4">
        <f t="shared" si="48"/>
        <v>0</v>
      </c>
      <c r="M397" s="4"/>
      <c r="N397" s="4"/>
      <c r="O397" s="4">
        <f t="shared" si="49"/>
        <v>1195600</v>
      </c>
      <c r="P397" s="4"/>
      <c r="Q397" s="4">
        <v>1195600</v>
      </c>
      <c r="R397" s="4">
        <f t="shared" si="50"/>
        <v>0</v>
      </c>
      <c r="S397" s="4"/>
      <c r="T397" s="4"/>
      <c r="U397" s="4">
        <f t="shared" si="51"/>
        <v>0</v>
      </c>
      <c r="V397" s="4"/>
      <c r="W397" s="4"/>
      <c r="X397" s="4">
        <f t="shared" si="52"/>
        <v>0</v>
      </c>
      <c r="Y397" s="4"/>
      <c r="Z397" s="4"/>
      <c r="AA397" s="4">
        <f>C397+I397-L397-O397-U397-X397-R397</f>
        <v>0</v>
      </c>
      <c r="AB397" s="7">
        <v>45335</v>
      </c>
    </row>
    <row r="398" spans="1:28" ht="15.75" x14ac:dyDescent="0.25">
      <c r="A398" s="29">
        <v>45317</v>
      </c>
      <c r="B398" s="72" t="s">
        <v>96</v>
      </c>
      <c r="C398" s="25">
        <v>7428000</v>
      </c>
      <c r="D398" s="27" t="s">
        <v>46</v>
      </c>
      <c r="E398" s="27" t="s">
        <v>42</v>
      </c>
      <c r="F398" s="25">
        <v>1800</v>
      </c>
      <c r="G398" s="27" t="s">
        <v>34</v>
      </c>
      <c r="H398" s="25"/>
      <c r="I398" s="11">
        <f t="shared" si="47"/>
        <v>0</v>
      </c>
      <c r="J398" s="31" t="s">
        <v>312</v>
      </c>
      <c r="K398" s="11" t="s">
        <v>933</v>
      </c>
      <c r="L398" s="4">
        <f t="shared" si="48"/>
        <v>0</v>
      </c>
      <c r="M398" s="4"/>
      <c r="N398" s="4"/>
      <c r="O398" s="4">
        <f t="shared" si="49"/>
        <v>7428000</v>
      </c>
      <c r="P398" s="4">
        <v>7428000</v>
      </c>
      <c r="Q398" s="4"/>
      <c r="R398" s="4">
        <f t="shared" si="50"/>
        <v>0</v>
      </c>
      <c r="S398" s="4"/>
      <c r="T398" s="4"/>
      <c r="U398" s="4">
        <f t="shared" si="51"/>
        <v>0</v>
      </c>
      <c r="V398" s="4"/>
      <c r="W398" s="4"/>
      <c r="X398" s="4">
        <f t="shared" si="52"/>
        <v>0</v>
      </c>
      <c r="Y398" s="4"/>
      <c r="Z398" s="4"/>
      <c r="AA398" s="4">
        <f>C398+I398-L398-O398-U398-X398-R398</f>
        <v>0</v>
      </c>
      <c r="AB398" s="7"/>
    </row>
    <row r="399" spans="1:28" ht="15.75" x14ac:dyDescent="0.25">
      <c r="A399" s="29">
        <v>45317</v>
      </c>
      <c r="B399" s="72" t="s">
        <v>354</v>
      </c>
      <c r="C399" s="25">
        <v>10000000</v>
      </c>
      <c r="D399" s="27" t="s">
        <v>52</v>
      </c>
      <c r="E399" s="25" t="s">
        <v>260</v>
      </c>
      <c r="F399" s="25">
        <v>4000</v>
      </c>
      <c r="G399" s="27" t="s">
        <v>34</v>
      </c>
      <c r="H399" s="25"/>
      <c r="I399" s="11">
        <f t="shared" si="47"/>
        <v>0</v>
      </c>
      <c r="J399" s="38" t="s">
        <v>78</v>
      </c>
      <c r="K399" s="11" t="s">
        <v>732</v>
      </c>
      <c r="L399" s="4">
        <f t="shared" si="48"/>
        <v>0</v>
      </c>
      <c r="M399" s="4"/>
      <c r="N399" s="4"/>
      <c r="O399" s="4">
        <f t="shared" si="49"/>
        <v>1003500</v>
      </c>
      <c r="P399" s="4">
        <v>1003500</v>
      </c>
      <c r="Q399" s="4"/>
      <c r="R399" s="4">
        <f t="shared" si="50"/>
        <v>0</v>
      </c>
      <c r="S399" s="4"/>
      <c r="T399" s="4"/>
      <c r="U399" s="4">
        <f t="shared" si="51"/>
        <v>0</v>
      </c>
      <c r="V399" s="4"/>
      <c r="W399" s="4"/>
      <c r="X399" s="4">
        <f t="shared" si="52"/>
        <v>0</v>
      </c>
      <c r="Y399" s="4"/>
      <c r="Z399" s="4"/>
      <c r="AA399" s="4">
        <f>C399+I399-L399-O399-U399-X399-R399</f>
        <v>8996500</v>
      </c>
      <c r="AB399" s="7">
        <v>45324</v>
      </c>
    </row>
    <row r="400" spans="1:28" ht="15.75" x14ac:dyDescent="0.25">
      <c r="A400" s="29">
        <v>45320</v>
      </c>
      <c r="B400" s="73" t="s">
        <v>205</v>
      </c>
      <c r="C400" s="25">
        <v>1087500</v>
      </c>
      <c r="D400" s="27" t="s">
        <v>46</v>
      </c>
      <c r="E400" s="25" t="s">
        <v>95</v>
      </c>
      <c r="F400" s="25">
        <v>750</v>
      </c>
      <c r="G400" s="25" t="s">
        <v>34</v>
      </c>
      <c r="H400" s="25"/>
      <c r="I400" s="11">
        <f t="shared" si="47"/>
        <v>0</v>
      </c>
      <c r="J400" s="31" t="s">
        <v>312</v>
      </c>
      <c r="K400" s="11" t="s">
        <v>807</v>
      </c>
      <c r="L400" s="4">
        <f t="shared" si="48"/>
        <v>0</v>
      </c>
      <c r="M400" s="4"/>
      <c r="N400" s="4"/>
      <c r="O400" s="4">
        <f t="shared" si="49"/>
        <v>1087500</v>
      </c>
      <c r="P400" s="155">
        <v>1087500</v>
      </c>
      <c r="Q400" s="4"/>
      <c r="R400" s="4">
        <f t="shared" si="50"/>
        <v>0</v>
      </c>
      <c r="S400" s="4"/>
      <c r="T400" s="4"/>
      <c r="U400" s="4">
        <f t="shared" si="51"/>
        <v>0</v>
      </c>
      <c r="V400" s="4"/>
      <c r="W400" s="4"/>
      <c r="X400" s="4">
        <f t="shared" si="52"/>
        <v>0</v>
      </c>
      <c r="Y400" s="4"/>
      <c r="Z400" s="4"/>
      <c r="AA400" s="4">
        <f>C400+I400-L400-O400-U400-X400-R400</f>
        <v>0</v>
      </c>
      <c r="AB400" s="7">
        <v>45331</v>
      </c>
    </row>
    <row r="401" spans="1:28" ht="15.75" x14ac:dyDescent="0.25">
      <c r="A401" s="29">
        <v>45320</v>
      </c>
      <c r="B401" s="72" t="s">
        <v>677</v>
      </c>
      <c r="C401" s="27">
        <v>11000000</v>
      </c>
      <c r="D401" s="25" t="s">
        <v>52</v>
      </c>
      <c r="E401" s="25" t="s">
        <v>108</v>
      </c>
      <c r="F401" s="27">
        <v>5000</v>
      </c>
      <c r="G401" s="27" t="s">
        <v>34</v>
      </c>
      <c r="H401" s="27"/>
      <c r="I401" s="11">
        <f t="shared" si="47"/>
        <v>0</v>
      </c>
      <c r="J401" s="32" t="s">
        <v>312</v>
      </c>
      <c r="K401" s="11" t="s">
        <v>820</v>
      </c>
      <c r="L401" s="4">
        <f t="shared" si="48"/>
        <v>0</v>
      </c>
      <c r="M401" s="4"/>
      <c r="N401" s="4"/>
      <c r="O401" s="4">
        <f t="shared" si="49"/>
        <v>11000000</v>
      </c>
      <c r="P401" s="4">
        <v>10000000</v>
      </c>
      <c r="Q401" s="4">
        <v>1000000</v>
      </c>
      <c r="R401" s="4">
        <f t="shared" si="50"/>
        <v>0</v>
      </c>
      <c r="S401" s="4"/>
      <c r="T401" s="4"/>
      <c r="U401" s="4">
        <f t="shared" si="51"/>
        <v>0</v>
      </c>
      <c r="V401" s="4"/>
      <c r="W401" s="4"/>
      <c r="X401" s="4">
        <f t="shared" si="52"/>
        <v>0</v>
      </c>
      <c r="Y401" s="4"/>
      <c r="Z401" s="4"/>
      <c r="AA401" s="4">
        <f>C401+I401-L401-O401-U401-X401-R401</f>
        <v>0</v>
      </c>
      <c r="AB401" s="7">
        <v>45338</v>
      </c>
    </row>
    <row r="402" spans="1:28" ht="15.75" x14ac:dyDescent="0.25">
      <c r="A402" s="29">
        <v>45320</v>
      </c>
      <c r="B402" s="72" t="s">
        <v>678</v>
      </c>
      <c r="C402" s="25">
        <v>4300000</v>
      </c>
      <c r="D402" s="25" t="s">
        <v>52</v>
      </c>
      <c r="E402" s="27" t="s">
        <v>42</v>
      </c>
      <c r="F402" s="27">
        <v>1000</v>
      </c>
      <c r="G402" s="27" t="s">
        <v>34</v>
      </c>
      <c r="H402" s="25"/>
      <c r="I402" s="11">
        <f t="shared" si="47"/>
        <v>0</v>
      </c>
      <c r="J402" s="31" t="s">
        <v>324</v>
      </c>
      <c r="K402" s="11"/>
      <c r="L402" s="4">
        <f t="shared" si="48"/>
        <v>4300000</v>
      </c>
      <c r="M402" s="4">
        <v>4300000</v>
      </c>
      <c r="N402" s="4"/>
      <c r="O402" s="4">
        <f t="shared" si="49"/>
        <v>0</v>
      </c>
      <c r="P402" s="4"/>
      <c r="Q402" s="4"/>
      <c r="R402" s="4">
        <f t="shared" si="50"/>
        <v>0</v>
      </c>
      <c r="S402" s="4"/>
      <c r="T402" s="4"/>
      <c r="U402" s="4">
        <f t="shared" si="51"/>
        <v>0</v>
      </c>
      <c r="V402" s="4"/>
      <c r="W402" s="4"/>
      <c r="X402" s="4">
        <f t="shared" si="52"/>
        <v>0</v>
      </c>
      <c r="Y402" s="4"/>
      <c r="Z402" s="4"/>
      <c r="AA402" s="4">
        <f>C402+I402-L402-O402-U402-X402-R402</f>
        <v>0</v>
      </c>
      <c r="AB402" s="7">
        <v>45337</v>
      </c>
    </row>
    <row r="403" spans="1:28" ht="15.75" x14ac:dyDescent="0.25">
      <c r="A403" s="29">
        <v>45320</v>
      </c>
      <c r="B403" s="27" t="s">
        <v>99</v>
      </c>
      <c r="C403" s="27">
        <v>0</v>
      </c>
      <c r="D403" s="27"/>
      <c r="E403" s="27" t="s">
        <v>102</v>
      </c>
      <c r="F403" s="27">
        <v>33</v>
      </c>
      <c r="G403" s="25" t="s">
        <v>39</v>
      </c>
      <c r="H403" s="27"/>
      <c r="I403" s="11">
        <f t="shared" si="47"/>
        <v>0</v>
      </c>
      <c r="J403" s="26" t="s">
        <v>28</v>
      </c>
      <c r="K403" s="11"/>
      <c r="L403" s="4">
        <f t="shared" si="48"/>
        <v>0</v>
      </c>
      <c r="M403" s="4"/>
      <c r="N403" s="4"/>
      <c r="O403" s="4">
        <f t="shared" si="49"/>
        <v>0</v>
      </c>
      <c r="P403" s="4"/>
      <c r="Q403" s="4"/>
      <c r="R403" s="4">
        <f t="shared" si="50"/>
        <v>0</v>
      </c>
      <c r="S403" s="4"/>
      <c r="T403" s="4"/>
      <c r="U403" s="4">
        <f t="shared" si="51"/>
        <v>0</v>
      </c>
      <c r="V403" s="4"/>
      <c r="W403" s="4"/>
      <c r="X403" s="4">
        <f t="shared" si="52"/>
        <v>0</v>
      </c>
      <c r="Y403" s="4"/>
      <c r="Z403" s="4"/>
      <c r="AA403" s="4">
        <f>C403+I403-L403-O403-U403-X403-R403</f>
        <v>0</v>
      </c>
      <c r="AB403" s="7"/>
    </row>
    <row r="404" spans="1:28" ht="15.75" x14ac:dyDescent="0.25">
      <c r="A404" s="29">
        <v>45320</v>
      </c>
      <c r="B404" s="27" t="s">
        <v>99</v>
      </c>
      <c r="C404" s="27">
        <v>0</v>
      </c>
      <c r="D404" s="27"/>
      <c r="E404" s="27" t="s">
        <v>102</v>
      </c>
      <c r="F404" s="27">
        <v>67.3</v>
      </c>
      <c r="G404" s="25" t="s">
        <v>39</v>
      </c>
      <c r="H404" s="27"/>
      <c r="I404" s="11">
        <f t="shared" si="47"/>
        <v>0</v>
      </c>
      <c r="J404" s="26" t="s">
        <v>28</v>
      </c>
      <c r="K404" s="11"/>
      <c r="L404" s="4">
        <f t="shared" si="48"/>
        <v>0</v>
      </c>
      <c r="M404" s="4"/>
      <c r="N404" s="4"/>
      <c r="O404" s="4">
        <f t="shared" si="49"/>
        <v>0</v>
      </c>
      <c r="P404" s="4"/>
      <c r="Q404" s="4"/>
      <c r="R404" s="4">
        <f t="shared" si="50"/>
        <v>0</v>
      </c>
      <c r="S404" s="4"/>
      <c r="T404" s="4"/>
      <c r="U404" s="4">
        <f t="shared" si="51"/>
        <v>0</v>
      </c>
      <c r="V404" s="4"/>
      <c r="W404" s="4"/>
      <c r="X404" s="4">
        <f t="shared" si="52"/>
        <v>0</v>
      </c>
      <c r="Y404" s="4"/>
      <c r="Z404" s="4"/>
      <c r="AA404" s="4">
        <f>C404+I404-L404-O404-U404-X404-R404</f>
        <v>0</v>
      </c>
      <c r="AB404" s="7"/>
    </row>
    <row r="405" spans="1:28" ht="15.75" x14ac:dyDescent="0.25">
      <c r="A405" s="29">
        <v>45320</v>
      </c>
      <c r="B405" s="73" t="s">
        <v>354</v>
      </c>
      <c r="C405" s="27">
        <v>4189500</v>
      </c>
      <c r="D405" s="27" t="s">
        <v>52</v>
      </c>
      <c r="E405" s="27" t="s">
        <v>260</v>
      </c>
      <c r="F405" s="27">
        <v>1500</v>
      </c>
      <c r="G405" s="25" t="s">
        <v>34</v>
      </c>
      <c r="H405" s="27"/>
      <c r="I405" s="11">
        <f t="shared" si="47"/>
        <v>0</v>
      </c>
      <c r="J405" s="31" t="s">
        <v>312</v>
      </c>
      <c r="K405" s="11" t="s">
        <v>733</v>
      </c>
      <c r="L405" s="4">
        <f t="shared" si="48"/>
        <v>0</v>
      </c>
      <c r="M405" s="4"/>
      <c r="N405" s="4"/>
      <c r="O405" s="4">
        <f t="shared" si="49"/>
        <v>4189500</v>
      </c>
      <c r="P405" s="4">
        <v>4189500</v>
      </c>
      <c r="Q405" s="4"/>
      <c r="R405" s="4">
        <f t="shared" si="50"/>
        <v>0</v>
      </c>
      <c r="S405" s="4"/>
      <c r="T405" s="4"/>
      <c r="U405" s="4">
        <f t="shared" si="51"/>
        <v>0</v>
      </c>
      <c r="V405" s="4"/>
      <c r="W405" s="4"/>
      <c r="X405" s="4">
        <f t="shared" si="52"/>
        <v>0</v>
      </c>
      <c r="Y405" s="4"/>
      <c r="Z405" s="4"/>
      <c r="AA405" s="4">
        <f>C405+I405-L405-O405-U405-X405-R405</f>
        <v>0</v>
      </c>
      <c r="AB405" s="7">
        <v>45343</v>
      </c>
    </row>
    <row r="406" spans="1:28" ht="15.75" x14ac:dyDescent="0.25">
      <c r="A406" s="29">
        <v>45320</v>
      </c>
      <c r="B406" s="73" t="s">
        <v>354</v>
      </c>
      <c r="C406" s="25">
        <v>1350000</v>
      </c>
      <c r="D406" s="27" t="s">
        <v>52</v>
      </c>
      <c r="E406" s="25" t="s">
        <v>108</v>
      </c>
      <c r="F406" s="25">
        <v>600</v>
      </c>
      <c r="G406" s="25" t="s">
        <v>34</v>
      </c>
      <c r="H406" s="25"/>
      <c r="I406" s="11">
        <f t="shared" si="47"/>
        <v>0</v>
      </c>
      <c r="J406" s="31" t="s">
        <v>312</v>
      </c>
      <c r="K406" s="11" t="s">
        <v>733</v>
      </c>
      <c r="L406" s="4">
        <f t="shared" si="48"/>
        <v>0</v>
      </c>
      <c r="M406" s="4"/>
      <c r="N406" s="4"/>
      <c r="O406" s="4">
        <f t="shared" si="49"/>
        <v>1350000</v>
      </c>
      <c r="P406" s="4">
        <v>1350000</v>
      </c>
      <c r="Q406" s="4"/>
      <c r="R406" s="4">
        <f t="shared" si="50"/>
        <v>0</v>
      </c>
      <c r="S406" s="4"/>
      <c r="T406" s="4"/>
      <c r="U406" s="4">
        <f t="shared" si="51"/>
        <v>0</v>
      </c>
      <c r="V406" s="4"/>
      <c r="W406" s="4"/>
      <c r="X406" s="4">
        <f t="shared" si="52"/>
        <v>0</v>
      </c>
      <c r="Y406" s="4"/>
      <c r="Z406" s="4"/>
      <c r="AA406" s="4">
        <f>C406+I406-L406-O406-U406-X406-R406</f>
        <v>0</v>
      </c>
      <c r="AB406" s="7">
        <v>45343</v>
      </c>
    </row>
    <row r="407" spans="1:28" ht="15.75" x14ac:dyDescent="0.25">
      <c r="A407" s="29">
        <v>45320</v>
      </c>
      <c r="B407" s="73" t="s">
        <v>354</v>
      </c>
      <c r="C407" s="25">
        <v>1710000</v>
      </c>
      <c r="D407" s="27" t="s">
        <v>52</v>
      </c>
      <c r="E407" s="25" t="s">
        <v>680</v>
      </c>
      <c r="F407" s="25">
        <v>1500</v>
      </c>
      <c r="G407" s="25" t="s">
        <v>34</v>
      </c>
      <c r="H407" s="25"/>
      <c r="I407" s="11">
        <f t="shared" si="47"/>
        <v>0</v>
      </c>
      <c r="J407" s="31" t="s">
        <v>312</v>
      </c>
      <c r="K407" s="11" t="s">
        <v>733</v>
      </c>
      <c r="L407" s="4">
        <f t="shared" si="48"/>
        <v>0</v>
      </c>
      <c r="M407" s="4"/>
      <c r="N407" s="4"/>
      <c r="O407" s="4">
        <f t="shared" si="49"/>
        <v>1710000</v>
      </c>
      <c r="P407" s="4">
        <v>1710000</v>
      </c>
      <c r="Q407" s="4"/>
      <c r="R407" s="4">
        <f t="shared" si="50"/>
        <v>0</v>
      </c>
      <c r="S407" s="4"/>
      <c r="T407" s="4"/>
      <c r="U407" s="4">
        <f t="shared" si="51"/>
        <v>0</v>
      </c>
      <c r="V407" s="4"/>
      <c r="W407" s="4"/>
      <c r="X407" s="4">
        <f t="shared" si="52"/>
        <v>0</v>
      </c>
      <c r="Y407" s="4"/>
      <c r="Z407" s="4"/>
      <c r="AA407" s="4">
        <f>C407+I407-L407-O407-U407-X407-R407</f>
        <v>0</v>
      </c>
      <c r="AB407" s="7">
        <v>45343</v>
      </c>
    </row>
    <row r="408" spans="1:28" ht="15.75" x14ac:dyDescent="0.25">
      <c r="A408" s="29">
        <v>45320</v>
      </c>
      <c r="B408" s="73" t="s">
        <v>354</v>
      </c>
      <c r="C408" s="25">
        <v>4250000</v>
      </c>
      <c r="D408" s="27" t="s">
        <v>52</v>
      </c>
      <c r="E408" s="25" t="s">
        <v>208</v>
      </c>
      <c r="F408" s="25">
        <v>5000</v>
      </c>
      <c r="G408" s="25" t="s">
        <v>34</v>
      </c>
      <c r="H408" s="25"/>
      <c r="I408" s="11">
        <f t="shared" si="47"/>
        <v>0</v>
      </c>
      <c r="J408" s="31" t="s">
        <v>312</v>
      </c>
      <c r="K408" s="11" t="s">
        <v>733</v>
      </c>
      <c r="L408" s="4">
        <f t="shared" si="48"/>
        <v>0</v>
      </c>
      <c r="M408" s="4"/>
      <c r="N408" s="4"/>
      <c r="O408" s="4">
        <f t="shared" si="49"/>
        <v>4250000</v>
      </c>
      <c r="P408" s="4">
        <v>4250000</v>
      </c>
      <c r="Q408" s="4"/>
      <c r="R408" s="4">
        <f t="shared" si="50"/>
        <v>0</v>
      </c>
      <c r="S408" s="4"/>
      <c r="T408" s="4"/>
      <c r="U408" s="4">
        <f t="shared" si="51"/>
        <v>0</v>
      </c>
      <c r="V408" s="4"/>
      <c r="W408" s="4"/>
      <c r="X408" s="4">
        <f t="shared" si="52"/>
        <v>0</v>
      </c>
      <c r="Y408" s="4"/>
      <c r="Z408" s="4"/>
      <c r="AA408" s="4">
        <f>C408+I408-L408-O408-U408-X408-R408</f>
        <v>0</v>
      </c>
      <c r="AB408" s="7">
        <v>45343</v>
      </c>
    </row>
    <row r="409" spans="1:28" ht="15.75" x14ac:dyDescent="0.25">
      <c r="A409" s="29">
        <v>45320</v>
      </c>
      <c r="B409" s="73" t="s">
        <v>226</v>
      </c>
      <c r="C409" s="25">
        <v>8820000</v>
      </c>
      <c r="D409" s="27" t="s">
        <v>52</v>
      </c>
      <c r="E409" s="25" t="s">
        <v>229</v>
      </c>
      <c r="F409" s="25">
        <v>210</v>
      </c>
      <c r="G409" s="25" t="s">
        <v>39</v>
      </c>
      <c r="H409" s="25"/>
      <c r="I409" s="11">
        <f t="shared" si="47"/>
        <v>0</v>
      </c>
      <c r="J409" s="26" t="s">
        <v>28</v>
      </c>
      <c r="K409" s="11"/>
      <c r="L409" s="4">
        <f t="shared" si="48"/>
        <v>0</v>
      </c>
      <c r="M409" s="4"/>
      <c r="N409" s="4"/>
      <c r="O409" s="4">
        <f t="shared" si="49"/>
        <v>0</v>
      </c>
      <c r="P409" s="4"/>
      <c r="Q409" s="4"/>
      <c r="R409" s="4">
        <f t="shared" si="50"/>
        <v>0</v>
      </c>
      <c r="S409" s="4"/>
      <c r="T409" s="4"/>
      <c r="U409" s="4">
        <f t="shared" si="51"/>
        <v>0</v>
      </c>
      <c r="V409" s="4"/>
      <c r="W409" s="4"/>
      <c r="X409" s="4">
        <f t="shared" si="52"/>
        <v>0</v>
      </c>
      <c r="Y409" s="4"/>
      <c r="Z409" s="4"/>
      <c r="AA409" s="4">
        <f>C409+I409-L409-O409-U409-X409-R409</f>
        <v>8820000</v>
      </c>
      <c r="AB409" s="7"/>
    </row>
    <row r="410" spans="1:28" ht="15.75" x14ac:dyDescent="0.25">
      <c r="A410" s="29">
        <v>45320</v>
      </c>
      <c r="B410" s="73" t="s">
        <v>176</v>
      </c>
      <c r="C410" s="25">
        <v>460000</v>
      </c>
      <c r="D410" s="27" t="s">
        <v>52</v>
      </c>
      <c r="E410" s="25" t="s">
        <v>681</v>
      </c>
      <c r="F410" s="25">
        <v>2</v>
      </c>
      <c r="G410" s="25" t="s">
        <v>48</v>
      </c>
      <c r="H410" s="25"/>
      <c r="I410" s="11">
        <f t="shared" si="47"/>
        <v>0</v>
      </c>
      <c r="J410" s="12" t="s">
        <v>312</v>
      </c>
      <c r="K410" s="4" t="s">
        <v>577</v>
      </c>
      <c r="L410" s="4">
        <f t="shared" si="48"/>
        <v>0</v>
      </c>
      <c r="M410" s="4"/>
      <c r="N410" s="4"/>
      <c r="O410" s="4">
        <f t="shared" si="49"/>
        <v>460000</v>
      </c>
      <c r="P410" s="4"/>
      <c r="Q410" s="4">
        <v>460000</v>
      </c>
      <c r="R410" s="4">
        <f t="shared" si="50"/>
        <v>0</v>
      </c>
      <c r="S410" s="4"/>
      <c r="T410" s="4"/>
      <c r="U410" s="4">
        <f t="shared" si="51"/>
        <v>0</v>
      </c>
      <c r="V410" s="4"/>
      <c r="W410" s="4"/>
      <c r="X410" s="4">
        <f t="shared" si="52"/>
        <v>0</v>
      </c>
      <c r="Y410" s="4"/>
      <c r="Z410" s="4"/>
      <c r="AA410" s="4">
        <f>C410+I410-L410-O410-U410-X410-R410</f>
        <v>0</v>
      </c>
      <c r="AB410" s="7">
        <v>45351</v>
      </c>
    </row>
    <row r="411" spans="1:28" ht="15.75" x14ac:dyDescent="0.25">
      <c r="A411" s="29">
        <v>45320</v>
      </c>
      <c r="B411" s="73" t="s">
        <v>171</v>
      </c>
      <c r="C411" s="25">
        <v>2283400</v>
      </c>
      <c r="D411" s="25" t="s">
        <v>52</v>
      </c>
      <c r="E411" s="25" t="s">
        <v>81</v>
      </c>
      <c r="F411" s="25">
        <v>46.6</v>
      </c>
      <c r="G411" s="25" t="s">
        <v>39</v>
      </c>
      <c r="H411" s="25"/>
      <c r="I411" s="11">
        <f t="shared" si="47"/>
        <v>0</v>
      </c>
      <c r="J411" s="26" t="s">
        <v>28</v>
      </c>
      <c r="K411" s="11"/>
      <c r="L411" s="4">
        <f t="shared" si="48"/>
        <v>0</v>
      </c>
      <c r="M411" s="4"/>
      <c r="N411" s="4"/>
      <c r="O411" s="4">
        <f t="shared" si="49"/>
        <v>0</v>
      </c>
      <c r="P411" s="4"/>
      <c r="Q411" s="4"/>
      <c r="R411" s="4">
        <f t="shared" si="50"/>
        <v>0</v>
      </c>
      <c r="S411" s="4"/>
      <c r="T411" s="4"/>
      <c r="U411" s="4">
        <f t="shared" si="51"/>
        <v>0</v>
      </c>
      <c r="V411" s="4"/>
      <c r="W411" s="4"/>
      <c r="X411" s="4">
        <f t="shared" si="52"/>
        <v>0</v>
      </c>
      <c r="Y411" s="4"/>
      <c r="Z411" s="4"/>
      <c r="AA411" s="4">
        <f>C411+I411-L411-O411-U411-X411-R411</f>
        <v>2283400</v>
      </c>
      <c r="AB411" s="7"/>
    </row>
    <row r="412" spans="1:28" ht="15.75" x14ac:dyDescent="0.25">
      <c r="A412" s="29">
        <v>45320</v>
      </c>
      <c r="B412" s="73" t="s">
        <v>171</v>
      </c>
      <c r="C412" s="25">
        <v>1800000</v>
      </c>
      <c r="D412" s="25" t="s">
        <v>52</v>
      </c>
      <c r="E412" s="25" t="s">
        <v>150</v>
      </c>
      <c r="F412" s="25">
        <v>40</v>
      </c>
      <c r="G412" s="25" t="s">
        <v>77</v>
      </c>
      <c r="H412" s="25"/>
      <c r="I412" s="11">
        <f t="shared" si="47"/>
        <v>0</v>
      </c>
      <c r="J412" s="26" t="s">
        <v>28</v>
      </c>
      <c r="K412" s="11"/>
      <c r="L412" s="4">
        <f t="shared" si="48"/>
        <v>0</v>
      </c>
      <c r="M412" s="4"/>
      <c r="N412" s="4"/>
      <c r="O412" s="4">
        <f t="shared" si="49"/>
        <v>0</v>
      </c>
      <c r="P412" s="4"/>
      <c r="Q412" s="4"/>
      <c r="R412" s="4">
        <f t="shared" si="50"/>
        <v>0</v>
      </c>
      <c r="S412" s="4"/>
      <c r="T412" s="4"/>
      <c r="U412" s="4">
        <f t="shared" si="51"/>
        <v>0</v>
      </c>
      <c r="V412" s="4"/>
      <c r="W412" s="4"/>
      <c r="X412" s="4">
        <f t="shared" si="52"/>
        <v>0</v>
      </c>
      <c r="Y412" s="4"/>
      <c r="Z412" s="4"/>
      <c r="AA412" s="4">
        <f>C412+I412-L412-O412-U412-X412-R412</f>
        <v>1800000</v>
      </c>
      <c r="AB412" s="7"/>
    </row>
    <row r="413" spans="1:28" ht="15.75" x14ac:dyDescent="0.25">
      <c r="A413" s="29">
        <v>45320</v>
      </c>
      <c r="B413" s="73" t="s">
        <v>266</v>
      </c>
      <c r="C413" s="25">
        <v>900000</v>
      </c>
      <c r="D413" s="25" t="s">
        <v>52</v>
      </c>
      <c r="E413" s="25" t="s">
        <v>189</v>
      </c>
      <c r="F413" s="25">
        <v>2</v>
      </c>
      <c r="G413" s="25" t="s">
        <v>23</v>
      </c>
      <c r="H413" s="25"/>
      <c r="I413" s="11">
        <f t="shared" si="47"/>
        <v>0</v>
      </c>
      <c r="J413" s="26" t="s">
        <v>28</v>
      </c>
      <c r="K413" s="11"/>
      <c r="L413" s="4">
        <f t="shared" si="48"/>
        <v>0</v>
      </c>
      <c r="M413" s="4"/>
      <c r="N413" s="4"/>
      <c r="O413" s="4">
        <f t="shared" si="49"/>
        <v>0</v>
      </c>
      <c r="P413" s="4"/>
      <c r="Q413" s="4"/>
      <c r="R413" s="4">
        <f t="shared" si="50"/>
        <v>0</v>
      </c>
      <c r="S413" s="4"/>
      <c r="T413" s="4"/>
      <c r="U413" s="4">
        <f t="shared" si="51"/>
        <v>0</v>
      </c>
      <c r="V413" s="4"/>
      <c r="W413" s="4"/>
      <c r="X413" s="4">
        <f t="shared" si="52"/>
        <v>0</v>
      </c>
      <c r="Y413" s="4"/>
      <c r="Z413" s="4"/>
      <c r="AA413" s="4">
        <f>C413+I413-L413-O413-U413-X413-R413</f>
        <v>900000</v>
      </c>
      <c r="AB413" s="7"/>
    </row>
    <row r="414" spans="1:28" ht="15.75" x14ac:dyDescent="0.25">
      <c r="A414" s="29">
        <v>45320</v>
      </c>
      <c r="B414" s="73" t="s">
        <v>266</v>
      </c>
      <c r="C414" s="25">
        <v>984900.00000000012</v>
      </c>
      <c r="D414" s="25" t="s">
        <v>52</v>
      </c>
      <c r="E414" s="25" t="s">
        <v>137</v>
      </c>
      <c r="F414" s="25">
        <v>20.100000000000001</v>
      </c>
      <c r="G414" s="25" t="s">
        <v>39</v>
      </c>
      <c r="H414" s="25"/>
      <c r="I414" s="11">
        <f t="shared" si="47"/>
        <v>0</v>
      </c>
      <c r="J414" s="26" t="s">
        <v>28</v>
      </c>
      <c r="K414" s="11"/>
      <c r="L414" s="4">
        <f t="shared" si="48"/>
        <v>0</v>
      </c>
      <c r="M414" s="4"/>
      <c r="N414" s="4"/>
      <c r="O414" s="4">
        <f t="shared" si="49"/>
        <v>0</v>
      </c>
      <c r="P414" s="4"/>
      <c r="Q414" s="4"/>
      <c r="R414" s="4">
        <f t="shared" si="50"/>
        <v>0</v>
      </c>
      <c r="S414" s="4"/>
      <c r="T414" s="4"/>
      <c r="U414" s="4">
        <f t="shared" si="51"/>
        <v>0</v>
      </c>
      <c r="V414" s="4"/>
      <c r="W414" s="4"/>
      <c r="X414" s="4">
        <f t="shared" si="52"/>
        <v>0</v>
      </c>
      <c r="Y414" s="4"/>
      <c r="Z414" s="4"/>
      <c r="AA414" s="4">
        <f>C414+I414-L414-O414-U414-X414-R414</f>
        <v>984900.00000000012</v>
      </c>
      <c r="AB414" s="7"/>
    </row>
    <row r="415" spans="1:28" ht="15.75" x14ac:dyDescent="0.25">
      <c r="A415" s="29">
        <v>45320</v>
      </c>
      <c r="B415" s="73" t="s">
        <v>266</v>
      </c>
      <c r="C415" s="25">
        <v>1171100</v>
      </c>
      <c r="D415" s="25" t="s">
        <v>52</v>
      </c>
      <c r="E415" s="25" t="s">
        <v>81</v>
      </c>
      <c r="F415" s="25">
        <v>23.9</v>
      </c>
      <c r="G415" s="25" t="s">
        <v>39</v>
      </c>
      <c r="H415" s="25"/>
      <c r="I415" s="11">
        <f t="shared" si="47"/>
        <v>0</v>
      </c>
      <c r="J415" s="26" t="s">
        <v>28</v>
      </c>
      <c r="K415" s="11"/>
      <c r="L415" s="4">
        <f t="shared" si="48"/>
        <v>0</v>
      </c>
      <c r="M415" s="4"/>
      <c r="N415" s="4"/>
      <c r="O415" s="4">
        <f t="shared" si="49"/>
        <v>0</v>
      </c>
      <c r="P415" s="4"/>
      <c r="Q415" s="4"/>
      <c r="R415" s="4">
        <f t="shared" si="50"/>
        <v>0</v>
      </c>
      <c r="S415" s="4"/>
      <c r="T415" s="4"/>
      <c r="U415" s="4">
        <f t="shared" si="51"/>
        <v>0</v>
      </c>
      <c r="V415" s="4"/>
      <c r="W415" s="4"/>
      <c r="X415" s="4">
        <f t="shared" si="52"/>
        <v>0</v>
      </c>
      <c r="Y415" s="4"/>
      <c r="Z415" s="4"/>
      <c r="AA415" s="4">
        <f>C415+I415-L415-O415-U415-X415-R415</f>
        <v>1171100</v>
      </c>
      <c r="AB415" s="7"/>
    </row>
    <row r="416" spans="1:28" ht="15.75" x14ac:dyDescent="0.25">
      <c r="A416" s="29">
        <v>45320</v>
      </c>
      <c r="B416" s="73" t="s">
        <v>266</v>
      </c>
      <c r="C416" s="25">
        <v>1190700</v>
      </c>
      <c r="D416" s="25" t="s">
        <v>52</v>
      </c>
      <c r="E416" s="25" t="s">
        <v>120</v>
      </c>
      <c r="F416" s="25">
        <v>24.3</v>
      </c>
      <c r="G416" s="25" t="s">
        <v>39</v>
      </c>
      <c r="H416" s="25"/>
      <c r="I416" s="11">
        <f t="shared" ref="I416:I428" si="53">F416*H416</f>
        <v>0</v>
      </c>
      <c r="J416" s="26" t="s">
        <v>28</v>
      </c>
      <c r="K416" s="11"/>
      <c r="L416" s="4">
        <f t="shared" si="48"/>
        <v>0</v>
      </c>
      <c r="M416" s="4"/>
      <c r="N416" s="4"/>
      <c r="O416" s="4">
        <f t="shared" si="49"/>
        <v>0</v>
      </c>
      <c r="P416" s="4"/>
      <c r="Q416" s="4"/>
      <c r="R416" s="4">
        <f t="shared" si="50"/>
        <v>0</v>
      </c>
      <c r="S416" s="4"/>
      <c r="T416" s="4"/>
      <c r="U416" s="4">
        <f t="shared" si="51"/>
        <v>0</v>
      </c>
      <c r="V416" s="4"/>
      <c r="W416" s="4"/>
      <c r="X416" s="4">
        <f t="shared" si="52"/>
        <v>0</v>
      </c>
      <c r="Y416" s="4"/>
      <c r="Z416" s="4"/>
      <c r="AA416" s="4">
        <f>C416+I416-L416-O416-U416-X416-R416</f>
        <v>1190700</v>
      </c>
      <c r="AB416" s="7"/>
    </row>
    <row r="417" spans="1:28" ht="15.75" x14ac:dyDescent="0.25">
      <c r="A417" s="29">
        <v>45320</v>
      </c>
      <c r="B417" s="72" t="s">
        <v>134</v>
      </c>
      <c r="C417" s="27">
        <v>3125000</v>
      </c>
      <c r="D417" s="25" t="s">
        <v>52</v>
      </c>
      <c r="E417" s="27" t="s">
        <v>552</v>
      </c>
      <c r="F417" s="27">
        <v>25</v>
      </c>
      <c r="G417" s="25" t="s">
        <v>39</v>
      </c>
      <c r="H417" s="27"/>
      <c r="I417" s="11">
        <f t="shared" si="53"/>
        <v>0</v>
      </c>
      <c r="J417" s="32" t="s">
        <v>312</v>
      </c>
      <c r="K417" s="11" t="s">
        <v>946</v>
      </c>
      <c r="L417" s="4">
        <f t="shared" si="48"/>
        <v>0</v>
      </c>
      <c r="M417" s="4"/>
      <c r="N417" s="4"/>
      <c r="O417" s="4">
        <f t="shared" si="49"/>
        <v>3125000</v>
      </c>
      <c r="P417" s="4">
        <v>3125000</v>
      </c>
      <c r="Q417" s="4"/>
      <c r="R417" s="4">
        <f t="shared" si="50"/>
        <v>0</v>
      </c>
      <c r="S417" s="4"/>
      <c r="T417" s="4"/>
      <c r="U417" s="4">
        <f t="shared" si="51"/>
        <v>0</v>
      </c>
      <c r="V417" s="4"/>
      <c r="W417" s="4"/>
      <c r="X417" s="4">
        <f t="shared" si="52"/>
        <v>0</v>
      </c>
      <c r="Y417" s="4"/>
      <c r="Z417" s="4"/>
      <c r="AA417" s="4">
        <f>C417+I417-L417-O417-U417-X417-R417</f>
        <v>0</v>
      </c>
      <c r="AB417" s="7">
        <v>45349</v>
      </c>
    </row>
    <row r="418" spans="1:28" ht="15.75" x14ac:dyDescent="0.25">
      <c r="A418" s="29">
        <v>45320</v>
      </c>
      <c r="B418" s="72" t="s">
        <v>134</v>
      </c>
      <c r="C418" s="25">
        <v>1165500</v>
      </c>
      <c r="D418" s="25" t="s">
        <v>52</v>
      </c>
      <c r="E418" s="25" t="s">
        <v>50</v>
      </c>
      <c r="F418" s="25">
        <v>300</v>
      </c>
      <c r="G418" s="25" t="s">
        <v>34</v>
      </c>
      <c r="H418" s="25"/>
      <c r="I418" s="11">
        <f t="shared" si="53"/>
        <v>0</v>
      </c>
      <c r="J418" s="32" t="s">
        <v>312</v>
      </c>
      <c r="K418" s="11" t="s">
        <v>946</v>
      </c>
      <c r="L418" s="4">
        <f t="shared" si="48"/>
        <v>0</v>
      </c>
      <c r="M418" s="4"/>
      <c r="N418" s="4"/>
      <c r="O418" s="4">
        <f t="shared" si="49"/>
        <v>1165500</v>
      </c>
      <c r="P418" s="4">
        <v>1165500</v>
      </c>
      <c r="Q418" s="4"/>
      <c r="R418" s="4">
        <f t="shared" si="50"/>
        <v>0</v>
      </c>
      <c r="S418" s="4"/>
      <c r="T418" s="4"/>
      <c r="U418" s="4">
        <f t="shared" si="51"/>
        <v>0</v>
      </c>
      <c r="V418" s="4"/>
      <c r="W418" s="4"/>
      <c r="X418" s="4">
        <f t="shared" si="52"/>
        <v>0</v>
      </c>
      <c r="Y418" s="4"/>
      <c r="Z418" s="4"/>
      <c r="AA418" s="4">
        <f>C418+I418-L418-O418-U418-X418-R418</f>
        <v>0</v>
      </c>
      <c r="AB418" s="7">
        <v>45349</v>
      </c>
    </row>
    <row r="419" spans="1:28" ht="15.75" x14ac:dyDescent="0.25">
      <c r="A419" s="29">
        <v>45320</v>
      </c>
      <c r="B419" s="72" t="s">
        <v>134</v>
      </c>
      <c r="C419" s="25">
        <v>875000</v>
      </c>
      <c r="D419" s="25" t="s">
        <v>52</v>
      </c>
      <c r="E419" s="25" t="s">
        <v>179</v>
      </c>
      <c r="F419" s="25">
        <v>500</v>
      </c>
      <c r="G419" s="25" t="s">
        <v>34</v>
      </c>
      <c r="H419" s="25"/>
      <c r="I419" s="11">
        <f t="shared" si="53"/>
        <v>0</v>
      </c>
      <c r="J419" s="32" t="s">
        <v>312</v>
      </c>
      <c r="K419" s="11" t="s">
        <v>946</v>
      </c>
      <c r="L419" s="4">
        <f t="shared" si="48"/>
        <v>0</v>
      </c>
      <c r="M419" s="4"/>
      <c r="N419" s="4"/>
      <c r="O419" s="4">
        <f t="shared" si="49"/>
        <v>875000</v>
      </c>
      <c r="P419" s="4">
        <v>875000</v>
      </c>
      <c r="Q419" s="4"/>
      <c r="R419" s="4">
        <f t="shared" si="50"/>
        <v>0</v>
      </c>
      <c r="S419" s="4"/>
      <c r="T419" s="4"/>
      <c r="U419" s="4">
        <f t="shared" si="51"/>
        <v>0</v>
      </c>
      <c r="V419" s="4"/>
      <c r="W419" s="4"/>
      <c r="X419" s="4">
        <f t="shared" si="52"/>
        <v>0</v>
      </c>
      <c r="Y419" s="4"/>
      <c r="Z419" s="4"/>
      <c r="AA419" s="4">
        <f>C419+I419-L419-O419-U419-X419-R419</f>
        <v>0</v>
      </c>
      <c r="AB419" s="7">
        <v>45349</v>
      </c>
    </row>
    <row r="420" spans="1:28" ht="15.75" x14ac:dyDescent="0.25">
      <c r="A420" s="29">
        <v>45320</v>
      </c>
      <c r="B420" s="72" t="s">
        <v>134</v>
      </c>
      <c r="C420" s="27">
        <v>1035000</v>
      </c>
      <c r="D420" s="25" t="s">
        <v>52</v>
      </c>
      <c r="E420" s="27" t="s">
        <v>151</v>
      </c>
      <c r="F420" s="27">
        <v>500</v>
      </c>
      <c r="G420" s="25" t="s">
        <v>34</v>
      </c>
      <c r="H420" s="27"/>
      <c r="I420" s="11">
        <f t="shared" si="53"/>
        <v>0</v>
      </c>
      <c r="J420" s="32" t="s">
        <v>312</v>
      </c>
      <c r="K420" s="11" t="s">
        <v>946</v>
      </c>
      <c r="L420" s="4">
        <f t="shared" si="48"/>
        <v>0</v>
      </c>
      <c r="M420" s="4"/>
      <c r="N420" s="4"/>
      <c r="O420" s="4">
        <f t="shared" si="49"/>
        <v>1035000</v>
      </c>
      <c r="P420" s="4">
        <v>1035000</v>
      </c>
      <c r="Q420" s="4"/>
      <c r="R420" s="4">
        <f t="shared" si="50"/>
        <v>0</v>
      </c>
      <c r="S420" s="4"/>
      <c r="T420" s="4"/>
      <c r="U420" s="4">
        <f t="shared" si="51"/>
        <v>0</v>
      </c>
      <c r="V420" s="4"/>
      <c r="W420" s="4"/>
      <c r="X420" s="4">
        <f t="shared" si="52"/>
        <v>0</v>
      </c>
      <c r="Y420" s="4"/>
      <c r="Z420" s="4"/>
      <c r="AA420" s="4">
        <f>C420+I420-L420-O420-U420-X420-R420</f>
        <v>0</v>
      </c>
      <c r="AB420" s="7">
        <v>45349</v>
      </c>
    </row>
    <row r="421" spans="1:28" ht="15.75" x14ac:dyDescent="0.25">
      <c r="A421" s="29">
        <v>45320</v>
      </c>
      <c r="B421" s="73" t="s">
        <v>291</v>
      </c>
      <c r="C421" s="27">
        <v>2635000</v>
      </c>
      <c r="D421" s="25" t="s">
        <v>52</v>
      </c>
      <c r="E421" s="27" t="s">
        <v>552</v>
      </c>
      <c r="F421" s="27">
        <v>25</v>
      </c>
      <c r="G421" s="27" t="s">
        <v>39</v>
      </c>
      <c r="H421" s="27"/>
      <c r="I421" s="11">
        <f t="shared" si="53"/>
        <v>0</v>
      </c>
      <c r="J421" s="31" t="s">
        <v>312</v>
      </c>
      <c r="K421" s="11" t="s">
        <v>842</v>
      </c>
      <c r="L421" s="4">
        <f t="shared" si="48"/>
        <v>0</v>
      </c>
      <c r="M421" s="4"/>
      <c r="N421" s="4"/>
      <c r="O421" s="4">
        <f t="shared" si="49"/>
        <v>2635000</v>
      </c>
      <c r="P421" s="4">
        <v>2635000</v>
      </c>
      <c r="Q421" s="4"/>
      <c r="R421" s="4">
        <f t="shared" si="50"/>
        <v>0</v>
      </c>
      <c r="S421" s="4"/>
      <c r="T421" s="4"/>
      <c r="U421" s="4">
        <f t="shared" si="51"/>
        <v>0</v>
      </c>
      <c r="V421" s="4"/>
      <c r="W421" s="4"/>
      <c r="X421" s="4">
        <f t="shared" si="52"/>
        <v>0</v>
      </c>
      <c r="Y421" s="4"/>
      <c r="Z421" s="4"/>
      <c r="AA421" s="4">
        <f>C421+I421-L421-O421-U421-X421-R421</f>
        <v>0</v>
      </c>
      <c r="AB421" s="7">
        <v>45336</v>
      </c>
    </row>
    <row r="422" spans="1:28" ht="15.75" x14ac:dyDescent="0.25">
      <c r="A422" s="29">
        <v>45320</v>
      </c>
      <c r="B422" s="73" t="s">
        <v>266</v>
      </c>
      <c r="C422" s="25">
        <v>999599.99999999988</v>
      </c>
      <c r="D422" s="25" t="s">
        <v>52</v>
      </c>
      <c r="E422" s="27" t="s">
        <v>137</v>
      </c>
      <c r="F422" s="27">
        <v>20.399999999999999</v>
      </c>
      <c r="G422" s="27" t="s">
        <v>39</v>
      </c>
      <c r="H422" s="25"/>
      <c r="I422" s="11">
        <f t="shared" si="53"/>
        <v>0</v>
      </c>
      <c r="J422" s="26" t="s">
        <v>28</v>
      </c>
      <c r="K422" s="11"/>
      <c r="L422" s="4">
        <f t="shared" si="48"/>
        <v>0</v>
      </c>
      <c r="M422" s="4"/>
      <c r="N422" s="4"/>
      <c r="O422" s="4">
        <f t="shared" si="49"/>
        <v>0</v>
      </c>
      <c r="P422" s="4"/>
      <c r="Q422" s="4"/>
      <c r="R422" s="4">
        <f t="shared" si="50"/>
        <v>0</v>
      </c>
      <c r="S422" s="4"/>
      <c r="T422" s="4"/>
      <c r="U422" s="4">
        <f t="shared" si="51"/>
        <v>0</v>
      </c>
      <c r="V422" s="4"/>
      <c r="W422" s="4"/>
      <c r="X422" s="4">
        <f t="shared" si="52"/>
        <v>0</v>
      </c>
      <c r="Y422" s="4"/>
      <c r="Z422" s="4"/>
      <c r="AA422" s="4">
        <f>C422+I422-L422-O422-U422-X422-R422</f>
        <v>999599.99999999988</v>
      </c>
      <c r="AB422" s="7"/>
    </row>
    <row r="423" spans="1:28" ht="15.75" x14ac:dyDescent="0.25">
      <c r="A423" s="29">
        <v>45320</v>
      </c>
      <c r="B423" s="73" t="s">
        <v>266</v>
      </c>
      <c r="C423" s="25">
        <v>1200000</v>
      </c>
      <c r="D423" s="25" t="s">
        <v>52</v>
      </c>
      <c r="E423" s="25" t="s">
        <v>165</v>
      </c>
      <c r="F423" s="25">
        <v>1</v>
      </c>
      <c r="G423" s="27" t="s">
        <v>303</v>
      </c>
      <c r="H423" s="25"/>
      <c r="I423" s="11">
        <f t="shared" si="53"/>
        <v>0</v>
      </c>
      <c r="J423" s="26" t="s">
        <v>28</v>
      </c>
      <c r="K423" s="11"/>
      <c r="L423" s="4">
        <f t="shared" si="48"/>
        <v>0</v>
      </c>
      <c r="M423" s="4"/>
      <c r="N423" s="4"/>
      <c r="O423" s="4">
        <f t="shared" si="49"/>
        <v>0</v>
      </c>
      <c r="P423" s="4"/>
      <c r="Q423" s="4"/>
      <c r="R423" s="4">
        <f t="shared" si="50"/>
        <v>0</v>
      </c>
      <c r="S423" s="4"/>
      <c r="T423" s="4"/>
      <c r="U423" s="4">
        <f t="shared" si="51"/>
        <v>0</v>
      </c>
      <c r="V423" s="4"/>
      <c r="W423" s="4"/>
      <c r="X423" s="4">
        <f t="shared" si="52"/>
        <v>0</v>
      </c>
      <c r="Y423" s="4"/>
      <c r="Z423" s="4"/>
      <c r="AA423" s="4">
        <f>C423+I423-L423-O423-U423-X423-R423</f>
        <v>1200000</v>
      </c>
      <c r="AB423" s="7"/>
    </row>
    <row r="424" spans="1:28" ht="15.75" x14ac:dyDescent="0.25">
      <c r="A424" s="29">
        <v>45320</v>
      </c>
      <c r="B424" s="72" t="s">
        <v>479</v>
      </c>
      <c r="C424" s="25">
        <v>2250000</v>
      </c>
      <c r="D424" s="25" t="s">
        <v>52</v>
      </c>
      <c r="E424" s="25" t="s">
        <v>42</v>
      </c>
      <c r="F424" s="25">
        <v>500</v>
      </c>
      <c r="G424" s="27" t="s">
        <v>34</v>
      </c>
      <c r="H424" s="25"/>
      <c r="I424" s="11">
        <f t="shared" si="53"/>
        <v>0</v>
      </c>
      <c r="J424" s="31" t="s">
        <v>312</v>
      </c>
      <c r="K424" s="11" t="s">
        <v>725</v>
      </c>
      <c r="L424" s="4">
        <f t="shared" si="48"/>
        <v>0</v>
      </c>
      <c r="M424" s="4"/>
      <c r="N424" s="4"/>
      <c r="O424" s="4">
        <f t="shared" si="49"/>
        <v>2250000</v>
      </c>
      <c r="P424" s="4">
        <v>2250000</v>
      </c>
      <c r="Q424" s="4"/>
      <c r="R424" s="4">
        <f t="shared" si="50"/>
        <v>0</v>
      </c>
      <c r="S424" s="4"/>
      <c r="T424" s="4"/>
      <c r="U424" s="4">
        <f t="shared" si="51"/>
        <v>0</v>
      </c>
      <c r="V424" s="4"/>
      <c r="W424" s="4"/>
      <c r="X424" s="4">
        <f t="shared" si="52"/>
        <v>0</v>
      </c>
      <c r="Y424" s="4"/>
      <c r="Z424" s="4"/>
      <c r="AA424" s="4">
        <f>C424+I424-L424-O424-U424-X424-R424</f>
        <v>0</v>
      </c>
      <c r="AB424" s="7">
        <v>45323</v>
      </c>
    </row>
    <row r="425" spans="1:28" ht="15.75" x14ac:dyDescent="0.25">
      <c r="A425" s="29">
        <v>45320</v>
      </c>
      <c r="B425" s="72" t="s">
        <v>205</v>
      </c>
      <c r="C425" s="25">
        <v>1200000</v>
      </c>
      <c r="D425" s="25" t="s">
        <v>52</v>
      </c>
      <c r="E425" s="25" t="s">
        <v>355</v>
      </c>
      <c r="F425" s="25">
        <v>1</v>
      </c>
      <c r="G425" s="25" t="s">
        <v>303</v>
      </c>
      <c r="H425" s="25"/>
      <c r="I425" s="11">
        <f t="shared" si="53"/>
        <v>0</v>
      </c>
      <c r="J425" s="31" t="s">
        <v>312</v>
      </c>
      <c r="K425" s="11" t="s">
        <v>817</v>
      </c>
      <c r="L425" s="4">
        <f t="shared" si="48"/>
        <v>0</v>
      </c>
      <c r="M425" s="4"/>
      <c r="N425" s="4"/>
      <c r="O425" s="4">
        <f t="shared" si="49"/>
        <v>1200000</v>
      </c>
      <c r="P425" s="155">
        <v>1200000</v>
      </c>
      <c r="Q425" s="4"/>
      <c r="R425" s="4">
        <f t="shared" si="50"/>
        <v>0</v>
      </c>
      <c r="S425" s="4"/>
      <c r="T425" s="4"/>
      <c r="U425" s="4">
        <f t="shared" si="51"/>
        <v>0</v>
      </c>
      <c r="V425" s="4"/>
      <c r="W425" s="4"/>
      <c r="X425" s="4">
        <f t="shared" si="52"/>
        <v>0</v>
      </c>
      <c r="Y425" s="4"/>
      <c r="Z425" s="4"/>
      <c r="AA425" s="4">
        <f>C425+I425-L425-O425-U425-X425-R425</f>
        <v>0</v>
      </c>
      <c r="AB425" s="7">
        <v>45334</v>
      </c>
    </row>
    <row r="426" spans="1:28" ht="15.75" x14ac:dyDescent="0.25">
      <c r="A426" s="29">
        <v>45320</v>
      </c>
      <c r="B426" s="72" t="s">
        <v>203</v>
      </c>
      <c r="C426" s="25">
        <v>3125000</v>
      </c>
      <c r="D426" s="25" t="s">
        <v>46</v>
      </c>
      <c r="E426" s="25" t="s">
        <v>128</v>
      </c>
      <c r="F426" s="25">
        <v>25</v>
      </c>
      <c r="G426" s="25" t="s">
        <v>39</v>
      </c>
      <c r="H426" s="25"/>
      <c r="I426" s="11">
        <f t="shared" si="53"/>
        <v>0</v>
      </c>
      <c r="J426" s="26" t="s">
        <v>28</v>
      </c>
      <c r="K426" s="11"/>
      <c r="L426" s="4">
        <f t="shared" si="48"/>
        <v>0</v>
      </c>
      <c r="M426" s="4"/>
      <c r="N426" s="4"/>
      <c r="O426" s="4">
        <f t="shared" si="49"/>
        <v>0</v>
      </c>
      <c r="P426" s="4"/>
      <c r="Q426" s="4"/>
      <c r="R426" s="4">
        <f t="shared" si="50"/>
        <v>0</v>
      </c>
      <c r="S426" s="4"/>
      <c r="T426" s="4"/>
      <c r="U426" s="4">
        <f t="shared" si="51"/>
        <v>0</v>
      </c>
      <c r="V426" s="4"/>
      <c r="W426" s="4"/>
      <c r="X426" s="4">
        <f t="shared" si="52"/>
        <v>0</v>
      </c>
      <c r="Y426" s="4"/>
      <c r="Z426" s="4"/>
      <c r="AA426" s="4">
        <f>C426+I426-L426-O426-U426-X426-R426</f>
        <v>3125000</v>
      </c>
      <c r="AB426" s="7"/>
    </row>
    <row r="427" spans="1:28" ht="15.75" x14ac:dyDescent="0.25">
      <c r="A427" s="29">
        <v>45320</v>
      </c>
      <c r="B427" s="72" t="s">
        <v>203</v>
      </c>
      <c r="C427" s="25">
        <v>382500</v>
      </c>
      <c r="D427" s="25" t="s">
        <v>46</v>
      </c>
      <c r="E427" s="25" t="s">
        <v>60</v>
      </c>
      <c r="F427" s="25">
        <v>250</v>
      </c>
      <c r="G427" s="25" t="s">
        <v>34</v>
      </c>
      <c r="H427" s="25"/>
      <c r="I427" s="11">
        <f t="shared" si="53"/>
        <v>0</v>
      </c>
      <c r="J427" s="26" t="s">
        <v>28</v>
      </c>
      <c r="K427" s="11"/>
      <c r="L427" s="4">
        <f t="shared" si="48"/>
        <v>0</v>
      </c>
      <c r="M427" s="4"/>
      <c r="N427" s="4"/>
      <c r="O427" s="4">
        <f t="shared" si="49"/>
        <v>0</v>
      </c>
      <c r="P427" s="4"/>
      <c r="Q427" s="4"/>
      <c r="R427" s="4">
        <f t="shared" si="50"/>
        <v>0</v>
      </c>
      <c r="S427" s="4"/>
      <c r="T427" s="4"/>
      <c r="U427" s="4">
        <f t="shared" si="51"/>
        <v>0</v>
      </c>
      <c r="V427" s="4"/>
      <c r="W427" s="4"/>
      <c r="X427" s="4">
        <f t="shared" si="52"/>
        <v>0</v>
      </c>
      <c r="Y427" s="4"/>
      <c r="Z427" s="4"/>
      <c r="AA427" s="4">
        <f>C427+I427-L427-O427-U427-X427-R427</f>
        <v>382500</v>
      </c>
      <c r="AB427" s="7"/>
    </row>
    <row r="428" spans="1:28" ht="15.75" x14ac:dyDescent="0.25">
      <c r="A428" s="29">
        <v>45320</v>
      </c>
      <c r="B428" s="72" t="s">
        <v>203</v>
      </c>
      <c r="C428" s="25">
        <v>4000000</v>
      </c>
      <c r="D428" s="25" t="s">
        <v>46</v>
      </c>
      <c r="E428" s="25" t="s">
        <v>42</v>
      </c>
      <c r="F428" s="25">
        <v>1000</v>
      </c>
      <c r="G428" s="25" t="s">
        <v>34</v>
      </c>
      <c r="H428" s="25"/>
      <c r="I428" s="11">
        <f t="shared" si="53"/>
        <v>0</v>
      </c>
      <c r="J428" s="26" t="s">
        <v>28</v>
      </c>
      <c r="K428" s="11"/>
      <c r="L428" s="4">
        <f t="shared" si="48"/>
        <v>0</v>
      </c>
      <c r="M428" s="4"/>
      <c r="N428" s="4"/>
      <c r="O428" s="4">
        <f t="shared" si="49"/>
        <v>0</v>
      </c>
      <c r="P428" s="4"/>
      <c r="Q428" s="4"/>
      <c r="R428" s="4">
        <f t="shared" si="50"/>
        <v>0</v>
      </c>
      <c r="S428" s="4"/>
      <c r="T428" s="4"/>
      <c r="U428" s="4">
        <f t="shared" si="51"/>
        <v>0</v>
      </c>
      <c r="V428" s="4"/>
      <c r="W428" s="4"/>
      <c r="X428" s="4">
        <f t="shared" si="52"/>
        <v>0</v>
      </c>
      <c r="Y428" s="4"/>
      <c r="Z428" s="4"/>
      <c r="AA428" s="4">
        <f>C428+I428-L428-O428-U428-X428-R428</f>
        <v>4000000</v>
      </c>
      <c r="AB428" s="7"/>
    </row>
    <row r="429" spans="1:28" ht="15.75" x14ac:dyDescent="0.25">
      <c r="A429" s="29">
        <v>45321</v>
      </c>
      <c r="B429" s="73" t="s">
        <v>702</v>
      </c>
      <c r="C429" s="27">
        <v>110000</v>
      </c>
      <c r="D429" s="27" t="s">
        <v>46</v>
      </c>
      <c r="E429" s="27" t="s">
        <v>454</v>
      </c>
      <c r="F429" s="27">
        <v>2</v>
      </c>
      <c r="G429" s="27" t="s">
        <v>125</v>
      </c>
      <c r="H429" s="27"/>
      <c r="I429" s="11">
        <f t="shared" ref="I429:I448" si="54">F429*H429</f>
        <v>0</v>
      </c>
      <c r="J429" s="31" t="s">
        <v>312</v>
      </c>
      <c r="K429" s="11" t="s">
        <v>805</v>
      </c>
      <c r="L429" s="4">
        <f>M429+N429</f>
        <v>0</v>
      </c>
      <c r="M429" s="4"/>
      <c r="N429" s="4"/>
      <c r="O429" s="4">
        <f>P429+Q429</f>
        <v>110000</v>
      </c>
      <c r="P429" s="4">
        <v>110000</v>
      </c>
      <c r="Q429" s="4"/>
      <c r="R429" s="4">
        <f>S429+T429</f>
        <v>0</v>
      </c>
      <c r="S429" s="4"/>
      <c r="T429" s="4"/>
      <c r="U429" s="4">
        <f>V429+W429</f>
        <v>0</v>
      </c>
      <c r="V429" s="4"/>
      <c r="W429" s="4"/>
      <c r="X429" s="4">
        <f>Y429+Z429</f>
        <v>0</v>
      </c>
      <c r="Y429" s="4"/>
      <c r="Z429" s="4"/>
      <c r="AA429" s="4">
        <f>C429+I429-L429-O429-U429-X429-R429</f>
        <v>0</v>
      </c>
      <c r="AB429" s="7">
        <v>45331</v>
      </c>
    </row>
    <row r="430" spans="1:28" ht="15.75" x14ac:dyDescent="0.25">
      <c r="A430" s="29">
        <v>45321</v>
      </c>
      <c r="B430" s="73" t="s">
        <v>702</v>
      </c>
      <c r="C430" s="25">
        <v>900000</v>
      </c>
      <c r="D430" s="27" t="s">
        <v>46</v>
      </c>
      <c r="E430" s="25" t="s">
        <v>150</v>
      </c>
      <c r="F430" s="25">
        <v>20</v>
      </c>
      <c r="G430" s="25" t="s">
        <v>77</v>
      </c>
      <c r="H430" s="25"/>
      <c r="I430" s="11">
        <f t="shared" si="54"/>
        <v>0</v>
      </c>
      <c r="J430" s="31" t="s">
        <v>312</v>
      </c>
      <c r="K430" s="11" t="s">
        <v>805</v>
      </c>
      <c r="L430" s="4">
        <f t="shared" ref="L430:L448" si="55">M430+N430</f>
        <v>0</v>
      </c>
      <c r="M430" s="4"/>
      <c r="N430" s="4"/>
      <c r="O430" s="4">
        <f t="shared" ref="O430:O448" si="56">P430+Q430</f>
        <v>900000</v>
      </c>
      <c r="P430" s="4">
        <v>900000</v>
      </c>
      <c r="Q430" s="4"/>
      <c r="R430" s="4">
        <f t="shared" ref="R430:R448" si="57">S430+T430</f>
        <v>0</v>
      </c>
      <c r="S430" s="4"/>
      <c r="T430" s="4"/>
      <c r="U430" s="4">
        <f t="shared" ref="U430:U448" si="58">V430+W430</f>
        <v>0</v>
      </c>
      <c r="V430" s="4"/>
      <c r="W430" s="4"/>
      <c r="X430" s="4">
        <f t="shared" ref="X430:X448" si="59">Y430+Z430</f>
        <v>0</v>
      </c>
      <c r="Y430" s="4"/>
      <c r="Z430" s="4"/>
      <c r="AA430" s="4">
        <f>C430+I430-L430-O430-U430-X430-R430</f>
        <v>0</v>
      </c>
      <c r="AB430" s="7">
        <v>45331</v>
      </c>
    </row>
    <row r="431" spans="1:28" ht="15.75" x14ac:dyDescent="0.25">
      <c r="A431" s="29">
        <v>45321</v>
      </c>
      <c r="B431" s="72" t="s">
        <v>96</v>
      </c>
      <c r="C431" s="27">
        <v>510000</v>
      </c>
      <c r="D431" s="27" t="s">
        <v>46</v>
      </c>
      <c r="E431" s="27" t="s">
        <v>185</v>
      </c>
      <c r="F431" s="27">
        <v>300</v>
      </c>
      <c r="G431" s="27" t="s">
        <v>27</v>
      </c>
      <c r="H431" s="27"/>
      <c r="I431" s="11">
        <f t="shared" si="54"/>
        <v>0</v>
      </c>
      <c r="J431" s="31" t="s">
        <v>312</v>
      </c>
      <c r="K431" s="11" t="s">
        <v>935</v>
      </c>
      <c r="L431" s="4">
        <f t="shared" si="55"/>
        <v>0</v>
      </c>
      <c r="M431" s="4"/>
      <c r="N431" s="4"/>
      <c r="O431" s="4">
        <f t="shared" si="56"/>
        <v>510000</v>
      </c>
      <c r="P431" s="4">
        <v>510000</v>
      </c>
      <c r="Q431" s="4"/>
      <c r="R431" s="4">
        <f t="shared" si="57"/>
        <v>0</v>
      </c>
      <c r="S431" s="4"/>
      <c r="T431" s="4"/>
      <c r="U431" s="4">
        <f t="shared" si="58"/>
        <v>0</v>
      </c>
      <c r="V431" s="4"/>
      <c r="W431" s="4"/>
      <c r="X431" s="4">
        <f t="shared" si="59"/>
        <v>0</v>
      </c>
      <c r="Y431" s="4"/>
      <c r="Z431" s="4"/>
      <c r="AA431" s="4">
        <f>C431+I431-L431-O431-U431-X431-R431</f>
        <v>0</v>
      </c>
      <c r="AB431" s="7"/>
    </row>
    <row r="432" spans="1:28" ht="15.75" x14ac:dyDescent="0.25">
      <c r="A432" s="29">
        <v>45321</v>
      </c>
      <c r="B432" s="73" t="s">
        <v>703</v>
      </c>
      <c r="C432" s="25">
        <v>640000</v>
      </c>
      <c r="D432" s="27" t="s">
        <v>46</v>
      </c>
      <c r="E432" s="25" t="s">
        <v>135</v>
      </c>
      <c r="F432" s="25">
        <v>4</v>
      </c>
      <c r="G432" s="25" t="s">
        <v>48</v>
      </c>
      <c r="H432" s="25"/>
      <c r="I432" s="11">
        <f t="shared" si="54"/>
        <v>0</v>
      </c>
      <c r="J432" s="31" t="s">
        <v>324</v>
      </c>
      <c r="K432" s="11"/>
      <c r="L432" s="4">
        <f t="shared" si="55"/>
        <v>0</v>
      </c>
      <c r="M432" s="4"/>
      <c r="N432" s="4"/>
      <c r="O432" s="4">
        <f t="shared" si="56"/>
        <v>0</v>
      </c>
      <c r="P432" s="4"/>
      <c r="Q432" s="4"/>
      <c r="R432" s="4">
        <f t="shared" si="57"/>
        <v>0</v>
      </c>
      <c r="S432" s="4"/>
      <c r="T432" s="4"/>
      <c r="U432" s="4">
        <f t="shared" si="58"/>
        <v>640000</v>
      </c>
      <c r="V432" s="4">
        <v>640000</v>
      </c>
      <c r="W432" s="4"/>
      <c r="X432" s="4">
        <f t="shared" si="59"/>
        <v>0</v>
      </c>
      <c r="Y432" s="4"/>
      <c r="Z432" s="4"/>
      <c r="AA432" s="4">
        <f>C432+I432-L432-O432-U432-X432-R432</f>
        <v>0</v>
      </c>
      <c r="AB432" s="7"/>
    </row>
    <row r="433" spans="1:28" ht="15.75" x14ac:dyDescent="0.25">
      <c r="A433" s="29">
        <v>45321</v>
      </c>
      <c r="B433" s="73" t="s">
        <v>703</v>
      </c>
      <c r="C433" s="25">
        <v>280000</v>
      </c>
      <c r="D433" s="27" t="s">
        <v>46</v>
      </c>
      <c r="E433" s="25" t="s">
        <v>206</v>
      </c>
      <c r="F433" s="25">
        <v>1</v>
      </c>
      <c r="G433" s="25" t="s">
        <v>48</v>
      </c>
      <c r="H433" s="25"/>
      <c r="I433" s="11">
        <f t="shared" si="54"/>
        <v>0</v>
      </c>
      <c r="J433" s="31" t="s">
        <v>324</v>
      </c>
      <c r="K433" s="11"/>
      <c r="L433" s="4">
        <f t="shared" si="55"/>
        <v>0</v>
      </c>
      <c r="M433" s="4"/>
      <c r="N433" s="4"/>
      <c r="O433" s="4">
        <f t="shared" si="56"/>
        <v>0</v>
      </c>
      <c r="P433" s="4"/>
      <c r="Q433" s="4"/>
      <c r="R433" s="4">
        <f t="shared" si="57"/>
        <v>0</v>
      </c>
      <c r="S433" s="4"/>
      <c r="T433" s="4"/>
      <c r="U433" s="4">
        <f t="shared" si="58"/>
        <v>280000</v>
      </c>
      <c r="V433" s="4">
        <v>280000</v>
      </c>
      <c r="W433" s="4"/>
      <c r="X433" s="4">
        <f t="shared" si="59"/>
        <v>0</v>
      </c>
      <c r="Y433" s="4"/>
      <c r="Z433" s="4"/>
      <c r="AA433" s="4">
        <f>C433+I433-L433-O433-U433-X433-R433</f>
        <v>0</v>
      </c>
      <c r="AB433" s="7"/>
    </row>
    <row r="434" spans="1:28" ht="15.75" x14ac:dyDescent="0.25">
      <c r="A434" s="29">
        <v>45321</v>
      </c>
      <c r="B434" s="72" t="s">
        <v>80</v>
      </c>
      <c r="C434" s="25">
        <v>1729699.9999999998</v>
      </c>
      <c r="D434" s="25" t="s">
        <v>46</v>
      </c>
      <c r="E434" s="25" t="s">
        <v>102</v>
      </c>
      <c r="F434" s="25">
        <v>35.299999999999997</v>
      </c>
      <c r="G434" s="25" t="s">
        <v>39</v>
      </c>
      <c r="H434" s="25"/>
      <c r="I434" s="11">
        <f t="shared" si="54"/>
        <v>0</v>
      </c>
      <c r="J434" s="31" t="s">
        <v>312</v>
      </c>
      <c r="K434" s="11" t="s">
        <v>775</v>
      </c>
      <c r="L434" s="4">
        <f t="shared" si="55"/>
        <v>0</v>
      </c>
      <c r="M434" s="4"/>
      <c r="N434" s="4"/>
      <c r="O434" s="4">
        <f t="shared" si="56"/>
        <v>1729700</v>
      </c>
      <c r="P434" s="4">
        <v>1729700</v>
      </c>
      <c r="Q434" s="4"/>
      <c r="R434" s="4">
        <f t="shared" si="57"/>
        <v>0</v>
      </c>
      <c r="S434" s="4"/>
      <c r="T434" s="4"/>
      <c r="U434" s="4">
        <f t="shared" si="58"/>
        <v>0</v>
      </c>
      <c r="V434" s="4"/>
      <c r="W434" s="4"/>
      <c r="X434" s="4">
        <f t="shared" si="59"/>
        <v>0</v>
      </c>
      <c r="Y434" s="4"/>
      <c r="Z434" s="4"/>
      <c r="AA434" s="82">
        <f>C434+I434-L434-O434-U434-X434-R434</f>
        <v>-2.3283064365386963E-10</v>
      </c>
      <c r="AB434" s="7"/>
    </row>
    <row r="435" spans="1:28" ht="15.75" x14ac:dyDescent="0.25">
      <c r="A435" s="29">
        <v>45321</v>
      </c>
      <c r="B435" s="72" t="s">
        <v>90</v>
      </c>
      <c r="C435" s="25">
        <v>12122600</v>
      </c>
      <c r="D435" s="27" t="s">
        <v>46</v>
      </c>
      <c r="E435" s="25" t="s">
        <v>120</v>
      </c>
      <c r="F435" s="25">
        <v>247.4</v>
      </c>
      <c r="G435" s="27" t="s">
        <v>39</v>
      </c>
      <c r="H435" s="25"/>
      <c r="I435" s="11">
        <f t="shared" si="54"/>
        <v>0</v>
      </c>
      <c r="J435" s="26" t="s">
        <v>28</v>
      </c>
      <c r="K435" s="11"/>
      <c r="L435" s="4">
        <f t="shared" si="55"/>
        <v>0</v>
      </c>
      <c r="M435" s="4"/>
      <c r="N435" s="4"/>
      <c r="O435" s="4">
        <f t="shared" si="56"/>
        <v>0</v>
      </c>
      <c r="P435" s="4"/>
      <c r="Q435" s="4"/>
      <c r="R435" s="4">
        <f t="shared" si="57"/>
        <v>0</v>
      </c>
      <c r="S435" s="4"/>
      <c r="T435" s="4"/>
      <c r="U435" s="4">
        <f t="shared" si="58"/>
        <v>0</v>
      </c>
      <c r="V435" s="4"/>
      <c r="W435" s="4"/>
      <c r="X435" s="4">
        <f t="shared" si="59"/>
        <v>0</v>
      </c>
      <c r="Y435" s="4"/>
      <c r="Z435" s="4"/>
      <c r="AA435" s="4">
        <f>C435+I435-L435-O435-U435-X435-R435</f>
        <v>12122600</v>
      </c>
      <c r="AB435" s="7"/>
    </row>
    <row r="436" spans="1:28" ht="15.75" x14ac:dyDescent="0.25">
      <c r="A436" s="29">
        <v>45321</v>
      </c>
      <c r="B436" s="72" t="s">
        <v>90</v>
      </c>
      <c r="C436" s="25">
        <v>2758700</v>
      </c>
      <c r="D436" s="27" t="s">
        <v>46</v>
      </c>
      <c r="E436" s="25" t="s">
        <v>103</v>
      </c>
      <c r="F436" s="25">
        <v>56.3</v>
      </c>
      <c r="G436" s="27" t="s">
        <v>39</v>
      </c>
      <c r="H436" s="25"/>
      <c r="I436" s="11">
        <f t="shared" si="54"/>
        <v>0</v>
      </c>
      <c r="J436" s="26" t="s">
        <v>28</v>
      </c>
      <c r="K436" s="11"/>
      <c r="L436" s="4">
        <f t="shared" si="55"/>
        <v>0</v>
      </c>
      <c r="M436" s="4"/>
      <c r="N436" s="4"/>
      <c r="O436" s="4">
        <f t="shared" si="56"/>
        <v>0</v>
      </c>
      <c r="P436" s="4"/>
      <c r="Q436" s="4"/>
      <c r="R436" s="4">
        <f t="shared" si="57"/>
        <v>0</v>
      </c>
      <c r="S436" s="4"/>
      <c r="T436" s="4"/>
      <c r="U436" s="4">
        <f t="shared" si="58"/>
        <v>0</v>
      </c>
      <c r="V436" s="4"/>
      <c r="W436" s="4"/>
      <c r="X436" s="4">
        <f t="shared" si="59"/>
        <v>0</v>
      </c>
      <c r="Y436" s="4"/>
      <c r="Z436" s="4"/>
      <c r="AA436" s="4">
        <f>C436+I436-L436-O436-U436-X436-R436</f>
        <v>2758700</v>
      </c>
      <c r="AB436" s="7"/>
    </row>
    <row r="437" spans="1:28" ht="15.75" x14ac:dyDescent="0.25">
      <c r="A437" s="29">
        <v>45321</v>
      </c>
      <c r="B437" s="72" t="s">
        <v>90</v>
      </c>
      <c r="C437" s="25">
        <v>10363500</v>
      </c>
      <c r="D437" s="27" t="s">
        <v>46</v>
      </c>
      <c r="E437" s="25" t="s">
        <v>102</v>
      </c>
      <c r="F437" s="25">
        <v>211.5</v>
      </c>
      <c r="G437" s="25" t="s">
        <v>39</v>
      </c>
      <c r="H437" s="25"/>
      <c r="I437" s="11">
        <f t="shared" si="54"/>
        <v>0</v>
      </c>
      <c r="J437" s="26" t="s">
        <v>28</v>
      </c>
      <c r="K437" s="11"/>
      <c r="L437" s="4">
        <f t="shared" si="55"/>
        <v>0</v>
      </c>
      <c r="M437" s="4"/>
      <c r="N437" s="4"/>
      <c r="O437" s="4">
        <f t="shared" si="56"/>
        <v>0</v>
      </c>
      <c r="P437" s="4"/>
      <c r="Q437" s="4"/>
      <c r="R437" s="4">
        <f t="shared" si="57"/>
        <v>0</v>
      </c>
      <c r="S437" s="4"/>
      <c r="T437" s="4"/>
      <c r="U437" s="4">
        <f t="shared" si="58"/>
        <v>0</v>
      </c>
      <c r="V437" s="4"/>
      <c r="W437" s="4"/>
      <c r="X437" s="4">
        <f t="shared" si="59"/>
        <v>0</v>
      </c>
      <c r="Y437" s="4"/>
      <c r="Z437" s="4"/>
      <c r="AA437" s="4">
        <f>C437+I437-L437-O437-U437-X437-R437</f>
        <v>10363500</v>
      </c>
      <c r="AB437" s="7"/>
    </row>
    <row r="438" spans="1:28" ht="15.75" x14ac:dyDescent="0.25">
      <c r="A438" s="29">
        <v>45321</v>
      </c>
      <c r="B438" s="72" t="s">
        <v>256</v>
      </c>
      <c r="C438" s="25">
        <v>4000000</v>
      </c>
      <c r="D438" s="27" t="s">
        <v>52</v>
      </c>
      <c r="E438" s="25" t="s">
        <v>44</v>
      </c>
      <c r="F438" s="25">
        <v>4000</v>
      </c>
      <c r="G438" s="25" t="s">
        <v>34</v>
      </c>
      <c r="H438" s="25"/>
      <c r="I438" s="11">
        <f t="shared" si="54"/>
        <v>0</v>
      </c>
      <c r="J438" s="31" t="s">
        <v>312</v>
      </c>
      <c r="K438" s="11" t="s">
        <v>759</v>
      </c>
      <c r="L438" s="4">
        <f t="shared" si="55"/>
        <v>0</v>
      </c>
      <c r="M438" s="4"/>
      <c r="N438" s="4"/>
      <c r="O438" s="4">
        <f t="shared" si="56"/>
        <v>4000000</v>
      </c>
      <c r="P438" s="4">
        <v>4000000</v>
      </c>
      <c r="Q438" s="4"/>
      <c r="R438" s="4">
        <f t="shared" si="57"/>
        <v>0</v>
      </c>
      <c r="S438" s="4"/>
      <c r="T438" s="4"/>
      <c r="U438" s="4">
        <f t="shared" si="58"/>
        <v>0</v>
      </c>
      <c r="V438" s="4"/>
      <c r="W438" s="4"/>
      <c r="X438" s="4">
        <f t="shared" si="59"/>
        <v>0</v>
      </c>
      <c r="Y438" s="4"/>
      <c r="Z438" s="4"/>
      <c r="AA438" s="4">
        <f>C438+I438-L438-O438-U438-X438-R438</f>
        <v>0</v>
      </c>
      <c r="AB438" s="7">
        <v>45327</v>
      </c>
    </row>
    <row r="439" spans="1:28" ht="15.75" x14ac:dyDescent="0.25">
      <c r="A439" s="29">
        <v>45321</v>
      </c>
      <c r="B439" s="72" t="s">
        <v>256</v>
      </c>
      <c r="C439" s="25">
        <v>4000000</v>
      </c>
      <c r="D439" s="27" t="s">
        <v>52</v>
      </c>
      <c r="E439" s="25" t="s">
        <v>173</v>
      </c>
      <c r="F439" s="25">
        <v>1000</v>
      </c>
      <c r="G439" s="25" t="s">
        <v>34</v>
      </c>
      <c r="H439" s="25"/>
      <c r="I439" s="11">
        <f t="shared" si="54"/>
        <v>0</v>
      </c>
      <c r="J439" s="31" t="s">
        <v>312</v>
      </c>
      <c r="K439" s="11" t="s">
        <v>759</v>
      </c>
      <c r="L439" s="4">
        <f t="shared" si="55"/>
        <v>0</v>
      </c>
      <c r="M439" s="4"/>
      <c r="N439" s="4"/>
      <c r="O439" s="4">
        <f t="shared" si="56"/>
        <v>4000000</v>
      </c>
      <c r="P439" s="4">
        <v>4000000</v>
      </c>
      <c r="Q439" s="4"/>
      <c r="R439" s="4">
        <f t="shared" si="57"/>
        <v>0</v>
      </c>
      <c r="S439" s="4"/>
      <c r="T439" s="4"/>
      <c r="U439" s="4">
        <f t="shared" si="58"/>
        <v>0</v>
      </c>
      <c r="V439" s="4"/>
      <c r="W439" s="4"/>
      <c r="X439" s="4">
        <f t="shared" si="59"/>
        <v>0</v>
      </c>
      <c r="Y439" s="4"/>
      <c r="Z439" s="4"/>
      <c r="AA439" s="4">
        <f>C439+I439-L439-O439-U439-X439-R439</f>
        <v>0</v>
      </c>
      <c r="AB439" s="7">
        <v>45327</v>
      </c>
    </row>
    <row r="440" spans="1:28" ht="15.75" x14ac:dyDescent="0.25">
      <c r="A440" s="29">
        <v>45321</v>
      </c>
      <c r="B440" s="72" t="s">
        <v>73</v>
      </c>
      <c r="C440" s="27">
        <v>847500</v>
      </c>
      <c r="D440" s="27" t="s">
        <v>52</v>
      </c>
      <c r="E440" s="25" t="s">
        <v>160</v>
      </c>
      <c r="F440" s="27">
        <v>250</v>
      </c>
      <c r="G440" s="25" t="s">
        <v>34</v>
      </c>
      <c r="H440" s="27"/>
      <c r="I440" s="11">
        <f t="shared" si="54"/>
        <v>0</v>
      </c>
      <c r="J440" s="28" t="s">
        <v>28</v>
      </c>
      <c r="K440" s="11"/>
      <c r="L440" s="4">
        <f t="shared" si="55"/>
        <v>0</v>
      </c>
      <c r="M440" s="4"/>
      <c r="N440" s="4"/>
      <c r="O440" s="4">
        <f t="shared" si="56"/>
        <v>0</v>
      </c>
      <c r="P440" s="4"/>
      <c r="Q440" s="4"/>
      <c r="R440" s="4">
        <f t="shared" si="57"/>
        <v>0</v>
      </c>
      <c r="S440" s="4"/>
      <c r="T440" s="4"/>
      <c r="U440" s="4">
        <f t="shared" si="58"/>
        <v>0</v>
      </c>
      <c r="V440" s="4"/>
      <c r="W440" s="4"/>
      <c r="X440" s="4">
        <f t="shared" si="59"/>
        <v>0</v>
      </c>
      <c r="Y440" s="4"/>
      <c r="Z440" s="4"/>
      <c r="AA440" s="4">
        <f>C440+I440-L440-O440-U440-X440-R440</f>
        <v>847500</v>
      </c>
      <c r="AB440" s="7"/>
    </row>
    <row r="441" spans="1:28" ht="15.75" x14ac:dyDescent="0.25">
      <c r="A441" s="29">
        <v>45322</v>
      </c>
      <c r="B441" s="27" t="s">
        <v>99</v>
      </c>
      <c r="C441" s="25">
        <v>0</v>
      </c>
      <c r="D441" s="25"/>
      <c r="E441" s="27" t="s">
        <v>120</v>
      </c>
      <c r="F441" s="25">
        <v>23.5</v>
      </c>
      <c r="G441" s="27" t="s">
        <v>39</v>
      </c>
      <c r="H441" s="25"/>
      <c r="I441" s="11">
        <f t="shared" si="54"/>
        <v>0</v>
      </c>
      <c r="J441" s="26" t="s">
        <v>28</v>
      </c>
      <c r="K441" s="11"/>
      <c r="L441" s="4">
        <f t="shared" si="55"/>
        <v>0</v>
      </c>
      <c r="M441" s="4"/>
      <c r="N441" s="4"/>
      <c r="O441" s="4">
        <f t="shared" si="56"/>
        <v>0</v>
      </c>
      <c r="P441" s="4"/>
      <c r="Q441" s="4"/>
      <c r="R441" s="4">
        <f t="shared" si="57"/>
        <v>0</v>
      </c>
      <c r="S441" s="4"/>
      <c r="T441" s="4"/>
      <c r="U441" s="4">
        <f t="shared" si="58"/>
        <v>0</v>
      </c>
      <c r="V441" s="4"/>
      <c r="W441" s="4"/>
      <c r="X441" s="4">
        <f t="shared" si="59"/>
        <v>0</v>
      </c>
      <c r="Y441" s="4"/>
      <c r="Z441" s="4"/>
      <c r="AA441" s="4">
        <f>C441+I441-L441-O441-U441-X441-R441</f>
        <v>0</v>
      </c>
      <c r="AB441" s="7"/>
    </row>
    <row r="442" spans="1:28" ht="15.75" x14ac:dyDescent="0.25">
      <c r="A442" s="29">
        <v>45322</v>
      </c>
      <c r="B442" s="27" t="s">
        <v>99</v>
      </c>
      <c r="C442" s="27">
        <v>0</v>
      </c>
      <c r="D442" s="27" t="s">
        <v>46</v>
      </c>
      <c r="E442" s="27" t="s">
        <v>101</v>
      </c>
      <c r="F442" s="27">
        <v>31.9</v>
      </c>
      <c r="G442" s="27" t="s">
        <v>39</v>
      </c>
      <c r="H442" s="27"/>
      <c r="I442" s="11">
        <f t="shared" si="54"/>
        <v>0</v>
      </c>
      <c r="J442" s="28" t="s">
        <v>28</v>
      </c>
      <c r="K442" s="11"/>
      <c r="L442" s="4">
        <f t="shared" si="55"/>
        <v>0</v>
      </c>
      <c r="M442" s="4"/>
      <c r="N442" s="4"/>
      <c r="O442" s="4">
        <f t="shared" si="56"/>
        <v>0</v>
      </c>
      <c r="P442" s="4"/>
      <c r="Q442" s="4"/>
      <c r="R442" s="4">
        <f t="shared" si="57"/>
        <v>0</v>
      </c>
      <c r="S442" s="4"/>
      <c r="T442" s="4"/>
      <c r="U442" s="4">
        <f t="shared" si="58"/>
        <v>0</v>
      </c>
      <c r="V442" s="4"/>
      <c r="W442" s="4"/>
      <c r="X442" s="4">
        <f t="shared" si="59"/>
        <v>0</v>
      </c>
      <c r="Y442" s="4"/>
      <c r="Z442" s="4"/>
      <c r="AA442" s="4">
        <f>C442+I442-L442-O442-U442-X442-R442</f>
        <v>0</v>
      </c>
      <c r="AB442" s="7"/>
    </row>
    <row r="443" spans="1:28" ht="15.75" x14ac:dyDescent="0.25">
      <c r="A443" s="29">
        <v>45322</v>
      </c>
      <c r="B443" s="27" t="s">
        <v>99</v>
      </c>
      <c r="C443" s="25">
        <v>0</v>
      </c>
      <c r="D443" s="27" t="s">
        <v>46</v>
      </c>
      <c r="E443" s="25" t="s">
        <v>120</v>
      </c>
      <c r="F443" s="25">
        <v>24.7</v>
      </c>
      <c r="G443" s="27" t="s">
        <v>39</v>
      </c>
      <c r="H443" s="25"/>
      <c r="I443" s="11">
        <f t="shared" si="54"/>
        <v>0</v>
      </c>
      <c r="J443" s="26" t="s">
        <v>28</v>
      </c>
      <c r="K443" s="11"/>
      <c r="L443" s="4">
        <f t="shared" si="55"/>
        <v>0</v>
      </c>
      <c r="M443" s="4"/>
      <c r="N443" s="4"/>
      <c r="O443" s="4">
        <f t="shared" si="56"/>
        <v>0</v>
      </c>
      <c r="P443" s="4"/>
      <c r="Q443" s="4"/>
      <c r="R443" s="4">
        <f t="shared" si="57"/>
        <v>0</v>
      </c>
      <c r="S443" s="4"/>
      <c r="T443" s="4"/>
      <c r="U443" s="4">
        <f t="shared" si="58"/>
        <v>0</v>
      </c>
      <c r="V443" s="4"/>
      <c r="W443" s="4"/>
      <c r="X443" s="4">
        <f t="shared" si="59"/>
        <v>0</v>
      </c>
      <c r="Y443" s="4"/>
      <c r="Z443" s="4"/>
      <c r="AA443" s="4">
        <f>C443+I443-L443-O443-U443-X443-R443</f>
        <v>0</v>
      </c>
      <c r="AB443" s="7"/>
    </row>
    <row r="444" spans="1:28" ht="15.75" x14ac:dyDescent="0.25">
      <c r="A444" s="29">
        <v>45322</v>
      </c>
      <c r="B444" s="25" t="s">
        <v>231</v>
      </c>
      <c r="C444" s="27">
        <v>900000</v>
      </c>
      <c r="D444" s="25" t="s">
        <v>46</v>
      </c>
      <c r="E444" s="27" t="s">
        <v>189</v>
      </c>
      <c r="F444" s="25">
        <v>2</v>
      </c>
      <c r="G444" s="25" t="s">
        <v>23</v>
      </c>
      <c r="H444" s="27"/>
      <c r="I444" s="11">
        <f t="shared" si="54"/>
        <v>0</v>
      </c>
      <c r="J444" s="31" t="s">
        <v>312</v>
      </c>
      <c r="K444" s="11" t="s">
        <v>835</v>
      </c>
      <c r="L444" s="4">
        <f t="shared" si="55"/>
        <v>0</v>
      </c>
      <c r="M444" s="4"/>
      <c r="N444" s="4"/>
      <c r="O444" s="4">
        <f t="shared" si="56"/>
        <v>900000</v>
      </c>
      <c r="P444" s="4">
        <v>470000</v>
      </c>
      <c r="Q444" s="4">
        <v>430000</v>
      </c>
      <c r="R444" s="4">
        <f t="shared" si="57"/>
        <v>0</v>
      </c>
      <c r="S444" s="4"/>
      <c r="T444" s="4"/>
      <c r="U444" s="4">
        <f t="shared" si="58"/>
        <v>0</v>
      </c>
      <c r="V444" s="4"/>
      <c r="W444" s="4"/>
      <c r="X444" s="4">
        <f t="shared" si="59"/>
        <v>0</v>
      </c>
      <c r="Y444" s="4"/>
      <c r="Z444" s="4"/>
      <c r="AA444" s="4">
        <f>C444+I444-L444-O444-U444-X444-R444</f>
        <v>0</v>
      </c>
      <c r="AB444" s="7">
        <v>45335</v>
      </c>
    </row>
    <row r="445" spans="1:28" ht="15.75" x14ac:dyDescent="0.25">
      <c r="A445" s="29">
        <v>45322</v>
      </c>
      <c r="B445" s="72" t="s">
        <v>551</v>
      </c>
      <c r="C445" s="25">
        <v>3900000</v>
      </c>
      <c r="D445" s="25" t="s">
        <v>46</v>
      </c>
      <c r="E445" s="27" t="s">
        <v>298</v>
      </c>
      <c r="F445" s="27">
        <v>1000</v>
      </c>
      <c r="G445" s="25" t="s">
        <v>34</v>
      </c>
      <c r="H445" s="25"/>
      <c r="I445" s="11">
        <f t="shared" si="54"/>
        <v>0</v>
      </c>
      <c r="J445" s="31" t="s">
        <v>312</v>
      </c>
      <c r="K445" s="11"/>
      <c r="L445" s="4">
        <f t="shared" si="55"/>
        <v>0</v>
      </c>
      <c r="M445" s="4"/>
      <c r="N445" s="4"/>
      <c r="O445" s="4">
        <f t="shared" si="56"/>
        <v>3900000</v>
      </c>
      <c r="P445" s="4">
        <v>3900000</v>
      </c>
      <c r="Q445" s="4"/>
      <c r="R445" s="4">
        <f t="shared" si="57"/>
        <v>0</v>
      </c>
      <c r="S445" s="4"/>
      <c r="T445" s="4"/>
      <c r="U445" s="4">
        <f t="shared" si="58"/>
        <v>0</v>
      </c>
      <c r="V445" s="4"/>
      <c r="W445" s="4"/>
      <c r="X445" s="4">
        <f t="shared" si="59"/>
        <v>0</v>
      </c>
      <c r="Y445" s="4"/>
      <c r="Z445" s="4"/>
      <c r="AA445" s="4">
        <f>C445+I445-L445-O445-U445-X445-R445</f>
        <v>0</v>
      </c>
      <c r="AB445" s="7">
        <v>45331</v>
      </c>
    </row>
    <row r="446" spans="1:28" ht="15.75" x14ac:dyDescent="0.25">
      <c r="A446" s="29">
        <v>45322</v>
      </c>
      <c r="B446" s="72" t="s">
        <v>697</v>
      </c>
      <c r="C446" s="25">
        <v>720000</v>
      </c>
      <c r="D446" s="25" t="s">
        <v>46</v>
      </c>
      <c r="E446" s="25" t="s">
        <v>129</v>
      </c>
      <c r="F446" s="25">
        <v>12</v>
      </c>
      <c r="G446" s="25" t="s">
        <v>77</v>
      </c>
      <c r="H446" s="25"/>
      <c r="I446" s="11">
        <f t="shared" si="54"/>
        <v>0</v>
      </c>
      <c r="J446" s="31" t="s">
        <v>312</v>
      </c>
      <c r="K446" s="11"/>
      <c r="L446" s="4">
        <f t="shared" si="55"/>
        <v>0</v>
      </c>
      <c r="M446" s="4"/>
      <c r="N446" s="4"/>
      <c r="O446" s="4">
        <f t="shared" si="56"/>
        <v>720000</v>
      </c>
      <c r="P446" s="4">
        <v>720000</v>
      </c>
      <c r="Q446" s="4"/>
      <c r="R446" s="4">
        <f t="shared" si="57"/>
        <v>0</v>
      </c>
      <c r="S446" s="4"/>
      <c r="T446" s="4"/>
      <c r="U446" s="4">
        <f t="shared" si="58"/>
        <v>0</v>
      </c>
      <c r="V446" s="4"/>
      <c r="W446" s="4"/>
      <c r="X446" s="4">
        <f t="shared" si="59"/>
        <v>0</v>
      </c>
      <c r="Y446" s="4"/>
      <c r="Z446" s="4"/>
      <c r="AA446" s="4">
        <f>C446+I446-L446-O446-U446-X446-R446</f>
        <v>0</v>
      </c>
      <c r="AB446" s="7"/>
    </row>
    <row r="447" spans="1:28" ht="15.75" x14ac:dyDescent="0.25">
      <c r="A447" s="24">
        <v>45322</v>
      </c>
      <c r="B447" s="72" t="s">
        <v>205</v>
      </c>
      <c r="C447" s="25">
        <v>1161300</v>
      </c>
      <c r="D447" s="25" t="s">
        <v>46</v>
      </c>
      <c r="E447" s="25" t="s">
        <v>81</v>
      </c>
      <c r="F447" s="25">
        <v>23.7</v>
      </c>
      <c r="G447" s="25" t="s">
        <v>39</v>
      </c>
      <c r="H447" s="25"/>
      <c r="I447" s="11">
        <f t="shared" si="54"/>
        <v>0</v>
      </c>
      <c r="J447" s="31" t="s">
        <v>312</v>
      </c>
      <c r="K447" s="11" t="s">
        <v>816</v>
      </c>
      <c r="L447" s="4">
        <f t="shared" si="55"/>
        <v>0</v>
      </c>
      <c r="M447" s="4"/>
      <c r="N447" s="4"/>
      <c r="O447" s="4">
        <f t="shared" si="56"/>
        <v>1161300</v>
      </c>
      <c r="P447" s="155">
        <v>1161300</v>
      </c>
      <c r="Q447" s="4"/>
      <c r="R447" s="4">
        <f t="shared" si="57"/>
        <v>0</v>
      </c>
      <c r="S447" s="4"/>
      <c r="T447" s="4"/>
      <c r="U447" s="4">
        <f t="shared" si="58"/>
        <v>0</v>
      </c>
      <c r="V447" s="4"/>
      <c r="W447" s="4"/>
      <c r="X447" s="4">
        <f t="shared" si="59"/>
        <v>0</v>
      </c>
      <c r="Y447" s="4"/>
      <c r="Z447" s="4"/>
      <c r="AA447" s="4">
        <f>C447+I447-L447-O447-U447-X447-R447</f>
        <v>0</v>
      </c>
      <c r="AB447" s="7">
        <v>45335</v>
      </c>
    </row>
    <row r="448" spans="1:28" ht="15.75" x14ac:dyDescent="0.25">
      <c r="A448" s="29">
        <v>45322</v>
      </c>
      <c r="B448" s="72" t="s">
        <v>548</v>
      </c>
      <c r="C448" s="27">
        <v>3272500</v>
      </c>
      <c r="D448" s="25" t="s">
        <v>52</v>
      </c>
      <c r="E448" s="27" t="s">
        <v>109</v>
      </c>
      <c r="F448" s="27">
        <v>2750</v>
      </c>
      <c r="G448" s="27" t="s">
        <v>34</v>
      </c>
      <c r="H448" s="27"/>
      <c r="I448" s="11">
        <f t="shared" si="54"/>
        <v>0</v>
      </c>
      <c r="J448" s="32" t="s">
        <v>312</v>
      </c>
      <c r="K448" s="11" t="s">
        <v>771</v>
      </c>
      <c r="L448" s="4">
        <f t="shared" si="55"/>
        <v>0</v>
      </c>
      <c r="M448" s="4"/>
      <c r="N448" s="4"/>
      <c r="O448" s="4">
        <f t="shared" si="56"/>
        <v>3272500</v>
      </c>
      <c r="P448" s="4">
        <v>3272500</v>
      </c>
      <c r="Q448" s="4"/>
      <c r="R448" s="4">
        <f t="shared" si="57"/>
        <v>0</v>
      </c>
      <c r="S448" s="4"/>
      <c r="T448" s="4"/>
      <c r="U448" s="4">
        <f t="shared" si="58"/>
        <v>0</v>
      </c>
      <c r="V448" s="4"/>
      <c r="W448" s="4"/>
      <c r="X448" s="4">
        <f t="shared" si="59"/>
        <v>0</v>
      </c>
      <c r="Y448" s="4"/>
      <c r="Z448" s="4"/>
      <c r="AA448" s="4">
        <f>C448+I448-L448-O448-U448-X448-R448</f>
        <v>0</v>
      </c>
      <c r="AB448" s="7">
        <v>45328</v>
      </c>
    </row>
    <row r="449" spans="1:28" ht="15.75" x14ac:dyDescent="0.25">
      <c r="A449" s="24">
        <v>45323</v>
      </c>
      <c r="B449" s="72" t="s">
        <v>719</v>
      </c>
      <c r="C449" s="25"/>
      <c r="D449" s="25" t="s">
        <v>46</v>
      </c>
      <c r="E449" s="25" t="s">
        <v>498</v>
      </c>
      <c r="F449" s="25">
        <v>1</v>
      </c>
      <c r="G449" s="25" t="s">
        <v>48</v>
      </c>
      <c r="H449" s="25">
        <v>480000</v>
      </c>
      <c r="I449" s="11">
        <f t="shared" ref="I449:I464" si="60">F449*H449</f>
        <v>480000</v>
      </c>
      <c r="J449" s="31" t="s">
        <v>324</v>
      </c>
      <c r="K449" s="11"/>
      <c r="L449" s="4">
        <f t="shared" ref="L449:L464" si="61">M449+N449</f>
        <v>480000</v>
      </c>
      <c r="M449" s="4">
        <v>480000</v>
      </c>
      <c r="N449" s="4"/>
      <c r="O449" s="4">
        <f t="shared" ref="O449:O464" si="62">P449+Q449</f>
        <v>0</v>
      </c>
      <c r="P449" s="4"/>
      <c r="Q449" s="4"/>
      <c r="R449" s="4">
        <f t="shared" ref="R449:R464" si="63">S449+T449</f>
        <v>0</v>
      </c>
      <c r="S449" s="4"/>
      <c r="T449" s="4"/>
      <c r="U449" s="4">
        <f t="shared" ref="U449:U464" si="64">V449+W449</f>
        <v>0</v>
      </c>
      <c r="V449" s="4"/>
      <c r="W449" s="4"/>
      <c r="X449" s="4">
        <f t="shared" ref="X449:X464" si="65">Y449+Z449</f>
        <v>0</v>
      </c>
      <c r="Y449" s="4"/>
      <c r="Z449" s="4"/>
      <c r="AA449" s="4">
        <f>C449+I449-L449-O449-U449-X449-R449</f>
        <v>0</v>
      </c>
      <c r="AB449" s="7">
        <v>45323</v>
      </c>
    </row>
    <row r="450" spans="1:28" ht="15.75" x14ac:dyDescent="0.25">
      <c r="A450" s="24">
        <v>45323</v>
      </c>
      <c r="B450" s="72" t="s">
        <v>720</v>
      </c>
      <c r="C450" s="25"/>
      <c r="D450" s="25" t="s">
        <v>46</v>
      </c>
      <c r="E450" s="25" t="s">
        <v>53</v>
      </c>
      <c r="F450" s="25">
        <v>1</v>
      </c>
      <c r="G450" s="25" t="s">
        <v>23</v>
      </c>
      <c r="H450" s="25">
        <v>450000</v>
      </c>
      <c r="I450" s="11">
        <f t="shared" si="60"/>
        <v>450000</v>
      </c>
      <c r="J450" s="31" t="s">
        <v>324</v>
      </c>
      <c r="K450" s="11"/>
      <c r="L450" s="4">
        <f t="shared" si="61"/>
        <v>450000</v>
      </c>
      <c r="M450" s="4">
        <v>450000</v>
      </c>
      <c r="N450" s="4"/>
      <c r="O450" s="4">
        <f t="shared" si="62"/>
        <v>0</v>
      </c>
      <c r="P450" s="4"/>
      <c r="Q450" s="4"/>
      <c r="R450" s="4">
        <f t="shared" si="63"/>
        <v>0</v>
      </c>
      <c r="S450" s="4"/>
      <c r="T450" s="4"/>
      <c r="U450" s="4">
        <f t="shared" si="64"/>
        <v>0</v>
      </c>
      <c r="V450" s="4"/>
      <c r="W450" s="4"/>
      <c r="X450" s="4">
        <f t="shared" si="65"/>
        <v>0</v>
      </c>
      <c r="Y450" s="4"/>
      <c r="Z450" s="4"/>
      <c r="AA450" s="4">
        <f>C450+I450-L450-O450-U450-X450-R450</f>
        <v>0</v>
      </c>
      <c r="AB450" s="7">
        <v>45323</v>
      </c>
    </row>
    <row r="451" spans="1:28" ht="15.75" x14ac:dyDescent="0.25">
      <c r="A451" s="24">
        <v>45323</v>
      </c>
      <c r="B451" s="72" t="s">
        <v>670</v>
      </c>
      <c r="C451" s="25"/>
      <c r="D451" s="25" t="s">
        <v>46</v>
      </c>
      <c r="E451" s="25" t="s">
        <v>130</v>
      </c>
      <c r="F451" s="25">
        <v>20</v>
      </c>
      <c r="G451" s="25" t="s">
        <v>77</v>
      </c>
      <c r="H451" s="25">
        <v>45000</v>
      </c>
      <c r="I451" s="11">
        <f t="shared" si="60"/>
        <v>900000</v>
      </c>
      <c r="J451" s="31" t="s">
        <v>312</v>
      </c>
      <c r="K451" s="11"/>
      <c r="L451" s="4">
        <f t="shared" si="61"/>
        <v>0</v>
      </c>
      <c r="M451" s="4"/>
      <c r="N451" s="4"/>
      <c r="O451" s="4">
        <f t="shared" si="62"/>
        <v>900000</v>
      </c>
      <c r="P451" s="4">
        <v>900000</v>
      </c>
      <c r="Q451" s="4"/>
      <c r="R451" s="4">
        <f t="shared" si="63"/>
        <v>0</v>
      </c>
      <c r="S451" s="4"/>
      <c r="T451" s="4"/>
      <c r="U451" s="4">
        <f t="shared" si="64"/>
        <v>0</v>
      </c>
      <c r="V451" s="4"/>
      <c r="W451" s="4"/>
      <c r="X451" s="4">
        <f t="shared" si="65"/>
        <v>0</v>
      </c>
      <c r="Y451" s="4"/>
      <c r="Z451" s="4"/>
      <c r="AA451" s="4">
        <f>C451+I451-L451-O451-U451-X451-R451</f>
        <v>0</v>
      </c>
      <c r="AB451" s="7"/>
    </row>
    <row r="452" spans="1:28" ht="15.75" x14ac:dyDescent="0.25">
      <c r="A452" s="24">
        <v>45323</v>
      </c>
      <c r="B452" s="72" t="s">
        <v>422</v>
      </c>
      <c r="C452" s="25"/>
      <c r="D452" s="25" t="s">
        <v>46</v>
      </c>
      <c r="E452" s="25" t="s">
        <v>42</v>
      </c>
      <c r="F452" s="25">
        <v>1000</v>
      </c>
      <c r="G452" s="25" t="s">
        <v>34</v>
      </c>
      <c r="H452" s="25">
        <v>3900</v>
      </c>
      <c r="I452" s="11">
        <f t="shared" si="60"/>
        <v>3900000</v>
      </c>
      <c r="J452" s="31" t="s">
        <v>324</v>
      </c>
      <c r="K452" s="11"/>
      <c r="L452" s="4">
        <f t="shared" si="61"/>
        <v>3900000</v>
      </c>
      <c r="M452" s="4">
        <v>3900000</v>
      </c>
      <c r="N452" s="4"/>
      <c r="O452" s="4">
        <f t="shared" si="62"/>
        <v>0</v>
      </c>
      <c r="P452" s="4"/>
      <c r="Q452" s="4"/>
      <c r="R452" s="4">
        <f t="shared" si="63"/>
        <v>0</v>
      </c>
      <c r="S452" s="4"/>
      <c r="T452" s="4"/>
      <c r="U452" s="4">
        <f t="shared" si="64"/>
        <v>0</v>
      </c>
      <c r="V452" s="4"/>
      <c r="W452" s="4"/>
      <c r="X452" s="4">
        <f t="shared" si="65"/>
        <v>0</v>
      </c>
      <c r="Y452" s="4"/>
      <c r="Z452" s="4"/>
      <c r="AA452" s="4">
        <f>C452+I452-L452-O452-U452-X452-R452</f>
        <v>0</v>
      </c>
      <c r="AB452" s="7">
        <v>45323</v>
      </c>
    </row>
    <row r="453" spans="1:28" ht="15.75" x14ac:dyDescent="0.25">
      <c r="A453" s="24">
        <v>45323</v>
      </c>
      <c r="B453" s="72" t="s">
        <v>721</v>
      </c>
      <c r="C453" s="25"/>
      <c r="D453" s="25" t="s">
        <v>52</v>
      </c>
      <c r="E453" s="25" t="s">
        <v>129</v>
      </c>
      <c r="F453" s="25">
        <v>10</v>
      </c>
      <c r="G453" s="25" t="s">
        <v>77</v>
      </c>
      <c r="H453" s="25">
        <v>60000</v>
      </c>
      <c r="I453" s="11">
        <f t="shared" si="60"/>
        <v>600000</v>
      </c>
      <c r="J453" s="31" t="s">
        <v>312</v>
      </c>
      <c r="K453" s="11" t="s">
        <v>715</v>
      </c>
      <c r="L453" s="4">
        <f t="shared" si="61"/>
        <v>0</v>
      </c>
      <c r="M453" s="4"/>
      <c r="N453" s="4"/>
      <c r="O453" s="4">
        <f t="shared" si="62"/>
        <v>600000</v>
      </c>
      <c r="P453" s="4">
        <v>600000</v>
      </c>
      <c r="Q453" s="4"/>
      <c r="R453" s="4">
        <f t="shared" si="63"/>
        <v>0</v>
      </c>
      <c r="S453" s="4"/>
      <c r="T453" s="4"/>
      <c r="U453" s="4">
        <f t="shared" si="64"/>
        <v>0</v>
      </c>
      <c r="V453" s="4"/>
      <c r="W453" s="4"/>
      <c r="X453" s="4">
        <f t="shared" si="65"/>
        <v>0</v>
      </c>
      <c r="Y453" s="4"/>
      <c r="Z453" s="4"/>
      <c r="AA453" s="4">
        <f>C453+I453-L453-O453-U453-X453-R453</f>
        <v>0</v>
      </c>
      <c r="AB453" s="7"/>
    </row>
    <row r="454" spans="1:28" ht="15.75" x14ac:dyDescent="0.25">
      <c r="A454" s="24">
        <v>45323</v>
      </c>
      <c r="B454" s="72" t="s">
        <v>721</v>
      </c>
      <c r="C454" s="27"/>
      <c r="D454" s="25" t="s">
        <v>52</v>
      </c>
      <c r="E454" s="27" t="s">
        <v>127</v>
      </c>
      <c r="F454" s="27">
        <v>10</v>
      </c>
      <c r="G454" s="25" t="s">
        <v>39</v>
      </c>
      <c r="H454" s="27">
        <v>65000</v>
      </c>
      <c r="I454" s="11">
        <f t="shared" si="60"/>
        <v>650000</v>
      </c>
      <c r="J454" s="32" t="s">
        <v>312</v>
      </c>
      <c r="K454" s="11" t="s">
        <v>715</v>
      </c>
      <c r="L454" s="4">
        <f t="shared" si="61"/>
        <v>0</v>
      </c>
      <c r="M454" s="4"/>
      <c r="N454" s="4"/>
      <c r="O454" s="4">
        <f t="shared" si="62"/>
        <v>650000</v>
      </c>
      <c r="P454" s="4">
        <v>650000</v>
      </c>
      <c r="Q454" s="4"/>
      <c r="R454" s="4">
        <f t="shared" si="63"/>
        <v>0</v>
      </c>
      <c r="S454" s="4"/>
      <c r="T454" s="4"/>
      <c r="U454" s="4">
        <f t="shared" si="64"/>
        <v>0</v>
      </c>
      <c r="V454" s="4"/>
      <c r="W454" s="4"/>
      <c r="X454" s="4">
        <f t="shared" si="65"/>
        <v>0</v>
      </c>
      <c r="Y454" s="4"/>
      <c r="Z454" s="4"/>
      <c r="AA454" s="4">
        <f>C454+I454-L454-O454-U454-X454-R454</f>
        <v>0</v>
      </c>
      <c r="AB454" s="7"/>
    </row>
    <row r="455" spans="1:28" ht="15.75" x14ac:dyDescent="0.25">
      <c r="A455" s="24">
        <v>45323</v>
      </c>
      <c r="B455" s="72" t="s">
        <v>721</v>
      </c>
      <c r="C455" s="25"/>
      <c r="D455" s="25" t="s">
        <v>52</v>
      </c>
      <c r="E455" s="27" t="s">
        <v>374</v>
      </c>
      <c r="F455" s="27">
        <v>10</v>
      </c>
      <c r="G455" s="25" t="s">
        <v>27</v>
      </c>
      <c r="H455" s="25">
        <v>40000</v>
      </c>
      <c r="I455" s="11">
        <f t="shared" si="60"/>
        <v>400000</v>
      </c>
      <c r="J455" s="31" t="s">
        <v>312</v>
      </c>
      <c r="K455" s="11" t="s">
        <v>715</v>
      </c>
      <c r="L455" s="4">
        <f t="shared" si="61"/>
        <v>0</v>
      </c>
      <c r="M455" s="4"/>
      <c r="N455" s="4"/>
      <c r="O455" s="4">
        <f t="shared" si="62"/>
        <v>400000</v>
      </c>
      <c r="P455" s="4">
        <v>400000</v>
      </c>
      <c r="Q455" s="4"/>
      <c r="R455" s="4">
        <f t="shared" si="63"/>
        <v>0</v>
      </c>
      <c r="S455" s="4"/>
      <c r="T455" s="4"/>
      <c r="U455" s="4">
        <f t="shared" si="64"/>
        <v>0</v>
      </c>
      <c r="V455" s="4"/>
      <c r="W455" s="4"/>
      <c r="X455" s="4">
        <f t="shared" si="65"/>
        <v>0</v>
      </c>
      <c r="Y455" s="4"/>
      <c r="Z455" s="4"/>
      <c r="AA455" s="4">
        <f>C455+I455-L455-O455-U455-X455-R455</f>
        <v>0</v>
      </c>
      <c r="AB455" s="7"/>
    </row>
    <row r="456" spans="1:28" ht="15.75" x14ac:dyDescent="0.25">
      <c r="A456" s="24">
        <v>45323</v>
      </c>
      <c r="B456" s="72" t="s">
        <v>721</v>
      </c>
      <c r="C456" s="25"/>
      <c r="D456" s="25" t="s">
        <v>52</v>
      </c>
      <c r="E456" s="25" t="s">
        <v>150</v>
      </c>
      <c r="F456" s="25">
        <v>20</v>
      </c>
      <c r="G456" s="25" t="s">
        <v>77</v>
      </c>
      <c r="H456" s="25">
        <v>45000</v>
      </c>
      <c r="I456" s="11">
        <f t="shared" si="60"/>
        <v>900000</v>
      </c>
      <c r="J456" s="31" t="s">
        <v>312</v>
      </c>
      <c r="K456" s="11" t="s">
        <v>715</v>
      </c>
      <c r="L456" s="4">
        <f t="shared" si="61"/>
        <v>0</v>
      </c>
      <c r="M456" s="4"/>
      <c r="N456" s="4"/>
      <c r="O456" s="4">
        <f t="shared" si="62"/>
        <v>900000</v>
      </c>
      <c r="P456" s="4">
        <v>900000</v>
      </c>
      <c r="Q456" s="4"/>
      <c r="R456" s="4">
        <f t="shared" si="63"/>
        <v>0</v>
      </c>
      <c r="S456" s="4"/>
      <c r="T456" s="4"/>
      <c r="U456" s="4">
        <f t="shared" si="64"/>
        <v>0</v>
      </c>
      <c r="V456" s="4"/>
      <c r="W456" s="4"/>
      <c r="X456" s="4">
        <f t="shared" si="65"/>
        <v>0</v>
      </c>
      <c r="Y456" s="4"/>
      <c r="Z456" s="4"/>
      <c r="AA456" s="4">
        <f>C456+I456-L456-O456-U456-X456-R456</f>
        <v>0</v>
      </c>
      <c r="AB456" s="7"/>
    </row>
    <row r="457" spans="1:28" ht="15.75" x14ac:dyDescent="0.25">
      <c r="A457" s="24">
        <v>45323</v>
      </c>
      <c r="B457" s="72" t="s">
        <v>291</v>
      </c>
      <c r="C457" s="25"/>
      <c r="D457" s="25" t="s">
        <v>52</v>
      </c>
      <c r="E457" s="25" t="s">
        <v>260</v>
      </c>
      <c r="F457" s="25">
        <v>1000</v>
      </c>
      <c r="G457" s="27" t="s">
        <v>34</v>
      </c>
      <c r="H457" s="25">
        <v>2793</v>
      </c>
      <c r="I457" s="11">
        <f t="shared" si="60"/>
        <v>2793000</v>
      </c>
      <c r="J457" s="31" t="s">
        <v>312</v>
      </c>
      <c r="K457" s="11" t="s">
        <v>783</v>
      </c>
      <c r="L457" s="4">
        <f t="shared" si="61"/>
        <v>0</v>
      </c>
      <c r="M457" s="4"/>
      <c r="N457" s="4"/>
      <c r="O457" s="4">
        <f t="shared" si="62"/>
        <v>2793000</v>
      </c>
      <c r="P457" s="4">
        <v>2793000</v>
      </c>
      <c r="Q457" s="4"/>
      <c r="R457" s="4">
        <f t="shared" si="63"/>
        <v>0</v>
      </c>
      <c r="S457" s="4"/>
      <c r="T457" s="4"/>
      <c r="U457" s="4">
        <f t="shared" si="64"/>
        <v>0</v>
      </c>
      <c r="V457" s="4"/>
      <c r="W457" s="4"/>
      <c r="X457" s="4">
        <f t="shared" si="65"/>
        <v>0</v>
      </c>
      <c r="Y457" s="4"/>
      <c r="Z457" s="4"/>
      <c r="AA457" s="4">
        <f>C457+I457-L457-O457-U457-X457-R457</f>
        <v>0</v>
      </c>
      <c r="AB457" s="7">
        <v>45329</v>
      </c>
    </row>
    <row r="458" spans="1:28" ht="15.75" x14ac:dyDescent="0.25">
      <c r="A458" s="24">
        <v>45323</v>
      </c>
      <c r="B458" s="72" t="s">
        <v>291</v>
      </c>
      <c r="C458" s="25"/>
      <c r="D458" s="25" t="s">
        <v>52</v>
      </c>
      <c r="E458" s="25" t="s">
        <v>165</v>
      </c>
      <c r="F458" s="25">
        <v>1</v>
      </c>
      <c r="G458" s="27" t="s">
        <v>303</v>
      </c>
      <c r="H458" s="25">
        <v>1200000</v>
      </c>
      <c r="I458" s="11">
        <f t="shared" si="60"/>
        <v>1200000</v>
      </c>
      <c r="J458" s="31" t="s">
        <v>312</v>
      </c>
      <c r="K458" s="11" t="s">
        <v>724</v>
      </c>
      <c r="L458" s="4">
        <f t="shared" si="61"/>
        <v>0</v>
      </c>
      <c r="M458" s="4"/>
      <c r="N458" s="4"/>
      <c r="O458" s="4">
        <f t="shared" si="62"/>
        <v>1200000</v>
      </c>
      <c r="P458" s="4">
        <v>1200000</v>
      </c>
      <c r="Q458" s="4"/>
      <c r="R458" s="4">
        <f t="shared" si="63"/>
        <v>0</v>
      </c>
      <c r="S458" s="4"/>
      <c r="T458" s="4"/>
      <c r="U458" s="4">
        <f t="shared" si="64"/>
        <v>0</v>
      </c>
      <c r="V458" s="4"/>
      <c r="W458" s="4"/>
      <c r="X458" s="4">
        <f t="shared" si="65"/>
        <v>0</v>
      </c>
      <c r="Y458" s="4"/>
      <c r="Z458" s="4"/>
      <c r="AA458" s="4">
        <f>C458+I458-L458-O458-U458-X458-R458</f>
        <v>0</v>
      </c>
      <c r="AB458" s="7">
        <v>45323</v>
      </c>
    </row>
    <row r="459" spans="1:28" ht="15.75" x14ac:dyDescent="0.25">
      <c r="A459" s="24">
        <v>45323</v>
      </c>
      <c r="B459" s="72" t="s">
        <v>153</v>
      </c>
      <c r="C459" s="25"/>
      <c r="D459" s="25" t="s">
        <v>52</v>
      </c>
      <c r="E459" s="25" t="s">
        <v>135</v>
      </c>
      <c r="F459" s="25">
        <v>2</v>
      </c>
      <c r="G459" s="27" t="s">
        <v>48</v>
      </c>
      <c r="H459" s="25">
        <v>160000</v>
      </c>
      <c r="I459" s="11">
        <f t="shared" si="60"/>
        <v>320000</v>
      </c>
      <c r="J459" s="31" t="s">
        <v>324</v>
      </c>
      <c r="K459" s="11"/>
      <c r="L459" s="4">
        <f t="shared" si="61"/>
        <v>320000</v>
      </c>
      <c r="M459" s="4">
        <v>320000</v>
      </c>
      <c r="N459" s="4"/>
      <c r="O459" s="4">
        <f t="shared" si="62"/>
        <v>0</v>
      </c>
      <c r="P459" s="4"/>
      <c r="Q459" s="4"/>
      <c r="R459" s="4">
        <f t="shared" si="63"/>
        <v>0</v>
      </c>
      <c r="S459" s="4"/>
      <c r="T459" s="4"/>
      <c r="U459" s="4">
        <f t="shared" si="64"/>
        <v>0</v>
      </c>
      <c r="V459" s="4"/>
      <c r="W459" s="4"/>
      <c r="X459" s="4">
        <f t="shared" si="65"/>
        <v>0</v>
      </c>
      <c r="Y459" s="4"/>
      <c r="Z459" s="4"/>
      <c r="AA459" s="4">
        <f>C459+I459-L459-O459-U459-X459-R459</f>
        <v>0</v>
      </c>
      <c r="AB459" s="7">
        <v>45323</v>
      </c>
    </row>
    <row r="460" spans="1:28" ht="15.75" x14ac:dyDescent="0.25">
      <c r="A460" s="24">
        <v>45323</v>
      </c>
      <c r="B460" s="72" t="s">
        <v>499</v>
      </c>
      <c r="C460" s="25"/>
      <c r="D460" s="25" t="s">
        <v>52</v>
      </c>
      <c r="E460" s="25" t="s">
        <v>348</v>
      </c>
      <c r="F460" s="25">
        <v>1400</v>
      </c>
      <c r="G460" s="27" t="s">
        <v>34</v>
      </c>
      <c r="H460" s="25">
        <v>1150</v>
      </c>
      <c r="I460" s="11">
        <f t="shared" si="60"/>
        <v>1610000</v>
      </c>
      <c r="J460" s="31" t="s">
        <v>324</v>
      </c>
      <c r="K460" s="11"/>
      <c r="L460" s="4">
        <f t="shared" si="61"/>
        <v>1610000</v>
      </c>
      <c r="M460" s="4">
        <v>1610000</v>
      </c>
      <c r="N460" s="4"/>
      <c r="O460" s="4">
        <f t="shared" si="62"/>
        <v>0</v>
      </c>
      <c r="P460" s="4"/>
      <c r="Q460" s="4"/>
      <c r="R460" s="4">
        <f t="shared" si="63"/>
        <v>0</v>
      </c>
      <c r="S460" s="4"/>
      <c r="T460" s="4"/>
      <c r="U460" s="4">
        <f t="shared" si="64"/>
        <v>0</v>
      </c>
      <c r="V460" s="4"/>
      <c r="W460" s="4"/>
      <c r="X460" s="4">
        <f t="shared" si="65"/>
        <v>0</v>
      </c>
      <c r="Y460" s="4"/>
      <c r="Z460" s="4"/>
      <c r="AA460" s="4">
        <f>C460+I460-L460-O460-U460-X460-R460</f>
        <v>0</v>
      </c>
      <c r="AB460" s="7">
        <v>45323</v>
      </c>
    </row>
    <row r="461" spans="1:28" ht="15.75" x14ac:dyDescent="0.25">
      <c r="A461" s="24">
        <v>45323</v>
      </c>
      <c r="B461" s="72" t="s">
        <v>370</v>
      </c>
      <c r="C461" s="25"/>
      <c r="D461" s="25" t="s">
        <v>46</v>
      </c>
      <c r="E461" s="25" t="s">
        <v>238</v>
      </c>
      <c r="F461" s="25">
        <v>1</v>
      </c>
      <c r="G461" s="27" t="s">
        <v>39</v>
      </c>
      <c r="H461" s="25">
        <v>300000</v>
      </c>
      <c r="I461" s="11">
        <f t="shared" si="60"/>
        <v>300000</v>
      </c>
      <c r="J461" s="31" t="s">
        <v>324</v>
      </c>
      <c r="K461" s="11"/>
      <c r="L461" s="4">
        <f t="shared" si="61"/>
        <v>0</v>
      </c>
      <c r="M461" s="4"/>
      <c r="N461" s="4"/>
      <c r="O461" s="4">
        <f t="shared" si="62"/>
        <v>0</v>
      </c>
      <c r="P461" s="4"/>
      <c r="Q461" s="4"/>
      <c r="R461" s="4">
        <f t="shared" si="63"/>
        <v>0</v>
      </c>
      <c r="S461" s="4"/>
      <c r="T461" s="4"/>
      <c r="U461" s="4">
        <f t="shared" si="64"/>
        <v>300000</v>
      </c>
      <c r="V461" s="4">
        <v>300000</v>
      </c>
      <c r="W461" s="4"/>
      <c r="X461" s="4">
        <f t="shared" si="65"/>
        <v>0</v>
      </c>
      <c r="Y461" s="4"/>
      <c r="Z461" s="4"/>
      <c r="AA461" s="4">
        <f>C461+I461-L461-O461-U461-X461-R461</f>
        <v>0</v>
      </c>
      <c r="AB461" s="7">
        <v>45323</v>
      </c>
    </row>
    <row r="462" spans="1:28" ht="15.75" x14ac:dyDescent="0.25">
      <c r="A462" s="24">
        <v>45323</v>
      </c>
      <c r="B462" s="72" t="s">
        <v>722</v>
      </c>
      <c r="C462" s="25"/>
      <c r="D462" s="25" t="s">
        <v>46</v>
      </c>
      <c r="E462" s="25" t="s">
        <v>165</v>
      </c>
      <c r="F462" s="25">
        <v>1</v>
      </c>
      <c r="G462" s="25" t="s">
        <v>303</v>
      </c>
      <c r="H462" s="25">
        <v>1200000</v>
      </c>
      <c r="I462" s="11">
        <f t="shared" si="60"/>
        <v>1200000</v>
      </c>
      <c r="J462" s="31" t="s">
        <v>312</v>
      </c>
      <c r="K462" s="11"/>
      <c r="L462" s="4">
        <f t="shared" si="61"/>
        <v>0</v>
      </c>
      <c r="M462" s="4"/>
      <c r="N462" s="4"/>
      <c r="O462" s="4">
        <f t="shared" si="62"/>
        <v>0</v>
      </c>
      <c r="P462" s="4"/>
      <c r="Q462" s="4"/>
      <c r="R462" s="4">
        <f t="shared" si="63"/>
        <v>0</v>
      </c>
      <c r="S462" s="4"/>
      <c r="T462" s="4"/>
      <c r="U462" s="4">
        <f t="shared" si="64"/>
        <v>0</v>
      </c>
      <c r="V462" s="4"/>
      <c r="W462" s="4"/>
      <c r="X462" s="4">
        <f t="shared" si="65"/>
        <v>1200000</v>
      </c>
      <c r="Y462" s="4">
        <v>1200000</v>
      </c>
      <c r="Z462" s="4"/>
      <c r="AA462" s="4">
        <f>C462+I462-L462-O462-U462-X462-R462</f>
        <v>0</v>
      </c>
      <c r="AB462" s="7">
        <v>45324</v>
      </c>
    </row>
    <row r="463" spans="1:28" ht="15.75" x14ac:dyDescent="0.25">
      <c r="A463" s="24">
        <v>45323</v>
      </c>
      <c r="B463" s="72" t="s">
        <v>297</v>
      </c>
      <c r="C463" s="27"/>
      <c r="D463" s="25" t="s">
        <v>52</v>
      </c>
      <c r="E463" s="25" t="s">
        <v>128</v>
      </c>
      <c r="F463" s="27">
        <v>50</v>
      </c>
      <c r="G463" s="27" t="s">
        <v>39</v>
      </c>
      <c r="H463" s="27">
        <v>125000</v>
      </c>
      <c r="I463" s="11">
        <f t="shared" si="60"/>
        <v>6250000</v>
      </c>
      <c r="J463" s="32" t="s">
        <v>324</v>
      </c>
      <c r="K463" s="11"/>
      <c r="L463" s="4">
        <f t="shared" si="61"/>
        <v>6250000</v>
      </c>
      <c r="M463" s="4">
        <v>6250000</v>
      </c>
      <c r="N463" s="4"/>
      <c r="O463" s="4">
        <f t="shared" si="62"/>
        <v>0</v>
      </c>
      <c r="P463" s="4"/>
      <c r="Q463" s="4"/>
      <c r="R463" s="4">
        <f t="shared" si="63"/>
        <v>0</v>
      </c>
      <c r="S463" s="4"/>
      <c r="T463" s="4"/>
      <c r="U463" s="4">
        <f t="shared" si="64"/>
        <v>0</v>
      </c>
      <c r="V463" s="4"/>
      <c r="W463" s="4"/>
      <c r="X463" s="4">
        <f t="shared" si="65"/>
        <v>0</v>
      </c>
      <c r="Y463" s="4"/>
      <c r="Z463" s="4"/>
      <c r="AA463" s="4">
        <f>C463+I463-L463-O463-U463-X463-R463</f>
        <v>0</v>
      </c>
      <c r="AB463" s="7">
        <v>45328</v>
      </c>
    </row>
    <row r="464" spans="1:28" ht="15.75" x14ac:dyDescent="0.25">
      <c r="A464" s="24">
        <v>45323</v>
      </c>
      <c r="B464" s="72" t="s">
        <v>723</v>
      </c>
      <c r="C464" s="25"/>
      <c r="D464" s="25" t="s">
        <v>94</v>
      </c>
      <c r="E464" s="25" t="s">
        <v>474</v>
      </c>
      <c r="F464" s="25">
        <v>6</v>
      </c>
      <c r="G464" s="25" t="s">
        <v>39</v>
      </c>
      <c r="H464" s="25">
        <v>145000</v>
      </c>
      <c r="I464" s="11">
        <f t="shared" si="60"/>
        <v>870000</v>
      </c>
      <c r="J464" s="31" t="s">
        <v>312</v>
      </c>
      <c r="K464" s="11"/>
      <c r="L464" s="4">
        <f t="shared" si="61"/>
        <v>0</v>
      </c>
      <c r="M464" s="4"/>
      <c r="N464" s="4"/>
      <c r="O464" s="4">
        <f t="shared" si="62"/>
        <v>0</v>
      </c>
      <c r="P464" s="4"/>
      <c r="Q464" s="4"/>
      <c r="R464" s="4">
        <f t="shared" si="63"/>
        <v>0</v>
      </c>
      <c r="S464" s="4"/>
      <c r="T464" s="4"/>
      <c r="U464" s="4">
        <f t="shared" si="64"/>
        <v>0</v>
      </c>
      <c r="V464" s="4"/>
      <c r="W464" s="4"/>
      <c r="X464" s="4">
        <f t="shared" si="65"/>
        <v>870000</v>
      </c>
      <c r="Y464" s="4">
        <v>870000</v>
      </c>
      <c r="Z464" s="4"/>
      <c r="AA464" s="4">
        <f>C464+I464-L464-O464-U464-X464-R464</f>
        <v>0</v>
      </c>
      <c r="AB464" s="7">
        <v>45324</v>
      </c>
    </row>
    <row r="465" spans="1:28" ht="15.75" x14ac:dyDescent="0.25">
      <c r="A465" s="29">
        <v>45324</v>
      </c>
      <c r="B465" s="75" t="s">
        <v>134</v>
      </c>
      <c r="C465" s="27"/>
      <c r="D465" s="27" t="s">
        <v>52</v>
      </c>
      <c r="E465" s="27" t="s">
        <v>42</v>
      </c>
      <c r="F465" s="27">
        <v>800</v>
      </c>
      <c r="G465" s="27" t="s">
        <v>34</v>
      </c>
      <c r="H465" s="27">
        <v>4500</v>
      </c>
      <c r="I465" s="11">
        <f t="shared" ref="I465:I496" si="66">F465*H465</f>
        <v>3600000</v>
      </c>
      <c r="J465" s="32" t="s">
        <v>312</v>
      </c>
      <c r="K465" s="11" t="s">
        <v>896</v>
      </c>
      <c r="L465" s="4">
        <f t="shared" ref="L465:L496" si="67">M465+N465</f>
        <v>0</v>
      </c>
      <c r="M465" s="4"/>
      <c r="N465" s="4"/>
      <c r="O465" s="4">
        <f t="shared" ref="O465:O496" si="68">P465+Q465</f>
        <v>3600000</v>
      </c>
      <c r="P465" s="4">
        <v>3600000</v>
      </c>
      <c r="Q465" s="4"/>
      <c r="R465" s="4">
        <f t="shared" ref="R465:R496" si="69">S465+T465</f>
        <v>0</v>
      </c>
      <c r="S465" s="4"/>
      <c r="T465" s="4"/>
      <c r="U465" s="4">
        <f t="shared" ref="U465:U496" si="70">V465+W465</f>
        <v>0</v>
      </c>
      <c r="V465" s="4"/>
      <c r="W465" s="4"/>
      <c r="X465" s="4">
        <f t="shared" ref="X465:X496" si="71">Y465+Z465</f>
        <v>0</v>
      </c>
      <c r="Y465" s="4"/>
      <c r="Z465" s="4"/>
      <c r="AA465" s="4">
        <f>C465+I465-L465-O465-U465-X465-R465</f>
        <v>0</v>
      </c>
      <c r="AB465" s="7">
        <v>45343</v>
      </c>
    </row>
    <row r="466" spans="1:28" ht="15.75" x14ac:dyDescent="0.25">
      <c r="A466" s="29">
        <v>45324</v>
      </c>
      <c r="B466" s="75" t="s">
        <v>134</v>
      </c>
      <c r="C466" s="25"/>
      <c r="D466" s="27" t="s">
        <v>52</v>
      </c>
      <c r="E466" s="25" t="s">
        <v>135</v>
      </c>
      <c r="F466" s="25">
        <v>10</v>
      </c>
      <c r="G466" s="27" t="s">
        <v>48</v>
      </c>
      <c r="H466" s="25">
        <v>155000</v>
      </c>
      <c r="I466" s="11">
        <f t="shared" si="66"/>
        <v>1550000</v>
      </c>
      <c r="J466" s="32" t="s">
        <v>312</v>
      </c>
      <c r="K466" s="11" t="s">
        <v>896</v>
      </c>
      <c r="L466" s="4">
        <f t="shared" si="67"/>
        <v>0</v>
      </c>
      <c r="M466" s="4"/>
      <c r="N466" s="4"/>
      <c r="O466" s="4">
        <f t="shared" si="68"/>
        <v>1550000</v>
      </c>
      <c r="P466" s="4">
        <v>1550000</v>
      </c>
      <c r="Q466" s="4"/>
      <c r="R466" s="4">
        <f t="shared" si="69"/>
        <v>0</v>
      </c>
      <c r="S466" s="4"/>
      <c r="T466" s="4"/>
      <c r="U466" s="4">
        <f t="shared" si="70"/>
        <v>0</v>
      </c>
      <c r="V466" s="4"/>
      <c r="W466" s="4"/>
      <c r="X466" s="4">
        <f t="shared" si="71"/>
        <v>0</v>
      </c>
      <c r="Y466" s="4"/>
      <c r="Z466" s="4"/>
      <c r="AA466" s="4">
        <f>C466+I466-L466-O466-U466-X466-R466</f>
        <v>0</v>
      </c>
      <c r="AB466" s="7">
        <v>45343</v>
      </c>
    </row>
    <row r="467" spans="1:28" ht="15.75" x14ac:dyDescent="0.25">
      <c r="A467" s="29">
        <v>45324</v>
      </c>
      <c r="B467" s="76" t="s">
        <v>231</v>
      </c>
      <c r="C467" s="25"/>
      <c r="D467" s="25" t="s">
        <v>46</v>
      </c>
      <c r="E467" s="25" t="s">
        <v>120</v>
      </c>
      <c r="F467" s="25">
        <v>24</v>
      </c>
      <c r="G467" s="27" t="s">
        <v>39</v>
      </c>
      <c r="H467" s="25">
        <v>49000</v>
      </c>
      <c r="I467" s="11">
        <f t="shared" si="66"/>
        <v>1176000</v>
      </c>
      <c r="J467" s="31" t="s">
        <v>312</v>
      </c>
      <c r="K467" s="11" t="s">
        <v>836</v>
      </c>
      <c r="L467" s="4">
        <f t="shared" si="67"/>
        <v>0</v>
      </c>
      <c r="M467" s="4"/>
      <c r="N467" s="4"/>
      <c r="O467" s="4">
        <f t="shared" si="68"/>
        <v>1176000</v>
      </c>
      <c r="P467" s="4">
        <v>1176000</v>
      </c>
      <c r="Q467" s="4"/>
      <c r="R467" s="4">
        <f t="shared" si="69"/>
        <v>0</v>
      </c>
      <c r="S467" s="4"/>
      <c r="T467" s="4"/>
      <c r="U467" s="4">
        <f t="shared" si="70"/>
        <v>0</v>
      </c>
      <c r="V467" s="4"/>
      <c r="W467" s="4"/>
      <c r="X467" s="4">
        <f t="shared" si="71"/>
        <v>0</v>
      </c>
      <c r="Y467" s="4"/>
      <c r="Z467" s="4"/>
      <c r="AA467" s="4">
        <f>C467+I467-L467-O467-U467-X467-R467</f>
        <v>0</v>
      </c>
      <c r="AB467" s="7">
        <v>45335</v>
      </c>
    </row>
    <row r="468" spans="1:28" ht="15.75" x14ac:dyDescent="0.25">
      <c r="A468" s="29">
        <v>45324</v>
      </c>
      <c r="B468" s="76" t="s">
        <v>231</v>
      </c>
      <c r="C468" s="25"/>
      <c r="D468" s="25" t="s">
        <v>46</v>
      </c>
      <c r="E468" s="25" t="s">
        <v>145</v>
      </c>
      <c r="F468" s="25">
        <v>17.100000000000001</v>
      </c>
      <c r="G468" s="27" t="s">
        <v>39</v>
      </c>
      <c r="H468" s="25">
        <v>49000</v>
      </c>
      <c r="I468" s="11">
        <f t="shared" si="66"/>
        <v>837900.00000000012</v>
      </c>
      <c r="J468" s="31" t="s">
        <v>312</v>
      </c>
      <c r="K468" s="11" t="s">
        <v>836</v>
      </c>
      <c r="L468" s="4">
        <f t="shared" si="67"/>
        <v>0</v>
      </c>
      <c r="M468" s="4"/>
      <c r="N468" s="4"/>
      <c r="O468" s="4">
        <f t="shared" si="68"/>
        <v>837900</v>
      </c>
      <c r="P468" s="4">
        <v>837900</v>
      </c>
      <c r="Q468" s="4"/>
      <c r="R468" s="4">
        <f t="shared" si="69"/>
        <v>0</v>
      </c>
      <c r="S468" s="4"/>
      <c r="T468" s="4"/>
      <c r="U468" s="4">
        <f t="shared" si="70"/>
        <v>0</v>
      </c>
      <c r="V468" s="4"/>
      <c r="W468" s="4"/>
      <c r="X468" s="4">
        <f t="shared" si="71"/>
        <v>0</v>
      </c>
      <c r="Y468" s="4"/>
      <c r="Z468" s="4"/>
      <c r="AA468" s="82">
        <f>C468+I468-L468-O468-U468-X468-R468</f>
        <v>1.1641532182693481E-10</v>
      </c>
      <c r="AB468" s="7">
        <v>45335</v>
      </c>
    </row>
    <row r="469" spans="1:28" ht="15.75" x14ac:dyDescent="0.25">
      <c r="A469" s="29">
        <v>45324</v>
      </c>
      <c r="B469" s="76" t="s">
        <v>243</v>
      </c>
      <c r="C469" s="25"/>
      <c r="D469" s="25" t="s">
        <v>52</v>
      </c>
      <c r="E469" s="25" t="s">
        <v>127</v>
      </c>
      <c r="F469" s="25">
        <v>10</v>
      </c>
      <c r="G469" s="27" t="s">
        <v>39</v>
      </c>
      <c r="H469" s="25">
        <v>65000</v>
      </c>
      <c r="I469" s="11">
        <f t="shared" si="66"/>
        <v>650000</v>
      </c>
      <c r="J469" s="31" t="s">
        <v>324</v>
      </c>
      <c r="K469" s="11"/>
      <c r="L469" s="4">
        <f t="shared" si="67"/>
        <v>650000</v>
      </c>
      <c r="M469" s="4">
        <v>650000</v>
      </c>
      <c r="N469" s="4"/>
      <c r="O469" s="4">
        <f t="shared" si="68"/>
        <v>0</v>
      </c>
      <c r="P469" s="4"/>
      <c r="Q469" s="4"/>
      <c r="R469" s="4">
        <f t="shared" si="69"/>
        <v>0</v>
      </c>
      <c r="S469" s="4"/>
      <c r="T469" s="4"/>
      <c r="U469" s="4">
        <f t="shared" si="70"/>
        <v>0</v>
      </c>
      <c r="V469" s="4"/>
      <c r="W469" s="4"/>
      <c r="X469" s="4">
        <f t="shared" si="71"/>
        <v>0</v>
      </c>
      <c r="Y469" s="4"/>
      <c r="Z469" s="4"/>
      <c r="AA469" s="4">
        <f>C469+I469-L469-O469-U469-X469-R469</f>
        <v>0</v>
      </c>
      <c r="AB469" s="7">
        <v>45324</v>
      </c>
    </row>
    <row r="470" spans="1:28" ht="15.75" x14ac:dyDescent="0.25">
      <c r="A470" s="29">
        <v>45324</v>
      </c>
      <c r="B470" s="76" t="s">
        <v>311</v>
      </c>
      <c r="C470" s="25"/>
      <c r="D470" s="25" t="s">
        <v>46</v>
      </c>
      <c r="E470" s="25" t="s">
        <v>208</v>
      </c>
      <c r="F470" s="25">
        <v>2500</v>
      </c>
      <c r="G470" s="25" t="s">
        <v>34</v>
      </c>
      <c r="H470" s="25">
        <v>830</v>
      </c>
      <c r="I470" s="11">
        <f t="shared" si="66"/>
        <v>2075000</v>
      </c>
      <c r="J470" s="31" t="s">
        <v>324</v>
      </c>
      <c r="K470" s="11"/>
      <c r="L470" s="4">
        <f t="shared" si="67"/>
        <v>2075000</v>
      </c>
      <c r="M470" s="4">
        <v>2075000</v>
      </c>
      <c r="N470" s="4"/>
      <c r="O470" s="4">
        <f t="shared" si="68"/>
        <v>0</v>
      </c>
      <c r="P470" s="4"/>
      <c r="Q470" s="4"/>
      <c r="R470" s="4">
        <f t="shared" si="69"/>
        <v>0</v>
      </c>
      <c r="S470" s="4"/>
      <c r="T470" s="4"/>
      <c r="U470" s="4">
        <f t="shared" si="70"/>
        <v>0</v>
      </c>
      <c r="V470" s="4"/>
      <c r="W470" s="4"/>
      <c r="X470" s="4">
        <f t="shared" si="71"/>
        <v>0</v>
      </c>
      <c r="Y470" s="4"/>
      <c r="Z470" s="4"/>
      <c r="AA470" s="4">
        <f>C470+I470-L470-O470-U470-X470-R470</f>
        <v>0</v>
      </c>
      <c r="AB470" s="7">
        <v>45324</v>
      </c>
    </row>
    <row r="471" spans="1:28" ht="15.75" x14ac:dyDescent="0.25">
      <c r="A471" s="29">
        <v>45324</v>
      </c>
      <c r="B471" s="75" t="s">
        <v>281</v>
      </c>
      <c r="C471" s="27"/>
      <c r="D471" s="25" t="s">
        <v>46</v>
      </c>
      <c r="E471" s="27" t="s">
        <v>108</v>
      </c>
      <c r="F471" s="27">
        <v>1000</v>
      </c>
      <c r="G471" s="25" t="s">
        <v>34</v>
      </c>
      <c r="H471" s="27">
        <v>2200</v>
      </c>
      <c r="I471" s="11">
        <f t="shared" si="66"/>
        <v>2200000</v>
      </c>
      <c r="J471" s="32" t="s">
        <v>324</v>
      </c>
      <c r="K471" s="11"/>
      <c r="L471" s="4">
        <f t="shared" si="67"/>
        <v>2200000</v>
      </c>
      <c r="M471" s="4">
        <v>2200000</v>
      </c>
      <c r="N471" s="4"/>
      <c r="O471" s="4">
        <f t="shared" si="68"/>
        <v>0</v>
      </c>
      <c r="P471" s="4"/>
      <c r="Q471" s="4"/>
      <c r="R471" s="4">
        <f t="shared" si="69"/>
        <v>0</v>
      </c>
      <c r="S471" s="4"/>
      <c r="T471" s="4"/>
      <c r="U471" s="4">
        <f t="shared" si="70"/>
        <v>0</v>
      </c>
      <c r="V471" s="4"/>
      <c r="W471" s="4"/>
      <c r="X471" s="4">
        <f t="shared" si="71"/>
        <v>0</v>
      </c>
      <c r="Y471" s="4"/>
      <c r="Z471" s="4"/>
      <c r="AA471" s="4">
        <f>C471+I471-L471-O471-U471-X471-R471</f>
        <v>0</v>
      </c>
      <c r="AB471" s="7">
        <v>45324</v>
      </c>
    </row>
    <row r="472" spans="1:28" ht="15.75" x14ac:dyDescent="0.25">
      <c r="A472" s="29">
        <v>45324</v>
      </c>
      <c r="B472" s="76" t="s">
        <v>215</v>
      </c>
      <c r="C472" s="25"/>
      <c r="D472" s="25" t="s">
        <v>46</v>
      </c>
      <c r="E472" s="25" t="s">
        <v>95</v>
      </c>
      <c r="F472" s="25">
        <v>750</v>
      </c>
      <c r="G472" s="25" t="s">
        <v>34</v>
      </c>
      <c r="H472" s="25">
        <v>1450</v>
      </c>
      <c r="I472" s="11">
        <f t="shared" si="66"/>
        <v>1087500</v>
      </c>
      <c r="J472" s="31" t="s">
        <v>324</v>
      </c>
      <c r="K472" s="11"/>
      <c r="L472" s="4">
        <f t="shared" si="67"/>
        <v>1087500</v>
      </c>
      <c r="M472" s="4">
        <v>1087500</v>
      </c>
      <c r="N472" s="4"/>
      <c r="O472" s="4">
        <f t="shared" si="68"/>
        <v>0</v>
      </c>
      <c r="P472" s="4"/>
      <c r="Q472" s="4"/>
      <c r="R472" s="4">
        <f t="shared" si="69"/>
        <v>0</v>
      </c>
      <c r="S472" s="4"/>
      <c r="T472" s="4"/>
      <c r="U472" s="4">
        <f t="shared" si="70"/>
        <v>0</v>
      </c>
      <c r="V472" s="4"/>
      <c r="W472" s="4"/>
      <c r="X472" s="4">
        <f t="shared" si="71"/>
        <v>0</v>
      </c>
      <c r="Y472" s="4"/>
      <c r="Z472" s="4"/>
      <c r="AA472" s="4">
        <f>C472+I472-L472-O472-U472-X472-R472</f>
        <v>0</v>
      </c>
      <c r="AB472" s="7">
        <v>45327</v>
      </c>
    </row>
    <row r="473" spans="1:28" ht="15.75" x14ac:dyDescent="0.25">
      <c r="A473" s="29">
        <v>45324</v>
      </c>
      <c r="B473" s="75" t="s">
        <v>357</v>
      </c>
      <c r="C473" s="27"/>
      <c r="D473" s="25" t="s">
        <v>46</v>
      </c>
      <c r="E473" s="25" t="s">
        <v>81</v>
      </c>
      <c r="F473" s="27">
        <v>24.2</v>
      </c>
      <c r="G473" s="27" t="s">
        <v>39</v>
      </c>
      <c r="H473" s="27">
        <v>47000</v>
      </c>
      <c r="I473" s="11">
        <f t="shared" si="66"/>
        <v>1137400</v>
      </c>
      <c r="J473" s="32" t="s">
        <v>324</v>
      </c>
      <c r="K473" s="11"/>
      <c r="L473" s="4">
        <f t="shared" si="67"/>
        <v>0</v>
      </c>
      <c r="M473" s="4"/>
      <c r="N473" s="4"/>
      <c r="O473" s="4">
        <f t="shared" si="68"/>
        <v>0</v>
      </c>
      <c r="P473" s="4"/>
      <c r="Q473" s="4"/>
      <c r="R473" s="4">
        <f t="shared" si="69"/>
        <v>0</v>
      </c>
      <c r="S473" s="4"/>
      <c r="T473" s="4"/>
      <c r="U473" s="4">
        <f t="shared" si="70"/>
        <v>0</v>
      </c>
      <c r="V473" s="4"/>
      <c r="W473" s="4"/>
      <c r="X473" s="4">
        <f t="shared" si="71"/>
        <v>1137400</v>
      </c>
      <c r="Y473" s="4">
        <v>1137400</v>
      </c>
      <c r="Z473" s="4"/>
      <c r="AA473" s="4">
        <f>C473+I473-L473-O473-U473-X473-R473</f>
        <v>0</v>
      </c>
      <c r="AB473" s="7">
        <v>45323</v>
      </c>
    </row>
    <row r="474" spans="1:28" ht="15.75" x14ac:dyDescent="0.25">
      <c r="A474" s="29">
        <v>45324</v>
      </c>
      <c r="B474" s="75" t="s">
        <v>357</v>
      </c>
      <c r="C474" s="25"/>
      <c r="D474" s="25" t="s">
        <v>46</v>
      </c>
      <c r="E474" s="25" t="s">
        <v>358</v>
      </c>
      <c r="F474" s="25">
        <v>21.2</v>
      </c>
      <c r="G474" s="25" t="s">
        <v>39</v>
      </c>
      <c r="H474" s="25">
        <v>47000</v>
      </c>
      <c r="I474" s="11">
        <f t="shared" si="66"/>
        <v>996400</v>
      </c>
      <c r="J474" s="31" t="s">
        <v>324</v>
      </c>
      <c r="K474" s="11"/>
      <c r="L474" s="4">
        <f t="shared" si="67"/>
        <v>0</v>
      </c>
      <c r="M474" s="4"/>
      <c r="N474" s="4"/>
      <c r="O474" s="4">
        <f t="shared" si="68"/>
        <v>0</v>
      </c>
      <c r="P474" s="4"/>
      <c r="Q474" s="4"/>
      <c r="R474" s="4">
        <f t="shared" si="69"/>
        <v>0</v>
      </c>
      <c r="S474" s="4"/>
      <c r="T474" s="4"/>
      <c r="U474" s="4">
        <f t="shared" si="70"/>
        <v>0</v>
      </c>
      <c r="V474" s="4"/>
      <c r="W474" s="4"/>
      <c r="X474" s="4">
        <f t="shared" si="71"/>
        <v>996400</v>
      </c>
      <c r="Y474" s="4">
        <v>996400</v>
      </c>
      <c r="Z474" s="4"/>
      <c r="AA474" s="4">
        <f>C474+I474-L474-O474-U474-X474-R474</f>
        <v>0</v>
      </c>
      <c r="AB474" s="7">
        <v>45323</v>
      </c>
    </row>
    <row r="475" spans="1:28" ht="15.75" x14ac:dyDescent="0.25">
      <c r="A475" s="29">
        <v>45324</v>
      </c>
      <c r="B475" s="76" t="s">
        <v>672</v>
      </c>
      <c r="C475" s="27"/>
      <c r="D475" s="25" t="s">
        <v>46</v>
      </c>
      <c r="E475" s="25" t="s">
        <v>100</v>
      </c>
      <c r="F475" s="27">
        <v>27.5</v>
      </c>
      <c r="G475" s="27" t="s">
        <v>39</v>
      </c>
      <c r="H475" s="27">
        <v>47000</v>
      </c>
      <c r="I475" s="11">
        <f t="shared" si="66"/>
        <v>1292500</v>
      </c>
      <c r="J475" s="32" t="s">
        <v>324</v>
      </c>
      <c r="K475" s="11"/>
      <c r="L475" s="4">
        <f t="shared" si="67"/>
        <v>1292500</v>
      </c>
      <c r="M475" s="4">
        <v>1292500</v>
      </c>
      <c r="N475" s="4"/>
      <c r="O475" s="4">
        <f t="shared" si="68"/>
        <v>0</v>
      </c>
      <c r="P475" s="4"/>
      <c r="Q475" s="4"/>
      <c r="R475" s="4">
        <f t="shared" si="69"/>
        <v>0</v>
      </c>
      <c r="S475" s="4"/>
      <c r="T475" s="4"/>
      <c r="U475" s="4">
        <f t="shared" si="70"/>
        <v>0</v>
      </c>
      <c r="V475" s="4"/>
      <c r="W475" s="4"/>
      <c r="X475" s="4">
        <f t="shared" si="71"/>
        <v>0</v>
      </c>
      <c r="Y475" s="4"/>
      <c r="Z475" s="4"/>
      <c r="AA475" s="4">
        <f>C475+I475-L475-O475-U475-X475-R475</f>
        <v>0</v>
      </c>
      <c r="AB475" s="7">
        <v>45324</v>
      </c>
    </row>
    <row r="476" spans="1:28" ht="15.75" x14ac:dyDescent="0.25">
      <c r="A476" s="29">
        <v>45324</v>
      </c>
      <c r="B476" s="76" t="s">
        <v>256</v>
      </c>
      <c r="C476" s="27"/>
      <c r="D476" s="27" t="s">
        <v>52</v>
      </c>
      <c r="E476" s="27" t="s">
        <v>173</v>
      </c>
      <c r="F476" s="27">
        <v>500</v>
      </c>
      <c r="G476" s="27" t="s">
        <v>34</v>
      </c>
      <c r="H476" s="27">
        <v>4000</v>
      </c>
      <c r="I476" s="11">
        <f t="shared" si="66"/>
        <v>2000000</v>
      </c>
      <c r="J476" s="32" t="s">
        <v>324</v>
      </c>
      <c r="K476" s="11"/>
      <c r="L476" s="4">
        <f t="shared" si="67"/>
        <v>2000000</v>
      </c>
      <c r="M476" s="4">
        <v>2000000</v>
      </c>
      <c r="N476" s="4"/>
      <c r="O476" s="4">
        <f t="shared" si="68"/>
        <v>0</v>
      </c>
      <c r="P476" s="4"/>
      <c r="Q476" s="4"/>
      <c r="R476" s="4">
        <f t="shared" si="69"/>
        <v>0</v>
      </c>
      <c r="S476" s="4"/>
      <c r="T476" s="4"/>
      <c r="U476" s="4">
        <f t="shared" si="70"/>
        <v>0</v>
      </c>
      <c r="V476" s="4"/>
      <c r="W476" s="4"/>
      <c r="X476" s="4">
        <f t="shared" si="71"/>
        <v>0</v>
      </c>
      <c r="Y476" s="4"/>
      <c r="Z476" s="4"/>
      <c r="AA476" s="4">
        <f>C476+I476-L476-O476-U476-X476-R476</f>
        <v>0</v>
      </c>
      <c r="AB476" s="7">
        <v>45328</v>
      </c>
    </row>
    <row r="477" spans="1:28" ht="15.75" x14ac:dyDescent="0.25">
      <c r="A477" s="29">
        <v>45324</v>
      </c>
      <c r="B477" s="76" t="s">
        <v>726</v>
      </c>
      <c r="C477" s="25"/>
      <c r="D477" s="25" t="s">
        <v>52</v>
      </c>
      <c r="E477" s="25" t="s">
        <v>177</v>
      </c>
      <c r="F477" s="25">
        <v>50</v>
      </c>
      <c r="G477" s="25" t="s">
        <v>39</v>
      </c>
      <c r="H477" s="25">
        <v>124000</v>
      </c>
      <c r="I477" s="11">
        <f t="shared" si="66"/>
        <v>6200000</v>
      </c>
      <c r="J477" s="31" t="s">
        <v>324</v>
      </c>
      <c r="K477" s="11"/>
      <c r="L477" s="4">
        <f t="shared" si="67"/>
        <v>6200000</v>
      </c>
      <c r="M477" s="4">
        <v>3730000</v>
      </c>
      <c r="N477" s="4">
        <v>2470000</v>
      </c>
      <c r="O477" s="4">
        <f t="shared" si="68"/>
        <v>0</v>
      </c>
      <c r="P477" s="4"/>
      <c r="Q477" s="4"/>
      <c r="R477" s="4">
        <f t="shared" si="69"/>
        <v>0</v>
      </c>
      <c r="S477" s="4"/>
      <c r="T477" s="4"/>
      <c r="U477" s="4">
        <f t="shared" si="70"/>
        <v>0</v>
      </c>
      <c r="V477" s="4"/>
      <c r="W477" s="4"/>
      <c r="X477" s="4">
        <f t="shared" si="71"/>
        <v>0</v>
      </c>
      <c r="Y477" s="4"/>
      <c r="Z477" s="4"/>
      <c r="AA477" s="4">
        <f>C477+I477-L477-O477-U477-X477-R477</f>
        <v>0</v>
      </c>
      <c r="AB477" s="7">
        <v>45327</v>
      </c>
    </row>
    <row r="478" spans="1:28" ht="15.75" x14ac:dyDescent="0.25">
      <c r="A478" s="29">
        <v>45324</v>
      </c>
      <c r="B478" s="76" t="s">
        <v>354</v>
      </c>
      <c r="C478" s="25"/>
      <c r="D478" s="25" t="s">
        <v>52</v>
      </c>
      <c r="E478" s="27" t="s">
        <v>395</v>
      </c>
      <c r="F478" s="27">
        <v>3250</v>
      </c>
      <c r="G478" s="27" t="s">
        <v>34</v>
      </c>
      <c r="H478" s="25">
        <v>1122</v>
      </c>
      <c r="I478" s="11">
        <f t="shared" si="66"/>
        <v>3646500</v>
      </c>
      <c r="J478" s="31" t="s">
        <v>312</v>
      </c>
      <c r="K478" s="11" t="s">
        <v>734</v>
      </c>
      <c r="L478" s="4">
        <f t="shared" si="67"/>
        <v>0</v>
      </c>
      <c r="M478" s="4"/>
      <c r="N478" s="4"/>
      <c r="O478" s="4">
        <f t="shared" si="68"/>
        <v>3646500</v>
      </c>
      <c r="P478" s="4">
        <v>3646500</v>
      </c>
      <c r="Q478" s="4"/>
      <c r="R478" s="4">
        <f t="shared" si="69"/>
        <v>0</v>
      </c>
      <c r="S478" s="4"/>
      <c r="T478" s="4"/>
      <c r="U478" s="4">
        <f t="shared" si="70"/>
        <v>0</v>
      </c>
      <c r="V478" s="4"/>
      <c r="W478" s="4"/>
      <c r="X478" s="4">
        <f t="shared" si="71"/>
        <v>0</v>
      </c>
      <c r="Y478" s="4"/>
      <c r="Z478" s="4"/>
      <c r="AA478" s="4">
        <f>C478+I478-L478-O478-U478-X478-R478</f>
        <v>0</v>
      </c>
      <c r="AB478" s="7">
        <v>45324</v>
      </c>
    </row>
    <row r="479" spans="1:28" ht="15.75" x14ac:dyDescent="0.25">
      <c r="A479" s="29">
        <v>45324</v>
      </c>
      <c r="B479" s="76" t="s">
        <v>354</v>
      </c>
      <c r="C479" s="27"/>
      <c r="D479" s="25" t="s">
        <v>52</v>
      </c>
      <c r="E479" s="27" t="s">
        <v>108</v>
      </c>
      <c r="F479" s="27">
        <v>400</v>
      </c>
      <c r="G479" s="27" t="s">
        <v>34</v>
      </c>
      <c r="H479" s="27">
        <v>2250</v>
      </c>
      <c r="I479" s="11">
        <f t="shared" si="66"/>
        <v>900000</v>
      </c>
      <c r="J479" s="31" t="s">
        <v>312</v>
      </c>
      <c r="K479" s="11" t="s">
        <v>734</v>
      </c>
      <c r="L479" s="4">
        <f t="shared" si="67"/>
        <v>0</v>
      </c>
      <c r="M479" s="4"/>
      <c r="N479" s="4"/>
      <c r="O479" s="4">
        <f t="shared" si="68"/>
        <v>900000</v>
      </c>
      <c r="P479" s="4">
        <v>900000</v>
      </c>
      <c r="Q479" s="4"/>
      <c r="R479" s="4">
        <f t="shared" si="69"/>
        <v>0</v>
      </c>
      <c r="S479" s="4"/>
      <c r="T479" s="4"/>
      <c r="U479" s="4">
        <f t="shared" si="70"/>
        <v>0</v>
      </c>
      <c r="V479" s="4"/>
      <c r="W479" s="4"/>
      <c r="X479" s="4">
        <f t="shared" si="71"/>
        <v>0</v>
      </c>
      <c r="Y479" s="4"/>
      <c r="Z479" s="4"/>
      <c r="AA479" s="4">
        <f>C479+I479-L479-O479-U479-X479-R479</f>
        <v>0</v>
      </c>
      <c r="AB479" s="7">
        <v>45324</v>
      </c>
    </row>
    <row r="480" spans="1:28" ht="15.75" x14ac:dyDescent="0.25">
      <c r="A480" s="29">
        <v>45324</v>
      </c>
      <c r="B480" s="75" t="s">
        <v>595</v>
      </c>
      <c r="C480" s="25"/>
      <c r="D480" s="27" t="s">
        <v>52</v>
      </c>
      <c r="E480" s="27" t="s">
        <v>53</v>
      </c>
      <c r="F480" s="25">
        <v>1</v>
      </c>
      <c r="G480" s="27" t="s">
        <v>23</v>
      </c>
      <c r="H480" s="25">
        <v>450000</v>
      </c>
      <c r="I480" s="11">
        <f t="shared" si="66"/>
        <v>450000</v>
      </c>
      <c r="J480" s="31" t="s">
        <v>312</v>
      </c>
      <c r="K480" s="11" t="s">
        <v>736</v>
      </c>
      <c r="L480" s="4">
        <f t="shared" si="67"/>
        <v>0</v>
      </c>
      <c r="M480" s="4"/>
      <c r="N480" s="4"/>
      <c r="O480" s="4">
        <f t="shared" si="68"/>
        <v>450000</v>
      </c>
      <c r="P480" s="4">
        <v>450000</v>
      </c>
      <c r="Q480" s="4"/>
      <c r="R480" s="4">
        <f t="shared" si="69"/>
        <v>0</v>
      </c>
      <c r="S480" s="4"/>
      <c r="T480" s="4"/>
      <c r="U480" s="4">
        <f t="shared" si="70"/>
        <v>0</v>
      </c>
      <c r="V480" s="4"/>
      <c r="W480" s="4"/>
      <c r="X480" s="4">
        <f t="shared" si="71"/>
        <v>0</v>
      </c>
      <c r="Y480" s="4"/>
      <c r="Z480" s="4"/>
      <c r="AA480" s="4">
        <f>C480+I480-L480-O480-U480-X480-R480</f>
        <v>0</v>
      </c>
      <c r="AB480" s="7">
        <v>45324</v>
      </c>
    </row>
    <row r="481" spans="1:28" ht="15.75" x14ac:dyDescent="0.25">
      <c r="A481" s="29">
        <v>45324</v>
      </c>
      <c r="B481" s="75" t="s">
        <v>595</v>
      </c>
      <c r="C481" s="25"/>
      <c r="D481" s="27" t="s">
        <v>52</v>
      </c>
      <c r="E481" s="25" t="s">
        <v>129</v>
      </c>
      <c r="F481" s="25">
        <v>4</v>
      </c>
      <c r="G481" s="27" t="s">
        <v>77</v>
      </c>
      <c r="H481" s="25">
        <v>60000</v>
      </c>
      <c r="I481" s="11">
        <f t="shared" si="66"/>
        <v>240000</v>
      </c>
      <c r="J481" s="31" t="s">
        <v>312</v>
      </c>
      <c r="K481" s="11" t="s">
        <v>736</v>
      </c>
      <c r="L481" s="4">
        <f t="shared" si="67"/>
        <v>0</v>
      </c>
      <c r="M481" s="4"/>
      <c r="N481" s="4"/>
      <c r="O481" s="4">
        <f t="shared" si="68"/>
        <v>240000</v>
      </c>
      <c r="P481" s="4">
        <v>240000</v>
      </c>
      <c r="Q481" s="4"/>
      <c r="R481" s="4">
        <f t="shared" si="69"/>
        <v>0</v>
      </c>
      <c r="S481" s="4"/>
      <c r="T481" s="4"/>
      <c r="U481" s="4">
        <f t="shared" si="70"/>
        <v>0</v>
      </c>
      <c r="V481" s="4"/>
      <c r="W481" s="4"/>
      <c r="X481" s="4">
        <f t="shared" si="71"/>
        <v>0</v>
      </c>
      <c r="Y481" s="4"/>
      <c r="Z481" s="4"/>
      <c r="AA481" s="4">
        <f>C481+I481-L481-O481-U481-X481-R481</f>
        <v>0</v>
      </c>
      <c r="AB481" s="7">
        <v>45324</v>
      </c>
    </row>
    <row r="482" spans="1:28" ht="15.75" x14ac:dyDescent="0.25">
      <c r="A482" s="29">
        <v>45324</v>
      </c>
      <c r="B482" s="75" t="s">
        <v>595</v>
      </c>
      <c r="C482" s="27"/>
      <c r="D482" s="27" t="s">
        <v>52</v>
      </c>
      <c r="E482" s="25" t="s">
        <v>60</v>
      </c>
      <c r="F482" s="27">
        <v>1500</v>
      </c>
      <c r="G482" s="27" t="s">
        <v>34</v>
      </c>
      <c r="H482" s="27">
        <v>1530</v>
      </c>
      <c r="I482" s="11">
        <f t="shared" si="66"/>
        <v>2295000</v>
      </c>
      <c r="J482" s="32" t="s">
        <v>312</v>
      </c>
      <c r="K482" s="11" t="s">
        <v>736</v>
      </c>
      <c r="L482" s="4">
        <f t="shared" si="67"/>
        <v>0</v>
      </c>
      <c r="M482" s="4"/>
      <c r="N482" s="4"/>
      <c r="O482" s="4">
        <f t="shared" si="68"/>
        <v>2295000</v>
      </c>
      <c r="P482" s="4">
        <v>2295000</v>
      </c>
      <c r="Q482" s="4"/>
      <c r="R482" s="4">
        <f t="shared" si="69"/>
        <v>0</v>
      </c>
      <c r="S482" s="4"/>
      <c r="T482" s="4"/>
      <c r="U482" s="4">
        <f t="shared" si="70"/>
        <v>0</v>
      </c>
      <c r="V482" s="4"/>
      <c r="W482" s="4"/>
      <c r="X482" s="4">
        <f t="shared" si="71"/>
        <v>0</v>
      </c>
      <c r="Y482" s="4"/>
      <c r="Z482" s="4"/>
      <c r="AA482" s="4">
        <f>C482+I482-L482-O482-U482-X482-R482</f>
        <v>0</v>
      </c>
      <c r="AB482" s="7">
        <v>45324</v>
      </c>
    </row>
    <row r="483" spans="1:28" ht="15.75" x14ac:dyDescent="0.25">
      <c r="A483" s="29">
        <v>45324</v>
      </c>
      <c r="B483" s="75" t="s">
        <v>376</v>
      </c>
      <c r="C483" s="25"/>
      <c r="D483" s="27" t="s">
        <v>52</v>
      </c>
      <c r="E483" s="25" t="s">
        <v>150</v>
      </c>
      <c r="F483" s="25">
        <v>20</v>
      </c>
      <c r="G483" s="25" t="s">
        <v>77</v>
      </c>
      <c r="H483" s="25">
        <v>45000</v>
      </c>
      <c r="I483" s="11">
        <f t="shared" si="66"/>
        <v>900000</v>
      </c>
      <c r="J483" s="32" t="s">
        <v>312</v>
      </c>
      <c r="K483" s="11"/>
      <c r="L483" s="4">
        <f t="shared" si="67"/>
        <v>0</v>
      </c>
      <c r="M483" s="4"/>
      <c r="N483" s="4"/>
      <c r="O483" s="4">
        <f t="shared" si="68"/>
        <v>0</v>
      </c>
      <c r="P483" s="4"/>
      <c r="Q483" s="4"/>
      <c r="R483" s="4">
        <f t="shared" si="69"/>
        <v>0</v>
      </c>
      <c r="S483" s="4"/>
      <c r="T483" s="4"/>
      <c r="U483" s="4">
        <f t="shared" si="70"/>
        <v>0</v>
      </c>
      <c r="V483" s="4"/>
      <c r="W483" s="4"/>
      <c r="X483" s="4">
        <f t="shared" si="71"/>
        <v>900000</v>
      </c>
      <c r="Y483" s="4">
        <v>900000</v>
      </c>
      <c r="Z483" s="4"/>
      <c r="AA483" s="4">
        <f>C483+I483-L483-O483-U483-X483-R483</f>
        <v>0</v>
      </c>
      <c r="AB483" s="7">
        <v>45325</v>
      </c>
    </row>
    <row r="484" spans="1:28" ht="15.75" x14ac:dyDescent="0.25">
      <c r="A484" s="29">
        <v>45324</v>
      </c>
      <c r="B484" s="75" t="s">
        <v>376</v>
      </c>
      <c r="C484" s="25"/>
      <c r="D484" s="27" t="s">
        <v>52</v>
      </c>
      <c r="E484" s="25" t="s">
        <v>135</v>
      </c>
      <c r="F484" s="25">
        <v>2</v>
      </c>
      <c r="G484" s="27" t="s">
        <v>48</v>
      </c>
      <c r="H484" s="25">
        <v>160000</v>
      </c>
      <c r="I484" s="11">
        <f t="shared" si="66"/>
        <v>320000</v>
      </c>
      <c r="J484" s="32" t="s">
        <v>312</v>
      </c>
      <c r="K484" s="11"/>
      <c r="L484" s="4">
        <f t="shared" si="67"/>
        <v>0</v>
      </c>
      <c r="M484" s="4"/>
      <c r="N484" s="4"/>
      <c r="O484" s="4">
        <f t="shared" si="68"/>
        <v>0</v>
      </c>
      <c r="P484" s="4"/>
      <c r="Q484" s="4"/>
      <c r="R484" s="4">
        <f t="shared" si="69"/>
        <v>0</v>
      </c>
      <c r="S484" s="4"/>
      <c r="T484" s="4"/>
      <c r="U484" s="4">
        <f t="shared" si="70"/>
        <v>0</v>
      </c>
      <c r="V484" s="4"/>
      <c r="W484" s="4"/>
      <c r="X484" s="4">
        <f t="shared" si="71"/>
        <v>320000</v>
      </c>
      <c r="Y484" s="4">
        <v>320000</v>
      </c>
      <c r="Z484" s="4"/>
      <c r="AA484" s="4">
        <f>C484+I484-L484-O484-U484-X484-R484</f>
        <v>0</v>
      </c>
      <c r="AB484" s="7">
        <v>45325</v>
      </c>
    </row>
    <row r="485" spans="1:28" ht="15.75" x14ac:dyDescent="0.25">
      <c r="A485" s="29">
        <v>45324</v>
      </c>
      <c r="B485" s="76" t="s">
        <v>330</v>
      </c>
      <c r="C485" s="25"/>
      <c r="D485" s="27" t="s">
        <v>46</v>
      </c>
      <c r="E485" s="25" t="s">
        <v>727</v>
      </c>
      <c r="F485" s="25">
        <v>2</v>
      </c>
      <c r="G485" s="25" t="s">
        <v>34</v>
      </c>
      <c r="H485" s="25">
        <v>40000</v>
      </c>
      <c r="I485" s="11">
        <f t="shared" si="66"/>
        <v>80000</v>
      </c>
      <c r="J485" s="31" t="s">
        <v>312</v>
      </c>
      <c r="K485" s="11" t="s">
        <v>731</v>
      </c>
      <c r="L485" s="4">
        <f t="shared" si="67"/>
        <v>0</v>
      </c>
      <c r="M485" s="4"/>
      <c r="N485" s="4"/>
      <c r="O485" s="4">
        <f t="shared" si="68"/>
        <v>80000</v>
      </c>
      <c r="P485" s="4">
        <v>80000</v>
      </c>
      <c r="Q485" s="4"/>
      <c r="R485" s="4">
        <f t="shared" si="69"/>
        <v>0</v>
      </c>
      <c r="S485" s="4"/>
      <c r="T485" s="4"/>
      <c r="U485" s="4">
        <f t="shared" si="70"/>
        <v>0</v>
      </c>
      <c r="V485" s="4"/>
      <c r="W485" s="4"/>
      <c r="X485" s="4">
        <f t="shared" si="71"/>
        <v>0</v>
      </c>
      <c r="Y485" s="4"/>
      <c r="Z485" s="4"/>
      <c r="AA485" s="4">
        <f>C485+I485-L485-O485-U485-X485-R485</f>
        <v>0</v>
      </c>
      <c r="AB485" s="7">
        <v>45324</v>
      </c>
    </row>
    <row r="486" spans="1:28" ht="15.75" x14ac:dyDescent="0.25">
      <c r="A486" s="29">
        <v>45324</v>
      </c>
      <c r="B486" s="76" t="s">
        <v>330</v>
      </c>
      <c r="C486" s="27"/>
      <c r="D486" s="27" t="s">
        <v>46</v>
      </c>
      <c r="E486" s="27" t="s">
        <v>448</v>
      </c>
      <c r="F486" s="27">
        <v>2</v>
      </c>
      <c r="G486" s="25" t="s">
        <v>34</v>
      </c>
      <c r="H486" s="27">
        <v>115000</v>
      </c>
      <c r="I486" s="11">
        <f t="shared" si="66"/>
        <v>230000</v>
      </c>
      <c r="J486" s="31" t="s">
        <v>312</v>
      </c>
      <c r="K486" s="11" t="s">
        <v>731</v>
      </c>
      <c r="L486" s="4">
        <f t="shared" si="67"/>
        <v>0</v>
      </c>
      <c r="M486" s="4"/>
      <c r="N486" s="4"/>
      <c r="O486" s="4">
        <f t="shared" si="68"/>
        <v>230000</v>
      </c>
      <c r="P486" s="4">
        <v>230000</v>
      </c>
      <c r="Q486" s="4"/>
      <c r="R486" s="4">
        <f t="shared" si="69"/>
        <v>0</v>
      </c>
      <c r="S486" s="4"/>
      <c r="T486" s="4"/>
      <c r="U486" s="4">
        <f t="shared" si="70"/>
        <v>0</v>
      </c>
      <c r="V486" s="4"/>
      <c r="W486" s="4"/>
      <c r="X486" s="4">
        <f t="shared" si="71"/>
        <v>0</v>
      </c>
      <c r="Y486" s="4"/>
      <c r="Z486" s="4"/>
      <c r="AA486" s="4">
        <f>C486+I486-L486-O486-U486-X486-R486</f>
        <v>0</v>
      </c>
      <c r="AB486" s="7">
        <v>45324</v>
      </c>
    </row>
    <row r="487" spans="1:28" ht="15.75" x14ac:dyDescent="0.25">
      <c r="A487" s="29">
        <v>45324</v>
      </c>
      <c r="B487" s="76" t="s">
        <v>330</v>
      </c>
      <c r="C487" s="25"/>
      <c r="D487" s="25" t="s">
        <v>46</v>
      </c>
      <c r="E487" s="25" t="s">
        <v>512</v>
      </c>
      <c r="F487" s="25">
        <v>1</v>
      </c>
      <c r="G487" s="25" t="s">
        <v>27</v>
      </c>
      <c r="H487" s="25">
        <v>480000</v>
      </c>
      <c r="I487" s="11">
        <f t="shared" si="66"/>
        <v>480000</v>
      </c>
      <c r="J487" s="31" t="s">
        <v>312</v>
      </c>
      <c r="K487" s="11" t="s">
        <v>730</v>
      </c>
      <c r="L487" s="4">
        <f t="shared" si="67"/>
        <v>0</v>
      </c>
      <c r="M487" s="4"/>
      <c r="N487" s="4"/>
      <c r="O487" s="4">
        <f t="shared" si="68"/>
        <v>480000</v>
      </c>
      <c r="P487" s="4">
        <v>480000</v>
      </c>
      <c r="Q487" s="4"/>
      <c r="R487" s="4">
        <f t="shared" si="69"/>
        <v>0</v>
      </c>
      <c r="S487" s="4"/>
      <c r="T487" s="4"/>
      <c r="U487" s="4">
        <f t="shared" si="70"/>
        <v>0</v>
      </c>
      <c r="V487" s="4"/>
      <c r="W487" s="4"/>
      <c r="X487" s="4">
        <f t="shared" si="71"/>
        <v>0</v>
      </c>
      <c r="Y487" s="4"/>
      <c r="Z487" s="4"/>
      <c r="AA487" s="4">
        <f>C487+I487-L487-O487-U487-X487-R487</f>
        <v>0</v>
      </c>
      <c r="AB487" s="7">
        <v>45324</v>
      </c>
    </row>
    <row r="488" spans="1:28" ht="15.75" x14ac:dyDescent="0.25">
      <c r="A488" s="29">
        <v>45324</v>
      </c>
      <c r="B488" s="76" t="s">
        <v>330</v>
      </c>
      <c r="C488" s="25"/>
      <c r="D488" s="27" t="s">
        <v>46</v>
      </c>
      <c r="E488" s="25" t="s">
        <v>129</v>
      </c>
      <c r="F488" s="25">
        <v>2</v>
      </c>
      <c r="G488" s="25" t="s">
        <v>77</v>
      </c>
      <c r="H488" s="25">
        <v>60000</v>
      </c>
      <c r="I488" s="11">
        <f t="shared" si="66"/>
        <v>120000</v>
      </c>
      <c r="J488" s="31" t="s">
        <v>312</v>
      </c>
      <c r="K488" s="11" t="s">
        <v>731</v>
      </c>
      <c r="L488" s="4">
        <f t="shared" si="67"/>
        <v>0</v>
      </c>
      <c r="M488" s="4"/>
      <c r="N488" s="4"/>
      <c r="O488" s="4">
        <f t="shared" si="68"/>
        <v>120000</v>
      </c>
      <c r="P488" s="4">
        <v>120000</v>
      </c>
      <c r="Q488" s="4"/>
      <c r="R488" s="4">
        <f t="shared" si="69"/>
        <v>0</v>
      </c>
      <c r="S488" s="4"/>
      <c r="T488" s="4"/>
      <c r="U488" s="4">
        <f t="shared" si="70"/>
        <v>0</v>
      </c>
      <c r="V488" s="4"/>
      <c r="W488" s="4"/>
      <c r="X488" s="4">
        <f t="shared" si="71"/>
        <v>0</v>
      </c>
      <c r="Y488" s="4"/>
      <c r="Z488" s="4"/>
      <c r="AA488" s="4">
        <f>C488+I488-L488-O488-U488-X488-R488</f>
        <v>0</v>
      </c>
      <c r="AB488" s="7">
        <v>45324</v>
      </c>
    </row>
    <row r="489" spans="1:28" ht="15.75" x14ac:dyDescent="0.25">
      <c r="A489" s="29">
        <v>45324</v>
      </c>
      <c r="B489" s="76" t="s">
        <v>728</v>
      </c>
      <c r="C489" s="25"/>
      <c r="D489" s="27" t="s">
        <v>46</v>
      </c>
      <c r="E489" s="25" t="s">
        <v>299</v>
      </c>
      <c r="F489" s="25">
        <v>17.5</v>
      </c>
      <c r="G489" s="25" t="s">
        <v>39</v>
      </c>
      <c r="H489" s="25">
        <v>52000</v>
      </c>
      <c r="I489" s="11">
        <f t="shared" si="66"/>
        <v>910000</v>
      </c>
      <c r="J489" s="31" t="s">
        <v>324</v>
      </c>
      <c r="K489" s="11"/>
      <c r="L489" s="4">
        <f t="shared" si="67"/>
        <v>0</v>
      </c>
      <c r="M489" s="4"/>
      <c r="N489" s="4"/>
      <c r="O489" s="4">
        <f t="shared" si="68"/>
        <v>0</v>
      </c>
      <c r="P489" s="4"/>
      <c r="Q489" s="4"/>
      <c r="R489" s="4">
        <f t="shared" si="69"/>
        <v>0</v>
      </c>
      <c r="S489" s="4"/>
      <c r="T489" s="4"/>
      <c r="U489" s="4">
        <f t="shared" si="70"/>
        <v>910000</v>
      </c>
      <c r="V489" s="4">
        <v>910000</v>
      </c>
      <c r="W489" s="4"/>
      <c r="X489" s="4">
        <f t="shared" si="71"/>
        <v>0</v>
      </c>
      <c r="Y489" s="4"/>
      <c r="Z489" s="4"/>
      <c r="AA489" s="4">
        <f>C489+I489-L489-O489-U489-X489-R489</f>
        <v>0</v>
      </c>
      <c r="AB489" s="7">
        <v>45325</v>
      </c>
    </row>
    <row r="490" spans="1:28" ht="15.75" x14ac:dyDescent="0.25">
      <c r="A490" s="29">
        <v>45324</v>
      </c>
      <c r="B490" s="27" t="s">
        <v>99</v>
      </c>
      <c r="C490" s="27"/>
      <c r="D490" s="27" t="s">
        <v>46</v>
      </c>
      <c r="E490" s="25" t="s">
        <v>273</v>
      </c>
      <c r="F490" s="27">
        <v>28.4</v>
      </c>
      <c r="G490" s="27" t="s">
        <v>39</v>
      </c>
      <c r="H490" s="27"/>
      <c r="I490" s="11">
        <f t="shared" si="66"/>
        <v>0</v>
      </c>
      <c r="J490" s="28" t="s">
        <v>28</v>
      </c>
      <c r="K490" s="11"/>
      <c r="L490" s="4">
        <f t="shared" si="67"/>
        <v>0</v>
      </c>
      <c r="M490" s="4"/>
      <c r="N490" s="4"/>
      <c r="O490" s="4">
        <f t="shared" si="68"/>
        <v>0</v>
      </c>
      <c r="P490" s="4"/>
      <c r="Q490" s="4"/>
      <c r="R490" s="4">
        <f t="shared" si="69"/>
        <v>0</v>
      </c>
      <c r="S490" s="4"/>
      <c r="T490" s="4"/>
      <c r="U490" s="4">
        <f t="shared" si="70"/>
        <v>0</v>
      </c>
      <c r="V490" s="4"/>
      <c r="W490" s="4"/>
      <c r="X490" s="4">
        <f t="shared" si="71"/>
        <v>0</v>
      </c>
      <c r="Y490" s="4"/>
      <c r="Z490" s="4"/>
      <c r="AA490" s="4">
        <f>C490+I490-L490-O490-U490-X490-R490</f>
        <v>0</v>
      </c>
      <c r="AB490" s="7"/>
    </row>
    <row r="491" spans="1:28" ht="15.75" x14ac:dyDescent="0.25">
      <c r="A491" s="29">
        <v>45324</v>
      </c>
      <c r="B491" s="75" t="s">
        <v>122</v>
      </c>
      <c r="C491" s="27"/>
      <c r="D491" s="27" t="s">
        <v>46</v>
      </c>
      <c r="E491" s="27" t="s">
        <v>298</v>
      </c>
      <c r="F491" s="27">
        <v>10400</v>
      </c>
      <c r="G491" s="27" t="s">
        <v>34</v>
      </c>
      <c r="H491" s="27">
        <v>4150</v>
      </c>
      <c r="I491" s="11">
        <f t="shared" si="66"/>
        <v>43160000</v>
      </c>
      <c r="J491" s="32" t="s">
        <v>324</v>
      </c>
      <c r="K491" s="11"/>
      <c r="L491" s="4">
        <f t="shared" si="67"/>
        <v>43160000</v>
      </c>
      <c r="M491" s="4">
        <f>18840000+23770000</f>
        <v>42610000</v>
      </c>
      <c r="N491" s="4">
        <v>550000</v>
      </c>
      <c r="O491" s="4">
        <f t="shared" si="68"/>
        <v>0</v>
      </c>
      <c r="P491" s="4"/>
      <c r="Q491" s="4"/>
      <c r="R491" s="4">
        <f t="shared" si="69"/>
        <v>0</v>
      </c>
      <c r="S491" s="4"/>
      <c r="T491" s="4"/>
      <c r="U491" s="4">
        <f t="shared" si="70"/>
        <v>0</v>
      </c>
      <c r="V491" s="4"/>
      <c r="W491" s="4"/>
      <c r="X491" s="4">
        <f t="shared" si="71"/>
        <v>0</v>
      </c>
      <c r="Y491" s="4"/>
      <c r="Z491" s="4"/>
      <c r="AA491" s="4">
        <f>C491+I491-L491-O491-U491-X491-R491</f>
        <v>0</v>
      </c>
      <c r="AB491" s="7">
        <v>45351</v>
      </c>
    </row>
    <row r="492" spans="1:28" ht="15.75" x14ac:dyDescent="0.25">
      <c r="A492" s="29">
        <v>45324</v>
      </c>
      <c r="B492" s="75" t="s">
        <v>266</v>
      </c>
      <c r="C492" s="27"/>
      <c r="D492" s="27" t="s">
        <v>52</v>
      </c>
      <c r="E492" s="27" t="s">
        <v>185</v>
      </c>
      <c r="F492" s="25">
        <v>100</v>
      </c>
      <c r="G492" s="25" t="s">
        <v>27</v>
      </c>
      <c r="H492" s="27">
        <v>1700</v>
      </c>
      <c r="I492" s="11">
        <f t="shared" si="66"/>
        <v>170000</v>
      </c>
      <c r="J492" s="32" t="s">
        <v>324</v>
      </c>
      <c r="K492" s="11"/>
      <c r="L492" s="4">
        <f t="shared" si="67"/>
        <v>170000</v>
      </c>
      <c r="M492" s="4">
        <v>170000</v>
      </c>
      <c r="N492" s="4"/>
      <c r="O492" s="4">
        <f t="shared" si="68"/>
        <v>0</v>
      </c>
      <c r="P492" s="4"/>
      <c r="Q492" s="4"/>
      <c r="R492" s="4">
        <f t="shared" si="69"/>
        <v>0</v>
      </c>
      <c r="S492" s="4"/>
      <c r="T492" s="4"/>
      <c r="U492" s="4">
        <f t="shared" si="70"/>
        <v>0</v>
      </c>
      <c r="V492" s="4"/>
      <c r="W492" s="4"/>
      <c r="X492" s="4">
        <f t="shared" si="71"/>
        <v>0</v>
      </c>
      <c r="Y492" s="4"/>
      <c r="Z492" s="4"/>
      <c r="AA492" s="4">
        <f>C492+I492-L492-O492-U492-X492-R492</f>
        <v>0</v>
      </c>
      <c r="AB492" s="7">
        <v>45324</v>
      </c>
    </row>
    <row r="493" spans="1:28" ht="15.75" x14ac:dyDescent="0.25">
      <c r="A493" s="24">
        <v>45324</v>
      </c>
      <c r="B493" s="76" t="s">
        <v>729</v>
      </c>
      <c r="C493" s="25"/>
      <c r="D493" s="25" t="s">
        <v>52</v>
      </c>
      <c r="E493" s="25" t="s">
        <v>225</v>
      </c>
      <c r="F493" s="25">
        <v>500</v>
      </c>
      <c r="G493" s="25" t="s">
        <v>34</v>
      </c>
      <c r="H493" s="25">
        <v>2975</v>
      </c>
      <c r="I493" s="11">
        <f t="shared" si="66"/>
        <v>1487500</v>
      </c>
      <c r="J493" s="31" t="s">
        <v>324</v>
      </c>
      <c r="K493" s="11"/>
      <c r="L493" s="4">
        <f t="shared" si="67"/>
        <v>1487500</v>
      </c>
      <c r="M493" s="4">
        <v>1487500</v>
      </c>
      <c r="N493" s="4"/>
      <c r="O493" s="4">
        <f t="shared" si="68"/>
        <v>0</v>
      </c>
      <c r="P493" s="4"/>
      <c r="Q493" s="4"/>
      <c r="R493" s="4">
        <f t="shared" si="69"/>
        <v>0</v>
      </c>
      <c r="S493" s="4"/>
      <c r="T493" s="4"/>
      <c r="U493" s="4">
        <f t="shared" si="70"/>
        <v>0</v>
      </c>
      <c r="V493" s="4"/>
      <c r="W493" s="4"/>
      <c r="X493" s="4">
        <f t="shared" si="71"/>
        <v>0</v>
      </c>
      <c r="Y493" s="4"/>
      <c r="Z493" s="4"/>
      <c r="AA493" s="4">
        <f>C493+I493-L493-O493-U493-X493-R493</f>
        <v>0</v>
      </c>
      <c r="AB493" s="7">
        <v>45324</v>
      </c>
    </row>
    <row r="494" spans="1:28" ht="15.75" x14ac:dyDescent="0.25">
      <c r="A494" s="24">
        <v>45324</v>
      </c>
      <c r="B494" s="76" t="s">
        <v>203</v>
      </c>
      <c r="C494" s="25"/>
      <c r="D494" s="25" t="s">
        <v>46</v>
      </c>
      <c r="E494" s="25" t="s">
        <v>135</v>
      </c>
      <c r="F494" s="25">
        <v>10</v>
      </c>
      <c r="G494" s="25" t="s">
        <v>48</v>
      </c>
      <c r="H494" s="25">
        <v>160000</v>
      </c>
      <c r="I494" s="11">
        <f t="shared" si="66"/>
        <v>1600000</v>
      </c>
      <c r="J494" s="26" t="s">
        <v>28</v>
      </c>
      <c r="K494" s="11"/>
      <c r="L494" s="4">
        <f t="shared" si="67"/>
        <v>0</v>
      </c>
      <c r="M494" s="4"/>
      <c r="N494" s="4"/>
      <c r="O494" s="4">
        <f t="shared" si="68"/>
        <v>0</v>
      </c>
      <c r="P494" s="4"/>
      <c r="Q494" s="4"/>
      <c r="R494" s="4">
        <f t="shared" si="69"/>
        <v>0</v>
      </c>
      <c r="S494" s="4"/>
      <c r="T494" s="4"/>
      <c r="U494" s="4">
        <f t="shared" si="70"/>
        <v>0</v>
      </c>
      <c r="V494" s="4"/>
      <c r="W494" s="4"/>
      <c r="X494" s="4">
        <f t="shared" si="71"/>
        <v>0</v>
      </c>
      <c r="Y494" s="4"/>
      <c r="Z494" s="4"/>
      <c r="AA494" s="4">
        <f>C494+I494-L494-O494-U494-X494-R494</f>
        <v>1600000</v>
      </c>
      <c r="AB494" s="7"/>
    </row>
    <row r="495" spans="1:28" ht="15.75" x14ac:dyDescent="0.25">
      <c r="A495" s="29">
        <v>45325</v>
      </c>
      <c r="B495" s="73" t="s">
        <v>352</v>
      </c>
      <c r="C495" s="27"/>
      <c r="D495" s="27" t="s">
        <v>52</v>
      </c>
      <c r="E495" s="27" t="s">
        <v>145</v>
      </c>
      <c r="F495" s="27">
        <v>34.299999999999997</v>
      </c>
      <c r="G495" s="27" t="s">
        <v>39</v>
      </c>
      <c r="H495" s="27">
        <v>48000</v>
      </c>
      <c r="I495" s="15">
        <f t="shared" si="66"/>
        <v>1646399.9999999998</v>
      </c>
      <c r="J495" s="32" t="s">
        <v>312</v>
      </c>
      <c r="K495" s="11"/>
      <c r="L495" s="4">
        <f t="shared" si="67"/>
        <v>0</v>
      </c>
      <c r="M495" s="4"/>
      <c r="N495" s="4"/>
      <c r="O495" s="4">
        <f t="shared" si="68"/>
        <v>0</v>
      </c>
      <c r="P495" s="4"/>
      <c r="Q495" s="4"/>
      <c r="R495" s="4">
        <f t="shared" si="69"/>
        <v>1646400</v>
      </c>
      <c r="S495" s="4">
        <v>1646400</v>
      </c>
      <c r="T495" s="4"/>
      <c r="U495" s="4">
        <f t="shared" si="70"/>
        <v>0</v>
      </c>
      <c r="V495" s="4"/>
      <c r="W495" s="4"/>
      <c r="X495" s="4">
        <f t="shared" si="71"/>
        <v>0</v>
      </c>
      <c r="Y495" s="4"/>
      <c r="Z495" s="4"/>
      <c r="AA495" s="4">
        <f>C495+I495-L495-O495-U495-X495-R495</f>
        <v>0</v>
      </c>
      <c r="AB495" s="7">
        <v>45328</v>
      </c>
    </row>
    <row r="496" spans="1:28" ht="15.75" x14ac:dyDescent="0.25">
      <c r="A496" s="29">
        <v>45325</v>
      </c>
      <c r="B496" s="73" t="s">
        <v>352</v>
      </c>
      <c r="C496" s="25"/>
      <c r="D496" s="27" t="s">
        <v>52</v>
      </c>
      <c r="E496" s="25" t="s">
        <v>299</v>
      </c>
      <c r="F496" s="25">
        <v>33.6</v>
      </c>
      <c r="G496" s="25" t="s">
        <v>39</v>
      </c>
      <c r="H496" s="25">
        <v>48000</v>
      </c>
      <c r="I496" s="11">
        <f t="shared" si="66"/>
        <v>1612800</v>
      </c>
      <c r="J496" s="31" t="s">
        <v>312</v>
      </c>
      <c r="K496" s="11"/>
      <c r="L496" s="4">
        <f t="shared" si="67"/>
        <v>0</v>
      </c>
      <c r="M496" s="4"/>
      <c r="N496" s="4"/>
      <c r="O496" s="4">
        <f t="shared" si="68"/>
        <v>0</v>
      </c>
      <c r="P496" s="4"/>
      <c r="Q496" s="4"/>
      <c r="R496" s="4">
        <f t="shared" si="69"/>
        <v>1612800</v>
      </c>
      <c r="S496" s="4">
        <v>1612800</v>
      </c>
      <c r="T496" s="4"/>
      <c r="U496" s="4">
        <f t="shared" si="70"/>
        <v>0</v>
      </c>
      <c r="V496" s="4"/>
      <c r="W496" s="4"/>
      <c r="X496" s="4">
        <f t="shared" si="71"/>
        <v>0</v>
      </c>
      <c r="Y496" s="4"/>
      <c r="Z496" s="4"/>
      <c r="AA496" s="4">
        <f>C496+I496-L496-O496-U496-X496-R496</f>
        <v>0</v>
      </c>
      <c r="AB496" s="7">
        <v>45328</v>
      </c>
    </row>
    <row r="497" spans="1:28" ht="15.75" x14ac:dyDescent="0.25">
      <c r="A497" s="29">
        <v>45325</v>
      </c>
      <c r="B497" s="76" t="s">
        <v>346</v>
      </c>
      <c r="C497" s="25"/>
      <c r="D497" s="25" t="s">
        <v>52</v>
      </c>
      <c r="E497" s="25" t="s">
        <v>108</v>
      </c>
      <c r="F497" s="25">
        <v>1200</v>
      </c>
      <c r="G497" s="25" t="s">
        <v>34</v>
      </c>
      <c r="H497" s="25">
        <v>2000</v>
      </c>
      <c r="I497" s="11">
        <f t="shared" ref="I497:I519" si="72">F497*H497</f>
        <v>2400000</v>
      </c>
      <c r="J497" s="38" t="s">
        <v>78</v>
      </c>
      <c r="K497" s="4" t="s">
        <v>863</v>
      </c>
      <c r="L497" s="4">
        <f t="shared" ref="L497:L519" si="73">M497+N497</f>
        <v>0</v>
      </c>
      <c r="M497" s="4"/>
      <c r="N497" s="4"/>
      <c r="O497" s="4">
        <f t="shared" ref="O497:O519" si="74">P497+Q497</f>
        <v>1253000</v>
      </c>
      <c r="P497" s="4">
        <v>1253000</v>
      </c>
      <c r="Q497" s="4"/>
      <c r="R497" s="4">
        <f t="shared" ref="R497:R519" si="75">S497+T497</f>
        <v>0</v>
      </c>
      <c r="S497" s="4"/>
      <c r="T497" s="4"/>
      <c r="U497" s="4">
        <f t="shared" ref="U497:U519" si="76">V497+W497</f>
        <v>0</v>
      </c>
      <c r="V497" s="4"/>
      <c r="W497" s="4"/>
      <c r="X497" s="4">
        <f t="shared" ref="X497:X519" si="77">Y497+Z497</f>
        <v>0</v>
      </c>
      <c r="Y497" s="4"/>
      <c r="Z497" s="4"/>
      <c r="AA497" s="4">
        <f>C497+I497-L497-O497-U497-X497-R497</f>
        <v>1147000</v>
      </c>
      <c r="AB497" s="7">
        <v>45341</v>
      </c>
    </row>
    <row r="498" spans="1:28" ht="15.75" x14ac:dyDescent="0.25">
      <c r="A498" s="29">
        <v>45325</v>
      </c>
      <c r="B498" s="76" t="s">
        <v>697</v>
      </c>
      <c r="C498" s="25"/>
      <c r="D498" s="25" t="s">
        <v>52</v>
      </c>
      <c r="E498" s="25" t="s">
        <v>61</v>
      </c>
      <c r="F498" s="25">
        <v>3000</v>
      </c>
      <c r="G498" s="25" t="s">
        <v>34</v>
      </c>
      <c r="H498" s="25">
        <v>2540</v>
      </c>
      <c r="I498" s="11">
        <f t="shared" si="72"/>
        <v>7620000</v>
      </c>
      <c r="J498" s="31" t="s">
        <v>312</v>
      </c>
      <c r="K498" s="11" t="s">
        <v>760</v>
      </c>
      <c r="L498" s="4">
        <f t="shared" si="73"/>
        <v>0</v>
      </c>
      <c r="M498" s="4"/>
      <c r="N498" s="4"/>
      <c r="O498" s="4">
        <f t="shared" si="74"/>
        <v>7620000</v>
      </c>
      <c r="P498" s="4">
        <v>7620000</v>
      </c>
      <c r="Q498" s="4"/>
      <c r="R498" s="4">
        <f t="shared" si="75"/>
        <v>0</v>
      </c>
      <c r="S498" s="4"/>
      <c r="T498" s="4"/>
      <c r="U498" s="4">
        <f t="shared" si="76"/>
        <v>0</v>
      </c>
      <c r="V498" s="4"/>
      <c r="W498" s="4"/>
      <c r="X498" s="4">
        <f t="shared" si="77"/>
        <v>0</v>
      </c>
      <c r="Y498" s="4"/>
      <c r="Z498" s="4"/>
      <c r="AA498" s="4">
        <f>C498+I498-L498-O498-U498-X498-R498</f>
        <v>0</v>
      </c>
      <c r="AB498" s="7">
        <v>45327</v>
      </c>
    </row>
    <row r="499" spans="1:28" ht="15.75" x14ac:dyDescent="0.25">
      <c r="A499" s="29">
        <v>45325</v>
      </c>
      <c r="B499" s="76" t="s">
        <v>287</v>
      </c>
      <c r="C499" s="25"/>
      <c r="D499" s="25" t="s">
        <v>52</v>
      </c>
      <c r="E499" s="25" t="s">
        <v>192</v>
      </c>
      <c r="F499" s="25">
        <v>600</v>
      </c>
      <c r="G499" s="25" t="s">
        <v>34</v>
      </c>
      <c r="H499" s="25">
        <v>2931</v>
      </c>
      <c r="I499" s="11">
        <f t="shared" si="72"/>
        <v>1758600</v>
      </c>
      <c r="J499" s="31" t="s">
        <v>312</v>
      </c>
      <c r="K499" s="11" t="s">
        <v>794</v>
      </c>
      <c r="L499" s="4">
        <f t="shared" si="73"/>
        <v>0</v>
      </c>
      <c r="M499" s="4"/>
      <c r="N499" s="4"/>
      <c r="O499" s="4">
        <f t="shared" si="74"/>
        <v>1758600</v>
      </c>
      <c r="P499" s="4">
        <v>1758600</v>
      </c>
      <c r="Q499" s="4"/>
      <c r="R499" s="4">
        <f t="shared" si="75"/>
        <v>0</v>
      </c>
      <c r="S499" s="4"/>
      <c r="T499" s="4"/>
      <c r="U499" s="4">
        <f t="shared" si="76"/>
        <v>0</v>
      </c>
      <c r="V499" s="4"/>
      <c r="W499" s="4"/>
      <c r="X499" s="4">
        <f t="shared" si="77"/>
        <v>0</v>
      </c>
      <c r="Y499" s="4"/>
      <c r="Z499" s="4"/>
      <c r="AA499" s="4">
        <f>C499+I499-L499-O499-U499-X499-R499</f>
        <v>0</v>
      </c>
      <c r="AB499" s="7">
        <v>45330</v>
      </c>
    </row>
    <row r="500" spans="1:28" ht="15.75" x14ac:dyDescent="0.25">
      <c r="A500" s="29">
        <v>45325</v>
      </c>
      <c r="B500" s="76" t="s">
        <v>205</v>
      </c>
      <c r="C500" s="25"/>
      <c r="D500" s="25" t="s">
        <v>46</v>
      </c>
      <c r="E500" s="25" t="s">
        <v>150</v>
      </c>
      <c r="F500" s="25">
        <v>40</v>
      </c>
      <c r="G500" s="25" t="s">
        <v>77</v>
      </c>
      <c r="H500" s="25">
        <v>45000</v>
      </c>
      <c r="I500" s="11">
        <f t="shared" si="72"/>
        <v>1800000</v>
      </c>
      <c r="J500" s="31" t="s">
        <v>312</v>
      </c>
      <c r="K500" s="11" t="s">
        <v>815</v>
      </c>
      <c r="L500" s="4">
        <f t="shared" si="73"/>
        <v>0</v>
      </c>
      <c r="M500" s="4"/>
      <c r="N500" s="4"/>
      <c r="O500" s="4">
        <f t="shared" si="74"/>
        <v>1800000</v>
      </c>
      <c r="P500" s="155">
        <v>1800000</v>
      </c>
      <c r="Q500" s="4"/>
      <c r="R500" s="4">
        <f t="shared" si="75"/>
        <v>0</v>
      </c>
      <c r="S500" s="4"/>
      <c r="T500" s="4"/>
      <c r="U500" s="4">
        <f t="shared" si="76"/>
        <v>0</v>
      </c>
      <c r="V500" s="4"/>
      <c r="W500" s="4"/>
      <c r="X500" s="4">
        <f t="shared" si="77"/>
        <v>0</v>
      </c>
      <c r="Y500" s="4"/>
      <c r="Z500" s="4"/>
      <c r="AA500" s="4">
        <f>C500+I500-L500-O500-U500-X500-R500</f>
        <v>0</v>
      </c>
      <c r="AB500" s="7">
        <v>45342</v>
      </c>
    </row>
    <row r="501" spans="1:28" ht="15.75" x14ac:dyDescent="0.25">
      <c r="A501" s="29">
        <v>45325</v>
      </c>
      <c r="B501" s="76" t="s">
        <v>354</v>
      </c>
      <c r="C501" s="25"/>
      <c r="D501" s="25" t="s">
        <v>52</v>
      </c>
      <c r="E501" s="25" t="s">
        <v>108</v>
      </c>
      <c r="F501" s="25">
        <v>200</v>
      </c>
      <c r="G501" s="25" t="s">
        <v>34</v>
      </c>
      <c r="H501" s="25">
        <v>2250</v>
      </c>
      <c r="I501" s="11">
        <f t="shared" si="72"/>
        <v>450000</v>
      </c>
      <c r="J501" s="31" t="s">
        <v>324</v>
      </c>
      <c r="K501" s="11" t="s">
        <v>734</v>
      </c>
      <c r="L501" s="4">
        <f t="shared" si="73"/>
        <v>0</v>
      </c>
      <c r="M501" s="4"/>
      <c r="N501" s="4"/>
      <c r="O501" s="4">
        <f t="shared" si="74"/>
        <v>450000</v>
      </c>
      <c r="P501" s="4">
        <v>450000</v>
      </c>
      <c r="Q501" s="4"/>
      <c r="R501" s="4">
        <f t="shared" si="75"/>
        <v>0</v>
      </c>
      <c r="S501" s="4"/>
      <c r="T501" s="4"/>
      <c r="U501" s="4">
        <f t="shared" si="76"/>
        <v>0</v>
      </c>
      <c r="V501" s="4"/>
      <c r="W501" s="4"/>
      <c r="X501" s="4">
        <f t="shared" si="77"/>
        <v>0</v>
      </c>
      <c r="Y501" s="4"/>
      <c r="Z501" s="4"/>
      <c r="AA501" s="4">
        <f>C501+I501-L501-O501-U501-X501-R501</f>
        <v>0</v>
      </c>
      <c r="AB501" s="7">
        <v>45324</v>
      </c>
    </row>
    <row r="502" spans="1:28" ht="15.75" x14ac:dyDescent="0.25">
      <c r="A502" s="29">
        <v>45325</v>
      </c>
      <c r="B502" s="76" t="s">
        <v>209</v>
      </c>
      <c r="C502" s="27"/>
      <c r="D502" s="25" t="s">
        <v>52</v>
      </c>
      <c r="E502" s="27" t="s">
        <v>50</v>
      </c>
      <c r="F502" s="27">
        <v>100</v>
      </c>
      <c r="G502" s="25" t="s">
        <v>34</v>
      </c>
      <c r="H502" s="27">
        <v>3885</v>
      </c>
      <c r="I502" s="11">
        <f t="shared" si="72"/>
        <v>388500</v>
      </c>
      <c r="J502" s="32" t="s">
        <v>324</v>
      </c>
      <c r="K502" s="11"/>
      <c r="L502" s="4">
        <f t="shared" si="73"/>
        <v>388500</v>
      </c>
      <c r="M502" s="4">
        <v>388500</v>
      </c>
      <c r="N502" s="4"/>
      <c r="O502" s="4">
        <f t="shared" si="74"/>
        <v>0</v>
      </c>
      <c r="P502" s="4"/>
      <c r="Q502" s="4"/>
      <c r="R502" s="4">
        <f t="shared" si="75"/>
        <v>0</v>
      </c>
      <c r="S502" s="4"/>
      <c r="T502" s="4"/>
      <c r="U502" s="4">
        <f t="shared" si="76"/>
        <v>0</v>
      </c>
      <c r="V502" s="4"/>
      <c r="W502" s="4"/>
      <c r="X502" s="4">
        <f t="shared" si="77"/>
        <v>0</v>
      </c>
      <c r="Y502" s="4"/>
      <c r="Z502" s="4"/>
      <c r="AA502" s="4">
        <f>C502+I502-L502-O502-U502-X502-R502</f>
        <v>0</v>
      </c>
      <c r="AB502" s="7">
        <v>45327</v>
      </c>
    </row>
    <row r="503" spans="1:28" ht="15.75" x14ac:dyDescent="0.25">
      <c r="A503" s="29">
        <v>45325</v>
      </c>
      <c r="B503" s="76" t="s">
        <v>536</v>
      </c>
      <c r="C503" s="25"/>
      <c r="D503" s="25" t="s">
        <v>46</v>
      </c>
      <c r="E503" s="25" t="s">
        <v>42</v>
      </c>
      <c r="F503" s="25">
        <v>900</v>
      </c>
      <c r="G503" s="25" t="s">
        <v>34</v>
      </c>
      <c r="H503" s="25">
        <v>4300</v>
      </c>
      <c r="I503" s="11">
        <f t="shared" si="72"/>
        <v>3870000</v>
      </c>
      <c r="J503" s="31" t="s">
        <v>324</v>
      </c>
      <c r="K503" s="11"/>
      <c r="L503" s="4">
        <f t="shared" si="73"/>
        <v>3870000</v>
      </c>
      <c r="M503" s="4">
        <v>3870000</v>
      </c>
      <c r="N503" s="4"/>
      <c r="O503" s="4">
        <f t="shared" si="74"/>
        <v>0</v>
      </c>
      <c r="P503" s="4"/>
      <c r="Q503" s="4"/>
      <c r="R503" s="4">
        <f t="shared" si="75"/>
        <v>0</v>
      </c>
      <c r="S503" s="4"/>
      <c r="T503" s="4"/>
      <c r="U503" s="4">
        <f t="shared" si="76"/>
        <v>0</v>
      </c>
      <c r="V503" s="4"/>
      <c r="W503" s="4"/>
      <c r="X503" s="4">
        <f t="shared" si="77"/>
        <v>0</v>
      </c>
      <c r="Y503" s="4"/>
      <c r="Z503" s="4"/>
      <c r="AA503" s="4">
        <f>C503+I503-L503-O503-U503-X503-R503</f>
        <v>0</v>
      </c>
      <c r="AB503" s="7">
        <v>45336</v>
      </c>
    </row>
    <row r="504" spans="1:28" ht="15.75" x14ac:dyDescent="0.25">
      <c r="A504" s="29">
        <v>45325</v>
      </c>
      <c r="B504" s="76" t="s">
        <v>536</v>
      </c>
      <c r="C504" s="25"/>
      <c r="D504" s="25" t="s">
        <v>46</v>
      </c>
      <c r="E504" s="25" t="s">
        <v>60</v>
      </c>
      <c r="F504" s="25">
        <v>500</v>
      </c>
      <c r="G504" s="25" t="s">
        <v>34</v>
      </c>
      <c r="H504" s="25">
        <v>1530</v>
      </c>
      <c r="I504" s="11">
        <f t="shared" si="72"/>
        <v>765000</v>
      </c>
      <c r="J504" s="31" t="s">
        <v>324</v>
      </c>
      <c r="K504" s="11"/>
      <c r="L504" s="4">
        <f t="shared" si="73"/>
        <v>765000</v>
      </c>
      <c r="M504" s="4">
        <v>765000</v>
      </c>
      <c r="N504" s="4"/>
      <c r="O504" s="4">
        <f t="shared" si="74"/>
        <v>0</v>
      </c>
      <c r="P504" s="4"/>
      <c r="Q504" s="4"/>
      <c r="R504" s="4">
        <f t="shared" si="75"/>
        <v>0</v>
      </c>
      <c r="S504" s="4"/>
      <c r="T504" s="4"/>
      <c r="U504" s="4">
        <f t="shared" si="76"/>
        <v>0</v>
      </c>
      <c r="V504" s="4"/>
      <c r="W504" s="4"/>
      <c r="X504" s="4">
        <f t="shared" si="77"/>
        <v>0</v>
      </c>
      <c r="Y504" s="4"/>
      <c r="Z504" s="4"/>
      <c r="AA504" s="4">
        <f>C504+I504-L504-O504-U504-X504-R504</f>
        <v>0</v>
      </c>
      <c r="AB504" s="7">
        <v>45336</v>
      </c>
    </row>
    <row r="505" spans="1:28" ht="15.75" x14ac:dyDescent="0.25">
      <c r="A505" s="29">
        <v>45325</v>
      </c>
      <c r="B505" s="76" t="s">
        <v>536</v>
      </c>
      <c r="C505" s="25"/>
      <c r="D505" s="25" t="s">
        <v>46</v>
      </c>
      <c r="E505" s="25" t="s">
        <v>133</v>
      </c>
      <c r="F505" s="25">
        <v>100</v>
      </c>
      <c r="G505" s="25" t="s">
        <v>34</v>
      </c>
      <c r="H505" s="25">
        <v>3497</v>
      </c>
      <c r="I505" s="11">
        <f t="shared" si="72"/>
        <v>349700</v>
      </c>
      <c r="J505" s="31" t="s">
        <v>324</v>
      </c>
      <c r="K505" s="11"/>
      <c r="L505" s="4">
        <f t="shared" si="73"/>
        <v>349700</v>
      </c>
      <c r="M505" s="4">
        <v>349700</v>
      </c>
      <c r="N505" s="4"/>
      <c r="O505" s="4">
        <f t="shared" si="74"/>
        <v>0</v>
      </c>
      <c r="P505" s="4"/>
      <c r="Q505" s="4"/>
      <c r="R505" s="4">
        <f t="shared" si="75"/>
        <v>0</v>
      </c>
      <c r="S505" s="4"/>
      <c r="T505" s="4"/>
      <c r="U505" s="4">
        <f t="shared" si="76"/>
        <v>0</v>
      </c>
      <c r="V505" s="4"/>
      <c r="W505" s="4"/>
      <c r="X505" s="4">
        <f t="shared" si="77"/>
        <v>0</v>
      </c>
      <c r="Y505" s="4"/>
      <c r="Z505" s="4"/>
      <c r="AA505" s="4">
        <f>C505+I505-L505-O505-U505-X505-R505</f>
        <v>0</v>
      </c>
      <c r="AB505" s="7">
        <v>45336</v>
      </c>
    </row>
    <row r="506" spans="1:28" ht="15.75" x14ac:dyDescent="0.25">
      <c r="A506" s="29">
        <v>45325</v>
      </c>
      <c r="B506" s="76" t="s">
        <v>496</v>
      </c>
      <c r="C506" s="27"/>
      <c r="D506" s="25" t="s">
        <v>52</v>
      </c>
      <c r="E506" s="27" t="s">
        <v>135</v>
      </c>
      <c r="F506" s="27">
        <v>20</v>
      </c>
      <c r="G506" s="25" t="s">
        <v>48</v>
      </c>
      <c r="H506" s="27">
        <v>160000</v>
      </c>
      <c r="I506" s="11">
        <f t="shared" si="72"/>
        <v>3200000</v>
      </c>
      <c r="J506" s="32" t="s">
        <v>324</v>
      </c>
      <c r="K506" s="11"/>
      <c r="L506" s="4">
        <f t="shared" si="73"/>
        <v>3200000</v>
      </c>
      <c r="M506" s="4">
        <v>3200000</v>
      </c>
      <c r="N506" s="4"/>
      <c r="O506" s="4">
        <f t="shared" si="74"/>
        <v>0</v>
      </c>
      <c r="P506" s="4"/>
      <c r="Q506" s="4"/>
      <c r="R506" s="4">
        <f t="shared" si="75"/>
        <v>0</v>
      </c>
      <c r="S506" s="4"/>
      <c r="T506" s="4"/>
      <c r="U506" s="4">
        <f t="shared" si="76"/>
        <v>0</v>
      </c>
      <c r="V506" s="4"/>
      <c r="W506" s="4"/>
      <c r="X506" s="4">
        <f t="shared" si="77"/>
        <v>0</v>
      </c>
      <c r="Y506" s="4"/>
      <c r="Z506" s="4"/>
      <c r="AA506" s="4">
        <f>C506+I506-L506-O506-U506-X506-R506</f>
        <v>0</v>
      </c>
      <c r="AB506" s="7">
        <v>45327</v>
      </c>
    </row>
    <row r="507" spans="1:28" ht="15.75" x14ac:dyDescent="0.25">
      <c r="A507" s="29">
        <v>45325</v>
      </c>
      <c r="B507" s="76" t="s">
        <v>496</v>
      </c>
      <c r="C507" s="27"/>
      <c r="D507" s="25" t="s">
        <v>52</v>
      </c>
      <c r="E507" s="27" t="s">
        <v>180</v>
      </c>
      <c r="F507" s="27">
        <v>3</v>
      </c>
      <c r="G507" s="25" t="s">
        <v>48</v>
      </c>
      <c r="H507" s="27">
        <v>230000</v>
      </c>
      <c r="I507" s="11">
        <f t="shared" si="72"/>
        <v>690000</v>
      </c>
      <c r="J507" s="32" t="s">
        <v>324</v>
      </c>
      <c r="K507" s="11"/>
      <c r="L507" s="4">
        <f t="shared" si="73"/>
        <v>690000</v>
      </c>
      <c r="M507" s="4">
        <v>690000</v>
      </c>
      <c r="N507" s="4"/>
      <c r="O507" s="4">
        <f t="shared" si="74"/>
        <v>0</v>
      </c>
      <c r="P507" s="4"/>
      <c r="Q507" s="4"/>
      <c r="R507" s="4">
        <f t="shared" si="75"/>
        <v>0</v>
      </c>
      <c r="S507" s="4"/>
      <c r="T507" s="4"/>
      <c r="U507" s="4">
        <f t="shared" si="76"/>
        <v>0</v>
      </c>
      <c r="V507" s="4"/>
      <c r="W507" s="4"/>
      <c r="X507" s="4">
        <f t="shared" si="77"/>
        <v>0</v>
      </c>
      <c r="Y507" s="4"/>
      <c r="Z507" s="4"/>
      <c r="AA507" s="4">
        <f>C507+I507-L507-O507-U507-X507-R507</f>
        <v>0</v>
      </c>
      <c r="AB507" s="7">
        <v>45327</v>
      </c>
    </row>
    <row r="508" spans="1:28" ht="15.75" x14ac:dyDescent="0.25">
      <c r="A508" s="29">
        <v>45325</v>
      </c>
      <c r="B508" s="75" t="s">
        <v>203</v>
      </c>
      <c r="C508" s="25"/>
      <c r="D508" s="27" t="s">
        <v>46</v>
      </c>
      <c r="E508" s="25" t="s">
        <v>129</v>
      </c>
      <c r="F508" s="25">
        <v>4</v>
      </c>
      <c r="G508" s="25" t="s">
        <v>77</v>
      </c>
      <c r="H508" s="25">
        <v>60000</v>
      </c>
      <c r="I508" s="11">
        <f t="shared" si="72"/>
        <v>240000</v>
      </c>
      <c r="J508" s="26" t="s">
        <v>28</v>
      </c>
      <c r="K508" s="11"/>
      <c r="L508" s="4">
        <f t="shared" si="73"/>
        <v>0</v>
      </c>
      <c r="M508" s="4"/>
      <c r="N508" s="4"/>
      <c r="O508" s="4">
        <f t="shared" si="74"/>
        <v>0</v>
      </c>
      <c r="P508" s="4"/>
      <c r="Q508" s="4"/>
      <c r="R508" s="4">
        <f t="shared" si="75"/>
        <v>0</v>
      </c>
      <c r="S508" s="4"/>
      <c r="T508" s="4"/>
      <c r="U508" s="4">
        <f t="shared" si="76"/>
        <v>0</v>
      </c>
      <c r="V508" s="4"/>
      <c r="W508" s="4"/>
      <c r="X508" s="4">
        <f t="shared" si="77"/>
        <v>0</v>
      </c>
      <c r="Y508" s="4"/>
      <c r="Z508" s="4"/>
      <c r="AA508" s="4">
        <f>C508+I508-L508-O508-U508-X508-R508</f>
        <v>240000</v>
      </c>
      <c r="AB508" s="7"/>
    </row>
    <row r="509" spans="1:28" ht="15.75" x14ac:dyDescent="0.25">
      <c r="A509" s="29">
        <v>45325</v>
      </c>
      <c r="B509" s="75" t="s">
        <v>203</v>
      </c>
      <c r="C509" s="27"/>
      <c r="D509" s="27" t="s">
        <v>46</v>
      </c>
      <c r="E509" s="25" t="s">
        <v>127</v>
      </c>
      <c r="F509" s="27">
        <v>2</v>
      </c>
      <c r="G509" s="25" t="s">
        <v>39</v>
      </c>
      <c r="H509" s="27">
        <v>65000</v>
      </c>
      <c r="I509" s="11">
        <f t="shared" si="72"/>
        <v>130000</v>
      </c>
      <c r="J509" s="28" t="s">
        <v>28</v>
      </c>
      <c r="K509" s="11"/>
      <c r="L509" s="4">
        <f t="shared" si="73"/>
        <v>0</v>
      </c>
      <c r="M509" s="4"/>
      <c r="N509" s="4"/>
      <c r="O509" s="4">
        <f t="shared" si="74"/>
        <v>0</v>
      </c>
      <c r="P509" s="4"/>
      <c r="Q509" s="4"/>
      <c r="R509" s="4">
        <f t="shared" si="75"/>
        <v>0</v>
      </c>
      <c r="S509" s="4"/>
      <c r="T509" s="4"/>
      <c r="U509" s="4">
        <f t="shared" si="76"/>
        <v>0</v>
      </c>
      <c r="V509" s="4"/>
      <c r="W509" s="4"/>
      <c r="X509" s="4">
        <f t="shared" si="77"/>
        <v>0</v>
      </c>
      <c r="Y509" s="4"/>
      <c r="Z509" s="4"/>
      <c r="AA509" s="4">
        <f>C509+I509-L509-O509-U509-X509-R509</f>
        <v>130000</v>
      </c>
      <c r="AB509" s="7"/>
    </row>
    <row r="510" spans="1:28" ht="15.75" x14ac:dyDescent="0.25">
      <c r="A510" s="29">
        <v>45325</v>
      </c>
      <c r="B510" s="76" t="s">
        <v>514</v>
      </c>
      <c r="C510" s="25"/>
      <c r="D510" s="25" t="s">
        <v>52</v>
      </c>
      <c r="E510" s="25" t="s">
        <v>42</v>
      </c>
      <c r="F510" s="33">
        <v>500</v>
      </c>
      <c r="G510" s="25" t="s">
        <v>34</v>
      </c>
      <c r="H510" s="25">
        <v>4300</v>
      </c>
      <c r="I510" s="11">
        <f t="shared" si="72"/>
        <v>2150000</v>
      </c>
      <c r="J510" s="31" t="s">
        <v>312</v>
      </c>
      <c r="K510" s="11" t="s">
        <v>757</v>
      </c>
      <c r="L510" s="4">
        <f t="shared" si="73"/>
        <v>0</v>
      </c>
      <c r="M510" s="4"/>
      <c r="N510" s="4"/>
      <c r="O510" s="4">
        <f t="shared" si="74"/>
        <v>2150000</v>
      </c>
      <c r="P510" s="4">
        <v>2150000</v>
      </c>
      <c r="Q510" s="4"/>
      <c r="R510" s="4">
        <f t="shared" si="75"/>
        <v>0</v>
      </c>
      <c r="S510" s="4"/>
      <c r="T510" s="4"/>
      <c r="U510" s="4">
        <f t="shared" si="76"/>
        <v>0</v>
      </c>
      <c r="V510" s="4"/>
      <c r="W510" s="4"/>
      <c r="X510" s="4">
        <f t="shared" si="77"/>
        <v>0</v>
      </c>
      <c r="Y510" s="4"/>
      <c r="Z510" s="4"/>
      <c r="AA510" s="4">
        <f>C510+I510-L510-O510-U510-X510-R510</f>
        <v>0</v>
      </c>
      <c r="AB510" s="7">
        <v>45327</v>
      </c>
    </row>
    <row r="511" spans="1:28" ht="15.75" x14ac:dyDescent="0.25">
      <c r="A511" s="29">
        <v>45325</v>
      </c>
      <c r="B511" s="76" t="s">
        <v>514</v>
      </c>
      <c r="C511" s="25"/>
      <c r="D511" s="25" t="s">
        <v>52</v>
      </c>
      <c r="E511" s="25" t="s">
        <v>50</v>
      </c>
      <c r="F511" s="25">
        <v>200</v>
      </c>
      <c r="G511" s="25" t="s">
        <v>34</v>
      </c>
      <c r="H511" s="25">
        <v>3885</v>
      </c>
      <c r="I511" s="11">
        <f t="shared" si="72"/>
        <v>777000</v>
      </c>
      <c r="J511" s="31" t="s">
        <v>312</v>
      </c>
      <c r="K511" s="11" t="s">
        <v>757</v>
      </c>
      <c r="L511" s="4">
        <f t="shared" si="73"/>
        <v>0</v>
      </c>
      <c r="M511" s="4"/>
      <c r="N511" s="4"/>
      <c r="O511" s="4">
        <f t="shared" si="74"/>
        <v>777000</v>
      </c>
      <c r="P511" s="4">
        <v>777000</v>
      </c>
      <c r="Q511" s="4"/>
      <c r="R511" s="4">
        <f t="shared" si="75"/>
        <v>0</v>
      </c>
      <c r="S511" s="4"/>
      <c r="T511" s="4"/>
      <c r="U511" s="4">
        <f t="shared" si="76"/>
        <v>0</v>
      </c>
      <c r="V511" s="4"/>
      <c r="W511" s="4"/>
      <c r="X511" s="4">
        <f t="shared" si="77"/>
        <v>0</v>
      </c>
      <c r="Y511" s="4"/>
      <c r="Z511" s="4"/>
      <c r="AA511" s="4">
        <f>C511+I511-L511-O511-U511-X511-R511</f>
        <v>0</v>
      </c>
      <c r="AB511" s="7">
        <v>45327</v>
      </c>
    </row>
    <row r="512" spans="1:28" ht="15.75" x14ac:dyDescent="0.25">
      <c r="A512" s="29">
        <v>45325</v>
      </c>
      <c r="B512" s="76" t="s">
        <v>514</v>
      </c>
      <c r="C512" s="27"/>
      <c r="D512" s="25" t="s">
        <v>52</v>
      </c>
      <c r="E512" s="27" t="s">
        <v>534</v>
      </c>
      <c r="F512" s="27">
        <v>125</v>
      </c>
      <c r="G512" s="25" t="s">
        <v>34</v>
      </c>
      <c r="H512" s="27">
        <v>3930</v>
      </c>
      <c r="I512" s="11">
        <f t="shared" si="72"/>
        <v>491250</v>
      </c>
      <c r="J512" s="32" t="s">
        <v>312</v>
      </c>
      <c r="K512" s="11" t="s">
        <v>757</v>
      </c>
      <c r="L512" s="4">
        <f t="shared" si="73"/>
        <v>0</v>
      </c>
      <c r="M512" s="4"/>
      <c r="N512" s="4"/>
      <c r="O512" s="4">
        <f t="shared" si="74"/>
        <v>491250</v>
      </c>
      <c r="P512" s="4">
        <v>491250</v>
      </c>
      <c r="Q512" s="4"/>
      <c r="R512" s="4">
        <f t="shared" si="75"/>
        <v>0</v>
      </c>
      <c r="S512" s="4"/>
      <c r="T512" s="4"/>
      <c r="U512" s="4">
        <f t="shared" si="76"/>
        <v>0</v>
      </c>
      <c r="V512" s="4"/>
      <c r="W512" s="4"/>
      <c r="X512" s="4">
        <f t="shared" si="77"/>
        <v>0</v>
      </c>
      <c r="Y512" s="4"/>
      <c r="Z512" s="4"/>
      <c r="AA512" s="4">
        <f>C512+I512-L512-O512-U512-X512-R512</f>
        <v>0</v>
      </c>
      <c r="AB512" s="7">
        <v>45327</v>
      </c>
    </row>
    <row r="513" spans="1:28" ht="15.75" x14ac:dyDescent="0.25">
      <c r="A513" s="29">
        <v>45325</v>
      </c>
      <c r="B513" s="76" t="s">
        <v>514</v>
      </c>
      <c r="C513" s="25"/>
      <c r="D513" s="25" t="s">
        <v>52</v>
      </c>
      <c r="E513" s="25" t="s">
        <v>95</v>
      </c>
      <c r="F513" s="25">
        <v>250</v>
      </c>
      <c r="G513" s="25" t="s">
        <v>34</v>
      </c>
      <c r="H513" s="25">
        <v>1480</v>
      </c>
      <c r="I513" s="11">
        <f t="shared" si="72"/>
        <v>370000</v>
      </c>
      <c r="J513" s="31" t="s">
        <v>312</v>
      </c>
      <c r="K513" s="11" t="s">
        <v>757</v>
      </c>
      <c r="L513" s="4">
        <f t="shared" si="73"/>
        <v>0</v>
      </c>
      <c r="M513" s="4"/>
      <c r="N513" s="4"/>
      <c r="O513" s="4">
        <f t="shared" si="74"/>
        <v>370000</v>
      </c>
      <c r="P513" s="4">
        <v>370000</v>
      </c>
      <c r="Q513" s="4"/>
      <c r="R513" s="4">
        <f t="shared" si="75"/>
        <v>0</v>
      </c>
      <c r="S513" s="4"/>
      <c r="T513" s="4"/>
      <c r="U513" s="4">
        <f t="shared" si="76"/>
        <v>0</v>
      </c>
      <c r="V513" s="4"/>
      <c r="W513" s="4"/>
      <c r="X513" s="4">
        <f t="shared" si="77"/>
        <v>0</v>
      </c>
      <c r="Y513" s="4"/>
      <c r="Z513" s="4"/>
      <c r="AA513" s="4">
        <f>C513+I513-L513-O513-U513-X513-R513</f>
        <v>0</v>
      </c>
      <c r="AB513" s="7">
        <v>45327</v>
      </c>
    </row>
    <row r="514" spans="1:28" ht="15.75" x14ac:dyDescent="0.25">
      <c r="A514" s="29">
        <v>45325</v>
      </c>
      <c r="B514" s="76" t="s">
        <v>514</v>
      </c>
      <c r="C514" s="27"/>
      <c r="D514" s="25" t="s">
        <v>52</v>
      </c>
      <c r="E514" s="27" t="s">
        <v>154</v>
      </c>
      <c r="F514" s="27">
        <v>250</v>
      </c>
      <c r="G514" s="27" t="s">
        <v>34</v>
      </c>
      <c r="H514" s="27">
        <v>1335</v>
      </c>
      <c r="I514" s="11">
        <f t="shared" si="72"/>
        <v>333750</v>
      </c>
      <c r="J514" s="32" t="s">
        <v>312</v>
      </c>
      <c r="K514" s="11" t="s">
        <v>757</v>
      </c>
      <c r="L514" s="4">
        <f t="shared" si="73"/>
        <v>0</v>
      </c>
      <c r="M514" s="4"/>
      <c r="N514" s="4"/>
      <c r="O514" s="4">
        <f t="shared" si="74"/>
        <v>333750</v>
      </c>
      <c r="P514" s="4">
        <v>333750</v>
      </c>
      <c r="Q514" s="4"/>
      <c r="R514" s="4">
        <f t="shared" si="75"/>
        <v>0</v>
      </c>
      <c r="S514" s="4"/>
      <c r="T514" s="4"/>
      <c r="U514" s="4">
        <f t="shared" si="76"/>
        <v>0</v>
      </c>
      <c r="V514" s="4"/>
      <c r="W514" s="4"/>
      <c r="X514" s="4">
        <f t="shared" si="77"/>
        <v>0</v>
      </c>
      <c r="Y514" s="4"/>
      <c r="Z514" s="4"/>
      <c r="AA514" s="4">
        <f>C514+I514-L514-O514-U514-X514-R514</f>
        <v>0</v>
      </c>
      <c r="AB514" s="7">
        <v>45327</v>
      </c>
    </row>
    <row r="515" spans="1:28" ht="15.75" x14ac:dyDescent="0.25">
      <c r="A515" s="29">
        <v>45325</v>
      </c>
      <c r="B515" s="76" t="s">
        <v>514</v>
      </c>
      <c r="C515" s="25"/>
      <c r="D515" s="25" t="s">
        <v>52</v>
      </c>
      <c r="E515" s="25" t="s">
        <v>290</v>
      </c>
      <c r="F515" s="25">
        <v>250</v>
      </c>
      <c r="G515" s="27" t="s">
        <v>34</v>
      </c>
      <c r="H515" s="25">
        <v>3150</v>
      </c>
      <c r="I515" s="11">
        <f t="shared" si="72"/>
        <v>787500</v>
      </c>
      <c r="J515" s="31" t="s">
        <v>312</v>
      </c>
      <c r="K515" s="11" t="s">
        <v>757</v>
      </c>
      <c r="L515" s="4">
        <f t="shared" si="73"/>
        <v>0</v>
      </c>
      <c r="M515" s="4"/>
      <c r="N515" s="4"/>
      <c r="O515" s="4">
        <f t="shared" si="74"/>
        <v>787500</v>
      </c>
      <c r="P515" s="4">
        <v>787500</v>
      </c>
      <c r="Q515" s="4"/>
      <c r="R515" s="4">
        <f t="shared" si="75"/>
        <v>0</v>
      </c>
      <c r="S515" s="4"/>
      <c r="T515" s="4"/>
      <c r="U515" s="4">
        <f t="shared" si="76"/>
        <v>0</v>
      </c>
      <c r="V515" s="4"/>
      <c r="W515" s="4"/>
      <c r="X515" s="4">
        <f t="shared" si="77"/>
        <v>0</v>
      </c>
      <c r="Y515" s="4"/>
      <c r="Z515" s="4"/>
      <c r="AA515" s="4">
        <f>C515+I515-L515-O515-U515-X515-R515</f>
        <v>0</v>
      </c>
      <c r="AB515" s="7">
        <v>45327</v>
      </c>
    </row>
    <row r="516" spans="1:28" ht="15.75" x14ac:dyDescent="0.25">
      <c r="A516" s="29">
        <v>45325</v>
      </c>
      <c r="B516" s="76" t="s">
        <v>514</v>
      </c>
      <c r="C516" s="27"/>
      <c r="D516" s="25" t="s">
        <v>52</v>
      </c>
      <c r="E516" s="27" t="s">
        <v>91</v>
      </c>
      <c r="F516" s="27">
        <v>1</v>
      </c>
      <c r="G516" s="27" t="s">
        <v>303</v>
      </c>
      <c r="H516" s="27">
        <v>1200000</v>
      </c>
      <c r="I516" s="11">
        <f t="shared" si="72"/>
        <v>1200000</v>
      </c>
      <c r="J516" s="31" t="s">
        <v>312</v>
      </c>
      <c r="K516" s="11" t="s">
        <v>834</v>
      </c>
      <c r="L516" s="4">
        <f t="shared" si="73"/>
        <v>0</v>
      </c>
      <c r="M516" s="4"/>
      <c r="N516" s="4"/>
      <c r="O516" s="4">
        <f t="shared" si="74"/>
        <v>1200000</v>
      </c>
      <c r="P516" s="4">
        <v>1200000</v>
      </c>
      <c r="Q516" s="4"/>
      <c r="R516" s="4">
        <f t="shared" si="75"/>
        <v>0</v>
      </c>
      <c r="S516" s="4"/>
      <c r="T516" s="4"/>
      <c r="U516" s="4">
        <f t="shared" si="76"/>
        <v>0</v>
      </c>
      <c r="V516" s="4"/>
      <c r="W516" s="4"/>
      <c r="X516" s="4">
        <f t="shared" si="77"/>
        <v>0</v>
      </c>
      <c r="Y516" s="4"/>
      <c r="Z516" s="4"/>
      <c r="AA516" s="4">
        <f>C516+I516-L516-O516-U516-X516-R516</f>
        <v>0</v>
      </c>
      <c r="AB516" s="7">
        <v>45335</v>
      </c>
    </row>
    <row r="517" spans="1:28" ht="15.75" x14ac:dyDescent="0.25">
      <c r="A517" s="29">
        <v>45325</v>
      </c>
      <c r="B517" s="76" t="s">
        <v>300</v>
      </c>
      <c r="C517" s="25"/>
      <c r="D517" s="25" t="s">
        <v>52</v>
      </c>
      <c r="E517" s="25" t="s">
        <v>301</v>
      </c>
      <c r="F517" s="25">
        <v>2</v>
      </c>
      <c r="G517" s="25" t="s">
        <v>48</v>
      </c>
      <c r="H517" s="25">
        <v>180000</v>
      </c>
      <c r="I517" s="11">
        <f t="shared" si="72"/>
        <v>360000</v>
      </c>
      <c r="J517" s="31" t="s">
        <v>312</v>
      </c>
      <c r="K517" s="11" t="s">
        <v>808</v>
      </c>
      <c r="L517" s="4">
        <f t="shared" si="73"/>
        <v>0</v>
      </c>
      <c r="M517" s="4"/>
      <c r="N517" s="4"/>
      <c r="O517" s="4">
        <f t="shared" si="74"/>
        <v>360000</v>
      </c>
      <c r="P517" s="4">
        <v>360000</v>
      </c>
      <c r="Q517" s="4"/>
      <c r="R517" s="4">
        <f t="shared" si="75"/>
        <v>0</v>
      </c>
      <c r="S517" s="4"/>
      <c r="T517" s="4"/>
      <c r="U517" s="4">
        <f t="shared" si="76"/>
        <v>0</v>
      </c>
      <c r="V517" s="4"/>
      <c r="W517" s="4"/>
      <c r="X517" s="4">
        <f t="shared" si="77"/>
        <v>0</v>
      </c>
      <c r="Y517" s="4"/>
      <c r="Z517" s="4"/>
      <c r="AA517" s="4">
        <f>C517+I517-L517-O517-U517-X517-R517</f>
        <v>0</v>
      </c>
      <c r="AB517" s="7">
        <v>45331</v>
      </c>
    </row>
    <row r="518" spans="1:28" ht="15.75" x14ac:dyDescent="0.25">
      <c r="A518" s="29">
        <v>45325</v>
      </c>
      <c r="B518" s="75" t="s">
        <v>300</v>
      </c>
      <c r="C518" s="25"/>
      <c r="D518" s="25" t="s">
        <v>52</v>
      </c>
      <c r="E518" s="25" t="s">
        <v>120</v>
      </c>
      <c r="F518" s="25">
        <v>24.2</v>
      </c>
      <c r="G518" s="27" t="s">
        <v>39</v>
      </c>
      <c r="H518" s="25">
        <v>47000</v>
      </c>
      <c r="I518" s="11">
        <f t="shared" si="72"/>
        <v>1137400</v>
      </c>
      <c r="J518" s="31" t="s">
        <v>312</v>
      </c>
      <c r="K518" s="11" t="s">
        <v>808</v>
      </c>
      <c r="L518" s="4">
        <f t="shared" si="73"/>
        <v>0</v>
      </c>
      <c r="M518" s="4"/>
      <c r="N518" s="4"/>
      <c r="O518" s="4">
        <f t="shared" si="74"/>
        <v>1137400</v>
      </c>
      <c r="P518" s="4">
        <v>1137400</v>
      </c>
      <c r="Q518" s="4"/>
      <c r="R518" s="4">
        <f t="shared" si="75"/>
        <v>0</v>
      </c>
      <c r="S518" s="4"/>
      <c r="T518" s="4"/>
      <c r="U518" s="4">
        <f t="shared" si="76"/>
        <v>0</v>
      </c>
      <c r="V518" s="4"/>
      <c r="W518" s="4"/>
      <c r="X518" s="4">
        <f t="shared" si="77"/>
        <v>0</v>
      </c>
      <c r="Y518" s="4"/>
      <c r="Z518" s="4"/>
      <c r="AA518" s="4">
        <f>C518+I518-L518-O518-U518-X518-R518</f>
        <v>0</v>
      </c>
      <c r="AB518" s="7">
        <v>45331</v>
      </c>
    </row>
    <row r="519" spans="1:28" ht="15.75" x14ac:dyDescent="0.25">
      <c r="A519" s="29">
        <v>45325</v>
      </c>
      <c r="B519" s="76" t="s">
        <v>116</v>
      </c>
      <c r="C519" s="25"/>
      <c r="D519" s="25" t="s">
        <v>46</v>
      </c>
      <c r="E519" s="25" t="s">
        <v>150</v>
      </c>
      <c r="F519" s="25">
        <v>20</v>
      </c>
      <c r="G519" s="25" t="s">
        <v>77</v>
      </c>
      <c r="H519" s="25">
        <v>45000</v>
      </c>
      <c r="I519" s="11">
        <f t="shared" si="72"/>
        <v>900000</v>
      </c>
      <c r="J519" s="26" t="s">
        <v>28</v>
      </c>
      <c r="K519" s="11"/>
      <c r="L519" s="4">
        <f t="shared" si="73"/>
        <v>0</v>
      </c>
      <c r="M519" s="4"/>
      <c r="N519" s="4"/>
      <c r="O519" s="4">
        <f t="shared" si="74"/>
        <v>0</v>
      </c>
      <c r="P519" s="4"/>
      <c r="Q519" s="4"/>
      <c r="R519" s="4">
        <f t="shared" si="75"/>
        <v>0</v>
      </c>
      <c r="S519" s="4"/>
      <c r="T519" s="4"/>
      <c r="U519" s="4">
        <f t="shared" si="76"/>
        <v>0</v>
      </c>
      <c r="V519" s="4"/>
      <c r="W519" s="4"/>
      <c r="X519" s="4">
        <f t="shared" si="77"/>
        <v>0</v>
      </c>
      <c r="Y519" s="4"/>
      <c r="Z519" s="4"/>
      <c r="AA519" s="4">
        <f>C519+I519-L519-O519-U519-X519-R519</f>
        <v>900000</v>
      </c>
      <c r="AB519" s="7"/>
    </row>
    <row r="520" spans="1:28" ht="15.75" x14ac:dyDescent="0.25">
      <c r="A520" s="24"/>
      <c r="B520" s="25" t="s">
        <v>594</v>
      </c>
      <c r="C520" s="25"/>
      <c r="D520" s="25" t="s">
        <v>46</v>
      </c>
      <c r="E520" s="25"/>
      <c r="F520" s="25"/>
      <c r="G520" s="25" t="s">
        <v>77</v>
      </c>
      <c r="H520" s="25"/>
      <c r="I520" s="11">
        <f>F520*H520</f>
        <v>0</v>
      </c>
      <c r="J520" s="31" t="s">
        <v>49</v>
      </c>
      <c r="K520" s="11"/>
      <c r="L520" s="4">
        <f>M520+N520</f>
        <v>0</v>
      </c>
      <c r="M520" s="4"/>
      <c r="N520" s="4"/>
      <c r="O520" s="4">
        <f>P520+Q520</f>
        <v>800000</v>
      </c>
      <c r="P520" s="4">
        <v>800000</v>
      </c>
      <c r="Q520" s="4"/>
      <c r="R520" s="4">
        <f>S520+T520</f>
        <v>0</v>
      </c>
      <c r="S520" s="4"/>
      <c r="T520" s="4"/>
      <c r="U520" s="4">
        <f>V520+W520</f>
        <v>0</v>
      </c>
      <c r="V520" s="4"/>
      <c r="W520" s="4"/>
      <c r="X520" s="4">
        <f>Y520+Z520</f>
        <v>0</v>
      </c>
      <c r="Y520" s="4"/>
      <c r="Z520" s="4"/>
      <c r="AA520" s="4">
        <f>C520+I520-L520-O520-U520-X520-R520</f>
        <v>-800000</v>
      </c>
      <c r="AB520" s="7">
        <v>45324</v>
      </c>
    </row>
    <row r="521" spans="1:28" ht="15.75" x14ac:dyDescent="0.25">
      <c r="A521" s="29">
        <v>45327</v>
      </c>
      <c r="B521" s="73" t="s">
        <v>344</v>
      </c>
      <c r="C521" s="27"/>
      <c r="D521" s="27" t="s">
        <v>46</v>
      </c>
      <c r="E521" s="27" t="s">
        <v>165</v>
      </c>
      <c r="F521" s="27">
        <v>1</v>
      </c>
      <c r="G521" s="27" t="s">
        <v>303</v>
      </c>
      <c r="H521" s="27">
        <v>1200000</v>
      </c>
      <c r="I521" s="11">
        <f t="shared" ref="I521:I572" si="78">F521*H521</f>
        <v>1200000</v>
      </c>
      <c r="J521" s="32" t="s">
        <v>324</v>
      </c>
      <c r="K521" s="11"/>
      <c r="L521" s="4">
        <f>M521+N521</f>
        <v>1200000</v>
      </c>
      <c r="M521" s="4">
        <v>1200000</v>
      </c>
      <c r="N521" s="4"/>
      <c r="O521" s="4">
        <f>P521+Q521</f>
        <v>0</v>
      </c>
      <c r="P521" s="4"/>
      <c r="Q521" s="4"/>
      <c r="R521" s="4">
        <f>S521+T521</f>
        <v>0</v>
      </c>
      <c r="S521" s="4"/>
      <c r="T521" s="4"/>
      <c r="U521" s="4">
        <f>V521+W521</f>
        <v>0</v>
      </c>
      <c r="V521" s="4"/>
      <c r="W521" s="4"/>
      <c r="X521" s="4">
        <f>Y521+Z521</f>
        <v>0</v>
      </c>
      <c r="Y521" s="4"/>
      <c r="Z521" s="4"/>
      <c r="AA521" s="4">
        <f>C521+I521-L521-O521-U521-X521-R521</f>
        <v>0</v>
      </c>
      <c r="AB521" s="7">
        <v>45327</v>
      </c>
    </row>
    <row r="522" spans="1:28" ht="15.75" x14ac:dyDescent="0.25">
      <c r="A522" s="29">
        <v>45327</v>
      </c>
      <c r="B522" s="73" t="s">
        <v>72</v>
      </c>
      <c r="C522" s="27"/>
      <c r="D522" s="27" t="s">
        <v>46</v>
      </c>
      <c r="E522" s="27" t="s">
        <v>91</v>
      </c>
      <c r="F522" s="27">
        <v>2</v>
      </c>
      <c r="G522" s="27" t="s">
        <v>303</v>
      </c>
      <c r="H522" s="27">
        <v>1200000</v>
      </c>
      <c r="I522" s="11">
        <f t="shared" si="78"/>
        <v>2400000</v>
      </c>
      <c r="J522" s="32" t="s">
        <v>312</v>
      </c>
      <c r="K522" s="11" t="s">
        <v>753</v>
      </c>
      <c r="L522" s="4">
        <f t="shared" ref="L522:L572" si="79">M522+N522</f>
        <v>0</v>
      </c>
      <c r="M522" s="4"/>
      <c r="N522" s="4"/>
      <c r="O522" s="4">
        <f t="shared" ref="O522:O572" si="80">P522+Q522</f>
        <v>2400000</v>
      </c>
      <c r="P522" s="4">
        <v>2400000</v>
      </c>
      <c r="Q522" s="4"/>
      <c r="R522" s="4">
        <f t="shared" ref="R522:R572" si="81">S522+T522</f>
        <v>0</v>
      </c>
      <c r="S522" s="4"/>
      <c r="T522" s="4"/>
      <c r="U522" s="4">
        <f t="shared" ref="U522:U572" si="82">V522+W522</f>
        <v>0</v>
      </c>
      <c r="V522" s="4"/>
      <c r="W522" s="4"/>
      <c r="X522" s="4">
        <f t="shared" ref="X522:X572" si="83">Y522+Z522</f>
        <v>0</v>
      </c>
      <c r="Y522" s="4"/>
      <c r="Z522" s="4"/>
      <c r="AA522" s="4">
        <f>C522+I522-L522-O522-U522-X522-R522</f>
        <v>0</v>
      </c>
      <c r="AB522" s="7">
        <v>45327</v>
      </c>
    </row>
    <row r="523" spans="1:28" ht="15.75" x14ac:dyDescent="0.25">
      <c r="A523" s="29">
        <v>45327</v>
      </c>
      <c r="B523" s="73" t="s">
        <v>231</v>
      </c>
      <c r="C523" s="25"/>
      <c r="D523" s="27" t="s">
        <v>46</v>
      </c>
      <c r="E523" s="25" t="s">
        <v>232</v>
      </c>
      <c r="F523" s="21">
        <v>50</v>
      </c>
      <c r="G523" s="25" t="s">
        <v>39</v>
      </c>
      <c r="H523" s="25">
        <v>125000</v>
      </c>
      <c r="I523" s="11">
        <f t="shared" si="78"/>
        <v>6250000</v>
      </c>
      <c r="J523" s="31" t="s">
        <v>312</v>
      </c>
      <c r="K523" s="11" t="s">
        <v>871</v>
      </c>
      <c r="L523" s="4">
        <f t="shared" si="79"/>
        <v>0</v>
      </c>
      <c r="M523" s="4"/>
      <c r="N523" s="4"/>
      <c r="O523" s="4">
        <f t="shared" si="80"/>
        <v>6250000</v>
      </c>
      <c r="P523" s="4">
        <v>1234000</v>
      </c>
      <c r="Q523" s="4">
        <f>5000000+16000</f>
        <v>5016000</v>
      </c>
      <c r="R523" s="4">
        <f t="shared" si="81"/>
        <v>0</v>
      </c>
      <c r="S523" s="4"/>
      <c r="T523" s="4"/>
      <c r="U523" s="4">
        <f t="shared" si="82"/>
        <v>0</v>
      </c>
      <c r="V523" s="4"/>
      <c r="W523" s="4"/>
      <c r="X523" s="4">
        <f t="shared" si="83"/>
        <v>0</v>
      </c>
      <c r="Y523" s="4"/>
      <c r="Z523" s="4"/>
      <c r="AA523" s="4">
        <f>C523+I523-L523-O523-U523-X523-R523</f>
        <v>0</v>
      </c>
      <c r="AB523" s="7">
        <v>45337</v>
      </c>
    </row>
    <row r="524" spans="1:28" ht="15.75" x14ac:dyDescent="0.25">
      <c r="A524" s="29">
        <v>45327</v>
      </c>
      <c r="B524" s="73" t="s">
        <v>739</v>
      </c>
      <c r="C524" s="25"/>
      <c r="D524" s="27" t="s">
        <v>46</v>
      </c>
      <c r="E524" s="25" t="s">
        <v>681</v>
      </c>
      <c r="F524" s="21">
        <v>20</v>
      </c>
      <c r="G524" s="25" t="s">
        <v>48</v>
      </c>
      <c r="H524" s="25">
        <v>230000</v>
      </c>
      <c r="I524" s="11">
        <f t="shared" si="78"/>
        <v>4600000</v>
      </c>
      <c r="J524" s="38" t="s">
        <v>78</v>
      </c>
      <c r="K524" s="11" t="s">
        <v>756</v>
      </c>
      <c r="L524" s="4">
        <f t="shared" si="79"/>
        <v>0</v>
      </c>
      <c r="M524" s="4"/>
      <c r="N524" s="4"/>
      <c r="O524" s="4">
        <f t="shared" si="80"/>
        <v>4100000</v>
      </c>
      <c r="P524" s="4">
        <v>4100000</v>
      </c>
      <c r="Q524" s="4"/>
      <c r="R524" s="4">
        <f t="shared" si="81"/>
        <v>0</v>
      </c>
      <c r="S524" s="4"/>
      <c r="T524" s="4"/>
      <c r="U524" s="4">
        <f t="shared" si="82"/>
        <v>0</v>
      </c>
      <c r="V524" s="4"/>
      <c r="W524" s="4"/>
      <c r="X524" s="4">
        <f t="shared" si="83"/>
        <v>0</v>
      </c>
      <c r="Y524" s="4"/>
      <c r="Z524" s="4"/>
      <c r="AA524" s="4">
        <f>C524+I524-L524-O524-U524-X524-R524</f>
        <v>500000</v>
      </c>
      <c r="AB524" s="7">
        <v>45327</v>
      </c>
    </row>
    <row r="525" spans="1:28" ht="15.75" x14ac:dyDescent="0.25">
      <c r="A525" s="29">
        <v>45327</v>
      </c>
      <c r="B525" s="73" t="s">
        <v>739</v>
      </c>
      <c r="C525" s="25"/>
      <c r="D525" s="27" t="s">
        <v>46</v>
      </c>
      <c r="E525" s="25" t="s">
        <v>79</v>
      </c>
      <c r="F525" s="21">
        <v>80</v>
      </c>
      <c r="G525" s="25" t="s">
        <v>77</v>
      </c>
      <c r="H525" s="21">
        <v>45000</v>
      </c>
      <c r="I525" s="11">
        <f t="shared" si="78"/>
        <v>3600000</v>
      </c>
      <c r="J525" s="26" t="s">
        <v>28</v>
      </c>
      <c r="K525" s="11" t="s">
        <v>756</v>
      </c>
      <c r="L525" s="4">
        <f t="shared" si="79"/>
        <v>0</v>
      </c>
      <c r="M525" s="4"/>
      <c r="N525" s="4"/>
      <c r="O525" s="4">
        <f t="shared" si="80"/>
        <v>0</v>
      </c>
      <c r="P525" s="4"/>
      <c r="Q525" s="4"/>
      <c r="R525" s="4">
        <f t="shared" si="81"/>
        <v>0</v>
      </c>
      <c r="S525" s="4"/>
      <c r="T525" s="4"/>
      <c r="U525" s="4">
        <f t="shared" si="82"/>
        <v>0</v>
      </c>
      <c r="V525" s="4"/>
      <c r="W525" s="4"/>
      <c r="X525" s="4">
        <f t="shared" si="83"/>
        <v>0</v>
      </c>
      <c r="Y525" s="4"/>
      <c r="Z525" s="4"/>
      <c r="AA525" s="4">
        <f>C525+I525-L525-O525-U525-X525-R525</f>
        <v>3600000</v>
      </c>
      <c r="AB525" s="7"/>
    </row>
    <row r="526" spans="1:28" ht="15.75" x14ac:dyDescent="0.25">
      <c r="A526" s="29">
        <v>45327</v>
      </c>
      <c r="B526" s="27" t="s">
        <v>99</v>
      </c>
      <c r="C526" s="25"/>
      <c r="D526" s="27"/>
      <c r="E526" s="25" t="s">
        <v>120</v>
      </c>
      <c r="F526" s="21">
        <v>48.9</v>
      </c>
      <c r="G526" s="25" t="s">
        <v>39</v>
      </c>
      <c r="H526" s="21"/>
      <c r="I526" s="11">
        <f t="shared" si="78"/>
        <v>0</v>
      </c>
      <c r="J526" s="26" t="s">
        <v>28</v>
      </c>
      <c r="K526" s="11"/>
      <c r="L526" s="4">
        <f t="shared" si="79"/>
        <v>0</v>
      </c>
      <c r="M526" s="4"/>
      <c r="N526" s="4"/>
      <c r="O526" s="4">
        <f t="shared" si="80"/>
        <v>0</v>
      </c>
      <c r="P526" s="4"/>
      <c r="Q526" s="4"/>
      <c r="R526" s="4">
        <f t="shared" si="81"/>
        <v>0</v>
      </c>
      <c r="S526" s="4"/>
      <c r="T526" s="4"/>
      <c r="U526" s="4">
        <f t="shared" si="82"/>
        <v>0</v>
      </c>
      <c r="V526" s="4"/>
      <c r="W526" s="4"/>
      <c r="X526" s="4">
        <f t="shared" si="83"/>
        <v>0</v>
      </c>
      <c r="Y526" s="4"/>
      <c r="Z526" s="4"/>
      <c r="AA526" s="4">
        <f>C526+I526-L526-O526-U526-X526-R526</f>
        <v>0</v>
      </c>
      <c r="AB526" s="7"/>
    </row>
    <row r="527" spans="1:28" ht="15.75" x14ac:dyDescent="0.25">
      <c r="A527" s="29">
        <v>45327</v>
      </c>
      <c r="B527" s="72" t="s">
        <v>740</v>
      </c>
      <c r="C527" s="25"/>
      <c r="D527" s="25" t="s">
        <v>46</v>
      </c>
      <c r="E527" s="25" t="s">
        <v>135</v>
      </c>
      <c r="F527" s="21">
        <v>2</v>
      </c>
      <c r="G527" s="25" t="s">
        <v>48</v>
      </c>
      <c r="H527" s="21">
        <v>160000</v>
      </c>
      <c r="I527" s="11">
        <f t="shared" si="78"/>
        <v>320000</v>
      </c>
      <c r="J527" s="31" t="s">
        <v>324</v>
      </c>
      <c r="K527" s="11"/>
      <c r="L527" s="4">
        <f t="shared" si="79"/>
        <v>320000</v>
      </c>
      <c r="M527" s="4">
        <v>180000</v>
      </c>
      <c r="N527" s="4">
        <v>140000</v>
      </c>
      <c r="O527" s="4">
        <f t="shared" si="80"/>
        <v>0</v>
      </c>
      <c r="P527" s="4"/>
      <c r="Q527" s="4"/>
      <c r="R527" s="4">
        <f t="shared" si="81"/>
        <v>0</v>
      </c>
      <c r="S527" s="4"/>
      <c r="T527" s="4"/>
      <c r="U527" s="4">
        <f t="shared" si="82"/>
        <v>0</v>
      </c>
      <c r="V527" s="4"/>
      <c r="W527" s="4"/>
      <c r="X527" s="4">
        <f t="shared" si="83"/>
        <v>0</v>
      </c>
      <c r="Y527" s="4"/>
      <c r="Z527" s="4"/>
      <c r="AA527" s="4">
        <f>C527+I527-L527-O527-U527-X527-R527</f>
        <v>0</v>
      </c>
      <c r="AB527" s="7">
        <v>45327</v>
      </c>
    </row>
    <row r="528" spans="1:28" ht="15.75" x14ac:dyDescent="0.25">
      <c r="A528" s="29">
        <v>45327</v>
      </c>
      <c r="B528" s="72" t="s">
        <v>741</v>
      </c>
      <c r="C528" s="25"/>
      <c r="D528" s="25" t="s">
        <v>46</v>
      </c>
      <c r="E528" s="25" t="s">
        <v>173</v>
      </c>
      <c r="F528" s="21">
        <v>200</v>
      </c>
      <c r="G528" s="25" t="s">
        <v>34</v>
      </c>
      <c r="H528" s="21">
        <v>4300</v>
      </c>
      <c r="I528" s="11">
        <f t="shared" si="78"/>
        <v>860000</v>
      </c>
      <c r="J528" s="31" t="s">
        <v>312</v>
      </c>
      <c r="K528" s="11" t="s">
        <v>751</v>
      </c>
      <c r="L528" s="4">
        <f t="shared" si="79"/>
        <v>0</v>
      </c>
      <c r="M528" s="4"/>
      <c r="N528" s="4"/>
      <c r="O528" s="4">
        <f t="shared" si="80"/>
        <v>860000</v>
      </c>
      <c r="P528" s="4">
        <v>860000</v>
      </c>
      <c r="Q528" s="4"/>
      <c r="R528" s="4">
        <f t="shared" si="81"/>
        <v>0</v>
      </c>
      <c r="S528" s="4"/>
      <c r="T528" s="4"/>
      <c r="U528" s="4">
        <f t="shared" si="82"/>
        <v>0</v>
      </c>
      <c r="V528" s="4"/>
      <c r="W528" s="4"/>
      <c r="X528" s="4">
        <f t="shared" si="83"/>
        <v>0</v>
      </c>
      <c r="Y528" s="4"/>
      <c r="Z528" s="4"/>
      <c r="AA528" s="4">
        <f>C528+I528-L528-O528-U528-X528-R528</f>
        <v>0</v>
      </c>
      <c r="AB528" s="7">
        <v>45327</v>
      </c>
    </row>
    <row r="529" spans="1:28" ht="15.75" x14ac:dyDescent="0.25">
      <c r="A529" s="29">
        <v>45327</v>
      </c>
      <c r="B529" s="72" t="s">
        <v>412</v>
      </c>
      <c r="C529" s="25"/>
      <c r="D529" s="25" t="s">
        <v>46</v>
      </c>
      <c r="E529" s="25" t="s">
        <v>42</v>
      </c>
      <c r="F529" s="21">
        <v>5200</v>
      </c>
      <c r="G529" s="25" t="s">
        <v>34</v>
      </c>
      <c r="H529" s="21">
        <v>4000</v>
      </c>
      <c r="I529" s="11">
        <f t="shared" si="78"/>
        <v>20800000</v>
      </c>
      <c r="J529" s="31" t="s">
        <v>312</v>
      </c>
      <c r="K529" s="11"/>
      <c r="L529" s="4">
        <f t="shared" si="79"/>
        <v>0</v>
      </c>
      <c r="M529" s="4"/>
      <c r="N529" s="4"/>
      <c r="O529" s="4">
        <f t="shared" si="80"/>
        <v>20800000</v>
      </c>
      <c r="P529" s="4">
        <v>20800000</v>
      </c>
      <c r="Q529" s="4"/>
      <c r="R529" s="4">
        <f t="shared" si="81"/>
        <v>0</v>
      </c>
      <c r="S529" s="4"/>
      <c r="T529" s="4"/>
      <c r="U529" s="4">
        <f t="shared" si="82"/>
        <v>0</v>
      </c>
      <c r="V529" s="4"/>
      <c r="W529" s="4"/>
      <c r="X529" s="4">
        <f t="shared" si="83"/>
        <v>0</v>
      </c>
      <c r="Y529" s="4"/>
      <c r="Z529" s="4"/>
      <c r="AA529" s="4">
        <f>C529+I529-L529-O529-U529-X529-R529</f>
        <v>0</v>
      </c>
      <c r="AB529" s="7">
        <v>45330</v>
      </c>
    </row>
    <row r="530" spans="1:28" ht="15.75" x14ac:dyDescent="0.25">
      <c r="A530" s="29">
        <v>45327</v>
      </c>
      <c r="B530" s="25" t="s">
        <v>99</v>
      </c>
      <c r="C530" s="25"/>
      <c r="D530" s="25"/>
      <c r="E530" s="25" t="s">
        <v>106</v>
      </c>
      <c r="F530" s="21">
        <v>31.1</v>
      </c>
      <c r="G530" s="25" t="s">
        <v>39</v>
      </c>
      <c r="H530" s="21"/>
      <c r="I530" s="11">
        <f t="shared" si="78"/>
        <v>0</v>
      </c>
      <c r="J530" s="26" t="s">
        <v>28</v>
      </c>
      <c r="K530" s="11"/>
      <c r="L530" s="4">
        <f t="shared" si="79"/>
        <v>0</v>
      </c>
      <c r="M530" s="4"/>
      <c r="N530" s="4"/>
      <c r="O530" s="4">
        <f t="shared" si="80"/>
        <v>0</v>
      </c>
      <c r="P530" s="4"/>
      <c r="Q530" s="4"/>
      <c r="R530" s="4">
        <f t="shared" si="81"/>
        <v>0</v>
      </c>
      <c r="S530" s="4"/>
      <c r="T530" s="4"/>
      <c r="U530" s="4">
        <f t="shared" si="82"/>
        <v>0</v>
      </c>
      <c r="V530" s="4"/>
      <c r="W530" s="4"/>
      <c r="X530" s="4">
        <f t="shared" si="83"/>
        <v>0</v>
      </c>
      <c r="Y530" s="4"/>
      <c r="Z530" s="4"/>
      <c r="AA530" s="4">
        <f>C530+I530-L530-O530-U530-X530-R530</f>
        <v>0</v>
      </c>
      <c r="AB530" s="7"/>
    </row>
    <row r="531" spans="1:28" ht="15.75" x14ac:dyDescent="0.25">
      <c r="A531" s="29">
        <v>45327</v>
      </c>
      <c r="B531" s="25" t="s">
        <v>99</v>
      </c>
      <c r="C531" s="25"/>
      <c r="D531" s="25"/>
      <c r="E531" s="25" t="s">
        <v>121</v>
      </c>
      <c r="F531" s="21">
        <v>41.4</v>
      </c>
      <c r="G531" s="25" t="s">
        <v>39</v>
      </c>
      <c r="H531" s="21"/>
      <c r="I531" s="11">
        <f t="shared" si="78"/>
        <v>0</v>
      </c>
      <c r="J531" s="26" t="s">
        <v>28</v>
      </c>
      <c r="K531" s="11"/>
      <c r="L531" s="4">
        <f t="shared" si="79"/>
        <v>0</v>
      </c>
      <c r="M531" s="4"/>
      <c r="N531" s="4"/>
      <c r="O531" s="4">
        <f t="shared" si="80"/>
        <v>0</v>
      </c>
      <c r="P531" s="4"/>
      <c r="Q531" s="4"/>
      <c r="R531" s="4">
        <f t="shared" si="81"/>
        <v>0</v>
      </c>
      <c r="S531" s="4"/>
      <c r="T531" s="4"/>
      <c r="U531" s="4">
        <f t="shared" si="82"/>
        <v>0</v>
      </c>
      <c r="V531" s="4"/>
      <c r="W531" s="4"/>
      <c r="X531" s="4">
        <f t="shared" si="83"/>
        <v>0</v>
      </c>
      <c r="Y531" s="4"/>
      <c r="Z531" s="4"/>
      <c r="AA531" s="4">
        <f>C531+I531-L531-O531-U531-X531-R531</f>
        <v>0</v>
      </c>
      <c r="AB531" s="7"/>
    </row>
    <row r="532" spans="1:28" ht="15.75" x14ac:dyDescent="0.25">
      <c r="A532" s="29">
        <v>45327</v>
      </c>
      <c r="B532" s="72" t="s">
        <v>445</v>
      </c>
      <c r="C532" s="25"/>
      <c r="D532" s="25" t="s">
        <v>52</v>
      </c>
      <c r="E532" s="25" t="s">
        <v>177</v>
      </c>
      <c r="F532" s="21">
        <v>25</v>
      </c>
      <c r="G532" s="25" t="s">
        <v>39</v>
      </c>
      <c r="H532" s="21">
        <v>125000</v>
      </c>
      <c r="I532" s="11">
        <f t="shared" si="78"/>
        <v>3125000</v>
      </c>
      <c r="J532" s="31" t="s">
        <v>312</v>
      </c>
      <c r="K532" s="11"/>
      <c r="L532" s="4">
        <f t="shared" si="79"/>
        <v>0</v>
      </c>
      <c r="M532" s="4"/>
      <c r="N532" s="4"/>
      <c r="O532" s="4">
        <f t="shared" si="80"/>
        <v>0</v>
      </c>
      <c r="P532" s="4"/>
      <c r="Q532" s="4"/>
      <c r="R532" s="4">
        <f t="shared" si="81"/>
        <v>3125000</v>
      </c>
      <c r="S532" s="4">
        <v>3125000</v>
      </c>
      <c r="T532" s="4"/>
      <c r="U532" s="4">
        <f t="shared" si="82"/>
        <v>0</v>
      </c>
      <c r="V532" s="4"/>
      <c r="W532" s="4"/>
      <c r="X532" s="4">
        <f t="shared" si="83"/>
        <v>0</v>
      </c>
      <c r="Y532" s="4"/>
      <c r="Z532" s="4"/>
      <c r="AA532" s="4">
        <f>C532+I532-L532-O532-U532-X532-R532</f>
        <v>0</v>
      </c>
      <c r="AB532" s="7">
        <v>45327</v>
      </c>
    </row>
    <row r="533" spans="1:28" ht="15.75" x14ac:dyDescent="0.25">
      <c r="A533" s="29">
        <v>45327</v>
      </c>
      <c r="B533" s="72" t="s">
        <v>445</v>
      </c>
      <c r="C533" s="27"/>
      <c r="D533" s="25" t="s">
        <v>52</v>
      </c>
      <c r="E533" s="27" t="s">
        <v>130</v>
      </c>
      <c r="F533" s="34">
        <v>10</v>
      </c>
      <c r="G533" s="25" t="s">
        <v>77</v>
      </c>
      <c r="H533" s="34">
        <v>45000</v>
      </c>
      <c r="I533" s="11">
        <f t="shared" si="78"/>
        <v>450000</v>
      </c>
      <c r="J533" s="31" t="s">
        <v>312</v>
      </c>
      <c r="K533" s="11"/>
      <c r="L533" s="4">
        <f t="shared" si="79"/>
        <v>0</v>
      </c>
      <c r="M533" s="4"/>
      <c r="N533" s="4"/>
      <c r="O533" s="4">
        <f t="shared" si="80"/>
        <v>0</v>
      </c>
      <c r="P533" s="4"/>
      <c r="Q533" s="4"/>
      <c r="R533" s="4">
        <f t="shared" si="81"/>
        <v>450000</v>
      </c>
      <c r="S533" s="4">
        <v>450000</v>
      </c>
      <c r="T533" s="4"/>
      <c r="U533" s="4">
        <f t="shared" si="82"/>
        <v>0</v>
      </c>
      <c r="V533" s="4"/>
      <c r="W533" s="4"/>
      <c r="X533" s="4">
        <f t="shared" si="83"/>
        <v>0</v>
      </c>
      <c r="Y533" s="4"/>
      <c r="Z533" s="4"/>
      <c r="AA533" s="4">
        <f>C533+I533-L533-O533-U533-X533-R533</f>
        <v>0</v>
      </c>
      <c r="AB533" s="7">
        <v>45327</v>
      </c>
    </row>
    <row r="534" spans="1:28" ht="15.75" x14ac:dyDescent="0.25">
      <c r="A534" s="29">
        <v>45327</v>
      </c>
      <c r="B534" s="72" t="s">
        <v>445</v>
      </c>
      <c r="C534" s="25"/>
      <c r="D534" s="25" t="s">
        <v>52</v>
      </c>
      <c r="E534" s="27" t="s">
        <v>150</v>
      </c>
      <c r="F534" s="25">
        <v>20</v>
      </c>
      <c r="G534" s="27" t="s">
        <v>77</v>
      </c>
      <c r="H534" s="25">
        <v>45000</v>
      </c>
      <c r="I534" s="11">
        <f t="shared" si="78"/>
        <v>900000</v>
      </c>
      <c r="J534" s="31" t="s">
        <v>312</v>
      </c>
      <c r="K534" s="11"/>
      <c r="L534" s="4">
        <f t="shared" si="79"/>
        <v>0</v>
      </c>
      <c r="M534" s="4"/>
      <c r="N534" s="4"/>
      <c r="O534" s="4">
        <f t="shared" si="80"/>
        <v>0</v>
      </c>
      <c r="P534" s="4"/>
      <c r="Q534" s="4"/>
      <c r="R534" s="4">
        <f t="shared" si="81"/>
        <v>900000</v>
      </c>
      <c r="S534" s="4">
        <v>900000</v>
      </c>
      <c r="T534" s="4"/>
      <c r="U534" s="4">
        <f t="shared" si="82"/>
        <v>0</v>
      </c>
      <c r="V534" s="4"/>
      <c r="W534" s="4"/>
      <c r="X534" s="4">
        <f t="shared" si="83"/>
        <v>0</v>
      </c>
      <c r="Y534" s="4"/>
      <c r="Z534" s="4"/>
      <c r="AA534" s="4">
        <f>C534+I534-L534-O534-U534-X534-R534</f>
        <v>0</v>
      </c>
      <c r="AB534" s="7">
        <v>45327</v>
      </c>
    </row>
    <row r="535" spans="1:28" ht="15.75" x14ac:dyDescent="0.25">
      <c r="A535" s="29">
        <v>45327</v>
      </c>
      <c r="B535" s="73" t="s">
        <v>309</v>
      </c>
      <c r="C535" s="27"/>
      <c r="D535" s="27" t="s">
        <v>46</v>
      </c>
      <c r="E535" s="27" t="s">
        <v>356</v>
      </c>
      <c r="F535" s="27">
        <v>1</v>
      </c>
      <c r="G535" s="27" t="s">
        <v>48</v>
      </c>
      <c r="H535" s="27">
        <v>9400000</v>
      </c>
      <c r="I535" s="11">
        <f t="shared" si="78"/>
        <v>9400000</v>
      </c>
      <c r="J535" s="32" t="s">
        <v>324</v>
      </c>
      <c r="K535" s="11"/>
      <c r="L535" s="4">
        <f t="shared" si="79"/>
        <v>0</v>
      </c>
      <c r="M535" s="4"/>
      <c r="N535" s="4"/>
      <c r="O535" s="4">
        <f t="shared" si="80"/>
        <v>0</v>
      </c>
      <c r="P535" s="4"/>
      <c r="Q535" s="4"/>
      <c r="R535" s="4">
        <f t="shared" si="81"/>
        <v>0</v>
      </c>
      <c r="S535" s="4"/>
      <c r="T535" s="4"/>
      <c r="U535" s="4">
        <f t="shared" si="82"/>
        <v>9400000</v>
      </c>
      <c r="V535" s="4">
        <v>2760000</v>
      </c>
      <c r="W535" s="4">
        <v>6640000</v>
      </c>
      <c r="X535" s="4">
        <f t="shared" si="83"/>
        <v>0</v>
      </c>
      <c r="Y535" s="4"/>
      <c r="Z535" s="4"/>
      <c r="AA535" s="4">
        <f>C535+I535-L535-O535-U535-X535-R535</f>
        <v>0</v>
      </c>
      <c r="AB535" s="7">
        <v>45335</v>
      </c>
    </row>
    <row r="536" spans="1:28" ht="15.75" x14ac:dyDescent="0.25">
      <c r="A536" s="29">
        <v>45327</v>
      </c>
      <c r="B536" s="72" t="s">
        <v>215</v>
      </c>
      <c r="C536" s="25"/>
      <c r="D536" s="27" t="s">
        <v>46</v>
      </c>
      <c r="E536" s="27" t="s">
        <v>270</v>
      </c>
      <c r="F536" s="25">
        <v>4</v>
      </c>
      <c r="G536" s="25" t="s">
        <v>39</v>
      </c>
      <c r="H536" s="25">
        <v>145000</v>
      </c>
      <c r="I536" s="11">
        <f t="shared" si="78"/>
        <v>580000</v>
      </c>
      <c r="J536" s="26" t="s">
        <v>28</v>
      </c>
      <c r="K536" s="11"/>
      <c r="L536" s="4">
        <f t="shared" si="79"/>
        <v>0</v>
      </c>
      <c r="M536" s="4"/>
      <c r="N536" s="4"/>
      <c r="O536" s="4">
        <f t="shared" si="80"/>
        <v>0</v>
      </c>
      <c r="P536" s="4"/>
      <c r="Q536" s="4"/>
      <c r="R536" s="4">
        <f t="shared" si="81"/>
        <v>0</v>
      </c>
      <c r="S536" s="4"/>
      <c r="T536" s="4"/>
      <c r="U536" s="4">
        <f t="shared" si="82"/>
        <v>0</v>
      </c>
      <c r="V536" s="4"/>
      <c r="W536" s="4"/>
      <c r="X536" s="4">
        <f t="shared" si="83"/>
        <v>0</v>
      </c>
      <c r="Y536" s="4"/>
      <c r="Z536" s="4"/>
      <c r="AA536" s="4">
        <f>C536+I536-L536-O536-U536-X536-R536</f>
        <v>580000</v>
      </c>
      <c r="AB536" s="7"/>
    </row>
    <row r="537" spans="1:28" ht="15.75" x14ac:dyDescent="0.25">
      <c r="A537" s="29">
        <v>45327</v>
      </c>
      <c r="B537" s="72" t="s">
        <v>742</v>
      </c>
      <c r="C537" s="27"/>
      <c r="D537" s="25" t="s">
        <v>46</v>
      </c>
      <c r="E537" s="27" t="s">
        <v>87</v>
      </c>
      <c r="F537" s="25">
        <v>500</v>
      </c>
      <c r="G537" s="25" t="s">
        <v>34</v>
      </c>
      <c r="H537" s="27">
        <v>1210</v>
      </c>
      <c r="I537" s="11">
        <f t="shared" si="78"/>
        <v>605000</v>
      </c>
      <c r="J537" s="32" t="s">
        <v>324</v>
      </c>
      <c r="K537" s="11"/>
      <c r="L537" s="4">
        <f t="shared" si="79"/>
        <v>0</v>
      </c>
      <c r="M537" s="4"/>
      <c r="N537" s="4"/>
      <c r="O537" s="4">
        <f t="shared" si="80"/>
        <v>0</v>
      </c>
      <c r="P537" s="4"/>
      <c r="Q537" s="4"/>
      <c r="R537" s="4">
        <f t="shared" si="81"/>
        <v>0</v>
      </c>
      <c r="S537" s="4"/>
      <c r="T537" s="4"/>
      <c r="U537" s="4">
        <f t="shared" si="82"/>
        <v>0</v>
      </c>
      <c r="V537" s="4"/>
      <c r="W537" s="4"/>
      <c r="X537" s="4">
        <f t="shared" si="83"/>
        <v>605000</v>
      </c>
      <c r="Y537" s="4"/>
      <c r="Z537" s="4">
        <v>605000</v>
      </c>
      <c r="AA537" s="4">
        <f>C537+I537-L537-O537-U537-X537-R537</f>
        <v>0</v>
      </c>
      <c r="AB537" s="7">
        <v>45327</v>
      </c>
    </row>
    <row r="538" spans="1:28" ht="15.75" x14ac:dyDescent="0.25">
      <c r="A538" s="29">
        <v>45327</v>
      </c>
      <c r="B538" s="72" t="s">
        <v>41</v>
      </c>
      <c r="C538" s="27"/>
      <c r="D538" s="25" t="s">
        <v>46</v>
      </c>
      <c r="E538" s="27" t="s">
        <v>298</v>
      </c>
      <c r="F538" s="25">
        <v>1500</v>
      </c>
      <c r="G538" s="25" t="s">
        <v>34</v>
      </c>
      <c r="H538" s="27">
        <v>3700</v>
      </c>
      <c r="I538" s="11">
        <f t="shared" si="78"/>
        <v>5550000</v>
      </c>
      <c r="J538" s="32" t="s">
        <v>324</v>
      </c>
      <c r="K538" s="11"/>
      <c r="L538" s="4">
        <f t="shared" si="79"/>
        <v>5550000</v>
      </c>
      <c r="M538" s="4">
        <v>1080000</v>
      </c>
      <c r="N538" s="4">
        <v>4470000</v>
      </c>
      <c r="O538" s="4">
        <f t="shared" si="80"/>
        <v>0</v>
      </c>
      <c r="P538" s="4"/>
      <c r="Q538" s="4"/>
      <c r="R538" s="4">
        <f t="shared" si="81"/>
        <v>0</v>
      </c>
      <c r="S538" s="4"/>
      <c r="T538" s="4"/>
      <c r="U538" s="4">
        <f t="shared" si="82"/>
        <v>0</v>
      </c>
      <c r="V538" s="4"/>
      <c r="W538" s="4"/>
      <c r="X538" s="4">
        <f t="shared" si="83"/>
        <v>0</v>
      </c>
      <c r="Y538" s="4"/>
      <c r="Z538" s="4"/>
      <c r="AA538" s="4">
        <f>C538+I538-L538-O538-U538-X538-R538</f>
        <v>0</v>
      </c>
      <c r="AB538" s="7">
        <v>45327</v>
      </c>
    </row>
    <row r="539" spans="1:28" ht="15.75" x14ac:dyDescent="0.25">
      <c r="A539" s="29">
        <v>45327</v>
      </c>
      <c r="B539" s="72" t="s">
        <v>41</v>
      </c>
      <c r="C539" s="25"/>
      <c r="D539" s="25" t="s">
        <v>46</v>
      </c>
      <c r="E539" s="27" t="s">
        <v>82</v>
      </c>
      <c r="F539" s="25">
        <v>1500</v>
      </c>
      <c r="G539" s="25" t="s">
        <v>34</v>
      </c>
      <c r="H539" s="25">
        <v>1850</v>
      </c>
      <c r="I539" s="11">
        <f t="shared" si="78"/>
        <v>2775000</v>
      </c>
      <c r="J539" s="31" t="s">
        <v>324</v>
      </c>
      <c r="K539" s="11"/>
      <c r="L539" s="4">
        <f t="shared" si="79"/>
        <v>2775000</v>
      </c>
      <c r="M539" s="4"/>
      <c r="N539" s="4">
        <v>2775000</v>
      </c>
      <c r="O539" s="4">
        <f t="shared" si="80"/>
        <v>0</v>
      </c>
      <c r="P539" s="4"/>
      <c r="Q539" s="4"/>
      <c r="R539" s="4">
        <f t="shared" si="81"/>
        <v>0</v>
      </c>
      <c r="S539" s="4"/>
      <c r="T539" s="4"/>
      <c r="U539" s="4">
        <f t="shared" si="82"/>
        <v>0</v>
      </c>
      <c r="V539" s="4"/>
      <c r="W539" s="4"/>
      <c r="X539" s="4">
        <f t="shared" si="83"/>
        <v>0</v>
      </c>
      <c r="Y539" s="4"/>
      <c r="Z539" s="4"/>
      <c r="AA539" s="4">
        <f>C539+I539-L539-O539-U539-X539-R539</f>
        <v>0</v>
      </c>
      <c r="AB539" s="7">
        <v>45327</v>
      </c>
    </row>
    <row r="540" spans="1:28" ht="15.75" x14ac:dyDescent="0.25">
      <c r="A540" s="29">
        <v>45327</v>
      </c>
      <c r="B540" s="72" t="s">
        <v>41</v>
      </c>
      <c r="C540" s="25"/>
      <c r="D540" s="25" t="s">
        <v>46</v>
      </c>
      <c r="E540" s="25" t="s">
        <v>374</v>
      </c>
      <c r="F540" s="25">
        <v>5</v>
      </c>
      <c r="G540" s="25" t="s">
        <v>27</v>
      </c>
      <c r="H540" s="25">
        <v>40000</v>
      </c>
      <c r="I540" s="11">
        <f t="shared" si="78"/>
        <v>200000</v>
      </c>
      <c r="J540" s="31" t="s">
        <v>324</v>
      </c>
      <c r="K540" s="11"/>
      <c r="L540" s="4">
        <f t="shared" si="79"/>
        <v>200000</v>
      </c>
      <c r="M540" s="4"/>
      <c r="N540" s="4">
        <v>200000</v>
      </c>
      <c r="O540" s="4">
        <f t="shared" si="80"/>
        <v>0</v>
      </c>
      <c r="P540" s="4"/>
      <c r="Q540" s="4"/>
      <c r="R540" s="4">
        <f t="shared" si="81"/>
        <v>0</v>
      </c>
      <c r="S540" s="4"/>
      <c r="T540" s="4"/>
      <c r="U540" s="4">
        <f t="shared" si="82"/>
        <v>0</v>
      </c>
      <c r="V540" s="4"/>
      <c r="W540" s="4"/>
      <c r="X540" s="4">
        <f t="shared" si="83"/>
        <v>0</v>
      </c>
      <c r="Y540" s="4"/>
      <c r="Z540" s="4"/>
      <c r="AA540" s="4">
        <f>C540+I540-L540-O540-U540-X540-R540</f>
        <v>0</v>
      </c>
      <c r="AB540" s="7">
        <v>45327</v>
      </c>
    </row>
    <row r="541" spans="1:28" ht="15.75" x14ac:dyDescent="0.25">
      <c r="A541" s="29">
        <v>45327</v>
      </c>
      <c r="B541" s="72" t="s">
        <v>393</v>
      </c>
      <c r="C541" s="25"/>
      <c r="D541" s="25" t="s">
        <v>52</v>
      </c>
      <c r="E541" s="25" t="s">
        <v>129</v>
      </c>
      <c r="F541" s="25">
        <v>4</v>
      </c>
      <c r="G541" s="25" t="s">
        <v>77</v>
      </c>
      <c r="H541" s="25">
        <v>60000</v>
      </c>
      <c r="I541" s="11">
        <f t="shared" si="78"/>
        <v>240000</v>
      </c>
      <c r="J541" s="31" t="s">
        <v>312</v>
      </c>
      <c r="K541" s="11" t="s">
        <v>749</v>
      </c>
      <c r="L541" s="4">
        <f t="shared" si="79"/>
        <v>0</v>
      </c>
      <c r="M541" s="4"/>
      <c r="N541" s="4"/>
      <c r="O541" s="4">
        <f t="shared" si="80"/>
        <v>240000</v>
      </c>
      <c r="P541" s="4">
        <v>240000</v>
      </c>
      <c r="Q541" s="4"/>
      <c r="R541" s="4">
        <f t="shared" si="81"/>
        <v>0</v>
      </c>
      <c r="S541" s="4"/>
      <c r="T541" s="4"/>
      <c r="U541" s="4">
        <f t="shared" si="82"/>
        <v>0</v>
      </c>
      <c r="V541" s="4"/>
      <c r="W541" s="4"/>
      <c r="X541" s="4">
        <f t="shared" si="83"/>
        <v>0</v>
      </c>
      <c r="Y541" s="4"/>
      <c r="Z541" s="4"/>
      <c r="AA541" s="4">
        <f>C541+I541-L541-O541-U541-X541-R541</f>
        <v>0</v>
      </c>
      <c r="AB541" s="7">
        <v>45327</v>
      </c>
    </row>
    <row r="542" spans="1:28" ht="15.75" x14ac:dyDescent="0.25">
      <c r="A542" s="29">
        <v>45327</v>
      </c>
      <c r="B542" s="72" t="s">
        <v>393</v>
      </c>
      <c r="C542" s="25"/>
      <c r="D542" s="25" t="s">
        <v>52</v>
      </c>
      <c r="E542" s="25" t="s">
        <v>163</v>
      </c>
      <c r="F542" s="25">
        <v>2</v>
      </c>
      <c r="G542" s="25" t="s">
        <v>39</v>
      </c>
      <c r="H542" s="25">
        <v>135000</v>
      </c>
      <c r="I542" s="11">
        <f t="shared" si="78"/>
        <v>270000</v>
      </c>
      <c r="J542" s="31" t="s">
        <v>312</v>
      </c>
      <c r="K542" s="11" t="s">
        <v>750</v>
      </c>
      <c r="L542" s="4">
        <f t="shared" si="79"/>
        <v>0</v>
      </c>
      <c r="M542" s="4"/>
      <c r="N542" s="4"/>
      <c r="O542" s="4">
        <f t="shared" si="80"/>
        <v>270000</v>
      </c>
      <c r="P542" s="4">
        <v>270000</v>
      </c>
      <c r="Q542" s="4"/>
      <c r="R542" s="4">
        <f t="shared" si="81"/>
        <v>0</v>
      </c>
      <c r="S542" s="4"/>
      <c r="T542" s="4"/>
      <c r="U542" s="4">
        <f t="shared" si="82"/>
        <v>0</v>
      </c>
      <c r="V542" s="4"/>
      <c r="W542" s="4"/>
      <c r="X542" s="4">
        <f t="shared" si="83"/>
        <v>0</v>
      </c>
      <c r="Y542" s="4"/>
      <c r="Z542" s="4"/>
      <c r="AA542" s="4">
        <f>C542+I542-L542-O542-U542-X542-R542</f>
        <v>0</v>
      </c>
      <c r="AB542" s="7">
        <v>45327</v>
      </c>
    </row>
    <row r="543" spans="1:28" ht="15.75" x14ac:dyDescent="0.25">
      <c r="A543" s="29">
        <v>45327</v>
      </c>
      <c r="B543" s="72" t="s">
        <v>396</v>
      </c>
      <c r="C543" s="25"/>
      <c r="D543" s="25" t="s">
        <v>52</v>
      </c>
      <c r="E543" s="25" t="s">
        <v>63</v>
      </c>
      <c r="F543" s="25">
        <v>12</v>
      </c>
      <c r="G543" s="25" t="s">
        <v>48</v>
      </c>
      <c r="H543" s="25">
        <v>480000</v>
      </c>
      <c r="I543" s="11">
        <f t="shared" si="78"/>
        <v>5760000</v>
      </c>
      <c r="J543" s="31" t="s">
        <v>312</v>
      </c>
      <c r="K543" s="11" t="s">
        <v>758</v>
      </c>
      <c r="L543" s="4">
        <f t="shared" si="79"/>
        <v>0</v>
      </c>
      <c r="M543" s="4"/>
      <c r="N543" s="4"/>
      <c r="O543" s="4">
        <f t="shared" si="80"/>
        <v>5760000</v>
      </c>
      <c r="P543" s="4">
        <v>5760000</v>
      </c>
      <c r="Q543" s="4"/>
      <c r="R543" s="4">
        <f t="shared" si="81"/>
        <v>0</v>
      </c>
      <c r="S543" s="4"/>
      <c r="T543" s="4"/>
      <c r="U543" s="4">
        <f t="shared" si="82"/>
        <v>0</v>
      </c>
      <c r="V543" s="4"/>
      <c r="W543" s="4"/>
      <c r="X543" s="4">
        <f t="shared" si="83"/>
        <v>0</v>
      </c>
      <c r="Y543" s="4"/>
      <c r="Z543" s="4"/>
      <c r="AA543" s="4">
        <f>C543+I543-L543-O543-U543-X543-R543</f>
        <v>0</v>
      </c>
      <c r="AB543" s="7">
        <v>45327</v>
      </c>
    </row>
    <row r="544" spans="1:28" ht="15.75" x14ac:dyDescent="0.25">
      <c r="A544" s="29">
        <v>45327</v>
      </c>
      <c r="B544" s="72" t="s">
        <v>194</v>
      </c>
      <c r="C544" s="25"/>
      <c r="D544" s="25" t="s">
        <v>46</v>
      </c>
      <c r="E544" s="25" t="s">
        <v>108</v>
      </c>
      <c r="F544" s="25">
        <v>4000</v>
      </c>
      <c r="G544" s="25" t="s">
        <v>34</v>
      </c>
      <c r="H544" s="25">
        <v>2000</v>
      </c>
      <c r="I544" s="11">
        <f t="shared" si="78"/>
        <v>8000000</v>
      </c>
      <c r="J544" s="12" t="s">
        <v>324</v>
      </c>
      <c r="K544" s="11"/>
      <c r="L544" s="4">
        <f t="shared" si="79"/>
        <v>0</v>
      </c>
      <c r="M544" s="4"/>
      <c r="N544" s="4"/>
      <c r="O544" s="4">
        <f t="shared" si="80"/>
        <v>0</v>
      </c>
      <c r="P544" s="4"/>
      <c r="Q544" s="4"/>
      <c r="R544" s="4">
        <f t="shared" si="81"/>
        <v>0</v>
      </c>
      <c r="S544" s="4"/>
      <c r="T544" s="4"/>
      <c r="U544" s="4">
        <f t="shared" si="82"/>
        <v>8000000</v>
      </c>
      <c r="V544" s="4">
        <v>7650000</v>
      </c>
      <c r="W544" s="4">
        <v>350000</v>
      </c>
      <c r="X544" s="4">
        <f t="shared" si="83"/>
        <v>0</v>
      </c>
      <c r="Y544" s="4"/>
      <c r="Z544" s="4"/>
      <c r="AA544" s="4">
        <f>C544+I544-L544-O544-U544-X544-R544</f>
        <v>0</v>
      </c>
      <c r="AB544" s="7">
        <v>45344</v>
      </c>
    </row>
    <row r="545" spans="1:28" ht="15.75" x14ac:dyDescent="0.25">
      <c r="A545" s="29">
        <v>45327</v>
      </c>
      <c r="B545" s="72" t="s">
        <v>194</v>
      </c>
      <c r="C545" s="25"/>
      <c r="D545" s="25" t="s">
        <v>46</v>
      </c>
      <c r="E545" s="25" t="s">
        <v>130</v>
      </c>
      <c r="F545" s="25">
        <v>20</v>
      </c>
      <c r="G545" s="25" t="s">
        <v>77</v>
      </c>
      <c r="H545" s="25">
        <v>45000</v>
      </c>
      <c r="I545" s="11">
        <f t="shared" si="78"/>
        <v>900000</v>
      </c>
      <c r="J545" s="12" t="s">
        <v>324</v>
      </c>
      <c r="K545" s="11"/>
      <c r="L545" s="4">
        <f t="shared" si="79"/>
        <v>0</v>
      </c>
      <c r="M545" s="4"/>
      <c r="N545" s="4"/>
      <c r="O545" s="4">
        <f t="shared" si="80"/>
        <v>0</v>
      </c>
      <c r="P545" s="4"/>
      <c r="Q545" s="4"/>
      <c r="R545" s="4">
        <f t="shared" si="81"/>
        <v>0</v>
      </c>
      <c r="S545" s="4"/>
      <c r="T545" s="4"/>
      <c r="U545" s="4">
        <f t="shared" si="82"/>
        <v>900000</v>
      </c>
      <c r="V545" s="4">
        <v>900000</v>
      </c>
      <c r="W545" s="4"/>
      <c r="X545" s="4">
        <f t="shared" si="83"/>
        <v>0</v>
      </c>
      <c r="Y545" s="4"/>
      <c r="Z545" s="4"/>
      <c r="AA545" s="4">
        <f>C545+I545-L545-O545-U545-X545-R545</f>
        <v>0</v>
      </c>
      <c r="AB545" s="7">
        <v>45344</v>
      </c>
    </row>
    <row r="546" spans="1:28" ht="15.75" x14ac:dyDescent="0.25">
      <c r="A546" s="29">
        <v>45327</v>
      </c>
      <c r="B546" s="72" t="s">
        <v>194</v>
      </c>
      <c r="C546" s="25"/>
      <c r="D546" s="25" t="s">
        <v>46</v>
      </c>
      <c r="E546" s="25" t="s">
        <v>135</v>
      </c>
      <c r="F546" s="25">
        <v>5</v>
      </c>
      <c r="G546" s="25" t="s">
        <v>48</v>
      </c>
      <c r="H546" s="25">
        <v>160000</v>
      </c>
      <c r="I546" s="11">
        <f t="shared" si="78"/>
        <v>800000</v>
      </c>
      <c r="J546" s="12" t="s">
        <v>324</v>
      </c>
      <c r="K546" s="11"/>
      <c r="L546" s="4">
        <f t="shared" si="79"/>
        <v>0</v>
      </c>
      <c r="M546" s="4"/>
      <c r="N546" s="4"/>
      <c r="O546" s="4">
        <f t="shared" si="80"/>
        <v>0</v>
      </c>
      <c r="P546" s="4"/>
      <c r="Q546" s="4"/>
      <c r="R546" s="4">
        <f t="shared" si="81"/>
        <v>0</v>
      </c>
      <c r="S546" s="4"/>
      <c r="T546" s="4"/>
      <c r="U546" s="4">
        <f t="shared" si="82"/>
        <v>800000</v>
      </c>
      <c r="V546" s="4">
        <v>800000</v>
      </c>
      <c r="W546" s="4"/>
      <c r="X546" s="4">
        <f t="shared" si="83"/>
        <v>0</v>
      </c>
      <c r="Y546" s="4"/>
      <c r="Z546" s="4"/>
      <c r="AA546" s="4">
        <f>C546+I546-L546-O546-U546-X546-R546</f>
        <v>0</v>
      </c>
      <c r="AB546" s="7">
        <v>45344</v>
      </c>
    </row>
    <row r="547" spans="1:28" ht="15.75" x14ac:dyDescent="0.25">
      <c r="A547" s="29">
        <v>45327</v>
      </c>
      <c r="B547" s="72" t="s">
        <v>194</v>
      </c>
      <c r="C547" s="27"/>
      <c r="D547" s="25" t="s">
        <v>46</v>
      </c>
      <c r="E547" s="27" t="s">
        <v>189</v>
      </c>
      <c r="F547" s="27">
        <v>1</v>
      </c>
      <c r="G547" s="27" t="s">
        <v>23</v>
      </c>
      <c r="H547" s="27">
        <v>450000</v>
      </c>
      <c r="I547" s="11">
        <f t="shared" si="78"/>
        <v>450000</v>
      </c>
      <c r="J547" s="12" t="s">
        <v>324</v>
      </c>
      <c r="K547" s="11"/>
      <c r="L547" s="4">
        <f t="shared" si="79"/>
        <v>0</v>
      </c>
      <c r="M547" s="4"/>
      <c r="N547" s="4"/>
      <c r="O547" s="4">
        <f t="shared" si="80"/>
        <v>0</v>
      </c>
      <c r="P547" s="4"/>
      <c r="Q547" s="4"/>
      <c r="R547" s="4">
        <f t="shared" si="81"/>
        <v>0</v>
      </c>
      <c r="S547" s="4"/>
      <c r="T547" s="4"/>
      <c r="U547" s="4">
        <f t="shared" si="82"/>
        <v>450000</v>
      </c>
      <c r="V547" s="4">
        <v>450000</v>
      </c>
      <c r="W547" s="4"/>
      <c r="X547" s="4">
        <f t="shared" si="83"/>
        <v>0</v>
      </c>
      <c r="Y547" s="4"/>
      <c r="Z547" s="4"/>
      <c r="AA547" s="4">
        <f>C547+I547-L547-O547-U547-X547-R547</f>
        <v>0</v>
      </c>
      <c r="AB547" s="7">
        <v>45344</v>
      </c>
    </row>
    <row r="548" spans="1:28" ht="15.75" x14ac:dyDescent="0.25">
      <c r="A548" s="29">
        <v>45327</v>
      </c>
      <c r="B548" s="73" t="s">
        <v>397</v>
      </c>
      <c r="C548" s="25"/>
      <c r="D548" s="27" t="s">
        <v>52</v>
      </c>
      <c r="E548" s="27" t="s">
        <v>50</v>
      </c>
      <c r="F548" s="27">
        <v>700</v>
      </c>
      <c r="G548" s="25" t="s">
        <v>34</v>
      </c>
      <c r="H548" s="25">
        <v>3570</v>
      </c>
      <c r="I548" s="11">
        <f>F548*H548</f>
        <v>2499000</v>
      </c>
      <c r="J548" s="31" t="s">
        <v>324</v>
      </c>
      <c r="K548" s="11"/>
      <c r="L548" s="4">
        <f>M548+N548</f>
        <v>2470000</v>
      </c>
      <c r="M548" s="4">
        <v>2470000</v>
      </c>
      <c r="N548" s="4"/>
      <c r="O548" s="4">
        <f>P548+Q548</f>
        <v>0</v>
      </c>
      <c r="P548" s="4"/>
      <c r="Q548" s="4"/>
      <c r="R548" s="4">
        <f>S548+T548</f>
        <v>29000</v>
      </c>
      <c r="S548" s="4">
        <v>29000</v>
      </c>
      <c r="T548" s="4"/>
      <c r="U548" s="4">
        <f>V548+W548</f>
        <v>0</v>
      </c>
      <c r="V548" s="4"/>
      <c r="W548" s="4"/>
      <c r="X548" s="4">
        <f>Y548+Z548</f>
        <v>0</v>
      </c>
      <c r="Y548" s="4"/>
      <c r="Z548" s="4"/>
      <c r="AA548" s="4">
        <f>C548+I548-L548-O548-U548-X548-R548</f>
        <v>0</v>
      </c>
      <c r="AB548" s="7">
        <v>45327</v>
      </c>
    </row>
    <row r="549" spans="1:28" ht="15.75" x14ac:dyDescent="0.25">
      <c r="A549" s="29">
        <v>45327</v>
      </c>
      <c r="B549" s="73" t="s">
        <v>397</v>
      </c>
      <c r="C549" s="25"/>
      <c r="D549" s="27" t="s">
        <v>52</v>
      </c>
      <c r="E549" s="27" t="s">
        <v>50</v>
      </c>
      <c r="F549" s="27">
        <v>300</v>
      </c>
      <c r="G549" s="25" t="s">
        <v>34</v>
      </c>
      <c r="H549" s="25">
        <v>3885</v>
      </c>
      <c r="I549" s="11">
        <f t="shared" si="78"/>
        <v>1165500</v>
      </c>
      <c r="J549" s="31" t="s">
        <v>312</v>
      </c>
      <c r="K549" s="11"/>
      <c r="L549" s="4">
        <f t="shared" si="79"/>
        <v>0</v>
      </c>
      <c r="M549" s="4"/>
      <c r="N549" s="4"/>
      <c r="O549" s="4">
        <f t="shared" si="80"/>
        <v>0</v>
      </c>
      <c r="P549" s="4"/>
      <c r="Q549" s="4"/>
      <c r="R549" s="4">
        <f t="shared" si="81"/>
        <v>1165500</v>
      </c>
      <c r="S549" s="4">
        <v>1165500</v>
      </c>
      <c r="T549" s="4"/>
      <c r="U549" s="4">
        <f t="shared" si="82"/>
        <v>0</v>
      </c>
      <c r="V549" s="4"/>
      <c r="W549" s="4"/>
      <c r="X549" s="4">
        <f t="shared" si="83"/>
        <v>0</v>
      </c>
      <c r="Y549" s="4"/>
      <c r="Z549" s="4"/>
      <c r="AA549" s="4">
        <f>C549+I549-L549-O549-U549-X549-R549</f>
        <v>0</v>
      </c>
      <c r="AB549" s="7">
        <v>45327</v>
      </c>
    </row>
    <row r="550" spans="1:28" ht="15.75" x14ac:dyDescent="0.25">
      <c r="A550" s="29">
        <v>45327</v>
      </c>
      <c r="B550" s="73" t="s">
        <v>743</v>
      </c>
      <c r="C550" s="25"/>
      <c r="D550" s="27" t="s">
        <v>46</v>
      </c>
      <c r="E550" s="27" t="s">
        <v>69</v>
      </c>
      <c r="F550" s="27">
        <v>25</v>
      </c>
      <c r="G550" s="25" t="s">
        <v>39</v>
      </c>
      <c r="H550" s="25">
        <v>180000</v>
      </c>
      <c r="I550" s="11">
        <f t="shared" si="78"/>
        <v>4500000</v>
      </c>
      <c r="J550" s="31" t="s">
        <v>312</v>
      </c>
      <c r="K550" s="11" t="s">
        <v>772</v>
      </c>
      <c r="L550" s="4">
        <f t="shared" si="79"/>
        <v>0</v>
      </c>
      <c r="M550" s="4"/>
      <c r="N550" s="4"/>
      <c r="O550" s="4">
        <f t="shared" si="80"/>
        <v>4500000</v>
      </c>
      <c r="P550" s="4">
        <v>4500000</v>
      </c>
      <c r="Q550" s="4"/>
      <c r="R550" s="4">
        <f t="shared" si="81"/>
        <v>0</v>
      </c>
      <c r="S550" s="4"/>
      <c r="T550" s="4"/>
      <c r="U550" s="4">
        <f t="shared" si="82"/>
        <v>0</v>
      </c>
      <c r="V550" s="4"/>
      <c r="W550" s="4"/>
      <c r="X550" s="4">
        <f t="shared" si="83"/>
        <v>0</v>
      </c>
      <c r="Y550" s="4"/>
      <c r="Z550" s="4"/>
      <c r="AA550" s="4">
        <f>C550+I550-L550-O550-U550-X550-R550</f>
        <v>0</v>
      </c>
      <c r="AB550" s="7">
        <v>45328</v>
      </c>
    </row>
    <row r="551" spans="1:28" ht="15.75" x14ac:dyDescent="0.25">
      <c r="A551" s="29">
        <v>45327</v>
      </c>
      <c r="B551" s="73" t="s">
        <v>743</v>
      </c>
      <c r="C551" s="27"/>
      <c r="D551" s="27" t="s">
        <v>46</v>
      </c>
      <c r="E551" s="27" t="s">
        <v>150</v>
      </c>
      <c r="F551" s="25">
        <v>20</v>
      </c>
      <c r="G551" s="25" t="s">
        <v>77</v>
      </c>
      <c r="H551" s="27">
        <v>45000</v>
      </c>
      <c r="I551" s="11">
        <f t="shared" si="78"/>
        <v>900000</v>
      </c>
      <c r="J551" s="32" t="s">
        <v>312</v>
      </c>
      <c r="K551" s="11" t="s">
        <v>772</v>
      </c>
      <c r="L551" s="4">
        <f t="shared" si="79"/>
        <v>0</v>
      </c>
      <c r="M551" s="4"/>
      <c r="N551" s="4"/>
      <c r="O551" s="4">
        <f t="shared" si="80"/>
        <v>900000</v>
      </c>
      <c r="P551" s="4">
        <v>900000</v>
      </c>
      <c r="Q551" s="4"/>
      <c r="R551" s="4">
        <f t="shared" si="81"/>
        <v>0</v>
      </c>
      <c r="S551" s="4"/>
      <c r="T551" s="4"/>
      <c r="U551" s="4">
        <f t="shared" si="82"/>
        <v>0</v>
      </c>
      <c r="V551" s="4"/>
      <c r="W551" s="4"/>
      <c r="X551" s="4">
        <f t="shared" si="83"/>
        <v>0</v>
      </c>
      <c r="Y551" s="4"/>
      <c r="Z551" s="4"/>
      <c r="AA551" s="4">
        <f>C551+I551-L551-O551-U551-X551-R551</f>
        <v>0</v>
      </c>
      <c r="AB551" s="7">
        <v>45328</v>
      </c>
    </row>
    <row r="552" spans="1:28" ht="15.75" x14ac:dyDescent="0.25">
      <c r="A552" s="29">
        <v>45327</v>
      </c>
      <c r="B552" s="72" t="s">
        <v>495</v>
      </c>
      <c r="C552" s="25"/>
      <c r="D552" s="25" t="s">
        <v>52</v>
      </c>
      <c r="E552" s="25" t="s">
        <v>284</v>
      </c>
      <c r="F552" s="25">
        <v>3</v>
      </c>
      <c r="G552" s="25" t="s">
        <v>34</v>
      </c>
      <c r="H552" s="25">
        <v>75000</v>
      </c>
      <c r="I552" s="11">
        <f t="shared" si="78"/>
        <v>225000</v>
      </c>
      <c r="J552" s="31" t="s">
        <v>312</v>
      </c>
      <c r="K552" s="11"/>
      <c r="L552" s="4">
        <f t="shared" si="79"/>
        <v>0</v>
      </c>
      <c r="M552" s="4"/>
      <c r="N552" s="4"/>
      <c r="O552" s="4">
        <f t="shared" si="80"/>
        <v>0</v>
      </c>
      <c r="P552" s="4"/>
      <c r="Q552" s="4"/>
      <c r="R552" s="4">
        <f t="shared" si="81"/>
        <v>225000</v>
      </c>
      <c r="S552" s="4">
        <v>225000</v>
      </c>
      <c r="T552" s="4"/>
      <c r="U552" s="4">
        <f t="shared" si="82"/>
        <v>0</v>
      </c>
      <c r="V552" s="4"/>
      <c r="W552" s="4"/>
      <c r="X552" s="4">
        <f t="shared" si="83"/>
        <v>0</v>
      </c>
      <c r="Y552" s="4"/>
      <c r="Z552" s="4"/>
      <c r="AA552" s="4">
        <f>C552+I552-L552-O552-U552-X552-R552</f>
        <v>0</v>
      </c>
      <c r="AB552" s="7">
        <v>45327</v>
      </c>
    </row>
    <row r="553" spans="1:28" ht="15.75" x14ac:dyDescent="0.25">
      <c r="A553" s="29">
        <v>45327</v>
      </c>
      <c r="B553" s="72" t="s">
        <v>495</v>
      </c>
      <c r="C553" s="25"/>
      <c r="D553" s="25" t="s">
        <v>52</v>
      </c>
      <c r="E553" s="25" t="s">
        <v>227</v>
      </c>
      <c r="F553" s="25">
        <v>3</v>
      </c>
      <c r="G553" s="25" t="s">
        <v>34</v>
      </c>
      <c r="H553" s="25">
        <v>95000</v>
      </c>
      <c r="I553" s="11">
        <f t="shared" si="78"/>
        <v>285000</v>
      </c>
      <c r="J553" s="31" t="s">
        <v>312</v>
      </c>
      <c r="K553" s="11"/>
      <c r="L553" s="4">
        <f t="shared" si="79"/>
        <v>0</v>
      </c>
      <c r="M553" s="4"/>
      <c r="N553" s="4"/>
      <c r="O553" s="4">
        <f t="shared" si="80"/>
        <v>0</v>
      </c>
      <c r="P553" s="4"/>
      <c r="Q553" s="4"/>
      <c r="R553" s="4">
        <f t="shared" si="81"/>
        <v>285000</v>
      </c>
      <c r="S553" s="4">
        <v>285000</v>
      </c>
      <c r="T553" s="4"/>
      <c r="U553" s="4">
        <f t="shared" si="82"/>
        <v>0</v>
      </c>
      <c r="V553" s="4"/>
      <c r="W553" s="4"/>
      <c r="X553" s="4">
        <f t="shared" si="83"/>
        <v>0</v>
      </c>
      <c r="Y553" s="4"/>
      <c r="Z553" s="4"/>
      <c r="AA553" s="4">
        <f>C553+I553-L553-O553-U553-X553-R553</f>
        <v>0</v>
      </c>
      <c r="AB553" s="7">
        <v>45327</v>
      </c>
    </row>
    <row r="554" spans="1:28" ht="15.75" x14ac:dyDescent="0.25">
      <c r="A554" s="29">
        <v>45327</v>
      </c>
      <c r="B554" s="72" t="s">
        <v>495</v>
      </c>
      <c r="C554" s="25"/>
      <c r="D554" s="25" t="s">
        <v>52</v>
      </c>
      <c r="E554" s="27" t="s">
        <v>374</v>
      </c>
      <c r="F554" s="27">
        <v>5</v>
      </c>
      <c r="G554" s="27" t="s">
        <v>27</v>
      </c>
      <c r="H554" s="25">
        <v>40000</v>
      </c>
      <c r="I554" s="11">
        <f t="shared" si="78"/>
        <v>200000</v>
      </c>
      <c r="J554" s="31" t="s">
        <v>312</v>
      </c>
      <c r="K554" s="11"/>
      <c r="L554" s="4">
        <f t="shared" si="79"/>
        <v>0</v>
      </c>
      <c r="M554" s="4"/>
      <c r="N554" s="4"/>
      <c r="O554" s="4">
        <f t="shared" si="80"/>
        <v>0</v>
      </c>
      <c r="P554" s="4"/>
      <c r="Q554" s="4"/>
      <c r="R554" s="4">
        <f t="shared" si="81"/>
        <v>200000</v>
      </c>
      <c r="S554" s="4">
        <v>200000</v>
      </c>
      <c r="T554" s="4"/>
      <c r="U554" s="4">
        <f t="shared" si="82"/>
        <v>0</v>
      </c>
      <c r="V554" s="4"/>
      <c r="W554" s="4"/>
      <c r="X554" s="4">
        <f t="shared" si="83"/>
        <v>0</v>
      </c>
      <c r="Y554" s="4"/>
      <c r="Z554" s="4"/>
      <c r="AA554" s="4">
        <f>C554+I554-L554-O554-U554-X554-R554</f>
        <v>0</v>
      </c>
      <c r="AB554" s="7">
        <v>45327</v>
      </c>
    </row>
    <row r="555" spans="1:28" ht="15.75" x14ac:dyDescent="0.25">
      <c r="A555" s="29">
        <v>45327</v>
      </c>
      <c r="B555" s="72" t="s">
        <v>495</v>
      </c>
      <c r="C555" s="27"/>
      <c r="D555" s="25" t="s">
        <v>52</v>
      </c>
      <c r="E555" s="27" t="s">
        <v>192</v>
      </c>
      <c r="F555" s="27">
        <v>250</v>
      </c>
      <c r="G555" s="27" t="s">
        <v>34</v>
      </c>
      <c r="H555" s="27">
        <v>2737</v>
      </c>
      <c r="I555" s="11">
        <f t="shared" si="78"/>
        <v>684250</v>
      </c>
      <c r="J555" s="31" t="s">
        <v>312</v>
      </c>
      <c r="K555" s="11"/>
      <c r="L555" s="4">
        <f t="shared" si="79"/>
        <v>0</v>
      </c>
      <c r="M555" s="4"/>
      <c r="N555" s="4"/>
      <c r="O555" s="4">
        <f t="shared" si="80"/>
        <v>0</v>
      </c>
      <c r="P555" s="4"/>
      <c r="Q555" s="4"/>
      <c r="R555" s="4">
        <f t="shared" si="81"/>
        <v>684250</v>
      </c>
      <c r="S555" s="4">
        <v>684250</v>
      </c>
      <c r="T555" s="4"/>
      <c r="U555" s="4">
        <f t="shared" si="82"/>
        <v>0</v>
      </c>
      <c r="V555" s="4"/>
      <c r="W555" s="4"/>
      <c r="X555" s="4">
        <f t="shared" si="83"/>
        <v>0</v>
      </c>
      <c r="Y555" s="4"/>
      <c r="Z555" s="4"/>
      <c r="AA555" s="4">
        <f>C555+I555-L555-O555-U555-X555-R555</f>
        <v>0</v>
      </c>
      <c r="AB555" s="7">
        <v>45327</v>
      </c>
    </row>
    <row r="556" spans="1:28" ht="15.75" x14ac:dyDescent="0.25">
      <c r="A556" s="29">
        <v>45327</v>
      </c>
      <c r="B556" s="72" t="s">
        <v>495</v>
      </c>
      <c r="C556" s="25"/>
      <c r="D556" s="25" t="s">
        <v>52</v>
      </c>
      <c r="E556" s="25" t="s">
        <v>81</v>
      </c>
      <c r="F556" s="25">
        <v>21.1</v>
      </c>
      <c r="G556" s="27" t="s">
        <v>39</v>
      </c>
      <c r="H556" s="25">
        <v>47000</v>
      </c>
      <c r="I556" s="11">
        <f t="shared" si="78"/>
        <v>991700.00000000012</v>
      </c>
      <c r="J556" s="31" t="s">
        <v>312</v>
      </c>
      <c r="K556" s="11"/>
      <c r="L556" s="4">
        <f t="shared" si="79"/>
        <v>0</v>
      </c>
      <c r="M556" s="4"/>
      <c r="N556" s="4"/>
      <c r="O556" s="4">
        <f t="shared" si="80"/>
        <v>0</v>
      </c>
      <c r="P556" s="4"/>
      <c r="Q556" s="4"/>
      <c r="R556" s="4">
        <f t="shared" si="81"/>
        <v>991700</v>
      </c>
      <c r="S556" s="4">
        <v>991700</v>
      </c>
      <c r="T556" s="4"/>
      <c r="U556" s="4">
        <f t="shared" si="82"/>
        <v>0</v>
      </c>
      <c r="V556" s="4"/>
      <c r="W556" s="4"/>
      <c r="X556" s="4">
        <f t="shared" si="83"/>
        <v>0</v>
      </c>
      <c r="Y556" s="4"/>
      <c r="Z556" s="4"/>
      <c r="AA556" s="4">
        <f>C556+I556-L556-O556-U556-X556-R556</f>
        <v>0</v>
      </c>
      <c r="AB556" s="7">
        <v>45327</v>
      </c>
    </row>
    <row r="557" spans="1:28" ht="15.75" x14ac:dyDescent="0.25">
      <c r="A557" s="29">
        <v>45327</v>
      </c>
      <c r="B557" s="72" t="s">
        <v>215</v>
      </c>
      <c r="C557" s="25"/>
      <c r="D557" s="27" t="s">
        <v>46</v>
      </c>
      <c r="E557" s="25" t="s">
        <v>95</v>
      </c>
      <c r="F557" s="25">
        <v>250</v>
      </c>
      <c r="G557" s="27" t="s">
        <v>34</v>
      </c>
      <c r="H557" s="25">
        <v>1450</v>
      </c>
      <c r="I557" s="11">
        <f t="shared" si="78"/>
        <v>362500</v>
      </c>
      <c r="J557" s="31" t="s">
        <v>324</v>
      </c>
      <c r="K557" s="11"/>
      <c r="L557" s="4">
        <f t="shared" si="79"/>
        <v>362500</v>
      </c>
      <c r="M557" s="4">
        <v>362500</v>
      </c>
      <c r="N557" s="4"/>
      <c r="O557" s="4">
        <f t="shared" si="80"/>
        <v>0</v>
      </c>
      <c r="P557" s="4"/>
      <c r="Q557" s="4"/>
      <c r="R557" s="4">
        <f t="shared" si="81"/>
        <v>0</v>
      </c>
      <c r="S557" s="4"/>
      <c r="T557" s="4"/>
      <c r="U557" s="4">
        <f t="shared" si="82"/>
        <v>0</v>
      </c>
      <c r="V557" s="4"/>
      <c r="W557" s="4"/>
      <c r="X557" s="4">
        <f t="shared" si="83"/>
        <v>0</v>
      </c>
      <c r="Y557" s="4"/>
      <c r="Z557" s="4"/>
      <c r="AA557" s="4">
        <f>C557+I557-L557-O557-U557-X557-R557</f>
        <v>0</v>
      </c>
      <c r="AB557" s="7">
        <v>45327</v>
      </c>
    </row>
    <row r="558" spans="1:28" ht="15.75" x14ac:dyDescent="0.25">
      <c r="A558" s="29">
        <v>45327</v>
      </c>
      <c r="B558" s="72" t="s">
        <v>122</v>
      </c>
      <c r="C558" s="25"/>
      <c r="D558" s="27" t="s">
        <v>46</v>
      </c>
      <c r="E558" s="25" t="s">
        <v>128</v>
      </c>
      <c r="F558" s="25">
        <v>50</v>
      </c>
      <c r="G558" s="27" t="s">
        <v>39</v>
      </c>
      <c r="H558" s="25">
        <v>125000</v>
      </c>
      <c r="I558" s="11">
        <f t="shared" si="78"/>
        <v>6250000</v>
      </c>
      <c r="J558" s="32" t="s">
        <v>324</v>
      </c>
      <c r="K558" s="11"/>
      <c r="L558" s="4">
        <f t="shared" si="79"/>
        <v>6250000</v>
      </c>
      <c r="M558" s="4">
        <v>6250000</v>
      </c>
      <c r="N558" s="4"/>
      <c r="O558" s="4">
        <f t="shared" si="80"/>
        <v>0</v>
      </c>
      <c r="P558" s="4"/>
      <c r="Q558" s="4"/>
      <c r="R558" s="4">
        <f t="shared" si="81"/>
        <v>0</v>
      </c>
      <c r="S558" s="4"/>
      <c r="T558" s="4"/>
      <c r="U558" s="4">
        <f t="shared" si="82"/>
        <v>0</v>
      </c>
      <c r="V558" s="4"/>
      <c r="W558" s="4"/>
      <c r="X558" s="4">
        <f t="shared" si="83"/>
        <v>0</v>
      </c>
      <c r="Y558" s="4"/>
      <c r="Z558" s="4"/>
      <c r="AA558" s="4">
        <f>C558+I558-L558-O558-U558-X558-R558</f>
        <v>0</v>
      </c>
      <c r="AB558" s="7">
        <v>45351</v>
      </c>
    </row>
    <row r="559" spans="1:28" ht="15.75" x14ac:dyDescent="0.25">
      <c r="A559" s="29">
        <v>45327</v>
      </c>
      <c r="B559" s="72" t="s">
        <v>122</v>
      </c>
      <c r="C559" s="25"/>
      <c r="D559" s="27" t="s">
        <v>46</v>
      </c>
      <c r="E559" s="25" t="s">
        <v>196</v>
      </c>
      <c r="F559" s="25">
        <v>56.9</v>
      </c>
      <c r="G559" s="27" t="s">
        <v>39</v>
      </c>
      <c r="H559" s="25">
        <v>135000</v>
      </c>
      <c r="I559" s="11">
        <f t="shared" si="78"/>
        <v>7681500</v>
      </c>
      <c r="J559" s="32" t="s">
        <v>324</v>
      </c>
      <c r="K559" s="11"/>
      <c r="L559" s="4">
        <f t="shared" si="79"/>
        <v>7681500</v>
      </c>
      <c r="M559" s="4">
        <v>7681500</v>
      </c>
      <c r="N559" s="4"/>
      <c r="O559" s="4">
        <f t="shared" si="80"/>
        <v>0</v>
      </c>
      <c r="P559" s="4"/>
      <c r="Q559" s="4"/>
      <c r="R559" s="4">
        <f t="shared" si="81"/>
        <v>0</v>
      </c>
      <c r="S559" s="4"/>
      <c r="T559" s="4"/>
      <c r="U559" s="4">
        <f t="shared" si="82"/>
        <v>0</v>
      </c>
      <c r="V559" s="4"/>
      <c r="W559" s="4"/>
      <c r="X559" s="4">
        <f t="shared" si="83"/>
        <v>0</v>
      </c>
      <c r="Y559" s="4"/>
      <c r="Z559" s="4"/>
      <c r="AA559" s="4">
        <f>C559+I559-L559-O559-U559-X559-R559</f>
        <v>0</v>
      </c>
      <c r="AB559" s="7">
        <v>45351</v>
      </c>
    </row>
    <row r="560" spans="1:28" ht="15.75" x14ac:dyDescent="0.25">
      <c r="A560" s="29">
        <v>45327</v>
      </c>
      <c r="B560" s="72" t="s">
        <v>134</v>
      </c>
      <c r="C560" s="25"/>
      <c r="D560" s="27" t="s">
        <v>46</v>
      </c>
      <c r="E560" s="25" t="s">
        <v>135</v>
      </c>
      <c r="F560" s="25">
        <v>10</v>
      </c>
      <c r="G560" s="27" t="s">
        <v>48</v>
      </c>
      <c r="H560" s="25">
        <v>155000</v>
      </c>
      <c r="I560" s="11">
        <f t="shared" si="78"/>
        <v>1550000</v>
      </c>
      <c r="J560" s="32" t="s">
        <v>312</v>
      </c>
      <c r="K560" s="11" t="s">
        <v>947</v>
      </c>
      <c r="L560" s="4">
        <f t="shared" si="79"/>
        <v>0</v>
      </c>
      <c r="M560" s="4"/>
      <c r="N560" s="4"/>
      <c r="O560" s="4">
        <f t="shared" si="80"/>
        <v>1550000</v>
      </c>
      <c r="P560" s="4">
        <v>1550000</v>
      </c>
      <c r="Q560" s="4"/>
      <c r="R560" s="4">
        <f t="shared" si="81"/>
        <v>0</v>
      </c>
      <c r="S560" s="4"/>
      <c r="T560" s="4"/>
      <c r="U560" s="4">
        <f t="shared" si="82"/>
        <v>0</v>
      </c>
      <c r="V560" s="4"/>
      <c r="W560" s="4"/>
      <c r="X560" s="4">
        <f t="shared" si="83"/>
        <v>0</v>
      </c>
      <c r="Y560" s="4"/>
      <c r="Z560" s="4"/>
      <c r="AA560" s="4">
        <f>C560+I560-L560-O560-U560-X560-R560</f>
        <v>0</v>
      </c>
      <c r="AB560" s="7">
        <v>45350</v>
      </c>
    </row>
    <row r="561" spans="1:28" ht="15.75" x14ac:dyDescent="0.25">
      <c r="A561" s="29">
        <v>45327</v>
      </c>
      <c r="B561" s="72" t="s">
        <v>134</v>
      </c>
      <c r="C561" s="25"/>
      <c r="D561" s="27" t="s">
        <v>46</v>
      </c>
      <c r="E561" s="25" t="s">
        <v>42</v>
      </c>
      <c r="F561" s="25">
        <v>500</v>
      </c>
      <c r="G561" s="27" t="s">
        <v>34</v>
      </c>
      <c r="H561" s="25">
        <v>4500</v>
      </c>
      <c r="I561" s="11">
        <f t="shared" si="78"/>
        <v>2250000</v>
      </c>
      <c r="J561" s="32" t="s">
        <v>312</v>
      </c>
      <c r="K561" s="11" t="s">
        <v>947</v>
      </c>
      <c r="L561" s="4">
        <f t="shared" si="79"/>
        <v>0</v>
      </c>
      <c r="M561" s="4"/>
      <c r="N561" s="4"/>
      <c r="O561" s="4">
        <f t="shared" si="80"/>
        <v>2250000</v>
      </c>
      <c r="P561" s="4">
        <v>2250000</v>
      </c>
      <c r="Q561" s="4"/>
      <c r="R561" s="4">
        <f t="shared" si="81"/>
        <v>0</v>
      </c>
      <c r="S561" s="4"/>
      <c r="T561" s="4"/>
      <c r="U561" s="4">
        <f t="shared" si="82"/>
        <v>0</v>
      </c>
      <c r="V561" s="4"/>
      <c r="W561" s="4"/>
      <c r="X561" s="4">
        <f t="shared" si="83"/>
        <v>0</v>
      </c>
      <c r="Y561" s="4"/>
      <c r="Z561" s="4"/>
      <c r="AA561" s="4">
        <f>C561+I561-L561-O561-U561-X561-R561</f>
        <v>0</v>
      </c>
      <c r="AB561" s="7">
        <v>45350</v>
      </c>
    </row>
    <row r="562" spans="1:28" ht="15.75" x14ac:dyDescent="0.25">
      <c r="A562" s="29">
        <v>45327</v>
      </c>
      <c r="B562" s="72" t="s">
        <v>134</v>
      </c>
      <c r="C562" s="27"/>
      <c r="D562" s="27" t="s">
        <v>46</v>
      </c>
      <c r="E562" s="27" t="s">
        <v>130</v>
      </c>
      <c r="F562" s="27">
        <v>10</v>
      </c>
      <c r="G562" s="25" t="s">
        <v>77</v>
      </c>
      <c r="H562" s="27">
        <v>45000</v>
      </c>
      <c r="I562" s="11">
        <f t="shared" si="78"/>
        <v>450000</v>
      </c>
      <c r="J562" s="32" t="s">
        <v>312</v>
      </c>
      <c r="K562" s="11" t="s">
        <v>947</v>
      </c>
      <c r="L562" s="4">
        <f t="shared" si="79"/>
        <v>0</v>
      </c>
      <c r="M562" s="4"/>
      <c r="N562" s="4"/>
      <c r="O562" s="4">
        <f t="shared" si="80"/>
        <v>450000</v>
      </c>
      <c r="P562" s="4">
        <v>450000</v>
      </c>
      <c r="Q562" s="4"/>
      <c r="R562" s="4">
        <f t="shared" si="81"/>
        <v>0</v>
      </c>
      <c r="S562" s="4"/>
      <c r="T562" s="4"/>
      <c r="U562" s="4">
        <f t="shared" si="82"/>
        <v>0</v>
      </c>
      <c r="V562" s="4"/>
      <c r="W562" s="4"/>
      <c r="X562" s="4">
        <f t="shared" si="83"/>
        <v>0</v>
      </c>
      <c r="Y562" s="4"/>
      <c r="Z562" s="4"/>
      <c r="AA562" s="4">
        <f>C562+I562-L562-O562-U562-X562-R562</f>
        <v>0</v>
      </c>
      <c r="AB562" s="7">
        <v>45350</v>
      </c>
    </row>
    <row r="563" spans="1:28" ht="15.75" x14ac:dyDescent="0.25">
      <c r="A563" s="29">
        <v>45327</v>
      </c>
      <c r="B563" s="72" t="s">
        <v>134</v>
      </c>
      <c r="C563" s="25"/>
      <c r="D563" s="27" t="s">
        <v>46</v>
      </c>
      <c r="E563" s="25" t="s">
        <v>448</v>
      </c>
      <c r="F563" s="25">
        <v>2</v>
      </c>
      <c r="G563" s="25" t="s">
        <v>27</v>
      </c>
      <c r="H563" s="25">
        <v>115000</v>
      </c>
      <c r="I563" s="11">
        <f t="shared" si="78"/>
        <v>230000</v>
      </c>
      <c r="J563" s="32" t="s">
        <v>312</v>
      </c>
      <c r="K563" s="11" t="s">
        <v>947</v>
      </c>
      <c r="L563" s="4">
        <f t="shared" si="79"/>
        <v>0</v>
      </c>
      <c r="M563" s="4"/>
      <c r="N563" s="4"/>
      <c r="O563" s="4">
        <f t="shared" si="80"/>
        <v>230000</v>
      </c>
      <c r="P563" s="4">
        <v>230000</v>
      </c>
      <c r="Q563" s="4"/>
      <c r="R563" s="4">
        <f t="shared" si="81"/>
        <v>0</v>
      </c>
      <c r="S563" s="4"/>
      <c r="T563" s="4"/>
      <c r="U563" s="4">
        <f t="shared" si="82"/>
        <v>0</v>
      </c>
      <c r="V563" s="4"/>
      <c r="W563" s="4"/>
      <c r="X563" s="4">
        <f t="shared" si="83"/>
        <v>0</v>
      </c>
      <c r="Y563" s="4"/>
      <c r="Z563" s="4"/>
      <c r="AA563" s="4">
        <f>C563+I563-L563-O563-U563-X563-R563</f>
        <v>0</v>
      </c>
      <c r="AB563" s="7">
        <v>45350</v>
      </c>
    </row>
    <row r="564" spans="1:28" ht="15.75" x14ac:dyDescent="0.25">
      <c r="A564" s="29">
        <v>45327</v>
      </c>
      <c r="B564" s="72" t="s">
        <v>134</v>
      </c>
      <c r="C564" s="27"/>
      <c r="D564" s="27" t="s">
        <v>46</v>
      </c>
      <c r="E564" s="27" t="s">
        <v>124</v>
      </c>
      <c r="F564" s="27">
        <v>1.9</v>
      </c>
      <c r="G564" s="27" t="s">
        <v>283</v>
      </c>
      <c r="H564" s="27">
        <v>1200000</v>
      </c>
      <c r="I564" s="11">
        <f t="shared" si="78"/>
        <v>2280000</v>
      </c>
      <c r="J564" s="32" t="s">
        <v>312</v>
      </c>
      <c r="K564" s="11" t="s">
        <v>947</v>
      </c>
      <c r="L564" s="4">
        <f t="shared" si="79"/>
        <v>0</v>
      </c>
      <c r="M564" s="4"/>
      <c r="N564" s="4"/>
      <c r="O564" s="4">
        <f t="shared" si="80"/>
        <v>2280000</v>
      </c>
      <c r="P564" s="4">
        <v>2280000</v>
      </c>
      <c r="Q564" s="4"/>
      <c r="R564" s="4">
        <f t="shared" si="81"/>
        <v>0</v>
      </c>
      <c r="S564" s="4"/>
      <c r="T564" s="4"/>
      <c r="U564" s="4">
        <f t="shared" si="82"/>
        <v>0</v>
      </c>
      <c r="V564" s="4"/>
      <c r="W564" s="4"/>
      <c r="X564" s="4">
        <f t="shared" si="83"/>
        <v>0</v>
      </c>
      <c r="Y564" s="4"/>
      <c r="Z564" s="4"/>
      <c r="AA564" s="4">
        <f>C564+I564-L564-O564-U564-X564-R564</f>
        <v>0</v>
      </c>
      <c r="AB564" s="7">
        <v>45350</v>
      </c>
    </row>
    <row r="565" spans="1:28" ht="15.75" x14ac:dyDescent="0.25">
      <c r="A565" s="29">
        <v>45327</v>
      </c>
      <c r="B565" s="73" t="s">
        <v>341</v>
      </c>
      <c r="C565" s="25"/>
      <c r="D565" s="27" t="s">
        <v>52</v>
      </c>
      <c r="E565" s="25" t="s">
        <v>91</v>
      </c>
      <c r="F565" s="27">
        <v>1</v>
      </c>
      <c r="G565" s="27" t="s">
        <v>303</v>
      </c>
      <c r="H565" s="25">
        <v>1200000</v>
      </c>
      <c r="I565" s="11">
        <f t="shared" si="78"/>
        <v>1200000</v>
      </c>
      <c r="J565" s="32" t="s">
        <v>312</v>
      </c>
      <c r="K565" s="11" t="s">
        <v>769</v>
      </c>
      <c r="L565" s="4">
        <f t="shared" si="79"/>
        <v>0</v>
      </c>
      <c r="M565" s="4"/>
      <c r="N565" s="4"/>
      <c r="O565" s="4">
        <f t="shared" si="80"/>
        <v>1200000</v>
      </c>
      <c r="P565" s="4">
        <v>1200000</v>
      </c>
      <c r="Q565" s="4"/>
      <c r="R565" s="4">
        <f t="shared" si="81"/>
        <v>0</v>
      </c>
      <c r="S565" s="4"/>
      <c r="T565" s="4"/>
      <c r="U565" s="4">
        <f t="shared" si="82"/>
        <v>0</v>
      </c>
      <c r="V565" s="4"/>
      <c r="W565" s="4"/>
      <c r="X565" s="4">
        <f t="shared" si="83"/>
        <v>0</v>
      </c>
      <c r="Y565" s="4"/>
      <c r="Z565" s="4"/>
      <c r="AA565" s="4">
        <f>C565+I565-L565-O565-U565-X565-R565</f>
        <v>0</v>
      </c>
      <c r="AB565" s="7">
        <v>45328</v>
      </c>
    </row>
    <row r="566" spans="1:28" ht="15.75" x14ac:dyDescent="0.25">
      <c r="A566" s="29">
        <v>45327</v>
      </c>
      <c r="B566" s="72" t="s">
        <v>744</v>
      </c>
      <c r="C566" s="27"/>
      <c r="D566" s="27" t="s">
        <v>52</v>
      </c>
      <c r="E566" s="27" t="s">
        <v>348</v>
      </c>
      <c r="F566" s="27">
        <v>1200</v>
      </c>
      <c r="G566" s="25" t="s">
        <v>34</v>
      </c>
      <c r="H566" s="27">
        <v>1100</v>
      </c>
      <c r="I566" s="11">
        <f t="shared" si="78"/>
        <v>1320000</v>
      </c>
      <c r="J566" s="32" t="s">
        <v>324</v>
      </c>
      <c r="K566" s="11"/>
      <c r="L566" s="4">
        <f t="shared" si="79"/>
        <v>1176000</v>
      </c>
      <c r="M566" s="4">
        <v>1176000</v>
      </c>
      <c r="N566" s="4"/>
      <c r="O566" s="4">
        <f t="shared" si="80"/>
        <v>0</v>
      </c>
      <c r="P566" s="4"/>
      <c r="Q566" s="4"/>
      <c r="R566" s="4">
        <f t="shared" si="81"/>
        <v>0</v>
      </c>
      <c r="S566" s="4"/>
      <c r="T566" s="4"/>
      <c r="U566" s="4">
        <f t="shared" si="82"/>
        <v>144000</v>
      </c>
      <c r="V566" s="4">
        <v>144000</v>
      </c>
      <c r="W566" s="4"/>
      <c r="X566" s="4">
        <f t="shared" si="83"/>
        <v>0</v>
      </c>
      <c r="Y566" s="4"/>
      <c r="Z566" s="4"/>
      <c r="AA566" s="4">
        <f>C566+I566-L566-O566-U566-X566-R566</f>
        <v>0</v>
      </c>
      <c r="AB566" s="7">
        <v>45345</v>
      </c>
    </row>
    <row r="567" spans="1:28" ht="15.75" x14ac:dyDescent="0.25">
      <c r="A567" s="24">
        <v>45327</v>
      </c>
      <c r="B567" s="72" t="s">
        <v>537</v>
      </c>
      <c r="C567" s="25"/>
      <c r="D567" s="25" t="s">
        <v>46</v>
      </c>
      <c r="E567" s="25" t="s">
        <v>384</v>
      </c>
      <c r="F567" s="25">
        <v>3</v>
      </c>
      <c r="G567" s="25" t="s">
        <v>48</v>
      </c>
      <c r="H567" s="25">
        <v>250000</v>
      </c>
      <c r="I567" s="11">
        <f t="shared" si="78"/>
        <v>750000</v>
      </c>
      <c r="J567" s="31" t="s">
        <v>324</v>
      </c>
      <c r="K567" s="11"/>
      <c r="L567" s="4">
        <f t="shared" si="79"/>
        <v>750000</v>
      </c>
      <c r="M567" s="4">
        <v>750000</v>
      </c>
      <c r="N567" s="4"/>
      <c r="O567" s="4">
        <f t="shared" si="80"/>
        <v>0</v>
      </c>
      <c r="P567" s="4"/>
      <c r="Q567" s="4"/>
      <c r="R567" s="4">
        <f t="shared" si="81"/>
        <v>0</v>
      </c>
      <c r="S567" s="4"/>
      <c r="T567" s="4"/>
      <c r="U567" s="4">
        <f t="shared" si="82"/>
        <v>0</v>
      </c>
      <c r="V567" s="4"/>
      <c r="W567" s="4"/>
      <c r="X567" s="4">
        <f t="shared" si="83"/>
        <v>0</v>
      </c>
      <c r="Y567" s="4"/>
      <c r="Z567" s="4"/>
      <c r="AA567" s="4">
        <f>C567+I567-L567-O567-U567-X567-R567</f>
        <v>0</v>
      </c>
      <c r="AB567" s="7">
        <v>45329</v>
      </c>
    </row>
    <row r="568" spans="1:28" ht="15.75" x14ac:dyDescent="0.25">
      <c r="A568" s="24">
        <v>45327</v>
      </c>
      <c r="B568" s="72" t="s">
        <v>537</v>
      </c>
      <c r="C568" s="25"/>
      <c r="D568" s="25" t="s">
        <v>46</v>
      </c>
      <c r="E568" s="25" t="s">
        <v>135</v>
      </c>
      <c r="F568" s="25">
        <v>2</v>
      </c>
      <c r="G568" s="25" t="s">
        <v>48</v>
      </c>
      <c r="H568" s="25">
        <v>160000</v>
      </c>
      <c r="I568" s="11">
        <f t="shared" si="78"/>
        <v>320000</v>
      </c>
      <c r="J568" s="31" t="s">
        <v>324</v>
      </c>
      <c r="K568" s="11"/>
      <c r="L568" s="4">
        <f t="shared" si="79"/>
        <v>320000</v>
      </c>
      <c r="M568" s="4">
        <v>320000</v>
      </c>
      <c r="N568" s="4"/>
      <c r="O568" s="4">
        <f t="shared" si="80"/>
        <v>0</v>
      </c>
      <c r="P568" s="4"/>
      <c r="Q568" s="4"/>
      <c r="R568" s="4">
        <f t="shared" si="81"/>
        <v>0</v>
      </c>
      <c r="S568" s="4"/>
      <c r="T568" s="4"/>
      <c r="U568" s="4">
        <f t="shared" si="82"/>
        <v>0</v>
      </c>
      <c r="V568" s="4"/>
      <c r="W568" s="4"/>
      <c r="X568" s="4">
        <f t="shared" si="83"/>
        <v>0</v>
      </c>
      <c r="Y568" s="4"/>
      <c r="Z568" s="4"/>
      <c r="AA568" s="4">
        <f>C568+I568-L568-O568-U568-X568-R568</f>
        <v>0</v>
      </c>
      <c r="AB568" s="7">
        <v>45329</v>
      </c>
    </row>
    <row r="569" spans="1:28" ht="15.75" x14ac:dyDescent="0.25">
      <c r="A569" s="29">
        <v>45327</v>
      </c>
      <c r="B569" s="72" t="s">
        <v>537</v>
      </c>
      <c r="C569" s="25"/>
      <c r="D569" s="27" t="s">
        <v>46</v>
      </c>
      <c r="E569" s="25" t="s">
        <v>512</v>
      </c>
      <c r="F569" s="25">
        <v>2</v>
      </c>
      <c r="G569" s="25" t="s">
        <v>27</v>
      </c>
      <c r="H569" s="25">
        <v>480000</v>
      </c>
      <c r="I569" s="11">
        <f t="shared" si="78"/>
        <v>960000</v>
      </c>
      <c r="J569" s="31" t="s">
        <v>324</v>
      </c>
      <c r="K569" s="11"/>
      <c r="L569" s="4">
        <f t="shared" si="79"/>
        <v>960000</v>
      </c>
      <c r="M569" s="4">
        <v>960000</v>
      </c>
      <c r="N569" s="4"/>
      <c r="O569" s="4">
        <f t="shared" si="80"/>
        <v>0</v>
      </c>
      <c r="P569" s="4"/>
      <c r="Q569" s="4"/>
      <c r="R569" s="4">
        <f t="shared" si="81"/>
        <v>0</v>
      </c>
      <c r="S569" s="4"/>
      <c r="T569" s="4"/>
      <c r="U569" s="4">
        <f t="shared" si="82"/>
        <v>0</v>
      </c>
      <c r="V569" s="4"/>
      <c r="W569" s="4"/>
      <c r="X569" s="4">
        <f t="shared" si="83"/>
        <v>0</v>
      </c>
      <c r="Y569" s="4"/>
      <c r="Z569" s="4"/>
      <c r="AA569" s="4">
        <f>C569+I569-L569-O569-U569-X569-R569</f>
        <v>0</v>
      </c>
      <c r="AB569" s="7">
        <v>45329</v>
      </c>
    </row>
    <row r="570" spans="1:28" ht="15.75" x14ac:dyDescent="0.25">
      <c r="A570" s="24">
        <v>45327</v>
      </c>
      <c r="B570" s="25" t="s">
        <v>99</v>
      </c>
      <c r="C570" s="25"/>
      <c r="D570" s="25"/>
      <c r="E570" s="25" t="s">
        <v>103</v>
      </c>
      <c r="F570" s="25">
        <v>29.1</v>
      </c>
      <c r="G570" s="25" t="s">
        <v>39</v>
      </c>
      <c r="H570" s="25"/>
      <c r="I570" s="11">
        <f t="shared" si="78"/>
        <v>0</v>
      </c>
      <c r="J570" s="26" t="s">
        <v>28</v>
      </c>
      <c r="K570" s="11"/>
      <c r="L570" s="4">
        <f t="shared" si="79"/>
        <v>0</v>
      </c>
      <c r="M570" s="4"/>
      <c r="N570" s="4"/>
      <c r="O570" s="4">
        <f t="shared" si="80"/>
        <v>0</v>
      </c>
      <c r="P570" s="4"/>
      <c r="Q570" s="4"/>
      <c r="R570" s="4">
        <f t="shared" si="81"/>
        <v>0</v>
      </c>
      <c r="S570" s="4"/>
      <c r="T570" s="4"/>
      <c r="U570" s="4">
        <f t="shared" si="82"/>
        <v>0</v>
      </c>
      <c r="V570" s="4"/>
      <c r="W570" s="4"/>
      <c r="X570" s="4">
        <f t="shared" si="83"/>
        <v>0</v>
      </c>
      <c r="Y570" s="4"/>
      <c r="Z570" s="4"/>
      <c r="AA570" s="4">
        <f>C570+I570-L570-O570-U570-X570-R570</f>
        <v>0</v>
      </c>
      <c r="AB570" s="7"/>
    </row>
    <row r="571" spans="1:28" ht="15.75" x14ac:dyDescent="0.25">
      <c r="A571" s="29">
        <v>45327</v>
      </c>
      <c r="B571" s="73" t="s">
        <v>745</v>
      </c>
      <c r="C571" s="27"/>
      <c r="D571" s="27" t="s">
        <v>52</v>
      </c>
      <c r="E571" s="27" t="s">
        <v>165</v>
      </c>
      <c r="F571" s="27">
        <v>2</v>
      </c>
      <c r="G571" s="27" t="s">
        <v>303</v>
      </c>
      <c r="H571" s="27">
        <v>1200000</v>
      </c>
      <c r="I571" s="11">
        <f t="shared" si="78"/>
        <v>2400000</v>
      </c>
      <c r="J571" s="32" t="s">
        <v>312</v>
      </c>
      <c r="K571" s="11" t="s">
        <v>754</v>
      </c>
      <c r="L571" s="4">
        <f t="shared" si="79"/>
        <v>0</v>
      </c>
      <c r="M571" s="4"/>
      <c r="N571" s="4"/>
      <c r="O571" s="4">
        <f t="shared" si="80"/>
        <v>2400000</v>
      </c>
      <c r="P571" s="4">
        <v>2400000</v>
      </c>
      <c r="Q571" s="4"/>
      <c r="R571" s="4">
        <f t="shared" si="81"/>
        <v>0</v>
      </c>
      <c r="S571" s="4"/>
      <c r="T571" s="4"/>
      <c r="U571" s="4">
        <f t="shared" si="82"/>
        <v>0</v>
      </c>
      <c r="V571" s="4"/>
      <c r="W571" s="4"/>
      <c r="X571" s="4">
        <f t="shared" si="83"/>
        <v>0</v>
      </c>
      <c r="Y571" s="4"/>
      <c r="Z571" s="4"/>
      <c r="AA571" s="4">
        <f>C571+I571-L571-O571-U571-X571-R571</f>
        <v>0</v>
      </c>
      <c r="AB571" s="7">
        <v>45327</v>
      </c>
    </row>
    <row r="572" spans="1:28" ht="15.75" x14ac:dyDescent="0.25">
      <c r="A572" s="24">
        <v>45327</v>
      </c>
      <c r="B572" s="72" t="s">
        <v>745</v>
      </c>
      <c r="C572" s="25"/>
      <c r="D572" s="25" t="s">
        <v>52</v>
      </c>
      <c r="E572" s="25" t="s">
        <v>185</v>
      </c>
      <c r="F572" s="25">
        <v>100</v>
      </c>
      <c r="G572" s="25" t="s">
        <v>27</v>
      </c>
      <c r="H572" s="25">
        <v>1700</v>
      </c>
      <c r="I572" s="11">
        <f t="shared" si="78"/>
        <v>170000</v>
      </c>
      <c r="J572" s="31" t="s">
        <v>324</v>
      </c>
      <c r="K572" s="11"/>
      <c r="L572" s="4">
        <f t="shared" si="79"/>
        <v>170000</v>
      </c>
      <c r="M572" s="4">
        <v>170000</v>
      </c>
      <c r="N572" s="4"/>
      <c r="O572" s="4">
        <f t="shared" si="80"/>
        <v>0</v>
      </c>
      <c r="P572" s="4"/>
      <c r="Q572" s="4"/>
      <c r="R572" s="4">
        <f t="shared" si="81"/>
        <v>0</v>
      </c>
      <c r="S572" s="4"/>
      <c r="T572" s="4"/>
      <c r="U572" s="4">
        <f t="shared" si="82"/>
        <v>0</v>
      </c>
      <c r="V572" s="4"/>
      <c r="W572" s="4"/>
      <c r="X572" s="4">
        <f t="shared" si="83"/>
        <v>0</v>
      </c>
      <c r="Y572" s="4"/>
      <c r="Z572" s="4"/>
      <c r="AA572" s="4">
        <f>C572+I572-L572-O572-U572-X572-R572</f>
        <v>0</v>
      </c>
      <c r="AB572" s="7">
        <v>45327</v>
      </c>
    </row>
    <row r="573" spans="1:28" ht="15.75" x14ac:dyDescent="0.25">
      <c r="A573" s="29">
        <v>45328</v>
      </c>
      <c r="B573" s="73" t="s">
        <v>231</v>
      </c>
      <c r="C573" s="27"/>
      <c r="D573" s="27" t="s">
        <v>46</v>
      </c>
      <c r="E573" s="27" t="s">
        <v>81</v>
      </c>
      <c r="F573" s="27">
        <v>46.4</v>
      </c>
      <c r="G573" s="27" t="s">
        <v>39</v>
      </c>
      <c r="H573" s="25">
        <v>49000</v>
      </c>
      <c r="I573" s="11">
        <f t="shared" ref="I573:I612" si="84">F573*H573</f>
        <v>2273600</v>
      </c>
      <c r="J573" s="31" t="s">
        <v>312</v>
      </c>
      <c r="K573" s="11" t="s">
        <v>871</v>
      </c>
      <c r="L573" s="4">
        <f>M573+N573</f>
        <v>0</v>
      </c>
      <c r="M573" s="4"/>
      <c r="N573" s="4"/>
      <c r="O573" s="4">
        <f>P573+Q573</f>
        <v>2273600</v>
      </c>
      <c r="P573" s="4">
        <v>2273600</v>
      </c>
      <c r="Q573" s="4"/>
      <c r="R573" s="4">
        <f>S573+T573</f>
        <v>0</v>
      </c>
      <c r="S573" s="4"/>
      <c r="T573" s="4"/>
      <c r="U573" s="4">
        <f>V573+W573</f>
        <v>0</v>
      </c>
      <c r="V573" s="4"/>
      <c r="W573" s="4"/>
      <c r="X573" s="4">
        <f>Y573+Z573</f>
        <v>0</v>
      </c>
      <c r="Y573" s="4"/>
      <c r="Z573" s="4"/>
      <c r="AA573" s="4">
        <f>C573+I573-L573-O573-U573-X573-R573</f>
        <v>0</v>
      </c>
      <c r="AB573" s="7">
        <v>45337</v>
      </c>
    </row>
    <row r="574" spans="1:28" ht="15.75" x14ac:dyDescent="0.25">
      <c r="A574" s="29">
        <v>45328</v>
      </c>
      <c r="B574" s="72" t="s">
        <v>496</v>
      </c>
      <c r="C574" s="27"/>
      <c r="D574" s="25" t="s">
        <v>52</v>
      </c>
      <c r="E574" s="27" t="s">
        <v>135</v>
      </c>
      <c r="F574" s="27">
        <v>10</v>
      </c>
      <c r="G574" s="27" t="s">
        <v>48</v>
      </c>
      <c r="H574" s="25">
        <v>160000</v>
      </c>
      <c r="I574" s="11">
        <f t="shared" si="84"/>
        <v>1600000</v>
      </c>
      <c r="J574" s="32" t="s">
        <v>324</v>
      </c>
      <c r="K574" s="11"/>
      <c r="L574" s="4">
        <f t="shared" ref="L574:L612" si="85">M574+N574</f>
        <v>510000</v>
      </c>
      <c r="M574" s="4">
        <v>510000</v>
      </c>
      <c r="N574" s="4"/>
      <c r="O574" s="4">
        <f t="shared" ref="O574:O612" si="86">P574+Q574</f>
        <v>0</v>
      </c>
      <c r="P574" s="4"/>
      <c r="Q574" s="4"/>
      <c r="R574" s="4">
        <f t="shared" ref="R574:R612" si="87">S574+T574</f>
        <v>0</v>
      </c>
      <c r="S574" s="4"/>
      <c r="T574" s="4"/>
      <c r="U574" s="4">
        <f t="shared" ref="U574:U612" si="88">V574+W574</f>
        <v>1090000</v>
      </c>
      <c r="V574" s="4">
        <v>1090000</v>
      </c>
      <c r="W574" s="4"/>
      <c r="X574" s="4">
        <f t="shared" ref="X574:X612" si="89">Y574+Z574</f>
        <v>0</v>
      </c>
      <c r="Y574" s="4"/>
      <c r="Z574" s="4"/>
      <c r="AA574" s="4">
        <f>C574+I574-L574-O574-U574-X574-R574</f>
        <v>0</v>
      </c>
      <c r="AB574" s="7">
        <v>45328</v>
      </c>
    </row>
    <row r="575" spans="1:28" ht="15.75" x14ac:dyDescent="0.25">
      <c r="A575" s="29">
        <v>45328</v>
      </c>
      <c r="B575" s="72" t="s">
        <v>594</v>
      </c>
      <c r="C575" s="25"/>
      <c r="D575" s="25" t="s">
        <v>46</v>
      </c>
      <c r="E575" s="25" t="s">
        <v>225</v>
      </c>
      <c r="F575" s="25">
        <v>2100</v>
      </c>
      <c r="G575" s="27" t="s">
        <v>34</v>
      </c>
      <c r="H575" s="25">
        <v>3185</v>
      </c>
      <c r="I575" s="11">
        <f t="shared" si="84"/>
        <v>6688500</v>
      </c>
      <c r="J575" s="31" t="s">
        <v>312</v>
      </c>
      <c r="K575" s="11" t="s">
        <v>773</v>
      </c>
      <c r="L575" s="4">
        <f t="shared" si="85"/>
        <v>0</v>
      </c>
      <c r="M575" s="4"/>
      <c r="N575" s="4"/>
      <c r="O575" s="4">
        <f t="shared" si="86"/>
        <v>6688500</v>
      </c>
      <c r="P575" s="4">
        <v>6688500</v>
      </c>
      <c r="Q575" s="4"/>
      <c r="R575" s="4">
        <f t="shared" si="87"/>
        <v>0</v>
      </c>
      <c r="S575" s="4"/>
      <c r="T575" s="4"/>
      <c r="U575" s="4">
        <f t="shared" si="88"/>
        <v>0</v>
      </c>
      <c r="V575" s="4"/>
      <c r="W575" s="4"/>
      <c r="X575" s="4">
        <f t="shared" si="89"/>
        <v>0</v>
      </c>
      <c r="Y575" s="4"/>
      <c r="Z575" s="4"/>
      <c r="AA575" s="4">
        <f>C575+I575-L575-O575-U575-X575-R575</f>
        <v>0</v>
      </c>
      <c r="AB575" s="7">
        <v>45328</v>
      </c>
    </row>
    <row r="576" spans="1:28" ht="15.75" x14ac:dyDescent="0.25">
      <c r="A576" s="29">
        <v>45328</v>
      </c>
      <c r="B576" s="72" t="s">
        <v>674</v>
      </c>
      <c r="C576" s="25"/>
      <c r="D576" s="25" t="s">
        <v>52</v>
      </c>
      <c r="E576" s="25" t="s">
        <v>680</v>
      </c>
      <c r="F576" s="25">
        <v>1500</v>
      </c>
      <c r="G576" s="27" t="s">
        <v>34</v>
      </c>
      <c r="H576" s="25">
        <v>1175</v>
      </c>
      <c r="I576" s="11">
        <f t="shared" si="84"/>
        <v>1762500</v>
      </c>
      <c r="J576" s="31" t="s">
        <v>324</v>
      </c>
      <c r="K576" s="11"/>
      <c r="L576" s="4">
        <f t="shared" si="85"/>
        <v>0</v>
      </c>
      <c r="M576" s="4"/>
      <c r="N576" s="4"/>
      <c r="O576" s="4">
        <f t="shared" si="86"/>
        <v>0</v>
      </c>
      <c r="P576" s="4"/>
      <c r="Q576" s="4"/>
      <c r="R576" s="4">
        <f t="shared" si="87"/>
        <v>1762000</v>
      </c>
      <c r="S576" s="4">
        <v>1762000</v>
      </c>
      <c r="T576" s="4"/>
      <c r="U576" s="4">
        <f t="shared" si="88"/>
        <v>500</v>
      </c>
      <c r="V576" s="4">
        <v>500</v>
      </c>
      <c r="W576" s="4"/>
      <c r="X576" s="4">
        <f t="shared" si="89"/>
        <v>0</v>
      </c>
      <c r="Y576" s="4"/>
      <c r="Z576" s="4"/>
      <c r="AA576" s="4">
        <f>C576+I576-L576-O576-U576-X576-R576</f>
        <v>0</v>
      </c>
      <c r="AB576" s="7">
        <v>45327</v>
      </c>
    </row>
    <row r="577" spans="1:28" ht="15.75" x14ac:dyDescent="0.25">
      <c r="A577" s="29">
        <v>45328</v>
      </c>
      <c r="B577" s="72" t="s">
        <v>761</v>
      </c>
      <c r="C577" s="27"/>
      <c r="D577" s="25" t="s">
        <v>46</v>
      </c>
      <c r="E577" s="27" t="s">
        <v>135</v>
      </c>
      <c r="F577" s="27">
        <v>7</v>
      </c>
      <c r="G577" s="27" t="s">
        <v>48</v>
      </c>
      <c r="H577" s="25">
        <v>160000</v>
      </c>
      <c r="I577" s="11">
        <f t="shared" si="84"/>
        <v>1120000</v>
      </c>
      <c r="J577" s="32" t="s">
        <v>324</v>
      </c>
      <c r="K577" s="11"/>
      <c r="L577" s="4">
        <f t="shared" si="85"/>
        <v>1120000</v>
      </c>
      <c r="M577" s="4">
        <v>1120000</v>
      </c>
      <c r="N577" s="4"/>
      <c r="O577" s="4">
        <f t="shared" si="86"/>
        <v>0</v>
      </c>
      <c r="P577" s="4"/>
      <c r="Q577" s="4"/>
      <c r="R577" s="4">
        <f t="shared" si="87"/>
        <v>0</v>
      </c>
      <c r="S577" s="4"/>
      <c r="T577" s="4"/>
      <c r="U577" s="4">
        <f t="shared" si="88"/>
        <v>0</v>
      </c>
      <c r="V577" s="4"/>
      <c r="W577" s="4"/>
      <c r="X577" s="4">
        <f t="shared" si="89"/>
        <v>0</v>
      </c>
      <c r="Y577" s="4"/>
      <c r="Z577" s="4"/>
      <c r="AA577" s="4">
        <f>C577+I577-L577-O577-U577-X577-R577</f>
        <v>0</v>
      </c>
      <c r="AB577" s="7">
        <v>45328</v>
      </c>
    </row>
    <row r="578" spans="1:28" ht="15.75" x14ac:dyDescent="0.25">
      <c r="A578" s="29">
        <v>45328</v>
      </c>
      <c r="B578" s="72" t="s">
        <v>761</v>
      </c>
      <c r="C578" s="25"/>
      <c r="D578" s="25" t="s">
        <v>46</v>
      </c>
      <c r="E578" s="27" t="s">
        <v>47</v>
      </c>
      <c r="F578" s="27">
        <v>1</v>
      </c>
      <c r="G578" s="27" t="s">
        <v>48</v>
      </c>
      <c r="H578" s="25">
        <v>160000</v>
      </c>
      <c r="I578" s="11">
        <f t="shared" si="84"/>
        <v>160000</v>
      </c>
      <c r="J578" s="31" t="s">
        <v>324</v>
      </c>
      <c r="K578" s="11"/>
      <c r="L578" s="4">
        <f t="shared" si="85"/>
        <v>160000</v>
      </c>
      <c r="M578" s="4">
        <v>160000</v>
      </c>
      <c r="N578" s="4"/>
      <c r="O578" s="4">
        <f t="shared" si="86"/>
        <v>0</v>
      </c>
      <c r="P578" s="4"/>
      <c r="Q578" s="4"/>
      <c r="R578" s="4">
        <f t="shared" si="87"/>
        <v>0</v>
      </c>
      <c r="S578" s="4"/>
      <c r="T578" s="4"/>
      <c r="U578" s="4">
        <f t="shared" si="88"/>
        <v>0</v>
      </c>
      <c r="V578" s="4"/>
      <c r="W578" s="4"/>
      <c r="X578" s="4">
        <f t="shared" si="89"/>
        <v>0</v>
      </c>
      <c r="Y578" s="4"/>
      <c r="Z578" s="4"/>
      <c r="AA578" s="4">
        <f>C578+I578-L578-O578-U578-X578-R578</f>
        <v>0</v>
      </c>
      <c r="AB578" s="7">
        <v>45328</v>
      </c>
    </row>
    <row r="579" spans="1:28" ht="15.75" x14ac:dyDescent="0.25">
      <c r="A579" s="29">
        <v>45328</v>
      </c>
      <c r="B579" s="72">
        <v>777</v>
      </c>
      <c r="C579" s="25"/>
      <c r="D579" s="25" t="s">
        <v>52</v>
      </c>
      <c r="E579" s="25" t="s">
        <v>128</v>
      </c>
      <c r="F579" s="25">
        <v>50</v>
      </c>
      <c r="G579" s="27" t="s">
        <v>39</v>
      </c>
      <c r="H579" s="25">
        <v>125000</v>
      </c>
      <c r="I579" s="11">
        <f t="shared" si="84"/>
        <v>6250000</v>
      </c>
      <c r="J579" s="31" t="s">
        <v>324</v>
      </c>
      <c r="K579" s="11"/>
      <c r="L579" s="4">
        <f t="shared" si="85"/>
        <v>6250000</v>
      </c>
      <c r="M579" s="4">
        <v>6250000</v>
      </c>
      <c r="N579" s="4"/>
      <c r="O579" s="4">
        <f t="shared" si="86"/>
        <v>0</v>
      </c>
      <c r="P579" s="4"/>
      <c r="Q579" s="4"/>
      <c r="R579" s="4">
        <f t="shared" si="87"/>
        <v>0</v>
      </c>
      <c r="S579" s="4"/>
      <c r="T579" s="4"/>
      <c r="U579" s="4">
        <f t="shared" si="88"/>
        <v>0</v>
      </c>
      <c r="V579" s="4"/>
      <c r="W579" s="4"/>
      <c r="X579" s="4">
        <f t="shared" si="89"/>
        <v>0</v>
      </c>
      <c r="Y579" s="4"/>
      <c r="Z579" s="4"/>
      <c r="AA579" s="4">
        <f>C579+I579-L579-O579-U579-X579-R579</f>
        <v>0</v>
      </c>
      <c r="AB579" s="7">
        <v>45328</v>
      </c>
    </row>
    <row r="580" spans="1:28" ht="15.75" x14ac:dyDescent="0.25">
      <c r="A580" s="29">
        <v>45328</v>
      </c>
      <c r="B580" s="73" t="s">
        <v>256</v>
      </c>
      <c r="C580" s="25"/>
      <c r="D580" s="25" t="s">
        <v>52</v>
      </c>
      <c r="E580" s="25" t="s">
        <v>762</v>
      </c>
      <c r="F580" s="25">
        <v>300</v>
      </c>
      <c r="G580" s="27" t="s">
        <v>34</v>
      </c>
      <c r="H580" s="25">
        <v>2656</v>
      </c>
      <c r="I580" s="11">
        <f t="shared" si="84"/>
        <v>796800</v>
      </c>
      <c r="J580" s="31" t="s">
        <v>324</v>
      </c>
      <c r="K580" s="11"/>
      <c r="L580" s="4">
        <f t="shared" si="85"/>
        <v>796800</v>
      </c>
      <c r="M580" s="4">
        <v>796800</v>
      </c>
      <c r="N580" s="4"/>
      <c r="O580" s="4">
        <f t="shared" si="86"/>
        <v>0</v>
      </c>
      <c r="P580" s="4"/>
      <c r="Q580" s="4"/>
      <c r="R580" s="4">
        <f t="shared" si="87"/>
        <v>0</v>
      </c>
      <c r="S580" s="4"/>
      <c r="T580" s="4"/>
      <c r="U580" s="4">
        <f t="shared" si="88"/>
        <v>0</v>
      </c>
      <c r="V580" s="4"/>
      <c r="W580" s="4"/>
      <c r="X580" s="4">
        <f t="shared" si="89"/>
        <v>0</v>
      </c>
      <c r="Y580" s="4"/>
      <c r="Z580" s="4"/>
      <c r="AA580" s="4">
        <f>C580+I580-L580-O580-U580-X580-R580</f>
        <v>0</v>
      </c>
      <c r="AB580" s="7">
        <v>45328</v>
      </c>
    </row>
    <row r="581" spans="1:28" ht="15.75" x14ac:dyDescent="0.25">
      <c r="A581" s="29">
        <v>45328</v>
      </c>
      <c r="B581" s="73" t="s">
        <v>256</v>
      </c>
      <c r="C581" s="25"/>
      <c r="D581" s="25" t="s">
        <v>52</v>
      </c>
      <c r="E581" s="25" t="s">
        <v>763</v>
      </c>
      <c r="F581" s="25">
        <v>100</v>
      </c>
      <c r="G581" s="27" t="s">
        <v>34</v>
      </c>
      <c r="H581" s="25">
        <v>2425</v>
      </c>
      <c r="I581" s="11">
        <f t="shared" si="84"/>
        <v>242500</v>
      </c>
      <c r="J581" s="31" t="s">
        <v>324</v>
      </c>
      <c r="K581" s="11"/>
      <c r="L581" s="4">
        <f t="shared" si="85"/>
        <v>242500</v>
      </c>
      <c r="M581" s="4">
        <v>242500</v>
      </c>
      <c r="N581" s="4"/>
      <c r="O581" s="4">
        <f t="shared" si="86"/>
        <v>0</v>
      </c>
      <c r="P581" s="4"/>
      <c r="Q581" s="4"/>
      <c r="R581" s="4">
        <f t="shared" si="87"/>
        <v>0</v>
      </c>
      <c r="S581" s="4"/>
      <c r="T581" s="4"/>
      <c r="U581" s="4">
        <f t="shared" si="88"/>
        <v>0</v>
      </c>
      <c r="V581" s="4"/>
      <c r="W581" s="4"/>
      <c r="X581" s="4">
        <f t="shared" si="89"/>
        <v>0</v>
      </c>
      <c r="Y581" s="4"/>
      <c r="Z581" s="4"/>
      <c r="AA581" s="4">
        <f>C581+I581-L581-O581-U581-X581-R581</f>
        <v>0</v>
      </c>
      <c r="AB581" s="7">
        <v>45328</v>
      </c>
    </row>
    <row r="582" spans="1:28" ht="15.75" x14ac:dyDescent="0.25">
      <c r="A582" s="29">
        <v>45328</v>
      </c>
      <c r="B582" s="73" t="s">
        <v>256</v>
      </c>
      <c r="C582" s="25"/>
      <c r="D582" s="25" t="s">
        <v>52</v>
      </c>
      <c r="E582" s="25" t="s">
        <v>764</v>
      </c>
      <c r="F582" s="25">
        <v>625</v>
      </c>
      <c r="G582" s="27" t="s">
        <v>34</v>
      </c>
      <c r="H582" s="25">
        <v>2888</v>
      </c>
      <c r="I582" s="11">
        <f t="shared" si="84"/>
        <v>1805000</v>
      </c>
      <c r="J582" s="31" t="s">
        <v>324</v>
      </c>
      <c r="K582" s="11"/>
      <c r="L582" s="4">
        <f t="shared" si="85"/>
        <v>1805000</v>
      </c>
      <c r="M582" s="4">
        <v>286000</v>
      </c>
      <c r="N582" s="4">
        <v>1519000</v>
      </c>
      <c r="O582" s="4">
        <f t="shared" si="86"/>
        <v>0</v>
      </c>
      <c r="P582" s="4"/>
      <c r="Q582" s="4"/>
      <c r="R582" s="4">
        <f t="shared" si="87"/>
        <v>0</v>
      </c>
      <c r="S582" s="4"/>
      <c r="T582" s="4"/>
      <c r="U582" s="4">
        <f t="shared" si="88"/>
        <v>0</v>
      </c>
      <c r="V582" s="4"/>
      <c r="W582" s="4"/>
      <c r="X582" s="4">
        <f t="shared" si="89"/>
        <v>0</v>
      </c>
      <c r="Y582" s="4"/>
      <c r="Z582" s="4"/>
      <c r="AA582" s="4">
        <f>C582+I582-L582-O582-U582-X582-R582</f>
        <v>0</v>
      </c>
      <c r="AB582" s="7">
        <v>45328</v>
      </c>
    </row>
    <row r="583" spans="1:28" ht="15.75" x14ac:dyDescent="0.25">
      <c r="A583" s="29">
        <v>45328</v>
      </c>
      <c r="B583" s="73" t="s">
        <v>256</v>
      </c>
      <c r="C583" s="25"/>
      <c r="D583" s="25" t="s">
        <v>52</v>
      </c>
      <c r="E583" s="25" t="s">
        <v>173</v>
      </c>
      <c r="F583" s="25">
        <v>500</v>
      </c>
      <c r="G583" s="27" t="s">
        <v>34</v>
      </c>
      <c r="H583" s="25">
        <v>4000</v>
      </c>
      <c r="I583" s="11">
        <f t="shared" si="84"/>
        <v>2000000</v>
      </c>
      <c r="J583" s="31" t="s">
        <v>324</v>
      </c>
      <c r="K583" s="11"/>
      <c r="L583" s="4">
        <f t="shared" si="85"/>
        <v>2000000</v>
      </c>
      <c r="M583" s="4"/>
      <c r="N583" s="4">
        <v>2000000</v>
      </c>
      <c r="O583" s="4">
        <f t="shared" si="86"/>
        <v>0</v>
      </c>
      <c r="P583" s="4"/>
      <c r="Q583" s="4"/>
      <c r="R583" s="4">
        <f t="shared" si="87"/>
        <v>0</v>
      </c>
      <c r="S583" s="4"/>
      <c r="T583" s="4"/>
      <c r="U583" s="4">
        <f t="shared" si="88"/>
        <v>0</v>
      </c>
      <c r="V583" s="4"/>
      <c r="W583" s="4"/>
      <c r="X583" s="4">
        <f t="shared" si="89"/>
        <v>0</v>
      </c>
      <c r="Y583" s="4"/>
      <c r="Z583" s="4"/>
      <c r="AA583" s="4">
        <f>C583+I583-L583-O583-U583-X583-R583</f>
        <v>0</v>
      </c>
      <c r="AB583" s="7">
        <v>45330</v>
      </c>
    </row>
    <row r="584" spans="1:28" ht="15.75" x14ac:dyDescent="0.25">
      <c r="A584" s="29">
        <v>45328</v>
      </c>
      <c r="B584" s="73" t="s">
        <v>256</v>
      </c>
      <c r="C584" s="25"/>
      <c r="D584" s="25" t="s">
        <v>52</v>
      </c>
      <c r="E584" s="25" t="s">
        <v>447</v>
      </c>
      <c r="F584" s="25">
        <v>500</v>
      </c>
      <c r="G584" s="27" t="s">
        <v>34</v>
      </c>
      <c r="H584" s="25">
        <v>2140</v>
      </c>
      <c r="I584" s="11">
        <f t="shared" si="84"/>
        <v>1070000</v>
      </c>
      <c r="J584" s="31" t="s">
        <v>324</v>
      </c>
      <c r="K584" s="11"/>
      <c r="L584" s="4">
        <f t="shared" si="85"/>
        <v>1070000</v>
      </c>
      <c r="M584" s="4"/>
      <c r="N584" s="4">
        <v>1070000</v>
      </c>
      <c r="O584" s="4">
        <f t="shared" si="86"/>
        <v>0</v>
      </c>
      <c r="P584" s="4"/>
      <c r="Q584" s="4"/>
      <c r="R584" s="4">
        <f t="shared" si="87"/>
        <v>0</v>
      </c>
      <c r="S584" s="4"/>
      <c r="T584" s="4"/>
      <c r="U584" s="4">
        <f t="shared" si="88"/>
        <v>0</v>
      </c>
      <c r="V584" s="4"/>
      <c r="W584" s="4"/>
      <c r="X584" s="4">
        <f t="shared" si="89"/>
        <v>0</v>
      </c>
      <c r="Y584" s="4"/>
      <c r="Z584" s="4"/>
      <c r="AA584" s="4">
        <f>C584+I584-L584-O584-U584-X584-R584</f>
        <v>0</v>
      </c>
      <c r="AB584" s="7">
        <v>45330</v>
      </c>
    </row>
    <row r="585" spans="1:28" ht="15.75" x14ac:dyDescent="0.25">
      <c r="A585" s="29">
        <v>45328</v>
      </c>
      <c r="B585" s="73" t="s">
        <v>256</v>
      </c>
      <c r="C585" s="25"/>
      <c r="D585" s="25" t="s">
        <v>52</v>
      </c>
      <c r="E585" s="25" t="s">
        <v>160</v>
      </c>
      <c r="F585" s="25">
        <v>125</v>
      </c>
      <c r="G585" s="27" t="s">
        <v>34</v>
      </c>
      <c r="H585" s="25">
        <v>3265</v>
      </c>
      <c r="I585" s="11">
        <f t="shared" si="84"/>
        <v>408125</v>
      </c>
      <c r="J585" s="31" t="s">
        <v>324</v>
      </c>
      <c r="K585" s="11"/>
      <c r="L585" s="4">
        <f t="shared" si="85"/>
        <v>408125</v>
      </c>
      <c r="M585" s="4"/>
      <c r="N585" s="4">
        <v>408125</v>
      </c>
      <c r="O585" s="4">
        <f t="shared" si="86"/>
        <v>0</v>
      </c>
      <c r="P585" s="4"/>
      <c r="Q585" s="4"/>
      <c r="R585" s="4">
        <f t="shared" si="87"/>
        <v>0</v>
      </c>
      <c r="S585" s="4"/>
      <c r="T585" s="4"/>
      <c r="U585" s="4">
        <f t="shared" si="88"/>
        <v>0</v>
      </c>
      <c r="V585" s="4"/>
      <c r="W585" s="4"/>
      <c r="X585" s="4">
        <f t="shared" si="89"/>
        <v>0</v>
      </c>
      <c r="Y585" s="4"/>
      <c r="Z585" s="4"/>
      <c r="AA585" s="4">
        <f>C585+I585-L585-O585-U585-X585-R585</f>
        <v>0</v>
      </c>
      <c r="AB585" s="7">
        <v>45330</v>
      </c>
    </row>
    <row r="586" spans="1:28" ht="15.75" x14ac:dyDescent="0.25">
      <c r="A586" s="29">
        <v>45328</v>
      </c>
      <c r="B586" s="72" t="s">
        <v>765</v>
      </c>
      <c r="C586" s="25"/>
      <c r="D586" s="25" t="s">
        <v>46</v>
      </c>
      <c r="E586" s="25" t="s">
        <v>69</v>
      </c>
      <c r="F586" s="25">
        <v>25</v>
      </c>
      <c r="G586" s="27" t="s">
        <v>39</v>
      </c>
      <c r="H586" s="25">
        <v>180000</v>
      </c>
      <c r="I586" s="11">
        <f t="shared" si="84"/>
        <v>4500000</v>
      </c>
      <c r="J586" s="38" t="s">
        <v>24</v>
      </c>
      <c r="K586" s="11"/>
      <c r="L586" s="4">
        <f t="shared" si="85"/>
        <v>4305000</v>
      </c>
      <c r="M586" s="4">
        <v>600000</v>
      </c>
      <c r="N586" s="4">
        <v>3705000</v>
      </c>
      <c r="O586" s="4">
        <f t="shared" si="86"/>
        <v>0</v>
      </c>
      <c r="P586" s="4"/>
      <c r="Q586" s="4"/>
      <c r="R586" s="4">
        <f t="shared" si="87"/>
        <v>0</v>
      </c>
      <c r="S586" s="4"/>
      <c r="T586" s="4"/>
      <c r="U586" s="4">
        <f t="shared" si="88"/>
        <v>0</v>
      </c>
      <c r="V586" s="4"/>
      <c r="W586" s="4"/>
      <c r="X586" s="4">
        <f t="shared" si="89"/>
        <v>0</v>
      </c>
      <c r="Y586" s="4"/>
      <c r="Z586" s="4"/>
      <c r="AA586" s="4">
        <f>C586+I586-L586-O586-U586-X586-R586</f>
        <v>195000</v>
      </c>
      <c r="AB586" s="7">
        <v>45330</v>
      </c>
    </row>
    <row r="587" spans="1:28" ht="15.75" x14ac:dyDescent="0.25">
      <c r="A587" s="29">
        <v>45328</v>
      </c>
      <c r="B587" s="72" t="s">
        <v>755</v>
      </c>
      <c r="C587" s="25"/>
      <c r="D587" s="25" t="s">
        <v>46</v>
      </c>
      <c r="E587" s="25" t="s">
        <v>150</v>
      </c>
      <c r="F587" s="25">
        <v>20</v>
      </c>
      <c r="G587" s="25" t="s">
        <v>77</v>
      </c>
      <c r="H587" s="25">
        <v>45000</v>
      </c>
      <c r="I587" s="11">
        <f t="shared" si="84"/>
        <v>900000</v>
      </c>
      <c r="J587" s="31" t="s">
        <v>312</v>
      </c>
      <c r="K587" s="11"/>
      <c r="L587" s="4">
        <f t="shared" si="85"/>
        <v>0</v>
      </c>
      <c r="M587" s="4"/>
      <c r="N587" s="4"/>
      <c r="O587" s="4">
        <f t="shared" si="86"/>
        <v>900000</v>
      </c>
      <c r="P587" s="4">
        <v>900000</v>
      </c>
      <c r="Q587" s="4"/>
      <c r="R587" s="4">
        <f t="shared" si="87"/>
        <v>0</v>
      </c>
      <c r="S587" s="4"/>
      <c r="T587" s="4"/>
      <c r="U587" s="4">
        <f t="shared" si="88"/>
        <v>0</v>
      </c>
      <c r="V587" s="4"/>
      <c r="W587" s="4"/>
      <c r="X587" s="4">
        <f t="shared" si="89"/>
        <v>0</v>
      </c>
      <c r="Y587" s="4"/>
      <c r="Z587" s="4"/>
      <c r="AA587" s="4">
        <f>C587+I587-L587-O587-U587-X587-R587</f>
        <v>0</v>
      </c>
      <c r="AB587" s="7">
        <v>45327</v>
      </c>
    </row>
    <row r="588" spans="1:28" ht="15.75" x14ac:dyDescent="0.25">
      <c r="A588" s="29">
        <v>45328</v>
      </c>
      <c r="B588" s="72" t="s">
        <v>755</v>
      </c>
      <c r="C588" s="25"/>
      <c r="D588" s="25" t="s">
        <v>46</v>
      </c>
      <c r="E588" s="25" t="s">
        <v>130</v>
      </c>
      <c r="F588" s="25">
        <v>60</v>
      </c>
      <c r="G588" s="25" t="s">
        <v>77</v>
      </c>
      <c r="H588" s="25">
        <v>45000</v>
      </c>
      <c r="I588" s="11">
        <f t="shared" si="84"/>
        <v>2700000</v>
      </c>
      <c r="J588" s="31" t="s">
        <v>312</v>
      </c>
      <c r="K588" s="11"/>
      <c r="L588" s="4">
        <f t="shared" si="85"/>
        <v>0</v>
      </c>
      <c r="M588" s="4"/>
      <c r="N588" s="4"/>
      <c r="O588" s="4">
        <f t="shared" si="86"/>
        <v>2700000</v>
      </c>
      <c r="P588" s="4">
        <v>2700000</v>
      </c>
      <c r="Q588" s="4"/>
      <c r="R588" s="4">
        <f t="shared" si="87"/>
        <v>0</v>
      </c>
      <c r="S588" s="4"/>
      <c r="T588" s="4"/>
      <c r="U588" s="4">
        <f t="shared" si="88"/>
        <v>0</v>
      </c>
      <c r="V588" s="4"/>
      <c r="W588" s="4"/>
      <c r="X588" s="4">
        <f t="shared" si="89"/>
        <v>0</v>
      </c>
      <c r="Y588" s="4"/>
      <c r="Z588" s="4"/>
      <c r="AA588" s="4">
        <f>C588+I588-L588-O588-U588-X588-R588</f>
        <v>0</v>
      </c>
      <c r="AB588" s="7">
        <v>45327</v>
      </c>
    </row>
    <row r="589" spans="1:28" ht="15.75" x14ac:dyDescent="0.25">
      <c r="A589" s="29">
        <v>45328</v>
      </c>
      <c r="B589" s="72" t="s">
        <v>205</v>
      </c>
      <c r="C589" s="25"/>
      <c r="D589" s="25" t="s">
        <v>46</v>
      </c>
      <c r="E589" s="25" t="s">
        <v>42</v>
      </c>
      <c r="F589" s="25">
        <v>500</v>
      </c>
      <c r="G589" s="25" t="s">
        <v>34</v>
      </c>
      <c r="H589" s="25">
        <v>4500</v>
      </c>
      <c r="I589" s="11">
        <f t="shared" si="84"/>
        <v>2250000</v>
      </c>
      <c r="J589" s="31" t="s">
        <v>312</v>
      </c>
      <c r="K589" s="11" t="s">
        <v>806</v>
      </c>
      <c r="L589" s="4">
        <f t="shared" si="85"/>
        <v>0</v>
      </c>
      <c r="M589" s="4"/>
      <c r="N589" s="4"/>
      <c r="O589" s="4">
        <f t="shared" si="86"/>
        <v>2250000</v>
      </c>
      <c r="P589" s="155">
        <v>2250000</v>
      </c>
      <c r="Q589" s="4"/>
      <c r="R589" s="4">
        <f t="shared" si="87"/>
        <v>0</v>
      </c>
      <c r="S589" s="4"/>
      <c r="T589" s="4"/>
      <c r="U589" s="4">
        <f t="shared" si="88"/>
        <v>0</v>
      </c>
      <c r="V589" s="4"/>
      <c r="W589" s="4"/>
      <c r="X589" s="4">
        <f t="shared" si="89"/>
        <v>0</v>
      </c>
      <c r="Y589" s="4"/>
      <c r="Z589" s="4"/>
      <c r="AA589" s="4">
        <f>C589+I589-L589-O589-U589-X589-R589</f>
        <v>0</v>
      </c>
      <c r="AB589" s="7">
        <v>45336</v>
      </c>
    </row>
    <row r="590" spans="1:28" ht="15.75" x14ac:dyDescent="0.25">
      <c r="A590" s="29">
        <v>45328</v>
      </c>
      <c r="B590" s="72" t="s">
        <v>422</v>
      </c>
      <c r="C590" s="25"/>
      <c r="D590" s="25" t="s">
        <v>46</v>
      </c>
      <c r="E590" s="25" t="s">
        <v>42</v>
      </c>
      <c r="F590" s="25">
        <v>2600</v>
      </c>
      <c r="G590" s="25" t="s">
        <v>34</v>
      </c>
      <c r="H590" s="25">
        <v>3900</v>
      </c>
      <c r="I590" s="11">
        <f t="shared" si="84"/>
        <v>10140000</v>
      </c>
      <c r="J590" s="31" t="s">
        <v>324</v>
      </c>
      <c r="K590" s="11"/>
      <c r="L590" s="4">
        <f t="shared" si="85"/>
        <v>10140000</v>
      </c>
      <c r="M590" s="4">
        <v>7800000</v>
      </c>
      <c r="N590" s="4">
        <v>2340000</v>
      </c>
      <c r="O590" s="4">
        <f t="shared" si="86"/>
        <v>0</v>
      </c>
      <c r="P590" s="4"/>
      <c r="Q590" s="4"/>
      <c r="R590" s="4">
        <f t="shared" si="87"/>
        <v>0</v>
      </c>
      <c r="S590" s="4"/>
      <c r="T590" s="4"/>
      <c r="U590" s="4">
        <f t="shared" si="88"/>
        <v>0</v>
      </c>
      <c r="V590" s="4"/>
      <c r="W590" s="4"/>
      <c r="X590" s="4">
        <f t="shared" si="89"/>
        <v>0</v>
      </c>
      <c r="Y590" s="4"/>
      <c r="Z590" s="4"/>
      <c r="AA590" s="4">
        <f>C590+I590-L590-O590-U590-X590-R590</f>
        <v>0</v>
      </c>
      <c r="AB590" s="7">
        <v>45328</v>
      </c>
    </row>
    <row r="591" spans="1:28" ht="15.75" x14ac:dyDescent="0.25">
      <c r="A591" s="29">
        <v>45328</v>
      </c>
      <c r="B591" s="72" t="s">
        <v>766</v>
      </c>
      <c r="C591" s="25"/>
      <c r="D591" s="25" t="s">
        <v>52</v>
      </c>
      <c r="E591" s="25" t="s">
        <v>216</v>
      </c>
      <c r="F591" s="25">
        <v>5</v>
      </c>
      <c r="G591" s="25" t="s">
        <v>27</v>
      </c>
      <c r="H591" s="25">
        <v>45000</v>
      </c>
      <c r="I591" s="11">
        <f t="shared" si="84"/>
        <v>225000</v>
      </c>
      <c r="J591" s="31" t="s">
        <v>324</v>
      </c>
      <c r="K591" s="11"/>
      <c r="L591" s="4">
        <f t="shared" si="85"/>
        <v>225000</v>
      </c>
      <c r="M591" s="4">
        <v>225000</v>
      </c>
      <c r="N591" s="4"/>
      <c r="O591" s="4">
        <f t="shared" si="86"/>
        <v>0</v>
      </c>
      <c r="P591" s="4"/>
      <c r="Q591" s="4"/>
      <c r="R591" s="4">
        <f t="shared" si="87"/>
        <v>0</v>
      </c>
      <c r="S591" s="4"/>
      <c r="T591" s="4"/>
      <c r="U591" s="4">
        <f t="shared" si="88"/>
        <v>0</v>
      </c>
      <c r="V591" s="4"/>
      <c r="W591" s="4"/>
      <c r="X591" s="4">
        <f t="shared" si="89"/>
        <v>0</v>
      </c>
      <c r="Y591" s="4"/>
      <c r="Z591" s="4"/>
      <c r="AA591" s="4">
        <f>C591+I591-L591-O591-U591-X591-R591</f>
        <v>0</v>
      </c>
      <c r="AB591" s="7">
        <v>45328</v>
      </c>
    </row>
    <row r="592" spans="1:28" ht="15.75" x14ac:dyDescent="0.25">
      <c r="A592" s="29">
        <v>45328</v>
      </c>
      <c r="B592" s="72" t="s">
        <v>341</v>
      </c>
      <c r="C592" s="27"/>
      <c r="D592" s="25" t="s">
        <v>52</v>
      </c>
      <c r="E592" s="27" t="s">
        <v>185</v>
      </c>
      <c r="F592" s="27">
        <v>200</v>
      </c>
      <c r="G592" s="27" t="s">
        <v>27</v>
      </c>
      <c r="H592" s="25">
        <v>1700</v>
      </c>
      <c r="I592" s="11">
        <f t="shared" si="84"/>
        <v>340000</v>
      </c>
      <c r="J592" s="32" t="s">
        <v>312</v>
      </c>
      <c r="K592" s="11" t="s">
        <v>769</v>
      </c>
      <c r="L592" s="4">
        <f t="shared" si="85"/>
        <v>0</v>
      </c>
      <c r="M592" s="4"/>
      <c r="N592" s="4"/>
      <c r="O592" s="4">
        <f t="shared" si="86"/>
        <v>340000</v>
      </c>
      <c r="P592" s="4">
        <v>340000</v>
      </c>
      <c r="Q592" s="4"/>
      <c r="R592" s="4">
        <f t="shared" si="87"/>
        <v>0</v>
      </c>
      <c r="S592" s="4"/>
      <c r="T592" s="4"/>
      <c r="U592" s="4">
        <f t="shared" si="88"/>
        <v>0</v>
      </c>
      <c r="V592" s="4"/>
      <c r="W592" s="4"/>
      <c r="X592" s="4">
        <f t="shared" si="89"/>
        <v>0</v>
      </c>
      <c r="Y592" s="4"/>
      <c r="Z592" s="4"/>
      <c r="AA592" s="4">
        <f>C592+I592-L592-O592-U592-X592-R592</f>
        <v>0</v>
      </c>
      <c r="AB592" s="7">
        <v>45328</v>
      </c>
    </row>
    <row r="593" spans="1:28" ht="15.75" x14ac:dyDescent="0.25">
      <c r="A593" s="29">
        <v>45328</v>
      </c>
      <c r="B593" s="73" t="s">
        <v>370</v>
      </c>
      <c r="C593" s="27"/>
      <c r="D593" s="27" t="s">
        <v>46</v>
      </c>
      <c r="E593" s="27" t="s">
        <v>681</v>
      </c>
      <c r="F593" s="27">
        <v>1</v>
      </c>
      <c r="G593" s="27" t="s">
        <v>48</v>
      </c>
      <c r="H593" s="25">
        <v>230000</v>
      </c>
      <c r="I593" s="11">
        <f t="shared" si="84"/>
        <v>230000</v>
      </c>
      <c r="J593" s="31" t="s">
        <v>324</v>
      </c>
      <c r="K593" s="11"/>
      <c r="L593" s="4">
        <f t="shared" si="85"/>
        <v>0</v>
      </c>
      <c r="M593" s="4"/>
      <c r="N593" s="4"/>
      <c r="O593" s="4">
        <f t="shared" si="86"/>
        <v>0</v>
      </c>
      <c r="P593" s="4"/>
      <c r="Q593" s="4"/>
      <c r="R593" s="4">
        <f t="shared" si="87"/>
        <v>0</v>
      </c>
      <c r="S593" s="4"/>
      <c r="T593" s="4"/>
      <c r="U593" s="4">
        <f t="shared" si="88"/>
        <v>230000</v>
      </c>
      <c r="V593" s="4">
        <v>230000</v>
      </c>
      <c r="W593" s="4"/>
      <c r="X593" s="4">
        <f t="shared" si="89"/>
        <v>0</v>
      </c>
      <c r="Y593" s="4"/>
      <c r="Z593" s="4"/>
      <c r="AA593" s="4">
        <f>C593+I593-L593-O593-U593-X593-R593</f>
        <v>0</v>
      </c>
      <c r="AB593" s="7">
        <v>45328</v>
      </c>
    </row>
    <row r="594" spans="1:28" ht="15.75" x14ac:dyDescent="0.25">
      <c r="A594" s="29">
        <v>45328</v>
      </c>
      <c r="B594" s="73" t="s">
        <v>253</v>
      </c>
      <c r="C594" s="25"/>
      <c r="D594" s="27" t="s">
        <v>46</v>
      </c>
      <c r="E594" s="25" t="s">
        <v>53</v>
      </c>
      <c r="F594" s="25">
        <v>5</v>
      </c>
      <c r="G594" s="25" t="s">
        <v>23</v>
      </c>
      <c r="H594" s="25">
        <v>450000</v>
      </c>
      <c r="I594" s="11">
        <f t="shared" si="84"/>
        <v>2250000</v>
      </c>
      <c r="J594" s="31" t="s">
        <v>312</v>
      </c>
      <c r="K594" s="11" t="s">
        <v>894</v>
      </c>
      <c r="L594" s="4">
        <f t="shared" si="85"/>
        <v>0</v>
      </c>
      <c r="M594" s="4"/>
      <c r="N594" s="4"/>
      <c r="O594" s="4">
        <f t="shared" si="86"/>
        <v>2250000</v>
      </c>
      <c r="P594" s="4">
        <v>2250000</v>
      </c>
      <c r="Q594" s="4"/>
      <c r="R594" s="4">
        <f t="shared" si="87"/>
        <v>0</v>
      </c>
      <c r="S594" s="4"/>
      <c r="T594" s="4"/>
      <c r="U594" s="4">
        <f t="shared" si="88"/>
        <v>0</v>
      </c>
      <c r="V594" s="4"/>
      <c r="W594" s="4"/>
      <c r="X594" s="4">
        <f t="shared" si="89"/>
        <v>0</v>
      </c>
      <c r="Y594" s="4"/>
      <c r="Z594" s="4"/>
      <c r="AA594" s="4">
        <f>C594+I594-L594-O594-U594-X594-R594</f>
        <v>0</v>
      </c>
      <c r="AB594" s="7">
        <v>45343</v>
      </c>
    </row>
    <row r="595" spans="1:28" ht="15.75" x14ac:dyDescent="0.25">
      <c r="A595" s="29">
        <v>45328</v>
      </c>
      <c r="B595" s="73" t="s">
        <v>253</v>
      </c>
      <c r="C595" s="27"/>
      <c r="D595" s="27" t="s">
        <v>46</v>
      </c>
      <c r="E595" s="25" t="s">
        <v>189</v>
      </c>
      <c r="F595" s="27">
        <v>5</v>
      </c>
      <c r="G595" s="25" t="s">
        <v>23</v>
      </c>
      <c r="H595" s="25">
        <v>450000</v>
      </c>
      <c r="I595" s="11">
        <f t="shared" si="84"/>
        <v>2250000</v>
      </c>
      <c r="J595" s="31" t="s">
        <v>312</v>
      </c>
      <c r="K595" s="11" t="s">
        <v>894</v>
      </c>
      <c r="L595" s="4">
        <f t="shared" si="85"/>
        <v>0</v>
      </c>
      <c r="M595" s="4"/>
      <c r="N595" s="4"/>
      <c r="O595" s="4">
        <f t="shared" si="86"/>
        <v>2250000</v>
      </c>
      <c r="P595" s="4">
        <v>2250000</v>
      </c>
      <c r="Q595" s="4"/>
      <c r="R595" s="4">
        <f t="shared" si="87"/>
        <v>0</v>
      </c>
      <c r="S595" s="4"/>
      <c r="T595" s="4"/>
      <c r="U595" s="4">
        <f t="shared" si="88"/>
        <v>0</v>
      </c>
      <c r="V595" s="4"/>
      <c r="W595" s="4"/>
      <c r="X595" s="4">
        <f t="shared" si="89"/>
        <v>0</v>
      </c>
      <c r="Y595" s="4"/>
      <c r="Z595" s="4"/>
      <c r="AA595" s="4">
        <f>C595+I595-L595-O595-U595-X595-R595</f>
        <v>0</v>
      </c>
      <c r="AB595" s="7">
        <v>45343</v>
      </c>
    </row>
    <row r="596" spans="1:28" ht="15.75" x14ac:dyDescent="0.25">
      <c r="A596" s="29">
        <v>45328</v>
      </c>
      <c r="B596" s="73" t="s">
        <v>253</v>
      </c>
      <c r="C596" s="25"/>
      <c r="D596" s="27" t="s">
        <v>46</v>
      </c>
      <c r="E596" s="25" t="s">
        <v>150</v>
      </c>
      <c r="F596" s="27">
        <v>40</v>
      </c>
      <c r="G596" s="25" t="s">
        <v>77</v>
      </c>
      <c r="H596" s="25">
        <v>45000</v>
      </c>
      <c r="I596" s="11">
        <f t="shared" si="84"/>
        <v>1800000</v>
      </c>
      <c r="J596" s="31" t="s">
        <v>312</v>
      </c>
      <c r="K596" s="11" t="s">
        <v>892</v>
      </c>
      <c r="L596" s="4">
        <f t="shared" si="85"/>
        <v>0</v>
      </c>
      <c r="M596" s="4"/>
      <c r="N596" s="4"/>
      <c r="O596" s="4">
        <f t="shared" si="86"/>
        <v>1800000</v>
      </c>
      <c r="P596" s="4">
        <v>1800000</v>
      </c>
      <c r="Q596" s="4"/>
      <c r="R596" s="4">
        <f t="shared" si="87"/>
        <v>0</v>
      </c>
      <c r="S596" s="4"/>
      <c r="T596" s="4"/>
      <c r="U596" s="4">
        <f t="shared" si="88"/>
        <v>0</v>
      </c>
      <c r="V596" s="4"/>
      <c r="W596" s="4"/>
      <c r="X596" s="4">
        <f t="shared" si="89"/>
        <v>0</v>
      </c>
      <c r="Y596" s="4"/>
      <c r="Z596" s="4"/>
      <c r="AA596" s="4">
        <f>C596+I596-L596-O596-U596-X596-R596</f>
        <v>0</v>
      </c>
      <c r="AB596" s="7">
        <v>45343</v>
      </c>
    </row>
    <row r="597" spans="1:28" ht="15.75" x14ac:dyDescent="0.25">
      <c r="A597" s="29">
        <v>45328</v>
      </c>
      <c r="B597" s="73" t="s">
        <v>73</v>
      </c>
      <c r="C597" s="25"/>
      <c r="D597" s="27" t="s">
        <v>46</v>
      </c>
      <c r="E597" s="25" t="s">
        <v>160</v>
      </c>
      <c r="F597" s="25">
        <v>250</v>
      </c>
      <c r="G597" s="25" t="s">
        <v>34</v>
      </c>
      <c r="H597" s="25">
        <v>3390</v>
      </c>
      <c r="I597" s="11">
        <f t="shared" si="84"/>
        <v>847500</v>
      </c>
      <c r="J597" s="26" t="s">
        <v>28</v>
      </c>
      <c r="K597" s="11"/>
      <c r="L597" s="4">
        <f t="shared" si="85"/>
        <v>0</v>
      </c>
      <c r="M597" s="4"/>
      <c r="N597" s="4"/>
      <c r="O597" s="4">
        <f t="shared" si="86"/>
        <v>0</v>
      </c>
      <c r="P597" s="4"/>
      <c r="Q597" s="4"/>
      <c r="R597" s="4">
        <f t="shared" si="87"/>
        <v>0</v>
      </c>
      <c r="S597" s="4"/>
      <c r="T597" s="4"/>
      <c r="U597" s="4">
        <f t="shared" si="88"/>
        <v>0</v>
      </c>
      <c r="V597" s="4"/>
      <c r="W597" s="4"/>
      <c r="X597" s="4">
        <f t="shared" si="89"/>
        <v>0</v>
      </c>
      <c r="Y597" s="4"/>
      <c r="Z597" s="4"/>
      <c r="AA597" s="4">
        <f>C597+I597-L597-O597-U597-X597-R597</f>
        <v>847500</v>
      </c>
      <c r="AB597" s="7"/>
    </row>
    <row r="598" spans="1:28" ht="15.75" x14ac:dyDescent="0.25">
      <c r="A598" s="29">
        <v>45328</v>
      </c>
      <c r="B598" s="72" t="s">
        <v>99</v>
      </c>
      <c r="C598" s="25"/>
      <c r="D598" s="25"/>
      <c r="E598" s="25" t="s">
        <v>120</v>
      </c>
      <c r="F598" s="25">
        <v>24.7</v>
      </c>
      <c r="G598" s="25" t="s">
        <v>39</v>
      </c>
      <c r="H598" s="25"/>
      <c r="I598" s="11">
        <f t="shared" si="84"/>
        <v>0</v>
      </c>
      <c r="J598" s="26" t="s">
        <v>28</v>
      </c>
      <c r="K598" s="11"/>
      <c r="L598" s="4">
        <f t="shared" si="85"/>
        <v>0</v>
      </c>
      <c r="M598" s="4"/>
      <c r="N598" s="4"/>
      <c r="O598" s="4">
        <f t="shared" si="86"/>
        <v>0</v>
      </c>
      <c r="P598" s="4"/>
      <c r="Q598" s="4"/>
      <c r="R598" s="4">
        <f t="shared" si="87"/>
        <v>0</v>
      </c>
      <c r="S598" s="4"/>
      <c r="T598" s="4"/>
      <c r="U598" s="4">
        <f t="shared" si="88"/>
        <v>0</v>
      </c>
      <c r="V598" s="4"/>
      <c r="W598" s="4"/>
      <c r="X598" s="4">
        <f t="shared" si="89"/>
        <v>0</v>
      </c>
      <c r="Y598" s="4"/>
      <c r="Z598" s="4"/>
      <c r="AA598" s="4">
        <f>C598+I598-L598-O598-U598-X598-R598</f>
        <v>0</v>
      </c>
      <c r="AB598" s="7"/>
    </row>
    <row r="599" spans="1:28" ht="15.75" x14ac:dyDescent="0.25">
      <c r="A599" s="29">
        <v>45328</v>
      </c>
      <c r="B599" s="4" t="s">
        <v>25</v>
      </c>
      <c r="C599" s="27"/>
      <c r="D599" s="25" t="s">
        <v>52</v>
      </c>
      <c r="E599" s="27" t="s">
        <v>148</v>
      </c>
      <c r="F599" s="27">
        <v>20</v>
      </c>
      <c r="G599" s="27" t="s">
        <v>23</v>
      </c>
      <c r="H599" s="25">
        <v>400000</v>
      </c>
      <c r="I599" s="11">
        <f t="shared" si="84"/>
        <v>8000000</v>
      </c>
      <c r="J599" s="32" t="s">
        <v>324</v>
      </c>
      <c r="K599" s="11"/>
      <c r="L599" s="4">
        <f t="shared" si="85"/>
        <v>0</v>
      </c>
      <c r="M599" s="4"/>
      <c r="N599" s="4"/>
      <c r="O599" s="4">
        <f t="shared" si="86"/>
        <v>0</v>
      </c>
      <c r="P599" s="4"/>
      <c r="Q599" s="4"/>
      <c r="R599" s="4">
        <f t="shared" si="87"/>
        <v>0</v>
      </c>
      <c r="S599" s="4"/>
      <c r="T599" s="4"/>
      <c r="U599" s="4">
        <f t="shared" si="88"/>
        <v>8000000</v>
      </c>
      <c r="V599" s="4">
        <v>3000000</v>
      </c>
      <c r="W599" s="4">
        <v>5000000</v>
      </c>
      <c r="X599" s="4">
        <f t="shared" si="89"/>
        <v>0</v>
      </c>
      <c r="Y599" s="4"/>
      <c r="Z599" s="4"/>
      <c r="AA599" s="4">
        <f>C599+I599-L599-O599-U599-X599-R599</f>
        <v>0</v>
      </c>
      <c r="AB599" s="7">
        <v>45336</v>
      </c>
    </row>
    <row r="600" spans="1:28" ht="15.75" x14ac:dyDescent="0.25">
      <c r="A600" s="29">
        <v>45328</v>
      </c>
      <c r="B600" s="73" t="s">
        <v>378</v>
      </c>
      <c r="C600" s="27"/>
      <c r="D600" s="25" t="s">
        <v>46</v>
      </c>
      <c r="E600" s="25" t="s">
        <v>290</v>
      </c>
      <c r="F600" s="27">
        <v>1000</v>
      </c>
      <c r="G600" s="25" t="s">
        <v>34</v>
      </c>
      <c r="H600" s="25">
        <v>3025</v>
      </c>
      <c r="I600" s="11">
        <f t="shared" si="84"/>
        <v>3025000</v>
      </c>
      <c r="J600" s="32" t="s">
        <v>312</v>
      </c>
      <c r="K600" s="11" t="s">
        <v>785</v>
      </c>
      <c r="L600" s="4">
        <f t="shared" si="85"/>
        <v>0</v>
      </c>
      <c r="M600" s="4"/>
      <c r="N600" s="4"/>
      <c r="O600" s="4">
        <f t="shared" si="86"/>
        <v>3025000</v>
      </c>
      <c r="P600" s="4">
        <v>3025000</v>
      </c>
      <c r="Q600" s="4"/>
      <c r="R600" s="4">
        <f t="shared" si="87"/>
        <v>0</v>
      </c>
      <c r="S600" s="4"/>
      <c r="T600" s="4"/>
      <c r="U600" s="4">
        <f t="shared" si="88"/>
        <v>0</v>
      </c>
      <c r="V600" s="4"/>
      <c r="W600" s="4"/>
      <c r="X600" s="4">
        <f t="shared" si="89"/>
        <v>0</v>
      </c>
      <c r="Y600" s="4"/>
      <c r="Z600" s="4"/>
      <c r="AA600" s="4">
        <f>C600+I600-L600-O600-U600-X600-R600</f>
        <v>0</v>
      </c>
      <c r="AB600" s="7">
        <v>45329</v>
      </c>
    </row>
    <row r="601" spans="1:28" ht="15.75" x14ac:dyDescent="0.25">
      <c r="A601" s="29">
        <v>45328</v>
      </c>
      <c r="B601" s="73" t="s">
        <v>378</v>
      </c>
      <c r="C601" s="25"/>
      <c r="D601" s="25" t="s">
        <v>46</v>
      </c>
      <c r="E601" s="27" t="s">
        <v>160</v>
      </c>
      <c r="F601" s="25">
        <v>250</v>
      </c>
      <c r="G601" s="25" t="s">
        <v>34</v>
      </c>
      <c r="H601" s="25">
        <v>3265</v>
      </c>
      <c r="I601" s="11">
        <f t="shared" si="84"/>
        <v>816250</v>
      </c>
      <c r="J601" s="31" t="s">
        <v>312</v>
      </c>
      <c r="K601" s="11" t="s">
        <v>785</v>
      </c>
      <c r="L601" s="4">
        <f t="shared" si="85"/>
        <v>0</v>
      </c>
      <c r="M601" s="4"/>
      <c r="N601" s="4"/>
      <c r="O601" s="4">
        <f t="shared" si="86"/>
        <v>816250</v>
      </c>
      <c r="P601" s="4">
        <v>816250</v>
      </c>
      <c r="Q601" s="4"/>
      <c r="R601" s="4">
        <f t="shared" si="87"/>
        <v>0</v>
      </c>
      <c r="S601" s="4"/>
      <c r="T601" s="4"/>
      <c r="U601" s="4">
        <f t="shared" si="88"/>
        <v>0</v>
      </c>
      <c r="V601" s="4"/>
      <c r="W601" s="4"/>
      <c r="X601" s="4">
        <f t="shared" si="89"/>
        <v>0</v>
      </c>
      <c r="Y601" s="4"/>
      <c r="Z601" s="4"/>
      <c r="AA601" s="4">
        <f>C601+I601-L601-O601-U601-X601-R601</f>
        <v>0</v>
      </c>
      <c r="AB601" s="7">
        <v>45329</v>
      </c>
    </row>
    <row r="602" spans="1:28" ht="15.75" x14ac:dyDescent="0.25">
      <c r="A602" s="29">
        <v>45328</v>
      </c>
      <c r="B602" s="73" t="s">
        <v>378</v>
      </c>
      <c r="C602" s="25"/>
      <c r="D602" s="25" t="s">
        <v>46</v>
      </c>
      <c r="E602" s="25" t="s">
        <v>81</v>
      </c>
      <c r="F602" s="25">
        <v>24.4</v>
      </c>
      <c r="G602" s="27" t="s">
        <v>39</v>
      </c>
      <c r="H602" s="25">
        <v>47000</v>
      </c>
      <c r="I602" s="11">
        <f t="shared" si="84"/>
        <v>1146800</v>
      </c>
      <c r="J602" s="31" t="s">
        <v>312</v>
      </c>
      <c r="K602" s="11" t="s">
        <v>785</v>
      </c>
      <c r="L602" s="4">
        <f t="shared" si="85"/>
        <v>0</v>
      </c>
      <c r="M602" s="4"/>
      <c r="N602" s="4"/>
      <c r="O602" s="4">
        <f t="shared" si="86"/>
        <v>1146800</v>
      </c>
      <c r="P602" s="4">
        <v>1146800</v>
      </c>
      <c r="Q602" s="4"/>
      <c r="R602" s="4">
        <f t="shared" si="87"/>
        <v>0</v>
      </c>
      <c r="S602" s="4"/>
      <c r="T602" s="4"/>
      <c r="U602" s="4">
        <f t="shared" si="88"/>
        <v>0</v>
      </c>
      <c r="V602" s="4"/>
      <c r="W602" s="4"/>
      <c r="X602" s="4">
        <f t="shared" si="89"/>
        <v>0</v>
      </c>
      <c r="Y602" s="4"/>
      <c r="Z602" s="4"/>
      <c r="AA602" s="4">
        <f>C602+I602-L602-O602-U602-X602-R602</f>
        <v>0</v>
      </c>
      <c r="AB602" s="7">
        <v>45329</v>
      </c>
    </row>
    <row r="603" spans="1:28" ht="15.75" x14ac:dyDescent="0.25">
      <c r="A603" s="29">
        <v>45328</v>
      </c>
      <c r="B603" s="72" t="s">
        <v>362</v>
      </c>
      <c r="C603" s="25"/>
      <c r="D603" s="25" t="s">
        <v>46</v>
      </c>
      <c r="E603" s="25" t="s">
        <v>406</v>
      </c>
      <c r="F603" s="25">
        <v>6000</v>
      </c>
      <c r="G603" s="27" t="s">
        <v>34</v>
      </c>
      <c r="H603" s="25">
        <v>1150</v>
      </c>
      <c r="I603" s="11">
        <f t="shared" si="84"/>
        <v>6900000</v>
      </c>
      <c r="J603" s="31" t="s">
        <v>312</v>
      </c>
      <c r="K603" s="11" t="s">
        <v>884</v>
      </c>
      <c r="L603" s="4">
        <f t="shared" si="85"/>
        <v>0</v>
      </c>
      <c r="M603" s="4"/>
      <c r="N603" s="4"/>
      <c r="O603" s="4">
        <f t="shared" si="86"/>
        <v>6900000</v>
      </c>
      <c r="P603" s="4">
        <v>6900000</v>
      </c>
      <c r="Q603" s="4"/>
      <c r="R603" s="4">
        <f t="shared" si="87"/>
        <v>0</v>
      </c>
      <c r="S603" s="4"/>
      <c r="T603" s="4"/>
      <c r="U603" s="4">
        <f t="shared" si="88"/>
        <v>0</v>
      </c>
      <c r="V603" s="4"/>
      <c r="W603" s="4"/>
      <c r="X603" s="4">
        <f t="shared" si="89"/>
        <v>0</v>
      </c>
      <c r="Y603" s="4"/>
      <c r="Z603" s="4"/>
      <c r="AA603" s="4">
        <f>C603+I603-L603-O603-U603-X603-R603</f>
        <v>0</v>
      </c>
      <c r="AB603" s="7">
        <v>45328</v>
      </c>
    </row>
    <row r="604" spans="1:28" ht="15.75" x14ac:dyDescent="0.25">
      <c r="A604" s="29">
        <v>45328</v>
      </c>
      <c r="B604" s="72" t="s">
        <v>357</v>
      </c>
      <c r="C604" s="25"/>
      <c r="D604" s="25" t="s">
        <v>46</v>
      </c>
      <c r="E604" s="25" t="s">
        <v>120</v>
      </c>
      <c r="F604" s="25">
        <v>25.1</v>
      </c>
      <c r="G604" s="27" t="s">
        <v>39</v>
      </c>
      <c r="H604" s="25">
        <v>47000</v>
      </c>
      <c r="I604" s="11">
        <f t="shared" si="84"/>
        <v>1179700</v>
      </c>
      <c r="J604" s="31" t="s">
        <v>324</v>
      </c>
      <c r="K604" s="11"/>
      <c r="L604" s="4">
        <f t="shared" si="85"/>
        <v>1179700</v>
      </c>
      <c r="M604" s="4">
        <v>1179700</v>
      </c>
      <c r="N604" s="4"/>
      <c r="O604" s="4">
        <f t="shared" si="86"/>
        <v>0</v>
      </c>
      <c r="P604" s="4"/>
      <c r="Q604" s="4"/>
      <c r="R604" s="4">
        <f t="shared" si="87"/>
        <v>0</v>
      </c>
      <c r="S604" s="4"/>
      <c r="T604" s="4"/>
      <c r="U604" s="4">
        <f t="shared" si="88"/>
        <v>0</v>
      </c>
      <c r="V604" s="4"/>
      <c r="W604" s="4"/>
      <c r="X604" s="4">
        <f t="shared" si="89"/>
        <v>0</v>
      </c>
      <c r="Y604" s="4"/>
      <c r="Z604" s="4"/>
      <c r="AA604" s="4">
        <f>C604+I604-L604-O604-U604-X604-R604</f>
        <v>0</v>
      </c>
      <c r="AB604" s="7">
        <v>45329</v>
      </c>
    </row>
    <row r="605" spans="1:28" ht="15.75" x14ac:dyDescent="0.25">
      <c r="A605" s="29">
        <v>45328</v>
      </c>
      <c r="B605" s="72" t="s">
        <v>311</v>
      </c>
      <c r="C605" s="27"/>
      <c r="D605" s="25" t="s">
        <v>46</v>
      </c>
      <c r="E605" s="25" t="s">
        <v>208</v>
      </c>
      <c r="F605" s="27">
        <v>1000</v>
      </c>
      <c r="G605" s="27" t="s">
        <v>34</v>
      </c>
      <c r="H605" s="25">
        <v>830</v>
      </c>
      <c r="I605" s="11">
        <f t="shared" si="84"/>
        <v>830000</v>
      </c>
      <c r="J605" s="31" t="s">
        <v>324</v>
      </c>
      <c r="K605" s="11"/>
      <c r="L605" s="4">
        <f t="shared" si="85"/>
        <v>330000</v>
      </c>
      <c r="M605" s="4">
        <v>330000</v>
      </c>
      <c r="N605" s="4"/>
      <c r="O605" s="4">
        <f t="shared" si="86"/>
        <v>0</v>
      </c>
      <c r="P605" s="4"/>
      <c r="Q605" s="4"/>
      <c r="R605" s="4">
        <f t="shared" si="87"/>
        <v>0</v>
      </c>
      <c r="S605" s="4"/>
      <c r="T605" s="4"/>
      <c r="U605" s="4">
        <f t="shared" si="88"/>
        <v>500000</v>
      </c>
      <c r="V605" s="4">
        <v>500000</v>
      </c>
      <c r="W605" s="4"/>
      <c r="X605" s="4">
        <f t="shared" si="89"/>
        <v>0</v>
      </c>
      <c r="Y605" s="4"/>
      <c r="Z605" s="4"/>
      <c r="AA605" s="4">
        <f>C605+I605-L605-O605-U605-X605-R605</f>
        <v>0</v>
      </c>
      <c r="AB605" s="7">
        <v>45328</v>
      </c>
    </row>
    <row r="606" spans="1:28" ht="15.75" x14ac:dyDescent="0.25">
      <c r="A606" s="29">
        <v>45328</v>
      </c>
      <c r="B606" s="72" t="s">
        <v>311</v>
      </c>
      <c r="C606" s="25"/>
      <c r="D606" s="25" t="s">
        <v>46</v>
      </c>
      <c r="E606" s="25" t="s">
        <v>395</v>
      </c>
      <c r="F606" s="25">
        <v>250</v>
      </c>
      <c r="G606" s="27" t="s">
        <v>34</v>
      </c>
      <c r="H606" s="25">
        <v>1100</v>
      </c>
      <c r="I606" s="11">
        <f t="shared" si="84"/>
        <v>275000</v>
      </c>
      <c r="J606" s="31" t="s">
        <v>324</v>
      </c>
      <c r="K606" s="11"/>
      <c r="L606" s="4">
        <f t="shared" si="85"/>
        <v>275000</v>
      </c>
      <c r="M606" s="4">
        <v>275000</v>
      </c>
      <c r="N606" s="4"/>
      <c r="O606" s="4">
        <f t="shared" si="86"/>
        <v>0</v>
      </c>
      <c r="P606" s="4"/>
      <c r="Q606" s="4"/>
      <c r="R606" s="4">
        <f t="shared" si="87"/>
        <v>0</v>
      </c>
      <c r="S606" s="4"/>
      <c r="T606" s="4"/>
      <c r="U606" s="4">
        <f t="shared" si="88"/>
        <v>0</v>
      </c>
      <c r="V606" s="4"/>
      <c r="W606" s="4"/>
      <c r="X606" s="4">
        <f t="shared" si="89"/>
        <v>0</v>
      </c>
      <c r="Y606" s="4"/>
      <c r="Z606" s="4"/>
      <c r="AA606" s="4">
        <f>C606+I606-L606-O606-U606-X606-R606</f>
        <v>0</v>
      </c>
      <c r="AB606" s="7">
        <v>45328</v>
      </c>
    </row>
    <row r="607" spans="1:28" ht="15.75" x14ac:dyDescent="0.25">
      <c r="A607" s="29">
        <v>45328</v>
      </c>
      <c r="B607" s="72" t="s">
        <v>118</v>
      </c>
      <c r="C607" s="27"/>
      <c r="D607" s="25" t="s">
        <v>46</v>
      </c>
      <c r="E607" s="27" t="s">
        <v>767</v>
      </c>
      <c r="F607" s="25">
        <v>2600</v>
      </c>
      <c r="G607" s="27" t="s">
        <v>34</v>
      </c>
      <c r="H607" s="25">
        <v>3570</v>
      </c>
      <c r="I607" s="11">
        <f t="shared" si="84"/>
        <v>9282000</v>
      </c>
      <c r="J607" s="28" t="s">
        <v>28</v>
      </c>
      <c r="K607" s="11"/>
      <c r="L607" s="4">
        <f t="shared" si="85"/>
        <v>0</v>
      </c>
      <c r="M607" s="4"/>
      <c r="N607" s="4"/>
      <c r="O607" s="4">
        <f t="shared" si="86"/>
        <v>0</v>
      </c>
      <c r="P607" s="4"/>
      <c r="Q607" s="4"/>
      <c r="R607" s="4">
        <f t="shared" si="87"/>
        <v>0</v>
      </c>
      <c r="S607" s="4"/>
      <c r="T607" s="4"/>
      <c r="U607" s="4">
        <f t="shared" si="88"/>
        <v>0</v>
      </c>
      <c r="V607" s="4"/>
      <c r="W607" s="4"/>
      <c r="X607" s="4">
        <f t="shared" si="89"/>
        <v>0</v>
      </c>
      <c r="Y607" s="4"/>
      <c r="Z607" s="4"/>
      <c r="AA607" s="4">
        <f>C607+I607-L607-O607-U607-X607-R607</f>
        <v>9282000</v>
      </c>
      <c r="AB607" s="7"/>
    </row>
    <row r="608" spans="1:28" ht="15.75" x14ac:dyDescent="0.25">
      <c r="A608" s="29">
        <v>45328</v>
      </c>
      <c r="B608" s="72" t="s">
        <v>118</v>
      </c>
      <c r="C608" s="25"/>
      <c r="D608" s="25" t="s">
        <v>46</v>
      </c>
      <c r="E608" s="25" t="s">
        <v>120</v>
      </c>
      <c r="F608" s="25">
        <v>24.9</v>
      </c>
      <c r="G608" s="25" t="s">
        <v>39</v>
      </c>
      <c r="H608" s="25">
        <v>49000</v>
      </c>
      <c r="I608" s="11">
        <f t="shared" si="84"/>
        <v>1220100</v>
      </c>
      <c r="J608" s="26" t="s">
        <v>28</v>
      </c>
      <c r="K608" s="11"/>
      <c r="L608" s="4">
        <f t="shared" si="85"/>
        <v>0</v>
      </c>
      <c r="M608" s="4"/>
      <c r="N608" s="4"/>
      <c r="O608" s="4">
        <f t="shared" si="86"/>
        <v>0</v>
      </c>
      <c r="P608" s="4"/>
      <c r="Q608" s="4"/>
      <c r="R608" s="4">
        <f t="shared" si="87"/>
        <v>0</v>
      </c>
      <c r="S608" s="4"/>
      <c r="T608" s="4"/>
      <c r="U608" s="4">
        <f t="shared" si="88"/>
        <v>0</v>
      </c>
      <c r="V608" s="4"/>
      <c r="W608" s="4"/>
      <c r="X608" s="4">
        <f t="shared" si="89"/>
        <v>0</v>
      </c>
      <c r="Y608" s="4"/>
      <c r="Z608" s="4"/>
      <c r="AA608" s="4">
        <f>C608+I608-L608-O608-U608-X608-R608</f>
        <v>1220100</v>
      </c>
      <c r="AB608" s="7"/>
    </row>
    <row r="609" spans="1:28" ht="15.75" x14ac:dyDescent="0.25">
      <c r="A609" s="29">
        <v>45328</v>
      </c>
      <c r="B609" s="72" t="s">
        <v>118</v>
      </c>
      <c r="C609" s="25"/>
      <c r="D609" s="25" t="s">
        <v>46</v>
      </c>
      <c r="E609" s="27" t="s">
        <v>81</v>
      </c>
      <c r="F609" s="25">
        <v>23.2</v>
      </c>
      <c r="G609" s="25" t="s">
        <v>39</v>
      </c>
      <c r="H609" s="25">
        <v>49000</v>
      </c>
      <c r="I609" s="11">
        <f t="shared" si="84"/>
        <v>1136800</v>
      </c>
      <c r="J609" s="26" t="s">
        <v>28</v>
      </c>
      <c r="K609" s="11"/>
      <c r="L609" s="4">
        <f t="shared" si="85"/>
        <v>0</v>
      </c>
      <c r="M609" s="4"/>
      <c r="N609" s="4"/>
      <c r="O609" s="4">
        <f t="shared" si="86"/>
        <v>0</v>
      </c>
      <c r="P609" s="4"/>
      <c r="Q609" s="4"/>
      <c r="R609" s="4">
        <f t="shared" si="87"/>
        <v>0</v>
      </c>
      <c r="S609" s="4"/>
      <c r="T609" s="4"/>
      <c r="U609" s="4">
        <f t="shared" si="88"/>
        <v>0</v>
      </c>
      <c r="V609" s="4"/>
      <c r="W609" s="4"/>
      <c r="X609" s="4">
        <f t="shared" si="89"/>
        <v>0</v>
      </c>
      <c r="Y609" s="4"/>
      <c r="Z609" s="4"/>
      <c r="AA609" s="4">
        <f>C609+I609-L609-O609-U609-X609-R609</f>
        <v>1136800</v>
      </c>
      <c r="AB609" s="7"/>
    </row>
    <row r="610" spans="1:28" ht="15.75" x14ac:dyDescent="0.25">
      <c r="A610" s="24">
        <v>45328</v>
      </c>
      <c r="B610" s="72" t="s">
        <v>551</v>
      </c>
      <c r="C610" s="25"/>
      <c r="D610" s="25" t="s">
        <v>46</v>
      </c>
      <c r="E610" s="25" t="s">
        <v>108</v>
      </c>
      <c r="F610" s="25">
        <v>2000</v>
      </c>
      <c r="G610" s="25" t="s">
        <v>34</v>
      </c>
      <c r="H610" s="25">
        <v>1950</v>
      </c>
      <c r="I610" s="11">
        <f t="shared" si="84"/>
        <v>3900000</v>
      </c>
      <c r="J610" s="31" t="s">
        <v>312</v>
      </c>
      <c r="K610" s="11"/>
      <c r="L610" s="4">
        <f t="shared" si="85"/>
        <v>0</v>
      </c>
      <c r="M610" s="4"/>
      <c r="N610" s="4"/>
      <c r="O610" s="4">
        <f t="shared" si="86"/>
        <v>0</v>
      </c>
      <c r="P610" s="4"/>
      <c r="Q610" s="4"/>
      <c r="R610" s="4">
        <f t="shared" si="87"/>
        <v>3900000</v>
      </c>
      <c r="S610" s="4">
        <v>3900000</v>
      </c>
      <c r="T610" s="4"/>
      <c r="U610" s="4">
        <f t="shared" si="88"/>
        <v>0</v>
      </c>
      <c r="V610" s="4"/>
      <c r="W610" s="4"/>
      <c r="X610" s="4">
        <f t="shared" si="89"/>
        <v>0</v>
      </c>
      <c r="Y610" s="4"/>
      <c r="Z610" s="4"/>
      <c r="AA610" s="4">
        <f>C610+I610-L610-O610-U610-X610-R610</f>
        <v>0</v>
      </c>
      <c r="AB610" s="7">
        <v>45328</v>
      </c>
    </row>
    <row r="611" spans="1:28" ht="15.75" x14ac:dyDescent="0.25">
      <c r="A611" s="29">
        <v>45328</v>
      </c>
      <c r="B611" s="73" t="s">
        <v>768</v>
      </c>
      <c r="C611" s="27"/>
      <c r="D611" s="25" t="s">
        <v>46</v>
      </c>
      <c r="E611" s="27" t="s">
        <v>47</v>
      </c>
      <c r="F611" s="27">
        <v>4</v>
      </c>
      <c r="G611" s="25" t="s">
        <v>48</v>
      </c>
      <c r="H611" s="25">
        <v>160000</v>
      </c>
      <c r="I611" s="11">
        <f t="shared" si="84"/>
        <v>640000</v>
      </c>
      <c r="J611" s="32" t="s">
        <v>324</v>
      </c>
      <c r="K611" s="11"/>
      <c r="L611" s="4">
        <f t="shared" si="85"/>
        <v>640000</v>
      </c>
      <c r="M611" s="4">
        <v>640000</v>
      </c>
      <c r="N611" s="4"/>
      <c r="O611" s="4">
        <f t="shared" si="86"/>
        <v>0</v>
      </c>
      <c r="P611" s="4"/>
      <c r="Q611" s="4"/>
      <c r="R611" s="4">
        <f t="shared" si="87"/>
        <v>0</v>
      </c>
      <c r="S611" s="4"/>
      <c r="T611" s="4"/>
      <c r="U611" s="4">
        <f t="shared" si="88"/>
        <v>0</v>
      </c>
      <c r="V611" s="4"/>
      <c r="W611" s="4"/>
      <c r="X611" s="4">
        <f t="shared" si="89"/>
        <v>0</v>
      </c>
      <c r="Y611" s="4"/>
      <c r="Z611" s="4"/>
      <c r="AA611" s="4">
        <f>C611+I611-L611-O611-U611-X611-R611</f>
        <v>0</v>
      </c>
      <c r="AB611" s="7">
        <v>45328</v>
      </c>
    </row>
    <row r="612" spans="1:28" ht="15.75" x14ac:dyDescent="0.25">
      <c r="A612" s="24">
        <v>45328</v>
      </c>
      <c r="B612" s="72" t="s">
        <v>451</v>
      </c>
      <c r="C612" s="25"/>
      <c r="D612" s="25" t="s">
        <v>46</v>
      </c>
      <c r="E612" s="25" t="s">
        <v>763</v>
      </c>
      <c r="F612" s="25">
        <v>325</v>
      </c>
      <c r="G612" s="25" t="s">
        <v>34</v>
      </c>
      <c r="H612" s="25">
        <v>2500</v>
      </c>
      <c r="I612" s="11">
        <f t="shared" si="84"/>
        <v>812500</v>
      </c>
      <c r="J612" s="31" t="s">
        <v>324</v>
      </c>
      <c r="K612" s="11"/>
      <c r="L612" s="4">
        <f t="shared" si="85"/>
        <v>0</v>
      </c>
      <c r="M612" s="4"/>
      <c r="N612" s="4"/>
      <c r="O612" s="4">
        <f t="shared" si="86"/>
        <v>0</v>
      </c>
      <c r="P612" s="4"/>
      <c r="Q612" s="4"/>
      <c r="R612" s="4">
        <f t="shared" si="87"/>
        <v>0</v>
      </c>
      <c r="S612" s="4"/>
      <c r="T612" s="4"/>
      <c r="U612" s="4">
        <f t="shared" si="88"/>
        <v>812500</v>
      </c>
      <c r="V612" s="4">
        <v>812500</v>
      </c>
      <c r="W612" s="4"/>
      <c r="X612" s="4">
        <f t="shared" si="89"/>
        <v>0</v>
      </c>
      <c r="Y612" s="4"/>
      <c r="Z612" s="4"/>
      <c r="AA612" s="4">
        <f>C612+I612-L612-O612-U612-X612-R612</f>
        <v>0</v>
      </c>
      <c r="AB612" s="7">
        <v>45328</v>
      </c>
    </row>
    <row r="613" spans="1:28" ht="15.75" x14ac:dyDescent="0.25">
      <c r="A613" s="29">
        <v>45329</v>
      </c>
      <c r="B613" s="73" t="s">
        <v>776</v>
      </c>
      <c r="C613" s="27"/>
      <c r="D613" s="27" t="s">
        <v>46</v>
      </c>
      <c r="E613" s="27" t="s">
        <v>426</v>
      </c>
      <c r="F613" s="27">
        <v>1</v>
      </c>
      <c r="G613" s="27" t="s">
        <v>27</v>
      </c>
      <c r="H613" s="27">
        <v>250000</v>
      </c>
      <c r="I613" s="11">
        <f t="shared" ref="I613:I635" si="90">F613*H613</f>
        <v>250000</v>
      </c>
      <c r="J613" s="32" t="s">
        <v>324</v>
      </c>
      <c r="K613" s="11"/>
      <c r="L613" s="4">
        <f>M613+N613</f>
        <v>250000</v>
      </c>
      <c r="M613" s="4">
        <v>250000</v>
      </c>
      <c r="N613" s="4"/>
      <c r="O613" s="4">
        <f>P613+Q613</f>
        <v>0</v>
      </c>
      <c r="P613" s="4"/>
      <c r="Q613" s="4"/>
      <c r="R613" s="4">
        <f>S613+T613</f>
        <v>0</v>
      </c>
      <c r="S613" s="4"/>
      <c r="T613" s="4"/>
      <c r="U613" s="4">
        <f>V613+W613</f>
        <v>0</v>
      </c>
      <c r="V613" s="4"/>
      <c r="W613" s="4"/>
      <c r="X613" s="4">
        <f>Y613+Z613</f>
        <v>0</v>
      </c>
      <c r="Y613" s="4"/>
      <c r="Z613" s="4"/>
      <c r="AA613" s="4">
        <f>C613+I613-L613-O613-U613-X613-R613</f>
        <v>0</v>
      </c>
      <c r="AB613" s="7">
        <v>45329</v>
      </c>
    </row>
    <row r="614" spans="1:28" ht="15.75" x14ac:dyDescent="0.25">
      <c r="A614" s="29">
        <v>45329</v>
      </c>
      <c r="B614" s="72" t="s">
        <v>41</v>
      </c>
      <c r="C614" s="25"/>
      <c r="D614" s="27" t="s">
        <v>52</v>
      </c>
      <c r="E614" s="25" t="s">
        <v>108</v>
      </c>
      <c r="F614" s="25">
        <v>4000</v>
      </c>
      <c r="G614" s="25" t="s">
        <v>34</v>
      </c>
      <c r="H614" s="25">
        <v>1850</v>
      </c>
      <c r="I614" s="11">
        <f t="shared" si="90"/>
        <v>7400000</v>
      </c>
      <c r="J614" s="31" t="s">
        <v>324</v>
      </c>
      <c r="K614" s="11"/>
      <c r="L614" s="4">
        <f t="shared" ref="L614:L635" si="91">M614+N614</f>
        <v>2700000</v>
      </c>
      <c r="M614" s="4">
        <v>2700000</v>
      </c>
      <c r="N614" s="4"/>
      <c r="O614" s="4">
        <f t="shared" ref="O614:O635" si="92">P614+Q614</f>
        <v>0</v>
      </c>
      <c r="P614" s="4"/>
      <c r="Q614" s="4"/>
      <c r="R614" s="4">
        <f t="shared" ref="R614:R635" si="93">S614+T614</f>
        <v>0</v>
      </c>
      <c r="S614" s="4"/>
      <c r="T614" s="4"/>
      <c r="U614" s="4">
        <f t="shared" ref="U614:U635" si="94">V614+W614</f>
        <v>4700000</v>
      </c>
      <c r="V614" s="4">
        <v>4700000</v>
      </c>
      <c r="W614" s="4"/>
      <c r="X614" s="4">
        <f t="shared" ref="X614:X635" si="95">Y614+Z614</f>
        <v>0</v>
      </c>
      <c r="Y614" s="4"/>
      <c r="Z614" s="4"/>
      <c r="AA614" s="4">
        <f>C614+I614-L614-O614-U614-X614-R614</f>
        <v>0</v>
      </c>
      <c r="AB614" s="7">
        <v>45329</v>
      </c>
    </row>
    <row r="615" spans="1:28" ht="15.75" x14ac:dyDescent="0.25">
      <c r="A615" s="29">
        <v>45329</v>
      </c>
      <c r="B615" s="72" t="s">
        <v>251</v>
      </c>
      <c r="C615" s="25"/>
      <c r="D615" s="25" t="s">
        <v>46</v>
      </c>
      <c r="E615" s="25" t="s">
        <v>42</v>
      </c>
      <c r="F615" s="25">
        <v>500</v>
      </c>
      <c r="G615" s="25" t="s">
        <v>34</v>
      </c>
      <c r="H615" s="25">
        <v>4500</v>
      </c>
      <c r="I615" s="11">
        <f t="shared" si="90"/>
        <v>2250000</v>
      </c>
      <c r="J615" s="31" t="s">
        <v>324</v>
      </c>
      <c r="K615" s="11"/>
      <c r="L615" s="4">
        <f t="shared" si="91"/>
        <v>0</v>
      </c>
      <c r="M615" s="4"/>
      <c r="N615" s="4"/>
      <c r="O615" s="4">
        <f t="shared" si="92"/>
        <v>0</v>
      </c>
      <c r="P615" s="4"/>
      <c r="Q615" s="4"/>
      <c r="R615" s="4">
        <f t="shared" si="93"/>
        <v>0</v>
      </c>
      <c r="S615" s="4"/>
      <c r="T615" s="4"/>
      <c r="U615" s="4">
        <f t="shared" si="94"/>
        <v>2250000</v>
      </c>
      <c r="V615" s="4">
        <v>2250000</v>
      </c>
      <c r="W615" s="4"/>
      <c r="X615" s="4">
        <f t="shared" si="95"/>
        <v>0</v>
      </c>
      <c r="Y615" s="4"/>
      <c r="Z615" s="4"/>
      <c r="AA615" s="4">
        <f>C615+I615-L615-O615-U615-X615-R615</f>
        <v>0</v>
      </c>
      <c r="AB615" s="7">
        <v>45335</v>
      </c>
    </row>
    <row r="616" spans="1:28" ht="15.75" x14ac:dyDescent="0.25">
      <c r="A616" s="29">
        <v>45329</v>
      </c>
      <c r="B616" s="72" t="s">
        <v>777</v>
      </c>
      <c r="C616" s="25"/>
      <c r="D616" s="25" t="s">
        <v>52</v>
      </c>
      <c r="E616" s="25" t="s">
        <v>42</v>
      </c>
      <c r="F616" s="25">
        <v>300</v>
      </c>
      <c r="G616" s="25" t="s">
        <v>34</v>
      </c>
      <c r="H616" s="25">
        <v>3900</v>
      </c>
      <c r="I616" s="11">
        <f t="shared" si="90"/>
        <v>1170000</v>
      </c>
      <c r="J616" s="31" t="s">
        <v>324</v>
      </c>
      <c r="K616" s="11"/>
      <c r="L616" s="4">
        <f t="shared" si="91"/>
        <v>0</v>
      </c>
      <c r="M616" s="4"/>
      <c r="N616" s="4"/>
      <c r="O616" s="4">
        <f t="shared" si="92"/>
        <v>0</v>
      </c>
      <c r="P616" s="4"/>
      <c r="Q616" s="4"/>
      <c r="R616" s="4">
        <f t="shared" si="93"/>
        <v>0</v>
      </c>
      <c r="S616" s="4"/>
      <c r="T616" s="4"/>
      <c r="U616" s="4">
        <f t="shared" si="94"/>
        <v>1170000</v>
      </c>
      <c r="V616" s="4">
        <v>1170000</v>
      </c>
      <c r="W616" s="4"/>
      <c r="X616" s="4">
        <f t="shared" si="95"/>
        <v>0</v>
      </c>
      <c r="Y616" s="4"/>
      <c r="Z616" s="4"/>
      <c r="AA616" s="4">
        <f>C616+I616-L616-O616-U616-X616-R616</f>
        <v>0</v>
      </c>
      <c r="AB616" s="7">
        <v>45329</v>
      </c>
    </row>
    <row r="617" spans="1:28" ht="15.75" x14ac:dyDescent="0.25">
      <c r="A617" s="29">
        <v>45329</v>
      </c>
      <c r="B617" s="72" t="s">
        <v>266</v>
      </c>
      <c r="C617" s="25"/>
      <c r="D617" s="25" t="s">
        <v>52</v>
      </c>
      <c r="E617" s="25" t="s">
        <v>189</v>
      </c>
      <c r="F617" s="25">
        <v>2</v>
      </c>
      <c r="G617" s="25" t="s">
        <v>23</v>
      </c>
      <c r="H617" s="25">
        <v>450000</v>
      </c>
      <c r="I617" s="11">
        <f t="shared" si="90"/>
        <v>900000</v>
      </c>
      <c r="J617" s="26" t="s">
        <v>28</v>
      </c>
      <c r="K617" s="11"/>
      <c r="L617" s="4">
        <f t="shared" si="91"/>
        <v>0</v>
      </c>
      <c r="M617" s="4"/>
      <c r="N617" s="4"/>
      <c r="O617" s="4">
        <f t="shared" si="92"/>
        <v>0</v>
      </c>
      <c r="P617" s="4"/>
      <c r="Q617" s="4"/>
      <c r="R617" s="4">
        <f t="shared" si="93"/>
        <v>0</v>
      </c>
      <c r="S617" s="4"/>
      <c r="T617" s="4"/>
      <c r="U617" s="4">
        <f t="shared" si="94"/>
        <v>0</v>
      </c>
      <c r="V617" s="4"/>
      <c r="W617" s="4"/>
      <c r="X617" s="4">
        <f t="shared" si="95"/>
        <v>0</v>
      </c>
      <c r="Y617" s="4"/>
      <c r="Z617" s="4"/>
      <c r="AA617" s="4">
        <f>C617+I617-L617-O617-U617-X617-R617</f>
        <v>900000</v>
      </c>
      <c r="AB617" s="7"/>
    </row>
    <row r="618" spans="1:28" ht="15.75" x14ac:dyDescent="0.25">
      <c r="A618" s="29">
        <v>45329</v>
      </c>
      <c r="B618" s="72" t="s">
        <v>266</v>
      </c>
      <c r="C618" s="27"/>
      <c r="D618" s="25" t="s">
        <v>52</v>
      </c>
      <c r="E618" s="27" t="s">
        <v>185</v>
      </c>
      <c r="F618" s="27">
        <v>100</v>
      </c>
      <c r="G618" s="27" t="s">
        <v>27</v>
      </c>
      <c r="H618" s="27">
        <v>1700</v>
      </c>
      <c r="I618" s="11">
        <f t="shared" si="90"/>
        <v>170000</v>
      </c>
      <c r="J618" s="32" t="s">
        <v>324</v>
      </c>
      <c r="K618" s="11"/>
      <c r="L618" s="4">
        <f t="shared" si="91"/>
        <v>170000</v>
      </c>
      <c r="M618" s="4">
        <v>170000</v>
      </c>
      <c r="N618" s="4"/>
      <c r="O618" s="4">
        <f t="shared" si="92"/>
        <v>0</v>
      </c>
      <c r="P618" s="4"/>
      <c r="Q618" s="4"/>
      <c r="R618" s="4">
        <f t="shared" si="93"/>
        <v>0</v>
      </c>
      <c r="S618" s="4"/>
      <c r="T618" s="4"/>
      <c r="U618" s="4">
        <f t="shared" si="94"/>
        <v>0</v>
      </c>
      <c r="V618" s="4"/>
      <c r="W618" s="4"/>
      <c r="X618" s="4">
        <f t="shared" si="95"/>
        <v>0</v>
      </c>
      <c r="Y618" s="4"/>
      <c r="Z618" s="4"/>
      <c r="AA618" s="4">
        <f>C618+I618-L618-O618-U618-X618-R618</f>
        <v>0</v>
      </c>
      <c r="AB618" s="7">
        <v>45329</v>
      </c>
    </row>
    <row r="619" spans="1:28" ht="15.75" x14ac:dyDescent="0.25">
      <c r="A619" s="29">
        <v>45329</v>
      </c>
      <c r="B619" s="73" t="s">
        <v>778</v>
      </c>
      <c r="C619" s="27"/>
      <c r="D619" s="27" t="s">
        <v>52</v>
      </c>
      <c r="E619" s="27" t="s">
        <v>108</v>
      </c>
      <c r="F619" s="27">
        <v>1200</v>
      </c>
      <c r="G619" s="27" t="s">
        <v>34</v>
      </c>
      <c r="H619" s="27">
        <v>2200</v>
      </c>
      <c r="I619" s="11">
        <f t="shared" si="90"/>
        <v>2640000</v>
      </c>
      <c r="J619" s="32" t="s">
        <v>324</v>
      </c>
      <c r="K619" s="11"/>
      <c r="L619" s="4">
        <f t="shared" si="91"/>
        <v>2640000</v>
      </c>
      <c r="M619" s="4">
        <v>2640000</v>
      </c>
      <c r="N619" s="4"/>
      <c r="O619" s="4">
        <f t="shared" si="92"/>
        <v>0</v>
      </c>
      <c r="P619" s="4"/>
      <c r="Q619" s="4"/>
      <c r="R619" s="4">
        <f t="shared" si="93"/>
        <v>0</v>
      </c>
      <c r="S619" s="4"/>
      <c r="T619" s="4"/>
      <c r="U619" s="4">
        <f t="shared" si="94"/>
        <v>0</v>
      </c>
      <c r="V619" s="4"/>
      <c r="W619" s="4"/>
      <c r="X619" s="4">
        <f t="shared" si="95"/>
        <v>0</v>
      </c>
      <c r="Y619" s="4"/>
      <c r="Z619" s="4"/>
      <c r="AA619" s="4">
        <f>C619+I619-L619-O619-U619-X619-R619</f>
        <v>0</v>
      </c>
      <c r="AB619" s="7">
        <v>45329</v>
      </c>
    </row>
    <row r="620" spans="1:28" ht="15.75" x14ac:dyDescent="0.25">
      <c r="A620" s="29">
        <v>45329</v>
      </c>
      <c r="B620" s="72" t="s">
        <v>702</v>
      </c>
      <c r="C620" s="25"/>
      <c r="D620" s="27" t="s">
        <v>46</v>
      </c>
      <c r="E620" s="25" t="s">
        <v>129</v>
      </c>
      <c r="F620" s="25">
        <v>4</v>
      </c>
      <c r="G620" s="25" t="s">
        <v>77</v>
      </c>
      <c r="H620" s="25">
        <v>60000</v>
      </c>
      <c r="I620" s="11">
        <f t="shared" si="90"/>
        <v>240000</v>
      </c>
      <c r="J620" s="31" t="s">
        <v>312</v>
      </c>
      <c r="K620" s="11" t="s">
        <v>804</v>
      </c>
      <c r="L620" s="4">
        <f t="shared" si="91"/>
        <v>0</v>
      </c>
      <c r="M620" s="4"/>
      <c r="N620" s="4"/>
      <c r="O620" s="4">
        <f t="shared" si="92"/>
        <v>240000</v>
      </c>
      <c r="P620" s="4">
        <v>240000</v>
      </c>
      <c r="Q620" s="4"/>
      <c r="R620" s="4">
        <f t="shared" si="93"/>
        <v>0</v>
      </c>
      <c r="S620" s="4"/>
      <c r="T620" s="4"/>
      <c r="U620" s="4">
        <f t="shared" si="94"/>
        <v>0</v>
      </c>
      <c r="V620" s="4"/>
      <c r="W620" s="4"/>
      <c r="X620" s="4">
        <f t="shared" si="95"/>
        <v>0</v>
      </c>
      <c r="Y620" s="4"/>
      <c r="Z620" s="4"/>
      <c r="AA620" s="4">
        <f>C620+I620-L620-O620-U620-X620-R620</f>
        <v>0</v>
      </c>
      <c r="AB620" s="7">
        <v>45331</v>
      </c>
    </row>
    <row r="621" spans="1:28" ht="15.75" x14ac:dyDescent="0.25">
      <c r="A621" s="29">
        <v>45329</v>
      </c>
      <c r="B621" s="72" t="s">
        <v>215</v>
      </c>
      <c r="C621" s="25"/>
      <c r="D621" s="27" t="s">
        <v>46</v>
      </c>
      <c r="E621" s="25" t="s">
        <v>124</v>
      </c>
      <c r="F621" s="25">
        <v>1.35</v>
      </c>
      <c r="G621" s="25" t="s">
        <v>283</v>
      </c>
      <c r="H621" s="25">
        <v>1200000</v>
      </c>
      <c r="I621" s="11">
        <f t="shared" si="90"/>
        <v>1620000</v>
      </c>
      <c r="J621" s="26" t="s">
        <v>28</v>
      </c>
      <c r="K621" s="11"/>
      <c r="L621" s="4">
        <f t="shared" si="91"/>
        <v>0</v>
      </c>
      <c r="M621" s="4"/>
      <c r="N621" s="4"/>
      <c r="O621" s="4">
        <f t="shared" si="92"/>
        <v>0</v>
      </c>
      <c r="P621" s="4"/>
      <c r="Q621" s="4"/>
      <c r="R621" s="4">
        <f t="shared" si="93"/>
        <v>0</v>
      </c>
      <c r="S621" s="4"/>
      <c r="T621" s="4"/>
      <c r="U621" s="4">
        <f t="shared" si="94"/>
        <v>0</v>
      </c>
      <c r="V621" s="4"/>
      <c r="W621" s="4"/>
      <c r="X621" s="4">
        <f t="shared" si="95"/>
        <v>0</v>
      </c>
      <c r="Y621" s="4"/>
      <c r="Z621" s="4"/>
      <c r="AA621" s="4">
        <f>C621+I621-L621-O621-U621-X621-R621</f>
        <v>1620000</v>
      </c>
      <c r="AB621" s="7"/>
    </row>
    <row r="622" spans="1:28" ht="15.75" x14ac:dyDescent="0.25">
      <c r="A622" s="29">
        <v>45329</v>
      </c>
      <c r="B622" s="72" t="s">
        <v>215</v>
      </c>
      <c r="C622" s="27"/>
      <c r="D622" s="27" t="s">
        <v>46</v>
      </c>
      <c r="E622" s="27" t="s">
        <v>448</v>
      </c>
      <c r="F622" s="27">
        <v>2</v>
      </c>
      <c r="G622" s="27" t="s">
        <v>34</v>
      </c>
      <c r="H622" s="27">
        <v>115000</v>
      </c>
      <c r="I622" s="11">
        <f t="shared" si="90"/>
        <v>230000</v>
      </c>
      <c r="J622" s="28" t="s">
        <v>28</v>
      </c>
      <c r="K622" s="11"/>
      <c r="L622" s="4">
        <f t="shared" si="91"/>
        <v>0</v>
      </c>
      <c r="M622" s="4"/>
      <c r="N622" s="4"/>
      <c r="O622" s="4">
        <f t="shared" si="92"/>
        <v>0</v>
      </c>
      <c r="P622" s="4"/>
      <c r="Q622" s="4"/>
      <c r="R622" s="4">
        <f t="shared" si="93"/>
        <v>0</v>
      </c>
      <c r="S622" s="4"/>
      <c r="T622" s="4"/>
      <c r="U622" s="4">
        <f t="shared" si="94"/>
        <v>0</v>
      </c>
      <c r="V622" s="4"/>
      <c r="W622" s="4"/>
      <c r="X622" s="4">
        <f t="shared" si="95"/>
        <v>0</v>
      </c>
      <c r="Y622" s="4"/>
      <c r="Z622" s="4"/>
      <c r="AA622" s="4">
        <f>C622+I622-L622-O622-U622-X622-R622</f>
        <v>230000</v>
      </c>
      <c r="AB622" s="7"/>
    </row>
    <row r="623" spans="1:28" ht="15.75" x14ac:dyDescent="0.25">
      <c r="A623" s="29">
        <v>45329</v>
      </c>
      <c r="B623" s="72" t="s">
        <v>215</v>
      </c>
      <c r="C623" s="25"/>
      <c r="D623" s="27" t="s">
        <v>46</v>
      </c>
      <c r="E623" s="27" t="s">
        <v>284</v>
      </c>
      <c r="F623" s="25">
        <v>2</v>
      </c>
      <c r="G623" s="27" t="s">
        <v>34</v>
      </c>
      <c r="H623" s="25">
        <v>75000</v>
      </c>
      <c r="I623" s="11">
        <f t="shared" si="90"/>
        <v>150000</v>
      </c>
      <c r="J623" s="26" t="s">
        <v>28</v>
      </c>
      <c r="K623" s="11"/>
      <c r="L623" s="4">
        <f t="shared" si="91"/>
        <v>0</v>
      </c>
      <c r="M623" s="4"/>
      <c r="N623" s="4"/>
      <c r="O623" s="4">
        <f t="shared" si="92"/>
        <v>0</v>
      </c>
      <c r="P623" s="4"/>
      <c r="Q623" s="4"/>
      <c r="R623" s="4">
        <f t="shared" si="93"/>
        <v>0</v>
      </c>
      <c r="S623" s="4"/>
      <c r="T623" s="4"/>
      <c r="U623" s="4">
        <f t="shared" si="94"/>
        <v>0</v>
      </c>
      <c r="V623" s="4"/>
      <c r="W623" s="4"/>
      <c r="X623" s="4">
        <f t="shared" si="95"/>
        <v>0</v>
      </c>
      <c r="Y623" s="4"/>
      <c r="Z623" s="4"/>
      <c r="AA623" s="4">
        <f>C623+I623-L623-O623-U623-X623-R623</f>
        <v>150000</v>
      </c>
      <c r="AB623" s="7"/>
    </row>
    <row r="624" spans="1:28" ht="15.75" x14ac:dyDescent="0.25">
      <c r="A624" s="29">
        <v>45329</v>
      </c>
      <c r="B624" s="73" t="s">
        <v>140</v>
      </c>
      <c r="C624" s="25"/>
      <c r="D624" s="27" t="s">
        <v>46</v>
      </c>
      <c r="E624" s="27" t="s">
        <v>158</v>
      </c>
      <c r="F624" s="25">
        <v>30.1</v>
      </c>
      <c r="G624" s="27" t="s">
        <v>39</v>
      </c>
      <c r="H624" s="25">
        <v>47000</v>
      </c>
      <c r="I624" s="11">
        <f t="shared" si="90"/>
        <v>1414700</v>
      </c>
      <c r="J624" s="31" t="s">
        <v>312</v>
      </c>
      <c r="K624" s="11" t="s">
        <v>784</v>
      </c>
      <c r="L624" s="4">
        <f t="shared" si="91"/>
        <v>0</v>
      </c>
      <c r="M624" s="4"/>
      <c r="N624" s="4"/>
      <c r="O624" s="4">
        <f t="shared" si="92"/>
        <v>1414700</v>
      </c>
      <c r="P624" s="4">
        <v>1414700</v>
      </c>
      <c r="Q624" s="4"/>
      <c r="R624" s="4">
        <f t="shared" si="93"/>
        <v>0</v>
      </c>
      <c r="S624" s="4"/>
      <c r="T624" s="4"/>
      <c r="U624" s="4">
        <f t="shared" si="94"/>
        <v>0</v>
      </c>
      <c r="V624" s="4"/>
      <c r="W624" s="4"/>
      <c r="X624" s="4">
        <f t="shared" si="95"/>
        <v>0</v>
      </c>
      <c r="Y624" s="4"/>
      <c r="Z624" s="4"/>
      <c r="AA624" s="4">
        <f>C624+I624-L624-O624-U624-X624-R624</f>
        <v>0</v>
      </c>
      <c r="AB624" s="7">
        <v>45329</v>
      </c>
    </row>
    <row r="625" spans="1:28" ht="15.75" x14ac:dyDescent="0.25">
      <c r="A625" s="29">
        <v>45329</v>
      </c>
      <c r="B625" s="73" t="s">
        <v>140</v>
      </c>
      <c r="C625" s="25"/>
      <c r="D625" s="27" t="s">
        <v>46</v>
      </c>
      <c r="E625" s="27" t="s">
        <v>106</v>
      </c>
      <c r="F625" s="25">
        <v>30.9</v>
      </c>
      <c r="G625" s="27" t="s">
        <v>39</v>
      </c>
      <c r="H625" s="25">
        <v>47000</v>
      </c>
      <c r="I625" s="11">
        <f t="shared" si="90"/>
        <v>1452300</v>
      </c>
      <c r="J625" s="31" t="s">
        <v>312</v>
      </c>
      <c r="K625" s="11" t="s">
        <v>784</v>
      </c>
      <c r="L625" s="4">
        <f t="shared" si="91"/>
        <v>0</v>
      </c>
      <c r="M625" s="4"/>
      <c r="N625" s="4"/>
      <c r="O625" s="4">
        <f t="shared" si="92"/>
        <v>1452300</v>
      </c>
      <c r="P625" s="4">
        <v>1452300</v>
      </c>
      <c r="Q625" s="4"/>
      <c r="R625" s="4">
        <f t="shared" si="93"/>
        <v>0</v>
      </c>
      <c r="S625" s="4"/>
      <c r="T625" s="4"/>
      <c r="U625" s="4">
        <f t="shared" si="94"/>
        <v>0</v>
      </c>
      <c r="V625" s="4"/>
      <c r="W625" s="4"/>
      <c r="X625" s="4">
        <f t="shared" si="95"/>
        <v>0</v>
      </c>
      <c r="Y625" s="4"/>
      <c r="Z625" s="4"/>
      <c r="AA625" s="4">
        <f>C625+I625-L625-O625-U625-X625-R625</f>
        <v>0</v>
      </c>
      <c r="AB625" s="7">
        <v>45329</v>
      </c>
    </row>
    <row r="626" spans="1:28" ht="15.75" x14ac:dyDescent="0.25">
      <c r="A626" s="29">
        <v>45329</v>
      </c>
      <c r="B626" s="73" t="s">
        <v>140</v>
      </c>
      <c r="C626" s="25"/>
      <c r="D626" s="27" t="s">
        <v>46</v>
      </c>
      <c r="E626" s="25" t="s">
        <v>81</v>
      </c>
      <c r="F626" s="25">
        <v>23.4</v>
      </c>
      <c r="G626" s="27" t="s">
        <v>39</v>
      </c>
      <c r="H626" s="25">
        <v>47000</v>
      </c>
      <c r="I626" s="11">
        <f t="shared" si="90"/>
        <v>1099800</v>
      </c>
      <c r="J626" s="31" t="s">
        <v>312</v>
      </c>
      <c r="K626" s="11" t="s">
        <v>784</v>
      </c>
      <c r="L626" s="4">
        <f t="shared" si="91"/>
        <v>0</v>
      </c>
      <c r="M626" s="4"/>
      <c r="N626" s="4"/>
      <c r="O626" s="4">
        <f t="shared" si="92"/>
        <v>1099800</v>
      </c>
      <c r="P626" s="4">
        <v>1099800</v>
      </c>
      <c r="Q626" s="4"/>
      <c r="R626" s="4">
        <f t="shared" si="93"/>
        <v>0</v>
      </c>
      <c r="S626" s="4"/>
      <c r="T626" s="4"/>
      <c r="U626" s="4">
        <f t="shared" si="94"/>
        <v>0</v>
      </c>
      <c r="V626" s="4"/>
      <c r="W626" s="4"/>
      <c r="X626" s="4">
        <f t="shared" si="95"/>
        <v>0</v>
      </c>
      <c r="Y626" s="4"/>
      <c r="Z626" s="4"/>
      <c r="AA626" s="4">
        <f>C626+I626-L626-O626-U626-X626-R626</f>
        <v>0</v>
      </c>
      <c r="AB626" s="7">
        <v>45329</v>
      </c>
    </row>
    <row r="627" spans="1:28" ht="15.75" x14ac:dyDescent="0.25">
      <c r="A627" s="29">
        <v>45329</v>
      </c>
      <c r="B627" s="72" t="s">
        <v>122</v>
      </c>
      <c r="C627" s="25"/>
      <c r="D627" s="27" t="s">
        <v>46</v>
      </c>
      <c r="E627" s="25" t="s">
        <v>102</v>
      </c>
      <c r="F627" s="25">
        <v>65.099999999999994</v>
      </c>
      <c r="G627" s="27" t="s">
        <v>39</v>
      </c>
      <c r="H627" s="25">
        <v>49000</v>
      </c>
      <c r="I627" s="11">
        <f t="shared" si="90"/>
        <v>3189899.9999999995</v>
      </c>
      <c r="J627" s="32" t="s">
        <v>324</v>
      </c>
      <c r="K627" s="11"/>
      <c r="L627" s="4">
        <f t="shared" si="91"/>
        <v>3189900</v>
      </c>
      <c r="M627" s="4">
        <v>3189900</v>
      </c>
      <c r="N627" s="4"/>
      <c r="O627" s="4">
        <f t="shared" si="92"/>
        <v>0</v>
      </c>
      <c r="P627" s="4"/>
      <c r="Q627" s="4"/>
      <c r="R627" s="4">
        <f t="shared" si="93"/>
        <v>0</v>
      </c>
      <c r="S627" s="4"/>
      <c r="T627" s="4"/>
      <c r="U627" s="4">
        <f t="shared" si="94"/>
        <v>0</v>
      </c>
      <c r="V627" s="4"/>
      <c r="W627" s="4"/>
      <c r="X627" s="4">
        <f t="shared" si="95"/>
        <v>0</v>
      </c>
      <c r="Y627" s="4"/>
      <c r="Z627" s="4"/>
      <c r="AA627" s="82">
        <f>C627+I627-L627-O627-U627-X627-R627</f>
        <v>-4.6566128730773926E-10</v>
      </c>
      <c r="AB627" s="7">
        <v>45351</v>
      </c>
    </row>
    <row r="628" spans="1:28" ht="15.75" x14ac:dyDescent="0.25">
      <c r="A628" s="29">
        <v>45329</v>
      </c>
      <c r="B628" s="72" t="s">
        <v>122</v>
      </c>
      <c r="C628" s="25"/>
      <c r="D628" s="27" t="s">
        <v>46</v>
      </c>
      <c r="E628" s="25" t="s">
        <v>120</v>
      </c>
      <c r="F628" s="25">
        <v>98.3</v>
      </c>
      <c r="G628" s="27" t="s">
        <v>39</v>
      </c>
      <c r="H628" s="25">
        <v>49000</v>
      </c>
      <c r="I628" s="11">
        <f t="shared" si="90"/>
        <v>4816700</v>
      </c>
      <c r="J628" s="32" t="s">
        <v>324</v>
      </c>
      <c r="K628" s="11"/>
      <c r="L628" s="4">
        <f t="shared" si="91"/>
        <v>4816700</v>
      </c>
      <c r="M628" s="4">
        <v>4816700</v>
      </c>
      <c r="N628" s="4"/>
      <c r="O628" s="4">
        <f t="shared" si="92"/>
        <v>0</v>
      </c>
      <c r="P628" s="4"/>
      <c r="Q628" s="4"/>
      <c r="R628" s="4">
        <f t="shared" si="93"/>
        <v>0</v>
      </c>
      <c r="S628" s="4"/>
      <c r="T628" s="4"/>
      <c r="U628" s="4">
        <f t="shared" si="94"/>
        <v>0</v>
      </c>
      <c r="V628" s="4"/>
      <c r="W628" s="4"/>
      <c r="X628" s="4">
        <f t="shared" si="95"/>
        <v>0</v>
      </c>
      <c r="Y628" s="4"/>
      <c r="Z628" s="4"/>
      <c r="AA628" s="4">
        <f>C628+I628-L628-O628-U628-X628-R628</f>
        <v>0</v>
      </c>
      <c r="AB628" s="7">
        <v>45351</v>
      </c>
    </row>
    <row r="629" spans="1:28" ht="15.75" x14ac:dyDescent="0.25">
      <c r="A629" s="29">
        <v>45329</v>
      </c>
      <c r="B629" s="72" t="s">
        <v>122</v>
      </c>
      <c r="C629" s="25"/>
      <c r="D629" s="27" t="s">
        <v>46</v>
      </c>
      <c r="E629" s="25" t="s">
        <v>400</v>
      </c>
      <c r="F629" s="25">
        <v>30</v>
      </c>
      <c r="G629" s="25" t="s">
        <v>39</v>
      </c>
      <c r="H629" s="25">
        <v>87000</v>
      </c>
      <c r="I629" s="11">
        <f t="shared" si="90"/>
        <v>2610000</v>
      </c>
      <c r="J629" s="32" t="s">
        <v>324</v>
      </c>
      <c r="K629" s="11"/>
      <c r="L629" s="4">
        <f t="shared" si="91"/>
        <v>2610000</v>
      </c>
      <c r="M629" s="4">
        <v>2610000</v>
      </c>
      <c r="N629" s="4"/>
      <c r="O629" s="4">
        <f t="shared" si="92"/>
        <v>0</v>
      </c>
      <c r="P629" s="4"/>
      <c r="Q629" s="4"/>
      <c r="R629" s="4">
        <f t="shared" si="93"/>
        <v>0</v>
      </c>
      <c r="S629" s="4"/>
      <c r="T629" s="4"/>
      <c r="U629" s="4">
        <f t="shared" si="94"/>
        <v>0</v>
      </c>
      <c r="V629" s="4"/>
      <c r="W629" s="4"/>
      <c r="X629" s="4">
        <f t="shared" si="95"/>
        <v>0</v>
      </c>
      <c r="Y629" s="4"/>
      <c r="Z629" s="4"/>
      <c r="AA629" s="4">
        <f>C629+I629-L629-O629-U629-X629-R629</f>
        <v>0</v>
      </c>
      <c r="AB629" s="7">
        <v>45351</v>
      </c>
    </row>
    <row r="630" spans="1:28" ht="15.75" x14ac:dyDescent="0.25">
      <c r="A630" s="29">
        <v>45329</v>
      </c>
      <c r="B630" s="72" t="s">
        <v>122</v>
      </c>
      <c r="C630" s="27"/>
      <c r="D630" s="27" t="s">
        <v>46</v>
      </c>
      <c r="E630" s="25" t="s">
        <v>218</v>
      </c>
      <c r="F630" s="27">
        <v>30</v>
      </c>
      <c r="G630" s="27" t="s">
        <v>39</v>
      </c>
      <c r="H630" s="27">
        <v>87000</v>
      </c>
      <c r="I630" s="11">
        <f t="shared" si="90"/>
        <v>2610000</v>
      </c>
      <c r="J630" s="32" t="s">
        <v>324</v>
      </c>
      <c r="K630" s="11"/>
      <c r="L630" s="4">
        <f t="shared" si="91"/>
        <v>2610000</v>
      </c>
      <c r="M630" s="4">
        <v>2610000</v>
      </c>
      <c r="N630" s="4"/>
      <c r="O630" s="4">
        <f t="shared" si="92"/>
        <v>0</v>
      </c>
      <c r="P630" s="4"/>
      <c r="Q630" s="4"/>
      <c r="R630" s="4">
        <f t="shared" si="93"/>
        <v>0</v>
      </c>
      <c r="S630" s="4"/>
      <c r="T630" s="4"/>
      <c r="U630" s="4">
        <f t="shared" si="94"/>
        <v>0</v>
      </c>
      <c r="V630" s="4"/>
      <c r="W630" s="4"/>
      <c r="X630" s="4">
        <f t="shared" si="95"/>
        <v>0</v>
      </c>
      <c r="Y630" s="4"/>
      <c r="Z630" s="4"/>
      <c r="AA630" s="4">
        <f>C630+I630-L630-O630-U630-X630-R630</f>
        <v>0</v>
      </c>
      <c r="AB630" s="7">
        <v>45351</v>
      </c>
    </row>
    <row r="631" spans="1:28" ht="15.75" x14ac:dyDescent="0.25">
      <c r="A631" s="29">
        <v>45329</v>
      </c>
      <c r="B631" s="72" t="s">
        <v>122</v>
      </c>
      <c r="C631" s="25"/>
      <c r="D631" s="27" t="s">
        <v>46</v>
      </c>
      <c r="E631" s="25" t="s">
        <v>217</v>
      </c>
      <c r="F631" s="25">
        <v>30</v>
      </c>
      <c r="G631" s="27" t="s">
        <v>39</v>
      </c>
      <c r="H631" s="25">
        <v>87000</v>
      </c>
      <c r="I631" s="11">
        <f t="shared" si="90"/>
        <v>2610000</v>
      </c>
      <c r="J631" s="32" t="s">
        <v>324</v>
      </c>
      <c r="K631" s="11"/>
      <c r="L631" s="4">
        <f t="shared" si="91"/>
        <v>2610000</v>
      </c>
      <c r="M631" s="4">
        <v>2610000</v>
      </c>
      <c r="N631" s="4"/>
      <c r="O631" s="4">
        <f t="shared" si="92"/>
        <v>0</v>
      </c>
      <c r="P631" s="4"/>
      <c r="Q631" s="4"/>
      <c r="R631" s="4">
        <f t="shared" si="93"/>
        <v>0</v>
      </c>
      <c r="S631" s="4"/>
      <c r="T631" s="4"/>
      <c r="U631" s="4">
        <f t="shared" si="94"/>
        <v>0</v>
      </c>
      <c r="V631" s="4"/>
      <c r="W631" s="4"/>
      <c r="X631" s="4">
        <f t="shared" si="95"/>
        <v>0</v>
      </c>
      <c r="Y631" s="4"/>
      <c r="Z631" s="4"/>
      <c r="AA631" s="4">
        <f>C631+I631-L631-O631-U631-X631-R631</f>
        <v>0</v>
      </c>
      <c r="AB631" s="7">
        <v>45351</v>
      </c>
    </row>
    <row r="632" spans="1:28" ht="15.75" x14ac:dyDescent="0.25">
      <c r="A632" s="29">
        <v>45329</v>
      </c>
      <c r="B632" s="72" t="s">
        <v>122</v>
      </c>
      <c r="C632" s="25"/>
      <c r="D632" s="27" t="s">
        <v>46</v>
      </c>
      <c r="E632" s="25" t="s">
        <v>130</v>
      </c>
      <c r="F632" s="25">
        <v>20</v>
      </c>
      <c r="G632" s="27" t="s">
        <v>77</v>
      </c>
      <c r="H632" s="25">
        <v>45000</v>
      </c>
      <c r="I632" s="11">
        <f t="shared" si="90"/>
        <v>900000</v>
      </c>
      <c r="J632" s="32" t="s">
        <v>324</v>
      </c>
      <c r="K632" s="11"/>
      <c r="L632" s="4">
        <f t="shared" si="91"/>
        <v>900000</v>
      </c>
      <c r="M632" s="4">
        <v>900000</v>
      </c>
      <c r="N632" s="4"/>
      <c r="O632" s="4">
        <f t="shared" si="92"/>
        <v>0</v>
      </c>
      <c r="P632" s="4"/>
      <c r="Q632" s="4"/>
      <c r="R632" s="4">
        <f t="shared" si="93"/>
        <v>0</v>
      </c>
      <c r="S632" s="4"/>
      <c r="T632" s="4"/>
      <c r="U632" s="4">
        <f t="shared" si="94"/>
        <v>0</v>
      </c>
      <c r="V632" s="4"/>
      <c r="W632" s="4"/>
      <c r="X632" s="4">
        <f t="shared" si="95"/>
        <v>0</v>
      </c>
      <c r="Y632" s="4"/>
      <c r="Z632" s="4"/>
      <c r="AA632" s="4">
        <f>C632+I632-L632-O632-U632-X632-R632</f>
        <v>0</v>
      </c>
      <c r="AB632" s="7">
        <v>45351</v>
      </c>
    </row>
    <row r="633" spans="1:28" ht="15.75" x14ac:dyDescent="0.25">
      <c r="A633" s="29">
        <v>45329</v>
      </c>
      <c r="B633" s="72" t="s">
        <v>122</v>
      </c>
      <c r="C633" s="25"/>
      <c r="D633" s="27" t="s">
        <v>46</v>
      </c>
      <c r="E633" s="25" t="s">
        <v>150</v>
      </c>
      <c r="F633" s="25">
        <v>20</v>
      </c>
      <c r="G633" s="27" t="s">
        <v>77</v>
      </c>
      <c r="H633" s="25">
        <v>45000</v>
      </c>
      <c r="I633" s="11">
        <f t="shared" si="90"/>
        <v>900000</v>
      </c>
      <c r="J633" s="32" t="s">
        <v>324</v>
      </c>
      <c r="K633" s="11"/>
      <c r="L633" s="4">
        <f t="shared" si="91"/>
        <v>900000</v>
      </c>
      <c r="M633" s="4">
        <v>900000</v>
      </c>
      <c r="N633" s="4"/>
      <c r="O633" s="4">
        <f t="shared" si="92"/>
        <v>0</v>
      </c>
      <c r="P633" s="4"/>
      <c r="Q633" s="4"/>
      <c r="R633" s="4">
        <f t="shared" si="93"/>
        <v>0</v>
      </c>
      <c r="S633" s="4"/>
      <c r="T633" s="4"/>
      <c r="U633" s="4">
        <f t="shared" si="94"/>
        <v>0</v>
      </c>
      <c r="V633" s="4"/>
      <c r="W633" s="4"/>
      <c r="X633" s="4">
        <f t="shared" si="95"/>
        <v>0</v>
      </c>
      <c r="Y633" s="4"/>
      <c r="Z633" s="4"/>
      <c r="AA633" s="4">
        <f>C633+I633-L633-O633-U633-X633-R633</f>
        <v>0</v>
      </c>
      <c r="AB633" s="7">
        <v>45351</v>
      </c>
    </row>
    <row r="634" spans="1:28" ht="15.75" x14ac:dyDescent="0.25">
      <c r="A634" s="29">
        <v>45329</v>
      </c>
      <c r="B634" s="72" t="s">
        <v>779</v>
      </c>
      <c r="C634" s="25"/>
      <c r="D634" s="27" t="s">
        <v>46</v>
      </c>
      <c r="E634" s="25" t="s">
        <v>154</v>
      </c>
      <c r="F634" s="25">
        <v>2250</v>
      </c>
      <c r="G634" s="27" t="s">
        <v>34</v>
      </c>
      <c r="H634" s="25">
        <v>1300</v>
      </c>
      <c r="I634" s="11">
        <f t="shared" si="90"/>
        <v>2925000</v>
      </c>
      <c r="J634" s="31" t="s">
        <v>312</v>
      </c>
      <c r="K634" s="11" t="s">
        <v>787</v>
      </c>
      <c r="L634" s="4">
        <f t="shared" si="91"/>
        <v>0</v>
      </c>
      <c r="M634" s="4"/>
      <c r="N634" s="4"/>
      <c r="O634" s="4">
        <f t="shared" si="92"/>
        <v>2925000</v>
      </c>
      <c r="P634" s="4">
        <v>2925000</v>
      </c>
      <c r="Q634" s="4"/>
      <c r="R634" s="4">
        <f t="shared" si="93"/>
        <v>0</v>
      </c>
      <c r="S634" s="4"/>
      <c r="T634" s="4"/>
      <c r="U634" s="4">
        <f t="shared" si="94"/>
        <v>0</v>
      </c>
      <c r="V634" s="4"/>
      <c r="W634" s="4"/>
      <c r="X634" s="4">
        <f t="shared" si="95"/>
        <v>0</v>
      </c>
      <c r="Y634" s="4"/>
      <c r="Z634" s="4"/>
      <c r="AA634" s="4">
        <f>C634+I634-L634-O634-U634-X634-R634</f>
        <v>0</v>
      </c>
      <c r="AB634" s="7">
        <v>45329</v>
      </c>
    </row>
    <row r="635" spans="1:28" ht="15.75" x14ac:dyDescent="0.25">
      <c r="A635" s="29">
        <v>45329</v>
      </c>
      <c r="B635" s="72" t="s">
        <v>779</v>
      </c>
      <c r="C635" s="25"/>
      <c r="D635" s="27" t="s">
        <v>46</v>
      </c>
      <c r="E635" s="25" t="s">
        <v>61</v>
      </c>
      <c r="F635" s="41">
        <v>4250</v>
      </c>
      <c r="G635" s="27" t="s">
        <v>34</v>
      </c>
      <c r="H635" s="25">
        <v>2540</v>
      </c>
      <c r="I635" s="11">
        <f t="shared" si="90"/>
        <v>10795000</v>
      </c>
      <c r="J635" s="31" t="s">
        <v>312</v>
      </c>
      <c r="K635" s="11" t="s">
        <v>787</v>
      </c>
      <c r="L635" s="4">
        <f t="shared" si="91"/>
        <v>0</v>
      </c>
      <c r="M635" s="4"/>
      <c r="N635" s="4"/>
      <c r="O635" s="4">
        <f t="shared" si="92"/>
        <v>10795000</v>
      </c>
      <c r="P635" s="4">
        <v>10795000</v>
      </c>
      <c r="Q635" s="4"/>
      <c r="R635" s="4">
        <f t="shared" si="93"/>
        <v>0</v>
      </c>
      <c r="S635" s="4"/>
      <c r="T635" s="4"/>
      <c r="U635" s="4">
        <f t="shared" si="94"/>
        <v>0</v>
      </c>
      <c r="V635" s="4"/>
      <c r="W635" s="4"/>
      <c r="X635" s="4">
        <f t="shared" si="95"/>
        <v>0</v>
      </c>
      <c r="Y635" s="4"/>
      <c r="Z635" s="4"/>
      <c r="AA635" s="4">
        <f>C635+I635-L635-O635-U635-X635-R635</f>
        <v>0</v>
      </c>
      <c r="AB635" s="7">
        <v>45329</v>
      </c>
    </row>
    <row r="636" spans="1:28" ht="15.75" x14ac:dyDescent="0.25">
      <c r="A636" s="29">
        <v>45329</v>
      </c>
      <c r="B636" s="72" t="s">
        <v>780</v>
      </c>
      <c r="C636" s="25"/>
      <c r="D636" s="27" t="s">
        <v>46</v>
      </c>
      <c r="E636" s="25" t="s">
        <v>108</v>
      </c>
      <c r="F636" s="25">
        <v>1000</v>
      </c>
      <c r="G636" s="25" t="s">
        <v>34</v>
      </c>
      <c r="H636" s="25">
        <v>2150</v>
      </c>
      <c r="I636" s="11">
        <f t="shared" ref="I636:I699" si="96">F636*H636</f>
        <v>2150000</v>
      </c>
      <c r="J636" s="31" t="s">
        <v>324</v>
      </c>
      <c r="K636" s="11"/>
      <c r="L636" s="4">
        <f t="shared" ref="L636:L699" si="97">M636+N636</f>
        <v>2150000</v>
      </c>
      <c r="M636" s="4">
        <v>2150000</v>
      </c>
      <c r="N636" s="4"/>
      <c r="O636" s="4">
        <f t="shared" ref="O636:O699" si="98">P636+Q636</f>
        <v>0</v>
      </c>
      <c r="P636" s="4"/>
      <c r="Q636" s="4"/>
      <c r="R636" s="4">
        <f t="shared" ref="R636:R699" si="99">S636+T636</f>
        <v>0</v>
      </c>
      <c r="S636" s="4"/>
      <c r="T636" s="4"/>
      <c r="U636" s="4">
        <f t="shared" ref="U636:U699" si="100">V636+W636</f>
        <v>0</v>
      </c>
      <c r="V636" s="4"/>
      <c r="W636" s="4"/>
      <c r="X636" s="4">
        <f t="shared" ref="X636:X699" si="101">Y636+Z636</f>
        <v>0</v>
      </c>
      <c r="Y636" s="4"/>
      <c r="Z636" s="4"/>
      <c r="AA636" s="4">
        <f>C636+I636-L636-O636-U636-X636-R636</f>
        <v>0</v>
      </c>
      <c r="AB636" s="7">
        <v>45329</v>
      </c>
    </row>
    <row r="637" spans="1:28" ht="15.75" x14ac:dyDescent="0.25">
      <c r="A637" s="29">
        <v>45329</v>
      </c>
      <c r="B637" s="72" t="s">
        <v>781</v>
      </c>
      <c r="C637" s="27"/>
      <c r="D637" s="25" t="s">
        <v>46</v>
      </c>
      <c r="E637" s="25" t="s">
        <v>185</v>
      </c>
      <c r="F637" s="25">
        <v>1000</v>
      </c>
      <c r="G637" s="25" t="s">
        <v>27</v>
      </c>
      <c r="H637" s="27">
        <v>1700</v>
      </c>
      <c r="I637" s="11">
        <f t="shared" si="96"/>
        <v>1700000</v>
      </c>
      <c r="J637" s="32" t="s">
        <v>324</v>
      </c>
      <c r="K637" s="11"/>
      <c r="L637" s="4">
        <f t="shared" si="97"/>
        <v>1700000</v>
      </c>
      <c r="M637" s="4">
        <v>1700000</v>
      </c>
      <c r="N637" s="4"/>
      <c r="O637" s="4">
        <f t="shared" si="98"/>
        <v>0</v>
      </c>
      <c r="P637" s="4"/>
      <c r="Q637" s="4"/>
      <c r="R637" s="4">
        <f t="shared" si="99"/>
        <v>0</v>
      </c>
      <c r="S637" s="4"/>
      <c r="T637" s="4"/>
      <c r="U637" s="4">
        <f t="shared" si="100"/>
        <v>0</v>
      </c>
      <c r="V637" s="4"/>
      <c r="W637" s="4"/>
      <c r="X637" s="4">
        <f t="shared" si="101"/>
        <v>0</v>
      </c>
      <c r="Y637" s="4"/>
      <c r="Z637" s="4"/>
      <c r="AA637" s="4">
        <f>C637+I637-L637-O637-U637-X637-R637</f>
        <v>0</v>
      </c>
      <c r="AB637" s="7">
        <v>45330</v>
      </c>
    </row>
    <row r="638" spans="1:28" ht="15.75" x14ac:dyDescent="0.25">
      <c r="A638" s="29">
        <v>45329</v>
      </c>
      <c r="B638" s="72" t="s">
        <v>376</v>
      </c>
      <c r="C638" s="25"/>
      <c r="D638" s="25" t="s">
        <v>46</v>
      </c>
      <c r="E638" s="25" t="s">
        <v>284</v>
      </c>
      <c r="F638" s="25">
        <v>1</v>
      </c>
      <c r="G638" s="25" t="s">
        <v>34</v>
      </c>
      <c r="H638" s="25">
        <v>75000</v>
      </c>
      <c r="I638" s="11">
        <f t="shared" si="96"/>
        <v>75000</v>
      </c>
      <c r="J638" s="32" t="s">
        <v>324</v>
      </c>
      <c r="K638" s="11"/>
      <c r="L638" s="4">
        <f t="shared" si="97"/>
        <v>75000</v>
      </c>
      <c r="M638" s="4">
        <v>75000</v>
      </c>
      <c r="N638" s="4"/>
      <c r="O638" s="4">
        <f t="shared" si="98"/>
        <v>0</v>
      </c>
      <c r="P638" s="4"/>
      <c r="Q638" s="4"/>
      <c r="R638" s="4">
        <f t="shared" si="99"/>
        <v>0</v>
      </c>
      <c r="S638" s="4"/>
      <c r="T638" s="4"/>
      <c r="U638" s="4">
        <f t="shared" si="100"/>
        <v>0</v>
      </c>
      <c r="V638" s="4"/>
      <c r="W638" s="4"/>
      <c r="X638" s="4">
        <f t="shared" si="101"/>
        <v>0</v>
      </c>
      <c r="Y638" s="4"/>
      <c r="Z638" s="4"/>
      <c r="AA638" s="4">
        <f>C638+I638-L638-O638-U638-X638-R638</f>
        <v>0</v>
      </c>
      <c r="AB638" s="7">
        <v>45332</v>
      </c>
    </row>
    <row r="639" spans="1:28" ht="15.75" x14ac:dyDescent="0.25">
      <c r="A639" s="29">
        <v>45329</v>
      </c>
      <c r="B639" s="72" t="s">
        <v>376</v>
      </c>
      <c r="C639" s="27"/>
      <c r="D639" s="25" t="s">
        <v>46</v>
      </c>
      <c r="E639" s="27" t="s">
        <v>227</v>
      </c>
      <c r="F639" s="27">
        <v>1</v>
      </c>
      <c r="G639" s="25" t="s">
        <v>34</v>
      </c>
      <c r="H639" s="27">
        <v>95000</v>
      </c>
      <c r="I639" s="11">
        <f t="shared" si="96"/>
        <v>95000</v>
      </c>
      <c r="J639" s="32" t="s">
        <v>324</v>
      </c>
      <c r="K639" s="11"/>
      <c r="L639" s="4">
        <f t="shared" si="97"/>
        <v>95000</v>
      </c>
      <c r="M639" s="4">
        <v>95000</v>
      </c>
      <c r="N639" s="4"/>
      <c r="O639" s="4">
        <f t="shared" si="98"/>
        <v>0</v>
      </c>
      <c r="P639" s="4"/>
      <c r="Q639" s="4"/>
      <c r="R639" s="4">
        <f t="shared" si="99"/>
        <v>0</v>
      </c>
      <c r="S639" s="4"/>
      <c r="T639" s="4"/>
      <c r="U639" s="4">
        <f t="shared" si="100"/>
        <v>0</v>
      </c>
      <c r="V639" s="4"/>
      <c r="W639" s="4"/>
      <c r="X639" s="4">
        <f t="shared" si="101"/>
        <v>0</v>
      </c>
      <c r="Y639" s="4"/>
      <c r="Z639" s="4"/>
      <c r="AA639" s="4">
        <f>C639+I639-L639-O639-U639-X639-R639</f>
        <v>0</v>
      </c>
      <c r="AB639" s="7">
        <v>45332</v>
      </c>
    </row>
    <row r="640" spans="1:28" ht="15.75" x14ac:dyDescent="0.25">
      <c r="A640" s="29">
        <v>45329</v>
      </c>
      <c r="B640" s="73" t="s">
        <v>41</v>
      </c>
      <c r="C640" s="25"/>
      <c r="D640" s="27" t="s">
        <v>46</v>
      </c>
      <c r="E640" s="25" t="s">
        <v>767</v>
      </c>
      <c r="F640" s="25">
        <v>600</v>
      </c>
      <c r="G640" s="27" t="s">
        <v>34</v>
      </c>
      <c r="H640" s="25">
        <v>3570</v>
      </c>
      <c r="I640" s="11">
        <f t="shared" si="96"/>
        <v>2142000</v>
      </c>
      <c r="J640" s="31" t="s">
        <v>324</v>
      </c>
      <c r="K640" s="11"/>
      <c r="L640" s="4">
        <f t="shared" si="97"/>
        <v>2142000</v>
      </c>
      <c r="M640" s="4">
        <v>2142000</v>
      </c>
      <c r="N640" s="4"/>
      <c r="O640" s="4">
        <f t="shared" si="98"/>
        <v>0</v>
      </c>
      <c r="P640" s="4"/>
      <c r="Q640" s="4"/>
      <c r="R640" s="4">
        <f t="shared" si="99"/>
        <v>0</v>
      </c>
      <c r="S640" s="4"/>
      <c r="T640" s="4"/>
      <c r="U640" s="4">
        <f t="shared" si="100"/>
        <v>0</v>
      </c>
      <c r="V640" s="4"/>
      <c r="W640" s="4"/>
      <c r="X640" s="4">
        <f t="shared" si="101"/>
        <v>0</v>
      </c>
      <c r="Y640" s="4"/>
      <c r="Z640" s="4"/>
      <c r="AA640" s="4">
        <f>C640+I640-L640-O640-U640-X640-R640</f>
        <v>0</v>
      </c>
      <c r="AB640" s="7">
        <v>45329</v>
      </c>
    </row>
    <row r="641" spans="1:28" ht="15.75" x14ac:dyDescent="0.25">
      <c r="A641" s="29">
        <v>45329</v>
      </c>
      <c r="B641" s="73" t="s">
        <v>41</v>
      </c>
      <c r="C641" s="25"/>
      <c r="D641" s="27" t="s">
        <v>46</v>
      </c>
      <c r="E641" s="25" t="s">
        <v>179</v>
      </c>
      <c r="F641" s="25">
        <v>1250</v>
      </c>
      <c r="G641" s="27" t="s">
        <v>34</v>
      </c>
      <c r="H641" s="25">
        <v>1710</v>
      </c>
      <c r="I641" s="11">
        <f t="shared" si="96"/>
        <v>2137500</v>
      </c>
      <c r="J641" s="31" t="s">
        <v>324</v>
      </c>
      <c r="K641" s="11"/>
      <c r="L641" s="4">
        <f t="shared" si="97"/>
        <v>2137500</v>
      </c>
      <c r="M641" s="4">
        <v>903000</v>
      </c>
      <c r="N641" s="4">
        <v>1234500</v>
      </c>
      <c r="O641" s="4">
        <f t="shared" si="98"/>
        <v>0</v>
      </c>
      <c r="P641" s="4"/>
      <c r="Q641" s="4"/>
      <c r="R641" s="4">
        <f t="shared" si="99"/>
        <v>0</v>
      </c>
      <c r="S641" s="4"/>
      <c r="T641" s="4"/>
      <c r="U641" s="4">
        <f t="shared" si="100"/>
        <v>0</v>
      </c>
      <c r="V641" s="4"/>
      <c r="W641" s="4"/>
      <c r="X641" s="4">
        <f t="shared" si="101"/>
        <v>0</v>
      </c>
      <c r="Y641" s="4"/>
      <c r="Z641" s="4"/>
      <c r="AA641" s="4">
        <f>C641+I641-L641-O641-U641-X641-R641</f>
        <v>0</v>
      </c>
      <c r="AB641" s="7">
        <v>45329</v>
      </c>
    </row>
    <row r="642" spans="1:28" ht="15.75" x14ac:dyDescent="0.25">
      <c r="A642" s="29">
        <v>45329</v>
      </c>
      <c r="B642" s="73" t="s">
        <v>412</v>
      </c>
      <c r="C642" s="25"/>
      <c r="D642" s="27" t="s">
        <v>46</v>
      </c>
      <c r="E642" s="25" t="s">
        <v>157</v>
      </c>
      <c r="F642" s="25">
        <v>8</v>
      </c>
      <c r="G642" s="27" t="s">
        <v>48</v>
      </c>
      <c r="H642" s="25">
        <v>300000</v>
      </c>
      <c r="I642" s="11">
        <f t="shared" si="96"/>
        <v>2400000</v>
      </c>
      <c r="J642" s="31" t="s">
        <v>312</v>
      </c>
      <c r="K642" s="11"/>
      <c r="L642" s="4">
        <f t="shared" si="97"/>
        <v>0</v>
      </c>
      <c r="M642" s="4"/>
      <c r="N642" s="4"/>
      <c r="O642" s="4">
        <f t="shared" si="98"/>
        <v>2400000</v>
      </c>
      <c r="P642" s="4">
        <v>2400000</v>
      </c>
      <c r="Q642" s="4"/>
      <c r="R642" s="4">
        <f t="shared" si="99"/>
        <v>0</v>
      </c>
      <c r="S642" s="4"/>
      <c r="T642" s="4"/>
      <c r="U642" s="4">
        <f t="shared" si="100"/>
        <v>0</v>
      </c>
      <c r="V642" s="4"/>
      <c r="W642" s="4"/>
      <c r="X642" s="4">
        <f t="shared" si="101"/>
        <v>0</v>
      </c>
      <c r="Y642" s="4"/>
      <c r="Z642" s="4"/>
      <c r="AA642" s="4">
        <f>C642+I642-L642-O642-U642-X642-R642</f>
        <v>0</v>
      </c>
      <c r="AB642" s="7">
        <v>45330</v>
      </c>
    </row>
    <row r="643" spans="1:28" ht="15.75" x14ac:dyDescent="0.25">
      <c r="A643" s="29">
        <v>45329</v>
      </c>
      <c r="B643" s="73" t="s">
        <v>99</v>
      </c>
      <c r="C643" s="25"/>
      <c r="D643" s="27"/>
      <c r="E643" s="25" t="s">
        <v>145</v>
      </c>
      <c r="F643" s="25">
        <v>17.2</v>
      </c>
      <c r="G643" s="27" t="s">
        <v>39</v>
      </c>
      <c r="H643" s="25"/>
      <c r="I643" s="11">
        <f t="shared" si="96"/>
        <v>0</v>
      </c>
      <c r="J643" s="26" t="s">
        <v>28</v>
      </c>
      <c r="K643" s="11"/>
      <c r="L643" s="4">
        <f t="shared" si="97"/>
        <v>0</v>
      </c>
      <c r="M643" s="4"/>
      <c r="N643" s="4"/>
      <c r="O643" s="4">
        <f t="shared" si="98"/>
        <v>0</v>
      </c>
      <c r="P643" s="4"/>
      <c r="Q643" s="4"/>
      <c r="R643" s="4">
        <f t="shared" si="99"/>
        <v>0</v>
      </c>
      <c r="S643" s="4"/>
      <c r="T643" s="4"/>
      <c r="U643" s="4">
        <f t="shared" si="100"/>
        <v>0</v>
      </c>
      <c r="V643" s="4"/>
      <c r="W643" s="4"/>
      <c r="X643" s="4">
        <f t="shared" si="101"/>
        <v>0</v>
      </c>
      <c r="Y643" s="4"/>
      <c r="Z643" s="4"/>
      <c r="AA643" s="4">
        <f>C643+I643-L643-O643-U643-X643-R643</f>
        <v>0</v>
      </c>
      <c r="AB643" s="7"/>
    </row>
    <row r="644" spans="1:28" ht="15.75" x14ac:dyDescent="0.25">
      <c r="A644" s="29">
        <v>45329</v>
      </c>
      <c r="B644" s="73" t="s">
        <v>215</v>
      </c>
      <c r="C644" s="25"/>
      <c r="D644" s="27" t="s">
        <v>46</v>
      </c>
      <c r="E644" s="25" t="s">
        <v>219</v>
      </c>
      <c r="F644" s="25">
        <v>4</v>
      </c>
      <c r="G644" s="25" t="s">
        <v>39</v>
      </c>
      <c r="H644" s="25">
        <v>300000</v>
      </c>
      <c r="I644" s="11">
        <f t="shared" si="96"/>
        <v>1200000</v>
      </c>
      <c r="J644" s="26" t="s">
        <v>28</v>
      </c>
      <c r="K644" s="11"/>
      <c r="L644" s="4">
        <f t="shared" si="97"/>
        <v>0</v>
      </c>
      <c r="M644" s="4"/>
      <c r="N644" s="4"/>
      <c r="O644" s="4">
        <f t="shared" si="98"/>
        <v>0</v>
      </c>
      <c r="P644" s="4"/>
      <c r="Q644" s="4"/>
      <c r="R644" s="4">
        <f t="shared" si="99"/>
        <v>0</v>
      </c>
      <c r="S644" s="4"/>
      <c r="T644" s="4"/>
      <c r="U644" s="4">
        <f t="shared" si="100"/>
        <v>0</v>
      </c>
      <c r="V644" s="4"/>
      <c r="W644" s="4"/>
      <c r="X644" s="4">
        <f t="shared" si="101"/>
        <v>0</v>
      </c>
      <c r="Y644" s="4"/>
      <c r="Z644" s="4"/>
      <c r="AA644" s="4">
        <f>C644+I644-L644-O644-U644-X644-R644</f>
        <v>1200000</v>
      </c>
      <c r="AB644" s="7"/>
    </row>
    <row r="645" spans="1:28" ht="15.75" x14ac:dyDescent="0.25">
      <c r="A645" s="29">
        <v>45329</v>
      </c>
      <c r="B645" s="72" t="s">
        <v>211</v>
      </c>
      <c r="C645" s="25"/>
      <c r="D645" s="25" t="s">
        <v>52</v>
      </c>
      <c r="E645" s="25" t="s">
        <v>534</v>
      </c>
      <c r="F645" s="25">
        <v>125</v>
      </c>
      <c r="G645" s="25" t="s">
        <v>34</v>
      </c>
      <c r="H645" s="25">
        <v>3930</v>
      </c>
      <c r="I645" s="11">
        <f t="shared" si="96"/>
        <v>491250</v>
      </c>
      <c r="J645" s="31" t="s">
        <v>312</v>
      </c>
      <c r="K645" s="11" t="s">
        <v>792</v>
      </c>
      <c r="L645" s="4">
        <f t="shared" si="97"/>
        <v>0</v>
      </c>
      <c r="M645" s="4"/>
      <c r="N645" s="4"/>
      <c r="O645" s="4">
        <f t="shared" si="98"/>
        <v>491250</v>
      </c>
      <c r="P645" s="4">
        <v>491250</v>
      </c>
      <c r="Q645" s="4"/>
      <c r="R645" s="4">
        <f t="shared" si="99"/>
        <v>0</v>
      </c>
      <c r="S645" s="4"/>
      <c r="T645" s="4"/>
      <c r="U645" s="4">
        <f t="shared" si="100"/>
        <v>0</v>
      </c>
      <c r="V645" s="4"/>
      <c r="W645" s="4"/>
      <c r="X645" s="4">
        <f t="shared" si="101"/>
        <v>0</v>
      </c>
      <c r="Y645" s="4"/>
      <c r="Z645" s="4"/>
      <c r="AA645" s="4">
        <f>C645+I645-L645-O645-U645-X645-R645</f>
        <v>0</v>
      </c>
      <c r="AB645" s="7">
        <v>45330</v>
      </c>
    </row>
    <row r="646" spans="1:28" ht="15.75" x14ac:dyDescent="0.25">
      <c r="A646" s="24">
        <v>45329</v>
      </c>
      <c r="B646" s="72" t="s">
        <v>211</v>
      </c>
      <c r="C646" s="25"/>
      <c r="D646" s="25" t="s">
        <v>52</v>
      </c>
      <c r="E646" s="25" t="s">
        <v>108</v>
      </c>
      <c r="F646" s="80">
        <v>800</v>
      </c>
      <c r="G646" s="25" t="s">
        <v>34</v>
      </c>
      <c r="H646" s="25">
        <v>2250</v>
      </c>
      <c r="I646" s="11">
        <f t="shared" si="96"/>
        <v>1800000</v>
      </c>
      <c r="J646" s="31" t="s">
        <v>312</v>
      </c>
      <c r="K646" s="11" t="s">
        <v>793</v>
      </c>
      <c r="L646" s="4">
        <f t="shared" si="97"/>
        <v>0</v>
      </c>
      <c r="M646" s="4"/>
      <c r="N646" s="4"/>
      <c r="O646" s="4">
        <f t="shared" si="98"/>
        <v>1800000</v>
      </c>
      <c r="P646" s="4">
        <v>1800000</v>
      </c>
      <c r="Q646" s="4"/>
      <c r="R646" s="4">
        <f t="shared" si="99"/>
        <v>0</v>
      </c>
      <c r="S646" s="4"/>
      <c r="T646" s="4"/>
      <c r="U646" s="4">
        <f t="shared" si="100"/>
        <v>0</v>
      </c>
      <c r="V646" s="4"/>
      <c r="W646" s="4"/>
      <c r="X646" s="4">
        <f t="shared" si="101"/>
        <v>0</v>
      </c>
      <c r="Y646" s="4"/>
      <c r="Z646" s="4"/>
      <c r="AA646" s="4">
        <f>C646+I646-L646-O646-U646-X646-R646</f>
        <v>0</v>
      </c>
      <c r="AB646" s="7">
        <v>45330</v>
      </c>
    </row>
    <row r="647" spans="1:28" ht="15.75" x14ac:dyDescent="0.25">
      <c r="A647" s="29">
        <v>45329</v>
      </c>
      <c r="B647" s="72" t="s">
        <v>723</v>
      </c>
      <c r="C647" s="27"/>
      <c r="D647" s="25" t="s">
        <v>46</v>
      </c>
      <c r="E647" s="27" t="s">
        <v>298</v>
      </c>
      <c r="F647" s="27">
        <v>1000</v>
      </c>
      <c r="G647" s="25" t="s">
        <v>34</v>
      </c>
      <c r="H647" s="27">
        <v>4200</v>
      </c>
      <c r="I647" s="11">
        <f t="shared" si="96"/>
        <v>4200000</v>
      </c>
      <c r="J647" s="28" t="s">
        <v>28</v>
      </c>
      <c r="K647" s="11"/>
      <c r="L647" s="4">
        <f t="shared" si="97"/>
        <v>0</v>
      </c>
      <c r="M647" s="4"/>
      <c r="N647" s="4"/>
      <c r="O647" s="4">
        <f t="shared" si="98"/>
        <v>0</v>
      </c>
      <c r="P647" s="4"/>
      <c r="Q647" s="4"/>
      <c r="R647" s="4">
        <f t="shared" si="99"/>
        <v>0</v>
      </c>
      <c r="S647" s="4"/>
      <c r="T647" s="4"/>
      <c r="U647" s="4">
        <f t="shared" si="100"/>
        <v>0</v>
      </c>
      <c r="V647" s="4"/>
      <c r="W647" s="4"/>
      <c r="X647" s="4">
        <f t="shared" si="101"/>
        <v>0</v>
      </c>
      <c r="Y647" s="4"/>
      <c r="Z647" s="4"/>
      <c r="AA647" s="4">
        <f>C647+I647-L647-O647-U647-X647-R647</f>
        <v>4200000</v>
      </c>
      <c r="AB647" s="7"/>
    </row>
    <row r="648" spans="1:28" ht="15.75" x14ac:dyDescent="0.25">
      <c r="A648" s="29">
        <v>45329</v>
      </c>
      <c r="B648" s="72" t="s">
        <v>723</v>
      </c>
      <c r="C648" s="27"/>
      <c r="D648" s="25" t="s">
        <v>46</v>
      </c>
      <c r="E648" s="27" t="s">
        <v>782</v>
      </c>
      <c r="F648" s="27">
        <v>1000</v>
      </c>
      <c r="G648" s="25" t="s">
        <v>34</v>
      </c>
      <c r="H648" s="27">
        <v>4533</v>
      </c>
      <c r="I648" s="11">
        <f t="shared" si="96"/>
        <v>4533000</v>
      </c>
      <c r="J648" s="28" t="s">
        <v>28</v>
      </c>
      <c r="K648" s="11"/>
      <c r="L648" s="4">
        <f t="shared" si="97"/>
        <v>0</v>
      </c>
      <c r="M648" s="4"/>
      <c r="N648" s="4"/>
      <c r="O648" s="4">
        <f t="shared" si="98"/>
        <v>0</v>
      </c>
      <c r="P648" s="4"/>
      <c r="Q648" s="4"/>
      <c r="R648" s="4">
        <f t="shared" si="99"/>
        <v>0</v>
      </c>
      <c r="S648" s="4"/>
      <c r="T648" s="4"/>
      <c r="U648" s="4">
        <f t="shared" si="100"/>
        <v>0</v>
      </c>
      <c r="V648" s="4"/>
      <c r="W648" s="4"/>
      <c r="X648" s="4">
        <f t="shared" si="101"/>
        <v>0</v>
      </c>
      <c r="Y648" s="4"/>
      <c r="Z648" s="4"/>
      <c r="AA648" s="4">
        <f>C648+I648-L648-O648-U648-X648-R648</f>
        <v>4533000</v>
      </c>
      <c r="AB648" s="7"/>
    </row>
    <row r="649" spans="1:28" ht="15.75" x14ac:dyDescent="0.25">
      <c r="A649" s="24">
        <v>45329</v>
      </c>
      <c r="B649" s="72" t="s">
        <v>41</v>
      </c>
      <c r="C649" s="25"/>
      <c r="D649" s="25" t="s">
        <v>46</v>
      </c>
      <c r="E649" s="25" t="s">
        <v>395</v>
      </c>
      <c r="F649" s="25">
        <v>1250</v>
      </c>
      <c r="G649" s="25" t="s">
        <v>34</v>
      </c>
      <c r="H649" s="25">
        <v>1100</v>
      </c>
      <c r="I649" s="11">
        <f t="shared" si="96"/>
        <v>1375000</v>
      </c>
      <c r="J649" s="31" t="s">
        <v>324</v>
      </c>
      <c r="K649" s="11"/>
      <c r="L649" s="4">
        <f t="shared" si="97"/>
        <v>1375000</v>
      </c>
      <c r="M649" s="4">
        <v>140000</v>
      </c>
      <c r="N649" s="4">
        <v>1235000</v>
      </c>
      <c r="O649" s="4">
        <f t="shared" si="98"/>
        <v>0</v>
      </c>
      <c r="P649" s="4"/>
      <c r="Q649" s="4"/>
      <c r="R649" s="4">
        <f t="shared" si="99"/>
        <v>0</v>
      </c>
      <c r="S649" s="4"/>
      <c r="T649" s="4"/>
      <c r="U649" s="4">
        <f t="shared" si="100"/>
        <v>0</v>
      </c>
      <c r="V649" s="4"/>
      <c r="W649" s="4"/>
      <c r="X649" s="4">
        <f t="shared" si="101"/>
        <v>0</v>
      </c>
      <c r="Y649" s="4"/>
      <c r="Z649" s="4"/>
      <c r="AA649" s="4">
        <f>C649+I649-L649-O649-U649-X649-R649</f>
        <v>0</v>
      </c>
      <c r="AB649" s="7">
        <v>45330</v>
      </c>
    </row>
    <row r="650" spans="1:28" ht="15.75" x14ac:dyDescent="0.25">
      <c r="A650" s="29">
        <v>45330</v>
      </c>
      <c r="B650" s="73" t="s">
        <v>256</v>
      </c>
      <c r="C650" s="27"/>
      <c r="D650" s="27" t="s">
        <v>52</v>
      </c>
      <c r="E650" s="27" t="s">
        <v>763</v>
      </c>
      <c r="F650" s="27">
        <v>1000</v>
      </c>
      <c r="G650" s="27" t="s">
        <v>34</v>
      </c>
      <c r="H650" s="27">
        <v>2500</v>
      </c>
      <c r="I650" s="11">
        <f t="shared" si="96"/>
        <v>2500000</v>
      </c>
      <c r="J650" s="31" t="s">
        <v>324</v>
      </c>
      <c r="K650" s="11"/>
      <c r="L650" s="4">
        <f t="shared" si="97"/>
        <v>2500000</v>
      </c>
      <c r="M650" s="4">
        <v>2500000</v>
      </c>
      <c r="N650" s="4"/>
      <c r="O650" s="4">
        <f t="shared" si="98"/>
        <v>0</v>
      </c>
      <c r="P650" s="4"/>
      <c r="Q650" s="4"/>
      <c r="R650" s="4">
        <f t="shared" si="99"/>
        <v>0</v>
      </c>
      <c r="S650" s="4"/>
      <c r="T650" s="4"/>
      <c r="U650" s="4">
        <f t="shared" si="100"/>
        <v>0</v>
      </c>
      <c r="V650" s="4"/>
      <c r="W650" s="4"/>
      <c r="X650" s="4">
        <f t="shared" si="101"/>
        <v>0</v>
      </c>
      <c r="Y650" s="4"/>
      <c r="Z650" s="4"/>
      <c r="AA650" s="4">
        <f>C650+I650-L650-O650-U650-X650-R650</f>
        <v>0</v>
      </c>
      <c r="AB650" s="7">
        <v>45332</v>
      </c>
    </row>
    <row r="651" spans="1:28" ht="15.75" x14ac:dyDescent="0.25">
      <c r="A651" s="29">
        <v>45330</v>
      </c>
      <c r="B651" s="73" t="s">
        <v>256</v>
      </c>
      <c r="C651" s="25"/>
      <c r="D651" s="27" t="s">
        <v>52</v>
      </c>
      <c r="E651" s="25" t="s">
        <v>173</v>
      </c>
      <c r="F651" s="25">
        <v>500</v>
      </c>
      <c r="G651" s="27" t="s">
        <v>34</v>
      </c>
      <c r="H651" s="25">
        <v>4000</v>
      </c>
      <c r="I651" s="11">
        <f t="shared" si="96"/>
        <v>2000000</v>
      </c>
      <c r="J651" s="31" t="s">
        <v>324</v>
      </c>
      <c r="K651" s="11"/>
      <c r="L651" s="4">
        <f t="shared" si="97"/>
        <v>2000000</v>
      </c>
      <c r="M651" s="4">
        <v>2000000</v>
      </c>
      <c r="N651" s="4"/>
      <c r="O651" s="4">
        <f t="shared" si="98"/>
        <v>0</v>
      </c>
      <c r="P651" s="4"/>
      <c r="Q651" s="4"/>
      <c r="R651" s="4">
        <f t="shared" si="99"/>
        <v>0</v>
      </c>
      <c r="S651" s="4"/>
      <c r="T651" s="4"/>
      <c r="U651" s="4">
        <f t="shared" si="100"/>
        <v>0</v>
      </c>
      <c r="V651" s="4"/>
      <c r="W651" s="4"/>
      <c r="X651" s="4">
        <f t="shared" si="101"/>
        <v>0</v>
      </c>
      <c r="Y651" s="4"/>
      <c r="Z651" s="4"/>
      <c r="AA651" s="4">
        <f>C651+I651-L651-O651-U651-X651-R651</f>
        <v>0</v>
      </c>
      <c r="AB651" s="7">
        <v>45332</v>
      </c>
    </row>
    <row r="652" spans="1:28" ht="15.75" x14ac:dyDescent="0.25">
      <c r="A652" s="29">
        <v>45330</v>
      </c>
      <c r="B652" s="73" t="s">
        <v>256</v>
      </c>
      <c r="C652" s="25"/>
      <c r="D652" s="27" t="s">
        <v>52</v>
      </c>
      <c r="E652" s="25" t="s">
        <v>208</v>
      </c>
      <c r="F652" s="25">
        <v>1000</v>
      </c>
      <c r="G652" s="27" t="s">
        <v>34</v>
      </c>
      <c r="H652" s="25">
        <v>850</v>
      </c>
      <c r="I652" s="11">
        <f t="shared" si="96"/>
        <v>850000</v>
      </c>
      <c r="J652" s="31" t="s">
        <v>324</v>
      </c>
      <c r="K652" s="11"/>
      <c r="L652" s="4">
        <f t="shared" si="97"/>
        <v>850000</v>
      </c>
      <c r="M652" s="4">
        <v>500000</v>
      </c>
      <c r="N652" s="4">
        <v>350000</v>
      </c>
      <c r="O652" s="4">
        <f t="shared" si="98"/>
        <v>0</v>
      </c>
      <c r="P652" s="4"/>
      <c r="Q652" s="4"/>
      <c r="R652" s="4">
        <f t="shared" si="99"/>
        <v>0</v>
      </c>
      <c r="S652" s="4"/>
      <c r="T652" s="4"/>
      <c r="U652" s="4">
        <f t="shared" si="100"/>
        <v>0</v>
      </c>
      <c r="V652" s="4"/>
      <c r="W652" s="4"/>
      <c r="X652" s="4">
        <f t="shared" si="101"/>
        <v>0</v>
      </c>
      <c r="Y652" s="4"/>
      <c r="Z652" s="4"/>
      <c r="AA652" s="4">
        <f>C652+I652-L652-O652-U652-X652-R652</f>
        <v>0</v>
      </c>
      <c r="AB652" s="7">
        <v>45332</v>
      </c>
    </row>
    <row r="653" spans="1:28" ht="15.75" x14ac:dyDescent="0.25">
      <c r="A653" s="29">
        <v>45330</v>
      </c>
      <c r="B653" s="73" t="s">
        <v>291</v>
      </c>
      <c r="C653" s="25"/>
      <c r="D653" s="25" t="s">
        <v>46</v>
      </c>
      <c r="E653" s="25" t="s">
        <v>260</v>
      </c>
      <c r="F653" s="25">
        <v>1000</v>
      </c>
      <c r="G653" s="27" t="s">
        <v>34</v>
      </c>
      <c r="H653" s="25">
        <v>2793</v>
      </c>
      <c r="I653" s="11">
        <f t="shared" si="96"/>
        <v>2793000</v>
      </c>
      <c r="J653" s="31" t="s">
        <v>324</v>
      </c>
      <c r="K653" s="11"/>
      <c r="L653" s="4">
        <f t="shared" si="97"/>
        <v>2793000</v>
      </c>
      <c r="M653" s="4">
        <v>2793000</v>
      </c>
      <c r="N653" s="4"/>
      <c r="O653" s="4">
        <f t="shared" si="98"/>
        <v>0</v>
      </c>
      <c r="P653" s="4"/>
      <c r="Q653" s="4"/>
      <c r="R653" s="4">
        <f t="shared" si="99"/>
        <v>0</v>
      </c>
      <c r="S653" s="4"/>
      <c r="T653" s="4"/>
      <c r="U653" s="4">
        <f t="shared" si="100"/>
        <v>0</v>
      </c>
      <c r="V653" s="4"/>
      <c r="W653" s="4"/>
      <c r="X653" s="4">
        <f t="shared" si="101"/>
        <v>0</v>
      </c>
      <c r="Y653" s="4"/>
      <c r="Z653" s="4"/>
      <c r="AA653" s="4">
        <f>C653+I653-L653-O653-U653-X653-R653</f>
        <v>0</v>
      </c>
      <c r="AB653" s="7">
        <v>45330</v>
      </c>
    </row>
    <row r="654" spans="1:28" ht="15.75" x14ac:dyDescent="0.25">
      <c r="A654" s="29">
        <v>45330</v>
      </c>
      <c r="B654" s="73" t="s">
        <v>291</v>
      </c>
      <c r="C654" s="25"/>
      <c r="D654" s="25" t="s">
        <v>46</v>
      </c>
      <c r="E654" s="25" t="s">
        <v>129</v>
      </c>
      <c r="F654" s="25">
        <v>6</v>
      </c>
      <c r="G654" s="25" t="s">
        <v>77</v>
      </c>
      <c r="H654" s="25">
        <v>60000</v>
      </c>
      <c r="I654" s="11">
        <f t="shared" si="96"/>
        <v>360000</v>
      </c>
      <c r="J654" s="31" t="s">
        <v>324</v>
      </c>
      <c r="K654" s="11"/>
      <c r="L654" s="4">
        <f t="shared" si="97"/>
        <v>360000</v>
      </c>
      <c r="M654" s="4">
        <v>360000</v>
      </c>
      <c r="N654" s="4"/>
      <c r="O654" s="4">
        <f t="shared" si="98"/>
        <v>0</v>
      </c>
      <c r="P654" s="4"/>
      <c r="Q654" s="4"/>
      <c r="R654" s="4">
        <f t="shared" si="99"/>
        <v>0</v>
      </c>
      <c r="S654" s="4"/>
      <c r="T654" s="4"/>
      <c r="U654" s="4">
        <f t="shared" si="100"/>
        <v>0</v>
      </c>
      <c r="V654" s="4"/>
      <c r="W654" s="4"/>
      <c r="X654" s="4">
        <f t="shared" si="101"/>
        <v>0</v>
      </c>
      <c r="Y654" s="4"/>
      <c r="Z654" s="4"/>
      <c r="AA654" s="4">
        <f>C654+I654-L654-O654-U654-X654-R654</f>
        <v>0</v>
      </c>
      <c r="AB654" s="7">
        <v>45330</v>
      </c>
    </row>
    <row r="655" spans="1:28" ht="15.75" x14ac:dyDescent="0.25">
      <c r="A655" s="29">
        <v>45330</v>
      </c>
      <c r="B655" s="79" t="s">
        <v>739</v>
      </c>
      <c r="C655" s="27"/>
      <c r="D655" s="27" t="s">
        <v>46</v>
      </c>
      <c r="E655" s="27" t="s">
        <v>135</v>
      </c>
      <c r="F655" s="27">
        <v>1</v>
      </c>
      <c r="G655" s="43" t="s">
        <v>48</v>
      </c>
      <c r="H655" s="27">
        <v>160000</v>
      </c>
      <c r="I655" s="11">
        <f t="shared" si="96"/>
        <v>160000</v>
      </c>
      <c r="J655" s="28" t="s">
        <v>28</v>
      </c>
      <c r="K655" s="11"/>
      <c r="L655" s="4">
        <f t="shared" si="97"/>
        <v>0</v>
      </c>
      <c r="M655" s="4"/>
      <c r="N655" s="4"/>
      <c r="O655" s="4">
        <f t="shared" si="98"/>
        <v>0</v>
      </c>
      <c r="P655" s="4"/>
      <c r="Q655" s="4"/>
      <c r="R655" s="4">
        <f t="shared" si="99"/>
        <v>0</v>
      </c>
      <c r="S655" s="4"/>
      <c r="T655" s="4"/>
      <c r="U655" s="4">
        <f t="shared" si="100"/>
        <v>0</v>
      </c>
      <c r="V655" s="4"/>
      <c r="W655" s="4"/>
      <c r="X655" s="4">
        <f t="shared" si="101"/>
        <v>0</v>
      </c>
      <c r="Y655" s="4"/>
      <c r="Z655" s="4"/>
      <c r="AA655" s="4">
        <f>C655+I655-L655-O655-U655-X655-R655</f>
        <v>160000</v>
      </c>
      <c r="AB655" s="7"/>
    </row>
    <row r="656" spans="1:28" ht="15.75" x14ac:dyDescent="0.25">
      <c r="A656" s="29">
        <v>45330</v>
      </c>
      <c r="B656" s="50" t="s">
        <v>788</v>
      </c>
      <c r="C656" s="27"/>
      <c r="D656" s="27" t="s">
        <v>46</v>
      </c>
      <c r="E656" s="27" t="s">
        <v>42</v>
      </c>
      <c r="F656" s="27">
        <v>100</v>
      </c>
      <c r="G656" s="44" t="s">
        <v>34</v>
      </c>
      <c r="H656" s="27">
        <v>3900</v>
      </c>
      <c r="I656" s="11">
        <f t="shared" si="96"/>
        <v>390000</v>
      </c>
      <c r="J656" s="32" t="s">
        <v>312</v>
      </c>
      <c r="K656" s="11" t="s">
        <v>865</v>
      </c>
      <c r="L656" s="4">
        <f t="shared" si="97"/>
        <v>0</v>
      </c>
      <c r="M656" s="4"/>
      <c r="N656" s="4"/>
      <c r="O656" s="4">
        <f t="shared" si="98"/>
        <v>390000</v>
      </c>
      <c r="P656" s="4"/>
      <c r="Q656" s="4">
        <v>390000</v>
      </c>
      <c r="R656" s="4">
        <f t="shared" si="99"/>
        <v>0</v>
      </c>
      <c r="S656" s="4"/>
      <c r="T656" s="4"/>
      <c r="U656" s="4">
        <f t="shared" si="100"/>
        <v>0</v>
      </c>
      <c r="V656" s="4"/>
      <c r="W656" s="4"/>
      <c r="X656" s="4">
        <f t="shared" si="101"/>
        <v>0</v>
      </c>
      <c r="Y656" s="4"/>
      <c r="Z656" s="4"/>
      <c r="AA656" s="4">
        <f>C656+I656-L656-O656-U656-X656-R656</f>
        <v>0</v>
      </c>
      <c r="AB656" s="7">
        <v>45348</v>
      </c>
    </row>
    <row r="657" spans="1:28" ht="15.75" x14ac:dyDescent="0.25">
      <c r="A657" s="29">
        <v>45330</v>
      </c>
      <c r="B657" s="73" t="s">
        <v>789</v>
      </c>
      <c r="C657" s="25"/>
      <c r="D657" s="27" t="s">
        <v>46</v>
      </c>
      <c r="E657" s="25" t="s">
        <v>128</v>
      </c>
      <c r="F657" s="25">
        <v>25</v>
      </c>
      <c r="G657" s="44" t="s">
        <v>39</v>
      </c>
      <c r="H657" s="25">
        <v>120000</v>
      </c>
      <c r="I657" s="11">
        <f t="shared" si="96"/>
        <v>3000000</v>
      </c>
      <c r="J657" s="31" t="s">
        <v>312</v>
      </c>
      <c r="K657" s="11" t="s">
        <v>795</v>
      </c>
      <c r="L657" s="4">
        <f t="shared" si="97"/>
        <v>0</v>
      </c>
      <c r="M657" s="4"/>
      <c r="N657" s="4"/>
      <c r="O657" s="4">
        <f t="shared" si="98"/>
        <v>3000000</v>
      </c>
      <c r="P657" s="4">
        <v>3000000</v>
      </c>
      <c r="Q657" s="4"/>
      <c r="R657" s="4">
        <f t="shared" si="99"/>
        <v>0</v>
      </c>
      <c r="S657" s="4"/>
      <c r="T657" s="4"/>
      <c r="U657" s="4">
        <f t="shared" si="100"/>
        <v>0</v>
      </c>
      <c r="V657" s="4"/>
      <c r="W657" s="4"/>
      <c r="X657" s="4">
        <f t="shared" si="101"/>
        <v>0</v>
      </c>
      <c r="Y657" s="4"/>
      <c r="Z657" s="4"/>
      <c r="AA657" s="4">
        <f>C657+I657-L657-O657-U657-X657-R657</f>
        <v>0</v>
      </c>
      <c r="AB657" s="7">
        <v>45330</v>
      </c>
    </row>
    <row r="658" spans="1:28" ht="15.75" x14ac:dyDescent="0.25">
      <c r="A658" s="29">
        <v>45330</v>
      </c>
      <c r="B658" s="73" t="s">
        <v>304</v>
      </c>
      <c r="C658" s="25"/>
      <c r="D658" s="27" t="s">
        <v>46</v>
      </c>
      <c r="E658" s="25" t="s">
        <v>64</v>
      </c>
      <c r="F658" s="25">
        <v>300</v>
      </c>
      <c r="G658" s="44" t="s">
        <v>39</v>
      </c>
      <c r="H658" s="25">
        <v>60000</v>
      </c>
      <c r="I658" s="11">
        <f t="shared" si="96"/>
        <v>18000000</v>
      </c>
      <c r="J658" s="26" t="s">
        <v>28</v>
      </c>
      <c r="K658" s="11"/>
      <c r="L658" s="4">
        <f t="shared" si="97"/>
        <v>0</v>
      </c>
      <c r="M658" s="4"/>
      <c r="N658" s="4"/>
      <c r="O658" s="4">
        <f t="shared" si="98"/>
        <v>0</v>
      </c>
      <c r="P658" s="4"/>
      <c r="Q658" s="4"/>
      <c r="R658" s="4">
        <f t="shared" si="99"/>
        <v>0</v>
      </c>
      <c r="S658" s="4"/>
      <c r="T658" s="4"/>
      <c r="U658" s="4">
        <f t="shared" si="100"/>
        <v>0</v>
      </c>
      <c r="V658" s="4"/>
      <c r="W658" s="4"/>
      <c r="X658" s="4">
        <f t="shared" si="101"/>
        <v>0</v>
      </c>
      <c r="Y658" s="4"/>
      <c r="Z658" s="4"/>
      <c r="AA658" s="4">
        <f>C658+I658-L658-O658-U658-X658-R658</f>
        <v>18000000</v>
      </c>
      <c r="AB658" s="7"/>
    </row>
    <row r="659" spans="1:28" ht="15.75" x14ac:dyDescent="0.25">
      <c r="A659" s="29">
        <v>45330</v>
      </c>
      <c r="B659" s="72" t="s">
        <v>309</v>
      </c>
      <c r="C659" s="25"/>
      <c r="D659" s="25" t="s">
        <v>46</v>
      </c>
      <c r="E659" s="25" t="s">
        <v>356</v>
      </c>
      <c r="F659" s="25">
        <v>1</v>
      </c>
      <c r="G659" s="44" t="s">
        <v>48</v>
      </c>
      <c r="H659" s="25">
        <v>9180000</v>
      </c>
      <c r="I659" s="11">
        <f t="shared" si="96"/>
        <v>9180000</v>
      </c>
      <c r="J659" s="32" t="s">
        <v>324</v>
      </c>
      <c r="K659" s="11"/>
      <c r="L659" s="4">
        <f t="shared" si="97"/>
        <v>0</v>
      </c>
      <c r="M659" s="4"/>
      <c r="N659" s="4"/>
      <c r="O659" s="4">
        <f t="shared" si="98"/>
        <v>0</v>
      </c>
      <c r="P659" s="4"/>
      <c r="Q659" s="4"/>
      <c r="R659" s="4">
        <f t="shared" si="99"/>
        <v>0</v>
      </c>
      <c r="S659" s="4"/>
      <c r="T659" s="4"/>
      <c r="U659" s="4">
        <f t="shared" si="100"/>
        <v>9180000</v>
      </c>
      <c r="V659" s="4">
        <v>5820000</v>
      </c>
      <c r="W659" s="4">
        <v>3360000</v>
      </c>
      <c r="X659" s="4">
        <f t="shared" si="101"/>
        <v>0</v>
      </c>
      <c r="Y659" s="4"/>
      <c r="Z659" s="4"/>
      <c r="AA659" s="4">
        <f>C659+I659-L659-O659-U659-X659-R659</f>
        <v>0</v>
      </c>
      <c r="AB659" s="7">
        <v>45345</v>
      </c>
    </row>
    <row r="660" spans="1:28" ht="15.75" x14ac:dyDescent="0.25">
      <c r="A660" s="29">
        <v>45330</v>
      </c>
      <c r="B660" s="78" t="s">
        <v>251</v>
      </c>
      <c r="C660" s="25"/>
      <c r="D660" s="25" t="s">
        <v>46</v>
      </c>
      <c r="E660" s="25" t="s">
        <v>782</v>
      </c>
      <c r="F660" s="25">
        <v>500</v>
      </c>
      <c r="G660" s="44" t="s">
        <v>27</v>
      </c>
      <c r="H660" s="25">
        <v>4533</v>
      </c>
      <c r="I660" s="11">
        <f t="shared" si="96"/>
        <v>2266500</v>
      </c>
      <c r="J660" s="31" t="s">
        <v>324</v>
      </c>
      <c r="K660" s="11"/>
      <c r="L660" s="4">
        <f t="shared" si="97"/>
        <v>0</v>
      </c>
      <c r="M660" s="4"/>
      <c r="N660" s="4"/>
      <c r="O660" s="4">
        <f t="shared" si="98"/>
        <v>0</v>
      </c>
      <c r="P660" s="4"/>
      <c r="Q660" s="4"/>
      <c r="R660" s="4">
        <f t="shared" si="99"/>
        <v>0</v>
      </c>
      <c r="S660" s="4"/>
      <c r="T660" s="4"/>
      <c r="U660" s="4">
        <f t="shared" si="100"/>
        <v>2266500</v>
      </c>
      <c r="V660" s="4">
        <v>1511500</v>
      </c>
      <c r="W660" s="4">
        <v>755000</v>
      </c>
      <c r="X660" s="4">
        <f t="shared" si="101"/>
        <v>0</v>
      </c>
      <c r="Y660" s="4"/>
      <c r="Z660" s="4"/>
      <c r="AA660" s="4">
        <f>C660+I660-L660-O660-U660-X660-R660</f>
        <v>0</v>
      </c>
      <c r="AB660" s="7">
        <v>45350</v>
      </c>
    </row>
    <row r="661" spans="1:28" ht="15.75" x14ac:dyDescent="0.25">
      <c r="A661" s="29">
        <v>45330</v>
      </c>
      <c r="B661" s="72" t="s">
        <v>378</v>
      </c>
      <c r="C661" s="27"/>
      <c r="D661" s="25" t="s">
        <v>46</v>
      </c>
      <c r="E661" s="27" t="s">
        <v>185</v>
      </c>
      <c r="F661" s="27">
        <v>200</v>
      </c>
      <c r="G661" s="44" t="s">
        <v>27</v>
      </c>
      <c r="H661" s="27">
        <v>1700</v>
      </c>
      <c r="I661" s="11">
        <f t="shared" si="96"/>
        <v>340000</v>
      </c>
      <c r="J661" s="31" t="s">
        <v>312</v>
      </c>
      <c r="K661" s="11" t="s">
        <v>786</v>
      </c>
      <c r="L661" s="4">
        <f t="shared" si="97"/>
        <v>0</v>
      </c>
      <c r="M661" s="4"/>
      <c r="N661" s="4"/>
      <c r="O661" s="4">
        <f t="shared" si="98"/>
        <v>340000</v>
      </c>
      <c r="P661" s="4">
        <v>340000</v>
      </c>
      <c r="Q661" s="4"/>
      <c r="R661" s="4">
        <f t="shared" si="99"/>
        <v>0</v>
      </c>
      <c r="S661" s="4"/>
      <c r="T661" s="4"/>
      <c r="U661" s="4">
        <f t="shared" si="100"/>
        <v>0</v>
      </c>
      <c r="V661" s="4"/>
      <c r="W661" s="4"/>
      <c r="X661" s="4">
        <f t="shared" si="101"/>
        <v>0</v>
      </c>
      <c r="Y661" s="4"/>
      <c r="Z661" s="4"/>
      <c r="AA661" s="4">
        <f>C661+I661-L661-O661-U661-X661-R661</f>
        <v>0</v>
      </c>
      <c r="AB661" s="7">
        <v>45331</v>
      </c>
    </row>
    <row r="662" spans="1:28" ht="15.75" x14ac:dyDescent="0.25">
      <c r="A662" s="29">
        <v>45330</v>
      </c>
      <c r="B662" s="72" t="s">
        <v>723</v>
      </c>
      <c r="C662" s="25"/>
      <c r="D662" s="25" t="s">
        <v>46</v>
      </c>
      <c r="E662" s="25" t="s">
        <v>128</v>
      </c>
      <c r="F662" s="25">
        <v>25</v>
      </c>
      <c r="G662" s="44" t="s">
        <v>39</v>
      </c>
      <c r="H662" s="25">
        <v>125000</v>
      </c>
      <c r="I662" s="11">
        <f t="shared" si="96"/>
        <v>3125000</v>
      </c>
      <c r="J662" s="26" t="s">
        <v>28</v>
      </c>
      <c r="K662" s="11"/>
      <c r="L662" s="4">
        <f t="shared" si="97"/>
        <v>0</v>
      </c>
      <c r="M662" s="4"/>
      <c r="N662" s="4"/>
      <c r="O662" s="4">
        <f t="shared" si="98"/>
        <v>0</v>
      </c>
      <c r="P662" s="4"/>
      <c r="Q662" s="4"/>
      <c r="R662" s="4">
        <f t="shared" si="99"/>
        <v>0</v>
      </c>
      <c r="S662" s="4"/>
      <c r="T662" s="4"/>
      <c r="U662" s="4">
        <f t="shared" si="100"/>
        <v>0</v>
      </c>
      <c r="V662" s="4"/>
      <c r="W662" s="4"/>
      <c r="X662" s="4">
        <f t="shared" si="101"/>
        <v>0</v>
      </c>
      <c r="Y662" s="4"/>
      <c r="Z662" s="4"/>
      <c r="AA662" s="4">
        <f>C662+I662-L662-O662-U662-X662-R662</f>
        <v>3125000</v>
      </c>
      <c r="AB662" s="7"/>
    </row>
    <row r="663" spans="1:28" ht="15.75" x14ac:dyDescent="0.25">
      <c r="A663" s="29">
        <v>45330</v>
      </c>
      <c r="B663" s="72" t="s">
        <v>743</v>
      </c>
      <c r="C663" s="25"/>
      <c r="D663" s="25" t="s">
        <v>46</v>
      </c>
      <c r="E663" s="25" t="s">
        <v>790</v>
      </c>
      <c r="F663" s="25">
        <v>1</v>
      </c>
      <c r="G663" s="43" t="s">
        <v>48</v>
      </c>
      <c r="H663" s="25">
        <v>230000</v>
      </c>
      <c r="I663" s="11">
        <f t="shared" si="96"/>
        <v>230000</v>
      </c>
      <c r="J663" s="31" t="s">
        <v>324</v>
      </c>
      <c r="K663" s="11"/>
      <c r="L663" s="4">
        <f t="shared" si="97"/>
        <v>0</v>
      </c>
      <c r="M663" s="4"/>
      <c r="N663" s="4"/>
      <c r="O663" s="4">
        <f t="shared" si="98"/>
        <v>0</v>
      </c>
      <c r="P663" s="4"/>
      <c r="Q663" s="4"/>
      <c r="R663" s="4">
        <f t="shared" si="99"/>
        <v>0</v>
      </c>
      <c r="S663" s="4"/>
      <c r="T663" s="4"/>
      <c r="U663" s="4">
        <f t="shared" si="100"/>
        <v>230000</v>
      </c>
      <c r="V663" s="4">
        <v>230000</v>
      </c>
      <c r="W663" s="4"/>
      <c r="X663" s="4">
        <f t="shared" si="101"/>
        <v>0</v>
      </c>
      <c r="Y663" s="4"/>
      <c r="Z663" s="4"/>
      <c r="AA663" s="4">
        <f>C663+I663-L663-O663-U663-X663-R663</f>
        <v>0</v>
      </c>
      <c r="AB663" s="7">
        <v>45335</v>
      </c>
    </row>
    <row r="664" spans="1:28" ht="15.75" x14ac:dyDescent="0.25">
      <c r="A664" s="29">
        <v>45330</v>
      </c>
      <c r="B664" s="73" t="s">
        <v>134</v>
      </c>
      <c r="C664" s="27"/>
      <c r="D664" s="27" t="s">
        <v>52</v>
      </c>
      <c r="E664" s="27" t="s">
        <v>290</v>
      </c>
      <c r="F664" s="27">
        <v>500</v>
      </c>
      <c r="G664" s="43" t="s">
        <v>34</v>
      </c>
      <c r="H664" s="27">
        <v>3150</v>
      </c>
      <c r="I664" s="11">
        <f t="shared" si="96"/>
        <v>1575000</v>
      </c>
      <c r="J664" s="32" t="s">
        <v>312</v>
      </c>
      <c r="K664" s="11" t="s">
        <v>955</v>
      </c>
      <c r="L664" s="4">
        <f t="shared" si="97"/>
        <v>0</v>
      </c>
      <c r="M664" s="4"/>
      <c r="N664" s="4"/>
      <c r="O664" s="4">
        <f t="shared" si="98"/>
        <v>1575000</v>
      </c>
      <c r="P664" s="4">
        <v>1575000</v>
      </c>
      <c r="Q664" s="4"/>
      <c r="R664" s="4">
        <f t="shared" si="99"/>
        <v>0</v>
      </c>
      <c r="S664" s="4"/>
      <c r="T664" s="4"/>
      <c r="U664" s="4">
        <f t="shared" si="100"/>
        <v>0</v>
      </c>
      <c r="V664" s="4"/>
      <c r="W664" s="4"/>
      <c r="X664" s="4">
        <f t="shared" si="101"/>
        <v>0</v>
      </c>
      <c r="Y664" s="4"/>
      <c r="Z664" s="4"/>
      <c r="AA664" s="4">
        <f>C664+I664-L664-O664-U664-X664-R664</f>
        <v>0</v>
      </c>
      <c r="AB664" s="7">
        <v>45351</v>
      </c>
    </row>
    <row r="665" spans="1:28" ht="15.75" x14ac:dyDescent="0.25">
      <c r="A665" s="29">
        <v>45330</v>
      </c>
      <c r="B665" s="73" t="s">
        <v>134</v>
      </c>
      <c r="C665" s="25"/>
      <c r="D665" s="27" t="s">
        <v>52</v>
      </c>
      <c r="E665" s="25" t="s">
        <v>109</v>
      </c>
      <c r="F665" s="25">
        <v>500</v>
      </c>
      <c r="G665" s="43" t="s">
        <v>34</v>
      </c>
      <c r="H665" s="25">
        <v>1220</v>
      </c>
      <c r="I665" s="11">
        <f t="shared" si="96"/>
        <v>610000</v>
      </c>
      <c r="J665" s="32" t="s">
        <v>312</v>
      </c>
      <c r="K665" s="11" t="s">
        <v>955</v>
      </c>
      <c r="L665" s="4">
        <f t="shared" si="97"/>
        <v>0</v>
      </c>
      <c r="M665" s="4"/>
      <c r="N665" s="4"/>
      <c r="O665" s="4">
        <f t="shared" si="98"/>
        <v>610000</v>
      </c>
      <c r="P665" s="4">
        <v>610000</v>
      </c>
      <c r="Q665" s="4"/>
      <c r="R665" s="4">
        <f t="shared" si="99"/>
        <v>0</v>
      </c>
      <c r="S665" s="4"/>
      <c r="T665" s="4"/>
      <c r="U665" s="4">
        <f t="shared" si="100"/>
        <v>0</v>
      </c>
      <c r="V665" s="4"/>
      <c r="W665" s="4"/>
      <c r="X665" s="4">
        <f t="shared" si="101"/>
        <v>0</v>
      </c>
      <c r="Y665" s="4"/>
      <c r="Z665" s="4"/>
      <c r="AA665" s="4">
        <f>C665+I665-L665-O665-U665-X665-R665</f>
        <v>0</v>
      </c>
      <c r="AB665" s="7">
        <v>45351</v>
      </c>
    </row>
    <row r="666" spans="1:28" ht="15.75" x14ac:dyDescent="0.25">
      <c r="A666" s="29">
        <v>45330</v>
      </c>
      <c r="B666" s="25" t="s">
        <v>99</v>
      </c>
      <c r="C666" s="25"/>
      <c r="D666" s="25" t="s">
        <v>46</v>
      </c>
      <c r="E666" s="25" t="s">
        <v>104</v>
      </c>
      <c r="F666" s="25">
        <v>27</v>
      </c>
      <c r="G666" s="43" t="s">
        <v>39</v>
      </c>
      <c r="H666" s="25"/>
      <c r="I666" s="11">
        <f t="shared" si="96"/>
        <v>0</v>
      </c>
      <c r="J666" s="26" t="s">
        <v>28</v>
      </c>
      <c r="K666" s="11"/>
      <c r="L666" s="4">
        <f t="shared" si="97"/>
        <v>0</v>
      </c>
      <c r="M666" s="4"/>
      <c r="N666" s="4"/>
      <c r="O666" s="4">
        <f t="shared" si="98"/>
        <v>0</v>
      </c>
      <c r="P666" s="4"/>
      <c r="Q666" s="4"/>
      <c r="R666" s="4">
        <f t="shared" si="99"/>
        <v>0</v>
      </c>
      <c r="S666" s="4"/>
      <c r="T666" s="4"/>
      <c r="U666" s="4">
        <f t="shared" si="100"/>
        <v>0</v>
      </c>
      <c r="V666" s="4"/>
      <c r="W666" s="4"/>
      <c r="X666" s="4">
        <f t="shared" si="101"/>
        <v>0</v>
      </c>
      <c r="Y666" s="4"/>
      <c r="Z666" s="4"/>
      <c r="AA666" s="4">
        <f>C666+I666-L666-O666-U666-X666-R666</f>
        <v>0</v>
      </c>
      <c r="AB666" s="7"/>
    </row>
    <row r="667" spans="1:28" ht="15.75" x14ac:dyDescent="0.25">
      <c r="A667" s="29">
        <v>45330</v>
      </c>
      <c r="B667" s="72" t="s">
        <v>211</v>
      </c>
      <c r="C667" s="25"/>
      <c r="D667" s="25" t="s">
        <v>46</v>
      </c>
      <c r="E667" s="25" t="s">
        <v>179</v>
      </c>
      <c r="F667" s="25">
        <v>500</v>
      </c>
      <c r="G667" s="25" t="s">
        <v>34</v>
      </c>
      <c r="H667" s="25">
        <v>1710</v>
      </c>
      <c r="I667" s="11">
        <f t="shared" si="96"/>
        <v>855000</v>
      </c>
      <c r="J667" s="31" t="s">
        <v>324</v>
      </c>
      <c r="K667" s="11"/>
      <c r="L667" s="4">
        <f t="shared" si="97"/>
        <v>0</v>
      </c>
      <c r="M667" s="4"/>
      <c r="N667" s="4"/>
      <c r="O667" s="4">
        <f t="shared" si="98"/>
        <v>0</v>
      </c>
      <c r="P667" s="4"/>
      <c r="Q667" s="4"/>
      <c r="R667" s="4">
        <f t="shared" si="99"/>
        <v>0</v>
      </c>
      <c r="S667" s="4"/>
      <c r="T667" s="4"/>
      <c r="U667" s="4">
        <f t="shared" si="100"/>
        <v>855000</v>
      </c>
      <c r="V667" s="4">
        <v>855000</v>
      </c>
      <c r="W667" s="4"/>
      <c r="X667" s="4">
        <f t="shared" si="101"/>
        <v>0</v>
      </c>
      <c r="Y667" s="4"/>
      <c r="Z667" s="4"/>
      <c r="AA667" s="4">
        <f>C667+I667-L667-O667-U667-X667-R667</f>
        <v>0</v>
      </c>
      <c r="AB667" s="7">
        <v>45330</v>
      </c>
    </row>
    <row r="668" spans="1:28" ht="15.75" x14ac:dyDescent="0.25">
      <c r="A668" s="29">
        <v>45330</v>
      </c>
      <c r="B668" s="72" t="s">
        <v>378</v>
      </c>
      <c r="C668" s="27"/>
      <c r="D668" s="25" t="s">
        <v>46</v>
      </c>
      <c r="E668" s="27" t="s">
        <v>406</v>
      </c>
      <c r="F668" s="27">
        <v>1000</v>
      </c>
      <c r="G668" s="25" t="s">
        <v>34</v>
      </c>
      <c r="H668" s="27">
        <v>1150</v>
      </c>
      <c r="I668" s="11">
        <f t="shared" si="96"/>
        <v>1150000</v>
      </c>
      <c r="J668" s="31" t="s">
        <v>312</v>
      </c>
      <c r="K668" s="11" t="s">
        <v>786</v>
      </c>
      <c r="L668" s="4">
        <f t="shared" si="97"/>
        <v>0</v>
      </c>
      <c r="M668" s="4"/>
      <c r="N668" s="4"/>
      <c r="O668" s="4">
        <f t="shared" si="98"/>
        <v>1150000</v>
      </c>
      <c r="P668" s="4">
        <v>1150000</v>
      </c>
      <c r="Q668" s="4"/>
      <c r="R668" s="4">
        <f t="shared" si="99"/>
        <v>0</v>
      </c>
      <c r="S668" s="4"/>
      <c r="T668" s="4"/>
      <c r="U668" s="4">
        <f t="shared" si="100"/>
        <v>0</v>
      </c>
      <c r="V668" s="4"/>
      <c r="W668" s="4"/>
      <c r="X668" s="4">
        <f t="shared" si="101"/>
        <v>0</v>
      </c>
      <c r="Y668" s="4"/>
      <c r="Z668" s="4"/>
      <c r="AA668" s="4">
        <f>C668+I668-L668-O668-U668-X668-R668</f>
        <v>0</v>
      </c>
      <c r="AB668" s="7">
        <v>45331</v>
      </c>
    </row>
    <row r="669" spans="1:28" ht="15.75" x14ac:dyDescent="0.25">
      <c r="A669" s="29">
        <v>45330</v>
      </c>
      <c r="B669" s="72" t="s">
        <v>261</v>
      </c>
      <c r="C669" s="27"/>
      <c r="D669" s="25" t="s">
        <v>46</v>
      </c>
      <c r="E669" s="25" t="s">
        <v>58</v>
      </c>
      <c r="F669" s="27">
        <v>1000</v>
      </c>
      <c r="G669" s="25" t="s">
        <v>34</v>
      </c>
      <c r="H669" s="27">
        <v>2250</v>
      </c>
      <c r="I669" s="11">
        <f t="shared" si="96"/>
        <v>2250000</v>
      </c>
      <c r="J669" s="32" t="s">
        <v>324</v>
      </c>
      <c r="K669" s="11"/>
      <c r="L669" s="4">
        <f t="shared" si="97"/>
        <v>2250000</v>
      </c>
      <c r="M669" s="4">
        <v>2250000</v>
      </c>
      <c r="N669" s="4"/>
      <c r="O669" s="4">
        <f t="shared" si="98"/>
        <v>0</v>
      </c>
      <c r="P669" s="4"/>
      <c r="Q669" s="4"/>
      <c r="R669" s="4">
        <f t="shared" si="99"/>
        <v>0</v>
      </c>
      <c r="S669" s="4"/>
      <c r="T669" s="4"/>
      <c r="U669" s="4">
        <f t="shared" si="100"/>
        <v>0</v>
      </c>
      <c r="V669" s="4"/>
      <c r="W669" s="4"/>
      <c r="X669" s="4">
        <f t="shared" si="101"/>
        <v>0</v>
      </c>
      <c r="Y669" s="4"/>
      <c r="Z669" s="4"/>
      <c r="AA669" s="4">
        <f>C669+I669-L669-O669-U669-X669-R669</f>
        <v>0</v>
      </c>
      <c r="AB669" s="7">
        <v>45330</v>
      </c>
    </row>
    <row r="670" spans="1:28" ht="15.75" x14ac:dyDescent="0.25">
      <c r="A670" s="29">
        <v>45330</v>
      </c>
      <c r="B670" s="72" t="s">
        <v>231</v>
      </c>
      <c r="C670" s="25"/>
      <c r="D670" s="25" t="s">
        <v>46</v>
      </c>
      <c r="E670" s="25" t="s">
        <v>232</v>
      </c>
      <c r="F670" s="27">
        <v>50</v>
      </c>
      <c r="G670" s="27" t="s">
        <v>39</v>
      </c>
      <c r="H670" s="25">
        <v>125000</v>
      </c>
      <c r="I670" s="11">
        <f t="shared" si="96"/>
        <v>6250000</v>
      </c>
      <c r="J670" s="18" t="s">
        <v>78</v>
      </c>
      <c r="K670" s="11" t="s">
        <v>871</v>
      </c>
      <c r="L670" s="4">
        <f t="shared" si="97"/>
        <v>0</v>
      </c>
      <c r="M670" s="4"/>
      <c r="N670" s="4"/>
      <c r="O670" s="4">
        <f t="shared" si="98"/>
        <v>2412400</v>
      </c>
      <c r="P670" s="4">
        <v>2412400</v>
      </c>
      <c r="Q670" s="4"/>
      <c r="R670" s="4">
        <f t="shared" si="99"/>
        <v>0</v>
      </c>
      <c r="S670" s="4"/>
      <c r="T670" s="4"/>
      <c r="U670" s="4">
        <f t="shared" si="100"/>
        <v>0</v>
      </c>
      <c r="V670" s="4"/>
      <c r="W670" s="4"/>
      <c r="X670" s="4">
        <f t="shared" si="101"/>
        <v>0</v>
      </c>
      <c r="Y670" s="4"/>
      <c r="Z670" s="4"/>
      <c r="AA670" s="4">
        <f>C670+I670-L670-O670-U670-X670-R670</f>
        <v>3837600</v>
      </c>
      <c r="AB670" s="7">
        <v>45337</v>
      </c>
    </row>
    <row r="671" spans="1:28" ht="15.75" x14ac:dyDescent="0.25">
      <c r="A671" s="29">
        <v>45330</v>
      </c>
      <c r="B671" s="72" t="s">
        <v>467</v>
      </c>
      <c r="C671" s="81"/>
      <c r="D671" s="25" t="s">
        <v>46</v>
      </c>
      <c r="E671" s="81" t="s">
        <v>127</v>
      </c>
      <c r="F671" s="81">
        <v>10</v>
      </c>
      <c r="G671" s="25" t="s">
        <v>39</v>
      </c>
      <c r="H671" s="81">
        <v>65000</v>
      </c>
      <c r="I671" s="11">
        <f t="shared" si="96"/>
        <v>650000</v>
      </c>
      <c r="J671" s="31" t="s">
        <v>312</v>
      </c>
      <c r="K671" s="11" t="s">
        <v>813</v>
      </c>
      <c r="L671" s="4">
        <f t="shared" si="97"/>
        <v>0</v>
      </c>
      <c r="M671" s="4"/>
      <c r="N671" s="4"/>
      <c r="O671" s="4">
        <f t="shared" si="98"/>
        <v>650000</v>
      </c>
      <c r="P671" s="4">
        <v>650000</v>
      </c>
      <c r="Q671" s="4"/>
      <c r="R671" s="4">
        <f t="shared" si="99"/>
        <v>0</v>
      </c>
      <c r="S671" s="4"/>
      <c r="T671" s="4"/>
      <c r="U671" s="4">
        <f t="shared" si="100"/>
        <v>0</v>
      </c>
      <c r="V671" s="4"/>
      <c r="W671" s="4"/>
      <c r="X671" s="4">
        <f t="shared" si="101"/>
        <v>0</v>
      </c>
      <c r="Y671" s="4"/>
      <c r="Z671" s="4"/>
      <c r="AA671" s="4">
        <f>C671+I671-L671-O671-U671-X671-R671</f>
        <v>0</v>
      </c>
      <c r="AB671" s="7">
        <v>45334</v>
      </c>
    </row>
    <row r="672" spans="1:28" ht="15.75" x14ac:dyDescent="0.25">
      <c r="A672" s="29">
        <v>45330</v>
      </c>
      <c r="B672" s="72" t="s">
        <v>246</v>
      </c>
      <c r="C672" s="25"/>
      <c r="D672" s="25" t="s">
        <v>46</v>
      </c>
      <c r="E672" s="25" t="s">
        <v>129</v>
      </c>
      <c r="F672" s="25">
        <v>36</v>
      </c>
      <c r="G672" s="25" t="s">
        <v>77</v>
      </c>
      <c r="H672" s="25">
        <v>58000</v>
      </c>
      <c r="I672" s="11">
        <f t="shared" si="96"/>
        <v>2088000</v>
      </c>
      <c r="J672" s="31" t="s">
        <v>312</v>
      </c>
      <c r="K672" s="11" t="s">
        <v>797</v>
      </c>
      <c r="L672" s="4">
        <f t="shared" si="97"/>
        <v>0</v>
      </c>
      <c r="M672" s="4"/>
      <c r="N672" s="4"/>
      <c r="O672" s="4">
        <f t="shared" si="98"/>
        <v>2088000</v>
      </c>
      <c r="P672" s="4">
        <v>2088000</v>
      </c>
      <c r="Q672" s="4"/>
      <c r="R672" s="4">
        <f t="shared" si="99"/>
        <v>0</v>
      </c>
      <c r="S672" s="4"/>
      <c r="T672" s="4"/>
      <c r="U672" s="4">
        <f t="shared" si="100"/>
        <v>0</v>
      </c>
      <c r="V672" s="4"/>
      <c r="W672" s="4"/>
      <c r="X672" s="4">
        <f t="shared" si="101"/>
        <v>0</v>
      </c>
      <c r="Y672" s="4"/>
      <c r="Z672" s="4"/>
      <c r="AA672" s="4">
        <f>C672+I672-L672-O672-U672-X672-R672</f>
        <v>0</v>
      </c>
      <c r="AB672" s="7">
        <v>45330</v>
      </c>
    </row>
    <row r="673" spans="1:28" ht="15.75" x14ac:dyDescent="0.25">
      <c r="A673" s="29">
        <v>45330</v>
      </c>
      <c r="B673" s="72" t="s">
        <v>246</v>
      </c>
      <c r="C673" s="25"/>
      <c r="D673" s="25" t="s">
        <v>46</v>
      </c>
      <c r="E673" s="25" t="s">
        <v>61</v>
      </c>
      <c r="F673" s="25">
        <v>1000</v>
      </c>
      <c r="G673" s="25" t="s">
        <v>34</v>
      </c>
      <c r="H673" s="25">
        <v>2540</v>
      </c>
      <c r="I673" s="11">
        <f t="shared" si="96"/>
        <v>2540000</v>
      </c>
      <c r="J673" s="31" t="s">
        <v>312</v>
      </c>
      <c r="K673" s="11" t="s">
        <v>796</v>
      </c>
      <c r="L673" s="4">
        <f t="shared" si="97"/>
        <v>0</v>
      </c>
      <c r="M673" s="4"/>
      <c r="N673" s="4"/>
      <c r="O673" s="4">
        <f t="shared" si="98"/>
        <v>2540000</v>
      </c>
      <c r="P673" s="4">
        <v>2540000</v>
      </c>
      <c r="Q673" s="4"/>
      <c r="R673" s="4">
        <f t="shared" si="99"/>
        <v>0</v>
      </c>
      <c r="S673" s="4"/>
      <c r="T673" s="4"/>
      <c r="U673" s="4">
        <f t="shared" si="100"/>
        <v>0</v>
      </c>
      <c r="V673" s="4"/>
      <c r="W673" s="4"/>
      <c r="X673" s="4">
        <f t="shared" si="101"/>
        <v>0</v>
      </c>
      <c r="Y673" s="4"/>
      <c r="Z673" s="4"/>
      <c r="AA673" s="4">
        <f>C673+I673-L673-O673-U673-X673-R673</f>
        <v>0</v>
      </c>
      <c r="AB673" s="7">
        <v>45330</v>
      </c>
    </row>
    <row r="674" spans="1:28" ht="15.75" x14ac:dyDescent="0.25">
      <c r="A674" s="24">
        <v>45330</v>
      </c>
      <c r="B674" s="72" t="s">
        <v>274</v>
      </c>
      <c r="C674" s="25"/>
      <c r="D674" s="25" t="s">
        <v>52</v>
      </c>
      <c r="E674" s="25" t="s">
        <v>394</v>
      </c>
      <c r="F674" s="25">
        <v>4</v>
      </c>
      <c r="G674" s="25" t="s">
        <v>48</v>
      </c>
      <c r="H674" s="25">
        <v>240000</v>
      </c>
      <c r="I674" s="11">
        <f t="shared" si="96"/>
        <v>960000</v>
      </c>
      <c r="J674" s="31" t="s">
        <v>324</v>
      </c>
      <c r="K674" s="11"/>
      <c r="L674" s="4">
        <f t="shared" si="97"/>
        <v>0</v>
      </c>
      <c r="M674" s="4"/>
      <c r="N674" s="4"/>
      <c r="O674" s="4">
        <f t="shared" si="98"/>
        <v>0</v>
      </c>
      <c r="P674" s="4"/>
      <c r="Q674" s="4"/>
      <c r="R674" s="4">
        <f t="shared" si="99"/>
        <v>0</v>
      </c>
      <c r="S674" s="4"/>
      <c r="T674" s="4"/>
      <c r="U674" s="4">
        <f t="shared" si="100"/>
        <v>960000</v>
      </c>
      <c r="V674" s="4">
        <v>960000</v>
      </c>
      <c r="W674" s="4"/>
      <c r="X674" s="4">
        <f t="shared" si="101"/>
        <v>0</v>
      </c>
      <c r="Y674" s="4"/>
      <c r="Z674" s="4"/>
      <c r="AA674" s="4">
        <f>C674+I674-L674-O674-U674-X674-R674</f>
        <v>0</v>
      </c>
      <c r="AB674" s="7">
        <v>45330</v>
      </c>
    </row>
    <row r="675" spans="1:28" ht="15.75" x14ac:dyDescent="0.25">
      <c r="A675" s="29">
        <v>45330</v>
      </c>
      <c r="B675" s="72" t="s">
        <v>72</v>
      </c>
      <c r="C675" s="27"/>
      <c r="D675" s="25" t="s">
        <v>46</v>
      </c>
      <c r="E675" s="27" t="s">
        <v>217</v>
      </c>
      <c r="F675" s="27">
        <v>2.5</v>
      </c>
      <c r="G675" s="25" t="s">
        <v>39</v>
      </c>
      <c r="H675" s="27">
        <v>87000</v>
      </c>
      <c r="I675" s="11">
        <f t="shared" si="96"/>
        <v>217500</v>
      </c>
      <c r="J675" s="32" t="s">
        <v>324</v>
      </c>
      <c r="K675" s="11"/>
      <c r="L675" s="4">
        <f t="shared" si="97"/>
        <v>0</v>
      </c>
      <c r="M675" s="4"/>
      <c r="N675" s="4"/>
      <c r="O675" s="4">
        <f t="shared" si="98"/>
        <v>0</v>
      </c>
      <c r="P675" s="4"/>
      <c r="Q675" s="4"/>
      <c r="R675" s="4">
        <f t="shared" si="99"/>
        <v>0</v>
      </c>
      <c r="S675" s="4"/>
      <c r="T675" s="4"/>
      <c r="U675" s="4">
        <f t="shared" si="100"/>
        <v>217500</v>
      </c>
      <c r="V675" s="4">
        <v>217500</v>
      </c>
      <c r="W675" s="4"/>
      <c r="X675" s="4">
        <f t="shared" si="101"/>
        <v>0</v>
      </c>
      <c r="Y675" s="4"/>
      <c r="Z675" s="4"/>
      <c r="AA675" s="4">
        <f>C675+I675-L675-O675-U675-X675-R675</f>
        <v>0</v>
      </c>
      <c r="AB675" s="7">
        <v>45330</v>
      </c>
    </row>
    <row r="676" spans="1:28" ht="15.75" x14ac:dyDescent="0.25">
      <c r="A676" s="29">
        <v>45330</v>
      </c>
      <c r="B676" s="72" t="s">
        <v>207</v>
      </c>
      <c r="C676" s="27"/>
      <c r="D676" s="25" t="s">
        <v>46</v>
      </c>
      <c r="E676" s="27" t="s">
        <v>294</v>
      </c>
      <c r="F676" s="27">
        <v>150</v>
      </c>
      <c r="G676" s="27" t="s">
        <v>27</v>
      </c>
      <c r="H676" s="27">
        <v>45000</v>
      </c>
      <c r="I676" s="11">
        <f t="shared" si="96"/>
        <v>6750000</v>
      </c>
      <c r="J676" s="32" t="s">
        <v>312</v>
      </c>
      <c r="K676" s="11"/>
      <c r="L676" s="4">
        <f t="shared" si="97"/>
        <v>0</v>
      </c>
      <c r="M676" s="4"/>
      <c r="N676" s="4"/>
      <c r="O676" s="4">
        <f t="shared" si="98"/>
        <v>6750000</v>
      </c>
      <c r="P676" s="4">
        <v>6750000</v>
      </c>
      <c r="Q676" s="4"/>
      <c r="R676" s="4">
        <f t="shared" si="99"/>
        <v>0</v>
      </c>
      <c r="S676" s="4"/>
      <c r="T676" s="4"/>
      <c r="U676" s="4">
        <f t="shared" si="100"/>
        <v>0</v>
      </c>
      <c r="V676" s="4"/>
      <c r="W676" s="4"/>
      <c r="X676" s="4">
        <f t="shared" si="101"/>
        <v>0</v>
      </c>
      <c r="Y676" s="4"/>
      <c r="Z676" s="4"/>
      <c r="AA676" s="4">
        <f>C676+I676-L676-O676-U676-X676-R676</f>
        <v>0</v>
      </c>
      <c r="AB676" s="7">
        <v>45330</v>
      </c>
    </row>
    <row r="677" spans="1:28" ht="15.75" x14ac:dyDescent="0.25">
      <c r="A677" s="29">
        <v>45330</v>
      </c>
      <c r="B677" s="72" t="s">
        <v>207</v>
      </c>
      <c r="C677" s="25"/>
      <c r="D677" s="25" t="s">
        <v>46</v>
      </c>
      <c r="E677" s="25" t="s">
        <v>343</v>
      </c>
      <c r="F677" s="25">
        <v>1</v>
      </c>
      <c r="G677" s="25" t="s">
        <v>23</v>
      </c>
      <c r="H677" s="25">
        <v>1200000</v>
      </c>
      <c r="I677" s="11">
        <f t="shared" si="96"/>
        <v>1200000</v>
      </c>
      <c r="J677" s="31" t="s">
        <v>312</v>
      </c>
      <c r="K677" s="11"/>
      <c r="L677" s="4">
        <f t="shared" si="97"/>
        <v>0</v>
      </c>
      <c r="M677" s="4"/>
      <c r="N677" s="4"/>
      <c r="O677" s="4">
        <f t="shared" si="98"/>
        <v>1200000</v>
      </c>
      <c r="P677" s="4">
        <v>1200000</v>
      </c>
      <c r="Q677" s="4"/>
      <c r="R677" s="4">
        <f t="shared" si="99"/>
        <v>0</v>
      </c>
      <c r="S677" s="4"/>
      <c r="T677" s="4"/>
      <c r="U677" s="4">
        <f t="shared" si="100"/>
        <v>0</v>
      </c>
      <c r="V677" s="4"/>
      <c r="W677" s="4"/>
      <c r="X677" s="4">
        <f t="shared" si="101"/>
        <v>0</v>
      </c>
      <c r="Y677" s="4"/>
      <c r="Z677" s="4"/>
      <c r="AA677" s="4">
        <f>C677+I677-L677-O677-U677-X677-R677</f>
        <v>0</v>
      </c>
      <c r="AB677" s="7">
        <v>45330</v>
      </c>
    </row>
    <row r="678" spans="1:28" ht="15.75" x14ac:dyDescent="0.25">
      <c r="A678" s="24">
        <v>45330</v>
      </c>
      <c r="B678" s="72" t="s">
        <v>791</v>
      </c>
      <c r="C678" s="25"/>
      <c r="D678" s="25" t="s">
        <v>46</v>
      </c>
      <c r="E678" s="25" t="s">
        <v>108</v>
      </c>
      <c r="F678" s="25">
        <v>2600</v>
      </c>
      <c r="G678" s="25" t="s">
        <v>34</v>
      </c>
      <c r="H678" s="25">
        <v>2150</v>
      </c>
      <c r="I678" s="11">
        <f t="shared" si="96"/>
        <v>5590000</v>
      </c>
      <c r="J678" s="31" t="s">
        <v>324</v>
      </c>
      <c r="K678" s="11"/>
      <c r="L678" s="4">
        <f t="shared" si="97"/>
        <v>5590000</v>
      </c>
      <c r="M678" s="4">
        <v>5590000</v>
      </c>
      <c r="N678" s="4"/>
      <c r="O678" s="4">
        <f t="shared" si="98"/>
        <v>0</v>
      </c>
      <c r="P678" s="4"/>
      <c r="Q678" s="4"/>
      <c r="R678" s="4">
        <f t="shared" si="99"/>
        <v>0</v>
      </c>
      <c r="S678" s="4"/>
      <c r="T678" s="4"/>
      <c r="U678" s="4">
        <f t="shared" si="100"/>
        <v>0</v>
      </c>
      <c r="V678" s="4"/>
      <c r="W678" s="4"/>
      <c r="X678" s="4">
        <f t="shared" si="101"/>
        <v>0</v>
      </c>
      <c r="Y678" s="4"/>
      <c r="Z678" s="4"/>
      <c r="AA678" s="4">
        <f>C678+I678-L678-O678-U678-X678-R678</f>
        <v>0</v>
      </c>
      <c r="AB678" s="7">
        <v>45330</v>
      </c>
    </row>
    <row r="679" spans="1:28" ht="15.75" x14ac:dyDescent="0.25">
      <c r="A679" s="29">
        <v>45331</v>
      </c>
      <c r="B679" s="73" t="s">
        <v>422</v>
      </c>
      <c r="C679" s="27"/>
      <c r="D679" s="27" t="s">
        <v>46</v>
      </c>
      <c r="E679" s="27" t="s">
        <v>42</v>
      </c>
      <c r="F679" s="27">
        <v>100</v>
      </c>
      <c r="G679" s="27" t="s">
        <v>34</v>
      </c>
      <c r="H679" s="27">
        <v>3900</v>
      </c>
      <c r="I679" s="11">
        <f t="shared" si="96"/>
        <v>390000</v>
      </c>
      <c r="J679" s="31" t="s">
        <v>324</v>
      </c>
      <c r="K679" s="11"/>
      <c r="L679" s="4">
        <f t="shared" si="97"/>
        <v>390000</v>
      </c>
      <c r="M679" s="4">
        <v>390000</v>
      </c>
      <c r="N679" s="4"/>
      <c r="O679" s="4">
        <f t="shared" si="98"/>
        <v>0</v>
      </c>
      <c r="P679" s="4"/>
      <c r="Q679" s="4"/>
      <c r="R679" s="4">
        <f t="shared" si="99"/>
        <v>0</v>
      </c>
      <c r="S679" s="4"/>
      <c r="T679" s="4"/>
      <c r="U679" s="4">
        <f t="shared" si="100"/>
        <v>0</v>
      </c>
      <c r="V679" s="4"/>
      <c r="W679" s="4"/>
      <c r="X679" s="4">
        <f t="shared" si="101"/>
        <v>0</v>
      </c>
      <c r="Y679" s="4"/>
      <c r="Z679" s="4"/>
      <c r="AA679" s="4">
        <f>C679+I679-L679-O679-U679-X679-R679</f>
        <v>0</v>
      </c>
      <c r="AB679" s="7">
        <v>45331</v>
      </c>
    </row>
    <row r="680" spans="1:28" ht="15.75" x14ac:dyDescent="0.25">
      <c r="A680" s="29">
        <v>45331</v>
      </c>
      <c r="B680" s="72" t="s">
        <v>256</v>
      </c>
      <c r="C680" s="25"/>
      <c r="D680" s="25" t="s">
        <v>52</v>
      </c>
      <c r="E680" s="25" t="s">
        <v>64</v>
      </c>
      <c r="F680" s="25">
        <v>20</v>
      </c>
      <c r="G680" s="25" t="s">
        <v>39</v>
      </c>
      <c r="H680" s="25">
        <v>55000</v>
      </c>
      <c r="I680" s="11">
        <f t="shared" si="96"/>
        <v>1100000</v>
      </c>
      <c r="J680" s="31" t="s">
        <v>324</v>
      </c>
      <c r="K680" s="11"/>
      <c r="L680" s="4">
        <f t="shared" si="97"/>
        <v>1100000</v>
      </c>
      <c r="M680" s="4"/>
      <c r="N680" s="4">
        <v>1100000</v>
      </c>
      <c r="O680" s="4">
        <f t="shared" si="98"/>
        <v>0</v>
      </c>
      <c r="P680" s="4"/>
      <c r="Q680" s="4"/>
      <c r="R680" s="4">
        <f t="shared" si="99"/>
        <v>0</v>
      </c>
      <c r="S680" s="4"/>
      <c r="T680" s="4"/>
      <c r="U680" s="4">
        <f t="shared" si="100"/>
        <v>0</v>
      </c>
      <c r="V680" s="4"/>
      <c r="W680" s="4"/>
      <c r="X680" s="4">
        <f t="shared" si="101"/>
        <v>0</v>
      </c>
      <c r="Y680" s="4"/>
      <c r="Z680" s="4"/>
      <c r="AA680" s="4">
        <f>C680+I680-L680-O680-U680-X680-R680</f>
        <v>0</v>
      </c>
      <c r="AB680" s="7">
        <v>45334</v>
      </c>
    </row>
    <row r="681" spans="1:28" ht="15.75" x14ac:dyDescent="0.25">
      <c r="A681" s="29">
        <v>45331</v>
      </c>
      <c r="B681" s="72" t="s">
        <v>799</v>
      </c>
      <c r="C681" s="25"/>
      <c r="D681" s="25" t="s">
        <v>52</v>
      </c>
      <c r="E681" s="25" t="s">
        <v>294</v>
      </c>
      <c r="F681" s="25">
        <v>50</v>
      </c>
      <c r="G681" s="25" t="s">
        <v>27</v>
      </c>
      <c r="H681" s="25">
        <v>40000</v>
      </c>
      <c r="I681" s="11">
        <f t="shared" si="96"/>
        <v>2000000</v>
      </c>
      <c r="J681" s="31" t="s">
        <v>324</v>
      </c>
      <c r="K681" s="11"/>
      <c r="L681" s="4">
        <f t="shared" si="97"/>
        <v>2000000</v>
      </c>
      <c r="M681" s="4">
        <v>2000000</v>
      </c>
      <c r="N681" s="4"/>
      <c r="O681" s="4">
        <f t="shared" si="98"/>
        <v>0</v>
      </c>
      <c r="P681" s="4"/>
      <c r="Q681" s="4"/>
      <c r="R681" s="4">
        <f t="shared" si="99"/>
        <v>0</v>
      </c>
      <c r="S681" s="4"/>
      <c r="T681" s="4"/>
      <c r="U681" s="4">
        <f t="shared" si="100"/>
        <v>0</v>
      </c>
      <c r="V681" s="4"/>
      <c r="W681" s="4"/>
      <c r="X681" s="4">
        <f t="shared" si="101"/>
        <v>0</v>
      </c>
      <c r="Y681" s="4"/>
      <c r="Z681" s="4"/>
      <c r="AA681" s="4">
        <f>C681+I681-L681-O681-U681-X681-R681</f>
        <v>0</v>
      </c>
      <c r="AB681" s="7">
        <v>45331</v>
      </c>
    </row>
    <row r="682" spans="1:28" ht="15.75" x14ac:dyDescent="0.25">
      <c r="A682" s="29">
        <v>45331</v>
      </c>
      <c r="B682" s="72" t="s">
        <v>800</v>
      </c>
      <c r="C682" s="25"/>
      <c r="D682" s="25" t="s">
        <v>52</v>
      </c>
      <c r="E682" s="25" t="s">
        <v>284</v>
      </c>
      <c r="F682" s="25">
        <v>1</v>
      </c>
      <c r="G682" s="25" t="s">
        <v>34</v>
      </c>
      <c r="H682" s="25">
        <v>75000</v>
      </c>
      <c r="I682" s="11">
        <f t="shared" si="96"/>
        <v>75000</v>
      </c>
      <c r="J682" s="31" t="s">
        <v>324</v>
      </c>
      <c r="K682" s="11"/>
      <c r="L682" s="4">
        <f t="shared" si="97"/>
        <v>0</v>
      </c>
      <c r="M682" s="4"/>
      <c r="N682" s="4"/>
      <c r="O682" s="4">
        <f t="shared" si="98"/>
        <v>0</v>
      </c>
      <c r="P682" s="4"/>
      <c r="Q682" s="4"/>
      <c r="R682" s="4">
        <f t="shared" si="99"/>
        <v>0</v>
      </c>
      <c r="S682" s="4"/>
      <c r="T682" s="4"/>
      <c r="U682" s="4">
        <f t="shared" si="100"/>
        <v>75000</v>
      </c>
      <c r="V682" s="4">
        <v>75000</v>
      </c>
      <c r="W682" s="4"/>
      <c r="X682" s="4">
        <f t="shared" si="101"/>
        <v>0</v>
      </c>
      <c r="Y682" s="4"/>
      <c r="Z682" s="4"/>
      <c r="AA682" s="4">
        <f>C682+I682-L682-O682-U682-X682-R682</f>
        <v>0</v>
      </c>
      <c r="AB682" s="7">
        <v>45331</v>
      </c>
    </row>
    <row r="683" spans="1:28" ht="15.75" x14ac:dyDescent="0.25">
      <c r="A683" s="29">
        <v>45331</v>
      </c>
      <c r="B683" s="72" t="s">
        <v>800</v>
      </c>
      <c r="C683" s="25"/>
      <c r="D683" s="25" t="s">
        <v>52</v>
      </c>
      <c r="E683" s="25" t="s">
        <v>227</v>
      </c>
      <c r="F683" s="25">
        <v>1</v>
      </c>
      <c r="G683" s="25" t="s">
        <v>34</v>
      </c>
      <c r="H683" s="25">
        <v>95000</v>
      </c>
      <c r="I683" s="11">
        <f t="shared" si="96"/>
        <v>95000</v>
      </c>
      <c r="J683" s="31" t="s">
        <v>324</v>
      </c>
      <c r="K683" s="11"/>
      <c r="L683" s="4">
        <f t="shared" si="97"/>
        <v>0</v>
      </c>
      <c r="M683" s="4"/>
      <c r="N683" s="4"/>
      <c r="O683" s="4">
        <f t="shared" si="98"/>
        <v>0</v>
      </c>
      <c r="P683" s="4"/>
      <c r="Q683" s="4"/>
      <c r="R683" s="4">
        <f t="shared" si="99"/>
        <v>0</v>
      </c>
      <c r="S683" s="4"/>
      <c r="T683" s="4"/>
      <c r="U683" s="4">
        <f t="shared" si="100"/>
        <v>95000</v>
      </c>
      <c r="V683" s="4">
        <v>95000</v>
      </c>
      <c r="W683" s="4"/>
      <c r="X683" s="4">
        <f t="shared" si="101"/>
        <v>0</v>
      </c>
      <c r="Y683" s="4"/>
      <c r="Z683" s="4"/>
      <c r="AA683" s="4">
        <f>C683+I683-L683-O683-U683-X683-R683</f>
        <v>0</v>
      </c>
      <c r="AB683" s="7">
        <v>45331</v>
      </c>
    </row>
    <row r="684" spans="1:28" ht="15.75" x14ac:dyDescent="0.25">
      <c r="A684" s="29">
        <v>45331</v>
      </c>
      <c r="B684" s="72" t="s">
        <v>800</v>
      </c>
      <c r="C684" s="27"/>
      <c r="D684" s="25" t="s">
        <v>52</v>
      </c>
      <c r="E684" s="27" t="s">
        <v>512</v>
      </c>
      <c r="F684" s="27">
        <v>2</v>
      </c>
      <c r="G684" s="27" t="s">
        <v>27</v>
      </c>
      <c r="H684" s="27">
        <v>440000</v>
      </c>
      <c r="I684" s="11">
        <f t="shared" si="96"/>
        <v>880000</v>
      </c>
      <c r="J684" s="31" t="s">
        <v>324</v>
      </c>
      <c r="K684" s="11"/>
      <c r="L684" s="4">
        <f t="shared" si="97"/>
        <v>0</v>
      </c>
      <c r="M684" s="4"/>
      <c r="N684" s="4"/>
      <c r="O684" s="4">
        <f t="shared" si="98"/>
        <v>0</v>
      </c>
      <c r="P684" s="4"/>
      <c r="Q684" s="4"/>
      <c r="R684" s="4">
        <f t="shared" si="99"/>
        <v>0</v>
      </c>
      <c r="S684" s="4"/>
      <c r="T684" s="4"/>
      <c r="U684" s="4">
        <f t="shared" si="100"/>
        <v>880000</v>
      </c>
      <c r="V684" s="4">
        <v>480000</v>
      </c>
      <c r="W684" s="4">
        <v>400000</v>
      </c>
      <c r="X684" s="4">
        <f t="shared" si="101"/>
        <v>0</v>
      </c>
      <c r="Y684" s="4"/>
      <c r="Z684" s="4"/>
      <c r="AA684" s="4">
        <f>C684+I684-L684-O684-U684-X684-R684</f>
        <v>0</v>
      </c>
      <c r="AB684" s="7">
        <v>45349</v>
      </c>
    </row>
    <row r="685" spans="1:28" ht="15.75" x14ac:dyDescent="0.25">
      <c r="A685" s="29">
        <v>45331</v>
      </c>
      <c r="B685" s="72" t="s">
        <v>341</v>
      </c>
      <c r="C685" s="27"/>
      <c r="D685" s="25" t="s">
        <v>52</v>
      </c>
      <c r="E685" s="25" t="s">
        <v>129</v>
      </c>
      <c r="F685" s="27">
        <v>24</v>
      </c>
      <c r="G685" s="27" t="s">
        <v>77</v>
      </c>
      <c r="H685" s="27">
        <v>60000</v>
      </c>
      <c r="I685" s="11">
        <f t="shared" si="96"/>
        <v>1440000</v>
      </c>
      <c r="J685" s="32" t="s">
        <v>312</v>
      </c>
      <c r="K685" s="11" t="s">
        <v>809</v>
      </c>
      <c r="L685" s="4">
        <f t="shared" si="97"/>
        <v>0</v>
      </c>
      <c r="M685" s="4"/>
      <c r="N685" s="4"/>
      <c r="O685" s="4">
        <f t="shared" si="98"/>
        <v>1440000</v>
      </c>
      <c r="P685" s="4">
        <v>1440000</v>
      </c>
      <c r="Q685" s="4"/>
      <c r="R685" s="4">
        <f t="shared" si="99"/>
        <v>0</v>
      </c>
      <c r="S685" s="4"/>
      <c r="T685" s="4"/>
      <c r="U685" s="4">
        <f t="shared" si="100"/>
        <v>0</v>
      </c>
      <c r="V685" s="4"/>
      <c r="W685" s="4"/>
      <c r="X685" s="4">
        <f t="shared" si="101"/>
        <v>0</v>
      </c>
      <c r="Y685" s="4"/>
      <c r="Z685" s="4"/>
      <c r="AA685" s="4">
        <f>C685+I685-L685-O685-U685-X685-R685</f>
        <v>0</v>
      </c>
      <c r="AB685" s="7">
        <v>45331</v>
      </c>
    </row>
    <row r="686" spans="1:28" ht="15.75" x14ac:dyDescent="0.25">
      <c r="A686" s="29">
        <v>45331</v>
      </c>
      <c r="B686" s="72" t="s">
        <v>341</v>
      </c>
      <c r="C686" s="25"/>
      <c r="D686" s="25" t="s">
        <v>52</v>
      </c>
      <c r="E686" s="25" t="s">
        <v>53</v>
      </c>
      <c r="F686" s="25">
        <v>1</v>
      </c>
      <c r="G686" s="27" t="s">
        <v>23</v>
      </c>
      <c r="H686" s="25">
        <v>450000</v>
      </c>
      <c r="I686" s="11">
        <f t="shared" si="96"/>
        <v>450000</v>
      </c>
      <c r="J686" s="32" t="s">
        <v>312</v>
      </c>
      <c r="K686" s="11" t="s">
        <v>809</v>
      </c>
      <c r="L686" s="4">
        <f t="shared" si="97"/>
        <v>0</v>
      </c>
      <c r="M686" s="4"/>
      <c r="N686" s="4"/>
      <c r="O686" s="4">
        <f t="shared" si="98"/>
        <v>450000</v>
      </c>
      <c r="P686" s="4">
        <v>450000</v>
      </c>
      <c r="Q686" s="4"/>
      <c r="R686" s="4">
        <f t="shared" si="99"/>
        <v>0</v>
      </c>
      <c r="S686" s="4"/>
      <c r="T686" s="4"/>
      <c r="U686" s="4">
        <f t="shared" si="100"/>
        <v>0</v>
      </c>
      <c r="V686" s="4"/>
      <c r="W686" s="4"/>
      <c r="X686" s="4">
        <f t="shared" si="101"/>
        <v>0</v>
      </c>
      <c r="Y686" s="4"/>
      <c r="Z686" s="4"/>
      <c r="AA686" s="4">
        <f>C686+I686-L686-O686-U686-X686-R686</f>
        <v>0</v>
      </c>
      <c r="AB686" s="7">
        <v>45331</v>
      </c>
    </row>
    <row r="687" spans="1:28" ht="15.75" x14ac:dyDescent="0.25">
      <c r="A687" s="29">
        <v>45331</v>
      </c>
      <c r="B687" s="72" t="s">
        <v>118</v>
      </c>
      <c r="C687" s="25"/>
      <c r="D687" s="25" t="s">
        <v>46</v>
      </c>
      <c r="E687" s="25" t="s">
        <v>157</v>
      </c>
      <c r="F687" s="25">
        <v>6</v>
      </c>
      <c r="G687" s="27" t="s">
        <v>48</v>
      </c>
      <c r="H687" s="25">
        <v>320000</v>
      </c>
      <c r="I687" s="11">
        <f t="shared" si="96"/>
        <v>1920000</v>
      </c>
      <c r="J687" s="26" t="s">
        <v>28</v>
      </c>
      <c r="K687" s="11"/>
      <c r="L687" s="4">
        <f t="shared" si="97"/>
        <v>0</v>
      </c>
      <c r="M687" s="4"/>
      <c r="N687" s="4"/>
      <c r="O687" s="4">
        <f t="shared" si="98"/>
        <v>0</v>
      </c>
      <c r="P687" s="4"/>
      <c r="Q687" s="4"/>
      <c r="R687" s="4">
        <f t="shared" si="99"/>
        <v>0</v>
      </c>
      <c r="S687" s="4"/>
      <c r="T687" s="4"/>
      <c r="U687" s="4">
        <f t="shared" si="100"/>
        <v>0</v>
      </c>
      <c r="V687" s="4"/>
      <c r="W687" s="4"/>
      <c r="X687" s="4">
        <f t="shared" si="101"/>
        <v>0</v>
      </c>
      <c r="Y687" s="4"/>
      <c r="Z687" s="4"/>
      <c r="AA687" s="4">
        <f>C687+I687-L687-O687-U687-X687-R687</f>
        <v>1920000</v>
      </c>
      <c r="AB687" s="7"/>
    </row>
    <row r="688" spans="1:28" ht="15.75" x14ac:dyDescent="0.25">
      <c r="A688" s="29">
        <v>45331</v>
      </c>
      <c r="B688" s="72" t="s">
        <v>118</v>
      </c>
      <c r="C688" s="25"/>
      <c r="D688" s="25" t="s">
        <v>46</v>
      </c>
      <c r="E688" s="25" t="s">
        <v>81</v>
      </c>
      <c r="F688" s="25">
        <v>23.2</v>
      </c>
      <c r="G688" s="27" t="s">
        <v>39</v>
      </c>
      <c r="H688" s="25">
        <v>49000</v>
      </c>
      <c r="I688" s="11">
        <f t="shared" si="96"/>
        <v>1136800</v>
      </c>
      <c r="J688" s="26" t="s">
        <v>28</v>
      </c>
      <c r="K688" s="11"/>
      <c r="L688" s="4">
        <f t="shared" si="97"/>
        <v>0</v>
      </c>
      <c r="M688" s="4"/>
      <c r="N688" s="4"/>
      <c r="O688" s="4">
        <f t="shared" si="98"/>
        <v>0</v>
      </c>
      <c r="P688" s="4"/>
      <c r="Q688" s="4"/>
      <c r="R688" s="4">
        <f t="shared" si="99"/>
        <v>0</v>
      </c>
      <c r="S688" s="4"/>
      <c r="T688" s="4"/>
      <c r="U688" s="4">
        <f t="shared" si="100"/>
        <v>0</v>
      </c>
      <c r="V688" s="4"/>
      <c r="W688" s="4"/>
      <c r="X688" s="4">
        <f t="shared" si="101"/>
        <v>0</v>
      </c>
      <c r="Y688" s="4"/>
      <c r="Z688" s="4"/>
      <c r="AA688" s="4">
        <f>C688+I688-L688-O688-U688-X688-R688</f>
        <v>1136800</v>
      </c>
      <c r="AB688" s="7"/>
    </row>
    <row r="689" spans="1:28" ht="15.75" x14ac:dyDescent="0.25">
      <c r="A689" s="29">
        <v>45331</v>
      </c>
      <c r="B689" s="72" t="s">
        <v>118</v>
      </c>
      <c r="C689" s="25"/>
      <c r="D689" s="25" t="s">
        <v>46</v>
      </c>
      <c r="E689" s="25" t="s">
        <v>163</v>
      </c>
      <c r="F689" s="25">
        <v>2</v>
      </c>
      <c r="G689" s="27" t="s">
        <v>39</v>
      </c>
      <c r="H689" s="25">
        <v>135000</v>
      </c>
      <c r="I689" s="11">
        <f t="shared" si="96"/>
        <v>270000</v>
      </c>
      <c r="J689" s="26" t="s">
        <v>28</v>
      </c>
      <c r="K689" s="11"/>
      <c r="L689" s="4">
        <f t="shared" si="97"/>
        <v>0</v>
      </c>
      <c r="M689" s="4"/>
      <c r="N689" s="4"/>
      <c r="O689" s="4">
        <f t="shared" si="98"/>
        <v>0</v>
      </c>
      <c r="P689" s="4"/>
      <c r="Q689" s="4"/>
      <c r="R689" s="4">
        <f t="shared" si="99"/>
        <v>0</v>
      </c>
      <c r="S689" s="4"/>
      <c r="T689" s="4"/>
      <c r="U689" s="4">
        <f t="shared" si="100"/>
        <v>0</v>
      </c>
      <c r="V689" s="4"/>
      <c r="W689" s="4"/>
      <c r="X689" s="4">
        <f t="shared" si="101"/>
        <v>0</v>
      </c>
      <c r="Y689" s="4"/>
      <c r="Z689" s="4"/>
      <c r="AA689" s="4">
        <f>C689+I689-L689-O689-U689-X689-R689</f>
        <v>270000</v>
      </c>
      <c r="AB689" s="7"/>
    </row>
    <row r="690" spans="1:28" ht="15.75" x14ac:dyDescent="0.25">
      <c r="A690" s="29">
        <v>45331</v>
      </c>
      <c r="B690" s="72" t="s">
        <v>118</v>
      </c>
      <c r="C690" s="25"/>
      <c r="D690" s="25" t="s">
        <v>46</v>
      </c>
      <c r="E690" s="25" t="s">
        <v>164</v>
      </c>
      <c r="F690" s="25">
        <v>1</v>
      </c>
      <c r="G690" s="25" t="s">
        <v>39</v>
      </c>
      <c r="H690" s="25">
        <v>135000</v>
      </c>
      <c r="I690" s="11">
        <f t="shared" si="96"/>
        <v>135000</v>
      </c>
      <c r="J690" s="26" t="s">
        <v>28</v>
      </c>
      <c r="K690" s="11"/>
      <c r="L690" s="4">
        <f t="shared" si="97"/>
        <v>0</v>
      </c>
      <c r="M690" s="4"/>
      <c r="N690" s="4"/>
      <c r="O690" s="4">
        <f t="shared" si="98"/>
        <v>0</v>
      </c>
      <c r="P690" s="4"/>
      <c r="Q690" s="4"/>
      <c r="R690" s="4">
        <f t="shared" si="99"/>
        <v>0</v>
      </c>
      <c r="S690" s="4"/>
      <c r="T690" s="4"/>
      <c r="U690" s="4">
        <f t="shared" si="100"/>
        <v>0</v>
      </c>
      <c r="V690" s="4"/>
      <c r="W690" s="4"/>
      <c r="X690" s="4">
        <f t="shared" si="101"/>
        <v>0</v>
      </c>
      <c r="Y690" s="4"/>
      <c r="Z690" s="4"/>
      <c r="AA690" s="4">
        <f>C690+I690-L690-O690-U690-X690-R690</f>
        <v>135000</v>
      </c>
      <c r="AB690" s="7"/>
    </row>
    <row r="691" spans="1:28" ht="15.75" x14ac:dyDescent="0.25">
      <c r="A691" s="29">
        <v>45331</v>
      </c>
      <c r="B691" s="72" t="s">
        <v>263</v>
      </c>
      <c r="C691" s="25"/>
      <c r="D691" s="25" t="s">
        <v>52</v>
      </c>
      <c r="E691" s="25" t="s">
        <v>204</v>
      </c>
      <c r="F691" s="25">
        <v>12500</v>
      </c>
      <c r="G691" s="25" t="s">
        <v>34</v>
      </c>
      <c r="H691" s="25">
        <v>1385</v>
      </c>
      <c r="I691" s="11">
        <f t="shared" si="96"/>
        <v>17312500</v>
      </c>
      <c r="J691" s="38" t="s">
        <v>78</v>
      </c>
      <c r="K691" s="4" t="s">
        <v>856</v>
      </c>
      <c r="L691" s="4">
        <f t="shared" si="97"/>
        <v>0</v>
      </c>
      <c r="M691" s="4"/>
      <c r="N691" s="4"/>
      <c r="O691" s="4">
        <f t="shared" si="98"/>
        <v>12090750</v>
      </c>
      <c r="P691" s="4">
        <f>3681000+8409750</f>
        <v>12090750</v>
      </c>
      <c r="Q691" s="4"/>
      <c r="R691" s="4">
        <f t="shared" si="99"/>
        <v>0</v>
      </c>
      <c r="S691" s="4"/>
      <c r="T691" s="4"/>
      <c r="U691" s="4">
        <f t="shared" si="100"/>
        <v>0</v>
      </c>
      <c r="V691" s="4"/>
      <c r="W691" s="4"/>
      <c r="X691" s="4">
        <f t="shared" si="101"/>
        <v>0</v>
      </c>
      <c r="Y691" s="4"/>
      <c r="Z691" s="4"/>
      <c r="AA691" s="4">
        <f>C691+I691-L691-O691-U691-X691-R691</f>
        <v>5221750</v>
      </c>
      <c r="AB691" s="7"/>
    </row>
    <row r="692" spans="1:28" ht="15.75" x14ac:dyDescent="0.25">
      <c r="A692" s="29">
        <v>45331</v>
      </c>
      <c r="B692" s="72" t="s">
        <v>263</v>
      </c>
      <c r="C692" s="25"/>
      <c r="D692" s="25" t="s">
        <v>52</v>
      </c>
      <c r="E692" s="25" t="s">
        <v>139</v>
      </c>
      <c r="F692" s="25">
        <v>750</v>
      </c>
      <c r="G692" s="25" t="s">
        <v>34</v>
      </c>
      <c r="H692" s="25">
        <v>2790</v>
      </c>
      <c r="I692" s="11">
        <f t="shared" si="96"/>
        <v>2092500</v>
      </c>
      <c r="J692" s="26" t="s">
        <v>28</v>
      </c>
      <c r="K692" s="11"/>
      <c r="L692" s="4">
        <f t="shared" si="97"/>
        <v>0</v>
      </c>
      <c r="M692" s="4"/>
      <c r="N692" s="4"/>
      <c r="O692" s="4">
        <f t="shared" si="98"/>
        <v>0</v>
      </c>
      <c r="P692" s="4"/>
      <c r="Q692" s="4"/>
      <c r="R692" s="4">
        <f t="shared" si="99"/>
        <v>0</v>
      </c>
      <c r="S692" s="4"/>
      <c r="T692" s="4"/>
      <c r="U692" s="4">
        <f t="shared" si="100"/>
        <v>0</v>
      </c>
      <c r="V692" s="4"/>
      <c r="W692" s="4"/>
      <c r="X692" s="4">
        <f t="shared" si="101"/>
        <v>0</v>
      </c>
      <c r="Y692" s="4"/>
      <c r="Z692" s="4"/>
      <c r="AA692" s="4">
        <f>C692+I692-L692-O692-U692-X692-R692</f>
        <v>2092500</v>
      </c>
      <c r="AB692" s="7"/>
    </row>
    <row r="693" spans="1:28" ht="15.75" x14ac:dyDescent="0.25">
      <c r="A693" s="29">
        <v>45331</v>
      </c>
      <c r="B693" s="73" t="s">
        <v>468</v>
      </c>
      <c r="C693" s="27"/>
      <c r="D693" s="25" t="s">
        <v>52</v>
      </c>
      <c r="E693" s="27" t="s">
        <v>129</v>
      </c>
      <c r="F693" s="27">
        <v>12</v>
      </c>
      <c r="G693" s="27" t="s">
        <v>77</v>
      </c>
      <c r="H693" s="27">
        <v>60000</v>
      </c>
      <c r="I693" s="11">
        <f t="shared" si="96"/>
        <v>720000</v>
      </c>
      <c r="J693" s="32" t="s">
        <v>324</v>
      </c>
      <c r="K693" s="11"/>
      <c r="L693" s="4">
        <f t="shared" si="97"/>
        <v>0</v>
      </c>
      <c r="M693" s="4"/>
      <c r="N693" s="4"/>
      <c r="O693" s="4">
        <f t="shared" si="98"/>
        <v>0</v>
      </c>
      <c r="P693" s="4"/>
      <c r="Q693" s="4"/>
      <c r="R693" s="4">
        <f t="shared" si="99"/>
        <v>0</v>
      </c>
      <c r="S693" s="4"/>
      <c r="T693" s="4"/>
      <c r="U693" s="4">
        <f t="shared" si="100"/>
        <v>720000</v>
      </c>
      <c r="V693" s="4">
        <v>720000</v>
      </c>
      <c r="W693" s="4"/>
      <c r="X693" s="4">
        <f t="shared" si="101"/>
        <v>0</v>
      </c>
      <c r="Y693" s="4"/>
      <c r="Z693" s="4"/>
      <c r="AA693" s="4">
        <f>C693+I693-L693-O693-U693-X693-R693</f>
        <v>0</v>
      </c>
      <c r="AB693" s="7">
        <v>45331</v>
      </c>
    </row>
    <row r="694" spans="1:28" ht="15.75" x14ac:dyDescent="0.25">
      <c r="A694" s="29">
        <v>45331</v>
      </c>
      <c r="B694" s="73" t="s">
        <v>801</v>
      </c>
      <c r="C694" s="27"/>
      <c r="D694" s="27" t="s">
        <v>46</v>
      </c>
      <c r="E694" s="27" t="s">
        <v>219</v>
      </c>
      <c r="F694" s="27">
        <v>2</v>
      </c>
      <c r="G694" s="27" t="s">
        <v>39</v>
      </c>
      <c r="H694" s="27">
        <v>300000</v>
      </c>
      <c r="I694" s="11">
        <f t="shared" si="96"/>
        <v>600000</v>
      </c>
      <c r="J694" s="28" t="s">
        <v>28</v>
      </c>
      <c r="K694" s="11"/>
      <c r="L694" s="4">
        <f t="shared" si="97"/>
        <v>0</v>
      </c>
      <c r="M694" s="4"/>
      <c r="N694" s="4"/>
      <c r="O694" s="4">
        <f t="shared" si="98"/>
        <v>0</v>
      </c>
      <c r="P694" s="4"/>
      <c r="Q694" s="4"/>
      <c r="R694" s="4">
        <f t="shared" si="99"/>
        <v>0</v>
      </c>
      <c r="S694" s="4"/>
      <c r="T694" s="4"/>
      <c r="U694" s="4">
        <f t="shared" si="100"/>
        <v>0</v>
      </c>
      <c r="V694" s="4"/>
      <c r="W694" s="4"/>
      <c r="X694" s="4">
        <f t="shared" si="101"/>
        <v>0</v>
      </c>
      <c r="Y694" s="4"/>
      <c r="Z694" s="4"/>
      <c r="AA694" s="4">
        <f>C694+I694-L694-O694-U694-X694-R694</f>
        <v>600000</v>
      </c>
      <c r="AB694" s="7"/>
    </row>
    <row r="695" spans="1:28" ht="15.75" x14ac:dyDescent="0.25">
      <c r="A695" s="29">
        <v>45331</v>
      </c>
      <c r="B695" s="72" t="s">
        <v>285</v>
      </c>
      <c r="C695" s="27"/>
      <c r="D695" s="27" t="s">
        <v>46</v>
      </c>
      <c r="E695" s="25" t="s">
        <v>802</v>
      </c>
      <c r="F695" s="25">
        <v>1100</v>
      </c>
      <c r="G695" s="25" t="s">
        <v>34</v>
      </c>
      <c r="H695" s="27">
        <v>4200</v>
      </c>
      <c r="I695" s="11">
        <f t="shared" si="96"/>
        <v>4620000</v>
      </c>
      <c r="J695" s="17" t="s">
        <v>312</v>
      </c>
      <c r="K695" s="11" t="s">
        <v>810</v>
      </c>
      <c r="L695" s="4">
        <f t="shared" si="97"/>
        <v>0</v>
      </c>
      <c r="M695" s="4"/>
      <c r="N695" s="4"/>
      <c r="O695" s="4">
        <f t="shared" si="98"/>
        <v>4620000</v>
      </c>
      <c r="P695" s="4">
        <v>1097000</v>
      </c>
      <c r="Q695" s="4">
        <v>3523000</v>
      </c>
      <c r="R695" s="4">
        <f t="shared" si="99"/>
        <v>0</v>
      </c>
      <c r="S695" s="4"/>
      <c r="T695" s="4"/>
      <c r="U695" s="4">
        <f t="shared" si="100"/>
        <v>0</v>
      </c>
      <c r="V695" s="4"/>
      <c r="W695" s="4"/>
      <c r="X695" s="4">
        <f t="shared" si="101"/>
        <v>0</v>
      </c>
      <c r="Y695" s="4"/>
      <c r="Z695" s="4"/>
      <c r="AA695" s="4">
        <f>C695+I695-L695-O695-U695-X695-R695</f>
        <v>0</v>
      </c>
      <c r="AB695" s="7">
        <v>45331</v>
      </c>
    </row>
    <row r="696" spans="1:28" ht="15.75" x14ac:dyDescent="0.25">
      <c r="A696" s="29">
        <v>45331</v>
      </c>
      <c r="B696" s="72" t="s">
        <v>261</v>
      </c>
      <c r="C696" s="25"/>
      <c r="D696" s="27" t="s">
        <v>46</v>
      </c>
      <c r="E696" s="25" t="s">
        <v>58</v>
      </c>
      <c r="F696" s="25">
        <v>1000</v>
      </c>
      <c r="G696" s="25" t="s">
        <v>34</v>
      </c>
      <c r="H696" s="25">
        <v>2250</v>
      </c>
      <c r="I696" s="11">
        <f t="shared" si="96"/>
        <v>2250000</v>
      </c>
      <c r="J696" s="32" t="s">
        <v>324</v>
      </c>
      <c r="K696" s="11"/>
      <c r="L696" s="4">
        <f t="shared" si="97"/>
        <v>2250000</v>
      </c>
      <c r="M696" s="4">
        <v>2250000</v>
      </c>
      <c r="N696" s="4"/>
      <c r="O696" s="4">
        <f t="shared" si="98"/>
        <v>0</v>
      </c>
      <c r="P696" s="4"/>
      <c r="Q696" s="4"/>
      <c r="R696" s="4">
        <f t="shared" si="99"/>
        <v>0</v>
      </c>
      <c r="S696" s="4"/>
      <c r="T696" s="4"/>
      <c r="U696" s="4">
        <f t="shared" si="100"/>
        <v>0</v>
      </c>
      <c r="V696" s="4"/>
      <c r="W696" s="4"/>
      <c r="X696" s="4">
        <f t="shared" si="101"/>
        <v>0</v>
      </c>
      <c r="Y696" s="4"/>
      <c r="Z696" s="4"/>
      <c r="AA696" s="4">
        <f>C696+I696-L696-O696-U696-X696-R696</f>
        <v>0</v>
      </c>
      <c r="AB696" s="7">
        <v>45339</v>
      </c>
    </row>
    <row r="697" spans="1:28" ht="15.75" x14ac:dyDescent="0.25">
      <c r="A697" s="24">
        <v>45331</v>
      </c>
      <c r="B697" s="72" t="s">
        <v>261</v>
      </c>
      <c r="C697" s="25"/>
      <c r="D697" s="25" t="s">
        <v>46</v>
      </c>
      <c r="E697" s="25" t="s">
        <v>406</v>
      </c>
      <c r="F697" s="25">
        <v>200</v>
      </c>
      <c r="G697" s="25" t="s">
        <v>34</v>
      </c>
      <c r="H697" s="25">
        <v>1150</v>
      </c>
      <c r="I697" s="11">
        <f t="shared" si="96"/>
        <v>230000</v>
      </c>
      <c r="J697" s="32" t="s">
        <v>324</v>
      </c>
      <c r="K697" s="11"/>
      <c r="L697" s="4">
        <f t="shared" si="97"/>
        <v>230000</v>
      </c>
      <c r="M697" s="4">
        <v>230000</v>
      </c>
      <c r="N697" s="4"/>
      <c r="O697" s="4">
        <f t="shared" si="98"/>
        <v>0</v>
      </c>
      <c r="P697" s="4"/>
      <c r="Q697" s="4"/>
      <c r="R697" s="4">
        <f t="shared" si="99"/>
        <v>0</v>
      </c>
      <c r="S697" s="4"/>
      <c r="T697" s="4"/>
      <c r="U697" s="4">
        <f t="shared" si="100"/>
        <v>0</v>
      </c>
      <c r="V697" s="4"/>
      <c r="W697" s="4"/>
      <c r="X697" s="4">
        <f t="shared" si="101"/>
        <v>0</v>
      </c>
      <c r="Y697" s="4"/>
      <c r="Z697" s="4"/>
      <c r="AA697" s="4">
        <f>C697+I697-L697-O697-U697-X697-R697</f>
        <v>0</v>
      </c>
      <c r="AB697" s="7">
        <v>45339</v>
      </c>
    </row>
    <row r="698" spans="1:28" ht="15.75" x14ac:dyDescent="0.25">
      <c r="A698" s="29">
        <v>45331</v>
      </c>
      <c r="B698" s="72" t="s">
        <v>519</v>
      </c>
      <c r="C698" s="25"/>
      <c r="D698" s="25" t="s">
        <v>52</v>
      </c>
      <c r="E698" s="25" t="s">
        <v>108</v>
      </c>
      <c r="F698" s="25">
        <v>4000</v>
      </c>
      <c r="G698" s="25" t="s">
        <v>34</v>
      </c>
      <c r="H698" s="25">
        <v>2200</v>
      </c>
      <c r="I698" s="11">
        <f t="shared" si="96"/>
        <v>8800000</v>
      </c>
      <c r="J698" s="31" t="s">
        <v>324</v>
      </c>
      <c r="K698" s="11"/>
      <c r="L698" s="4">
        <f t="shared" si="97"/>
        <v>8800000</v>
      </c>
      <c r="M698" s="4">
        <v>8800000</v>
      </c>
      <c r="N698" s="4"/>
      <c r="O698" s="4">
        <f t="shared" si="98"/>
        <v>0</v>
      </c>
      <c r="P698" s="4"/>
      <c r="Q698" s="4"/>
      <c r="R698" s="4">
        <f t="shared" si="99"/>
        <v>0</v>
      </c>
      <c r="S698" s="4"/>
      <c r="T698" s="4"/>
      <c r="U698" s="4">
        <f t="shared" si="100"/>
        <v>0</v>
      </c>
      <c r="V698" s="4"/>
      <c r="W698" s="4"/>
      <c r="X698" s="4">
        <f t="shared" si="101"/>
        <v>0</v>
      </c>
      <c r="Y698" s="4"/>
      <c r="Z698" s="4"/>
      <c r="AA698" s="4">
        <f>C698+I698-L698-O698-U698-X698-R698</f>
        <v>0</v>
      </c>
      <c r="AB698" s="7">
        <v>45331</v>
      </c>
    </row>
    <row r="699" spans="1:28" ht="15.75" x14ac:dyDescent="0.25">
      <c r="A699" s="29">
        <v>45331</v>
      </c>
      <c r="B699" s="72" t="s">
        <v>131</v>
      </c>
      <c r="C699" s="25"/>
      <c r="D699" s="25" t="s">
        <v>52</v>
      </c>
      <c r="E699" s="25" t="s">
        <v>64</v>
      </c>
      <c r="F699" s="25">
        <v>200</v>
      </c>
      <c r="G699" s="25" t="s">
        <v>39</v>
      </c>
      <c r="H699" s="25">
        <v>60000</v>
      </c>
      <c r="I699" s="11">
        <f t="shared" si="96"/>
        <v>12000000</v>
      </c>
      <c r="J699" s="38" t="s">
        <v>78</v>
      </c>
      <c r="K699" s="11" t="s">
        <v>821</v>
      </c>
      <c r="L699" s="4">
        <f t="shared" si="97"/>
        <v>0</v>
      </c>
      <c r="M699" s="4"/>
      <c r="N699" s="4"/>
      <c r="O699" s="4">
        <f t="shared" si="98"/>
        <v>1800000</v>
      </c>
      <c r="P699" s="4">
        <v>1800000</v>
      </c>
      <c r="Q699" s="4"/>
      <c r="R699" s="4">
        <f t="shared" si="99"/>
        <v>0</v>
      </c>
      <c r="S699" s="4"/>
      <c r="T699" s="4"/>
      <c r="U699" s="4">
        <f t="shared" si="100"/>
        <v>0</v>
      </c>
      <c r="V699" s="4"/>
      <c r="W699" s="4"/>
      <c r="X699" s="4">
        <f t="shared" si="101"/>
        <v>0</v>
      </c>
      <c r="Y699" s="4"/>
      <c r="Z699" s="4"/>
      <c r="AA699" s="4">
        <f>C699+I699-L699-O699-U699-X699-R699</f>
        <v>10200000</v>
      </c>
      <c r="AB699" s="7">
        <v>45334</v>
      </c>
    </row>
    <row r="700" spans="1:28" ht="15.75" x14ac:dyDescent="0.25">
      <c r="A700" s="29">
        <v>45331</v>
      </c>
      <c r="B700" s="72" t="s">
        <v>73</v>
      </c>
      <c r="C700" s="25"/>
      <c r="D700" s="25" t="s">
        <v>46</v>
      </c>
      <c r="E700" s="25" t="s">
        <v>192</v>
      </c>
      <c r="F700" s="25">
        <v>600</v>
      </c>
      <c r="G700" s="25" t="s">
        <v>34</v>
      </c>
      <c r="H700" s="25">
        <v>2931</v>
      </c>
      <c r="I700" s="11">
        <f t="shared" ref="I700:I762" si="102">F700*H700</f>
        <v>1758600</v>
      </c>
      <c r="J700" s="26" t="s">
        <v>28</v>
      </c>
      <c r="K700" s="11"/>
      <c r="L700" s="4">
        <f t="shared" ref="L700:L762" si="103">M700+N700</f>
        <v>0</v>
      </c>
      <c r="M700" s="4"/>
      <c r="N700" s="4"/>
      <c r="O700" s="4">
        <f t="shared" ref="O700:O762" si="104">P700+Q700</f>
        <v>0</v>
      </c>
      <c r="P700" s="4"/>
      <c r="Q700" s="4"/>
      <c r="R700" s="4">
        <f t="shared" ref="R700:R762" si="105">S700+T700</f>
        <v>0</v>
      </c>
      <c r="S700" s="4"/>
      <c r="T700" s="4"/>
      <c r="U700" s="4">
        <f t="shared" ref="U700:U762" si="106">V700+W700</f>
        <v>0</v>
      </c>
      <c r="V700" s="4"/>
      <c r="W700" s="4"/>
      <c r="X700" s="4">
        <f t="shared" ref="X700:X762" si="107">Y700+Z700</f>
        <v>0</v>
      </c>
      <c r="Y700" s="4"/>
      <c r="Z700" s="4"/>
      <c r="AA700" s="4">
        <f>C700+I700-L700-O700-U700-X700-R700</f>
        <v>1758600</v>
      </c>
      <c r="AB700" s="7"/>
    </row>
    <row r="701" spans="1:28" ht="15.75" x14ac:dyDescent="0.25">
      <c r="A701" s="24">
        <v>45331</v>
      </c>
      <c r="B701" s="72" t="s">
        <v>803</v>
      </c>
      <c r="C701" s="25"/>
      <c r="D701" s="25" t="s">
        <v>52</v>
      </c>
      <c r="E701" s="25" t="s">
        <v>108</v>
      </c>
      <c r="F701" s="25">
        <v>600</v>
      </c>
      <c r="G701" s="25" t="s">
        <v>34</v>
      </c>
      <c r="H701" s="25">
        <v>2000</v>
      </c>
      <c r="I701" s="11">
        <f t="shared" si="102"/>
        <v>1200000</v>
      </c>
      <c r="J701" s="31" t="s">
        <v>312</v>
      </c>
      <c r="K701" s="11"/>
      <c r="L701" s="4">
        <f t="shared" si="103"/>
        <v>0</v>
      </c>
      <c r="M701" s="4"/>
      <c r="N701" s="4"/>
      <c r="O701" s="4">
        <f t="shared" si="104"/>
        <v>1200000</v>
      </c>
      <c r="P701" s="4">
        <v>1200000</v>
      </c>
      <c r="Q701" s="4"/>
      <c r="R701" s="4">
        <f t="shared" si="105"/>
        <v>0</v>
      </c>
      <c r="S701" s="4"/>
      <c r="T701" s="4"/>
      <c r="U701" s="4">
        <f t="shared" si="106"/>
        <v>0</v>
      </c>
      <c r="V701" s="4"/>
      <c r="W701" s="4"/>
      <c r="X701" s="4">
        <f t="shared" si="107"/>
        <v>0</v>
      </c>
      <c r="Y701" s="4"/>
      <c r="Z701" s="4"/>
      <c r="AA701" s="4">
        <f>C701+I701-L701-O701-U701-X701-R701</f>
        <v>0</v>
      </c>
      <c r="AB701" s="7">
        <v>45331</v>
      </c>
    </row>
    <row r="702" spans="1:28" ht="15.75" x14ac:dyDescent="0.25">
      <c r="A702" s="29">
        <v>45332</v>
      </c>
      <c r="B702" s="73" t="s">
        <v>376</v>
      </c>
      <c r="C702" s="27"/>
      <c r="D702" s="27" t="s">
        <v>46</v>
      </c>
      <c r="E702" s="27" t="s">
        <v>129</v>
      </c>
      <c r="F702" s="27">
        <v>2</v>
      </c>
      <c r="G702" s="27" t="s">
        <v>77</v>
      </c>
      <c r="H702" s="27">
        <v>60000</v>
      </c>
      <c r="I702" s="11">
        <f t="shared" si="102"/>
        <v>120000</v>
      </c>
      <c r="J702" s="32" t="s">
        <v>324</v>
      </c>
      <c r="K702" s="11"/>
      <c r="L702" s="4">
        <f t="shared" si="103"/>
        <v>120000</v>
      </c>
      <c r="M702" s="4">
        <v>120000</v>
      </c>
      <c r="N702" s="4"/>
      <c r="O702" s="4">
        <f t="shared" si="104"/>
        <v>0</v>
      </c>
      <c r="P702" s="4"/>
      <c r="Q702" s="4"/>
      <c r="R702" s="4">
        <f t="shared" si="105"/>
        <v>0</v>
      </c>
      <c r="S702" s="4"/>
      <c r="T702" s="4"/>
      <c r="U702" s="4">
        <f t="shared" si="106"/>
        <v>0</v>
      </c>
      <c r="V702" s="4"/>
      <c r="W702" s="4"/>
      <c r="X702" s="4">
        <f t="shared" si="107"/>
        <v>0</v>
      </c>
      <c r="Y702" s="4"/>
      <c r="Z702" s="4"/>
      <c r="AA702" s="4">
        <f>C702+I702-L702-O702-U702-X702-R702</f>
        <v>0</v>
      </c>
      <c r="AB702" s="7">
        <v>45332</v>
      </c>
    </row>
    <row r="703" spans="1:28" ht="15.75" x14ac:dyDescent="0.25">
      <c r="A703" s="29">
        <v>45332</v>
      </c>
      <c r="B703" s="73" t="s">
        <v>256</v>
      </c>
      <c r="C703" s="27"/>
      <c r="D703" s="27" t="s">
        <v>52</v>
      </c>
      <c r="E703" s="27" t="s">
        <v>173</v>
      </c>
      <c r="F703" s="27">
        <v>1000</v>
      </c>
      <c r="G703" s="27" t="s">
        <v>34</v>
      </c>
      <c r="H703" s="27">
        <v>4000</v>
      </c>
      <c r="I703" s="11">
        <f t="shared" si="102"/>
        <v>4000000</v>
      </c>
      <c r="J703" s="31" t="s">
        <v>324</v>
      </c>
      <c r="K703" s="11"/>
      <c r="L703" s="4">
        <f t="shared" si="103"/>
        <v>4000000</v>
      </c>
      <c r="M703" s="4">
        <v>450000</v>
      </c>
      <c r="N703" s="4">
        <v>3550000</v>
      </c>
      <c r="O703" s="4">
        <f t="shared" si="104"/>
        <v>0</v>
      </c>
      <c r="P703" s="4"/>
      <c r="Q703" s="4"/>
      <c r="R703" s="4">
        <f t="shared" si="105"/>
        <v>0</v>
      </c>
      <c r="S703" s="4"/>
      <c r="T703" s="4"/>
      <c r="U703" s="4">
        <f t="shared" si="106"/>
        <v>0</v>
      </c>
      <c r="V703" s="4"/>
      <c r="W703" s="4"/>
      <c r="X703" s="4">
        <f t="shared" si="107"/>
        <v>0</v>
      </c>
      <c r="Y703" s="4"/>
      <c r="Z703" s="4"/>
      <c r="AA703" s="4">
        <f>C703+I703-L703-O703-U703-X703-R703</f>
        <v>0</v>
      </c>
      <c r="AB703" s="7">
        <v>45334</v>
      </c>
    </row>
    <row r="704" spans="1:28" ht="15.75" x14ac:dyDescent="0.25">
      <c r="A704" s="29">
        <v>45332</v>
      </c>
      <c r="B704" s="73" t="s">
        <v>803</v>
      </c>
      <c r="C704" s="25"/>
      <c r="D704" s="27" t="s">
        <v>52</v>
      </c>
      <c r="E704" s="25" t="s">
        <v>108</v>
      </c>
      <c r="F704" s="25">
        <v>1400</v>
      </c>
      <c r="G704" s="27" t="s">
        <v>34</v>
      </c>
      <c r="H704" s="25">
        <v>2000</v>
      </c>
      <c r="I704" s="11">
        <f t="shared" si="102"/>
        <v>2800000</v>
      </c>
      <c r="J704" s="31" t="s">
        <v>312</v>
      </c>
      <c r="K704" s="11"/>
      <c r="L704" s="4">
        <f t="shared" si="103"/>
        <v>0</v>
      </c>
      <c r="M704" s="4"/>
      <c r="N704" s="4"/>
      <c r="O704" s="4">
        <f t="shared" si="104"/>
        <v>2800000</v>
      </c>
      <c r="P704" s="4">
        <v>2800000</v>
      </c>
      <c r="Q704" s="4"/>
      <c r="R704" s="4">
        <f t="shared" si="105"/>
        <v>0</v>
      </c>
      <c r="S704" s="4"/>
      <c r="T704" s="4"/>
      <c r="U704" s="4">
        <f t="shared" si="106"/>
        <v>0</v>
      </c>
      <c r="V704" s="4"/>
      <c r="W704" s="4"/>
      <c r="X704" s="4">
        <f t="shared" si="107"/>
        <v>0</v>
      </c>
      <c r="Y704" s="4"/>
      <c r="Z704" s="4"/>
      <c r="AA704" s="4">
        <f>C704+I704-L704-O704-U704-X704-R704</f>
        <v>0</v>
      </c>
      <c r="AB704" s="7">
        <v>45331</v>
      </c>
    </row>
    <row r="705" spans="1:28" ht="15.75" x14ac:dyDescent="0.25">
      <c r="A705" s="29">
        <v>45332</v>
      </c>
      <c r="B705" s="73" t="s">
        <v>122</v>
      </c>
      <c r="C705" s="27"/>
      <c r="D705" s="27" t="s">
        <v>46</v>
      </c>
      <c r="E705" s="25" t="s">
        <v>298</v>
      </c>
      <c r="F705" s="25">
        <v>10400</v>
      </c>
      <c r="G705" s="27" t="s">
        <v>34</v>
      </c>
      <c r="H705" s="27">
        <v>4150</v>
      </c>
      <c r="I705" s="11">
        <f t="shared" si="102"/>
        <v>43160000</v>
      </c>
      <c r="J705" s="32" t="s">
        <v>324</v>
      </c>
      <c r="K705" s="11"/>
      <c r="L705" s="4">
        <f t="shared" si="103"/>
        <v>43160000</v>
      </c>
      <c r="M705" s="4"/>
      <c r="N705" s="4">
        <v>43160000</v>
      </c>
      <c r="O705" s="4">
        <f t="shared" si="104"/>
        <v>0</v>
      </c>
      <c r="P705" s="4"/>
      <c r="Q705" s="4"/>
      <c r="R705" s="4">
        <f t="shared" si="105"/>
        <v>0</v>
      </c>
      <c r="S705" s="4"/>
      <c r="T705" s="4"/>
      <c r="U705" s="4">
        <f t="shared" si="106"/>
        <v>0</v>
      </c>
      <c r="V705" s="4"/>
      <c r="W705" s="4"/>
      <c r="X705" s="4">
        <f t="shared" si="107"/>
        <v>0</v>
      </c>
      <c r="Y705" s="4"/>
      <c r="Z705" s="4"/>
      <c r="AA705" s="4">
        <f>C705+I705-L705-O705-U705-X705-R705</f>
        <v>0</v>
      </c>
      <c r="AB705" s="7">
        <v>45342</v>
      </c>
    </row>
    <row r="706" spans="1:28" ht="15.75" x14ac:dyDescent="0.25">
      <c r="A706" s="29">
        <v>45332</v>
      </c>
      <c r="B706" s="73" t="s">
        <v>122</v>
      </c>
      <c r="C706" s="25"/>
      <c r="D706" s="27" t="s">
        <v>46</v>
      </c>
      <c r="E706" s="25" t="s">
        <v>395</v>
      </c>
      <c r="F706" s="25">
        <v>3000</v>
      </c>
      <c r="G706" s="27" t="s">
        <v>34</v>
      </c>
      <c r="H706" s="25">
        <v>1100</v>
      </c>
      <c r="I706" s="11">
        <f t="shared" si="102"/>
        <v>3300000</v>
      </c>
      <c r="J706" s="32" t="s">
        <v>324</v>
      </c>
      <c r="K706" s="11"/>
      <c r="L706" s="4">
        <f t="shared" si="103"/>
        <v>3300000</v>
      </c>
      <c r="M706" s="4">
        <v>3300000</v>
      </c>
      <c r="N706" s="4"/>
      <c r="O706" s="4">
        <f t="shared" si="104"/>
        <v>0</v>
      </c>
      <c r="P706" s="4"/>
      <c r="Q706" s="4"/>
      <c r="R706" s="4">
        <f t="shared" si="105"/>
        <v>0</v>
      </c>
      <c r="S706" s="4"/>
      <c r="T706" s="4"/>
      <c r="U706" s="4">
        <f t="shared" si="106"/>
        <v>0</v>
      </c>
      <c r="V706" s="4"/>
      <c r="W706" s="4"/>
      <c r="X706" s="4">
        <f t="shared" si="107"/>
        <v>0</v>
      </c>
      <c r="Y706" s="4"/>
      <c r="Z706" s="4"/>
      <c r="AA706" s="4">
        <f>C706+I706-L706-O706-U706-X706-R706</f>
        <v>0</v>
      </c>
      <c r="AB706" s="7">
        <v>45351</v>
      </c>
    </row>
    <row r="707" spans="1:28" ht="15.75" x14ac:dyDescent="0.25">
      <c r="A707" s="29">
        <v>45332</v>
      </c>
      <c r="B707" s="73" t="s">
        <v>122</v>
      </c>
      <c r="C707" s="25"/>
      <c r="D707" s="27" t="s">
        <v>46</v>
      </c>
      <c r="E707" s="25" t="s">
        <v>270</v>
      </c>
      <c r="F707" s="25">
        <v>1</v>
      </c>
      <c r="G707" s="25" t="s">
        <v>39</v>
      </c>
      <c r="H707" s="25">
        <v>135000</v>
      </c>
      <c r="I707" s="11">
        <f t="shared" si="102"/>
        <v>135000</v>
      </c>
      <c r="J707" s="32" t="s">
        <v>324</v>
      </c>
      <c r="K707" s="11"/>
      <c r="L707" s="4">
        <f t="shared" si="103"/>
        <v>135000</v>
      </c>
      <c r="M707" s="4">
        <v>135000</v>
      </c>
      <c r="N707" s="4"/>
      <c r="O707" s="4">
        <f t="shared" si="104"/>
        <v>0</v>
      </c>
      <c r="P707" s="4"/>
      <c r="Q707" s="4"/>
      <c r="R707" s="4">
        <f t="shared" si="105"/>
        <v>0</v>
      </c>
      <c r="S707" s="4"/>
      <c r="T707" s="4"/>
      <c r="U707" s="4">
        <f t="shared" si="106"/>
        <v>0</v>
      </c>
      <c r="V707" s="4"/>
      <c r="W707" s="4"/>
      <c r="X707" s="4">
        <f t="shared" si="107"/>
        <v>0</v>
      </c>
      <c r="Y707" s="4"/>
      <c r="Z707" s="4"/>
      <c r="AA707" s="4">
        <f>C707+I707-L707-O707-U707-X707-R707</f>
        <v>0</v>
      </c>
      <c r="AB707" s="7">
        <v>45351</v>
      </c>
    </row>
    <row r="708" spans="1:28" ht="15.75" x14ac:dyDescent="0.25">
      <c r="A708" s="29">
        <v>45332</v>
      </c>
      <c r="B708" s="72" t="s">
        <v>162</v>
      </c>
      <c r="C708" s="27"/>
      <c r="D708" s="27" t="s">
        <v>46</v>
      </c>
      <c r="E708" s="27" t="s">
        <v>42</v>
      </c>
      <c r="F708" s="27">
        <v>2700</v>
      </c>
      <c r="G708" s="27" t="s">
        <v>34</v>
      </c>
      <c r="H708" s="27">
        <v>3800</v>
      </c>
      <c r="I708" s="11">
        <f t="shared" si="102"/>
        <v>10260000</v>
      </c>
      <c r="J708" s="12" t="s">
        <v>324</v>
      </c>
      <c r="K708" s="11"/>
      <c r="L708" s="4">
        <f t="shared" si="103"/>
        <v>10260000</v>
      </c>
      <c r="M708" s="4">
        <v>10260000</v>
      </c>
      <c r="N708" s="4"/>
      <c r="O708" s="4">
        <f t="shared" si="104"/>
        <v>0</v>
      </c>
      <c r="P708" s="4"/>
      <c r="Q708" s="4"/>
      <c r="R708" s="4">
        <f t="shared" si="105"/>
        <v>0</v>
      </c>
      <c r="S708" s="4"/>
      <c r="T708" s="4"/>
      <c r="U708" s="4">
        <f t="shared" si="106"/>
        <v>0</v>
      </c>
      <c r="V708" s="4"/>
      <c r="W708" s="4"/>
      <c r="X708" s="4">
        <f t="shared" si="107"/>
        <v>0</v>
      </c>
      <c r="Y708" s="4"/>
      <c r="Z708" s="4"/>
      <c r="AA708" s="4">
        <f>C708+I708-L708-O708-U708-X708-R708</f>
        <v>0</v>
      </c>
      <c r="AB708" s="7">
        <v>45335</v>
      </c>
    </row>
    <row r="709" spans="1:28" ht="15.75" x14ac:dyDescent="0.25">
      <c r="A709" s="29">
        <v>45332</v>
      </c>
      <c r="B709" s="72" t="s">
        <v>162</v>
      </c>
      <c r="C709" s="25"/>
      <c r="D709" s="27" t="s">
        <v>46</v>
      </c>
      <c r="E709" s="25" t="s">
        <v>173</v>
      </c>
      <c r="F709" s="25">
        <v>2500</v>
      </c>
      <c r="G709" s="27" t="s">
        <v>34</v>
      </c>
      <c r="H709" s="25">
        <v>3800</v>
      </c>
      <c r="I709" s="11">
        <f t="shared" si="102"/>
        <v>9500000</v>
      </c>
      <c r="J709" s="6" t="s">
        <v>24</v>
      </c>
      <c r="K709" s="11"/>
      <c r="L709" s="4">
        <f t="shared" si="103"/>
        <v>406000</v>
      </c>
      <c r="M709" s="4">
        <v>406000</v>
      </c>
      <c r="N709" s="4"/>
      <c r="O709" s="4">
        <f t="shared" si="104"/>
        <v>0</v>
      </c>
      <c r="P709" s="4"/>
      <c r="Q709" s="4"/>
      <c r="R709" s="4">
        <f t="shared" si="105"/>
        <v>0</v>
      </c>
      <c r="S709" s="4"/>
      <c r="T709" s="4"/>
      <c r="U709" s="4">
        <f t="shared" si="106"/>
        <v>0</v>
      </c>
      <c r="V709" s="4"/>
      <c r="W709" s="4"/>
      <c r="X709" s="4">
        <f t="shared" si="107"/>
        <v>0</v>
      </c>
      <c r="Y709" s="4"/>
      <c r="Z709" s="4"/>
      <c r="AA709" s="4">
        <f>C709+I709-L709-O709-U709-X709-R709</f>
        <v>9094000</v>
      </c>
      <c r="AB709" s="7">
        <v>45335</v>
      </c>
    </row>
    <row r="710" spans="1:28" ht="15.75" x14ac:dyDescent="0.25">
      <c r="A710" s="29">
        <v>45332</v>
      </c>
      <c r="B710" s="72" t="s">
        <v>162</v>
      </c>
      <c r="C710" s="25"/>
      <c r="D710" s="27" t="s">
        <v>46</v>
      </c>
      <c r="E710" s="25" t="s">
        <v>117</v>
      </c>
      <c r="F710" s="25">
        <v>4</v>
      </c>
      <c r="G710" s="27" t="s">
        <v>23</v>
      </c>
      <c r="H710" s="25">
        <v>450000</v>
      </c>
      <c r="I710" s="11">
        <f t="shared" si="102"/>
        <v>1800000</v>
      </c>
      <c r="J710" s="12" t="s">
        <v>324</v>
      </c>
      <c r="K710" s="11"/>
      <c r="L710" s="4">
        <f t="shared" si="103"/>
        <v>1800000</v>
      </c>
      <c r="M710" s="4">
        <v>1800000</v>
      </c>
      <c r="N710" s="4"/>
      <c r="O710" s="4">
        <f t="shared" si="104"/>
        <v>0</v>
      </c>
      <c r="P710" s="4"/>
      <c r="Q710" s="4"/>
      <c r="R710" s="4">
        <f t="shared" si="105"/>
        <v>0</v>
      </c>
      <c r="S710" s="4"/>
      <c r="T710" s="4"/>
      <c r="U710" s="4">
        <f t="shared" si="106"/>
        <v>0</v>
      </c>
      <c r="V710" s="4"/>
      <c r="W710" s="4"/>
      <c r="X710" s="4">
        <f t="shared" si="107"/>
        <v>0</v>
      </c>
      <c r="Y710" s="4"/>
      <c r="Z710" s="4"/>
      <c r="AA710" s="4">
        <f>C710+I710-L710-O710-U710-X710-R710</f>
        <v>0</v>
      </c>
      <c r="AB710" s="7">
        <v>45335</v>
      </c>
    </row>
    <row r="711" spans="1:28" ht="15.75" x14ac:dyDescent="0.25">
      <c r="A711" s="29">
        <v>45332</v>
      </c>
      <c r="B711" s="72" t="s">
        <v>162</v>
      </c>
      <c r="C711" s="25"/>
      <c r="D711" s="27" t="s">
        <v>46</v>
      </c>
      <c r="E711" s="25" t="s">
        <v>128</v>
      </c>
      <c r="F711" s="25">
        <v>25</v>
      </c>
      <c r="G711" s="27" t="s">
        <v>39</v>
      </c>
      <c r="H711" s="25">
        <v>125000</v>
      </c>
      <c r="I711" s="11">
        <f t="shared" si="102"/>
        <v>3125000</v>
      </c>
      <c r="J711" s="26" t="s">
        <v>28</v>
      </c>
      <c r="K711" s="11"/>
      <c r="L711" s="4">
        <f t="shared" si="103"/>
        <v>0</v>
      </c>
      <c r="M711" s="4"/>
      <c r="N711" s="4"/>
      <c r="O711" s="4">
        <f t="shared" si="104"/>
        <v>0</v>
      </c>
      <c r="P711" s="4"/>
      <c r="Q711" s="4"/>
      <c r="R711" s="4">
        <f t="shared" si="105"/>
        <v>0</v>
      </c>
      <c r="S711" s="4"/>
      <c r="T711" s="4"/>
      <c r="U711" s="4">
        <f t="shared" si="106"/>
        <v>0</v>
      </c>
      <c r="V711" s="4"/>
      <c r="W711" s="4"/>
      <c r="X711" s="4">
        <f t="shared" si="107"/>
        <v>0</v>
      </c>
      <c r="Y711" s="4"/>
      <c r="Z711" s="4"/>
      <c r="AA711" s="4">
        <f>C711+I711-L711-O711-U711-X711-R711</f>
        <v>3125000</v>
      </c>
      <c r="AB711" s="7"/>
    </row>
    <row r="712" spans="1:28" ht="15.75" x14ac:dyDescent="0.25">
      <c r="A712" s="29">
        <v>45332</v>
      </c>
      <c r="B712" s="72" t="s">
        <v>162</v>
      </c>
      <c r="C712" s="27"/>
      <c r="D712" s="27" t="s">
        <v>46</v>
      </c>
      <c r="E712" s="27" t="s">
        <v>154</v>
      </c>
      <c r="F712" s="27">
        <v>3500</v>
      </c>
      <c r="G712" s="27" t="s">
        <v>34</v>
      </c>
      <c r="H712" s="27">
        <v>1335</v>
      </c>
      <c r="I712" s="11">
        <f t="shared" si="102"/>
        <v>4672500</v>
      </c>
      <c r="J712" s="28" t="s">
        <v>28</v>
      </c>
      <c r="K712" s="11"/>
      <c r="L712" s="4">
        <f t="shared" si="103"/>
        <v>0</v>
      </c>
      <c r="M712" s="4"/>
      <c r="N712" s="4"/>
      <c r="O712" s="4">
        <f t="shared" si="104"/>
        <v>0</v>
      </c>
      <c r="P712" s="4"/>
      <c r="Q712" s="4"/>
      <c r="R712" s="4">
        <f t="shared" si="105"/>
        <v>0</v>
      </c>
      <c r="S712" s="4"/>
      <c r="T712" s="4"/>
      <c r="U712" s="4">
        <f t="shared" si="106"/>
        <v>0</v>
      </c>
      <c r="V712" s="4"/>
      <c r="W712" s="4"/>
      <c r="X712" s="4">
        <f t="shared" si="107"/>
        <v>0</v>
      </c>
      <c r="Y712" s="4"/>
      <c r="Z712" s="4"/>
      <c r="AA712" s="4">
        <f>C712+I712-L712-O712-U712-X712-R712</f>
        <v>4672500</v>
      </c>
      <c r="AB712" s="7"/>
    </row>
    <row r="713" spans="1:28" ht="15.75" x14ac:dyDescent="0.25">
      <c r="A713" s="29">
        <v>45332</v>
      </c>
      <c r="B713" s="73" t="s">
        <v>801</v>
      </c>
      <c r="C713" s="25"/>
      <c r="D713" s="27" t="s">
        <v>46</v>
      </c>
      <c r="E713" s="25" t="s">
        <v>129</v>
      </c>
      <c r="F713" s="25">
        <v>48</v>
      </c>
      <c r="G713" s="27" t="s">
        <v>77</v>
      </c>
      <c r="H713" s="25">
        <v>60000</v>
      </c>
      <c r="I713" s="11">
        <f t="shared" si="102"/>
        <v>2880000</v>
      </c>
      <c r="J713" s="31" t="s">
        <v>312</v>
      </c>
      <c r="K713" s="11" t="s">
        <v>837</v>
      </c>
      <c r="L713" s="4">
        <f t="shared" si="103"/>
        <v>0</v>
      </c>
      <c r="M713" s="4"/>
      <c r="N713" s="4"/>
      <c r="O713" s="4">
        <f t="shared" si="104"/>
        <v>2880000</v>
      </c>
      <c r="P713" s="4">
        <v>2880000</v>
      </c>
      <c r="Q713" s="4"/>
      <c r="R713" s="4">
        <f t="shared" si="105"/>
        <v>0</v>
      </c>
      <c r="S713" s="4"/>
      <c r="T713" s="4"/>
      <c r="U713" s="4">
        <f t="shared" si="106"/>
        <v>0</v>
      </c>
      <c r="V713" s="4"/>
      <c r="W713" s="4"/>
      <c r="X713" s="4">
        <f t="shared" si="107"/>
        <v>0</v>
      </c>
      <c r="Y713" s="4"/>
      <c r="Z713" s="4"/>
      <c r="AA713" s="4">
        <f>C713+I713-L713-O713-U713-X713-R713</f>
        <v>0</v>
      </c>
      <c r="AB713" s="7">
        <v>45335</v>
      </c>
    </row>
    <row r="714" spans="1:28" ht="15.75" x14ac:dyDescent="0.25">
      <c r="A714" s="29">
        <v>45332</v>
      </c>
      <c r="B714" s="73" t="s">
        <v>412</v>
      </c>
      <c r="C714" s="27"/>
      <c r="D714" s="27" t="s">
        <v>46</v>
      </c>
      <c r="E714" s="27" t="s">
        <v>58</v>
      </c>
      <c r="F714" s="27">
        <v>10400</v>
      </c>
      <c r="G714" s="27" t="s">
        <v>34</v>
      </c>
      <c r="H714" s="27">
        <v>2000</v>
      </c>
      <c r="I714" s="11">
        <f t="shared" si="102"/>
        <v>20800000</v>
      </c>
      <c r="J714" s="31" t="s">
        <v>312</v>
      </c>
      <c r="K714" s="11"/>
      <c r="L714" s="4">
        <f t="shared" si="103"/>
        <v>0</v>
      </c>
      <c r="M714" s="4"/>
      <c r="N714" s="4"/>
      <c r="O714" s="4">
        <f t="shared" si="104"/>
        <v>20800000</v>
      </c>
      <c r="P714" s="4">
        <v>20800000</v>
      </c>
      <c r="Q714" s="4"/>
      <c r="R714" s="4">
        <f t="shared" si="105"/>
        <v>0</v>
      </c>
      <c r="S714" s="4"/>
      <c r="T714" s="4"/>
      <c r="U714" s="4">
        <f t="shared" si="106"/>
        <v>0</v>
      </c>
      <c r="V714" s="4"/>
      <c r="W714" s="4"/>
      <c r="X714" s="4">
        <f t="shared" si="107"/>
        <v>0</v>
      </c>
      <c r="Y714" s="4"/>
      <c r="Z714" s="4"/>
      <c r="AA714" s="4">
        <f>C714+I714-L714-O714-U714-X714-R714</f>
        <v>0</v>
      </c>
      <c r="AB714" s="7">
        <v>45335</v>
      </c>
    </row>
    <row r="715" spans="1:28" ht="15.75" x14ac:dyDescent="0.25">
      <c r="A715" s="29">
        <v>45332</v>
      </c>
      <c r="B715" s="73" t="s">
        <v>412</v>
      </c>
      <c r="C715" s="25"/>
      <c r="D715" s="27" t="s">
        <v>46</v>
      </c>
      <c r="E715" s="25" t="s">
        <v>128</v>
      </c>
      <c r="F715" s="25">
        <v>50</v>
      </c>
      <c r="G715" s="27" t="s">
        <v>39</v>
      </c>
      <c r="H715" s="25">
        <v>125000</v>
      </c>
      <c r="I715" s="11">
        <f t="shared" si="102"/>
        <v>6250000</v>
      </c>
      <c r="J715" s="31" t="s">
        <v>312</v>
      </c>
      <c r="K715" s="11"/>
      <c r="L715" s="4">
        <f t="shared" si="103"/>
        <v>0</v>
      </c>
      <c r="M715" s="4"/>
      <c r="N715" s="4"/>
      <c r="O715" s="4">
        <f t="shared" si="104"/>
        <v>6250000</v>
      </c>
      <c r="P715" s="4">
        <v>6250000</v>
      </c>
      <c r="Q715" s="4"/>
      <c r="R715" s="4">
        <f t="shared" si="105"/>
        <v>0</v>
      </c>
      <c r="S715" s="4"/>
      <c r="T715" s="4"/>
      <c r="U715" s="4">
        <f t="shared" si="106"/>
        <v>0</v>
      </c>
      <c r="V715" s="4"/>
      <c r="W715" s="4"/>
      <c r="X715" s="4">
        <f t="shared" si="107"/>
        <v>0</v>
      </c>
      <c r="Y715" s="4"/>
      <c r="Z715" s="4"/>
      <c r="AA715" s="4">
        <f>C715+I715-L715-O715-U715-X715-R715</f>
        <v>0</v>
      </c>
      <c r="AB715" s="7">
        <v>45335</v>
      </c>
    </row>
    <row r="716" spans="1:28" ht="15.75" x14ac:dyDescent="0.25">
      <c r="A716" s="24">
        <v>45332</v>
      </c>
      <c r="B716" s="72" t="s">
        <v>359</v>
      </c>
      <c r="C716" s="25"/>
      <c r="D716" s="25" t="s">
        <v>46</v>
      </c>
      <c r="E716" s="25" t="s">
        <v>216</v>
      </c>
      <c r="F716" s="25">
        <v>5</v>
      </c>
      <c r="G716" s="25" t="s">
        <v>27</v>
      </c>
      <c r="H716" s="25">
        <v>45000</v>
      </c>
      <c r="I716" s="11">
        <f t="shared" si="102"/>
        <v>225000</v>
      </c>
      <c r="J716" s="31" t="s">
        <v>312</v>
      </c>
      <c r="K716" s="11" t="s">
        <v>838</v>
      </c>
      <c r="L716" s="4">
        <f t="shared" si="103"/>
        <v>0</v>
      </c>
      <c r="M716" s="4"/>
      <c r="N716" s="4"/>
      <c r="O716" s="4">
        <f t="shared" si="104"/>
        <v>225000</v>
      </c>
      <c r="P716" s="4">
        <v>225000</v>
      </c>
      <c r="Q716" s="4"/>
      <c r="R716" s="4">
        <f t="shared" si="105"/>
        <v>0</v>
      </c>
      <c r="S716" s="4"/>
      <c r="T716" s="4"/>
      <c r="U716" s="4">
        <f t="shared" si="106"/>
        <v>0</v>
      </c>
      <c r="V716" s="4"/>
      <c r="W716" s="4"/>
      <c r="X716" s="4">
        <f t="shared" si="107"/>
        <v>0</v>
      </c>
      <c r="Y716" s="4"/>
      <c r="Z716" s="4"/>
      <c r="AA716" s="4">
        <f>C716+I716-L716-O716-U716-X716-R716</f>
        <v>0</v>
      </c>
      <c r="AB716" s="7">
        <v>45335</v>
      </c>
    </row>
    <row r="717" spans="1:28" ht="15.75" x14ac:dyDescent="0.25">
      <c r="A717" s="29">
        <v>45332</v>
      </c>
      <c r="B717" s="72" t="s">
        <v>72</v>
      </c>
      <c r="C717" s="25"/>
      <c r="D717" s="25" t="s">
        <v>46</v>
      </c>
      <c r="E717" s="25" t="s">
        <v>273</v>
      </c>
      <c r="F717" s="25">
        <v>28.1</v>
      </c>
      <c r="G717" s="25" t="s">
        <v>39</v>
      </c>
      <c r="H717" s="25">
        <v>47000</v>
      </c>
      <c r="I717" s="11">
        <f t="shared" si="102"/>
        <v>1320700</v>
      </c>
      <c r="J717" s="32" t="s">
        <v>324</v>
      </c>
      <c r="K717" s="11"/>
      <c r="L717" s="4">
        <f t="shared" si="103"/>
        <v>1320700</v>
      </c>
      <c r="M717" s="4">
        <v>1320700</v>
      </c>
      <c r="N717" s="4"/>
      <c r="O717" s="4">
        <f t="shared" si="104"/>
        <v>0</v>
      </c>
      <c r="P717" s="4"/>
      <c r="Q717" s="4"/>
      <c r="R717" s="4">
        <f t="shared" si="105"/>
        <v>0</v>
      </c>
      <c r="S717" s="4"/>
      <c r="T717" s="4"/>
      <c r="U717" s="4">
        <f t="shared" si="106"/>
        <v>0</v>
      </c>
      <c r="V717" s="4"/>
      <c r="W717" s="4"/>
      <c r="X717" s="4">
        <f t="shared" si="107"/>
        <v>0</v>
      </c>
      <c r="Y717" s="4"/>
      <c r="Z717" s="4"/>
      <c r="AA717" s="4">
        <f>C717+I717-L717-O717-U717-X717-R717</f>
        <v>0</v>
      </c>
      <c r="AB717" s="7">
        <v>45332</v>
      </c>
    </row>
    <row r="718" spans="1:28" ht="15.75" x14ac:dyDescent="0.25">
      <c r="A718" s="29">
        <v>45332</v>
      </c>
      <c r="B718" s="72" t="s">
        <v>72</v>
      </c>
      <c r="C718" s="27"/>
      <c r="D718" s="25" t="s">
        <v>46</v>
      </c>
      <c r="E718" s="27" t="s">
        <v>106</v>
      </c>
      <c r="F718" s="27">
        <v>31.7</v>
      </c>
      <c r="G718" s="27" t="s">
        <v>39</v>
      </c>
      <c r="H718" s="27">
        <v>47000</v>
      </c>
      <c r="I718" s="11">
        <f t="shared" si="102"/>
        <v>1489900</v>
      </c>
      <c r="J718" s="32" t="s">
        <v>324</v>
      </c>
      <c r="K718" s="11"/>
      <c r="L718" s="4">
        <f t="shared" si="103"/>
        <v>1489900</v>
      </c>
      <c r="M718" s="4">
        <v>1489900</v>
      </c>
      <c r="N718" s="4"/>
      <c r="O718" s="4">
        <f t="shared" si="104"/>
        <v>0</v>
      </c>
      <c r="P718" s="4"/>
      <c r="Q718" s="4"/>
      <c r="R718" s="4">
        <f t="shared" si="105"/>
        <v>0</v>
      </c>
      <c r="S718" s="4"/>
      <c r="T718" s="4"/>
      <c r="U718" s="4">
        <f t="shared" si="106"/>
        <v>0</v>
      </c>
      <c r="V718" s="4"/>
      <c r="W718" s="4"/>
      <c r="X718" s="4">
        <f t="shared" si="107"/>
        <v>0</v>
      </c>
      <c r="Y718" s="4"/>
      <c r="Z718" s="4"/>
      <c r="AA718" s="4">
        <f>C718+I718-L718-O718-U718-X718-R718</f>
        <v>0</v>
      </c>
      <c r="AB718" s="7">
        <v>45332</v>
      </c>
    </row>
    <row r="719" spans="1:28" ht="15.75" x14ac:dyDescent="0.25">
      <c r="A719" s="24">
        <v>45332</v>
      </c>
      <c r="B719" s="72" t="s">
        <v>223</v>
      </c>
      <c r="C719" s="25"/>
      <c r="D719" s="25" t="s">
        <v>46</v>
      </c>
      <c r="E719" s="25" t="s">
        <v>69</v>
      </c>
      <c r="F719" s="25">
        <v>75</v>
      </c>
      <c r="G719" s="25" t="s">
        <v>39</v>
      </c>
      <c r="H719" s="25">
        <v>199200</v>
      </c>
      <c r="I719" s="11">
        <f t="shared" si="102"/>
        <v>14940000</v>
      </c>
      <c r="J719" s="31" t="s">
        <v>324</v>
      </c>
      <c r="K719" s="11"/>
      <c r="L719" s="4">
        <f t="shared" si="103"/>
        <v>14940000</v>
      </c>
      <c r="M719" s="4">
        <v>14940000</v>
      </c>
      <c r="N719" s="4"/>
      <c r="O719" s="4">
        <f t="shared" si="104"/>
        <v>0</v>
      </c>
      <c r="P719" s="4"/>
      <c r="Q719" s="4"/>
      <c r="R719" s="4">
        <f t="shared" si="105"/>
        <v>0</v>
      </c>
      <c r="S719" s="4"/>
      <c r="T719" s="4"/>
      <c r="U719" s="4">
        <f t="shared" si="106"/>
        <v>0</v>
      </c>
      <c r="V719" s="4"/>
      <c r="W719" s="4"/>
      <c r="X719" s="4">
        <f t="shared" si="107"/>
        <v>0</v>
      </c>
      <c r="Y719" s="4"/>
      <c r="Z719" s="4"/>
      <c r="AA719" s="4">
        <f>C719+I719-L719-O719-U719-X719-R719</f>
        <v>0</v>
      </c>
      <c r="AB719" s="7">
        <v>45334</v>
      </c>
    </row>
    <row r="720" spans="1:28" ht="15.75" x14ac:dyDescent="0.25">
      <c r="A720" s="24">
        <v>45332</v>
      </c>
      <c r="B720" s="73" t="s">
        <v>811</v>
      </c>
      <c r="C720" s="25"/>
      <c r="D720" s="25" t="s">
        <v>46</v>
      </c>
      <c r="E720" s="25" t="s">
        <v>216</v>
      </c>
      <c r="F720" s="25">
        <v>2</v>
      </c>
      <c r="G720" s="27" t="s">
        <v>27</v>
      </c>
      <c r="H720" s="25">
        <v>45000</v>
      </c>
      <c r="I720" s="11">
        <f t="shared" si="102"/>
        <v>90000</v>
      </c>
      <c r="J720" s="31" t="s">
        <v>324</v>
      </c>
      <c r="K720" s="11"/>
      <c r="L720" s="4">
        <f t="shared" si="103"/>
        <v>90000</v>
      </c>
      <c r="M720" s="4">
        <v>90000</v>
      </c>
      <c r="N720" s="4"/>
      <c r="O720" s="4">
        <f t="shared" si="104"/>
        <v>0</v>
      </c>
      <c r="P720" s="4"/>
      <c r="Q720" s="4"/>
      <c r="R720" s="4">
        <f t="shared" si="105"/>
        <v>0</v>
      </c>
      <c r="S720" s="4"/>
      <c r="T720" s="4"/>
      <c r="U720" s="4">
        <f t="shared" si="106"/>
        <v>0</v>
      </c>
      <c r="V720" s="4"/>
      <c r="W720" s="4"/>
      <c r="X720" s="4">
        <f t="shared" si="107"/>
        <v>0</v>
      </c>
      <c r="Y720" s="4"/>
      <c r="Z720" s="4"/>
      <c r="AA720" s="4">
        <f>C720+I720-L720-O720-U720-X720-R720</f>
        <v>0</v>
      </c>
      <c r="AB720" s="7">
        <v>45332</v>
      </c>
    </row>
    <row r="721" spans="1:28" ht="15.75" x14ac:dyDescent="0.25">
      <c r="A721" s="24">
        <v>45332</v>
      </c>
      <c r="B721" s="73" t="s">
        <v>116</v>
      </c>
      <c r="C721" s="27"/>
      <c r="D721" s="27" t="s">
        <v>46</v>
      </c>
      <c r="E721" s="27" t="s">
        <v>240</v>
      </c>
      <c r="F721" s="27">
        <v>5</v>
      </c>
      <c r="G721" s="27" t="s">
        <v>39</v>
      </c>
      <c r="H721" s="27">
        <v>300000</v>
      </c>
      <c r="I721" s="11">
        <f t="shared" si="102"/>
        <v>1500000</v>
      </c>
      <c r="J721" s="28" t="s">
        <v>28</v>
      </c>
      <c r="K721" s="11"/>
      <c r="L721" s="4">
        <f t="shared" si="103"/>
        <v>0</v>
      </c>
      <c r="M721" s="4"/>
      <c r="N721" s="4"/>
      <c r="O721" s="4">
        <f t="shared" si="104"/>
        <v>0</v>
      </c>
      <c r="P721" s="4"/>
      <c r="Q721" s="4"/>
      <c r="R721" s="4">
        <f t="shared" si="105"/>
        <v>0</v>
      </c>
      <c r="S721" s="4"/>
      <c r="T721" s="4"/>
      <c r="U721" s="4">
        <f t="shared" si="106"/>
        <v>0</v>
      </c>
      <c r="V721" s="4"/>
      <c r="W721" s="4"/>
      <c r="X721" s="4">
        <f t="shared" si="107"/>
        <v>0</v>
      </c>
      <c r="Y721" s="4"/>
      <c r="Z721" s="4"/>
      <c r="AA721" s="4">
        <f>C721+I721-L721-O721-U721-X721-R721</f>
        <v>1500000</v>
      </c>
      <c r="AB721" s="7"/>
    </row>
    <row r="722" spans="1:28" ht="15.75" x14ac:dyDescent="0.25">
      <c r="A722" s="24">
        <v>45332</v>
      </c>
      <c r="B722" s="72" t="s">
        <v>116</v>
      </c>
      <c r="C722" s="25"/>
      <c r="D722" s="25" t="s">
        <v>46</v>
      </c>
      <c r="E722" s="25" t="s">
        <v>129</v>
      </c>
      <c r="F722" s="25">
        <v>6</v>
      </c>
      <c r="G722" s="25" t="s">
        <v>77</v>
      </c>
      <c r="H722" s="25">
        <v>60000</v>
      </c>
      <c r="I722" s="11">
        <f t="shared" si="102"/>
        <v>360000</v>
      </c>
      <c r="J722" s="26" t="s">
        <v>28</v>
      </c>
      <c r="K722" s="11"/>
      <c r="L722" s="4">
        <f t="shared" si="103"/>
        <v>0</v>
      </c>
      <c r="M722" s="4"/>
      <c r="N722" s="4"/>
      <c r="O722" s="4">
        <f t="shared" si="104"/>
        <v>0</v>
      </c>
      <c r="P722" s="4"/>
      <c r="Q722" s="4"/>
      <c r="R722" s="4">
        <f t="shared" si="105"/>
        <v>0</v>
      </c>
      <c r="S722" s="4"/>
      <c r="T722" s="4"/>
      <c r="U722" s="4">
        <f t="shared" si="106"/>
        <v>0</v>
      </c>
      <c r="V722" s="4"/>
      <c r="W722" s="4"/>
      <c r="X722" s="4">
        <f t="shared" si="107"/>
        <v>0</v>
      </c>
      <c r="Y722" s="4"/>
      <c r="Z722" s="4"/>
      <c r="AA722" s="4">
        <f>C722+I722-L722-O722-U722-X722-R722</f>
        <v>360000</v>
      </c>
      <c r="AB722" s="7"/>
    </row>
    <row r="723" spans="1:28" ht="15.75" x14ac:dyDescent="0.25">
      <c r="A723" s="29">
        <v>45334</v>
      </c>
      <c r="B723" s="27" t="s">
        <v>99</v>
      </c>
      <c r="C723" s="27"/>
      <c r="D723" s="27"/>
      <c r="E723" s="27" t="s">
        <v>115</v>
      </c>
      <c r="F723" s="27">
        <v>13.9</v>
      </c>
      <c r="G723" s="27" t="s">
        <v>39</v>
      </c>
      <c r="H723" s="27"/>
      <c r="I723" s="11">
        <f t="shared" si="102"/>
        <v>0</v>
      </c>
      <c r="J723" s="26" t="s">
        <v>28</v>
      </c>
      <c r="K723" s="11"/>
      <c r="L723" s="4">
        <f t="shared" si="103"/>
        <v>0</v>
      </c>
      <c r="M723" s="4"/>
      <c r="N723" s="4"/>
      <c r="O723" s="4">
        <f t="shared" si="104"/>
        <v>0</v>
      </c>
      <c r="P723" s="4"/>
      <c r="Q723" s="4"/>
      <c r="R723" s="4">
        <f t="shared" si="105"/>
        <v>0</v>
      </c>
      <c r="S723" s="4"/>
      <c r="T723" s="4"/>
      <c r="U723" s="4">
        <f t="shared" si="106"/>
        <v>0</v>
      </c>
      <c r="V723" s="4"/>
      <c r="W723" s="4"/>
      <c r="X723" s="4">
        <f t="shared" si="107"/>
        <v>0</v>
      </c>
      <c r="Y723" s="4"/>
      <c r="Z723" s="4"/>
      <c r="AA723" s="4">
        <f>C723+I723-L723-O723-U723-X723-R723</f>
        <v>0</v>
      </c>
      <c r="AB723" s="7"/>
    </row>
    <row r="724" spans="1:28" ht="15.75" x14ac:dyDescent="0.25">
      <c r="A724" s="29">
        <v>45334</v>
      </c>
      <c r="B724" s="27" t="s">
        <v>99</v>
      </c>
      <c r="C724" s="25"/>
      <c r="D724" s="27"/>
      <c r="E724" s="25" t="s">
        <v>89</v>
      </c>
      <c r="F724" s="25">
        <v>14</v>
      </c>
      <c r="G724" s="27" t="s">
        <v>39</v>
      </c>
      <c r="H724" s="25"/>
      <c r="I724" s="11">
        <f t="shared" si="102"/>
        <v>0</v>
      </c>
      <c r="J724" s="26" t="s">
        <v>28</v>
      </c>
      <c r="K724" s="11"/>
      <c r="L724" s="4">
        <f t="shared" si="103"/>
        <v>0</v>
      </c>
      <c r="M724" s="4"/>
      <c r="N724" s="4"/>
      <c r="O724" s="4">
        <f t="shared" si="104"/>
        <v>0</v>
      </c>
      <c r="P724" s="4"/>
      <c r="Q724" s="4"/>
      <c r="R724" s="4">
        <f t="shared" si="105"/>
        <v>0</v>
      </c>
      <c r="S724" s="4"/>
      <c r="T724" s="4"/>
      <c r="U724" s="4">
        <f t="shared" si="106"/>
        <v>0</v>
      </c>
      <c r="V724" s="4"/>
      <c r="W724" s="4"/>
      <c r="X724" s="4">
        <f t="shared" si="107"/>
        <v>0</v>
      </c>
      <c r="Y724" s="4"/>
      <c r="Z724" s="4"/>
      <c r="AA724" s="4">
        <f>C724+I724-L724-O724-U724-X724-R724</f>
        <v>0</v>
      </c>
      <c r="AB724" s="7"/>
    </row>
    <row r="725" spans="1:28" ht="15.75" x14ac:dyDescent="0.25">
      <c r="A725" s="29">
        <v>45334</v>
      </c>
      <c r="B725" s="27" t="s">
        <v>99</v>
      </c>
      <c r="C725" s="25"/>
      <c r="D725" s="27"/>
      <c r="E725" s="25" t="s">
        <v>106</v>
      </c>
      <c r="F725" s="25">
        <v>33.299999999999997</v>
      </c>
      <c r="G725" s="27" t="s">
        <v>39</v>
      </c>
      <c r="H725" s="25"/>
      <c r="I725" s="11">
        <f t="shared" si="102"/>
        <v>0</v>
      </c>
      <c r="J725" s="26" t="s">
        <v>28</v>
      </c>
      <c r="K725" s="11"/>
      <c r="L725" s="4">
        <f t="shared" si="103"/>
        <v>0</v>
      </c>
      <c r="M725" s="4"/>
      <c r="N725" s="4"/>
      <c r="O725" s="4">
        <f t="shared" si="104"/>
        <v>0</v>
      </c>
      <c r="P725" s="4"/>
      <c r="Q725" s="4"/>
      <c r="R725" s="4">
        <f t="shared" si="105"/>
        <v>0</v>
      </c>
      <c r="S725" s="4"/>
      <c r="T725" s="4"/>
      <c r="U725" s="4">
        <f t="shared" si="106"/>
        <v>0</v>
      </c>
      <c r="V725" s="4"/>
      <c r="W725" s="4"/>
      <c r="X725" s="4">
        <f t="shared" si="107"/>
        <v>0</v>
      </c>
      <c r="Y725" s="4"/>
      <c r="Z725" s="4"/>
      <c r="AA725" s="4">
        <f>C725+I725-L725-O725-U725-X725-R725</f>
        <v>0</v>
      </c>
      <c r="AB725" s="7"/>
    </row>
    <row r="726" spans="1:28" ht="15.75" x14ac:dyDescent="0.25">
      <c r="A726" s="29">
        <v>45334</v>
      </c>
      <c r="B726" s="72" t="s">
        <v>256</v>
      </c>
      <c r="C726" s="27"/>
      <c r="D726" s="27" t="s">
        <v>52</v>
      </c>
      <c r="E726" s="27" t="s">
        <v>173</v>
      </c>
      <c r="F726" s="27">
        <v>1000</v>
      </c>
      <c r="G726" s="27" t="s">
        <v>34</v>
      </c>
      <c r="H726" s="27">
        <v>4000</v>
      </c>
      <c r="I726" s="11">
        <f t="shared" si="102"/>
        <v>4000000</v>
      </c>
      <c r="J726" s="31" t="s">
        <v>324</v>
      </c>
      <c r="K726" s="11"/>
      <c r="L726" s="4">
        <f t="shared" si="103"/>
        <v>4000000</v>
      </c>
      <c r="M726" s="4">
        <v>4000000</v>
      </c>
      <c r="N726" s="4"/>
      <c r="O726" s="4">
        <f t="shared" si="104"/>
        <v>0</v>
      </c>
      <c r="P726" s="4"/>
      <c r="Q726" s="4"/>
      <c r="R726" s="4">
        <f t="shared" si="105"/>
        <v>0</v>
      </c>
      <c r="S726" s="4"/>
      <c r="T726" s="4"/>
      <c r="U726" s="4">
        <f t="shared" si="106"/>
        <v>0</v>
      </c>
      <c r="V726" s="4"/>
      <c r="W726" s="4"/>
      <c r="X726" s="4">
        <f t="shared" si="107"/>
        <v>0</v>
      </c>
      <c r="Y726" s="4"/>
      <c r="Z726" s="4"/>
      <c r="AA726" s="4">
        <f>C726+I726-L726-O726-U726-X726-R726</f>
        <v>0</v>
      </c>
      <c r="AB726" s="7">
        <v>45335</v>
      </c>
    </row>
    <row r="727" spans="1:28" ht="15.75" x14ac:dyDescent="0.25">
      <c r="A727" s="29">
        <v>45334</v>
      </c>
      <c r="B727" s="72" t="s">
        <v>256</v>
      </c>
      <c r="C727" s="25"/>
      <c r="D727" s="27" t="s">
        <v>52</v>
      </c>
      <c r="E727" s="27" t="s">
        <v>225</v>
      </c>
      <c r="F727" s="25">
        <v>100</v>
      </c>
      <c r="G727" s="27" t="s">
        <v>34</v>
      </c>
      <c r="H727" s="25">
        <v>3185</v>
      </c>
      <c r="I727" s="11">
        <f t="shared" si="102"/>
        <v>318500</v>
      </c>
      <c r="J727" s="31" t="s">
        <v>324</v>
      </c>
      <c r="K727" s="11"/>
      <c r="L727" s="4">
        <f t="shared" si="103"/>
        <v>318500</v>
      </c>
      <c r="M727" s="4">
        <v>318500</v>
      </c>
      <c r="N727" s="4"/>
      <c r="O727" s="4">
        <f t="shared" si="104"/>
        <v>0</v>
      </c>
      <c r="P727" s="4"/>
      <c r="Q727" s="4"/>
      <c r="R727" s="4">
        <f t="shared" si="105"/>
        <v>0</v>
      </c>
      <c r="S727" s="4"/>
      <c r="T727" s="4"/>
      <c r="U727" s="4">
        <f t="shared" si="106"/>
        <v>0</v>
      </c>
      <c r="V727" s="4"/>
      <c r="W727" s="4"/>
      <c r="X727" s="4">
        <f t="shared" si="107"/>
        <v>0</v>
      </c>
      <c r="Y727" s="4"/>
      <c r="Z727" s="4"/>
      <c r="AA727" s="4">
        <f>C727+I727-L727-O727-U727-X727-R727</f>
        <v>0</v>
      </c>
      <c r="AB727" s="7">
        <v>45335</v>
      </c>
    </row>
    <row r="728" spans="1:28" ht="15.75" x14ac:dyDescent="0.25">
      <c r="A728" s="29">
        <v>45334</v>
      </c>
      <c r="B728" s="72" t="s">
        <v>256</v>
      </c>
      <c r="C728" s="25"/>
      <c r="D728" s="27" t="s">
        <v>52</v>
      </c>
      <c r="E728" s="25" t="s">
        <v>764</v>
      </c>
      <c r="F728" s="25">
        <v>25</v>
      </c>
      <c r="G728" s="27" t="s">
        <v>34</v>
      </c>
      <c r="H728" s="25">
        <v>2975</v>
      </c>
      <c r="I728" s="11">
        <f t="shared" si="102"/>
        <v>74375</v>
      </c>
      <c r="J728" s="31" t="s">
        <v>324</v>
      </c>
      <c r="K728" s="11"/>
      <c r="L728" s="4">
        <f t="shared" si="103"/>
        <v>74375</v>
      </c>
      <c r="M728" s="4">
        <v>74375</v>
      </c>
      <c r="N728" s="4"/>
      <c r="O728" s="4">
        <f t="shared" si="104"/>
        <v>0</v>
      </c>
      <c r="P728" s="4"/>
      <c r="Q728" s="4"/>
      <c r="R728" s="4">
        <f t="shared" si="105"/>
        <v>0</v>
      </c>
      <c r="S728" s="4"/>
      <c r="T728" s="4"/>
      <c r="U728" s="4">
        <f t="shared" si="106"/>
        <v>0</v>
      </c>
      <c r="V728" s="4"/>
      <c r="W728" s="4"/>
      <c r="X728" s="4">
        <f t="shared" si="107"/>
        <v>0</v>
      </c>
      <c r="Y728" s="4"/>
      <c r="Z728" s="4"/>
      <c r="AA728" s="4">
        <f>C728+I728-L728-O728-U728-X728-R728</f>
        <v>0</v>
      </c>
      <c r="AB728" s="7">
        <v>45335</v>
      </c>
    </row>
    <row r="729" spans="1:28" ht="15.75" x14ac:dyDescent="0.25">
      <c r="A729" s="29">
        <v>45334</v>
      </c>
      <c r="B729" s="72" t="s">
        <v>96</v>
      </c>
      <c r="C729" s="27"/>
      <c r="D729" s="27" t="s">
        <v>46</v>
      </c>
      <c r="E729" s="25" t="s">
        <v>61</v>
      </c>
      <c r="F729" s="27">
        <v>1875</v>
      </c>
      <c r="G729" s="27" t="s">
        <v>34</v>
      </c>
      <c r="H729" s="27">
        <v>2590</v>
      </c>
      <c r="I729" s="11">
        <f t="shared" si="102"/>
        <v>4856250</v>
      </c>
      <c r="J729" s="31" t="s">
        <v>312</v>
      </c>
      <c r="K729" s="11" t="s">
        <v>936</v>
      </c>
      <c r="L729" s="4">
        <f t="shared" si="103"/>
        <v>0</v>
      </c>
      <c r="M729" s="4"/>
      <c r="N729" s="4"/>
      <c r="O729" s="4">
        <f t="shared" si="104"/>
        <v>4856250</v>
      </c>
      <c r="P729" s="4">
        <v>4856250</v>
      </c>
      <c r="Q729" s="4"/>
      <c r="R729" s="4">
        <f t="shared" si="105"/>
        <v>0</v>
      </c>
      <c r="S729" s="4"/>
      <c r="T729" s="4"/>
      <c r="U729" s="4">
        <f t="shared" si="106"/>
        <v>0</v>
      </c>
      <c r="V729" s="4"/>
      <c r="W729" s="4"/>
      <c r="X729" s="4">
        <f t="shared" si="107"/>
        <v>0</v>
      </c>
      <c r="Y729" s="4"/>
      <c r="Z729" s="4"/>
      <c r="AA729" s="4">
        <f>C729+I729-L729-O729-U729-X729-R729</f>
        <v>0</v>
      </c>
      <c r="AB729" s="7"/>
    </row>
    <row r="730" spans="1:28" ht="15.75" x14ac:dyDescent="0.25">
      <c r="A730" s="29">
        <v>45334</v>
      </c>
      <c r="B730" s="72" t="s">
        <v>45</v>
      </c>
      <c r="C730" s="25"/>
      <c r="D730" s="27" t="s">
        <v>46</v>
      </c>
      <c r="E730" s="25" t="s">
        <v>135</v>
      </c>
      <c r="F730" s="25">
        <v>50</v>
      </c>
      <c r="G730" s="27" t="s">
        <v>48</v>
      </c>
      <c r="H730" s="25">
        <v>150000</v>
      </c>
      <c r="I730" s="11">
        <f t="shared" si="102"/>
        <v>7500000</v>
      </c>
      <c r="J730" s="31" t="s">
        <v>324</v>
      </c>
      <c r="K730" s="11"/>
      <c r="L730" s="4">
        <f t="shared" si="103"/>
        <v>7500000</v>
      </c>
      <c r="M730" s="4">
        <v>7500000</v>
      </c>
      <c r="N730" s="4"/>
      <c r="O730" s="4">
        <f t="shared" si="104"/>
        <v>0</v>
      </c>
      <c r="P730" s="4"/>
      <c r="Q730" s="4"/>
      <c r="R730" s="4">
        <f t="shared" si="105"/>
        <v>0</v>
      </c>
      <c r="S730" s="4"/>
      <c r="T730" s="4"/>
      <c r="U730" s="4">
        <f t="shared" si="106"/>
        <v>0</v>
      </c>
      <c r="V730" s="4"/>
      <c r="W730" s="4"/>
      <c r="X730" s="4">
        <f t="shared" si="107"/>
        <v>0</v>
      </c>
      <c r="Y730" s="4"/>
      <c r="Z730" s="4"/>
      <c r="AA730" s="4">
        <f>C730+I730-L730-O730-U730-X730-R730</f>
        <v>0</v>
      </c>
      <c r="AB730" s="7">
        <v>45334</v>
      </c>
    </row>
    <row r="731" spans="1:28" ht="15.75" x14ac:dyDescent="0.25">
      <c r="A731" s="29">
        <v>45334</v>
      </c>
      <c r="B731" s="72" t="s">
        <v>45</v>
      </c>
      <c r="C731" s="25"/>
      <c r="D731" s="27" t="s">
        <v>46</v>
      </c>
      <c r="E731" s="25" t="s">
        <v>47</v>
      </c>
      <c r="F731" s="25">
        <v>12</v>
      </c>
      <c r="G731" s="25" t="s">
        <v>48</v>
      </c>
      <c r="H731" s="25">
        <v>150000</v>
      </c>
      <c r="I731" s="11">
        <f t="shared" si="102"/>
        <v>1800000</v>
      </c>
      <c r="J731" s="31" t="s">
        <v>324</v>
      </c>
      <c r="K731" s="11"/>
      <c r="L731" s="4">
        <f t="shared" si="103"/>
        <v>1800000</v>
      </c>
      <c r="M731" s="4">
        <v>1800000</v>
      </c>
      <c r="N731" s="4"/>
      <c r="O731" s="4">
        <f t="shared" si="104"/>
        <v>0</v>
      </c>
      <c r="P731" s="4"/>
      <c r="Q731" s="4"/>
      <c r="R731" s="4">
        <f t="shared" si="105"/>
        <v>0</v>
      </c>
      <c r="S731" s="4"/>
      <c r="T731" s="4"/>
      <c r="U731" s="4">
        <f t="shared" si="106"/>
        <v>0</v>
      </c>
      <c r="V731" s="4"/>
      <c r="W731" s="4"/>
      <c r="X731" s="4">
        <f t="shared" si="107"/>
        <v>0</v>
      </c>
      <c r="Y731" s="4"/>
      <c r="Z731" s="4"/>
      <c r="AA731" s="4">
        <f>C731+I731-L731-O731-U731-X731-R731</f>
        <v>0</v>
      </c>
      <c r="AB731" s="7">
        <v>45334</v>
      </c>
    </row>
    <row r="732" spans="1:28" ht="15.75" x14ac:dyDescent="0.25">
      <c r="A732" s="29">
        <v>45334</v>
      </c>
      <c r="B732" s="73" t="s">
        <v>37</v>
      </c>
      <c r="C732" s="25"/>
      <c r="D732" s="27" t="s">
        <v>52</v>
      </c>
      <c r="E732" s="27" t="s">
        <v>157</v>
      </c>
      <c r="F732" s="25">
        <v>2</v>
      </c>
      <c r="G732" s="27" t="s">
        <v>48</v>
      </c>
      <c r="H732" s="25">
        <v>320000</v>
      </c>
      <c r="I732" s="11">
        <f t="shared" si="102"/>
        <v>640000</v>
      </c>
      <c r="J732" s="31" t="s">
        <v>324</v>
      </c>
      <c r="K732" s="11"/>
      <c r="L732" s="4">
        <f t="shared" si="103"/>
        <v>0</v>
      </c>
      <c r="M732" s="4"/>
      <c r="N732" s="4"/>
      <c r="O732" s="4">
        <f t="shared" si="104"/>
        <v>0</v>
      </c>
      <c r="P732" s="4"/>
      <c r="Q732" s="4"/>
      <c r="R732" s="4">
        <f t="shared" si="105"/>
        <v>0</v>
      </c>
      <c r="S732" s="4"/>
      <c r="T732" s="4"/>
      <c r="U732" s="4">
        <f t="shared" si="106"/>
        <v>640000</v>
      </c>
      <c r="V732" s="4">
        <v>640000</v>
      </c>
      <c r="W732" s="4"/>
      <c r="X732" s="4">
        <f t="shared" si="107"/>
        <v>0</v>
      </c>
      <c r="Y732" s="4"/>
      <c r="Z732" s="4"/>
      <c r="AA732" s="4">
        <f>C732+I732-L732-O732-U732-X732-R732</f>
        <v>0</v>
      </c>
      <c r="AB732" s="7">
        <v>45335</v>
      </c>
    </row>
    <row r="733" spans="1:28" ht="15.75" x14ac:dyDescent="0.25">
      <c r="A733" s="29">
        <v>45334</v>
      </c>
      <c r="B733" s="73" t="s">
        <v>187</v>
      </c>
      <c r="C733" s="25"/>
      <c r="D733" s="27" t="s">
        <v>52</v>
      </c>
      <c r="E733" s="27" t="s">
        <v>108</v>
      </c>
      <c r="F733" s="25">
        <v>15000</v>
      </c>
      <c r="G733" s="27" t="s">
        <v>34</v>
      </c>
      <c r="H733" s="25">
        <v>2150</v>
      </c>
      <c r="I733" s="11">
        <f t="shared" si="102"/>
        <v>32250000</v>
      </c>
      <c r="J733" s="38" t="s">
        <v>78</v>
      </c>
      <c r="K733" s="11" t="s">
        <v>921</v>
      </c>
      <c r="L733" s="4">
        <f t="shared" si="103"/>
        <v>0</v>
      </c>
      <c r="M733" s="4"/>
      <c r="N733" s="4"/>
      <c r="O733" s="4">
        <f t="shared" si="104"/>
        <v>20000000</v>
      </c>
      <c r="P733" s="4">
        <v>20000000</v>
      </c>
      <c r="Q733" s="4"/>
      <c r="R733" s="4">
        <f t="shared" si="105"/>
        <v>0</v>
      </c>
      <c r="S733" s="4"/>
      <c r="T733" s="4"/>
      <c r="U733" s="4">
        <f t="shared" si="106"/>
        <v>0</v>
      </c>
      <c r="V733" s="4"/>
      <c r="W733" s="4"/>
      <c r="X733" s="4">
        <f t="shared" si="107"/>
        <v>0</v>
      </c>
      <c r="Y733" s="4"/>
      <c r="Z733" s="4"/>
      <c r="AA733" s="4">
        <f>C733+I733-L733-O733-U733-X733-R733</f>
        <v>12250000</v>
      </c>
      <c r="AB733" s="7">
        <v>45348</v>
      </c>
    </row>
    <row r="734" spans="1:28" ht="15.75" x14ac:dyDescent="0.25">
      <c r="A734" s="29">
        <v>45334</v>
      </c>
      <c r="B734" s="73" t="s">
        <v>414</v>
      </c>
      <c r="C734" s="25"/>
      <c r="D734" s="27" t="s">
        <v>52</v>
      </c>
      <c r="E734" s="27" t="s">
        <v>81</v>
      </c>
      <c r="F734" s="25">
        <v>24.5</v>
      </c>
      <c r="G734" s="27" t="s">
        <v>39</v>
      </c>
      <c r="H734" s="25">
        <v>49000</v>
      </c>
      <c r="I734" s="11">
        <f t="shared" si="102"/>
        <v>1200500</v>
      </c>
      <c r="J734" s="31" t="s">
        <v>312</v>
      </c>
      <c r="K734" s="11" t="s">
        <v>818</v>
      </c>
      <c r="L734" s="4">
        <f t="shared" si="103"/>
        <v>0</v>
      </c>
      <c r="M734" s="4"/>
      <c r="N734" s="4"/>
      <c r="O734" s="4">
        <f t="shared" si="104"/>
        <v>1200500</v>
      </c>
      <c r="P734" s="4">
        <v>1200500</v>
      </c>
      <c r="Q734" s="4"/>
      <c r="R734" s="4">
        <f t="shared" si="105"/>
        <v>0</v>
      </c>
      <c r="S734" s="4"/>
      <c r="T734" s="4"/>
      <c r="U734" s="4">
        <f t="shared" si="106"/>
        <v>0</v>
      </c>
      <c r="V734" s="4"/>
      <c r="W734" s="4"/>
      <c r="X734" s="4">
        <f t="shared" si="107"/>
        <v>0</v>
      </c>
      <c r="Y734" s="4"/>
      <c r="Z734" s="4"/>
      <c r="AA734" s="4">
        <f>C734+I734-L734-O734-U734-X734-R734</f>
        <v>0</v>
      </c>
      <c r="AB734" s="7">
        <v>45334</v>
      </c>
    </row>
    <row r="735" spans="1:28" ht="15.75" x14ac:dyDescent="0.25">
      <c r="A735" s="29">
        <v>45334</v>
      </c>
      <c r="B735" s="73" t="s">
        <v>98</v>
      </c>
      <c r="C735" s="25"/>
      <c r="D735" s="27" t="s">
        <v>46</v>
      </c>
      <c r="E735" s="25" t="s">
        <v>363</v>
      </c>
      <c r="F735" s="25">
        <v>10</v>
      </c>
      <c r="G735" s="25" t="s">
        <v>48</v>
      </c>
      <c r="H735" s="25">
        <v>230000</v>
      </c>
      <c r="I735" s="11">
        <f t="shared" si="102"/>
        <v>2300000</v>
      </c>
      <c r="J735" s="26" t="s">
        <v>28</v>
      </c>
      <c r="K735" s="11"/>
      <c r="L735" s="4">
        <f t="shared" si="103"/>
        <v>0</v>
      </c>
      <c r="M735" s="4"/>
      <c r="N735" s="4"/>
      <c r="O735" s="4">
        <f t="shared" si="104"/>
        <v>0</v>
      </c>
      <c r="P735" s="4"/>
      <c r="Q735" s="4"/>
      <c r="R735" s="4">
        <f t="shared" si="105"/>
        <v>0</v>
      </c>
      <c r="S735" s="4"/>
      <c r="T735" s="4"/>
      <c r="U735" s="4">
        <f t="shared" si="106"/>
        <v>0</v>
      </c>
      <c r="V735" s="4"/>
      <c r="W735" s="4"/>
      <c r="X735" s="4">
        <f t="shared" si="107"/>
        <v>0</v>
      </c>
      <c r="Y735" s="4"/>
      <c r="Z735" s="4"/>
      <c r="AA735" s="4">
        <f>C735+I735-L735-O735-U735-X735-R735</f>
        <v>2300000</v>
      </c>
      <c r="AB735" s="7"/>
    </row>
    <row r="736" spans="1:28" ht="15.75" x14ac:dyDescent="0.25">
      <c r="A736" s="29">
        <v>45334</v>
      </c>
      <c r="B736" s="73" t="s">
        <v>98</v>
      </c>
      <c r="C736" s="27"/>
      <c r="D736" s="27" t="s">
        <v>46</v>
      </c>
      <c r="E736" s="27" t="s">
        <v>137</v>
      </c>
      <c r="F736" s="27">
        <v>39.799999999999997</v>
      </c>
      <c r="G736" s="25" t="s">
        <v>39</v>
      </c>
      <c r="H736" s="27">
        <v>49000</v>
      </c>
      <c r="I736" s="11">
        <f t="shared" si="102"/>
        <v>1950199.9999999998</v>
      </c>
      <c r="J736" s="26" t="s">
        <v>28</v>
      </c>
      <c r="K736" s="11"/>
      <c r="L736" s="4">
        <f t="shared" si="103"/>
        <v>0</v>
      </c>
      <c r="M736" s="4"/>
      <c r="N736" s="4"/>
      <c r="O736" s="4">
        <f t="shared" si="104"/>
        <v>0</v>
      </c>
      <c r="P736" s="4"/>
      <c r="Q736" s="4"/>
      <c r="R736" s="4">
        <f t="shared" si="105"/>
        <v>0</v>
      </c>
      <c r="S736" s="4"/>
      <c r="T736" s="4"/>
      <c r="U736" s="4">
        <f t="shared" si="106"/>
        <v>0</v>
      </c>
      <c r="V736" s="4"/>
      <c r="W736" s="4"/>
      <c r="X736" s="4">
        <f t="shared" si="107"/>
        <v>0</v>
      </c>
      <c r="Y736" s="4"/>
      <c r="Z736" s="4"/>
      <c r="AA736" s="4">
        <f>C736+I736-L736-O736-U736-X736-R736</f>
        <v>1950199.9999999998</v>
      </c>
      <c r="AB736" s="7"/>
    </row>
    <row r="737" spans="1:28" ht="15.75" x14ac:dyDescent="0.25">
      <c r="A737" s="29">
        <v>45334</v>
      </c>
      <c r="B737" s="73" t="s">
        <v>203</v>
      </c>
      <c r="C737" s="25"/>
      <c r="D737" s="27" t="s">
        <v>46</v>
      </c>
      <c r="E737" s="27" t="s">
        <v>42</v>
      </c>
      <c r="F737" s="27">
        <v>1000</v>
      </c>
      <c r="G737" s="27" t="s">
        <v>34</v>
      </c>
      <c r="H737" s="25">
        <v>4000</v>
      </c>
      <c r="I737" s="11">
        <f t="shared" si="102"/>
        <v>4000000</v>
      </c>
      <c r="J737" s="26" t="s">
        <v>28</v>
      </c>
      <c r="K737" s="11"/>
      <c r="L737" s="4">
        <f t="shared" si="103"/>
        <v>0</v>
      </c>
      <c r="M737" s="4"/>
      <c r="N737" s="4"/>
      <c r="O737" s="4">
        <f t="shared" si="104"/>
        <v>0</v>
      </c>
      <c r="P737" s="4"/>
      <c r="Q737" s="4"/>
      <c r="R737" s="4">
        <f t="shared" si="105"/>
        <v>0</v>
      </c>
      <c r="S737" s="4"/>
      <c r="T737" s="4"/>
      <c r="U737" s="4">
        <f t="shared" si="106"/>
        <v>0</v>
      </c>
      <c r="V737" s="4"/>
      <c r="W737" s="4"/>
      <c r="X737" s="4">
        <f t="shared" si="107"/>
        <v>0</v>
      </c>
      <c r="Y737" s="4"/>
      <c r="Z737" s="4"/>
      <c r="AA737" s="4">
        <f>C737+I737-L737-O737-U737-X737-R737</f>
        <v>4000000</v>
      </c>
      <c r="AB737" s="7"/>
    </row>
    <row r="738" spans="1:28" ht="15.75" x14ac:dyDescent="0.25">
      <c r="A738" s="29">
        <v>45334</v>
      </c>
      <c r="B738" s="73" t="s">
        <v>203</v>
      </c>
      <c r="C738" s="25"/>
      <c r="D738" s="27" t="s">
        <v>46</v>
      </c>
      <c r="E738" s="25" t="s">
        <v>106</v>
      </c>
      <c r="F738" s="25">
        <v>31.6</v>
      </c>
      <c r="G738" s="27" t="s">
        <v>39</v>
      </c>
      <c r="H738" s="25">
        <v>49000</v>
      </c>
      <c r="I738" s="11">
        <f t="shared" si="102"/>
        <v>1548400</v>
      </c>
      <c r="J738" s="26" t="s">
        <v>28</v>
      </c>
      <c r="K738" s="11"/>
      <c r="L738" s="4">
        <f t="shared" si="103"/>
        <v>0</v>
      </c>
      <c r="M738" s="4"/>
      <c r="N738" s="4"/>
      <c r="O738" s="4">
        <f t="shared" si="104"/>
        <v>0</v>
      </c>
      <c r="P738" s="4"/>
      <c r="Q738" s="4"/>
      <c r="R738" s="4">
        <f t="shared" si="105"/>
        <v>0</v>
      </c>
      <c r="S738" s="4"/>
      <c r="T738" s="4"/>
      <c r="U738" s="4">
        <f t="shared" si="106"/>
        <v>0</v>
      </c>
      <c r="V738" s="4"/>
      <c r="W738" s="4"/>
      <c r="X738" s="4">
        <f t="shared" si="107"/>
        <v>0</v>
      </c>
      <c r="Y738" s="4"/>
      <c r="Z738" s="4"/>
      <c r="AA738" s="4">
        <f>C738+I738-L738-O738-U738-X738-R738</f>
        <v>1548400</v>
      </c>
      <c r="AB738" s="7"/>
    </row>
    <row r="739" spans="1:28" ht="15.75" x14ac:dyDescent="0.25">
      <c r="A739" s="29">
        <v>45334</v>
      </c>
      <c r="B739" s="72" t="s">
        <v>203</v>
      </c>
      <c r="C739" s="25"/>
      <c r="D739" s="25" t="s">
        <v>46</v>
      </c>
      <c r="E739" s="25" t="s">
        <v>100</v>
      </c>
      <c r="F739" s="25">
        <v>27.1</v>
      </c>
      <c r="G739" s="25" t="s">
        <v>39</v>
      </c>
      <c r="H739" s="25">
        <v>49000</v>
      </c>
      <c r="I739" s="11">
        <f t="shared" si="102"/>
        <v>1327900</v>
      </c>
      <c r="J739" s="26" t="s">
        <v>28</v>
      </c>
      <c r="K739" s="11"/>
      <c r="L739" s="4">
        <f t="shared" si="103"/>
        <v>0</v>
      </c>
      <c r="M739" s="4"/>
      <c r="N739" s="4"/>
      <c r="O739" s="4">
        <f t="shared" si="104"/>
        <v>0</v>
      </c>
      <c r="P739" s="4"/>
      <c r="Q739" s="4"/>
      <c r="R739" s="4">
        <f t="shared" si="105"/>
        <v>0</v>
      </c>
      <c r="S739" s="4"/>
      <c r="T739" s="4"/>
      <c r="U739" s="4">
        <f t="shared" si="106"/>
        <v>0</v>
      </c>
      <c r="V739" s="4"/>
      <c r="W739" s="4"/>
      <c r="X739" s="4">
        <f t="shared" si="107"/>
        <v>0</v>
      </c>
      <c r="Y739" s="4"/>
      <c r="Z739" s="4"/>
      <c r="AA739" s="4">
        <f>C739+I739-L739-O739-U739-X739-R739</f>
        <v>1327900</v>
      </c>
      <c r="AB739" s="7"/>
    </row>
    <row r="740" spans="1:28" ht="15.75" x14ac:dyDescent="0.25">
      <c r="A740" s="29">
        <v>45334</v>
      </c>
      <c r="B740" s="73" t="s">
        <v>96</v>
      </c>
      <c r="C740" s="27"/>
      <c r="D740" s="27" t="s">
        <v>46</v>
      </c>
      <c r="E740" s="27" t="s">
        <v>151</v>
      </c>
      <c r="F740" s="27">
        <v>1250</v>
      </c>
      <c r="G740" s="25" t="s">
        <v>34</v>
      </c>
      <c r="H740" s="27">
        <v>2070</v>
      </c>
      <c r="I740" s="11">
        <f t="shared" si="102"/>
        <v>2587500</v>
      </c>
      <c r="J740" s="31" t="s">
        <v>312</v>
      </c>
      <c r="K740" s="11" t="s">
        <v>937</v>
      </c>
      <c r="L740" s="4">
        <f t="shared" si="103"/>
        <v>0</v>
      </c>
      <c r="M740" s="4"/>
      <c r="N740" s="4"/>
      <c r="O740" s="4">
        <f t="shared" si="104"/>
        <v>2587500</v>
      </c>
      <c r="P740" s="4">
        <v>2587500</v>
      </c>
      <c r="Q740" s="4"/>
      <c r="R740" s="4">
        <f t="shared" si="105"/>
        <v>0</v>
      </c>
      <c r="S740" s="4"/>
      <c r="T740" s="4"/>
      <c r="U740" s="4">
        <f t="shared" si="106"/>
        <v>0</v>
      </c>
      <c r="V740" s="4"/>
      <c r="W740" s="4"/>
      <c r="X740" s="4">
        <f t="shared" si="107"/>
        <v>0</v>
      </c>
      <c r="Y740" s="4"/>
      <c r="Z740" s="4"/>
      <c r="AA740" s="4">
        <f>C740+I740-L740-O740-U740-X740-R740</f>
        <v>0</v>
      </c>
      <c r="AB740" s="7"/>
    </row>
    <row r="741" spans="1:28" ht="15.75" x14ac:dyDescent="0.25">
      <c r="A741" s="29">
        <v>45334</v>
      </c>
      <c r="B741" s="73" t="s">
        <v>359</v>
      </c>
      <c r="C741" s="25"/>
      <c r="D741" s="27" t="s">
        <v>52</v>
      </c>
      <c r="E741" s="25" t="s">
        <v>270</v>
      </c>
      <c r="F741" s="25">
        <v>1</v>
      </c>
      <c r="G741" s="25" t="s">
        <v>39</v>
      </c>
      <c r="H741" s="25">
        <v>135000</v>
      </c>
      <c r="I741" s="11">
        <f t="shared" si="102"/>
        <v>135000</v>
      </c>
      <c r="J741" s="31" t="s">
        <v>312</v>
      </c>
      <c r="K741" s="11" t="s">
        <v>838</v>
      </c>
      <c r="L741" s="4">
        <f t="shared" si="103"/>
        <v>0</v>
      </c>
      <c r="M741" s="4"/>
      <c r="N741" s="4"/>
      <c r="O741" s="4">
        <f t="shared" si="104"/>
        <v>135000</v>
      </c>
      <c r="P741" s="4">
        <v>135000</v>
      </c>
      <c r="Q741" s="4"/>
      <c r="R741" s="4">
        <f t="shared" si="105"/>
        <v>0</v>
      </c>
      <c r="S741" s="4"/>
      <c r="T741" s="4"/>
      <c r="U741" s="4">
        <f t="shared" si="106"/>
        <v>0</v>
      </c>
      <c r="V741" s="4"/>
      <c r="W741" s="4"/>
      <c r="X741" s="4">
        <f t="shared" si="107"/>
        <v>0</v>
      </c>
      <c r="Y741" s="4"/>
      <c r="Z741" s="4"/>
      <c r="AA741" s="4">
        <f>C741+I741-L741-O741-U741-X741-R741</f>
        <v>0</v>
      </c>
      <c r="AB741" s="7">
        <v>45335</v>
      </c>
    </row>
    <row r="742" spans="1:28" ht="15.75" x14ac:dyDescent="0.25">
      <c r="A742" s="29">
        <v>45334</v>
      </c>
      <c r="B742" s="73" t="s">
        <v>134</v>
      </c>
      <c r="C742" s="27"/>
      <c r="D742" s="27" t="s">
        <v>52</v>
      </c>
      <c r="E742" s="27" t="s">
        <v>42</v>
      </c>
      <c r="F742" s="27">
        <v>500</v>
      </c>
      <c r="G742" s="27" t="s">
        <v>34</v>
      </c>
      <c r="H742" s="27">
        <v>4500</v>
      </c>
      <c r="I742" s="11">
        <f t="shared" si="102"/>
        <v>2250000</v>
      </c>
      <c r="J742" s="26" t="s">
        <v>28</v>
      </c>
      <c r="K742" s="11"/>
      <c r="L742" s="4">
        <f t="shared" si="103"/>
        <v>0</v>
      </c>
      <c r="M742" s="4"/>
      <c r="N742" s="4"/>
      <c r="O742" s="4">
        <f t="shared" si="104"/>
        <v>0</v>
      </c>
      <c r="P742" s="4"/>
      <c r="Q742" s="4"/>
      <c r="R742" s="4">
        <f t="shared" si="105"/>
        <v>0</v>
      </c>
      <c r="S742" s="4"/>
      <c r="T742" s="4"/>
      <c r="U742" s="4">
        <f t="shared" si="106"/>
        <v>0</v>
      </c>
      <c r="V742" s="4"/>
      <c r="W742" s="4"/>
      <c r="X742" s="4">
        <f t="shared" si="107"/>
        <v>0</v>
      </c>
      <c r="Y742" s="4"/>
      <c r="Z742" s="4"/>
      <c r="AA742" s="4">
        <f>C742+I742-L742-O742-U742-X742-R742</f>
        <v>2250000</v>
      </c>
      <c r="AB742" s="7"/>
    </row>
    <row r="743" spans="1:28" ht="15.75" x14ac:dyDescent="0.25">
      <c r="A743" s="29">
        <v>45334</v>
      </c>
      <c r="B743" s="73" t="s">
        <v>134</v>
      </c>
      <c r="C743" s="25"/>
      <c r="D743" s="27" t="s">
        <v>52</v>
      </c>
      <c r="E743" s="25" t="s">
        <v>179</v>
      </c>
      <c r="F743" s="27">
        <v>500</v>
      </c>
      <c r="G743" s="27" t="s">
        <v>34</v>
      </c>
      <c r="H743" s="25">
        <v>1750</v>
      </c>
      <c r="I743" s="11">
        <f t="shared" si="102"/>
        <v>875000</v>
      </c>
      <c r="J743" s="26" t="s">
        <v>28</v>
      </c>
      <c r="K743" s="11"/>
      <c r="L743" s="4">
        <f t="shared" si="103"/>
        <v>0</v>
      </c>
      <c r="M743" s="4"/>
      <c r="N743" s="4"/>
      <c r="O743" s="4">
        <f t="shared" si="104"/>
        <v>0</v>
      </c>
      <c r="P743" s="4"/>
      <c r="Q743" s="4"/>
      <c r="R743" s="4">
        <f t="shared" si="105"/>
        <v>0</v>
      </c>
      <c r="S743" s="4"/>
      <c r="T743" s="4"/>
      <c r="U743" s="4">
        <f t="shared" si="106"/>
        <v>0</v>
      </c>
      <c r="V743" s="4"/>
      <c r="W743" s="4"/>
      <c r="X743" s="4">
        <f t="shared" si="107"/>
        <v>0</v>
      </c>
      <c r="Y743" s="4"/>
      <c r="Z743" s="4"/>
      <c r="AA743" s="4">
        <f>C743+I743-L743-O743-U743-X743-R743</f>
        <v>875000</v>
      </c>
      <c r="AB743" s="7"/>
    </row>
    <row r="744" spans="1:28" ht="15.75" x14ac:dyDescent="0.25">
      <c r="A744" s="29">
        <v>45334</v>
      </c>
      <c r="B744" s="73" t="s">
        <v>134</v>
      </c>
      <c r="C744" s="25"/>
      <c r="D744" s="27" t="s">
        <v>52</v>
      </c>
      <c r="E744" s="25" t="s">
        <v>95</v>
      </c>
      <c r="F744" s="25">
        <v>750</v>
      </c>
      <c r="G744" s="27" t="s">
        <v>34</v>
      </c>
      <c r="H744" s="25">
        <v>1480</v>
      </c>
      <c r="I744" s="11">
        <f t="shared" si="102"/>
        <v>1110000</v>
      </c>
      <c r="J744" s="26" t="s">
        <v>28</v>
      </c>
      <c r="K744" s="11"/>
      <c r="L744" s="4">
        <f t="shared" si="103"/>
        <v>0</v>
      </c>
      <c r="M744" s="4"/>
      <c r="N744" s="4"/>
      <c r="O744" s="4">
        <f t="shared" si="104"/>
        <v>0</v>
      </c>
      <c r="P744" s="4"/>
      <c r="Q744" s="4"/>
      <c r="R744" s="4">
        <f t="shared" si="105"/>
        <v>0</v>
      </c>
      <c r="S744" s="4"/>
      <c r="T744" s="4"/>
      <c r="U744" s="4">
        <f t="shared" si="106"/>
        <v>0</v>
      </c>
      <c r="V744" s="4"/>
      <c r="W744" s="4"/>
      <c r="X744" s="4">
        <f t="shared" si="107"/>
        <v>0</v>
      </c>
      <c r="Y744" s="4"/>
      <c r="Z744" s="4"/>
      <c r="AA744" s="4">
        <f>C744+I744-L744-O744-U744-X744-R744</f>
        <v>1110000</v>
      </c>
      <c r="AB744" s="7"/>
    </row>
    <row r="745" spans="1:28" ht="15.75" x14ac:dyDescent="0.25">
      <c r="A745" s="29">
        <v>45334</v>
      </c>
      <c r="B745" s="73" t="s">
        <v>171</v>
      </c>
      <c r="C745" s="25"/>
      <c r="D745" s="27" t="s">
        <v>52</v>
      </c>
      <c r="E745" s="27" t="s">
        <v>81</v>
      </c>
      <c r="F745" s="25">
        <v>46.6</v>
      </c>
      <c r="G745" s="25" t="s">
        <v>39</v>
      </c>
      <c r="H745" s="25">
        <v>48000</v>
      </c>
      <c r="I745" s="11">
        <f t="shared" si="102"/>
        <v>2236800</v>
      </c>
      <c r="J745" s="26" t="s">
        <v>28</v>
      </c>
      <c r="K745" s="11"/>
      <c r="L745" s="4">
        <f t="shared" si="103"/>
        <v>0</v>
      </c>
      <c r="M745" s="4"/>
      <c r="N745" s="4"/>
      <c r="O745" s="4">
        <f t="shared" si="104"/>
        <v>0</v>
      </c>
      <c r="P745" s="4"/>
      <c r="Q745" s="4"/>
      <c r="R745" s="4">
        <f t="shared" si="105"/>
        <v>0</v>
      </c>
      <c r="S745" s="4"/>
      <c r="T745" s="4"/>
      <c r="U745" s="4">
        <f t="shared" si="106"/>
        <v>0</v>
      </c>
      <c r="V745" s="4"/>
      <c r="W745" s="4"/>
      <c r="X745" s="4">
        <f t="shared" si="107"/>
        <v>0</v>
      </c>
      <c r="Y745" s="4"/>
      <c r="Z745" s="4"/>
      <c r="AA745" s="4">
        <f>C745+I745-L745-O745-U745-X745-R745</f>
        <v>2236800</v>
      </c>
      <c r="AB745" s="7"/>
    </row>
    <row r="746" spans="1:28" ht="15.75" x14ac:dyDescent="0.25">
      <c r="A746" s="29">
        <v>45334</v>
      </c>
      <c r="B746" s="73" t="s">
        <v>171</v>
      </c>
      <c r="C746" s="25"/>
      <c r="D746" s="27" t="s">
        <v>52</v>
      </c>
      <c r="E746" s="27" t="s">
        <v>47</v>
      </c>
      <c r="F746" s="25">
        <v>1</v>
      </c>
      <c r="G746" s="25" t="s">
        <v>48</v>
      </c>
      <c r="H746" s="25">
        <v>160000</v>
      </c>
      <c r="I746" s="11">
        <f t="shared" si="102"/>
        <v>160000</v>
      </c>
      <c r="J746" s="26" t="s">
        <v>28</v>
      </c>
      <c r="K746" s="11"/>
      <c r="L746" s="4">
        <f t="shared" si="103"/>
        <v>0</v>
      </c>
      <c r="M746" s="4"/>
      <c r="N746" s="4"/>
      <c r="O746" s="4">
        <f t="shared" si="104"/>
        <v>0</v>
      </c>
      <c r="P746" s="4"/>
      <c r="Q746" s="4"/>
      <c r="R746" s="4">
        <f t="shared" si="105"/>
        <v>0</v>
      </c>
      <c r="S746" s="4"/>
      <c r="T746" s="4"/>
      <c r="U746" s="4">
        <f t="shared" si="106"/>
        <v>0</v>
      </c>
      <c r="V746" s="4"/>
      <c r="W746" s="4"/>
      <c r="X746" s="4">
        <f t="shared" si="107"/>
        <v>0</v>
      </c>
      <c r="Y746" s="4"/>
      <c r="Z746" s="4"/>
      <c r="AA746" s="4">
        <f>C746+I746-L746-O746-U746-X746-R746</f>
        <v>160000</v>
      </c>
      <c r="AB746" s="7"/>
    </row>
    <row r="747" spans="1:28" ht="15.75" x14ac:dyDescent="0.25">
      <c r="A747" s="29">
        <v>45334</v>
      </c>
      <c r="B747" s="73" t="s">
        <v>396</v>
      </c>
      <c r="C747" s="25"/>
      <c r="D747" s="27" t="s">
        <v>52</v>
      </c>
      <c r="E747" s="25" t="s">
        <v>63</v>
      </c>
      <c r="F747" s="25">
        <v>12</v>
      </c>
      <c r="G747" s="25" t="s">
        <v>48</v>
      </c>
      <c r="H747" s="25">
        <v>480000</v>
      </c>
      <c r="I747" s="11">
        <f t="shared" si="102"/>
        <v>5760000</v>
      </c>
      <c r="J747" s="31" t="s">
        <v>312</v>
      </c>
      <c r="K747" s="11" t="s">
        <v>812</v>
      </c>
      <c r="L747" s="4">
        <f t="shared" si="103"/>
        <v>0</v>
      </c>
      <c r="M747" s="4"/>
      <c r="N747" s="4"/>
      <c r="O747" s="4">
        <f t="shared" si="104"/>
        <v>5760000</v>
      </c>
      <c r="P747" s="4">
        <v>5760000</v>
      </c>
      <c r="Q747" s="4"/>
      <c r="R747" s="4">
        <f t="shared" si="105"/>
        <v>0</v>
      </c>
      <c r="S747" s="4"/>
      <c r="T747" s="4"/>
      <c r="U747" s="4">
        <f t="shared" si="106"/>
        <v>0</v>
      </c>
      <c r="V747" s="4"/>
      <c r="W747" s="4"/>
      <c r="X747" s="4">
        <f t="shared" si="107"/>
        <v>0</v>
      </c>
      <c r="Y747" s="4"/>
      <c r="Z747" s="4"/>
      <c r="AA747" s="4">
        <f>C747+I747-L747-O747-U747-X747-R747</f>
        <v>0</v>
      </c>
      <c r="AB747" s="7">
        <v>45334</v>
      </c>
    </row>
    <row r="748" spans="1:28" ht="15.75" x14ac:dyDescent="0.25">
      <c r="A748" s="29">
        <v>45334</v>
      </c>
      <c r="B748" s="73" t="s">
        <v>357</v>
      </c>
      <c r="C748" s="25"/>
      <c r="D748" s="27" t="s">
        <v>46</v>
      </c>
      <c r="E748" s="25" t="s">
        <v>108</v>
      </c>
      <c r="F748" s="25">
        <v>1200</v>
      </c>
      <c r="G748" s="25" t="s">
        <v>34</v>
      </c>
      <c r="H748" s="25">
        <v>2150</v>
      </c>
      <c r="I748" s="11">
        <f t="shared" si="102"/>
        <v>2580000</v>
      </c>
      <c r="J748" s="31" t="s">
        <v>324</v>
      </c>
      <c r="K748" s="11"/>
      <c r="L748" s="4">
        <f t="shared" si="103"/>
        <v>2580000</v>
      </c>
      <c r="M748" s="4">
        <v>2580000</v>
      </c>
      <c r="N748" s="4"/>
      <c r="O748" s="4">
        <f t="shared" si="104"/>
        <v>0</v>
      </c>
      <c r="P748" s="4"/>
      <c r="Q748" s="4"/>
      <c r="R748" s="4">
        <f t="shared" si="105"/>
        <v>0</v>
      </c>
      <c r="S748" s="4"/>
      <c r="T748" s="4"/>
      <c r="U748" s="4">
        <f t="shared" si="106"/>
        <v>0</v>
      </c>
      <c r="V748" s="4"/>
      <c r="W748" s="4"/>
      <c r="X748" s="4">
        <f t="shared" si="107"/>
        <v>0</v>
      </c>
      <c r="Y748" s="4"/>
      <c r="Z748" s="4"/>
      <c r="AA748" s="4">
        <f>C748+I748-L748-O748-U748-X748-R748</f>
        <v>0</v>
      </c>
      <c r="AB748" s="7">
        <v>45335</v>
      </c>
    </row>
    <row r="749" spans="1:28" ht="15.75" x14ac:dyDescent="0.25">
      <c r="A749" s="29">
        <v>45334</v>
      </c>
      <c r="B749" s="73" t="s">
        <v>357</v>
      </c>
      <c r="C749" s="27"/>
      <c r="D749" s="27" t="s">
        <v>46</v>
      </c>
      <c r="E749" s="27" t="s">
        <v>129</v>
      </c>
      <c r="F749" s="27">
        <v>12</v>
      </c>
      <c r="G749" s="27" t="s">
        <v>77</v>
      </c>
      <c r="H749" s="27">
        <v>60000</v>
      </c>
      <c r="I749" s="11">
        <f t="shared" si="102"/>
        <v>720000</v>
      </c>
      <c r="J749" s="31" t="s">
        <v>324</v>
      </c>
      <c r="K749" s="11"/>
      <c r="L749" s="4">
        <f t="shared" si="103"/>
        <v>720000</v>
      </c>
      <c r="M749" s="4">
        <v>720000</v>
      </c>
      <c r="N749" s="4"/>
      <c r="O749" s="4">
        <f t="shared" si="104"/>
        <v>0</v>
      </c>
      <c r="P749" s="4"/>
      <c r="Q749" s="4"/>
      <c r="R749" s="4">
        <f t="shared" si="105"/>
        <v>0</v>
      </c>
      <c r="S749" s="4"/>
      <c r="T749" s="4"/>
      <c r="U749" s="4">
        <f t="shared" si="106"/>
        <v>0</v>
      </c>
      <c r="V749" s="4"/>
      <c r="W749" s="4"/>
      <c r="X749" s="4">
        <f t="shared" si="107"/>
        <v>0</v>
      </c>
      <c r="Y749" s="4"/>
      <c r="Z749" s="4"/>
      <c r="AA749" s="4">
        <f>C749+I749-L749-O749-U749-X749-R749</f>
        <v>0</v>
      </c>
      <c r="AB749" s="7">
        <v>45335</v>
      </c>
    </row>
    <row r="750" spans="1:28" ht="15.75" x14ac:dyDescent="0.25">
      <c r="A750" s="29">
        <v>45334</v>
      </c>
      <c r="B750" s="73" t="s">
        <v>357</v>
      </c>
      <c r="C750" s="25"/>
      <c r="D750" s="27" t="s">
        <v>46</v>
      </c>
      <c r="E750" s="27" t="s">
        <v>150</v>
      </c>
      <c r="F750" s="27">
        <v>40</v>
      </c>
      <c r="G750" s="27" t="s">
        <v>77</v>
      </c>
      <c r="H750" s="25">
        <v>45000</v>
      </c>
      <c r="I750" s="11">
        <f t="shared" si="102"/>
        <v>1800000</v>
      </c>
      <c r="J750" s="31" t="s">
        <v>324</v>
      </c>
      <c r="K750" s="11"/>
      <c r="L750" s="4">
        <f t="shared" si="103"/>
        <v>1800000</v>
      </c>
      <c r="M750" s="4">
        <v>1800000</v>
      </c>
      <c r="N750" s="4"/>
      <c r="O750" s="4">
        <f t="shared" si="104"/>
        <v>0</v>
      </c>
      <c r="P750" s="4"/>
      <c r="Q750" s="4"/>
      <c r="R750" s="4">
        <f t="shared" si="105"/>
        <v>0</v>
      </c>
      <c r="S750" s="4"/>
      <c r="T750" s="4"/>
      <c r="U750" s="4">
        <f t="shared" si="106"/>
        <v>0</v>
      </c>
      <c r="V750" s="4"/>
      <c r="W750" s="4"/>
      <c r="X750" s="4">
        <f t="shared" si="107"/>
        <v>0</v>
      </c>
      <c r="Y750" s="4"/>
      <c r="Z750" s="4"/>
      <c r="AA750" s="4">
        <f>C750+I750-L750-O750-U750-X750-R750</f>
        <v>0</v>
      </c>
      <c r="AB750" s="7">
        <v>45335</v>
      </c>
    </row>
    <row r="751" spans="1:28" ht="15.75" x14ac:dyDescent="0.25">
      <c r="A751" s="29">
        <v>45334</v>
      </c>
      <c r="B751" s="73" t="s">
        <v>357</v>
      </c>
      <c r="C751" s="25"/>
      <c r="D751" s="27" t="s">
        <v>46</v>
      </c>
      <c r="E751" s="25" t="s">
        <v>130</v>
      </c>
      <c r="F751" s="25">
        <v>20</v>
      </c>
      <c r="G751" s="27" t="s">
        <v>77</v>
      </c>
      <c r="H751" s="25">
        <v>45000</v>
      </c>
      <c r="I751" s="11">
        <f t="shared" si="102"/>
        <v>900000</v>
      </c>
      <c r="J751" s="31" t="s">
        <v>324</v>
      </c>
      <c r="K751" s="11"/>
      <c r="L751" s="4">
        <f t="shared" si="103"/>
        <v>900000</v>
      </c>
      <c r="M751" s="4">
        <v>900000</v>
      </c>
      <c r="N751" s="4"/>
      <c r="O751" s="4">
        <f t="shared" si="104"/>
        <v>0</v>
      </c>
      <c r="P751" s="4"/>
      <c r="Q751" s="4"/>
      <c r="R751" s="4">
        <f t="shared" si="105"/>
        <v>0</v>
      </c>
      <c r="S751" s="4"/>
      <c r="T751" s="4"/>
      <c r="U751" s="4">
        <f t="shared" si="106"/>
        <v>0</v>
      </c>
      <c r="V751" s="4"/>
      <c r="W751" s="4"/>
      <c r="X751" s="4">
        <f t="shared" si="107"/>
        <v>0</v>
      </c>
      <c r="Y751" s="4"/>
      <c r="Z751" s="4"/>
      <c r="AA751" s="4">
        <f>C751+I751-L751-O751-U751-X751-R751</f>
        <v>0</v>
      </c>
      <c r="AB751" s="7">
        <v>45335</v>
      </c>
    </row>
    <row r="752" spans="1:28" ht="15.75" x14ac:dyDescent="0.25">
      <c r="A752" s="29">
        <v>45334</v>
      </c>
      <c r="B752" s="73" t="s">
        <v>261</v>
      </c>
      <c r="C752" s="27"/>
      <c r="D752" s="27" t="s">
        <v>46</v>
      </c>
      <c r="E752" s="25" t="s">
        <v>58</v>
      </c>
      <c r="F752" s="27">
        <v>600</v>
      </c>
      <c r="G752" s="27" t="s">
        <v>34</v>
      </c>
      <c r="H752" s="27">
        <v>2250</v>
      </c>
      <c r="I752" s="11">
        <f t="shared" si="102"/>
        <v>1350000</v>
      </c>
      <c r="J752" s="32" t="s">
        <v>324</v>
      </c>
      <c r="K752" s="11"/>
      <c r="L752" s="4">
        <f t="shared" si="103"/>
        <v>1350000</v>
      </c>
      <c r="M752" s="4">
        <v>1350000</v>
      </c>
      <c r="N752" s="4"/>
      <c r="O752" s="4">
        <f t="shared" si="104"/>
        <v>0</v>
      </c>
      <c r="P752" s="4"/>
      <c r="Q752" s="4"/>
      <c r="R752" s="4">
        <f t="shared" si="105"/>
        <v>0</v>
      </c>
      <c r="S752" s="4"/>
      <c r="T752" s="4"/>
      <c r="U752" s="4">
        <f t="shared" si="106"/>
        <v>0</v>
      </c>
      <c r="V752" s="4"/>
      <c r="W752" s="4"/>
      <c r="X752" s="4">
        <f t="shared" si="107"/>
        <v>0</v>
      </c>
      <c r="Y752" s="4"/>
      <c r="Z752" s="4"/>
      <c r="AA752" s="4">
        <f>C752+I752-L752-O752-U752-X752-R752</f>
        <v>0</v>
      </c>
      <c r="AB752" s="7">
        <v>45339</v>
      </c>
    </row>
    <row r="753" spans="1:28" ht="15.75" x14ac:dyDescent="0.25">
      <c r="A753" s="29">
        <v>45334</v>
      </c>
      <c r="B753" s="73" t="s">
        <v>513</v>
      </c>
      <c r="C753" s="25"/>
      <c r="D753" s="27" t="s">
        <v>52</v>
      </c>
      <c r="E753" s="27" t="s">
        <v>150</v>
      </c>
      <c r="F753" s="27">
        <v>40</v>
      </c>
      <c r="G753" s="27" t="s">
        <v>77</v>
      </c>
      <c r="H753" s="25">
        <v>40000</v>
      </c>
      <c r="I753" s="11">
        <f t="shared" si="102"/>
        <v>1600000</v>
      </c>
      <c r="J753" s="31" t="s">
        <v>324</v>
      </c>
      <c r="K753" s="11"/>
      <c r="L753" s="4">
        <f t="shared" si="103"/>
        <v>1600000</v>
      </c>
      <c r="M753" s="4">
        <v>1600000</v>
      </c>
      <c r="N753" s="4"/>
      <c r="O753" s="4">
        <f t="shared" si="104"/>
        <v>0</v>
      </c>
      <c r="P753" s="4"/>
      <c r="Q753" s="4"/>
      <c r="R753" s="4">
        <f t="shared" si="105"/>
        <v>0</v>
      </c>
      <c r="S753" s="4"/>
      <c r="T753" s="4"/>
      <c r="U753" s="4">
        <f t="shared" si="106"/>
        <v>0</v>
      </c>
      <c r="V753" s="4"/>
      <c r="W753" s="4"/>
      <c r="X753" s="4">
        <f t="shared" si="107"/>
        <v>0</v>
      </c>
      <c r="Y753" s="4"/>
      <c r="Z753" s="4"/>
      <c r="AA753" s="4">
        <f>C753+I753-L753-O753-U753-X753-R753</f>
        <v>0</v>
      </c>
      <c r="AB753" s="7">
        <v>45335</v>
      </c>
    </row>
    <row r="754" spans="1:28" ht="15.75" x14ac:dyDescent="0.25">
      <c r="A754" s="29">
        <v>45334</v>
      </c>
      <c r="B754" s="73" t="s">
        <v>513</v>
      </c>
      <c r="C754" s="27"/>
      <c r="D754" s="27" t="s">
        <v>52</v>
      </c>
      <c r="E754" s="27" t="s">
        <v>129</v>
      </c>
      <c r="F754" s="27">
        <v>12</v>
      </c>
      <c r="G754" s="27" t="s">
        <v>77</v>
      </c>
      <c r="H754" s="27">
        <v>55000</v>
      </c>
      <c r="I754" s="11">
        <f t="shared" si="102"/>
        <v>660000</v>
      </c>
      <c r="J754" s="31" t="s">
        <v>324</v>
      </c>
      <c r="K754" s="11"/>
      <c r="L754" s="4">
        <f t="shared" si="103"/>
        <v>660000</v>
      </c>
      <c r="M754" s="4">
        <v>660000</v>
      </c>
      <c r="N754" s="4"/>
      <c r="O754" s="4">
        <f t="shared" si="104"/>
        <v>0</v>
      </c>
      <c r="P754" s="4"/>
      <c r="Q754" s="4"/>
      <c r="R754" s="4">
        <f t="shared" si="105"/>
        <v>0</v>
      </c>
      <c r="S754" s="4"/>
      <c r="T754" s="4"/>
      <c r="U754" s="4">
        <f t="shared" si="106"/>
        <v>0</v>
      </c>
      <c r="V754" s="4"/>
      <c r="W754" s="4"/>
      <c r="X754" s="4">
        <f t="shared" si="107"/>
        <v>0</v>
      </c>
      <c r="Y754" s="4"/>
      <c r="Z754" s="4"/>
      <c r="AA754" s="4">
        <f>C754+I754-L754-O754-U754-X754-R754</f>
        <v>0</v>
      </c>
      <c r="AB754" s="7">
        <v>45335</v>
      </c>
    </row>
    <row r="755" spans="1:28" ht="15.75" x14ac:dyDescent="0.25">
      <c r="A755" s="29">
        <v>45334</v>
      </c>
      <c r="B755" s="73" t="s">
        <v>370</v>
      </c>
      <c r="C755" s="25"/>
      <c r="D755" s="27" t="s">
        <v>46</v>
      </c>
      <c r="E755" s="27" t="s">
        <v>298</v>
      </c>
      <c r="F755" s="25">
        <v>5200</v>
      </c>
      <c r="G755" s="27" t="s">
        <v>34</v>
      </c>
      <c r="H755" s="25">
        <v>4100</v>
      </c>
      <c r="I755" s="11">
        <f t="shared" si="102"/>
        <v>21320000</v>
      </c>
      <c r="J755" s="38" t="s">
        <v>78</v>
      </c>
      <c r="K755" s="11" t="s">
        <v>1062</v>
      </c>
      <c r="L755" s="4">
        <f t="shared" si="103"/>
        <v>0</v>
      </c>
      <c r="M755" s="4"/>
      <c r="N755" s="4"/>
      <c r="O755" s="4">
        <f t="shared" si="104"/>
        <v>4229000</v>
      </c>
      <c r="P755" s="4">
        <f>1908000+2321000</f>
        <v>4229000</v>
      </c>
      <c r="Q755" s="4"/>
      <c r="R755" s="4">
        <f t="shared" si="105"/>
        <v>0</v>
      </c>
      <c r="S755" s="4"/>
      <c r="T755" s="4"/>
      <c r="U755" s="4">
        <f t="shared" si="106"/>
        <v>0</v>
      </c>
      <c r="V755" s="4"/>
      <c r="W755" s="4"/>
      <c r="X755" s="4">
        <f t="shared" si="107"/>
        <v>0</v>
      </c>
      <c r="Y755" s="4"/>
      <c r="Z755" s="4"/>
      <c r="AA755" s="4">
        <f>C755+I755-L755-O755-U755-X755-R755</f>
        <v>17091000</v>
      </c>
      <c r="AB755" s="7">
        <v>45338</v>
      </c>
    </row>
    <row r="756" spans="1:28" ht="15.75" x14ac:dyDescent="0.25">
      <c r="A756" s="24">
        <v>45334</v>
      </c>
      <c r="B756" s="72" t="s">
        <v>592</v>
      </c>
      <c r="C756" s="25"/>
      <c r="D756" s="25" t="s">
        <v>52</v>
      </c>
      <c r="E756" s="25" t="s">
        <v>106</v>
      </c>
      <c r="F756" s="25">
        <v>30.7</v>
      </c>
      <c r="G756" s="25" t="s">
        <v>39</v>
      </c>
      <c r="H756" s="25">
        <v>49000</v>
      </c>
      <c r="I756" s="11">
        <f t="shared" si="102"/>
        <v>1504300</v>
      </c>
      <c r="J756" s="31" t="s">
        <v>312</v>
      </c>
      <c r="K756" s="11" t="s">
        <v>819</v>
      </c>
      <c r="L756" s="4">
        <f t="shared" si="103"/>
        <v>0</v>
      </c>
      <c r="M756" s="4"/>
      <c r="N756" s="4"/>
      <c r="O756" s="4">
        <f t="shared" si="104"/>
        <v>1504300</v>
      </c>
      <c r="P756" s="4">
        <v>1504300</v>
      </c>
      <c r="Q756" s="4"/>
      <c r="R756" s="4">
        <f t="shared" si="105"/>
        <v>0</v>
      </c>
      <c r="S756" s="4"/>
      <c r="T756" s="4"/>
      <c r="U756" s="4">
        <f t="shared" si="106"/>
        <v>0</v>
      </c>
      <c r="V756" s="4"/>
      <c r="W756" s="4"/>
      <c r="X756" s="4">
        <f t="shared" si="107"/>
        <v>0</v>
      </c>
      <c r="Y756" s="4"/>
      <c r="Z756" s="4"/>
      <c r="AA756" s="4">
        <f>C756+I756-L756-O756-U756-X756-R756</f>
        <v>0</v>
      </c>
      <c r="AB756" s="7">
        <v>45334</v>
      </c>
    </row>
    <row r="757" spans="1:28" ht="15.75" x14ac:dyDescent="0.25">
      <c r="A757" s="29">
        <v>45334</v>
      </c>
      <c r="B757" s="73" t="s">
        <v>422</v>
      </c>
      <c r="C757" s="25"/>
      <c r="D757" s="27" t="s">
        <v>46</v>
      </c>
      <c r="E757" s="25" t="s">
        <v>42</v>
      </c>
      <c r="F757" s="25">
        <v>1000</v>
      </c>
      <c r="G757" s="27" t="s">
        <v>34</v>
      </c>
      <c r="H757" s="25">
        <v>3900</v>
      </c>
      <c r="I757" s="11">
        <f t="shared" si="102"/>
        <v>3900000</v>
      </c>
      <c r="J757" s="31" t="s">
        <v>324</v>
      </c>
      <c r="K757" s="11"/>
      <c r="L757" s="4">
        <f t="shared" si="103"/>
        <v>3900000</v>
      </c>
      <c r="M757" s="4">
        <v>3900000</v>
      </c>
      <c r="N757" s="4"/>
      <c r="O757" s="4">
        <f t="shared" si="104"/>
        <v>0</v>
      </c>
      <c r="P757" s="4"/>
      <c r="Q757" s="4"/>
      <c r="R757" s="4">
        <f t="shared" si="105"/>
        <v>0</v>
      </c>
      <c r="S757" s="4"/>
      <c r="T757" s="4"/>
      <c r="U757" s="4">
        <f t="shared" si="106"/>
        <v>0</v>
      </c>
      <c r="V757" s="4"/>
      <c r="W757" s="4"/>
      <c r="X757" s="4">
        <f t="shared" si="107"/>
        <v>0</v>
      </c>
      <c r="Y757" s="4"/>
      <c r="Z757" s="4"/>
      <c r="AA757" s="4">
        <f>C757+I757-L757-O757-U757-X757-R757</f>
        <v>0</v>
      </c>
      <c r="AB757" s="7">
        <v>45334</v>
      </c>
    </row>
    <row r="758" spans="1:28" ht="15.75" x14ac:dyDescent="0.25">
      <c r="A758" s="24">
        <v>45334</v>
      </c>
      <c r="B758" s="4" t="s">
        <v>25</v>
      </c>
      <c r="C758" s="25"/>
      <c r="D758" s="25" t="s">
        <v>52</v>
      </c>
      <c r="E758" s="25" t="s">
        <v>148</v>
      </c>
      <c r="F758" s="25">
        <v>10</v>
      </c>
      <c r="G758" s="25" t="s">
        <v>23</v>
      </c>
      <c r="H758" s="25">
        <v>400000</v>
      </c>
      <c r="I758" s="11">
        <f t="shared" si="102"/>
        <v>4000000</v>
      </c>
      <c r="J758" s="26" t="s">
        <v>28</v>
      </c>
      <c r="K758" s="11"/>
      <c r="L758" s="4">
        <f t="shared" si="103"/>
        <v>0</v>
      </c>
      <c r="M758" s="4"/>
      <c r="N758" s="4"/>
      <c r="O758" s="4">
        <f t="shared" si="104"/>
        <v>0</v>
      </c>
      <c r="P758" s="4"/>
      <c r="Q758" s="4"/>
      <c r="R758" s="4">
        <f t="shared" si="105"/>
        <v>0</v>
      </c>
      <c r="S758" s="4"/>
      <c r="T758" s="4"/>
      <c r="U758" s="4">
        <f t="shared" si="106"/>
        <v>0</v>
      </c>
      <c r="V758" s="4"/>
      <c r="W758" s="4"/>
      <c r="X758" s="4">
        <f t="shared" si="107"/>
        <v>0</v>
      </c>
      <c r="Y758" s="4"/>
      <c r="Z758" s="4"/>
      <c r="AA758" s="4">
        <f>C758+I758-L758-O758-U758-X758-R758</f>
        <v>4000000</v>
      </c>
      <c r="AB758" s="7"/>
    </row>
    <row r="759" spans="1:28" ht="15.75" x14ac:dyDescent="0.25">
      <c r="A759" s="29">
        <v>45335</v>
      </c>
      <c r="B759" s="73" t="s">
        <v>827</v>
      </c>
      <c r="C759" s="27"/>
      <c r="D759" s="27" t="s">
        <v>52</v>
      </c>
      <c r="E759" s="27" t="s">
        <v>400</v>
      </c>
      <c r="F759" s="27">
        <v>20</v>
      </c>
      <c r="G759" s="27" t="s">
        <v>39</v>
      </c>
      <c r="H759" s="27">
        <v>87000</v>
      </c>
      <c r="I759" s="11">
        <f t="shared" si="102"/>
        <v>1740000</v>
      </c>
      <c r="J759" s="31" t="s">
        <v>312</v>
      </c>
      <c r="K759" s="11" t="s">
        <v>822</v>
      </c>
      <c r="L759" s="4">
        <f t="shared" si="103"/>
        <v>0</v>
      </c>
      <c r="M759" s="4"/>
      <c r="N759" s="4"/>
      <c r="O759" s="4">
        <f t="shared" si="104"/>
        <v>1740000</v>
      </c>
      <c r="P759" s="4">
        <v>1740000</v>
      </c>
      <c r="Q759" s="4"/>
      <c r="R759" s="4">
        <f t="shared" si="105"/>
        <v>0</v>
      </c>
      <c r="S759" s="4"/>
      <c r="T759" s="4"/>
      <c r="U759" s="4">
        <f t="shared" si="106"/>
        <v>0</v>
      </c>
      <c r="V759" s="4"/>
      <c r="W759" s="4"/>
      <c r="X759" s="4">
        <f t="shared" si="107"/>
        <v>0</v>
      </c>
      <c r="Y759" s="4"/>
      <c r="Z759" s="4"/>
      <c r="AA759" s="4">
        <f>C759+I759-L759-O759-U759-X759-R759</f>
        <v>0</v>
      </c>
      <c r="AB759" s="7">
        <v>45334</v>
      </c>
    </row>
    <row r="760" spans="1:28" ht="15.75" x14ac:dyDescent="0.25">
      <c r="A760" s="29">
        <v>45335</v>
      </c>
      <c r="B760" s="72" t="s">
        <v>309</v>
      </c>
      <c r="C760" s="25"/>
      <c r="D760" s="25" t="s">
        <v>46</v>
      </c>
      <c r="E760" s="25" t="s">
        <v>356</v>
      </c>
      <c r="F760" s="25">
        <v>1</v>
      </c>
      <c r="G760" s="25" t="s">
        <v>48</v>
      </c>
      <c r="H760" s="25">
        <v>9180000</v>
      </c>
      <c r="I760" s="11">
        <f t="shared" si="102"/>
        <v>9180000</v>
      </c>
      <c r="J760" s="38" t="s">
        <v>24</v>
      </c>
      <c r="K760" s="11"/>
      <c r="L760" s="4">
        <f t="shared" si="103"/>
        <v>0</v>
      </c>
      <c r="M760" s="4"/>
      <c r="N760" s="4"/>
      <c r="O760" s="4">
        <f t="shared" si="104"/>
        <v>0</v>
      </c>
      <c r="P760" s="4"/>
      <c r="Q760" s="4"/>
      <c r="R760" s="4">
        <f t="shared" si="105"/>
        <v>0</v>
      </c>
      <c r="S760" s="4"/>
      <c r="T760" s="4"/>
      <c r="U760" s="4">
        <f t="shared" si="106"/>
        <v>4580000</v>
      </c>
      <c r="V760" s="4">
        <v>4580000</v>
      </c>
      <c r="W760" s="4"/>
      <c r="X760" s="4">
        <f t="shared" si="107"/>
        <v>0</v>
      </c>
      <c r="Y760" s="4"/>
      <c r="Z760" s="4"/>
      <c r="AA760" s="4">
        <f>C760+I760-L760-O760-U760-X760-R760</f>
        <v>4600000</v>
      </c>
      <c r="AB760" s="7">
        <v>45345</v>
      </c>
    </row>
    <row r="761" spans="1:28" ht="15.75" x14ac:dyDescent="0.25">
      <c r="A761" s="29">
        <v>45335</v>
      </c>
      <c r="B761" s="72" t="s">
        <v>281</v>
      </c>
      <c r="C761" s="25"/>
      <c r="D761" s="25" t="s">
        <v>52</v>
      </c>
      <c r="E761" s="25" t="s">
        <v>53</v>
      </c>
      <c r="F761" s="25">
        <v>5</v>
      </c>
      <c r="G761" s="25" t="s">
        <v>23</v>
      </c>
      <c r="H761" s="25">
        <v>420000</v>
      </c>
      <c r="I761" s="11">
        <f t="shared" si="102"/>
        <v>2100000</v>
      </c>
      <c r="J761" s="31" t="s">
        <v>312</v>
      </c>
      <c r="K761" s="11" t="s">
        <v>823</v>
      </c>
      <c r="L761" s="4">
        <f t="shared" si="103"/>
        <v>0</v>
      </c>
      <c r="M761" s="4"/>
      <c r="N761" s="4"/>
      <c r="O761" s="4">
        <f t="shared" si="104"/>
        <v>2100000</v>
      </c>
      <c r="P761" s="4">
        <v>2100000</v>
      </c>
      <c r="Q761" s="4"/>
      <c r="R761" s="4">
        <f t="shared" si="105"/>
        <v>0</v>
      </c>
      <c r="S761" s="4"/>
      <c r="T761" s="4"/>
      <c r="U761" s="4">
        <f t="shared" si="106"/>
        <v>0</v>
      </c>
      <c r="V761" s="4"/>
      <c r="W761" s="4"/>
      <c r="X761" s="4">
        <f t="shared" si="107"/>
        <v>0</v>
      </c>
      <c r="Y761" s="4"/>
      <c r="Z761" s="4"/>
      <c r="AA761" s="4">
        <f>C761+I761-L761-O761-U761-X761-R761</f>
        <v>0</v>
      </c>
      <c r="AB761" s="7">
        <v>45334</v>
      </c>
    </row>
    <row r="762" spans="1:28" ht="15.75" x14ac:dyDescent="0.25">
      <c r="A762" s="29">
        <v>45335</v>
      </c>
      <c r="B762" s="73" t="s">
        <v>776</v>
      </c>
      <c r="C762" s="25"/>
      <c r="D762" s="27" t="s">
        <v>52</v>
      </c>
      <c r="E762" s="25" t="s">
        <v>454</v>
      </c>
      <c r="F762" s="25">
        <v>2.5</v>
      </c>
      <c r="G762" s="25" t="s">
        <v>125</v>
      </c>
      <c r="H762" s="25">
        <v>55000</v>
      </c>
      <c r="I762" s="11">
        <f t="shared" si="102"/>
        <v>137500</v>
      </c>
      <c r="J762" s="32" t="s">
        <v>324</v>
      </c>
      <c r="K762" s="11"/>
      <c r="L762" s="4">
        <f t="shared" si="103"/>
        <v>0</v>
      </c>
      <c r="M762" s="4"/>
      <c r="N762" s="4"/>
      <c r="O762" s="4">
        <f t="shared" si="104"/>
        <v>0</v>
      </c>
      <c r="P762" s="4"/>
      <c r="Q762" s="4"/>
      <c r="R762" s="4">
        <f t="shared" si="105"/>
        <v>0</v>
      </c>
      <c r="S762" s="4"/>
      <c r="T762" s="4"/>
      <c r="U762" s="4">
        <f t="shared" si="106"/>
        <v>137500</v>
      </c>
      <c r="V762" s="4">
        <v>137500</v>
      </c>
      <c r="W762" s="4"/>
      <c r="X762" s="4">
        <f t="shared" si="107"/>
        <v>0</v>
      </c>
      <c r="Y762" s="4"/>
      <c r="Z762" s="4"/>
      <c r="AA762" s="4">
        <f>C762+I762-L762-O762-U762-X762-R762</f>
        <v>0</v>
      </c>
      <c r="AB762" s="7">
        <v>45335</v>
      </c>
    </row>
    <row r="763" spans="1:28" ht="15.75" x14ac:dyDescent="0.25">
      <c r="A763" s="29">
        <v>45335</v>
      </c>
      <c r="B763" s="73" t="s">
        <v>159</v>
      </c>
      <c r="C763" s="25"/>
      <c r="D763" s="27" t="s">
        <v>52</v>
      </c>
      <c r="E763" s="25" t="s">
        <v>129</v>
      </c>
      <c r="F763" s="25">
        <v>4</v>
      </c>
      <c r="G763" s="25" t="s">
        <v>77</v>
      </c>
      <c r="H763" s="25">
        <v>60000</v>
      </c>
      <c r="I763" s="11">
        <f t="shared" ref="I763:I826" si="108">F763*H763</f>
        <v>240000</v>
      </c>
      <c r="J763" s="31" t="s">
        <v>324</v>
      </c>
      <c r="K763" s="11"/>
      <c r="L763" s="4">
        <f t="shared" ref="L763:L826" si="109">M763+N763</f>
        <v>240000</v>
      </c>
      <c r="M763" s="4">
        <v>240000</v>
      </c>
      <c r="N763" s="4"/>
      <c r="O763" s="4">
        <f t="shared" ref="O763:O826" si="110">P763+Q763</f>
        <v>0</v>
      </c>
      <c r="P763" s="4"/>
      <c r="Q763" s="4"/>
      <c r="R763" s="4">
        <f t="shared" ref="R763:R826" si="111">S763+T763</f>
        <v>0</v>
      </c>
      <c r="S763" s="4"/>
      <c r="T763" s="4"/>
      <c r="U763" s="4">
        <f t="shared" ref="U763:U826" si="112">V763+W763</f>
        <v>0</v>
      </c>
      <c r="V763" s="4"/>
      <c r="W763" s="4"/>
      <c r="X763" s="4">
        <f t="shared" ref="X763:X826" si="113">Y763+Z763</f>
        <v>0</v>
      </c>
      <c r="Y763" s="4"/>
      <c r="Z763" s="4"/>
      <c r="AA763" s="4">
        <f>C763+I763-L763-O763-U763-X763-R763</f>
        <v>0</v>
      </c>
      <c r="AB763" s="7">
        <v>45335</v>
      </c>
    </row>
    <row r="764" spans="1:28" ht="15.75" x14ac:dyDescent="0.25">
      <c r="A764" s="29">
        <v>45335</v>
      </c>
      <c r="B764" s="73" t="s">
        <v>467</v>
      </c>
      <c r="C764" s="27"/>
      <c r="D764" s="27" t="s">
        <v>52</v>
      </c>
      <c r="E764" s="27" t="s">
        <v>343</v>
      </c>
      <c r="F764" s="27">
        <v>5</v>
      </c>
      <c r="G764" s="27" t="s">
        <v>23</v>
      </c>
      <c r="H764" s="27">
        <v>1200000</v>
      </c>
      <c r="I764" s="11">
        <f t="shared" si="108"/>
        <v>6000000</v>
      </c>
      <c r="J764" s="31" t="s">
        <v>312</v>
      </c>
      <c r="K764" s="11" t="s">
        <v>833</v>
      </c>
      <c r="L764" s="4">
        <f t="shared" si="109"/>
        <v>0</v>
      </c>
      <c r="M764" s="4"/>
      <c r="N764" s="4"/>
      <c r="O764" s="4">
        <f t="shared" si="110"/>
        <v>6000000</v>
      </c>
      <c r="P764" s="4">
        <v>6000000</v>
      </c>
      <c r="Q764" s="4"/>
      <c r="R764" s="4">
        <f t="shared" si="111"/>
        <v>0</v>
      </c>
      <c r="S764" s="4"/>
      <c r="T764" s="4"/>
      <c r="U764" s="4">
        <f t="shared" si="112"/>
        <v>0</v>
      </c>
      <c r="V764" s="4"/>
      <c r="W764" s="4"/>
      <c r="X764" s="4">
        <f t="shared" si="113"/>
        <v>0</v>
      </c>
      <c r="Y764" s="4"/>
      <c r="Z764" s="4"/>
      <c r="AA764" s="4">
        <f>C764+I764-L764-O764-U764-X764-R764</f>
        <v>0</v>
      </c>
      <c r="AB764" s="7">
        <v>45335</v>
      </c>
    </row>
    <row r="765" spans="1:28" ht="15.75" x14ac:dyDescent="0.25">
      <c r="A765" s="29">
        <v>45335</v>
      </c>
      <c r="B765" s="73" t="s">
        <v>800</v>
      </c>
      <c r="C765" s="25"/>
      <c r="D765" s="27" t="s">
        <v>52</v>
      </c>
      <c r="E765" s="25" t="s">
        <v>173</v>
      </c>
      <c r="F765" s="25">
        <v>100</v>
      </c>
      <c r="G765" s="25" t="s">
        <v>34</v>
      </c>
      <c r="H765" s="25">
        <v>4500</v>
      </c>
      <c r="I765" s="11">
        <f t="shared" si="108"/>
        <v>450000</v>
      </c>
      <c r="J765" s="32" t="s">
        <v>324</v>
      </c>
      <c r="K765" s="11"/>
      <c r="L765" s="4">
        <f t="shared" si="109"/>
        <v>450000</v>
      </c>
      <c r="M765" s="4">
        <v>450000</v>
      </c>
      <c r="N765" s="4"/>
      <c r="O765" s="4">
        <f t="shared" si="110"/>
        <v>0</v>
      </c>
      <c r="P765" s="4"/>
      <c r="Q765" s="4"/>
      <c r="R765" s="4">
        <f t="shared" si="111"/>
        <v>0</v>
      </c>
      <c r="S765" s="4"/>
      <c r="T765" s="4"/>
      <c r="U765" s="4">
        <f t="shared" si="112"/>
        <v>0</v>
      </c>
      <c r="V765" s="4"/>
      <c r="W765" s="4"/>
      <c r="X765" s="4">
        <f t="shared" si="113"/>
        <v>0</v>
      </c>
      <c r="Y765" s="4"/>
      <c r="Z765" s="4"/>
      <c r="AA765" s="4">
        <f>C765+I765-L765-O765-U765-X765-R765</f>
        <v>0</v>
      </c>
      <c r="AB765" s="7">
        <v>45335</v>
      </c>
    </row>
    <row r="766" spans="1:28" ht="15.75" x14ac:dyDescent="0.25">
      <c r="A766" s="29">
        <v>45335</v>
      </c>
      <c r="B766" s="73" t="s">
        <v>697</v>
      </c>
      <c r="C766" s="27"/>
      <c r="D766" s="25" t="s">
        <v>52</v>
      </c>
      <c r="E766" s="25" t="s">
        <v>64</v>
      </c>
      <c r="F766" s="27">
        <v>100</v>
      </c>
      <c r="G766" s="25" t="s">
        <v>39</v>
      </c>
      <c r="H766" s="27">
        <v>50000</v>
      </c>
      <c r="I766" s="11">
        <f t="shared" si="108"/>
        <v>5000000</v>
      </c>
      <c r="J766" s="31" t="s">
        <v>312</v>
      </c>
      <c r="K766" s="11" t="s">
        <v>839</v>
      </c>
      <c r="L766" s="4">
        <f t="shared" si="109"/>
        <v>0</v>
      </c>
      <c r="M766" s="4"/>
      <c r="N766" s="4"/>
      <c r="O766" s="4">
        <f t="shared" si="110"/>
        <v>5000000</v>
      </c>
      <c r="P766" s="4">
        <v>5000000</v>
      </c>
      <c r="Q766" s="4"/>
      <c r="R766" s="4">
        <f t="shared" si="111"/>
        <v>0</v>
      </c>
      <c r="S766" s="4"/>
      <c r="T766" s="4"/>
      <c r="U766" s="4">
        <f t="shared" si="112"/>
        <v>0</v>
      </c>
      <c r="V766" s="4"/>
      <c r="W766" s="4"/>
      <c r="X766" s="4">
        <f t="shared" si="113"/>
        <v>0</v>
      </c>
      <c r="Y766" s="4"/>
      <c r="Z766" s="4"/>
      <c r="AA766" s="4">
        <f>C766+I766-L766-O766-U766-X766-R766</f>
        <v>0</v>
      </c>
      <c r="AB766" s="7">
        <v>45335</v>
      </c>
    </row>
    <row r="767" spans="1:28" ht="15.75" x14ac:dyDescent="0.25">
      <c r="A767" s="29">
        <v>45335</v>
      </c>
      <c r="B767" s="73" t="s">
        <v>205</v>
      </c>
      <c r="C767" s="27"/>
      <c r="D767" s="25" t="s">
        <v>52</v>
      </c>
      <c r="E767" s="25" t="s">
        <v>120</v>
      </c>
      <c r="F767" s="25">
        <v>49.7</v>
      </c>
      <c r="G767" s="27" t="s">
        <v>39</v>
      </c>
      <c r="H767" s="27">
        <v>49000</v>
      </c>
      <c r="I767" s="11">
        <f t="shared" si="108"/>
        <v>2435300</v>
      </c>
      <c r="J767" s="31" t="s">
        <v>312</v>
      </c>
      <c r="K767" s="11" t="s">
        <v>881</v>
      </c>
      <c r="L767" s="4">
        <f t="shared" si="109"/>
        <v>0</v>
      </c>
      <c r="M767" s="4"/>
      <c r="N767" s="4"/>
      <c r="O767" s="4">
        <f t="shared" si="110"/>
        <v>2435300</v>
      </c>
      <c r="P767" s="155">
        <v>2435300</v>
      </c>
      <c r="Q767" s="4"/>
      <c r="R767" s="4">
        <f t="shared" si="111"/>
        <v>0</v>
      </c>
      <c r="S767" s="4"/>
      <c r="T767" s="4"/>
      <c r="U767" s="4">
        <f t="shared" si="112"/>
        <v>0</v>
      </c>
      <c r="V767" s="4"/>
      <c r="W767" s="4"/>
      <c r="X767" s="4">
        <f t="shared" si="113"/>
        <v>0</v>
      </c>
      <c r="Y767" s="4"/>
      <c r="Z767" s="4"/>
      <c r="AA767" s="4">
        <f>C767+I767-L767-O767-U767-X767-R767</f>
        <v>0</v>
      </c>
      <c r="AB767" s="7">
        <v>45342</v>
      </c>
    </row>
    <row r="768" spans="1:28" ht="15.75" x14ac:dyDescent="0.25">
      <c r="A768" s="29">
        <v>45335</v>
      </c>
      <c r="B768" s="73" t="s">
        <v>205</v>
      </c>
      <c r="C768" s="25"/>
      <c r="D768" s="25" t="s">
        <v>52</v>
      </c>
      <c r="E768" s="25" t="s">
        <v>81</v>
      </c>
      <c r="F768" s="27">
        <v>47.3</v>
      </c>
      <c r="G768" s="27" t="s">
        <v>39</v>
      </c>
      <c r="H768" s="25">
        <v>49000</v>
      </c>
      <c r="I768" s="11">
        <f t="shared" si="108"/>
        <v>2317700</v>
      </c>
      <c r="J768" s="31" t="s">
        <v>312</v>
      </c>
      <c r="K768" s="11" t="s">
        <v>881</v>
      </c>
      <c r="L768" s="4">
        <f t="shared" si="109"/>
        <v>0</v>
      </c>
      <c r="M768" s="4"/>
      <c r="N768" s="4"/>
      <c r="O768" s="4">
        <f t="shared" si="110"/>
        <v>2317700</v>
      </c>
      <c r="P768" s="155">
        <v>2317700</v>
      </c>
      <c r="Q768" s="4"/>
      <c r="R768" s="4">
        <f t="shared" si="111"/>
        <v>0</v>
      </c>
      <c r="S768" s="4"/>
      <c r="T768" s="4"/>
      <c r="U768" s="4">
        <f t="shared" si="112"/>
        <v>0</v>
      </c>
      <c r="V768" s="4"/>
      <c r="W768" s="4"/>
      <c r="X768" s="4">
        <f t="shared" si="113"/>
        <v>0</v>
      </c>
      <c r="Y768" s="4"/>
      <c r="Z768" s="4"/>
      <c r="AA768" s="4">
        <f>C768+I768-L768-O768-U768-X768-R768</f>
        <v>0</v>
      </c>
      <c r="AB768" s="7">
        <v>45342</v>
      </c>
    </row>
    <row r="769" spans="1:28" ht="15.75" x14ac:dyDescent="0.25">
      <c r="A769" s="29">
        <v>45335</v>
      </c>
      <c r="B769" s="72" t="s">
        <v>256</v>
      </c>
      <c r="C769" s="25"/>
      <c r="D769" s="25" t="s">
        <v>52</v>
      </c>
      <c r="E769" s="25" t="s">
        <v>173</v>
      </c>
      <c r="F769" s="25">
        <v>1000</v>
      </c>
      <c r="G769" s="27" t="s">
        <v>34</v>
      </c>
      <c r="H769" s="25">
        <v>4000</v>
      </c>
      <c r="I769" s="11">
        <f t="shared" si="108"/>
        <v>4000000</v>
      </c>
      <c r="J769" s="31" t="s">
        <v>324</v>
      </c>
      <c r="K769" s="11"/>
      <c r="L769" s="4">
        <f t="shared" si="109"/>
        <v>4000000</v>
      </c>
      <c r="M769" s="4">
        <v>37000</v>
      </c>
      <c r="N769" s="4">
        <v>3963000</v>
      </c>
      <c r="O769" s="4">
        <f t="shared" si="110"/>
        <v>0</v>
      </c>
      <c r="P769" s="4"/>
      <c r="Q769" s="4"/>
      <c r="R769" s="4">
        <f t="shared" si="111"/>
        <v>0</v>
      </c>
      <c r="S769" s="4"/>
      <c r="T769" s="4"/>
      <c r="U769" s="4">
        <f t="shared" si="112"/>
        <v>0</v>
      </c>
      <c r="V769" s="4"/>
      <c r="W769" s="4"/>
      <c r="X769" s="4">
        <f t="shared" si="113"/>
        <v>0</v>
      </c>
      <c r="Y769" s="4"/>
      <c r="Z769" s="4"/>
      <c r="AA769" s="4">
        <f>C769+I769-L769-O769-U769-X769-R769</f>
        <v>0</v>
      </c>
      <c r="AB769" s="7">
        <v>45338</v>
      </c>
    </row>
    <row r="770" spans="1:28" ht="15.75" x14ac:dyDescent="0.25">
      <c r="A770" s="29">
        <v>45335</v>
      </c>
      <c r="B770" s="72" t="s">
        <v>256</v>
      </c>
      <c r="C770" s="25"/>
      <c r="D770" s="25" t="s">
        <v>52</v>
      </c>
      <c r="E770" s="25" t="s">
        <v>130</v>
      </c>
      <c r="F770" s="25">
        <v>10</v>
      </c>
      <c r="G770" s="27" t="s">
        <v>77</v>
      </c>
      <c r="H770" s="25">
        <v>45000</v>
      </c>
      <c r="I770" s="11">
        <f t="shared" si="108"/>
        <v>450000</v>
      </c>
      <c r="J770" s="31" t="s">
        <v>324</v>
      </c>
      <c r="K770" s="11"/>
      <c r="L770" s="4">
        <f t="shared" si="109"/>
        <v>450000</v>
      </c>
      <c r="M770" s="4"/>
      <c r="N770" s="4">
        <v>450000</v>
      </c>
      <c r="O770" s="4">
        <f t="shared" si="110"/>
        <v>0</v>
      </c>
      <c r="P770" s="4"/>
      <c r="Q770" s="4"/>
      <c r="R770" s="4">
        <f t="shared" si="111"/>
        <v>0</v>
      </c>
      <c r="S770" s="4"/>
      <c r="T770" s="4"/>
      <c r="U770" s="4">
        <f t="shared" si="112"/>
        <v>0</v>
      </c>
      <c r="V770" s="4"/>
      <c r="W770" s="4"/>
      <c r="X770" s="4">
        <f t="shared" si="113"/>
        <v>0</v>
      </c>
      <c r="Y770" s="4"/>
      <c r="Z770" s="4"/>
      <c r="AA770" s="4">
        <f>C770+I770-L770-O770-U770-X770-R770</f>
        <v>0</v>
      </c>
      <c r="AB770" s="7">
        <v>45338</v>
      </c>
    </row>
    <row r="771" spans="1:28" ht="15.75" x14ac:dyDescent="0.25">
      <c r="A771" s="29">
        <v>45335</v>
      </c>
      <c r="B771" s="72" t="s">
        <v>256</v>
      </c>
      <c r="C771" s="27"/>
      <c r="D771" s="25" t="s">
        <v>52</v>
      </c>
      <c r="E771" s="25" t="s">
        <v>129</v>
      </c>
      <c r="F771" s="27">
        <v>2</v>
      </c>
      <c r="G771" s="27" t="s">
        <v>77</v>
      </c>
      <c r="H771" s="27">
        <v>60000</v>
      </c>
      <c r="I771" s="11">
        <f t="shared" si="108"/>
        <v>120000</v>
      </c>
      <c r="J771" s="31" t="s">
        <v>324</v>
      </c>
      <c r="K771" s="11"/>
      <c r="L771" s="4">
        <f t="shared" si="109"/>
        <v>120000</v>
      </c>
      <c r="M771" s="4">
        <v>120000</v>
      </c>
      <c r="N771" s="4"/>
      <c r="O771" s="4">
        <f t="shared" si="110"/>
        <v>0</v>
      </c>
      <c r="P771" s="4"/>
      <c r="Q771" s="4"/>
      <c r="R771" s="4">
        <f t="shared" si="111"/>
        <v>0</v>
      </c>
      <c r="S771" s="4"/>
      <c r="T771" s="4"/>
      <c r="U771" s="4">
        <f t="shared" si="112"/>
        <v>0</v>
      </c>
      <c r="V771" s="4"/>
      <c r="W771" s="4"/>
      <c r="X771" s="4">
        <f t="shared" si="113"/>
        <v>0</v>
      </c>
      <c r="Y771" s="4"/>
      <c r="Z771" s="4"/>
      <c r="AA771" s="4">
        <f>C771+I771-L771-O771-U771-X771-R771</f>
        <v>0</v>
      </c>
      <c r="AB771" s="7">
        <v>45335</v>
      </c>
    </row>
    <row r="772" spans="1:28" ht="15.75" x14ac:dyDescent="0.25">
      <c r="A772" s="29">
        <v>45335</v>
      </c>
      <c r="B772" s="72" t="s">
        <v>828</v>
      </c>
      <c r="C772" s="25"/>
      <c r="D772" s="27" t="s">
        <v>52</v>
      </c>
      <c r="E772" s="27" t="s">
        <v>173</v>
      </c>
      <c r="F772" s="25">
        <v>2100</v>
      </c>
      <c r="G772" s="27" t="s">
        <v>34</v>
      </c>
      <c r="H772" s="25">
        <v>3900</v>
      </c>
      <c r="I772" s="11">
        <f t="shared" si="108"/>
        <v>8190000</v>
      </c>
      <c r="J772" s="31" t="s">
        <v>49</v>
      </c>
      <c r="K772" s="11" t="s">
        <v>830</v>
      </c>
      <c r="L772" s="4">
        <f t="shared" si="109"/>
        <v>0</v>
      </c>
      <c r="M772" s="4"/>
      <c r="N772" s="4"/>
      <c r="O772" s="4">
        <f t="shared" si="110"/>
        <v>8401000</v>
      </c>
      <c r="P772" s="4">
        <v>8401000</v>
      </c>
      <c r="Q772" s="4"/>
      <c r="R772" s="4">
        <f t="shared" si="111"/>
        <v>0</v>
      </c>
      <c r="S772" s="4"/>
      <c r="T772" s="4"/>
      <c r="U772" s="4">
        <f t="shared" si="112"/>
        <v>0</v>
      </c>
      <c r="V772" s="4"/>
      <c r="W772" s="4"/>
      <c r="X772" s="4">
        <f t="shared" si="113"/>
        <v>0</v>
      </c>
      <c r="Y772" s="4"/>
      <c r="Z772" s="4"/>
      <c r="AA772" s="4">
        <f>C772+I772-L772-O772-U772-X772-R772</f>
        <v>-211000</v>
      </c>
      <c r="AB772" s="7">
        <v>45335</v>
      </c>
    </row>
    <row r="773" spans="1:28" ht="15.75" x14ac:dyDescent="0.25">
      <c r="A773" s="29">
        <v>45335</v>
      </c>
      <c r="B773" s="72" t="s">
        <v>449</v>
      </c>
      <c r="C773" s="25"/>
      <c r="D773" s="27" t="s">
        <v>52</v>
      </c>
      <c r="E773" s="25" t="s">
        <v>109</v>
      </c>
      <c r="F773" s="25">
        <v>1000</v>
      </c>
      <c r="G773" s="27" t="s">
        <v>34</v>
      </c>
      <c r="H773" s="25">
        <v>1190</v>
      </c>
      <c r="I773" s="11">
        <f t="shared" si="108"/>
        <v>1190000</v>
      </c>
      <c r="J773" s="31" t="s">
        <v>324</v>
      </c>
      <c r="K773" s="11"/>
      <c r="L773" s="4">
        <f t="shared" si="109"/>
        <v>0</v>
      </c>
      <c r="M773" s="4"/>
      <c r="N773" s="4"/>
      <c r="O773" s="4">
        <f t="shared" si="110"/>
        <v>0</v>
      </c>
      <c r="P773" s="4"/>
      <c r="Q773" s="4"/>
      <c r="R773" s="4">
        <f t="shared" si="111"/>
        <v>0</v>
      </c>
      <c r="S773" s="4"/>
      <c r="T773" s="4"/>
      <c r="U773" s="4">
        <f t="shared" si="112"/>
        <v>1190000</v>
      </c>
      <c r="V773" s="4">
        <v>1190000</v>
      </c>
      <c r="W773" s="4"/>
      <c r="X773" s="4">
        <f t="shared" si="113"/>
        <v>0</v>
      </c>
      <c r="Y773" s="4"/>
      <c r="Z773" s="4"/>
      <c r="AA773" s="4">
        <f>C773+I773-L773-O773-U773-X773-R773</f>
        <v>0</v>
      </c>
      <c r="AB773" s="7">
        <v>45335</v>
      </c>
    </row>
    <row r="774" spans="1:28" ht="15.75" x14ac:dyDescent="0.25">
      <c r="A774" s="29">
        <v>45335</v>
      </c>
      <c r="B774" s="72" t="s">
        <v>414</v>
      </c>
      <c r="C774" s="27"/>
      <c r="D774" s="27" t="s">
        <v>52</v>
      </c>
      <c r="E774" s="27" t="s">
        <v>53</v>
      </c>
      <c r="F774" s="27">
        <v>2</v>
      </c>
      <c r="G774" s="27" t="s">
        <v>23</v>
      </c>
      <c r="H774" s="27">
        <v>450000</v>
      </c>
      <c r="I774" s="11">
        <f t="shared" si="108"/>
        <v>900000</v>
      </c>
      <c r="J774" s="31" t="s">
        <v>312</v>
      </c>
      <c r="K774" s="11" t="s">
        <v>831</v>
      </c>
      <c r="L774" s="4">
        <f t="shared" si="109"/>
        <v>0</v>
      </c>
      <c r="M774" s="4"/>
      <c r="N774" s="4"/>
      <c r="O774" s="4">
        <f t="shared" si="110"/>
        <v>900000</v>
      </c>
      <c r="P774" s="4">
        <v>900000</v>
      </c>
      <c r="Q774" s="4"/>
      <c r="R774" s="4">
        <f t="shared" si="111"/>
        <v>0</v>
      </c>
      <c r="S774" s="4"/>
      <c r="T774" s="4"/>
      <c r="U774" s="4">
        <f t="shared" si="112"/>
        <v>0</v>
      </c>
      <c r="V774" s="4"/>
      <c r="W774" s="4"/>
      <c r="X774" s="4">
        <f t="shared" si="113"/>
        <v>0</v>
      </c>
      <c r="Y774" s="4"/>
      <c r="Z774" s="4"/>
      <c r="AA774" s="4">
        <f>C774+I774-L774-O774-U774-X774-R774</f>
        <v>0</v>
      </c>
      <c r="AB774" s="7">
        <v>45335</v>
      </c>
    </row>
    <row r="775" spans="1:28" ht="15.75" x14ac:dyDescent="0.25">
      <c r="A775" s="29">
        <v>45335</v>
      </c>
      <c r="B775" s="72" t="s">
        <v>359</v>
      </c>
      <c r="C775" s="25"/>
      <c r="D775" s="27" t="s">
        <v>52</v>
      </c>
      <c r="E775" s="25" t="s">
        <v>137</v>
      </c>
      <c r="F775" s="25">
        <v>59.4</v>
      </c>
      <c r="G775" s="27" t="s">
        <v>39</v>
      </c>
      <c r="H775" s="25">
        <v>50000</v>
      </c>
      <c r="I775" s="11">
        <f t="shared" si="108"/>
        <v>2970000</v>
      </c>
      <c r="J775" s="31" t="s">
        <v>312</v>
      </c>
      <c r="K775" s="11" t="s">
        <v>838</v>
      </c>
      <c r="L775" s="4">
        <f t="shared" si="109"/>
        <v>0</v>
      </c>
      <c r="M775" s="4"/>
      <c r="N775" s="4"/>
      <c r="O775" s="4">
        <f t="shared" si="110"/>
        <v>2970000</v>
      </c>
      <c r="P775" s="4">
        <v>2970000</v>
      </c>
      <c r="Q775" s="4"/>
      <c r="R775" s="4">
        <f t="shared" si="111"/>
        <v>0</v>
      </c>
      <c r="S775" s="4"/>
      <c r="T775" s="4"/>
      <c r="U775" s="4">
        <f t="shared" si="112"/>
        <v>0</v>
      </c>
      <c r="V775" s="4"/>
      <c r="W775" s="4"/>
      <c r="X775" s="4">
        <f t="shared" si="113"/>
        <v>0</v>
      </c>
      <c r="Y775" s="4"/>
      <c r="Z775" s="4"/>
      <c r="AA775" s="4">
        <f>C775+I775-L775-O775-U775-X775-R775</f>
        <v>0</v>
      </c>
      <c r="AB775" s="7">
        <v>45335</v>
      </c>
    </row>
    <row r="776" spans="1:28" ht="15.75" x14ac:dyDescent="0.25">
      <c r="A776" s="29">
        <v>45335</v>
      </c>
      <c r="B776" s="72" t="s">
        <v>359</v>
      </c>
      <c r="C776" s="25"/>
      <c r="D776" s="27" t="s">
        <v>52</v>
      </c>
      <c r="E776" s="25" t="s">
        <v>270</v>
      </c>
      <c r="F776" s="25">
        <v>3</v>
      </c>
      <c r="G776" s="27" t="s">
        <v>39</v>
      </c>
      <c r="H776" s="25">
        <v>135000</v>
      </c>
      <c r="I776" s="11">
        <f t="shared" si="108"/>
        <v>405000</v>
      </c>
      <c r="J776" s="31" t="s">
        <v>312</v>
      </c>
      <c r="K776" s="11" t="s">
        <v>838</v>
      </c>
      <c r="L776" s="4">
        <f t="shared" si="109"/>
        <v>0</v>
      </c>
      <c r="M776" s="4"/>
      <c r="N776" s="4"/>
      <c r="O776" s="4">
        <f t="shared" si="110"/>
        <v>405000</v>
      </c>
      <c r="P776" s="4">
        <v>405000</v>
      </c>
      <c r="Q776" s="4"/>
      <c r="R776" s="4">
        <f t="shared" si="111"/>
        <v>0</v>
      </c>
      <c r="S776" s="4"/>
      <c r="T776" s="4"/>
      <c r="U776" s="4">
        <f t="shared" si="112"/>
        <v>0</v>
      </c>
      <c r="V776" s="4"/>
      <c r="W776" s="4"/>
      <c r="X776" s="4">
        <f t="shared" si="113"/>
        <v>0</v>
      </c>
      <c r="Y776" s="4"/>
      <c r="Z776" s="4"/>
      <c r="AA776" s="4">
        <f>C776+I776-L776-O776-U776-X776-R776</f>
        <v>0</v>
      </c>
      <c r="AB776" s="7">
        <v>45335</v>
      </c>
    </row>
    <row r="777" spans="1:28" ht="15.75" x14ac:dyDescent="0.25">
      <c r="A777" s="29">
        <v>45335</v>
      </c>
      <c r="B777" s="72" t="s">
        <v>378</v>
      </c>
      <c r="C777" s="25"/>
      <c r="D777" s="25" t="s">
        <v>46</v>
      </c>
      <c r="E777" s="25" t="s">
        <v>108</v>
      </c>
      <c r="F777" s="25">
        <v>1000</v>
      </c>
      <c r="G777" s="27" t="s">
        <v>34</v>
      </c>
      <c r="H777" s="25">
        <v>2150</v>
      </c>
      <c r="I777" s="11">
        <f t="shared" si="108"/>
        <v>2150000</v>
      </c>
      <c r="J777" s="31" t="s">
        <v>312</v>
      </c>
      <c r="K777" s="11"/>
      <c r="L777" s="4">
        <f t="shared" si="109"/>
        <v>0</v>
      </c>
      <c r="M777" s="4"/>
      <c r="N777" s="4"/>
      <c r="O777" s="4">
        <f t="shared" si="110"/>
        <v>2150000</v>
      </c>
      <c r="P777" s="4">
        <v>2150000</v>
      </c>
      <c r="Q777" s="4"/>
      <c r="R777" s="4">
        <f t="shared" si="111"/>
        <v>0</v>
      </c>
      <c r="S777" s="4"/>
      <c r="T777" s="4"/>
      <c r="U777" s="4">
        <f t="shared" si="112"/>
        <v>0</v>
      </c>
      <c r="V777" s="4"/>
      <c r="W777" s="4"/>
      <c r="X777" s="4">
        <f t="shared" si="113"/>
        <v>0</v>
      </c>
      <c r="Y777" s="4"/>
      <c r="Z777" s="4"/>
      <c r="AA777" s="4">
        <f>C777+I777-L777-O777-U777-X777-R777</f>
        <v>0</v>
      </c>
      <c r="AB777" s="7">
        <v>45351</v>
      </c>
    </row>
    <row r="778" spans="1:28" ht="15.75" x14ac:dyDescent="0.25">
      <c r="A778" s="29">
        <v>45335</v>
      </c>
      <c r="B778" s="72" t="s">
        <v>253</v>
      </c>
      <c r="C778" s="25"/>
      <c r="D778" s="25" t="s">
        <v>52</v>
      </c>
      <c r="E778" s="25" t="s">
        <v>126</v>
      </c>
      <c r="F778" s="25">
        <v>70.599999999999994</v>
      </c>
      <c r="G778" s="25" t="s">
        <v>39</v>
      </c>
      <c r="H778" s="25">
        <v>49000</v>
      </c>
      <c r="I778" s="11">
        <v>3459400</v>
      </c>
      <c r="J778" s="31" t="s">
        <v>312</v>
      </c>
      <c r="K778" s="11" t="s">
        <v>893</v>
      </c>
      <c r="L778" s="4">
        <f t="shared" si="109"/>
        <v>0</v>
      </c>
      <c r="M778" s="4"/>
      <c r="N778" s="4"/>
      <c r="O778" s="4">
        <f t="shared" si="110"/>
        <v>3459400</v>
      </c>
      <c r="P778" s="4">
        <v>3459400</v>
      </c>
      <c r="Q778" s="4"/>
      <c r="R778" s="4">
        <f t="shared" si="111"/>
        <v>0</v>
      </c>
      <c r="S778" s="4"/>
      <c r="T778" s="4"/>
      <c r="U778" s="4">
        <f t="shared" si="112"/>
        <v>0</v>
      </c>
      <c r="V778" s="4"/>
      <c r="W778" s="4"/>
      <c r="X778" s="4">
        <f t="shared" si="113"/>
        <v>0</v>
      </c>
      <c r="Y778" s="4"/>
      <c r="Z778" s="4"/>
      <c r="AA778" s="4">
        <f>C778+I778-L778-O778-U778-X778-R778</f>
        <v>0</v>
      </c>
      <c r="AB778" s="7">
        <v>45343</v>
      </c>
    </row>
    <row r="779" spans="1:28" ht="15.75" x14ac:dyDescent="0.25">
      <c r="A779" s="29">
        <v>45335</v>
      </c>
      <c r="B779" s="72" t="s">
        <v>231</v>
      </c>
      <c r="C779" s="27"/>
      <c r="D779" s="25" t="s">
        <v>46</v>
      </c>
      <c r="E779" s="27" t="s">
        <v>69</v>
      </c>
      <c r="F779" s="27">
        <v>25</v>
      </c>
      <c r="G779" s="25" t="s">
        <v>39</v>
      </c>
      <c r="H779" s="27">
        <v>180000</v>
      </c>
      <c r="I779" s="11">
        <f t="shared" si="108"/>
        <v>4500000</v>
      </c>
      <c r="J779" s="28" t="s">
        <v>28</v>
      </c>
      <c r="K779" s="11"/>
      <c r="L779" s="4">
        <f t="shared" si="109"/>
        <v>0</v>
      </c>
      <c r="M779" s="4"/>
      <c r="N779" s="4"/>
      <c r="O779" s="4">
        <f t="shared" si="110"/>
        <v>0</v>
      </c>
      <c r="P779" s="4"/>
      <c r="Q779" s="4"/>
      <c r="R779" s="4">
        <f t="shared" si="111"/>
        <v>0</v>
      </c>
      <c r="S779" s="4"/>
      <c r="T779" s="4"/>
      <c r="U779" s="4">
        <f t="shared" si="112"/>
        <v>0</v>
      </c>
      <c r="V779" s="4"/>
      <c r="W779" s="4"/>
      <c r="X779" s="4">
        <f t="shared" si="113"/>
        <v>0</v>
      </c>
      <c r="Y779" s="4"/>
      <c r="Z779" s="4"/>
      <c r="AA779" s="4">
        <f>C779+I779-L779-O779-U779-X779-R779</f>
        <v>4500000</v>
      </c>
      <c r="AB779" s="7"/>
    </row>
    <row r="780" spans="1:28" ht="15.75" x14ac:dyDescent="0.25">
      <c r="A780" s="29">
        <v>45335</v>
      </c>
      <c r="B780" s="72" t="s">
        <v>231</v>
      </c>
      <c r="C780" s="25"/>
      <c r="D780" s="25" t="s">
        <v>46</v>
      </c>
      <c r="E780" s="25" t="s">
        <v>299</v>
      </c>
      <c r="F780" s="25">
        <v>16.399999999999999</v>
      </c>
      <c r="G780" s="25" t="s">
        <v>39</v>
      </c>
      <c r="H780" s="25">
        <v>49000</v>
      </c>
      <c r="I780" s="11">
        <f t="shared" si="108"/>
        <v>803599.99999999988</v>
      </c>
      <c r="J780" s="26" t="s">
        <v>28</v>
      </c>
      <c r="K780" s="11"/>
      <c r="L780" s="4">
        <f t="shared" si="109"/>
        <v>0</v>
      </c>
      <c r="M780" s="4"/>
      <c r="N780" s="4"/>
      <c r="O780" s="4">
        <f t="shared" si="110"/>
        <v>0</v>
      </c>
      <c r="P780" s="4"/>
      <c r="Q780" s="4"/>
      <c r="R780" s="4">
        <f t="shared" si="111"/>
        <v>0</v>
      </c>
      <c r="S780" s="4"/>
      <c r="T780" s="4"/>
      <c r="U780" s="4">
        <f t="shared" si="112"/>
        <v>0</v>
      </c>
      <c r="V780" s="4"/>
      <c r="W780" s="4"/>
      <c r="X780" s="4">
        <f t="shared" si="113"/>
        <v>0</v>
      </c>
      <c r="Y780" s="4"/>
      <c r="Z780" s="4"/>
      <c r="AA780" s="4">
        <f>C780+I780-L780-O780-U780-X780-R780</f>
        <v>803599.99999999988</v>
      </c>
      <c r="AB780" s="7"/>
    </row>
    <row r="781" spans="1:28" ht="15.75" x14ac:dyDescent="0.25">
      <c r="A781" s="29">
        <v>45335</v>
      </c>
      <c r="B781" s="72" t="s">
        <v>231</v>
      </c>
      <c r="C781" s="27"/>
      <c r="D781" s="25" t="s">
        <v>46</v>
      </c>
      <c r="E781" s="27" t="s">
        <v>81</v>
      </c>
      <c r="F781" s="25">
        <v>48</v>
      </c>
      <c r="G781" s="25" t="s">
        <v>39</v>
      </c>
      <c r="H781" s="27">
        <v>49000</v>
      </c>
      <c r="I781" s="11">
        <f t="shared" si="108"/>
        <v>2352000</v>
      </c>
      <c r="J781" s="28" t="s">
        <v>28</v>
      </c>
      <c r="K781" s="11"/>
      <c r="L781" s="4">
        <f t="shared" si="109"/>
        <v>0</v>
      </c>
      <c r="M781" s="4"/>
      <c r="N781" s="4"/>
      <c r="O781" s="4">
        <f t="shared" si="110"/>
        <v>0</v>
      </c>
      <c r="P781" s="4"/>
      <c r="Q781" s="4"/>
      <c r="R781" s="4">
        <f t="shared" si="111"/>
        <v>0</v>
      </c>
      <c r="S781" s="4"/>
      <c r="T781" s="4"/>
      <c r="U781" s="4">
        <f t="shared" si="112"/>
        <v>0</v>
      </c>
      <c r="V781" s="4"/>
      <c r="W781" s="4"/>
      <c r="X781" s="4">
        <f t="shared" si="113"/>
        <v>0</v>
      </c>
      <c r="Y781" s="4"/>
      <c r="Z781" s="4"/>
      <c r="AA781" s="4">
        <f>C781+I781-L781-O781-U781-X781-R781</f>
        <v>2352000</v>
      </c>
      <c r="AB781" s="7"/>
    </row>
    <row r="782" spans="1:28" ht="15.75" x14ac:dyDescent="0.25">
      <c r="A782" s="29">
        <v>45335</v>
      </c>
      <c r="B782" s="72" t="s">
        <v>231</v>
      </c>
      <c r="C782" s="27"/>
      <c r="D782" s="25" t="s">
        <v>46</v>
      </c>
      <c r="E782" s="27" t="s">
        <v>120</v>
      </c>
      <c r="F782" s="25">
        <v>24.2</v>
      </c>
      <c r="G782" s="27" t="s">
        <v>39</v>
      </c>
      <c r="H782" s="27">
        <v>49000</v>
      </c>
      <c r="I782" s="11">
        <f t="shared" si="108"/>
        <v>1185800</v>
      </c>
      <c r="J782" s="28" t="s">
        <v>28</v>
      </c>
      <c r="K782" s="11"/>
      <c r="L782" s="4">
        <f t="shared" si="109"/>
        <v>0</v>
      </c>
      <c r="M782" s="4"/>
      <c r="N782" s="4"/>
      <c r="O782" s="4">
        <f t="shared" si="110"/>
        <v>0</v>
      </c>
      <c r="P782" s="4"/>
      <c r="Q782" s="4"/>
      <c r="R782" s="4">
        <f t="shared" si="111"/>
        <v>0</v>
      </c>
      <c r="S782" s="4"/>
      <c r="T782" s="4"/>
      <c r="U782" s="4">
        <f t="shared" si="112"/>
        <v>0</v>
      </c>
      <c r="V782" s="4"/>
      <c r="W782" s="4"/>
      <c r="X782" s="4">
        <f t="shared" si="113"/>
        <v>0</v>
      </c>
      <c r="Y782" s="4"/>
      <c r="Z782" s="4"/>
      <c r="AA782" s="4">
        <f>C782+I782-L782-O782-U782-X782-R782</f>
        <v>1185800</v>
      </c>
      <c r="AB782" s="7"/>
    </row>
    <row r="783" spans="1:28" ht="15.75" x14ac:dyDescent="0.25">
      <c r="A783" s="29">
        <v>45335</v>
      </c>
      <c r="B783" s="72" t="s">
        <v>231</v>
      </c>
      <c r="C783" s="25"/>
      <c r="D783" s="25" t="s">
        <v>46</v>
      </c>
      <c r="E783" s="25" t="s">
        <v>137</v>
      </c>
      <c r="F783" s="25">
        <v>19.3</v>
      </c>
      <c r="G783" s="27" t="s">
        <v>39</v>
      </c>
      <c r="H783" s="25">
        <v>49000</v>
      </c>
      <c r="I783" s="11">
        <f t="shared" si="108"/>
        <v>945700</v>
      </c>
      <c r="J783" s="26" t="s">
        <v>28</v>
      </c>
      <c r="K783" s="11"/>
      <c r="L783" s="4">
        <f t="shared" si="109"/>
        <v>0</v>
      </c>
      <c r="M783" s="4"/>
      <c r="N783" s="4"/>
      <c r="O783" s="4">
        <f t="shared" si="110"/>
        <v>0</v>
      </c>
      <c r="P783" s="4"/>
      <c r="Q783" s="4"/>
      <c r="R783" s="4">
        <f t="shared" si="111"/>
        <v>0</v>
      </c>
      <c r="S783" s="4"/>
      <c r="T783" s="4"/>
      <c r="U783" s="4">
        <f t="shared" si="112"/>
        <v>0</v>
      </c>
      <c r="V783" s="4"/>
      <c r="W783" s="4"/>
      <c r="X783" s="4">
        <f t="shared" si="113"/>
        <v>0</v>
      </c>
      <c r="Y783" s="4"/>
      <c r="Z783" s="4"/>
      <c r="AA783" s="4">
        <f>C783+I783-L783-O783-U783-X783-R783</f>
        <v>945700</v>
      </c>
      <c r="AB783" s="7"/>
    </row>
    <row r="784" spans="1:28" ht="15.75" x14ac:dyDescent="0.25">
      <c r="A784" s="29">
        <v>45335</v>
      </c>
      <c r="B784" s="72" t="s">
        <v>134</v>
      </c>
      <c r="C784" s="25"/>
      <c r="D784" s="25" t="s">
        <v>52</v>
      </c>
      <c r="E784" s="25" t="s">
        <v>151</v>
      </c>
      <c r="F784" s="25">
        <v>750</v>
      </c>
      <c r="G784" s="27" t="s">
        <v>34</v>
      </c>
      <c r="H784" s="25">
        <v>2070</v>
      </c>
      <c r="I784" s="11">
        <f t="shared" si="108"/>
        <v>1552500</v>
      </c>
      <c r="J784" s="26" t="s">
        <v>28</v>
      </c>
      <c r="K784" s="11"/>
      <c r="L784" s="4">
        <f t="shared" si="109"/>
        <v>0</v>
      </c>
      <c r="M784" s="4"/>
      <c r="N784" s="4"/>
      <c r="O784" s="4">
        <f t="shared" si="110"/>
        <v>0</v>
      </c>
      <c r="P784" s="4"/>
      <c r="Q784" s="4"/>
      <c r="R784" s="4">
        <f t="shared" si="111"/>
        <v>0</v>
      </c>
      <c r="S784" s="4"/>
      <c r="T784" s="4"/>
      <c r="U784" s="4">
        <f t="shared" si="112"/>
        <v>0</v>
      </c>
      <c r="V784" s="4"/>
      <c r="W784" s="4"/>
      <c r="X784" s="4">
        <f t="shared" si="113"/>
        <v>0</v>
      </c>
      <c r="Y784" s="4"/>
      <c r="Z784" s="4"/>
      <c r="AA784" s="4">
        <f>C784+I784-L784-O784-U784-X784-R784</f>
        <v>1552500</v>
      </c>
      <c r="AB784" s="7"/>
    </row>
    <row r="785" spans="1:28" ht="15.75" x14ac:dyDescent="0.25">
      <c r="A785" s="29">
        <v>45335</v>
      </c>
      <c r="B785" s="72" t="s">
        <v>134</v>
      </c>
      <c r="C785" s="27"/>
      <c r="D785" s="25" t="s">
        <v>52</v>
      </c>
      <c r="E785" s="27" t="s">
        <v>42</v>
      </c>
      <c r="F785" s="27">
        <v>500</v>
      </c>
      <c r="G785" s="27" t="s">
        <v>34</v>
      </c>
      <c r="H785" s="27">
        <v>4500</v>
      </c>
      <c r="I785" s="11">
        <f t="shared" si="108"/>
        <v>2250000</v>
      </c>
      <c r="J785" s="28" t="s">
        <v>28</v>
      </c>
      <c r="K785" s="11"/>
      <c r="L785" s="4">
        <f t="shared" si="109"/>
        <v>0</v>
      </c>
      <c r="M785" s="4"/>
      <c r="N785" s="4"/>
      <c r="O785" s="4">
        <f t="shared" si="110"/>
        <v>0</v>
      </c>
      <c r="P785" s="4"/>
      <c r="Q785" s="4"/>
      <c r="R785" s="4">
        <f t="shared" si="111"/>
        <v>0</v>
      </c>
      <c r="S785" s="4"/>
      <c r="T785" s="4"/>
      <c r="U785" s="4">
        <f t="shared" si="112"/>
        <v>0</v>
      </c>
      <c r="V785" s="4"/>
      <c r="W785" s="4"/>
      <c r="X785" s="4">
        <f t="shared" si="113"/>
        <v>0</v>
      </c>
      <c r="Y785" s="4"/>
      <c r="Z785" s="4"/>
      <c r="AA785" s="4">
        <f>C785+I785-L785-O785-U785-X785-R785</f>
        <v>2250000</v>
      </c>
      <c r="AB785" s="7"/>
    </row>
    <row r="786" spans="1:28" ht="15.75" x14ac:dyDescent="0.25">
      <c r="A786" s="29">
        <v>45335</v>
      </c>
      <c r="B786" s="72" t="s">
        <v>134</v>
      </c>
      <c r="C786" s="25"/>
      <c r="D786" s="25" t="s">
        <v>52</v>
      </c>
      <c r="E786" s="27" t="s">
        <v>150</v>
      </c>
      <c r="F786" s="25">
        <v>40</v>
      </c>
      <c r="G786" s="27" t="s">
        <v>77</v>
      </c>
      <c r="H786" s="25">
        <v>45000</v>
      </c>
      <c r="I786" s="11">
        <f t="shared" si="108"/>
        <v>1800000</v>
      </c>
      <c r="J786" s="26" t="s">
        <v>28</v>
      </c>
      <c r="K786" s="11"/>
      <c r="L786" s="4">
        <f t="shared" si="109"/>
        <v>0</v>
      </c>
      <c r="M786" s="4"/>
      <c r="N786" s="4"/>
      <c r="O786" s="4">
        <f t="shared" si="110"/>
        <v>0</v>
      </c>
      <c r="P786" s="4"/>
      <c r="Q786" s="4"/>
      <c r="R786" s="4">
        <f t="shared" si="111"/>
        <v>0</v>
      </c>
      <c r="S786" s="4"/>
      <c r="T786" s="4"/>
      <c r="U786" s="4">
        <f t="shared" si="112"/>
        <v>0</v>
      </c>
      <c r="V786" s="4"/>
      <c r="W786" s="4"/>
      <c r="X786" s="4">
        <f t="shared" si="113"/>
        <v>0</v>
      </c>
      <c r="Y786" s="4"/>
      <c r="Z786" s="4"/>
      <c r="AA786" s="4">
        <f>C786+I786-L786-O786-U786-X786-R786</f>
        <v>1800000</v>
      </c>
      <c r="AB786" s="7"/>
    </row>
    <row r="787" spans="1:28" ht="15.75" x14ac:dyDescent="0.25">
      <c r="A787" s="29">
        <v>45335</v>
      </c>
      <c r="B787" s="73" t="s">
        <v>829</v>
      </c>
      <c r="C787" s="25"/>
      <c r="D787" s="27" t="s">
        <v>52</v>
      </c>
      <c r="E787" s="27" t="s">
        <v>64</v>
      </c>
      <c r="F787" s="25">
        <v>20</v>
      </c>
      <c r="G787" s="27" t="s">
        <v>39</v>
      </c>
      <c r="H787" s="25">
        <v>53000</v>
      </c>
      <c r="I787" s="11">
        <f t="shared" si="108"/>
        <v>1060000</v>
      </c>
      <c r="J787" s="31" t="s">
        <v>324</v>
      </c>
      <c r="K787" s="11"/>
      <c r="L787" s="4">
        <f t="shared" si="109"/>
        <v>0</v>
      </c>
      <c r="M787" s="4"/>
      <c r="N787" s="4"/>
      <c r="O787" s="4">
        <f t="shared" si="110"/>
        <v>0</v>
      </c>
      <c r="P787" s="4"/>
      <c r="Q787" s="4"/>
      <c r="R787" s="4">
        <f t="shared" si="111"/>
        <v>0</v>
      </c>
      <c r="S787" s="4"/>
      <c r="T787" s="4"/>
      <c r="U787" s="4">
        <f t="shared" si="112"/>
        <v>1060000</v>
      </c>
      <c r="V787" s="4">
        <v>1060000</v>
      </c>
      <c r="W787" s="4"/>
      <c r="X787" s="4">
        <f t="shared" si="113"/>
        <v>0</v>
      </c>
      <c r="Y787" s="4"/>
      <c r="Z787" s="4"/>
      <c r="AA787" s="4">
        <f>C787+I787-L787-O787-U787-X787-R787</f>
        <v>0</v>
      </c>
      <c r="AB787" s="7">
        <v>45335</v>
      </c>
    </row>
    <row r="788" spans="1:28" ht="15.75" x14ac:dyDescent="0.25">
      <c r="A788" s="29">
        <v>45335</v>
      </c>
      <c r="B788" s="72" t="s">
        <v>398</v>
      </c>
      <c r="C788" s="25"/>
      <c r="D788" s="25" t="s">
        <v>52</v>
      </c>
      <c r="E788" s="25" t="s">
        <v>298</v>
      </c>
      <c r="F788" s="25">
        <v>1300</v>
      </c>
      <c r="G788" s="25" t="s">
        <v>34</v>
      </c>
      <c r="H788" s="25">
        <v>3950</v>
      </c>
      <c r="I788" s="11">
        <f t="shared" si="108"/>
        <v>5135000</v>
      </c>
      <c r="J788" s="31" t="s">
        <v>312</v>
      </c>
      <c r="K788" s="11" t="s">
        <v>825</v>
      </c>
      <c r="L788" s="4">
        <f t="shared" si="109"/>
        <v>0</v>
      </c>
      <c r="M788" s="4"/>
      <c r="N788" s="4"/>
      <c r="O788" s="4">
        <f t="shared" si="110"/>
        <v>5135000</v>
      </c>
      <c r="P788" s="4">
        <v>5135000</v>
      </c>
      <c r="Q788" s="4"/>
      <c r="R788" s="4">
        <f t="shared" si="111"/>
        <v>0</v>
      </c>
      <c r="S788" s="4"/>
      <c r="T788" s="4"/>
      <c r="U788" s="4">
        <f t="shared" si="112"/>
        <v>0</v>
      </c>
      <c r="V788" s="4"/>
      <c r="W788" s="4"/>
      <c r="X788" s="4">
        <f t="shared" si="113"/>
        <v>0</v>
      </c>
      <c r="Y788" s="4"/>
      <c r="Z788" s="4"/>
      <c r="AA788" s="4">
        <f>C788+I788-L788-O788-U788-X788-R788</f>
        <v>0</v>
      </c>
      <c r="AB788" s="7">
        <v>45334</v>
      </c>
    </row>
    <row r="789" spans="1:28" ht="15.75" x14ac:dyDescent="0.25">
      <c r="A789" s="29">
        <v>45335</v>
      </c>
      <c r="B789" s="72" t="s">
        <v>398</v>
      </c>
      <c r="C789" s="25"/>
      <c r="D789" s="25" t="s">
        <v>52</v>
      </c>
      <c r="E789" s="27" t="s">
        <v>208</v>
      </c>
      <c r="F789" s="25">
        <v>2500</v>
      </c>
      <c r="G789" s="25" t="s">
        <v>34</v>
      </c>
      <c r="H789" s="25">
        <v>830</v>
      </c>
      <c r="I789" s="11">
        <f t="shared" si="108"/>
        <v>2075000</v>
      </c>
      <c r="J789" s="31" t="s">
        <v>312</v>
      </c>
      <c r="K789" s="11" t="s">
        <v>825</v>
      </c>
      <c r="L789" s="4">
        <f t="shared" si="109"/>
        <v>0</v>
      </c>
      <c r="M789" s="4"/>
      <c r="N789" s="4"/>
      <c r="O789" s="4">
        <f t="shared" si="110"/>
        <v>2075000</v>
      </c>
      <c r="P789" s="4">
        <v>2075000</v>
      </c>
      <c r="Q789" s="4"/>
      <c r="R789" s="4">
        <f t="shared" si="111"/>
        <v>0</v>
      </c>
      <c r="S789" s="4"/>
      <c r="T789" s="4"/>
      <c r="U789" s="4">
        <f t="shared" si="112"/>
        <v>0</v>
      </c>
      <c r="V789" s="4"/>
      <c r="W789" s="4"/>
      <c r="X789" s="4">
        <f t="shared" si="113"/>
        <v>0</v>
      </c>
      <c r="Y789" s="4"/>
      <c r="Z789" s="4"/>
      <c r="AA789" s="4">
        <f>C789+I789-L789-O789-U789-X789-R789</f>
        <v>0</v>
      </c>
      <c r="AB789" s="7">
        <v>45334</v>
      </c>
    </row>
    <row r="790" spans="1:28" ht="15.75" x14ac:dyDescent="0.25">
      <c r="A790" s="29">
        <v>45335</v>
      </c>
      <c r="B790" s="72" t="s">
        <v>162</v>
      </c>
      <c r="C790" s="25"/>
      <c r="D790" s="25" t="s">
        <v>46</v>
      </c>
      <c r="E790" s="25" t="s">
        <v>82</v>
      </c>
      <c r="F790" s="25">
        <v>500</v>
      </c>
      <c r="G790" s="25" t="s">
        <v>34</v>
      </c>
      <c r="H790" s="25">
        <v>1935</v>
      </c>
      <c r="I790" s="11">
        <f t="shared" si="108"/>
        <v>967500</v>
      </c>
      <c r="J790" s="26" t="s">
        <v>28</v>
      </c>
      <c r="K790" s="11"/>
      <c r="L790" s="4">
        <f t="shared" si="109"/>
        <v>0</v>
      </c>
      <c r="M790" s="4"/>
      <c r="N790" s="4"/>
      <c r="O790" s="4">
        <f t="shared" si="110"/>
        <v>0</v>
      </c>
      <c r="P790" s="4"/>
      <c r="Q790" s="4"/>
      <c r="R790" s="4">
        <f t="shared" si="111"/>
        <v>0</v>
      </c>
      <c r="S790" s="4"/>
      <c r="T790" s="4"/>
      <c r="U790" s="4">
        <f t="shared" si="112"/>
        <v>0</v>
      </c>
      <c r="V790" s="4"/>
      <c r="W790" s="4"/>
      <c r="X790" s="4">
        <f t="shared" si="113"/>
        <v>0</v>
      </c>
      <c r="Y790" s="4"/>
      <c r="Z790" s="4"/>
      <c r="AA790" s="4">
        <f>C790+I790-L790-O790-U790-X790-R790</f>
        <v>967500</v>
      </c>
      <c r="AB790" s="7"/>
    </row>
    <row r="791" spans="1:28" ht="15.75" x14ac:dyDescent="0.25">
      <c r="A791" s="29">
        <v>45335</v>
      </c>
      <c r="B791" s="72" t="s">
        <v>162</v>
      </c>
      <c r="C791" s="27"/>
      <c r="D791" s="25" t="s">
        <v>46</v>
      </c>
      <c r="E791" s="27" t="s">
        <v>179</v>
      </c>
      <c r="F791" s="27">
        <v>2000</v>
      </c>
      <c r="G791" s="25" t="s">
        <v>34</v>
      </c>
      <c r="H791" s="27">
        <v>1750</v>
      </c>
      <c r="I791" s="11">
        <f t="shared" si="108"/>
        <v>3500000</v>
      </c>
      <c r="J791" s="28" t="s">
        <v>28</v>
      </c>
      <c r="K791" s="11"/>
      <c r="L791" s="4">
        <f t="shared" si="109"/>
        <v>0</v>
      </c>
      <c r="M791" s="4"/>
      <c r="N791" s="4"/>
      <c r="O791" s="4">
        <f t="shared" si="110"/>
        <v>0</v>
      </c>
      <c r="P791" s="4"/>
      <c r="Q791" s="4"/>
      <c r="R791" s="4">
        <f t="shared" si="111"/>
        <v>0</v>
      </c>
      <c r="S791" s="4"/>
      <c r="T791" s="4"/>
      <c r="U791" s="4">
        <f t="shared" si="112"/>
        <v>0</v>
      </c>
      <c r="V791" s="4"/>
      <c r="W791" s="4"/>
      <c r="X791" s="4">
        <f t="shared" si="113"/>
        <v>0</v>
      </c>
      <c r="Y791" s="4"/>
      <c r="Z791" s="4"/>
      <c r="AA791" s="4">
        <f>C791+I791-L791-O791-U791-X791-R791</f>
        <v>3500000</v>
      </c>
      <c r="AB791" s="7"/>
    </row>
    <row r="792" spans="1:28" ht="15.75" x14ac:dyDescent="0.25">
      <c r="A792" s="29">
        <v>45335</v>
      </c>
      <c r="B792" s="72" t="s">
        <v>162</v>
      </c>
      <c r="C792" s="27"/>
      <c r="D792" s="25" t="s">
        <v>46</v>
      </c>
      <c r="E792" s="25" t="s">
        <v>395</v>
      </c>
      <c r="F792" s="27">
        <v>8000</v>
      </c>
      <c r="G792" s="25" t="s">
        <v>34</v>
      </c>
      <c r="H792" s="27">
        <v>1122</v>
      </c>
      <c r="I792" s="11">
        <f t="shared" si="108"/>
        <v>8976000</v>
      </c>
      <c r="J792" s="28" t="s">
        <v>28</v>
      </c>
      <c r="K792" s="11"/>
      <c r="L792" s="4">
        <f t="shared" si="109"/>
        <v>0</v>
      </c>
      <c r="M792" s="4"/>
      <c r="N792" s="4"/>
      <c r="O792" s="4">
        <f t="shared" si="110"/>
        <v>0</v>
      </c>
      <c r="P792" s="4"/>
      <c r="Q792" s="4"/>
      <c r="R792" s="4">
        <f t="shared" si="111"/>
        <v>0</v>
      </c>
      <c r="S792" s="4"/>
      <c r="T792" s="4"/>
      <c r="U792" s="4">
        <f t="shared" si="112"/>
        <v>0</v>
      </c>
      <c r="V792" s="4"/>
      <c r="W792" s="4"/>
      <c r="X792" s="4">
        <f t="shared" si="113"/>
        <v>0</v>
      </c>
      <c r="Y792" s="4"/>
      <c r="Z792" s="4"/>
      <c r="AA792" s="4">
        <f>C792+I792-L792-O792-U792-X792-R792</f>
        <v>8976000</v>
      </c>
      <c r="AB792" s="7"/>
    </row>
    <row r="793" spans="1:28" ht="15.75" x14ac:dyDescent="0.25">
      <c r="A793" s="29">
        <v>45335</v>
      </c>
      <c r="B793" s="72" t="s">
        <v>162</v>
      </c>
      <c r="C793" s="25"/>
      <c r="D793" s="25" t="s">
        <v>46</v>
      </c>
      <c r="E793" s="25" t="s">
        <v>208</v>
      </c>
      <c r="F793" s="25">
        <v>6000</v>
      </c>
      <c r="G793" s="25" t="s">
        <v>34</v>
      </c>
      <c r="H793" s="25">
        <v>870</v>
      </c>
      <c r="I793" s="11">
        <f t="shared" si="108"/>
        <v>5220000</v>
      </c>
      <c r="J793" s="26" t="s">
        <v>28</v>
      </c>
      <c r="K793" s="11"/>
      <c r="L793" s="4">
        <f t="shared" si="109"/>
        <v>0</v>
      </c>
      <c r="M793" s="4"/>
      <c r="N793" s="4"/>
      <c r="O793" s="4">
        <f t="shared" si="110"/>
        <v>0</v>
      </c>
      <c r="P793" s="4"/>
      <c r="Q793" s="4"/>
      <c r="R793" s="4">
        <f t="shared" si="111"/>
        <v>0</v>
      </c>
      <c r="S793" s="4"/>
      <c r="T793" s="4"/>
      <c r="U793" s="4">
        <f t="shared" si="112"/>
        <v>0</v>
      </c>
      <c r="V793" s="4"/>
      <c r="W793" s="4"/>
      <c r="X793" s="4">
        <f t="shared" si="113"/>
        <v>0</v>
      </c>
      <c r="Y793" s="4"/>
      <c r="Z793" s="4"/>
      <c r="AA793" s="4">
        <f>C793+I793-L793-O793-U793-X793-R793</f>
        <v>5220000</v>
      </c>
      <c r="AB793" s="7"/>
    </row>
    <row r="794" spans="1:28" ht="15.75" x14ac:dyDescent="0.25">
      <c r="A794" s="29">
        <v>45335</v>
      </c>
      <c r="B794" s="72" t="s">
        <v>162</v>
      </c>
      <c r="C794" s="25"/>
      <c r="D794" s="25" t="s">
        <v>46</v>
      </c>
      <c r="E794" s="25" t="s">
        <v>71</v>
      </c>
      <c r="F794" s="25">
        <v>2</v>
      </c>
      <c r="G794" s="25" t="s">
        <v>27</v>
      </c>
      <c r="H794" s="25">
        <v>600000</v>
      </c>
      <c r="I794" s="11">
        <f t="shared" si="108"/>
        <v>1200000</v>
      </c>
      <c r="J794" s="26" t="s">
        <v>28</v>
      </c>
      <c r="K794" s="11"/>
      <c r="L794" s="4">
        <f t="shared" si="109"/>
        <v>0</v>
      </c>
      <c r="M794" s="4"/>
      <c r="N794" s="4"/>
      <c r="O794" s="4">
        <f t="shared" si="110"/>
        <v>0</v>
      </c>
      <c r="P794" s="4"/>
      <c r="Q794" s="4"/>
      <c r="R794" s="4">
        <f t="shared" si="111"/>
        <v>0</v>
      </c>
      <c r="S794" s="4"/>
      <c r="T794" s="4"/>
      <c r="U794" s="4">
        <f t="shared" si="112"/>
        <v>0</v>
      </c>
      <c r="V794" s="4"/>
      <c r="W794" s="4"/>
      <c r="X794" s="4">
        <f t="shared" si="113"/>
        <v>0</v>
      </c>
      <c r="Y794" s="4"/>
      <c r="Z794" s="4"/>
      <c r="AA794" s="4">
        <f>C794+I794-L794-O794-U794-X794-R794</f>
        <v>1200000</v>
      </c>
      <c r="AB794" s="7"/>
    </row>
    <row r="795" spans="1:28" ht="15.75" x14ac:dyDescent="0.25">
      <c r="A795" s="24">
        <v>45335</v>
      </c>
      <c r="B795" s="72" t="s">
        <v>99</v>
      </c>
      <c r="C795" s="25"/>
      <c r="D795" s="25" t="s">
        <v>46</v>
      </c>
      <c r="E795" s="25" t="s">
        <v>100</v>
      </c>
      <c r="F795" s="25">
        <v>28</v>
      </c>
      <c r="G795" s="25" t="s">
        <v>39</v>
      </c>
      <c r="H795" s="25"/>
      <c r="I795" s="11">
        <f t="shared" si="108"/>
        <v>0</v>
      </c>
      <c r="J795" s="26" t="s">
        <v>28</v>
      </c>
      <c r="K795" s="11"/>
      <c r="L795" s="4">
        <f t="shared" si="109"/>
        <v>0</v>
      </c>
      <c r="M795" s="4"/>
      <c r="N795" s="4"/>
      <c r="O795" s="4">
        <f t="shared" si="110"/>
        <v>0</v>
      </c>
      <c r="P795" s="4"/>
      <c r="Q795" s="4"/>
      <c r="R795" s="4">
        <f t="shared" si="111"/>
        <v>0</v>
      </c>
      <c r="S795" s="4"/>
      <c r="T795" s="4"/>
      <c r="U795" s="4">
        <f t="shared" si="112"/>
        <v>0</v>
      </c>
      <c r="V795" s="4"/>
      <c r="W795" s="4"/>
      <c r="X795" s="4">
        <f t="shared" si="113"/>
        <v>0</v>
      </c>
      <c r="Y795" s="4"/>
      <c r="Z795" s="4"/>
      <c r="AA795" s="4">
        <f>C795+I795-L795-O795-U795-X795-R795</f>
        <v>0</v>
      </c>
      <c r="AB795" s="7"/>
    </row>
    <row r="796" spans="1:28" ht="15.75" x14ac:dyDescent="0.25">
      <c r="A796" s="29">
        <v>45335</v>
      </c>
      <c r="B796" s="72" t="s">
        <v>99</v>
      </c>
      <c r="C796" s="25"/>
      <c r="D796" s="25" t="s">
        <v>46</v>
      </c>
      <c r="E796" s="25" t="s">
        <v>101</v>
      </c>
      <c r="F796" s="25">
        <v>32.1</v>
      </c>
      <c r="G796" s="25" t="s">
        <v>39</v>
      </c>
      <c r="H796" s="25"/>
      <c r="I796" s="11">
        <f t="shared" si="108"/>
        <v>0</v>
      </c>
      <c r="J796" s="26" t="s">
        <v>28</v>
      </c>
      <c r="K796" s="11"/>
      <c r="L796" s="4">
        <f t="shared" si="109"/>
        <v>0</v>
      </c>
      <c r="M796" s="4"/>
      <c r="N796" s="4"/>
      <c r="O796" s="4">
        <f t="shared" si="110"/>
        <v>0</v>
      </c>
      <c r="P796" s="4"/>
      <c r="Q796" s="4"/>
      <c r="R796" s="4">
        <f t="shared" si="111"/>
        <v>0</v>
      </c>
      <c r="S796" s="4"/>
      <c r="T796" s="4"/>
      <c r="U796" s="4">
        <f t="shared" si="112"/>
        <v>0</v>
      </c>
      <c r="V796" s="4"/>
      <c r="W796" s="4"/>
      <c r="X796" s="4">
        <f t="shared" si="113"/>
        <v>0</v>
      </c>
      <c r="Y796" s="4"/>
      <c r="Z796" s="4"/>
      <c r="AA796" s="4">
        <f>C796+I796-L796-O796-U796-X796-R796</f>
        <v>0</v>
      </c>
      <c r="AB796" s="7"/>
    </row>
    <row r="797" spans="1:28" ht="15.75" x14ac:dyDescent="0.25">
      <c r="A797" s="29">
        <v>45335</v>
      </c>
      <c r="B797" s="72" t="s">
        <v>99</v>
      </c>
      <c r="C797" s="27"/>
      <c r="D797" s="25" t="s">
        <v>46</v>
      </c>
      <c r="E797" s="27" t="s">
        <v>115</v>
      </c>
      <c r="F797" s="27">
        <v>14.2</v>
      </c>
      <c r="G797" s="27" t="s">
        <v>39</v>
      </c>
      <c r="H797" s="27"/>
      <c r="I797" s="11">
        <f t="shared" si="108"/>
        <v>0</v>
      </c>
      <c r="J797" s="28" t="s">
        <v>28</v>
      </c>
      <c r="K797" s="11"/>
      <c r="L797" s="4">
        <f t="shared" si="109"/>
        <v>0</v>
      </c>
      <c r="M797" s="4"/>
      <c r="N797" s="4"/>
      <c r="O797" s="4">
        <f t="shared" si="110"/>
        <v>0</v>
      </c>
      <c r="P797" s="4"/>
      <c r="Q797" s="4"/>
      <c r="R797" s="4">
        <f t="shared" si="111"/>
        <v>0</v>
      </c>
      <c r="S797" s="4"/>
      <c r="T797" s="4"/>
      <c r="U797" s="4">
        <f t="shared" si="112"/>
        <v>0</v>
      </c>
      <c r="V797" s="4"/>
      <c r="W797" s="4"/>
      <c r="X797" s="4">
        <f t="shared" si="113"/>
        <v>0</v>
      </c>
      <c r="Y797" s="4"/>
      <c r="Z797" s="4"/>
      <c r="AA797" s="4">
        <f>C797+I797-L797-O797-U797-X797-R797</f>
        <v>0</v>
      </c>
      <c r="AB797" s="7"/>
    </row>
    <row r="798" spans="1:28" ht="15.75" x14ac:dyDescent="0.25">
      <c r="A798" s="29">
        <v>45335</v>
      </c>
      <c r="B798" s="73" t="s">
        <v>332</v>
      </c>
      <c r="C798" s="25"/>
      <c r="D798" s="27" t="s">
        <v>52</v>
      </c>
      <c r="E798" s="27" t="s">
        <v>108</v>
      </c>
      <c r="F798" s="49">
        <v>2000</v>
      </c>
      <c r="G798" s="27" t="s">
        <v>34</v>
      </c>
      <c r="H798" s="25">
        <v>2200</v>
      </c>
      <c r="I798" s="11">
        <f t="shared" si="108"/>
        <v>4400000</v>
      </c>
      <c r="J798" s="31" t="s">
        <v>312</v>
      </c>
      <c r="K798" s="11" t="s">
        <v>824</v>
      </c>
      <c r="L798" s="4">
        <f t="shared" si="109"/>
        <v>0</v>
      </c>
      <c r="M798" s="4"/>
      <c r="N798" s="4"/>
      <c r="O798" s="4">
        <f t="shared" si="110"/>
        <v>4400000</v>
      </c>
      <c r="P798" s="4">
        <v>4400000</v>
      </c>
      <c r="Q798" s="4"/>
      <c r="R798" s="4">
        <f t="shared" si="111"/>
        <v>0</v>
      </c>
      <c r="S798" s="4"/>
      <c r="T798" s="4"/>
      <c r="U798" s="4">
        <f t="shared" si="112"/>
        <v>0</v>
      </c>
      <c r="V798" s="4"/>
      <c r="W798" s="4"/>
      <c r="X798" s="4">
        <f t="shared" si="113"/>
        <v>0</v>
      </c>
      <c r="Y798" s="4"/>
      <c r="Z798" s="4"/>
      <c r="AA798" s="4">
        <f>C798+I798-L798-O798-U798-X798-R798</f>
        <v>0</v>
      </c>
      <c r="AB798" s="7">
        <v>45334</v>
      </c>
    </row>
    <row r="799" spans="1:28" ht="15.75" x14ac:dyDescent="0.25">
      <c r="A799" s="29">
        <v>45335</v>
      </c>
      <c r="B799" s="73" t="s">
        <v>332</v>
      </c>
      <c r="C799" s="25"/>
      <c r="D799" s="27" t="s">
        <v>52</v>
      </c>
      <c r="E799" s="25" t="s">
        <v>217</v>
      </c>
      <c r="F799" s="25">
        <v>2.5</v>
      </c>
      <c r="G799" s="27" t="s">
        <v>39</v>
      </c>
      <c r="H799" s="25">
        <v>87000</v>
      </c>
      <c r="I799" s="11">
        <f t="shared" si="108"/>
        <v>217500</v>
      </c>
      <c r="J799" s="31" t="s">
        <v>312</v>
      </c>
      <c r="K799" s="11" t="s">
        <v>824</v>
      </c>
      <c r="L799" s="4">
        <f t="shared" si="109"/>
        <v>0</v>
      </c>
      <c r="M799" s="4"/>
      <c r="N799" s="4"/>
      <c r="O799" s="4">
        <f t="shared" si="110"/>
        <v>217500</v>
      </c>
      <c r="P799" s="4">
        <v>217500</v>
      </c>
      <c r="Q799" s="4"/>
      <c r="R799" s="4">
        <f t="shared" si="111"/>
        <v>0</v>
      </c>
      <c r="S799" s="4"/>
      <c r="T799" s="4"/>
      <c r="U799" s="4">
        <f t="shared" si="112"/>
        <v>0</v>
      </c>
      <c r="V799" s="4"/>
      <c r="W799" s="4"/>
      <c r="X799" s="4">
        <f t="shared" si="113"/>
        <v>0</v>
      </c>
      <c r="Y799" s="4"/>
      <c r="Z799" s="4"/>
      <c r="AA799" s="4">
        <f>C799+I799-L799-O799-U799-X799-R799</f>
        <v>0</v>
      </c>
      <c r="AB799" s="7">
        <v>45334</v>
      </c>
    </row>
    <row r="800" spans="1:28" ht="15.75" x14ac:dyDescent="0.25">
      <c r="A800" s="29">
        <v>45335</v>
      </c>
      <c r="B800" s="73" t="s">
        <v>332</v>
      </c>
      <c r="C800" s="25"/>
      <c r="D800" s="27" t="s">
        <v>52</v>
      </c>
      <c r="E800" s="25" t="s">
        <v>400</v>
      </c>
      <c r="F800" s="25">
        <v>2.5</v>
      </c>
      <c r="G800" s="27" t="s">
        <v>39</v>
      </c>
      <c r="H800" s="25">
        <v>87000</v>
      </c>
      <c r="I800" s="11">
        <f t="shared" si="108"/>
        <v>217500</v>
      </c>
      <c r="J800" s="31" t="s">
        <v>312</v>
      </c>
      <c r="K800" s="11" t="s">
        <v>824</v>
      </c>
      <c r="L800" s="4">
        <f t="shared" si="109"/>
        <v>0</v>
      </c>
      <c r="M800" s="4"/>
      <c r="N800" s="4"/>
      <c r="O800" s="4">
        <f t="shared" si="110"/>
        <v>217500</v>
      </c>
      <c r="P800" s="4">
        <v>217500</v>
      </c>
      <c r="Q800" s="4"/>
      <c r="R800" s="4">
        <f t="shared" si="111"/>
        <v>0</v>
      </c>
      <c r="S800" s="4"/>
      <c r="T800" s="4"/>
      <c r="U800" s="4">
        <f t="shared" si="112"/>
        <v>0</v>
      </c>
      <c r="V800" s="4"/>
      <c r="W800" s="4"/>
      <c r="X800" s="4">
        <f t="shared" si="113"/>
        <v>0</v>
      </c>
      <c r="Y800" s="4"/>
      <c r="Z800" s="4"/>
      <c r="AA800" s="4">
        <f>C800+I800-L800-O800-U800-X800-R800</f>
        <v>0</v>
      </c>
      <c r="AB800" s="7">
        <v>45334</v>
      </c>
    </row>
    <row r="801" spans="1:28" ht="15.75" x14ac:dyDescent="0.25">
      <c r="A801" s="24">
        <v>45335</v>
      </c>
      <c r="B801" s="72" t="s">
        <v>332</v>
      </c>
      <c r="C801" s="25"/>
      <c r="D801" s="25" t="s">
        <v>52</v>
      </c>
      <c r="E801" s="25" t="s">
        <v>218</v>
      </c>
      <c r="F801" s="25">
        <v>2.5</v>
      </c>
      <c r="G801" s="25" t="s">
        <v>39</v>
      </c>
      <c r="H801" s="25">
        <v>87000</v>
      </c>
      <c r="I801" s="11">
        <f t="shared" si="108"/>
        <v>217500</v>
      </c>
      <c r="J801" s="31" t="s">
        <v>312</v>
      </c>
      <c r="K801" s="11" t="s">
        <v>824</v>
      </c>
      <c r="L801" s="4">
        <f t="shared" si="109"/>
        <v>0</v>
      </c>
      <c r="M801" s="4"/>
      <c r="N801" s="4"/>
      <c r="O801" s="4">
        <f t="shared" si="110"/>
        <v>217500</v>
      </c>
      <c r="P801" s="4">
        <v>217500</v>
      </c>
      <c r="Q801" s="4"/>
      <c r="R801" s="4">
        <f t="shared" si="111"/>
        <v>0</v>
      </c>
      <c r="S801" s="4"/>
      <c r="T801" s="4"/>
      <c r="U801" s="4">
        <f t="shared" si="112"/>
        <v>0</v>
      </c>
      <c r="V801" s="4"/>
      <c r="W801" s="4"/>
      <c r="X801" s="4">
        <f t="shared" si="113"/>
        <v>0</v>
      </c>
      <c r="Y801" s="4"/>
      <c r="Z801" s="4"/>
      <c r="AA801" s="4">
        <f>C801+I801-L801-O801-U801-X801-R801</f>
        <v>0</v>
      </c>
      <c r="AB801" s="7">
        <v>45334</v>
      </c>
    </row>
    <row r="802" spans="1:28" ht="15.75" x14ac:dyDescent="0.25">
      <c r="A802" s="29">
        <v>45336</v>
      </c>
      <c r="B802" s="73" t="s">
        <v>536</v>
      </c>
      <c r="C802" s="27"/>
      <c r="D802" s="27" t="s">
        <v>52</v>
      </c>
      <c r="E802" s="27" t="s">
        <v>81</v>
      </c>
      <c r="F802" s="27">
        <v>23.8</v>
      </c>
      <c r="G802" s="27" t="s">
        <v>39</v>
      </c>
      <c r="H802" s="27">
        <v>47000</v>
      </c>
      <c r="I802" s="11">
        <f t="shared" si="108"/>
        <v>1118600</v>
      </c>
      <c r="J802" s="31" t="s">
        <v>324</v>
      </c>
      <c r="K802" s="11"/>
      <c r="L802" s="4">
        <f t="shared" si="109"/>
        <v>1118600</v>
      </c>
      <c r="M802" s="4">
        <v>1118600</v>
      </c>
      <c r="N802" s="4"/>
      <c r="O802" s="4">
        <f t="shared" si="110"/>
        <v>0</v>
      </c>
      <c r="P802" s="4"/>
      <c r="Q802" s="4"/>
      <c r="R802" s="4">
        <f t="shared" si="111"/>
        <v>0</v>
      </c>
      <c r="S802" s="4"/>
      <c r="T802" s="4"/>
      <c r="U802" s="4">
        <f t="shared" si="112"/>
        <v>0</v>
      </c>
      <c r="V802" s="4"/>
      <c r="W802" s="4"/>
      <c r="X802" s="4">
        <f t="shared" si="113"/>
        <v>0</v>
      </c>
      <c r="Y802" s="4"/>
      <c r="Z802" s="4"/>
      <c r="AA802" s="4">
        <f>C802+I802-L802-O802-U802-X802-R802</f>
        <v>0</v>
      </c>
      <c r="AB802" s="7">
        <v>45336</v>
      </c>
    </row>
    <row r="803" spans="1:28" ht="15.75" x14ac:dyDescent="0.25">
      <c r="A803" s="29">
        <v>45336</v>
      </c>
      <c r="B803" s="72" t="s">
        <v>514</v>
      </c>
      <c r="C803" s="25"/>
      <c r="D803" s="25" t="s">
        <v>52</v>
      </c>
      <c r="E803" s="25" t="s">
        <v>767</v>
      </c>
      <c r="F803" s="25">
        <v>300</v>
      </c>
      <c r="G803" s="27" t="s">
        <v>34</v>
      </c>
      <c r="H803" s="25">
        <v>3570</v>
      </c>
      <c r="I803" s="11">
        <f t="shared" si="108"/>
        <v>1071000</v>
      </c>
      <c r="J803" s="31" t="s">
        <v>324</v>
      </c>
      <c r="K803" s="11"/>
      <c r="L803" s="4">
        <f t="shared" si="109"/>
        <v>0</v>
      </c>
      <c r="M803" s="4"/>
      <c r="N803" s="4"/>
      <c r="O803" s="4">
        <f t="shared" si="110"/>
        <v>0</v>
      </c>
      <c r="P803" s="4"/>
      <c r="Q803" s="4"/>
      <c r="R803" s="4">
        <f t="shared" si="111"/>
        <v>0</v>
      </c>
      <c r="S803" s="4"/>
      <c r="T803" s="4"/>
      <c r="U803" s="4">
        <f t="shared" si="112"/>
        <v>1071000</v>
      </c>
      <c r="V803" s="4">
        <v>1071000</v>
      </c>
      <c r="W803" s="4"/>
      <c r="X803" s="4">
        <f t="shared" si="113"/>
        <v>0</v>
      </c>
      <c r="Y803" s="4"/>
      <c r="Z803" s="4"/>
      <c r="AA803" s="4">
        <f>C803+I803-L803-O803-U803-X803-R803</f>
        <v>0</v>
      </c>
      <c r="AB803" s="7">
        <v>45337</v>
      </c>
    </row>
    <row r="804" spans="1:28" ht="15.75" x14ac:dyDescent="0.25">
      <c r="A804" s="29">
        <v>45336</v>
      </c>
      <c r="B804" s="72" t="s">
        <v>134</v>
      </c>
      <c r="C804" s="25"/>
      <c r="D804" s="25" t="s">
        <v>52</v>
      </c>
      <c r="E804" s="25" t="s">
        <v>42</v>
      </c>
      <c r="F804" s="25">
        <v>1400</v>
      </c>
      <c r="G804" s="27" t="s">
        <v>34</v>
      </c>
      <c r="H804" s="25">
        <v>4500</v>
      </c>
      <c r="I804" s="11">
        <f t="shared" si="108"/>
        <v>6300000</v>
      </c>
      <c r="J804" s="26" t="s">
        <v>28</v>
      </c>
      <c r="K804" s="11"/>
      <c r="L804" s="4">
        <f t="shared" si="109"/>
        <v>0</v>
      </c>
      <c r="M804" s="4"/>
      <c r="N804" s="4"/>
      <c r="O804" s="4">
        <f t="shared" si="110"/>
        <v>0</v>
      </c>
      <c r="P804" s="4"/>
      <c r="Q804" s="4"/>
      <c r="R804" s="4">
        <f t="shared" si="111"/>
        <v>0</v>
      </c>
      <c r="S804" s="4"/>
      <c r="T804" s="4"/>
      <c r="U804" s="4">
        <f t="shared" si="112"/>
        <v>0</v>
      </c>
      <c r="V804" s="4"/>
      <c r="W804" s="4"/>
      <c r="X804" s="4">
        <f t="shared" si="113"/>
        <v>0</v>
      </c>
      <c r="Y804" s="4"/>
      <c r="Z804" s="4"/>
      <c r="AA804" s="4">
        <f>C804+I804-L804-O804-U804-X804-R804</f>
        <v>6300000</v>
      </c>
      <c r="AB804" s="7"/>
    </row>
    <row r="805" spans="1:28" ht="15.75" x14ac:dyDescent="0.25">
      <c r="A805" s="29">
        <v>45336</v>
      </c>
      <c r="B805" s="72" t="s">
        <v>134</v>
      </c>
      <c r="C805" s="25"/>
      <c r="D805" s="25" t="s">
        <v>52</v>
      </c>
      <c r="E805" s="25" t="s">
        <v>179</v>
      </c>
      <c r="F805" s="25">
        <v>500</v>
      </c>
      <c r="G805" s="27" t="s">
        <v>34</v>
      </c>
      <c r="H805" s="25">
        <v>1750</v>
      </c>
      <c r="I805" s="11">
        <f t="shared" si="108"/>
        <v>875000</v>
      </c>
      <c r="J805" s="26" t="s">
        <v>28</v>
      </c>
      <c r="K805" s="11"/>
      <c r="L805" s="4">
        <f t="shared" si="109"/>
        <v>0</v>
      </c>
      <c r="M805" s="4"/>
      <c r="N805" s="4"/>
      <c r="O805" s="4">
        <f t="shared" si="110"/>
        <v>0</v>
      </c>
      <c r="P805" s="4"/>
      <c r="Q805" s="4"/>
      <c r="R805" s="4">
        <f t="shared" si="111"/>
        <v>0</v>
      </c>
      <c r="S805" s="4"/>
      <c r="T805" s="4"/>
      <c r="U805" s="4">
        <f t="shared" si="112"/>
        <v>0</v>
      </c>
      <c r="V805" s="4"/>
      <c r="W805" s="4"/>
      <c r="X805" s="4">
        <f t="shared" si="113"/>
        <v>0</v>
      </c>
      <c r="Y805" s="4"/>
      <c r="Z805" s="4"/>
      <c r="AA805" s="4">
        <f>C805+I805-L805-O805-U805-X805-R805</f>
        <v>875000</v>
      </c>
      <c r="AB805" s="7"/>
    </row>
    <row r="806" spans="1:28" ht="15.75" x14ac:dyDescent="0.25">
      <c r="A806" s="29">
        <v>45336</v>
      </c>
      <c r="B806" s="72" t="s">
        <v>311</v>
      </c>
      <c r="C806" s="25"/>
      <c r="D806" s="25" t="s">
        <v>52</v>
      </c>
      <c r="E806" s="25" t="s">
        <v>208</v>
      </c>
      <c r="F806" s="25">
        <v>2000</v>
      </c>
      <c r="G806" s="27" t="s">
        <v>34</v>
      </c>
      <c r="H806" s="25">
        <v>830</v>
      </c>
      <c r="I806" s="11">
        <f t="shared" si="108"/>
        <v>1660000</v>
      </c>
      <c r="J806" s="31" t="s">
        <v>324</v>
      </c>
      <c r="K806" s="11"/>
      <c r="L806" s="4">
        <f t="shared" si="109"/>
        <v>1660000</v>
      </c>
      <c r="M806" s="4">
        <v>1660000</v>
      </c>
      <c r="N806" s="4"/>
      <c r="O806" s="4">
        <f t="shared" si="110"/>
        <v>0</v>
      </c>
      <c r="P806" s="4"/>
      <c r="Q806" s="4"/>
      <c r="R806" s="4">
        <f t="shared" si="111"/>
        <v>0</v>
      </c>
      <c r="S806" s="4"/>
      <c r="T806" s="4"/>
      <c r="U806" s="4">
        <f t="shared" si="112"/>
        <v>0</v>
      </c>
      <c r="V806" s="4"/>
      <c r="W806" s="4"/>
      <c r="X806" s="4">
        <f t="shared" si="113"/>
        <v>0</v>
      </c>
      <c r="Y806" s="4"/>
      <c r="Z806" s="4"/>
      <c r="AA806" s="4">
        <f>C806+I806-L806-O806-U806-X806-R806</f>
        <v>0</v>
      </c>
      <c r="AB806" s="7">
        <v>45336</v>
      </c>
    </row>
    <row r="807" spans="1:28" ht="15.75" x14ac:dyDescent="0.25">
      <c r="A807" s="29">
        <v>45336</v>
      </c>
      <c r="B807" s="72" t="s">
        <v>840</v>
      </c>
      <c r="C807" s="25"/>
      <c r="D807" s="25" t="s">
        <v>52</v>
      </c>
      <c r="E807" s="25" t="s">
        <v>276</v>
      </c>
      <c r="F807" s="25">
        <v>500</v>
      </c>
      <c r="G807" s="27" t="s">
        <v>34</v>
      </c>
      <c r="H807" s="25">
        <v>980</v>
      </c>
      <c r="I807" s="11">
        <f t="shared" si="108"/>
        <v>490000</v>
      </c>
      <c r="J807" s="31" t="s">
        <v>324</v>
      </c>
      <c r="K807" s="11"/>
      <c r="L807" s="4">
        <f t="shared" si="109"/>
        <v>0</v>
      </c>
      <c r="M807" s="4"/>
      <c r="N807" s="4"/>
      <c r="O807" s="4">
        <f t="shared" si="110"/>
        <v>0</v>
      </c>
      <c r="P807" s="4"/>
      <c r="Q807" s="4"/>
      <c r="R807" s="4">
        <f t="shared" si="111"/>
        <v>0</v>
      </c>
      <c r="S807" s="4"/>
      <c r="T807" s="4"/>
      <c r="U807" s="4">
        <f t="shared" si="112"/>
        <v>490000</v>
      </c>
      <c r="V807" s="4">
        <v>490000</v>
      </c>
      <c r="W807" s="4"/>
      <c r="X807" s="4">
        <f t="shared" si="113"/>
        <v>0</v>
      </c>
      <c r="Y807" s="4"/>
      <c r="Z807" s="4"/>
      <c r="AA807" s="4">
        <f>C807+I807-L807-O807-U807-X807-R807</f>
        <v>0</v>
      </c>
      <c r="AB807" s="7">
        <v>45336</v>
      </c>
    </row>
    <row r="808" spans="1:28" ht="15.75" x14ac:dyDescent="0.25">
      <c r="A808" s="29">
        <v>45336</v>
      </c>
      <c r="B808" s="72" t="s">
        <v>840</v>
      </c>
      <c r="C808" s="25"/>
      <c r="D808" s="25" t="s">
        <v>52</v>
      </c>
      <c r="E808" s="25" t="s">
        <v>108</v>
      </c>
      <c r="F808" s="25">
        <v>800</v>
      </c>
      <c r="G808" s="27" t="s">
        <v>34</v>
      </c>
      <c r="H808" s="25">
        <v>2250</v>
      </c>
      <c r="I808" s="11">
        <f t="shared" si="108"/>
        <v>1800000</v>
      </c>
      <c r="J808" s="31" t="s">
        <v>324</v>
      </c>
      <c r="K808" s="11"/>
      <c r="L808" s="4">
        <f t="shared" si="109"/>
        <v>0</v>
      </c>
      <c r="M808" s="4"/>
      <c r="N808" s="4"/>
      <c r="O808" s="4">
        <f t="shared" si="110"/>
        <v>0</v>
      </c>
      <c r="P808" s="4"/>
      <c r="Q808" s="4"/>
      <c r="R808" s="4">
        <f t="shared" si="111"/>
        <v>0</v>
      </c>
      <c r="S808" s="4"/>
      <c r="T808" s="4"/>
      <c r="U808" s="4">
        <f t="shared" si="112"/>
        <v>1800000</v>
      </c>
      <c r="V808" s="4">
        <v>1800000</v>
      </c>
      <c r="W808" s="4"/>
      <c r="X808" s="4">
        <f t="shared" si="113"/>
        <v>0</v>
      </c>
      <c r="Y808" s="4"/>
      <c r="Z808" s="4"/>
      <c r="AA808" s="4">
        <f>C808+I808-L808-O808-U808-X808-R808</f>
        <v>0</v>
      </c>
      <c r="AB808" s="7">
        <v>45336</v>
      </c>
    </row>
    <row r="809" spans="1:28" ht="15.75" x14ac:dyDescent="0.25">
      <c r="A809" s="29">
        <v>45336</v>
      </c>
      <c r="B809" s="72" t="s">
        <v>840</v>
      </c>
      <c r="C809" s="25"/>
      <c r="D809" s="25" t="s">
        <v>52</v>
      </c>
      <c r="E809" s="25" t="s">
        <v>255</v>
      </c>
      <c r="F809" s="25">
        <v>250</v>
      </c>
      <c r="G809" s="27" t="s">
        <v>34</v>
      </c>
      <c r="H809" s="25">
        <v>2140</v>
      </c>
      <c r="I809" s="11">
        <f t="shared" si="108"/>
        <v>535000</v>
      </c>
      <c r="J809" s="31" t="s">
        <v>324</v>
      </c>
      <c r="K809" s="11"/>
      <c r="L809" s="4">
        <f t="shared" si="109"/>
        <v>0</v>
      </c>
      <c r="M809" s="4"/>
      <c r="N809" s="4"/>
      <c r="O809" s="4">
        <f t="shared" si="110"/>
        <v>0</v>
      </c>
      <c r="P809" s="4"/>
      <c r="Q809" s="4"/>
      <c r="R809" s="4">
        <f t="shared" si="111"/>
        <v>0</v>
      </c>
      <c r="S809" s="4"/>
      <c r="T809" s="4"/>
      <c r="U809" s="4">
        <f t="shared" si="112"/>
        <v>535000</v>
      </c>
      <c r="V809" s="4">
        <v>535000</v>
      </c>
      <c r="W809" s="4"/>
      <c r="X809" s="4">
        <f t="shared" si="113"/>
        <v>0</v>
      </c>
      <c r="Y809" s="4"/>
      <c r="Z809" s="4"/>
      <c r="AA809" s="4">
        <f>C809+I809-L809-O809-U809-X809-R809</f>
        <v>0</v>
      </c>
      <c r="AB809" s="7">
        <v>45336</v>
      </c>
    </row>
    <row r="810" spans="1:28" ht="15.75" x14ac:dyDescent="0.25">
      <c r="A810" s="29">
        <v>45336</v>
      </c>
      <c r="B810" s="72" t="s">
        <v>840</v>
      </c>
      <c r="C810" s="27"/>
      <c r="D810" s="25" t="s">
        <v>52</v>
      </c>
      <c r="E810" s="25" t="s">
        <v>208</v>
      </c>
      <c r="F810" s="27">
        <v>2500</v>
      </c>
      <c r="G810" s="27" t="s">
        <v>34</v>
      </c>
      <c r="H810" s="27">
        <v>850</v>
      </c>
      <c r="I810" s="11">
        <f t="shared" si="108"/>
        <v>2125000</v>
      </c>
      <c r="J810" s="31" t="s">
        <v>312</v>
      </c>
      <c r="K810" s="11" t="s">
        <v>866</v>
      </c>
      <c r="L810" s="4">
        <f t="shared" si="109"/>
        <v>0</v>
      </c>
      <c r="M810" s="4"/>
      <c r="N810" s="4"/>
      <c r="O810" s="4">
        <f t="shared" si="110"/>
        <v>335000</v>
      </c>
      <c r="P810" s="4">
        <v>335000</v>
      </c>
      <c r="Q810" s="4"/>
      <c r="R810" s="4">
        <f t="shared" si="111"/>
        <v>0</v>
      </c>
      <c r="S810" s="4"/>
      <c r="T810" s="4"/>
      <c r="U810" s="4">
        <f t="shared" si="112"/>
        <v>1790000</v>
      </c>
      <c r="V810" s="4">
        <v>1790000</v>
      </c>
      <c r="W810" s="4"/>
      <c r="X810" s="4">
        <f t="shared" si="113"/>
        <v>0</v>
      </c>
      <c r="Y810" s="4"/>
      <c r="Z810" s="4"/>
      <c r="AA810" s="4">
        <f>C810+I810-L810-O810-U810-X810-R810</f>
        <v>0</v>
      </c>
      <c r="AB810" s="7">
        <v>45336</v>
      </c>
    </row>
    <row r="811" spans="1:28" ht="15.75" x14ac:dyDescent="0.25">
      <c r="A811" s="29">
        <v>45336</v>
      </c>
      <c r="B811" s="72" t="s">
        <v>841</v>
      </c>
      <c r="C811" s="27"/>
      <c r="D811" s="25" t="s">
        <v>52</v>
      </c>
      <c r="E811" s="27" t="s">
        <v>150</v>
      </c>
      <c r="F811" s="27">
        <v>20</v>
      </c>
      <c r="G811" s="25" t="s">
        <v>77</v>
      </c>
      <c r="H811" s="27">
        <v>45000</v>
      </c>
      <c r="I811" s="11">
        <f t="shared" si="108"/>
        <v>900000</v>
      </c>
      <c r="J811" s="32" t="s">
        <v>324</v>
      </c>
      <c r="K811" s="11"/>
      <c r="L811" s="4">
        <f t="shared" si="109"/>
        <v>0</v>
      </c>
      <c r="M811" s="4"/>
      <c r="N811" s="4"/>
      <c r="O811" s="4">
        <f t="shared" si="110"/>
        <v>0</v>
      </c>
      <c r="P811" s="4"/>
      <c r="Q811" s="4"/>
      <c r="R811" s="4">
        <f t="shared" si="111"/>
        <v>0</v>
      </c>
      <c r="S811" s="4"/>
      <c r="T811" s="4"/>
      <c r="U811" s="4">
        <f t="shared" si="112"/>
        <v>900000</v>
      </c>
      <c r="V811" s="4">
        <v>900000</v>
      </c>
      <c r="W811" s="4"/>
      <c r="X811" s="4">
        <f t="shared" si="113"/>
        <v>0</v>
      </c>
      <c r="Y811" s="4"/>
      <c r="Z811" s="4"/>
      <c r="AA811" s="4">
        <f>C811+I811-L811-O811-U811-X811-R811</f>
        <v>0</v>
      </c>
      <c r="AB811" s="7">
        <v>45336</v>
      </c>
    </row>
    <row r="812" spans="1:28" ht="15.75" x14ac:dyDescent="0.25">
      <c r="A812" s="29">
        <v>45336</v>
      </c>
      <c r="B812" s="72" t="s">
        <v>841</v>
      </c>
      <c r="C812" s="25"/>
      <c r="D812" s="25" t="s">
        <v>52</v>
      </c>
      <c r="E812" s="27" t="s">
        <v>135</v>
      </c>
      <c r="F812" s="25">
        <v>2</v>
      </c>
      <c r="G812" s="25" t="s">
        <v>48</v>
      </c>
      <c r="H812" s="25">
        <v>160000</v>
      </c>
      <c r="I812" s="11">
        <f t="shared" si="108"/>
        <v>320000</v>
      </c>
      <c r="J812" s="31" t="s">
        <v>324</v>
      </c>
      <c r="K812" s="11"/>
      <c r="L812" s="4">
        <f t="shared" si="109"/>
        <v>0</v>
      </c>
      <c r="M812" s="4"/>
      <c r="N812" s="4"/>
      <c r="O812" s="4">
        <f t="shared" si="110"/>
        <v>0</v>
      </c>
      <c r="P812" s="4"/>
      <c r="Q812" s="4"/>
      <c r="R812" s="4">
        <f t="shared" si="111"/>
        <v>0</v>
      </c>
      <c r="S812" s="4"/>
      <c r="T812" s="4"/>
      <c r="U812" s="4">
        <f t="shared" si="112"/>
        <v>320000</v>
      </c>
      <c r="V812" s="4">
        <v>320000</v>
      </c>
      <c r="W812" s="4"/>
      <c r="X812" s="4">
        <f t="shared" si="113"/>
        <v>0</v>
      </c>
      <c r="Y812" s="4"/>
      <c r="Z812" s="4"/>
      <c r="AA812" s="4">
        <f>C812+I812-L812-O812-U812-X812-R812</f>
        <v>0</v>
      </c>
      <c r="AB812" s="7">
        <v>45336</v>
      </c>
    </row>
    <row r="813" spans="1:28" ht="15.75" x14ac:dyDescent="0.25">
      <c r="A813" s="29">
        <v>45336</v>
      </c>
      <c r="B813" s="72" t="s">
        <v>168</v>
      </c>
      <c r="C813" s="25"/>
      <c r="D813" s="25" t="s">
        <v>52</v>
      </c>
      <c r="E813" s="27" t="s">
        <v>135</v>
      </c>
      <c r="F813" s="25">
        <v>2</v>
      </c>
      <c r="G813" s="25" t="s">
        <v>48</v>
      </c>
      <c r="H813" s="25">
        <v>160000</v>
      </c>
      <c r="I813" s="11">
        <f t="shared" si="108"/>
        <v>320000</v>
      </c>
      <c r="J813" s="83" t="s">
        <v>28</v>
      </c>
      <c r="K813" s="11" t="s">
        <v>879</v>
      </c>
      <c r="L813" s="4">
        <f t="shared" si="109"/>
        <v>0</v>
      </c>
      <c r="M813" s="4"/>
      <c r="N813" s="4"/>
      <c r="O813" s="4">
        <f t="shared" si="110"/>
        <v>0</v>
      </c>
      <c r="P813" s="4"/>
      <c r="Q813" s="4"/>
      <c r="R813" s="4">
        <f t="shared" si="111"/>
        <v>0</v>
      </c>
      <c r="S813" s="4"/>
      <c r="T813" s="4"/>
      <c r="U813" s="4">
        <f t="shared" si="112"/>
        <v>0</v>
      </c>
      <c r="V813" s="4"/>
      <c r="W813" s="4"/>
      <c r="X813" s="4">
        <f t="shared" si="113"/>
        <v>0</v>
      </c>
      <c r="Y813" s="4"/>
      <c r="Z813" s="4"/>
      <c r="AA813" s="4">
        <f>C813+I813-L813-O813-U813-X813-R813</f>
        <v>320000</v>
      </c>
      <c r="AB813" s="7"/>
    </row>
    <row r="814" spans="1:28" ht="15.75" x14ac:dyDescent="0.25">
      <c r="A814" s="29">
        <v>45336</v>
      </c>
      <c r="B814" s="72" t="s">
        <v>168</v>
      </c>
      <c r="C814" s="27"/>
      <c r="D814" s="25" t="s">
        <v>52</v>
      </c>
      <c r="E814" s="27" t="s">
        <v>127</v>
      </c>
      <c r="F814" s="25">
        <v>4</v>
      </c>
      <c r="G814" s="25" t="s">
        <v>39</v>
      </c>
      <c r="H814" s="27">
        <v>65000</v>
      </c>
      <c r="I814" s="11">
        <f t="shared" si="108"/>
        <v>260000</v>
      </c>
      <c r="J814" s="83" t="s">
        <v>28</v>
      </c>
      <c r="K814" s="11" t="s">
        <v>879</v>
      </c>
      <c r="L814" s="4">
        <f t="shared" si="109"/>
        <v>0</v>
      </c>
      <c r="M814" s="4"/>
      <c r="N814" s="4"/>
      <c r="O814" s="4">
        <f t="shared" si="110"/>
        <v>0</v>
      </c>
      <c r="P814" s="4"/>
      <c r="Q814" s="4"/>
      <c r="R814" s="4">
        <f t="shared" si="111"/>
        <v>0</v>
      </c>
      <c r="S814" s="4"/>
      <c r="T814" s="4"/>
      <c r="U814" s="4">
        <f t="shared" si="112"/>
        <v>0</v>
      </c>
      <c r="V814" s="4"/>
      <c r="W814" s="4"/>
      <c r="X814" s="4">
        <f t="shared" si="113"/>
        <v>0</v>
      </c>
      <c r="Y814" s="4"/>
      <c r="Z814" s="4"/>
      <c r="AA814" s="4">
        <f>C814+I814-L814-O814-U814-X814-R814</f>
        <v>260000</v>
      </c>
      <c r="AB814" s="7"/>
    </row>
    <row r="815" spans="1:28" ht="15.75" x14ac:dyDescent="0.25">
      <c r="A815" s="29">
        <v>45336</v>
      </c>
      <c r="B815" s="72" t="s">
        <v>168</v>
      </c>
      <c r="C815" s="25"/>
      <c r="D815" s="25" t="s">
        <v>52</v>
      </c>
      <c r="E815" s="25" t="s">
        <v>150</v>
      </c>
      <c r="F815" s="25">
        <v>20</v>
      </c>
      <c r="G815" s="25" t="s">
        <v>77</v>
      </c>
      <c r="H815" s="25">
        <v>45000</v>
      </c>
      <c r="I815" s="11">
        <f t="shared" si="108"/>
        <v>900000</v>
      </c>
      <c r="J815" s="83" t="s">
        <v>28</v>
      </c>
      <c r="K815" s="11" t="s">
        <v>879</v>
      </c>
      <c r="L815" s="4">
        <f t="shared" si="109"/>
        <v>0</v>
      </c>
      <c r="M815" s="4"/>
      <c r="N815" s="4"/>
      <c r="O815" s="4">
        <f t="shared" si="110"/>
        <v>0</v>
      </c>
      <c r="P815" s="4"/>
      <c r="Q815" s="4"/>
      <c r="R815" s="4">
        <f t="shared" si="111"/>
        <v>0</v>
      </c>
      <c r="S815" s="4"/>
      <c r="T815" s="4"/>
      <c r="U815" s="4">
        <f t="shared" si="112"/>
        <v>0</v>
      </c>
      <c r="V815" s="4"/>
      <c r="W815" s="4"/>
      <c r="X815" s="4">
        <f t="shared" si="113"/>
        <v>0</v>
      </c>
      <c r="Y815" s="4"/>
      <c r="Z815" s="4"/>
      <c r="AA815" s="4">
        <f>C815+I815-L815-O815-U815-X815-R815</f>
        <v>900000</v>
      </c>
      <c r="AB815" s="7"/>
    </row>
    <row r="816" spans="1:28" ht="15.75" x14ac:dyDescent="0.25">
      <c r="A816" s="29">
        <v>45336</v>
      </c>
      <c r="B816" s="72" t="s">
        <v>41</v>
      </c>
      <c r="C816" s="25"/>
      <c r="D816" s="25" t="s">
        <v>52</v>
      </c>
      <c r="E816" s="25" t="s">
        <v>395</v>
      </c>
      <c r="F816" s="25">
        <v>5000</v>
      </c>
      <c r="G816" s="25" t="s">
        <v>34</v>
      </c>
      <c r="H816" s="25">
        <v>1100</v>
      </c>
      <c r="I816" s="11">
        <f t="shared" si="108"/>
        <v>5500000</v>
      </c>
      <c r="J816" s="31" t="s">
        <v>324</v>
      </c>
      <c r="K816" s="11"/>
      <c r="L816" s="4">
        <f t="shared" si="109"/>
        <v>4300000</v>
      </c>
      <c r="M816" s="4">
        <v>1820000</v>
      </c>
      <c r="N816" s="4">
        <v>2480000</v>
      </c>
      <c r="O816" s="4">
        <f t="shared" si="110"/>
        <v>0</v>
      </c>
      <c r="P816" s="4"/>
      <c r="Q816" s="4"/>
      <c r="R816" s="4">
        <f t="shared" si="111"/>
        <v>0</v>
      </c>
      <c r="S816" s="4"/>
      <c r="T816" s="4"/>
      <c r="U816" s="4">
        <f t="shared" si="112"/>
        <v>1200000</v>
      </c>
      <c r="V816" s="4">
        <v>1200000</v>
      </c>
      <c r="W816" s="4"/>
      <c r="X816" s="4">
        <f t="shared" si="113"/>
        <v>0</v>
      </c>
      <c r="Y816" s="4"/>
      <c r="Z816" s="4"/>
      <c r="AA816" s="4">
        <f>C816+I816-L816-O816-U816-X816-R816</f>
        <v>0</v>
      </c>
      <c r="AB816" s="7">
        <v>45336</v>
      </c>
    </row>
    <row r="817" spans="1:28" ht="15.75" x14ac:dyDescent="0.25">
      <c r="A817" s="29">
        <v>45336</v>
      </c>
      <c r="B817" s="72" t="s">
        <v>99</v>
      </c>
      <c r="C817" s="27"/>
      <c r="D817" s="25" t="s">
        <v>52</v>
      </c>
      <c r="E817" s="27" t="s">
        <v>158</v>
      </c>
      <c r="F817" s="27">
        <v>30.3</v>
      </c>
      <c r="G817" s="27" t="s">
        <v>39</v>
      </c>
      <c r="H817" s="27"/>
      <c r="I817" s="11">
        <f t="shared" si="108"/>
        <v>0</v>
      </c>
      <c r="J817" s="28" t="s">
        <v>28</v>
      </c>
      <c r="K817" s="11"/>
      <c r="L817" s="4">
        <f t="shared" si="109"/>
        <v>0</v>
      </c>
      <c r="M817" s="4"/>
      <c r="N817" s="4"/>
      <c r="O817" s="4">
        <f t="shared" si="110"/>
        <v>0</v>
      </c>
      <c r="P817" s="4"/>
      <c r="Q817" s="4"/>
      <c r="R817" s="4">
        <f t="shared" si="111"/>
        <v>0</v>
      </c>
      <c r="S817" s="4"/>
      <c r="T817" s="4"/>
      <c r="U817" s="4">
        <f t="shared" si="112"/>
        <v>0</v>
      </c>
      <c r="V817" s="4"/>
      <c r="W817" s="4"/>
      <c r="X817" s="4">
        <f t="shared" si="113"/>
        <v>0</v>
      </c>
      <c r="Y817" s="4"/>
      <c r="Z817" s="4"/>
      <c r="AA817" s="4">
        <f>C817+I817-L817-O817-U817-X817-R817</f>
        <v>0</v>
      </c>
      <c r="AB817" s="7"/>
    </row>
    <row r="818" spans="1:28" ht="15.75" x14ac:dyDescent="0.25">
      <c r="A818" s="29">
        <v>45336</v>
      </c>
      <c r="B818" s="72" t="s">
        <v>99</v>
      </c>
      <c r="C818" s="25"/>
      <c r="D818" s="25" t="s">
        <v>52</v>
      </c>
      <c r="E818" s="25" t="s">
        <v>81</v>
      </c>
      <c r="F818" s="25">
        <v>24.1</v>
      </c>
      <c r="G818" s="27" t="s">
        <v>39</v>
      </c>
      <c r="H818" s="25"/>
      <c r="I818" s="11">
        <f t="shared" si="108"/>
        <v>0</v>
      </c>
      <c r="J818" s="26" t="s">
        <v>28</v>
      </c>
      <c r="K818" s="11"/>
      <c r="L818" s="4">
        <f t="shared" si="109"/>
        <v>0</v>
      </c>
      <c r="M818" s="4"/>
      <c r="N818" s="4"/>
      <c r="O818" s="4">
        <f t="shared" si="110"/>
        <v>0</v>
      </c>
      <c r="P818" s="4"/>
      <c r="Q818" s="4"/>
      <c r="R818" s="4">
        <f t="shared" si="111"/>
        <v>0</v>
      </c>
      <c r="S818" s="4"/>
      <c r="T818" s="4"/>
      <c r="U818" s="4">
        <f t="shared" si="112"/>
        <v>0</v>
      </c>
      <c r="V818" s="4"/>
      <c r="W818" s="4"/>
      <c r="X818" s="4">
        <f t="shared" si="113"/>
        <v>0</v>
      </c>
      <c r="Y818" s="4"/>
      <c r="Z818" s="4"/>
      <c r="AA818" s="4">
        <f>C818+I818-L818-O818-U818-X818-R818</f>
        <v>0</v>
      </c>
      <c r="AB818" s="7"/>
    </row>
    <row r="819" spans="1:28" ht="15.75" x14ac:dyDescent="0.25">
      <c r="A819" s="24">
        <v>45336</v>
      </c>
      <c r="B819" s="72" t="s">
        <v>99</v>
      </c>
      <c r="C819" s="25"/>
      <c r="D819" s="25" t="s">
        <v>52</v>
      </c>
      <c r="E819" s="25" t="s">
        <v>81</v>
      </c>
      <c r="F819" s="25">
        <v>65.8</v>
      </c>
      <c r="G819" s="25" t="s">
        <v>39</v>
      </c>
      <c r="H819" s="25"/>
      <c r="I819" s="11">
        <f t="shared" si="108"/>
        <v>0</v>
      </c>
      <c r="J819" s="26" t="s">
        <v>28</v>
      </c>
      <c r="K819" s="11"/>
      <c r="L819" s="4">
        <f t="shared" si="109"/>
        <v>0</v>
      </c>
      <c r="M819" s="4"/>
      <c r="N819" s="4"/>
      <c r="O819" s="4">
        <f t="shared" si="110"/>
        <v>0</v>
      </c>
      <c r="P819" s="4"/>
      <c r="Q819" s="4"/>
      <c r="R819" s="4">
        <f t="shared" si="111"/>
        <v>0</v>
      </c>
      <c r="S819" s="4"/>
      <c r="T819" s="4"/>
      <c r="U819" s="4">
        <f t="shared" si="112"/>
        <v>0</v>
      </c>
      <c r="V819" s="4"/>
      <c r="W819" s="4"/>
      <c r="X819" s="4">
        <f t="shared" si="113"/>
        <v>0</v>
      </c>
      <c r="Y819" s="4"/>
      <c r="Z819" s="4"/>
      <c r="AA819" s="4">
        <f>C819+I819-L819-O819-U819-X819-R819</f>
        <v>0</v>
      </c>
      <c r="AB819" s="7"/>
    </row>
    <row r="820" spans="1:28" ht="15.75" x14ac:dyDescent="0.25">
      <c r="A820" s="29">
        <v>45336</v>
      </c>
      <c r="B820" s="72" t="s">
        <v>205</v>
      </c>
      <c r="C820" s="25"/>
      <c r="D820" s="27" t="s">
        <v>46</v>
      </c>
      <c r="E820" s="25" t="s">
        <v>127</v>
      </c>
      <c r="F820" s="25">
        <v>10</v>
      </c>
      <c r="G820" s="27" t="s">
        <v>39</v>
      </c>
      <c r="H820" s="25">
        <v>60000</v>
      </c>
      <c r="I820" s="11">
        <f t="shared" si="108"/>
        <v>600000</v>
      </c>
      <c r="J820" s="31" t="s">
        <v>312</v>
      </c>
      <c r="K820" s="11" t="s">
        <v>929</v>
      </c>
      <c r="L820" s="4">
        <f t="shared" si="109"/>
        <v>0</v>
      </c>
      <c r="M820" s="4"/>
      <c r="N820" s="4"/>
      <c r="O820" s="4">
        <f t="shared" si="110"/>
        <v>600000</v>
      </c>
      <c r="P820" s="155">
        <v>600000</v>
      </c>
      <c r="Q820" s="4"/>
      <c r="R820" s="4">
        <f t="shared" si="111"/>
        <v>0</v>
      </c>
      <c r="S820" s="4"/>
      <c r="T820" s="4"/>
      <c r="U820" s="4">
        <f t="shared" si="112"/>
        <v>0</v>
      </c>
      <c r="V820" s="4"/>
      <c r="W820" s="4"/>
      <c r="X820" s="4">
        <f t="shared" si="113"/>
        <v>0</v>
      </c>
      <c r="Y820" s="4"/>
      <c r="Z820" s="4"/>
      <c r="AA820" s="4">
        <f>C820+I820-L820-O820-U820-X820-R820</f>
        <v>0</v>
      </c>
      <c r="AB820" s="7">
        <v>45349</v>
      </c>
    </row>
    <row r="821" spans="1:28" ht="15.75" x14ac:dyDescent="0.25">
      <c r="A821" s="29">
        <v>45336</v>
      </c>
      <c r="B821" s="72" t="s">
        <v>205</v>
      </c>
      <c r="C821" s="25"/>
      <c r="D821" s="27" t="s">
        <v>46</v>
      </c>
      <c r="E821" s="25" t="s">
        <v>172</v>
      </c>
      <c r="F821" s="25">
        <v>5</v>
      </c>
      <c r="G821" s="27" t="s">
        <v>27</v>
      </c>
      <c r="H821" s="25">
        <v>25000</v>
      </c>
      <c r="I821" s="11">
        <f t="shared" si="108"/>
        <v>125000</v>
      </c>
      <c r="J821" s="31" t="s">
        <v>312</v>
      </c>
      <c r="K821" s="11" t="s">
        <v>929</v>
      </c>
      <c r="L821" s="4">
        <f t="shared" si="109"/>
        <v>0</v>
      </c>
      <c r="M821" s="4"/>
      <c r="N821" s="4"/>
      <c r="O821" s="4">
        <f t="shared" si="110"/>
        <v>125000</v>
      </c>
      <c r="P821" s="155">
        <v>125000</v>
      </c>
      <c r="Q821" s="4"/>
      <c r="R821" s="4">
        <f t="shared" si="111"/>
        <v>0</v>
      </c>
      <c r="S821" s="4"/>
      <c r="T821" s="4"/>
      <c r="U821" s="4">
        <f t="shared" si="112"/>
        <v>0</v>
      </c>
      <c r="V821" s="4"/>
      <c r="W821" s="4"/>
      <c r="X821" s="4">
        <f t="shared" si="113"/>
        <v>0</v>
      </c>
      <c r="Y821" s="4"/>
      <c r="Z821" s="4"/>
      <c r="AA821" s="4">
        <f>C821+I821-L821-O821-U821-X821-R821</f>
        <v>0</v>
      </c>
      <c r="AB821" s="7">
        <v>45349</v>
      </c>
    </row>
    <row r="822" spans="1:28" ht="15.75" x14ac:dyDescent="0.25">
      <c r="A822" s="24">
        <v>45336</v>
      </c>
      <c r="B822" s="72" t="s">
        <v>205</v>
      </c>
      <c r="C822" s="25"/>
      <c r="D822" s="25" t="s">
        <v>46</v>
      </c>
      <c r="E822" s="25" t="s">
        <v>115</v>
      </c>
      <c r="F822" s="25">
        <v>28.7</v>
      </c>
      <c r="G822" s="25" t="s">
        <v>39</v>
      </c>
      <c r="H822" s="25">
        <v>49000</v>
      </c>
      <c r="I822" s="11">
        <f t="shared" si="108"/>
        <v>1406300</v>
      </c>
      <c r="J822" s="31" t="s">
        <v>312</v>
      </c>
      <c r="K822" s="11" t="s">
        <v>929</v>
      </c>
      <c r="L822" s="4">
        <f t="shared" si="109"/>
        <v>0</v>
      </c>
      <c r="M822" s="4"/>
      <c r="N822" s="4"/>
      <c r="O822" s="4">
        <f t="shared" si="110"/>
        <v>1406300</v>
      </c>
      <c r="P822" s="155">
        <v>1406300</v>
      </c>
      <c r="Q822" s="4"/>
      <c r="R822" s="4">
        <f t="shared" si="111"/>
        <v>0</v>
      </c>
      <c r="S822" s="4"/>
      <c r="T822" s="4"/>
      <c r="U822" s="4">
        <f t="shared" si="112"/>
        <v>0</v>
      </c>
      <c r="V822" s="4"/>
      <c r="W822" s="4"/>
      <c r="X822" s="4">
        <f t="shared" si="113"/>
        <v>0</v>
      </c>
      <c r="Y822" s="4"/>
      <c r="Z822" s="4"/>
      <c r="AA822" s="4">
        <f>C822+I822-L822-O822-U822-X822-R822</f>
        <v>0</v>
      </c>
      <c r="AB822" s="7">
        <v>45349</v>
      </c>
    </row>
    <row r="823" spans="1:28" ht="15.75" x14ac:dyDescent="0.25">
      <c r="A823" s="29"/>
      <c r="B823" s="27" t="s">
        <v>843</v>
      </c>
      <c r="C823" s="25"/>
      <c r="D823" s="27" t="s">
        <v>46</v>
      </c>
      <c r="E823" s="25"/>
      <c r="F823" s="25"/>
      <c r="G823" s="27" t="s">
        <v>39</v>
      </c>
      <c r="H823" s="25"/>
      <c r="I823" s="11">
        <f t="shared" si="108"/>
        <v>0</v>
      </c>
      <c r="J823" s="31" t="s">
        <v>49</v>
      </c>
      <c r="K823" s="11"/>
      <c r="L823" s="4">
        <f t="shared" si="109"/>
        <v>0</v>
      </c>
      <c r="M823" s="4"/>
      <c r="N823" s="4"/>
      <c r="O823" s="4">
        <f t="shared" si="110"/>
        <v>13500000</v>
      </c>
      <c r="P823" s="4">
        <v>13500000</v>
      </c>
      <c r="Q823" s="4"/>
      <c r="R823" s="4">
        <f t="shared" si="111"/>
        <v>0</v>
      </c>
      <c r="S823" s="4"/>
      <c r="T823" s="4"/>
      <c r="U823" s="4">
        <f t="shared" si="112"/>
        <v>0</v>
      </c>
      <c r="V823" s="4"/>
      <c r="W823" s="4"/>
      <c r="X823" s="4">
        <f t="shared" si="113"/>
        <v>0</v>
      </c>
      <c r="Y823" s="4"/>
      <c r="Z823" s="4"/>
      <c r="AA823" s="4">
        <f>C823+I823-L823-O823-U823-X823-R823</f>
        <v>-13500000</v>
      </c>
      <c r="AB823" s="7">
        <v>45336</v>
      </c>
    </row>
    <row r="824" spans="1:28" ht="15.75" x14ac:dyDescent="0.25">
      <c r="A824" s="29">
        <v>45337</v>
      </c>
      <c r="B824" s="73" t="s">
        <v>140</v>
      </c>
      <c r="C824" s="27"/>
      <c r="D824" s="27" t="s">
        <v>46</v>
      </c>
      <c r="E824" s="27" t="s">
        <v>298</v>
      </c>
      <c r="F824" s="27">
        <v>1000</v>
      </c>
      <c r="G824" s="27" t="s">
        <v>34</v>
      </c>
      <c r="H824" s="27">
        <v>4300</v>
      </c>
      <c r="I824" s="11">
        <f t="shared" si="108"/>
        <v>4300000</v>
      </c>
      <c r="J824" s="31" t="s">
        <v>312</v>
      </c>
      <c r="K824" s="11"/>
      <c r="L824" s="4">
        <f t="shared" si="109"/>
        <v>0</v>
      </c>
      <c r="M824" s="4"/>
      <c r="N824" s="4"/>
      <c r="O824" s="4">
        <f t="shared" si="110"/>
        <v>4300000</v>
      </c>
      <c r="P824" s="4">
        <v>4300000</v>
      </c>
      <c r="Q824" s="4"/>
      <c r="R824" s="4">
        <f t="shared" si="111"/>
        <v>0</v>
      </c>
      <c r="S824" s="4"/>
      <c r="T824" s="4"/>
      <c r="U824" s="4">
        <f t="shared" si="112"/>
        <v>0</v>
      </c>
      <c r="V824" s="4"/>
      <c r="W824" s="4"/>
      <c r="X824" s="4">
        <f t="shared" si="113"/>
        <v>0</v>
      </c>
      <c r="Y824" s="4"/>
      <c r="Z824" s="4"/>
      <c r="AA824" s="4">
        <f>C824+I824-L824-O824-U824-X824-R824</f>
        <v>0</v>
      </c>
      <c r="AB824" s="7">
        <v>45336</v>
      </c>
    </row>
    <row r="825" spans="1:28" ht="15.75" x14ac:dyDescent="0.25">
      <c r="A825" s="29">
        <v>45337</v>
      </c>
      <c r="B825" s="73" t="s">
        <v>140</v>
      </c>
      <c r="C825" s="25"/>
      <c r="D825" s="27" t="s">
        <v>46</v>
      </c>
      <c r="E825" s="25" t="s">
        <v>249</v>
      </c>
      <c r="F825" s="25">
        <v>1000</v>
      </c>
      <c r="G825" s="27" t="s">
        <v>34</v>
      </c>
      <c r="H825" s="25">
        <v>4300</v>
      </c>
      <c r="I825" s="11">
        <f t="shared" si="108"/>
        <v>4300000</v>
      </c>
      <c r="J825" s="31" t="s">
        <v>312</v>
      </c>
      <c r="K825" s="11"/>
      <c r="L825" s="4">
        <f t="shared" si="109"/>
        <v>0</v>
      </c>
      <c r="M825" s="4"/>
      <c r="N825" s="4"/>
      <c r="O825" s="4">
        <f t="shared" si="110"/>
        <v>4300000</v>
      </c>
      <c r="P825" s="4">
        <v>4300000</v>
      </c>
      <c r="Q825" s="4"/>
      <c r="R825" s="4">
        <f t="shared" si="111"/>
        <v>0</v>
      </c>
      <c r="S825" s="4"/>
      <c r="T825" s="4"/>
      <c r="U825" s="4">
        <f t="shared" si="112"/>
        <v>0</v>
      </c>
      <c r="V825" s="4"/>
      <c r="W825" s="4"/>
      <c r="X825" s="4">
        <f t="shared" si="113"/>
        <v>0</v>
      </c>
      <c r="Y825" s="4"/>
      <c r="Z825" s="4"/>
      <c r="AA825" s="4">
        <f>C825+I825-L825-O825-U825-X825-R825</f>
        <v>0</v>
      </c>
      <c r="AB825" s="7">
        <v>45336</v>
      </c>
    </row>
    <row r="826" spans="1:28" ht="15.75" x14ac:dyDescent="0.25">
      <c r="A826" s="29">
        <v>45337</v>
      </c>
      <c r="B826" s="72" t="s">
        <v>449</v>
      </c>
      <c r="C826" s="25"/>
      <c r="D826" s="27" t="s">
        <v>46</v>
      </c>
      <c r="E826" s="25" t="s">
        <v>129</v>
      </c>
      <c r="F826" s="25">
        <v>12</v>
      </c>
      <c r="G826" s="25" t="s">
        <v>77</v>
      </c>
      <c r="H826" s="25">
        <v>60000</v>
      </c>
      <c r="I826" s="11">
        <f t="shared" si="108"/>
        <v>720000</v>
      </c>
      <c r="J826" s="31" t="s">
        <v>324</v>
      </c>
      <c r="K826" s="11"/>
      <c r="L826" s="4">
        <f t="shared" si="109"/>
        <v>0</v>
      </c>
      <c r="M826" s="4"/>
      <c r="N826" s="4"/>
      <c r="O826" s="4">
        <f t="shared" si="110"/>
        <v>0</v>
      </c>
      <c r="P826" s="4"/>
      <c r="Q826" s="4"/>
      <c r="R826" s="4">
        <f t="shared" si="111"/>
        <v>0</v>
      </c>
      <c r="S826" s="4"/>
      <c r="T826" s="4"/>
      <c r="U826" s="4">
        <f t="shared" si="112"/>
        <v>720000</v>
      </c>
      <c r="V826" s="4">
        <v>720000</v>
      </c>
      <c r="W826" s="4"/>
      <c r="X826" s="4">
        <f t="shared" si="113"/>
        <v>0</v>
      </c>
      <c r="Y826" s="4"/>
      <c r="Z826" s="4"/>
      <c r="AA826" s="4">
        <f>C826+I826-L826-O826-U826-X826-R826</f>
        <v>0</v>
      </c>
      <c r="AB826" s="7">
        <v>45339</v>
      </c>
    </row>
    <row r="827" spans="1:28" ht="15.75" x14ac:dyDescent="0.25">
      <c r="A827" s="29">
        <v>45337</v>
      </c>
      <c r="B827" s="72" t="s">
        <v>153</v>
      </c>
      <c r="C827" s="25"/>
      <c r="D827" s="27" t="s">
        <v>52</v>
      </c>
      <c r="E827" s="25" t="s">
        <v>179</v>
      </c>
      <c r="F827" s="25">
        <v>250</v>
      </c>
      <c r="G827" s="27" t="s">
        <v>34</v>
      </c>
      <c r="H827" s="25">
        <v>1710</v>
      </c>
      <c r="I827" s="11">
        <f t="shared" ref="I827:I890" si="114">F827*H827</f>
        <v>427500</v>
      </c>
      <c r="J827" s="31" t="s">
        <v>324</v>
      </c>
      <c r="K827" s="11"/>
      <c r="L827" s="4">
        <f t="shared" ref="L827:L890" si="115">M827+N827</f>
        <v>0</v>
      </c>
      <c r="M827" s="4"/>
      <c r="N827" s="4"/>
      <c r="O827" s="4">
        <f t="shared" ref="O827:O890" si="116">P827+Q827</f>
        <v>0</v>
      </c>
      <c r="P827" s="4"/>
      <c r="Q827" s="4"/>
      <c r="R827" s="4">
        <f t="shared" ref="R827:R890" si="117">S827+T827</f>
        <v>0</v>
      </c>
      <c r="S827" s="4"/>
      <c r="T827" s="4"/>
      <c r="U827" s="4">
        <f t="shared" ref="U827:U890" si="118">V827+W827</f>
        <v>427500</v>
      </c>
      <c r="V827" s="4">
        <v>427500</v>
      </c>
      <c r="W827" s="4"/>
      <c r="X827" s="4">
        <f t="shared" ref="X827:X890" si="119">Y827+Z827</f>
        <v>0</v>
      </c>
      <c r="Y827" s="4"/>
      <c r="Z827" s="4"/>
      <c r="AA827" s="4">
        <f>C827+I827-L827-O827-U827-X827-R827</f>
        <v>0</v>
      </c>
      <c r="AB827" s="7">
        <v>45337</v>
      </c>
    </row>
    <row r="828" spans="1:28" ht="15.75" x14ac:dyDescent="0.25">
      <c r="A828" s="29">
        <v>45337</v>
      </c>
      <c r="B828" s="72" t="s">
        <v>153</v>
      </c>
      <c r="C828" s="25"/>
      <c r="D828" s="27" t="s">
        <v>52</v>
      </c>
      <c r="E828" s="25" t="s">
        <v>42</v>
      </c>
      <c r="F828" s="25">
        <v>300</v>
      </c>
      <c r="G828" s="27" t="s">
        <v>34</v>
      </c>
      <c r="H828" s="25">
        <v>4400</v>
      </c>
      <c r="I828" s="11">
        <f t="shared" si="114"/>
        <v>1320000</v>
      </c>
      <c r="J828" s="31" t="s">
        <v>324</v>
      </c>
      <c r="K828" s="11"/>
      <c r="L828" s="4">
        <f t="shared" si="115"/>
        <v>0</v>
      </c>
      <c r="M828" s="4"/>
      <c r="N828" s="4"/>
      <c r="O828" s="4">
        <f t="shared" si="116"/>
        <v>0</v>
      </c>
      <c r="P828" s="4"/>
      <c r="Q828" s="4"/>
      <c r="R828" s="4">
        <f t="shared" si="117"/>
        <v>0</v>
      </c>
      <c r="S828" s="4"/>
      <c r="T828" s="4"/>
      <c r="U828" s="4">
        <f t="shared" si="118"/>
        <v>1320000</v>
      </c>
      <c r="V828" s="4">
        <v>1320000</v>
      </c>
      <c r="W828" s="4"/>
      <c r="X828" s="4">
        <f t="shared" si="119"/>
        <v>0</v>
      </c>
      <c r="Y828" s="4"/>
      <c r="Z828" s="4"/>
      <c r="AA828" s="4">
        <f>C828+I828-L828-O828-U828-X828-R828</f>
        <v>0</v>
      </c>
      <c r="AB828" s="7">
        <v>45337</v>
      </c>
    </row>
    <row r="829" spans="1:28" ht="15.75" x14ac:dyDescent="0.25">
      <c r="A829" s="29">
        <v>45337</v>
      </c>
      <c r="B829" s="73" t="s">
        <v>844</v>
      </c>
      <c r="C829" s="27"/>
      <c r="D829" s="27" t="s">
        <v>52</v>
      </c>
      <c r="E829" s="27" t="s">
        <v>120</v>
      </c>
      <c r="F829" s="27">
        <v>49.6</v>
      </c>
      <c r="G829" s="27" t="s">
        <v>39</v>
      </c>
      <c r="H829" s="27">
        <v>49000</v>
      </c>
      <c r="I829" s="11">
        <f t="shared" si="114"/>
        <v>2430400</v>
      </c>
      <c r="J829" s="32" t="s">
        <v>312</v>
      </c>
      <c r="K829" s="11" t="s">
        <v>908</v>
      </c>
      <c r="L829" s="4">
        <f t="shared" si="115"/>
        <v>0</v>
      </c>
      <c r="M829" s="4"/>
      <c r="N829" s="4"/>
      <c r="O829" s="4">
        <f t="shared" si="116"/>
        <v>2430400</v>
      </c>
      <c r="P829" s="4">
        <v>2430400</v>
      </c>
      <c r="Q829" s="4"/>
      <c r="R829" s="4">
        <f t="shared" si="117"/>
        <v>0</v>
      </c>
      <c r="S829" s="4"/>
      <c r="T829" s="4"/>
      <c r="U829" s="4">
        <f t="shared" si="118"/>
        <v>0</v>
      </c>
      <c r="V829" s="4"/>
      <c r="W829" s="4"/>
      <c r="X829" s="4">
        <f t="shared" si="119"/>
        <v>0</v>
      </c>
      <c r="Y829" s="4"/>
      <c r="Z829" s="4"/>
      <c r="AA829" s="4">
        <f>C829+I829-L829-O829-U829-X829-R829</f>
        <v>0</v>
      </c>
      <c r="AB829" s="7">
        <v>45344</v>
      </c>
    </row>
    <row r="830" spans="1:28" ht="15.75" x14ac:dyDescent="0.25">
      <c r="A830" s="29">
        <v>45337</v>
      </c>
      <c r="B830" s="73" t="s">
        <v>844</v>
      </c>
      <c r="C830" s="27"/>
      <c r="D830" s="27" t="s">
        <v>52</v>
      </c>
      <c r="E830" s="27" t="s">
        <v>102</v>
      </c>
      <c r="F830" s="27">
        <v>67.400000000000006</v>
      </c>
      <c r="G830" s="27" t="s">
        <v>39</v>
      </c>
      <c r="H830" s="27">
        <v>49000</v>
      </c>
      <c r="I830" s="11">
        <v>3302600</v>
      </c>
      <c r="J830" s="32" t="s">
        <v>312</v>
      </c>
      <c r="K830" s="11" t="s">
        <v>908</v>
      </c>
      <c r="L830" s="4">
        <f t="shared" si="115"/>
        <v>0</v>
      </c>
      <c r="M830" s="4"/>
      <c r="N830" s="4"/>
      <c r="O830" s="4">
        <f t="shared" si="116"/>
        <v>3302600</v>
      </c>
      <c r="P830" s="4">
        <v>3302600</v>
      </c>
      <c r="Q830" s="4"/>
      <c r="R830" s="4">
        <f t="shared" si="117"/>
        <v>0</v>
      </c>
      <c r="S830" s="4"/>
      <c r="T830" s="4"/>
      <c r="U830" s="4">
        <f t="shared" si="118"/>
        <v>0</v>
      </c>
      <c r="V830" s="4"/>
      <c r="W830" s="4"/>
      <c r="X830" s="4">
        <f t="shared" si="119"/>
        <v>0</v>
      </c>
      <c r="Y830" s="4"/>
      <c r="Z830" s="4"/>
      <c r="AA830" s="4">
        <f>C830+I830-L830-O830-U830-X830-R830</f>
        <v>0</v>
      </c>
      <c r="AB830" s="7">
        <v>45344</v>
      </c>
    </row>
    <row r="831" spans="1:28" ht="15.75" x14ac:dyDescent="0.25">
      <c r="A831" s="29">
        <v>45337</v>
      </c>
      <c r="B831" s="73" t="s">
        <v>844</v>
      </c>
      <c r="C831" s="25"/>
      <c r="D831" s="27" t="s">
        <v>52</v>
      </c>
      <c r="E831" s="25" t="s">
        <v>128</v>
      </c>
      <c r="F831" s="76">
        <v>25</v>
      </c>
      <c r="G831" s="25" t="s">
        <v>39</v>
      </c>
      <c r="H831" s="25">
        <v>125000</v>
      </c>
      <c r="I831" s="11">
        <f t="shared" si="114"/>
        <v>3125000</v>
      </c>
      <c r="J831" s="32" t="s">
        <v>312</v>
      </c>
      <c r="K831" s="11" t="s">
        <v>908</v>
      </c>
      <c r="L831" s="4">
        <f t="shared" si="115"/>
        <v>0</v>
      </c>
      <c r="M831" s="4"/>
      <c r="N831" s="4"/>
      <c r="O831" s="4">
        <f t="shared" si="116"/>
        <v>3125000</v>
      </c>
      <c r="P831" s="4">
        <v>3125000</v>
      </c>
      <c r="Q831" s="4"/>
      <c r="R831" s="4">
        <f t="shared" si="117"/>
        <v>0</v>
      </c>
      <c r="S831" s="4"/>
      <c r="T831" s="4"/>
      <c r="U831" s="4">
        <f t="shared" si="118"/>
        <v>0</v>
      </c>
      <c r="V831" s="4"/>
      <c r="W831" s="4"/>
      <c r="X831" s="4">
        <f t="shared" si="119"/>
        <v>0</v>
      </c>
      <c r="Y831" s="4"/>
      <c r="Z831" s="4"/>
      <c r="AA831" s="4">
        <f>C831+I831-L831-O831-U831-X831-R831</f>
        <v>0</v>
      </c>
      <c r="AB831" s="7">
        <v>45344</v>
      </c>
    </row>
    <row r="832" spans="1:28" ht="15.75" x14ac:dyDescent="0.25">
      <c r="A832" s="29">
        <v>45337</v>
      </c>
      <c r="B832" s="73" t="s">
        <v>844</v>
      </c>
      <c r="C832" s="25"/>
      <c r="D832" s="27" t="s">
        <v>52</v>
      </c>
      <c r="E832" s="25" t="s">
        <v>56</v>
      </c>
      <c r="F832" s="25">
        <v>1</v>
      </c>
      <c r="G832" s="27" t="s">
        <v>23</v>
      </c>
      <c r="H832" s="25">
        <v>450000</v>
      </c>
      <c r="I832" s="11">
        <f t="shared" si="114"/>
        <v>450000</v>
      </c>
      <c r="J832" s="32" t="s">
        <v>312</v>
      </c>
      <c r="K832" s="11" t="s">
        <v>908</v>
      </c>
      <c r="L832" s="4">
        <f t="shared" si="115"/>
        <v>0</v>
      </c>
      <c r="M832" s="4"/>
      <c r="N832" s="4"/>
      <c r="O832" s="4">
        <f t="shared" si="116"/>
        <v>450000</v>
      </c>
      <c r="P832" s="4">
        <v>450000</v>
      </c>
      <c r="Q832" s="4"/>
      <c r="R832" s="4">
        <f t="shared" si="117"/>
        <v>0</v>
      </c>
      <c r="S832" s="4"/>
      <c r="T832" s="4"/>
      <c r="U832" s="4">
        <f t="shared" si="118"/>
        <v>0</v>
      </c>
      <c r="V832" s="4"/>
      <c r="W832" s="4"/>
      <c r="X832" s="4">
        <f t="shared" si="119"/>
        <v>0</v>
      </c>
      <c r="Y832" s="4"/>
      <c r="Z832" s="4"/>
      <c r="AA832" s="4">
        <f>C832+I832-L832-O832-U832-X832-R832</f>
        <v>0</v>
      </c>
      <c r="AB832" s="7">
        <v>45344</v>
      </c>
    </row>
    <row r="833" spans="1:28" ht="15.75" x14ac:dyDescent="0.25">
      <c r="A833" s="29">
        <v>45337</v>
      </c>
      <c r="B833" s="73" t="s">
        <v>844</v>
      </c>
      <c r="C833" s="25"/>
      <c r="D833" s="27" t="s">
        <v>52</v>
      </c>
      <c r="E833" s="25" t="s">
        <v>189</v>
      </c>
      <c r="F833" s="76">
        <v>1</v>
      </c>
      <c r="G833" s="27" t="s">
        <v>23</v>
      </c>
      <c r="H833" s="25">
        <v>450000</v>
      </c>
      <c r="I833" s="11">
        <f t="shared" si="114"/>
        <v>450000</v>
      </c>
      <c r="J833" s="32" t="s">
        <v>312</v>
      </c>
      <c r="K833" s="11" t="s">
        <v>908</v>
      </c>
      <c r="L833" s="4">
        <f t="shared" si="115"/>
        <v>0</v>
      </c>
      <c r="M833" s="4"/>
      <c r="N833" s="4"/>
      <c r="O833" s="4">
        <f t="shared" si="116"/>
        <v>450000</v>
      </c>
      <c r="P833" s="4">
        <v>450000</v>
      </c>
      <c r="Q833" s="4"/>
      <c r="R833" s="4">
        <f t="shared" si="117"/>
        <v>0</v>
      </c>
      <c r="S833" s="4"/>
      <c r="T833" s="4"/>
      <c r="U833" s="4">
        <f t="shared" si="118"/>
        <v>0</v>
      </c>
      <c r="V833" s="4"/>
      <c r="W833" s="4"/>
      <c r="X833" s="4">
        <f t="shared" si="119"/>
        <v>0</v>
      </c>
      <c r="Y833" s="4"/>
      <c r="Z833" s="4"/>
      <c r="AA833" s="4">
        <f>C833+I833-L833-O833-U833-X833-R833</f>
        <v>0</v>
      </c>
      <c r="AB833" s="7">
        <v>45344</v>
      </c>
    </row>
    <row r="834" spans="1:28" ht="15.75" x14ac:dyDescent="0.25">
      <c r="A834" s="29">
        <v>45337</v>
      </c>
      <c r="B834" s="73" t="s">
        <v>305</v>
      </c>
      <c r="C834" s="27"/>
      <c r="D834" s="27" t="s">
        <v>52</v>
      </c>
      <c r="E834" s="27" t="s">
        <v>160</v>
      </c>
      <c r="F834" s="27">
        <v>1375</v>
      </c>
      <c r="G834" s="27" t="s">
        <v>34</v>
      </c>
      <c r="H834" s="27">
        <v>3265</v>
      </c>
      <c r="I834" s="11">
        <f t="shared" si="114"/>
        <v>4489375</v>
      </c>
      <c r="J834" s="32" t="s">
        <v>312</v>
      </c>
      <c r="K834" s="11" t="s">
        <v>913</v>
      </c>
      <c r="L834" s="4">
        <f t="shared" si="115"/>
        <v>0</v>
      </c>
      <c r="M834" s="4"/>
      <c r="N834" s="4"/>
      <c r="O834" s="4">
        <f t="shared" si="116"/>
        <v>4489375</v>
      </c>
      <c r="P834" s="4">
        <v>4489375</v>
      </c>
      <c r="Q834" s="4"/>
      <c r="R834" s="4">
        <f t="shared" si="117"/>
        <v>0</v>
      </c>
      <c r="S834" s="4"/>
      <c r="T834" s="4"/>
      <c r="U834" s="4">
        <f t="shared" si="118"/>
        <v>0</v>
      </c>
      <c r="V834" s="4"/>
      <c r="W834" s="4"/>
      <c r="X834" s="4">
        <f t="shared" si="119"/>
        <v>0</v>
      </c>
      <c r="Y834" s="4"/>
      <c r="Z834" s="4"/>
      <c r="AA834" s="4">
        <f>C834+I834-L834-O834-U834-X834-R834</f>
        <v>0</v>
      </c>
      <c r="AB834" s="7">
        <v>45345</v>
      </c>
    </row>
    <row r="835" spans="1:28" ht="15.75" x14ac:dyDescent="0.25">
      <c r="A835" s="29">
        <v>45337</v>
      </c>
      <c r="B835" s="72" t="s">
        <v>845</v>
      </c>
      <c r="C835" s="25"/>
      <c r="D835" s="27" t="s">
        <v>52</v>
      </c>
      <c r="E835" s="27" t="s">
        <v>567</v>
      </c>
      <c r="F835" s="25">
        <v>40.1</v>
      </c>
      <c r="G835" s="27" t="s">
        <v>39</v>
      </c>
      <c r="H835" s="25">
        <v>135000</v>
      </c>
      <c r="I835" s="11">
        <f t="shared" si="114"/>
        <v>5413500</v>
      </c>
      <c r="J835" s="31" t="s">
        <v>324</v>
      </c>
      <c r="K835" s="11"/>
      <c r="L835" s="4">
        <f t="shared" si="115"/>
        <v>5413500</v>
      </c>
      <c r="M835" s="4">
        <v>5413500</v>
      </c>
      <c r="N835" s="4"/>
      <c r="O835" s="4">
        <f t="shared" si="116"/>
        <v>0</v>
      </c>
      <c r="P835" s="4"/>
      <c r="Q835" s="4"/>
      <c r="R835" s="4">
        <f t="shared" si="117"/>
        <v>0</v>
      </c>
      <c r="S835" s="4"/>
      <c r="T835" s="4"/>
      <c r="U835" s="4">
        <f t="shared" si="118"/>
        <v>0</v>
      </c>
      <c r="V835" s="4"/>
      <c r="W835" s="4"/>
      <c r="X835" s="4">
        <f t="shared" si="119"/>
        <v>0</v>
      </c>
      <c r="Y835" s="4"/>
      <c r="Z835" s="4"/>
      <c r="AA835" s="4">
        <f>C835+I835-L835-O835-U835-X835-R835</f>
        <v>0</v>
      </c>
      <c r="AB835" s="7">
        <v>45337</v>
      </c>
    </row>
    <row r="836" spans="1:28" ht="15.75" x14ac:dyDescent="0.25">
      <c r="A836" s="29">
        <v>45337</v>
      </c>
      <c r="B836" s="72" t="s">
        <v>565</v>
      </c>
      <c r="C836" s="25"/>
      <c r="D836" s="27" t="s">
        <v>52</v>
      </c>
      <c r="E836" s="25" t="s">
        <v>165</v>
      </c>
      <c r="F836" s="25">
        <v>1</v>
      </c>
      <c r="G836" s="25" t="s">
        <v>303</v>
      </c>
      <c r="H836" s="25">
        <v>1200000</v>
      </c>
      <c r="I836" s="11">
        <f t="shared" si="114"/>
        <v>1200000</v>
      </c>
      <c r="J836" s="31" t="s">
        <v>324</v>
      </c>
      <c r="K836" s="11"/>
      <c r="L836" s="4">
        <f t="shared" si="115"/>
        <v>0</v>
      </c>
      <c r="M836" s="4"/>
      <c r="N836" s="4"/>
      <c r="O836" s="4">
        <f t="shared" si="116"/>
        <v>0</v>
      </c>
      <c r="P836" s="4"/>
      <c r="Q836" s="4"/>
      <c r="R836" s="4">
        <f t="shared" si="117"/>
        <v>0</v>
      </c>
      <c r="S836" s="4"/>
      <c r="T836" s="4"/>
      <c r="U836" s="4">
        <f t="shared" si="118"/>
        <v>1200000</v>
      </c>
      <c r="V836" s="4">
        <v>1200000</v>
      </c>
      <c r="W836" s="4"/>
      <c r="X836" s="4">
        <f t="shared" si="119"/>
        <v>0</v>
      </c>
      <c r="Y836" s="4"/>
      <c r="Z836" s="4"/>
      <c r="AA836" s="4">
        <f>C836+I836-L836-O836-U836-X836-R836</f>
        <v>0</v>
      </c>
      <c r="AB836" s="7">
        <v>45337</v>
      </c>
    </row>
    <row r="837" spans="1:28" ht="15.75" x14ac:dyDescent="0.25">
      <c r="A837" s="29">
        <v>45337</v>
      </c>
      <c r="B837" s="72" t="s">
        <v>729</v>
      </c>
      <c r="C837" s="25"/>
      <c r="D837" s="27" t="s">
        <v>46</v>
      </c>
      <c r="E837" s="25" t="s">
        <v>762</v>
      </c>
      <c r="F837" s="25">
        <v>100</v>
      </c>
      <c r="G837" s="25" t="s">
        <v>34</v>
      </c>
      <c r="H837" s="25">
        <v>2737</v>
      </c>
      <c r="I837" s="11">
        <f t="shared" si="114"/>
        <v>273700</v>
      </c>
      <c r="J837" s="31" t="s">
        <v>324</v>
      </c>
      <c r="K837" s="11"/>
      <c r="L837" s="4">
        <f t="shared" si="115"/>
        <v>0</v>
      </c>
      <c r="M837" s="4"/>
      <c r="N837" s="4"/>
      <c r="O837" s="4">
        <f t="shared" si="116"/>
        <v>0</v>
      </c>
      <c r="P837" s="4"/>
      <c r="Q837" s="4"/>
      <c r="R837" s="4">
        <f t="shared" si="117"/>
        <v>0</v>
      </c>
      <c r="S837" s="4"/>
      <c r="T837" s="4"/>
      <c r="U837" s="4">
        <f t="shared" si="118"/>
        <v>273700</v>
      </c>
      <c r="V837" s="4">
        <v>273700</v>
      </c>
      <c r="W837" s="4"/>
      <c r="X837" s="4">
        <f t="shared" si="119"/>
        <v>0</v>
      </c>
      <c r="Y837" s="4"/>
      <c r="Z837" s="4"/>
      <c r="AA837" s="4">
        <f>C837+I837-L837-O837-U837-X837-R837</f>
        <v>0</v>
      </c>
      <c r="AB837" s="7">
        <v>45337</v>
      </c>
    </row>
    <row r="838" spans="1:28" ht="15.75" x14ac:dyDescent="0.25">
      <c r="A838" s="29">
        <v>45337</v>
      </c>
      <c r="B838" s="72" t="s">
        <v>569</v>
      </c>
      <c r="C838" s="25"/>
      <c r="D838" s="27" t="s">
        <v>46</v>
      </c>
      <c r="E838" s="25" t="s">
        <v>160</v>
      </c>
      <c r="F838" s="25">
        <v>250</v>
      </c>
      <c r="G838" s="25" t="s">
        <v>34</v>
      </c>
      <c r="H838" s="25">
        <v>3265</v>
      </c>
      <c r="I838" s="11">
        <f t="shared" si="114"/>
        <v>816250</v>
      </c>
      <c r="J838" s="31" t="s">
        <v>324</v>
      </c>
      <c r="K838" s="11"/>
      <c r="L838" s="4">
        <f t="shared" si="115"/>
        <v>0</v>
      </c>
      <c r="M838" s="4"/>
      <c r="N838" s="4"/>
      <c r="O838" s="4">
        <f t="shared" si="116"/>
        <v>0</v>
      </c>
      <c r="P838" s="4"/>
      <c r="Q838" s="4"/>
      <c r="R838" s="4">
        <f t="shared" si="117"/>
        <v>0</v>
      </c>
      <c r="S838" s="4"/>
      <c r="T838" s="4"/>
      <c r="U838" s="4">
        <f t="shared" si="118"/>
        <v>816250</v>
      </c>
      <c r="V838" s="4">
        <v>816250</v>
      </c>
      <c r="W838" s="4"/>
      <c r="X838" s="4">
        <f t="shared" si="119"/>
        <v>0</v>
      </c>
      <c r="Y838" s="4"/>
      <c r="Z838" s="4"/>
      <c r="AA838" s="4">
        <f>C838+I838-L838-O838-U838-X838-R838</f>
        <v>0</v>
      </c>
      <c r="AB838" s="7">
        <v>45337</v>
      </c>
    </row>
    <row r="839" spans="1:28" ht="15.75" x14ac:dyDescent="0.25">
      <c r="A839" s="29">
        <v>45337</v>
      </c>
      <c r="B839" s="72" t="s">
        <v>846</v>
      </c>
      <c r="C839" s="25"/>
      <c r="D839" s="27" t="s">
        <v>46</v>
      </c>
      <c r="E839" s="25" t="s">
        <v>216</v>
      </c>
      <c r="F839" s="25">
        <v>2</v>
      </c>
      <c r="G839" s="25" t="s">
        <v>27</v>
      </c>
      <c r="H839" s="25">
        <v>45000</v>
      </c>
      <c r="I839" s="11">
        <f t="shared" si="114"/>
        <v>90000</v>
      </c>
      <c r="J839" s="31" t="s">
        <v>324</v>
      </c>
      <c r="K839" s="11"/>
      <c r="L839" s="4">
        <f t="shared" si="115"/>
        <v>0</v>
      </c>
      <c r="M839" s="4"/>
      <c r="N839" s="4"/>
      <c r="O839" s="4">
        <f t="shared" si="116"/>
        <v>0</v>
      </c>
      <c r="P839" s="4"/>
      <c r="Q839" s="4"/>
      <c r="R839" s="4">
        <f t="shared" si="117"/>
        <v>0</v>
      </c>
      <c r="S839" s="4"/>
      <c r="T839" s="4"/>
      <c r="U839" s="4">
        <f t="shared" si="118"/>
        <v>90000</v>
      </c>
      <c r="V839" s="4">
        <v>90000</v>
      </c>
      <c r="W839" s="4"/>
      <c r="X839" s="4">
        <f t="shared" si="119"/>
        <v>0</v>
      </c>
      <c r="Y839" s="4"/>
      <c r="Z839" s="4"/>
      <c r="AA839" s="4">
        <f>C839+I839-L839-O839-U839-X839-R839</f>
        <v>0</v>
      </c>
      <c r="AB839" s="7">
        <v>45337</v>
      </c>
    </row>
    <row r="840" spans="1:28" ht="15.75" x14ac:dyDescent="0.25">
      <c r="A840" s="29">
        <v>45337</v>
      </c>
      <c r="B840" s="72" t="s">
        <v>847</v>
      </c>
      <c r="C840" s="25"/>
      <c r="D840" s="27" t="s">
        <v>52</v>
      </c>
      <c r="E840" s="25" t="s">
        <v>273</v>
      </c>
      <c r="F840" s="25">
        <v>29.2</v>
      </c>
      <c r="G840" s="25" t="s">
        <v>39</v>
      </c>
      <c r="H840" s="25">
        <v>49000</v>
      </c>
      <c r="I840" s="11">
        <f t="shared" si="114"/>
        <v>1430800</v>
      </c>
      <c r="J840" s="31" t="s">
        <v>868</v>
      </c>
      <c r="K840" s="11" t="s">
        <v>869</v>
      </c>
      <c r="L840" s="4">
        <f t="shared" si="115"/>
        <v>0</v>
      </c>
      <c r="M840" s="4"/>
      <c r="N840" s="4"/>
      <c r="O840" s="4">
        <f t="shared" si="116"/>
        <v>1430800</v>
      </c>
      <c r="P840" s="4">
        <v>1430800</v>
      </c>
      <c r="Q840" s="4"/>
      <c r="R840" s="4">
        <f t="shared" si="117"/>
        <v>0</v>
      </c>
      <c r="S840" s="4"/>
      <c r="T840" s="4"/>
      <c r="U840" s="4">
        <f t="shared" si="118"/>
        <v>0</v>
      </c>
      <c r="V840" s="4"/>
      <c r="W840" s="4"/>
      <c r="X840" s="4">
        <f t="shared" si="119"/>
        <v>0</v>
      </c>
      <c r="Y840" s="4"/>
      <c r="Z840" s="4"/>
      <c r="AA840" s="4">
        <f>C840+I840-L840-O840-U840-X840-R840</f>
        <v>0</v>
      </c>
      <c r="AB840" s="7">
        <v>45337</v>
      </c>
    </row>
    <row r="841" spans="1:28" ht="15.75" x14ac:dyDescent="0.25">
      <c r="A841" s="29">
        <v>45337</v>
      </c>
      <c r="B841" s="72" t="s">
        <v>90</v>
      </c>
      <c r="C841" s="25"/>
      <c r="D841" s="27" t="s">
        <v>46</v>
      </c>
      <c r="E841" s="25" t="s">
        <v>129</v>
      </c>
      <c r="F841" s="25">
        <v>60</v>
      </c>
      <c r="G841" s="25" t="s">
        <v>77</v>
      </c>
      <c r="H841" s="25">
        <v>60000</v>
      </c>
      <c r="I841" s="11">
        <f t="shared" si="114"/>
        <v>3600000</v>
      </c>
      <c r="J841" s="26" t="s">
        <v>28</v>
      </c>
      <c r="K841" s="11"/>
      <c r="L841" s="4">
        <f t="shared" si="115"/>
        <v>0</v>
      </c>
      <c r="M841" s="4"/>
      <c r="N841" s="4"/>
      <c r="O841" s="4">
        <f t="shared" si="116"/>
        <v>0</v>
      </c>
      <c r="P841" s="4"/>
      <c r="Q841" s="4"/>
      <c r="R841" s="4">
        <f t="shared" si="117"/>
        <v>0</v>
      </c>
      <c r="S841" s="4"/>
      <c r="T841" s="4"/>
      <c r="U841" s="4">
        <f t="shared" si="118"/>
        <v>0</v>
      </c>
      <c r="V841" s="4"/>
      <c r="W841" s="4"/>
      <c r="X841" s="4">
        <f t="shared" si="119"/>
        <v>0</v>
      </c>
      <c r="Y841" s="4"/>
      <c r="Z841" s="4"/>
      <c r="AA841" s="4">
        <f>C841+I841-L841-O841-U841-X841-R841</f>
        <v>3600000</v>
      </c>
      <c r="AB841" s="7"/>
    </row>
    <row r="842" spans="1:28" ht="15.75" x14ac:dyDescent="0.25">
      <c r="A842" s="29">
        <v>45337</v>
      </c>
      <c r="B842" s="72" t="s">
        <v>674</v>
      </c>
      <c r="C842" s="25"/>
      <c r="D842" s="27" t="s">
        <v>52</v>
      </c>
      <c r="E842" s="25" t="s">
        <v>108</v>
      </c>
      <c r="F842" s="25">
        <v>1000</v>
      </c>
      <c r="G842" s="25" t="s">
        <v>34</v>
      </c>
      <c r="H842" s="25">
        <v>2150</v>
      </c>
      <c r="I842" s="11">
        <f t="shared" si="114"/>
        <v>2150000</v>
      </c>
      <c r="J842" s="31" t="s">
        <v>324</v>
      </c>
      <c r="K842" s="11"/>
      <c r="L842" s="4">
        <f t="shared" si="115"/>
        <v>0</v>
      </c>
      <c r="M842" s="4"/>
      <c r="N842" s="4"/>
      <c r="O842" s="4">
        <f t="shared" si="116"/>
        <v>0</v>
      </c>
      <c r="P842" s="4"/>
      <c r="Q842" s="4"/>
      <c r="R842" s="4">
        <f t="shared" si="117"/>
        <v>0</v>
      </c>
      <c r="S842" s="4"/>
      <c r="T842" s="4"/>
      <c r="U842" s="4">
        <f t="shared" si="118"/>
        <v>2150000</v>
      </c>
      <c r="V842" s="4">
        <v>2150000</v>
      </c>
      <c r="W842" s="4"/>
      <c r="X842" s="4">
        <f t="shared" si="119"/>
        <v>0</v>
      </c>
      <c r="Y842" s="4"/>
      <c r="Z842" s="4"/>
      <c r="AA842" s="4">
        <f>C842+I842-L842-O842-U842-X842-R842</f>
        <v>0</v>
      </c>
      <c r="AB842" s="7">
        <v>45337</v>
      </c>
    </row>
    <row r="843" spans="1:28" ht="15.75" x14ac:dyDescent="0.25">
      <c r="A843" s="24">
        <v>45337</v>
      </c>
      <c r="B843" s="25" t="s">
        <v>99</v>
      </c>
      <c r="C843" s="25"/>
      <c r="D843" s="25"/>
      <c r="E843" s="25" t="s">
        <v>158</v>
      </c>
      <c r="F843" s="25">
        <v>30.4</v>
      </c>
      <c r="G843" s="25" t="s">
        <v>39</v>
      </c>
      <c r="H843" s="25"/>
      <c r="I843" s="11">
        <f t="shared" si="114"/>
        <v>0</v>
      </c>
      <c r="J843" s="26" t="s">
        <v>28</v>
      </c>
      <c r="K843" s="11"/>
      <c r="L843" s="4">
        <f t="shared" si="115"/>
        <v>0</v>
      </c>
      <c r="M843" s="4"/>
      <c r="N843" s="4"/>
      <c r="O843" s="4">
        <f t="shared" si="116"/>
        <v>0</v>
      </c>
      <c r="P843" s="4"/>
      <c r="Q843" s="4"/>
      <c r="R843" s="4">
        <f t="shared" si="117"/>
        <v>0</v>
      </c>
      <c r="S843" s="4"/>
      <c r="T843" s="4"/>
      <c r="U843" s="4">
        <f t="shared" si="118"/>
        <v>0</v>
      </c>
      <c r="V843" s="4"/>
      <c r="W843" s="4"/>
      <c r="X843" s="4">
        <f t="shared" si="119"/>
        <v>0</v>
      </c>
      <c r="Y843" s="4"/>
      <c r="Z843" s="4"/>
      <c r="AA843" s="4">
        <f>C843+I843-L843-O843-U843-X843-R843</f>
        <v>0</v>
      </c>
      <c r="AB843" s="7"/>
    </row>
    <row r="844" spans="1:28" ht="15.75" x14ac:dyDescent="0.25">
      <c r="A844" s="29">
        <v>45337</v>
      </c>
      <c r="B844" s="72" t="s">
        <v>226</v>
      </c>
      <c r="C844" s="25"/>
      <c r="D844" s="27" t="s">
        <v>52</v>
      </c>
      <c r="E844" s="25" t="s">
        <v>229</v>
      </c>
      <c r="F844" s="25">
        <v>210</v>
      </c>
      <c r="G844" s="25" t="s">
        <v>39</v>
      </c>
      <c r="H844" s="25">
        <v>42000</v>
      </c>
      <c r="I844" s="11">
        <f t="shared" si="114"/>
        <v>8820000</v>
      </c>
      <c r="J844" s="26" t="s">
        <v>28</v>
      </c>
      <c r="K844" s="11"/>
      <c r="L844" s="4">
        <f t="shared" si="115"/>
        <v>0</v>
      </c>
      <c r="M844" s="4"/>
      <c r="N844" s="4"/>
      <c r="O844" s="4">
        <f t="shared" si="116"/>
        <v>0</v>
      </c>
      <c r="P844" s="4"/>
      <c r="Q844" s="4"/>
      <c r="R844" s="4">
        <f t="shared" si="117"/>
        <v>0</v>
      </c>
      <c r="S844" s="4"/>
      <c r="T844" s="4"/>
      <c r="U844" s="4">
        <f t="shared" si="118"/>
        <v>0</v>
      </c>
      <c r="V844" s="4"/>
      <c r="W844" s="4"/>
      <c r="X844" s="4">
        <f t="shared" si="119"/>
        <v>0</v>
      </c>
      <c r="Y844" s="4"/>
      <c r="Z844" s="4"/>
      <c r="AA844" s="4">
        <f>C844+I844-L844-O844-U844-X844-R844</f>
        <v>8820000</v>
      </c>
      <c r="AB844" s="7"/>
    </row>
    <row r="845" spans="1:28" ht="15.75" x14ac:dyDescent="0.25">
      <c r="A845" s="24">
        <v>45337</v>
      </c>
      <c r="B845" s="72" t="s">
        <v>226</v>
      </c>
      <c r="C845" s="25"/>
      <c r="D845" s="25" t="s">
        <v>52</v>
      </c>
      <c r="E845" s="25" t="s">
        <v>189</v>
      </c>
      <c r="F845" s="76">
        <v>2</v>
      </c>
      <c r="G845" s="25" t="s">
        <v>23</v>
      </c>
      <c r="H845" s="25">
        <v>400000</v>
      </c>
      <c r="I845" s="11">
        <f t="shared" si="114"/>
        <v>800000</v>
      </c>
      <c r="J845" s="26" t="s">
        <v>28</v>
      </c>
      <c r="K845" s="11"/>
      <c r="L845" s="4">
        <f t="shared" si="115"/>
        <v>0</v>
      </c>
      <c r="M845" s="4"/>
      <c r="N845" s="4"/>
      <c r="O845" s="4">
        <f t="shared" si="116"/>
        <v>0</v>
      </c>
      <c r="P845" s="4"/>
      <c r="Q845" s="4"/>
      <c r="R845" s="4">
        <f t="shared" si="117"/>
        <v>0</v>
      </c>
      <c r="S845" s="4"/>
      <c r="T845" s="4"/>
      <c r="U845" s="4">
        <f t="shared" si="118"/>
        <v>0</v>
      </c>
      <c r="V845" s="4"/>
      <c r="W845" s="4"/>
      <c r="X845" s="4">
        <f t="shared" si="119"/>
        <v>0</v>
      </c>
      <c r="Y845" s="4"/>
      <c r="Z845" s="4"/>
      <c r="AA845" s="4">
        <f>C845+I845-L845-O845-U845-X845-R845</f>
        <v>800000</v>
      </c>
      <c r="AB845" s="7"/>
    </row>
    <row r="846" spans="1:28" ht="15.75" x14ac:dyDescent="0.25">
      <c r="A846" s="29">
        <v>45338</v>
      </c>
      <c r="B846" s="51" t="s">
        <v>414</v>
      </c>
      <c r="C846" s="27"/>
      <c r="D846" s="27" t="s">
        <v>46</v>
      </c>
      <c r="E846" s="27" t="s">
        <v>157</v>
      </c>
      <c r="F846" s="27">
        <v>1</v>
      </c>
      <c r="G846" s="27" t="s">
        <v>48</v>
      </c>
      <c r="H846" s="27">
        <v>320000</v>
      </c>
      <c r="I846" s="11">
        <f t="shared" si="114"/>
        <v>320000</v>
      </c>
      <c r="J846" s="31" t="s">
        <v>312</v>
      </c>
      <c r="K846" s="11" t="s">
        <v>850</v>
      </c>
      <c r="L846" s="4">
        <f t="shared" si="115"/>
        <v>0</v>
      </c>
      <c r="M846" s="4"/>
      <c r="N846" s="4"/>
      <c r="O846" s="4">
        <f t="shared" si="116"/>
        <v>320000</v>
      </c>
      <c r="P846" s="4">
        <v>320000</v>
      </c>
      <c r="Q846" s="4"/>
      <c r="R846" s="4">
        <f t="shared" si="117"/>
        <v>0</v>
      </c>
      <c r="S846" s="4"/>
      <c r="T846" s="4"/>
      <c r="U846" s="4">
        <f t="shared" si="118"/>
        <v>0</v>
      </c>
      <c r="V846" s="4"/>
      <c r="W846" s="4"/>
      <c r="X846" s="4">
        <f t="shared" si="119"/>
        <v>0</v>
      </c>
      <c r="Y846" s="4"/>
      <c r="Z846" s="4"/>
      <c r="AA846" s="4">
        <f>C846+I846-L846-O846-U846-X846-R846</f>
        <v>0</v>
      </c>
      <c r="AB846" s="7">
        <v>45338</v>
      </c>
    </row>
    <row r="847" spans="1:28" ht="15.75" x14ac:dyDescent="0.25">
      <c r="A847" s="29">
        <v>45338</v>
      </c>
      <c r="B847" s="78" t="s">
        <v>99</v>
      </c>
      <c r="C847" s="25"/>
      <c r="D847" s="27"/>
      <c r="E847" s="27" t="s">
        <v>104</v>
      </c>
      <c r="F847" s="25">
        <v>28.9</v>
      </c>
      <c r="G847" s="25" t="s">
        <v>39</v>
      </c>
      <c r="H847" s="25"/>
      <c r="I847" s="11">
        <f t="shared" si="114"/>
        <v>0</v>
      </c>
      <c r="J847" s="26" t="s">
        <v>28</v>
      </c>
      <c r="K847" s="11"/>
      <c r="L847" s="4">
        <f t="shared" si="115"/>
        <v>0</v>
      </c>
      <c r="M847" s="4"/>
      <c r="N847" s="4"/>
      <c r="O847" s="4">
        <f t="shared" si="116"/>
        <v>0</v>
      </c>
      <c r="P847" s="4"/>
      <c r="Q847" s="4"/>
      <c r="R847" s="4">
        <f t="shared" si="117"/>
        <v>0</v>
      </c>
      <c r="S847" s="4"/>
      <c r="T847" s="4"/>
      <c r="U847" s="4">
        <f t="shared" si="118"/>
        <v>0</v>
      </c>
      <c r="V847" s="4"/>
      <c r="W847" s="4"/>
      <c r="X847" s="4">
        <f t="shared" si="119"/>
        <v>0</v>
      </c>
      <c r="Y847" s="4"/>
      <c r="Z847" s="4"/>
      <c r="AA847" s="4">
        <f>C847+I847-L847-O847-U847-X847-R847</f>
        <v>0</v>
      </c>
      <c r="AB847" s="7"/>
    </row>
    <row r="848" spans="1:28" ht="15.75" x14ac:dyDescent="0.25">
      <c r="A848" s="29">
        <v>45338</v>
      </c>
      <c r="B848" s="50" t="s">
        <v>162</v>
      </c>
      <c r="C848" s="27"/>
      <c r="D848" s="27" t="s">
        <v>46</v>
      </c>
      <c r="E848" s="27" t="s">
        <v>102</v>
      </c>
      <c r="F848" s="27">
        <v>32.4</v>
      </c>
      <c r="G848" s="25" t="s">
        <v>39</v>
      </c>
      <c r="H848" s="27">
        <v>49000</v>
      </c>
      <c r="I848" s="11">
        <f t="shared" si="114"/>
        <v>1587600</v>
      </c>
      <c r="J848" s="28" t="s">
        <v>28</v>
      </c>
      <c r="K848" s="11"/>
      <c r="L848" s="4">
        <f t="shared" si="115"/>
        <v>0</v>
      </c>
      <c r="M848" s="4"/>
      <c r="N848" s="4"/>
      <c r="O848" s="4">
        <f t="shared" si="116"/>
        <v>0</v>
      </c>
      <c r="P848" s="4"/>
      <c r="Q848" s="4"/>
      <c r="R848" s="4">
        <f t="shared" si="117"/>
        <v>0</v>
      </c>
      <c r="S848" s="4"/>
      <c r="T848" s="4"/>
      <c r="U848" s="4">
        <f t="shared" si="118"/>
        <v>0</v>
      </c>
      <c r="V848" s="4"/>
      <c r="W848" s="4"/>
      <c r="X848" s="4">
        <f t="shared" si="119"/>
        <v>0</v>
      </c>
      <c r="Y848" s="4"/>
      <c r="Z848" s="4"/>
      <c r="AA848" s="4">
        <f>C848+I848-L848-O848-U848-X848-R848</f>
        <v>1587600</v>
      </c>
      <c r="AB848" s="7"/>
    </row>
    <row r="849" spans="1:28" ht="15.75" x14ac:dyDescent="0.25">
      <c r="A849" s="29">
        <v>45338</v>
      </c>
      <c r="B849" s="50" t="s">
        <v>848</v>
      </c>
      <c r="C849" s="25"/>
      <c r="D849" s="27" t="s">
        <v>46</v>
      </c>
      <c r="E849" s="27" t="s">
        <v>426</v>
      </c>
      <c r="F849" s="27">
        <v>1</v>
      </c>
      <c r="G849" s="25" t="s">
        <v>27</v>
      </c>
      <c r="H849" s="25">
        <v>250000</v>
      </c>
      <c r="I849" s="11">
        <f t="shared" si="114"/>
        <v>250000</v>
      </c>
      <c r="J849" s="31" t="s">
        <v>324</v>
      </c>
      <c r="K849" s="11"/>
      <c r="L849" s="4">
        <f t="shared" si="115"/>
        <v>0</v>
      </c>
      <c r="M849" s="4"/>
      <c r="N849" s="4"/>
      <c r="O849" s="4">
        <f t="shared" si="116"/>
        <v>0</v>
      </c>
      <c r="P849" s="4"/>
      <c r="Q849" s="4"/>
      <c r="R849" s="4">
        <f t="shared" si="117"/>
        <v>0</v>
      </c>
      <c r="S849" s="4"/>
      <c r="T849" s="4"/>
      <c r="U849" s="4">
        <f t="shared" si="118"/>
        <v>250000</v>
      </c>
      <c r="V849" s="4">
        <v>250000</v>
      </c>
      <c r="W849" s="4"/>
      <c r="X849" s="4">
        <f t="shared" si="119"/>
        <v>0</v>
      </c>
      <c r="Y849" s="4"/>
      <c r="Z849" s="4"/>
      <c r="AA849" s="4">
        <f>C849+I849-L849-O849-U849-X849-R849</f>
        <v>0</v>
      </c>
      <c r="AB849" s="7">
        <v>45338</v>
      </c>
    </row>
    <row r="850" spans="1:28" ht="15.75" x14ac:dyDescent="0.25">
      <c r="A850" s="29">
        <v>45338</v>
      </c>
      <c r="B850" s="50" t="s">
        <v>519</v>
      </c>
      <c r="C850" s="27"/>
      <c r="D850" s="27" t="s">
        <v>52</v>
      </c>
      <c r="E850" s="27" t="s">
        <v>474</v>
      </c>
      <c r="F850" s="27">
        <v>1</v>
      </c>
      <c r="G850" s="25" t="s">
        <v>39</v>
      </c>
      <c r="H850" s="27">
        <v>145000</v>
      </c>
      <c r="I850" s="11">
        <f t="shared" si="114"/>
        <v>145000</v>
      </c>
      <c r="J850" s="31" t="s">
        <v>324</v>
      </c>
      <c r="K850" s="11"/>
      <c r="L850" s="4">
        <f t="shared" si="115"/>
        <v>0</v>
      </c>
      <c r="M850" s="4"/>
      <c r="N850" s="4"/>
      <c r="O850" s="4">
        <f t="shared" si="116"/>
        <v>0</v>
      </c>
      <c r="P850" s="4"/>
      <c r="Q850" s="4"/>
      <c r="R850" s="4">
        <f t="shared" si="117"/>
        <v>0</v>
      </c>
      <c r="S850" s="4"/>
      <c r="T850" s="4"/>
      <c r="U850" s="4">
        <f t="shared" si="118"/>
        <v>145000</v>
      </c>
      <c r="V850" s="4">
        <v>145000</v>
      </c>
      <c r="W850" s="4"/>
      <c r="X850" s="4">
        <f t="shared" si="119"/>
        <v>0</v>
      </c>
      <c r="Y850" s="4"/>
      <c r="Z850" s="4"/>
      <c r="AA850" s="4">
        <f>C850+I850-L850-O850-U850-X850-R850</f>
        <v>0</v>
      </c>
      <c r="AB850" s="7">
        <v>45338</v>
      </c>
    </row>
    <row r="851" spans="1:28" ht="15.75" x14ac:dyDescent="0.25">
      <c r="A851" s="29">
        <v>45338</v>
      </c>
      <c r="B851" s="50" t="s">
        <v>471</v>
      </c>
      <c r="C851" s="25"/>
      <c r="D851" s="27" t="s">
        <v>46</v>
      </c>
      <c r="E851" s="25" t="s">
        <v>135</v>
      </c>
      <c r="F851" s="25">
        <v>2</v>
      </c>
      <c r="G851" s="25" t="s">
        <v>48</v>
      </c>
      <c r="H851" s="25">
        <v>150000</v>
      </c>
      <c r="I851" s="11">
        <f t="shared" si="114"/>
        <v>300000</v>
      </c>
      <c r="J851" s="31" t="s">
        <v>324</v>
      </c>
      <c r="K851" s="11"/>
      <c r="L851" s="4">
        <f t="shared" si="115"/>
        <v>0</v>
      </c>
      <c r="M851" s="4"/>
      <c r="N851" s="4"/>
      <c r="O851" s="4">
        <f t="shared" si="116"/>
        <v>0</v>
      </c>
      <c r="P851" s="4"/>
      <c r="Q851" s="4"/>
      <c r="R851" s="4">
        <f t="shared" si="117"/>
        <v>0</v>
      </c>
      <c r="S851" s="4"/>
      <c r="T851" s="4"/>
      <c r="U851" s="4">
        <f t="shared" si="118"/>
        <v>300000</v>
      </c>
      <c r="V851" s="4">
        <v>300000</v>
      </c>
      <c r="W851" s="4"/>
      <c r="X851" s="4">
        <f t="shared" si="119"/>
        <v>0</v>
      </c>
      <c r="Y851" s="4"/>
      <c r="Z851" s="4"/>
      <c r="AA851" s="4">
        <f>C851+I851-L851-O851-U851-X851-R851</f>
        <v>0</v>
      </c>
      <c r="AB851" s="7">
        <v>45338</v>
      </c>
    </row>
    <row r="852" spans="1:28" ht="15.75" x14ac:dyDescent="0.25">
      <c r="A852" s="29">
        <v>45338</v>
      </c>
      <c r="B852" s="50" t="s">
        <v>96</v>
      </c>
      <c r="C852" s="25"/>
      <c r="D852" s="27" t="s">
        <v>46</v>
      </c>
      <c r="E852" s="25" t="s">
        <v>50</v>
      </c>
      <c r="F852" s="25">
        <v>200</v>
      </c>
      <c r="G852" s="25" t="s">
        <v>34</v>
      </c>
      <c r="H852" s="25">
        <v>3885</v>
      </c>
      <c r="I852" s="11">
        <f t="shared" si="114"/>
        <v>777000</v>
      </c>
      <c r="J852" s="31" t="s">
        <v>312</v>
      </c>
      <c r="K852" s="11" t="s">
        <v>938</v>
      </c>
      <c r="L852" s="4">
        <f t="shared" si="115"/>
        <v>0</v>
      </c>
      <c r="M852" s="4"/>
      <c r="N852" s="4"/>
      <c r="O852" s="4">
        <f t="shared" si="116"/>
        <v>777000</v>
      </c>
      <c r="P852" s="4">
        <v>777000</v>
      </c>
      <c r="Q852" s="4"/>
      <c r="R852" s="4">
        <f t="shared" si="117"/>
        <v>0</v>
      </c>
      <c r="S852" s="4"/>
      <c r="T852" s="4"/>
      <c r="U852" s="4">
        <f t="shared" si="118"/>
        <v>0</v>
      </c>
      <c r="V852" s="4"/>
      <c r="W852" s="4"/>
      <c r="X852" s="4">
        <f t="shared" si="119"/>
        <v>0</v>
      </c>
      <c r="Y852" s="4"/>
      <c r="Z852" s="4"/>
      <c r="AA852" s="4">
        <f>C852+I852-L852-O852-U852-X852-R852</f>
        <v>0</v>
      </c>
      <c r="AB852" s="7"/>
    </row>
    <row r="853" spans="1:28" ht="15.75" x14ac:dyDescent="0.25">
      <c r="A853" s="29">
        <v>45338</v>
      </c>
      <c r="B853" s="50" t="s">
        <v>96</v>
      </c>
      <c r="C853" s="27"/>
      <c r="D853" s="27" t="s">
        <v>46</v>
      </c>
      <c r="E853" s="25" t="s">
        <v>395</v>
      </c>
      <c r="F853" s="25">
        <v>750</v>
      </c>
      <c r="G853" s="25" t="s">
        <v>34</v>
      </c>
      <c r="H853" s="27">
        <v>1232</v>
      </c>
      <c r="I853" s="11">
        <f t="shared" si="114"/>
        <v>924000</v>
      </c>
      <c r="J853" s="31" t="s">
        <v>312</v>
      </c>
      <c r="K853" s="11" t="s">
        <v>938</v>
      </c>
      <c r="L853" s="4">
        <f t="shared" si="115"/>
        <v>0</v>
      </c>
      <c r="M853" s="4"/>
      <c r="N853" s="4"/>
      <c r="O853" s="4">
        <f t="shared" si="116"/>
        <v>924000</v>
      </c>
      <c r="P853" s="4">
        <v>924000</v>
      </c>
      <c r="Q853" s="4"/>
      <c r="R853" s="4">
        <f t="shared" si="117"/>
        <v>0</v>
      </c>
      <c r="S853" s="4"/>
      <c r="T853" s="4"/>
      <c r="U853" s="4">
        <f t="shared" si="118"/>
        <v>0</v>
      </c>
      <c r="V853" s="4"/>
      <c r="W853" s="4"/>
      <c r="X853" s="4">
        <f t="shared" si="119"/>
        <v>0</v>
      </c>
      <c r="Y853" s="4"/>
      <c r="Z853" s="4"/>
      <c r="AA853" s="4">
        <f>C853+I853-L853-O853-U853-X853-R853</f>
        <v>0</v>
      </c>
      <c r="AB853" s="7"/>
    </row>
    <row r="854" spans="1:28" ht="15.75" x14ac:dyDescent="0.25">
      <c r="A854" s="29">
        <v>45338</v>
      </c>
      <c r="B854" s="50" t="s">
        <v>122</v>
      </c>
      <c r="C854" s="25"/>
      <c r="D854" s="25" t="s">
        <v>46</v>
      </c>
      <c r="E854" s="27" t="s">
        <v>298</v>
      </c>
      <c r="F854" s="25">
        <v>10400</v>
      </c>
      <c r="G854" s="25" t="s">
        <v>34</v>
      </c>
      <c r="H854" s="25">
        <v>4150</v>
      </c>
      <c r="I854" s="11">
        <f t="shared" si="114"/>
        <v>43160000</v>
      </c>
      <c r="J854" s="32" t="s">
        <v>324</v>
      </c>
      <c r="K854" s="11"/>
      <c r="L854" s="4">
        <f t="shared" si="115"/>
        <v>43160000</v>
      </c>
      <c r="M854" s="4"/>
      <c r="N854" s="4">
        <v>43160000</v>
      </c>
      <c r="O854" s="4">
        <f t="shared" si="116"/>
        <v>0</v>
      </c>
      <c r="P854" s="4"/>
      <c r="Q854" s="4"/>
      <c r="R854" s="4">
        <f t="shared" si="117"/>
        <v>0</v>
      </c>
      <c r="S854" s="4"/>
      <c r="T854" s="4"/>
      <c r="U854" s="4">
        <f t="shared" si="118"/>
        <v>0</v>
      </c>
      <c r="V854" s="4"/>
      <c r="W854" s="4"/>
      <c r="X854" s="4">
        <f t="shared" si="119"/>
        <v>0</v>
      </c>
      <c r="Y854" s="4"/>
      <c r="Z854" s="4"/>
      <c r="AA854" s="4">
        <f>C854+I854-L854-O854-U854-X854-R854</f>
        <v>0</v>
      </c>
      <c r="AB854" s="7">
        <v>45342</v>
      </c>
    </row>
    <row r="855" spans="1:28" ht="15.75" x14ac:dyDescent="0.25">
      <c r="A855" s="29">
        <v>45338</v>
      </c>
      <c r="B855" s="50" t="s">
        <v>122</v>
      </c>
      <c r="C855" s="25"/>
      <c r="D855" s="25" t="s">
        <v>46</v>
      </c>
      <c r="E855" s="25" t="s">
        <v>82</v>
      </c>
      <c r="F855" s="25">
        <v>10000</v>
      </c>
      <c r="G855" s="25" t="s">
        <v>34</v>
      </c>
      <c r="H855" s="25">
        <v>1900</v>
      </c>
      <c r="I855" s="11">
        <f t="shared" si="114"/>
        <v>19000000</v>
      </c>
      <c r="J855" s="26" t="s">
        <v>28</v>
      </c>
      <c r="K855" s="11"/>
      <c r="L855" s="4">
        <f t="shared" si="115"/>
        <v>0</v>
      </c>
      <c r="M855" s="4"/>
      <c r="N855" s="4"/>
      <c r="O855" s="4">
        <f t="shared" si="116"/>
        <v>0</v>
      </c>
      <c r="P855" s="4"/>
      <c r="Q855" s="4"/>
      <c r="R855" s="4">
        <f t="shared" si="117"/>
        <v>0</v>
      </c>
      <c r="S855" s="4"/>
      <c r="T855" s="4"/>
      <c r="U855" s="4">
        <f t="shared" si="118"/>
        <v>0</v>
      </c>
      <c r="V855" s="4"/>
      <c r="W855" s="4"/>
      <c r="X855" s="4">
        <f t="shared" si="119"/>
        <v>0</v>
      </c>
      <c r="Y855" s="4"/>
      <c r="Z855" s="4"/>
      <c r="AA855" s="4">
        <f>C855+I855-L855-O855-U855-X855-R855</f>
        <v>19000000</v>
      </c>
      <c r="AB855" s="7"/>
    </row>
    <row r="856" spans="1:28" ht="15.75" x14ac:dyDescent="0.25">
      <c r="A856" s="29">
        <v>45338</v>
      </c>
      <c r="B856" s="50" t="s">
        <v>122</v>
      </c>
      <c r="C856" s="27"/>
      <c r="D856" s="25" t="s">
        <v>46</v>
      </c>
      <c r="E856" s="27" t="s">
        <v>534</v>
      </c>
      <c r="F856" s="27">
        <v>3000</v>
      </c>
      <c r="G856" s="25" t="s">
        <v>34</v>
      </c>
      <c r="H856" s="27">
        <v>3810</v>
      </c>
      <c r="I856" s="11">
        <f t="shared" si="114"/>
        <v>11430000</v>
      </c>
      <c r="J856" s="28" t="s">
        <v>28</v>
      </c>
      <c r="K856" s="11"/>
      <c r="L856" s="4">
        <f t="shared" si="115"/>
        <v>0</v>
      </c>
      <c r="M856" s="4"/>
      <c r="N856" s="4"/>
      <c r="O856" s="4">
        <f t="shared" si="116"/>
        <v>0</v>
      </c>
      <c r="P856" s="4"/>
      <c r="Q856" s="4"/>
      <c r="R856" s="4">
        <f t="shared" si="117"/>
        <v>0</v>
      </c>
      <c r="S856" s="4"/>
      <c r="T856" s="4"/>
      <c r="U856" s="4">
        <f t="shared" si="118"/>
        <v>0</v>
      </c>
      <c r="V856" s="4"/>
      <c r="W856" s="4"/>
      <c r="X856" s="4">
        <f t="shared" si="119"/>
        <v>0</v>
      </c>
      <c r="Y856" s="4"/>
      <c r="Z856" s="4"/>
      <c r="AA856" s="4">
        <f>C856+I856-L856-O856-U856-X856-R856</f>
        <v>11430000</v>
      </c>
      <c r="AB856" s="7"/>
    </row>
    <row r="857" spans="1:28" ht="15.75" x14ac:dyDescent="0.25">
      <c r="A857" s="29">
        <v>45338</v>
      </c>
      <c r="B857" s="51" t="s">
        <v>849</v>
      </c>
      <c r="C857" s="27"/>
      <c r="D857" s="27" t="s">
        <v>46</v>
      </c>
      <c r="E857" s="27" t="s">
        <v>360</v>
      </c>
      <c r="F857" s="27">
        <v>1</v>
      </c>
      <c r="G857" s="27" t="s">
        <v>303</v>
      </c>
      <c r="H857" s="27">
        <v>1200000</v>
      </c>
      <c r="I857" s="11">
        <f t="shared" si="114"/>
        <v>1200000</v>
      </c>
      <c r="J857" s="32" t="s">
        <v>312</v>
      </c>
      <c r="K857" s="11" t="s">
        <v>867</v>
      </c>
      <c r="L857" s="4">
        <f t="shared" si="115"/>
        <v>0</v>
      </c>
      <c r="M857" s="4"/>
      <c r="N857" s="4"/>
      <c r="O857" s="4">
        <f t="shared" si="116"/>
        <v>1200000</v>
      </c>
      <c r="P857" s="4">
        <v>1200000</v>
      </c>
      <c r="Q857" s="4"/>
      <c r="R857" s="4">
        <f t="shared" si="117"/>
        <v>0</v>
      </c>
      <c r="S857" s="4"/>
      <c r="T857" s="4"/>
      <c r="U857" s="4">
        <f t="shared" si="118"/>
        <v>0</v>
      </c>
      <c r="V857" s="4"/>
      <c r="W857" s="4"/>
      <c r="X857" s="4">
        <f t="shared" si="119"/>
        <v>0</v>
      </c>
      <c r="Y857" s="4"/>
      <c r="Z857" s="4"/>
      <c r="AA857" s="4">
        <f>C857+I857-L857-O857-U857-X857-R857</f>
        <v>0</v>
      </c>
      <c r="AB857" s="7">
        <v>45337</v>
      </c>
    </row>
    <row r="858" spans="1:28" ht="15.75" x14ac:dyDescent="0.25">
      <c r="A858" s="29">
        <v>45338</v>
      </c>
      <c r="B858" s="79" t="s">
        <v>99</v>
      </c>
      <c r="C858" s="27"/>
      <c r="D858" s="27"/>
      <c r="E858" s="27" t="s">
        <v>81</v>
      </c>
      <c r="F858" s="27">
        <v>23.4</v>
      </c>
      <c r="G858" s="27" t="s">
        <v>39</v>
      </c>
      <c r="H858" s="27"/>
      <c r="I858" s="11">
        <f t="shared" si="114"/>
        <v>0</v>
      </c>
      <c r="J858" s="28" t="s">
        <v>28</v>
      </c>
      <c r="K858" s="11"/>
      <c r="L858" s="4">
        <f t="shared" si="115"/>
        <v>0</v>
      </c>
      <c r="M858" s="4"/>
      <c r="N858" s="4"/>
      <c r="O858" s="4">
        <f t="shared" si="116"/>
        <v>0</v>
      </c>
      <c r="P858" s="4"/>
      <c r="Q858" s="4"/>
      <c r="R858" s="4">
        <f t="shared" si="117"/>
        <v>0</v>
      </c>
      <c r="S858" s="4"/>
      <c r="T858" s="4"/>
      <c r="U858" s="4">
        <f t="shared" si="118"/>
        <v>0</v>
      </c>
      <c r="V858" s="4"/>
      <c r="W858" s="4"/>
      <c r="X858" s="4">
        <f t="shared" si="119"/>
        <v>0</v>
      </c>
      <c r="Y858" s="4"/>
      <c r="Z858" s="4"/>
      <c r="AA858" s="4">
        <f>C858+I858-L858-O858-U858-X858-R858</f>
        <v>0</v>
      </c>
      <c r="AB858" s="7"/>
    </row>
    <row r="859" spans="1:28" ht="15.75" x14ac:dyDescent="0.25">
      <c r="A859" s="29">
        <v>45338</v>
      </c>
      <c r="B859" s="51" t="s">
        <v>291</v>
      </c>
      <c r="C859" s="25"/>
      <c r="D859" s="27" t="s">
        <v>52</v>
      </c>
      <c r="E859" s="27" t="s">
        <v>42</v>
      </c>
      <c r="F859" s="25">
        <v>300</v>
      </c>
      <c r="G859" s="25" t="s">
        <v>34</v>
      </c>
      <c r="H859" s="25">
        <v>3900</v>
      </c>
      <c r="I859" s="11">
        <f t="shared" si="114"/>
        <v>1170000</v>
      </c>
      <c r="J859" s="31" t="s">
        <v>324</v>
      </c>
      <c r="K859" s="11"/>
      <c r="L859" s="4">
        <f t="shared" si="115"/>
        <v>1170000</v>
      </c>
      <c r="M859" s="4">
        <v>1170000</v>
      </c>
      <c r="N859" s="4"/>
      <c r="O859" s="4">
        <f t="shared" si="116"/>
        <v>0</v>
      </c>
      <c r="P859" s="4"/>
      <c r="Q859" s="4"/>
      <c r="R859" s="4">
        <f t="shared" si="117"/>
        <v>0</v>
      </c>
      <c r="S859" s="4"/>
      <c r="T859" s="4"/>
      <c r="U859" s="4">
        <f t="shared" si="118"/>
        <v>0</v>
      </c>
      <c r="V859" s="4"/>
      <c r="W859" s="4"/>
      <c r="X859" s="4">
        <f t="shared" si="119"/>
        <v>0</v>
      </c>
      <c r="Y859" s="4"/>
      <c r="Z859" s="4"/>
      <c r="AA859" s="4">
        <f>C859+I859-L859-O859-U859-X859-R859</f>
        <v>0</v>
      </c>
      <c r="AB859" s="7">
        <v>45338</v>
      </c>
    </row>
    <row r="860" spans="1:28" ht="15.75" x14ac:dyDescent="0.25">
      <c r="A860" s="29">
        <v>45338</v>
      </c>
      <c r="B860" s="51" t="s">
        <v>256</v>
      </c>
      <c r="C860" s="25"/>
      <c r="D860" s="27" t="s">
        <v>52</v>
      </c>
      <c r="E860" s="25" t="s">
        <v>44</v>
      </c>
      <c r="F860" s="25">
        <v>4000</v>
      </c>
      <c r="G860" s="25" t="s">
        <v>34</v>
      </c>
      <c r="H860" s="25">
        <v>1060</v>
      </c>
      <c r="I860" s="11">
        <f t="shared" si="114"/>
        <v>4240000</v>
      </c>
      <c r="J860" s="31" t="s">
        <v>324</v>
      </c>
      <c r="K860" s="11"/>
      <c r="L860" s="4">
        <f t="shared" si="115"/>
        <v>4240000</v>
      </c>
      <c r="M860" s="4">
        <v>3693000</v>
      </c>
      <c r="N860" s="4">
        <v>547000</v>
      </c>
      <c r="O860" s="4">
        <f t="shared" si="116"/>
        <v>0</v>
      </c>
      <c r="P860" s="4"/>
      <c r="Q860" s="4"/>
      <c r="R860" s="4">
        <f t="shared" si="117"/>
        <v>0</v>
      </c>
      <c r="S860" s="4"/>
      <c r="T860" s="4"/>
      <c r="U860" s="4">
        <f t="shared" si="118"/>
        <v>0</v>
      </c>
      <c r="V860" s="4"/>
      <c r="W860" s="4"/>
      <c r="X860" s="4">
        <f t="shared" si="119"/>
        <v>0</v>
      </c>
      <c r="Y860" s="4"/>
      <c r="Z860" s="4"/>
      <c r="AA860" s="4">
        <f>C860+I860-L860-O860-U860-X860-R860</f>
        <v>0</v>
      </c>
      <c r="AB860" s="7">
        <v>45342</v>
      </c>
    </row>
    <row r="861" spans="1:28" ht="15.75" x14ac:dyDescent="0.25">
      <c r="A861" s="29">
        <v>45338</v>
      </c>
      <c r="B861" s="51" t="s">
        <v>548</v>
      </c>
      <c r="C861" s="25"/>
      <c r="D861" s="27" t="s">
        <v>46</v>
      </c>
      <c r="E861" s="25" t="s">
        <v>151</v>
      </c>
      <c r="F861" s="25">
        <v>2000</v>
      </c>
      <c r="G861" s="25" t="s">
        <v>34</v>
      </c>
      <c r="H861" s="25">
        <v>2070</v>
      </c>
      <c r="I861" s="11">
        <f t="shared" si="114"/>
        <v>4140000</v>
      </c>
      <c r="J861" s="38" t="s">
        <v>78</v>
      </c>
      <c r="K861" s="11"/>
      <c r="L861" s="4">
        <f t="shared" si="115"/>
        <v>0</v>
      </c>
      <c r="M861" s="4"/>
      <c r="N861" s="4"/>
      <c r="O861" s="4">
        <f t="shared" si="116"/>
        <v>3050000</v>
      </c>
      <c r="P861" s="4">
        <v>3050000</v>
      </c>
      <c r="Q861" s="4"/>
      <c r="R861" s="4">
        <f t="shared" si="117"/>
        <v>0</v>
      </c>
      <c r="S861" s="4"/>
      <c r="T861" s="4"/>
      <c r="U861" s="4">
        <f t="shared" si="118"/>
        <v>0</v>
      </c>
      <c r="V861" s="4"/>
      <c r="W861" s="4"/>
      <c r="X861" s="4">
        <f t="shared" si="119"/>
        <v>0</v>
      </c>
      <c r="Y861" s="4"/>
      <c r="Z861" s="4"/>
      <c r="AA861" s="4">
        <f>C861+I861-L861-O861-U861-X861-R861</f>
        <v>1090000</v>
      </c>
      <c r="AB861" s="7">
        <v>45351</v>
      </c>
    </row>
    <row r="862" spans="1:28" ht="15.75" x14ac:dyDescent="0.25">
      <c r="A862" s="29">
        <v>45338</v>
      </c>
      <c r="B862" s="51" t="s">
        <v>709</v>
      </c>
      <c r="C862" s="25"/>
      <c r="D862" s="27" t="s">
        <v>52</v>
      </c>
      <c r="E862" s="25" t="s">
        <v>42</v>
      </c>
      <c r="F862" s="25">
        <v>2500</v>
      </c>
      <c r="G862" s="25" t="s">
        <v>34</v>
      </c>
      <c r="H862" s="25">
        <v>4500</v>
      </c>
      <c r="I862" s="11">
        <f t="shared" si="114"/>
        <v>11250000</v>
      </c>
      <c r="J862" s="31" t="s">
        <v>312</v>
      </c>
      <c r="K862" s="11">
        <v>175</v>
      </c>
      <c r="L862" s="4">
        <f t="shared" si="115"/>
        <v>0</v>
      </c>
      <c r="M862" s="4"/>
      <c r="N862" s="4"/>
      <c r="O862" s="4">
        <f t="shared" si="116"/>
        <v>11250000</v>
      </c>
      <c r="P862" s="4">
        <v>11250000</v>
      </c>
      <c r="Q862" s="4"/>
      <c r="R862" s="4">
        <f t="shared" si="117"/>
        <v>0</v>
      </c>
      <c r="S862" s="4"/>
      <c r="T862" s="4"/>
      <c r="U862" s="4">
        <f t="shared" si="118"/>
        <v>0</v>
      </c>
      <c r="V862" s="4"/>
      <c r="W862" s="4"/>
      <c r="X862" s="4">
        <f t="shared" si="119"/>
        <v>0</v>
      </c>
      <c r="Y862" s="4"/>
      <c r="Z862" s="4"/>
      <c r="AA862" s="4">
        <f>C862+I862-L862-O862-U862-X862-R862</f>
        <v>0</v>
      </c>
      <c r="AB862" s="7">
        <v>45338</v>
      </c>
    </row>
    <row r="863" spans="1:28" ht="15.75" x14ac:dyDescent="0.25">
      <c r="A863" s="29">
        <v>45338</v>
      </c>
      <c r="B863" s="51" t="s">
        <v>346</v>
      </c>
      <c r="C863" s="27"/>
      <c r="D863" s="27" t="s">
        <v>46</v>
      </c>
      <c r="E863" s="25" t="s">
        <v>42</v>
      </c>
      <c r="F863" s="27">
        <v>500</v>
      </c>
      <c r="G863" s="25" t="s">
        <v>34</v>
      </c>
      <c r="H863" s="27">
        <v>4000</v>
      </c>
      <c r="I863" s="11">
        <f t="shared" si="114"/>
        <v>2000000</v>
      </c>
      <c r="J863" s="32" t="s">
        <v>312</v>
      </c>
      <c r="K863" s="11"/>
      <c r="L863" s="4">
        <f t="shared" si="115"/>
        <v>0</v>
      </c>
      <c r="M863" s="4"/>
      <c r="N863" s="4"/>
      <c r="O863" s="4">
        <f t="shared" si="116"/>
        <v>2000000</v>
      </c>
      <c r="P863" s="4">
        <v>2000000</v>
      </c>
      <c r="Q863" s="4"/>
      <c r="R863" s="4">
        <f t="shared" si="117"/>
        <v>0</v>
      </c>
      <c r="S863" s="4"/>
      <c r="T863" s="4"/>
      <c r="U863" s="4">
        <f t="shared" si="118"/>
        <v>0</v>
      </c>
      <c r="V863" s="4"/>
      <c r="W863" s="4"/>
      <c r="X863" s="4">
        <f t="shared" si="119"/>
        <v>0</v>
      </c>
      <c r="Y863" s="4"/>
      <c r="Z863" s="4"/>
      <c r="AA863" s="4">
        <f>C863+I863-L863-O863-U863-X863-R863</f>
        <v>0</v>
      </c>
      <c r="AB863" s="7">
        <v>45341</v>
      </c>
    </row>
    <row r="864" spans="1:28" ht="15.75" x14ac:dyDescent="0.25">
      <c r="A864" s="29">
        <v>45338</v>
      </c>
      <c r="B864" s="51" t="s">
        <v>422</v>
      </c>
      <c r="C864" s="25"/>
      <c r="D864" s="27" t="s">
        <v>46</v>
      </c>
      <c r="E864" s="25" t="s">
        <v>42</v>
      </c>
      <c r="F864" s="25">
        <v>1000</v>
      </c>
      <c r="G864" s="25" t="s">
        <v>34</v>
      </c>
      <c r="H864" s="25">
        <v>3900</v>
      </c>
      <c r="I864" s="11">
        <f t="shared" si="114"/>
        <v>3900000</v>
      </c>
      <c r="J864" s="31" t="s">
        <v>324</v>
      </c>
      <c r="K864" s="11"/>
      <c r="L864" s="4">
        <f t="shared" si="115"/>
        <v>3900000</v>
      </c>
      <c r="M864" s="4">
        <v>3900000</v>
      </c>
      <c r="N864" s="4"/>
      <c r="O864" s="4">
        <f t="shared" si="116"/>
        <v>0</v>
      </c>
      <c r="P864" s="4"/>
      <c r="Q864" s="4"/>
      <c r="R864" s="4">
        <f t="shared" si="117"/>
        <v>0</v>
      </c>
      <c r="S864" s="4"/>
      <c r="T864" s="4"/>
      <c r="U864" s="4">
        <f t="shared" si="118"/>
        <v>0</v>
      </c>
      <c r="V864" s="4"/>
      <c r="W864" s="4"/>
      <c r="X864" s="4">
        <f t="shared" si="119"/>
        <v>0</v>
      </c>
      <c r="Y864" s="4"/>
      <c r="Z864" s="4"/>
      <c r="AA864" s="4">
        <f>C864+I864-L864-O864-U864-X864-R864</f>
        <v>0</v>
      </c>
      <c r="AB864" s="7">
        <v>45338</v>
      </c>
    </row>
    <row r="865" spans="1:28" ht="15.75" x14ac:dyDescent="0.25">
      <c r="A865" s="29">
        <v>45338</v>
      </c>
      <c r="B865" s="50" t="s">
        <v>373</v>
      </c>
      <c r="C865" s="25"/>
      <c r="D865" s="25" t="s">
        <v>46</v>
      </c>
      <c r="E865" s="25" t="s">
        <v>374</v>
      </c>
      <c r="F865" s="25">
        <v>2</v>
      </c>
      <c r="G865" s="25" t="s">
        <v>27</v>
      </c>
      <c r="H865" s="25">
        <v>40000</v>
      </c>
      <c r="I865" s="11">
        <f t="shared" si="114"/>
        <v>80000</v>
      </c>
      <c r="J865" s="31" t="s">
        <v>324</v>
      </c>
      <c r="K865" s="11"/>
      <c r="L865" s="4">
        <f t="shared" si="115"/>
        <v>80000</v>
      </c>
      <c r="M865" s="4">
        <v>80000</v>
      </c>
      <c r="N865" s="4"/>
      <c r="O865" s="4">
        <f t="shared" si="116"/>
        <v>0</v>
      </c>
      <c r="P865" s="4"/>
      <c r="Q865" s="4"/>
      <c r="R865" s="4">
        <f t="shared" si="117"/>
        <v>0</v>
      </c>
      <c r="S865" s="4"/>
      <c r="T865" s="4"/>
      <c r="U865" s="4">
        <f t="shared" si="118"/>
        <v>0</v>
      </c>
      <c r="V865" s="4"/>
      <c r="W865" s="4"/>
      <c r="X865" s="4">
        <f t="shared" si="119"/>
        <v>0</v>
      </c>
      <c r="Y865" s="4"/>
      <c r="Z865" s="4"/>
      <c r="AA865" s="4">
        <f>C865+I865-L865-O865-U865-X865-R865</f>
        <v>0</v>
      </c>
      <c r="AB865" s="7">
        <v>45338</v>
      </c>
    </row>
    <row r="866" spans="1:28" ht="15.75" x14ac:dyDescent="0.25">
      <c r="A866" s="29">
        <v>45338</v>
      </c>
      <c r="B866" s="50" t="s">
        <v>287</v>
      </c>
      <c r="C866" s="25"/>
      <c r="D866" s="27" t="s">
        <v>52</v>
      </c>
      <c r="E866" s="25" t="s">
        <v>50</v>
      </c>
      <c r="F866" s="25">
        <v>100</v>
      </c>
      <c r="G866" s="25" t="s">
        <v>34</v>
      </c>
      <c r="H866" s="25">
        <v>3885</v>
      </c>
      <c r="I866" s="11">
        <f t="shared" si="114"/>
        <v>388500</v>
      </c>
      <c r="J866" s="31" t="s">
        <v>312</v>
      </c>
      <c r="K866" s="11" t="s">
        <v>851</v>
      </c>
      <c r="L866" s="4">
        <f t="shared" si="115"/>
        <v>0</v>
      </c>
      <c r="M866" s="4"/>
      <c r="N866" s="4"/>
      <c r="O866" s="4">
        <f t="shared" si="116"/>
        <v>388500</v>
      </c>
      <c r="P866" s="4">
        <v>388500</v>
      </c>
      <c r="Q866" s="4"/>
      <c r="R866" s="4">
        <f t="shared" si="117"/>
        <v>0</v>
      </c>
      <c r="S866" s="4"/>
      <c r="T866" s="4"/>
      <c r="U866" s="4">
        <f t="shared" si="118"/>
        <v>0</v>
      </c>
      <c r="V866" s="4"/>
      <c r="W866" s="4"/>
      <c r="X866" s="4">
        <f t="shared" si="119"/>
        <v>0</v>
      </c>
      <c r="Y866" s="4"/>
      <c r="Z866" s="4"/>
      <c r="AA866" s="4">
        <f>C866+I866-L866-O866-U866-X866-R866</f>
        <v>0</v>
      </c>
      <c r="AB866" s="7">
        <v>45338</v>
      </c>
    </row>
    <row r="867" spans="1:28" ht="15.75" x14ac:dyDescent="0.25">
      <c r="A867" s="29">
        <v>45338</v>
      </c>
      <c r="B867" s="50" t="s">
        <v>287</v>
      </c>
      <c r="C867" s="25"/>
      <c r="D867" s="27" t="s">
        <v>52</v>
      </c>
      <c r="E867" s="25" t="s">
        <v>179</v>
      </c>
      <c r="F867" s="25">
        <v>500</v>
      </c>
      <c r="G867" s="25" t="s">
        <v>34</v>
      </c>
      <c r="H867" s="25">
        <v>1710</v>
      </c>
      <c r="I867" s="11">
        <f t="shared" si="114"/>
        <v>855000</v>
      </c>
      <c r="J867" s="31" t="s">
        <v>312</v>
      </c>
      <c r="K867" s="11" t="s">
        <v>851</v>
      </c>
      <c r="L867" s="4">
        <f t="shared" si="115"/>
        <v>0</v>
      </c>
      <c r="M867" s="4"/>
      <c r="N867" s="4"/>
      <c r="O867" s="4">
        <f t="shared" si="116"/>
        <v>855000</v>
      </c>
      <c r="P867" s="4">
        <v>855000</v>
      </c>
      <c r="Q867" s="4"/>
      <c r="R867" s="4">
        <f t="shared" si="117"/>
        <v>0</v>
      </c>
      <c r="S867" s="4"/>
      <c r="T867" s="4"/>
      <c r="U867" s="4">
        <f t="shared" si="118"/>
        <v>0</v>
      </c>
      <c r="V867" s="4"/>
      <c r="W867" s="4"/>
      <c r="X867" s="4">
        <f t="shared" si="119"/>
        <v>0</v>
      </c>
      <c r="Y867" s="4"/>
      <c r="Z867" s="4"/>
      <c r="AA867" s="4">
        <f>C867+I867-L867-O867-U867-X867-R867</f>
        <v>0</v>
      </c>
      <c r="AB867" s="7">
        <v>45338</v>
      </c>
    </row>
    <row r="868" spans="1:28" ht="15.75" x14ac:dyDescent="0.25">
      <c r="A868" s="29">
        <v>45338</v>
      </c>
      <c r="B868" s="51" t="s">
        <v>840</v>
      </c>
      <c r="C868" s="27"/>
      <c r="D868" s="27" t="s">
        <v>52</v>
      </c>
      <c r="E868" s="27" t="s">
        <v>208</v>
      </c>
      <c r="F868" s="27">
        <v>5000</v>
      </c>
      <c r="G868" s="25" t="s">
        <v>34</v>
      </c>
      <c r="H868" s="27">
        <v>850</v>
      </c>
      <c r="I868" s="11">
        <f t="shared" si="114"/>
        <v>4250000</v>
      </c>
      <c r="J868" s="31" t="s">
        <v>312</v>
      </c>
      <c r="K868" s="11" t="s">
        <v>866</v>
      </c>
      <c r="L868" s="4">
        <f t="shared" si="115"/>
        <v>0</v>
      </c>
      <c r="M868" s="4"/>
      <c r="N868" s="4"/>
      <c r="O868" s="4">
        <f t="shared" si="116"/>
        <v>4250000</v>
      </c>
      <c r="P868" s="4">
        <v>4250000</v>
      </c>
      <c r="Q868" s="4"/>
      <c r="R868" s="4">
        <f t="shared" si="117"/>
        <v>0</v>
      </c>
      <c r="S868" s="4"/>
      <c r="T868" s="4"/>
      <c r="U868" s="4">
        <f t="shared" si="118"/>
        <v>0</v>
      </c>
      <c r="V868" s="4"/>
      <c r="W868" s="4"/>
      <c r="X868" s="4">
        <f t="shared" si="119"/>
        <v>0</v>
      </c>
      <c r="Y868" s="4"/>
      <c r="Z868" s="4"/>
      <c r="AA868" s="4">
        <f>C868+I868-L868-O868-U868-X868-R868</f>
        <v>0</v>
      </c>
      <c r="AB868" s="7">
        <v>45337</v>
      </c>
    </row>
    <row r="869" spans="1:28" ht="15.75" x14ac:dyDescent="0.25">
      <c r="A869" s="24">
        <v>45338</v>
      </c>
      <c r="B869" s="50" t="s">
        <v>352</v>
      </c>
      <c r="C869" s="25"/>
      <c r="D869" s="25" t="s">
        <v>46</v>
      </c>
      <c r="E869" s="25" t="s">
        <v>157</v>
      </c>
      <c r="F869" s="25">
        <v>40</v>
      </c>
      <c r="G869" s="25" t="s">
        <v>48</v>
      </c>
      <c r="H869" s="25">
        <v>290000</v>
      </c>
      <c r="I869" s="11">
        <f t="shared" si="114"/>
        <v>11600000</v>
      </c>
      <c r="J869" s="31" t="s">
        <v>324</v>
      </c>
      <c r="K869" s="11"/>
      <c r="L869" s="4">
        <f t="shared" si="115"/>
        <v>11600000</v>
      </c>
      <c r="M869" s="4">
        <v>11600000</v>
      </c>
      <c r="N869" s="4"/>
      <c r="O869" s="4">
        <f t="shared" si="116"/>
        <v>0</v>
      </c>
      <c r="P869" s="4"/>
      <c r="Q869" s="4"/>
      <c r="R869" s="4">
        <f t="shared" si="117"/>
        <v>0</v>
      </c>
      <c r="S869" s="4"/>
      <c r="T869" s="4"/>
      <c r="U869" s="4">
        <f t="shared" si="118"/>
        <v>0</v>
      </c>
      <c r="V869" s="4"/>
      <c r="W869" s="4"/>
      <c r="X869" s="4">
        <f t="shared" si="119"/>
        <v>0</v>
      </c>
      <c r="Y869" s="4"/>
      <c r="Z869" s="4"/>
      <c r="AA869" s="4">
        <f>C869+I869-L869-O869-U869-X869-R869</f>
        <v>0</v>
      </c>
      <c r="AB869" s="7">
        <v>45338</v>
      </c>
    </row>
    <row r="870" spans="1:28" ht="15.75" x14ac:dyDescent="0.25">
      <c r="A870" s="29">
        <v>45338</v>
      </c>
      <c r="B870" s="51" t="s">
        <v>370</v>
      </c>
      <c r="C870" s="25"/>
      <c r="D870" s="27" t="s">
        <v>46</v>
      </c>
      <c r="E870" s="25" t="s">
        <v>298</v>
      </c>
      <c r="F870" s="25">
        <v>5200</v>
      </c>
      <c r="G870" s="27" t="s">
        <v>34</v>
      </c>
      <c r="H870" s="25">
        <v>4100</v>
      </c>
      <c r="I870" s="11">
        <f t="shared" si="114"/>
        <v>21320000</v>
      </c>
      <c r="J870" s="26" t="s">
        <v>28</v>
      </c>
      <c r="K870" s="11" t="s">
        <v>1063</v>
      </c>
      <c r="L870" s="4">
        <f t="shared" si="115"/>
        <v>0</v>
      </c>
      <c r="M870" s="4"/>
      <c r="N870" s="4"/>
      <c r="O870" s="4">
        <f t="shared" si="116"/>
        <v>0</v>
      </c>
      <c r="P870" s="4"/>
      <c r="Q870" s="4"/>
      <c r="R870" s="4">
        <f t="shared" si="117"/>
        <v>0</v>
      </c>
      <c r="S870" s="4"/>
      <c r="T870" s="4"/>
      <c r="U870" s="4">
        <f t="shared" si="118"/>
        <v>0</v>
      </c>
      <c r="V870" s="4"/>
      <c r="W870" s="4"/>
      <c r="X870" s="4">
        <f t="shared" si="119"/>
        <v>0</v>
      </c>
      <c r="Y870" s="4"/>
      <c r="Z870" s="4"/>
      <c r="AA870" s="4">
        <f>C870+I870-L870-O870-U870-X870-R870</f>
        <v>21320000</v>
      </c>
      <c r="AB870" s="7"/>
    </row>
    <row r="871" spans="1:28" ht="15.75" x14ac:dyDescent="0.25">
      <c r="A871" s="29">
        <v>45338</v>
      </c>
      <c r="B871" s="51" t="s">
        <v>452</v>
      </c>
      <c r="C871" s="25"/>
      <c r="D871" s="27" t="s">
        <v>46</v>
      </c>
      <c r="E871" s="25" t="s">
        <v>384</v>
      </c>
      <c r="F871" s="25">
        <v>1</v>
      </c>
      <c r="G871" s="25" t="s">
        <v>48</v>
      </c>
      <c r="H871" s="25">
        <v>250000</v>
      </c>
      <c r="I871" s="11">
        <f t="shared" si="114"/>
        <v>250000</v>
      </c>
      <c r="J871" s="31" t="s">
        <v>324</v>
      </c>
      <c r="K871" s="11"/>
      <c r="L871" s="4">
        <f t="shared" si="115"/>
        <v>0</v>
      </c>
      <c r="M871" s="4"/>
      <c r="N871" s="4"/>
      <c r="O871" s="4">
        <f t="shared" si="116"/>
        <v>0</v>
      </c>
      <c r="P871" s="4"/>
      <c r="Q871" s="4"/>
      <c r="R871" s="4">
        <f t="shared" si="117"/>
        <v>0</v>
      </c>
      <c r="S871" s="4"/>
      <c r="T871" s="4"/>
      <c r="U871" s="4">
        <f t="shared" si="118"/>
        <v>250000</v>
      </c>
      <c r="V871" s="4">
        <v>250000</v>
      </c>
      <c r="W871" s="4"/>
      <c r="X871" s="4">
        <f t="shared" si="119"/>
        <v>0</v>
      </c>
      <c r="Y871" s="4"/>
      <c r="Z871" s="4"/>
      <c r="AA871" s="4">
        <f>C871+I871-L871-O871-U871-X871-R871</f>
        <v>0</v>
      </c>
      <c r="AB871" s="7">
        <v>45338</v>
      </c>
    </row>
    <row r="872" spans="1:28" ht="15.75" x14ac:dyDescent="0.25">
      <c r="A872" s="29">
        <v>45338</v>
      </c>
      <c r="B872" s="50" t="s">
        <v>205</v>
      </c>
      <c r="C872" s="25"/>
      <c r="D872" s="27" t="s">
        <v>46</v>
      </c>
      <c r="E872" s="25" t="s">
        <v>89</v>
      </c>
      <c r="F872" s="25">
        <v>14.8</v>
      </c>
      <c r="G872" s="25" t="s">
        <v>39</v>
      </c>
      <c r="H872" s="25">
        <v>49000</v>
      </c>
      <c r="I872" s="11">
        <f t="shared" si="114"/>
        <v>725200</v>
      </c>
      <c r="J872" s="31" t="s">
        <v>312</v>
      </c>
      <c r="K872" s="11" t="s">
        <v>924</v>
      </c>
      <c r="L872" s="4">
        <f t="shared" si="115"/>
        <v>0</v>
      </c>
      <c r="M872" s="4"/>
      <c r="N872" s="4"/>
      <c r="O872" s="4">
        <f t="shared" si="116"/>
        <v>725200</v>
      </c>
      <c r="P872" s="155">
        <v>725200</v>
      </c>
      <c r="Q872" s="4"/>
      <c r="R872" s="4">
        <f t="shared" si="117"/>
        <v>0</v>
      </c>
      <c r="S872" s="4"/>
      <c r="T872" s="4"/>
      <c r="U872" s="4">
        <f t="shared" si="118"/>
        <v>0</v>
      </c>
      <c r="V872" s="4"/>
      <c r="W872" s="4"/>
      <c r="X872" s="4">
        <f t="shared" si="119"/>
        <v>0</v>
      </c>
      <c r="Y872" s="4"/>
      <c r="Z872" s="4"/>
      <c r="AA872" s="4">
        <f>C872+I872-L872-O872-U872-X872-R872</f>
        <v>0</v>
      </c>
      <c r="AB872" s="7">
        <v>45349</v>
      </c>
    </row>
    <row r="873" spans="1:28" ht="15.75" x14ac:dyDescent="0.25">
      <c r="A873" s="29">
        <v>45338</v>
      </c>
      <c r="B873" s="50" t="s">
        <v>274</v>
      </c>
      <c r="C873" s="27"/>
      <c r="D873" s="27" t="s">
        <v>52</v>
      </c>
      <c r="E873" s="27" t="s">
        <v>249</v>
      </c>
      <c r="F873" s="27">
        <v>200</v>
      </c>
      <c r="G873" s="27" t="s">
        <v>34</v>
      </c>
      <c r="H873" s="27">
        <v>4150</v>
      </c>
      <c r="I873" s="11">
        <f t="shared" si="114"/>
        <v>830000</v>
      </c>
      <c r="J873" s="31" t="s">
        <v>324</v>
      </c>
      <c r="K873" s="11"/>
      <c r="L873" s="4">
        <f t="shared" si="115"/>
        <v>0</v>
      </c>
      <c r="M873" s="4"/>
      <c r="N873" s="4"/>
      <c r="O873" s="4">
        <f t="shared" si="116"/>
        <v>0</v>
      </c>
      <c r="P873" s="4"/>
      <c r="Q873" s="4"/>
      <c r="R873" s="4">
        <f t="shared" si="117"/>
        <v>0</v>
      </c>
      <c r="S873" s="4"/>
      <c r="T873" s="4"/>
      <c r="U873" s="4">
        <f t="shared" si="118"/>
        <v>830000</v>
      </c>
      <c r="V873" s="4">
        <v>830000</v>
      </c>
      <c r="W873" s="4"/>
      <c r="X873" s="4">
        <f t="shared" si="119"/>
        <v>0</v>
      </c>
      <c r="Y873" s="4"/>
      <c r="Z873" s="4"/>
      <c r="AA873" s="4">
        <f>C873+I873-L873-O873-U873-X873-R873</f>
        <v>0</v>
      </c>
      <c r="AB873" s="7">
        <v>45338</v>
      </c>
    </row>
    <row r="874" spans="1:28" ht="15.75" x14ac:dyDescent="0.25">
      <c r="A874" s="29">
        <v>45338</v>
      </c>
      <c r="B874" s="50" t="s">
        <v>497</v>
      </c>
      <c r="C874" s="25"/>
      <c r="D874" s="25" t="s">
        <v>46</v>
      </c>
      <c r="E874" s="25" t="s">
        <v>394</v>
      </c>
      <c r="F874" s="25">
        <v>10</v>
      </c>
      <c r="G874" s="25" t="s">
        <v>48</v>
      </c>
      <c r="H874" s="25">
        <v>230000</v>
      </c>
      <c r="I874" s="11">
        <f t="shared" si="114"/>
        <v>2300000</v>
      </c>
      <c r="J874" s="31" t="s">
        <v>312</v>
      </c>
      <c r="K874" s="11" t="s">
        <v>852</v>
      </c>
      <c r="L874" s="4">
        <f t="shared" si="115"/>
        <v>0</v>
      </c>
      <c r="M874" s="4"/>
      <c r="N874" s="4"/>
      <c r="O874" s="4">
        <f t="shared" si="116"/>
        <v>2300000</v>
      </c>
      <c r="P874" s="4">
        <v>2300000</v>
      </c>
      <c r="Q874" s="4"/>
      <c r="R874" s="4">
        <f t="shared" si="117"/>
        <v>0</v>
      </c>
      <c r="S874" s="4"/>
      <c r="T874" s="4"/>
      <c r="U874" s="4">
        <f t="shared" si="118"/>
        <v>0</v>
      </c>
      <c r="V874" s="4"/>
      <c r="W874" s="4"/>
      <c r="X874" s="4">
        <f t="shared" si="119"/>
        <v>0</v>
      </c>
      <c r="Y874" s="4"/>
      <c r="Z874" s="4"/>
      <c r="AA874" s="4">
        <f>C874+I874-L874-O874-U874-X874-R874</f>
        <v>0</v>
      </c>
      <c r="AB874" s="7">
        <v>45338</v>
      </c>
    </row>
    <row r="875" spans="1:28" ht="15.75" x14ac:dyDescent="0.25">
      <c r="A875" s="24">
        <v>45338</v>
      </c>
      <c r="B875" s="50" t="s">
        <v>246</v>
      </c>
      <c r="C875" s="25"/>
      <c r="D875" s="25" t="s">
        <v>46</v>
      </c>
      <c r="E875" s="25" t="s">
        <v>343</v>
      </c>
      <c r="F875" s="25">
        <v>3</v>
      </c>
      <c r="G875" s="25" t="s">
        <v>23</v>
      </c>
      <c r="H875" s="25">
        <v>1150000</v>
      </c>
      <c r="I875" s="11">
        <f t="shared" si="114"/>
        <v>3450000</v>
      </c>
      <c r="J875" s="31" t="s">
        <v>312</v>
      </c>
      <c r="K875" s="11" t="s">
        <v>854</v>
      </c>
      <c r="L875" s="4">
        <f t="shared" si="115"/>
        <v>0</v>
      </c>
      <c r="M875" s="4"/>
      <c r="N875" s="4"/>
      <c r="O875" s="4">
        <f t="shared" si="116"/>
        <v>3450000</v>
      </c>
      <c r="P875" s="4">
        <v>3450000</v>
      </c>
      <c r="Q875" s="4"/>
      <c r="R875" s="4">
        <f t="shared" si="117"/>
        <v>0</v>
      </c>
      <c r="S875" s="4"/>
      <c r="T875" s="4"/>
      <c r="U875" s="4">
        <f t="shared" si="118"/>
        <v>0</v>
      </c>
      <c r="V875" s="4"/>
      <c r="W875" s="4"/>
      <c r="X875" s="4">
        <f t="shared" si="119"/>
        <v>0</v>
      </c>
      <c r="Y875" s="4"/>
      <c r="Z875" s="4"/>
      <c r="AA875" s="4">
        <f>C875+I875-L875-O875-U875-X875-R875</f>
        <v>0</v>
      </c>
      <c r="AB875" s="7">
        <v>45338</v>
      </c>
    </row>
    <row r="876" spans="1:28" ht="15.75" x14ac:dyDescent="0.25">
      <c r="A876" s="29">
        <v>45339</v>
      </c>
      <c r="B876" s="51" t="s">
        <v>470</v>
      </c>
      <c r="C876" s="27"/>
      <c r="D876" s="27" t="s">
        <v>46</v>
      </c>
      <c r="E876" s="27" t="s">
        <v>108</v>
      </c>
      <c r="F876" s="27">
        <v>3400</v>
      </c>
      <c r="G876" s="27" t="s">
        <v>34</v>
      </c>
      <c r="H876" s="27">
        <v>2200</v>
      </c>
      <c r="I876" s="11">
        <f t="shared" si="114"/>
        <v>7480000</v>
      </c>
      <c r="J876" s="32" t="s">
        <v>324</v>
      </c>
      <c r="K876" s="11"/>
      <c r="L876" s="4">
        <f t="shared" si="115"/>
        <v>7480000</v>
      </c>
      <c r="M876" s="4">
        <v>7480000</v>
      </c>
      <c r="N876" s="4"/>
      <c r="O876" s="4">
        <f t="shared" si="116"/>
        <v>0</v>
      </c>
      <c r="P876" s="4"/>
      <c r="Q876" s="4"/>
      <c r="R876" s="4">
        <f t="shared" si="117"/>
        <v>0</v>
      </c>
      <c r="S876" s="4"/>
      <c r="T876" s="4"/>
      <c r="U876" s="4">
        <f t="shared" si="118"/>
        <v>0</v>
      </c>
      <c r="V876" s="4"/>
      <c r="W876" s="4"/>
      <c r="X876" s="4">
        <f t="shared" si="119"/>
        <v>0</v>
      </c>
      <c r="Y876" s="4"/>
      <c r="Z876" s="4"/>
      <c r="AA876" s="4">
        <f>C876+I876-L876-O876-U876-X876-R876</f>
        <v>0</v>
      </c>
      <c r="AB876" s="7">
        <v>45339</v>
      </c>
    </row>
    <row r="877" spans="1:28" ht="15.75" x14ac:dyDescent="0.25">
      <c r="A877" s="29">
        <v>45339</v>
      </c>
      <c r="B877" s="51" t="s">
        <v>309</v>
      </c>
      <c r="C877" s="27"/>
      <c r="D877" s="27" t="s">
        <v>46</v>
      </c>
      <c r="E877" s="27" t="s">
        <v>356</v>
      </c>
      <c r="F877" s="27">
        <v>1</v>
      </c>
      <c r="G877" s="27" t="s">
        <v>48</v>
      </c>
      <c r="H877" s="27">
        <v>9400000</v>
      </c>
      <c r="I877" s="11">
        <f t="shared" si="114"/>
        <v>9400000</v>
      </c>
      <c r="J877" s="28" t="s">
        <v>28</v>
      </c>
      <c r="K877" s="11"/>
      <c r="L877" s="4">
        <f t="shared" si="115"/>
        <v>0</v>
      </c>
      <c r="M877" s="4"/>
      <c r="N877" s="4"/>
      <c r="O877" s="4">
        <f t="shared" si="116"/>
        <v>0</v>
      </c>
      <c r="P877" s="4"/>
      <c r="Q877" s="4"/>
      <c r="R877" s="4">
        <f t="shared" si="117"/>
        <v>0</v>
      </c>
      <c r="S877" s="4"/>
      <c r="T877" s="4"/>
      <c r="U877" s="4">
        <f t="shared" si="118"/>
        <v>0</v>
      </c>
      <c r="V877" s="4"/>
      <c r="W877" s="4"/>
      <c r="X877" s="4">
        <f t="shared" si="119"/>
        <v>0</v>
      </c>
      <c r="Y877" s="4"/>
      <c r="Z877" s="4"/>
      <c r="AA877" s="4">
        <f>C877+I877-L877-O877-U877-X877-R877</f>
        <v>9400000</v>
      </c>
      <c r="AB877" s="7"/>
    </row>
    <row r="878" spans="1:28" ht="15.75" x14ac:dyDescent="0.25">
      <c r="A878" s="29">
        <v>45339</v>
      </c>
      <c r="B878" s="51" t="s">
        <v>122</v>
      </c>
      <c r="C878" s="25"/>
      <c r="D878" s="27" t="s">
        <v>46</v>
      </c>
      <c r="E878" s="25" t="s">
        <v>120</v>
      </c>
      <c r="F878" s="25">
        <v>94.7</v>
      </c>
      <c r="G878" s="27" t="s">
        <v>39</v>
      </c>
      <c r="H878" s="25">
        <v>49000</v>
      </c>
      <c r="I878" s="11">
        <f t="shared" si="114"/>
        <v>4640300</v>
      </c>
      <c r="J878" s="32" t="s">
        <v>324</v>
      </c>
      <c r="K878" s="11"/>
      <c r="L878" s="4">
        <f t="shared" si="115"/>
        <v>4640300</v>
      </c>
      <c r="M878" s="4">
        <v>4640300</v>
      </c>
      <c r="N878" s="4"/>
      <c r="O878" s="4">
        <f t="shared" si="116"/>
        <v>0</v>
      </c>
      <c r="P878" s="4"/>
      <c r="Q878" s="4"/>
      <c r="R878" s="4">
        <f t="shared" si="117"/>
        <v>0</v>
      </c>
      <c r="S878" s="4"/>
      <c r="T878" s="4"/>
      <c r="U878" s="4">
        <f t="shared" si="118"/>
        <v>0</v>
      </c>
      <c r="V878" s="4"/>
      <c r="W878" s="4"/>
      <c r="X878" s="4">
        <f t="shared" si="119"/>
        <v>0</v>
      </c>
      <c r="Y878" s="4"/>
      <c r="Z878" s="4"/>
      <c r="AA878" s="4">
        <f>C878+I878-L878-O878-U878-X878-R878</f>
        <v>0</v>
      </c>
      <c r="AB878" s="7">
        <v>45351</v>
      </c>
    </row>
    <row r="879" spans="1:28" ht="15.75" x14ac:dyDescent="0.25">
      <c r="A879" s="29">
        <v>45339</v>
      </c>
      <c r="B879" s="51" t="s">
        <v>122</v>
      </c>
      <c r="C879" s="27"/>
      <c r="D879" s="27" t="s">
        <v>46</v>
      </c>
      <c r="E879" s="27" t="s">
        <v>395</v>
      </c>
      <c r="F879" s="27">
        <v>5000</v>
      </c>
      <c r="G879" s="27" t="s">
        <v>34</v>
      </c>
      <c r="H879" s="27">
        <v>1100</v>
      </c>
      <c r="I879" s="11">
        <f t="shared" si="114"/>
        <v>5500000</v>
      </c>
      <c r="J879" s="40" t="s">
        <v>24</v>
      </c>
      <c r="K879" s="11"/>
      <c r="L879" s="4">
        <f t="shared" si="115"/>
        <v>5387000</v>
      </c>
      <c r="M879" s="4">
        <v>5387000</v>
      </c>
      <c r="N879" s="4"/>
      <c r="O879" s="4">
        <f t="shared" si="116"/>
        <v>0</v>
      </c>
      <c r="P879" s="4"/>
      <c r="Q879" s="4"/>
      <c r="R879" s="4">
        <f t="shared" si="117"/>
        <v>0</v>
      </c>
      <c r="S879" s="4"/>
      <c r="T879" s="4"/>
      <c r="U879" s="4">
        <f t="shared" si="118"/>
        <v>0</v>
      </c>
      <c r="V879" s="4"/>
      <c r="W879" s="4"/>
      <c r="X879" s="4">
        <f t="shared" si="119"/>
        <v>0</v>
      </c>
      <c r="Y879" s="4"/>
      <c r="Z879" s="4"/>
      <c r="AA879" s="4">
        <f>C879+I879-L879-O879-U879-X879-R879</f>
        <v>113000</v>
      </c>
      <c r="AB879" s="7">
        <v>45351</v>
      </c>
    </row>
    <row r="880" spans="1:28" ht="15.75" x14ac:dyDescent="0.25">
      <c r="A880" s="29">
        <v>45339</v>
      </c>
      <c r="B880" s="51" t="s">
        <v>122</v>
      </c>
      <c r="C880" s="25"/>
      <c r="D880" s="27" t="s">
        <v>46</v>
      </c>
      <c r="E880" s="25" t="s">
        <v>157</v>
      </c>
      <c r="F880" s="25">
        <v>8</v>
      </c>
      <c r="G880" s="27" t="s">
        <v>48</v>
      </c>
      <c r="H880" s="25">
        <v>320000</v>
      </c>
      <c r="I880" s="11">
        <f t="shared" si="114"/>
        <v>2560000</v>
      </c>
      <c r="J880" s="26" t="s">
        <v>28</v>
      </c>
      <c r="K880" s="11"/>
      <c r="L880" s="4">
        <f t="shared" si="115"/>
        <v>0</v>
      </c>
      <c r="M880" s="4"/>
      <c r="N880" s="4"/>
      <c r="O880" s="4">
        <f t="shared" si="116"/>
        <v>0</v>
      </c>
      <c r="P880" s="4"/>
      <c r="Q880" s="4"/>
      <c r="R880" s="4">
        <f t="shared" si="117"/>
        <v>0</v>
      </c>
      <c r="S880" s="4"/>
      <c r="T880" s="4"/>
      <c r="U880" s="4">
        <f t="shared" si="118"/>
        <v>0</v>
      </c>
      <c r="V880" s="4"/>
      <c r="W880" s="4"/>
      <c r="X880" s="4">
        <f t="shared" si="119"/>
        <v>0</v>
      </c>
      <c r="Y880" s="4"/>
      <c r="Z880" s="4"/>
      <c r="AA880" s="4">
        <f>C880+I880-L880-O880-U880-X880-R880</f>
        <v>2560000</v>
      </c>
      <c r="AB880" s="7"/>
    </row>
    <row r="881" spans="1:28" ht="15.75" x14ac:dyDescent="0.25">
      <c r="A881" s="29">
        <v>45339</v>
      </c>
      <c r="B881" s="25" t="s">
        <v>263</v>
      </c>
      <c r="C881" s="25"/>
      <c r="D881" s="27" t="s">
        <v>46</v>
      </c>
      <c r="E881" s="25" t="s">
        <v>406</v>
      </c>
      <c r="F881" s="25">
        <v>20800</v>
      </c>
      <c r="G881" s="27" t="s">
        <v>34</v>
      </c>
      <c r="H881" s="25">
        <v>1150</v>
      </c>
      <c r="I881" s="11">
        <f t="shared" si="114"/>
        <v>23920000</v>
      </c>
      <c r="J881" s="26" t="s">
        <v>28</v>
      </c>
      <c r="K881" s="11"/>
      <c r="L881" s="4">
        <f t="shared" si="115"/>
        <v>0</v>
      </c>
      <c r="M881" s="4"/>
      <c r="N881" s="4"/>
      <c r="O881" s="4">
        <f t="shared" si="116"/>
        <v>0</v>
      </c>
      <c r="P881" s="4"/>
      <c r="Q881" s="4"/>
      <c r="R881" s="4">
        <f t="shared" si="117"/>
        <v>0</v>
      </c>
      <c r="S881" s="4"/>
      <c r="T881" s="4"/>
      <c r="U881" s="4">
        <f t="shared" si="118"/>
        <v>0</v>
      </c>
      <c r="V881" s="4"/>
      <c r="W881" s="4"/>
      <c r="X881" s="4">
        <f t="shared" si="119"/>
        <v>0</v>
      </c>
      <c r="Y881" s="4"/>
      <c r="Z881" s="4"/>
      <c r="AA881" s="4">
        <f>C881+I881-L881-O881-U881-X881-R881</f>
        <v>23920000</v>
      </c>
      <c r="AB881" s="7"/>
    </row>
    <row r="882" spans="1:28" ht="15.75" x14ac:dyDescent="0.25">
      <c r="A882" s="29">
        <v>45339</v>
      </c>
      <c r="B882" s="50" t="s">
        <v>261</v>
      </c>
      <c r="C882" s="25"/>
      <c r="D882" s="27" t="s">
        <v>46</v>
      </c>
      <c r="E882" s="27" t="s">
        <v>108</v>
      </c>
      <c r="F882" s="25">
        <v>1000</v>
      </c>
      <c r="G882" s="27" t="s">
        <v>34</v>
      </c>
      <c r="H882" s="25">
        <v>2250</v>
      </c>
      <c r="I882" s="11">
        <f t="shared" si="114"/>
        <v>2250000</v>
      </c>
      <c r="J882" s="32" t="s">
        <v>324</v>
      </c>
      <c r="K882" s="11"/>
      <c r="L882" s="4">
        <f t="shared" si="115"/>
        <v>2250000</v>
      </c>
      <c r="M882" s="4">
        <v>2250000</v>
      </c>
      <c r="N882" s="4"/>
      <c r="O882" s="4">
        <f t="shared" si="116"/>
        <v>0</v>
      </c>
      <c r="P882" s="4"/>
      <c r="Q882" s="4"/>
      <c r="R882" s="4">
        <f t="shared" si="117"/>
        <v>0</v>
      </c>
      <c r="S882" s="4"/>
      <c r="T882" s="4"/>
      <c r="U882" s="4">
        <f t="shared" si="118"/>
        <v>0</v>
      </c>
      <c r="V882" s="4"/>
      <c r="W882" s="4"/>
      <c r="X882" s="4">
        <f t="shared" si="119"/>
        <v>0</v>
      </c>
      <c r="Y882" s="4"/>
      <c r="Z882" s="4"/>
      <c r="AA882" s="4">
        <f>C882+I882-L882-O882-U882-X882-R882</f>
        <v>0</v>
      </c>
      <c r="AB882" s="7">
        <v>45341</v>
      </c>
    </row>
    <row r="883" spans="1:28" ht="15.75" x14ac:dyDescent="0.25">
      <c r="A883" s="29">
        <v>45339</v>
      </c>
      <c r="B883" s="50" t="s">
        <v>300</v>
      </c>
      <c r="C883" s="25"/>
      <c r="D883" s="25" t="s">
        <v>52</v>
      </c>
      <c r="E883" s="25" t="s">
        <v>120</v>
      </c>
      <c r="F883" s="25">
        <v>49.5</v>
      </c>
      <c r="G883" s="27" t="s">
        <v>39</v>
      </c>
      <c r="H883" s="25">
        <v>49000</v>
      </c>
      <c r="I883" s="11">
        <f t="shared" si="114"/>
        <v>2425500</v>
      </c>
      <c r="J883" s="31" t="s">
        <v>312</v>
      </c>
      <c r="K883" s="11"/>
      <c r="L883" s="4">
        <f t="shared" si="115"/>
        <v>0</v>
      </c>
      <c r="M883" s="4"/>
      <c r="N883" s="4"/>
      <c r="O883" s="4">
        <f t="shared" si="116"/>
        <v>2425500</v>
      </c>
      <c r="P883" s="4">
        <v>2425500</v>
      </c>
      <c r="Q883" s="4"/>
      <c r="R883" s="4">
        <f t="shared" si="117"/>
        <v>0</v>
      </c>
      <c r="S883" s="4"/>
      <c r="T883" s="4"/>
      <c r="U883" s="4">
        <f t="shared" si="118"/>
        <v>0</v>
      </c>
      <c r="V883" s="4"/>
      <c r="W883" s="4"/>
      <c r="X883" s="4">
        <f t="shared" si="119"/>
        <v>0</v>
      </c>
      <c r="Y883" s="4"/>
      <c r="Z883" s="4"/>
      <c r="AA883" s="4">
        <f>C883+I883-L883-O883-U883-X883-R883</f>
        <v>0</v>
      </c>
      <c r="AB883" s="7">
        <v>45345</v>
      </c>
    </row>
    <row r="884" spans="1:28" ht="15.75" x14ac:dyDescent="0.25">
      <c r="A884" s="29">
        <v>45339</v>
      </c>
      <c r="B884" s="50" t="s">
        <v>669</v>
      </c>
      <c r="C884" s="25"/>
      <c r="D884" s="25" t="s">
        <v>46</v>
      </c>
      <c r="E884" s="25" t="s">
        <v>130</v>
      </c>
      <c r="F884" s="25">
        <v>60</v>
      </c>
      <c r="G884" s="25" t="s">
        <v>77</v>
      </c>
      <c r="H884" s="25">
        <v>40000</v>
      </c>
      <c r="I884" s="11">
        <f t="shared" si="114"/>
        <v>2400000</v>
      </c>
      <c r="J884" s="26" t="s">
        <v>28</v>
      </c>
      <c r="K884" s="11" t="s">
        <v>941</v>
      </c>
      <c r="L884" s="4">
        <f t="shared" si="115"/>
        <v>0</v>
      </c>
      <c r="M884" s="4"/>
      <c r="N884" s="4"/>
      <c r="O884" s="4">
        <f t="shared" si="116"/>
        <v>0</v>
      </c>
      <c r="P884" s="4"/>
      <c r="Q884" s="4"/>
      <c r="R884" s="4">
        <f t="shared" si="117"/>
        <v>0</v>
      </c>
      <c r="S884" s="4"/>
      <c r="T884" s="4"/>
      <c r="U884" s="4">
        <f t="shared" si="118"/>
        <v>0</v>
      </c>
      <c r="V884" s="4"/>
      <c r="W884" s="4"/>
      <c r="X884" s="4">
        <f t="shared" si="119"/>
        <v>0</v>
      </c>
      <c r="Y884" s="4"/>
      <c r="Z884" s="4"/>
      <c r="AA884" s="4">
        <f>C884+I884-L884-O884-U884-X884-R884</f>
        <v>2400000</v>
      </c>
      <c r="AB884" s="7"/>
    </row>
    <row r="885" spans="1:28" ht="15.75" x14ac:dyDescent="0.25">
      <c r="A885" s="29">
        <v>45339</v>
      </c>
      <c r="B885" s="50" t="s">
        <v>669</v>
      </c>
      <c r="C885" s="25"/>
      <c r="D885" s="25" t="s">
        <v>46</v>
      </c>
      <c r="E885" s="27" t="s">
        <v>150</v>
      </c>
      <c r="F885" s="25">
        <v>40</v>
      </c>
      <c r="G885" s="25" t="s">
        <v>77</v>
      </c>
      <c r="H885" s="25">
        <v>40000</v>
      </c>
      <c r="I885" s="11">
        <f t="shared" si="114"/>
        <v>1600000</v>
      </c>
      <c r="J885" s="26" t="s">
        <v>28</v>
      </c>
      <c r="K885" s="11" t="s">
        <v>941</v>
      </c>
      <c r="L885" s="4">
        <f t="shared" si="115"/>
        <v>0</v>
      </c>
      <c r="M885" s="4"/>
      <c r="N885" s="4"/>
      <c r="O885" s="4">
        <f t="shared" si="116"/>
        <v>0</v>
      </c>
      <c r="P885" s="4"/>
      <c r="Q885" s="4"/>
      <c r="R885" s="4">
        <f t="shared" si="117"/>
        <v>0</v>
      </c>
      <c r="S885" s="4"/>
      <c r="T885" s="4"/>
      <c r="U885" s="4">
        <f t="shared" si="118"/>
        <v>0</v>
      </c>
      <c r="V885" s="4"/>
      <c r="W885" s="4"/>
      <c r="X885" s="4">
        <f t="shared" si="119"/>
        <v>0</v>
      </c>
      <c r="Y885" s="4"/>
      <c r="Z885" s="4"/>
      <c r="AA885" s="4">
        <f>C885+I885-L885-O885-U885-X885-R885</f>
        <v>1600000</v>
      </c>
      <c r="AB885" s="7"/>
    </row>
    <row r="886" spans="1:28" ht="15.75" x14ac:dyDescent="0.25">
      <c r="A886" s="29">
        <v>45339</v>
      </c>
      <c r="B886" s="50" t="s">
        <v>669</v>
      </c>
      <c r="C886" s="25"/>
      <c r="D886" s="25" t="s">
        <v>46</v>
      </c>
      <c r="E886" s="25" t="s">
        <v>71</v>
      </c>
      <c r="F886" s="25">
        <v>4</v>
      </c>
      <c r="G886" s="25" t="s">
        <v>27</v>
      </c>
      <c r="H886" s="25">
        <v>760000</v>
      </c>
      <c r="I886" s="11">
        <f t="shared" si="114"/>
        <v>3040000</v>
      </c>
      <c r="J886" s="26" t="s">
        <v>28</v>
      </c>
      <c r="K886" s="11"/>
      <c r="L886" s="4">
        <f t="shared" si="115"/>
        <v>0</v>
      </c>
      <c r="M886" s="4"/>
      <c r="N886" s="4"/>
      <c r="O886" s="4">
        <f t="shared" si="116"/>
        <v>0</v>
      </c>
      <c r="P886" s="4"/>
      <c r="Q886" s="4"/>
      <c r="R886" s="4">
        <f t="shared" si="117"/>
        <v>0</v>
      </c>
      <c r="S886" s="4"/>
      <c r="T886" s="4"/>
      <c r="U886" s="4">
        <f t="shared" si="118"/>
        <v>0</v>
      </c>
      <c r="V886" s="4"/>
      <c r="W886" s="4"/>
      <c r="X886" s="4">
        <f t="shared" si="119"/>
        <v>0</v>
      </c>
      <c r="Y886" s="4"/>
      <c r="Z886" s="4"/>
      <c r="AA886" s="4">
        <f>C886+I886-L886-O886-U886-X886-R886</f>
        <v>3040000</v>
      </c>
      <c r="AB886" s="7"/>
    </row>
    <row r="887" spans="1:28" ht="15.75" x14ac:dyDescent="0.25">
      <c r="A887" s="29">
        <v>45339</v>
      </c>
      <c r="B887" s="50" t="s">
        <v>370</v>
      </c>
      <c r="C887" s="27"/>
      <c r="D887" s="25" t="s">
        <v>46</v>
      </c>
      <c r="E887" s="27" t="s">
        <v>298</v>
      </c>
      <c r="F887" s="25">
        <v>5200</v>
      </c>
      <c r="G887" s="25" t="s">
        <v>34</v>
      </c>
      <c r="H887" s="27">
        <v>4100</v>
      </c>
      <c r="I887" s="11">
        <f t="shared" si="114"/>
        <v>21320000</v>
      </c>
      <c r="J887" s="28" t="s">
        <v>28</v>
      </c>
      <c r="K887" s="11" t="s">
        <v>1063</v>
      </c>
      <c r="L887" s="4">
        <f t="shared" si="115"/>
        <v>0</v>
      </c>
      <c r="M887" s="4"/>
      <c r="N887" s="4"/>
      <c r="O887" s="4">
        <f t="shared" si="116"/>
        <v>0</v>
      </c>
      <c r="P887" s="4"/>
      <c r="Q887" s="4"/>
      <c r="R887" s="4">
        <f t="shared" si="117"/>
        <v>0</v>
      </c>
      <c r="S887" s="4"/>
      <c r="T887" s="4"/>
      <c r="U887" s="4">
        <f t="shared" si="118"/>
        <v>0</v>
      </c>
      <c r="V887" s="4"/>
      <c r="W887" s="4"/>
      <c r="X887" s="4">
        <f t="shared" si="119"/>
        <v>0</v>
      </c>
      <c r="Y887" s="4"/>
      <c r="Z887" s="4"/>
      <c r="AA887" s="4">
        <f>C887+I887-L887-O887-U887-X887-R887</f>
        <v>21320000</v>
      </c>
      <c r="AB887" s="7"/>
    </row>
    <row r="888" spans="1:28" ht="15.75" x14ac:dyDescent="0.25">
      <c r="A888" s="29">
        <v>45339</v>
      </c>
      <c r="B888" s="50" t="s">
        <v>256</v>
      </c>
      <c r="C888" s="25"/>
      <c r="D888" s="25" t="s">
        <v>52</v>
      </c>
      <c r="E888" s="25" t="s">
        <v>60</v>
      </c>
      <c r="F888" s="25">
        <v>500</v>
      </c>
      <c r="G888" s="25" t="s">
        <v>34</v>
      </c>
      <c r="H888" s="25">
        <v>1500</v>
      </c>
      <c r="I888" s="11">
        <f t="shared" si="114"/>
        <v>750000</v>
      </c>
      <c r="J888" s="31" t="s">
        <v>324</v>
      </c>
      <c r="K888" s="11"/>
      <c r="L888" s="4">
        <f t="shared" si="115"/>
        <v>750000</v>
      </c>
      <c r="M888" s="4">
        <v>750000</v>
      </c>
      <c r="N888" s="4"/>
      <c r="O888" s="4">
        <f t="shared" si="116"/>
        <v>0</v>
      </c>
      <c r="P888" s="4"/>
      <c r="Q888" s="4"/>
      <c r="R888" s="4">
        <f t="shared" si="117"/>
        <v>0</v>
      </c>
      <c r="S888" s="4"/>
      <c r="T888" s="4"/>
      <c r="U888" s="4">
        <f t="shared" si="118"/>
        <v>0</v>
      </c>
      <c r="V888" s="4"/>
      <c r="W888" s="4"/>
      <c r="X888" s="4">
        <f t="shared" si="119"/>
        <v>0</v>
      </c>
      <c r="Y888" s="4"/>
      <c r="Z888" s="4"/>
      <c r="AA888" s="4">
        <f>C888+I888-L888-O888-U888-X888-R888</f>
        <v>0</v>
      </c>
      <c r="AB888" s="7">
        <v>45342</v>
      </c>
    </row>
    <row r="889" spans="1:28" ht="15.75" x14ac:dyDescent="0.25">
      <c r="A889" s="29">
        <v>45339</v>
      </c>
      <c r="B889" s="51" t="s">
        <v>116</v>
      </c>
      <c r="C889" s="27"/>
      <c r="D889" s="27" t="s">
        <v>46</v>
      </c>
      <c r="E889" s="27" t="s">
        <v>135</v>
      </c>
      <c r="F889" s="27">
        <v>10</v>
      </c>
      <c r="G889" s="27" t="s">
        <v>48</v>
      </c>
      <c r="H889" s="27">
        <v>160000</v>
      </c>
      <c r="I889" s="11">
        <f t="shared" si="114"/>
        <v>1600000</v>
      </c>
      <c r="J889" s="28" t="s">
        <v>28</v>
      </c>
      <c r="K889" s="11"/>
      <c r="L889" s="4">
        <f t="shared" si="115"/>
        <v>0</v>
      </c>
      <c r="M889" s="4"/>
      <c r="N889" s="4"/>
      <c r="O889" s="4">
        <f t="shared" si="116"/>
        <v>0</v>
      </c>
      <c r="P889" s="4"/>
      <c r="Q889" s="4"/>
      <c r="R889" s="4">
        <f t="shared" si="117"/>
        <v>0</v>
      </c>
      <c r="S889" s="4"/>
      <c r="T889" s="4"/>
      <c r="U889" s="4">
        <f t="shared" si="118"/>
        <v>0</v>
      </c>
      <c r="V889" s="4"/>
      <c r="W889" s="4"/>
      <c r="X889" s="4">
        <f t="shared" si="119"/>
        <v>0</v>
      </c>
      <c r="Y889" s="4"/>
      <c r="Z889" s="4"/>
      <c r="AA889" s="4">
        <f>C889+I889-L889-O889-U889-X889-R889</f>
        <v>1600000</v>
      </c>
      <c r="AB889" s="7"/>
    </row>
    <row r="890" spans="1:28" ht="15.75" x14ac:dyDescent="0.25">
      <c r="A890" s="29">
        <v>45339</v>
      </c>
      <c r="B890" s="50" t="s">
        <v>788</v>
      </c>
      <c r="C890" s="27"/>
      <c r="D890" s="27" t="s">
        <v>46</v>
      </c>
      <c r="E890" s="27" t="s">
        <v>42</v>
      </c>
      <c r="F890" s="27">
        <v>7400</v>
      </c>
      <c r="G890" s="25" t="s">
        <v>34</v>
      </c>
      <c r="H890" s="27">
        <v>3900</v>
      </c>
      <c r="I890" s="11">
        <f t="shared" si="114"/>
        <v>28860000</v>
      </c>
      <c r="J890" s="32" t="s">
        <v>312</v>
      </c>
      <c r="K890" s="11" t="s">
        <v>865</v>
      </c>
      <c r="L890" s="4">
        <f t="shared" si="115"/>
        <v>0</v>
      </c>
      <c r="M890" s="4"/>
      <c r="N890" s="4"/>
      <c r="O890" s="4">
        <f t="shared" si="116"/>
        <v>28860000</v>
      </c>
      <c r="P890" s="4">
        <v>14624400</v>
      </c>
      <c r="Q890" s="4">
        <v>14235600</v>
      </c>
      <c r="R890" s="4">
        <f t="shared" si="117"/>
        <v>0</v>
      </c>
      <c r="S890" s="4"/>
      <c r="T890" s="4"/>
      <c r="U890" s="4">
        <f t="shared" si="118"/>
        <v>0</v>
      </c>
      <c r="V890" s="4"/>
      <c r="W890" s="4"/>
      <c r="X890" s="4">
        <f t="shared" si="119"/>
        <v>0</v>
      </c>
      <c r="Y890" s="4"/>
      <c r="Z890" s="4"/>
      <c r="AA890" s="4">
        <f>C890+I890-L890-O890-U890-X890-R890</f>
        <v>0</v>
      </c>
      <c r="AB890" s="7">
        <v>45348</v>
      </c>
    </row>
    <row r="891" spans="1:28" ht="15.75" x14ac:dyDescent="0.25">
      <c r="A891" s="29">
        <v>45339</v>
      </c>
      <c r="B891" s="50" t="s">
        <v>266</v>
      </c>
      <c r="C891" s="25"/>
      <c r="D891" s="25" t="s">
        <v>52</v>
      </c>
      <c r="E891" s="25" t="s">
        <v>81</v>
      </c>
      <c r="F891" s="25">
        <v>22.4</v>
      </c>
      <c r="G891" s="25" t="s">
        <v>39</v>
      </c>
      <c r="H891" s="25">
        <v>49000</v>
      </c>
      <c r="I891" s="11">
        <f t="shared" ref="I891:I914" si="120">F891*H891</f>
        <v>1097600</v>
      </c>
      <c r="J891" s="26" t="s">
        <v>28</v>
      </c>
      <c r="K891" s="11" t="s">
        <v>859</v>
      </c>
      <c r="L891" s="4">
        <f t="shared" ref="L891:L914" si="121">M891+N891</f>
        <v>0</v>
      </c>
      <c r="M891" s="4"/>
      <c r="N891" s="4"/>
      <c r="O891" s="4">
        <f t="shared" ref="O891:O914" si="122">P891+Q891</f>
        <v>0</v>
      </c>
      <c r="P891" s="4"/>
      <c r="Q891" s="4"/>
      <c r="R891" s="4">
        <f t="shared" ref="R891:R914" si="123">S891+T891</f>
        <v>0</v>
      </c>
      <c r="S891" s="4"/>
      <c r="T891" s="4"/>
      <c r="U891" s="4">
        <f t="shared" ref="U891:U914" si="124">V891+W891</f>
        <v>0</v>
      </c>
      <c r="V891" s="4"/>
      <c r="W891" s="4"/>
      <c r="X891" s="4">
        <f t="shared" ref="X891:X914" si="125">Y891+Z891</f>
        <v>0</v>
      </c>
      <c r="Y891" s="4"/>
      <c r="Z891" s="4"/>
      <c r="AA891" s="4">
        <f>C891+I891-L891-O891-U891-X891-R891</f>
        <v>1097600</v>
      </c>
      <c r="AB891" s="7"/>
    </row>
    <row r="892" spans="1:28" ht="15.75" x14ac:dyDescent="0.25">
      <c r="A892" s="29">
        <v>45339</v>
      </c>
      <c r="B892" s="50" t="s">
        <v>266</v>
      </c>
      <c r="C892" s="25"/>
      <c r="D892" s="25" t="s">
        <v>52</v>
      </c>
      <c r="E892" s="25" t="s">
        <v>189</v>
      </c>
      <c r="F892" s="76">
        <v>2</v>
      </c>
      <c r="G892" s="25" t="s">
        <v>23</v>
      </c>
      <c r="H892" s="25">
        <v>450000</v>
      </c>
      <c r="I892" s="11">
        <f t="shared" si="120"/>
        <v>900000</v>
      </c>
      <c r="J892" s="26" t="s">
        <v>28</v>
      </c>
      <c r="K892" s="11" t="s">
        <v>860</v>
      </c>
      <c r="L892" s="4">
        <f t="shared" si="121"/>
        <v>0</v>
      </c>
      <c r="M892" s="4"/>
      <c r="N892" s="4"/>
      <c r="O892" s="4">
        <f t="shared" si="122"/>
        <v>0</v>
      </c>
      <c r="P892" s="4"/>
      <c r="Q892" s="4"/>
      <c r="R892" s="4">
        <f t="shared" si="123"/>
        <v>0</v>
      </c>
      <c r="S892" s="4"/>
      <c r="T892" s="4"/>
      <c r="U892" s="4">
        <f t="shared" si="124"/>
        <v>0</v>
      </c>
      <c r="V892" s="4"/>
      <c r="W892" s="4"/>
      <c r="X892" s="4">
        <f t="shared" si="125"/>
        <v>0</v>
      </c>
      <c r="Y892" s="4"/>
      <c r="Z892" s="4"/>
      <c r="AA892" s="4">
        <f>C892+I892-L892-O892-U892-X892-R892</f>
        <v>900000</v>
      </c>
      <c r="AB892" s="7"/>
    </row>
    <row r="893" spans="1:28" ht="15.75" x14ac:dyDescent="0.25">
      <c r="A893" s="29">
        <v>45339</v>
      </c>
      <c r="B893" s="50" t="s">
        <v>362</v>
      </c>
      <c r="C893" s="25"/>
      <c r="D893" s="25" t="s">
        <v>46</v>
      </c>
      <c r="E893" s="25" t="s">
        <v>406</v>
      </c>
      <c r="F893" s="25">
        <v>4000</v>
      </c>
      <c r="G893" s="25" t="s">
        <v>34</v>
      </c>
      <c r="H893" s="25">
        <v>1150</v>
      </c>
      <c r="I893" s="11">
        <f t="shared" si="120"/>
        <v>4600000</v>
      </c>
      <c r="J893" s="31" t="s">
        <v>312</v>
      </c>
      <c r="K893" s="11" t="s">
        <v>883</v>
      </c>
      <c r="L893" s="4">
        <f t="shared" si="121"/>
        <v>0</v>
      </c>
      <c r="M893" s="4"/>
      <c r="N893" s="4"/>
      <c r="O893" s="4">
        <f t="shared" si="122"/>
        <v>4600000</v>
      </c>
      <c r="P893" s="4">
        <v>4600000</v>
      </c>
      <c r="Q893" s="4"/>
      <c r="R893" s="4">
        <f t="shared" si="123"/>
        <v>0</v>
      </c>
      <c r="S893" s="4"/>
      <c r="T893" s="4"/>
      <c r="U893" s="4">
        <f t="shared" si="124"/>
        <v>0</v>
      </c>
      <c r="V893" s="4"/>
      <c r="W893" s="4"/>
      <c r="X893" s="4">
        <f t="shared" si="125"/>
        <v>0</v>
      </c>
      <c r="Y893" s="4"/>
      <c r="Z893" s="4"/>
      <c r="AA893" s="4">
        <f>C893+I893-L893-O893-U893-X893-R893</f>
        <v>0</v>
      </c>
      <c r="AB893" s="7">
        <v>45342</v>
      </c>
    </row>
    <row r="894" spans="1:28" ht="15.75" x14ac:dyDescent="0.25">
      <c r="A894" s="29">
        <v>45339</v>
      </c>
      <c r="B894" s="50" t="s">
        <v>396</v>
      </c>
      <c r="C894" s="27"/>
      <c r="D894" s="25" t="s">
        <v>52</v>
      </c>
      <c r="E894" s="27" t="s">
        <v>63</v>
      </c>
      <c r="F894" s="27">
        <v>20</v>
      </c>
      <c r="G894" s="25" t="s">
        <v>48</v>
      </c>
      <c r="H894" s="27">
        <v>480000</v>
      </c>
      <c r="I894" s="11">
        <f t="shared" si="120"/>
        <v>9600000</v>
      </c>
      <c r="J894" s="31" t="s">
        <v>312</v>
      </c>
      <c r="K894" s="11"/>
      <c r="L894" s="4">
        <f t="shared" si="121"/>
        <v>0</v>
      </c>
      <c r="M894" s="4"/>
      <c r="N894" s="4"/>
      <c r="O894" s="4">
        <f t="shared" si="122"/>
        <v>9600000</v>
      </c>
      <c r="P894" s="4">
        <v>9600000</v>
      </c>
      <c r="Q894" s="4"/>
      <c r="R894" s="4">
        <f t="shared" si="123"/>
        <v>0</v>
      </c>
      <c r="S894" s="4"/>
      <c r="T894" s="4"/>
      <c r="U894" s="4">
        <f t="shared" si="124"/>
        <v>0</v>
      </c>
      <c r="V894" s="4"/>
      <c r="W894" s="4"/>
      <c r="X894" s="4">
        <f t="shared" si="125"/>
        <v>0</v>
      </c>
      <c r="Y894" s="4"/>
      <c r="Z894" s="4"/>
      <c r="AA894" s="4">
        <f>C894+I894-L894-O894-U894-X894-R894</f>
        <v>0</v>
      </c>
      <c r="AB894" s="7">
        <v>45338</v>
      </c>
    </row>
    <row r="895" spans="1:28" ht="15.75" x14ac:dyDescent="0.25">
      <c r="A895" s="24">
        <v>45339</v>
      </c>
      <c r="B895" s="50" t="s">
        <v>73</v>
      </c>
      <c r="C895" s="25"/>
      <c r="D895" s="25" t="s">
        <v>46</v>
      </c>
      <c r="E895" s="25" t="s">
        <v>61</v>
      </c>
      <c r="F895" s="72">
        <v>250</v>
      </c>
      <c r="G895" s="25" t="s">
        <v>34</v>
      </c>
      <c r="H895" s="25">
        <v>2590</v>
      </c>
      <c r="I895" s="11">
        <f t="shared" si="120"/>
        <v>647500</v>
      </c>
      <c r="J895" s="26" t="s">
        <v>28</v>
      </c>
      <c r="K895" s="11"/>
      <c r="L895" s="4">
        <f t="shared" si="121"/>
        <v>0</v>
      </c>
      <c r="M895" s="4"/>
      <c r="N895" s="4"/>
      <c r="O895" s="4">
        <f t="shared" si="122"/>
        <v>0</v>
      </c>
      <c r="P895" s="4"/>
      <c r="Q895" s="4"/>
      <c r="R895" s="4">
        <f t="shared" si="123"/>
        <v>0</v>
      </c>
      <c r="S895" s="4"/>
      <c r="T895" s="4"/>
      <c r="U895" s="4">
        <f t="shared" si="124"/>
        <v>0</v>
      </c>
      <c r="V895" s="4"/>
      <c r="W895" s="4"/>
      <c r="X895" s="4">
        <f t="shared" si="125"/>
        <v>0</v>
      </c>
      <c r="Y895" s="4"/>
      <c r="Z895" s="4"/>
      <c r="AA895" s="4">
        <f>C895+I895-L895-O895-U895-X895-R895</f>
        <v>647500</v>
      </c>
      <c r="AB895" s="7"/>
    </row>
    <row r="896" spans="1:28" ht="15.75" x14ac:dyDescent="0.25">
      <c r="A896" s="24">
        <v>45339</v>
      </c>
      <c r="B896" s="50" t="s">
        <v>444</v>
      </c>
      <c r="C896" s="25"/>
      <c r="D896" s="25" t="s">
        <v>46</v>
      </c>
      <c r="E896" s="25" t="s">
        <v>360</v>
      </c>
      <c r="F896" s="25">
        <v>1</v>
      </c>
      <c r="G896" s="25" t="s">
        <v>303</v>
      </c>
      <c r="H896" s="25">
        <v>1200000</v>
      </c>
      <c r="I896" s="11">
        <f t="shared" si="120"/>
        <v>1200000</v>
      </c>
      <c r="J896" s="31" t="s">
        <v>324</v>
      </c>
      <c r="K896" s="11"/>
      <c r="L896" s="4">
        <f t="shared" si="121"/>
        <v>0</v>
      </c>
      <c r="M896" s="4"/>
      <c r="N896" s="4"/>
      <c r="O896" s="4">
        <f t="shared" si="122"/>
        <v>0</v>
      </c>
      <c r="P896" s="4"/>
      <c r="Q896" s="4"/>
      <c r="R896" s="4">
        <f t="shared" si="123"/>
        <v>0</v>
      </c>
      <c r="S896" s="4"/>
      <c r="T896" s="4"/>
      <c r="U896" s="4">
        <f t="shared" si="124"/>
        <v>1200000</v>
      </c>
      <c r="V896" s="4">
        <v>1200000</v>
      </c>
      <c r="W896" s="4"/>
      <c r="X896" s="4">
        <f t="shared" si="125"/>
        <v>0</v>
      </c>
      <c r="Y896" s="4"/>
      <c r="Z896" s="4"/>
      <c r="AA896" s="4">
        <f>C896+I896-L896-O896-U896-X896-R896</f>
        <v>0</v>
      </c>
      <c r="AB896" s="7">
        <v>45339</v>
      </c>
    </row>
    <row r="897" spans="1:28" ht="15.75" x14ac:dyDescent="0.25">
      <c r="A897" s="24">
        <v>45339</v>
      </c>
      <c r="B897" s="50" t="s">
        <v>449</v>
      </c>
      <c r="C897" s="25"/>
      <c r="D897" s="25" t="s">
        <v>46</v>
      </c>
      <c r="E897" s="25" t="s">
        <v>61</v>
      </c>
      <c r="F897" s="72">
        <v>4000</v>
      </c>
      <c r="G897" s="25" t="s">
        <v>34</v>
      </c>
      <c r="H897" s="25">
        <v>2500</v>
      </c>
      <c r="I897" s="11">
        <f t="shared" si="120"/>
        <v>10000000</v>
      </c>
      <c r="J897" s="31" t="s">
        <v>324</v>
      </c>
      <c r="K897" s="11"/>
      <c r="L897" s="4">
        <f t="shared" si="121"/>
        <v>0</v>
      </c>
      <c r="M897" s="4"/>
      <c r="N897" s="4"/>
      <c r="O897" s="4">
        <f t="shared" si="122"/>
        <v>0</v>
      </c>
      <c r="P897" s="4"/>
      <c r="Q897" s="4"/>
      <c r="R897" s="4">
        <f t="shared" si="123"/>
        <v>0</v>
      </c>
      <c r="S897" s="4"/>
      <c r="T897" s="4"/>
      <c r="U897" s="4">
        <f t="shared" si="124"/>
        <v>10000000</v>
      </c>
      <c r="V897" s="4">
        <v>10000000</v>
      </c>
      <c r="W897" s="4"/>
      <c r="X897" s="4">
        <f t="shared" si="125"/>
        <v>0</v>
      </c>
      <c r="Y897" s="4"/>
      <c r="Z897" s="4"/>
      <c r="AA897" s="4">
        <f>C897+I897-L897-O897-U897-X897-R897</f>
        <v>0</v>
      </c>
      <c r="AB897" s="7">
        <v>45339</v>
      </c>
    </row>
    <row r="898" spans="1:28" ht="15.75" x14ac:dyDescent="0.25">
      <c r="A898" s="29">
        <v>45341</v>
      </c>
      <c r="B898" s="51" t="s">
        <v>531</v>
      </c>
      <c r="C898" s="27"/>
      <c r="D898" s="27" t="s">
        <v>52</v>
      </c>
      <c r="E898" s="27" t="s">
        <v>109</v>
      </c>
      <c r="F898" s="27">
        <v>500</v>
      </c>
      <c r="G898" s="27" t="s">
        <v>34</v>
      </c>
      <c r="H898" s="27">
        <v>1190</v>
      </c>
      <c r="I898" s="11">
        <f t="shared" si="120"/>
        <v>595000</v>
      </c>
      <c r="J898" s="31" t="s">
        <v>324</v>
      </c>
      <c r="K898" s="11"/>
      <c r="L898" s="4">
        <f t="shared" si="121"/>
        <v>0</v>
      </c>
      <c r="M898" s="4"/>
      <c r="N898" s="4"/>
      <c r="O898" s="4">
        <f t="shared" si="122"/>
        <v>0</v>
      </c>
      <c r="P898" s="4"/>
      <c r="Q898" s="4"/>
      <c r="R898" s="4">
        <f t="shared" si="123"/>
        <v>0</v>
      </c>
      <c r="S898" s="4"/>
      <c r="T898" s="4"/>
      <c r="U898" s="4">
        <f t="shared" si="124"/>
        <v>595000</v>
      </c>
      <c r="V898" s="4">
        <f>300000+295000</f>
        <v>595000</v>
      </c>
      <c r="W898" s="4"/>
      <c r="X898" s="4">
        <f t="shared" si="125"/>
        <v>0</v>
      </c>
      <c r="Y898" s="4"/>
      <c r="Z898" s="4"/>
      <c r="AA898" s="4">
        <f>C898+I898-L898-O898-U898-X898-R898</f>
        <v>0</v>
      </c>
      <c r="AB898" s="7">
        <v>45343</v>
      </c>
    </row>
    <row r="899" spans="1:28" ht="15.75" x14ac:dyDescent="0.25">
      <c r="A899" s="29">
        <v>45341</v>
      </c>
      <c r="B899" s="50" t="s">
        <v>857</v>
      </c>
      <c r="C899" s="25"/>
      <c r="D899" s="25" t="s">
        <v>46</v>
      </c>
      <c r="E899" s="25" t="s">
        <v>240</v>
      </c>
      <c r="F899" s="25">
        <v>5</v>
      </c>
      <c r="G899" s="27" t="s">
        <v>39</v>
      </c>
      <c r="H899" s="25">
        <v>300000</v>
      </c>
      <c r="I899" s="11">
        <f t="shared" si="120"/>
        <v>1500000</v>
      </c>
      <c r="J899" s="31" t="s">
        <v>324</v>
      </c>
      <c r="K899" s="11"/>
      <c r="L899" s="4">
        <f t="shared" si="121"/>
        <v>0</v>
      </c>
      <c r="M899" s="4"/>
      <c r="N899" s="4"/>
      <c r="O899" s="4">
        <f t="shared" si="122"/>
        <v>0</v>
      </c>
      <c r="P899" s="4"/>
      <c r="Q899" s="4"/>
      <c r="R899" s="4">
        <f t="shared" si="123"/>
        <v>0</v>
      </c>
      <c r="S899" s="4"/>
      <c r="T899" s="4"/>
      <c r="U899" s="4">
        <f t="shared" si="124"/>
        <v>1500000</v>
      </c>
      <c r="V899" s="4">
        <v>1500000</v>
      </c>
      <c r="W899" s="4"/>
      <c r="X899" s="4">
        <f t="shared" si="125"/>
        <v>0</v>
      </c>
      <c r="Y899" s="4"/>
      <c r="Z899" s="4"/>
      <c r="AA899" s="4">
        <f>C899+I899-L899-O899-U899-X899-R899</f>
        <v>0</v>
      </c>
      <c r="AB899" s="7">
        <v>45341</v>
      </c>
    </row>
    <row r="900" spans="1:28" ht="15.75" x14ac:dyDescent="0.25">
      <c r="A900" s="29">
        <v>45341</v>
      </c>
      <c r="B900" s="51" t="s">
        <v>475</v>
      </c>
      <c r="C900" s="25"/>
      <c r="D900" s="27" t="s">
        <v>46</v>
      </c>
      <c r="E900" s="25" t="s">
        <v>64</v>
      </c>
      <c r="F900" s="25">
        <v>40</v>
      </c>
      <c r="G900" s="27" t="s">
        <v>39</v>
      </c>
      <c r="H900" s="25">
        <v>60000</v>
      </c>
      <c r="I900" s="11">
        <f t="shared" si="120"/>
        <v>2400000</v>
      </c>
      <c r="J900" s="31" t="s">
        <v>324</v>
      </c>
      <c r="K900" s="11"/>
      <c r="L900" s="4">
        <f t="shared" si="121"/>
        <v>0</v>
      </c>
      <c r="M900" s="4"/>
      <c r="N900" s="4"/>
      <c r="O900" s="4">
        <f t="shared" si="122"/>
        <v>0</v>
      </c>
      <c r="P900" s="4"/>
      <c r="Q900" s="4"/>
      <c r="R900" s="4">
        <f t="shared" si="123"/>
        <v>0</v>
      </c>
      <c r="S900" s="4"/>
      <c r="T900" s="4"/>
      <c r="U900" s="4">
        <f t="shared" si="124"/>
        <v>2400000</v>
      </c>
      <c r="V900" s="4">
        <v>2400000</v>
      </c>
      <c r="W900" s="4"/>
      <c r="X900" s="4">
        <f t="shared" si="125"/>
        <v>0</v>
      </c>
      <c r="Y900" s="4"/>
      <c r="Z900" s="4"/>
      <c r="AA900" s="4">
        <f>C900+I900-L900-O900-U900-X900-R900</f>
        <v>0</v>
      </c>
      <c r="AB900" s="7">
        <v>45349</v>
      </c>
    </row>
    <row r="901" spans="1:28" ht="15.75" x14ac:dyDescent="0.25">
      <c r="A901" s="29">
        <v>45341</v>
      </c>
      <c r="B901" s="51" t="s">
        <v>449</v>
      </c>
      <c r="C901" s="27"/>
      <c r="D901" s="27" t="s">
        <v>46</v>
      </c>
      <c r="E901" s="27" t="s">
        <v>89</v>
      </c>
      <c r="F901" s="27">
        <v>58.8</v>
      </c>
      <c r="G901" s="25" t="s">
        <v>39</v>
      </c>
      <c r="H901" s="27">
        <v>47000</v>
      </c>
      <c r="I901" s="11">
        <f t="shared" si="120"/>
        <v>2763600</v>
      </c>
      <c r="J901" s="31" t="s">
        <v>324</v>
      </c>
      <c r="K901" s="11"/>
      <c r="L901" s="4">
        <f t="shared" si="121"/>
        <v>0</v>
      </c>
      <c r="M901" s="4"/>
      <c r="N901" s="4"/>
      <c r="O901" s="4">
        <f t="shared" si="122"/>
        <v>0</v>
      </c>
      <c r="P901" s="4"/>
      <c r="Q901" s="4"/>
      <c r="R901" s="4">
        <f t="shared" si="123"/>
        <v>0</v>
      </c>
      <c r="S901" s="4"/>
      <c r="T901" s="4"/>
      <c r="U901" s="4">
        <f t="shared" si="124"/>
        <v>2763600</v>
      </c>
      <c r="V901" s="4">
        <v>2763600</v>
      </c>
      <c r="W901" s="4"/>
      <c r="X901" s="4">
        <f t="shared" si="125"/>
        <v>0</v>
      </c>
      <c r="Y901" s="4"/>
      <c r="Z901" s="4"/>
      <c r="AA901" s="4">
        <f>C901+I901-L901-O901-U901-X901-R901</f>
        <v>0</v>
      </c>
      <c r="AB901" s="7">
        <v>45345</v>
      </c>
    </row>
    <row r="902" spans="1:28" ht="15.75" x14ac:dyDescent="0.25">
      <c r="A902" s="29">
        <v>45341</v>
      </c>
      <c r="B902" s="51" t="s">
        <v>779</v>
      </c>
      <c r="C902" s="25"/>
      <c r="D902" s="25" t="s">
        <v>46</v>
      </c>
      <c r="E902" s="27" t="s">
        <v>61</v>
      </c>
      <c r="F902" s="72">
        <v>750</v>
      </c>
      <c r="G902" s="27" t="s">
        <v>34</v>
      </c>
      <c r="H902" s="25">
        <v>2540</v>
      </c>
      <c r="I902" s="11">
        <f t="shared" si="120"/>
        <v>1905000</v>
      </c>
      <c r="J902" s="31" t="s">
        <v>49</v>
      </c>
      <c r="K902" s="11" t="s">
        <v>855</v>
      </c>
      <c r="L902" s="4">
        <f t="shared" si="121"/>
        <v>0</v>
      </c>
      <c r="M902" s="4"/>
      <c r="N902" s="4"/>
      <c r="O902" s="4">
        <f t="shared" si="122"/>
        <v>2133600</v>
      </c>
      <c r="P902" s="4">
        <v>2133600</v>
      </c>
      <c r="Q902" s="4"/>
      <c r="R902" s="4">
        <f t="shared" si="123"/>
        <v>0</v>
      </c>
      <c r="S902" s="4"/>
      <c r="T902" s="4"/>
      <c r="U902" s="4">
        <f t="shared" si="124"/>
        <v>0</v>
      </c>
      <c r="V902" s="4"/>
      <c r="W902" s="4"/>
      <c r="X902" s="4">
        <f t="shared" si="125"/>
        <v>0</v>
      </c>
      <c r="Y902" s="4"/>
      <c r="Z902" s="4"/>
      <c r="AA902" s="4">
        <f>C902+I902-L902-O902-U902-X902-R902</f>
        <v>-228600</v>
      </c>
      <c r="AB902" s="7">
        <v>45342</v>
      </c>
    </row>
    <row r="903" spans="1:28" ht="15.75" x14ac:dyDescent="0.25">
      <c r="A903" s="29">
        <v>45341</v>
      </c>
      <c r="B903" s="51" t="s">
        <v>209</v>
      </c>
      <c r="C903" s="25"/>
      <c r="D903" s="25" t="s">
        <v>52</v>
      </c>
      <c r="E903" s="25" t="s">
        <v>60</v>
      </c>
      <c r="F903" s="25">
        <v>250</v>
      </c>
      <c r="G903" s="27" t="s">
        <v>34</v>
      </c>
      <c r="H903" s="25">
        <v>1500</v>
      </c>
      <c r="I903" s="11">
        <f t="shared" si="120"/>
        <v>375000</v>
      </c>
      <c r="J903" s="32" t="s">
        <v>324</v>
      </c>
      <c r="K903" s="11"/>
      <c r="L903" s="4">
        <f t="shared" si="121"/>
        <v>0</v>
      </c>
      <c r="M903" s="4"/>
      <c r="N903" s="4"/>
      <c r="O903" s="4">
        <f t="shared" si="122"/>
        <v>0</v>
      </c>
      <c r="P903" s="4"/>
      <c r="Q903" s="4"/>
      <c r="R903" s="4">
        <f t="shared" si="123"/>
        <v>0</v>
      </c>
      <c r="S903" s="4"/>
      <c r="T903" s="4"/>
      <c r="U903" s="4">
        <f t="shared" si="124"/>
        <v>375000</v>
      </c>
      <c r="V903" s="4">
        <v>375000</v>
      </c>
      <c r="W903" s="4"/>
      <c r="X903" s="4">
        <f t="shared" si="125"/>
        <v>0</v>
      </c>
      <c r="Y903" s="4"/>
      <c r="Z903" s="4"/>
      <c r="AA903" s="4">
        <f>C903+I903-L903-O903-U903-X903-R903</f>
        <v>0</v>
      </c>
      <c r="AB903" s="7">
        <v>45341</v>
      </c>
    </row>
    <row r="904" spans="1:28" ht="15.75" x14ac:dyDescent="0.25">
      <c r="A904" s="29">
        <v>45341</v>
      </c>
      <c r="B904" s="51" t="s">
        <v>209</v>
      </c>
      <c r="C904" s="25"/>
      <c r="D904" s="25" t="s">
        <v>52</v>
      </c>
      <c r="E904" s="25" t="s">
        <v>151</v>
      </c>
      <c r="F904" s="25">
        <v>250</v>
      </c>
      <c r="G904" s="27" t="s">
        <v>34</v>
      </c>
      <c r="H904" s="25">
        <v>2030</v>
      </c>
      <c r="I904" s="11">
        <f t="shared" si="120"/>
        <v>507500</v>
      </c>
      <c r="J904" s="32" t="s">
        <v>324</v>
      </c>
      <c r="K904" s="11"/>
      <c r="L904" s="4">
        <f t="shared" si="121"/>
        <v>0</v>
      </c>
      <c r="M904" s="4"/>
      <c r="N904" s="4"/>
      <c r="O904" s="4">
        <f t="shared" si="122"/>
        <v>0</v>
      </c>
      <c r="P904" s="4"/>
      <c r="Q904" s="4"/>
      <c r="R904" s="4">
        <f t="shared" si="123"/>
        <v>0</v>
      </c>
      <c r="S904" s="4"/>
      <c r="T904" s="4"/>
      <c r="U904" s="4">
        <f t="shared" si="124"/>
        <v>507500</v>
      </c>
      <c r="V904" s="4">
        <v>507500</v>
      </c>
      <c r="W904" s="4"/>
      <c r="X904" s="4">
        <f t="shared" si="125"/>
        <v>0</v>
      </c>
      <c r="Y904" s="4"/>
      <c r="Z904" s="4"/>
      <c r="AA904" s="4">
        <f>C904+I904-L904-O904-U904-X904-R904</f>
        <v>0</v>
      </c>
      <c r="AB904" s="7">
        <v>45341</v>
      </c>
    </row>
    <row r="905" spans="1:28" ht="15.75" x14ac:dyDescent="0.25">
      <c r="A905" s="29">
        <v>45341</v>
      </c>
      <c r="B905" s="51" t="s">
        <v>261</v>
      </c>
      <c r="C905" s="27"/>
      <c r="D905" s="25" t="s">
        <v>46</v>
      </c>
      <c r="E905" s="27" t="s">
        <v>108</v>
      </c>
      <c r="F905" s="27">
        <v>1000</v>
      </c>
      <c r="G905" s="27" t="s">
        <v>34</v>
      </c>
      <c r="H905" s="27">
        <v>2250</v>
      </c>
      <c r="I905" s="11">
        <f t="shared" si="120"/>
        <v>2250000</v>
      </c>
      <c r="J905" s="32" t="s">
        <v>324</v>
      </c>
      <c r="K905" s="11"/>
      <c r="L905" s="4">
        <f t="shared" si="121"/>
        <v>2250000</v>
      </c>
      <c r="M905" s="4">
        <v>2250000</v>
      </c>
      <c r="N905" s="4"/>
      <c r="O905" s="4">
        <f t="shared" si="122"/>
        <v>0</v>
      </c>
      <c r="P905" s="4"/>
      <c r="Q905" s="4"/>
      <c r="R905" s="4">
        <f t="shared" si="123"/>
        <v>0</v>
      </c>
      <c r="S905" s="4"/>
      <c r="T905" s="4"/>
      <c r="U905" s="4">
        <f t="shared" si="124"/>
        <v>0</v>
      </c>
      <c r="V905" s="4"/>
      <c r="W905" s="4"/>
      <c r="X905" s="4">
        <f t="shared" si="125"/>
        <v>0</v>
      </c>
      <c r="Y905" s="4"/>
      <c r="Z905" s="4"/>
      <c r="AA905" s="4">
        <f>C905+I905-L905-O905-U905-X905-R905</f>
        <v>0</v>
      </c>
      <c r="AB905" s="7">
        <v>45341</v>
      </c>
    </row>
    <row r="906" spans="1:28" ht="15.75" x14ac:dyDescent="0.25">
      <c r="A906" s="29">
        <v>45341</v>
      </c>
      <c r="B906" s="51" t="s">
        <v>422</v>
      </c>
      <c r="C906" s="25"/>
      <c r="D906" s="25" t="s">
        <v>46</v>
      </c>
      <c r="E906" s="25" t="s">
        <v>42</v>
      </c>
      <c r="F906" s="25">
        <v>2000</v>
      </c>
      <c r="G906" s="27" t="s">
        <v>34</v>
      </c>
      <c r="H906" s="25">
        <v>3900</v>
      </c>
      <c r="I906" s="11">
        <f t="shared" si="120"/>
        <v>7800000</v>
      </c>
      <c r="J906" s="31" t="s">
        <v>324</v>
      </c>
      <c r="K906" s="11"/>
      <c r="L906" s="4">
        <f t="shared" si="121"/>
        <v>7800000</v>
      </c>
      <c r="M906" s="4">
        <v>7800000</v>
      </c>
      <c r="N906" s="4"/>
      <c r="O906" s="4">
        <f t="shared" si="122"/>
        <v>0</v>
      </c>
      <c r="P906" s="4"/>
      <c r="Q906" s="4"/>
      <c r="R906" s="4">
        <f t="shared" si="123"/>
        <v>0</v>
      </c>
      <c r="S906" s="4"/>
      <c r="T906" s="4"/>
      <c r="U906" s="4">
        <f t="shared" si="124"/>
        <v>0</v>
      </c>
      <c r="V906" s="4"/>
      <c r="W906" s="4"/>
      <c r="X906" s="4">
        <f t="shared" si="125"/>
        <v>0</v>
      </c>
      <c r="Y906" s="4"/>
      <c r="Z906" s="4"/>
      <c r="AA906" s="4">
        <f>C906+I906-L906-O906-U906-X906-R906</f>
        <v>0</v>
      </c>
      <c r="AB906" s="7">
        <v>45341</v>
      </c>
    </row>
    <row r="907" spans="1:28" ht="15.75" x14ac:dyDescent="0.25">
      <c r="A907" s="29">
        <v>45341</v>
      </c>
      <c r="B907" s="75" t="s">
        <v>118</v>
      </c>
      <c r="C907" s="27"/>
      <c r="D907" s="25" t="s">
        <v>46</v>
      </c>
      <c r="E907" s="27" t="s">
        <v>58</v>
      </c>
      <c r="F907" s="27">
        <v>1000</v>
      </c>
      <c r="G907" s="27" t="s">
        <v>34</v>
      </c>
      <c r="H907" s="27">
        <v>2250</v>
      </c>
      <c r="I907" s="11">
        <f t="shared" si="120"/>
        <v>2250000</v>
      </c>
      <c r="J907" s="28" t="s">
        <v>28</v>
      </c>
      <c r="K907" s="11"/>
      <c r="L907" s="4">
        <f t="shared" si="121"/>
        <v>0</v>
      </c>
      <c r="M907" s="4"/>
      <c r="N907" s="4"/>
      <c r="O907" s="4">
        <f t="shared" si="122"/>
        <v>0</v>
      </c>
      <c r="P907" s="4"/>
      <c r="Q907" s="4"/>
      <c r="R907" s="4">
        <f t="shared" si="123"/>
        <v>0</v>
      </c>
      <c r="S907" s="4"/>
      <c r="T907" s="4"/>
      <c r="U907" s="4">
        <f t="shared" si="124"/>
        <v>0</v>
      </c>
      <c r="V907" s="4"/>
      <c r="W907" s="4"/>
      <c r="X907" s="4">
        <f t="shared" si="125"/>
        <v>0</v>
      </c>
      <c r="Y907" s="4"/>
      <c r="Z907" s="4"/>
      <c r="AA907" s="4">
        <f>C907+I907-L907-O907-U907-X907-R907</f>
        <v>2250000</v>
      </c>
      <c r="AB907" s="7"/>
    </row>
    <row r="908" spans="1:28" ht="15.75" x14ac:dyDescent="0.25">
      <c r="A908" s="29">
        <v>45341</v>
      </c>
      <c r="B908" s="51" t="s">
        <v>256</v>
      </c>
      <c r="C908" s="25"/>
      <c r="D908" s="25" t="s">
        <v>52</v>
      </c>
      <c r="E908" s="27" t="s">
        <v>150</v>
      </c>
      <c r="F908" s="27">
        <v>20</v>
      </c>
      <c r="G908" s="27" t="s">
        <v>77</v>
      </c>
      <c r="H908" s="25">
        <v>45000</v>
      </c>
      <c r="I908" s="11">
        <f t="shared" si="120"/>
        <v>900000</v>
      </c>
      <c r="J908" s="31" t="s">
        <v>324</v>
      </c>
      <c r="K908" s="11"/>
      <c r="L908" s="4">
        <f t="shared" si="121"/>
        <v>900000</v>
      </c>
      <c r="M908" s="4">
        <v>57000</v>
      </c>
      <c r="N908" s="4">
        <v>843000</v>
      </c>
      <c r="O908" s="4">
        <f t="shared" si="122"/>
        <v>0</v>
      </c>
      <c r="P908" s="4"/>
      <c r="Q908" s="4"/>
      <c r="R908" s="4">
        <f t="shared" si="123"/>
        <v>0</v>
      </c>
      <c r="S908" s="4"/>
      <c r="T908" s="4"/>
      <c r="U908" s="4">
        <f t="shared" si="124"/>
        <v>0</v>
      </c>
      <c r="V908" s="4"/>
      <c r="W908" s="4"/>
      <c r="X908" s="4">
        <f t="shared" si="125"/>
        <v>0</v>
      </c>
      <c r="Y908" s="4"/>
      <c r="Z908" s="4"/>
      <c r="AA908" s="4">
        <f>C908+I908-L908-O908-U908-X908-R908</f>
        <v>0</v>
      </c>
      <c r="AB908" s="7">
        <v>45345</v>
      </c>
    </row>
    <row r="909" spans="1:28" ht="15.75" x14ac:dyDescent="0.25">
      <c r="A909" s="29">
        <v>45341</v>
      </c>
      <c r="B909" s="51" t="s">
        <v>565</v>
      </c>
      <c r="C909" s="25"/>
      <c r="D909" s="25" t="s">
        <v>46</v>
      </c>
      <c r="E909" s="27" t="s">
        <v>348</v>
      </c>
      <c r="F909" s="27">
        <v>1000</v>
      </c>
      <c r="G909" s="27" t="s">
        <v>34</v>
      </c>
      <c r="H909" s="25">
        <v>1150</v>
      </c>
      <c r="I909" s="11">
        <f t="shared" si="120"/>
        <v>1150000</v>
      </c>
      <c r="J909" s="31" t="s">
        <v>324</v>
      </c>
      <c r="K909" s="11"/>
      <c r="L909" s="4">
        <f t="shared" si="121"/>
        <v>0</v>
      </c>
      <c r="M909" s="4"/>
      <c r="N909" s="4"/>
      <c r="O909" s="4">
        <f t="shared" si="122"/>
        <v>0</v>
      </c>
      <c r="P909" s="4"/>
      <c r="Q909" s="4"/>
      <c r="R909" s="4">
        <f t="shared" si="123"/>
        <v>0</v>
      </c>
      <c r="S909" s="4"/>
      <c r="T909" s="4"/>
      <c r="U909" s="4">
        <f t="shared" si="124"/>
        <v>1150000</v>
      </c>
      <c r="V909" s="4">
        <v>1150000</v>
      </c>
      <c r="W909" s="4"/>
      <c r="X909" s="4">
        <f t="shared" si="125"/>
        <v>0</v>
      </c>
      <c r="Y909" s="4"/>
      <c r="Z909" s="4"/>
      <c r="AA909" s="4">
        <f>C909+I909-L909-O909-U909-X909-R909</f>
        <v>0</v>
      </c>
      <c r="AB909" s="7">
        <v>45341</v>
      </c>
    </row>
    <row r="910" spans="1:28" ht="15.75" x14ac:dyDescent="0.25">
      <c r="A910" s="29">
        <v>45341</v>
      </c>
      <c r="B910" s="51" t="s">
        <v>96</v>
      </c>
      <c r="C910" s="25"/>
      <c r="D910" s="27" t="s">
        <v>46</v>
      </c>
      <c r="E910" s="27" t="s">
        <v>61</v>
      </c>
      <c r="F910" s="27">
        <v>1875</v>
      </c>
      <c r="G910" s="27" t="s">
        <v>34</v>
      </c>
      <c r="H910" s="25">
        <v>2590</v>
      </c>
      <c r="I910" s="11">
        <f t="shared" si="120"/>
        <v>4856250</v>
      </c>
      <c r="J910" s="31" t="s">
        <v>312</v>
      </c>
      <c r="K910" s="11" t="s">
        <v>933</v>
      </c>
      <c r="L910" s="4">
        <f t="shared" si="121"/>
        <v>0</v>
      </c>
      <c r="M910" s="4"/>
      <c r="N910" s="4"/>
      <c r="O910" s="4">
        <f t="shared" si="122"/>
        <v>4856250</v>
      </c>
      <c r="P910" s="4">
        <v>4856250</v>
      </c>
      <c r="Q910" s="4"/>
      <c r="R910" s="4">
        <f t="shared" si="123"/>
        <v>0</v>
      </c>
      <c r="S910" s="4"/>
      <c r="T910" s="4"/>
      <c r="U910" s="4">
        <f t="shared" si="124"/>
        <v>0</v>
      </c>
      <c r="V910" s="4"/>
      <c r="W910" s="4"/>
      <c r="X910" s="4">
        <f t="shared" si="125"/>
        <v>0</v>
      </c>
      <c r="Y910" s="4"/>
      <c r="Z910" s="4"/>
      <c r="AA910" s="4">
        <f>C910+I910-L910-O910-U910-X910-R910</f>
        <v>0</v>
      </c>
      <c r="AB910" s="7"/>
    </row>
    <row r="911" spans="1:28" ht="15.75" x14ac:dyDescent="0.25">
      <c r="A911" s="29">
        <v>45341</v>
      </c>
      <c r="B911" s="51" t="s">
        <v>96</v>
      </c>
      <c r="C911" s="25"/>
      <c r="D911" s="27" t="s">
        <v>46</v>
      </c>
      <c r="E911" s="27" t="s">
        <v>42</v>
      </c>
      <c r="F911" s="25">
        <v>2500</v>
      </c>
      <c r="G911" s="27" t="s">
        <v>34</v>
      </c>
      <c r="H911" s="25">
        <v>4500</v>
      </c>
      <c r="I911" s="11">
        <f t="shared" si="120"/>
        <v>11250000</v>
      </c>
      <c r="J911" s="31" t="s">
        <v>312</v>
      </c>
      <c r="K911" s="11" t="s">
        <v>938</v>
      </c>
      <c r="L911" s="4">
        <f t="shared" si="121"/>
        <v>0</v>
      </c>
      <c r="M911" s="4"/>
      <c r="N911" s="4"/>
      <c r="O911" s="4">
        <f t="shared" si="122"/>
        <v>11250000</v>
      </c>
      <c r="P911" s="4">
        <v>11250000</v>
      </c>
      <c r="Q911" s="4"/>
      <c r="R911" s="4">
        <f t="shared" si="123"/>
        <v>0</v>
      </c>
      <c r="S911" s="4"/>
      <c r="T911" s="4"/>
      <c r="U911" s="4">
        <f t="shared" si="124"/>
        <v>0</v>
      </c>
      <c r="V911" s="4"/>
      <c r="W911" s="4"/>
      <c r="X911" s="4">
        <f t="shared" si="125"/>
        <v>0</v>
      </c>
      <c r="Y911" s="4"/>
      <c r="Z911" s="4"/>
      <c r="AA911" s="4">
        <f>C911+I911-L911-O911-U911-X911-R911</f>
        <v>0</v>
      </c>
      <c r="AB911" s="7"/>
    </row>
    <row r="912" spans="1:28" ht="15.75" x14ac:dyDescent="0.25">
      <c r="A912" s="29">
        <v>45341</v>
      </c>
      <c r="B912" s="50" t="s">
        <v>221</v>
      </c>
      <c r="C912" s="25"/>
      <c r="D912" s="27" t="s">
        <v>46</v>
      </c>
      <c r="E912" s="25" t="s">
        <v>177</v>
      </c>
      <c r="F912" s="25">
        <v>300</v>
      </c>
      <c r="G912" s="25" t="s">
        <v>39</v>
      </c>
      <c r="H912" s="25">
        <v>100000</v>
      </c>
      <c r="I912" s="11">
        <f t="shared" si="120"/>
        <v>30000000</v>
      </c>
      <c r="J912" s="31" t="s">
        <v>324</v>
      </c>
      <c r="K912" s="11"/>
      <c r="L912" s="4">
        <f t="shared" si="121"/>
        <v>30000000</v>
      </c>
      <c r="M912" s="4">
        <v>30000000</v>
      </c>
      <c r="N912" s="4"/>
      <c r="O912" s="4">
        <f t="shared" si="122"/>
        <v>0</v>
      </c>
      <c r="P912" s="4"/>
      <c r="Q912" s="4"/>
      <c r="R912" s="4">
        <f t="shared" si="123"/>
        <v>0</v>
      </c>
      <c r="S912" s="4"/>
      <c r="T912" s="4"/>
      <c r="U912" s="4">
        <f t="shared" si="124"/>
        <v>0</v>
      </c>
      <c r="V912" s="4"/>
      <c r="W912" s="4"/>
      <c r="X912" s="4">
        <f t="shared" si="125"/>
        <v>0</v>
      </c>
      <c r="Y912" s="4"/>
      <c r="Z912" s="4"/>
      <c r="AA912" s="4">
        <f>C912+I912-L912-O912-U912-X912-R912</f>
        <v>0</v>
      </c>
      <c r="AB912" s="7">
        <v>45342</v>
      </c>
    </row>
    <row r="913" spans="1:28" ht="15.75" x14ac:dyDescent="0.25">
      <c r="A913" s="29">
        <v>45341</v>
      </c>
      <c r="B913" s="51" t="s">
        <v>676</v>
      </c>
      <c r="C913" s="27"/>
      <c r="D913" s="27" t="s">
        <v>46</v>
      </c>
      <c r="E913" s="25" t="s">
        <v>42</v>
      </c>
      <c r="F913" s="25">
        <v>1000</v>
      </c>
      <c r="G913" s="27" t="s">
        <v>34</v>
      </c>
      <c r="H913" s="27">
        <v>4100</v>
      </c>
      <c r="I913" s="11">
        <f t="shared" si="120"/>
        <v>4100000</v>
      </c>
      <c r="J913" s="32" t="s">
        <v>312</v>
      </c>
      <c r="K913" s="11" t="s">
        <v>882</v>
      </c>
      <c r="L913" s="4">
        <f t="shared" si="121"/>
        <v>0</v>
      </c>
      <c r="M913" s="4"/>
      <c r="N913" s="4"/>
      <c r="O913" s="4">
        <f t="shared" si="122"/>
        <v>4100000</v>
      </c>
      <c r="P913" s="4">
        <v>4100000</v>
      </c>
      <c r="Q913" s="4"/>
      <c r="R913" s="4">
        <f t="shared" si="123"/>
        <v>0</v>
      </c>
      <c r="S913" s="4"/>
      <c r="T913" s="4"/>
      <c r="U913" s="4">
        <f t="shared" si="124"/>
        <v>0</v>
      </c>
      <c r="V913" s="4"/>
      <c r="W913" s="4"/>
      <c r="X913" s="4">
        <f t="shared" si="125"/>
        <v>0</v>
      </c>
      <c r="Y913" s="4"/>
      <c r="Z913" s="4"/>
      <c r="AA913" s="4">
        <f>C913+I913-L913-O913-U913-X913-R913</f>
        <v>0</v>
      </c>
      <c r="AB913" s="7">
        <v>45342</v>
      </c>
    </row>
    <row r="914" spans="1:28" ht="15.75" x14ac:dyDescent="0.25">
      <c r="A914" s="29">
        <v>45341</v>
      </c>
      <c r="B914" s="50" t="s">
        <v>780</v>
      </c>
      <c r="C914" s="25"/>
      <c r="D914" s="25" t="s">
        <v>52</v>
      </c>
      <c r="E914" s="25" t="s">
        <v>108</v>
      </c>
      <c r="F914" s="25">
        <v>1600</v>
      </c>
      <c r="G914" s="27" t="s">
        <v>34</v>
      </c>
      <c r="H914" s="25">
        <v>2150</v>
      </c>
      <c r="I914" s="11">
        <f t="shared" si="120"/>
        <v>3440000</v>
      </c>
      <c r="J914" s="31" t="s">
        <v>324</v>
      </c>
      <c r="K914" s="11"/>
      <c r="L914" s="4">
        <f t="shared" si="121"/>
        <v>0</v>
      </c>
      <c r="M914" s="4"/>
      <c r="N914" s="4"/>
      <c r="O914" s="4">
        <f t="shared" si="122"/>
        <v>0</v>
      </c>
      <c r="P914" s="4"/>
      <c r="Q914" s="4"/>
      <c r="R914" s="4">
        <f t="shared" si="123"/>
        <v>0</v>
      </c>
      <c r="S914" s="4"/>
      <c r="T914" s="4"/>
      <c r="U914" s="4">
        <f t="shared" si="124"/>
        <v>3440000</v>
      </c>
      <c r="V914" s="4">
        <v>3440000</v>
      </c>
      <c r="W914" s="4"/>
      <c r="X914" s="4">
        <f t="shared" si="125"/>
        <v>0</v>
      </c>
      <c r="Y914" s="4"/>
      <c r="Z914" s="4"/>
      <c r="AA914" s="4">
        <f>C914+I914-L914-O914-U914-X914-R914</f>
        <v>0</v>
      </c>
      <c r="AB914" s="7">
        <v>45341</v>
      </c>
    </row>
    <row r="915" spans="1:28" ht="15.75" x14ac:dyDescent="0.25">
      <c r="A915" s="29">
        <v>45341</v>
      </c>
      <c r="B915" s="51" t="s">
        <v>858</v>
      </c>
      <c r="C915" s="27"/>
      <c r="D915" s="25" t="s">
        <v>46</v>
      </c>
      <c r="E915" s="27" t="s">
        <v>406</v>
      </c>
      <c r="F915" s="27">
        <v>1000</v>
      </c>
      <c r="G915" s="27" t="s">
        <v>34</v>
      </c>
      <c r="H915" s="27">
        <v>1150</v>
      </c>
      <c r="I915" s="11">
        <f t="shared" ref="I915:I923" si="126">F915*H915</f>
        <v>1150000</v>
      </c>
      <c r="J915" s="32" t="s">
        <v>324</v>
      </c>
      <c r="K915" s="11"/>
      <c r="L915" s="4">
        <f>M915+N915</f>
        <v>0</v>
      </c>
      <c r="M915" s="4"/>
      <c r="N915" s="4"/>
      <c r="O915" s="4">
        <f t="shared" ref="O915:O921" si="127">P915+Q915</f>
        <v>0</v>
      </c>
      <c r="P915" s="4"/>
      <c r="Q915" s="4"/>
      <c r="R915" s="4">
        <f t="shared" ref="R915:R922" si="128">S915+T915</f>
        <v>0</v>
      </c>
      <c r="S915" s="4"/>
      <c r="T915" s="4"/>
      <c r="U915" s="4">
        <v>1150000</v>
      </c>
      <c r="V915" s="4"/>
      <c r="W915" s="4"/>
      <c r="X915" s="4">
        <f t="shared" ref="X915:X922" si="129">Y915+Z915</f>
        <v>0</v>
      </c>
      <c r="Y915" s="4"/>
      <c r="Z915" s="4"/>
      <c r="AA915" s="4">
        <f>C915+I915-L915-O915-U915-X915-R915</f>
        <v>0</v>
      </c>
      <c r="AB915" s="7">
        <v>45341</v>
      </c>
    </row>
    <row r="916" spans="1:28" ht="15.75" x14ac:dyDescent="0.25">
      <c r="A916" s="29">
        <v>45341</v>
      </c>
      <c r="B916" s="50" t="s">
        <v>378</v>
      </c>
      <c r="C916" s="25"/>
      <c r="D916" s="25" t="s">
        <v>52</v>
      </c>
      <c r="E916" s="25" t="s">
        <v>348</v>
      </c>
      <c r="F916" s="25">
        <v>600</v>
      </c>
      <c r="G916" s="27" t="s">
        <v>34</v>
      </c>
      <c r="H916" s="25">
        <v>1150</v>
      </c>
      <c r="I916" s="11">
        <f t="shared" si="126"/>
        <v>690000</v>
      </c>
      <c r="J916" s="31" t="s">
        <v>324</v>
      </c>
      <c r="K916" s="11"/>
      <c r="L916" s="4">
        <f>M916+N916</f>
        <v>0</v>
      </c>
      <c r="M916" s="4"/>
      <c r="N916" s="4"/>
      <c r="O916" s="4">
        <f t="shared" si="127"/>
        <v>0</v>
      </c>
      <c r="P916" s="4"/>
      <c r="Q916" s="4"/>
      <c r="R916" s="4">
        <f t="shared" si="128"/>
        <v>0</v>
      </c>
      <c r="S916" s="4"/>
      <c r="T916" s="4"/>
      <c r="U916" s="4">
        <f t="shared" ref="U916:U922" si="130">V916+W916</f>
        <v>690000</v>
      </c>
      <c r="V916" s="4">
        <v>690000</v>
      </c>
      <c r="W916" s="4"/>
      <c r="X916" s="4">
        <f t="shared" si="129"/>
        <v>0</v>
      </c>
      <c r="Y916" s="4"/>
      <c r="Z916" s="4"/>
      <c r="AA916" s="4">
        <f>C916+I916-L916-O916-U916-X916-R916</f>
        <v>0</v>
      </c>
      <c r="AB916" s="7">
        <v>45341</v>
      </c>
    </row>
    <row r="917" spans="1:28" ht="15.75" x14ac:dyDescent="0.25">
      <c r="A917" s="29">
        <v>45341</v>
      </c>
      <c r="B917" s="78" t="s">
        <v>99</v>
      </c>
      <c r="C917" s="25"/>
      <c r="D917" s="25"/>
      <c r="E917" s="25" t="s">
        <v>103</v>
      </c>
      <c r="F917" s="25">
        <v>29.1</v>
      </c>
      <c r="G917" s="25" t="s">
        <v>39</v>
      </c>
      <c r="H917" s="25"/>
      <c r="I917" s="11">
        <f t="shared" si="126"/>
        <v>0</v>
      </c>
      <c r="J917" s="26" t="s">
        <v>28</v>
      </c>
      <c r="K917" s="11"/>
      <c r="L917" s="4">
        <f>M917+N917</f>
        <v>0</v>
      </c>
      <c r="M917" s="4"/>
      <c r="N917" s="4"/>
      <c r="O917" s="4">
        <f t="shared" si="127"/>
        <v>0</v>
      </c>
      <c r="P917" s="4"/>
      <c r="Q917" s="4"/>
      <c r="R917" s="4">
        <f t="shared" si="128"/>
        <v>0</v>
      </c>
      <c r="S917" s="4"/>
      <c r="T917" s="4"/>
      <c r="U917" s="4">
        <f t="shared" si="130"/>
        <v>0</v>
      </c>
      <c r="V917" s="4"/>
      <c r="W917" s="4"/>
      <c r="X917" s="4">
        <f t="shared" si="129"/>
        <v>0</v>
      </c>
      <c r="Y917" s="4"/>
      <c r="Z917" s="4"/>
      <c r="AA917" s="4">
        <f>C917+I917-L917-O917-U917-X917-R917</f>
        <v>0</v>
      </c>
      <c r="AB917" s="7"/>
    </row>
    <row r="918" spans="1:28" ht="15.75" x14ac:dyDescent="0.25">
      <c r="A918" s="29">
        <v>45341</v>
      </c>
      <c r="B918" s="72" t="s">
        <v>412</v>
      </c>
      <c r="C918" s="25"/>
      <c r="D918" s="25" t="s">
        <v>52</v>
      </c>
      <c r="E918" s="25" t="s">
        <v>150</v>
      </c>
      <c r="F918" s="25">
        <v>40</v>
      </c>
      <c r="G918" s="25" t="s">
        <v>77</v>
      </c>
      <c r="H918" s="25">
        <v>45000</v>
      </c>
      <c r="I918" s="11">
        <f t="shared" si="126"/>
        <v>1800000</v>
      </c>
      <c r="J918" s="31" t="s">
        <v>312</v>
      </c>
      <c r="K918" s="11"/>
      <c r="L918" s="4">
        <f t="shared" ref="L918:L923" si="131">M918+N918</f>
        <v>0</v>
      </c>
      <c r="M918" s="4"/>
      <c r="N918" s="4"/>
      <c r="O918" s="4">
        <f t="shared" si="127"/>
        <v>1800000</v>
      </c>
      <c r="P918" s="4">
        <v>1800000</v>
      </c>
      <c r="Q918" s="4"/>
      <c r="R918" s="4">
        <f t="shared" si="128"/>
        <v>0</v>
      </c>
      <c r="S918" s="4"/>
      <c r="T918" s="4"/>
      <c r="U918" s="4">
        <f t="shared" si="130"/>
        <v>0</v>
      </c>
      <c r="V918" s="4"/>
      <c r="W918" s="4"/>
      <c r="X918" s="4">
        <f t="shared" si="129"/>
        <v>0</v>
      </c>
      <c r="Y918" s="4"/>
      <c r="Z918" s="4"/>
      <c r="AA918" s="4">
        <f>C918+I918-L918-O918-U918-X918-R918</f>
        <v>0</v>
      </c>
      <c r="AB918" s="7">
        <v>45349</v>
      </c>
    </row>
    <row r="919" spans="1:28" ht="15.75" x14ac:dyDescent="0.25">
      <c r="A919" s="24">
        <v>45341</v>
      </c>
      <c r="B919" s="50" t="s">
        <v>122</v>
      </c>
      <c r="C919" s="25"/>
      <c r="D919" s="25" t="s">
        <v>46</v>
      </c>
      <c r="E919" s="25" t="s">
        <v>238</v>
      </c>
      <c r="F919" s="25">
        <v>2</v>
      </c>
      <c r="G919" s="25" t="s">
        <v>39</v>
      </c>
      <c r="H919" s="25">
        <v>300000</v>
      </c>
      <c r="I919" s="11">
        <f t="shared" si="126"/>
        <v>600000</v>
      </c>
      <c r="J919" s="26" t="s">
        <v>28</v>
      </c>
      <c r="K919" s="11"/>
      <c r="L919" s="4">
        <f t="shared" si="131"/>
        <v>0</v>
      </c>
      <c r="M919" s="4"/>
      <c r="N919" s="4"/>
      <c r="O919" s="4">
        <f t="shared" si="127"/>
        <v>0</v>
      </c>
      <c r="P919" s="4"/>
      <c r="Q919" s="4"/>
      <c r="R919" s="4">
        <f t="shared" si="128"/>
        <v>0</v>
      </c>
      <c r="S919" s="4"/>
      <c r="T919" s="4"/>
      <c r="U919" s="4">
        <f t="shared" si="130"/>
        <v>0</v>
      </c>
      <c r="V919" s="4"/>
      <c r="W919" s="4"/>
      <c r="X919" s="4">
        <f t="shared" si="129"/>
        <v>0</v>
      </c>
      <c r="Y919" s="4"/>
      <c r="Z919" s="4"/>
      <c r="AA919" s="4">
        <f>C919+I919-L919-O919-U919-X919-R919</f>
        <v>600000</v>
      </c>
      <c r="AB919" s="7"/>
    </row>
    <row r="920" spans="1:28" ht="15.75" x14ac:dyDescent="0.25">
      <c r="A920" s="24">
        <v>45341</v>
      </c>
      <c r="B920" s="50" t="s">
        <v>311</v>
      </c>
      <c r="C920" s="25"/>
      <c r="D920" s="25" t="s">
        <v>46</v>
      </c>
      <c r="E920" s="25" t="s">
        <v>299</v>
      </c>
      <c r="F920" s="25">
        <v>16.7</v>
      </c>
      <c r="G920" s="25" t="s">
        <v>39</v>
      </c>
      <c r="H920" s="25">
        <v>47000</v>
      </c>
      <c r="I920" s="11">
        <f t="shared" si="126"/>
        <v>784900</v>
      </c>
      <c r="J920" s="31" t="s">
        <v>324</v>
      </c>
      <c r="K920" s="11"/>
      <c r="L920" s="4">
        <f t="shared" si="131"/>
        <v>784900</v>
      </c>
      <c r="M920" s="4">
        <v>784900</v>
      </c>
      <c r="N920" s="4"/>
      <c r="O920" s="4">
        <f t="shared" si="127"/>
        <v>0</v>
      </c>
      <c r="P920" s="4"/>
      <c r="Q920" s="4"/>
      <c r="R920" s="4">
        <f t="shared" si="128"/>
        <v>0</v>
      </c>
      <c r="S920" s="4"/>
      <c r="T920" s="4"/>
      <c r="U920" s="4">
        <f t="shared" si="130"/>
        <v>0</v>
      </c>
      <c r="V920" s="4"/>
      <c r="W920" s="4"/>
      <c r="X920" s="4">
        <f t="shared" si="129"/>
        <v>0</v>
      </c>
      <c r="Y920" s="4"/>
      <c r="Z920" s="4"/>
      <c r="AA920" s="4">
        <f>C920+I920-L920-O920-U920-X920-R920</f>
        <v>0</v>
      </c>
      <c r="AB920" s="7">
        <v>45341</v>
      </c>
    </row>
    <row r="921" spans="1:28" ht="15.75" x14ac:dyDescent="0.25">
      <c r="A921" s="24">
        <v>45341</v>
      </c>
      <c r="B921" s="50" t="s">
        <v>311</v>
      </c>
      <c r="C921" s="25"/>
      <c r="D921" s="25" t="s">
        <v>46</v>
      </c>
      <c r="E921" s="25" t="s">
        <v>129</v>
      </c>
      <c r="F921" s="25">
        <v>2</v>
      </c>
      <c r="G921" s="25" t="s">
        <v>77</v>
      </c>
      <c r="H921" s="25">
        <v>60000</v>
      </c>
      <c r="I921" s="11">
        <f t="shared" si="126"/>
        <v>120000</v>
      </c>
      <c r="J921" s="31" t="s">
        <v>324</v>
      </c>
      <c r="K921" s="11"/>
      <c r="L921" s="4">
        <f t="shared" si="131"/>
        <v>120000</v>
      </c>
      <c r="M921" s="4">
        <v>120000</v>
      </c>
      <c r="N921" s="4"/>
      <c r="O921" s="4">
        <f t="shared" si="127"/>
        <v>0</v>
      </c>
      <c r="P921" s="4"/>
      <c r="Q921" s="4"/>
      <c r="R921" s="4">
        <f t="shared" si="128"/>
        <v>0</v>
      </c>
      <c r="S921" s="4"/>
      <c r="T921" s="4"/>
      <c r="U921" s="4">
        <f t="shared" si="130"/>
        <v>0</v>
      </c>
      <c r="V921" s="4"/>
      <c r="W921" s="4"/>
      <c r="X921" s="4">
        <f t="shared" si="129"/>
        <v>0</v>
      </c>
      <c r="Y921" s="4"/>
      <c r="Z921" s="4"/>
      <c r="AA921" s="4">
        <f>C921+I921-L921-O921-U921-X921-R921</f>
        <v>0</v>
      </c>
      <c r="AB921" s="7">
        <v>45341</v>
      </c>
    </row>
    <row r="922" spans="1:28" ht="15.75" x14ac:dyDescent="0.25">
      <c r="A922" s="24">
        <v>45341</v>
      </c>
      <c r="B922" s="50" t="s">
        <v>803</v>
      </c>
      <c r="C922" s="25"/>
      <c r="D922" s="25" t="s">
        <v>52</v>
      </c>
      <c r="E922" s="25" t="s">
        <v>108</v>
      </c>
      <c r="F922" s="25">
        <v>600</v>
      </c>
      <c r="G922" s="25" t="s">
        <v>34</v>
      </c>
      <c r="H922" s="25">
        <v>2000</v>
      </c>
      <c r="I922" s="11">
        <f t="shared" si="126"/>
        <v>1200000</v>
      </c>
      <c r="J922" s="31" t="s">
        <v>312</v>
      </c>
      <c r="K922" s="11" t="s">
        <v>861</v>
      </c>
      <c r="L922" s="4">
        <f t="shared" si="131"/>
        <v>0</v>
      </c>
      <c r="M922" s="4"/>
      <c r="N922" s="4"/>
      <c r="O922" s="4">
        <v>1200000</v>
      </c>
      <c r="P922" s="4">
        <v>1200000</v>
      </c>
      <c r="Q922" s="4"/>
      <c r="R922" s="4">
        <f t="shared" si="128"/>
        <v>0</v>
      </c>
      <c r="S922" s="4"/>
      <c r="T922" s="4"/>
      <c r="U922" s="4">
        <f t="shared" si="130"/>
        <v>0</v>
      </c>
      <c r="V922" s="4"/>
      <c r="W922" s="4"/>
      <c r="X922" s="4">
        <f t="shared" si="129"/>
        <v>0</v>
      </c>
      <c r="Y922" s="4"/>
      <c r="Z922" s="4"/>
      <c r="AA922" s="4">
        <f>C922+I922-L922-O922-U922-X922-R922</f>
        <v>0</v>
      </c>
      <c r="AB922" s="7">
        <v>45341</v>
      </c>
    </row>
    <row r="923" spans="1:28" ht="15.75" x14ac:dyDescent="0.25">
      <c r="A923" s="29">
        <v>45342</v>
      </c>
      <c r="B923" s="51" t="s">
        <v>37</v>
      </c>
      <c r="C923" s="27"/>
      <c r="D923" s="27" t="s">
        <v>46</v>
      </c>
      <c r="E923" s="27" t="s">
        <v>128</v>
      </c>
      <c r="F923" s="75">
        <v>25</v>
      </c>
      <c r="G923" s="27" t="s">
        <v>39</v>
      </c>
      <c r="H923" s="27">
        <v>125000</v>
      </c>
      <c r="I923" s="15">
        <f t="shared" si="126"/>
        <v>3125000</v>
      </c>
      <c r="J923" s="31" t="s">
        <v>324</v>
      </c>
      <c r="K923" s="11"/>
      <c r="L923" s="4">
        <f t="shared" si="131"/>
        <v>3125000</v>
      </c>
      <c r="M923" s="4">
        <v>650000</v>
      </c>
      <c r="N923" s="4">
        <v>2475000</v>
      </c>
      <c r="O923" s="4">
        <f t="shared" ref="O923:O954" si="132">P923+Q923</f>
        <v>0</v>
      </c>
      <c r="P923" s="4"/>
      <c r="Q923" s="4"/>
      <c r="R923" s="4">
        <f t="shared" ref="R923:R954" si="133">S923+T923</f>
        <v>0</v>
      </c>
      <c r="S923" s="4"/>
      <c r="T923" s="4"/>
      <c r="U923" s="4">
        <f t="shared" ref="U923:U954" si="134">V923+W923</f>
        <v>0</v>
      </c>
      <c r="V923" s="4"/>
      <c r="W923" s="4"/>
      <c r="X923" s="4">
        <f t="shared" ref="X923:X954" si="135">Y923+Z923</f>
        <v>0</v>
      </c>
      <c r="Y923" s="4"/>
      <c r="Z923" s="4"/>
      <c r="AA923" s="4">
        <f>C923+I923-L923-O923-U923-X923-R923</f>
        <v>0</v>
      </c>
      <c r="AB923" s="7">
        <v>45342</v>
      </c>
    </row>
    <row r="924" spans="1:28" ht="15.75" x14ac:dyDescent="0.25">
      <c r="A924" s="29">
        <v>45342</v>
      </c>
      <c r="B924" s="50" t="s">
        <v>96</v>
      </c>
      <c r="C924" s="25"/>
      <c r="D924" s="25" t="s">
        <v>46</v>
      </c>
      <c r="E924" s="25" t="s">
        <v>42</v>
      </c>
      <c r="F924" s="25">
        <v>700</v>
      </c>
      <c r="G924" s="25" t="s">
        <v>34</v>
      </c>
      <c r="H924" s="25">
        <v>4500</v>
      </c>
      <c r="I924" s="11">
        <f t="shared" ref="I924:I954" si="136">F924*H924</f>
        <v>3150000</v>
      </c>
      <c r="J924" s="31" t="s">
        <v>312</v>
      </c>
      <c r="K924" s="11" t="s">
        <v>940</v>
      </c>
      <c r="L924" s="4">
        <f t="shared" ref="L924:L954" si="137">M924+N924</f>
        <v>0</v>
      </c>
      <c r="M924" s="4"/>
      <c r="N924" s="4"/>
      <c r="O924" s="4">
        <f t="shared" si="132"/>
        <v>3150000</v>
      </c>
      <c r="P924" s="4">
        <v>3150000</v>
      </c>
      <c r="Q924" s="4"/>
      <c r="R924" s="4">
        <f t="shared" si="133"/>
        <v>0</v>
      </c>
      <c r="S924" s="4"/>
      <c r="T924" s="4"/>
      <c r="U924" s="4">
        <f t="shared" si="134"/>
        <v>0</v>
      </c>
      <c r="V924" s="4"/>
      <c r="W924" s="4"/>
      <c r="X924" s="4">
        <f t="shared" si="135"/>
        <v>0</v>
      </c>
      <c r="Y924" s="4"/>
      <c r="Z924" s="4"/>
      <c r="AA924" s="4">
        <f>C924+I924-L924-O924-U924-X924-R924</f>
        <v>0</v>
      </c>
      <c r="AB924" s="7"/>
    </row>
    <row r="925" spans="1:28" ht="15.75" x14ac:dyDescent="0.25">
      <c r="A925" s="29">
        <v>45342</v>
      </c>
      <c r="B925" s="50" t="s">
        <v>96</v>
      </c>
      <c r="C925" s="27"/>
      <c r="D925" s="25" t="s">
        <v>46</v>
      </c>
      <c r="E925" s="27" t="s">
        <v>204</v>
      </c>
      <c r="F925" s="27">
        <v>1750</v>
      </c>
      <c r="G925" s="25" t="s">
        <v>34</v>
      </c>
      <c r="H925" s="25">
        <v>1385</v>
      </c>
      <c r="I925" s="11">
        <f t="shared" si="136"/>
        <v>2423750</v>
      </c>
      <c r="J925" s="31" t="s">
        <v>312</v>
      </c>
      <c r="K925" s="11" t="s">
        <v>940</v>
      </c>
      <c r="L925" s="4">
        <f t="shared" si="137"/>
        <v>0</v>
      </c>
      <c r="M925" s="4"/>
      <c r="N925" s="4"/>
      <c r="O925" s="4">
        <f t="shared" si="132"/>
        <v>2423750</v>
      </c>
      <c r="P925" s="4">
        <v>2423750</v>
      </c>
      <c r="Q925" s="4"/>
      <c r="R925" s="4">
        <f t="shared" si="133"/>
        <v>0</v>
      </c>
      <c r="S925" s="4"/>
      <c r="T925" s="4"/>
      <c r="U925" s="4">
        <f t="shared" si="134"/>
        <v>0</v>
      </c>
      <c r="V925" s="4"/>
      <c r="W925" s="4"/>
      <c r="X925" s="4">
        <f t="shared" si="135"/>
        <v>0</v>
      </c>
      <c r="Y925" s="4"/>
      <c r="Z925" s="4"/>
      <c r="AA925" s="4">
        <f>C925+I925-L925-O925-U925-X925-R925</f>
        <v>0</v>
      </c>
      <c r="AB925" s="7"/>
    </row>
    <row r="926" spans="1:28" ht="15.75" x14ac:dyDescent="0.25">
      <c r="A926" s="29">
        <v>45342</v>
      </c>
      <c r="B926" s="50" t="s">
        <v>205</v>
      </c>
      <c r="C926" s="25"/>
      <c r="D926" s="25" t="s">
        <v>46</v>
      </c>
      <c r="E926" s="25" t="s">
        <v>42</v>
      </c>
      <c r="F926" s="25">
        <v>400</v>
      </c>
      <c r="G926" s="25" t="s">
        <v>34</v>
      </c>
      <c r="H926" s="25">
        <v>4400</v>
      </c>
      <c r="I926" s="11">
        <f t="shared" si="136"/>
        <v>1760000</v>
      </c>
      <c r="J926" s="31" t="s">
        <v>312</v>
      </c>
      <c r="K926" s="11" t="s">
        <v>880</v>
      </c>
      <c r="L926" s="4">
        <f t="shared" si="137"/>
        <v>0</v>
      </c>
      <c r="M926" s="4"/>
      <c r="N926" s="4"/>
      <c r="O926" s="4">
        <f t="shared" si="132"/>
        <v>1760000</v>
      </c>
      <c r="P926" s="155">
        <v>1760000</v>
      </c>
      <c r="Q926" s="4"/>
      <c r="R926" s="4">
        <f t="shared" si="133"/>
        <v>0</v>
      </c>
      <c r="S926" s="4"/>
      <c r="T926" s="4"/>
      <c r="U926" s="4">
        <f t="shared" si="134"/>
        <v>0</v>
      </c>
      <c r="V926" s="4"/>
      <c r="W926" s="4"/>
      <c r="X926" s="4">
        <f t="shared" si="135"/>
        <v>0</v>
      </c>
      <c r="Y926" s="4"/>
      <c r="Z926" s="4"/>
      <c r="AA926" s="4">
        <f>C926+I926-L926-O926-U926-X926-R926</f>
        <v>0</v>
      </c>
      <c r="AB926" s="7">
        <v>45342</v>
      </c>
    </row>
    <row r="927" spans="1:28" ht="15.75" x14ac:dyDescent="0.25">
      <c r="A927" s="29">
        <v>45342</v>
      </c>
      <c r="B927" s="50" t="s">
        <v>205</v>
      </c>
      <c r="C927" s="25"/>
      <c r="D927" s="25" t="s">
        <v>46</v>
      </c>
      <c r="E927" s="25" t="s">
        <v>82</v>
      </c>
      <c r="F927" s="25">
        <v>250</v>
      </c>
      <c r="G927" s="25" t="s">
        <v>34</v>
      </c>
      <c r="H927" s="25">
        <v>1930</v>
      </c>
      <c r="I927" s="11">
        <f t="shared" si="136"/>
        <v>482500</v>
      </c>
      <c r="J927" s="31" t="s">
        <v>312</v>
      </c>
      <c r="K927" s="11" t="s">
        <v>880</v>
      </c>
      <c r="L927" s="4">
        <f t="shared" si="137"/>
        <v>0</v>
      </c>
      <c r="M927" s="4"/>
      <c r="N927" s="4"/>
      <c r="O927" s="4">
        <f t="shared" si="132"/>
        <v>482500</v>
      </c>
      <c r="P927" s="155">
        <v>482500</v>
      </c>
      <c r="Q927" s="4"/>
      <c r="R927" s="4">
        <f t="shared" si="133"/>
        <v>0</v>
      </c>
      <c r="S927" s="4"/>
      <c r="T927" s="4"/>
      <c r="U927" s="4">
        <f t="shared" si="134"/>
        <v>0</v>
      </c>
      <c r="V927" s="4"/>
      <c r="W927" s="4"/>
      <c r="X927" s="4">
        <f t="shared" si="135"/>
        <v>0</v>
      </c>
      <c r="Y927" s="4"/>
      <c r="Z927" s="4"/>
      <c r="AA927" s="4">
        <f>C927+I927-L927-O927-U927-X927-R927</f>
        <v>0</v>
      </c>
      <c r="AB927" s="7">
        <v>45342</v>
      </c>
    </row>
    <row r="928" spans="1:28" ht="15.75" x14ac:dyDescent="0.25">
      <c r="A928" s="29">
        <v>45342</v>
      </c>
      <c r="B928" s="50" t="s">
        <v>168</v>
      </c>
      <c r="C928" s="25"/>
      <c r="D928" s="25" t="s">
        <v>52</v>
      </c>
      <c r="E928" s="25" t="s">
        <v>47</v>
      </c>
      <c r="F928" s="25">
        <v>3</v>
      </c>
      <c r="G928" s="27" t="s">
        <v>48</v>
      </c>
      <c r="H928" s="27">
        <v>160000</v>
      </c>
      <c r="I928" s="11">
        <f t="shared" si="136"/>
        <v>480000</v>
      </c>
      <c r="J928" s="26" t="s">
        <v>28</v>
      </c>
      <c r="K928" s="11" t="s">
        <v>878</v>
      </c>
      <c r="L928" s="4">
        <f t="shared" si="137"/>
        <v>0</v>
      </c>
      <c r="M928" s="4"/>
      <c r="N928" s="4"/>
      <c r="O928" s="4">
        <f t="shared" si="132"/>
        <v>0</v>
      </c>
      <c r="P928" s="4"/>
      <c r="Q928" s="4"/>
      <c r="R928" s="4">
        <f t="shared" si="133"/>
        <v>0</v>
      </c>
      <c r="S928" s="4"/>
      <c r="T928" s="4"/>
      <c r="U928" s="4">
        <f t="shared" si="134"/>
        <v>0</v>
      </c>
      <c r="V928" s="4"/>
      <c r="W928" s="4"/>
      <c r="X928" s="4">
        <f t="shared" si="135"/>
        <v>0</v>
      </c>
      <c r="Y928" s="4"/>
      <c r="Z928" s="4"/>
      <c r="AA928" s="4">
        <f>C928+I928-L928-O928-U928-X928-R928</f>
        <v>480000</v>
      </c>
      <c r="AB928" s="7"/>
    </row>
    <row r="929" spans="1:28" ht="15.75" x14ac:dyDescent="0.25">
      <c r="A929" s="29">
        <v>45342</v>
      </c>
      <c r="B929" s="50" t="s">
        <v>168</v>
      </c>
      <c r="C929" s="25"/>
      <c r="D929" s="25" t="s">
        <v>52</v>
      </c>
      <c r="E929" s="25" t="s">
        <v>135</v>
      </c>
      <c r="F929" s="25">
        <v>1</v>
      </c>
      <c r="G929" s="25" t="s">
        <v>48</v>
      </c>
      <c r="H929" s="25">
        <v>160000</v>
      </c>
      <c r="I929" s="11">
        <f t="shared" si="136"/>
        <v>160000</v>
      </c>
      <c r="J929" s="26" t="s">
        <v>28</v>
      </c>
      <c r="K929" s="11" t="s">
        <v>878</v>
      </c>
      <c r="L929" s="4">
        <f t="shared" si="137"/>
        <v>0</v>
      </c>
      <c r="M929" s="4"/>
      <c r="N929" s="4"/>
      <c r="O929" s="4">
        <f t="shared" si="132"/>
        <v>0</v>
      </c>
      <c r="P929" s="4"/>
      <c r="Q929" s="4"/>
      <c r="R929" s="4">
        <f t="shared" si="133"/>
        <v>0</v>
      </c>
      <c r="S929" s="4"/>
      <c r="T929" s="4"/>
      <c r="U929" s="4">
        <f t="shared" si="134"/>
        <v>0</v>
      </c>
      <c r="V929" s="4"/>
      <c r="W929" s="4"/>
      <c r="X929" s="4">
        <f t="shared" si="135"/>
        <v>0</v>
      </c>
      <c r="Y929" s="4"/>
      <c r="Z929" s="4"/>
      <c r="AA929" s="4">
        <f>C929+I929-L929-O929-U929-X929-R929</f>
        <v>160000</v>
      </c>
      <c r="AB929" s="7"/>
    </row>
    <row r="930" spans="1:28" ht="15.75" x14ac:dyDescent="0.25">
      <c r="A930" s="29">
        <v>45342</v>
      </c>
      <c r="B930" s="50" t="s">
        <v>134</v>
      </c>
      <c r="C930" s="27"/>
      <c r="D930" s="25" t="s">
        <v>52</v>
      </c>
      <c r="E930" s="25" t="s">
        <v>127</v>
      </c>
      <c r="F930" s="27">
        <v>10</v>
      </c>
      <c r="G930" s="25" t="s">
        <v>39</v>
      </c>
      <c r="H930" s="25">
        <v>65000</v>
      </c>
      <c r="I930" s="11">
        <f t="shared" si="136"/>
        <v>650000</v>
      </c>
      <c r="J930" s="26" t="s">
        <v>28</v>
      </c>
      <c r="K930" s="11" t="s">
        <v>886</v>
      </c>
      <c r="L930" s="4">
        <f t="shared" si="137"/>
        <v>0</v>
      </c>
      <c r="M930" s="4"/>
      <c r="N930" s="4"/>
      <c r="O930" s="4">
        <f t="shared" si="132"/>
        <v>0</v>
      </c>
      <c r="P930" s="4"/>
      <c r="Q930" s="4"/>
      <c r="R930" s="4">
        <f t="shared" si="133"/>
        <v>0</v>
      </c>
      <c r="S930" s="4"/>
      <c r="T930" s="4"/>
      <c r="U930" s="4">
        <f t="shared" si="134"/>
        <v>0</v>
      </c>
      <c r="V930" s="4"/>
      <c r="W930" s="4"/>
      <c r="X930" s="4">
        <f t="shared" si="135"/>
        <v>0</v>
      </c>
      <c r="Y930" s="4"/>
      <c r="Z930" s="4"/>
      <c r="AA930" s="4">
        <f>C930+I930-L930-O930-U930-X930-R930</f>
        <v>650000</v>
      </c>
      <c r="AB930" s="7"/>
    </row>
    <row r="931" spans="1:28" ht="15.75" x14ac:dyDescent="0.25">
      <c r="A931" s="29">
        <v>45342</v>
      </c>
      <c r="B931" s="50" t="s">
        <v>134</v>
      </c>
      <c r="C931" s="25"/>
      <c r="D931" s="25" t="s">
        <v>52</v>
      </c>
      <c r="E931" s="25" t="s">
        <v>42</v>
      </c>
      <c r="F931" s="25">
        <v>1000</v>
      </c>
      <c r="G931" s="25" t="s">
        <v>34</v>
      </c>
      <c r="H931" s="25">
        <v>4500</v>
      </c>
      <c r="I931" s="11">
        <f t="shared" si="136"/>
        <v>4500000</v>
      </c>
      <c r="J931" s="26" t="s">
        <v>28</v>
      </c>
      <c r="K931" s="11" t="s">
        <v>886</v>
      </c>
      <c r="L931" s="4">
        <f t="shared" si="137"/>
        <v>0</v>
      </c>
      <c r="M931" s="4"/>
      <c r="N931" s="4"/>
      <c r="O931" s="4">
        <f t="shared" si="132"/>
        <v>0</v>
      </c>
      <c r="P931" s="4"/>
      <c r="Q931" s="4"/>
      <c r="R931" s="4">
        <f t="shared" si="133"/>
        <v>0</v>
      </c>
      <c r="S931" s="4"/>
      <c r="T931" s="4"/>
      <c r="U931" s="4">
        <f t="shared" si="134"/>
        <v>0</v>
      </c>
      <c r="V931" s="4"/>
      <c r="W931" s="4"/>
      <c r="X931" s="4">
        <f t="shared" si="135"/>
        <v>0</v>
      </c>
      <c r="Y931" s="4"/>
      <c r="Z931" s="4"/>
      <c r="AA931" s="4">
        <f>C931+I931-L931-O931-U931-X931-R931</f>
        <v>4500000</v>
      </c>
      <c r="AB931" s="7"/>
    </row>
    <row r="932" spans="1:28" ht="15.75" x14ac:dyDescent="0.25">
      <c r="A932" s="29">
        <v>45342</v>
      </c>
      <c r="B932" s="50" t="s">
        <v>134</v>
      </c>
      <c r="C932" s="27"/>
      <c r="D932" s="25" t="s">
        <v>52</v>
      </c>
      <c r="E932" s="27" t="s">
        <v>50</v>
      </c>
      <c r="F932" s="27">
        <v>200</v>
      </c>
      <c r="G932" s="25" t="s">
        <v>34</v>
      </c>
      <c r="H932" s="25">
        <v>3885</v>
      </c>
      <c r="I932" s="11">
        <f t="shared" si="136"/>
        <v>777000</v>
      </c>
      <c r="J932" s="26" t="s">
        <v>28</v>
      </c>
      <c r="K932" s="11" t="s">
        <v>886</v>
      </c>
      <c r="L932" s="4">
        <f t="shared" si="137"/>
        <v>0</v>
      </c>
      <c r="M932" s="4"/>
      <c r="N932" s="4"/>
      <c r="O932" s="4">
        <f t="shared" si="132"/>
        <v>0</v>
      </c>
      <c r="P932" s="4"/>
      <c r="Q932" s="4"/>
      <c r="R932" s="4">
        <f t="shared" si="133"/>
        <v>0</v>
      </c>
      <c r="S932" s="4"/>
      <c r="T932" s="4"/>
      <c r="U932" s="4">
        <f t="shared" si="134"/>
        <v>0</v>
      </c>
      <c r="V932" s="4"/>
      <c r="W932" s="4"/>
      <c r="X932" s="4">
        <f t="shared" si="135"/>
        <v>0</v>
      </c>
      <c r="Y932" s="4"/>
      <c r="Z932" s="4"/>
      <c r="AA932" s="4">
        <f>C932+I932-L932-O932-U932-X932-R932</f>
        <v>777000</v>
      </c>
      <c r="AB932" s="7"/>
    </row>
    <row r="933" spans="1:28" ht="15.75" x14ac:dyDescent="0.25">
      <c r="A933" s="29">
        <v>45342</v>
      </c>
      <c r="B933" s="50" t="s">
        <v>134</v>
      </c>
      <c r="C933" s="25"/>
      <c r="D933" s="25" t="s">
        <v>52</v>
      </c>
      <c r="E933" s="27" t="s">
        <v>189</v>
      </c>
      <c r="F933" s="76">
        <v>1</v>
      </c>
      <c r="G933" s="27" t="s">
        <v>23</v>
      </c>
      <c r="H933" s="27">
        <v>450000</v>
      </c>
      <c r="I933" s="11">
        <f t="shared" si="136"/>
        <v>450000</v>
      </c>
      <c r="J933" s="26" t="s">
        <v>28</v>
      </c>
      <c r="K933" s="11" t="s">
        <v>886</v>
      </c>
      <c r="L933" s="4">
        <f t="shared" si="137"/>
        <v>0</v>
      </c>
      <c r="M933" s="4"/>
      <c r="N933" s="4"/>
      <c r="O933" s="4">
        <f t="shared" si="132"/>
        <v>0</v>
      </c>
      <c r="P933" s="4"/>
      <c r="Q933" s="4"/>
      <c r="R933" s="4">
        <f t="shared" si="133"/>
        <v>0</v>
      </c>
      <c r="S933" s="4"/>
      <c r="T933" s="4"/>
      <c r="U933" s="4">
        <f t="shared" si="134"/>
        <v>0</v>
      </c>
      <c r="V933" s="4"/>
      <c r="W933" s="4"/>
      <c r="X933" s="4">
        <f t="shared" si="135"/>
        <v>0</v>
      </c>
      <c r="Y933" s="4"/>
      <c r="Z933" s="4"/>
      <c r="AA933" s="4">
        <f>C933+I933-L933-O933-U933-X933-R933</f>
        <v>450000</v>
      </c>
      <c r="AB933" s="7"/>
    </row>
    <row r="934" spans="1:28" ht="15.75" x14ac:dyDescent="0.25">
      <c r="A934" s="29">
        <v>45342</v>
      </c>
      <c r="B934" s="51" t="s">
        <v>253</v>
      </c>
      <c r="C934" s="25"/>
      <c r="D934" s="27" t="s">
        <v>46</v>
      </c>
      <c r="E934" s="27" t="s">
        <v>127</v>
      </c>
      <c r="F934" s="25">
        <v>10</v>
      </c>
      <c r="G934" s="27" t="s">
        <v>39</v>
      </c>
      <c r="H934" s="27">
        <v>65000</v>
      </c>
      <c r="I934" s="11">
        <f t="shared" si="136"/>
        <v>650000</v>
      </c>
      <c r="J934" s="31" t="s">
        <v>312</v>
      </c>
      <c r="K934" s="11" t="s">
        <v>895</v>
      </c>
      <c r="L934" s="4">
        <f t="shared" si="137"/>
        <v>0</v>
      </c>
      <c r="M934" s="4"/>
      <c r="N934" s="4"/>
      <c r="O934" s="4">
        <f t="shared" si="132"/>
        <v>650000</v>
      </c>
      <c r="P934" s="4">
        <v>650000</v>
      </c>
      <c r="Q934" s="4"/>
      <c r="R934" s="4">
        <f t="shared" si="133"/>
        <v>0</v>
      </c>
      <c r="S934" s="4"/>
      <c r="T934" s="4"/>
      <c r="U934" s="4">
        <f t="shared" si="134"/>
        <v>0</v>
      </c>
      <c r="V934" s="4"/>
      <c r="W934" s="4"/>
      <c r="X934" s="4">
        <f t="shared" si="135"/>
        <v>0</v>
      </c>
      <c r="Y934" s="4"/>
      <c r="Z934" s="4"/>
      <c r="AA934" s="4">
        <f>C934+I934-L934-O934-U934-X934-R934</f>
        <v>0</v>
      </c>
      <c r="AB934" s="7">
        <v>45343</v>
      </c>
    </row>
    <row r="935" spans="1:28" ht="15.75" x14ac:dyDescent="0.25">
      <c r="A935" s="29">
        <v>45342</v>
      </c>
      <c r="B935" s="51" t="s">
        <v>253</v>
      </c>
      <c r="C935" s="25"/>
      <c r="D935" s="27" t="s">
        <v>46</v>
      </c>
      <c r="E935" s="25" t="s">
        <v>130</v>
      </c>
      <c r="F935" s="25">
        <v>20</v>
      </c>
      <c r="G935" s="27" t="s">
        <v>77</v>
      </c>
      <c r="H935" s="27">
        <v>45000</v>
      </c>
      <c r="I935" s="11">
        <f t="shared" si="136"/>
        <v>900000</v>
      </c>
      <c r="J935" s="31" t="s">
        <v>312</v>
      </c>
      <c r="K935" s="11" t="s">
        <v>895</v>
      </c>
      <c r="L935" s="4">
        <f t="shared" si="137"/>
        <v>0</v>
      </c>
      <c r="M935" s="4"/>
      <c r="N935" s="4"/>
      <c r="O935" s="4">
        <f t="shared" si="132"/>
        <v>900000</v>
      </c>
      <c r="P935" s="4">
        <v>900000</v>
      </c>
      <c r="Q935" s="4"/>
      <c r="R935" s="4">
        <f t="shared" si="133"/>
        <v>0</v>
      </c>
      <c r="S935" s="4"/>
      <c r="T935" s="4"/>
      <c r="U935" s="4">
        <f t="shared" si="134"/>
        <v>0</v>
      </c>
      <c r="V935" s="4"/>
      <c r="W935" s="4"/>
      <c r="X935" s="4">
        <f t="shared" si="135"/>
        <v>0</v>
      </c>
      <c r="Y935" s="4"/>
      <c r="Z935" s="4"/>
      <c r="AA935" s="4">
        <f>C935+I935-L935-O935-U935-X935-R935</f>
        <v>0</v>
      </c>
      <c r="AB935" s="7">
        <v>45343</v>
      </c>
    </row>
    <row r="936" spans="1:28" ht="15.75" x14ac:dyDescent="0.25">
      <c r="A936" s="29">
        <v>45342</v>
      </c>
      <c r="B936" s="51" t="s">
        <v>253</v>
      </c>
      <c r="C936" s="25"/>
      <c r="D936" s="27" t="s">
        <v>46</v>
      </c>
      <c r="E936" s="25" t="s">
        <v>150</v>
      </c>
      <c r="F936" s="25">
        <v>20</v>
      </c>
      <c r="G936" s="27" t="s">
        <v>77</v>
      </c>
      <c r="H936" s="27">
        <v>45000</v>
      </c>
      <c r="I936" s="11">
        <f t="shared" si="136"/>
        <v>900000</v>
      </c>
      <c r="J936" s="31" t="s">
        <v>312</v>
      </c>
      <c r="K936" s="11" t="s">
        <v>895</v>
      </c>
      <c r="L936" s="4">
        <f t="shared" si="137"/>
        <v>0</v>
      </c>
      <c r="M936" s="4"/>
      <c r="N936" s="4"/>
      <c r="O936" s="4">
        <f t="shared" si="132"/>
        <v>900000</v>
      </c>
      <c r="P936" s="4">
        <v>900000</v>
      </c>
      <c r="Q936" s="4"/>
      <c r="R936" s="4">
        <f t="shared" si="133"/>
        <v>0</v>
      </c>
      <c r="S936" s="4"/>
      <c r="T936" s="4"/>
      <c r="U936" s="4">
        <f t="shared" si="134"/>
        <v>0</v>
      </c>
      <c r="V936" s="4"/>
      <c r="W936" s="4"/>
      <c r="X936" s="4">
        <f t="shared" si="135"/>
        <v>0</v>
      </c>
      <c r="Y936" s="4"/>
      <c r="Z936" s="4"/>
      <c r="AA936" s="4">
        <f>C936+I936-L936-O936-U936-X936-R936</f>
        <v>0</v>
      </c>
      <c r="AB936" s="7">
        <v>45343</v>
      </c>
    </row>
    <row r="937" spans="1:28" ht="15.75" x14ac:dyDescent="0.25">
      <c r="A937" s="29">
        <v>45342</v>
      </c>
      <c r="B937" s="51" t="s">
        <v>253</v>
      </c>
      <c r="C937" s="25"/>
      <c r="D937" s="27" t="s">
        <v>46</v>
      </c>
      <c r="E937" s="25" t="s">
        <v>185</v>
      </c>
      <c r="F937" s="25">
        <v>100</v>
      </c>
      <c r="G937" s="25" t="s">
        <v>27</v>
      </c>
      <c r="H937" s="25">
        <v>1700</v>
      </c>
      <c r="I937" s="11">
        <f t="shared" si="136"/>
        <v>170000</v>
      </c>
      <c r="J937" s="31" t="s">
        <v>312</v>
      </c>
      <c r="K937" s="11" t="s">
        <v>890</v>
      </c>
      <c r="L937" s="4">
        <f t="shared" si="137"/>
        <v>0</v>
      </c>
      <c r="M937" s="4"/>
      <c r="N937" s="4"/>
      <c r="O937" s="4">
        <f t="shared" si="132"/>
        <v>170000</v>
      </c>
      <c r="P937" s="4">
        <v>170000</v>
      </c>
      <c r="Q937" s="4"/>
      <c r="R937" s="4">
        <f t="shared" si="133"/>
        <v>0</v>
      </c>
      <c r="S937" s="4"/>
      <c r="T937" s="4"/>
      <c r="U937" s="4">
        <f t="shared" si="134"/>
        <v>0</v>
      </c>
      <c r="V937" s="4"/>
      <c r="W937" s="4"/>
      <c r="X937" s="4">
        <f t="shared" si="135"/>
        <v>0</v>
      </c>
      <c r="Y937" s="4"/>
      <c r="Z937" s="4"/>
      <c r="AA937" s="4">
        <f>C937+I937-L937-O937-U937-X937-R937</f>
        <v>0</v>
      </c>
      <c r="AB937" s="7">
        <v>45342</v>
      </c>
    </row>
    <row r="938" spans="1:28" ht="15.75" x14ac:dyDescent="0.25">
      <c r="A938" s="29">
        <v>45342</v>
      </c>
      <c r="B938" s="51" t="s">
        <v>253</v>
      </c>
      <c r="C938" s="25"/>
      <c r="D938" s="27" t="s">
        <v>46</v>
      </c>
      <c r="E938" s="25" t="s">
        <v>157</v>
      </c>
      <c r="F938" s="25">
        <v>3</v>
      </c>
      <c r="G938" s="25" t="s">
        <v>48</v>
      </c>
      <c r="H938" s="25">
        <v>320000</v>
      </c>
      <c r="I938" s="11">
        <f t="shared" si="136"/>
        <v>960000</v>
      </c>
      <c r="J938" s="31" t="s">
        <v>312</v>
      </c>
      <c r="K938" s="11" t="s">
        <v>891</v>
      </c>
      <c r="L938" s="4">
        <f t="shared" si="137"/>
        <v>0</v>
      </c>
      <c r="M938" s="4"/>
      <c r="N938" s="4"/>
      <c r="O938" s="4">
        <f t="shared" si="132"/>
        <v>960000</v>
      </c>
      <c r="P938" s="4">
        <v>960000</v>
      </c>
      <c r="Q938" s="4"/>
      <c r="R938" s="4">
        <f t="shared" si="133"/>
        <v>0</v>
      </c>
      <c r="S938" s="4"/>
      <c r="T938" s="4"/>
      <c r="U938" s="4">
        <f t="shared" si="134"/>
        <v>0</v>
      </c>
      <c r="V938" s="4"/>
      <c r="W938" s="4"/>
      <c r="X938" s="4">
        <f t="shared" si="135"/>
        <v>0</v>
      </c>
      <c r="Y938" s="4"/>
      <c r="Z938" s="4"/>
      <c r="AA938" s="4">
        <f>C938+I938-L938-O938-U938-X938-R938</f>
        <v>0</v>
      </c>
      <c r="AB938" s="7">
        <v>45343</v>
      </c>
    </row>
    <row r="939" spans="1:28" ht="15.75" x14ac:dyDescent="0.25">
      <c r="A939" s="29">
        <v>45342</v>
      </c>
      <c r="B939" s="79" t="s">
        <v>99</v>
      </c>
      <c r="C939" s="27"/>
      <c r="D939" s="27"/>
      <c r="E939" s="27" t="s">
        <v>101</v>
      </c>
      <c r="F939" s="27">
        <v>32.299999999999997</v>
      </c>
      <c r="G939" s="25" t="s">
        <v>39</v>
      </c>
      <c r="H939" s="25"/>
      <c r="I939" s="11">
        <f t="shared" si="136"/>
        <v>0</v>
      </c>
      <c r="J939" s="26" t="s">
        <v>28</v>
      </c>
      <c r="K939" s="11"/>
      <c r="L939" s="4">
        <f t="shared" si="137"/>
        <v>0</v>
      </c>
      <c r="M939" s="4"/>
      <c r="N939" s="4"/>
      <c r="O939" s="4">
        <f t="shared" si="132"/>
        <v>0</v>
      </c>
      <c r="P939" s="4"/>
      <c r="Q939" s="4"/>
      <c r="R939" s="4">
        <f t="shared" si="133"/>
        <v>0</v>
      </c>
      <c r="S939" s="4"/>
      <c r="T939" s="4"/>
      <c r="U939" s="4">
        <f t="shared" si="134"/>
        <v>0</v>
      </c>
      <c r="V939" s="4"/>
      <c r="W939" s="4"/>
      <c r="X939" s="4">
        <f t="shared" si="135"/>
        <v>0</v>
      </c>
      <c r="Y939" s="4"/>
      <c r="Z939" s="4"/>
      <c r="AA939" s="4">
        <f>C939+I939-L939-O939-U939-X939-R939</f>
        <v>0</v>
      </c>
      <c r="AB939" s="7"/>
    </row>
    <row r="940" spans="1:28" ht="15.75" x14ac:dyDescent="0.25">
      <c r="A940" s="29">
        <v>45342</v>
      </c>
      <c r="B940" s="79" t="s">
        <v>99</v>
      </c>
      <c r="C940" s="25"/>
      <c r="D940" s="25"/>
      <c r="E940" s="25" t="s">
        <v>100</v>
      </c>
      <c r="F940" s="25">
        <v>28.6</v>
      </c>
      <c r="G940" s="25" t="s">
        <v>39</v>
      </c>
      <c r="H940" s="25"/>
      <c r="I940" s="11">
        <f t="shared" si="136"/>
        <v>0</v>
      </c>
      <c r="J940" s="26" t="s">
        <v>28</v>
      </c>
      <c r="K940" s="11"/>
      <c r="L940" s="4">
        <f t="shared" si="137"/>
        <v>0</v>
      </c>
      <c r="M940" s="4"/>
      <c r="N940" s="4"/>
      <c r="O940" s="4">
        <f t="shared" si="132"/>
        <v>0</v>
      </c>
      <c r="P940" s="4"/>
      <c r="Q940" s="4"/>
      <c r="R940" s="4">
        <f t="shared" si="133"/>
        <v>0</v>
      </c>
      <c r="S940" s="4"/>
      <c r="T940" s="4"/>
      <c r="U940" s="4">
        <f t="shared" si="134"/>
        <v>0</v>
      </c>
      <c r="V940" s="4"/>
      <c r="W940" s="4"/>
      <c r="X940" s="4">
        <f t="shared" si="135"/>
        <v>0</v>
      </c>
      <c r="Y940" s="4"/>
      <c r="Z940" s="4"/>
      <c r="AA940" s="4">
        <f>C940+I940-L940-O940-U940-X940-R940</f>
        <v>0</v>
      </c>
      <c r="AB940" s="7"/>
    </row>
    <row r="941" spans="1:28" ht="15.75" x14ac:dyDescent="0.25">
      <c r="A941" s="29">
        <v>45342</v>
      </c>
      <c r="B941" s="79" t="s">
        <v>99</v>
      </c>
      <c r="C941" s="27"/>
      <c r="D941" s="25"/>
      <c r="E941" s="27" t="s">
        <v>103</v>
      </c>
      <c r="F941" s="27">
        <v>29.2</v>
      </c>
      <c r="G941" s="25" t="s">
        <v>39</v>
      </c>
      <c r="H941" s="25"/>
      <c r="I941" s="11">
        <f t="shared" si="136"/>
        <v>0</v>
      </c>
      <c r="J941" s="26" t="s">
        <v>28</v>
      </c>
      <c r="K941" s="11"/>
      <c r="L941" s="4">
        <f t="shared" si="137"/>
        <v>0</v>
      </c>
      <c r="M941" s="4"/>
      <c r="N941" s="4"/>
      <c r="O941" s="4">
        <f t="shared" si="132"/>
        <v>0</v>
      </c>
      <c r="P941" s="4"/>
      <c r="Q941" s="4"/>
      <c r="R941" s="4">
        <f t="shared" si="133"/>
        <v>0</v>
      </c>
      <c r="S941" s="4"/>
      <c r="T941" s="4"/>
      <c r="U941" s="4">
        <f t="shared" si="134"/>
        <v>0</v>
      </c>
      <c r="V941" s="4"/>
      <c r="W941" s="4"/>
      <c r="X941" s="4">
        <f t="shared" si="135"/>
        <v>0</v>
      </c>
      <c r="Y941" s="4"/>
      <c r="Z941" s="4"/>
      <c r="AA941" s="4">
        <f>C941+I941-L941-O941-U941-X941-R941</f>
        <v>0</v>
      </c>
      <c r="AB941" s="7"/>
    </row>
    <row r="942" spans="1:28" ht="15.75" x14ac:dyDescent="0.25">
      <c r="A942" s="29">
        <v>45342</v>
      </c>
      <c r="B942" s="78" t="s">
        <v>472</v>
      </c>
      <c r="C942" s="27"/>
      <c r="D942" s="25" t="s">
        <v>52</v>
      </c>
      <c r="E942" s="27" t="s">
        <v>163</v>
      </c>
      <c r="F942" s="27">
        <v>12</v>
      </c>
      <c r="G942" s="27" t="s">
        <v>39</v>
      </c>
      <c r="H942" s="27">
        <v>135000</v>
      </c>
      <c r="I942" s="11">
        <f t="shared" si="136"/>
        <v>1620000</v>
      </c>
      <c r="J942" s="38" t="s">
        <v>78</v>
      </c>
      <c r="K942" s="11"/>
      <c r="L942" s="4">
        <f t="shared" si="137"/>
        <v>410000</v>
      </c>
      <c r="M942" s="4"/>
      <c r="N942" s="4">
        <v>410000</v>
      </c>
      <c r="O942" s="4">
        <f t="shared" si="132"/>
        <v>0</v>
      </c>
      <c r="P942" s="4"/>
      <c r="Q942" s="4"/>
      <c r="R942" s="4">
        <f t="shared" si="133"/>
        <v>0</v>
      </c>
      <c r="S942" s="4"/>
      <c r="T942" s="4"/>
      <c r="U942" s="4">
        <f t="shared" si="134"/>
        <v>0</v>
      </c>
      <c r="V942" s="4"/>
      <c r="W942" s="4"/>
      <c r="X942" s="4">
        <f t="shared" si="135"/>
        <v>0</v>
      </c>
      <c r="Y942" s="4"/>
      <c r="Z942" s="4"/>
      <c r="AA942" s="4">
        <f>C942+I942-L942-O942-U942-X942-R942</f>
        <v>1210000</v>
      </c>
      <c r="AB942" s="7"/>
    </row>
    <row r="943" spans="1:28" ht="15.75" x14ac:dyDescent="0.25">
      <c r="A943" s="29">
        <v>45342</v>
      </c>
      <c r="B943" s="50" t="s">
        <v>72</v>
      </c>
      <c r="C943" s="25"/>
      <c r="D943" s="25" t="s">
        <v>52</v>
      </c>
      <c r="E943" s="25" t="s">
        <v>91</v>
      </c>
      <c r="F943" s="25">
        <v>1</v>
      </c>
      <c r="G943" s="25" t="s">
        <v>303</v>
      </c>
      <c r="H943" s="25">
        <v>1199999</v>
      </c>
      <c r="I943" s="11">
        <f t="shared" si="136"/>
        <v>1199999</v>
      </c>
      <c r="J943" s="31" t="s">
        <v>312</v>
      </c>
      <c r="K943" s="11" t="s">
        <v>876</v>
      </c>
      <c r="L943" s="4">
        <f t="shared" si="137"/>
        <v>0</v>
      </c>
      <c r="M943" s="4"/>
      <c r="N943" s="4"/>
      <c r="O943" s="4">
        <f t="shared" si="132"/>
        <v>1199999</v>
      </c>
      <c r="P943" s="4">
        <v>1199999</v>
      </c>
      <c r="Q943" s="4"/>
      <c r="R943" s="4">
        <f t="shared" si="133"/>
        <v>0</v>
      </c>
      <c r="S943" s="4"/>
      <c r="T943" s="4"/>
      <c r="U943" s="4">
        <f t="shared" si="134"/>
        <v>0</v>
      </c>
      <c r="V943" s="4"/>
      <c r="W943" s="4"/>
      <c r="X943" s="4">
        <f t="shared" si="135"/>
        <v>0</v>
      </c>
      <c r="Y943" s="4"/>
      <c r="Z943" s="4"/>
      <c r="AA943" s="4">
        <f>C943+I943-L943-O943-U943-X943-R943</f>
        <v>0</v>
      </c>
      <c r="AB943" s="7">
        <v>45342</v>
      </c>
    </row>
    <row r="944" spans="1:28" ht="15.75" x14ac:dyDescent="0.25">
      <c r="A944" s="29">
        <v>45342</v>
      </c>
      <c r="B944" s="50" t="s">
        <v>874</v>
      </c>
      <c r="C944" s="25"/>
      <c r="D944" s="25" t="s">
        <v>52</v>
      </c>
      <c r="E944" s="25" t="s">
        <v>225</v>
      </c>
      <c r="F944" s="25">
        <v>300</v>
      </c>
      <c r="G944" s="25" t="s">
        <v>34</v>
      </c>
      <c r="H944" s="25">
        <v>3186</v>
      </c>
      <c r="I944" s="11">
        <f t="shared" si="136"/>
        <v>955800</v>
      </c>
      <c r="J944" s="31" t="s">
        <v>324</v>
      </c>
      <c r="K944" s="11"/>
      <c r="L944" s="4">
        <f t="shared" si="137"/>
        <v>0</v>
      </c>
      <c r="M944" s="4"/>
      <c r="N944" s="4"/>
      <c r="O944" s="4">
        <f t="shared" si="132"/>
        <v>0</v>
      </c>
      <c r="P944" s="4"/>
      <c r="Q944" s="4"/>
      <c r="R944" s="4">
        <f t="shared" si="133"/>
        <v>0</v>
      </c>
      <c r="S944" s="4"/>
      <c r="T944" s="4"/>
      <c r="U944" s="4">
        <f t="shared" si="134"/>
        <v>955800</v>
      </c>
      <c r="V944" s="4">
        <v>955800</v>
      </c>
      <c r="W944" s="4"/>
      <c r="X944" s="4">
        <f t="shared" si="135"/>
        <v>0</v>
      </c>
      <c r="Y944" s="4"/>
      <c r="Z944" s="4"/>
      <c r="AA944" s="4">
        <f>C944+I944-L944-O944-U944-X944-R944</f>
        <v>0</v>
      </c>
      <c r="AB944" s="7">
        <v>45345</v>
      </c>
    </row>
    <row r="945" spans="1:28" ht="15.75" x14ac:dyDescent="0.25">
      <c r="A945" s="29">
        <v>45342</v>
      </c>
      <c r="B945" s="50" t="s">
        <v>422</v>
      </c>
      <c r="C945" s="25"/>
      <c r="D945" s="25" t="s">
        <v>46</v>
      </c>
      <c r="E945" s="25" t="s">
        <v>42</v>
      </c>
      <c r="F945" s="25">
        <v>1000</v>
      </c>
      <c r="G945" s="25" t="s">
        <v>34</v>
      </c>
      <c r="H945" s="25">
        <v>3900</v>
      </c>
      <c r="I945" s="11">
        <f t="shared" si="136"/>
        <v>3900000</v>
      </c>
      <c r="J945" s="31" t="s">
        <v>324</v>
      </c>
      <c r="K945" s="11"/>
      <c r="L945" s="4">
        <f t="shared" si="137"/>
        <v>3900000</v>
      </c>
      <c r="M945" s="4">
        <v>3900000</v>
      </c>
      <c r="N945" s="4"/>
      <c r="O945" s="4">
        <f t="shared" si="132"/>
        <v>0</v>
      </c>
      <c r="P945" s="4"/>
      <c r="Q945" s="4"/>
      <c r="R945" s="4">
        <f t="shared" si="133"/>
        <v>0</v>
      </c>
      <c r="S945" s="4"/>
      <c r="T945" s="4"/>
      <c r="U945" s="4">
        <f t="shared" si="134"/>
        <v>0</v>
      </c>
      <c r="V945" s="4"/>
      <c r="W945" s="4"/>
      <c r="X945" s="4">
        <f t="shared" si="135"/>
        <v>0</v>
      </c>
      <c r="Y945" s="4"/>
      <c r="Z945" s="4"/>
      <c r="AA945" s="4">
        <f>C945+I945-L945-O945-U945-X945-R945</f>
        <v>0</v>
      </c>
      <c r="AB945" s="7">
        <v>45342</v>
      </c>
    </row>
    <row r="946" spans="1:28" ht="15.75" x14ac:dyDescent="0.25">
      <c r="A946" s="29">
        <v>45342</v>
      </c>
      <c r="B946" s="50" t="s">
        <v>376</v>
      </c>
      <c r="C946" s="25"/>
      <c r="D946" s="25" t="s">
        <v>46</v>
      </c>
      <c r="E946" s="25" t="s">
        <v>127</v>
      </c>
      <c r="F946" s="25">
        <v>1</v>
      </c>
      <c r="G946" s="25" t="s">
        <v>39</v>
      </c>
      <c r="H946" s="25">
        <v>65000</v>
      </c>
      <c r="I946" s="11">
        <f t="shared" si="136"/>
        <v>65000</v>
      </c>
      <c r="J946" s="32" t="s">
        <v>324</v>
      </c>
      <c r="K946" s="11"/>
      <c r="L946" s="4">
        <f t="shared" si="137"/>
        <v>65000</v>
      </c>
      <c r="M946" s="4">
        <v>65000</v>
      </c>
      <c r="N946" s="4"/>
      <c r="O946" s="4">
        <f t="shared" si="132"/>
        <v>0</v>
      </c>
      <c r="P946" s="4"/>
      <c r="Q946" s="4"/>
      <c r="R946" s="4">
        <f t="shared" si="133"/>
        <v>0</v>
      </c>
      <c r="S946" s="4"/>
      <c r="T946" s="4"/>
      <c r="U946" s="4">
        <f t="shared" si="134"/>
        <v>0</v>
      </c>
      <c r="V946" s="4"/>
      <c r="W946" s="4"/>
      <c r="X946" s="4">
        <f t="shared" si="135"/>
        <v>0</v>
      </c>
      <c r="Y946" s="4"/>
      <c r="Z946" s="4"/>
      <c r="AA946" s="4">
        <f>C946+I946-L946-O946-U946-X946-R946</f>
        <v>0</v>
      </c>
      <c r="AB946" s="7">
        <v>45344</v>
      </c>
    </row>
    <row r="947" spans="1:28" ht="15.75" x14ac:dyDescent="0.25">
      <c r="A947" s="29">
        <v>45342</v>
      </c>
      <c r="B947" s="50" t="s">
        <v>376</v>
      </c>
      <c r="C947" s="27"/>
      <c r="D947" s="25" t="s">
        <v>46</v>
      </c>
      <c r="E947" s="27" t="s">
        <v>128</v>
      </c>
      <c r="F947" s="76">
        <v>25</v>
      </c>
      <c r="G947" s="25" t="s">
        <v>39</v>
      </c>
      <c r="H947" s="25">
        <v>125000</v>
      </c>
      <c r="I947" s="11">
        <f t="shared" si="136"/>
        <v>3125000</v>
      </c>
      <c r="J947" s="32" t="s">
        <v>324</v>
      </c>
      <c r="K947" s="11"/>
      <c r="L947" s="4">
        <f t="shared" si="137"/>
        <v>3125000</v>
      </c>
      <c r="M947" s="4">
        <v>3125000</v>
      </c>
      <c r="N947" s="4"/>
      <c r="O947" s="4">
        <f t="shared" si="132"/>
        <v>0</v>
      </c>
      <c r="P947" s="4"/>
      <c r="Q947" s="4"/>
      <c r="R947" s="4">
        <f t="shared" si="133"/>
        <v>0</v>
      </c>
      <c r="S947" s="4"/>
      <c r="T947" s="4"/>
      <c r="U947" s="4">
        <f t="shared" si="134"/>
        <v>0</v>
      </c>
      <c r="V947" s="4"/>
      <c r="W947" s="4"/>
      <c r="X947" s="4">
        <f t="shared" si="135"/>
        <v>0</v>
      </c>
      <c r="Y947" s="4"/>
      <c r="Z947" s="4"/>
      <c r="AA947" s="4">
        <f>C947+I947-L947-O947-U947-X947-R947</f>
        <v>0</v>
      </c>
      <c r="AB947" s="7">
        <v>45344</v>
      </c>
    </row>
    <row r="948" spans="1:28" ht="15.75" x14ac:dyDescent="0.25">
      <c r="A948" s="29">
        <v>45342</v>
      </c>
      <c r="B948" s="50" t="s">
        <v>595</v>
      </c>
      <c r="C948" s="25"/>
      <c r="D948" s="25" t="s">
        <v>46</v>
      </c>
      <c r="E948" s="25" t="s">
        <v>128</v>
      </c>
      <c r="F948" s="76">
        <v>25</v>
      </c>
      <c r="G948" s="25" t="s">
        <v>39</v>
      </c>
      <c r="H948" s="25">
        <v>125000</v>
      </c>
      <c r="I948" s="11">
        <f t="shared" si="136"/>
        <v>3125000</v>
      </c>
      <c r="J948" s="31" t="s">
        <v>312</v>
      </c>
      <c r="K948" s="11" t="s">
        <v>862</v>
      </c>
      <c r="L948" s="4">
        <f t="shared" si="137"/>
        <v>0</v>
      </c>
      <c r="M948" s="4"/>
      <c r="N948" s="4"/>
      <c r="O948" s="4">
        <f t="shared" si="132"/>
        <v>3125000</v>
      </c>
      <c r="P948" s="4">
        <v>3125000</v>
      </c>
      <c r="Q948" s="4"/>
      <c r="R948" s="4">
        <f t="shared" si="133"/>
        <v>0</v>
      </c>
      <c r="S948" s="4"/>
      <c r="T948" s="4"/>
      <c r="U948" s="4">
        <f t="shared" si="134"/>
        <v>0</v>
      </c>
      <c r="V948" s="4"/>
      <c r="W948" s="4"/>
      <c r="X948" s="4">
        <f t="shared" si="135"/>
        <v>0</v>
      </c>
      <c r="Y948" s="4"/>
      <c r="Z948" s="4"/>
      <c r="AA948" s="4">
        <f>C948+I948-L948-O948-U948-X948-R948</f>
        <v>0</v>
      </c>
      <c r="AB948" s="7">
        <v>45342</v>
      </c>
    </row>
    <row r="949" spans="1:28" ht="15.75" x14ac:dyDescent="0.25">
      <c r="A949" s="29">
        <v>45342</v>
      </c>
      <c r="B949" s="50" t="s">
        <v>595</v>
      </c>
      <c r="C949" s="25"/>
      <c r="D949" s="25" t="s">
        <v>46</v>
      </c>
      <c r="E949" s="25" t="s">
        <v>348</v>
      </c>
      <c r="F949" s="25">
        <v>600</v>
      </c>
      <c r="G949" s="25" t="s">
        <v>34</v>
      </c>
      <c r="H949" s="25">
        <v>1150</v>
      </c>
      <c r="I949" s="11">
        <f t="shared" si="136"/>
        <v>690000</v>
      </c>
      <c r="J949" s="31" t="s">
        <v>312</v>
      </c>
      <c r="K949" s="11" t="s">
        <v>862</v>
      </c>
      <c r="L949" s="4">
        <f t="shared" si="137"/>
        <v>0</v>
      </c>
      <c r="M949" s="4"/>
      <c r="N949" s="4"/>
      <c r="O949" s="4">
        <f t="shared" si="132"/>
        <v>690000</v>
      </c>
      <c r="P949" s="4">
        <v>690000</v>
      </c>
      <c r="Q949" s="4"/>
      <c r="R949" s="4">
        <f t="shared" si="133"/>
        <v>0</v>
      </c>
      <c r="S949" s="4"/>
      <c r="T949" s="4"/>
      <c r="U949" s="4">
        <f t="shared" si="134"/>
        <v>0</v>
      </c>
      <c r="V949" s="4"/>
      <c r="W949" s="4"/>
      <c r="X949" s="4">
        <f t="shared" si="135"/>
        <v>0</v>
      </c>
      <c r="Y949" s="4"/>
      <c r="Z949" s="4"/>
      <c r="AA949" s="4">
        <f>C949+I949-L949-O949-U949-X949-R949</f>
        <v>0</v>
      </c>
      <c r="AB949" s="7">
        <v>45342</v>
      </c>
    </row>
    <row r="950" spans="1:28" ht="15.75" x14ac:dyDescent="0.25">
      <c r="A950" s="29">
        <v>45342</v>
      </c>
      <c r="B950" s="50" t="s">
        <v>595</v>
      </c>
      <c r="C950" s="25"/>
      <c r="D950" s="25" t="s">
        <v>46</v>
      </c>
      <c r="E950" s="25" t="s">
        <v>60</v>
      </c>
      <c r="F950" s="25">
        <v>1000</v>
      </c>
      <c r="G950" s="25" t="s">
        <v>34</v>
      </c>
      <c r="H950" s="25">
        <v>1500</v>
      </c>
      <c r="I950" s="11">
        <f t="shared" si="136"/>
        <v>1500000</v>
      </c>
      <c r="J950" s="31" t="s">
        <v>312</v>
      </c>
      <c r="K950" s="11" t="s">
        <v>862</v>
      </c>
      <c r="L950" s="4">
        <f t="shared" si="137"/>
        <v>0</v>
      </c>
      <c r="M950" s="4"/>
      <c r="N950" s="4"/>
      <c r="O950" s="4">
        <f t="shared" si="132"/>
        <v>1500000</v>
      </c>
      <c r="P950" s="4">
        <v>1500000</v>
      </c>
      <c r="Q950" s="4"/>
      <c r="R950" s="4">
        <f t="shared" si="133"/>
        <v>0</v>
      </c>
      <c r="S950" s="4"/>
      <c r="T950" s="4"/>
      <c r="U950" s="4">
        <f t="shared" si="134"/>
        <v>0</v>
      </c>
      <c r="V950" s="4"/>
      <c r="W950" s="4"/>
      <c r="X950" s="4">
        <f t="shared" si="135"/>
        <v>0</v>
      </c>
      <c r="Y950" s="4"/>
      <c r="Z950" s="4"/>
      <c r="AA950" s="4">
        <f>C950+I950-L950-O950-U950-X950-R950</f>
        <v>0</v>
      </c>
      <c r="AB950" s="7">
        <v>45342</v>
      </c>
    </row>
    <row r="951" spans="1:28" ht="15.75" x14ac:dyDescent="0.25">
      <c r="A951" s="29">
        <v>45342</v>
      </c>
      <c r="B951" s="51" t="s">
        <v>875</v>
      </c>
      <c r="C951" s="27"/>
      <c r="D951" s="25" t="s">
        <v>46</v>
      </c>
      <c r="E951" s="27" t="s">
        <v>260</v>
      </c>
      <c r="F951" s="27">
        <v>100</v>
      </c>
      <c r="G951" s="27" t="s">
        <v>34</v>
      </c>
      <c r="H951" s="27">
        <v>2793</v>
      </c>
      <c r="I951" s="11">
        <f t="shared" si="136"/>
        <v>279300</v>
      </c>
      <c r="J951" s="31" t="s">
        <v>312</v>
      </c>
      <c r="K951" s="11" t="s">
        <v>877</v>
      </c>
      <c r="L951" s="4">
        <f t="shared" si="137"/>
        <v>0</v>
      </c>
      <c r="M951" s="4"/>
      <c r="N951" s="4"/>
      <c r="O951" s="4">
        <f t="shared" si="132"/>
        <v>279300</v>
      </c>
      <c r="P951" s="4">
        <v>279300</v>
      </c>
      <c r="Q951" s="4"/>
      <c r="R951" s="4">
        <f t="shared" si="133"/>
        <v>0</v>
      </c>
      <c r="S951" s="4"/>
      <c r="T951" s="4"/>
      <c r="U951" s="4">
        <f t="shared" si="134"/>
        <v>0</v>
      </c>
      <c r="V951" s="4"/>
      <c r="W951" s="4"/>
      <c r="X951" s="4">
        <f t="shared" si="135"/>
        <v>0</v>
      </c>
      <c r="Y951" s="4"/>
      <c r="Z951" s="4"/>
      <c r="AA951" s="4">
        <f>C951+I951-L951-O951-U951-X951-R951</f>
        <v>0</v>
      </c>
      <c r="AB951" s="7">
        <v>45342</v>
      </c>
    </row>
    <row r="952" spans="1:28" ht="15.75" x14ac:dyDescent="0.25">
      <c r="A952" s="29">
        <v>45342</v>
      </c>
      <c r="B952" s="51" t="s">
        <v>875</v>
      </c>
      <c r="C952" s="25"/>
      <c r="D952" s="25" t="s">
        <v>46</v>
      </c>
      <c r="E952" s="25" t="s">
        <v>151</v>
      </c>
      <c r="F952" s="25">
        <v>250</v>
      </c>
      <c r="G952" s="25" t="s">
        <v>34</v>
      </c>
      <c r="H952" s="25">
        <v>2030</v>
      </c>
      <c r="I952" s="11">
        <f t="shared" si="136"/>
        <v>507500</v>
      </c>
      <c r="J952" s="31" t="s">
        <v>312</v>
      </c>
      <c r="K952" s="11" t="s">
        <v>877</v>
      </c>
      <c r="L952" s="4">
        <f t="shared" si="137"/>
        <v>0</v>
      </c>
      <c r="M952" s="4"/>
      <c r="N952" s="4"/>
      <c r="O952" s="4">
        <f t="shared" si="132"/>
        <v>507500</v>
      </c>
      <c r="P952" s="4">
        <v>507500</v>
      </c>
      <c r="Q952" s="4"/>
      <c r="R952" s="4">
        <f t="shared" si="133"/>
        <v>0</v>
      </c>
      <c r="S952" s="4"/>
      <c r="T952" s="4"/>
      <c r="U952" s="4">
        <f t="shared" si="134"/>
        <v>0</v>
      </c>
      <c r="V952" s="4"/>
      <c r="W952" s="4"/>
      <c r="X952" s="4">
        <f t="shared" si="135"/>
        <v>0</v>
      </c>
      <c r="Y952" s="4"/>
      <c r="Z952" s="4"/>
      <c r="AA952" s="4">
        <f>C952+I952-L952-O952-U952-X952-R952</f>
        <v>0</v>
      </c>
      <c r="AB952" s="7">
        <v>45342</v>
      </c>
    </row>
    <row r="953" spans="1:28" ht="15.75" x14ac:dyDescent="0.25">
      <c r="A953" s="24">
        <v>45342</v>
      </c>
      <c r="B953" s="50" t="s">
        <v>875</v>
      </c>
      <c r="C953" s="25"/>
      <c r="D953" s="25" t="s">
        <v>46</v>
      </c>
      <c r="E953" s="25" t="s">
        <v>50</v>
      </c>
      <c r="F953" s="25">
        <v>100</v>
      </c>
      <c r="G953" s="25" t="s">
        <v>34</v>
      </c>
      <c r="H953" s="25">
        <v>3885</v>
      </c>
      <c r="I953" s="11">
        <f t="shared" si="136"/>
        <v>388500</v>
      </c>
      <c r="J953" s="31" t="s">
        <v>312</v>
      </c>
      <c r="K953" s="11" t="s">
        <v>877</v>
      </c>
      <c r="L953" s="4">
        <f t="shared" si="137"/>
        <v>0</v>
      </c>
      <c r="M953" s="4"/>
      <c r="N953" s="4"/>
      <c r="O953" s="4">
        <f t="shared" si="132"/>
        <v>388500</v>
      </c>
      <c r="P953" s="4">
        <v>388500</v>
      </c>
      <c r="Q953" s="4"/>
      <c r="R953" s="4">
        <f t="shared" si="133"/>
        <v>0</v>
      </c>
      <c r="S953" s="4"/>
      <c r="T953" s="4"/>
      <c r="U953" s="4">
        <f t="shared" si="134"/>
        <v>0</v>
      </c>
      <c r="V953" s="4"/>
      <c r="W953" s="4"/>
      <c r="X953" s="4">
        <f t="shared" si="135"/>
        <v>0</v>
      </c>
      <c r="Y953" s="4"/>
      <c r="Z953" s="4"/>
      <c r="AA953" s="4">
        <f>C953+I953-L953-O953-U953-X953-R953</f>
        <v>0</v>
      </c>
      <c r="AB953" s="7">
        <v>45342</v>
      </c>
    </row>
    <row r="954" spans="1:28" ht="15.75" x14ac:dyDescent="0.25">
      <c r="A954" s="24">
        <v>45342</v>
      </c>
      <c r="B954" s="50" t="s">
        <v>875</v>
      </c>
      <c r="C954" s="25"/>
      <c r="D954" s="25" t="s">
        <v>46</v>
      </c>
      <c r="E954" s="25" t="s">
        <v>208</v>
      </c>
      <c r="F954" s="25">
        <v>1500</v>
      </c>
      <c r="G954" s="25" t="s">
        <v>34</v>
      </c>
      <c r="H954" s="25">
        <v>850</v>
      </c>
      <c r="I954" s="11">
        <f t="shared" si="136"/>
        <v>1275000</v>
      </c>
      <c r="J954" s="31" t="s">
        <v>312</v>
      </c>
      <c r="K954" s="11" t="s">
        <v>877</v>
      </c>
      <c r="L954" s="4">
        <f t="shared" si="137"/>
        <v>0</v>
      </c>
      <c r="M954" s="4"/>
      <c r="N954" s="4"/>
      <c r="O954" s="4">
        <f t="shared" si="132"/>
        <v>1275000</v>
      </c>
      <c r="P954" s="4">
        <v>1275000</v>
      </c>
      <c r="Q954" s="4"/>
      <c r="R954" s="4">
        <f t="shared" si="133"/>
        <v>0</v>
      </c>
      <c r="S954" s="4"/>
      <c r="T954" s="4"/>
      <c r="U954" s="4">
        <f t="shared" si="134"/>
        <v>0</v>
      </c>
      <c r="V954" s="4"/>
      <c r="W954" s="4"/>
      <c r="X954" s="4">
        <f t="shared" si="135"/>
        <v>0</v>
      </c>
      <c r="Y954" s="4"/>
      <c r="Z954" s="4"/>
      <c r="AA954" s="4">
        <f>C954+I954-L954-O954-U954-X954-R954</f>
        <v>0</v>
      </c>
      <c r="AB954" s="7">
        <v>45342</v>
      </c>
    </row>
    <row r="955" spans="1:28" ht="15.75" x14ac:dyDescent="0.25">
      <c r="A955" s="29">
        <v>45343</v>
      </c>
      <c r="B955" s="51" t="s">
        <v>565</v>
      </c>
      <c r="C955" s="27"/>
      <c r="D955" s="27" t="s">
        <v>46</v>
      </c>
      <c r="E955" s="27" t="s">
        <v>348</v>
      </c>
      <c r="F955" s="27">
        <v>600</v>
      </c>
      <c r="G955" s="27" t="s">
        <v>34</v>
      </c>
      <c r="H955" s="27">
        <v>1150</v>
      </c>
      <c r="I955" s="11">
        <f t="shared" ref="I955:I978" si="138">F955*H955</f>
        <v>690000</v>
      </c>
      <c r="J955" s="31" t="s">
        <v>324</v>
      </c>
      <c r="K955" s="11"/>
      <c r="L955" s="4">
        <f t="shared" ref="L955:L978" si="139">M955+N955</f>
        <v>0</v>
      </c>
      <c r="M955" s="4"/>
      <c r="N955" s="4"/>
      <c r="O955" s="4">
        <f t="shared" ref="O955:O978" si="140">P955+Q955</f>
        <v>0</v>
      </c>
      <c r="P955" s="4"/>
      <c r="Q955" s="4"/>
      <c r="R955" s="4">
        <f t="shared" ref="R955:R978" si="141">S955+T955</f>
        <v>0</v>
      </c>
      <c r="S955" s="4"/>
      <c r="T955" s="4"/>
      <c r="U955" s="4">
        <f t="shared" ref="U955:U978" si="142">V955+W955</f>
        <v>690000</v>
      </c>
      <c r="V955" s="4">
        <v>690000</v>
      </c>
      <c r="W955" s="4"/>
      <c r="X955" s="4">
        <f t="shared" ref="X955:X978" si="143">Y955+Z955</f>
        <v>0</v>
      </c>
      <c r="Y955" s="4"/>
      <c r="Z955" s="4"/>
      <c r="AA955" s="4">
        <f>C955+I955-L955-O955-U955-X955-R955</f>
        <v>0</v>
      </c>
      <c r="AB955" s="7">
        <v>45343</v>
      </c>
    </row>
    <row r="956" spans="1:28" ht="15.75" x14ac:dyDescent="0.25">
      <c r="A956" s="29">
        <v>45343</v>
      </c>
      <c r="B956" s="50" t="s">
        <v>539</v>
      </c>
      <c r="C956" s="25"/>
      <c r="D956" s="25" t="s">
        <v>46</v>
      </c>
      <c r="E956" s="27" t="s">
        <v>58</v>
      </c>
      <c r="F956" s="27">
        <v>200</v>
      </c>
      <c r="G956" s="27" t="s">
        <v>34</v>
      </c>
      <c r="H956" s="25">
        <v>2200</v>
      </c>
      <c r="I956" s="11">
        <f t="shared" si="138"/>
        <v>440000</v>
      </c>
      <c r="J956" s="31" t="s">
        <v>312</v>
      </c>
      <c r="K956" s="11" t="s">
        <v>887</v>
      </c>
      <c r="L956" s="4">
        <f t="shared" si="139"/>
        <v>0</v>
      </c>
      <c r="M956" s="4"/>
      <c r="N956" s="4"/>
      <c r="O956" s="4">
        <v>440000</v>
      </c>
      <c r="P956" s="4"/>
      <c r="Q956" s="4"/>
      <c r="R956" s="4">
        <f t="shared" si="141"/>
        <v>0</v>
      </c>
      <c r="S956" s="4"/>
      <c r="T956" s="4"/>
      <c r="U956" s="4">
        <f t="shared" si="142"/>
        <v>0</v>
      </c>
      <c r="V956" s="4"/>
      <c r="W956" s="4"/>
      <c r="X956" s="4">
        <f t="shared" si="143"/>
        <v>0</v>
      </c>
      <c r="Y956" s="4"/>
      <c r="Z956" s="4"/>
      <c r="AA956" s="4">
        <f>C956+I956-L956-O956-U956-X956-R956</f>
        <v>0</v>
      </c>
      <c r="AB956" s="7">
        <v>45343</v>
      </c>
    </row>
    <row r="957" spans="1:28" ht="15.75" x14ac:dyDescent="0.25">
      <c r="A957" s="29">
        <v>45343</v>
      </c>
      <c r="B957" s="50" t="s">
        <v>595</v>
      </c>
      <c r="C957" s="25"/>
      <c r="D957" s="25" t="s">
        <v>52</v>
      </c>
      <c r="E957" s="27" t="s">
        <v>348</v>
      </c>
      <c r="F957" s="25">
        <v>400</v>
      </c>
      <c r="G957" s="27" t="s">
        <v>34</v>
      </c>
      <c r="H957" s="25">
        <v>1150</v>
      </c>
      <c r="I957" s="11">
        <f t="shared" si="138"/>
        <v>460000</v>
      </c>
      <c r="J957" s="31" t="s">
        <v>312</v>
      </c>
      <c r="K957" s="11" t="s">
        <v>862</v>
      </c>
      <c r="L957" s="4">
        <f t="shared" si="139"/>
        <v>0</v>
      </c>
      <c r="M957" s="4"/>
      <c r="N957" s="4"/>
      <c r="O957" s="4">
        <f t="shared" si="140"/>
        <v>460000</v>
      </c>
      <c r="P957" s="4">
        <v>460000</v>
      </c>
      <c r="Q957" s="4"/>
      <c r="R957" s="4">
        <f t="shared" si="141"/>
        <v>0</v>
      </c>
      <c r="S957" s="4"/>
      <c r="T957" s="4"/>
      <c r="U957" s="4">
        <f t="shared" si="142"/>
        <v>0</v>
      </c>
      <c r="V957" s="4"/>
      <c r="W957" s="4"/>
      <c r="X957" s="4">
        <f t="shared" si="143"/>
        <v>0</v>
      </c>
      <c r="Y957" s="4"/>
      <c r="Z957" s="4"/>
      <c r="AA957" s="4">
        <f>C957+I957-L957-O957-U957-X957-R957</f>
        <v>0</v>
      </c>
      <c r="AB957" s="7">
        <v>45342</v>
      </c>
    </row>
    <row r="958" spans="1:28" ht="15.75" x14ac:dyDescent="0.25">
      <c r="A958" s="29">
        <v>45343</v>
      </c>
      <c r="B958" s="50" t="s">
        <v>256</v>
      </c>
      <c r="C958" s="25"/>
      <c r="D958" s="25" t="s">
        <v>52</v>
      </c>
      <c r="E958" s="27" t="s">
        <v>249</v>
      </c>
      <c r="F958" s="25">
        <v>500</v>
      </c>
      <c r="G958" s="27" t="s">
        <v>34</v>
      </c>
      <c r="H958" s="25">
        <v>4000</v>
      </c>
      <c r="I958" s="11">
        <f t="shared" si="138"/>
        <v>2000000</v>
      </c>
      <c r="J958" s="31" t="s">
        <v>324</v>
      </c>
      <c r="K958" s="11"/>
      <c r="L958" s="4">
        <f t="shared" si="139"/>
        <v>2000000</v>
      </c>
      <c r="M958" s="4"/>
      <c r="N958" s="4">
        <v>2000000</v>
      </c>
      <c r="O958" s="4">
        <f t="shared" si="140"/>
        <v>0</v>
      </c>
      <c r="P958" s="4"/>
      <c r="Q958" s="4"/>
      <c r="R958" s="4">
        <f t="shared" si="141"/>
        <v>0</v>
      </c>
      <c r="S958" s="4"/>
      <c r="T958" s="4"/>
      <c r="U958" s="4">
        <f t="shared" si="142"/>
        <v>0</v>
      </c>
      <c r="V958" s="4"/>
      <c r="W958" s="4"/>
      <c r="X958" s="4">
        <f t="shared" si="143"/>
        <v>0</v>
      </c>
      <c r="Y958" s="4"/>
      <c r="Z958" s="4"/>
      <c r="AA958" s="4">
        <f>C958+I958-L958-O958-U958-X958-R958</f>
        <v>0</v>
      </c>
      <c r="AB958" s="7">
        <v>45345</v>
      </c>
    </row>
    <row r="959" spans="1:28" ht="15.75" x14ac:dyDescent="0.25">
      <c r="A959" s="29">
        <v>45343</v>
      </c>
      <c r="B959" s="50" t="s">
        <v>256</v>
      </c>
      <c r="C959" s="25"/>
      <c r="D959" s="25" t="s">
        <v>52</v>
      </c>
      <c r="E959" s="27" t="s">
        <v>129</v>
      </c>
      <c r="F959" s="25">
        <v>2</v>
      </c>
      <c r="G959" s="27" t="s">
        <v>77</v>
      </c>
      <c r="H959" s="25">
        <v>60000</v>
      </c>
      <c r="I959" s="11">
        <f t="shared" si="138"/>
        <v>120000</v>
      </c>
      <c r="J959" s="31" t="s">
        <v>324</v>
      </c>
      <c r="K959" s="11"/>
      <c r="L959" s="4">
        <f t="shared" si="139"/>
        <v>120000</v>
      </c>
      <c r="M959" s="4"/>
      <c r="N959" s="4">
        <v>120000</v>
      </c>
      <c r="O959" s="4">
        <f t="shared" si="140"/>
        <v>0</v>
      </c>
      <c r="P959" s="4"/>
      <c r="Q959" s="4"/>
      <c r="R959" s="4">
        <f t="shared" si="141"/>
        <v>0</v>
      </c>
      <c r="S959" s="4"/>
      <c r="T959" s="4"/>
      <c r="U959" s="4">
        <f t="shared" si="142"/>
        <v>0</v>
      </c>
      <c r="V959" s="4"/>
      <c r="W959" s="4"/>
      <c r="X959" s="4">
        <f t="shared" si="143"/>
        <v>0</v>
      </c>
      <c r="Y959" s="4"/>
      <c r="Z959" s="4"/>
      <c r="AA959" s="4">
        <f>C959+I959-L959-O959-U959-X959-R959</f>
        <v>0</v>
      </c>
      <c r="AB959" s="7">
        <v>45345</v>
      </c>
    </row>
    <row r="960" spans="1:28" ht="15.75" x14ac:dyDescent="0.25">
      <c r="A960" s="29">
        <v>45343</v>
      </c>
      <c r="B960" s="50" t="s">
        <v>256</v>
      </c>
      <c r="C960" s="25"/>
      <c r="D960" s="25" t="s">
        <v>52</v>
      </c>
      <c r="E960" s="27" t="s">
        <v>208</v>
      </c>
      <c r="F960" s="25">
        <v>1000</v>
      </c>
      <c r="G960" s="27" t="s">
        <v>34</v>
      </c>
      <c r="H960" s="25">
        <v>870</v>
      </c>
      <c r="I960" s="11">
        <f t="shared" si="138"/>
        <v>870000</v>
      </c>
      <c r="J960" s="31" t="s">
        <v>324</v>
      </c>
      <c r="K960" s="11"/>
      <c r="L960" s="4">
        <f t="shared" si="139"/>
        <v>870000</v>
      </c>
      <c r="M960" s="4"/>
      <c r="N960" s="4">
        <v>870000</v>
      </c>
      <c r="O960" s="4">
        <f t="shared" si="140"/>
        <v>0</v>
      </c>
      <c r="P960" s="4"/>
      <c r="Q960" s="4"/>
      <c r="R960" s="4">
        <f t="shared" si="141"/>
        <v>0</v>
      </c>
      <c r="S960" s="4"/>
      <c r="T960" s="4"/>
      <c r="U960" s="4">
        <f t="shared" si="142"/>
        <v>0</v>
      </c>
      <c r="V960" s="4"/>
      <c r="W960" s="4"/>
      <c r="X960" s="4">
        <f t="shared" si="143"/>
        <v>0</v>
      </c>
      <c r="Y960" s="4"/>
      <c r="Z960" s="4"/>
      <c r="AA960" s="4">
        <f>C960+I960-L960-O960-U960-X960-R960</f>
        <v>0</v>
      </c>
      <c r="AB960" s="7">
        <v>45345</v>
      </c>
    </row>
    <row r="961" spans="1:28" ht="15.75" x14ac:dyDescent="0.25">
      <c r="A961" s="29">
        <v>45343</v>
      </c>
      <c r="B961" s="79" t="s">
        <v>729</v>
      </c>
      <c r="C961" s="27"/>
      <c r="D961" s="25" t="s">
        <v>52</v>
      </c>
      <c r="E961" s="25" t="s">
        <v>474</v>
      </c>
      <c r="F961" s="27">
        <v>1</v>
      </c>
      <c r="G961" s="27" t="s">
        <v>39</v>
      </c>
      <c r="H961" s="25">
        <v>145000</v>
      </c>
      <c r="I961" s="11">
        <f t="shared" si="138"/>
        <v>145000</v>
      </c>
      <c r="J961" s="31" t="s">
        <v>324</v>
      </c>
      <c r="K961" s="11"/>
      <c r="L961" s="4">
        <f t="shared" si="139"/>
        <v>145000</v>
      </c>
      <c r="M961" s="4">
        <v>145000</v>
      </c>
      <c r="N961" s="4"/>
      <c r="O961" s="4">
        <f t="shared" si="140"/>
        <v>0</v>
      </c>
      <c r="P961" s="4"/>
      <c r="Q961" s="4"/>
      <c r="R961" s="4">
        <f t="shared" si="141"/>
        <v>0</v>
      </c>
      <c r="S961" s="4"/>
      <c r="T961" s="4"/>
      <c r="U961" s="4">
        <f t="shared" si="142"/>
        <v>0</v>
      </c>
      <c r="V961" s="4"/>
      <c r="W961" s="4"/>
      <c r="X961" s="4">
        <f t="shared" si="143"/>
        <v>0</v>
      </c>
      <c r="Y961" s="4"/>
      <c r="Z961" s="4"/>
      <c r="AA961" s="4">
        <f>C961+I961-L961-O961-U961-X961-R961</f>
        <v>0</v>
      </c>
      <c r="AB961" s="7">
        <v>45342</v>
      </c>
    </row>
    <row r="962" spans="1:28" ht="15.75" x14ac:dyDescent="0.25">
      <c r="A962" s="29">
        <v>45343</v>
      </c>
      <c r="B962" s="51" t="s">
        <v>231</v>
      </c>
      <c r="C962" s="25"/>
      <c r="D962" s="25" t="s">
        <v>52</v>
      </c>
      <c r="E962" s="25" t="s">
        <v>232</v>
      </c>
      <c r="F962" s="25">
        <v>50</v>
      </c>
      <c r="G962" s="27" t="s">
        <v>39</v>
      </c>
      <c r="H962" s="25">
        <v>125000</v>
      </c>
      <c r="I962" s="11">
        <f t="shared" si="138"/>
        <v>6250000</v>
      </c>
      <c r="J962" s="26" t="s">
        <v>28</v>
      </c>
      <c r="K962" s="11"/>
      <c r="L962" s="4">
        <f t="shared" si="139"/>
        <v>0</v>
      </c>
      <c r="M962" s="4"/>
      <c r="N962" s="4"/>
      <c r="O962" s="4">
        <f t="shared" si="140"/>
        <v>0</v>
      </c>
      <c r="P962" s="4"/>
      <c r="Q962" s="4"/>
      <c r="R962" s="4">
        <f t="shared" si="141"/>
        <v>0</v>
      </c>
      <c r="S962" s="4"/>
      <c r="T962" s="4"/>
      <c r="U962" s="4">
        <f t="shared" si="142"/>
        <v>0</v>
      </c>
      <c r="V962" s="4"/>
      <c r="W962" s="4"/>
      <c r="X962" s="4">
        <f t="shared" si="143"/>
        <v>0</v>
      </c>
      <c r="Y962" s="4"/>
      <c r="Z962" s="4"/>
      <c r="AA962" s="4">
        <f>C962+I962-L962-O962-U962-X962-R962</f>
        <v>6250000</v>
      </c>
      <c r="AB962" s="7"/>
    </row>
    <row r="963" spans="1:28" ht="15.75" x14ac:dyDescent="0.25">
      <c r="A963" s="29">
        <v>45343</v>
      </c>
      <c r="B963" s="51" t="s">
        <v>162</v>
      </c>
      <c r="C963" s="25"/>
      <c r="D963" s="25" t="s">
        <v>46</v>
      </c>
      <c r="E963" s="25" t="s">
        <v>218</v>
      </c>
      <c r="F963" s="25">
        <v>45</v>
      </c>
      <c r="G963" s="27" t="s">
        <v>39</v>
      </c>
      <c r="H963" s="25">
        <v>87000</v>
      </c>
      <c r="I963" s="11">
        <f t="shared" si="138"/>
        <v>3915000</v>
      </c>
      <c r="J963" s="26" t="s">
        <v>28</v>
      </c>
      <c r="K963" s="11"/>
      <c r="L963" s="4">
        <f t="shared" si="139"/>
        <v>0</v>
      </c>
      <c r="M963" s="4"/>
      <c r="N963" s="4"/>
      <c r="O963" s="4">
        <f t="shared" si="140"/>
        <v>0</v>
      </c>
      <c r="P963" s="4"/>
      <c r="Q963" s="4"/>
      <c r="R963" s="4">
        <f t="shared" si="141"/>
        <v>0</v>
      </c>
      <c r="S963" s="4"/>
      <c r="T963" s="4"/>
      <c r="U963" s="4">
        <f t="shared" si="142"/>
        <v>0</v>
      </c>
      <c r="V963" s="4"/>
      <c r="W963" s="4"/>
      <c r="X963" s="4">
        <f t="shared" si="143"/>
        <v>0</v>
      </c>
      <c r="Y963" s="4"/>
      <c r="Z963" s="4"/>
      <c r="AA963" s="4">
        <f>C963+I963-L963-O963-U963-X963-R963</f>
        <v>3915000</v>
      </c>
      <c r="AB963" s="7"/>
    </row>
    <row r="964" spans="1:28" ht="15.75" x14ac:dyDescent="0.25">
      <c r="A964" s="29">
        <v>45343</v>
      </c>
      <c r="B964" s="51" t="s">
        <v>162</v>
      </c>
      <c r="C964" s="25"/>
      <c r="D964" s="25" t="s">
        <v>46</v>
      </c>
      <c r="E964" s="25" t="s">
        <v>400</v>
      </c>
      <c r="F964" s="25">
        <v>7.5</v>
      </c>
      <c r="G964" s="27" t="s">
        <v>39</v>
      </c>
      <c r="H964" s="25">
        <v>87000</v>
      </c>
      <c r="I964" s="11">
        <f t="shared" si="138"/>
        <v>652500</v>
      </c>
      <c r="J964" s="26" t="s">
        <v>28</v>
      </c>
      <c r="K964" s="11"/>
      <c r="L964" s="4">
        <f t="shared" si="139"/>
        <v>0</v>
      </c>
      <c r="M964" s="4"/>
      <c r="N964" s="4"/>
      <c r="O964" s="4">
        <f t="shared" si="140"/>
        <v>0</v>
      </c>
      <c r="P964" s="4"/>
      <c r="Q964" s="4"/>
      <c r="R964" s="4">
        <f t="shared" si="141"/>
        <v>0</v>
      </c>
      <c r="S964" s="4"/>
      <c r="T964" s="4"/>
      <c r="U964" s="4">
        <f t="shared" si="142"/>
        <v>0</v>
      </c>
      <c r="V964" s="4"/>
      <c r="W964" s="4"/>
      <c r="X964" s="4">
        <f t="shared" si="143"/>
        <v>0</v>
      </c>
      <c r="Y964" s="4"/>
      <c r="Z964" s="4"/>
      <c r="AA964" s="4">
        <f>C964+I964-L964-O964-U964-X964-R964</f>
        <v>652500</v>
      </c>
      <c r="AB964" s="7"/>
    </row>
    <row r="965" spans="1:28" ht="15.75" x14ac:dyDescent="0.25">
      <c r="A965" s="29">
        <v>45343</v>
      </c>
      <c r="B965" s="51" t="s">
        <v>162</v>
      </c>
      <c r="C965" s="27"/>
      <c r="D965" s="25" t="s">
        <v>46</v>
      </c>
      <c r="E965" s="25" t="s">
        <v>217</v>
      </c>
      <c r="F965" s="27">
        <v>35</v>
      </c>
      <c r="G965" s="27" t="s">
        <v>39</v>
      </c>
      <c r="H965" s="25">
        <v>87000</v>
      </c>
      <c r="I965" s="11">
        <f t="shared" si="138"/>
        <v>3045000</v>
      </c>
      <c r="J965" s="26" t="s">
        <v>28</v>
      </c>
      <c r="K965" s="11"/>
      <c r="L965" s="4">
        <f t="shared" si="139"/>
        <v>0</v>
      </c>
      <c r="M965" s="4"/>
      <c r="N965" s="4"/>
      <c r="O965" s="4">
        <f t="shared" si="140"/>
        <v>0</v>
      </c>
      <c r="P965" s="4"/>
      <c r="Q965" s="4"/>
      <c r="R965" s="4">
        <f t="shared" si="141"/>
        <v>0</v>
      </c>
      <c r="S965" s="4"/>
      <c r="T965" s="4"/>
      <c r="U965" s="4">
        <f t="shared" si="142"/>
        <v>0</v>
      </c>
      <c r="V965" s="4"/>
      <c r="W965" s="4"/>
      <c r="X965" s="4">
        <f t="shared" si="143"/>
        <v>0</v>
      </c>
      <c r="Y965" s="4"/>
      <c r="Z965" s="4"/>
      <c r="AA965" s="4">
        <f>C965+I965-L965-O965-U965-X965-R965</f>
        <v>3045000</v>
      </c>
      <c r="AB965" s="7"/>
    </row>
    <row r="966" spans="1:28" ht="15.75" x14ac:dyDescent="0.25">
      <c r="A966" s="29">
        <v>45343</v>
      </c>
      <c r="B966" s="51" t="s">
        <v>162</v>
      </c>
      <c r="C966" s="25"/>
      <c r="D966" s="25" t="s">
        <v>46</v>
      </c>
      <c r="E966" s="25" t="s">
        <v>102</v>
      </c>
      <c r="F966" s="25">
        <v>69.8</v>
      </c>
      <c r="G966" s="25" t="s">
        <v>39</v>
      </c>
      <c r="H966" s="25">
        <v>49000</v>
      </c>
      <c r="I966" s="11">
        <f t="shared" si="138"/>
        <v>3420200</v>
      </c>
      <c r="J966" s="26" t="s">
        <v>28</v>
      </c>
      <c r="K966" s="11"/>
      <c r="L966" s="4">
        <f t="shared" si="139"/>
        <v>0</v>
      </c>
      <c r="M966" s="4"/>
      <c r="N966" s="4"/>
      <c r="O966" s="4">
        <f t="shared" si="140"/>
        <v>0</v>
      </c>
      <c r="P966" s="4"/>
      <c r="Q966" s="4"/>
      <c r="R966" s="4">
        <f t="shared" si="141"/>
        <v>0</v>
      </c>
      <c r="S966" s="4"/>
      <c r="T966" s="4"/>
      <c r="U966" s="4">
        <f t="shared" si="142"/>
        <v>0</v>
      </c>
      <c r="V966" s="4"/>
      <c r="W966" s="4"/>
      <c r="X966" s="4">
        <f t="shared" si="143"/>
        <v>0</v>
      </c>
      <c r="Y966" s="4"/>
      <c r="Z966" s="4"/>
      <c r="AA966" s="4">
        <f>C966+I966-L966-O966-U966-X966-R966</f>
        <v>3420200</v>
      </c>
      <c r="AB966" s="7"/>
    </row>
    <row r="967" spans="1:28" ht="15.75" x14ac:dyDescent="0.25">
      <c r="A967" s="29">
        <v>45343</v>
      </c>
      <c r="B967" s="51" t="s">
        <v>162</v>
      </c>
      <c r="C967" s="25"/>
      <c r="D967" s="25" t="s">
        <v>46</v>
      </c>
      <c r="E967" s="25" t="s">
        <v>128</v>
      </c>
      <c r="F967" s="76">
        <v>25</v>
      </c>
      <c r="G967" s="25" t="s">
        <v>39</v>
      </c>
      <c r="H967" s="25">
        <v>125000</v>
      </c>
      <c r="I967" s="11">
        <f t="shared" si="138"/>
        <v>3125000</v>
      </c>
      <c r="J967" s="26" t="s">
        <v>28</v>
      </c>
      <c r="K967" s="11"/>
      <c r="L967" s="4">
        <f t="shared" si="139"/>
        <v>0</v>
      </c>
      <c r="M967" s="4"/>
      <c r="N967" s="4"/>
      <c r="O967" s="4">
        <f t="shared" si="140"/>
        <v>0</v>
      </c>
      <c r="P967" s="4"/>
      <c r="Q967" s="4"/>
      <c r="R967" s="4">
        <f t="shared" si="141"/>
        <v>0</v>
      </c>
      <c r="S967" s="4"/>
      <c r="T967" s="4"/>
      <c r="U967" s="4">
        <f t="shared" si="142"/>
        <v>0</v>
      </c>
      <c r="V967" s="4"/>
      <c r="W967" s="4"/>
      <c r="X967" s="4">
        <f t="shared" si="143"/>
        <v>0</v>
      </c>
      <c r="Y967" s="4"/>
      <c r="Z967" s="4"/>
      <c r="AA967" s="4">
        <f>C967+I967-L967-O967-U967-X967-R967</f>
        <v>3125000</v>
      </c>
      <c r="AB967" s="7"/>
    </row>
    <row r="968" spans="1:28" ht="15.75" x14ac:dyDescent="0.25">
      <c r="A968" s="29">
        <v>45343</v>
      </c>
      <c r="B968" s="51" t="s">
        <v>162</v>
      </c>
      <c r="C968" s="25"/>
      <c r="D968" s="25" t="s">
        <v>46</v>
      </c>
      <c r="E968" s="25" t="s">
        <v>130</v>
      </c>
      <c r="F968" s="25">
        <v>30</v>
      </c>
      <c r="G968" s="25" t="s">
        <v>77</v>
      </c>
      <c r="H968" s="25">
        <v>45000</v>
      </c>
      <c r="I968" s="11">
        <f t="shared" si="138"/>
        <v>1350000</v>
      </c>
      <c r="J968" s="26" t="s">
        <v>28</v>
      </c>
      <c r="K968" s="11"/>
      <c r="L968" s="4">
        <f t="shared" si="139"/>
        <v>0</v>
      </c>
      <c r="M968" s="4"/>
      <c r="N968" s="4"/>
      <c r="O968" s="4">
        <f t="shared" si="140"/>
        <v>0</v>
      </c>
      <c r="P968" s="4"/>
      <c r="Q968" s="4"/>
      <c r="R968" s="4">
        <f t="shared" si="141"/>
        <v>0</v>
      </c>
      <c r="S968" s="4"/>
      <c r="T968" s="4"/>
      <c r="U968" s="4">
        <f t="shared" si="142"/>
        <v>0</v>
      </c>
      <c r="V968" s="4"/>
      <c r="W968" s="4"/>
      <c r="X968" s="4">
        <f t="shared" si="143"/>
        <v>0</v>
      </c>
      <c r="Y968" s="4"/>
      <c r="Z968" s="4"/>
      <c r="AA968" s="4">
        <f>C968+I968-L968-O968-U968-X968-R968</f>
        <v>1350000</v>
      </c>
      <c r="AB968" s="7"/>
    </row>
    <row r="969" spans="1:28" ht="15.75" x14ac:dyDescent="0.25">
      <c r="A969" s="29">
        <v>45343</v>
      </c>
      <c r="B969" s="50" t="s">
        <v>226</v>
      </c>
      <c r="C969" s="25"/>
      <c r="D969" s="25" t="s">
        <v>52</v>
      </c>
      <c r="E969" s="25" t="s">
        <v>219</v>
      </c>
      <c r="F969" s="25">
        <v>10</v>
      </c>
      <c r="G969" s="25" t="s">
        <v>39</v>
      </c>
      <c r="H969" s="25">
        <v>300000</v>
      </c>
      <c r="I969" s="11">
        <f t="shared" si="138"/>
        <v>3000000</v>
      </c>
      <c r="J969" s="26" t="s">
        <v>28</v>
      </c>
      <c r="K969" s="11"/>
      <c r="L969" s="4">
        <f t="shared" si="139"/>
        <v>0</v>
      </c>
      <c r="M969" s="4"/>
      <c r="N969" s="4"/>
      <c r="O969" s="4">
        <f t="shared" si="140"/>
        <v>0</v>
      </c>
      <c r="P969" s="4"/>
      <c r="Q969" s="4"/>
      <c r="R969" s="4">
        <f t="shared" si="141"/>
        <v>0</v>
      </c>
      <c r="S969" s="4"/>
      <c r="T969" s="4"/>
      <c r="U969" s="4">
        <f t="shared" si="142"/>
        <v>0</v>
      </c>
      <c r="V969" s="4"/>
      <c r="W969" s="4"/>
      <c r="X969" s="4">
        <f t="shared" si="143"/>
        <v>0</v>
      </c>
      <c r="Y969" s="4"/>
      <c r="Z969" s="4"/>
      <c r="AA969" s="4">
        <f>C969+I969-L969-O969-U969-X969-R969</f>
        <v>3000000</v>
      </c>
      <c r="AB969" s="7"/>
    </row>
    <row r="970" spans="1:28" ht="15.75" x14ac:dyDescent="0.25">
      <c r="A970" s="29">
        <v>45343</v>
      </c>
      <c r="B970" s="50" t="s">
        <v>134</v>
      </c>
      <c r="C970" s="25"/>
      <c r="D970" s="25" t="s">
        <v>52</v>
      </c>
      <c r="E970" s="25" t="s">
        <v>552</v>
      </c>
      <c r="F970" s="25">
        <v>25</v>
      </c>
      <c r="G970" s="25" t="s">
        <v>39</v>
      </c>
      <c r="H970" s="25">
        <v>125000</v>
      </c>
      <c r="I970" s="11">
        <f t="shared" si="138"/>
        <v>3125000</v>
      </c>
      <c r="J970" s="26" t="s">
        <v>28</v>
      </c>
      <c r="K970" s="11"/>
      <c r="L970" s="4">
        <f t="shared" si="139"/>
        <v>0</v>
      </c>
      <c r="M970" s="4"/>
      <c r="N970" s="4"/>
      <c r="O970" s="4">
        <f t="shared" si="140"/>
        <v>0</v>
      </c>
      <c r="P970" s="4"/>
      <c r="Q970" s="4"/>
      <c r="R970" s="4">
        <f t="shared" si="141"/>
        <v>0</v>
      </c>
      <c r="S970" s="4"/>
      <c r="T970" s="4"/>
      <c r="U970" s="4">
        <f t="shared" si="142"/>
        <v>0</v>
      </c>
      <c r="V970" s="4"/>
      <c r="W970" s="4"/>
      <c r="X970" s="4">
        <f t="shared" si="143"/>
        <v>0</v>
      </c>
      <c r="Y970" s="4"/>
      <c r="Z970" s="4"/>
      <c r="AA970" s="4">
        <f>C970+I970-L970-O970-U970-X970-R970</f>
        <v>3125000</v>
      </c>
      <c r="AB970" s="7"/>
    </row>
    <row r="971" spans="1:28" ht="15.75" x14ac:dyDescent="0.25">
      <c r="A971" s="29">
        <v>45343</v>
      </c>
      <c r="B971" s="50" t="s">
        <v>134</v>
      </c>
      <c r="C971" s="25"/>
      <c r="D971" s="25" t="s">
        <v>52</v>
      </c>
      <c r="E971" s="25" t="s">
        <v>179</v>
      </c>
      <c r="F971" s="25">
        <v>1000</v>
      </c>
      <c r="G971" s="25" t="s">
        <v>34</v>
      </c>
      <c r="H971" s="25">
        <v>1750</v>
      </c>
      <c r="I971" s="11">
        <f t="shared" si="138"/>
        <v>1750000</v>
      </c>
      <c r="J971" s="26" t="s">
        <v>28</v>
      </c>
      <c r="K971" s="11"/>
      <c r="L971" s="4">
        <f t="shared" si="139"/>
        <v>0</v>
      </c>
      <c r="M971" s="4"/>
      <c r="N971" s="4"/>
      <c r="O971" s="4">
        <f t="shared" si="140"/>
        <v>0</v>
      </c>
      <c r="P971" s="4"/>
      <c r="Q971" s="4"/>
      <c r="R971" s="4">
        <f t="shared" si="141"/>
        <v>0</v>
      </c>
      <c r="S971" s="4"/>
      <c r="T971" s="4"/>
      <c r="U971" s="4">
        <f t="shared" si="142"/>
        <v>0</v>
      </c>
      <c r="V971" s="4"/>
      <c r="W971" s="4"/>
      <c r="X971" s="4">
        <f t="shared" si="143"/>
        <v>0</v>
      </c>
      <c r="Y971" s="4"/>
      <c r="Z971" s="4"/>
      <c r="AA971" s="4">
        <f>C971+I971-L971-O971-U971-X971-R971</f>
        <v>1750000</v>
      </c>
      <c r="AB971" s="7"/>
    </row>
    <row r="972" spans="1:28" ht="15.75" x14ac:dyDescent="0.25">
      <c r="A972" s="29">
        <v>45343</v>
      </c>
      <c r="B972" s="50" t="s">
        <v>211</v>
      </c>
      <c r="C972" s="25"/>
      <c r="D972" s="25" t="s">
        <v>52</v>
      </c>
      <c r="E972" s="25" t="s">
        <v>108</v>
      </c>
      <c r="F972" s="25">
        <v>600</v>
      </c>
      <c r="G972" s="25" t="s">
        <v>34</v>
      </c>
      <c r="H972" s="25">
        <v>2250</v>
      </c>
      <c r="I972" s="11">
        <f t="shared" si="138"/>
        <v>1350000</v>
      </c>
      <c r="J972" s="31" t="s">
        <v>324</v>
      </c>
      <c r="K972" s="11"/>
      <c r="L972" s="4">
        <f t="shared" si="139"/>
        <v>0</v>
      </c>
      <c r="M972" s="4"/>
      <c r="N972" s="4"/>
      <c r="O972" s="4">
        <f t="shared" si="140"/>
        <v>0</v>
      </c>
      <c r="P972" s="4"/>
      <c r="Q972" s="4"/>
      <c r="R972" s="4">
        <f t="shared" si="141"/>
        <v>0</v>
      </c>
      <c r="S972" s="4"/>
      <c r="T972" s="4"/>
      <c r="U972" s="4">
        <f t="shared" si="142"/>
        <v>1350000</v>
      </c>
      <c r="V972" s="4">
        <v>1350000</v>
      </c>
      <c r="W972" s="4"/>
      <c r="X972" s="4">
        <f t="shared" si="143"/>
        <v>0</v>
      </c>
      <c r="Y972" s="4"/>
      <c r="Z972" s="4"/>
      <c r="AA972" s="4">
        <f>C972+I972-L972-O972-U972-X972-R972</f>
        <v>0</v>
      </c>
      <c r="AB972" s="7">
        <v>45345</v>
      </c>
    </row>
    <row r="973" spans="1:28" ht="15.75" x14ac:dyDescent="0.25">
      <c r="A973" s="29">
        <v>45343</v>
      </c>
      <c r="B973" s="50" t="s">
        <v>553</v>
      </c>
      <c r="C973" s="27"/>
      <c r="D973" s="25" t="s">
        <v>46</v>
      </c>
      <c r="E973" s="27" t="s">
        <v>69</v>
      </c>
      <c r="F973" s="27">
        <v>25</v>
      </c>
      <c r="G973" s="27" t="s">
        <v>39</v>
      </c>
      <c r="H973" s="25">
        <v>180000</v>
      </c>
      <c r="I973" s="11">
        <f t="shared" si="138"/>
        <v>4500000</v>
      </c>
      <c r="J973" s="31" t="s">
        <v>312</v>
      </c>
      <c r="K973" s="11" t="s">
        <v>888</v>
      </c>
      <c r="L973" s="4">
        <f t="shared" si="139"/>
        <v>0</v>
      </c>
      <c r="M973" s="4"/>
      <c r="N973" s="4"/>
      <c r="O973" s="4">
        <f t="shared" si="140"/>
        <v>4500000</v>
      </c>
      <c r="P973" s="4">
        <v>2925000</v>
      </c>
      <c r="Q973" s="4">
        <v>1575000</v>
      </c>
      <c r="R973" s="4">
        <f t="shared" si="141"/>
        <v>0</v>
      </c>
      <c r="S973" s="4"/>
      <c r="T973" s="4"/>
      <c r="U973" s="4">
        <f t="shared" si="142"/>
        <v>0</v>
      </c>
      <c r="V973" s="4"/>
      <c r="W973" s="4"/>
      <c r="X973" s="4">
        <f t="shared" si="143"/>
        <v>0</v>
      </c>
      <c r="Y973" s="4"/>
      <c r="Z973" s="4"/>
      <c r="AA973" s="4">
        <f>C973+I973-L973-O973-U973-X973-R973</f>
        <v>0</v>
      </c>
      <c r="AB973" s="7">
        <v>45345</v>
      </c>
    </row>
    <row r="974" spans="1:28" ht="15.75" x14ac:dyDescent="0.25">
      <c r="A974" s="24">
        <v>45343</v>
      </c>
      <c r="B974" s="50" t="s">
        <v>858</v>
      </c>
      <c r="C974" s="25"/>
      <c r="D974" s="25" t="s">
        <v>46</v>
      </c>
      <c r="E974" s="25" t="s">
        <v>160</v>
      </c>
      <c r="F974" s="25">
        <v>625</v>
      </c>
      <c r="G974" s="25" t="s">
        <v>34</v>
      </c>
      <c r="H974" s="25">
        <v>3266</v>
      </c>
      <c r="I974" s="11">
        <f t="shared" si="138"/>
        <v>2041250</v>
      </c>
      <c r="J974" s="31" t="s">
        <v>312</v>
      </c>
      <c r="K974" s="11" t="s">
        <v>889</v>
      </c>
      <c r="L974" s="4">
        <f t="shared" si="139"/>
        <v>2041250</v>
      </c>
      <c r="M974" s="4">
        <v>2041250</v>
      </c>
      <c r="N974" s="4"/>
      <c r="O974" s="4">
        <f t="shared" si="140"/>
        <v>0</v>
      </c>
      <c r="P974" s="4"/>
      <c r="Q974" s="4"/>
      <c r="R974" s="4">
        <f t="shared" si="141"/>
        <v>0</v>
      </c>
      <c r="S974" s="4"/>
      <c r="T974" s="4"/>
      <c r="U974" s="4">
        <f t="shared" si="142"/>
        <v>0</v>
      </c>
      <c r="V974" s="4"/>
      <c r="W974" s="4"/>
      <c r="X974" s="4">
        <f t="shared" si="143"/>
        <v>0</v>
      </c>
      <c r="Y974" s="4"/>
      <c r="Z974" s="4"/>
      <c r="AA974" s="4">
        <f>C974+I974-L974-O974-U974-X974-R974</f>
        <v>0</v>
      </c>
      <c r="AB974" s="7">
        <v>45343</v>
      </c>
    </row>
    <row r="975" spans="1:28" ht="15.75" x14ac:dyDescent="0.25">
      <c r="A975" s="29">
        <v>45343</v>
      </c>
      <c r="B975" s="50" t="s">
        <v>422</v>
      </c>
      <c r="C975" s="27"/>
      <c r="D975" s="25" t="s">
        <v>46</v>
      </c>
      <c r="E975" s="27" t="s">
        <v>259</v>
      </c>
      <c r="F975" s="27">
        <v>500</v>
      </c>
      <c r="G975" s="27" t="s">
        <v>34</v>
      </c>
      <c r="H975" s="25">
        <v>945</v>
      </c>
      <c r="I975" s="11">
        <f t="shared" si="138"/>
        <v>472500</v>
      </c>
      <c r="J975" s="31" t="s">
        <v>324</v>
      </c>
      <c r="K975" s="11"/>
      <c r="L975" s="4">
        <f t="shared" si="139"/>
        <v>472500</v>
      </c>
      <c r="M975" s="4">
        <v>472500</v>
      </c>
      <c r="N975" s="4"/>
      <c r="O975" s="4">
        <f t="shared" si="140"/>
        <v>0</v>
      </c>
      <c r="P975" s="4"/>
      <c r="Q975" s="4"/>
      <c r="R975" s="4">
        <f t="shared" si="141"/>
        <v>0</v>
      </c>
      <c r="S975" s="4"/>
      <c r="T975" s="4"/>
      <c r="U975" s="4">
        <f t="shared" si="142"/>
        <v>0</v>
      </c>
      <c r="V975" s="4"/>
      <c r="W975" s="4"/>
      <c r="X975" s="4">
        <f t="shared" si="143"/>
        <v>0</v>
      </c>
      <c r="Y975" s="4"/>
      <c r="Z975" s="4"/>
      <c r="AA975" s="4">
        <f>C975+I975-L975-O975-U975-X975-R975</f>
        <v>0</v>
      </c>
      <c r="AB975" s="7">
        <v>45344</v>
      </c>
    </row>
    <row r="976" spans="1:28" ht="15.75" x14ac:dyDescent="0.25">
      <c r="A976" s="29">
        <v>45343</v>
      </c>
      <c r="B976" s="51" t="s">
        <v>122</v>
      </c>
      <c r="C976" s="25"/>
      <c r="D976" s="25" t="s">
        <v>46</v>
      </c>
      <c r="E976" s="27" t="s">
        <v>128</v>
      </c>
      <c r="F976" s="25">
        <v>50</v>
      </c>
      <c r="G976" s="27" t="s">
        <v>39</v>
      </c>
      <c r="H976" s="25">
        <v>125000</v>
      </c>
      <c r="I976" s="11">
        <f t="shared" si="138"/>
        <v>6250000</v>
      </c>
      <c r="J976" s="26" t="s">
        <v>28</v>
      </c>
      <c r="K976" s="11"/>
      <c r="L976" s="4">
        <f t="shared" si="139"/>
        <v>0</v>
      </c>
      <c r="M976" s="4"/>
      <c r="N976" s="4"/>
      <c r="O976" s="4">
        <f t="shared" si="140"/>
        <v>0</v>
      </c>
      <c r="P976" s="4"/>
      <c r="Q976" s="4"/>
      <c r="R976" s="4">
        <f t="shared" si="141"/>
        <v>0</v>
      </c>
      <c r="S976" s="4"/>
      <c r="T976" s="4"/>
      <c r="U976" s="4">
        <f t="shared" si="142"/>
        <v>0</v>
      </c>
      <c r="V976" s="4"/>
      <c r="W976" s="4"/>
      <c r="X976" s="4">
        <f t="shared" si="143"/>
        <v>0</v>
      </c>
      <c r="Y976" s="4"/>
      <c r="Z976" s="4"/>
      <c r="AA976" s="4">
        <f>C976+I976-L976-O976-U976-X976-R976</f>
        <v>6250000</v>
      </c>
      <c r="AB976" s="7"/>
    </row>
    <row r="977" spans="1:28" ht="15.75" x14ac:dyDescent="0.25">
      <c r="A977" s="29">
        <v>45343</v>
      </c>
      <c r="B977" s="51" t="s">
        <v>122</v>
      </c>
      <c r="C977" s="27"/>
      <c r="D977" s="25" t="s">
        <v>46</v>
      </c>
      <c r="E977" s="27" t="s">
        <v>395</v>
      </c>
      <c r="F977" s="25">
        <v>5000</v>
      </c>
      <c r="G977" s="27" t="s">
        <v>34</v>
      </c>
      <c r="H977" s="25">
        <v>1100</v>
      </c>
      <c r="I977" s="11">
        <f t="shared" si="138"/>
        <v>5500000</v>
      </c>
      <c r="J977" s="26" t="s">
        <v>28</v>
      </c>
      <c r="K977" s="11"/>
      <c r="L977" s="4">
        <f t="shared" si="139"/>
        <v>0</v>
      </c>
      <c r="M977" s="4"/>
      <c r="N977" s="4"/>
      <c r="O977" s="4">
        <f t="shared" si="140"/>
        <v>0</v>
      </c>
      <c r="P977" s="4"/>
      <c r="Q977" s="4"/>
      <c r="R977" s="4">
        <f t="shared" si="141"/>
        <v>0</v>
      </c>
      <c r="S977" s="4"/>
      <c r="T977" s="4"/>
      <c r="U977" s="4">
        <f t="shared" si="142"/>
        <v>0</v>
      </c>
      <c r="V977" s="4"/>
      <c r="W977" s="4"/>
      <c r="X977" s="4">
        <f t="shared" si="143"/>
        <v>0</v>
      </c>
      <c r="Y977" s="4"/>
      <c r="Z977" s="4"/>
      <c r="AA977" s="4">
        <f>C977+I977-L977-O977-U977-X977-R977</f>
        <v>5500000</v>
      </c>
      <c r="AB977" s="7"/>
    </row>
    <row r="978" spans="1:28" ht="15.75" x14ac:dyDescent="0.25">
      <c r="A978" s="84">
        <v>45343</v>
      </c>
      <c r="B978" s="87" t="s">
        <v>122</v>
      </c>
      <c r="C978" s="88"/>
      <c r="D978" s="81" t="s">
        <v>46</v>
      </c>
      <c r="E978" s="81" t="s">
        <v>81</v>
      </c>
      <c r="F978" s="88">
        <v>94.8</v>
      </c>
      <c r="G978" s="88" t="s">
        <v>39</v>
      </c>
      <c r="H978" s="81">
        <v>49000</v>
      </c>
      <c r="I978" s="85">
        <f t="shared" si="138"/>
        <v>4645200</v>
      </c>
      <c r="J978" s="26" t="s">
        <v>28</v>
      </c>
      <c r="K978" s="11"/>
      <c r="L978" s="4">
        <f t="shared" si="139"/>
        <v>0</v>
      </c>
      <c r="M978" s="4"/>
      <c r="N978" s="4"/>
      <c r="O978" s="4">
        <f t="shared" si="140"/>
        <v>0</v>
      </c>
      <c r="P978" s="4"/>
      <c r="Q978" s="4"/>
      <c r="R978" s="4">
        <f t="shared" si="141"/>
        <v>0</v>
      </c>
      <c r="S978" s="4"/>
      <c r="T978" s="4"/>
      <c r="U978" s="4">
        <f t="shared" si="142"/>
        <v>0</v>
      </c>
      <c r="V978" s="4"/>
      <c r="W978" s="4"/>
      <c r="X978" s="4">
        <f t="shared" si="143"/>
        <v>0</v>
      </c>
      <c r="Y978" s="4"/>
      <c r="Z978" s="4"/>
      <c r="AA978" s="4">
        <f>C978+I978-L978-O978-U978-X978-R978</f>
        <v>4645200</v>
      </c>
      <c r="AB978" s="7"/>
    </row>
    <row r="979" spans="1:28" ht="15.75" x14ac:dyDescent="0.25">
      <c r="A979" s="29">
        <v>45344</v>
      </c>
      <c r="B979" s="51" t="s">
        <v>900</v>
      </c>
      <c r="C979" s="27"/>
      <c r="D979" s="27" t="s">
        <v>46</v>
      </c>
      <c r="E979" s="27" t="s">
        <v>135</v>
      </c>
      <c r="F979" s="27">
        <v>15</v>
      </c>
      <c r="G979" s="27" t="s">
        <v>48</v>
      </c>
      <c r="H979" s="27">
        <v>160000</v>
      </c>
      <c r="I979" s="15">
        <f>F979*H979</f>
        <v>2400000</v>
      </c>
      <c r="J979" s="32" t="s">
        <v>312</v>
      </c>
      <c r="K979" s="11"/>
      <c r="L979" s="4">
        <f>M979+N979</f>
        <v>0</v>
      </c>
      <c r="M979" s="4"/>
      <c r="N979" s="4"/>
      <c r="O979" s="4">
        <f>P979+Q979</f>
        <v>2400000</v>
      </c>
      <c r="P979" s="4">
        <v>2400000</v>
      </c>
      <c r="Q979" s="4"/>
      <c r="R979" s="4">
        <f>S979+T979</f>
        <v>0</v>
      </c>
      <c r="S979" s="4"/>
      <c r="T979" s="4"/>
      <c r="U979" s="4">
        <f>V979+W979</f>
        <v>0</v>
      </c>
      <c r="V979" s="4"/>
      <c r="W979" s="4"/>
      <c r="X979" s="4">
        <f>Y979+Z979</f>
        <v>0</v>
      </c>
      <c r="Y979" s="4"/>
      <c r="Z979" s="4"/>
      <c r="AA979" s="4">
        <f>C979+I979-L979-O979-U979-X979-R979</f>
        <v>0</v>
      </c>
      <c r="AB979" s="7">
        <v>45330</v>
      </c>
    </row>
    <row r="980" spans="1:28" ht="15.75" x14ac:dyDescent="0.25">
      <c r="A980" s="29">
        <v>45344</v>
      </c>
      <c r="B980" s="51" t="s">
        <v>531</v>
      </c>
      <c r="C980" s="25"/>
      <c r="D980" s="25" t="s">
        <v>52</v>
      </c>
      <c r="E980" s="25" t="s">
        <v>60</v>
      </c>
      <c r="F980" s="25">
        <v>250</v>
      </c>
      <c r="G980" s="27" t="s">
        <v>34</v>
      </c>
      <c r="H980" s="25">
        <v>1500</v>
      </c>
      <c r="I980" s="11">
        <f t="shared" ref="I980:I1009" si="144">F980*H980</f>
        <v>375000</v>
      </c>
      <c r="J980" s="31" t="s">
        <v>324</v>
      </c>
      <c r="K980" s="11"/>
      <c r="L980" s="4">
        <f t="shared" ref="L980:L1009" si="145">M980+N980</f>
        <v>0</v>
      </c>
      <c r="M980" s="4"/>
      <c r="N980" s="4"/>
      <c r="O980" s="4">
        <f t="shared" ref="O980:O1009" si="146">P980+Q980</f>
        <v>0</v>
      </c>
      <c r="P980" s="4"/>
      <c r="Q980" s="4"/>
      <c r="R980" s="4">
        <f t="shared" ref="R980:R1009" si="147">S980+T980</f>
        <v>0</v>
      </c>
      <c r="S980" s="4"/>
      <c r="T980" s="4"/>
      <c r="U980" s="4">
        <f t="shared" ref="U980:U1009" si="148">V980+W980</f>
        <v>375000</v>
      </c>
      <c r="V980" s="4">
        <v>375000</v>
      </c>
      <c r="W980" s="4"/>
      <c r="X980" s="4">
        <f t="shared" ref="X980:X1009" si="149">Y980+Z980</f>
        <v>0</v>
      </c>
      <c r="Y980" s="4"/>
      <c r="Z980" s="4"/>
      <c r="AA980" s="4">
        <f>C980+I980-L980-O980-U980-X980-R980</f>
        <v>0</v>
      </c>
      <c r="AB980" s="7">
        <v>45345</v>
      </c>
    </row>
    <row r="981" spans="1:28" ht="15.75" x14ac:dyDescent="0.25">
      <c r="A981" s="29">
        <v>45344</v>
      </c>
      <c r="B981" s="51" t="s">
        <v>531</v>
      </c>
      <c r="C981" s="27"/>
      <c r="D981" s="25" t="s">
        <v>52</v>
      </c>
      <c r="E981" s="27" t="s">
        <v>762</v>
      </c>
      <c r="F981" s="27">
        <v>200</v>
      </c>
      <c r="G981" s="27" t="s">
        <v>34</v>
      </c>
      <c r="H981" s="27">
        <v>2737</v>
      </c>
      <c r="I981" s="11">
        <f t="shared" si="144"/>
        <v>547400</v>
      </c>
      <c r="J981" s="31" t="s">
        <v>324</v>
      </c>
      <c r="K981" s="11"/>
      <c r="L981" s="4">
        <f t="shared" si="145"/>
        <v>0</v>
      </c>
      <c r="M981" s="4"/>
      <c r="N981" s="4"/>
      <c r="O981" s="4">
        <f t="shared" si="146"/>
        <v>0</v>
      </c>
      <c r="P981" s="4"/>
      <c r="Q981" s="4"/>
      <c r="R981" s="4">
        <f t="shared" si="147"/>
        <v>0</v>
      </c>
      <c r="S981" s="4"/>
      <c r="T981" s="4"/>
      <c r="U981" s="4">
        <f t="shared" si="148"/>
        <v>547400</v>
      </c>
      <c r="V981" s="4">
        <v>547400</v>
      </c>
      <c r="W981" s="4"/>
      <c r="X981" s="4">
        <f t="shared" si="149"/>
        <v>0</v>
      </c>
      <c r="Y981" s="4"/>
      <c r="Z981" s="4"/>
      <c r="AA981" s="4">
        <f>C981+I981-L981-O981-U981-X981-R981</f>
        <v>0</v>
      </c>
      <c r="AB981" s="7">
        <v>45345</v>
      </c>
    </row>
    <row r="982" spans="1:28" ht="15.75" x14ac:dyDescent="0.25">
      <c r="A982" s="29">
        <v>45344</v>
      </c>
      <c r="B982" s="51" t="s">
        <v>531</v>
      </c>
      <c r="C982" s="25"/>
      <c r="D982" s="25" t="s">
        <v>52</v>
      </c>
      <c r="E982" s="25" t="s">
        <v>108</v>
      </c>
      <c r="F982" s="25">
        <v>200</v>
      </c>
      <c r="G982" s="27" t="s">
        <v>34</v>
      </c>
      <c r="H982" s="25">
        <v>2150</v>
      </c>
      <c r="I982" s="11">
        <f t="shared" si="144"/>
        <v>430000</v>
      </c>
      <c r="J982" s="38" t="s">
        <v>24</v>
      </c>
      <c r="K982" s="11"/>
      <c r="L982" s="4">
        <f t="shared" si="145"/>
        <v>0</v>
      </c>
      <c r="M982" s="4"/>
      <c r="N982" s="4"/>
      <c r="O982" s="4">
        <f t="shared" si="146"/>
        <v>0</v>
      </c>
      <c r="P982" s="4"/>
      <c r="Q982" s="4"/>
      <c r="R982" s="4">
        <f t="shared" si="147"/>
        <v>0</v>
      </c>
      <c r="S982" s="4"/>
      <c r="T982" s="4"/>
      <c r="U982" s="4">
        <f t="shared" si="148"/>
        <v>188600</v>
      </c>
      <c r="V982" s="4">
        <v>188600</v>
      </c>
      <c r="W982" s="4"/>
      <c r="X982" s="4">
        <f t="shared" si="149"/>
        <v>0</v>
      </c>
      <c r="Y982" s="4"/>
      <c r="Z982" s="4"/>
      <c r="AA982" s="4">
        <f>C982+I982-L982-O982-U982-X982-R982</f>
        <v>241400</v>
      </c>
      <c r="AB982" s="7">
        <v>45345</v>
      </c>
    </row>
    <row r="983" spans="1:28" ht="15.75" x14ac:dyDescent="0.25">
      <c r="A983" s="29">
        <v>45344</v>
      </c>
      <c r="B983" s="51" t="s">
        <v>531</v>
      </c>
      <c r="C983" s="25"/>
      <c r="D983" s="25" t="s">
        <v>52</v>
      </c>
      <c r="E983" s="25" t="s">
        <v>154</v>
      </c>
      <c r="F983" s="25">
        <v>500</v>
      </c>
      <c r="G983" s="27" t="s">
        <v>34</v>
      </c>
      <c r="H983" s="25">
        <v>1300</v>
      </c>
      <c r="I983" s="11">
        <f t="shared" si="144"/>
        <v>650000</v>
      </c>
      <c r="J983" s="26" t="s">
        <v>28</v>
      </c>
      <c r="K983" s="11"/>
      <c r="L983" s="4">
        <f t="shared" si="145"/>
        <v>0</v>
      </c>
      <c r="M983" s="4"/>
      <c r="N983" s="4"/>
      <c r="O983" s="4">
        <f t="shared" si="146"/>
        <v>0</v>
      </c>
      <c r="P983" s="4"/>
      <c r="Q983" s="4"/>
      <c r="R983" s="4">
        <f t="shared" si="147"/>
        <v>0</v>
      </c>
      <c r="S983" s="4"/>
      <c r="T983" s="4"/>
      <c r="U983" s="4">
        <f t="shared" si="148"/>
        <v>0</v>
      </c>
      <c r="V983" s="4"/>
      <c r="W983" s="4"/>
      <c r="X983" s="4">
        <f t="shared" si="149"/>
        <v>0</v>
      </c>
      <c r="Y983" s="4"/>
      <c r="Z983" s="4"/>
      <c r="AA983" s="4">
        <f>C983+I983-L983-O983-U983-X983-R983</f>
        <v>650000</v>
      </c>
      <c r="AB983" s="7"/>
    </row>
    <row r="984" spans="1:28" ht="15.75" x14ac:dyDescent="0.25">
      <c r="A984" s="29">
        <v>45344</v>
      </c>
      <c r="B984" s="51" t="s">
        <v>378</v>
      </c>
      <c r="C984" s="27"/>
      <c r="D984" s="25" t="s">
        <v>52</v>
      </c>
      <c r="E984" s="27" t="s">
        <v>348</v>
      </c>
      <c r="F984" s="27">
        <v>1200</v>
      </c>
      <c r="G984" s="27" t="s">
        <v>34</v>
      </c>
      <c r="H984" s="27">
        <v>1150</v>
      </c>
      <c r="I984" s="11">
        <f t="shared" si="144"/>
        <v>1380000</v>
      </c>
      <c r="J984" s="31" t="s">
        <v>324</v>
      </c>
      <c r="K984" s="11"/>
      <c r="L984" s="4">
        <f t="shared" si="145"/>
        <v>0</v>
      </c>
      <c r="M984" s="4"/>
      <c r="N984" s="4"/>
      <c r="O984" s="4">
        <f t="shared" si="146"/>
        <v>0</v>
      </c>
      <c r="P984" s="4"/>
      <c r="Q984" s="4"/>
      <c r="R984" s="4">
        <f t="shared" si="147"/>
        <v>0</v>
      </c>
      <c r="S984" s="4"/>
      <c r="T984" s="4"/>
      <c r="U984" s="4">
        <f t="shared" si="148"/>
        <v>1380000</v>
      </c>
      <c r="V984" s="4">
        <v>1380000</v>
      </c>
      <c r="W984" s="4"/>
      <c r="X984" s="4">
        <f t="shared" si="149"/>
        <v>0</v>
      </c>
      <c r="Y984" s="4"/>
      <c r="Z984" s="4"/>
      <c r="AA984" s="4">
        <f>C984+I984-L984-O984-U984-X984-R984</f>
        <v>0</v>
      </c>
      <c r="AB984" s="7">
        <v>45344</v>
      </c>
    </row>
    <row r="985" spans="1:28" ht="15.75" x14ac:dyDescent="0.25">
      <c r="A985" s="29">
        <v>45344</v>
      </c>
      <c r="B985" s="51" t="s">
        <v>96</v>
      </c>
      <c r="C985" s="27"/>
      <c r="D985" s="25" t="s">
        <v>46</v>
      </c>
      <c r="E985" s="27" t="s">
        <v>60</v>
      </c>
      <c r="F985" s="27">
        <v>2250</v>
      </c>
      <c r="G985" s="27" t="s">
        <v>34</v>
      </c>
      <c r="H985" s="27">
        <v>1500</v>
      </c>
      <c r="I985" s="11">
        <f t="shared" si="144"/>
        <v>3375000</v>
      </c>
      <c r="J985" s="40" t="s">
        <v>78</v>
      </c>
      <c r="K985" s="11" t="s">
        <v>939</v>
      </c>
      <c r="L985" s="4">
        <f t="shared" si="145"/>
        <v>0</v>
      </c>
      <c r="M985" s="4"/>
      <c r="N985" s="4"/>
      <c r="O985" s="4">
        <f t="shared" si="146"/>
        <v>1099000</v>
      </c>
      <c r="P985" s="4">
        <v>1099000</v>
      </c>
      <c r="Q985" s="4"/>
      <c r="R985" s="4">
        <f t="shared" si="147"/>
        <v>0</v>
      </c>
      <c r="S985" s="4"/>
      <c r="T985" s="4"/>
      <c r="U985" s="4">
        <f t="shared" si="148"/>
        <v>0</v>
      </c>
      <c r="V985" s="4"/>
      <c r="W985" s="4"/>
      <c r="X985" s="4">
        <f t="shared" si="149"/>
        <v>0</v>
      </c>
      <c r="Y985" s="4"/>
      <c r="Z985" s="4"/>
      <c r="AA985" s="4">
        <f>C985+I985-L985-O985-U985-X985-R985</f>
        <v>2276000</v>
      </c>
      <c r="AB985" s="7"/>
    </row>
    <row r="986" spans="1:28" ht="15.75" x14ac:dyDescent="0.25">
      <c r="A986" s="29">
        <v>45344</v>
      </c>
      <c r="B986" s="51" t="s">
        <v>96</v>
      </c>
      <c r="C986" s="25"/>
      <c r="D986" s="25" t="s">
        <v>46</v>
      </c>
      <c r="E986" s="25" t="s">
        <v>109</v>
      </c>
      <c r="F986" s="25">
        <v>500</v>
      </c>
      <c r="G986" s="27" t="s">
        <v>34</v>
      </c>
      <c r="H986" s="25">
        <v>1190</v>
      </c>
      <c r="I986" s="11">
        <f t="shared" si="144"/>
        <v>595000</v>
      </c>
      <c r="J986" s="26" t="s">
        <v>28</v>
      </c>
      <c r="K986" s="11" t="s">
        <v>939</v>
      </c>
      <c r="L986" s="4">
        <f t="shared" si="145"/>
        <v>0</v>
      </c>
      <c r="M986" s="4"/>
      <c r="N986" s="4"/>
      <c r="O986" s="4">
        <f t="shared" si="146"/>
        <v>0</v>
      </c>
      <c r="P986" s="4"/>
      <c r="Q986" s="4"/>
      <c r="R986" s="4">
        <f t="shared" si="147"/>
        <v>0</v>
      </c>
      <c r="S986" s="4"/>
      <c r="T986" s="4"/>
      <c r="U986" s="4">
        <f t="shared" si="148"/>
        <v>0</v>
      </c>
      <c r="V986" s="4"/>
      <c r="W986" s="4"/>
      <c r="X986" s="4">
        <f t="shared" si="149"/>
        <v>0</v>
      </c>
      <c r="Y986" s="4"/>
      <c r="Z986" s="4"/>
      <c r="AA986" s="4">
        <f>C986+I986-L986-O986-U986-X986-R986</f>
        <v>595000</v>
      </c>
      <c r="AB986" s="7"/>
    </row>
    <row r="987" spans="1:28" ht="15.75" x14ac:dyDescent="0.25">
      <c r="A987" s="29">
        <v>45344</v>
      </c>
      <c r="B987" s="51" t="s">
        <v>96</v>
      </c>
      <c r="C987" s="27"/>
      <c r="D987" s="25" t="s">
        <v>46</v>
      </c>
      <c r="E987" s="27" t="s">
        <v>185</v>
      </c>
      <c r="F987" s="27">
        <v>200</v>
      </c>
      <c r="G987" s="27" t="s">
        <v>27</v>
      </c>
      <c r="H987" s="27">
        <v>1700</v>
      </c>
      <c r="I987" s="11">
        <f t="shared" si="144"/>
        <v>340000</v>
      </c>
      <c r="J987" s="28" t="s">
        <v>28</v>
      </c>
      <c r="K987" s="11" t="s">
        <v>939</v>
      </c>
      <c r="L987" s="4">
        <f t="shared" si="145"/>
        <v>0</v>
      </c>
      <c r="M987" s="4"/>
      <c r="N987" s="4"/>
      <c r="O987" s="4">
        <f t="shared" si="146"/>
        <v>0</v>
      </c>
      <c r="P987" s="4"/>
      <c r="Q987" s="4"/>
      <c r="R987" s="4">
        <f t="shared" si="147"/>
        <v>0</v>
      </c>
      <c r="S987" s="4"/>
      <c r="T987" s="4"/>
      <c r="U987" s="4">
        <f t="shared" si="148"/>
        <v>0</v>
      </c>
      <c r="V987" s="4"/>
      <c r="W987" s="4"/>
      <c r="X987" s="4">
        <f t="shared" si="149"/>
        <v>0</v>
      </c>
      <c r="Y987" s="4"/>
      <c r="Z987" s="4"/>
      <c r="AA987" s="4">
        <f>C987+I987-L987-O987-U987-X987-R987</f>
        <v>340000</v>
      </c>
      <c r="AB987" s="7"/>
    </row>
    <row r="988" spans="1:28" ht="15.75" x14ac:dyDescent="0.25">
      <c r="A988" s="29">
        <v>45344</v>
      </c>
      <c r="B988" s="51" t="s">
        <v>194</v>
      </c>
      <c r="C988" s="25"/>
      <c r="D988" s="25" t="s">
        <v>46</v>
      </c>
      <c r="E988" s="27" t="s">
        <v>374</v>
      </c>
      <c r="F988" s="25">
        <v>2</v>
      </c>
      <c r="G988" s="25" t="s">
        <v>27</v>
      </c>
      <c r="H988" s="25">
        <v>40000</v>
      </c>
      <c r="I988" s="11">
        <f t="shared" si="144"/>
        <v>80000</v>
      </c>
      <c r="J988" s="12" t="s">
        <v>324</v>
      </c>
      <c r="K988" s="11"/>
      <c r="L988" s="4">
        <f t="shared" si="145"/>
        <v>0</v>
      </c>
      <c r="M988" s="4"/>
      <c r="N988" s="4"/>
      <c r="O988" s="4">
        <f t="shared" si="146"/>
        <v>0</v>
      </c>
      <c r="P988" s="4"/>
      <c r="Q988" s="4"/>
      <c r="R988" s="4">
        <f t="shared" si="147"/>
        <v>0</v>
      </c>
      <c r="S988" s="4"/>
      <c r="T988" s="4"/>
      <c r="U988" s="4">
        <f t="shared" si="148"/>
        <v>80000</v>
      </c>
      <c r="V988" s="4">
        <v>80000</v>
      </c>
      <c r="W988" s="4"/>
      <c r="X988" s="4">
        <f t="shared" si="149"/>
        <v>0</v>
      </c>
      <c r="Y988" s="4"/>
      <c r="Z988" s="4"/>
      <c r="AA988" s="4">
        <f>C988+I988-L988-O988-U988-X988-R988</f>
        <v>0</v>
      </c>
      <c r="AB988" s="7">
        <v>45344</v>
      </c>
    </row>
    <row r="989" spans="1:28" ht="15.75" x14ac:dyDescent="0.25">
      <c r="A989" s="29">
        <v>45344</v>
      </c>
      <c r="B989" s="51" t="s">
        <v>378</v>
      </c>
      <c r="C989" s="25"/>
      <c r="D989" s="25" t="s">
        <v>46</v>
      </c>
      <c r="E989" s="27" t="s">
        <v>348</v>
      </c>
      <c r="F989" s="25">
        <v>400</v>
      </c>
      <c r="G989" s="25" t="s">
        <v>34</v>
      </c>
      <c r="H989" s="25">
        <v>1150</v>
      </c>
      <c r="I989" s="11">
        <f t="shared" si="144"/>
        <v>460000</v>
      </c>
      <c r="J989" s="31" t="s">
        <v>324</v>
      </c>
      <c r="K989" s="11"/>
      <c r="L989" s="4">
        <f t="shared" si="145"/>
        <v>0</v>
      </c>
      <c r="M989" s="4"/>
      <c r="N989" s="4"/>
      <c r="O989" s="4">
        <f t="shared" si="146"/>
        <v>0</v>
      </c>
      <c r="P989" s="4"/>
      <c r="Q989" s="4"/>
      <c r="R989" s="4">
        <f t="shared" si="147"/>
        <v>0</v>
      </c>
      <c r="S989" s="4"/>
      <c r="T989" s="4"/>
      <c r="U989" s="4">
        <f t="shared" si="148"/>
        <v>460000</v>
      </c>
      <c r="V989" s="4">
        <v>460000</v>
      </c>
      <c r="W989" s="4"/>
      <c r="X989" s="4">
        <f t="shared" si="149"/>
        <v>0</v>
      </c>
      <c r="Y989" s="4"/>
      <c r="Z989" s="4"/>
      <c r="AA989" s="4">
        <f>C989+I989-L989-O989-U989-X989-R989</f>
        <v>0</v>
      </c>
      <c r="AB989" s="7">
        <v>45344</v>
      </c>
    </row>
    <row r="990" spans="1:28" ht="15.75" x14ac:dyDescent="0.25">
      <c r="A990" s="29">
        <v>45344</v>
      </c>
      <c r="B990" s="50" t="s">
        <v>72</v>
      </c>
      <c r="C990" s="27"/>
      <c r="D990" s="25" t="s">
        <v>46</v>
      </c>
      <c r="E990" s="27" t="s">
        <v>108</v>
      </c>
      <c r="F990" s="27">
        <v>200</v>
      </c>
      <c r="G990" s="25" t="s">
        <v>34</v>
      </c>
      <c r="H990" s="27">
        <v>2200</v>
      </c>
      <c r="I990" s="11">
        <f t="shared" si="144"/>
        <v>440000</v>
      </c>
      <c r="J990" s="32" t="s">
        <v>324</v>
      </c>
      <c r="K990" s="11"/>
      <c r="L990" s="4">
        <f t="shared" si="145"/>
        <v>0</v>
      </c>
      <c r="M990" s="4"/>
      <c r="N990" s="4"/>
      <c r="O990" s="4">
        <f t="shared" si="146"/>
        <v>0</v>
      </c>
      <c r="P990" s="4"/>
      <c r="Q990" s="4"/>
      <c r="R990" s="4">
        <f t="shared" si="147"/>
        <v>0</v>
      </c>
      <c r="S990" s="4"/>
      <c r="T990" s="4"/>
      <c r="U990" s="4">
        <f t="shared" si="148"/>
        <v>440000</v>
      </c>
      <c r="V990" s="4">
        <v>440000</v>
      </c>
      <c r="W990" s="4"/>
      <c r="X990" s="4">
        <f t="shared" si="149"/>
        <v>0</v>
      </c>
      <c r="Y990" s="4"/>
      <c r="Z990" s="4"/>
      <c r="AA990" s="4">
        <f>C990+I990-L990-O990-U990-X990-R990</f>
        <v>0</v>
      </c>
      <c r="AB990" s="7">
        <v>45344</v>
      </c>
    </row>
    <row r="991" spans="1:28" ht="15.75" x14ac:dyDescent="0.25">
      <c r="A991" s="29">
        <v>45344</v>
      </c>
      <c r="B991" s="50" t="s">
        <v>537</v>
      </c>
      <c r="C991" s="25"/>
      <c r="D991" s="27" t="s">
        <v>46</v>
      </c>
      <c r="E991" s="27" t="s">
        <v>58</v>
      </c>
      <c r="F991" s="27">
        <v>1000</v>
      </c>
      <c r="G991" s="25" t="s">
        <v>34</v>
      </c>
      <c r="H991" s="25">
        <v>2200</v>
      </c>
      <c r="I991" s="11">
        <f t="shared" si="144"/>
        <v>2200000</v>
      </c>
      <c r="J991" s="31" t="s">
        <v>324</v>
      </c>
      <c r="K991" s="11"/>
      <c r="L991" s="4">
        <f t="shared" si="145"/>
        <v>0</v>
      </c>
      <c r="M991" s="4"/>
      <c r="N991" s="4"/>
      <c r="O991" s="4">
        <f t="shared" si="146"/>
        <v>0</v>
      </c>
      <c r="P991" s="4"/>
      <c r="Q991" s="4"/>
      <c r="R991" s="4">
        <f t="shared" si="147"/>
        <v>0</v>
      </c>
      <c r="S991" s="4"/>
      <c r="T991" s="4"/>
      <c r="U991" s="4">
        <f t="shared" si="148"/>
        <v>2200000</v>
      </c>
      <c r="V991" s="4">
        <v>2200000</v>
      </c>
      <c r="W991" s="4"/>
      <c r="X991" s="4">
        <f t="shared" si="149"/>
        <v>0</v>
      </c>
      <c r="Y991" s="4"/>
      <c r="Z991" s="4"/>
      <c r="AA991" s="4">
        <f>C991+I991-L991-O991-U991-X991-R991</f>
        <v>0</v>
      </c>
      <c r="AB991" s="7">
        <v>45346</v>
      </c>
    </row>
    <row r="992" spans="1:28" ht="15.75" x14ac:dyDescent="0.25">
      <c r="A992" s="29">
        <v>45344</v>
      </c>
      <c r="B992" s="50" t="s">
        <v>499</v>
      </c>
      <c r="C992" s="25"/>
      <c r="D992" s="27" t="s">
        <v>52</v>
      </c>
      <c r="E992" s="27" t="s">
        <v>348</v>
      </c>
      <c r="F992" s="27">
        <v>200</v>
      </c>
      <c r="G992" s="25" t="s">
        <v>34</v>
      </c>
      <c r="H992" s="25">
        <v>1150</v>
      </c>
      <c r="I992" s="11">
        <f t="shared" si="144"/>
        <v>230000</v>
      </c>
      <c r="J992" s="31" t="s">
        <v>324</v>
      </c>
      <c r="K992" s="11"/>
      <c r="L992" s="4">
        <f t="shared" si="145"/>
        <v>0</v>
      </c>
      <c r="M992" s="4"/>
      <c r="N992" s="4"/>
      <c r="O992" s="4">
        <f t="shared" si="146"/>
        <v>0</v>
      </c>
      <c r="P992" s="4"/>
      <c r="Q992" s="4"/>
      <c r="R992" s="4">
        <f t="shared" si="147"/>
        <v>0</v>
      </c>
      <c r="S992" s="4"/>
      <c r="T992" s="4"/>
      <c r="U992" s="4">
        <f t="shared" si="148"/>
        <v>230000</v>
      </c>
      <c r="V992" s="4">
        <v>230000</v>
      </c>
      <c r="W992" s="4"/>
      <c r="X992" s="4">
        <f t="shared" si="149"/>
        <v>0</v>
      </c>
      <c r="Y992" s="4"/>
      <c r="Z992" s="4"/>
      <c r="AA992" s="4">
        <f>C992+I992-L992-O992-U992-X992-R992</f>
        <v>0</v>
      </c>
      <c r="AB992" s="7">
        <v>45344</v>
      </c>
    </row>
    <row r="993" spans="1:28" ht="15.75" x14ac:dyDescent="0.25">
      <c r="A993" s="29">
        <v>45344</v>
      </c>
      <c r="B993" s="50" t="s">
        <v>379</v>
      </c>
      <c r="C993" s="27"/>
      <c r="D993" s="25" t="s">
        <v>46</v>
      </c>
      <c r="E993" s="27" t="s">
        <v>165</v>
      </c>
      <c r="F993" s="27">
        <v>1</v>
      </c>
      <c r="G993" s="25" t="s">
        <v>303</v>
      </c>
      <c r="H993" s="27">
        <v>1150000</v>
      </c>
      <c r="I993" s="11">
        <f t="shared" si="144"/>
        <v>1150000</v>
      </c>
      <c r="J993" s="32" t="s">
        <v>312</v>
      </c>
      <c r="K993" s="11"/>
      <c r="L993" s="4">
        <f t="shared" si="145"/>
        <v>0</v>
      </c>
      <c r="M993" s="4"/>
      <c r="N993" s="4"/>
      <c r="O993" s="4">
        <f t="shared" si="146"/>
        <v>1150000</v>
      </c>
      <c r="P993" s="4">
        <v>1150000</v>
      </c>
      <c r="Q993" s="4"/>
      <c r="R993" s="4">
        <f t="shared" si="147"/>
        <v>0</v>
      </c>
      <c r="S993" s="4"/>
      <c r="T993" s="4"/>
      <c r="U993" s="4">
        <f t="shared" si="148"/>
        <v>0</v>
      </c>
      <c r="V993" s="4"/>
      <c r="W993" s="4"/>
      <c r="X993" s="4">
        <f t="shared" si="149"/>
        <v>0</v>
      </c>
      <c r="Y993" s="4"/>
      <c r="Z993" s="4"/>
      <c r="AA993" s="4">
        <f>C993+I993-L993-O993-U993-X993-R993</f>
        <v>0</v>
      </c>
      <c r="AB993" s="7">
        <v>45345</v>
      </c>
    </row>
    <row r="994" spans="1:28" ht="15.75" x14ac:dyDescent="0.25">
      <c r="A994" s="29">
        <v>45344</v>
      </c>
      <c r="B994" s="50" t="s">
        <v>379</v>
      </c>
      <c r="C994" s="27"/>
      <c r="D994" s="25" t="s">
        <v>46</v>
      </c>
      <c r="E994" s="27" t="s">
        <v>901</v>
      </c>
      <c r="F994" s="27">
        <v>1</v>
      </c>
      <c r="G994" s="25" t="s">
        <v>303</v>
      </c>
      <c r="H994" s="27">
        <v>1150000</v>
      </c>
      <c r="I994" s="11">
        <f t="shared" si="144"/>
        <v>1150000</v>
      </c>
      <c r="J994" s="32" t="s">
        <v>312</v>
      </c>
      <c r="K994" s="11"/>
      <c r="L994" s="4">
        <f t="shared" si="145"/>
        <v>0</v>
      </c>
      <c r="M994" s="4"/>
      <c r="N994" s="4"/>
      <c r="O994" s="4">
        <f t="shared" si="146"/>
        <v>1150000</v>
      </c>
      <c r="P994" s="4">
        <v>1150000</v>
      </c>
      <c r="Q994" s="4"/>
      <c r="R994" s="4">
        <f t="shared" si="147"/>
        <v>0</v>
      </c>
      <c r="S994" s="4"/>
      <c r="T994" s="4"/>
      <c r="U994" s="4">
        <f t="shared" si="148"/>
        <v>0</v>
      </c>
      <c r="V994" s="4"/>
      <c r="W994" s="4"/>
      <c r="X994" s="4">
        <f t="shared" si="149"/>
        <v>0</v>
      </c>
      <c r="Y994" s="4"/>
      <c r="Z994" s="4"/>
      <c r="AA994" s="4">
        <f>C994+I994-L994-O994-U994-X994-R994</f>
        <v>0</v>
      </c>
      <c r="AB994" s="7">
        <v>45345</v>
      </c>
    </row>
    <row r="995" spans="1:28" ht="15.75" x14ac:dyDescent="0.25">
      <c r="A995" s="29">
        <v>45344</v>
      </c>
      <c r="B995" s="50" t="s">
        <v>226</v>
      </c>
      <c r="C995" s="25"/>
      <c r="D995" s="25" t="s">
        <v>52</v>
      </c>
      <c r="E995" s="25" t="s">
        <v>138</v>
      </c>
      <c r="F995" s="25">
        <v>1250</v>
      </c>
      <c r="G995" s="25" t="s">
        <v>34</v>
      </c>
      <c r="H995" s="25">
        <v>1745</v>
      </c>
      <c r="I995" s="11">
        <f t="shared" si="144"/>
        <v>2181250</v>
      </c>
      <c r="J995" s="26" t="s">
        <v>28</v>
      </c>
      <c r="K995" s="11"/>
      <c r="L995" s="4">
        <f t="shared" si="145"/>
        <v>0</v>
      </c>
      <c r="M995" s="4"/>
      <c r="N995" s="4"/>
      <c r="O995" s="4">
        <f t="shared" si="146"/>
        <v>0</v>
      </c>
      <c r="P995" s="4"/>
      <c r="Q995" s="4"/>
      <c r="R995" s="4">
        <f t="shared" si="147"/>
        <v>0</v>
      </c>
      <c r="S995" s="4"/>
      <c r="T995" s="4"/>
      <c r="U995" s="4">
        <f t="shared" si="148"/>
        <v>0</v>
      </c>
      <c r="V995" s="4"/>
      <c r="W995" s="4"/>
      <c r="X995" s="4">
        <f t="shared" si="149"/>
        <v>0</v>
      </c>
      <c r="Y995" s="4"/>
      <c r="Z995" s="4"/>
      <c r="AA995" s="4">
        <f>C995+I995-L995-O995-U995-X995-R995</f>
        <v>2181250</v>
      </c>
      <c r="AB995" s="7"/>
    </row>
    <row r="996" spans="1:28" ht="15.75" x14ac:dyDescent="0.25">
      <c r="A996" s="29">
        <v>45344</v>
      </c>
      <c r="B996" s="50" t="s">
        <v>479</v>
      </c>
      <c r="C996" s="25"/>
      <c r="D996" s="25" t="s">
        <v>46</v>
      </c>
      <c r="E996" s="25" t="s">
        <v>163</v>
      </c>
      <c r="F996" s="25">
        <v>2</v>
      </c>
      <c r="G996" s="25" t="s">
        <v>39</v>
      </c>
      <c r="H996" s="25">
        <v>135000</v>
      </c>
      <c r="I996" s="11">
        <f t="shared" si="144"/>
        <v>270000</v>
      </c>
      <c r="J996" s="31" t="s">
        <v>324</v>
      </c>
      <c r="K996" s="11" t="s">
        <v>905</v>
      </c>
      <c r="L996" s="4">
        <f t="shared" si="145"/>
        <v>0</v>
      </c>
      <c r="M996" s="4"/>
      <c r="N996" s="4"/>
      <c r="O996" s="4">
        <f t="shared" si="146"/>
        <v>270000</v>
      </c>
      <c r="P996" s="4">
        <v>270000</v>
      </c>
      <c r="Q996" s="4"/>
      <c r="R996" s="4">
        <f t="shared" si="147"/>
        <v>0</v>
      </c>
      <c r="S996" s="4"/>
      <c r="T996" s="4"/>
      <c r="U996" s="4">
        <f t="shared" si="148"/>
        <v>0</v>
      </c>
      <c r="V996" s="4"/>
      <c r="W996" s="4"/>
      <c r="X996" s="4">
        <f t="shared" si="149"/>
        <v>0</v>
      </c>
      <c r="Y996" s="4"/>
      <c r="Z996" s="4"/>
      <c r="AA996" s="4">
        <f>C996+I996-L996-O996-U996-X996-R996</f>
        <v>0</v>
      </c>
      <c r="AB996" s="7">
        <v>45344</v>
      </c>
    </row>
    <row r="997" spans="1:28" ht="15.75" x14ac:dyDescent="0.25">
      <c r="A997" s="29">
        <v>45344</v>
      </c>
      <c r="B997" s="50" t="s">
        <v>354</v>
      </c>
      <c r="C997" s="25"/>
      <c r="D997" s="25" t="s">
        <v>52</v>
      </c>
      <c r="E997" s="25" t="s">
        <v>763</v>
      </c>
      <c r="F997" s="25">
        <v>150</v>
      </c>
      <c r="G997" s="25" t="s">
        <v>34</v>
      </c>
      <c r="H997" s="25">
        <v>2500</v>
      </c>
      <c r="I997" s="11">
        <f t="shared" si="144"/>
        <v>375000</v>
      </c>
      <c r="J997" s="26" t="s">
        <v>28</v>
      </c>
      <c r="K997" s="11"/>
      <c r="L997" s="4">
        <f t="shared" si="145"/>
        <v>0</v>
      </c>
      <c r="M997" s="4"/>
      <c r="N997" s="4"/>
      <c r="O997" s="4">
        <f t="shared" si="146"/>
        <v>0</v>
      </c>
      <c r="P997" s="4"/>
      <c r="Q997" s="4"/>
      <c r="R997" s="4">
        <f t="shared" si="147"/>
        <v>0</v>
      </c>
      <c r="S997" s="4"/>
      <c r="T997" s="4"/>
      <c r="U997" s="4">
        <f t="shared" si="148"/>
        <v>0</v>
      </c>
      <c r="V997" s="4"/>
      <c r="W997" s="4"/>
      <c r="X997" s="4">
        <f t="shared" si="149"/>
        <v>0</v>
      </c>
      <c r="Y997" s="4"/>
      <c r="Z997" s="4"/>
      <c r="AA997" s="4">
        <f>C997+I997-L997-O997-U997-X997-R997</f>
        <v>375000</v>
      </c>
      <c r="AB997" s="7"/>
    </row>
    <row r="998" spans="1:28" ht="15.75" x14ac:dyDescent="0.25">
      <c r="A998" s="29">
        <v>45344</v>
      </c>
      <c r="B998" s="51" t="s">
        <v>291</v>
      </c>
      <c r="C998" s="27"/>
      <c r="D998" s="27" t="s">
        <v>52</v>
      </c>
      <c r="E998" s="27" t="s">
        <v>260</v>
      </c>
      <c r="F998" s="27">
        <v>500</v>
      </c>
      <c r="G998" s="27" t="s">
        <v>34</v>
      </c>
      <c r="H998" s="27">
        <v>2793</v>
      </c>
      <c r="I998" s="11">
        <f t="shared" si="144"/>
        <v>1396500</v>
      </c>
      <c r="J998" s="32" t="s">
        <v>312</v>
      </c>
      <c r="K998" s="11" t="s">
        <v>917</v>
      </c>
      <c r="L998" s="4">
        <f t="shared" si="145"/>
        <v>0</v>
      </c>
      <c r="M998" s="4"/>
      <c r="N998" s="4"/>
      <c r="O998" s="4">
        <f t="shared" si="146"/>
        <v>1396500</v>
      </c>
      <c r="P998" s="4">
        <v>1396500</v>
      </c>
      <c r="Q998" s="4"/>
      <c r="R998" s="4">
        <f t="shared" si="147"/>
        <v>0</v>
      </c>
      <c r="S998" s="4"/>
      <c r="T998" s="4"/>
      <c r="U998" s="4">
        <f t="shared" si="148"/>
        <v>0</v>
      </c>
      <c r="V998" s="4"/>
      <c r="W998" s="4"/>
      <c r="X998" s="4">
        <f t="shared" si="149"/>
        <v>0</v>
      </c>
      <c r="Y998" s="4"/>
      <c r="Z998" s="4"/>
      <c r="AA998" s="4">
        <f>C998+I998-L998-O998-U998-X998-R998</f>
        <v>0</v>
      </c>
      <c r="AB998" s="7">
        <v>45345</v>
      </c>
    </row>
    <row r="999" spans="1:28" ht="15.75" x14ac:dyDescent="0.25">
      <c r="A999" s="29">
        <v>45344</v>
      </c>
      <c r="B999" s="51" t="s">
        <v>291</v>
      </c>
      <c r="C999" s="25"/>
      <c r="D999" s="27" t="s">
        <v>52</v>
      </c>
      <c r="E999" s="25" t="s">
        <v>395</v>
      </c>
      <c r="F999" s="25">
        <v>500</v>
      </c>
      <c r="G999" s="27" t="s">
        <v>34</v>
      </c>
      <c r="H999" s="25">
        <v>1100</v>
      </c>
      <c r="I999" s="11">
        <f t="shared" si="144"/>
        <v>550000</v>
      </c>
      <c r="J999" s="32" t="s">
        <v>312</v>
      </c>
      <c r="K999" s="11" t="s">
        <v>917</v>
      </c>
      <c r="L999" s="4">
        <f t="shared" si="145"/>
        <v>0</v>
      </c>
      <c r="M999" s="4"/>
      <c r="N999" s="4"/>
      <c r="O999" s="4">
        <f t="shared" si="146"/>
        <v>550000</v>
      </c>
      <c r="P999" s="4">
        <v>550000</v>
      </c>
      <c r="Q999" s="4"/>
      <c r="R999" s="4">
        <f t="shared" si="147"/>
        <v>0</v>
      </c>
      <c r="S999" s="4"/>
      <c r="T999" s="4"/>
      <c r="U999" s="4">
        <f t="shared" si="148"/>
        <v>0</v>
      </c>
      <c r="V999" s="4"/>
      <c r="W999" s="4"/>
      <c r="X999" s="4">
        <f t="shared" si="149"/>
        <v>0</v>
      </c>
      <c r="Y999" s="4"/>
      <c r="Z999" s="4"/>
      <c r="AA999" s="4">
        <f>C999+I999-L999-O999-U999-X999-R999</f>
        <v>0</v>
      </c>
      <c r="AB999" s="7">
        <v>45345</v>
      </c>
    </row>
    <row r="1000" spans="1:28" ht="15.75" x14ac:dyDescent="0.25">
      <c r="A1000" s="29">
        <v>45344</v>
      </c>
      <c r="B1000" s="51" t="s">
        <v>291</v>
      </c>
      <c r="C1000" s="25"/>
      <c r="D1000" s="27" t="s">
        <v>52</v>
      </c>
      <c r="E1000" s="25" t="s">
        <v>82</v>
      </c>
      <c r="F1000" s="25">
        <v>500</v>
      </c>
      <c r="G1000" s="27" t="s">
        <v>34</v>
      </c>
      <c r="H1000" s="25">
        <v>1900</v>
      </c>
      <c r="I1000" s="11">
        <f t="shared" si="144"/>
        <v>950000</v>
      </c>
      <c r="J1000" s="32" t="s">
        <v>312</v>
      </c>
      <c r="K1000" s="11" t="s">
        <v>917</v>
      </c>
      <c r="L1000" s="4">
        <f t="shared" si="145"/>
        <v>0</v>
      </c>
      <c r="M1000" s="4"/>
      <c r="N1000" s="4"/>
      <c r="O1000" s="4">
        <f t="shared" si="146"/>
        <v>950000</v>
      </c>
      <c r="P1000" s="4">
        <v>950000</v>
      </c>
      <c r="Q1000" s="4"/>
      <c r="R1000" s="4">
        <f t="shared" si="147"/>
        <v>0</v>
      </c>
      <c r="S1000" s="4"/>
      <c r="T1000" s="4"/>
      <c r="U1000" s="4">
        <f t="shared" si="148"/>
        <v>0</v>
      </c>
      <c r="V1000" s="4"/>
      <c r="W1000" s="4"/>
      <c r="X1000" s="4">
        <f t="shared" si="149"/>
        <v>0</v>
      </c>
      <c r="Y1000" s="4"/>
      <c r="Z1000" s="4"/>
      <c r="AA1000" s="4">
        <f>C1000+I1000-L1000-O1000-U1000-X1000-R1000</f>
        <v>0</v>
      </c>
      <c r="AB1000" s="7">
        <v>45345</v>
      </c>
    </row>
    <row r="1001" spans="1:28" ht="15.75" x14ac:dyDescent="0.25">
      <c r="A1001" s="29">
        <v>45344</v>
      </c>
      <c r="B1001" s="51" t="s">
        <v>291</v>
      </c>
      <c r="C1001" s="27"/>
      <c r="D1001" s="27" t="s">
        <v>52</v>
      </c>
      <c r="E1001" s="27" t="s">
        <v>179</v>
      </c>
      <c r="F1001" s="27">
        <v>2000</v>
      </c>
      <c r="G1001" s="27" t="s">
        <v>34</v>
      </c>
      <c r="H1001" s="27">
        <v>1710</v>
      </c>
      <c r="I1001" s="11">
        <f t="shared" si="144"/>
        <v>3420000</v>
      </c>
      <c r="J1001" s="32" t="s">
        <v>49</v>
      </c>
      <c r="K1001" s="11" t="s">
        <v>917</v>
      </c>
      <c r="L1001" s="4">
        <f t="shared" si="145"/>
        <v>0</v>
      </c>
      <c r="M1001" s="4"/>
      <c r="N1001" s="4"/>
      <c r="O1001" s="4">
        <f t="shared" si="146"/>
        <v>3704500</v>
      </c>
      <c r="P1001" s="4">
        <v>3704500</v>
      </c>
      <c r="Q1001" s="4"/>
      <c r="R1001" s="4">
        <f t="shared" si="147"/>
        <v>0</v>
      </c>
      <c r="S1001" s="4"/>
      <c r="T1001" s="4"/>
      <c r="U1001" s="4">
        <f t="shared" si="148"/>
        <v>0</v>
      </c>
      <c r="V1001" s="4"/>
      <c r="W1001" s="4"/>
      <c r="X1001" s="4">
        <f t="shared" si="149"/>
        <v>0</v>
      </c>
      <c r="Y1001" s="4"/>
      <c r="Z1001" s="4"/>
      <c r="AA1001" s="4">
        <f>C1001+I1001-L1001-O1001-U1001-X1001-R1001</f>
        <v>-284500</v>
      </c>
      <c r="AB1001" s="7">
        <v>45345</v>
      </c>
    </row>
    <row r="1002" spans="1:28" ht="15.75" x14ac:dyDescent="0.25">
      <c r="A1002" s="29">
        <v>45344</v>
      </c>
      <c r="B1002" s="50" t="s">
        <v>422</v>
      </c>
      <c r="C1002" s="25"/>
      <c r="D1002" s="27" t="s">
        <v>52</v>
      </c>
      <c r="E1002" s="25" t="s">
        <v>259</v>
      </c>
      <c r="F1002" s="25">
        <v>500</v>
      </c>
      <c r="G1002" s="27" t="s">
        <v>34</v>
      </c>
      <c r="H1002" s="25">
        <v>945</v>
      </c>
      <c r="I1002" s="11">
        <f t="shared" si="144"/>
        <v>472500</v>
      </c>
      <c r="J1002" s="31" t="s">
        <v>324</v>
      </c>
      <c r="K1002" s="11"/>
      <c r="L1002" s="4">
        <f t="shared" si="145"/>
        <v>472500</v>
      </c>
      <c r="M1002" s="4">
        <v>472500</v>
      </c>
      <c r="N1002" s="4"/>
      <c r="O1002" s="4">
        <f t="shared" si="146"/>
        <v>0</v>
      </c>
      <c r="P1002" s="4"/>
      <c r="Q1002" s="4"/>
      <c r="R1002" s="4">
        <f t="shared" si="147"/>
        <v>0</v>
      </c>
      <c r="S1002" s="4"/>
      <c r="T1002" s="4"/>
      <c r="U1002" s="4">
        <f t="shared" si="148"/>
        <v>0</v>
      </c>
      <c r="V1002" s="4"/>
      <c r="W1002" s="4"/>
      <c r="X1002" s="4">
        <f t="shared" si="149"/>
        <v>0</v>
      </c>
      <c r="Y1002" s="4"/>
      <c r="Z1002" s="4"/>
      <c r="AA1002" s="4">
        <f>C1002+I1002-L1002-O1002-U1002-X1002-R1002</f>
        <v>0</v>
      </c>
      <c r="AB1002" s="7">
        <v>45344</v>
      </c>
    </row>
    <row r="1003" spans="1:28" ht="15.75" x14ac:dyDescent="0.25">
      <c r="A1003" s="29">
        <v>45344</v>
      </c>
      <c r="B1003" s="50" t="s">
        <v>209</v>
      </c>
      <c r="C1003" s="25"/>
      <c r="D1003" s="27" t="s">
        <v>52</v>
      </c>
      <c r="E1003" s="25" t="s">
        <v>902</v>
      </c>
      <c r="F1003" s="25">
        <v>250</v>
      </c>
      <c r="G1003" s="27" t="s">
        <v>34</v>
      </c>
      <c r="H1003" s="25">
        <v>1600</v>
      </c>
      <c r="I1003" s="11">
        <f t="shared" si="144"/>
        <v>400000</v>
      </c>
      <c r="J1003" s="32" t="s">
        <v>324</v>
      </c>
      <c r="K1003" s="11"/>
      <c r="L1003" s="4">
        <f t="shared" si="145"/>
        <v>0</v>
      </c>
      <c r="M1003" s="4"/>
      <c r="N1003" s="4"/>
      <c r="O1003" s="4">
        <f t="shared" si="146"/>
        <v>0</v>
      </c>
      <c r="P1003" s="4"/>
      <c r="Q1003" s="4"/>
      <c r="R1003" s="4">
        <f t="shared" si="147"/>
        <v>0</v>
      </c>
      <c r="S1003" s="4"/>
      <c r="T1003" s="4"/>
      <c r="U1003" s="4">
        <f t="shared" si="148"/>
        <v>400000</v>
      </c>
      <c r="V1003" s="4">
        <v>400000</v>
      </c>
      <c r="W1003" s="4"/>
      <c r="X1003" s="4">
        <f t="shared" si="149"/>
        <v>0</v>
      </c>
      <c r="Y1003" s="4"/>
      <c r="Z1003" s="4"/>
      <c r="AA1003" s="4">
        <f>C1003+I1003-L1003-O1003-U1003-X1003-R1003</f>
        <v>0</v>
      </c>
      <c r="AB1003" s="7">
        <v>45344</v>
      </c>
    </row>
    <row r="1004" spans="1:28" ht="15.75" x14ac:dyDescent="0.25">
      <c r="A1004" s="29">
        <v>45344</v>
      </c>
      <c r="B1004" s="50" t="s">
        <v>209</v>
      </c>
      <c r="C1004" s="25"/>
      <c r="D1004" s="27" t="s">
        <v>52</v>
      </c>
      <c r="E1004" s="25" t="s">
        <v>255</v>
      </c>
      <c r="F1004" s="25">
        <v>250</v>
      </c>
      <c r="G1004" s="27" t="s">
        <v>34</v>
      </c>
      <c r="H1004" s="25">
        <v>2140</v>
      </c>
      <c r="I1004" s="11">
        <f t="shared" si="144"/>
        <v>535000</v>
      </c>
      <c r="J1004" s="32" t="s">
        <v>324</v>
      </c>
      <c r="K1004" s="11"/>
      <c r="L1004" s="4">
        <f t="shared" si="145"/>
        <v>0</v>
      </c>
      <c r="M1004" s="4"/>
      <c r="N1004" s="4"/>
      <c r="O1004" s="4">
        <f t="shared" si="146"/>
        <v>0</v>
      </c>
      <c r="P1004" s="4"/>
      <c r="Q1004" s="4"/>
      <c r="R1004" s="4">
        <f t="shared" si="147"/>
        <v>0</v>
      </c>
      <c r="S1004" s="4"/>
      <c r="T1004" s="4"/>
      <c r="U1004" s="4">
        <f t="shared" si="148"/>
        <v>535000</v>
      </c>
      <c r="V1004" s="4">
        <v>535000</v>
      </c>
      <c r="W1004" s="4"/>
      <c r="X1004" s="4">
        <f t="shared" si="149"/>
        <v>0</v>
      </c>
      <c r="Y1004" s="4"/>
      <c r="Z1004" s="4"/>
      <c r="AA1004" s="4">
        <f>C1004+I1004-L1004-O1004-U1004-X1004-R1004</f>
        <v>0</v>
      </c>
      <c r="AB1004" s="7">
        <v>45344</v>
      </c>
    </row>
    <row r="1005" spans="1:28" ht="15.75" x14ac:dyDescent="0.25">
      <c r="A1005" s="24">
        <v>45344</v>
      </c>
      <c r="B1005" s="50" t="s">
        <v>209</v>
      </c>
      <c r="C1005" s="25"/>
      <c r="D1005" s="25" t="s">
        <v>52</v>
      </c>
      <c r="E1005" s="25" t="s">
        <v>109</v>
      </c>
      <c r="F1005" s="25">
        <v>250</v>
      </c>
      <c r="G1005" s="25" t="s">
        <v>34</v>
      </c>
      <c r="H1005" s="25">
        <v>1190</v>
      </c>
      <c r="I1005" s="11">
        <f t="shared" si="144"/>
        <v>297500</v>
      </c>
      <c r="J1005" s="32" t="s">
        <v>324</v>
      </c>
      <c r="K1005" s="11"/>
      <c r="L1005" s="4">
        <f t="shared" si="145"/>
        <v>0</v>
      </c>
      <c r="M1005" s="4"/>
      <c r="N1005" s="4"/>
      <c r="O1005" s="4">
        <f t="shared" si="146"/>
        <v>0</v>
      </c>
      <c r="P1005" s="4"/>
      <c r="Q1005" s="4"/>
      <c r="R1005" s="4">
        <f t="shared" si="147"/>
        <v>0</v>
      </c>
      <c r="S1005" s="4"/>
      <c r="T1005" s="4"/>
      <c r="U1005" s="4">
        <f t="shared" si="148"/>
        <v>297500</v>
      </c>
      <c r="V1005" s="4">
        <v>297500</v>
      </c>
      <c r="W1005" s="4"/>
      <c r="X1005" s="4">
        <f t="shared" si="149"/>
        <v>0</v>
      </c>
      <c r="Y1005" s="4"/>
      <c r="Z1005" s="4"/>
      <c r="AA1005" s="4">
        <f>C1005+I1005-L1005-O1005-U1005-X1005-R1005</f>
        <v>0</v>
      </c>
      <c r="AB1005" s="7">
        <v>45344</v>
      </c>
    </row>
    <row r="1006" spans="1:28" ht="15.75" x14ac:dyDescent="0.25">
      <c r="A1006" s="29">
        <v>45344</v>
      </c>
      <c r="B1006" s="50" t="s">
        <v>211</v>
      </c>
      <c r="C1006" s="27"/>
      <c r="D1006" s="27" t="s">
        <v>52</v>
      </c>
      <c r="E1006" s="27" t="s">
        <v>108</v>
      </c>
      <c r="F1006" s="27">
        <v>600</v>
      </c>
      <c r="G1006" s="27" t="s">
        <v>34</v>
      </c>
      <c r="H1006" s="27">
        <v>2250</v>
      </c>
      <c r="I1006" s="11">
        <f t="shared" si="144"/>
        <v>1350000</v>
      </c>
      <c r="J1006" s="31" t="s">
        <v>324</v>
      </c>
      <c r="K1006" s="11"/>
      <c r="L1006" s="4">
        <f t="shared" si="145"/>
        <v>0</v>
      </c>
      <c r="M1006" s="4"/>
      <c r="N1006" s="4"/>
      <c r="O1006" s="4">
        <f t="shared" si="146"/>
        <v>0</v>
      </c>
      <c r="P1006" s="4"/>
      <c r="Q1006" s="4"/>
      <c r="R1006" s="4">
        <f t="shared" si="147"/>
        <v>0</v>
      </c>
      <c r="S1006" s="4"/>
      <c r="T1006" s="4"/>
      <c r="U1006" s="4">
        <f t="shared" si="148"/>
        <v>1350000</v>
      </c>
      <c r="V1006" s="4">
        <v>1350000</v>
      </c>
      <c r="W1006" s="4"/>
      <c r="X1006" s="4">
        <f t="shared" si="149"/>
        <v>0</v>
      </c>
      <c r="Y1006" s="4"/>
      <c r="Z1006" s="4"/>
      <c r="AA1006" s="4">
        <f>C1006+I1006-L1006-O1006-U1006-X1006-R1006</f>
        <v>0</v>
      </c>
      <c r="AB1006" s="7">
        <v>45345</v>
      </c>
    </row>
    <row r="1007" spans="1:28" ht="15.75" x14ac:dyDescent="0.25">
      <c r="A1007" s="29">
        <v>45344</v>
      </c>
      <c r="B1007" s="50" t="s">
        <v>211</v>
      </c>
      <c r="C1007" s="27"/>
      <c r="D1007" s="27" t="s">
        <v>52</v>
      </c>
      <c r="E1007" s="27" t="s">
        <v>109</v>
      </c>
      <c r="F1007" s="27">
        <v>250</v>
      </c>
      <c r="G1007" s="25" t="s">
        <v>34</v>
      </c>
      <c r="H1007" s="27">
        <v>1190</v>
      </c>
      <c r="I1007" s="11">
        <f t="shared" si="144"/>
        <v>297500</v>
      </c>
      <c r="J1007" s="31" t="s">
        <v>324</v>
      </c>
      <c r="K1007" s="11"/>
      <c r="L1007" s="4">
        <f t="shared" si="145"/>
        <v>0</v>
      </c>
      <c r="M1007" s="4"/>
      <c r="N1007" s="4"/>
      <c r="O1007" s="4">
        <f t="shared" si="146"/>
        <v>0</v>
      </c>
      <c r="P1007" s="4"/>
      <c r="Q1007" s="4"/>
      <c r="R1007" s="4">
        <f t="shared" si="147"/>
        <v>0</v>
      </c>
      <c r="S1007" s="4"/>
      <c r="T1007" s="4"/>
      <c r="U1007" s="4">
        <f t="shared" si="148"/>
        <v>297500</v>
      </c>
      <c r="V1007" s="4">
        <v>297500</v>
      </c>
      <c r="W1007" s="4"/>
      <c r="X1007" s="4">
        <f t="shared" si="149"/>
        <v>0</v>
      </c>
      <c r="Y1007" s="4"/>
      <c r="Z1007" s="4"/>
      <c r="AA1007" s="4">
        <f>C1007+I1007-L1007-O1007-U1007-X1007-R1007</f>
        <v>0</v>
      </c>
      <c r="AB1007" s="7">
        <v>45345</v>
      </c>
    </row>
    <row r="1008" spans="1:28" ht="15.75" x14ac:dyDescent="0.25">
      <c r="A1008" s="29">
        <v>45344</v>
      </c>
      <c r="B1008" s="50" t="s">
        <v>211</v>
      </c>
      <c r="C1008" s="27"/>
      <c r="D1008" s="27" t="s">
        <v>52</v>
      </c>
      <c r="E1008" s="27" t="s">
        <v>154</v>
      </c>
      <c r="F1008" s="27">
        <v>250</v>
      </c>
      <c r="G1008" s="25" t="s">
        <v>34</v>
      </c>
      <c r="H1008" s="27">
        <v>1300</v>
      </c>
      <c r="I1008" s="11">
        <f t="shared" si="144"/>
        <v>325000</v>
      </c>
      <c r="J1008" s="31" t="s">
        <v>324</v>
      </c>
      <c r="K1008" s="11"/>
      <c r="L1008" s="4">
        <f t="shared" si="145"/>
        <v>0</v>
      </c>
      <c r="M1008" s="4"/>
      <c r="N1008" s="4"/>
      <c r="O1008" s="4">
        <f t="shared" si="146"/>
        <v>0</v>
      </c>
      <c r="P1008" s="4"/>
      <c r="Q1008" s="4"/>
      <c r="R1008" s="4">
        <f t="shared" si="147"/>
        <v>0</v>
      </c>
      <c r="S1008" s="4"/>
      <c r="T1008" s="4"/>
      <c r="U1008" s="4">
        <f t="shared" si="148"/>
        <v>325000</v>
      </c>
      <c r="V1008" s="4">
        <v>325000</v>
      </c>
      <c r="W1008" s="4"/>
      <c r="X1008" s="4">
        <f t="shared" si="149"/>
        <v>0</v>
      </c>
      <c r="Y1008" s="4"/>
      <c r="Z1008" s="4"/>
      <c r="AA1008" s="4">
        <f>C1008+I1008-L1008-O1008-U1008-X1008-R1008</f>
        <v>0</v>
      </c>
      <c r="AB1008" s="7">
        <v>45345</v>
      </c>
    </row>
    <row r="1009" spans="1:28" ht="15.75" x14ac:dyDescent="0.25">
      <c r="A1009" s="24">
        <v>45344</v>
      </c>
      <c r="B1009" s="50" t="s">
        <v>246</v>
      </c>
      <c r="C1009" s="25"/>
      <c r="D1009" s="25" t="s">
        <v>46</v>
      </c>
      <c r="E1009" s="25" t="s">
        <v>61</v>
      </c>
      <c r="F1009" s="72">
        <v>500</v>
      </c>
      <c r="G1009" s="25" t="s">
        <v>34</v>
      </c>
      <c r="H1009" s="25">
        <v>2540</v>
      </c>
      <c r="I1009" s="11">
        <f t="shared" si="144"/>
        <v>1270000</v>
      </c>
      <c r="J1009" s="31" t="s">
        <v>312</v>
      </c>
      <c r="K1009" s="11" t="s">
        <v>906</v>
      </c>
      <c r="L1009" s="4">
        <f t="shared" si="145"/>
        <v>0</v>
      </c>
      <c r="M1009" s="4"/>
      <c r="N1009" s="4"/>
      <c r="O1009" s="4">
        <f t="shared" si="146"/>
        <v>1270000</v>
      </c>
      <c r="P1009" s="4">
        <v>1270000</v>
      </c>
      <c r="Q1009" s="4"/>
      <c r="R1009" s="4">
        <f t="shared" si="147"/>
        <v>0</v>
      </c>
      <c r="S1009" s="4"/>
      <c r="T1009" s="4"/>
      <c r="U1009" s="4">
        <f t="shared" si="148"/>
        <v>0</v>
      </c>
      <c r="V1009" s="4"/>
      <c r="W1009" s="4"/>
      <c r="X1009" s="4">
        <f t="shared" si="149"/>
        <v>0</v>
      </c>
      <c r="Y1009" s="4"/>
      <c r="Z1009" s="4"/>
      <c r="AA1009" s="4">
        <f>C1009+I1009-L1009-O1009-U1009-X1009-R1009</f>
        <v>0</v>
      </c>
      <c r="AB1009" s="7">
        <v>45344</v>
      </c>
    </row>
    <row r="1010" spans="1:28" ht="15.75" x14ac:dyDescent="0.25">
      <c r="A1010" s="29">
        <v>45345</v>
      </c>
      <c r="B1010" s="51" t="s">
        <v>256</v>
      </c>
      <c r="C1010" s="27"/>
      <c r="D1010" s="27" t="s">
        <v>52</v>
      </c>
      <c r="E1010" s="27" t="s">
        <v>249</v>
      </c>
      <c r="F1010" s="27">
        <v>1000</v>
      </c>
      <c r="G1010" s="27" t="s">
        <v>34</v>
      </c>
      <c r="H1010" s="27">
        <v>4000</v>
      </c>
      <c r="I1010" s="11">
        <f t="shared" ref="I1010:I1039" si="150">F1010*H1010</f>
        <v>4000000</v>
      </c>
      <c r="J1010" s="31" t="s">
        <v>324</v>
      </c>
      <c r="K1010" s="11"/>
      <c r="L1010" s="4">
        <f t="shared" ref="L1010:L1039" si="151">M1010+N1010</f>
        <v>4000000</v>
      </c>
      <c r="M1010" s="4">
        <v>2873000</v>
      </c>
      <c r="N1010" s="4">
        <v>1127000</v>
      </c>
      <c r="O1010" s="4">
        <f t="shared" ref="O1010:O1039" si="152">P1010+Q1010</f>
        <v>0</v>
      </c>
      <c r="P1010" s="4"/>
      <c r="Q1010" s="4"/>
      <c r="R1010" s="4">
        <f t="shared" ref="R1010:R1039" si="153">S1010+T1010</f>
        <v>0</v>
      </c>
      <c r="S1010" s="4"/>
      <c r="T1010" s="4"/>
      <c r="U1010" s="4">
        <f t="shared" ref="U1010:U1039" si="154">V1010+W1010</f>
        <v>0</v>
      </c>
      <c r="V1010" s="4"/>
      <c r="W1010" s="4"/>
      <c r="X1010" s="4">
        <f t="shared" ref="X1010:X1039" si="155">Y1010+Z1010</f>
        <v>0</v>
      </c>
      <c r="Y1010" s="4"/>
      <c r="Z1010" s="4"/>
      <c r="AA1010" s="4">
        <f>C1010+I1010-L1010-O1010-U1010-X1010-R1010</f>
        <v>0</v>
      </c>
      <c r="AB1010" s="7">
        <v>45345</v>
      </c>
    </row>
    <row r="1011" spans="1:28" ht="15.75" x14ac:dyDescent="0.25">
      <c r="A1011" s="29">
        <v>45345</v>
      </c>
      <c r="B1011" s="50" t="s">
        <v>231</v>
      </c>
      <c r="C1011" s="25"/>
      <c r="D1011" s="27" t="s">
        <v>46</v>
      </c>
      <c r="E1011" s="25" t="s">
        <v>81</v>
      </c>
      <c r="F1011" s="25">
        <v>47.1</v>
      </c>
      <c r="G1011" s="25" t="s">
        <v>39</v>
      </c>
      <c r="H1011" s="25">
        <v>49000</v>
      </c>
      <c r="I1011" s="11">
        <f t="shared" si="150"/>
        <v>2307900</v>
      </c>
      <c r="J1011" s="26" t="s">
        <v>28</v>
      </c>
      <c r="K1011" s="11"/>
      <c r="L1011" s="4">
        <f t="shared" si="151"/>
        <v>0</v>
      </c>
      <c r="M1011" s="4"/>
      <c r="N1011" s="4"/>
      <c r="O1011" s="4">
        <f t="shared" si="152"/>
        <v>0</v>
      </c>
      <c r="P1011" s="4"/>
      <c r="Q1011" s="4"/>
      <c r="R1011" s="4">
        <f t="shared" si="153"/>
        <v>0</v>
      </c>
      <c r="S1011" s="4"/>
      <c r="T1011" s="4"/>
      <c r="U1011" s="4">
        <f t="shared" si="154"/>
        <v>0</v>
      </c>
      <c r="V1011" s="4"/>
      <c r="W1011" s="4"/>
      <c r="X1011" s="4">
        <f t="shared" si="155"/>
        <v>0</v>
      </c>
      <c r="Y1011" s="4"/>
      <c r="Z1011" s="4"/>
      <c r="AA1011" s="4">
        <f>C1011+I1011-L1011-O1011-U1011-X1011-R1011</f>
        <v>2307900</v>
      </c>
      <c r="AB1011" s="7"/>
    </row>
    <row r="1012" spans="1:28" ht="15.75" x14ac:dyDescent="0.25">
      <c r="A1012" s="29">
        <v>45345</v>
      </c>
      <c r="B1012" s="50" t="s">
        <v>231</v>
      </c>
      <c r="C1012" s="25"/>
      <c r="D1012" s="27" t="s">
        <v>46</v>
      </c>
      <c r="E1012" s="25" t="s">
        <v>137</v>
      </c>
      <c r="F1012" s="25">
        <v>21</v>
      </c>
      <c r="G1012" s="25" t="s">
        <v>39</v>
      </c>
      <c r="H1012" s="25">
        <v>49000</v>
      </c>
      <c r="I1012" s="11">
        <f t="shared" si="150"/>
        <v>1029000</v>
      </c>
      <c r="J1012" s="26" t="s">
        <v>28</v>
      </c>
      <c r="K1012" s="11"/>
      <c r="L1012" s="4">
        <f t="shared" si="151"/>
        <v>0</v>
      </c>
      <c r="M1012" s="4"/>
      <c r="N1012" s="4"/>
      <c r="O1012" s="4">
        <f t="shared" si="152"/>
        <v>0</v>
      </c>
      <c r="P1012" s="4"/>
      <c r="Q1012" s="4"/>
      <c r="R1012" s="4">
        <f t="shared" si="153"/>
        <v>0</v>
      </c>
      <c r="S1012" s="4"/>
      <c r="T1012" s="4"/>
      <c r="U1012" s="4">
        <f t="shared" si="154"/>
        <v>0</v>
      </c>
      <c r="V1012" s="4"/>
      <c r="W1012" s="4"/>
      <c r="X1012" s="4">
        <f t="shared" si="155"/>
        <v>0</v>
      </c>
      <c r="Y1012" s="4"/>
      <c r="Z1012" s="4"/>
      <c r="AA1012" s="4">
        <f>C1012+I1012-L1012-O1012-U1012-X1012-R1012</f>
        <v>1029000</v>
      </c>
      <c r="AB1012" s="7"/>
    </row>
    <row r="1013" spans="1:28" ht="15.75" x14ac:dyDescent="0.25">
      <c r="A1013" s="29">
        <v>45345</v>
      </c>
      <c r="B1013" s="50" t="s">
        <v>231</v>
      </c>
      <c r="C1013" s="25"/>
      <c r="D1013" s="27" t="s">
        <v>46</v>
      </c>
      <c r="E1013" s="25" t="s">
        <v>135</v>
      </c>
      <c r="F1013" s="25">
        <v>10</v>
      </c>
      <c r="G1013" s="25" t="s">
        <v>48</v>
      </c>
      <c r="H1013" s="25">
        <v>160000</v>
      </c>
      <c r="I1013" s="11">
        <f t="shared" si="150"/>
        <v>1600000</v>
      </c>
      <c r="J1013" s="26" t="s">
        <v>28</v>
      </c>
      <c r="K1013" s="11"/>
      <c r="L1013" s="4">
        <f t="shared" si="151"/>
        <v>0</v>
      </c>
      <c r="M1013" s="4"/>
      <c r="N1013" s="4"/>
      <c r="O1013" s="4">
        <f t="shared" si="152"/>
        <v>0</v>
      </c>
      <c r="P1013" s="4"/>
      <c r="Q1013" s="4"/>
      <c r="R1013" s="4">
        <f t="shared" si="153"/>
        <v>0</v>
      </c>
      <c r="S1013" s="4"/>
      <c r="T1013" s="4"/>
      <c r="U1013" s="4">
        <f t="shared" si="154"/>
        <v>0</v>
      </c>
      <c r="V1013" s="4"/>
      <c r="W1013" s="4"/>
      <c r="X1013" s="4">
        <f t="shared" si="155"/>
        <v>0</v>
      </c>
      <c r="Y1013" s="4"/>
      <c r="Z1013" s="4"/>
      <c r="AA1013" s="4">
        <f>C1013+I1013-L1013-O1013-U1013-X1013-R1013</f>
        <v>1600000</v>
      </c>
      <c r="AB1013" s="7"/>
    </row>
    <row r="1014" spans="1:28" ht="15.75" x14ac:dyDescent="0.25">
      <c r="A1014" s="29">
        <v>45345</v>
      </c>
      <c r="B1014" s="50" t="s">
        <v>903</v>
      </c>
      <c r="C1014" s="25"/>
      <c r="D1014" s="27" t="s">
        <v>52</v>
      </c>
      <c r="E1014" s="25" t="s">
        <v>58</v>
      </c>
      <c r="F1014" s="25">
        <v>800</v>
      </c>
      <c r="G1014" s="25" t="s">
        <v>34</v>
      </c>
      <c r="H1014" s="25">
        <v>2250</v>
      </c>
      <c r="I1014" s="11">
        <f t="shared" si="150"/>
        <v>1800000</v>
      </c>
      <c r="J1014" s="31" t="s">
        <v>312</v>
      </c>
      <c r="K1014" s="11" t="s">
        <v>907</v>
      </c>
      <c r="L1014" s="4">
        <f t="shared" si="151"/>
        <v>0</v>
      </c>
      <c r="M1014" s="4"/>
      <c r="N1014" s="4"/>
      <c r="O1014" s="4">
        <f t="shared" si="152"/>
        <v>1800000</v>
      </c>
      <c r="P1014" s="4">
        <v>1800000</v>
      </c>
      <c r="Q1014" s="4"/>
      <c r="R1014" s="4">
        <f t="shared" si="153"/>
        <v>0</v>
      </c>
      <c r="S1014" s="4"/>
      <c r="T1014" s="4"/>
      <c r="U1014" s="4">
        <f t="shared" si="154"/>
        <v>0</v>
      </c>
      <c r="V1014" s="4"/>
      <c r="W1014" s="4"/>
      <c r="X1014" s="4">
        <f t="shared" si="155"/>
        <v>0</v>
      </c>
      <c r="Y1014" s="4"/>
      <c r="Z1014" s="4"/>
      <c r="AA1014" s="4">
        <f>C1014+I1014-L1014-O1014-U1014-X1014-R1014</f>
        <v>0</v>
      </c>
      <c r="AB1014" s="7">
        <v>45344</v>
      </c>
    </row>
    <row r="1015" spans="1:28" ht="15.75" x14ac:dyDescent="0.25">
      <c r="A1015" s="29">
        <v>45345</v>
      </c>
      <c r="B1015" s="50" t="s">
        <v>396</v>
      </c>
      <c r="C1015" s="25"/>
      <c r="D1015" s="27" t="s">
        <v>52</v>
      </c>
      <c r="E1015" s="25" t="s">
        <v>63</v>
      </c>
      <c r="F1015" s="25">
        <v>20</v>
      </c>
      <c r="G1015" s="25" t="s">
        <v>48</v>
      </c>
      <c r="H1015" s="25">
        <v>480000</v>
      </c>
      <c r="I1015" s="11">
        <f t="shared" si="150"/>
        <v>9600000</v>
      </c>
      <c r="J1015" s="31" t="s">
        <v>312</v>
      </c>
      <c r="K1015" s="11" t="s">
        <v>918</v>
      </c>
      <c r="L1015" s="4">
        <f t="shared" si="151"/>
        <v>0</v>
      </c>
      <c r="M1015" s="4"/>
      <c r="N1015" s="4"/>
      <c r="O1015" s="4">
        <f t="shared" si="152"/>
        <v>9600000</v>
      </c>
      <c r="P1015" s="4">
        <v>9600000</v>
      </c>
      <c r="Q1015" s="4"/>
      <c r="R1015" s="4">
        <f t="shared" si="153"/>
        <v>0</v>
      </c>
      <c r="S1015" s="4"/>
      <c r="T1015" s="4"/>
      <c r="U1015" s="4">
        <f t="shared" si="154"/>
        <v>0</v>
      </c>
      <c r="V1015" s="4"/>
      <c r="W1015" s="4"/>
      <c r="X1015" s="4">
        <f t="shared" si="155"/>
        <v>0</v>
      </c>
      <c r="Y1015" s="4"/>
      <c r="Z1015" s="4"/>
      <c r="AA1015" s="4">
        <f>C1015+I1015-L1015-O1015-U1015-X1015-R1015</f>
        <v>0</v>
      </c>
      <c r="AB1015" s="7">
        <v>45345</v>
      </c>
    </row>
    <row r="1016" spans="1:28" ht="15.75" x14ac:dyDescent="0.25">
      <c r="A1016" s="29">
        <v>45345</v>
      </c>
      <c r="B1016" s="50" t="s">
        <v>720</v>
      </c>
      <c r="C1016" s="25"/>
      <c r="D1016" s="27" t="s">
        <v>52</v>
      </c>
      <c r="E1016" s="25" t="s">
        <v>197</v>
      </c>
      <c r="F1016" s="25">
        <v>49.2</v>
      </c>
      <c r="G1016" s="25" t="s">
        <v>39</v>
      </c>
      <c r="H1016" s="25">
        <v>133000</v>
      </c>
      <c r="I1016" s="11">
        <f t="shared" si="150"/>
        <v>6543600</v>
      </c>
      <c r="J1016" s="31" t="s">
        <v>324</v>
      </c>
      <c r="K1016" s="11"/>
      <c r="L1016" s="4">
        <f t="shared" si="151"/>
        <v>6543600</v>
      </c>
      <c r="M1016" s="4">
        <v>6543600</v>
      </c>
      <c r="N1016" s="4"/>
      <c r="O1016" s="4">
        <f t="shared" si="152"/>
        <v>0</v>
      </c>
      <c r="P1016" s="4"/>
      <c r="Q1016" s="4"/>
      <c r="R1016" s="4">
        <f t="shared" si="153"/>
        <v>0</v>
      </c>
      <c r="S1016" s="4"/>
      <c r="T1016" s="4"/>
      <c r="U1016" s="4">
        <f t="shared" si="154"/>
        <v>0</v>
      </c>
      <c r="V1016" s="4"/>
      <c r="W1016" s="4"/>
      <c r="X1016" s="4">
        <f t="shared" si="155"/>
        <v>0</v>
      </c>
      <c r="Y1016" s="4"/>
      <c r="Z1016" s="4"/>
      <c r="AA1016" s="4">
        <f>C1016+I1016-L1016-O1016-U1016-X1016-R1016</f>
        <v>0</v>
      </c>
      <c r="AB1016" s="7">
        <v>45345</v>
      </c>
    </row>
    <row r="1017" spans="1:28" ht="15.75" x14ac:dyDescent="0.25">
      <c r="A1017" s="29">
        <v>45345</v>
      </c>
      <c r="B1017" s="50" t="s">
        <v>308</v>
      </c>
      <c r="C1017" s="25"/>
      <c r="D1017" s="25" t="s">
        <v>46</v>
      </c>
      <c r="E1017" s="25" t="s">
        <v>102</v>
      </c>
      <c r="F1017" s="25">
        <v>34.799999999999997</v>
      </c>
      <c r="G1017" s="25" t="s">
        <v>39</v>
      </c>
      <c r="H1017" s="25">
        <v>47000</v>
      </c>
      <c r="I1017" s="11">
        <f t="shared" si="150"/>
        <v>1635599.9999999998</v>
      </c>
      <c r="J1017" s="31" t="s">
        <v>324</v>
      </c>
      <c r="K1017" s="11"/>
      <c r="L1017" s="4">
        <f t="shared" si="151"/>
        <v>1635600</v>
      </c>
      <c r="M1017" s="4">
        <v>1635600</v>
      </c>
      <c r="N1017" s="4"/>
      <c r="O1017" s="4">
        <f t="shared" si="152"/>
        <v>0</v>
      </c>
      <c r="P1017" s="4"/>
      <c r="Q1017" s="4"/>
      <c r="R1017" s="4">
        <f t="shared" si="153"/>
        <v>0</v>
      </c>
      <c r="S1017" s="4"/>
      <c r="T1017" s="4"/>
      <c r="U1017" s="4">
        <f t="shared" si="154"/>
        <v>0</v>
      </c>
      <c r="V1017" s="4"/>
      <c r="W1017" s="4"/>
      <c r="X1017" s="4">
        <f t="shared" si="155"/>
        <v>0</v>
      </c>
      <c r="Y1017" s="4"/>
      <c r="Z1017" s="4"/>
      <c r="AA1017" s="74">
        <f>C1017+I1017-L1017-O1017-U1017-X1017-R1017</f>
        <v>-2.3283064365386963E-10</v>
      </c>
      <c r="AB1017" s="7">
        <v>45350</v>
      </c>
    </row>
    <row r="1018" spans="1:28" ht="15.75" x14ac:dyDescent="0.25">
      <c r="A1018" s="29">
        <v>45345</v>
      </c>
      <c r="B1018" s="50" t="s">
        <v>308</v>
      </c>
      <c r="C1018" s="25"/>
      <c r="D1018" s="25" t="s">
        <v>46</v>
      </c>
      <c r="E1018" s="25" t="s">
        <v>103</v>
      </c>
      <c r="F1018" s="25">
        <v>58.8</v>
      </c>
      <c r="G1018" s="25" t="s">
        <v>39</v>
      </c>
      <c r="H1018" s="25">
        <v>47000</v>
      </c>
      <c r="I1018" s="11">
        <f t="shared" si="150"/>
        <v>2763600</v>
      </c>
      <c r="J1018" s="31" t="s">
        <v>324</v>
      </c>
      <c r="K1018" s="11"/>
      <c r="L1018" s="4">
        <f t="shared" si="151"/>
        <v>2763600</v>
      </c>
      <c r="M1018" s="4">
        <v>2763600</v>
      </c>
      <c r="N1018" s="4"/>
      <c r="O1018" s="4">
        <f t="shared" si="152"/>
        <v>0</v>
      </c>
      <c r="P1018" s="4"/>
      <c r="Q1018" s="4"/>
      <c r="R1018" s="4">
        <f t="shared" si="153"/>
        <v>0</v>
      </c>
      <c r="S1018" s="4"/>
      <c r="T1018" s="4"/>
      <c r="U1018" s="4">
        <f t="shared" si="154"/>
        <v>0</v>
      </c>
      <c r="V1018" s="4"/>
      <c r="W1018" s="4"/>
      <c r="X1018" s="4">
        <f t="shared" si="155"/>
        <v>0</v>
      </c>
      <c r="Y1018" s="4"/>
      <c r="Z1018" s="4"/>
      <c r="AA1018" s="74">
        <f>C1018+I1018-L1018-O1018-U1018-X1018-R1018</f>
        <v>0</v>
      </c>
      <c r="AB1018" s="7">
        <v>45350</v>
      </c>
    </row>
    <row r="1019" spans="1:28" ht="15.75" x14ac:dyDescent="0.25">
      <c r="A1019" s="29">
        <v>45345</v>
      </c>
      <c r="B1019" s="50" t="s">
        <v>308</v>
      </c>
      <c r="C1019" s="25"/>
      <c r="D1019" s="25" t="s">
        <v>46</v>
      </c>
      <c r="E1019" s="25" t="s">
        <v>137</v>
      </c>
      <c r="F1019" s="25">
        <v>20.6</v>
      </c>
      <c r="G1019" s="27" t="s">
        <v>39</v>
      </c>
      <c r="H1019" s="25">
        <v>47000</v>
      </c>
      <c r="I1019" s="11">
        <f t="shared" si="150"/>
        <v>968200.00000000012</v>
      </c>
      <c r="J1019" s="31" t="s">
        <v>324</v>
      </c>
      <c r="K1019" s="11"/>
      <c r="L1019" s="4">
        <f t="shared" si="151"/>
        <v>968200</v>
      </c>
      <c r="M1019" s="4">
        <v>968200</v>
      </c>
      <c r="N1019" s="4"/>
      <c r="O1019" s="4">
        <f t="shared" si="152"/>
        <v>0</v>
      </c>
      <c r="P1019" s="4"/>
      <c r="Q1019" s="4"/>
      <c r="R1019" s="4">
        <f t="shared" si="153"/>
        <v>0</v>
      </c>
      <c r="S1019" s="4"/>
      <c r="T1019" s="4"/>
      <c r="U1019" s="4">
        <f t="shared" si="154"/>
        <v>0</v>
      </c>
      <c r="V1019" s="4"/>
      <c r="W1019" s="4"/>
      <c r="X1019" s="4">
        <f t="shared" si="155"/>
        <v>0</v>
      </c>
      <c r="Y1019" s="4"/>
      <c r="Z1019" s="4"/>
      <c r="AA1019" s="74">
        <f>C1019+I1019-L1019-O1019-U1019-X1019-R1019</f>
        <v>1.1641532182693481E-10</v>
      </c>
      <c r="AB1019" s="7">
        <v>45350</v>
      </c>
    </row>
    <row r="1020" spans="1:28" ht="15.75" x14ac:dyDescent="0.25">
      <c r="A1020" s="29">
        <v>45345</v>
      </c>
      <c r="B1020" s="50" t="s">
        <v>414</v>
      </c>
      <c r="C1020" s="25"/>
      <c r="D1020" s="25" t="s">
        <v>46</v>
      </c>
      <c r="E1020" s="25" t="s">
        <v>219</v>
      </c>
      <c r="F1020" s="25">
        <v>1</v>
      </c>
      <c r="G1020" s="25" t="s">
        <v>39</v>
      </c>
      <c r="H1020" s="25">
        <v>300000</v>
      </c>
      <c r="I1020" s="11">
        <f t="shared" si="150"/>
        <v>300000</v>
      </c>
      <c r="J1020" s="31" t="s">
        <v>324</v>
      </c>
      <c r="K1020" s="11"/>
      <c r="L1020" s="4">
        <f t="shared" si="151"/>
        <v>0</v>
      </c>
      <c r="M1020" s="4"/>
      <c r="N1020" s="4"/>
      <c r="O1020" s="4">
        <f t="shared" si="152"/>
        <v>300000</v>
      </c>
      <c r="P1020" s="4">
        <v>300000</v>
      </c>
      <c r="Q1020" s="4"/>
      <c r="R1020" s="4">
        <f t="shared" si="153"/>
        <v>0</v>
      </c>
      <c r="S1020" s="4"/>
      <c r="T1020" s="4"/>
      <c r="U1020" s="4">
        <f t="shared" si="154"/>
        <v>0</v>
      </c>
      <c r="V1020" s="4"/>
      <c r="W1020" s="4"/>
      <c r="X1020" s="4">
        <f t="shared" si="155"/>
        <v>0</v>
      </c>
      <c r="Y1020" s="4"/>
      <c r="Z1020" s="4"/>
      <c r="AA1020" s="4">
        <f>C1020+I1020-L1020-O1020-U1020-X1020-R1020</f>
        <v>0</v>
      </c>
      <c r="AB1020" s="7">
        <v>45345</v>
      </c>
    </row>
    <row r="1021" spans="1:28" ht="15.75" x14ac:dyDescent="0.25">
      <c r="A1021" s="29">
        <v>45345</v>
      </c>
      <c r="B1021" s="50" t="s">
        <v>449</v>
      </c>
      <c r="C1021" s="25"/>
      <c r="D1021" s="25" t="s">
        <v>46</v>
      </c>
      <c r="E1021" s="25" t="s">
        <v>61</v>
      </c>
      <c r="F1021" s="72">
        <v>4000</v>
      </c>
      <c r="G1021" s="25" t="s">
        <v>34</v>
      </c>
      <c r="H1021" s="25">
        <v>2540</v>
      </c>
      <c r="I1021" s="11">
        <f t="shared" si="150"/>
        <v>10160000</v>
      </c>
      <c r="J1021" s="26" t="s">
        <v>28</v>
      </c>
      <c r="K1021" s="11"/>
      <c r="L1021" s="4">
        <f t="shared" si="151"/>
        <v>0</v>
      </c>
      <c r="M1021" s="4"/>
      <c r="N1021" s="4"/>
      <c r="O1021" s="4">
        <f t="shared" si="152"/>
        <v>0</v>
      </c>
      <c r="P1021" s="4"/>
      <c r="Q1021" s="4"/>
      <c r="R1021" s="4">
        <f t="shared" si="153"/>
        <v>0</v>
      </c>
      <c r="S1021" s="4"/>
      <c r="T1021" s="4"/>
      <c r="U1021" s="4">
        <f t="shared" si="154"/>
        <v>0</v>
      </c>
      <c r="V1021" s="4"/>
      <c r="W1021" s="4"/>
      <c r="X1021" s="4">
        <f t="shared" si="155"/>
        <v>0</v>
      </c>
      <c r="Y1021" s="4"/>
      <c r="Z1021" s="4"/>
      <c r="AA1021" s="4">
        <f>C1021+I1021-L1021-O1021-U1021-X1021-R1021</f>
        <v>10160000</v>
      </c>
      <c r="AB1021" s="7"/>
    </row>
    <row r="1022" spans="1:28" ht="15.75" x14ac:dyDescent="0.25">
      <c r="A1022" s="29">
        <v>45345</v>
      </c>
      <c r="B1022" s="50" t="s">
        <v>422</v>
      </c>
      <c r="C1022" s="27"/>
      <c r="D1022" s="25" t="s">
        <v>46</v>
      </c>
      <c r="E1022" s="27" t="s">
        <v>42</v>
      </c>
      <c r="F1022" s="27">
        <v>200</v>
      </c>
      <c r="G1022" s="25" t="s">
        <v>34</v>
      </c>
      <c r="H1022" s="27">
        <v>3900</v>
      </c>
      <c r="I1022" s="11">
        <f t="shared" si="150"/>
        <v>780000</v>
      </c>
      <c r="J1022" s="31" t="s">
        <v>324</v>
      </c>
      <c r="K1022" s="11"/>
      <c r="L1022" s="4">
        <f t="shared" si="151"/>
        <v>780000</v>
      </c>
      <c r="M1022" s="4">
        <v>780000</v>
      </c>
      <c r="N1022" s="4"/>
      <c r="O1022" s="4">
        <f t="shared" si="152"/>
        <v>0</v>
      </c>
      <c r="P1022" s="4"/>
      <c r="Q1022" s="4"/>
      <c r="R1022" s="4">
        <f t="shared" si="153"/>
        <v>0</v>
      </c>
      <c r="S1022" s="4"/>
      <c r="T1022" s="4"/>
      <c r="U1022" s="4">
        <f t="shared" si="154"/>
        <v>0</v>
      </c>
      <c r="V1022" s="4"/>
      <c r="W1022" s="4"/>
      <c r="X1022" s="4">
        <f t="shared" si="155"/>
        <v>0</v>
      </c>
      <c r="Y1022" s="4"/>
      <c r="Z1022" s="4"/>
      <c r="AA1022" s="4">
        <f>C1022+I1022-L1022-O1022-U1022-X1022-R1022</f>
        <v>0</v>
      </c>
      <c r="AB1022" s="7">
        <v>45348</v>
      </c>
    </row>
    <row r="1023" spans="1:28" ht="15.75" x14ac:dyDescent="0.25">
      <c r="A1023" s="29">
        <v>45345</v>
      </c>
      <c r="B1023" s="51" t="s">
        <v>904</v>
      </c>
      <c r="C1023" s="25"/>
      <c r="D1023" s="25" t="s">
        <v>46</v>
      </c>
      <c r="E1023" s="25" t="s">
        <v>130</v>
      </c>
      <c r="F1023" s="25">
        <v>20</v>
      </c>
      <c r="G1023" s="27" t="s">
        <v>77</v>
      </c>
      <c r="H1023" s="25">
        <v>45000</v>
      </c>
      <c r="I1023" s="11">
        <f t="shared" si="150"/>
        <v>900000</v>
      </c>
      <c r="J1023" s="31" t="s">
        <v>312</v>
      </c>
      <c r="K1023" s="11" t="s">
        <v>912</v>
      </c>
      <c r="L1023" s="4">
        <f t="shared" si="151"/>
        <v>0</v>
      </c>
      <c r="M1023" s="4"/>
      <c r="N1023" s="4"/>
      <c r="O1023" s="4">
        <f t="shared" si="152"/>
        <v>900000</v>
      </c>
      <c r="P1023" s="4">
        <v>900000</v>
      </c>
      <c r="Q1023" s="4"/>
      <c r="R1023" s="4">
        <f t="shared" si="153"/>
        <v>0</v>
      </c>
      <c r="S1023" s="4"/>
      <c r="T1023" s="4"/>
      <c r="U1023" s="4">
        <f t="shared" si="154"/>
        <v>0</v>
      </c>
      <c r="V1023" s="4"/>
      <c r="W1023" s="4"/>
      <c r="X1023" s="4">
        <f t="shared" si="155"/>
        <v>0</v>
      </c>
      <c r="Y1023" s="4"/>
      <c r="Z1023" s="4"/>
      <c r="AA1023" s="4">
        <f>C1023+I1023-L1023-O1023-U1023-X1023-R1023</f>
        <v>0</v>
      </c>
      <c r="AB1023" s="7">
        <v>45345</v>
      </c>
    </row>
    <row r="1024" spans="1:28" ht="15.75" x14ac:dyDescent="0.25">
      <c r="A1024" s="29">
        <v>45345</v>
      </c>
      <c r="B1024" s="51" t="s">
        <v>904</v>
      </c>
      <c r="C1024" s="25"/>
      <c r="D1024" s="25" t="s">
        <v>46</v>
      </c>
      <c r="E1024" s="25" t="s">
        <v>454</v>
      </c>
      <c r="F1024" s="25">
        <v>6</v>
      </c>
      <c r="G1024" s="27" t="s">
        <v>125</v>
      </c>
      <c r="H1024" s="25">
        <v>55000</v>
      </c>
      <c r="I1024" s="11">
        <f t="shared" si="150"/>
        <v>330000</v>
      </c>
      <c r="J1024" s="31" t="s">
        <v>312</v>
      </c>
      <c r="K1024" s="11" t="s">
        <v>912</v>
      </c>
      <c r="L1024" s="4">
        <f t="shared" si="151"/>
        <v>0</v>
      </c>
      <c r="M1024" s="4"/>
      <c r="N1024" s="4"/>
      <c r="O1024" s="4">
        <f t="shared" si="152"/>
        <v>330000</v>
      </c>
      <c r="P1024" s="4">
        <v>330000</v>
      </c>
      <c r="Q1024" s="4"/>
      <c r="R1024" s="4">
        <f t="shared" si="153"/>
        <v>0</v>
      </c>
      <c r="S1024" s="4"/>
      <c r="T1024" s="4"/>
      <c r="U1024" s="4">
        <f t="shared" si="154"/>
        <v>0</v>
      </c>
      <c r="V1024" s="4"/>
      <c r="W1024" s="4"/>
      <c r="X1024" s="4">
        <f t="shared" si="155"/>
        <v>0</v>
      </c>
      <c r="Y1024" s="4"/>
      <c r="Z1024" s="4"/>
      <c r="AA1024" s="4">
        <f>C1024+I1024-L1024-O1024-U1024-X1024-R1024</f>
        <v>0</v>
      </c>
      <c r="AB1024" s="7">
        <v>45345</v>
      </c>
    </row>
    <row r="1025" spans="1:28" ht="15.75" x14ac:dyDescent="0.25">
      <c r="A1025" s="29">
        <v>45345</v>
      </c>
      <c r="B1025" s="51" t="s">
        <v>904</v>
      </c>
      <c r="C1025" s="25"/>
      <c r="D1025" s="25" t="s">
        <v>46</v>
      </c>
      <c r="E1025" s="25" t="s">
        <v>26</v>
      </c>
      <c r="F1025" s="25">
        <v>100</v>
      </c>
      <c r="G1025" s="27" t="s">
        <v>27</v>
      </c>
      <c r="H1025" s="25">
        <v>22000</v>
      </c>
      <c r="I1025" s="11">
        <f t="shared" si="150"/>
        <v>2200000</v>
      </c>
      <c r="J1025" s="31" t="s">
        <v>312</v>
      </c>
      <c r="K1025" s="11" t="s">
        <v>912</v>
      </c>
      <c r="L1025" s="4">
        <f t="shared" si="151"/>
        <v>0</v>
      </c>
      <c r="M1025" s="4"/>
      <c r="N1025" s="4"/>
      <c r="O1025" s="4">
        <f t="shared" si="152"/>
        <v>2200000</v>
      </c>
      <c r="P1025" s="4">
        <v>2200000</v>
      </c>
      <c r="Q1025" s="4"/>
      <c r="R1025" s="4">
        <f t="shared" si="153"/>
        <v>0</v>
      </c>
      <c r="S1025" s="4"/>
      <c r="T1025" s="4"/>
      <c r="U1025" s="4">
        <f t="shared" si="154"/>
        <v>0</v>
      </c>
      <c r="V1025" s="4"/>
      <c r="W1025" s="4"/>
      <c r="X1025" s="4">
        <f t="shared" si="155"/>
        <v>0</v>
      </c>
      <c r="Y1025" s="4"/>
      <c r="Z1025" s="4"/>
      <c r="AA1025" s="4">
        <f>C1025+I1025-L1025-O1025-U1025-X1025-R1025</f>
        <v>0</v>
      </c>
      <c r="AB1025" s="7">
        <v>45345</v>
      </c>
    </row>
    <row r="1026" spans="1:28" ht="15.75" x14ac:dyDescent="0.25">
      <c r="A1026" s="29">
        <v>45345</v>
      </c>
      <c r="B1026" s="50" t="s">
        <v>904</v>
      </c>
      <c r="C1026" s="25"/>
      <c r="D1026" s="25" t="s">
        <v>46</v>
      </c>
      <c r="E1026" s="25" t="s">
        <v>129</v>
      </c>
      <c r="F1026" s="25">
        <v>10</v>
      </c>
      <c r="G1026" s="25" t="s">
        <v>77</v>
      </c>
      <c r="H1026" s="25">
        <v>60000</v>
      </c>
      <c r="I1026" s="11">
        <f t="shared" si="150"/>
        <v>600000</v>
      </c>
      <c r="J1026" s="31" t="s">
        <v>312</v>
      </c>
      <c r="K1026" s="11" t="s">
        <v>912</v>
      </c>
      <c r="L1026" s="4">
        <f t="shared" si="151"/>
        <v>0</v>
      </c>
      <c r="M1026" s="4"/>
      <c r="N1026" s="4"/>
      <c r="O1026" s="4">
        <f t="shared" si="152"/>
        <v>600000</v>
      </c>
      <c r="P1026" s="4">
        <v>600000</v>
      </c>
      <c r="Q1026" s="4"/>
      <c r="R1026" s="4">
        <f t="shared" si="153"/>
        <v>0</v>
      </c>
      <c r="S1026" s="4"/>
      <c r="T1026" s="4"/>
      <c r="U1026" s="4">
        <f t="shared" si="154"/>
        <v>0</v>
      </c>
      <c r="V1026" s="4"/>
      <c r="W1026" s="4"/>
      <c r="X1026" s="4">
        <f t="shared" si="155"/>
        <v>0</v>
      </c>
      <c r="Y1026" s="4"/>
      <c r="Z1026" s="4"/>
      <c r="AA1026" s="4">
        <f>C1026+I1026-L1026-O1026-U1026-X1026-R1026</f>
        <v>0</v>
      </c>
      <c r="AB1026" s="7">
        <v>45345</v>
      </c>
    </row>
    <row r="1027" spans="1:28" ht="15.75" x14ac:dyDescent="0.25">
      <c r="A1027" s="29">
        <v>45345</v>
      </c>
      <c r="B1027" s="51" t="s">
        <v>472</v>
      </c>
      <c r="C1027" s="25"/>
      <c r="D1027" s="25" t="s">
        <v>46</v>
      </c>
      <c r="E1027" s="25" t="s">
        <v>348</v>
      </c>
      <c r="F1027" s="25">
        <v>200</v>
      </c>
      <c r="G1027" s="27" t="s">
        <v>34</v>
      </c>
      <c r="H1027" s="25">
        <v>1150</v>
      </c>
      <c r="I1027" s="11">
        <f t="shared" si="150"/>
        <v>230000</v>
      </c>
      <c r="J1027" s="26" t="s">
        <v>28</v>
      </c>
      <c r="K1027" s="11"/>
      <c r="L1027" s="4">
        <f t="shared" si="151"/>
        <v>0</v>
      </c>
      <c r="M1027" s="4"/>
      <c r="N1027" s="4"/>
      <c r="O1027" s="4">
        <f t="shared" si="152"/>
        <v>0</v>
      </c>
      <c r="P1027" s="4"/>
      <c r="Q1027" s="4"/>
      <c r="R1027" s="4">
        <f t="shared" si="153"/>
        <v>0</v>
      </c>
      <c r="S1027" s="4"/>
      <c r="T1027" s="4"/>
      <c r="U1027" s="4">
        <f t="shared" si="154"/>
        <v>0</v>
      </c>
      <c r="V1027" s="4"/>
      <c r="W1027" s="4"/>
      <c r="X1027" s="4">
        <f t="shared" si="155"/>
        <v>0</v>
      </c>
      <c r="Y1027" s="4"/>
      <c r="Z1027" s="4"/>
      <c r="AA1027" s="4">
        <f>C1027+I1027-L1027-O1027-U1027-X1027-R1027</f>
        <v>230000</v>
      </c>
      <c r="AB1027" s="7"/>
    </row>
    <row r="1028" spans="1:28" ht="15.75" x14ac:dyDescent="0.25">
      <c r="A1028" s="29">
        <v>45345</v>
      </c>
      <c r="B1028" s="51" t="s">
        <v>709</v>
      </c>
      <c r="C1028" s="25"/>
      <c r="D1028" s="27" t="s">
        <v>52</v>
      </c>
      <c r="E1028" s="25" t="s">
        <v>64</v>
      </c>
      <c r="F1028" s="25">
        <v>5</v>
      </c>
      <c r="G1028" s="27" t="s">
        <v>39</v>
      </c>
      <c r="H1028" s="25">
        <v>60000</v>
      </c>
      <c r="I1028" s="11">
        <f t="shared" si="150"/>
        <v>300000</v>
      </c>
      <c r="J1028" s="31" t="s">
        <v>324</v>
      </c>
      <c r="K1028" s="11"/>
      <c r="L1028" s="4">
        <f t="shared" si="151"/>
        <v>300000</v>
      </c>
      <c r="M1028" s="4">
        <v>300000</v>
      </c>
      <c r="N1028" s="4"/>
      <c r="O1028" s="4">
        <f t="shared" si="152"/>
        <v>0</v>
      </c>
      <c r="P1028" s="4"/>
      <c r="Q1028" s="4"/>
      <c r="R1028" s="4">
        <f t="shared" si="153"/>
        <v>0</v>
      </c>
      <c r="S1028" s="4"/>
      <c r="T1028" s="4"/>
      <c r="U1028" s="4">
        <f t="shared" si="154"/>
        <v>0</v>
      </c>
      <c r="V1028" s="4"/>
      <c r="W1028" s="4"/>
      <c r="X1028" s="4">
        <f t="shared" si="155"/>
        <v>0</v>
      </c>
      <c r="Y1028" s="4"/>
      <c r="Z1028" s="4"/>
      <c r="AA1028" s="4">
        <f>C1028+I1028-L1028-O1028-U1028-X1028-R1028</f>
        <v>0</v>
      </c>
      <c r="AB1028" s="7">
        <v>45345</v>
      </c>
    </row>
    <row r="1029" spans="1:28" ht="15.75" x14ac:dyDescent="0.25">
      <c r="A1029" s="29">
        <v>45345</v>
      </c>
      <c r="B1029" s="50" t="s">
        <v>261</v>
      </c>
      <c r="C1029" s="25"/>
      <c r="D1029" s="25" t="s">
        <v>46</v>
      </c>
      <c r="E1029" s="25" t="s">
        <v>108</v>
      </c>
      <c r="F1029" s="25">
        <v>2000</v>
      </c>
      <c r="G1029" s="25" t="s">
        <v>34</v>
      </c>
      <c r="H1029" s="25">
        <v>2250</v>
      </c>
      <c r="I1029" s="11">
        <f t="shared" si="150"/>
        <v>4500000</v>
      </c>
      <c r="J1029" s="26" t="s">
        <v>28</v>
      </c>
      <c r="K1029" s="11"/>
      <c r="L1029" s="4">
        <f t="shared" si="151"/>
        <v>0</v>
      </c>
      <c r="M1029" s="4"/>
      <c r="N1029" s="4"/>
      <c r="O1029" s="4">
        <f t="shared" si="152"/>
        <v>0</v>
      </c>
      <c r="P1029" s="4"/>
      <c r="Q1029" s="4"/>
      <c r="R1029" s="4">
        <f t="shared" si="153"/>
        <v>0</v>
      </c>
      <c r="S1029" s="4"/>
      <c r="T1029" s="4"/>
      <c r="U1029" s="4">
        <f t="shared" si="154"/>
        <v>0</v>
      </c>
      <c r="V1029" s="4"/>
      <c r="W1029" s="4"/>
      <c r="X1029" s="4">
        <f t="shared" si="155"/>
        <v>0</v>
      </c>
      <c r="Y1029" s="4"/>
      <c r="Z1029" s="4"/>
      <c r="AA1029" s="4">
        <f>C1029+I1029-L1029-O1029-U1029-X1029-R1029</f>
        <v>4500000</v>
      </c>
      <c r="AB1029" s="7"/>
    </row>
    <row r="1030" spans="1:28" ht="15.75" x14ac:dyDescent="0.25">
      <c r="A1030" s="29">
        <v>45345</v>
      </c>
      <c r="B1030" s="50" t="s">
        <v>595</v>
      </c>
      <c r="C1030" s="27"/>
      <c r="D1030" s="27" t="s">
        <v>52</v>
      </c>
      <c r="E1030" s="27" t="s">
        <v>374</v>
      </c>
      <c r="F1030" s="27">
        <v>2</v>
      </c>
      <c r="G1030" s="27" t="s">
        <v>27</v>
      </c>
      <c r="H1030" s="27">
        <v>40000</v>
      </c>
      <c r="I1030" s="11">
        <f t="shared" si="150"/>
        <v>80000</v>
      </c>
      <c r="J1030" s="83" t="s">
        <v>28</v>
      </c>
      <c r="K1030" s="11" t="s">
        <v>916</v>
      </c>
      <c r="L1030" s="4">
        <f t="shared" si="151"/>
        <v>0</v>
      </c>
      <c r="M1030" s="4"/>
      <c r="N1030" s="4"/>
      <c r="O1030" s="4">
        <f t="shared" si="152"/>
        <v>0</v>
      </c>
      <c r="P1030" s="4"/>
      <c r="Q1030" s="4"/>
      <c r="R1030" s="4">
        <f t="shared" si="153"/>
        <v>0</v>
      </c>
      <c r="S1030" s="4"/>
      <c r="T1030" s="4"/>
      <c r="U1030" s="4">
        <f t="shared" si="154"/>
        <v>0</v>
      </c>
      <c r="V1030" s="4"/>
      <c r="W1030" s="4"/>
      <c r="X1030" s="4">
        <f t="shared" si="155"/>
        <v>0</v>
      </c>
      <c r="Y1030" s="4"/>
      <c r="Z1030" s="4"/>
      <c r="AA1030" s="4">
        <f>C1030+I1030-L1030-O1030-U1030-X1030-R1030</f>
        <v>80000</v>
      </c>
      <c r="AB1030" s="7">
        <v>45342</v>
      </c>
    </row>
    <row r="1031" spans="1:28" ht="15.75" x14ac:dyDescent="0.25">
      <c r="A1031" s="29">
        <v>45345</v>
      </c>
      <c r="B1031" s="50" t="s">
        <v>595</v>
      </c>
      <c r="C1031" s="27"/>
      <c r="D1031" s="27" t="s">
        <v>52</v>
      </c>
      <c r="E1031" s="27" t="s">
        <v>108</v>
      </c>
      <c r="F1031" s="27">
        <v>1000</v>
      </c>
      <c r="G1031" s="25" t="s">
        <v>34</v>
      </c>
      <c r="H1031" s="27">
        <v>2150</v>
      </c>
      <c r="I1031" s="11">
        <f t="shared" si="150"/>
        <v>2150000</v>
      </c>
      <c r="J1031" s="31" t="s">
        <v>312</v>
      </c>
      <c r="K1031" s="11" t="s">
        <v>916</v>
      </c>
      <c r="L1031" s="4">
        <f t="shared" si="151"/>
        <v>0</v>
      </c>
      <c r="M1031" s="4"/>
      <c r="N1031" s="4"/>
      <c r="O1031" s="4">
        <f t="shared" si="152"/>
        <v>2150000</v>
      </c>
      <c r="P1031" s="4">
        <v>2150000</v>
      </c>
      <c r="Q1031" s="4"/>
      <c r="R1031" s="4">
        <f t="shared" si="153"/>
        <v>0</v>
      </c>
      <c r="S1031" s="4"/>
      <c r="T1031" s="4"/>
      <c r="U1031" s="4">
        <f t="shared" si="154"/>
        <v>0</v>
      </c>
      <c r="V1031" s="4"/>
      <c r="W1031" s="4"/>
      <c r="X1031" s="4">
        <f t="shared" si="155"/>
        <v>0</v>
      </c>
      <c r="Y1031" s="4"/>
      <c r="Z1031" s="4"/>
      <c r="AA1031" s="4">
        <f>C1031+I1031-L1031-O1031-U1031-X1031-R1031</f>
        <v>0</v>
      </c>
      <c r="AB1031" s="7">
        <v>45345</v>
      </c>
    </row>
    <row r="1032" spans="1:28" ht="15.75" x14ac:dyDescent="0.25">
      <c r="A1032" s="29">
        <v>45345</v>
      </c>
      <c r="B1032" s="50" t="s">
        <v>595</v>
      </c>
      <c r="C1032" s="25"/>
      <c r="D1032" s="27" t="s">
        <v>52</v>
      </c>
      <c r="E1032" s="27" t="s">
        <v>358</v>
      </c>
      <c r="F1032" s="27">
        <v>20.8</v>
      </c>
      <c r="G1032" s="25" t="s">
        <v>39</v>
      </c>
      <c r="H1032" s="25">
        <v>47000</v>
      </c>
      <c r="I1032" s="11">
        <f t="shared" si="150"/>
        <v>977600</v>
      </c>
      <c r="J1032" s="31" t="s">
        <v>312</v>
      </c>
      <c r="K1032" s="11" t="s">
        <v>916</v>
      </c>
      <c r="L1032" s="4">
        <f t="shared" si="151"/>
        <v>0</v>
      </c>
      <c r="M1032" s="4"/>
      <c r="N1032" s="4"/>
      <c r="O1032" s="4">
        <f t="shared" si="152"/>
        <v>977600</v>
      </c>
      <c r="P1032" s="4">
        <v>977600</v>
      </c>
      <c r="Q1032" s="4"/>
      <c r="R1032" s="4">
        <f t="shared" si="153"/>
        <v>0</v>
      </c>
      <c r="S1032" s="4"/>
      <c r="T1032" s="4"/>
      <c r="U1032" s="4">
        <f t="shared" si="154"/>
        <v>0</v>
      </c>
      <c r="V1032" s="4"/>
      <c r="W1032" s="4"/>
      <c r="X1032" s="4">
        <f t="shared" si="155"/>
        <v>0</v>
      </c>
      <c r="Y1032" s="4"/>
      <c r="Z1032" s="4"/>
      <c r="AA1032" s="4">
        <f>C1032+I1032-L1032-O1032-U1032-X1032-R1032</f>
        <v>0</v>
      </c>
      <c r="AB1032" s="7">
        <v>45345</v>
      </c>
    </row>
    <row r="1033" spans="1:28" ht="15.75" x14ac:dyDescent="0.25">
      <c r="A1033" s="29">
        <v>45345</v>
      </c>
      <c r="B1033" s="50" t="s">
        <v>595</v>
      </c>
      <c r="C1033" s="25"/>
      <c r="D1033" s="27" t="s">
        <v>52</v>
      </c>
      <c r="E1033" s="27" t="s">
        <v>120</v>
      </c>
      <c r="F1033" s="25">
        <v>51</v>
      </c>
      <c r="G1033" s="27" t="s">
        <v>39</v>
      </c>
      <c r="H1033" s="25">
        <v>47000</v>
      </c>
      <c r="I1033" s="11">
        <f t="shared" si="150"/>
        <v>2397000</v>
      </c>
      <c r="J1033" s="31" t="s">
        <v>312</v>
      </c>
      <c r="K1033" s="11" t="s">
        <v>916</v>
      </c>
      <c r="L1033" s="4">
        <f t="shared" si="151"/>
        <v>0</v>
      </c>
      <c r="M1033" s="4"/>
      <c r="N1033" s="4"/>
      <c r="O1033" s="4">
        <f t="shared" si="152"/>
        <v>2397000</v>
      </c>
      <c r="P1033" s="4">
        <v>2397000</v>
      </c>
      <c r="Q1033" s="4"/>
      <c r="R1033" s="4">
        <f t="shared" si="153"/>
        <v>0</v>
      </c>
      <c r="S1033" s="4"/>
      <c r="T1033" s="4"/>
      <c r="U1033" s="4">
        <f t="shared" si="154"/>
        <v>0</v>
      </c>
      <c r="V1033" s="4"/>
      <c r="W1033" s="4"/>
      <c r="X1033" s="4">
        <f t="shared" si="155"/>
        <v>0</v>
      </c>
      <c r="Y1033" s="4"/>
      <c r="Z1033" s="4"/>
      <c r="AA1033" s="4">
        <f>C1033+I1033-L1033-O1033-U1033-X1033-R1033</f>
        <v>0</v>
      </c>
      <c r="AB1033" s="7">
        <v>45345</v>
      </c>
    </row>
    <row r="1034" spans="1:28" ht="15.75" x14ac:dyDescent="0.25">
      <c r="A1034" s="29">
        <v>45345</v>
      </c>
      <c r="B1034" s="50" t="s">
        <v>595</v>
      </c>
      <c r="C1034" s="25"/>
      <c r="D1034" s="27" t="s">
        <v>52</v>
      </c>
      <c r="E1034" s="27" t="s">
        <v>81</v>
      </c>
      <c r="F1034" s="25">
        <v>22</v>
      </c>
      <c r="G1034" s="27" t="s">
        <v>39</v>
      </c>
      <c r="H1034" s="25">
        <v>47000</v>
      </c>
      <c r="I1034" s="11">
        <f t="shared" si="150"/>
        <v>1034000</v>
      </c>
      <c r="J1034" s="31" t="s">
        <v>312</v>
      </c>
      <c r="K1034" s="11" t="s">
        <v>916</v>
      </c>
      <c r="L1034" s="4">
        <f t="shared" si="151"/>
        <v>0</v>
      </c>
      <c r="M1034" s="4"/>
      <c r="N1034" s="4"/>
      <c r="O1034" s="4">
        <f t="shared" si="152"/>
        <v>1034000</v>
      </c>
      <c r="P1034" s="4">
        <v>1034000</v>
      </c>
      <c r="Q1034" s="4"/>
      <c r="R1034" s="4">
        <f t="shared" si="153"/>
        <v>0</v>
      </c>
      <c r="S1034" s="4"/>
      <c r="T1034" s="4"/>
      <c r="U1034" s="4">
        <f t="shared" si="154"/>
        <v>0</v>
      </c>
      <c r="V1034" s="4"/>
      <c r="W1034" s="4"/>
      <c r="X1034" s="4">
        <f t="shared" si="155"/>
        <v>0</v>
      </c>
      <c r="Y1034" s="4"/>
      <c r="Z1034" s="4"/>
      <c r="AA1034" s="4">
        <f>C1034+I1034-L1034-O1034-U1034-X1034-R1034</f>
        <v>0</v>
      </c>
      <c r="AB1034" s="7">
        <v>45345</v>
      </c>
    </row>
    <row r="1035" spans="1:28" ht="15.75" x14ac:dyDescent="0.25">
      <c r="A1035" s="29">
        <v>45345</v>
      </c>
      <c r="B1035" s="50" t="s">
        <v>98</v>
      </c>
      <c r="C1035" s="25"/>
      <c r="D1035" s="27" t="s">
        <v>52</v>
      </c>
      <c r="E1035" s="27" t="s">
        <v>58</v>
      </c>
      <c r="F1035" s="25">
        <v>10400</v>
      </c>
      <c r="G1035" s="27" t="s">
        <v>34</v>
      </c>
      <c r="H1035" s="25">
        <v>2150</v>
      </c>
      <c r="I1035" s="11">
        <f t="shared" si="150"/>
        <v>22360000</v>
      </c>
      <c r="J1035" s="26" t="s">
        <v>28</v>
      </c>
      <c r="K1035" s="11"/>
      <c r="L1035" s="4">
        <f t="shared" si="151"/>
        <v>0</v>
      </c>
      <c r="M1035" s="4"/>
      <c r="N1035" s="4"/>
      <c r="O1035" s="4">
        <f t="shared" si="152"/>
        <v>0</v>
      </c>
      <c r="P1035" s="4"/>
      <c r="Q1035" s="4"/>
      <c r="R1035" s="4">
        <f t="shared" si="153"/>
        <v>0</v>
      </c>
      <c r="S1035" s="4"/>
      <c r="T1035" s="4"/>
      <c r="U1035" s="4">
        <f t="shared" si="154"/>
        <v>0</v>
      </c>
      <c r="V1035" s="4"/>
      <c r="W1035" s="4"/>
      <c r="X1035" s="4">
        <f t="shared" si="155"/>
        <v>0</v>
      </c>
      <c r="Y1035" s="4"/>
      <c r="Z1035" s="4"/>
      <c r="AA1035" s="4">
        <f>C1035+I1035-L1035-O1035-U1035-X1035-R1035</f>
        <v>22360000</v>
      </c>
      <c r="AB1035" s="7"/>
    </row>
    <row r="1036" spans="1:28" ht="15.75" x14ac:dyDescent="0.25">
      <c r="A1036" s="29">
        <v>45345</v>
      </c>
      <c r="B1036" s="50" t="s">
        <v>875</v>
      </c>
      <c r="C1036" s="27"/>
      <c r="D1036" s="27" t="s">
        <v>46</v>
      </c>
      <c r="E1036" s="27" t="s">
        <v>260</v>
      </c>
      <c r="F1036" s="25">
        <v>100</v>
      </c>
      <c r="G1036" s="27" t="s">
        <v>34</v>
      </c>
      <c r="H1036" s="27">
        <v>2793</v>
      </c>
      <c r="I1036" s="11">
        <f t="shared" si="150"/>
        <v>279300</v>
      </c>
      <c r="J1036" s="32" t="s">
        <v>324</v>
      </c>
      <c r="K1036" s="11" t="s">
        <v>909</v>
      </c>
      <c r="L1036" s="4">
        <f t="shared" si="151"/>
        <v>0</v>
      </c>
      <c r="M1036" s="4"/>
      <c r="N1036" s="4"/>
      <c r="O1036" s="4">
        <f t="shared" si="152"/>
        <v>279300</v>
      </c>
      <c r="P1036" s="4">
        <v>279300</v>
      </c>
      <c r="Q1036" s="4"/>
      <c r="R1036" s="4">
        <f t="shared" si="153"/>
        <v>0</v>
      </c>
      <c r="S1036" s="4"/>
      <c r="T1036" s="4"/>
      <c r="U1036" s="4">
        <f t="shared" si="154"/>
        <v>0</v>
      </c>
      <c r="V1036" s="4"/>
      <c r="W1036" s="4"/>
      <c r="X1036" s="4">
        <f t="shared" si="155"/>
        <v>0</v>
      </c>
      <c r="Y1036" s="4"/>
      <c r="Z1036" s="4"/>
      <c r="AA1036" s="4">
        <f>C1036+I1036-L1036-O1036-U1036-X1036-R1036</f>
        <v>0</v>
      </c>
      <c r="AB1036" s="7">
        <v>45345</v>
      </c>
    </row>
    <row r="1037" spans="1:28" ht="15.75" x14ac:dyDescent="0.25">
      <c r="A1037" s="24">
        <v>45345</v>
      </c>
      <c r="B1037" s="50" t="s">
        <v>875</v>
      </c>
      <c r="C1037" s="25"/>
      <c r="D1037" s="25" t="s">
        <v>46</v>
      </c>
      <c r="E1037" s="25" t="s">
        <v>50</v>
      </c>
      <c r="F1037" s="25">
        <v>100</v>
      </c>
      <c r="G1037" s="25" t="s">
        <v>34</v>
      </c>
      <c r="H1037" s="25">
        <v>3885</v>
      </c>
      <c r="I1037" s="11">
        <f t="shared" si="150"/>
        <v>388500</v>
      </c>
      <c r="J1037" s="32" t="s">
        <v>324</v>
      </c>
      <c r="K1037" s="11" t="s">
        <v>909</v>
      </c>
      <c r="L1037" s="4">
        <f t="shared" si="151"/>
        <v>0</v>
      </c>
      <c r="M1037" s="4"/>
      <c r="N1037" s="4"/>
      <c r="O1037" s="4">
        <f t="shared" si="152"/>
        <v>388500</v>
      </c>
      <c r="P1037" s="4">
        <v>388500</v>
      </c>
      <c r="Q1037" s="4"/>
      <c r="R1037" s="4">
        <f t="shared" si="153"/>
        <v>0</v>
      </c>
      <c r="S1037" s="4"/>
      <c r="T1037" s="4"/>
      <c r="U1037" s="4">
        <f t="shared" si="154"/>
        <v>0</v>
      </c>
      <c r="V1037" s="4"/>
      <c r="W1037" s="4"/>
      <c r="X1037" s="4">
        <f t="shared" si="155"/>
        <v>0</v>
      </c>
      <c r="Y1037" s="4"/>
      <c r="Z1037" s="4"/>
      <c r="AA1037" s="4">
        <f>C1037+I1037-L1037-O1037-U1037-X1037-R1037</f>
        <v>0</v>
      </c>
      <c r="AB1037" s="7">
        <v>45345</v>
      </c>
    </row>
    <row r="1038" spans="1:28" ht="15.75" x14ac:dyDescent="0.25">
      <c r="A1038" s="29">
        <v>45345</v>
      </c>
      <c r="B1038" s="50" t="s">
        <v>211</v>
      </c>
      <c r="C1038" s="25"/>
      <c r="D1038" s="27" t="s">
        <v>52</v>
      </c>
      <c r="E1038" s="25" t="s">
        <v>151</v>
      </c>
      <c r="F1038" s="25">
        <v>250</v>
      </c>
      <c r="G1038" s="27" t="s">
        <v>34</v>
      </c>
      <c r="H1038" s="25">
        <v>2030</v>
      </c>
      <c r="I1038" s="11">
        <f t="shared" si="150"/>
        <v>507500</v>
      </c>
      <c r="J1038" s="26" t="s">
        <v>28</v>
      </c>
      <c r="K1038" s="11"/>
      <c r="L1038" s="4">
        <f t="shared" si="151"/>
        <v>0</v>
      </c>
      <c r="M1038" s="4"/>
      <c r="N1038" s="4"/>
      <c r="O1038" s="4">
        <f t="shared" si="152"/>
        <v>0</v>
      </c>
      <c r="P1038" s="4"/>
      <c r="Q1038" s="4"/>
      <c r="R1038" s="4">
        <f t="shared" si="153"/>
        <v>0</v>
      </c>
      <c r="S1038" s="4"/>
      <c r="T1038" s="4"/>
      <c r="U1038" s="4">
        <f t="shared" si="154"/>
        <v>0</v>
      </c>
      <c r="V1038" s="4"/>
      <c r="W1038" s="4"/>
      <c r="X1038" s="4">
        <f t="shared" si="155"/>
        <v>0</v>
      </c>
      <c r="Y1038" s="4"/>
      <c r="Z1038" s="4"/>
      <c r="AA1038" s="4">
        <f>C1038+I1038-L1038-O1038-U1038-X1038-R1038</f>
        <v>507500</v>
      </c>
      <c r="AB1038" s="7"/>
    </row>
    <row r="1039" spans="1:28" ht="15.75" x14ac:dyDescent="0.25">
      <c r="A1039" s="24">
        <v>45345</v>
      </c>
      <c r="B1039" s="50" t="s">
        <v>122</v>
      </c>
      <c r="C1039" s="25"/>
      <c r="D1039" s="25" t="s">
        <v>46</v>
      </c>
      <c r="E1039" s="25" t="s">
        <v>298</v>
      </c>
      <c r="F1039" s="25">
        <v>10400</v>
      </c>
      <c r="G1039" s="25" t="s">
        <v>34</v>
      </c>
      <c r="H1039" s="25">
        <v>4150</v>
      </c>
      <c r="I1039" s="11">
        <f t="shared" si="150"/>
        <v>43160000</v>
      </c>
      <c r="J1039" s="32" t="s">
        <v>324</v>
      </c>
      <c r="K1039" s="11"/>
      <c r="L1039" s="4">
        <f t="shared" si="151"/>
        <v>43160000</v>
      </c>
      <c r="M1039" s="4">
        <v>43160000</v>
      </c>
      <c r="N1039" s="4"/>
      <c r="O1039" s="4">
        <f t="shared" si="152"/>
        <v>0</v>
      </c>
      <c r="P1039" s="4"/>
      <c r="Q1039" s="4"/>
      <c r="R1039" s="4">
        <f t="shared" si="153"/>
        <v>0</v>
      </c>
      <c r="S1039" s="4"/>
      <c r="T1039" s="4"/>
      <c r="U1039" s="4">
        <f t="shared" si="154"/>
        <v>0</v>
      </c>
      <c r="V1039" s="4"/>
      <c r="W1039" s="4"/>
      <c r="X1039" s="4">
        <f t="shared" si="155"/>
        <v>0</v>
      </c>
      <c r="Y1039" s="4"/>
      <c r="Z1039" s="4"/>
      <c r="AA1039" s="4">
        <f>C1039+I1039-L1039-O1039-U1039-X1039-R1039</f>
        <v>0</v>
      </c>
      <c r="AB1039" s="7">
        <v>45351</v>
      </c>
    </row>
    <row r="1040" spans="1:28" ht="15.75" x14ac:dyDescent="0.25">
      <c r="A1040" s="24"/>
      <c r="B1040" s="25" t="s">
        <v>511</v>
      </c>
      <c r="C1040" s="25"/>
      <c r="D1040" s="25"/>
      <c r="E1040" s="25"/>
      <c r="F1040" s="25"/>
      <c r="G1040" s="25"/>
      <c r="H1040" s="25"/>
      <c r="I1040" s="11"/>
      <c r="J1040" s="31" t="s">
        <v>49</v>
      </c>
      <c r="K1040" s="11" t="s">
        <v>926</v>
      </c>
      <c r="L1040" s="4"/>
      <c r="M1040" s="4"/>
      <c r="N1040" s="4"/>
      <c r="O1040" s="4">
        <f>P1040+Q1040</f>
        <v>850000</v>
      </c>
      <c r="P1040" s="4">
        <v>850000</v>
      </c>
      <c r="Q1040" s="4"/>
      <c r="R1040" s="4"/>
      <c r="S1040" s="4"/>
      <c r="T1040" s="4"/>
      <c r="U1040" s="4"/>
      <c r="V1040" s="4"/>
      <c r="W1040" s="4"/>
      <c r="X1040" s="4"/>
      <c r="Y1040" s="4"/>
      <c r="Z1040" s="4"/>
      <c r="AA1040" s="4">
        <f>C1040+I1040-L1040-O1040-U1040-X1040-R1040</f>
        <v>-850000</v>
      </c>
      <c r="AB1040" s="7">
        <v>45349</v>
      </c>
    </row>
    <row r="1041" spans="1:28" ht="15.75" x14ac:dyDescent="0.25">
      <c r="A1041" s="24"/>
      <c r="B1041" s="25" t="s">
        <v>914</v>
      </c>
      <c r="C1041" s="25"/>
      <c r="D1041" s="25"/>
      <c r="E1041" s="25"/>
      <c r="F1041" s="25"/>
      <c r="G1041" s="25"/>
      <c r="H1041" s="25"/>
      <c r="I1041" s="11">
        <f>F1041*H1041</f>
        <v>0</v>
      </c>
      <c r="J1041" s="31" t="s">
        <v>49</v>
      </c>
      <c r="K1041" s="11" t="s">
        <v>915</v>
      </c>
      <c r="L1041" s="4">
        <f>M1041+N1041</f>
        <v>0</v>
      </c>
      <c r="M1041" s="4"/>
      <c r="N1041" s="4"/>
      <c r="O1041" s="4">
        <f>P1041+Q1041</f>
        <v>4600000</v>
      </c>
      <c r="P1041" s="4">
        <v>4600000</v>
      </c>
      <c r="Q1041" s="4"/>
      <c r="R1041" s="4">
        <f>S1041+T1041</f>
        <v>0</v>
      </c>
      <c r="S1041" s="4"/>
      <c r="T1041" s="4"/>
      <c r="U1041" s="4">
        <f>V1041+W1041</f>
        <v>0</v>
      </c>
      <c r="V1041" s="4"/>
      <c r="W1041" s="4"/>
      <c r="X1041" s="4">
        <f>Y1041+Z1041</f>
        <v>0</v>
      </c>
      <c r="Y1041" s="4"/>
      <c r="Z1041" s="4"/>
      <c r="AA1041" s="4">
        <f>C1041+I1041-L1041-O1041-U1041-X1041-R1041</f>
        <v>-4600000</v>
      </c>
      <c r="AB1041" s="7">
        <v>45345</v>
      </c>
    </row>
    <row r="1042" spans="1:28" ht="15.75" x14ac:dyDescent="0.25">
      <c r="A1042" s="29">
        <v>45346</v>
      </c>
      <c r="B1042" s="51" t="s">
        <v>223</v>
      </c>
      <c r="C1042" s="27"/>
      <c r="D1042" s="27" t="s">
        <v>46</v>
      </c>
      <c r="E1042" s="27" t="s">
        <v>120</v>
      </c>
      <c r="F1042" s="27">
        <v>121.4</v>
      </c>
      <c r="G1042" s="27" t="s">
        <v>39</v>
      </c>
      <c r="H1042" s="27">
        <v>49000</v>
      </c>
      <c r="I1042" s="15">
        <f t="shared" ref="I1042:I1061" si="156">F1042*H1042</f>
        <v>5948600</v>
      </c>
      <c r="J1042" s="28" t="s">
        <v>28</v>
      </c>
      <c r="K1042" s="11"/>
      <c r="L1042" s="4">
        <f>M1042+N1042</f>
        <v>0</v>
      </c>
      <c r="M1042" s="4"/>
      <c r="N1042" s="4"/>
      <c r="O1042" s="4">
        <f>P1042+Q1042</f>
        <v>0</v>
      </c>
      <c r="P1042" s="4"/>
      <c r="Q1042" s="4"/>
      <c r="R1042" s="4">
        <f>S1042+T1042</f>
        <v>0</v>
      </c>
      <c r="S1042" s="4"/>
      <c r="T1042" s="4"/>
      <c r="U1042" s="4">
        <f>V1042+W1042</f>
        <v>0</v>
      </c>
      <c r="V1042" s="4"/>
      <c r="W1042" s="4"/>
      <c r="X1042" s="4">
        <f>Y1042+Z1042</f>
        <v>0</v>
      </c>
      <c r="Y1042" s="4"/>
      <c r="Z1042" s="4"/>
      <c r="AA1042" s="4">
        <f>C1042+I1042-L1042-O1042-U1042-X1042-R1042</f>
        <v>5948600</v>
      </c>
      <c r="AB1042" s="7"/>
    </row>
    <row r="1043" spans="1:28" ht="15.75" x14ac:dyDescent="0.25">
      <c r="A1043" s="29">
        <v>45346</v>
      </c>
      <c r="B1043" s="50" t="s">
        <v>215</v>
      </c>
      <c r="C1043" s="25"/>
      <c r="D1043" s="27" t="s">
        <v>46</v>
      </c>
      <c r="E1043" s="25" t="s">
        <v>58</v>
      </c>
      <c r="F1043" s="25">
        <v>2000</v>
      </c>
      <c r="G1043" s="25" t="s">
        <v>34</v>
      </c>
      <c r="H1043" s="25">
        <v>2200</v>
      </c>
      <c r="I1043" s="11">
        <f t="shared" si="156"/>
        <v>4400000</v>
      </c>
      <c r="J1043" s="31" t="s">
        <v>324</v>
      </c>
      <c r="K1043" s="11"/>
      <c r="L1043" s="4">
        <f t="shared" ref="L1043:L1061" si="157">M1043+N1043</f>
        <v>0</v>
      </c>
      <c r="M1043" s="4"/>
      <c r="N1043" s="4"/>
      <c r="O1043" s="4">
        <f t="shared" ref="O1043:O1061" si="158">P1043+Q1043</f>
        <v>0</v>
      </c>
      <c r="P1043" s="4"/>
      <c r="Q1043" s="4"/>
      <c r="R1043" s="4">
        <f t="shared" ref="R1043:R1061" si="159">S1043+T1043</f>
        <v>0</v>
      </c>
      <c r="S1043" s="4"/>
      <c r="T1043" s="4"/>
      <c r="U1043" s="4">
        <f t="shared" ref="U1043:U1061" si="160">V1043+W1043</f>
        <v>4400000</v>
      </c>
      <c r="V1043" s="4">
        <v>4400000</v>
      </c>
      <c r="W1043" s="4"/>
      <c r="X1043" s="4">
        <f t="shared" ref="X1043:X1061" si="161">Y1043+Z1043</f>
        <v>0</v>
      </c>
      <c r="Y1043" s="4"/>
      <c r="Z1043" s="4"/>
      <c r="AA1043" s="4">
        <f>C1043+I1043-L1043-O1043-U1043-X1043-R1043</f>
        <v>0</v>
      </c>
      <c r="AB1043" s="7">
        <v>45350</v>
      </c>
    </row>
    <row r="1044" spans="1:28" ht="15.75" x14ac:dyDescent="0.25">
      <c r="A1044" s="29">
        <v>45346</v>
      </c>
      <c r="B1044" s="50" t="s">
        <v>256</v>
      </c>
      <c r="C1044" s="25"/>
      <c r="D1044" s="27" t="s">
        <v>46</v>
      </c>
      <c r="E1044" s="25" t="s">
        <v>763</v>
      </c>
      <c r="F1044" s="25">
        <v>500</v>
      </c>
      <c r="G1044" s="25" t="s">
        <v>34</v>
      </c>
      <c r="H1044" s="25">
        <v>2495</v>
      </c>
      <c r="I1044" s="11">
        <f t="shared" si="156"/>
        <v>1247500</v>
      </c>
      <c r="J1044" s="31" t="s">
        <v>324</v>
      </c>
      <c r="K1044" s="11"/>
      <c r="L1044" s="4">
        <f t="shared" si="157"/>
        <v>1247500</v>
      </c>
      <c r="M1044" s="4">
        <v>927000</v>
      </c>
      <c r="N1044" s="4">
        <v>320500</v>
      </c>
      <c r="O1044" s="4">
        <f t="shared" si="158"/>
        <v>0</v>
      </c>
      <c r="P1044" s="4"/>
      <c r="Q1044" s="4"/>
      <c r="R1044" s="4">
        <f t="shared" si="159"/>
        <v>0</v>
      </c>
      <c r="S1044" s="4"/>
      <c r="T1044" s="4"/>
      <c r="U1044" s="4">
        <f t="shared" si="160"/>
        <v>0</v>
      </c>
      <c r="V1044" s="4"/>
      <c r="W1044" s="4"/>
      <c r="X1044" s="4">
        <f t="shared" si="161"/>
        <v>0</v>
      </c>
      <c r="Y1044" s="4"/>
      <c r="Z1044" s="4"/>
      <c r="AA1044" s="4">
        <f>C1044+I1044-L1044-O1044-U1044-X1044-R1044</f>
        <v>0</v>
      </c>
      <c r="AB1044" s="7">
        <v>45348</v>
      </c>
    </row>
    <row r="1045" spans="1:28" ht="15.75" x14ac:dyDescent="0.25">
      <c r="A1045" s="29">
        <v>45346</v>
      </c>
      <c r="B1045" s="50" t="s">
        <v>256</v>
      </c>
      <c r="C1045" s="27"/>
      <c r="D1045" s="27" t="s">
        <v>46</v>
      </c>
      <c r="E1045" s="27" t="s">
        <v>82</v>
      </c>
      <c r="F1045" s="27">
        <v>4000</v>
      </c>
      <c r="G1045" s="25" t="s">
        <v>34</v>
      </c>
      <c r="H1045" s="27">
        <v>1900</v>
      </c>
      <c r="I1045" s="11">
        <f t="shared" si="156"/>
        <v>7600000</v>
      </c>
      <c r="J1045" s="38" t="s">
        <v>24</v>
      </c>
      <c r="K1045" s="11"/>
      <c r="L1045" s="4">
        <f t="shared" si="157"/>
        <v>920000</v>
      </c>
      <c r="M1045" s="4"/>
      <c r="N1045" s="4">
        <v>920000</v>
      </c>
      <c r="O1045" s="4">
        <f t="shared" si="158"/>
        <v>0</v>
      </c>
      <c r="P1045" s="4"/>
      <c r="Q1045" s="4"/>
      <c r="R1045" s="4">
        <f t="shared" si="159"/>
        <v>0</v>
      </c>
      <c r="S1045" s="4"/>
      <c r="T1045" s="4"/>
      <c r="U1045" s="4">
        <f t="shared" si="160"/>
        <v>0</v>
      </c>
      <c r="V1045" s="4"/>
      <c r="W1045" s="4"/>
      <c r="X1045" s="4">
        <f t="shared" si="161"/>
        <v>0</v>
      </c>
      <c r="Y1045" s="4"/>
      <c r="Z1045" s="4"/>
      <c r="AA1045" s="4">
        <f>C1045+I1045-L1045-O1045-U1045-X1045-R1045</f>
        <v>6680000</v>
      </c>
      <c r="AB1045" s="7">
        <v>45348</v>
      </c>
    </row>
    <row r="1046" spans="1:28" ht="15.75" x14ac:dyDescent="0.25">
      <c r="A1046" s="29">
        <v>45346</v>
      </c>
      <c r="B1046" s="50" t="s">
        <v>256</v>
      </c>
      <c r="C1046" s="25"/>
      <c r="D1046" s="27" t="s">
        <v>46</v>
      </c>
      <c r="E1046" s="27" t="s">
        <v>64</v>
      </c>
      <c r="F1046" s="25">
        <v>20</v>
      </c>
      <c r="G1046" s="25" t="s">
        <v>39</v>
      </c>
      <c r="H1046" s="25">
        <v>55000</v>
      </c>
      <c r="I1046" s="11">
        <f t="shared" si="156"/>
        <v>1100000</v>
      </c>
      <c r="J1046" s="26" t="s">
        <v>28</v>
      </c>
      <c r="K1046" s="11"/>
      <c r="L1046" s="4">
        <f t="shared" si="157"/>
        <v>0</v>
      </c>
      <c r="M1046" s="4"/>
      <c r="N1046" s="4"/>
      <c r="O1046" s="4">
        <f t="shared" si="158"/>
        <v>0</v>
      </c>
      <c r="P1046" s="4"/>
      <c r="Q1046" s="4"/>
      <c r="R1046" s="4">
        <f t="shared" si="159"/>
        <v>0</v>
      </c>
      <c r="S1046" s="4"/>
      <c r="T1046" s="4"/>
      <c r="U1046" s="4">
        <f t="shared" si="160"/>
        <v>0</v>
      </c>
      <c r="V1046" s="4"/>
      <c r="W1046" s="4"/>
      <c r="X1046" s="4">
        <f t="shared" si="161"/>
        <v>0</v>
      </c>
      <c r="Y1046" s="4"/>
      <c r="Z1046" s="4"/>
      <c r="AA1046" s="4">
        <f>C1046+I1046-L1046-O1046-U1046-X1046-R1046</f>
        <v>1100000</v>
      </c>
      <c r="AB1046" s="7"/>
    </row>
    <row r="1047" spans="1:28" ht="15.75" x14ac:dyDescent="0.25">
      <c r="A1047" s="29">
        <v>45346</v>
      </c>
      <c r="B1047" s="50" t="s">
        <v>423</v>
      </c>
      <c r="C1047" s="25"/>
      <c r="D1047" s="25" t="s">
        <v>52</v>
      </c>
      <c r="E1047" s="25" t="s">
        <v>135</v>
      </c>
      <c r="F1047" s="25">
        <v>20</v>
      </c>
      <c r="G1047" s="25" t="s">
        <v>48</v>
      </c>
      <c r="H1047" s="25">
        <v>155000</v>
      </c>
      <c r="I1047" s="11">
        <f t="shared" si="156"/>
        <v>3100000</v>
      </c>
      <c r="J1047" s="31" t="s">
        <v>324</v>
      </c>
      <c r="K1047" s="11"/>
      <c r="L1047" s="4">
        <f t="shared" si="157"/>
        <v>3100000</v>
      </c>
      <c r="M1047" s="4">
        <v>3100000</v>
      </c>
      <c r="N1047" s="4"/>
      <c r="O1047" s="4">
        <f t="shared" si="158"/>
        <v>0</v>
      </c>
      <c r="P1047" s="4"/>
      <c r="Q1047" s="4"/>
      <c r="R1047" s="4">
        <f t="shared" si="159"/>
        <v>0</v>
      </c>
      <c r="S1047" s="4"/>
      <c r="T1047" s="4"/>
      <c r="U1047" s="4">
        <f t="shared" si="160"/>
        <v>0</v>
      </c>
      <c r="V1047" s="4"/>
      <c r="W1047" s="4"/>
      <c r="X1047" s="4">
        <f t="shared" si="161"/>
        <v>0</v>
      </c>
      <c r="Y1047" s="4"/>
      <c r="Z1047" s="4"/>
      <c r="AA1047" s="4">
        <f>C1047+I1047-L1047-O1047-U1047-X1047-R1047</f>
        <v>0</v>
      </c>
      <c r="AB1047" s="7">
        <v>45346</v>
      </c>
    </row>
    <row r="1048" spans="1:28" ht="15.75" x14ac:dyDescent="0.25">
      <c r="A1048" s="29">
        <v>45346</v>
      </c>
      <c r="B1048" s="72" t="s">
        <v>134</v>
      </c>
      <c r="C1048" s="25"/>
      <c r="D1048" s="25" t="s">
        <v>46</v>
      </c>
      <c r="E1048" s="25" t="s">
        <v>42</v>
      </c>
      <c r="F1048" s="25">
        <v>500</v>
      </c>
      <c r="G1048" s="25" t="s">
        <v>34</v>
      </c>
      <c r="H1048" s="25">
        <v>4500</v>
      </c>
      <c r="I1048" s="11">
        <f t="shared" si="156"/>
        <v>2250000</v>
      </c>
      <c r="J1048" s="26" t="s">
        <v>28</v>
      </c>
      <c r="K1048" s="11"/>
      <c r="L1048" s="4">
        <f t="shared" si="157"/>
        <v>0</v>
      </c>
      <c r="M1048" s="4"/>
      <c r="N1048" s="4"/>
      <c r="O1048" s="4">
        <f t="shared" si="158"/>
        <v>0</v>
      </c>
      <c r="P1048" s="4"/>
      <c r="Q1048" s="4"/>
      <c r="R1048" s="4">
        <f t="shared" si="159"/>
        <v>0</v>
      </c>
      <c r="S1048" s="4"/>
      <c r="T1048" s="4"/>
      <c r="U1048" s="4">
        <f t="shared" si="160"/>
        <v>0</v>
      </c>
      <c r="V1048" s="4"/>
      <c r="W1048" s="4"/>
      <c r="X1048" s="4">
        <f t="shared" si="161"/>
        <v>0</v>
      </c>
      <c r="Y1048" s="4"/>
      <c r="Z1048" s="4"/>
      <c r="AA1048" s="4">
        <f>C1048+I1048-L1048-O1048-U1048-X1048-R1048</f>
        <v>2250000</v>
      </c>
      <c r="AB1048" s="7"/>
    </row>
    <row r="1049" spans="1:28" ht="15.75" x14ac:dyDescent="0.25">
      <c r="A1049" s="29">
        <v>45346</v>
      </c>
      <c r="B1049" s="50" t="s">
        <v>728</v>
      </c>
      <c r="C1049" s="25"/>
      <c r="D1049" s="25" t="s">
        <v>46</v>
      </c>
      <c r="E1049" s="25" t="s">
        <v>299</v>
      </c>
      <c r="F1049" s="25">
        <v>16.7</v>
      </c>
      <c r="G1049" s="25" t="s">
        <v>39</v>
      </c>
      <c r="H1049" s="25">
        <v>52000</v>
      </c>
      <c r="I1049" s="11">
        <f t="shared" si="156"/>
        <v>868400</v>
      </c>
      <c r="J1049" s="31" t="s">
        <v>324</v>
      </c>
      <c r="K1049" s="11"/>
      <c r="L1049" s="4">
        <f t="shared" si="157"/>
        <v>0</v>
      </c>
      <c r="M1049" s="4"/>
      <c r="N1049" s="4"/>
      <c r="O1049" s="4">
        <f t="shared" si="158"/>
        <v>0</v>
      </c>
      <c r="P1049" s="4"/>
      <c r="Q1049" s="4"/>
      <c r="R1049" s="4">
        <f t="shared" si="159"/>
        <v>0</v>
      </c>
      <c r="S1049" s="4"/>
      <c r="T1049" s="4"/>
      <c r="U1049" s="4">
        <f t="shared" si="160"/>
        <v>868400</v>
      </c>
      <c r="V1049" s="4">
        <v>868400</v>
      </c>
      <c r="W1049" s="4"/>
      <c r="X1049" s="4">
        <f t="shared" si="161"/>
        <v>0</v>
      </c>
      <c r="Y1049" s="4"/>
      <c r="Z1049" s="4"/>
      <c r="AA1049" s="4">
        <f>C1049+I1049-L1049-O1049-U1049-X1049-R1049</f>
        <v>0</v>
      </c>
      <c r="AB1049" s="7">
        <v>45351</v>
      </c>
    </row>
    <row r="1050" spans="1:28" ht="15.75" x14ac:dyDescent="0.25">
      <c r="A1050" s="29">
        <v>45346</v>
      </c>
      <c r="B1050" s="50" t="s">
        <v>226</v>
      </c>
      <c r="C1050" s="27"/>
      <c r="D1050" s="25" t="s">
        <v>52</v>
      </c>
      <c r="E1050" s="27" t="s">
        <v>91</v>
      </c>
      <c r="F1050" s="27">
        <v>1</v>
      </c>
      <c r="G1050" s="25" t="s">
        <v>303</v>
      </c>
      <c r="H1050" s="27">
        <v>1200000</v>
      </c>
      <c r="I1050" s="11">
        <f t="shared" si="156"/>
        <v>1200000</v>
      </c>
      <c r="J1050" s="28" t="s">
        <v>28</v>
      </c>
      <c r="K1050" s="11"/>
      <c r="L1050" s="4">
        <f t="shared" si="157"/>
        <v>0</v>
      </c>
      <c r="M1050" s="4"/>
      <c r="N1050" s="4"/>
      <c r="O1050" s="4">
        <f t="shared" si="158"/>
        <v>0</v>
      </c>
      <c r="P1050" s="4"/>
      <c r="Q1050" s="4"/>
      <c r="R1050" s="4">
        <f t="shared" si="159"/>
        <v>0</v>
      </c>
      <c r="S1050" s="4"/>
      <c r="T1050" s="4"/>
      <c r="U1050" s="4">
        <f t="shared" si="160"/>
        <v>0</v>
      </c>
      <c r="V1050" s="4"/>
      <c r="W1050" s="4"/>
      <c r="X1050" s="4">
        <f t="shared" si="161"/>
        <v>0</v>
      </c>
      <c r="Y1050" s="4"/>
      <c r="Z1050" s="4"/>
      <c r="AA1050" s="4">
        <f>C1050+I1050-L1050-O1050-U1050-X1050-R1050</f>
        <v>1200000</v>
      </c>
      <c r="AB1050" s="7"/>
    </row>
    <row r="1051" spans="1:28" ht="15.75" x14ac:dyDescent="0.25">
      <c r="A1051" s="29">
        <v>45346</v>
      </c>
      <c r="B1051" s="72" t="s">
        <v>467</v>
      </c>
      <c r="C1051" s="25"/>
      <c r="D1051" s="25" t="s">
        <v>52</v>
      </c>
      <c r="E1051" s="25" t="s">
        <v>343</v>
      </c>
      <c r="F1051" s="27">
        <v>5</v>
      </c>
      <c r="G1051" s="25" t="s">
        <v>23</v>
      </c>
      <c r="H1051" s="25">
        <v>1200000</v>
      </c>
      <c r="I1051" s="11">
        <f t="shared" si="156"/>
        <v>6000000</v>
      </c>
      <c r="J1051" s="31" t="s">
        <v>312</v>
      </c>
      <c r="K1051" s="11" t="s">
        <v>920</v>
      </c>
      <c r="L1051" s="4">
        <f t="shared" si="157"/>
        <v>0</v>
      </c>
      <c r="M1051" s="4"/>
      <c r="N1051" s="4"/>
      <c r="O1051" s="4">
        <f t="shared" si="158"/>
        <v>6000000</v>
      </c>
      <c r="P1051" s="4">
        <v>6000000</v>
      </c>
      <c r="Q1051" s="4"/>
      <c r="R1051" s="4">
        <f t="shared" si="159"/>
        <v>0</v>
      </c>
      <c r="S1051" s="4"/>
      <c r="T1051" s="4"/>
      <c r="U1051" s="4">
        <f t="shared" si="160"/>
        <v>0</v>
      </c>
      <c r="V1051" s="4"/>
      <c r="W1051" s="4"/>
      <c r="X1051" s="4">
        <f t="shared" si="161"/>
        <v>0</v>
      </c>
      <c r="Y1051" s="4"/>
      <c r="Z1051" s="4"/>
      <c r="AA1051" s="4">
        <f>C1051+I1051-L1051-O1051-U1051-X1051-R1051</f>
        <v>0</v>
      </c>
      <c r="AB1051" s="7">
        <v>45348</v>
      </c>
    </row>
    <row r="1052" spans="1:28" ht="15.75" x14ac:dyDescent="0.25">
      <c r="A1052" s="29">
        <v>45346</v>
      </c>
      <c r="B1052" s="72" t="s">
        <v>412</v>
      </c>
      <c r="C1052" s="27"/>
      <c r="D1052" s="25" t="s">
        <v>52</v>
      </c>
      <c r="E1052" s="27" t="s">
        <v>374</v>
      </c>
      <c r="F1052" s="27">
        <v>25</v>
      </c>
      <c r="G1052" s="25" t="s">
        <v>27</v>
      </c>
      <c r="H1052" s="27">
        <v>40000</v>
      </c>
      <c r="I1052" s="11">
        <f t="shared" si="156"/>
        <v>1000000</v>
      </c>
      <c r="J1052" s="31" t="s">
        <v>312</v>
      </c>
      <c r="K1052" s="11"/>
      <c r="L1052" s="4">
        <f t="shared" si="157"/>
        <v>0</v>
      </c>
      <c r="M1052" s="4"/>
      <c r="N1052" s="4"/>
      <c r="O1052" s="4">
        <f t="shared" si="158"/>
        <v>1000000</v>
      </c>
      <c r="P1052" s="4">
        <v>1000000</v>
      </c>
      <c r="Q1052" s="4"/>
      <c r="R1052" s="4">
        <f t="shared" si="159"/>
        <v>0</v>
      </c>
      <c r="S1052" s="4"/>
      <c r="T1052" s="4"/>
      <c r="U1052" s="4">
        <f t="shared" si="160"/>
        <v>0</v>
      </c>
      <c r="V1052" s="4"/>
      <c r="W1052" s="4"/>
      <c r="X1052" s="4">
        <f t="shared" si="161"/>
        <v>0</v>
      </c>
      <c r="Y1052" s="4"/>
      <c r="Z1052" s="4"/>
      <c r="AA1052" s="4">
        <f>C1052+I1052-L1052-O1052-U1052-X1052-R1052</f>
        <v>0</v>
      </c>
      <c r="AB1052" s="7">
        <v>45349</v>
      </c>
    </row>
    <row r="1053" spans="1:28" ht="15.75" x14ac:dyDescent="0.25">
      <c r="A1053" s="29">
        <v>45346</v>
      </c>
      <c r="B1053" s="72" t="s">
        <v>412</v>
      </c>
      <c r="C1053" s="27"/>
      <c r="D1053" s="25" t="s">
        <v>52</v>
      </c>
      <c r="E1053" s="27" t="s">
        <v>129</v>
      </c>
      <c r="F1053" s="27">
        <v>12</v>
      </c>
      <c r="G1053" s="25" t="s">
        <v>77</v>
      </c>
      <c r="H1053" s="27">
        <v>60000</v>
      </c>
      <c r="I1053" s="11">
        <f t="shared" si="156"/>
        <v>720000</v>
      </c>
      <c r="J1053" s="31" t="s">
        <v>312</v>
      </c>
      <c r="K1053" s="11"/>
      <c r="L1053" s="4">
        <f t="shared" si="157"/>
        <v>0</v>
      </c>
      <c r="M1053" s="4"/>
      <c r="N1053" s="4"/>
      <c r="O1053" s="4">
        <f t="shared" si="158"/>
        <v>720000</v>
      </c>
      <c r="P1053" s="4">
        <v>720000</v>
      </c>
      <c r="Q1053" s="4"/>
      <c r="R1053" s="4">
        <f t="shared" si="159"/>
        <v>0</v>
      </c>
      <c r="S1053" s="4"/>
      <c r="T1053" s="4"/>
      <c r="U1053" s="4">
        <f t="shared" si="160"/>
        <v>0</v>
      </c>
      <c r="V1053" s="4"/>
      <c r="W1053" s="4"/>
      <c r="X1053" s="4">
        <f t="shared" si="161"/>
        <v>0</v>
      </c>
      <c r="Y1053" s="4"/>
      <c r="Z1053" s="4"/>
      <c r="AA1053" s="4">
        <f>C1053+I1053-L1053-O1053-U1053-X1053-R1053</f>
        <v>0</v>
      </c>
      <c r="AB1053" s="7">
        <v>45349</v>
      </c>
    </row>
    <row r="1054" spans="1:28" ht="15.75" x14ac:dyDescent="0.25">
      <c r="A1054" s="29">
        <v>45346</v>
      </c>
      <c r="B1054" s="50" t="s">
        <v>116</v>
      </c>
      <c r="C1054" s="25"/>
      <c r="D1054" s="25" t="s">
        <v>52</v>
      </c>
      <c r="E1054" s="25" t="s">
        <v>127</v>
      </c>
      <c r="F1054" s="25">
        <v>5</v>
      </c>
      <c r="G1054" s="25" t="s">
        <v>39</v>
      </c>
      <c r="H1054" s="25">
        <v>65000</v>
      </c>
      <c r="I1054" s="11">
        <f t="shared" si="156"/>
        <v>325000</v>
      </c>
      <c r="J1054" s="26" t="s">
        <v>28</v>
      </c>
      <c r="K1054" s="11"/>
      <c r="L1054" s="4">
        <f t="shared" si="157"/>
        <v>0</v>
      </c>
      <c r="M1054" s="4"/>
      <c r="N1054" s="4"/>
      <c r="O1054" s="4">
        <f t="shared" si="158"/>
        <v>0</v>
      </c>
      <c r="P1054" s="4"/>
      <c r="Q1054" s="4"/>
      <c r="R1054" s="4">
        <f t="shared" si="159"/>
        <v>0</v>
      </c>
      <c r="S1054" s="4"/>
      <c r="T1054" s="4"/>
      <c r="U1054" s="4">
        <f t="shared" si="160"/>
        <v>0</v>
      </c>
      <c r="V1054" s="4"/>
      <c r="W1054" s="4"/>
      <c r="X1054" s="4">
        <f t="shared" si="161"/>
        <v>0</v>
      </c>
      <c r="Y1054" s="4"/>
      <c r="Z1054" s="4"/>
      <c r="AA1054" s="4">
        <f>C1054+I1054-L1054-O1054-U1054-X1054-R1054</f>
        <v>325000</v>
      </c>
      <c r="AB1054" s="7"/>
    </row>
    <row r="1055" spans="1:28" ht="15.75" x14ac:dyDescent="0.25">
      <c r="A1055" s="29">
        <v>45346</v>
      </c>
      <c r="B1055" s="50" t="s">
        <v>300</v>
      </c>
      <c r="C1055" s="25"/>
      <c r="D1055" s="25" t="s">
        <v>52</v>
      </c>
      <c r="E1055" s="25" t="s">
        <v>115</v>
      </c>
      <c r="F1055" s="25">
        <v>14.1</v>
      </c>
      <c r="G1055" s="25" t="s">
        <v>39</v>
      </c>
      <c r="H1055" s="25">
        <v>47000</v>
      </c>
      <c r="I1055" s="11">
        <f t="shared" si="156"/>
        <v>662700</v>
      </c>
      <c r="J1055" s="31" t="s">
        <v>324</v>
      </c>
      <c r="K1055" s="11"/>
      <c r="L1055" s="4">
        <f t="shared" si="157"/>
        <v>0</v>
      </c>
      <c r="M1055" s="4"/>
      <c r="N1055" s="4"/>
      <c r="O1055" s="4">
        <f t="shared" si="158"/>
        <v>0</v>
      </c>
      <c r="P1055" s="4"/>
      <c r="Q1055" s="4"/>
      <c r="R1055" s="4">
        <f t="shared" si="159"/>
        <v>0</v>
      </c>
      <c r="S1055" s="4"/>
      <c r="T1055" s="4"/>
      <c r="U1055" s="4">
        <f t="shared" si="160"/>
        <v>662700</v>
      </c>
      <c r="V1055" s="4">
        <v>662700</v>
      </c>
      <c r="W1055" s="4"/>
      <c r="X1055" s="4">
        <f t="shared" si="161"/>
        <v>0</v>
      </c>
      <c r="Y1055" s="4"/>
      <c r="Z1055" s="4"/>
      <c r="AA1055" s="4">
        <f>C1055+I1055-L1055-O1055-U1055-X1055-R1055</f>
        <v>0</v>
      </c>
      <c r="AB1055" s="7">
        <v>45346</v>
      </c>
    </row>
    <row r="1056" spans="1:28" ht="15.75" x14ac:dyDescent="0.25">
      <c r="A1056" s="24">
        <v>45346</v>
      </c>
      <c r="B1056" s="50" t="s">
        <v>300</v>
      </c>
      <c r="C1056" s="25"/>
      <c r="D1056" s="25" t="s">
        <v>52</v>
      </c>
      <c r="E1056" s="25" t="s">
        <v>299</v>
      </c>
      <c r="F1056" s="25">
        <v>16.5</v>
      </c>
      <c r="G1056" s="25" t="s">
        <v>39</v>
      </c>
      <c r="H1056" s="25">
        <v>47000</v>
      </c>
      <c r="I1056" s="11">
        <f t="shared" si="156"/>
        <v>775500</v>
      </c>
      <c r="J1056" s="31" t="s">
        <v>324</v>
      </c>
      <c r="K1056" s="11"/>
      <c r="L1056" s="4">
        <f t="shared" si="157"/>
        <v>0</v>
      </c>
      <c r="M1056" s="4"/>
      <c r="N1056" s="4"/>
      <c r="O1056" s="4">
        <f t="shared" si="158"/>
        <v>0</v>
      </c>
      <c r="P1056" s="4"/>
      <c r="Q1056" s="4"/>
      <c r="R1056" s="4">
        <f t="shared" si="159"/>
        <v>0</v>
      </c>
      <c r="S1056" s="4"/>
      <c r="T1056" s="4"/>
      <c r="U1056" s="4">
        <f t="shared" si="160"/>
        <v>775500</v>
      </c>
      <c r="V1056" s="4">
        <v>775500</v>
      </c>
      <c r="W1056" s="4"/>
      <c r="X1056" s="4">
        <f t="shared" si="161"/>
        <v>0</v>
      </c>
      <c r="Y1056" s="4"/>
      <c r="Z1056" s="4"/>
      <c r="AA1056" s="4">
        <f>C1056+I1056-L1056-O1056-U1056-X1056-R1056</f>
        <v>0</v>
      </c>
      <c r="AB1056" s="7">
        <v>45346</v>
      </c>
    </row>
    <row r="1057" spans="1:28" ht="15.75" x14ac:dyDescent="0.25">
      <c r="A1057" s="24">
        <v>45346</v>
      </c>
      <c r="B1057" s="50" t="s">
        <v>300</v>
      </c>
      <c r="C1057" s="25"/>
      <c r="D1057" s="25" t="s">
        <v>52</v>
      </c>
      <c r="E1057" s="25" t="s">
        <v>298</v>
      </c>
      <c r="F1057" s="25">
        <v>100</v>
      </c>
      <c r="G1057" s="25" t="s">
        <v>34</v>
      </c>
      <c r="H1057" s="25">
        <v>4200</v>
      </c>
      <c r="I1057" s="11">
        <f t="shared" si="156"/>
        <v>420000</v>
      </c>
      <c r="J1057" s="31" t="s">
        <v>324</v>
      </c>
      <c r="K1057" s="11"/>
      <c r="L1057" s="4">
        <f t="shared" si="157"/>
        <v>0</v>
      </c>
      <c r="M1057" s="4"/>
      <c r="N1057" s="4"/>
      <c r="O1057" s="4">
        <f t="shared" si="158"/>
        <v>0</v>
      </c>
      <c r="P1057" s="4"/>
      <c r="Q1057" s="4"/>
      <c r="R1057" s="4">
        <f t="shared" si="159"/>
        <v>0</v>
      </c>
      <c r="S1057" s="4"/>
      <c r="T1057" s="4"/>
      <c r="U1057" s="4">
        <f t="shared" si="160"/>
        <v>420000</v>
      </c>
      <c r="V1057" s="4">
        <v>420000</v>
      </c>
      <c r="W1057" s="4"/>
      <c r="X1057" s="4">
        <f t="shared" si="161"/>
        <v>0</v>
      </c>
      <c r="Y1057" s="4"/>
      <c r="Z1057" s="4"/>
      <c r="AA1057" s="4">
        <f>C1057+I1057-L1057-O1057-U1057-X1057-R1057</f>
        <v>0</v>
      </c>
      <c r="AB1057" s="7">
        <v>45346</v>
      </c>
    </row>
    <row r="1058" spans="1:28" ht="15.75" x14ac:dyDescent="0.25">
      <c r="A1058" s="24">
        <v>45346</v>
      </c>
      <c r="B1058" s="51" t="s">
        <v>41</v>
      </c>
      <c r="C1058" s="27"/>
      <c r="D1058" s="27" t="s">
        <v>52</v>
      </c>
      <c r="E1058" s="27" t="s">
        <v>109</v>
      </c>
      <c r="F1058" s="27">
        <v>5000</v>
      </c>
      <c r="G1058" s="25" t="s">
        <v>34</v>
      </c>
      <c r="H1058" s="27">
        <v>1060</v>
      </c>
      <c r="I1058" s="11">
        <f t="shared" si="156"/>
        <v>5300000</v>
      </c>
      <c r="J1058" s="31" t="s">
        <v>324</v>
      </c>
      <c r="K1058" s="11"/>
      <c r="L1058" s="4">
        <f t="shared" si="157"/>
        <v>5300000</v>
      </c>
      <c r="M1058" s="4">
        <v>5300000</v>
      </c>
      <c r="N1058" s="4"/>
      <c r="O1058" s="4">
        <f t="shared" si="158"/>
        <v>0</v>
      </c>
      <c r="P1058" s="4"/>
      <c r="Q1058" s="4"/>
      <c r="R1058" s="4">
        <f t="shared" si="159"/>
        <v>0</v>
      </c>
      <c r="S1058" s="4"/>
      <c r="T1058" s="4"/>
      <c r="U1058" s="4">
        <f t="shared" si="160"/>
        <v>0</v>
      </c>
      <c r="V1058" s="4"/>
      <c r="W1058" s="4"/>
      <c r="X1058" s="4">
        <f t="shared" si="161"/>
        <v>0</v>
      </c>
      <c r="Y1058" s="4"/>
      <c r="Z1058" s="4"/>
      <c r="AA1058" s="4">
        <f>C1058+I1058-L1058-O1058-U1058-X1058-R1058</f>
        <v>0</v>
      </c>
      <c r="AB1058" s="7">
        <v>45346</v>
      </c>
    </row>
    <row r="1059" spans="1:28" ht="15.75" x14ac:dyDescent="0.25">
      <c r="A1059" s="24">
        <v>45346</v>
      </c>
      <c r="B1059" s="51" t="s">
        <v>41</v>
      </c>
      <c r="C1059" s="27"/>
      <c r="D1059" s="27" t="s">
        <v>52</v>
      </c>
      <c r="E1059" s="27" t="s">
        <v>150</v>
      </c>
      <c r="F1059" s="27">
        <v>20</v>
      </c>
      <c r="G1059" s="27" t="s">
        <v>77</v>
      </c>
      <c r="H1059" s="27">
        <v>45000</v>
      </c>
      <c r="I1059" s="11">
        <f t="shared" si="156"/>
        <v>900000</v>
      </c>
      <c r="J1059" s="31" t="s">
        <v>324</v>
      </c>
      <c r="K1059" s="11"/>
      <c r="L1059" s="4">
        <f t="shared" si="157"/>
        <v>900000</v>
      </c>
      <c r="M1059" s="4">
        <v>900000</v>
      </c>
      <c r="N1059" s="4"/>
      <c r="O1059" s="4">
        <f t="shared" si="158"/>
        <v>0</v>
      </c>
      <c r="P1059" s="4"/>
      <c r="Q1059" s="4"/>
      <c r="R1059" s="4">
        <f t="shared" si="159"/>
        <v>0</v>
      </c>
      <c r="S1059" s="4"/>
      <c r="T1059" s="4"/>
      <c r="U1059" s="4">
        <f t="shared" si="160"/>
        <v>0</v>
      </c>
      <c r="V1059" s="4"/>
      <c r="W1059" s="4"/>
      <c r="X1059" s="4">
        <f t="shared" si="161"/>
        <v>0</v>
      </c>
      <c r="Y1059" s="4"/>
      <c r="Z1059" s="4"/>
      <c r="AA1059" s="4">
        <f>C1059+I1059-L1059-O1059-U1059-X1059-R1059</f>
        <v>0</v>
      </c>
      <c r="AB1059" s="7">
        <v>45346</v>
      </c>
    </row>
    <row r="1060" spans="1:28" ht="15.75" x14ac:dyDescent="0.25">
      <c r="A1060" s="24">
        <v>45346</v>
      </c>
      <c r="B1060" s="50" t="s">
        <v>41</v>
      </c>
      <c r="C1060" s="25"/>
      <c r="D1060" s="25" t="s">
        <v>52</v>
      </c>
      <c r="E1060" s="25" t="s">
        <v>129</v>
      </c>
      <c r="F1060" s="25">
        <v>8</v>
      </c>
      <c r="G1060" s="25" t="s">
        <v>77</v>
      </c>
      <c r="H1060" s="25">
        <v>60000</v>
      </c>
      <c r="I1060" s="11">
        <f t="shared" si="156"/>
        <v>480000</v>
      </c>
      <c r="J1060" s="31" t="s">
        <v>324</v>
      </c>
      <c r="K1060" s="11"/>
      <c r="L1060" s="4">
        <f t="shared" si="157"/>
        <v>480000</v>
      </c>
      <c r="M1060" s="4">
        <v>480000</v>
      </c>
      <c r="N1060" s="4"/>
      <c r="O1060" s="4">
        <f t="shared" si="158"/>
        <v>0</v>
      </c>
      <c r="P1060" s="4"/>
      <c r="Q1060" s="4"/>
      <c r="R1060" s="4">
        <f t="shared" si="159"/>
        <v>0</v>
      </c>
      <c r="S1060" s="4"/>
      <c r="T1060" s="4"/>
      <c r="U1060" s="4">
        <f t="shared" si="160"/>
        <v>0</v>
      </c>
      <c r="V1060" s="4"/>
      <c r="W1060" s="4"/>
      <c r="X1060" s="4">
        <f t="shared" si="161"/>
        <v>0</v>
      </c>
      <c r="Y1060" s="4"/>
      <c r="Z1060" s="4"/>
      <c r="AA1060" s="4">
        <f>C1060+I1060-L1060-O1060-U1060-X1060-R1060</f>
        <v>0</v>
      </c>
      <c r="AB1060" s="7">
        <v>45346</v>
      </c>
    </row>
    <row r="1061" spans="1:28" ht="15.75" x14ac:dyDescent="0.25">
      <c r="A1061" s="24">
        <v>45346</v>
      </c>
      <c r="B1061" s="50" t="s">
        <v>41</v>
      </c>
      <c r="C1061" s="25"/>
      <c r="D1061" s="25" t="s">
        <v>52</v>
      </c>
      <c r="E1061" s="25" t="s">
        <v>157</v>
      </c>
      <c r="F1061" s="25">
        <v>4</v>
      </c>
      <c r="G1061" s="25" t="s">
        <v>48</v>
      </c>
      <c r="H1061" s="25">
        <v>320000</v>
      </c>
      <c r="I1061" s="11">
        <f t="shared" si="156"/>
        <v>1280000</v>
      </c>
      <c r="J1061" s="31" t="s">
        <v>324</v>
      </c>
      <c r="K1061" s="11"/>
      <c r="L1061" s="4">
        <f t="shared" si="157"/>
        <v>1280000</v>
      </c>
      <c r="M1061" s="4">
        <v>1280000</v>
      </c>
      <c r="N1061" s="4"/>
      <c r="O1061" s="4">
        <f t="shared" si="158"/>
        <v>0</v>
      </c>
      <c r="P1061" s="4"/>
      <c r="Q1061" s="4"/>
      <c r="R1061" s="4">
        <f t="shared" si="159"/>
        <v>0</v>
      </c>
      <c r="S1061" s="4"/>
      <c r="T1061" s="4"/>
      <c r="U1061" s="4">
        <f t="shared" si="160"/>
        <v>0</v>
      </c>
      <c r="V1061" s="4"/>
      <c r="W1061" s="4"/>
      <c r="X1061" s="4">
        <f t="shared" si="161"/>
        <v>0</v>
      </c>
      <c r="Y1061" s="4"/>
      <c r="Z1061" s="4"/>
      <c r="AA1061" s="4">
        <f>C1061+I1061-L1061-O1061-U1061-X1061-R1061</f>
        <v>0</v>
      </c>
      <c r="AB1061" s="7">
        <v>45346</v>
      </c>
    </row>
    <row r="1062" spans="1:28" ht="15.75" x14ac:dyDescent="0.25">
      <c r="A1062" s="29">
        <v>45348</v>
      </c>
      <c r="B1062" s="73" t="s">
        <v>412</v>
      </c>
      <c r="C1062" s="27"/>
      <c r="D1062" s="27" t="s">
        <v>46</v>
      </c>
      <c r="E1062" s="27" t="s">
        <v>58</v>
      </c>
      <c r="F1062" s="27">
        <v>10400</v>
      </c>
      <c r="G1062" s="27" t="s">
        <v>34</v>
      </c>
      <c r="H1062" s="27">
        <v>2000</v>
      </c>
      <c r="I1062" s="11">
        <f t="shared" ref="I1062:I1087" si="162">F1062*H1062</f>
        <v>20800000</v>
      </c>
      <c r="J1062" s="31" t="s">
        <v>312</v>
      </c>
      <c r="K1062" s="11"/>
      <c r="L1062" s="4">
        <f>M1062+N1062</f>
        <v>0</v>
      </c>
      <c r="M1062" s="4"/>
      <c r="N1062" s="4"/>
      <c r="O1062" s="4">
        <f>P1062+Q1062</f>
        <v>20800000</v>
      </c>
      <c r="P1062" s="4">
        <v>20800000</v>
      </c>
      <c r="Q1062" s="4"/>
      <c r="R1062" s="4">
        <f>S1062+T1062</f>
        <v>0</v>
      </c>
      <c r="S1062" s="4"/>
      <c r="T1062" s="4"/>
      <c r="U1062" s="4">
        <f>V1062+W1062</f>
        <v>0</v>
      </c>
      <c r="V1062" s="4"/>
      <c r="W1062" s="4"/>
      <c r="X1062" s="4">
        <f>Y1062+Z1062</f>
        <v>0</v>
      </c>
      <c r="Y1062" s="4"/>
      <c r="Z1062" s="4"/>
      <c r="AA1062" s="4">
        <f>C1062+I1062-L1062-O1062-U1062-X1062-R1062</f>
        <v>0</v>
      </c>
      <c r="AB1062" s="7">
        <v>45349</v>
      </c>
    </row>
    <row r="1063" spans="1:28" ht="15.75" x14ac:dyDescent="0.25">
      <c r="A1063" s="29">
        <v>45348</v>
      </c>
      <c r="B1063" s="73" t="s">
        <v>72</v>
      </c>
      <c r="C1063" s="25"/>
      <c r="D1063" s="27" t="s">
        <v>46</v>
      </c>
      <c r="E1063" s="25" t="s">
        <v>108</v>
      </c>
      <c r="F1063" s="25">
        <v>200</v>
      </c>
      <c r="G1063" s="27" t="s">
        <v>34</v>
      </c>
      <c r="H1063" s="25">
        <v>2100</v>
      </c>
      <c r="I1063" s="11">
        <f t="shared" si="162"/>
        <v>420000</v>
      </c>
      <c r="J1063" s="32" t="s">
        <v>324</v>
      </c>
      <c r="K1063" s="11"/>
      <c r="L1063" s="4">
        <f t="shared" ref="L1063:L1087" si="163">M1063+N1063</f>
        <v>0</v>
      </c>
      <c r="M1063" s="4"/>
      <c r="N1063" s="4"/>
      <c r="O1063" s="4">
        <f t="shared" ref="O1063:O1087" si="164">P1063+Q1063</f>
        <v>0</v>
      </c>
      <c r="P1063" s="4"/>
      <c r="Q1063" s="4"/>
      <c r="R1063" s="4">
        <f t="shared" ref="R1063:R1087" si="165">S1063+T1063</f>
        <v>0</v>
      </c>
      <c r="S1063" s="4"/>
      <c r="T1063" s="4"/>
      <c r="U1063" s="4">
        <f t="shared" ref="U1063:U1087" si="166">V1063+W1063</f>
        <v>420000</v>
      </c>
      <c r="V1063" s="4">
        <v>420000</v>
      </c>
      <c r="W1063" s="4"/>
      <c r="X1063" s="4">
        <f t="shared" ref="X1063:X1087" si="167">Y1063+Z1063</f>
        <v>0</v>
      </c>
      <c r="Y1063" s="4"/>
      <c r="Z1063" s="4"/>
      <c r="AA1063" s="4">
        <f>C1063+I1063-L1063-O1063-U1063-X1063-R1063</f>
        <v>0</v>
      </c>
      <c r="AB1063" s="7">
        <v>45348</v>
      </c>
    </row>
    <row r="1064" spans="1:28" ht="15.75" x14ac:dyDescent="0.25">
      <c r="A1064" s="29">
        <v>45348</v>
      </c>
      <c r="B1064" s="73" t="s">
        <v>285</v>
      </c>
      <c r="C1064" s="27"/>
      <c r="D1064" s="27" t="s">
        <v>46</v>
      </c>
      <c r="E1064" s="27" t="s">
        <v>61</v>
      </c>
      <c r="F1064" s="72">
        <v>375</v>
      </c>
      <c r="G1064" s="27" t="s">
        <v>34</v>
      </c>
      <c r="H1064" s="27">
        <v>2590</v>
      </c>
      <c r="I1064" s="11">
        <f t="shared" si="162"/>
        <v>971250</v>
      </c>
      <c r="J1064" s="17" t="s">
        <v>312</v>
      </c>
      <c r="K1064" s="11" t="s">
        <v>925</v>
      </c>
      <c r="L1064" s="4">
        <f t="shared" si="163"/>
        <v>0</v>
      </c>
      <c r="M1064" s="4"/>
      <c r="N1064" s="4"/>
      <c r="O1064" s="4">
        <f t="shared" si="164"/>
        <v>971250</v>
      </c>
      <c r="P1064" s="4">
        <v>784000</v>
      </c>
      <c r="Q1064" s="4">
        <v>187250</v>
      </c>
      <c r="R1064" s="4">
        <f t="shared" si="165"/>
        <v>0</v>
      </c>
      <c r="S1064" s="4"/>
      <c r="T1064" s="4"/>
      <c r="U1064" s="4">
        <f t="shared" si="166"/>
        <v>0</v>
      </c>
      <c r="V1064" s="4"/>
      <c r="W1064" s="4"/>
      <c r="X1064" s="4">
        <f t="shared" si="167"/>
        <v>0</v>
      </c>
      <c r="Y1064" s="4"/>
      <c r="Z1064" s="4"/>
      <c r="AA1064" s="4">
        <f>C1064+I1064-L1064-O1064-U1064-X1064-R1064</f>
        <v>0</v>
      </c>
      <c r="AB1064" s="7">
        <v>45349</v>
      </c>
    </row>
    <row r="1065" spans="1:28" ht="15.75" x14ac:dyDescent="0.25">
      <c r="A1065" s="29">
        <v>45348</v>
      </c>
      <c r="B1065" s="73" t="s">
        <v>263</v>
      </c>
      <c r="C1065" s="25"/>
      <c r="D1065" s="27" t="s">
        <v>46</v>
      </c>
      <c r="E1065" s="27" t="s">
        <v>87</v>
      </c>
      <c r="F1065" s="25">
        <v>13500</v>
      </c>
      <c r="G1065" s="27" t="s">
        <v>34</v>
      </c>
      <c r="H1065" s="25">
        <v>1230</v>
      </c>
      <c r="I1065" s="11">
        <f t="shared" si="162"/>
        <v>16605000</v>
      </c>
      <c r="J1065" s="26" t="s">
        <v>28</v>
      </c>
      <c r="K1065" s="11"/>
      <c r="L1065" s="4">
        <f t="shared" si="163"/>
        <v>0</v>
      </c>
      <c r="M1065" s="4"/>
      <c r="N1065" s="4"/>
      <c r="O1065" s="4">
        <f t="shared" si="164"/>
        <v>0</v>
      </c>
      <c r="P1065" s="4"/>
      <c r="Q1065" s="4"/>
      <c r="R1065" s="4">
        <f t="shared" si="165"/>
        <v>0</v>
      </c>
      <c r="S1065" s="4"/>
      <c r="T1065" s="4"/>
      <c r="U1065" s="4">
        <f t="shared" si="166"/>
        <v>0</v>
      </c>
      <c r="V1065" s="4"/>
      <c r="W1065" s="4"/>
      <c r="X1065" s="4">
        <f t="shared" si="167"/>
        <v>0</v>
      </c>
      <c r="Y1065" s="4"/>
      <c r="Z1065" s="4"/>
      <c r="AA1065" s="4">
        <f>C1065+I1065-L1065-O1065-U1065-X1065-R1065</f>
        <v>16605000</v>
      </c>
      <c r="AB1065" s="7"/>
    </row>
    <row r="1066" spans="1:28" ht="15.75" x14ac:dyDescent="0.25">
      <c r="A1066" s="29">
        <v>45348</v>
      </c>
      <c r="B1066" s="72" t="s">
        <v>251</v>
      </c>
      <c r="C1066" s="25"/>
      <c r="D1066" s="27" t="s">
        <v>46</v>
      </c>
      <c r="E1066" s="27" t="s">
        <v>406</v>
      </c>
      <c r="F1066" s="25">
        <v>2000</v>
      </c>
      <c r="G1066" s="27" t="s">
        <v>34</v>
      </c>
      <c r="H1066" s="25">
        <v>1150</v>
      </c>
      <c r="I1066" s="11">
        <f t="shared" si="162"/>
        <v>2300000</v>
      </c>
      <c r="J1066" s="31" t="s">
        <v>324</v>
      </c>
      <c r="K1066" s="11"/>
      <c r="L1066" s="4">
        <f t="shared" si="163"/>
        <v>0</v>
      </c>
      <c r="M1066" s="4"/>
      <c r="N1066" s="4"/>
      <c r="O1066" s="4">
        <f t="shared" si="164"/>
        <v>0</v>
      </c>
      <c r="P1066" s="4"/>
      <c r="Q1066" s="4"/>
      <c r="R1066" s="4">
        <f t="shared" si="165"/>
        <v>0</v>
      </c>
      <c r="S1066" s="4"/>
      <c r="T1066" s="4"/>
      <c r="U1066" s="4">
        <f t="shared" si="166"/>
        <v>2300000</v>
      </c>
      <c r="V1066" s="4">
        <v>2300000</v>
      </c>
      <c r="W1066" s="4"/>
      <c r="X1066" s="4">
        <f t="shared" si="167"/>
        <v>0</v>
      </c>
      <c r="Y1066" s="4"/>
      <c r="Z1066" s="4"/>
      <c r="AA1066" s="4">
        <f>C1066+I1066-L1066-O1066-U1066-X1066-R1066</f>
        <v>0</v>
      </c>
      <c r="AB1066" s="7">
        <v>45350</v>
      </c>
    </row>
    <row r="1067" spans="1:28" ht="15.75" x14ac:dyDescent="0.25">
      <c r="A1067" s="29">
        <v>45348</v>
      </c>
      <c r="B1067" s="72" t="s">
        <v>99</v>
      </c>
      <c r="C1067" s="25"/>
      <c r="D1067" s="27"/>
      <c r="E1067" s="27" t="s">
        <v>100</v>
      </c>
      <c r="F1067" s="25">
        <v>28.2</v>
      </c>
      <c r="G1067" s="27" t="s">
        <v>39</v>
      </c>
      <c r="H1067" s="25"/>
      <c r="I1067" s="11">
        <f t="shared" si="162"/>
        <v>0</v>
      </c>
      <c r="J1067" s="26" t="s">
        <v>28</v>
      </c>
      <c r="K1067" s="11"/>
      <c r="L1067" s="4">
        <f t="shared" si="163"/>
        <v>0</v>
      </c>
      <c r="M1067" s="4"/>
      <c r="N1067" s="4"/>
      <c r="O1067" s="4">
        <f t="shared" si="164"/>
        <v>0</v>
      </c>
      <c r="P1067" s="4"/>
      <c r="Q1067" s="4"/>
      <c r="R1067" s="4">
        <f t="shared" si="165"/>
        <v>0</v>
      </c>
      <c r="S1067" s="4"/>
      <c r="T1067" s="4"/>
      <c r="U1067" s="4">
        <f t="shared" si="166"/>
        <v>0</v>
      </c>
      <c r="V1067" s="4"/>
      <c r="W1067" s="4"/>
      <c r="X1067" s="4">
        <f t="shared" si="167"/>
        <v>0</v>
      </c>
      <c r="Y1067" s="4"/>
      <c r="Z1067" s="4"/>
      <c r="AA1067" s="4">
        <f>C1067+I1067-L1067-O1067-U1067-X1067-R1067</f>
        <v>0</v>
      </c>
      <c r="AB1067" s="7"/>
    </row>
    <row r="1068" spans="1:28" ht="15.75" x14ac:dyDescent="0.25">
      <c r="A1068" s="29">
        <v>45348</v>
      </c>
      <c r="B1068" s="72" t="s">
        <v>345</v>
      </c>
      <c r="C1068" s="25"/>
      <c r="D1068" s="27" t="s">
        <v>52</v>
      </c>
      <c r="E1068" s="25" t="s">
        <v>109</v>
      </c>
      <c r="F1068" s="25">
        <v>2500</v>
      </c>
      <c r="G1068" s="27" t="s">
        <v>34</v>
      </c>
      <c r="H1068" s="25">
        <v>1190</v>
      </c>
      <c r="I1068" s="11">
        <f t="shared" si="162"/>
        <v>2975000</v>
      </c>
      <c r="J1068" s="31" t="s">
        <v>312</v>
      </c>
      <c r="K1068" s="11" t="s">
        <v>919</v>
      </c>
      <c r="L1068" s="4">
        <f t="shared" si="163"/>
        <v>0</v>
      </c>
      <c r="M1068" s="4"/>
      <c r="N1068" s="4"/>
      <c r="O1068" s="4">
        <f t="shared" si="164"/>
        <v>2975000</v>
      </c>
      <c r="P1068" s="4">
        <v>2975000</v>
      </c>
      <c r="Q1068" s="4"/>
      <c r="R1068" s="4">
        <f t="shared" si="165"/>
        <v>0</v>
      </c>
      <c r="S1068" s="4"/>
      <c r="T1068" s="4"/>
      <c r="U1068" s="4">
        <f t="shared" si="166"/>
        <v>0</v>
      </c>
      <c r="V1068" s="4"/>
      <c r="W1068" s="4"/>
      <c r="X1068" s="4">
        <f t="shared" si="167"/>
        <v>0</v>
      </c>
      <c r="Y1068" s="4"/>
      <c r="Z1068" s="4"/>
      <c r="AA1068" s="4">
        <f>C1068+I1068-L1068-O1068-U1068-X1068-R1068</f>
        <v>0</v>
      </c>
      <c r="AB1068" s="7">
        <v>45348</v>
      </c>
    </row>
    <row r="1069" spans="1:28" ht="15.75" x14ac:dyDescent="0.25">
      <c r="A1069" s="29">
        <v>45348</v>
      </c>
      <c r="B1069" s="72" t="s">
        <v>134</v>
      </c>
      <c r="C1069" s="25"/>
      <c r="D1069" s="27" t="s">
        <v>52</v>
      </c>
      <c r="E1069" s="25" t="s">
        <v>290</v>
      </c>
      <c r="F1069" s="25">
        <v>1750</v>
      </c>
      <c r="G1069" s="27" t="s">
        <v>34</v>
      </c>
      <c r="H1069" s="25">
        <v>3150</v>
      </c>
      <c r="I1069" s="11">
        <f t="shared" si="162"/>
        <v>5512500</v>
      </c>
      <c r="J1069" s="26" t="s">
        <v>28</v>
      </c>
      <c r="K1069" s="11"/>
      <c r="L1069" s="4">
        <f t="shared" si="163"/>
        <v>0</v>
      </c>
      <c r="M1069" s="4"/>
      <c r="N1069" s="4"/>
      <c r="O1069" s="4">
        <f t="shared" si="164"/>
        <v>0</v>
      </c>
      <c r="P1069" s="4"/>
      <c r="Q1069" s="4"/>
      <c r="R1069" s="4">
        <f t="shared" si="165"/>
        <v>0</v>
      </c>
      <c r="S1069" s="4"/>
      <c r="T1069" s="4"/>
      <c r="U1069" s="4">
        <f t="shared" si="166"/>
        <v>0</v>
      </c>
      <c r="V1069" s="4"/>
      <c r="W1069" s="4"/>
      <c r="X1069" s="4">
        <f t="shared" si="167"/>
        <v>0</v>
      </c>
      <c r="Y1069" s="4"/>
      <c r="Z1069" s="4"/>
      <c r="AA1069" s="4">
        <f>C1069+I1069-L1069-O1069-U1069-X1069-R1069</f>
        <v>5512500</v>
      </c>
      <c r="AB1069" s="7"/>
    </row>
    <row r="1070" spans="1:28" ht="15.75" x14ac:dyDescent="0.25">
      <c r="A1070" s="29">
        <v>45348</v>
      </c>
      <c r="B1070" s="25" t="s">
        <v>472</v>
      </c>
      <c r="C1070" s="25"/>
      <c r="D1070" s="25" t="s">
        <v>52</v>
      </c>
      <c r="E1070" s="25" t="s">
        <v>163</v>
      </c>
      <c r="F1070" s="25">
        <v>3</v>
      </c>
      <c r="G1070" s="25" t="s">
        <v>39</v>
      </c>
      <c r="H1070" s="25">
        <v>135000</v>
      </c>
      <c r="I1070" s="11">
        <f t="shared" si="162"/>
        <v>405000</v>
      </c>
      <c r="J1070" s="26" t="s">
        <v>28</v>
      </c>
      <c r="K1070" s="11"/>
      <c r="L1070" s="4">
        <f t="shared" si="163"/>
        <v>0</v>
      </c>
      <c r="M1070" s="4"/>
      <c r="N1070" s="4"/>
      <c r="O1070" s="4">
        <f t="shared" si="164"/>
        <v>0</v>
      </c>
      <c r="P1070" s="4"/>
      <c r="Q1070" s="4"/>
      <c r="R1070" s="4">
        <f t="shared" si="165"/>
        <v>0</v>
      </c>
      <c r="S1070" s="4"/>
      <c r="T1070" s="4"/>
      <c r="U1070" s="4">
        <f t="shared" si="166"/>
        <v>0</v>
      </c>
      <c r="V1070" s="4"/>
      <c r="W1070" s="4"/>
      <c r="X1070" s="4">
        <f t="shared" si="167"/>
        <v>0</v>
      </c>
      <c r="Y1070" s="4"/>
      <c r="Z1070" s="4"/>
      <c r="AA1070" s="4">
        <f>C1070+I1070-L1070-O1070-U1070-X1070-R1070</f>
        <v>405000</v>
      </c>
      <c r="AB1070" s="7"/>
    </row>
    <row r="1071" spans="1:28" ht="15.75" x14ac:dyDescent="0.25">
      <c r="A1071" s="29">
        <v>45348</v>
      </c>
      <c r="B1071" s="72" t="s">
        <v>311</v>
      </c>
      <c r="C1071" s="25"/>
      <c r="D1071" s="25" t="s">
        <v>52</v>
      </c>
      <c r="E1071" s="25" t="s">
        <v>208</v>
      </c>
      <c r="F1071" s="25">
        <v>1000</v>
      </c>
      <c r="G1071" s="25" t="s">
        <v>34</v>
      </c>
      <c r="H1071" s="25">
        <v>830</v>
      </c>
      <c r="I1071" s="11">
        <f t="shared" si="162"/>
        <v>830000</v>
      </c>
      <c r="J1071" s="31" t="s">
        <v>324</v>
      </c>
      <c r="K1071" s="11"/>
      <c r="L1071" s="4">
        <f t="shared" si="163"/>
        <v>830000</v>
      </c>
      <c r="M1071" s="4">
        <v>830000</v>
      </c>
      <c r="N1071" s="4"/>
      <c r="O1071" s="4">
        <f t="shared" si="164"/>
        <v>0</v>
      </c>
      <c r="P1071" s="4"/>
      <c r="Q1071" s="4"/>
      <c r="R1071" s="4">
        <f t="shared" si="165"/>
        <v>0</v>
      </c>
      <c r="S1071" s="4"/>
      <c r="T1071" s="4"/>
      <c r="U1071" s="4">
        <f t="shared" si="166"/>
        <v>0</v>
      </c>
      <c r="V1071" s="4"/>
      <c r="W1071" s="4"/>
      <c r="X1071" s="4">
        <f t="shared" si="167"/>
        <v>0</v>
      </c>
      <c r="Y1071" s="4"/>
      <c r="Z1071" s="4"/>
      <c r="AA1071" s="4">
        <f>C1071+I1071-L1071-O1071-U1071-X1071-R1071</f>
        <v>0</v>
      </c>
      <c r="AB1071" s="7">
        <v>45348</v>
      </c>
    </row>
    <row r="1072" spans="1:28" ht="15.75" x14ac:dyDescent="0.25">
      <c r="A1072" s="29">
        <v>45348</v>
      </c>
      <c r="B1072" s="72" t="s">
        <v>422</v>
      </c>
      <c r="C1072" s="25"/>
      <c r="D1072" s="25" t="s">
        <v>46</v>
      </c>
      <c r="E1072" s="25" t="s">
        <v>42</v>
      </c>
      <c r="F1072" s="25">
        <v>400</v>
      </c>
      <c r="G1072" s="25" t="s">
        <v>34</v>
      </c>
      <c r="H1072" s="25">
        <v>3900</v>
      </c>
      <c r="I1072" s="11">
        <f t="shared" si="162"/>
        <v>1560000</v>
      </c>
      <c r="J1072" s="31" t="s">
        <v>324</v>
      </c>
      <c r="K1072" s="11"/>
      <c r="L1072" s="4">
        <f t="shared" si="163"/>
        <v>1560000</v>
      </c>
      <c r="M1072" s="4">
        <v>1560000</v>
      </c>
      <c r="N1072" s="4"/>
      <c r="O1072" s="4">
        <f t="shared" si="164"/>
        <v>0</v>
      </c>
      <c r="P1072" s="4"/>
      <c r="Q1072" s="4"/>
      <c r="R1072" s="4">
        <f t="shared" si="165"/>
        <v>0</v>
      </c>
      <c r="S1072" s="4"/>
      <c r="T1072" s="4"/>
      <c r="U1072" s="4">
        <f t="shared" si="166"/>
        <v>0</v>
      </c>
      <c r="V1072" s="4"/>
      <c r="W1072" s="4"/>
      <c r="X1072" s="4">
        <f t="shared" si="167"/>
        <v>0</v>
      </c>
      <c r="Y1072" s="4"/>
      <c r="Z1072" s="4"/>
      <c r="AA1072" s="4">
        <f>C1072+I1072-L1072-O1072-U1072-X1072-R1072</f>
        <v>0</v>
      </c>
      <c r="AB1072" s="7">
        <v>45348</v>
      </c>
    </row>
    <row r="1073" spans="1:28" ht="15.75" x14ac:dyDescent="0.25">
      <c r="A1073" s="29">
        <v>45348</v>
      </c>
      <c r="B1073" s="72" t="s">
        <v>422</v>
      </c>
      <c r="C1073" s="27"/>
      <c r="D1073" s="25" t="s">
        <v>46</v>
      </c>
      <c r="E1073" s="27" t="s">
        <v>259</v>
      </c>
      <c r="F1073" s="27">
        <v>500</v>
      </c>
      <c r="G1073" s="25" t="s">
        <v>34</v>
      </c>
      <c r="H1073" s="27">
        <v>925</v>
      </c>
      <c r="I1073" s="11">
        <f t="shared" si="162"/>
        <v>462500</v>
      </c>
      <c r="J1073" s="31" t="s">
        <v>324</v>
      </c>
      <c r="K1073" s="11"/>
      <c r="L1073" s="4">
        <f t="shared" si="163"/>
        <v>462500</v>
      </c>
      <c r="M1073" s="4">
        <v>462500</v>
      </c>
      <c r="N1073" s="4"/>
      <c r="O1073" s="4">
        <f t="shared" si="164"/>
        <v>0</v>
      </c>
      <c r="P1073" s="4"/>
      <c r="Q1073" s="4"/>
      <c r="R1073" s="4">
        <f t="shared" si="165"/>
        <v>0</v>
      </c>
      <c r="S1073" s="4"/>
      <c r="T1073" s="4"/>
      <c r="U1073" s="4">
        <f t="shared" si="166"/>
        <v>0</v>
      </c>
      <c r="V1073" s="4"/>
      <c r="W1073" s="4"/>
      <c r="X1073" s="4">
        <f t="shared" si="167"/>
        <v>0</v>
      </c>
      <c r="Y1073" s="4"/>
      <c r="Z1073" s="4"/>
      <c r="AA1073" s="4">
        <f>C1073+I1073-L1073-O1073-U1073-X1073-R1073</f>
        <v>0</v>
      </c>
      <c r="AB1073" s="7">
        <v>45348</v>
      </c>
    </row>
    <row r="1074" spans="1:28" ht="15.75" x14ac:dyDescent="0.25">
      <c r="A1074" s="29">
        <v>45348</v>
      </c>
      <c r="B1074" s="73" t="s">
        <v>305</v>
      </c>
      <c r="C1074" s="25"/>
      <c r="D1074" s="27" t="s">
        <v>46</v>
      </c>
      <c r="E1074" s="25" t="s">
        <v>160</v>
      </c>
      <c r="F1074" s="25">
        <v>1125</v>
      </c>
      <c r="G1074" s="25" t="s">
        <v>34</v>
      </c>
      <c r="H1074" s="25">
        <v>3390</v>
      </c>
      <c r="I1074" s="11">
        <f t="shared" si="162"/>
        <v>3813750</v>
      </c>
      <c r="J1074" s="26" t="s">
        <v>28</v>
      </c>
      <c r="K1074" s="11"/>
      <c r="L1074" s="4">
        <f t="shared" si="163"/>
        <v>0</v>
      </c>
      <c r="M1074" s="4"/>
      <c r="N1074" s="4"/>
      <c r="O1074" s="4">
        <f t="shared" si="164"/>
        <v>0</v>
      </c>
      <c r="P1074" s="4"/>
      <c r="Q1074" s="4"/>
      <c r="R1074" s="4">
        <f t="shared" si="165"/>
        <v>0</v>
      </c>
      <c r="S1074" s="4"/>
      <c r="T1074" s="4"/>
      <c r="U1074" s="4">
        <f t="shared" si="166"/>
        <v>0</v>
      </c>
      <c r="V1074" s="4"/>
      <c r="W1074" s="4"/>
      <c r="X1074" s="4">
        <f t="shared" si="167"/>
        <v>0</v>
      </c>
      <c r="Y1074" s="4"/>
      <c r="Z1074" s="4"/>
      <c r="AA1074" s="4">
        <f>C1074+I1074-L1074-O1074-U1074-X1074-R1074</f>
        <v>3813750</v>
      </c>
      <c r="AB1074" s="7"/>
    </row>
    <row r="1075" spans="1:28" ht="15.75" x14ac:dyDescent="0.25">
      <c r="A1075" s="29">
        <v>45348</v>
      </c>
      <c r="B1075" s="72" t="s">
        <v>382</v>
      </c>
      <c r="C1075" s="27"/>
      <c r="D1075" s="27" t="s">
        <v>46</v>
      </c>
      <c r="E1075" s="25" t="s">
        <v>225</v>
      </c>
      <c r="F1075" s="27">
        <v>100</v>
      </c>
      <c r="G1075" s="25" t="s">
        <v>34</v>
      </c>
      <c r="H1075" s="27">
        <v>3185</v>
      </c>
      <c r="I1075" s="11">
        <f t="shared" si="162"/>
        <v>318500</v>
      </c>
      <c r="J1075" s="32" t="s">
        <v>324</v>
      </c>
      <c r="K1075" s="11"/>
      <c r="L1075" s="4">
        <f t="shared" si="163"/>
        <v>0</v>
      </c>
      <c r="M1075" s="4"/>
      <c r="N1075" s="4"/>
      <c r="O1075" s="4">
        <f t="shared" si="164"/>
        <v>0</v>
      </c>
      <c r="P1075" s="4"/>
      <c r="Q1075" s="4"/>
      <c r="R1075" s="4">
        <f t="shared" si="165"/>
        <v>0</v>
      </c>
      <c r="S1075" s="4"/>
      <c r="T1075" s="4"/>
      <c r="U1075" s="4">
        <f t="shared" si="166"/>
        <v>318500</v>
      </c>
      <c r="V1075" s="4">
        <v>318500</v>
      </c>
      <c r="W1075" s="4"/>
      <c r="X1075" s="4">
        <f t="shared" si="167"/>
        <v>0</v>
      </c>
      <c r="Y1075" s="4"/>
      <c r="Z1075" s="4"/>
      <c r="AA1075" s="4">
        <f>C1075+I1075-L1075-O1075-U1075-X1075-R1075</f>
        <v>0</v>
      </c>
      <c r="AB1075" s="7">
        <v>45348</v>
      </c>
    </row>
    <row r="1076" spans="1:28" ht="15.75" x14ac:dyDescent="0.25">
      <c r="A1076" s="29">
        <v>45348</v>
      </c>
      <c r="B1076" s="72" t="s">
        <v>382</v>
      </c>
      <c r="C1076" s="25"/>
      <c r="D1076" s="27" t="s">
        <v>46</v>
      </c>
      <c r="E1076" s="27" t="s">
        <v>150</v>
      </c>
      <c r="F1076" s="27">
        <v>20</v>
      </c>
      <c r="G1076" s="27" t="s">
        <v>77</v>
      </c>
      <c r="H1076" s="25">
        <v>45000</v>
      </c>
      <c r="I1076" s="11">
        <f t="shared" si="162"/>
        <v>900000</v>
      </c>
      <c r="J1076" s="31" t="s">
        <v>324</v>
      </c>
      <c r="K1076" s="11"/>
      <c r="L1076" s="4">
        <f t="shared" si="163"/>
        <v>0</v>
      </c>
      <c r="M1076" s="4"/>
      <c r="N1076" s="4"/>
      <c r="O1076" s="4">
        <f t="shared" si="164"/>
        <v>0</v>
      </c>
      <c r="P1076" s="4"/>
      <c r="Q1076" s="4"/>
      <c r="R1076" s="4">
        <f t="shared" si="165"/>
        <v>0</v>
      </c>
      <c r="S1076" s="4"/>
      <c r="T1076" s="4"/>
      <c r="U1076" s="4">
        <f t="shared" si="166"/>
        <v>900000</v>
      </c>
      <c r="V1076" s="4">
        <v>900000</v>
      </c>
      <c r="W1076" s="4"/>
      <c r="X1076" s="4">
        <f t="shared" si="167"/>
        <v>0</v>
      </c>
      <c r="Y1076" s="4"/>
      <c r="Z1076" s="4"/>
      <c r="AA1076" s="4">
        <f>C1076+I1076-L1076-O1076-U1076-X1076-R1076</f>
        <v>0</v>
      </c>
      <c r="AB1076" s="7">
        <v>45348</v>
      </c>
    </row>
    <row r="1077" spans="1:28" ht="15.75" x14ac:dyDescent="0.25">
      <c r="A1077" s="29">
        <v>45348</v>
      </c>
      <c r="B1077" s="72" t="s">
        <v>382</v>
      </c>
      <c r="C1077" s="25"/>
      <c r="D1077" s="27" t="s">
        <v>46</v>
      </c>
      <c r="E1077" s="27" t="s">
        <v>129</v>
      </c>
      <c r="F1077" s="27">
        <v>12</v>
      </c>
      <c r="G1077" s="25" t="s">
        <v>77</v>
      </c>
      <c r="H1077" s="25">
        <v>60000</v>
      </c>
      <c r="I1077" s="11">
        <f t="shared" si="162"/>
        <v>720000</v>
      </c>
      <c r="J1077" s="31" t="s">
        <v>324</v>
      </c>
      <c r="K1077" s="11"/>
      <c r="L1077" s="4">
        <f t="shared" si="163"/>
        <v>0</v>
      </c>
      <c r="M1077" s="4"/>
      <c r="N1077" s="4"/>
      <c r="O1077" s="4">
        <f t="shared" si="164"/>
        <v>0</v>
      </c>
      <c r="P1077" s="4"/>
      <c r="Q1077" s="4"/>
      <c r="R1077" s="4">
        <f t="shared" si="165"/>
        <v>0</v>
      </c>
      <c r="S1077" s="4"/>
      <c r="T1077" s="4"/>
      <c r="U1077" s="4">
        <f t="shared" si="166"/>
        <v>720000</v>
      </c>
      <c r="V1077" s="4">
        <v>720000</v>
      </c>
      <c r="W1077" s="4"/>
      <c r="X1077" s="4">
        <f t="shared" si="167"/>
        <v>0</v>
      </c>
      <c r="Y1077" s="4"/>
      <c r="Z1077" s="4"/>
      <c r="AA1077" s="4">
        <f>C1077+I1077-L1077-O1077-U1077-X1077-R1077</f>
        <v>0</v>
      </c>
      <c r="AB1077" s="7">
        <v>45348</v>
      </c>
    </row>
    <row r="1078" spans="1:28" ht="15.75" x14ac:dyDescent="0.25">
      <c r="A1078" s="29">
        <v>45348</v>
      </c>
      <c r="B1078" s="73" t="s">
        <v>261</v>
      </c>
      <c r="C1078" s="25"/>
      <c r="D1078" s="27" t="s">
        <v>46</v>
      </c>
      <c r="E1078" s="27" t="s">
        <v>108</v>
      </c>
      <c r="F1078" s="25">
        <v>1200</v>
      </c>
      <c r="G1078" s="25" t="s">
        <v>34</v>
      </c>
      <c r="H1078" s="25">
        <v>2250</v>
      </c>
      <c r="I1078" s="11">
        <f t="shared" si="162"/>
        <v>2700000</v>
      </c>
      <c r="J1078" s="26" t="s">
        <v>28</v>
      </c>
      <c r="K1078" s="11"/>
      <c r="L1078" s="4">
        <f t="shared" si="163"/>
        <v>0</v>
      </c>
      <c r="M1078" s="4"/>
      <c r="N1078" s="4"/>
      <c r="O1078" s="4">
        <f t="shared" si="164"/>
        <v>0</v>
      </c>
      <c r="P1078" s="4"/>
      <c r="Q1078" s="4"/>
      <c r="R1078" s="4">
        <f t="shared" si="165"/>
        <v>0</v>
      </c>
      <c r="S1078" s="4"/>
      <c r="T1078" s="4"/>
      <c r="U1078" s="4">
        <f t="shared" si="166"/>
        <v>0</v>
      </c>
      <c r="V1078" s="4"/>
      <c r="W1078" s="4"/>
      <c r="X1078" s="4">
        <f t="shared" si="167"/>
        <v>0</v>
      </c>
      <c r="Y1078" s="4"/>
      <c r="Z1078" s="4"/>
      <c r="AA1078" s="4">
        <f>C1078+I1078-L1078-O1078-U1078-X1078-R1078</f>
        <v>2700000</v>
      </c>
      <c r="AB1078" s="7"/>
    </row>
    <row r="1079" spans="1:28" ht="15.75" x14ac:dyDescent="0.25">
      <c r="A1079" s="29">
        <v>45348</v>
      </c>
      <c r="B1079" s="73" t="s">
        <v>376</v>
      </c>
      <c r="C1079" s="27"/>
      <c r="D1079" s="27" t="s">
        <v>46</v>
      </c>
      <c r="E1079" s="27" t="s">
        <v>150</v>
      </c>
      <c r="F1079" s="27">
        <v>20</v>
      </c>
      <c r="G1079" s="25" t="s">
        <v>77</v>
      </c>
      <c r="H1079" s="27">
        <v>45000</v>
      </c>
      <c r="I1079" s="11">
        <f t="shared" si="162"/>
        <v>900000</v>
      </c>
      <c r="J1079" s="32" t="s">
        <v>324</v>
      </c>
      <c r="K1079" s="11"/>
      <c r="L1079" s="4">
        <f t="shared" si="163"/>
        <v>900000</v>
      </c>
      <c r="M1079" s="4">
        <v>900000</v>
      </c>
      <c r="N1079" s="4"/>
      <c r="O1079" s="4">
        <f t="shared" si="164"/>
        <v>0</v>
      </c>
      <c r="P1079" s="4"/>
      <c r="Q1079" s="4"/>
      <c r="R1079" s="4">
        <f t="shared" si="165"/>
        <v>0</v>
      </c>
      <c r="S1079" s="4"/>
      <c r="T1079" s="4"/>
      <c r="U1079" s="4">
        <f t="shared" si="166"/>
        <v>0</v>
      </c>
      <c r="V1079" s="4"/>
      <c r="W1079" s="4"/>
      <c r="X1079" s="4">
        <f t="shared" si="167"/>
        <v>0</v>
      </c>
      <c r="Y1079" s="4"/>
      <c r="Z1079" s="4"/>
      <c r="AA1079" s="4">
        <f>C1079+I1079-L1079-O1079-U1079-X1079-R1079</f>
        <v>0</v>
      </c>
      <c r="AB1079" s="7">
        <v>45351</v>
      </c>
    </row>
    <row r="1080" spans="1:28" ht="15.75" x14ac:dyDescent="0.25">
      <c r="A1080" s="29">
        <v>45348</v>
      </c>
      <c r="B1080" s="73" t="s">
        <v>376</v>
      </c>
      <c r="C1080" s="27"/>
      <c r="D1080" s="27" t="s">
        <v>46</v>
      </c>
      <c r="E1080" s="27" t="s">
        <v>129</v>
      </c>
      <c r="F1080" s="27">
        <v>2</v>
      </c>
      <c r="G1080" s="25" t="s">
        <v>77</v>
      </c>
      <c r="H1080" s="27">
        <v>60000</v>
      </c>
      <c r="I1080" s="11">
        <f t="shared" si="162"/>
        <v>120000</v>
      </c>
      <c r="J1080" s="32" t="s">
        <v>324</v>
      </c>
      <c r="K1080" s="11"/>
      <c r="L1080" s="4">
        <f t="shared" si="163"/>
        <v>120000</v>
      </c>
      <c r="M1080" s="4">
        <v>120000</v>
      </c>
      <c r="N1080" s="4"/>
      <c r="O1080" s="4">
        <f t="shared" si="164"/>
        <v>0</v>
      </c>
      <c r="P1080" s="4"/>
      <c r="Q1080" s="4"/>
      <c r="R1080" s="4">
        <f t="shared" si="165"/>
        <v>0</v>
      </c>
      <c r="S1080" s="4"/>
      <c r="T1080" s="4"/>
      <c r="U1080" s="4">
        <f t="shared" si="166"/>
        <v>0</v>
      </c>
      <c r="V1080" s="4"/>
      <c r="W1080" s="4"/>
      <c r="X1080" s="4">
        <f t="shared" si="167"/>
        <v>0</v>
      </c>
      <c r="Y1080" s="4"/>
      <c r="Z1080" s="4"/>
      <c r="AA1080" s="4">
        <f>C1080+I1080-L1080-O1080-U1080-X1080-R1080</f>
        <v>0</v>
      </c>
      <c r="AB1080" s="7">
        <v>45351</v>
      </c>
    </row>
    <row r="1081" spans="1:28" ht="15.75" x14ac:dyDescent="0.25">
      <c r="A1081" s="29">
        <v>45348</v>
      </c>
      <c r="B1081" s="73" t="s">
        <v>107</v>
      </c>
      <c r="C1081" s="27"/>
      <c r="D1081" s="27" t="s">
        <v>46</v>
      </c>
      <c r="E1081" s="27" t="s">
        <v>216</v>
      </c>
      <c r="F1081" s="27">
        <v>25</v>
      </c>
      <c r="G1081" s="25" t="s">
        <v>27</v>
      </c>
      <c r="H1081" s="27">
        <v>45000</v>
      </c>
      <c r="I1081" s="11">
        <f t="shared" si="162"/>
        <v>1125000</v>
      </c>
      <c r="J1081" s="28" t="s">
        <v>28</v>
      </c>
      <c r="K1081" s="11"/>
      <c r="L1081" s="4">
        <f t="shared" si="163"/>
        <v>0</v>
      </c>
      <c r="M1081" s="4"/>
      <c r="N1081" s="4"/>
      <c r="O1081" s="4">
        <f t="shared" si="164"/>
        <v>0</v>
      </c>
      <c r="P1081" s="4"/>
      <c r="Q1081" s="4"/>
      <c r="R1081" s="4">
        <f t="shared" si="165"/>
        <v>0</v>
      </c>
      <c r="S1081" s="4"/>
      <c r="T1081" s="4"/>
      <c r="U1081" s="4">
        <f t="shared" si="166"/>
        <v>0</v>
      </c>
      <c r="V1081" s="4"/>
      <c r="W1081" s="4"/>
      <c r="X1081" s="4">
        <f t="shared" si="167"/>
        <v>0</v>
      </c>
      <c r="Y1081" s="4"/>
      <c r="Z1081" s="4"/>
      <c r="AA1081" s="4">
        <f>C1081+I1081-L1081-O1081-U1081-X1081-R1081</f>
        <v>1125000</v>
      </c>
      <c r="AB1081" s="7"/>
    </row>
    <row r="1082" spans="1:28" ht="15.75" x14ac:dyDescent="0.25">
      <c r="A1082" s="29">
        <v>45348</v>
      </c>
      <c r="B1082" s="73" t="s">
        <v>187</v>
      </c>
      <c r="C1082" s="25"/>
      <c r="D1082" s="27" t="s">
        <v>46</v>
      </c>
      <c r="E1082" s="25" t="s">
        <v>108</v>
      </c>
      <c r="F1082" s="25">
        <v>15000</v>
      </c>
      <c r="G1082" s="25" t="s">
        <v>34</v>
      </c>
      <c r="H1082" s="25">
        <v>2150</v>
      </c>
      <c r="I1082" s="11">
        <f t="shared" si="162"/>
        <v>32250000</v>
      </c>
      <c r="J1082" s="26" t="s">
        <v>28</v>
      </c>
      <c r="K1082" s="11" t="s">
        <v>922</v>
      </c>
      <c r="L1082" s="4">
        <f t="shared" si="163"/>
        <v>0</v>
      </c>
      <c r="M1082" s="4"/>
      <c r="N1082" s="4"/>
      <c r="O1082" s="4">
        <f t="shared" si="164"/>
        <v>0</v>
      </c>
      <c r="P1082" s="4"/>
      <c r="Q1082" s="4"/>
      <c r="R1082" s="4">
        <f t="shared" si="165"/>
        <v>0</v>
      </c>
      <c r="S1082" s="4"/>
      <c r="T1082" s="4"/>
      <c r="U1082" s="4">
        <f t="shared" si="166"/>
        <v>0</v>
      </c>
      <c r="V1082" s="4"/>
      <c r="W1082" s="4"/>
      <c r="X1082" s="4">
        <f t="shared" si="167"/>
        <v>0</v>
      </c>
      <c r="Y1082" s="4"/>
      <c r="Z1082" s="4"/>
      <c r="AA1082" s="4">
        <f>C1082+I1082-L1082-O1082-U1082-X1082-R1082</f>
        <v>32250000</v>
      </c>
      <c r="AB1082" s="7"/>
    </row>
    <row r="1083" spans="1:28" ht="15.75" x14ac:dyDescent="0.25">
      <c r="A1083" s="29">
        <v>45348</v>
      </c>
      <c r="B1083" s="73" t="s">
        <v>765</v>
      </c>
      <c r="C1083" s="25"/>
      <c r="D1083" s="27" t="s">
        <v>46</v>
      </c>
      <c r="E1083" s="25" t="s">
        <v>384</v>
      </c>
      <c r="F1083" s="25">
        <v>4</v>
      </c>
      <c r="G1083" s="25" t="s">
        <v>48</v>
      </c>
      <c r="H1083" s="25">
        <v>250000</v>
      </c>
      <c r="I1083" s="11">
        <f t="shared" si="162"/>
        <v>1000000</v>
      </c>
      <c r="J1083" s="31" t="s">
        <v>324</v>
      </c>
      <c r="K1083" s="11"/>
      <c r="L1083" s="4">
        <f t="shared" si="163"/>
        <v>1000000</v>
      </c>
      <c r="M1083" s="4">
        <v>1000000</v>
      </c>
      <c r="N1083" s="4"/>
      <c r="O1083" s="4">
        <f t="shared" si="164"/>
        <v>0</v>
      </c>
      <c r="P1083" s="4"/>
      <c r="Q1083" s="4"/>
      <c r="R1083" s="4">
        <f t="shared" si="165"/>
        <v>0</v>
      </c>
      <c r="S1083" s="4"/>
      <c r="T1083" s="4"/>
      <c r="U1083" s="4">
        <f t="shared" si="166"/>
        <v>0</v>
      </c>
      <c r="V1083" s="4"/>
      <c r="W1083" s="4"/>
      <c r="X1083" s="4">
        <f t="shared" si="167"/>
        <v>0</v>
      </c>
      <c r="Y1083" s="4"/>
      <c r="Z1083" s="4"/>
      <c r="AA1083" s="4">
        <f>C1083+I1083-L1083-O1083-U1083-X1083-R1083</f>
        <v>0</v>
      </c>
      <c r="AB1083" s="7">
        <v>45348</v>
      </c>
    </row>
    <row r="1084" spans="1:28" ht="15.75" x14ac:dyDescent="0.25">
      <c r="A1084" s="29">
        <v>45348</v>
      </c>
      <c r="B1084" s="73" t="s">
        <v>99</v>
      </c>
      <c r="C1084" s="25"/>
      <c r="D1084" s="27"/>
      <c r="E1084" s="25" t="s">
        <v>120</v>
      </c>
      <c r="F1084" s="25">
        <v>23.8</v>
      </c>
      <c r="G1084" s="25" t="s">
        <v>39</v>
      </c>
      <c r="H1084" s="25"/>
      <c r="I1084" s="11">
        <f t="shared" si="162"/>
        <v>0</v>
      </c>
      <c r="J1084" s="26" t="s">
        <v>28</v>
      </c>
      <c r="K1084" s="11"/>
      <c r="L1084" s="4">
        <f t="shared" si="163"/>
        <v>0</v>
      </c>
      <c r="M1084" s="4"/>
      <c r="N1084" s="4"/>
      <c r="O1084" s="4">
        <f t="shared" si="164"/>
        <v>0</v>
      </c>
      <c r="P1084" s="4"/>
      <c r="Q1084" s="4"/>
      <c r="R1084" s="4">
        <f t="shared" si="165"/>
        <v>0</v>
      </c>
      <c r="S1084" s="4"/>
      <c r="T1084" s="4"/>
      <c r="U1084" s="4">
        <f t="shared" si="166"/>
        <v>0</v>
      </c>
      <c r="V1084" s="4"/>
      <c r="W1084" s="4"/>
      <c r="X1084" s="4">
        <f t="shared" si="167"/>
        <v>0</v>
      </c>
      <c r="Y1084" s="4"/>
      <c r="Z1084" s="4"/>
      <c r="AA1084" s="4">
        <f>C1084+I1084-L1084-O1084-U1084-X1084-R1084</f>
        <v>0</v>
      </c>
      <c r="AB1084" s="7"/>
    </row>
    <row r="1085" spans="1:28" ht="15.75" x14ac:dyDescent="0.25">
      <c r="A1085" s="24">
        <v>45348</v>
      </c>
      <c r="B1085" s="72" t="s">
        <v>122</v>
      </c>
      <c r="C1085" s="25"/>
      <c r="D1085" s="25" t="s">
        <v>46</v>
      </c>
      <c r="E1085" s="25" t="s">
        <v>100</v>
      </c>
      <c r="F1085" s="25">
        <v>56.8</v>
      </c>
      <c r="G1085" s="25" t="s">
        <v>39</v>
      </c>
      <c r="H1085" s="25">
        <v>49000</v>
      </c>
      <c r="I1085" s="11">
        <f t="shared" si="162"/>
        <v>2783200</v>
      </c>
      <c r="J1085" s="26" t="s">
        <v>28</v>
      </c>
      <c r="K1085" s="11"/>
      <c r="L1085" s="4">
        <f t="shared" si="163"/>
        <v>0</v>
      </c>
      <c r="M1085" s="4"/>
      <c r="N1085" s="4"/>
      <c r="O1085" s="4">
        <f t="shared" si="164"/>
        <v>0</v>
      </c>
      <c r="P1085" s="4"/>
      <c r="Q1085" s="4"/>
      <c r="R1085" s="4">
        <f t="shared" si="165"/>
        <v>0</v>
      </c>
      <c r="S1085" s="4"/>
      <c r="T1085" s="4"/>
      <c r="U1085" s="4">
        <f t="shared" si="166"/>
        <v>0</v>
      </c>
      <c r="V1085" s="4"/>
      <c r="W1085" s="4"/>
      <c r="X1085" s="4">
        <f t="shared" si="167"/>
        <v>0</v>
      </c>
      <c r="Y1085" s="4"/>
      <c r="Z1085" s="4"/>
      <c r="AA1085" s="4">
        <f>C1085+I1085-L1085-O1085-U1085-X1085-R1085</f>
        <v>2783200</v>
      </c>
      <c r="AB1085" s="7"/>
    </row>
    <row r="1086" spans="1:28" ht="15.75" x14ac:dyDescent="0.25">
      <c r="A1086" s="29">
        <v>45348</v>
      </c>
      <c r="B1086" s="73" t="s">
        <v>122</v>
      </c>
      <c r="C1086" s="25"/>
      <c r="D1086" s="27" t="s">
        <v>46</v>
      </c>
      <c r="E1086" s="25" t="s">
        <v>120</v>
      </c>
      <c r="F1086" s="25">
        <v>97.5</v>
      </c>
      <c r="G1086" s="25" t="s">
        <v>39</v>
      </c>
      <c r="H1086" s="25">
        <v>49000</v>
      </c>
      <c r="I1086" s="11">
        <f t="shared" si="162"/>
        <v>4777500</v>
      </c>
      <c r="J1086" s="26" t="s">
        <v>28</v>
      </c>
      <c r="K1086" s="11"/>
      <c r="L1086" s="4">
        <f t="shared" si="163"/>
        <v>0</v>
      </c>
      <c r="M1086" s="4"/>
      <c r="N1086" s="4"/>
      <c r="O1086" s="4">
        <f t="shared" si="164"/>
        <v>0</v>
      </c>
      <c r="P1086" s="4"/>
      <c r="Q1086" s="4"/>
      <c r="R1086" s="4">
        <f t="shared" si="165"/>
        <v>0</v>
      </c>
      <c r="S1086" s="4"/>
      <c r="T1086" s="4"/>
      <c r="U1086" s="4">
        <f t="shared" si="166"/>
        <v>0</v>
      </c>
      <c r="V1086" s="4"/>
      <c r="W1086" s="4"/>
      <c r="X1086" s="4">
        <f t="shared" si="167"/>
        <v>0</v>
      </c>
      <c r="Y1086" s="4"/>
      <c r="Z1086" s="4"/>
      <c r="AA1086" s="4">
        <f>C1086+I1086-L1086-O1086-U1086-X1086-R1086</f>
        <v>4777500</v>
      </c>
      <c r="AB1086" s="7"/>
    </row>
    <row r="1087" spans="1:28" ht="15.75" x14ac:dyDescent="0.25">
      <c r="A1087" s="24">
        <v>45348</v>
      </c>
      <c r="B1087" s="72" t="s">
        <v>122</v>
      </c>
      <c r="C1087" s="25"/>
      <c r="D1087" s="25" t="s">
        <v>46</v>
      </c>
      <c r="E1087" s="25" t="s">
        <v>103</v>
      </c>
      <c r="F1087" s="25">
        <v>58.5</v>
      </c>
      <c r="G1087" s="25" t="s">
        <v>39</v>
      </c>
      <c r="H1087" s="25">
        <v>49000</v>
      </c>
      <c r="I1087" s="11">
        <f t="shared" si="162"/>
        <v>2866500</v>
      </c>
      <c r="J1087" s="26" t="s">
        <v>28</v>
      </c>
      <c r="K1087" s="11"/>
      <c r="L1087" s="4">
        <f t="shared" si="163"/>
        <v>0</v>
      </c>
      <c r="M1087" s="4"/>
      <c r="N1087" s="4"/>
      <c r="O1087" s="4">
        <f t="shared" si="164"/>
        <v>0</v>
      </c>
      <c r="P1087" s="4"/>
      <c r="Q1087" s="4"/>
      <c r="R1087" s="4">
        <f t="shared" si="165"/>
        <v>0</v>
      </c>
      <c r="S1087" s="4"/>
      <c r="T1087" s="4"/>
      <c r="U1087" s="4">
        <f t="shared" si="166"/>
        <v>0</v>
      </c>
      <c r="V1087" s="4"/>
      <c r="W1087" s="4"/>
      <c r="X1087" s="4">
        <f t="shared" si="167"/>
        <v>0</v>
      </c>
      <c r="Y1087" s="4"/>
      <c r="Z1087" s="4"/>
      <c r="AA1087" s="4">
        <f>C1087+I1087-L1087-O1087-U1087-X1087-R1087</f>
        <v>2866500</v>
      </c>
      <c r="AB1087" s="7"/>
    </row>
    <row r="1088" spans="1:28" ht="15.75" x14ac:dyDescent="0.25">
      <c r="A1088" s="29">
        <v>45349</v>
      </c>
      <c r="B1088" s="73" t="s">
        <v>285</v>
      </c>
      <c r="C1088" s="27"/>
      <c r="D1088" s="27" t="s">
        <v>46</v>
      </c>
      <c r="E1088" s="27" t="s">
        <v>61</v>
      </c>
      <c r="F1088" s="27">
        <v>375</v>
      </c>
      <c r="G1088" s="27" t="s">
        <v>34</v>
      </c>
      <c r="H1088" s="27">
        <v>2590</v>
      </c>
      <c r="I1088" s="11">
        <f t="shared" ref="I1088:I1114" si="168">F1088*H1088</f>
        <v>971250</v>
      </c>
      <c r="J1088" s="17" t="s">
        <v>312</v>
      </c>
      <c r="K1088" s="11" t="s">
        <v>810</v>
      </c>
      <c r="L1088" s="4">
        <f t="shared" ref="L1088:L1114" si="169">M1088+N1088</f>
        <v>0</v>
      </c>
      <c r="M1088" s="4"/>
      <c r="N1088" s="4"/>
      <c r="O1088" s="4">
        <f t="shared" ref="O1088:O1114" si="170">P1088+Q1088</f>
        <v>971250</v>
      </c>
      <c r="P1088" s="4"/>
      <c r="Q1088" s="4">
        <v>971250</v>
      </c>
      <c r="R1088" s="4">
        <f t="shared" ref="R1088:R1114" si="171">S1088+T1088</f>
        <v>0</v>
      </c>
      <c r="S1088" s="4"/>
      <c r="T1088" s="4"/>
      <c r="U1088" s="4">
        <f t="shared" ref="U1088:U1114" si="172">V1088+W1088</f>
        <v>0</v>
      </c>
      <c r="V1088" s="4"/>
      <c r="W1088" s="4"/>
      <c r="X1088" s="4">
        <f t="shared" ref="X1088:X1114" si="173">Y1088+Z1088</f>
        <v>0</v>
      </c>
      <c r="Y1088" s="4"/>
      <c r="Z1088" s="4"/>
      <c r="AA1088" s="4">
        <f>C1088+I1088-L1088-O1088-U1088-X1088-R1088</f>
        <v>0</v>
      </c>
      <c r="AB1088" s="7">
        <v>45331</v>
      </c>
    </row>
    <row r="1089" spans="1:28" ht="15.75" x14ac:dyDescent="0.25">
      <c r="A1089" s="29">
        <v>45349</v>
      </c>
      <c r="B1089" s="73" t="s">
        <v>144</v>
      </c>
      <c r="C1089" s="25"/>
      <c r="D1089" s="27" t="s">
        <v>46</v>
      </c>
      <c r="E1089" s="25" t="s">
        <v>374</v>
      </c>
      <c r="F1089" s="25">
        <v>2</v>
      </c>
      <c r="G1089" s="25" t="s">
        <v>27</v>
      </c>
      <c r="H1089" s="25">
        <v>40000</v>
      </c>
      <c r="I1089" s="11">
        <f t="shared" si="168"/>
        <v>80000</v>
      </c>
      <c r="J1089" s="31" t="s">
        <v>312</v>
      </c>
      <c r="K1089" s="4" t="s">
        <v>954</v>
      </c>
      <c r="L1089" s="4">
        <f t="shared" si="169"/>
        <v>0</v>
      </c>
      <c r="M1089" s="4"/>
      <c r="N1089" s="4"/>
      <c r="O1089" s="4">
        <f t="shared" si="170"/>
        <v>80000</v>
      </c>
      <c r="P1089" s="4">
        <v>80000</v>
      </c>
      <c r="Q1089" s="4"/>
      <c r="R1089" s="4">
        <f t="shared" si="171"/>
        <v>0</v>
      </c>
      <c r="S1089" s="4"/>
      <c r="T1089" s="4"/>
      <c r="U1089" s="4">
        <f t="shared" si="172"/>
        <v>0</v>
      </c>
      <c r="V1089" s="4"/>
      <c r="W1089" s="4"/>
      <c r="X1089" s="4">
        <f t="shared" si="173"/>
        <v>0</v>
      </c>
      <c r="Y1089" s="4"/>
      <c r="Z1089" s="4"/>
      <c r="AA1089" s="4">
        <f>C1089+I1089-L1089-O1089-U1089-X1089-R1089</f>
        <v>0</v>
      </c>
      <c r="AB1089" s="7">
        <v>45351</v>
      </c>
    </row>
    <row r="1090" spans="1:28" ht="15.75" x14ac:dyDescent="0.25">
      <c r="A1090" s="29">
        <v>45349</v>
      </c>
      <c r="B1090" s="73" t="s">
        <v>144</v>
      </c>
      <c r="C1090" s="25"/>
      <c r="D1090" s="27" t="s">
        <v>46</v>
      </c>
      <c r="E1090" s="25" t="s">
        <v>145</v>
      </c>
      <c r="F1090" s="25">
        <v>34.200000000000003</v>
      </c>
      <c r="G1090" s="25" t="s">
        <v>39</v>
      </c>
      <c r="H1090" s="25">
        <v>47000</v>
      </c>
      <c r="I1090" s="11">
        <f t="shared" si="168"/>
        <v>1607400.0000000002</v>
      </c>
      <c r="J1090" s="31" t="s">
        <v>312</v>
      </c>
      <c r="K1090" s="4" t="s">
        <v>954</v>
      </c>
      <c r="L1090" s="4">
        <f t="shared" si="169"/>
        <v>0</v>
      </c>
      <c r="M1090" s="4"/>
      <c r="N1090" s="4"/>
      <c r="O1090" s="4">
        <f t="shared" si="170"/>
        <v>1607400</v>
      </c>
      <c r="P1090" s="4">
        <v>1607400</v>
      </c>
      <c r="Q1090" s="4"/>
      <c r="R1090" s="4">
        <f t="shared" si="171"/>
        <v>0</v>
      </c>
      <c r="S1090" s="4"/>
      <c r="T1090" s="4"/>
      <c r="U1090" s="4">
        <f t="shared" si="172"/>
        <v>0</v>
      </c>
      <c r="V1090" s="4"/>
      <c r="W1090" s="4"/>
      <c r="X1090" s="4">
        <f t="shared" si="173"/>
        <v>0</v>
      </c>
      <c r="Y1090" s="4"/>
      <c r="Z1090" s="4"/>
      <c r="AA1090" s="82">
        <f>C1090+I1090-L1090-O1090-U1090-X1090-R1090</f>
        <v>2.3283064365386963E-10</v>
      </c>
      <c r="AB1090" s="7">
        <v>45351</v>
      </c>
    </row>
    <row r="1091" spans="1:28" ht="15.75" x14ac:dyDescent="0.25">
      <c r="A1091" s="29">
        <v>45349</v>
      </c>
      <c r="B1091" s="73" t="s">
        <v>226</v>
      </c>
      <c r="C1091" s="25"/>
      <c r="D1091" s="25" t="s">
        <v>52</v>
      </c>
      <c r="E1091" s="25" t="s">
        <v>229</v>
      </c>
      <c r="F1091" s="25">
        <v>300</v>
      </c>
      <c r="G1091" s="25" t="s">
        <v>39</v>
      </c>
      <c r="H1091" s="25">
        <v>42000</v>
      </c>
      <c r="I1091" s="11">
        <f t="shared" si="168"/>
        <v>12600000</v>
      </c>
      <c r="J1091" s="26" t="s">
        <v>28</v>
      </c>
      <c r="K1091" s="11"/>
      <c r="L1091" s="4">
        <f t="shared" si="169"/>
        <v>0</v>
      </c>
      <c r="M1091" s="4"/>
      <c r="N1091" s="4"/>
      <c r="O1091" s="4">
        <f t="shared" si="170"/>
        <v>0</v>
      </c>
      <c r="P1091" s="4"/>
      <c r="Q1091" s="4"/>
      <c r="R1091" s="4">
        <f t="shared" si="171"/>
        <v>0</v>
      </c>
      <c r="S1091" s="4"/>
      <c r="T1091" s="4"/>
      <c r="U1091" s="4">
        <f t="shared" si="172"/>
        <v>0</v>
      </c>
      <c r="V1091" s="4"/>
      <c r="W1091" s="4"/>
      <c r="X1091" s="4">
        <f t="shared" si="173"/>
        <v>0</v>
      </c>
      <c r="Y1091" s="4"/>
      <c r="Z1091" s="4"/>
      <c r="AA1091" s="4">
        <f>C1091+I1091-L1091-O1091-U1091-X1091-R1091</f>
        <v>12600000</v>
      </c>
      <c r="AB1091" s="7"/>
    </row>
    <row r="1092" spans="1:28" ht="15.75" x14ac:dyDescent="0.25">
      <c r="A1092" s="29">
        <v>45349</v>
      </c>
      <c r="B1092" s="73" t="s">
        <v>452</v>
      </c>
      <c r="C1092" s="25"/>
      <c r="D1092" s="25" t="s">
        <v>46</v>
      </c>
      <c r="E1092" s="25" t="s">
        <v>384</v>
      </c>
      <c r="F1092" s="25">
        <v>1</v>
      </c>
      <c r="G1092" s="25" t="s">
        <v>48</v>
      </c>
      <c r="H1092" s="25">
        <v>250000</v>
      </c>
      <c r="I1092" s="11">
        <f t="shared" si="168"/>
        <v>250000</v>
      </c>
      <c r="J1092" s="31" t="s">
        <v>324</v>
      </c>
      <c r="K1092" s="11"/>
      <c r="L1092" s="4">
        <f t="shared" si="169"/>
        <v>0</v>
      </c>
      <c r="M1092" s="4"/>
      <c r="N1092" s="4"/>
      <c r="O1092" s="4">
        <f t="shared" si="170"/>
        <v>0</v>
      </c>
      <c r="P1092" s="4"/>
      <c r="Q1092" s="4"/>
      <c r="R1092" s="4">
        <f t="shared" si="171"/>
        <v>0</v>
      </c>
      <c r="S1092" s="4"/>
      <c r="T1092" s="4"/>
      <c r="U1092" s="4">
        <f t="shared" si="172"/>
        <v>250000</v>
      </c>
      <c r="V1092" s="4">
        <v>250000</v>
      </c>
      <c r="W1092" s="4"/>
      <c r="X1092" s="4">
        <f t="shared" si="173"/>
        <v>0</v>
      </c>
      <c r="Y1092" s="4"/>
      <c r="Z1092" s="4"/>
      <c r="AA1092" s="4">
        <f>C1092+I1092-L1092-O1092-U1092-X1092-R1092</f>
        <v>0</v>
      </c>
      <c r="AB1092" s="7">
        <v>45349</v>
      </c>
    </row>
    <row r="1093" spans="1:28" ht="15.75" x14ac:dyDescent="0.25">
      <c r="A1093" s="29">
        <v>45349</v>
      </c>
      <c r="B1093" s="72" t="s">
        <v>549</v>
      </c>
      <c r="C1093" s="25"/>
      <c r="D1093" s="25" t="s">
        <v>46</v>
      </c>
      <c r="E1093" s="25" t="s">
        <v>427</v>
      </c>
      <c r="F1093" s="25">
        <v>250</v>
      </c>
      <c r="G1093" s="25" t="s">
        <v>34</v>
      </c>
      <c r="H1093" s="25">
        <v>1710</v>
      </c>
      <c r="I1093" s="11">
        <f t="shared" si="168"/>
        <v>427500</v>
      </c>
      <c r="J1093" s="31" t="s">
        <v>324</v>
      </c>
      <c r="K1093" s="11"/>
      <c r="L1093" s="4">
        <f t="shared" si="169"/>
        <v>0</v>
      </c>
      <c r="M1093" s="4"/>
      <c r="N1093" s="4"/>
      <c r="O1093" s="4">
        <f t="shared" si="170"/>
        <v>0</v>
      </c>
      <c r="P1093" s="4"/>
      <c r="Q1093" s="4"/>
      <c r="R1093" s="4">
        <f t="shared" si="171"/>
        <v>0</v>
      </c>
      <c r="S1093" s="4"/>
      <c r="T1093" s="4"/>
      <c r="U1093" s="4">
        <f t="shared" si="172"/>
        <v>427500</v>
      </c>
      <c r="V1093" s="4">
        <v>427500</v>
      </c>
      <c r="W1093" s="4"/>
      <c r="X1093" s="4">
        <f t="shared" si="173"/>
        <v>0</v>
      </c>
      <c r="Y1093" s="4"/>
      <c r="Z1093" s="4"/>
      <c r="AA1093" s="4">
        <f>C1093+I1093-L1093-O1093-U1093-X1093-R1093</f>
        <v>0</v>
      </c>
      <c r="AB1093" s="7">
        <v>45350</v>
      </c>
    </row>
    <row r="1094" spans="1:28" ht="15.75" x14ac:dyDescent="0.25">
      <c r="A1094" s="29">
        <v>45349</v>
      </c>
      <c r="B1094" s="25" t="s">
        <v>99</v>
      </c>
      <c r="C1094" s="27"/>
      <c r="D1094" s="25"/>
      <c r="E1094" s="27" t="s">
        <v>103</v>
      </c>
      <c r="F1094" s="27">
        <v>29.3</v>
      </c>
      <c r="G1094" s="25" t="s">
        <v>39</v>
      </c>
      <c r="H1094" s="27"/>
      <c r="I1094" s="11">
        <f t="shared" si="168"/>
        <v>0</v>
      </c>
      <c r="J1094" s="28" t="s">
        <v>28</v>
      </c>
      <c r="K1094" s="11"/>
      <c r="L1094" s="4">
        <f t="shared" si="169"/>
        <v>0</v>
      </c>
      <c r="M1094" s="4"/>
      <c r="N1094" s="4"/>
      <c r="O1094" s="4">
        <f t="shared" si="170"/>
        <v>0</v>
      </c>
      <c r="P1094" s="4"/>
      <c r="Q1094" s="4"/>
      <c r="R1094" s="4">
        <f t="shared" si="171"/>
        <v>0</v>
      </c>
      <c r="S1094" s="4"/>
      <c r="T1094" s="4"/>
      <c r="U1094" s="4">
        <f t="shared" si="172"/>
        <v>0</v>
      </c>
      <c r="V1094" s="4"/>
      <c r="W1094" s="4"/>
      <c r="X1094" s="4">
        <f t="shared" si="173"/>
        <v>0</v>
      </c>
      <c r="Y1094" s="4"/>
      <c r="Z1094" s="4"/>
      <c r="AA1094" s="4">
        <f>C1094+I1094-L1094-O1094-U1094-X1094-R1094</f>
        <v>0</v>
      </c>
      <c r="AB1094" s="7"/>
    </row>
    <row r="1095" spans="1:28" ht="15.75" x14ac:dyDescent="0.25">
      <c r="A1095" s="29">
        <v>45349</v>
      </c>
      <c r="B1095" s="25" t="s">
        <v>99</v>
      </c>
      <c r="C1095" s="27"/>
      <c r="D1095" s="25"/>
      <c r="E1095" s="27" t="s">
        <v>103</v>
      </c>
      <c r="F1095" s="27">
        <v>31</v>
      </c>
      <c r="G1095" s="25" t="s">
        <v>39</v>
      </c>
      <c r="H1095" s="27"/>
      <c r="I1095" s="11">
        <f t="shared" si="168"/>
        <v>0</v>
      </c>
      <c r="J1095" s="28" t="s">
        <v>28</v>
      </c>
      <c r="K1095" s="11"/>
      <c r="L1095" s="4">
        <f t="shared" si="169"/>
        <v>0</v>
      </c>
      <c r="M1095" s="4"/>
      <c r="N1095" s="4"/>
      <c r="O1095" s="4">
        <f t="shared" si="170"/>
        <v>0</v>
      </c>
      <c r="P1095" s="4"/>
      <c r="Q1095" s="4"/>
      <c r="R1095" s="4">
        <f t="shared" si="171"/>
        <v>0</v>
      </c>
      <c r="S1095" s="4"/>
      <c r="T1095" s="4"/>
      <c r="U1095" s="4">
        <f t="shared" si="172"/>
        <v>0</v>
      </c>
      <c r="V1095" s="4"/>
      <c r="W1095" s="4"/>
      <c r="X1095" s="4">
        <f t="shared" si="173"/>
        <v>0</v>
      </c>
      <c r="Y1095" s="4"/>
      <c r="Z1095" s="4"/>
      <c r="AA1095" s="4">
        <f>C1095+I1095-L1095-O1095-U1095-X1095-R1095</f>
        <v>0</v>
      </c>
      <c r="AB1095" s="7"/>
    </row>
    <row r="1096" spans="1:28" ht="15.75" x14ac:dyDescent="0.25">
      <c r="A1096" s="29">
        <v>45349</v>
      </c>
      <c r="B1096" s="72" t="s">
        <v>205</v>
      </c>
      <c r="C1096" s="25"/>
      <c r="D1096" s="25" t="s">
        <v>46</v>
      </c>
      <c r="E1096" s="25" t="s">
        <v>42</v>
      </c>
      <c r="F1096" s="25">
        <v>100</v>
      </c>
      <c r="G1096" s="25" t="s">
        <v>34</v>
      </c>
      <c r="H1096" s="25">
        <v>4400</v>
      </c>
      <c r="I1096" s="11">
        <f t="shared" si="168"/>
        <v>440000</v>
      </c>
      <c r="J1096" s="31" t="s">
        <v>312</v>
      </c>
      <c r="K1096" s="11" t="s">
        <v>928</v>
      </c>
      <c r="L1096" s="4">
        <f t="shared" si="169"/>
        <v>0</v>
      </c>
      <c r="M1096" s="4"/>
      <c r="N1096" s="4"/>
      <c r="O1096" s="4">
        <f t="shared" si="170"/>
        <v>440000</v>
      </c>
      <c r="P1096" s="155">
        <v>440000</v>
      </c>
      <c r="Q1096" s="4"/>
      <c r="R1096" s="4">
        <f t="shared" si="171"/>
        <v>0</v>
      </c>
      <c r="S1096" s="4"/>
      <c r="T1096" s="4"/>
      <c r="U1096" s="4">
        <f t="shared" si="172"/>
        <v>0</v>
      </c>
      <c r="V1096" s="4"/>
      <c r="W1096" s="4"/>
      <c r="X1096" s="4">
        <f t="shared" si="173"/>
        <v>0</v>
      </c>
      <c r="Y1096" s="4"/>
      <c r="Z1096" s="4"/>
      <c r="AA1096" s="4">
        <f>C1096+I1096-L1096-O1096-U1096-X1096-R1096</f>
        <v>0</v>
      </c>
      <c r="AB1096" s="7">
        <v>45349</v>
      </c>
    </row>
    <row r="1097" spans="1:28" ht="15.75" x14ac:dyDescent="0.25">
      <c r="A1097" s="29">
        <v>45349</v>
      </c>
      <c r="B1097" s="72" t="s">
        <v>205</v>
      </c>
      <c r="C1097" s="25"/>
      <c r="D1097" s="25" t="s">
        <v>46</v>
      </c>
      <c r="E1097" s="25" t="s">
        <v>139</v>
      </c>
      <c r="F1097" s="25">
        <v>250</v>
      </c>
      <c r="G1097" s="25" t="s">
        <v>34</v>
      </c>
      <c r="H1097" s="25">
        <v>2675</v>
      </c>
      <c r="I1097" s="11">
        <f t="shared" si="168"/>
        <v>668750</v>
      </c>
      <c r="J1097" s="31" t="s">
        <v>312</v>
      </c>
      <c r="K1097" s="11" t="s">
        <v>928</v>
      </c>
      <c r="L1097" s="4">
        <f t="shared" si="169"/>
        <v>0</v>
      </c>
      <c r="M1097" s="4"/>
      <c r="N1097" s="4"/>
      <c r="O1097" s="4">
        <f t="shared" si="170"/>
        <v>668750</v>
      </c>
      <c r="P1097" s="155">
        <v>668750</v>
      </c>
      <c r="Q1097" s="4"/>
      <c r="R1097" s="4">
        <f t="shared" si="171"/>
        <v>0</v>
      </c>
      <c r="S1097" s="4"/>
      <c r="T1097" s="4"/>
      <c r="U1097" s="4">
        <f t="shared" si="172"/>
        <v>0</v>
      </c>
      <c r="V1097" s="4"/>
      <c r="W1097" s="4"/>
      <c r="X1097" s="4">
        <f t="shared" si="173"/>
        <v>0</v>
      </c>
      <c r="Y1097" s="4"/>
      <c r="Z1097" s="4"/>
      <c r="AA1097" s="4">
        <f>C1097+I1097-L1097-O1097-U1097-X1097-R1097</f>
        <v>0</v>
      </c>
      <c r="AB1097" s="7">
        <v>45349</v>
      </c>
    </row>
    <row r="1098" spans="1:28" ht="15.75" x14ac:dyDescent="0.25">
      <c r="A1098" s="29">
        <v>45349</v>
      </c>
      <c r="B1098" s="72" t="s">
        <v>801</v>
      </c>
      <c r="C1098" s="27"/>
      <c r="D1098" s="25" t="s">
        <v>46</v>
      </c>
      <c r="E1098" s="27" t="s">
        <v>106</v>
      </c>
      <c r="F1098" s="27">
        <v>124.5</v>
      </c>
      <c r="G1098" s="25" t="s">
        <v>39</v>
      </c>
      <c r="H1098" s="27">
        <v>47000</v>
      </c>
      <c r="I1098" s="11">
        <f t="shared" si="168"/>
        <v>5851500</v>
      </c>
      <c r="J1098" s="28" t="s">
        <v>28</v>
      </c>
      <c r="K1098" s="11"/>
      <c r="L1098" s="4">
        <f t="shared" si="169"/>
        <v>0</v>
      </c>
      <c r="M1098" s="4"/>
      <c r="N1098" s="4"/>
      <c r="O1098" s="4">
        <f t="shared" si="170"/>
        <v>0</v>
      </c>
      <c r="P1098" s="4"/>
      <c r="Q1098" s="4"/>
      <c r="R1098" s="4">
        <f t="shared" si="171"/>
        <v>0</v>
      </c>
      <c r="S1098" s="4"/>
      <c r="T1098" s="4"/>
      <c r="U1098" s="4">
        <f t="shared" si="172"/>
        <v>0</v>
      </c>
      <c r="V1098" s="4"/>
      <c r="W1098" s="4"/>
      <c r="X1098" s="4">
        <f t="shared" si="173"/>
        <v>0</v>
      </c>
      <c r="Y1098" s="4"/>
      <c r="Z1098" s="4"/>
      <c r="AA1098" s="4">
        <f>C1098+I1098-L1098-O1098-U1098-X1098-R1098</f>
        <v>5851500</v>
      </c>
      <c r="AB1098" s="7"/>
    </row>
    <row r="1099" spans="1:28" ht="15.75" x14ac:dyDescent="0.25">
      <c r="A1099" s="29">
        <v>45349</v>
      </c>
      <c r="B1099" s="72" t="s">
        <v>801</v>
      </c>
      <c r="C1099" s="25"/>
      <c r="D1099" s="25" t="s">
        <v>46</v>
      </c>
      <c r="E1099" s="25" t="s">
        <v>219</v>
      </c>
      <c r="F1099" s="25">
        <v>4</v>
      </c>
      <c r="G1099" s="25" t="s">
        <v>39</v>
      </c>
      <c r="H1099" s="25">
        <v>300000</v>
      </c>
      <c r="I1099" s="11">
        <f t="shared" si="168"/>
        <v>1200000</v>
      </c>
      <c r="J1099" s="26" t="s">
        <v>28</v>
      </c>
      <c r="K1099" s="11"/>
      <c r="L1099" s="4">
        <f t="shared" si="169"/>
        <v>0</v>
      </c>
      <c r="M1099" s="4"/>
      <c r="N1099" s="4"/>
      <c r="O1099" s="4">
        <f t="shared" si="170"/>
        <v>0</v>
      </c>
      <c r="P1099" s="4"/>
      <c r="Q1099" s="4"/>
      <c r="R1099" s="4">
        <f t="shared" si="171"/>
        <v>0</v>
      </c>
      <c r="S1099" s="4"/>
      <c r="T1099" s="4"/>
      <c r="U1099" s="4">
        <f t="shared" si="172"/>
        <v>0</v>
      </c>
      <c r="V1099" s="4"/>
      <c r="W1099" s="4"/>
      <c r="X1099" s="4">
        <f t="shared" si="173"/>
        <v>0</v>
      </c>
      <c r="Y1099" s="4"/>
      <c r="Z1099" s="4"/>
      <c r="AA1099" s="4">
        <f>C1099+I1099-L1099-O1099-U1099-X1099-R1099</f>
        <v>1200000</v>
      </c>
      <c r="AB1099" s="7"/>
    </row>
    <row r="1100" spans="1:28" ht="15.75" x14ac:dyDescent="0.25">
      <c r="A1100" s="29">
        <v>45349</v>
      </c>
      <c r="B1100" s="72" t="s">
        <v>903</v>
      </c>
      <c r="C1100" s="25"/>
      <c r="D1100" s="25" t="s">
        <v>46</v>
      </c>
      <c r="E1100" s="25" t="s">
        <v>185</v>
      </c>
      <c r="F1100" s="25">
        <v>500</v>
      </c>
      <c r="G1100" s="25" t="s">
        <v>27</v>
      </c>
      <c r="H1100" s="25">
        <v>1700</v>
      </c>
      <c r="I1100" s="11">
        <f t="shared" si="168"/>
        <v>850000</v>
      </c>
      <c r="J1100" s="31" t="s">
        <v>312</v>
      </c>
      <c r="K1100" s="11" t="s">
        <v>927</v>
      </c>
      <c r="L1100" s="4">
        <f t="shared" si="169"/>
        <v>0</v>
      </c>
      <c r="M1100" s="4"/>
      <c r="N1100" s="4"/>
      <c r="O1100" s="4">
        <f t="shared" si="170"/>
        <v>850000</v>
      </c>
      <c r="P1100" s="4">
        <v>850000</v>
      </c>
      <c r="Q1100" s="4"/>
      <c r="R1100" s="4">
        <f t="shared" si="171"/>
        <v>0</v>
      </c>
      <c r="S1100" s="4"/>
      <c r="T1100" s="4"/>
      <c r="U1100" s="4">
        <f t="shared" si="172"/>
        <v>0</v>
      </c>
      <c r="V1100" s="4"/>
      <c r="W1100" s="4"/>
      <c r="X1100" s="4">
        <f t="shared" si="173"/>
        <v>0</v>
      </c>
      <c r="Y1100" s="4"/>
      <c r="Z1100" s="4"/>
      <c r="AA1100" s="4">
        <f>C1100+I1100-L1100-O1100-U1100-X1100-R1100</f>
        <v>0</v>
      </c>
      <c r="AB1100" s="7">
        <v>45349</v>
      </c>
    </row>
    <row r="1101" spans="1:28" ht="15.75" x14ac:dyDescent="0.25">
      <c r="A1101" s="29">
        <v>45349</v>
      </c>
      <c r="B1101" s="72" t="s">
        <v>90</v>
      </c>
      <c r="C1101" s="25"/>
      <c r="D1101" s="25" t="s">
        <v>46</v>
      </c>
      <c r="E1101" s="25" t="s">
        <v>105</v>
      </c>
      <c r="F1101" s="25">
        <v>34.9</v>
      </c>
      <c r="G1101" s="25" t="s">
        <v>39</v>
      </c>
      <c r="H1101" s="25">
        <v>49000</v>
      </c>
      <c r="I1101" s="11">
        <f t="shared" si="168"/>
        <v>1710100</v>
      </c>
      <c r="J1101" s="26" t="s">
        <v>28</v>
      </c>
      <c r="K1101" s="11"/>
      <c r="L1101" s="4">
        <f t="shared" si="169"/>
        <v>0</v>
      </c>
      <c r="M1101" s="4"/>
      <c r="N1101" s="4"/>
      <c r="O1101" s="4">
        <f t="shared" si="170"/>
        <v>0</v>
      </c>
      <c r="P1101" s="4"/>
      <c r="Q1101" s="4"/>
      <c r="R1101" s="4">
        <f t="shared" si="171"/>
        <v>0</v>
      </c>
      <c r="S1101" s="4"/>
      <c r="T1101" s="4"/>
      <c r="U1101" s="4">
        <f t="shared" si="172"/>
        <v>0</v>
      </c>
      <c r="V1101" s="4"/>
      <c r="W1101" s="4"/>
      <c r="X1101" s="4">
        <f t="shared" si="173"/>
        <v>0</v>
      </c>
      <c r="Y1101" s="4"/>
      <c r="Z1101" s="4"/>
      <c r="AA1101" s="4">
        <f>C1101+I1101-L1101-O1101-U1101-X1101-R1101</f>
        <v>1710100</v>
      </c>
      <c r="AB1101" s="7"/>
    </row>
    <row r="1102" spans="1:28" ht="15.75" x14ac:dyDescent="0.25">
      <c r="A1102" s="29">
        <v>45349</v>
      </c>
      <c r="B1102" s="72" t="s">
        <v>90</v>
      </c>
      <c r="C1102" s="27"/>
      <c r="D1102" s="25" t="s">
        <v>46</v>
      </c>
      <c r="E1102" s="27" t="s">
        <v>81</v>
      </c>
      <c r="F1102" s="27">
        <v>23.2</v>
      </c>
      <c r="G1102" s="27" t="s">
        <v>39</v>
      </c>
      <c r="H1102" s="27">
        <v>49000</v>
      </c>
      <c r="I1102" s="11">
        <f t="shared" si="168"/>
        <v>1136800</v>
      </c>
      <c r="J1102" s="28" t="s">
        <v>28</v>
      </c>
      <c r="K1102" s="11"/>
      <c r="L1102" s="4">
        <f t="shared" si="169"/>
        <v>0</v>
      </c>
      <c r="M1102" s="4"/>
      <c r="N1102" s="4"/>
      <c r="O1102" s="4">
        <f t="shared" si="170"/>
        <v>0</v>
      </c>
      <c r="P1102" s="4"/>
      <c r="Q1102" s="4"/>
      <c r="R1102" s="4">
        <f t="shared" si="171"/>
        <v>0</v>
      </c>
      <c r="S1102" s="4"/>
      <c r="T1102" s="4"/>
      <c r="U1102" s="4">
        <f t="shared" si="172"/>
        <v>0</v>
      </c>
      <c r="V1102" s="4"/>
      <c r="W1102" s="4"/>
      <c r="X1102" s="4">
        <f t="shared" si="173"/>
        <v>0</v>
      </c>
      <c r="Y1102" s="4"/>
      <c r="Z1102" s="4"/>
      <c r="AA1102" s="4">
        <f>C1102+I1102-L1102-O1102-U1102-X1102-R1102</f>
        <v>1136800</v>
      </c>
      <c r="AB1102" s="7"/>
    </row>
    <row r="1103" spans="1:28" ht="15.75" x14ac:dyDescent="0.25">
      <c r="A1103" s="29">
        <v>45349</v>
      </c>
      <c r="B1103" s="73" t="s">
        <v>743</v>
      </c>
      <c r="C1103" s="27"/>
      <c r="D1103" s="25" t="s">
        <v>46</v>
      </c>
      <c r="E1103" s="27" t="s">
        <v>127</v>
      </c>
      <c r="F1103" s="27">
        <v>2</v>
      </c>
      <c r="G1103" s="27" t="s">
        <v>39</v>
      </c>
      <c r="H1103" s="27">
        <v>65000</v>
      </c>
      <c r="I1103" s="11">
        <f t="shared" si="168"/>
        <v>130000</v>
      </c>
      <c r="J1103" s="31" t="s">
        <v>312</v>
      </c>
      <c r="K1103" s="11" t="s">
        <v>953</v>
      </c>
      <c r="L1103" s="4">
        <f t="shared" si="169"/>
        <v>0</v>
      </c>
      <c r="M1103" s="4"/>
      <c r="N1103" s="4"/>
      <c r="O1103" s="4">
        <f t="shared" si="170"/>
        <v>130000</v>
      </c>
      <c r="P1103" s="4">
        <v>130000</v>
      </c>
      <c r="Q1103" s="4"/>
      <c r="R1103" s="4">
        <f t="shared" si="171"/>
        <v>0</v>
      </c>
      <c r="S1103" s="4"/>
      <c r="T1103" s="4"/>
      <c r="U1103" s="4">
        <f t="shared" si="172"/>
        <v>0</v>
      </c>
      <c r="V1103" s="4"/>
      <c r="W1103" s="4"/>
      <c r="X1103" s="4">
        <f t="shared" si="173"/>
        <v>0</v>
      </c>
      <c r="Y1103" s="4"/>
      <c r="Z1103" s="4"/>
      <c r="AA1103" s="4">
        <f>C1103+I1103-L1103-O1103-U1103-X1103-R1103</f>
        <v>0</v>
      </c>
      <c r="AB1103" s="7">
        <v>45351</v>
      </c>
    </row>
    <row r="1104" spans="1:28" ht="15.75" x14ac:dyDescent="0.25">
      <c r="A1104" s="29">
        <v>45349</v>
      </c>
      <c r="B1104" s="73" t="s">
        <v>743</v>
      </c>
      <c r="C1104" s="25"/>
      <c r="D1104" s="25" t="s">
        <v>46</v>
      </c>
      <c r="E1104" s="27" t="s">
        <v>53</v>
      </c>
      <c r="F1104" s="27">
        <v>2</v>
      </c>
      <c r="G1104" s="27" t="s">
        <v>23</v>
      </c>
      <c r="H1104" s="25">
        <v>450000</v>
      </c>
      <c r="I1104" s="11">
        <f t="shared" si="168"/>
        <v>900000</v>
      </c>
      <c r="J1104" s="31" t="s">
        <v>312</v>
      </c>
      <c r="K1104" s="11" t="s">
        <v>953</v>
      </c>
      <c r="L1104" s="4">
        <f t="shared" si="169"/>
        <v>0</v>
      </c>
      <c r="M1104" s="4"/>
      <c r="N1104" s="4"/>
      <c r="O1104" s="4">
        <f t="shared" si="170"/>
        <v>900000</v>
      </c>
      <c r="P1104" s="4">
        <v>900000</v>
      </c>
      <c r="Q1104" s="4"/>
      <c r="R1104" s="4">
        <f t="shared" si="171"/>
        <v>0</v>
      </c>
      <c r="S1104" s="4"/>
      <c r="T1104" s="4"/>
      <c r="U1104" s="4">
        <f t="shared" si="172"/>
        <v>0</v>
      </c>
      <c r="V1104" s="4"/>
      <c r="W1104" s="4"/>
      <c r="X1104" s="4">
        <f t="shared" si="173"/>
        <v>0</v>
      </c>
      <c r="Y1104" s="4"/>
      <c r="Z1104" s="4"/>
      <c r="AA1104" s="4">
        <f>C1104+I1104-L1104-O1104-U1104-X1104-R1104</f>
        <v>0</v>
      </c>
      <c r="AB1104" s="7">
        <v>45351</v>
      </c>
    </row>
    <row r="1105" spans="1:28" ht="15.75" x14ac:dyDescent="0.25">
      <c r="A1105" s="29">
        <v>45349</v>
      </c>
      <c r="B1105" s="73" t="s">
        <v>446</v>
      </c>
      <c r="C1105" s="25"/>
      <c r="D1105" s="25" t="s">
        <v>52</v>
      </c>
      <c r="E1105" s="25" t="s">
        <v>64</v>
      </c>
      <c r="F1105" s="25">
        <v>20</v>
      </c>
      <c r="G1105" s="27" t="s">
        <v>39</v>
      </c>
      <c r="H1105" s="25">
        <v>60000</v>
      </c>
      <c r="I1105" s="11">
        <f t="shared" si="168"/>
        <v>1200000</v>
      </c>
      <c r="J1105" s="31" t="s">
        <v>324</v>
      </c>
      <c r="K1105" s="11"/>
      <c r="L1105" s="4">
        <f t="shared" si="169"/>
        <v>0</v>
      </c>
      <c r="M1105" s="4"/>
      <c r="N1105" s="4"/>
      <c r="O1105" s="4">
        <f t="shared" si="170"/>
        <v>0</v>
      </c>
      <c r="P1105" s="4"/>
      <c r="Q1105" s="4"/>
      <c r="R1105" s="4">
        <f t="shared" si="171"/>
        <v>0</v>
      </c>
      <c r="S1105" s="4"/>
      <c r="T1105" s="4"/>
      <c r="U1105" s="4">
        <f t="shared" si="172"/>
        <v>1200000</v>
      </c>
      <c r="V1105" s="4">
        <v>1200000</v>
      </c>
      <c r="W1105" s="4"/>
      <c r="X1105" s="4">
        <f t="shared" si="173"/>
        <v>0</v>
      </c>
      <c r="Y1105" s="4"/>
      <c r="Z1105" s="4"/>
      <c r="AA1105" s="4">
        <f>C1105+I1105-L1105-O1105-U1105-X1105-R1105</f>
        <v>0</v>
      </c>
      <c r="AB1105" s="7">
        <v>45349</v>
      </c>
    </row>
    <row r="1106" spans="1:28" ht="15.75" x14ac:dyDescent="0.25">
      <c r="A1106" s="29">
        <v>45349</v>
      </c>
      <c r="B1106" s="73" t="s">
        <v>446</v>
      </c>
      <c r="C1106" s="25"/>
      <c r="D1106" s="25" t="s">
        <v>52</v>
      </c>
      <c r="E1106" s="25" t="s">
        <v>299</v>
      </c>
      <c r="F1106" s="25">
        <v>16.8</v>
      </c>
      <c r="G1106" s="27" t="s">
        <v>39</v>
      </c>
      <c r="H1106" s="25">
        <v>47000</v>
      </c>
      <c r="I1106" s="11">
        <f t="shared" si="168"/>
        <v>789600</v>
      </c>
      <c r="J1106" s="31" t="s">
        <v>324</v>
      </c>
      <c r="K1106" s="11"/>
      <c r="L1106" s="4">
        <f t="shared" si="169"/>
        <v>0</v>
      </c>
      <c r="M1106" s="4"/>
      <c r="N1106" s="4"/>
      <c r="O1106" s="4">
        <f t="shared" si="170"/>
        <v>0</v>
      </c>
      <c r="P1106" s="4"/>
      <c r="Q1106" s="4"/>
      <c r="R1106" s="4">
        <f t="shared" si="171"/>
        <v>0</v>
      </c>
      <c r="S1106" s="4"/>
      <c r="T1106" s="4"/>
      <c r="U1106" s="4">
        <f t="shared" si="172"/>
        <v>789600</v>
      </c>
      <c r="V1106" s="4">
        <v>789600</v>
      </c>
      <c r="W1106" s="4"/>
      <c r="X1106" s="4">
        <f t="shared" si="173"/>
        <v>0</v>
      </c>
      <c r="Y1106" s="4"/>
      <c r="Z1106" s="4"/>
      <c r="AA1106" s="4">
        <f>C1106+I1106-L1106-O1106-U1106-X1106-R1106</f>
        <v>0</v>
      </c>
      <c r="AB1106" s="7">
        <v>45349</v>
      </c>
    </row>
    <row r="1107" spans="1:28" ht="15.75" x14ac:dyDescent="0.25">
      <c r="A1107" s="29">
        <v>45349</v>
      </c>
      <c r="B1107" s="72" t="s">
        <v>923</v>
      </c>
      <c r="C1107" s="27"/>
      <c r="D1107" s="25" t="s">
        <v>46</v>
      </c>
      <c r="E1107" s="27" t="s">
        <v>148</v>
      </c>
      <c r="F1107" s="27">
        <v>1</v>
      </c>
      <c r="G1107" s="27" t="s">
        <v>23</v>
      </c>
      <c r="H1107" s="27">
        <v>450000</v>
      </c>
      <c r="I1107" s="11">
        <f t="shared" si="168"/>
        <v>450000</v>
      </c>
      <c r="J1107" s="28" t="s">
        <v>28</v>
      </c>
      <c r="K1107" s="11"/>
      <c r="L1107" s="4">
        <f t="shared" si="169"/>
        <v>0</v>
      </c>
      <c r="M1107" s="4"/>
      <c r="N1107" s="4"/>
      <c r="O1107" s="4">
        <f t="shared" si="170"/>
        <v>0</v>
      </c>
      <c r="P1107" s="4"/>
      <c r="Q1107" s="4"/>
      <c r="R1107" s="4">
        <f t="shared" si="171"/>
        <v>0</v>
      </c>
      <c r="S1107" s="4"/>
      <c r="T1107" s="4"/>
      <c r="U1107" s="4">
        <f t="shared" si="172"/>
        <v>0</v>
      </c>
      <c r="V1107" s="4"/>
      <c r="W1107" s="4"/>
      <c r="X1107" s="4">
        <f t="shared" si="173"/>
        <v>0</v>
      </c>
      <c r="Y1107" s="4"/>
      <c r="Z1107" s="4"/>
      <c r="AA1107" s="4">
        <f>C1107+I1107-L1107-O1107-U1107-X1107-R1107</f>
        <v>450000</v>
      </c>
      <c r="AB1107" s="7"/>
    </row>
    <row r="1108" spans="1:28" ht="15.75" x14ac:dyDescent="0.25">
      <c r="A1108" s="29">
        <v>45349</v>
      </c>
      <c r="B1108" s="72" t="s">
        <v>923</v>
      </c>
      <c r="C1108" s="25"/>
      <c r="D1108" s="25" t="s">
        <v>46</v>
      </c>
      <c r="E1108" s="25" t="s">
        <v>56</v>
      </c>
      <c r="F1108" s="25">
        <v>1</v>
      </c>
      <c r="G1108" s="27" t="s">
        <v>23</v>
      </c>
      <c r="H1108" s="25">
        <v>450000</v>
      </c>
      <c r="I1108" s="11">
        <f t="shared" si="168"/>
        <v>450000</v>
      </c>
      <c r="J1108" s="26" t="s">
        <v>28</v>
      </c>
      <c r="K1108" s="11"/>
      <c r="L1108" s="4">
        <f t="shared" si="169"/>
        <v>0</v>
      </c>
      <c r="M1108" s="4"/>
      <c r="N1108" s="4"/>
      <c r="O1108" s="4">
        <f t="shared" si="170"/>
        <v>0</v>
      </c>
      <c r="P1108" s="4"/>
      <c r="Q1108" s="4"/>
      <c r="R1108" s="4">
        <f t="shared" si="171"/>
        <v>0</v>
      </c>
      <c r="S1108" s="4"/>
      <c r="T1108" s="4"/>
      <c r="U1108" s="4">
        <f t="shared" si="172"/>
        <v>0</v>
      </c>
      <c r="V1108" s="4"/>
      <c r="W1108" s="4"/>
      <c r="X1108" s="4">
        <f t="shared" si="173"/>
        <v>0</v>
      </c>
      <c r="Y1108" s="4"/>
      <c r="Z1108" s="4"/>
      <c r="AA1108" s="4">
        <f>C1108+I1108-L1108-O1108-U1108-X1108-R1108</f>
        <v>450000</v>
      </c>
      <c r="AB1108" s="7"/>
    </row>
    <row r="1109" spans="1:28" ht="15.75" x14ac:dyDescent="0.25">
      <c r="A1109" s="29">
        <v>45349</v>
      </c>
      <c r="B1109" s="72" t="s">
        <v>923</v>
      </c>
      <c r="C1109" s="25"/>
      <c r="D1109" s="25" t="s">
        <v>46</v>
      </c>
      <c r="E1109" s="25" t="s">
        <v>533</v>
      </c>
      <c r="F1109" s="25">
        <v>1</v>
      </c>
      <c r="G1109" s="25" t="s">
        <v>23</v>
      </c>
      <c r="H1109" s="25">
        <v>450000</v>
      </c>
      <c r="I1109" s="11">
        <f t="shared" si="168"/>
        <v>450000</v>
      </c>
      <c r="J1109" s="26" t="s">
        <v>28</v>
      </c>
      <c r="K1109" s="11"/>
      <c r="L1109" s="4">
        <f t="shared" si="169"/>
        <v>0</v>
      </c>
      <c r="M1109" s="4"/>
      <c r="N1109" s="4"/>
      <c r="O1109" s="4">
        <f t="shared" si="170"/>
        <v>0</v>
      </c>
      <c r="P1109" s="4"/>
      <c r="Q1109" s="4"/>
      <c r="R1109" s="4">
        <f t="shared" si="171"/>
        <v>0</v>
      </c>
      <c r="S1109" s="4"/>
      <c r="T1109" s="4"/>
      <c r="U1109" s="4">
        <f t="shared" si="172"/>
        <v>0</v>
      </c>
      <c r="V1109" s="4"/>
      <c r="W1109" s="4"/>
      <c r="X1109" s="4">
        <f t="shared" si="173"/>
        <v>0</v>
      </c>
      <c r="Y1109" s="4"/>
      <c r="Z1109" s="4"/>
      <c r="AA1109" s="4">
        <f>C1109+I1109-L1109-O1109-U1109-X1109-R1109</f>
        <v>450000</v>
      </c>
      <c r="AB1109" s="7"/>
    </row>
    <row r="1110" spans="1:28" ht="15.75" x14ac:dyDescent="0.25">
      <c r="A1110" s="29">
        <v>45349</v>
      </c>
      <c r="B1110" s="72" t="s">
        <v>421</v>
      </c>
      <c r="C1110" s="25"/>
      <c r="D1110" s="25" t="s">
        <v>46</v>
      </c>
      <c r="E1110" s="25" t="s">
        <v>108</v>
      </c>
      <c r="F1110" s="25">
        <v>2000</v>
      </c>
      <c r="G1110" s="25" t="s">
        <v>34</v>
      </c>
      <c r="H1110" s="25">
        <v>2150</v>
      </c>
      <c r="I1110" s="11">
        <f t="shared" si="168"/>
        <v>4300000</v>
      </c>
      <c r="J1110" s="31" t="s">
        <v>324</v>
      </c>
      <c r="K1110" s="11"/>
      <c r="L1110" s="4">
        <f t="shared" si="169"/>
        <v>0</v>
      </c>
      <c r="M1110" s="4"/>
      <c r="N1110" s="4"/>
      <c r="O1110" s="4">
        <f t="shared" si="170"/>
        <v>0</v>
      </c>
      <c r="P1110" s="4"/>
      <c r="Q1110" s="4"/>
      <c r="R1110" s="4">
        <f t="shared" si="171"/>
        <v>0</v>
      </c>
      <c r="S1110" s="4"/>
      <c r="T1110" s="4"/>
      <c r="U1110" s="4">
        <f t="shared" si="172"/>
        <v>4300000</v>
      </c>
      <c r="V1110" s="4">
        <v>4300000</v>
      </c>
      <c r="W1110" s="4"/>
      <c r="X1110" s="4">
        <f t="shared" si="173"/>
        <v>0</v>
      </c>
      <c r="Y1110" s="4"/>
      <c r="Z1110" s="4"/>
      <c r="AA1110" s="4">
        <f>C1110+I1110-L1110-O1110-U1110-X1110-R1110</f>
        <v>0</v>
      </c>
      <c r="AB1110" s="7">
        <v>45349</v>
      </c>
    </row>
    <row r="1111" spans="1:28" ht="15.75" x14ac:dyDescent="0.25">
      <c r="A1111" s="29">
        <v>45349</v>
      </c>
      <c r="B1111" s="72" t="s">
        <v>122</v>
      </c>
      <c r="C1111" s="25"/>
      <c r="D1111" s="25" t="s">
        <v>46</v>
      </c>
      <c r="E1111" s="25" t="s">
        <v>400</v>
      </c>
      <c r="F1111" s="25">
        <v>20</v>
      </c>
      <c r="G1111" s="25" t="s">
        <v>39</v>
      </c>
      <c r="H1111" s="25">
        <v>87000</v>
      </c>
      <c r="I1111" s="11">
        <f t="shared" si="168"/>
        <v>1740000</v>
      </c>
      <c r="J1111" s="26" t="s">
        <v>28</v>
      </c>
      <c r="K1111" s="11"/>
      <c r="L1111" s="4">
        <f t="shared" si="169"/>
        <v>0</v>
      </c>
      <c r="M1111" s="4"/>
      <c r="N1111" s="4"/>
      <c r="O1111" s="4">
        <f t="shared" si="170"/>
        <v>0</v>
      </c>
      <c r="P1111" s="4"/>
      <c r="Q1111" s="4"/>
      <c r="R1111" s="4">
        <f t="shared" si="171"/>
        <v>0</v>
      </c>
      <c r="S1111" s="4"/>
      <c r="T1111" s="4"/>
      <c r="U1111" s="4">
        <f t="shared" si="172"/>
        <v>0</v>
      </c>
      <c r="V1111" s="4"/>
      <c r="W1111" s="4"/>
      <c r="X1111" s="4">
        <f t="shared" si="173"/>
        <v>0</v>
      </c>
      <c r="Y1111" s="4"/>
      <c r="Z1111" s="4"/>
      <c r="AA1111" s="4">
        <f>C1111+I1111-L1111-O1111-U1111-X1111-R1111</f>
        <v>1740000</v>
      </c>
      <c r="AB1111" s="7"/>
    </row>
    <row r="1112" spans="1:28" ht="15.75" x14ac:dyDescent="0.25">
      <c r="A1112" s="24">
        <v>45349</v>
      </c>
      <c r="B1112" s="72" t="s">
        <v>122</v>
      </c>
      <c r="C1112" s="25"/>
      <c r="D1112" s="25" t="s">
        <v>46</v>
      </c>
      <c r="E1112" s="25" t="s">
        <v>217</v>
      </c>
      <c r="F1112" s="25">
        <v>20</v>
      </c>
      <c r="G1112" s="25" t="s">
        <v>39</v>
      </c>
      <c r="H1112" s="25">
        <v>87000</v>
      </c>
      <c r="I1112" s="11">
        <f t="shared" si="168"/>
        <v>1740000</v>
      </c>
      <c r="J1112" s="26" t="s">
        <v>28</v>
      </c>
      <c r="K1112" s="11"/>
      <c r="L1112" s="4">
        <f t="shared" si="169"/>
        <v>0</v>
      </c>
      <c r="M1112" s="4"/>
      <c r="N1112" s="4"/>
      <c r="O1112" s="4">
        <f t="shared" si="170"/>
        <v>0</v>
      </c>
      <c r="P1112" s="4"/>
      <c r="Q1112" s="4"/>
      <c r="R1112" s="4">
        <f t="shared" si="171"/>
        <v>0</v>
      </c>
      <c r="S1112" s="4"/>
      <c r="T1112" s="4"/>
      <c r="U1112" s="4">
        <f t="shared" si="172"/>
        <v>0</v>
      </c>
      <c r="V1112" s="4"/>
      <c r="W1112" s="4"/>
      <c r="X1112" s="4">
        <f t="shared" si="173"/>
        <v>0</v>
      </c>
      <c r="Y1112" s="4"/>
      <c r="Z1112" s="4"/>
      <c r="AA1112" s="4">
        <f>C1112+I1112-L1112-O1112-U1112-X1112-R1112</f>
        <v>1740000</v>
      </c>
      <c r="AB1112" s="7"/>
    </row>
    <row r="1113" spans="1:28" ht="15.75" x14ac:dyDescent="0.25">
      <c r="A1113" s="29">
        <v>45349</v>
      </c>
      <c r="B1113" s="72" t="s">
        <v>361</v>
      </c>
      <c r="C1113" s="27"/>
      <c r="D1113" s="25" t="s">
        <v>46</v>
      </c>
      <c r="E1113" s="27" t="s">
        <v>165</v>
      </c>
      <c r="F1113" s="27">
        <v>2</v>
      </c>
      <c r="G1113" s="25" t="s">
        <v>303</v>
      </c>
      <c r="H1113" s="27">
        <v>1150000</v>
      </c>
      <c r="I1113" s="11">
        <f t="shared" si="168"/>
        <v>2300000</v>
      </c>
      <c r="J1113" s="32" t="s">
        <v>312</v>
      </c>
      <c r="K1113" s="11" t="s">
        <v>930</v>
      </c>
      <c r="L1113" s="4">
        <f t="shared" si="169"/>
        <v>0</v>
      </c>
      <c r="M1113" s="4"/>
      <c r="N1113" s="4"/>
      <c r="O1113" s="4">
        <f t="shared" si="170"/>
        <v>2300000</v>
      </c>
      <c r="P1113" s="4">
        <v>2300000</v>
      </c>
      <c r="Q1113" s="4"/>
      <c r="R1113" s="4">
        <f t="shared" si="171"/>
        <v>0</v>
      </c>
      <c r="S1113" s="4"/>
      <c r="T1113" s="4"/>
      <c r="U1113" s="4">
        <f t="shared" si="172"/>
        <v>0</v>
      </c>
      <c r="V1113" s="4"/>
      <c r="W1113" s="4"/>
      <c r="X1113" s="4">
        <f t="shared" si="173"/>
        <v>0</v>
      </c>
      <c r="Y1113" s="4"/>
      <c r="Z1113" s="4"/>
      <c r="AA1113" s="4">
        <f>C1113+I1113-L1113-O1113-U1113-X1113-R1113</f>
        <v>0</v>
      </c>
      <c r="AB1113" s="7">
        <v>45349</v>
      </c>
    </row>
    <row r="1114" spans="1:28" ht="15.75" x14ac:dyDescent="0.25">
      <c r="A1114" s="24">
        <v>45349</v>
      </c>
      <c r="B1114" s="72" t="s">
        <v>361</v>
      </c>
      <c r="C1114" s="25"/>
      <c r="D1114" s="25" t="s">
        <v>46</v>
      </c>
      <c r="E1114" s="25" t="s">
        <v>91</v>
      </c>
      <c r="F1114" s="25">
        <v>2</v>
      </c>
      <c r="G1114" s="25" t="s">
        <v>303</v>
      </c>
      <c r="H1114" s="25">
        <v>1150000</v>
      </c>
      <c r="I1114" s="11">
        <f t="shared" si="168"/>
        <v>2300000</v>
      </c>
      <c r="J1114" s="31" t="s">
        <v>312</v>
      </c>
      <c r="K1114" s="11" t="s">
        <v>930</v>
      </c>
      <c r="L1114" s="4">
        <f t="shared" si="169"/>
        <v>0</v>
      </c>
      <c r="M1114" s="4"/>
      <c r="N1114" s="4"/>
      <c r="O1114" s="4">
        <f t="shared" si="170"/>
        <v>2300000</v>
      </c>
      <c r="P1114" s="4">
        <v>2300000</v>
      </c>
      <c r="Q1114" s="4"/>
      <c r="R1114" s="4">
        <f t="shared" si="171"/>
        <v>0</v>
      </c>
      <c r="S1114" s="4"/>
      <c r="T1114" s="4"/>
      <c r="U1114" s="4">
        <f t="shared" si="172"/>
        <v>0</v>
      </c>
      <c r="V1114" s="4"/>
      <c r="W1114" s="4"/>
      <c r="X1114" s="4">
        <f t="shared" si="173"/>
        <v>0</v>
      </c>
      <c r="Y1114" s="4"/>
      <c r="Z1114" s="4"/>
      <c r="AA1114" s="4">
        <f>C1114+I1114-L1114-O1114-U1114-X1114-R1114</f>
        <v>0</v>
      </c>
      <c r="AB1114" s="7">
        <v>45349</v>
      </c>
    </row>
    <row r="1115" spans="1:28" ht="15.75" x14ac:dyDescent="0.25">
      <c r="A1115" s="29">
        <v>45350</v>
      </c>
      <c r="B1115" s="73" t="s">
        <v>354</v>
      </c>
      <c r="C1115" s="27"/>
      <c r="D1115" s="27" t="s">
        <v>52</v>
      </c>
      <c r="E1115" s="27" t="s">
        <v>179</v>
      </c>
      <c r="F1115" s="27">
        <v>250</v>
      </c>
      <c r="G1115" s="27" t="s">
        <v>34</v>
      </c>
      <c r="H1115" s="27">
        <v>1750</v>
      </c>
      <c r="I1115" s="11">
        <f t="shared" ref="I1115:I1148" si="174">F1115*H1115</f>
        <v>437500</v>
      </c>
      <c r="J1115" s="28" t="s">
        <v>28</v>
      </c>
      <c r="K1115" s="11"/>
      <c r="L1115" s="4">
        <f>M1115+N1115</f>
        <v>0</v>
      </c>
      <c r="M1115" s="4"/>
      <c r="N1115" s="4"/>
      <c r="O1115" s="4">
        <f>P1115+Q1115</f>
        <v>0</v>
      </c>
      <c r="P1115" s="4"/>
      <c r="Q1115" s="4"/>
      <c r="R1115" s="4">
        <f>S1115+T1115</f>
        <v>0</v>
      </c>
      <c r="S1115" s="4"/>
      <c r="T1115" s="4"/>
      <c r="U1115" s="4">
        <f>V1115+W1115</f>
        <v>0</v>
      </c>
      <c r="V1115" s="4"/>
      <c r="W1115" s="4"/>
      <c r="X1115" s="4">
        <f>Y1115+Z1115</f>
        <v>0</v>
      </c>
      <c r="Y1115" s="4"/>
      <c r="Z1115" s="4"/>
      <c r="AA1115" s="4">
        <f>C1115+I1115-L1115-O1115-U1115-X1115-R1115</f>
        <v>437500</v>
      </c>
      <c r="AB1115" s="7"/>
    </row>
    <row r="1116" spans="1:28" ht="15.75" x14ac:dyDescent="0.25">
      <c r="A1116" s="29">
        <v>45350</v>
      </c>
      <c r="B1116" s="73" t="s">
        <v>354</v>
      </c>
      <c r="C1116" s="25"/>
      <c r="D1116" s="27" t="s">
        <v>52</v>
      </c>
      <c r="E1116" s="25" t="s">
        <v>61</v>
      </c>
      <c r="F1116" s="72">
        <v>625</v>
      </c>
      <c r="G1116" s="27" t="s">
        <v>34</v>
      </c>
      <c r="H1116" s="25">
        <v>2590</v>
      </c>
      <c r="I1116" s="11">
        <f t="shared" si="174"/>
        <v>1618750</v>
      </c>
      <c r="J1116" s="26" t="s">
        <v>28</v>
      </c>
      <c r="K1116" s="11"/>
      <c r="L1116" s="4">
        <f t="shared" ref="L1116:L1148" si="175">M1116+N1116</f>
        <v>0</v>
      </c>
      <c r="M1116" s="4"/>
      <c r="N1116" s="4"/>
      <c r="O1116" s="4">
        <f t="shared" ref="O1116:O1148" si="176">P1116+Q1116</f>
        <v>0</v>
      </c>
      <c r="P1116" s="4"/>
      <c r="Q1116" s="4"/>
      <c r="R1116" s="4">
        <f t="shared" ref="R1116:R1148" si="177">S1116+T1116</f>
        <v>0</v>
      </c>
      <c r="S1116" s="4"/>
      <c r="T1116" s="4"/>
      <c r="U1116" s="4">
        <f t="shared" ref="U1116:U1148" si="178">V1116+W1116</f>
        <v>0</v>
      </c>
      <c r="V1116" s="4"/>
      <c r="W1116" s="4"/>
      <c r="X1116" s="4">
        <f t="shared" ref="X1116:X1148" si="179">Y1116+Z1116</f>
        <v>0</v>
      </c>
      <c r="Y1116" s="4"/>
      <c r="Z1116" s="4"/>
      <c r="AA1116" s="4">
        <f>C1116+I1116-L1116-O1116-U1116-X1116-R1116</f>
        <v>1618750</v>
      </c>
      <c r="AB1116" s="7"/>
    </row>
    <row r="1117" spans="1:28" ht="15.75" x14ac:dyDescent="0.25">
      <c r="A1117" s="29">
        <v>45350</v>
      </c>
      <c r="B1117" s="72" t="s">
        <v>111</v>
      </c>
      <c r="C1117" s="25"/>
      <c r="D1117" s="25" t="s">
        <v>46</v>
      </c>
      <c r="E1117" s="25" t="s">
        <v>47</v>
      </c>
      <c r="F1117" s="25">
        <v>1</v>
      </c>
      <c r="G1117" s="25" t="s">
        <v>48</v>
      </c>
      <c r="H1117" s="25">
        <v>160000</v>
      </c>
      <c r="I1117" s="11">
        <f t="shared" si="174"/>
        <v>160000</v>
      </c>
      <c r="J1117" s="31" t="s">
        <v>324</v>
      </c>
      <c r="K1117" s="11"/>
      <c r="L1117" s="4">
        <f t="shared" si="175"/>
        <v>160000</v>
      </c>
      <c r="M1117" s="4">
        <v>160000</v>
      </c>
      <c r="N1117" s="4"/>
      <c r="O1117" s="4">
        <f t="shared" si="176"/>
        <v>0</v>
      </c>
      <c r="P1117" s="4"/>
      <c r="Q1117" s="4"/>
      <c r="R1117" s="4">
        <f t="shared" si="177"/>
        <v>0</v>
      </c>
      <c r="S1117" s="4"/>
      <c r="T1117" s="4"/>
      <c r="U1117" s="4">
        <f t="shared" si="178"/>
        <v>0</v>
      </c>
      <c r="V1117" s="4"/>
      <c r="W1117" s="4"/>
      <c r="X1117" s="4">
        <f t="shared" si="179"/>
        <v>0</v>
      </c>
      <c r="Y1117" s="4"/>
      <c r="Z1117" s="4"/>
      <c r="AA1117" s="4">
        <f>C1117+I1117-L1117-O1117-U1117-X1117-R1117</f>
        <v>0</v>
      </c>
      <c r="AB1117" s="7">
        <v>45350</v>
      </c>
    </row>
    <row r="1118" spans="1:28" ht="15.75" x14ac:dyDescent="0.25">
      <c r="A1118" s="29">
        <v>45350</v>
      </c>
      <c r="B1118" s="72" t="s">
        <v>37</v>
      </c>
      <c r="C1118" s="25"/>
      <c r="D1118" s="25" t="s">
        <v>46</v>
      </c>
      <c r="E1118" s="25" t="s">
        <v>108</v>
      </c>
      <c r="F1118" s="25">
        <v>200</v>
      </c>
      <c r="G1118" s="25" t="s">
        <v>34</v>
      </c>
      <c r="H1118" s="25">
        <v>2150</v>
      </c>
      <c r="I1118" s="11">
        <f t="shared" si="174"/>
        <v>430000</v>
      </c>
      <c r="J1118" s="31" t="s">
        <v>324</v>
      </c>
      <c r="K1118" s="11"/>
      <c r="L1118" s="4">
        <f t="shared" si="175"/>
        <v>0</v>
      </c>
      <c r="M1118" s="4"/>
      <c r="N1118" s="4"/>
      <c r="O1118" s="4">
        <f t="shared" si="176"/>
        <v>0</v>
      </c>
      <c r="P1118" s="4"/>
      <c r="Q1118" s="4"/>
      <c r="R1118" s="4">
        <f t="shared" si="177"/>
        <v>0</v>
      </c>
      <c r="S1118" s="4"/>
      <c r="T1118" s="4"/>
      <c r="U1118" s="4">
        <f t="shared" si="178"/>
        <v>430000</v>
      </c>
      <c r="V1118" s="4">
        <v>430000</v>
      </c>
      <c r="W1118" s="4"/>
      <c r="X1118" s="4">
        <f t="shared" si="179"/>
        <v>0</v>
      </c>
      <c r="Y1118" s="4"/>
      <c r="Z1118" s="4"/>
      <c r="AA1118" s="4">
        <f>C1118+I1118-L1118-O1118-U1118-X1118-R1118</f>
        <v>0</v>
      </c>
      <c r="AB1118" s="7">
        <v>45350</v>
      </c>
    </row>
    <row r="1119" spans="1:28" ht="15.75" x14ac:dyDescent="0.25">
      <c r="A1119" s="29">
        <v>45350</v>
      </c>
      <c r="B1119" s="27" t="s">
        <v>99</v>
      </c>
      <c r="C1119" s="27"/>
      <c r="D1119" s="27"/>
      <c r="E1119" s="27" t="s">
        <v>100</v>
      </c>
      <c r="F1119" s="27">
        <v>82.2</v>
      </c>
      <c r="G1119" s="27" t="s">
        <v>39</v>
      </c>
      <c r="H1119" s="27"/>
      <c r="I1119" s="11">
        <f t="shared" si="174"/>
        <v>0</v>
      </c>
      <c r="J1119" s="28" t="s">
        <v>28</v>
      </c>
      <c r="K1119" s="11"/>
      <c r="L1119" s="4">
        <f t="shared" si="175"/>
        <v>0</v>
      </c>
      <c r="M1119" s="4"/>
      <c r="N1119" s="4"/>
      <c r="O1119" s="4">
        <f t="shared" si="176"/>
        <v>0</v>
      </c>
      <c r="P1119" s="4"/>
      <c r="Q1119" s="4"/>
      <c r="R1119" s="4">
        <f t="shared" si="177"/>
        <v>0</v>
      </c>
      <c r="S1119" s="4"/>
      <c r="T1119" s="4"/>
      <c r="U1119" s="4">
        <f t="shared" si="178"/>
        <v>0</v>
      </c>
      <c r="V1119" s="4"/>
      <c r="W1119" s="4"/>
      <c r="X1119" s="4">
        <f t="shared" si="179"/>
        <v>0</v>
      </c>
      <c r="Y1119" s="4"/>
      <c r="Z1119" s="4"/>
      <c r="AA1119" s="4">
        <f>C1119+I1119-L1119-O1119-U1119-X1119-R1119</f>
        <v>0</v>
      </c>
      <c r="AB1119" s="7"/>
    </row>
    <row r="1120" spans="1:28" ht="15.75" x14ac:dyDescent="0.25">
      <c r="A1120" s="29">
        <v>45350</v>
      </c>
      <c r="B1120" s="73" t="s">
        <v>203</v>
      </c>
      <c r="C1120" s="25"/>
      <c r="D1120" s="27" t="s">
        <v>46</v>
      </c>
      <c r="E1120" s="25" t="s">
        <v>115</v>
      </c>
      <c r="F1120" s="25">
        <v>28</v>
      </c>
      <c r="G1120" s="25" t="s">
        <v>39</v>
      </c>
      <c r="H1120" s="25">
        <v>47000</v>
      </c>
      <c r="I1120" s="11">
        <f t="shared" si="174"/>
        <v>1316000</v>
      </c>
      <c r="J1120" s="26" t="s">
        <v>28</v>
      </c>
      <c r="K1120" s="11"/>
      <c r="L1120" s="4">
        <f t="shared" si="175"/>
        <v>0</v>
      </c>
      <c r="M1120" s="4"/>
      <c r="N1120" s="4"/>
      <c r="O1120" s="4">
        <f t="shared" si="176"/>
        <v>0</v>
      </c>
      <c r="P1120" s="4"/>
      <c r="Q1120" s="4"/>
      <c r="R1120" s="4">
        <f t="shared" si="177"/>
        <v>0</v>
      </c>
      <c r="S1120" s="4"/>
      <c r="T1120" s="4"/>
      <c r="U1120" s="4">
        <f t="shared" si="178"/>
        <v>0</v>
      </c>
      <c r="V1120" s="4"/>
      <c r="W1120" s="4"/>
      <c r="X1120" s="4">
        <f t="shared" si="179"/>
        <v>0</v>
      </c>
      <c r="Y1120" s="4"/>
      <c r="Z1120" s="4"/>
      <c r="AA1120" s="4">
        <f>C1120+I1120-L1120-O1120-U1120-X1120-R1120</f>
        <v>1316000</v>
      </c>
      <c r="AB1120" s="7"/>
    </row>
    <row r="1121" spans="1:28" ht="15.75" x14ac:dyDescent="0.25">
      <c r="A1121" s="29">
        <v>45350</v>
      </c>
      <c r="B1121" s="73" t="s">
        <v>203</v>
      </c>
      <c r="C1121" s="27"/>
      <c r="D1121" s="27" t="s">
        <v>46</v>
      </c>
      <c r="E1121" s="27" t="s">
        <v>120</v>
      </c>
      <c r="F1121" s="27">
        <v>23.9</v>
      </c>
      <c r="G1121" s="27" t="s">
        <v>39</v>
      </c>
      <c r="H1121" s="27">
        <v>47000</v>
      </c>
      <c r="I1121" s="11">
        <f t="shared" si="174"/>
        <v>1123300</v>
      </c>
      <c r="J1121" s="28" t="s">
        <v>28</v>
      </c>
      <c r="K1121" s="11"/>
      <c r="L1121" s="4">
        <f t="shared" si="175"/>
        <v>0</v>
      </c>
      <c r="M1121" s="4"/>
      <c r="N1121" s="4"/>
      <c r="O1121" s="4">
        <f t="shared" si="176"/>
        <v>0</v>
      </c>
      <c r="P1121" s="4"/>
      <c r="Q1121" s="4"/>
      <c r="R1121" s="4">
        <f t="shared" si="177"/>
        <v>0</v>
      </c>
      <c r="S1121" s="4"/>
      <c r="T1121" s="4"/>
      <c r="U1121" s="4">
        <f t="shared" si="178"/>
        <v>0</v>
      </c>
      <c r="V1121" s="4"/>
      <c r="W1121" s="4"/>
      <c r="X1121" s="4">
        <f t="shared" si="179"/>
        <v>0</v>
      </c>
      <c r="Y1121" s="4"/>
      <c r="Z1121" s="4"/>
      <c r="AA1121" s="4">
        <f>C1121+I1121-L1121-O1121-U1121-X1121-R1121</f>
        <v>1123300</v>
      </c>
      <c r="AB1121" s="7"/>
    </row>
    <row r="1122" spans="1:28" ht="15.75" x14ac:dyDescent="0.25">
      <c r="A1122" s="29">
        <v>45350</v>
      </c>
      <c r="B1122" s="73" t="s">
        <v>203</v>
      </c>
      <c r="C1122" s="25"/>
      <c r="D1122" s="27" t="s">
        <v>46</v>
      </c>
      <c r="E1122" s="25" t="s">
        <v>150</v>
      </c>
      <c r="F1122" s="25">
        <v>20</v>
      </c>
      <c r="G1122" s="25" t="s">
        <v>77</v>
      </c>
      <c r="H1122" s="25">
        <v>45000</v>
      </c>
      <c r="I1122" s="11">
        <f t="shared" si="174"/>
        <v>900000</v>
      </c>
      <c r="J1122" s="26" t="s">
        <v>28</v>
      </c>
      <c r="K1122" s="11"/>
      <c r="L1122" s="4">
        <f t="shared" si="175"/>
        <v>0</v>
      </c>
      <c r="M1122" s="4"/>
      <c r="N1122" s="4"/>
      <c r="O1122" s="4">
        <f t="shared" si="176"/>
        <v>0</v>
      </c>
      <c r="P1122" s="4"/>
      <c r="Q1122" s="4"/>
      <c r="R1122" s="4">
        <f t="shared" si="177"/>
        <v>0</v>
      </c>
      <c r="S1122" s="4"/>
      <c r="T1122" s="4"/>
      <c r="U1122" s="4">
        <f t="shared" si="178"/>
        <v>0</v>
      </c>
      <c r="V1122" s="4"/>
      <c r="W1122" s="4"/>
      <c r="X1122" s="4">
        <f t="shared" si="179"/>
        <v>0</v>
      </c>
      <c r="Y1122" s="4"/>
      <c r="Z1122" s="4"/>
      <c r="AA1122" s="4">
        <f>C1122+I1122-L1122-O1122-U1122-X1122-R1122</f>
        <v>900000</v>
      </c>
      <c r="AB1122" s="7"/>
    </row>
    <row r="1123" spans="1:28" ht="15.75" x14ac:dyDescent="0.25">
      <c r="A1123" s="29">
        <v>45350</v>
      </c>
      <c r="B1123" s="73" t="s">
        <v>134</v>
      </c>
      <c r="C1123" s="25"/>
      <c r="D1123" s="27" t="s">
        <v>52</v>
      </c>
      <c r="E1123" s="25" t="s">
        <v>42</v>
      </c>
      <c r="F1123" s="25">
        <v>500</v>
      </c>
      <c r="G1123" s="25" t="s">
        <v>34</v>
      </c>
      <c r="H1123" s="25">
        <v>4500</v>
      </c>
      <c r="I1123" s="11">
        <f t="shared" si="174"/>
        <v>2250000</v>
      </c>
      <c r="J1123" s="26" t="s">
        <v>28</v>
      </c>
      <c r="K1123" s="11"/>
      <c r="L1123" s="4">
        <f t="shared" si="175"/>
        <v>0</v>
      </c>
      <c r="M1123" s="4"/>
      <c r="N1123" s="4"/>
      <c r="O1123" s="4">
        <f t="shared" si="176"/>
        <v>0</v>
      </c>
      <c r="P1123" s="4"/>
      <c r="Q1123" s="4"/>
      <c r="R1123" s="4">
        <f t="shared" si="177"/>
        <v>0</v>
      </c>
      <c r="S1123" s="4"/>
      <c r="T1123" s="4"/>
      <c r="U1123" s="4">
        <f t="shared" si="178"/>
        <v>0</v>
      </c>
      <c r="V1123" s="4"/>
      <c r="W1123" s="4"/>
      <c r="X1123" s="4">
        <f t="shared" si="179"/>
        <v>0</v>
      </c>
      <c r="Y1123" s="4"/>
      <c r="Z1123" s="4"/>
      <c r="AA1123" s="4">
        <f>C1123+I1123-L1123-O1123-U1123-X1123-R1123</f>
        <v>2250000</v>
      </c>
      <c r="AB1123" s="7"/>
    </row>
    <row r="1124" spans="1:28" ht="15.75" x14ac:dyDescent="0.25">
      <c r="A1124" s="29">
        <v>45350</v>
      </c>
      <c r="B1124" s="73" t="s">
        <v>134</v>
      </c>
      <c r="C1124" s="25"/>
      <c r="D1124" s="27" t="s">
        <v>52</v>
      </c>
      <c r="E1124" s="25" t="s">
        <v>109</v>
      </c>
      <c r="F1124" s="25">
        <v>250</v>
      </c>
      <c r="G1124" s="25" t="s">
        <v>34</v>
      </c>
      <c r="H1124" s="25">
        <v>1220</v>
      </c>
      <c r="I1124" s="11">
        <f t="shared" si="174"/>
        <v>305000</v>
      </c>
      <c r="J1124" s="26" t="s">
        <v>28</v>
      </c>
      <c r="K1124" s="11"/>
      <c r="L1124" s="4">
        <f t="shared" si="175"/>
        <v>0</v>
      </c>
      <c r="M1124" s="4"/>
      <c r="N1124" s="4"/>
      <c r="O1124" s="4">
        <f t="shared" si="176"/>
        <v>0</v>
      </c>
      <c r="P1124" s="4"/>
      <c r="Q1124" s="4"/>
      <c r="R1124" s="4">
        <f t="shared" si="177"/>
        <v>0</v>
      </c>
      <c r="S1124" s="4"/>
      <c r="T1124" s="4"/>
      <c r="U1124" s="4">
        <f t="shared" si="178"/>
        <v>0</v>
      </c>
      <c r="V1124" s="4"/>
      <c r="W1124" s="4"/>
      <c r="X1124" s="4">
        <f t="shared" si="179"/>
        <v>0</v>
      </c>
      <c r="Y1124" s="4"/>
      <c r="Z1124" s="4"/>
      <c r="AA1124" s="4">
        <f>C1124+I1124-L1124-O1124-U1124-X1124-R1124</f>
        <v>305000</v>
      </c>
      <c r="AB1124" s="7"/>
    </row>
    <row r="1125" spans="1:28" ht="15.75" x14ac:dyDescent="0.25">
      <c r="A1125" s="29">
        <v>45350</v>
      </c>
      <c r="B1125" s="73" t="s">
        <v>134</v>
      </c>
      <c r="C1125" s="25"/>
      <c r="D1125" s="27" t="s">
        <v>52</v>
      </c>
      <c r="E1125" s="25" t="s">
        <v>135</v>
      </c>
      <c r="F1125" s="25">
        <v>20</v>
      </c>
      <c r="G1125" s="25" t="s">
        <v>48</v>
      </c>
      <c r="H1125" s="25">
        <v>160000</v>
      </c>
      <c r="I1125" s="11">
        <f t="shared" si="174"/>
        <v>3200000</v>
      </c>
      <c r="J1125" s="26" t="s">
        <v>28</v>
      </c>
      <c r="K1125" s="11"/>
      <c r="L1125" s="4">
        <f t="shared" si="175"/>
        <v>0</v>
      </c>
      <c r="M1125" s="4"/>
      <c r="N1125" s="4"/>
      <c r="O1125" s="4">
        <f t="shared" si="176"/>
        <v>0</v>
      </c>
      <c r="P1125" s="4"/>
      <c r="Q1125" s="4"/>
      <c r="R1125" s="4">
        <f t="shared" si="177"/>
        <v>0</v>
      </c>
      <c r="S1125" s="4"/>
      <c r="T1125" s="4"/>
      <c r="U1125" s="4">
        <f t="shared" si="178"/>
        <v>0</v>
      </c>
      <c r="V1125" s="4"/>
      <c r="W1125" s="4"/>
      <c r="X1125" s="4">
        <f t="shared" si="179"/>
        <v>0</v>
      </c>
      <c r="Y1125" s="4"/>
      <c r="Z1125" s="4"/>
      <c r="AA1125" s="4">
        <f>C1125+I1125-L1125-O1125-U1125-X1125-R1125</f>
        <v>3200000</v>
      </c>
      <c r="AB1125" s="7"/>
    </row>
    <row r="1126" spans="1:28" ht="15.75" x14ac:dyDescent="0.25">
      <c r="A1126" s="29">
        <v>45350</v>
      </c>
      <c r="B1126" s="73" t="s">
        <v>134</v>
      </c>
      <c r="C1126" s="27"/>
      <c r="D1126" s="27" t="s">
        <v>52</v>
      </c>
      <c r="E1126" s="27" t="s">
        <v>95</v>
      </c>
      <c r="F1126" s="27">
        <v>500</v>
      </c>
      <c r="G1126" s="27" t="s">
        <v>34</v>
      </c>
      <c r="H1126" s="27">
        <v>1480</v>
      </c>
      <c r="I1126" s="11">
        <f t="shared" si="174"/>
        <v>740000</v>
      </c>
      <c r="J1126" s="28" t="s">
        <v>28</v>
      </c>
      <c r="K1126" s="11"/>
      <c r="L1126" s="4">
        <f t="shared" si="175"/>
        <v>0</v>
      </c>
      <c r="M1126" s="4"/>
      <c r="N1126" s="4"/>
      <c r="O1126" s="4">
        <f t="shared" si="176"/>
        <v>0</v>
      </c>
      <c r="P1126" s="4"/>
      <c r="Q1126" s="4"/>
      <c r="R1126" s="4">
        <f t="shared" si="177"/>
        <v>0</v>
      </c>
      <c r="S1126" s="4"/>
      <c r="T1126" s="4"/>
      <c r="U1126" s="4">
        <f t="shared" si="178"/>
        <v>0</v>
      </c>
      <c r="V1126" s="4"/>
      <c r="W1126" s="4"/>
      <c r="X1126" s="4">
        <f t="shared" si="179"/>
        <v>0</v>
      </c>
      <c r="Y1126" s="4"/>
      <c r="Z1126" s="4"/>
      <c r="AA1126" s="4">
        <f>C1126+I1126-L1126-O1126-U1126-X1126-R1126</f>
        <v>740000</v>
      </c>
      <c r="AB1126" s="7"/>
    </row>
    <row r="1127" spans="1:28" ht="15.75" x14ac:dyDescent="0.25">
      <c r="A1127" s="29">
        <v>45350</v>
      </c>
      <c r="B1127" s="72" t="s">
        <v>341</v>
      </c>
      <c r="C1127" s="25"/>
      <c r="D1127" s="27" t="s">
        <v>52</v>
      </c>
      <c r="E1127" s="25" t="s">
        <v>942</v>
      </c>
      <c r="F1127" s="25">
        <v>2.5</v>
      </c>
      <c r="G1127" s="27" t="s">
        <v>283</v>
      </c>
      <c r="H1127" s="25">
        <v>1200000</v>
      </c>
      <c r="I1127" s="11">
        <f t="shared" si="174"/>
        <v>3000000</v>
      </c>
      <c r="J1127" s="31" t="s">
        <v>312</v>
      </c>
      <c r="K1127" s="11" t="s">
        <v>944</v>
      </c>
      <c r="L1127" s="4">
        <f t="shared" si="175"/>
        <v>0</v>
      </c>
      <c r="M1127" s="4"/>
      <c r="N1127" s="4"/>
      <c r="O1127" s="4">
        <f t="shared" si="176"/>
        <v>3000000</v>
      </c>
      <c r="P1127" s="4">
        <v>3000000</v>
      </c>
      <c r="Q1127" s="4"/>
      <c r="R1127" s="4">
        <f t="shared" si="177"/>
        <v>0</v>
      </c>
      <c r="S1127" s="4"/>
      <c r="T1127" s="4"/>
      <c r="U1127" s="4">
        <f t="shared" si="178"/>
        <v>0</v>
      </c>
      <c r="V1127" s="4"/>
      <c r="W1127" s="4"/>
      <c r="X1127" s="4">
        <f t="shared" si="179"/>
        <v>0</v>
      </c>
      <c r="Y1127" s="4"/>
      <c r="Z1127" s="4"/>
      <c r="AA1127" s="4">
        <f>C1127+I1127-L1127-O1127-U1127-X1127-R1127</f>
        <v>0</v>
      </c>
      <c r="AB1127" s="7">
        <v>45350</v>
      </c>
    </row>
    <row r="1128" spans="1:28" ht="15.75" x14ac:dyDescent="0.25">
      <c r="A1128" s="29">
        <v>45350</v>
      </c>
      <c r="B1128" s="72" t="s">
        <v>480</v>
      </c>
      <c r="C1128" s="27"/>
      <c r="D1128" s="27" t="s">
        <v>46</v>
      </c>
      <c r="E1128" s="25" t="s">
        <v>160</v>
      </c>
      <c r="F1128" s="27">
        <v>1000</v>
      </c>
      <c r="G1128" s="27" t="s">
        <v>34</v>
      </c>
      <c r="H1128" s="27">
        <v>3265</v>
      </c>
      <c r="I1128" s="11">
        <f t="shared" si="174"/>
        <v>3265000</v>
      </c>
      <c r="J1128" s="31" t="s">
        <v>312</v>
      </c>
      <c r="K1128" s="11" t="s">
        <v>911</v>
      </c>
      <c r="L1128" s="4">
        <f t="shared" si="175"/>
        <v>0</v>
      </c>
      <c r="M1128" s="4"/>
      <c r="N1128" s="4"/>
      <c r="O1128" s="4">
        <f t="shared" si="176"/>
        <v>3265000</v>
      </c>
      <c r="P1128" s="4">
        <v>3265000</v>
      </c>
      <c r="Q1128" s="4"/>
      <c r="R1128" s="4">
        <f t="shared" si="177"/>
        <v>0</v>
      </c>
      <c r="S1128" s="4"/>
      <c r="T1128" s="4"/>
      <c r="U1128" s="4">
        <f t="shared" si="178"/>
        <v>0</v>
      </c>
      <c r="V1128" s="4"/>
      <c r="W1128" s="4"/>
      <c r="X1128" s="4">
        <f t="shared" si="179"/>
        <v>0</v>
      </c>
      <c r="Y1128" s="4"/>
      <c r="Z1128" s="4"/>
      <c r="AA1128" s="4">
        <f>C1128+I1128-L1128-O1128-U1128-X1128-R1128</f>
        <v>0</v>
      </c>
      <c r="AB1128" s="7">
        <v>45345</v>
      </c>
    </row>
    <row r="1129" spans="1:28" ht="15.75" x14ac:dyDescent="0.25">
      <c r="A1129" s="29">
        <v>45350</v>
      </c>
      <c r="B1129" s="72" t="s">
        <v>162</v>
      </c>
      <c r="C1129" s="25"/>
      <c r="D1129" s="27" t="s">
        <v>46</v>
      </c>
      <c r="E1129" s="25" t="s">
        <v>173</v>
      </c>
      <c r="F1129" s="25">
        <v>5200</v>
      </c>
      <c r="G1129" s="27" t="s">
        <v>34</v>
      </c>
      <c r="H1129" s="25">
        <v>3800</v>
      </c>
      <c r="I1129" s="11">
        <f t="shared" si="174"/>
        <v>19760000</v>
      </c>
      <c r="J1129" s="26" t="s">
        <v>28</v>
      </c>
      <c r="K1129" s="11"/>
      <c r="L1129" s="4">
        <f t="shared" si="175"/>
        <v>0</v>
      </c>
      <c r="M1129" s="4"/>
      <c r="N1129" s="4"/>
      <c r="O1129" s="4">
        <f t="shared" si="176"/>
        <v>0</v>
      </c>
      <c r="P1129" s="4"/>
      <c r="Q1129" s="4"/>
      <c r="R1129" s="4">
        <f t="shared" si="177"/>
        <v>0</v>
      </c>
      <c r="S1129" s="4"/>
      <c r="T1129" s="4"/>
      <c r="U1129" s="4">
        <f t="shared" si="178"/>
        <v>0</v>
      </c>
      <c r="V1129" s="4"/>
      <c r="W1129" s="4"/>
      <c r="X1129" s="4">
        <f t="shared" si="179"/>
        <v>0</v>
      </c>
      <c r="Y1129" s="4"/>
      <c r="Z1129" s="4"/>
      <c r="AA1129" s="4">
        <f>C1129+I1129-L1129-O1129-U1129-X1129-R1129</f>
        <v>19760000</v>
      </c>
      <c r="AB1129" s="7"/>
    </row>
    <row r="1130" spans="1:28" ht="15.75" x14ac:dyDescent="0.25">
      <c r="A1130" s="29">
        <v>45350</v>
      </c>
      <c r="B1130" s="72" t="s">
        <v>96</v>
      </c>
      <c r="C1130" s="25"/>
      <c r="D1130" s="27" t="s">
        <v>46</v>
      </c>
      <c r="E1130" s="25" t="s">
        <v>42</v>
      </c>
      <c r="F1130" s="25">
        <v>500</v>
      </c>
      <c r="G1130" s="27" t="s">
        <v>34</v>
      </c>
      <c r="H1130" s="25">
        <v>4500</v>
      </c>
      <c r="I1130" s="11">
        <f t="shared" si="174"/>
        <v>2250000</v>
      </c>
      <c r="J1130" s="26" t="s">
        <v>28</v>
      </c>
      <c r="K1130" s="11"/>
      <c r="L1130" s="4">
        <f t="shared" si="175"/>
        <v>0</v>
      </c>
      <c r="M1130" s="4"/>
      <c r="N1130" s="4"/>
      <c r="O1130" s="4">
        <f t="shared" si="176"/>
        <v>0</v>
      </c>
      <c r="P1130" s="4"/>
      <c r="Q1130" s="4"/>
      <c r="R1130" s="4">
        <f t="shared" si="177"/>
        <v>0</v>
      </c>
      <c r="S1130" s="4"/>
      <c r="T1130" s="4"/>
      <c r="U1130" s="4">
        <f t="shared" si="178"/>
        <v>0</v>
      </c>
      <c r="V1130" s="4"/>
      <c r="W1130" s="4"/>
      <c r="X1130" s="4">
        <f t="shared" si="179"/>
        <v>0</v>
      </c>
      <c r="Y1130" s="4"/>
      <c r="Z1130" s="4"/>
      <c r="AA1130" s="4">
        <f>C1130+I1130-L1130-O1130-U1130-X1130-R1130</f>
        <v>2250000</v>
      </c>
      <c r="AB1130" s="7"/>
    </row>
    <row r="1131" spans="1:28" ht="15.75" x14ac:dyDescent="0.25">
      <c r="A1131" s="29">
        <v>45350</v>
      </c>
      <c r="B1131" s="72" t="s">
        <v>96</v>
      </c>
      <c r="C1131" s="25"/>
      <c r="D1131" s="27" t="s">
        <v>46</v>
      </c>
      <c r="E1131" s="25" t="s">
        <v>151</v>
      </c>
      <c r="F1131" s="25">
        <v>250</v>
      </c>
      <c r="G1131" s="27" t="s">
        <v>34</v>
      </c>
      <c r="H1131" s="25">
        <v>2030</v>
      </c>
      <c r="I1131" s="11">
        <f t="shared" si="174"/>
        <v>507500</v>
      </c>
      <c r="J1131" s="26" t="s">
        <v>28</v>
      </c>
      <c r="K1131" s="11"/>
      <c r="L1131" s="4">
        <f t="shared" si="175"/>
        <v>0</v>
      </c>
      <c r="M1131" s="4"/>
      <c r="N1131" s="4"/>
      <c r="O1131" s="4">
        <f t="shared" si="176"/>
        <v>0</v>
      </c>
      <c r="P1131" s="4"/>
      <c r="Q1131" s="4"/>
      <c r="R1131" s="4">
        <f t="shared" si="177"/>
        <v>0</v>
      </c>
      <c r="S1131" s="4"/>
      <c r="T1131" s="4"/>
      <c r="U1131" s="4">
        <f t="shared" si="178"/>
        <v>0</v>
      </c>
      <c r="V1131" s="4"/>
      <c r="W1131" s="4"/>
      <c r="X1131" s="4">
        <f t="shared" si="179"/>
        <v>0</v>
      </c>
      <c r="Y1131" s="4"/>
      <c r="Z1131" s="4"/>
      <c r="AA1131" s="4">
        <f>C1131+I1131-L1131-O1131-U1131-X1131-R1131</f>
        <v>507500</v>
      </c>
      <c r="AB1131" s="7"/>
    </row>
    <row r="1132" spans="1:28" ht="15.75" x14ac:dyDescent="0.25">
      <c r="A1132" s="29">
        <v>45350</v>
      </c>
      <c r="B1132" s="72" t="s">
        <v>226</v>
      </c>
      <c r="C1132" s="25"/>
      <c r="D1132" s="27" t="s">
        <v>52</v>
      </c>
      <c r="E1132" s="25" t="s">
        <v>534</v>
      </c>
      <c r="F1132" s="25">
        <v>625</v>
      </c>
      <c r="G1132" s="27" t="s">
        <v>34</v>
      </c>
      <c r="H1132" s="25">
        <v>3930</v>
      </c>
      <c r="I1132" s="11">
        <f t="shared" si="174"/>
        <v>2456250</v>
      </c>
      <c r="J1132" s="26" t="s">
        <v>28</v>
      </c>
      <c r="K1132" s="11"/>
      <c r="L1132" s="4">
        <f t="shared" si="175"/>
        <v>0</v>
      </c>
      <c r="M1132" s="4"/>
      <c r="N1132" s="4"/>
      <c r="O1132" s="4">
        <f t="shared" si="176"/>
        <v>0</v>
      </c>
      <c r="P1132" s="4"/>
      <c r="Q1132" s="4"/>
      <c r="R1132" s="4">
        <f t="shared" si="177"/>
        <v>0</v>
      </c>
      <c r="S1132" s="4"/>
      <c r="T1132" s="4"/>
      <c r="U1132" s="4">
        <f t="shared" si="178"/>
        <v>0</v>
      </c>
      <c r="V1132" s="4"/>
      <c r="W1132" s="4"/>
      <c r="X1132" s="4">
        <f t="shared" si="179"/>
        <v>0</v>
      </c>
      <c r="Y1132" s="4"/>
      <c r="Z1132" s="4"/>
      <c r="AA1132" s="4">
        <f>C1132+I1132-L1132-O1132-U1132-X1132-R1132</f>
        <v>2456250</v>
      </c>
      <c r="AB1132" s="7"/>
    </row>
    <row r="1133" spans="1:28" ht="15.75" x14ac:dyDescent="0.25">
      <c r="A1133" s="29">
        <v>45350</v>
      </c>
      <c r="B1133" s="72" t="s">
        <v>943</v>
      </c>
      <c r="C1133" s="25"/>
      <c r="D1133" s="27" t="s">
        <v>52</v>
      </c>
      <c r="E1133" s="25" t="s">
        <v>61</v>
      </c>
      <c r="F1133" s="72">
        <v>750</v>
      </c>
      <c r="G1133" s="27" t="s">
        <v>34</v>
      </c>
      <c r="H1133" s="25">
        <v>2590</v>
      </c>
      <c r="I1133" s="11">
        <f t="shared" si="174"/>
        <v>1942500</v>
      </c>
      <c r="J1133" s="26" t="s">
        <v>28</v>
      </c>
      <c r="K1133" s="11"/>
      <c r="L1133" s="4">
        <f t="shared" si="175"/>
        <v>0</v>
      </c>
      <c r="M1133" s="4"/>
      <c r="N1133" s="4"/>
      <c r="O1133" s="4">
        <f t="shared" si="176"/>
        <v>0</v>
      </c>
      <c r="P1133" s="4"/>
      <c r="Q1133" s="4"/>
      <c r="R1133" s="4">
        <f t="shared" si="177"/>
        <v>0</v>
      </c>
      <c r="S1133" s="4"/>
      <c r="T1133" s="4"/>
      <c r="U1133" s="4">
        <f t="shared" si="178"/>
        <v>0</v>
      </c>
      <c r="V1133" s="4"/>
      <c r="W1133" s="4"/>
      <c r="X1133" s="4">
        <f t="shared" si="179"/>
        <v>0</v>
      </c>
      <c r="Y1133" s="4"/>
      <c r="Z1133" s="4"/>
      <c r="AA1133" s="4">
        <f>C1133+I1133-L1133-O1133-U1133-X1133-R1133</f>
        <v>1942500</v>
      </c>
      <c r="AB1133" s="7"/>
    </row>
    <row r="1134" spans="1:28" ht="15.75" x14ac:dyDescent="0.25">
      <c r="A1134" s="29">
        <v>45350</v>
      </c>
      <c r="B1134" s="73" t="s">
        <v>243</v>
      </c>
      <c r="C1134" s="27"/>
      <c r="D1134" s="25" t="s">
        <v>46</v>
      </c>
      <c r="E1134" s="27" t="s">
        <v>128</v>
      </c>
      <c r="F1134" s="75">
        <v>100</v>
      </c>
      <c r="G1134" s="27" t="s">
        <v>39</v>
      </c>
      <c r="H1134" s="27">
        <v>106250</v>
      </c>
      <c r="I1134" s="11">
        <f t="shared" si="174"/>
        <v>10625000</v>
      </c>
      <c r="J1134" s="28" t="s">
        <v>28</v>
      </c>
      <c r="K1134" s="11"/>
      <c r="L1134" s="4">
        <f t="shared" si="175"/>
        <v>0</v>
      </c>
      <c r="M1134" s="4"/>
      <c r="N1134" s="4"/>
      <c r="O1134" s="4">
        <f t="shared" si="176"/>
        <v>0</v>
      </c>
      <c r="P1134" s="4"/>
      <c r="Q1134" s="4"/>
      <c r="R1134" s="4">
        <f t="shared" si="177"/>
        <v>0</v>
      </c>
      <c r="S1134" s="4"/>
      <c r="T1134" s="4"/>
      <c r="U1134" s="4">
        <f t="shared" si="178"/>
        <v>0</v>
      </c>
      <c r="V1134" s="4"/>
      <c r="W1134" s="4"/>
      <c r="X1134" s="4">
        <f t="shared" si="179"/>
        <v>0</v>
      </c>
      <c r="Y1134" s="4"/>
      <c r="Z1134" s="4"/>
      <c r="AA1134" s="4">
        <f>C1134+I1134-L1134-O1134-U1134-X1134-R1134</f>
        <v>10625000</v>
      </c>
      <c r="AB1134" s="7"/>
    </row>
    <row r="1135" spans="1:28" ht="15.75" x14ac:dyDescent="0.25">
      <c r="A1135" s="29">
        <v>45350</v>
      </c>
      <c r="B1135" s="73" t="s">
        <v>243</v>
      </c>
      <c r="C1135" s="25"/>
      <c r="D1135" s="25" t="s">
        <v>46</v>
      </c>
      <c r="E1135" s="25" t="s">
        <v>69</v>
      </c>
      <c r="F1135" s="27">
        <v>50</v>
      </c>
      <c r="G1135" s="25" t="s">
        <v>39</v>
      </c>
      <c r="H1135" s="25">
        <v>187500</v>
      </c>
      <c r="I1135" s="11">
        <f t="shared" si="174"/>
        <v>9375000</v>
      </c>
      <c r="J1135" s="26" t="s">
        <v>28</v>
      </c>
      <c r="K1135" s="11"/>
      <c r="L1135" s="4">
        <f t="shared" si="175"/>
        <v>0</v>
      </c>
      <c r="M1135" s="4"/>
      <c r="N1135" s="4"/>
      <c r="O1135" s="4">
        <f t="shared" si="176"/>
        <v>0</v>
      </c>
      <c r="P1135" s="4"/>
      <c r="Q1135" s="4"/>
      <c r="R1135" s="4">
        <f t="shared" si="177"/>
        <v>0</v>
      </c>
      <c r="S1135" s="4"/>
      <c r="T1135" s="4"/>
      <c r="U1135" s="4">
        <f t="shared" si="178"/>
        <v>0</v>
      </c>
      <c r="V1135" s="4"/>
      <c r="W1135" s="4"/>
      <c r="X1135" s="4">
        <f t="shared" si="179"/>
        <v>0</v>
      </c>
      <c r="Y1135" s="4"/>
      <c r="Z1135" s="4"/>
      <c r="AA1135" s="4">
        <f>C1135+I1135-L1135-O1135-U1135-X1135-R1135</f>
        <v>9375000</v>
      </c>
      <c r="AB1135" s="7"/>
    </row>
    <row r="1136" spans="1:28" ht="15.75" x14ac:dyDescent="0.25">
      <c r="A1136" s="29">
        <v>45350</v>
      </c>
      <c r="B1136" s="25" t="s">
        <v>99</v>
      </c>
      <c r="C1136" s="25"/>
      <c r="D1136" s="25"/>
      <c r="E1136" s="25" t="s">
        <v>104</v>
      </c>
      <c r="F1136" s="25">
        <v>26.5</v>
      </c>
      <c r="G1136" s="25" t="s">
        <v>39</v>
      </c>
      <c r="H1136" s="25"/>
      <c r="I1136" s="11">
        <f t="shared" si="174"/>
        <v>0</v>
      </c>
      <c r="J1136" s="26" t="s">
        <v>28</v>
      </c>
      <c r="K1136" s="11"/>
      <c r="L1136" s="4">
        <f t="shared" si="175"/>
        <v>0</v>
      </c>
      <c r="M1136" s="4"/>
      <c r="N1136" s="4"/>
      <c r="O1136" s="4">
        <f t="shared" si="176"/>
        <v>0</v>
      </c>
      <c r="P1136" s="4"/>
      <c r="Q1136" s="4"/>
      <c r="R1136" s="4">
        <f t="shared" si="177"/>
        <v>0</v>
      </c>
      <c r="S1136" s="4"/>
      <c r="T1136" s="4"/>
      <c r="U1136" s="4">
        <f t="shared" si="178"/>
        <v>0</v>
      </c>
      <c r="V1136" s="4"/>
      <c r="W1136" s="4"/>
      <c r="X1136" s="4">
        <f t="shared" si="179"/>
        <v>0</v>
      </c>
      <c r="Y1136" s="4"/>
      <c r="Z1136" s="4"/>
      <c r="AA1136" s="4">
        <f>C1136+I1136-L1136-O1136-U1136-X1136-R1136</f>
        <v>0</v>
      </c>
      <c r="AB1136" s="7"/>
    </row>
    <row r="1137" spans="1:28" ht="15.75" x14ac:dyDescent="0.25">
      <c r="A1137" s="29">
        <v>45350</v>
      </c>
      <c r="B1137" s="25" t="s">
        <v>99</v>
      </c>
      <c r="C1137" s="25"/>
      <c r="D1137" s="25"/>
      <c r="E1137" s="25" t="s">
        <v>103</v>
      </c>
      <c r="F1137" s="25">
        <v>28.8</v>
      </c>
      <c r="G1137" s="25" t="s">
        <v>39</v>
      </c>
      <c r="H1137" s="25"/>
      <c r="I1137" s="11">
        <f t="shared" si="174"/>
        <v>0</v>
      </c>
      <c r="J1137" s="26" t="s">
        <v>28</v>
      </c>
      <c r="K1137" s="11"/>
      <c r="L1137" s="4">
        <f t="shared" si="175"/>
        <v>0</v>
      </c>
      <c r="M1137" s="4"/>
      <c r="N1137" s="4"/>
      <c r="O1137" s="4">
        <f t="shared" si="176"/>
        <v>0</v>
      </c>
      <c r="P1137" s="4"/>
      <c r="Q1137" s="4"/>
      <c r="R1137" s="4">
        <f t="shared" si="177"/>
        <v>0</v>
      </c>
      <c r="S1137" s="4"/>
      <c r="T1137" s="4"/>
      <c r="U1137" s="4">
        <f t="shared" si="178"/>
        <v>0</v>
      </c>
      <c r="V1137" s="4"/>
      <c r="W1137" s="4"/>
      <c r="X1137" s="4">
        <f t="shared" si="179"/>
        <v>0</v>
      </c>
      <c r="Y1137" s="4"/>
      <c r="Z1137" s="4"/>
      <c r="AA1137" s="4">
        <f>C1137+I1137-L1137-O1137-U1137-X1137-R1137</f>
        <v>0</v>
      </c>
      <c r="AB1137" s="7"/>
    </row>
    <row r="1138" spans="1:28" ht="15.75" x14ac:dyDescent="0.25">
      <c r="A1138" s="29">
        <v>45350</v>
      </c>
      <c r="B1138" s="72" t="s">
        <v>246</v>
      </c>
      <c r="C1138" s="25"/>
      <c r="D1138" s="27" t="s">
        <v>46</v>
      </c>
      <c r="E1138" s="25" t="s">
        <v>298</v>
      </c>
      <c r="F1138" s="25">
        <v>100</v>
      </c>
      <c r="G1138" s="25" t="s">
        <v>34</v>
      </c>
      <c r="H1138" s="25">
        <v>4300</v>
      </c>
      <c r="I1138" s="11">
        <f t="shared" si="174"/>
        <v>430000</v>
      </c>
      <c r="J1138" s="26" t="s">
        <v>28</v>
      </c>
      <c r="K1138" s="11"/>
      <c r="L1138" s="4">
        <f t="shared" si="175"/>
        <v>0</v>
      </c>
      <c r="M1138" s="4"/>
      <c r="N1138" s="4"/>
      <c r="O1138" s="4">
        <f t="shared" si="176"/>
        <v>0</v>
      </c>
      <c r="P1138" s="4"/>
      <c r="Q1138" s="4"/>
      <c r="R1138" s="4">
        <f t="shared" si="177"/>
        <v>0</v>
      </c>
      <c r="S1138" s="4"/>
      <c r="T1138" s="4"/>
      <c r="U1138" s="4">
        <f t="shared" si="178"/>
        <v>0</v>
      </c>
      <c r="V1138" s="4"/>
      <c r="W1138" s="4"/>
      <c r="X1138" s="4">
        <f t="shared" si="179"/>
        <v>0</v>
      </c>
      <c r="Y1138" s="4"/>
      <c r="Z1138" s="4"/>
      <c r="AA1138" s="4">
        <f>C1138+I1138-L1138-O1138-U1138-X1138-R1138</f>
        <v>430000</v>
      </c>
      <c r="AB1138" s="7"/>
    </row>
    <row r="1139" spans="1:28" ht="15.75" x14ac:dyDescent="0.25">
      <c r="A1139" s="29">
        <v>45350</v>
      </c>
      <c r="B1139" s="72" t="s">
        <v>720</v>
      </c>
      <c r="C1139" s="25"/>
      <c r="D1139" s="27" t="s">
        <v>52</v>
      </c>
      <c r="E1139" s="25" t="s">
        <v>53</v>
      </c>
      <c r="F1139" s="25">
        <v>1</v>
      </c>
      <c r="G1139" s="25" t="s">
        <v>23</v>
      </c>
      <c r="H1139" s="25">
        <v>450000</v>
      </c>
      <c r="I1139" s="11">
        <f t="shared" si="174"/>
        <v>450000</v>
      </c>
      <c r="J1139" s="31" t="s">
        <v>324</v>
      </c>
      <c r="K1139" s="11"/>
      <c r="L1139" s="4">
        <f t="shared" si="175"/>
        <v>450000</v>
      </c>
      <c r="M1139" s="4">
        <v>450000</v>
      </c>
      <c r="N1139" s="4"/>
      <c r="O1139" s="4">
        <f t="shared" si="176"/>
        <v>0</v>
      </c>
      <c r="P1139" s="4"/>
      <c r="Q1139" s="4"/>
      <c r="R1139" s="4">
        <f t="shared" si="177"/>
        <v>0</v>
      </c>
      <c r="S1139" s="4"/>
      <c r="T1139" s="4"/>
      <c r="U1139" s="4">
        <f t="shared" si="178"/>
        <v>0</v>
      </c>
      <c r="V1139" s="4"/>
      <c r="W1139" s="4"/>
      <c r="X1139" s="4">
        <f t="shared" si="179"/>
        <v>0</v>
      </c>
      <c r="Y1139" s="4"/>
      <c r="Z1139" s="4"/>
      <c r="AA1139" s="4">
        <f>C1139+I1139-L1139-O1139-U1139-X1139-R1139</f>
        <v>0</v>
      </c>
      <c r="AB1139" s="7">
        <v>45350</v>
      </c>
    </row>
    <row r="1140" spans="1:28" ht="15.75" x14ac:dyDescent="0.25">
      <c r="A1140" s="29">
        <v>45350</v>
      </c>
      <c r="B1140" s="72" t="s">
        <v>203</v>
      </c>
      <c r="C1140" s="25"/>
      <c r="D1140" s="27" t="s">
        <v>46</v>
      </c>
      <c r="E1140" s="25" t="s">
        <v>374</v>
      </c>
      <c r="F1140" s="25">
        <v>4</v>
      </c>
      <c r="G1140" s="25" t="s">
        <v>27</v>
      </c>
      <c r="H1140" s="25">
        <v>40000</v>
      </c>
      <c r="I1140" s="11">
        <f t="shared" si="174"/>
        <v>160000</v>
      </c>
      <c r="J1140" s="26" t="s">
        <v>28</v>
      </c>
      <c r="K1140" s="11"/>
      <c r="L1140" s="4">
        <f t="shared" si="175"/>
        <v>0</v>
      </c>
      <c r="M1140" s="4"/>
      <c r="N1140" s="4"/>
      <c r="O1140" s="4">
        <f t="shared" si="176"/>
        <v>0</v>
      </c>
      <c r="P1140" s="4"/>
      <c r="Q1140" s="4"/>
      <c r="R1140" s="4">
        <f t="shared" si="177"/>
        <v>0</v>
      </c>
      <c r="S1140" s="4"/>
      <c r="T1140" s="4"/>
      <c r="U1140" s="4">
        <f t="shared" si="178"/>
        <v>0</v>
      </c>
      <c r="V1140" s="4"/>
      <c r="W1140" s="4"/>
      <c r="X1140" s="4">
        <f t="shared" si="179"/>
        <v>0</v>
      </c>
      <c r="Y1140" s="4"/>
      <c r="Z1140" s="4"/>
      <c r="AA1140" s="4">
        <f>C1140+I1140-L1140-O1140-U1140-X1140-R1140</f>
        <v>160000</v>
      </c>
      <c r="AB1140" s="7"/>
    </row>
    <row r="1141" spans="1:28" ht="15.75" x14ac:dyDescent="0.25">
      <c r="A1141" s="29">
        <v>45350</v>
      </c>
      <c r="B1141" s="72" t="s">
        <v>203</v>
      </c>
      <c r="C1141" s="27"/>
      <c r="D1141" s="27" t="s">
        <v>46</v>
      </c>
      <c r="E1141" s="25" t="s">
        <v>208</v>
      </c>
      <c r="F1141" s="27">
        <v>2500</v>
      </c>
      <c r="G1141" s="25" t="s">
        <v>34</v>
      </c>
      <c r="H1141" s="27">
        <v>850</v>
      </c>
      <c r="I1141" s="11">
        <f t="shared" si="174"/>
        <v>2125000</v>
      </c>
      <c r="J1141" s="28" t="s">
        <v>28</v>
      </c>
      <c r="K1141" s="11"/>
      <c r="L1141" s="4">
        <f t="shared" si="175"/>
        <v>0</v>
      </c>
      <c r="M1141" s="4"/>
      <c r="N1141" s="4"/>
      <c r="O1141" s="4">
        <f t="shared" si="176"/>
        <v>0</v>
      </c>
      <c r="P1141" s="4"/>
      <c r="Q1141" s="4"/>
      <c r="R1141" s="4">
        <f t="shared" si="177"/>
        <v>0</v>
      </c>
      <c r="S1141" s="4"/>
      <c r="T1141" s="4"/>
      <c r="U1141" s="4">
        <f t="shared" si="178"/>
        <v>0</v>
      </c>
      <c r="V1141" s="4"/>
      <c r="W1141" s="4"/>
      <c r="X1141" s="4">
        <f t="shared" si="179"/>
        <v>0</v>
      </c>
      <c r="Y1141" s="4"/>
      <c r="Z1141" s="4"/>
      <c r="AA1141" s="4">
        <f>C1141+I1141-L1141-O1141-U1141-X1141-R1141</f>
        <v>2125000</v>
      </c>
      <c r="AB1141" s="7"/>
    </row>
    <row r="1142" spans="1:28" ht="15.75" x14ac:dyDescent="0.25">
      <c r="A1142" s="29">
        <v>45350</v>
      </c>
      <c r="B1142" s="72" t="s">
        <v>309</v>
      </c>
      <c r="C1142" s="25"/>
      <c r="D1142" s="25" t="s">
        <v>46</v>
      </c>
      <c r="E1142" s="25" t="s">
        <v>81</v>
      </c>
      <c r="F1142" s="25">
        <v>23.7</v>
      </c>
      <c r="G1142" s="25" t="s">
        <v>39</v>
      </c>
      <c r="H1142" s="25">
        <v>49000</v>
      </c>
      <c r="I1142" s="11">
        <f t="shared" si="174"/>
        <v>1161300</v>
      </c>
      <c r="J1142" s="26" t="s">
        <v>28</v>
      </c>
      <c r="K1142" s="11"/>
      <c r="L1142" s="4">
        <f t="shared" si="175"/>
        <v>0</v>
      </c>
      <c r="M1142" s="4"/>
      <c r="N1142" s="4"/>
      <c r="O1142" s="4">
        <f t="shared" si="176"/>
        <v>0</v>
      </c>
      <c r="P1142" s="4"/>
      <c r="Q1142" s="4"/>
      <c r="R1142" s="4">
        <f t="shared" si="177"/>
        <v>0</v>
      </c>
      <c r="S1142" s="4"/>
      <c r="T1142" s="4"/>
      <c r="U1142" s="4">
        <f t="shared" si="178"/>
        <v>0</v>
      </c>
      <c r="V1142" s="4"/>
      <c r="W1142" s="4"/>
      <c r="X1142" s="4">
        <f t="shared" si="179"/>
        <v>0</v>
      </c>
      <c r="Y1142" s="4"/>
      <c r="Z1142" s="4"/>
      <c r="AA1142" s="4">
        <f>C1142+I1142-L1142-O1142-U1142-X1142-R1142</f>
        <v>1161300</v>
      </c>
      <c r="AB1142" s="7"/>
    </row>
    <row r="1143" spans="1:28" ht="15.75" x14ac:dyDescent="0.25">
      <c r="A1143" s="29">
        <v>45350</v>
      </c>
      <c r="B1143" s="72" t="s">
        <v>595</v>
      </c>
      <c r="C1143" s="25"/>
      <c r="D1143" s="25" t="s">
        <v>52</v>
      </c>
      <c r="E1143" s="25" t="s">
        <v>218</v>
      </c>
      <c r="F1143" s="25">
        <v>2.5</v>
      </c>
      <c r="G1143" s="25" t="s">
        <v>39</v>
      </c>
      <c r="H1143" s="25">
        <v>87000</v>
      </c>
      <c r="I1143" s="11">
        <f t="shared" si="174"/>
        <v>217500</v>
      </c>
      <c r="J1143" s="26" t="s">
        <v>28</v>
      </c>
      <c r="K1143" s="11"/>
      <c r="L1143" s="4">
        <f t="shared" si="175"/>
        <v>0</v>
      </c>
      <c r="M1143" s="4"/>
      <c r="N1143" s="4"/>
      <c r="O1143" s="4">
        <f t="shared" si="176"/>
        <v>0</v>
      </c>
      <c r="P1143" s="4"/>
      <c r="Q1143" s="4"/>
      <c r="R1143" s="4">
        <f t="shared" si="177"/>
        <v>0</v>
      </c>
      <c r="S1143" s="4"/>
      <c r="T1143" s="4"/>
      <c r="U1143" s="4">
        <f t="shared" si="178"/>
        <v>0</v>
      </c>
      <c r="V1143" s="4"/>
      <c r="W1143" s="4"/>
      <c r="X1143" s="4">
        <f t="shared" si="179"/>
        <v>0</v>
      </c>
      <c r="Y1143" s="4"/>
      <c r="Z1143" s="4"/>
      <c r="AA1143" s="4">
        <f>C1143+I1143-L1143-O1143-U1143-X1143-R1143</f>
        <v>217500</v>
      </c>
      <c r="AB1143" s="7"/>
    </row>
    <row r="1144" spans="1:28" ht="15.75" x14ac:dyDescent="0.25">
      <c r="A1144" s="29">
        <v>45350</v>
      </c>
      <c r="B1144" s="72" t="s">
        <v>595</v>
      </c>
      <c r="C1144" s="25"/>
      <c r="D1144" s="25" t="s">
        <v>52</v>
      </c>
      <c r="E1144" s="25" t="s">
        <v>400</v>
      </c>
      <c r="F1144" s="25">
        <v>5</v>
      </c>
      <c r="G1144" s="25" t="s">
        <v>39</v>
      </c>
      <c r="H1144" s="25">
        <v>87000</v>
      </c>
      <c r="I1144" s="11">
        <f t="shared" si="174"/>
        <v>435000</v>
      </c>
      <c r="J1144" s="26" t="s">
        <v>28</v>
      </c>
      <c r="K1144" s="11"/>
      <c r="L1144" s="4">
        <f t="shared" si="175"/>
        <v>0</v>
      </c>
      <c r="M1144" s="4"/>
      <c r="N1144" s="4"/>
      <c r="O1144" s="4">
        <f t="shared" si="176"/>
        <v>0</v>
      </c>
      <c r="P1144" s="4"/>
      <c r="Q1144" s="4"/>
      <c r="R1144" s="4">
        <f t="shared" si="177"/>
        <v>0</v>
      </c>
      <c r="S1144" s="4"/>
      <c r="T1144" s="4"/>
      <c r="U1144" s="4">
        <f t="shared" si="178"/>
        <v>0</v>
      </c>
      <c r="V1144" s="4"/>
      <c r="W1144" s="4"/>
      <c r="X1144" s="4">
        <f t="shared" si="179"/>
        <v>0</v>
      </c>
      <c r="Y1144" s="4"/>
      <c r="Z1144" s="4"/>
      <c r="AA1144" s="4">
        <f>C1144+I1144-L1144-O1144-U1144-X1144-R1144</f>
        <v>435000</v>
      </c>
      <c r="AB1144" s="7"/>
    </row>
    <row r="1145" spans="1:28" ht="15.75" x14ac:dyDescent="0.25">
      <c r="A1145" s="24">
        <v>45350</v>
      </c>
      <c r="B1145" s="72" t="s">
        <v>595</v>
      </c>
      <c r="C1145" s="25"/>
      <c r="D1145" s="25" t="s">
        <v>52</v>
      </c>
      <c r="E1145" s="25" t="s">
        <v>217</v>
      </c>
      <c r="F1145" s="25">
        <v>2.5</v>
      </c>
      <c r="G1145" s="25" t="s">
        <v>39</v>
      </c>
      <c r="H1145" s="25">
        <v>87000</v>
      </c>
      <c r="I1145" s="11">
        <f t="shared" si="174"/>
        <v>217500</v>
      </c>
      <c r="J1145" s="26" t="s">
        <v>28</v>
      </c>
      <c r="K1145" s="11"/>
      <c r="L1145" s="4">
        <f t="shared" si="175"/>
        <v>0</v>
      </c>
      <c r="M1145" s="4"/>
      <c r="N1145" s="4"/>
      <c r="O1145" s="4">
        <f t="shared" si="176"/>
        <v>0</v>
      </c>
      <c r="P1145" s="4"/>
      <c r="Q1145" s="4"/>
      <c r="R1145" s="4">
        <f t="shared" si="177"/>
        <v>0</v>
      </c>
      <c r="S1145" s="4"/>
      <c r="T1145" s="4"/>
      <c r="U1145" s="4">
        <f t="shared" si="178"/>
        <v>0</v>
      </c>
      <c r="V1145" s="4"/>
      <c r="W1145" s="4"/>
      <c r="X1145" s="4">
        <f t="shared" si="179"/>
        <v>0</v>
      </c>
      <c r="Y1145" s="4"/>
      <c r="Z1145" s="4"/>
      <c r="AA1145" s="4">
        <f>C1145+I1145-L1145-O1145-U1145-X1145-R1145</f>
        <v>217500</v>
      </c>
      <c r="AB1145" s="7"/>
    </row>
    <row r="1146" spans="1:28" ht="15.75" x14ac:dyDescent="0.25">
      <c r="A1146" s="24">
        <v>45350</v>
      </c>
      <c r="B1146" s="72" t="s">
        <v>595</v>
      </c>
      <c r="C1146" s="25"/>
      <c r="D1146" s="25" t="s">
        <v>52</v>
      </c>
      <c r="E1146" s="25" t="s">
        <v>81</v>
      </c>
      <c r="F1146" s="25">
        <v>23.5</v>
      </c>
      <c r="G1146" s="25" t="s">
        <v>39</v>
      </c>
      <c r="H1146" s="25">
        <v>47000</v>
      </c>
      <c r="I1146" s="11">
        <f t="shared" si="174"/>
        <v>1104500</v>
      </c>
      <c r="J1146" s="26" t="s">
        <v>28</v>
      </c>
      <c r="K1146" s="11"/>
      <c r="L1146" s="4">
        <f t="shared" si="175"/>
        <v>0</v>
      </c>
      <c r="M1146" s="4"/>
      <c r="N1146" s="4"/>
      <c r="O1146" s="4">
        <f t="shared" si="176"/>
        <v>0</v>
      </c>
      <c r="P1146" s="4"/>
      <c r="Q1146" s="4"/>
      <c r="R1146" s="4">
        <f t="shared" si="177"/>
        <v>0</v>
      </c>
      <c r="S1146" s="4"/>
      <c r="T1146" s="4"/>
      <c r="U1146" s="4">
        <f t="shared" si="178"/>
        <v>0</v>
      </c>
      <c r="V1146" s="4"/>
      <c r="W1146" s="4"/>
      <c r="X1146" s="4">
        <f t="shared" si="179"/>
        <v>0</v>
      </c>
      <c r="Y1146" s="4"/>
      <c r="Z1146" s="4"/>
      <c r="AA1146" s="4">
        <f>C1146+I1146-L1146-O1146-U1146-X1146-R1146</f>
        <v>1104500</v>
      </c>
      <c r="AB1146" s="7"/>
    </row>
    <row r="1147" spans="1:28" ht="15.75" x14ac:dyDescent="0.25">
      <c r="A1147" s="29">
        <v>45350</v>
      </c>
      <c r="B1147" s="72" t="s">
        <v>203</v>
      </c>
      <c r="C1147" s="25"/>
      <c r="D1147" s="25" t="s">
        <v>52</v>
      </c>
      <c r="E1147" s="25" t="s">
        <v>128</v>
      </c>
      <c r="F1147" s="25">
        <v>25</v>
      </c>
      <c r="G1147" s="25" t="s">
        <v>39</v>
      </c>
      <c r="H1147" s="25">
        <v>125000</v>
      </c>
      <c r="I1147" s="11">
        <f t="shared" si="174"/>
        <v>3125000</v>
      </c>
      <c r="J1147" s="26" t="s">
        <v>28</v>
      </c>
      <c r="K1147" s="11"/>
      <c r="L1147" s="4">
        <f t="shared" si="175"/>
        <v>0</v>
      </c>
      <c r="M1147" s="4"/>
      <c r="N1147" s="4"/>
      <c r="O1147" s="4">
        <f t="shared" si="176"/>
        <v>0</v>
      </c>
      <c r="P1147" s="4"/>
      <c r="Q1147" s="4"/>
      <c r="R1147" s="4">
        <f t="shared" si="177"/>
        <v>0</v>
      </c>
      <c r="S1147" s="4"/>
      <c r="T1147" s="4"/>
      <c r="U1147" s="4">
        <f t="shared" si="178"/>
        <v>0</v>
      </c>
      <c r="V1147" s="4"/>
      <c r="W1147" s="4"/>
      <c r="X1147" s="4">
        <f t="shared" si="179"/>
        <v>0</v>
      </c>
      <c r="Y1147" s="4"/>
      <c r="Z1147" s="4"/>
      <c r="AA1147" s="4">
        <f>C1147+I1147-L1147-O1147-U1147-X1147-R1147</f>
        <v>3125000</v>
      </c>
      <c r="AB1147" s="7"/>
    </row>
    <row r="1148" spans="1:28" ht="15.75" x14ac:dyDescent="0.25">
      <c r="A1148" s="24">
        <v>45350</v>
      </c>
      <c r="B1148" s="72" t="s">
        <v>291</v>
      </c>
      <c r="C1148" s="25"/>
      <c r="D1148" s="25" t="s">
        <v>52</v>
      </c>
      <c r="E1148" s="25" t="s">
        <v>151</v>
      </c>
      <c r="F1148" s="25">
        <v>250</v>
      </c>
      <c r="G1148" s="25" t="s">
        <v>34</v>
      </c>
      <c r="H1148" s="25">
        <v>2030</v>
      </c>
      <c r="I1148" s="11">
        <f t="shared" si="174"/>
        <v>507500</v>
      </c>
      <c r="J1148" s="31" t="s">
        <v>324</v>
      </c>
      <c r="K1148" s="11"/>
      <c r="L1148" s="4">
        <f t="shared" si="175"/>
        <v>507500</v>
      </c>
      <c r="M1148" s="4">
        <v>507500</v>
      </c>
      <c r="N1148" s="4"/>
      <c r="O1148" s="4">
        <f t="shared" si="176"/>
        <v>0</v>
      </c>
      <c r="P1148" s="4"/>
      <c r="Q1148" s="4"/>
      <c r="R1148" s="4">
        <f t="shared" si="177"/>
        <v>0</v>
      </c>
      <c r="S1148" s="4"/>
      <c r="T1148" s="4"/>
      <c r="U1148" s="4">
        <f t="shared" si="178"/>
        <v>0</v>
      </c>
      <c r="V1148" s="4"/>
      <c r="W1148" s="4"/>
      <c r="X1148" s="4">
        <f t="shared" si="179"/>
        <v>0</v>
      </c>
      <c r="Y1148" s="4"/>
      <c r="Z1148" s="4"/>
      <c r="AA1148" s="4">
        <f>C1148+I1148-L1148-O1148-U1148-X1148-R1148</f>
        <v>0</v>
      </c>
      <c r="AB1148" s="7">
        <v>45351</v>
      </c>
    </row>
    <row r="1149" spans="1:28" ht="15.75" x14ac:dyDescent="0.25">
      <c r="A1149" s="29">
        <v>45351</v>
      </c>
      <c r="B1149" s="73" t="s">
        <v>111</v>
      </c>
      <c r="C1149" s="27"/>
      <c r="D1149" s="27" t="s">
        <v>52</v>
      </c>
      <c r="E1149" s="27" t="s">
        <v>47</v>
      </c>
      <c r="F1149" s="27">
        <v>3</v>
      </c>
      <c r="G1149" s="27" t="s">
        <v>48</v>
      </c>
      <c r="H1149" s="27">
        <v>160000</v>
      </c>
      <c r="I1149" s="11">
        <f t="shared" ref="I1149:I1180" si="180">F1149*H1149</f>
        <v>480000</v>
      </c>
      <c r="J1149" s="32" t="s">
        <v>324</v>
      </c>
      <c r="K1149" s="11"/>
      <c r="L1149" s="4">
        <f>M1149+N1149</f>
        <v>480000</v>
      </c>
      <c r="M1149" s="4">
        <v>480000</v>
      </c>
      <c r="N1149" s="4"/>
      <c r="O1149" s="4">
        <f>P1149+Q1149</f>
        <v>0</v>
      </c>
      <c r="P1149" s="4"/>
      <c r="Q1149" s="4"/>
      <c r="R1149" s="4">
        <f>S1149+T1149</f>
        <v>0</v>
      </c>
      <c r="S1149" s="4"/>
      <c r="T1149" s="4"/>
      <c r="U1149" s="4">
        <f>V1149+W1149</f>
        <v>0</v>
      </c>
      <c r="V1149" s="4"/>
      <c r="W1149" s="4"/>
      <c r="X1149" s="4">
        <f>Y1149+Z1149</f>
        <v>0</v>
      </c>
      <c r="Y1149" s="4"/>
      <c r="Z1149" s="4"/>
      <c r="AA1149" s="4">
        <f>C1149+I1149-L1149-O1149-U1149-X1149-R1149</f>
        <v>0</v>
      </c>
      <c r="AB1149" s="7">
        <v>45351</v>
      </c>
    </row>
    <row r="1150" spans="1:28" ht="15.75" x14ac:dyDescent="0.25">
      <c r="A1150" s="29">
        <v>45351</v>
      </c>
      <c r="B1150" s="73" t="s">
        <v>266</v>
      </c>
      <c r="C1150" s="25"/>
      <c r="D1150" s="27" t="s">
        <v>52</v>
      </c>
      <c r="E1150" s="25" t="s">
        <v>137</v>
      </c>
      <c r="F1150" s="25">
        <v>20</v>
      </c>
      <c r="G1150" s="27" t="s">
        <v>39</v>
      </c>
      <c r="H1150" s="25">
        <v>49000</v>
      </c>
      <c r="I1150" s="11">
        <f t="shared" si="180"/>
        <v>980000</v>
      </c>
      <c r="J1150" s="26" t="s">
        <v>28</v>
      </c>
      <c r="K1150" s="11"/>
      <c r="L1150" s="4">
        <f t="shared" ref="L1150:L1180" si="181">M1150+N1150</f>
        <v>0</v>
      </c>
      <c r="M1150" s="4"/>
      <c r="N1150" s="4"/>
      <c r="O1150" s="4">
        <f t="shared" ref="O1150:O1180" si="182">P1150+Q1150</f>
        <v>0</v>
      </c>
      <c r="P1150" s="4"/>
      <c r="Q1150" s="4"/>
      <c r="R1150" s="4">
        <f t="shared" ref="R1150:R1180" si="183">S1150+T1150</f>
        <v>0</v>
      </c>
      <c r="S1150" s="4"/>
      <c r="T1150" s="4"/>
      <c r="U1150" s="4">
        <f t="shared" ref="U1150:U1180" si="184">V1150+W1150</f>
        <v>0</v>
      </c>
      <c r="V1150" s="4"/>
      <c r="W1150" s="4"/>
      <c r="X1150" s="4">
        <f t="shared" ref="X1150:X1180" si="185">Y1150+Z1150</f>
        <v>0</v>
      </c>
      <c r="Y1150" s="4"/>
      <c r="Z1150" s="4"/>
      <c r="AA1150" s="4">
        <f>C1150+I1150-L1150-O1150-U1150-X1150-R1150</f>
        <v>980000</v>
      </c>
      <c r="AB1150" s="7"/>
    </row>
    <row r="1151" spans="1:28" ht="15.75" x14ac:dyDescent="0.25">
      <c r="A1151" s="29">
        <v>45351</v>
      </c>
      <c r="B1151" s="73" t="s">
        <v>266</v>
      </c>
      <c r="C1151" s="27"/>
      <c r="D1151" s="27" t="s">
        <v>52</v>
      </c>
      <c r="E1151" s="25" t="s">
        <v>81</v>
      </c>
      <c r="F1151" s="25">
        <v>23.3</v>
      </c>
      <c r="G1151" s="27" t="s">
        <v>39</v>
      </c>
      <c r="H1151" s="27">
        <v>49000</v>
      </c>
      <c r="I1151" s="11">
        <f t="shared" si="180"/>
        <v>1141700</v>
      </c>
      <c r="J1151" s="28" t="s">
        <v>28</v>
      </c>
      <c r="K1151" s="11"/>
      <c r="L1151" s="4">
        <f t="shared" si="181"/>
        <v>0</v>
      </c>
      <c r="M1151" s="4"/>
      <c r="N1151" s="4"/>
      <c r="O1151" s="4">
        <f t="shared" si="182"/>
        <v>0</v>
      </c>
      <c r="P1151" s="4"/>
      <c r="Q1151" s="4"/>
      <c r="R1151" s="4">
        <f t="shared" si="183"/>
        <v>0</v>
      </c>
      <c r="S1151" s="4"/>
      <c r="T1151" s="4"/>
      <c r="U1151" s="4">
        <f t="shared" si="184"/>
        <v>0</v>
      </c>
      <c r="V1151" s="4"/>
      <c r="W1151" s="4"/>
      <c r="X1151" s="4">
        <f t="shared" si="185"/>
        <v>0</v>
      </c>
      <c r="Y1151" s="4"/>
      <c r="Z1151" s="4"/>
      <c r="AA1151" s="4">
        <f>C1151+I1151-L1151-O1151-U1151-X1151-R1151</f>
        <v>1141700</v>
      </c>
      <c r="AB1151" s="7"/>
    </row>
    <row r="1152" spans="1:28" ht="15.75" x14ac:dyDescent="0.25">
      <c r="A1152" s="29">
        <v>45351</v>
      </c>
      <c r="B1152" s="73" t="s">
        <v>266</v>
      </c>
      <c r="C1152" s="25"/>
      <c r="D1152" s="27" t="s">
        <v>52</v>
      </c>
      <c r="E1152" s="27" t="s">
        <v>165</v>
      </c>
      <c r="F1152" s="25">
        <v>2</v>
      </c>
      <c r="G1152" s="27" t="s">
        <v>303</v>
      </c>
      <c r="H1152" s="25">
        <v>1200000</v>
      </c>
      <c r="I1152" s="11">
        <f t="shared" si="180"/>
        <v>2400000</v>
      </c>
      <c r="J1152" s="26" t="s">
        <v>28</v>
      </c>
      <c r="K1152" s="11"/>
      <c r="L1152" s="4">
        <f t="shared" si="181"/>
        <v>0</v>
      </c>
      <c r="M1152" s="4"/>
      <c r="N1152" s="4"/>
      <c r="O1152" s="4">
        <f t="shared" si="182"/>
        <v>0</v>
      </c>
      <c r="P1152" s="4"/>
      <c r="Q1152" s="4"/>
      <c r="R1152" s="4">
        <f t="shared" si="183"/>
        <v>0</v>
      </c>
      <c r="S1152" s="4"/>
      <c r="T1152" s="4"/>
      <c r="U1152" s="4">
        <f t="shared" si="184"/>
        <v>0</v>
      </c>
      <c r="V1152" s="4"/>
      <c r="W1152" s="4"/>
      <c r="X1152" s="4">
        <f t="shared" si="185"/>
        <v>0</v>
      </c>
      <c r="Y1152" s="4"/>
      <c r="Z1152" s="4"/>
      <c r="AA1152" s="4">
        <f>C1152+I1152-L1152-O1152-U1152-X1152-R1152</f>
        <v>2400000</v>
      </c>
      <c r="AB1152" s="7"/>
    </row>
    <row r="1153" spans="1:28" ht="15.75" x14ac:dyDescent="0.25">
      <c r="A1153" s="29">
        <v>45351</v>
      </c>
      <c r="B1153" s="73" t="s">
        <v>266</v>
      </c>
      <c r="C1153" s="25"/>
      <c r="D1153" s="27" t="s">
        <v>52</v>
      </c>
      <c r="E1153" s="25" t="s">
        <v>189</v>
      </c>
      <c r="F1153" s="25">
        <v>2</v>
      </c>
      <c r="G1153" s="27" t="s">
        <v>23</v>
      </c>
      <c r="H1153" s="25">
        <v>340000</v>
      </c>
      <c r="I1153" s="11">
        <f t="shared" si="180"/>
        <v>680000</v>
      </c>
      <c r="J1153" s="31" t="s">
        <v>324</v>
      </c>
      <c r="K1153" s="11"/>
      <c r="L1153" s="4">
        <f t="shared" si="181"/>
        <v>0</v>
      </c>
      <c r="M1153" s="4"/>
      <c r="N1153" s="4"/>
      <c r="O1153" s="4">
        <f t="shared" si="182"/>
        <v>0</v>
      </c>
      <c r="P1153" s="4"/>
      <c r="Q1153" s="4"/>
      <c r="R1153" s="4">
        <f t="shared" si="183"/>
        <v>0</v>
      </c>
      <c r="S1153" s="4"/>
      <c r="T1153" s="4"/>
      <c r="U1153" s="4">
        <f t="shared" si="184"/>
        <v>680000</v>
      </c>
      <c r="V1153" s="4">
        <v>680000</v>
      </c>
      <c r="W1153" s="4"/>
      <c r="X1153" s="4">
        <f t="shared" si="185"/>
        <v>0</v>
      </c>
      <c r="Y1153" s="4"/>
      <c r="Z1153" s="4"/>
      <c r="AA1153" s="4">
        <f>C1153+I1153-L1153-O1153-U1153-X1153-R1153</f>
        <v>0</v>
      </c>
      <c r="AB1153" s="7">
        <v>45351</v>
      </c>
    </row>
    <row r="1154" spans="1:28" ht="15.75" x14ac:dyDescent="0.25">
      <c r="A1154" s="29">
        <v>45351</v>
      </c>
      <c r="B1154" s="73" t="s">
        <v>414</v>
      </c>
      <c r="C1154" s="25"/>
      <c r="D1154" s="25" t="s">
        <v>46</v>
      </c>
      <c r="E1154" s="25" t="s">
        <v>53</v>
      </c>
      <c r="F1154" s="25">
        <v>4</v>
      </c>
      <c r="G1154" s="27" t="s">
        <v>23</v>
      </c>
      <c r="H1154" s="25">
        <v>450000</v>
      </c>
      <c r="I1154" s="11">
        <f t="shared" si="180"/>
        <v>1800000</v>
      </c>
      <c r="J1154" s="38" t="s">
        <v>78</v>
      </c>
      <c r="K1154" s="11" t="s">
        <v>952</v>
      </c>
      <c r="L1154" s="4">
        <f t="shared" si="181"/>
        <v>0</v>
      </c>
      <c r="M1154" s="4"/>
      <c r="N1154" s="4"/>
      <c r="O1154" s="4">
        <f t="shared" si="182"/>
        <v>1000000</v>
      </c>
      <c r="P1154" s="4">
        <v>1000000</v>
      </c>
      <c r="Q1154" s="4"/>
      <c r="R1154" s="4">
        <f t="shared" si="183"/>
        <v>0</v>
      </c>
      <c r="S1154" s="4"/>
      <c r="T1154" s="4"/>
      <c r="U1154" s="4">
        <f t="shared" si="184"/>
        <v>0</v>
      </c>
      <c r="V1154" s="4"/>
      <c r="W1154" s="4"/>
      <c r="X1154" s="4">
        <f t="shared" si="185"/>
        <v>0</v>
      </c>
      <c r="Y1154" s="4"/>
      <c r="Z1154" s="4"/>
      <c r="AA1154" s="4">
        <f>C1154+I1154-L1154-O1154-U1154-X1154-R1154</f>
        <v>800000</v>
      </c>
      <c r="AB1154" s="7">
        <v>45351</v>
      </c>
    </row>
    <row r="1155" spans="1:28" ht="15.75" x14ac:dyDescent="0.25">
      <c r="A1155" s="29">
        <v>45351</v>
      </c>
      <c r="B1155" s="73" t="s">
        <v>414</v>
      </c>
      <c r="C1155" s="25"/>
      <c r="D1155" s="25" t="s">
        <v>46</v>
      </c>
      <c r="E1155" s="25" t="s">
        <v>81</v>
      </c>
      <c r="F1155" s="25">
        <v>46.9</v>
      </c>
      <c r="G1155" s="27" t="s">
        <v>39</v>
      </c>
      <c r="H1155" s="25">
        <v>49000</v>
      </c>
      <c r="I1155" s="11">
        <f t="shared" si="180"/>
        <v>2298100</v>
      </c>
      <c r="J1155" s="26" t="s">
        <v>28</v>
      </c>
      <c r="K1155" s="11"/>
      <c r="L1155" s="4">
        <f t="shared" si="181"/>
        <v>0</v>
      </c>
      <c r="M1155" s="4"/>
      <c r="N1155" s="4"/>
      <c r="O1155" s="4">
        <f t="shared" si="182"/>
        <v>0</v>
      </c>
      <c r="P1155" s="4"/>
      <c r="Q1155" s="4"/>
      <c r="R1155" s="4">
        <f t="shared" si="183"/>
        <v>0</v>
      </c>
      <c r="S1155" s="4"/>
      <c r="T1155" s="4"/>
      <c r="U1155" s="4">
        <f t="shared" si="184"/>
        <v>0</v>
      </c>
      <c r="V1155" s="4"/>
      <c r="W1155" s="4"/>
      <c r="X1155" s="4">
        <f t="shared" si="185"/>
        <v>0</v>
      </c>
      <c r="Y1155" s="4"/>
      <c r="Z1155" s="4"/>
      <c r="AA1155" s="4">
        <f>C1155+I1155-L1155-O1155-U1155-X1155-R1155</f>
        <v>2298100</v>
      </c>
      <c r="AB1155" s="7"/>
    </row>
    <row r="1156" spans="1:28" ht="15.75" x14ac:dyDescent="0.25">
      <c r="A1156" s="29">
        <v>45351</v>
      </c>
      <c r="B1156" s="27" t="s">
        <v>99</v>
      </c>
      <c r="C1156" s="25"/>
      <c r="D1156" s="25"/>
      <c r="E1156" s="25" t="s">
        <v>101</v>
      </c>
      <c r="F1156" s="25">
        <v>63.5</v>
      </c>
      <c r="G1156" s="25" t="s">
        <v>39</v>
      </c>
      <c r="H1156" s="25"/>
      <c r="I1156" s="11">
        <f t="shared" si="180"/>
        <v>0</v>
      </c>
      <c r="J1156" s="26" t="s">
        <v>28</v>
      </c>
      <c r="K1156" s="11"/>
      <c r="L1156" s="4">
        <f t="shared" si="181"/>
        <v>0</v>
      </c>
      <c r="M1156" s="4"/>
      <c r="N1156" s="4"/>
      <c r="O1156" s="4">
        <f t="shared" si="182"/>
        <v>0</v>
      </c>
      <c r="P1156" s="4"/>
      <c r="Q1156" s="4"/>
      <c r="R1156" s="4">
        <f t="shared" si="183"/>
        <v>0</v>
      </c>
      <c r="S1156" s="4"/>
      <c r="T1156" s="4"/>
      <c r="U1156" s="4">
        <f t="shared" si="184"/>
        <v>0</v>
      </c>
      <c r="V1156" s="4"/>
      <c r="W1156" s="4"/>
      <c r="X1156" s="4">
        <f t="shared" si="185"/>
        <v>0</v>
      </c>
      <c r="Y1156" s="4"/>
      <c r="Z1156" s="4"/>
      <c r="AA1156" s="4">
        <f>C1156+I1156-L1156-O1156-U1156-X1156-R1156</f>
        <v>0</v>
      </c>
      <c r="AB1156" s="7"/>
    </row>
    <row r="1157" spans="1:28" ht="15.75" x14ac:dyDescent="0.25">
      <c r="A1157" s="29">
        <v>45351</v>
      </c>
      <c r="B1157" s="72" t="s">
        <v>291</v>
      </c>
      <c r="C1157" s="25"/>
      <c r="D1157" s="25" t="s">
        <v>52</v>
      </c>
      <c r="E1157" s="25" t="s">
        <v>534</v>
      </c>
      <c r="F1157" s="25">
        <v>250</v>
      </c>
      <c r="G1157" s="25" t="s">
        <v>34</v>
      </c>
      <c r="H1157" s="25">
        <v>3810</v>
      </c>
      <c r="I1157" s="11">
        <f t="shared" si="180"/>
        <v>952500</v>
      </c>
      <c r="J1157" s="26" t="s">
        <v>28</v>
      </c>
      <c r="K1157" s="11"/>
      <c r="L1157" s="4">
        <f t="shared" si="181"/>
        <v>0</v>
      </c>
      <c r="M1157" s="4"/>
      <c r="N1157" s="4"/>
      <c r="O1157" s="4">
        <f t="shared" si="182"/>
        <v>0</v>
      </c>
      <c r="P1157" s="4"/>
      <c r="Q1157" s="4"/>
      <c r="R1157" s="4">
        <f t="shared" si="183"/>
        <v>0</v>
      </c>
      <c r="S1157" s="4"/>
      <c r="T1157" s="4"/>
      <c r="U1157" s="4">
        <f t="shared" si="184"/>
        <v>0</v>
      </c>
      <c r="V1157" s="4"/>
      <c r="W1157" s="4"/>
      <c r="X1157" s="4">
        <f t="shared" si="185"/>
        <v>0</v>
      </c>
      <c r="Y1157" s="4"/>
      <c r="Z1157" s="4"/>
      <c r="AA1157" s="4">
        <f>C1157+I1157-L1157-O1157-U1157-X1157-R1157</f>
        <v>952500</v>
      </c>
      <c r="AB1157" s="7"/>
    </row>
    <row r="1158" spans="1:28" ht="15.75" x14ac:dyDescent="0.25">
      <c r="A1158" s="29">
        <v>45351</v>
      </c>
      <c r="B1158" s="72" t="s">
        <v>291</v>
      </c>
      <c r="C1158" s="25"/>
      <c r="D1158" s="25" t="s">
        <v>52</v>
      </c>
      <c r="E1158" s="25" t="s">
        <v>150</v>
      </c>
      <c r="F1158" s="25">
        <v>20</v>
      </c>
      <c r="G1158" s="27" t="s">
        <v>77</v>
      </c>
      <c r="H1158" s="25">
        <v>45000</v>
      </c>
      <c r="I1158" s="11">
        <f t="shared" si="180"/>
        <v>900000</v>
      </c>
      <c r="J1158" s="26" t="s">
        <v>28</v>
      </c>
      <c r="K1158" s="11"/>
      <c r="L1158" s="4">
        <f t="shared" si="181"/>
        <v>0</v>
      </c>
      <c r="M1158" s="4"/>
      <c r="N1158" s="4"/>
      <c r="O1158" s="4">
        <f t="shared" si="182"/>
        <v>0</v>
      </c>
      <c r="P1158" s="4"/>
      <c r="Q1158" s="4"/>
      <c r="R1158" s="4">
        <f t="shared" si="183"/>
        <v>0</v>
      </c>
      <c r="S1158" s="4"/>
      <c r="T1158" s="4"/>
      <c r="U1158" s="4">
        <f t="shared" si="184"/>
        <v>0</v>
      </c>
      <c r="V1158" s="4"/>
      <c r="W1158" s="4"/>
      <c r="X1158" s="4">
        <f t="shared" si="185"/>
        <v>0</v>
      </c>
      <c r="Y1158" s="4"/>
      <c r="Z1158" s="4"/>
      <c r="AA1158" s="4">
        <f>C1158+I1158-L1158-O1158-U1158-X1158-R1158</f>
        <v>900000</v>
      </c>
      <c r="AB1158" s="7"/>
    </row>
    <row r="1159" spans="1:28" ht="15.75" x14ac:dyDescent="0.25">
      <c r="A1159" s="29">
        <v>45351</v>
      </c>
      <c r="B1159" s="72" t="s">
        <v>291</v>
      </c>
      <c r="C1159" s="27"/>
      <c r="D1159" s="25" t="s">
        <v>52</v>
      </c>
      <c r="E1159" s="27" t="s">
        <v>82</v>
      </c>
      <c r="F1159" s="27">
        <v>500</v>
      </c>
      <c r="G1159" s="27" t="s">
        <v>34</v>
      </c>
      <c r="H1159" s="27">
        <v>1900</v>
      </c>
      <c r="I1159" s="11">
        <f t="shared" si="180"/>
        <v>950000</v>
      </c>
      <c r="J1159" s="28" t="s">
        <v>28</v>
      </c>
      <c r="K1159" s="11"/>
      <c r="L1159" s="4">
        <f t="shared" si="181"/>
        <v>0</v>
      </c>
      <c r="M1159" s="4"/>
      <c r="N1159" s="4"/>
      <c r="O1159" s="4">
        <f t="shared" si="182"/>
        <v>0</v>
      </c>
      <c r="P1159" s="4"/>
      <c r="Q1159" s="4"/>
      <c r="R1159" s="4">
        <f t="shared" si="183"/>
        <v>0</v>
      </c>
      <c r="S1159" s="4"/>
      <c r="T1159" s="4"/>
      <c r="U1159" s="4">
        <f t="shared" si="184"/>
        <v>0</v>
      </c>
      <c r="V1159" s="4"/>
      <c r="W1159" s="4"/>
      <c r="X1159" s="4">
        <f t="shared" si="185"/>
        <v>0</v>
      </c>
      <c r="Y1159" s="4"/>
      <c r="Z1159" s="4"/>
      <c r="AA1159" s="4">
        <f>C1159+I1159-L1159-O1159-U1159-X1159-R1159</f>
        <v>950000</v>
      </c>
      <c r="AB1159" s="7"/>
    </row>
    <row r="1160" spans="1:28" ht="15.75" x14ac:dyDescent="0.25">
      <c r="A1160" s="29">
        <v>45351</v>
      </c>
      <c r="B1160" s="73" t="s">
        <v>256</v>
      </c>
      <c r="C1160" s="27"/>
      <c r="D1160" s="27" t="s">
        <v>52</v>
      </c>
      <c r="E1160" s="27" t="s">
        <v>249</v>
      </c>
      <c r="F1160" s="27">
        <v>500</v>
      </c>
      <c r="G1160" s="27" t="s">
        <v>34</v>
      </c>
      <c r="H1160" s="27">
        <v>4000</v>
      </c>
      <c r="I1160" s="11">
        <f t="shared" si="180"/>
        <v>2000000</v>
      </c>
      <c r="J1160" s="28" t="s">
        <v>28</v>
      </c>
      <c r="K1160" s="11"/>
      <c r="L1160" s="4">
        <f t="shared" si="181"/>
        <v>0</v>
      </c>
      <c r="M1160" s="4"/>
      <c r="N1160" s="4"/>
      <c r="O1160" s="4">
        <f t="shared" si="182"/>
        <v>0</v>
      </c>
      <c r="P1160" s="4"/>
      <c r="Q1160" s="4"/>
      <c r="R1160" s="4">
        <f t="shared" si="183"/>
        <v>0</v>
      </c>
      <c r="S1160" s="4"/>
      <c r="T1160" s="4"/>
      <c r="U1160" s="4">
        <f t="shared" si="184"/>
        <v>0</v>
      </c>
      <c r="V1160" s="4"/>
      <c r="W1160" s="4"/>
      <c r="X1160" s="4">
        <f t="shared" si="185"/>
        <v>0</v>
      </c>
      <c r="Y1160" s="4"/>
      <c r="Z1160" s="4"/>
      <c r="AA1160" s="4">
        <f>C1160+I1160-L1160-O1160-U1160-X1160-R1160</f>
        <v>2000000</v>
      </c>
      <c r="AB1160" s="7"/>
    </row>
    <row r="1161" spans="1:28" ht="15.75" x14ac:dyDescent="0.25">
      <c r="A1161" s="29">
        <v>45351</v>
      </c>
      <c r="B1161" s="73" t="s">
        <v>422</v>
      </c>
      <c r="C1161" s="25"/>
      <c r="D1161" s="27" t="s">
        <v>46</v>
      </c>
      <c r="E1161" s="25" t="s">
        <v>204</v>
      </c>
      <c r="F1161" s="25">
        <v>500</v>
      </c>
      <c r="G1161" s="27" t="s">
        <v>34</v>
      </c>
      <c r="H1161" s="25">
        <v>1385</v>
      </c>
      <c r="I1161" s="11">
        <f t="shared" si="180"/>
        <v>692500</v>
      </c>
      <c r="J1161" s="26" t="s">
        <v>28</v>
      </c>
      <c r="K1161" s="11"/>
      <c r="L1161" s="4">
        <f t="shared" si="181"/>
        <v>0</v>
      </c>
      <c r="M1161" s="4"/>
      <c r="N1161" s="4"/>
      <c r="O1161" s="4">
        <f t="shared" si="182"/>
        <v>0</v>
      </c>
      <c r="P1161" s="4"/>
      <c r="Q1161" s="4"/>
      <c r="R1161" s="4">
        <f t="shared" si="183"/>
        <v>0</v>
      </c>
      <c r="S1161" s="4"/>
      <c r="T1161" s="4"/>
      <c r="U1161" s="4">
        <f t="shared" si="184"/>
        <v>0</v>
      </c>
      <c r="V1161" s="4"/>
      <c r="W1161" s="4"/>
      <c r="X1161" s="4">
        <f t="shared" si="185"/>
        <v>0</v>
      </c>
      <c r="Y1161" s="4"/>
      <c r="Z1161" s="4"/>
      <c r="AA1161" s="4">
        <f>C1161+I1161-L1161-O1161-U1161-X1161-R1161</f>
        <v>692500</v>
      </c>
      <c r="AB1161" s="7"/>
    </row>
    <row r="1162" spans="1:28" ht="15.75" x14ac:dyDescent="0.25">
      <c r="A1162" s="29">
        <v>45351</v>
      </c>
      <c r="B1162" s="73" t="s">
        <v>422</v>
      </c>
      <c r="C1162" s="27"/>
      <c r="D1162" s="27" t="s">
        <v>46</v>
      </c>
      <c r="E1162" s="27" t="s">
        <v>298</v>
      </c>
      <c r="F1162" s="25">
        <v>300</v>
      </c>
      <c r="G1162" s="27" t="s">
        <v>34</v>
      </c>
      <c r="H1162" s="27">
        <v>3900</v>
      </c>
      <c r="I1162" s="11">
        <f t="shared" si="180"/>
        <v>1170000</v>
      </c>
      <c r="J1162" s="28" t="s">
        <v>28</v>
      </c>
      <c r="K1162" s="11"/>
      <c r="L1162" s="4">
        <f t="shared" si="181"/>
        <v>0</v>
      </c>
      <c r="M1162" s="4"/>
      <c r="N1162" s="4"/>
      <c r="O1162" s="4">
        <f t="shared" si="182"/>
        <v>0</v>
      </c>
      <c r="P1162" s="4"/>
      <c r="Q1162" s="4"/>
      <c r="R1162" s="4">
        <f t="shared" si="183"/>
        <v>0</v>
      </c>
      <c r="S1162" s="4"/>
      <c r="T1162" s="4"/>
      <c r="U1162" s="4">
        <f t="shared" si="184"/>
        <v>0</v>
      </c>
      <c r="V1162" s="4"/>
      <c r="W1162" s="4"/>
      <c r="X1162" s="4">
        <f t="shared" si="185"/>
        <v>0</v>
      </c>
      <c r="Y1162" s="4"/>
      <c r="Z1162" s="4"/>
      <c r="AA1162" s="4">
        <f>C1162+I1162-L1162-O1162-U1162-X1162-R1162</f>
        <v>1170000</v>
      </c>
      <c r="AB1162" s="7"/>
    </row>
    <row r="1163" spans="1:28" ht="15.75" x14ac:dyDescent="0.25">
      <c r="A1163" s="29">
        <v>45351</v>
      </c>
      <c r="B1163" s="72" t="s">
        <v>698</v>
      </c>
      <c r="C1163" s="25"/>
      <c r="D1163" s="27" t="s">
        <v>46</v>
      </c>
      <c r="E1163" s="27" t="s">
        <v>400</v>
      </c>
      <c r="F1163" s="27">
        <v>7.5</v>
      </c>
      <c r="G1163" s="25" t="s">
        <v>39</v>
      </c>
      <c r="H1163" s="25">
        <v>87000</v>
      </c>
      <c r="I1163" s="11">
        <f t="shared" si="180"/>
        <v>652500</v>
      </c>
      <c r="J1163" s="31" t="s">
        <v>312</v>
      </c>
      <c r="K1163" s="11" t="s">
        <v>948</v>
      </c>
      <c r="L1163" s="4">
        <f t="shared" si="181"/>
        <v>0</v>
      </c>
      <c r="M1163" s="4"/>
      <c r="N1163" s="4"/>
      <c r="O1163" s="4">
        <f t="shared" si="182"/>
        <v>652500</v>
      </c>
      <c r="P1163" s="4">
        <v>652500</v>
      </c>
      <c r="Q1163" s="4"/>
      <c r="R1163" s="4">
        <f t="shared" si="183"/>
        <v>0</v>
      </c>
      <c r="S1163" s="4"/>
      <c r="T1163" s="4"/>
      <c r="U1163" s="4">
        <f t="shared" si="184"/>
        <v>0</v>
      </c>
      <c r="V1163" s="4"/>
      <c r="W1163" s="4"/>
      <c r="X1163" s="4">
        <f t="shared" si="185"/>
        <v>0</v>
      </c>
      <c r="Y1163" s="4"/>
      <c r="Z1163" s="4"/>
      <c r="AA1163" s="4">
        <f>C1163+I1163-L1163-O1163-U1163-X1163-R1163</f>
        <v>0</v>
      </c>
      <c r="AB1163" s="7">
        <v>45350</v>
      </c>
    </row>
    <row r="1164" spans="1:28" ht="15.75" x14ac:dyDescent="0.25">
      <c r="A1164" s="29">
        <v>45351</v>
      </c>
      <c r="B1164" s="72" t="s">
        <v>698</v>
      </c>
      <c r="C1164" s="25"/>
      <c r="D1164" s="27" t="s">
        <v>46</v>
      </c>
      <c r="E1164" s="25" t="s">
        <v>150</v>
      </c>
      <c r="F1164" s="25">
        <v>20</v>
      </c>
      <c r="G1164" s="25" t="s">
        <v>77</v>
      </c>
      <c r="H1164" s="25">
        <v>45000</v>
      </c>
      <c r="I1164" s="11">
        <f t="shared" si="180"/>
        <v>900000</v>
      </c>
      <c r="J1164" s="31" t="s">
        <v>312</v>
      </c>
      <c r="K1164" s="11" t="s">
        <v>948</v>
      </c>
      <c r="L1164" s="4">
        <f t="shared" si="181"/>
        <v>0</v>
      </c>
      <c r="M1164" s="4"/>
      <c r="N1164" s="4"/>
      <c r="O1164" s="4">
        <f t="shared" si="182"/>
        <v>900000</v>
      </c>
      <c r="P1164" s="4">
        <v>900000</v>
      </c>
      <c r="Q1164" s="4"/>
      <c r="R1164" s="4">
        <f t="shared" si="183"/>
        <v>0</v>
      </c>
      <c r="S1164" s="4"/>
      <c r="T1164" s="4"/>
      <c r="U1164" s="4">
        <f t="shared" si="184"/>
        <v>0</v>
      </c>
      <c r="V1164" s="4"/>
      <c r="W1164" s="4"/>
      <c r="X1164" s="4">
        <f t="shared" si="185"/>
        <v>0</v>
      </c>
      <c r="Y1164" s="4"/>
      <c r="Z1164" s="4"/>
      <c r="AA1164" s="4">
        <f>C1164+I1164-L1164-O1164-U1164-X1164-R1164</f>
        <v>0</v>
      </c>
      <c r="AB1164" s="7">
        <v>45350</v>
      </c>
    </row>
    <row r="1165" spans="1:28" ht="15.75" x14ac:dyDescent="0.25">
      <c r="A1165" s="29">
        <v>45351</v>
      </c>
      <c r="B1165" s="72" t="s">
        <v>698</v>
      </c>
      <c r="C1165" s="25"/>
      <c r="D1165" s="27" t="s">
        <v>46</v>
      </c>
      <c r="E1165" s="25" t="s">
        <v>130</v>
      </c>
      <c r="F1165" s="25">
        <v>20</v>
      </c>
      <c r="G1165" s="25" t="s">
        <v>77</v>
      </c>
      <c r="H1165" s="25">
        <v>45000</v>
      </c>
      <c r="I1165" s="11">
        <f t="shared" si="180"/>
        <v>900000</v>
      </c>
      <c r="J1165" s="31" t="s">
        <v>312</v>
      </c>
      <c r="K1165" s="11" t="s">
        <v>948</v>
      </c>
      <c r="L1165" s="4">
        <f t="shared" si="181"/>
        <v>0</v>
      </c>
      <c r="M1165" s="4"/>
      <c r="N1165" s="4"/>
      <c r="O1165" s="4">
        <f t="shared" si="182"/>
        <v>900000</v>
      </c>
      <c r="P1165" s="4">
        <v>900000</v>
      </c>
      <c r="Q1165" s="4"/>
      <c r="R1165" s="4">
        <f t="shared" si="183"/>
        <v>0</v>
      </c>
      <c r="S1165" s="4"/>
      <c r="T1165" s="4"/>
      <c r="U1165" s="4">
        <f t="shared" si="184"/>
        <v>0</v>
      </c>
      <c r="V1165" s="4"/>
      <c r="W1165" s="4"/>
      <c r="X1165" s="4">
        <f t="shared" si="185"/>
        <v>0</v>
      </c>
      <c r="Y1165" s="4"/>
      <c r="Z1165" s="4"/>
      <c r="AA1165" s="4">
        <f>C1165+I1165-L1165-O1165-U1165-X1165-R1165</f>
        <v>0</v>
      </c>
      <c r="AB1165" s="7">
        <v>45350</v>
      </c>
    </row>
    <row r="1166" spans="1:28" ht="15.75" x14ac:dyDescent="0.25">
      <c r="A1166" s="29">
        <v>45351</v>
      </c>
      <c r="B1166" s="72" t="s">
        <v>281</v>
      </c>
      <c r="C1166" s="25"/>
      <c r="D1166" s="25" t="s">
        <v>46</v>
      </c>
      <c r="E1166" s="25" t="s">
        <v>298</v>
      </c>
      <c r="F1166" s="25">
        <v>1000</v>
      </c>
      <c r="G1166" s="25" t="s">
        <v>34</v>
      </c>
      <c r="H1166" s="25">
        <v>4000</v>
      </c>
      <c r="I1166" s="11">
        <f t="shared" si="180"/>
        <v>4000000</v>
      </c>
      <c r="J1166" s="31" t="s">
        <v>324</v>
      </c>
      <c r="K1166" s="11"/>
      <c r="L1166" s="4">
        <f t="shared" si="181"/>
        <v>4000000</v>
      </c>
      <c r="M1166" s="4">
        <v>4000000</v>
      </c>
      <c r="N1166" s="4"/>
      <c r="O1166" s="4">
        <f t="shared" si="182"/>
        <v>0</v>
      </c>
      <c r="P1166" s="4"/>
      <c r="Q1166" s="4"/>
      <c r="R1166" s="4">
        <f t="shared" si="183"/>
        <v>0</v>
      </c>
      <c r="S1166" s="4"/>
      <c r="T1166" s="4"/>
      <c r="U1166" s="4">
        <f t="shared" si="184"/>
        <v>0</v>
      </c>
      <c r="V1166" s="4"/>
      <c r="W1166" s="4"/>
      <c r="X1166" s="4">
        <f t="shared" si="185"/>
        <v>0</v>
      </c>
      <c r="Y1166" s="4"/>
      <c r="Z1166" s="4"/>
      <c r="AA1166" s="4">
        <f>C1166+I1166-L1166-O1166-U1166-X1166-R1166</f>
        <v>0</v>
      </c>
      <c r="AB1166" s="7">
        <v>45351</v>
      </c>
    </row>
    <row r="1167" spans="1:28" ht="15.75" x14ac:dyDescent="0.25">
      <c r="A1167" s="29">
        <v>45351</v>
      </c>
      <c r="B1167" s="72" t="s">
        <v>287</v>
      </c>
      <c r="C1167" s="25"/>
      <c r="D1167" s="25" t="s">
        <v>52</v>
      </c>
      <c r="E1167" s="25" t="s">
        <v>81</v>
      </c>
      <c r="F1167" s="25">
        <v>24.3</v>
      </c>
      <c r="G1167" s="25" t="s">
        <v>39</v>
      </c>
      <c r="H1167" s="25">
        <v>47000</v>
      </c>
      <c r="I1167" s="11">
        <f t="shared" si="180"/>
        <v>1142100</v>
      </c>
      <c r="J1167" s="31" t="s">
        <v>312</v>
      </c>
      <c r="K1167" s="11" t="s">
        <v>851</v>
      </c>
      <c r="L1167" s="4">
        <f t="shared" si="181"/>
        <v>0</v>
      </c>
      <c r="M1167" s="4"/>
      <c r="N1167" s="4"/>
      <c r="O1167" s="4">
        <f t="shared" si="182"/>
        <v>1142100</v>
      </c>
      <c r="P1167" s="4">
        <v>1142100</v>
      </c>
      <c r="Q1167" s="4"/>
      <c r="R1167" s="4">
        <f t="shared" si="183"/>
        <v>0</v>
      </c>
      <c r="S1167" s="4"/>
      <c r="T1167" s="4"/>
      <c r="U1167" s="4">
        <f t="shared" si="184"/>
        <v>0</v>
      </c>
      <c r="V1167" s="4"/>
      <c r="W1167" s="4"/>
      <c r="X1167" s="4">
        <f t="shared" si="185"/>
        <v>0</v>
      </c>
      <c r="Y1167" s="4"/>
      <c r="Z1167" s="4"/>
      <c r="AA1167" s="4">
        <f>C1167+I1167-L1167-O1167-U1167-X1167-R1167</f>
        <v>0</v>
      </c>
      <c r="AB1167" s="7">
        <v>45351</v>
      </c>
    </row>
    <row r="1168" spans="1:28" ht="15.75" x14ac:dyDescent="0.25">
      <c r="A1168" s="29">
        <v>45351</v>
      </c>
      <c r="B1168" s="78" t="s">
        <v>274</v>
      </c>
      <c r="C1168" s="25"/>
      <c r="D1168" s="25" t="s">
        <v>52</v>
      </c>
      <c r="E1168" s="25" t="s">
        <v>163</v>
      </c>
      <c r="F1168" s="25">
        <v>10</v>
      </c>
      <c r="G1168" s="25" t="s">
        <v>39</v>
      </c>
      <c r="H1168" s="25">
        <v>135000</v>
      </c>
      <c r="I1168" s="11">
        <f t="shared" si="180"/>
        <v>1350000</v>
      </c>
      <c r="J1168" s="31" t="s">
        <v>324</v>
      </c>
      <c r="K1168" s="11"/>
      <c r="L1168" s="4">
        <f t="shared" si="181"/>
        <v>0</v>
      </c>
      <c r="M1168" s="4"/>
      <c r="N1168" s="4"/>
      <c r="O1168" s="4">
        <f t="shared" si="182"/>
        <v>0</v>
      </c>
      <c r="P1168" s="4"/>
      <c r="Q1168" s="4"/>
      <c r="R1168" s="4">
        <f t="shared" si="183"/>
        <v>0</v>
      </c>
      <c r="S1168" s="4"/>
      <c r="T1168" s="4"/>
      <c r="U1168" s="4">
        <f t="shared" si="184"/>
        <v>1350000</v>
      </c>
      <c r="V1168" s="4">
        <v>1350000</v>
      </c>
      <c r="W1168" s="4"/>
      <c r="X1168" s="4">
        <f t="shared" si="185"/>
        <v>0</v>
      </c>
      <c r="Y1168" s="4"/>
      <c r="Z1168" s="4"/>
      <c r="AA1168" s="4">
        <f>C1168+I1168-L1168-O1168-U1168-X1168-R1168</f>
        <v>0</v>
      </c>
      <c r="AB1168" s="7">
        <v>45351</v>
      </c>
    </row>
    <row r="1169" spans="1:28" ht="15.75" x14ac:dyDescent="0.25">
      <c r="A1169" s="24">
        <v>45351</v>
      </c>
      <c r="B1169" s="72" t="s">
        <v>475</v>
      </c>
      <c r="C1169" s="25"/>
      <c r="D1169" s="25" t="s">
        <v>46</v>
      </c>
      <c r="E1169" s="25" t="s">
        <v>353</v>
      </c>
      <c r="F1169" s="25">
        <v>2</v>
      </c>
      <c r="G1169" s="25" t="s">
        <v>27</v>
      </c>
      <c r="H1169" s="25">
        <v>150000</v>
      </c>
      <c r="I1169" s="11">
        <f t="shared" si="180"/>
        <v>300000</v>
      </c>
      <c r="J1169" s="31" t="s">
        <v>324</v>
      </c>
      <c r="K1169" s="11"/>
      <c r="L1169" s="4">
        <f t="shared" si="181"/>
        <v>0</v>
      </c>
      <c r="M1169" s="4"/>
      <c r="N1169" s="4"/>
      <c r="O1169" s="4">
        <f t="shared" si="182"/>
        <v>0</v>
      </c>
      <c r="P1169" s="4"/>
      <c r="Q1169" s="4"/>
      <c r="R1169" s="4">
        <f t="shared" si="183"/>
        <v>0</v>
      </c>
      <c r="S1169" s="4"/>
      <c r="T1169" s="4"/>
      <c r="U1169" s="4">
        <f t="shared" si="184"/>
        <v>300000</v>
      </c>
      <c r="V1169" s="4">
        <v>300000</v>
      </c>
      <c r="W1169" s="4"/>
      <c r="X1169" s="4">
        <f t="shared" si="185"/>
        <v>0</v>
      </c>
      <c r="Y1169" s="4"/>
      <c r="Z1169" s="4"/>
      <c r="AA1169" s="4">
        <f>C1169+I1169-L1169-O1169-U1169-X1169-R1169</f>
        <v>0</v>
      </c>
      <c r="AB1169" s="7">
        <v>45351</v>
      </c>
    </row>
    <row r="1170" spans="1:28" ht="15.75" x14ac:dyDescent="0.25">
      <c r="A1170" s="24">
        <v>45351</v>
      </c>
      <c r="B1170" s="72" t="s">
        <v>949</v>
      </c>
      <c r="C1170" s="25"/>
      <c r="D1170" s="27" t="s">
        <v>46</v>
      </c>
      <c r="E1170" s="25" t="s">
        <v>681</v>
      </c>
      <c r="F1170" s="25">
        <v>3</v>
      </c>
      <c r="G1170" s="25" t="s">
        <v>48</v>
      </c>
      <c r="H1170" s="25">
        <v>230000</v>
      </c>
      <c r="I1170" s="11">
        <f t="shared" si="180"/>
        <v>690000</v>
      </c>
      <c r="J1170" s="31" t="s">
        <v>312</v>
      </c>
      <c r="K1170" s="11" t="s">
        <v>951</v>
      </c>
      <c r="L1170" s="4">
        <f t="shared" si="181"/>
        <v>0</v>
      </c>
      <c r="M1170" s="4"/>
      <c r="N1170" s="4"/>
      <c r="O1170" s="4">
        <f t="shared" si="182"/>
        <v>690000</v>
      </c>
      <c r="P1170" s="4">
        <v>690000</v>
      </c>
      <c r="Q1170" s="4"/>
      <c r="R1170" s="4">
        <f t="shared" si="183"/>
        <v>0</v>
      </c>
      <c r="S1170" s="4"/>
      <c r="T1170" s="4"/>
      <c r="U1170" s="4">
        <f t="shared" si="184"/>
        <v>0</v>
      </c>
      <c r="V1170" s="4"/>
      <c r="W1170" s="4"/>
      <c r="X1170" s="4">
        <f t="shared" si="185"/>
        <v>0</v>
      </c>
      <c r="Y1170" s="4"/>
      <c r="Z1170" s="4"/>
      <c r="AA1170" s="4">
        <f>C1170+I1170-L1170-O1170-U1170-X1170-R1170</f>
        <v>0</v>
      </c>
      <c r="AB1170" s="7">
        <v>45351</v>
      </c>
    </row>
    <row r="1171" spans="1:28" ht="15.75" x14ac:dyDescent="0.25">
      <c r="A1171" s="24">
        <v>45351</v>
      </c>
      <c r="B1171" s="73" t="s">
        <v>414</v>
      </c>
      <c r="C1171" s="27"/>
      <c r="D1171" s="27" t="s">
        <v>46</v>
      </c>
      <c r="E1171" s="27" t="s">
        <v>157</v>
      </c>
      <c r="F1171" s="27">
        <v>1</v>
      </c>
      <c r="G1171" s="27" t="s">
        <v>48</v>
      </c>
      <c r="H1171" s="27">
        <v>320000</v>
      </c>
      <c r="I1171" s="11">
        <f t="shared" si="180"/>
        <v>320000</v>
      </c>
      <c r="J1171" s="28" t="s">
        <v>28</v>
      </c>
      <c r="K1171" s="11"/>
      <c r="L1171" s="4">
        <f t="shared" si="181"/>
        <v>0</v>
      </c>
      <c r="M1171" s="4"/>
      <c r="N1171" s="4"/>
      <c r="O1171" s="4">
        <f t="shared" si="182"/>
        <v>0</v>
      </c>
      <c r="P1171" s="4"/>
      <c r="Q1171" s="4"/>
      <c r="R1171" s="4">
        <f t="shared" si="183"/>
        <v>0</v>
      </c>
      <c r="S1171" s="4"/>
      <c r="T1171" s="4"/>
      <c r="U1171" s="4">
        <f t="shared" si="184"/>
        <v>0</v>
      </c>
      <c r="V1171" s="4"/>
      <c r="W1171" s="4"/>
      <c r="X1171" s="4">
        <f t="shared" si="185"/>
        <v>0</v>
      </c>
      <c r="Y1171" s="4"/>
      <c r="Z1171" s="4"/>
      <c r="AA1171" s="4">
        <f>C1171+I1171-L1171-O1171-U1171-X1171-R1171</f>
        <v>320000</v>
      </c>
      <c r="AB1171" s="7"/>
    </row>
    <row r="1172" spans="1:28" ht="15.75" x14ac:dyDescent="0.25">
      <c r="A1172" s="24">
        <v>45351</v>
      </c>
      <c r="B1172" s="73" t="s">
        <v>414</v>
      </c>
      <c r="C1172" s="25"/>
      <c r="D1172" s="27" t="s">
        <v>46</v>
      </c>
      <c r="E1172" s="25" t="s">
        <v>112</v>
      </c>
      <c r="F1172" s="25">
        <v>1</v>
      </c>
      <c r="G1172" s="25" t="s">
        <v>48</v>
      </c>
      <c r="H1172" s="25">
        <v>320000</v>
      </c>
      <c r="I1172" s="11">
        <f t="shared" si="180"/>
        <v>320000</v>
      </c>
      <c r="J1172" s="26" t="s">
        <v>28</v>
      </c>
      <c r="K1172" s="11"/>
      <c r="L1172" s="4">
        <f t="shared" si="181"/>
        <v>0</v>
      </c>
      <c r="M1172" s="4"/>
      <c r="N1172" s="4"/>
      <c r="O1172" s="4">
        <f t="shared" si="182"/>
        <v>0</v>
      </c>
      <c r="P1172" s="4"/>
      <c r="Q1172" s="4"/>
      <c r="R1172" s="4">
        <f t="shared" si="183"/>
        <v>0</v>
      </c>
      <c r="S1172" s="4"/>
      <c r="T1172" s="4"/>
      <c r="U1172" s="4">
        <f t="shared" si="184"/>
        <v>0</v>
      </c>
      <c r="V1172" s="4"/>
      <c r="W1172" s="4"/>
      <c r="X1172" s="4">
        <f t="shared" si="185"/>
        <v>0</v>
      </c>
      <c r="Y1172" s="4"/>
      <c r="Z1172" s="4"/>
      <c r="AA1172" s="4">
        <f>C1172+I1172-L1172-O1172-U1172-X1172-R1172</f>
        <v>320000</v>
      </c>
      <c r="AB1172" s="7"/>
    </row>
    <row r="1173" spans="1:28" ht="15.75" x14ac:dyDescent="0.25">
      <c r="A1173" s="24">
        <v>45351</v>
      </c>
      <c r="B1173" s="25" t="s">
        <v>207</v>
      </c>
      <c r="C1173" s="25"/>
      <c r="D1173" s="27" t="s">
        <v>46</v>
      </c>
      <c r="E1173" s="25" t="s">
        <v>294</v>
      </c>
      <c r="F1173" s="25">
        <v>200</v>
      </c>
      <c r="G1173" s="25" t="s">
        <v>27</v>
      </c>
      <c r="H1173" s="25">
        <v>45000</v>
      </c>
      <c r="I1173" s="11">
        <f t="shared" si="180"/>
        <v>9000000</v>
      </c>
      <c r="J1173" s="26" t="s">
        <v>28</v>
      </c>
      <c r="K1173" s="11"/>
      <c r="L1173" s="4">
        <f t="shared" si="181"/>
        <v>0</v>
      </c>
      <c r="M1173" s="4"/>
      <c r="N1173" s="4"/>
      <c r="O1173" s="4">
        <f t="shared" si="182"/>
        <v>0</v>
      </c>
      <c r="P1173" s="4"/>
      <c r="Q1173" s="4"/>
      <c r="R1173" s="4">
        <f t="shared" si="183"/>
        <v>0</v>
      </c>
      <c r="S1173" s="4"/>
      <c r="T1173" s="4"/>
      <c r="U1173" s="4">
        <f t="shared" si="184"/>
        <v>0</v>
      </c>
      <c r="V1173" s="4"/>
      <c r="W1173" s="4"/>
      <c r="X1173" s="4">
        <f t="shared" si="185"/>
        <v>0</v>
      </c>
      <c r="Y1173" s="4"/>
      <c r="Z1173" s="4"/>
      <c r="AA1173" s="4">
        <f>C1173+I1173-L1173-O1173-U1173-X1173-R1173</f>
        <v>9000000</v>
      </c>
      <c r="AB1173" s="7"/>
    </row>
    <row r="1174" spans="1:28" ht="15.75" x14ac:dyDescent="0.25">
      <c r="A1174" s="24">
        <v>45351</v>
      </c>
      <c r="B1174" s="72" t="s">
        <v>207</v>
      </c>
      <c r="C1174" s="25"/>
      <c r="D1174" s="27" t="s">
        <v>46</v>
      </c>
      <c r="E1174" s="25" t="s">
        <v>298</v>
      </c>
      <c r="F1174" s="25">
        <v>400</v>
      </c>
      <c r="G1174" s="25" t="s">
        <v>34</v>
      </c>
      <c r="H1174" s="25">
        <v>4300</v>
      </c>
      <c r="I1174" s="11">
        <f t="shared" si="180"/>
        <v>1720000</v>
      </c>
      <c r="J1174" s="26" t="s">
        <v>28</v>
      </c>
      <c r="K1174" s="11"/>
      <c r="L1174" s="4">
        <f t="shared" si="181"/>
        <v>0</v>
      </c>
      <c r="M1174" s="4"/>
      <c r="N1174" s="4"/>
      <c r="O1174" s="4">
        <f t="shared" si="182"/>
        <v>0</v>
      </c>
      <c r="P1174" s="4"/>
      <c r="Q1174" s="4"/>
      <c r="R1174" s="4">
        <f t="shared" si="183"/>
        <v>0</v>
      </c>
      <c r="S1174" s="4"/>
      <c r="T1174" s="4"/>
      <c r="U1174" s="4">
        <f t="shared" si="184"/>
        <v>0</v>
      </c>
      <c r="V1174" s="4"/>
      <c r="W1174" s="4"/>
      <c r="X1174" s="4">
        <f t="shared" si="185"/>
        <v>0</v>
      </c>
      <c r="Y1174" s="4"/>
      <c r="Z1174" s="4"/>
      <c r="AA1174" s="4">
        <f>C1174+I1174-L1174-O1174-U1174-X1174-R1174</f>
        <v>1720000</v>
      </c>
      <c r="AB1174" s="7"/>
    </row>
    <row r="1175" spans="1:28" ht="15.75" x14ac:dyDescent="0.25">
      <c r="A1175" s="24">
        <v>45351</v>
      </c>
      <c r="B1175" s="25" t="s">
        <v>207</v>
      </c>
      <c r="C1175" s="27"/>
      <c r="D1175" s="27" t="s">
        <v>46</v>
      </c>
      <c r="E1175" s="27" t="s">
        <v>476</v>
      </c>
      <c r="F1175" s="27">
        <v>10</v>
      </c>
      <c r="G1175" s="27" t="s">
        <v>23</v>
      </c>
      <c r="H1175" s="27">
        <v>35000</v>
      </c>
      <c r="I1175" s="11">
        <f t="shared" si="180"/>
        <v>350000</v>
      </c>
      <c r="J1175" s="28" t="s">
        <v>28</v>
      </c>
      <c r="K1175" s="11"/>
      <c r="L1175" s="4">
        <f t="shared" si="181"/>
        <v>0</v>
      </c>
      <c r="M1175" s="4"/>
      <c r="N1175" s="4"/>
      <c r="O1175" s="4">
        <f t="shared" si="182"/>
        <v>0</v>
      </c>
      <c r="P1175" s="4"/>
      <c r="Q1175" s="4"/>
      <c r="R1175" s="4">
        <f t="shared" si="183"/>
        <v>0</v>
      </c>
      <c r="S1175" s="4"/>
      <c r="T1175" s="4"/>
      <c r="U1175" s="4">
        <f t="shared" si="184"/>
        <v>0</v>
      </c>
      <c r="V1175" s="4"/>
      <c r="W1175" s="4"/>
      <c r="X1175" s="4">
        <f t="shared" si="185"/>
        <v>0</v>
      </c>
      <c r="Y1175" s="4"/>
      <c r="Z1175" s="4"/>
      <c r="AA1175" s="4">
        <f>C1175+I1175-L1175-O1175-U1175-X1175-R1175</f>
        <v>350000</v>
      </c>
      <c r="AB1175" s="7"/>
    </row>
    <row r="1176" spans="1:28" ht="15.75" x14ac:dyDescent="0.25">
      <c r="A1176" s="24">
        <v>45351</v>
      </c>
      <c r="B1176" s="72" t="s">
        <v>207</v>
      </c>
      <c r="C1176" s="25"/>
      <c r="D1176" s="27" t="s">
        <v>46</v>
      </c>
      <c r="E1176" s="25" t="s">
        <v>276</v>
      </c>
      <c r="F1176" s="25">
        <v>500</v>
      </c>
      <c r="G1176" s="27" t="s">
        <v>34</v>
      </c>
      <c r="H1176" s="25">
        <v>980</v>
      </c>
      <c r="I1176" s="11">
        <f t="shared" si="180"/>
        <v>490000</v>
      </c>
      <c r="J1176" s="31" t="s">
        <v>324</v>
      </c>
      <c r="K1176" s="11"/>
      <c r="L1176" s="4">
        <f t="shared" si="181"/>
        <v>0</v>
      </c>
      <c r="M1176" s="4"/>
      <c r="N1176" s="4"/>
      <c r="O1176" s="4">
        <f t="shared" si="182"/>
        <v>0</v>
      </c>
      <c r="P1176" s="4"/>
      <c r="Q1176" s="4"/>
      <c r="R1176" s="4">
        <f t="shared" si="183"/>
        <v>0</v>
      </c>
      <c r="S1176" s="4"/>
      <c r="T1176" s="4"/>
      <c r="U1176" s="4">
        <f t="shared" si="184"/>
        <v>490000</v>
      </c>
      <c r="V1176" s="4">
        <v>490000</v>
      </c>
      <c r="W1176" s="4"/>
      <c r="X1176" s="4">
        <f t="shared" si="185"/>
        <v>0</v>
      </c>
      <c r="Y1176" s="4"/>
      <c r="Z1176" s="4"/>
      <c r="AA1176" s="4">
        <f>C1176+I1176-L1176-O1176-U1176-X1176-R1176</f>
        <v>0</v>
      </c>
      <c r="AB1176" s="7">
        <v>45351</v>
      </c>
    </row>
    <row r="1177" spans="1:28" ht="15.75" x14ac:dyDescent="0.25">
      <c r="A1177" s="24">
        <v>45351</v>
      </c>
      <c r="B1177" s="72" t="s">
        <v>207</v>
      </c>
      <c r="C1177" s="25"/>
      <c r="D1177" s="25" t="s">
        <v>46</v>
      </c>
      <c r="E1177" s="25" t="s">
        <v>255</v>
      </c>
      <c r="F1177" s="25">
        <v>250</v>
      </c>
      <c r="G1177" s="25" t="s">
        <v>34</v>
      </c>
      <c r="H1177" s="25">
        <v>2140</v>
      </c>
      <c r="I1177" s="11">
        <f t="shared" si="180"/>
        <v>535000</v>
      </c>
      <c r="J1177" s="31" t="s">
        <v>324</v>
      </c>
      <c r="K1177" s="11"/>
      <c r="L1177" s="4">
        <f t="shared" si="181"/>
        <v>0</v>
      </c>
      <c r="M1177" s="4"/>
      <c r="N1177" s="4"/>
      <c r="O1177" s="4">
        <f t="shared" si="182"/>
        <v>0</v>
      </c>
      <c r="P1177" s="4"/>
      <c r="Q1177" s="4"/>
      <c r="R1177" s="4">
        <f t="shared" si="183"/>
        <v>0</v>
      </c>
      <c r="S1177" s="4"/>
      <c r="T1177" s="4"/>
      <c r="U1177" s="4">
        <f t="shared" si="184"/>
        <v>535000</v>
      </c>
      <c r="V1177" s="4">
        <v>535000</v>
      </c>
      <c r="W1177" s="4"/>
      <c r="X1177" s="4">
        <f t="shared" si="185"/>
        <v>0</v>
      </c>
      <c r="Y1177" s="4"/>
      <c r="Z1177" s="4"/>
      <c r="AA1177" s="4">
        <f>C1177+I1177-L1177-O1177-U1177-X1177-R1177</f>
        <v>0</v>
      </c>
      <c r="AB1177" s="7">
        <v>45351</v>
      </c>
    </row>
    <row r="1178" spans="1:28" ht="15.75" x14ac:dyDescent="0.25">
      <c r="A1178" s="24">
        <v>45351</v>
      </c>
      <c r="B1178" s="25" t="s">
        <v>207</v>
      </c>
      <c r="C1178" s="25"/>
      <c r="D1178" s="27" t="s">
        <v>46</v>
      </c>
      <c r="E1178" s="25" t="s">
        <v>343</v>
      </c>
      <c r="F1178" s="25">
        <v>1</v>
      </c>
      <c r="G1178" s="25" t="s">
        <v>23</v>
      </c>
      <c r="H1178" s="25">
        <v>1200000</v>
      </c>
      <c r="I1178" s="11">
        <f t="shared" si="180"/>
        <v>1200000</v>
      </c>
      <c r="J1178" s="26" t="s">
        <v>28</v>
      </c>
      <c r="K1178" s="11"/>
      <c r="L1178" s="4">
        <f t="shared" si="181"/>
        <v>0</v>
      </c>
      <c r="M1178" s="4"/>
      <c r="N1178" s="4"/>
      <c r="O1178" s="4">
        <f t="shared" si="182"/>
        <v>0</v>
      </c>
      <c r="P1178" s="4"/>
      <c r="Q1178" s="4"/>
      <c r="R1178" s="4">
        <f t="shared" si="183"/>
        <v>0</v>
      </c>
      <c r="S1178" s="4"/>
      <c r="T1178" s="4"/>
      <c r="U1178" s="4">
        <f t="shared" si="184"/>
        <v>0</v>
      </c>
      <c r="V1178" s="4"/>
      <c r="W1178" s="4"/>
      <c r="X1178" s="4">
        <f t="shared" si="185"/>
        <v>0</v>
      </c>
      <c r="Y1178" s="4"/>
      <c r="Z1178" s="4"/>
      <c r="AA1178" s="4">
        <f>C1178+I1178-L1178-O1178-U1178-X1178-R1178</f>
        <v>1200000</v>
      </c>
      <c r="AB1178" s="7"/>
    </row>
    <row r="1179" spans="1:28" ht="15.75" x14ac:dyDescent="0.25">
      <c r="A1179" s="24">
        <v>45351</v>
      </c>
      <c r="B1179" s="72" t="s">
        <v>207</v>
      </c>
      <c r="C1179" s="25"/>
      <c r="D1179" s="25" t="s">
        <v>46</v>
      </c>
      <c r="E1179" s="25" t="s">
        <v>151</v>
      </c>
      <c r="F1179" s="25">
        <v>250</v>
      </c>
      <c r="G1179" s="25" t="s">
        <v>34</v>
      </c>
      <c r="H1179" s="25">
        <v>2030</v>
      </c>
      <c r="I1179" s="11">
        <f t="shared" si="180"/>
        <v>507500</v>
      </c>
      <c r="J1179" s="31" t="s">
        <v>324</v>
      </c>
      <c r="K1179" s="11"/>
      <c r="L1179" s="4">
        <f t="shared" si="181"/>
        <v>0</v>
      </c>
      <c r="M1179" s="4"/>
      <c r="N1179" s="4"/>
      <c r="O1179" s="4">
        <f t="shared" si="182"/>
        <v>0</v>
      </c>
      <c r="P1179" s="4"/>
      <c r="Q1179" s="4"/>
      <c r="R1179" s="4">
        <f t="shared" si="183"/>
        <v>0</v>
      </c>
      <c r="S1179" s="4"/>
      <c r="T1179" s="4"/>
      <c r="U1179" s="4">
        <f t="shared" si="184"/>
        <v>507500</v>
      </c>
      <c r="V1179" s="4">
        <v>507500</v>
      </c>
      <c r="W1179" s="4"/>
      <c r="X1179" s="4">
        <f t="shared" si="185"/>
        <v>0</v>
      </c>
      <c r="Y1179" s="4"/>
      <c r="Z1179" s="4"/>
      <c r="AA1179" s="4">
        <f>C1179+I1179-L1179-O1179-U1179-X1179-R1179</f>
        <v>0</v>
      </c>
      <c r="AB1179" s="7">
        <v>45351</v>
      </c>
    </row>
    <row r="1180" spans="1:28" ht="15.75" x14ac:dyDescent="0.25">
      <c r="A1180" s="29"/>
      <c r="B1180" s="25" t="s">
        <v>741</v>
      </c>
      <c r="C1180" s="25"/>
      <c r="D1180" s="25"/>
      <c r="E1180" s="25"/>
      <c r="F1180" s="21"/>
      <c r="G1180" s="25"/>
      <c r="H1180" s="21"/>
      <c r="I1180" s="11">
        <f t="shared" si="180"/>
        <v>0</v>
      </c>
      <c r="J1180" s="31" t="s">
        <v>49</v>
      </c>
      <c r="K1180" s="11" t="s">
        <v>950</v>
      </c>
      <c r="L1180" s="4">
        <f t="shared" si="181"/>
        <v>0</v>
      </c>
      <c r="M1180" s="4"/>
      <c r="N1180" s="4"/>
      <c r="O1180" s="4">
        <f t="shared" si="182"/>
        <v>430000</v>
      </c>
      <c r="P1180" s="4">
        <v>430000</v>
      </c>
      <c r="Q1180" s="4"/>
      <c r="R1180" s="4">
        <f t="shared" si="183"/>
        <v>0</v>
      </c>
      <c r="S1180" s="4"/>
      <c r="T1180" s="4"/>
      <c r="U1180" s="4">
        <f t="shared" si="184"/>
        <v>0</v>
      </c>
      <c r="V1180" s="4"/>
      <c r="W1180" s="4"/>
      <c r="X1180" s="4">
        <f t="shared" si="185"/>
        <v>0</v>
      </c>
      <c r="Y1180" s="4"/>
      <c r="Z1180" s="4"/>
      <c r="AA1180" s="4">
        <f>C1180+I1180-L1180-O1180-U1180-X1180-R1180</f>
        <v>-430000</v>
      </c>
      <c r="AB1180" s="7">
        <v>45351</v>
      </c>
    </row>
    <row r="1181" spans="1:28" ht="15.75" x14ac:dyDescent="0.25">
      <c r="A1181" s="29"/>
      <c r="B1181" s="25" t="s">
        <v>956</v>
      </c>
      <c r="C1181" s="25"/>
      <c r="D1181" s="25"/>
      <c r="E1181" s="25"/>
      <c r="F1181" s="21"/>
      <c r="G1181" s="25"/>
      <c r="H1181" s="21"/>
      <c r="I1181" s="11">
        <f>F1181*H1181</f>
        <v>0</v>
      </c>
      <c r="J1181" s="31" t="s">
        <v>49</v>
      </c>
      <c r="K1181" s="11" t="s">
        <v>957</v>
      </c>
      <c r="L1181" s="4">
        <f>M1181+N1181</f>
        <v>0</v>
      </c>
      <c r="M1181" s="4"/>
      <c r="N1181" s="4"/>
      <c r="O1181" s="4">
        <f>P1181+Q1181</f>
        <v>2930000</v>
      </c>
      <c r="P1181" s="4">
        <v>2930000</v>
      </c>
      <c r="Q1181" s="4"/>
      <c r="R1181" s="4">
        <f>S1181+T1181</f>
        <v>0</v>
      </c>
      <c r="S1181" s="4"/>
      <c r="T1181" s="4"/>
      <c r="U1181" s="4">
        <f>V1181+W1181</f>
        <v>0</v>
      </c>
      <c r="V1181" s="4"/>
      <c r="W1181" s="4"/>
      <c r="X1181" s="4">
        <f>Y1181+Z1181</f>
        <v>0</v>
      </c>
      <c r="Y1181" s="4"/>
      <c r="Z1181" s="4"/>
      <c r="AA1181" s="4">
        <f>C1181+I1181-L1181-O1181-U1181-X1181-R1181</f>
        <v>-2930000</v>
      </c>
      <c r="AB1181" s="7">
        <v>45351</v>
      </c>
    </row>
  </sheetData>
  <autoFilter ref="A3:AB1181"/>
  <mergeCells count="18">
    <mergeCell ref="AB1:AB3"/>
    <mergeCell ref="C2:C3"/>
    <mergeCell ref="E2:E3"/>
    <mergeCell ref="F2:F3"/>
    <mergeCell ref="G2:G3"/>
    <mergeCell ref="H2:I2"/>
    <mergeCell ref="K1:K3"/>
    <mergeCell ref="AA2:AA3"/>
    <mergeCell ref="L2:N2"/>
    <mergeCell ref="O2:Q2"/>
    <mergeCell ref="R2:T2"/>
    <mergeCell ref="U2:W2"/>
    <mergeCell ref="X2:Z2"/>
    <mergeCell ref="A1:A3"/>
    <mergeCell ref="B1:B3"/>
    <mergeCell ref="E1:I1"/>
    <mergeCell ref="J1:J3"/>
    <mergeCell ref="L1:Z1"/>
  </mergeCells>
  <phoneticPr fontId="16" type="noConversion"/>
  <dataValidations count="56">
    <dataValidation type="list" allowBlank="1" showInputMessage="1" showErrorMessage="1" sqref="E5">
      <formula1>$AA$4:$AA$20</formula1>
    </dataValidation>
    <dataValidation allowBlank="1" showInputMessage="1" sqref="C1:D17 C18:C40 C48 B823 C57:C180 B657:B758 B1180:B1048576 B388:B655 B1:B329 B332:B384 C249:C409"/>
    <dataValidation type="list" allowBlank="1" showInputMessage="1" showErrorMessage="1" sqref="E4 E1180:E1181 B656 B955:B987 B989:B1039 B1042:B1087 B759:B822 B824:B922 C1088:C1179 C702:C758 C573:C612 C923:C954 E6:E329 E332:E572">
      <formula1>#REF!</formula1>
    </dataValidation>
    <dataValidation type="list" allowBlank="1" showInputMessage="1" showErrorMessage="1" sqref="C429:C440">
      <formula1>$Z$2:$Z$378</formula1>
    </dataValidation>
    <dataValidation type="list" allowBlank="1" showInputMessage="1" showErrorMessage="1" sqref="C441:C448">
      <formula1>$Z$2:$Z$379</formula1>
    </dataValidation>
    <dataValidation type="list" allowBlank="1" showInputMessage="1" showErrorMessage="1" sqref="C410:C428">
      <formula1>$Z$2:$Z$377</formula1>
    </dataValidation>
    <dataValidation type="list" allowBlank="1" showInputMessage="1" showErrorMessage="1" sqref="E589:E590">
      <formula1>$AB$2:$AB$286</formula1>
    </dataValidation>
    <dataValidation type="list" allowBlank="1" showInputMessage="1" showErrorMessage="1" sqref="E591:E612 E573:E588">
      <formula1>$AB$2:$AB$287</formula1>
    </dataValidation>
    <dataValidation type="list" allowBlank="1" showInputMessage="1" showErrorMessage="1" sqref="D573:D612 D923:D954 D702:D758 D1088:D1179">
      <formula1>$AC$2:$AC$8</formula1>
    </dataValidation>
    <dataValidation type="list" allowBlank="1" showInputMessage="1" showErrorMessage="1" sqref="E613:E649 E823">
      <formula1>$AA$2:$AA$287</formula1>
    </dataValidation>
    <dataValidation type="list" allowBlank="1" showInputMessage="1" showErrorMessage="1" sqref="D613:D701 D759:D922 D955:D1087">
      <formula1>$AB$2:$AB$8</formula1>
    </dataValidation>
    <dataValidation type="list" allowBlank="1" showInputMessage="1" showErrorMessage="1" sqref="E650:E701">
      <formula1>$AA$2:$AA$289</formula1>
    </dataValidation>
    <dataValidation type="list" allowBlank="1" showInputMessage="1" showErrorMessage="1" sqref="E759:E822 E824:E897">
      <formula1>$AA$2:$AA$291</formula1>
    </dataValidation>
    <dataValidation type="list" allowBlank="1" showInputMessage="1" showErrorMessage="1" sqref="C824:C845 C802:C822">
      <formula1>$Z$2:$Z$901</formula1>
    </dataValidation>
    <dataValidation type="list" allowBlank="1" showInputMessage="1" showErrorMessage="1" sqref="C846:C897">
      <formula1>$Z$2:$Z$902</formula1>
    </dataValidation>
    <dataValidation type="list" allowBlank="1" showInputMessage="1" showErrorMessage="1" sqref="C791:C797">
      <formula1>$Z$2:$Z$888</formula1>
    </dataValidation>
    <dataValidation type="list" allowBlank="1" showInputMessage="1" showErrorMessage="1" sqref="C798:C801 C759:C790">
      <formula1>$Z$2:$Z$897</formula1>
    </dataValidation>
    <dataValidation type="list" allowBlank="1" showInputMessage="1" showErrorMessage="1" sqref="C823 C619:C649">
      <formula1>$Z$2:$Z$867</formula1>
    </dataValidation>
    <dataValidation type="list" allowBlank="1" showInputMessage="1" showErrorMessage="1" sqref="C898:C917">
      <formula1>$Z$2:$Z$905</formula1>
    </dataValidation>
    <dataValidation type="list" allowBlank="1" showInputMessage="1" showErrorMessage="1" sqref="E898:E922 E955:E1041">
      <formula1>$AA$2:$AA$292</formula1>
    </dataValidation>
    <dataValidation type="list" allowBlank="1" showInputMessage="1" showErrorMessage="1" sqref="C918:C922">
      <formula1>$Z$2:$Z$506</formula1>
    </dataValidation>
    <dataValidation type="list" allowBlank="1" showInputMessage="1" showErrorMessage="1" sqref="E923:E954">
      <formula1>$AB$2:$AB$292</formula1>
    </dataValidation>
    <dataValidation type="list" allowBlank="1" showInputMessage="1" showErrorMessage="1" sqref="C45">
      <formula1>$Z$2:$Z$215</formula1>
    </dataValidation>
    <dataValidation type="list" allowBlank="1" showInputMessage="1" showErrorMessage="1" sqref="C46:C47">
      <formula1>$Z$2:$Z$217</formula1>
    </dataValidation>
    <dataValidation type="list" allowBlank="1" showInputMessage="1" showErrorMessage="1" sqref="D1180:D1181 D18:D572">
      <formula1>$AA$2:$AA$8</formula1>
    </dataValidation>
    <dataValidation type="list" allowBlank="1" showInputMessage="1" showErrorMessage="1" sqref="C1042:C1087">
      <formula1>$Z$2:$Z$394</formula1>
    </dataValidation>
    <dataValidation type="list" allowBlank="1" showInputMessage="1" showErrorMessage="1" sqref="E1042:E1087 E1128">
      <formula1>$AA$2:$AA$293</formula1>
    </dataValidation>
    <dataValidation type="list" allowBlank="1" showInputMessage="1" showErrorMessage="1" sqref="E702:E758">
      <formula1>$AB$2:$AB$290</formula1>
    </dataValidation>
    <dataValidation type="list" allowBlank="1" showInputMessage="1" showErrorMessage="1" sqref="C556:C572">
      <formula1>$Z$2:$Z$818</formula1>
    </dataValidation>
    <dataValidation type="list" allowBlank="1" showInputMessage="1" showErrorMessage="1" sqref="C449:C464">
      <formula1>$Z$2:$Z$809</formula1>
    </dataValidation>
    <dataValidation type="list" allowBlank="1" showInputMessage="1" showErrorMessage="1" sqref="C465:C520">
      <formula1>$Z$2:$Z$814</formula1>
    </dataValidation>
    <dataValidation type="list" allowBlank="1" showInputMessage="1" showErrorMessage="1" sqref="C521:C528 C530:C555 C1180:C1181">
      <formula1>$Z$2:$Z$815</formula1>
    </dataValidation>
    <dataValidation type="list" allowBlank="1" showInputMessage="1" showErrorMessage="1" sqref="C650:C701">
      <formula1>$Z$2:$Z$869</formula1>
    </dataValidation>
    <dataValidation type="list" allowBlank="1" showInputMessage="1" showErrorMessage="1" sqref="C613:C618">
      <formula1>$Z$2:$Z$870</formula1>
    </dataValidation>
    <dataValidation type="list" allowBlank="1" showInputMessage="1" showErrorMessage="1" sqref="E1088:E1127 E1129:E1179">
      <formula1>$AB$2:$AB$293</formula1>
    </dataValidation>
    <dataValidation type="list" allowBlank="1" showInputMessage="1" showErrorMessage="1" sqref="C955:C1041">
      <formula1>$Z$2:$Z$393</formula1>
    </dataValidation>
    <dataValidation type="list" allowBlank="1" showInputMessage="1" showErrorMessage="1" sqref="B1149:B1179">
      <formula1>$AA$2:$AA$1439</formula1>
    </dataValidation>
    <dataValidation type="list" allowBlank="1" showInputMessage="1" showErrorMessage="1" sqref="B1088:B1114 B385:B387">
      <formula1>$AA$2:$AA$1430</formula1>
    </dataValidation>
    <dataValidation type="list" allowBlank="1" showInputMessage="1" showErrorMessage="1" sqref="B1115:B1148">
      <formula1>$AA$2:$AA$1429</formula1>
    </dataValidation>
    <dataValidation type="list" allowBlank="1" showInputMessage="1" showErrorMessage="1" sqref="B923:B954">
      <formula1>$AA$2:$AA$1432</formula1>
    </dataValidation>
    <dataValidation type="list" allowBlank="1" showInputMessage="1" sqref="B988 B1040:B1041">
      <formula1>#REF!</formula1>
    </dataValidation>
    <dataValidation type="list" allowBlank="1" showInputMessage="1" showErrorMessage="1" sqref="E330:E331">
      <formula1>$AC$2:$AC$280</formula1>
    </dataValidation>
    <dataValidation type="list" allowBlank="1" showInputMessage="1" showErrorMessage="1" sqref="C243:C248">
      <formula1>$Z$2:$Z$780</formula1>
    </dataValidation>
    <dataValidation type="list" allowBlank="1" showInputMessage="1" showErrorMessage="1" sqref="C221:C242">
      <formula1>$Z$2:$Z$779</formula1>
    </dataValidation>
    <dataValidation type="list" allowBlank="1" showInputMessage="1" sqref="C51">
      <formula1>$Z$2:$Z$641</formula1>
    </dataValidation>
    <dataValidation type="list" allowBlank="1" showInputMessage="1" showErrorMessage="1" sqref="C52">
      <formula1>$Z$2:$Z$641</formula1>
    </dataValidation>
    <dataValidation type="list" allowBlank="1" showInputMessage="1" showErrorMessage="1" sqref="C41:C44">
      <formula1>$Z$2:$Z$612</formula1>
    </dataValidation>
    <dataValidation type="list" allowBlank="1" showInputMessage="1" showErrorMessage="1" sqref="C49:C50">
      <formula1>$Z$2:$Z$636</formula1>
    </dataValidation>
    <dataValidation type="list" allowBlank="1" showInputMessage="1" showErrorMessage="1" sqref="C53">
      <formula1>$Z$2:$Z$642</formula1>
    </dataValidation>
    <dataValidation type="list" allowBlank="1" showInputMessage="1" showErrorMessage="1" sqref="C54">
      <formula1>$Z$2:$Z$646</formula1>
    </dataValidation>
    <dataValidation type="list" allowBlank="1" showInputMessage="1" showErrorMessage="1" sqref="C55">
      <formula1>$Z$2:$Z$647</formula1>
    </dataValidation>
    <dataValidation type="list" allowBlank="1" showInputMessage="1" showErrorMessage="1" sqref="C56">
      <formula1>$Z$2:$Z$649</formula1>
    </dataValidation>
    <dataValidation type="list" allowBlank="1" showInputMessage="1" showErrorMessage="1" sqref="C219:C220 C204:C210">
      <formula1>$Z$2:$Z$781</formula1>
    </dataValidation>
    <dataValidation type="list" allowBlank="1" showInputMessage="1" showErrorMessage="1" sqref="C211:C218 C198:C203">
      <formula1>$Z$2:$Z$778</formula1>
    </dataValidation>
    <dataValidation type="list" allowBlank="1" showInputMessage="1" showErrorMessage="1" sqref="C181:C197">
      <formula1>$Z$2:$Z$758</formula1>
    </dataValidation>
    <dataValidation type="list" allowBlank="1" showInputMessage="1" showErrorMessage="1" sqref="B330:B331">
      <formula1>$AB$2:$AB$1407</formula1>
    </dataValidation>
  </dataValidations>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1117"/>
  <sheetViews>
    <sheetView zoomScale="85" zoomScaleNormal="85" workbookViewId="0">
      <pane xSplit="10" ySplit="3" topLeftCell="K4" activePane="bottomRight" state="frozen"/>
      <selection pane="topRight" activeCell="M1" sqref="M1"/>
      <selection pane="bottomLeft" activeCell="A4" sqref="A4"/>
      <selection pane="bottomRight" activeCell="N1121" sqref="N1121"/>
    </sheetView>
  </sheetViews>
  <sheetFormatPr defaultRowHeight="15" x14ac:dyDescent="0.25"/>
  <cols>
    <col min="1" max="1" width="10.140625" bestFit="1" customWidth="1"/>
    <col min="2" max="2" width="24.85546875" bestFit="1" customWidth="1"/>
    <col min="3" max="3" width="11.7109375" bestFit="1" customWidth="1"/>
    <col min="4" max="4" width="7.140625" customWidth="1"/>
    <col min="5" max="5" width="23.5703125" bestFit="1" customWidth="1"/>
    <col min="9" max="9" width="12.42578125" bestFit="1" customWidth="1"/>
    <col min="10" max="10" width="4.7109375" bestFit="1" customWidth="1"/>
    <col min="11" max="11" width="10.28515625" bestFit="1" customWidth="1"/>
    <col min="27" max="27" width="11.7109375" bestFit="1" customWidth="1"/>
    <col min="28" max="28" width="10.28515625" bestFit="1" customWidth="1"/>
  </cols>
  <sheetData>
    <row r="1" spans="1:28" ht="30" x14ac:dyDescent="0.25">
      <c r="A1" s="159" t="s">
        <v>0</v>
      </c>
      <c r="B1" s="161" t="s">
        <v>958</v>
      </c>
      <c r="C1" s="77" t="s">
        <v>959</v>
      </c>
      <c r="D1" s="1"/>
      <c r="E1" s="159" t="s">
        <v>1</v>
      </c>
      <c r="F1" s="159"/>
      <c r="G1" s="159"/>
      <c r="H1" s="159"/>
      <c r="I1" s="159"/>
      <c r="J1" s="163" t="s">
        <v>2</v>
      </c>
      <c r="K1" s="159" t="s">
        <v>3</v>
      </c>
      <c r="L1" s="159" t="s">
        <v>4</v>
      </c>
      <c r="M1" s="159"/>
      <c r="N1" s="159"/>
      <c r="O1" s="159"/>
      <c r="P1" s="159"/>
      <c r="Q1" s="159"/>
      <c r="R1" s="159"/>
      <c r="S1" s="159"/>
      <c r="T1" s="159"/>
      <c r="U1" s="159"/>
      <c r="V1" s="159"/>
      <c r="W1" s="159"/>
      <c r="X1" s="159"/>
      <c r="Y1" s="159"/>
      <c r="Z1" s="159"/>
      <c r="AA1" s="77" t="s">
        <v>960</v>
      </c>
      <c r="AB1" s="160" t="s">
        <v>5</v>
      </c>
    </row>
    <row r="2" spans="1:28" x14ac:dyDescent="0.25">
      <c r="A2" s="159"/>
      <c r="B2" s="161"/>
      <c r="C2" s="159" t="s">
        <v>6</v>
      </c>
      <c r="D2" s="1"/>
      <c r="E2" s="161" t="s">
        <v>7</v>
      </c>
      <c r="F2" s="161" t="s">
        <v>8</v>
      </c>
      <c r="G2" s="159" t="s">
        <v>9</v>
      </c>
      <c r="H2" s="159" t="s">
        <v>10</v>
      </c>
      <c r="I2" s="159"/>
      <c r="J2" s="163"/>
      <c r="K2" s="159"/>
      <c r="L2" s="162" t="s">
        <v>12</v>
      </c>
      <c r="M2" s="162"/>
      <c r="N2" s="162"/>
      <c r="O2" s="162" t="s">
        <v>13</v>
      </c>
      <c r="P2" s="162"/>
      <c r="Q2" s="162"/>
      <c r="R2" s="162" t="s">
        <v>746</v>
      </c>
      <c r="S2" s="162"/>
      <c r="T2" s="162"/>
      <c r="U2" s="159" t="s">
        <v>14</v>
      </c>
      <c r="V2" s="159"/>
      <c r="W2" s="159"/>
      <c r="X2" s="159" t="s">
        <v>15</v>
      </c>
      <c r="Y2" s="159"/>
      <c r="Z2" s="159"/>
      <c r="AA2" s="159" t="s">
        <v>6</v>
      </c>
      <c r="AB2" s="160"/>
    </row>
    <row r="3" spans="1:28" x14ac:dyDescent="0.25">
      <c r="A3" s="159"/>
      <c r="B3" s="161"/>
      <c r="C3" s="159"/>
      <c r="D3" s="1"/>
      <c r="E3" s="161"/>
      <c r="F3" s="161"/>
      <c r="G3" s="159"/>
      <c r="H3" s="2" t="s">
        <v>16</v>
      </c>
      <c r="I3" s="1" t="s">
        <v>17</v>
      </c>
      <c r="J3" s="163"/>
      <c r="K3" s="159"/>
      <c r="L3" s="1" t="s">
        <v>18</v>
      </c>
      <c r="M3" s="1" t="s">
        <v>2385</v>
      </c>
      <c r="N3" s="1" t="s">
        <v>20</v>
      </c>
      <c r="O3" s="1" t="s">
        <v>18</v>
      </c>
      <c r="P3" s="1" t="s">
        <v>2385</v>
      </c>
      <c r="Q3" s="1" t="s">
        <v>20</v>
      </c>
      <c r="R3" s="1" t="s">
        <v>18</v>
      </c>
      <c r="S3" s="1" t="s">
        <v>2385</v>
      </c>
      <c r="T3" s="1" t="s">
        <v>20</v>
      </c>
      <c r="U3" s="1" t="s">
        <v>18</v>
      </c>
      <c r="V3" s="1" t="s">
        <v>2385</v>
      </c>
      <c r="W3" s="1" t="s">
        <v>20</v>
      </c>
      <c r="X3" s="1" t="s">
        <v>18</v>
      </c>
      <c r="Y3" s="1" t="s">
        <v>2385</v>
      </c>
      <c r="Z3" s="1" t="s">
        <v>20</v>
      </c>
      <c r="AA3" s="159"/>
      <c r="AB3" s="160"/>
    </row>
    <row r="4" spans="1:28" ht="15.75" hidden="1" x14ac:dyDescent="0.25">
      <c r="A4" s="3">
        <v>43670</v>
      </c>
      <c r="B4" s="4" t="s">
        <v>21</v>
      </c>
      <c r="C4" s="5">
        <v>450000</v>
      </c>
      <c r="D4" s="5"/>
      <c r="E4" s="4" t="s">
        <v>22</v>
      </c>
      <c r="F4" s="4">
        <v>1</v>
      </c>
      <c r="G4" s="4" t="s">
        <v>23</v>
      </c>
      <c r="H4" s="4"/>
      <c r="I4" s="4">
        <f t="shared" ref="I4:I27" si="0">F4*H4</f>
        <v>0</v>
      </c>
      <c r="J4" s="6" t="s">
        <v>24</v>
      </c>
      <c r="K4" s="4"/>
      <c r="L4" s="4">
        <f t="shared" ref="L4:L53" si="1">M4+N4</f>
        <v>0</v>
      </c>
      <c r="M4" s="4"/>
      <c r="N4" s="4"/>
      <c r="O4" s="4">
        <f t="shared" ref="O4:O53" si="2">P4+Q4</f>
        <v>0</v>
      </c>
      <c r="P4" s="4"/>
      <c r="Q4" s="4"/>
      <c r="R4" s="4">
        <f t="shared" ref="R4:R53" si="3">S4+T4</f>
        <v>0</v>
      </c>
      <c r="S4" s="4"/>
      <c r="T4" s="4"/>
      <c r="U4" s="4">
        <f t="shared" ref="U4:U53" si="4">V4+W4</f>
        <v>0</v>
      </c>
      <c r="V4" s="4"/>
      <c r="W4" s="4"/>
      <c r="X4" s="4">
        <f t="shared" ref="X4:X53" si="5">Y4+Z4</f>
        <v>0</v>
      </c>
      <c r="Y4" s="4"/>
      <c r="Z4" s="4"/>
      <c r="AA4" s="4">
        <f>C4+I4-L4-O4-U4-X4-R4</f>
        <v>450000</v>
      </c>
      <c r="AB4" s="7"/>
    </row>
    <row r="5" spans="1:28" ht="15.75" hidden="1" x14ac:dyDescent="0.25">
      <c r="A5" s="8">
        <v>44215</v>
      </c>
      <c r="B5" s="4" t="s">
        <v>25</v>
      </c>
      <c r="C5" s="5">
        <v>0</v>
      </c>
      <c r="D5" s="5"/>
      <c r="E5" s="4" t="s">
        <v>26</v>
      </c>
      <c r="F5" s="4">
        <v>1600</v>
      </c>
      <c r="G5" s="4" t="s">
        <v>27</v>
      </c>
      <c r="H5" s="4"/>
      <c r="I5" s="4">
        <f t="shared" si="0"/>
        <v>0</v>
      </c>
      <c r="J5" s="9" t="s">
        <v>28</v>
      </c>
      <c r="K5" s="4"/>
      <c r="L5" s="4">
        <f t="shared" si="1"/>
        <v>0</v>
      </c>
      <c r="M5" s="4"/>
      <c r="N5" s="4"/>
      <c r="O5" s="4">
        <f t="shared" si="2"/>
        <v>0</v>
      </c>
      <c r="P5" s="4"/>
      <c r="Q5" s="4"/>
      <c r="R5" s="4">
        <f t="shared" si="3"/>
        <v>0</v>
      </c>
      <c r="S5" s="4"/>
      <c r="T5" s="4"/>
      <c r="U5" s="4">
        <f t="shared" si="4"/>
        <v>0</v>
      </c>
      <c r="V5" s="4"/>
      <c r="W5" s="4"/>
      <c r="X5" s="4">
        <f t="shared" si="5"/>
        <v>0</v>
      </c>
      <c r="Y5" s="4"/>
      <c r="Z5" s="4"/>
      <c r="AA5" s="4">
        <f>C5+I5-L5-O5-U5-X5-R5</f>
        <v>0</v>
      </c>
      <c r="AB5" s="7"/>
    </row>
    <row r="6" spans="1:28" ht="15.75" hidden="1" x14ac:dyDescent="0.25">
      <c r="A6" s="8">
        <v>44302</v>
      </c>
      <c r="B6" s="4" t="s">
        <v>29</v>
      </c>
      <c r="C6" s="4">
        <v>0</v>
      </c>
      <c r="D6" s="4"/>
      <c r="E6" s="4" t="s">
        <v>30</v>
      </c>
      <c r="F6" s="4">
        <v>200</v>
      </c>
      <c r="G6" s="4" t="s">
        <v>27</v>
      </c>
      <c r="H6" s="4"/>
      <c r="I6" s="4">
        <f t="shared" si="0"/>
        <v>0</v>
      </c>
      <c r="J6" s="9" t="s">
        <v>28</v>
      </c>
      <c r="K6" s="4"/>
      <c r="L6" s="4">
        <f t="shared" si="1"/>
        <v>0</v>
      </c>
      <c r="M6" s="4"/>
      <c r="N6" s="4"/>
      <c r="O6" s="4">
        <f t="shared" si="2"/>
        <v>0</v>
      </c>
      <c r="P6" s="4"/>
      <c r="Q6" s="4"/>
      <c r="R6" s="4">
        <f t="shared" si="3"/>
        <v>0</v>
      </c>
      <c r="S6" s="4"/>
      <c r="T6" s="4"/>
      <c r="U6" s="4">
        <f t="shared" si="4"/>
        <v>0</v>
      </c>
      <c r="V6" s="4"/>
      <c r="W6" s="4"/>
      <c r="X6" s="4">
        <f t="shared" si="5"/>
        <v>0</v>
      </c>
      <c r="Y6" s="4"/>
      <c r="Z6" s="4"/>
      <c r="AA6" s="4">
        <f>C6+I6-L6-O6-U6-X6-R6</f>
        <v>0</v>
      </c>
      <c r="AB6" s="7"/>
    </row>
    <row r="7" spans="1:28" ht="15.75" hidden="1" x14ac:dyDescent="0.25">
      <c r="A7" s="8">
        <v>44308</v>
      </c>
      <c r="B7" s="4" t="s">
        <v>25</v>
      </c>
      <c r="C7" s="4">
        <v>0</v>
      </c>
      <c r="D7" s="4"/>
      <c r="E7" s="4" t="s">
        <v>31</v>
      </c>
      <c r="F7" s="4">
        <v>200</v>
      </c>
      <c r="G7" s="4" t="s">
        <v>27</v>
      </c>
      <c r="H7" s="4"/>
      <c r="I7" s="4">
        <f t="shared" si="0"/>
        <v>0</v>
      </c>
      <c r="J7" s="9" t="s">
        <v>28</v>
      </c>
      <c r="K7" s="4"/>
      <c r="L7" s="4">
        <f t="shared" si="1"/>
        <v>0</v>
      </c>
      <c r="M7" s="4"/>
      <c r="N7" s="4"/>
      <c r="O7" s="4">
        <f t="shared" si="2"/>
        <v>0</v>
      </c>
      <c r="P7" s="4"/>
      <c r="Q7" s="4"/>
      <c r="R7" s="4">
        <f t="shared" si="3"/>
        <v>0</v>
      </c>
      <c r="S7" s="4"/>
      <c r="T7" s="4"/>
      <c r="U7" s="4">
        <f t="shared" si="4"/>
        <v>0</v>
      </c>
      <c r="V7" s="4"/>
      <c r="W7" s="4"/>
      <c r="X7" s="4">
        <f t="shared" si="5"/>
        <v>0</v>
      </c>
      <c r="Y7" s="4"/>
      <c r="Z7" s="4"/>
      <c r="AA7" s="4">
        <f>C7+I7-L7-O7-U7-X7-R7</f>
        <v>0</v>
      </c>
      <c r="AB7" s="7"/>
    </row>
    <row r="8" spans="1:28" ht="15.75" hidden="1" x14ac:dyDescent="0.25">
      <c r="A8" s="8">
        <v>44525</v>
      </c>
      <c r="B8" s="4" t="s">
        <v>32</v>
      </c>
      <c r="C8" s="4">
        <v>4600000</v>
      </c>
      <c r="D8" s="4"/>
      <c r="E8" s="4" t="s">
        <v>33</v>
      </c>
      <c r="F8" s="4">
        <v>2000</v>
      </c>
      <c r="G8" s="4" t="s">
        <v>34</v>
      </c>
      <c r="H8" s="4"/>
      <c r="I8" s="4">
        <f t="shared" si="0"/>
        <v>0</v>
      </c>
      <c r="J8" s="9" t="s">
        <v>28</v>
      </c>
      <c r="K8" s="4"/>
      <c r="L8" s="4">
        <f t="shared" si="1"/>
        <v>0</v>
      </c>
      <c r="M8" s="4"/>
      <c r="N8" s="4"/>
      <c r="O8" s="4">
        <f t="shared" si="2"/>
        <v>0</v>
      </c>
      <c r="P8" s="4"/>
      <c r="Q8" s="4"/>
      <c r="R8" s="4">
        <f t="shared" si="3"/>
        <v>0</v>
      </c>
      <c r="S8" s="4"/>
      <c r="T8" s="4"/>
      <c r="U8" s="4">
        <f t="shared" si="4"/>
        <v>0</v>
      </c>
      <c r="V8" s="4"/>
      <c r="W8" s="4"/>
      <c r="X8" s="4">
        <f t="shared" si="5"/>
        <v>0</v>
      </c>
      <c r="Y8" s="4"/>
      <c r="Z8" s="4"/>
      <c r="AA8" s="4">
        <f>C8+I8-L8-O8-U8-X8-R8</f>
        <v>4600000</v>
      </c>
      <c r="AB8" s="7"/>
    </row>
    <row r="9" spans="1:28" ht="15.75" hidden="1" x14ac:dyDescent="0.25">
      <c r="A9" s="8">
        <v>44580</v>
      </c>
      <c r="B9" s="4" t="s">
        <v>29</v>
      </c>
      <c r="C9" s="4">
        <v>0</v>
      </c>
      <c r="D9" s="4"/>
      <c r="E9" s="4" t="s">
        <v>35</v>
      </c>
      <c r="F9" s="4">
        <v>300</v>
      </c>
      <c r="G9" s="4" t="s">
        <v>34</v>
      </c>
      <c r="H9" s="4"/>
      <c r="I9" s="4">
        <f t="shared" si="0"/>
        <v>0</v>
      </c>
      <c r="J9" s="9" t="s">
        <v>28</v>
      </c>
      <c r="K9" s="4"/>
      <c r="L9" s="4">
        <f t="shared" si="1"/>
        <v>0</v>
      </c>
      <c r="M9" s="4"/>
      <c r="N9" s="4"/>
      <c r="O9" s="4">
        <f t="shared" si="2"/>
        <v>0</v>
      </c>
      <c r="P9" s="4"/>
      <c r="Q9" s="4"/>
      <c r="R9" s="4">
        <f t="shared" si="3"/>
        <v>0</v>
      </c>
      <c r="S9" s="4"/>
      <c r="T9" s="4"/>
      <c r="U9" s="4">
        <f t="shared" si="4"/>
        <v>0</v>
      </c>
      <c r="V9" s="4"/>
      <c r="W9" s="4"/>
      <c r="X9" s="4">
        <f t="shared" si="5"/>
        <v>0</v>
      </c>
      <c r="Y9" s="4"/>
      <c r="Z9" s="4"/>
      <c r="AA9" s="4">
        <f>C9+I9-L9-O9-U9-X9-R9</f>
        <v>0</v>
      </c>
      <c r="AB9" s="7"/>
    </row>
    <row r="10" spans="1:28" ht="15.75" hidden="1" x14ac:dyDescent="0.25">
      <c r="A10" s="8">
        <v>44910</v>
      </c>
      <c r="B10" s="4" t="s">
        <v>25</v>
      </c>
      <c r="C10" s="4">
        <v>0</v>
      </c>
      <c r="D10" s="4"/>
      <c r="E10" s="4" t="s">
        <v>36</v>
      </c>
      <c r="F10" s="4">
        <v>3900</v>
      </c>
      <c r="G10" s="4" t="s">
        <v>27</v>
      </c>
      <c r="H10" s="4"/>
      <c r="I10" s="4">
        <f t="shared" si="0"/>
        <v>0</v>
      </c>
      <c r="J10" s="9" t="s">
        <v>28</v>
      </c>
      <c r="K10" s="4"/>
      <c r="L10" s="4">
        <f t="shared" si="1"/>
        <v>0</v>
      </c>
      <c r="M10" s="4"/>
      <c r="N10" s="4"/>
      <c r="O10" s="4">
        <f t="shared" si="2"/>
        <v>0</v>
      </c>
      <c r="P10" s="4"/>
      <c r="Q10" s="4"/>
      <c r="R10" s="4">
        <f t="shared" si="3"/>
        <v>0</v>
      </c>
      <c r="S10" s="4"/>
      <c r="T10" s="4"/>
      <c r="U10" s="4">
        <f t="shared" si="4"/>
        <v>0</v>
      </c>
      <c r="V10" s="4"/>
      <c r="W10" s="4"/>
      <c r="X10" s="4">
        <f t="shared" si="5"/>
        <v>0</v>
      </c>
      <c r="Y10" s="4"/>
      <c r="Z10" s="4"/>
      <c r="AA10" s="4">
        <f>C10+I10-L10-O10-U10-X10-R10</f>
        <v>0</v>
      </c>
      <c r="AB10" s="7"/>
    </row>
    <row r="11" spans="1:28" ht="15.75" hidden="1" x14ac:dyDescent="0.25">
      <c r="A11" s="10">
        <v>44932</v>
      </c>
      <c r="B11" s="11" t="s">
        <v>29</v>
      </c>
      <c r="C11" s="11">
        <v>0</v>
      </c>
      <c r="D11" s="11"/>
      <c r="E11" s="11" t="s">
        <v>35</v>
      </c>
      <c r="F11" s="11">
        <v>200</v>
      </c>
      <c r="G11" s="11" t="s">
        <v>27</v>
      </c>
      <c r="H11" s="11"/>
      <c r="I11" s="4">
        <f t="shared" si="0"/>
        <v>0</v>
      </c>
      <c r="J11" s="9" t="s">
        <v>28</v>
      </c>
      <c r="K11" s="4"/>
      <c r="L11" s="4">
        <f t="shared" si="1"/>
        <v>0</v>
      </c>
      <c r="M11" s="4"/>
      <c r="N11" s="4"/>
      <c r="O11" s="4">
        <f t="shared" si="2"/>
        <v>0</v>
      </c>
      <c r="P11" s="4"/>
      <c r="Q11" s="4"/>
      <c r="R11" s="4">
        <f t="shared" si="3"/>
        <v>0</v>
      </c>
      <c r="S11" s="4"/>
      <c r="T11" s="4"/>
      <c r="U11" s="4">
        <f t="shared" si="4"/>
        <v>0</v>
      </c>
      <c r="V11" s="4"/>
      <c r="W11" s="4"/>
      <c r="X11" s="4">
        <f t="shared" si="5"/>
        <v>0</v>
      </c>
      <c r="Y11" s="4"/>
      <c r="Z11" s="4"/>
      <c r="AA11" s="4">
        <f>C11+I11-L11-O11-U11-X11-R11</f>
        <v>0</v>
      </c>
      <c r="AB11" s="7"/>
    </row>
    <row r="12" spans="1:28" ht="15.75" hidden="1" x14ac:dyDescent="0.25">
      <c r="A12" s="10">
        <v>44935</v>
      </c>
      <c r="B12" s="11" t="s">
        <v>37</v>
      </c>
      <c r="C12" s="11">
        <v>5789000</v>
      </c>
      <c r="D12" s="11"/>
      <c r="E12" s="11" t="s">
        <v>38</v>
      </c>
      <c r="F12" s="11">
        <v>643</v>
      </c>
      <c r="G12" s="11" t="s">
        <v>39</v>
      </c>
      <c r="H12" s="11"/>
      <c r="I12" s="4">
        <f t="shared" si="0"/>
        <v>0</v>
      </c>
      <c r="J12" s="6" t="s">
        <v>24</v>
      </c>
      <c r="K12" s="4"/>
      <c r="L12" s="4">
        <f t="shared" si="1"/>
        <v>4540000</v>
      </c>
      <c r="M12" s="4">
        <v>4540000</v>
      </c>
      <c r="N12" s="4"/>
      <c r="O12" s="4">
        <f t="shared" si="2"/>
        <v>0</v>
      </c>
      <c r="P12" s="4"/>
      <c r="Q12" s="4"/>
      <c r="R12" s="4">
        <f t="shared" si="3"/>
        <v>0</v>
      </c>
      <c r="S12" s="4"/>
      <c r="T12" s="4"/>
      <c r="U12" s="4">
        <f t="shared" si="4"/>
        <v>0</v>
      </c>
      <c r="V12" s="4"/>
      <c r="W12" s="4"/>
      <c r="X12" s="4">
        <f t="shared" si="5"/>
        <v>0</v>
      </c>
      <c r="Y12" s="4"/>
      <c r="Z12" s="4"/>
      <c r="AA12" s="4">
        <f>C12+I12-L12-O12-U12-X12-R12</f>
        <v>1249000</v>
      </c>
      <c r="AB12" s="7">
        <v>45379</v>
      </c>
    </row>
    <row r="13" spans="1:28" ht="15.75" hidden="1" x14ac:dyDescent="0.25">
      <c r="A13" s="10">
        <v>44935</v>
      </c>
      <c r="B13" s="11" t="s">
        <v>37</v>
      </c>
      <c r="C13" s="11">
        <v>15246000</v>
      </c>
      <c r="D13" s="11"/>
      <c r="E13" s="11" t="s">
        <v>40</v>
      </c>
      <c r="F13" s="11">
        <v>726</v>
      </c>
      <c r="G13" s="11" t="s">
        <v>39</v>
      </c>
      <c r="H13" s="11"/>
      <c r="I13" s="4">
        <f t="shared" si="0"/>
        <v>0</v>
      </c>
      <c r="J13" s="9" t="s">
        <v>28</v>
      </c>
      <c r="K13" s="4"/>
      <c r="L13" s="4">
        <f t="shared" si="1"/>
        <v>0</v>
      </c>
      <c r="M13" s="4"/>
      <c r="N13" s="4"/>
      <c r="O13" s="4">
        <f t="shared" si="2"/>
        <v>0</v>
      </c>
      <c r="P13" s="4"/>
      <c r="Q13" s="4"/>
      <c r="R13" s="4">
        <f t="shared" si="3"/>
        <v>0</v>
      </c>
      <c r="S13" s="4"/>
      <c r="T13" s="4"/>
      <c r="U13" s="4">
        <f t="shared" si="4"/>
        <v>0</v>
      </c>
      <c r="V13" s="4"/>
      <c r="W13" s="4"/>
      <c r="X13" s="4">
        <f t="shared" si="5"/>
        <v>0</v>
      </c>
      <c r="Y13" s="4"/>
      <c r="Z13" s="4"/>
      <c r="AA13" s="4">
        <f>C13+I13-L13-O13-U13-X13-R13</f>
        <v>15246000</v>
      </c>
      <c r="AB13" s="7"/>
    </row>
    <row r="14" spans="1:28" ht="15.75" hidden="1" x14ac:dyDescent="0.25">
      <c r="A14" s="10">
        <v>44953</v>
      </c>
      <c r="B14" s="11" t="s">
        <v>41</v>
      </c>
      <c r="C14" s="11">
        <v>657000</v>
      </c>
      <c r="D14" s="11"/>
      <c r="E14" s="11" t="s">
        <v>42</v>
      </c>
      <c r="F14" s="11">
        <v>1500</v>
      </c>
      <c r="G14" s="11" t="s">
        <v>34</v>
      </c>
      <c r="H14" s="11"/>
      <c r="I14" s="4">
        <f t="shared" si="0"/>
        <v>0</v>
      </c>
      <c r="J14" s="6" t="s">
        <v>24</v>
      </c>
      <c r="K14" s="4" t="s">
        <v>735</v>
      </c>
      <c r="L14" s="4">
        <f t="shared" si="1"/>
        <v>0</v>
      </c>
      <c r="M14" s="4"/>
      <c r="N14" s="4"/>
      <c r="O14" s="4">
        <f t="shared" si="2"/>
        <v>0</v>
      </c>
      <c r="P14" s="4"/>
      <c r="Q14" s="4"/>
      <c r="R14" s="4">
        <f t="shared" si="3"/>
        <v>0</v>
      </c>
      <c r="S14" s="4"/>
      <c r="T14" s="4"/>
      <c r="U14" s="4">
        <f t="shared" si="4"/>
        <v>0</v>
      </c>
      <c r="V14" s="4"/>
      <c r="W14" s="4"/>
      <c r="X14" s="4">
        <f t="shared" si="5"/>
        <v>0</v>
      </c>
      <c r="Y14" s="4"/>
      <c r="Z14" s="4"/>
      <c r="AA14" s="4">
        <f>C14+I14-L14-O14-U14-X14-R14</f>
        <v>657000</v>
      </c>
      <c r="AB14" s="7"/>
    </row>
    <row r="15" spans="1:28" ht="15.75" hidden="1" x14ac:dyDescent="0.25">
      <c r="A15" s="10">
        <v>44956</v>
      </c>
      <c r="B15" s="11" t="s">
        <v>41</v>
      </c>
      <c r="C15" s="11">
        <v>9243100</v>
      </c>
      <c r="D15" s="11"/>
      <c r="E15" s="11" t="s">
        <v>42</v>
      </c>
      <c r="F15" s="11">
        <v>2200</v>
      </c>
      <c r="G15" s="11" t="s">
        <v>34</v>
      </c>
      <c r="H15" s="11"/>
      <c r="I15" s="4">
        <f t="shared" si="0"/>
        <v>0</v>
      </c>
      <c r="J15" s="9" t="s">
        <v>28</v>
      </c>
      <c r="K15" s="4"/>
      <c r="L15" s="4">
        <f t="shared" si="1"/>
        <v>0</v>
      </c>
      <c r="M15" s="4"/>
      <c r="N15" s="4"/>
      <c r="O15" s="4">
        <f t="shared" si="2"/>
        <v>0</v>
      </c>
      <c r="P15" s="4"/>
      <c r="Q15" s="4"/>
      <c r="R15" s="4">
        <f t="shared" si="3"/>
        <v>0</v>
      </c>
      <c r="S15" s="4"/>
      <c r="T15" s="4"/>
      <c r="U15" s="4">
        <f t="shared" si="4"/>
        <v>0</v>
      </c>
      <c r="V15" s="4"/>
      <c r="W15" s="4"/>
      <c r="X15" s="4">
        <f t="shared" si="5"/>
        <v>0</v>
      </c>
      <c r="Y15" s="4"/>
      <c r="Z15" s="4"/>
      <c r="AA15" s="4">
        <f>C15+I15-L15-O15-U15-X15-R15</f>
        <v>9243100</v>
      </c>
      <c r="AB15" s="7"/>
    </row>
    <row r="16" spans="1:28" ht="15.75" hidden="1" x14ac:dyDescent="0.25">
      <c r="A16" s="10">
        <v>45033</v>
      </c>
      <c r="B16" s="11" t="s">
        <v>45</v>
      </c>
      <c r="C16" s="11">
        <v>-513800</v>
      </c>
      <c r="D16" s="11" t="s">
        <v>46</v>
      </c>
      <c r="E16" s="11" t="s">
        <v>47</v>
      </c>
      <c r="F16" s="11">
        <v>10</v>
      </c>
      <c r="G16" s="11" t="s">
        <v>48</v>
      </c>
      <c r="H16" s="11"/>
      <c r="I16" s="4">
        <f t="shared" si="0"/>
        <v>0</v>
      </c>
      <c r="J16" s="12" t="s">
        <v>49</v>
      </c>
      <c r="K16" s="4"/>
      <c r="L16" s="4">
        <f t="shared" si="1"/>
        <v>0</v>
      </c>
      <c r="M16" s="4"/>
      <c r="N16" s="4"/>
      <c r="O16" s="4">
        <f t="shared" si="2"/>
        <v>0</v>
      </c>
      <c r="P16" s="4"/>
      <c r="Q16" s="4"/>
      <c r="R16" s="4">
        <f t="shared" si="3"/>
        <v>0</v>
      </c>
      <c r="S16" s="4"/>
      <c r="T16" s="4"/>
      <c r="U16" s="4">
        <f t="shared" si="4"/>
        <v>0</v>
      </c>
      <c r="V16" s="4"/>
      <c r="W16" s="4"/>
      <c r="X16" s="4">
        <f t="shared" si="5"/>
        <v>0</v>
      </c>
      <c r="Y16" s="4"/>
      <c r="Z16" s="4"/>
      <c r="AA16" s="4">
        <f>C16+I16-L16-O16-U16-X16-R16</f>
        <v>-513800</v>
      </c>
      <c r="AB16" s="7"/>
    </row>
    <row r="17" spans="1:28" ht="15.75" hidden="1" x14ac:dyDescent="0.25">
      <c r="A17" s="10">
        <v>45052</v>
      </c>
      <c r="B17" s="11" t="s">
        <v>37</v>
      </c>
      <c r="C17" s="11">
        <v>4620000</v>
      </c>
      <c r="D17" s="11" t="s">
        <v>46</v>
      </c>
      <c r="E17" s="11" t="s">
        <v>50</v>
      </c>
      <c r="F17" s="11">
        <v>1100</v>
      </c>
      <c r="G17" s="13" t="s">
        <v>34</v>
      </c>
      <c r="H17" s="11"/>
      <c r="I17" s="4">
        <f t="shared" si="0"/>
        <v>0</v>
      </c>
      <c r="J17" s="9" t="s">
        <v>28</v>
      </c>
      <c r="K17" s="4"/>
      <c r="L17" s="4">
        <f t="shared" si="1"/>
        <v>0</v>
      </c>
      <c r="M17" s="4"/>
      <c r="N17" s="4"/>
      <c r="O17" s="4">
        <f t="shared" si="2"/>
        <v>0</v>
      </c>
      <c r="P17" s="4"/>
      <c r="Q17" s="4"/>
      <c r="R17" s="4">
        <f t="shared" si="3"/>
        <v>0</v>
      </c>
      <c r="S17" s="4"/>
      <c r="T17" s="4"/>
      <c r="U17" s="4">
        <f t="shared" si="4"/>
        <v>0</v>
      </c>
      <c r="V17" s="4"/>
      <c r="W17" s="4"/>
      <c r="X17" s="4">
        <f t="shared" si="5"/>
        <v>0</v>
      </c>
      <c r="Y17" s="4"/>
      <c r="Z17" s="4"/>
      <c r="AA17" s="4">
        <f>C17+I17-L17-O17-U17-X17-R17</f>
        <v>4620000</v>
      </c>
      <c r="AB17" s="7"/>
    </row>
    <row r="18" spans="1:28" ht="15.75" hidden="1" x14ac:dyDescent="0.25">
      <c r="A18" s="10">
        <v>45059</v>
      </c>
      <c r="B18" s="11" t="s">
        <v>59</v>
      </c>
      <c r="C18" s="11">
        <v>1638300</v>
      </c>
      <c r="D18" s="11" t="s">
        <v>52</v>
      </c>
      <c r="E18" s="11" t="s">
        <v>60</v>
      </c>
      <c r="F18" s="11">
        <v>12250</v>
      </c>
      <c r="G18" s="11" t="s">
        <v>34</v>
      </c>
      <c r="H18" s="11"/>
      <c r="I18" s="4">
        <f t="shared" si="0"/>
        <v>0</v>
      </c>
      <c r="J18" s="6" t="s">
        <v>24</v>
      </c>
      <c r="K18" s="4"/>
      <c r="L18" s="4">
        <f t="shared" si="1"/>
        <v>0</v>
      </c>
      <c r="M18" s="4"/>
      <c r="N18" s="4"/>
      <c r="O18" s="4">
        <f t="shared" si="2"/>
        <v>0</v>
      </c>
      <c r="P18" s="4"/>
      <c r="Q18" s="4"/>
      <c r="R18" s="4">
        <f t="shared" si="3"/>
        <v>0</v>
      </c>
      <c r="S18" s="4"/>
      <c r="T18" s="4"/>
      <c r="U18" s="4">
        <f t="shared" si="4"/>
        <v>0</v>
      </c>
      <c r="V18" s="4"/>
      <c r="W18" s="4"/>
      <c r="X18" s="4">
        <f t="shared" si="5"/>
        <v>0</v>
      </c>
      <c r="Y18" s="4"/>
      <c r="Z18" s="4"/>
      <c r="AA18" s="4">
        <f>C18+I18-L18-O18-U18-X18-R18</f>
        <v>1638300</v>
      </c>
      <c r="AB18" s="7"/>
    </row>
    <row r="19" spans="1:28" ht="15.75" hidden="1" x14ac:dyDescent="0.25">
      <c r="A19" s="10">
        <v>45059</v>
      </c>
      <c r="B19" s="11" t="s">
        <v>59</v>
      </c>
      <c r="C19" s="11">
        <v>4812500</v>
      </c>
      <c r="D19" s="11" t="s">
        <v>52</v>
      </c>
      <c r="E19" s="11" t="s">
        <v>61</v>
      </c>
      <c r="F19" s="11">
        <v>1750</v>
      </c>
      <c r="G19" s="11" t="s">
        <v>34</v>
      </c>
      <c r="H19" s="11"/>
      <c r="I19" s="4">
        <f t="shared" si="0"/>
        <v>0</v>
      </c>
      <c r="J19" s="9" t="s">
        <v>28</v>
      </c>
      <c r="K19" s="4"/>
      <c r="L19" s="4">
        <f t="shared" si="1"/>
        <v>0</v>
      </c>
      <c r="M19" s="4"/>
      <c r="N19" s="4"/>
      <c r="O19" s="4">
        <f t="shared" si="2"/>
        <v>0</v>
      </c>
      <c r="P19" s="4"/>
      <c r="Q19" s="4"/>
      <c r="R19" s="4">
        <f t="shared" si="3"/>
        <v>0</v>
      </c>
      <c r="S19" s="4"/>
      <c r="T19" s="4"/>
      <c r="U19" s="4">
        <f t="shared" si="4"/>
        <v>0</v>
      </c>
      <c r="V19" s="4"/>
      <c r="W19" s="4"/>
      <c r="X19" s="4">
        <f t="shared" si="5"/>
        <v>0</v>
      </c>
      <c r="Y19" s="4"/>
      <c r="Z19" s="4"/>
      <c r="AA19" s="4">
        <f>C19+I19-L19-O19-U19-X19-R19</f>
        <v>4812500</v>
      </c>
      <c r="AB19" s="7"/>
    </row>
    <row r="20" spans="1:28" ht="15.75" hidden="1" x14ac:dyDescent="0.25">
      <c r="A20" s="10">
        <v>45069</v>
      </c>
      <c r="B20" s="11" t="s">
        <v>62</v>
      </c>
      <c r="C20" s="11">
        <v>185000</v>
      </c>
      <c r="D20" s="11" t="s">
        <v>52</v>
      </c>
      <c r="E20" s="11" t="s">
        <v>63</v>
      </c>
      <c r="F20" s="11">
        <v>8</v>
      </c>
      <c r="G20" s="11" t="s">
        <v>48</v>
      </c>
      <c r="H20" s="11"/>
      <c r="I20" s="4">
        <f t="shared" si="0"/>
        <v>0</v>
      </c>
      <c r="J20" s="12" t="s">
        <v>324</v>
      </c>
      <c r="K20" s="4"/>
      <c r="L20" s="4">
        <f t="shared" si="1"/>
        <v>185000</v>
      </c>
      <c r="M20" s="4">
        <v>185000</v>
      </c>
      <c r="N20" s="4"/>
      <c r="O20" s="4">
        <f t="shared" si="2"/>
        <v>0</v>
      </c>
      <c r="P20" s="4"/>
      <c r="Q20" s="4"/>
      <c r="R20" s="4">
        <f t="shared" si="3"/>
        <v>0</v>
      </c>
      <c r="S20" s="4"/>
      <c r="T20" s="4"/>
      <c r="U20" s="4">
        <f t="shared" si="4"/>
        <v>0</v>
      </c>
      <c r="V20" s="4"/>
      <c r="W20" s="4"/>
      <c r="X20" s="4">
        <f t="shared" si="5"/>
        <v>0</v>
      </c>
      <c r="Y20" s="4"/>
      <c r="Z20" s="4"/>
      <c r="AA20" s="4">
        <f>C20+I20-L20-O20-U20-X20-R20</f>
        <v>0</v>
      </c>
      <c r="AB20" s="7">
        <v>45356</v>
      </c>
    </row>
    <row r="21" spans="1:28" ht="15.75" hidden="1" x14ac:dyDescent="0.25">
      <c r="A21" s="10">
        <v>45069</v>
      </c>
      <c r="B21" s="11" t="s">
        <v>62</v>
      </c>
      <c r="C21" s="11">
        <v>2600000</v>
      </c>
      <c r="D21" s="11" t="s">
        <v>52</v>
      </c>
      <c r="E21" s="11" t="s">
        <v>64</v>
      </c>
      <c r="F21" s="11">
        <v>40</v>
      </c>
      <c r="G21" s="11" t="s">
        <v>39</v>
      </c>
      <c r="H21" s="11"/>
      <c r="I21" s="4">
        <f t="shared" si="0"/>
        <v>0</v>
      </c>
      <c r="J21" s="6" t="s">
        <v>24</v>
      </c>
      <c r="K21" s="4"/>
      <c r="L21" s="4">
        <f t="shared" si="1"/>
        <v>2215000</v>
      </c>
      <c r="M21" s="4">
        <v>2215000</v>
      </c>
      <c r="N21" s="4"/>
      <c r="O21" s="4">
        <f t="shared" si="2"/>
        <v>0</v>
      </c>
      <c r="P21" s="4"/>
      <c r="Q21" s="4"/>
      <c r="R21" s="4">
        <f t="shared" si="3"/>
        <v>0</v>
      </c>
      <c r="S21" s="4"/>
      <c r="T21" s="4"/>
      <c r="U21" s="4">
        <f t="shared" si="4"/>
        <v>0</v>
      </c>
      <c r="V21" s="4"/>
      <c r="W21" s="4"/>
      <c r="X21" s="4">
        <f t="shared" si="5"/>
        <v>0</v>
      </c>
      <c r="Y21" s="4"/>
      <c r="Z21" s="4"/>
      <c r="AA21" s="4">
        <f>C21+I21-L21-O21-U21-X21-R21</f>
        <v>385000</v>
      </c>
      <c r="AB21" s="7">
        <v>45356</v>
      </c>
    </row>
    <row r="22" spans="1:28" ht="15.75" hidden="1" x14ac:dyDescent="0.25">
      <c r="A22" s="14">
        <v>45118</v>
      </c>
      <c r="B22" s="4" t="s">
        <v>25</v>
      </c>
      <c r="C22" s="11">
        <v>0</v>
      </c>
      <c r="D22" s="15" t="s">
        <v>66</v>
      </c>
      <c r="E22" s="11" t="s">
        <v>67</v>
      </c>
      <c r="F22" s="11">
        <v>2000</v>
      </c>
      <c r="G22" s="15" t="s">
        <v>34</v>
      </c>
      <c r="H22" s="11"/>
      <c r="I22" s="4">
        <f t="shared" si="0"/>
        <v>0</v>
      </c>
      <c r="J22" s="9" t="s">
        <v>28</v>
      </c>
      <c r="K22" s="4"/>
      <c r="L22" s="4">
        <f t="shared" si="1"/>
        <v>0</v>
      </c>
      <c r="M22" s="4"/>
      <c r="N22" s="4"/>
      <c r="O22" s="4">
        <f t="shared" si="2"/>
        <v>0</v>
      </c>
      <c r="P22" s="4"/>
      <c r="Q22" s="4"/>
      <c r="R22" s="4">
        <f t="shared" si="3"/>
        <v>0</v>
      </c>
      <c r="S22" s="4"/>
      <c r="T22" s="4"/>
      <c r="U22" s="4">
        <f t="shared" si="4"/>
        <v>0</v>
      </c>
      <c r="V22" s="4"/>
      <c r="W22" s="4"/>
      <c r="X22" s="4">
        <f t="shared" si="5"/>
        <v>0</v>
      </c>
      <c r="Y22" s="4"/>
      <c r="Z22" s="4"/>
      <c r="AA22" s="4">
        <f>C22+I22-L22-O22-U22-X22-R22</f>
        <v>0</v>
      </c>
      <c r="AB22" s="7"/>
    </row>
    <row r="23" spans="1:28" ht="15.75" hidden="1" x14ac:dyDescent="0.25">
      <c r="A23" s="14">
        <v>45118</v>
      </c>
      <c r="B23" s="15" t="s">
        <v>68</v>
      </c>
      <c r="C23" s="11">
        <v>-3950000</v>
      </c>
      <c r="D23" s="15" t="s">
        <v>46</v>
      </c>
      <c r="E23" s="11" t="s">
        <v>69</v>
      </c>
      <c r="F23" s="11">
        <v>100</v>
      </c>
      <c r="G23" s="15" t="s">
        <v>34</v>
      </c>
      <c r="H23" s="11"/>
      <c r="I23" s="4">
        <f t="shared" si="0"/>
        <v>0</v>
      </c>
      <c r="J23" s="12" t="s">
        <v>49</v>
      </c>
      <c r="K23" s="4"/>
      <c r="L23" s="4">
        <f t="shared" si="1"/>
        <v>0</v>
      </c>
      <c r="M23" s="4"/>
      <c r="N23" s="4"/>
      <c r="O23" s="4">
        <f t="shared" si="2"/>
        <v>0</v>
      </c>
      <c r="P23" s="4"/>
      <c r="Q23" s="4"/>
      <c r="R23" s="4">
        <f t="shared" si="3"/>
        <v>0</v>
      </c>
      <c r="S23" s="4"/>
      <c r="T23" s="4"/>
      <c r="U23" s="4">
        <f t="shared" si="4"/>
        <v>0</v>
      </c>
      <c r="V23" s="4"/>
      <c r="W23" s="4"/>
      <c r="X23" s="4">
        <f t="shared" si="5"/>
        <v>0</v>
      </c>
      <c r="Y23" s="4"/>
      <c r="Z23" s="4"/>
      <c r="AA23" s="4">
        <f>C23+I23-L23-O23-U23-X23-R23</f>
        <v>-3950000</v>
      </c>
      <c r="AB23" s="7"/>
    </row>
    <row r="24" spans="1:28" ht="15.75" hidden="1" x14ac:dyDescent="0.25">
      <c r="A24" s="14">
        <v>45138</v>
      </c>
      <c r="B24" s="15" t="s">
        <v>70</v>
      </c>
      <c r="C24" s="11">
        <v>-5560000</v>
      </c>
      <c r="D24" s="15" t="s">
        <v>52</v>
      </c>
      <c r="E24" s="11" t="s">
        <v>71</v>
      </c>
      <c r="F24" s="11">
        <v>4</v>
      </c>
      <c r="G24" s="11" t="s">
        <v>27</v>
      </c>
      <c r="H24" s="11"/>
      <c r="I24" s="4">
        <f t="shared" si="0"/>
        <v>0</v>
      </c>
      <c r="J24" s="12" t="s">
        <v>49</v>
      </c>
      <c r="K24" s="4"/>
      <c r="L24" s="4">
        <f t="shared" si="1"/>
        <v>0</v>
      </c>
      <c r="M24" s="4"/>
      <c r="N24" s="4"/>
      <c r="O24" s="4">
        <f t="shared" si="2"/>
        <v>0</v>
      </c>
      <c r="P24" s="4"/>
      <c r="Q24" s="4"/>
      <c r="R24" s="4">
        <f t="shared" si="3"/>
        <v>0</v>
      </c>
      <c r="S24" s="4"/>
      <c r="T24" s="4"/>
      <c r="U24" s="4">
        <f t="shared" si="4"/>
        <v>0</v>
      </c>
      <c r="V24" s="4"/>
      <c r="W24" s="4"/>
      <c r="X24" s="4">
        <f t="shared" si="5"/>
        <v>0</v>
      </c>
      <c r="Y24" s="4"/>
      <c r="Z24" s="4"/>
      <c r="AA24" s="4">
        <f>C24+I24-L24-O24-U24-X24-R24</f>
        <v>-5560000</v>
      </c>
      <c r="AB24" s="7"/>
    </row>
    <row r="25" spans="1:28" ht="15.75" hidden="1" x14ac:dyDescent="0.25">
      <c r="A25" s="14"/>
      <c r="B25" s="15" t="s">
        <v>72</v>
      </c>
      <c r="C25" s="11">
        <v>-2642000</v>
      </c>
      <c r="D25" s="15" t="s">
        <v>46</v>
      </c>
      <c r="E25" s="11"/>
      <c r="F25" s="11"/>
      <c r="G25" s="11" t="s">
        <v>34</v>
      </c>
      <c r="H25" s="11"/>
      <c r="I25" s="4">
        <f t="shared" si="0"/>
        <v>0</v>
      </c>
      <c r="J25" s="12" t="s">
        <v>49</v>
      </c>
      <c r="K25" s="4"/>
      <c r="L25" s="4">
        <f t="shared" si="1"/>
        <v>0</v>
      </c>
      <c r="M25" s="4"/>
      <c r="N25" s="4"/>
      <c r="O25" s="4">
        <f t="shared" si="2"/>
        <v>0</v>
      </c>
      <c r="P25" s="4"/>
      <c r="Q25" s="4"/>
      <c r="R25" s="4">
        <f t="shared" si="3"/>
        <v>0</v>
      </c>
      <c r="S25" s="4"/>
      <c r="T25" s="4"/>
      <c r="U25" s="4">
        <f t="shared" si="4"/>
        <v>0</v>
      </c>
      <c r="V25" s="4"/>
      <c r="W25" s="4"/>
      <c r="X25" s="4">
        <f t="shared" si="5"/>
        <v>0</v>
      </c>
      <c r="Y25" s="4"/>
      <c r="Z25" s="4"/>
      <c r="AA25" s="4">
        <f>C25+I25-L25-O25-U25-X25-R25</f>
        <v>-2642000</v>
      </c>
      <c r="AB25" s="7"/>
    </row>
    <row r="26" spans="1:28" ht="15.75" hidden="1" x14ac:dyDescent="0.25">
      <c r="A26" s="14">
        <v>45145</v>
      </c>
      <c r="B26" s="15" t="s">
        <v>73</v>
      </c>
      <c r="C26" s="15">
        <v>-177500</v>
      </c>
      <c r="D26" s="11" t="s">
        <v>46</v>
      </c>
      <c r="E26" s="15" t="s">
        <v>61</v>
      </c>
      <c r="F26" s="16">
        <v>250</v>
      </c>
      <c r="G26" s="11" t="s">
        <v>34</v>
      </c>
      <c r="H26" s="15"/>
      <c r="I26" s="4">
        <f t="shared" si="0"/>
        <v>0</v>
      </c>
      <c r="J26" s="17" t="s">
        <v>49</v>
      </c>
      <c r="K26" s="4" t="s">
        <v>74</v>
      </c>
      <c r="L26" s="4">
        <f t="shared" si="1"/>
        <v>0</v>
      </c>
      <c r="M26" s="4"/>
      <c r="N26" s="4"/>
      <c r="O26" s="4">
        <f t="shared" si="2"/>
        <v>0</v>
      </c>
      <c r="P26" s="4"/>
      <c r="Q26" s="4"/>
      <c r="R26" s="4">
        <f t="shared" si="3"/>
        <v>0</v>
      </c>
      <c r="S26" s="4"/>
      <c r="T26" s="4"/>
      <c r="U26" s="4">
        <f t="shared" si="4"/>
        <v>0</v>
      </c>
      <c r="V26" s="4"/>
      <c r="W26" s="4"/>
      <c r="X26" s="4">
        <f t="shared" si="5"/>
        <v>0</v>
      </c>
      <c r="Y26" s="4"/>
      <c r="Z26" s="4"/>
      <c r="AA26" s="4">
        <f>C26+I26-L26-O26-U26-X26-R26</f>
        <v>-177500</v>
      </c>
      <c r="AB26" s="7"/>
    </row>
    <row r="27" spans="1:28" ht="15.75" hidden="1" x14ac:dyDescent="0.25">
      <c r="A27" s="14">
        <v>45145</v>
      </c>
      <c r="B27" s="15" t="s">
        <v>75</v>
      </c>
      <c r="C27" s="15">
        <v>81595</v>
      </c>
      <c r="D27" s="11" t="s">
        <v>52</v>
      </c>
      <c r="E27" s="15" t="s">
        <v>76</v>
      </c>
      <c r="F27" s="15">
        <v>5</v>
      </c>
      <c r="G27" s="15" t="s">
        <v>77</v>
      </c>
      <c r="H27" s="15"/>
      <c r="I27" s="4">
        <f t="shared" si="0"/>
        <v>0</v>
      </c>
      <c r="J27" s="18" t="s">
        <v>78</v>
      </c>
      <c r="K27" s="4">
        <v>157295</v>
      </c>
      <c r="L27" s="4">
        <f t="shared" si="1"/>
        <v>0</v>
      </c>
      <c r="M27" s="4"/>
      <c r="N27" s="4"/>
      <c r="O27" s="4">
        <f t="shared" si="2"/>
        <v>0</v>
      </c>
      <c r="P27" s="4"/>
      <c r="Q27" s="4"/>
      <c r="R27" s="4">
        <f t="shared" si="3"/>
        <v>0</v>
      </c>
      <c r="S27" s="4"/>
      <c r="T27" s="4"/>
      <c r="U27" s="4">
        <f t="shared" si="4"/>
        <v>0</v>
      </c>
      <c r="V27" s="4"/>
      <c r="W27" s="4"/>
      <c r="X27" s="4">
        <f t="shared" si="5"/>
        <v>0</v>
      </c>
      <c r="Y27" s="4"/>
      <c r="Z27" s="4"/>
      <c r="AA27" s="4">
        <f>C27+I27-L27-O27-U27-X27-R27</f>
        <v>81595</v>
      </c>
      <c r="AB27" s="7"/>
    </row>
    <row r="28" spans="1:28" ht="15.75" hidden="1" x14ac:dyDescent="0.25">
      <c r="A28" s="14"/>
      <c r="B28" s="15" t="s">
        <v>84</v>
      </c>
      <c r="C28" s="15">
        <v>-240000</v>
      </c>
      <c r="D28" s="11" t="s">
        <v>46</v>
      </c>
      <c r="E28" s="15" t="s">
        <v>85</v>
      </c>
      <c r="F28" s="15">
        <v>307.39999999999998</v>
      </c>
      <c r="G28" s="15" t="s">
        <v>39</v>
      </c>
      <c r="H28" s="15"/>
      <c r="I28" s="15">
        <v>0</v>
      </c>
      <c r="J28" s="17" t="s">
        <v>49</v>
      </c>
      <c r="K28" s="4"/>
      <c r="L28" s="4">
        <f t="shared" si="1"/>
        <v>0</v>
      </c>
      <c r="M28" s="4"/>
      <c r="N28" s="4"/>
      <c r="O28" s="4">
        <f t="shared" si="2"/>
        <v>0</v>
      </c>
      <c r="P28" s="4"/>
      <c r="Q28" s="4"/>
      <c r="R28" s="4">
        <f t="shared" si="3"/>
        <v>0</v>
      </c>
      <c r="S28" s="4"/>
      <c r="T28" s="4"/>
      <c r="U28" s="4">
        <f t="shared" si="4"/>
        <v>0</v>
      </c>
      <c r="V28" s="4"/>
      <c r="W28" s="4"/>
      <c r="X28" s="4">
        <f t="shared" si="5"/>
        <v>0</v>
      </c>
      <c r="Y28" s="4"/>
      <c r="Z28" s="4"/>
      <c r="AA28" s="4">
        <f>C28+I28-L28-O28-U28-X28-R28</f>
        <v>-240000</v>
      </c>
      <c r="AB28" s="7"/>
    </row>
    <row r="29" spans="1:28" ht="15.75" hidden="1" x14ac:dyDescent="0.25">
      <c r="A29" s="10"/>
      <c r="B29" s="11" t="s">
        <v>88</v>
      </c>
      <c r="C29" s="11">
        <v>-312000</v>
      </c>
      <c r="D29" s="11" t="s">
        <v>46</v>
      </c>
      <c r="E29" s="11" t="s">
        <v>89</v>
      </c>
      <c r="F29" s="11">
        <v>29.2</v>
      </c>
      <c r="G29" s="11" t="s">
        <v>39</v>
      </c>
      <c r="H29" s="11"/>
      <c r="I29" s="4">
        <f t="shared" ref="I29:I63" si="6">F29*H29</f>
        <v>0</v>
      </c>
      <c r="J29" s="17" t="s">
        <v>49</v>
      </c>
      <c r="K29" s="4"/>
      <c r="L29" s="4">
        <f t="shared" si="1"/>
        <v>0</v>
      </c>
      <c r="M29" s="4"/>
      <c r="N29" s="4"/>
      <c r="O29" s="4">
        <f t="shared" si="2"/>
        <v>0</v>
      </c>
      <c r="P29" s="4"/>
      <c r="Q29" s="4"/>
      <c r="R29" s="4">
        <f t="shared" si="3"/>
        <v>0</v>
      </c>
      <c r="S29" s="4"/>
      <c r="T29" s="4"/>
      <c r="U29" s="4">
        <f t="shared" si="4"/>
        <v>0</v>
      </c>
      <c r="V29" s="4"/>
      <c r="W29" s="4"/>
      <c r="X29" s="4">
        <f t="shared" si="5"/>
        <v>0</v>
      </c>
      <c r="Y29" s="4"/>
      <c r="Z29" s="4"/>
      <c r="AA29" s="4">
        <f>C29+I29-L29-O29-U29-X29-R29</f>
        <v>-312000</v>
      </c>
      <c r="AB29" s="7"/>
    </row>
    <row r="30" spans="1:28" ht="15.75" hidden="1" x14ac:dyDescent="0.25">
      <c r="A30" s="10">
        <v>45187</v>
      </c>
      <c r="B30" s="15" t="s">
        <v>93</v>
      </c>
      <c r="C30" s="15">
        <v>0</v>
      </c>
      <c r="D30" s="15" t="s">
        <v>94</v>
      </c>
      <c r="E30" s="11" t="s">
        <v>95</v>
      </c>
      <c r="F30" s="15">
        <v>750</v>
      </c>
      <c r="G30" s="11" t="s">
        <v>34</v>
      </c>
      <c r="H30" s="15"/>
      <c r="I30" s="4">
        <f t="shared" si="6"/>
        <v>0</v>
      </c>
      <c r="J30" s="17" t="s">
        <v>49</v>
      </c>
      <c r="K30" s="4"/>
      <c r="L30" s="4">
        <f t="shared" si="1"/>
        <v>0</v>
      </c>
      <c r="M30" s="4"/>
      <c r="N30" s="4"/>
      <c r="O30" s="4">
        <f t="shared" si="2"/>
        <v>0</v>
      </c>
      <c r="P30" s="4"/>
      <c r="Q30" s="4"/>
      <c r="R30" s="4">
        <f t="shared" si="3"/>
        <v>0</v>
      </c>
      <c r="S30" s="4"/>
      <c r="T30" s="4"/>
      <c r="U30" s="4">
        <f t="shared" si="4"/>
        <v>0</v>
      </c>
      <c r="V30" s="4"/>
      <c r="W30" s="4"/>
      <c r="X30" s="4">
        <f t="shared" si="5"/>
        <v>0</v>
      </c>
      <c r="Y30" s="4"/>
      <c r="Z30" s="4"/>
      <c r="AA30" s="4">
        <f>C30+I30-L30-O30-U30-X30-R30</f>
        <v>0</v>
      </c>
      <c r="AB30" s="7"/>
    </row>
    <row r="31" spans="1:28" ht="15.75" hidden="1" x14ac:dyDescent="0.25">
      <c r="A31" s="14">
        <v>45212</v>
      </c>
      <c r="B31" s="15" t="s">
        <v>111</v>
      </c>
      <c r="C31" s="11">
        <v>2000000</v>
      </c>
      <c r="D31" s="15" t="s">
        <v>46</v>
      </c>
      <c r="E31" s="11" t="s">
        <v>112</v>
      </c>
      <c r="F31" s="11">
        <v>14</v>
      </c>
      <c r="G31" s="11" t="s">
        <v>48</v>
      </c>
      <c r="H31" s="11"/>
      <c r="I31" s="4">
        <f t="shared" si="6"/>
        <v>0</v>
      </c>
      <c r="J31" s="12" t="s">
        <v>312</v>
      </c>
      <c r="K31" s="4" t="s">
        <v>113</v>
      </c>
      <c r="L31" s="4">
        <f t="shared" si="1"/>
        <v>0</v>
      </c>
      <c r="M31" s="4"/>
      <c r="N31" s="4"/>
      <c r="O31" s="4">
        <f t="shared" si="2"/>
        <v>2000000</v>
      </c>
      <c r="P31" s="4">
        <v>2000000</v>
      </c>
      <c r="Q31" s="4"/>
      <c r="R31" s="4">
        <f t="shared" si="3"/>
        <v>0</v>
      </c>
      <c r="S31" s="4"/>
      <c r="T31" s="4"/>
      <c r="U31" s="4">
        <f t="shared" si="4"/>
        <v>0</v>
      </c>
      <c r="V31" s="4"/>
      <c r="W31" s="4"/>
      <c r="X31" s="4">
        <f t="shared" si="5"/>
        <v>0</v>
      </c>
      <c r="Y31" s="4"/>
      <c r="Z31" s="4"/>
      <c r="AA31" s="4">
        <f>C31+I31-L31-O31-U31-X31-R31</f>
        <v>0</v>
      </c>
      <c r="AB31" s="7">
        <v>45364</v>
      </c>
    </row>
    <row r="32" spans="1:28" ht="15.75" hidden="1" x14ac:dyDescent="0.25">
      <c r="A32" s="14">
        <v>45212</v>
      </c>
      <c r="B32" s="4" t="s">
        <v>25</v>
      </c>
      <c r="C32" s="11">
        <v>0</v>
      </c>
      <c r="D32" s="11" t="s">
        <v>46</v>
      </c>
      <c r="E32" s="11" t="s">
        <v>114</v>
      </c>
      <c r="F32" s="11">
        <v>50</v>
      </c>
      <c r="G32" s="11" t="s">
        <v>27</v>
      </c>
      <c r="H32" s="11"/>
      <c r="I32" s="4">
        <f t="shared" si="6"/>
        <v>0</v>
      </c>
      <c r="J32" s="9" t="s">
        <v>28</v>
      </c>
      <c r="K32" s="4"/>
      <c r="L32" s="4">
        <f t="shared" si="1"/>
        <v>0</v>
      </c>
      <c r="M32" s="4"/>
      <c r="N32" s="4"/>
      <c r="O32" s="4">
        <f t="shared" si="2"/>
        <v>0</v>
      </c>
      <c r="P32" s="4"/>
      <c r="Q32" s="4"/>
      <c r="R32" s="4">
        <f t="shared" si="3"/>
        <v>0</v>
      </c>
      <c r="S32" s="4"/>
      <c r="T32" s="4"/>
      <c r="U32" s="4">
        <f t="shared" si="4"/>
        <v>0</v>
      </c>
      <c r="V32" s="4"/>
      <c r="W32" s="4"/>
      <c r="X32" s="4">
        <f t="shared" si="5"/>
        <v>0</v>
      </c>
      <c r="Y32" s="4"/>
      <c r="Z32" s="4"/>
      <c r="AA32" s="4">
        <f>C32+I32-L32-O32-U32-X32-R32</f>
        <v>0</v>
      </c>
      <c r="AB32" s="7"/>
    </row>
    <row r="33" spans="1:28" ht="15.75" hidden="1" x14ac:dyDescent="0.25">
      <c r="A33" s="14">
        <v>45217</v>
      </c>
      <c r="B33" s="11" t="s">
        <v>93</v>
      </c>
      <c r="C33" s="11">
        <v>-55000</v>
      </c>
      <c r="D33" s="11" t="s">
        <v>52</v>
      </c>
      <c r="E33" s="11" t="s">
        <v>108</v>
      </c>
      <c r="F33" s="11">
        <v>1000</v>
      </c>
      <c r="G33" s="11" t="s">
        <v>34</v>
      </c>
      <c r="H33" s="11"/>
      <c r="I33" s="4">
        <f t="shared" si="6"/>
        <v>0</v>
      </c>
      <c r="J33" s="17" t="s">
        <v>49</v>
      </c>
      <c r="K33" s="4"/>
      <c r="L33" s="4">
        <f t="shared" si="1"/>
        <v>0</v>
      </c>
      <c r="M33" s="4"/>
      <c r="N33" s="4"/>
      <c r="O33" s="4">
        <f t="shared" si="2"/>
        <v>0</v>
      </c>
      <c r="P33" s="4"/>
      <c r="Q33" s="4"/>
      <c r="R33" s="4">
        <f t="shared" si="3"/>
        <v>0</v>
      </c>
      <c r="S33" s="4"/>
      <c r="T33" s="4"/>
      <c r="U33" s="4">
        <f t="shared" si="4"/>
        <v>0</v>
      </c>
      <c r="V33" s="4"/>
      <c r="W33" s="4"/>
      <c r="X33" s="4">
        <f t="shared" si="5"/>
        <v>0</v>
      </c>
      <c r="Y33" s="4"/>
      <c r="Z33" s="4"/>
      <c r="AA33" s="4">
        <f>C33+I33-L33-O33-U33-X33-R33</f>
        <v>-55000</v>
      </c>
      <c r="AB33" s="7"/>
    </row>
    <row r="34" spans="1:28" ht="15.75" hidden="1" x14ac:dyDescent="0.25">
      <c r="A34" s="14"/>
      <c r="B34" s="11" t="s">
        <v>131</v>
      </c>
      <c r="C34" s="11">
        <v>-240000</v>
      </c>
      <c r="D34" s="11"/>
      <c r="E34" s="11"/>
      <c r="F34" s="11"/>
      <c r="G34" s="11"/>
      <c r="H34" s="11"/>
      <c r="I34" s="4">
        <f t="shared" si="6"/>
        <v>0</v>
      </c>
      <c r="J34" s="12" t="s">
        <v>49</v>
      </c>
      <c r="K34" s="4" t="s">
        <v>132</v>
      </c>
      <c r="L34" s="4">
        <f t="shared" si="1"/>
        <v>0</v>
      </c>
      <c r="M34" s="4"/>
      <c r="N34" s="4"/>
      <c r="O34" s="4">
        <f t="shared" si="2"/>
        <v>0</v>
      </c>
      <c r="P34" s="4"/>
      <c r="Q34" s="4"/>
      <c r="R34" s="4">
        <f t="shared" si="3"/>
        <v>0</v>
      </c>
      <c r="S34" s="4"/>
      <c r="T34" s="4"/>
      <c r="U34" s="4">
        <f t="shared" si="4"/>
        <v>0</v>
      </c>
      <c r="V34" s="4"/>
      <c r="W34" s="4"/>
      <c r="X34" s="4">
        <f t="shared" si="5"/>
        <v>0</v>
      </c>
      <c r="Y34" s="4"/>
      <c r="Z34" s="4"/>
      <c r="AA34" s="4">
        <f>C34+I34-L34-O34-U34-X34-R34</f>
        <v>-240000</v>
      </c>
      <c r="AB34" s="7"/>
    </row>
    <row r="35" spans="1:28" ht="15.75" hidden="1" x14ac:dyDescent="0.25">
      <c r="A35" s="14">
        <v>45236</v>
      </c>
      <c r="B35" s="11" t="s">
        <v>107</v>
      </c>
      <c r="C35" s="11">
        <v>15800</v>
      </c>
      <c r="D35" s="11" t="s">
        <v>46</v>
      </c>
      <c r="E35" s="11" t="s">
        <v>120</v>
      </c>
      <c r="F35" s="11">
        <v>74.3</v>
      </c>
      <c r="G35" s="11" t="s">
        <v>39</v>
      </c>
      <c r="H35" s="11"/>
      <c r="I35" s="4">
        <f t="shared" si="6"/>
        <v>0</v>
      </c>
      <c r="J35" s="6" t="s">
        <v>78</v>
      </c>
      <c r="K35" s="4"/>
      <c r="L35" s="4">
        <f t="shared" si="1"/>
        <v>0</v>
      </c>
      <c r="M35" s="4"/>
      <c r="N35" s="4"/>
      <c r="O35" s="4">
        <f t="shared" si="2"/>
        <v>0</v>
      </c>
      <c r="P35" s="4"/>
      <c r="Q35" s="4"/>
      <c r="R35" s="4">
        <f t="shared" si="3"/>
        <v>0</v>
      </c>
      <c r="S35" s="4"/>
      <c r="T35" s="4"/>
      <c r="U35" s="4">
        <f t="shared" si="4"/>
        <v>0</v>
      </c>
      <c r="V35" s="4"/>
      <c r="W35" s="4"/>
      <c r="X35" s="4">
        <f t="shared" si="5"/>
        <v>0</v>
      </c>
      <c r="Y35" s="4"/>
      <c r="Z35" s="4"/>
      <c r="AA35" s="4">
        <f>C35+I35-L35-O35-U35-X35-R35</f>
        <v>15800</v>
      </c>
      <c r="AB35" s="7"/>
    </row>
    <row r="36" spans="1:28" ht="15.75" hidden="1" x14ac:dyDescent="0.25">
      <c r="A36" s="14">
        <v>45245</v>
      </c>
      <c r="B36" s="11" t="s">
        <v>153</v>
      </c>
      <c r="C36" s="11">
        <v>-85000</v>
      </c>
      <c r="D36" s="15" t="s">
        <v>52</v>
      </c>
      <c r="E36" s="11" t="s">
        <v>128</v>
      </c>
      <c r="F36" s="11">
        <v>25</v>
      </c>
      <c r="G36" s="15" t="s">
        <v>39</v>
      </c>
      <c r="H36" s="11"/>
      <c r="I36" s="4">
        <f t="shared" si="6"/>
        <v>0</v>
      </c>
      <c r="J36" s="12" t="s">
        <v>49</v>
      </c>
      <c r="K36" s="4"/>
      <c r="L36" s="4">
        <f t="shared" si="1"/>
        <v>0</v>
      </c>
      <c r="M36" s="4"/>
      <c r="N36" s="4"/>
      <c r="O36" s="4">
        <f t="shared" si="2"/>
        <v>0</v>
      </c>
      <c r="P36" s="4"/>
      <c r="Q36" s="4"/>
      <c r="R36" s="4">
        <f t="shared" si="3"/>
        <v>0</v>
      </c>
      <c r="S36" s="4"/>
      <c r="T36" s="4"/>
      <c r="U36" s="4">
        <f t="shared" si="4"/>
        <v>0</v>
      </c>
      <c r="V36" s="4"/>
      <c r="W36" s="4"/>
      <c r="X36" s="4">
        <f t="shared" si="5"/>
        <v>0</v>
      </c>
      <c r="Y36" s="4"/>
      <c r="Z36" s="4"/>
      <c r="AA36" s="4">
        <f>C36+I36-L36-O36-U36-X36-R36</f>
        <v>-85000</v>
      </c>
      <c r="AB36" s="7"/>
    </row>
    <row r="37" spans="1:28" ht="15.75" hidden="1" x14ac:dyDescent="0.25">
      <c r="A37" s="10">
        <v>45247</v>
      </c>
      <c r="B37" s="15" t="s">
        <v>122</v>
      </c>
      <c r="C37" s="15">
        <v>5978000</v>
      </c>
      <c r="D37" s="11" t="s">
        <v>52</v>
      </c>
      <c r="E37" s="15" t="s">
        <v>157</v>
      </c>
      <c r="F37" s="15">
        <v>24</v>
      </c>
      <c r="G37" s="11" t="s">
        <v>48</v>
      </c>
      <c r="H37" s="15"/>
      <c r="I37" s="4">
        <f t="shared" si="6"/>
        <v>0</v>
      </c>
      <c r="J37" s="18" t="s">
        <v>78</v>
      </c>
      <c r="K37" s="4"/>
      <c r="L37" s="4">
        <f t="shared" si="1"/>
        <v>0</v>
      </c>
      <c r="M37" s="4"/>
      <c r="N37" s="4"/>
      <c r="O37" s="4">
        <f t="shared" si="2"/>
        <v>0</v>
      </c>
      <c r="P37" s="4"/>
      <c r="Q37" s="4"/>
      <c r="R37" s="4">
        <f t="shared" si="3"/>
        <v>0</v>
      </c>
      <c r="S37" s="4"/>
      <c r="T37" s="4"/>
      <c r="U37" s="4">
        <f t="shared" si="4"/>
        <v>0</v>
      </c>
      <c r="V37" s="4"/>
      <c r="W37" s="4"/>
      <c r="X37" s="4">
        <f t="shared" si="5"/>
        <v>0</v>
      </c>
      <c r="Y37" s="4"/>
      <c r="Z37" s="4"/>
      <c r="AA37" s="4">
        <f>C37+I37-L37-O37-U37-X37-R37</f>
        <v>5978000</v>
      </c>
      <c r="AB37" s="7"/>
    </row>
    <row r="38" spans="1:28" ht="15.75" hidden="1" x14ac:dyDescent="0.25">
      <c r="A38" s="10">
        <v>45247</v>
      </c>
      <c r="B38" s="15" t="s">
        <v>122</v>
      </c>
      <c r="C38" s="11">
        <v>6250000</v>
      </c>
      <c r="D38" s="11" t="s">
        <v>52</v>
      </c>
      <c r="E38" s="15" t="s">
        <v>128</v>
      </c>
      <c r="F38" s="11">
        <v>50</v>
      </c>
      <c r="G38" s="15" t="s">
        <v>39</v>
      </c>
      <c r="H38" s="11"/>
      <c r="I38" s="4">
        <f t="shared" si="6"/>
        <v>0</v>
      </c>
      <c r="J38" s="9" t="s">
        <v>28</v>
      </c>
      <c r="K38" s="4"/>
      <c r="L38" s="4">
        <f t="shared" si="1"/>
        <v>0</v>
      </c>
      <c r="M38" s="4"/>
      <c r="N38" s="4"/>
      <c r="O38" s="4">
        <f t="shared" si="2"/>
        <v>0</v>
      </c>
      <c r="P38" s="4"/>
      <c r="Q38" s="4"/>
      <c r="R38" s="4">
        <f t="shared" si="3"/>
        <v>0</v>
      </c>
      <c r="S38" s="4"/>
      <c r="T38" s="4"/>
      <c r="U38" s="4">
        <f t="shared" si="4"/>
        <v>0</v>
      </c>
      <c r="V38" s="4"/>
      <c r="W38" s="4"/>
      <c r="X38" s="4">
        <f t="shared" si="5"/>
        <v>0</v>
      </c>
      <c r="Y38" s="4"/>
      <c r="Z38" s="4"/>
      <c r="AA38" s="4">
        <f>C38+I38-L38-O38-U38-X38-R38</f>
        <v>6250000</v>
      </c>
      <c r="AB38" s="7"/>
    </row>
    <row r="39" spans="1:28" ht="15.75" hidden="1" x14ac:dyDescent="0.25">
      <c r="A39" s="10">
        <v>45248</v>
      </c>
      <c r="B39" s="15" t="s">
        <v>159</v>
      </c>
      <c r="C39" s="11">
        <v>-5155000</v>
      </c>
      <c r="D39" s="15" t="s">
        <v>52</v>
      </c>
      <c r="E39" s="11" t="s">
        <v>160</v>
      </c>
      <c r="F39" s="11">
        <v>2500</v>
      </c>
      <c r="G39" s="11" t="s">
        <v>34</v>
      </c>
      <c r="H39" s="11"/>
      <c r="I39" s="4">
        <f t="shared" si="6"/>
        <v>0</v>
      </c>
      <c r="J39" s="12" t="s">
        <v>49</v>
      </c>
      <c r="K39" s="4" t="s">
        <v>161</v>
      </c>
      <c r="L39" s="4">
        <f t="shared" si="1"/>
        <v>0</v>
      </c>
      <c r="M39" s="4"/>
      <c r="N39" s="4"/>
      <c r="O39" s="4">
        <f t="shared" si="2"/>
        <v>0</v>
      </c>
      <c r="P39" s="4"/>
      <c r="Q39" s="4"/>
      <c r="R39" s="4">
        <f t="shared" si="3"/>
        <v>0</v>
      </c>
      <c r="S39" s="4"/>
      <c r="T39" s="4"/>
      <c r="U39" s="4">
        <f t="shared" si="4"/>
        <v>0</v>
      </c>
      <c r="V39" s="4"/>
      <c r="W39" s="4"/>
      <c r="X39" s="4">
        <f t="shared" si="5"/>
        <v>0</v>
      </c>
      <c r="Y39" s="4"/>
      <c r="Z39" s="4"/>
      <c r="AA39" s="4">
        <f>C39+I39-L39-O39-U39-X39-R39</f>
        <v>-5155000</v>
      </c>
      <c r="AB39" s="7"/>
    </row>
    <row r="40" spans="1:28" ht="15.75" hidden="1" x14ac:dyDescent="0.25">
      <c r="A40" s="14">
        <v>45252</v>
      </c>
      <c r="B40" s="15" t="s">
        <v>122</v>
      </c>
      <c r="C40" s="11">
        <v>4500000</v>
      </c>
      <c r="D40" s="15" t="s">
        <v>46</v>
      </c>
      <c r="E40" s="15" t="s">
        <v>117</v>
      </c>
      <c r="F40" s="15">
        <v>10</v>
      </c>
      <c r="G40" s="11" t="s">
        <v>23</v>
      </c>
      <c r="H40" s="11"/>
      <c r="I40" s="4">
        <f t="shared" si="6"/>
        <v>0</v>
      </c>
      <c r="J40" s="9" t="s">
        <v>28</v>
      </c>
      <c r="K40" s="4"/>
      <c r="L40" s="4">
        <f t="shared" si="1"/>
        <v>0</v>
      </c>
      <c r="M40" s="4"/>
      <c r="N40" s="4"/>
      <c r="O40" s="4">
        <f t="shared" si="2"/>
        <v>0</v>
      </c>
      <c r="P40" s="4"/>
      <c r="Q40" s="4"/>
      <c r="R40" s="4">
        <f t="shared" si="3"/>
        <v>0</v>
      </c>
      <c r="S40" s="4"/>
      <c r="T40" s="4"/>
      <c r="U40" s="4">
        <f t="shared" si="4"/>
        <v>0</v>
      </c>
      <c r="V40" s="4"/>
      <c r="W40" s="4"/>
      <c r="X40" s="4">
        <f t="shared" si="5"/>
        <v>0</v>
      </c>
      <c r="Y40" s="4"/>
      <c r="Z40" s="4"/>
      <c r="AA40" s="4">
        <f>C40+I40-L40-O40-U40-X40-R40</f>
        <v>4500000</v>
      </c>
      <c r="AB40" s="7"/>
    </row>
    <row r="41" spans="1:28" ht="15.75" hidden="1" x14ac:dyDescent="0.25">
      <c r="A41" s="14">
        <v>45252</v>
      </c>
      <c r="B41" s="15" t="s">
        <v>122</v>
      </c>
      <c r="C41" s="15">
        <v>5941500</v>
      </c>
      <c r="D41" s="15" t="s">
        <v>46</v>
      </c>
      <c r="E41" s="15" t="s">
        <v>133</v>
      </c>
      <c r="F41" s="15">
        <v>1700</v>
      </c>
      <c r="G41" s="11" t="s">
        <v>34</v>
      </c>
      <c r="H41" s="15"/>
      <c r="I41" s="4">
        <f t="shared" si="6"/>
        <v>0</v>
      </c>
      <c r="J41" s="20" t="s">
        <v>28</v>
      </c>
      <c r="K41" s="4"/>
      <c r="L41" s="4">
        <f t="shared" si="1"/>
        <v>0</v>
      </c>
      <c r="M41" s="4"/>
      <c r="N41" s="4"/>
      <c r="O41" s="4">
        <f t="shared" si="2"/>
        <v>0</v>
      </c>
      <c r="P41" s="4"/>
      <c r="Q41" s="4"/>
      <c r="R41" s="4">
        <f t="shared" si="3"/>
        <v>0</v>
      </c>
      <c r="S41" s="4"/>
      <c r="T41" s="4"/>
      <c r="U41" s="4">
        <f t="shared" si="4"/>
        <v>0</v>
      </c>
      <c r="V41" s="4"/>
      <c r="W41" s="4"/>
      <c r="X41" s="4">
        <f t="shared" si="5"/>
        <v>0</v>
      </c>
      <c r="Y41" s="4"/>
      <c r="Z41" s="4"/>
      <c r="AA41" s="4">
        <f>C41+I41-L41-O41-U41-X41-R41</f>
        <v>5941500</v>
      </c>
      <c r="AB41" s="7"/>
    </row>
    <row r="42" spans="1:28" ht="15.75" hidden="1" x14ac:dyDescent="0.25">
      <c r="A42" s="14">
        <v>45252</v>
      </c>
      <c r="B42" s="11" t="s">
        <v>107</v>
      </c>
      <c r="C42" s="11">
        <v>1200000</v>
      </c>
      <c r="D42" s="11" t="s">
        <v>46</v>
      </c>
      <c r="E42" s="11" t="s">
        <v>165</v>
      </c>
      <c r="F42" s="11">
        <v>1</v>
      </c>
      <c r="G42" s="11" t="s">
        <v>92</v>
      </c>
      <c r="H42" s="11"/>
      <c r="I42" s="4">
        <f t="shared" si="6"/>
        <v>0</v>
      </c>
      <c r="J42" s="9" t="s">
        <v>28</v>
      </c>
      <c r="K42" s="4"/>
      <c r="L42" s="4">
        <f t="shared" si="1"/>
        <v>0</v>
      </c>
      <c r="M42" s="4"/>
      <c r="N42" s="4"/>
      <c r="O42" s="4">
        <f t="shared" si="2"/>
        <v>0</v>
      </c>
      <c r="P42" s="4"/>
      <c r="Q42" s="4"/>
      <c r="R42" s="4">
        <f t="shared" si="3"/>
        <v>0</v>
      </c>
      <c r="S42" s="4"/>
      <c r="T42" s="4"/>
      <c r="U42" s="4">
        <f t="shared" si="4"/>
        <v>0</v>
      </c>
      <c r="V42" s="4"/>
      <c r="W42" s="4"/>
      <c r="X42" s="4">
        <f t="shared" si="5"/>
        <v>0</v>
      </c>
      <c r="Y42" s="4"/>
      <c r="Z42" s="4"/>
      <c r="AA42" s="4">
        <f>C42+I42-L42-O42-U42-X42-R42</f>
        <v>1200000</v>
      </c>
      <c r="AB42" s="7"/>
    </row>
    <row r="43" spans="1:28" ht="15.75" hidden="1" x14ac:dyDescent="0.25">
      <c r="A43" s="14">
        <v>45252</v>
      </c>
      <c r="B43" s="11" t="s">
        <v>107</v>
      </c>
      <c r="C43" s="11">
        <v>900000</v>
      </c>
      <c r="D43" s="11" t="s">
        <v>46</v>
      </c>
      <c r="E43" s="11" t="s">
        <v>108</v>
      </c>
      <c r="F43" s="11">
        <v>400</v>
      </c>
      <c r="G43" s="11" t="s">
        <v>34</v>
      </c>
      <c r="H43" s="11"/>
      <c r="I43" s="4">
        <f t="shared" si="6"/>
        <v>0</v>
      </c>
      <c r="J43" s="9" t="s">
        <v>28</v>
      </c>
      <c r="K43" s="4"/>
      <c r="L43" s="4">
        <f t="shared" si="1"/>
        <v>0</v>
      </c>
      <c r="M43" s="4"/>
      <c r="N43" s="4"/>
      <c r="O43" s="4">
        <f t="shared" si="2"/>
        <v>0</v>
      </c>
      <c r="P43" s="4"/>
      <c r="Q43" s="4"/>
      <c r="R43" s="4">
        <f t="shared" si="3"/>
        <v>0</v>
      </c>
      <c r="S43" s="4"/>
      <c r="T43" s="4"/>
      <c r="U43" s="4">
        <f t="shared" si="4"/>
        <v>0</v>
      </c>
      <c r="V43" s="4"/>
      <c r="W43" s="4"/>
      <c r="X43" s="4">
        <f t="shared" si="5"/>
        <v>0</v>
      </c>
      <c r="Y43" s="4"/>
      <c r="Z43" s="4"/>
      <c r="AA43" s="4">
        <f>C43+I43-L43-O43-U43-X43-R43</f>
        <v>900000</v>
      </c>
      <c r="AB43" s="7"/>
    </row>
    <row r="44" spans="1:28" ht="15.75" hidden="1" x14ac:dyDescent="0.25">
      <c r="A44" s="14">
        <v>45254</v>
      </c>
      <c r="B44" s="15" t="s">
        <v>170</v>
      </c>
      <c r="C44" s="15">
        <v>166250</v>
      </c>
      <c r="D44" s="15" t="s">
        <v>46</v>
      </c>
      <c r="E44" s="15" t="s">
        <v>139</v>
      </c>
      <c r="F44" s="15">
        <v>18250</v>
      </c>
      <c r="G44" s="15" t="s">
        <v>34</v>
      </c>
      <c r="H44" s="15"/>
      <c r="I44" s="4">
        <f t="shared" si="6"/>
        <v>0</v>
      </c>
      <c r="J44" s="18" t="s">
        <v>24</v>
      </c>
      <c r="K44" s="4"/>
      <c r="L44" s="4">
        <f t="shared" si="1"/>
        <v>0</v>
      </c>
      <c r="M44" s="4"/>
      <c r="N44" s="4"/>
      <c r="O44" s="4">
        <f t="shared" si="2"/>
        <v>0</v>
      </c>
      <c r="P44" s="4"/>
      <c r="Q44" s="4"/>
      <c r="R44" s="4">
        <f t="shared" si="3"/>
        <v>0</v>
      </c>
      <c r="S44" s="4"/>
      <c r="T44" s="4"/>
      <c r="U44" s="4">
        <f t="shared" si="4"/>
        <v>0</v>
      </c>
      <c r="V44" s="4"/>
      <c r="W44" s="4"/>
      <c r="X44" s="4">
        <f t="shared" si="5"/>
        <v>0</v>
      </c>
      <c r="Y44" s="4"/>
      <c r="Z44" s="4"/>
      <c r="AA44" s="4">
        <f>C44+I44-L44-O44-U44-X44-R44</f>
        <v>166250</v>
      </c>
      <c r="AB44" s="7"/>
    </row>
    <row r="45" spans="1:28" ht="15.75" hidden="1" x14ac:dyDescent="0.25">
      <c r="A45" s="10">
        <v>45258</v>
      </c>
      <c r="B45" s="11" t="s">
        <v>122</v>
      </c>
      <c r="C45" s="11">
        <v>2395200</v>
      </c>
      <c r="D45" s="11" t="s">
        <v>46</v>
      </c>
      <c r="E45" s="11" t="s">
        <v>120</v>
      </c>
      <c r="F45" s="11">
        <v>49.9</v>
      </c>
      <c r="G45" s="11" t="s">
        <v>39</v>
      </c>
      <c r="H45" s="11"/>
      <c r="I45" s="4">
        <f t="shared" si="6"/>
        <v>0</v>
      </c>
      <c r="J45" s="9" t="s">
        <v>28</v>
      </c>
      <c r="K45" s="4"/>
      <c r="L45" s="4">
        <f t="shared" si="1"/>
        <v>0</v>
      </c>
      <c r="M45" s="4"/>
      <c r="N45" s="4"/>
      <c r="O45" s="4">
        <f t="shared" si="2"/>
        <v>0</v>
      </c>
      <c r="P45" s="4"/>
      <c r="Q45" s="4"/>
      <c r="R45" s="4">
        <f t="shared" si="3"/>
        <v>0</v>
      </c>
      <c r="S45" s="4"/>
      <c r="T45" s="4"/>
      <c r="U45" s="4">
        <f t="shared" si="4"/>
        <v>0</v>
      </c>
      <c r="V45" s="4"/>
      <c r="W45" s="4"/>
      <c r="X45" s="4">
        <f t="shared" si="5"/>
        <v>0</v>
      </c>
      <c r="Y45" s="4"/>
      <c r="Z45" s="4"/>
      <c r="AA45" s="4">
        <f>C45+I45-L45-O45-U45-X45-R45</f>
        <v>2395200</v>
      </c>
      <c r="AB45" s="7"/>
    </row>
    <row r="46" spans="1:28" ht="15.75" hidden="1" x14ac:dyDescent="0.25">
      <c r="A46" s="14">
        <v>45260</v>
      </c>
      <c r="B46" s="11" t="s">
        <v>110</v>
      </c>
      <c r="C46" s="11">
        <v>672500</v>
      </c>
      <c r="D46" s="11"/>
      <c r="E46" s="11" t="s">
        <v>106</v>
      </c>
      <c r="F46" s="11">
        <v>66.900000000000006</v>
      </c>
      <c r="G46" s="15" t="s">
        <v>39</v>
      </c>
      <c r="H46" s="11"/>
      <c r="I46" s="4">
        <f t="shared" si="6"/>
        <v>0</v>
      </c>
      <c r="J46" s="6" t="s">
        <v>78</v>
      </c>
      <c r="K46" s="4" t="s">
        <v>873</v>
      </c>
      <c r="L46" s="4">
        <f t="shared" si="1"/>
        <v>0</v>
      </c>
      <c r="M46" s="4"/>
      <c r="N46" s="4"/>
      <c r="O46" s="4">
        <f t="shared" si="2"/>
        <v>0</v>
      </c>
      <c r="P46" s="4"/>
      <c r="Q46" s="4"/>
      <c r="R46" s="4">
        <f t="shared" si="3"/>
        <v>0</v>
      </c>
      <c r="S46" s="4"/>
      <c r="T46" s="4"/>
      <c r="U46" s="4">
        <f t="shared" si="4"/>
        <v>0</v>
      </c>
      <c r="V46" s="4"/>
      <c r="W46" s="4"/>
      <c r="X46" s="4">
        <f t="shared" si="5"/>
        <v>0</v>
      </c>
      <c r="Y46" s="4"/>
      <c r="Z46" s="4"/>
      <c r="AA46" s="4">
        <f>C46+I46-L46-O46-U46-X46-R46</f>
        <v>672500</v>
      </c>
      <c r="AB46" s="7"/>
    </row>
    <row r="47" spans="1:28" ht="15.75" hidden="1" x14ac:dyDescent="0.25">
      <c r="A47" s="10">
        <v>45261</v>
      </c>
      <c r="B47" s="11" t="s">
        <v>111</v>
      </c>
      <c r="C47" s="11">
        <v>2300000</v>
      </c>
      <c r="D47" s="11" t="s">
        <v>94</v>
      </c>
      <c r="E47" s="11" t="s">
        <v>180</v>
      </c>
      <c r="F47" s="11">
        <v>10</v>
      </c>
      <c r="G47" s="15" t="s">
        <v>48</v>
      </c>
      <c r="H47" s="11"/>
      <c r="I47" s="19">
        <f t="shared" si="6"/>
        <v>0</v>
      </c>
      <c r="J47" s="12" t="s">
        <v>312</v>
      </c>
      <c r="K47" s="4" t="s">
        <v>181</v>
      </c>
      <c r="L47" s="4">
        <f t="shared" si="1"/>
        <v>0</v>
      </c>
      <c r="M47" s="4"/>
      <c r="N47" s="4"/>
      <c r="O47" s="4">
        <f t="shared" si="2"/>
        <v>2300000</v>
      </c>
      <c r="P47" s="4">
        <v>2300000</v>
      </c>
      <c r="Q47" s="4"/>
      <c r="R47" s="4">
        <f t="shared" si="3"/>
        <v>0</v>
      </c>
      <c r="S47" s="4"/>
      <c r="T47" s="4"/>
      <c r="U47" s="4">
        <f t="shared" si="4"/>
        <v>0</v>
      </c>
      <c r="V47" s="4"/>
      <c r="W47" s="4"/>
      <c r="X47" s="4">
        <f t="shared" si="5"/>
        <v>0</v>
      </c>
      <c r="Y47" s="4"/>
      <c r="Z47" s="4"/>
      <c r="AA47" s="4">
        <f>C47+I47-L47-O47-U47-X47-R47</f>
        <v>0</v>
      </c>
      <c r="AB47" s="7">
        <v>45364</v>
      </c>
    </row>
    <row r="48" spans="1:28" ht="15.75" hidden="1" x14ac:dyDescent="0.25">
      <c r="A48" s="10">
        <v>45264</v>
      </c>
      <c r="B48" s="11" t="s">
        <v>122</v>
      </c>
      <c r="C48" s="15">
        <v>6250000</v>
      </c>
      <c r="D48" s="11" t="s">
        <v>52</v>
      </c>
      <c r="E48" s="15" t="s">
        <v>128</v>
      </c>
      <c r="F48" s="15">
        <v>50</v>
      </c>
      <c r="G48" s="11" t="s">
        <v>39</v>
      </c>
      <c r="H48" s="15"/>
      <c r="I48" s="19">
        <f t="shared" si="6"/>
        <v>0</v>
      </c>
      <c r="J48" s="20" t="s">
        <v>28</v>
      </c>
      <c r="K48" s="4"/>
      <c r="L48" s="4">
        <f t="shared" si="1"/>
        <v>0</v>
      </c>
      <c r="M48" s="4"/>
      <c r="N48" s="4"/>
      <c r="O48" s="4">
        <f t="shared" si="2"/>
        <v>0</v>
      </c>
      <c r="P48" s="4"/>
      <c r="Q48" s="4"/>
      <c r="R48" s="4">
        <f t="shared" si="3"/>
        <v>0</v>
      </c>
      <c r="S48" s="4"/>
      <c r="T48" s="4"/>
      <c r="U48" s="4">
        <f t="shared" si="4"/>
        <v>0</v>
      </c>
      <c r="V48" s="4"/>
      <c r="W48" s="4"/>
      <c r="X48" s="4">
        <f t="shared" si="5"/>
        <v>0</v>
      </c>
      <c r="Y48" s="4"/>
      <c r="Z48" s="4"/>
      <c r="AA48" s="4">
        <f>C48+I48-L48-O48-U48-X48-R48</f>
        <v>6250000</v>
      </c>
      <c r="AB48" s="7"/>
    </row>
    <row r="49" spans="1:28" ht="15.75" hidden="1" x14ac:dyDescent="0.25">
      <c r="A49" s="14">
        <v>45266</v>
      </c>
      <c r="B49" s="15" t="s">
        <v>107</v>
      </c>
      <c r="C49" s="11">
        <v>3794400.0000000005</v>
      </c>
      <c r="D49" s="15" t="s">
        <v>94</v>
      </c>
      <c r="E49" s="11" t="s">
        <v>120</v>
      </c>
      <c r="F49" s="11">
        <v>74.400000000000006</v>
      </c>
      <c r="G49" s="15" t="s">
        <v>39</v>
      </c>
      <c r="H49" s="11"/>
      <c r="I49" s="19">
        <f t="shared" si="6"/>
        <v>0</v>
      </c>
      <c r="J49" s="9" t="s">
        <v>28</v>
      </c>
      <c r="K49" s="4"/>
      <c r="L49" s="4">
        <f t="shared" si="1"/>
        <v>0</v>
      </c>
      <c r="M49" s="4"/>
      <c r="N49" s="4"/>
      <c r="O49" s="4">
        <f t="shared" si="2"/>
        <v>0</v>
      </c>
      <c r="P49" s="4"/>
      <c r="Q49" s="4"/>
      <c r="R49" s="4">
        <f t="shared" si="3"/>
        <v>0</v>
      </c>
      <c r="S49" s="4"/>
      <c r="T49" s="4"/>
      <c r="U49" s="4">
        <f t="shared" si="4"/>
        <v>0</v>
      </c>
      <c r="V49" s="4"/>
      <c r="W49" s="4"/>
      <c r="X49" s="4">
        <f t="shared" si="5"/>
        <v>0</v>
      </c>
      <c r="Y49" s="4"/>
      <c r="Z49" s="4"/>
      <c r="AA49" s="4">
        <f>C49+I49-L49-O49-U49-X49-R49</f>
        <v>3794400.0000000005</v>
      </c>
      <c r="AB49" s="7"/>
    </row>
    <row r="50" spans="1:28" ht="15.75" hidden="1" x14ac:dyDescent="0.25">
      <c r="A50" s="14">
        <v>45266</v>
      </c>
      <c r="B50" s="15" t="s">
        <v>107</v>
      </c>
      <c r="C50" s="11">
        <v>11000000</v>
      </c>
      <c r="D50" s="15" t="s">
        <v>94</v>
      </c>
      <c r="E50" s="11" t="s">
        <v>128</v>
      </c>
      <c r="F50" s="11">
        <v>100</v>
      </c>
      <c r="G50" s="15" t="s">
        <v>39</v>
      </c>
      <c r="H50" s="11"/>
      <c r="I50" s="19">
        <f t="shared" si="6"/>
        <v>0</v>
      </c>
      <c r="J50" s="9" t="s">
        <v>28</v>
      </c>
      <c r="K50" s="4"/>
      <c r="L50" s="4">
        <f t="shared" si="1"/>
        <v>0</v>
      </c>
      <c r="M50" s="4"/>
      <c r="N50" s="4"/>
      <c r="O50" s="4">
        <f t="shared" si="2"/>
        <v>0</v>
      </c>
      <c r="P50" s="4"/>
      <c r="Q50" s="4"/>
      <c r="R50" s="4">
        <f t="shared" si="3"/>
        <v>0</v>
      </c>
      <c r="S50" s="4"/>
      <c r="T50" s="4"/>
      <c r="U50" s="4">
        <f t="shared" si="4"/>
        <v>0</v>
      </c>
      <c r="V50" s="4"/>
      <c r="W50" s="4"/>
      <c r="X50" s="4">
        <f t="shared" si="5"/>
        <v>0</v>
      </c>
      <c r="Y50" s="4"/>
      <c r="Z50" s="4"/>
      <c r="AA50" s="4">
        <f>C50+I50-L50-O50-U50-X50-R50</f>
        <v>11000000</v>
      </c>
      <c r="AB50" s="7"/>
    </row>
    <row r="51" spans="1:28" ht="15.75" hidden="1" x14ac:dyDescent="0.25">
      <c r="A51" s="14">
        <v>45267</v>
      </c>
      <c r="B51" s="15" t="s">
        <v>198</v>
      </c>
      <c r="C51" s="15">
        <v>2217500</v>
      </c>
      <c r="D51" s="15" t="s">
        <v>46</v>
      </c>
      <c r="E51" s="15" t="s">
        <v>60</v>
      </c>
      <c r="F51" s="15">
        <v>1750</v>
      </c>
      <c r="G51" s="15" t="s">
        <v>34</v>
      </c>
      <c r="H51" s="15"/>
      <c r="I51" s="19">
        <f t="shared" si="6"/>
        <v>0</v>
      </c>
      <c r="J51" s="18" t="s">
        <v>24</v>
      </c>
      <c r="K51" s="4"/>
      <c r="L51" s="4">
        <f t="shared" si="1"/>
        <v>0</v>
      </c>
      <c r="M51" s="4"/>
      <c r="N51" s="4"/>
      <c r="O51" s="4">
        <f t="shared" si="2"/>
        <v>800000</v>
      </c>
      <c r="P51" s="4">
        <v>800000</v>
      </c>
      <c r="Q51" s="4"/>
      <c r="R51" s="4">
        <f t="shared" si="3"/>
        <v>0</v>
      </c>
      <c r="S51" s="4"/>
      <c r="T51" s="4"/>
      <c r="U51" s="4">
        <f t="shared" si="4"/>
        <v>0</v>
      </c>
      <c r="V51" s="4"/>
      <c r="W51" s="4"/>
      <c r="X51" s="4">
        <f t="shared" si="5"/>
        <v>0</v>
      </c>
      <c r="Y51" s="4"/>
      <c r="Z51" s="4"/>
      <c r="AA51" s="4">
        <f>C51+I51-L51-O51-U51-X51-R51</f>
        <v>1417500</v>
      </c>
      <c r="AB51" s="7">
        <v>45358</v>
      </c>
    </row>
    <row r="52" spans="1:28" ht="15.75" hidden="1" x14ac:dyDescent="0.25">
      <c r="A52" s="14">
        <v>45267</v>
      </c>
      <c r="B52" s="11" t="s">
        <v>199</v>
      </c>
      <c r="C52" s="11">
        <v>4211000</v>
      </c>
      <c r="D52" s="11" t="s">
        <v>46</v>
      </c>
      <c r="E52" s="11" t="s">
        <v>145</v>
      </c>
      <c r="F52" s="11">
        <v>239</v>
      </c>
      <c r="G52" s="11" t="s">
        <v>39</v>
      </c>
      <c r="H52" s="11"/>
      <c r="I52" s="19">
        <f t="shared" si="6"/>
        <v>0</v>
      </c>
      <c r="J52" s="6" t="s">
        <v>78</v>
      </c>
      <c r="K52" s="4"/>
      <c r="L52" s="4">
        <f t="shared" si="1"/>
        <v>0</v>
      </c>
      <c r="M52" s="4"/>
      <c r="N52" s="4"/>
      <c r="O52" s="4">
        <f t="shared" si="2"/>
        <v>0</v>
      </c>
      <c r="P52" s="4"/>
      <c r="Q52" s="4"/>
      <c r="R52" s="4">
        <f t="shared" si="3"/>
        <v>0</v>
      </c>
      <c r="S52" s="4"/>
      <c r="T52" s="4"/>
      <c r="U52" s="4">
        <f t="shared" si="4"/>
        <v>0</v>
      </c>
      <c r="V52" s="4"/>
      <c r="W52" s="4"/>
      <c r="X52" s="4">
        <f t="shared" si="5"/>
        <v>0</v>
      </c>
      <c r="Y52" s="4"/>
      <c r="Z52" s="4"/>
      <c r="AA52" s="4">
        <f>C52+I52-L52-O52-U52-X52-R52</f>
        <v>4211000</v>
      </c>
      <c r="AB52" s="7"/>
    </row>
    <row r="53" spans="1:28" ht="15.75" hidden="1" x14ac:dyDescent="0.25">
      <c r="A53" s="14">
        <v>45267</v>
      </c>
      <c r="B53" s="11" t="s">
        <v>199</v>
      </c>
      <c r="C53" s="11">
        <v>9559900</v>
      </c>
      <c r="D53" s="11" t="s">
        <v>46</v>
      </c>
      <c r="E53" s="11" t="s">
        <v>120</v>
      </c>
      <c r="F53" s="11">
        <v>195.1</v>
      </c>
      <c r="G53" s="11" t="s">
        <v>39</v>
      </c>
      <c r="H53" s="11"/>
      <c r="I53" s="19">
        <f t="shared" si="6"/>
        <v>0</v>
      </c>
      <c r="J53" s="9" t="s">
        <v>28</v>
      </c>
      <c r="K53" s="4"/>
      <c r="L53" s="4">
        <f t="shared" si="1"/>
        <v>0</v>
      </c>
      <c r="M53" s="4"/>
      <c r="N53" s="4"/>
      <c r="O53" s="4">
        <f t="shared" si="2"/>
        <v>0</v>
      </c>
      <c r="P53" s="4"/>
      <c r="Q53" s="4"/>
      <c r="R53" s="4">
        <f t="shared" si="3"/>
        <v>0</v>
      </c>
      <c r="S53" s="4"/>
      <c r="T53" s="4"/>
      <c r="U53" s="4">
        <f t="shared" si="4"/>
        <v>0</v>
      </c>
      <c r="V53" s="4"/>
      <c r="W53" s="4"/>
      <c r="X53" s="4">
        <f t="shared" si="5"/>
        <v>0</v>
      </c>
      <c r="Y53" s="4"/>
      <c r="Z53" s="4"/>
      <c r="AA53" s="4">
        <f>C53+I53-L53-O53-U53-X53-R53</f>
        <v>9559900</v>
      </c>
      <c r="AB53" s="7"/>
    </row>
    <row r="54" spans="1:28" ht="15.75" hidden="1" x14ac:dyDescent="0.25">
      <c r="A54" s="10">
        <v>45273</v>
      </c>
      <c r="B54" s="11" t="s">
        <v>122</v>
      </c>
      <c r="C54" s="15">
        <v>4500000</v>
      </c>
      <c r="D54" s="15" t="s">
        <v>46</v>
      </c>
      <c r="E54" s="15" t="s">
        <v>117</v>
      </c>
      <c r="F54" s="15">
        <v>10</v>
      </c>
      <c r="G54" s="15" t="s">
        <v>23</v>
      </c>
      <c r="H54" s="15"/>
      <c r="I54" s="19">
        <f t="shared" si="6"/>
        <v>0</v>
      </c>
      <c r="J54" s="20" t="s">
        <v>28</v>
      </c>
      <c r="K54" s="4"/>
      <c r="L54" s="4">
        <f t="shared" ref="L54:L87" si="7">M54+N54</f>
        <v>0</v>
      </c>
      <c r="M54" s="4"/>
      <c r="N54" s="4"/>
      <c r="O54" s="4">
        <f t="shared" ref="O54:O87" si="8">P54+Q54</f>
        <v>0</v>
      </c>
      <c r="P54" s="4"/>
      <c r="Q54" s="4"/>
      <c r="R54" s="4">
        <f t="shared" ref="R54:R87" si="9">S54+T54</f>
        <v>0</v>
      </c>
      <c r="S54" s="4"/>
      <c r="T54" s="4"/>
      <c r="U54" s="4">
        <f t="shared" ref="U54:U87" si="10">V54+W54</f>
        <v>0</v>
      </c>
      <c r="V54" s="4"/>
      <c r="W54" s="4"/>
      <c r="X54" s="4">
        <f t="shared" ref="X54:X87" si="11">Y54+Z54</f>
        <v>0</v>
      </c>
      <c r="Y54" s="4"/>
      <c r="Z54" s="4"/>
      <c r="AA54" s="4">
        <f>C54+I54-L54-O54-U54-X54-R54</f>
        <v>4500000</v>
      </c>
      <c r="AB54" s="7"/>
    </row>
    <row r="55" spans="1:28" ht="15.75" hidden="1" x14ac:dyDescent="0.25">
      <c r="A55" s="10">
        <v>45273</v>
      </c>
      <c r="B55" s="11" t="s">
        <v>122</v>
      </c>
      <c r="C55" s="11">
        <v>3532800</v>
      </c>
      <c r="D55" s="11" t="s">
        <v>46</v>
      </c>
      <c r="E55" s="11" t="s">
        <v>120</v>
      </c>
      <c r="F55" s="11">
        <v>73.599999999999994</v>
      </c>
      <c r="G55" s="11" t="s">
        <v>39</v>
      </c>
      <c r="H55" s="11"/>
      <c r="I55" s="19">
        <f t="shared" si="6"/>
        <v>0</v>
      </c>
      <c r="J55" s="20" t="s">
        <v>28</v>
      </c>
      <c r="K55" s="4"/>
      <c r="L55" s="4">
        <f t="shared" si="7"/>
        <v>0</v>
      </c>
      <c r="M55" s="4"/>
      <c r="N55" s="4"/>
      <c r="O55" s="4">
        <f t="shared" si="8"/>
        <v>0</v>
      </c>
      <c r="P55" s="4"/>
      <c r="Q55" s="4"/>
      <c r="R55" s="4">
        <f t="shared" si="9"/>
        <v>0</v>
      </c>
      <c r="S55" s="4"/>
      <c r="T55" s="4"/>
      <c r="U55" s="4">
        <f t="shared" si="10"/>
        <v>0</v>
      </c>
      <c r="V55" s="4"/>
      <c r="W55" s="4"/>
      <c r="X55" s="4">
        <f t="shared" si="11"/>
        <v>0</v>
      </c>
      <c r="Y55" s="4"/>
      <c r="Z55" s="4"/>
      <c r="AA55" s="4">
        <f>C55+I55-L55-O55-U55-X55-R55</f>
        <v>3532800</v>
      </c>
      <c r="AB55" s="7"/>
    </row>
    <row r="56" spans="1:28" ht="15.75" hidden="1" x14ac:dyDescent="0.25">
      <c r="A56" s="10">
        <v>45273</v>
      </c>
      <c r="B56" s="11" t="s">
        <v>122</v>
      </c>
      <c r="C56" s="11">
        <v>4219200</v>
      </c>
      <c r="D56" s="15" t="s">
        <v>46</v>
      </c>
      <c r="E56" s="11" t="s">
        <v>81</v>
      </c>
      <c r="F56" s="11">
        <v>87.9</v>
      </c>
      <c r="G56" s="15" t="s">
        <v>39</v>
      </c>
      <c r="H56" s="11"/>
      <c r="I56" s="19">
        <f t="shared" si="6"/>
        <v>0</v>
      </c>
      <c r="J56" s="20" t="s">
        <v>28</v>
      </c>
      <c r="K56" s="4"/>
      <c r="L56" s="4">
        <f t="shared" si="7"/>
        <v>0</v>
      </c>
      <c r="M56" s="4"/>
      <c r="N56" s="4"/>
      <c r="O56" s="4">
        <f t="shared" si="8"/>
        <v>0</v>
      </c>
      <c r="P56" s="4"/>
      <c r="Q56" s="4"/>
      <c r="R56" s="4">
        <f t="shared" si="9"/>
        <v>0</v>
      </c>
      <c r="S56" s="4"/>
      <c r="T56" s="4"/>
      <c r="U56" s="4">
        <f t="shared" si="10"/>
        <v>0</v>
      </c>
      <c r="V56" s="4"/>
      <c r="W56" s="4"/>
      <c r="X56" s="4">
        <f t="shared" si="11"/>
        <v>0</v>
      </c>
      <c r="Y56" s="4"/>
      <c r="Z56" s="4"/>
      <c r="AA56" s="4">
        <f>C56+I56-L56-O56-U56-X56-R56</f>
        <v>4219200</v>
      </c>
      <c r="AB56" s="7"/>
    </row>
    <row r="57" spans="1:28" ht="15.75" hidden="1" x14ac:dyDescent="0.25">
      <c r="A57" s="14">
        <v>45274</v>
      </c>
      <c r="B57" s="11" t="s">
        <v>221</v>
      </c>
      <c r="C57" s="11">
        <v>30000000</v>
      </c>
      <c r="D57" s="11" t="s">
        <v>46</v>
      </c>
      <c r="E57" s="15" t="s">
        <v>177</v>
      </c>
      <c r="F57" s="11">
        <v>300</v>
      </c>
      <c r="G57" s="11" t="s">
        <v>39</v>
      </c>
      <c r="H57" s="11"/>
      <c r="I57" s="19">
        <f t="shared" si="6"/>
        <v>0</v>
      </c>
      <c r="J57" s="9" t="s">
        <v>28</v>
      </c>
      <c r="K57" s="4" t="s">
        <v>222</v>
      </c>
      <c r="L57" s="4">
        <f t="shared" si="7"/>
        <v>0</v>
      </c>
      <c r="M57" s="4"/>
      <c r="N57" s="4"/>
      <c r="O57" s="4">
        <f t="shared" si="8"/>
        <v>0</v>
      </c>
      <c r="P57" s="4"/>
      <c r="Q57" s="4"/>
      <c r="R57" s="4">
        <f t="shared" si="9"/>
        <v>0</v>
      </c>
      <c r="S57" s="4"/>
      <c r="T57" s="4"/>
      <c r="U57" s="4">
        <f t="shared" si="10"/>
        <v>0</v>
      </c>
      <c r="V57" s="4"/>
      <c r="W57" s="4"/>
      <c r="X57" s="4">
        <f t="shared" si="11"/>
        <v>0</v>
      </c>
      <c r="Y57" s="4"/>
      <c r="Z57" s="4"/>
      <c r="AA57" s="4">
        <f>C57+I57-L57-O57-U57-X57-R57</f>
        <v>30000000</v>
      </c>
      <c r="AB57" s="7"/>
    </row>
    <row r="58" spans="1:28" ht="15.75" hidden="1" x14ac:dyDescent="0.25">
      <c r="A58" s="14">
        <v>45275</v>
      </c>
      <c r="B58" s="11" t="s">
        <v>110</v>
      </c>
      <c r="C58" s="11">
        <v>2832000</v>
      </c>
      <c r="D58" s="15" t="s">
        <v>52</v>
      </c>
      <c r="E58" s="11" t="s">
        <v>81</v>
      </c>
      <c r="F58" s="11">
        <v>47.2</v>
      </c>
      <c r="G58" s="11" t="s">
        <v>39</v>
      </c>
      <c r="H58" s="11"/>
      <c r="I58" s="19">
        <f t="shared" si="6"/>
        <v>0</v>
      </c>
      <c r="J58" s="9" t="s">
        <v>28</v>
      </c>
      <c r="K58" s="4"/>
      <c r="L58" s="4">
        <f t="shared" si="7"/>
        <v>0</v>
      </c>
      <c r="M58" s="4"/>
      <c r="N58" s="4"/>
      <c r="O58" s="4">
        <f t="shared" si="8"/>
        <v>0</v>
      </c>
      <c r="P58" s="4"/>
      <c r="Q58" s="4"/>
      <c r="R58" s="4">
        <f t="shared" si="9"/>
        <v>0</v>
      </c>
      <c r="S58" s="4"/>
      <c r="T58" s="4"/>
      <c r="U58" s="4">
        <f t="shared" si="10"/>
        <v>0</v>
      </c>
      <c r="V58" s="4"/>
      <c r="W58" s="4"/>
      <c r="X58" s="4">
        <f t="shared" si="11"/>
        <v>0</v>
      </c>
      <c r="Y58" s="4"/>
      <c r="Z58" s="4"/>
      <c r="AA58" s="4">
        <f>C58+I58-L58-O58-U58-X58-R58</f>
        <v>2832000</v>
      </c>
      <c r="AB58" s="7"/>
    </row>
    <row r="59" spans="1:28" ht="15.75" hidden="1" x14ac:dyDescent="0.25">
      <c r="A59" s="14">
        <v>45276</v>
      </c>
      <c r="B59" s="11" t="s">
        <v>110</v>
      </c>
      <c r="C59" s="11">
        <v>4500000</v>
      </c>
      <c r="D59" s="11" t="s">
        <v>46</v>
      </c>
      <c r="E59" s="11" t="s">
        <v>42</v>
      </c>
      <c r="F59" s="11">
        <v>1000</v>
      </c>
      <c r="G59" s="11" t="s">
        <v>34</v>
      </c>
      <c r="H59" s="11"/>
      <c r="I59" s="19">
        <f t="shared" si="6"/>
        <v>0</v>
      </c>
      <c r="J59" s="9" t="s">
        <v>28</v>
      </c>
      <c r="K59" s="4"/>
      <c r="L59" s="4">
        <f t="shared" si="7"/>
        <v>0</v>
      </c>
      <c r="M59" s="4"/>
      <c r="N59" s="4"/>
      <c r="O59" s="4">
        <f t="shared" si="8"/>
        <v>0</v>
      </c>
      <c r="P59" s="4"/>
      <c r="Q59" s="4"/>
      <c r="R59" s="4">
        <f t="shared" si="9"/>
        <v>0</v>
      </c>
      <c r="S59" s="4"/>
      <c r="T59" s="4"/>
      <c r="U59" s="4">
        <f t="shared" si="10"/>
        <v>0</v>
      </c>
      <c r="V59" s="4"/>
      <c r="W59" s="4"/>
      <c r="X59" s="4">
        <f t="shared" si="11"/>
        <v>0</v>
      </c>
      <c r="Y59" s="4"/>
      <c r="Z59" s="4"/>
      <c r="AA59" s="4">
        <f>C59+I59-L59-O59-U59-X59-R59</f>
        <v>4500000</v>
      </c>
      <c r="AB59" s="7"/>
    </row>
    <row r="60" spans="1:28" ht="15.75" hidden="1" x14ac:dyDescent="0.25">
      <c r="A60" s="14">
        <v>45276</v>
      </c>
      <c r="B60" s="15" t="s">
        <v>122</v>
      </c>
      <c r="C60" s="11">
        <v>6250000</v>
      </c>
      <c r="D60" s="11" t="s">
        <v>46</v>
      </c>
      <c r="E60" s="11" t="s">
        <v>128</v>
      </c>
      <c r="F60" s="15">
        <v>50</v>
      </c>
      <c r="G60" s="15" t="s">
        <v>39</v>
      </c>
      <c r="H60" s="11"/>
      <c r="I60" s="19">
        <f t="shared" si="6"/>
        <v>0</v>
      </c>
      <c r="J60" s="20" t="s">
        <v>28</v>
      </c>
      <c r="K60" s="4"/>
      <c r="L60" s="4">
        <f t="shared" si="7"/>
        <v>0</v>
      </c>
      <c r="M60" s="4"/>
      <c r="N60" s="4"/>
      <c r="O60" s="4">
        <f t="shared" si="8"/>
        <v>0</v>
      </c>
      <c r="P60" s="4"/>
      <c r="Q60" s="4"/>
      <c r="R60" s="4">
        <f t="shared" si="9"/>
        <v>0</v>
      </c>
      <c r="S60" s="4"/>
      <c r="T60" s="4"/>
      <c r="U60" s="4">
        <f t="shared" si="10"/>
        <v>0</v>
      </c>
      <c r="V60" s="4"/>
      <c r="W60" s="4"/>
      <c r="X60" s="4">
        <f t="shared" si="11"/>
        <v>0</v>
      </c>
      <c r="Y60" s="4"/>
      <c r="Z60" s="4"/>
      <c r="AA60" s="4">
        <f>C60+I60-L60-O60-U60-X60-R60</f>
        <v>6250000</v>
      </c>
      <c r="AB60" s="7"/>
    </row>
    <row r="61" spans="1:28" ht="15.75" hidden="1" x14ac:dyDescent="0.25">
      <c r="A61" s="14">
        <v>45280</v>
      </c>
      <c r="B61" s="15" t="s">
        <v>140</v>
      </c>
      <c r="C61" s="11">
        <v>0</v>
      </c>
      <c r="D61" s="15" t="s">
        <v>46</v>
      </c>
      <c r="E61" s="11" t="s">
        <v>230</v>
      </c>
      <c r="F61" s="11">
        <v>1000</v>
      </c>
      <c r="G61" s="11" t="s">
        <v>27</v>
      </c>
      <c r="H61" s="11"/>
      <c r="I61" s="19">
        <f t="shared" si="6"/>
        <v>0</v>
      </c>
      <c r="J61" s="9" t="s">
        <v>28</v>
      </c>
      <c r="K61" s="4"/>
      <c r="L61" s="4">
        <f t="shared" si="7"/>
        <v>0</v>
      </c>
      <c r="M61" s="4"/>
      <c r="N61" s="4"/>
      <c r="O61" s="4">
        <f t="shared" si="8"/>
        <v>0</v>
      </c>
      <c r="P61" s="4"/>
      <c r="Q61" s="4"/>
      <c r="R61" s="4">
        <f t="shared" si="9"/>
        <v>0</v>
      </c>
      <c r="S61" s="4"/>
      <c r="T61" s="4"/>
      <c r="U61" s="4">
        <f t="shared" si="10"/>
        <v>0</v>
      </c>
      <c r="V61" s="4"/>
      <c r="W61" s="4"/>
      <c r="X61" s="4">
        <f t="shared" si="11"/>
        <v>0</v>
      </c>
      <c r="Y61" s="4"/>
      <c r="Z61" s="4"/>
      <c r="AA61" s="4">
        <f>C61+I61-L61-O61-U61-X61-R61</f>
        <v>0</v>
      </c>
      <c r="AB61" s="7"/>
    </row>
    <row r="62" spans="1:28" ht="15.75" hidden="1" x14ac:dyDescent="0.25">
      <c r="A62" s="14">
        <v>45283</v>
      </c>
      <c r="B62" s="11" t="s">
        <v>243</v>
      </c>
      <c r="C62" s="15">
        <v>50000</v>
      </c>
      <c r="D62" s="11" t="s">
        <v>46</v>
      </c>
      <c r="E62" s="15" t="s">
        <v>127</v>
      </c>
      <c r="F62" s="15">
        <v>10</v>
      </c>
      <c r="G62" s="11" t="s">
        <v>39</v>
      </c>
      <c r="H62" s="15"/>
      <c r="I62" s="19">
        <f t="shared" si="6"/>
        <v>0</v>
      </c>
      <c r="J62" s="17" t="s">
        <v>324</v>
      </c>
      <c r="K62" s="4"/>
      <c r="L62" s="4">
        <f t="shared" si="7"/>
        <v>0</v>
      </c>
      <c r="M62" s="4"/>
      <c r="N62" s="4"/>
      <c r="O62" s="4">
        <f t="shared" si="8"/>
        <v>0</v>
      </c>
      <c r="P62" s="4"/>
      <c r="Q62" s="4"/>
      <c r="R62" s="4">
        <f t="shared" si="9"/>
        <v>0</v>
      </c>
      <c r="S62" s="4"/>
      <c r="T62" s="4"/>
      <c r="U62" s="4">
        <f t="shared" si="10"/>
        <v>50000</v>
      </c>
      <c r="V62" s="4">
        <v>50000</v>
      </c>
      <c r="W62" s="4"/>
      <c r="X62" s="4">
        <f t="shared" si="11"/>
        <v>0</v>
      </c>
      <c r="Y62" s="4"/>
      <c r="Z62" s="4"/>
      <c r="AA62" s="4">
        <f>C62+I62-L62-O62-U62-X62-R62</f>
        <v>0</v>
      </c>
      <c r="AB62" s="7">
        <v>45352</v>
      </c>
    </row>
    <row r="63" spans="1:28" ht="15.75" hidden="1" x14ac:dyDescent="0.25">
      <c r="A63" s="14">
        <v>45285</v>
      </c>
      <c r="B63" s="11" t="s">
        <v>253</v>
      </c>
      <c r="C63" s="15">
        <v>-390000</v>
      </c>
      <c r="D63" s="11" t="s">
        <v>94</v>
      </c>
      <c r="E63" s="15" t="s">
        <v>210</v>
      </c>
      <c r="F63" s="15">
        <v>3</v>
      </c>
      <c r="G63" s="11" t="s">
        <v>39</v>
      </c>
      <c r="H63" s="15"/>
      <c r="I63" s="19">
        <f t="shared" si="6"/>
        <v>0</v>
      </c>
      <c r="J63" s="12" t="s">
        <v>49</v>
      </c>
      <c r="K63" s="4" t="s">
        <v>254</v>
      </c>
      <c r="L63" s="4">
        <f t="shared" si="7"/>
        <v>0</v>
      </c>
      <c r="M63" s="4"/>
      <c r="N63" s="4"/>
      <c r="O63" s="4">
        <f t="shared" si="8"/>
        <v>0</v>
      </c>
      <c r="P63" s="4"/>
      <c r="Q63" s="4"/>
      <c r="R63" s="4">
        <f t="shared" si="9"/>
        <v>0</v>
      </c>
      <c r="S63" s="4"/>
      <c r="T63" s="4"/>
      <c r="U63" s="4">
        <f t="shared" si="10"/>
        <v>0</v>
      </c>
      <c r="V63" s="4"/>
      <c r="W63" s="4"/>
      <c r="X63" s="4">
        <f t="shared" si="11"/>
        <v>0</v>
      </c>
      <c r="Y63" s="4"/>
      <c r="Z63" s="4"/>
      <c r="AA63" s="4">
        <f>C63+I63-L63-O63-U63-X63-R63</f>
        <v>-390000</v>
      </c>
      <c r="AB63" s="7"/>
    </row>
    <row r="64" spans="1:28" ht="15.75" hidden="1" x14ac:dyDescent="0.25">
      <c r="A64" s="14">
        <v>45285</v>
      </c>
      <c r="B64" s="15" t="s">
        <v>207</v>
      </c>
      <c r="C64" s="11">
        <v>-2325000</v>
      </c>
      <c r="D64" s="11" t="s">
        <v>46</v>
      </c>
      <c r="E64" s="11"/>
      <c r="F64" s="11"/>
      <c r="G64" s="15" t="s">
        <v>27</v>
      </c>
      <c r="H64" s="11"/>
      <c r="I64" s="19">
        <f>F64*H64</f>
        <v>0</v>
      </c>
      <c r="J64" s="17" t="s">
        <v>49</v>
      </c>
      <c r="K64" s="4" t="s">
        <v>798</v>
      </c>
      <c r="L64" s="4">
        <f t="shared" si="7"/>
        <v>0</v>
      </c>
      <c r="M64" s="4"/>
      <c r="N64" s="4"/>
      <c r="O64" s="4">
        <f t="shared" si="8"/>
        <v>0</v>
      </c>
      <c r="P64" s="4"/>
      <c r="Q64" s="4"/>
      <c r="R64" s="4">
        <f t="shared" si="9"/>
        <v>0</v>
      </c>
      <c r="S64" s="4"/>
      <c r="T64" s="4"/>
      <c r="U64" s="4">
        <f t="shared" si="10"/>
        <v>0</v>
      </c>
      <c r="V64" s="4"/>
      <c r="W64" s="4"/>
      <c r="X64" s="4">
        <f t="shared" si="11"/>
        <v>0</v>
      </c>
      <c r="Y64" s="4"/>
      <c r="Z64" s="4"/>
      <c r="AA64" s="4">
        <f>C64+I64-L64-O64-U64-X64-R64</f>
        <v>-2325000</v>
      </c>
      <c r="AB64" s="7"/>
    </row>
    <row r="65" spans="1:28" ht="15.75" hidden="1" x14ac:dyDescent="0.25">
      <c r="A65" s="14">
        <v>45285</v>
      </c>
      <c r="B65" s="11" t="s">
        <v>122</v>
      </c>
      <c r="C65" s="11">
        <v>3125000</v>
      </c>
      <c r="D65" s="11" t="s">
        <v>46</v>
      </c>
      <c r="E65" s="11" t="s">
        <v>128</v>
      </c>
      <c r="F65" s="11">
        <v>25</v>
      </c>
      <c r="G65" s="11" t="s">
        <v>39</v>
      </c>
      <c r="H65" s="11"/>
      <c r="I65" s="19">
        <f>F65*H65</f>
        <v>0</v>
      </c>
      <c r="J65" s="9" t="s">
        <v>28</v>
      </c>
      <c r="K65" s="4"/>
      <c r="L65" s="4">
        <f t="shared" si="7"/>
        <v>0</v>
      </c>
      <c r="M65" s="4"/>
      <c r="N65" s="4"/>
      <c r="O65" s="4">
        <f t="shared" si="8"/>
        <v>0</v>
      </c>
      <c r="P65" s="4"/>
      <c r="Q65" s="4"/>
      <c r="R65" s="4">
        <f t="shared" si="9"/>
        <v>0</v>
      </c>
      <c r="S65" s="4"/>
      <c r="T65" s="4"/>
      <c r="U65" s="4">
        <f t="shared" si="10"/>
        <v>0</v>
      </c>
      <c r="V65" s="4"/>
      <c r="W65" s="4"/>
      <c r="X65" s="4">
        <f t="shared" si="11"/>
        <v>0</v>
      </c>
      <c r="Y65" s="4"/>
      <c r="Z65" s="4"/>
      <c r="AA65" s="4">
        <f>C65+I65-L65-O65-U65-X65-R65</f>
        <v>3125000</v>
      </c>
      <c r="AB65" s="7"/>
    </row>
    <row r="66" spans="1:28" ht="15.75" hidden="1" x14ac:dyDescent="0.25">
      <c r="A66" s="10">
        <v>45288</v>
      </c>
      <c r="B66" s="11" t="s">
        <v>110</v>
      </c>
      <c r="C66" s="11">
        <v>1680699.9999999998</v>
      </c>
      <c r="D66" s="11" t="s">
        <v>46</v>
      </c>
      <c r="E66" s="11" t="s">
        <v>106</v>
      </c>
      <c r="F66" s="11">
        <v>34.299999999999997</v>
      </c>
      <c r="G66" s="11" t="s">
        <v>39</v>
      </c>
      <c r="H66" s="11"/>
      <c r="I66" s="4">
        <f>F66*H66</f>
        <v>0</v>
      </c>
      <c r="J66" s="9" t="s">
        <v>28</v>
      </c>
      <c r="K66" s="4"/>
      <c r="L66" s="4">
        <f t="shared" si="7"/>
        <v>0</v>
      </c>
      <c r="M66" s="4"/>
      <c r="N66" s="4"/>
      <c r="O66" s="4">
        <f t="shared" si="8"/>
        <v>0</v>
      </c>
      <c r="P66" s="4"/>
      <c r="Q66" s="4"/>
      <c r="R66" s="4">
        <f t="shared" si="9"/>
        <v>0</v>
      </c>
      <c r="S66" s="4"/>
      <c r="T66" s="4"/>
      <c r="U66" s="4">
        <f t="shared" si="10"/>
        <v>0</v>
      </c>
      <c r="V66" s="4"/>
      <c r="W66" s="4"/>
      <c r="X66" s="4">
        <f t="shared" si="11"/>
        <v>0</v>
      </c>
      <c r="Y66" s="4"/>
      <c r="Z66" s="4"/>
      <c r="AA66" s="4">
        <f>C66+I66-L66-O66-U66-X66-R66</f>
        <v>1680699.9999999998</v>
      </c>
      <c r="AB66" s="7"/>
    </row>
    <row r="67" spans="1:28" ht="15.75" hidden="1" x14ac:dyDescent="0.25">
      <c r="A67" s="14">
        <v>45289</v>
      </c>
      <c r="B67" s="11" t="s">
        <v>107</v>
      </c>
      <c r="C67" s="11">
        <v>12500000</v>
      </c>
      <c r="D67" s="11" t="s">
        <v>52</v>
      </c>
      <c r="E67" s="11" t="s">
        <v>128</v>
      </c>
      <c r="F67" s="11">
        <v>100</v>
      </c>
      <c r="G67" s="11" t="s">
        <v>39</v>
      </c>
      <c r="H67" s="11"/>
      <c r="I67" s="19">
        <f>F67*H67</f>
        <v>0</v>
      </c>
      <c r="J67" s="9" t="s">
        <v>28</v>
      </c>
      <c r="K67" s="4"/>
      <c r="L67" s="4">
        <f t="shared" si="7"/>
        <v>0</v>
      </c>
      <c r="M67" s="4"/>
      <c r="N67" s="4"/>
      <c r="O67" s="4">
        <f t="shared" si="8"/>
        <v>0</v>
      </c>
      <c r="P67" s="4"/>
      <c r="Q67" s="4"/>
      <c r="R67" s="4">
        <f t="shared" si="9"/>
        <v>0</v>
      </c>
      <c r="S67" s="4"/>
      <c r="T67" s="4"/>
      <c r="U67" s="4">
        <f t="shared" si="10"/>
        <v>0</v>
      </c>
      <c r="V67" s="4"/>
      <c r="W67" s="4"/>
      <c r="X67" s="4">
        <f t="shared" si="11"/>
        <v>0</v>
      </c>
      <c r="Y67" s="4"/>
      <c r="Z67" s="4"/>
      <c r="AA67" s="4">
        <f>C67+I67-L67-O67-U67-X67-R67</f>
        <v>12500000</v>
      </c>
      <c r="AB67" s="7"/>
    </row>
    <row r="68" spans="1:28" ht="15.75" hidden="1" x14ac:dyDescent="0.25">
      <c r="A68" s="10">
        <v>45289</v>
      </c>
      <c r="B68" s="11" t="s">
        <v>140</v>
      </c>
      <c r="C68" s="11">
        <v>0</v>
      </c>
      <c r="D68" s="11" t="s">
        <v>46</v>
      </c>
      <c r="E68" s="11" t="s">
        <v>230</v>
      </c>
      <c r="F68" s="11">
        <v>1800</v>
      </c>
      <c r="G68" s="11" t="s">
        <v>27</v>
      </c>
      <c r="H68" s="11"/>
      <c r="I68" s="4">
        <f>F68*H68</f>
        <v>0</v>
      </c>
      <c r="J68" s="9" t="s">
        <v>28</v>
      </c>
      <c r="K68" s="4"/>
      <c r="L68" s="4">
        <f t="shared" si="7"/>
        <v>0</v>
      </c>
      <c r="M68" s="4"/>
      <c r="N68" s="4"/>
      <c r="O68" s="4">
        <f t="shared" si="8"/>
        <v>0</v>
      </c>
      <c r="P68" s="4"/>
      <c r="Q68" s="4"/>
      <c r="R68" s="4">
        <f t="shared" si="9"/>
        <v>0</v>
      </c>
      <c r="S68" s="4"/>
      <c r="T68" s="4"/>
      <c r="U68" s="4">
        <f t="shared" si="10"/>
        <v>0</v>
      </c>
      <c r="V68" s="4"/>
      <c r="W68" s="4"/>
      <c r="X68" s="4">
        <f t="shared" si="11"/>
        <v>0</v>
      </c>
      <c r="Y68" s="4"/>
      <c r="Z68" s="4"/>
      <c r="AA68" s="4">
        <f>C68+I68-L68-O68-U68-X68-R68</f>
        <v>0</v>
      </c>
      <c r="AB68" s="7"/>
    </row>
    <row r="69" spans="1:28" ht="15.75" hidden="1" x14ac:dyDescent="0.25">
      <c r="A69" s="24">
        <v>45294</v>
      </c>
      <c r="B69" s="25" t="s">
        <v>122</v>
      </c>
      <c r="C69" s="25">
        <v>900000</v>
      </c>
      <c r="D69" s="25" t="s">
        <v>46</v>
      </c>
      <c r="E69" s="27" t="s">
        <v>150</v>
      </c>
      <c r="F69" s="27">
        <v>20</v>
      </c>
      <c r="G69" s="25" t="s">
        <v>77</v>
      </c>
      <c r="H69" s="25"/>
      <c r="I69" s="19">
        <f t="shared" ref="I69:I113" si="12">F69*H69</f>
        <v>0</v>
      </c>
      <c r="J69" s="26" t="s">
        <v>28</v>
      </c>
      <c r="K69" s="4"/>
      <c r="L69" s="4">
        <f t="shared" si="7"/>
        <v>0</v>
      </c>
      <c r="M69" s="4"/>
      <c r="N69" s="4"/>
      <c r="O69" s="4">
        <f t="shared" si="8"/>
        <v>0</v>
      </c>
      <c r="P69" s="4"/>
      <c r="Q69" s="4"/>
      <c r="R69" s="4">
        <f t="shared" si="9"/>
        <v>0</v>
      </c>
      <c r="S69" s="4"/>
      <c r="T69" s="4"/>
      <c r="U69" s="4">
        <f t="shared" si="10"/>
        <v>0</v>
      </c>
      <c r="V69" s="4"/>
      <c r="W69" s="4"/>
      <c r="X69" s="4">
        <f t="shared" si="11"/>
        <v>0</v>
      </c>
      <c r="Y69" s="4"/>
      <c r="Z69" s="4"/>
      <c r="AA69" s="4">
        <f>C69+I69-L69-O69-U69-X69-R69</f>
        <v>900000</v>
      </c>
      <c r="AB69" s="7"/>
    </row>
    <row r="70" spans="1:28" ht="15.75" hidden="1" x14ac:dyDescent="0.25">
      <c r="A70" s="24">
        <v>45294</v>
      </c>
      <c r="B70" s="25" t="s">
        <v>122</v>
      </c>
      <c r="C70" s="25">
        <v>900000</v>
      </c>
      <c r="D70" s="25" t="s">
        <v>46</v>
      </c>
      <c r="E70" s="25" t="s">
        <v>130</v>
      </c>
      <c r="F70" s="25">
        <v>20</v>
      </c>
      <c r="G70" s="25" t="s">
        <v>77</v>
      </c>
      <c r="H70" s="25"/>
      <c r="I70" s="19">
        <f t="shared" si="12"/>
        <v>0</v>
      </c>
      <c r="J70" s="26" t="s">
        <v>28</v>
      </c>
      <c r="K70" s="4"/>
      <c r="L70" s="4">
        <f t="shared" si="7"/>
        <v>0</v>
      </c>
      <c r="M70" s="4"/>
      <c r="N70" s="4"/>
      <c r="O70" s="4">
        <f t="shared" si="8"/>
        <v>0</v>
      </c>
      <c r="P70" s="4"/>
      <c r="Q70" s="4"/>
      <c r="R70" s="4">
        <f t="shared" si="9"/>
        <v>0</v>
      </c>
      <c r="S70" s="4"/>
      <c r="T70" s="4"/>
      <c r="U70" s="4">
        <f t="shared" si="10"/>
        <v>0</v>
      </c>
      <c r="V70" s="4"/>
      <c r="W70" s="4"/>
      <c r="X70" s="4">
        <f t="shared" si="11"/>
        <v>0</v>
      </c>
      <c r="Y70" s="4"/>
      <c r="Z70" s="4"/>
      <c r="AA70" s="4">
        <f>C70+I70-L70-O70-U70-X70-R70</f>
        <v>900000</v>
      </c>
      <c r="AB70" s="7"/>
    </row>
    <row r="71" spans="1:28" ht="15.75" hidden="1" x14ac:dyDescent="0.25">
      <c r="A71" s="24">
        <v>45294</v>
      </c>
      <c r="B71" s="25" t="s">
        <v>122</v>
      </c>
      <c r="C71" s="25">
        <v>720000</v>
      </c>
      <c r="D71" s="25" t="s">
        <v>46</v>
      </c>
      <c r="E71" s="25" t="s">
        <v>129</v>
      </c>
      <c r="F71" s="25">
        <v>12</v>
      </c>
      <c r="G71" s="27" t="s">
        <v>77</v>
      </c>
      <c r="H71" s="25"/>
      <c r="I71" s="19">
        <f t="shared" si="12"/>
        <v>0</v>
      </c>
      <c r="J71" s="26" t="s">
        <v>28</v>
      </c>
      <c r="K71" s="4"/>
      <c r="L71" s="4">
        <f t="shared" si="7"/>
        <v>0</v>
      </c>
      <c r="M71" s="4"/>
      <c r="N71" s="4"/>
      <c r="O71" s="4">
        <f t="shared" si="8"/>
        <v>0</v>
      </c>
      <c r="P71" s="4"/>
      <c r="Q71" s="4"/>
      <c r="R71" s="4">
        <f t="shared" si="9"/>
        <v>0</v>
      </c>
      <c r="S71" s="4"/>
      <c r="T71" s="4"/>
      <c r="U71" s="4">
        <f t="shared" si="10"/>
        <v>0</v>
      </c>
      <c r="V71" s="4"/>
      <c r="W71" s="4"/>
      <c r="X71" s="4">
        <f t="shared" si="11"/>
        <v>0</v>
      </c>
      <c r="Y71" s="4"/>
      <c r="Z71" s="4"/>
      <c r="AA71" s="4">
        <f>C71+I71-L71-O71-U71-X71-R71</f>
        <v>720000</v>
      </c>
      <c r="AB71" s="7"/>
    </row>
    <row r="72" spans="1:28" ht="15.75" hidden="1" x14ac:dyDescent="0.25">
      <c r="A72" s="24">
        <v>45294</v>
      </c>
      <c r="B72" s="25" t="s">
        <v>122</v>
      </c>
      <c r="C72" s="25">
        <v>4500000</v>
      </c>
      <c r="D72" s="25" t="s">
        <v>46</v>
      </c>
      <c r="E72" s="25" t="s">
        <v>117</v>
      </c>
      <c r="F72" s="25">
        <v>10</v>
      </c>
      <c r="G72" s="27" t="s">
        <v>23</v>
      </c>
      <c r="H72" s="25"/>
      <c r="I72" s="19">
        <f t="shared" si="12"/>
        <v>0</v>
      </c>
      <c r="J72" s="26" t="s">
        <v>28</v>
      </c>
      <c r="K72" s="4"/>
      <c r="L72" s="4">
        <f t="shared" si="7"/>
        <v>0</v>
      </c>
      <c r="M72" s="4"/>
      <c r="N72" s="4"/>
      <c r="O72" s="4">
        <f t="shared" si="8"/>
        <v>0</v>
      </c>
      <c r="P72" s="4"/>
      <c r="Q72" s="4"/>
      <c r="R72" s="4">
        <f t="shared" si="9"/>
        <v>0</v>
      </c>
      <c r="S72" s="4"/>
      <c r="T72" s="4"/>
      <c r="U72" s="4">
        <f t="shared" si="10"/>
        <v>0</v>
      </c>
      <c r="V72" s="4"/>
      <c r="W72" s="4"/>
      <c r="X72" s="4">
        <f t="shared" si="11"/>
        <v>0</v>
      </c>
      <c r="Y72" s="4"/>
      <c r="Z72" s="4"/>
      <c r="AA72" s="4">
        <f>C72+I72-L72-O72-U72-X72-R72</f>
        <v>4500000</v>
      </c>
      <c r="AB72" s="7"/>
    </row>
    <row r="73" spans="1:28" ht="15.75" hidden="1" x14ac:dyDescent="0.25">
      <c r="A73" s="24">
        <v>45294</v>
      </c>
      <c r="B73" s="25" t="s">
        <v>122</v>
      </c>
      <c r="C73" s="25">
        <v>4328700</v>
      </c>
      <c r="D73" s="25" t="s">
        <v>46</v>
      </c>
      <c r="E73" s="25" t="s">
        <v>81</v>
      </c>
      <c r="F73" s="25">
        <v>92.1</v>
      </c>
      <c r="G73" s="27" t="s">
        <v>39</v>
      </c>
      <c r="H73" s="25"/>
      <c r="I73" s="19">
        <f t="shared" si="12"/>
        <v>0</v>
      </c>
      <c r="J73" s="26" t="s">
        <v>28</v>
      </c>
      <c r="K73" s="4"/>
      <c r="L73" s="4">
        <f t="shared" si="7"/>
        <v>0</v>
      </c>
      <c r="M73" s="4"/>
      <c r="N73" s="4"/>
      <c r="O73" s="4">
        <f t="shared" si="8"/>
        <v>0</v>
      </c>
      <c r="P73" s="4"/>
      <c r="Q73" s="4"/>
      <c r="R73" s="4">
        <f t="shared" si="9"/>
        <v>0</v>
      </c>
      <c r="S73" s="4"/>
      <c r="T73" s="4"/>
      <c r="U73" s="4">
        <f t="shared" si="10"/>
        <v>0</v>
      </c>
      <c r="V73" s="4"/>
      <c r="W73" s="4"/>
      <c r="X73" s="4">
        <f t="shared" si="11"/>
        <v>0</v>
      </c>
      <c r="Y73" s="4"/>
      <c r="Z73" s="4"/>
      <c r="AA73" s="4">
        <f>C73+I73-L73-O73-U73-X73-R73</f>
        <v>4328700</v>
      </c>
      <c r="AB73" s="7"/>
    </row>
    <row r="74" spans="1:28" ht="15.75" hidden="1" x14ac:dyDescent="0.25">
      <c r="A74" s="24">
        <v>45294</v>
      </c>
      <c r="B74" s="25" t="s">
        <v>122</v>
      </c>
      <c r="C74" s="25">
        <v>4606000</v>
      </c>
      <c r="D74" s="25" t="s">
        <v>46</v>
      </c>
      <c r="E74" s="25" t="s">
        <v>120</v>
      </c>
      <c r="F74" s="25">
        <v>98</v>
      </c>
      <c r="G74" s="27" t="s">
        <v>39</v>
      </c>
      <c r="H74" s="25"/>
      <c r="I74" s="19">
        <f t="shared" si="12"/>
        <v>0</v>
      </c>
      <c r="J74" s="26" t="s">
        <v>28</v>
      </c>
      <c r="K74" s="4"/>
      <c r="L74" s="4">
        <f t="shared" si="7"/>
        <v>0</v>
      </c>
      <c r="M74" s="4"/>
      <c r="N74" s="4"/>
      <c r="O74" s="4">
        <f t="shared" si="8"/>
        <v>0</v>
      </c>
      <c r="P74" s="4"/>
      <c r="Q74" s="4"/>
      <c r="R74" s="4">
        <f t="shared" si="9"/>
        <v>0</v>
      </c>
      <c r="S74" s="4"/>
      <c r="T74" s="4"/>
      <c r="U74" s="4">
        <f t="shared" si="10"/>
        <v>0</v>
      </c>
      <c r="V74" s="4"/>
      <c r="W74" s="4"/>
      <c r="X74" s="4">
        <f t="shared" si="11"/>
        <v>0</v>
      </c>
      <c r="Y74" s="4"/>
      <c r="Z74" s="4"/>
      <c r="AA74" s="4">
        <f>C74+I74-L74-O74-U74-X74-R74</f>
        <v>4606000</v>
      </c>
      <c r="AB74" s="7"/>
    </row>
    <row r="75" spans="1:28" ht="15.75" hidden="1" x14ac:dyDescent="0.25">
      <c r="A75" s="24">
        <v>45294</v>
      </c>
      <c r="B75" s="25" t="s">
        <v>122</v>
      </c>
      <c r="C75" s="25">
        <v>1574500</v>
      </c>
      <c r="D75" s="25" t="s">
        <v>46</v>
      </c>
      <c r="E75" s="25" t="s">
        <v>299</v>
      </c>
      <c r="F75" s="25">
        <v>33.5</v>
      </c>
      <c r="G75" s="27" t="s">
        <v>39</v>
      </c>
      <c r="H75" s="25"/>
      <c r="I75" s="19">
        <f t="shared" si="12"/>
        <v>0</v>
      </c>
      <c r="J75" s="26" t="s">
        <v>28</v>
      </c>
      <c r="K75" s="4"/>
      <c r="L75" s="4">
        <f t="shared" si="7"/>
        <v>0</v>
      </c>
      <c r="M75" s="4"/>
      <c r="N75" s="4"/>
      <c r="O75" s="4">
        <f t="shared" si="8"/>
        <v>0</v>
      </c>
      <c r="P75" s="4"/>
      <c r="Q75" s="4"/>
      <c r="R75" s="4">
        <f t="shared" si="9"/>
        <v>0</v>
      </c>
      <c r="S75" s="4"/>
      <c r="T75" s="4"/>
      <c r="U75" s="4">
        <f t="shared" si="10"/>
        <v>0</v>
      </c>
      <c r="V75" s="4"/>
      <c r="W75" s="4"/>
      <c r="X75" s="4">
        <f t="shared" si="11"/>
        <v>0</v>
      </c>
      <c r="Y75" s="4"/>
      <c r="Z75" s="4"/>
      <c r="AA75" s="4">
        <f>C75+I75-L75-O75-U75-X75-R75</f>
        <v>1574500</v>
      </c>
      <c r="AB75" s="7"/>
    </row>
    <row r="76" spans="1:28" ht="15.75" hidden="1" x14ac:dyDescent="0.25">
      <c r="A76" s="24">
        <v>45294</v>
      </c>
      <c r="B76" s="25" t="s">
        <v>122</v>
      </c>
      <c r="C76" s="27">
        <v>1616800</v>
      </c>
      <c r="D76" s="25" t="s">
        <v>46</v>
      </c>
      <c r="E76" s="27" t="s">
        <v>145</v>
      </c>
      <c r="F76" s="27">
        <v>34.4</v>
      </c>
      <c r="G76" s="27" t="s">
        <v>39</v>
      </c>
      <c r="H76" s="27"/>
      <c r="I76" s="19">
        <f t="shared" si="12"/>
        <v>0</v>
      </c>
      <c r="J76" s="28" t="s">
        <v>28</v>
      </c>
      <c r="K76" s="4"/>
      <c r="L76" s="4">
        <f t="shared" si="7"/>
        <v>0</v>
      </c>
      <c r="M76" s="4"/>
      <c r="N76" s="4"/>
      <c r="O76" s="4">
        <f t="shared" si="8"/>
        <v>0</v>
      </c>
      <c r="P76" s="4"/>
      <c r="Q76" s="4"/>
      <c r="R76" s="4">
        <f t="shared" si="9"/>
        <v>0</v>
      </c>
      <c r="S76" s="4"/>
      <c r="T76" s="4"/>
      <c r="U76" s="4">
        <f t="shared" si="10"/>
        <v>0</v>
      </c>
      <c r="V76" s="4"/>
      <c r="W76" s="4"/>
      <c r="X76" s="4">
        <f t="shared" si="11"/>
        <v>0</v>
      </c>
      <c r="Y76" s="4"/>
      <c r="Z76" s="4"/>
      <c r="AA76" s="4">
        <f>C76+I76-L76-O76-U76-X76-R76</f>
        <v>1616800</v>
      </c>
      <c r="AB76" s="7"/>
    </row>
    <row r="77" spans="1:28" ht="15.75" hidden="1" x14ac:dyDescent="0.25">
      <c r="A77" s="29">
        <v>45296</v>
      </c>
      <c r="B77" s="25" t="s">
        <v>266</v>
      </c>
      <c r="C77" s="25">
        <v>15500000</v>
      </c>
      <c r="D77" s="25" t="s">
        <v>52</v>
      </c>
      <c r="E77" s="25" t="s">
        <v>233</v>
      </c>
      <c r="F77" s="25">
        <v>10000</v>
      </c>
      <c r="G77" s="25" t="s">
        <v>27</v>
      </c>
      <c r="H77" s="25"/>
      <c r="I77" s="15">
        <f t="shared" si="12"/>
        <v>0</v>
      </c>
      <c r="J77" s="32" t="s">
        <v>312</v>
      </c>
      <c r="K77" s="11" t="s">
        <v>339</v>
      </c>
      <c r="L77" s="4">
        <f t="shared" si="7"/>
        <v>0</v>
      </c>
      <c r="M77" s="4"/>
      <c r="N77" s="4"/>
      <c r="O77" s="4">
        <f t="shared" si="8"/>
        <v>15500000</v>
      </c>
      <c r="P77" s="4">
        <v>15500000</v>
      </c>
      <c r="Q77" s="4"/>
      <c r="R77" s="4">
        <f t="shared" si="9"/>
        <v>0</v>
      </c>
      <c r="S77" s="4"/>
      <c r="T77" s="4"/>
      <c r="U77" s="4">
        <f t="shared" si="10"/>
        <v>0</v>
      </c>
      <c r="V77" s="4"/>
      <c r="W77" s="4"/>
      <c r="X77" s="4">
        <f t="shared" si="11"/>
        <v>0</v>
      </c>
      <c r="Y77" s="4"/>
      <c r="Z77" s="4"/>
      <c r="AA77" s="4">
        <f>C77+I77-L77-O77-U77-X77-R77</f>
        <v>0</v>
      </c>
      <c r="AB77" s="7">
        <v>45369</v>
      </c>
    </row>
    <row r="78" spans="1:28" ht="15.75" hidden="1" x14ac:dyDescent="0.25">
      <c r="A78" s="29">
        <v>45297</v>
      </c>
      <c r="B78" s="27" t="s">
        <v>207</v>
      </c>
      <c r="C78" s="27">
        <v>2400000</v>
      </c>
      <c r="D78" s="27" t="s">
        <v>46</v>
      </c>
      <c r="E78" s="27" t="s">
        <v>343</v>
      </c>
      <c r="F78" s="27">
        <v>2</v>
      </c>
      <c r="G78" s="27" t="s">
        <v>23</v>
      </c>
      <c r="H78" s="27"/>
      <c r="I78" s="15">
        <f t="shared" si="12"/>
        <v>0</v>
      </c>
      <c r="J78" s="28" t="s">
        <v>28</v>
      </c>
      <c r="K78" s="11"/>
      <c r="L78" s="4">
        <f t="shared" si="7"/>
        <v>0</v>
      </c>
      <c r="M78" s="4"/>
      <c r="N78" s="4"/>
      <c r="O78" s="4">
        <f t="shared" si="8"/>
        <v>0</v>
      </c>
      <c r="P78" s="4"/>
      <c r="Q78" s="4"/>
      <c r="R78" s="4">
        <f t="shared" si="9"/>
        <v>0</v>
      </c>
      <c r="S78" s="4"/>
      <c r="T78" s="4"/>
      <c r="U78" s="4">
        <f t="shared" si="10"/>
        <v>0</v>
      </c>
      <c r="V78" s="4"/>
      <c r="W78" s="4"/>
      <c r="X78" s="4">
        <f t="shared" si="11"/>
        <v>0</v>
      </c>
      <c r="Y78" s="4"/>
      <c r="Z78" s="4"/>
      <c r="AA78" s="4">
        <f>C78+I78-L78-O78-U78-X78-R78</f>
        <v>2400000</v>
      </c>
      <c r="AB78" s="7"/>
    </row>
    <row r="79" spans="1:28" ht="15.75" hidden="1" x14ac:dyDescent="0.25">
      <c r="A79" s="24">
        <v>45297</v>
      </c>
      <c r="B79" s="25" t="s">
        <v>207</v>
      </c>
      <c r="C79" s="25">
        <v>900000</v>
      </c>
      <c r="D79" s="25" t="s">
        <v>46</v>
      </c>
      <c r="E79" s="25" t="s">
        <v>150</v>
      </c>
      <c r="F79" s="25">
        <v>20</v>
      </c>
      <c r="G79" s="25" t="s">
        <v>77</v>
      </c>
      <c r="H79" s="25"/>
      <c r="I79" s="11">
        <f t="shared" si="12"/>
        <v>0</v>
      </c>
      <c r="J79" s="28" t="s">
        <v>28</v>
      </c>
      <c r="K79" s="11"/>
      <c r="L79" s="4">
        <f t="shared" si="7"/>
        <v>0</v>
      </c>
      <c r="M79" s="4"/>
      <c r="N79" s="4"/>
      <c r="O79" s="4">
        <f t="shared" si="8"/>
        <v>0</v>
      </c>
      <c r="P79" s="4"/>
      <c r="Q79" s="4"/>
      <c r="R79" s="4">
        <f t="shared" si="9"/>
        <v>0</v>
      </c>
      <c r="S79" s="4"/>
      <c r="T79" s="4"/>
      <c r="U79" s="4">
        <f t="shared" si="10"/>
        <v>0</v>
      </c>
      <c r="V79" s="4"/>
      <c r="W79" s="4"/>
      <c r="X79" s="4">
        <f t="shared" si="11"/>
        <v>0</v>
      </c>
      <c r="Y79" s="4"/>
      <c r="Z79" s="4"/>
      <c r="AA79" s="4">
        <f>C79+I79-L79-O79-U79-X79-R79</f>
        <v>900000</v>
      </c>
      <c r="AB79" s="7"/>
    </row>
    <row r="80" spans="1:28" ht="15.75" hidden="1" x14ac:dyDescent="0.25">
      <c r="A80" s="29">
        <v>45299</v>
      </c>
      <c r="B80" s="27" t="s">
        <v>266</v>
      </c>
      <c r="C80" s="25">
        <v>390000</v>
      </c>
      <c r="D80" s="27" t="s">
        <v>52</v>
      </c>
      <c r="E80" s="27" t="s">
        <v>189</v>
      </c>
      <c r="F80" s="27">
        <v>2</v>
      </c>
      <c r="G80" s="25" t="s">
        <v>23</v>
      </c>
      <c r="H80" s="25"/>
      <c r="I80" s="11">
        <f t="shared" si="12"/>
        <v>0</v>
      </c>
      <c r="J80" s="32" t="s">
        <v>312</v>
      </c>
      <c r="K80" s="4" t="s">
        <v>368</v>
      </c>
      <c r="L80" s="4">
        <f t="shared" si="7"/>
        <v>0</v>
      </c>
      <c r="M80" s="4"/>
      <c r="N80" s="4"/>
      <c r="O80" s="4">
        <f t="shared" si="8"/>
        <v>390000</v>
      </c>
      <c r="P80" s="4">
        <v>390000</v>
      </c>
      <c r="Q80" s="4"/>
      <c r="R80" s="4">
        <f t="shared" si="9"/>
        <v>0</v>
      </c>
      <c r="S80" s="4"/>
      <c r="T80" s="4"/>
      <c r="U80" s="4">
        <f t="shared" si="10"/>
        <v>0</v>
      </c>
      <c r="V80" s="4"/>
      <c r="W80" s="4"/>
      <c r="X80" s="4">
        <f t="shared" si="11"/>
        <v>0</v>
      </c>
      <c r="Y80" s="4"/>
      <c r="Z80" s="4"/>
      <c r="AA80" s="4">
        <f>C80+I80-L80-O80-U80-X80-R80</f>
        <v>0</v>
      </c>
      <c r="AB80" s="7">
        <v>45352</v>
      </c>
    </row>
    <row r="81" spans="1:28" ht="15.75" hidden="1" x14ac:dyDescent="0.25">
      <c r="A81" s="29">
        <v>45300</v>
      </c>
      <c r="B81" s="25" t="s">
        <v>107</v>
      </c>
      <c r="C81" s="25">
        <v>7650000</v>
      </c>
      <c r="D81" s="27" t="s">
        <v>46</v>
      </c>
      <c r="E81" s="25" t="s">
        <v>108</v>
      </c>
      <c r="F81" s="25">
        <v>3400</v>
      </c>
      <c r="G81" s="27" t="s">
        <v>34</v>
      </c>
      <c r="H81" s="25"/>
      <c r="I81" s="11">
        <f t="shared" si="12"/>
        <v>0</v>
      </c>
      <c r="J81" s="26" t="s">
        <v>28</v>
      </c>
      <c r="K81" s="11"/>
      <c r="L81" s="4">
        <f t="shared" si="7"/>
        <v>0</v>
      </c>
      <c r="M81" s="4"/>
      <c r="N81" s="4"/>
      <c r="O81" s="4">
        <f t="shared" si="8"/>
        <v>0</v>
      </c>
      <c r="P81" s="4"/>
      <c r="Q81" s="4"/>
      <c r="R81" s="4">
        <f t="shared" si="9"/>
        <v>0</v>
      </c>
      <c r="S81" s="4"/>
      <c r="T81" s="4"/>
      <c r="U81" s="4">
        <f t="shared" si="10"/>
        <v>0</v>
      </c>
      <c r="V81" s="4"/>
      <c r="W81" s="4"/>
      <c r="X81" s="4">
        <f t="shared" si="11"/>
        <v>0</v>
      </c>
      <c r="Y81" s="4"/>
      <c r="Z81" s="4"/>
      <c r="AA81" s="4">
        <f>C81+I81-L81-O81-U81-X81-R81</f>
        <v>7650000</v>
      </c>
      <c r="AB81" s="7"/>
    </row>
    <row r="82" spans="1:28" ht="15.75" hidden="1" x14ac:dyDescent="0.25">
      <c r="A82" s="29">
        <v>45300</v>
      </c>
      <c r="B82" s="25" t="s">
        <v>118</v>
      </c>
      <c r="C82" s="25">
        <v>2008000</v>
      </c>
      <c r="D82" s="25" t="s">
        <v>46</v>
      </c>
      <c r="E82" s="25" t="s">
        <v>58</v>
      </c>
      <c r="F82" s="25">
        <v>1000</v>
      </c>
      <c r="G82" s="27" t="s">
        <v>34</v>
      </c>
      <c r="H82" s="25"/>
      <c r="I82" s="11">
        <f t="shared" si="12"/>
        <v>0</v>
      </c>
      <c r="J82" s="31" t="s">
        <v>312</v>
      </c>
      <c r="K82" s="4" t="s">
        <v>463</v>
      </c>
      <c r="L82" s="4">
        <f t="shared" si="7"/>
        <v>0</v>
      </c>
      <c r="M82" s="4"/>
      <c r="N82" s="4"/>
      <c r="O82" s="4">
        <f t="shared" si="8"/>
        <v>2008000</v>
      </c>
      <c r="P82" s="4">
        <v>2008000</v>
      </c>
      <c r="Q82" s="4"/>
      <c r="R82" s="4">
        <f t="shared" si="9"/>
        <v>0</v>
      </c>
      <c r="S82" s="4"/>
      <c r="T82" s="4"/>
      <c r="U82" s="4">
        <f t="shared" si="10"/>
        <v>0</v>
      </c>
      <c r="V82" s="4"/>
      <c r="W82" s="4"/>
      <c r="X82" s="4">
        <f t="shared" si="11"/>
        <v>0</v>
      </c>
      <c r="Y82" s="4"/>
      <c r="Z82" s="4"/>
      <c r="AA82" s="4">
        <f>C82+I82-L82-O82-U82-X82-R82</f>
        <v>0</v>
      </c>
      <c r="AB82" s="7">
        <v>45357</v>
      </c>
    </row>
    <row r="83" spans="1:28" ht="15.75" hidden="1" x14ac:dyDescent="0.25">
      <c r="A83" s="29">
        <v>45300</v>
      </c>
      <c r="B83" s="25" t="s">
        <v>207</v>
      </c>
      <c r="C83" s="27">
        <v>7650000</v>
      </c>
      <c r="D83" s="25" t="s">
        <v>46</v>
      </c>
      <c r="E83" s="27" t="s">
        <v>108</v>
      </c>
      <c r="F83" s="27">
        <v>3400</v>
      </c>
      <c r="G83" s="25" t="s">
        <v>34</v>
      </c>
      <c r="H83" s="27"/>
      <c r="I83" s="11">
        <f t="shared" si="12"/>
        <v>0</v>
      </c>
      <c r="J83" s="28" t="s">
        <v>28</v>
      </c>
      <c r="K83" s="11"/>
      <c r="L83" s="4">
        <f t="shared" si="7"/>
        <v>0</v>
      </c>
      <c r="M83" s="4"/>
      <c r="N83" s="4"/>
      <c r="O83" s="4">
        <f t="shared" si="8"/>
        <v>0</v>
      </c>
      <c r="P83" s="4"/>
      <c r="Q83" s="4"/>
      <c r="R83" s="4">
        <f t="shared" si="9"/>
        <v>0</v>
      </c>
      <c r="S83" s="4"/>
      <c r="T83" s="4"/>
      <c r="U83" s="4">
        <f t="shared" si="10"/>
        <v>0</v>
      </c>
      <c r="V83" s="4"/>
      <c r="W83" s="4"/>
      <c r="X83" s="4">
        <f t="shared" si="11"/>
        <v>0</v>
      </c>
      <c r="Y83" s="4"/>
      <c r="Z83" s="4"/>
      <c r="AA83" s="4">
        <f>C83+I83-L83-O83-U83-X83-R83</f>
        <v>7650000</v>
      </c>
      <c r="AB83" s="7"/>
    </row>
    <row r="84" spans="1:28" ht="15.75" hidden="1" x14ac:dyDescent="0.25">
      <c r="A84" s="29">
        <v>45301</v>
      </c>
      <c r="B84" s="27" t="s">
        <v>359</v>
      </c>
      <c r="C84" s="25">
        <v>3125000</v>
      </c>
      <c r="D84" s="27" t="s">
        <v>46</v>
      </c>
      <c r="E84" s="25" t="s">
        <v>128</v>
      </c>
      <c r="F84" s="25">
        <v>25</v>
      </c>
      <c r="G84" s="25" t="s">
        <v>39</v>
      </c>
      <c r="H84" s="25"/>
      <c r="I84" s="11">
        <f t="shared" si="12"/>
        <v>0</v>
      </c>
      <c r="J84" s="31" t="s">
        <v>324</v>
      </c>
      <c r="K84" s="11"/>
      <c r="L84" s="4">
        <f t="shared" si="7"/>
        <v>3125000</v>
      </c>
      <c r="M84" s="4">
        <v>3125000</v>
      </c>
      <c r="N84" s="4"/>
      <c r="O84" s="4">
        <f t="shared" si="8"/>
        <v>0</v>
      </c>
      <c r="P84" s="4"/>
      <c r="Q84" s="4"/>
      <c r="R84" s="4">
        <f t="shared" si="9"/>
        <v>0</v>
      </c>
      <c r="S84" s="4"/>
      <c r="T84" s="4"/>
      <c r="U84" s="4">
        <f t="shared" si="10"/>
        <v>0</v>
      </c>
      <c r="V84" s="4"/>
      <c r="W84" s="4"/>
      <c r="X84" s="4">
        <f t="shared" si="11"/>
        <v>0</v>
      </c>
      <c r="Y84" s="4"/>
      <c r="Z84" s="4"/>
      <c r="AA84" s="4">
        <f>C84+I84-L84-O84-U84-X84-R84</f>
        <v>0</v>
      </c>
      <c r="AB84" s="7">
        <v>45352</v>
      </c>
    </row>
    <row r="85" spans="1:28" ht="15.75" hidden="1" x14ac:dyDescent="0.25">
      <c r="A85" s="29">
        <v>45301</v>
      </c>
      <c r="B85" s="27" t="s">
        <v>359</v>
      </c>
      <c r="C85" s="27">
        <v>4500000</v>
      </c>
      <c r="D85" s="27" t="s">
        <v>46</v>
      </c>
      <c r="E85" s="25" t="s">
        <v>69</v>
      </c>
      <c r="F85" s="27">
        <v>25</v>
      </c>
      <c r="G85" s="25" t="s">
        <v>39</v>
      </c>
      <c r="H85" s="27"/>
      <c r="I85" s="11">
        <f t="shared" si="12"/>
        <v>0</v>
      </c>
      <c r="J85" s="31" t="s">
        <v>324</v>
      </c>
      <c r="K85" s="11"/>
      <c r="L85" s="4">
        <f t="shared" si="7"/>
        <v>4500000</v>
      </c>
      <c r="M85" s="4">
        <v>4500000</v>
      </c>
      <c r="N85" s="4"/>
      <c r="O85" s="4">
        <f t="shared" si="8"/>
        <v>0</v>
      </c>
      <c r="P85" s="4"/>
      <c r="Q85" s="4"/>
      <c r="R85" s="4">
        <f t="shared" si="9"/>
        <v>0</v>
      </c>
      <c r="S85" s="4"/>
      <c r="T85" s="4"/>
      <c r="U85" s="4">
        <f t="shared" si="10"/>
        <v>0</v>
      </c>
      <c r="V85" s="4"/>
      <c r="W85" s="4"/>
      <c r="X85" s="4">
        <f t="shared" si="11"/>
        <v>0</v>
      </c>
      <c r="Y85" s="4"/>
      <c r="Z85" s="4"/>
      <c r="AA85" s="4">
        <f>C85+I85-L85-O85-U85-X85-R85</f>
        <v>0</v>
      </c>
      <c r="AB85" s="7">
        <v>45352</v>
      </c>
    </row>
    <row r="86" spans="1:28" ht="15.75" hidden="1" x14ac:dyDescent="0.25">
      <c r="A86" s="29">
        <v>45301</v>
      </c>
      <c r="B86" s="27" t="s">
        <v>359</v>
      </c>
      <c r="C86" s="25">
        <v>740000</v>
      </c>
      <c r="D86" s="27" t="s">
        <v>46</v>
      </c>
      <c r="E86" s="25" t="s">
        <v>89</v>
      </c>
      <c r="F86" s="27">
        <v>14.8</v>
      </c>
      <c r="G86" s="25" t="s">
        <v>39</v>
      </c>
      <c r="H86" s="25"/>
      <c r="I86" s="11">
        <f t="shared" si="12"/>
        <v>0</v>
      </c>
      <c r="J86" s="31" t="s">
        <v>324</v>
      </c>
      <c r="K86" s="11"/>
      <c r="L86" s="4">
        <f t="shared" si="7"/>
        <v>740000</v>
      </c>
      <c r="M86" s="4">
        <v>740000</v>
      </c>
      <c r="N86" s="4"/>
      <c r="O86" s="4">
        <f t="shared" si="8"/>
        <v>0</v>
      </c>
      <c r="P86" s="4"/>
      <c r="Q86" s="4"/>
      <c r="R86" s="4">
        <f t="shared" si="9"/>
        <v>0</v>
      </c>
      <c r="S86" s="4"/>
      <c r="T86" s="4"/>
      <c r="U86" s="4">
        <f t="shared" si="10"/>
        <v>0</v>
      </c>
      <c r="V86" s="4"/>
      <c r="W86" s="4"/>
      <c r="X86" s="4">
        <f t="shared" si="11"/>
        <v>0</v>
      </c>
      <c r="Y86" s="4"/>
      <c r="Z86" s="4"/>
      <c r="AA86" s="4">
        <f>C86+I86-L86-O86-U86-X86-R86</f>
        <v>0</v>
      </c>
      <c r="AB86" s="7">
        <v>45352</v>
      </c>
    </row>
    <row r="87" spans="1:28" ht="15.75" hidden="1" x14ac:dyDescent="0.25">
      <c r="A87" s="29">
        <v>45301</v>
      </c>
      <c r="B87" s="27" t="s">
        <v>359</v>
      </c>
      <c r="C87" s="25">
        <v>1080000</v>
      </c>
      <c r="D87" s="27" t="s">
        <v>46</v>
      </c>
      <c r="E87" s="25" t="s">
        <v>81</v>
      </c>
      <c r="F87" s="25">
        <v>21.6</v>
      </c>
      <c r="G87" s="25" t="s">
        <v>39</v>
      </c>
      <c r="H87" s="25"/>
      <c r="I87" s="11">
        <f t="shared" si="12"/>
        <v>0</v>
      </c>
      <c r="J87" s="31" t="s">
        <v>324</v>
      </c>
      <c r="K87" s="11"/>
      <c r="L87" s="4">
        <f t="shared" si="7"/>
        <v>1080000</v>
      </c>
      <c r="M87" s="4">
        <v>1080000</v>
      </c>
      <c r="N87" s="4"/>
      <c r="O87" s="4">
        <f t="shared" si="8"/>
        <v>0</v>
      </c>
      <c r="P87" s="4"/>
      <c r="Q87" s="4"/>
      <c r="R87" s="4">
        <f t="shared" si="9"/>
        <v>0</v>
      </c>
      <c r="S87" s="4"/>
      <c r="T87" s="4"/>
      <c r="U87" s="4">
        <f t="shared" si="10"/>
        <v>0</v>
      </c>
      <c r="V87" s="4"/>
      <c r="W87" s="4"/>
      <c r="X87" s="4">
        <f t="shared" si="11"/>
        <v>0</v>
      </c>
      <c r="Y87" s="4"/>
      <c r="Z87" s="4"/>
      <c r="AA87" s="4">
        <f>C87+I87-L87-O87-U87-X87-R87</f>
        <v>0</v>
      </c>
      <c r="AB87" s="7">
        <v>45352</v>
      </c>
    </row>
    <row r="88" spans="1:28" ht="15.75" hidden="1" x14ac:dyDescent="0.25">
      <c r="A88" s="29">
        <v>45301</v>
      </c>
      <c r="B88" s="25" t="s">
        <v>118</v>
      </c>
      <c r="C88" s="27">
        <v>699400</v>
      </c>
      <c r="D88" s="25" t="s">
        <v>46</v>
      </c>
      <c r="E88" s="27" t="s">
        <v>133</v>
      </c>
      <c r="F88" s="27">
        <v>200</v>
      </c>
      <c r="G88" s="27" t="s">
        <v>34</v>
      </c>
      <c r="H88" s="27"/>
      <c r="I88" s="11">
        <f t="shared" si="12"/>
        <v>0</v>
      </c>
      <c r="J88" s="32" t="s">
        <v>312</v>
      </c>
      <c r="K88" s="4" t="s">
        <v>463</v>
      </c>
      <c r="L88" s="4">
        <f t="shared" ref="L88:L93" si="13">M88+N88</f>
        <v>0</v>
      </c>
      <c r="M88" s="4"/>
      <c r="N88" s="4"/>
      <c r="O88" s="4">
        <f t="shared" ref="O88:O93" si="14">P88+Q88</f>
        <v>699400</v>
      </c>
      <c r="P88" s="4">
        <v>699400</v>
      </c>
      <c r="Q88" s="4"/>
      <c r="R88" s="4">
        <f t="shared" ref="R88:R93" si="15">S88+T88</f>
        <v>0</v>
      </c>
      <c r="S88" s="4"/>
      <c r="T88" s="4"/>
      <c r="U88" s="4">
        <f t="shared" ref="U88:U93" si="16">V88+W88</f>
        <v>0</v>
      </c>
      <c r="V88" s="4"/>
      <c r="W88" s="4"/>
      <c r="X88" s="4">
        <f t="shared" ref="X88:X93" si="17">Y88+Z88</f>
        <v>0</v>
      </c>
      <c r="Y88" s="4"/>
      <c r="Z88" s="4"/>
      <c r="AA88" s="4">
        <f>C88+I88-L88-O88-U88-X88-R88</f>
        <v>0</v>
      </c>
      <c r="AB88" s="7">
        <v>45357</v>
      </c>
    </row>
    <row r="89" spans="1:28" ht="15.75" hidden="1" x14ac:dyDescent="0.25">
      <c r="A89" s="29">
        <v>45301</v>
      </c>
      <c r="B89" s="25" t="s">
        <v>118</v>
      </c>
      <c r="C89" s="25">
        <v>1195600</v>
      </c>
      <c r="D89" s="25" t="s">
        <v>46</v>
      </c>
      <c r="E89" s="27" t="s">
        <v>120</v>
      </c>
      <c r="F89" s="25">
        <v>24.4</v>
      </c>
      <c r="G89" s="25" t="s">
        <v>39</v>
      </c>
      <c r="H89" s="25"/>
      <c r="I89" s="11">
        <f t="shared" si="12"/>
        <v>0</v>
      </c>
      <c r="J89" s="31" t="s">
        <v>312</v>
      </c>
      <c r="K89" s="4" t="s">
        <v>463</v>
      </c>
      <c r="L89" s="4">
        <f t="shared" si="13"/>
        <v>0</v>
      </c>
      <c r="M89" s="4"/>
      <c r="N89" s="4"/>
      <c r="O89" s="4">
        <f t="shared" si="14"/>
        <v>1195600</v>
      </c>
      <c r="P89" s="4">
        <v>1195600</v>
      </c>
      <c r="Q89" s="4"/>
      <c r="R89" s="4">
        <f t="shared" si="15"/>
        <v>0</v>
      </c>
      <c r="S89" s="4"/>
      <c r="T89" s="4"/>
      <c r="U89" s="4">
        <f t="shared" si="16"/>
        <v>0</v>
      </c>
      <c r="V89" s="4"/>
      <c r="W89" s="4"/>
      <c r="X89" s="4">
        <f t="shared" si="17"/>
        <v>0</v>
      </c>
      <c r="Y89" s="4"/>
      <c r="Z89" s="4"/>
      <c r="AA89" s="4">
        <f>C89+I89-L89-O89-U89-X89-R89</f>
        <v>0</v>
      </c>
      <c r="AB89" s="7">
        <v>45357</v>
      </c>
    </row>
    <row r="90" spans="1:28" ht="15.75" hidden="1" x14ac:dyDescent="0.25">
      <c r="A90" s="29">
        <v>45302</v>
      </c>
      <c r="B90" s="25" t="s">
        <v>408</v>
      </c>
      <c r="C90" s="25">
        <v>2067800.0000000002</v>
      </c>
      <c r="D90" s="25" t="s">
        <v>46</v>
      </c>
      <c r="E90" s="25" t="s">
        <v>115</v>
      </c>
      <c r="F90" s="25">
        <v>42.2</v>
      </c>
      <c r="G90" s="27" t="s">
        <v>39</v>
      </c>
      <c r="H90" s="25"/>
      <c r="I90" s="11">
        <f t="shared" si="12"/>
        <v>0</v>
      </c>
      <c r="J90" s="26" t="s">
        <v>28</v>
      </c>
      <c r="K90" s="11"/>
      <c r="L90" s="4">
        <f t="shared" si="13"/>
        <v>0</v>
      </c>
      <c r="M90" s="4"/>
      <c r="N90" s="4"/>
      <c r="O90" s="4">
        <f t="shared" si="14"/>
        <v>0</v>
      </c>
      <c r="P90" s="4"/>
      <c r="Q90" s="4"/>
      <c r="R90" s="4">
        <f t="shared" si="15"/>
        <v>0</v>
      </c>
      <c r="S90" s="4"/>
      <c r="T90" s="4"/>
      <c r="U90" s="4">
        <f t="shared" si="16"/>
        <v>0</v>
      </c>
      <c r="V90" s="4"/>
      <c r="W90" s="4"/>
      <c r="X90" s="4">
        <f t="shared" si="17"/>
        <v>0</v>
      </c>
      <c r="Y90" s="4"/>
      <c r="Z90" s="4"/>
      <c r="AA90" s="4">
        <f>C90+I90-L90-O90-U90-X90-R90</f>
        <v>2067800.0000000002</v>
      </c>
      <c r="AB90" s="7"/>
    </row>
    <row r="91" spans="1:28" ht="15.75" hidden="1" x14ac:dyDescent="0.25">
      <c r="A91" s="29">
        <v>45302</v>
      </c>
      <c r="B91" s="25" t="s">
        <v>408</v>
      </c>
      <c r="C91" s="25">
        <v>813400.00000000012</v>
      </c>
      <c r="D91" s="25" t="s">
        <v>46</v>
      </c>
      <c r="E91" s="25" t="s">
        <v>299</v>
      </c>
      <c r="F91" s="41">
        <v>16.600000000000001</v>
      </c>
      <c r="G91" s="27" t="s">
        <v>39</v>
      </c>
      <c r="H91" s="25"/>
      <c r="I91" s="11">
        <f t="shared" si="12"/>
        <v>0</v>
      </c>
      <c r="J91" s="26" t="s">
        <v>28</v>
      </c>
      <c r="K91" s="11"/>
      <c r="L91" s="4">
        <f t="shared" si="13"/>
        <v>0</v>
      </c>
      <c r="M91" s="4"/>
      <c r="N91" s="4"/>
      <c r="O91" s="4">
        <f t="shared" si="14"/>
        <v>0</v>
      </c>
      <c r="P91" s="4"/>
      <c r="Q91" s="4"/>
      <c r="R91" s="4">
        <f t="shared" si="15"/>
        <v>0</v>
      </c>
      <c r="S91" s="4"/>
      <c r="T91" s="4"/>
      <c r="U91" s="4">
        <f t="shared" si="16"/>
        <v>0</v>
      </c>
      <c r="V91" s="4"/>
      <c r="W91" s="4"/>
      <c r="X91" s="4">
        <f t="shared" si="17"/>
        <v>0</v>
      </c>
      <c r="Y91" s="4"/>
      <c r="Z91" s="4"/>
      <c r="AA91" s="4">
        <f>C91+I91-L91-O91-U91-X91-R91</f>
        <v>813400.00000000012</v>
      </c>
      <c r="AB91" s="7"/>
    </row>
    <row r="92" spans="1:28" ht="15.75" hidden="1" x14ac:dyDescent="0.25">
      <c r="A92" s="29">
        <v>45302</v>
      </c>
      <c r="B92" s="25" t="s">
        <v>410</v>
      </c>
      <c r="C92" s="25">
        <v>140000</v>
      </c>
      <c r="D92" s="25" t="s">
        <v>94</v>
      </c>
      <c r="E92" s="25" t="s">
        <v>157</v>
      </c>
      <c r="F92" s="25">
        <v>2</v>
      </c>
      <c r="G92" s="25" t="s">
        <v>48</v>
      </c>
      <c r="H92" s="25"/>
      <c r="I92" s="11">
        <f t="shared" si="12"/>
        <v>0</v>
      </c>
      <c r="J92" s="38" t="s">
        <v>78</v>
      </c>
      <c r="K92" s="11" t="s">
        <v>429</v>
      </c>
      <c r="L92" s="4">
        <f t="shared" si="13"/>
        <v>0</v>
      </c>
      <c r="M92" s="4"/>
      <c r="N92" s="4"/>
      <c r="O92" s="4">
        <f t="shared" si="14"/>
        <v>0</v>
      </c>
      <c r="P92" s="4"/>
      <c r="Q92" s="4"/>
      <c r="R92" s="4">
        <f t="shared" si="15"/>
        <v>0</v>
      </c>
      <c r="S92" s="4"/>
      <c r="T92" s="4"/>
      <c r="U92" s="4">
        <f t="shared" si="16"/>
        <v>0</v>
      </c>
      <c r="V92" s="4"/>
      <c r="W92" s="4"/>
      <c r="X92" s="4">
        <f t="shared" si="17"/>
        <v>0</v>
      </c>
      <c r="Y92" s="4"/>
      <c r="Z92" s="4"/>
      <c r="AA92" s="4">
        <f>C92+I92-L92-O92-U92-X92-R92</f>
        <v>140000</v>
      </c>
      <c r="AB92" s="7"/>
    </row>
    <row r="93" spans="1:28" ht="15.75" hidden="1" x14ac:dyDescent="0.25">
      <c r="A93" s="29">
        <v>45302</v>
      </c>
      <c r="B93" s="25" t="s">
        <v>293</v>
      </c>
      <c r="C93" s="25">
        <v>41700</v>
      </c>
      <c r="D93" s="25" t="s">
        <v>52</v>
      </c>
      <c r="E93" s="25" t="s">
        <v>133</v>
      </c>
      <c r="F93" s="25">
        <v>100</v>
      </c>
      <c r="G93" s="25" t="s">
        <v>34</v>
      </c>
      <c r="H93" s="25"/>
      <c r="I93" s="11">
        <f t="shared" si="12"/>
        <v>0</v>
      </c>
      <c r="J93" s="38" t="s">
        <v>24</v>
      </c>
      <c r="K93" s="11"/>
      <c r="L93" s="4">
        <f t="shared" si="13"/>
        <v>0</v>
      </c>
      <c r="M93" s="4"/>
      <c r="N93" s="4"/>
      <c r="O93" s="4">
        <f t="shared" si="14"/>
        <v>0</v>
      </c>
      <c r="P93" s="4"/>
      <c r="Q93" s="4"/>
      <c r="R93" s="4">
        <f t="shared" si="15"/>
        <v>0</v>
      </c>
      <c r="S93" s="4"/>
      <c r="T93" s="4"/>
      <c r="U93" s="4">
        <f t="shared" si="16"/>
        <v>0</v>
      </c>
      <c r="V93" s="4"/>
      <c r="W93" s="4"/>
      <c r="X93" s="4">
        <f t="shared" si="17"/>
        <v>0</v>
      </c>
      <c r="Y93" s="4"/>
      <c r="Z93" s="4"/>
      <c r="AA93" s="4">
        <f>C93+I93-L93-O93-U93-X93-R93</f>
        <v>41700</v>
      </c>
      <c r="AB93" s="7"/>
    </row>
    <row r="94" spans="1:28" ht="15.75" hidden="1" x14ac:dyDescent="0.25">
      <c r="A94" s="29">
        <v>45303</v>
      </c>
      <c r="B94" s="27" t="s">
        <v>110</v>
      </c>
      <c r="C94" s="27">
        <v>5760000</v>
      </c>
      <c r="D94" s="27" t="s">
        <v>46</v>
      </c>
      <c r="E94" s="27" t="s">
        <v>63</v>
      </c>
      <c r="F94" s="27">
        <v>12</v>
      </c>
      <c r="G94" s="43" t="s">
        <v>48</v>
      </c>
      <c r="H94" s="27"/>
      <c r="I94" s="11">
        <f t="shared" si="12"/>
        <v>0</v>
      </c>
      <c r="J94" s="28" t="s">
        <v>28</v>
      </c>
      <c r="K94" s="11"/>
      <c r="L94" s="4">
        <f>M94+N94</f>
        <v>0</v>
      </c>
      <c r="M94" s="4"/>
      <c r="N94" s="4"/>
      <c r="O94" s="4">
        <f>P94+Q94</f>
        <v>0</v>
      </c>
      <c r="P94" s="4"/>
      <c r="Q94" s="4"/>
      <c r="R94" s="4">
        <f>S94+T94</f>
        <v>0</v>
      </c>
      <c r="S94" s="4"/>
      <c r="T94" s="4"/>
      <c r="U94" s="4">
        <f>V94+W94</f>
        <v>0</v>
      </c>
      <c r="V94" s="4"/>
      <c r="W94" s="4"/>
      <c r="X94" s="4">
        <f>Y94+Z94</f>
        <v>0</v>
      </c>
      <c r="Y94" s="4"/>
      <c r="Z94" s="4"/>
      <c r="AA94" s="4">
        <f>C94+I94-L94-O94-U94-X94-R94</f>
        <v>5760000</v>
      </c>
      <c r="AB94" s="7"/>
    </row>
    <row r="95" spans="1:28" ht="15.75" hidden="1" x14ac:dyDescent="0.25">
      <c r="A95" s="29">
        <v>45303</v>
      </c>
      <c r="B95" s="25" t="s">
        <v>118</v>
      </c>
      <c r="C95" s="25">
        <v>135000</v>
      </c>
      <c r="D95" s="27" t="s">
        <v>52</v>
      </c>
      <c r="E95" s="25" t="s">
        <v>163</v>
      </c>
      <c r="F95" s="27">
        <v>1</v>
      </c>
      <c r="G95" s="27" t="s">
        <v>39</v>
      </c>
      <c r="H95" s="25"/>
      <c r="I95" s="11">
        <f t="shared" si="12"/>
        <v>0</v>
      </c>
      <c r="J95" s="31" t="s">
        <v>312</v>
      </c>
      <c r="K95" s="4" t="s">
        <v>463</v>
      </c>
      <c r="L95" s="4">
        <f t="shared" ref="L95:L134" si="18">M95+N95</f>
        <v>0</v>
      </c>
      <c r="M95" s="4"/>
      <c r="N95" s="4"/>
      <c r="O95" s="4">
        <f t="shared" ref="O95:O134" si="19">P95+Q95</f>
        <v>135000</v>
      </c>
      <c r="P95" s="4">
        <v>135000</v>
      </c>
      <c r="Q95" s="4"/>
      <c r="R95" s="4">
        <f t="shared" ref="R95:R134" si="20">S95+T95</f>
        <v>0</v>
      </c>
      <c r="S95" s="4"/>
      <c r="T95" s="4"/>
      <c r="U95" s="4">
        <f t="shared" ref="U95:U134" si="21">V95+W95</f>
        <v>0</v>
      </c>
      <c r="V95" s="4"/>
      <c r="W95" s="4"/>
      <c r="X95" s="4">
        <f t="shared" ref="X95:X134" si="22">Y95+Z95</f>
        <v>0</v>
      </c>
      <c r="Y95" s="4"/>
      <c r="Z95" s="4"/>
      <c r="AA95" s="4">
        <f>C95+I95-L95-O95-U95-X95-R95</f>
        <v>0</v>
      </c>
      <c r="AB95" s="7">
        <v>45357</v>
      </c>
    </row>
    <row r="96" spans="1:28" ht="15.75" hidden="1" x14ac:dyDescent="0.25">
      <c r="A96" s="29">
        <v>45303</v>
      </c>
      <c r="B96" s="25" t="s">
        <v>118</v>
      </c>
      <c r="C96" s="25">
        <v>135000</v>
      </c>
      <c r="D96" s="25" t="s">
        <v>52</v>
      </c>
      <c r="E96" s="25" t="s">
        <v>164</v>
      </c>
      <c r="F96" s="25">
        <v>1</v>
      </c>
      <c r="G96" s="25" t="s">
        <v>39</v>
      </c>
      <c r="H96" s="25"/>
      <c r="I96" s="11">
        <f t="shared" si="12"/>
        <v>0</v>
      </c>
      <c r="J96" s="31" t="s">
        <v>312</v>
      </c>
      <c r="K96" s="4" t="s">
        <v>463</v>
      </c>
      <c r="L96" s="4">
        <f t="shared" si="18"/>
        <v>0</v>
      </c>
      <c r="M96" s="4"/>
      <c r="N96" s="4"/>
      <c r="O96" s="4">
        <f t="shared" si="19"/>
        <v>135000</v>
      </c>
      <c r="P96" s="4">
        <v>135000</v>
      </c>
      <c r="Q96" s="4"/>
      <c r="R96" s="4">
        <f t="shared" si="20"/>
        <v>0</v>
      </c>
      <c r="S96" s="4"/>
      <c r="T96" s="4"/>
      <c r="U96" s="4">
        <f t="shared" si="21"/>
        <v>0</v>
      </c>
      <c r="V96" s="4"/>
      <c r="W96" s="4"/>
      <c r="X96" s="4">
        <f t="shared" si="22"/>
        <v>0</v>
      </c>
      <c r="Y96" s="4"/>
      <c r="Z96" s="4"/>
      <c r="AA96" s="4">
        <f>C96+I96-L96-O96-U96-X96-R96</f>
        <v>0</v>
      </c>
      <c r="AB96" s="7">
        <v>45357</v>
      </c>
    </row>
    <row r="97" spans="1:28" ht="15.75" hidden="1" x14ac:dyDescent="0.25">
      <c r="A97" s="29">
        <v>45303</v>
      </c>
      <c r="B97" s="25" t="s">
        <v>266</v>
      </c>
      <c r="C97" s="27">
        <v>1195600</v>
      </c>
      <c r="D97" s="25" t="s">
        <v>52</v>
      </c>
      <c r="E97" s="25" t="s">
        <v>120</v>
      </c>
      <c r="F97" s="27">
        <v>24.4</v>
      </c>
      <c r="G97" s="27" t="s">
        <v>39</v>
      </c>
      <c r="H97" s="27"/>
      <c r="I97" s="11">
        <f t="shared" si="12"/>
        <v>0</v>
      </c>
      <c r="J97" s="32" t="s">
        <v>312</v>
      </c>
      <c r="K97" s="4" t="s">
        <v>462</v>
      </c>
      <c r="L97" s="4">
        <f t="shared" si="18"/>
        <v>0</v>
      </c>
      <c r="M97" s="4"/>
      <c r="N97" s="4"/>
      <c r="O97" s="4">
        <f t="shared" si="19"/>
        <v>1195600</v>
      </c>
      <c r="P97" s="4">
        <v>1195600</v>
      </c>
      <c r="Q97" s="4"/>
      <c r="R97" s="4">
        <f t="shared" si="20"/>
        <v>0</v>
      </c>
      <c r="S97" s="4"/>
      <c r="T97" s="4"/>
      <c r="U97" s="4">
        <f t="shared" si="21"/>
        <v>0</v>
      </c>
      <c r="V97" s="4"/>
      <c r="W97" s="4"/>
      <c r="X97" s="4">
        <f t="shared" si="22"/>
        <v>0</v>
      </c>
      <c r="Y97" s="4"/>
      <c r="Z97" s="4"/>
      <c r="AA97" s="4">
        <f>C97+I97-L97-O97-U97-X97-R97</f>
        <v>0</v>
      </c>
      <c r="AB97" s="7">
        <v>45352</v>
      </c>
    </row>
    <row r="98" spans="1:28" ht="15.75" hidden="1" x14ac:dyDescent="0.25">
      <c r="A98" s="29">
        <v>45304</v>
      </c>
      <c r="B98" s="27" t="s">
        <v>226</v>
      </c>
      <c r="C98" s="25">
        <v>8820000</v>
      </c>
      <c r="D98" s="27" t="s">
        <v>52</v>
      </c>
      <c r="E98" s="25" t="s">
        <v>229</v>
      </c>
      <c r="F98" s="25">
        <v>210</v>
      </c>
      <c r="G98" s="27" t="s">
        <v>39</v>
      </c>
      <c r="H98" s="25"/>
      <c r="I98" s="11">
        <f t="shared" si="12"/>
        <v>0</v>
      </c>
      <c r="J98" s="31" t="s">
        <v>312</v>
      </c>
      <c r="K98" s="11" t="s">
        <v>460</v>
      </c>
      <c r="L98" s="4">
        <f t="shared" si="18"/>
        <v>0</v>
      </c>
      <c r="M98" s="4"/>
      <c r="N98" s="4"/>
      <c r="O98" s="4">
        <f t="shared" si="19"/>
        <v>8820000</v>
      </c>
      <c r="P98" s="4">
        <v>8820000</v>
      </c>
      <c r="Q98" s="4"/>
      <c r="R98" s="4">
        <f t="shared" si="20"/>
        <v>0</v>
      </c>
      <c r="S98" s="4"/>
      <c r="T98" s="4"/>
      <c r="U98" s="4">
        <f t="shared" si="21"/>
        <v>0</v>
      </c>
      <c r="V98" s="4"/>
      <c r="W98" s="4"/>
      <c r="X98" s="4">
        <f t="shared" si="22"/>
        <v>0</v>
      </c>
      <c r="Y98" s="4"/>
      <c r="Z98" s="4"/>
      <c r="AA98" s="4">
        <f>C98+I98-L98-O98-U98-X98-R98</f>
        <v>0</v>
      </c>
      <c r="AB98" s="7">
        <v>45352</v>
      </c>
    </row>
    <row r="99" spans="1:28" ht="15.75" hidden="1" x14ac:dyDescent="0.25">
      <c r="A99" s="29">
        <v>45304</v>
      </c>
      <c r="B99" s="27" t="s">
        <v>73</v>
      </c>
      <c r="C99" s="27">
        <v>7085000</v>
      </c>
      <c r="D99" s="27" t="s">
        <v>52</v>
      </c>
      <c r="E99" s="27" t="s">
        <v>447</v>
      </c>
      <c r="F99" s="27">
        <v>3250</v>
      </c>
      <c r="G99" s="27" t="s">
        <v>34</v>
      </c>
      <c r="H99" s="27"/>
      <c r="I99" s="11">
        <f t="shared" si="12"/>
        <v>0</v>
      </c>
      <c r="J99" s="28" t="s">
        <v>28</v>
      </c>
      <c r="K99" s="11" t="s">
        <v>464</v>
      </c>
      <c r="L99" s="4">
        <f t="shared" si="18"/>
        <v>0</v>
      </c>
      <c r="M99" s="4"/>
      <c r="N99" s="4"/>
      <c r="O99" s="4">
        <f t="shared" si="19"/>
        <v>0</v>
      </c>
      <c r="P99" s="4"/>
      <c r="Q99" s="4"/>
      <c r="R99" s="4">
        <f t="shared" si="20"/>
        <v>0</v>
      </c>
      <c r="S99" s="4"/>
      <c r="T99" s="4"/>
      <c r="U99" s="4">
        <f t="shared" si="21"/>
        <v>0</v>
      </c>
      <c r="V99" s="4"/>
      <c r="W99" s="4"/>
      <c r="X99" s="4">
        <f t="shared" si="22"/>
        <v>0</v>
      </c>
      <c r="Y99" s="4"/>
      <c r="Z99" s="4"/>
      <c r="AA99" s="4">
        <f>C99+I99-L99-O99-U99-X99-R99</f>
        <v>7085000</v>
      </c>
      <c r="AB99" s="7"/>
    </row>
    <row r="100" spans="1:28" ht="15.75" hidden="1" x14ac:dyDescent="0.25">
      <c r="A100" s="29">
        <v>45306</v>
      </c>
      <c r="B100" s="27" t="s">
        <v>98</v>
      </c>
      <c r="C100" s="27">
        <v>9750000</v>
      </c>
      <c r="D100" s="27" t="s">
        <v>52</v>
      </c>
      <c r="E100" s="27" t="s">
        <v>42</v>
      </c>
      <c r="F100" s="27">
        <v>5200</v>
      </c>
      <c r="G100" s="27" t="s">
        <v>34</v>
      </c>
      <c r="H100" s="27"/>
      <c r="I100" s="11">
        <f t="shared" si="12"/>
        <v>0</v>
      </c>
      <c r="J100" s="32" t="s">
        <v>324</v>
      </c>
      <c r="K100" s="11"/>
      <c r="L100" s="4">
        <f t="shared" si="18"/>
        <v>9750000</v>
      </c>
      <c r="M100" s="4">
        <v>9750000</v>
      </c>
      <c r="N100" s="4"/>
      <c r="O100" s="4">
        <f t="shared" si="19"/>
        <v>0</v>
      </c>
      <c r="P100" s="4"/>
      <c r="Q100" s="4"/>
      <c r="R100" s="4">
        <f t="shared" si="20"/>
        <v>0</v>
      </c>
      <c r="S100" s="4"/>
      <c r="T100" s="4"/>
      <c r="U100" s="4">
        <f t="shared" si="21"/>
        <v>0</v>
      </c>
      <c r="V100" s="4"/>
      <c r="W100" s="4"/>
      <c r="X100" s="4">
        <f t="shared" si="22"/>
        <v>0</v>
      </c>
      <c r="Y100" s="4"/>
      <c r="Z100" s="4"/>
      <c r="AA100" s="4">
        <f>C100+I100-L100-O100-U100-X100-R100</f>
        <v>0</v>
      </c>
      <c r="AB100" s="7">
        <v>45363</v>
      </c>
    </row>
    <row r="101" spans="1:28" ht="15.75" hidden="1" x14ac:dyDescent="0.25">
      <c r="A101" s="29">
        <v>45307</v>
      </c>
      <c r="B101" s="27" t="s">
        <v>354</v>
      </c>
      <c r="C101" s="25">
        <v>427500</v>
      </c>
      <c r="D101" s="27" t="s">
        <v>52</v>
      </c>
      <c r="E101" s="25" t="s">
        <v>179</v>
      </c>
      <c r="F101" s="25">
        <v>250</v>
      </c>
      <c r="G101" s="25" t="s">
        <v>34</v>
      </c>
      <c r="H101" s="25"/>
      <c r="I101" s="19">
        <f t="shared" si="12"/>
        <v>0</v>
      </c>
      <c r="J101" s="31" t="s">
        <v>312</v>
      </c>
      <c r="K101" s="4" t="s">
        <v>897</v>
      </c>
      <c r="L101" s="4">
        <f t="shared" si="18"/>
        <v>0</v>
      </c>
      <c r="M101" s="4"/>
      <c r="N101" s="4"/>
      <c r="O101" s="4">
        <f t="shared" si="19"/>
        <v>427500</v>
      </c>
      <c r="P101" s="4">
        <v>427500</v>
      </c>
      <c r="Q101" s="4"/>
      <c r="R101" s="4">
        <f t="shared" si="20"/>
        <v>0</v>
      </c>
      <c r="S101" s="4"/>
      <c r="T101" s="4"/>
      <c r="U101" s="4">
        <f t="shared" si="21"/>
        <v>0</v>
      </c>
      <c r="V101" s="4"/>
      <c r="W101" s="4"/>
      <c r="X101" s="4">
        <f t="shared" si="22"/>
        <v>0</v>
      </c>
      <c r="Y101" s="4"/>
      <c r="Z101" s="4"/>
      <c r="AA101" s="4">
        <f>C101+I101-L101-O101-U101-X101-R101</f>
        <v>0</v>
      </c>
      <c r="AB101" s="7">
        <v>45380</v>
      </c>
    </row>
    <row r="102" spans="1:28" ht="15.75" hidden="1" x14ac:dyDescent="0.25">
      <c r="A102" s="29">
        <v>45307</v>
      </c>
      <c r="B102" s="27" t="s">
        <v>266</v>
      </c>
      <c r="C102" s="27">
        <v>900000</v>
      </c>
      <c r="D102" s="25" t="s">
        <v>52</v>
      </c>
      <c r="E102" s="25" t="s">
        <v>189</v>
      </c>
      <c r="F102" s="27">
        <v>2</v>
      </c>
      <c r="G102" s="25" t="s">
        <v>23</v>
      </c>
      <c r="H102" s="27"/>
      <c r="I102" s="19">
        <f t="shared" si="12"/>
        <v>0</v>
      </c>
      <c r="J102" s="32" t="s">
        <v>312</v>
      </c>
      <c r="K102" s="4" t="s">
        <v>487</v>
      </c>
      <c r="L102" s="4">
        <f t="shared" si="18"/>
        <v>0</v>
      </c>
      <c r="M102" s="4"/>
      <c r="N102" s="4"/>
      <c r="O102" s="4">
        <f t="shared" si="19"/>
        <v>900000</v>
      </c>
      <c r="P102" s="4">
        <v>900000</v>
      </c>
      <c r="Q102" s="4"/>
      <c r="R102" s="4">
        <f t="shared" si="20"/>
        <v>0</v>
      </c>
      <c r="S102" s="4"/>
      <c r="T102" s="4"/>
      <c r="U102" s="4">
        <f t="shared" si="21"/>
        <v>0</v>
      </c>
      <c r="V102" s="4"/>
      <c r="W102" s="4"/>
      <c r="X102" s="4">
        <f t="shared" si="22"/>
        <v>0</v>
      </c>
      <c r="Y102" s="4"/>
      <c r="Z102" s="4"/>
      <c r="AA102" s="4">
        <f>C102+I102-L102-O102-U102-X102-R102</f>
        <v>0</v>
      </c>
      <c r="AB102" s="7">
        <v>45352</v>
      </c>
    </row>
    <row r="103" spans="1:28" ht="15.75" hidden="1" x14ac:dyDescent="0.25">
      <c r="A103" s="29">
        <v>45307</v>
      </c>
      <c r="B103" s="25" t="s">
        <v>203</v>
      </c>
      <c r="C103" s="25">
        <v>690000</v>
      </c>
      <c r="D103" s="27" t="s">
        <v>46</v>
      </c>
      <c r="E103" s="27" t="s">
        <v>42</v>
      </c>
      <c r="F103" s="25">
        <v>1000</v>
      </c>
      <c r="G103" s="27" t="s">
        <v>34</v>
      </c>
      <c r="H103" s="25"/>
      <c r="I103" s="19">
        <f t="shared" si="12"/>
        <v>0</v>
      </c>
      <c r="J103" s="17" t="s">
        <v>324</v>
      </c>
      <c r="K103" s="4"/>
      <c r="L103" s="4">
        <f t="shared" si="18"/>
        <v>690000</v>
      </c>
      <c r="M103" s="4">
        <v>690000</v>
      </c>
      <c r="N103" s="4"/>
      <c r="O103" s="4">
        <f t="shared" si="19"/>
        <v>0</v>
      </c>
      <c r="P103" s="4"/>
      <c r="Q103" s="4"/>
      <c r="R103" s="4">
        <f t="shared" si="20"/>
        <v>0</v>
      </c>
      <c r="S103" s="4"/>
      <c r="T103" s="4"/>
      <c r="U103" s="4">
        <f t="shared" si="21"/>
        <v>0</v>
      </c>
      <c r="V103" s="4"/>
      <c r="W103" s="4"/>
      <c r="X103" s="4">
        <f t="shared" si="22"/>
        <v>0</v>
      </c>
      <c r="Y103" s="4"/>
      <c r="Z103" s="4"/>
      <c r="AA103" s="4">
        <f>C103+I103-L103-O103-U103-X103-R103</f>
        <v>0</v>
      </c>
      <c r="AB103" s="7">
        <v>45358</v>
      </c>
    </row>
    <row r="104" spans="1:28" ht="15.75" hidden="1" x14ac:dyDescent="0.25">
      <c r="A104" s="29">
        <v>45307</v>
      </c>
      <c r="B104" s="25" t="s">
        <v>207</v>
      </c>
      <c r="C104" s="25">
        <v>400000</v>
      </c>
      <c r="D104" s="25" t="s">
        <v>46</v>
      </c>
      <c r="E104" s="25" t="s">
        <v>476</v>
      </c>
      <c r="F104" s="25">
        <v>20</v>
      </c>
      <c r="G104" s="27" t="s">
        <v>23</v>
      </c>
      <c r="H104" s="25"/>
      <c r="I104" s="19">
        <f t="shared" si="12"/>
        <v>0</v>
      </c>
      <c r="J104" s="38" t="s">
        <v>78</v>
      </c>
      <c r="K104" s="11"/>
      <c r="L104" s="4">
        <f t="shared" si="18"/>
        <v>0</v>
      </c>
      <c r="M104" s="4"/>
      <c r="N104" s="4"/>
      <c r="O104" s="4">
        <f t="shared" si="19"/>
        <v>0</v>
      </c>
      <c r="P104" s="4"/>
      <c r="Q104" s="4"/>
      <c r="R104" s="4">
        <f t="shared" si="20"/>
        <v>0</v>
      </c>
      <c r="S104" s="4"/>
      <c r="T104" s="4"/>
      <c r="U104" s="4">
        <f t="shared" si="21"/>
        <v>0</v>
      </c>
      <c r="V104" s="4"/>
      <c r="W104" s="4"/>
      <c r="X104" s="4">
        <f t="shared" si="22"/>
        <v>0</v>
      </c>
      <c r="Y104" s="4"/>
      <c r="Z104" s="4"/>
      <c r="AA104" s="4">
        <f>C104+I104-L104-O104-U104-X104-R104</f>
        <v>400000</v>
      </c>
      <c r="AB104" s="7"/>
    </row>
    <row r="105" spans="1:28" ht="15.75" hidden="1" x14ac:dyDescent="0.25">
      <c r="A105" s="29">
        <v>45308</v>
      </c>
      <c r="B105" s="25" t="s">
        <v>122</v>
      </c>
      <c r="C105" s="25">
        <v>1740000</v>
      </c>
      <c r="D105" s="25" t="s">
        <v>46</v>
      </c>
      <c r="E105" s="27" t="s">
        <v>400</v>
      </c>
      <c r="F105" s="25">
        <v>20</v>
      </c>
      <c r="G105" s="25" t="s">
        <v>39</v>
      </c>
      <c r="H105" s="25"/>
      <c r="I105" s="19">
        <f t="shared" si="12"/>
        <v>0</v>
      </c>
      <c r="J105" s="26" t="s">
        <v>28</v>
      </c>
      <c r="K105" s="4"/>
      <c r="L105" s="4">
        <f t="shared" si="18"/>
        <v>0</v>
      </c>
      <c r="M105" s="4"/>
      <c r="N105" s="4"/>
      <c r="O105" s="4">
        <f t="shared" si="19"/>
        <v>0</v>
      </c>
      <c r="P105" s="4"/>
      <c r="Q105" s="4"/>
      <c r="R105" s="4">
        <f t="shared" si="20"/>
        <v>0</v>
      </c>
      <c r="S105" s="4"/>
      <c r="T105" s="4"/>
      <c r="U105" s="4">
        <f t="shared" si="21"/>
        <v>0</v>
      </c>
      <c r="V105" s="4"/>
      <c r="W105" s="4"/>
      <c r="X105" s="4">
        <f t="shared" si="22"/>
        <v>0</v>
      </c>
      <c r="Y105" s="4"/>
      <c r="Z105" s="4"/>
      <c r="AA105" s="4">
        <f>C105+I105-L105-O105-U105-X105-R105</f>
        <v>1740000</v>
      </c>
      <c r="AB105" s="7"/>
    </row>
    <row r="106" spans="1:28" ht="15.75" hidden="1" x14ac:dyDescent="0.25">
      <c r="A106" s="29">
        <v>45308</v>
      </c>
      <c r="B106" s="25" t="s">
        <v>122</v>
      </c>
      <c r="C106" s="25">
        <v>1740000</v>
      </c>
      <c r="D106" s="25" t="s">
        <v>46</v>
      </c>
      <c r="E106" s="27" t="s">
        <v>217</v>
      </c>
      <c r="F106" s="25">
        <v>20</v>
      </c>
      <c r="G106" s="25" t="s">
        <v>39</v>
      </c>
      <c r="H106" s="25"/>
      <c r="I106" s="19">
        <f t="shared" si="12"/>
        <v>0</v>
      </c>
      <c r="J106" s="26" t="s">
        <v>28</v>
      </c>
      <c r="K106" s="4"/>
      <c r="L106" s="4">
        <f t="shared" si="18"/>
        <v>0</v>
      </c>
      <c r="M106" s="4"/>
      <c r="N106" s="4"/>
      <c r="O106" s="4">
        <f t="shared" si="19"/>
        <v>0</v>
      </c>
      <c r="P106" s="4"/>
      <c r="Q106" s="4"/>
      <c r="R106" s="4">
        <f t="shared" si="20"/>
        <v>0</v>
      </c>
      <c r="S106" s="4"/>
      <c r="T106" s="4"/>
      <c r="U106" s="4">
        <f t="shared" si="21"/>
        <v>0</v>
      </c>
      <c r="V106" s="4"/>
      <c r="W106" s="4"/>
      <c r="X106" s="4">
        <f t="shared" si="22"/>
        <v>0</v>
      </c>
      <c r="Y106" s="4"/>
      <c r="Z106" s="4"/>
      <c r="AA106" s="4">
        <f>C106+I106-L106-O106-U106-X106-R106</f>
        <v>1740000</v>
      </c>
      <c r="AB106" s="7"/>
    </row>
    <row r="107" spans="1:28" ht="15.75" hidden="1" x14ac:dyDescent="0.25">
      <c r="A107" s="29">
        <v>45308</v>
      </c>
      <c r="B107" s="25" t="s">
        <v>122</v>
      </c>
      <c r="C107" s="27">
        <v>1740000</v>
      </c>
      <c r="D107" s="25" t="s">
        <v>46</v>
      </c>
      <c r="E107" s="27" t="s">
        <v>218</v>
      </c>
      <c r="F107" s="25">
        <v>20</v>
      </c>
      <c r="G107" s="25" t="s">
        <v>39</v>
      </c>
      <c r="H107" s="27"/>
      <c r="I107" s="19">
        <f t="shared" si="12"/>
        <v>0</v>
      </c>
      <c r="J107" s="28" t="s">
        <v>28</v>
      </c>
      <c r="K107" s="4"/>
      <c r="L107" s="4">
        <f t="shared" si="18"/>
        <v>0</v>
      </c>
      <c r="M107" s="4"/>
      <c r="N107" s="4"/>
      <c r="O107" s="4">
        <f t="shared" si="19"/>
        <v>0</v>
      </c>
      <c r="P107" s="4"/>
      <c r="Q107" s="4"/>
      <c r="R107" s="4">
        <f t="shared" si="20"/>
        <v>0</v>
      </c>
      <c r="S107" s="4"/>
      <c r="T107" s="4"/>
      <c r="U107" s="4">
        <f t="shared" si="21"/>
        <v>0</v>
      </c>
      <c r="V107" s="4"/>
      <c r="W107" s="4"/>
      <c r="X107" s="4">
        <f t="shared" si="22"/>
        <v>0</v>
      </c>
      <c r="Y107" s="4"/>
      <c r="Z107" s="4"/>
      <c r="AA107" s="4">
        <f>C107+I107-L107-O107-U107-X107-R107</f>
        <v>1740000</v>
      </c>
      <c r="AB107" s="7"/>
    </row>
    <row r="108" spans="1:28" ht="15.75" hidden="1" x14ac:dyDescent="0.25">
      <c r="A108" s="29">
        <v>45308</v>
      </c>
      <c r="B108" s="25" t="s">
        <v>122</v>
      </c>
      <c r="C108" s="25">
        <v>6250000</v>
      </c>
      <c r="D108" s="25" t="s">
        <v>46</v>
      </c>
      <c r="E108" s="25" t="s">
        <v>128</v>
      </c>
      <c r="F108" s="25">
        <v>50</v>
      </c>
      <c r="G108" s="25" t="s">
        <v>39</v>
      </c>
      <c r="H108" s="25"/>
      <c r="I108" s="19">
        <f t="shared" si="12"/>
        <v>0</v>
      </c>
      <c r="J108" s="26" t="s">
        <v>28</v>
      </c>
      <c r="K108" s="4"/>
      <c r="L108" s="4">
        <f t="shared" si="18"/>
        <v>0</v>
      </c>
      <c r="M108" s="4"/>
      <c r="N108" s="4"/>
      <c r="O108" s="4">
        <f t="shared" si="19"/>
        <v>0</v>
      </c>
      <c r="P108" s="4"/>
      <c r="Q108" s="4"/>
      <c r="R108" s="4">
        <f t="shared" si="20"/>
        <v>0</v>
      </c>
      <c r="S108" s="4"/>
      <c r="T108" s="4"/>
      <c r="U108" s="4">
        <f t="shared" si="21"/>
        <v>0</v>
      </c>
      <c r="V108" s="4"/>
      <c r="W108" s="4"/>
      <c r="X108" s="4">
        <f t="shared" si="22"/>
        <v>0</v>
      </c>
      <c r="Y108" s="4"/>
      <c r="Z108" s="4"/>
      <c r="AA108" s="4">
        <f>C108+I108-L108-O108-U108-X108-R108</f>
        <v>6250000</v>
      </c>
      <c r="AB108" s="7"/>
    </row>
    <row r="109" spans="1:28" ht="15.75" hidden="1" x14ac:dyDescent="0.25">
      <c r="A109" s="29">
        <v>45308</v>
      </c>
      <c r="B109" s="25" t="s">
        <v>122</v>
      </c>
      <c r="C109" s="25">
        <v>2435300</v>
      </c>
      <c r="D109" s="25" t="s">
        <v>46</v>
      </c>
      <c r="E109" s="25" t="s">
        <v>120</v>
      </c>
      <c r="F109" s="25">
        <v>49.7</v>
      </c>
      <c r="G109" s="25" t="s">
        <v>39</v>
      </c>
      <c r="H109" s="25"/>
      <c r="I109" s="19">
        <f t="shared" si="12"/>
        <v>0</v>
      </c>
      <c r="J109" s="26" t="s">
        <v>28</v>
      </c>
      <c r="K109" s="4"/>
      <c r="L109" s="4">
        <f t="shared" si="18"/>
        <v>0</v>
      </c>
      <c r="M109" s="4"/>
      <c r="N109" s="4"/>
      <c r="O109" s="4">
        <f t="shared" si="19"/>
        <v>0</v>
      </c>
      <c r="P109" s="4"/>
      <c r="Q109" s="4"/>
      <c r="R109" s="4">
        <f t="shared" si="20"/>
        <v>0</v>
      </c>
      <c r="S109" s="4"/>
      <c r="T109" s="4"/>
      <c r="U109" s="4">
        <f t="shared" si="21"/>
        <v>0</v>
      </c>
      <c r="V109" s="4"/>
      <c r="W109" s="4"/>
      <c r="X109" s="4">
        <f t="shared" si="22"/>
        <v>0</v>
      </c>
      <c r="Y109" s="4"/>
      <c r="Z109" s="4"/>
      <c r="AA109" s="4">
        <f>C109+I109-L109-O109-U109-X109-R109</f>
        <v>2435300</v>
      </c>
      <c r="AB109" s="7"/>
    </row>
    <row r="110" spans="1:28" ht="15.75" hidden="1" x14ac:dyDescent="0.25">
      <c r="A110" s="29">
        <v>45308</v>
      </c>
      <c r="B110" s="25" t="s">
        <v>122</v>
      </c>
      <c r="C110" s="27">
        <v>2312800</v>
      </c>
      <c r="D110" s="25" t="s">
        <v>46</v>
      </c>
      <c r="E110" s="27" t="s">
        <v>81</v>
      </c>
      <c r="F110" s="27">
        <v>47.2</v>
      </c>
      <c r="G110" s="27" t="s">
        <v>39</v>
      </c>
      <c r="H110" s="27"/>
      <c r="I110" s="19">
        <f t="shared" si="12"/>
        <v>0</v>
      </c>
      <c r="J110" s="28" t="s">
        <v>28</v>
      </c>
      <c r="K110" s="4"/>
      <c r="L110" s="4">
        <f t="shared" si="18"/>
        <v>0</v>
      </c>
      <c r="M110" s="4"/>
      <c r="N110" s="4"/>
      <c r="O110" s="4">
        <f t="shared" si="19"/>
        <v>0</v>
      </c>
      <c r="P110" s="4"/>
      <c r="Q110" s="4"/>
      <c r="R110" s="4">
        <f t="shared" si="20"/>
        <v>0</v>
      </c>
      <c r="S110" s="4"/>
      <c r="T110" s="4"/>
      <c r="U110" s="4">
        <f t="shared" si="21"/>
        <v>0</v>
      </c>
      <c r="V110" s="4"/>
      <c r="W110" s="4"/>
      <c r="X110" s="4">
        <f t="shared" si="22"/>
        <v>0</v>
      </c>
      <c r="Y110" s="4"/>
      <c r="Z110" s="4"/>
      <c r="AA110" s="4">
        <f>C110+I110-L110-O110-U110-X110-R110</f>
        <v>2312800</v>
      </c>
      <c r="AB110" s="7"/>
    </row>
    <row r="111" spans="1:28" ht="15.75" hidden="1" x14ac:dyDescent="0.25">
      <c r="A111" s="29">
        <v>45308</v>
      </c>
      <c r="B111" s="25" t="s">
        <v>122</v>
      </c>
      <c r="C111" s="25">
        <v>4500000</v>
      </c>
      <c r="D111" s="25" t="s">
        <v>46</v>
      </c>
      <c r="E111" s="25" t="s">
        <v>117</v>
      </c>
      <c r="F111" s="25">
        <v>10</v>
      </c>
      <c r="G111" s="27" t="s">
        <v>23</v>
      </c>
      <c r="H111" s="25"/>
      <c r="I111" s="19">
        <f t="shared" si="12"/>
        <v>0</v>
      </c>
      <c r="J111" s="26" t="s">
        <v>28</v>
      </c>
      <c r="K111" s="4"/>
      <c r="L111" s="4">
        <f t="shared" si="18"/>
        <v>0</v>
      </c>
      <c r="M111" s="4"/>
      <c r="N111" s="4"/>
      <c r="O111" s="4">
        <f t="shared" si="19"/>
        <v>0</v>
      </c>
      <c r="P111" s="4"/>
      <c r="Q111" s="4"/>
      <c r="R111" s="4">
        <f t="shared" si="20"/>
        <v>0</v>
      </c>
      <c r="S111" s="4"/>
      <c r="T111" s="4"/>
      <c r="U111" s="4">
        <f t="shared" si="21"/>
        <v>0</v>
      </c>
      <c r="V111" s="4"/>
      <c r="W111" s="4"/>
      <c r="X111" s="4">
        <f t="shared" si="22"/>
        <v>0</v>
      </c>
      <c r="Y111" s="4"/>
      <c r="Z111" s="4"/>
      <c r="AA111" s="4">
        <f>C111+I111-L111-O111-U111-X111-R111</f>
        <v>4500000</v>
      </c>
      <c r="AB111" s="7"/>
    </row>
    <row r="112" spans="1:28" ht="15.75" hidden="1" x14ac:dyDescent="0.25">
      <c r="A112" s="29">
        <v>45309</v>
      </c>
      <c r="B112" s="25" t="s">
        <v>266</v>
      </c>
      <c r="C112" s="25">
        <v>1200000</v>
      </c>
      <c r="D112" s="27" t="s">
        <v>52</v>
      </c>
      <c r="E112" s="27" t="s">
        <v>165</v>
      </c>
      <c r="F112" s="27">
        <v>1</v>
      </c>
      <c r="G112" s="25" t="s">
        <v>303</v>
      </c>
      <c r="H112" s="25"/>
      <c r="I112" s="19">
        <f t="shared" si="12"/>
        <v>0</v>
      </c>
      <c r="J112" s="32" t="s">
        <v>312</v>
      </c>
      <c r="K112" s="4"/>
      <c r="L112" s="4">
        <f t="shared" si="18"/>
        <v>0</v>
      </c>
      <c r="M112" s="4"/>
      <c r="N112" s="4"/>
      <c r="O112" s="4">
        <f t="shared" si="19"/>
        <v>1200000</v>
      </c>
      <c r="P112" s="4">
        <v>1200000</v>
      </c>
      <c r="Q112" s="4"/>
      <c r="R112" s="4">
        <f t="shared" si="20"/>
        <v>0</v>
      </c>
      <c r="S112" s="4"/>
      <c r="T112" s="4"/>
      <c r="U112" s="4">
        <f t="shared" si="21"/>
        <v>0</v>
      </c>
      <c r="V112" s="4"/>
      <c r="W112" s="4"/>
      <c r="X112" s="4">
        <f t="shared" si="22"/>
        <v>0</v>
      </c>
      <c r="Y112" s="4"/>
      <c r="Z112" s="4"/>
      <c r="AA112" s="4">
        <f>C112+I112-L112-O112-U112-X112-R112</f>
        <v>0</v>
      </c>
      <c r="AB112" s="7">
        <v>45352</v>
      </c>
    </row>
    <row r="113" spans="1:28" ht="15.75" hidden="1" x14ac:dyDescent="0.25">
      <c r="A113" s="29">
        <v>45309</v>
      </c>
      <c r="B113" s="25" t="s">
        <v>266</v>
      </c>
      <c r="C113" s="27">
        <v>1200000</v>
      </c>
      <c r="D113" s="27" t="s">
        <v>52</v>
      </c>
      <c r="E113" s="27" t="s">
        <v>91</v>
      </c>
      <c r="F113" s="27">
        <v>1</v>
      </c>
      <c r="G113" s="25" t="s">
        <v>303</v>
      </c>
      <c r="H113" s="27"/>
      <c r="I113" s="19">
        <f t="shared" si="12"/>
        <v>0</v>
      </c>
      <c r="J113" s="32" t="s">
        <v>312</v>
      </c>
      <c r="K113" s="4"/>
      <c r="L113" s="4">
        <f t="shared" si="18"/>
        <v>0</v>
      </c>
      <c r="M113" s="4"/>
      <c r="N113" s="4"/>
      <c r="O113" s="4">
        <f t="shared" si="19"/>
        <v>1200000</v>
      </c>
      <c r="P113" s="4">
        <v>1200000</v>
      </c>
      <c r="Q113" s="4"/>
      <c r="R113" s="4">
        <f t="shared" si="20"/>
        <v>0</v>
      </c>
      <c r="S113" s="4"/>
      <c r="T113" s="4"/>
      <c r="U113" s="4">
        <f t="shared" si="21"/>
        <v>0</v>
      </c>
      <c r="V113" s="4"/>
      <c r="W113" s="4"/>
      <c r="X113" s="4">
        <f t="shared" si="22"/>
        <v>0</v>
      </c>
      <c r="Y113" s="4"/>
      <c r="Z113" s="4"/>
      <c r="AA113" s="4">
        <f>C113+I113-L113-O113-U113-X113-R113</f>
        <v>0</v>
      </c>
      <c r="AB113" s="7">
        <v>45352</v>
      </c>
    </row>
    <row r="114" spans="1:28" ht="15.75" hidden="1" x14ac:dyDescent="0.25">
      <c r="A114" s="29">
        <v>45309</v>
      </c>
      <c r="B114" s="27" t="s">
        <v>116</v>
      </c>
      <c r="C114" s="27">
        <v>1600000</v>
      </c>
      <c r="D114" s="27" t="s">
        <v>46</v>
      </c>
      <c r="E114" s="27" t="s">
        <v>135</v>
      </c>
      <c r="F114" s="27">
        <v>10</v>
      </c>
      <c r="G114" s="27" t="s">
        <v>48</v>
      </c>
      <c r="H114" s="27"/>
      <c r="I114" s="19">
        <f t="shared" ref="I114:I158" si="23">F114*H114</f>
        <v>0</v>
      </c>
      <c r="J114" s="32" t="s">
        <v>324</v>
      </c>
      <c r="K114" s="4"/>
      <c r="L114" s="4">
        <f t="shared" si="18"/>
        <v>0</v>
      </c>
      <c r="M114" s="4"/>
      <c r="N114" s="4"/>
      <c r="O114" s="4">
        <f t="shared" si="19"/>
        <v>0</v>
      </c>
      <c r="P114" s="4"/>
      <c r="Q114" s="4"/>
      <c r="R114" s="4">
        <f t="shared" si="20"/>
        <v>0</v>
      </c>
      <c r="S114" s="4"/>
      <c r="T114" s="4"/>
      <c r="U114" s="4">
        <f t="shared" si="21"/>
        <v>1600000</v>
      </c>
      <c r="V114" s="4">
        <v>1600000</v>
      </c>
      <c r="W114" s="4"/>
      <c r="X114" s="4">
        <f t="shared" si="22"/>
        <v>0</v>
      </c>
      <c r="Y114" s="4"/>
      <c r="Z114" s="4"/>
      <c r="AA114" s="4">
        <f>C114+I114-L114-O114-U114-X114-R114</f>
        <v>0</v>
      </c>
      <c r="AB114" s="7">
        <v>45367</v>
      </c>
    </row>
    <row r="115" spans="1:28" ht="15.75" hidden="1" x14ac:dyDescent="0.25">
      <c r="A115" s="29">
        <v>45309</v>
      </c>
      <c r="B115" s="25" t="s">
        <v>116</v>
      </c>
      <c r="C115" s="25">
        <v>800000</v>
      </c>
      <c r="D115" s="27" t="s">
        <v>46</v>
      </c>
      <c r="E115" s="25" t="s">
        <v>47</v>
      </c>
      <c r="F115" s="25">
        <v>5</v>
      </c>
      <c r="G115" s="25" t="s">
        <v>48</v>
      </c>
      <c r="H115" s="25"/>
      <c r="I115" s="19">
        <f t="shared" si="23"/>
        <v>0</v>
      </c>
      <c r="J115" s="32" t="s">
        <v>324</v>
      </c>
      <c r="K115" s="4"/>
      <c r="L115" s="4">
        <f t="shared" si="18"/>
        <v>0</v>
      </c>
      <c r="M115" s="4"/>
      <c r="N115" s="4"/>
      <c r="O115" s="4">
        <f t="shared" si="19"/>
        <v>0</v>
      </c>
      <c r="P115" s="4"/>
      <c r="Q115" s="4"/>
      <c r="R115" s="4">
        <f t="shared" si="20"/>
        <v>0</v>
      </c>
      <c r="S115" s="4"/>
      <c r="T115" s="4"/>
      <c r="U115" s="4">
        <f t="shared" si="21"/>
        <v>800000</v>
      </c>
      <c r="V115" s="4">
        <v>800000</v>
      </c>
      <c r="W115" s="4"/>
      <c r="X115" s="4">
        <f t="shared" si="22"/>
        <v>0</v>
      </c>
      <c r="Y115" s="4"/>
      <c r="Z115" s="4"/>
      <c r="AA115" s="4">
        <f>C115+I115-L115-O115-U115-X115-R115</f>
        <v>0</v>
      </c>
      <c r="AB115" s="7">
        <v>45367</v>
      </c>
    </row>
    <row r="116" spans="1:28" ht="15.75" hidden="1" x14ac:dyDescent="0.25">
      <c r="A116" s="29">
        <v>45309</v>
      </c>
      <c r="B116" s="25" t="s">
        <v>116</v>
      </c>
      <c r="C116" s="27">
        <v>450000</v>
      </c>
      <c r="D116" s="27" t="s">
        <v>46</v>
      </c>
      <c r="E116" s="27" t="s">
        <v>53</v>
      </c>
      <c r="F116" s="27">
        <v>1</v>
      </c>
      <c r="G116" s="25" t="s">
        <v>23</v>
      </c>
      <c r="H116" s="27"/>
      <c r="I116" s="19">
        <f t="shared" si="23"/>
        <v>0</v>
      </c>
      <c r="J116" s="32" t="s">
        <v>324</v>
      </c>
      <c r="K116" s="4"/>
      <c r="L116" s="4">
        <f t="shared" si="18"/>
        <v>0</v>
      </c>
      <c r="M116" s="4"/>
      <c r="N116" s="4"/>
      <c r="O116" s="4">
        <f t="shared" si="19"/>
        <v>0</v>
      </c>
      <c r="P116" s="4"/>
      <c r="Q116" s="4"/>
      <c r="R116" s="4">
        <f t="shared" si="20"/>
        <v>0</v>
      </c>
      <c r="S116" s="4"/>
      <c r="T116" s="4"/>
      <c r="U116" s="4">
        <f t="shared" si="21"/>
        <v>450000</v>
      </c>
      <c r="V116" s="4">
        <v>450000</v>
      </c>
      <c r="W116" s="4"/>
      <c r="X116" s="4">
        <f t="shared" si="22"/>
        <v>0</v>
      </c>
      <c r="Y116" s="4"/>
      <c r="Z116" s="4"/>
      <c r="AA116" s="4">
        <f>C116+I116-L116-O116-U116-X116-R116</f>
        <v>0</v>
      </c>
      <c r="AB116" s="7">
        <v>45367</v>
      </c>
    </row>
    <row r="117" spans="1:28" ht="15.75" hidden="1" x14ac:dyDescent="0.25">
      <c r="A117" s="29">
        <v>45310</v>
      </c>
      <c r="B117" s="25" t="s">
        <v>110</v>
      </c>
      <c r="C117" s="25">
        <v>960000</v>
      </c>
      <c r="D117" s="25" t="s">
        <v>46</v>
      </c>
      <c r="E117" s="25" t="s">
        <v>112</v>
      </c>
      <c r="F117" s="25">
        <v>3</v>
      </c>
      <c r="G117" s="25" t="s">
        <v>48</v>
      </c>
      <c r="H117" s="25"/>
      <c r="I117" s="11">
        <f t="shared" si="23"/>
        <v>0</v>
      </c>
      <c r="J117" s="26" t="s">
        <v>28</v>
      </c>
      <c r="K117" s="11"/>
      <c r="L117" s="4">
        <f t="shared" si="18"/>
        <v>0</v>
      </c>
      <c r="M117" s="4"/>
      <c r="N117" s="4"/>
      <c r="O117" s="4">
        <f t="shared" si="19"/>
        <v>0</v>
      </c>
      <c r="P117" s="4"/>
      <c r="Q117" s="4"/>
      <c r="R117" s="4">
        <f t="shared" si="20"/>
        <v>0</v>
      </c>
      <c r="S117" s="4"/>
      <c r="T117" s="4"/>
      <c r="U117" s="4">
        <f t="shared" si="21"/>
        <v>0</v>
      </c>
      <c r="V117" s="4"/>
      <c r="W117" s="4"/>
      <c r="X117" s="4">
        <f t="shared" si="22"/>
        <v>0</v>
      </c>
      <c r="Y117" s="4"/>
      <c r="Z117" s="4"/>
      <c r="AA117" s="4">
        <f>C117+I117-L117-O117-U117-X117-R117</f>
        <v>960000</v>
      </c>
      <c r="AB117" s="7"/>
    </row>
    <row r="118" spans="1:28" ht="15.75" hidden="1" x14ac:dyDescent="0.25">
      <c r="A118" s="29">
        <v>45311</v>
      </c>
      <c r="B118" s="25" t="s">
        <v>266</v>
      </c>
      <c r="C118" s="25">
        <v>2038400</v>
      </c>
      <c r="D118" s="25" t="s">
        <v>46</v>
      </c>
      <c r="E118" s="25" t="s">
        <v>137</v>
      </c>
      <c r="F118" s="25">
        <v>41.6</v>
      </c>
      <c r="G118" s="27" t="s">
        <v>39</v>
      </c>
      <c r="H118" s="25"/>
      <c r="I118" s="11">
        <f t="shared" si="23"/>
        <v>0</v>
      </c>
      <c r="J118" s="32" t="s">
        <v>312</v>
      </c>
      <c r="K118" s="11" t="s">
        <v>561</v>
      </c>
      <c r="L118" s="4">
        <f t="shared" si="18"/>
        <v>0</v>
      </c>
      <c r="M118" s="4"/>
      <c r="N118" s="4"/>
      <c r="O118" s="4">
        <f t="shared" si="19"/>
        <v>2038400</v>
      </c>
      <c r="P118" s="4">
        <v>2038400</v>
      </c>
      <c r="Q118" s="4"/>
      <c r="R118" s="4">
        <f t="shared" si="20"/>
        <v>0</v>
      </c>
      <c r="S118" s="4"/>
      <c r="T118" s="4"/>
      <c r="U118" s="4">
        <f t="shared" si="21"/>
        <v>0</v>
      </c>
      <c r="V118" s="4"/>
      <c r="W118" s="4"/>
      <c r="X118" s="4">
        <f t="shared" si="22"/>
        <v>0</v>
      </c>
      <c r="Y118" s="4"/>
      <c r="Z118" s="4"/>
      <c r="AA118" s="4">
        <f>C118+I118-L118-O118-U118-X118-R118</f>
        <v>0</v>
      </c>
      <c r="AB118" s="7">
        <v>45352</v>
      </c>
    </row>
    <row r="119" spans="1:28" ht="15.75" hidden="1" x14ac:dyDescent="0.25">
      <c r="A119" s="29">
        <v>45311</v>
      </c>
      <c r="B119" s="25" t="s">
        <v>266</v>
      </c>
      <c r="C119" s="27">
        <v>2400000</v>
      </c>
      <c r="D119" s="25" t="s">
        <v>46</v>
      </c>
      <c r="E119" s="25" t="s">
        <v>165</v>
      </c>
      <c r="F119" s="25">
        <v>2</v>
      </c>
      <c r="G119" s="27" t="s">
        <v>303</v>
      </c>
      <c r="H119" s="27"/>
      <c r="I119" s="11">
        <f t="shared" si="23"/>
        <v>0</v>
      </c>
      <c r="J119" s="32" t="s">
        <v>312</v>
      </c>
      <c r="K119" s="11" t="s">
        <v>561</v>
      </c>
      <c r="L119" s="4">
        <f t="shared" si="18"/>
        <v>0</v>
      </c>
      <c r="M119" s="4"/>
      <c r="N119" s="4"/>
      <c r="O119" s="4">
        <f t="shared" si="19"/>
        <v>2400000</v>
      </c>
      <c r="P119" s="4">
        <v>2400000</v>
      </c>
      <c r="Q119" s="4"/>
      <c r="R119" s="4">
        <f t="shared" si="20"/>
        <v>0</v>
      </c>
      <c r="S119" s="4"/>
      <c r="T119" s="4"/>
      <c r="U119" s="4">
        <f t="shared" si="21"/>
        <v>0</v>
      </c>
      <c r="V119" s="4"/>
      <c r="W119" s="4"/>
      <c r="X119" s="4">
        <f t="shared" si="22"/>
        <v>0</v>
      </c>
      <c r="Y119" s="4"/>
      <c r="Z119" s="4"/>
      <c r="AA119" s="4">
        <f>C119+I119-L119-O119-U119-X119-R119</f>
        <v>0</v>
      </c>
      <c r="AB119" s="7">
        <v>45352</v>
      </c>
    </row>
    <row r="120" spans="1:28" ht="15.75" hidden="1" x14ac:dyDescent="0.25">
      <c r="A120" s="29">
        <v>45311</v>
      </c>
      <c r="B120" s="25" t="s">
        <v>266</v>
      </c>
      <c r="C120" s="25">
        <v>900000</v>
      </c>
      <c r="D120" s="25" t="s">
        <v>46</v>
      </c>
      <c r="E120" s="25" t="s">
        <v>189</v>
      </c>
      <c r="F120" s="25">
        <v>2</v>
      </c>
      <c r="G120" s="27" t="s">
        <v>23</v>
      </c>
      <c r="H120" s="25"/>
      <c r="I120" s="11">
        <f t="shared" si="23"/>
        <v>0</v>
      </c>
      <c r="J120" s="32" t="s">
        <v>312</v>
      </c>
      <c r="K120" s="11" t="s">
        <v>561</v>
      </c>
      <c r="L120" s="4">
        <f t="shared" si="18"/>
        <v>0</v>
      </c>
      <c r="M120" s="4"/>
      <c r="N120" s="4"/>
      <c r="O120" s="4">
        <f t="shared" si="19"/>
        <v>900000</v>
      </c>
      <c r="P120" s="4">
        <v>676000</v>
      </c>
      <c r="Q120" s="4">
        <v>224000</v>
      </c>
      <c r="R120" s="4">
        <f t="shared" si="20"/>
        <v>0</v>
      </c>
      <c r="S120" s="4"/>
      <c r="T120" s="4"/>
      <c r="U120" s="4">
        <f t="shared" si="21"/>
        <v>0</v>
      </c>
      <c r="V120" s="4"/>
      <c r="W120" s="4"/>
      <c r="X120" s="4">
        <f t="shared" si="22"/>
        <v>0</v>
      </c>
      <c r="Y120" s="4"/>
      <c r="Z120" s="4"/>
      <c r="AA120" s="4">
        <f>C120+I120-L120-O120-U120-X120-R120</f>
        <v>0</v>
      </c>
      <c r="AB120" s="7">
        <v>45352</v>
      </c>
    </row>
    <row r="121" spans="1:28" ht="15.75" hidden="1" x14ac:dyDescent="0.25">
      <c r="A121" s="29">
        <v>45311</v>
      </c>
      <c r="B121" s="27" t="s">
        <v>354</v>
      </c>
      <c r="C121" s="27">
        <v>2400000</v>
      </c>
      <c r="D121" s="25" t="s">
        <v>52</v>
      </c>
      <c r="E121" s="27" t="s">
        <v>360</v>
      </c>
      <c r="F121" s="27">
        <v>2</v>
      </c>
      <c r="G121" s="25" t="s">
        <v>303</v>
      </c>
      <c r="H121" s="27"/>
      <c r="I121" s="11">
        <f t="shared" si="23"/>
        <v>0</v>
      </c>
      <c r="J121" s="31" t="s">
        <v>312</v>
      </c>
      <c r="K121" s="4" t="s">
        <v>898</v>
      </c>
      <c r="L121" s="4">
        <f t="shared" si="18"/>
        <v>0</v>
      </c>
      <c r="M121" s="4"/>
      <c r="N121" s="4"/>
      <c r="O121" s="4">
        <f t="shared" si="19"/>
        <v>2400000</v>
      </c>
      <c r="P121" s="4">
        <v>2400000</v>
      </c>
      <c r="Q121" s="4"/>
      <c r="R121" s="4">
        <f t="shared" si="20"/>
        <v>0</v>
      </c>
      <c r="S121" s="4"/>
      <c r="T121" s="4"/>
      <c r="U121" s="4">
        <f t="shared" si="21"/>
        <v>0</v>
      </c>
      <c r="V121" s="4"/>
      <c r="W121" s="4"/>
      <c r="X121" s="4">
        <f t="shared" si="22"/>
        <v>0</v>
      </c>
      <c r="Y121" s="4"/>
      <c r="Z121" s="4"/>
      <c r="AA121" s="4">
        <f>C121+I121-L121-O121-U121-X121-R121</f>
        <v>0</v>
      </c>
      <c r="AB121" s="7">
        <v>45380</v>
      </c>
    </row>
    <row r="122" spans="1:28" ht="15.75" hidden="1" x14ac:dyDescent="0.25">
      <c r="A122" s="29">
        <v>45313</v>
      </c>
      <c r="B122" s="25" t="s">
        <v>195</v>
      </c>
      <c r="C122" s="25">
        <v>8528500</v>
      </c>
      <c r="D122" s="25" t="s">
        <v>46</v>
      </c>
      <c r="E122" s="25" t="s">
        <v>196</v>
      </c>
      <c r="F122" s="25">
        <v>113.5</v>
      </c>
      <c r="G122" s="25" t="s">
        <v>39</v>
      </c>
      <c r="H122" s="25"/>
      <c r="I122" s="11">
        <f t="shared" si="23"/>
        <v>0</v>
      </c>
      <c r="J122" s="17" t="s">
        <v>324</v>
      </c>
      <c r="K122" s="11"/>
      <c r="L122" s="4">
        <f t="shared" si="18"/>
        <v>3678500</v>
      </c>
      <c r="M122" s="4">
        <v>1520000</v>
      </c>
      <c r="N122" s="4">
        <v>2158500</v>
      </c>
      <c r="O122" s="4">
        <f t="shared" si="19"/>
        <v>0</v>
      </c>
      <c r="P122" s="4"/>
      <c r="Q122" s="4"/>
      <c r="R122" s="4">
        <f t="shared" si="20"/>
        <v>0</v>
      </c>
      <c r="S122" s="4"/>
      <c r="T122" s="4"/>
      <c r="U122" s="4">
        <f t="shared" si="21"/>
        <v>4850000</v>
      </c>
      <c r="V122" s="4">
        <v>4850000</v>
      </c>
      <c r="W122" s="4"/>
      <c r="X122" s="4">
        <f t="shared" si="22"/>
        <v>0</v>
      </c>
      <c r="Y122" s="4"/>
      <c r="Z122" s="4"/>
      <c r="AA122" s="4">
        <f>C122+I122-L122-O122-U122-X122-R122</f>
        <v>0</v>
      </c>
      <c r="AB122" s="7">
        <v>45371</v>
      </c>
    </row>
    <row r="123" spans="1:28" ht="15.75" hidden="1" x14ac:dyDescent="0.25">
      <c r="A123" s="29">
        <v>45313</v>
      </c>
      <c r="B123" s="27" t="s">
        <v>354</v>
      </c>
      <c r="C123" s="27">
        <v>450000</v>
      </c>
      <c r="D123" s="27" t="s">
        <v>52</v>
      </c>
      <c r="E123" s="27" t="s">
        <v>108</v>
      </c>
      <c r="F123" s="27">
        <v>200</v>
      </c>
      <c r="G123" s="27" t="s">
        <v>34</v>
      </c>
      <c r="H123" s="27"/>
      <c r="I123" s="11">
        <f t="shared" si="23"/>
        <v>0</v>
      </c>
      <c r="J123" s="31" t="s">
        <v>312</v>
      </c>
      <c r="K123" s="4" t="s">
        <v>899</v>
      </c>
      <c r="L123" s="4">
        <f t="shared" si="18"/>
        <v>0</v>
      </c>
      <c r="M123" s="4"/>
      <c r="N123" s="4"/>
      <c r="O123" s="4">
        <f t="shared" si="19"/>
        <v>450000</v>
      </c>
      <c r="P123" s="4">
        <v>450000</v>
      </c>
      <c r="Q123" s="4"/>
      <c r="R123" s="4">
        <f t="shared" si="20"/>
        <v>0</v>
      </c>
      <c r="S123" s="4"/>
      <c r="T123" s="4"/>
      <c r="U123" s="4">
        <f t="shared" si="21"/>
        <v>0</v>
      </c>
      <c r="V123" s="4"/>
      <c r="W123" s="4"/>
      <c r="X123" s="4">
        <f t="shared" si="22"/>
        <v>0</v>
      </c>
      <c r="Y123" s="4"/>
      <c r="Z123" s="4"/>
      <c r="AA123" s="4">
        <f>C123+I123-L123-O123-U123-X123-R123</f>
        <v>0</v>
      </c>
      <c r="AB123" s="7">
        <v>45380</v>
      </c>
    </row>
    <row r="124" spans="1:28" ht="15.75" hidden="1" x14ac:dyDescent="0.25">
      <c r="A124" s="29">
        <v>45313</v>
      </c>
      <c r="B124" s="25" t="s">
        <v>203</v>
      </c>
      <c r="C124" s="25">
        <v>4000000</v>
      </c>
      <c r="D124" s="25" t="s">
        <v>46</v>
      </c>
      <c r="E124" s="25" t="s">
        <v>42</v>
      </c>
      <c r="F124" s="25">
        <v>1000</v>
      </c>
      <c r="G124" s="25" t="s">
        <v>34</v>
      </c>
      <c r="H124" s="25"/>
      <c r="I124" s="11">
        <f t="shared" si="23"/>
        <v>0</v>
      </c>
      <c r="J124" s="17" t="s">
        <v>324</v>
      </c>
      <c r="K124" s="11"/>
      <c r="L124" s="4">
        <f t="shared" si="18"/>
        <v>4000000</v>
      </c>
      <c r="M124" s="4">
        <v>4000000</v>
      </c>
      <c r="N124" s="4"/>
      <c r="O124" s="4">
        <f t="shared" si="19"/>
        <v>0</v>
      </c>
      <c r="P124" s="4"/>
      <c r="Q124" s="4"/>
      <c r="R124" s="4">
        <f t="shared" si="20"/>
        <v>0</v>
      </c>
      <c r="S124" s="4"/>
      <c r="T124" s="4"/>
      <c r="U124" s="4">
        <f t="shared" si="21"/>
        <v>0</v>
      </c>
      <c r="V124" s="4"/>
      <c r="W124" s="4"/>
      <c r="X124" s="4">
        <f t="shared" si="22"/>
        <v>0</v>
      </c>
      <c r="Y124" s="4"/>
      <c r="Z124" s="4"/>
      <c r="AA124" s="4">
        <f>C124+I124-L124-O124-U124-X124-R124</f>
        <v>0</v>
      </c>
      <c r="AB124" s="7">
        <v>45358</v>
      </c>
    </row>
    <row r="125" spans="1:28" ht="15.75" hidden="1" x14ac:dyDescent="0.25">
      <c r="A125" s="29">
        <v>45313</v>
      </c>
      <c r="B125" s="25" t="s">
        <v>203</v>
      </c>
      <c r="C125" s="27">
        <v>280500</v>
      </c>
      <c r="D125" s="25" t="s">
        <v>46</v>
      </c>
      <c r="E125" s="27" t="s">
        <v>395</v>
      </c>
      <c r="F125" s="27">
        <v>250</v>
      </c>
      <c r="G125" s="27" t="s">
        <v>34</v>
      </c>
      <c r="H125" s="27"/>
      <c r="I125" s="11">
        <f t="shared" si="23"/>
        <v>0</v>
      </c>
      <c r="J125" s="17" t="s">
        <v>324</v>
      </c>
      <c r="K125" s="11"/>
      <c r="L125" s="4">
        <f t="shared" si="18"/>
        <v>280500</v>
      </c>
      <c r="M125" s="4">
        <v>280500</v>
      </c>
      <c r="N125" s="4"/>
      <c r="O125" s="4">
        <f t="shared" si="19"/>
        <v>0</v>
      </c>
      <c r="P125" s="4"/>
      <c r="Q125" s="4"/>
      <c r="R125" s="4">
        <f t="shared" si="20"/>
        <v>0</v>
      </c>
      <c r="S125" s="4"/>
      <c r="T125" s="4"/>
      <c r="U125" s="4">
        <f t="shared" si="21"/>
        <v>0</v>
      </c>
      <c r="V125" s="4"/>
      <c r="W125" s="4"/>
      <c r="X125" s="4">
        <f t="shared" si="22"/>
        <v>0</v>
      </c>
      <c r="Y125" s="4"/>
      <c r="Z125" s="4"/>
      <c r="AA125" s="4">
        <f>C125+I125-L125-O125-U125-X125-R125</f>
        <v>0</v>
      </c>
      <c r="AB125" s="7">
        <v>45358</v>
      </c>
    </row>
    <row r="126" spans="1:28" ht="15.75" hidden="1" x14ac:dyDescent="0.25">
      <c r="A126" s="24">
        <v>45313</v>
      </c>
      <c r="B126" s="25" t="s">
        <v>203</v>
      </c>
      <c r="C126" s="25">
        <v>2175000</v>
      </c>
      <c r="D126" s="25" t="s">
        <v>46</v>
      </c>
      <c r="E126" s="25" t="s">
        <v>208</v>
      </c>
      <c r="F126" s="25">
        <v>2500</v>
      </c>
      <c r="G126" s="25" t="s">
        <v>34</v>
      </c>
      <c r="H126" s="25"/>
      <c r="I126" s="11">
        <f t="shared" si="23"/>
        <v>0</v>
      </c>
      <c r="J126" s="17" t="s">
        <v>324</v>
      </c>
      <c r="K126" s="11"/>
      <c r="L126" s="4">
        <f t="shared" si="18"/>
        <v>2175000</v>
      </c>
      <c r="M126" s="4">
        <v>30000</v>
      </c>
      <c r="N126" s="4">
        <v>2145000</v>
      </c>
      <c r="O126" s="4">
        <f t="shared" si="19"/>
        <v>0</v>
      </c>
      <c r="P126" s="4"/>
      <c r="Q126" s="4"/>
      <c r="R126" s="4">
        <f t="shared" si="20"/>
        <v>0</v>
      </c>
      <c r="S126" s="4"/>
      <c r="T126" s="4"/>
      <c r="U126" s="4">
        <f t="shared" si="21"/>
        <v>0</v>
      </c>
      <c r="V126" s="4"/>
      <c r="W126" s="4"/>
      <c r="X126" s="4">
        <f t="shared" si="22"/>
        <v>0</v>
      </c>
      <c r="Y126" s="4"/>
      <c r="Z126" s="4"/>
      <c r="AA126" s="4">
        <f>C126+I126-L126-O126-U126-X126-R126</f>
        <v>0</v>
      </c>
      <c r="AB126" s="7">
        <v>45358</v>
      </c>
    </row>
    <row r="127" spans="1:28" ht="15.75" hidden="1" x14ac:dyDescent="0.25">
      <c r="A127" s="29">
        <v>45313</v>
      </c>
      <c r="B127" s="25" t="s">
        <v>203</v>
      </c>
      <c r="C127" s="25">
        <v>800000</v>
      </c>
      <c r="D127" s="25" t="s">
        <v>46</v>
      </c>
      <c r="E127" s="25" t="s">
        <v>47</v>
      </c>
      <c r="F127" s="25">
        <v>5</v>
      </c>
      <c r="G127" s="25" t="s">
        <v>48</v>
      </c>
      <c r="H127" s="25"/>
      <c r="I127" s="11">
        <f t="shared" si="23"/>
        <v>0</v>
      </c>
      <c r="J127" s="17" t="s">
        <v>324</v>
      </c>
      <c r="K127" s="11"/>
      <c r="L127" s="4">
        <f t="shared" si="18"/>
        <v>800000</v>
      </c>
      <c r="M127" s="4"/>
      <c r="N127" s="4">
        <v>800000</v>
      </c>
      <c r="O127" s="4">
        <f t="shared" si="19"/>
        <v>0</v>
      </c>
      <c r="P127" s="4"/>
      <c r="Q127" s="4"/>
      <c r="R127" s="4">
        <f t="shared" si="20"/>
        <v>0</v>
      </c>
      <c r="S127" s="4"/>
      <c r="T127" s="4"/>
      <c r="U127" s="4">
        <f t="shared" si="21"/>
        <v>0</v>
      </c>
      <c r="V127" s="4"/>
      <c r="W127" s="4"/>
      <c r="X127" s="4">
        <f t="shared" si="22"/>
        <v>0</v>
      </c>
      <c r="Y127" s="4"/>
      <c r="Z127" s="4"/>
      <c r="AA127" s="4">
        <f>C127+I127-L127-O127-U127-X127-R127</f>
        <v>0</v>
      </c>
      <c r="AB127" s="7">
        <v>45363</v>
      </c>
    </row>
    <row r="128" spans="1:28" ht="15.75" hidden="1" x14ac:dyDescent="0.25">
      <c r="A128" s="24">
        <v>45313</v>
      </c>
      <c r="B128" s="72" t="s">
        <v>118</v>
      </c>
      <c r="C128" s="25">
        <v>2051700</v>
      </c>
      <c r="D128" s="25" t="s">
        <v>94</v>
      </c>
      <c r="E128" s="25" t="s">
        <v>192</v>
      </c>
      <c r="F128" s="25">
        <v>700</v>
      </c>
      <c r="G128" s="25" t="s">
        <v>34</v>
      </c>
      <c r="H128" s="25"/>
      <c r="I128" s="11">
        <f t="shared" si="23"/>
        <v>0</v>
      </c>
      <c r="J128" s="26" t="s">
        <v>28</v>
      </c>
      <c r="K128" s="11"/>
      <c r="L128" s="4">
        <f t="shared" si="18"/>
        <v>0</v>
      </c>
      <c r="M128" s="4"/>
      <c r="N128" s="4"/>
      <c r="O128" s="4">
        <f t="shared" si="19"/>
        <v>0</v>
      </c>
      <c r="P128" s="4"/>
      <c r="Q128" s="4"/>
      <c r="R128" s="4">
        <f t="shared" si="20"/>
        <v>0</v>
      </c>
      <c r="S128" s="4"/>
      <c r="T128" s="4"/>
      <c r="U128" s="4">
        <f t="shared" si="21"/>
        <v>0</v>
      </c>
      <c r="V128" s="4"/>
      <c r="W128" s="4"/>
      <c r="X128" s="4">
        <f t="shared" si="22"/>
        <v>0</v>
      </c>
      <c r="Y128" s="4"/>
      <c r="Z128" s="4"/>
      <c r="AA128" s="4">
        <f>C128+I128-L128-O128-U128-X128-R128</f>
        <v>2051700</v>
      </c>
      <c r="AB128" s="7"/>
    </row>
    <row r="129" spans="1:28" ht="15.75" hidden="1" x14ac:dyDescent="0.25">
      <c r="A129" s="29">
        <v>45314</v>
      </c>
      <c r="B129" s="25" t="s">
        <v>266</v>
      </c>
      <c r="C129" s="25">
        <v>1215200</v>
      </c>
      <c r="D129" s="25" t="s">
        <v>52</v>
      </c>
      <c r="E129" s="27" t="s">
        <v>120</v>
      </c>
      <c r="F129" s="27">
        <v>24.8</v>
      </c>
      <c r="G129" s="25" t="s">
        <v>39</v>
      </c>
      <c r="H129" s="25"/>
      <c r="I129" s="11">
        <f t="shared" si="23"/>
        <v>0</v>
      </c>
      <c r="J129" s="32" t="s">
        <v>312</v>
      </c>
      <c r="K129" s="11" t="s">
        <v>578</v>
      </c>
      <c r="L129" s="4">
        <f t="shared" si="18"/>
        <v>0</v>
      </c>
      <c r="M129" s="4"/>
      <c r="N129" s="4"/>
      <c r="O129" s="4">
        <f t="shared" si="19"/>
        <v>1215200</v>
      </c>
      <c r="P129" s="4"/>
      <c r="Q129" s="4">
        <v>1215200</v>
      </c>
      <c r="R129" s="4">
        <f t="shared" si="20"/>
        <v>0</v>
      </c>
      <c r="S129" s="4"/>
      <c r="T129" s="4"/>
      <c r="U129" s="4">
        <f t="shared" si="21"/>
        <v>0</v>
      </c>
      <c r="V129" s="4"/>
      <c r="W129" s="4"/>
      <c r="X129" s="4">
        <f t="shared" si="22"/>
        <v>0</v>
      </c>
      <c r="Y129" s="4"/>
      <c r="Z129" s="4"/>
      <c r="AA129" s="4">
        <f>C129+I129-L129-O129-U129-X129-R129</f>
        <v>0</v>
      </c>
      <c r="AB129" s="7">
        <v>45356</v>
      </c>
    </row>
    <row r="130" spans="1:28" ht="15.75" hidden="1" x14ac:dyDescent="0.25">
      <c r="A130" s="29">
        <v>45314</v>
      </c>
      <c r="B130" s="25" t="s">
        <v>266</v>
      </c>
      <c r="C130" s="25">
        <v>1127000</v>
      </c>
      <c r="D130" s="25" t="s">
        <v>52</v>
      </c>
      <c r="E130" s="27" t="s">
        <v>81</v>
      </c>
      <c r="F130" s="25">
        <v>23</v>
      </c>
      <c r="G130" s="25" t="s">
        <v>39</v>
      </c>
      <c r="H130" s="25"/>
      <c r="I130" s="11">
        <f t="shared" si="23"/>
        <v>0</v>
      </c>
      <c r="J130" s="32" t="s">
        <v>312</v>
      </c>
      <c r="K130" s="11" t="s">
        <v>578</v>
      </c>
      <c r="L130" s="4">
        <f t="shared" si="18"/>
        <v>0</v>
      </c>
      <c r="M130" s="4"/>
      <c r="N130" s="4"/>
      <c r="O130" s="4">
        <f t="shared" si="19"/>
        <v>1127000</v>
      </c>
      <c r="P130" s="4"/>
      <c r="Q130" s="4">
        <v>1127000</v>
      </c>
      <c r="R130" s="4">
        <f t="shared" si="20"/>
        <v>0</v>
      </c>
      <c r="S130" s="4"/>
      <c r="T130" s="4"/>
      <c r="U130" s="4">
        <f t="shared" si="21"/>
        <v>0</v>
      </c>
      <c r="V130" s="4"/>
      <c r="W130" s="4"/>
      <c r="X130" s="4">
        <f t="shared" si="22"/>
        <v>0</v>
      </c>
      <c r="Y130" s="4"/>
      <c r="Z130" s="4"/>
      <c r="AA130" s="4">
        <f>C130+I130-L130-O130-U130-X130-R130</f>
        <v>0</v>
      </c>
      <c r="AB130" s="7">
        <v>45356</v>
      </c>
    </row>
    <row r="131" spans="1:28" ht="15.75" hidden="1" x14ac:dyDescent="0.25">
      <c r="A131" s="29">
        <v>45314</v>
      </c>
      <c r="B131" s="25" t="s">
        <v>266</v>
      </c>
      <c r="C131" s="25">
        <v>1200000</v>
      </c>
      <c r="D131" s="25" t="s">
        <v>52</v>
      </c>
      <c r="E131" s="27" t="s">
        <v>165</v>
      </c>
      <c r="F131" s="25">
        <v>1</v>
      </c>
      <c r="G131" s="27" t="s">
        <v>303</v>
      </c>
      <c r="H131" s="25"/>
      <c r="I131" s="11">
        <f t="shared" si="23"/>
        <v>0</v>
      </c>
      <c r="J131" s="32" t="s">
        <v>312</v>
      </c>
      <c r="K131" s="11" t="s">
        <v>578</v>
      </c>
      <c r="L131" s="4">
        <f t="shared" si="18"/>
        <v>0</v>
      </c>
      <c r="M131" s="4"/>
      <c r="N131" s="4"/>
      <c r="O131" s="4">
        <f t="shared" si="19"/>
        <v>1200000</v>
      </c>
      <c r="P131" s="4"/>
      <c r="Q131" s="4">
        <v>1200000</v>
      </c>
      <c r="R131" s="4">
        <f t="shared" si="20"/>
        <v>0</v>
      </c>
      <c r="S131" s="4"/>
      <c r="T131" s="4"/>
      <c r="U131" s="4">
        <f t="shared" si="21"/>
        <v>0</v>
      </c>
      <c r="V131" s="4"/>
      <c r="W131" s="4"/>
      <c r="X131" s="4">
        <f t="shared" si="22"/>
        <v>0</v>
      </c>
      <c r="Y131" s="4"/>
      <c r="Z131" s="4"/>
      <c r="AA131" s="4">
        <f>C131+I131-L131-O131-U131-X131-R131</f>
        <v>0</v>
      </c>
      <c r="AB131" s="7">
        <v>45356</v>
      </c>
    </row>
    <row r="132" spans="1:28" ht="15.75" hidden="1" x14ac:dyDescent="0.25">
      <c r="A132" s="29">
        <v>45314</v>
      </c>
      <c r="B132" s="27" t="s">
        <v>122</v>
      </c>
      <c r="C132" s="27">
        <v>900000</v>
      </c>
      <c r="D132" s="25" t="s">
        <v>46</v>
      </c>
      <c r="E132" s="27" t="s">
        <v>150</v>
      </c>
      <c r="F132" s="27">
        <v>20</v>
      </c>
      <c r="G132" s="27" t="s">
        <v>77</v>
      </c>
      <c r="H132" s="27"/>
      <c r="I132" s="11">
        <f t="shared" si="23"/>
        <v>0</v>
      </c>
      <c r="J132" s="28" t="s">
        <v>28</v>
      </c>
      <c r="K132" s="11"/>
      <c r="L132" s="4">
        <f t="shared" si="18"/>
        <v>0</v>
      </c>
      <c r="M132" s="4"/>
      <c r="N132" s="4"/>
      <c r="O132" s="4">
        <f t="shared" si="19"/>
        <v>0</v>
      </c>
      <c r="P132" s="4"/>
      <c r="Q132" s="4"/>
      <c r="R132" s="4">
        <f t="shared" si="20"/>
        <v>0</v>
      </c>
      <c r="S132" s="4"/>
      <c r="T132" s="4"/>
      <c r="U132" s="4">
        <f t="shared" si="21"/>
        <v>0</v>
      </c>
      <c r="V132" s="4"/>
      <c r="W132" s="4"/>
      <c r="X132" s="4">
        <f t="shared" si="22"/>
        <v>0</v>
      </c>
      <c r="Y132" s="4"/>
      <c r="Z132" s="4"/>
      <c r="AA132" s="4">
        <f>C132+I132-L132-O132-U132-X132-R132</f>
        <v>900000</v>
      </c>
      <c r="AB132" s="7"/>
    </row>
    <row r="133" spans="1:28" ht="15.75" hidden="1" x14ac:dyDescent="0.25">
      <c r="A133" s="29">
        <v>45314</v>
      </c>
      <c r="B133" s="27" t="s">
        <v>122</v>
      </c>
      <c r="C133" s="27">
        <v>900000</v>
      </c>
      <c r="D133" s="25" t="s">
        <v>46</v>
      </c>
      <c r="E133" s="27" t="s">
        <v>130</v>
      </c>
      <c r="F133" s="27">
        <v>20</v>
      </c>
      <c r="G133" s="27" t="s">
        <v>77</v>
      </c>
      <c r="H133" s="27"/>
      <c r="I133" s="11">
        <f t="shared" si="23"/>
        <v>0</v>
      </c>
      <c r="J133" s="28" t="s">
        <v>28</v>
      </c>
      <c r="K133" s="11"/>
      <c r="L133" s="4">
        <f t="shared" si="18"/>
        <v>0</v>
      </c>
      <c r="M133" s="4"/>
      <c r="N133" s="4"/>
      <c r="O133" s="4">
        <f t="shared" si="19"/>
        <v>0</v>
      </c>
      <c r="P133" s="4"/>
      <c r="Q133" s="4"/>
      <c r="R133" s="4">
        <f t="shared" si="20"/>
        <v>0</v>
      </c>
      <c r="S133" s="4"/>
      <c r="T133" s="4"/>
      <c r="U133" s="4">
        <f t="shared" si="21"/>
        <v>0</v>
      </c>
      <c r="V133" s="4"/>
      <c r="W133" s="4"/>
      <c r="X133" s="4">
        <f t="shared" si="22"/>
        <v>0</v>
      </c>
      <c r="Y133" s="4"/>
      <c r="Z133" s="4"/>
      <c r="AA133" s="4">
        <f>C133+I133-L133-O133-U133-X133-R133</f>
        <v>900000</v>
      </c>
      <c r="AB133" s="7"/>
    </row>
    <row r="134" spans="1:28" ht="15.75" hidden="1" x14ac:dyDescent="0.25">
      <c r="A134" s="29">
        <v>45314</v>
      </c>
      <c r="B134" s="27" t="s">
        <v>253</v>
      </c>
      <c r="C134" s="25">
        <v>450000</v>
      </c>
      <c r="D134" s="27" t="s">
        <v>46</v>
      </c>
      <c r="E134" s="27" t="s">
        <v>130</v>
      </c>
      <c r="F134" s="25">
        <v>20</v>
      </c>
      <c r="G134" s="25" t="s">
        <v>77</v>
      </c>
      <c r="H134" s="25"/>
      <c r="I134" s="11">
        <f t="shared" si="23"/>
        <v>0</v>
      </c>
      <c r="J134" s="38" t="s">
        <v>78</v>
      </c>
      <c r="K134" s="11" t="s">
        <v>738</v>
      </c>
      <c r="L134" s="4">
        <f t="shared" si="18"/>
        <v>0</v>
      </c>
      <c r="M134" s="4"/>
      <c r="N134" s="4"/>
      <c r="O134" s="4">
        <f t="shared" si="19"/>
        <v>0</v>
      </c>
      <c r="P134" s="4"/>
      <c r="Q134" s="4"/>
      <c r="R134" s="4">
        <f t="shared" si="20"/>
        <v>0</v>
      </c>
      <c r="S134" s="4"/>
      <c r="T134" s="4"/>
      <c r="U134" s="4">
        <f t="shared" si="21"/>
        <v>0</v>
      </c>
      <c r="V134" s="4"/>
      <c r="W134" s="4"/>
      <c r="X134" s="4">
        <f t="shared" si="22"/>
        <v>0</v>
      </c>
      <c r="Y134" s="4"/>
      <c r="Z134" s="4"/>
      <c r="AA134" s="4">
        <f>C134+I134-L134-O134-U134-X134-R134</f>
        <v>450000</v>
      </c>
      <c r="AB134" s="7"/>
    </row>
    <row r="135" spans="1:28" ht="15.75" hidden="1" x14ac:dyDescent="0.25">
      <c r="A135" s="29">
        <v>45315</v>
      </c>
      <c r="B135" s="25" t="s">
        <v>70</v>
      </c>
      <c r="C135" s="25">
        <v>-1200000</v>
      </c>
      <c r="D135" s="25" t="s">
        <v>52</v>
      </c>
      <c r="E135" s="25" t="s">
        <v>79</v>
      </c>
      <c r="F135" s="25">
        <v>100</v>
      </c>
      <c r="G135" s="27" t="s">
        <v>77</v>
      </c>
      <c r="H135" s="25"/>
      <c r="I135" s="11">
        <f t="shared" si="23"/>
        <v>0</v>
      </c>
      <c r="J135" s="12" t="s">
        <v>49</v>
      </c>
      <c r="K135" s="11"/>
      <c r="L135" s="4">
        <f t="shared" ref="L135:L167" si="24">M135+N135</f>
        <v>0</v>
      </c>
      <c r="M135" s="4"/>
      <c r="N135" s="4"/>
      <c r="O135" s="4">
        <f t="shared" ref="O135:O167" si="25">P135+Q135</f>
        <v>0</v>
      </c>
      <c r="P135" s="4"/>
      <c r="Q135" s="4"/>
      <c r="R135" s="4">
        <f t="shared" ref="R135:R167" si="26">S135+T135</f>
        <v>0</v>
      </c>
      <c r="S135" s="4"/>
      <c r="T135" s="4"/>
      <c r="U135" s="4">
        <f t="shared" ref="U135:U167" si="27">V135+W135</f>
        <v>0</v>
      </c>
      <c r="V135" s="4"/>
      <c r="W135" s="4"/>
      <c r="X135" s="4">
        <f t="shared" ref="X135:X167" si="28">Y135+Z135</f>
        <v>0</v>
      </c>
      <c r="Y135" s="4"/>
      <c r="Z135" s="4"/>
      <c r="AA135" s="4">
        <f>C135+I135-L135-O135-U135-X135-R135</f>
        <v>-1200000</v>
      </c>
      <c r="AB135" s="7">
        <v>45342</v>
      </c>
    </row>
    <row r="136" spans="1:28" ht="15.75" hidden="1" x14ac:dyDescent="0.25">
      <c r="A136" s="29">
        <v>45315</v>
      </c>
      <c r="B136" s="25" t="s">
        <v>70</v>
      </c>
      <c r="C136" s="25">
        <v>22500000</v>
      </c>
      <c r="D136" s="25" t="s">
        <v>52</v>
      </c>
      <c r="E136" s="25" t="s">
        <v>67</v>
      </c>
      <c r="F136" s="25">
        <v>500</v>
      </c>
      <c r="G136" s="25" t="s">
        <v>27</v>
      </c>
      <c r="H136" s="25"/>
      <c r="I136" s="11">
        <f t="shared" si="23"/>
        <v>0</v>
      </c>
      <c r="J136" s="12" t="s">
        <v>49</v>
      </c>
      <c r="K136" s="11"/>
      <c r="L136" s="4">
        <f t="shared" si="24"/>
        <v>0</v>
      </c>
      <c r="M136" s="4"/>
      <c r="N136" s="4"/>
      <c r="O136" s="4">
        <f t="shared" si="25"/>
        <v>24500000</v>
      </c>
      <c r="P136" s="4">
        <v>24500000</v>
      </c>
      <c r="Q136" s="4"/>
      <c r="R136" s="4">
        <f t="shared" si="26"/>
        <v>0</v>
      </c>
      <c r="S136" s="4"/>
      <c r="T136" s="4"/>
      <c r="U136" s="4">
        <f t="shared" si="27"/>
        <v>0</v>
      </c>
      <c r="V136" s="4"/>
      <c r="W136" s="4"/>
      <c r="X136" s="4">
        <f t="shared" si="28"/>
        <v>0</v>
      </c>
      <c r="Y136" s="4"/>
      <c r="Z136" s="4"/>
      <c r="AA136" s="4">
        <f>C136+I136-L136-O136-U136-X136-R136</f>
        <v>-2000000</v>
      </c>
      <c r="AB136" s="7">
        <v>45355</v>
      </c>
    </row>
    <row r="137" spans="1:28" ht="15.75" hidden="1" x14ac:dyDescent="0.25">
      <c r="A137" s="29">
        <v>45315</v>
      </c>
      <c r="B137" s="25" t="s">
        <v>359</v>
      </c>
      <c r="C137" s="27">
        <v>1475000</v>
      </c>
      <c r="D137" s="27" t="s">
        <v>46</v>
      </c>
      <c r="E137" s="27" t="s">
        <v>89</v>
      </c>
      <c r="F137" s="27">
        <v>29.5</v>
      </c>
      <c r="G137" s="27" t="s">
        <v>39</v>
      </c>
      <c r="H137" s="25"/>
      <c r="I137" s="11">
        <f t="shared" si="23"/>
        <v>0</v>
      </c>
      <c r="J137" s="31" t="s">
        <v>324</v>
      </c>
      <c r="K137" s="11"/>
      <c r="L137" s="4">
        <f t="shared" si="24"/>
        <v>1475000</v>
      </c>
      <c r="M137" s="4">
        <v>1475000</v>
      </c>
      <c r="N137" s="4"/>
      <c r="O137" s="4">
        <f t="shared" si="25"/>
        <v>0</v>
      </c>
      <c r="P137" s="4"/>
      <c r="Q137" s="4"/>
      <c r="R137" s="4">
        <f t="shared" si="26"/>
        <v>0</v>
      </c>
      <c r="S137" s="4"/>
      <c r="T137" s="4"/>
      <c r="U137" s="4">
        <f t="shared" si="27"/>
        <v>0</v>
      </c>
      <c r="V137" s="4"/>
      <c r="W137" s="4"/>
      <c r="X137" s="4">
        <f t="shared" si="28"/>
        <v>0</v>
      </c>
      <c r="Y137" s="4"/>
      <c r="Z137" s="4"/>
      <c r="AA137" s="4">
        <f>C137+I137-L137-O137-U137-X137-R137</f>
        <v>0</v>
      </c>
      <c r="AB137" s="7">
        <v>45352</v>
      </c>
    </row>
    <row r="138" spans="1:28" ht="15.75" hidden="1" x14ac:dyDescent="0.25">
      <c r="A138" s="29">
        <v>45315</v>
      </c>
      <c r="B138" s="25" t="s">
        <v>359</v>
      </c>
      <c r="C138" s="27">
        <v>1090000</v>
      </c>
      <c r="D138" s="27" t="s">
        <v>46</v>
      </c>
      <c r="E138" s="27" t="s">
        <v>81</v>
      </c>
      <c r="F138" s="27">
        <v>21.8</v>
      </c>
      <c r="G138" s="25" t="s">
        <v>39</v>
      </c>
      <c r="H138" s="25"/>
      <c r="I138" s="11">
        <f t="shared" si="23"/>
        <v>0</v>
      </c>
      <c r="J138" s="31" t="s">
        <v>324</v>
      </c>
      <c r="K138" s="11"/>
      <c r="L138" s="4">
        <f t="shared" si="24"/>
        <v>1090000</v>
      </c>
      <c r="M138" s="4">
        <v>1090000</v>
      </c>
      <c r="N138" s="4"/>
      <c r="O138" s="4">
        <f t="shared" si="25"/>
        <v>0</v>
      </c>
      <c r="P138" s="4"/>
      <c r="Q138" s="4"/>
      <c r="R138" s="4">
        <f t="shared" si="26"/>
        <v>0</v>
      </c>
      <c r="S138" s="4"/>
      <c r="T138" s="4"/>
      <c r="U138" s="4">
        <f t="shared" si="27"/>
        <v>0</v>
      </c>
      <c r="V138" s="4"/>
      <c r="W138" s="4"/>
      <c r="X138" s="4">
        <f t="shared" si="28"/>
        <v>0</v>
      </c>
      <c r="Y138" s="4"/>
      <c r="Z138" s="4"/>
      <c r="AA138" s="4">
        <f>C138+I138-L138-O138-U138-X138-R138</f>
        <v>0</v>
      </c>
      <c r="AB138" s="7">
        <v>45352</v>
      </c>
    </row>
    <row r="139" spans="1:28" ht="15.75" hidden="1" x14ac:dyDescent="0.25">
      <c r="A139" s="29">
        <v>45315</v>
      </c>
      <c r="B139" s="25" t="s">
        <v>359</v>
      </c>
      <c r="C139" s="27">
        <v>1205000</v>
      </c>
      <c r="D139" s="27" t="s">
        <v>46</v>
      </c>
      <c r="E139" s="27" t="s">
        <v>120</v>
      </c>
      <c r="F139" s="27">
        <v>24.1</v>
      </c>
      <c r="G139" s="25" t="s">
        <v>39</v>
      </c>
      <c r="H139" s="25"/>
      <c r="I139" s="11">
        <f t="shared" si="23"/>
        <v>0</v>
      </c>
      <c r="J139" s="31" t="s">
        <v>324</v>
      </c>
      <c r="K139" s="11"/>
      <c r="L139" s="4">
        <f t="shared" si="24"/>
        <v>1205000</v>
      </c>
      <c r="M139" s="4">
        <v>1205000</v>
      </c>
      <c r="N139" s="4"/>
      <c r="O139" s="4">
        <f t="shared" si="25"/>
        <v>0</v>
      </c>
      <c r="P139" s="4"/>
      <c r="Q139" s="4"/>
      <c r="R139" s="4">
        <f t="shared" si="26"/>
        <v>0</v>
      </c>
      <c r="S139" s="4"/>
      <c r="T139" s="4"/>
      <c r="U139" s="4">
        <f t="shared" si="27"/>
        <v>0</v>
      </c>
      <c r="V139" s="4"/>
      <c r="W139" s="4"/>
      <c r="X139" s="4">
        <f t="shared" si="28"/>
        <v>0</v>
      </c>
      <c r="Y139" s="4"/>
      <c r="Z139" s="4"/>
      <c r="AA139" s="4">
        <f>C139+I139-L139-O139-U139-X139-R139</f>
        <v>0</v>
      </c>
      <c r="AB139" s="7">
        <v>45352</v>
      </c>
    </row>
    <row r="140" spans="1:28" ht="15.75" hidden="1" x14ac:dyDescent="0.25">
      <c r="A140" s="29">
        <v>45315</v>
      </c>
      <c r="B140" s="25" t="s">
        <v>359</v>
      </c>
      <c r="C140" s="25">
        <v>2039999.9999999998</v>
      </c>
      <c r="D140" s="27" t="s">
        <v>46</v>
      </c>
      <c r="E140" s="25" t="s">
        <v>358</v>
      </c>
      <c r="F140" s="25">
        <v>40.799999999999997</v>
      </c>
      <c r="G140" s="25" t="s">
        <v>39</v>
      </c>
      <c r="H140" s="25"/>
      <c r="I140" s="11">
        <f t="shared" si="23"/>
        <v>0</v>
      </c>
      <c r="J140" s="31" t="s">
        <v>324</v>
      </c>
      <c r="K140" s="11"/>
      <c r="L140" s="4">
        <f t="shared" si="24"/>
        <v>2040000</v>
      </c>
      <c r="M140" s="4">
        <v>1785000</v>
      </c>
      <c r="N140" s="4">
        <v>255000</v>
      </c>
      <c r="O140" s="4">
        <f t="shared" si="25"/>
        <v>0</v>
      </c>
      <c r="P140" s="4"/>
      <c r="Q140" s="4"/>
      <c r="R140" s="4">
        <f t="shared" si="26"/>
        <v>0</v>
      </c>
      <c r="S140" s="4"/>
      <c r="T140" s="4"/>
      <c r="U140" s="4">
        <f t="shared" si="27"/>
        <v>0</v>
      </c>
      <c r="V140" s="4"/>
      <c r="W140" s="4"/>
      <c r="X140" s="4">
        <f t="shared" si="28"/>
        <v>0</v>
      </c>
      <c r="Y140" s="4"/>
      <c r="Z140" s="4"/>
      <c r="AA140" s="82">
        <f>C140+I140-L140-O140-U140-X140-R140</f>
        <v>-2.3283064365386963E-10</v>
      </c>
      <c r="AB140" s="7">
        <v>45357</v>
      </c>
    </row>
    <row r="141" spans="1:28" ht="15.75" hidden="1" x14ac:dyDescent="0.25">
      <c r="A141" s="29">
        <v>45315</v>
      </c>
      <c r="B141" s="25" t="s">
        <v>359</v>
      </c>
      <c r="C141" s="25">
        <v>16000000</v>
      </c>
      <c r="D141" s="27" t="s">
        <v>46</v>
      </c>
      <c r="E141" s="25" t="s">
        <v>108</v>
      </c>
      <c r="F141" s="25">
        <v>8000</v>
      </c>
      <c r="G141" s="25" t="s">
        <v>34</v>
      </c>
      <c r="H141" s="25"/>
      <c r="I141" s="11">
        <f t="shared" si="23"/>
        <v>0</v>
      </c>
      <c r="J141" s="38" t="s">
        <v>24</v>
      </c>
      <c r="K141" s="11"/>
      <c r="L141" s="4">
        <f t="shared" si="24"/>
        <v>4538000</v>
      </c>
      <c r="M141" s="4"/>
      <c r="N141" s="4">
        <v>4538000</v>
      </c>
      <c r="O141" s="4">
        <f t="shared" si="25"/>
        <v>0</v>
      </c>
      <c r="P141" s="4"/>
      <c r="Q141" s="4"/>
      <c r="R141" s="4">
        <f t="shared" si="26"/>
        <v>0</v>
      </c>
      <c r="S141" s="4"/>
      <c r="T141" s="4"/>
      <c r="U141" s="4">
        <f t="shared" si="27"/>
        <v>0</v>
      </c>
      <c r="V141" s="4"/>
      <c r="W141" s="4"/>
      <c r="X141" s="4">
        <f t="shared" si="28"/>
        <v>0</v>
      </c>
      <c r="Y141" s="4"/>
      <c r="Z141" s="4"/>
      <c r="AA141" s="4">
        <f>C141+I141-L141-O141-U141-X141-R141</f>
        <v>11462000</v>
      </c>
      <c r="AB141" s="7">
        <v>45357</v>
      </c>
    </row>
    <row r="142" spans="1:28" ht="15.75" hidden="1" x14ac:dyDescent="0.25">
      <c r="A142" s="29">
        <v>45316</v>
      </c>
      <c r="B142" s="25" t="s">
        <v>669</v>
      </c>
      <c r="C142" s="27">
        <v>1800000</v>
      </c>
      <c r="D142" s="27" t="s">
        <v>46</v>
      </c>
      <c r="E142" s="27" t="s">
        <v>130</v>
      </c>
      <c r="F142" s="27">
        <v>40</v>
      </c>
      <c r="G142" s="25" t="s">
        <v>77</v>
      </c>
      <c r="H142" s="27"/>
      <c r="I142" s="11">
        <f t="shared" si="23"/>
        <v>0</v>
      </c>
      <c r="J142" s="32" t="s">
        <v>324</v>
      </c>
      <c r="K142" s="11"/>
      <c r="L142" s="4">
        <f t="shared" si="24"/>
        <v>0</v>
      </c>
      <c r="M142" s="4"/>
      <c r="N142" s="4"/>
      <c r="O142" s="4">
        <f t="shared" si="25"/>
        <v>0</v>
      </c>
      <c r="P142" s="4"/>
      <c r="Q142" s="4"/>
      <c r="R142" s="4">
        <f t="shared" si="26"/>
        <v>0</v>
      </c>
      <c r="S142" s="4"/>
      <c r="T142" s="4"/>
      <c r="U142" s="4">
        <f t="shared" si="27"/>
        <v>1800000</v>
      </c>
      <c r="V142" s="4">
        <v>1800000</v>
      </c>
      <c r="W142" s="4"/>
      <c r="X142" s="4">
        <f t="shared" si="28"/>
        <v>0</v>
      </c>
      <c r="Y142" s="4"/>
      <c r="Z142" s="4"/>
      <c r="AA142" s="4">
        <f>C142+I142-L142-O142-U142-X142-R142</f>
        <v>0</v>
      </c>
      <c r="AB142" s="7">
        <v>45370</v>
      </c>
    </row>
    <row r="143" spans="1:28" ht="15.75" hidden="1" x14ac:dyDescent="0.25">
      <c r="A143" s="29">
        <v>45316</v>
      </c>
      <c r="B143" s="25" t="s">
        <v>669</v>
      </c>
      <c r="C143" s="25">
        <v>650000</v>
      </c>
      <c r="D143" s="27" t="s">
        <v>46</v>
      </c>
      <c r="E143" s="27" t="s">
        <v>127</v>
      </c>
      <c r="F143" s="27">
        <v>10</v>
      </c>
      <c r="G143" s="25" t="s">
        <v>39</v>
      </c>
      <c r="H143" s="25"/>
      <c r="I143" s="11">
        <f t="shared" si="23"/>
        <v>0</v>
      </c>
      <c r="J143" s="31" t="s">
        <v>324</v>
      </c>
      <c r="K143" s="11"/>
      <c r="L143" s="4">
        <f t="shared" si="24"/>
        <v>0</v>
      </c>
      <c r="M143" s="4"/>
      <c r="N143" s="4"/>
      <c r="O143" s="4">
        <f t="shared" si="25"/>
        <v>0</v>
      </c>
      <c r="P143" s="4"/>
      <c r="Q143" s="4"/>
      <c r="R143" s="4">
        <f t="shared" si="26"/>
        <v>0</v>
      </c>
      <c r="S143" s="4"/>
      <c r="T143" s="4"/>
      <c r="U143" s="4">
        <f t="shared" si="27"/>
        <v>650000</v>
      </c>
      <c r="V143" s="4">
        <v>650000</v>
      </c>
      <c r="W143" s="4"/>
      <c r="X143" s="4">
        <f t="shared" si="28"/>
        <v>0</v>
      </c>
      <c r="Y143" s="4"/>
      <c r="Z143" s="4"/>
      <c r="AA143" s="4">
        <f>C143+I143-L143-O143-U143-X143-R143</f>
        <v>0</v>
      </c>
      <c r="AB143" s="7">
        <v>45370</v>
      </c>
    </row>
    <row r="144" spans="1:28" ht="15.75" hidden="1" x14ac:dyDescent="0.25">
      <c r="A144" s="29">
        <v>45317</v>
      </c>
      <c r="B144" s="73" t="s">
        <v>190</v>
      </c>
      <c r="C144" s="25">
        <v>6250000</v>
      </c>
      <c r="D144" s="27" t="s">
        <v>52</v>
      </c>
      <c r="E144" s="25" t="s">
        <v>128</v>
      </c>
      <c r="F144" s="25">
        <v>50</v>
      </c>
      <c r="G144" s="27" t="s">
        <v>39</v>
      </c>
      <c r="H144" s="25"/>
      <c r="I144" s="11">
        <f t="shared" si="23"/>
        <v>0</v>
      </c>
      <c r="J144" s="6" t="s">
        <v>24</v>
      </c>
      <c r="K144" s="11" t="s">
        <v>1061</v>
      </c>
      <c r="L144" s="4">
        <f t="shared" si="24"/>
        <v>0</v>
      </c>
      <c r="M144" s="4"/>
      <c r="N144" s="4"/>
      <c r="O144" s="4">
        <f t="shared" si="25"/>
        <v>3500000</v>
      </c>
      <c r="P144" s="4">
        <v>3500000</v>
      </c>
      <c r="Q144" s="4"/>
      <c r="R144" s="4">
        <f t="shared" si="26"/>
        <v>0</v>
      </c>
      <c r="S144" s="4"/>
      <c r="T144" s="4"/>
      <c r="U144" s="4">
        <f t="shared" si="27"/>
        <v>0</v>
      </c>
      <c r="V144" s="4"/>
      <c r="W144" s="4"/>
      <c r="X144" s="4">
        <f t="shared" si="28"/>
        <v>0</v>
      </c>
      <c r="Y144" s="4"/>
      <c r="Z144" s="4"/>
      <c r="AA144" s="4">
        <f>C144+I144-L144-O144-U144-X144-R144</f>
        <v>2750000</v>
      </c>
      <c r="AB144" s="7">
        <v>45369</v>
      </c>
    </row>
    <row r="145" spans="1:28" ht="15.75" hidden="1" x14ac:dyDescent="0.25">
      <c r="A145" s="29">
        <v>45317</v>
      </c>
      <c r="B145" s="72" t="s">
        <v>354</v>
      </c>
      <c r="C145" s="25">
        <v>8996500</v>
      </c>
      <c r="D145" s="27" t="s">
        <v>52</v>
      </c>
      <c r="E145" s="25" t="s">
        <v>260</v>
      </c>
      <c r="F145" s="25">
        <v>4000</v>
      </c>
      <c r="G145" s="27" t="s">
        <v>34</v>
      </c>
      <c r="H145" s="25"/>
      <c r="I145" s="11">
        <f t="shared" si="23"/>
        <v>0</v>
      </c>
      <c r="J145" s="31" t="s">
        <v>312</v>
      </c>
      <c r="K145" s="4" t="s">
        <v>1119</v>
      </c>
      <c r="L145" s="4">
        <f t="shared" si="24"/>
        <v>0</v>
      </c>
      <c r="M145" s="4"/>
      <c r="N145" s="4"/>
      <c r="O145" s="4">
        <f t="shared" si="25"/>
        <v>8996500</v>
      </c>
      <c r="P145" s="4">
        <v>8996500</v>
      </c>
      <c r="Q145" s="4"/>
      <c r="R145" s="4">
        <f t="shared" si="26"/>
        <v>0</v>
      </c>
      <c r="S145" s="4"/>
      <c r="T145" s="4"/>
      <c r="U145" s="4">
        <f t="shared" si="27"/>
        <v>0</v>
      </c>
      <c r="V145" s="4"/>
      <c r="W145" s="4"/>
      <c r="X145" s="4">
        <f t="shared" si="28"/>
        <v>0</v>
      </c>
      <c r="Y145" s="4"/>
      <c r="Z145" s="4"/>
      <c r="AA145" s="4">
        <f>C145+I145-L145-O145-U145-X145-R145</f>
        <v>0</v>
      </c>
      <c r="AB145" s="7">
        <v>45380</v>
      </c>
    </row>
    <row r="146" spans="1:28" ht="15.75" hidden="1" x14ac:dyDescent="0.25">
      <c r="A146" s="29">
        <v>45320</v>
      </c>
      <c r="B146" s="73" t="s">
        <v>226</v>
      </c>
      <c r="C146" s="25">
        <v>8820000</v>
      </c>
      <c r="D146" s="27" t="s">
        <v>52</v>
      </c>
      <c r="E146" s="25" t="s">
        <v>229</v>
      </c>
      <c r="F146" s="25">
        <v>210</v>
      </c>
      <c r="G146" s="25" t="s">
        <v>39</v>
      </c>
      <c r="H146" s="25"/>
      <c r="I146" s="11">
        <f t="shared" si="23"/>
        <v>0</v>
      </c>
      <c r="J146" s="31" t="s">
        <v>312</v>
      </c>
      <c r="K146" s="11" t="s">
        <v>967</v>
      </c>
      <c r="L146" s="4">
        <f t="shared" si="24"/>
        <v>0</v>
      </c>
      <c r="M146" s="4"/>
      <c r="N146" s="4"/>
      <c r="O146" s="4">
        <f t="shared" si="25"/>
        <v>8820000</v>
      </c>
      <c r="P146" s="4">
        <v>8820000</v>
      </c>
      <c r="Q146" s="4"/>
      <c r="R146" s="4">
        <f t="shared" si="26"/>
        <v>0</v>
      </c>
      <c r="S146" s="4"/>
      <c r="T146" s="4"/>
      <c r="U146" s="4">
        <f t="shared" si="27"/>
        <v>0</v>
      </c>
      <c r="V146" s="4"/>
      <c r="W146" s="4"/>
      <c r="X146" s="4">
        <f t="shared" si="28"/>
        <v>0</v>
      </c>
      <c r="Y146" s="4"/>
      <c r="Z146" s="4"/>
      <c r="AA146" s="4">
        <f>C146+I146-L146-O146-U146-X146-R146</f>
        <v>0</v>
      </c>
      <c r="AB146" s="7">
        <v>45352</v>
      </c>
    </row>
    <row r="147" spans="1:28" ht="15.75" hidden="1" x14ac:dyDescent="0.25">
      <c r="A147" s="29">
        <v>45320</v>
      </c>
      <c r="B147" s="73" t="s">
        <v>171</v>
      </c>
      <c r="C147" s="25">
        <v>2283400</v>
      </c>
      <c r="D147" s="25" t="s">
        <v>52</v>
      </c>
      <c r="E147" s="25" t="s">
        <v>81</v>
      </c>
      <c r="F147" s="25">
        <v>46.6</v>
      </c>
      <c r="G147" s="25" t="s">
        <v>39</v>
      </c>
      <c r="H147" s="25"/>
      <c r="I147" s="11">
        <f t="shared" si="23"/>
        <v>0</v>
      </c>
      <c r="J147" s="31" t="s">
        <v>324</v>
      </c>
      <c r="K147" s="11"/>
      <c r="L147" s="4">
        <f t="shared" si="24"/>
        <v>83400</v>
      </c>
      <c r="M147" s="4">
        <v>83400</v>
      </c>
      <c r="N147" s="4"/>
      <c r="O147" s="4">
        <f t="shared" si="25"/>
        <v>0</v>
      </c>
      <c r="P147" s="4"/>
      <c r="Q147" s="4"/>
      <c r="R147" s="4">
        <f t="shared" si="26"/>
        <v>0</v>
      </c>
      <c r="S147" s="4"/>
      <c r="T147" s="4"/>
      <c r="U147" s="4">
        <f t="shared" si="27"/>
        <v>2200000</v>
      </c>
      <c r="V147" s="4">
        <v>2200000</v>
      </c>
      <c r="W147" s="4"/>
      <c r="X147" s="4">
        <f t="shared" si="28"/>
        <v>0</v>
      </c>
      <c r="Y147" s="4"/>
      <c r="Z147" s="4"/>
      <c r="AA147" s="4">
        <f>C147+I147-L147-O147-U147-X147-R147</f>
        <v>0</v>
      </c>
      <c r="AB147" s="7">
        <v>45369</v>
      </c>
    </row>
    <row r="148" spans="1:28" ht="15.75" hidden="1" x14ac:dyDescent="0.25">
      <c r="A148" s="29">
        <v>45320</v>
      </c>
      <c r="B148" s="73" t="s">
        <v>171</v>
      </c>
      <c r="C148" s="25">
        <v>1800000</v>
      </c>
      <c r="D148" s="25" t="s">
        <v>52</v>
      </c>
      <c r="E148" s="25" t="s">
        <v>150</v>
      </c>
      <c r="F148" s="25">
        <v>40</v>
      </c>
      <c r="G148" s="25" t="s">
        <v>77</v>
      </c>
      <c r="H148" s="25"/>
      <c r="I148" s="11">
        <f t="shared" si="23"/>
        <v>0</v>
      </c>
      <c r="J148" s="31" t="s">
        <v>324</v>
      </c>
      <c r="K148" s="11"/>
      <c r="L148" s="4">
        <f t="shared" si="24"/>
        <v>0</v>
      </c>
      <c r="M148" s="4"/>
      <c r="N148" s="4"/>
      <c r="O148" s="4">
        <f t="shared" si="25"/>
        <v>0</v>
      </c>
      <c r="P148" s="4"/>
      <c r="Q148" s="4"/>
      <c r="R148" s="4">
        <f t="shared" si="26"/>
        <v>0</v>
      </c>
      <c r="S148" s="4"/>
      <c r="T148" s="4"/>
      <c r="U148" s="4">
        <f t="shared" si="27"/>
        <v>1800000</v>
      </c>
      <c r="V148" s="4">
        <v>1800000</v>
      </c>
      <c r="W148" s="4"/>
      <c r="X148" s="4">
        <f t="shared" si="28"/>
        <v>0</v>
      </c>
      <c r="Y148" s="4"/>
      <c r="Z148" s="4"/>
      <c r="AA148" s="4">
        <f>C148+I148-L148-O148-U148-X148-R148</f>
        <v>0</v>
      </c>
      <c r="AB148" s="7">
        <v>45369</v>
      </c>
    </row>
    <row r="149" spans="1:28" ht="15.75" hidden="1" x14ac:dyDescent="0.25">
      <c r="A149" s="29">
        <v>45320</v>
      </c>
      <c r="B149" s="73" t="s">
        <v>266</v>
      </c>
      <c r="C149" s="25">
        <v>900000</v>
      </c>
      <c r="D149" s="25" t="s">
        <v>52</v>
      </c>
      <c r="E149" s="25" t="s">
        <v>189</v>
      </c>
      <c r="F149" s="25">
        <v>2</v>
      </c>
      <c r="G149" s="25" t="s">
        <v>23</v>
      </c>
      <c r="H149" s="25"/>
      <c r="I149" s="11">
        <f t="shared" si="23"/>
        <v>0</v>
      </c>
      <c r="J149" s="32" t="s">
        <v>312</v>
      </c>
      <c r="K149" s="11"/>
      <c r="L149" s="4">
        <f t="shared" si="24"/>
        <v>0</v>
      </c>
      <c r="M149" s="4"/>
      <c r="N149" s="4"/>
      <c r="O149" s="4">
        <f t="shared" si="25"/>
        <v>900000</v>
      </c>
      <c r="P149" s="4"/>
      <c r="Q149" s="4">
        <v>900000</v>
      </c>
      <c r="R149" s="4">
        <f t="shared" si="26"/>
        <v>0</v>
      </c>
      <c r="S149" s="4"/>
      <c r="T149" s="4"/>
      <c r="U149" s="4">
        <f t="shared" si="27"/>
        <v>0</v>
      </c>
      <c r="V149" s="4"/>
      <c r="W149" s="4"/>
      <c r="X149" s="4">
        <f t="shared" si="28"/>
        <v>0</v>
      </c>
      <c r="Y149" s="4"/>
      <c r="Z149" s="4"/>
      <c r="AA149" s="4">
        <f>C149+I149-L149-O149-U149-X149-R149</f>
        <v>0</v>
      </c>
      <c r="AB149" s="7">
        <v>45356</v>
      </c>
    </row>
    <row r="150" spans="1:28" ht="15.75" hidden="1" x14ac:dyDescent="0.25">
      <c r="A150" s="29">
        <v>45320</v>
      </c>
      <c r="B150" s="73" t="s">
        <v>266</v>
      </c>
      <c r="C150" s="25">
        <v>984900.00000000012</v>
      </c>
      <c r="D150" s="25" t="s">
        <v>52</v>
      </c>
      <c r="E150" s="25" t="s">
        <v>137</v>
      </c>
      <c r="F150" s="25">
        <v>20.100000000000001</v>
      </c>
      <c r="G150" s="25" t="s">
        <v>39</v>
      </c>
      <c r="H150" s="25"/>
      <c r="I150" s="11">
        <f t="shared" si="23"/>
        <v>0</v>
      </c>
      <c r="J150" s="32" t="s">
        <v>312</v>
      </c>
      <c r="K150" s="11"/>
      <c r="L150" s="4">
        <f t="shared" si="24"/>
        <v>0</v>
      </c>
      <c r="M150" s="4"/>
      <c r="N150" s="4"/>
      <c r="O150" s="4">
        <f t="shared" si="25"/>
        <v>984900</v>
      </c>
      <c r="P150" s="4"/>
      <c r="Q150" s="4">
        <v>984900</v>
      </c>
      <c r="R150" s="4">
        <f t="shared" si="26"/>
        <v>0</v>
      </c>
      <c r="S150" s="4"/>
      <c r="T150" s="4"/>
      <c r="U150" s="4">
        <f t="shared" si="27"/>
        <v>0</v>
      </c>
      <c r="V150" s="4"/>
      <c r="W150" s="4"/>
      <c r="X150" s="4">
        <f t="shared" si="28"/>
        <v>0</v>
      </c>
      <c r="Y150" s="4"/>
      <c r="Z150" s="4"/>
      <c r="AA150" s="82">
        <f>C150+I150-L150-O150-U150-X150-R150</f>
        <v>1.1641532182693481E-10</v>
      </c>
      <c r="AB150" s="7">
        <v>45356</v>
      </c>
    </row>
    <row r="151" spans="1:28" ht="15.75" hidden="1" x14ac:dyDescent="0.25">
      <c r="A151" s="29">
        <v>45320</v>
      </c>
      <c r="B151" s="73" t="s">
        <v>266</v>
      </c>
      <c r="C151" s="25">
        <v>1171100</v>
      </c>
      <c r="D151" s="25" t="s">
        <v>52</v>
      </c>
      <c r="E151" s="25" t="s">
        <v>81</v>
      </c>
      <c r="F151" s="25">
        <v>23.9</v>
      </c>
      <c r="G151" s="25" t="s">
        <v>39</v>
      </c>
      <c r="H151" s="25"/>
      <c r="I151" s="11">
        <f t="shared" si="23"/>
        <v>0</v>
      </c>
      <c r="J151" s="32" t="s">
        <v>312</v>
      </c>
      <c r="K151" s="11"/>
      <c r="L151" s="4">
        <f t="shared" si="24"/>
        <v>0</v>
      </c>
      <c r="M151" s="4"/>
      <c r="N151" s="4"/>
      <c r="O151" s="4">
        <f t="shared" si="25"/>
        <v>1171100</v>
      </c>
      <c r="P151" s="4"/>
      <c r="Q151" s="4">
        <v>1171100</v>
      </c>
      <c r="R151" s="4">
        <f t="shared" si="26"/>
        <v>0</v>
      </c>
      <c r="S151" s="4"/>
      <c r="T151" s="4"/>
      <c r="U151" s="4">
        <f t="shared" si="27"/>
        <v>0</v>
      </c>
      <c r="V151" s="4"/>
      <c r="W151" s="4"/>
      <c r="X151" s="4">
        <f t="shared" si="28"/>
        <v>0</v>
      </c>
      <c r="Y151" s="4"/>
      <c r="Z151" s="4"/>
      <c r="AA151" s="4">
        <f>C151+I151-L151-O151-U151-X151-R151</f>
        <v>0</v>
      </c>
      <c r="AB151" s="7">
        <v>45356</v>
      </c>
    </row>
    <row r="152" spans="1:28" ht="15.75" hidden="1" x14ac:dyDescent="0.25">
      <c r="A152" s="29">
        <v>45320</v>
      </c>
      <c r="B152" s="73" t="s">
        <v>266</v>
      </c>
      <c r="C152" s="25">
        <v>1190700</v>
      </c>
      <c r="D152" s="25" t="s">
        <v>52</v>
      </c>
      <c r="E152" s="25" t="s">
        <v>120</v>
      </c>
      <c r="F152" s="25">
        <v>24.3</v>
      </c>
      <c r="G152" s="25" t="s">
        <v>39</v>
      </c>
      <c r="H152" s="25"/>
      <c r="I152" s="11">
        <f t="shared" si="23"/>
        <v>0</v>
      </c>
      <c r="J152" s="32" t="s">
        <v>312</v>
      </c>
      <c r="K152" s="11"/>
      <c r="L152" s="4">
        <f t="shared" si="24"/>
        <v>0</v>
      </c>
      <c r="M152" s="4"/>
      <c r="N152" s="4"/>
      <c r="O152" s="4">
        <f t="shared" si="25"/>
        <v>1190700</v>
      </c>
      <c r="P152" s="4"/>
      <c r="Q152" s="4">
        <v>1190700</v>
      </c>
      <c r="R152" s="4">
        <f t="shared" si="26"/>
        <v>0</v>
      </c>
      <c r="S152" s="4"/>
      <c r="T152" s="4"/>
      <c r="U152" s="4">
        <f t="shared" si="27"/>
        <v>0</v>
      </c>
      <c r="V152" s="4"/>
      <c r="W152" s="4"/>
      <c r="X152" s="4">
        <f t="shared" si="28"/>
        <v>0</v>
      </c>
      <c r="Y152" s="4"/>
      <c r="Z152" s="4"/>
      <c r="AA152" s="4">
        <f>C152+I152-L152-O152-U152-X152-R152</f>
        <v>0</v>
      </c>
      <c r="AB152" s="7">
        <v>45356</v>
      </c>
    </row>
    <row r="153" spans="1:28" ht="15.75" hidden="1" x14ac:dyDescent="0.25">
      <c r="A153" s="29">
        <v>45320</v>
      </c>
      <c r="B153" s="73" t="s">
        <v>266</v>
      </c>
      <c r="C153" s="25">
        <v>999599.99999999988</v>
      </c>
      <c r="D153" s="25" t="s">
        <v>52</v>
      </c>
      <c r="E153" s="27" t="s">
        <v>137</v>
      </c>
      <c r="F153" s="27">
        <v>20.399999999999999</v>
      </c>
      <c r="G153" s="27" t="s">
        <v>39</v>
      </c>
      <c r="H153" s="25"/>
      <c r="I153" s="11">
        <f t="shared" si="23"/>
        <v>0</v>
      </c>
      <c r="J153" s="32" t="s">
        <v>312</v>
      </c>
      <c r="K153" s="11"/>
      <c r="L153" s="4">
        <f t="shared" si="24"/>
        <v>0</v>
      </c>
      <c r="M153" s="4"/>
      <c r="N153" s="4"/>
      <c r="O153" s="4">
        <f t="shared" si="25"/>
        <v>999600</v>
      </c>
      <c r="P153" s="4"/>
      <c r="Q153" s="4">
        <v>999600</v>
      </c>
      <c r="R153" s="4">
        <f t="shared" si="26"/>
        <v>0</v>
      </c>
      <c r="S153" s="4"/>
      <c r="T153" s="4"/>
      <c r="U153" s="4">
        <f t="shared" si="27"/>
        <v>0</v>
      </c>
      <c r="V153" s="4"/>
      <c r="W153" s="4"/>
      <c r="X153" s="4">
        <f t="shared" si="28"/>
        <v>0</v>
      </c>
      <c r="Y153" s="4"/>
      <c r="Z153" s="4"/>
      <c r="AA153" s="82">
        <f>C153+I153-L153-O153-U153-X153-R153</f>
        <v>-1.1641532182693481E-10</v>
      </c>
      <c r="AB153" s="7">
        <v>45356</v>
      </c>
    </row>
    <row r="154" spans="1:28" ht="15.75" hidden="1" x14ac:dyDescent="0.25">
      <c r="A154" s="29">
        <v>45320</v>
      </c>
      <c r="B154" s="73" t="s">
        <v>266</v>
      </c>
      <c r="C154" s="25">
        <v>1200000</v>
      </c>
      <c r="D154" s="25" t="s">
        <v>52</v>
      </c>
      <c r="E154" s="25" t="s">
        <v>165</v>
      </c>
      <c r="F154" s="25">
        <v>1</v>
      </c>
      <c r="G154" s="27" t="s">
        <v>303</v>
      </c>
      <c r="H154" s="25"/>
      <c r="I154" s="11">
        <f t="shared" si="23"/>
        <v>0</v>
      </c>
      <c r="J154" s="32" t="s">
        <v>312</v>
      </c>
      <c r="K154" s="11"/>
      <c r="L154" s="4">
        <f t="shared" si="24"/>
        <v>0</v>
      </c>
      <c r="M154" s="4"/>
      <c r="N154" s="4"/>
      <c r="O154" s="4">
        <f t="shared" si="25"/>
        <v>1200000</v>
      </c>
      <c r="P154" s="4">
        <v>212000</v>
      </c>
      <c r="Q154" s="4">
        <v>988000</v>
      </c>
      <c r="R154" s="4">
        <f t="shared" si="26"/>
        <v>0</v>
      </c>
      <c r="S154" s="4"/>
      <c r="T154" s="4"/>
      <c r="U154" s="4">
        <f t="shared" si="27"/>
        <v>0</v>
      </c>
      <c r="V154" s="4"/>
      <c r="W154" s="4"/>
      <c r="X154" s="4">
        <f t="shared" si="28"/>
        <v>0</v>
      </c>
      <c r="Y154" s="4"/>
      <c r="Z154" s="4"/>
      <c r="AA154" s="4">
        <f>C154+I154-L154-O154-U154-X154-R154</f>
        <v>0</v>
      </c>
      <c r="AB154" s="7">
        <v>45356</v>
      </c>
    </row>
    <row r="155" spans="1:28" ht="15.75" hidden="1" x14ac:dyDescent="0.25">
      <c r="A155" s="29">
        <v>45320</v>
      </c>
      <c r="B155" s="72" t="s">
        <v>203</v>
      </c>
      <c r="C155" s="25">
        <v>3125000</v>
      </c>
      <c r="D155" s="25" t="s">
        <v>46</v>
      </c>
      <c r="E155" s="25" t="s">
        <v>128</v>
      </c>
      <c r="F155" s="25">
        <v>25</v>
      </c>
      <c r="G155" s="25" t="s">
        <v>39</v>
      </c>
      <c r="H155" s="25"/>
      <c r="I155" s="11">
        <f t="shared" si="23"/>
        <v>0</v>
      </c>
      <c r="J155" s="17" t="s">
        <v>324</v>
      </c>
      <c r="K155" s="11"/>
      <c r="L155" s="4">
        <f t="shared" si="24"/>
        <v>3125000</v>
      </c>
      <c r="M155" s="4">
        <v>2822000</v>
      </c>
      <c r="N155" s="4">
        <v>303000</v>
      </c>
      <c r="O155" s="4">
        <f t="shared" si="25"/>
        <v>0</v>
      </c>
      <c r="P155" s="4"/>
      <c r="Q155" s="4"/>
      <c r="R155" s="4">
        <f t="shared" si="26"/>
        <v>0</v>
      </c>
      <c r="S155" s="4"/>
      <c r="T155" s="4"/>
      <c r="U155" s="4">
        <f t="shared" si="27"/>
        <v>0</v>
      </c>
      <c r="V155" s="4"/>
      <c r="W155" s="4"/>
      <c r="X155" s="4">
        <f t="shared" si="28"/>
        <v>0</v>
      </c>
      <c r="Y155" s="4"/>
      <c r="Z155" s="4"/>
      <c r="AA155" s="4">
        <f>C155+I155-L155-O155-U155-X155-R155</f>
        <v>0</v>
      </c>
      <c r="AB155" s="7">
        <v>45369</v>
      </c>
    </row>
    <row r="156" spans="1:28" ht="15.75" hidden="1" x14ac:dyDescent="0.25">
      <c r="A156" s="29">
        <v>45320</v>
      </c>
      <c r="B156" s="72" t="s">
        <v>203</v>
      </c>
      <c r="C156" s="25">
        <v>382500</v>
      </c>
      <c r="D156" s="25" t="s">
        <v>46</v>
      </c>
      <c r="E156" s="25" t="s">
        <v>60</v>
      </c>
      <c r="F156" s="25">
        <v>250</v>
      </c>
      <c r="G156" s="25" t="s">
        <v>34</v>
      </c>
      <c r="H156" s="25"/>
      <c r="I156" s="11">
        <f t="shared" si="23"/>
        <v>0</v>
      </c>
      <c r="J156" s="17" t="s">
        <v>324</v>
      </c>
      <c r="K156" s="11"/>
      <c r="L156" s="4">
        <f t="shared" si="24"/>
        <v>382500</v>
      </c>
      <c r="M156" s="4"/>
      <c r="N156" s="4">
        <v>382500</v>
      </c>
      <c r="O156" s="4">
        <f t="shared" si="25"/>
        <v>0</v>
      </c>
      <c r="P156" s="4"/>
      <c r="Q156" s="4"/>
      <c r="R156" s="4">
        <f t="shared" si="26"/>
        <v>0</v>
      </c>
      <c r="S156" s="4"/>
      <c r="T156" s="4"/>
      <c r="U156" s="4">
        <f t="shared" si="27"/>
        <v>0</v>
      </c>
      <c r="V156" s="4"/>
      <c r="W156" s="4"/>
      <c r="X156" s="4">
        <f t="shared" si="28"/>
        <v>0</v>
      </c>
      <c r="Y156" s="4"/>
      <c r="Z156" s="4"/>
      <c r="AA156" s="4">
        <f>C156+I156-L156-O156-U156-X156-R156</f>
        <v>0</v>
      </c>
      <c r="AB156" s="7">
        <v>45363</v>
      </c>
    </row>
    <row r="157" spans="1:28" ht="15.75" hidden="1" x14ac:dyDescent="0.25">
      <c r="A157" s="29">
        <v>45320</v>
      </c>
      <c r="B157" s="72" t="s">
        <v>203</v>
      </c>
      <c r="C157" s="25">
        <v>4000000</v>
      </c>
      <c r="D157" s="25" t="s">
        <v>46</v>
      </c>
      <c r="E157" s="25" t="s">
        <v>42</v>
      </c>
      <c r="F157" s="25">
        <v>1000</v>
      </c>
      <c r="G157" s="25" t="s">
        <v>34</v>
      </c>
      <c r="H157" s="25"/>
      <c r="I157" s="11">
        <f t="shared" si="23"/>
        <v>0</v>
      </c>
      <c r="J157" s="17" t="s">
        <v>324</v>
      </c>
      <c r="K157" s="11"/>
      <c r="L157" s="4">
        <f t="shared" si="24"/>
        <v>4000000</v>
      </c>
      <c r="M157" s="4">
        <v>1178000</v>
      </c>
      <c r="N157" s="4">
        <v>2822000</v>
      </c>
      <c r="O157" s="4">
        <f t="shared" si="25"/>
        <v>0</v>
      </c>
      <c r="P157" s="4"/>
      <c r="Q157" s="4"/>
      <c r="R157" s="4">
        <f t="shared" si="26"/>
        <v>0</v>
      </c>
      <c r="S157" s="4"/>
      <c r="T157" s="4"/>
      <c r="U157" s="4">
        <f t="shared" si="27"/>
        <v>0</v>
      </c>
      <c r="V157" s="4"/>
      <c r="W157" s="4"/>
      <c r="X157" s="4">
        <f t="shared" si="28"/>
        <v>0</v>
      </c>
      <c r="Y157" s="4"/>
      <c r="Z157" s="4"/>
      <c r="AA157" s="4">
        <f>C157+I157-L157-O157-U157-X157-R157</f>
        <v>0</v>
      </c>
      <c r="AB157" s="7">
        <v>45369</v>
      </c>
    </row>
    <row r="158" spans="1:28" ht="15.75" hidden="1" x14ac:dyDescent="0.25">
      <c r="A158" s="29">
        <v>45321</v>
      </c>
      <c r="B158" s="72" t="s">
        <v>90</v>
      </c>
      <c r="C158" s="25">
        <v>12122600</v>
      </c>
      <c r="D158" s="27" t="s">
        <v>46</v>
      </c>
      <c r="E158" s="25" t="s">
        <v>120</v>
      </c>
      <c r="F158" s="25">
        <v>247.4</v>
      </c>
      <c r="G158" s="27" t="s">
        <v>39</v>
      </c>
      <c r="H158" s="25"/>
      <c r="I158" s="11">
        <f t="shared" si="23"/>
        <v>0</v>
      </c>
      <c r="J158" s="26" t="s">
        <v>28</v>
      </c>
      <c r="K158" s="11"/>
      <c r="L158" s="4">
        <f t="shared" si="24"/>
        <v>0</v>
      </c>
      <c r="M158" s="4"/>
      <c r="N158" s="4"/>
      <c r="O158" s="4">
        <f t="shared" si="25"/>
        <v>0</v>
      </c>
      <c r="P158" s="4"/>
      <c r="Q158" s="4"/>
      <c r="R158" s="4">
        <f t="shared" si="26"/>
        <v>0</v>
      </c>
      <c r="S158" s="4"/>
      <c r="T158" s="4"/>
      <c r="U158" s="4">
        <f t="shared" si="27"/>
        <v>0</v>
      </c>
      <c r="V158" s="4"/>
      <c r="W158" s="4"/>
      <c r="X158" s="4">
        <f t="shared" si="28"/>
        <v>0</v>
      </c>
      <c r="Y158" s="4"/>
      <c r="Z158" s="4"/>
      <c r="AA158" s="4">
        <f>C158+I158-L158-O158-U158-X158-R158</f>
        <v>12122600</v>
      </c>
      <c r="AB158" s="7"/>
    </row>
    <row r="159" spans="1:28" ht="15.75" hidden="1" x14ac:dyDescent="0.25">
      <c r="A159" s="29">
        <v>45321</v>
      </c>
      <c r="B159" s="72" t="s">
        <v>90</v>
      </c>
      <c r="C159" s="25">
        <v>2758700</v>
      </c>
      <c r="D159" s="27" t="s">
        <v>46</v>
      </c>
      <c r="E159" s="25" t="s">
        <v>103</v>
      </c>
      <c r="F159" s="25">
        <v>56.3</v>
      </c>
      <c r="G159" s="27" t="s">
        <v>39</v>
      </c>
      <c r="H159" s="25"/>
      <c r="I159" s="11">
        <f t="shared" ref="I159:I167" si="29">F159*H159</f>
        <v>0</v>
      </c>
      <c r="J159" s="26" t="s">
        <v>28</v>
      </c>
      <c r="K159" s="11"/>
      <c r="L159" s="4">
        <f t="shared" si="24"/>
        <v>0</v>
      </c>
      <c r="M159" s="4"/>
      <c r="N159" s="4"/>
      <c r="O159" s="4">
        <f t="shared" si="25"/>
        <v>0</v>
      </c>
      <c r="P159" s="4"/>
      <c r="Q159" s="4"/>
      <c r="R159" s="4">
        <f t="shared" si="26"/>
        <v>0</v>
      </c>
      <c r="S159" s="4"/>
      <c r="T159" s="4"/>
      <c r="U159" s="4">
        <f t="shared" si="27"/>
        <v>0</v>
      </c>
      <c r="V159" s="4"/>
      <c r="W159" s="4"/>
      <c r="X159" s="4">
        <f t="shared" si="28"/>
        <v>0</v>
      </c>
      <c r="Y159" s="4"/>
      <c r="Z159" s="4"/>
      <c r="AA159" s="4">
        <f>C159+I159-L159-O159-U159-X159-R159</f>
        <v>2758700</v>
      </c>
      <c r="AB159" s="7"/>
    </row>
    <row r="160" spans="1:28" ht="15.75" hidden="1" x14ac:dyDescent="0.25">
      <c r="A160" s="29">
        <v>45321</v>
      </c>
      <c r="B160" s="72" t="s">
        <v>90</v>
      </c>
      <c r="C160" s="25">
        <v>10363500</v>
      </c>
      <c r="D160" s="27" t="s">
        <v>46</v>
      </c>
      <c r="E160" s="25" t="s">
        <v>102</v>
      </c>
      <c r="F160" s="25">
        <v>211.5</v>
      </c>
      <c r="G160" s="25" t="s">
        <v>39</v>
      </c>
      <c r="H160" s="25"/>
      <c r="I160" s="11">
        <f t="shared" si="29"/>
        <v>0</v>
      </c>
      <c r="J160" s="26" t="s">
        <v>28</v>
      </c>
      <c r="K160" s="11"/>
      <c r="L160" s="4">
        <f t="shared" si="24"/>
        <v>0</v>
      </c>
      <c r="M160" s="4"/>
      <c r="N160" s="4"/>
      <c r="O160" s="4">
        <f t="shared" si="25"/>
        <v>0</v>
      </c>
      <c r="P160" s="4"/>
      <c r="Q160" s="4"/>
      <c r="R160" s="4">
        <f t="shared" si="26"/>
        <v>0</v>
      </c>
      <c r="S160" s="4"/>
      <c r="T160" s="4"/>
      <c r="U160" s="4">
        <f t="shared" si="27"/>
        <v>0</v>
      </c>
      <c r="V160" s="4"/>
      <c r="W160" s="4"/>
      <c r="X160" s="4">
        <f t="shared" si="28"/>
        <v>0</v>
      </c>
      <c r="Y160" s="4"/>
      <c r="Z160" s="4"/>
      <c r="AA160" s="4">
        <f>C160+I160-L160-O160-U160-X160-R160</f>
        <v>10363500</v>
      </c>
      <c r="AB160" s="7"/>
    </row>
    <row r="161" spans="1:28" ht="15.75" hidden="1" x14ac:dyDescent="0.25">
      <c r="A161" s="29">
        <v>45321</v>
      </c>
      <c r="B161" s="72" t="s">
        <v>73</v>
      </c>
      <c r="C161" s="27">
        <v>847500</v>
      </c>
      <c r="D161" s="27" t="s">
        <v>52</v>
      </c>
      <c r="E161" s="25" t="s">
        <v>160</v>
      </c>
      <c r="F161" s="27">
        <v>250</v>
      </c>
      <c r="G161" s="25" t="s">
        <v>34</v>
      </c>
      <c r="H161" s="27"/>
      <c r="I161" s="11">
        <f t="shared" si="29"/>
        <v>0</v>
      </c>
      <c r="J161" s="28" t="s">
        <v>28</v>
      </c>
      <c r="K161" s="11"/>
      <c r="L161" s="4">
        <f t="shared" si="24"/>
        <v>0</v>
      </c>
      <c r="M161" s="4"/>
      <c r="N161" s="4"/>
      <c r="O161" s="4">
        <f t="shared" si="25"/>
        <v>0</v>
      </c>
      <c r="P161" s="4"/>
      <c r="Q161" s="4"/>
      <c r="R161" s="4">
        <f t="shared" si="26"/>
        <v>0</v>
      </c>
      <c r="S161" s="4"/>
      <c r="T161" s="4"/>
      <c r="U161" s="4">
        <f t="shared" si="27"/>
        <v>0</v>
      </c>
      <c r="V161" s="4"/>
      <c r="W161" s="4"/>
      <c r="X161" s="4">
        <f t="shared" si="28"/>
        <v>0</v>
      </c>
      <c r="Y161" s="4"/>
      <c r="Z161" s="4"/>
      <c r="AA161" s="4">
        <f>C161+I161-L161-O161-U161-X161-R161</f>
        <v>847500</v>
      </c>
      <c r="AB161" s="7"/>
    </row>
    <row r="162" spans="1:28" ht="15.75" hidden="1" x14ac:dyDescent="0.25">
      <c r="A162" s="29">
        <v>45324</v>
      </c>
      <c r="B162" s="73" t="s">
        <v>99</v>
      </c>
      <c r="C162" s="27">
        <v>0</v>
      </c>
      <c r="D162" s="27" t="s">
        <v>46</v>
      </c>
      <c r="E162" s="25" t="s">
        <v>273</v>
      </c>
      <c r="F162" s="27">
        <v>28.4</v>
      </c>
      <c r="G162" s="27" t="s">
        <v>39</v>
      </c>
      <c r="H162" s="27"/>
      <c r="I162" s="11">
        <f t="shared" si="29"/>
        <v>0</v>
      </c>
      <c r="J162" s="28" t="s">
        <v>28</v>
      </c>
      <c r="K162" s="11"/>
      <c r="L162" s="4">
        <f t="shared" si="24"/>
        <v>0</v>
      </c>
      <c r="M162" s="4"/>
      <c r="N162" s="4"/>
      <c r="O162" s="4">
        <f t="shared" si="25"/>
        <v>0</v>
      </c>
      <c r="P162" s="4"/>
      <c r="Q162" s="4"/>
      <c r="R162" s="4">
        <f t="shared" si="26"/>
        <v>0</v>
      </c>
      <c r="S162" s="4"/>
      <c r="T162" s="4"/>
      <c r="U162" s="4">
        <f t="shared" si="27"/>
        <v>0</v>
      </c>
      <c r="V162" s="4"/>
      <c r="W162" s="4"/>
      <c r="X162" s="4">
        <f t="shared" si="28"/>
        <v>0</v>
      </c>
      <c r="Y162" s="4"/>
      <c r="Z162" s="4"/>
      <c r="AA162" s="4">
        <f>C162+I162-L162-O162-U162-X162-R162</f>
        <v>0</v>
      </c>
      <c r="AB162" s="7"/>
    </row>
    <row r="163" spans="1:28" ht="15.75" hidden="1" x14ac:dyDescent="0.25">
      <c r="A163" s="24">
        <v>45324</v>
      </c>
      <c r="B163" s="76" t="s">
        <v>203</v>
      </c>
      <c r="C163" s="25">
        <v>1600000</v>
      </c>
      <c r="D163" s="25" t="s">
        <v>46</v>
      </c>
      <c r="E163" s="25" t="s">
        <v>135</v>
      </c>
      <c r="F163" s="25">
        <v>10</v>
      </c>
      <c r="G163" s="25" t="s">
        <v>48</v>
      </c>
      <c r="H163" s="25"/>
      <c r="I163" s="11">
        <f t="shared" si="29"/>
        <v>0</v>
      </c>
      <c r="J163" s="18" t="s">
        <v>24</v>
      </c>
      <c r="K163" s="11"/>
      <c r="L163" s="4">
        <f t="shared" si="24"/>
        <v>1178000</v>
      </c>
      <c r="M163" s="4"/>
      <c r="N163" s="4">
        <v>1178000</v>
      </c>
      <c r="O163" s="4">
        <f t="shared" si="25"/>
        <v>0</v>
      </c>
      <c r="P163" s="4"/>
      <c r="Q163" s="4"/>
      <c r="R163" s="4">
        <f t="shared" si="26"/>
        <v>0</v>
      </c>
      <c r="S163" s="4"/>
      <c r="T163" s="4"/>
      <c r="U163" s="4">
        <f t="shared" si="27"/>
        <v>0</v>
      </c>
      <c r="V163" s="4"/>
      <c r="W163" s="4"/>
      <c r="X163" s="4">
        <f t="shared" si="28"/>
        <v>0</v>
      </c>
      <c r="Y163" s="4"/>
      <c r="Z163" s="4"/>
      <c r="AA163" s="4">
        <f>C163+I163-L163-O163-U163-X163-R163</f>
        <v>422000</v>
      </c>
      <c r="AB163" s="7">
        <v>45376</v>
      </c>
    </row>
    <row r="164" spans="1:28" ht="15.75" hidden="1" x14ac:dyDescent="0.25">
      <c r="A164" s="29">
        <v>45325</v>
      </c>
      <c r="B164" s="76" t="s">
        <v>346</v>
      </c>
      <c r="C164" s="25">
        <v>1147000</v>
      </c>
      <c r="D164" s="25" t="s">
        <v>52</v>
      </c>
      <c r="E164" s="25" t="s">
        <v>108</v>
      </c>
      <c r="F164" s="25">
        <v>1200</v>
      </c>
      <c r="G164" s="25" t="s">
        <v>34</v>
      </c>
      <c r="H164" s="25"/>
      <c r="I164" s="11">
        <f t="shared" si="29"/>
        <v>0</v>
      </c>
      <c r="J164" s="31" t="s">
        <v>312</v>
      </c>
      <c r="K164" s="4" t="s">
        <v>863</v>
      </c>
      <c r="L164" s="4">
        <f t="shared" si="24"/>
        <v>0</v>
      </c>
      <c r="M164" s="4"/>
      <c r="N164" s="4"/>
      <c r="O164" s="4">
        <f t="shared" si="25"/>
        <v>1147000</v>
      </c>
      <c r="P164" s="4">
        <v>1147000</v>
      </c>
      <c r="Q164" s="4"/>
      <c r="R164" s="4">
        <f t="shared" si="26"/>
        <v>0</v>
      </c>
      <c r="S164" s="4"/>
      <c r="T164" s="4"/>
      <c r="U164" s="4">
        <f t="shared" si="27"/>
        <v>0</v>
      </c>
      <c r="V164" s="4"/>
      <c r="W164" s="4"/>
      <c r="X164" s="4">
        <f t="shared" si="28"/>
        <v>0</v>
      </c>
      <c r="Y164" s="4"/>
      <c r="Z164" s="4"/>
      <c r="AA164" s="4">
        <f>C164+I164-L164-O164-U164-X164-R164</f>
        <v>0</v>
      </c>
      <c r="AB164" s="7">
        <v>45371</v>
      </c>
    </row>
    <row r="165" spans="1:28" ht="15.75" hidden="1" x14ac:dyDescent="0.25">
      <c r="A165" s="29">
        <v>45325</v>
      </c>
      <c r="B165" s="75" t="s">
        <v>203</v>
      </c>
      <c r="C165" s="25">
        <v>240000</v>
      </c>
      <c r="D165" s="27" t="s">
        <v>46</v>
      </c>
      <c r="E165" s="25" t="s">
        <v>129</v>
      </c>
      <c r="F165" s="25">
        <v>4</v>
      </c>
      <c r="G165" s="25" t="s">
        <v>77</v>
      </c>
      <c r="H165" s="25"/>
      <c r="I165" s="11">
        <f t="shared" si="29"/>
        <v>0</v>
      </c>
      <c r="J165" s="17" t="s">
        <v>324</v>
      </c>
      <c r="K165" s="11"/>
      <c r="L165" s="4">
        <f t="shared" si="24"/>
        <v>240000</v>
      </c>
      <c r="M165" s="4"/>
      <c r="N165" s="4">
        <v>240000</v>
      </c>
      <c r="O165" s="4">
        <f t="shared" si="25"/>
        <v>0</v>
      </c>
      <c r="P165" s="4"/>
      <c r="Q165" s="4"/>
      <c r="R165" s="4">
        <f t="shared" si="26"/>
        <v>0</v>
      </c>
      <c r="S165" s="4"/>
      <c r="T165" s="4"/>
      <c r="U165" s="4">
        <f t="shared" si="27"/>
        <v>0</v>
      </c>
      <c r="V165" s="4"/>
      <c r="W165" s="4"/>
      <c r="X165" s="4">
        <f t="shared" si="28"/>
        <v>0</v>
      </c>
      <c r="Y165" s="4"/>
      <c r="Z165" s="4"/>
      <c r="AA165" s="4">
        <f>C165+I165-L165-O165-U165-X165-R165</f>
        <v>0</v>
      </c>
      <c r="AB165" s="7">
        <v>45363</v>
      </c>
    </row>
    <row r="166" spans="1:28" ht="15.75" hidden="1" x14ac:dyDescent="0.25">
      <c r="A166" s="29">
        <v>45325</v>
      </c>
      <c r="B166" s="75" t="s">
        <v>203</v>
      </c>
      <c r="C166" s="27">
        <v>130000</v>
      </c>
      <c r="D166" s="27" t="s">
        <v>46</v>
      </c>
      <c r="E166" s="25" t="s">
        <v>127</v>
      </c>
      <c r="F166" s="27">
        <v>2</v>
      </c>
      <c r="G166" s="25" t="s">
        <v>39</v>
      </c>
      <c r="H166" s="27"/>
      <c r="I166" s="11">
        <f t="shared" si="29"/>
        <v>0</v>
      </c>
      <c r="J166" s="17" t="s">
        <v>324</v>
      </c>
      <c r="K166" s="11"/>
      <c r="L166" s="4">
        <f t="shared" si="24"/>
        <v>130000</v>
      </c>
      <c r="M166" s="4"/>
      <c r="N166" s="4">
        <v>130000</v>
      </c>
      <c r="O166" s="4">
        <f t="shared" si="25"/>
        <v>0</v>
      </c>
      <c r="P166" s="4"/>
      <c r="Q166" s="4"/>
      <c r="R166" s="4">
        <f t="shared" si="26"/>
        <v>0</v>
      </c>
      <c r="S166" s="4"/>
      <c r="T166" s="4"/>
      <c r="U166" s="4">
        <f t="shared" si="27"/>
        <v>0</v>
      </c>
      <c r="V166" s="4"/>
      <c r="W166" s="4"/>
      <c r="X166" s="4">
        <f t="shared" si="28"/>
        <v>0</v>
      </c>
      <c r="Y166" s="4"/>
      <c r="Z166" s="4"/>
      <c r="AA166" s="4">
        <f>C166+I166-L166-O166-U166-X166-R166</f>
        <v>0</v>
      </c>
      <c r="AB166" s="7">
        <v>45363</v>
      </c>
    </row>
    <row r="167" spans="1:28" ht="15.75" hidden="1" x14ac:dyDescent="0.25">
      <c r="A167" s="29">
        <v>45325</v>
      </c>
      <c r="B167" s="76" t="s">
        <v>116</v>
      </c>
      <c r="C167" s="25">
        <v>900000</v>
      </c>
      <c r="D167" s="25" t="s">
        <v>46</v>
      </c>
      <c r="E167" s="25" t="s">
        <v>150</v>
      </c>
      <c r="F167" s="25">
        <v>20</v>
      </c>
      <c r="G167" s="25" t="s">
        <v>77</v>
      </c>
      <c r="H167" s="25"/>
      <c r="I167" s="11">
        <f t="shared" si="29"/>
        <v>0</v>
      </c>
      <c r="J167" s="38" t="s">
        <v>24</v>
      </c>
      <c r="K167" s="11"/>
      <c r="L167" s="4">
        <f t="shared" si="24"/>
        <v>0</v>
      </c>
      <c r="M167" s="4"/>
      <c r="N167" s="4"/>
      <c r="O167" s="4">
        <f t="shared" si="25"/>
        <v>0</v>
      </c>
      <c r="P167" s="4"/>
      <c r="Q167" s="4"/>
      <c r="R167" s="4">
        <f t="shared" si="26"/>
        <v>0</v>
      </c>
      <c r="S167" s="4"/>
      <c r="T167" s="4"/>
      <c r="U167" s="4">
        <f t="shared" si="27"/>
        <v>150000</v>
      </c>
      <c r="V167" s="4">
        <v>150000</v>
      </c>
      <c r="W167" s="4"/>
      <c r="X167" s="4">
        <f t="shared" si="28"/>
        <v>0</v>
      </c>
      <c r="Y167" s="4"/>
      <c r="Z167" s="4"/>
      <c r="AA167" s="4">
        <f>C167+I167-L167-O167-U167-X167-R167</f>
        <v>750000</v>
      </c>
      <c r="AB167" s="7">
        <v>45367</v>
      </c>
    </row>
    <row r="168" spans="1:28" ht="15.75" hidden="1" x14ac:dyDescent="0.25">
      <c r="A168" s="29">
        <v>45327</v>
      </c>
      <c r="B168" s="73" t="s">
        <v>739</v>
      </c>
      <c r="C168" s="25">
        <v>500000</v>
      </c>
      <c r="D168" s="27" t="s">
        <v>46</v>
      </c>
      <c r="E168" s="25" t="s">
        <v>681</v>
      </c>
      <c r="F168" s="21">
        <v>20</v>
      </c>
      <c r="G168" s="25" t="s">
        <v>48</v>
      </c>
      <c r="H168" s="25"/>
      <c r="I168" s="11">
        <f t="shared" ref="I168:I230" si="30">F168*H168</f>
        <v>0</v>
      </c>
      <c r="J168" s="31" t="s">
        <v>312</v>
      </c>
      <c r="K168" s="11" t="s">
        <v>756</v>
      </c>
      <c r="L168" s="4">
        <f t="shared" ref="L168:L230" si="31">M168+N168</f>
        <v>0</v>
      </c>
      <c r="M168" s="4"/>
      <c r="N168" s="4"/>
      <c r="O168" s="4">
        <f t="shared" ref="O168:O230" si="32">P168+Q168</f>
        <v>500000</v>
      </c>
      <c r="P168" s="4">
        <v>500000</v>
      </c>
      <c r="Q168" s="4"/>
      <c r="R168" s="4">
        <f t="shared" ref="R168:R230" si="33">S168+T168</f>
        <v>0</v>
      </c>
      <c r="S168" s="4"/>
      <c r="T168" s="4"/>
      <c r="U168" s="4">
        <f t="shared" ref="U168:U230" si="34">V168+W168</f>
        <v>0</v>
      </c>
      <c r="V168" s="4"/>
      <c r="W168" s="4"/>
      <c r="X168" s="4">
        <f t="shared" ref="X168:X230" si="35">Y168+Z168</f>
        <v>0</v>
      </c>
      <c r="Y168" s="4"/>
      <c r="Z168" s="4"/>
      <c r="AA168" s="4">
        <f>C168+I168-L168-O168-U168-X168-R168</f>
        <v>0</v>
      </c>
      <c r="AB168" s="7">
        <v>45352</v>
      </c>
    </row>
    <row r="169" spans="1:28" ht="15.75" hidden="1" x14ac:dyDescent="0.25">
      <c r="A169" s="29">
        <v>45327</v>
      </c>
      <c r="B169" s="73" t="s">
        <v>739</v>
      </c>
      <c r="C169" s="25">
        <v>3600000</v>
      </c>
      <c r="D169" s="27" t="s">
        <v>46</v>
      </c>
      <c r="E169" s="25" t="s">
        <v>79</v>
      </c>
      <c r="F169" s="21">
        <v>80</v>
      </c>
      <c r="G169" s="25" t="s">
        <v>77</v>
      </c>
      <c r="H169" s="21"/>
      <c r="I169" s="11">
        <f t="shared" si="30"/>
        <v>0</v>
      </c>
      <c r="J169" s="31" t="s">
        <v>312</v>
      </c>
      <c r="K169" s="11" t="s">
        <v>756</v>
      </c>
      <c r="L169" s="4">
        <f t="shared" si="31"/>
        <v>0</v>
      </c>
      <c r="M169" s="4"/>
      <c r="N169" s="4"/>
      <c r="O169" s="4">
        <f t="shared" si="32"/>
        <v>3600000</v>
      </c>
      <c r="P169" s="4">
        <v>3600000</v>
      </c>
      <c r="Q169" s="4"/>
      <c r="R169" s="4">
        <f t="shared" si="33"/>
        <v>0</v>
      </c>
      <c r="S169" s="4"/>
      <c r="T169" s="4"/>
      <c r="U169" s="4">
        <f t="shared" si="34"/>
        <v>0</v>
      </c>
      <c r="V169" s="4"/>
      <c r="W169" s="4"/>
      <c r="X169" s="4">
        <f t="shared" si="35"/>
        <v>0</v>
      </c>
      <c r="Y169" s="4"/>
      <c r="Z169" s="4"/>
      <c r="AA169" s="4">
        <f>C169+I169-L169-O169-U169-X169-R169</f>
        <v>0</v>
      </c>
      <c r="AB169" s="7">
        <v>45352</v>
      </c>
    </row>
    <row r="170" spans="1:28" ht="15.75" hidden="1" x14ac:dyDescent="0.25">
      <c r="A170" s="29">
        <v>45327</v>
      </c>
      <c r="B170" s="73" t="s">
        <v>99</v>
      </c>
      <c r="C170" s="25">
        <v>0</v>
      </c>
      <c r="D170" s="27"/>
      <c r="E170" s="25" t="s">
        <v>120</v>
      </c>
      <c r="F170" s="21">
        <v>48.9</v>
      </c>
      <c r="G170" s="25" t="s">
        <v>39</v>
      </c>
      <c r="H170" s="21"/>
      <c r="I170" s="11">
        <f t="shared" si="30"/>
        <v>0</v>
      </c>
      <c r="J170" s="26" t="s">
        <v>28</v>
      </c>
      <c r="K170" s="11"/>
      <c r="L170" s="4">
        <f t="shared" si="31"/>
        <v>0</v>
      </c>
      <c r="M170" s="4"/>
      <c r="N170" s="4"/>
      <c r="O170" s="4">
        <f t="shared" si="32"/>
        <v>0</v>
      </c>
      <c r="P170" s="4"/>
      <c r="Q170" s="4"/>
      <c r="R170" s="4">
        <f t="shared" si="33"/>
        <v>0</v>
      </c>
      <c r="S170" s="4"/>
      <c r="T170" s="4"/>
      <c r="U170" s="4">
        <f t="shared" si="34"/>
        <v>0</v>
      </c>
      <c r="V170" s="4"/>
      <c r="W170" s="4"/>
      <c r="X170" s="4">
        <f t="shared" si="35"/>
        <v>0</v>
      </c>
      <c r="Y170" s="4"/>
      <c r="Z170" s="4"/>
      <c r="AA170" s="4">
        <f>C170+I170-L170-O170-U170-X170-R170</f>
        <v>0</v>
      </c>
      <c r="AB170" s="7"/>
    </row>
    <row r="171" spans="1:28" ht="15.75" hidden="1" x14ac:dyDescent="0.25">
      <c r="A171" s="29">
        <v>45327</v>
      </c>
      <c r="B171" s="72" t="s">
        <v>99</v>
      </c>
      <c r="C171" s="25">
        <v>0</v>
      </c>
      <c r="D171" s="25"/>
      <c r="E171" s="25" t="s">
        <v>106</v>
      </c>
      <c r="F171" s="21">
        <v>31.1</v>
      </c>
      <c r="G171" s="25" t="s">
        <v>39</v>
      </c>
      <c r="H171" s="21"/>
      <c r="I171" s="11">
        <f t="shared" si="30"/>
        <v>0</v>
      </c>
      <c r="J171" s="26" t="s">
        <v>28</v>
      </c>
      <c r="K171" s="11"/>
      <c r="L171" s="4">
        <f t="shared" si="31"/>
        <v>0</v>
      </c>
      <c r="M171" s="4"/>
      <c r="N171" s="4"/>
      <c r="O171" s="4">
        <f t="shared" si="32"/>
        <v>0</v>
      </c>
      <c r="P171" s="4"/>
      <c r="Q171" s="4"/>
      <c r="R171" s="4">
        <f t="shared" si="33"/>
        <v>0</v>
      </c>
      <c r="S171" s="4"/>
      <c r="T171" s="4"/>
      <c r="U171" s="4">
        <f t="shared" si="34"/>
        <v>0</v>
      </c>
      <c r="V171" s="4"/>
      <c r="W171" s="4"/>
      <c r="X171" s="4">
        <f t="shared" si="35"/>
        <v>0</v>
      </c>
      <c r="Y171" s="4"/>
      <c r="Z171" s="4"/>
      <c r="AA171" s="4">
        <f>C171+I171-L171-O171-U171-X171-R171</f>
        <v>0</v>
      </c>
      <c r="AB171" s="7"/>
    </row>
    <row r="172" spans="1:28" ht="15.75" hidden="1" x14ac:dyDescent="0.25">
      <c r="A172" s="29">
        <v>45327</v>
      </c>
      <c r="B172" s="72" t="s">
        <v>99</v>
      </c>
      <c r="C172" s="25">
        <v>0</v>
      </c>
      <c r="D172" s="25"/>
      <c r="E172" s="25" t="s">
        <v>121</v>
      </c>
      <c r="F172" s="21">
        <v>41.4</v>
      </c>
      <c r="G172" s="25" t="s">
        <v>39</v>
      </c>
      <c r="H172" s="21"/>
      <c r="I172" s="11">
        <f t="shared" si="30"/>
        <v>0</v>
      </c>
      <c r="J172" s="26" t="s">
        <v>28</v>
      </c>
      <c r="K172" s="11"/>
      <c r="L172" s="4">
        <f t="shared" si="31"/>
        <v>0</v>
      </c>
      <c r="M172" s="4"/>
      <c r="N172" s="4"/>
      <c r="O172" s="4">
        <f t="shared" si="32"/>
        <v>0</v>
      </c>
      <c r="P172" s="4"/>
      <c r="Q172" s="4"/>
      <c r="R172" s="4">
        <f t="shared" si="33"/>
        <v>0</v>
      </c>
      <c r="S172" s="4"/>
      <c r="T172" s="4"/>
      <c r="U172" s="4">
        <f t="shared" si="34"/>
        <v>0</v>
      </c>
      <c r="V172" s="4"/>
      <c r="W172" s="4"/>
      <c r="X172" s="4">
        <f t="shared" si="35"/>
        <v>0</v>
      </c>
      <c r="Y172" s="4"/>
      <c r="Z172" s="4"/>
      <c r="AA172" s="4">
        <f>C172+I172-L172-O172-U172-X172-R172</f>
        <v>0</v>
      </c>
      <c r="AB172" s="7"/>
    </row>
    <row r="173" spans="1:28" ht="15.75" hidden="1" x14ac:dyDescent="0.25">
      <c r="A173" s="29">
        <v>45327</v>
      </c>
      <c r="B173" s="72" t="s">
        <v>215</v>
      </c>
      <c r="C173" s="25">
        <v>580000</v>
      </c>
      <c r="D173" s="27" t="s">
        <v>46</v>
      </c>
      <c r="E173" s="27" t="s">
        <v>270</v>
      </c>
      <c r="F173" s="25">
        <v>4</v>
      </c>
      <c r="G173" s="25" t="s">
        <v>39</v>
      </c>
      <c r="H173" s="25"/>
      <c r="I173" s="11">
        <f t="shared" si="30"/>
        <v>0</v>
      </c>
      <c r="J173" s="26" t="s">
        <v>28</v>
      </c>
      <c r="K173" s="11"/>
      <c r="L173" s="4">
        <f t="shared" si="31"/>
        <v>0</v>
      </c>
      <c r="M173" s="4"/>
      <c r="N173" s="4"/>
      <c r="O173" s="4">
        <f t="shared" si="32"/>
        <v>0</v>
      </c>
      <c r="P173" s="4"/>
      <c r="Q173" s="4"/>
      <c r="R173" s="4">
        <f t="shared" si="33"/>
        <v>0</v>
      </c>
      <c r="S173" s="4"/>
      <c r="T173" s="4"/>
      <c r="U173" s="4">
        <f t="shared" si="34"/>
        <v>0</v>
      </c>
      <c r="V173" s="4"/>
      <c r="W173" s="4"/>
      <c r="X173" s="4">
        <f t="shared" si="35"/>
        <v>0</v>
      </c>
      <c r="Y173" s="4"/>
      <c r="Z173" s="4"/>
      <c r="AA173" s="4">
        <f>C173+I173-L173-O173-U173-X173-R173</f>
        <v>580000</v>
      </c>
      <c r="AB173" s="7"/>
    </row>
    <row r="174" spans="1:28" ht="15.75" hidden="1" x14ac:dyDescent="0.25">
      <c r="A174" s="24">
        <v>45327</v>
      </c>
      <c r="B174" s="72" t="s">
        <v>99</v>
      </c>
      <c r="C174" s="25">
        <v>0</v>
      </c>
      <c r="D174" s="25"/>
      <c r="E174" s="25" t="s">
        <v>103</v>
      </c>
      <c r="F174" s="25">
        <v>29.1</v>
      </c>
      <c r="G174" s="25" t="s">
        <v>39</v>
      </c>
      <c r="H174" s="25"/>
      <c r="I174" s="11">
        <f t="shared" si="30"/>
        <v>0</v>
      </c>
      <c r="J174" s="26" t="s">
        <v>28</v>
      </c>
      <c r="K174" s="11"/>
      <c r="L174" s="4">
        <f t="shared" si="31"/>
        <v>0</v>
      </c>
      <c r="M174" s="4"/>
      <c r="N174" s="4"/>
      <c r="O174" s="4">
        <f t="shared" si="32"/>
        <v>0</v>
      </c>
      <c r="P174" s="4"/>
      <c r="Q174" s="4"/>
      <c r="R174" s="4">
        <f t="shared" si="33"/>
        <v>0</v>
      </c>
      <c r="S174" s="4"/>
      <c r="T174" s="4"/>
      <c r="U174" s="4">
        <f t="shared" si="34"/>
        <v>0</v>
      </c>
      <c r="V174" s="4"/>
      <c r="W174" s="4"/>
      <c r="X174" s="4">
        <f t="shared" si="35"/>
        <v>0</v>
      </c>
      <c r="Y174" s="4"/>
      <c r="Z174" s="4"/>
      <c r="AA174" s="4">
        <f>C174+I174-L174-O174-U174-X174-R174</f>
        <v>0</v>
      </c>
      <c r="AB174" s="7"/>
    </row>
    <row r="175" spans="1:28" ht="15.75" hidden="1" x14ac:dyDescent="0.25">
      <c r="A175" s="29">
        <v>45328</v>
      </c>
      <c r="B175" s="72" t="s">
        <v>765</v>
      </c>
      <c r="C175" s="25">
        <v>195000</v>
      </c>
      <c r="D175" s="25" t="s">
        <v>46</v>
      </c>
      <c r="E175" s="25" t="s">
        <v>69</v>
      </c>
      <c r="F175" s="25">
        <v>25</v>
      </c>
      <c r="G175" s="27" t="s">
        <v>39</v>
      </c>
      <c r="H175" s="25"/>
      <c r="I175" s="11">
        <f t="shared" si="30"/>
        <v>0</v>
      </c>
      <c r="J175" s="31" t="s">
        <v>324</v>
      </c>
      <c r="K175" s="11"/>
      <c r="L175" s="4">
        <f t="shared" si="31"/>
        <v>0</v>
      </c>
      <c r="M175" s="4"/>
      <c r="N175" s="4"/>
      <c r="O175" s="4">
        <f t="shared" si="32"/>
        <v>0</v>
      </c>
      <c r="P175" s="4"/>
      <c r="Q175" s="4"/>
      <c r="R175" s="4">
        <f t="shared" si="33"/>
        <v>0</v>
      </c>
      <c r="S175" s="4"/>
      <c r="T175" s="4"/>
      <c r="U175" s="4">
        <f t="shared" si="34"/>
        <v>195000</v>
      </c>
      <c r="V175" s="4">
        <v>195000</v>
      </c>
      <c r="W175" s="4"/>
      <c r="X175" s="4">
        <f t="shared" si="35"/>
        <v>0</v>
      </c>
      <c r="Y175" s="4"/>
      <c r="Z175" s="4"/>
      <c r="AA175" s="4">
        <f>C175+I175-L175-O175-U175-X175-R175</f>
        <v>0</v>
      </c>
      <c r="AB175" s="7">
        <v>45363</v>
      </c>
    </row>
    <row r="176" spans="1:28" ht="15.75" hidden="1" x14ac:dyDescent="0.25">
      <c r="A176" s="29">
        <v>45328</v>
      </c>
      <c r="B176" s="73" t="s">
        <v>73</v>
      </c>
      <c r="C176" s="25">
        <v>847500</v>
      </c>
      <c r="D176" s="27" t="s">
        <v>46</v>
      </c>
      <c r="E176" s="25" t="s">
        <v>160</v>
      </c>
      <c r="F176" s="25">
        <v>250</v>
      </c>
      <c r="G176" s="25" t="s">
        <v>34</v>
      </c>
      <c r="H176" s="25"/>
      <c r="I176" s="11">
        <f t="shared" si="30"/>
        <v>0</v>
      </c>
      <c r="J176" s="26" t="s">
        <v>28</v>
      </c>
      <c r="K176" s="11"/>
      <c r="L176" s="4">
        <f t="shared" si="31"/>
        <v>0</v>
      </c>
      <c r="M176" s="4"/>
      <c r="N176" s="4"/>
      <c r="O176" s="4">
        <f t="shared" si="32"/>
        <v>0</v>
      </c>
      <c r="P176" s="4"/>
      <c r="Q176" s="4"/>
      <c r="R176" s="4">
        <f t="shared" si="33"/>
        <v>0</v>
      </c>
      <c r="S176" s="4"/>
      <c r="T176" s="4"/>
      <c r="U176" s="4">
        <f t="shared" si="34"/>
        <v>0</v>
      </c>
      <c r="V176" s="4"/>
      <c r="W176" s="4"/>
      <c r="X176" s="4">
        <f t="shared" si="35"/>
        <v>0</v>
      </c>
      <c r="Y176" s="4"/>
      <c r="Z176" s="4"/>
      <c r="AA176" s="4">
        <f>C176+I176-L176-O176-U176-X176-R176</f>
        <v>847500</v>
      </c>
      <c r="AB176" s="7"/>
    </row>
    <row r="177" spans="1:28" ht="15.75" hidden="1" x14ac:dyDescent="0.25">
      <c r="A177" s="29">
        <v>45328</v>
      </c>
      <c r="B177" s="72" t="s">
        <v>99</v>
      </c>
      <c r="C177" s="25">
        <v>0</v>
      </c>
      <c r="D177" s="25"/>
      <c r="E177" s="25" t="s">
        <v>120</v>
      </c>
      <c r="F177" s="25">
        <v>24.7</v>
      </c>
      <c r="G177" s="25" t="s">
        <v>39</v>
      </c>
      <c r="H177" s="25"/>
      <c r="I177" s="11">
        <f t="shared" si="30"/>
        <v>0</v>
      </c>
      <c r="J177" s="26" t="s">
        <v>28</v>
      </c>
      <c r="K177" s="11"/>
      <c r="L177" s="4">
        <f t="shared" si="31"/>
        <v>0</v>
      </c>
      <c r="M177" s="4"/>
      <c r="N177" s="4"/>
      <c r="O177" s="4">
        <f t="shared" si="32"/>
        <v>0</v>
      </c>
      <c r="P177" s="4"/>
      <c r="Q177" s="4"/>
      <c r="R177" s="4">
        <f t="shared" si="33"/>
        <v>0</v>
      </c>
      <c r="S177" s="4"/>
      <c r="T177" s="4"/>
      <c r="U177" s="4">
        <f t="shared" si="34"/>
        <v>0</v>
      </c>
      <c r="V177" s="4"/>
      <c r="W177" s="4"/>
      <c r="X177" s="4">
        <f t="shared" si="35"/>
        <v>0</v>
      </c>
      <c r="Y177" s="4"/>
      <c r="Z177" s="4"/>
      <c r="AA177" s="4">
        <f>C177+I177-L177-O177-U177-X177-R177</f>
        <v>0</v>
      </c>
      <c r="AB177" s="7"/>
    </row>
    <row r="178" spans="1:28" ht="15.75" hidden="1" x14ac:dyDescent="0.25">
      <c r="A178" s="29">
        <v>45328</v>
      </c>
      <c r="B178" s="72" t="s">
        <v>118</v>
      </c>
      <c r="C178" s="27">
        <v>9282000</v>
      </c>
      <c r="D178" s="25" t="s">
        <v>46</v>
      </c>
      <c r="E178" s="27" t="s">
        <v>767</v>
      </c>
      <c r="F178" s="25">
        <v>2600</v>
      </c>
      <c r="G178" s="27" t="s">
        <v>34</v>
      </c>
      <c r="H178" s="25"/>
      <c r="I178" s="11">
        <f t="shared" si="30"/>
        <v>0</v>
      </c>
      <c r="J178" s="28" t="s">
        <v>28</v>
      </c>
      <c r="K178" s="11" t="s">
        <v>1091</v>
      </c>
      <c r="L178" s="4">
        <f t="shared" si="31"/>
        <v>0</v>
      </c>
      <c r="M178" s="4"/>
      <c r="N178" s="4"/>
      <c r="O178" s="4">
        <f t="shared" si="32"/>
        <v>0</v>
      </c>
      <c r="P178" s="4"/>
      <c r="Q178" s="4"/>
      <c r="R178" s="4">
        <f t="shared" si="33"/>
        <v>0</v>
      </c>
      <c r="S178" s="4"/>
      <c r="T178" s="4"/>
      <c r="U178" s="4">
        <f t="shared" si="34"/>
        <v>0</v>
      </c>
      <c r="V178" s="4"/>
      <c r="W178" s="4"/>
      <c r="X178" s="4">
        <f t="shared" si="35"/>
        <v>0</v>
      </c>
      <c r="Y178" s="4"/>
      <c r="Z178" s="4"/>
      <c r="AA178" s="4">
        <f>C178+I178-L178-O178-U178-X178-R178</f>
        <v>9282000</v>
      </c>
      <c r="AB178" s="7"/>
    </row>
    <row r="179" spans="1:28" ht="15.75" hidden="1" x14ac:dyDescent="0.25">
      <c r="A179" s="29">
        <v>45328</v>
      </c>
      <c r="B179" s="72" t="s">
        <v>118</v>
      </c>
      <c r="C179" s="25">
        <v>1220100</v>
      </c>
      <c r="D179" s="25" t="s">
        <v>46</v>
      </c>
      <c r="E179" s="25" t="s">
        <v>120</v>
      </c>
      <c r="F179" s="25">
        <v>24.9</v>
      </c>
      <c r="G179" s="25" t="s">
        <v>39</v>
      </c>
      <c r="H179" s="25"/>
      <c r="I179" s="11">
        <f t="shared" si="30"/>
        <v>0</v>
      </c>
      <c r="J179" s="26" t="s">
        <v>28</v>
      </c>
      <c r="K179" s="11" t="s">
        <v>1091</v>
      </c>
      <c r="L179" s="4">
        <f t="shared" si="31"/>
        <v>0</v>
      </c>
      <c r="M179" s="4"/>
      <c r="N179" s="4"/>
      <c r="O179" s="4">
        <f t="shared" si="32"/>
        <v>0</v>
      </c>
      <c r="P179" s="4"/>
      <c r="Q179" s="4"/>
      <c r="R179" s="4">
        <f t="shared" si="33"/>
        <v>0</v>
      </c>
      <c r="S179" s="4"/>
      <c r="T179" s="4"/>
      <c r="U179" s="4">
        <f t="shared" si="34"/>
        <v>0</v>
      </c>
      <c r="V179" s="4"/>
      <c r="W179" s="4"/>
      <c r="X179" s="4">
        <f t="shared" si="35"/>
        <v>0</v>
      </c>
      <c r="Y179" s="4"/>
      <c r="Z179" s="4"/>
      <c r="AA179" s="4">
        <f>C179+I179-L179-O179-U179-X179-R179</f>
        <v>1220100</v>
      </c>
      <c r="AB179" s="7"/>
    </row>
    <row r="180" spans="1:28" ht="15.75" hidden="1" x14ac:dyDescent="0.25">
      <c r="A180" s="29">
        <v>45328</v>
      </c>
      <c r="B180" s="72" t="s">
        <v>118</v>
      </c>
      <c r="C180" s="25">
        <v>1136800</v>
      </c>
      <c r="D180" s="25" t="s">
        <v>46</v>
      </c>
      <c r="E180" s="27" t="s">
        <v>81</v>
      </c>
      <c r="F180" s="25">
        <v>23.2</v>
      </c>
      <c r="G180" s="25" t="s">
        <v>39</v>
      </c>
      <c r="H180" s="25"/>
      <c r="I180" s="11">
        <f t="shared" si="30"/>
        <v>0</v>
      </c>
      <c r="J180" s="26" t="s">
        <v>28</v>
      </c>
      <c r="K180" s="11" t="s">
        <v>1091</v>
      </c>
      <c r="L180" s="4">
        <f t="shared" si="31"/>
        <v>0</v>
      </c>
      <c r="M180" s="4"/>
      <c r="N180" s="4"/>
      <c r="O180" s="4">
        <f t="shared" si="32"/>
        <v>0</v>
      </c>
      <c r="P180" s="4"/>
      <c r="Q180" s="4"/>
      <c r="R180" s="4">
        <f t="shared" si="33"/>
        <v>0</v>
      </c>
      <c r="S180" s="4"/>
      <c r="T180" s="4"/>
      <c r="U180" s="4">
        <f t="shared" si="34"/>
        <v>0</v>
      </c>
      <c r="V180" s="4"/>
      <c r="W180" s="4"/>
      <c r="X180" s="4">
        <f t="shared" si="35"/>
        <v>0</v>
      </c>
      <c r="Y180" s="4"/>
      <c r="Z180" s="4"/>
      <c r="AA180" s="4">
        <f>C180+I180-L180-O180-U180-X180-R180</f>
        <v>1136800</v>
      </c>
      <c r="AB180" s="7"/>
    </row>
    <row r="181" spans="1:28" ht="15.75" hidden="1" x14ac:dyDescent="0.25">
      <c r="A181" s="29">
        <v>45329</v>
      </c>
      <c r="B181" s="72" t="s">
        <v>266</v>
      </c>
      <c r="C181" s="25">
        <v>900000</v>
      </c>
      <c r="D181" s="25" t="s">
        <v>52</v>
      </c>
      <c r="E181" s="25" t="s">
        <v>189</v>
      </c>
      <c r="F181" s="25">
        <v>2</v>
      </c>
      <c r="G181" s="25" t="s">
        <v>23</v>
      </c>
      <c r="H181" s="25"/>
      <c r="I181" s="11">
        <f t="shared" si="30"/>
        <v>0</v>
      </c>
      <c r="J181" s="32" t="s">
        <v>312</v>
      </c>
      <c r="K181" s="11"/>
      <c r="L181" s="4">
        <f t="shared" si="31"/>
        <v>0</v>
      </c>
      <c r="M181" s="4"/>
      <c r="N181" s="4"/>
      <c r="O181" s="4">
        <f t="shared" si="32"/>
        <v>900000</v>
      </c>
      <c r="P181" s="4">
        <v>900000</v>
      </c>
      <c r="Q181" s="4"/>
      <c r="R181" s="4">
        <f t="shared" si="33"/>
        <v>0</v>
      </c>
      <c r="S181" s="4"/>
      <c r="T181" s="4"/>
      <c r="U181" s="4">
        <f t="shared" si="34"/>
        <v>0</v>
      </c>
      <c r="V181" s="4"/>
      <c r="W181" s="4"/>
      <c r="X181" s="4">
        <f t="shared" si="35"/>
        <v>0</v>
      </c>
      <c r="Y181" s="4"/>
      <c r="Z181" s="4"/>
      <c r="AA181" s="4">
        <f>C181+I181-L181-O181-U181-X181-R181</f>
        <v>0</v>
      </c>
      <c r="AB181" s="7">
        <v>45357</v>
      </c>
    </row>
    <row r="182" spans="1:28" ht="15.75" hidden="1" x14ac:dyDescent="0.25">
      <c r="A182" s="29">
        <v>45329</v>
      </c>
      <c r="B182" s="72" t="s">
        <v>215</v>
      </c>
      <c r="C182" s="25">
        <v>1620000</v>
      </c>
      <c r="D182" s="27" t="s">
        <v>46</v>
      </c>
      <c r="E182" s="25" t="s">
        <v>124</v>
      </c>
      <c r="F182" s="25">
        <v>1.35</v>
      </c>
      <c r="G182" s="25" t="s">
        <v>283</v>
      </c>
      <c r="H182" s="25"/>
      <c r="I182" s="11">
        <f t="shared" si="30"/>
        <v>0</v>
      </c>
      <c r="J182" s="26" t="s">
        <v>28</v>
      </c>
      <c r="K182" s="11"/>
      <c r="L182" s="4">
        <f t="shared" si="31"/>
        <v>0</v>
      </c>
      <c r="M182" s="4"/>
      <c r="N182" s="4"/>
      <c r="O182" s="4">
        <f t="shared" si="32"/>
        <v>0</v>
      </c>
      <c r="P182" s="4"/>
      <c r="Q182" s="4"/>
      <c r="R182" s="4">
        <f t="shared" si="33"/>
        <v>0</v>
      </c>
      <c r="S182" s="4"/>
      <c r="T182" s="4"/>
      <c r="U182" s="4">
        <f t="shared" si="34"/>
        <v>0</v>
      </c>
      <c r="V182" s="4"/>
      <c r="W182" s="4"/>
      <c r="X182" s="4">
        <f t="shared" si="35"/>
        <v>0</v>
      </c>
      <c r="Y182" s="4"/>
      <c r="Z182" s="4"/>
      <c r="AA182" s="4">
        <f>C182+I182-L182-O182-U182-X182-R182</f>
        <v>1620000</v>
      </c>
      <c r="AB182" s="7"/>
    </row>
    <row r="183" spans="1:28" ht="15.75" hidden="1" x14ac:dyDescent="0.25">
      <c r="A183" s="29">
        <v>45329</v>
      </c>
      <c r="B183" s="72" t="s">
        <v>215</v>
      </c>
      <c r="C183" s="27">
        <v>230000</v>
      </c>
      <c r="D183" s="27" t="s">
        <v>46</v>
      </c>
      <c r="E183" s="27" t="s">
        <v>448</v>
      </c>
      <c r="F183" s="27">
        <v>2</v>
      </c>
      <c r="G183" s="27" t="s">
        <v>34</v>
      </c>
      <c r="H183" s="27"/>
      <c r="I183" s="11">
        <f t="shared" si="30"/>
        <v>0</v>
      </c>
      <c r="J183" s="28" t="s">
        <v>28</v>
      </c>
      <c r="K183" s="11"/>
      <c r="L183" s="4">
        <f t="shared" si="31"/>
        <v>0</v>
      </c>
      <c r="M183" s="4"/>
      <c r="N183" s="4"/>
      <c r="O183" s="4">
        <f t="shared" si="32"/>
        <v>0</v>
      </c>
      <c r="P183" s="4"/>
      <c r="Q183" s="4"/>
      <c r="R183" s="4">
        <f t="shared" si="33"/>
        <v>0</v>
      </c>
      <c r="S183" s="4"/>
      <c r="T183" s="4"/>
      <c r="U183" s="4">
        <f t="shared" si="34"/>
        <v>0</v>
      </c>
      <c r="V183" s="4"/>
      <c r="W183" s="4"/>
      <c r="X183" s="4">
        <f t="shared" si="35"/>
        <v>0</v>
      </c>
      <c r="Y183" s="4"/>
      <c r="Z183" s="4"/>
      <c r="AA183" s="4">
        <f>C183+I183-L183-O183-U183-X183-R183</f>
        <v>230000</v>
      </c>
      <c r="AB183" s="7"/>
    </row>
    <row r="184" spans="1:28" ht="15.75" hidden="1" x14ac:dyDescent="0.25">
      <c r="A184" s="29">
        <v>45329</v>
      </c>
      <c r="B184" s="72" t="s">
        <v>215</v>
      </c>
      <c r="C184" s="25">
        <v>150000</v>
      </c>
      <c r="D184" s="27" t="s">
        <v>46</v>
      </c>
      <c r="E184" s="27" t="s">
        <v>284</v>
      </c>
      <c r="F184" s="25">
        <v>2</v>
      </c>
      <c r="G184" s="27" t="s">
        <v>34</v>
      </c>
      <c r="H184" s="25"/>
      <c r="I184" s="11">
        <f t="shared" si="30"/>
        <v>0</v>
      </c>
      <c r="J184" s="26" t="s">
        <v>28</v>
      </c>
      <c r="K184" s="11"/>
      <c r="L184" s="4">
        <f t="shared" si="31"/>
        <v>0</v>
      </c>
      <c r="M184" s="4"/>
      <c r="N184" s="4"/>
      <c r="O184" s="4">
        <f t="shared" si="32"/>
        <v>0</v>
      </c>
      <c r="P184" s="4"/>
      <c r="Q184" s="4"/>
      <c r="R184" s="4">
        <f t="shared" si="33"/>
        <v>0</v>
      </c>
      <c r="S184" s="4"/>
      <c r="T184" s="4"/>
      <c r="U184" s="4">
        <f t="shared" si="34"/>
        <v>0</v>
      </c>
      <c r="V184" s="4"/>
      <c r="W184" s="4"/>
      <c r="X184" s="4">
        <f t="shared" si="35"/>
        <v>0</v>
      </c>
      <c r="Y184" s="4"/>
      <c r="Z184" s="4"/>
      <c r="AA184" s="4">
        <f>C184+I184-L184-O184-U184-X184-R184</f>
        <v>150000</v>
      </c>
      <c r="AB184" s="7"/>
    </row>
    <row r="185" spans="1:28" ht="15.75" hidden="1" x14ac:dyDescent="0.25">
      <c r="A185" s="29">
        <v>45329</v>
      </c>
      <c r="B185" s="73" t="s">
        <v>99</v>
      </c>
      <c r="C185" s="25">
        <v>0</v>
      </c>
      <c r="D185" s="27"/>
      <c r="E185" s="25" t="s">
        <v>145</v>
      </c>
      <c r="F185" s="25">
        <v>17.2</v>
      </c>
      <c r="G185" s="27" t="s">
        <v>39</v>
      </c>
      <c r="H185" s="25"/>
      <c r="I185" s="11">
        <f t="shared" si="30"/>
        <v>0</v>
      </c>
      <c r="J185" s="26" t="s">
        <v>28</v>
      </c>
      <c r="K185" s="11"/>
      <c r="L185" s="4">
        <f t="shared" si="31"/>
        <v>0</v>
      </c>
      <c r="M185" s="4"/>
      <c r="N185" s="4"/>
      <c r="O185" s="4">
        <f t="shared" si="32"/>
        <v>0</v>
      </c>
      <c r="P185" s="4"/>
      <c r="Q185" s="4"/>
      <c r="R185" s="4">
        <f t="shared" si="33"/>
        <v>0</v>
      </c>
      <c r="S185" s="4"/>
      <c r="T185" s="4"/>
      <c r="U185" s="4">
        <f t="shared" si="34"/>
        <v>0</v>
      </c>
      <c r="V185" s="4"/>
      <c r="W185" s="4"/>
      <c r="X185" s="4">
        <f t="shared" si="35"/>
        <v>0</v>
      </c>
      <c r="Y185" s="4"/>
      <c r="Z185" s="4"/>
      <c r="AA185" s="4">
        <f>C185+I185-L185-O185-U185-X185-R185</f>
        <v>0</v>
      </c>
      <c r="AB185" s="7"/>
    </row>
    <row r="186" spans="1:28" ht="15.75" hidden="1" x14ac:dyDescent="0.25">
      <c r="A186" s="29">
        <v>45329</v>
      </c>
      <c r="B186" s="73" t="s">
        <v>215</v>
      </c>
      <c r="C186" s="25">
        <v>1200000</v>
      </c>
      <c r="D186" s="27" t="s">
        <v>46</v>
      </c>
      <c r="E186" s="25" t="s">
        <v>219</v>
      </c>
      <c r="F186" s="25">
        <v>4</v>
      </c>
      <c r="G186" s="25" t="s">
        <v>39</v>
      </c>
      <c r="H186" s="25"/>
      <c r="I186" s="11">
        <f t="shared" si="30"/>
        <v>0</v>
      </c>
      <c r="J186" s="26" t="s">
        <v>28</v>
      </c>
      <c r="K186" s="11"/>
      <c r="L186" s="4">
        <f t="shared" si="31"/>
        <v>0</v>
      </c>
      <c r="M186" s="4"/>
      <c r="N186" s="4"/>
      <c r="O186" s="4">
        <f t="shared" si="32"/>
        <v>0</v>
      </c>
      <c r="P186" s="4"/>
      <c r="Q186" s="4"/>
      <c r="R186" s="4">
        <f t="shared" si="33"/>
        <v>0</v>
      </c>
      <c r="S186" s="4"/>
      <c r="T186" s="4"/>
      <c r="U186" s="4">
        <f t="shared" si="34"/>
        <v>0</v>
      </c>
      <c r="V186" s="4"/>
      <c r="W186" s="4"/>
      <c r="X186" s="4">
        <f t="shared" si="35"/>
        <v>0</v>
      </c>
      <c r="Y186" s="4"/>
      <c r="Z186" s="4"/>
      <c r="AA186" s="4">
        <f>C186+I186-L186-O186-U186-X186-R186</f>
        <v>1200000</v>
      </c>
      <c r="AB186" s="7"/>
    </row>
    <row r="187" spans="1:28" ht="15.75" hidden="1" x14ac:dyDescent="0.25">
      <c r="A187" s="29">
        <v>45329</v>
      </c>
      <c r="B187" s="72" t="s">
        <v>723</v>
      </c>
      <c r="C187" s="27">
        <v>4200000</v>
      </c>
      <c r="D187" s="25" t="s">
        <v>46</v>
      </c>
      <c r="E187" s="27" t="s">
        <v>298</v>
      </c>
      <c r="F187" s="27">
        <v>1000</v>
      </c>
      <c r="G187" s="25" t="s">
        <v>34</v>
      </c>
      <c r="H187" s="27"/>
      <c r="I187" s="11">
        <f t="shared" si="30"/>
        <v>0</v>
      </c>
      <c r="J187" s="32" t="s">
        <v>312</v>
      </c>
      <c r="K187" s="11" t="s">
        <v>966</v>
      </c>
      <c r="L187" s="4">
        <f t="shared" si="31"/>
        <v>0</v>
      </c>
      <c r="M187" s="4"/>
      <c r="N187" s="4"/>
      <c r="O187" s="4">
        <f t="shared" si="32"/>
        <v>4200000</v>
      </c>
      <c r="P187" s="4">
        <v>4200000</v>
      </c>
      <c r="Q187" s="4"/>
      <c r="R187" s="4">
        <f t="shared" si="33"/>
        <v>0</v>
      </c>
      <c r="S187" s="4"/>
      <c r="T187" s="4"/>
      <c r="U187" s="4">
        <f t="shared" si="34"/>
        <v>0</v>
      </c>
      <c r="V187" s="4"/>
      <c r="W187" s="4"/>
      <c r="X187" s="4">
        <f t="shared" si="35"/>
        <v>0</v>
      </c>
      <c r="Y187" s="4"/>
      <c r="Z187" s="4"/>
      <c r="AA187" s="4">
        <f>C187+I187-L187-O187-U187-X187-R187</f>
        <v>0</v>
      </c>
      <c r="AB187" s="7">
        <v>45352</v>
      </c>
    </row>
    <row r="188" spans="1:28" ht="15.75" hidden="1" x14ac:dyDescent="0.25">
      <c r="A188" s="29">
        <v>45329</v>
      </c>
      <c r="B188" s="72" t="s">
        <v>723</v>
      </c>
      <c r="C188" s="27">
        <v>4533000</v>
      </c>
      <c r="D188" s="25" t="s">
        <v>46</v>
      </c>
      <c r="E188" s="27" t="s">
        <v>782</v>
      </c>
      <c r="F188" s="27">
        <v>1000</v>
      </c>
      <c r="G188" s="25" t="s">
        <v>34</v>
      </c>
      <c r="H188" s="27"/>
      <c r="I188" s="11">
        <f t="shared" si="30"/>
        <v>0</v>
      </c>
      <c r="J188" s="32" t="s">
        <v>312</v>
      </c>
      <c r="K188" s="11" t="s">
        <v>966</v>
      </c>
      <c r="L188" s="4">
        <f t="shared" si="31"/>
        <v>0</v>
      </c>
      <c r="M188" s="4"/>
      <c r="N188" s="4"/>
      <c r="O188" s="4">
        <f t="shared" si="32"/>
        <v>4533000</v>
      </c>
      <c r="P188" s="4">
        <v>4533000</v>
      </c>
      <c r="Q188" s="4"/>
      <c r="R188" s="4">
        <f t="shared" si="33"/>
        <v>0</v>
      </c>
      <c r="S188" s="4"/>
      <c r="T188" s="4"/>
      <c r="U188" s="4">
        <f t="shared" si="34"/>
        <v>0</v>
      </c>
      <c r="V188" s="4"/>
      <c r="W188" s="4"/>
      <c r="X188" s="4">
        <f t="shared" si="35"/>
        <v>0</v>
      </c>
      <c r="Y188" s="4"/>
      <c r="Z188" s="4"/>
      <c r="AA188" s="4">
        <f>C188+I188-L188-O188-U188-X188-R188</f>
        <v>0</v>
      </c>
      <c r="AB188" s="7">
        <v>45352</v>
      </c>
    </row>
    <row r="189" spans="1:28" ht="15.75" hidden="1" x14ac:dyDescent="0.25">
      <c r="A189" s="29">
        <v>45330</v>
      </c>
      <c r="B189" s="79" t="s">
        <v>739</v>
      </c>
      <c r="C189" s="27">
        <v>160000</v>
      </c>
      <c r="D189" s="27" t="s">
        <v>46</v>
      </c>
      <c r="E189" s="27" t="s">
        <v>135</v>
      </c>
      <c r="F189" s="27">
        <v>1</v>
      </c>
      <c r="G189" s="43" t="s">
        <v>48</v>
      </c>
      <c r="H189" s="27"/>
      <c r="I189" s="11">
        <f t="shared" si="30"/>
        <v>0</v>
      </c>
      <c r="J189" s="28" t="s">
        <v>28</v>
      </c>
      <c r="K189" s="11"/>
      <c r="L189" s="4">
        <f t="shared" si="31"/>
        <v>0</v>
      </c>
      <c r="M189" s="4"/>
      <c r="N189" s="4"/>
      <c r="O189" s="4">
        <f t="shared" si="32"/>
        <v>0</v>
      </c>
      <c r="P189" s="4"/>
      <c r="Q189" s="4"/>
      <c r="R189" s="4">
        <f t="shared" si="33"/>
        <v>0</v>
      </c>
      <c r="S189" s="4"/>
      <c r="T189" s="4"/>
      <c r="U189" s="4">
        <f t="shared" si="34"/>
        <v>0</v>
      </c>
      <c r="V189" s="4"/>
      <c r="W189" s="4"/>
      <c r="X189" s="4">
        <f t="shared" si="35"/>
        <v>0</v>
      </c>
      <c r="Y189" s="4"/>
      <c r="Z189" s="4"/>
      <c r="AA189" s="4">
        <f>C189+I189-L189-O189-U189-X189-R189</f>
        <v>160000</v>
      </c>
      <c r="AB189" s="7"/>
    </row>
    <row r="190" spans="1:28" ht="15.75" hidden="1" x14ac:dyDescent="0.25">
      <c r="A190" s="29">
        <v>45330</v>
      </c>
      <c r="B190" s="73" t="s">
        <v>304</v>
      </c>
      <c r="C190" s="25">
        <v>18000000</v>
      </c>
      <c r="D190" s="27" t="s">
        <v>46</v>
      </c>
      <c r="E190" s="25" t="s">
        <v>64</v>
      </c>
      <c r="F190" s="25">
        <v>300</v>
      </c>
      <c r="G190" s="44" t="s">
        <v>39</v>
      </c>
      <c r="H190" s="25"/>
      <c r="I190" s="11">
        <f t="shared" si="30"/>
        <v>0</v>
      </c>
      <c r="J190" s="38" t="s">
        <v>78</v>
      </c>
      <c r="K190" s="11"/>
      <c r="L190" s="4">
        <f t="shared" si="31"/>
        <v>0</v>
      </c>
      <c r="M190" s="4"/>
      <c r="N190" s="4"/>
      <c r="O190" s="4">
        <f t="shared" si="32"/>
        <v>15000000</v>
      </c>
      <c r="P190" s="4">
        <v>15000000</v>
      </c>
      <c r="Q190" s="4"/>
      <c r="R190" s="4">
        <f t="shared" si="33"/>
        <v>0</v>
      </c>
      <c r="S190" s="4"/>
      <c r="T190" s="4"/>
      <c r="U190" s="4">
        <f t="shared" si="34"/>
        <v>0</v>
      </c>
      <c r="V190" s="4"/>
      <c r="W190" s="4"/>
      <c r="X190" s="4">
        <f t="shared" si="35"/>
        <v>0</v>
      </c>
      <c r="Y190" s="4"/>
      <c r="Z190" s="4"/>
      <c r="AA190" s="4">
        <f>C190+I190-L190-O190-U190-X190-R190</f>
        <v>3000000</v>
      </c>
      <c r="AB190" s="7">
        <v>45356</v>
      </c>
    </row>
    <row r="191" spans="1:28" ht="15.75" hidden="1" x14ac:dyDescent="0.25">
      <c r="A191" s="29">
        <v>45330</v>
      </c>
      <c r="B191" s="72" t="s">
        <v>723</v>
      </c>
      <c r="C191" s="25">
        <v>3125000</v>
      </c>
      <c r="D191" s="25" t="s">
        <v>46</v>
      </c>
      <c r="E191" s="25" t="s">
        <v>128</v>
      </c>
      <c r="F191" s="25">
        <v>25</v>
      </c>
      <c r="G191" s="44" t="s">
        <v>39</v>
      </c>
      <c r="H191" s="25"/>
      <c r="I191" s="11">
        <f t="shared" si="30"/>
        <v>0</v>
      </c>
      <c r="J191" s="31" t="s">
        <v>312</v>
      </c>
      <c r="K191" s="11" t="s">
        <v>966</v>
      </c>
      <c r="L191" s="4">
        <f t="shared" si="31"/>
        <v>0</v>
      </c>
      <c r="M191" s="4"/>
      <c r="N191" s="4"/>
      <c r="O191" s="4">
        <f t="shared" si="32"/>
        <v>3125000</v>
      </c>
      <c r="P191" s="4">
        <v>3125000</v>
      </c>
      <c r="Q191" s="4"/>
      <c r="R191" s="4">
        <f t="shared" si="33"/>
        <v>0</v>
      </c>
      <c r="S191" s="4"/>
      <c r="T191" s="4"/>
      <c r="U191" s="4">
        <f t="shared" si="34"/>
        <v>0</v>
      </c>
      <c r="V191" s="4"/>
      <c r="W191" s="4"/>
      <c r="X191" s="4">
        <f t="shared" si="35"/>
        <v>0</v>
      </c>
      <c r="Y191" s="4"/>
      <c r="Z191" s="4"/>
      <c r="AA191" s="4">
        <f>C191+I191-L191-O191-U191-X191-R191</f>
        <v>0</v>
      </c>
      <c r="AB191" s="7">
        <v>45352</v>
      </c>
    </row>
    <row r="192" spans="1:28" ht="15.75" hidden="1" x14ac:dyDescent="0.25">
      <c r="A192" s="29">
        <v>45330</v>
      </c>
      <c r="B192" s="72" t="s">
        <v>99</v>
      </c>
      <c r="C192" s="25">
        <v>0</v>
      </c>
      <c r="D192" s="25" t="s">
        <v>46</v>
      </c>
      <c r="E192" s="25" t="s">
        <v>104</v>
      </c>
      <c r="F192" s="25">
        <v>27</v>
      </c>
      <c r="G192" s="43" t="s">
        <v>39</v>
      </c>
      <c r="H192" s="25"/>
      <c r="I192" s="11">
        <f t="shared" si="30"/>
        <v>0</v>
      </c>
      <c r="J192" s="26" t="s">
        <v>28</v>
      </c>
      <c r="K192" s="11"/>
      <c r="L192" s="4">
        <f t="shared" si="31"/>
        <v>0</v>
      </c>
      <c r="M192" s="4"/>
      <c r="N192" s="4"/>
      <c r="O192" s="4">
        <f t="shared" si="32"/>
        <v>0</v>
      </c>
      <c r="P192" s="4"/>
      <c r="Q192" s="4"/>
      <c r="R192" s="4">
        <f t="shared" si="33"/>
        <v>0</v>
      </c>
      <c r="S192" s="4"/>
      <c r="T192" s="4"/>
      <c r="U192" s="4">
        <f t="shared" si="34"/>
        <v>0</v>
      </c>
      <c r="V192" s="4"/>
      <c r="W192" s="4"/>
      <c r="X192" s="4">
        <f t="shared" si="35"/>
        <v>0</v>
      </c>
      <c r="Y192" s="4"/>
      <c r="Z192" s="4"/>
      <c r="AA192" s="4">
        <f>C192+I192-L192-O192-U192-X192-R192</f>
        <v>0</v>
      </c>
      <c r="AB192" s="7"/>
    </row>
    <row r="193" spans="1:28" ht="15.75" hidden="1" x14ac:dyDescent="0.25">
      <c r="A193" s="29">
        <v>45330</v>
      </c>
      <c r="B193" s="72" t="s">
        <v>231</v>
      </c>
      <c r="C193" s="25">
        <v>3837600</v>
      </c>
      <c r="D193" s="25" t="s">
        <v>46</v>
      </c>
      <c r="E193" s="25" t="s">
        <v>232</v>
      </c>
      <c r="F193" s="27">
        <v>50</v>
      </c>
      <c r="G193" s="27" t="s">
        <v>39</v>
      </c>
      <c r="H193" s="25"/>
      <c r="I193" s="11">
        <f t="shared" si="30"/>
        <v>0</v>
      </c>
      <c r="J193" s="17" t="s">
        <v>312</v>
      </c>
      <c r="K193" s="11" t="s">
        <v>965</v>
      </c>
      <c r="L193" s="4">
        <f t="shared" si="31"/>
        <v>0</v>
      </c>
      <c r="M193" s="4"/>
      <c r="N193" s="4"/>
      <c r="O193" s="4">
        <f t="shared" si="32"/>
        <v>3837600</v>
      </c>
      <c r="P193" s="4">
        <v>3837600</v>
      </c>
      <c r="Q193" s="4"/>
      <c r="R193" s="4">
        <f t="shared" si="33"/>
        <v>0</v>
      </c>
      <c r="S193" s="4"/>
      <c r="T193" s="4"/>
      <c r="U193" s="4">
        <f t="shared" si="34"/>
        <v>0</v>
      </c>
      <c r="V193" s="4"/>
      <c r="W193" s="4"/>
      <c r="X193" s="4">
        <f t="shared" si="35"/>
        <v>0</v>
      </c>
      <c r="Y193" s="4"/>
      <c r="Z193" s="4"/>
      <c r="AA193" s="4">
        <f>C193+I193-L193-O193-U193-X193-R193</f>
        <v>0</v>
      </c>
      <c r="AB193" s="7">
        <v>45352</v>
      </c>
    </row>
    <row r="194" spans="1:28" ht="15.75" hidden="1" x14ac:dyDescent="0.25">
      <c r="A194" s="29">
        <v>45331</v>
      </c>
      <c r="B194" s="72" t="s">
        <v>118</v>
      </c>
      <c r="C194" s="25">
        <v>1920000</v>
      </c>
      <c r="D194" s="25" t="s">
        <v>46</v>
      </c>
      <c r="E194" s="25" t="s">
        <v>157</v>
      </c>
      <c r="F194" s="25">
        <v>6</v>
      </c>
      <c r="G194" s="27" t="s">
        <v>48</v>
      </c>
      <c r="H194" s="25"/>
      <c r="I194" s="11">
        <f t="shared" si="30"/>
        <v>0</v>
      </c>
      <c r="J194" s="31" t="s">
        <v>312</v>
      </c>
      <c r="K194" s="11" t="s">
        <v>991</v>
      </c>
      <c r="L194" s="4">
        <f t="shared" si="31"/>
        <v>0</v>
      </c>
      <c r="M194" s="4"/>
      <c r="N194" s="4"/>
      <c r="O194" s="4">
        <f t="shared" si="32"/>
        <v>1920000</v>
      </c>
      <c r="P194" s="4">
        <v>1920000</v>
      </c>
      <c r="Q194" s="4"/>
      <c r="R194" s="4">
        <f t="shared" si="33"/>
        <v>0</v>
      </c>
      <c r="S194" s="4"/>
      <c r="T194" s="4"/>
      <c r="U194" s="4">
        <f t="shared" si="34"/>
        <v>0</v>
      </c>
      <c r="V194" s="4"/>
      <c r="W194" s="4"/>
      <c r="X194" s="4">
        <f t="shared" si="35"/>
        <v>0</v>
      </c>
      <c r="Y194" s="4"/>
      <c r="Z194" s="4"/>
      <c r="AA194" s="4">
        <f>C194+I194-L194-O194-U194-X194-R194</f>
        <v>0</v>
      </c>
      <c r="AB194" s="7">
        <v>45357</v>
      </c>
    </row>
    <row r="195" spans="1:28" ht="15.75" hidden="1" x14ac:dyDescent="0.25">
      <c r="A195" s="29">
        <v>45331</v>
      </c>
      <c r="B195" s="72" t="s">
        <v>118</v>
      </c>
      <c r="C195" s="25">
        <v>1136800</v>
      </c>
      <c r="D195" s="25" t="s">
        <v>46</v>
      </c>
      <c r="E195" s="25" t="s">
        <v>81</v>
      </c>
      <c r="F195" s="25">
        <v>23.2</v>
      </c>
      <c r="G195" s="27" t="s">
        <v>39</v>
      </c>
      <c r="H195" s="25"/>
      <c r="I195" s="11">
        <f t="shared" si="30"/>
        <v>0</v>
      </c>
      <c r="J195" s="31" t="s">
        <v>312</v>
      </c>
      <c r="K195" s="11" t="s">
        <v>991</v>
      </c>
      <c r="L195" s="4">
        <f t="shared" si="31"/>
        <v>0</v>
      </c>
      <c r="M195" s="4"/>
      <c r="N195" s="4"/>
      <c r="O195" s="4">
        <f t="shared" si="32"/>
        <v>1136800</v>
      </c>
      <c r="P195" s="4">
        <v>1136800</v>
      </c>
      <c r="Q195" s="4"/>
      <c r="R195" s="4">
        <f t="shared" si="33"/>
        <v>0</v>
      </c>
      <c r="S195" s="4"/>
      <c r="T195" s="4"/>
      <c r="U195" s="4">
        <f t="shared" si="34"/>
        <v>0</v>
      </c>
      <c r="V195" s="4"/>
      <c r="W195" s="4"/>
      <c r="X195" s="4">
        <f t="shared" si="35"/>
        <v>0</v>
      </c>
      <c r="Y195" s="4"/>
      <c r="Z195" s="4"/>
      <c r="AA195" s="4">
        <f>C195+I195-L195-O195-U195-X195-R195</f>
        <v>0</v>
      </c>
      <c r="AB195" s="7">
        <v>45357</v>
      </c>
    </row>
    <row r="196" spans="1:28" ht="15.75" hidden="1" x14ac:dyDescent="0.25">
      <c r="A196" s="29">
        <v>45331</v>
      </c>
      <c r="B196" s="72" t="s">
        <v>118</v>
      </c>
      <c r="C196" s="25">
        <v>270000</v>
      </c>
      <c r="D196" s="25" t="s">
        <v>46</v>
      </c>
      <c r="E196" s="25" t="s">
        <v>163</v>
      </c>
      <c r="F196" s="25">
        <v>2</v>
      </c>
      <c r="G196" s="27" t="s">
        <v>39</v>
      </c>
      <c r="H196" s="25"/>
      <c r="I196" s="11">
        <f t="shared" si="30"/>
        <v>0</v>
      </c>
      <c r="J196" s="31" t="s">
        <v>312</v>
      </c>
      <c r="K196" s="11" t="s">
        <v>991</v>
      </c>
      <c r="L196" s="4">
        <f t="shared" si="31"/>
        <v>0</v>
      </c>
      <c r="M196" s="4"/>
      <c r="N196" s="4"/>
      <c r="O196" s="4">
        <f t="shared" si="32"/>
        <v>270000</v>
      </c>
      <c r="P196" s="4">
        <v>270000</v>
      </c>
      <c r="Q196" s="4"/>
      <c r="R196" s="4">
        <f t="shared" si="33"/>
        <v>0</v>
      </c>
      <c r="S196" s="4"/>
      <c r="T196" s="4"/>
      <c r="U196" s="4">
        <f t="shared" si="34"/>
        <v>0</v>
      </c>
      <c r="V196" s="4"/>
      <c r="W196" s="4"/>
      <c r="X196" s="4">
        <f t="shared" si="35"/>
        <v>0</v>
      </c>
      <c r="Y196" s="4"/>
      <c r="Z196" s="4"/>
      <c r="AA196" s="4">
        <f>C196+I196-L196-O196-U196-X196-R196</f>
        <v>0</v>
      </c>
      <c r="AB196" s="7">
        <v>45357</v>
      </c>
    </row>
    <row r="197" spans="1:28" ht="15.75" hidden="1" x14ac:dyDescent="0.25">
      <c r="A197" s="29">
        <v>45331</v>
      </c>
      <c r="B197" s="72" t="s">
        <v>118</v>
      </c>
      <c r="C197" s="25">
        <v>135000</v>
      </c>
      <c r="D197" s="25" t="s">
        <v>46</v>
      </c>
      <c r="E197" s="25" t="s">
        <v>164</v>
      </c>
      <c r="F197" s="25">
        <v>1</v>
      </c>
      <c r="G197" s="25" t="s">
        <v>39</v>
      </c>
      <c r="H197" s="25"/>
      <c r="I197" s="11">
        <f t="shared" si="30"/>
        <v>0</v>
      </c>
      <c r="J197" s="31" t="s">
        <v>312</v>
      </c>
      <c r="K197" s="11" t="s">
        <v>991</v>
      </c>
      <c r="L197" s="4">
        <f t="shared" si="31"/>
        <v>0</v>
      </c>
      <c r="M197" s="4"/>
      <c r="N197" s="4"/>
      <c r="O197" s="4">
        <f t="shared" si="32"/>
        <v>135000</v>
      </c>
      <c r="P197" s="4">
        <v>135000</v>
      </c>
      <c r="Q197" s="4"/>
      <c r="R197" s="4">
        <f t="shared" si="33"/>
        <v>0</v>
      </c>
      <c r="S197" s="4"/>
      <c r="T197" s="4"/>
      <c r="U197" s="4">
        <f t="shared" si="34"/>
        <v>0</v>
      </c>
      <c r="V197" s="4"/>
      <c r="W197" s="4"/>
      <c r="X197" s="4">
        <f t="shared" si="35"/>
        <v>0</v>
      </c>
      <c r="Y197" s="4"/>
      <c r="Z197" s="4"/>
      <c r="AA197" s="4">
        <f>C197+I197-L197-O197-U197-X197-R197</f>
        <v>0</v>
      </c>
      <c r="AB197" s="7">
        <v>45357</v>
      </c>
    </row>
    <row r="198" spans="1:28" ht="15.75" hidden="1" x14ac:dyDescent="0.25">
      <c r="A198" s="29">
        <v>45331</v>
      </c>
      <c r="B198" s="72" t="s">
        <v>263</v>
      </c>
      <c r="C198" s="25">
        <v>5221750</v>
      </c>
      <c r="D198" s="25" t="s">
        <v>52</v>
      </c>
      <c r="E198" s="25" t="s">
        <v>204</v>
      </c>
      <c r="F198" s="25">
        <v>12500</v>
      </c>
      <c r="G198" s="25" t="s">
        <v>34</v>
      </c>
      <c r="H198" s="25"/>
      <c r="I198" s="11">
        <f t="shared" si="30"/>
        <v>0</v>
      </c>
      <c r="J198" s="31" t="s">
        <v>312</v>
      </c>
      <c r="K198" s="4" t="s">
        <v>1071</v>
      </c>
      <c r="L198" s="4">
        <f t="shared" si="31"/>
        <v>0</v>
      </c>
      <c r="M198" s="4"/>
      <c r="N198" s="4"/>
      <c r="O198" s="4">
        <f t="shared" si="32"/>
        <v>5221750</v>
      </c>
      <c r="P198" s="4">
        <v>5221750</v>
      </c>
      <c r="Q198" s="4"/>
      <c r="R198" s="4">
        <f t="shared" si="33"/>
        <v>0</v>
      </c>
      <c r="S198" s="4"/>
      <c r="T198" s="4"/>
      <c r="U198" s="4">
        <f t="shared" si="34"/>
        <v>0</v>
      </c>
      <c r="V198" s="4"/>
      <c r="W198" s="4"/>
      <c r="X198" s="4">
        <f t="shared" si="35"/>
        <v>0</v>
      </c>
      <c r="Y198" s="4"/>
      <c r="Z198" s="4"/>
      <c r="AA198" s="4">
        <f>C198+I198-L198-O198-U198-X198-R198</f>
        <v>0</v>
      </c>
      <c r="AB198" s="7">
        <v>45370</v>
      </c>
    </row>
    <row r="199" spans="1:28" ht="15.75" hidden="1" x14ac:dyDescent="0.25">
      <c r="A199" s="29">
        <v>45331</v>
      </c>
      <c r="B199" s="72" t="s">
        <v>263</v>
      </c>
      <c r="C199" s="25">
        <v>2092500</v>
      </c>
      <c r="D199" s="25" t="s">
        <v>52</v>
      </c>
      <c r="E199" s="25" t="s">
        <v>139</v>
      </c>
      <c r="F199" s="25">
        <v>750</v>
      </c>
      <c r="G199" s="25" t="s">
        <v>34</v>
      </c>
      <c r="H199" s="25"/>
      <c r="I199" s="11">
        <f t="shared" si="30"/>
        <v>0</v>
      </c>
      <c r="J199" s="31" t="s">
        <v>312</v>
      </c>
      <c r="K199" s="4" t="s">
        <v>1071</v>
      </c>
      <c r="L199" s="4">
        <f t="shared" si="31"/>
        <v>0</v>
      </c>
      <c r="M199" s="4"/>
      <c r="N199" s="4"/>
      <c r="O199" s="4">
        <f t="shared" si="32"/>
        <v>2092500</v>
      </c>
      <c r="P199" s="4">
        <v>2092500</v>
      </c>
      <c r="Q199" s="4"/>
      <c r="R199" s="4">
        <f t="shared" si="33"/>
        <v>0</v>
      </c>
      <c r="S199" s="4"/>
      <c r="T199" s="4"/>
      <c r="U199" s="4">
        <f t="shared" si="34"/>
        <v>0</v>
      </c>
      <c r="V199" s="4"/>
      <c r="W199" s="4"/>
      <c r="X199" s="4">
        <f t="shared" si="35"/>
        <v>0</v>
      </c>
      <c r="Y199" s="4"/>
      <c r="Z199" s="4"/>
      <c r="AA199" s="4">
        <f>C199+I199-L199-O199-U199-X199-R199</f>
        <v>0</v>
      </c>
      <c r="AB199" s="7">
        <v>45370</v>
      </c>
    </row>
    <row r="200" spans="1:28" ht="15.75" hidden="1" x14ac:dyDescent="0.25">
      <c r="A200" s="29">
        <v>45331</v>
      </c>
      <c r="B200" s="73" t="s">
        <v>801</v>
      </c>
      <c r="C200" s="27">
        <v>600000</v>
      </c>
      <c r="D200" s="27" t="s">
        <v>46</v>
      </c>
      <c r="E200" s="27" t="s">
        <v>219</v>
      </c>
      <c r="F200" s="27">
        <v>2</v>
      </c>
      <c r="G200" s="27" t="s">
        <v>39</v>
      </c>
      <c r="H200" s="27"/>
      <c r="I200" s="11">
        <f t="shared" si="30"/>
        <v>0</v>
      </c>
      <c r="J200" s="32" t="s">
        <v>324</v>
      </c>
      <c r="K200" s="11"/>
      <c r="L200" s="4">
        <f t="shared" si="31"/>
        <v>0</v>
      </c>
      <c r="M200" s="4"/>
      <c r="N200" s="4"/>
      <c r="O200" s="4">
        <f t="shared" si="32"/>
        <v>0</v>
      </c>
      <c r="P200" s="4"/>
      <c r="Q200" s="4"/>
      <c r="R200" s="4">
        <f t="shared" si="33"/>
        <v>0</v>
      </c>
      <c r="S200" s="4"/>
      <c r="T200" s="4"/>
      <c r="U200" s="4">
        <f t="shared" si="34"/>
        <v>600000</v>
      </c>
      <c r="V200" s="4">
        <v>600000</v>
      </c>
      <c r="W200" s="4"/>
      <c r="X200" s="4">
        <f t="shared" si="35"/>
        <v>0</v>
      </c>
      <c r="Y200" s="4"/>
      <c r="Z200" s="4"/>
      <c r="AA200" s="4">
        <f>C200+I200-L200-O200-U200-X200-R200</f>
        <v>0</v>
      </c>
      <c r="AB200" s="7">
        <v>45370</v>
      </c>
    </row>
    <row r="201" spans="1:28" ht="15.75" hidden="1" x14ac:dyDescent="0.25">
      <c r="A201" s="29">
        <v>45331</v>
      </c>
      <c r="B201" s="72" t="s">
        <v>131</v>
      </c>
      <c r="C201" s="25">
        <v>10200000</v>
      </c>
      <c r="D201" s="25" t="s">
        <v>52</v>
      </c>
      <c r="E201" s="25" t="s">
        <v>64</v>
      </c>
      <c r="F201" s="25">
        <v>200</v>
      </c>
      <c r="G201" s="25" t="s">
        <v>39</v>
      </c>
      <c r="H201" s="25"/>
      <c r="I201" s="11">
        <f t="shared" si="30"/>
        <v>0</v>
      </c>
      <c r="J201" s="31" t="s">
        <v>312</v>
      </c>
      <c r="K201" s="11" t="s">
        <v>821</v>
      </c>
      <c r="L201" s="4">
        <f t="shared" si="31"/>
        <v>0</v>
      </c>
      <c r="M201" s="4"/>
      <c r="N201" s="4"/>
      <c r="O201" s="4">
        <f t="shared" si="32"/>
        <v>10200000</v>
      </c>
      <c r="P201" s="4">
        <v>10200000</v>
      </c>
      <c r="Q201" s="4"/>
      <c r="R201" s="4">
        <f t="shared" si="33"/>
        <v>0</v>
      </c>
      <c r="S201" s="4"/>
      <c r="T201" s="4"/>
      <c r="U201" s="4">
        <f t="shared" si="34"/>
        <v>0</v>
      </c>
      <c r="V201" s="4"/>
      <c r="W201" s="4"/>
      <c r="X201" s="4">
        <f t="shared" si="35"/>
        <v>0</v>
      </c>
      <c r="Y201" s="4"/>
      <c r="Z201" s="4"/>
      <c r="AA201" s="4">
        <f>C201+I201-L201-O201-U201-X201-R201</f>
        <v>0</v>
      </c>
      <c r="AB201" s="7">
        <v>45378</v>
      </c>
    </row>
    <row r="202" spans="1:28" ht="15.75" hidden="1" x14ac:dyDescent="0.25">
      <c r="A202" s="29">
        <v>45331</v>
      </c>
      <c r="B202" s="72" t="s">
        <v>73</v>
      </c>
      <c r="C202" s="25">
        <v>1758600</v>
      </c>
      <c r="D202" s="25" t="s">
        <v>46</v>
      </c>
      <c r="E202" s="25" t="s">
        <v>192</v>
      </c>
      <c r="F202" s="25">
        <v>600</v>
      </c>
      <c r="G202" s="25" t="s">
        <v>34</v>
      </c>
      <c r="H202" s="25"/>
      <c r="I202" s="11">
        <f t="shared" si="30"/>
        <v>0</v>
      </c>
      <c r="J202" s="26" t="s">
        <v>28</v>
      </c>
      <c r="K202" s="11"/>
      <c r="L202" s="4">
        <f t="shared" si="31"/>
        <v>0</v>
      </c>
      <c r="M202" s="4"/>
      <c r="N202" s="4"/>
      <c r="O202" s="4">
        <f t="shared" si="32"/>
        <v>0</v>
      </c>
      <c r="P202" s="4"/>
      <c r="Q202" s="4"/>
      <c r="R202" s="4">
        <f t="shared" si="33"/>
        <v>0</v>
      </c>
      <c r="S202" s="4"/>
      <c r="T202" s="4"/>
      <c r="U202" s="4">
        <f t="shared" si="34"/>
        <v>0</v>
      </c>
      <c r="V202" s="4"/>
      <c r="W202" s="4"/>
      <c r="X202" s="4">
        <f t="shared" si="35"/>
        <v>0</v>
      </c>
      <c r="Y202" s="4"/>
      <c r="Z202" s="4"/>
      <c r="AA202" s="4">
        <f>C202+I202-L202-O202-U202-X202-R202</f>
        <v>1758600</v>
      </c>
      <c r="AB202" s="7"/>
    </row>
    <row r="203" spans="1:28" ht="15.75" hidden="1" x14ac:dyDescent="0.25">
      <c r="A203" s="29">
        <v>45332</v>
      </c>
      <c r="B203" s="72" t="s">
        <v>162</v>
      </c>
      <c r="C203" s="25">
        <v>9094000</v>
      </c>
      <c r="D203" s="27" t="s">
        <v>46</v>
      </c>
      <c r="E203" s="25" t="s">
        <v>173</v>
      </c>
      <c r="F203" s="25">
        <v>2500</v>
      </c>
      <c r="G203" s="27" t="s">
        <v>34</v>
      </c>
      <c r="H203" s="25"/>
      <c r="I203" s="11">
        <f t="shared" si="30"/>
        <v>0</v>
      </c>
      <c r="J203" s="12" t="s">
        <v>324</v>
      </c>
      <c r="K203" s="11"/>
      <c r="L203" s="4">
        <f t="shared" si="31"/>
        <v>9094000</v>
      </c>
      <c r="M203" s="4">
        <v>9094000</v>
      </c>
      <c r="N203" s="4"/>
      <c r="O203" s="4">
        <f t="shared" si="32"/>
        <v>0</v>
      </c>
      <c r="P203" s="4"/>
      <c r="Q203" s="4"/>
      <c r="R203" s="4">
        <f t="shared" si="33"/>
        <v>0</v>
      </c>
      <c r="S203" s="4"/>
      <c r="T203" s="4"/>
      <c r="U203" s="4">
        <f t="shared" si="34"/>
        <v>0</v>
      </c>
      <c r="V203" s="4"/>
      <c r="W203" s="4"/>
      <c r="X203" s="4">
        <f t="shared" si="35"/>
        <v>0</v>
      </c>
      <c r="Y203" s="4"/>
      <c r="Z203" s="4"/>
      <c r="AA203" s="4">
        <f>C203+I203-L203-O203-U203-X203-R203</f>
        <v>0</v>
      </c>
      <c r="AB203" s="7">
        <v>45363</v>
      </c>
    </row>
    <row r="204" spans="1:28" ht="15.75" hidden="1" x14ac:dyDescent="0.25">
      <c r="A204" s="29">
        <v>45332</v>
      </c>
      <c r="B204" s="72" t="s">
        <v>162</v>
      </c>
      <c r="C204" s="25">
        <v>3125000</v>
      </c>
      <c r="D204" s="27" t="s">
        <v>46</v>
      </c>
      <c r="E204" s="25" t="s">
        <v>128</v>
      </c>
      <c r="F204" s="25">
        <v>25</v>
      </c>
      <c r="G204" s="27" t="s">
        <v>39</v>
      </c>
      <c r="H204" s="25"/>
      <c r="I204" s="11">
        <f t="shared" si="30"/>
        <v>0</v>
      </c>
      <c r="J204" s="12" t="s">
        <v>324</v>
      </c>
      <c r="K204" s="11"/>
      <c r="L204" s="4">
        <f t="shared" si="31"/>
        <v>3125000</v>
      </c>
      <c r="M204" s="4">
        <v>3125000</v>
      </c>
      <c r="N204" s="4"/>
      <c r="O204" s="4">
        <f t="shared" si="32"/>
        <v>0</v>
      </c>
      <c r="P204" s="4"/>
      <c r="Q204" s="4"/>
      <c r="R204" s="4">
        <f t="shared" si="33"/>
        <v>0</v>
      </c>
      <c r="S204" s="4"/>
      <c r="T204" s="4"/>
      <c r="U204" s="4">
        <f t="shared" si="34"/>
        <v>0</v>
      </c>
      <c r="V204" s="4"/>
      <c r="W204" s="4"/>
      <c r="X204" s="4">
        <f t="shared" si="35"/>
        <v>0</v>
      </c>
      <c r="Y204" s="4"/>
      <c r="Z204" s="4"/>
      <c r="AA204" s="4">
        <f>C204+I204-L204-O204-U204-X204-R204</f>
        <v>0</v>
      </c>
      <c r="AB204" s="7">
        <v>45363</v>
      </c>
    </row>
    <row r="205" spans="1:28" ht="15.75" hidden="1" x14ac:dyDescent="0.25">
      <c r="A205" s="29">
        <v>45332</v>
      </c>
      <c r="B205" s="72" t="s">
        <v>162</v>
      </c>
      <c r="C205" s="27">
        <v>4672500</v>
      </c>
      <c r="D205" s="27" t="s">
        <v>46</v>
      </c>
      <c r="E205" s="27" t="s">
        <v>154</v>
      </c>
      <c r="F205" s="27">
        <v>3500</v>
      </c>
      <c r="G205" s="27" t="s">
        <v>34</v>
      </c>
      <c r="H205" s="27"/>
      <c r="I205" s="11">
        <f t="shared" si="30"/>
        <v>0</v>
      </c>
      <c r="J205" s="12" t="s">
        <v>324</v>
      </c>
      <c r="K205" s="11"/>
      <c r="L205" s="4">
        <f t="shared" si="31"/>
        <v>4672500</v>
      </c>
      <c r="M205" s="4">
        <v>4672500</v>
      </c>
      <c r="N205" s="4"/>
      <c r="O205" s="4">
        <f t="shared" si="32"/>
        <v>0</v>
      </c>
      <c r="P205" s="4"/>
      <c r="Q205" s="4"/>
      <c r="R205" s="4">
        <f t="shared" si="33"/>
        <v>0</v>
      </c>
      <c r="S205" s="4"/>
      <c r="T205" s="4"/>
      <c r="U205" s="4">
        <f t="shared" si="34"/>
        <v>0</v>
      </c>
      <c r="V205" s="4"/>
      <c r="W205" s="4"/>
      <c r="X205" s="4">
        <f t="shared" si="35"/>
        <v>0</v>
      </c>
      <c r="Y205" s="4"/>
      <c r="Z205" s="4"/>
      <c r="AA205" s="4">
        <f>C205+I205-L205-O205-U205-X205-R205</f>
        <v>0</v>
      </c>
      <c r="AB205" s="7">
        <v>45363</v>
      </c>
    </row>
    <row r="206" spans="1:28" ht="15.75" hidden="1" x14ac:dyDescent="0.25">
      <c r="A206" s="24">
        <v>45332</v>
      </c>
      <c r="B206" s="73" t="s">
        <v>116</v>
      </c>
      <c r="C206" s="27">
        <v>1500000</v>
      </c>
      <c r="D206" s="27" t="s">
        <v>46</v>
      </c>
      <c r="E206" s="27" t="s">
        <v>240</v>
      </c>
      <c r="F206" s="27">
        <v>5</v>
      </c>
      <c r="G206" s="27" t="s">
        <v>39</v>
      </c>
      <c r="H206" s="27"/>
      <c r="I206" s="11">
        <f t="shared" si="30"/>
        <v>0</v>
      </c>
      <c r="J206" s="28" t="s">
        <v>28</v>
      </c>
      <c r="K206" s="11"/>
      <c r="L206" s="4">
        <f t="shared" si="31"/>
        <v>0</v>
      </c>
      <c r="M206" s="4"/>
      <c r="N206" s="4"/>
      <c r="O206" s="4">
        <f t="shared" si="32"/>
        <v>0</v>
      </c>
      <c r="P206" s="4"/>
      <c r="Q206" s="4"/>
      <c r="R206" s="4">
        <f t="shared" si="33"/>
        <v>0</v>
      </c>
      <c r="S206" s="4"/>
      <c r="T206" s="4"/>
      <c r="U206" s="4">
        <f t="shared" si="34"/>
        <v>0</v>
      </c>
      <c r="V206" s="4"/>
      <c r="W206" s="4"/>
      <c r="X206" s="4">
        <f t="shared" si="35"/>
        <v>0</v>
      </c>
      <c r="Y206" s="4"/>
      <c r="Z206" s="4"/>
      <c r="AA206" s="4">
        <f>C206+I206-L206-O206-U206-X206-R206</f>
        <v>1500000</v>
      </c>
      <c r="AB206" s="7"/>
    </row>
    <row r="207" spans="1:28" ht="15.75" hidden="1" x14ac:dyDescent="0.25">
      <c r="A207" s="24">
        <v>45332</v>
      </c>
      <c r="B207" s="72" t="s">
        <v>116</v>
      </c>
      <c r="C207" s="25">
        <v>360000</v>
      </c>
      <c r="D207" s="25" t="s">
        <v>46</v>
      </c>
      <c r="E207" s="25" t="s">
        <v>129</v>
      </c>
      <c r="F207" s="25">
        <v>6</v>
      </c>
      <c r="G207" s="25" t="s">
        <v>77</v>
      </c>
      <c r="H207" s="25"/>
      <c r="I207" s="11">
        <f t="shared" si="30"/>
        <v>0</v>
      </c>
      <c r="J207" s="26" t="s">
        <v>28</v>
      </c>
      <c r="K207" s="11"/>
      <c r="L207" s="4">
        <f t="shared" si="31"/>
        <v>0</v>
      </c>
      <c r="M207" s="4"/>
      <c r="N207" s="4"/>
      <c r="O207" s="4">
        <f t="shared" si="32"/>
        <v>0</v>
      </c>
      <c r="P207" s="4"/>
      <c r="Q207" s="4"/>
      <c r="R207" s="4">
        <f t="shared" si="33"/>
        <v>0</v>
      </c>
      <c r="S207" s="4"/>
      <c r="T207" s="4"/>
      <c r="U207" s="4">
        <f t="shared" si="34"/>
        <v>0</v>
      </c>
      <c r="V207" s="4"/>
      <c r="W207" s="4"/>
      <c r="X207" s="4">
        <f t="shared" si="35"/>
        <v>0</v>
      </c>
      <c r="Y207" s="4"/>
      <c r="Z207" s="4"/>
      <c r="AA207" s="4">
        <f>C207+I207-L207-O207-U207-X207-R207</f>
        <v>360000</v>
      </c>
      <c r="AB207" s="7"/>
    </row>
    <row r="208" spans="1:28" ht="15.75" hidden="1" x14ac:dyDescent="0.25">
      <c r="A208" s="29">
        <v>45334</v>
      </c>
      <c r="B208" s="73" t="s">
        <v>99</v>
      </c>
      <c r="C208" s="27">
        <v>0</v>
      </c>
      <c r="D208" s="27"/>
      <c r="E208" s="27" t="s">
        <v>115</v>
      </c>
      <c r="F208" s="27">
        <v>13.9</v>
      </c>
      <c r="G208" s="27" t="s">
        <v>39</v>
      </c>
      <c r="H208" s="27"/>
      <c r="I208" s="11">
        <f t="shared" si="30"/>
        <v>0</v>
      </c>
      <c r="J208" s="26" t="s">
        <v>28</v>
      </c>
      <c r="K208" s="11"/>
      <c r="L208" s="4">
        <f t="shared" si="31"/>
        <v>0</v>
      </c>
      <c r="M208" s="4"/>
      <c r="N208" s="4"/>
      <c r="O208" s="4">
        <f t="shared" si="32"/>
        <v>0</v>
      </c>
      <c r="P208" s="4"/>
      <c r="Q208" s="4"/>
      <c r="R208" s="4">
        <f t="shared" si="33"/>
        <v>0</v>
      </c>
      <c r="S208" s="4"/>
      <c r="T208" s="4"/>
      <c r="U208" s="4">
        <f t="shared" si="34"/>
        <v>0</v>
      </c>
      <c r="V208" s="4"/>
      <c r="W208" s="4"/>
      <c r="X208" s="4">
        <f t="shared" si="35"/>
        <v>0</v>
      </c>
      <c r="Y208" s="4"/>
      <c r="Z208" s="4"/>
      <c r="AA208" s="4">
        <f>C208+I208-L208-O208-U208-X208-R208</f>
        <v>0</v>
      </c>
      <c r="AB208" s="7"/>
    </row>
    <row r="209" spans="1:28" ht="15.75" hidden="1" x14ac:dyDescent="0.25">
      <c r="A209" s="29">
        <v>45334</v>
      </c>
      <c r="B209" s="73" t="s">
        <v>99</v>
      </c>
      <c r="C209" s="25">
        <v>0</v>
      </c>
      <c r="D209" s="27"/>
      <c r="E209" s="25" t="s">
        <v>89</v>
      </c>
      <c r="F209" s="25">
        <v>14</v>
      </c>
      <c r="G209" s="27" t="s">
        <v>39</v>
      </c>
      <c r="H209" s="25"/>
      <c r="I209" s="11">
        <f t="shared" si="30"/>
        <v>0</v>
      </c>
      <c r="J209" s="26" t="s">
        <v>28</v>
      </c>
      <c r="K209" s="11"/>
      <c r="L209" s="4">
        <f t="shared" si="31"/>
        <v>0</v>
      </c>
      <c r="M209" s="4"/>
      <c r="N209" s="4"/>
      <c r="O209" s="4">
        <f t="shared" si="32"/>
        <v>0</v>
      </c>
      <c r="P209" s="4"/>
      <c r="Q209" s="4"/>
      <c r="R209" s="4">
        <f t="shared" si="33"/>
        <v>0</v>
      </c>
      <c r="S209" s="4"/>
      <c r="T209" s="4"/>
      <c r="U209" s="4">
        <f t="shared" si="34"/>
        <v>0</v>
      </c>
      <c r="V209" s="4"/>
      <c r="W209" s="4"/>
      <c r="X209" s="4">
        <f t="shared" si="35"/>
        <v>0</v>
      </c>
      <c r="Y209" s="4"/>
      <c r="Z209" s="4"/>
      <c r="AA209" s="4">
        <f>C209+I209-L209-O209-U209-X209-R209</f>
        <v>0</v>
      </c>
      <c r="AB209" s="7"/>
    </row>
    <row r="210" spans="1:28" ht="15.75" hidden="1" x14ac:dyDescent="0.25">
      <c r="A210" s="29">
        <v>45334</v>
      </c>
      <c r="B210" s="73" t="s">
        <v>99</v>
      </c>
      <c r="C210" s="25">
        <v>0</v>
      </c>
      <c r="D210" s="27"/>
      <c r="E210" s="25" t="s">
        <v>106</v>
      </c>
      <c r="F210" s="25">
        <v>33.299999999999997</v>
      </c>
      <c r="G210" s="27" t="s">
        <v>39</v>
      </c>
      <c r="H210" s="25"/>
      <c r="I210" s="11">
        <f t="shared" si="30"/>
        <v>0</v>
      </c>
      <c r="J210" s="26" t="s">
        <v>28</v>
      </c>
      <c r="K210" s="11"/>
      <c r="L210" s="4">
        <f t="shared" si="31"/>
        <v>0</v>
      </c>
      <c r="M210" s="4"/>
      <c r="N210" s="4"/>
      <c r="O210" s="4">
        <f t="shared" si="32"/>
        <v>0</v>
      </c>
      <c r="P210" s="4"/>
      <c r="Q210" s="4"/>
      <c r="R210" s="4">
        <f t="shared" si="33"/>
        <v>0</v>
      </c>
      <c r="S210" s="4"/>
      <c r="T210" s="4"/>
      <c r="U210" s="4">
        <f t="shared" si="34"/>
        <v>0</v>
      </c>
      <c r="V210" s="4"/>
      <c r="W210" s="4"/>
      <c r="X210" s="4">
        <f t="shared" si="35"/>
        <v>0</v>
      </c>
      <c r="Y210" s="4"/>
      <c r="Z210" s="4"/>
      <c r="AA210" s="4">
        <f>C210+I210-L210-O210-U210-X210-R210</f>
        <v>0</v>
      </c>
      <c r="AB210" s="7"/>
    </row>
    <row r="211" spans="1:28" ht="15.75" hidden="1" x14ac:dyDescent="0.25">
      <c r="A211" s="29">
        <v>45334</v>
      </c>
      <c r="B211" s="73" t="s">
        <v>187</v>
      </c>
      <c r="C211" s="25">
        <v>12250000</v>
      </c>
      <c r="D211" s="27" t="s">
        <v>52</v>
      </c>
      <c r="E211" s="27" t="s">
        <v>108</v>
      </c>
      <c r="F211" s="25">
        <v>15000</v>
      </c>
      <c r="G211" s="27" t="s">
        <v>34</v>
      </c>
      <c r="H211" s="25"/>
      <c r="I211" s="11">
        <f t="shared" si="30"/>
        <v>0</v>
      </c>
      <c r="J211" s="38" t="s">
        <v>78</v>
      </c>
      <c r="K211" s="11" t="s">
        <v>921</v>
      </c>
      <c r="L211" s="4">
        <f t="shared" si="31"/>
        <v>0</v>
      </c>
      <c r="M211" s="4"/>
      <c r="N211" s="4"/>
      <c r="O211" s="4">
        <f t="shared" si="32"/>
        <v>0</v>
      </c>
      <c r="P211" s="4"/>
      <c r="Q211" s="4"/>
      <c r="R211" s="4">
        <f t="shared" si="33"/>
        <v>0</v>
      </c>
      <c r="S211" s="4"/>
      <c r="T211" s="4"/>
      <c r="U211" s="4">
        <f t="shared" si="34"/>
        <v>0</v>
      </c>
      <c r="V211" s="4"/>
      <c r="W211" s="4"/>
      <c r="X211" s="4">
        <f t="shared" si="35"/>
        <v>0</v>
      </c>
      <c r="Y211" s="4"/>
      <c r="Z211" s="4"/>
      <c r="AA211" s="4">
        <f>C211+I211-L211-O211-U211-X211-R211</f>
        <v>12250000</v>
      </c>
      <c r="AB211" s="7"/>
    </row>
    <row r="212" spans="1:28" ht="15.75" hidden="1" x14ac:dyDescent="0.25">
      <c r="A212" s="29">
        <v>45334</v>
      </c>
      <c r="B212" s="73" t="s">
        <v>98</v>
      </c>
      <c r="C212" s="25">
        <v>2300000</v>
      </c>
      <c r="D212" s="27" t="s">
        <v>46</v>
      </c>
      <c r="E212" s="25" t="s">
        <v>363</v>
      </c>
      <c r="F212" s="25">
        <v>10</v>
      </c>
      <c r="G212" s="25" t="s">
        <v>48</v>
      </c>
      <c r="H212" s="25"/>
      <c r="I212" s="11">
        <f t="shared" si="30"/>
        <v>0</v>
      </c>
      <c r="J212" s="32" t="s">
        <v>324</v>
      </c>
      <c r="K212" s="11"/>
      <c r="L212" s="4">
        <f t="shared" si="31"/>
        <v>2300000</v>
      </c>
      <c r="M212" s="4">
        <v>250000</v>
      </c>
      <c r="N212" s="4">
        <v>2050000</v>
      </c>
      <c r="O212" s="4">
        <f t="shared" si="32"/>
        <v>0</v>
      </c>
      <c r="P212" s="4"/>
      <c r="Q212" s="4"/>
      <c r="R212" s="4">
        <f t="shared" si="33"/>
        <v>0</v>
      </c>
      <c r="S212" s="4"/>
      <c r="T212" s="4"/>
      <c r="U212" s="4">
        <f t="shared" si="34"/>
        <v>0</v>
      </c>
      <c r="V212" s="4"/>
      <c r="W212" s="4"/>
      <c r="X212" s="4">
        <f t="shared" si="35"/>
        <v>0</v>
      </c>
      <c r="Y212" s="4"/>
      <c r="Z212" s="4"/>
      <c r="AA212" s="4">
        <f>C212+I212-L212-O212-U212-X212-R212</f>
        <v>0</v>
      </c>
      <c r="AB212" s="7">
        <v>45363</v>
      </c>
    </row>
    <row r="213" spans="1:28" ht="15.75" hidden="1" x14ac:dyDescent="0.25">
      <c r="A213" s="29">
        <v>45334</v>
      </c>
      <c r="B213" s="73" t="s">
        <v>98</v>
      </c>
      <c r="C213" s="27">
        <v>1950199.9999999998</v>
      </c>
      <c r="D213" s="27" t="s">
        <v>46</v>
      </c>
      <c r="E213" s="27" t="s">
        <v>137</v>
      </c>
      <c r="F213" s="27">
        <v>39.799999999999997</v>
      </c>
      <c r="G213" s="25" t="s">
        <v>39</v>
      </c>
      <c r="H213" s="27"/>
      <c r="I213" s="11">
        <f t="shared" si="30"/>
        <v>0</v>
      </c>
      <c r="J213" s="32" t="s">
        <v>324</v>
      </c>
      <c r="K213" s="11"/>
      <c r="L213" s="4">
        <f t="shared" si="31"/>
        <v>1950200</v>
      </c>
      <c r="M213" s="4"/>
      <c r="N213" s="4">
        <v>1950200</v>
      </c>
      <c r="O213" s="4">
        <f t="shared" si="32"/>
        <v>0</v>
      </c>
      <c r="P213" s="4"/>
      <c r="Q213" s="4"/>
      <c r="R213" s="4">
        <f t="shared" si="33"/>
        <v>0</v>
      </c>
      <c r="S213" s="4"/>
      <c r="T213" s="4"/>
      <c r="U213" s="4">
        <f t="shared" si="34"/>
        <v>0</v>
      </c>
      <c r="V213" s="4"/>
      <c r="W213" s="4"/>
      <c r="X213" s="4">
        <f t="shared" si="35"/>
        <v>0</v>
      </c>
      <c r="Y213" s="4"/>
      <c r="Z213" s="4"/>
      <c r="AA213" s="82">
        <f>C213+I213-L213-O213-U213-X213-R213</f>
        <v>-2.3283064365386963E-10</v>
      </c>
      <c r="AB213" s="7">
        <v>45365</v>
      </c>
    </row>
    <row r="214" spans="1:28" ht="15.75" hidden="1" x14ac:dyDescent="0.25">
      <c r="A214" s="29">
        <v>45334</v>
      </c>
      <c r="B214" s="73" t="s">
        <v>203</v>
      </c>
      <c r="C214" s="25">
        <v>4000000</v>
      </c>
      <c r="D214" s="27" t="s">
        <v>46</v>
      </c>
      <c r="E214" s="27" t="s">
        <v>42</v>
      </c>
      <c r="F214" s="27">
        <v>1000</v>
      </c>
      <c r="G214" s="27" t="s">
        <v>34</v>
      </c>
      <c r="H214" s="25"/>
      <c r="I214" s="11">
        <f t="shared" si="30"/>
        <v>0</v>
      </c>
      <c r="J214" s="26" t="s">
        <v>28</v>
      </c>
      <c r="K214" s="11"/>
      <c r="L214" s="4">
        <f t="shared" si="31"/>
        <v>0</v>
      </c>
      <c r="M214" s="4"/>
      <c r="N214" s="4"/>
      <c r="O214" s="4">
        <f t="shared" si="32"/>
        <v>0</v>
      </c>
      <c r="P214" s="4"/>
      <c r="Q214" s="4"/>
      <c r="R214" s="4">
        <f t="shared" si="33"/>
        <v>0</v>
      </c>
      <c r="S214" s="4"/>
      <c r="T214" s="4"/>
      <c r="U214" s="4">
        <f t="shared" si="34"/>
        <v>0</v>
      </c>
      <c r="V214" s="4"/>
      <c r="W214" s="4"/>
      <c r="X214" s="4">
        <f t="shared" si="35"/>
        <v>0</v>
      </c>
      <c r="Y214" s="4"/>
      <c r="Z214" s="4"/>
      <c r="AA214" s="4">
        <f>C214+I214-L214-O214-U214-X214-R214</f>
        <v>4000000</v>
      </c>
      <c r="AB214" s="7"/>
    </row>
    <row r="215" spans="1:28" ht="15.75" hidden="1" x14ac:dyDescent="0.25">
      <c r="A215" s="29">
        <v>45334</v>
      </c>
      <c r="B215" s="73" t="s">
        <v>203</v>
      </c>
      <c r="C215" s="25">
        <v>1548400</v>
      </c>
      <c r="D215" s="27" t="s">
        <v>46</v>
      </c>
      <c r="E215" s="25" t="s">
        <v>106</v>
      </c>
      <c r="F215" s="25">
        <v>31.6</v>
      </c>
      <c r="G215" s="27" t="s">
        <v>39</v>
      </c>
      <c r="H215" s="25"/>
      <c r="I215" s="11">
        <f t="shared" si="30"/>
        <v>0</v>
      </c>
      <c r="J215" s="26" t="s">
        <v>28</v>
      </c>
      <c r="K215" s="11"/>
      <c r="L215" s="4">
        <f t="shared" si="31"/>
        <v>0</v>
      </c>
      <c r="M215" s="4"/>
      <c r="N215" s="4"/>
      <c r="O215" s="4">
        <f t="shared" si="32"/>
        <v>0</v>
      </c>
      <c r="P215" s="4"/>
      <c r="Q215" s="4"/>
      <c r="R215" s="4">
        <f t="shared" si="33"/>
        <v>0</v>
      </c>
      <c r="S215" s="4"/>
      <c r="T215" s="4"/>
      <c r="U215" s="4">
        <f t="shared" si="34"/>
        <v>0</v>
      </c>
      <c r="V215" s="4"/>
      <c r="W215" s="4"/>
      <c r="X215" s="4">
        <f t="shared" si="35"/>
        <v>0</v>
      </c>
      <c r="Y215" s="4"/>
      <c r="Z215" s="4"/>
      <c r="AA215" s="4">
        <f>C215+I215-L215-O215-U215-X215-R215</f>
        <v>1548400</v>
      </c>
      <c r="AB215" s="7"/>
    </row>
    <row r="216" spans="1:28" ht="15.75" hidden="1" x14ac:dyDescent="0.25">
      <c r="A216" s="29">
        <v>45334</v>
      </c>
      <c r="B216" s="72" t="s">
        <v>203</v>
      </c>
      <c r="C216" s="25">
        <v>1327900</v>
      </c>
      <c r="D216" s="25" t="s">
        <v>46</v>
      </c>
      <c r="E216" s="25" t="s">
        <v>100</v>
      </c>
      <c r="F216" s="25">
        <v>27.1</v>
      </c>
      <c r="G216" s="25" t="s">
        <v>39</v>
      </c>
      <c r="H216" s="25"/>
      <c r="I216" s="11">
        <f t="shared" si="30"/>
        <v>0</v>
      </c>
      <c r="J216" s="26" t="s">
        <v>28</v>
      </c>
      <c r="K216" s="11"/>
      <c r="L216" s="4">
        <f t="shared" si="31"/>
        <v>0</v>
      </c>
      <c r="M216" s="4"/>
      <c r="N216" s="4"/>
      <c r="O216" s="4">
        <f t="shared" si="32"/>
        <v>0</v>
      </c>
      <c r="P216" s="4"/>
      <c r="Q216" s="4"/>
      <c r="R216" s="4">
        <f t="shared" si="33"/>
        <v>0</v>
      </c>
      <c r="S216" s="4"/>
      <c r="T216" s="4"/>
      <c r="U216" s="4">
        <f t="shared" si="34"/>
        <v>0</v>
      </c>
      <c r="V216" s="4"/>
      <c r="W216" s="4"/>
      <c r="X216" s="4">
        <f t="shared" si="35"/>
        <v>0</v>
      </c>
      <c r="Y216" s="4"/>
      <c r="Z216" s="4"/>
      <c r="AA216" s="4">
        <f>C216+I216-L216-O216-U216-X216-R216</f>
        <v>1327900</v>
      </c>
      <c r="AB216" s="7"/>
    </row>
    <row r="217" spans="1:28" ht="15.75" hidden="1" x14ac:dyDescent="0.25">
      <c r="A217" s="29">
        <v>45334</v>
      </c>
      <c r="B217" s="73" t="s">
        <v>134</v>
      </c>
      <c r="C217" s="27">
        <v>2250000</v>
      </c>
      <c r="D217" s="27" t="s">
        <v>52</v>
      </c>
      <c r="E217" s="27" t="s">
        <v>42</v>
      </c>
      <c r="F217" s="27">
        <v>500</v>
      </c>
      <c r="G217" s="27" t="s">
        <v>34</v>
      </c>
      <c r="H217" s="27"/>
      <c r="I217" s="11">
        <f t="shared" si="30"/>
        <v>0</v>
      </c>
      <c r="J217" s="31" t="s">
        <v>312</v>
      </c>
      <c r="K217" s="11" t="s">
        <v>1055</v>
      </c>
      <c r="L217" s="4">
        <f t="shared" si="31"/>
        <v>0</v>
      </c>
      <c r="M217" s="4"/>
      <c r="N217" s="4"/>
      <c r="O217" s="4">
        <f t="shared" si="32"/>
        <v>2250000</v>
      </c>
      <c r="P217" s="4">
        <v>2250000</v>
      </c>
      <c r="Q217" s="4"/>
      <c r="R217" s="4">
        <f t="shared" si="33"/>
        <v>0</v>
      </c>
      <c r="S217" s="4"/>
      <c r="T217" s="4"/>
      <c r="U217" s="4">
        <f t="shared" si="34"/>
        <v>0</v>
      </c>
      <c r="V217" s="4"/>
      <c r="W217" s="4"/>
      <c r="X217" s="4">
        <f t="shared" si="35"/>
        <v>0</v>
      </c>
      <c r="Y217" s="4"/>
      <c r="Z217" s="4"/>
      <c r="AA217" s="4">
        <f>C217+I217-L217-O217-U217-X217-R217</f>
        <v>0</v>
      </c>
      <c r="AB217" s="7">
        <v>45366</v>
      </c>
    </row>
    <row r="218" spans="1:28" ht="15.75" hidden="1" x14ac:dyDescent="0.25">
      <c r="A218" s="29">
        <v>45334</v>
      </c>
      <c r="B218" s="73" t="s">
        <v>134</v>
      </c>
      <c r="C218" s="25">
        <v>875000</v>
      </c>
      <c r="D218" s="27" t="s">
        <v>52</v>
      </c>
      <c r="E218" s="25" t="s">
        <v>179</v>
      </c>
      <c r="F218" s="27">
        <v>500</v>
      </c>
      <c r="G218" s="27" t="s">
        <v>34</v>
      </c>
      <c r="H218" s="25"/>
      <c r="I218" s="11">
        <f t="shared" si="30"/>
        <v>0</v>
      </c>
      <c r="J218" s="31" t="s">
        <v>312</v>
      </c>
      <c r="K218" s="11" t="s">
        <v>1055</v>
      </c>
      <c r="L218" s="4">
        <f t="shared" si="31"/>
        <v>0</v>
      </c>
      <c r="M218" s="4"/>
      <c r="N218" s="4"/>
      <c r="O218" s="4">
        <f t="shared" si="32"/>
        <v>875000</v>
      </c>
      <c r="P218" s="4">
        <v>875000</v>
      </c>
      <c r="Q218" s="4"/>
      <c r="R218" s="4">
        <f t="shared" si="33"/>
        <v>0</v>
      </c>
      <c r="S218" s="4"/>
      <c r="T218" s="4"/>
      <c r="U218" s="4">
        <f t="shared" si="34"/>
        <v>0</v>
      </c>
      <c r="V218" s="4"/>
      <c r="W218" s="4"/>
      <c r="X218" s="4">
        <f t="shared" si="35"/>
        <v>0</v>
      </c>
      <c r="Y218" s="4"/>
      <c r="Z218" s="4"/>
      <c r="AA218" s="4">
        <f>C218+I218-L218-O218-U218-X218-R218</f>
        <v>0</v>
      </c>
      <c r="AB218" s="7">
        <v>45366</v>
      </c>
    </row>
    <row r="219" spans="1:28" ht="15.75" hidden="1" x14ac:dyDescent="0.25">
      <c r="A219" s="29">
        <v>45334</v>
      </c>
      <c r="B219" s="73" t="s">
        <v>134</v>
      </c>
      <c r="C219" s="25">
        <v>1110000</v>
      </c>
      <c r="D219" s="27" t="s">
        <v>52</v>
      </c>
      <c r="E219" s="25" t="s">
        <v>95</v>
      </c>
      <c r="F219" s="25">
        <v>750</v>
      </c>
      <c r="G219" s="27" t="s">
        <v>34</v>
      </c>
      <c r="H219" s="25"/>
      <c r="I219" s="11">
        <f t="shared" si="30"/>
        <v>0</v>
      </c>
      <c r="J219" s="31" t="s">
        <v>312</v>
      </c>
      <c r="K219" s="11" t="s">
        <v>1055</v>
      </c>
      <c r="L219" s="4">
        <f t="shared" si="31"/>
        <v>0</v>
      </c>
      <c r="M219" s="4"/>
      <c r="N219" s="4"/>
      <c r="O219" s="4">
        <f t="shared" si="32"/>
        <v>1110000</v>
      </c>
      <c r="P219" s="4">
        <v>1110000</v>
      </c>
      <c r="Q219" s="4"/>
      <c r="R219" s="4">
        <f t="shared" si="33"/>
        <v>0</v>
      </c>
      <c r="S219" s="4"/>
      <c r="T219" s="4"/>
      <c r="U219" s="4">
        <f t="shared" si="34"/>
        <v>0</v>
      </c>
      <c r="V219" s="4"/>
      <c r="W219" s="4"/>
      <c r="X219" s="4">
        <f t="shared" si="35"/>
        <v>0</v>
      </c>
      <c r="Y219" s="4"/>
      <c r="Z219" s="4"/>
      <c r="AA219" s="4">
        <f>C219+I219-L219-O219-U219-X219-R219</f>
        <v>0</v>
      </c>
      <c r="AB219" s="7">
        <v>45366</v>
      </c>
    </row>
    <row r="220" spans="1:28" ht="15.75" hidden="1" x14ac:dyDescent="0.25">
      <c r="A220" s="29">
        <v>45334</v>
      </c>
      <c r="B220" s="73" t="s">
        <v>171</v>
      </c>
      <c r="C220" s="25">
        <v>2236800</v>
      </c>
      <c r="D220" s="27" t="s">
        <v>52</v>
      </c>
      <c r="E220" s="27" t="s">
        <v>81</v>
      </c>
      <c r="F220" s="25">
        <v>46.6</v>
      </c>
      <c r="G220" s="25" t="s">
        <v>39</v>
      </c>
      <c r="H220" s="25"/>
      <c r="I220" s="11">
        <f t="shared" si="30"/>
        <v>0</v>
      </c>
      <c r="J220" s="31" t="s">
        <v>324</v>
      </c>
      <c r="K220" s="11"/>
      <c r="L220" s="4">
        <f t="shared" si="31"/>
        <v>2236800</v>
      </c>
      <c r="M220" s="4">
        <v>2236800</v>
      </c>
      <c r="N220" s="4"/>
      <c r="O220" s="4">
        <f t="shared" si="32"/>
        <v>0</v>
      </c>
      <c r="P220" s="4"/>
      <c r="Q220" s="4"/>
      <c r="R220" s="4">
        <f t="shared" si="33"/>
        <v>0</v>
      </c>
      <c r="S220" s="4"/>
      <c r="T220" s="4"/>
      <c r="U220" s="4">
        <f t="shared" si="34"/>
        <v>0</v>
      </c>
      <c r="V220" s="4"/>
      <c r="W220" s="4"/>
      <c r="X220" s="4">
        <f t="shared" si="35"/>
        <v>0</v>
      </c>
      <c r="Y220" s="4"/>
      <c r="Z220" s="4"/>
      <c r="AA220" s="4">
        <f>C220+I220-L220-O220-U220-X220-R220</f>
        <v>0</v>
      </c>
      <c r="AB220" s="7">
        <v>45369</v>
      </c>
    </row>
    <row r="221" spans="1:28" ht="15.75" hidden="1" x14ac:dyDescent="0.25">
      <c r="A221" s="29">
        <v>45334</v>
      </c>
      <c r="B221" s="73" t="s">
        <v>171</v>
      </c>
      <c r="C221" s="25">
        <v>160000</v>
      </c>
      <c r="D221" s="27" t="s">
        <v>52</v>
      </c>
      <c r="E221" s="27" t="s">
        <v>47</v>
      </c>
      <c r="F221" s="25">
        <v>1</v>
      </c>
      <c r="G221" s="25" t="s">
        <v>48</v>
      </c>
      <c r="H221" s="25"/>
      <c r="I221" s="11">
        <f t="shared" si="30"/>
        <v>0</v>
      </c>
      <c r="J221" s="31" t="s">
        <v>324</v>
      </c>
      <c r="K221" s="11"/>
      <c r="L221" s="4">
        <f t="shared" si="31"/>
        <v>160000</v>
      </c>
      <c r="M221" s="4">
        <v>160000</v>
      </c>
      <c r="N221" s="4"/>
      <c r="O221" s="4">
        <f t="shared" si="32"/>
        <v>0</v>
      </c>
      <c r="P221" s="4"/>
      <c r="Q221" s="4"/>
      <c r="R221" s="4">
        <f t="shared" si="33"/>
        <v>0</v>
      </c>
      <c r="S221" s="4"/>
      <c r="T221" s="4"/>
      <c r="U221" s="4">
        <f t="shared" si="34"/>
        <v>0</v>
      </c>
      <c r="V221" s="4"/>
      <c r="W221" s="4"/>
      <c r="X221" s="4">
        <f t="shared" si="35"/>
        <v>0</v>
      </c>
      <c r="Y221" s="4"/>
      <c r="Z221" s="4"/>
      <c r="AA221" s="4">
        <f>C221+I221-L221-O221-U221-X221-R221</f>
        <v>0</v>
      </c>
      <c r="AB221" s="7">
        <v>45369</v>
      </c>
    </row>
    <row r="222" spans="1:28" ht="15.75" hidden="1" x14ac:dyDescent="0.25">
      <c r="A222" s="29">
        <v>45334</v>
      </c>
      <c r="B222" s="73" t="s">
        <v>370</v>
      </c>
      <c r="C222" s="25">
        <v>17091000</v>
      </c>
      <c r="D222" s="27" t="s">
        <v>46</v>
      </c>
      <c r="E222" s="27" t="s">
        <v>298</v>
      </c>
      <c r="F222" s="25">
        <v>5200</v>
      </c>
      <c r="G222" s="27" t="s">
        <v>34</v>
      </c>
      <c r="H222" s="25"/>
      <c r="I222" s="11">
        <f t="shared" si="30"/>
        <v>0</v>
      </c>
      <c r="J222" s="31" t="s">
        <v>312</v>
      </c>
      <c r="K222" s="11" t="s">
        <v>1062</v>
      </c>
      <c r="L222" s="4">
        <f t="shared" si="31"/>
        <v>0</v>
      </c>
      <c r="M222" s="4"/>
      <c r="N222" s="4"/>
      <c r="O222" s="4">
        <f t="shared" si="32"/>
        <v>17091000</v>
      </c>
      <c r="P222" s="4">
        <v>17091000</v>
      </c>
      <c r="Q222" s="4"/>
      <c r="R222" s="4">
        <f t="shared" si="33"/>
        <v>0</v>
      </c>
      <c r="S222" s="4"/>
      <c r="T222" s="4"/>
      <c r="U222" s="4">
        <f t="shared" si="34"/>
        <v>0</v>
      </c>
      <c r="V222" s="4"/>
      <c r="W222" s="4"/>
      <c r="X222" s="4">
        <f t="shared" si="35"/>
        <v>0</v>
      </c>
      <c r="Y222" s="4"/>
      <c r="Z222" s="4"/>
      <c r="AA222" s="4">
        <f>C222+I222-L222-O222-U222-X222-R222</f>
        <v>0</v>
      </c>
      <c r="AB222" s="7">
        <v>45369</v>
      </c>
    </row>
    <row r="223" spans="1:28" ht="15.75" hidden="1" x14ac:dyDescent="0.25">
      <c r="A223" s="24">
        <v>45334</v>
      </c>
      <c r="B223" s="4" t="s">
        <v>25</v>
      </c>
      <c r="C223" s="25">
        <v>4000000</v>
      </c>
      <c r="D223" s="25" t="s">
        <v>52</v>
      </c>
      <c r="E223" s="25" t="s">
        <v>148</v>
      </c>
      <c r="F223" s="25">
        <v>10</v>
      </c>
      <c r="G223" s="25" t="s">
        <v>23</v>
      </c>
      <c r="H223" s="25"/>
      <c r="I223" s="11">
        <f t="shared" si="30"/>
        <v>0</v>
      </c>
      <c r="J223" s="31" t="s">
        <v>324</v>
      </c>
      <c r="K223" s="11"/>
      <c r="L223" s="4">
        <f t="shared" si="31"/>
        <v>4000000</v>
      </c>
      <c r="M223" s="4">
        <v>4000000</v>
      </c>
      <c r="N223" s="4"/>
      <c r="O223" s="4">
        <f t="shared" si="32"/>
        <v>0</v>
      </c>
      <c r="P223" s="4"/>
      <c r="Q223" s="4"/>
      <c r="R223" s="4">
        <f t="shared" si="33"/>
        <v>0</v>
      </c>
      <c r="S223" s="4"/>
      <c r="T223" s="4"/>
      <c r="U223" s="4">
        <f t="shared" si="34"/>
        <v>0</v>
      </c>
      <c r="V223" s="4"/>
      <c r="W223" s="4"/>
      <c r="X223" s="4">
        <f t="shared" si="35"/>
        <v>0</v>
      </c>
      <c r="Y223" s="4"/>
      <c r="Z223" s="4"/>
      <c r="AA223" s="4">
        <f>C223+I223-L223-O223-U223-X223-R223</f>
        <v>0</v>
      </c>
      <c r="AB223" s="7">
        <v>45356</v>
      </c>
    </row>
    <row r="224" spans="1:28" ht="15.75" hidden="1" x14ac:dyDescent="0.25">
      <c r="A224" s="29">
        <v>45335</v>
      </c>
      <c r="B224" s="72" t="s">
        <v>309</v>
      </c>
      <c r="C224" s="25">
        <v>4600000</v>
      </c>
      <c r="D224" s="25" t="s">
        <v>46</v>
      </c>
      <c r="E224" s="25" t="s">
        <v>356</v>
      </c>
      <c r="F224" s="25">
        <v>1</v>
      </c>
      <c r="G224" s="25" t="s">
        <v>48</v>
      </c>
      <c r="H224" s="25"/>
      <c r="I224" s="11">
        <f t="shared" si="30"/>
        <v>0</v>
      </c>
      <c r="J224" s="31" t="s">
        <v>324</v>
      </c>
      <c r="K224" s="11"/>
      <c r="L224" s="4">
        <f t="shared" si="31"/>
        <v>0</v>
      </c>
      <c r="M224" s="4"/>
      <c r="N224" s="4"/>
      <c r="O224" s="4">
        <f t="shared" si="32"/>
        <v>0</v>
      </c>
      <c r="P224" s="4"/>
      <c r="Q224" s="4"/>
      <c r="R224" s="4">
        <f t="shared" si="33"/>
        <v>0</v>
      </c>
      <c r="S224" s="4"/>
      <c r="T224" s="4"/>
      <c r="U224" s="4">
        <f t="shared" si="34"/>
        <v>4600000</v>
      </c>
      <c r="V224" s="4">
        <v>4000000</v>
      </c>
      <c r="W224" s="4">
        <v>600000</v>
      </c>
      <c r="X224" s="4">
        <f t="shared" si="35"/>
        <v>0</v>
      </c>
      <c r="Y224" s="4"/>
      <c r="Z224" s="4"/>
      <c r="AA224" s="4">
        <f>C224+I224-L224-O224-U224-X224-R224</f>
        <v>0</v>
      </c>
      <c r="AB224" s="7">
        <v>45353</v>
      </c>
    </row>
    <row r="225" spans="1:28" ht="15.75" hidden="1" x14ac:dyDescent="0.25">
      <c r="A225" s="29">
        <v>45335</v>
      </c>
      <c r="B225" s="72" t="s">
        <v>231</v>
      </c>
      <c r="C225" s="27">
        <v>4500000</v>
      </c>
      <c r="D225" s="25" t="s">
        <v>46</v>
      </c>
      <c r="E225" s="27" t="s">
        <v>69</v>
      </c>
      <c r="F225" s="27">
        <v>25</v>
      </c>
      <c r="G225" s="25" t="s">
        <v>39</v>
      </c>
      <c r="H225" s="27"/>
      <c r="I225" s="11">
        <f t="shared" si="30"/>
        <v>0</v>
      </c>
      <c r="J225" s="17" t="s">
        <v>312</v>
      </c>
      <c r="K225" s="11" t="s">
        <v>965</v>
      </c>
      <c r="L225" s="4">
        <f t="shared" si="31"/>
        <v>0</v>
      </c>
      <c r="M225" s="4"/>
      <c r="N225" s="4"/>
      <c r="O225" s="4">
        <f t="shared" si="32"/>
        <v>4500000</v>
      </c>
      <c r="P225" s="4">
        <v>4500000</v>
      </c>
      <c r="Q225" s="4"/>
      <c r="R225" s="4">
        <f t="shared" si="33"/>
        <v>0</v>
      </c>
      <c r="S225" s="4"/>
      <c r="T225" s="4"/>
      <c r="U225" s="4">
        <f t="shared" si="34"/>
        <v>0</v>
      </c>
      <c r="V225" s="4"/>
      <c r="W225" s="4"/>
      <c r="X225" s="4">
        <f t="shared" si="35"/>
        <v>0</v>
      </c>
      <c r="Y225" s="4"/>
      <c r="Z225" s="4"/>
      <c r="AA225" s="4">
        <f>C225+I225-L225-O225-U225-X225-R225</f>
        <v>0</v>
      </c>
      <c r="AB225" s="7">
        <v>45352</v>
      </c>
    </row>
    <row r="226" spans="1:28" ht="15.75" hidden="1" x14ac:dyDescent="0.25">
      <c r="A226" s="29">
        <v>45335</v>
      </c>
      <c r="B226" s="72" t="s">
        <v>231</v>
      </c>
      <c r="C226" s="25">
        <v>803599.99999999988</v>
      </c>
      <c r="D226" s="25" t="s">
        <v>46</v>
      </c>
      <c r="E226" s="25" t="s">
        <v>299</v>
      </c>
      <c r="F226" s="25">
        <v>16.399999999999999</v>
      </c>
      <c r="G226" s="25" t="s">
        <v>39</v>
      </c>
      <c r="H226" s="25"/>
      <c r="I226" s="11">
        <f t="shared" si="30"/>
        <v>0</v>
      </c>
      <c r="J226" s="17" t="s">
        <v>312</v>
      </c>
      <c r="K226" s="11" t="s">
        <v>965</v>
      </c>
      <c r="L226" s="4">
        <f t="shared" si="31"/>
        <v>0</v>
      </c>
      <c r="M226" s="4"/>
      <c r="N226" s="4"/>
      <c r="O226" s="4">
        <f t="shared" si="32"/>
        <v>803600</v>
      </c>
      <c r="P226" s="4">
        <v>803600</v>
      </c>
      <c r="Q226" s="4"/>
      <c r="R226" s="4">
        <f t="shared" si="33"/>
        <v>0</v>
      </c>
      <c r="S226" s="4"/>
      <c r="T226" s="4"/>
      <c r="U226" s="4">
        <f t="shared" si="34"/>
        <v>0</v>
      </c>
      <c r="V226" s="4"/>
      <c r="W226" s="4"/>
      <c r="X226" s="4">
        <f t="shared" si="35"/>
        <v>0</v>
      </c>
      <c r="Y226" s="4"/>
      <c r="Z226" s="4"/>
      <c r="AA226" s="82">
        <f>C226+I226-L226-O226-U226-X226-R226</f>
        <v>-1.1641532182693481E-10</v>
      </c>
      <c r="AB226" s="7">
        <v>45352</v>
      </c>
    </row>
    <row r="227" spans="1:28" ht="15.75" hidden="1" x14ac:dyDescent="0.25">
      <c r="A227" s="29">
        <v>45335</v>
      </c>
      <c r="B227" s="72" t="s">
        <v>231</v>
      </c>
      <c r="C227" s="27">
        <v>2352000</v>
      </c>
      <c r="D227" s="25" t="s">
        <v>46</v>
      </c>
      <c r="E227" s="27" t="s">
        <v>81</v>
      </c>
      <c r="F227" s="25">
        <v>48</v>
      </c>
      <c r="G227" s="25" t="s">
        <v>39</v>
      </c>
      <c r="H227" s="27"/>
      <c r="I227" s="11">
        <f t="shared" si="30"/>
        <v>0</v>
      </c>
      <c r="J227" s="17" t="s">
        <v>312</v>
      </c>
      <c r="K227" s="11" t="s">
        <v>965</v>
      </c>
      <c r="L227" s="4">
        <f t="shared" si="31"/>
        <v>0</v>
      </c>
      <c r="M227" s="4"/>
      <c r="N227" s="4"/>
      <c r="O227" s="4">
        <f t="shared" si="32"/>
        <v>2352000</v>
      </c>
      <c r="P227" s="4">
        <v>1302000</v>
      </c>
      <c r="Q227" s="4">
        <v>1050000</v>
      </c>
      <c r="R227" s="4">
        <f t="shared" si="33"/>
        <v>0</v>
      </c>
      <c r="S227" s="4"/>
      <c r="T227" s="4"/>
      <c r="U227" s="4">
        <f t="shared" si="34"/>
        <v>0</v>
      </c>
      <c r="V227" s="4"/>
      <c r="W227" s="4"/>
      <c r="X227" s="4">
        <f t="shared" si="35"/>
        <v>0</v>
      </c>
      <c r="Y227" s="4"/>
      <c r="Z227" s="4"/>
      <c r="AA227" s="4">
        <f>C227+I227-L227-O227-U227-X227-R227</f>
        <v>0</v>
      </c>
      <c r="AB227" s="7">
        <v>45352</v>
      </c>
    </row>
    <row r="228" spans="1:28" ht="15.75" hidden="1" x14ac:dyDescent="0.25">
      <c r="A228" s="29">
        <v>45335</v>
      </c>
      <c r="B228" s="72" t="s">
        <v>231</v>
      </c>
      <c r="C228" s="27">
        <v>1185800</v>
      </c>
      <c r="D228" s="25" t="s">
        <v>46</v>
      </c>
      <c r="E228" s="27" t="s">
        <v>120</v>
      </c>
      <c r="F228" s="25">
        <v>24.2</v>
      </c>
      <c r="G228" s="27" t="s">
        <v>39</v>
      </c>
      <c r="H228" s="27"/>
      <c r="I228" s="11">
        <f t="shared" si="30"/>
        <v>0</v>
      </c>
      <c r="J228" s="17" t="s">
        <v>312</v>
      </c>
      <c r="K228" s="11" t="s">
        <v>981</v>
      </c>
      <c r="L228" s="4">
        <f t="shared" si="31"/>
        <v>0</v>
      </c>
      <c r="M228" s="4"/>
      <c r="N228" s="4"/>
      <c r="O228" s="4">
        <f t="shared" si="32"/>
        <v>1185800</v>
      </c>
      <c r="P228" s="4">
        <v>735800</v>
      </c>
      <c r="Q228" s="4">
        <v>450000</v>
      </c>
      <c r="R228" s="4">
        <f t="shared" si="33"/>
        <v>0</v>
      </c>
      <c r="S228" s="4"/>
      <c r="T228" s="4"/>
      <c r="U228" s="4">
        <f t="shared" si="34"/>
        <v>0</v>
      </c>
      <c r="V228" s="4"/>
      <c r="W228" s="4"/>
      <c r="X228" s="4">
        <f t="shared" si="35"/>
        <v>0</v>
      </c>
      <c r="Y228" s="4"/>
      <c r="Z228" s="4"/>
      <c r="AA228" s="4">
        <f>C228+I228-L228-O228-U228-X228-R228</f>
        <v>0</v>
      </c>
      <c r="AB228" s="7">
        <v>45355</v>
      </c>
    </row>
    <row r="229" spans="1:28" ht="15.75" hidden="1" x14ac:dyDescent="0.25">
      <c r="A229" s="29">
        <v>45335</v>
      </c>
      <c r="B229" s="72" t="s">
        <v>231</v>
      </c>
      <c r="C229" s="25">
        <v>945700</v>
      </c>
      <c r="D229" s="25" t="s">
        <v>46</v>
      </c>
      <c r="E229" s="25" t="s">
        <v>137</v>
      </c>
      <c r="F229" s="25">
        <v>19.3</v>
      </c>
      <c r="G229" s="27" t="s">
        <v>39</v>
      </c>
      <c r="H229" s="25"/>
      <c r="I229" s="11">
        <f t="shared" si="30"/>
        <v>0</v>
      </c>
      <c r="J229" s="17" t="s">
        <v>312</v>
      </c>
      <c r="K229" s="11" t="s">
        <v>1056</v>
      </c>
      <c r="L229" s="4">
        <f t="shared" si="31"/>
        <v>0</v>
      </c>
      <c r="M229" s="4"/>
      <c r="N229" s="4"/>
      <c r="O229" s="4">
        <f t="shared" si="32"/>
        <v>945700</v>
      </c>
      <c r="P229" s="4">
        <v>765000</v>
      </c>
      <c r="Q229" s="4">
        <v>180700</v>
      </c>
      <c r="R229" s="4">
        <f t="shared" si="33"/>
        <v>0</v>
      </c>
      <c r="S229" s="4"/>
      <c r="T229" s="4"/>
      <c r="U229" s="4">
        <f t="shared" si="34"/>
        <v>0</v>
      </c>
      <c r="V229" s="4"/>
      <c r="W229" s="4"/>
      <c r="X229" s="4">
        <f t="shared" si="35"/>
        <v>0</v>
      </c>
      <c r="Y229" s="4"/>
      <c r="Z229" s="4"/>
      <c r="AA229" s="4">
        <f>C229+I229-L229-O229-U229-X229-R229</f>
        <v>0</v>
      </c>
      <c r="AB229" s="7">
        <v>45366</v>
      </c>
    </row>
    <row r="230" spans="1:28" ht="15.75" hidden="1" x14ac:dyDescent="0.25">
      <c r="A230" s="29">
        <v>45335</v>
      </c>
      <c r="B230" s="72" t="s">
        <v>134</v>
      </c>
      <c r="C230" s="25">
        <v>1552500</v>
      </c>
      <c r="D230" s="25" t="s">
        <v>52</v>
      </c>
      <c r="E230" s="25" t="s">
        <v>151</v>
      </c>
      <c r="F230" s="25">
        <v>750</v>
      </c>
      <c r="G230" s="27" t="s">
        <v>34</v>
      </c>
      <c r="H230" s="25"/>
      <c r="I230" s="11">
        <f t="shared" si="30"/>
        <v>0</v>
      </c>
      <c r="J230" s="31" t="s">
        <v>312</v>
      </c>
      <c r="K230" s="11" t="s">
        <v>1070</v>
      </c>
      <c r="L230" s="4">
        <f t="shared" si="31"/>
        <v>0</v>
      </c>
      <c r="M230" s="4"/>
      <c r="N230" s="4"/>
      <c r="O230" s="4">
        <f t="shared" si="32"/>
        <v>1552500</v>
      </c>
      <c r="P230" s="4">
        <v>1552500</v>
      </c>
      <c r="Q230" s="4"/>
      <c r="R230" s="4">
        <f t="shared" si="33"/>
        <v>0</v>
      </c>
      <c r="S230" s="4"/>
      <c r="T230" s="4"/>
      <c r="U230" s="4">
        <f t="shared" si="34"/>
        <v>0</v>
      </c>
      <c r="V230" s="4"/>
      <c r="W230" s="4"/>
      <c r="X230" s="4">
        <f t="shared" si="35"/>
        <v>0</v>
      </c>
      <c r="Y230" s="4"/>
      <c r="Z230" s="4"/>
      <c r="AA230" s="4">
        <f>C230+I230-L230-O230-U230-X230-R230</f>
        <v>0</v>
      </c>
      <c r="AB230" s="7">
        <v>45370</v>
      </c>
    </row>
    <row r="231" spans="1:28" ht="15.75" hidden="1" x14ac:dyDescent="0.25">
      <c r="A231" s="29">
        <v>45335</v>
      </c>
      <c r="B231" s="72" t="s">
        <v>134</v>
      </c>
      <c r="C231" s="27">
        <v>2250000</v>
      </c>
      <c r="D231" s="25" t="s">
        <v>52</v>
      </c>
      <c r="E231" s="27" t="s">
        <v>42</v>
      </c>
      <c r="F231" s="27">
        <v>500</v>
      </c>
      <c r="G231" s="27" t="s">
        <v>34</v>
      </c>
      <c r="H231" s="27"/>
      <c r="I231" s="11">
        <f t="shared" ref="I231:I288" si="36">F231*H231</f>
        <v>0</v>
      </c>
      <c r="J231" s="31" t="s">
        <v>312</v>
      </c>
      <c r="K231" s="11" t="s">
        <v>1070</v>
      </c>
      <c r="L231" s="4">
        <f t="shared" ref="L231:L288" si="37">M231+N231</f>
        <v>0</v>
      </c>
      <c r="M231" s="4"/>
      <c r="N231" s="4"/>
      <c r="O231" s="4">
        <f t="shared" ref="O231:O288" si="38">P231+Q231</f>
        <v>2250000</v>
      </c>
      <c r="P231" s="4">
        <v>2250000</v>
      </c>
      <c r="Q231" s="4"/>
      <c r="R231" s="4">
        <f t="shared" ref="R231:R288" si="39">S231+T231</f>
        <v>0</v>
      </c>
      <c r="S231" s="4"/>
      <c r="T231" s="4"/>
      <c r="U231" s="4">
        <f t="shared" ref="U231:U288" si="40">V231+W231</f>
        <v>0</v>
      </c>
      <c r="V231" s="4"/>
      <c r="W231" s="4"/>
      <c r="X231" s="4">
        <f t="shared" ref="X231:X288" si="41">Y231+Z231</f>
        <v>0</v>
      </c>
      <c r="Y231" s="4"/>
      <c r="Z231" s="4"/>
      <c r="AA231" s="4">
        <f>C231+I231-L231-O231-U231-X231-R231</f>
        <v>0</v>
      </c>
      <c r="AB231" s="7">
        <v>45370</v>
      </c>
    </row>
    <row r="232" spans="1:28" ht="15.75" hidden="1" x14ac:dyDescent="0.25">
      <c r="A232" s="29">
        <v>45335</v>
      </c>
      <c r="B232" s="72" t="s">
        <v>134</v>
      </c>
      <c r="C232" s="25">
        <v>1800000</v>
      </c>
      <c r="D232" s="25" t="s">
        <v>52</v>
      </c>
      <c r="E232" s="27" t="s">
        <v>150</v>
      </c>
      <c r="F232" s="25">
        <v>40</v>
      </c>
      <c r="G232" s="27" t="s">
        <v>77</v>
      </c>
      <c r="H232" s="25"/>
      <c r="I232" s="11">
        <f t="shared" si="36"/>
        <v>0</v>
      </c>
      <c r="J232" s="31" t="s">
        <v>312</v>
      </c>
      <c r="K232" s="11" t="s">
        <v>1070</v>
      </c>
      <c r="L232" s="4">
        <f t="shared" si="37"/>
        <v>0</v>
      </c>
      <c r="M232" s="4"/>
      <c r="N232" s="4"/>
      <c r="O232" s="4">
        <f t="shared" si="38"/>
        <v>1800000</v>
      </c>
      <c r="P232" s="4">
        <v>1800000</v>
      </c>
      <c r="Q232" s="4"/>
      <c r="R232" s="4">
        <f t="shared" si="39"/>
        <v>0</v>
      </c>
      <c r="S232" s="4"/>
      <c r="T232" s="4"/>
      <c r="U232" s="4">
        <f t="shared" si="40"/>
        <v>0</v>
      </c>
      <c r="V232" s="4"/>
      <c r="W232" s="4"/>
      <c r="X232" s="4">
        <f t="shared" si="41"/>
        <v>0</v>
      </c>
      <c r="Y232" s="4"/>
      <c r="Z232" s="4"/>
      <c r="AA232" s="4">
        <f>C232+I232-L232-O232-U232-X232-R232</f>
        <v>0</v>
      </c>
      <c r="AB232" s="7">
        <v>45370</v>
      </c>
    </row>
    <row r="233" spans="1:28" ht="15.75" hidden="1" x14ac:dyDescent="0.25">
      <c r="A233" s="29">
        <v>45335</v>
      </c>
      <c r="B233" s="72" t="s">
        <v>162</v>
      </c>
      <c r="C233" s="25">
        <v>967500</v>
      </c>
      <c r="D233" s="25" t="s">
        <v>46</v>
      </c>
      <c r="E233" s="25" t="s">
        <v>82</v>
      </c>
      <c r="F233" s="25">
        <v>500</v>
      </c>
      <c r="G233" s="25" t="s">
        <v>34</v>
      </c>
      <c r="H233" s="25"/>
      <c r="I233" s="11">
        <f t="shared" si="36"/>
        <v>0</v>
      </c>
      <c r="J233" s="12" t="s">
        <v>324</v>
      </c>
      <c r="K233" s="11"/>
      <c r="L233" s="4">
        <f t="shared" si="37"/>
        <v>967500</v>
      </c>
      <c r="M233" s="4">
        <v>967500</v>
      </c>
      <c r="N233" s="4"/>
      <c r="O233" s="4">
        <f t="shared" si="38"/>
        <v>0</v>
      </c>
      <c r="P233" s="4"/>
      <c r="Q233" s="4"/>
      <c r="R233" s="4">
        <f t="shared" si="39"/>
        <v>0</v>
      </c>
      <c r="S233" s="4"/>
      <c r="T233" s="4"/>
      <c r="U233" s="4">
        <f t="shared" si="40"/>
        <v>0</v>
      </c>
      <c r="V233" s="4"/>
      <c r="W233" s="4"/>
      <c r="X233" s="4">
        <f t="shared" si="41"/>
        <v>0</v>
      </c>
      <c r="Y233" s="4"/>
      <c r="Z233" s="4"/>
      <c r="AA233" s="4">
        <f>C233+I233-L233-O233-U233-X233-R233</f>
        <v>0</v>
      </c>
      <c r="AB233" s="7">
        <v>45363</v>
      </c>
    </row>
    <row r="234" spans="1:28" ht="15.75" hidden="1" x14ac:dyDescent="0.25">
      <c r="A234" s="29">
        <v>45335</v>
      </c>
      <c r="B234" s="72" t="s">
        <v>162</v>
      </c>
      <c r="C234" s="27">
        <v>3500000</v>
      </c>
      <c r="D234" s="25" t="s">
        <v>46</v>
      </c>
      <c r="E234" s="27" t="s">
        <v>179</v>
      </c>
      <c r="F234" s="27">
        <v>2000</v>
      </c>
      <c r="G234" s="25" t="s">
        <v>34</v>
      </c>
      <c r="H234" s="27"/>
      <c r="I234" s="11">
        <f t="shared" si="36"/>
        <v>0</v>
      </c>
      <c r="J234" s="12" t="s">
        <v>324</v>
      </c>
      <c r="K234" s="11"/>
      <c r="L234" s="4">
        <f t="shared" si="37"/>
        <v>3500000</v>
      </c>
      <c r="M234" s="4">
        <v>3500000</v>
      </c>
      <c r="N234" s="4"/>
      <c r="O234" s="4">
        <f t="shared" si="38"/>
        <v>0</v>
      </c>
      <c r="P234" s="4"/>
      <c r="Q234" s="4"/>
      <c r="R234" s="4">
        <f t="shared" si="39"/>
        <v>0</v>
      </c>
      <c r="S234" s="4"/>
      <c r="T234" s="4"/>
      <c r="U234" s="4">
        <f t="shared" si="40"/>
        <v>0</v>
      </c>
      <c r="V234" s="4"/>
      <c r="W234" s="4"/>
      <c r="X234" s="4">
        <f t="shared" si="41"/>
        <v>0</v>
      </c>
      <c r="Y234" s="4"/>
      <c r="Z234" s="4"/>
      <c r="AA234" s="4">
        <f>C234+I234-L234-O234-U234-X234-R234</f>
        <v>0</v>
      </c>
      <c r="AB234" s="7">
        <v>45363</v>
      </c>
    </row>
    <row r="235" spans="1:28" ht="15.75" hidden="1" x14ac:dyDescent="0.25">
      <c r="A235" s="29">
        <v>45335</v>
      </c>
      <c r="B235" s="72" t="s">
        <v>162</v>
      </c>
      <c r="C235" s="27">
        <v>8976000</v>
      </c>
      <c r="D235" s="25" t="s">
        <v>46</v>
      </c>
      <c r="E235" s="25" t="s">
        <v>395</v>
      </c>
      <c r="F235" s="27">
        <v>8000</v>
      </c>
      <c r="G235" s="25" t="s">
        <v>34</v>
      </c>
      <c r="H235" s="27"/>
      <c r="I235" s="11">
        <f t="shared" si="36"/>
        <v>0</v>
      </c>
      <c r="J235" s="12" t="s">
        <v>324</v>
      </c>
      <c r="K235" s="11"/>
      <c r="L235" s="4">
        <f t="shared" si="37"/>
        <v>8976000</v>
      </c>
      <c r="M235" s="4">
        <v>8976000</v>
      </c>
      <c r="N235" s="4"/>
      <c r="O235" s="4">
        <f t="shared" si="38"/>
        <v>0</v>
      </c>
      <c r="P235" s="4"/>
      <c r="Q235" s="4"/>
      <c r="R235" s="4">
        <f t="shared" si="39"/>
        <v>0</v>
      </c>
      <c r="S235" s="4"/>
      <c r="T235" s="4"/>
      <c r="U235" s="4">
        <f t="shared" si="40"/>
        <v>0</v>
      </c>
      <c r="V235" s="4"/>
      <c r="W235" s="4"/>
      <c r="X235" s="4">
        <f t="shared" si="41"/>
        <v>0</v>
      </c>
      <c r="Y235" s="4"/>
      <c r="Z235" s="4"/>
      <c r="AA235" s="4">
        <f>C235+I235-L235-O235-U235-X235-R235</f>
        <v>0</v>
      </c>
      <c r="AB235" s="7">
        <v>45363</v>
      </c>
    </row>
    <row r="236" spans="1:28" ht="15.75" hidden="1" x14ac:dyDescent="0.25">
      <c r="A236" s="29">
        <v>45335</v>
      </c>
      <c r="B236" s="72" t="s">
        <v>162</v>
      </c>
      <c r="C236" s="25">
        <v>5220000</v>
      </c>
      <c r="D236" s="25" t="s">
        <v>46</v>
      </c>
      <c r="E236" s="25" t="s">
        <v>208</v>
      </c>
      <c r="F236" s="25">
        <v>6000</v>
      </c>
      <c r="G236" s="25" t="s">
        <v>34</v>
      </c>
      <c r="H236" s="25"/>
      <c r="I236" s="11">
        <f t="shared" si="36"/>
        <v>0</v>
      </c>
      <c r="J236" s="12" t="s">
        <v>324</v>
      </c>
      <c r="K236" s="11"/>
      <c r="L236" s="4">
        <f t="shared" si="37"/>
        <v>5220000</v>
      </c>
      <c r="M236" s="4">
        <v>5220000</v>
      </c>
      <c r="N236" s="4"/>
      <c r="O236" s="4">
        <f t="shared" si="38"/>
        <v>0</v>
      </c>
      <c r="P236" s="4"/>
      <c r="Q236" s="4"/>
      <c r="R236" s="4">
        <f t="shared" si="39"/>
        <v>0</v>
      </c>
      <c r="S236" s="4"/>
      <c r="T236" s="4"/>
      <c r="U236" s="4">
        <f t="shared" si="40"/>
        <v>0</v>
      </c>
      <c r="V236" s="4"/>
      <c r="W236" s="4"/>
      <c r="X236" s="4">
        <f t="shared" si="41"/>
        <v>0</v>
      </c>
      <c r="Y236" s="4"/>
      <c r="Z236" s="4"/>
      <c r="AA236" s="4">
        <f>C236+I236-L236-O236-U236-X236-R236</f>
        <v>0</v>
      </c>
      <c r="AB236" s="7">
        <v>45363</v>
      </c>
    </row>
    <row r="237" spans="1:28" ht="15.75" hidden="1" x14ac:dyDescent="0.25">
      <c r="A237" s="29">
        <v>45335</v>
      </c>
      <c r="B237" s="72" t="s">
        <v>162</v>
      </c>
      <c r="C237" s="25">
        <v>1200000</v>
      </c>
      <c r="D237" s="25" t="s">
        <v>46</v>
      </c>
      <c r="E237" s="25" t="s">
        <v>71</v>
      </c>
      <c r="F237" s="25">
        <v>2</v>
      </c>
      <c r="G237" s="25" t="s">
        <v>27</v>
      </c>
      <c r="H237" s="25"/>
      <c r="I237" s="11">
        <f t="shared" si="36"/>
        <v>0</v>
      </c>
      <c r="J237" s="12" t="s">
        <v>324</v>
      </c>
      <c r="K237" s="11"/>
      <c r="L237" s="4">
        <f t="shared" si="37"/>
        <v>1200000</v>
      </c>
      <c r="M237" s="4">
        <v>1200000</v>
      </c>
      <c r="N237" s="4"/>
      <c r="O237" s="4">
        <f t="shared" si="38"/>
        <v>0</v>
      </c>
      <c r="P237" s="4"/>
      <c r="Q237" s="4"/>
      <c r="R237" s="4">
        <f t="shared" si="39"/>
        <v>0</v>
      </c>
      <c r="S237" s="4"/>
      <c r="T237" s="4"/>
      <c r="U237" s="4">
        <f t="shared" si="40"/>
        <v>0</v>
      </c>
      <c r="V237" s="4"/>
      <c r="W237" s="4"/>
      <c r="X237" s="4">
        <f t="shared" si="41"/>
        <v>0</v>
      </c>
      <c r="Y237" s="4"/>
      <c r="Z237" s="4"/>
      <c r="AA237" s="4">
        <f>C237+I237-L237-O237-U237-X237-R237</f>
        <v>0</v>
      </c>
      <c r="AB237" s="7">
        <v>45363</v>
      </c>
    </row>
    <row r="238" spans="1:28" ht="15.75" hidden="1" x14ac:dyDescent="0.25">
      <c r="A238" s="24">
        <v>45335</v>
      </c>
      <c r="B238" s="72" t="s">
        <v>99</v>
      </c>
      <c r="C238" s="25">
        <v>0</v>
      </c>
      <c r="D238" s="25" t="s">
        <v>46</v>
      </c>
      <c r="E238" s="25" t="s">
        <v>100</v>
      </c>
      <c r="F238" s="25">
        <v>28</v>
      </c>
      <c r="G238" s="25" t="s">
        <v>39</v>
      </c>
      <c r="H238" s="25"/>
      <c r="I238" s="11">
        <f t="shared" si="36"/>
        <v>0</v>
      </c>
      <c r="J238" s="26" t="s">
        <v>28</v>
      </c>
      <c r="K238" s="11"/>
      <c r="L238" s="4">
        <f t="shared" si="37"/>
        <v>0</v>
      </c>
      <c r="M238" s="4"/>
      <c r="N238" s="4"/>
      <c r="O238" s="4">
        <f t="shared" si="38"/>
        <v>0</v>
      </c>
      <c r="P238" s="4"/>
      <c r="Q238" s="4"/>
      <c r="R238" s="4">
        <f t="shared" si="39"/>
        <v>0</v>
      </c>
      <c r="S238" s="4"/>
      <c r="T238" s="4"/>
      <c r="U238" s="4">
        <f t="shared" si="40"/>
        <v>0</v>
      </c>
      <c r="V238" s="4"/>
      <c r="W238" s="4"/>
      <c r="X238" s="4">
        <f t="shared" si="41"/>
        <v>0</v>
      </c>
      <c r="Y238" s="4"/>
      <c r="Z238" s="4"/>
      <c r="AA238" s="4">
        <f>C238+I238-L238-O238-U238-X238-R238</f>
        <v>0</v>
      </c>
      <c r="AB238" s="7"/>
    </row>
    <row r="239" spans="1:28" ht="15.75" hidden="1" x14ac:dyDescent="0.25">
      <c r="A239" s="29">
        <v>45335</v>
      </c>
      <c r="B239" s="72" t="s">
        <v>99</v>
      </c>
      <c r="C239" s="25">
        <v>0</v>
      </c>
      <c r="D239" s="25" t="s">
        <v>46</v>
      </c>
      <c r="E239" s="25" t="s">
        <v>101</v>
      </c>
      <c r="F239" s="25">
        <v>32.1</v>
      </c>
      <c r="G239" s="25" t="s">
        <v>39</v>
      </c>
      <c r="H239" s="25"/>
      <c r="I239" s="11">
        <f t="shared" si="36"/>
        <v>0</v>
      </c>
      <c r="J239" s="26" t="s">
        <v>28</v>
      </c>
      <c r="K239" s="11"/>
      <c r="L239" s="4">
        <f t="shared" si="37"/>
        <v>0</v>
      </c>
      <c r="M239" s="4"/>
      <c r="N239" s="4"/>
      <c r="O239" s="4">
        <f t="shared" si="38"/>
        <v>0</v>
      </c>
      <c r="P239" s="4"/>
      <c r="Q239" s="4"/>
      <c r="R239" s="4">
        <f t="shared" si="39"/>
        <v>0</v>
      </c>
      <c r="S239" s="4"/>
      <c r="T239" s="4"/>
      <c r="U239" s="4">
        <f t="shared" si="40"/>
        <v>0</v>
      </c>
      <c r="V239" s="4"/>
      <c r="W239" s="4"/>
      <c r="X239" s="4">
        <f t="shared" si="41"/>
        <v>0</v>
      </c>
      <c r="Y239" s="4"/>
      <c r="Z239" s="4"/>
      <c r="AA239" s="4">
        <f>C239+I239-L239-O239-U239-X239-R239</f>
        <v>0</v>
      </c>
      <c r="AB239" s="7"/>
    </row>
    <row r="240" spans="1:28" ht="15.75" hidden="1" x14ac:dyDescent="0.25">
      <c r="A240" s="29">
        <v>45335</v>
      </c>
      <c r="B240" s="72" t="s">
        <v>99</v>
      </c>
      <c r="C240" s="27">
        <v>0</v>
      </c>
      <c r="D240" s="25" t="s">
        <v>46</v>
      </c>
      <c r="E240" s="27" t="s">
        <v>115</v>
      </c>
      <c r="F240" s="27">
        <v>14.2</v>
      </c>
      <c r="G240" s="27" t="s">
        <v>39</v>
      </c>
      <c r="H240" s="27"/>
      <c r="I240" s="11">
        <f t="shared" si="36"/>
        <v>0</v>
      </c>
      <c r="J240" s="28" t="s">
        <v>28</v>
      </c>
      <c r="K240" s="11"/>
      <c r="L240" s="4">
        <f t="shared" si="37"/>
        <v>0</v>
      </c>
      <c r="M240" s="4"/>
      <c r="N240" s="4"/>
      <c r="O240" s="4">
        <f t="shared" si="38"/>
        <v>0</v>
      </c>
      <c r="P240" s="4"/>
      <c r="Q240" s="4"/>
      <c r="R240" s="4">
        <f t="shared" si="39"/>
        <v>0</v>
      </c>
      <c r="S240" s="4"/>
      <c r="T240" s="4"/>
      <c r="U240" s="4">
        <f t="shared" si="40"/>
        <v>0</v>
      </c>
      <c r="V240" s="4"/>
      <c r="W240" s="4"/>
      <c r="X240" s="4">
        <f t="shared" si="41"/>
        <v>0</v>
      </c>
      <c r="Y240" s="4"/>
      <c r="Z240" s="4"/>
      <c r="AA240" s="4">
        <f>C240+I240-L240-O240-U240-X240-R240</f>
        <v>0</v>
      </c>
      <c r="AB240" s="7"/>
    </row>
    <row r="241" spans="1:28" ht="15.75" hidden="1" x14ac:dyDescent="0.25">
      <c r="A241" s="29">
        <v>45336</v>
      </c>
      <c r="B241" s="72" t="s">
        <v>134</v>
      </c>
      <c r="C241" s="25">
        <v>6300000</v>
      </c>
      <c r="D241" s="25" t="s">
        <v>52</v>
      </c>
      <c r="E241" s="25" t="s">
        <v>42</v>
      </c>
      <c r="F241" s="25">
        <v>1400</v>
      </c>
      <c r="G241" s="27" t="s">
        <v>34</v>
      </c>
      <c r="H241" s="25"/>
      <c r="I241" s="11">
        <f t="shared" si="36"/>
        <v>0</v>
      </c>
      <c r="J241" s="31" t="s">
        <v>312</v>
      </c>
      <c r="K241" s="11" t="s">
        <v>1077</v>
      </c>
      <c r="L241" s="4">
        <f t="shared" si="37"/>
        <v>0</v>
      </c>
      <c r="M241" s="4"/>
      <c r="N241" s="4"/>
      <c r="O241" s="4">
        <f t="shared" si="38"/>
        <v>6300000</v>
      </c>
      <c r="P241" s="4">
        <v>5175000</v>
      </c>
      <c r="Q241" s="4">
        <v>1125000</v>
      </c>
      <c r="R241" s="4">
        <f t="shared" si="39"/>
        <v>0</v>
      </c>
      <c r="S241" s="4"/>
      <c r="T241" s="4"/>
      <c r="U241" s="4">
        <f t="shared" si="40"/>
        <v>0</v>
      </c>
      <c r="V241" s="4"/>
      <c r="W241" s="4"/>
      <c r="X241" s="4">
        <f t="shared" si="41"/>
        <v>0</v>
      </c>
      <c r="Y241" s="4"/>
      <c r="Z241" s="4"/>
      <c r="AA241" s="4">
        <f>C241+I241-L241-O241-U241-X241-R241</f>
        <v>0</v>
      </c>
      <c r="AB241" s="7">
        <v>45371</v>
      </c>
    </row>
    <row r="242" spans="1:28" ht="15.75" hidden="1" x14ac:dyDescent="0.25">
      <c r="A242" s="29">
        <v>45336</v>
      </c>
      <c r="B242" s="72" t="s">
        <v>134</v>
      </c>
      <c r="C242" s="25">
        <v>875000</v>
      </c>
      <c r="D242" s="25" t="s">
        <v>52</v>
      </c>
      <c r="E242" s="25" t="s">
        <v>179</v>
      </c>
      <c r="F242" s="25">
        <v>500</v>
      </c>
      <c r="G242" s="27" t="s">
        <v>34</v>
      </c>
      <c r="H242" s="25"/>
      <c r="I242" s="11">
        <f t="shared" si="36"/>
        <v>0</v>
      </c>
      <c r="J242" s="31" t="s">
        <v>312</v>
      </c>
      <c r="K242" s="11" t="s">
        <v>1077</v>
      </c>
      <c r="L242" s="4">
        <f t="shared" si="37"/>
        <v>0</v>
      </c>
      <c r="M242" s="4"/>
      <c r="N242" s="4"/>
      <c r="O242" s="4">
        <f t="shared" si="38"/>
        <v>875000</v>
      </c>
      <c r="P242" s="4"/>
      <c r="Q242" s="4">
        <v>875000</v>
      </c>
      <c r="R242" s="4">
        <f t="shared" si="39"/>
        <v>0</v>
      </c>
      <c r="S242" s="4"/>
      <c r="T242" s="4"/>
      <c r="U242" s="4">
        <f t="shared" si="40"/>
        <v>0</v>
      </c>
      <c r="V242" s="4"/>
      <c r="W242" s="4"/>
      <c r="X242" s="4">
        <f t="shared" si="41"/>
        <v>0</v>
      </c>
      <c r="Y242" s="4"/>
      <c r="Z242" s="4"/>
      <c r="AA242" s="4">
        <f>C242+I242-L242-O242-U242-X242-R242</f>
        <v>0</v>
      </c>
      <c r="AB242" s="7">
        <v>45376</v>
      </c>
    </row>
    <row r="243" spans="1:28" ht="15.75" hidden="1" x14ac:dyDescent="0.25">
      <c r="A243" s="29">
        <v>45336</v>
      </c>
      <c r="B243" s="72" t="s">
        <v>168</v>
      </c>
      <c r="C243" s="25">
        <v>320000</v>
      </c>
      <c r="D243" s="25" t="s">
        <v>52</v>
      </c>
      <c r="E243" s="27" t="s">
        <v>135</v>
      </c>
      <c r="F243" s="25">
        <v>2</v>
      </c>
      <c r="G243" s="25" t="s">
        <v>48</v>
      </c>
      <c r="H243" s="25"/>
      <c r="I243" s="11">
        <f t="shared" si="36"/>
        <v>0</v>
      </c>
      <c r="J243" s="31" t="s">
        <v>312</v>
      </c>
      <c r="K243" s="11" t="s">
        <v>879</v>
      </c>
      <c r="L243" s="4">
        <f t="shared" si="37"/>
        <v>0</v>
      </c>
      <c r="M243" s="4"/>
      <c r="N243" s="4"/>
      <c r="O243" s="4">
        <f t="shared" si="38"/>
        <v>320000</v>
      </c>
      <c r="P243" s="4">
        <v>320000</v>
      </c>
      <c r="Q243" s="4"/>
      <c r="R243" s="4">
        <f t="shared" si="39"/>
        <v>0</v>
      </c>
      <c r="S243" s="4"/>
      <c r="T243" s="4"/>
      <c r="U243" s="4">
        <f t="shared" si="40"/>
        <v>0</v>
      </c>
      <c r="V243" s="4"/>
      <c r="W243" s="4"/>
      <c r="X243" s="4">
        <f t="shared" si="41"/>
        <v>0</v>
      </c>
      <c r="Y243" s="4"/>
      <c r="Z243" s="4"/>
      <c r="AA243" s="4">
        <f>C243+I243-L243-O243-U243-X243-R243</f>
        <v>0</v>
      </c>
      <c r="AB243" s="7">
        <v>45352</v>
      </c>
    </row>
    <row r="244" spans="1:28" ht="15.75" hidden="1" x14ac:dyDescent="0.25">
      <c r="A244" s="29">
        <v>45336</v>
      </c>
      <c r="B244" s="72" t="s">
        <v>168</v>
      </c>
      <c r="C244" s="27">
        <v>260000</v>
      </c>
      <c r="D244" s="25" t="s">
        <v>52</v>
      </c>
      <c r="E244" s="27" t="s">
        <v>127</v>
      </c>
      <c r="F244" s="25">
        <v>4</v>
      </c>
      <c r="G244" s="25" t="s">
        <v>39</v>
      </c>
      <c r="H244" s="27"/>
      <c r="I244" s="11">
        <f t="shared" si="36"/>
        <v>0</v>
      </c>
      <c r="J244" s="31" t="s">
        <v>312</v>
      </c>
      <c r="K244" s="11" t="s">
        <v>879</v>
      </c>
      <c r="L244" s="4">
        <f t="shared" si="37"/>
        <v>0</v>
      </c>
      <c r="M244" s="4"/>
      <c r="N244" s="4"/>
      <c r="O244" s="4">
        <f t="shared" si="38"/>
        <v>260000</v>
      </c>
      <c r="P244" s="4">
        <v>260000</v>
      </c>
      <c r="Q244" s="4"/>
      <c r="R244" s="4">
        <f t="shared" si="39"/>
        <v>0</v>
      </c>
      <c r="S244" s="4"/>
      <c r="T244" s="4"/>
      <c r="U244" s="4">
        <f t="shared" si="40"/>
        <v>0</v>
      </c>
      <c r="V244" s="4"/>
      <c r="W244" s="4"/>
      <c r="X244" s="4">
        <f t="shared" si="41"/>
        <v>0</v>
      </c>
      <c r="Y244" s="4"/>
      <c r="Z244" s="4"/>
      <c r="AA244" s="4">
        <f>C244+I244-L244-O244-U244-X244-R244</f>
        <v>0</v>
      </c>
      <c r="AB244" s="7">
        <v>45352</v>
      </c>
    </row>
    <row r="245" spans="1:28" ht="15.75" hidden="1" x14ac:dyDescent="0.25">
      <c r="A245" s="29">
        <v>45336</v>
      </c>
      <c r="B245" s="72" t="s">
        <v>168</v>
      </c>
      <c r="C245" s="25">
        <v>900000</v>
      </c>
      <c r="D245" s="25" t="s">
        <v>52</v>
      </c>
      <c r="E245" s="25" t="s">
        <v>150</v>
      </c>
      <c r="F245" s="25">
        <v>20</v>
      </c>
      <c r="G245" s="25" t="s">
        <v>77</v>
      </c>
      <c r="H245" s="25"/>
      <c r="I245" s="11">
        <f t="shared" si="36"/>
        <v>0</v>
      </c>
      <c r="J245" s="31" t="s">
        <v>312</v>
      </c>
      <c r="K245" s="11" t="s">
        <v>879</v>
      </c>
      <c r="L245" s="4">
        <f t="shared" si="37"/>
        <v>0</v>
      </c>
      <c r="M245" s="4"/>
      <c r="N245" s="4"/>
      <c r="O245" s="4">
        <f t="shared" si="38"/>
        <v>900000</v>
      </c>
      <c r="P245" s="4">
        <v>900000</v>
      </c>
      <c r="Q245" s="4"/>
      <c r="R245" s="4">
        <f t="shared" si="39"/>
        <v>0</v>
      </c>
      <c r="S245" s="4"/>
      <c r="T245" s="4"/>
      <c r="U245" s="4">
        <f t="shared" si="40"/>
        <v>0</v>
      </c>
      <c r="V245" s="4"/>
      <c r="W245" s="4"/>
      <c r="X245" s="4">
        <f t="shared" si="41"/>
        <v>0</v>
      </c>
      <c r="Y245" s="4"/>
      <c r="Z245" s="4"/>
      <c r="AA245" s="4">
        <f>C245+I245-L245-O245-U245-X245-R245</f>
        <v>0</v>
      </c>
      <c r="AB245" s="7">
        <v>45352</v>
      </c>
    </row>
    <row r="246" spans="1:28" ht="15.75" hidden="1" x14ac:dyDescent="0.25">
      <c r="A246" s="29">
        <v>45336</v>
      </c>
      <c r="B246" s="72" t="s">
        <v>99</v>
      </c>
      <c r="C246" s="27">
        <v>0</v>
      </c>
      <c r="D246" s="25" t="s">
        <v>52</v>
      </c>
      <c r="E246" s="27" t="s">
        <v>158</v>
      </c>
      <c r="F246" s="27">
        <v>30.3</v>
      </c>
      <c r="G246" s="27" t="s">
        <v>39</v>
      </c>
      <c r="H246" s="27"/>
      <c r="I246" s="11">
        <f t="shared" si="36"/>
        <v>0</v>
      </c>
      <c r="J246" s="28" t="s">
        <v>28</v>
      </c>
      <c r="K246" s="11"/>
      <c r="L246" s="4">
        <f t="shared" si="37"/>
        <v>0</v>
      </c>
      <c r="M246" s="4"/>
      <c r="N246" s="4"/>
      <c r="O246" s="4">
        <f t="shared" si="38"/>
        <v>0</v>
      </c>
      <c r="P246" s="4"/>
      <c r="Q246" s="4"/>
      <c r="R246" s="4">
        <f t="shared" si="39"/>
        <v>0</v>
      </c>
      <c r="S246" s="4"/>
      <c r="T246" s="4"/>
      <c r="U246" s="4">
        <f t="shared" si="40"/>
        <v>0</v>
      </c>
      <c r="V246" s="4"/>
      <c r="W246" s="4"/>
      <c r="X246" s="4">
        <f t="shared" si="41"/>
        <v>0</v>
      </c>
      <c r="Y246" s="4"/>
      <c r="Z246" s="4"/>
      <c r="AA246" s="4">
        <f>C246+I246-L246-O246-U246-X246-R246</f>
        <v>0</v>
      </c>
      <c r="AB246" s="7"/>
    </row>
    <row r="247" spans="1:28" ht="15.75" hidden="1" x14ac:dyDescent="0.25">
      <c r="A247" s="29">
        <v>45336</v>
      </c>
      <c r="B247" s="72" t="s">
        <v>99</v>
      </c>
      <c r="C247" s="25">
        <v>0</v>
      </c>
      <c r="D247" s="25" t="s">
        <v>52</v>
      </c>
      <c r="E247" s="25" t="s">
        <v>81</v>
      </c>
      <c r="F247" s="25">
        <v>24.1</v>
      </c>
      <c r="G247" s="27" t="s">
        <v>39</v>
      </c>
      <c r="H247" s="25"/>
      <c r="I247" s="11">
        <f t="shared" si="36"/>
        <v>0</v>
      </c>
      <c r="J247" s="26" t="s">
        <v>28</v>
      </c>
      <c r="K247" s="11"/>
      <c r="L247" s="4">
        <f t="shared" si="37"/>
        <v>0</v>
      </c>
      <c r="M247" s="4"/>
      <c r="N247" s="4"/>
      <c r="O247" s="4">
        <f t="shared" si="38"/>
        <v>0</v>
      </c>
      <c r="P247" s="4"/>
      <c r="Q247" s="4"/>
      <c r="R247" s="4">
        <f t="shared" si="39"/>
        <v>0</v>
      </c>
      <c r="S247" s="4"/>
      <c r="T247" s="4"/>
      <c r="U247" s="4">
        <f t="shared" si="40"/>
        <v>0</v>
      </c>
      <c r="V247" s="4"/>
      <c r="W247" s="4"/>
      <c r="X247" s="4">
        <f t="shared" si="41"/>
        <v>0</v>
      </c>
      <c r="Y247" s="4"/>
      <c r="Z247" s="4"/>
      <c r="AA247" s="4">
        <f>C247+I247-L247-O247-U247-X247-R247</f>
        <v>0</v>
      </c>
      <c r="AB247" s="7"/>
    </row>
    <row r="248" spans="1:28" ht="15.75" hidden="1" x14ac:dyDescent="0.25">
      <c r="A248" s="24">
        <v>45336</v>
      </c>
      <c r="B248" s="72" t="s">
        <v>99</v>
      </c>
      <c r="C248" s="25">
        <v>0</v>
      </c>
      <c r="D248" s="25" t="s">
        <v>52</v>
      </c>
      <c r="E248" s="25" t="s">
        <v>81</v>
      </c>
      <c r="F248" s="25">
        <v>65.8</v>
      </c>
      <c r="G248" s="25" t="s">
        <v>39</v>
      </c>
      <c r="H248" s="25"/>
      <c r="I248" s="11">
        <f t="shared" si="36"/>
        <v>0</v>
      </c>
      <c r="J248" s="26" t="s">
        <v>28</v>
      </c>
      <c r="K248" s="11"/>
      <c r="L248" s="4">
        <f t="shared" si="37"/>
        <v>0</v>
      </c>
      <c r="M248" s="4"/>
      <c r="N248" s="4"/>
      <c r="O248" s="4">
        <f t="shared" si="38"/>
        <v>0</v>
      </c>
      <c r="P248" s="4"/>
      <c r="Q248" s="4"/>
      <c r="R248" s="4">
        <f t="shared" si="39"/>
        <v>0</v>
      </c>
      <c r="S248" s="4"/>
      <c r="T248" s="4"/>
      <c r="U248" s="4">
        <f t="shared" si="40"/>
        <v>0</v>
      </c>
      <c r="V248" s="4"/>
      <c r="W248" s="4"/>
      <c r="X248" s="4">
        <f t="shared" si="41"/>
        <v>0</v>
      </c>
      <c r="Y248" s="4"/>
      <c r="Z248" s="4"/>
      <c r="AA248" s="4">
        <f>C248+I248-L248-O248-U248-X248-R248</f>
        <v>0</v>
      </c>
      <c r="AB248" s="7"/>
    </row>
    <row r="249" spans="1:28" ht="15.75" hidden="1" x14ac:dyDescent="0.25">
      <c r="A249" s="29"/>
      <c r="B249" s="27" t="s">
        <v>843</v>
      </c>
      <c r="C249" s="25">
        <v>-13500000</v>
      </c>
      <c r="D249" s="27" t="s">
        <v>46</v>
      </c>
      <c r="E249" s="25"/>
      <c r="F249" s="25"/>
      <c r="G249" s="27" t="s">
        <v>39</v>
      </c>
      <c r="H249" s="25"/>
      <c r="I249" s="11">
        <f t="shared" si="36"/>
        <v>0</v>
      </c>
      <c r="J249" s="31" t="s">
        <v>49</v>
      </c>
      <c r="K249" s="11" t="s">
        <v>1134</v>
      </c>
      <c r="L249" s="4">
        <f t="shared" si="37"/>
        <v>0</v>
      </c>
      <c r="M249" s="4"/>
      <c r="N249" s="4"/>
      <c r="O249" s="4">
        <f t="shared" si="38"/>
        <v>31500000</v>
      </c>
      <c r="P249" s="4">
        <v>31500000</v>
      </c>
      <c r="Q249" s="4"/>
      <c r="R249" s="4">
        <f t="shared" si="39"/>
        <v>0</v>
      </c>
      <c r="S249" s="4"/>
      <c r="T249" s="4"/>
      <c r="U249" s="4">
        <f t="shared" si="40"/>
        <v>0</v>
      </c>
      <c r="V249" s="4"/>
      <c r="W249" s="4"/>
      <c r="X249" s="4">
        <f t="shared" si="41"/>
        <v>0</v>
      </c>
      <c r="Y249" s="4"/>
      <c r="Z249" s="4"/>
      <c r="AA249" s="4">
        <f>C249+I249-L249-O249-U249-X249-R249</f>
        <v>-45000000</v>
      </c>
      <c r="AB249" s="7">
        <v>45380</v>
      </c>
    </row>
    <row r="250" spans="1:28" ht="15.75" hidden="1" x14ac:dyDescent="0.25">
      <c r="A250" s="29">
        <v>45337</v>
      </c>
      <c r="B250" s="72" t="s">
        <v>90</v>
      </c>
      <c r="C250" s="25">
        <v>3600000</v>
      </c>
      <c r="D250" s="27" t="s">
        <v>46</v>
      </c>
      <c r="E250" s="25" t="s">
        <v>129</v>
      </c>
      <c r="F250" s="25">
        <v>60</v>
      </c>
      <c r="G250" s="25" t="s">
        <v>77</v>
      </c>
      <c r="H250" s="25"/>
      <c r="I250" s="11">
        <f t="shared" si="36"/>
        <v>0</v>
      </c>
      <c r="J250" s="26" t="s">
        <v>28</v>
      </c>
      <c r="K250" s="11"/>
      <c r="L250" s="4">
        <f t="shared" si="37"/>
        <v>0</v>
      </c>
      <c r="M250" s="4"/>
      <c r="N250" s="4"/>
      <c r="O250" s="4">
        <f t="shared" si="38"/>
        <v>0</v>
      </c>
      <c r="P250" s="4"/>
      <c r="Q250" s="4"/>
      <c r="R250" s="4">
        <f t="shared" si="39"/>
        <v>0</v>
      </c>
      <c r="S250" s="4"/>
      <c r="T250" s="4"/>
      <c r="U250" s="4">
        <f t="shared" si="40"/>
        <v>0</v>
      </c>
      <c r="V250" s="4"/>
      <c r="W250" s="4"/>
      <c r="X250" s="4">
        <f t="shared" si="41"/>
        <v>0</v>
      </c>
      <c r="Y250" s="4"/>
      <c r="Z250" s="4"/>
      <c r="AA250" s="4">
        <f>C250+I250-L250-O250-U250-X250-R250</f>
        <v>3600000</v>
      </c>
      <c r="AB250" s="7"/>
    </row>
    <row r="251" spans="1:28" ht="15.75" hidden="1" x14ac:dyDescent="0.25">
      <c r="A251" s="24">
        <v>45337</v>
      </c>
      <c r="B251" s="72" t="s">
        <v>99</v>
      </c>
      <c r="C251" s="25">
        <v>0</v>
      </c>
      <c r="D251" s="25"/>
      <c r="E251" s="25" t="s">
        <v>158</v>
      </c>
      <c r="F251" s="25">
        <v>30.4</v>
      </c>
      <c r="G251" s="25" t="s">
        <v>39</v>
      </c>
      <c r="H251" s="25"/>
      <c r="I251" s="11">
        <f t="shared" si="36"/>
        <v>0</v>
      </c>
      <c r="J251" s="26" t="s">
        <v>28</v>
      </c>
      <c r="K251" s="11"/>
      <c r="L251" s="4">
        <f t="shared" si="37"/>
        <v>0</v>
      </c>
      <c r="M251" s="4"/>
      <c r="N251" s="4"/>
      <c r="O251" s="4">
        <f t="shared" si="38"/>
        <v>0</v>
      </c>
      <c r="P251" s="4"/>
      <c r="Q251" s="4"/>
      <c r="R251" s="4">
        <f t="shared" si="39"/>
        <v>0</v>
      </c>
      <c r="S251" s="4"/>
      <c r="T251" s="4"/>
      <c r="U251" s="4">
        <f t="shared" si="40"/>
        <v>0</v>
      </c>
      <c r="V251" s="4"/>
      <c r="W251" s="4"/>
      <c r="X251" s="4">
        <f t="shared" si="41"/>
        <v>0</v>
      </c>
      <c r="Y251" s="4"/>
      <c r="Z251" s="4"/>
      <c r="AA251" s="4">
        <f>C251+I251-L251-O251-U251-X251-R251</f>
        <v>0</v>
      </c>
      <c r="AB251" s="7"/>
    </row>
    <row r="252" spans="1:28" ht="15.75" hidden="1" x14ac:dyDescent="0.25">
      <c r="A252" s="29">
        <v>45337</v>
      </c>
      <c r="B252" s="72" t="s">
        <v>226</v>
      </c>
      <c r="C252" s="25">
        <v>8820000</v>
      </c>
      <c r="D252" s="27" t="s">
        <v>52</v>
      </c>
      <c r="E252" s="25" t="s">
        <v>229</v>
      </c>
      <c r="F252" s="25">
        <v>210</v>
      </c>
      <c r="G252" s="25" t="s">
        <v>39</v>
      </c>
      <c r="H252" s="25"/>
      <c r="I252" s="11">
        <f t="shared" si="36"/>
        <v>0</v>
      </c>
      <c r="J252" s="31" t="s">
        <v>312</v>
      </c>
      <c r="K252" s="11" t="s">
        <v>968</v>
      </c>
      <c r="L252" s="4">
        <f t="shared" si="37"/>
        <v>0</v>
      </c>
      <c r="M252" s="4"/>
      <c r="N252" s="4"/>
      <c r="O252" s="4">
        <f t="shared" si="38"/>
        <v>8820000</v>
      </c>
      <c r="P252" s="4">
        <v>8820000</v>
      </c>
      <c r="Q252" s="4"/>
      <c r="R252" s="4">
        <f t="shared" si="39"/>
        <v>0</v>
      </c>
      <c r="S252" s="4"/>
      <c r="T252" s="4"/>
      <c r="U252" s="4">
        <f t="shared" si="40"/>
        <v>0</v>
      </c>
      <c r="V252" s="4"/>
      <c r="W252" s="4"/>
      <c r="X252" s="4">
        <f t="shared" si="41"/>
        <v>0</v>
      </c>
      <c r="Y252" s="4"/>
      <c r="Z252" s="4"/>
      <c r="AA252" s="4">
        <f>C252+I252-L252-O252-U252-X252-R252</f>
        <v>0</v>
      </c>
      <c r="AB252" s="7">
        <v>45371</v>
      </c>
    </row>
    <row r="253" spans="1:28" ht="15.75" hidden="1" x14ac:dyDescent="0.25">
      <c r="A253" s="24">
        <v>45337</v>
      </c>
      <c r="B253" s="72" t="s">
        <v>226</v>
      </c>
      <c r="C253" s="25">
        <v>800000</v>
      </c>
      <c r="D253" s="25" t="s">
        <v>52</v>
      </c>
      <c r="E253" s="25" t="s">
        <v>189</v>
      </c>
      <c r="F253" s="25">
        <v>2</v>
      </c>
      <c r="G253" s="25" t="s">
        <v>23</v>
      </c>
      <c r="H253" s="25"/>
      <c r="I253" s="11">
        <f t="shared" si="36"/>
        <v>0</v>
      </c>
      <c r="J253" s="31" t="s">
        <v>312</v>
      </c>
      <c r="K253" s="11" t="s">
        <v>968</v>
      </c>
      <c r="L253" s="4">
        <f t="shared" si="37"/>
        <v>0</v>
      </c>
      <c r="M253" s="4"/>
      <c r="N253" s="4"/>
      <c r="O253" s="4">
        <f t="shared" si="38"/>
        <v>800000</v>
      </c>
      <c r="P253" s="4">
        <v>800000</v>
      </c>
      <c r="Q253" s="4"/>
      <c r="R253" s="4">
        <f t="shared" si="39"/>
        <v>0</v>
      </c>
      <c r="S253" s="4"/>
      <c r="T253" s="4"/>
      <c r="U253" s="4">
        <f t="shared" si="40"/>
        <v>0</v>
      </c>
      <c r="V253" s="4"/>
      <c r="W253" s="4"/>
      <c r="X253" s="4">
        <f t="shared" si="41"/>
        <v>0</v>
      </c>
      <c r="Y253" s="4"/>
      <c r="Z253" s="4"/>
      <c r="AA253" s="4">
        <f>C253+I253-L253-O253-U253-X253-R253</f>
        <v>0</v>
      </c>
      <c r="AB253" s="7">
        <v>45371</v>
      </c>
    </row>
    <row r="254" spans="1:28" ht="15.75" hidden="1" x14ac:dyDescent="0.25">
      <c r="A254" s="29">
        <v>45338</v>
      </c>
      <c r="B254" s="72" t="s">
        <v>99</v>
      </c>
      <c r="C254" s="25">
        <v>0</v>
      </c>
      <c r="D254" s="27"/>
      <c r="E254" s="27" t="s">
        <v>104</v>
      </c>
      <c r="F254" s="25">
        <v>28.9</v>
      </c>
      <c r="G254" s="25" t="s">
        <v>39</v>
      </c>
      <c r="H254" s="25"/>
      <c r="I254" s="11">
        <f t="shared" si="36"/>
        <v>0</v>
      </c>
      <c r="J254" s="26" t="s">
        <v>28</v>
      </c>
      <c r="K254" s="11"/>
      <c r="L254" s="4">
        <f t="shared" si="37"/>
        <v>0</v>
      </c>
      <c r="M254" s="4"/>
      <c r="N254" s="4"/>
      <c r="O254" s="4">
        <f t="shared" si="38"/>
        <v>0</v>
      </c>
      <c r="P254" s="4"/>
      <c r="Q254" s="4"/>
      <c r="R254" s="4">
        <f t="shared" si="39"/>
        <v>0</v>
      </c>
      <c r="S254" s="4"/>
      <c r="T254" s="4"/>
      <c r="U254" s="4">
        <f t="shared" si="40"/>
        <v>0</v>
      </c>
      <c r="V254" s="4"/>
      <c r="W254" s="4"/>
      <c r="X254" s="4">
        <f t="shared" si="41"/>
        <v>0</v>
      </c>
      <c r="Y254" s="4"/>
      <c r="Z254" s="4"/>
      <c r="AA254" s="4">
        <f>C254+I254-L254-O254-U254-X254-R254</f>
        <v>0</v>
      </c>
      <c r="AB254" s="7"/>
    </row>
    <row r="255" spans="1:28" ht="15.75" hidden="1" x14ac:dyDescent="0.25">
      <c r="A255" s="29">
        <v>45338</v>
      </c>
      <c r="B255" s="50" t="s">
        <v>162</v>
      </c>
      <c r="C255" s="27">
        <v>1587600</v>
      </c>
      <c r="D255" s="27" t="s">
        <v>46</v>
      </c>
      <c r="E255" s="27" t="s">
        <v>102</v>
      </c>
      <c r="F255" s="27">
        <v>32.4</v>
      </c>
      <c r="G255" s="25" t="s">
        <v>39</v>
      </c>
      <c r="H255" s="27"/>
      <c r="I255" s="11">
        <f t="shared" si="36"/>
        <v>0</v>
      </c>
      <c r="J255" s="12" t="s">
        <v>324</v>
      </c>
      <c r="K255" s="11"/>
      <c r="L255" s="4">
        <f t="shared" si="37"/>
        <v>1587600</v>
      </c>
      <c r="M255" s="4">
        <v>1587600</v>
      </c>
      <c r="N255" s="4"/>
      <c r="O255" s="4">
        <f t="shared" si="38"/>
        <v>0</v>
      </c>
      <c r="P255" s="4"/>
      <c r="Q255" s="4"/>
      <c r="R255" s="4">
        <f t="shared" si="39"/>
        <v>0</v>
      </c>
      <c r="S255" s="4"/>
      <c r="T255" s="4"/>
      <c r="U255" s="4">
        <f t="shared" si="40"/>
        <v>0</v>
      </c>
      <c r="V255" s="4"/>
      <c r="W255" s="4"/>
      <c r="X255" s="4">
        <f t="shared" si="41"/>
        <v>0</v>
      </c>
      <c r="Y255" s="4"/>
      <c r="Z255" s="4"/>
      <c r="AA255" s="4">
        <f>C255+I255-L255-O255-U255-X255-R255</f>
        <v>0</v>
      </c>
      <c r="AB255" s="7">
        <v>45363</v>
      </c>
    </row>
    <row r="256" spans="1:28" ht="15.75" hidden="1" x14ac:dyDescent="0.25">
      <c r="A256" s="29">
        <v>45338</v>
      </c>
      <c r="B256" s="50" t="s">
        <v>122</v>
      </c>
      <c r="C256" s="25">
        <v>19000000</v>
      </c>
      <c r="D256" s="25" t="s">
        <v>46</v>
      </c>
      <c r="E256" s="25" t="s">
        <v>82</v>
      </c>
      <c r="F256" s="25">
        <v>10000</v>
      </c>
      <c r="G256" s="25" t="s">
        <v>34</v>
      </c>
      <c r="H256" s="25"/>
      <c r="I256" s="11">
        <f t="shared" si="36"/>
        <v>0</v>
      </c>
      <c r="J256" s="26" t="s">
        <v>28</v>
      </c>
      <c r="K256" s="11"/>
      <c r="L256" s="4">
        <f t="shared" si="37"/>
        <v>0</v>
      </c>
      <c r="M256" s="4"/>
      <c r="N256" s="4"/>
      <c r="O256" s="4">
        <f t="shared" si="38"/>
        <v>0</v>
      </c>
      <c r="P256" s="4"/>
      <c r="Q256" s="4"/>
      <c r="R256" s="4">
        <f t="shared" si="39"/>
        <v>0</v>
      </c>
      <c r="S256" s="4"/>
      <c r="T256" s="4"/>
      <c r="U256" s="4">
        <f t="shared" si="40"/>
        <v>0</v>
      </c>
      <c r="V256" s="4"/>
      <c r="W256" s="4"/>
      <c r="X256" s="4">
        <f t="shared" si="41"/>
        <v>0</v>
      </c>
      <c r="Y256" s="4"/>
      <c r="Z256" s="4"/>
      <c r="AA256" s="4">
        <f>C256+I256-L256-O256-U256-X256-R256</f>
        <v>19000000</v>
      </c>
      <c r="AB256" s="7"/>
    </row>
    <row r="257" spans="1:28" ht="15.75" hidden="1" x14ac:dyDescent="0.25">
      <c r="A257" s="29">
        <v>45338</v>
      </c>
      <c r="B257" s="50" t="s">
        <v>122</v>
      </c>
      <c r="C257" s="27">
        <v>11430000</v>
      </c>
      <c r="D257" s="25" t="s">
        <v>46</v>
      </c>
      <c r="E257" s="27" t="s">
        <v>534</v>
      </c>
      <c r="F257" s="27">
        <v>3000</v>
      </c>
      <c r="G257" s="25" t="s">
        <v>34</v>
      </c>
      <c r="H257" s="27"/>
      <c r="I257" s="11">
        <f t="shared" si="36"/>
        <v>0</v>
      </c>
      <c r="J257" s="28" t="s">
        <v>28</v>
      </c>
      <c r="K257" s="11"/>
      <c r="L257" s="4">
        <f t="shared" si="37"/>
        <v>0</v>
      </c>
      <c r="M257" s="4"/>
      <c r="N257" s="4"/>
      <c r="O257" s="4">
        <f t="shared" si="38"/>
        <v>0</v>
      </c>
      <c r="P257" s="4"/>
      <c r="Q257" s="4"/>
      <c r="R257" s="4">
        <f t="shared" si="39"/>
        <v>0</v>
      </c>
      <c r="S257" s="4"/>
      <c r="T257" s="4"/>
      <c r="U257" s="4">
        <f t="shared" si="40"/>
        <v>0</v>
      </c>
      <c r="V257" s="4"/>
      <c r="W257" s="4"/>
      <c r="X257" s="4">
        <f t="shared" si="41"/>
        <v>0</v>
      </c>
      <c r="Y257" s="4"/>
      <c r="Z257" s="4"/>
      <c r="AA257" s="4">
        <f>C257+I257-L257-O257-U257-X257-R257</f>
        <v>11430000</v>
      </c>
      <c r="AB257" s="7"/>
    </row>
    <row r="258" spans="1:28" ht="15.75" hidden="1" x14ac:dyDescent="0.25">
      <c r="A258" s="29">
        <v>45338</v>
      </c>
      <c r="B258" s="79" t="s">
        <v>99</v>
      </c>
      <c r="C258" s="27">
        <v>0</v>
      </c>
      <c r="D258" s="27"/>
      <c r="E258" s="27" t="s">
        <v>81</v>
      </c>
      <c r="F258" s="27">
        <v>23.4</v>
      </c>
      <c r="G258" s="27" t="s">
        <v>39</v>
      </c>
      <c r="H258" s="27"/>
      <c r="I258" s="11">
        <f t="shared" si="36"/>
        <v>0</v>
      </c>
      <c r="J258" s="28" t="s">
        <v>28</v>
      </c>
      <c r="K258" s="11"/>
      <c r="L258" s="4">
        <f t="shared" si="37"/>
        <v>0</v>
      </c>
      <c r="M258" s="4"/>
      <c r="N258" s="4"/>
      <c r="O258" s="4">
        <f t="shared" si="38"/>
        <v>0</v>
      </c>
      <c r="P258" s="4"/>
      <c r="Q258" s="4"/>
      <c r="R258" s="4">
        <f t="shared" si="39"/>
        <v>0</v>
      </c>
      <c r="S258" s="4"/>
      <c r="T258" s="4"/>
      <c r="U258" s="4">
        <f t="shared" si="40"/>
        <v>0</v>
      </c>
      <c r="V258" s="4"/>
      <c r="W258" s="4"/>
      <c r="X258" s="4">
        <f t="shared" si="41"/>
        <v>0</v>
      </c>
      <c r="Y258" s="4"/>
      <c r="Z258" s="4"/>
      <c r="AA258" s="4">
        <f>C258+I258-L258-O258-U258-X258-R258</f>
        <v>0</v>
      </c>
      <c r="AB258" s="7"/>
    </row>
    <row r="259" spans="1:28" ht="15.75" hidden="1" x14ac:dyDescent="0.25">
      <c r="A259" s="29">
        <v>45338</v>
      </c>
      <c r="B259" s="51" t="s">
        <v>548</v>
      </c>
      <c r="C259" s="25">
        <v>1090000</v>
      </c>
      <c r="D259" s="27" t="s">
        <v>46</v>
      </c>
      <c r="E259" s="25" t="s">
        <v>151</v>
      </c>
      <c r="F259" s="25">
        <v>2000</v>
      </c>
      <c r="G259" s="25" t="s">
        <v>34</v>
      </c>
      <c r="H259" s="25"/>
      <c r="I259" s="11">
        <f t="shared" si="36"/>
        <v>0</v>
      </c>
      <c r="J259" s="38" t="s">
        <v>78</v>
      </c>
      <c r="K259" s="11"/>
      <c r="L259" s="4">
        <f t="shared" si="37"/>
        <v>0</v>
      </c>
      <c r="M259" s="4"/>
      <c r="N259" s="4"/>
      <c r="O259" s="4">
        <f t="shared" si="38"/>
        <v>0</v>
      </c>
      <c r="P259" s="4"/>
      <c r="Q259" s="4"/>
      <c r="R259" s="4">
        <f t="shared" si="39"/>
        <v>0</v>
      </c>
      <c r="S259" s="4"/>
      <c r="T259" s="4"/>
      <c r="U259" s="4">
        <f t="shared" si="40"/>
        <v>0</v>
      </c>
      <c r="V259" s="4"/>
      <c r="W259" s="4"/>
      <c r="X259" s="4">
        <f t="shared" si="41"/>
        <v>0</v>
      </c>
      <c r="Y259" s="4"/>
      <c r="Z259" s="4"/>
      <c r="AA259" s="4">
        <f>C259+I259-L259-O259-U259-X259-R259</f>
        <v>1090000</v>
      </c>
      <c r="AB259" s="7"/>
    </row>
    <row r="260" spans="1:28" ht="15.75" hidden="1" x14ac:dyDescent="0.25">
      <c r="A260" s="29">
        <v>45338</v>
      </c>
      <c r="B260" s="51" t="s">
        <v>370</v>
      </c>
      <c r="C260" s="25">
        <v>21320000</v>
      </c>
      <c r="D260" s="27" t="s">
        <v>46</v>
      </c>
      <c r="E260" s="25" t="s">
        <v>298</v>
      </c>
      <c r="F260" s="25">
        <v>5200</v>
      </c>
      <c r="G260" s="27" t="s">
        <v>34</v>
      </c>
      <c r="H260" s="25"/>
      <c r="I260" s="11">
        <f t="shared" si="36"/>
        <v>0</v>
      </c>
      <c r="J260" s="38" t="s">
        <v>78</v>
      </c>
      <c r="K260" s="11" t="s">
        <v>1063</v>
      </c>
      <c r="L260" s="4">
        <f t="shared" si="37"/>
        <v>0</v>
      </c>
      <c r="M260" s="4"/>
      <c r="N260" s="4"/>
      <c r="O260" s="4">
        <f t="shared" si="38"/>
        <v>6552000</v>
      </c>
      <c r="P260" s="4">
        <v>1909000</v>
      </c>
      <c r="Q260" s="4">
        <v>4643000</v>
      </c>
      <c r="R260" s="4">
        <f t="shared" si="39"/>
        <v>0</v>
      </c>
      <c r="S260" s="4"/>
      <c r="T260" s="4"/>
      <c r="U260" s="4">
        <f t="shared" si="40"/>
        <v>0</v>
      </c>
      <c r="V260" s="4"/>
      <c r="W260" s="4"/>
      <c r="X260" s="4">
        <f t="shared" si="41"/>
        <v>0</v>
      </c>
      <c r="Y260" s="4"/>
      <c r="Z260" s="4"/>
      <c r="AA260" s="4">
        <f>C260+I260-L260-O260-U260-X260-R260</f>
        <v>14768000</v>
      </c>
      <c r="AB260" s="7">
        <v>45369</v>
      </c>
    </row>
    <row r="261" spans="1:28" ht="15.75" hidden="1" x14ac:dyDescent="0.25">
      <c r="A261" s="29">
        <v>45339</v>
      </c>
      <c r="B261" s="51" t="s">
        <v>309</v>
      </c>
      <c r="C261" s="27">
        <v>9400000</v>
      </c>
      <c r="D261" s="27" t="s">
        <v>46</v>
      </c>
      <c r="E261" s="27" t="s">
        <v>356</v>
      </c>
      <c r="F261" s="27">
        <v>1</v>
      </c>
      <c r="G261" s="27" t="s">
        <v>48</v>
      </c>
      <c r="H261" s="27"/>
      <c r="I261" s="11">
        <f t="shared" si="36"/>
        <v>0</v>
      </c>
      <c r="J261" s="38" t="s">
        <v>24</v>
      </c>
      <c r="K261" s="11"/>
      <c r="L261" s="4">
        <f t="shared" si="37"/>
        <v>0</v>
      </c>
      <c r="M261" s="4"/>
      <c r="N261" s="4"/>
      <c r="O261" s="4">
        <f t="shared" si="38"/>
        <v>0</v>
      </c>
      <c r="P261" s="4"/>
      <c r="Q261" s="4"/>
      <c r="R261" s="4">
        <f t="shared" si="39"/>
        <v>0</v>
      </c>
      <c r="S261" s="4"/>
      <c r="T261" s="4"/>
      <c r="U261" s="4">
        <f t="shared" si="40"/>
        <v>7480000</v>
      </c>
      <c r="V261" s="4"/>
      <c r="W261" s="4">
        <v>7480000</v>
      </c>
      <c r="X261" s="4">
        <f t="shared" si="41"/>
        <v>0</v>
      </c>
      <c r="Y261" s="4"/>
      <c r="Z261" s="4"/>
      <c r="AA261" s="4">
        <f>C261+I261-L261-O261-U261-X261-R261</f>
        <v>1920000</v>
      </c>
      <c r="AB261" s="7">
        <v>45366</v>
      </c>
    </row>
    <row r="262" spans="1:28" ht="15.75" hidden="1" x14ac:dyDescent="0.25">
      <c r="A262" s="29">
        <v>45339</v>
      </c>
      <c r="B262" s="51" t="s">
        <v>122</v>
      </c>
      <c r="C262" s="27">
        <v>113000</v>
      </c>
      <c r="D262" s="27" t="s">
        <v>46</v>
      </c>
      <c r="E262" s="27" t="s">
        <v>395</v>
      </c>
      <c r="F262" s="27">
        <v>5000</v>
      </c>
      <c r="G262" s="27" t="s">
        <v>34</v>
      </c>
      <c r="H262" s="27"/>
      <c r="I262" s="11">
        <f t="shared" si="36"/>
        <v>0</v>
      </c>
      <c r="J262" s="40" t="s">
        <v>24</v>
      </c>
      <c r="K262" s="11"/>
      <c r="L262" s="4">
        <f t="shared" si="37"/>
        <v>0</v>
      </c>
      <c r="M262" s="4"/>
      <c r="N262" s="4"/>
      <c r="O262" s="4">
        <f t="shared" si="38"/>
        <v>0</v>
      </c>
      <c r="P262" s="4"/>
      <c r="Q262" s="4"/>
      <c r="R262" s="4">
        <f t="shared" si="39"/>
        <v>0</v>
      </c>
      <c r="S262" s="4"/>
      <c r="T262" s="4"/>
      <c r="U262" s="4">
        <f t="shared" si="40"/>
        <v>0</v>
      </c>
      <c r="V262" s="4"/>
      <c r="W262" s="4"/>
      <c r="X262" s="4">
        <f t="shared" si="41"/>
        <v>0</v>
      </c>
      <c r="Y262" s="4"/>
      <c r="Z262" s="4"/>
      <c r="AA262" s="4">
        <f>C262+I262-L262-O262-U262-X262-R262</f>
        <v>113000</v>
      </c>
      <c r="AB262" s="7"/>
    </row>
    <row r="263" spans="1:28" ht="15.75" hidden="1" x14ac:dyDescent="0.25">
      <c r="A263" s="29">
        <v>45339</v>
      </c>
      <c r="B263" s="51" t="s">
        <v>122</v>
      </c>
      <c r="C263" s="25">
        <v>2560000</v>
      </c>
      <c r="D263" s="27" t="s">
        <v>46</v>
      </c>
      <c r="E263" s="25" t="s">
        <v>157</v>
      </c>
      <c r="F263" s="25">
        <v>8</v>
      </c>
      <c r="G263" s="27" t="s">
        <v>48</v>
      </c>
      <c r="H263" s="25"/>
      <c r="I263" s="11">
        <f t="shared" si="36"/>
        <v>0</v>
      </c>
      <c r="J263" s="26" t="s">
        <v>28</v>
      </c>
      <c r="K263" s="11"/>
      <c r="L263" s="4">
        <f t="shared" si="37"/>
        <v>0</v>
      </c>
      <c r="M263" s="4"/>
      <c r="N263" s="4"/>
      <c r="O263" s="4">
        <f t="shared" si="38"/>
        <v>0</v>
      </c>
      <c r="P263" s="4"/>
      <c r="Q263" s="4"/>
      <c r="R263" s="4">
        <f t="shared" si="39"/>
        <v>0</v>
      </c>
      <c r="S263" s="4"/>
      <c r="T263" s="4"/>
      <c r="U263" s="4">
        <f t="shared" si="40"/>
        <v>0</v>
      </c>
      <c r="V263" s="4"/>
      <c r="W263" s="4"/>
      <c r="X263" s="4">
        <f t="shared" si="41"/>
        <v>0</v>
      </c>
      <c r="Y263" s="4"/>
      <c r="Z263" s="4"/>
      <c r="AA263" s="4">
        <f>C263+I263-L263-O263-U263-X263-R263</f>
        <v>2560000</v>
      </c>
      <c r="AB263" s="7"/>
    </row>
    <row r="264" spans="1:28" ht="15.75" hidden="1" x14ac:dyDescent="0.25">
      <c r="A264" s="29">
        <v>45339</v>
      </c>
      <c r="B264" s="50" t="s">
        <v>263</v>
      </c>
      <c r="C264" s="25">
        <v>23920000</v>
      </c>
      <c r="D264" s="27" t="s">
        <v>46</v>
      </c>
      <c r="E264" s="25" t="s">
        <v>406</v>
      </c>
      <c r="F264" s="25">
        <v>20800</v>
      </c>
      <c r="G264" s="27" t="s">
        <v>34</v>
      </c>
      <c r="H264" s="25"/>
      <c r="I264" s="11">
        <f t="shared" si="36"/>
        <v>0</v>
      </c>
      <c r="J264" s="31" t="s">
        <v>312</v>
      </c>
      <c r="K264" s="4" t="s">
        <v>1133</v>
      </c>
      <c r="L264" s="4">
        <f t="shared" si="37"/>
        <v>0</v>
      </c>
      <c r="M264" s="4"/>
      <c r="N264" s="4"/>
      <c r="O264" s="4">
        <f t="shared" si="38"/>
        <v>23920000</v>
      </c>
      <c r="P264" s="4">
        <v>19986000</v>
      </c>
      <c r="Q264" s="4">
        <v>3934000</v>
      </c>
      <c r="R264" s="4">
        <f t="shared" si="39"/>
        <v>0</v>
      </c>
      <c r="S264" s="4"/>
      <c r="T264" s="4"/>
      <c r="U264" s="4">
        <f t="shared" si="40"/>
        <v>0</v>
      </c>
      <c r="V264" s="4"/>
      <c r="W264" s="4"/>
      <c r="X264" s="4">
        <f t="shared" si="41"/>
        <v>0</v>
      </c>
      <c r="Y264" s="4"/>
      <c r="Z264" s="4"/>
      <c r="AA264" s="4">
        <f>C264+I264-L264-O264-U264-X264-R264</f>
        <v>0</v>
      </c>
      <c r="AB264" s="7">
        <v>45370</v>
      </c>
    </row>
    <row r="265" spans="1:28" ht="15.75" hidden="1" x14ac:dyDescent="0.25">
      <c r="A265" s="29">
        <v>45339</v>
      </c>
      <c r="B265" s="50" t="s">
        <v>669</v>
      </c>
      <c r="C265" s="25">
        <v>2400000</v>
      </c>
      <c r="D265" s="25" t="s">
        <v>46</v>
      </c>
      <c r="E265" s="25" t="s">
        <v>130</v>
      </c>
      <c r="F265" s="25">
        <v>60</v>
      </c>
      <c r="G265" s="25" t="s">
        <v>77</v>
      </c>
      <c r="H265" s="25"/>
      <c r="I265" s="11">
        <f t="shared" si="36"/>
        <v>0</v>
      </c>
      <c r="J265" s="31" t="s">
        <v>312</v>
      </c>
      <c r="K265" s="11" t="s">
        <v>941</v>
      </c>
      <c r="L265" s="4">
        <f t="shared" si="37"/>
        <v>0</v>
      </c>
      <c r="M265" s="4"/>
      <c r="N265" s="4"/>
      <c r="O265" s="4">
        <f t="shared" si="38"/>
        <v>2400000</v>
      </c>
      <c r="P265" s="4">
        <v>2400000</v>
      </c>
      <c r="Q265" s="4"/>
      <c r="R265" s="4">
        <f t="shared" si="39"/>
        <v>0</v>
      </c>
      <c r="S265" s="4"/>
      <c r="T265" s="4"/>
      <c r="U265" s="4">
        <f t="shared" si="40"/>
        <v>0</v>
      </c>
      <c r="V265" s="4"/>
      <c r="W265" s="4"/>
      <c r="X265" s="4">
        <f t="shared" si="41"/>
        <v>0</v>
      </c>
      <c r="Y265" s="4"/>
      <c r="Z265" s="4"/>
      <c r="AA265" s="4">
        <f>C265+I265-L265-O265-U265-X265-R265</f>
        <v>0</v>
      </c>
      <c r="AB265" s="7">
        <v>45355</v>
      </c>
    </row>
    <row r="266" spans="1:28" ht="15.75" hidden="1" x14ac:dyDescent="0.25">
      <c r="A266" s="29">
        <v>45339</v>
      </c>
      <c r="B266" s="50" t="s">
        <v>669</v>
      </c>
      <c r="C266" s="25">
        <v>1600000</v>
      </c>
      <c r="D266" s="25" t="s">
        <v>46</v>
      </c>
      <c r="E266" s="27" t="s">
        <v>150</v>
      </c>
      <c r="F266" s="25">
        <v>40</v>
      </c>
      <c r="G266" s="25" t="s">
        <v>77</v>
      </c>
      <c r="H266" s="25"/>
      <c r="I266" s="11">
        <f t="shared" si="36"/>
        <v>0</v>
      </c>
      <c r="J266" s="31" t="s">
        <v>312</v>
      </c>
      <c r="K266" s="11" t="s">
        <v>941</v>
      </c>
      <c r="L266" s="4">
        <f t="shared" si="37"/>
        <v>0</v>
      </c>
      <c r="M266" s="4"/>
      <c r="N266" s="4"/>
      <c r="O266" s="4">
        <f t="shared" si="38"/>
        <v>1600000</v>
      </c>
      <c r="P266" s="4">
        <v>1600000</v>
      </c>
      <c r="Q266" s="4"/>
      <c r="R266" s="4">
        <f t="shared" si="39"/>
        <v>0</v>
      </c>
      <c r="S266" s="4"/>
      <c r="T266" s="4"/>
      <c r="U266" s="4">
        <f t="shared" si="40"/>
        <v>0</v>
      </c>
      <c r="V266" s="4"/>
      <c r="W266" s="4"/>
      <c r="X266" s="4">
        <f t="shared" si="41"/>
        <v>0</v>
      </c>
      <c r="Y266" s="4"/>
      <c r="Z266" s="4"/>
      <c r="AA266" s="4">
        <f>C266+I266-L266-O266-U266-X266-R266</f>
        <v>0</v>
      </c>
      <c r="AB266" s="7">
        <v>45355</v>
      </c>
    </row>
    <row r="267" spans="1:28" ht="15.75" hidden="1" x14ac:dyDescent="0.25">
      <c r="A267" s="29">
        <v>45339</v>
      </c>
      <c r="B267" s="50" t="s">
        <v>669</v>
      </c>
      <c r="C267" s="25">
        <v>3040000</v>
      </c>
      <c r="D267" s="25" t="s">
        <v>46</v>
      </c>
      <c r="E267" s="25" t="s">
        <v>71</v>
      </c>
      <c r="F267" s="25">
        <v>4</v>
      </c>
      <c r="G267" s="25" t="s">
        <v>27</v>
      </c>
      <c r="H267" s="25"/>
      <c r="I267" s="11">
        <f t="shared" si="36"/>
        <v>0</v>
      </c>
      <c r="J267" s="31" t="s">
        <v>324</v>
      </c>
      <c r="K267" s="11"/>
      <c r="L267" s="4">
        <f t="shared" si="37"/>
        <v>0</v>
      </c>
      <c r="M267" s="4"/>
      <c r="N267" s="4"/>
      <c r="O267" s="4">
        <f t="shared" si="38"/>
        <v>0</v>
      </c>
      <c r="P267" s="4"/>
      <c r="Q267" s="4"/>
      <c r="R267" s="4">
        <f t="shared" si="39"/>
        <v>0</v>
      </c>
      <c r="S267" s="4"/>
      <c r="T267" s="4"/>
      <c r="U267" s="4">
        <f t="shared" si="40"/>
        <v>3040000</v>
      </c>
      <c r="V267" s="4">
        <v>3040000</v>
      </c>
      <c r="W267" s="4"/>
      <c r="X267" s="4">
        <f t="shared" si="41"/>
        <v>0</v>
      </c>
      <c r="Y267" s="4"/>
      <c r="Z267" s="4"/>
      <c r="AA267" s="4">
        <f>C267+I267-L267-O267-U267-X267-R267</f>
        <v>0</v>
      </c>
      <c r="AB267" s="7">
        <v>45370</v>
      </c>
    </row>
    <row r="268" spans="1:28" ht="15.75" hidden="1" x14ac:dyDescent="0.25">
      <c r="A268" s="29">
        <v>45339</v>
      </c>
      <c r="B268" s="50" t="s">
        <v>370</v>
      </c>
      <c r="C268" s="27">
        <v>21320000</v>
      </c>
      <c r="D268" s="25" t="s">
        <v>46</v>
      </c>
      <c r="E268" s="27" t="s">
        <v>298</v>
      </c>
      <c r="F268" s="25">
        <v>5200</v>
      </c>
      <c r="G268" s="25" t="s">
        <v>34</v>
      </c>
      <c r="H268" s="27"/>
      <c r="I268" s="11">
        <f t="shared" si="36"/>
        <v>0</v>
      </c>
      <c r="J268" s="28" t="s">
        <v>28</v>
      </c>
      <c r="K268" s="11" t="s">
        <v>1063</v>
      </c>
      <c r="L268" s="4">
        <f t="shared" si="37"/>
        <v>0</v>
      </c>
      <c r="M268" s="4"/>
      <c r="N268" s="4"/>
      <c r="O268" s="4">
        <f t="shared" si="38"/>
        <v>0</v>
      </c>
      <c r="P268" s="4"/>
      <c r="Q268" s="4"/>
      <c r="R268" s="4">
        <f t="shared" si="39"/>
        <v>0</v>
      </c>
      <c r="S268" s="4"/>
      <c r="T268" s="4"/>
      <c r="U268" s="4">
        <f t="shared" si="40"/>
        <v>0</v>
      </c>
      <c r="V268" s="4"/>
      <c r="W268" s="4"/>
      <c r="X268" s="4">
        <f t="shared" si="41"/>
        <v>0</v>
      </c>
      <c r="Y268" s="4"/>
      <c r="Z268" s="4"/>
      <c r="AA268" s="4">
        <f>C268+I268-L268-O268-U268-X268-R268</f>
        <v>21320000</v>
      </c>
      <c r="AB268" s="7"/>
    </row>
    <row r="269" spans="1:28" ht="15.75" hidden="1" x14ac:dyDescent="0.25">
      <c r="A269" s="29">
        <v>45339</v>
      </c>
      <c r="B269" s="51" t="s">
        <v>116</v>
      </c>
      <c r="C269" s="27">
        <v>1600000</v>
      </c>
      <c r="D269" s="27" t="s">
        <v>46</v>
      </c>
      <c r="E269" s="27" t="s">
        <v>135</v>
      </c>
      <c r="F269" s="27">
        <v>10</v>
      </c>
      <c r="G269" s="27" t="s">
        <v>48</v>
      </c>
      <c r="H269" s="27"/>
      <c r="I269" s="11">
        <f t="shared" si="36"/>
        <v>0</v>
      </c>
      <c r="J269" s="28" t="s">
        <v>28</v>
      </c>
      <c r="K269" s="11"/>
      <c r="L269" s="4">
        <f t="shared" si="37"/>
        <v>0</v>
      </c>
      <c r="M269" s="4"/>
      <c r="N269" s="4"/>
      <c r="O269" s="4">
        <f t="shared" si="38"/>
        <v>0</v>
      </c>
      <c r="P269" s="4"/>
      <c r="Q269" s="4"/>
      <c r="R269" s="4">
        <f t="shared" si="39"/>
        <v>0</v>
      </c>
      <c r="S269" s="4"/>
      <c r="T269" s="4"/>
      <c r="U269" s="4">
        <f t="shared" si="40"/>
        <v>0</v>
      </c>
      <c r="V269" s="4"/>
      <c r="W269" s="4"/>
      <c r="X269" s="4">
        <f t="shared" si="41"/>
        <v>0</v>
      </c>
      <c r="Y269" s="4"/>
      <c r="Z269" s="4"/>
      <c r="AA269" s="4">
        <f>C269+I269-L269-O269-U269-X269-R269</f>
        <v>1600000</v>
      </c>
      <c r="AB269" s="7"/>
    </row>
    <row r="270" spans="1:28" ht="15.75" hidden="1" x14ac:dyDescent="0.25">
      <c r="A270" s="29">
        <v>45339</v>
      </c>
      <c r="B270" s="50" t="s">
        <v>266</v>
      </c>
      <c r="C270" s="25">
        <v>1097600</v>
      </c>
      <c r="D270" s="25" t="s">
        <v>52</v>
      </c>
      <c r="E270" s="25" t="s">
        <v>81</v>
      </c>
      <c r="F270" s="25">
        <v>22.4</v>
      </c>
      <c r="G270" s="25" t="s">
        <v>39</v>
      </c>
      <c r="H270" s="25"/>
      <c r="I270" s="11">
        <f t="shared" si="36"/>
        <v>0</v>
      </c>
      <c r="J270" s="32" t="s">
        <v>312</v>
      </c>
      <c r="K270" s="11" t="s">
        <v>859</v>
      </c>
      <c r="L270" s="4">
        <f t="shared" si="37"/>
        <v>0</v>
      </c>
      <c r="M270" s="4"/>
      <c r="N270" s="4"/>
      <c r="O270" s="4">
        <f t="shared" si="38"/>
        <v>1097600</v>
      </c>
      <c r="P270" s="4">
        <v>1097600</v>
      </c>
      <c r="Q270" s="4"/>
      <c r="R270" s="4">
        <f t="shared" si="39"/>
        <v>0</v>
      </c>
      <c r="S270" s="4"/>
      <c r="T270" s="4"/>
      <c r="U270" s="4">
        <f t="shared" si="40"/>
        <v>0</v>
      </c>
      <c r="V270" s="4"/>
      <c r="W270" s="4"/>
      <c r="X270" s="4">
        <f t="shared" si="41"/>
        <v>0</v>
      </c>
      <c r="Y270" s="4"/>
      <c r="Z270" s="4"/>
      <c r="AA270" s="4">
        <f>C270+I270-L270-O270-U270-X270-R270</f>
        <v>0</v>
      </c>
      <c r="AB270" s="7">
        <v>45357</v>
      </c>
    </row>
    <row r="271" spans="1:28" ht="15.75" hidden="1" x14ac:dyDescent="0.25">
      <c r="A271" s="29">
        <v>45339</v>
      </c>
      <c r="B271" s="50" t="s">
        <v>266</v>
      </c>
      <c r="C271" s="25">
        <v>900000</v>
      </c>
      <c r="D271" s="25" t="s">
        <v>52</v>
      </c>
      <c r="E271" s="25" t="s">
        <v>189</v>
      </c>
      <c r="F271" s="25">
        <v>2</v>
      </c>
      <c r="G271" s="25" t="s">
        <v>23</v>
      </c>
      <c r="H271" s="25"/>
      <c r="I271" s="11">
        <f t="shared" si="36"/>
        <v>0</v>
      </c>
      <c r="J271" s="32" t="s">
        <v>312</v>
      </c>
      <c r="K271" s="11" t="s">
        <v>860</v>
      </c>
      <c r="L271" s="4">
        <f t="shared" si="37"/>
        <v>0</v>
      </c>
      <c r="M271" s="4"/>
      <c r="N271" s="4"/>
      <c r="O271" s="4">
        <f t="shared" si="38"/>
        <v>900000</v>
      </c>
      <c r="P271" s="4">
        <v>900000</v>
      </c>
      <c r="Q271" s="4"/>
      <c r="R271" s="4">
        <f t="shared" si="39"/>
        <v>0</v>
      </c>
      <c r="S271" s="4"/>
      <c r="T271" s="4"/>
      <c r="U271" s="4">
        <f t="shared" si="40"/>
        <v>0</v>
      </c>
      <c r="V271" s="4"/>
      <c r="W271" s="4"/>
      <c r="X271" s="4">
        <f t="shared" si="41"/>
        <v>0</v>
      </c>
      <c r="Y271" s="4"/>
      <c r="Z271" s="4"/>
      <c r="AA271" s="4">
        <f>C271+I271-L271-O271-U271-X271-R271</f>
        <v>0</v>
      </c>
      <c r="AB271" s="7">
        <v>45357</v>
      </c>
    </row>
    <row r="272" spans="1:28" ht="15.75" hidden="1" x14ac:dyDescent="0.25">
      <c r="A272" s="24">
        <v>45339</v>
      </c>
      <c r="B272" s="50" t="s">
        <v>73</v>
      </c>
      <c r="C272" s="25">
        <v>647500</v>
      </c>
      <c r="D272" s="25" t="s">
        <v>46</v>
      </c>
      <c r="E272" s="25" t="s">
        <v>61</v>
      </c>
      <c r="F272" s="25">
        <v>250</v>
      </c>
      <c r="G272" s="25" t="s">
        <v>34</v>
      </c>
      <c r="H272" s="25"/>
      <c r="I272" s="11">
        <f t="shared" si="36"/>
        <v>0</v>
      </c>
      <c r="J272" s="26" t="s">
        <v>28</v>
      </c>
      <c r="K272" s="11"/>
      <c r="L272" s="4">
        <f t="shared" si="37"/>
        <v>0</v>
      </c>
      <c r="M272" s="4"/>
      <c r="N272" s="4"/>
      <c r="O272" s="4">
        <f t="shared" si="38"/>
        <v>0</v>
      </c>
      <c r="P272" s="4"/>
      <c r="Q272" s="4"/>
      <c r="R272" s="4">
        <f t="shared" si="39"/>
        <v>0</v>
      </c>
      <c r="S272" s="4"/>
      <c r="T272" s="4"/>
      <c r="U272" s="4">
        <f t="shared" si="40"/>
        <v>0</v>
      </c>
      <c r="V272" s="4"/>
      <c r="W272" s="4"/>
      <c r="X272" s="4">
        <f t="shared" si="41"/>
        <v>0</v>
      </c>
      <c r="Y272" s="4"/>
      <c r="Z272" s="4"/>
      <c r="AA272" s="4">
        <f>C272+I272-L272-O272-U272-X272-R272</f>
        <v>647500</v>
      </c>
      <c r="AB272" s="7"/>
    </row>
    <row r="273" spans="1:28" ht="15.75" hidden="1" x14ac:dyDescent="0.25">
      <c r="A273" s="29">
        <v>45341</v>
      </c>
      <c r="B273" s="73" t="s">
        <v>118</v>
      </c>
      <c r="C273" s="27">
        <v>2250000</v>
      </c>
      <c r="D273" s="25" t="s">
        <v>46</v>
      </c>
      <c r="E273" s="27" t="s">
        <v>58</v>
      </c>
      <c r="F273" s="27">
        <v>1000</v>
      </c>
      <c r="G273" s="27" t="s">
        <v>34</v>
      </c>
      <c r="H273" s="27"/>
      <c r="I273" s="11">
        <f t="shared" si="36"/>
        <v>0</v>
      </c>
      <c r="J273" s="31" t="s">
        <v>312</v>
      </c>
      <c r="K273" s="11" t="s">
        <v>992</v>
      </c>
      <c r="L273" s="4">
        <f t="shared" si="37"/>
        <v>0</v>
      </c>
      <c r="M273" s="4"/>
      <c r="N273" s="4"/>
      <c r="O273" s="4">
        <f t="shared" si="38"/>
        <v>2250000</v>
      </c>
      <c r="P273" s="4">
        <v>2250000</v>
      </c>
      <c r="Q273" s="4"/>
      <c r="R273" s="4">
        <f t="shared" si="39"/>
        <v>0</v>
      </c>
      <c r="S273" s="4"/>
      <c r="T273" s="4"/>
      <c r="U273" s="4">
        <f t="shared" si="40"/>
        <v>0</v>
      </c>
      <c r="V273" s="4"/>
      <c r="W273" s="4"/>
      <c r="X273" s="4">
        <f t="shared" si="41"/>
        <v>0</v>
      </c>
      <c r="Y273" s="4"/>
      <c r="Z273" s="4"/>
      <c r="AA273" s="4">
        <f>C273+I273-L273-O273-U273-X273-R273</f>
        <v>0</v>
      </c>
      <c r="AB273" s="7">
        <v>45357</v>
      </c>
    </row>
    <row r="274" spans="1:28" ht="15.75" hidden="1" x14ac:dyDescent="0.25">
      <c r="A274" s="29">
        <v>45341</v>
      </c>
      <c r="B274" s="78" t="s">
        <v>99</v>
      </c>
      <c r="C274" s="25">
        <v>0</v>
      </c>
      <c r="D274" s="25"/>
      <c r="E274" s="25" t="s">
        <v>103</v>
      </c>
      <c r="F274" s="25">
        <v>29.1</v>
      </c>
      <c r="G274" s="25" t="s">
        <v>39</v>
      </c>
      <c r="H274" s="25"/>
      <c r="I274" s="11">
        <f t="shared" si="36"/>
        <v>0</v>
      </c>
      <c r="J274" s="26" t="s">
        <v>28</v>
      </c>
      <c r="K274" s="11"/>
      <c r="L274" s="4">
        <f t="shared" si="37"/>
        <v>0</v>
      </c>
      <c r="M274" s="4"/>
      <c r="N274" s="4"/>
      <c r="O274" s="4">
        <f t="shared" si="38"/>
        <v>0</v>
      </c>
      <c r="P274" s="4"/>
      <c r="Q274" s="4"/>
      <c r="R274" s="4">
        <f t="shared" si="39"/>
        <v>0</v>
      </c>
      <c r="S274" s="4"/>
      <c r="T274" s="4"/>
      <c r="U274" s="4">
        <f t="shared" si="40"/>
        <v>0</v>
      </c>
      <c r="V274" s="4"/>
      <c r="W274" s="4"/>
      <c r="X274" s="4">
        <f t="shared" si="41"/>
        <v>0</v>
      </c>
      <c r="Y274" s="4"/>
      <c r="Z274" s="4"/>
      <c r="AA274" s="4">
        <f>C274+I274-L274-O274-U274-X274-R274</f>
        <v>0</v>
      </c>
      <c r="AB274" s="7"/>
    </row>
    <row r="275" spans="1:28" ht="15.75" hidden="1" x14ac:dyDescent="0.25">
      <c r="A275" s="24">
        <v>45341</v>
      </c>
      <c r="B275" s="50" t="s">
        <v>122</v>
      </c>
      <c r="C275" s="25">
        <v>600000</v>
      </c>
      <c r="D275" s="25" t="s">
        <v>46</v>
      </c>
      <c r="E275" s="25" t="s">
        <v>238</v>
      </c>
      <c r="F275" s="25">
        <v>2</v>
      </c>
      <c r="G275" s="25" t="s">
        <v>39</v>
      </c>
      <c r="H275" s="25"/>
      <c r="I275" s="11">
        <f t="shared" si="36"/>
        <v>0</v>
      </c>
      <c r="J275" s="26" t="s">
        <v>28</v>
      </c>
      <c r="K275" s="11"/>
      <c r="L275" s="4">
        <f t="shared" si="37"/>
        <v>0</v>
      </c>
      <c r="M275" s="4"/>
      <c r="N275" s="4"/>
      <c r="O275" s="4">
        <f t="shared" si="38"/>
        <v>0</v>
      </c>
      <c r="P275" s="4"/>
      <c r="Q275" s="4"/>
      <c r="R275" s="4">
        <f t="shared" si="39"/>
        <v>0</v>
      </c>
      <c r="S275" s="4"/>
      <c r="T275" s="4"/>
      <c r="U275" s="4">
        <f t="shared" si="40"/>
        <v>0</v>
      </c>
      <c r="V275" s="4"/>
      <c r="W275" s="4"/>
      <c r="X275" s="4">
        <f t="shared" si="41"/>
        <v>0</v>
      </c>
      <c r="Y275" s="4"/>
      <c r="Z275" s="4"/>
      <c r="AA275" s="4">
        <f>C275+I275-L275-O275-U275-X275-R275</f>
        <v>600000</v>
      </c>
      <c r="AB275" s="7"/>
    </row>
    <row r="276" spans="1:28" ht="15.75" hidden="1" x14ac:dyDescent="0.25">
      <c r="A276" s="29">
        <v>45342</v>
      </c>
      <c r="B276" s="50" t="s">
        <v>168</v>
      </c>
      <c r="C276" s="25">
        <v>480000</v>
      </c>
      <c r="D276" s="25" t="s">
        <v>52</v>
      </c>
      <c r="E276" s="25" t="s">
        <v>47</v>
      </c>
      <c r="F276" s="25">
        <v>3</v>
      </c>
      <c r="G276" s="27" t="s">
        <v>48</v>
      </c>
      <c r="H276" s="27"/>
      <c r="I276" s="11">
        <f t="shared" si="36"/>
        <v>0</v>
      </c>
      <c r="J276" s="31" t="s">
        <v>312</v>
      </c>
      <c r="K276" s="11" t="s">
        <v>878</v>
      </c>
      <c r="L276" s="4">
        <f t="shared" si="37"/>
        <v>0</v>
      </c>
      <c r="M276" s="4"/>
      <c r="N276" s="4"/>
      <c r="O276" s="4">
        <f t="shared" si="38"/>
        <v>480000</v>
      </c>
      <c r="P276" s="4">
        <v>480000</v>
      </c>
      <c r="Q276" s="4"/>
      <c r="R276" s="4">
        <f t="shared" si="39"/>
        <v>0</v>
      </c>
      <c r="S276" s="4"/>
      <c r="T276" s="4"/>
      <c r="U276" s="4">
        <f t="shared" si="40"/>
        <v>0</v>
      </c>
      <c r="V276" s="4"/>
      <c r="W276" s="4"/>
      <c r="X276" s="4">
        <f t="shared" si="41"/>
        <v>0</v>
      </c>
      <c r="Y276" s="4"/>
      <c r="Z276" s="4"/>
      <c r="AA276" s="4">
        <f>C276+I276-L276-O276-U276-X276-R276</f>
        <v>0</v>
      </c>
      <c r="AB276" s="7">
        <v>45352</v>
      </c>
    </row>
    <row r="277" spans="1:28" ht="15.75" hidden="1" x14ac:dyDescent="0.25">
      <c r="A277" s="29">
        <v>45342</v>
      </c>
      <c r="B277" s="50" t="s">
        <v>168</v>
      </c>
      <c r="C277" s="25">
        <v>160000</v>
      </c>
      <c r="D277" s="25" t="s">
        <v>52</v>
      </c>
      <c r="E277" s="25" t="s">
        <v>135</v>
      </c>
      <c r="F277" s="25">
        <v>1</v>
      </c>
      <c r="G277" s="25" t="s">
        <v>48</v>
      </c>
      <c r="H277" s="25"/>
      <c r="I277" s="11">
        <f t="shared" si="36"/>
        <v>0</v>
      </c>
      <c r="J277" s="31" t="s">
        <v>312</v>
      </c>
      <c r="K277" s="11" t="s">
        <v>878</v>
      </c>
      <c r="L277" s="4">
        <f t="shared" si="37"/>
        <v>0</v>
      </c>
      <c r="M277" s="4"/>
      <c r="N277" s="4"/>
      <c r="O277" s="4">
        <f t="shared" si="38"/>
        <v>160000</v>
      </c>
      <c r="P277" s="4">
        <v>160000</v>
      </c>
      <c r="Q277" s="4"/>
      <c r="R277" s="4">
        <f t="shared" si="39"/>
        <v>0</v>
      </c>
      <c r="S277" s="4"/>
      <c r="T277" s="4"/>
      <c r="U277" s="4">
        <f t="shared" si="40"/>
        <v>0</v>
      </c>
      <c r="V277" s="4"/>
      <c r="W277" s="4"/>
      <c r="X277" s="4">
        <f t="shared" si="41"/>
        <v>0</v>
      </c>
      <c r="Y277" s="4"/>
      <c r="Z277" s="4"/>
      <c r="AA277" s="4">
        <f>C277+I277-L277-O277-U277-X277-R277</f>
        <v>0</v>
      </c>
      <c r="AB277" s="7">
        <v>45352</v>
      </c>
    </row>
    <row r="278" spans="1:28" ht="15.75" hidden="1" x14ac:dyDescent="0.25">
      <c r="A278" s="29">
        <v>45342</v>
      </c>
      <c r="B278" s="50" t="s">
        <v>134</v>
      </c>
      <c r="C278" s="27">
        <v>650000</v>
      </c>
      <c r="D278" s="25" t="s">
        <v>52</v>
      </c>
      <c r="E278" s="25" t="s">
        <v>127</v>
      </c>
      <c r="F278" s="27">
        <v>10</v>
      </c>
      <c r="G278" s="25" t="s">
        <v>39</v>
      </c>
      <c r="H278" s="25"/>
      <c r="I278" s="11">
        <f t="shared" si="36"/>
        <v>0</v>
      </c>
      <c r="J278" s="31" t="s">
        <v>312</v>
      </c>
      <c r="K278" s="11" t="s">
        <v>886</v>
      </c>
      <c r="L278" s="4">
        <f t="shared" si="37"/>
        <v>0</v>
      </c>
      <c r="M278" s="4"/>
      <c r="N278" s="4"/>
      <c r="O278" s="4">
        <f t="shared" si="38"/>
        <v>650000</v>
      </c>
      <c r="P278" s="4">
        <v>650000</v>
      </c>
      <c r="Q278" s="4"/>
      <c r="R278" s="4">
        <f t="shared" si="39"/>
        <v>0</v>
      </c>
      <c r="S278" s="4"/>
      <c r="T278" s="4"/>
      <c r="U278" s="4">
        <f t="shared" si="40"/>
        <v>0</v>
      </c>
      <c r="V278" s="4"/>
      <c r="W278" s="4"/>
      <c r="X278" s="4">
        <f t="shared" si="41"/>
        <v>0</v>
      </c>
      <c r="Y278" s="4"/>
      <c r="Z278" s="4"/>
      <c r="AA278" s="4">
        <f>C278+I278-L278-O278-U278-X278-R278</f>
        <v>0</v>
      </c>
      <c r="AB278" s="7">
        <v>45377</v>
      </c>
    </row>
    <row r="279" spans="1:28" ht="15.75" hidden="1" x14ac:dyDescent="0.25">
      <c r="A279" s="29">
        <v>45342</v>
      </c>
      <c r="B279" s="50" t="s">
        <v>134</v>
      </c>
      <c r="C279" s="25">
        <v>4500000</v>
      </c>
      <c r="D279" s="25" t="s">
        <v>52</v>
      </c>
      <c r="E279" s="25" t="s">
        <v>42</v>
      </c>
      <c r="F279" s="25">
        <v>1000</v>
      </c>
      <c r="G279" s="25" t="s">
        <v>34</v>
      </c>
      <c r="H279" s="25"/>
      <c r="I279" s="11">
        <f t="shared" si="36"/>
        <v>0</v>
      </c>
      <c r="J279" s="31" t="s">
        <v>312</v>
      </c>
      <c r="K279" s="11" t="s">
        <v>886</v>
      </c>
      <c r="L279" s="4">
        <f t="shared" si="37"/>
        <v>0</v>
      </c>
      <c r="M279" s="4"/>
      <c r="N279" s="4"/>
      <c r="O279" s="4">
        <f t="shared" si="38"/>
        <v>4500000</v>
      </c>
      <c r="P279" s="4">
        <v>4500000</v>
      </c>
      <c r="Q279" s="4"/>
      <c r="R279" s="4">
        <f t="shared" si="39"/>
        <v>0</v>
      </c>
      <c r="S279" s="4"/>
      <c r="T279" s="4"/>
      <c r="U279" s="4">
        <f t="shared" si="40"/>
        <v>0</v>
      </c>
      <c r="V279" s="4"/>
      <c r="W279" s="4"/>
      <c r="X279" s="4">
        <f t="shared" si="41"/>
        <v>0</v>
      </c>
      <c r="Y279" s="4"/>
      <c r="Z279" s="4"/>
      <c r="AA279" s="4">
        <f>C279+I279-L279-O279-U279-X279-R279</f>
        <v>0</v>
      </c>
      <c r="AB279" s="7">
        <v>45377</v>
      </c>
    </row>
    <row r="280" spans="1:28" ht="15.75" hidden="1" x14ac:dyDescent="0.25">
      <c r="A280" s="29">
        <v>45342</v>
      </c>
      <c r="B280" s="50" t="s">
        <v>134</v>
      </c>
      <c r="C280" s="27">
        <v>777000</v>
      </c>
      <c r="D280" s="25" t="s">
        <v>52</v>
      </c>
      <c r="E280" s="27" t="s">
        <v>50</v>
      </c>
      <c r="F280" s="27">
        <v>200</v>
      </c>
      <c r="G280" s="25" t="s">
        <v>34</v>
      </c>
      <c r="H280" s="25"/>
      <c r="I280" s="11">
        <f t="shared" si="36"/>
        <v>0</v>
      </c>
      <c r="J280" s="31" t="s">
        <v>312</v>
      </c>
      <c r="K280" s="11" t="s">
        <v>886</v>
      </c>
      <c r="L280" s="4">
        <f t="shared" si="37"/>
        <v>0</v>
      </c>
      <c r="M280" s="4"/>
      <c r="N280" s="4"/>
      <c r="O280" s="4">
        <f t="shared" si="38"/>
        <v>777000</v>
      </c>
      <c r="P280" s="4">
        <v>777000</v>
      </c>
      <c r="Q280" s="4"/>
      <c r="R280" s="4">
        <f t="shared" si="39"/>
        <v>0</v>
      </c>
      <c r="S280" s="4"/>
      <c r="T280" s="4"/>
      <c r="U280" s="4">
        <f t="shared" si="40"/>
        <v>0</v>
      </c>
      <c r="V280" s="4"/>
      <c r="W280" s="4"/>
      <c r="X280" s="4">
        <f t="shared" si="41"/>
        <v>0</v>
      </c>
      <c r="Y280" s="4"/>
      <c r="Z280" s="4"/>
      <c r="AA280" s="4">
        <f>C280+I280-L280-O280-U280-X280-R280</f>
        <v>0</v>
      </c>
      <c r="AB280" s="7">
        <v>45377</v>
      </c>
    </row>
    <row r="281" spans="1:28" ht="15.75" hidden="1" x14ac:dyDescent="0.25">
      <c r="A281" s="29">
        <v>45342</v>
      </c>
      <c r="B281" s="50" t="s">
        <v>134</v>
      </c>
      <c r="C281" s="25">
        <v>450000</v>
      </c>
      <c r="D281" s="25" t="s">
        <v>52</v>
      </c>
      <c r="E281" s="27" t="s">
        <v>189</v>
      </c>
      <c r="F281" s="25">
        <v>1</v>
      </c>
      <c r="G281" s="27" t="s">
        <v>23</v>
      </c>
      <c r="H281" s="27"/>
      <c r="I281" s="11">
        <f t="shared" si="36"/>
        <v>0</v>
      </c>
      <c r="J281" s="31" t="s">
        <v>312</v>
      </c>
      <c r="K281" s="11" t="s">
        <v>886</v>
      </c>
      <c r="L281" s="4">
        <f t="shared" si="37"/>
        <v>0</v>
      </c>
      <c r="M281" s="4"/>
      <c r="N281" s="4"/>
      <c r="O281" s="4">
        <f t="shared" si="38"/>
        <v>450000</v>
      </c>
      <c r="P281" s="4">
        <v>450000</v>
      </c>
      <c r="Q281" s="4"/>
      <c r="R281" s="4">
        <f t="shared" si="39"/>
        <v>0</v>
      </c>
      <c r="S281" s="4"/>
      <c r="T281" s="4"/>
      <c r="U281" s="4">
        <f t="shared" si="40"/>
        <v>0</v>
      </c>
      <c r="V281" s="4"/>
      <c r="W281" s="4"/>
      <c r="X281" s="4">
        <f t="shared" si="41"/>
        <v>0</v>
      </c>
      <c r="Y281" s="4"/>
      <c r="Z281" s="4"/>
      <c r="AA281" s="4">
        <f>C281+I281-L281-O281-U281-X281-R281</f>
        <v>0</v>
      </c>
      <c r="AB281" s="7"/>
    </row>
    <row r="282" spans="1:28" ht="15.75" hidden="1" x14ac:dyDescent="0.25">
      <c r="A282" s="29">
        <v>45342</v>
      </c>
      <c r="B282" s="79" t="s">
        <v>99</v>
      </c>
      <c r="C282" s="27">
        <v>0</v>
      </c>
      <c r="D282" s="27"/>
      <c r="E282" s="27" t="s">
        <v>101</v>
      </c>
      <c r="F282" s="27">
        <v>32.299999999999997</v>
      </c>
      <c r="G282" s="25" t="s">
        <v>39</v>
      </c>
      <c r="H282" s="25"/>
      <c r="I282" s="11">
        <f t="shared" si="36"/>
        <v>0</v>
      </c>
      <c r="J282" s="26" t="s">
        <v>28</v>
      </c>
      <c r="K282" s="11"/>
      <c r="L282" s="4">
        <f t="shared" si="37"/>
        <v>0</v>
      </c>
      <c r="M282" s="4"/>
      <c r="N282" s="4"/>
      <c r="O282" s="4">
        <f t="shared" si="38"/>
        <v>0</v>
      </c>
      <c r="P282" s="4"/>
      <c r="Q282" s="4"/>
      <c r="R282" s="4">
        <f t="shared" si="39"/>
        <v>0</v>
      </c>
      <c r="S282" s="4"/>
      <c r="T282" s="4"/>
      <c r="U282" s="4">
        <f t="shared" si="40"/>
        <v>0</v>
      </c>
      <c r="V282" s="4"/>
      <c r="W282" s="4"/>
      <c r="X282" s="4">
        <f t="shared" si="41"/>
        <v>0</v>
      </c>
      <c r="Y282" s="4"/>
      <c r="Z282" s="4"/>
      <c r="AA282" s="4">
        <f>C282+I282-L282-O282-U282-X282-R282</f>
        <v>0</v>
      </c>
      <c r="AB282" s="7"/>
    </row>
    <row r="283" spans="1:28" ht="15.75" hidden="1" x14ac:dyDescent="0.25">
      <c r="A283" s="29">
        <v>45342</v>
      </c>
      <c r="B283" s="79" t="s">
        <v>99</v>
      </c>
      <c r="C283" s="25">
        <v>0</v>
      </c>
      <c r="D283" s="25"/>
      <c r="E283" s="25" t="s">
        <v>100</v>
      </c>
      <c r="F283" s="25">
        <v>28.6</v>
      </c>
      <c r="G283" s="25" t="s">
        <v>39</v>
      </c>
      <c r="H283" s="25"/>
      <c r="I283" s="11">
        <f t="shared" si="36"/>
        <v>0</v>
      </c>
      <c r="J283" s="26" t="s">
        <v>28</v>
      </c>
      <c r="K283" s="11"/>
      <c r="L283" s="4">
        <f t="shared" si="37"/>
        <v>0</v>
      </c>
      <c r="M283" s="4"/>
      <c r="N283" s="4"/>
      <c r="O283" s="4">
        <f t="shared" si="38"/>
        <v>0</v>
      </c>
      <c r="P283" s="4"/>
      <c r="Q283" s="4"/>
      <c r="R283" s="4">
        <f t="shared" si="39"/>
        <v>0</v>
      </c>
      <c r="S283" s="4"/>
      <c r="T283" s="4"/>
      <c r="U283" s="4">
        <f t="shared" si="40"/>
        <v>0</v>
      </c>
      <c r="V283" s="4"/>
      <c r="W283" s="4"/>
      <c r="X283" s="4">
        <f t="shared" si="41"/>
        <v>0</v>
      </c>
      <c r="Y283" s="4"/>
      <c r="Z283" s="4"/>
      <c r="AA283" s="4">
        <f>C283+I283-L283-O283-U283-X283-R283</f>
        <v>0</v>
      </c>
      <c r="AB283" s="7"/>
    </row>
    <row r="284" spans="1:28" ht="15.75" hidden="1" x14ac:dyDescent="0.25">
      <c r="A284" s="29">
        <v>45342</v>
      </c>
      <c r="B284" s="79" t="s">
        <v>99</v>
      </c>
      <c r="C284" s="27">
        <v>0</v>
      </c>
      <c r="D284" s="25"/>
      <c r="E284" s="27" t="s">
        <v>103</v>
      </c>
      <c r="F284" s="27">
        <v>29.2</v>
      </c>
      <c r="G284" s="25" t="s">
        <v>39</v>
      </c>
      <c r="H284" s="25"/>
      <c r="I284" s="11">
        <f t="shared" si="36"/>
        <v>0</v>
      </c>
      <c r="J284" s="26" t="s">
        <v>28</v>
      </c>
      <c r="K284" s="11"/>
      <c r="L284" s="4">
        <f t="shared" si="37"/>
        <v>0</v>
      </c>
      <c r="M284" s="4"/>
      <c r="N284" s="4"/>
      <c r="O284" s="4">
        <f t="shared" si="38"/>
        <v>0</v>
      </c>
      <c r="P284" s="4"/>
      <c r="Q284" s="4"/>
      <c r="R284" s="4">
        <f t="shared" si="39"/>
        <v>0</v>
      </c>
      <c r="S284" s="4"/>
      <c r="T284" s="4"/>
      <c r="U284" s="4">
        <f t="shared" si="40"/>
        <v>0</v>
      </c>
      <c r="V284" s="4"/>
      <c r="W284" s="4"/>
      <c r="X284" s="4">
        <f t="shared" si="41"/>
        <v>0</v>
      </c>
      <c r="Y284" s="4"/>
      <c r="Z284" s="4"/>
      <c r="AA284" s="4">
        <f>C284+I284-L284-O284-U284-X284-R284</f>
        <v>0</v>
      </c>
      <c r="AB284" s="7"/>
    </row>
    <row r="285" spans="1:28" ht="15.75" hidden="1" x14ac:dyDescent="0.25">
      <c r="A285" s="29">
        <v>45342</v>
      </c>
      <c r="B285" s="78" t="s">
        <v>472</v>
      </c>
      <c r="C285" s="27">
        <v>1210000</v>
      </c>
      <c r="D285" s="25" t="s">
        <v>52</v>
      </c>
      <c r="E285" s="27" t="s">
        <v>163</v>
      </c>
      <c r="F285" s="27">
        <v>12</v>
      </c>
      <c r="G285" s="27" t="s">
        <v>39</v>
      </c>
      <c r="H285" s="27"/>
      <c r="I285" s="11">
        <f t="shared" si="36"/>
        <v>0</v>
      </c>
      <c r="J285" s="31" t="s">
        <v>324</v>
      </c>
      <c r="K285" s="11"/>
      <c r="L285" s="4">
        <f t="shared" si="37"/>
        <v>0</v>
      </c>
      <c r="M285" s="4"/>
      <c r="N285" s="4"/>
      <c r="O285" s="4">
        <f t="shared" si="38"/>
        <v>0</v>
      </c>
      <c r="P285" s="4"/>
      <c r="Q285" s="4"/>
      <c r="R285" s="4">
        <f t="shared" si="39"/>
        <v>0</v>
      </c>
      <c r="S285" s="4"/>
      <c r="T285" s="4"/>
      <c r="U285" s="4">
        <f t="shared" si="40"/>
        <v>1210000</v>
      </c>
      <c r="V285" s="4">
        <v>1210000</v>
      </c>
      <c r="W285" s="4"/>
      <c r="X285" s="4">
        <f t="shared" si="41"/>
        <v>0</v>
      </c>
      <c r="Y285" s="4"/>
      <c r="Z285" s="4"/>
      <c r="AA285" s="4">
        <f>C285+I285-L285-O285-U285-X285-R285</f>
        <v>0</v>
      </c>
      <c r="AB285" s="7">
        <v>45365</v>
      </c>
    </row>
    <row r="286" spans="1:28" ht="15.75" hidden="1" x14ac:dyDescent="0.25">
      <c r="A286" s="29">
        <v>45343</v>
      </c>
      <c r="B286" s="51" t="s">
        <v>231</v>
      </c>
      <c r="C286" s="25">
        <v>6250000</v>
      </c>
      <c r="D286" s="25" t="s">
        <v>52</v>
      </c>
      <c r="E286" s="25" t="s">
        <v>232</v>
      </c>
      <c r="F286" s="25">
        <v>50</v>
      </c>
      <c r="G286" s="27" t="s">
        <v>39</v>
      </c>
      <c r="H286" s="25"/>
      <c r="I286" s="11">
        <f t="shared" si="36"/>
        <v>0</v>
      </c>
      <c r="J286" s="17" t="s">
        <v>312</v>
      </c>
      <c r="K286" s="11" t="s">
        <v>1056</v>
      </c>
      <c r="L286" s="4">
        <f t="shared" si="37"/>
        <v>0</v>
      </c>
      <c r="M286" s="4"/>
      <c r="N286" s="4"/>
      <c r="O286" s="4">
        <f t="shared" si="38"/>
        <v>6250000</v>
      </c>
      <c r="P286" s="4"/>
      <c r="Q286" s="4">
        <v>6250000</v>
      </c>
      <c r="R286" s="4">
        <f t="shared" si="39"/>
        <v>0</v>
      </c>
      <c r="S286" s="4"/>
      <c r="T286" s="4"/>
      <c r="U286" s="4">
        <f t="shared" si="40"/>
        <v>0</v>
      </c>
      <c r="V286" s="4"/>
      <c r="W286" s="4"/>
      <c r="X286" s="4">
        <f t="shared" si="41"/>
        <v>0</v>
      </c>
      <c r="Y286" s="4"/>
      <c r="Z286" s="4"/>
      <c r="AA286" s="4">
        <f>C286+I286-L286-O286-U286-X286-R286</f>
        <v>0</v>
      </c>
      <c r="AB286" s="7">
        <v>45366</v>
      </c>
    </row>
    <row r="287" spans="1:28" ht="15.75" hidden="1" x14ac:dyDescent="0.25">
      <c r="A287" s="29">
        <v>45343</v>
      </c>
      <c r="B287" s="51" t="s">
        <v>162</v>
      </c>
      <c r="C287" s="25">
        <v>3915000</v>
      </c>
      <c r="D287" s="25" t="s">
        <v>46</v>
      </c>
      <c r="E287" s="25" t="s">
        <v>218</v>
      </c>
      <c r="F287" s="25">
        <v>45</v>
      </c>
      <c r="G287" s="27" t="s">
        <v>39</v>
      </c>
      <c r="H287" s="25"/>
      <c r="I287" s="11">
        <f t="shared" si="36"/>
        <v>0</v>
      </c>
      <c r="J287" s="12" t="s">
        <v>324</v>
      </c>
      <c r="K287" s="11"/>
      <c r="L287" s="4">
        <f t="shared" si="37"/>
        <v>3915000</v>
      </c>
      <c r="M287" s="4">
        <v>3915000</v>
      </c>
      <c r="N287" s="4"/>
      <c r="O287" s="4">
        <f t="shared" si="38"/>
        <v>0</v>
      </c>
      <c r="P287" s="4"/>
      <c r="Q287" s="4"/>
      <c r="R287" s="4">
        <f t="shared" si="39"/>
        <v>0</v>
      </c>
      <c r="S287" s="4"/>
      <c r="T287" s="4"/>
      <c r="U287" s="4">
        <f t="shared" si="40"/>
        <v>0</v>
      </c>
      <c r="V287" s="4"/>
      <c r="W287" s="4"/>
      <c r="X287" s="4">
        <f t="shared" si="41"/>
        <v>0</v>
      </c>
      <c r="Y287" s="4"/>
      <c r="Z287" s="4"/>
      <c r="AA287" s="4">
        <f>C287+I287-L287-O287-U287-X287-R287</f>
        <v>0</v>
      </c>
      <c r="AB287" s="7">
        <v>45363</v>
      </c>
    </row>
    <row r="288" spans="1:28" ht="15.75" hidden="1" x14ac:dyDescent="0.25">
      <c r="A288" s="29">
        <v>45343</v>
      </c>
      <c r="B288" s="51" t="s">
        <v>162</v>
      </c>
      <c r="C288" s="25">
        <v>652500</v>
      </c>
      <c r="D288" s="25" t="s">
        <v>46</v>
      </c>
      <c r="E288" s="25" t="s">
        <v>400</v>
      </c>
      <c r="F288" s="25">
        <v>7.5</v>
      </c>
      <c r="G288" s="27" t="s">
        <v>39</v>
      </c>
      <c r="H288" s="25"/>
      <c r="I288" s="11">
        <f t="shared" si="36"/>
        <v>0</v>
      </c>
      <c r="J288" s="12" t="s">
        <v>324</v>
      </c>
      <c r="K288" s="11"/>
      <c r="L288" s="4">
        <f t="shared" si="37"/>
        <v>652500</v>
      </c>
      <c r="M288" s="4">
        <v>652500</v>
      </c>
      <c r="N288" s="4"/>
      <c r="O288" s="4">
        <f t="shared" si="38"/>
        <v>0</v>
      </c>
      <c r="P288" s="4"/>
      <c r="Q288" s="4"/>
      <c r="R288" s="4">
        <f t="shared" si="39"/>
        <v>0</v>
      </c>
      <c r="S288" s="4"/>
      <c r="T288" s="4"/>
      <c r="U288" s="4">
        <f t="shared" si="40"/>
        <v>0</v>
      </c>
      <c r="V288" s="4"/>
      <c r="W288" s="4"/>
      <c r="X288" s="4">
        <f t="shared" si="41"/>
        <v>0</v>
      </c>
      <c r="Y288" s="4"/>
      <c r="Z288" s="4"/>
      <c r="AA288" s="4">
        <f>C288+I288-L288-O288-U288-X288-R288</f>
        <v>0</v>
      </c>
      <c r="AB288" s="7">
        <v>45363</v>
      </c>
    </row>
    <row r="289" spans="1:28" ht="15.75" hidden="1" x14ac:dyDescent="0.25">
      <c r="A289" s="29">
        <v>45343</v>
      </c>
      <c r="B289" s="51" t="s">
        <v>162</v>
      </c>
      <c r="C289" s="27">
        <v>3045000</v>
      </c>
      <c r="D289" s="25" t="s">
        <v>46</v>
      </c>
      <c r="E289" s="25" t="s">
        <v>217</v>
      </c>
      <c r="F289" s="27">
        <v>35</v>
      </c>
      <c r="G289" s="27" t="s">
        <v>39</v>
      </c>
      <c r="H289" s="25"/>
      <c r="I289" s="11">
        <f t="shared" ref="I289:I314" si="42">F289*H289</f>
        <v>0</v>
      </c>
      <c r="J289" s="12" t="s">
        <v>324</v>
      </c>
      <c r="K289" s="11"/>
      <c r="L289" s="4">
        <f t="shared" ref="L289:L314" si="43">M289+N289</f>
        <v>3045000</v>
      </c>
      <c r="M289" s="4">
        <v>3045000</v>
      </c>
      <c r="N289" s="4"/>
      <c r="O289" s="4">
        <f t="shared" ref="O289:O350" si="44">P289+Q289</f>
        <v>0</v>
      </c>
      <c r="P289" s="4"/>
      <c r="Q289" s="4"/>
      <c r="R289" s="4">
        <f t="shared" ref="R289:R314" si="45">S289+T289</f>
        <v>0</v>
      </c>
      <c r="S289" s="4"/>
      <c r="T289" s="4"/>
      <c r="U289" s="4">
        <f t="shared" ref="U289:U314" si="46">V289+W289</f>
        <v>0</v>
      </c>
      <c r="V289" s="4"/>
      <c r="W289" s="4"/>
      <c r="X289" s="4">
        <f t="shared" ref="X289:X314" si="47">Y289+Z289</f>
        <v>0</v>
      </c>
      <c r="Y289" s="4"/>
      <c r="Z289" s="4"/>
      <c r="AA289" s="4">
        <f>C289+I289-L289-O289-U289-X289-R289</f>
        <v>0</v>
      </c>
      <c r="AB289" s="7">
        <v>45363</v>
      </c>
    </row>
    <row r="290" spans="1:28" ht="15.75" hidden="1" x14ac:dyDescent="0.25">
      <c r="A290" s="29">
        <v>45343</v>
      </c>
      <c r="B290" s="51" t="s">
        <v>162</v>
      </c>
      <c r="C290" s="25">
        <v>3420200</v>
      </c>
      <c r="D290" s="25" t="s">
        <v>46</v>
      </c>
      <c r="E290" s="25" t="s">
        <v>102</v>
      </c>
      <c r="F290" s="25">
        <v>69.8</v>
      </c>
      <c r="G290" s="25" t="s">
        <v>39</v>
      </c>
      <c r="H290" s="25"/>
      <c r="I290" s="11">
        <f t="shared" si="42"/>
        <v>0</v>
      </c>
      <c r="J290" s="12" t="s">
        <v>324</v>
      </c>
      <c r="K290" s="11"/>
      <c r="L290" s="4">
        <f t="shared" si="43"/>
        <v>3420200</v>
      </c>
      <c r="M290" s="4">
        <v>3420200</v>
      </c>
      <c r="N290" s="4"/>
      <c r="O290" s="4">
        <f t="shared" si="44"/>
        <v>0</v>
      </c>
      <c r="P290" s="4"/>
      <c r="Q290" s="4"/>
      <c r="R290" s="4">
        <f t="shared" si="45"/>
        <v>0</v>
      </c>
      <c r="S290" s="4"/>
      <c r="T290" s="4"/>
      <c r="U290" s="4">
        <f t="shared" si="46"/>
        <v>0</v>
      </c>
      <c r="V290" s="4"/>
      <c r="W290" s="4"/>
      <c r="X290" s="4">
        <f t="shared" si="47"/>
        <v>0</v>
      </c>
      <c r="Y290" s="4"/>
      <c r="Z290" s="4"/>
      <c r="AA290" s="4">
        <f>C290+I290-L290-O290-U290-X290-R290</f>
        <v>0</v>
      </c>
      <c r="AB290" s="7">
        <v>45363</v>
      </c>
    </row>
    <row r="291" spans="1:28" ht="15.75" hidden="1" x14ac:dyDescent="0.25">
      <c r="A291" s="29">
        <v>45343</v>
      </c>
      <c r="B291" s="51" t="s">
        <v>162</v>
      </c>
      <c r="C291" s="25">
        <v>3125000</v>
      </c>
      <c r="D291" s="25" t="s">
        <v>46</v>
      </c>
      <c r="E291" s="25" t="s">
        <v>128</v>
      </c>
      <c r="F291" s="25">
        <v>25</v>
      </c>
      <c r="G291" s="25" t="s">
        <v>39</v>
      </c>
      <c r="H291" s="25"/>
      <c r="I291" s="11">
        <f t="shared" si="42"/>
        <v>0</v>
      </c>
      <c r="J291" s="6" t="s">
        <v>24</v>
      </c>
      <c r="K291" s="11"/>
      <c r="L291" s="4">
        <f t="shared" si="43"/>
        <v>625000</v>
      </c>
      <c r="M291" s="4">
        <v>625000</v>
      </c>
      <c r="N291" s="4"/>
      <c r="O291" s="4">
        <f t="shared" si="44"/>
        <v>0</v>
      </c>
      <c r="P291" s="4"/>
      <c r="Q291" s="4"/>
      <c r="R291" s="4">
        <f t="shared" si="45"/>
        <v>0</v>
      </c>
      <c r="S291" s="4"/>
      <c r="T291" s="4"/>
      <c r="U291" s="4">
        <f t="shared" si="46"/>
        <v>0</v>
      </c>
      <c r="V291" s="4"/>
      <c r="W291" s="4"/>
      <c r="X291" s="4">
        <f t="shared" si="47"/>
        <v>0</v>
      </c>
      <c r="Y291" s="4"/>
      <c r="Z291" s="4"/>
      <c r="AA291" s="4">
        <f>C291+I291-L291-O291-U291-X291-R291</f>
        <v>2500000</v>
      </c>
      <c r="AB291" s="7">
        <v>45363</v>
      </c>
    </row>
    <row r="292" spans="1:28" ht="15.75" hidden="1" x14ac:dyDescent="0.25">
      <c r="A292" s="29">
        <v>45343</v>
      </c>
      <c r="B292" s="51" t="s">
        <v>162</v>
      </c>
      <c r="C292" s="25">
        <v>1350000</v>
      </c>
      <c r="D292" s="25" t="s">
        <v>46</v>
      </c>
      <c r="E292" s="25" t="s">
        <v>130</v>
      </c>
      <c r="F292" s="25">
        <v>30</v>
      </c>
      <c r="G292" s="25" t="s">
        <v>77</v>
      </c>
      <c r="H292" s="25"/>
      <c r="I292" s="11">
        <f t="shared" si="42"/>
        <v>0</v>
      </c>
      <c r="J292" s="26" t="s">
        <v>28</v>
      </c>
      <c r="K292" s="11"/>
      <c r="L292" s="4">
        <f t="shared" si="43"/>
        <v>0</v>
      </c>
      <c r="M292" s="4"/>
      <c r="N292" s="4"/>
      <c r="O292" s="4">
        <f t="shared" si="44"/>
        <v>0</v>
      </c>
      <c r="P292" s="4"/>
      <c r="Q292" s="4"/>
      <c r="R292" s="4">
        <f t="shared" si="45"/>
        <v>0</v>
      </c>
      <c r="S292" s="4"/>
      <c r="T292" s="4"/>
      <c r="U292" s="4">
        <f t="shared" si="46"/>
        <v>0</v>
      </c>
      <c r="V292" s="4"/>
      <c r="W292" s="4"/>
      <c r="X292" s="4">
        <f t="shared" si="47"/>
        <v>0</v>
      </c>
      <c r="Y292" s="4"/>
      <c r="Z292" s="4"/>
      <c r="AA292" s="4">
        <f>C292+I292-L292-O292-U292-X292-R292</f>
        <v>1350000</v>
      </c>
      <c r="AB292" s="7"/>
    </row>
    <row r="293" spans="1:28" ht="15.75" hidden="1" x14ac:dyDescent="0.25">
      <c r="A293" s="29">
        <v>45343</v>
      </c>
      <c r="B293" s="50" t="s">
        <v>226</v>
      </c>
      <c r="C293" s="25">
        <v>3000000</v>
      </c>
      <c r="D293" s="25" t="s">
        <v>52</v>
      </c>
      <c r="E293" s="25" t="s">
        <v>219</v>
      </c>
      <c r="F293" s="25">
        <v>10</v>
      </c>
      <c r="G293" s="25" t="s">
        <v>39</v>
      </c>
      <c r="H293" s="25"/>
      <c r="I293" s="11">
        <f t="shared" si="42"/>
        <v>0</v>
      </c>
      <c r="J293" s="31" t="s">
        <v>312</v>
      </c>
      <c r="K293" s="11" t="s">
        <v>970</v>
      </c>
      <c r="L293" s="4">
        <f t="shared" si="43"/>
        <v>0</v>
      </c>
      <c r="M293" s="4"/>
      <c r="N293" s="4"/>
      <c r="O293" s="4">
        <f t="shared" si="44"/>
        <v>3000000</v>
      </c>
      <c r="P293" s="4">
        <v>3000000</v>
      </c>
      <c r="Q293" s="4"/>
      <c r="R293" s="4">
        <f t="shared" si="45"/>
        <v>0</v>
      </c>
      <c r="S293" s="4"/>
      <c r="T293" s="4"/>
      <c r="U293" s="4">
        <f t="shared" si="46"/>
        <v>0</v>
      </c>
      <c r="V293" s="4"/>
      <c r="W293" s="4"/>
      <c r="X293" s="4">
        <f t="shared" si="47"/>
        <v>0</v>
      </c>
      <c r="Y293" s="4"/>
      <c r="Z293" s="4"/>
      <c r="AA293" s="4">
        <f>C293+I293-L293-O293-U293-X293-R293</f>
        <v>0</v>
      </c>
      <c r="AB293" s="7">
        <v>45371</v>
      </c>
    </row>
    <row r="294" spans="1:28" ht="15.75" hidden="1" x14ac:dyDescent="0.25">
      <c r="A294" s="29">
        <v>45343</v>
      </c>
      <c r="B294" s="50" t="s">
        <v>134</v>
      </c>
      <c r="C294" s="25">
        <v>3125000</v>
      </c>
      <c r="D294" s="25" t="s">
        <v>52</v>
      </c>
      <c r="E294" s="25" t="s">
        <v>552</v>
      </c>
      <c r="F294" s="25">
        <v>25</v>
      </c>
      <c r="G294" s="25" t="s">
        <v>39</v>
      </c>
      <c r="H294" s="25"/>
      <c r="I294" s="11">
        <f t="shared" si="42"/>
        <v>0</v>
      </c>
      <c r="J294" s="31" t="s">
        <v>312</v>
      </c>
      <c r="K294" s="11" t="s">
        <v>1102</v>
      </c>
      <c r="L294" s="4">
        <f t="shared" si="43"/>
        <v>0</v>
      </c>
      <c r="M294" s="4"/>
      <c r="N294" s="4"/>
      <c r="O294" s="4">
        <f t="shared" si="44"/>
        <v>3125000</v>
      </c>
      <c r="P294" s="4">
        <v>3125000</v>
      </c>
      <c r="Q294" s="4"/>
      <c r="R294" s="4">
        <f t="shared" si="45"/>
        <v>0</v>
      </c>
      <c r="S294" s="4"/>
      <c r="T294" s="4"/>
      <c r="U294" s="4">
        <f t="shared" si="46"/>
        <v>0</v>
      </c>
      <c r="V294" s="4"/>
      <c r="W294" s="4"/>
      <c r="X294" s="4">
        <f t="shared" si="47"/>
        <v>0</v>
      </c>
      <c r="Y294" s="4"/>
      <c r="Z294" s="4"/>
      <c r="AA294" s="4">
        <f>C294+I294-L294-O294-U294-X294-R294</f>
        <v>0</v>
      </c>
      <c r="AB294" s="7">
        <v>45377</v>
      </c>
    </row>
    <row r="295" spans="1:28" ht="15.75" hidden="1" x14ac:dyDescent="0.25">
      <c r="A295" s="29">
        <v>45343</v>
      </c>
      <c r="B295" s="50" t="s">
        <v>134</v>
      </c>
      <c r="C295" s="25">
        <v>1750000</v>
      </c>
      <c r="D295" s="25" t="s">
        <v>52</v>
      </c>
      <c r="E295" s="25" t="s">
        <v>179</v>
      </c>
      <c r="F295" s="25">
        <v>1000</v>
      </c>
      <c r="G295" s="25" t="s">
        <v>34</v>
      </c>
      <c r="H295" s="25"/>
      <c r="I295" s="11">
        <f t="shared" si="42"/>
        <v>0</v>
      </c>
      <c r="J295" s="31" t="s">
        <v>312</v>
      </c>
      <c r="K295" s="11" t="s">
        <v>1102</v>
      </c>
      <c r="L295" s="4">
        <f t="shared" si="43"/>
        <v>0</v>
      </c>
      <c r="M295" s="4"/>
      <c r="N295" s="4"/>
      <c r="O295" s="4">
        <f t="shared" si="44"/>
        <v>1750000</v>
      </c>
      <c r="P295" s="4">
        <v>1750000</v>
      </c>
      <c r="Q295" s="4"/>
      <c r="R295" s="4">
        <f t="shared" si="45"/>
        <v>0</v>
      </c>
      <c r="S295" s="4"/>
      <c r="T295" s="4"/>
      <c r="U295" s="4">
        <f t="shared" si="46"/>
        <v>0</v>
      </c>
      <c r="V295" s="4"/>
      <c r="W295" s="4"/>
      <c r="X295" s="4">
        <f t="shared" si="47"/>
        <v>0</v>
      </c>
      <c r="Y295" s="4"/>
      <c r="Z295" s="4"/>
      <c r="AA295" s="4">
        <f>C295+I295-L295-O295-U295-X295-R295</f>
        <v>0</v>
      </c>
      <c r="AB295" s="7">
        <v>45377</v>
      </c>
    </row>
    <row r="296" spans="1:28" ht="15.75" hidden="1" x14ac:dyDescent="0.25">
      <c r="A296" s="29">
        <v>45343</v>
      </c>
      <c r="B296" s="51" t="s">
        <v>122</v>
      </c>
      <c r="C296" s="25">
        <v>6250000</v>
      </c>
      <c r="D296" s="25" t="s">
        <v>46</v>
      </c>
      <c r="E296" s="27" t="s">
        <v>128</v>
      </c>
      <c r="F296" s="25">
        <v>50</v>
      </c>
      <c r="G296" s="27" t="s">
        <v>39</v>
      </c>
      <c r="H296" s="25"/>
      <c r="I296" s="11">
        <f t="shared" si="42"/>
        <v>0</v>
      </c>
      <c r="J296" s="26" t="s">
        <v>28</v>
      </c>
      <c r="K296" s="11"/>
      <c r="L296" s="4">
        <f t="shared" si="43"/>
        <v>0</v>
      </c>
      <c r="M296" s="4"/>
      <c r="N296" s="4"/>
      <c r="O296" s="4">
        <f t="shared" si="44"/>
        <v>0</v>
      </c>
      <c r="P296" s="4"/>
      <c r="Q296" s="4"/>
      <c r="R296" s="4">
        <f t="shared" si="45"/>
        <v>0</v>
      </c>
      <c r="S296" s="4"/>
      <c r="T296" s="4"/>
      <c r="U296" s="4">
        <f t="shared" si="46"/>
        <v>0</v>
      </c>
      <c r="V296" s="4"/>
      <c r="W296" s="4"/>
      <c r="X296" s="4">
        <f t="shared" si="47"/>
        <v>0</v>
      </c>
      <c r="Y296" s="4"/>
      <c r="Z296" s="4"/>
      <c r="AA296" s="4">
        <f>C296+I296-L296-O296-U296-X296-R296</f>
        <v>6250000</v>
      </c>
      <c r="AB296" s="7"/>
    </row>
    <row r="297" spans="1:28" ht="15.75" hidden="1" x14ac:dyDescent="0.25">
      <c r="A297" s="29">
        <v>45343</v>
      </c>
      <c r="B297" s="51" t="s">
        <v>122</v>
      </c>
      <c r="C297" s="27">
        <v>5500000</v>
      </c>
      <c r="D297" s="25" t="s">
        <v>46</v>
      </c>
      <c r="E297" s="27" t="s">
        <v>395</v>
      </c>
      <c r="F297" s="25">
        <v>5000</v>
      </c>
      <c r="G297" s="27" t="s">
        <v>34</v>
      </c>
      <c r="H297" s="25"/>
      <c r="I297" s="11">
        <f t="shared" si="42"/>
        <v>0</v>
      </c>
      <c r="J297" s="26" t="s">
        <v>28</v>
      </c>
      <c r="K297" s="11"/>
      <c r="L297" s="4">
        <f t="shared" si="43"/>
        <v>0</v>
      </c>
      <c r="M297" s="4"/>
      <c r="N297" s="4"/>
      <c r="O297" s="4">
        <f t="shared" si="44"/>
        <v>0</v>
      </c>
      <c r="P297" s="4"/>
      <c r="Q297" s="4"/>
      <c r="R297" s="4">
        <f t="shared" si="45"/>
        <v>0</v>
      </c>
      <c r="S297" s="4"/>
      <c r="T297" s="4"/>
      <c r="U297" s="4">
        <f t="shared" si="46"/>
        <v>0</v>
      </c>
      <c r="V297" s="4"/>
      <c r="W297" s="4"/>
      <c r="X297" s="4">
        <f t="shared" si="47"/>
        <v>0</v>
      </c>
      <c r="Y297" s="4"/>
      <c r="Z297" s="4"/>
      <c r="AA297" s="4">
        <f>C297+I297-L297-O297-U297-X297-R297</f>
        <v>5500000</v>
      </c>
      <c r="AB297" s="7"/>
    </row>
    <row r="298" spans="1:28" ht="15.75" hidden="1" x14ac:dyDescent="0.25">
      <c r="A298" s="84">
        <v>45343</v>
      </c>
      <c r="B298" s="87" t="s">
        <v>122</v>
      </c>
      <c r="C298" s="88">
        <v>4645200</v>
      </c>
      <c r="D298" s="81" t="s">
        <v>46</v>
      </c>
      <c r="E298" s="81" t="s">
        <v>81</v>
      </c>
      <c r="F298" s="88">
        <v>94.8</v>
      </c>
      <c r="G298" s="88" t="s">
        <v>39</v>
      </c>
      <c r="H298" s="81"/>
      <c r="I298" s="85">
        <f t="shared" si="42"/>
        <v>0</v>
      </c>
      <c r="J298" s="26" t="s">
        <v>28</v>
      </c>
      <c r="K298" s="11"/>
      <c r="L298" s="4">
        <f t="shared" si="43"/>
        <v>0</v>
      </c>
      <c r="M298" s="4"/>
      <c r="N298" s="4"/>
      <c r="O298" s="4">
        <f t="shared" si="44"/>
        <v>0</v>
      </c>
      <c r="P298" s="4"/>
      <c r="Q298" s="4"/>
      <c r="R298" s="4">
        <f t="shared" si="45"/>
        <v>0</v>
      </c>
      <c r="S298" s="4"/>
      <c r="T298" s="4"/>
      <c r="U298" s="4">
        <f t="shared" si="46"/>
        <v>0</v>
      </c>
      <c r="V298" s="4"/>
      <c r="W298" s="4"/>
      <c r="X298" s="4">
        <f t="shared" si="47"/>
        <v>0</v>
      </c>
      <c r="Y298" s="4"/>
      <c r="Z298" s="4"/>
      <c r="AA298" s="4">
        <f>C298+I298-L298-O298-U298-X298-R298</f>
        <v>4645200</v>
      </c>
      <c r="AB298" s="7"/>
    </row>
    <row r="299" spans="1:28" ht="15.75" hidden="1" x14ac:dyDescent="0.25">
      <c r="A299" s="29">
        <v>45344</v>
      </c>
      <c r="B299" s="51" t="s">
        <v>531</v>
      </c>
      <c r="C299" s="25">
        <v>241400</v>
      </c>
      <c r="D299" s="25" t="s">
        <v>52</v>
      </c>
      <c r="E299" s="25" t="s">
        <v>108</v>
      </c>
      <c r="F299" s="25">
        <v>200</v>
      </c>
      <c r="G299" s="27" t="s">
        <v>34</v>
      </c>
      <c r="H299" s="25"/>
      <c r="I299" s="11">
        <f t="shared" si="42"/>
        <v>0</v>
      </c>
      <c r="J299" s="31" t="s">
        <v>324</v>
      </c>
      <c r="K299" s="11"/>
      <c r="L299" s="4">
        <f t="shared" si="43"/>
        <v>0</v>
      </c>
      <c r="M299" s="4"/>
      <c r="N299" s="4"/>
      <c r="O299" s="4">
        <f t="shared" si="44"/>
        <v>0</v>
      </c>
      <c r="P299" s="4"/>
      <c r="Q299" s="4"/>
      <c r="R299" s="4">
        <f t="shared" si="45"/>
        <v>0</v>
      </c>
      <c r="S299" s="4"/>
      <c r="T299" s="4"/>
      <c r="U299" s="4">
        <f t="shared" si="46"/>
        <v>241400</v>
      </c>
      <c r="V299" s="4">
        <v>241400</v>
      </c>
      <c r="W299" s="4"/>
      <c r="X299" s="4">
        <f t="shared" si="47"/>
        <v>0</v>
      </c>
      <c r="Y299" s="4"/>
      <c r="Z299" s="4"/>
      <c r="AA299" s="4">
        <f>C299+I299-L299-O299-U299-X299-R299</f>
        <v>0</v>
      </c>
      <c r="AB299" s="7">
        <v>45362</v>
      </c>
    </row>
    <row r="300" spans="1:28" ht="15.75" hidden="1" x14ac:dyDescent="0.25">
      <c r="A300" s="29">
        <v>45344</v>
      </c>
      <c r="B300" s="51" t="s">
        <v>531</v>
      </c>
      <c r="C300" s="25">
        <v>650000</v>
      </c>
      <c r="D300" s="25" t="s">
        <v>52</v>
      </c>
      <c r="E300" s="25" t="s">
        <v>154</v>
      </c>
      <c r="F300" s="25">
        <v>500</v>
      </c>
      <c r="G300" s="27" t="s">
        <v>34</v>
      </c>
      <c r="H300" s="25"/>
      <c r="I300" s="11">
        <f t="shared" si="42"/>
        <v>0</v>
      </c>
      <c r="J300" s="31" t="s">
        <v>324</v>
      </c>
      <c r="K300" s="11"/>
      <c r="L300" s="4">
        <f t="shared" si="43"/>
        <v>0</v>
      </c>
      <c r="M300" s="4"/>
      <c r="N300" s="4"/>
      <c r="O300" s="4">
        <f t="shared" si="44"/>
        <v>0</v>
      </c>
      <c r="P300" s="4"/>
      <c r="Q300" s="4"/>
      <c r="R300" s="4">
        <f t="shared" si="45"/>
        <v>0</v>
      </c>
      <c r="S300" s="4"/>
      <c r="T300" s="4"/>
      <c r="U300" s="4">
        <f t="shared" si="46"/>
        <v>650000</v>
      </c>
      <c r="V300" s="4">
        <v>459000</v>
      </c>
      <c r="W300" s="4">
        <v>191000</v>
      </c>
      <c r="X300" s="4">
        <f t="shared" si="47"/>
        <v>0</v>
      </c>
      <c r="Y300" s="4"/>
      <c r="Z300" s="4"/>
      <c r="AA300" s="4">
        <f>C300+I300-L300-O300-U300-X300-R300</f>
        <v>0</v>
      </c>
      <c r="AB300" s="7">
        <v>45362</v>
      </c>
    </row>
    <row r="301" spans="1:28" ht="15.75" hidden="1" x14ac:dyDescent="0.25">
      <c r="A301" s="29">
        <v>45344</v>
      </c>
      <c r="B301" s="51" t="s">
        <v>96</v>
      </c>
      <c r="C301" s="27">
        <v>2276000</v>
      </c>
      <c r="D301" s="25" t="s">
        <v>46</v>
      </c>
      <c r="E301" s="27" t="s">
        <v>60</v>
      </c>
      <c r="F301" s="27">
        <v>2250</v>
      </c>
      <c r="G301" s="27" t="s">
        <v>34</v>
      </c>
      <c r="H301" s="27"/>
      <c r="I301" s="11">
        <f t="shared" si="42"/>
        <v>0</v>
      </c>
      <c r="J301" s="31" t="s">
        <v>312</v>
      </c>
      <c r="K301" s="11"/>
      <c r="L301" s="4">
        <f t="shared" si="43"/>
        <v>0</v>
      </c>
      <c r="M301" s="4"/>
      <c r="N301" s="4"/>
      <c r="O301" s="4">
        <f t="shared" si="44"/>
        <v>2276000</v>
      </c>
      <c r="P301" s="4">
        <v>2276000</v>
      </c>
      <c r="Q301" s="4"/>
      <c r="R301" s="4">
        <f t="shared" si="45"/>
        <v>0</v>
      </c>
      <c r="S301" s="4"/>
      <c r="T301" s="4"/>
      <c r="U301" s="4">
        <f t="shared" si="46"/>
        <v>0</v>
      </c>
      <c r="V301" s="4"/>
      <c r="W301" s="4"/>
      <c r="X301" s="4">
        <f t="shared" si="47"/>
        <v>0</v>
      </c>
      <c r="Y301" s="4"/>
      <c r="Z301" s="4"/>
      <c r="AA301" s="4">
        <f>C301+I301-L301-O301-U301-X301-R301</f>
        <v>0</v>
      </c>
      <c r="AB301" s="7">
        <v>45377</v>
      </c>
    </row>
    <row r="302" spans="1:28" ht="15.75" hidden="1" x14ac:dyDescent="0.25">
      <c r="A302" s="29">
        <v>45344</v>
      </c>
      <c r="B302" s="51" t="s">
        <v>96</v>
      </c>
      <c r="C302" s="25">
        <v>595000</v>
      </c>
      <c r="D302" s="25" t="s">
        <v>46</v>
      </c>
      <c r="E302" s="25" t="s">
        <v>109</v>
      </c>
      <c r="F302" s="25">
        <v>500</v>
      </c>
      <c r="G302" s="27" t="s">
        <v>34</v>
      </c>
      <c r="H302" s="25"/>
      <c r="I302" s="11">
        <f t="shared" si="42"/>
        <v>0</v>
      </c>
      <c r="J302" s="31" t="s">
        <v>312</v>
      </c>
      <c r="K302" s="11"/>
      <c r="L302" s="4">
        <f t="shared" si="43"/>
        <v>0</v>
      </c>
      <c r="M302" s="4"/>
      <c r="N302" s="4"/>
      <c r="O302" s="4">
        <f t="shared" si="44"/>
        <v>595000</v>
      </c>
      <c r="P302" s="4">
        <v>595000</v>
      </c>
      <c r="Q302" s="4"/>
      <c r="R302" s="4">
        <f t="shared" si="45"/>
        <v>0</v>
      </c>
      <c r="S302" s="4"/>
      <c r="T302" s="4"/>
      <c r="U302" s="4">
        <f t="shared" si="46"/>
        <v>0</v>
      </c>
      <c r="V302" s="4"/>
      <c r="W302" s="4"/>
      <c r="X302" s="4">
        <f t="shared" si="47"/>
        <v>0</v>
      </c>
      <c r="Y302" s="4"/>
      <c r="Z302" s="4"/>
      <c r="AA302" s="4">
        <f>C302+I302-L302-O302-U302-X302-R302</f>
        <v>0</v>
      </c>
      <c r="AB302" s="7">
        <v>45377</v>
      </c>
    </row>
    <row r="303" spans="1:28" ht="15.75" hidden="1" x14ac:dyDescent="0.25">
      <c r="A303" s="29">
        <v>45344</v>
      </c>
      <c r="B303" s="51" t="s">
        <v>96</v>
      </c>
      <c r="C303" s="27">
        <v>340000</v>
      </c>
      <c r="D303" s="25" t="s">
        <v>46</v>
      </c>
      <c r="E303" s="27" t="s">
        <v>185</v>
      </c>
      <c r="F303" s="27">
        <v>200</v>
      </c>
      <c r="G303" s="27" t="s">
        <v>27</v>
      </c>
      <c r="H303" s="27"/>
      <c r="I303" s="11">
        <f t="shared" si="42"/>
        <v>0</v>
      </c>
      <c r="J303" s="31" t="s">
        <v>312</v>
      </c>
      <c r="K303" s="11"/>
      <c r="L303" s="4">
        <f t="shared" si="43"/>
        <v>0</v>
      </c>
      <c r="M303" s="4"/>
      <c r="N303" s="4"/>
      <c r="O303" s="4">
        <f t="shared" si="44"/>
        <v>340000</v>
      </c>
      <c r="P303" s="4">
        <v>340000</v>
      </c>
      <c r="Q303" s="4"/>
      <c r="R303" s="4">
        <f t="shared" si="45"/>
        <v>0</v>
      </c>
      <c r="S303" s="4"/>
      <c r="T303" s="4"/>
      <c r="U303" s="4">
        <f t="shared" si="46"/>
        <v>0</v>
      </c>
      <c r="V303" s="4"/>
      <c r="W303" s="4"/>
      <c r="X303" s="4">
        <f t="shared" si="47"/>
        <v>0</v>
      </c>
      <c r="Y303" s="4"/>
      <c r="Z303" s="4"/>
      <c r="AA303" s="4">
        <f>C303+I303-L303-O303-U303-X303-R303</f>
        <v>0</v>
      </c>
      <c r="AB303" s="7">
        <v>45377</v>
      </c>
    </row>
    <row r="304" spans="1:28" ht="15.75" hidden="1" x14ac:dyDescent="0.25">
      <c r="A304" s="29">
        <v>45344</v>
      </c>
      <c r="B304" s="50" t="s">
        <v>226</v>
      </c>
      <c r="C304" s="25">
        <v>2181250</v>
      </c>
      <c r="D304" s="25" t="s">
        <v>52</v>
      </c>
      <c r="E304" s="25" t="s">
        <v>138</v>
      </c>
      <c r="F304" s="25">
        <v>1250</v>
      </c>
      <c r="G304" s="25" t="s">
        <v>34</v>
      </c>
      <c r="H304" s="25"/>
      <c r="I304" s="11">
        <f t="shared" si="42"/>
        <v>0</v>
      </c>
      <c r="J304" s="26" t="s">
        <v>28</v>
      </c>
      <c r="K304" s="11" t="s">
        <v>969</v>
      </c>
      <c r="L304" s="4">
        <f t="shared" si="43"/>
        <v>0</v>
      </c>
      <c r="M304" s="4"/>
      <c r="N304" s="4"/>
      <c r="O304" s="4">
        <f t="shared" si="44"/>
        <v>0</v>
      </c>
      <c r="P304" s="4"/>
      <c r="Q304" s="4"/>
      <c r="R304" s="4">
        <f t="shared" si="45"/>
        <v>0</v>
      </c>
      <c r="S304" s="4"/>
      <c r="T304" s="4"/>
      <c r="U304" s="4">
        <f t="shared" si="46"/>
        <v>0</v>
      </c>
      <c r="V304" s="4"/>
      <c r="W304" s="4"/>
      <c r="X304" s="4">
        <f t="shared" si="47"/>
        <v>0</v>
      </c>
      <c r="Y304" s="4"/>
      <c r="Z304" s="4"/>
      <c r="AA304" s="4">
        <f>C304+I304-L304-O304-U304-X304-R304</f>
        <v>2181250</v>
      </c>
      <c r="AB304" s="7"/>
    </row>
    <row r="305" spans="1:28" ht="15.75" hidden="1" x14ac:dyDescent="0.25">
      <c r="A305" s="29">
        <v>45344</v>
      </c>
      <c r="B305" s="50" t="s">
        <v>354</v>
      </c>
      <c r="C305" s="25">
        <v>375000</v>
      </c>
      <c r="D305" s="25" t="s">
        <v>52</v>
      </c>
      <c r="E305" s="25" t="s">
        <v>763</v>
      </c>
      <c r="F305" s="25">
        <v>150</v>
      </c>
      <c r="G305" s="25" t="s">
        <v>34</v>
      </c>
      <c r="H305" s="25"/>
      <c r="I305" s="11">
        <f t="shared" si="42"/>
        <v>0</v>
      </c>
      <c r="J305" s="31" t="s">
        <v>312</v>
      </c>
      <c r="K305" s="4" t="s">
        <v>1120</v>
      </c>
      <c r="L305" s="4">
        <f t="shared" si="43"/>
        <v>0</v>
      </c>
      <c r="M305" s="4"/>
      <c r="N305" s="4"/>
      <c r="O305" s="4">
        <f t="shared" si="44"/>
        <v>375000</v>
      </c>
      <c r="P305" s="4">
        <v>375000</v>
      </c>
      <c r="Q305" s="4"/>
      <c r="R305" s="4">
        <f t="shared" si="45"/>
        <v>0</v>
      </c>
      <c r="S305" s="4"/>
      <c r="T305" s="4"/>
      <c r="U305" s="4">
        <f t="shared" si="46"/>
        <v>0</v>
      </c>
      <c r="V305" s="4"/>
      <c r="W305" s="4"/>
      <c r="X305" s="4">
        <f t="shared" si="47"/>
        <v>0</v>
      </c>
      <c r="Y305" s="4"/>
      <c r="Z305" s="4"/>
      <c r="AA305" s="4">
        <f>C305+I305-L305-O305-U305-X305-R305</f>
        <v>0</v>
      </c>
      <c r="AB305" s="7">
        <v>45380</v>
      </c>
    </row>
    <row r="306" spans="1:28" ht="15.75" hidden="1" x14ac:dyDescent="0.25">
      <c r="A306" s="29">
        <v>45345</v>
      </c>
      <c r="B306" s="50" t="s">
        <v>231</v>
      </c>
      <c r="C306" s="25">
        <v>2307900</v>
      </c>
      <c r="D306" s="27" t="s">
        <v>46</v>
      </c>
      <c r="E306" s="25" t="s">
        <v>81</v>
      </c>
      <c r="F306" s="25">
        <v>47.1</v>
      </c>
      <c r="G306" s="25" t="s">
        <v>39</v>
      </c>
      <c r="H306" s="25"/>
      <c r="I306" s="11">
        <f t="shared" si="42"/>
        <v>0</v>
      </c>
      <c r="J306" s="17" t="s">
        <v>312</v>
      </c>
      <c r="K306" s="11" t="s">
        <v>1056</v>
      </c>
      <c r="L306" s="4">
        <f t="shared" si="43"/>
        <v>0</v>
      </c>
      <c r="M306" s="4"/>
      <c r="N306" s="4"/>
      <c r="O306" s="4">
        <f t="shared" si="44"/>
        <v>2307900</v>
      </c>
      <c r="P306" s="4">
        <v>737900</v>
      </c>
      <c r="Q306" s="4">
        <v>1570000</v>
      </c>
      <c r="R306" s="4">
        <f t="shared" si="45"/>
        <v>0</v>
      </c>
      <c r="S306" s="4"/>
      <c r="T306" s="4"/>
      <c r="U306" s="4">
        <f t="shared" si="46"/>
        <v>0</v>
      </c>
      <c r="V306" s="4"/>
      <c r="W306" s="4"/>
      <c r="X306" s="4">
        <f t="shared" si="47"/>
        <v>0</v>
      </c>
      <c r="Y306" s="4"/>
      <c r="Z306" s="4"/>
      <c r="AA306" s="4">
        <f>C306+I306-L306-O306-U306-X306-R306</f>
        <v>0</v>
      </c>
      <c r="AB306" s="7">
        <v>45366</v>
      </c>
    </row>
    <row r="307" spans="1:28" ht="15.75" hidden="1" x14ac:dyDescent="0.25">
      <c r="A307" s="29">
        <v>45345</v>
      </c>
      <c r="B307" s="50" t="s">
        <v>231</v>
      </c>
      <c r="C307" s="25">
        <v>1029000</v>
      </c>
      <c r="D307" s="27" t="s">
        <v>46</v>
      </c>
      <c r="E307" s="25" t="s">
        <v>137</v>
      </c>
      <c r="F307" s="25">
        <v>21</v>
      </c>
      <c r="G307" s="25" t="s">
        <v>39</v>
      </c>
      <c r="H307" s="25"/>
      <c r="I307" s="11">
        <f t="shared" si="42"/>
        <v>0</v>
      </c>
      <c r="J307" s="17" t="s">
        <v>312</v>
      </c>
      <c r="K307" s="11"/>
      <c r="L307" s="4">
        <f t="shared" si="43"/>
        <v>0</v>
      </c>
      <c r="M307" s="4"/>
      <c r="N307" s="4"/>
      <c r="O307" s="4">
        <f t="shared" si="44"/>
        <v>1029000</v>
      </c>
      <c r="P307" s="4">
        <v>1029000</v>
      </c>
      <c r="Q307" s="4"/>
      <c r="R307" s="4">
        <f t="shared" si="45"/>
        <v>0</v>
      </c>
      <c r="S307" s="4"/>
      <c r="T307" s="4"/>
      <c r="U307" s="4">
        <f t="shared" si="46"/>
        <v>0</v>
      </c>
      <c r="V307" s="4"/>
      <c r="W307" s="4"/>
      <c r="X307" s="4">
        <f t="shared" si="47"/>
        <v>0</v>
      </c>
      <c r="Y307" s="4"/>
      <c r="Z307" s="4"/>
      <c r="AA307" s="4">
        <f>C307+I307-L307-O307-U307-X307-R307</f>
        <v>0</v>
      </c>
      <c r="AB307" s="7">
        <v>45370</v>
      </c>
    </row>
    <row r="308" spans="1:28" ht="15.75" hidden="1" x14ac:dyDescent="0.25">
      <c r="A308" s="29">
        <v>45345</v>
      </c>
      <c r="B308" s="50" t="s">
        <v>231</v>
      </c>
      <c r="C308" s="25">
        <v>1600000</v>
      </c>
      <c r="D308" s="27" t="s">
        <v>46</v>
      </c>
      <c r="E308" s="25" t="s">
        <v>135</v>
      </c>
      <c r="F308" s="25">
        <v>10</v>
      </c>
      <c r="G308" s="25" t="s">
        <v>48</v>
      </c>
      <c r="H308" s="25"/>
      <c r="I308" s="11">
        <f t="shared" si="42"/>
        <v>0</v>
      </c>
      <c r="J308" s="17" t="s">
        <v>312</v>
      </c>
      <c r="K308" s="11"/>
      <c r="L308" s="4">
        <f t="shared" si="43"/>
        <v>0</v>
      </c>
      <c r="M308" s="4"/>
      <c r="N308" s="4"/>
      <c r="O308" s="4">
        <f t="shared" si="44"/>
        <v>1600000</v>
      </c>
      <c r="P308" s="4">
        <v>1600000</v>
      </c>
      <c r="Q308" s="4"/>
      <c r="R308" s="4">
        <f t="shared" si="45"/>
        <v>0</v>
      </c>
      <c r="S308" s="4"/>
      <c r="T308" s="4"/>
      <c r="U308" s="4">
        <f t="shared" si="46"/>
        <v>0</v>
      </c>
      <c r="V308" s="4"/>
      <c r="W308" s="4"/>
      <c r="X308" s="4">
        <f t="shared" si="47"/>
        <v>0</v>
      </c>
      <c r="Y308" s="4"/>
      <c r="Z308" s="4"/>
      <c r="AA308" s="4">
        <f>C308+I308-L308-O308-U308-X308-R308</f>
        <v>0</v>
      </c>
      <c r="AB308" s="7">
        <v>45370</v>
      </c>
    </row>
    <row r="309" spans="1:28" ht="15.75" hidden="1" x14ac:dyDescent="0.25">
      <c r="A309" s="29">
        <v>45345</v>
      </c>
      <c r="B309" s="50" t="s">
        <v>449</v>
      </c>
      <c r="C309" s="25">
        <v>10160000</v>
      </c>
      <c r="D309" s="25" t="s">
        <v>46</v>
      </c>
      <c r="E309" s="25" t="s">
        <v>61</v>
      </c>
      <c r="F309" s="25">
        <v>4000</v>
      </c>
      <c r="G309" s="25" t="s">
        <v>34</v>
      </c>
      <c r="H309" s="25"/>
      <c r="I309" s="11">
        <f t="shared" si="42"/>
        <v>0</v>
      </c>
      <c r="J309" s="31" t="s">
        <v>324</v>
      </c>
      <c r="K309" s="11"/>
      <c r="L309" s="4">
        <f t="shared" si="43"/>
        <v>0</v>
      </c>
      <c r="M309" s="4"/>
      <c r="N309" s="4"/>
      <c r="O309" s="4">
        <f t="shared" si="44"/>
        <v>0</v>
      </c>
      <c r="P309" s="4"/>
      <c r="Q309" s="4"/>
      <c r="R309" s="4">
        <f t="shared" si="45"/>
        <v>0</v>
      </c>
      <c r="S309" s="4"/>
      <c r="T309" s="4"/>
      <c r="U309" s="4">
        <f t="shared" si="46"/>
        <v>10160000</v>
      </c>
      <c r="V309" s="4">
        <v>8000000</v>
      </c>
      <c r="W309" s="4">
        <v>2160000</v>
      </c>
      <c r="X309" s="4">
        <f t="shared" si="47"/>
        <v>0</v>
      </c>
      <c r="Y309" s="4"/>
      <c r="Z309" s="4"/>
      <c r="AA309" s="4">
        <f>C309+I309-L309-O309-U309-X309-R309</f>
        <v>0</v>
      </c>
      <c r="AB309" s="7">
        <v>45358</v>
      </c>
    </row>
    <row r="310" spans="1:28" ht="15.75" hidden="1" x14ac:dyDescent="0.25">
      <c r="A310" s="29">
        <v>45345</v>
      </c>
      <c r="B310" s="51" t="s">
        <v>472</v>
      </c>
      <c r="C310" s="25">
        <v>230000</v>
      </c>
      <c r="D310" s="25" t="s">
        <v>46</v>
      </c>
      <c r="E310" s="25" t="s">
        <v>348</v>
      </c>
      <c r="F310" s="25">
        <v>200</v>
      </c>
      <c r="G310" s="27" t="s">
        <v>34</v>
      </c>
      <c r="H310" s="25"/>
      <c r="I310" s="11">
        <f t="shared" si="42"/>
        <v>0</v>
      </c>
      <c r="J310" s="31" t="s">
        <v>324</v>
      </c>
      <c r="K310" s="11"/>
      <c r="L310" s="4">
        <f t="shared" si="43"/>
        <v>0</v>
      </c>
      <c r="M310" s="4"/>
      <c r="N310" s="4"/>
      <c r="O310" s="4">
        <f t="shared" si="44"/>
        <v>0</v>
      </c>
      <c r="P310" s="4"/>
      <c r="Q310" s="4"/>
      <c r="R310" s="4">
        <f t="shared" si="45"/>
        <v>0</v>
      </c>
      <c r="S310" s="4"/>
      <c r="T310" s="4"/>
      <c r="U310" s="4">
        <f t="shared" si="46"/>
        <v>230000</v>
      </c>
      <c r="V310" s="4">
        <v>230000</v>
      </c>
      <c r="W310" s="4"/>
      <c r="X310" s="4">
        <f t="shared" si="47"/>
        <v>0</v>
      </c>
      <c r="Y310" s="4"/>
      <c r="Z310" s="4"/>
      <c r="AA310" s="4">
        <f>C310+I310-L310-O310-U310-X310-R310</f>
        <v>0</v>
      </c>
      <c r="AB310" s="7">
        <v>45365</v>
      </c>
    </row>
    <row r="311" spans="1:28" ht="15.75" hidden="1" x14ac:dyDescent="0.25">
      <c r="A311" s="29">
        <v>45345</v>
      </c>
      <c r="B311" s="50" t="s">
        <v>261</v>
      </c>
      <c r="C311" s="25">
        <v>4500000</v>
      </c>
      <c r="D311" s="25" t="s">
        <v>46</v>
      </c>
      <c r="E311" s="25" t="s">
        <v>108</v>
      </c>
      <c r="F311" s="25">
        <v>2000</v>
      </c>
      <c r="G311" s="25" t="s">
        <v>34</v>
      </c>
      <c r="H311" s="25"/>
      <c r="I311" s="11">
        <f t="shared" si="42"/>
        <v>0</v>
      </c>
      <c r="J311" s="26" t="s">
        <v>28</v>
      </c>
      <c r="K311" s="11"/>
      <c r="L311" s="4">
        <f t="shared" si="43"/>
        <v>0</v>
      </c>
      <c r="M311" s="4"/>
      <c r="N311" s="4"/>
      <c r="O311" s="4">
        <f t="shared" si="44"/>
        <v>0</v>
      </c>
      <c r="P311" s="4"/>
      <c r="Q311" s="4"/>
      <c r="R311" s="4">
        <f t="shared" si="45"/>
        <v>0</v>
      </c>
      <c r="S311" s="4"/>
      <c r="T311" s="4"/>
      <c r="U311" s="4">
        <f t="shared" si="46"/>
        <v>0</v>
      </c>
      <c r="V311" s="4"/>
      <c r="W311" s="4"/>
      <c r="X311" s="4">
        <f t="shared" si="47"/>
        <v>0</v>
      </c>
      <c r="Y311" s="4"/>
      <c r="Z311" s="4"/>
      <c r="AA311" s="4">
        <f>C311+I311-L311-O311-U311-X311-R311</f>
        <v>4500000</v>
      </c>
      <c r="AB311" s="7"/>
    </row>
    <row r="312" spans="1:28" ht="15.75" hidden="1" x14ac:dyDescent="0.25">
      <c r="A312" s="29">
        <v>45345</v>
      </c>
      <c r="B312" s="50" t="s">
        <v>595</v>
      </c>
      <c r="C312" s="25">
        <v>80000</v>
      </c>
      <c r="D312" s="27" t="s">
        <v>52</v>
      </c>
      <c r="E312" s="27" t="s">
        <v>374</v>
      </c>
      <c r="F312" s="27">
        <v>2</v>
      </c>
      <c r="G312" s="27" t="s">
        <v>39</v>
      </c>
      <c r="H312" s="25"/>
      <c r="I312" s="11">
        <f t="shared" si="42"/>
        <v>0</v>
      </c>
      <c r="J312" s="83" t="s">
        <v>28</v>
      </c>
      <c r="K312" s="11"/>
      <c r="L312" s="4">
        <f t="shared" si="43"/>
        <v>0</v>
      </c>
      <c r="M312" s="4"/>
      <c r="N312" s="4"/>
      <c r="O312" s="4">
        <f t="shared" si="44"/>
        <v>0</v>
      </c>
      <c r="P312" s="4"/>
      <c r="Q312" s="4"/>
      <c r="R312" s="4">
        <f t="shared" si="45"/>
        <v>0</v>
      </c>
      <c r="S312" s="4"/>
      <c r="T312" s="4"/>
      <c r="U312" s="4">
        <f t="shared" si="46"/>
        <v>0</v>
      </c>
      <c r="V312" s="4"/>
      <c r="W312" s="4"/>
      <c r="X312" s="4">
        <f t="shared" si="47"/>
        <v>0</v>
      </c>
      <c r="Y312" s="4"/>
      <c r="Z312" s="4"/>
      <c r="AA312" s="4">
        <f>C312+I312-L312-O312-U312-X312-R312</f>
        <v>80000</v>
      </c>
      <c r="AB312" s="7"/>
    </row>
    <row r="313" spans="1:28" ht="15.75" hidden="1" x14ac:dyDescent="0.25">
      <c r="A313" s="29">
        <v>45345</v>
      </c>
      <c r="B313" s="50" t="s">
        <v>98</v>
      </c>
      <c r="C313" s="25">
        <v>22360000</v>
      </c>
      <c r="D313" s="27" t="s">
        <v>52</v>
      </c>
      <c r="E313" s="27" t="s">
        <v>58</v>
      </c>
      <c r="F313" s="25">
        <v>10400</v>
      </c>
      <c r="G313" s="27" t="s">
        <v>34</v>
      </c>
      <c r="H313" s="25"/>
      <c r="I313" s="11">
        <f t="shared" si="42"/>
        <v>0</v>
      </c>
      <c r="J313" s="40" t="s">
        <v>24</v>
      </c>
      <c r="K313" s="11"/>
      <c r="L313" s="4">
        <f t="shared" si="43"/>
        <v>260000</v>
      </c>
      <c r="M313" s="4"/>
      <c r="N313" s="4">
        <v>260000</v>
      </c>
      <c r="O313" s="4">
        <f t="shared" si="44"/>
        <v>0</v>
      </c>
      <c r="P313" s="4"/>
      <c r="Q313" s="4"/>
      <c r="R313" s="4">
        <f t="shared" si="45"/>
        <v>0</v>
      </c>
      <c r="S313" s="4"/>
      <c r="T313" s="4"/>
      <c r="U313" s="4">
        <f t="shared" si="46"/>
        <v>0</v>
      </c>
      <c r="V313" s="4"/>
      <c r="W313" s="4"/>
      <c r="X313" s="4">
        <f t="shared" si="47"/>
        <v>0</v>
      </c>
      <c r="Y313" s="4"/>
      <c r="Z313" s="4"/>
      <c r="AA313" s="4">
        <f>C313+I313-L313-O313-U313-X313-R313</f>
        <v>22100000</v>
      </c>
      <c r="AB313" s="7">
        <v>45365</v>
      </c>
    </row>
    <row r="314" spans="1:28" ht="15.75" hidden="1" x14ac:dyDescent="0.25">
      <c r="A314" s="29">
        <v>45345</v>
      </c>
      <c r="B314" s="50" t="s">
        <v>211</v>
      </c>
      <c r="C314" s="25">
        <v>507500</v>
      </c>
      <c r="D314" s="27" t="s">
        <v>52</v>
      </c>
      <c r="E314" s="25" t="s">
        <v>151</v>
      </c>
      <c r="F314" s="25">
        <v>250</v>
      </c>
      <c r="G314" s="27" t="s">
        <v>34</v>
      </c>
      <c r="H314" s="25"/>
      <c r="I314" s="11">
        <f t="shared" si="42"/>
        <v>0</v>
      </c>
      <c r="J314" s="31" t="s">
        <v>312</v>
      </c>
      <c r="K314" s="11"/>
      <c r="L314" s="4">
        <f t="shared" si="43"/>
        <v>0</v>
      </c>
      <c r="M314" s="4"/>
      <c r="N314" s="4"/>
      <c r="O314" s="4">
        <f t="shared" si="44"/>
        <v>507500</v>
      </c>
      <c r="P314" s="4">
        <v>507500</v>
      </c>
      <c r="Q314" s="4"/>
      <c r="R314" s="4">
        <f t="shared" si="45"/>
        <v>0</v>
      </c>
      <c r="S314" s="4"/>
      <c r="T314" s="4"/>
      <c r="U314" s="4">
        <f t="shared" si="46"/>
        <v>0</v>
      </c>
      <c r="V314" s="4"/>
      <c r="W314" s="4"/>
      <c r="X314" s="4">
        <f t="shared" si="47"/>
        <v>0</v>
      </c>
      <c r="Y314" s="4"/>
      <c r="Z314" s="4"/>
      <c r="AA314" s="4">
        <f>C314+I314-L314-O314-U314-X314-R314</f>
        <v>0</v>
      </c>
      <c r="AB314" s="7">
        <v>45377</v>
      </c>
    </row>
    <row r="315" spans="1:28" ht="15.75" hidden="1" x14ac:dyDescent="0.25">
      <c r="A315" s="24"/>
      <c r="B315" s="25" t="s">
        <v>914</v>
      </c>
      <c r="C315" s="25">
        <v>-4600000</v>
      </c>
      <c r="D315" s="25"/>
      <c r="E315" s="25"/>
      <c r="F315" s="25"/>
      <c r="G315" s="25"/>
      <c r="H315" s="25"/>
      <c r="I315" s="11">
        <f t="shared" ref="I315:I378" si="48">F315*H315</f>
        <v>0</v>
      </c>
      <c r="J315" s="31" t="s">
        <v>49</v>
      </c>
      <c r="K315" s="11" t="s">
        <v>915</v>
      </c>
      <c r="L315" s="4">
        <f t="shared" ref="L315:L378" si="49">M315+N315</f>
        <v>0</v>
      </c>
      <c r="M315" s="4"/>
      <c r="N315" s="4"/>
      <c r="O315" s="4">
        <f t="shared" si="44"/>
        <v>4000000</v>
      </c>
      <c r="P315" s="4">
        <v>4000000</v>
      </c>
      <c r="Q315" s="4"/>
      <c r="R315" s="4">
        <f t="shared" ref="R315:R378" si="50">S315+T315</f>
        <v>0</v>
      </c>
      <c r="S315" s="4"/>
      <c r="T315" s="4"/>
      <c r="U315" s="4">
        <f t="shared" ref="U315:U378" si="51">V315+W315</f>
        <v>0</v>
      </c>
      <c r="V315" s="4"/>
      <c r="W315" s="4"/>
      <c r="X315" s="4">
        <f t="shared" ref="X315:X378" si="52">Y315+Z315</f>
        <v>0</v>
      </c>
      <c r="Y315" s="4"/>
      <c r="Z315" s="4"/>
      <c r="AA315" s="4">
        <f>C315+I315-L315-O315-U315-X315-R315</f>
        <v>-8600000</v>
      </c>
      <c r="AB315" s="7">
        <v>45352</v>
      </c>
    </row>
    <row r="316" spans="1:28" ht="15.75" hidden="1" x14ac:dyDescent="0.25">
      <c r="A316" s="29">
        <v>45346</v>
      </c>
      <c r="B316" s="51" t="s">
        <v>223</v>
      </c>
      <c r="C316" s="27">
        <v>5948600</v>
      </c>
      <c r="D316" s="27" t="s">
        <v>46</v>
      </c>
      <c r="E316" s="27" t="s">
        <v>120</v>
      </c>
      <c r="F316" s="27">
        <v>121.4</v>
      </c>
      <c r="G316" s="27" t="s">
        <v>39</v>
      </c>
      <c r="H316" s="27"/>
      <c r="I316" s="15">
        <f t="shared" si="48"/>
        <v>0</v>
      </c>
      <c r="J316" s="28" t="s">
        <v>28</v>
      </c>
      <c r="K316" s="11"/>
      <c r="L316" s="4">
        <f t="shared" si="49"/>
        <v>0</v>
      </c>
      <c r="M316" s="4"/>
      <c r="N316" s="4"/>
      <c r="O316" s="4">
        <f t="shared" si="44"/>
        <v>0</v>
      </c>
      <c r="P316" s="4"/>
      <c r="Q316" s="4"/>
      <c r="R316" s="4">
        <f t="shared" si="50"/>
        <v>0</v>
      </c>
      <c r="S316" s="4"/>
      <c r="T316" s="4"/>
      <c r="U316" s="4">
        <f t="shared" si="51"/>
        <v>0</v>
      </c>
      <c r="V316" s="4"/>
      <c r="W316" s="4"/>
      <c r="X316" s="4">
        <f t="shared" si="52"/>
        <v>0</v>
      </c>
      <c r="Y316" s="4"/>
      <c r="Z316" s="4"/>
      <c r="AA316" s="4">
        <f>C316+I316-L316-O316-U316-X316-R316</f>
        <v>5948600</v>
      </c>
      <c r="AB316" s="7"/>
    </row>
    <row r="317" spans="1:28" ht="15.75" hidden="1" x14ac:dyDescent="0.25">
      <c r="A317" s="29">
        <v>45346</v>
      </c>
      <c r="B317" s="50" t="s">
        <v>256</v>
      </c>
      <c r="C317" s="27">
        <v>6680000</v>
      </c>
      <c r="D317" s="27" t="s">
        <v>46</v>
      </c>
      <c r="E317" s="27" t="s">
        <v>82</v>
      </c>
      <c r="F317" s="27">
        <v>4000</v>
      </c>
      <c r="G317" s="25" t="s">
        <v>34</v>
      </c>
      <c r="H317" s="27"/>
      <c r="I317" s="11">
        <f t="shared" si="48"/>
        <v>0</v>
      </c>
      <c r="J317" s="31" t="s">
        <v>324</v>
      </c>
      <c r="K317" s="11"/>
      <c r="L317" s="4">
        <f t="shared" si="49"/>
        <v>6680000</v>
      </c>
      <c r="M317" s="4">
        <v>5000000</v>
      </c>
      <c r="N317" s="4">
        <v>1680000</v>
      </c>
      <c r="O317" s="4">
        <f t="shared" si="44"/>
        <v>0</v>
      </c>
      <c r="P317" s="4"/>
      <c r="Q317" s="4"/>
      <c r="R317" s="4">
        <f t="shared" si="50"/>
        <v>0</v>
      </c>
      <c r="S317" s="4"/>
      <c r="T317" s="4"/>
      <c r="U317" s="4">
        <f t="shared" si="51"/>
        <v>0</v>
      </c>
      <c r="V317" s="4"/>
      <c r="W317" s="4"/>
      <c r="X317" s="4">
        <f t="shared" si="52"/>
        <v>0</v>
      </c>
      <c r="Y317" s="4"/>
      <c r="Z317" s="4"/>
      <c r="AA317" s="4">
        <f>C317+I317-L317-O317-U317-X317-R317</f>
        <v>0</v>
      </c>
      <c r="AB317" s="7">
        <v>45356</v>
      </c>
    </row>
    <row r="318" spans="1:28" ht="15.75" hidden="1" x14ac:dyDescent="0.25">
      <c r="A318" s="29">
        <v>45346</v>
      </c>
      <c r="B318" s="50" t="s">
        <v>256</v>
      </c>
      <c r="C318" s="25">
        <v>1100000</v>
      </c>
      <c r="D318" s="27" t="s">
        <v>46</v>
      </c>
      <c r="E318" s="27" t="s">
        <v>64</v>
      </c>
      <c r="F318" s="25">
        <v>20</v>
      </c>
      <c r="G318" s="25" t="s">
        <v>39</v>
      </c>
      <c r="H318" s="25"/>
      <c r="I318" s="11">
        <f t="shared" si="48"/>
        <v>0</v>
      </c>
      <c r="J318" s="31" t="s">
        <v>324</v>
      </c>
      <c r="K318" s="11"/>
      <c r="L318" s="4">
        <f t="shared" si="49"/>
        <v>1100000</v>
      </c>
      <c r="M318" s="4"/>
      <c r="N318" s="4">
        <v>1100000</v>
      </c>
      <c r="O318" s="4">
        <f t="shared" si="44"/>
        <v>0</v>
      </c>
      <c r="P318" s="4"/>
      <c r="Q318" s="4"/>
      <c r="R318" s="4">
        <f t="shared" si="50"/>
        <v>0</v>
      </c>
      <c r="S318" s="4"/>
      <c r="T318" s="4"/>
      <c r="U318" s="4">
        <f t="shared" si="51"/>
        <v>0</v>
      </c>
      <c r="V318" s="4"/>
      <c r="W318" s="4"/>
      <c r="X318" s="4">
        <f t="shared" si="52"/>
        <v>0</v>
      </c>
      <c r="Y318" s="4"/>
      <c r="Z318" s="4"/>
      <c r="AA318" s="4">
        <f>C318+I318-L318-O318-U318-X318-R318</f>
        <v>0</v>
      </c>
      <c r="AB318" s="7">
        <v>45356</v>
      </c>
    </row>
    <row r="319" spans="1:28" ht="15.75" hidden="1" x14ac:dyDescent="0.25">
      <c r="A319" s="29">
        <v>45346</v>
      </c>
      <c r="B319" s="72" t="s">
        <v>134</v>
      </c>
      <c r="C319" s="25">
        <v>2250000</v>
      </c>
      <c r="D319" s="25" t="s">
        <v>46</v>
      </c>
      <c r="E319" s="25" t="s">
        <v>42</v>
      </c>
      <c r="F319" s="25">
        <v>500</v>
      </c>
      <c r="G319" s="25" t="s">
        <v>34</v>
      </c>
      <c r="H319" s="25"/>
      <c r="I319" s="11">
        <f t="shared" si="48"/>
        <v>0</v>
      </c>
      <c r="J319" s="26" t="s">
        <v>28</v>
      </c>
      <c r="K319" s="11"/>
      <c r="L319" s="4">
        <f t="shared" si="49"/>
        <v>0</v>
      </c>
      <c r="M319" s="4"/>
      <c r="N319" s="4"/>
      <c r="O319" s="4">
        <f t="shared" si="44"/>
        <v>0</v>
      </c>
      <c r="P319" s="4"/>
      <c r="Q319" s="4"/>
      <c r="R319" s="4">
        <f t="shared" si="50"/>
        <v>0</v>
      </c>
      <c r="S319" s="4"/>
      <c r="T319" s="4"/>
      <c r="U319" s="4">
        <f t="shared" si="51"/>
        <v>0</v>
      </c>
      <c r="V319" s="4"/>
      <c r="W319" s="4"/>
      <c r="X319" s="4">
        <f t="shared" si="52"/>
        <v>0</v>
      </c>
      <c r="Y319" s="4"/>
      <c r="Z319" s="4"/>
      <c r="AA319" s="4">
        <f>C319+I319-L319-O319-U319-X319-R319</f>
        <v>2250000</v>
      </c>
      <c r="AB319" s="7"/>
    </row>
    <row r="320" spans="1:28" ht="15.75" hidden="1" x14ac:dyDescent="0.25">
      <c r="A320" s="29">
        <v>45346</v>
      </c>
      <c r="B320" s="50" t="s">
        <v>226</v>
      </c>
      <c r="C320" s="27">
        <v>1200000</v>
      </c>
      <c r="D320" s="25" t="s">
        <v>52</v>
      </c>
      <c r="E320" s="27" t="s">
        <v>91</v>
      </c>
      <c r="F320" s="27">
        <v>1</v>
      </c>
      <c r="G320" s="25" t="s">
        <v>303</v>
      </c>
      <c r="H320" s="27"/>
      <c r="I320" s="11">
        <f t="shared" si="48"/>
        <v>0</v>
      </c>
      <c r="J320" s="28" t="s">
        <v>28</v>
      </c>
      <c r="K320" s="11" t="s">
        <v>971</v>
      </c>
      <c r="L320" s="4">
        <f t="shared" si="49"/>
        <v>0</v>
      </c>
      <c r="M320" s="4"/>
      <c r="N320" s="4"/>
      <c r="O320" s="4">
        <f t="shared" si="44"/>
        <v>0</v>
      </c>
      <c r="P320" s="4"/>
      <c r="Q320" s="4"/>
      <c r="R320" s="4">
        <f t="shared" si="50"/>
        <v>0</v>
      </c>
      <c r="S320" s="4"/>
      <c r="T320" s="4"/>
      <c r="U320" s="4">
        <f t="shared" si="51"/>
        <v>0</v>
      </c>
      <c r="V320" s="4"/>
      <c r="W320" s="4"/>
      <c r="X320" s="4">
        <f t="shared" si="52"/>
        <v>0</v>
      </c>
      <c r="Y320" s="4"/>
      <c r="Z320" s="4"/>
      <c r="AA320" s="4">
        <f>C320+I320-L320-O320-U320-X320-R320</f>
        <v>1200000</v>
      </c>
      <c r="AB320" s="7"/>
    </row>
    <row r="321" spans="1:28" ht="15.75" hidden="1" x14ac:dyDescent="0.25">
      <c r="A321" s="29">
        <v>45346</v>
      </c>
      <c r="B321" s="50" t="s">
        <v>116</v>
      </c>
      <c r="C321" s="25">
        <v>325000</v>
      </c>
      <c r="D321" s="25" t="s">
        <v>52</v>
      </c>
      <c r="E321" s="25" t="s">
        <v>127</v>
      </c>
      <c r="F321" s="25">
        <v>5</v>
      </c>
      <c r="G321" s="25" t="s">
        <v>39</v>
      </c>
      <c r="H321" s="25"/>
      <c r="I321" s="11">
        <f t="shared" si="48"/>
        <v>0</v>
      </c>
      <c r="J321" s="26" t="s">
        <v>28</v>
      </c>
      <c r="K321" s="11"/>
      <c r="L321" s="4">
        <f t="shared" si="49"/>
        <v>0</v>
      </c>
      <c r="M321" s="4"/>
      <c r="N321" s="4"/>
      <c r="O321" s="4">
        <f t="shared" si="44"/>
        <v>0</v>
      </c>
      <c r="P321" s="4"/>
      <c r="Q321" s="4"/>
      <c r="R321" s="4">
        <f t="shared" si="50"/>
        <v>0</v>
      </c>
      <c r="S321" s="4"/>
      <c r="T321" s="4"/>
      <c r="U321" s="4">
        <f t="shared" si="51"/>
        <v>0</v>
      </c>
      <c r="V321" s="4"/>
      <c r="W321" s="4"/>
      <c r="X321" s="4">
        <f t="shared" si="52"/>
        <v>0</v>
      </c>
      <c r="Y321" s="4"/>
      <c r="Z321" s="4"/>
      <c r="AA321" s="4">
        <f>C321+I321-L321-O321-U321-X321-R321</f>
        <v>325000</v>
      </c>
      <c r="AB321" s="7"/>
    </row>
    <row r="322" spans="1:28" ht="15.75" hidden="1" x14ac:dyDescent="0.25">
      <c r="A322" s="29">
        <v>45348</v>
      </c>
      <c r="B322" s="73" t="s">
        <v>263</v>
      </c>
      <c r="C322" s="25">
        <v>16605000</v>
      </c>
      <c r="D322" s="27" t="s">
        <v>46</v>
      </c>
      <c r="E322" s="27" t="s">
        <v>87</v>
      </c>
      <c r="F322" s="25">
        <v>13500</v>
      </c>
      <c r="G322" s="27" t="s">
        <v>34</v>
      </c>
      <c r="H322" s="25"/>
      <c r="I322" s="11">
        <f t="shared" si="48"/>
        <v>0</v>
      </c>
      <c r="J322" s="38" t="s">
        <v>78</v>
      </c>
      <c r="K322" s="11" t="s">
        <v>1132</v>
      </c>
      <c r="L322" s="4">
        <f t="shared" si="49"/>
        <v>0</v>
      </c>
      <c r="M322" s="4"/>
      <c r="N322" s="4"/>
      <c r="O322" s="4">
        <f t="shared" si="44"/>
        <v>13469000</v>
      </c>
      <c r="P322" s="4"/>
      <c r="Q322" s="4">
        <v>13469000</v>
      </c>
      <c r="R322" s="4">
        <f t="shared" si="50"/>
        <v>0</v>
      </c>
      <c r="S322" s="4"/>
      <c r="T322" s="4"/>
      <c r="U322" s="4">
        <f t="shared" si="51"/>
        <v>0</v>
      </c>
      <c r="V322" s="4"/>
      <c r="W322" s="4"/>
      <c r="X322" s="4">
        <f t="shared" si="52"/>
        <v>0</v>
      </c>
      <c r="Y322" s="4"/>
      <c r="Z322" s="4"/>
      <c r="AA322" s="4">
        <f>C322+I322-L322-O322-U322-X322-R322</f>
        <v>3136000</v>
      </c>
      <c r="AB322" s="7">
        <v>45380</v>
      </c>
    </row>
    <row r="323" spans="1:28" ht="15.75" hidden="1" x14ac:dyDescent="0.25">
      <c r="A323" s="29">
        <v>45348</v>
      </c>
      <c r="B323" s="72" t="s">
        <v>99</v>
      </c>
      <c r="C323" s="25">
        <v>0</v>
      </c>
      <c r="D323" s="27"/>
      <c r="E323" s="27" t="s">
        <v>100</v>
      </c>
      <c r="F323" s="25">
        <v>28.2</v>
      </c>
      <c r="G323" s="27" t="s">
        <v>39</v>
      </c>
      <c r="H323" s="25"/>
      <c r="I323" s="11">
        <f t="shared" si="48"/>
        <v>0</v>
      </c>
      <c r="J323" s="26" t="s">
        <v>28</v>
      </c>
      <c r="K323" s="11"/>
      <c r="L323" s="4">
        <f t="shared" si="49"/>
        <v>0</v>
      </c>
      <c r="M323" s="4"/>
      <c r="N323" s="4"/>
      <c r="O323" s="4">
        <f t="shared" si="44"/>
        <v>0</v>
      </c>
      <c r="P323" s="4"/>
      <c r="Q323" s="4"/>
      <c r="R323" s="4">
        <f t="shared" si="50"/>
        <v>0</v>
      </c>
      <c r="S323" s="4"/>
      <c r="T323" s="4"/>
      <c r="U323" s="4">
        <f t="shared" si="51"/>
        <v>0</v>
      </c>
      <c r="V323" s="4"/>
      <c r="W323" s="4"/>
      <c r="X323" s="4">
        <f t="shared" si="52"/>
        <v>0</v>
      </c>
      <c r="Y323" s="4"/>
      <c r="Z323" s="4"/>
      <c r="AA323" s="4">
        <f>C323+I323-L323-O323-U323-X323-R323</f>
        <v>0</v>
      </c>
      <c r="AB323" s="7"/>
    </row>
    <row r="324" spans="1:28" ht="15.75" hidden="1" x14ac:dyDescent="0.25">
      <c r="A324" s="29">
        <v>45348</v>
      </c>
      <c r="B324" s="72" t="s">
        <v>134</v>
      </c>
      <c r="C324" s="25">
        <v>5512500</v>
      </c>
      <c r="D324" s="27" t="s">
        <v>52</v>
      </c>
      <c r="E324" s="25" t="s">
        <v>290</v>
      </c>
      <c r="F324" s="25">
        <v>1750</v>
      </c>
      <c r="G324" s="27" t="s">
        <v>34</v>
      </c>
      <c r="H324" s="25"/>
      <c r="I324" s="11">
        <f t="shared" si="48"/>
        <v>0</v>
      </c>
      <c r="J324" s="26" t="s">
        <v>28</v>
      </c>
      <c r="K324" s="11"/>
      <c r="L324" s="4">
        <f t="shared" si="49"/>
        <v>0</v>
      </c>
      <c r="M324" s="4"/>
      <c r="N324" s="4"/>
      <c r="O324" s="4">
        <f t="shared" si="44"/>
        <v>0</v>
      </c>
      <c r="P324" s="4"/>
      <c r="Q324" s="4"/>
      <c r="R324" s="4">
        <f t="shared" si="50"/>
        <v>0</v>
      </c>
      <c r="S324" s="4"/>
      <c r="T324" s="4"/>
      <c r="U324" s="4">
        <f t="shared" si="51"/>
        <v>0</v>
      </c>
      <c r="V324" s="4"/>
      <c r="W324" s="4"/>
      <c r="X324" s="4">
        <f t="shared" si="52"/>
        <v>0</v>
      </c>
      <c r="Y324" s="4"/>
      <c r="Z324" s="4"/>
      <c r="AA324" s="4">
        <f>C324+I324-L324-O324-U324-X324-R324</f>
        <v>5512500</v>
      </c>
      <c r="AB324" s="7"/>
    </row>
    <row r="325" spans="1:28" ht="15.75" hidden="1" x14ac:dyDescent="0.25">
      <c r="A325" s="29">
        <v>45348</v>
      </c>
      <c r="B325" s="72" t="s">
        <v>472</v>
      </c>
      <c r="C325" s="25">
        <v>405000</v>
      </c>
      <c r="D325" s="25" t="s">
        <v>52</v>
      </c>
      <c r="E325" s="25" t="s">
        <v>163</v>
      </c>
      <c r="F325" s="25">
        <v>3</v>
      </c>
      <c r="G325" s="25" t="s">
        <v>39</v>
      </c>
      <c r="H325" s="25"/>
      <c r="I325" s="11">
        <f t="shared" si="48"/>
        <v>0</v>
      </c>
      <c r="J325" s="31" t="s">
        <v>324</v>
      </c>
      <c r="K325" s="11"/>
      <c r="L325" s="4">
        <f t="shared" si="49"/>
        <v>0</v>
      </c>
      <c r="M325" s="4"/>
      <c r="N325" s="4"/>
      <c r="O325" s="4">
        <f t="shared" si="44"/>
        <v>0</v>
      </c>
      <c r="P325" s="4"/>
      <c r="Q325" s="4"/>
      <c r="R325" s="4">
        <f t="shared" si="50"/>
        <v>0</v>
      </c>
      <c r="S325" s="4"/>
      <c r="T325" s="4"/>
      <c r="U325" s="4">
        <f t="shared" si="51"/>
        <v>405000</v>
      </c>
      <c r="V325" s="4">
        <v>405000</v>
      </c>
      <c r="W325" s="4"/>
      <c r="X325" s="4">
        <f t="shared" si="52"/>
        <v>0</v>
      </c>
      <c r="Y325" s="4"/>
      <c r="Z325" s="4"/>
      <c r="AA325" s="4">
        <f>C325+I325-L325-O325-U325-X325-R325</f>
        <v>0</v>
      </c>
      <c r="AB325" s="7">
        <v>45365</v>
      </c>
    </row>
    <row r="326" spans="1:28" ht="15.75" hidden="1" x14ac:dyDescent="0.25">
      <c r="A326" s="29">
        <v>45348</v>
      </c>
      <c r="B326" s="73" t="s">
        <v>305</v>
      </c>
      <c r="C326" s="25">
        <v>3813750</v>
      </c>
      <c r="D326" s="27" t="s">
        <v>46</v>
      </c>
      <c r="E326" s="25" t="s">
        <v>160</v>
      </c>
      <c r="F326" s="25">
        <v>1125</v>
      </c>
      <c r="G326" s="25" t="s">
        <v>34</v>
      </c>
      <c r="H326" s="25"/>
      <c r="I326" s="11">
        <f t="shared" si="48"/>
        <v>0</v>
      </c>
      <c r="J326" s="31" t="s">
        <v>312</v>
      </c>
      <c r="K326" s="11" t="s">
        <v>1078</v>
      </c>
      <c r="L326" s="4">
        <f t="shared" si="49"/>
        <v>0</v>
      </c>
      <c r="M326" s="4"/>
      <c r="N326" s="4"/>
      <c r="O326" s="4">
        <f t="shared" si="44"/>
        <v>3813750</v>
      </c>
      <c r="P326" s="4">
        <v>3813750</v>
      </c>
      <c r="Q326" s="4"/>
      <c r="R326" s="4">
        <f t="shared" si="50"/>
        <v>0</v>
      </c>
      <c r="S326" s="4"/>
      <c r="T326" s="4"/>
      <c r="U326" s="4">
        <f t="shared" si="51"/>
        <v>0</v>
      </c>
      <c r="V326" s="4"/>
      <c r="W326" s="4"/>
      <c r="X326" s="4">
        <f t="shared" si="52"/>
        <v>0</v>
      </c>
      <c r="Y326" s="4"/>
      <c r="Z326" s="4"/>
      <c r="AA326" s="4">
        <f>C326+I326-L326-O326-U326-X326-R326</f>
        <v>0</v>
      </c>
      <c r="AB326" s="7">
        <v>45371</v>
      </c>
    </row>
    <row r="327" spans="1:28" ht="15.75" hidden="1" x14ac:dyDescent="0.25">
      <c r="A327" s="29">
        <v>45348</v>
      </c>
      <c r="B327" s="73" t="s">
        <v>261</v>
      </c>
      <c r="C327" s="25">
        <v>2700000</v>
      </c>
      <c r="D327" s="27" t="s">
        <v>46</v>
      </c>
      <c r="E327" s="27" t="s">
        <v>108</v>
      </c>
      <c r="F327" s="25">
        <v>1200</v>
      </c>
      <c r="G327" s="25" t="s">
        <v>34</v>
      </c>
      <c r="H327" s="25"/>
      <c r="I327" s="11">
        <f t="shared" si="48"/>
        <v>0</v>
      </c>
      <c r="J327" s="26" t="s">
        <v>28</v>
      </c>
      <c r="K327" s="11"/>
      <c r="L327" s="4">
        <f t="shared" si="49"/>
        <v>0</v>
      </c>
      <c r="M327" s="4"/>
      <c r="N327" s="4"/>
      <c r="O327" s="4">
        <f t="shared" si="44"/>
        <v>0</v>
      </c>
      <c r="P327" s="4"/>
      <c r="Q327" s="4"/>
      <c r="R327" s="4">
        <f t="shared" si="50"/>
        <v>0</v>
      </c>
      <c r="S327" s="4"/>
      <c r="T327" s="4"/>
      <c r="U327" s="4">
        <f t="shared" si="51"/>
        <v>0</v>
      </c>
      <c r="V327" s="4"/>
      <c r="W327" s="4"/>
      <c r="X327" s="4">
        <f t="shared" si="52"/>
        <v>0</v>
      </c>
      <c r="Y327" s="4"/>
      <c r="Z327" s="4"/>
      <c r="AA327" s="4">
        <f>C327+I327-L327-O327-U327-X327-R327</f>
        <v>2700000</v>
      </c>
      <c r="AB327" s="7"/>
    </row>
    <row r="328" spans="1:28" ht="15.75" hidden="1" x14ac:dyDescent="0.25">
      <c r="A328" s="29">
        <v>45348</v>
      </c>
      <c r="B328" s="73" t="s">
        <v>107</v>
      </c>
      <c r="C328" s="27">
        <v>1125000</v>
      </c>
      <c r="D328" s="27" t="s">
        <v>46</v>
      </c>
      <c r="E328" s="27" t="s">
        <v>216</v>
      </c>
      <c r="F328" s="27">
        <v>25</v>
      </c>
      <c r="G328" s="25" t="s">
        <v>27</v>
      </c>
      <c r="H328" s="27"/>
      <c r="I328" s="11">
        <f t="shared" si="48"/>
        <v>0</v>
      </c>
      <c r="J328" s="28" t="s">
        <v>28</v>
      </c>
      <c r="K328" s="11"/>
      <c r="L328" s="4">
        <f t="shared" si="49"/>
        <v>0</v>
      </c>
      <c r="M328" s="4"/>
      <c r="N328" s="4"/>
      <c r="O328" s="4">
        <f t="shared" si="44"/>
        <v>0</v>
      </c>
      <c r="P328" s="4"/>
      <c r="Q328" s="4"/>
      <c r="R328" s="4">
        <f t="shared" si="50"/>
        <v>0</v>
      </c>
      <c r="S328" s="4"/>
      <c r="T328" s="4"/>
      <c r="U328" s="4">
        <f t="shared" si="51"/>
        <v>0</v>
      </c>
      <c r="V328" s="4"/>
      <c r="W328" s="4"/>
      <c r="X328" s="4">
        <f t="shared" si="52"/>
        <v>0</v>
      </c>
      <c r="Y328" s="4"/>
      <c r="Z328" s="4"/>
      <c r="AA328" s="4">
        <f>C328+I328-L328-O328-U328-X328-R328</f>
        <v>1125000</v>
      </c>
      <c r="AB328" s="7"/>
    </row>
    <row r="329" spans="1:28" ht="15.75" hidden="1" x14ac:dyDescent="0.25">
      <c r="A329" s="29">
        <v>45348</v>
      </c>
      <c r="B329" s="73" t="s">
        <v>187</v>
      </c>
      <c r="C329" s="25">
        <v>32250000</v>
      </c>
      <c r="D329" s="27" t="s">
        <v>46</v>
      </c>
      <c r="E329" s="25" t="s">
        <v>108</v>
      </c>
      <c r="F329" s="25">
        <v>15000</v>
      </c>
      <c r="G329" s="25" t="s">
        <v>34</v>
      </c>
      <c r="H329" s="25"/>
      <c r="I329" s="11">
        <f t="shared" si="48"/>
        <v>0</v>
      </c>
      <c r="J329" s="26" t="s">
        <v>28</v>
      </c>
      <c r="K329" s="11" t="s">
        <v>922</v>
      </c>
      <c r="L329" s="4">
        <f t="shared" si="49"/>
        <v>0</v>
      </c>
      <c r="M329" s="4"/>
      <c r="N329" s="4"/>
      <c r="O329" s="4">
        <f t="shared" si="44"/>
        <v>0</v>
      </c>
      <c r="P329" s="4"/>
      <c r="Q329" s="4"/>
      <c r="R329" s="4">
        <f t="shared" si="50"/>
        <v>0</v>
      </c>
      <c r="S329" s="4"/>
      <c r="T329" s="4"/>
      <c r="U329" s="4">
        <f t="shared" si="51"/>
        <v>0</v>
      </c>
      <c r="V329" s="4"/>
      <c r="W329" s="4"/>
      <c r="X329" s="4">
        <f t="shared" si="52"/>
        <v>0</v>
      </c>
      <c r="Y329" s="4"/>
      <c r="Z329" s="4"/>
      <c r="AA329" s="4">
        <f>C329+I329-L329-O329-U329-X329-R329</f>
        <v>32250000</v>
      </c>
      <c r="AB329" s="7"/>
    </row>
    <row r="330" spans="1:28" ht="15.75" hidden="1" x14ac:dyDescent="0.25">
      <c r="A330" s="29">
        <v>45348</v>
      </c>
      <c r="B330" s="73" t="s">
        <v>99</v>
      </c>
      <c r="C330" s="25">
        <v>0</v>
      </c>
      <c r="D330" s="27"/>
      <c r="E330" s="25" t="s">
        <v>120</v>
      </c>
      <c r="F330" s="25">
        <v>23.8</v>
      </c>
      <c r="G330" s="25" t="s">
        <v>39</v>
      </c>
      <c r="H330" s="25"/>
      <c r="I330" s="11">
        <f t="shared" si="48"/>
        <v>0</v>
      </c>
      <c r="J330" s="26" t="s">
        <v>28</v>
      </c>
      <c r="K330" s="11"/>
      <c r="L330" s="4">
        <f t="shared" si="49"/>
        <v>0</v>
      </c>
      <c r="M330" s="4"/>
      <c r="N330" s="4"/>
      <c r="O330" s="4">
        <f t="shared" si="44"/>
        <v>0</v>
      </c>
      <c r="P330" s="4"/>
      <c r="Q330" s="4"/>
      <c r="R330" s="4">
        <f t="shared" si="50"/>
        <v>0</v>
      </c>
      <c r="S330" s="4"/>
      <c r="T330" s="4"/>
      <c r="U330" s="4">
        <f t="shared" si="51"/>
        <v>0</v>
      </c>
      <c r="V330" s="4"/>
      <c r="W330" s="4"/>
      <c r="X330" s="4">
        <f t="shared" si="52"/>
        <v>0</v>
      </c>
      <c r="Y330" s="4"/>
      <c r="Z330" s="4"/>
      <c r="AA330" s="4">
        <f>C330+I330-L330-O330-U330-X330-R330</f>
        <v>0</v>
      </c>
      <c r="AB330" s="7"/>
    </row>
    <row r="331" spans="1:28" ht="15.75" hidden="1" x14ac:dyDescent="0.25">
      <c r="A331" s="24">
        <v>45348</v>
      </c>
      <c r="B331" s="72" t="s">
        <v>122</v>
      </c>
      <c r="C331" s="25">
        <v>2783200</v>
      </c>
      <c r="D331" s="25" t="s">
        <v>46</v>
      </c>
      <c r="E331" s="25" t="s">
        <v>100</v>
      </c>
      <c r="F331" s="25">
        <v>56.8</v>
      </c>
      <c r="G331" s="25" t="s">
        <v>39</v>
      </c>
      <c r="H331" s="25"/>
      <c r="I331" s="11">
        <f t="shared" si="48"/>
        <v>0</v>
      </c>
      <c r="J331" s="26" t="s">
        <v>28</v>
      </c>
      <c r="K331" s="11"/>
      <c r="L331" s="4">
        <f t="shared" si="49"/>
        <v>0</v>
      </c>
      <c r="M331" s="4"/>
      <c r="N331" s="4"/>
      <c r="O331" s="4">
        <f t="shared" si="44"/>
        <v>0</v>
      </c>
      <c r="P331" s="4"/>
      <c r="Q331" s="4"/>
      <c r="R331" s="4">
        <f t="shared" si="50"/>
        <v>0</v>
      </c>
      <c r="S331" s="4"/>
      <c r="T331" s="4"/>
      <c r="U331" s="4">
        <f t="shared" si="51"/>
        <v>0</v>
      </c>
      <c r="V331" s="4"/>
      <c r="W331" s="4"/>
      <c r="X331" s="4">
        <f t="shared" si="52"/>
        <v>0</v>
      </c>
      <c r="Y331" s="4"/>
      <c r="Z331" s="4"/>
      <c r="AA331" s="4">
        <f>C331+I331-L331-O331-U331-X331-R331</f>
        <v>2783200</v>
      </c>
      <c r="AB331" s="7"/>
    </row>
    <row r="332" spans="1:28" ht="15.75" hidden="1" x14ac:dyDescent="0.25">
      <c r="A332" s="29">
        <v>45348</v>
      </c>
      <c r="B332" s="73" t="s">
        <v>122</v>
      </c>
      <c r="C332" s="25">
        <v>4777500</v>
      </c>
      <c r="D332" s="27" t="s">
        <v>46</v>
      </c>
      <c r="E332" s="25" t="s">
        <v>120</v>
      </c>
      <c r="F332" s="25">
        <v>97.5</v>
      </c>
      <c r="G332" s="25" t="s">
        <v>39</v>
      </c>
      <c r="H332" s="25"/>
      <c r="I332" s="11">
        <f t="shared" si="48"/>
        <v>0</v>
      </c>
      <c r="J332" s="26" t="s">
        <v>28</v>
      </c>
      <c r="K332" s="11"/>
      <c r="L332" s="4">
        <f t="shared" si="49"/>
        <v>0</v>
      </c>
      <c r="M332" s="4"/>
      <c r="N332" s="4"/>
      <c r="O332" s="4">
        <f t="shared" si="44"/>
        <v>0</v>
      </c>
      <c r="P332" s="4"/>
      <c r="Q332" s="4"/>
      <c r="R332" s="4">
        <f t="shared" si="50"/>
        <v>0</v>
      </c>
      <c r="S332" s="4"/>
      <c r="T332" s="4"/>
      <c r="U332" s="4">
        <f t="shared" si="51"/>
        <v>0</v>
      </c>
      <c r="V332" s="4"/>
      <c r="W332" s="4"/>
      <c r="X332" s="4">
        <f t="shared" si="52"/>
        <v>0</v>
      </c>
      <c r="Y332" s="4"/>
      <c r="Z332" s="4"/>
      <c r="AA332" s="4">
        <f>C332+I332-L332-O332-U332-X332-R332</f>
        <v>4777500</v>
      </c>
      <c r="AB332" s="7"/>
    </row>
    <row r="333" spans="1:28" ht="15.75" hidden="1" x14ac:dyDescent="0.25">
      <c r="A333" s="24">
        <v>45348</v>
      </c>
      <c r="B333" s="72" t="s">
        <v>122</v>
      </c>
      <c r="C333" s="25">
        <v>2866500</v>
      </c>
      <c r="D333" s="25" t="s">
        <v>46</v>
      </c>
      <c r="E333" s="25" t="s">
        <v>103</v>
      </c>
      <c r="F333" s="25">
        <v>58.5</v>
      </c>
      <c r="G333" s="25" t="s">
        <v>39</v>
      </c>
      <c r="H333" s="25"/>
      <c r="I333" s="11">
        <f t="shared" si="48"/>
        <v>0</v>
      </c>
      <c r="J333" s="26" t="s">
        <v>28</v>
      </c>
      <c r="K333" s="11"/>
      <c r="L333" s="4">
        <f t="shared" si="49"/>
        <v>0</v>
      </c>
      <c r="M333" s="4"/>
      <c r="N333" s="4"/>
      <c r="O333" s="4">
        <f t="shared" si="44"/>
        <v>0</v>
      </c>
      <c r="P333" s="4"/>
      <c r="Q333" s="4"/>
      <c r="R333" s="4">
        <f t="shared" si="50"/>
        <v>0</v>
      </c>
      <c r="S333" s="4"/>
      <c r="T333" s="4"/>
      <c r="U333" s="4">
        <f t="shared" si="51"/>
        <v>0</v>
      </c>
      <c r="V333" s="4"/>
      <c r="W333" s="4"/>
      <c r="X333" s="4">
        <f t="shared" si="52"/>
        <v>0</v>
      </c>
      <c r="Y333" s="4"/>
      <c r="Z333" s="4"/>
      <c r="AA333" s="4">
        <f>C333+I333-L333-O333-U333-X333-R333</f>
        <v>2866500</v>
      </c>
      <c r="AB333" s="7"/>
    </row>
    <row r="334" spans="1:28" ht="15.75" hidden="1" x14ac:dyDescent="0.25">
      <c r="A334" s="29">
        <v>45349</v>
      </c>
      <c r="B334" s="73" t="s">
        <v>226</v>
      </c>
      <c r="C334" s="25">
        <v>12600000</v>
      </c>
      <c r="D334" s="25" t="s">
        <v>52</v>
      </c>
      <c r="E334" s="25" t="s">
        <v>229</v>
      </c>
      <c r="F334" s="25">
        <v>300</v>
      </c>
      <c r="G334" s="25" t="s">
        <v>39</v>
      </c>
      <c r="H334" s="25"/>
      <c r="I334" s="11">
        <f t="shared" si="48"/>
        <v>0</v>
      </c>
      <c r="J334" s="26" t="s">
        <v>28</v>
      </c>
      <c r="K334" s="11" t="s">
        <v>972</v>
      </c>
      <c r="L334" s="4">
        <f t="shared" si="49"/>
        <v>0</v>
      </c>
      <c r="M334" s="4"/>
      <c r="N334" s="4"/>
      <c r="O334" s="4">
        <f t="shared" si="44"/>
        <v>0</v>
      </c>
      <c r="P334" s="4"/>
      <c r="Q334" s="4"/>
      <c r="R334" s="4">
        <f t="shared" si="50"/>
        <v>0</v>
      </c>
      <c r="S334" s="4"/>
      <c r="T334" s="4"/>
      <c r="U334" s="4">
        <f t="shared" si="51"/>
        <v>0</v>
      </c>
      <c r="V334" s="4"/>
      <c r="W334" s="4"/>
      <c r="X334" s="4">
        <f t="shared" si="52"/>
        <v>0</v>
      </c>
      <c r="Y334" s="4"/>
      <c r="Z334" s="4"/>
      <c r="AA334" s="4">
        <f>C334+I334-L334-O334-U334-X334-R334</f>
        <v>12600000</v>
      </c>
      <c r="AB334" s="7"/>
    </row>
    <row r="335" spans="1:28" ht="15.75" hidden="1" x14ac:dyDescent="0.25">
      <c r="A335" s="29">
        <v>45349</v>
      </c>
      <c r="B335" s="72" t="s">
        <v>99</v>
      </c>
      <c r="C335" s="27">
        <v>0</v>
      </c>
      <c r="D335" s="25"/>
      <c r="E335" s="27" t="s">
        <v>103</v>
      </c>
      <c r="F335" s="27">
        <v>29.3</v>
      </c>
      <c r="G335" s="25" t="s">
        <v>39</v>
      </c>
      <c r="H335" s="27"/>
      <c r="I335" s="11">
        <f t="shared" si="48"/>
        <v>0</v>
      </c>
      <c r="J335" s="28" t="s">
        <v>28</v>
      </c>
      <c r="K335" s="11"/>
      <c r="L335" s="4">
        <f t="shared" si="49"/>
        <v>0</v>
      </c>
      <c r="M335" s="4"/>
      <c r="N335" s="4"/>
      <c r="O335" s="4">
        <f t="shared" si="44"/>
        <v>0</v>
      </c>
      <c r="P335" s="4"/>
      <c r="Q335" s="4"/>
      <c r="R335" s="4">
        <f t="shared" si="50"/>
        <v>0</v>
      </c>
      <c r="S335" s="4"/>
      <c r="T335" s="4"/>
      <c r="U335" s="4">
        <f t="shared" si="51"/>
        <v>0</v>
      </c>
      <c r="V335" s="4"/>
      <c r="W335" s="4"/>
      <c r="X335" s="4">
        <f t="shared" si="52"/>
        <v>0</v>
      </c>
      <c r="Y335" s="4"/>
      <c r="Z335" s="4"/>
      <c r="AA335" s="4">
        <f>C335+I335-L335-O335-U335-X335-R335</f>
        <v>0</v>
      </c>
      <c r="AB335" s="7"/>
    </row>
    <row r="336" spans="1:28" ht="15.75" hidden="1" x14ac:dyDescent="0.25">
      <c r="A336" s="29">
        <v>45349</v>
      </c>
      <c r="B336" s="72" t="s">
        <v>99</v>
      </c>
      <c r="C336" s="27">
        <v>0</v>
      </c>
      <c r="D336" s="25"/>
      <c r="E336" s="27" t="s">
        <v>103</v>
      </c>
      <c r="F336" s="27">
        <v>31</v>
      </c>
      <c r="G336" s="25" t="s">
        <v>39</v>
      </c>
      <c r="H336" s="27"/>
      <c r="I336" s="11">
        <f t="shared" si="48"/>
        <v>0</v>
      </c>
      <c r="J336" s="28" t="s">
        <v>28</v>
      </c>
      <c r="K336" s="11"/>
      <c r="L336" s="4">
        <f t="shared" si="49"/>
        <v>0</v>
      </c>
      <c r="M336" s="4"/>
      <c r="N336" s="4"/>
      <c r="O336" s="4">
        <f t="shared" si="44"/>
        <v>0</v>
      </c>
      <c r="P336" s="4"/>
      <c r="Q336" s="4"/>
      <c r="R336" s="4">
        <f t="shared" si="50"/>
        <v>0</v>
      </c>
      <c r="S336" s="4"/>
      <c r="T336" s="4"/>
      <c r="U336" s="4">
        <f t="shared" si="51"/>
        <v>0</v>
      </c>
      <c r="V336" s="4"/>
      <c r="W336" s="4"/>
      <c r="X336" s="4">
        <f t="shared" si="52"/>
        <v>0</v>
      </c>
      <c r="Y336" s="4"/>
      <c r="Z336" s="4"/>
      <c r="AA336" s="4">
        <f>C336+I336-L336-O336-U336-X336-R336</f>
        <v>0</v>
      </c>
      <c r="AB336" s="7"/>
    </row>
    <row r="337" spans="1:28" ht="15.75" hidden="1" x14ac:dyDescent="0.25">
      <c r="A337" s="29">
        <v>45349</v>
      </c>
      <c r="B337" s="72" t="s">
        <v>801</v>
      </c>
      <c r="C337" s="27">
        <v>5851500</v>
      </c>
      <c r="D337" s="25" t="s">
        <v>46</v>
      </c>
      <c r="E337" s="27" t="s">
        <v>106</v>
      </c>
      <c r="F337" s="27">
        <v>124.5</v>
      </c>
      <c r="G337" s="25" t="s">
        <v>39</v>
      </c>
      <c r="H337" s="27"/>
      <c r="I337" s="11">
        <f t="shared" si="48"/>
        <v>0</v>
      </c>
      <c r="J337" s="32" t="s">
        <v>312</v>
      </c>
      <c r="K337" s="11" t="s">
        <v>986</v>
      </c>
      <c r="L337" s="4">
        <f t="shared" si="49"/>
        <v>0</v>
      </c>
      <c r="M337" s="4"/>
      <c r="N337" s="4"/>
      <c r="O337" s="4">
        <f t="shared" si="44"/>
        <v>5851500</v>
      </c>
      <c r="P337" s="4">
        <v>5851500</v>
      </c>
      <c r="Q337" s="4"/>
      <c r="R337" s="4">
        <f t="shared" si="50"/>
        <v>0</v>
      </c>
      <c r="S337" s="4"/>
      <c r="T337" s="4"/>
      <c r="U337" s="4">
        <f t="shared" si="51"/>
        <v>0</v>
      </c>
      <c r="V337" s="4"/>
      <c r="W337" s="4"/>
      <c r="X337" s="4">
        <f t="shared" si="52"/>
        <v>0</v>
      </c>
      <c r="Y337" s="4"/>
      <c r="Z337" s="4"/>
      <c r="AA337" s="4">
        <f>C337+I337-L337-O337-U337-X337-R337</f>
        <v>0</v>
      </c>
      <c r="AB337" s="7">
        <v>45356</v>
      </c>
    </row>
    <row r="338" spans="1:28" ht="15.75" hidden="1" x14ac:dyDescent="0.25">
      <c r="A338" s="29">
        <v>45349</v>
      </c>
      <c r="B338" s="72" t="s">
        <v>801</v>
      </c>
      <c r="C338" s="25">
        <v>1200000</v>
      </c>
      <c r="D338" s="25" t="s">
        <v>46</v>
      </c>
      <c r="E338" s="25" t="s">
        <v>219</v>
      </c>
      <c r="F338" s="25">
        <v>4</v>
      </c>
      <c r="G338" s="25" t="s">
        <v>39</v>
      </c>
      <c r="H338" s="25"/>
      <c r="I338" s="11">
        <f t="shared" si="48"/>
        <v>0</v>
      </c>
      <c r="J338" s="31" t="s">
        <v>324</v>
      </c>
      <c r="K338" s="11"/>
      <c r="L338" s="4">
        <f t="shared" si="49"/>
        <v>0</v>
      </c>
      <c r="M338" s="4"/>
      <c r="N338" s="4"/>
      <c r="O338" s="4">
        <f t="shared" si="44"/>
        <v>0</v>
      </c>
      <c r="P338" s="4"/>
      <c r="Q338" s="4"/>
      <c r="R338" s="4">
        <f t="shared" si="50"/>
        <v>0</v>
      </c>
      <c r="S338" s="4"/>
      <c r="T338" s="4"/>
      <c r="U338" s="4">
        <f t="shared" si="51"/>
        <v>1200000</v>
      </c>
      <c r="V338" s="4">
        <v>1200000</v>
      </c>
      <c r="W338" s="4"/>
      <c r="X338" s="4">
        <f t="shared" si="52"/>
        <v>0</v>
      </c>
      <c r="Y338" s="4"/>
      <c r="Z338" s="4"/>
      <c r="AA338" s="4">
        <f>C338+I338-L338-O338-U338-X338-R338</f>
        <v>0</v>
      </c>
      <c r="AB338" s="7">
        <v>45370</v>
      </c>
    </row>
    <row r="339" spans="1:28" ht="15.75" hidden="1" x14ac:dyDescent="0.25">
      <c r="A339" s="29">
        <v>45349</v>
      </c>
      <c r="B339" s="72" t="s">
        <v>90</v>
      </c>
      <c r="C339" s="25">
        <v>1710100</v>
      </c>
      <c r="D339" s="25" t="s">
        <v>46</v>
      </c>
      <c r="E339" s="25" t="s">
        <v>105</v>
      </c>
      <c r="F339" s="25">
        <v>34.9</v>
      </c>
      <c r="G339" s="25" t="s">
        <v>39</v>
      </c>
      <c r="H339" s="25"/>
      <c r="I339" s="11">
        <f t="shared" si="48"/>
        <v>0</v>
      </c>
      <c r="J339" s="26" t="s">
        <v>28</v>
      </c>
      <c r="K339" s="11"/>
      <c r="L339" s="4">
        <f t="shared" si="49"/>
        <v>0</v>
      </c>
      <c r="M339" s="4"/>
      <c r="N339" s="4"/>
      <c r="O339" s="4">
        <f t="shared" si="44"/>
        <v>0</v>
      </c>
      <c r="P339" s="4"/>
      <c r="Q339" s="4"/>
      <c r="R339" s="4">
        <f t="shared" si="50"/>
        <v>0</v>
      </c>
      <c r="S339" s="4"/>
      <c r="T339" s="4"/>
      <c r="U339" s="4">
        <f t="shared" si="51"/>
        <v>0</v>
      </c>
      <c r="V339" s="4"/>
      <c r="W339" s="4"/>
      <c r="X339" s="4">
        <f t="shared" si="52"/>
        <v>0</v>
      </c>
      <c r="Y339" s="4"/>
      <c r="Z339" s="4"/>
      <c r="AA339" s="4">
        <f>C339+I339-L339-O339-U339-X339-R339</f>
        <v>1710100</v>
      </c>
      <c r="AB339" s="7"/>
    </row>
    <row r="340" spans="1:28" ht="15.75" hidden="1" x14ac:dyDescent="0.25">
      <c r="A340" s="29">
        <v>45349</v>
      </c>
      <c r="B340" s="72" t="s">
        <v>90</v>
      </c>
      <c r="C340" s="27">
        <v>1136800</v>
      </c>
      <c r="D340" s="25" t="s">
        <v>46</v>
      </c>
      <c r="E340" s="27" t="s">
        <v>81</v>
      </c>
      <c r="F340" s="27">
        <v>23.2</v>
      </c>
      <c r="G340" s="27" t="s">
        <v>39</v>
      </c>
      <c r="H340" s="27"/>
      <c r="I340" s="11">
        <f t="shared" si="48"/>
        <v>0</v>
      </c>
      <c r="J340" s="28" t="s">
        <v>28</v>
      </c>
      <c r="K340" s="11"/>
      <c r="L340" s="4">
        <f t="shared" si="49"/>
        <v>0</v>
      </c>
      <c r="M340" s="4"/>
      <c r="N340" s="4"/>
      <c r="O340" s="4">
        <f t="shared" si="44"/>
        <v>0</v>
      </c>
      <c r="P340" s="4"/>
      <c r="Q340" s="4"/>
      <c r="R340" s="4">
        <f t="shared" si="50"/>
        <v>0</v>
      </c>
      <c r="S340" s="4"/>
      <c r="T340" s="4"/>
      <c r="U340" s="4">
        <f t="shared" si="51"/>
        <v>0</v>
      </c>
      <c r="V340" s="4"/>
      <c r="W340" s="4"/>
      <c r="X340" s="4">
        <f t="shared" si="52"/>
        <v>0</v>
      </c>
      <c r="Y340" s="4"/>
      <c r="Z340" s="4"/>
      <c r="AA340" s="4">
        <f>C340+I340-L340-O340-U340-X340-R340</f>
        <v>1136800</v>
      </c>
      <c r="AB340" s="7"/>
    </row>
    <row r="341" spans="1:28" ht="15.75" hidden="1" x14ac:dyDescent="0.25">
      <c r="A341" s="29">
        <v>45349</v>
      </c>
      <c r="B341" s="72" t="s">
        <v>923</v>
      </c>
      <c r="C341" s="27">
        <v>450000</v>
      </c>
      <c r="D341" s="25" t="s">
        <v>46</v>
      </c>
      <c r="E341" s="27" t="s">
        <v>148</v>
      </c>
      <c r="F341" s="27">
        <v>1</v>
      </c>
      <c r="G341" s="27" t="s">
        <v>23</v>
      </c>
      <c r="H341" s="27"/>
      <c r="I341" s="11">
        <f t="shared" si="48"/>
        <v>0</v>
      </c>
      <c r="J341" s="32" t="s">
        <v>312</v>
      </c>
      <c r="K341" s="11" t="s">
        <v>770</v>
      </c>
      <c r="L341" s="4">
        <f t="shared" si="49"/>
        <v>0</v>
      </c>
      <c r="M341" s="4"/>
      <c r="N341" s="4"/>
      <c r="O341" s="4">
        <f t="shared" si="44"/>
        <v>450000</v>
      </c>
      <c r="P341" s="4">
        <v>450000</v>
      </c>
      <c r="Q341" s="4"/>
      <c r="R341" s="4">
        <f t="shared" si="50"/>
        <v>0</v>
      </c>
      <c r="S341" s="4"/>
      <c r="T341" s="4"/>
      <c r="U341" s="4">
        <f t="shared" si="51"/>
        <v>0</v>
      </c>
      <c r="V341" s="4"/>
      <c r="W341" s="4"/>
      <c r="X341" s="4">
        <f t="shared" si="52"/>
        <v>0</v>
      </c>
      <c r="Y341" s="4"/>
      <c r="Z341" s="4"/>
      <c r="AA341" s="4">
        <f>C341+I341-L341-O341-U341-X341-R341</f>
        <v>0</v>
      </c>
      <c r="AB341" s="7">
        <v>45358</v>
      </c>
    </row>
    <row r="342" spans="1:28" ht="15.75" hidden="1" x14ac:dyDescent="0.25">
      <c r="A342" s="29">
        <v>45349</v>
      </c>
      <c r="B342" s="72" t="s">
        <v>923</v>
      </c>
      <c r="C342" s="25">
        <v>450000</v>
      </c>
      <c r="D342" s="25" t="s">
        <v>46</v>
      </c>
      <c r="E342" s="25" t="s">
        <v>56</v>
      </c>
      <c r="F342" s="25">
        <v>1</v>
      </c>
      <c r="G342" s="27" t="s">
        <v>23</v>
      </c>
      <c r="H342" s="25"/>
      <c r="I342" s="11">
        <f t="shared" si="48"/>
        <v>0</v>
      </c>
      <c r="J342" s="31" t="s">
        <v>312</v>
      </c>
      <c r="K342" s="11" t="s">
        <v>770</v>
      </c>
      <c r="L342" s="4">
        <f t="shared" si="49"/>
        <v>0</v>
      </c>
      <c r="M342" s="4"/>
      <c r="N342" s="4"/>
      <c r="O342" s="4">
        <f t="shared" si="44"/>
        <v>450000</v>
      </c>
      <c r="P342" s="4">
        <v>450000</v>
      </c>
      <c r="Q342" s="4"/>
      <c r="R342" s="4">
        <f t="shared" si="50"/>
        <v>0</v>
      </c>
      <c r="S342" s="4"/>
      <c r="T342" s="4"/>
      <c r="U342" s="4">
        <f t="shared" si="51"/>
        <v>0</v>
      </c>
      <c r="V342" s="4"/>
      <c r="W342" s="4"/>
      <c r="X342" s="4">
        <f t="shared" si="52"/>
        <v>0</v>
      </c>
      <c r="Y342" s="4"/>
      <c r="Z342" s="4"/>
      <c r="AA342" s="4">
        <f>C342+I342-L342-O342-U342-X342-R342</f>
        <v>0</v>
      </c>
      <c r="AB342" s="7">
        <v>45358</v>
      </c>
    </row>
    <row r="343" spans="1:28" ht="15.75" hidden="1" x14ac:dyDescent="0.25">
      <c r="A343" s="29">
        <v>45349</v>
      </c>
      <c r="B343" s="72" t="s">
        <v>923</v>
      </c>
      <c r="C343" s="25">
        <v>450000</v>
      </c>
      <c r="D343" s="25" t="s">
        <v>46</v>
      </c>
      <c r="E343" s="25" t="s">
        <v>533</v>
      </c>
      <c r="F343" s="25">
        <v>1</v>
      </c>
      <c r="G343" s="25" t="s">
        <v>23</v>
      </c>
      <c r="H343" s="25"/>
      <c r="I343" s="11">
        <f t="shared" si="48"/>
        <v>0</v>
      </c>
      <c r="J343" s="31" t="s">
        <v>312</v>
      </c>
      <c r="K343" s="11" t="s">
        <v>770</v>
      </c>
      <c r="L343" s="4">
        <f t="shared" si="49"/>
        <v>0</v>
      </c>
      <c r="M343" s="4"/>
      <c r="N343" s="4"/>
      <c r="O343" s="4">
        <f t="shared" si="44"/>
        <v>450000</v>
      </c>
      <c r="P343" s="4">
        <v>450000</v>
      </c>
      <c r="Q343" s="4"/>
      <c r="R343" s="4">
        <f t="shared" si="50"/>
        <v>0</v>
      </c>
      <c r="S343" s="4"/>
      <c r="T343" s="4"/>
      <c r="U343" s="4">
        <f t="shared" si="51"/>
        <v>0</v>
      </c>
      <c r="V343" s="4"/>
      <c r="W343" s="4"/>
      <c r="X343" s="4">
        <f t="shared" si="52"/>
        <v>0</v>
      </c>
      <c r="Y343" s="4"/>
      <c r="Z343" s="4"/>
      <c r="AA343" s="4">
        <f>C343+I343-L343-O343-U343-X343-R343</f>
        <v>0</v>
      </c>
      <c r="AB343" s="7">
        <v>45358</v>
      </c>
    </row>
    <row r="344" spans="1:28" ht="15.75" hidden="1" x14ac:dyDescent="0.25">
      <c r="A344" s="29">
        <v>45349</v>
      </c>
      <c r="B344" s="72" t="s">
        <v>122</v>
      </c>
      <c r="C344" s="25">
        <v>1740000</v>
      </c>
      <c r="D344" s="25" t="s">
        <v>46</v>
      </c>
      <c r="E344" s="25" t="s">
        <v>400</v>
      </c>
      <c r="F344" s="25">
        <v>20</v>
      </c>
      <c r="G344" s="25" t="s">
        <v>39</v>
      </c>
      <c r="H344" s="25"/>
      <c r="I344" s="11">
        <f t="shared" si="48"/>
        <v>0</v>
      </c>
      <c r="J344" s="26" t="s">
        <v>28</v>
      </c>
      <c r="K344" s="11"/>
      <c r="L344" s="4">
        <f t="shared" si="49"/>
        <v>0</v>
      </c>
      <c r="M344" s="4"/>
      <c r="N344" s="4"/>
      <c r="O344" s="4">
        <f t="shared" si="44"/>
        <v>0</v>
      </c>
      <c r="P344" s="4"/>
      <c r="Q344" s="4"/>
      <c r="R344" s="4">
        <f t="shared" si="50"/>
        <v>0</v>
      </c>
      <c r="S344" s="4"/>
      <c r="T344" s="4"/>
      <c r="U344" s="4">
        <f t="shared" si="51"/>
        <v>0</v>
      </c>
      <c r="V344" s="4"/>
      <c r="W344" s="4"/>
      <c r="X344" s="4">
        <f t="shared" si="52"/>
        <v>0</v>
      </c>
      <c r="Y344" s="4"/>
      <c r="Z344" s="4"/>
      <c r="AA344" s="4">
        <f>C344+I344-L344-O344-U344-X344-R344</f>
        <v>1740000</v>
      </c>
      <c r="AB344" s="7"/>
    </row>
    <row r="345" spans="1:28" ht="15.75" hidden="1" x14ac:dyDescent="0.25">
      <c r="A345" s="24">
        <v>45349</v>
      </c>
      <c r="B345" s="72" t="s">
        <v>122</v>
      </c>
      <c r="C345" s="25">
        <v>1740000</v>
      </c>
      <c r="D345" s="25" t="s">
        <v>46</v>
      </c>
      <c r="E345" s="25" t="s">
        <v>217</v>
      </c>
      <c r="F345" s="25">
        <v>20</v>
      </c>
      <c r="G345" s="25" t="s">
        <v>39</v>
      </c>
      <c r="H345" s="25"/>
      <c r="I345" s="11">
        <f t="shared" si="48"/>
        <v>0</v>
      </c>
      <c r="J345" s="26" t="s">
        <v>28</v>
      </c>
      <c r="K345" s="11"/>
      <c r="L345" s="4">
        <f t="shared" si="49"/>
        <v>0</v>
      </c>
      <c r="M345" s="4"/>
      <c r="N345" s="4"/>
      <c r="O345" s="4">
        <f t="shared" si="44"/>
        <v>0</v>
      </c>
      <c r="P345" s="4"/>
      <c r="Q345" s="4"/>
      <c r="R345" s="4">
        <f t="shared" si="50"/>
        <v>0</v>
      </c>
      <c r="S345" s="4"/>
      <c r="T345" s="4"/>
      <c r="U345" s="4">
        <f t="shared" si="51"/>
        <v>0</v>
      </c>
      <c r="V345" s="4"/>
      <c r="W345" s="4"/>
      <c r="X345" s="4">
        <f t="shared" si="52"/>
        <v>0</v>
      </c>
      <c r="Y345" s="4"/>
      <c r="Z345" s="4"/>
      <c r="AA345" s="4">
        <f>C345+I345-L345-O345-U345-X345-R345</f>
        <v>1740000</v>
      </c>
      <c r="AB345" s="7"/>
    </row>
    <row r="346" spans="1:28" ht="15.75" hidden="1" x14ac:dyDescent="0.25">
      <c r="A346" s="29">
        <v>45350</v>
      </c>
      <c r="B346" s="73" t="s">
        <v>354</v>
      </c>
      <c r="C346" s="27">
        <v>437500</v>
      </c>
      <c r="D346" s="27" t="s">
        <v>52</v>
      </c>
      <c r="E346" s="27" t="s">
        <v>179</v>
      </c>
      <c r="F346" s="27">
        <v>250</v>
      </c>
      <c r="G346" s="27" t="s">
        <v>34</v>
      </c>
      <c r="H346" s="27"/>
      <c r="I346" s="11">
        <f t="shared" si="48"/>
        <v>0</v>
      </c>
      <c r="J346" s="31" t="s">
        <v>312</v>
      </c>
      <c r="K346" s="4" t="s">
        <v>1121</v>
      </c>
      <c r="L346" s="4">
        <f t="shared" si="49"/>
        <v>0</v>
      </c>
      <c r="M346" s="4"/>
      <c r="N346" s="4"/>
      <c r="O346" s="4">
        <f t="shared" si="44"/>
        <v>437500</v>
      </c>
      <c r="P346" s="4">
        <v>437500</v>
      </c>
      <c r="Q346" s="4"/>
      <c r="R346" s="4">
        <f t="shared" si="50"/>
        <v>0</v>
      </c>
      <c r="S346" s="4"/>
      <c r="T346" s="4"/>
      <c r="U346" s="4">
        <f t="shared" si="51"/>
        <v>0</v>
      </c>
      <c r="V346" s="4"/>
      <c r="W346" s="4"/>
      <c r="X346" s="4">
        <f t="shared" si="52"/>
        <v>0</v>
      </c>
      <c r="Y346" s="4"/>
      <c r="Z346" s="4"/>
      <c r="AA346" s="4">
        <f>C346+I346-L346-O346-U346-X346-R346</f>
        <v>0</v>
      </c>
      <c r="AB346" s="7">
        <v>45380</v>
      </c>
    </row>
    <row r="347" spans="1:28" ht="15.75" hidden="1" x14ac:dyDescent="0.25">
      <c r="A347" s="29">
        <v>45350</v>
      </c>
      <c r="B347" s="73" t="s">
        <v>354</v>
      </c>
      <c r="C347" s="25">
        <v>1618750</v>
      </c>
      <c r="D347" s="27" t="s">
        <v>52</v>
      </c>
      <c r="E347" s="25" t="s">
        <v>61</v>
      </c>
      <c r="F347" s="25">
        <v>625</v>
      </c>
      <c r="G347" s="27" t="s">
        <v>34</v>
      </c>
      <c r="H347" s="25"/>
      <c r="I347" s="11">
        <f t="shared" si="48"/>
        <v>0</v>
      </c>
      <c r="J347" s="31" t="s">
        <v>312</v>
      </c>
      <c r="K347" s="4" t="s">
        <v>1121</v>
      </c>
      <c r="L347" s="4">
        <f t="shared" si="49"/>
        <v>0</v>
      </c>
      <c r="M347" s="4"/>
      <c r="N347" s="4"/>
      <c r="O347" s="4">
        <f t="shared" si="44"/>
        <v>1618750</v>
      </c>
      <c r="P347" s="4">
        <v>1618750</v>
      </c>
      <c r="Q347" s="4"/>
      <c r="R347" s="4">
        <f t="shared" si="50"/>
        <v>0</v>
      </c>
      <c r="S347" s="4"/>
      <c r="T347" s="4"/>
      <c r="U347" s="4">
        <f t="shared" si="51"/>
        <v>0</v>
      </c>
      <c r="V347" s="4"/>
      <c r="W347" s="4"/>
      <c r="X347" s="4">
        <f t="shared" si="52"/>
        <v>0</v>
      </c>
      <c r="Y347" s="4"/>
      <c r="Z347" s="4"/>
      <c r="AA347" s="4">
        <f>C347+I347-L347-O347-U347-X347-R347</f>
        <v>0</v>
      </c>
      <c r="AB347" s="7">
        <v>45380</v>
      </c>
    </row>
    <row r="348" spans="1:28" ht="15.75" hidden="1" x14ac:dyDescent="0.25">
      <c r="A348" s="29">
        <v>45350</v>
      </c>
      <c r="B348" s="73" t="s">
        <v>99</v>
      </c>
      <c r="C348" s="27">
        <v>0</v>
      </c>
      <c r="D348" s="27"/>
      <c r="E348" s="27" t="s">
        <v>100</v>
      </c>
      <c r="F348" s="27">
        <v>82.2</v>
      </c>
      <c r="G348" s="27" t="s">
        <v>39</v>
      </c>
      <c r="H348" s="27"/>
      <c r="I348" s="11">
        <f t="shared" si="48"/>
        <v>0</v>
      </c>
      <c r="J348" s="28" t="s">
        <v>28</v>
      </c>
      <c r="K348" s="11"/>
      <c r="L348" s="4">
        <f t="shared" si="49"/>
        <v>0</v>
      </c>
      <c r="M348" s="4"/>
      <c r="N348" s="4"/>
      <c r="O348" s="4">
        <f t="shared" si="44"/>
        <v>0</v>
      </c>
      <c r="P348" s="4"/>
      <c r="Q348" s="4"/>
      <c r="R348" s="4">
        <f t="shared" si="50"/>
        <v>0</v>
      </c>
      <c r="S348" s="4"/>
      <c r="T348" s="4"/>
      <c r="U348" s="4">
        <f t="shared" si="51"/>
        <v>0</v>
      </c>
      <c r="V348" s="4"/>
      <c r="W348" s="4"/>
      <c r="X348" s="4">
        <f t="shared" si="52"/>
        <v>0</v>
      </c>
      <c r="Y348" s="4"/>
      <c r="Z348" s="4"/>
      <c r="AA348" s="4">
        <f>C348+I348-L348-O348-U348-X348-R348</f>
        <v>0</v>
      </c>
      <c r="AB348" s="7"/>
    </row>
    <row r="349" spans="1:28" ht="15.75" hidden="1" x14ac:dyDescent="0.25">
      <c r="A349" s="29">
        <v>45350</v>
      </c>
      <c r="B349" s="73" t="s">
        <v>203</v>
      </c>
      <c r="C349" s="25">
        <v>1316000</v>
      </c>
      <c r="D349" s="27" t="s">
        <v>46</v>
      </c>
      <c r="E349" s="25" t="s">
        <v>115</v>
      </c>
      <c r="F349" s="25">
        <v>28</v>
      </c>
      <c r="G349" s="25" t="s">
        <v>39</v>
      </c>
      <c r="H349" s="25"/>
      <c r="I349" s="11">
        <f t="shared" si="48"/>
        <v>0</v>
      </c>
      <c r="J349" s="26" t="s">
        <v>28</v>
      </c>
      <c r="K349" s="11"/>
      <c r="L349" s="4">
        <f t="shared" si="49"/>
        <v>0</v>
      </c>
      <c r="M349" s="4"/>
      <c r="N349" s="4"/>
      <c r="O349" s="4">
        <f t="shared" si="44"/>
        <v>0</v>
      </c>
      <c r="P349" s="4"/>
      <c r="Q349" s="4"/>
      <c r="R349" s="4">
        <f t="shared" si="50"/>
        <v>0</v>
      </c>
      <c r="S349" s="4"/>
      <c r="T349" s="4"/>
      <c r="U349" s="4">
        <f t="shared" si="51"/>
        <v>0</v>
      </c>
      <c r="V349" s="4"/>
      <c r="W349" s="4"/>
      <c r="X349" s="4">
        <f t="shared" si="52"/>
        <v>0</v>
      </c>
      <c r="Y349" s="4"/>
      <c r="Z349" s="4"/>
      <c r="AA349" s="4">
        <f>C349+I349-L349-O349-U349-X349-R349</f>
        <v>1316000</v>
      </c>
      <c r="AB349" s="7"/>
    </row>
    <row r="350" spans="1:28" ht="15.75" hidden="1" x14ac:dyDescent="0.25">
      <c r="A350" s="29">
        <v>45350</v>
      </c>
      <c r="B350" s="73" t="s">
        <v>203</v>
      </c>
      <c r="C350" s="27">
        <v>1123300</v>
      </c>
      <c r="D350" s="27" t="s">
        <v>46</v>
      </c>
      <c r="E350" s="27" t="s">
        <v>120</v>
      </c>
      <c r="F350" s="27">
        <v>23.9</v>
      </c>
      <c r="G350" s="27" t="s">
        <v>39</v>
      </c>
      <c r="H350" s="27"/>
      <c r="I350" s="11">
        <f t="shared" si="48"/>
        <v>0</v>
      </c>
      <c r="J350" s="28" t="s">
        <v>28</v>
      </c>
      <c r="K350" s="11"/>
      <c r="L350" s="4">
        <f t="shared" si="49"/>
        <v>0</v>
      </c>
      <c r="M350" s="4"/>
      <c r="N350" s="4"/>
      <c r="O350" s="4">
        <f t="shared" si="44"/>
        <v>0</v>
      </c>
      <c r="P350" s="4"/>
      <c r="Q350" s="4"/>
      <c r="R350" s="4">
        <f t="shared" si="50"/>
        <v>0</v>
      </c>
      <c r="S350" s="4"/>
      <c r="T350" s="4"/>
      <c r="U350" s="4">
        <f t="shared" si="51"/>
        <v>0</v>
      </c>
      <c r="V350" s="4"/>
      <c r="W350" s="4"/>
      <c r="X350" s="4">
        <f t="shared" si="52"/>
        <v>0</v>
      </c>
      <c r="Y350" s="4"/>
      <c r="Z350" s="4"/>
      <c r="AA350" s="4">
        <f>C350+I350-L350-O350-U350-X350-R350</f>
        <v>1123300</v>
      </c>
      <c r="AB350" s="7"/>
    </row>
    <row r="351" spans="1:28" ht="15.75" hidden="1" x14ac:dyDescent="0.25">
      <c r="A351" s="29">
        <v>45350</v>
      </c>
      <c r="B351" s="73" t="s">
        <v>203</v>
      </c>
      <c r="C351" s="25">
        <v>900000</v>
      </c>
      <c r="D351" s="27" t="s">
        <v>46</v>
      </c>
      <c r="E351" s="25" t="s">
        <v>150</v>
      </c>
      <c r="F351" s="25">
        <v>20</v>
      </c>
      <c r="G351" s="25" t="s">
        <v>77</v>
      </c>
      <c r="H351" s="25"/>
      <c r="I351" s="11">
        <f t="shared" si="48"/>
        <v>0</v>
      </c>
      <c r="J351" s="26" t="s">
        <v>28</v>
      </c>
      <c r="K351" s="11"/>
      <c r="L351" s="4">
        <f t="shared" si="49"/>
        <v>0</v>
      </c>
      <c r="M351" s="4"/>
      <c r="N351" s="4"/>
      <c r="O351" s="4">
        <f t="shared" ref="O351:O391" si="53">P351+Q351</f>
        <v>0</v>
      </c>
      <c r="P351" s="4"/>
      <c r="Q351" s="4"/>
      <c r="R351" s="4">
        <f t="shared" si="50"/>
        <v>0</v>
      </c>
      <c r="S351" s="4"/>
      <c r="T351" s="4"/>
      <c r="U351" s="4">
        <f t="shared" si="51"/>
        <v>0</v>
      </c>
      <c r="V351" s="4"/>
      <c r="W351" s="4"/>
      <c r="X351" s="4">
        <f t="shared" si="52"/>
        <v>0</v>
      </c>
      <c r="Y351" s="4"/>
      <c r="Z351" s="4"/>
      <c r="AA351" s="4">
        <f>C351+I351-L351-O351-U351-X351-R351</f>
        <v>900000</v>
      </c>
      <c r="AB351" s="7"/>
    </row>
    <row r="352" spans="1:28" ht="15.75" hidden="1" x14ac:dyDescent="0.25">
      <c r="A352" s="29">
        <v>45350</v>
      </c>
      <c r="B352" s="73" t="s">
        <v>134</v>
      </c>
      <c r="C352" s="25">
        <v>2250000</v>
      </c>
      <c r="D352" s="27" t="s">
        <v>52</v>
      </c>
      <c r="E352" s="25" t="s">
        <v>42</v>
      </c>
      <c r="F352" s="25">
        <v>500</v>
      </c>
      <c r="G352" s="25" t="s">
        <v>34</v>
      </c>
      <c r="H352" s="25"/>
      <c r="I352" s="11">
        <f t="shared" si="48"/>
        <v>0</v>
      </c>
      <c r="J352" s="26" t="s">
        <v>28</v>
      </c>
      <c r="K352" s="11"/>
      <c r="L352" s="4">
        <f t="shared" si="49"/>
        <v>0</v>
      </c>
      <c r="M352" s="4"/>
      <c r="N352" s="4"/>
      <c r="O352" s="4">
        <f t="shared" si="53"/>
        <v>0</v>
      </c>
      <c r="P352" s="4"/>
      <c r="Q352" s="4"/>
      <c r="R352" s="4">
        <f t="shared" si="50"/>
        <v>0</v>
      </c>
      <c r="S352" s="4"/>
      <c r="T352" s="4"/>
      <c r="U352" s="4">
        <f t="shared" si="51"/>
        <v>0</v>
      </c>
      <c r="V352" s="4"/>
      <c r="W352" s="4"/>
      <c r="X352" s="4">
        <f t="shared" si="52"/>
        <v>0</v>
      </c>
      <c r="Y352" s="4"/>
      <c r="Z352" s="4"/>
      <c r="AA352" s="4">
        <f>C352+I352-L352-O352-U352-X352-R352</f>
        <v>2250000</v>
      </c>
      <c r="AB352" s="7"/>
    </row>
    <row r="353" spans="1:28" ht="15.75" hidden="1" x14ac:dyDescent="0.25">
      <c r="A353" s="29">
        <v>45350</v>
      </c>
      <c r="B353" s="73" t="s">
        <v>134</v>
      </c>
      <c r="C353" s="25">
        <v>305000</v>
      </c>
      <c r="D353" s="27" t="s">
        <v>52</v>
      </c>
      <c r="E353" s="25" t="s">
        <v>109</v>
      </c>
      <c r="F353" s="25">
        <v>250</v>
      </c>
      <c r="G353" s="25" t="s">
        <v>34</v>
      </c>
      <c r="H353" s="25"/>
      <c r="I353" s="11">
        <f t="shared" si="48"/>
        <v>0</v>
      </c>
      <c r="J353" s="26" t="s">
        <v>28</v>
      </c>
      <c r="K353" s="11"/>
      <c r="L353" s="4">
        <f t="shared" si="49"/>
        <v>0</v>
      </c>
      <c r="M353" s="4"/>
      <c r="N353" s="4"/>
      <c r="O353" s="4">
        <f t="shared" si="53"/>
        <v>0</v>
      </c>
      <c r="P353" s="4"/>
      <c r="Q353" s="4"/>
      <c r="R353" s="4">
        <f t="shared" si="50"/>
        <v>0</v>
      </c>
      <c r="S353" s="4"/>
      <c r="T353" s="4"/>
      <c r="U353" s="4">
        <f t="shared" si="51"/>
        <v>0</v>
      </c>
      <c r="V353" s="4"/>
      <c r="W353" s="4"/>
      <c r="X353" s="4">
        <f t="shared" si="52"/>
        <v>0</v>
      </c>
      <c r="Y353" s="4"/>
      <c r="Z353" s="4"/>
      <c r="AA353" s="4">
        <f>C353+I353-L353-O353-U353-X353-R353</f>
        <v>305000</v>
      </c>
      <c r="AB353" s="7"/>
    </row>
    <row r="354" spans="1:28" ht="15.75" hidden="1" x14ac:dyDescent="0.25">
      <c r="A354" s="29">
        <v>45350</v>
      </c>
      <c r="B354" s="73" t="s">
        <v>134</v>
      </c>
      <c r="C354" s="25">
        <v>3200000</v>
      </c>
      <c r="D354" s="27" t="s">
        <v>52</v>
      </c>
      <c r="E354" s="25" t="s">
        <v>135</v>
      </c>
      <c r="F354" s="25">
        <v>20</v>
      </c>
      <c r="G354" s="25" t="s">
        <v>48</v>
      </c>
      <c r="H354" s="25"/>
      <c r="I354" s="11">
        <f t="shared" si="48"/>
        <v>0</v>
      </c>
      <c r="J354" s="26" t="s">
        <v>28</v>
      </c>
      <c r="K354" s="11"/>
      <c r="L354" s="4">
        <f t="shared" si="49"/>
        <v>0</v>
      </c>
      <c r="M354" s="4"/>
      <c r="N354" s="4"/>
      <c r="O354" s="4">
        <f t="shared" si="53"/>
        <v>0</v>
      </c>
      <c r="P354" s="4"/>
      <c r="Q354" s="4"/>
      <c r="R354" s="4">
        <f t="shared" si="50"/>
        <v>0</v>
      </c>
      <c r="S354" s="4"/>
      <c r="T354" s="4"/>
      <c r="U354" s="4">
        <f t="shared" si="51"/>
        <v>0</v>
      </c>
      <c r="V354" s="4"/>
      <c r="W354" s="4"/>
      <c r="X354" s="4">
        <f t="shared" si="52"/>
        <v>0</v>
      </c>
      <c r="Y354" s="4"/>
      <c r="Z354" s="4"/>
      <c r="AA354" s="4">
        <f>C354+I354-L354-O354-U354-X354-R354</f>
        <v>3200000</v>
      </c>
      <c r="AB354" s="7"/>
    </row>
    <row r="355" spans="1:28" ht="15.75" hidden="1" x14ac:dyDescent="0.25">
      <c r="A355" s="29">
        <v>45350</v>
      </c>
      <c r="B355" s="73" t="s">
        <v>134</v>
      </c>
      <c r="C355" s="27">
        <v>740000</v>
      </c>
      <c r="D355" s="27" t="s">
        <v>52</v>
      </c>
      <c r="E355" s="27" t="s">
        <v>95</v>
      </c>
      <c r="F355" s="27">
        <v>500</v>
      </c>
      <c r="G355" s="27" t="s">
        <v>34</v>
      </c>
      <c r="H355" s="27"/>
      <c r="I355" s="11">
        <f t="shared" si="48"/>
        <v>0</v>
      </c>
      <c r="J355" s="28" t="s">
        <v>28</v>
      </c>
      <c r="K355" s="11"/>
      <c r="L355" s="4">
        <f t="shared" si="49"/>
        <v>0</v>
      </c>
      <c r="M355" s="4"/>
      <c r="N355" s="4"/>
      <c r="O355" s="4">
        <f t="shared" si="53"/>
        <v>0</v>
      </c>
      <c r="P355" s="4"/>
      <c r="Q355" s="4"/>
      <c r="R355" s="4">
        <f t="shared" si="50"/>
        <v>0</v>
      </c>
      <c r="S355" s="4"/>
      <c r="T355" s="4"/>
      <c r="U355" s="4">
        <f t="shared" si="51"/>
        <v>0</v>
      </c>
      <c r="V355" s="4"/>
      <c r="W355" s="4"/>
      <c r="X355" s="4">
        <f t="shared" si="52"/>
        <v>0</v>
      </c>
      <c r="Y355" s="4"/>
      <c r="Z355" s="4"/>
      <c r="AA355" s="4">
        <f>C355+I355-L355-O355-U355-X355-R355</f>
        <v>740000</v>
      </c>
      <c r="AB355" s="7"/>
    </row>
    <row r="356" spans="1:28" ht="15.75" hidden="1" x14ac:dyDescent="0.25">
      <c r="A356" s="29">
        <v>45350</v>
      </c>
      <c r="B356" s="72" t="s">
        <v>162</v>
      </c>
      <c r="C356" s="25">
        <v>19760000</v>
      </c>
      <c r="D356" s="27" t="s">
        <v>46</v>
      </c>
      <c r="E356" s="25" t="s">
        <v>173</v>
      </c>
      <c r="F356" s="25">
        <v>5200</v>
      </c>
      <c r="G356" s="27" t="s">
        <v>34</v>
      </c>
      <c r="H356" s="25"/>
      <c r="I356" s="11">
        <f t="shared" si="48"/>
        <v>0</v>
      </c>
      <c r="J356" s="26" t="s">
        <v>28</v>
      </c>
      <c r="K356" s="11"/>
      <c r="L356" s="4">
        <f t="shared" si="49"/>
        <v>0</v>
      </c>
      <c r="M356" s="4"/>
      <c r="N356" s="4"/>
      <c r="O356" s="4">
        <f t="shared" si="53"/>
        <v>0</v>
      </c>
      <c r="P356" s="4"/>
      <c r="Q356" s="4"/>
      <c r="R356" s="4">
        <f t="shared" si="50"/>
        <v>0</v>
      </c>
      <c r="S356" s="4"/>
      <c r="T356" s="4"/>
      <c r="U356" s="4">
        <f t="shared" si="51"/>
        <v>0</v>
      </c>
      <c r="V356" s="4"/>
      <c r="W356" s="4"/>
      <c r="X356" s="4">
        <f t="shared" si="52"/>
        <v>0</v>
      </c>
      <c r="Y356" s="4"/>
      <c r="Z356" s="4"/>
      <c r="AA356" s="4">
        <f>C356+I356-L356-O356-U356-X356-R356</f>
        <v>19760000</v>
      </c>
      <c r="AB356" s="7"/>
    </row>
    <row r="357" spans="1:28" ht="15.75" hidden="1" x14ac:dyDescent="0.25">
      <c r="A357" s="29">
        <v>45350</v>
      </c>
      <c r="B357" s="72" t="s">
        <v>96</v>
      </c>
      <c r="C357" s="25">
        <v>2250000</v>
      </c>
      <c r="D357" s="27" t="s">
        <v>46</v>
      </c>
      <c r="E357" s="25" t="s">
        <v>42</v>
      </c>
      <c r="F357" s="25">
        <v>500</v>
      </c>
      <c r="G357" s="27" t="s">
        <v>34</v>
      </c>
      <c r="H357" s="25"/>
      <c r="I357" s="11">
        <f t="shared" si="48"/>
        <v>0</v>
      </c>
      <c r="J357" s="31" t="s">
        <v>312</v>
      </c>
      <c r="K357" s="11"/>
      <c r="L357" s="4">
        <f t="shared" si="49"/>
        <v>0</v>
      </c>
      <c r="M357" s="4"/>
      <c r="N357" s="4"/>
      <c r="O357" s="4">
        <f t="shared" si="53"/>
        <v>2250000</v>
      </c>
      <c r="P357" s="4">
        <v>2250000</v>
      </c>
      <c r="Q357" s="4"/>
      <c r="R357" s="4">
        <f t="shared" si="50"/>
        <v>0</v>
      </c>
      <c r="S357" s="4"/>
      <c r="T357" s="4"/>
      <c r="U357" s="4">
        <f t="shared" si="51"/>
        <v>0</v>
      </c>
      <c r="V357" s="4"/>
      <c r="W357" s="4"/>
      <c r="X357" s="4">
        <f t="shared" si="52"/>
        <v>0</v>
      </c>
      <c r="Y357" s="4"/>
      <c r="Z357" s="4"/>
      <c r="AA357" s="4">
        <f>C357+I357-L357-O357-U357-X357-R357</f>
        <v>0</v>
      </c>
      <c r="AB357" s="7">
        <v>45377</v>
      </c>
    </row>
    <row r="358" spans="1:28" ht="15.75" hidden="1" x14ac:dyDescent="0.25">
      <c r="A358" s="29">
        <v>45350</v>
      </c>
      <c r="B358" s="72" t="s">
        <v>96</v>
      </c>
      <c r="C358" s="25">
        <v>507500</v>
      </c>
      <c r="D358" s="27" t="s">
        <v>46</v>
      </c>
      <c r="E358" s="25" t="s">
        <v>151</v>
      </c>
      <c r="F358" s="25">
        <v>250</v>
      </c>
      <c r="G358" s="27" t="s">
        <v>34</v>
      </c>
      <c r="H358" s="25"/>
      <c r="I358" s="11">
        <f t="shared" si="48"/>
        <v>0</v>
      </c>
      <c r="J358" s="31" t="s">
        <v>312</v>
      </c>
      <c r="K358" s="11"/>
      <c r="L358" s="4">
        <f t="shared" si="49"/>
        <v>0</v>
      </c>
      <c r="M358" s="4"/>
      <c r="N358" s="4"/>
      <c r="O358" s="4">
        <f t="shared" si="53"/>
        <v>507500</v>
      </c>
      <c r="P358" s="4">
        <v>507500</v>
      </c>
      <c r="Q358" s="4"/>
      <c r="R358" s="4">
        <f t="shared" si="50"/>
        <v>0</v>
      </c>
      <c r="S358" s="4"/>
      <c r="T358" s="4"/>
      <c r="U358" s="4">
        <f t="shared" si="51"/>
        <v>0</v>
      </c>
      <c r="V358" s="4"/>
      <c r="W358" s="4"/>
      <c r="X358" s="4">
        <f t="shared" si="52"/>
        <v>0</v>
      </c>
      <c r="Y358" s="4"/>
      <c r="Z358" s="4"/>
      <c r="AA358" s="4">
        <f>C358+I358-L358-O358-U358-X358-R358</f>
        <v>0</v>
      </c>
      <c r="AB358" s="7">
        <v>45377</v>
      </c>
    </row>
    <row r="359" spans="1:28" ht="15.75" hidden="1" x14ac:dyDescent="0.25">
      <c r="A359" s="29">
        <v>45350</v>
      </c>
      <c r="B359" s="72" t="s">
        <v>226</v>
      </c>
      <c r="C359" s="25">
        <v>2456250</v>
      </c>
      <c r="D359" s="27" t="s">
        <v>52</v>
      </c>
      <c r="E359" s="25" t="s">
        <v>534</v>
      </c>
      <c r="F359" s="25">
        <v>625</v>
      </c>
      <c r="G359" s="27" t="s">
        <v>34</v>
      </c>
      <c r="H359" s="25"/>
      <c r="I359" s="11">
        <f t="shared" si="48"/>
        <v>0</v>
      </c>
      <c r="J359" s="26" t="s">
        <v>28</v>
      </c>
      <c r="K359" s="11" t="s">
        <v>973</v>
      </c>
      <c r="L359" s="4">
        <f t="shared" si="49"/>
        <v>0</v>
      </c>
      <c r="M359" s="4"/>
      <c r="N359" s="4"/>
      <c r="O359" s="4">
        <f t="shared" si="53"/>
        <v>0</v>
      </c>
      <c r="P359" s="4"/>
      <c r="Q359" s="4"/>
      <c r="R359" s="4">
        <f t="shared" si="50"/>
        <v>0</v>
      </c>
      <c r="S359" s="4"/>
      <c r="T359" s="4"/>
      <c r="U359" s="4">
        <f t="shared" si="51"/>
        <v>0</v>
      </c>
      <c r="V359" s="4"/>
      <c r="W359" s="4"/>
      <c r="X359" s="4">
        <f t="shared" si="52"/>
        <v>0</v>
      </c>
      <c r="Y359" s="4"/>
      <c r="Z359" s="4"/>
      <c r="AA359" s="4">
        <f>C359+I359-L359-O359-U359-X359-R359</f>
        <v>2456250</v>
      </c>
      <c r="AB359" s="7"/>
    </row>
    <row r="360" spans="1:28" ht="15.75" hidden="1" x14ac:dyDescent="0.25">
      <c r="A360" s="29">
        <v>45350</v>
      </c>
      <c r="B360" s="72" t="s">
        <v>943</v>
      </c>
      <c r="C360" s="25">
        <v>1942500</v>
      </c>
      <c r="D360" s="27" t="s">
        <v>52</v>
      </c>
      <c r="E360" s="25" t="s">
        <v>61</v>
      </c>
      <c r="F360" s="25">
        <v>750</v>
      </c>
      <c r="G360" s="27" t="s">
        <v>34</v>
      </c>
      <c r="H360" s="25"/>
      <c r="I360" s="11">
        <f t="shared" si="48"/>
        <v>0</v>
      </c>
      <c r="J360" s="31" t="s">
        <v>312</v>
      </c>
      <c r="K360" s="11"/>
      <c r="L360" s="4">
        <f t="shared" si="49"/>
        <v>0</v>
      </c>
      <c r="M360" s="4"/>
      <c r="N360" s="4"/>
      <c r="O360" s="4">
        <f t="shared" si="53"/>
        <v>0</v>
      </c>
      <c r="P360" s="4"/>
      <c r="Q360" s="4"/>
      <c r="R360" s="4">
        <f t="shared" si="50"/>
        <v>0</v>
      </c>
      <c r="S360" s="4"/>
      <c r="T360" s="4"/>
      <c r="U360" s="4">
        <f t="shared" si="51"/>
        <v>0</v>
      </c>
      <c r="V360" s="4"/>
      <c r="W360" s="4"/>
      <c r="X360" s="4">
        <f t="shared" si="52"/>
        <v>1942500</v>
      </c>
      <c r="Y360" s="4">
        <v>1942500</v>
      </c>
      <c r="Z360" s="4"/>
      <c r="AA360" s="4">
        <f>C360+I360-L360-O360-U360-X360-R360</f>
        <v>0</v>
      </c>
      <c r="AB360" s="7">
        <v>45364</v>
      </c>
    </row>
    <row r="361" spans="1:28" ht="15.75" hidden="1" x14ac:dyDescent="0.25">
      <c r="A361" s="29">
        <v>45350</v>
      </c>
      <c r="B361" s="73" t="s">
        <v>243</v>
      </c>
      <c r="C361" s="27">
        <v>10625000</v>
      </c>
      <c r="D361" s="25" t="s">
        <v>46</v>
      </c>
      <c r="E361" s="27" t="s">
        <v>128</v>
      </c>
      <c r="F361" s="27">
        <v>100</v>
      </c>
      <c r="G361" s="27" t="s">
        <v>39</v>
      </c>
      <c r="H361" s="27"/>
      <c r="I361" s="11">
        <f t="shared" si="48"/>
        <v>0</v>
      </c>
      <c r="J361" s="28" t="s">
        <v>28</v>
      </c>
      <c r="K361" s="11"/>
      <c r="L361" s="4">
        <f t="shared" si="49"/>
        <v>0</v>
      </c>
      <c r="M361" s="4"/>
      <c r="N361" s="4"/>
      <c r="O361" s="4">
        <f t="shared" si="53"/>
        <v>0</v>
      </c>
      <c r="P361" s="4"/>
      <c r="Q361" s="4"/>
      <c r="R361" s="4">
        <f t="shared" si="50"/>
        <v>0</v>
      </c>
      <c r="S361" s="4"/>
      <c r="T361" s="4"/>
      <c r="U361" s="4">
        <f t="shared" si="51"/>
        <v>0</v>
      </c>
      <c r="V361" s="4"/>
      <c r="W361" s="4"/>
      <c r="X361" s="4">
        <f t="shared" si="52"/>
        <v>0</v>
      </c>
      <c r="Y361" s="4"/>
      <c r="Z361" s="4"/>
      <c r="AA361" s="4">
        <f>C361+I361-L361-O361-U361-X361-R361</f>
        <v>10625000</v>
      </c>
      <c r="AB361" s="7"/>
    </row>
    <row r="362" spans="1:28" ht="15.75" hidden="1" x14ac:dyDescent="0.25">
      <c r="A362" s="29">
        <v>45350</v>
      </c>
      <c r="B362" s="73" t="s">
        <v>243</v>
      </c>
      <c r="C362" s="25">
        <v>9375000</v>
      </c>
      <c r="D362" s="25" t="s">
        <v>46</v>
      </c>
      <c r="E362" s="25" t="s">
        <v>69</v>
      </c>
      <c r="F362" s="27">
        <v>50</v>
      </c>
      <c r="G362" s="25" t="s">
        <v>39</v>
      </c>
      <c r="H362" s="25"/>
      <c r="I362" s="11">
        <f t="shared" si="48"/>
        <v>0</v>
      </c>
      <c r="J362" s="26" t="s">
        <v>28</v>
      </c>
      <c r="K362" s="11"/>
      <c r="L362" s="4">
        <f t="shared" si="49"/>
        <v>0</v>
      </c>
      <c r="M362" s="4"/>
      <c r="N362" s="4"/>
      <c r="O362" s="4">
        <f t="shared" si="53"/>
        <v>0</v>
      </c>
      <c r="P362" s="4"/>
      <c r="Q362" s="4"/>
      <c r="R362" s="4">
        <f t="shared" si="50"/>
        <v>0</v>
      </c>
      <c r="S362" s="4"/>
      <c r="T362" s="4"/>
      <c r="U362" s="4">
        <f t="shared" si="51"/>
        <v>0</v>
      </c>
      <c r="V362" s="4"/>
      <c r="W362" s="4"/>
      <c r="X362" s="4">
        <f t="shared" si="52"/>
        <v>0</v>
      </c>
      <c r="Y362" s="4"/>
      <c r="Z362" s="4"/>
      <c r="AA362" s="4">
        <f>C362+I362-L362-O362-U362-X362-R362</f>
        <v>9375000</v>
      </c>
      <c r="AB362" s="7"/>
    </row>
    <row r="363" spans="1:28" ht="15.75" hidden="1" x14ac:dyDescent="0.25">
      <c r="A363" s="29">
        <v>45350</v>
      </c>
      <c r="B363" s="72" t="s">
        <v>99</v>
      </c>
      <c r="C363" s="25">
        <v>0</v>
      </c>
      <c r="D363" s="25"/>
      <c r="E363" s="25" t="s">
        <v>104</v>
      </c>
      <c r="F363" s="25">
        <v>26.5</v>
      </c>
      <c r="G363" s="25" t="s">
        <v>39</v>
      </c>
      <c r="H363" s="25"/>
      <c r="I363" s="11">
        <f t="shared" si="48"/>
        <v>0</v>
      </c>
      <c r="J363" s="26" t="s">
        <v>28</v>
      </c>
      <c r="K363" s="11"/>
      <c r="L363" s="4">
        <f t="shared" si="49"/>
        <v>0</v>
      </c>
      <c r="M363" s="4"/>
      <c r="N363" s="4"/>
      <c r="O363" s="4">
        <f t="shared" si="53"/>
        <v>0</v>
      </c>
      <c r="P363" s="4"/>
      <c r="Q363" s="4"/>
      <c r="R363" s="4">
        <f t="shared" si="50"/>
        <v>0</v>
      </c>
      <c r="S363" s="4"/>
      <c r="T363" s="4"/>
      <c r="U363" s="4">
        <f t="shared" si="51"/>
        <v>0</v>
      </c>
      <c r="V363" s="4"/>
      <c r="W363" s="4"/>
      <c r="X363" s="4">
        <f t="shared" si="52"/>
        <v>0</v>
      </c>
      <c r="Y363" s="4"/>
      <c r="Z363" s="4"/>
      <c r="AA363" s="4">
        <f>C363+I363-L363-O363-U363-X363-R363</f>
        <v>0</v>
      </c>
      <c r="AB363" s="7"/>
    </row>
    <row r="364" spans="1:28" ht="15.75" hidden="1" x14ac:dyDescent="0.25">
      <c r="A364" s="29">
        <v>45350</v>
      </c>
      <c r="B364" s="72" t="s">
        <v>99</v>
      </c>
      <c r="C364" s="25">
        <v>0</v>
      </c>
      <c r="D364" s="25"/>
      <c r="E364" s="25" t="s">
        <v>103</v>
      </c>
      <c r="F364" s="25">
        <v>28.8</v>
      </c>
      <c r="G364" s="25" t="s">
        <v>39</v>
      </c>
      <c r="H364" s="25"/>
      <c r="I364" s="11">
        <f t="shared" si="48"/>
        <v>0</v>
      </c>
      <c r="J364" s="26" t="s">
        <v>28</v>
      </c>
      <c r="K364" s="11"/>
      <c r="L364" s="4">
        <f t="shared" si="49"/>
        <v>0</v>
      </c>
      <c r="M364" s="4"/>
      <c r="N364" s="4"/>
      <c r="O364" s="4">
        <f t="shared" si="53"/>
        <v>0</v>
      </c>
      <c r="P364" s="4"/>
      <c r="Q364" s="4"/>
      <c r="R364" s="4">
        <f t="shared" si="50"/>
        <v>0</v>
      </c>
      <c r="S364" s="4"/>
      <c r="T364" s="4"/>
      <c r="U364" s="4">
        <f t="shared" si="51"/>
        <v>0</v>
      </c>
      <c r="V364" s="4"/>
      <c r="W364" s="4"/>
      <c r="X364" s="4">
        <f t="shared" si="52"/>
        <v>0</v>
      </c>
      <c r="Y364" s="4"/>
      <c r="Z364" s="4"/>
      <c r="AA364" s="4">
        <f>C364+I364-L364-O364-U364-X364-R364</f>
        <v>0</v>
      </c>
      <c r="AB364" s="7"/>
    </row>
    <row r="365" spans="1:28" ht="15.75" hidden="1" x14ac:dyDescent="0.25">
      <c r="A365" s="29">
        <v>45350</v>
      </c>
      <c r="B365" s="72" t="s">
        <v>246</v>
      </c>
      <c r="C365" s="25">
        <v>430000</v>
      </c>
      <c r="D365" s="27" t="s">
        <v>46</v>
      </c>
      <c r="E365" s="25" t="s">
        <v>298</v>
      </c>
      <c r="F365" s="25">
        <v>100</v>
      </c>
      <c r="G365" s="25" t="s">
        <v>34</v>
      </c>
      <c r="H365" s="25"/>
      <c r="I365" s="11">
        <f t="shared" si="48"/>
        <v>0</v>
      </c>
      <c r="J365" s="31" t="s">
        <v>312</v>
      </c>
      <c r="K365" s="11"/>
      <c r="L365" s="4">
        <f t="shared" si="49"/>
        <v>0</v>
      </c>
      <c r="M365" s="4"/>
      <c r="N365" s="4"/>
      <c r="O365" s="4">
        <f t="shared" si="53"/>
        <v>430000</v>
      </c>
      <c r="P365" s="4">
        <v>430000</v>
      </c>
      <c r="Q365" s="4"/>
      <c r="R365" s="4">
        <f t="shared" si="50"/>
        <v>0</v>
      </c>
      <c r="S365" s="4"/>
      <c r="T365" s="4"/>
      <c r="U365" s="4">
        <f t="shared" si="51"/>
        <v>0</v>
      </c>
      <c r="V365" s="4"/>
      <c r="W365" s="4"/>
      <c r="X365" s="4">
        <f t="shared" si="52"/>
        <v>0</v>
      </c>
      <c r="Y365" s="4"/>
      <c r="Z365" s="4"/>
      <c r="AA365" s="4">
        <f>C365+I365-L365-O365-U365-X365-R365</f>
        <v>0</v>
      </c>
      <c r="AB365" s="7">
        <v>45364</v>
      </c>
    </row>
    <row r="366" spans="1:28" ht="15.75" hidden="1" x14ac:dyDescent="0.25">
      <c r="A366" s="29">
        <v>45350</v>
      </c>
      <c r="B366" s="72" t="s">
        <v>203</v>
      </c>
      <c r="C366" s="25">
        <v>160000</v>
      </c>
      <c r="D366" s="27" t="s">
        <v>46</v>
      </c>
      <c r="E366" s="25" t="s">
        <v>374</v>
      </c>
      <c r="F366" s="25">
        <v>4</v>
      </c>
      <c r="G366" s="25" t="s">
        <v>27</v>
      </c>
      <c r="H366" s="25"/>
      <c r="I366" s="11">
        <f t="shared" si="48"/>
        <v>0</v>
      </c>
      <c r="J366" s="26" t="s">
        <v>28</v>
      </c>
      <c r="K366" s="11"/>
      <c r="L366" s="4">
        <f t="shared" si="49"/>
        <v>0</v>
      </c>
      <c r="M366" s="4"/>
      <c r="N366" s="4"/>
      <c r="O366" s="4">
        <f t="shared" si="53"/>
        <v>0</v>
      </c>
      <c r="P366" s="4"/>
      <c r="Q366" s="4"/>
      <c r="R366" s="4">
        <f t="shared" si="50"/>
        <v>0</v>
      </c>
      <c r="S366" s="4"/>
      <c r="T366" s="4"/>
      <c r="U366" s="4">
        <f t="shared" si="51"/>
        <v>0</v>
      </c>
      <c r="V366" s="4"/>
      <c r="W366" s="4"/>
      <c r="X366" s="4">
        <f t="shared" si="52"/>
        <v>0</v>
      </c>
      <c r="Y366" s="4"/>
      <c r="Z366" s="4"/>
      <c r="AA366" s="4">
        <f>C366+I366-L366-O366-U366-X366-R366</f>
        <v>160000</v>
      </c>
      <c r="AB366" s="7"/>
    </row>
    <row r="367" spans="1:28" ht="15.75" hidden="1" x14ac:dyDescent="0.25">
      <c r="A367" s="29">
        <v>45350</v>
      </c>
      <c r="B367" s="72" t="s">
        <v>203</v>
      </c>
      <c r="C367" s="27">
        <v>2125000</v>
      </c>
      <c r="D367" s="27" t="s">
        <v>46</v>
      </c>
      <c r="E367" s="25" t="s">
        <v>208</v>
      </c>
      <c r="F367" s="27">
        <v>2500</v>
      </c>
      <c r="G367" s="25" t="s">
        <v>34</v>
      </c>
      <c r="H367" s="27"/>
      <c r="I367" s="11">
        <f t="shared" si="48"/>
        <v>0</v>
      </c>
      <c r="J367" s="28" t="s">
        <v>28</v>
      </c>
      <c r="K367" s="11"/>
      <c r="L367" s="4">
        <f t="shared" si="49"/>
        <v>0</v>
      </c>
      <c r="M367" s="4"/>
      <c r="N367" s="4"/>
      <c r="O367" s="4">
        <f t="shared" si="53"/>
        <v>0</v>
      </c>
      <c r="P367" s="4"/>
      <c r="Q367" s="4"/>
      <c r="R367" s="4">
        <f t="shared" si="50"/>
        <v>0</v>
      </c>
      <c r="S367" s="4"/>
      <c r="T367" s="4"/>
      <c r="U367" s="4">
        <f t="shared" si="51"/>
        <v>0</v>
      </c>
      <c r="V367" s="4"/>
      <c r="W367" s="4"/>
      <c r="X367" s="4">
        <f t="shared" si="52"/>
        <v>0</v>
      </c>
      <c r="Y367" s="4"/>
      <c r="Z367" s="4"/>
      <c r="AA367" s="4">
        <f>C367+I367-L367-O367-U367-X367-R367</f>
        <v>2125000</v>
      </c>
      <c r="AB367" s="7"/>
    </row>
    <row r="368" spans="1:28" ht="15.75" hidden="1" x14ac:dyDescent="0.25">
      <c r="A368" s="29">
        <v>45350</v>
      </c>
      <c r="B368" s="72" t="s">
        <v>309</v>
      </c>
      <c r="C368" s="25">
        <v>1161300</v>
      </c>
      <c r="D368" s="25" t="s">
        <v>46</v>
      </c>
      <c r="E368" s="25" t="s">
        <v>81</v>
      </c>
      <c r="F368" s="25">
        <v>23.7</v>
      </c>
      <c r="G368" s="25" t="s">
        <v>39</v>
      </c>
      <c r="H368" s="25"/>
      <c r="I368" s="11">
        <f t="shared" si="48"/>
        <v>0</v>
      </c>
      <c r="J368" s="26" t="s">
        <v>28</v>
      </c>
      <c r="K368" s="11"/>
      <c r="L368" s="4">
        <f t="shared" si="49"/>
        <v>0</v>
      </c>
      <c r="M368" s="4"/>
      <c r="N368" s="4"/>
      <c r="O368" s="4">
        <f t="shared" si="53"/>
        <v>0</v>
      </c>
      <c r="P368" s="4"/>
      <c r="Q368" s="4"/>
      <c r="R368" s="4">
        <f t="shared" si="50"/>
        <v>0</v>
      </c>
      <c r="S368" s="4"/>
      <c r="T368" s="4"/>
      <c r="U368" s="4">
        <f t="shared" si="51"/>
        <v>0</v>
      </c>
      <c r="V368" s="4"/>
      <c r="W368" s="4"/>
      <c r="X368" s="4">
        <f t="shared" si="52"/>
        <v>0</v>
      </c>
      <c r="Y368" s="4"/>
      <c r="Z368" s="4"/>
      <c r="AA368" s="4">
        <f>C368+I368-L368-O368-U368-X368-R368</f>
        <v>1161300</v>
      </c>
      <c r="AB368" s="7"/>
    </row>
    <row r="369" spans="1:28" ht="15.75" hidden="1" x14ac:dyDescent="0.25">
      <c r="A369" s="29">
        <v>45350</v>
      </c>
      <c r="B369" s="72" t="s">
        <v>595</v>
      </c>
      <c r="C369" s="25">
        <v>217500</v>
      </c>
      <c r="D369" s="25" t="s">
        <v>52</v>
      </c>
      <c r="E369" s="25" t="s">
        <v>218</v>
      </c>
      <c r="F369" s="25">
        <v>2.5</v>
      </c>
      <c r="G369" s="25" t="s">
        <v>39</v>
      </c>
      <c r="H369" s="25"/>
      <c r="I369" s="11">
        <f t="shared" si="48"/>
        <v>0</v>
      </c>
      <c r="J369" s="31" t="s">
        <v>312</v>
      </c>
      <c r="K369" s="11" t="s">
        <v>1000</v>
      </c>
      <c r="L369" s="4">
        <f t="shared" si="49"/>
        <v>0</v>
      </c>
      <c r="M369" s="4"/>
      <c r="N369" s="4"/>
      <c r="O369" s="4">
        <f t="shared" si="53"/>
        <v>217500</v>
      </c>
      <c r="P369" s="4">
        <v>217500</v>
      </c>
      <c r="Q369" s="4"/>
      <c r="R369" s="4">
        <f t="shared" si="50"/>
        <v>0</v>
      </c>
      <c r="S369" s="4"/>
      <c r="T369" s="4"/>
      <c r="U369" s="4">
        <f t="shared" si="51"/>
        <v>0</v>
      </c>
      <c r="V369" s="4"/>
      <c r="W369" s="4"/>
      <c r="X369" s="4">
        <f t="shared" si="52"/>
        <v>0</v>
      </c>
      <c r="Y369" s="4"/>
      <c r="Z369" s="4"/>
      <c r="AA369" s="4">
        <f>C369+I369-L369-O369-U369-X369-R369</f>
        <v>0</v>
      </c>
      <c r="AB369" s="7">
        <v>45357</v>
      </c>
    </row>
    <row r="370" spans="1:28" ht="15.75" hidden="1" x14ac:dyDescent="0.25">
      <c r="A370" s="29">
        <v>45350</v>
      </c>
      <c r="B370" s="72" t="s">
        <v>595</v>
      </c>
      <c r="C370" s="25">
        <v>435000</v>
      </c>
      <c r="D370" s="25" t="s">
        <v>52</v>
      </c>
      <c r="E370" s="25" t="s">
        <v>400</v>
      </c>
      <c r="F370" s="25">
        <v>5</v>
      </c>
      <c r="G370" s="25" t="s">
        <v>39</v>
      </c>
      <c r="H370" s="25"/>
      <c r="I370" s="11">
        <f t="shared" si="48"/>
        <v>0</v>
      </c>
      <c r="J370" s="31" t="s">
        <v>312</v>
      </c>
      <c r="K370" s="11" t="s">
        <v>1000</v>
      </c>
      <c r="L370" s="4">
        <f t="shared" si="49"/>
        <v>0</v>
      </c>
      <c r="M370" s="4"/>
      <c r="N370" s="4"/>
      <c r="O370" s="4">
        <f t="shared" si="53"/>
        <v>435000</v>
      </c>
      <c r="P370" s="4">
        <v>435000</v>
      </c>
      <c r="Q370" s="4"/>
      <c r="R370" s="4">
        <f t="shared" si="50"/>
        <v>0</v>
      </c>
      <c r="S370" s="4"/>
      <c r="T370" s="4"/>
      <c r="U370" s="4">
        <f t="shared" si="51"/>
        <v>0</v>
      </c>
      <c r="V370" s="4"/>
      <c r="W370" s="4"/>
      <c r="X370" s="4">
        <f t="shared" si="52"/>
        <v>0</v>
      </c>
      <c r="Y370" s="4"/>
      <c r="Z370" s="4"/>
      <c r="AA370" s="4">
        <f>C370+I370-L370-O370-U370-X370-R370</f>
        <v>0</v>
      </c>
      <c r="AB370" s="7">
        <v>45357</v>
      </c>
    </row>
    <row r="371" spans="1:28" ht="15.75" hidden="1" x14ac:dyDescent="0.25">
      <c r="A371" s="24">
        <v>45350</v>
      </c>
      <c r="B371" s="72" t="s">
        <v>595</v>
      </c>
      <c r="C371" s="25">
        <v>217500</v>
      </c>
      <c r="D371" s="25" t="s">
        <v>52</v>
      </c>
      <c r="E371" s="25" t="s">
        <v>217</v>
      </c>
      <c r="F371" s="25">
        <v>2.5</v>
      </c>
      <c r="G371" s="25" t="s">
        <v>39</v>
      </c>
      <c r="H371" s="25"/>
      <c r="I371" s="11">
        <f t="shared" si="48"/>
        <v>0</v>
      </c>
      <c r="J371" s="31" t="s">
        <v>312</v>
      </c>
      <c r="K371" s="11" t="s">
        <v>1000</v>
      </c>
      <c r="L371" s="4">
        <f t="shared" si="49"/>
        <v>0</v>
      </c>
      <c r="M371" s="4"/>
      <c r="N371" s="4"/>
      <c r="O371" s="4">
        <f t="shared" si="53"/>
        <v>217500</v>
      </c>
      <c r="P371" s="4">
        <v>217500</v>
      </c>
      <c r="Q371" s="4"/>
      <c r="R371" s="4">
        <f t="shared" si="50"/>
        <v>0</v>
      </c>
      <c r="S371" s="4"/>
      <c r="T371" s="4"/>
      <c r="U371" s="4">
        <f t="shared" si="51"/>
        <v>0</v>
      </c>
      <c r="V371" s="4"/>
      <c r="W371" s="4"/>
      <c r="X371" s="4">
        <f t="shared" si="52"/>
        <v>0</v>
      </c>
      <c r="Y371" s="4"/>
      <c r="Z371" s="4"/>
      <c r="AA371" s="4">
        <f>C371+I371-L371-O371-U371-X371-R371</f>
        <v>0</v>
      </c>
      <c r="AB371" s="7">
        <v>45357</v>
      </c>
    </row>
    <row r="372" spans="1:28" ht="15.75" hidden="1" x14ac:dyDescent="0.25">
      <c r="A372" s="24">
        <v>45350</v>
      </c>
      <c r="B372" s="72" t="s">
        <v>595</v>
      </c>
      <c r="C372" s="25">
        <v>1104500</v>
      </c>
      <c r="D372" s="25" t="s">
        <v>52</v>
      </c>
      <c r="E372" s="25" t="s">
        <v>81</v>
      </c>
      <c r="F372" s="25">
        <v>23.5</v>
      </c>
      <c r="G372" s="25" t="s">
        <v>39</v>
      </c>
      <c r="H372" s="25"/>
      <c r="I372" s="11">
        <f t="shared" si="48"/>
        <v>0</v>
      </c>
      <c r="J372" s="31" t="s">
        <v>312</v>
      </c>
      <c r="K372" s="11" t="s">
        <v>1000</v>
      </c>
      <c r="L372" s="4">
        <f t="shared" si="49"/>
        <v>0</v>
      </c>
      <c r="M372" s="4"/>
      <c r="N372" s="4"/>
      <c r="O372" s="4">
        <f t="shared" si="53"/>
        <v>1104500</v>
      </c>
      <c r="P372" s="4">
        <v>1104500</v>
      </c>
      <c r="Q372" s="4"/>
      <c r="R372" s="4">
        <f t="shared" si="50"/>
        <v>0</v>
      </c>
      <c r="S372" s="4"/>
      <c r="T372" s="4"/>
      <c r="U372" s="4">
        <f t="shared" si="51"/>
        <v>0</v>
      </c>
      <c r="V372" s="4"/>
      <c r="W372" s="4"/>
      <c r="X372" s="4">
        <f t="shared" si="52"/>
        <v>0</v>
      </c>
      <c r="Y372" s="4"/>
      <c r="Z372" s="4"/>
      <c r="AA372" s="4">
        <f>C372+I372-L372-O372-U372-X372-R372</f>
        <v>0</v>
      </c>
      <c r="AB372" s="7">
        <v>45357</v>
      </c>
    </row>
    <row r="373" spans="1:28" ht="15.75" hidden="1" x14ac:dyDescent="0.25">
      <c r="A373" s="29">
        <v>45350</v>
      </c>
      <c r="B373" s="72" t="s">
        <v>203</v>
      </c>
      <c r="C373" s="25">
        <v>3125000</v>
      </c>
      <c r="D373" s="25" t="s">
        <v>52</v>
      </c>
      <c r="E373" s="25" t="s">
        <v>128</v>
      </c>
      <c r="F373" s="25">
        <v>25</v>
      </c>
      <c r="G373" s="25" t="s">
        <v>39</v>
      </c>
      <c r="H373" s="25"/>
      <c r="I373" s="11">
        <f t="shared" si="48"/>
        <v>0</v>
      </c>
      <c r="J373" s="26" t="s">
        <v>28</v>
      </c>
      <c r="K373" s="11"/>
      <c r="L373" s="4">
        <f t="shared" si="49"/>
        <v>0</v>
      </c>
      <c r="M373" s="4"/>
      <c r="N373" s="4"/>
      <c r="O373" s="4">
        <f t="shared" si="53"/>
        <v>0</v>
      </c>
      <c r="P373" s="4"/>
      <c r="Q373" s="4"/>
      <c r="R373" s="4">
        <f t="shared" si="50"/>
        <v>0</v>
      </c>
      <c r="S373" s="4"/>
      <c r="T373" s="4"/>
      <c r="U373" s="4">
        <f t="shared" si="51"/>
        <v>0</v>
      </c>
      <c r="V373" s="4"/>
      <c r="W373" s="4"/>
      <c r="X373" s="4">
        <f t="shared" si="52"/>
        <v>0</v>
      </c>
      <c r="Y373" s="4"/>
      <c r="Z373" s="4"/>
      <c r="AA373" s="4">
        <f>C373+I373-L373-O373-U373-X373-R373</f>
        <v>3125000</v>
      </c>
      <c r="AB373" s="7"/>
    </row>
    <row r="374" spans="1:28" ht="15.75" hidden="1" x14ac:dyDescent="0.25">
      <c r="A374" s="29">
        <v>45351</v>
      </c>
      <c r="B374" s="73" t="s">
        <v>266</v>
      </c>
      <c r="C374" s="25">
        <v>980000</v>
      </c>
      <c r="D374" s="27" t="s">
        <v>52</v>
      </c>
      <c r="E374" s="25" t="s">
        <v>137</v>
      </c>
      <c r="F374" s="25">
        <v>20</v>
      </c>
      <c r="G374" s="27" t="s">
        <v>39</v>
      </c>
      <c r="H374" s="25"/>
      <c r="I374" s="11">
        <f t="shared" si="48"/>
        <v>0</v>
      </c>
      <c r="J374" s="32" t="s">
        <v>312</v>
      </c>
      <c r="K374" s="11"/>
      <c r="L374" s="4">
        <f t="shared" si="49"/>
        <v>0</v>
      </c>
      <c r="M374" s="4"/>
      <c r="N374" s="4"/>
      <c r="O374" s="4">
        <f t="shared" si="53"/>
        <v>980000</v>
      </c>
      <c r="P374" s="4">
        <v>980000</v>
      </c>
      <c r="Q374" s="4"/>
      <c r="R374" s="4">
        <f t="shared" si="50"/>
        <v>0</v>
      </c>
      <c r="S374" s="4"/>
      <c r="T374" s="4"/>
      <c r="U374" s="4">
        <f t="shared" si="51"/>
        <v>0</v>
      </c>
      <c r="V374" s="4"/>
      <c r="W374" s="4"/>
      <c r="X374" s="4">
        <f t="shared" si="52"/>
        <v>0</v>
      </c>
      <c r="Y374" s="4"/>
      <c r="Z374" s="4"/>
      <c r="AA374" s="4">
        <f>C374+I374-L374-O374-U374-X374-R374</f>
        <v>0</v>
      </c>
      <c r="AB374" s="7">
        <v>45357</v>
      </c>
    </row>
    <row r="375" spans="1:28" ht="15.75" hidden="1" x14ac:dyDescent="0.25">
      <c r="A375" s="29">
        <v>45351</v>
      </c>
      <c r="B375" s="73" t="s">
        <v>266</v>
      </c>
      <c r="C375" s="27">
        <v>1141700</v>
      </c>
      <c r="D375" s="27" t="s">
        <v>52</v>
      </c>
      <c r="E375" s="25" t="s">
        <v>81</v>
      </c>
      <c r="F375" s="25">
        <v>23.3</v>
      </c>
      <c r="G375" s="27" t="s">
        <v>39</v>
      </c>
      <c r="H375" s="27"/>
      <c r="I375" s="11">
        <f t="shared" si="48"/>
        <v>0</v>
      </c>
      <c r="J375" s="32" t="s">
        <v>312</v>
      </c>
      <c r="K375" s="11"/>
      <c r="L375" s="4">
        <f t="shared" si="49"/>
        <v>0</v>
      </c>
      <c r="M375" s="4"/>
      <c r="N375" s="4"/>
      <c r="O375" s="4">
        <f t="shared" si="53"/>
        <v>1141700</v>
      </c>
      <c r="P375" s="4">
        <v>1141700</v>
      </c>
      <c r="Q375" s="4"/>
      <c r="R375" s="4">
        <f t="shared" si="50"/>
        <v>0</v>
      </c>
      <c r="S375" s="4"/>
      <c r="T375" s="4"/>
      <c r="U375" s="4">
        <f t="shared" si="51"/>
        <v>0</v>
      </c>
      <c r="V375" s="4"/>
      <c r="W375" s="4"/>
      <c r="X375" s="4">
        <f t="shared" si="52"/>
        <v>0</v>
      </c>
      <c r="Y375" s="4"/>
      <c r="Z375" s="4"/>
      <c r="AA375" s="4">
        <f>C375+I375-L375-O375-U375-X375-R375</f>
        <v>0</v>
      </c>
      <c r="AB375" s="7">
        <v>45357</v>
      </c>
    </row>
    <row r="376" spans="1:28" ht="15.75" hidden="1" x14ac:dyDescent="0.25">
      <c r="A376" s="29">
        <v>45351</v>
      </c>
      <c r="B376" s="73" t="s">
        <v>266</v>
      </c>
      <c r="C376" s="25">
        <v>2400000</v>
      </c>
      <c r="D376" s="27" t="s">
        <v>52</v>
      </c>
      <c r="E376" s="27" t="s">
        <v>165</v>
      </c>
      <c r="F376" s="25">
        <v>2</v>
      </c>
      <c r="G376" s="27" t="s">
        <v>303</v>
      </c>
      <c r="H376" s="25"/>
      <c r="I376" s="11">
        <f t="shared" si="48"/>
        <v>0</v>
      </c>
      <c r="J376" s="32" t="s">
        <v>312</v>
      </c>
      <c r="K376" s="11"/>
      <c r="L376" s="4">
        <f t="shared" si="49"/>
        <v>0</v>
      </c>
      <c r="M376" s="4"/>
      <c r="N376" s="4"/>
      <c r="O376" s="4">
        <f t="shared" si="53"/>
        <v>2400000</v>
      </c>
      <c r="P376" s="4">
        <v>2400000</v>
      </c>
      <c r="Q376" s="4"/>
      <c r="R376" s="4">
        <f t="shared" si="50"/>
        <v>0</v>
      </c>
      <c r="S376" s="4"/>
      <c r="T376" s="4"/>
      <c r="U376" s="4">
        <f t="shared" si="51"/>
        <v>0</v>
      </c>
      <c r="V376" s="4"/>
      <c r="W376" s="4"/>
      <c r="X376" s="4">
        <f t="shared" si="52"/>
        <v>0</v>
      </c>
      <c r="Y376" s="4"/>
      <c r="Z376" s="4"/>
      <c r="AA376" s="4">
        <f>C376+I376-L376-O376-U376-X376-R376</f>
        <v>0</v>
      </c>
      <c r="AB376" s="7">
        <v>45357</v>
      </c>
    </row>
    <row r="377" spans="1:28" ht="15.75" hidden="1" x14ac:dyDescent="0.25">
      <c r="A377" s="29">
        <v>45351</v>
      </c>
      <c r="B377" s="73" t="s">
        <v>414</v>
      </c>
      <c r="C377" s="25">
        <v>800000</v>
      </c>
      <c r="D377" s="25" t="s">
        <v>46</v>
      </c>
      <c r="E377" s="25" t="s">
        <v>53</v>
      </c>
      <c r="F377" s="25">
        <v>4</v>
      </c>
      <c r="G377" s="27" t="s">
        <v>23</v>
      </c>
      <c r="H377" s="25"/>
      <c r="I377" s="11">
        <f t="shared" si="48"/>
        <v>0</v>
      </c>
      <c r="J377" s="31" t="s">
        <v>312</v>
      </c>
      <c r="K377" s="11" t="s">
        <v>952</v>
      </c>
      <c r="L377" s="4">
        <f t="shared" si="49"/>
        <v>0</v>
      </c>
      <c r="M377" s="4"/>
      <c r="N377" s="4"/>
      <c r="O377" s="4">
        <f t="shared" si="53"/>
        <v>800000</v>
      </c>
      <c r="P377" s="4">
        <v>800000</v>
      </c>
      <c r="Q377" s="4"/>
      <c r="R377" s="4">
        <f t="shared" si="50"/>
        <v>0</v>
      </c>
      <c r="S377" s="4"/>
      <c r="T377" s="4"/>
      <c r="U377" s="4">
        <f t="shared" si="51"/>
        <v>0</v>
      </c>
      <c r="V377" s="4"/>
      <c r="W377" s="4"/>
      <c r="X377" s="4">
        <f t="shared" si="52"/>
        <v>0</v>
      </c>
      <c r="Y377" s="4"/>
      <c r="Z377" s="4"/>
      <c r="AA377" s="4">
        <f>C377+I377-L377-O377-U377-X377-R377</f>
        <v>0</v>
      </c>
      <c r="AB377" s="7">
        <v>45357</v>
      </c>
    </row>
    <row r="378" spans="1:28" ht="15.75" hidden="1" x14ac:dyDescent="0.25">
      <c r="A378" s="29">
        <v>45351</v>
      </c>
      <c r="B378" s="73" t="s">
        <v>414</v>
      </c>
      <c r="C378" s="25">
        <v>2298100</v>
      </c>
      <c r="D378" s="25" t="s">
        <v>46</v>
      </c>
      <c r="E378" s="25" t="s">
        <v>81</v>
      </c>
      <c r="F378" s="25">
        <v>46.9</v>
      </c>
      <c r="G378" s="27" t="s">
        <v>39</v>
      </c>
      <c r="H378" s="25"/>
      <c r="I378" s="11">
        <f t="shared" si="48"/>
        <v>0</v>
      </c>
      <c r="J378" s="31" t="s">
        <v>312</v>
      </c>
      <c r="K378" s="11" t="s">
        <v>990</v>
      </c>
      <c r="L378" s="4">
        <f t="shared" si="49"/>
        <v>0</v>
      </c>
      <c r="M378" s="4"/>
      <c r="N378" s="4"/>
      <c r="O378" s="4">
        <f t="shared" si="53"/>
        <v>2298100</v>
      </c>
      <c r="P378" s="4">
        <v>2298100</v>
      </c>
      <c r="Q378" s="4"/>
      <c r="R378" s="4">
        <f t="shared" si="50"/>
        <v>0</v>
      </c>
      <c r="S378" s="4"/>
      <c r="T378" s="4"/>
      <c r="U378" s="4">
        <f t="shared" si="51"/>
        <v>0</v>
      </c>
      <c r="V378" s="4"/>
      <c r="W378" s="4"/>
      <c r="X378" s="4">
        <f t="shared" si="52"/>
        <v>0</v>
      </c>
      <c r="Y378" s="4"/>
      <c r="Z378" s="4"/>
      <c r="AA378" s="4">
        <f>C378+I378-L378-O378-U378-X378-R378</f>
        <v>0</v>
      </c>
      <c r="AB378" s="7">
        <v>45357</v>
      </c>
    </row>
    <row r="379" spans="1:28" ht="15.75" hidden="1" x14ac:dyDescent="0.25">
      <c r="A379" s="29">
        <v>45351</v>
      </c>
      <c r="B379" s="73" t="s">
        <v>99</v>
      </c>
      <c r="C379" s="25">
        <v>0</v>
      </c>
      <c r="D379" s="25"/>
      <c r="E379" s="25" t="s">
        <v>101</v>
      </c>
      <c r="F379" s="25">
        <v>63.5</v>
      </c>
      <c r="G379" s="25" t="s">
        <v>39</v>
      </c>
      <c r="H379" s="25"/>
      <c r="I379" s="11">
        <f t="shared" ref="I379:I391" si="54">F379*H379</f>
        <v>0</v>
      </c>
      <c r="J379" s="26" t="s">
        <v>28</v>
      </c>
      <c r="K379" s="11"/>
      <c r="L379" s="4">
        <f t="shared" ref="L379:L391" si="55">M379+N379</f>
        <v>0</v>
      </c>
      <c r="M379" s="4"/>
      <c r="N379" s="4"/>
      <c r="O379" s="4">
        <f t="shared" si="53"/>
        <v>0</v>
      </c>
      <c r="P379" s="4"/>
      <c r="Q379" s="4"/>
      <c r="R379" s="4">
        <f t="shared" ref="R379:R391" si="56">S379+T379</f>
        <v>0</v>
      </c>
      <c r="S379" s="4"/>
      <c r="T379" s="4"/>
      <c r="U379" s="4">
        <f t="shared" ref="U379:U391" si="57">V379+W379</f>
        <v>0</v>
      </c>
      <c r="V379" s="4"/>
      <c r="W379" s="4"/>
      <c r="X379" s="4">
        <f t="shared" ref="X379:X391" si="58">Y379+Z379</f>
        <v>0</v>
      </c>
      <c r="Y379" s="4"/>
      <c r="Z379" s="4"/>
      <c r="AA379" s="4">
        <f>C379+I379-L379-O379-U379-X379-R379</f>
        <v>0</v>
      </c>
      <c r="AB379" s="7"/>
    </row>
    <row r="380" spans="1:28" ht="15.75" hidden="1" x14ac:dyDescent="0.25">
      <c r="A380" s="29">
        <v>45351</v>
      </c>
      <c r="B380" s="72" t="s">
        <v>291</v>
      </c>
      <c r="C380" s="25">
        <v>952500</v>
      </c>
      <c r="D380" s="25" t="s">
        <v>52</v>
      </c>
      <c r="E380" s="25" t="s">
        <v>534</v>
      </c>
      <c r="F380" s="25">
        <v>250</v>
      </c>
      <c r="G380" s="25" t="s">
        <v>34</v>
      </c>
      <c r="H380" s="25"/>
      <c r="I380" s="11">
        <f t="shared" si="54"/>
        <v>0</v>
      </c>
      <c r="J380" s="32" t="s">
        <v>324</v>
      </c>
      <c r="K380" s="11"/>
      <c r="L380" s="4">
        <f t="shared" si="55"/>
        <v>0</v>
      </c>
      <c r="M380" s="4"/>
      <c r="N380" s="4"/>
      <c r="O380" s="4">
        <f t="shared" si="53"/>
        <v>0</v>
      </c>
      <c r="P380" s="4"/>
      <c r="Q380" s="4"/>
      <c r="R380" s="4">
        <f t="shared" si="56"/>
        <v>0</v>
      </c>
      <c r="S380" s="4"/>
      <c r="T380" s="4"/>
      <c r="U380" s="4">
        <f t="shared" si="57"/>
        <v>952500</v>
      </c>
      <c r="V380" s="4">
        <v>952500</v>
      </c>
      <c r="W380" s="4"/>
      <c r="X380" s="4">
        <f t="shared" si="58"/>
        <v>0</v>
      </c>
      <c r="Y380" s="4"/>
      <c r="Z380" s="4"/>
      <c r="AA380" s="4">
        <f>C380+I380-L380-O380-U380-X380-R380</f>
        <v>0</v>
      </c>
      <c r="AB380" s="7">
        <v>45353</v>
      </c>
    </row>
    <row r="381" spans="1:28" ht="15.75" hidden="1" x14ac:dyDescent="0.25">
      <c r="A381" s="29">
        <v>45351</v>
      </c>
      <c r="B381" s="72" t="s">
        <v>291</v>
      </c>
      <c r="C381" s="25">
        <v>900000</v>
      </c>
      <c r="D381" s="25" t="s">
        <v>52</v>
      </c>
      <c r="E381" s="25" t="s">
        <v>150</v>
      </c>
      <c r="F381" s="25">
        <v>20</v>
      </c>
      <c r="G381" s="27" t="s">
        <v>77</v>
      </c>
      <c r="H381" s="25"/>
      <c r="I381" s="11">
        <f t="shared" si="54"/>
        <v>0</v>
      </c>
      <c r="J381" s="32" t="s">
        <v>324</v>
      </c>
      <c r="K381" s="11"/>
      <c r="L381" s="4">
        <f t="shared" si="55"/>
        <v>0</v>
      </c>
      <c r="M381" s="4"/>
      <c r="N381" s="4"/>
      <c r="O381" s="4">
        <f t="shared" si="53"/>
        <v>0</v>
      </c>
      <c r="P381" s="4"/>
      <c r="Q381" s="4"/>
      <c r="R381" s="4">
        <f t="shared" si="56"/>
        <v>0</v>
      </c>
      <c r="S381" s="4"/>
      <c r="T381" s="4"/>
      <c r="U381" s="4">
        <f t="shared" si="57"/>
        <v>900000</v>
      </c>
      <c r="V381" s="4">
        <v>900000</v>
      </c>
      <c r="W381" s="4"/>
      <c r="X381" s="4">
        <f t="shared" si="58"/>
        <v>0</v>
      </c>
      <c r="Y381" s="4"/>
      <c r="Z381" s="4"/>
      <c r="AA381" s="4">
        <f>C381+I381-L381-O381-U381-X381-R381</f>
        <v>0</v>
      </c>
      <c r="AB381" s="7">
        <v>45353</v>
      </c>
    </row>
    <row r="382" spans="1:28" ht="15.75" hidden="1" x14ac:dyDescent="0.25">
      <c r="A382" s="29">
        <v>45351</v>
      </c>
      <c r="B382" s="72" t="s">
        <v>291</v>
      </c>
      <c r="C382" s="27">
        <v>950000</v>
      </c>
      <c r="D382" s="25" t="s">
        <v>52</v>
      </c>
      <c r="E382" s="27" t="s">
        <v>82</v>
      </c>
      <c r="F382" s="27">
        <v>500</v>
      </c>
      <c r="G382" s="27" t="s">
        <v>34</v>
      </c>
      <c r="H382" s="27"/>
      <c r="I382" s="11">
        <f t="shared" si="54"/>
        <v>0</v>
      </c>
      <c r="J382" s="32" t="s">
        <v>324</v>
      </c>
      <c r="K382" s="11"/>
      <c r="L382" s="4">
        <f t="shared" si="55"/>
        <v>0</v>
      </c>
      <c r="M382" s="4"/>
      <c r="N382" s="4"/>
      <c r="O382" s="4">
        <f t="shared" si="53"/>
        <v>0</v>
      </c>
      <c r="P382" s="4"/>
      <c r="Q382" s="4"/>
      <c r="R382" s="4">
        <f t="shared" si="56"/>
        <v>0</v>
      </c>
      <c r="S382" s="4"/>
      <c r="T382" s="4"/>
      <c r="U382" s="4">
        <f t="shared" si="57"/>
        <v>950000</v>
      </c>
      <c r="V382" s="4">
        <v>950000</v>
      </c>
      <c r="W382" s="4"/>
      <c r="X382" s="4">
        <f t="shared" si="58"/>
        <v>0</v>
      </c>
      <c r="Y382" s="4"/>
      <c r="Z382" s="4"/>
      <c r="AA382" s="4">
        <f>C382+I382-L382-O382-U382-X382-R382</f>
        <v>0</v>
      </c>
      <c r="AB382" s="7">
        <v>45353</v>
      </c>
    </row>
    <row r="383" spans="1:28" ht="15.75" hidden="1" x14ac:dyDescent="0.25">
      <c r="A383" s="29">
        <v>45351</v>
      </c>
      <c r="B383" s="73" t="s">
        <v>256</v>
      </c>
      <c r="C383" s="27">
        <v>2000000</v>
      </c>
      <c r="D383" s="27" t="s">
        <v>52</v>
      </c>
      <c r="E383" s="27" t="s">
        <v>249</v>
      </c>
      <c r="F383" s="27">
        <v>500</v>
      </c>
      <c r="G383" s="27" t="s">
        <v>34</v>
      </c>
      <c r="H383" s="27"/>
      <c r="I383" s="11">
        <f t="shared" si="54"/>
        <v>0</v>
      </c>
      <c r="J383" s="31" t="s">
        <v>324</v>
      </c>
      <c r="K383" s="11"/>
      <c r="L383" s="4">
        <f t="shared" si="55"/>
        <v>1053000</v>
      </c>
      <c r="M383" s="4"/>
      <c r="N383" s="4">
        <f>953000+100000</f>
        <v>1053000</v>
      </c>
      <c r="O383" s="4">
        <f t="shared" si="53"/>
        <v>0</v>
      </c>
      <c r="P383" s="4"/>
      <c r="Q383" s="4"/>
      <c r="R383" s="4">
        <f t="shared" si="56"/>
        <v>0</v>
      </c>
      <c r="S383" s="4"/>
      <c r="T383" s="4"/>
      <c r="U383" s="4">
        <f t="shared" si="57"/>
        <v>947000</v>
      </c>
      <c r="V383" s="4">
        <v>947000</v>
      </c>
      <c r="W383" s="4"/>
      <c r="X383" s="4">
        <f t="shared" si="58"/>
        <v>0</v>
      </c>
      <c r="Y383" s="4"/>
      <c r="Z383" s="4"/>
      <c r="AA383" s="4">
        <f>C383+I383-L383-O383-U383-X383-R383</f>
        <v>0</v>
      </c>
      <c r="AB383" s="7">
        <v>45358</v>
      </c>
    </row>
    <row r="384" spans="1:28" ht="15.75" hidden="1" x14ac:dyDescent="0.25">
      <c r="A384" s="29">
        <v>45351</v>
      </c>
      <c r="B384" s="73" t="s">
        <v>422</v>
      </c>
      <c r="C384" s="25">
        <v>692500</v>
      </c>
      <c r="D384" s="27" t="s">
        <v>46</v>
      </c>
      <c r="E384" s="25" t="s">
        <v>204</v>
      </c>
      <c r="F384" s="25">
        <v>500</v>
      </c>
      <c r="G384" s="27" t="s">
        <v>34</v>
      </c>
      <c r="H384" s="25"/>
      <c r="I384" s="11">
        <f t="shared" si="54"/>
        <v>0</v>
      </c>
      <c r="J384" s="31" t="s">
        <v>324</v>
      </c>
      <c r="K384" s="11"/>
      <c r="L384" s="4">
        <f t="shared" si="55"/>
        <v>692500</v>
      </c>
      <c r="M384" s="4">
        <v>692500</v>
      </c>
      <c r="N384" s="4"/>
      <c r="O384" s="4">
        <f t="shared" si="53"/>
        <v>0</v>
      </c>
      <c r="P384" s="4"/>
      <c r="Q384" s="4"/>
      <c r="R384" s="4">
        <f t="shared" si="56"/>
        <v>0</v>
      </c>
      <c r="S384" s="4"/>
      <c r="T384" s="4"/>
      <c r="U384" s="4">
        <f t="shared" si="57"/>
        <v>0</v>
      </c>
      <c r="V384" s="4"/>
      <c r="W384" s="4"/>
      <c r="X384" s="4">
        <f t="shared" si="58"/>
        <v>0</v>
      </c>
      <c r="Y384" s="4"/>
      <c r="Z384" s="4"/>
      <c r="AA384" s="4">
        <f>C384+I384-L384-O384-U384-X384-R384</f>
        <v>0</v>
      </c>
      <c r="AB384" s="7">
        <v>45356</v>
      </c>
    </row>
    <row r="385" spans="1:28" ht="15.75" hidden="1" x14ac:dyDescent="0.25">
      <c r="A385" s="29">
        <v>45351</v>
      </c>
      <c r="B385" s="73" t="s">
        <v>422</v>
      </c>
      <c r="C385" s="27">
        <v>1170000</v>
      </c>
      <c r="D385" s="27" t="s">
        <v>46</v>
      </c>
      <c r="E385" s="27" t="s">
        <v>298</v>
      </c>
      <c r="F385" s="25">
        <v>300</v>
      </c>
      <c r="G385" s="27" t="s">
        <v>34</v>
      </c>
      <c r="H385" s="27"/>
      <c r="I385" s="11">
        <f t="shared" si="54"/>
        <v>0</v>
      </c>
      <c r="J385" s="32" t="s">
        <v>324</v>
      </c>
      <c r="K385" s="11"/>
      <c r="L385" s="4">
        <f t="shared" si="55"/>
        <v>1170000</v>
      </c>
      <c r="M385" s="4">
        <v>1170000</v>
      </c>
      <c r="N385" s="4"/>
      <c r="O385" s="4">
        <f t="shared" si="53"/>
        <v>0</v>
      </c>
      <c r="P385" s="4"/>
      <c r="Q385" s="4"/>
      <c r="R385" s="4">
        <f t="shared" si="56"/>
        <v>0</v>
      </c>
      <c r="S385" s="4"/>
      <c r="T385" s="4"/>
      <c r="U385" s="4">
        <f t="shared" si="57"/>
        <v>0</v>
      </c>
      <c r="V385" s="4"/>
      <c r="W385" s="4"/>
      <c r="X385" s="4">
        <f t="shared" si="58"/>
        <v>0</v>
      </c>
      <c r="Y385" s="4"/>
      <c r="Z385" s="4"/>
      <c r="AA385" s="4">
        <f>C385+I385-L385-O385-U385-X385-R385</f>
        <v>0</v>
      </c>
      <c r="AB385" s="7">
        <v>45356</v>
      </c>
    </row>
    <row r="386" spans="1:28" ht="15.75" hidden="1" x14ac:dyDescent="0.25">
      <c r="A386" s="24">
        <v>45351</v>
      </c>
      <c r="B386" s="73" t="s">
        <v>414</v>
      </c>
      <c r="C386" s="27">
        <v>320000</v>
      </c>
      <c r="D386" s="27" t="s">
        <v>46</v>
      </c>
      <c r="E386" s="27" t="s">
        <v>157</v>
      </c>
      <c r="F386" s="27">
        <v>1</v>
      </c>
      <c r="G386" s="27" t="s">
        <v>48</v>
      </c>
      <c r="H386" s="27"/>
      <c r="I386" s="11">
        <f t="shared" si="54"/>
        <v>0</v>
      </c>
      <c r="J386" s="31" t="s">
        <v>312</v>
      </c>
      <c r="K386" s="11" t="s">
        <v>1019</v>
      </c>
      <c r="L386" s="4">
        <f t="shared" si="55"/>
        <v>0</v>
      </c>
      <c r="M386" s="4"/>
      <c r="N386" s="4"/>
      <c r="O386" s="4">
        <f t="shared" si="53"/>
        <v>320000</v>
      </c>
      <c r="P386" s="4">
        <v>320000</v>
      </c>
      <c r="Q386" s="4"/>
      <c r="R386" s="4">
        <f t="shared" si="56"/>
        <v>0</v>
      </c>
      <c r="S386" s="4"/>
      <c r="T386" s="4"/>
      <c r="U386" s="4">
        <f t="shared" si="57"/>
        <v>0</v>
      </c>
      <c r="V386" s="4"/>
      <c r="W386" s="4"/>
      <c r="X386" s="4">
        <f t="shared" si="58"/>
        <v>0</v>
      </c>
      <c r="Y386" s="4"/>
      <c r="Z386" s="4"/>
      <c r="AA386" s="4">
        <f>C386+I386-L386-O386-U386-X386-R386</f>
        <v>0</v>
      </c>
      <c r="AB386" s="7">
        <v>45363</v>
      </c>
    </row>
    <row r="387" spans="1:28" ht="15.75" hidden="1" x14ac:dyDescent="0.25">
      <c r="A387" s="24">
        <v>45351</v>
      </c>
      <c r="B387" s="73" t="s">
        <v>414</v>
      </c>
      <c r="C387" s="25">
        <v>320000</v>
      </c>
      <c r="D387" s="27" t="s">
        <v>46</v>
      </c>
      <c r="E387" s="25" t="s">
        <v>112</v>
      </c>
      <c r="F387" s="25">
        <v>1</v>
      </c>
      <c r="G387" s="25" t="s">
        <v>48</v>
      </c>
      <c r="H387" s="25"/>
      <c r="I387" s="11">
        <f t="shared" si="54"/>
        <v>0</v>
      </c>
      <c r="J387" s="31" t="s">
        <v>312</v>
      </c>
      <c r="K387" s="11" t="s">
        <v>1019</v>
      </c>
      <c r="L387" s="4">
        <f t="shared" si="55"/>
        <v>0</v>
      </c>
      <c r="M387" s="4"/>
      <c r="N387" s="4"/>
      <c r="O387" s="4">
        <f t="shared" si="53"/>
        <v>320000</v>
      </c>
      <c r="P387" s="4">
        <v>320000</v>
      </c>
      <c r="Q387" s="4"/>
      <c r="R387" s="4">
        <f t="shared" si="56"/>
        <v>0</v>
      </c>
      <c r="S387" s="4"/>
      <c r="T387" s="4"/>
      <c r="U387" s="4">
        <f t="shared" si="57"/>
        <v>0</v>
      </c>
      <c r="V387" s="4"/>
      <c r="W387" s="4"/>
      <c r="X387" s="4">
        <f t="shared" si="58"/>
        <v>0</v>
      </c>
      <c r="Y387" s="4"/>
      <c r="Z387" s="4"/>
      <c r="AA387" s="4">
        <f>C387+I387-L387-O387-U387-X387-R387</f>
        <v>0</v>
      </c>
      <c r="AB387" s="7">
        <v>45363</v>
      </c>
    </row>
    <row r="388" spans="1:28" ht="15.75" hidden="1" x14ac:dyDescent="0.25">
      <c r="A388" s="24">
        <v>45351</v>
      </c>
      <c r="B388" s="72" t="s">
        <v>207</v>
      </c>
      <c r="C388" s="25">
        <v>9000000</v>
      </c>
      <c r="D388" s="27" t="s">
        <v>46</v>
      </c>
      <c r="E388" s="25" t="s">
        <v>294</v>
      </c>
      <c r="F388" s="25">
        <v>200</v>
      </c>
      <c r="G388" s="25" t="s">
        <v>27</v>
      </c>
      <c r="H388" s="25"/>
      <c r="I388" s="11">
        <f t="shared" si="54"/>
        <v>0</v>
      </c>
      <c r="J388" s="26" t="s">
        <v>28</v>
      </c>
      <c r="K388" s="11"/>
      <c r="L388" s="4">
        <f t="shared" si="55"/>
        <v>0</v>
      </c>
      <c r="M388" s="4"/>
      <c r="N388" s="4"/>
      <c r="O388" s="4">
        <f t="shared" si="53"/>
        <v>0</v>
      </c>
      <c r="P388" s="4"/>
      <c r="Q388" s="4"/>
      <c r="R388" s="4">
        <f t="shared" si="56"/>
        <v>0</v>
      </c>
      <c r="S388" s="4"/>
      <c r="T388" s="4"/>
      <c r="U388" s="4">
        <f t="shared" si="57"/>
        <v>0</v>
      </c>
      <c r="V388" s="4"/>
      <c r="W388" s="4"/>
      <c r="X388" s="4">
        <f t="shared" si="58"/>
        <v>0</v>
      </c>
      <c r="Y388" s="4"/>
      <c r="Z388" s="4"/>
      <c r="AA388" s="4">
        <f>C388+I388-L388-O388-U388-X388-R388</f>
        <v>9000000</v>
      </c>
      <c r="AB388" s="7"/>
    </row>
    <row r="389" spans="1:28" ht="15.75" hidden="1" x14ac:dyDescent="0.25">
      <c r="A389" s="24">
        <v>45351</v>
      </c>
      <c r="B389" s="72" t="s">
        <v>207</v>
      </c>
      <c r="C389" s="25">
        <v>1720000</v>
      </c>
      <c r="D389" s="27" t="s">
        <v>46</v>
      </c>
      <c r="E389" s="25" t="s">
        <v>298</v>
      </c>
      <c r="F389" s="25">
        <v>400</v>
      </c>
      <c r="G389" s="25" t="s">
        <v>34</v>
      </c>
      <c r="H389" s="25"/>
      <c r="I389" s="11">
        <f t="shared" si="54"/>
        <v>0</v>
      </c>
      <c r="J389" s="26" t="s">
        <v>28</v>
      </c>
      <c r="K389" s="11"/>
      <c r="L389" s="4">
        <f t="shared" si="55"/>
        <v>0</v>
      </c>
      <c r="M389" s="4"/>
      <c r="N389" s="4"/>
      <c r="O389" s="4">
        <f t="shared" si="53"/>
        <v>0</v>
      </c>
      <c r="P389" s="4"/>
      <c r="Q389" s="4"/>
      <c r="R389" s="4">
        <f t="shared" si="56"/>
        <v>0</v>
      </c>
      <c r="S389" s="4"/>
      <c r="T389" s="4"/>
      <c r="U389" s="4">
        <f t="shared" si="57"/>
        <v>0</v>
      </c>
      <c r="V389" s="4"/>
      <c r="W389" s="4"/>
      <c r="X389" s="4">
        <f t="shared" si="58"/>
        <v>0</v>
      </c>
      <c r="Y389" s="4"/>
      <c r="Z389" s="4"/>
      <c r="AA389" s="4">
        <f>C389+I389-L389-O389-U389-X389-R389</f>
        <v>1720000</v>
      </c>
      <c r="AB389" s="7"/>
    </row>
    <row r="390" spans="1:28" ht="15.75" hidden="1" x14ac:dyDescent="0.25">
      <c r="A390" s="24">
        <v>45351</v>
      </c>
      <c r="B390" s="25" t="s">
        <v>207</v>
      </c>
      <c r="C390" s="27">
        <v>350000</v>
      </c>
      <c r="D390" s="27" t="s">
        <v>46</v>
      </c>
      <c r="E390" s="27" t="s">
        <v>476</v>
      </c>
      <c r="F390" s="27">
        <v>10</v>
      </c>
      <c r="G390" s="27" t="s">
        <v>23</v>
      </c>
      <c r="H390" s="27"/>
      <c r="I390" s="11">
        <f t="shared" si="54"/>
        <v>0</v>
      </c>
      <c r="J390" s="26" t="s">
        <v>28</v>
      </c>
      <c r="K390" s="11"/>
      <c r="L390" s="4">
        <f t="shared" si="55"/>
        <v>0</v>
      </c>
      <c r="M390" s="4"/>
      <c r="N390" s="4"/>
      <c r="O390" s="4">
        <f t="shared" si="53"/>
        <v>0</v>
      </c>
      <c r="P390" s="4"/>
      <c r="Q390" s="4"/>
      <c r="R390" s="4">
        <f t="shared" si="56"/>
        <v>0</v>
      </c>
      <c r="S390" s="4"/>
      <c r="T390" s="4"/>
      <c r="U390" s="4">
        <f t="shared" si="57"/>
        <v>0</v>
      </c>
      <c r="V390" s="4"/>
      <c r="W390" s="4"/>
      <c r="X390" s="4">
        <f t="shared" si="58"/>
        <v>0</v>
      </c>
      <c r="Y390" s="4"/>
      <c r="Z390" s="4"/>
      <c r="AA390" s="4">
        <f>C390+I390-L390-O390-U390-X390-R390</f>
        <v>350000</v>
      </c>
      <c r="AB390" s="7"/>
    </row>
    <row r="391" spans="1:28" ht="15.75" hidden="1" x14ac:dyDescent="0.25">
      <c r="A391" s="24">
        <v>45351</v>
      </c>
      <c r="B391" s="72" t="s">
        <v>207</v>
      </c>
      <c r="C391" s="25">
        <v>1200000</v>
      </c>
      <c r="D391" s="27" t="s">
        <v>46</v>
      </c>
      <c r="E391" s="25" t="s">
        <v>343</v>
      </c>
      <c r="F391" s="25">
        <v>1</v>
      </c>
      <c r="G391" s="25" t="s">
        <v>23</v>
      </c>
      <c r="H391" s="25"/>
      <c r="I391" s="11">
        <f t="shared" si="54"/>
        <v>0</v>
      </c>
      <c r="J391" s="26" t="s">
        <v>28</v>
      </c>
      <c r="K391" s="11"/>
      <c r="L391" s="4">
        <f t="shared" si="55"/>
        <v>0</v>
      </c>
      <c r="M391" s="4"/>
      <c r="N391" s="4"/>
      <c r="O391" s="4">
        <f t="shared" si="53"/>
        <v>0</v>
      </c>
      <c r="P391" s="4"/>
      <c r="Q391" s="4"/>
      <c r="R391" s="4">
        <f t="shared" si="56"/>
        <v>0</v>
      </c>
      <c r="S391" s="4"/>
      <c r="T391" s="4"/>
      <c r="U391" s="4">
        <f t="shared" si="57"/>
        <v>0</v>
      </c>
      <c r="V391" s="4"/>
      <c r="W391" s="4"/>
      <c r="X391" s="4">
        <f t="shared" si="58"/>
        <v>0</v>
      </c>
      <c r="Y391" s="4"/>
      <c r="Z391" s="4"/>
      <c r="AA391" s="4">
        <f>C391+I391-L391-O391-U391-X391-R391</f>
        <v>1200000</v>
      </c>
      <c r="AB391" s="7"/>
    </row>
    <row r="392" spans="1:28" ht="15.75" hidden="1" x14ac:dyDescent="0.25">
      <c r="A392" s="24">
        <v>45352</v>
      </c>
      <c r="B392" s="72" t="s">
        <v>741</v>
      </c>
      <c r="C392" s="25"/>
      <c r="D392" s="25" t="s">
        <v>46</v>
      </c>
      <c r="E392" s="25" t="s">
        <v>108</v>
      </c>
      <c r="F392" s="25">
        <v>200</v>
      </c>
      <c r="G392" s="25" t="s">
        <v>34</v>
      </c>
      <c r="H392" s="25">
        <v>2150</v>
      </c>
      <c r="I392" s="11">
        <f t="shared" ref="I392:I427" si="59">F392*H392</f>
        <v>430000</v>
      </c>
      <c r="J392" s="31" t="s">
        <v>312</v>
      </c>
      <c r="K392" s="11" t="s">
        <v>950</v>
      </c>
      <c r="L392" s="4">
        <f>M392+N392</f>
        <v>0</v>
      </c>
      <c r="M392" s="4"/>
      <c r="N392" s="4"/>
      <c r="O392" s="4">
        <f>P392+Q392</f>
        <v>430000</v>
      </c>
      <c r="P392" s="4">
        <v>430000</v>
      </c>
      <c r="Q392" s="4"/>
      <c r="R392" s="4">
        <f>S392+T392</f>
        <v>0</v>
      </c>
      <c r="S392" s="4"/>
      <c r="T392" s="4"/>
      <c r="U392" s="4">
        <f>V392+W392</f>
        <v>0</v>
      </c>
      <c r="V392" s="4"/>
      <c r="W392" s="4"/>
      <c r="X392" s="4">
        <f>Y392+Z392</f>
        <v>0</v>
      </c>
      <c r="Y392" s="4"/>
      <c r="Z392" s="4"/>
      <c r="AA392" s="4">
        <f>C392+I392-L392-O392-U392-X392-R392</f>
        <v>0</v>
      </c>
      <c r="AB392" s="7">
        <v>45351</v>
      </c>
    </row>
    <row r="393" spans="1:28" ht="15.75" hidden="1" x14ac:dyDescent="0.25">
      <c r="A393" s="24">
        <v>45352</v>
      </c>
      <c r="B393" s="72" t="s">
        <v>961</v>
      </c>
      <c r="C393" s="25"/>
      <c r="D393" s="25" t="s">
        <v>46</v>
      </c>
      <c r="E393" s="25" t="s">
        <v>189</v>
      </c>
      <c r="F393" s="25">
        <v>1</v>
      </c>
      <c r="G393" s="25" t="s">
        <v>23</v>
      </c>
      <c r="H393" s="25">
        <v>450000</v>
      </c>
      <c r="I393" s="11">
        <f t="shared" si="59"/>
        <v>450000</v>
      </c>
      <c r="J393" s="31" t="s">
        <v>324</v>
      </c>
      <c r="K393" s="11"/>
      <c r="L393" s="4">
        <f t="shared" ref="L393:L427" si="60">M393+N393</f>
        <v>0</v>
      </c>
      <c r="M393" s="4"/>
      <c r="N393" s="4"/>
      <c r="O393" s="4">
        <f t="shared" ref="O393:O427" si="61">P393+Q393</f>
        <v>0</v>
      </c>
      <c r="P393" s="4"/>
      <c r="Q393" s="4"/>
      <c r="R393" s="4">
        <f t="shared" ref="R393:R427" si="62">S393+T393</f>
        <v>0</v>
      </c>
      <c r="S393" s="4"/>
      <c r="T393" s="4"/>
      <c r="U393" s="4">
        <f t="shared" ref="U393:U427" si="63">V393+W393</f>
        <v>450000</v>
      </c>
      <c r="V393" s="4">
        <v>450000</v>
      </c>
      <c r="W393" s="4"/>
      <c r="X393" s="4">
        <f t="shared" ref="X393:X427" si="64">Y393+Z393</f>
        <v>0</v>
      </c>
      <c r="Y393" s="4"/>
      <c r="Z393" s="4"/>
      <c r="AA393" s="4">
        <f>C393+I393-L393-O393-U393-X393-R393</f>
        <v>0</v>
      </c>
      <c r="AB393" s="7">
        <v>45353</v>
      </c>
    </row>
    <row r="394" spans="1:28" ht="15.75" hidden="1" x14ac:dyDescent="0.25">
      <c r="A394" s="24">
        <v>45352</v>
      </c>
      <c r="B394" s="72" t="s">
        <v>147</v>
      </c>
      <c r="C394" s="25"/>
      <c r="D394" s="25" t="s">
        <v>46</v>
      </c>
      <c r="E394" s="25" t="s">
        <v>163</v>
      </c>
      <c r="F394" s="25">
        <v>5</v>
      </c>
      <c r="G394" s="25" t="s">
        <v>39</v>
      </c>
      <c r="H394" s="25">
        <v>135000</v>
      </c>
      <c r="I394" s="11">
        <f t="shared" si="59"/>
        <v>675000</v>
      </c>
      <c r="J394" s="26" t="s">
        <v>28</v>
      </c>
      <c r="K394" s="11"/>
      <c r="L394" s="4">
        <f t="shared" si="60"/>
        <v>0</v>
      </c>
      <c r="M394" s="4"/>
      <c r="N394" s="4"/>
      <c r="O394" s="4">
        <f t="shared" si="61"/>
        <v>0</v>
      </c>
      <c r="P394" s="4"/>
      <c r="Q394" s="4"/>
      <c r="R394" s="4">
        <f t="shared" si="62"/>
        <v>0</v>
      </c>
      <c r="S394" s="4"/>
      <c r="T394" s="4"/>
      <c r="U394" s="4">
        <f t="shared" si="63"/>
        <v>0</v>
      </c>
      <c r="V394" s="4"/>
      <c r="W394" s="4"/>
      <c r="X394" s="4">
        <f t="shared" si="64"/>
        <v>0</v>
      </c>
      <c r="Y394" s="4"/>
      <c r="Z394" s="4"/>
      <c r="AA394" s="4">
        <f>C394+I394-L394-O394-U394-X394-R394</f>
        <v>675000</v>
      </c>
      <c r="AB394" s="7"/>
    </row>
    <row r="395" spans="1:28" ht="15.75" hidden="1" x14ac:dyDescent="0.25">
      <c r="A395" s="24">
        <v>45352</v>
      </c>
      <c r="B395" s="72" t="s">
        <v>243</v>
      </c>
      <c r="C395" s="25"/>
      <c r="D395" s="25" t="s">
        <v>52</v>
      </c>
      <c r="E395" s="25" t="s">
        <v>127</v>
      </c>
      <c r="F395" s="25">
        <v>10</v>
      </c>
      <c r="G395" s="25" t="s">
        <v>39</v>
      </c>
      <c r="H395" s="25">
        <v>65000</v>
      </c>
      <c r="I395" s="11">
        <f t="shared" si="59"/>
        <v>650000</v>
      </c>
      <c r="J395" s="31" t="s">
        <v>324</v>
      </c>
      <c r="K395" s="11"/>
      <c r="L395" s="4">
        <f t="shared" si="60"/>
        <v>0</v>
      </c>
      <c r="M395" s="4"/>
      <c r="N395" s="4"/>
      <c r="O395" s="4">
        <f t="shared" si="61"/>
        <v>0</v>
      </c>
      <c r="P395" s="4"/>
      <c r="Q395" s="4"/>
      <c r="R395" s="4">
        <f t="shared" si="62"/>
        <v>0</v>
      </c>
      <c r="S395" s="4"/>
      <c r="T395" s="4"/>
      <c r="U395" s="4">
        <f t="shared" si="63"/>
        <v>650000</v>
      </c>
      <c r="V395" s="4">
        <v>650000</v>
      </c>
      <c r="W395" s="4"/>
      <c r="X395" s="4">
        <f t="shared" si="64"/>
        <v>0</v>
      </c>
      <c r="Y395" s="4"/>
      <c r="Z395" s="4"/>
      <c r="AA395" s="4">
        <f>C395+I395-L395-O395-U395-X395-R395</f>
        <v>0</v>
      </c>
      <c r="AB395" s="7">
        <v>45352</v>
      </c>
    </row>
    <row r="396" spans="1:28" ht="15.75" hidden="1" x14ac:dyDescent="0.25">
      <c r="A396" s="24">
        <v>45352</v>
      </c>
      <c r="B396" s="72" t="s">
        <v>425</v>
      </c>
      <c r="C396" s="25"/>
      <c r="D396" s="25" t="s">
        <v>52</v>
      </c>
      <c r="E396" s="25" t="s">
        <v>127</v>
      </c>
      <c r="F396" s="25">
        <v>10</v>
      </c>
      <c r="G396" s="25" t="s">
        <v>39</v>
      </c>
      <c r="H396" s="25">
        <v>60000</v>
      </c>
      <c r="I396" s="11">
        <f t="shared" si="59"/>
        <v>600000</v>
      </c>
      <c r="J396" s="31" t="s">
        <v>324</v>
      </c>
      <c r="K396" s="11"/>
      <c r="L396" s="4">
        <f t="shared" si="60"/>
        <v>0</v>
      </c>
      <c r="M396" s="4"/>
      <c r="N396" s="4"/>
      <c r="O396" s="4">
        <f t="shared" si="61"/>
        <v>0</v>
      </c>
      <c r="P396" s="4"/>
      <c r="Q396" s="4"/>
      <c r="R396" s="4">
        <f t="shared" si="62"/>
        <v>0</v>
      </c>
      <c r="S396" s="4"/>
      <c r="T396" s="4"/>
      <c r="U396" s="4">
        <f t="shared" si="63"/>
        <v>600000</v>
      </c>
      <c r="V396" s="4">
        <v>600000</v>
      </c>
      <c r="W396" s="4"/>
      <c r="X396" s="4">
        <f t="shared" si="64"/>
        <v>0</v>
      </c>
      <c r="Y396" s="4"/>
      <c r="Z396" s="4"/>
      <c r="AA396" s="4">
        <f>C396+I396-L396-O396-U396-X396-R396</f>
        <v>0</v>
      </c>
      <c r="AB396" s="7">
        <v>45355</v>
      </c>
    </row>
    <row r="397" spans="1:28" ht="15.75" hidden="1" x14ac:dyDescent="0.25">
      <c r="A397" s="24">
        <v>45352</v>
      </c>
      <c r="B397" s="72" t="s">
        <v>99</v>
      </c>
      <c r="C397" s="27"/>
      <c r="D397" s="25"/>
      <c r="E397" s="27" t="s">
        <v>102</v>
      </c>
      <c r="F397" s="27">
        <v>102.5</v>
      </c>
      <c r="G397" s="25" t="s">
        <v>39</v>
      </c>
      <c r="H397" s="27"/>
      <c r="I397" s="11">
        <f t="shared" si="59"/>
        <v>0</v>
      </c>
      <c r="J397" s="28" t="s">
        <v>28</v>
      </c>
      <c r="K397" s="11"/>
      <c r="L397" s="4">
        <f t="shared" si="60"/>
        <v>0</v>
      </c>
      <c r="M397" s="4"/>
      <c r="N397" s="4"/>
      <c r="O397" s="4">
        <f t="shared" si="61"/>
        <v>0</v>
      </c>
      <c r="P397" s="4"/>
      <c r="Q397" s="4"/>
      <c r="R397" s="4">
        <f t="shared" si="62"/>
        <v>0</v>
      </c>
      <c r="S397" s="4"/>
      <c r="T397" s="4"/>
      <c r="U397" s="4">
        <f t="shared" si="63"/>
        <v>0</v>
      </c>
      <c r="V397" s="4"/>
      <c r="W397" s="4"/>
      <c r="X397" s="4">
        <f t="shared" si="64"/>
        <v>0</v>
      </c>
      <c r="Y397" s="4"/>
      <c r="Z397" s="4"/>
      <c r="AA397" s="4">
        <f>C397+I397-L397-O397-U397-X397-R397</f>
        <v>0</v>
      </c>
      <c r="AB397" s="7"/>
    </row>
    <row r="398" spans="1:28" ht="15.75" hidden="1" x14ac:dyDescent="0.25">
      <c r="A398" s="24">
        <v>45352</v>
      </c>
      <c r="B398" s="72" t="s">
        <v>858</v>
      </c>
      <c r="C398" s="25"/>
      <c r="D398" s="25" t="s">
        <v>52</v>
      </c>
      <c r="E398" s="27" t="s">
        <v>225</v>
      </c>
      <c r="F398" s="27">
        <v>300</v>
      </c>
      <c r="G398" s="25" t="s">
        <v>34</v>
      </c>
      <c r="H398" s="25">
        <v>3185</v>
      </c>
      <c r="I398" s="11">
        <f t="shared" si="59"/>
        <v>955500</v>
      </c>
      <c r="J398" s="31" t="s">
        <v>312</v>
      </c>
      <c r="K398" s="11" t="s">
        <v>964</v>
      </c>
      <c r="L398" s="4">
        <f t="shared" si="60"/>
        <v>0</v>
      </c>
      <c r="M398" s="4"/>
      <c r="N398" s="4"/>
      <c r="O398" s="4">
        <f t="shared" si="61"/>
        <v>955500</v>
      </c>
      <c r="P398" s="4">
        <v>955500</v>
      </c>
      <c r="Q398" s="4"/>
      <c r="R398" s="4">
        <f t="shared" si="62"/>
        <v>0</v>
      </c>
      <c r="S398" s="4"/>
      <c r="T398" s="4"/>
      <c r="U398" s="4">
        <f t="shared" si="63"/>
        <v>0</v>
      </c>
      <c r="V398" s="4"/>
      <c r="W398" s="4"/>
      <c r="X398" s="4">
        <f t="shared" si="64"/>
        <v>0</v>
      </c>
      <c r="Y398" s="4"/>
      <c r="Z398" s="4"/>
      <c r="AA398" s="4">
        <f>C398+I398-L398-O398-U398-X398-R398</f>
        <v>0</v>
      </c>
      <c r="AB398" s="7">
        <v>45352</v>
      </c>
    </row>
    <row r="399" spans="1:28" ht="15.75" hidden="1" x14ac:dyDescent="0.25">
      <c r="A399" s="24">
        <v>45352</v>
      </c>
      <c r="B399" s="72" t="s">
        <v>858</v>
      </c>
      <c r="C399" s="25"/>
      <c r="D399" s="25" t="s">
        <v>52</v>
      </c>
      <c r="E399" s="25" t="s">
        <v>160</v>
      </c>
      <c r="F399" s="25">
        <v>250</v>
      </c>
      <c r="G399" s="25" t="s">
        <v>34</v>
      </c>
      <c r="H399" s="25">
        <v>3265</v>
      </c>
      <c r="I399" s="11">
        <f t="shared" si="59"/>
        <v>816250</v>
      </c>
      <c r="J399" s="31" t="s">
        <v>312</v>
      </c>
      <c r="K399" s="11" t="s">
        <v>964</v>
      </c>
      <c r="L399" s="4">
        <f t="shared" si="60"/>
        <v>0</v>
      </c>
      <c r="M399" s="4"/>
      <c r="N399" s="4"/>
      <c r="O399" s="4">
        <f t="shared" si="61"/>
        <v>816250</v>
      </c>
      <c r="P399" s="4">
        <v>816250</v>
      </c>
      <c r="Q399" s="4"/>
      <c r="R399" s="4">
        <f t="shared" si="62"/>
        <v>0</v>
      </c>
      <c r="S399" s="4"/>
      <c r="T399" s="4"/>
      <c r="U399" s="4">
        <f t="shared" si="63"/>
        <v>0</v>
      </c>
      <c r="V399" s="4"/>
      <c r="W399" s="4"/>
      <c r="X399" s="4">
        <f t="shared" si="64"/>
        <v>0</v>
      </c>
      <c r="Y399" s="4"/>
      <c r="Z399" s="4"/>
      <c r="AA399" s="4">
        <f>C399+I399-L399-O399-U399-X399-R399</f>
        <v>0</v>
      </c>
      <c r="AB399" s="7">
        <v>45352</v>
      </c>
    </row>
    <row r="400" spans="1:28" ht="15.75" hidden="1" x14ac:dyDescent="0.25">
      <c r="A400" s="24">
        <v>45352</v>
      </c>
      <c r="B400" s="72" t="s">
        <v>841</v>
      </c>
      <c r="C400" s="25"/>
      <c r="D400" s="25" t="s">
        <v>46</v>
      </c>
      <c r="E400" s="25" t="s">
        <v>135</v>
      </c>
      <c r="F400" s="25">
        <v>2</v>
      </c>
      <c r="G400" s="27" t="s">
        <v>48</v>
      </c>
      <c r="H400" s="25">
        <v>160000</v>
      </c>
      <c r="I400" s="11">
        <f t="shared" si="59"/>
        <v>320000</v>
      </c>
      <c r="J400" s="31" t="s">
        <v>324</v>
      </c>
      <c r="K400" s="11"/>
      <c r="L400" s="4">
        <f t="shared" si="60"/>
        <v>0</v>
      </c>
      <c r="M400" s="4"/>
      <c r="N400" s="4"/>
      <c r="O400" s="4">
        <f t="shared" si="61"/>
        <v>0</v>
      </c>
      <c r="P400" s="4"/>
      <c r="Q400" s="4"/>
      <c r="R400" s="4">
        <f t="shared" si="62"/>
        <v>0</v>
      </c>
      <c r="S400" s="4"/>
      <c r="T400" s="4"/>
      <c r="U400" s="4">
        <f t="shared" si="63"/>
        <v>320000</v>
      </c>
      <c r="V400" s="4">
        <v>320000</v>
      </c>
      <c r="W400" s="4"/>
      <c r="X400" s="4">
        <f t="shared" si="64"/>
        <v>0</v>
      </c>
      <c r="Y400" s="4"/>
      <c r="Z400" s="4"/>
      <c r="AA400" s="4">
        <f>C400+I400-L400-O400-U400-X400-R400</f>
        <v>0</v>
      </c>
      <c r="AB400" s="7">
        <v>45352</v>
      </c>
    </row>
    <row r="401" spans="1:28" ht="15.75" hidden="1" x14ac:dyDescent="0.25">
      <c r="A401" s="24">
        <v>45352</v>
      </c>
      <c r="B401" s="72" t="s">
        <v>266</v>
      </c>
      <c r="C401" s="25"/>
      <c r="D401" s="25" t="s">
        <v>52</v>
      </c>
      <c r="E401" s="25" t="s">
        <v>145</v>
      </c>
      <c r="F401" s="25">
        <v>17.5</v>
      </c>
      <c r="G401" s="27" t="s">
        <v>39</v>
      </c>
      <c r="H401" s="25">
        <v>49000</v>
      </c>
      <c r="I401" s="11">
        <f t="shared" si="59"/>
        <v>857500</v>
      </c>
      <c r="J401" s="32" t="s">
        <v>312</v>
      </c>
      <c r="K401" s="11"/>
      <c r="L401" s="4">
        <f t="shared" si="60"/>
        <v>0</v>
      </c>
      <c r="M401" s="4"/>
      <c r="N401" s="4"/>
      <c r="O401" s="4">
        <f t="shared" si="61"/>
        <v>857500</v>
      </c>
      <c r="P401" s="4">
        <v>857500</v>
      </c>
      <c r="Q401" s="4"/>
      <c r="R401" s="4">
        <f t="shared" si="62"/>
        <v>0</v>
      </c>
      <c r="S401" s="4"/>
      <c r="T401" s="4"/>
      <c r="U401" s="4">
        <f t="shared" si="63"/>
        <v>0</v>
      </c>
      <c r="V401" s="4"/>
      <c r="W401" s="4"/>
      <c r="X401" s="4">
        <f t="shared" si="64"/>
        <v>0</v>
      </c>
      <c r="Y401" s="4"/>
      <c r="Z401" s="4"/>
      <c r="AA401" s="4">
        <f>C401+I401-L401-O401-U401-X401-R401</f>
        <v>0</v>
      </c>
      <c r="AB401" s="7">
        <v>45357</v>
      </c>
    </row>
    <row r="402" spans="1:28" ht="15.75" hidden="1" x14ac:dyDescent="0.25">
      <c r="A402" s="24">
        <v>45352</v>
      </c>
      <c r="B402" s="72" t="s">
        <v>266</v>
      </c>
      <c r="C402" s="25"/>
      <c r="D402" s="25" t="s">
        <v>52</v>
      </c>
      <c r="E402" s="25" t="s">
        <v>120</v>
      </c>
      <c r="F402" s="25">
        <v>24.5</v>
      </c>
      <c r="G402" s="27" t="s">
        <v>39</v>
      </c>
      <c r="H402" s="25">
        <v>49000</v>
      </c>
      <c r="I402" s="11">
        <f t="shared" si="59"/>
        <v>1200500</v>
      </c>
      <c r="J402" s="32" t="s">
        <v>312</v>
      </c>
      <c r="K402" s="11"/>
      <c r="L402" s="4">
        <f t="shared" si="60"/>
        <v>0</v>
      </c>
      <c r="M402" s="4"/>
      <c r="N402" s="4"/>
      <c r="O402" s="4">
        <f t="shared" si="61"/>
        <v>1200500</v>
      </c>
      <c r="P402" s="4">
        <v>1200500</v>
      </c>
      <c r="Q402" s="4"/>
      <c r="R402" s="4">
        <f t="shared" si="62"/>
        <v>0</v>
      </c>
      <c r="S402" s="4"/>
      <c r="T402" s="4"/>
      <c r="U402" s="4">
        <f t="shared" si="63"/>
        <v>0</v>
      </c>
      <c r="V402" s="4"/>
      <c r="W402" s="4"/>
      <c r="X402" s="4">
        <f t="shared" si="64"/>
        <v>0</v>
      </c>
      <c r="Y402" s="4"/>
      <c r="Z402" s="4"/>
      <c r="AA402" s="4">
        <f>C402+I402-L402-O402-U402-X402-R402</f>
        <v>0</v>
      </c>
      <c r="AB402" s="7">
        <v>45357</v>
      </c>
    </row>
    <row r="403" spans="1:28" ht="15.75" hidden="1" x14ac:dyDescent="0.25">
      <c r="A403" s="24">
        <v>45352</v>
      </c>
      <c r="B403" s="72" t="s">
        <v>72</v>
      </c>
      <c r="C403" s="25"/>
      <c r="D403" s="25" t="s">
        <v>46</v>
      </c>
      <c r="E403" s="25" t="s">
        <v>298</v>
      </c>
      <c r="F403" s="25">
        <v>100</v>
      </c>
      <c r="G403" s="27" t="s">
        <v>34</v>
      </c>
      <c r="H403" s="25">
        <v>4000</v>
      </c>
      <c r="I403" s="11">
        <f t="shared" si="59"/>
        <v>400000</v>
      </c>
      <c r="J403" s="31" t="s">
        <v>324</v>
      </c>
      <c r="K403" s="11"/>
      <c r="L403" s="4">
        <f t="shared" si="60"/>
        <v>0</v>
      </c>
      <c r="M403" s="4"/>
      <c r="N403" s="4"/>
      <c r="O403" s="4">
        <f t="shared" si="61"/>
        <v>0</v>
      </c>
      <c r="P403" s="4"/>
      <c r="Q403" s="4"/>
      <c r="R403" s="4">
        <f t="shared" si="62"/>
        <v>0</v>
      </c>
      <c r="S403" s="4"/>
      <c r="T403" s="4"/>
      <c r="U403" s="4">
        <f t="shared" si="63"/>
        <v>400000</v>
      </c>
      <c r="V403" s="4">
        <v>400000</v>
      </c>
      <c r="W403" s="4"/>
      <c r="X403" s="4">
        <f t="shared" si="64"/>
        <v>0</v>
      </c>
      <c r="Y403" s="4"/>
      <c r="Z403" s="4"/>
      <c r="AA403" s="4">
        <f>C403+I403-L403-O403-U403-X403-R403</f>
        <v>0</v>
      </c>
      <c r="AB403" s="7">
        <v>45352</v>
      </c>
    </row>
    <row r="404" spans="1:28" ht="15.75" hidden="1" x14ac:dyDescent="0.25">
      <c r="A404" s="24">
        <v>45352</v>
      </c>
      <c r="B404" s="72" t="s">
        <v>72</v>
      </c>
      <c r="C404" s="25"/>
      <c r="D404" s="25" t="s">
        <v>46</v>
      </c>
      <c r="E404" s="25" t="s">
        <v>782</v>
      </c>
      <c r="F404" s="25">
        <v>200</v>
      </c>
      <c r="G404" s="27" t="s">
        <v>34</v>
      </c>
      <c r="H404" s="25">
        <v>4533</v>
      </c>
      <c r="I404" s="11">
        <f t="shared" si="59"/>
        <v>906600</v>
      </c>
      <c r="J404" s="31" t="s">
        <v>324</v>
      </c>
      <c r="K404" s="11"/>
      <c r="L404" s="4">
        <f t="shared" si="60"/>
        <v>0</v>
      </c>
      <c r="M404" s="4"/>
      <c r="N404" s="4"/>
      <c r="O404" s="4">
        <f t="shared" si="61"/>
        <v>0</v>
      </c>
      <c r="P404" s="4"/>
      <c r="Q404" s="4"/>
      <c r="R404" s="4">
        <f t="shared" si="62"/>
        <v>0</v>
      </c>
      <c r="S404" s="4"/>
      <c r="T404" s="4"/>
      <c r="U404" s="4">
        <f t="shared" si="63"/>
        <v>906600</v>
      </c>
      <c r="V404" s="4">
        <v>906600</v>
      </c>
      <c r="W404" s="4"/>
      <c r="X404" s="4">
        <f t="shared" si="64"/>
        <v>0</v>
      </c>
      <c r="Y404" s="4"/>
      <c r="Z404" s="4"/>
      <c r="AA404" s="4">
        <f>C404+I404-L404-O404-U404-X404-R404</f>
        <v>0</v>
      </c>
      <c r="AB404" s="7">
        <v>45352</v>
      </c>
    </row>
    <row r="405" spans="1:28" ht="15.75" hidden="1" x14ac:dyDescent="0.25">
      <c r="A405" s="24">
        <v>45352</v>
      </c>
      <c r="B405" s="72" t="s">
        <v>211</v>
      </c>
      <c r="C405" s="25"/>
      <c r="D405" s="25" t="s">
        <v>52</v>
      </c>
      <c r="E405" s="25" t="s">
        <v>534</v>
      </c>
      <c r="F405" s="25">
        <v>125</v>
      </c>
      <c r="G405" s="25" t="s">
        <v>34</v>
      </c>
      <c r="H405" s="25">
        <v>3810</v>
      </c>
      <c r="I405" s="11">
        <f t="shared" si="59"/>
        <v>476250</v>
      </c>
      <c r="J405" s="31" t="s">
        <v>324</v>
      </c>
      <c r="K405" s="11"/>
      <c r="L405" s="4">
        <f t="shared" si="60"/>
        <v>0</v>
      </c>
      <c r="M405" s="4"/>
      <c r="N405" s="4"/>
      <c r="O405" s="4">
        <f t="shared" si="61"/>
        <v>0</v>
      </c>
      <c r="P405" s="4"/>
      <c r="Q405" s="4"/>
      <c r="R405" s="4">
        <f t="shared" si="62"/>
        <v>0</v>
      </c>
      <c r="S405" s="4"/>
      <c r="T405" s="4"/>
      <c r="U405" s="4">
        <f t="shared" si="63"/>
        <v>476250</v>
      </c>
      <c r="V405" s="4">
        <v>476250</v>
      </c>
      <c r="W405" s="4"/>
      <c r="X405" s="4">
        <f t="shared" si="64"/>
        <v>0</v>
      </c>
      <c r="Y405" s="4"/>
      <c r="Z405" s="4"/>
      <c r="AA405" s="4">
        <f>C405+I405-L405-O405-U405-X405-R405</f>
        <v>0</v>
      </c>
      <c r="AB405" s="7">
        <v>45352</v>
      </c>
    </row>
    <row r="406" spans="1:28" ht="15.75" hidden="1" x14ac:dyDescent="0.25">
      <c r="A406" s="24">
        <v>45352</v>
      </c>
      <c r="B406" s="72" t="s">
        <v>422</v>
      </c>
      <c r="C406" s="27"/>
      <c r="D406" s="25" t="s">
        <v>46</v>
      </c>
      <c r="E406" s="25" t="s">
        <v>298</v>
      </c>
      <c r="F406" s="27">
        <v>300</v>
      </c>
      <c r="G406" s="25" t="s">
        <v>34</v>
      </c>
      <c r="H406" s="27">
        <v>3900</v>
      </c>
      <c r="I406" s="11">
        <f t="shared" si="59"/>
        <v>1170000</v>
      </c>
      <c r="J406" s="32" t="s">
        <v>324</v>
      </c>
      <c r="K406" s="11"/>
      <c r="L406" s="4">
        <f t="shared" si="60"/>
        <v>118000</v>
      </c>
      <c r="M406" s="4">
        <v>38000</v>
      </c>
      <c r="N406" s="4">
        <v>80000</v>
      </c>
      <c r="O406" s="4">
        <f t="shared" si="61"/>
        <v>0</v>
      </c>
      <c r="P406" s="4"/>
      <c r="Q406" s="4"/>
      <c r="R406" s="4">
        <f t="shared" si="62"/>
        <v>0</v>
      </c>
      <c r="S406" s="4"/>
      <c r="T406" s="4"/>
      <c r="U406" s="4">
        <f t="shared" si="63"/>
        <v>1052000</v>
      </c>
      <c r="V406" s="4">
        <v>1052000</v>
      </c>
      <c r="W406" s="4"/>
      <c r="X406" s="4">
        <f t="shared" si="64"/>
        <v>0</v>
      </c>
      <c r="Y406" s="4"/>
      <c r="Z406" s="4"/>
      <c r="AA406" s="4">
        <f>C406+I406-L406-O406-U406-X406-R406</f>
        <v>0</v>
      </c>
      <c r="AB406" s="7">
        <v>45356</v>
      </c>
    </row>
    <row r="407" spans="1:28" ht="15.75" hidden="1" x14ac:dyDescent="0.25">
      <c r="A407" s="24">
        <v>45352</v>
      </c>
      <c r="B407" s="72" t="s">
        <v>422</v>
      </c>
      <c r="C407" s="25"/>
      <c r="D407" s="25" t="s">
        <v>46</v>
      </c>
      <c r="E407" s="25" t="s">
        <v>259</v>
      </c>
      <c r="F407" s="25">
        <v>500</v>
      </c>
      <c r="G407" s="25" t="s">
        <v>34</v>
      </c>
      <c r="H407" s="25">
        <v>925</v>
      </c>
      <c r="I407" s="11">
        <f t="shared" si="59"/>
        <v>462500</v>
      </c>
      <c r="J407" s="32" t="s">
        <v>324</v>
      </c>
      <c r="K407" s="11"/>
      <c r="L407" s="4">
        <f t="shared" si="60"/>
        <v>0</v>
      </c>
      <c r="M407" s="4"/>
      <c r="N407" s="4"/>
      <c r="O407" s="4">
        <f t="shared" si="61"/>
        <v>0</v>
      </c>
      <c r="P407" s="4"/>
      <c r="Q407" s="4"/>
      <c r="R407" s="4">
        <f t="shared" si="62"/>
        <v>0</v>
      </c>
      <c r="S407" s="4"/>
      <c r="T407" s="4"/>
      <c r="U407" s="4">
        <f t="shared" si="63"/>
        <v>462500</v>
      </c>
      <c r="V407" s="4">
        <v>462500</v>
      </c>
      <c r="W407" s="4"/>
      <c r="X407" s="4">
        <f t="shared" si="64"/>
        <v>0</v>
      </c>
      <c r="Y407" s="4"/>
      <c r="Z407" s="4"/>
      <c r="AA407" s="4">
        <f>C407+I407-L407-O407-U407-X407-R407</f>
        <v>0</v>
      </c>
      <c r="AB407" s="7">
        <v>45328</v>
      </c>
    </row>
    <row r="408" spans="1:28" ht="15.75" hidden="1" x14ac:dyDescent="0.25">
      <c r="A408" s="24">
        <v>45352</v>
      </c>
      <c r="B408" s="72" t="s">
        <v>246</v>
      </c>
      <c r="C408" s="25"/>
      <c r="D408" s="25" t="s">
        <v>46</v>
      </c>
      <c r="E408" s="25" t="s">
        <v>61</v>
      </c>
      <c r="F408" s="72">
        <v>1250</v>
      </c>
      <c r="G408" s="25" t="s">
        <v>34</v>
      </c>
      <c r="H408" s="25">
        <v>2540</v>
      </c>
      <c r="I408" s="11">
        <f t="shared" si="59"/>
        <v>3175000</v>
      </c>
      <c r="J408" s="31" t="s">
        <v>312</v>
      </c>
      <c r="K408" s="11"/>
      <c r="L408" s="4">
        <f t="shared" si="60"/>
        <v>0</v>
      </c>
      <c r="M408" s="4"/>
      <c r="N408" s="4"/>
      <c r="O408" s="4">
        <f t="shared" si="61"/>
        <v>3175000</v>
      </c>
      <c r="P408" s="4">
        <v>3175000</v>
      </c>
      <c r="Q408" s="4"/>
      <c r="R408" s="4">
        <f t="shared" si="62"/>
        <v>0</v>
      </c>
      <c r="S408" s="4"/>
      <c r="T408" s="4"/>
      <c r="U408" s="4">
        <f t="shared" si="63"/>
        <v>0</v>
      </c>
      <c r="V408" s="4"/>
      <c r="W408" s="4"/>
      <c r="X408" s="4">
        <f t="shared" si="64"/>
        <v>0</v>
      </c>
      <c r="Y408" s="4"/>
      <c r="Z408" s="4"/>
      <c r="AA408" s="4">
        <f>C408+I408-L408-O408-U408-X408-R408</f>
        <v>0</v>
      </c>
      <c r="AB408" s="7">
        <v>45365</v>
      </c>
    </row>
    <row r="409" spans="1:28" ht="15.75" hidden="1" x14ac:dyDescent="0.25">
      <c r="A409" s="29">
        <v>45353</v>
      </c>
      <c r="B409" s="73" t="s">
        <v>226</v>
      </c>
      <c r="C409" s="27"/>
      <c r="D409" s="27" t="s">
        <v>52</v>
      </c>
      <c r="E409" s="27" t="s">
        <v>229</v>
      </c>
      <c r="F409" s="27">
        <v>300</v>
      </c>
      <c r="G409" s="27" t="s">
        <v>39</v>
      </c>
      <c r="H409" s="27">
        <v>42000</v>
      </c>
      <c r="I409" s="15">
        <f t="shared" si="59"/>
        <v>12600000</v>
      </c>
      <c r="J409" s="28" t="s">
        <v>28</v>
      </c>
      <c r="K409" s="11" t="s">
        <v>974</v>
      </c>
      <c r="L409" s="4">
        <f t="shared" si="60"/>
        <v>0</v>
      </c>
      <c r="M409" s="4"/>
      <c r="N409" s="4"/>
      <c r="O409" s="4">
        <f t="shared" si="61"/>
        <v>0</v>
      </c>
      <c r="P409" s="4"/>
      <c r="Q409" s="4"/>
      <c r="R409" s="4">
        <f t="shared" si="62"/>
        <v>0</v>
      </c>
      <c r="S409" s="4"/>
      <c r="T409" s="4"/>
      <c r="U409" s="4">
        <f t="shared" si="63"/>
        <v>0</v>
      </c>
      <c r="V409" s="4"/>
      <c r="W409" s="4"/>
      <c r="X409" s="4">
        <f t="shared" si="64"/>
        <v>0</v>
      </c>
      <c r="Y409" s="4"/>
      <c r="Z409" s="4"/>
      <c r="AA409" s="4">
        <f>C409+I409-L409-O409-U409-X409-R409</f>
        <v>12600000</v>
      </c>
      <c r="AB409" s="7"/>
    </row>
    <row r="410" spans="1:28" ht="15.75" hidden="1" x14ac:dyDescent="0.25">
      <c r="A410" s="29">
        <v>45353</v>
      </c>
      <c r="B410" s="72" t="s">
        <v>99</v>
      </c>
      <c r="C410" s="25"/>
      <c r="D410" s="25"/>
      <c r="E410" s="25" t="s">
        <v>100</v>
      </c>
      <c r="F410" s="25">
        <v>88.5</v>
      </c>
      <c r="G410" s="27" t="s">
        <v>39</v>
      </c>
      <c r="H410" s="25"/>
      <c r="I410" s="11">
        <f t="shared" si="59"/>
        <v>0</v>
      </c>
      <c r="J410" s="26" t="s">
        <v>28</v>
      </c>
      <c r="K410" s="11"/>
      <c r="L410" s="4">
        <f t="shared" si="60"/>
        <v>0</v>
      </c>
      <c r="M410" s="4"/>
      <c r="N410" s="4"/>
      <c r="O410" s="4">
        <f t="shared" si="61"/>
        <v>0</v>
      </c>
      <c r="P410" s="4"/>
      <c r="Q410" s="4"/>
      <c r="R410" s="4">
        <f t="shared" si="62"/>
        <v>0</v>
      </c>
      <c r="S410" s="4"/>
      <c r="T410" s="4"/>
      <c r="U410" s="4">
        <f t="shared" si="63"/>
        <v>0</v>
      </c>
      <c r="V410" s="4"/>
      <c r="W410" s="4"/>
      <c r="X410" s="4">
        <f t="shared" si="64"/>
        <v>0</v>
      </c>
      <c r="Y410" s="4"/>
      <c r="Z410" s="4"/>
      <c r="AA410" s="4">
        <f>C410+I410-L410-O410-U410-X410-R410</f>
        <v>0</v>
      </c>
      <c r="AB410" s="7"/>
    </row>
    <row r="411" spans="1:28" ht="15.75" hidden="1" x14ac:dyDescent="0.25">
      <c r="A411" s="29">
        <v>45353</v>
      </c>
      <c r="B411" s="72" t="s">
        <v>99</v>
      </c>
      <c r="C411" s="25"/>
      <c r="D411" s="25"/>
      <c r="E411" s="25" t="s">
        <v>81</v>
      </c>
      <c r="F411" s="25">
        <v>24.1</v>
      </c>
      <c r="G411" s="27" t="s">
        <v>39</v>
      </c>
      <c r="H411" s="25"/>
      <c r="I411" s="11">
        <f t="shared" si="59"/>
        <v>0</v>
      </c>
      <c r="J411" s="26" t="s">
        <v>28</v>
      </c>
      <c r="K411" s="11"/>
      <c r="L411" s="4">
        <f t="shared" si="60"/>
        <v>0</v>
      </c>
      <c r="M411" s="4"/>
      <c r="N411" s="4"/>
      <c r="O411" s="4">
        <f t="shared" si="61"/>
        <v>0</v>
      </c>
      <c r="P411" s="4"/>
      <c r="Q411" s="4"/>
      <c r="R411" s="4">
        <f t="shared" si="62"/>
        <v>0</v>
      </c>
      <c r="S411" s="4"/>
      <c r="T411" s="4"/>
      <c r="U411" s="4">
        <f t="shared" si="63"/>
        <v>0</v>
      </c>
      <c r="V411" s="4"/>
      <c r="W411" s="4"/>
      <c r="X411" s="4">
        <f t="shared" si="64"/>
        <v>0</v>
      </c>
      <c r="Y411" s="4"/>
      <c r="Z411" s="4"/>
      <c r="AA411" s="4">
        <f>C411+I411-L411-O411-U411-X411-R411</f>
        <v>0</v>
      </c>
      <c r="AB411" s="7"/>
    </row>
    <row r="412" spans="1:28" ht="15.75" hidden="1" x14ac:dyDescent="0.25">
      <c r="A412" s="29">
        <v>45353</v>
      </c>
      <c r="B412" s="72" t="s">
        <v>962</v>
      </c>
      <c r="C412" s="25"/>
      <c r="D412" s="25" t="s">
        <v>46</v>
      </c>
      <c r="E412" s="25" t="s">
        <v>185</v>
      </c>
      <c r="F412" s="25">
        <v>300</v>
      </c>
      <c r="G412" s="27" t="s">
        <v>27</v>
      </c>
      <c r="H412" s="25">
        <v>1700</v>
      </c>
      <c r="I412" s="11">
        <f t="shared" si="59"/>
        <v>510000</v>
      </c>
      <c r="J412" s="31" t="s">
        <v>324</v>
      </c>
      <c r="K412" s="11"/>
      <c r="L412" s="4">
        <f t="shared" si="60"/>
        <v>510000</v>
      </c>
      <c r="M412" s="4">
        <v>510000</v>
      </c>
      <c r="N412" s="4"/>
      <c r="O412" s="4">
        <f t="shared" si="61"/>
        <v>0</v>
      </c>
      <c r="P412" s="4"/>
      <c r="Q412" s="4"/>
      <c r="R412" s="4">
        <f t="shared" si="62"/>
        <v>0</v>
      </c>
      <c r="S412" s="4"/>
      <c r="T412" s="4"/>
      <c r="U412" s="4">
        <f t="shared" si="63"/>
        <v>0</v>
      </c>
      <c r="V412" s="4"/>
      <c r="W412" s="4"/>
      <c r="X412" s="4">
        <f t="shared" si="64"/>
        <v>0</v>
      </c>
      <c r="Y412" s="4"/>
      <c r="Z412" s="4"/>
      <c r="AA412" s="4">
        <f>C412+I412-L412-O412-U412-X412-R412</f>
        <v>0</v>
      </c>
      <c r="AB412" s="7">
        <v>45353</v>
      </c>
    </row>
    <row r="413" spans="1:28" ht="15.75" hidden="1" x14ac:dyDescent="0.25">
      <c r="A413" s="29">
        <v>45353</v>
      </c>
      <c r="B413" s="72" t="s">
        <v>256</v>
      </c>
      <c r="C413" s="25"/>
      <c r="D413" s="25" t="s">
        <v>52</v>
      </c>
      <c r="E413" s="25" t="s">
        <v>109</v>
      </c>
      <c r="F413" s="25">
        <v>250</v>
      </c>
      <c r="G413" s="25" t="s">
        <v>34</v>
      </c>
      <c r="H413" s="25">
        <v>1190</v>
      </c>
      <c r="I413" s="11">
        <f t="shared" si="59"/>
        <v>297500</v>
      </c>
      <c r="J413" s="31" t="s">
        <v>324</v>
      </c>
      <c r="K413" s="11"/>
      <c r="L413" s="4">
        <f t="shared" si="60"/>
        <v>297500</v>
      </c>
      <c r="M413" s="4"/>
      <c r="N413" s="4">
        <v>297500</v>
      </c>
      <c r="O413" s="4">
        <f t="shared" si="61"/>
        <v>0</v>
      </c>
      <c r="P413" s="4"/>
      <c r="Q413" s="4"/>
      <c r="R413" s="4">
        <f t="shared" si="62"/>
        <v>0</v>
      </c>
      <c r="S413" s="4"/>
      <c r="T413" s="4"/>
      <c r="U413" s="4">
        <f t="shared" si="63"/>
        <v>0</v>
      </c>
      <c r="V413" s="4"/>
      <c r="W413" s="4"/>
      <c r="X413" s="4">
        <f t="shared" si="64"/>
        <v>0</v>
      </c>
      <c r="Y413" s="4"/>
      <c r="Z413" s="4"/>
      <c r="AA413" s="4">
        <f>C413+I413-L413-O413-U413-X413-R413</f>
        <v>0</v>
      </c>
      <c r="AB413" s="7">
        <v>45356</v>
      </c>
    </row>
    <row r="414" spans="1:28" ht="15.75" hidden="1" x14ac:dyDescent="0.25">
      <c r="A414" s="29">
        <v>45353</v>
      </c>
      <c r="B414" s="72" t="s">
        <v>256</v>
      </c>
      <c r="C414" s="27"/>
      <c r="D414" s="25" t="s">
        <v>52</v>
      </c>
      <c r="E414" s="27" t="s">
        <v>208</v>
      </c>
      <c r="F414" s="27">
        <v>1000</v>
      </c>
      <c r="G414" s="25" t="s">
        <v>34</v>
      </c>
      <c r="H414" s="27">
        <v>850</v>
      </c>
      <c r="I414" s="11">
        <f t="shared" si="59"/>
        <v>850000</v>
      </c>
      <c r="J414" s="31" t="s">
        <v>324</v>
      </c>
      <c r="K414" s="11"/>
      <c r="L414" s="4">
        <f t="shared" si="60"/>
        <v>850000</v>
      </c>
      <c r="M414" s="4"/>
      <c r="N414" s="4">
        <v>850000</v>
      </c>
      <c r="O414" s="4">
        <f t="shared" si="61"/>
        <v>0</v>
      </c>
      <c r="P414" s="4"/>
      <c r="Q414" s="4"/>
      <c r="R414" s="4">
        <f t="shared" si="62"/>
        <v>0</v>
      </c>
      <c r="S414" s="4"/>
      <c r="T414" s="4"/>
      <c r="U414" s="4">
        <f t="shared" si="63"/>
        <v>0</v>
      </c>
      <c r="V414" s="4"/>
      <c r="W414" s="4"/>
      <c r="X414" s="4">
        <f t="shared" si="64"/>
        <v>0</v>
      </c>
      <c r="Y414" s="4"/>
      <c r="Z414" s="4"/>
      <c r="AA414" s="4">
        <f>C414+I414-L414-O414-U414-X414-R414</f>
        <v>0</v>
      </c>
      <c r="AB414" s="7">
        <v>45356</v>
      </c>
    </row>
    <row r="415" spans="1:28" ht="15.75" hidden="1" x14ac:dyDescent="0.25">
      <c r="A415" s="29">
        <v>45353</v>
      </c>
      <c r="B415" s="72" t="s">
        <v>766</v>
      </c>
      <c r="C415" s="25"/>
      <c r="D415" s="25" t="s">
        <v>52</v>
      </c>
      <c r="E415" s="25" t="s">
        <v>240</v>
      </c>
      <c r="F415" s="25">
        <v>5</v>
      </c>
      <c r="G415" s="25" t="s">
        <v>39</v>
      </c>
      <c r="H415" s="25">
        <v>300000</v>
      </c>
      <c r="I415" s="11">
        <f t="shared" si="59"/>
        <v>1500000</v>
      </c>
      <c r="J415" s="31" t="s">
        <v>312</v>
      </c>
      <c r="K415" s="11" t="s">
        <v>980</v>
      </c>
      <c r="L415" s="4">
        <f t="shared" si="60"/>
        <v>0</v>
      </c>
      <c r="M415" s="4"/>
      <c r="N415" s="4"/>
      <c r="O415" s="4">
        <f t="shared" si="61"/>
        <v>1500000</v>
      </c>
      <c r="P415" s="4">
        <v>1500000</v>
      </c>
      <c r="Q415" s="4"/>
      <c r="R415" s="4">
        <f t="shared" si="62"/>
        <v>0</v>
      </c>
      <c r="S415" s="4"/>
      <c r="T415" s="4"/>
      <c r="U415" s="4">
        <f t="shared" si="63"/>
        <v>0</v>
      </c>
      <c r="V415" s="4"/>
      <c r="W415" s="4"/>
      <c r="X415" s="4">
        <f t="shared" si="64"/>
        <v>0</v>
      </c>
      <c r="Y415" s="4"/>
      <c r="Z415" s="4"/>
      <c r="AA415" s="4">
        <f>C415+I415-L415-O415-U415-X415-R415</f>
        <v>0</v>
      </c>
      <c r="AB415" s="7">
        <v>45355</v>
      </c>
    </row>
    <row r="416" spans="1:28" ht="15.75" hidden="1" x14ac:dyDescent="0.25">
      <c r="A416" s="29">
        <v>45353</v>
      </c>
      <c r="B416" s="73" t="s">
        <v>291</v>
      </c>
      <c r="C416" s="27"/>
      <c r="D416" s="25" t="s">
        <v>52</v>
      </c>
      <c r="E416" s="25" t="s">
        <v>42</v>
      </c>
      <c r="F416" s="27">
        <v>500</v>
      </c>
      <c r="G416" s="27" t="s">
        <v>34</v>
      </c>
      <c r="H416" s="27">
        <v>3900</v>
      </c>
      <c r="I416" s="11">
        <f t="shared" si="59"/>
        <v>1950000</v>
      </c>
      <c r="J416" s="32" t="s">
        <v>324</v>
      </c>
      <c r="K416" s="11"/>
      <c r="L416" s="4">
        <f t="shared" si="60"/>
        <v>0</v>
      </c>
      <c r="M416" s="4"/>
      <c r="N416" s="4"/>
      <c r="O416" s="4">
        <f t="shared" si="61"/>
        <v>0</v>
      </c>
      <c r="P416" s="4"/>
      <c r="Q416" s="4"/>
      <c r="R416" s="4">
        <f t="shared" si="62"/>
        <v>0</v>
      </c>
      <c r="S416" s="4"/>
      <c r="T416" s="4"/>
      <c r="U416" s="4">
        <f t="shared" si="63"/>
        <v>1950000</v>
      </c>
      <c r="V416" s="4">
        <v>1950000</v>
      </c>
      <c r="W416" s="4"/>
      <c r="X416" s="4">
        <f t="shared" si="64"/>
        <v>0</v>
      </c>
      <c r="Y416" s="4"/>
      <c r="Z416" s="4"/>
      <c r="AA416" s="4">
        <f>C416+I416-L416-O416-U416-X416-R416</f>
        <v>0</v>
      </c>
      <c r="AB416" s="7">
        <v>45352</v>
      </c>
    </row>
    <row r="417" spans="1:28" ht="15.75" hidden="1" x14ac:dyDescent="0.25">
      <c r="A417" s="29">
        <v>45353</v>
      </c>
      <c r="B417" s="73" t="s">
        <v>291</v>
      </c>
      <c r="C417" s="25"/>
      <c r="D417" s="25" t="s">
        <v>52</v>
      </c>
      <c r="E417" s="25" t="s">
        <v>160</v>
      </c>
      <c r="F417" s="25">
        <v>250</v>
      </c>
      <c r="G417" s="27" t="s">
        <v>34</v>
      </c>
      <c r="H417" s="25">
        <v>3265</v>
      </c>
      <c r="I417" s="11">
        <f t="shared" si="59"/>
        <v>816250</v>
      </c>
      <c r="J417" s="31" t="s">
        <v>324</v>
      </c>
      <c r="K417" s="11"/>
      <c r="L417" s="4">
        <f t="shared" si="60"/>
        <v>0</v>
      </c>
      <c r="M417" s="4"/>
      <c r="N417" s="4"/>
      <c r="O417" s="4">
        <f t="shared" si="61"/>
        <v>0</v>
      </c>
      <c r="P417" s="4"/>
      <c r="Q417" s="4"/>
      <c r="R417" s="4">
        <f t="shared" si="62"/>
        <v>0</v>
      </c>
      <c r="S417" s="4"/>
      <c r="T417" s="4"/>
      <c r="U417" s="4">
        <f t="shared" si="63"/>
        <v>816250</v>
      </c>
      <c r="V417" s="4">
        <v>50000</v>
      </c>
      <c r="W417" s="4">
        <v>766250</v>
      </c>
      <c r="X417" s="4">
        <f t="shared" si="64"/>
        <v>0</v>
      </c>
      <c r="Y417" s="4"/>
      <c r="Z417" s="4"/>
      <c r="AA417" s="4">
        <f>C417+I417-L417-O417-U417-X417-R417</f>
        <v>0</v>
      </c>
      <c r="AB417" s="7">
        <v>45353</v>
      </c>
    </row>
    <row r="418" spans="1:28" ht="15.75" hidden="1" x14ac:dyDescent="0.25">
      <c r="A418" s="29">
        <v>45353</v>
      </c>
      <c r="B418" s="72" t="s">
        <v>963</v>
      </c>
      <c r="C418" s="27"/>
      <c r="D418" s="25" t="s">
        <v>52</v>
      </c>
      <c r="E418" s="25" t="s">
        <v>129</v>
      </c>
      <c r="F418" s="27">
        <v>2</v>
      </c>
      <c r="G418" s="27" t="s">
        <v>77</v>
      </c>
      <c r="H418" s="27">
        <v>60000</v>
      </c>
      <c r="I418" s="11">
        <f t="shared" si="59"/>
        <v>120000</v>
      </c>
      <c r="J418" s="32" t="s">
        <v>324</v>
      </c>
      <c r="K418" s="11"/>
      <c r="L418" s="4">
        <f t="shared" si="60"/>
        <v>120000</v>
      </c>
      <c r="M418" s="4">
        <v>120000</v>
      </c>
      <c r="N418" s="4"/>
      <c r="O418" s="4">
        <f t="shared" si="61"/>
        <v>0</v>
      </c>
      <c r="P418" s="4"/>
      <c r="Q418" s="4"/>
      <c r="R418" s="4">
        <f t="shared" si="62"/>
        <v>0</v>
      </c>
      <c r="S418" s="4"/>
      <c r="T418" s="4"/>
      <c r="U418" s="4">
        <f t="shared" si="63"/>
        <v>0</v>
      </c>
      <c r="V418" s="4"/>
      <c r="W418" s="4"/>
      <c r="X418" s="4">
        <f t="shared" si="64"/>
        <v>0</v>
      </c>
      <c r="Y418" s="4"/>
      <c r="Z418" s="4"/>
      <c r="AA418" s="4">
        <f>C418+I418-L418-O418-U418-X418-R418</f>
        <v>0</v>
      </c>
      <c r="AB418" s="7">
        <v>45353</v>
      </c>
    </row>
    <row r="419" spans="1:28" ht="15.75" hidden="1" x14ac:dyDescent="0.25">
      <c r="A419" s="29">
        <v>45353</v>
      </c>
      <c r="B419" s="72" t="s">
        <v>96</v>
      </c>
      <c r="C419" s="27"/>
      <c r="D419" s="25" t="s">
        <v>52</v>
      </c>
      <c r="E419" s="27" t="s">
        <v>42</v>
      </c>
      <c r="F419" s="27">
        <v>1000</v>
      </c>
      <c r="G419" s="27" t="s">
        <v>34</v>
      </c>
      <c r="H419" s="27">
        <v>4500</v>
      </c>
      <c r="I419" s="11">
        <f t="shared" si="59"/>
        <v>4500000</v>
      </c>
      <c r="J419" s="31" t="s">
        <v>312</v>
      </c>
      <c r="K419" s="11"/>
      <c r="L419" s="4">
        <f t="shared" si="60"/>
        <v>0</v>
      </c>
      <c r="M419" s="4"/>
      <c r="N419" s="4"/>
      <c r="O419" s="4">
        <f t="shared" si="61"/>
        <v>4500000</v>
      </c>
      <c r="P419" s="4">
        <v>4500000</v>
      </c>
      <c r="Q419" s="4"/>
      <c r="R419" s="4">
        <f t="shared" si="62"/>
        <v>0</v>
      </c>
      <c r="S419" s="4"/>
      <c r="T419" s="4"/>
      <c r="U419" s="4">
        <f t="shared" si="63"/>
        <v>0</v>
      </c>
      <c r="V419" s="4"/>
      <c r="W419" s="4"/>
      <c r="X419" s="4">
        <f t="shared" si="64"/>
        <v>0</v>
      </c>
      <c r="Y419" s="4"/>
      <c r="Z419" s="4"/>
      <c r="AA419" s="4">
        <f>C419+I419-L419-O419-U419-X419-R419</f>
        <v>0</v>
      </c>
      <c r="AB419" s="7">
        <v>45377</v>
      </c>
    </row>
    <row r="420" spans="1:28" ht="15.75" hidden="1" x14ac:dyDescent="0.25">
      <c r="A420" s="29">
        <v>45353</v>
      </c>
      <c r="B420" s="72" t="s">
        <v>96</v>
      </c>
      <c r="C420" s="25"/>
      <c r="D420" s="25" t="s">
        <v>52</v>
      </c>
      <c r="E420" s="25" t="s">
        <v>225</v>
      </c>
      <c r="F420" s="25">
        <v>200</v>
      </c>
      <c r="G420" s="27" t="s">
        <v>34</v>
      </c>
      <c r="H420" s="25">
        <v>3185</v>
      </c>
      <c r="I420" s="11">
        <f t="shared" si="59"/>
        <v>637000</v>
      </c>
      <c r="J420" s="31" t="s">
        <v>312</v>
      </c>
      <c r="K420" s="11"/>
      <c r="L420" s="4">
        <f t="shared" si="60"/>
        <v>0</v>
      </c>
      <c r="M420" s="4"/>
      <c r="N420" s="4"/>
      <c r="O420" s="4">
        <f t="shared" si="61"/>
        <v>637000</v>
      </c>
      <c r="P420" s="4">
        <v>637000</v>
      </c>
      <c r="Q420" s="4"/>
      <c r="R420" s="4">
        <f t="shared" si="62"/>
        <v>0</v>
      </c>
      <c r="S420" s="4"/>
      <c r="T420" s="4"/>
      <c r="U420" s="4">
        <f t="shared" si="63"/>
        <v>0</v>
      </c>
      <c r="V420" s="4"/>
      <c r="W420" s="4"/>
      <c r="X420" s="4">
        <f t="shared" si="64"/>
        <v>0</v>
      </c>
      <c r="Y420" s="4"/>
      <c r="Z420" s="4"/>
      <c r="AA420" s="4">
        <f>C420+I420-L420-O420-U420-X420-R420</f>
        <v>0</v>
      </c>
      <c r="AB420" s="7">
        <v>45377</v>
      </c>
    </row>
    <row r="421" spans="1:28" ht="15.75" hidden="1" x14ac:dyDescent="0.25">
      <c r="A421" s="29">
        <v>45353</v>
      </c>
      <c r="B421" s="72" t="s">
        <v>96</v>
      </c>
      <c r="C421" s="25"/>
      <c r="D421" s="25" t="s">
        <v>52</v>
      </c>
      <c r="E421" s="27" t="s">
        <v>151</v>
      </c>
      <c r="F421" s="27">
        <v>1000</v>
      </c>
      <c r="G421" s="27" t="s">
        <v>34</v>
      </c>
      <c r="H421" s="25">
        <v>2070</v>
      </c>
      <c r="I421" s="11">
        <f t="shared" si="59"/>
        <v>2070000</v>
      </c>
      <c r="J421" s="31" t="s">
        <v>312</v>
      </c>
      <c r="K421" s="11"/>
      <c r="L421" s="4">
        <f t="shared" si="60"/>
        <v>0</v>
      </c>
      <c r="M421" s="4"/>
      <c r="N421" s="4"/>
      <c r="O421" s="4">
        <f t="shared" si="61"/>
        <v>2070000</v>
      </c>
      <c r="P421" s="4">
        <v>2070000</v>
      </c>
      <c r="Q421" s="4"/>
      <c r="R421" s="4">
        <f t="shared" si="62"/>
        <v>0</v>
      </c>
      <c r="S421" s="4"/>
      <c r="T421" s="4"/>
      <c r="U421" s="4">
        <f t="shared" si="63"/>
        <v>0</v>
      </c>
      <c r="V421" s="4"/>
      <c r="W421" s="4"/>
      <c r="X421" s="4">
        <f t="shared" si="64"/>
        <v>0</v>
      </c>
      <c r="Y421" s="4"/>
      <c r="Z421" s="4"/>
      <c r="AA421" s="4">
        <f>C421+I421-L421-O421-U421-X421-R421</f>
        <v>0</v>
      </c>
      <c r="AB421" s="7">
        <v>45377</v>
      </c>
    </row>
    <row r="422" spans="1:28" ht="15.75" hidden="1" x14ac:dyDescent="0.25">
      <c r="A422" s="29">
        <v>45353</v>
      </c>
      <c r="B422" s="72" t="s">
        <v>96</v>
      </c>
      <c r="C422" s="27"/>
      <c r="D422" s="25" t="s">
        <v>52</v>
      </c>
      <c r="E422" s="27" t="s">
        <v>50</v>
      </c>
      <c r="F422" s="27">
        <v>400</v>
      </c>
      <c r="G422" s="27" t="s">
        <v>34</v>
      </c>
      <c r="H422" s="27">
        <v>3885</v>
      </c>
      <c r="I422" s="11">
        <f t="shared" si="59"/>
        <v>1554000</v>
      </c>
      <c r="J422" s="31" t="s">
        <v>312</v>
      </c>
      <c r="K422" s="11"/>
      <c r="L422" s="4">
        <f t="shared" si="60"/>
        <v>0</v>
      </c>
      <c r="M422" s="4"/>
      <c r="N422" s="4"/>
      <c r="O422" s="4">
        <f t="shared" si="61"/>
        <v>1554000</v>
      </c>
      <c r="P422" s="4">
        <v>1554000</v>
      </c>
      <c r="Q422" s="4"/>
      <c r="R422" s="4">
        <f t="shared" si="62"/>
        <v>0</v>
      </c>
      <c r="S422" s="4"/>
      <c r="T422" s="4"/>
      <c r="U422" s="4">
        <f t="shared" si="63"/>
        <v>0</v>
      </c>
      <c r="V422" s="4"/>
      <c r="W422" s="4"/>
      <c r="X422" s="4">
        <f t="shared" si="64"/>
        <v>0</v>
      </c>
      <c r="Y422" s="4"/>
      <c r="Z422" s="4"/>
      <c r="AA422" s="4">
        <f>C422+I422-L422-O422-U422-X422-R422</f>
        <v>0</v>
      </c>
      <c r="AB422" s="7">
        <v>45377</v>
      </c>
    </row>
    <row r="423" spans="1:28" ht="15.75" hidden="1" x14ac:dyDescent="0.25">
      <c r="A423" s="29">
        <v>45353</v>
      </c>
      <c r="B423" s="73" t="s">
        <v>923</v>
      </c>
      <c r="C423" s="25"/>
      <c r="D423" s="27" t="s">
        <v>46</v>
      </c>
      <c r="E423" s="27" t="s">
        <v>148</v>
      </c>
      <c r="F423" s="25">
        <v>1</v>
      </c>
      <c r="G423" s="27" t="s">
        <v>23</v>
      </c>
      <c r="H423" s="25"/>
      <c r="I423" s="11">
        <f t="shared" si="59"/>
        <v>0</v>
      </c>
      <c r="J423" s="26" t="s">
        <v>492</v>
      </c>
      <c r="K423" s="11"/>
      <c r="L423" s="4">
        <f t="shared" si="60"/>
        <v>0</v>
      </c>
      <c r="M423" s="4"/>
      <c r="N423" s="4"/>
      <c r="O423" s="4">
        <f t="shared" si="61"/>
        <v>0</v>
      </c>
      <c r="P423" s="4"/>
      <c r="Q423" s="4"/>
      <c r="R423" s="4">
        <f t="shared" si="62"/>
        <v>0</v>
      </c>
      <c r="S423" s="4"/>
      <c r="T423" s="4"/>
      <c r="U423" s="4">
        <f t="shared" si="63"/>
        <v>0</v>
      </c>
      <c r="V423" s="4"/>
      <c r="W423" s="4"/>
      <c r="X423" s="4">
        <f t="shared" si="64"/>
        <v>0</v>
      </c>
      <c r="Y423" s="4"/>
      <c r="Z423" s="4"/>
      <c r="AA423" s="4">
        <f>C423+I423-L423-O423-U423-X423-R423</f>
        <v>0</v>
      </c>
      <c r="AB423" s="7"/>
    </row>
    <row r="424" spans="1:28" ht="15.75" hidden="1" x14ac:dyDescent="0.25">
      <c r="A424" s="29">
        <v>45353</v>
      </c>
      <c r="B424" s="73" t="s">
        <v>287</v>
      </c>
      <c r="C424" s="25"/>
      <c r="D424" s="27" t="s">
        <v>52</v>
      </c>
      <c r="E424" s="25" t="s">
        <v>106</v>
      </c>
      <c r="F424" s="25">
        <v>31.2</v>
      </c>
      <c r="G424" s="27" t="s">
        <v>39</v>
      </c>
      <c r="H424" s="25">
        <v>49000</v>
      </c>
      <c r="I424" s="11">
        <f t="shared" si="59"/>
        <v>1528800</v>
      </c>
      <c r="J424" s="31" t="s">
        <v>312</v>
      </c>
      <c r="K424" s="11" t="s">
        <v>851</v>
      </c>
      <c r="L424" s="4">
        <f t="shared" si="60"/>
        <v>0</v>
      </c>
      <c r="M424" s="4"/>
      <c r="N424" s="4"/>
      <c r="O424" s="4">
        <f t="shared" si="61"/>
        <v>1528800</v>
      </c>
      <c r="P424" s="4">
        <v>1528800</v>
      </c>
      <c r="Q424" s="4"/>
      <c r="R424" s="4">
        <f t="shared" si="62"/>
        <v>0</v>
      </c>
      <c r="S424" s="4"/>
      <c r="T424" s="4"/>
      <c r="U424" s="4">
        <f t="shared" si="63"/>
        <v>0</v>
      </c>
      <c r="V424" s="4"/>
      <c r="W424" s="4"/>
      <c r="X424" s="4">
        <f t="shared" si="64"/>
        <v>0</v>
      </c>
      <c r="Y424" s="4"/>
      <c r="Z424" s="4"/>
      <c r="AA424" s="4">
        <f>C424+I424-L424-O424-U424-X424-R424</f>
        <v>0</v>
      </c>
      <c r="AB424" s="7">
        <v>45355</v>
      </c>
    </row>
    <row r="425" spans="1:28" ht="15.75" hidden="1" x14ac:dyDescent="0.25">
      <c r="A425" s="29">
        <v>45353</v>
      </c>
      <c r="B425" s="73" t="s">
        <v>726</v>
      </c>
      <c r="C425" s="27"/>
      <c r="D425" s="27" t="s">
        <v>46</v>
      </c>
      <c r="E425" s="25" t="s">
        <v>177</v>
      </c>
      <c r="F425" s="27">
        <v>100</v>
      </c>
      <c r="G425" s="27" t="s">
        <v>39</v>
      </c>
      <c r="H425" s="27">
        <v>100000</v>
      </c>
      <c r="I425" s="11">
        <f t="shared" si="59"/>
        <v>10000000</v>
      </c>
      <c r="J425" s="32" t="s">
        <v>324</v>
      </c>
      <c r="K425" s="11"/>
      <c r="L425" s="4">
        <f t="shared" si="60"/>
        <v>10000000</v>
      </c>
      <c r="M425" s="4">
        <v>10000000</v>
      </c>
      <c r="N425" s="4"/>
      <c r="O425" s="4">
        <f t="shared" si="61"/>
        <v>0</v>
      </c>
      <c r="P425" s="4"/>
      <c r="Q425" s="4"/>
      <c r="R425" s="4">
        <f t="shared" si="62"/>
        <v>0</v>
      </c>
      <c r="S425" s="4"/>
      <c r="T425" s="4"/>
      <c r="U425" s="4">
        <f t="shared" si="63"/>
        <v>0</v>
      </c>
      <c r="V425" s="4"/>
      <c r="W425" s="4"/>
      <c r="X425" s="4">
        <f t="shared" si="64"/>
        <v>0</v>
      </c>
      <c r="Y425" s="4"/>
      <c r="Z425" s="4"/>
      <c r="AA425" s="4">
        <f>C425+I425-L425-O425-U425-X425-R425</f>
        <v>0</v>
      </c>
      <c r="AB425" s="7">
        <v>45353</v>
      </c>
    </row>
    <row r="426" spans="1:28" ht="15.75" hidden="1" x14ac:dyDescent="0.25">
      <c r="A426" s="29">
        <v>45353</v>
      </c>
      <c r="B426" s="73" t="s">
        <v>122</v>
      </c>
      <c r="C426" s="25"/>
      <c r="D426" s="27" t="s">
        <v>46</v>
      </c>
      <c r="E426" s="25" t="s">
        <v>298</v>
      </c>
      <c r="F426" s="25">
        <v>15600</v>
      </c>
      <c r="G426" s="25" t="s">
        <v>34</v>
      </c>
      <c r="H426" s="25">
        <v>4150</v>
      </c>
      <c r="I426" s="11">
        <f t="shared" si="59"/>
        <v>64740000</v>
      </c>
      <c r="J426" s="40" t="s">
        <v>24</v>
      </c>
      <c r="K426" s="11"/>
      <c r="L426" s="4">
        <f t="shared" si="60"/>
        <v>53600000</v>
      </c>
      <c r="M426" s="4">
        <v>52000000</v>
      </c>
      <c r="N426" s="4">
        <v>1600000</v>
      </c>
      <c r="O426" s="4">
        <f t="shared" si="61"/>
        <v>0</v>
      </c>
      <c r="P426" s="4"/>
      <c r="Q426" s="4"/>
      <c r="R426" s="4">
        <f t="shared" si="62"/>
        <v>0</v>
      </c>
      <c r="S426" s="4"/>
      <c r="T426" s="4"/>
      <c r="U426" s="4">
        <f t="shared" si="63"/>
        <v>0</v>
      </c>
      <c r="V426" s="4"/>
      <c r="W426" s="4"/>
      <c r="X426" s="4">
        <f t="shared" si="64"/>
        <v>0</v>
      </c>
      <c r="Y426" s="4"/>
      <c r="Z426" s="4"/>
      <c r="AA426" s="4">
        <f>C426+I426-L426-O426-U426-X426-R426</f>
        <v>11140000</v>
      </c>
      <c r="AB426" s="7">
        <v>45364</v>
      </c>
    </row>
    <row r="427" spans="1:28" ht="15.75" hidden="1" x14ac:dyDescent="0.25">
      <c r="A427" s="29">
        <v>45353</v>
      </c>
      <c r="B427" s="73" t="s">
        <v>153</v>
      </c>
      <c r="C427" s="25"/>
      <c r="D427" s="27" t="s">
        <v>52</v>
      </c>
      <c r="E427" s="25" t="s">
        <v>128</v>
      </c>
      <c r="F427" s="76">
        <v>25</v>
      </c>
      <c r="G427" s="27" t="s">
        <v>39</v>
      </c>
      <c r="H427" s="25">
        <v>125000</v>
      </c>
      <c r="I427" s="11">
        <f t="shared" si="59"/>
        <v>3125000</v>
      </c>
      <c r="J427" s="31" t="s">
        <v>324</v>
      </c>
      <c r="K427" s="11"/>
      <c r="L427" s="4">
        <f t="shared" si="60"/>
        <v>0</v>
      </c>
      <c r="M427" s="4"/>
      <c r="N427" s="4"/>
      <c r="O427" s="4">
        <f t="shared" si="61"/>
        <v>0</v>
      </c>
      <c r="P427" s="4"/>
      <c r="Q427" s="4"/>
      <c r="R427" s="4">
        <f t="shared" si="62"/>
        <v>0</v>
      </c>
      <c r="S427" s="4"/>
      <c r="T427" s="4"/>
      <c r="U427" s="4">
        <f t="shared" si="63"/>
        <v>3125000</v>
      </c>
      <c r="V427" s="4">
        <v>3125000</v>
      </c>
      <c r="W427" s="4"/>
      <c r="X427" s="4">
        <f t="shared" si="64"/>
        <v>0</v>
      </c>
      <c r="Y427" s="4"/>
      <c r="Z427" s="4"/>
      <c r="AA427" s="4">
        <f>C427+I427-L427-O427-U427-X427-R427</f>
        <v>0</v>
      </c>
      <c r="AB427" s="7">
        <v>45381</v>
      </c>
    </row>
    <row r="428" spans="1:28" ht="15.75" hidden="1" x14ac:dyDescent="0.25">
      <c r="A428" s="29">
        <v>45355</v>
      </c>
      <c r="B428" s="73" t="s">
        <v>99</v>
      </c>
      <c r="C428" s="27"/>
      <c r="D428" s="27"/>
      <c r="E428" s="27" t="s">
        <v>100</v>
      </c>
      <c r="F428" s="27">
        <v>29.2</v>
      </c>
      <c r="G428" s="27" t="s">
        <v>39</v>
      </c>
      <c r="H428" s="27"/>
      <c r="I428" s="11">
        <f t="shared" ref="I428:I460" si="65">F428*H428</f>
        <v>0</v>
      </c>
      <c r="J428" s="28" t="s">
        <v>28</v>
      </c>
      <c r="K428" s="11"/>
      <c r="L428" s="4">
        <f t="shared" ref="L428:L460" si="66">M428+N428</f>
        <v>0</v>
      </c>
      <c r="M428" s="4"/>
      <c r="N428" s="4"/>
      <c r="O428" s="4">
        <f t="shared" ref="O428:O460" si="67">P428+Q428</f>
        <v>0</v>
      </c>
      <c r="P428" s="4"/>
      <c r="Q428" s="4"/>
      <c r="R428" s="4">
        <f t="shared" ref="R428:R460" si="68">S428+T428</f>
        <v>0</v>
      </c>
      <c r="S428" s="4"/>
      <c r="T428" s="4"/>
      <c r="U428" s="4">
        <f t="shared" ref="U428:U460" si="69">V428+W428</f>
        <v>0</v>
      </c>
      <c r="V428" s="4"/>
      <c r="W428" s="4"/>
      <c r="X428" s="4">
        <f t="shared" ref="X428:X460" si="70">Y428+Z428</f>
        <v>0</v>
      </c>
      <c r="Y428" s="4"/>
      <c r="Z428" s="4"/>
      <c r="AA428" s="4">
        <f>C428+I428-L428-O428-U428-X428-R428</f>
        <v>0</v>
      </c>
      <c r="AB428" s="7"/>
    </row>
    <row r="429" spans="1:28" ht="15.75" hidden="1" x14ac:dyDescent="0.25">
      <c r="A429" s="29">
        <v>45355</v>
      </c>
      <c r="B429" s="73" t="s">
        <v>99</v>
      </c>
      <c r="C429" s="27"/>
      <c r="D429" s="27"/>
      <c r="E429" s="27" t="s">
        <v>100</v>
      </c>
      <c r="F429" s="27">
        <v>58</v>
      </c>
      <c r="G429" s="25" t="s">
        <v>39</v>
      </c>
      <c r="H429" s="27"/>
      <c r="I429" s="11">
        <f t="shared" si="65"/>
        <v>0</v>
      </c>
      <c r="J429" s="28" t="s">
        <v>28</v>
      </c>
      <c r="K429" s="11"/>
      <c r="L429" s="4">
        <f t="shared" si="66"/>
        <v>0</v>
      </c>
      <c r="M429" s="4"/>
      <c r="N429" s="4"/>
      <c r="O429" s="4">
        <f t="shared" si="67"/>
        <v>0</v>
      </c>
      <c r="P429" s="4"/>
      <c r="Q429" s="4"/>
      <c r="R429" s="4">
        <f t="shared" si="68"/>
        <v>0</v>
      </c>
      <c r="S429" s="4"/>
      <c r="T429" s="4"/>
      <c r="U429" s="4">
        <f t="shared" si="69"/>
        <v>0</v>
      </c>
      <c r="V429" s="4"/>
      <c r="W429" s="4"/>
      <c r="X429" s="4">
        <f t="shared" si="70"/>
        <v>0</v>
      </c>
      <c r="Y429" s="4"/>
      <c r="Z429" s="4"/>
      <c r="AA429" s="4">
        <f>C429+I429-L429-O429-U429-X429-R429</f>
        <v>0</v>
      </c>
      <c r="AB429" s="7"/>
    </row>
    <row r="430" spans="1:28" ht="15.75" hidden="1" x14ac:dyDescent="0.25">
      <c r="A430" s="29">
        <v>45355</v>
      </c>
      <c r="B430" s="72" t="s">
        <v>708</v>
      </c>
      <c r="C430" s="25"/>
      <c r="D430" s="25" t="s">
        <v>46</v>
      </c>
      <c r="E430" s="25" t="s">
        <v>127</v>
      </c>
      <c r="F430" s="25">
        <v>2</v>
      </c>
      <c r="G430" s="25" t="s">
        <v>39</v>
      </c>
      <c r="H430" s="25">
        <v>65000</v>
      </c>
      <c r="I430" s="11">
        <f t="shared" si="65"/>
        <v>130000</v>
      </c>
      <c r="J430" s="31" t="s">
        <v>324</v>
      </c>
      <c r="K430" s="11"/>
      <c r="L430" s="4">
        <f t="shared" si="66"/>
        <v>0</v>
      </c>
      <c r="M430" s="4"/>
      <c r="N430" s="4"/>
      <c r="O430" s="4">
        <f t="shared" si="67"/>
        <v>0</v>
      </c>
      <c r="P430" s="4"/>
      <c r="Q430" s="4"/>
      <c r="R430" s="4">
        <f t="shared" si="68"/>
        <v>0</v>
      </c>
      <c r="S430" s="4"/>
      <c r="T430" s="4"/>
      <c r="U430" s="4">
        <f t="shared" si="69"/>
        <v>130000</v>
      </c>
      <c r="V430" s="4">
        <v>130000</v>
      </c>
      <c r="W430" s="4"/>
      <c r="X430" s="4">
        <f t="shared" si="70"/>
        <v>0</v>
      </c>
      <c r="Y430" s="4"/>
      <c r="Z430" s="4"/>
      <c r="AA430" s="4">
        <f>C430+I430-L430-O430-U430-X430-R430</f>
        <v>0</v>
      </c>
      <c r="AB430" s="7">
        <v>45355</v>
      </c>
    </row>
    <row r="431" spans="1:28" ht="15.75" hidden="1" x14ac:dyDescent="0.25">
      <c r="A431" s="29">
        <v>45355</v>
      </c>
      <c r="B431" s="72" t="s">
        <v>531</v>
      </c>
      <c r="C431" s="25"/>
      <c r="D431" s="27" t="s">
        <v>52</v>
      </c>
      <c r="E431" s="25" t="s">
        <v>82</v>
      </c>
      <c r="F431" s="25">
        <v>250</v>
      </c>
      <c r="G431" s="25" t="s">
        <v>34</v>
      </c>
      <c r="H431" s="25">
        <v>1900</v>
      </c>
      <c r="I431" s="11">
        <f t="shared" si="65"/>
        <v>475000</v>
      </c>
      <c r="J431" s="31" t="s">
        <v>324</v>
      </c>
      <c r="K431" s="11"/>
      <c r="L431" s="4">
        <f t="shared" si="66"/>
        <v>0</v>
      </c>
      <c r="M431" s="4"/>
      <c r="N431" s="4"/>
      <c r="O431" s="4">
        <f t="shared" si="67"/>
        <v>0</v>
      </c>
      <c r="P431" s="4"/>
      <c r="Q431" s="4"/>
      <c r="R431" s="4">
        <f t="shared" si="68"/>
        <v>0</v>
      </c>
      <c r="S431" s="4"/>
      <c r="T431" s="4"/>
      <c r="U431" s="4">
        <f t="shared" si="69"/>
        <v>475000</v>
      </c>
      <c r="V431" s="4"/>
      <c r="W431" s="4">
        <v>475000</v>
      </c>
      <c r="X431" s="4">
        <f t="shared" si="70"/>
        <v>0</v>
      </c>
      <c r="Y431" s="4"/>
      <c r="Z431" s="4"/>
      <c r="AA431" s="4">
        <f>C431+I431-L431-O431-U431-X431-R431</f>
        <v>0</v>
      </c>
      <c r="AB431" s="7">
        <v>45364</v>
      </c>
    </row>
    <row r="432" spans="1:28" ht="15.75" hidden="1" x14ac:dyDescent="0.25">
      <c r="A432" s="29">
        <v>45355</v>
      </c>
      <c r="B432" s="72" t="s">
        <v>414</v>
      </c>
      <c r="C432" s="25"/>
      <c r="D432" s="27" t="s">
        <v>46</v>
      </c>
      <c r="E432" s="25" t="s">
        <v>567</v>
      </c>
      <c r="F432" s="25">
        <v>40</v>
      </c>
      <c r="G432" s="25" t="s">
        <v>39</v>
      </c>
      <c r="H432" s="25">
        <v>135000</v>
      </c>
      <c r="I432" s="11">
        <f t="shared" si="65"/>
        <v>5400000</v>
      </c>
      <c r="J432" s="31" t="s">
        <v>312</v>
      </c>
      <c r="K432" s="11" t="s">
        <v>1021</v>
      </c>
      <c r="L432" s="4">
        <f t="shared" si="66"/>
        <v>0</v>
      </c>
      <c r="M432" s="4"/>
      <c r="N432" s="4"/>
      <c r="O432" s="4">
        <f t="shared" si="67"/>
        <v>5400000</v>
      </c>
      <c r="P432" s="4">
        <v>1400000</v>
      </c>
      <c r="Q432" s="4">
        <v>4000000</v>
      </c>
      <c r="R432" s="4">
        <f t="shared" si="68"/>
        <v>0</v>
      </c>
      <c r="S432" s="4"/>
      <c r="T432" s="4"/>
      <c r="U432" s="4">
        <f t="shared" si="69"/>
        <v>0</v>
      </c>
      <c r="V432" s="4"/>
      <c r="W432" s="4"/>
      <c r="X432" s="4">
        <f t="shared" si="70"/>
        <v>0</v>
      </c>
      <c r="Y432" s="4"/>
      <c r="Z432" s="4"/>
      <c r="AA432" s="4">
        <f>C432+I432-L432-O432-U432-X432-R432</f>
        <v>0</v>
      </c>
      <c r="AB432" s="7">
        <v>45363</v>
      </c>
    </row>
    <row r="433" spans="1:28" ht="15.75" hidden="1" x14ac:dyDescent="0.25">
      <c r="A433" s="29">
        <v>45355</v>
      </c>
      <c r="B433" s="73" t="s">
        <v>501</v>
      </c>
      <c r="C433" s="27"/>
      <c r="D433" s="27" t="s">
        <v>52</v>
      </c>
      <c r="E433" s="25" t="s">
        <v>260</v>
      </c>
      <c r="F433" s="27">
        <v>200</v>
      </c>
      <c r="G433" s="27" t="s">
        <v>34</v>
      </c>
      <c r="H433" s="27">
        <v>2793</v>
      </c>
      <c r="I433" s="11">
        <f t="shared" si="65"/>
        <v>558600</v>
      </c>
      <c r="J433" s="32" t="s">
        <v>312</v>
      </c>
      <c r="K433" s="11" t="s">
        <v>978</v>
      </c>
      <c r="L433" s="4">
        <f t="shared" si="66"/>
        <v>0</v>
      </c>
      <c r="M433" s="4"/>
      <c r="N433" s="4"/>
      <c r="O433" s="4">
        <f t="shared" si="67"/>
        <v>558600</v>
      </c>
      <c r="P433" s="4">
        <v>558600</v>
      </c>
      <c r="Q433" s="4"/>
      <c r="R433" s="4">
        <f t="shared" si="68"/>
        <v>0</v>
      </c>
      <c r="S433" s="4"/>
      <c r="T433" s="4"/>
      <c r="U433" s="4">
        <f t="shared" si="69"/>
        <v>0</v>
      </c>
      <c r="V433" s="4"/>
      <c r="W433" s="4"/>
      <c r="X433" s="4">
        <f t="shared" si="70"/>
        <v>0</v>
      </c>
      <c r="Y433" s="4"/>
      <c r="Z433" s="4"/>
      <c r="AA433" s="4">
        <f>C433+I433-L433-O433-U433-X433-R433</f>
        <v>0</v>
      </c>
      <c r="AB433" s="7">
        <v>45355</v>
      </c>
    </row>
    <row r="434" spans="1:28" ht="15.75" hidden="1" x14ac:dyDescent="0.25">
      <c r="A434" s="29">
        <v>45355</v>
      </c>
      <c r="B434" s="73" t="s">
        <v>501</v>
      </c>
      <c r="C434" s="27"/>
      <c r="D434" s="27" t="s">
        <v>52</v>
      </c>
      <c r="E434" s="27" t="s">
        <v>58</v>
      </c>
      <c r="F434" s="27">
        <v>400</v>
      </c>
      <c r="G434" s="27" t="s">
        <v>34</v>
      </c>
      <c r="H434" s="27">
        <v>2200</v>
      </c>
      <c r="I434" s="11">
        <f t="shared" si="65"/>
        <v>880000</v>
      </c>
      <c r="J434" s="32" t="s">
        <v>312</v>
      </c>
      <c r="K434" s="11" t="s">
        <v>979</v>
      </c>
      <c r="L434" s="4">
        <f t="shared" si="66"/>
        <v>0</v>
      </c>
      <c r="M434" s="4"/>
      <c r="N434" s="4"/>
      <c r="O434" s="4">
        <f t="shared" si="67"/>
        <v>880000</v>
      </c>
      <c r="P434" s="4">
        <v>880000</v>
      </c>
      <c r="Q434" s="4"/>
      <c r="R434" s="4">
        <f t="shared" si="68"/>
        <v>0</v>
      </c>
      <c r="S434" s="4"/>
      <c r="T434" s="4"/>
      <c r="U434" s="4">
        <f t="shared" si="69"/>
        <v>0</v>
      </c>
      <c r="V434" s="4"/>
      <c r="W434" s="4"/>
      <c r="X434" s="4">
        <f t="shared" si="70"/>
        <v>0</v>
      </c>
      <c r="Y434" s="4"/>
      <c r="Z434" s="4"/>
      <c r="AA434" s="4">
        <f>C434+I434-L434-O434-U434-X434-R434</f>
        <v>0</v>
      </c>
      <c r="AB434" s="7">
        <v>45355</v>
      </c>
    </row>
    <row r="435" spans="1:28" ht="15.75" hidden="1" x14ac:dyDescent="0.25">
      <c r="A435" s="29">
        <v>45355</v>
      </c>
      <c r="B435" s="73" t="s">
        <v>975</v>
      </c>
      <c r="C435" s="27"/>
      <c r="D435" s="27" t="s">
        <v>46</v>
      </c>
      <c r="E435" s="27" t="s">
        <v>163</v>
      </c>
      <c r="F435" s="25">
        <v>1</v>
      </c>
      <c r="G435" s="25" t="s">
        <v>39</v>
      </c>
      <c r="H435" s="27">
        <v>135000</v>
      </c>
      <c r="I435" s="11">
        <f t="shared" si="65"/>
        <v>135000</v>
      </c>
      <c r="J435" s="32" t="s">
        <v>324</v>
      </c>
      <c r="K435" s="11"/>
      <c r="L435" s="4">
        <f t="shared" si="66"/>
        <v>135000</v>
      </c>
      <c r="M435" s="4">
        <v>135000</v>
      </c>
      <c r="N435" s="4"/>
      <c r="O435" s="4">
        <f t="shared" si="67"/>
        <v>0</v>
      </c>
      <c r="P435" s="4"/>
      <c r="Q435" s="4"/>
      <c r="R435" s="4">
        <f t="shared" si="68"/>
        <v>0</v>
      </c>
      <c r="S435" s="4"/>
      <c r="T435" s="4"/>
      <c r="U435" s="4">
        <f t="shared" si="69"/>
        <v>0</v>
      </c>
      <c r="V435" s="4"/>
      <c r="W435" s="4"/>
      <c r="X435" s="4">
        <f t="shared" si="70"/>
        <v>0</v>
      </c>
      <c r="Y435" s="4"/>
      <c r="Z435" s="4"/>
      <c r="AA435" s="4">
        <f>C435+I435-L435-O435-U435-X435-R435</f>
        <v>0</v>
      </c>
      <c r="AB435" s="7">
        <v>45356</v>
      </c>
    </row>
    <row r="436" spans="1:28" ht="15.75" hidden="1" x14ac:dyDescent="0.25">
      <c r="A436" s="29">
        <v>45355</v>
      </c>
      <c r="B436" s="72" t="s">
        <v>37</v>
      </c>
      <c r="C436" s="25"/>
      <c r="D436" s="25" t="s">
        <v>46</v>
      </c>
      <c r="E436" s="25" t="s">
        <v>128</v>
      </c>
      <c r="F436" s="76">
        <v>25</v>
      </c>
      <c r="G436" s="25" t="s">
        <v>39</v>
      </c>
      <c r="H436" s="25">
        <v>125000</v>
      </c>
      <c r="I436" s="11">
        <f t="shared" si="65"/>
        <v>3125000</v>
      </c>
      <c r="J436" s="31" t="s">
        <v>324</v>
      </c>
      <c r="K436" s="11"/>
      <c r="L436" s="4">
        <f t="shared" si="66"/>
        <v>0</v>
      </c>
      <c r="M436" s="4"/>
      <c r="N436" s="4"/>
      <c r="O436" s="4">
        <f t="shared" si="67"/>
        <v>0</v>
      </c>
      <c r="P436" s="4"/>
      <c r="Q436" s="4"/>
      <c r="R436" s="4">
        <f t="shared" si="68"/>
        <v>0</v>
      </c>
      <c r="S436" s="4"/>
      <c r="T436" s="4"/>
      <c r="U436" s="4">
        <f t="shared" si="69"/>
        <v>3125000</v>
      </c>
      <c r="V436" s="4">
        <v>3125000</v>
      </c>
      <c r="W436" s="4"/>
      <c r="X436" s="4">
        <f t="shared" si="70"/>
        <v>0</v>
      </c>
      <c r="Y436" s="4"/>
      <c r="Z436" s="4"/>
      <c r="AA436" s="4">
        <f>C436+I436-L436-O436-U436-X436-R436</f>
        <v>0</v>
      </c>
      <c r="AB436" s="7">
        <v>45355</v>
      </c>
    </row>
    <row r="437" spans="1:28" ht="15.75" hidden="1" x14ac:dyDescent="0.25">
      <c r="A437" s="24">
        <v>45355</v>
      </c>
      <c r="B437" s="72" t="s">
        <v>99</v>
      </c>
      <c r="C437" s="25"/>
      <c r="D437" s="25"/>
      <c r="E437" s="25" t="s">
        <v>100</v>
      </c>
      <c r="F437" s="25">
        <v>87.9</v>
      </c>
      <c r="G437" s="25" t="s">
        <v>39</v>
      </c>
      <c r="H437" s="25"/>
      <c r="I437" s="11">
        <f t="shared" si="65"/>
        <v>0</v>
      </c>
      <c r="J437" s="26" t="s">
        <v>28</v>
      </c>
      <c r="K437" s="11"/>
      <c r="L437" s="4">
        <f t="shared" si="66"/>
        <v>0</v>
      </c>
      <c r="M437" s="4"/>
      <c r="N437" s="4"/>
      <c r="O437" s="4">
        <f t="shared" si="67"/>
        <v>0</v>
      </c>
      <c r="P437" s="4"/>
      <c r="Q437" s="4"/>
      <c r="R437" s="4">
        <f t="shared" si="68"/>
        <v>0</v>
      </c>
      <c r="S437" s="4"/>
      <c r="T437" s="4"/>
      <c r="U437" s="4">
        <f t="shared" si="69"/>
        <v>0</v>
      </c>
      <c r="V437" s="4"/>
      <c r="W437" s="4"/>
      <c r="X437" s="4">
        <f t="shared" si="70"/>
        <v>0</v>
      </c>
      <c r="Y437" s="4"/>
      <c r="Z437" s="4"/>
      <c r="AA437" s="4">
        <f>C437+I437-L437-O437-U437-X437-R437</f>
        <v>0</v>
      </c>
      <c r="AB437" s="7"/>
    </row>
    <row r="438" spans="1:28" ht="15.75" x14ac:dyDescent="0.25">
      <c r="A438" s="24">
        <v>45355</v>
      </c>
      <c r="B438" s="73" t="s">
        <v>205</v>
      </c>
      <c r="C438" s="27"/>
      <c r="D438" s="27" t="s">
        <v>46</v>
      </c>
      <c r="E438" s="27" t="s">
        <v>42</v>
      </c>
      <c r="F438" s="27">
        <v>400</v>
      </c>
      <c r="G438" s="27" t="s">
        <v>34</v>
      </c>
      <c r="H438" s="27">
        <v>4400</v>
      </c>
      <c r="I438" s="11">
        <f t="shared" si="65"/>
        <v>1760000</v>
      </c>
      <c r="J438" s="32" t="s">
        <v>312</v>
      </c>
      <c r="K438" s="11" t="s">
        <v>999</v>
      </c>
      <c r="L438" s="4">
        <f t="shared" si="66"/>
        <v>0</v>
      </c>
      <c r="M438" s="4"/>
      <c r="N438" s="4"/>
      <c r="O438" s="4">
        <f t="shared" si="67"/>
        <v>1760000</v>
      </c>
      <c r="P438" s="155">
        <v>1760000</v>
      </c>
      <c r="Q438" s="4"/>
      <c r="R438" s="4">
        <f t="shared" si="68"/>
        <v>0</v>
      </c>
      <c r="S438" s="4"/>
      <c r="T438" s="4"/>
      <c r="U438" s="4">
        <f t="shared" si="69"/>
        <v>0</v>
      </c>
      <c r="V438" s="4"/>
      <c r="W438" s="4"/>
      <c r="X438" s="4">
        <f t="shared" si="70"/>
        <v>0</v>
      </c>
      <c r="Y438" s="4"/>
      <c r="Z438" s="4"/>
      <c r="AA438" s="4">
        <f>C438+I438-L438-O438-U438-X438-R438</f>
        <v>0</v>
      </c>
      <c r="AB438" s="7">
        <v>45357</v>
      </c>
    </row>
    <row r="439" spans="1:28" ht="15.75" x14ac:dyDescent="0.25">
      <c r="A439" s="24">
        <v>45355</v>
      </c>
      <c r="B439" s="73" t="s">
        <v>205</v>
      </c>
      <c r="C439" s="25"/>
      <c r="D439" s="27" t="s">
        <v>46</v>
      </c>
      <c r="E439" s="25" t="s">
        <v>165</v>
      </c>
      <c r="F439" s="25">
        <v>2</v>
      </c>
      <c r="G439" s="25" t="s">
        <v>92</v>
      </c>
      <c r="H439" s="25">
        <v>1200000</v>
      </c>
      <c r="I439" s="11">
        <f t="shared" si="65"/>
        <v>2400000</v>
      </c>
      <c r="J439" s="32" t="s">
        <v>312</v>
      </c>
      <c r="K439" s="11" t="s">
        <v>1064</v>
      </c>
      <c r="L439" s="4">
        <f t="shared" si="66"/>
        <v>0</v>
      </c>
      <c r="M439" s="4"/>
      <c r="N439" s="4"/>
      <c r="O439" s="4">
        <f t="shared" si="67"/>
        <v>2400000</v>
      </c>
      <c r="P439" s="155">
        <v>2400000</v>
      </c>
      <c r="Q439" s="4"/>
      <c r="R439" s="4">
        <f t="shared" si="68"/>
        <v>0</v>
      </c>
      <c r="S439" s="4"/>
      <c r="T439" s="4"/>
      <c r="U439" s="4">
        <f t="shared" si="69"/>
        <v>0</v>
      </c>
      <c r="V439" s="4"/>
      <c r="W439" s="4"/>
      <c r="X439" s="4">
        <f t="shared" si="70"/>
        <v>0</v>
      </c>
      <c r="Y439" s="4"/>
      <c r="Z439" s="4"/>
      <c r="AA439" s="4">
        <f>C439+I439-L439-O439-U439-X439-R439</f>
        <v>0</v>
      </c>
      <c r="AB439" s="7">
        <v>45369</v>
      </c>
    </row>
    <row r="440" spans="1:28" ht="15.75" hidden="1" x14ac:dyDescent="0.25">
      <c r="A440" s="24">
        <v>45355</v>
      </c>
      <c r="B440" s="72" t="s">
        <v>801</v>
      </c>
      <c r="C440" s="25"/>
      <c r="D440" s="27" t="s">
        <v>46</v>
      </c>
      <c r="E440" s="25" t="s">
        <v>106</v>
      </c>
      <c r="F440" s="25">
        <v>31.2</v>
      </c>
      <c r="G440" s="25" t="s">
        <v>39</v>
      </c>
      <c r="H440" s="25">
        <v>47000</v>
      </c>
      <c r="I440" s="11">
        <f t="shared" si="65"/>
        <v>1466400</v>
      </c>
      <c r="J440" s="31" t="s">
        <v>312</v>
      </c>
      <c r="K440" s="11" t="s">
        <v>985</v>
      </c>
      <c r="L440" s="4">
        <f t="shared" si="66"/>
        <v>0</v>
      </c>
      <c r="M440" s="4"/>
      <c r="N440" s="4"/>
      <c r="O440" s="4">
        <f t="shared" si="67"/>
        <v>1466400</v>
      </c>
      <c r="P440" s="4">
        <v>1433400</v>
      </c>
      <c r="Q440" s="4">
        <v>33000</v>
      </c>
      <c r="R440" s="4">
        <f t="shared" si="68"/>
        <v>0</v>
      </c>
      <c r="S440" s="4"/>
      <c r="T440" s="4"/>
      <c r="U440" s="4">
        <f t="shared" si="69"/>
        <v>0</v>
      </c>
      <c r="V440" s="4"/>
      <c r="W440" s="4"/>
      <c r="X440" s="4">
        <f t="shared" si="70"/>
        <v>0</v>
      </c>
      <c r="Y440" s="4"/>
      <c r="Z440" s="4"/>
      <c r="AA440" s="4">
        <f>C440+I440-L440-O440-U440-X440-R440</f>
        <v>0</v>
      </c>
      <c r="AB440" s="7">
        <v>45356</v>
      </c>
    </row>
    <row r="441" spans="1:28" ht="15.75" hidden="1" x14ac:dyDescent="0.25">
      <c r="A441" s="24">
        <v>45355</v>
      </c>
      <c r="B441" s="72" t="s">
        <v>412</v>
      </c>
      <c r="C441" s="25"/>
      <c r="D441" s="25" t="s">
        <v>46</v>
      </c>
      <c r="E441" s="25" t="s">
        <v>189</v>
      </c>
      <c r="F441" s="25">
        <v>20</v>
      </c>
      <c r="G441" s="25" t="s">
        <v>23</v>
      </c>
      <c r="H441" s="25">
        <v>420000</v>
      </c>
      <c r="I441" s="11">
        <f t="shared" si="65"/>
        <v>8400000</v>
      </c>
      <c r="J441" s="31" t="s">
        <v>312</v>
      </c>
      <c r="K441" s="11" t="s">
        <v>687</v>
      </c>
      <c r="L441" s="4">
        <f t="shared" si="66"/>
        <v>0</v>
      </c>
      <c r="M441" s="4"/>
      <c r="N441" s="4"/>
      <c r="O441" s="4">
        <f t="shared" si="67"/>
        <v>8400000</v>
      </c>
      <c r="P441" s="4">
        <v>8400000</v>
      </c>
      <c r="Q441" s="4"/>
      <c r="R441" s="4">
        <f t="shared" si="68"/>
        <v>0</v>
      </c>
      <c r="S441" s="4"/>
      <c r="T441" s="4"/>
      <c r="U441" s="4">
        <f t="shared" si="69"/>
        <v>0</v>
      </c>
      <c r="V441" s="4"/>
      <c r="W441" s="4"/>
      <c r="X441" s="4">
        <f t="shared" si="70"/>
        <v>0</v>
      </c>
      <c r="Y441" s="4"/>
      <c r="Z441" s="4"/>
      <c r="AA441" s="4">
        <f>C441+I441-L441-O441-U441-X441-R441</f>
        <v>0</v>
      </c>
      <c r="AB441" s="7">
        <v>45366</v>
      </c>
    </row>
    <row r="442" spans="1:28" ht="15.75" hidden="1" x14ac:dyDescent="0.25">
      <c r="A442" s="24">
        <v>45355</v>
      </c>
      <c r="B442" s="72" t="s">
        <v>537</v>
      </c>
      <c r="C442" s="25"/>
      <c r="D442" s="25" t="s">
        <v>46</v>
      </c>
      <c r="E442" s="25" t="s">
        <v>135</v>
      </c>
      <c r="F442" s="25">
        <v>2</v>
      </c>
      <c r="G442" s="25" t="s">
        <v>48</v>
      </c>
      <c r="H442" s="25">
        <v>160000</v>
      </c>
      <c r="I442" s="11">
        <f t="shared" si="65"/>
        <v>320000</v>
      </c>
      <c r="J442" s="31" t="s">
        <v>324</v>
      </c>
      <c r="K442" s="11"/>
      <c r="L442" s="4">
        <f t="shared" si="66"/>
        <v>0</v>
      </c>
      <c r="M442" s="4"/>
      <c r="N442" s="4"/>
      <c r="O442" s="4">
        <f t="shared" si="67"/>
        <v>0</v>
      </c>
      <c r="P442" s="4"/>
      <c r="Q442" s="4"/>
      <c r="R442" s="4">
        <f t="shared" si="68"/>
        <v>0</v>
      </c>
      <c r="S442" s="4"/>
      <c r="T442" s="4"/>
      <c r="U442" s="4">
        <f t="shared" si="69"/>
        <v>320000</v>
      </c>
      <c r="V442" s="4">
        <v>320000</v>
      </c>
      <c r="W442" s="4"/>
      <c r="X442" s="4">
        <f t="shared" si="70"/>
        <v>0</v>
      </c>
      <c r="Y442" s="4"/>
      <c r="Z442" s="4"/>
      <c r="AA442" s="4">
        <f>C442+I442-L442-O442-U442-X442-R442</f>
        <v>0</v>
      </c>
      <c r="AB442" s="7">
        <v>45355</v>
      </c>
    </row>
    <row r="443" spans="1:28" ht="15.75" hidden="1" x14ac:dyDescent="0.25">
      <c r="A443" s="24">
        <v>45355</v>
      </c>
      <c r="B443" s="72" t="s">
        <v>537</v>
      </c>
      <c r="C443" s="25"/>
      <c r="D443" s="25" t="s">
        <v>46</v>
      </c>
      <c r="E443" s="25" t="s">
        <v>384</v>
      </c>
      <c r="F443" s="25">
        <v>2</v>
      </c>
      <c r="G443" s="25" t="s">
        <v>48</v>
      </c>
      <c r="H443" s="25">
        <v>250000</v>
      </c>
      <c r="I443" s="11">
        <f t="shared" si="65"/>
        <v>500000</v>
      </c>
      <c r="J443" s="31" t="s">
        <v>324</v>
      </c>
      <c r="K443" s="11"/>
      <c r="L443" s="4">
        <f t="shared" si="66"/>
        <v>0</v>
      </c>
      <c r="M443" s="4"/>
      <c r="N443" s="4"/>
      <c r="O443" s="4">
        <f t="shared" si="67"/>
        <v>0</v>
      </c>
      <c r="P443" s="4"/>
      <c r="Q443" s="4"/>
      <c r="R443" s="4">
        <f t="shared" si="68"/>
        <v>0</v>
      </c>
      <c r="S443" s="4"/>
      <c r="T443" s="4"/>
      <c r="U443" s="4">
        <f t="shared" si="69"/>
        <v>500000</v>
      </c>
      <c r="V443" s="4">
        <v>500000</v>
      </c>
      <c r="W443" s="4"/>
      <c r="X443" s="4">
        <f t="shared" si="70"/>
        <v>0</v>
      </c>
      <c r="Y443" s="4"/>
      <c r="Z443" s="4"/>
      <c r="AA443" s="4">
        <f>C443+I443-L443-O443-U443-X443-R443</f>
        <v>0</v>
      </c>
      <c r="AB443" s="7">
        <v>45355</v>
      </c>
    </row>
    <row r="444" spans="1:28" ht="15.75" hidden="1" x14ac:dyDescent="0.25">
      <c r="A444" s="24">
        <v>45355</v>
      </c>
      <c r="B444" s="72" t="s">
        <v>98</v>
      </c>
      <c r="C444" s="25"/>
      <c r="D444" s="25" t="s">
        <v>46</v>
      </c>
      <c r="E444" s="25" t="s">
        <v>129</v>
      </c>
      <c r="F444" s="25">
        <v>4</v>
      </c>
      <c r="G444" s="25" t="s">
        <v>77</v>
      </c>
      <c r="H444" s="25">
        <v>60000</v>
      </c>
      <c r="I444" s="11">
        <f t="shared" si="65"/>
        <v>240000</v>
      </c>
      <c r="J444" s="32" t="s">
        <v>324</v>
      </c>
      <c r="K444" s="11"/>
      <c r="L444" s="4">
        <f t="shared" si="66"/>
        <v>240000</v>
      </c>
      <c r="M444" s="4"/>
      <c r="N444" s="4">
        <v>240000</v>
      </c>
      <c r="O444" s="4">
        <f t="shared" si="67"/>
        <v>0</v>
      </c>
      <c r="P444" s="4"/>
      <c r="Q444" s="4"/>
      <c r="R444" s="4">
        <f t="shared" si="68"/>
        <v>0</v>
      </c>
      <c r="S444" s="4"/>
      <c r="T444" s="4"/>
      <c r="U444" s="4">
        <f t="shared" si="69"/>
        <v>0</v>
      </c>
      <c r="V444" s="4"/>
      <c r="W444" s="4"/>
      <c r="X444" s="4">
        <f t="shared" si="70"/>
        <v>0</v>
      </c>
      <c r="Y444" s="4"/>
      <c r="Z444" s="4"/>
      <c r="AA444" s="4">
        <f>C444+I444-L444-O444-U444-X444-R444</f>
        <v>0</v>
      </c>
      <c r="AB444" s="7">
        <v>45365</v>
      </c>
    </row>
    <row r="445" spans="1:28" ht="15.75" hidden="1" x14ac:dyDescent="0.25">
      <c r="A445" s="24">
        <v>45355</v>
      </c>
      <c r="B445" s="72" t="s">
        <v>122</v>
      </c>
      <c r="C445" s="27"/>
      <c r="D445" s="25" t="s">
        <v>46</v>
      </c>
      <c r="E445" s="27" t="s">
        <v>299</v>
      </c>
      <c r="F445" s="27">
        <v>66.8</v>
      </c>
      <c r="G445" s="25" t="s">
        <v>39</v>
      </c>
      <c r="H445" s="27">
        <v>49000</v>
      </c>
      <c r="I445" s="11">
        <f t="shared" si="65"/>
        <v>3273200</v>
      </c>
      <c r="J445" s="28" t="s">
        <v>28</v>
      </c>
      <c r="K445" s="11"/>
      <c r="L445" s="4">
        <f t="shared" si="66"/>
        <v>0</v>
      </c>
      <c r="M445" s="4"/>
      <c r="N445" s="4"/>
      <c r="O445" s="4">
        <f t="shared" si="67"/>
        <v>0</v>
      </c>
      <c r="P445" s="4"/>
      <c r="Q445" s="4"/>
      <c r="R445" s="4">
        <f t="shared" si="68"/>
        <v>0</v>
      </c>
      <c r="S445" s="4"/>
      <c r="T445" s="4"/>
      <c r="U445" s="4">
        <f t="shared" si="69"/>
        <v>0</v>
      </c>
      <c r="V445" s="4"/>
      <c r="W445" s="4"/>
      <c r="X445" s="4">
        <f t="shared" si="70"/>
        <v>0</v>
      </c>
      <c r="Y445" s="4"/>
      <c r="Z445" s="4"/>
      <c r="AA445" s="4">
        <f>C445+I445-L445-O445-U445-X445-R445</f>
        <v>3273200</v>
      </c>
      <c r="AB445" s="7"/>
    </row>
    <row r="446" spans="1:28" ht="15.75" hidden="1" x14ac:dyDescent="0.25">
      <c r="A446" s="24">
        <v>45355</v>
      </c>
      <c r="B446" s="72" t="s">
        <v>122</v>
      </c>
      <c r="C446" s="25"/>
      <c r="D446" s="25" t="s">
        <v>46</v>
      </c>
      <c r="E446" s="25" t="s">
        <v>128</v>
      </c>
      <c r="F446" s="25">
        <v>50</v>
      </c>
      <c r="G446" s="25" t="s">
        <v>39</v>
      </c>
      <c r="H446" s="25">
        <v>125000</v>
      </c>
      <c r="I446" s="11">
        <f t="shared" si="65"/>
        <v>6250000</v>
      </c>
      <c r="J446" s="26" t="s">
        <v>28</v>
      </c>
      <c r="K446" s="11"/>
      <c r="L446" s="4">
        <f t="shared" si="66"/>
        <v>0</v>
      </c>
      <c r="M446" s="4"/>
      <c r="N446" s="4"/>
      <c r="O446" s="4">
        <f t="shared" si="67"/>
        <v>0</v>
      </c>
      <c r="P446" s="4"/>
      <c r="Q446" s="4"/>
      <c r="R446" s="4">
        <f t="shared" si="68"/>
        <v>0</v>
      </c>
      <c r="S446" s="4"/>
      <c r="T446" s="4"/>
      <c r="U446" s="4">
        <f t="shared" si="69"/>
        <v>0</v>
      </c>
      <c r="V446" s="4"/>
      <c r="W446" s="4"/>
      <c r="X446" s="4">
        <f t="shared" si="70"/>
        <v>0</v>
      </c>
      <c r="Y446" s="4"/>
      <c r="Z446" s="4"/>
      <c r="AA446" s="4">
        <f>C446+I446-L446-O446-U446-X446-R446</f>
        <v>6250000</v>
      </c>
      <c r="AB446" s="7"/>
    </row>
    <row r="447" spans="1:28" ht="15.75" hidden="1" x14ac:dyDescent="0.25">
      <c r="A447" s="24">
        <v>45355</v>
      </c>
      <c r="B447" s="72" t="s">
        <v>122</v>
      </c>
      <c r="C447" s="25"/>
      <c r="D447" s="25" t="s">
        <v>46</v>
      </c>
      <c r="E447" s="25" t="s">
        <v>150</v>
      </c>
      <c r="F447" s="25">
        <v>20</v>
      </c>
      <c r="G447" s="25" t="s">
        <v>77</v>
      </c>
      <c r="H447" s="25">
        <v>45000</v>
      </c>
      <c r="I447" s="11">
        <f t="shared" si="65"/>
        <v>900000</v>
      </c>
      <c r="J447" s="26" t="s">
        <v>28</v>
      </c>
      <c r="K447" s="11"/>
      <c r="L447" s="4">
        <f t="shared" si="66"/>
        <v>0</v>
      </c>
      <c r="M447" s="4"/>
      <c r="N447" s="4"/>
      <c r="O447" s="4">
        <f t="shared" si="67"/>
        <v>0</v>
      </c>
      <c r="P447" s="4"/>
      <c r="Q447" s="4"/>
      <c r="R447" s="4">
        <f t="shared" si="68"/>
        <v>0</v>
      </c>
      <c r="S447" s="4"/>
      <c r="T447" s="4"/>
      <c r="U447" s="4">
        <f t="shared" si="69"/>
        <v>0</v>
      </c>
      <c r="V447" s="4"/>
      <c r="W447" s="4"/>
      <c r="X447" s="4">
        <f t="shared" si="70"/>
        <v>0</v>
      </c>
      <c r="Y447" s="4"/>
      <c r="Z447" s="4"/>
      <c r="AA447" s="4">
        <f>C447+I447-L447-O447-U447-X447-R447</f>
        <v>900000</v>
      </c>
      <c r="AB447" s="7"/>
    </row>
    <row r="448" spans="1:28" ht="15.75" hidden="1" x14ac:dyDescent="0.25">
      <c r="A448" s="24">
        <v>45355</v>
      </c>
      <c r="B448" s="72" t="s">
        <v>122</v>
      </c>
      <c r="C448" s="25"/>
      <c r="D448" s="25" t="s">
        <v>46</v>
      </c>
      <c r="E448" s="25" t="s">
        <v>129</v>
      </c>
      <c r="F448" s="25">
        <v>12</v>
      </c>
      <c r="G448" s="25" t="s">
        <v>77</v>
      </c>
      <c r="H448" s="25">
        <v>60000</v>
      </c>
      <c r="I448" s="11">
        <f t="shared" si="65"/>
        <v>720000</v>
      </c>
      <c r="J448" s="26" t="s">
        <v>28</v>
      </c>
      <c r="K448" s="11"/>
      <c r="L448" s="4">
        <f t="shared" si="66"/>
        <v>0</v>
      </c>
      <c r="M448" s="4"/>
      <c r="N448" s="4"/>
      <c r="O448" s="4">
        <f t="shared" si="67"/>
        <v>0</v>
      </c>
      <c r="P448" s="4"/>
      <c r="Q448" s="4"/>
      <c r="R448" s="4">
        <f t="shared" si="68"/>
        <v>0</v>
      </c>
      <c r="S448" s="4"/>
      <c r="T448" s="4"/>
      <c r="U448" s="4">
        <f t="shared" si="69"/>
        <v>0</v>
      </c>
      <c r="V448" s="4"/>
      <c r="W448" s="4"/>
      <c r="X448" s="4">
        <f t="shared" si="70"/>
        <v>0</v>
      </c>
      <c r="Y448" s="4"/>
      <c r="Z448" s="4"/>
      <c r="AA448" s="4">
        <f>C448+I448-L448-O448-U448-X448-R448</f>
        <v>720000</v>
      </c>
      <c r="AB448" s="7"/>
    </row>
    <row r="449" spans="1:28" ht="15.75" hidden="1" x14ac:dyDescent="0.25">
      <c r="A449" s="24">
        <v>45355</v>
      </c>
      <c r="B449" s="73" t="s">
        <v>841</v>
      </c>
      <c r="C449" s="27"/>
      <c r="D449" s="25" t="s">
        <v>46</v>
      </c>
      <c r="E449" s="27" t="s">
        <v>108</v>
      </c>
      <c r="F449" s="27">
        <v>2000</v>
      </c>
      <c r="G449" s="25" t="s">
        <v>34</v>
      </c>
      <c r="H449" s="27">
        <v>2100</v>
      </c>
      <c r="I449" s="11">
        <f t="shared" si="65"/>
        <v>4200000</v>
      </c>
      <c r="J449" s="32" t="s">
        <v>324</v>
      </c>
      <c r="K449" s="11"/>
      <c r="L449" s="4">
        <f t="shared" si="66"/>
        <v>0</v>
      </c>
      <c r="M449" s="4"/>
      <c r="N449" s="4"/>
      <c r="O449" s="4">
        <f t="shared" si="67"/>
        <v>0</v>
      </c>
      <c r="P449" s="4"/>
      <c r="Q449" s="4"/>
      <c r="R449" s="4">
        <f t="shared" si="68"/>
        <v>0</v>
      </c>
      <c r="S449" s="4"/>
      <c r="T449" s="4"/>
      <c r="U449" s="4">
        <f t="shared" si="69"/>
        <v>4200000</v>
      </c>
      <c r="V449" s="4">
        <v>4200000</v>
      </c>
      <c r="W449" s="4"/>
      <c r="X449" s="4">
        <f t="shared" si="70"/>
        <v>0</v>
      </c>
      <c r="Y449" s="4"/>
      <c r="Z449" s="4"/>
      <c r="AA449" s="4">
        <f>C449+I449-L449-O449-U449-X449-R449</f>
        <v>0</v>
      </c>
      <c r="AB449" s="7">
        <v>45355</v>
      </c>
    </row>
    <row r="450" spans="1:28" ht="15.75" hidden="1" x14ac:dyDescent="0.25">
      <c r="A450" s="24">
        <v>45355</v>
      </c>
      <c r="B450" s="73" t="s">
        <v>361</v>
      </c>
      <c r="C450" s="27"/>
      <c r="D450" s="25" t="s">
        <v>46</v>
      </c>
      <c r="E450" s="27" t="s">
        <v>81</v>
      </c>
      <c r="F450" s="27">
        <v>47.1</v>
      </c>
      <c r="G450" s="25" t="s">
        <v>39</v>
      </c>
      <c r="H450" s="27">
        <v>47000</v>
      </c>
      <c r="I450" s="11">
        <f t="shared" si="65"/>
        <v>2213700</v>
      </c>
      <c r="J450" s="32" t="s">
        <v>324</v>
      </c>
      <c r="K450" s="11"/>
      <c r="L450" s="4">
        <f t="shared" si="66"/>
        <v>0</v>
      </c>
      <c r="M450" s="4"/>
      <c r="N450" s="4"/>
      <c r="O450" s="4">
        <f t="shared" si="67"/>
        <v>0</v>
      </c>
      <c r="P450" s="4"/>
      <c r="Q450" s="4"/>
      <c r="R450" s="4">
        <f t="shared" si="68"/>
        <v>0</v>
      </c>
      <c r="S450" s="4"/>
      <c r="T450" s="4"/>
      <c r="U450" s="4">
        <f t="shared" si="69"/>
        <v>2213700</v>
      </c>
      <c r="V450" s="4">
        <v>2213700</v>
      </c>
      <c r="W450" s="4"/>
      <c r="X450" s="4">
        <f t="shared" si="70"/>
        <v>0</v>
      </c>
      <c r="Y450" s="4"/>
      <c r="Z450" s="4"/>
      <c r="AA450" s="4">
        <f>C450+I450-L450-O450-U450-X450-R450</f>
        <v>0</v>
      </c>
      <c r="AB450" s="7">
        <v>45356</v>
      </c>
    </row>
    <row r="451" spans="1:28" ht="15.75" hidden="1" x14ac:dyDescent="0.25">
      <c r="A451" s="24">
        <v>45355</v>
      </c>
      <c r="B451" s="73" t="s">
        <v>956</v>
      </c>
      <c r="C451" s="25"/>
      <c r="D451" s="25" t="s">
        <v>46</v>
      </c>
      <c r="E451" s="25" t="s">
        <v>108</v>
      </c>
      <c r="F451" s="25">
        <v>400</v>
      </c>
      <c r="G451" s="25" t="s">
        <v>34</v>
      </c>
      <c r="H451" s="25">
        <v>2150</v>
      </c>
      <c r="I451" s="11">
        <f t="shared" si="65"/>
        <v>860000</v>
      </c>
      <c r="J451" s="31" t="s">
        <v>312</v>
      </c>
      <c r="K451" s="11" t="s">
        <v>957</v>
      </c>
      <c r="L451" s="4">
        <f t="shared" si="66"/>
        <v>0</v>
      </c>
      <c r="M451" s="4"/>
      <c r="N451" s="4"/>
      <c r="O451" s="4">
        <f t="shared" si="67"/>
        <v>860000</v>
      </c>
      <c r="P451" s="4">
        <v>860000</v>
      </c>
      <c r="Q451" s="4"/>
      <c r="R451" s="4">
        <f t="shared" si="68"/>
        <v>0</v>
      </c>
      <c r="S451" s="4"/>
      <c r="T451" s="4"/>
      <c r="U451" s="4">
        <f t="shared" si="69"/>
        <v>0</v>
      </c>
      <c r="V451" s="4"/>
      <c r="W451" s="4"/>
      <c r="X451" s="4">
        <f t="shared" si="70"/>
        <v>0</v>
      </c>
      <c r="Y451" s="4"/>
      <c r="Z451" s="4"/>
      <c r="AA451" s="4">
        <f>C451+I451-L451-O451-U451-X451-R451</f>
        <v>0</v>
      </c>
      <c r="AB451" s="7">
        <v>45351</v>
      </c>
    </row>
    <row r="452" spans="1:28" ht="15.75" hidden="1" x14ac:dyDescent="0.25">
      <c r="A452" s="24">
        <v>45355</v>
      </c>
      <c r="B452" s="73" t="s">
        <v>956</v>
      </c>
      <c r="C452" s="27"/>
      <c r="D452" s="25" t="s">
        <v>46</v>
      </c>
      <c r="E452" s="25" t="s">
        <v>348</v>
      </c>
      <c r="F452" s="27">
        <v>1800</v>
      </c>
      <c r="G452" s="25" t="s">
        <v>34</v>
      </c>
      <c r="H452" s="27">
        <v>1150</v>
      </c>
      <c r="I452" s="11">
        <f t="shared" si="65"/>
        <v>2070000</v>
      </c>
      <c r="J452" s="31" t="s">
        <v>312</v>
      </c>
      <c r="K452" s="11" t="s">
        <v>957</v>
      </c>
      <c r="L452" s="4">
        <f t="shared" si="66"/>
        <v>0</v>
      </c>
      <c r="M452" s="4"/>
      <c r="N452" s="4"/>
      <c r="O452" s="4">
        <f t="shared" si="67"/>
        <v>2070000</v>
      </c>
      <c r="P452" s="4">
        <v>2070000</v>
      </c>
      <c r="Q452" s="4"/>
      <c r="R452" s="4">
        <f t="shared" si="68"/>
        <v>0</v>
      </c>
      <c r="S452" s="4"/>
      <c r="T452" s="4"/>
      <c r="U452" s="4">
        <f t="shared" si="69"/>
        <v>0</v>
      </c>
      <c r="V452" s="4"/>
      <c r="W452" s="4"/>
      <c r="X452" s="4">
        <f t="shared" si="70"/>
        <v>0</v>
      </c>
      <c r="Y452" s="4"/>
      <c r="Z452" s="4"/>
      <c r="AA452" s="4">
        <f>C452+I452-L452-O452-U452-X452-R452</f>
        <v>0</v>
      </c>
      <c r="AB452" s="7">
        <v>45351</v>
      </c>
    </row>
    <row r="453" spans="1:28" ht="15.75" hidden="1" x14ac:dyDescent="0.25">
      <c r="A453" s="24">
        <v>45355</v>
      </c>
      <c r="B453" s="73" t="s">
        <v>956</v>
      </c>
      <c r="C453" s="25"/>
      <c r="D453" s="25" t="s">
        <v>46</v>
      </c>
      <c r="E453" s="25" t="s">
        <v>133</v>
      </c>
      <c r="F453" s="33">
        <v>300</v>
      </c>
      <c r="G453" s="25" t="s">
        <v>34</v>
      </c>
      <c r="H453" s="25">
        <v>3497</v>
      </c>
      <c r="I453" s="11">
        <f t="shared" si="65"/>
        <v>1049100</v>
      </c>
      <c r="J453" s="31" t="s">
        <v>312</v>
      </c>
      <c r="K453" s="11" t="s">
        <v>977</v>
      </c>
      <c r="L453" s="4">
        <f t="shared" si="66"/>
        <v>0</v>
      </c>
      <c r="M453" s="4"/>
      <c r="N453" s="4"/>
      <c r="O453" s="4">
        <f t="shared" si="67"/>
        <v>1049100</v>
      </c>
      <c r="P453" s="4">
        <v>1049100</v>
      </c>
      <c r="Q453" s="4"/>
      <c r="R453" s="4">
        <f t="shared" si="68"/>
        <v>0</v>
      </c>
      <c r="S453" s="4"/>
      <c r="T453" s="4"/>
      <c r="U453" s="4">
        <f t="shared" si="69"/>
        <v>0</v>
      </c>
      <c r="V453" s="4"/>
      <c r="W453" s="4"/>
      <c r="X453" s="4">
        <f t="shared" si="70"/>
        <v>0</v>
      </c>
      <c r="Y453" s="4"/>
      <c r="Z453" s="4"/>
      <c r="AA453" s="4">
        <f>C453+I453-L453-O453-U453-X453-R453</f>
        <v>0</v>
      </c>
      <c r="AB453" s="7">
        <v>45355</v>
      </c>
    </row>
    <row r="454" spans="1:28" ht="15.75" hidden="1" x14ac:dyDescent="0.25">
      <c r="A454" s="24">
        <v>45355</v>
      </c>
      <c r="B454" s="72" t="s">
        <v>296</v>
      </c>
      <c r="C454" s="25"/>
      <c r="D454" s="25" t="s">
        <v>52</v>
      </c>
      <c r="E454" s="25" t="s">
        <v>260</v>
      </c>
      <c r="F454" s="25">
        <v>900</v>
      </c>
      <c r="G454" s="25" t="s">
        <v>34</v>
      </c>
      <c r="H454" s="25">
        <v>2793</v>
      </c>
      <c r="I454" s="11">
        <f t="shared" si="65"/>
        <v>2513700</v>
      </c>
      <c r="J454" s="31" t="s">
        <v>312</v>
      </c>
      <c r="K454" s="11" t="s">
        <v>1075</v>
      </c>
      <c r="L454" s="4">
        <f t="shared" si="66"/>
        <v>0</v>
      </c>
      <c r="M454" s="4"/>
      <c r="N454" s="4"/>
      <c r="O454" s="4">
        <f t="shared" si="67"/>
        <v>2513700</v>
      </c>
      <c r="P454" s="4">
        <v>2513700</v>
      </c>
      <c r="Q454" s="4"/>
      <c r="R454" s="4">
        <f t="shared" si="68"/>
        <v>0</v>
      </c>
      <c r="S454" s="4"/>
      <c r="T454" s="4"/>
      <c r="U454" s="4">
        <f t="shared" si="69"/>
        <v>0</v>
      </c>
      <c r="V454" s="4"/>
      <c r="W454" s="4"/>
      <c r="X454" s="4">
        <f t="shared" si="70"/>
        <v>0</v>
      </c>
      <c r="Y454" s="4"/>
      <c r="Z454" s="4"/>
      <c r="AA454" s="4">
        <f>C454+I454-L454-O454-U454-X454-R454</f>
        <v>0</v>
      </c>
      <c r="AB454" s="7">
        <v>45371</v>
      </c>
    </row>
    <row r="455" spans="1:28" ht="15.75" hidden="1" x14ac:dyDescent="0.25">
      <c r="A455" s="24">
        <v>45355</v>
      </c>
      <c r="B455" s="72" t="s">
        <v>231</v>
      </c>
      <c r="C455" s="27"/>
      <c r="D455" s="25" t="s">
        <v>46</v>
      </c>
      <c r="E455" s="27" t="s">
        <v>69</v>
      </c>
      <c r="F455" s="27">
        <v>25</v>
      </c>
      <c r="G455" s="25" t="s">
        <v>39</v>
      </c>
      <c r="H455" s="27">
        <v>180000</v>
      </c>
      <c r="I455" s="11">
        <f t="shared" si="65"/>
        <v>4500000</v>
      </c>
      <c r="J455" s="18" t="s">
        <v>78</v>
      </c>
      <c r="K455" s="11"/>
      <c r="L455" s="4">
        <f t="shared" si="66"/>
        <v>0</v>
      </c>
      <c r="M455" s="4"/>
      <c r="N455" s="4"/>
      <c r="O455" s="4">
        <f t="shared" si="67"/>
        <v>1037000</v>
      </c>
      <c r="P455" s="4">
        <v>1037000</v>
      </c>
      <c r="Q455" s="4"/>
      <c r="R455" s="4">
        <f t="shared" si="68"/>
        <v>0</v>
      </c>
      <c r="S455" s="4"/>
      <c r="T455" s="4"/>
      <c r="U455" s="4">
        <f t="shared" si="69"/>
        <v>0</v>
      </c>
      <c r="V455" s="4"/>
      <c r="W455" s="4"/>
      <c r="X455" s="4">
        <f t="shared" si="70"/>
        <v>0</v>
      </c>
      <c r="Y455" s="4"/>
      <c r="Z455" s="4"/>
      <c r="AA455" s="4">
        <f>C455+I455-L455-O455-U455-X455-R455</f>
        <v>3463000</v>
      </c>
      <c r="AB455" s="7">
        <v>45370</v>
      </c>
    </row>
    <row r="456" spans="1:28" ht="15.75" hidden="1" x14ac:dyDescent="0.25">
      <c r="A456" s="24">
        <v>45355</v>
      </c>
      <c r="B456" s="72" t="s">
        <v>976</v>
      </c>
      <c r="C456" s="25"/>
      <c r="D456" s="25" t="s">
        <v>46</v>
      </c>
      <c r="E456" s="25" t="s">
        <v>129</v>
      </c>
      <c r="F456" s="25">
        <v>4</v>
      </c>
      <c r="G456" s="25" t="s">
        <v>77</v>
      </c>
      <c r="H456" s="25">
        <v>60000</v>
      </c>
      <c r="I456" s="11">
        <f t="shared" si="65"/>
        <v>240000</v>
      </c>
      <c r="J456" s="31" t="s">
        <v>324</v>
      </c>
      <c r="K456" s="11"/>
      <c r="L456" s="4">
        <f t="shared" si="66"/>
        <v>240000</v>
      </c>
      <c r="M456" s="4">
        <v>240000</v>
      </c>
      <c r="N456" s="4"/>
      <c r="O456" s="4">
        <f t="shared" si="67"/>
        <v>0</v>
      </c>
      <c r="P456" s="4"/>
      <c r="Q456" s="4"/>
      <c r="R456" s="4">
        <f t="shared" si="68"/>
        <v>0</v>
      </c>
      <c r="S456" s="4"/>
      <c r="T456" s="4"/>
      <c r="U456" s="4">
        <f t="shared" si="69"/>
        <v>0</v>
      </c>
      <c r="V456" s="4"/>
      <c r="W456" s="4"/>
      <c r="X456" s="4">
        <f t="shared" si="70"/>
        <v>0</v>
      </c>
      <c r="Y456" s="4"/>
      <c r="Z456" s="4"/>
      <c r="AA456" s="4">
        <f>C456+I456-L456-O456-U456-X456-R456</f>
        <v>0</v>
      </c>
      <c r="AB456" s="7">
        <v>45356</v>
      </c>
    </row>
    <row r="457" spans="1:28" ht="15.75" hidden="1" x14ac:dyDescent="0.25">
      <c r="A457" s="24">
        <v>45355</v>
      </c>
      <c r="B457" s="72" t="s">
        <v>779</v>
      </c>
      <c r="C457" s="27"/>
      <c r="D457" s="25" t="s">
        <v>46</v>
      </c>
      <c r="E457" s="27" t="s">
        <v>208</v>
      </c>
      <c r="F457" s="27">
        <v>10000</v>
      </c>
      <c r="G457" s="27" t="s">
        <v>34</v>
      </c>
      <c r="H457" s="27">
        <v>850</v>
      </c>
      <c r="I457" s="11">
        <f t="shared" si="65"/>
        <v>8500000</v>
      </c>
      <c r="J457" s="31" t="s">
        <v>312</v>
      </c>
      <c r="K457" s="11" t="s">
        <v>787</v>
      </c>
      <c r="L457" s="4">
        <f t="shared" si="66"/>
        <v>0</v>
      </c>
      <c r="M457" s="4"/>
      <c r="N457" s="4"/>
      <c r="O457" s="4">
        <f t="shared" si="67"/>
        <v>8500000</v>
      </c>
      <c r="P457" s="4">
        <v>228600</v>
      </c>
      <c r="Q457" s="4">
        <v>8271400</v>
      </c>
      <c r="R457" s="4">
        <f t="shared" si="68"/>
        <v>0</v>
      </c>
      <c r="S457" s="4"/>
      <c r="T457" s="4"/>
      <c r="U457" s="4">
        <f t="shared" si="69"/>
        <v>0</v>
      </c>
      <c r="V457" s="4"/>
      <c r="W457" s="4"/>
      <c r="X457" s="4">
        <f t="shared" si="70"/>
        <v>0</v>
      </c>
      <c r="Y457" s="4"/>
      <c r="Z457" s="4"/>
      <c r="AA457" s="4">
        <f>C457+I457-L457-O457-U457-X457-R457</f>
        <v>0</v>
      </c>
      <c r="AB457" s="7">
        <v>45355</v>
      </c>
    </row>
    <row r="458" spans="1:28" ht="15.75" hidden="1" x14ac:dyDescent="0.25">
      <c r="A458" s="24">
        <v>45355</v>
      </c>
      <c r="B458" s="72" t="s">
        <v>779</v>
      </c>
      <c r="C458" s="25"/>
      <c r="D458" s="25" t="s">
        <v>46</v>
      </c>
      <c r="E458" s="25" t="s">
        <v>154</v>
      </c>
      <c r="F458" s="25">
        <v>7500</v>
      </c>
      <c r="G458" s="27" t="s">
        <v>34</v>
      </c>
      <c r="H458" s="25">
        <v>1200</v>
      </c>
      <c r="I458" s="11">
        <f t="shared" si="65"/>
        <v>9000000</v>
      </c>
      <c r="J458" s="31" t="s">
        <v>312</v>
      </c>
      <c r="K458" s="11" t="s">
        <v>787</v>
      </c>
      <c r="L458" s="4">
        <f t="shared" si="66"/>
        <v>0</v>
      </c>
      <c r="M458" s="4"/>
      <c r="N458" s="4"/>
      <c r="O458" s="4">
        <f t="shared" si="67"/>
        <v>9000000</v>
      </c>
      <c r="P458" s="4"/>
      <c r="Q458" s="4">
        <v>9000000</v>
      </c>
      <c r="R458" s="4">
        <f t="shared" si="68"/>
        <v>0</v>
      </c>
      <c r="S458" s="4"/>
      <c r="T458" s="4"/>
      <c r="U458" s="4">
        <f t="shared" si="69"/>
        <v>0</v>
      </c>
      <c r="V458" s="4"/>
      <c r="W458" s="4"/>
      <c r="X458" s="4">
        <f t="shared" si="70"/>
        <v>0</v>
      </c>
      <c r="Y458" s="4"/>
      <c r="Z458" s="4"/>
      <c r="AA458" s="4">
        <f>C458+I458-L458-O458-U458-X458-R458</f>
        <v>0</v>
      </c>
      <c r="AB458" s="7">
        <v>45355</v>
      </c>
    </row>
    <row r="459" spans="1:28" ht="15.75" hidden="1" x14ac:dyDescent="0.25">
      <c r="A459" s="24">
        <v>45355</v>
      </c>
      <c r="B459" s="72" t="s">
        <v>779</v>
      </c>
      <c r="C459" s="27"/>
      <c r="D459" s="25" t="s">
        <v>46</v>
      </c>
      <c r="E459" s="27" t="s">
        <v>61</v>
      </c>
      <c r="F459" s="73">
        <v>6375</v>
      </c>
      <c r="G459" s="27" t="s">
        <v>34</v>
      </c>
      <c r="H459" s="27">
        <v>2540</v>
      </c>
      <c r="I459" s="11">
        <f t="shared" si="65"/>
        <v>16192500</v>
      </c>
      <c r="J459" s="31" t="s">
        <v>312</v>
      </c>
      <c r="K459" s="11" t="s">
        <v>787</v>
      </c>
      <c r="L459" s="4">
        <f t="shared" si="66"/>
        <v>0</v>
      </c>
      <c r="M459" s="4"/>
      <c r="N459" s="4"/>
      <c r="O459" s="4">
        <f t="shared" si="67"/>
        <v>16192500</v>
      </c>
      <c r="P459" s="4"/>
      <c r="Q459" s="4">
        <v>16192500</v>
      </c>
      <c r="R459" s="4">
        <f t="shared" si="68"/>
        <v>0</v>
      </c>
      <c r="S459" s="4"/>
      <c r="T459" s="4"/>
      <c r="U459" s="4">
        <f t="shared" si="69"/>
        <v>0</v>
      </c>
      <c r="V459" s="4"/>
      <c r="W459" s="4"/>
      <c r="X459" s="4">
        <f t="shared" si="70"/>
        <v>0</v>
      </c>
      <c r="Y459" s="4"/>
      <c r="Z459" s="4"/>
      <c r="AA459" s="4">
        <f>C459+I459-L459-O459-U459-X459-R459</f>
        <v>0</v>
      </c>
      <c r="AB459" s="7">
        <v>45355</v>
      </c>
    </row>
    <row r="460" spans="1:28" ht="15.75" hidden="1" x14ac:dyDescent="0.25">
      <c r="A460" s="24">
        <v>45355</v>
      </c>
      <c r="B460" s="72" t="s">
        <v>779</v>
      </c>
      <c r="C460" s="25"/>
      <c r="D460" s="25" t="s">
        <v>46</v>
      </c>
      <c r="E460" s="25" t="s">
        <v>179</v>
      </c>
      <c r="F460" s="25">
        <v>2250</v>
      </c>
      <c r="G460" s="25" t="s">
        <v>34</v>
      </c>
      <c r="H460" s="25">
        <v>1550</v>
      </c>
      <c r="I460" s="11">
        <f t="shared" si="65"/>
        <v>3487500</v>
      </c>
      <c r="J460" s="31" t="s">
        <v>312</v>
      </c>
      <c r="K460" s="11" t="s">
        <v>787</v>
      </c>
      <c r="L460" s="4">
        <f t="shared" si="66"/>
        <v>0</v>
      </c>
      <c r="M460" s="4"/>
      <c r="N460" s="4"/>
      <c r="O460" s="4">
        <f t="shared" si="67"/>
        <v>3487500</v>
      </c>
      <c r="P460" s="4"/>
      <c r="Q460" s="4">
        <v>3487500</v>
      </c>
      <c r="R460" s="4">
        <f t="shared" si="68"/>
        <v>0</v>
      </c>
      <c r="S460" s="4"/>
      <c r="T460" s="4"/>
      <c r="U460" s="4">
        <f t="shared" si="69"/>
        <v>0</v>
      </c>
      <c r="V460" s="4"/>
      <c r="W460" s="4"/>
      <c r="X460" s="4">
        <f t="shared" si="70"/>
        <v>0</v>
      </c>
      <c r="Y460" s="4"/>
      <c r="Z460" s="4"/>
      <c r="AA460" s="4">
        <f>C460+I460-L460-O460-U460-X460-R460</f>
        <v>0</v>
      </c>
      <c r="AB460" s="7">
        <v>45355</v>
      </c>
    </row>
    <row r="461" spans="1:28" ht="15.75" hidden="1" x14ac:dyDescent="0.25">
      <c r="A461" s="29">
        <v>45356</v>
      </c>
      <c r="B461" s="73" t="s">
        <v>311</v>
      </c>
      <c r="C461" s="27"/>
      <c r="D461" s="27" t="s">
        <v>46</v>
      </c>
      <c r="E461" s="27" t="s">
        <v>208</v>
      </c>
      <c r="F461" s="27">
        <v>2500</v>
      </c>
      <c r="G461" s="27" t="s">
        <v>34</v>
      </c>
      <c r="H461" s="27">
        <v>820</v>
      </c>
      <c r="I461" s="11">
        <f t="shared" ref="I461:I487" si="71">F461*H461</f>
        <v>2050000</v>
      </c>
      <c r="J461" s="32" t="s">
        <v>324</v>
      </c>
      <c r="K461" s="11"/>
      <c r="L461" s="4">
        <f>M461+N461</f>
        <v>2050000</v>
      </c>
      <c r="M461" s="4">
        <v>2050000</v>
      </c>
      <c r="N461" s="4"/>
      <c r="O461" s="4">
        <f>P461+Q461</f>
        <v>0</v>
      </c>
      <c r="P461" s="4"/>
      <c r="Q461" s="4"/>
      <c r="R461" s="4">
        <f>S461+T461</f>
        <v>0</v>
      </c>
      <c r="S461" s="4"/>
      <c r="T461" s="4"/>
      <c r="U461" s="4">
        <f>V461+W461</f>
        <v>0</v>
      </c>
      <c r="V461" s="4"/>
      <c r="W461" s="4"/>
      <c r="X461" s="4">
        <f>Y461+Z461</f>
        <v>0</v>
      </c>
      <c r="Y461" s="4"/>
      <c r="Z461" s="4"/>
      <c r="AA461" s="4">
        <f>C461+I461-L461-O461-U461-X461-R461</f>
        <v>0</v>
      </c>
      <c r="AB461" s="7">
        <v>45356</v>
      </c>
    </row>
    <row r="462" spans="1:28" ht="15.75" hidden="1" x14ac:dyDescent="0.25">
      <c r="A462" s="29">
        <v>45356</v>
      </c>
      <c r="B462" s="27" t="s">
        <v>29</v>
      </c>
      <c r="C462" s="25"/>
      <c r="D462" s="27" t="s">
        <v>52</v>
      </c>
      <c r="E462" s="25" t="s">
        <v>599</v>
      </c>
      <c r="F462" s="25">
        <v>400</v>
      </c>
      <c r="G462" s="27" t="s">
        <v>27</v>
      </c>
      <c r="H462" s="25"/>
      <c r="I462" s="11">
        <f t="shared" si="71"/>
        <v>0</v>
      </c>
      <c r="J462" s="89" t="s">
        <v>492</v>
      </c>
      <c r="K462" s="11"/>
      <c r="L462" s="4">
        <f t="shared" ref="L462:L487" si="72">M462+N462</f>
        <v>0</v>
      </c>
      <c r="M462" s="4"/>
      <c r="N462" s="4"/>
      <c r="O462" s="4">
        <f t="shared" ref="O462:O487" si="73">P462+Q462</f>
        <v>0</v>
      </c>
      <c r="P462" s="4"/>
      <c r="Q462" s="4"/>
      <c r="R462" s="4">
        <f t="shared" ref="R462:R487" si="74">S462+T462</f>
        <v>0</v>
      </c>
      <c r="S462" s="4"/>
      <c r="T462" s="4"/>
      <c r="U462" s="4">
        <f t="shared" ref="U462:U487" si="75">V462+W462</f>
        <v>0</v>
      </c>
      <c r="V462" s="4"/>
      <c r="W462" s="4"/>
      <c r="X462" s="4">
        <f t="shared" ref="X462:X487" si="76">Y462+Z462</f>
        <v>0</v>
      </c>
      <c r="Y462" s="4"/>
      <c r="Z462" s="4"/>
      <c r="AA462" s="4">
        <f>C462+I462-L462-O462-U462-X462-R462</f>
        <v>0</v>
      </c>
      <c r="AB462" s="7"/>
    </row>
    <row r="463" spans="1:28" ht="15.75" hidden="1" x14ac:dyDescent="0.25">
      <c r="A463" s="29">
        <v>45356</v>
      </c>
      <c r="B463" s="73" t="s">
        <v>549</v>
      </c>
      <c r="C463" s="27"/>
      <c r="D463" s="27" t="s">
        <v>52</v>
      </c>
      <c r="E463" s="27" t="s">
        <v>982</v>
      </c>
      <c r="F463" s="27">
        <v>750</v>
      </c>
      <c r="G463" s="27" t="s">
        <v>34</v>
      </c>
      <c r="H463" s="27">
        <v>1470</v>
      </c>
      <c r="I463" s="11">
        <f t="shared" si="71"/>
        <v>1102500</v>
      </c>
      <c r="J463" s="32" t="s">
        <v>324</v>
      </c>
      <c r="K463" s="11"/>
      <c r="L463" s="4">
        <f t="shared" si="72"/>
        <v>0</v>
      </c>
      <c r="M463" s="4"/>
      <c r="N463" s="4"/>
      <c r="O463" s="4">
        <f t="shared" si="73"/>
        <v>0</v>
      </c>
      <c r="P463" s="4"/>
      <c r="Q463" s="4"/>
      <c r="R463" s="4">
        <f t="shared" si="74"/>
        <v>0</v>
      </c>
      <c r="S463" s="4"/>
      <c r="T463" s="4"/>
      <c r="U463" s="4">
        <f t="shared" si="75"/>
        <v>1102500</v>
      </c>
      <c r="V463" s="4">
        <v>1102500</v>
      </c>
      <c r="W463" s="4"/>
      <c r="X463" s="4">
        <f t="shared" si="76"/>
        <v>0</v>
      </c>
      <c r="Y463" s="4"/>
      <c r="Z463" s="4"/>
      <c r="AA463" s="4">
        <f>C463+I463-L463-O463-U463-X463-R463</f>
        <v>0</v>
      </c>
      <c r="AB463" s="7">
        <v>45363</v>
      </c>
    </row>
    <row r="464" spans="1:28" ht="15.75" hidden="1" x14ac:dyDescent="0.25">
      <c r="A464" s="29">
        <v>45356</v>
      </c>
      <c r="B464" s="73" t="s">
        <v>309</v>
      </c>
      <c r="C464" s="27"/>
      <c r="D464" s="27" t="s">
        <v>46</v>
      </c>
      <c r="E464" s="27" t="s">
        <v>356</v>
      </c>
      <c r="F464" s="27">
        <v>2</v>
      </c>
      <c r="G464" s="27" t="s">
        <v>48</v>
      </c>
      <c r="H464" s="27">
        <v>8960000</v>
      </c>
      <c r="I464" s="11">
        <f t="shared" si="71"/>
        <v>17920000</v>
      </c>
      <c r="J464" s="28" t="s">
        <v>28</v>
      </c>
      <c r="K464" s="11"/>
      <c r="L464" s="4">
        <f t="shared" si="72"/>
        <v>0</v>
      </c>
      <c r="M464" s="4"/>
      <c r="N464" s="4"/>
      <c r="O464" s="4">
        <f t="shared" si="73"/>
        <v>0</v>
      </c>
      <c r="P464" s="4"/>
      <c r="Q464" s="4"/>
      <c r="R464" s="4">
        <f t="shared" si="74"/>
        <v>0</v>
      </c>
      <c r="S464" s="4"/>
      <c r="T464" s="4"/>
      <c r="U464" s="4">
        <f t="shared" si="75"/>
        <v>0</v>
      </c>
      <c r="V464" s="4"/>
      <c r="W464" s="4"/>
      <c r="X464" s="4">
        <f t="shared" si="76"/>
        <v>0</v>
      </c>
      <c r="Y464" s="4"/>
      <c r="Z464" s="4"/>
      <c r="AA464" s="4">
        <f>C464+I464-L464-O464-U464-X464-R464</f>
        <v>17920000</v>
      </c>
      <c r="AB464" s="7"/>
    </row>
    <row r="465" spans="1:28" ht="15.75" hidden="1" x14ac:dyDescent="0.25">
      <c r="A465" s="29">
        <v>45356</v>
      </c>
      <c r="B465" s="73" t="s">
        <v>496</v>
      </c>
      <c r="C465" s="25"/>
      <c r="D465" s="27" t="s">
        <v>52</v>
      </c>
      <c r="E465" s="25" t="s">
        <v>135</v>
      </c>
      <c r="F465" s="21">
        <v>20</v>
      </c>
      <c r="G465" s="25" t="s">
        <v>48</v>
      </c>
      <c r="H465" s="25">
        <v>155000</v>
      </c>
      <c r="I465" s="11">
        <f t="shared" si="71"/>
        <v>3100000</v>
      </c>
      <c r="J465" s="31" t="s">
        <v>324</v>
      </c>
      <c r="K465" s="11"/>
      <c r="L465" s="4">
        <f t="shared" si="72"/>
        <v>3000000</v>
      </c>
      <c r="M465" s="4">
        <v>3000000</v>
      </c>
      <c r="N465" s="4"/>
      <c r="O465" s="4">
        <f t="shared" si="73"/>
        <v>0</v>
      </c>
      <c r="P465" s="4"/>
      <c r="Q465" s="4"/>
      <c r="R465" s="4">
        <f t="shared" si="74"/>
        <v>0</v>
      </c>
      <c r="S465" s="4"/>
      <c r="T465" s="4"/>
      <c r="U465" s="4">
        <f t="shared" si="75"/>
        <v>100000</v>
      </c>
      <c r="V465" s="4">
        <v>100000</v>
      </c>
      <c r="W465" s="4"/>
      <c r="X465" s="4">
        <f t="shared" si="76"/>
        <v>0</v>
      </c>
      <c r="Y465" s="4"/>
      <c r="Z465" s="4"/>
      <c r="AA465" s="4">
        <f>C465+I465-L465-O465-U465-X465-R465</f>
        <v>0</v>
      </c>
      <c r="AB465" s="7">
        <v>45356</v>
      </c>
    </row>
    <row r="466" spans="1:28" ht="15.75" hidden="1" x14ac:dyDescent="0.25">
      <c r="A466" s="29">
        <v>45356</v>
      </c>
      <c r="B466" s="73" t="s">
        <v>422</v>
      </c>
      <c r="C466" s="25"/>
      <c r="D466" s="27" t="s">
        <v>46</v>
      </c>
      <c r="E466" s="25" t="s">
        <v>42</v>
      </c>
      <c r="F466" s="21">
        <v>1000</v>
      </c>
      <c r="G466" s="25" t="s">
        <v>34</v>
      </c>
      <c r="H466" s="25">
        <v>3900</v>
      </c>
      <c r="I466" s="11">
        <f t="shared" si="71"/>
        <v>3900000</v>
      </c>
      <c r="J466" s="32" t="s">
        <v>324</v>
      </c>
      <c r="K466" s="11"/>
      <c r="L466" s="4">
        <f t="shared" si="72"/>
        <v>3900000</v>
      </c>
      <c r="M466" s="4">
        <v>2000000</v>
      </c>
      <c r="N466" s="4">
        <v>1900000</v>
      </c>
      <c r="O466" s="4">
        <f t="shared" si="73"/>
        <v>0</v>
      </c>
      <c r="P466" s="4"/>
      <c r="Q466" s="4"/>
      <c r="R466" s="4">
        <f t="shared" si="74"/>
        <v>0</v>
      </c>
      <c r="S466" s="4"/>
      <c r="T466" s="4"/>
      <c r="U466" s="4">
        <f t="shared" si="75"/>
        <v>0</v>
      </c>
      <c r="V466" s="4"/>
      <c r="W466" s="4"/>
      <c r="X466" s="4">
        <f t="shared" si="76"/>
        <v>0</v>
      </c>
      <c r="Y466" s="4"/>
      <c r="Z466" s="4"/>
      <c r="AA466" s="4">
        <f>C466+I466-L466-O466-U466-X466-R466</f>
        <v>0</v>
      </c>
      <c r="AB466" s="7">
        <v>45358</v>
      </c>
    </row>
    <row r="467" spans="1:28" ht="15.75" hidden="1" x14ac:dyDescent="0.25">
      <c r="A467" s="29">
        <v>45356</v>
      </c>
      <c r="B467" s="73" t="s">
        <v>256</v>
      </c>
      <c r="C467" s="25"/>
      <c r="D467" s="27" t="s">
        <v>52</v>
      </c>
      <c r="E467" s="25" t="s">
        <v>763</v>
      </c>
      <c r="F467" s="21">
        <v>500</v>
      </c>
      <c r="G467" s="25" t="s">
        <v>34</v>
      </c>
      <c r="H467" s="21">
        <v>2500</v>
      </c>
      <c r="I467" s="11">
        <f t="shared" si="71"/>
        <v>1250000</v>
      </c>
      <c r="J467" s="31" t="s">
        <v>324</v>
      </c>
      <c r="K467" s="11"/>
      <c r="L467" s="4">
        <f t="shared" si="72"/>
        <v>0</v>
      </c>
      <c r="M467" s="4"/>
      <c r="N467" s="4"/>
      <c r="O467" s="4">
        <f t="shared" si="73"/>
        <v>0</v>
      </c>
      <c r="P467" s="4"/>
      <c r="Q467" s="4"/>
      <c r="R467" s="4">
        <f t="shared" si="74"/>
        <v>0</v>
      </c>
      <c r="S467" s="4"/>
      <c r="T467" s="4"/>
      <c r="U467" s="4">
        <f t="shared" si="75"/>
        <v>1250000</v>
      </c>
      <c r="V467" s="4">
        <v>1250000</v>
      </c>
      <c r="W467" s="4"/>
      <c r="X467" s="4">
        <f t="shared" si="76"/>
        <v>0</v>
      </c>
      <c r="Y467" s="4"/>
      <c r="Z467" s="4"/>
      <c r="AA467" s="4">
        <f>C467+I467-L467-O467-U467-X467-R467</f>
        <v>0</v>
      </c>
      <c r="AB467" s="7">
        <v>45358</v>
      </c>
    </row>
    <row r="468" spans="1:28" ht="15.75" hidden="1" x14ac:dyDescent="0.25">
      <c r="A468" s="29">
        <v>45356</v>
      </c>
      <c r="B468" s="73" t="s">
        <v>256</v>
      </c>
      <c r="C468" s="25"/>
      <c r="D468" s="27" t="s">
        <v>52</v>
      </c>
      <c r="E468" s="25" t="s">
        <v>42</v>
      </c>
      <c r="F468" s="21">
        <v>1000</v>
      </c>
      <c r="G468" s="25" t="s">
        <v>34</v>
      </c>
      <c r="H468" s="21">
        <v>4000</v>
      </c>
      <c r="I468" s="11">
        <f t="shared" si="71"/>
        <v>4000000</v>
      </c>
      <c r="J468" s="31" t="s">
        <v>324</v>
      </c>
      <c r="K468" s="11"/>
      <c r="L468" s="4">
        <f t="shared" si="72"/>
        <v>1197000</v>
      </c>
      <c r="M468" s="4">
        <v>1197000</v>
      </c>
      <c r="N468" s="4"/>
      <c r="O468" s="4">
        <f t="shared" si="73"/>
        <v>0</v>
      </c>
      <c r="P468" s="4"/>
      <c r="Q468" s="4"/>
      <c r="R468" s="4">
        <f t="shared" si="74"/>
        <v>0</v>
      </c>
      <c r="S468" s="4"/>
      <c r="T468" s="4"/>
      <c r="U468" s="4">
        <f t="shared" si="75"/>
        <v>2803000</v>
      </c>
      <c r="V468" s="4">
        <v>2803000</v>
      </c>
      <c r="W468" s="4"/>
      <c r="X468" s="4">
        <f t="shared" si="76"/>
        <v>0</v>
      </c>
      <c r="Y468" s="4"/>
      <c r="Z468" s="4"/>
      <c r="AA468" s="4">
        <f>C468+I468-L468-O468-U468-X468-R468</f>
        <v>0</v>
      </c>
      <c r="AB468" s="7">
        <v>45358</v>
      </c>
    </row>
    <row r="469" spans="1:28" ht="15.75" hidden="1" x14ac:dyDescent="0.25">
      <c r="A469" s="29">
        <v>45356</v>
      </c>
      <c r="B469" s="73" t="s">
        <v>256</v>
      </c>
      <c r="C469" s="25"/>
      <c r="D469" s="27" t="s">
        <v>52</v>
      </c>
      <c r="E469" s="25" t="s">
        <v>129</v>
      </c>
      <c r="F469" s="21">
        <v>2</v>
      </c>
      <c r="G469" s="25" t="s">
        <v>77</v>
      </c>
      <c r="H469" s="21">
        <v>60000</v>
      </c>
      <c r="I469" s="11">
        <f t="shared" si="71"/>
        <v>120000</v>
      </c>
      <c r="J469" s="31" t="s">
        <v>324</v>
      </c>
      <c r="K469" s="11"/>
      <c r="L469" s="4">
        <f t="shared" si="72"/>
        <v>120000</v>
      </c>
      <c r="M469" s="4">
        <v>120000</v>
      </c>
      <c r="N469" s="4"/>
      <c r="O469" s="4">
        <f t="shared" si="73"/>
        <v>0</v>
      </c>
      <c r="P469" s="4"/>
      <c r="Q469" s="4"/>
      <c r="R469" s="4">
        <f t="shared" si="74"/>
        <v>0</v>
      </c>
      <c r="S469" s="4"/>
      <c r="T469" s="4"/>
      <c r="U469" s="4">
        <f t="shared" si="75"/>
        <v>0</v>
      </c>
      <c r="V469" s="4"/>
      <c r="W469" s="4"/>
      <c r="X469" s="4">
        <f t="shared" si="76"/>
        <v>0</v>
      </c>
      <c r="Y469" s="4"/>
      <c r="Z469" s="4"/>
      <c r="AA469" s="4">
        <f>C469+I469-L469-O469-U469-X469-R469</f>
        <v>0</v>
      </c>
      <c r="AB469" s="7">
        <v>45362</v>
      </c>
    </row>
    <row r="470" spans="1:28" ht="15.75" hidden="1" x14ac:dyDescent="0.25">
      <c r="A470" s="29">
        <v>45356</v>
      </c>
      <c r="B470" s="73" t="s">
        <v>256</v>
      </c>
      <c r="C470" s="25"/>
      <c r="D470" s="27" t="s">
        <v>52</v>
      </c>
      <c r="E470" s="25" t="s">
        <v>130</v>
      </c>
      <c r="F470" s="21">
        <v>10</v>
      </c>
      <c r="G470" s="25" t="s">
        <v>77</v>
      </c>
      <c r="H470" s="21">
        <v>45000</v>
      </c>
      <c r="I470" s="11">
        <f t="shared" si="71"/>
        <v>450000</v>
      </c>
      <c r="J470" s="31" t="s">
        <v>324</v>
      </c>
      <c r="K470" s="11"/>
      <c r="L470" s="4">
        <f t="shared" si="72"/>
        <v>450000</v>
      </c>
      <c r="M470" s="4">
        <v>450000</v>
      </c>
      <c r="N470" s="4"/>
      <c r="O470" s="4">
        <f t="shared" si="73"/>
        <v>0</v>
      </c>
      <c r="P470" s="4"/>
      <c r="Q470" s="4"/>
      <c r="R470" s="4">
        <f t="shared" si="74"/>
        <v>0</v>
      </c>
      <c r="S470" s="4"/>
      <c r="T470" s="4"/>
      <c r="U470" s="4">
        <f t="shared" si="75"/>
        <v>0</v>
      </c>
      <c r="V470" s="4"/>
      <c r="W470" s="4"/>
      <c r="X470" s="4">
        <f t="shared" si="76"/>
        <v>0</v>
      </c>
      <c r="Y470" s="4"/>
      <c r="Z470" s="4"/>
      <c r="AA470" s="4">
        <f>C470+I470-L470-O470-U470-X470-R470</f>
        <v>0</v>
      </c>
      <c r="AB470" s="7">
        <v>45362</v>
      </c>
    </row>
    <row r="471" spans="1:28" ht="15.75" hidden="1" x14ac:dyDescent="0.25">
      <c r="A471" s="29">
        <v>45356</v>
      </c>
      <c r="B471" s="72" t="s">
        <v>29</v>
      </c>
      <c r="C471" s="25"/>
      <c r="D471" s="25" t="s">
        <v>52</v>
      </c>
      <c r="E471" s="25" t="s">
        <v>328</v>
      </c>
      <c r="F471" s="21">
        <v>1</v>
      </c>
      <c r="G471" s="25" t="s">
        <v>39</v>
      </c>
      <c r="H471" s="21">
        <v>135000</v>
      </c>
      <c r="I471" s="11">
        <f t="shared" si="71"/>
        <v>135000</v>
      </c>
      <c r="J471" s="31" t="s">
        <v>324</v>
      </c>
      <c r="K471" s="11"/>
      <c r="L471" s="4">
        <f t="shared" si="72"/>
        <v>0</v>
      </c>
      <c r="M471" s="4"/>
      <c r="N471" s="4"/>
      <c r="O471" s="4">
        <f t="shared" si="73"/>
        <v>0</v>
      </c>
      <c r="P471" s="4"/>
      <c r="Q471" s="4"/>
      <c r="R471" s="4">
        <f t="shared" si="74"/>
        <v>0</v>
      </c>
      <c r="S471" s="4"/>
      <c r="T471" s="4"/>
      <c r="U471" s="4">
        <f t="shared" si="75"/>
        <v>135000</v>
      </c>
      <c r="V471" s="4">
        <v>135000</v>
      </c>
      <c r="W471" s="4"/>
      <c r="X471" s="4">
        <f t="shared" si="76"/>
        <v>0</v>
      </c>
      <c r="Y471" s="4"/>
      <c r="Z471" s="4"/>
      <c r="AA471" s="4">
        <f>C471+I471-L471-O471-U471-X471-R471</f>
        <v>0</v>
      </c>
      <c r="AB471" s="7">
        <v>45355</v>
      </c>
    </row>
    <row r="472" spans="1:28" ht="15.75" hidden="1" x14ac:dyDescent="0.25">
      <c r="A472" s="29">
        <v>45356</v>
      </c>
      <c r="B472" s="72" t="s">
        <v>29</v>
      </c>
      <c r="C472" s="25"/>
      <c r="D472" s="25" t="s">
        <v>52</v>
      </c>
      <c r="E472" s="25" t="s">
        <v>238</v>
      </c>
      <c r="F472" s="21">
        <v>1</v>
      </c>
      <c r="G472" s="25" t="s">
        <v>39</v>
      </c>
      <c r="H472" s="21">
        <v>300000</v>
      </c>
      <c r="I472" s="11">
        <f t="shared" si="71"/>
        <v>300000</v>
      </c>
      <c r="J472" s="31" t="s">
        <v>324</v>
      </c>
      <c r="K472" s="11"/>
      <c r="L472" s="4">
        <f t="shared" si="72"/>
        <v>0</v>
      </c>
      <c r="M472" s="4"/>
      <c r="N472" s="4"/>
      <c r="O472" s="4">
        <f t="shared" si="73"/>
        <v>0</v>
      </c>
      <c r="P472" s="4"/>
      <c r="Q472" s="4"/>
      <c r="R472" s="4">
        <f t="shared" si="74"/>
        <v>0</v>
      </c>
      <c r="S472" s="4"/>
      <c r="T472" s="4"/>
      <c r="U472" s="4">
        <f t="shared" si="75"/>
        <v>300000</v>
      </c>
      <c r="V472" s="4">
        <v>300000</v>
      </c>
      <c r="W472" s="4"/>
      <c r="X472" s="4">
        <f t="shared" si="76"/>
        <v>0</v>
      </c>
      <c r="Y472" s="4"/>
      <c r="Z472" s="4"/>
      <c r="AA472" s="4">
        <f>C472+I472-L472-O472-U472-X472-R472</f>
        <v>0</v>
      </c>
      <c r="AB472" s="7">
        <v>45355</v>
      </c>
    </row>
    <row r="473" spans="1:28" ht="15.75" hidden="1" x14ac:dyDescent="0.25">
      <c r="A473" s="29">
        <v>45356</v>
      </c>
      <c r="B473" s="72" t="s">
        <v>96</v>
      </c>
      <c r="C473" s="25"/>
      <c r="D473" s="25" t="s">
        <v>46</v>
      </c>
      <c r="E473" s="25" t="s">
        <v>61</v>
      </c>
      <c r="F473" s="100">
        <v>2000</v>
      </c>
      <c r="G473" s="25" t="s">
        <v>34</v>
      </c>
      <c r="H473" s="21">
        <v>2590</v>
      </c>
      <c r="I473" s="11">
        <f t="shared" si="71"/>
        <v>5180000</v>
      </c>
      <c r="J473" s="31" t="s">
        <v>312</v>
      </c>
      <c r="K473" s="11"/>
      <c r="L473" s="4">
        <f t="shared" si="72"/>
        <v>0</v>
      </c>
      <c r="M473" s="4"/>
      <c r="N473" s="4"/>
      <c r="O473" s="4">
        <f t="shared" si="73"/>
        <v>5180000</v>
      </c>
      <c r="P473" s="4">
        <v>5180000</v>
      </c>
      <c r="Q473" s="4"/>
      <c r="R473" s="4">
        <f t="shared" si="74"/>
        <v>0</v>
      </c>
      <c r="S473" s="4"/>
      <c r="T473" s="4"/>
      <c r="U473" s="4">
        <f t="shared" si="75"/>
        <v>0</v>
      </c>
      <c r="V473" s="4"/>
      <c r="W473" s="4"/>
      <c r="X473" s="4">
        <f t="shared" si="76"/>
        <v>0</v>
      </c>
      <c r="Y473" s="4"/>
      <c r="Z473" s="4"/>
      <c r="AA473" s="4">
        <f>C473+I473-L473-O473-U473-X473-R473</f>
        <v>0</v>
      </c>
      <c r="AB473" s="7">
        <v>45377</v>
      </c>
    </row>
    <row r="474" spans="1:28" ht="15.75" hidden="1" x14ac:dyDescent="0.25">
      <c r="A474" s="29">
        <v>45356</v>
      </c>
      <c r="B474" s="72" t="s">
        <v>519</v>
      </c>
      <c r="C474" s="25"/>
      <c r="D474" s="25" t="s">
        <v>46</v>
      </c>
      <c r="E474" s="25" t="s">
        <v>356</v>
      </c>
      <c r="F474" s="21">
        <v>1</v>
      </c>
      <c r="G474" s="25" t="s">
        <v>48</v>
      </c>
      <c r="H474" s="21">
        <v>8740000</v>
      </c>
      <c r="I474" s="11">
        <f t="shared" si="71"/>
        <v>8740000</v>
      </c>
      <c r="J474" s="26" t="s">
        <v>28</v>
      </c>
      <c r="K474" s="11"/>
      <c r="L474" s="4">
        <f t="shared" si="72"/>
        <v>0</v>
      </c>
      <c r="M474" s="4"/>
      <c r="N474" s="4"/>
      <c r="O474" s="4">
        <f t="shared" si="73"/>
        <v>0</v>
      </c>
      <c r="P474" s="4"/>
      <c r="Q474" s="4"/>
      <c r="R474" s="4">
        <f t="shared" si="74"/>
        <v>0</v>
      </c>
      <c r="S474" s="4"/>
      <c r="T474" s="4"/>
      <c r="U474" s="4">
        <f t="shared" si="75"/>
        <v>0</v>
      </c>
      <c r="V474" s="4"/>
      <c r="W474" s="4"/>
      <c r="X474" s="4">
        <f t="shared" si="76"/>
        <v>0</v>
      </c>
      <c r="Y474" s="4"/>
      <c r="Z474" s="4"/>
      <c r="AA474" s="4">
        <f>C474+I474-L474-O474-U474-X474-R474</f>
        <v>8740000</v>
      </c>
      <c r="AB474" s="7"/>
    </row>
    <row r="475" spans="1:28" ht="15.75" hidden="1" x14ac:dyDescent="0.25">
      <c r="A475" s="29">
        <v>45356</v>
      </c>
      <c r="B475" s="72" t="s">
        <v>134</v>
      </c>
      <c r="C475" s="27"/>
      <c r="D475" s="25" t="s">
        <v>46</v>
      </c>
      <c r="E475" s="27" t="s">
        <v>42</v>
      </c>
      <c r="F475" s="34">
        <v>500</v>
      </c>
      <c r="G475" s="25" t="s">
        <v>34</v>
      </c>
      <c r="H475" s="34">
        <v>4500</v>
      </c>
      <c r="I475" s="11">
        <f t="shared" si="71"/>
        <v>2250000</v>
      </c>
      <c r="J475" s="28" t="s">
        <v>28</v>
      </c>
      <c r="K475" s="11"/>
      <c r="L475" s="4">
        <f t="shared" si="72"/>
        <v>0</v>
      </c>
      <c r="M475" s="4"/>
      <c r="N475" s="4"/>
      <c r="O475" s="4">
        <f t="shared" si="73"/>
        <v>0</v>
      </c>
      <c r="P475" s="4"/>
      <c r="Q475" s="4"/>
      <c r="R475" s="4">
        <f t="shared" si="74"/>
        <v>0</v>
      </c>
      <c r="S475" s="4"/>
      <c r="T475" s="4"/>
      <c r="U475" s="4">
        <f t="shared" si="75"/>
        <v>0</v>
      </c>
      <c r="V475" s="4"/>
      <c r="W475" s="4"/>
      <c r="X475" s="4">
        <f t="shared" si="76"/>
        <v>0</v>
      </c>
      <c r="Y475" s="4"/>
      <c r="Z475" s="4"/>
      <c r="AA475" s="4">
        <f>C475+I475-L475-O475-U475-X475-R475</f>
        <v>2250000</v>
      </c>
      <c r="AB475" s="7"/>
    </row>
    <row r="476" spans="1:28" ht="15.75" hidden="1" x14ac:dyDescent="0.25">
      <c r="A476" s="29">
        <v>45356</v>
      </c>
      <c r="B476" s="72" t="s">
        <v>134</v>
      </c>
      <c r="C476" s="25"/>
      <c r="D476" s="25" t="s">
        <v>46</v>
      </c>
      <c r="E476" s="27" t="s">
        <v>50</v>
      </c>
      <c r="F476" s="25">
        <v>200</v>
      </c>
      <c r="G476" s="25" t="s">
        <v>34</v>
      </c>
      <c r="H476" s="25">
        <v>3885</v>
      </c>
      <c r="I476" s="11">
        <f t="shared" si="71"/>
        <v>777000</v>
      </c>
      <c r="J476" s="26" t="s">
        <v>28</v>
      </c>
      <c r="K476" s="11"/>
      <c r="L476" s="4">
        <f t="shared" si="72"/>
        <v>0</v>
      </c>
      <c r="M476" s="4"/>
      <c r="N476" s="4"/>
      <c r="O476" s="4">
        <f t="shared" si="73"/>
        <v>0</v>
      </c>
      <c r="P476" s="4"/>
      <c r="Q476" s="4"/>
      <c r="R476" s="4">
        <f t="shared" si="74"/>
        <v>0</v>
      </c>
      <c r="S476" s="4"/>
      <c r="T476" s="4"/>
      <c r="U476" s="4">
        <f t="shared" si="75"/>
        <v>0</v>
      </c>
      <c r="V476" s="4"/>
      <c r="W476" s="4"/>
      <c r="X476" s="4">
        <f t="shared" si="76"/>
        <v>0</v>
      </c>
      <c r="Y476" s="4"/>
      <c r="Z476" s="4"/>
      <c r="AA476" s="4">
        <f>C476+I476-L476-O476-U476-X476-R476</f>
        <v>777000</v>
      </c>
      <c r="AB476" s="7"/>
    </row>
    <row r="477" spans="1:28" ht="15.75" hidden="1" x14ac:dyDescent="0.25">
      <c r="A477" s="29">
        <v>45356</v>
      </c>
      <c r="B477" s="73" t="s">
        <v>494</v>
      </c>
      <c r="C477" s="27"/>
      <c r="D477" s="27" t="s">
        <v>52</v>
      </c>
      <c r="E477" s="27" t="s">
        <v>150</v>
      </c>
      <c r="F477" s="27">
        <v>40</v>
      </c>
      <c r="G477" s="27" t="s">
        <v>77</v>
      </c>
      <c r="H477" s="27">
        <v>40000</v>
      </c>
      <c r="I477" s="11">
        <f t="shared" si="71"/>
        <v>1600000</v>
      </c>
      <c r="J477" s="32" t="s">
        <v>324</v>
      </c>
      <c r="K477" s="11"/>
      <c r="L477" s="4">
        <f t="shared" si="72"/>
        <v>1600000</v>
      </c>
      <c r="M477" s="4">
        <v>1600000</v>
      </c>
      <c r="N477" s="4"/>
      <c r="O477" s="4">
        <f t="shared" si="73"/>
        <v>0</v>
      </c>
      <c r="P477" s="4"/>
      <c r="Q477" s="4"/>
      <c r="R477" s="4">
        <f t="shared" si="74"/>
        <v>0</v>
      </c>
      <c r="S477" s="4"/>
      <c r="T477" s="4"/>
      <c r="U477" s="4">
        <f t="shared" si="75"/>
        <v>0</v>
      </c>
      <c r="V477" s="4"/>
      <c r="W477" s="4"/>
      <c r="X477" s="4">
        <f t="shared" si="76"/>
        <v>0</v>
      </c>
      <c r="Y477" s="4"/>
      <c r="Z477" s="4"/>
      <c r="AA477" s="4">
        <f>C477+I477-L477-O477-U477-X477-R477</f>
        <v>0</v>
      </c>
      <c r="AB477" s="7">
        <v>45357</v>
      </c>
    </row>
    <row r="478" spans="1:28" ht="15.75" hidden="1" x14ac:dyDescent="0.25">
      <c r="A478" s="29">
        <v>45356</v>
      </c>
      <c r="B478" s="73" t="s">
        <v>494</v>
      </c>
      <c r="C478" s="25"/>
      <c r="D478" s="27" t="s">
        <v>52</v>
      </c>
      <c r="E478" s="27" t="s">
        <v>129</v>
      </c>
      <c r="F478" s="25">
        <v>36</v>
      </c>
      <c r="G478" s="25" t="s">
        <v>77</v>
      </c>
      <c r="H478" s="25">
        <v>55000</v>
      </c>
      <c r="I478" s="11">
        <f t="shared" si="71"/>
        <v>1980000</v>
      </c>
      <c r="J478" s="31" t="s">
        <v>324</v>
      </c>
      <c r="K478" s="11"/>
      <c r="L478" s="4">
        <f t="shared" si="72"/>
        <v>1980000</v>
      </c>
      <c r="M478" s="4">
        <v>1980000</v>
      </c>
      <c r="N478" s="4"/>
      <c r="O478" s="4">
        <f t="shared" si="73"/>
        <v>0</v>
      </c>
      <c r="P478" s="4"/>
      <c r="Q478" s="4"/>
      <c r="R478" s="4">
        <f t="shared" si="74"/>
        <v>0</v>
      </c>
      <c r="S478" s="4"/>
      <c r="T478" s="4"/>
      <c r="U478" s="4">
        <f t="shared" si="75"/>
        <v>0</v>
      </c>
      <c r="V478" s="4"/>
      <c r="W478" s="4"/>
      <c r="X478" s="4">
        <f t="shared" si="76"/>
        <v>0</v>
      </c>
      <c r="Y478" s="4"/>
      <c r="Z478" s="4"/>
      <c r="AA478" s="4">
        <f>C478+I478-L478-O478-U478-X478-R478</f>
        <v>0</v>
      </c>
      <c r="AB478" s="7">
        <v>45357</v>
      </c>
    </row>
    <row r="479" spans="1:28" ht="15.75" hidden="1" x14ac:dyDescent="0.25">
      <c r="A479" s="29">
        <v>45356</v>
      </c>
      <c r="B479" s="73" t="s">
        <v>494</v>
      </c>
      <c r="C479" s="27"/>
      <c r="D479" s="27" t="s">
        <v>52</v>
      </c>
      <c r="E479" s="27" t="s">
        <v>130</v>
      </c>
      <c r="F479" s="25">
        <v>100</v>
      </c>
      <c r="G479" s="25" t="s">
        <v>77</v>
      </c>
      <c r="H479" s="27">
        <v>40000</v>
      </c>
      <c r="I479" s="11">
        <f t="shared" si="71"/>
        <v>4000000</v>
      </c>
      <c r="J479" s="32" t="s">
        <v>324</v>
      </c>
      <c r="K479" s="11"/>
      <c r="L479" s="4">
        <f t="shared" si="72"/>
        <v>4000000</v>
      </c>
      <c r="M479" s="4">
        <v>4000000</v>
      </c>
      <c r="N479" s="4"/>
      <c r="O479" s="4">
        <f t="shared" si="73"/>
        <v>0</v>
      </c>
      <c r="P479" s="4"/>
      <c r="Q479" s="4"/>
      <c r="R479" s="4">
        <f t="shared" si="74"/>
        <v>0</v>
      </c>
      <c r="S479" s="4"/>
      <c r="T479" s="4"/>
      <c r="U479" s="4">
        <f t="shared" si="75"/>
        <v>0</v>
      </c>
      <c r="V479" s="4"/>
      <c r="W479" s="4"/>
      <c r="X479" s="4">
        <f t="shared" si="76"/>
        <v>0</v>
      </c>
      <c r="Y479" s="4"/>
      <c r="Z479" s="4"/>
      <c r="AA479" s="4">
        <f>C479+I479-L479-O479-U479-X479-R479</f>
        <v>0</v>
      </c>
      <c r="AB479" s="7">
        <v>45357</v>
      </c>
    </row>
    <row r="480" spans="1:28" ht="15.75" hidden="1" x14ac:dyDescent="0.25">
      <c r="A480" s="29">
        <v>45356</v>
      </c>
      <c r="B480" s="72" t="s">
        <v>215</v>
      </c>
      <c r="C480" s="27"/>
      <c r="D480" s="25" t="s">
        <v>52</v>
      </c>
      <c r="E480" s="27" t="s">
        <v>129</v>
      </c>
      <c r="F480" s="25">
        <v>24</v>
      </c>
      <c r="G480" s="25" t="s">
        <v>77</v>
      </c>
      <c r="H480" s="27">
        <v>60000</v>
      </c>
      <c r="I480" s="11">
        <f t="shared" si="71"/>
        <v>1440000</v>
      </c>
      <c r="J480" s="28" t="s">
        <v>28</v>
      </c>
      <c r="K480" s="11"/>
      <c r="L480" s="4">
        <f t="shared" si="72"/>
        <v>0</v>
      </c>
      <c r="M480" s="4"/>
      <c r="N480" s="4"/>
      <c r="O480" s="4">
        <f t="shared" si="73"/>
        <v>0</v>
      </c>
      <c r="P480" s="4"/>
      <c r="Q480" s="4"/>
      <c r="R480" s="4">
        <f t="shared" si="74"/>
        <v>0</v>
      </c>
      <c r="S480" s="4"/>
      <c r="T480" s="4"/>
      <c r="U480" s="4">
        <f t="shared" si="75"/>
        <v>0</v>
      </c>
      <c r="V480" s="4"/>
      <c r="W480" s="4"/>
      <c r="X480" s="4">
        <f t="shared" si="76"/>
        <v>0</v>
      </c>
      <c r="Y480" s="4"/>
      <c r="Z480" s="4"/>
      <c r="AA480" s="4">
        <f>C480+I480-L480-O480-U480-X480-R480</f>
        <v>1440000</v>
      </c>
      <c r="AB480" s="7"/>
    </row>
    <row r="481" spans="1:28" ht="15.75" hidden="1" x14ac:dyDescent="0.25">
      <c r="A481" s="29">
        <v>45356</v>
      </c>
      <c r="B481" s="72" t="s">
        <v>983</v>
      </c>
      <c r="C481" s="25"/>
      <c r="D481" s="25" t="s">
        <v>52</v>
      </c>
      <c r="E481" s="27" t="s">
        <v>163</v>
      </c>
      <c r="F481" s="25">
        <v>3</v>
      </c>
      <c r="G481" s="25" t="s">
        <v>39</v>
      </c>
      <c r="H481" s="25">
        <v>135000</v>
      </c>
      <c r="I481" s="11">
        <f t="shared" si="71"/>
        <v>405000</v>
      </c>
      <c r="J481" s="31" t="s">
        <v>312</v>
      </c>
      <c r="K481" s="11"/>
      <c r="L481" s="4">
        <f t="shared" si="72"/>
        <v>0</v>
      </c>
      <c r="M481" s="4"/>
      <c r="N481" s="4"/>
      <c r="O481" s="4">
        <f t="shared" si="73"/>
        <v>405000</v>
      </c>
      <c r="P481" s="4">
        <v>405000</v>
      </c>
      <c r="Q481" s="4"/>
      <c r="R481" s="4">
        <f t="shared" si="74"/>
        <v>0</v>
      </c>
      <c r="S481" s="4"/>
      <c r="T481" s="4"/>
      <c r="U481" s="4">
        <f t="shared" si="75"/>
        <v>0</v>
      </c>
      <c r="V481" s="4"/>
      <c r="W481" s="4"/>
      <c r="X481" s="4">
        <f t="shared" si="76"/>
        <v>0</v>
      </c>
      <c r="Y481" s="4"/>
      <c r="Z481" s="4"/>
      <c r="AA481" s="4">
        <f>C481+I481-L481-O481-U481-X481-R481</f>
        <v>0</v>
      </c>
      <c r="AB481" s="7">
        <v>45355</v>
      </c>
    </row>
    <row r="482" spans="1:28" ht="15.75" hidden="1" x14ac:dyDescent="0.25">
      <c r="A482" s="29">
        <v>45356</v>
      </c>
      <c r="B482" s="72" t="s">
        <v>168</v>
      </c>
      <c r="C482" s="25"/>
      <c r="D482" s="25" t="s">
        <v>52</v>
      </c>
      <c r="E482" s="25" t="s">
        <v>150</v>
      </c>
      <c r="F482" s="25">
        <v>20</v>
      </c>
      <c r="G482" s="25" t="s">
        <v>77</v>
      </c>
      <c r="H482" s="25">
        <v>45000</v>
      </c>
      <c r="I482" s="11">
        <f t="shared" si="71"/>
        <v>900000</v>
      </c>
      <c r="J482" s="31" t="s">
        <v>312</v>
      </c>
      <c r="K482" s="11" t="s">
        <v>989</v>
      </c>
      <c r="L482" s="4">
        <f t="shared" si="72"/>
        <v>0</v>
      </c>
      <c r="M482" s="4"/>
      <c r="N482" s="4"/>
      <c r="O482" s="4">
        <f t="shared" si="73"/>
        <v>900000</v>
      </c>
      <c r="P482" s="4">
        <v>900000</v>
      </c>
      <c r="Q482" s="4"/>
      <c r="R482" s="4">
        <f t="shared" si="74"/>
        <v>0</v>
      </c>
      <c r="S482" s="4"/>
      <c r="T482" s="4"/>
      <c r="U482" s="4">
        <f t="shared" si="75"/>
        <v>0</v>
      </c>
      <c r="V482" s="4"/>
      <c r="W482" s="4"/>
      <c r="X482" s="4">
        <f t="shared" si="76"/>
        <v>0</v>
      </c>
      <c r="Y482" s="4"/>
      <c r="Z482" s="4"/>
      <c r="AA482" s="4">
        <f>C482+I482-L482-O482-U482-X482-R482</f>
        <v>0</v>
      </c>
      <c r="AB482" s="7">
        <v>45357</v>
      </c>
    </row>
    <row r="483" spans="1:28" ht="15.75" hidden="1" x14ac:dyDescent="0.25">
      <c r="A483" s="29">
        <v>45356</v>
      </c>
      <c r="B483" s="72" t="s">
        <v>304</v>
      </c>
      <c r="C483" s="25"/>
      <c r="D483" s="25" t="s">
        <v>52</v>
      </c>
      <c r="E483" s="25" t="s">
        <v>64</v>
      </c>
      <c r="F483" s="25">
        <v>300</v>
      </c>
      <c r="G483" s="25" t="s">
        <v>39</v>
      </c>
      <c r="H483" s="25">
        <v>60000</v>
      </c>
      <c r="I483" s="11">
        <f t="shared" si="71"/>
        <v>18000000</v>
      </c>
      <c r="J483" s="26" t="s">
        <v>28</v>
      </c>
      <c r="K483" s="11"/>
      <c r="L483" s="4">
        <f t="shared" si="72"/>
        <v>0</v>
      </c>
      <c r="M483" s="4"/>
      <c r="N483" s="4"/>
      <c r="O483" s="4">
        <f t="shared" si="73"/>
        <v>0</v>
      </c>
      <c r="P483" s="4"/>
      <c r="Q483" s="4"/>
      <c r="R483" s="4">
        <f t="shared" si="74"/>
        <v>0</v>
      </c>
      <c r="S483" s="4"/>
      <c r="T483" s="4"/>
      <c r="U483" s="4">
        <f t="shared" si="75"/>
        <v>0</v>
      </c>
      <c r="V483" s="4"/>
      <c r="W483" s="4"/>
      <c r="X483" s="4">
        <f t="shared" si="76"/>
        <v>0</v>
      </c>
      <c r="Y483" s="4"/>
      <c r="Z483" s="4"/>
      <c r="AA483" s="4">
        <f>C483+I483-L483-O483-U483-X483-R483</f>
        <v>18000000</v>
      </c>
      <c r="AB483" s="7"/>
    </row>
    <row r="484" spans="1:28" ht="15.75" hidden="1" x14ac:dyDescent="0.25">
      <c r="A484" s="24">
        <v>45356</v>
      </c>
      <c r="B484" s="72" t="s">
        <v>801</v>
      </c>
      <c r="C484" s="25"/>
      <c r="D484" s="25" t="s">
        <v>46</v>
      </c>
      <c r="E484" s="25" t="s">
        <v>63</v>
      </c>
      <c r="F484" s="25">
        <v>2</v>
      </c>
      <c r="G484" s="25" t="s">
        <v>48</v>
      </c>
      <c r="H484" s="25">
        <v>480000</v>
      </c>
      <c r="I484" s="11">
        <f t="shared" si="71"/>
        <v>960000</v>
      </c>
      <c r="J484" s="31" t="s">
        <v>312</v>
      </c>
      <c r="K484" s="11" t="s">
        <v>1012</v>
      </c>
      <c r="L484" s="4">
        <f t="shared" si="72"/>
        <v>0</v>
      </c>
      <c r="M484" s="4"/>
      <c r="N484" s="4"/>
      <c r="O484" s="4">
        <f t="shared" si="73"/>
        <v>960000</v>
      </c>
      <c r="P484" s="4">
        <v>960000</v>
      </c>
      <c r="Q484" s="4"/>
      <c r="R484" s="4">
        <f t="shared" si="74"/>
        <v>0</v>
      </c>
      <c r="S484" s="4"/>
      <c r="T484" s="4"/>
      <c r="U484" s="4">
        <f t="shared" si="75"/>
        <v>0</v>
      </c>
      <c r="V484" s="4"/>
      <c r="W484" s="4"/>
      <c r="X484" s="4">
        <f t="shared" si="76"/>
        <v>0</v>
      </c>
      <c r="Y484" s="4"/>
      <c r="Z484" s="4"/>
      <c r="AA484" s="4">
        <f>C484+I484-L484-O484-U484-X484-R484</f>
        <v>0</v>
      </c>
      <c r="AB484" s="7">
        <v>45362</v>
      </c>
    </row>
    <row r="485" spans="1:28" ht="15.75" hidden="1" x14ac:dyDescent="0.25">
      <c r="A485" s="29">
        <v>45356</v>
      </c>
      <c r="B485" s="72" t="s">
        <v>984</v>
      </c>
      <c r="C485" s="25"/>
      <c r="D485" s="25" t="s">
        <v>52</v>
      </c>
      <c r="E485" s="25" t="s">
        <v>148</v>
      </c>
      <c r="F485" s="25">
        <v>2</v>
      </c>
      <c r="G485" s="25" t="s">
        <v>23</v>
      </c>
      <c r="H485" s="25">
        <v>450000</v>
      </c>
      <c r="I485" s="11">
        <f t="shared" si="71"/>
        <v>900000</v>
      </c>
      <c r="J485" s="31" t="s">
        <v>312</v>
      </c>
      <c r="K485" s="11" t="s">
        <v>1003</v>
      </c>
      <c r="L485" s="4">
        <f t="shared" si="72"/>
        <v>0</v>
      </c>
      <c r="M485" s="4"/>
      <c r="N485" s="4"/>
      <c r="O485" s="4">
        <f t="shared" si="73"/>
        <v>900000</v>
      </c>
      <c r="P485" s="4">
        <v>900000</v>
      </c>
      <c r="Q485" s="4"/>
      <c r="R485" s="4">
        <f t="shared" si="74"/>
        <v>0</v>
      </c>
      <c r="S485" s="4"/>
      <c r="T485" s="4"/>
      <c r="U485" s="4">
        <f t="shared" si="75"/>
        <v>0</v>
      </c>
      <c r="V485" s="4"/>
      <c r="W485" s="4"/>
      <c r="X485" s="4">
        <f t="shared" si="76"/>
        <v>0</v>
      </c>
      <c r="Y485" s="4"/>
      <c r="Z485" s="4"/>
      <c r="AA485" s="4">
        <f>C485+I485-L485-O485-U485-X485-R485</f>
        <v>0</v>
      </c>
      <c r="AB485" s="7">
        <v>45358</v>
      </c>
    </row>
    <row r="486" spans="1:28" ht="15.75" hidden="1" x14ac:dyDescent="0.25">
      <c r="A486" s="24">
        <v>45356</v>
      </c>
      <c r="B486" s="72" t="s">
        <v>168</v>
      </c>
      <c r="C486" s="25"/>
      <c r="D486" s="25" t="s">
        <v>52</v>
      </c>
      <c r="E486" s="25" t="s">
        <v>164</v>
      </c>
      <c r="F486" s="25">
        <v>4</v>
      </c>
      <c r="G486" s="25" t="s">
        <v>39</v>
      </c>
      <c r="H486" s="25">
        <v>135000</v>
      </c>
      <c r="I486" s="11">
        <f t="shared" si="71"/>
        <v>540000</v>
      </c>
      <c r="J486" s="31" t="s">
        <v>312</v>
      </c>
      <c r="K486" s="11" t="s">
        <v>989</v>
      </c>
      <c r="L486" s="4">
        <f t="shared" si="72"/>
        <v>0</v>
      </c>
      <c r="M486" s="4"/>
      <c r="N486" s="4"/>
      <c r="O486" s="4">
        <f t="shared" si="73"/>
        <v>540000</v>
      </c>
      <c r="P486" s="4">
        <v>540000</v>
      </c>
      <c r="Q486" s="4"/>
      <c r="R486" s="4">
        <f t="shared" si="74"/>
        <v>0</v>
      </c>
      <c r="S486" s="4"/>
      <c r="T486" s="4"/>
      <c r="U486" s="4">
        <f t="shared" si="75"/>
        <v>0</v>
      </c>
      <c r="V486" s="4"/>
      <c r="W486" s="4"/>
      <c r="X486" s="4">
        <f t="shared" si="76"/>
        <v>0</v>
      </c>
      <c r="Y486" s="4"/>
      <c r="Z486" s="4"/>
      <c r="AA486" s="4">
        <f>C486+I486-L486-O486-U486-X486-R486</f>
        <v>0</v>
      </c>
      <c r="AB486" s="7">
        <v>45357</v>
      </c>
    </row>
    <row r="487" spans="1:28" ht="15.75" hidden="1" x14ac:dyDescent="0.25">
      <c r="A487" s="29">
        <v>45356</v>
      </c>
      <c r="B487" s="72" t="s">
        <v>99</v>
      </c>
      <c r="C487" s="25"/>
      <c r="D487" s="25"/>
      <c r="E487" s="25" t="s">
        <v>102</v>
      </c>
      <c r="F487" s="25">
        <v>34.299999999999997</v>
      </c>
      <c r="G487" s="25" t="s">
        <v>39</v>
      </c>
      <c r="H487" s="25"/>
      <c r="I487" s="11">
        <f t="shared" si="71"/>
        <v>0</v>
      </c>
      <c r="J487" s="26" t="s">
        <v>28</v>
      </c>
      <c r="K487" s="11"/>
      <c r="L487" s="4">
        <f t="shared" si="72"/>
        <v>0</v>
      </c>
      <c r="M487" s="4"/>
      <c r="N487" s="4"/>
      <c r="O487" s="4">
        <f t="shared" si="73"/>
        <v>0</v>
      </c>
      <c r="P487" s="4"/>
      <c r="Q487" s="4"/>
      <c r="R487" s="4">
        <f t="shared" si="74"/>
        <v>0</v>
      </c>
      <c r="S487" s="4"/>
      <c r="T487" s="4"/>
      <c r="U487" s="4">
        <f t="shared" si="75"/>
        <v>0</v>
      </c>
      <c r="V487" s="4"/>
      <c r="W487" s="4"/>
      <c r="X487" s="4">
        <f t="shared" si="76"/>
        <v>0</v>
      </c>
      <c r="Y487" s="4"/>
      <c r="Z487" s="4"/>
      <c r="AA487" s="4">
        <f>C487+I487-L487-O487-U487-X487-R487</f>
        <v>0</v>
      </c>
      <c r="AB487" s="7"/>
    </row>
    <row r="488" spans="1:28" ht="15.75" hidden="1" x14ac:dyDescent="0.25">
      <c r="A488" s="29">
        <v>45357</v>
      </c>
      <c r="B488" s="73" t="s">
        <v>373</v>
      </c>
      <c r="C488" s="27"/>
      <c r="D488" s="27" t="s">
        <v>52</v>
      </c>
      <c r="E488" s="27" t="s">
        <v>374</v>
      </c>
      <c r="F488" s="27">
        <v>4</v>
      </c>
      <c r="G488" s="27" t="s">
        <v>27</v>
      </c>
      <c r="H488" s="27">
        <v>40000</v>
      </c>
      <c r="I488" s="11">
        <f t="shared" ref="I488:I521" si="77">F488*H488</f>
        <v>160000</v>
      </c>
      <c r="J488" s="32" t="s">
        <v>324</v>
      </c>
      <c r="K488" s="11"/>
      <c r="L488" s="4">
        <f>M488+N488</f>
        <v>160000</v>
      </c>
      <c r="M488" s="4">
        <v>160000</v>
      </c>
      <c r="N488" s="4"/>
      <c r="O488" s="4">
        <f>P488+Q488</f>
        <v>0</v>
      </c>
      <c r="P488" s="4"/>
      <c r="Q488" s="4"/>
      <c r="R488" s="4">
        <f>S488+T488</f>
        <v>0</v>
      </c>
      <c r="S488" s="4"/>
      <c r="T488" s="4"/>
      <c r="U488" s="4">
        <f>V488+W488</f>
        <v>0</v>
      </c>
      <c r="V488" s="4"/>
      <c r="W488" s="4"/>
      <c r="X488" s="4">
        <f>Y488+Z488</f>
        <v>0</v>
      </c>
      <c r="Y488" s="4"/>
      <c r="Z488" s="4"/>
      <c r="AA488" s="4">
        <f>C488+I488-L488-O488-U488-X488-R488</f>
        <v>0</v>
      </c>
      <c r="AB488" s="7">
        <v>45357</v>
      </c>
    </row>
    <row r="489" spans="1:28" ht="15.75" hidden="1" x14ac:dyDescent="0.25">
      <c r="A489" s="29">
        <v>45357</v>
      </c>
      <c r="B489" s="72" t="s">
        <v>72</v>
      </c>
      <c r="C489" s="27"/>
      <c r="D489" s="25" t="s">
        <v>46</v>
      </c>
      <c r="E489" s="27" t="s">
        <v>260</v>
      </c>
      <c r="F489" s="27">
        <v>400</v>
      </c>
      <c r="G489" s="27" t="s">
        <v>34</v>
      </c>
      <c r="H489" s="27">
        <v>2793</v>
      </c>
      <c r="I489" s="11">
        <f t="shared" si="77"/>
        <v>1117200</v>
      </c>
      <c r="J489" s="40" t="s">
        <v>24</v>
      </c>
      <c r="K489" s="11"/>
      <c r="L489" s="4">
        <f t="shared" ref="L489:L521" si="78">M489+N489</f>
        <v>0</v>
      </c>
      <c r="M489" s="4"/>
      <c r="N489" s="4"/>
      <c r="O489" s="4">
        <f t="shared" ref="O489:O521" si="79">P489+Q489</f>
        <v>0</v>
      </c>
      <c r="P489" s="4"/>
      <c r="Q489" s="4"/>
      <c r="R489" s="4">
        <f t="shared" ref="R489:R521" si="80">S489+T489</f>
        <v>0</v>
      </c>
      <c r="S489" s="4"/>
      <c r="T489" s="4"/>
      <c r="U489" s="4">
        <f t="shared" ref="U489:U521" si="81">V489+W489</f>
        <v>1000000</v>
      </c>
      <c r="V489" s="4">
        <v>1000000</v>
      </c>
      <c r="W489" s="4"/>
      <c r="X489" s="4">
        <f t="shared" ref="X489:X521" si="82">Y489+Z489</f>
        <v>0</v>
      </c>
      <c r="Y489" s="4"/>
      <c r="Z489" s="4"/>
      <c r="AA489" s="4">
        <f>C489+I489-L489-O489-U489-X489-R489</f>
        <v>117200</v>
      </c>
      <c r="AB489" s="7">
        <v>45357</v>
      </c>
    </row>
    <row r="490" spans="1:28" ht="15.75" hidden="1" x14ac:dyDescent="0.25">
      <c r="A490" s="29">
        <v>45357</v>
      </c>
      <c r="B490" s="72" t="s">
        <v>72</v>
      </c>
      <c r="C490" s="25"/>
      <c r="D490" s="25" t="s">
        <v>46</v>
      </c>
      <c r="E490" s="27" t="s">
        <v>151</v>
      </c>
      <c r="F490" s="27">
        <v>250</v>
      </c>
      <c r="G490" s="27" t="s">
        <v>34</v>
      </c>
      <c r="H490" s="25">
        <v>2070</v>
      </c>
      <c r="I490" s="11">
        <f t="shared" si="77"/>
        <v>517500</v>
      </c>
      <c r="J490" s="26" t="s">
        <v>28</v>
      </c>
      <c r="K490" s="11"/>
      <c r="L490" s="4">
        <f t="shared" si="78"/>
        <v>0</v>
      </c>
      <c r="M490" s="4"/>
      <c r="N490" s="4"/>
      <c r="O490" s="4">
        <f t="shared" si="79"/>
        <v>0</v>
      </c>
      <c r="P490" s="4"/>
      <c r="Q490" s="4"/>
      <c r="R490" s="4">
        <f t="shared" si="80"/>
        <v>0</v>
      </c>
      <c r="S490" s="4"/>
      <c r="T490" s="4"/>
      <c r="U490" s="4">
        <f t="shared" si="81"/>
        <v>0</v>
      </c>
      <c r="V490" s="4"/>
      <c r="W490" s="4"/>
      <c r="X490" s="4">
        <f t="shared" si="82"/>
        <v>0</v>
      </c>
      <c r="Y490" s="4"/>
      <c r="Z490" s="4"/>
      <c r="AA490" s="4">
        <f>C490+I490-L490-O490-U490-X490-R490</f>
        <v>517500</v>
      </c>
      <c r="AB490" s="7"/>
    </row>
    <row r="491" spans="1:28" ht="15.75" hidden="1" x14ac:dyDescent="0.25">
      <c r="A491" s="29">
        <v>45357</v>
      </c>
      <c r="B491" s="73" t="s">
        <v>99</v>
      </c>
      <c r="C491" s="25"/>
      <c r="D491" s="27"/>
      <c r="E491" s="27" t="s">
        <v>273</v>
      </c>
      <c r="F491" s="27">
        <v>28.1</v>
      </c>
      <c r="G491" s="25" t="s">
        <v>39</v>
      </c>
      <c r="H491" s="25"/>
      <c r="I491" s="11">
        <f t="shared" si="77"/>
        <v>0</v>
      </c>
      <c r="J491" s="26" t="s">
        <v>28</v>
      </c>
      <c r="K491" s="11"/>
      <c r="L491" s="4">
        <f t="shared" si="78"/>
        <v>0</v>
      </c>
      <c r="M491" s="4"/>
      <c r="N491" s="4"/>
      <c r="O491" s="4">
        <f t="shared" si="79"/>
        <v>0</v>
      </c>
      <c r="P491" s="4"/>
      <c r="Q491" s="4"/>
      <c r="R491" s="4">
        <f t="shared" si="80"/>
        <v>0</v>
      </c>
      <c r="S491" s="4"/>
      <c r="T491" s="4"/>
      <c r="U491" s="4">
        <f t="shared" si="81"/>
        <v>0</v>
      </c>
      <c r="V491" s="4"/>
      <c r="W491" s="4"/>
      <c r="X491" s="4">
        <f t="shared" si="82"/>
        <v>0</v>
      </c>
      <c r="Y491" s="4"/>
      <c r="Z491" s="4"/>
      <c r="AA491" s="4">
        <f>C491+I491-L491-O491-U491-X491-R491</f>
        <v>0</v>
      </c>
      <c r="AB491" s="7"/>
    </row>
    <row r="492" spans="1:28" ht="15.75" hidden="1" x14ac:dyDescent="0.25">
      <c r="A492" s="29">
        <v>45357</v>
      </c>
      <c r="B492" s="73" t="s">
        <v>493</v>
      </c>
      <c r="C492" s="27"/>
      <c r="D492" s="27" t="s">
        <v>46</v>
      </c>
      <c r="E492" s="27" t="s">
        <v>128</v>
      </c>
      <c r="F492" s="76">
        <v>25</v>
      </c>
      <c r="G492" s="25" t="s">
        <v>39</v>
      </c>
      <c r="H492" s="27">
        <v>120000</v>
      </c>
      <c r="I492" s="11">
        <f t="shared" si="77"/>
        <v>3000000</v>
      </c>
      <c r="J492" s="31" t="s">
        <v>312</v>
      </c>
      <c r="K492" s="11" t="s">
        <v>987</v>
      </c>
      <c r="L492" s="4">
        <f t="shared" si="78"/>
        <v>0</v>
      </c>
      <c r="M492" s="4"/>
      <c r="N492" s="4"/>
      <c r="O492" s="4">
        <f t="shared" si="79"/>
        <v>3000000</v>
      </c>
      <c r="P492" s="4">
        <v>3000000</v>
      </c>
      <c r="Q492" s="4"/>
      <c r="R492" s="4">
        <f t="shared" si="80"/>
        <v>0</v>
      </c>
      <c r="S492" s="4"/>
      <c r="T492" s="4"/>
      <c r="U492" s="4">
        <f t="shared" si="81"/>
        <v>0</v>
      </c>
      <c r="V492" s="4"/>
      <c r="W492" s="4"/>
      <c r="X492" s="4">
        <f t="shared" si="82"/>
        <v>0</v>
      </c>
      <c r="Y492" s="4"/>
      <c r="Z492" s="4"/>
      <c r="AA492" s="4">
        <f>C492+I492-L492-O492-U492-X492-R492</f>
        <v>0</v>
      </c>
      <c r="AB492" s="7">
        <v>45356</v>
      </c>
    </row>
    <row r="493" spans="1:28" ht="15.75" hidden="1" x14ac:dyDescent="0.25">
      <c r="A493" s="29">
        <v>45357</v>
      </c>
      <c r="B493" s="72" t="s">
        <v>140</v>
      </c>
      <c r="C493" s="25"/>
      <c r="D493" s="25" t="s">
        <v>46</v>
      </c>
      <c r="E493" s="25" t="s">
        <v>102</v>
      </c>
      <c r="F493" s="76">
        <v>34.299999999999997</v>
      </c>
      <c r="G493" s="25" t="s">
        <v>39</v>
      </c>
      <c r="H493" s="25">
        <v>47000</v>
      </c>
      <c r="I493" s="11">
        <f t="shared" si="77"/>
        <v>1612099.9999999998</v>
      </c>
      <c r="J493" s="31" t="s">
        <v>312</v>
      </c>
      <c r="K493" s="11" t="s">
        <v>993</v>
      </c>
      <c r="L493" s="4">
        <f t="shared" si="78"/>
        <v>0</v>
      </c>
      <c r="M493" s="4"/>
      <c r="N493" s="4"/>
      <c r="O493" s="4">
        <f t="shared" si="79"/>
        <v>1612100</v>
      </c>
      <c r="P493" s="4">
        <v>1612100</v>
      </c>
      <c r="Q493" s="4"/>
      <c r="R493" s="4">
        <f t="shared" si="80"/>
        <v>0</v>
      </c>
      <c r="S493" s="4"/>
      <c r="T493" s="4"/>
      <c r="U493" s="4">
        <f t="shared" si="81"/>
        <v>0</v>
      </c>
      <c r="V493" s="4"/>
      <c r="W493" s="4"/>
      <c r="X493" s="4">
        <f t="shared" si="82"/>
        <v>0</v>
      </c>
      <c r="Y493" s="4"/>
      <c r="Z493" s="4"/>
      <c r="AA493" s="82">
        <f>C493+I493-L493-O493-U493-X493-R493</f>
        <v>-2.3283064365386963E-10</v>
      </c>
      <c r="AB493" s="7">
        <v>45357</v>
      </c>
    </row>
    <row r="494" spans="1:28" ht="15.75" hidden="1" x14ac:dyDescent="0.25">
      <c r="A494" s="29">
        <v>45357</v>
      </c>
      <c r="B494" s="72" t="s">
        <v>140</v>
      </c>
      <c r="C494" s="25"/>
      <c r="D494" s="25" t="s">
        <v>46</v>
      </c>
      <c r="E494" s="25" t="s">
        <v>106</v>
      </c>
      <c r="F494" s="76">
        <v>30.9</v>
      </c>
      <c r="G494" s="25" t="s">
        <v>39</v>
      </c>
      <c r="H494" s="25">
        <v>47000</v>
      </c>
      <c r="I494" s="11">
        <f t="shared" si="77"/>
        <v>1452300</v>
      </c>
      <c r="J494" s="31" t="s">
        <v>312</v>
      </c>
      <c r="K494" s="11" t="s">
        <v>993</v>
      </c>
      <c r="L494" s="4">
        <f t="shared" si="78"/>
        <v>0</v>
      </c>
      <c r="M494" s="4"/>
      <c r="N494" s="4"/>
      <c r="O494" s="4">
        <f t="shared" si="79"/>
        <v>1452300</v>
      </c>
      <c r="P494" s="4">
        <v>1452300</v>
      </c>
      <c r="Q494" s="4"/>
      <c r="R494" s="4">
        <f t="shared" si="80"/>
        <v>0</v>
      </c>
      <c r="S494" s="4"/>
      <c r="T494" s="4"/>
      <c r="U494" s="4">
        <f t="shared" si="81"/>
        <v>0</v>
      </c>
      <c r="V494" s="4"/>
      <c r="W494" s="4"/>
      <c r="X494" s="4">
        <f t="shared" si="82"/>
        <v>0</v>
      </c>
      <c r="Y494" s="4"/>
      <c r="Z494" s="4"/>
      <c r="AA494" s="4">
        <f>C494+I494-L494-O494-U494-X494-R494</f>
        <v>0</v>
      </c>
      <c r="AB494" s="7">
        <v>45357</v>
      </c>
    </row>
    <row r="495" spans="1:28" ht="15.75" hidden="1" x14ac:dyDescent="0.25">
      <c r="A495" s="29">
        <v>45357</v>
      </c>
      <c r="B495" s="72" t="s">
        <v>140</v>
      </c>
      <c r="C495" s="25"/>
      <c r="D495" s="25" t="s">
        <v>46</v>
      </c>
      <c r="E495" s="27" t="s">
        <v>273</v>
      </c>
      <c r="F495" s="27">
        <v>28.3</v>
      </c>
      <c r="G495" s="27" t="s">
        <v>39</v>
      </c>
      <c r="H495" s="25">
        <v>47000</v>
      </c>
      <c r="I495" s="11">
        <f t="shared" si="77"/>
        <v>1330100</v>
      </c>
      <c r="J495" s="31" t="s">
        <v>312</v>
      </c>
      <c r="K495" s="11" t="s">
        <v>993</v>
      </c>
      <c r="L495" s="4">
        <f t="shared" si="78"/>
        <v>0</v>
      </c>
      <c r="M495" s="4"/>
      <c r="N495" s="4"/>
      <c r="O495" s="4">
        <f t="shared" si="79"/>
        <v>1330100</v>
      </c>
      <c r="P495" s="4">
        <v>1330100</v>
      </c>
      <c r="Q495" s="4"/>
      <c r="R495" s="4">
        <f t="shared" si="80"/>
        <v>0</v>
      </c>
      <c r="S495" s="4"/>
      <c r="T495" s="4"/>
      <c r="U495" s="4">
        <f t="shared" si="81"/>
        <v>0</v>
      </c>
      <c r="V495" s="4"/>
      <c r="W495" s="4"/>
      <c r="X495" s="4">
        <f t="shared" si="82"/>
        <v>0</v>
      </c>
      <c r="Y495" s="4"/>
      <c r="Z495" s="4"/>
      <c r="AA495" s="4">
        <f>C495+I495-L495-O495-U495-X495-R495</f>
        <v>0</v>
      </c>
      <c r="AB495" s="7">
        <v>45357</v>
      </c>
    </row>
    <row r="496" spans="1:28" ht="15.75" hidden="1" x14ac:dyDescent="0.25">
      <c r="A496" s="29">
        <v>45357</v>
      </c>
      <c r="B496" s="72" t="s">
        <v>140</v>
      </c>
      <c r="C496" s="27"/>
      <c r="D496" s="25" t="s">
        <v>46</v>
      </c>
      <c r="E496" s="27" t="s">
        <v>100</v>
      </c>
      <c r="F496" s="27">
        <v>28.1</v>
      </c>
      <c r="G496" s="27" t="s">
        <v>39</v>
      </c>
      <c r="H496" s="27">
        <v>47000</v>
      </c>
      <c r="I496" s="11">
        <f t="shared" si="77"/>
        <v>1320700</v>
      </c>
      <c r="J496" s="32" t="s">
        <v>312</v>
      </c>
      <c r="K496" s="11" t="s">
        <v>993</v>
      </c>
      <c r="L496" s="4">
        <f t="shared" si="78"/>
        <v>0</v>
      </c>
      <c r="M496" s="4"/>
      <c r="N496" s="4"/>
      <c r="O496" s="4">
        <f t="shared" si="79"/>
        <v>1320700</v>
      </c>
      <c r="P496" s="4">
        <v>1320700</v>
      </c>
      <c r="Q496" s="4"/>
      <c r="R496" s="4">
        <f t="shared" si="80"/>
        <v>0</v>
      </c>
      <c r="S496" s="4"/>
      <c r="T496" s="4"/>
      <c r="U496" s="4">
        <f t="shared" si="81"/>
        <v>0</v>
      </c>
      <c r="V496" s="4"/>
      <c r="W496" s="4"/>
      <c r="X496" s="4">
        <f t="shared" si="82"/>
        <v>0</v>
      </c>
      <c r="Y496" s="4"/>
      <c r="Z496" s="4"/>
      <c r="AA496" s="4">
        <f>C496+I496-L496-O496-U496-X496-R496</f>
        <v>0</v>
      </c>
      <c r="AB496" s="7">
        <v>45357</v>
      </c>
    </row>
    <row r="497" spans="1:28" ht="15.75" hidden="1" x14ac:dyDescent="0.25">
      <c r="A497" s="29">
        <v>45357</v>
      </c>
      <c r="B497" s="72" t="s">
        <v>140</v>
      </c>
      <c r="C497" s="25"/>
      <c r="D497" s="25" t="s">
        <v>46</v>
      </c>
      <c r="E497" s="25" t="s">
        <v>230</v>
      </c>
      <c r="F497" s="25">
        <v>1000</v>
      </c>
      <c r="G497" s="27" t="s">
        <v>27</v>
      </c>
      <c r="H497" s="25"/>
      <c r="I497" s="11">
        <f t="shared" si="77"/>
        <v>0</v>
      </c>
      <c r="J497" s="26" t="s">
        <v>28</v>
      </c>
      <c r="K497" s="11"/>
      <c r="L497" s="4">
        <f t="shared" si="78"/>
        <v>0</v>
      </c>
      <c r="M497" s="4"/>
      <c r="N497" s="4"/>
      <c r="O497" s="4">
        <f t="shared" si="79"/>
        <v>0</v>
      </c>
      <c r="P497" s="4"/>
      <c r="Q497" s="4"/>
      <c r="R497" s="4">
        <f t="shared" si="80"/>
        <v>0</v>
      </c>
      <c r="S497" s="4"/>
      <c r="T497" s="4"/>
      <c r="U497" s="4">
        <f t="shared" si="81"/>
        <v>0</v>
      </c>
      <c r="V497" s="4"/>
      <c r="W497" s="4"/>
      <c r="X497" s="4">
        <f t="shared" si="82"/>
        <v>0</v>
      </c>
      <c r="Y497" s="4"/>
      <c r="Z497" s="4"/>
      <c r="AA497" s="4">
        <f>C497+I497-L497-O497-U497-X497-R497</f>
        <v>0</v>
      </c>
      <c r="AB497" s="7"/>
    </row>
    <row r="498" spans="1:28" ht="15.75" hidden="1" x14ac:dyDescent="0.25">
      <c r="A498" s="29">
        <v>45357</v>
      </c>
      <c r="B498" s="72" t="s">
        <v>500</v>
      </c>
      <c r="C498" s="25"/>
      <c r="D498" s="27" t="s">
        <v>46</v>
      </c>
      <c r="E498" s="25" t="s">
        <v>160</v>
      </c>
      <c r="F498" s="25">
        <v>6250</v>
      </c>
      <c r="G498" s="27" t="s">
        <v>34</v>
      </c>
      <c r="H498" s="25">
        <v>3265</v>
      </c>
      <c r="I498" s="11">
        <f t="shared" si="77"/>
        <v>20406250</v>
      </c>
      <c r="J498" s="31" t="s">
        <v>312</v>
      </c>
      <c r="K498" s="11" t="s">
        <v>995</v>
      </c>
      <c r="L498" s="4">
        <f t="shared" si="78"/>
        <v>0</v>
      </c>
      <c r="M498" s="4"/>
      <c r="N498" s="4"/>
      <c r="O498" s="4">
        <f t="shared" si="79"/>
        <v>20406250</v>
      </c>
      <c r="P498" s="4">
        <v>20406250</v>
      </c>
      <c r="Q498" s="4"/>
      <c r="R498" s="4">
        <f t="shared" si="80"/>
        <v>0</v>
      </c>
      <c r="S498" s="4"/>
      <c r="T498" s="4"/>
      <c r="U498" s="4">
        <f t="shared" si="81"/>
        <v>0</v>
      </c>
      <c r="V498" s="4"/>
      <c r="W498" s="4"/>
      <c r="X498" s="4">
        <f t="shared" si="82"/>
        <v>0</v>
      </c>
      <c r="Y498" s="4"/>
      <c r="Z498" s="4"/>
      <c r="AA498" s="4">
        <f>C498+I498-L498-O498-U498-X498-R498</f>
        <v>0</v>
      </c>
      <c r="AB498" s="7">
        <v>45357</v>
      </c>
    </row>
    <row r="499" spans="1:28" ht="15.75" hidden="1" x14ac:dyDescent="0.25">
      <c r="A499" s="29">
        <v>45357</v>
      </c>
      <c r="B499" s="72" t="s">
        <v>768</v>
      </c>
      <c r="C499" s="25"/>
      <c r="D499" s="27" t="s">
        <v>46</v>
      </c>
      <c r="E499" s="25" t="s">
        <v>47</v>
      </c>
      <c r="F499" s="25">
        <v>4</v>
      </c>
      <c r="G499" s="27" t="s">
        <v>48</v>
      </c>
      <c r="H499" s="25">
        <v>160000</v>
      </c>
      <c r="I499" s="11">
        <f t="shared" si="77"/>
        <v>640000</v>
      </c>
      <c r="J499" s="31" t="s">
        <v>324</v>
      </c>
      <c r="K499" s="11"/>
      <c r="L499" s="4">
        <f t="shared" si="78"/>
        <v>640000</v>
      </c>
      <c r="M499" s="4">
        <v>640000</v>
      </c>
      <c r="N499" s="4"/>
      <c r="O499" s="4">
        <f t="shared" si="79"/>
        <v>0</v>
      </c>
      <c r="P499" s="4"/>
      <c r="Q499" s="4"/>
      <c r="R499" s="4">
        <f t="shared" si="80"/>
        <v>0</v>
      </c>
      <c r="S499" s="4"/>
      <c r="T499" s="4"/>
      <c r="U499" s="4">
        <f t="shared" si="81"/>
        <v>0</v>
      </c>
      <c r="V499" s="4"/>
      <c r="W499" s="4"/>
      <c r="X499" s="4">
        <f t="shared" si="82"/>
        <v>0</v>
      </c>
      <c r="Y499" s="4"/>
      <c r="Z499" s="4"/>
      <c r="AA499" s="4">
        <f>C499+I499-L499-O499-U499-X499-R499</f>
        <v>0</v>
      </c>
      <c r="AB499" s="7">
        <v>45357</v>
      </c>
    </row>
    <row r="500" spans="1:28" ht="15.75" hidden="1" x14ac:dyDescent="0.25">
      <c r="A500" s="29">
        <v>45357</v>
      </c>
      <c r="B500" s="72" t="s">
        <v>266</v>
      </c>
      <c r="C500" s="25"/>
      <c r="D500" s="27" t="s">
        <v>52</v>
      </c>
      <c r="E500" s="25" t="s">
        <v>81</v>
      </c>
      <c r="F500" s="25">
        <v>24.2</v>
      </c>
      <c r="G500" s="27" t="s">
        <v>39</v>
      </c>
      <c r="H500" s="25">
        <v>49000</v>
      </c>
      <c r="I500" s="11">
        <f t="shared" si="77"/>
        <v>1185800</v>
      </c>
      <c r="J500" s="32" t="s">
        <v>312</v>
      </c>
      <c r="K500" s="11"/>
      <c r="L500" s="4">
        <f t="shared" si="78"/>
        <v>0</v>
      </c>
      <c r="M500" s="4"/>
      <c r="N500" s="4"/>
      <c r="O500" s="4">
        <f t="shared" si="79"/>
        <v>1185800</v>
      </c>
      <c r="P500" s="4">
        <v>1185800</v>
      </c>
      <c r="Q500" s="4"/>
      <c r="R500" s="4">
        <f t="shared" si="80"/>
        <v>0</v>
      </c>
      <c r="S500" s="4"/>
      <c r="T500" s="4"/>
      <c r="U500" s="4">
        <f t="shared" si="81"/>
        <v>0</v>
      </c>
      <c r="V500" s="4"/>
      <c r="W500" s="4"/>
      <c r="X500" s="4">
        <f t="shared" si="82"/>
        <v>0</v>
      </c>
      <c r="Y500" s="4"/>
      <c r="Z500" s="4"/>
      <c r="AA500" s="4">
        <f>C500+I500-L500-O500-U500-X500-R500</f>
        <v>0</v>
      </c>
      <c r="AB500" s="7">
        <v>45357</v>
      </c>
    </row>
    <row r="501" spans="1:28" ht="15.75" hidden="1" x14ac:dyDescent="0.25">
      <c r="A501" s="29">
        <v>45357</v>
      </c>
      <c r="B501" s="72" t="s">
        <v>266</v>
      </c>
      <c r="C501" s="25"/>
      <c r="D501" s="27" t="s">
        <v>52</v>
      </c>
      <c r="E501" s="25" t="s">
        <v>165</v>
      </c>
      <c r="F501" s="25">
        <v>1</v>
      </c>
      <c r="G501" s="27" t="s">
        <v>92</v>
      </c>
      <c r="H501" s="25">
        <v>1200000</v>
      </c>
      <c r="I501" s="11">
        <f t="shared" si="77"/>
        <v>1200000</v>
      </c>
      <c r="J501" s="32" t="s">
        <v>312</v>
      </c>
      <c r="K501" s="11"/>
      <c r="L501" s="4">
        <f t="shared" si="78"/>
        <v>0</v>
      </c>
      <c r="M501" s="4"/>
      <c r="N501" s="4"/>
      <c r="O501" s="4">
        <f t="shared" si="79"/>
        <v>1200000</v>
      </c>
      <c r="P501" s="4">
        <v>1200000</v>
      </c>
      <c r="Q501" s="4"/>
      <c r="R501" s="4">
        <f t="shared" si="80"/>
        <v>0</v>
      </c>
      <c r="S501" s="4"/>
      <c r="T501" s="4"/>
      <c r="U501" s="4">
        <f t="shared" si="81"/>
        <v>0</v>
      </c>
      <c r="V501" s="4"/>
      <c r="W501" s="4"/>
      <c r="X501" s="4">
        <f t="shared" si="82"/>
        <v>0</v>
      </c>
      <c r="Y501" s="4"/>
      <c r="Z501" s="4"/>
      <c r="AA501" s="4">
        <f>C501+I501-L501-O501-U501-X501-R501</f>
        <v>0</v>
      </c>
      <c r="AB501" s="7">
        <v>45357</v>
      </c>
    </row>
    <row r="502" spans="1:28" ht="15.75" hidden="1" x14ac:dyDescent="0.25">
      <c r="A502" s="29">
        <v>45357</v>
      </c>
      <c r="B502" s="72" t="s">
        <v>72</v>
      </c>
      <c r="C502" s="25"/>
      <c r="D502" s="27" t="s">
        <v>46</v>
      </c>
      <c r="E502" s="25" t="s">
        <v>249</v>
      </c>
      <c r="F502" s="25">
        <v>500</v>
      </c>
      <c r="G502" s="27" t="s">
        <v>34</v>
      </c>
      <c r="H502" s="25">
        <v>4000</v>
      </c>
      <c r="I502" s="11">
        <f t="shared" si="77"/>
        <v>2000000</v>
      </c>
      <c r="J502" s="31" t="s">
        <v>324</v>
      </c>
      <c r="K502" s="11"/>
      <c r="L502" s="4">
        <f t="shared" si="78"/>
        <v>0</v>
      </c>
      <c r="M502" s="4"/>
      <c r="N502" s="4"/>
      <c r="O502" s="4">
        <f t="shared" si="79"/>
        <v>0</v>
      </c>
      <c r="P502" s="4"/>
      <c r="Q502" s="4"/>
      <c r="R502" s="4">
        <f t="shared" si="80"/>
        <v>0</v>
      </c>
      <c r="S502" s="4"/>
      <c r="T502" s="4"/>
      <c r="U502" s="4">
        <f t="shared" si="81"/>
        <v>2000000</v>
      </c>
      <c r="V502" s="4">
        <v>2000000</v>
      </c>
      <c r="W502" s="4"/>
      <c r="X502" s="4">
        <f t="shared" si="82"/>
        <v>0</v>
      </c>
      <c r="Y502" s="4"/>
      <c r="Z502" s="4"/>
      <c r="AA502" s="4">
        <f>C502+I502-L502-O502-U502-X502-R502</f>
        <v>0</v>
      </c>
      <c r="AB502" s="7">
        <v>45357</v>
      </c>
    </row>
    <row r="503" spans="1:28" ht="15.75" hidden="1" x14ac:dyDescent="0.25">
      <c r="A503" s="29">
        <v>45357</v>
      </c>
      <c r="B503" s="72" t="s">
        <v>468</v>
      </c>
      <c r="C503" s="27"/>
      <c r="D503" s="27" t="s">
        <v>52</v>
      </c>
      <c r="E503" s="27" t="s">
        <v>129</v>
      </c>
      <c r="F503" s="27">
        <v>24</v>
      </c>
      <c r="G503" s="25" t="s">
        <v>77</v>
      </c>
      <c r="H503" s="27">
        <v>60000</v>
      </c>
      <c r="I503" s="11">
        <f t="shared" si="77"/>
        <v>1440000</v>
      </c>
      <c r="J503" s="32" t="s">
        <v>312</v>
      </c>
      <c r="K503" s="11"/>
      <c r="L503" s="4">
        <f t="shared" si="78"/>
        <v>0</v>
      </c>
      <c r="M503" s="4"/>
      <c r="N503" s="4"/>
      <c r="O503" s="4">
        <f t="shared" si="79"/>
        <v>1440000</v>
      </c>
      <c r="P503" s="4">
        <v>1440000</v>
      </c>
      <c r="Q503" s="4"/>
      <c r="R503" s="4">
        <f t="shared" si="80"/>
        <v>0</v>
      </c>
      <c r="S503" s="4"/>
      <c r="T503" s="4"/>
      <c r="U503" s="4">
        <f t="shared" si="81"/>
        <v>0</v>
      </c>
      <c r="V503" s="4"/>
      <c r="W503" s="4"/>
      <c r="X503" s="4">
        <f t="shared" si="82"/>
        <v>0</v>
      </c>
      <c r="Y503" s="4"/>
      <c r="Z503" s="4"/>
      <c r="AA503" s="4">
        <f>C503+I503-L503-O503-U503-X503-R503</f>
        <v>0</v>
      </c>
      <c r="AB503" s="7">
        <v>45357</v>
      </c>
    </row>
    <row r="504" spans="1:28" ht="15.75" hidden="1" x14ac:dyDescent="0.25">
      <c r="A504" s="29">
        <v>45357</v>
      </c>
      <c r="B504" s="72" t="s">
        <v>422</v>
      </c>
      <c r="C504" s="25"/>
      <c r="D504" s="27" t="s">
        <v>46</v>
      </c>
      <c r="E504" s="25" t="s">
        <v>259</v>
      </c>
      <c r="F504" s="25">
        <v>500</v>
      </c>
      <c r="G504" s="25" t="s">
        <v>34</v>
      </c>
      <c r="H504" s="25">
        <v>945</v>
      </c>
      <c r="I504" s="11">
        <f t="shared" si="77"/>
        <v>472500</v>
      </c>
      <c r="J504" s="32" t="s">
        <v>324</v>
      </c>
      <c r="K504" s="11"/>
      <c r="L504" s="4">
        <f t="shared" si="78"/>
        <v>472500</v>
      </c>
      <c r="M504" s="4"/>
      <c r="N504" s="4">
        <v>472500</v>
      </c>
      <c r="O504" s="4">
        <f t="shared" si="79"/>
        <v>0</v>
      </c>
      <c r="P504" s="4"/>
      <c r="Q504" s="4"/>
      <c r="R504" s="4">
        <f t="shared" si="80"/>
        <v>0</v>
      </c>
      <c r="S504" s="4"/>
      <c r="T504" s="4"/>
      <c r="U504" s="4">
        <f t="shared" si="81"/>
        <v>0</v>
      </c>
      <c r="V504" s="4"/>
      <c r="W504" s="4"/>
      <c r="X504" s="4">
        <f t="shared" si="82"/>
        <v>0</v>
      </c>
      <c r="Y504" s="4"/>
      <c r="Z504" s="4"/>
      <c r="AA504" s="4">
        <f>C504+I504-L504-O504-U504-X504-R504</f>
        <v>0</v>
      </c>
      <c r="AB504" s="7">
        <v>45364</v>
      </c>
    </row>
    <row r="505" spans="1:28" ht="15.75" hidden="1" x14ac:dyDescent="0.25">
      <c r="A505" s="29">
        <v>45357</v>
      </c>
      <c r="B505" s="72" t="s">
        <v>548</v>
      </c>
      <c r="C505" s="27"/>
      <c r="D505" s="27" t="s">
        <v>46</v>
      </c>
      <c r="E505" s="27" t="s">
        <v>290</v>
      </c>
      <c r="F505" s="27">
        <v>1125</v>
      </c>
      <c r="G505" s="25" t="s">
        <v>34</v>
      </c>
      <c r="H505" s="27">
        <v>3150</v>
      </c>
      <c r="I505" s="11">
        <f t="shared" si="77"/>
        <v>3543750</v>
      </c>
      <c r="J505" s="32" t="s">
        <v>324</v>
      </c>
      <c r="K505" s="11"/>
      <c r="L505" s="4">
        <f t="shared" si="78"/>
        <v>3543750</v>
      </c>
      <c r="M505" s="4">
        <v>3543750</v>
      </c>
      <c r="N505" s="4"/>
      <c r="O505" s="4">
        <f t="shared" si="79"/>
        <v>0</v>
      </c>
      <c r="P505" s="4"/>
      <c r="Q505" s="4"/>
      <c r="R505" s="4">
        <f t="shared" si="80"/>
        <v>0</v>
      </c>
      <c r="S505" s="4"/>
      <c r="T505" s="4"/>
      <c r="U505" s="4">
        <f t="shared" si="81"/>
        <v>0</v>
      </c>
      <c r="V505" s="4"/>
      <c r="W505" s="4"/>
      <c r="X505" s="4">
        <f t="shared" si="82"/>
        <v>0</v>
      </c>
      <c r="Y505" s="4"/>
      <c r="Z505" s="4"/>
      <c r="AA505" s="4">
        <f>C505+I505-L505-O505-U505-X505-R505</f>
        <v>0</v>
      </c>
      <c r="AB505" s="7">
        <v>45379</v>
      </c>
    </row>
    <row r="506" spans="1:28" ht="15.75" hidden="1" x14ac:dyDescent="0.25">
      <c r="A506" s="29">
        <v>45357</v>
      </c>
      <c r="B506" s="72" t="s">
        <v>548</v>
      </c>
      <c r="C506" s="25"/>
      <c r="D506" s="27" t="s">
        <v>46</v>
      </c>
      <c r="E506" s="25" t="s">
        <v>109</v>
      </c>
      <c r="F506" s="27">
        <v>1250</v>
      </c>
      <c r="G506" s="25" t="s">
        <v>34</v>
      </c>
      <c r="H506" s="25">
        <v>1220</v>
      </c>
      <c r="I506" s="11">
        <f t="shared" si="77"/>
        <v>1525000</v>
      </c>
      <c r="J506" s="31" t="s">
        <v>324</v>
      </c>
      <c r="K506" s="11"/>
      <c r="L506" s="4">
        <f t="shared" si="78"/>
        <v>1525000</v>
      </c>
      <c r="M506" s="4">
        <v>1525000</v>
      </c>
      <c r="N506" s="4"/>
      <c r="O506" s="4">
        <f t="shared" si="79"/>
        <v>0</v>
      </c>
      <c r="P506" s="4"/>
      <c r="Q506" s="4"/>
      <c r="R506" s="4">
        <f t="shared" si="80"/>
        <v>0</v>
      </c>
      <c r="S506" s="4"/>
      <c r="T506" s="4"/>
      <c r="U506" s="4">
        <f t="shared" si="81"/>
        <v>0</v>
      </c>
      <c r="V506" s="4"/>
      <c r="W506" s="4"/>
      <c r="X506" s="4">
        <f t="shared" si="82"/>
        <v>0</v>
      </c>
      <c r="Y506" s="4"/>
      <c r="Z506" s="4"/>
      <c r="AA506" s="4">
        <f>C506+I506-L506-O506-U506-X506-R506</f>
        <v>0</v>
      </c>
      <c r="AB506" s="7">
        <v>45379</v>
      </c>
    </row>
    <row r="507" spans="1:28" ht="15.75" hidden="1" x14ac:dyDescent="0.25">
      <c r="A507" s="29">
        <v>45357</v>
      </c>
      <c r="B507" s="72" t="s">
        <v>548</v>
      </c>
      <c r="C507" s="27"/>
      <c r="D507" s="27" t="s">
        <v>46</v>
      </c>
      <c r="E507" s="27" t="s">
        <v>95</v>
      </c>
      <c r="F507" s="27">
        <v>1500</v>
      </c>
      <c r="G507" s="25" t="s">
        <v>34</v>
      </c>
      <c r="H507" s="27">
        <v>1480</v>
      </c>
      <c r="I507" s="11">
        <f t="shared" si="77"/>
        <v>2220000</v>
      </c>
      <c r="J507" s="32" t="s">
        <v>324</v>
      </c>
      <c r="K507" s="11"/>
      <c r="L507" s="4">
        <f t="shared" si="78"/>
        <v>2220000</v>
      </c>
      <c r="M507" s="4">
        <v>2220000</v>
      </c>
      <c r="N507" s="4"/>
      <c r="O507" s="4">
        <f t="shared" si="79"/>
        <v>0</v>
      </c>
      <c r="P507" s="4"/>
      <c r="Q507" s="4"/>
      <c r="R507" s="4">
        <f t="shared" si="80"/>
        <v>0</v>
      </c>
      <c r="S507" s="4"/>
      <c r="T507" s="4"/>
      <c r="U507" s="4">
        <f t="shared" si="81"/>
        <v>0</v>
      </c>
      <c r="V507" s="4"/>
      <c r="W507" s="4"/>
      <c r="X507" s="4">
        <f t="shared" si="82"/>
        <v>0</v>
      </c>
      <c r="Y507" s="4"/>
      <c r="Z507" s="4"/>
      <c r="AA507" s="4">
        <f>C507+I507-L507-O507-U507-X507-R507</f>
        <v>0</v>
      </c>
      <c r="AB507" s="7">
        <v>45379</v>
      </c>
    </row>
    <row r="508" spans="1:28" ht="15.75" hidden="1" x14ac:dyDescent="0.25">
      <c r="A508" s="29">
        <v>45357</v>
      </c>
      <c r="B508" s="72" t="s">
        <v>548</v>
      </c>
      <c r="C508" s="25"/>
      <c r="D508" s="27" t="s">
        <v>46</v>
      </c>
      <c r="E508" s="25" t="s">
        <v>151</v>
      </c>
      <c r="F508" s="25">
        <v>5000</v>
      </c>
      <c r="G508" s="25" t="s">
        <v>34</v>
      </c>
      <c r="H508" s="25">
        <v>2070</v>
      </c>
      <c r="I508" s="11">
        <f t="shared" si="77"/>
        <v>10350000</v>
      </c>
      <c r="J508" s="31" t="s">
        <v>324</v>
      </c>
      <c r="K508" s="11"/>
      <c r="L508" s="4">
        <f t="shared" si="78"/>
        <v>10350000</v>
      </c>
      <c r="M508" s="4">
        <v>10350000</v>
      </c>
      <c r="N508" s="4"/>
      <c r="O508" s="4">
        <f t="shared" si="79"/>
        <v>0</v>
      </c>
      <c r="P508" s="4"/>
      <c r="Q508" s="4"/>
      <c r="R508" s="4">
        <f t="shared" si="80"/>
        <v>0</v>
      </c>
      <c r="S508" s="4"/>
      <c r="T508" s="4"/>
      <c r="U508" s="4">
        <f t="shared" si="81"/>
        <v>0</v>
      </c>
      <c r="V508" s="4"/>
      <c r="W508" s="4"/>
      <c r="X508" s="4">
        <f t="shared" si="82"/>
        <v>0</v>
      </c>
      <c r="Y508" s="4"/>
      <c r="Z508" s="4"/>
      <c r="AA508" s="4">
        <f>C508+I508-L508-O508-U508-X508-R508</f>
        <v>0</v>
      </c>
      <c r="AB508" s="7">
        <v>45379</v>
      </c>
    </row>
    <row r="509" spans="1:28" ht="15.75" hidden="1" x14ac:dyDescent="0.25">
      <c r="A509" s="29">
        <v>45357</v>
      </c>
      <c r="B509" s="72" t="s">
        <v>261</v>
      </c>
      <c r="C509" s="25"/>
      <c r="D509" s="25" t="s">
        <v>52</v>
      </c>
      <c r="E509" s="25" t="s">
        <v>108</v>
      </c>
      <c r="F509" s="25">
        <v>600</v>
      </c>
      <c r="G509" s="25" t="s">
        <v>34</v>
      </c>
      <c r="H509" s="25">
        <v>2250</v>
      </c>
      <c r="I509" s="11">
        <f t="shared" si="77"/>
        <v>1350000</v>
      </c>
      <c r="J509" s="26" t="s">
        <v>28</v>
      </c>
      <c r="K509" s="11"/>
      <c r="L509" s="4">
        <f t="shared" si="78"/>
        <v>0</v>
      </c>
      <c r="M509" s="4"/>
      <c r="N509" s="4"/>
      <c r="O509" s="4">
        <f t="shared" si="79"/>
        <v>0</v>
      </c>
      <c r="P509" s="4"/>
      <c r="Q509" s="4"/>
      <c r="R509" s="4">
        <f t="shared" si="80"/>
        <v>0</v>
      </c>
      <c r="S509" s="4"/>
      <c r="T509" s="4"/>
      <c r="U509" s="4">
        <f t="shared" si="81"/>
        <v>0</v>
      </c>
      <c r="V509" s="4"/>
      <c r="W509" s="4"/>
      <c r="X509" s="4">
        <f t="shared" si="82"/>
        <v>0</v>
      </c>
      <c r="Y509" s="4"/>
      <c r="Z509" s="4"/>
      <c r="AA509" s="4">
        <f>C509+I509-L509-O509-U509-X509-R509</f>
        <v>1350000</v>
      </c>
      <c r="AB509" s="7"/>
    </row>
    <row r="510" spans="1:28" ht="15.75" hidden="1" x14ac:dyDescent="0.25">
      <c r="A510" s="29">
        <v>45357</v>
      </c>
      <c r="B510" s="72" t="s">
        <v>744</v>
      </c>
      <c r="C510" s="25"/>
      <c r="D510" s="25" t="s">
        <v>52</v>
      </c>
      <c r="E510" s="25" t="s">
        <v>348</v>
      </c>
      <c r="F510" s="25">
        <v>2400</v>
      </c>
      <c r="G510" s="25" t="s">
        <v>34</v>
      </c>
      <c r="H510" s="25">
        <v>1150</v>
      </c>
      <c r="I510" s="11">
        <f t="shared" si="77"/>
        <v>2760000</v>
      </c>
      <c r="J510" s="31" t="s">
        <v>312</v>
      </c>
      <c r="K510" s="11" t="s">
        <v>1016</v>
      </c>
      <c r="L510" s="4">
        <f t="shared" si="78"/>
        <v>0</v>
      </c>
      <c r="M510" s="4"/>
      <c r="N510" s="4"/>
      <c r="O510" s="4">
        <f t="shared" si="79"/>
        <v>2760000</v>
      </c>
      <c r="P510" s="4">
        <v>2760000</v>
      </c>
      <c r="Q510" s="4"/>
      <c r="R510" s="4">
        <f t="shared" si="80"/>
        <v>0</v>
      </c>
      <c r="S510" s="4"/>
      <c r="T510" s="4"/>
      <c r="U510" s="4">
        <f t="shared" si="81"/>
        <v>0</v>
      </c>
      <c r="V510" s="4"/>
      <c r="W510" s="4"/>
      <c r="X510" s="4">
        <f t="shared" si="82"/>
        <v>0</v>
      </c>
      <c r="Y510" s="4"/>
      <c r="Z510" s="4"/>
      <c r="AA510" s="4">
        <f>C510+I510-L510-O510-U510-X510-R510</f>
        <v>0</v>
      </c>
      <c r="AB510" s="7">
        <v>45362</v>
      </c>
    </row>
    <row r="511" spans="1:28" ht="15.75" hidden="1" x14ac:dyDescent="0.25">
      <c r="A511" s="29">
        <v>45357</v>
      </c>
      <c r="B511" s="72" t="s">
        <v>531</v>
      </c>
      <c r="C511" s="25"/>
      <c r="D511" s="25" t="s">
        <v>52</v>
      </c>
      <c r="E511" s="25" t="s">
        <v>154</v>
      </c>
      <c r="F511" s="25">
        <v>250</v>
      </c>
      <c r="G511" s="25" t="s">
        <v>34</v>
      </c>
      <c r="H511" s="25">
        <v>1335</v>
      </c>
      <c r="I511" s="11">
        <f t="shared" si="77"/>
        <v>333750</v>
      </c>
      <c r="J511" s="31" t="s">
        <v>324</v>
      </c>
      <c r="K511" s="11"/>
      <c r="L511" s="4">
        <f t="shared" si="78"/>
        <v>0</v>
      </c>
      <c r="M511" s="4"/>
      <c r="N511" s="4"/>
      <c r="O511" s="4">
        <f t="shared" si="79"/>
        <v>0</v>
      </c>
      <c r="P511" s="4"/>
      <c r="Q511" s="4"/>
      <c r="R511" s="4">
        <f t="shared" si="80"/>
        <v>0</v>
      </c>
      <c r="S511" s="4"/>
      <c r="T511" s="4"/>
      <c r="U511" s="4">
        <f t="shared" si="81"/>
        <v>333750</v>
      </c>
      <c r="V511" s="4"/>
      <c r="W511" s="4">
        <v>333750</v>
      </c>
      <c r="X511" s="4">
        <f t="shared" si="82"/>
        <v>0</v>
      </c>
      <c r="Y511" s="4"/>
      <c r="Z511" s="4"/>
      <c r="AA511" s="4">
        <f>C511+I511-L511-O511-U511-X511-R511</f>
        <v>0</v>
      </c>
      <c r="AB511" s="7">
        <v>45364</v>
      </c>
    </row>
    <row r="512" spans="1:28" ht="15.75" hidden="1" x14ac:dyDescent="0.25">
      <c r="A512" s="29">
        <v>45357</v>
      </c>
      <c r="B512" s="72" t="s">
        <v>99</v>
      </c>
      <c r="C512" s="27"/>
      <c r="D512" s="27"/>
      <c r="E512" s="27" t="s">
        <v>102</v>
      </c>
      <c r="F512" s="27">
        <v>35</v>
      </c>
      <c r="G512" s="27" t="s">
        <v>39</v>
      </c>
      <c r="H512" s="27"/>
      <c r="I512" s="11">
        <f t="shared" si="77"/>
        <v>0</v>
      </c>
      <c r="J512" s="28" t="s">
        <v>28</v>
      </c>
      <c r="K512" s="11"/>
      <c r="L512" s="4">
        <f t="shared" si="78"/>
        <v>0</v>
      </c>
      <c r="M512" s="4"/>
      <c r="N512" s="4"/>
      <c r="O512" s="4">
        <f t="shared" si="79"/>
        <v>0</v>
      </c>
      <c r="P512" s="4"/>
      <c r="Q512" s="4"/>
      <c r="R512" s="4">
        <f t="shared" si="80"/>
        <v>0</v>
      </c>
      <c r="S512" s="4"/>
      <c r="T512" s="4"/>
      <c r="U512" s="4">
        <f t="shared" si="81"/>
        <v>0</v>
      </c>
      <c r="V512" s="4"/>
      <c r="W512" s="4"/>
      <c r="X512" s="4">
        <f t="shared" si="82"/>
        <v>0</v>
      </c>
      <c r="Y512" s="4"/>
      <c r="Z512" s="4"/>
      <c r="AA512" s="4">
        <f>C512+I512-L512-O512-U512-X512-R512</f>
        <v>0</v>
      </c>
      <c r="AB512" s="7"/>
    </row>
    <row r="513" spans="1:28" ht="15.75" hidden="1" x14ac:dyDescent="0.25">
      <c r="A513" s="29">
        <v>45357</v>
      </c>
      <c r="B513" s="72" t="s">
        <v>99</v>
      </c>
      <c r="C513" s="27"/>
      <c r="D513" s="27"/>
      <c r="E513" s="27" t="s">
        <v>103</v>
      </c>
      <c r="F513" s="25">
        <v>28.9</v>
      </c>
      <c r="G513" s="27" t="s">
        <v>39</v>
      </c>
      <c r="H513" s="25"/>
      <c r="I513" s="11">
        <f t="shared" si="77"/>
        <v>0</v>
      </c>
      <c r="J513" s="26" t="s">
        <v>28</v>
      </c>
      <c r="K513" s="11"/>
      <c r="L513" s="4">
        <f t="shared" si="78"/>
        <v>0</v>
      </c>
      <c r="M513" s="4"/>
      <c r="N513" s="4"/>
      <c r="O513" s="4">
        <f t="shared" si="79"/>
        <v>0</v>
      </c>
      <c r="P513" s="4"/>
      <c r="Q513" s="4"/>
      <c r="R513" s="4">
        <f t="shared" si="80"/>
        <v>0</v>
      </c>
      <c r="S513" s="4"/>
      <c r="T513" s="4"/>
      <c r="U513" s="4">
        <f t="shared" si="81"/>
        <v>0</v>
      </c>
      <c r="V513" s="4"/>
      <c r="W513" s="4"/>
      <c r="X513" s="4">
        <f t="shared" si="82"/>
        <v>0</v>
      </c>
      <c r="Y513" s="4"/>
      <c r="Z513" s="4"/>
      <c r="AA513" s="4">
        <f>C513+I513-L513-O513-U513-X513-R513</f>
        <v>0</v>
      </c>
      <c r="AB513" s="7"/>
    </row>
    <row r="514" spans="1:28" ht="15.75" hidden="1" x14ac:dyDescent="0.25">
      <c r="A514" s="29">
        <v>45357</v>
      </c>
      <c r="B514" s="73" t="s">
        <v>988</v>
      </c>
      <c r="C514" s="27"/>
      <c r="D514" s="27" t="s">
        <v>46</v>
      </c>
      <c r="E514" s="27" t="s">
        <v>298</v>
      </c>
      <c r="F514" s="27">
        <v>100</v>
      </c>
      <c r="G514" s="27" t="s">
        <v>34</v>
      </c>
      <c r="H514" s="27">
        <v>4200</v>
      </c>
      <c r="I514" s="11">
        <f t="shared" si="77"/>
        <v>420000</v>
      </c>
      <c r="J514" s="32" t="s">
        <v>324</v>
      </c>
      <c r="K514" s="11"/>
      <c r="L514" s="4">
        <f t="shared" si="78"/>
        <v>420000</v>
      </c>
      <c r="M514" s="4">
        <v>420000</v>
      </c>
      <c r="N514" s="4"/>
      <c r="O514" s="4">
        <f t="shared" si="79"/>
        <v>0</v>
      </c>
      <c r="P514" s="4"/>
      <c r="Q514" s="4"/>
      <c r="R514" s="4">
        <f t="shared" si="80"/>
        <v>0</v>
      </c>
      <c r="S514" s="4"/>
      <c r="T514" s="4"/>
      <c r="U514" s="4">
        <f t="shared" si="81"/>
        <v>0</v>
      </c>
      <c r="V514" s="4"/>
      <c r="W514" s="4"/>
      <c r="X514" s="4">
        <f t="shared" si="82"/>
        <v>0</v>
      </c>
      <c r="Y514" s="4"/>
      <c r="Z514" s="4"/>
      <c r="AA514" s="4">
        <f>C514+I514-L514-O514-U514-X514-R514</f>
        <v>0</v>
      </c>
      <c r="AB514" s="7">
        <v>45357</v>
      </c>
    </row>
    <row r="515" spans="1:28" ht="15.75" hidden="1" x14ac:dyDescent="0.25">
      <c r="A515" s="29">
        <v>45357</v>
      </c>
      <c r="B515" s="73" t="s">
        <v>988</v>
      </c>
      <c r="C515" s="27"/>
      <c r="D515" s="27" t="s">
        <v>46</v>
      </c>
      <c r="E515" s="27" t="s">
        <v>135</v>
      </c>
      <c r="F515" s="27">
        <v>1</v>
      </c>
      <c r="G515" s="27" t="s">
        <v>48</v>
      </c>
      <c r="H515" s="27">
        <v>160000</v>
      </c>
      <c r="I515" s="11">
        <f t="shared" si="77"/>
        <v>160000</v>
      </c>
      <c r="J515" s="32" t="s">
        <v>324</v>
      </c>
      <c r="K515" s="11"/>
      <c r="L515" s="4">
        <f t="shared" si="78"/>
        <v>160000</v>
      </c>
      <c r="M515" s="4">
        <v>160000</v>
      </c>
      <c r="N515" s="4"/>
      <c r="O515" s="4">
        <f t="shared" si="79"/>
        <v>0</v>
      </c>
      <c r="P515" s="4"/>
      <c r="Q515" s="4"/>
      <c r="R515" s="4">
        <f t="shared" si="80"/>
        <v>0</v>
      </c>
      <c r="S515" s="4"/>
      <c r="T515" s="4"/>
      <c r="U515" s="4">
        <f t="shared" si="81"/>
        <v>0</v>
      </c>
      <c r="V515" s="4"/>
      <c r="W515" s="4"/>
      <c r="X515" s="4">
        <f t="shared" si="82"/>
        <v>0</v>
      </c>
      <c r="Y515" s="4"/>
      <c r="Z515" s="4"/>
      <c r="AA515" s="4">
        <f>C515+I515-L515-O515-U515-X515-R515</f>
        <v>0</v>
      </c>
      <c r="AB515" s="7">
        <v>45357</v>
      </c>
    </row>
    <row r="516" spans="1:28" ht="15.75" hidden="1" x14ac:dyDescent="0.25">
      <c r="A516" s="24">
        <v>45357</v>
      </c>
      <c r="B516" s="72" t="s">
        <v>354</v>
      </c>
      <c r="C516" s="25"/>
      <c r="D516" s="25" t="s">
        <v>52</v>
      </c>
      <c r="E516" s="25" t="s">
        <v>108</v>
      </c>
      <c r="F516" s="25">
        <v>200</v>
      </c>
      <c r="G516" s="25" t="s">
        <v>34</v>
      </c>
      <c r="H516" s="25">
        <v>2250</v>
      </c>
      <c r="I516" s="11">
        <f t="shared" si="77"/>
        <v>450000</v>
      </c>
      <c r="J516" s="31" t="s">
        <v>312</v>
      </c>
      <c r="K516" s="4" t="s">
        <v>1122</v>
      </c>
      <c r="L516" s="4">
        <f t="shared" si="78"/>
        <v>0</v>
      </c>
      <c r="M516" s="4"/>
      <c r="N516" s="4"/>
      <c r="O516" s="4">
        <f t="shared" si="79"/>
        <v>450000</v>
      </c>
      <c r="P516" s="4">
        <v>450000</v>
      </c>
      <c r="Q516" s="4"/>
      <c r="R516" s="4">
        <f t="shared" si="80"/>
        <v>0</v>
      </c>
      <c r="S516" s="4"/>
      <c r="T516" s="4"/>
      <c r="U516" s="4">
        <f t="shared" si="81"/>
        <v>0</v>
      </c>
      <c r="V516" s="4"/>
      <c r="W516" s="4"/>
      <c r="X516" s="4">
        <f t="shared" si="82"/>
        <v>0</v>
      </c>
      <c r="Y516" s="4"/>
      <c r="Z516" s="4"/>
      <c r="AA516" s="4">
        <f>C516+I516-L516-O516-U516-X516-R516</f>
        <v>0</v>
      </c>
      <c r="AB516" s="7">
        <v>45380</v>
      </c>
    </row>
    <row r="517" spans="1:28" ht="15.75" hidden="1" x14ac:dyDescent="0.25">
      <c r="A517" s="29">
        <v>45357</v>
      </c>
      <c r="B517" s="72" t="s">
        <v>354</v>
      </c>
      <c r="C517" s="25"/>
      <c r="D517" s="25" t="s">
        <v>52</v>
      </c>
      <c r="E517" s="25" t="s">
        <v>290</v>
      </c>
      <c r="F517" s="25">
        <v>500</v>
      </c>
      <c r="G517" s="27" t="s">
        <v>34</v>
      </c>
      <c r="H517" s="25">
        <v>3150</v>
      </c>
      <c r="I517" s="11">
        <f t="shared" si="77"/>
        <v>1575000</v>
      </c>
      <c r="J517" s="31" t="s">
        <v>49</v>
      </c>
      <c r="K517" s="4" t="s">
        <v>1122</v>
      </c>
      <c r="L517" s="4">
        <f t="shared" si="78"/>
        <v>0</v>
      </c>
      <c r="M517" s="4"/>
      <c r="N517" s="4"/>
      <c r="O517" s="4">
        <f t="shared" si="79"/>
        <v>4575000</v>
      </c>
      <c r="P517" s="4">
        <v>4575000</v>
      </c>
      <c r="Q517" s="4"/>
      <c r="R517" s="4">
        <f t="shared" si="80"/>
        <v>0</v>
      </c>
      <c r="S517" s="4"/>
      <c r="T517" s="4"/>
      <c r="U517" s="4">
        <f t="shared" si="81"/>
        <v>0</v>
      </c>
      <c r="V517" s="4"/>
      <c r="W517" s="4"/>
      <c r="X517" s="4">
        <f t="shared" si="82"/>
        <v>0</v>
      </c>
      <c r="Y517" s="4"/>
      <c r="Z517" s="4"/>
      <c r="AA517" s="4">
        <f>C517+I517-L517-O517-U517-X517-R517</f>
        <v>-3000000</v>
      </c>
      <c r="AB517" s="7">
        <v>45380</v>
      </c>
    </row>
    <row r="518" spans="1:28" ht="15.75" hidden="1" x14ac:dyDescent="0.25">
      <c r="A518" s="29">
        <v>45357</v>
      </c>
      <c r="B518" s="72" t="s">
        <v>203</v>
      </c>
      <c r="C518" s="25"/>
      <c r="D518" s="25" t="s">
        <v>46</v>
      </c>
      <c r="E518" s="27" t="s">
        <v>137</v>
      </c>
      <c r="F518" s="27">
        <v>18.7</v>
      </c>
      <c r="G518" s="27" t="s">
        <v>39</v>
      </c>
      <c r="H518" s="25">
        <v>47000</v>
      </c>
      <c r="I518" s="11">
        <f t="shared" si="77"/>
        <v>878900</v>
      </c>
      <c r="J518" s="26" t="s">
        <v>28</v>
      </c>
      <c r="K518" s="11"/>
      <c r="L518" s="4">
        <f t="shared" si="78"/>
        <v>0</v>
      </c>
      <c r="M518" s="4"/>
      <c r="N518" s="4"/>
      <c r="O518" s="4">
        <f t="shared" si="79"/>
        <v>0</v>
      </c>
      <c r="P518" s="4"/>
      <c r="Q518" s="4"/>
      <c r="R518" s="4">
        <f t="shared" si="80"/>
        <v>0</v>
      </c>
      <c r="S518" s="4"/>
      <c r="T518" s="4"/>
      <c r="U518" s="4">
        <f t="shared" si="81"/>
        <v>0</v>
      </c>
      <c r="V518" s="4"/>
      <c r="W518" s="4"/>
      <c r="X518" s="4">
        <f t="shared" si="82"/>
        <v>0</v>
      </c>
      <c r="Y518" s="4"/>
      <c r="Z518" s="4"/>
      <c r="AA518" s="4">
        <f>C518+I518-L518-O518-U518-X518-R518</f>
        <v>878900</v>
      </c>
      <c r="AB518" s="7"/>
    </row>
    <row r="519" spans="1:28" ht="15.75" hidden="1" x14ac:dyDescent="0.25">
      <c r="A519" s="29">
        <v>45357</v>
      </c>
      <c r="B519" s="72" t="s">
        <v>203</v>
      </c>
      <c r="C519" s="25"/>
      <c r="D519" s="25" t="s">
        <v>46</v>
      </c>
      <c r="E519" s="25" t="s">
        <v>135</v>
      </c>
      <c r="F519" s="25">
        <v>10</v>
      </c>
      <c r="G519" s="27" t="s">
        <v>48</v>
      </c>
      <c r="H519" s="25">
        <v>160000</v>
      </c>
      <c r="I519" s="11">
        <f t="shared" si="77"/>
        <v>1600000</v>
      </c>
      <c r="J519" s="26" t="s">
        <v>28</v>
      </c>
      <c r="K519" s="11"/>
      <c r="L519" s="4">
        <f t="shared" si="78"/>
        <v>0</v>
      </c>
      <c r="M519" s="4"/>
      <c r="N519" s="4"/>
      <c r="O519" s="4">
        <f t="shared" si="79"/>
        <v>0</v>
      </c>
      <c r="P519" s="4"/>
      <c r="Q519" s="4"/>
      <c r="R519" s="4">
        <f t="shared" si="80"/>
        <v>0</v>
      </c>
      <c r="S519" s="4"/>
      <c r="T519" s="4"/>
      <c r="U519" s="4">
        <f t="shared" si="81"/>
        <v>0</v>
      </c>
      <c r="V519" s="4"/>
      <c r="W519" s="4"/>
      <c r="X519" s="4">
        <f t="shared" si="82"/>
        <v>0</v>
      </c>
      <c r="Y519" s="4"/>
      <c r="Z519" s="4"/>
      <c r="AA519" s="4">
        <f>C519+I519-L519-O519-U519-X519-R519</f>
        <v>1600000</v>
      </c>
      <c r="AB519" s="7"/>
    </row>
    <row r="520" spans="1:28" ht="15.75" hidden="1" x14ac:dyDescent="0.25">
      <c r="A520" s="29">
        <v>45357</v>
      </c>
      <c r="B520" s="73" t="s">
        <v>99</v>
      </c>
      <c r="C520" s="25"/>
      <c r="D520" s="25"/>
      <c r="E520" s="25" t="s">
        <v>100</v>
      </c>
      <c r="F520" s="25">
        <v>57.5</v>
      </c>
      <c r="G520" s="27" t="s">
        <v>39</v>
      </c>
      <c r="H520" s="25"/>
      <c r="I520" s="11">
        <f t="shared" si="77"/>
        <v>0</v>
      </c>
      <c r="J520" s="26" t="s">
        <v>28</v>
      </c>
      <c r="K520" s="11"/>
      <c r="L520" s="4">
        <f t="shared" si="78"/>
        <v>0</v>
      </c>
      <c r="M520" s="4"/>
      <c r="N520" s="4"/>
      <c r="O520" s="4">
        <f t="shared" si="79"/>
        <v>0</v>
      </c>
      <c r="P520" s="4"/>
      <c r="Q520" s="4"/>
      <c r="R520" s="4">
        <f t="shared" si="80"/>
        <v>0</v>
      </c>
      <c r="S520" s="4"/>
      <c r="T520" s="4"/>
      <c r="U520" s="4">
        <f t="shared" si="81"/>
        <v>0</v>
      </c>
      <c r="V520" s="4"/>
      <c r="W520" s="4"/>
      <c r="X520" s="4">
        <f t="shared" si="82"/>
        <v>0</v>
      </c>
      <c r="Y520" s="4"/>
      <c r="Z520" s="4"/>
      <c r="AA520" s="4">
        <f>C520+I520-L520-O520-U520-X520-R520</f>
        <v>0</v>
      </c>
      <c r="AB520" s="7"/>
    </row>
    <row r="521" spans="1:28" ht="15.75" hidden="1" x14ac:dyDescent="0.25">
      <c r="A521" s="24">
        <v>45357</v>
      </c>
      <c r="B521" s="72" t="s">
        <v>41</v>
      </c>
      <c r="C521" s="25"/>
      <c r="D521" s="25" t="s">
        <v>46</v>
      </c>
      <c r="E521" s="25" t="s">
        <v>343</v>
      </c>
      <c r="F521" s="25">
        <v>1</v>
      </c>
      <c r="G521" s="25" t="s">
        <v>23</v>
      </c>
      <c r="H521" s="25">
        <v>1200000</v>
      </c>
      <c r="I521" s="11">
        <f t="shared" si="77"/>
        <v>1200000</v>
      </c>
      <c r="J521" s="31" t="s">
        <v>324</v>
      </c>
      <c r="K521" s="11"/>
      <c r="L521" s="4">
        <f t="shared" si="78"/>
        <v>1200000</v>
      </c>
      <c r="M521" s="4">
        <v>1200000</v>
      </c>
      <c r="N521" s="4"/>
      <c r="O521" s="4">
        <f t="shared" si="79"/>
        <v>0</v>
      </c>
      <c r="P521" s="4"/>
      <c r="Q521" s="4"/>
      <c r="R521" s="4">
        <f t="shared" si="80"/>
        <v>0</v>
      </c>
      <c r="S521" s="4"/>
      <c r="T521" s="4"/>
      <c r="U521" s="4">
        <f t="shared" si="81"/>
        <v>0</v>
      </c>
      <c r="V521" s="4"/>
      <c r="W521" s="4"/>
      <c r="X521" s="4">
        <f t="shared" si="82"/>
        <v>0</v>
      </c>
      <c r="Y521" s="4"/>
      <c r="Z521" s="4"/>
      <c r="AA521" s="4">
        <f>C521+I521-L521-O521-U521-X521-R521</f>
        <v>0</v>
      </c>
      <c r="AB521" s="7">
        <v>45357</v>
      </c>
    </row>
    <row r="522" spans="1:28" ht="15.75" hidden="1" x14ac:dyDescent="0.25">
      <c r="A522" s="29">
        <v>45358</v>
      </c>
      <c r="B522" s="73" t="s">
        <v>325</v>
      </c>
      <c r="C522" s="27"/>
      <c r="D522" s="27" t="s">
        <v>52</v>
      </c>
      <c r="E522" s="27" t="s">
        <v>160</v>
      </c>
      <c r="F522" s="27">
        <v>250</v>
      </c>
      <c r="G522" s="27" t="s">
        <v>34</v>
      </c>
      <c r="H522" s="27">
        <v>3265</v>
      </c>
      <c r="I522" s="11">
        <f t="shared" ref="I522:I579" si="83">F522*H522</f>
        <v>816250</v>
      </c>
      <c r="J522" s="31" t="s">
        <v>312</v>
      </c>
      <c r="K522" s="11" t="s">
        <v>997</v>
      </c>
      <c r="L522" s="4">
        <f>M522+N522</f>
        <v>0</v>
      </c>
      <c r="M522" s="4"/>
      <c r="N522" s="4"/>
      <c r="O522" s="4">
        <f>P522+Q522</f>
        <v>816250</v>
      </c>
      <c r="P522" s="4">
        <v>816250</v>
      </c>
      <c r="Q522" s="4"/>
      <c r="R522" s="4">
        <f>S522+T522</f>
        <v>0</v>
      </c>
      <c r="S522" s="4"/>
      <c r="T522" s="4"/>
      <c r="U522" s="4">
        <f>V522+W522</f>
        <v>0</v>
      </c>
      <c r="V522" s="4"/>
      <c r="W522" s="4"/>
      <c r="X522" s="4">
        <f>Y522+Z522</f>
        <v>0</v>
      </c>
      <c r="Y522" s="4"/>
      <c r="Z522" s="4"/>
      <c r="AA522" s="4">
        <f>C522+I522-L522-O522-U522-X522-R522</f>
        <v>0</v>
      </c>
      <c r="AB522" s="7">
        <v>45357</v>
      </c>
    </row>
    <row r="523" spans="1:28" ht="15.75" hidden="1" x14ac:dyDescent="0.25">
      <c r="A523" s="29">
        <v>45358</v>
      </c>
      <c r="B523" s="73" t="s">
        <v>118</v>
      </c>
      <c r="C523" s="25"/>
      <c r="D523" s="25" t="s">
        <v>46</v>
      </c>
      <c r="E523" s="25" t="s">
        <v>50</v>
      </c>
      <c r="F523" s="25">
        <v>300</v>
      </c>
      <c r="G523" s="27" t="s">
        <v>34</v>
      </c>
      <c r="H523" s="25">
        <v>3880</v>
      </c>
      <c r="I523" s="11">
        <f t="shared" si="83"/>
        <v>1164000</v>
      </c>
      <c r="J523" s="31" t="s">
        <v>312</v>
      </c>
      <c r="K523" s="11" t="s">
        <v>992</v>
      </c>
      <c r="L523" s="4">
        <f t="shared" ref="L523:L579" si="84">M523+N523</f>
        <v>0</v>
      </c>
      <c r="M523" s="4"/>
      <c r="N523" s="4"/>
      <c r="O523" s="4">
        <f t="shared" ref="O523:O579" si="85">P523+Q523</f>
        <v>1164000</v>
      </c>
      <c r="P523" s="4">
        <v>1164000</v>
      </c>
      <c r="Q523" s="4"/>
      <c r="R523" s="4">
        <f t="shared" ref="R523:R579" si="86">S523+T523</f>
        <v>0</v>
      </c>
      <c r="S523" s="4"/>
      <c r="T523" s="4"/>
      <c r="U523" s="4">
        <f t="shared" ref="U523:U579" si="87">V523+W523</f>
        <v>0</v>
      </c>
      <c r="V523" s="4"/>
      <c r="W523" s="4"/>
      <c r="X523" s="4">
        <f t="shared" ref="X523:X579" si="88">Y523+Z523</f>
        <v>0</v>
      </c>
      <c r="Y523" s="4"/>
      <c r="Z523" s="4"/>
      <c r="AA523" s="4">
        <f>C523+I523-L523-O523-U523-X523-R523</f>
        <v>0</v>
      </c>
      <c r="AB523" s="7">
        <v>45357</v>
      </c>
    </row>
    <row r="524" spans="1:28" ht="15.75" hidden="1" x14ac:dyDescent="0.25">
      <c r="A524" s="29">
        <v>45358</v>
      </c>
      <c r="B524" s="73" t="s">
        <v>551</v>
      </c>
      <c r="C524" s="25"/>
      <c r="D524" s="25" t="s">
        <v>46</v>
      </c>
      <c r="E524" s="25" t="s">
        <v>298</v>
      </c>
      <c r="F524" s="25">
        <v>200</v>
      </c>
      <c r="G524" s="27" t="s">
        <v>34</v>
      </c>
      <c r="H524" s="25">
        <v>3900</v>
      </c>
      <c r="I524" s="11">
        <f t="shared" si="83"/>
        <v>780000</v>
      </c>
      <c r="J524" s="31" t="s">
        <v>324</v>
      </c>
      <c r="K524" s="11"/>
      <c r="L524" s="4">
        <f t="shared" si="84"/>
        <v>0</v>
      </c>
      <c r="M524" s="4"/>
      <c r="N524" s="4"/>
      <c r="O524" s="4">
        <f t="shared" si="85"/>
        <v>0</v>
      </c>
      <c r="P524" s="4"/>
      <c r="Q524" s="4"/>
      <c r="R524" s="4">
        <f t="shared" si="86"/>
        <v>0</v>
      </c>
      <c r="S524" s="4"/>
      <c r="T524" s="4"/>
      <c r="U524" s="4">
        <f t="shared" si="87"/>
        <v>780000</v>
      </c>
      <c r="V524" s="4">
        <v>780000</v>
      </c>
      <c r="W524" s="4"/>
      <c r="X524" s="4">
        <f t="shared" si="88"/>
        <v>0</v>
      </c>
      <c r="Y524" s="4"/>
      <c r="Z524" s="4"/>
      <c r="AA524" s="4">
        <f>C524+I524-L524-O524-U524-X524-R524</f>
        <v>0</v>
      </c>
      <c r="AB524" s="7">
        <v>45358</v>
      </c>
    </row>
    <row r="525" spans="1:28" ht="15.75" hidden="1" x14ac:dyDescent="0.25">
      <c r="A525" s="29">
        <v>45358</v>
      </c>
      <c r="B525" s="73" t="s">
        <v>778</v>
      </c>
      <c r="C525" s="25"/>
      <c r="D525" s="25" t="s">
        <v>46</v>
      </c>
      <c r="E525" s="25" t="s">
        <v>108</v>
      </c>
      <c r="F525" s="25">
        <v>400</v>
      </c>
      <c r="G525" s="27" t="s">
        <v>34</v>
      </c>
      <c r="H525" s="25">
        <v>2150</v>
      </c>
      <c r="I525" s="11">
        <f t="shared" si="83"/>
        <v>860000</v>
      </c>
      <c r="J525" s="31" t="s">
        <v>312</v>
      </c>
      <c r="K525" s="11" t="s">
        <v>1002</v>
      </c>
      <c r="L525" s="4">
        <f t="shared" si="84"/>
        <v>0</v>
      </c>
      <c r="M525" s="4"/>
      <c r="N525" s="4"/>
      <c r="O525" s="4">
        <f t="shared" si="85"/>
        <v>860000</v>
      </c>
      <c r="P525" s="4">
        <v>860000</v>
      </c>
      <c r="Q525" s="4"/>
      <c r="R525" s="4">
        <f t="shared" si="86"/>
        <v>0</v>
      </c>
      <c r="S525" s="4"/>
      <c r="T525" s="4"/>
      <c r="U525" s="4">
        <f t="shared" si="87"/>
        <v>0</v>
      </c>
      <c r="V525" s="4"/>
      <c r="W525" s="4"/>
      <c r="X525" s="4">
        <f t="shared" si="88"/>
        <v>0</v>
      </c>
      <c r="Y525" s="4"/>
      <c r="Z525" s="4"/>
      <c r="AA525" s="4">
        <f>C525+I525-L525-O525-U525-X525-R525</f>
        <v>0</v>
      </c>
      <c r="AB525" s="7">
        <v>45358</v>
      </c>
    </row>
    <row r="526" spans="1:28" ht="15.75" hidden="1" x14ac:dyDescent="0.25">
      <c r="A526" s="29">
        <v>45358</v>
      </c>
      <c r="B526" s="72" t="s">
        <v>311</v>
      </c>
      <c r="C526" s="25"/>
      <c r="D526" s="25" t="s">
        <v>46</v>
      </c>
      <c r="E526" s="25" t="s">
        <v>135</v>
      </c>
      <c r="F526" s="25">
        <v>3</v>
      </c>
      <c r="G526" s="27" t="s">
        <v>48</v>
      </c>
      <c r="H526" s="25">
        <v>160000</v>
      </c>
      <c r="I526" s="11">
        <f t="shared" si="83"/>
        <v>480000</v>
      </c>
      <c r="J526" s="31" t="s">
        <v>324</v>
      </c>
      <c r="K526" s="11"/>
      <c r="L526" s="4">
        <f t="shared" si="84"/>
        <v>0</v>
      </c>
      <c r="M526" s="4"/>
      <c r="N526" s="4"/>
      <c r="O526" s="4">
        <f t="shared" si="85"/>
        <v>0</v>
      </c>
      <c r="P526" s="4"/>
      <c r="Q526" s="4"/>
      <c r="R526" s="4">
        <f t="shared" si="86"/>
        <v>0</v>
      </c>
      <c r="S526" s="4"/>
      <c r="T526" s="4"/>
      <c r="U526" s="4">
        <f t="shared" si="87"/>
        <v>480000</v>
      </c>
      <c r="V526" s="4">
        <v>480000</v>
      </c>
      <c r="W526" s="4"/>
      <c r="X526" s="4">
        <f t="shared" si="88"/>
        <v>0</v>
      </c>
      <c r="Y526" s="4"/>
      <c r="Z526" s="4"/>
      <c r="AA526" s="4">
        <f>C526+I526-L526-O526-U526-X526-R526</f>
        <v>0</v>
      </c>
      <c r="AB526" s="7">
        <v>45357</v>
      </c>
    </row>
    <row r="527" spans="1:28" ht="15.75" hidden="1" x14ac:dyDescent="0.25">
      <c r="A527" s="29">
        <v>45358</v>
      </c>
      <c r="B527" s="72" t="s">
        <v>393</v>
      </c>
      <c r="C527" s="25"/>
      <c r="D527" s="25" t="s">
        <v>52</v>
      </c>
      <c r="E527" s="25" t="s">
        <v>124</v>
      </c>
      <c r="F527" s="25">
        <v>0.95</v>
      </c>
      <c r="G527" s="25" t="s">
        <v>283</v>
      </c>
      <c r="H527" s="25">
        <v>1200000</v>
      </c>
      <c r="I527" s="11">
        <f t="shared" si="83"/>
        <v>1140000</v>
      </c>
      <c r="J527" s="31" t="s">
        <v>312</v>
      </c>
      <c r="K527" s="11" t="s">
        <v>998</v>
      </c>
      <c r="L527" s="4">
        <f t="shared" si="84"/>
        <v>0</v>
      </c>
      <c r="M527" s="4"/>
      <c r="N527" s="4"/>
      <c r="O527" s="4">
        <f t="shared" si="85"/>
        <v>1140000</v>
      </c>
      <c r="P527" s="4">
        <v>1140000</v>
      </c>
      <c r="Q527" s="4"/>
      <c r="R527" s="4">
        <f t="shared" si="86"/>
        <v>0</v>
      </c>
      <c r="S527" s="4"/>
      <c r="T527" s="4"/>
      <c r="U527" s="4">
        <f t="shared" si="87"/>
        <v>0</v>
      </c>
      <c r="V527" s="4"/>
      <c r="W527" s="4"/>
      <c r="X527" s="4">
        <f t="shared" si="88"/>
        <v>0</v>
      </c>
      <c r="Y527" s="4"/>
      <c r="Z527" s="4"/>
      <c r="AA527" s="4">
        <f>C527+I527-L527-O527-U527-X527-R527</f>
        <v>0</v>
      </c>
      <c r="AB527" s="7">
        <v>45357</v>
      </c>
    </row>
    <row r="528" spans="1:28" ht="15.75" hidden="1" x14ac:dyDescent="0.25">
      <c r="A528" s="29">
        <v>45358</v>
      </c>
      <c r="B528" s="72" t="s">
        <v>393</v>
      </c>
      <c r="C528" s="25"/>
      <c r="D528" s="25" t="s">
        <v>52</v>
      </c>
      <c r="E528" s="25" t="s">
        <v>284</v>
      </c>
      <c r="F528" s="25">
        <v>1</v>
      </c>
      <c r="G528" s="25" t="s">
        <v>34</v>
      </c>
      <c r="H528" s="25">
        <v>75000</v>
      </c>
      <c r="I528" s="11">
        <f t="shared" si="83"/>
        <v>75000</v>
      </c>
      <c r="J528" s="31" t="s">
        <v>312</v>
      </c>
      <c r="K528" s="11" t="s">
        <v>998</v>
      </c>
      <c r="L528" s="4">
        <f t="shared" si="84"/>
        <v>0</v>
      </c>
      <c r="M528" s="4"/>
      <c r="N528" s="4"/>
      <c r="O528" s="4">
        <f t="shared" si="85"/>
        <v>75000</v>
      </c>
      <c r="P528" s="4">
        <v>75000</v>
      </c>
      <c r="Q528" s="4"/>
      <c r="R528" s="4">
        <f t="shared" si="86"/>
        <v>0</v>
      </c>
      <c r="S528" s="4"/>
      <c r="T528" s="4"/>
      <c r="U528" s="4">
        <f t="shared" si="87"/>
        <v>0</v>
      </c>
      <c r="V528" s="4"/>
      <c r="W528" s="4"/>
      <c r="X528" s="4">
        <f t="shared" si="88"/>
        <v>0</v>
      </c>
      <c r="Y528" s="4"/>
      <c r="Z528" s="4"/>
      <c r="AA528" s="4">
        <f>C528+I528-L528-O528-U528-X528-R528</f>
        <v>0</v>
      </c>
      <c r="AB528" s="7">
        <v>45357</v>
      </c>
    </row>
    <row r="529" spans="1:28" ht="15.75" hidden="1" x14ac:dyDescent="0.25">
      <c r="A529" s="29">
        <v>45358</v>
      </c>
      <c r="B529" s="72" t="s">
        <v>393</v>
      </c>
      <c r="C529" s="25"/>
      <c r="D529" s="25" t="s">
        <v>52</v>
      </c>
      <c r="E529" s="25" t="s">
        <v>227</v>
      </c>
      <c r="F529" s="25">
        <v>1</v>
      </c>
      <c r="G529" s="25" t="s">
        <v>34</v>
      </c>
      <c r="H529" s="25">
        <v>95000</v>
      </c>
      <c r="I529" s="11">
        <f t="shared" si="83"/>
        <v>95000</v>
      </c>
      <c r="J529" s="31" t="s">
        <v>312</v>
      </c>
      <c r="K529" s="11" t="s">
        <v>998</v>
      </c>
      <c r="L529" s="4">
        <f t="shared" si="84"/>
        <v>0</v>
      </c>
      <c r="M529" s="4"/>
      <c r="N529" s="4"/>
      <c r="O529" s="4">
        <f t="shared" si="85"/>
        <v>95000</v>
      </c>
      <c r="P529" s="4">
        <v>95000</v>
      </c>
      <c r="Q529" s="4"/>
      <c r="R529" s="4">
        <f t="shared" si="86"/>
        <v>0</v>
      </c>
      <c r="S529" s="4"/>
      <c r="T529" s="4"/>
      <c r="U529" s="4">
        <f t="shared" si="87"/>
        <v>0</v>
      </c>
      <c r="V529" s="4"/>
      <c r="W529" s="4"/>
      <c r="X529" s="4">
        <f t="shared" si="88"/>
        <v>0</v>
      </c>
      <c r="Y529" s="4"/>
      <c r="Z529" s="4"/>
      <c r="AA529" s="4">
        <f>C529+I529-L529-O529-U529-X529-R529</f>
        <v>0</v>
      </c>
      <c r="AB529" s="7">
        <v>45357</v>
      </c>
    </row>
    <row r="530" spans="1:28" ht="15.75" hidden="1" x14ac:dyDescent="0.25">
      <c r="A530" s="29">
        <v>45358</v>
      </c>
      <c r="B530" s="72" t="s">
        <v>743</v>
      </c>
      <c r="C530" s="25"/>
      <c r="D530" s="25" t="s">
        <v>46</v>
      </c>
      <c r="E530" s="25" t="s">
        <v>128</v>
      </c>
      <c r="F530" s="76">
        <v>25</v>
      </c>
      <c r="G530" s="25" t="s">
        <v>39</v>
      </c>
      <c r="H530" s="25">
        <v>125000</v>
      </c>
      <c r="I530" s="11">
        <f t="shared" si="83"/>
        <v>3125000</v>
      </c>
      <c r="J530" s="31" t="s">
        <v>312</v>
      </c>
      <c r="K530" s="11" t="s">
        <v>1051</v>
      </c>
      <c r="L530" s="4">
        <f t="shared" si="84"/>
        <v>0</v>
      </c>
      <c r="M530" s="4"/>
      <c r="N530" s="4"/>
      <c r="O530" s="4">
        <f t="shared" si="85"/>
        <v>3125000</v>
      </c>
      <c r="P530" s="4">
        <v>3125000</v>
      </c>
      <c r="Q530" s="4"/>
      <c r="R530" s="4">
        <f t="shared" si="86"/>
        <v>0</v>
      </c>
      <c r="S530" s="4"/>
      <c r="T530" s="4"/>
      <c r="U530" s="4">
        <f t="shared" si="87"/>
        <v>0</v>
      </c>
      <c r="V530" s="4"/>
      <c r="W530" s="4"/>
      <c r="X530" s="4">
        <f t="shared" si="88"/>
        <v>0</v>
      </c>
      <c r="Y530" s="4"/>
      <c r="Z530" s="4"/>
      <c r="AA530" s="4">
        <f>C530+I530-L530-O530-U530-X530-R530</f>
        <v>0</v>
      </c>
      <c r="AB530" s="7">
        <v>45366</v>
      </c>
    </row>
    <row r="531" spans="1:28" ht="15.75" hidden="1" x14ac:dyDescent="0.25">
      <c r="A531" s="29">
        <v>45358</v>
      </c>
      <c r="B531" s="72" t="s">
        <v>676</v>
      </c>
      <c r="C531" s="25"/>
      <c r="D531" s="25" t="s">
        <v>46</v>
      </c>
      <c r="E531" s="25" t="s">
        <v>160</v>
      </c>
      <c r="F531" s="25">
        <v>250</v>
      </c>
      <c r="G531" s="25" t="s">
        <v>34</v>
      </c>
      <c r="H531" s="25">
        <v>3260</v>
      </c>
      <c r="I531" s="11">
        <f t="shared" si="83"/>
        <v>815000</v>
      </c>
      <c r="J531" s="31" t="s">
        <v>312</v>
      </c>
      <c r="K531" s="11"/>
      <c r="L531" s="4">
        <f t="shared" si="84"/>
        <v>0</v>
      </c>
      <c r="M531" s="4"/>
      <c r="N531" s="4"/>
      <c r="O531" s="4">
        <f t="shared" si="85"/>
        <v>815000</v>
      </c>
      <c r="P531" s="4">
        <v>815000</v>
      </c>
      <c r="Q531" s="4"/>
      <c r="R531" s="4">
        <f t="shared" si="86"/>
        <v>0</v>
      </c>
      <c r="S531" s="4"/>
      <c r="T531" s="4"/>
      <c r="U531" s="4">
        <f t="shared" si="87"/>
        <v>0</v>
      </c>
      <c r="V531" s="4"/>
      <c r="W531" s="4"/>
      <c r="X531" s="4">
        <f t="shared" si="88"/>
        <v>0</v>
      </c>
      <c r="Y531" s="4"/>
      <c r="Z531" s="4"/>
      <c r="AA531" s="4">
        <f>C531+I531-L531-O531-U531-X531-R531</f>
        <v>0</v>
      </c>
      <c r="AB531" s="7">
        <v>45358</v>
      </c>
    </row>
    <row r="532" spans="1:28" ht="15.75" hidden="1" x14ac:dyDescent="0.25">
      <c r="A532" s="29">
        <v>45358</v>
      </c>
      <c r="B532" s="72" t="s">
        <v>256</v>
      </c>
      <c r="C532" s="27"/>
      <c r="D532" s="25" t="s">
        <v>52</v>
      </c>
      <c r="E532" s="27" t="s">
        <v>173</v>
      </c>
      <c r="F532" s="27">
        <v>1000</v>
      </c>
      <c r="G532" s="25" t="s">
        <v>34</v>
      </c>
      <c r="H532" s="27">
        <v>4000</v>
      </c>
      <c r="I532" s="11">
        <f t="shared" si="83"/>
        <v>4000000</v>
      </c>
      <c r="J532" s="31" t="s">
        <v>324</v>
      </c>
      <c r="K532" s="11"/>
      <c r="L532" s="4">
        <f t="shared" si="84"/>
        <v>4000000</v>
      </c>
      <c r="M532" s="4">
        <v>3233000</v>
      </c>
      <c r="N532" s="4">
        <v>767000</v>
      </c>
      <c r="O532" s="4">
        <f t="shared" si="85"/>
        <v>0</v>
      </c>
      <c r="P532" s="4"/>
      <c r="Q532" s="4"/>
      <c r="R532" s="4">
        <f t="shared" si="86"/>
        <v>0</v>
      </c>
      <c r="S532" s="4"/>
      <c r="T532" s="4"/>
      <c r="U532" s="4">
        <f t="shared" si="87"/>
        <v>0</v>
      </c>
      <c r="V532" s="4"/>
      <c r="W532" s="4"/>
      <c r="X532" s="4">
        <f t="shared" si="88"/>
        <v>0</v>
      </c>
      <c r="Y532" s="4"/>
      <c r="Z532" s="4"/>
      <c r="AA532" s="4">
        <f>C532+I532-L532-O532-U532-X532-R532</f>
        <v>0</v>
      </c>
      <c r="AB532" s="7">
        <v>45362</v>
      </c>
    </row>
    <row r="533" spans="1:28" ht="15.75" hidden="1" x14ac:dyDescent="0.25">
      <c r="A533" s="29">
        <v>45358</v>
      </c>
      <c r="B533" s="72" t="s">
        <v>256</v>
      </c>
      <c r="C533" s="27"/>
      <c r="D533" s="25" t="s">
        <v>52</v>
      </c>
      <c r="E533" s="27" t="s">
        <v>44</v>
      </c>
      <c r="F533" s="27">
        <v>2500</v>
      </c>
      <c r="G533" s="25" t="s">
        <v>34</v>
      </c>
      <c r="H533" s="27">
        <v>1060</v>
      </c>
      <c r="I533" s="11">
        <f t="shared" si="83"/>
        <v>2650000</v>
      </c>
      <c r="J533" s="31" t="s">
        <v>324</v>
      </c>
      <c r="K533" s="11"/>
      <c r="L533" s="4">
        <f t="shared" si="84"/>
        <v>2650000</v>
      </c>
      <c r="M533" s="4"/>
      <c r="N533" s="4">
        <v>2650000</v>
      </c>
      <c r="O533" s="4">
        <f t="shared" si="85"/>
        <v>0</v>
      </c>
      <c r="P533" s="4"/>
      <c r="Q533" s="4"/>
      <c r="R533" s="4">
        <f t="shared" si="86"/>
        <v>0</v>
      </c>
      <c r="S533" s="4"/>
      <c r="T533" s="4"/>
      <c r="U533" s="4">
        <f t="shared" si="87"/>
        <v>0</v>
      </c>
      <c r="V533" s="4"/>
      <c r="W533" s="4"/>
      <c r="X533" s="4">
        <f t="shared" si="88"/>
        <v>0</v>
      </c>
      <c r="Y533" s="4"/>
      <c r="Z533" s="4"/>
      <c r="AA533" s="4">
        <f>C533+I533-L533-O533-U533-X533-R533</f>
        <v>0</v>
      </c>
      <c r="AB533" s="7">
        <v>45363</v>
      </c>
    </row>
    <row r="534" spans="1:28" ht="15.75" hidden="1" x14ac:dyDescent="0.25">
      <c r="A534" s="29">
        <v>45358</v>
      </c>
      <c r="B534" s="73" t="s">
        <v>359</v>
      </c>
      <c r="C534" s="25"/>
      <c r="D534" s="27" t="s">
        <v>46</v>
      </c>
      <c r="E534" s="25" t="s">
        <v>180</v>
      </c>
      <c r="F534" s="25">
        <v>1</v>
      </c>
      <c r="G534" s="25" t="s">
        <v>48</v>
      </c>
      <c r="H534" s="25">
        <v>230000</v>
      </c>
      <c r="I534" s="11">
        <f t="shared" si="83"/>
        <v>230000</v>
      </c>
      <c r="J534" s="31" t="s">
        <v>312</v>
      </c>
      <c r="K534" s="11" t="s">
        <v>1017</v>
      </c>
      <c r="L534" s="4">
        <f t="shared" si="84"/>
        <v>0</v>
      </c>
      <c r="M534" s="4"/>
      <c r="N534" s="4"/>
      <c r="O534" s="4">
        <f t="shared" si="85"/>
        <v>230000</v>
      </c>
      <c r="P534" s="4">
        <v>230000</v>
      </c>
      <c r="Q534" s="4"/>
      <c r="R534" s="4">
        <f t="shared" si="86"/>
        <v>0</v>
      </c>
      <c r="S534" s="4"/>
      <c r="T534" s="4"/>
      <c r="U534" s="4">
        <f t="shared" si="87"/>
        <v>0</v>
      </c>
      <c r="V534" s="4"/>
      <c r="W534" s="4"/>
      <c r="X534" s="4">
        <f t="shared" si="88"/>
        <v>0</v>
      </c>
      <c r="Y534" s="4"/>
      <c r="Z534" s="4"/>
      <c r="AA534" s="4">
        <f>C534+I534-L534-O534-U534-X534-R534</f>
        <v>0</v>
      </c>
      <c r="AB534" s="7">
        <v>45362</v>
      </c>
    </row>
    <row r="535" spans="1:28" ht="15.75" hidden="1" x14ac:dyDescent="0.25">
      <c r="A535" s="29">
        <v>45358</v>
      </c>
      <c r="B535" s="73" t="s">
        <v>359</v>
      </c>
      <c r="C535" s="27"/>
      <c r="D535" s="27" t="s">
        <v>46</v>
      </c>
      <c r="E535" s="25" t="s">
        <v>394</v>
      </c>
      <c r="F535" s="27">
        <v>1</v>
      </c>
      <c r="G535" s="25" t="s">
        <v>48</v>
      </c>
      <c r="H535" s="27">
        <v>230000</v>
      </c>
      <c r="I535" s="11">
        <f t="shared" si="83"/>
        <v>230000</v>
      </c>
      <c r="J535" s="32" t="s">
        <v>312</v>
      </c>
      <c r="K535" s="11" t="s">
        <v>1017</v>
      </c>
      <c r="L535" s="4">
        <f t="shared" si="84"/>
        <v>0</v>
      </c>
      <c r="M535" s="4"/>
      <c r="N535" s="4"/>
      <c r="O535" s="4">
        <f t="shared" si="85"/>
        <v>230000</v>
      </c>
      <c r="P535" s="4">
        <v>230000</v>
      </c>
      <c r="Q535" s="4"/>
      <c r="R535" s="4">
        <f t="shared" si="86"/>
        <v>0</v>
      </c>
      <c r="S535" s="4"/>
      <c r="T535" s="4"/>
      <c r="U535" s="4">
        <f t="shared" si="87"/>
        <v>0</v>
      </c>
      <c r="V535" s="4"/>
      <c r="W535" s="4"/>
      <c r="X535" s="4">
        <f t="shared" si="88"/>
        <v>0</v>
      </c>
      <c r="Y535" s="4"/>
      <c r="Z535" s="4"/>
      <c r="AA535" s="4">
        <f>C535+I535-L535-O535-U535-X535-R535</f>
        <v>0</v>
      </c>
      <c r="AB535" s="7">
        <v>45362</v>
      </c>
    </row>
    <row r="536" spans="1:28" ht="15.75" hidden="1" x14ac:dyDescent="0.25">
      <c r="A536" s="29">
        <v>45358</v>
      </c>
      <c r="B536" s="73" t="s">
        <v>359</v>
      </c>
      <c r="C536" s="25"/>
      <c r="D536" s="27" t="s">
        <v>46</v>
      </c>
      <c r="E536" s="25" t="s">
        <v>137</v>
      </c>
      <c r="F536" s="27">
        <v>19.600000000000001</v>
      </c>
      <c r="G536" s="25" t="s">
        <v>39</v>
      </c>
      <c r="H536" s="25">
        <v>49000</v>
      </c>
      <c r="I536" s="11">
        <f t="shared" si="83"/>
        <v>960400.00000000012</v>
      </c>
      <c r="J536" s="31" t="s">
        <v>312</v>
      </c>
      <c r="K536" s="11" t="s">
        <v>1017</v>
      </c>
      <c r="L536" s="4">
        <f t="shared" si="84"/>
        <v>0</v>
      </c>
      <c r="M536" s="4"/>
      <c r="N536" s="4"/>
      <c r="O536" s="4">
        <f t="shared" si="85"/>
        <v>960400</v>
      </c>
      <c r="P536" s="4">
        <v>960400</v>
      </c>
      <c r="Q536" s="4"/>
      <c r="R536" s="4">
        <f t="shared" si="86"/>
        <v>0</v>
      </c>
      <c r="S536" s="4"/>
      <c r="T536" s="4"/>
      <c r="U536" s="4">
        <f t="shared" si="87"/>
        <v>0</v>
      </c>
      <c r="V536" s="4"/>
      <c r="W536" s="4"/>
      <c r="X536" s="4">
        <f t="shared" si="88"/>
        <v>0</v>
      </c>
      <c r="Y536" s="4"/>
      <c r="Z536" s="4"/>
      <c r="AA536" s="82">
        <f>C536+I536-L536-O536-U536-X536-R536</f>
        <v>1.1641532182693481E-10</v>
      </c>
      <c r="AB536" s="7">
        <v>45362</v>
      </c>
    </row>
    <row r="537" spans="1:28" ht="15.75" hidden="1" x14ac:dyDescent="0.25">
      <c r="A537" s="29">
        <v>45358</v>
      </c>
      <c r="B537" s="73" t="s">
        <v>359</v>
      </c>
      <c r="C537" s="25"/>
      <c r="D537" s="27" t="s">
        <v>46</v>
      </c>
      <c r="E537" s="25" t="s">
        <v>299</v>
      </c>
      <c r="F537" s="25">
        <v>34.1</v>
      </c>
      <c r="G537" s="25" t="s">
        <v>39</v>
      </c>
      <c r="H537" s="25">
        <v>49000</v>
      </c>
      <c r="I537" s="11">
        <f t="shared" si="83"/>
        <v>1670900</v>
      </c>
      <c r="J537" s="31" t="s">
        <v>312</v>
      </c>
      <c r="K537" s="11" t="s">
        <v>1017</v>
      </c>
      <c r="L537" s="4">
        <f t="shared" si="84"/>
        <v>0</v>
      </c>
      <c r="M537" s="4"/>
      <c r="N537" s="4"/>
      <c r="O537" s="4">
        <f t="shared" si="85"/>
        <v>1670900</v>
      </c>
      <c r="P537" s="4">
        <v>1670900</v>
      </c>
      <c r="Q537" s="4"/>
      <c r="R537" s="4">
        <f t="shared" si="86"/>
        <v>0</v>
      </c>
      <c r="S537" s="4"/>
      <c r="T537" s="4"/>
      <c r="U537" s="4">
        <f t="shared" si="87"/>
        <v>0</v>
      </c>
      <c r="V537" s="4"/>
      <c r="W537" s="4"/>
      <c r="X537" s="4">
        <f t="shared" si="88"/>
        <v>0</v>
      </c>
      <c r="Y537" s="4"/>
      <c r="Z537" s="4"/>
      <c r="AA537" s="4">
        <f>C537+I537-L537-O537-U537-X537-R537</f>
        <v>0</v>
      </c>
      <c r="AB537" s="7">
        <v>45362</v>
      </c>
    </row>
    <row r="538" spans="1:28" ht="15.75" hidden="1" x14ac:dyDescent="0.25">
      <c r="A538" s="29">
        <v>45358</v>
      </c>
      <c r="B538" s="72" t="s">
        <v>280</v>
      </c>
      <c r="C538" s="25"/>
      <c r="D538" s="25" t="s">
        <v>46</v>
      </c>
      <c r="E538" s="25" t="s">
        <v>763</v>
      </c>
      <c r="F538" s="25">
        <v>300</v>
      </c>
      <c r="G538" s="25" t="s">
        <v>34</v>
      </c>
      <c r="H538" s="25">
        <v>2500</v>
      </c>
      <c r="I538" s="11">
        <f t="shared" si="83"/>
        <v>750000</v>
      </c>
      <c r="J538" s="31" t="s">
        <v>324</v>
      </c>
      <c r="K538" s="11"/>
      <c r="L538" s="4">
        <f t="shared" si="84"/>
        <v>0</v>
      </c>
      <c r="M538" s="4"/>
      <c r="N538" s="4"/>
      <c r="O538" s="4">
        <f t="shared" si="85"/>
        <v>0</v>
      </c>
      <c r="P538" s="4"/>
      <c r="Q538" s="4"/>
      <c r="R538" s="4">
        <f t="shared" si="86"/>
        <v>0</v>
      </c>
      <c r="S538" s="4"/>
      <c r="T538" s="4"/>
      <c r="U538" s="4">
        <f t="shared" si="87"/>
        <v>750000</v>
      </c>
      <c r="V538" s="4">
        <v>750000</v>
      </c>
      <c r="W538" s="4"/>
      <c r="X538" s="4">
        <f t="shared" si="88"/>
        <v>0</v>
      </c>
      <c r="Y538" s="4"/>
      <c r="Z538" s="4"/>
      <c r="AA538" s="4">
        <f>C538+I538-L538-O538-U538-X538-R538</f>
        <v>0</v>
      </c>
      <c r="AB538" s="7">
        <v>45370</v>
      </c>
    </row>
    <row r="539" spans="1:28" ht="15.75" hidden="1" x14ac:dyDescent="0.25">
      <c r="A539" s="29">
        <v>45358</v>
      </c>
      <c r="B539" s="72" t="s">
        <v>280</v>
      </c>
      <c r="C539" s="27"/>
      <c r="D539" s="25" t="s">
        <v>46</v>
      </c>
      <c r="E539" s="27" t="s">
        <v>802</v>
      </c>
      <c r="F539" s="27">
        <v>1000</v>
      </c>
      <c r="G539" s="25" t="s">
        <v>34</v>
      </c>
      <c r="H539" s="27">
        <v>4165</v>
      </c>
      <c r="I539" s="11">
        <f t="shared" si="83"/>
        <v>4165000</v>
      </c>
      <c r="J539" s="32" t="s">
        <v>324</v>
      </c>
      <c r="K539" s="11"/>
      <c r="L539" s="4">
        <f t="shared" si="84"/>
        <v>0</v>
      </c>
      <c r="M539" s="4"/>
      <c r="N539" s="4"/>
      <c r="O539" s="4">
        <f t="shared" si="85"/>
        <v>0</v>
      </c>
      <c r="P539" s="4"/>
      <c r="Q539" s="4"/>
      <c r="R539" s="4">
        <f t="shared" si="86"/>
        <v>0</v>
      </c>
      <c r="S539" s="4"/>
      <c r="T539" s="4"/>
      <c r="U539" s="4">
        <f t="shared" si="87"/>
        <v>4165000</v>
      </c>
      <c r="V539" s="4">
        <v>4165000</v>
      </c>
      <c r="W539" s="4"/>
      <c r="X539" s="4">
        <f t="shared" si="88"/>
        <v>0</v>
      </c>
      <c r="Y539" s="4"/>
      <c r="Z539" s="4"/>
      <c r="AA539" s="4">
        <f>C539+I539-L539-O539-U539-X539-R539</f>
        <v>0</v>
      </c>
      <c r="AB539" s="7">
        <v>45370</v>
      </c>
    </row>
    <row r="540" spans="1:28" ht="15.75" hidden="1" x14ac:dyDescent="0.25">
      <c r="A540" s="29">
        <v>45358</v>
      </c>
      <c r="B540" s="72" t="s">
        <v>280</v>
      </c>
      <c r="C540" s="27"/>
      <c r="D540" s="25" t="s">
        <v>46</v>
      </c>
      <c r="E540" s="25" t="s">
        <v>290</v>
      </c>
      <c r="F540" s="27">
        <v>1000</v>
      </c>
      <c r="G540" s="25" t="s">
        <v>34</v>
      </c>
      <c r="H540" s="27">
        <v>3150</v>
      </c>
      <c r="I540" s="11">
        <f t="shared" si="83"/>
        <v>3150000</v>
      </c>
      <c r="J540" s="32" t="s">
        <v>324</v>
      </c>
      <c r="K540" s="11"/>
      <c r="L540" s="4">
        <f t="shared" si="84"/>
        <v>0</v>
      </c>
      <c r="M540" s="4"/>
      <c r="N540" s="4"/>
      <c r="O540" s="4">
        <f t="shared" si="85"/>
        <v>0</v>
      </c>
      <c r="P540" s="4"/>
      <c r="Q540" s="4"/>
      <c r="R540" s="4">
        <f t="shared" si="86"/>
        <v>0</v>
      </c>
      <c r="S540" s="4"/>
      <c r="T540" s="4"/>
      <c r="U540" s="4">
        <f t="shared" si="87"/>
        <v>3150000</v>
      </c>
      <c r="V540" s="4">
        <v>3150000</v>
      </c>
      <c r="W540" s="4"/>
      <c r="X540" s="4">
        <f t="shared" si="88"/>
        <v>0</v>
      </c>
      <c r="Y540" s="4"/>
      <c r="Z540" s="4"/>
      <c r="AA540" s="4">
        <f>C540+I540-L540-O540-U540-X540-R540</f>
        <v>0</v>
      </c>
      <c r="AB540" s="7">
        <v>45370</v>
      </c>
    </row>
    <row r="541" spans="1:28" ht="15.75" hidden="1" x14ac:dyDescent="0.25">
      <c r="A541" s="29">
        <v>45358</v>
      </c>
      <c r="B541" s="73" t="s">
        <v>311</v>
      </c>
      <c r="C541" s="25"/>
      <c r="D541" s="25" t="s">
        <v>46</v>
      </c>
      <c r="E541" s="27" t="s">
        <v>208</v>
      </c>
      <c r="F541" s="25">
        <v>6000</v>
      </c>
      <c r="G541" s="25" t="s">
        <v>34</v>
      </c>
      <c r="H541" s="25">
        <v>820</v>
      </c>
      <c r="I541" s="11">
        <f t="shared" si="83"/>
        <v>4920000</v>
      </c>
      <c r="J541" s="31" t="s">
        <v>324</v>
      </c>
      <c r="K541" s="11"/>
      <c r="L541" s="4">
        <f t="shared" si="84"/>
        <v>4920000</v>
      </c>
      <c r="M541" s="4">
        <v>4920000</v>
      </c>
      <c r="N541" s="4"/>
      <c r="O541" s="4">
        <f t="shared" si="85"/>
        <v>0</v>
      </c>
      <c r="P541" s="4"/>
      <c r="Q541" s="4"/>
      <c r="R541" s="4">
        <f t="shared" si="86"/>
        <v>0</v>
      </c>
      <c r="S541" s="4"/>
      <c r="T541" s="4"/>
      <c r="U541" s="4">
        <f t="shared" si="87"/>
        <v>0</v>
      </c>
      <c r="V541" s="4"/>
      <c r="W541" s="4"/>
      <c r="X541" s="4">
        <f t="shared" si="88"/>
        <v>0</v>
      </c>
      <c r="Y541" s="4"/>
      <c r="Z541" s="4"/>
      <c r="AA541" s="4">
        <f>C541+I541-L541-O541-U541-X541-R541</f>
        <v>0</v>
      </c>
      <c r="AB541" s="7">
        <v>45358</v>
      </c>
    </row>
    <row r="542" spans="1:28" ht="15.75" hidden="1" x14ac:dyDescent="0.25">
      <c r="A542" s="29">
        <v>45358</v>
      </c>
      <c r="B542" s="73" t="s">
        <v>45</v>
      </c>
      <c r="C542" s="25"/>
      <c r="D542" s="25" t="s">
        <v>46</v>
      </c>
      <c r="E542" s="25" t="s">
        <v>47</v>
      </c>
      <c r="F542" s="25">
        <v>30</v>
      </c>
      <c r="G542" s="27" t="s">
        <v>48</v>
      </c>
      <c r="H542" s="25">
        <v>150000</v>
      </c>
      <c r="I542" s="11">
        <f t="shared" si="83"/>
        <v>4500000</v>
      </c>
      <c r="J542" s="31" t="s">
        <v>324</v>
      </c>
      <c r="K542" s="11"/>
      <c r="L542" s="4">
        <f t="shared" si="84"/>
        <v>4500000</v>
      </c>
      <c r="M542" s="4">
        <v>4500000</v>
      </c>
      <c r="N542" s="4"/>
      <c r="O542" s="4">
        <f t="shared" si="85"/>
        <v>0</v>
      </c>
      <c r="P542" s="4"/>
      <c r="Q542" s="4"/>
      <c r="R542" s="4">
        <f t="shared" si="86"/>
        <v>0</v>
      </c>
      <c r="S542" s="4"/>
      <c r="T542" s="4"/>
      <c r="U542" s="4">
        <f t="shared" si="87"/>
        <v>0</v>
      </c>
      <c r="V542" s="4"/>
      <c r="W542" s="4"/>
      <c r="X542" s="4">
        <f t="shared" si="88"/>
        <v>0</v>
      </c>
      <c r="Y542" s="4"/>
      <c r="Z542" s="4"/>
      <c r="AA542" s="4">
        <f>C542+I542-L542-O542-U542-X542-R542</f>
        <v>0</v>
      </c>
      <c r="AB542" s="7">
        <v>45358</v>
      </c>
    </row>
    <row r="543" spans="1:28" ht="15.75" hidden="1" x14ac:dyDescent="0.25">
      <c r="A543" s="29">
        <v>45358</v>
      </c>
      <c r="B543" s="73" t="s">
        <v>45</v>
      </c>
      <c r="C543" s="25"/>
      <c r="D543" s="25" t="s">
        <v>46</v>
      </c>
      <c r="E543" s="25" t="s">
        <v>135</v>
      </c>
      <c r="F543" s="25">
        <v>30</v>
      </c>
      <c r="G543" s="27" t="s">
        <v>48</v>
      </c>
      <c r="H543" s="25">
        <v>150000</v>
      </c>
      <c r="I543" s="11">
        <f t="shared" si="83"/>
        <v>4500000</v>
      </c>
      <c r="J543" s="31" t="s">
        <v>324</v>
      </c>
      <c r="K543" s="11"/>
      <c r="L543" s="4">
        <f t="shared" si="84"/>
        <v>4500000</v>
      </c>
      <c r="M543" s="4">
        <v>4500000</v>
      </c>
      <c r="N543" s="4"/>
      <c r="O543" s="4">
        <f t="shared" si="85"/>
        <v>0</v>
      </c>
      <c r="P543" s="4"/>
      <c r="Q543" s="4"/>
      <c r="R543" s="4">
        <f t="shared" si="86"/>
        <v>0</v>
      </c>
      <c r="S543" s="4"/>
      <c r="T543" s="4"/>
      <c r="U543" s="4">
        <f t="shared" si="87"/>
        <v>0</v>
      </c>
      <c r="V543" s="4"/>
      <c r="W543" s="4"/>
      <c r="X543" s="4">
        <f t="shared" si="88"/>
        <v>0</v>
      </c>
      <c r="Y543" s="4"/>
      <c r="Z543" s="4"/>
      <c r="AA543" s="4">
        <f>C543+I543-L543-O543-U543-X543-R543</f>
        <v>0</v>
      </c>
      <c r="AB543" s="7">
        <v>45358</v>
      </c>
    </row>
    <row r="544" spans="1:28" ht="15.75" hidden="1" x14ac:dyDescent="0.25">
      <c r="A544" s="29">
        <v>45358</v>
      </c>
      <c r="B544" s="72" t="s">
        <v>99</v>
      </c>
      <c r="C544" s="25"/>
      <c r="D544" s="25"/>
      <c r="E544" s="25" t="s">
        <v>100</v>
      </c>
      <c r="F544" s="25">
        <v>58.5</v>
      </c>
      <c r="G544" s="27" t="s">
        <v>39</v>
      </c>
      <c r="H544" s="25"/>
      <c r="I544" s="11">
        <f t="shared" si="83"/>
        <v>0</v>
      </c>
      <c r="J544" s="26" t="s">
        <v>28</v>
      </c>
      <c r="K544" s="11"/>
      <c r="L544" s="4">
        <f t="shared" si="84"/>
        <v>0</v>
      </c>
      <c r="M544" s="4"/>
      <c r="N544" s="4"/>
      <c r="O544" s="4">
        <f t="shared" si="85"/>
        <v>0</v>
      </c>
      <c r="P544" s="4"/>
      <c r="Q544" s="4"/>
      <c r="R544" s="4">
        <f t="shared" si="86"/>
        <v>0</v>
      </c>
      <c r="S544" s="4"/>
      <c r="T544" s="4"/>
      <c r="U544" s="4">
        <f t="shared" si="87"/>
        <v>0</v>
      </c>
      <c r="V544" s="4"/>
      <c r="W544" s="4"/>
      <c r="X544" s="4">
        <f t="shared" si="88"/>
        <v>0</v>
      </c>
      <c r="Y544" s="4"/>
      <c r="Z544" s="4"/>
      <c r="AA544" s="4">
        <f>C544+I544-L544-O544-U544-X544-R544</f>
        <v>0</v>
      </c>
      <c r="AB544" s="7"/>
    </row>
    <row r="545" spans="1:28" ht="15.75" hidden="1" x14ac:dyDescent="0.25">
      <c r="A545" s="29">
        <v>45358</v>
      </c>
      <c r="B545" s="72" t="s">
        <v>307</v>
      </c>
      <c r="C545" s="27"/>
      <c r="D545" s="25" t="s">
        <v>46</v>
      </c>
      <c r="E545" s="25" t="s">
        <v>60</v>
      </c>
      <c r="F545" s="27">
        <v>500</v>
      </c>
      <c r="G545" s="27" t="s">
        <v>34</v>
      </c>
      <c r="H545" s="27">
        <v>1500</v>
      </c>
      <c r="I545" s="11">
        <f t="shared" si="83"/>
        <v>750000</v>
      </c>
      <c r="J545" s="32" t="s">
        <v>324</v>
      </c>
      <c r="K545" s="11"/>
      <c r="L545" s="4">
        <f t="shared" si="84"/>
        <v>450000</v>
      </c>
      <c r="M545" s="4">
        <v>450000</v>
      </c>
      <c r="N545" s="4"/>
      <c r="O545" s="4">
        <f t="shared" si="85"/>
        <v>0</v>
      </c>
      <c r="P545" s="4"/>
      <c r="Q545" s="4"/>
      <c r="R545" s="4">
        <f t="shared" si="86"/>
        <v>0</v>
      </c>
      <c r="S545" s="4"/>
      <c r="T545" s="4"/>
      <c r="U545" s="4">
        <f t="shared" si="87"/>
        <v>0</v>
      </c>
      <c r="V545" s="4"/>
      <c r="W545" s="4"/>
      <c r="X545" s="4">
        <f t="shared" si="88"/>
        <v>300000</v>
      </c>
      <c r="Y545" s="4">
        <v>300000</v>
      </c>
      <c r="Z545" s="4"/>
      <c r="AA545" s="4">
        <f>C545+I545-L545-O545-U545-X545-R545</f>
        <v>0</v>
      </c>
      <c r="AB545" s="7">
        <v>45358</v>
      </c>
    </row>
    <row r="546" spans="1:28" ht="15.75" hidden="1" x14ac:dyDescent="0.25">
      <c r="A546" s="29">
        <v>45358</v>
      </c>
      <c r="B546" s="72" t="s">
        <v>392</v>
      </c>
      <c r="C546" s="25"/>
      <c r="D546" s="25" t="s">
        <v>46</v>
      </c>
      <c r="E546" s="25" t="s">
        <v>165</v>
      </c>
      <c r="F546" s="27">
        <v>1</v>
      </c>
      <c r="G546" s="27" t="s">
        <v>92</v>
      </c>
      <c r="H546" s="25">
        <v>1200000</v>
      </c>
      <c r="I546" s="11">
        <f t="shared" si="83"/>
        <v>1200000</v>
      </c>
      <c r="J546" s="31" t="s">
        <v>312</v>
      </c>
      <c r="K546" s="11" t="s">
        <v>1020</v>
      </c>
      <c r="L546" s="4">
        <f t="shared" si="84"/>
        <v>0</v>
      </c>
      <c r="M546" s="4"/>
      <c r="N546" s="4"/>
      <c r="O546" s="4">
        <f t="shared" si="85"/>
        <v>1200000</v>
      </c>
      <c r="P546" s="4">
        <v>1200000</v>
      </c>
      <c r="Q546" s="4"/>
      <c r="R546" s="4">
        <f t="shared" si="86"/>
        <v>0</v>
      </c>
      <c r="S546" s="4"/>
      <c r="T546" s="4"/>
      <c r="U546" s="4">
        <f t="shared" si="87"/>
        <v>0</v>
      </c>
      <c r="V546" s="4"/>
      <c r="W546" s="4"/>
      <c r="X546" s="4">
        <f t="shared" si="88"/>
        <v>0</v>
      </c>
      <c r="Y546" s="4"/>
      <c r="Z546" s="4"/>
      <c r="AA546" s="4">
        <f>C546+I546-L546-O546-U546-X546-R546</f>
        <v>0</v>
      </c>
      <c r="AB546" s="7">
        <v>45363</v>
      </c>
    </row>
    <row r="547" spans="1:28" ht="15.75" hidden="1" x14ac:dyDescent="0.25">
      <c r="A547" s="29">
        <v>45358</v>
      </c>
      <c r="B547" s="72" t="s">
        <v>141</v>
      </c>
      <c r="C547" s="27"/>
      <c r="D547" s="25" t="s">
        <v>46</v>
      </c>
      <c r="E547" s="27" t="s">
        <v>56</v>
      </c>
      <c r="F547" s="25">
        <v>1</v>
      </c>
      <c r="G547" s="27" t="s">
        <v>23</v>
      </c>
      <c r="H547" s="27">
        <v>450000</v>
      </c>
      <c r="I547" s="11">
        <f t="shared" si="83"/>
        <v>450000</v>
      </c>
      <c r="J547" s="32" t="s">
        <v>324</v>
      </c>
      <c r="K547" s="11"/>
      <c r="L547" s="4">
        <f t="shared" si="84"/>
        <v>450000</v>
      </c>
      <c r="M547" s="4">
        <v>450000</v>
      </c>
      <c r="N547" s="4"/>
      <c r="O547" s="4">
        <f t="shared" si="85"/>
        <v>0</v>
      </c>
      <c r="P547" s="4"/>
      <c r="Q547" s="4"/>
      <c r="R547" s="4">
        <f t="shared" si="86"/>
        <v>0</v>
      </c>
      <c r="S547" s="4"/>
      <c r="T547" s="4"/>
      <c r="U547" s="4">
        <f t="shared" si="87"/>
        <v>0</v>
      </c>
      <c r="V547" s="4"/>
      <c r="W547" s="4"/>
      <c r="X547" s="4">
        <f t="shared" si="88"/>
        <v>0</v>
      </c>
      <c r="Y547" s="4"/>
      <c r="Z547" s="4"/>
      <c r="AA547" s="4">
        <f>C547+I547-L547-O547-U547-X547-R547</f>
        <v>0</v>
      </c>
      <c r="AB547" s="7">
        <v>45362</v>
      </c>
    </row>
    <row r="548" spans="1:28" ht="15.75" hidden="1" x14ac:dyDescent="0.25">
      <c r="A548" s="29">
        <v>45358</v>
      </c>
      <c r="B548" s="72" t="s">
        <v>422</v>
      </c>
      <c r="C548" s="25"/>
      <c r="D548" s="25" t="s">
        <v>46</v>
      </c>
      <c r="E548" s="25" t="s">
        <v>259</v>
      </c>
      <c r="F548" s="25">
        <v>500</v>
      </c>
      <c r="G548" s="25" t="s">
        <v>34</v>
      </c>
      <c r="H548" s="25">
        <v>945</v>
      </c>
      <c r="I548" s="11">
        <f t="shared" si="83"/>
        <v>472500</v>
      </c>
      <c r="J548" s="32" t="s">
        <v>324</v>
      </c>
      <c r="K548" s="11"/>
      <c r="L548" s="4">
        <f t="shared" si="84"/>
        <v>472500</v>
      </c>
      <c r="M548" s="4"/>
      <c r="N548" s="4">
        <v>472500</v>
      </c>
      <c r="O548" s="4">
        <f t="shared" si="85"/>
        <v>0</v>
      </c>
      <c r="P548" s="4"/>
      <c r="Q548" s="4"/>
      <c r="R548" s="4">
        <f t="shared" si="86"/>
        <v>0</v>
      </c>
      <c r="S548" s="4"/>
      <c r="T548" s="4"/>
      <c r="U548" s="4">
        <f t="shared" si="87"/>
        <v>0</v>
      </c>
      <c r="V548" s="4"/>
      <c r="W548" s="4"/>
      <c r="X548" s="4">
        <f t="shared" si="88"/>
        <v>0</v>
      </c>
      <c r="Y548" s="4"/>
      <c r="Z548" s="4"/>
      <c r="AA548" s="4">
        <f>C548+I548-L548-O548-U548-X548-R548</f>
        <v>0</v>
      </c>
      <c r="AB548" s="7">
        <v>45364</v>
      </c>
    </row>
    <row r="549" spans="1:28" ht="15.75" hidden="1" x14ac:dyDescent="0.25">
      <c r="A549" s="29">
        <v>45358</v>
      </c>
      <c r="B549" s="72" t="s">
        <v>291</v>
      </c>
      <c r="C549" s="25"/>
      <c r="D549" s="25" t="s">
        <v>52</v>
      </c>
      <c r="E549" s="27" t="s">
        <v>138</v>
      </c>
      <c r="F549" s="25">
        <v>1000</v>
      </c>
      <c r="G549" s="25" t="s">
        <v>34</v>
      </c>
      <c r="H549" s="25">
        <v>1745</v>
      </c>
      <c r="I549" s="11">
        <f t="shared" si="83"/>
        <v>1745000</v>
      </c>
      <c r="J549" s="31" t="s">
        <v>312</v>
      </c>
      <c r="K549" s="11" t="s">
        <v>1023</v>
      </c>
      <c r="L549" s="4">
        <f t="shared" si="84"/>
        <v>0</v>
      </c>
      <c r="M549" s="4"/>
      <c r="N549" s="4"/>
      <c r="O549" s="4">
        <f t="shared" si="85"/>
        <v>1745000</v>
      </c>
      <c r="P549" s="4">
        <v>1745000</v>
      </c>
      <c r="Q549" s="4"/>
      <c r="R549" s="4">
        <f t="shared" si="86"/>
        <v>0</v>
      </c>
      <c r="S549" s="4"/>
      <c r="T549" s="4"/>
      <c r="U549" s="4">
        <f t="shared" si="87"/>
        <v>0</v>
      </c>
      <c r="V549" s="4"/>
      <c r="W549" s="4"/>
      <c r="X549" s="4">
        <f t="shared" si="88"/>
        <v>0</v>
      </c>
      <c r="Y549" s="4"/>
      <c r="Z549" s="4"/>
      <c r="AA549" s="4">
        <f>C549+I549-L549-O549-U549-X549-R549</f>
        <v>0</v>
      </c>
      <c r="AB549" s="7">
        <v>45363</v>
      </c>
    </row>
    <row r="550" spans="1:28" ht="15.75" hidden="1" x14ac:dyDescent="0.25">
      <c r="A550" s="24">
        <v>45358</v>
      </c>
      <c r="B550" s="72" t="s">
        <v>291</v>
      </c>
      <c r="C550" s="25"/>
      <c r="D550" s="25" t="s">
        <v>52</v>
      </c>
      <c r="E550" s="25" t="s">
        <v>160</v>
      </c>
      <c r="F550" s="25">
        <v>250</v>
      </c>
      <c r="G550" s="25" t="s">
        <v>34</v>
      </c>
      <c r="H550" s="25">
        <v>3390</v>
      </c>
      <c r="I550" s="11">
        <f t="shared" si="83"/>
        <v>847500</v>
      </c>
      <c r="J550" s="31" t="s">
        <v>312</v>
      </c>
      <c r="K550" s="11" t="s">
        <v>1023</v>
      </c>
      <c r="L550" s="4">
        <f t="shared" si="84"/>
        <v>0</v>
      </c>
      <c r="M550" s="4"/>
      <c r="N550" s="4"/>
      <c r="O550" s="4">
        <f t="shared" si="85"/>
        <v>847500</v>
      </c>
      <c r="P550" s="4">
        <v>847500</v>
      </c>
      <c r="Q550" s="4"/>
      <c r="R550" s="4">
        <f t="shared" si="86"/>
        <v>0</v>
      </c>
      <c r="S550" s="4"/>
      <c r="T550" s="4"/>
      <c r="U550" s="4">
        <f t="shared" si="87"/>
        <v>0</v>
      </c>
      <c r="V550" s="4"/>
      <c r="W550" s="4"/>
      <c r="X550" s="4">
        <f t="shared" si="88"/>
        <v>0</v>
      </c>
      <c r="Y550" s="4"/>
      <c r="Z550" s="4"/>
      <c r="AA550" s="4">
        <f>C550+I550-L550-O550-U550-X550-R550</f>
        <v>0</v>
      </c>
      <c r="AB550" s="7">
        <v>45363</v>
      </c>
    </row>
    <row r="551" spans="1:28" ht="15.75" hidden="1" x14ac:dyDescent="0.25">
      <c r="A551" s="29">
        <v>45358</v>
      </c>
      <c r="B551" s="73" t="s">
        <v>280</v>
      </c>
      <c r="C551" s="27"/>
      <c r="D551" s="25" t="s">
        <v>46</v>
      </c>
      <c r="E551" s="27" t="s">
        <v>108</v>
      </c>
      <c r="F551" s="27">
        <v>5000</v>
      </c>
      <c r="G551" s="25" t="s">
        <v>34</v>
      </c>
      <c r="H551" s="27">
        <v>1950</v>
      </c>
      <c r="I551" s="11">
        <f t="shared" si="83"/>
        <v>9750000</v>
      </c>
      <c r="J551" s="28" t="s">
        <v>28</v>
      </c>
      <c r="K551" s="11"/>
      <c r="L551" s="4">
        <f t="shared" si="84"/>
        <v>0</v>
      </c>
      <c r="M551" s="4"/>
      <c r="N551" s="4"/>
      <c r="O551" s="4">
        <f t="shared" si="85"/>
        <v>0</v>
      </c>
      <c r="P551" s="4"/>
      <c r="Q551" s="4"/>
      <c r="R551" s="4">
        <f t="shared" si="86"/>
        <v>0</v>
      </c>
      <c r="S551" s="4"/>
      <c r="T551" s="4"/>
      <c r="U551" s="4">
        <f t="shared" si="87"/>
        <v>0</v>
      </c>
      <c r="V551" s="4"/>
      <c r="W551" s="4"/>
      <c r="X551" s="4">
        <f t="shared" si="88"/>
        <v>0</v>
      </c>
      <c r="Y551" s="4"/>
      <c r="Z551" s="4"/>
      <c r="AA551" s="4">
        <f>C551+I551-L551-O551-U551-X551-R551</f>
        <v>9750000</v>
      </c>
      <c r="AB551" s="7"/>
    </row>
    <row r="552" spans="1:28" ht="15.75" hidden="1" x14ac:dyDescent="0.25">
      <c r="A552" s="29">
        <v>45358</v>
      </c>
      <c r="B552" s="72" t="s">
        <v>698</v>
      </c>
      <c r="C552" s="25"/>
      <c r="D552" s="25" t="s">
        <v>46</v>
      </c>
      <c r="E552" s="25" t="s">
        <v>64</v>
      </c>
      <c r="F552" s="25">
        <v>60</v>
      </c>
      <c r="G552" s="25" t="s">
        <v>39</v>
      </c>
      <c r="H552" s="25">
        <v>50000</v>
      </c>
      <c r="I552" s="11">
        <f t="shared" si="83"/>
        <v>3000000</v>
      </c>
      <c r="J552" s="31" t="s">
        <v>312</v>
      </c>
      <c r="K552" s="11" t="s">
        <v>1004</v>
      </c>
      <c r="L552" s="4">
        <f t="shared" si="84"/>
        <v>0</v>
      </c>
      <c r="M552" s="4"/>
      <c r="N552" s="4"/>
      <c r="O552" s="4">
        <f t="shared" si="85"/>
        <v>3000000</v>
      </c>
      <c r="P552" s="4">
        <v>3000000</v>
      </c>
      <c r="Q552" s="4"/>
      <c r="R552" s="4">
        <f t="shared" si="86"/>
        <v>0</v>
      </c>
      <c r="S552" s="4"/>
      <c r="T552" s="4"/>
      <c r="U552" s="4">
        <f t="shared" si="87"/>
        <v>0</v>
      </c>
      <c r="V552" s="4"/>
      <c r="W552" s="4"/>
      <c r="X552" s="4">
        <f t="shared" si="88"/>
        <v>0</v>
      </c>
      <c r="Y552" s="4"/>
      <c r="Z552" s="4"/>
      <c r="AA552" s="4">
        <f>C552+I552-L552-O552-U552-X552-R552</f>
        <v>0</v>
      </c>
      <c r="AB552" s="7">
        <v>45358</v>
      </c>
    </row>
    <row r="553" spans="1:28" ht="15.75" hidden="1" x14ac:dyDescent="0.25">
      <c r="A553" s="29">
        <v>45358</v>
      </c>
      <c r="B553" s="72" t="s">
        <v>698</v>
      </c>
      <c r="C553" s="27"/>
      <c r="D553" s="25" t="s">
        <v>46</v>
      </c>
      <c r="E553" s="27" t="s">
        <v>151</v>
      </c>
      <c r="F553" s="27">
        <v>1250</v>
      </c>
      <c r="G553" s="27" t="s">
        <v>34</v>
      </c>
      <c r="H553" s="27">
        <v>2030</v>
      </c>
      <c r="I553" s="11">
        <f t="shared" si="83"/>
        <v>2537500</v>
      </c>
      <c r="J553" s="32" t="s">
        <v>312</v>
      </c>
      <c r="K553" s="11" t="s">
        <v>1004</v>
      </c>
      <c r="L553" s="4">
        <f t="shared" si="84"/>
        <v>0</v>
      </c>
      <c r="M553" s="4"/>
      <c r="N553" s="4"/>
      <c r="O553" s="4">
        <f t="shared" si="85"/>
        <v>2537500</v>
      </c>
      <c r="P553" s="4">
        <v>2537500</v>
      </c>
      <c r="Q553" s="4"/>
      <c r="R553" s="4">
        <f t="shared" si="86"/>
        <v>0</v>
      </c>
      <c r="S553" s="4"/>
      <c r="T553" s="4"/>
      <c r="U553" s="4">
        <f t="shared" si="87"/>
        <v>0</v>
      </c>
      <c r="V553" s="4"/>
      <c r="W553" s="4"/>
      <c r="X553" s="4">
        <f t="shared" si="88"/>
        <v>0</v>
      </c>
      <c r="Y553" s="4"/>
      <c r="Z553" s="4"/>
      <c r="AA553" s="4">
        <f>C553+I553-L553-O553-U553-X553-R553</f>
        <v>0</v>
      </c>
      <c r="AB553" s="7">
        <v>45358</v>
      </c>
    </row>
    <row r="554" spans="1:28" ht="15.75" hidden="1" x14ac:dyDescent="0.25">
      <c r="A554" s="29">
        <v>45358</v>
      </c>
      <c r="B554" s="72" t="s">
        <v>203</v>
      </c>
      <c r="C554" s="25"/>
      <c r="D554" s="27" t="s">
        <v>46</v>
      </c>
      <c r="E554" s="25" t="s">
        <v>127</v>
      </c>
      <c r="F554" s="25">
        <v>4</v>
      </c>
      <c r="G554" s="25" t="s">
        <v>39</v>
      </c>
      <c r="H554" s="25">
        <v>65000</v>
      </c>
      <c r="I554" s="11">
        <f t="shared" si="83"/>
        <v>260000</v>
      </c>
      <c r="J554" s="26" t="s">
        <v>28</v>
      </c>
      <c r="K554" s="11"/>
      <c r="L554" s="4">
        <f t="shared" si="84"/>
        <v>0</v>
      </c>
      <c r="M554" s="4"/>
      <c r="N554" s="4"/>
      <c r="O554" s="4">
        <f t="shared" si="85"/>
        <v>0</v>
      </c>
      <c r="P554" s="4"/>
      <c r="Q554" s="4"/>
      <c r="R554" s="4">
        <f t="shared" si="86"/>
        <v>0</v>
      </c>
      <c r="S554" s="4"/>
      <c r="T554" s="4"/>
      <c r="U554" s="4">
        <f t="shared" si="87"/>
        <v>0</v>
      </c>
      <c r="V554" s="4"/>
      <c r="W554" s="4"/>
      <c r="X554" s="4">
        <f t="shared" si="88"/>
        <v>0</v>
      </c>
      <c r="Y554" s="4"/>
      <c r="Z554" s="4"/>
      <c r="AA554" s="4">
        <f>C554+I554-L554-O554-U554-X554-R554</f>
        <v>260000</v>
      </c>
      <c r="AB554" s="7"/>
    </row>
    <row r="555" spans="1:28" ht="15.75" hidden="1" x14ac:dyDescent="0.25">
      <c r="A555" s="29">
        <v>45358</v>
      </c>
      <c r="B555" s="72" t="s">
        <v>203</v>
      </c>
      <c r="C555" s="25"/>
      <c r="D555" s="27" t="s">
        <v>46</v>
      </c>
      <c r="E555" s="25" t="s">
        <v>130</v>
      </c>
      <c r="F555" s="25">
        <v>20</v>
      </c>
      <c r="G555" s="25" t="s">
        <v>77</v>
      </c>
      <c r="H555" s="25">
        <v>45000</v>
      </c>
      <c r="I555" s="11">
        <f t="shared" si="83"/>
        <v>900000</v>
      </c>
      <c r="J555" s="26" t="s">
        <v>28</v>
      </c>
      <c r="K555" s="11"/>
      <c r="L555" s="4">
        <f t="shared" si="84"/>
        <v>0</v>
      </c>
      <c r="M555" s="4"/>
      <c r="N555" s="4"/>
      <c r="O555" s="4">
        <f t="shared" si="85"/>
        <v>0</v>
      </c>
      <c r="P555" s="4"/>
      <c r="Q555" s="4"/>
      <c r="R555" s="4">
        <f t="shared" si="86"/>
        <v>0</v>
      </c>
      <c r="S555" s="4"/>
      <c r="T555" s="4"/>
      <c r="U555" s="4">
        <f t="shared" si="87"/>
        <v>0</v>
      </c>
      <c r="V555" s="4"/>
      <c r="W555" s="4"/>
      <c r="X555" s="4">
        <f t="shared" si="88"/>
        <v>0</v>
      </c>
      <c r="Y555" s="4"/>
      <c r="Z555" s="4"/>
      <c r="AA555" s="4">
        <f>C555+I555-L555-O555-U555-X555-R555</f>
        <v>900000</v>
      </c>
      <c r="AB555" s="7"/>
    </row>
    <row r="556" spans="1:28" ht="15.75" hidden="1" x14ac:dyDescent="0.25">
      <c r="A556" s="29">
        <v>45358</v>
      </c>
      <c r="B556" s="72" t="s">
        <v>251</v>
      </c>
      <c r="C556" s="25"/>
      <c r="D556" s="25" t="s">
        <v>46</v>
      </c>
      <c r="E556" s="25" t="s">
        <v>447</v>
      </c>
      <c r="F556" s="25">
        <v>250</v>
      </c>
      <c r="G556" s="25" t="s">
        <v>34</v>
      </c>
      <c r="H556" s="25">
        <v>2140</v>
      </c>
      <c r="I556" s="11">
        <f t="shared" si="83"/>
        <v>535000</v>
      </c>
      <c r="J556" s="31" t="s">
        <v>324</v>
      </c>
      <c r="K556" s="11"/>
      <c r="L556" s="4">
        <f t="shared" si="84"/>
        <v>0</v>
      </c>
      <c r="M556" s="4"/>
      <c r="N556" s="4"/>
      <c r="O556" s="4">
        <f t="shared" si="85"/>
        <v>0</v>
      </c>
      <c r="P556" s="4"/>
      <c r="Q556" s="4"/>
      <c r="R556" s="4">
        <f t="shared" si="86"/>
        <v>0</v>
      </c>
      <c r="S556" s="4"/>
      <c r="T556" s="4"/>
      <c r="U556" s="4">
        <f t="shared" si="87"/>
        <v>535000</v>
      </c>
      <c r="V556" s="4">
        <v>535000</v>
      </c>
      <c r="W556" s="4"/>
      <c r="X556" s="4">
        <f t="shared" si="88"/>
        <v>0</v>
      </c>
      <c r="Y556" s="4"/>
      <c r="Z556" s="4"/>
      <c r="AA556" s="4">
        <f>C556+I556-L556-O556-U556-X556-R556</f>
        <v>0</v>
      </c>
      <c r="AB556" s="7">
        <v>45377</v>
      </c>
    </row>
    <row r="557" spans="1:28" ht="15.75" hidden="1" x14ac:dyDescent="0.25">
      <c r="A557" s="24">
        <v>45358</v>
      </c>
      <c r="B557" s="72" t="s">
        <v>203</v>
      </c>
      <c r="C557" s="25"/>
      <c r="D557" s="25" t="s">
        <v>46</v>
      </c>
      <c r="E557" s="25" t="s">
        <v>60</v>
      </c>
      <c r="F557" s="25">
        <v>250</v>
      </c>
      <c r="G557" s="25" t="s">
        <v>34</v>
      </c>
      <c r="H557" s="25">
        <v>1530</v>
      </c>
      <c r="I557" s="11">
        <f t="shared" si="83"/>
        <v>382500</v>
      </c>
      <c r="J557" s="26" t="s">
        <v>28</v>
      </c>
      <c r="K557" s="11"/>
      <c r="L557" s="4">
        <f t="shared" si="84"/>
        <v>0</v>
      </c>
      <c r="M557" s="4"/>
      <c r="N557" s="4"/>
      <c r="O557" s="4">
        <f t="shared" si="85"/>
        <v>0</v>
      </c>
      <c r="P557" s="4"/>
      <c r="Q557" s="4"/>
      <c r="R557" s="4">
        <f t="shared" si="86"/>
        <v>0</v>
      </c>
      <c r="S557" s="4"/>
      <c r="T557" s="4"/>
      <c r="U557" s="4">
        <f t="shared" si="87"/>
        <v>0</v>
      </c>
      <c r="V557" s="4"/>
      <c r="W557" s="4"/>
      <c r="X557" s="4">
        <f t="shared" si="88"/>
        <v>0</v>
      </c>
      <c r="Y557" s="4"/>
      <c r="Z557" s="4"/>
      <c r="AA557" s="4">
        <f>C557+I557-L557-O557-U557-X557-R557</f>
        <v>382500</v>
      </c>
      <c r="AB557" s="7"/>
    </row>
    <row r="558" spans="1:28" ht="15.75" hidden="1" x14ac:dyDescent="0.25">
      <c r="A558" s="24">
        <v>45358</v>
      </c>
      <c r="B558" s="72" t="s">
        <v>207</v>
      </c>
      <c r="C558" s="25"/>
      <c r="D558" s="25" t="s">
        <v>46</v>
      </c>
      <c r="E558" s="25" t="s">
        <v>109</v>
      </c>
      <c r="F558" s="25">
        <v>2750</v>
      </c>
      <c r="G558" s="25" t="s">
        <v>34</v>
      </c>
      <c r="H558" s="25">
        <v>1190</v>
      </c>
      <c r="I558" s="11">
        <f t="shared" si="83"/>
        <v>3272500</v>
      </c>
      <c r="J558" s="31" t="s">
        <v>324</v>
      </c>
      <c r="K558" s="11"/>
      <c r="L558" s="4">
        <f t="shared" si="84"/>
        <v>0</v>
      </c>
      <c r="M558" s="4"/>
      <c r="N558" s="4"/>
      <c r="O558" s="4">
        <f t="shared" si="85"/>
        <v>0</v>
      </c>
      <c r="P558" s="4"/>
      <c r="Q558" s="4"/>
      <c r="R558" s="4">
        <f t="shared" si="86"/>
        <v>0</v>
      </c>
      <c r="S558" s="4"/>
      <c r="T558" s="4"/>
      <c r="U558" s="4">
        <f t="shared" si="87"/>
        <v>3272500</v>
      </c>
      <c r="V558" s="4">
        <f>1000000+1050000+1000000</f>
        <v>3050000</v>
      </c>
      <c r="W558" s="4">
        <v>222500</v>
      </c>
      <c r="X558" s="4">
        <f t="shared" si="88"/>
        <v>0</v>
      </c>
      <c r="Y558" s="4"/>
      <c r="Z558" s="4"/>
      <c r="AA558" s="4">
        <f>C558+I558-L558-O558-U558-X558-R558</f>
        <v>0</v>
      </c>
      <c r="AB558" s="7">
        <v>45366</v>
      </c>
    </row>
    <row r="559" spans="1:28" ht="15.75" hidden="1" x14ac:dyDescent="0.25">
      <c r="A559" s="29">
        <v>45360</v>
      </c>
      <c r="B559" s="73" t="s">
        <v>346</v>
      </c>
      <c r="C559" s="27"/>
      <c r="D559" s="27" t="s">
        <v>46</v>
      </c>
      <c r="E559" s="27" t="s">
        <v>58</v>
      </c>
      <c r="F559" s="27">
        <v>3000</v>
      </c>
      <c r="G559" s="27" t="s">
        <v>34</v>
      </c>
      <c r="H559" s="27">
        <v>2000</v>
      </c>
      <c r="I559" s="15">
        <f t="shared" si="83"/>
        <v>6000000</v>
      </c>
      <c r="J559" s="32" t="s">
        <v>312</v>
      </c>
      <c r="K559" s="11"/>
      <c r="L559" s="4">
        <f t="shared" si="84"/>
        <v>0</v>
      </c>
      <c r="M559" s="4"/>
      <c r="N559" s="4"/>
      <c r="O559" s="4">
        <f t="shared" si="85"/>
        <v>6000000</v>
      </c>
      <c r="P559" s="4">
        <v>6000000</v>
      </c>
      <c r="Q559" s="4"/>
      <c r="R559" s="4">
        <f t="shared" si="86"/>
        <v>0</v>
      </c>
      <c r="S559" s="4"/>
      <c r="T559" s="4"/>
      <c r="U559" s="4">
        <f t="shared" si="87"/>
        <v>0</v>
      </c>
      <c r="V559" s="4"/>
      <c r="W559" s="4"/>
      <c r="X559" s="4">
        <f t="shared" si="88"/>
        <v>0</v>
      </c>
      <c r="Y559" s="4"/>
      <c r="Z559" s="4"/>
      <c r="AA559" s="4">
        <f>C559+I559-L559-O559-U559-X559-R559</f>
        <v>0</v>
      </c>
      <c r="AB559" s="7">
        <v>45371</v>
      </c>
    </row>
    <row r="560" spans="1:28" ht="15.75" hidden="1" x14ac:dyDescent="0.25">
      <c r="A560" s="29">
        <v>45360</v>
      </c>
      <c r="B560" s="72" t="s">
        <v>396</v>
      </c>
      <c r="C560" s="25"/>
      <c r="D560" s="27" t="s">
        <v>52</v>
      </c>
      <c r="E560" s="25" t="s">
        <v>63</v>
      </c>
      <c r="F560" s="25">
        <v>40</v>
      </c>
      <c r="G560" s="25" t="s">
        <v>48</v>
      </c>
      <c r="H560" s="25">
        <v>480000</v>
      </c>
      <c r="I560" s="11">
        <f t="shared" si="83"/>
        <v>19200000</v>
      </c>
      <c r="J560" s="31" t="s">
        <v>312</v>
      </c>
      <c r="K560" s="11" t="s">
        <v>1018</v>
      </c>
      <c r="L560" s="4">
        <f t="shared" si="84"/>
        <v>0</v>
      </c>
      <c r="M560" s="4"/>
      <c r="N560" s="4"/>
      <c r="O560" s="4">
        <f t="shared" si="85"/>
        <v>19200000</v>
      </c>
      <c r="P560" s="4">
        <v>19200000</v>
      </c>
      <c r="Q560" s="4"/>
      <c r="R560" s="4">
        <f t="shared" si="86"/>
        <v>0</v>
      </c>
      <c r="S560" s="4"/>
      <c r="T560" s="4"/>
      <c r="U560" s="4">
        <f t="shared" si="87"/>
        <v>0</v>
      </c>
      <c r="V560" s="4"/>
      <c r="W560" s="4"/>
      <c r="X560" s="4">
        <f t="shared" si="88"/>
        <v>0</v>
      </c>
      <c r="Y560" s="4"/>
      <c r="Z560" s="4"/>
      <c r="AA560" s="4">
        <f>C560+I560-L560-O560-U560-X560-R560</f>
        <v>0</v>
      </c>
      <c r="AB560" s="7">
        <v>45362</v>
      </c>
    </row>
    <row r="561" spans="1:28" ht="15.75" hidden="1" x14ac:dyDescent="0.25">
      <c r="A561" s="29">
        <v>45360</v>
      </c>
      <c r="B561" s="72" t="s">
        <v>256</v>
      </c>
      <c r="C561" s="25"/>
      <c r="D561" s="27" t="s">
        <v>52</v>
      </c>
      <c r="E561" s="25" t="s">
        <v>173</v>
      </c>
      <c r="F561" s="25">
        <v>1000</v>
      </c>
      <c r="G561" s="25" t="s">
        <v>34</v>
      </c>
      <c r="H561" s="25">
        <v>4000</v>
      </c>
      <c r="I561" s="11">
        <f t="shared" si="83"/>
        <v>4000000</v>
      </c>
      <c r="J561" s="31" t="s">
        <v>324</v>
      </c>
      <c r="K561" s="11"/>
      <c r="L561" s="4">
        <f t="shared" si="84"/>
        <v>4000000</v>
      </c>
      <c r="M561" s="4">
        <v>2417000</v>
      </c>
      <c r="N561" s="4">
        <v>1583000</v>
      </c>
      <c r="O561" s="4">
        <f t="shared" si="85"/>
        <v>0</v>
      </c>
      <c r="P561" s="4"/>
      <c r="Q561" s="4"/>
      <c r="R561" s="4">
        <f t="shared" si="86"/>
        <v>0</v>
      </c>
      <c r="S561" s="4"/>
      <c r="T561" s="4"/>
      <c r="U561" s="4">
        <f t="shared" si="87"/>
        <v>0</v>
      </c>
      <c r="V561" s="4"/>
      <c r="W561" s="4"/>
      <c r="X561" s="4">
        <f t="shared" si="88"/>
        <v>0</v>
      </c>
      <c r="Y561" s="4"/>
      <c r="Z561" s="4"/>
      <c r="AA561" s="4">
        <f>C561+I561-L561-O561-U561-X561-R561</f>
        <v>0</v>
      </c>
      <c r="AB561" s="7">
        <v>45363</v>
      </c>
    </row>
    <row r="562" spans="1:28" ht="15.75" hidden="1" x14ac:dyDescent="0.25">
      <c r="A562" s="29">
        <v>45360</v>
      </c>
      <c r="B562" s="72" t="s">
        <v>253</v>
      </c>
      <c r="C562" s="25"/>
      <c r="D562" s="27" t="s">
        <v>52</v>
      </c>
      <c r="E562" s="27" t="s">
        <v>478</v>
      </c>
      <c r="F562" s="25">
        <v>2.5</v>
      </c>
      <c r="G562" s="27" t="s">
        <v>39</v>
      </c>
      <c r="H562" s="25">
        <v>115000</v>
      </c>
      <c r="I562" s="11">
        <f t="shared" si="83"/>
        <v>287500</v>
      </c>
      <c r="J562" s="31" t="s">
        <v>324</v>
      </c>
      <c r="K562" s="11"/>
      <c r="L562" s="4">
        <f t="shared" si="84"/>
        <v>0</v>
      </c>
      <c r="M562" s="4"/>
      <c r="N562" s="4"/>
      <c r="O562" s="4">
        <f t="shared" si="85"/>
        <v>0</v>
      </c>
      <c r="P562" s="4"/>
      <c r="Q562" s="4"/>
      <c r="R562" s="4">
        <f t="shared" si="86"/>
        <v>0</v>
      </c>
      <c r="S562" s="4"/>
      <c r="T562" s="4"/>
      <c r="U562" s="4">
        <f t="shared" si="87"/>
        <v>287500</v>
      </c>
      <c r="V562" s="4">
        <v>287500</v>
      </c>
      <c r="W562" s="4"/>
      <c r="X562" s="4">
        <f t="shared" si="88"/>
        <v>0</v>
      </c>
      <c r="Y562" s="4"/>
      <c r="Z562" s="4"/>
      <c r="AA562" s="4">
        <f>C562+I562-L562-O562-U562-X562-R562</f>
        <v>0</v>
      </c>
      <c r="AB562" s="7">
        <v>45358</v>
      </c>
    </row>
    <row r="563" spans="1:28" ht="15.75" hidden="1" x14ac:dyDescent="0.25">
      <c r="A563" s="29">
        <v>45360</v>
      </c>
      <c r="B563" s="73" t="s">
        <v>449</v>
      </c>
      <c r="C563" s="25"/>
      <c r="D563" s="27" t="s">
        <v>52</v>
      </c>
      <c r="E563" s="27" t="s">
        <v>61</v>
      </c>
      <c r="F563" s="72">
        <v>4000</v>
      </c>
      <c r="G563" s="27" t="s">
        <v>34</v>
      </c>
      <c r="H563" s="25">
        <v>2540</v>
      </c>
      <c r="I563" s="11">
        <f t="shared" si="83"/>
        <v>10160000</v>
      </c>
      <c r="J563" s="31" t="s">
        <v>324</v>
      </c>
      <c r="K563" s="11"/>
      <c r="L563" s="4">
        <f t="shared" si="84"/>
        <v>0</v>
      </c>
      <c r="M563" s="4"/>
      <c r="N563" s="4"/>
      <c r="O563" s="4">
        <f t="shared" si="85"/>
        <v>0</v>
      </c>
      <c r="P563" s="4"/>
      <c r="Q563" s="4"/>
      <c r="R563" s="4">
        <f t="shared" si="86"/>
        <v>0</v>
      </c>
      <c r="S563" s="4"/>
      <c r="T563" s="4"/>
      <c r="U563" s="4">
        <f t="shared" si="87"/>
        <v>10160000</v>
      </c>
      <c r="V563" s="4">
        <v>7160000</v>
      </c>
      <c r="W563" s="4">
        <v>3000000</v>
      </c>
      <c r="X563" s="4">
        <f t="shared" si="88"/>
        <v>0</v>
      </c>
      <c r="Y563" s="4"/>
      <c r="Z563" s="4"/>
      <c r="AA563" s="4">
        <f>C563+I563-L563-O563-U563-X563-R563</f>
        <v>0</v>
      </c>
      <c r="AB563" s="7">
        <v>45358</v>
      </c>
    </row>
    <row r="564" spans="1:28" ht="15.75" hidden="1" x14ac:dyDescent="0.25">
      <c r="A564" s="29">
        <v>45360</v>
      </c>
      <c r="B564" s="73" t="s">
        <v>801</v>
      </c>
      <c r="C564" s="25"/>
      <c r="D564" s="27" t="s">
        <v>46</v>
      </c>
      <c r="E564" s="27" t="s">
        <v>106</v>
      </c>
      <c r="F564" s="25">
        <v>32.200000000000003</v>
      </c>
      <c r="G564" s="27" t="s">
        <v>39</v>
      </c>
      <c r="H564" s="25">
        <v>47000</v>
      </c>
      <c r="I564" s="11">
        <f t="shared" si="83"/>
        <v>1513400.0000000002</v>
      </c>
      <c r="J564" s="31" t="s">
        <v>312</v>
      </c>
      <c r="K564" s="11" t="s">
        <v>1013</v>
      </c>
      <c r="L564" s="4">
        <f t="shared" si="84"/>
        <v>0</v>
      </c>
      <c r="M564" s="4"/>
      <c r="N564" s="4"/>
      <c r="O564" s="4">
        <f t="shared" si="85"/>
        <v>1513400</v>
      </c>
      <c r="P564" s="4">
        <v>1513400</v>
      </c>
      <c r="Q564" s="4"/>
      <c r="R564" s="4">
        <f t="shared" si="86"/>
        <v>0</v>
      </c>
      <c r="S564" s="4"/>
      <c r="T564" s="4"/>
      <c r="U564" s="4">
        <f t="shared" si="87"/>
        <v>0</v>
      </c>
      <c r="V564" s="4"/>
      <c r="W564" s="4"/>
      <c r="X564" s="4">
        <f t="shared" si="88"/>
        <v>0</v>
      </c>
      <c r="Y564" s="4"/>
      <c r="Z564" s="4"/>
      <c r="AA564" s="82">
        <f>C564+I564-L564-O564-U564-X564-R564</f>
        <v>2.3283064365386963E-10</v>
      </c>
      <c r="AB564" s="7">
        <v>45362</v>
      </c>
    </row>
    <row r="565" spans="1:28" ht="15.75" hidden="1" x14ac:dyDescent="0.25">
      <c r="A565" s="29">
        <v>45360</v>
      </c>
      <c r="B565" s="73" t="s">
        <v>1001</v>
      </c>
      <c r="C565" s="25"/>
      <c r="D565" s="27" t="s">
        <v>52</v>
      </c>
      <c r="E565" s="25" t="s">
        <v>206</v>
      </c>
      <c r="F565" s="25">
        <v>3</v>
      </c>
      <c r="G565" s="27" t="s">
        <v>48</v>
      </c>
      <c r="H565" s="25">
        <v>280000</v>
      </c>
      <c r="I565" s="11">
        <f t="shared" si="83"/>
        <v>840000</v>
      </c>
      <c r="J565" s="31" t="s">
        <v>324</v>
      </c>
      <c r="K565" s="11"/>
      <c r="L565" s="4">
        <f t="shared" si="84"/>
        <v>840000</v>
      </c>
      <c r="M565" s="4">
        <v>840000</v>
      </c>
      <c r="N565" s="4"/>
      <c r="O565" s="4">
        <f t="shared" si="85"/>
        <v>0</v>
      </c>
      <c r="P565" s="4"/>
      <c r="Q565" s="4"/>
      <c r="R565" s="4">
        <f t="shared" si="86"/>
        <v>0</v>
      </c>
      <c r="S565" s="4"/>
      <c r="T565" s="4"/>
      <c r="U565" s="4">
        <f t="shared" si="87"/>
        <v>0</v>
      </c>
      <c r="V565" s="4"/>
      <c r="W565" s="4"/>
      <c r="X565" s="4">
        <f t="shared" si="88"/>
        <v>0</v>
      </c>
      <c r="Y565" s="4"/>
      <c r="Z565" s="4"/>
      <c r="AA565" s="4">
        <f>C565+I565-L565-O565-U565-X565-R565</f>
        <v>0</v>
      </c>
      <c r="AB565" s="7">
        <v>45362</v>
      </c>
    </row>
    <row r="566" spans="1:28" ht="15.75" hidden="1" x14ac:dyDescent="0.25">
      <c r="A566" s="29">
        <v>45360</v>
      </c>
      <c r="B566" s="73" t="s">
        <v>1001</v>
      </c>
      <c r="C566" s="25"/>
      <c r="D566" s="27" t="s">
        <v>52</v>
      </c>
      <c r="E566" s="25" t="s">
        <v>454</v>
      </c>
      <c r="F566" s="25">
        <v>5</v>
      </c>
      <c r="G566" s="27" t="s">
        <v>125</v>
      </c>
      <c r="H566" s="25">
        <v>50000</v>
      </c>
      <c r="I566" s="11">
        <f t="shared" si="83"/>
        <v>250000</v>
      </c>
      <c r="J566" s="31" t="s">
        <v>324</v>
      </c>
      <c r="K566" s="11"/>
      <c r="L566" s="4">
        <f t="shared" si="84"/>
        <v>250000</v>
      </c>
      <c r="M566" s="4">
        <v>250000</v>
      </c>
      <c r="N566" s="4"/>
      <c r="O566" s="4">
        <f t="shared" si="85"/>
        <v>0</v>
      </c>
      <c r="P566" s="4"/>
      <c r="Q566" s="4"/>
      <c r="R566" s="4">
        <f t="shared" si="86"/>
        <v>0</v>
      </c>
      <c r="S566" s="4"/>
      <c r="T566" s="4"/>
      <c r="U566" s="4">
        <f t="shared" si="87"/>
        <v>0</v>
      </c>
      <c r="V566" s="4"/>
      <c r="W566" s="4"/>
      <c r="X566" s="4">
        <f t="shared" si="88"/>
        <v>0</v>
      </c>
      <c r="Y566" s="4"/>
      <c r="Z566" s="4"/>
      <c r="AA566" s="4">
        <f>C566+I566-L566-O566-U566-X566-R566</f>
        <v>0</v>
      </c>
      <c r="AB566" s="7">
        <v>45362</v>
      </c>
    </row>
    <row r="567" spans="1:28" ht="15.75" hidden="1" x14ac:dyDescent="0.25">
      <c r="A567" s="29">
        <v>45360</v>
      </c>
      <c r="B567" s="73" t="s">
        <v>1001</v>
      </c>
      <c r="C567" s="25"/>
      <c r="D567" s="27" t="s">
        <v>52</v>
      </c>
      <c r="E567" s="25" t="s">
        <v>299</v>
      </c>
      <c r="F567" s="25">
        <v>16.600000000000001</v>
      </c>
      <c r="G567" s="27" t="s">
        <v>39</v>
      </c>
      <c r="H567" s="25">
        <v>47000</v>
      </c>
      <c r="I567" s="11">
        <f t="shared" si="83"/>
        <v>780200.00000000012</v>
      </c>
      <c r="J567" s="31" t="s">
        <v>324</v>
      </c>
      <c r="K567" s="11"/>
      <c r="L567" s="4">
        <f t="shared" si="84"/>
        <v>780200</v>
      </c>
      <c r="M567" s="4">
        <v>780200</v>
      </c>
      <c r="N567" s="4"/>
      <c r="O567" s="4">
        <f t="shared" si="85"/>
        <v>0</v>
      </c>
      <c r="P567" s="4"/>
      <c r="Q567" s="4"/>
      <c r="R567" s="4">
        <f t="shared" si="86"/>
        <v>0</v>
      </c>
      <c r="S567" s="4"/>
      <c r="T567" s="4"/>
      <c r="U567" s="4">
        <f t="shared" si="87"/>
        <v>0</v>
      </c>
      <c r="V567" s="4"/>
      <c r="W567" s="4"/>
      <c r="X567" s="4">
        <f t="shared" si="88"/>
        <v>0</v>
      </c>
      <c r="Y567" s="4"/>
      <c r="Z567" s="4"/>
      <c r="AA567" s="82">
        <f>C567+I567-L567-O567-U567-X567-R567</f>
        <v>1.1641532182693481E-10</v>
      </c>
      <c r="AB567" s="7">
        <v>45362</v>
      </c>
    </row>
    <row r="568" spans="1:28" ht="15.75" hidden="1" x14ac:dyDescent="0.25">
      <c r="A568" s="29">
        <v>45360</v>
      </c>
      <c r="B568" s="73" t="s">
        <v>1001</v>
      </c>
      <c r="C568" s="25"/>
      <c r="D568" s="27" t="s">
        <v>52</v>
      </c>
      <c r="E568" s="25" t="s">
        <v>137</v>
      </c>
      <c r="F568" s="25">
        <v>39.9</v>
      </c>
      <c r="G568" s="25" t="s">
        <v>39</v>
      </c>
      <c r="H568" s="25">
        <v>47000</v>
      </c>
      <c r="I568" s="11">
        <f t="shared" si="83"/>
        <v>1875300</v>
      </c>
      <c r="J568" s="31" t="s">
        <v>324</v>
      </c>
      <c r="K568" s="11"/>
      <c r="L568" s="4">
        <f t="shared" si="84"/>
        <v>1875300</v>
      </c>
      <c r="M568" s="4">
        <v>1875300</v>
      </c>
      <c r="N568" s="4"/>
      <c r="O568" s="4">
        <f t="shared" si="85"/>
        <v>0</v>
      </c>
      <c r="P568" s="4"/>
      <c r="Q568" s="4"/>
      <c r="R568" s="4">
        <f t="shared" si="86"/>
        <v>0</v>
      </c>
      <c r="S568" s="4"/>
      <c r="T568" s="4"/>
      <c r="U568" s="4">
        <f t="shared" si="87"/>
        <v>0</v>
      </c>
      <c r="V568" s="4"/>
      <c r="W568" s="4"/>
      <c r="X568" s="4">
        <f t="shared" si="88"/>
        <v>0</v>
      </c>
      <c r="Y568" s="4"/>
      <c r="Z568" s="4"/>
      <c r="AA568" s="4">
        <f>C568+I568-L568-O568-U568-X568-R568</f>
        <v>0</v>
      </c>
      <c r="AB568" s="7">
        <v>45362</v>
      </c>
    </row>
    <row r="569" spans="1:28" ht="15.75" hidden="1" x14ac:dyDescent="0.25">
      <c r="A569" s="29">
        <v>45360</v>
      </c>
      <c r="B569" s="73" t="s">
        <v>1001</v>
      </c>
      <c r="C569" s="27"/>
      <c r="D569" s="27" t="s">
        <v>52</v>
      </c>
      <c r="E569" s="25" t="s">
        <v>81</v>
      </c>
      <c r="F569" s="27">
        <v>23.1</v>
      </c>
      <c r="G569" s="27" t="s">
        <v>39</v>
      </c>
      <c r="H569" s="27">
        <v>47000</v>
      </c>
      <c r="I569" s="11">
        <f t="shared" si="83"/>
        <v>1085700</v>
      </c>
      <c r="J569" s="31" t="s">
        <v>324</v>
      </c>
      <c r="K569" s="11"/>
      <c r="L569" s="4">
        <f t="shared" si="84"/>
        <v>1085700</v>
      </c>
      <c r="M569" s="4">
        <v>1085700</v>
      </c>
      <c r="N569" s="4"/>
      <c r="O569" s="4">
        <f t="shared" si="85"/>
        <v>0</v>
      </c>
      <c r="P569" s="4"/>
      <c r="Q569" s="4"/>
      <c r="R569" s="4">
        <f t="shared" si="86"/>
        <v>0</v>
      </c>
      <c r="S569" s="4"/>
      <c r="T569" s="4"/>
      <c r="U569" s="4">
        <f t="shared" si="87"/>
        <v>0</v>
      </c>
      <c r="V569" s="4"/>
      <c r="W569" s="4"/>
      <c r="X569" s="4">
        <f t="shared" si="88"/>
        <v>0</v>
      </c>
      <c r="Y569" s="4"/>
      <c r="Z569" s="4"/>
      <c r="AA569" s="4">
        <f>C569+I569-L569-O569-U569-X569-R569</f>
        <v>0</v>
      </c>
      <c r="AB569" s="7">
        <v>45362</v>
      </c>
    </row>
    <row r="570" spans="1:28" ht="15.75" hidden="1" x14ac:dyDescent="0.25">
      <c r="A570" s="29">
        <v>45360</v>
      </c>
      <c r="B570" s="73" t="s">
        <v>1001</v>
      </c>
      <c r="C570" s="25"/>
      <c r="D570" s="27" t="s">
        <v>52</v>
      </c>
      <c r="E570" s="25" t="s">
        <v>394</v>
      </c>
      <c r="F570" s="25">
        <v>3</v>
      </c>
      <c r="G570" s="27" t="s">
        <v>48</v>
      </c>
      <c r="H570" s="25">
        <v>230000</v>
      </c>
      <c r="I570" s="11">
        <f t="shared" si="83"/>
        <v>690000</v>
      </c>
      <c r="J570" s="31" t="s">
        <v>324</v>
      </c>
      <c r="K570" s="11"/>
      <c r="L570" s="4">
        <f t="shared" si="84"/>
        <v>690000</v>
      </c>
      <c r="M570" s="4">
        <v>690000</v>
      </c>
      <c r="N570" s="4"/>
      <c r="O570" s="4">
        <f t="shared" si="85"/>
        <v>0</v>
      </c>
      <c r="P570" s="4"/>
      <c r="Q570" s="4"/>
      <c r="R570" s="4">
        <f t="shared" si="86"/>
        <v>0</v>
      </c>
      <c r="S570" s="4"/>
      <c r="T570" s="4"/>
      <c r="U570" s="4">
        <f t="shared" si="87"/>
        <v>0</v>
      </c>
      <c r="V570" s="4"/>
      <c r="W570" s="4"/>
      <c r="X570" s="4">
        <f t="shared" si="88"/>
        <v>0</v>
      </c>
      <c r="Y570" s="4"/>
      <c r="Z570" s="4"/>
      <c r="AA570" s="4">
        <f>C570+I570-L570-O570-U570-X570-R570</f>
        <v>0</v>
      </c>
      <c r="AB570" s="7">
        <v>45362</v>
      </c>
    </row>
    <row r="571" spans="1:28" ht="15.75" hidden="1" x14ac:dyDescent="0.25">
      <c r="A571" s="29">
        <v>45360</v>
      </c>
      <c r="B571" s="73" t="s">
        <v>1001</v>
      </c>
      <c r="C571" s="25"/>
      <c r="D571" s="27" t="s">
        <v>52</v>
      </c>
      <c r="E571" s="25" t="s">
        <v>790</v>
      </c>
      <c r="F571" s="25">
        <v>3</v>
      </c>
      <c r="G571" s="27" t="s">
        <v>48</v>
      </c>
      <c r="H571" s="25">
        <v>230000</v>
      </c>
      <c r="I571" s="11">
        <f t="shared" si="83"/>
        <v>690000</v>
      </c>
      <c r="J571" s="31" t="s">
        <v>324</v>
      </c>
      <c r="K571" s="11"/>
      <c r="L571" s="4">
        <f t="shared" si="84"/>
        <v>690000</v>
      </c>
      <c r="M571" s="4">
        <v>690000</v>
      </c>
      <c r="N571" s="4"/>
      <c r="O571" s="4">
        <f t="shared" si="85"/>
        <v>0</v>
      </c>
      <c r="P571" s="4"/>
      <c r="Q571" s="4"/>
      <c r="R571" s="4">
        <f t="shared" si="86"/>
        <v>0</v>
      </c>
      <c r="S571" s="4"/>
      <c r="T571" s="4"/>
      <c r="U571" s="4">
        <f t="shared" si="87"/>
        <v>0</v>
      </c>
      <c r="V571" s="4"/>
      <c r="W571" s="4"/>
      <c r="X571" s="4">
        <f t="shared" si="88"/>
        <v>0</v>
      </c>
      <c r="Y571" s="4"/>
      <c r="Z571" s="4"/>
      <c r="AA571" s="4">
        <f>C571+I571-L571-O571-U571-X571-R571</f>
        <v>0</v>
      </c>
      <c r="AB571" s="7">
        <v>45362</v>
      </c>
    </row>
    <row r="572" spans="1:28" ht="15.75" hidden="1" x14ac:dyDescent="0.25">
      <c r="A572" s="29">
        <v>45360</v>
      </c>
      <c r="B572" s="73" t="s">
        <v>1001</v>
      </c>
      <c r="C572" s="25"/>
      <c r="D572" s="27" t="s">
        <v>52</v>
      </c>
      <c r="E572" s="25" t="s">
        <v>47</v>
      </c>
      <c r="F572" s="25">
        <v>4</v>
      </c>
      <c r="G572" s="27" t="s">
        <v>48</v>
      </c>
      <c r="H572" s="25">
        <v>157000</v>
      </c>
      <c r="I572" s="11">
        <f t="shared" si="83"/>
        <v>628000</v>
      </c>
      <c r="J572" s="31" t="s">
        <v>324</v>
      </c>
      <c r="K572" s="11"/>
      <c r="L572" s="4">
        <f t="shared" si="84"/>
        <v>628000</v>
      </c>
      <c r="M572" s="4">
        <v>628000</v>
      </c>
      <c r="N572" s="4"/>
      <c r="O572" s="4">
        <f t="shared" si="85"/>
        <v>0</v>
      </c>
      <c r="P572" s="4"/>
      <c r="Q572" s="4"/>
      <c r="R572" s="4">
        <f t="shared" si="86"/>
        <v>0</v>
      </c>
      <c r="S572" s="4"/>
      <c r="T572" s="4"/>
      <c r="U572" s="4">
        <f t="shared" si="87"/>
        <v>0</v>
      </c>
      <c r="V572" s="4"/>
      <c r="W572" s="4"/>
      <c r="X572" s="4">
        <f t="shared" si="88"/>
        <v>0</v>
      </c>
      <c r="Y572" s="4"/>
      <c r="Z572" s="4"/>
      <c r="AA572" s="4">
        <f>C572+I572-L572-O572-U572-X572-R572</f>
        <v>0</v>
      </c>
      <c r="AB572" s="7">
        <v>45362</v>
      </c>
    </row>
    <row r="573" spans="1:28" ht="15.75" hidden="1" x14ac:dyDescent="0.25">
      <c r="A573" s="29">
        <v>45360</v>
      </c>
      <c r="B573" s="73" t="s">
        <v>1001</v>
      </c>
      <c r="C573" s="25"/>
      <c r="D573" s="27" t="s">
        <v>52</v>
      </c>
      <c r="E573" s="25" t="s">
        <v>135</v>
      </c>
      <c r="F573" s="25">
        <v>4</v>
      </c>
      <c r="G573" s="27" t="s">
        <v>48</v>
      </c>
      <c r="H573" s="25">
        <v>157000</v>
      </c>
      <c r="I573" s="11">
        <f t="shared" si="83"/>
        <v>628000</v>
      </c>
      <c r="J573" s="31" t="s">
        <v>324</v>
      </c>
      <c r="K573" s="11"/>
      <c r="L573" s="4">
        <f t="shared" si="84"/>
        <v>628000</v>
      </c>
      <c r="M573" s="4">
        <v>628000</v>
      </c>
      <c r="N573" s="4"/>
      <c r="O573" s="4">
        <f t="shared" si="85"/>
        <v>0</v>
      </c>
      <c r="P573" s="4"/>
      <c r="Q573" s="4"/>
      <c r="R573" s="4">
        <f t="shared" si="86"/>
        <v>0</v>
      </c>
      <c r="S573" s="4"/>
      <c r="T573" s="4"/>
      <c r="U573" s="4">
        <f t="shared" si="87"/>
        <v>0</v>
      </c>
      <c r="V573" s="4"/>
      <c r="W573" s="4"/>
      <c r="X573" s="4">
        <f t="shared" si="88"/>
        <v>0</v>
      </c>
      <c r="Y573" s="4"/>
      <c r="Z573" s="4"/>
      <c r="AA573" s="4">
        <f>C573+I573-L573-O573-U573-X573-R573</f>
        <v>0</v>
      </c>
      <c r="AB573" s="7">
        <v>45362</v>
      </c>
    </row>
    <row r="574" spans="1:28" ht="15.75" hidden="1" x14ac:dyDescent="0.25">
      <c r="A574" s="29">
        <v>45360</v>
      </c>
      <c r="B574" s="72" t="s">
        <v>209</v>
      </c>
      <c r="C574" s="25"/>
      <c r="D574" s="27" t="s">
        <v>52</v>
      </c>
      <c r="E574" s="25" t="s">
        <v>50</v>
      </c>
      <c r="F574" s="41">
        <v>100</v>
      </c>
      <c r="G574" s="27" t="s">
        <v>34</v>
      </c>
      <c r="H574" s="25">
        <v>3885</v>
      </c>
      <c r="I574" s="11">
        <f t="shared" si="83"/>
        <v>388500</v>
      </c>
      <c r="J574" s="31" t="s">
        <v>324</v>
      </c>
      <c r="K574" s="11"/>
      <c r="L574" s="4">
        <f t="shared" si="84"/>
        <v>0</v>
      </c>
      <c r="M574" s="4"/>
      <c r="N574" s="4"/>
      <c r="O574" s="4">
        <f t="shared" si="85"/>
        <v>0</v>
      </c>
      <c r="P574" s="4"/>
      <c r="Q574" s="4"/>
      <c r="R574" s="4">
        <f t="shared" si="86"/>
        <v>0</v>
      </c>
      <c r="S574" s="4"/>
      <c r="T574" s="4"/>
      <c r="U574" s="4">
        <f t="shared" si="87"/>
        <v>388500</v>
      </c>
      <c r="V574" s="4">
        <v>388500</v>
      </c>
      <c r="W574" s="4"/>
      <c r="X574" s="4">
        <f t="shared" si="88"/>
        <v>0</v>
      </c>
      <c r="Y574" s="4"/>
      <c r="Z574" s="4"/>
      <c r="AA574" s="4">
        <f>C574+I574-L574-O574-U574-X574-R574</f>
        <v>0</v>
      </c>
      <c r="AB574" s="7">
        <v>45358</v>
      </c>
    </row>
    <row r="575" spans="1:28" ht="15.75" hidden="1" x14ac:dyDescent="0.25">
      <c r="A575" s="29">
        <v>45360</v>
      </c>
      <c r="B575" s="72" t="s">
        <v>122</v>
      </c>
      <c r="C575" s="25"/>
      <c r="D575" s="27" t="s">
        <v>46</v>
      </c>
      <c r="E575" s="25" t="s">
        <v>128</v>
      </c>
      <c r="F575" s="76">
        <v>100</v>
      </c>
      <c r="G575" s="25" t="s">
        <v>39</v>
      </c>
      <c r="H575" s="25">
        <v>125000</v>
      </c>
      <c r="I575" s="11">
        <f t="shared" si="83"/>
        <v>12500000</v>
      </c>
      <c r="J575" s="26" t="s">
        <v>28</v>
      </c>
      <c r="K575" s="11"/>
      <c r="L575" s="4">
        <f t="shared" si="84"/>
        <v>0</v>
      </c>
      <c r="M575" s="4"/>
      <c r="N575" s="4"/>
      <c r="O575" s="4">
        <f t="shared" si="85"/>
        <v>0</v>
      </c>
      <c r="P575" s="4"/>
      <c r="Q575" s="4"/>
      <c r="R575" s="4">
        <f t="shared" si="86"/>
        <v>0</v>
      </c>
      <c r="S575" s="4"/>
      <c r="T575" s="4"/>
      <c r="U575" s="4">
        <f t="shared" si="87"/>
        <v>0</v>
      </c>
      <c r="V575" s="4"/>
      <c r="W575" s="4"/>
      <c r="X575" s="4">
        <f t="shared" si="88"/>
        <v>0</v>
      </c>
      <c r="Y575" s="4"/>
      <c r="Z575" s="4"/>
      <c r="AA575" s="4">
        <f>C575+I575-L575-O575-U575-X575-R575</f>
        <v>12500000</v>
      </c>
      <c r="AB575" s="7"/>
    </row>
    <row r="576" spans="1:28" ht="15.75" hidden="1" x14ac:dyDescent="0.25">
      <c r="A576" s="24">
        <v>45360</v>
      </c>
      <c r="B576" s="72" t="s">
        <v>122</v>
      </c>
      <c r="C576" s="25"/>
      <c r="D576" s="25" t="s">
        <v>46</v>
      </c>
      <c r="E576" s="25" t="s">
        <v>157</v>
      </c>
      <c r="F576" s="25">
        <v>16</v>
      </c>
      <c r="G576" s="25" t="s">
        <v>48</v>
      </c>
      <c r="H576" s="25">
        <v>320000</v>
      </c>
      <c r="I576" s="11">
        <f t="shared" si="83"/>
        <v>5120000</v>
      </c>
      <c r="J576" s="26" t="s">
        <v>28</v>
      </c>
      <c r="K576" s="11"/>
      <c r="L576" s="4">
        <f t="shared" si="84"/>
        <v>0</v>
      </c>
      <c r="M576" s="4"/>
      <c r="N576" s="4"/>
      <c r="O576" s="4">
        <f t="shared" si="85"/>
        <v>0</v>
      </c>
      <c r="P576" s="4"/>
      <c r="Q576" s="4"/>
      <c r="R576" s="4">
        <f t="shared" si="86"/>
        <v>0</v>
      </c>
      <c r="S576" s="4"/>
      <c r="T576" s="4"/>
      <c r="U576" s="4">
        <f t="shared" si="87"/>
        <v>0</v>
      </c>
      <c r="V576" s="4"/>
      <c r="W576" s="4"/>
      <c r="X576" s="4">
        <f t="shared" si="88"/>
        <v>0</v>
      </c>
      <c r="Y576" s="4"/>
      <c r="Z576" s="4"/>
      <c r="AA576" s="4">
        <f>C576+I576-L576-O576-U576-X576-R576</f>
        <v>5120000</v>
      </c>
      <c r="AB576" s="7"/>
    </row>
    <row r="577" spans="1:28" ht="15.75" hidden="1" x14ac:dyDescent="0.25">
      <c r="A577" s="29">
        <v>45360</v>
      </c>
      <c r="B577" s="72" t="s">
        <v>266</v>
      </c>
      <c r="C577" s="25"/>
      <c r="D577" s="25" t="s">
        <v>52</v>
      </c>
      <c r="E577" s="25" t="s">
        <v>189</v>
      </c>
      <c r="F577" s="25">
        <v>2</v>
      </c>
      <c r="G577" s="25" t="s">
        <v>23</v>
      </c>
      <c r="H577" s="25">
        <v>340000</v>
      </c>
      <c r="I577" s="11">
        <f t="shared" si="83"/>
        <v>680000</v>
      </c>
      <c r="J577" s="31" t="s">
        <v>324</v>
      </c>
      <c r="K577" s="11"/>
      <c r="L577" s="4">
        <f t="shared" si="84"/>
        <v>0</v>
      </c>
      <c r="M577" s="4"/>
      <c r="N577" s="4"/>
      <c r="O577" s="4">
        <f t="shared" si="85"/>
        <v>0</v>
      </c>
      <c r="P577" s="4"/>
      <c r="Q577" s="4"/>
      <c r="R577" s="4">
        <f t="shared" si="86"/>
        <v>0</v>
      </c>
      <c r="S577" s="4"/>
      <c r="T577" s="4"/>
      <c r="U577" s="4">
        <f t="shared" si="87"/>
        <v>680000</v>
      </c>
      <c r="V577" s="4">
        <v>680000</v>
      </c>
      <c r="W577" s="4"/>
      <c r="X577" s="4">
        <f t="shared" si="88"/>
        <v>0</v>
      </c>
      <c r="Y577" s="4"/>
      <c r="Z577" s="4"/>
      <c r="AA577" s="4">
        <f>C577+I577-L577-O577-U577-X577-R577</f>
        <v>0</v>
      </c>
      <c r="AB577" s="7">
        <v>45360</v>
      </c>
    </row>
    <row r="578" spans="1:28" ht="15.75" hidden="1" x14ac:dyDescent="0.25">
      <c r="A578" s="29">
        <v>45360</v>
      </c>
      <c r="B578" s="72" t="s">
        <v>311</v>
      </c>
      <c r="C578" s="27"/>
      <c r="D578" s="25" t="s">
        <v>46</v>
      </c>
      <c r="E578" s="27" t="s">
        <v>154</v>
      </c>
      <c r="F578" s="27">
        <v>500</v>
      </c>
      <c r="G578" s="25" t="s">
        <v>34</v>
      </c>
      <c r="H578" s="27">
        <v>1300</v>
      </c>
      <c r="I578" s="11">
        <f t="shared" si="83"/>
        <v>650000</v>
      </c>
      <c r="J578" s="31" t="s">
        <v>324</v>
      </c>
      <c r="K578" s="11"/>
      <c r="L578" s="4">
        <f t="shared" si="84"/>
        <v>650000</v>
      </c>
      <c r="M578" s="4">
        <v>650000</v>
      </c>
      <c r="N578" s="4"/>
      <c r="O578" s="4">
        <f t="shared" si="85"/>
        <v>0</v>
      </c>
      <c r="P578" s="4"/>
      <c r="Q578" s="4"/>
      <c r="R578" s="4">
        <f t="shared" si="86"/>
        <v>0</v>
      </c>
      <c r="S578" s="4"/>
      <c r="T578" s="4"/>
      <c r="U578" s="4">
        <f t="shared" si="87"/>
        <v>0</v>
      </c>
      <c r="V578" s="4"/>
      <c r="W578" s="4"/>
      <c r="X578" s="4">
        <f t="shared" si="88"/>
        <v>0</v>
      </c>
      <c r="Y578" s="4"/>
      <c r="Z578" s="4"/>
      <c r="AA578" s="4">
        <f>C578+I578-L578-O578-U578-X578-R578</f>
        <v>0</v>
      </c>
      <c r="AB578" s="7">
        <v>45362</v>
      </c>
    </row>
    <row r="579" spans="1:28" ht="15.75" hidden="1" x14ac:dyDescent="0.25">
      <c r="A579" s="24">
        <v>45360</v>
      </c>
      <c r="B579" s="72" t="s">
        <v>274</v>
      </c>
      <c r="C579" s="25"/>
      <c r="D579" s="25" t="s">
        <v>46</v>
      </c>
      <c r="E579" s="25" t="s">
        <v>180</v>
      </c>
      <c r="F579" s="25">
        <v>5</v>
      </c>
      <c r="G579" s="25" t="s">
        <v>48</v>
      </c>
      <c r="H579" s="25">
        <v>230000</v>
      </c>
      <c r="I579" s="11">
        <f t="shared" si="83"/>
        <v>1150000</v>
      </c>
      <c r="J579" s="31" t="s">
        <v>324</v>
      </c>
      <c r="K579" s="11"/>
      <c r="L579" s="4">
        <f t="shared" si="84"/>
        <v>0</v>
      </c>
      <c r="M579" s="4"/>
      <c r="N579" s="4"/>
      <c r="O579" s="4">
        <f t="shared" si="85"/>
        <v>0</v>
      </c>
      <c r="P579" s="4"/>
      <c r="Q579" s="4"/>
      <c r="R579" s="4">
        <f t="shared" si="86"/>
        <v>0</v>
      </c>
      <c r="S579" s="4"/>
      <c r="T579" s="4"/>
      <c r="U579" s="4">
        <f t="shared" si="87"/>
        <v>1150000</v>
      </c>
      <c r="V579" s="4">
        <v>800000</v>
      </c>
      <c r="W579" s="4">
        <v>350000</v>
      </c>
      <c r="X579" s="4">
        <f t="shared" si="88"/>
        <v>0</v>
      </c>
      <c r="Y579" s="4"/>
      <c r="Z579" s="4"/>
      <c r="AA579" s="4">
        <f>C579+I579-L579-O579-U579-X579-R579</f>
        <v>0</v>
      </c>
      <c r="AB579" s="7">
        <v>45358</v>
      </c>
    </row>
    <row r="580" spans="1:28" ht="15.75" hidden="1" x14ac:dyDescent="0.25">
      <c r="A580" s="29">
        <v>45362</v>
      </c>
      <c r="B580" s="92" t="s">
        <v>231</v>
      </c>
      <c r="C580" s="27"/>
      <c r="D580" s="27" t="s">
        <v>46</v>
      </c>
      <c r="E580" s="27" t="s">
        <v>133</v>
      </c>
      <c r="F580" s="27">
        <v>1000</v>
      </c>
      <c r="G580" s="27" t="s">
        <v>34</v>
      </c>
      <c r="H580" s="27">
        <v>3497</v>
      </c>
      <c r="I580" s="11">
        <f t="shared" ref="I580:I643" si="89">F580*H580</f>
        <v>3497000</v>
      </c>
      <c r="J580" s="28" t="s">
        <v>28</v>
      </c>
      <c r="K580" s="11"/>
      <c r="L580" s="4">
        <f>M580+N580</f>
        <v>0</v>
      </c>
      <c r="M580" s="4"/>
      <c r="N580" s="4"/>
      <c r="O580" s="4">
        <f>P580+Q580</f>
        <v>0</v>
      </c>
      <c r="P580" s="4"/>
      <c r="Q580" s="4"/>
      <c r="R580" s="4">
        <f>S580+T580</f>
        <v>0</v>
      </c>
      <c r="S580" s="4"/>
      <c r="T580" s="4"/>
      <c r="U580" s="4">
        <f>V580+W580</f>
        <v>0</v>
      </c>
      <c r="V580" s="4"/>
      <c r="W580" s="4"/>
      <c r="X580" s="4">
        <f>Y580+Z580</f>
        <v>0</v>
      </c>
      <c r="Y580" s="4"/>
      <c r="Z580" s="4"/>
      <c r="AA580" s="4">
        <f>C580+I580-L580-O580-U580-X580-R580</f>
        <v>3497000</v>
      </c>
      <c r="AB580" s="7"/>
    </row>
    <row r="581" spans="1:28" ht="15.75" hidden="1" x14ac:dyDescent="0.25">
      <c r="A581" s="29">
        <v>45362</v>
      </c>
      <c r="B581" s="73" t="s">
        <v>984</v>
      </c>
      <c r="C581" s="25"/>
      <c r="D581" s="27" t="s">
        <v>46</v>
      </c>
      <c r="E581" s="25" t="s">
        <v>183</v>
      </c>
      <c r="F581" s="25">
        <v>41.9</v>
      </c>
      <c r="G581" s="27" t="s">
        <v>39</v>
      </c>
      <c r="H581" s="25">
        <v>115000</v>
      </c>
      <c r="I581" s="11">
        <f t="shared" si="89"/>
        <v>4818500</v>
      </c>
      <c r="J581" s="31" t="s">
        <v>312</v>
      </c>
      <c r="K581" s="11" t="s">
        <v>1300</v>
      </c>
      <c r="L581" s="4">
        <f t="shared" ref="L581:L644" si="90">M581+N581</f>
        <v>0</v>
      </c>
      <c r="M581" s="4"/>
      <c r="N581" s="4"/>
      <c r="O581" s="4">
        <f t="shared" ref="O581:O644" si="91">P581+Q581</f>
        <v>4818500</v>
      </c>
      <c r="P581" s="4">
        <v>4818500</v>
      </c>
      <c r="Q581" s="4"/>
      <c r="R581" s="4">
        <f t="shared" ref="R581:R644" si="92">S581+T581</f>
        <v>0</v>
      </c>
      <c r="S581" s="4"/>
      <c r="T581" s="4"/>
      <c r="U581" s="4">
        <f t="shared" ref="U581:U644" si="93">V581+W581</f>
        <v>0</v>
      </c>
      <c r="V581" s="4"/>
      <c r="W581" s="4"/>
      <c r="X581" s="4">
        <f t="shared" ref="X581:X644" si="94">Y581+Z581</f>
        <v>0</v>
      </c>
      <c r="Y581" s="4"/>
      <c r="Z581" s="4"/>
      <c r="AA581" s="4">
        <f>C581+I581-L581-O581-U581-X581-R581</f>
        <v>0</v>
      </c>
      <c r="AB581" s="7">
        <v>45380</v>
      </c>
    </row>
    <row r="582" spans="1:28" ht="15.75" x14ac:dyDescent="0.25">
      <c r="A582" s="29">
        <v>45362</v>
      </c>
      <c r="B582" s="73" t="s">
        <v>205</v>
      </c>
      <c r="C582" s="25"/>
      <c r="D582" s="27" t="s">
        <v>46</v>
      </c>
      <c r="E582" s="25" t="s">
        <v>42</v>
      </c>
      <c r="F582" s="25">
        <v>500</v>
      </c>
      <c r="G582" s="27" t="s">
        <v>34</v>
      </c>
      <c r="H582" s="25">
        <v>4400</v>
      </c>
      <c r="I582" s="11">
        <f t="shared" si="89"/>
        <v>2200000</v>
      </c>
      <c r="J582" s="32" t="s">
        <v>312</v>
      </c>
      <c r="K582" s="11" t="s">
        <v>1027</v>
      </c>
      <c r="L582" s="4">
        <f t="shared" si="90"/>
        <v>0</v>
      </c>
      <c r="M582" s="4"/>
      <c r="N582" s="4"/>
      <c r="O582" s="4">
        <f t="shared" si="91"/>
        <v>2200000</v>
      </c>
      <c r="P582" s="155">
        <v>2200000</v>
      </c>
      <c r="Q582" s="4"/>
      <c r="R582" s="4">
        <f t="shared" si="92"/>
        <v>0</v>
      </c>
      <c r="S582" s="4"/>
      <c r="T582" s="4"/>
      <c r="U582" s="4">
        <f t="shared" si="93"/>
        <v>0</v>
      </c>
      <c r="V582" s="4"/>
      <c r="W582" s="4"/>
      <c r="X582" s="4">
        <f t="shared" si="94"/>
        <v>0</v>
      </c>
      <c r="Y582" s="4"/>
      <c r="Z582" s="4"/>
      <c r="AA582" s="4">
        <f>C582+I582-L582-O582-U582-X582-R582</f>
        <v>0</v>
      </c>
      <c r="AB582" s="7">
        <v>45364</v>
      </c>
    </row>
    <row r="583" spans="1:28" ht="15.75" x14ac:dyDescent="0.25">
      <c r="A583" s="29">
        <v>45362</v>
      </c>
      <c r="B583" s="73" t="s">
        <v>205</v>
      </c>
      <c r="C583" s="25"/>
      <c r="D583" s="27" t="s">
        <v>46</v>
      </c>
      <c r="E583" s="25" t="s">
        <v>139</v>
      </c>
      <c r="F583" s="25">
        <v>125</v>
      </c>
      <c r="G583" s="27" t="s">
        <v>34</v>
      </c>
      <c r="H583" s="25">
        <v>2675</v>
      </c>
      <c r="I583" s="11">
        <f t="shared" si="89"/>
        <v>334375</v>
      </c>
      <c r="J583" s="32" t="s">
        <v>312</v>
      </c>
      <c r="K583" s="11" t="s">
        <v>1027</v>
      </c>
      <c r="L583" s="4">
        <f t="shared" si="90"/>
        <v>0</v>
      </c>
      <c r="M583" s="4"/>
      <c r="N583" s="4"/>
      <c r="O583" s="4">
        <f t="shared" si="91"/>
        <v>334375</v>
      </c>
      <c r="P583" s="155">
        <v>334375</v>
      </c>
      <c r="Q583" s="4"/>
      <c r="R583" s="4">
        <f t="shared" si="92"/>
        <v>0</v>
      </c>
      <c r="S583" s="4"/>
      <c r="T583" s="4"/>
      <c r="U583" s="4">
        <f t="shared" si="93"/>
        <v>0</v>
      </c>
      <c r="V583" s="4"/>
      <c r="W583" s="4"/>
      <c r="X583" s="4">
        <f t="shared" si="94"/>
        <v>0</v>
      </c>
      <c r="Y583" s="4"/>
      <c r="Z583" s="4"/>
      <c r="AA583" s="4">
        <f>C583+I583-L583-O583-U583-X583-R583</f>
        <v>0</v>
      </c>
      <c r="AB583" s="7">
        <v>45364</v>
      </c>
    </row>
    <row r="584" spans="1:28" ht="15.75" hidden="1" x14ac:dyDescent="0.25">
      <c r="A584" s="29">
        <v>45362</v>
      </c>
      <c r="B584" s="72" t="s">
        <v>99</v>
      </c>
      <c r="C584" s="25"/>
      <c r="D584" s="25"/>
      <c r="E584" s="25" t="s">
        <v>103</v>
      </c>
      <c r="F584" s="25">
        <v>29.2</v>
      </c>
      <c r="G584" s="25" t="s">
        <v>39</v>
      </c>
      <c r="H584" s="25"/>
      <c r="I584" s="11">
        <f t="shared" si="89"/>
        <v>0</v>
      </c>
      <c r="J584" s="26" t="s">
        <v>28</v>
      </c>
      <c r="K584" s="11"/>
      <c r="L584" s="4">
        <f t="shared" si="90"/>
        <v>0</v>
      </c>
      <c r="M584" s="4"/>
      <c r="N584" s="4"/>
      <c r="O584" s="4">
        <f t="shared" si="91"/>
        <v>0</v>
      </c>
      <c r="P584" s="4"/>
      <c r="Q584" s="4"/>
      <c r="R584" s="4">
        <f t="shared" si="92"/>
        <v>0</v>
      </c>
      <c r="S584" s="4"/>
      <c r="T584" s="4"/>
      <c r="U584" s="4">
        <f t="shared" si="93"/>
        <v>0</v>
      </c>
      <c r="V584" s="4"/>
      <c r="W584" s="4"/>
      <c r="X584" s="4">
        <f t="shared" si="94"/>
        <v>0</v>
      </c>
      <c r="Y584" s="4"/>
      <c r="Z584" s="4"/>
      <c r="AA584" s="4">
        <f>C584+I584-L584-O584-U584-X584-R584</f>
        <v>0</v>
      </c>
      <c r="AB584" s="7"/>
    </row>
    <row r="585" spans="1:28" ht="15.75" hidden="1" x14ac:dyDescent="0.25">
      <c r="A585" s="29">
        <v>45362</v>
      </c>
      <c r="B585" s="72" t="s">
        <v>99</v>
      </c>
      <c r="C585" s="25"/>
      <c r="D585" s="25"/>
      <c r="E585" s="25" t="s">
        <v>103</v>
      </c>
      <c r="F585" s="80">
        <v>29.5</v>
      </c>
      <c r="G585" s="25" t="s">
        <v>39</v>
      </c>
      <c r="H585" s="25"/>
      <c r="I585" s="11">
        <f t="shared" si="89"/>
        <v>0</v>
      </c>
      <c r="J585" s="26" t="s">
        <v>28</v>
      </c>
      <c r="K585" s="11"/>
      <c r="L585" s="4">
        <f t="shared" si="90"/>
        <v>0</v>
      </c>
      <c r="M585" s="4"/>
      <c r="N585" s="4"/>
      <c r="O585" s="4">
        <f t="shared" si="91"/>
        <v>0</v>
      </c>
      <c r="P585" s="4"/>
      <c r="Q585" s="4"/>
      <c r="R585" s="4">
        <f t="shared" si="92"/>
        <v>0</v>
      </c>
      <c r="S585" s="4"/>
      <c r="T585" s="4"/>
      <c r="U585" s="4">
        <f t="shared" si="93"/>
        <v>0</v>
      </c>
      <c r="V585" s="4"/>
      <c r="W585" s="4"/>
      <c r="X585" s="4">
        <f t="shared" si="94"/>
        <v>0</v>
      </c>
      <c r="Y585" s="4"/>
      <c r="Z585" s="4"/>
      <c r="AA585" s="4">
        <f>C585+I585-L585-O585-U585-X585-R585</f>
        <v>0</v>
      </c>
      <c r="AB585" s="7"/>
    </row>
    <row r="586" spans="1:28" ht="15.75" hidden="1" x14ac:dyDescent="0.25">
      <c r="A586" s="29">
        <v>45362</v>
      </c>
      <c r="B586" s="72" t="s">
        <v>99</v>
      </c>
      <c r="C586" s="25"/>
      <c r="D586" s="25"/>
      <c r="E586" s="25" t="s">
        <v>106</v>
      </c>
      <c r="F586" s="25">
        <v>30.9</v>
      </c>
      <c r="G586" s="25" t="s">
        <v>39</v>
      </c>
      <c r="H586" s="25"/>
      <c r="I586" s="11">
        <f t="shared" si="89"/>
        <v>0</v>
      </c>
      <c r="J586" s="26" t="s">
        <v>28</v>
      </c>
      <c r="K586" s="11"/>
      <c r="L586" s="4">
        <f t="shared" si="90"/>
        <v>0</v>
      </c>
      <c r="M586" s="4"/>
      <c r="N586" s="4"/>
      <c r="O586" s="4">
        <f t="shared" si="91"/>
        <v>0</v>
      </c>
      <c r="P586" s="4"/>
      <c r="Q586" s="4"/>
      <c r="R586" s="4">
        <f t="shared" si="92"/>
        <v>0</v>
      </c>
      <c r="S586" s="4"/>
      <c r="T586" s="4"/>
      <c r="U586" s="4">
        <f t="shared" si="93"/>
        <v>0</v>
      </c>
      <c r="V586" s="4"/>
      <c r="W586" s="4"/>
      <c r="X586" s="4">
        <f t="shared" si="94"/>
        <v>0</v>
      </c>
      <c r="Y586" s="4"/>
      <c r="Z586" s="4"/>
      <c r="AA586" s="4">
        <f>C586+I586-L586-O586-U586-X586-R586</f>
        <v>0</v>
      </c>
      <c r="AB586" s="7"/>
    </row>
    <row r="587" spans="1:28" ht="15.75" hidden="1" x14ac:dyDescent="0.25">
      <c r="A587" s="29">
        <v>45362</v>
      </c>
      <c r="B587" s="72" t="s">
        <v>251</v>
      </c>
      <c r="C587" s="27"/>
      <c r="D587" s="25" t="s">
        <v>46</v>
      </c>
      <c r="E587" s="27" t="s">
        <v>95</v>
      </c>
      <c r="F587" s="27">
        <v>2000</v>
      </c>
      <c r="G587" s="25" t="s">
        <v>34</v>
      </c>
      <c r="H587" s="27">
        <v>1450</v>
      </c>
      <c r="I587" s="11">
        <f t="shared" si="89"/>
        <v>2900000</v>
      </c>
      <c r="J587" s="32" t="s">
        <v>324</v>
      </c>
      <c r="K587" s="11"/>
      <c r="L587" s="4">
        <f t="shared" si="90"/>
        <v>0</v>
      </c>
      <c r="M587" s="4"/>
      <c r="N587" s="4"/>
      <c r="O587" s="4">
        <f t="shared" si="91"/>
        <v>0</v>
      </c>
      <c r="P587" s="4"/>
      <c r="Q587" s="4"/>
      <c r="R587" s="4">
        <f t="shared" si="92"/>
        <v>0</v>
      </c>
      <c r="S587" s="4"/>
      <c r="T587" s="4"/>
      <c r="U587" s="4">
        <f t="shared" si="93"/>
        <v>2900000</v>
      </c>
      <c r="V587" s="4">
        <v>2900000</v>
      </c>
      <c r="W587" s="4"/>
      <c r="X587" s="4">
        <f t="shared" si="94"/>
        <v>0</v>
      </c>
      <c r="Y587" s="4"/>
      <c r="Z587" s="4"/>
      <c r="AA587" s="4">
        <f>C587+I587-L587-O587-U587-X587-R587</f>
        <v>0</v>
      </c>
      <c r="AB587" s="7">
        <v>45377</v>
      </c>
    </row>
    <row r="588" spans="1:28" ht="15.75" hidden="1" x14ac:dyDescent="0.25">
      <c r="A588" s="29">
        <v>45362</v>
      </c>
      <c r="B588" s="73" t="s">
        <v>99</v>
      </c>
      <c r="C588" s="27"/>
      <c r="D588" s="25"/>
      <c r="E588" s="27" t="s">
        <v>103</v>
      </c>
      <c r="F588" s="27">
        <v>59.1</v>
      </c>
      <c r="G588" s="25" t="s">
        <v>39</v>
      </c>
      <c r="H588" s="27"/>
      <c r="I588" s="11">
        <f t="shared" si="89"/>
        <v>0</v>
      </c>
      <c r="J588" s="28" t="s">
        <v>28</v>
      </c>
      <c r="K588" s="11"/>
      <c r="L588" s="4">
        <f t="shared" si="90"/>
        <v>0</v>
      </c>
      <c r="M588" s="4"/>
      <c r="N588" s="4"/>
      <c r="O588" s="4">
        <f t="shared" si="91"/>
        <v>0</v>
      </c>
      <c r="P588" s="4"/>
      <c r="Q588" s="4"/>
      <c r="R588" s="4">
        <f t="shared" si="92"/>
        <v>0</v>
      </c>
      <c r="S588" s="4"/>
      <c r="T588" s="4"/>
      <c r="U588" s="4">
        <f t="shared" si="93"/>
        <v>0</v>
      </c>
      <c r="V588" s="4"/>
      <c r="W588" s="4"/>
      <c r="X588" s="4">
        <f t="shared" si="94"/>
        <v>0</v>
      </c>
      <c r="Y588" s="4"/>
      <c r="Z588" s="4"/>
      <c r="AA588" s="4">
        <f>C588+I588-L588-O588-U588-X588-R588</f>
        <v>0</v>
      </c>
      <c r="AB588" s="7"/>
    </row>
    <row r="589" spans="1:28" ht="15.75" hidden="1" x14ac:dyDescent="0.25">
      <c r="A589" s="29">
        <v>45362</v>
      </c>
      <c r="B589" s="73" t="s">
        <v>409</v>
      </c>
      <c r="C589" s="27"/>
      <c r="D589" s="27" t="s">
        <v>46</v>
      </c>
      <c r="E589" s="27" t="s">
        <v>395</v>
      </c>
      <c r="F589" s="27">
        <v>1750</v>
      </c>
      <c r="G589" s="27" t="s">
        <v>34</v>
      </c>
      <c r="H589" s="27">
        <v>1100</v>
      </c>
      <c r="I589" s="11">
        <f t="shared" si="89"/>
        <v>1925000</v>
      </c>
      <c r="J589" s="32" t="s">
        <v>324</v>
      </c>
      <c r="K589" s="11"/>
      <c r="L589" s="4">
        <f t="shared" si="90"/>
        <v>1925000</v>
      </c>
      <c r="M589" s="4">
        <v>1925000</v>
      </c>
      <c r="N589" s="4"/>
      <c r="O589" s="4">
        <f t="shared" si="91"/>
        <v>0</v>
      </c>
      <c r="P589" s="4"/>
      <c r="Q589" s="4"/>
      <c r="R589" s="4">
        <f t="shared" si="92"/>
        <v>0</v>
      </c>
      <c r="S589" s="4"/>
      <c r="T589" s="4"/>
      <c r="U589" s="4">
        <f t="shared" si="93"/>
        <v>0</v>
      </c>
      <c r="V589" s="4"/>
      <c r="W589" s="4"/>
      <c r="X589" s="4">
        <f t="shared" si="94"/>
        <v>0</v>
      </c>
      <c r="Y589" s="4"/>
      <c r="Z589" s="4"/>
      <c r="AA589" s="4">
        <f>C589+I589-L589-O589-U589-X589-R589</f>
        <v>0</v>
      </c>
      <c r="AB589" s="7">
        <v>45362</v>
      </c>
    </row>
    <row r="590" spans="1:28" ht="15.75" hidden="1" x14ac:dyDescent="0.25">
      <c r="A590" s="29">
        <v>45362</v>
      </c>
      <c r="B590" s="73" t="s">
        <v>984</v>
      </c>
      <c r="C590" s="25"/>
      <c r="D590" s="27" t="s">
        <v>46</v>
      </c>
      <c r="E590" s="25" t="s">
        <v>183</v>
      </c>
      <c r="F590" s="25">
        <v>40.6</v>
      </c>
      <c r="G590" s="27" t="s">
        <v>39</v>
      </c>
      <c r="H590" s="25">
        <v>115000</v>
      </c>
      <c r="I590" s="11">
        <f t="shared" si="89"/>
        <v>4669000</v>
      </c>
      <c r="J590" s="38" t="s">
        <v>78</v>
      </c>
      <c r="K590" s="11" t="s">
        <v>1300</v>
      </c>
      <c r="L590" s="4">
        <f t="shared" si="90"/>
        <v>0</v>
      </c>
      <c r="M590" s="4"/>
      <c r="N590" s="4"/>
      <c r="O590" s="4">
        <f t="shared" si="91"/>
        <v>669000</v>
      </c>
      <c r="P590" s="4">
        <v>669000</v>
      </c>
      <c r="Q590" s="4"/>
      <c r="R590" s="4">
        <f t="shared" si="92"/>
        <v>0</v>
      </c>
      <c r="S590" s="4"/>
      <c r="T590" s="4"/>
      <c r="U590" s="4">
        <f t="shared" si="93"/>
        <v>0</v>
      </c>
      <c r="V590" s="4"/>
      <c r="W590" s="4"/>
      <c r="X590" s="4">
        <f t="shared" si="94"/>
        <v>0</v>
      </c>
      <c r="Y590" s="4"/>
      <c r="Z590" s="4"/>
      <c r="AA590" s="4">
        <f>C590+I590-L590-O590-U590-X590-R590</f>
        <v>4000000</v>
      </c>
      <c r="AB590" s="7"/>
    </row>
    <row r="591" spans="1:28" ht="15.75" hidden="1" x14ac:dyDescent="0.25">
      <c r="A591" s="29">
        <v>45362</v>
      </c>
      <c r="B591" s="73" t="s">
        <v>565</v>
      </c>
      <c r="C591" s="25"/>
      <c r="D591" s="27" t="s">
        <v>46</v>
      </c>
      <c r="E591" s="25" t="s">
        <v>348</v>
      </c>
      <c r="F591" s="25">
        <v>1000</v>
      </c>
      <c r="G591" s="27" t="s">
        <v>34</v>
      </c>
      <c r="H591" s="25">
        <v>1150</v>
      </c>
      <c r="I591" s="11">
        <f t="shared" si="89"/>
        <v>1150000</v>
      </c>
      <c r="J591" s="31" t="s">
        <v>324</v>
      </c>
      <c r="K591" s="11"/>
      <c r="L591" s="4">
        <f t="shared" si="90"/>
        <v>0</v>
      </c>
      <c r="M591" s="4"/>
      <c r="N591" s="4"/>
      <c r="O591" s="4">
        <f t="shared" si="91"/>
        <v>0</v>
      </c>
      <c r="P591" s="4"/>
      <c r="Q591" s="4"/>
      <c r="R591" s="4">
        <f t="shared" si="92"/>
        <v>0</v>
      </c>
      <c r="S591" s="4"/>
      <c r="T591" s="4"/>
      <c r="U591" s="4">
        <f t="shared" si="93"/>
        <v>1150000</v>
      </c>
      <c r="V591" s="4">
        <v>1150000</v>
      </c>
      <c r="W591" s="4"/>
      <c r="X591" s="4">
        <f t="shared" si="94"/>
        <v>0</v>
      </c>
      <c r="Y591" s="4"/>
      <c r="Z591" s="4"/>
      <c r="AA591" s="4">
        <f>C591+I591-L591-O591-U591-X591-R591</f>
        <v>0</v>
      </c>
      <c r="AB591" s="7">
        <v>45362</v>
      </c>
    </row>
    <row r="592" spans="1:28" ht="15.75" hidden="1" x14ac:dyDescent="0.25">
      <c r="A592" s="29">
        <v>45362</v>
      </c>
      <c r="B592" s="73" t="s">
        <v>1005</v>
      </c>
      <c r="C592" s="25"/>
      <c r="D592" s="25" t="s">
        <v>46</v>
      </c>
      <c r="E592" s="25" t="s">
        <v>53</v>
      </c>
      <c r="F592" s="25">
        <v>1</v>
      </c>
      <c r="G592" s="27" t="s">
        <v>23</v>
      </c>
      <c r="H592" s="25">
        <v>450000</v>
      </c>
      <c r="I592" s="11">
        <f t="shared" si="89"/>
        <v>450000</v>
      </c>
      <c r="J592" s="31" t="s">
        <v>324</v>
      </c>
      <c r="K592" s="11"/>
      <c r="L592" s="4">
        <f t="shared" si="90"/>
        <v>450000</v>
      </c>
      <c r="M592" s="4">
        <v>450000</v>
      </c>
      <c r="N592" s="4"/>
      <c r="O592" s="4">
        <f t="shared" si="91"/>
        <v>0</v>
      </c>
      <c r="P592" s="4"/>
      <c r="Q592" s="4"/>
      <c r="R592" s="4">
        <f t="shared" si="92"/>
        <v>0</v>
      </c>
      <c r="S592" s="4"/>
      <c r="T592" s="4"/>
      <c r="U592" s="4">
        <f t="shared" si="93"/>
        <v>0</v>
      </c>
      <c r="V592" s="4"/>
      <c r="W592" s="4"/>
      <c r="X592" s="4">
        <f t="shared" si="94"/>
        <v>0</v>
      </c>
      <c r="Y592" s="4"/>
      <c r="Z592" s="4"/>
      <c r="AA592" s="4">
        <f>C592+I592-L592-O592-U592-X592-R592</f>
        <v>0</v>
      </c>
      <c r="AB592" s="7">
        <v>45362</v>
      </c>
    </row>
    <row r="593" spans="1:28" ht="15.75" hidden="1" x14ac:dyDescent="0.25">
      <c r="A593" s="29">
        <v>45362</v>
      </c>
      <c r="B593" s="73" t="s">
        <v>1006</v>
      </c>
      <c r="C593" s="25"/>
      <c r="D593" s="25" t="s">
        <v>52</v>
      </c>
      <c r="E593" s="25" t="s">
        <v>240</v>
      </c>
      <c r="F593" s="25">
        <v>2</v>
      </c>
      <c r="G593" s="25" t="s">
        <v>39</v>
      </c>
      <c r="H593" s="25">
        <v>300000</v>
      </c>
      <c r="I593" s="11">
        <f t="shared" si="89"/>
        <v>600000</v>
      </c>
      <c r="J593" s="31" t="s">
        <v>312</v>
      </c>
      <c r="K593" s="11" t="s">
        <v>996</v>
      </c>
      <c r="L593" s="4">
        <f t="shared" si="90"/>
        <v>0</v>
      </c>
      <c r="M593" s="4"/>
      <c r="N593" s="4"/>
      <c r="O593" s="4">
        <f t="shared" si="91"/>
        <v>600000</v>
      </c>
      <c r="P593" s="4">
        <v>600000</v>
      </c>
      <c r="Q593" s="4"/>
      <c r="R593" s="4">
        <f t="shared" si="92"/>
        <v>0</v>
      </c>
      <c r="S593" s="4"/>
      <c r="T593" s="4"/>
      <c r="U593" s="4">
        <f t="shared" si="93"/>
        <v>0</v>
      </c>
      <c r="V593" s="4"/>
      <c r="W593" s="4"/>
      <c r="X593" s="4">
        <f t="shared" si="94"/>
        <v>0</v>
      </c>
      <c r="Y593" s="4"/>
      <c r="Z593" s="4"/>
      <c r="AA593" s="4">
        <f>C593+I593-L593-O593-U593-X593-R593</f>
        <v>0</v>
      </c>
      <c r="AB593" s="7">
        <v>45357</v>
      </c>
    </row>
    <row r="594" spans="1:28" ht="15.75" hidden="1" x14ac:dyDescent="0.25">
      <c r="A594" s="29">
        <v>45362</v>
      </c>
      <c r="B594" s="73" t="s">
        <v>134</v>
      </c>
      <c r="C594" s="27"/>
      <c r="D594" s="27" t="s">
        <v>46</v>
      </c>
      <c r="E594" s="27" t="s">
        <v>179</v>
      </c>
      <c r="F594" s="27">
        <v>1000</v>
      </c>
      <c r="G594" s="43" t="s">
        <v>34</v>
      </c>
      <c r="H594" s="27">
        <v>1750</v>
      </c>
      <c r="I594" s="11">
        <f t="shared" si="89"/>
        <v>1750000</v>
      </c>
      <c r="J594" s="28" t="s">
        <v>28</v>
      </c>
      <c r="K594" s="11"/>
      <c r="L594" s="4">
        <f t="shared" si="90"/>
        <v>0</v>
      </c>
      <c r="M594" s="4"/>
      <c r="N594" s="4"/>
      <c r="O594" s="4">
        <f t="shared" si="91"/>
        <v>0</v>
      </c>
      <c r="P594" s="4"/>
      <c r="Q594" s="4"/>
      <c r="R594" s="4">
        <f t="shared" si="92"/>
        <v>0</v>
      </c>
      <c r="S594" s="4"/>
      <c r="T594" s="4"/>
      <c r="U594" s="4">
        <f t="shared" si="93"/>
        <v>0</v>
      </c>
      <c r="V594" s="4"/>
      <c r="W594" s="4"/>
      <c r="X594" s="4">
        <f t="shared" si="94"/>
        <v>0</v>
      </c>
      <c r="Y594" s="4"/>
      <c r="Z594" s="4"/>
      <c r="AA594" s="4">
        <f>C594+I594-L594-O594-U594-X594-R594</f>
        <v>1750000</v>
      </c>
      <c r="AB594" s="7"/>
    </row>
    <row r="595" spans="1:28" ht="15.75" hidden="1" x14ac:dyDescent="0.25">
      <c r="A595" s="29">
        <v>45362</v>
      </c>
      <c r="B595" s="73" t="s">
        <v>549</v>
      </c>
      <c r="C595" s="27"/>
      <c r="D595" s="27" t="s">
        <v>46</v>
      </c>
      <c r="E595" s="27" t="s">
        <v>427</v>
      </c>
      <c r="F595" s="27">
        <v>500</v>
      </c>
      <c r="G595" s="43" t="s">
        <v>34</v>
      </c>
      <c r="H595" s="27">
        <v>1710</v>
      </c>
      <c r="I595" s="11">
        <f t="shared" si="89"/>
        <v>855000</v>
      </c>
      <c r="J595" s="32" t="s">
        <v>324</v>
      </c>
      <c r="K595" s="11"/>
      <c r="L595" s="4">
        <f t="shared" si="90"/>
        <v>0</v>
      </c>
      <c r="M595" s="4"/>
      <c r="N595" s="4"/>
      <c r="O595" s="4">
        <f t="shared" si="91"/>
        <v>0</v>
      </c>
      <c r="P595" s="4"/>
      <c r="Q595" s="4"/>
      <c r="R595" s="4">
        <f t="shared" si="92"/>
        <v>0</v>
      </c>
      <c r="S595" s="4"/>
      <c r="T595" s="4"/>
      <c r="U595" s="4">
        <f t="shared" si="93"/>
        <v>855000</v>
      </c>
      <c r="V595" s="4">
        <v>855000</v>
      </c>
      <c r="W595" s="4"/>
      <c r="X595" s="4">
        <f t="shared" si="94"/>
        <v>0</v>
      </c>
      <c r="Y595" s="4"/>
      <c r="Z595" s="4"/>
      <c r="AA595" s="4">
        <f>C595+I595-L595-O595-U595-X595-R595</f>
        <v>0</v>
      </c>
      <c r="AB595" s="7">
        <v>45363</v>
      </c>
    </row>
    <row r="596" spans="1:28" ht="15.75" hidden="1" x14ac:dyDescent="0.25">
      <c r="A596" s="29">
        <v>45362</v>
      </c>
      <c r="B596" s="73" t="s">
        <v>943</v>
      </c>
      <c r="C596" s="25"/>
      <c r="D596" s="27" t="s">
        <v>52</v>
      </c>
      <c r="E596" s="25" t="s">
        <v>108</v>
      </c>
      <c r="F596" s="25">
        <v>800</v>
      </c>
      <c r="G596" s="44" t="s">
        <v>34</v>
      </c>
      <c r="H596" s="25">
        <v>2150</v>
      </c>
      <c r="I596" s="11">
        <f t="shared" si="89"/>
        <v>1720000</v>
      </c>
      <c r="J596" s="31" t="s">
        <v>312</v>
      </c>
      <c r="K596" s="11"/>
      <c r="L596" s="4">
        <f t="shared" si="90"/>
        <v>0</v>
      </c>
      <c r="M596" s="4"/>
      <c r="N596" s="4"/>
      <c r="O596" s="4">
        <f t="shared" si="91"/>
        <v>0</v>
      </c>
      <c r="P596" s="4"/>
      <c r="Q596" s="4"/>
      <c r="R596" s="4">
        <f t="shared" si="92"/>
        <v>0</v>
      </c>
      <c r="S596" s="4"/>
      <c r="T596" s="4"/>
      <c r="U596" s="4">
        <f t="shared" si="93"/>
        <v>0</v>
      </c>
      <c r="V596" s="4"/>
      <c r="W596" s="4"/>
      <c r="X596" s="4">
        <f t="shared" si="94"/>
        <v>1720000</v>
      </c>
      <c r="Y596" s="4">
        <v>1720000</v>
      </c>
      <c r="Z596" s="4"/>
      <c r="AA596" s="4">
        <f>C596+I596-L596-O596-U596-X596-R596</f>
        <v>0</v>
      </c>
      <c r="AB596" s="7">
        <v>45364</v>
      </c>
    </row>
    <row r="597" spans="1:28" ht="15.75" hidden="1" x14ac:dyDescent="0.25">
      <c r="A597" s="29">
        <v>45362</v>
      </c>
      <c r="B597" s="73" t="s">
        <v>709</v>
      </c>
      <c r="C597" s="25"/>
      <c r="D597" s="27" t="s">
        <v>52</v>
      </c>
      <c r="E597" s="25" t="s">
        <v>394</v>
      </c>
      <c r="F597" s="25">
        <v>5</v>
      </c>
      <c r="G597" s="44" t="s">
        <v>48</v>
      </c>
      <c r="H597" s="25">
        <v>230000</v>
      </c>
      <c r="I597" s="11">
        <f t="shared" si="89"/>
        <v>1150000</v>
      </c>
      <c r="J597" s="31" t="s">
        <v>312</v>
      </c>
      <c r="K597" s="11" t="s">
        <v>1014</v>
      </c>
      <c r="L597" s="4">
        <f t="shared" si="90"/>
        <v>0</v>
      </c>
      <c r="M597" s="4"/>
      <c r="N597" s="4"/>
      <c r="O597" s="4">
        <f t="shared" si="91"/>
        <v>1150000</v>
      </c>
      <c r="P597" s="4">
        <v>1150000</v>
      </c>
      <c r="Q597" s="4"/>
      <c r="R597" s="4">
        <f t="shared" si="92"/>
        <v>0</v>
      </c>
      <c r="S597" s="4"/>
      <c r="T597" s="4"/>
      <c r="U597" s="4">
        <f t="shared" si="93"/>
        <v>0</v>
      </c>
      <c r="V597" s="4"/>
      <c r="W597" s="4"/>
      <c r="X597" s="4">
        <f t="shared" si="94"/>
        <v>0</v>
      </c>
      <c r="Y597" s="4"/>
      <c r="Z597" s="4"/>
      <c r="AA597" s="4">
        <f>C597+I597-L597-O597-U597-X597-R597</f>
        <v>0</v>
      </c>
      <c r="AB597" s="7">
        <v>45362</v>
      </c>
    </row>
    <row r="598" spans="1:28" ht="15.75" hidden="1" x14ac:dyDescent="0.25">
      <c r="A598" s="29">
        <v>45362</v>
      </c>
      <c r="B598" s="73" t="s">
        <v>709</v>
      </c>
      <c r="C598" s="25"/>
      <c r="D598" s="27" t="s">
        <v>52</v>
      </c>
      <c r="E598" s="25" t="s">
        <v>135</v>
      </c>
      <c r="F598" s="25">
        <v>5</v>
      </c>
      <c r="G598" s="44" t="s">
        <v>48</v>
      </c>
      <c r="H598" s="25">
        <v>160000</v>
      </c>
      <c r="I598" s="11">
        <f t="shared" si="89"/>
        <v>800000</v>
      </c>
      <c r="J598" s="31" t="s">
        <v>312</v>
      </c>
      <c r="K598" s="11" t="s">
        <v>1015</v>
      </c>
      <c r="L598" s="4">
        <f t="shared" si="90"/>
        <v>0</v>
      </c>
      <c r="M598" s="4"/>
      <c r="N598" s="4"/>
      <c r="O598" s="4">
        <f t="shared" si="91"/>
        <v>800000</v>
      </c>
      <c r="P598" s="4">
        <v>800000</v>
      </c>
      <c r="Q598" s="4"/>
      <c r="R598" s="4">
        <f t="shared" si="92"/>
        <v>0</v>
      </c>
      <c r="S598" s="4"/>
      <c r="T598" s="4"/>
      <c r="U598" s="4">
        <f t="shared" si="93"/>
        <v>0</v>
      </c>
      <c r="V598" s="4"/>
      <c r="W598" s="4"/>
      <c r="X598" s="4">
        <f t="shared" si="94"/>
        <v>0</v>
      </c>
      <c r="Y598" s="4"/>
      <c r="Z598" s="4"/>
      <c r="AA598" s="4">
        <f>C598+I598-L598-O598-U598-X598-R598</f>
        <v>0</v>
      </c>
      <c r="AB598" s="7">
        <v>45362</v>
      </c>
    </row>
    <row r="599" spans="1:28" ht="15.75" hidden="1" x14ac:dyDescent="0.25">
      <c r="A599" s="29">
        <v>45362</v>
      </c>
      <c r="B599" s="72" t="s">
        <v>323</v>
      </c>
      <c r="C599" s="25"/>
      <c r="D599" s="25" t="s">
        <v>46</v>
      </c>
      <c r="E599" s="25" t="s">
        <v>89</v>
      </c>
      <c r="F599" s="25">
        <v>29.7</v>
      </c>
      <c r="G599" s="44" t="s">
        <v>39</v>
      </c>
      <c r="H599" s="25">
        <v>47000</v>
      </c>
      <c r="I599" s="11">
        <f t="shared" si="89"/>
        <v>1395900</v>
      </c>
      <c r="J599" s="31" t="s">
        <v>324</v>
      </c>
      <c r="K599" s="11"/>
      <c r="L599" s="4">
        <f t="shared" si="90"/>
        <v>0</v>
      </c>
      <c r="M599" s="4"/>
      <c r="N599" s="4"/>
      <c r="O599" s="4">
        <f t="shared" si="91"/>
        <v>0</v>
      </c>
      <c r="P599" s="4"/>
      <c r="Q599" s="4"/>
      <c r="R599" s="4">
        <f t="shared" si="92"/>
        <v>0</v>
      </c>
      <c r="S599" s="4"/>
      <c r="T599" s="4"/>
      <c r="U599" s="4">
        <f t="shared" si="93"/>
        <v>1395900</v>
      </c>
      <c r="V599" s="4">
        <v>1395900</v>
      </c>
      <c r="W599" s="4"/>
      <c r="X599" s="4">
        <f t="shared" si="94"/>
        <v>0</v>
      </c>
      <c r="Y599" s="4"/>
      <c r="Z599" s="4"/>
      <c r="AA599" s="4">
        <f>C599+I599-L599-O599-U599-X599-R599</f>
        <v>0</v>
      </c>
      <c r="AB599" s="7">
        <v>45362</v>
      </c>
    </row>
    <row r="600" spans="1:28" ht="15.75" hidden="1" x14ac:dyDescent="0.25">
      <c r="A600" s="29">
        <v>45362</v>
      </c>
      <c r="B600" s="72" t="s">
        <v>1007</v>
      </c>
      <c r="C600" s="27"/>
      <c r="D600" s="25" t="s">
        <v>52</v>
      </c>
      <c r="E600" s="27" t="s">
        <v>124</v>
      </c>
      <c r="F600" s="27">
        <v>1</v>
      </c>
      <c r="G600" s="44" t="s">
        <v>283</v>
      </c>
      <c r="H600" s="27">
        <v>1200000</v>
      </c>
      <c r="I600" s="11">
        <f t="shared" si="89"/>
        <v>1200000</v>
      </c>
      <c r="J600" s="32" t="s">
        <v>324</v>
      </c>
      <c r="K600" s="11"/>
      <c r="L600" s="4">
        <f t="shared" si="90"/>
        <v>1200000</v>
      </c>
      <c r="M600" s="4">
        <v>1200000</v>
      </c>
      <c r="N600" s="4"/>
      <c r="O600" s="4">
        <f t="shared" si="91"/>
        <v>0</v>
      </c>
      <c r="P600" s="4"/>
      <c r="Q600" s="4"/>
      <c r="R600" s="4">
        <f t="shared" si="92"/>
        <v>0</v>
      </c>
      <c r="S600" s="4"/>
      <c r="T600" s="4"/>
      <c r="U600" s="4">
        <f t="shared" si="93"/>
        <v>0</v>
      </c>
      <c r="V600" s="4"/>
      <c r="W600" s="4"/>
      <c r="X600" s="4">
        <f t="shared" si="94"/>
        <v>0</v>
      </c>
      <c r="Y600" s="4"/>
      <c r="Z600" s="4"/>
      <c r="AA600" s="4">
        <f>C600+I600-L600-O600-U600-X600-R600</f>
        <v>0</v>
      </c>
      <c r="AB600" s="7">
        <v>45362</v>
      </c>
    </row>
    <row r="601" spans="1:28" ht="15.75" hidden="1" x14ac:dyDescent="0.25">
      <c r="A601" s="29">
        <v>45362</v>
      </c>
      <c r="B601" s="90" t="s">
        <v>41</v>
      </c>
      <c r="C601" s="25"/>
      <c r="D601" s="25" t="s">
        <v>46</v>
      </c>
      <c r="E601" s="25" t="s">
        <v>298</v>
      </c>
      <c r="F601" s="25">
        <v>2000</v>
      </c>
      <c r="G601" s="44" t="s">
        <v>34</v>
      </c>
      <c r="H601" s="25">
        <v>3700</v>
      </c>
      <c r="I601" s="11">
        <f t="shared" si="89"/>
        <v>7400000</v>
      </c>
      <c r="J601" s="31" t="s">
        <v>324</v>
      </c>
      <c r="K601" s="11"/>
      <c r="L601" s="4">
        <f t="shared" si="90"/>
        <v>7400000</v>
      </c>
      <c r="M601" s="4">
        <v>7400000</v>
      </c>
      <c r="N601" s="4"/>
      <c r="O601" s="4">
        <f t="shared" si="91"/>
        <v>0</v>
      </c>
      <c r="P601" s="4"/>
      <c r="Q601" s="4"/>
      <c r="R601" s="4">
        <f t="shared" si="92"/>
        <v>0</v>
      </c>
      <c r="S601" s="4"/>
      <c r="T601" s="4"/>
      <c r="U601" s="4">
        <f t="shared" si="93"/>
        <v>0</v>
      </c>
      <c r="V601" s="4"/>
      <c r="W601" s="4"/>
      <c r="X601" s="4">
        <f t="shared" si="94"/>
        <v>0</v>
      </c>
      <c r="Y601" s="4"/>
      <c r="Z601" s="4"/>
      <c r="AA601" s="4">
        <f>C601+I601-L601-O601-U601-X601-R601</f>
        <v>0</v>
      </c>
      <c r="AB601" s="7">
        <v>45362</v>
      </c>
    </row>
    <row r="602" spans="1:28" ht="15.75" hidden="1" x14ac:dyDescent="0.25">
      <c r="A602" s="29">
        <v>45362</v>
      </c>
      <c r="B602" s="72" t="s">
        <v>1008</v>
      </c>
      <c r="C602" s="25"/>
      <c r="D602" s="25" t="s">
        <v>46</v>
      </c>
      <c r="E602" s="25" t="s">
        <v>53</v>
      </c>
      <c r="F602" s="25">
        <v>1</v>
      </c>
      <c r="G602" s="43" t="s">
        <v>23</v>
      </c>
      <c r="H602" s="25">
        <v>450000</v>
      </c>
      <c r="I602" s="11">
        <f t="shared" si="89"/>
        <v>450000</v>
      </c>
      <c r="J602" s="31" t="s">
        <v>324</v>
      </c>
      <c r="K602" s="11"/>
      <c r="L602" s="4">
        <f t="shared" si="90"/>
        <v>0</v>
      </c>
      <c r="M602" s="4"/>
      <c r="N602" s="4"/>
      <c r="O602" s="4">
        <f t="shared" si="91"/>
        <v>0</v>
      </c>
      <c r="P602" s="4"/>
      <c r="Q602" s="4"/>
      <c r="R602" s="4">
        <f t="shared" si="92"/>
        <v>0</v>
      </c>
      <c r="S602" s="4"/>
      <c r="T602" s="4"/>
      <c r="U602" s="4">
        <f t="shared" si="93"/>
        <v>450000</v>
      </c>
      <c r="V602" s="4">
        <v>450000</v>
      </c>
      <c r="W602" s="4"/>
      <c r="X602" s="4">
        <f t="shared" si="94"/>
        <v>0</v>
      </c>
      <c r="Y602" s="4"/>
      <c r="Z602" s="4"/>
      <c r="AA602" s="4">
        <f>C602+I602-L602-O602-U602-X602-R602</f>
        <v>0</v>
      </c>
      <c r="AB602" s="7">
        <v>45365</v>
      </c>
    </row>
    <row r="603" spans="1:28" ht="15.75" hidden="1" x14ac:dyDescent="0.25">
      <c r="A603" s="29">
        <v>45362</v>
      </c>
      <c r="B603" s="72" t="s">
        <v>1008</v>
      </c>
      <c r="C603" s="27"/>
      <c r="D603" s="25" t="s">
        <v>46</v>
      </c>
      <c r="E603" s="27" t="s">
        <v>56</v>
      </c>
      <c r="F603" s="25">
        <v>1</v>
      </c>
      <c r="G603" s="43" t="s">
        <v>23</v>
      </c>
      <c r="H603" s="27">
        <v>450000</v>
      </c>
      <c r="I603" s="11">
        <f t="shared" si="89"/>
        <v>450000</v>
      </c>
      <c r="J603" s="32" t="s">
        <v>324</v>
      </c>
      <c r="K603" s="11"/>
      <c r="L603" s="4">
        <f t="shared" si="90"/>
        <v>0</v>
      </c>
      <c r="M603" s="4"/>
      <c r="N603" s="4"/>
      <c r="O603" s="4">
        <f t="shared" si="91"/>
        <v>0</v>
      </c>
      <c r="P603" s="4"/>
      <c r="Q603" s="4"/>
      <c r="R603" s="4">
        <f t="shared" si="92"/>
        <v>0</v>
      </c>
      <c r="S603" s="4"/>
      <c r="T603" s="4"/>
      <c r="U603" s="4">
        <f t="shared" si="93"/>
        <v>450000</v>
      </c>
      <c r="V603" s="4">
        <v>450000</v>
      </c>
      <c r="W603" s="4"/>
      <c r="X603" s="4">
        <f t="shared" si="94"/>
        <v>0</v>
      </c>
      <c r="Y603" s="4"/>
      <c r="Z603" s="4"/>
      <c r="AA603" s="4">
        <f>C603+I603-L603-O603-U603-X603-R603</f>
        <v>0</v>
      </c>
      <c r="AB603" s="7">
        <v>45365</v>
      </c>
    </row>
    <row r="604" spans="1:28" ht="15.75" hidden="1" x14ac:dyDescent="0.25">
      <c r="A604" s="29">
        <v>45362</v>
      </c>
      <c r="B604" s="73" t="s">
        <v>98</v>
      </c>
      <c r="C604" s="25"/>
      <c r="D604" s="27" t="s">
        <v>52</v>
      </c>
      <c r="E604" s="25" t="s">
        <v>58</v>
      </c>
      <c r="F604" s="25">
        <v>10400</v>
      </c>
      <c r="G604" s="43" t="s">
        <v>34</v>
      </c>
      <c r="H604" s="25">
        <v>2150</v>
      </c>
      <c r="I604" s="11">
        <f t="shared" si="89"/>
        <v>22360000</v>
      </c>
      <c r="J604" s="26" t="s">
        <v>28</v>
      </c>
      <c r="K604" s="11"/>
      <c r="L604" s="4">
        <f t="shared" si="90"/>
        <v>0</v>
      </c>
      <c r="M604" s="4"/>
      <c r="N604" s="4"/>
      <c r="O604" s="4">
        <f t="shared" si="91"/>
        <v>0</v>
      </c>
      <c r="P604" s="4"/>
      <c r="Q604" s="4"/>
      <c r="R604" s="4">
        <f t="shared" si="92"/>
        <v>0</v>
      </c>
      <c r="S604" s="4"/>
      <c r="T604" s="4"/>
      <c r="U604" s="4">
        <f t="shared" si="93"/>
        <v>0</v>
      </c>
      <c r="V604" s="4"/>
      <c r="W604" s="4"/>
      <c r="X604" s="4">
        <f t="shared" si="94"/>
        <v>0</v>
      </c>
      <c r="Y604" s="4"/>
      <c r="Z604" s="4"/>
      <c r="AA604" s="4">
        <f>C604+I604-L604-O604-U604-X604-R604</f>
        <v>22360000</v>
      </c>
      <c r="AB604" s="7"/>
    </row>
    <row r="605" spans="1:28" ht="15.75" hidden="1" x14ac:dyDescent="0.25">
      <c r="A605" s="24">
        <v>45362</v>
      </c>
      <c r="B605" s="72" t="s">
        <v>497</v>
      </c>
      <c r="C605" s="25"/>
      <c r="D605" s="25" t="s">
        <v>52</v>
      </c>
      <c r="E605" s="25" t="s">
        <v>206</v>
      </c>
      <c r="F605" s="25">
        <v>8</v>
      </c>
      <c r="G605" s="44" t="s">
        <v>48</v>
      </c>
      <c r="H605" s="25">
        <v>280000</v>
      </c>
      <c r="I605" s="11">
        <f t="shared" si="89"/>
        <v>2240000</v>
      </c>
      <c r="J605" s="31" t="s">
        <v>312</v>
      </c>
      <c r="K605" s="11" t="s">
        <v>994</v>
      </c>
      <c r="L605" s="4">
        <f t="shared" si="90"/>
        <v>0</v>
      </c>
      <c r="M605" s="4"/>
      <c r="N605" s="4"/>
      <c r="O605" s="4">
        <f t="shared" si="91"/>
        <v>2240000</v>
      </c>
      <c r="P605" s="4">
        <v>2240000</v>
      </c>
      <c r="Q605" s="4"/>
      <c r="R605" s="4">
        <f t="shared" si="92"/>
        <v>0</v>
      </c>
      <c r="S605" s="4"/>
      <c r="T605" s="4"/>
      <c r="U605" s="4">
        <f t="shared" si="93"/>
        <v>0</v>
      </c>
      <c r="V605" s="4"/>
      <c r="W605" s="4"/>
      <c r="X605" s="4">
        <f t="shared" si="94"/>
        <v>0</v>
      </c>
      <c r="Y605" s="4"/>
      <c r="Z605" s="4"/>
      <c r="AA605" s="4">
        <f>C605+I605-L605-O605-U605-X605-R605</f>
        <v>0</v>
      </c>
      <c r="AB605" s="7">
        <v>45357</v>
      </c>
    </row>
    <row r="606" spans="1:28" ht="15.75" hidden="1" x14ac:dyDescent="0.25">
      <c r="A606" s="29">
        <v>45362</v>
      </c>
      <c r="B606" s="72" t="s">
        <v>422</v>
      </c>
      <c r="C606" s="25"/>
      <c r="D606" s="25" t="s">
        <v>46</v>
      </c>
      <c r="E606" s="25" t="s">
        <v>259</v>
      </c>
      <c r="F606" s="25">
        <v>1000</v>
      </c>
      <c r="G606" s="25" t="s">
        <v>34</v>
      </c>
      <c r="H606" s="25">
        <v>945</v>
      </c>
      <c r="I606" s="11">
        <f t="shared" si="89"/>
        <v>945000</v>
      </c>
      <c r="J606" s="32" t="s">
        <v>324</v>
      </c>
      <c r="K606" s="11"/>
      <c r="L606" s="4">
        <f t="shared" si="90"/>
        <v>945000</v>
      </c>
      <c r="M606" s="4"/>
      <c r="N606" s="4">
        <v>945000</v>
      </c>
      <c r="O606" s="4">
        <f t="shared" si="91"/>
        <v>0</v>
      </c>
      <c r="P606" s="4"/>
      <c r="Q606" s="4"/>
      <c r="R606" s="4">
        <f t="shared" si="92"/>
        <v>0</v>
      </c>
      <c r="S606" s="4"/>
      <c r="T606" s="4"/>
      <c r="U606" s="4">
        <f t="shared" si="93"/>
        <v>0</v>
      </c>
      <c r="V606" s="4"/>
      <c r="W606" s="4"/>
      <c r="X606" s="4">
        <f t="shared" si="94"/>
        <v>0</v>
      </c>
      <c r="Y606" s="4"/>
      <c r="Z606" s="4"/>
      <c r="AA606" s="4">
        <f>C606+I606-L606-O606-U606-X606-R606</f>
        <v>0</v>
      </c>
      <c r="AB606" s="7">
        <v>45364</v>
      </c>
    </row>
    <row r="607" spans="1:28" ht="15.75" hidden="1" x14ac:dyDescent="0.25">
      <c r="A607" s="29">
        <v>45362</v>
      </c>
      <c r="B607" s="72" t="s">
        <v>261</v>
      </c>
      <c r="C607" s="27"/>
      <c r="D607" s="25" t="s">
        <v>46</v>
      </c>
      <c r="E607" s="27" t="s">
        <v>58</v>
      </c>
      <c r="F607" s="27">
        <v>1000</v>
      </c>
      <c r="G607" s="25" t="s">
        <v>34</v>
      </c>
      <c r="H607" s="27">
        <v>2250</v>
      </c>
      <c r="I607" s="11">
        <f t="shared" si="89"/>
        <v>2250000</v>
      </c>
      <c r="J607" s="28" t="s">
        <v>28</v>
      </c>
      <c r="K607" s="11"/>
      <c r="L607" s="4">
        <f t="shared" si="90"/>
        <v>0</v>
      </c>
      <c r="M607" s="4"/>
      <c r="N607" s="4"/>
      <c r="O607" s="4">
        <f t="shared" si="91"/>
        <v>0</v>
      </c>
      <c r="P607" s="4"/>
      <c r="Q607" s="4"/>
      <c r="R607" s="4">
        <f t="shared" si="92"/>
        <v>0</v>
      </c>
      <c r="S607" s="4"/>
      <c r="T607" s="4"/>
      <c r="U607" s="4">
        <f t="shared" si="93"/>
        <v>0</v>
      </c>
      <c r="V607" s="4"/>
      <c r="W607" s="4"/>
      <c r="X607" s="4">
        <f t="shared" si="94"/>
        <v>0</v>
      </c>
      <c r="Y607" s="4"/>
      <c r="Z607" s="4"/>
      <c r="AA607" s="4">
        <f>C607+I607-L607-O607-U607-X607-R607</f>
        <v>2250000</v>
      </c>
      <c r="AB607" s="7"/>
    </row>
    <row r="608" spans="1:28" ht="15.75" hidden="1" x14ac:dyDescent="0.25">
      <c r="A608" s="24">
        <v>45362</v>
      </c>
      <c r="B608" s="72" t="s">
        <v>347</v>
      </c>
      <c r="C608" s="25"/>
      <c r="D608" s="25" t="s">
        <v>46</v>
      </c>
      <c r="E608" s="25" t="s">
        <v>348</v>
      </c>
      <c r="F608" s="25">
        <v>400</v>
      </c>
      <c r="G608" s="25" t="s">
        <v>34</v>
      </c>
      <c r="H608" s="25">
        <v>1150</v>
      </c>
      <c r="I608" s="11">
        <f t="shared" si="89"/>
        <v>460000</v>
      </c>
      <c r="J608" s="31" t="s">
        <v>324</v>
      </c>
      <c r="K608" s="11"/>
      <c r="L608" s="4">
        <f t="shared" si="90"/>
        <v>0</v>
      </c>
      <c r="M608" s="4"/>
      <c r="N608" s="4"/>
      <c r="O608" s="4">
        <f t="shared" si="91"/>
        <v>0</v>
      </c>
      <c r="P608" s="4"/>
      <c r="Q608" s="4"/>
      <c r="R608" s="4">
        <f t="shared" si="92"/>
        <v>0</v>
      </c>
      <c r="S608" s="4"/>
      <c r="T608" s="4"/>
      <c r="U608" s="4">
        <f t="shared" si="93"/>
        <v>460000</v>
      </c>
      <c r="V608" s="4">
        <v>460000</v>
      </c>
      <c r="W608" s="4"/>
      <c r="X608" s="4">
        <f t="shared" si="94"/>
        <v>0</v>
      </c>
      <c r="Y608" s="4"/>
      <c r="Z608" s="4"/>
      <c r="AA608" s="4">
        <f>C608+I608-L608-O608-U608-X608-R608</f>
        <v>0</v>
      </c>
      <c r="AB608" s="7">
        <v>45362</v>
      </c>
    </row>
    <row r="609" spans="1:28" ht="15.75" hidden="1" x14ac:dyDescent="0.25">
      <c r="A609" s="29">
        <v>45363</v>
      </c>
      <c r="B609" s="73" t="s">
        <v>494</v>
      </c>
      <c r="C609" s="27"/>
      <c r="D609" s="27" t="s">
        <v>52</v>
      </c>
      <c r="E609" s="27" t="s">
        <v>150</v>
      </c>
      <c r="F609" s="27">
        <v>40</v>
      </c>
      <c r="G609" s="27" t="s">
        <v>77</v>
      </c>
      <c r="H609" s="27">
        <v>40000</v>
      </c>
      <c r="I609" s="15">
        <f t="shared" si="89"/>
        <v>1600000</v>
      </c>
      <c r="J609" s="32" t="s">
        <v>324</v>
      </c>
      <c r="K609" s="11"/>
      <c r="L609" s="4">
        <f t="shared" si="90"/>
        <v>0</v>
      </c>
      <c r="M609" s="4"/>
      <c r="N609" s="4"/>
      <c r="O609" s="4">
        <f t="shared" si="91"/>
        <v>0</v>
      </c>
      <c r="P609" s="4"/>
      <c r="Q609" s="4"/>
      <c r="R609" s="4">
        <f t="shared" si="92"/>
        <v>0</v>
      </c>
      <c r="S609" s="4"/>
      <c r="T609" s="4"/>
      <c r="U609" s="4">
        <f t="shared" si="93"/>
        <v>1600000</v>
      </c>
      <c r="V609" s="4">
        <v>1600000</v>
      </c>
      <c r="W609" s="4"/>
      <c r="X609" s="4">
        <f t="shared" si="94"/>
        <v>0</v>
      </c>
      <c r="Y609" s="4"/>
      <c r="Z609" s="4"/>
      <c r="AA609" s="4">
        <f>C609+I609-L609-O609-U609-X609-R609</f>
        <v>0</v>
      </c>
      <c r="AB609" s="7">
        <v>45364</v>
      </c>
    </row>
    <row r="610" spans="1:28" ht="15.75" hidden="1" x14ac:dyDescent="0.25">
      <c r="A610" s="29">
        <v>45363</v>
      </c>
      <c r="B610" s="90" t="s">
        <v>256</v>
      </c>
      <c r="C610" s="25"/>
      <c r="D610" s="25" t="s">
        <v>52</v>
      </c>
      <c r="E610" s="25" t="s">
        <v>173</v>
      </c>
      <c r="F610" s="25">
        <v>1000</v>
      </c>
      <c r="G610" s="25" t="s">
        <v>34</v>
      </c>
      <c r="H610" s="81">
        <v>4000</v>
      </c>
      <c r="I610" s="11">
        <f t="shared" si="89"/>
        <v>4000000</v>
      </c>
      <c r="J610" s="31" t="s">
        <v>324</v>
      </c>
      <c r="K610" s="11"/>
      <c r="L610" s="4">
        <f t="shared" si="90"/>
        <v>4000000</v>
      </c>
      <c r="M610" s="4">
        <v>2563000</v>
      </c>
      <c r="N610" s="4">
        <v>1437000</v>
      </c>
      <c r="O610" s="4">
        <f t="shared" si="91"/>
        <v>0</v>
      </c>
      <c r="P610" s="4"/>
      <c r="Q610" s="4"/>
      <c r="R610" s="4">
        <f t="shared" si="92"/>
        <v>0</v>
      </c>
      <c r="S610" s="4"/>
      <c r="T610" s="4"/>
      <c r="U610" s="4">
        <f t="shared" si="93"/>
        <v>0</v>
      </c>
      <c r="V610" s="4"/>
      <c r="W610" s="4"/>
      <c r="X610" s="4">
        <f t="shared" si="94"/>
        <v>0</v>
      </c>
      <c r="Y610" s="4"/>
      <c r="Z610" s="4"/>
      <c r="AA610" s="4">
        <f>C610+I610-L610-O610-U610-X610-R610</f>
        <v>0</v>
      </c>
      <c r="AB610" s="7">
        <v>45364</v>
      </c>
    </row>
    <row r="611" spans="1:28" ht="15.75" hidden="1" x14ac:dyDescent="0.25">
      <c r="A611" s="29">
        <v>45363</v>
      </c>
      <c r="B611" s="72" t="s">
        <v>99</v>
      </c>
      <c r="C611" s="25"/>
      <c r="D611" s="25"/>
      <c r="E611" s="25" t="s">
        <v>100</v>
      </c>
      <c r="F611" s="25">
        <v>27.2</v>
      </c>
      <c r="G611" s="25" t="s">
        <v>39</v>
      </c>
      <c r="H611" s="25"/>
      <c r="I611" s="11">
        <f t="shared" si="89"/>
        <v>0</v>
      </c>
      <c r="J611" s="26" t="s">
        <v>28</v>
      </c>
      <c r="K611" s="11"/>
      <c r="L611" s="4">
        <f t="shared" si="90"/>
        <v>0</v>
      </c>
      <c r="M611" s="4"/>
      <c r="N611" s="4"/>
      <c r="O611" s="4">
        <f t="shared" si="91"/>
        <v>0</v>
      </c>
      <c r="P611" s="4"/>
      <c r="Q611" s="4"/>
      <c r="R611" s="4">
        <f t="shared" si="92"/>
        <v>0</v>
      </c>
      <c r="S611" s="4"/>
      <c r="T611" s="4"/>
      <c r="U611" s="4">
        <f t="shared" si="93"/>
        <v>0</v>
      </c>
      <c r="V611" s="4"/>
      <c r="W611" s="4"/>
      <c r="X611" s="4">
        <f t="shared" si="94"/>
        <v>0</v>
      </c>
      <c r="Y611" s="4"/>
      <c r="Z611" s="4"/>
      <c r="AA611" s="4">
        <f>C611+I611-L611-O611-U611-X611-R611</f>
        <v>0</v>
      </c>
      <c r="AB611" s="7"/>
    </row>
    <row r="612" spans="1:28" ht="15.75" hidden="1" x14ac:dyDescent="0.25">
      <c r="A612" s="29">
        <v>45363</v>
      </c>
      <c r="B612" s="72" t="s">
        <v>195</v>
      </c>
      <c r="C612" s="25"/>
      <c r="D612" s="25" t="s">
        <v>46</v>
      </c>
      <c r="E612" s="25" t="s">
        <v>197</v>
      </c>
      <c r="F612" s="25">
        <v>48.6</v>
      </c>
      <c r="G612" s="25" t="s">
        <v>39</v>
      </c>
      <c r="H612" s="25">
        <v>135000</v>
      </c>
      <c r="I612" s="11">
        <f t="shared" si="89"/>
        <v>6561000</v>
      </c>
      <c r="J612" s="17" t="s">
        <v>324</v>
      </c>
      <c r="K612" s="11"/>
      <c r="L612" s="4">
        <f t="shared" si="90"/>
        <v>6561000</v>
      </c>
      <c r="M612" s="4"/>
      <c r="N612" s="4">
        <v>6561000</v>
      </c>
      <c r="O612" s="4">
        <f t="shared" si="91"/>
        <v>0</v>
      </c>
      <c r="P612" s="4"/>
      <c r="Q612" s="4"/>
      <c r="R612" s="4">
        <f t="shared" si="92"/>
        <v>0</v>
      </c>
      <c r="S612" s="4"/>
      <c r="T612" s="4"/>
      <c r="U612" s="4">
        <f t="shared" si="93"/>
        <v>0</v>
      </c>
      <c r="V612" s="4"/>
      <c r="W612" s="4"/>
      <c r="X612" s="4">
        <f t="shared" si="94"/>
        <v>0</v>
      </c>
      <c r="Y612" s="4"/>
      <c r="Z612" s="4"/>
      <c r="AA612" s="4">
        <f>C612+I612-L612-O612-U612-X612-R612</f>
        <v>0</v>
      </c>
      <c r="AB612" s="7">
        <v>45371</v>
      </c>
    </row>
    <row r="613" spans="1:28" ht="15.75" hidden="1" x14ac:dyDescent="0.25">
      <c r="A613" s="29">
        <v>45363</v>
      </c>
      <c r="B613" s="72" t="s">
        <v>1009</v>
      </c>
      <c r="C613" s="25"/>
      <c r="D613" s="25" t="s">
        <v>52</v>
      </c>
      <c r="E613" s="25" t="s">
        <v>95</v>
      </c>
      <c r="F613" s="25">
        <v>2000</v>
      </c>
      <c r="G613" s="25" t="s">
        <v>34</v>
      </c>
      <c r="H613" s="25">
        <v>1400</v>
      </c>
      <c r="I613" s="11">
        <f t="shared" si="89"/>
        <v>2800000</v>
      </c>
      <c r="J613" s="31" t="s">
        <v>312</v>
      </c>
      <c r="K613" s="11"/>
      <c r="L613" s="4">
        <f t="shared" si="90"/>
        <v>0</v>
      </c>
      <c r="M613" s="4"/>
      <c r="N613" s="4"/>
      <c r="O613" s="4">
        <f t="shared" si="91"/>
        <v>2800000</v>
      </c>
      <c r="P613" s="4">
        <v>2800000</v>
      </c>
      <c r="Q613" s="4"/>
      <c r="R613" s="4">
        <f t="shared" si="92"/>
        <v>0</v>
      </c>
      <c r="S613" s="4"/>
      <c r="T613" s="4"/>
      <c r="U613" s="4">
        <f t="shared" si="93"/>
        <v>0</v>
      </c>
      <c r="V613" s="4"/>
      <c r="W613" s="4"/>
      <c r="X613" s="4">
        <f t="shared" si="94"/>
        <v>0</v>
      </c>
      <c r="Y613" s="4"/>
      <c r="Z613" s="4"/>
      <c r="AA613" s="4">
        <f>C613+I613-L613-O613-U613-X613-R613</f>
        <v>0</v>
      </c>
      <c r="AB613" s="7">
        <v>45362</v>
      </c>
    </row>
    <row r="614" spans="1:28" ht="15.75" hidden="1" x14ac:dyDescent="0.25">
      <c r="A614" s="29">
        <v>45363</v>
      </c>
      <c r="B614" s="72" t="s">
        <v>287</v>
      </c>
      <c r="C614" s="27"/>
      <c r="D614" s="25" t="s">
        <v>52</v>
      </c>
      <c r="E614" s="27" t="s">
        <v>82</v>
      </c>
      <c r="F614" s="27">
        <v>750</v>
      </c>
      <c r="G614" s="25" t="s">
        <v>34</v>
      </c>
      <c r="H614" s="27">
        <v>1900</v>
      </c>
      <c r="I614" s="11">
        <f t="shared" si="89"/>
        <v>1425000</v>
      </c>
      <c r="J614" s="31" t="s">
        <v>312</v>
      </c>
      <c r="K614" s="11" t="s">
        <v>851</v>
      </c>
      <c r="L614" s="4">
        <f t="shared" si="90"/>
        <v>0</v>
      </c>
      <c r="M614" s="4"/>
      <c r="N614" s="4"/>
      <c r="O614" s="4">
        <f t="shared" si="91"/>
        <v>1425000</v>
      </c>
      <c r="P614" s="4">
        <v>1425000</v>
      </c>
      <c r="Q614" s="4"/>
      <c r="R614" s="4">
        <f t="shared" si="92"/>
        <v>0</v>
      </c>
      <c r="S614" s="4"/>
      <c r="T614" s="4"/>
      <c r="U614" s="4">
        <f t="shared" si="93"/>
        <v>0</v>
      </c>
      <c r="V614" s="4"/>
      <c r="W614" s="4"/>
      <c r="X614" s="4">
        <f t="shared" si="94"/>
        <v>0</v>
      </c>
      <c r="Y614" s="4"/>
      <c r="Z614" s="4"/>
      <c r="AA614" s="4">
        <f>C614+I614-L614-O614-U614-X614-R614</f>
        <v>0</v>
      </c>
      <c r="AB614" s="7">
        <v>45363</v>
      </c>
    </row>
    <row r="615" spans="1:28" ht="15.75" hidden="1" x14ac:dyDescent="0.25">
      <c r="A615" s="29">
        <v>45363</v>
      </c>
      <c r="B615" s="72" t="s">
        <v>511</v>
      </c>
      <c r="C615" s="25"/>
      <c r="D615" s="25" t="s">
        <v>46</v>
      </c>
      <c r="E615" s="25" t="s">
        <v>127</v>
      </c>
      <c r="F615" s="25">
        <v>2</v>
      </c>
      <c r="G615" s="25" t="s">
        <v>39</v>
      </c>
      <c r="H615" s="25">
        <v>65000</v>
      </c>
      <c r="I615" s="11">
        <f t="shared" si="89"/>
        <v>130000</v>
      </c>
      <c r="J615" s="31" t="s">
        <v>312</v>
      </c>
      <c r="K615" s="11" t="s">
        <v>926</v>
      </c>
      <c r="L615" s="4">
        <f t="shared" si="90"/>
        <v>0</v>
      </c>
      <c r="M615" s="4"/>
      <c r="N615" s="4"/>
      <c r="O615" s="4">
        <f t="shared" si="91"/>
        <v>130000</v>
      </c>
      <c r="P615" s="4">
        <v>130000</v>
      </c>
      <c r="Q615" s="4"/>
      <c r="R615" s="4">
        <f t="shared" si="92"/>
        <v>0</v>
      </c>
      <c r="S615" s="4"/>
      <c r="T615" s="4"/>
      <c r="U615" s="4">
        <f t="shared" si="93"/>
        <v>0</v>
      </c>
      <c r="V615" s="4"/>
      <c r="W615" s="4"/>
      <c r="X615" s="4">
        <f t="shared" si="94"/>
        <v>0</v>
      </c>
      <c r="Y615" s="4"/>
      <c r="Z615" s="4"/>
      <c r="AA615" s="4">
        <f>C615+I615-L615-O615-U615-X615-R615</f>
        <v>0</v>
      </c>
      <c r="AB615" s="7">
        <v>45349</v>
      </c>
    </row>
    <row r="616" spans="1:28" ht="15.75" hidden="1" x14ac:dyDescent="0.25">
      <c r="A616" s="29">
        <v>45363</v>
      </c>
      <c r="B616" s="72" t="s">
        <v>511</v>
      </c>
      <c r="C616" s="25"/>
      <c r="D616" s="25" t="s">
        <v>46</v>
      </c>
      <c r="E616" s="25" t="s">
        <v>129</v>
      </c>
      <c r="F616" s="25">
        <v>12</v>
      </c>
      <c r="G616" s="25" t="s">
        <v>77</v>
      </c>
      <c r="H616" s="25">
        <v>60000</v>
      </c>
      <c r="I616" s="11">
        <f t="shared" si="89"/>
        <v>720000</v>
      </c>
      <c r="J616" s="31" t="s">
        <v>312</v>
      </c>
      <c r="K616" s="11" t="s">
        <v>926</v>
      </c>
      <c r="L616" s="4">
        <f t="shared" si="90"/>
        <v>0</v>
      </c>
      <c r="M616" s="4"/>
      <c r="N616" s="4"/>
      <c r="O616" s="4">
        <f t="shared" si="91"/>
        <v>720000</v>
      </c>
      <c r="P616" s="4">
        <v>720000</v>
      </c>
      <c r="Q616" s="4"/>
      <c r="R616" s="4">
        <f t="shared" si="92"/>
        <v>0</v>
      </c>
      <c r="S616" s="4"/>
      <c r="T616" s="4"/>
      <c r="U616" s="4">
        <f t="shared" si="93"/>
        <v>0</v>
      </c>
      <c r="V616" s="4"/>
      <c r="W616" s="4"/>
      <c r="X616" s="4">
        <f t="shared" si="94"/>
        <v>0</v>
      </c>
      <c r="Y616" s="4"/>
      <c r="Z616" s="4"/>
      <c r="AA616" s="4">
        <f>C616+I616-L616-O616-U616-X616-R616</f>
        <v>0</v>
      </c>
      <c r="AB616" s="7">
        <v>45349</v>
      </c>
    </row>
    <row r="617" spans="1:28" ht="15.75" x14ac:dyDescent="0.25">
      <c r="A617" s="29">
        <v>45363</v>
      </c>
      <c r="B617" s="73" t="s">
        <v>205</v>
      </c>
      <c r="C617" s="27"/>
      <c r="D617" s="27" t="s">
        <v>46</v>
      </c>
      <c r="E617" s="27" t="s">
        <v>260</v>
      </c>
      <c r="F617" s="27">
        <v>500</v>
      </c>
      <c r="G617" s="25" t="s">
        <v>34</v>
      </c>
      <c r="H617" s="27">
        <v>2793</v>
      </c>
      <c r="I617" s="11">
        <f t="shared" si="89"/>
        <v>1396500</v>
      </c>
      <c r="J617" s="32" t="s">
        <v>312</v>
      </c>
      <c r="K617" s="11" t="s">
        <v>1065</v>
      </c>
      <c r="L617" s="4">
        <f t="shared" si="90"/>
        <v>0</v>
      </c>
      <c r="M617" s="4"/>
      <c r="N617" s="4"/>
      <c r="O617" s="4">
        <f t="shared" si="91"/>
        <v>1396500</v>
      </c>
      <c r="P617" s="155">
        <v>1396500</v>
      </c>
      <c r="Q617" s="4"/>
      <c r="R617" s="4">
        <f t="shared" si="92"/>
        <v>0</v>
      </c>
      <c r="S617" s="4"/>
      <c r="T617" s="4"/>
      <c r="U617" s="4">
        <f t="shared" si="93"/>
        <v>0</v>
      </c>
      <c r="V617" s="4"/>
      <c r="W617" s="4"/>
      <c r="X617" s="4">
        <f t="shared" si="94"/>
        <v>0</v>
      </c>
      <c r="Y617" s="4"/>
      <c r="Z617" s="4"/>
      <c r="AA617" s="4">
        <f>C617+I617-L617-O617-U617-X617-R617</f>
        <v>0</v>
      </c>
      <c r="AB617" s="7">
        <v>45371</v>
      </c>
    </row>
    <row r="618" spans="1:28" ht="15.75" x14ac:dyDescent="0.25">
      <c r="A618" s="29">
        <v>45363</v>
      </c>
      <c r="B618" s="73" t="s">
        <v>205</v>
      </c>
      <c r="C618" s="27"/>
      <c r="D618" s="27" t="s">
        <v>46</v>
      </c>
      <c r="E618" s="27" t="s">
        <v>145</v>
      </c>
      <c r="F618" s="27">
        <v>17.5</v>
      </c>
      <c r="G618" s="27" t="s">
        <v>39</v>
      </c>
      <c r="H618" s="27">
        <v>49000</v>
      </c>
      <c r="I618" s="11">
        <f t="shared" si="89"/>
        <v>857500</v>
      </c>
      <c r="J618" s="32" t="s">
        <v>312</v>
      </c>
      <c r="K618" s="11" t="s">
        <v>1065</v>
      </c>
      <c r="L618" s="4">
        <f t="shared" si="90"/>
        <v>0</v>
      </c>
      <c r="M618" s="4"/>
      <c r="N618" s="4"/>
      <c r="O618" s="4">
        <f t="shared" si="91"/>
        <v>857500</v>
      </c>
      <c r="P618" s="155">
        <v>857500</v>
      </c>
      <c r="Q618" s="4"/>
      <c r="R618" s="4">
        <f t="shared" si="92"/>
        <v>0</v>
      </c>
      <c r="S618" s="4"/>
      <c r="T618" s="4"/>
      <c r="U618" s="4">
        <f t="shared" si="93"/>
        <v>0</v>
      </c>
      <c r="V618" s="4"/>
      <c r="W618" s="4"/>
      <c r="X618" s="4">
        <f t="shared" si="94"/>
        <v>0</v>
      </c>
      <c r="Y618" s="4"/>
      <c r="Z618" s="4"/>
      <c r="AA618" s="4">
        <f>C618+I618-L618-O618-U618-X618-R618</f>
        <v>0</v>
      </c>
      <c r="AB618" s="7">
        <v>45371</v>
      </c>
    </row>
    <row r="619" spans="1:28" ht="15.75" x14ac:dyDescent="0.25">
      <c r="A619" s="29">
        <v>45363</v>
      </c>
      <c r="B619" s="73" t="s">
        <v>205</v>
      </c>
      <c r="C619" s="25"/>
      <c r="D619" s="27" t="s">
        <v>46</v>
      </c>
      <c r="E619" s="25" t="s">
        <v>299</v>
      </c>
      <c r="F619" s="25">
        <v>16.600000000000001</v>
      </c>
      <c r="G619" s="25" t="s">
        <v>39</v>
      </c>
      <c r="H619" s="25">
        <v>49000</v>
      </c>
      <c r="I619" s="11">
        <f t="shared" si="89"/>
        <v>813400.00000000012</v>
      </c>
      <c r="J619" s="32" t="s">
        <v>312</v>
      </c>
      <c r="K619" s="11" t="s">
        <v>1065</v>
      </c>
      <c r="L619" s="4">
        <f t="shared" si="90"/>
        <v>0</v>
      </c>
      <c r="M619" s="4"/>
      <c r="N619" s="4"/>
      <c r="O619" s="4">
        <f t="shared" si="91"/>
        <v>813400</v>
      </c>
      <c r="P619" s="155">
        <v>813400</v>
      </c>
      <c r="Q619" s="4"/>
      <c r="R619" s="4">
        <f t="shared" si="92"/>
        <v>0</v>
      </c>
      <c r="S619" s="4"/>
      <c r="T619" s="4"/>
      <c r="U619" s="4">
        <f t="shared" si="93"/>
        <v>0</v>
      </c>
      <c r="V619" s="4"/>
      <c r="W619" s="4"/>
      <c r="X619" s="4">
        <f t="shared" si="94"/>
        <v>0</v>
      </c>
      <c r="Y619" s="4"/>
      <c r="Z619" s="4"/>
      <c r="AA619" s="82">
        <f>C619+I619-L619-O619-U619-X619-R619</f>
        <v>1.1641532182693481E-10</v>
      </c>
      <c r="AB619" s="7">
        <v>45371</v>
      </c>
    </row>
    <row r="620" spans="1:28" ht="15.75" x14ac:dyDescent="0.25">
      <c r="A620" s="29">
        <v>45363</v>
      </c>
      <c r="B620" s="73" t="s">
        <v>205</v>
      </c>
      <c r="C620" s="25"/>
      <c r="D620" s="27" t="s">
        <v>46</v>
      </c>
      <c r="E620" s="25" t="s">
        <v>120</v>
      </c>
      <c r="F620" s="25">
        <v>25.5</v>
      </c>
      <c r="G620" s="25" t="s">
        <v>39</v>
      </c>
      <c r="H620" s="25">
        <v>49000</v>
      </c>
      <c r="I620" s="11">
        <f t="shared" si="89"/>
        <v>1249500</v>
      </c>
      <c r="J620" s="32" t="s">
        <v>312</v>
      </c>
      <c r="K620" s="11" t="s">
        <v>1065</v>
      </c>
      <c r="L620" s="4">
        <f t="shared" si="90"/>
        <v>0</v>
      </c>
      <c r="M620" s="4"/>
      <c r="N620" s="4"/>
      <c r="O620" s="4">
        <f t="shared" si="91"/>
        <v>1249500</v>
      </c>
      <c r="P620" s="155">
        <v>1249500</v>
      </c>
      <c r="Q620" s="4"/>
      <c r="R620" s="4">
        <f t="shared" si="92"/>
        <v>0</v>
      </c>
      <c r="S620" s="4"/>
      <c r="T620" s="4"/>
      <c r="U620" s="4">
        <f t="shared" si="93"/>
        <v>0</v>
      </c>
      <c r="V620" s="4"/>
      <c r="W620" s="4"/>
      <c r="X620" s="4">
        <f t="shared" si="94"/>
        <v>0</v>
      </c>
      <c r="Y620" s="4"/>
      <c r="Z620" s="4"/>
      <c r="AA620" s="4">
        <f>C620+I620-L620-O620-U620-X620-R620</f>
        <v>0</v>
      </c>
      <c r="AB620" s="7">
        <v>45371</v>
      </c>
    </row>
    <row r="621" spans="1:28" ht="15.75" x14ac:dyDescent="0.25">
      <c r="A621" s="29">
        <v>45363</v>
      </c>
      <c r="B621" s="73" t="s">
        <v>205</v>
      </c>
      <c r="C621" s="25"/>
      <c r="D621" s="27" t="s">
        <v>46</v>
      </c>
      <c r="E621" s="25" t="s">
        <v>81</v>
      </c>
      <c r="F621" s="25">
        <v>24.1</v>
      </c>
      <c r="G621" s="25" t="s">
        <v>39</v>
      </c>
      <c r="H621" s="25">
        <v>49000</v>
      </c>
      <c r="I621" s="11">
        <f t="shared" si="89"/>
        <v>1180900</v>
      </c>
      <c r="J621" s="32" t="s">
        <v>312</v>
      </c>
      <c r="K621" s="11" t="s">
        <v>1065</v>
      </c>
      <c r="L621" s="4">
        <f t="shared" si="90"/>
        <v>0</v>
      </c>
      <c r="M621" s="4"/>
      <c r="N621" s="4"/>
      <c r="O621" s="4">
        <f t="shared" si="91"/>
        <v>1180900</v>
      </c>
      <c r="P621" s="155">
        <v>1180900</v>
      </c>
      <c r="Q621" s="4"/>
      <c r="R621" s="4">
        <f t="shared" si="92"/>
        <v>0</v>
      </c>
      <c r="S621" s="4"/>
      <c r="T621" s="4"/>
      <c r="U621" s="4">
        <f t="shared" si="93"/>
        <v>0</v>
      </c>
      <c r="V621" s="4"/>
      <c r="W621" s="4"/>
      <c r="X621" s="4">
        <f t="shared" si="94"/>
        <v>0</v>
      </c>
      <c r="Y621" s="4"/>
      <c r="Z621" s="4"/>
      <c r="AA621" s="4">
        <f>C621+I621-L621-O621-U621-X621-R621</f>
        <v>0</v>
      </c>
      <c r="AB621" s="7">
        <v>45371</v>
      </c>
    </row>
    <row r="622" spans="1:28" ht="15.75" hidden="1" x14ac:dyDescent="0.25">
      <c r="A622" s="29">
        <v>45363</v>
      </c>
      <c r="B622" s="72" t="s">
        <v>118</v>
      </c>
      <c r="C622" s="25"/>
      <c r="D622" s="25" t="s">
        <v>46</v>
      </c>
      <c r="E622" s="25" t="s">
        <v>58</v>
      </c>
      <c r="F622" s="25">
        <v>1000</v>
      </c>
      <c r="G622" s="25" t="s">
        <v>34</v>
      </c>
      <c r="H622" s="25">
        <v>2250</v>
      </c>
      <c r="I622" s="11">
        <f t="shared" si="89"/>
        <v>2250000</v>
      </c>
      <c r="J622" s="26" t="s">
        <v>28</v>
      </c>
      <c r="K622" s="11"/>
      <c r="L622" s="4">
        <f t="shared" si="90"/>
        <v>0</v>
      </c>
      <c r="M622" s="4"/>
      <c r="N622" s="4"/>
      <c r="O622" s="4">
        <f t="shared" si="91"/>
        <v>0</v>
      </c>
      <c r="P622" s="4"/>
      <c r="Q622" s="4"/>
      <c r="R622" s="4">
        <f t="shared" si="92"/>
        <v>0</v>
      </c>
      <c r="S622" s="4"/>
      <c r="T622" s="4"/>
      <c r="U622" s="4">
        <f t="shared" si="93"/>
        <v>0</v>
      </c>
      <c r="V622" s="4"/>
      <c r="W622" s="4"/>
      <c r="X622" s="4">
        <f t="shared" si="94"/>
        <v>0</v>
      </c>
      <c r="Y622" s="4"/>
      <c r="Z622" s="4"/>
      <c r="AA622" s="4">
        <f>C622+I622-L622-O622-U622-X622-R622</f>
        <v>2250000</v>
      </c>
      <c r="AB622" s="7"/>
    </row>
    <row r="623" spans="1:28" ht="15.75" hidden="1" x14ac:dyDescent="0.25">
      <c r="A623" s="29">
        <v>45363</v>
      </c>
      <c r="B623" s="90" t="s">
        <v>256</v>
      </c>
      <c r="C623" s="27"/>
      <c r="D623" s="25" t="s">
        <v>52</v>
      </c>
      <c r="E623" s="27" t="s">
        <v>173</v>
      </c>
      <c r="F623" s="27">
        <v>500</v>
      </c>
      <c r="G623" s="25" t="s">
        <v>34</v>
      </c>
      <c r="H623" s="25">
        <v>4000</v>
      </c>
      <c r="I623" s="11">
        <f t="shared" si="89"/>
        <v>2000000</v>
      </c>
      <c r="J623" s="31" t="s">
        <v>324</v>
      </c>
      <c r="K623" s="11"/>
      <c r="L623" s="4">
        <f t="shared" si="90"/>
        <v>2000000</v>
      </c>
      <c r="M623" s="4">
        <v>1837000</v>
      </c>
      <c r="N623" s="4">
        <v>163000</v>
      </c>
      <c r="O623" s="4">
        <f t="shared" si="91"/>
        <v>0</v>
      </c>
      <c r="P623" s="4"/>
      <c r="Q623" s="4"/>
      <c r="R623" s="4">
        <f t="shared" si="92"/>
        <v>0</v>
      </c>
      <c r="S623" s="4"/>
      <c r="T623" s="4"/>
      <c r="U623" s="4">
        <f t="shared" si="93"/>
        <v>0</v>
      </c>
      <c r="V623" s="4"/>
      <c r="W623" s="4"/>
      <c r="X623" s="4">
        <f t="shared" si="94"/>
        <v>0</v>
      </c>
      <c r="Y623" s="4"/>
      <c r="Z623" s="4"/>
      <c r="AA623" s="4">
        <f>C623+I623-L623-O623-U623-X623-R623</f>
        <v>0</v>
      </c>
      <c r="AB623" s="7">
        <v>45366</v>
      </c>
    </row>
    <row r="624" spans="1:28" ht="15.75" hidden="1" x14ac:dyDescent="0.25">
      <c r="A624" s="29">
        <v>45363</v>
      </c>
      <c r="B624" s="72" t="s">
        <v>398</v>
      </c>
      <c r="C624" s="27"/>
      <c r="D624" s="25" t="s">
        <v>52</v>
      </c>
      <c r="E624" s="25" t="s">
        <v>129</v>
      </c>
      <c r="F624" s="27">
        <v>8</v>
      </c>
      <c r="G624" s="27" t="s">
        <v>77</v>
      </c>
      <c r="H624" s="27">
        <v>60000</v>
      </c>
      <c r="I624" s="11">
        <f t="shared" si="89"/>
        <v>480000</v>
      </c>
      <c r="J624" s="32" t="s">
        <v>324</v>
      </c>
      <c r="K624" s="11"/>
      <c r="L624" s="4">
        <f t="shared" si="90"/>
        <v>0</v>
      </c>
      <c r="M624" s="4"/>
      <c r="N624" s="4"/>
      <c r="O624" s="4">
        <f t="shared" si="91"/>
        <v>0</v>
      </c>
      <c r="P624" s="4"/>
      <c r="Q624" s="4"/>
      <c r="R624" s="4">
        <f t="shared" si="92"/>
        <v>0</v>
      </c>
      <c r="S624" s="4"/>
      <c r="T624" s="4"/>
      <c r="U624" s="4">
        <f t="shared" si="93"/>
        <v>480000</v>
      </c>
      <c r="V624" s="4">
        <v>480000</v>
      </c>
      <c r="W624" s="4"/>
      <c r="X624" s="4">
        <f t="shared" si="94"/>
        <v>0</v>
      </c>
      <c r="Y624" s="4"/>
      <c r="Z624" s="4"/>
      <c r="AA624" s="4">
        <f>C624+I624-L624-O624-U624-X624-R624</f>
        <v>0</v>
      </c>
      <c r="AB624" s="7">
        <v>45363</v>
      </c>
    </row>
    <row r="625" spans="1:28" ht="15.75" hidden="1" x14ac:dyDescent="0.25">
      <c r="A625" s="29">
        <v>45363</v>
      </c>
      <c r="B625" s="72" t="s">
        <v>1010</v>
      </c>
      <c r="C625" s="25"/>
      <c r="D625" s="25" t="s">
        <v>52</v>
      </c>
      <c r="E625" s="25" t="s">
        <v>58</v>
      </c>
      <c r="F625" s="25">
        <v>1600</v>
      </c>
      <c r="G625" s="27" t="s">
        <v>34</v>
      </c>
      <c r="H625" s="25">
        <v>2250</v>
      </c>
      <c r="I625" s="11">
        <f t="shared" si="89"/>
        <v>3600000</v>
      </c>
      <c r="J625" s="31" t="s">
        <v>312</v>
      </c>
      <c r="K625" s="11" t="s">
        <v>1052</v>
      </c>
      <c r="L625" s="4">
        <f t="shared" si="90"/>
        <v>0</v>
      </c>
      <c r="M625" s="4"/>
      <c r="N625" s="4"/>
      <c r="O625" s="4">
        <f t="shared" si="91"/>
        <v>3600000</v>
      </c>
      <c r="P625" s="4">
        <v>3600000</v>
      </c>
      <c r="Q625" s="4"/>
      <c r="R625" s="4">
        <f t="shared" si="92"/>
        <v>0</v>
      </c>
      <c r="S625" s="4"/>
      <c r="T625" s="4"/>
      <c r="U625" s="4">
        <f t="shared" si="93"/>
        <v>0</v>
      </c>
      <c r="V625" s="4"/>
      <c r="W625" s="4"/>
      <c r="X625" s="4">
        <f t="shared" si="94"/>
        <v>0</v>
      </c>
      <c r="Y625" s="4"/>
      <c r="Z625" s="4"/>
      <c r="AA625" s="4">
        <f>C625+I625-L625-O625-U625-X625-R625</f>
        <v>0</v>
      </c>
      <c r="AB625" s="7">
        <v>45366</v>
      </c>
    </row>
    <row r="626" spans="1:28" ht="15.75" hidden="1" x14ac:dyDescent="0.25">
      <c r="A626" s="29">
        <v>45363</v>
      </c>
      <c r="B626" s="72" t="s">
        <v>287</v>
      </c>
      <c r="C626" s="25"/>
      <c r="D626" s="25" t="s">
        <v>52</v>
      </c>
      <c r="E626" s="25" t="s">
        <v>50</v>
      </c>
      <c r="F626" s="25">
        <v>100</v>
      </c>
      <c r="G626" s="27" t="s">
        <v>34</v>
      </c>
      <c r="H626" s="25">
        <v>3885</v>
      </c>
      <c r="I626" s="11">
        <f t="shared" si="89"/>
        <v>388500</v>
      </c>
      <c r="J626" s="31" t="s">
        <v>312</v>
      </c>
      <c r="K626" s="11" t="s">
        <v>851</v>
      </c>
      <c r="L626" s="4">
        <f t="shared" si="90"/>
        <v>0</v>
      </c>
      <c r="M626" s="4"/>
      <c r="N626" s="4"/>
      <c r="O626" s="4">
        <f t="shared" si="91"/>
        <v>388500</v>
      </c>
      <c r="P626" s="4">
        <v>388500</v>
      </c>
      <c r="Q626" s="4"/>
      <c r="R626" s="4">
        <f t="shared" si="92"/>
        <v>0</v>
      </c>
      <c r="S626" s="4"/>
      <c r="T626" s="4"/>
      <c r="U626" s="4">
        <f t="shared" si="93"/>
        <v>0</v>
      </c>
      <c r="V626" s="4"/>
      <c r="W626" s="4"/>
      <c r="X626" s="4">
        <f t="shared" si="94"/>
        <v>0</v>
      </c>
      <c r="Y626" s="4"/>
      <c r="Z626" s="4"/>
      <c r="AA626" s="4">
        <f>C626+I626-L626-O626-U626-X626-R626</f>
        <v>0</v>
      </c>
      <c r="AB626" s="7">
        <v>45363</v>
      </c>
    </row>
    <row r="627" spans="1:28" ht="15.75" hidden="1" x14ac:dyDescent="0.25">
      <c r="A627" s="29">
        <v>45363</v>
      </c>
      <c r="B627" s="72" t="s">
        <v>162</v>
      </c>
      <c r="C627" s="25"/>
      <c r="D627" s="25" t="s">
        <v>46</v>
      </c>
      <c r="E627" s="25" t="s">
        <v>158</v>
      </c>
      <c r="F627" s="25">
        <v>30.6</v>
      </c>
      <c r="G627" s="27" t="s">
        <v>39</v>
      </c>
      <c r="H627" s="25">
        <v>49000</v>
      </c>
      <c r="I627" s="11">
        <f t="shared" si="89"/>
        <v>1499400</v>
      </c>
      <c r="J627" s="26" t="s">
        <v>28</v>
      </c>
      <c r="K627" s="11"/>
      <c r="L627" s="4">
        <f t="shared" si="90"/>
        <v>0</v>
      </c>
      <c r="M627" s="4"/>
      <c r="N627" s="4"/>
      <c r="O627" s="4">
        <f t="shared" si="91"/>
        <v>0</v>
      </c>
      <c r="P627" s="4"/>
      <c r="Q627" s="4"/>
      <c r="R627" s="4">
        <f t="shared" si="92"/>
        <v>0</v>
      </c>
      <c r="S627" s="4"/>
      <c r="T627" s="4"/>
      <c r="U627" s="4">
        <f t="shared" si="93"/>
        <v>0</v>
      </c>
      <c r="V627" s="4"/>
      <c r="W627" s="4"/>
      <c r="X627" s="4">
        <f t="shared" si="94"/>
        <v>0</v>
      </c>
      <c r="Y627" s="4"/>
      <c r="Z627" s="4"/>
      <c r="AA627" s="4">
        <f>C627+I627-L627-O627-U627-X627-R627</f>
        <v>1499400</v>
      </c>
      <c r="AB627" s="7"/>
    </row>
    <row r="628" spans="1:28" ht="15.75" hidden="1" x14ac:dyDescent="0.25">
      <c r="A628" s="29">
        <v>45363</v>
      </c>
      <c r="B628" s="72" t="s">
        <v>162</v>
      </c>
      <c r="C628" s="25"/>
      <c r="D628" s="25" t="s">
        <v>46</v>
      </c>
      <c r="E628" s="25" t="s">
        <v>105</v>
      </c>
      <c r="F628" s="25">
        <v>34.700000000000003</v>
      </c>
      <c r="G628" s="27" t="s">
        <v>39</v>
      </c>
      <c r="H628" s="25">
        <v>49000</v>
      </c>
      <c r="I628" s="11">
        <f t="shared" si="89"/>
        <v>1700300.0000000002</v>
      </c>
      <c r="J628" s="26" t="s">
        <v>28</v>
      </c>
      <c r="K628" s="11"/>
      <c r="L628" s="4">
        <f t="shared" si="90"/>
        <v>0</v>
      </c>
      <c r="M628" s="4"/>
      <c r="N628" s="4"/>
      <c r="O628" s="4">
        <f t="shared" si="91"/>
        <v>0</v>
      </c>
      <c r="P628" s="4"/>
      <c r="Q628" s="4"/>
      <c r="R628" s="4">
        <f t="shared" si="92"/>
        <v>0</v>
      </c>
      <c r="S628" s="4"/>
      <c r="T628" s="4"/>
      <c r="U628" s="4">
        <f t="shared" si="93"/>
        <v>0</v>
      </c>
      <c r="V628" s="4"/>
      <c r="W628" s="4"/>
      <c r="X628" s="4">
        <f t="shared" si="94"/>
        <v>0</v>
      </c>
      <c r="Y628" s="4"/>
      <c r="Z628" s="4"/>
      <c r="AA628" s="4">
        <f>C628+I628-L628-O628-U628-X628-R628</f>
        <v>1700300.0000000002</v>
      </c>
      <c r="AB628" s="7"/>
    </row>
    <row r="629" spans="1:28" ht="15.75" hidden="1" x14ac:dyDescent="0.25">
      <c r="A629" s="29">
        <v>45363</v>
      </c>
      <c r="B629" s="72" t="s">
        <v>162</v>
      </c>
      <c r="C629" s="25"/>
      <c r="D629" s="25" t="s">
        <v>46</v>
      </c>
      <c r="E629" s="25" t="s">
        <v>447</v>
      </c>
      <c r="F629" s="25">
        <v>500</v>
      </c>
      <c r="G629" s="25" t="s">
        <v>34</v>
      </c>
      <c r="H629" s="25">
        <v>2180</v>
      </c>
      <c r="I629" s="11">
        <f t="shared" si="89"/>
        <v>1090000</v>
      </c>
      <c r="J629" s="26" t="s">
        <v>28</v>
      </c>
      <c r="K629" s="11"/>
      <c r="L629" s="4">
        <f t="shared" si="90"/>
        <v>0</v>
      </c>
      <c r="M629" s="4"/>
      <c r="N629" s="4"/>
      <c r="O629" s="4">
        <f t="shared" si="91"/>
        <v>0</v>
      </c>
      <c r="P629" s="4"/>
      <c r="Q629" s="4"/>
      <c r="R629" s="4">
        <f t="shared" si="92"/>
        <v>0</v>
      </c>
      <c r="S629" s="4"/>
      <c r="T629" s="4"/>
      <c r="U629" s="4">
        <f t="shared" si="93"/>
        <v>0</v>
      </c>
      <c r="V629" s="4"/>
      <c r="W629" s="4"/>
      <c r="X629" s="4">
        <f t="shared" si="94"/>
        <v>0</v>
      </c>
      <c r="Y629" s="4"/>
      <c r="Z629" s="4"/>
      <c r="AA629" s="4">
        <f>C629+I629-L629-O629-U629-X629-R629</f>
        <v>1090000</v>
      </c>
      <c r="AB629" s="7"/>
    </row>
    <row r="630" spans="1:28" ht="15.75" hidden="1" x14ac:dyDescent="0.25">
      <c r="A630" s="29">
        <v>45363</v>
      </c>
      <c r="B630" s="72" t="s">
        <v>162</v>
      </c>
      <c r="C630" s="25"/>
      <c r="D630" s="25" t="s">
        <v>46</v>
      </c>
      <c r="E630" s="25" t="s">
        <v>82</v>
      </c>
      <c r="F630" s="25">
        <v>1250</v>
      </c>
      <c r="G630" s="25" t="s">
        <v>34</v>
      </c>
      <c r="H630" s="25">
        <v>1935</v>
      </c>
      <c r="I630" s="11">
        <f t="shared" si="89"/>
        <v>2418750</v>
      </c>
      <c r="J630" s="26" t="s">
        <v>28</v>
      </c>
      <c r="K630" s="11"/>
      <c r="L630" s="4">
        <f t="shared" si="90"/>
        <v>0</v>
      </c>
      <c r="M630" s="4"/>
      <c r="N630" s="4"/>
      <c r="O630" s="4">
        <f t="shared" si="91"/>
        <v>0</v>
      </c>
      <c r="P630" s="4"/>
      <c r="Q630" s="4"/>
      <c r="R630" s="4">
        <f t="shared" si="92"/>
        <v>0</v>
      </c>
      <c r="S630" s="4"/>
      <c r="T630" s="4"/>
      <c r="U630" s="4">
        <f t="shared" si="93"/>
        <v>0</v>
      </c>
      <c r="V630" s="4"/>
      <c r="W630" s="4"/>
      <c r="X630" s="4">
        <f t="shared" si="94"/>
        <v>0</v>
      </c>
      <c r="Y630" s="4"/>
      <c r="Z630" s="4"/>
      <c r="AA630" s="4">
        <f>C630+I630-L630-O630-U630-X630-R630</f>
        <v>2418750</v>
      </c>
      <c r="AB630" s="7"/>
    </row>
    <row r="631" spans="1:28" ht="15.75" hidden="1" x14ac:dyDescent="0.25">
      <c r="A631" s="29">
        <v>45363</v>
      </c>
      <c r="B631" s="90" t="s">
        <v>162</v>
      </c>
      <c r="C631" s="25"/>
      <c r="D631" s="25" t="s">
        <v>46</v>
      </c>
      <c r="E631" s="25" t="s">
        <v>42</v>
      </c>
      <c r="F631" s="25">
        <v>5200</v>
      </c>
      <c r="G631" s="25" t="s">
        <v>34</v>
      </c>
      <c r="H631" s="25">
        <v>3800</v>
      </c>
      <c r="I631" s="11">
        <f t="shared" si="89"/>
        <v>19760000</v>
      </c>
      <c r="J631" s="26" t="s">
        <v>28</v>
      </c>
      <c r="K631" s="11"/>
      <c r="L631" s="4">
        <f t="shared" si="90"/>
        <v>0</v>
      </c>
      <c r="M631" s="4"/>
      <c r="N631" s="4"/>
      <c r="O631" s="4">
        <f t="shared" si="91"/>
        <v>0</v>
      </c>
      <c r="P631" s="4"/>
      <c r="Q631" s="4"/>
      <c r="R631" s="4">
        <f t="shared" si="92"/>
        <v>0</v>
      </c>
      <c r="S631" s="4"/>
      <c r="T631" s="4"/>
      <c r="U631" s="4">
        <f t="shared" si="93"/>
        <v>0</v>
      </c>
      <c r="V631" s="4"/>
      <c r="W631" s="4"/>
      <c r="X631" s="4">
        <f t="shared" si="94"/>
        <v>0</v>
      </c>
      <c r="Y631" s="4"/>
      <c r="Z631" s="4"/>
      <c r="AA631" s="4">
        <f>C631+I631-L631-O631-U631-X631-R631</f>
        <v>19760000</v>
      </c>
      <c r="AB631" s="7"/>
    </row>
    <row r="632" spans="1:28" ht="15.75" hidden="1" x14ac:dyDescent="0.25">
      <c r="A632" s="29">
        <v>45363</v>
      </c>
      <c r="B632" s="73" t="s">
        <v>307</v>
      </c>
      <c r="C632" s="27"/>
      <c r="D632" s="25" t="s">
        <v>46</v>
      </c>
      <c r="E632" s="27" t="s">
        <v>762</v>
      </c>
      <c r="F632" s="27">
        <v>200</v>
      </c>
      <c r="G632" s="25" t="s">
        <v>34</v>
      </c>
      <c r="H632" s="27">
        <v>2737</v>
      </c>
      <c r="I632" s="11">
        <f t="shared" si="89"/>
        <v>547400</v>
      </c>
      <c r="J632" s="32" t="s">
        <v>324</v>
      </c>
      <c r="K632" s="11"/>
      <c r="L632" s="4">
        <f t="shared" si="90"/>
        <v>0</v>
      </c>
      <c r="M632" s="4"/>
      <c r="N632" s="4"/>
      <c r="O632" s="4">
        <f t="shared" si="91"/>
        <v>0</v>
      </c>
      <c r="P632" s="4"/>
      <c r="Q632" s="4"/>
      <c r="R632" s="4">
        <f t="shared" si="92"/>
        <v>0</v>
      </c>
      <c r="S632" s="4"/>
      <c r="T632" s="4"/>
      <c r="U632" s="4">
        <f t="shared" si="93"/>
        <v>0</v>
      </c>
      <c r="V632" s="4"/>
      <c r="W632" s="4"/>
      <c r="X632" s="4">
        <f t="shared" si="94"/>
        <v>547400</v>
      </c>
      <c r="Y632" s="4">
        <v>547400</v>
      </c>
      <c r="Z632" s="4"/>
      <c r="AA632" s="4">
        <f>C632+I632-L632-O632-U632-X632-R632</f>
        <v>0</v>
      </c>
      <c r="AB632" s="7">
        <v>45363</v>
      </c>
    </row>
    <row r="633" spans="1:28" ht="15.75" hidden="1" x14ac:dyDescent="0.25">
      <c r="A633" s="29">
        <v>45363</v>
      </c>
      <c r="B633" s="73" t="s">
        <v>307</v>
      </c>
      <c r="C633" s="27"/>
      <c r="D633" s="25" t="s">
        <v>46</v>
      </c>
      <c r="E633" s="27" t="s">
        <v>154</v>
      </c>
      <c r="F633" s="27">
        <v>1000</v>
      </c>
      <c r="G633" s="25" t="s">
        <v>34</v>
      </c>
      <c r="H633" s="27">
        <v>1300</v>
      </c>
      <c r="I633" s="11">
        <f t="shared" si="89"/>
        <v>1300000</v>
      </c>
      <c r="J633" s="32" t="s">
        <v>324</v>
      </c>
      <c r="K633" s="11"/>
      <c r="L633" s="4">
        <f t="shared" si="90"/>
        <v>0</v>
      </c>
      <c r="M633" s="4"/>
      <c r="N633" s="4"/>
      <c r="O633" s="4">
        <f t="shared" si="91"/>
        <v>0</v>
      </c>
      <c r="P633" s="4"/>
      <c r="Q633" s="4"/>
      <c r="R633" s="4">
        <f t="shared" si="92"/>
        <v>0</v>
      </c>
      <c r="S633" s="4"/>
      <c r="T633" s="4"/>
      <c r="U633" s="4">
        <f t="shared" si="93"/>
        <v>0</v>
      </c>
      <c r="V633" s="4"/>
      <c r="W633" s="4"/>
      <c r="X633" s="4">
        <f t="shared" si="94"/>
        <v>1300000</v>
      </c>
      <c r="Y633" s="4">
        <v>1300000</v>
      </c>
      <c r="Z633" s="4"/>
      <c r="AA633" s="4">
        <f>C633+I633-L633-O633-U633-X633-R633</f>
        <v>0</v>
      </c>
      <c r="AB633" s="7">
        <v>45363</v>
      </c>
    </row>
    <row r="634" spans="1:28" ht="15.75" hidden="1" x14ac:dyDescent="0.25">
      <c r="A634" s="29">
        <v>45363</v>
      </c>
      <c r="B634" s="73" t="s">
        <v>307</v>
      </c>
      <c r="C634" s="27"/>
      <c r="D634" s="25" t="s">
        <v>46</v>
      </c>
      <c r="E634" s="25" t="s">
        <v>82</v>
      </c>
      <c r="F634" s="25">
        <v>500</v>
      </c>
      <c r="G634" s="25" t="s">
        <v>34</v>
      </c>
      <c r="H634" s="27">
        <v>1900</v>
      </c>
      <c r="I634" s="11">
        <f t="shared" si="89"/>
        <v>950000</v>
      </c>
      <c r="J634" s="32" t="s">
        <v>324</v>
      </c>
      <c r="K634" s="11"/>
      <c r="L634" s="4">
        <f t="shared" si="90"/>
        <v>0</v>
      </c>
      <c r="M634" s="4"/>
      <c r="N634" s="4"/>
      <c r="O634" s="4">
        <f t="shared" si="91"/>
        <v>0</v>
      </c>
      <c r="P634" s="4"/>
      <c r="Q634" s="4"/>
      <c r="R634" s="4">
        <f t="shared" si="92"/>
        <v>0</v>
      </c>
      <c r="S634" s="4"/>
      <c r="T634" s="4"/>
      <c r="U634" s="4">
        <f t="shared" si="93"/>
        <v>197000</v>
      </c>
      <c r="V634" s="4">
        <v>197000</v>
      </c>
      <c r="W634" s="4"/>
      <c r="X634" s="4">
        <f t="shared" si="94"/>
        <v>753000</v>
      </c>
      <c r="Y634" s="4">
        <v>753000</v>
      </c>
      <c r="Z634" s="4"/>
      <c r="AA634" s="4">
        <f>C634+I634-L634-O634-U634-X634-R634</f>
        <v>0</v>
      </c>
      <c r="AB634" s="7">
        <v>45363</v>
      </c>
    </row>
    <row r="635" spans="1:28" ht="15.75" hidden="1" x14ac:dyDescent="0.25">
      <c r="A635" s="29">
        <v>45363</v>
      </c>
      <c r="B635" s="72" t="s">
        <v>209</v>
      </c>
      <c r="C635" s="25"/>
      <c r="D635" s="27" t="s">
        <v>52</v>
      </c>
      <c r="E635" s="25" t="s">
        <v>60</v>
      </c>
      <c r="F635" s="25">
        <v>500</v>
      </c>
      <c r="G635" s="25" t="s">
        <v>34</v>
      </c>
      <c r="H635" s="25">
        <v>1500</v>
      </c>
      <c r="I635" s="11">
        <f t="shared" si="89"/>
        <v>750000</v>
      </c>
      <c r="J635" s="31" t="s">
        <v>324</v>
      </c>
      <c r="K635" s="11"/>
      <c r="L635" s="4">
        <f t="shared" si="90"/>
        <v>0</v>
      </c>
      <c r="M635" s="4"/>
      <c r="N635" s="4"/>
      <c r="O635" s="4">
        <f t="shared" si="91"/>
        <v>0</v>
      </c>
      <c r="P635" s="4"/>
      <c r="Q635" s="4"/>
      <c r="R635" s="4">
        <f t="shared" si="92"/>
        <v>0</v>
      </c>
      <c r="S635" s="4"/>
      <c r="T635" s="4"/>
      <c r="U635" s="4">
        <f t="shared" si="93"/>
        <v>750000</v>
      </c>
      <c r="V635" s="4">
        <v>750000</v>
      </c>
      <c r="W635" s="4"/>
      <c r="X635" s="4">
        <f t="shared" si="94"/>
        <v>0</v>
      </c>
      <c r="Y635" s="4"/>
      <c r="Z635" s="4"/>
      <c r="AA635" s="4">
        <f>C635+I635-L635-O635-U635-X635-R635</f>
        <v>0</v>
      </c>
      <c r="AB635" s="7">
        <v>45362</v>
      </c>
    </row>
    <row r="636" spans="1:28" ht="15.75" hidden="1" x14ac:dyDescent="0.25">
      <c r="A636" s="29">
        <v>45363</v>
      </c>
      <c r="B636" s="72" t="s">
        <v>209</v>
      </c>
      <c r="C636" s="25"/>
      <c r="D636" s="27" t="s">
        <v>52</v>
      </c>
      <c r="E636" s="25" t="s">
        <v>534</v>
      </c>
      <c r="F636" s="25">
        <v>125</v>
      </c>
      <c r="G636" s="25" t="s">
        <v>34</v>
      </c>
      <c r="H636" s="25">
        <v>3810</v>
      </c>
      <c r="I636" s="11">
        <f t="shared" si="89"/>
        <v>476250</v>
      </c>
      <c r="J636" s="31" t="s">
        <v>324</v>
      </c>
      <c r="K636" s="11"/>
      <c r="L636" s="4">
        <f t="shared" si="90"/>
        <v>0</v>
      </c>
      <c r="M636" s="4"/>
      <c r="N636" s="4"/>
      <c r="O636" s="4">
        <f t="shared" si="91"/>
        <v>0</v>
      </c>
      <c r="P636" s="4"/>
      <c r="Q636" s="4"/>
      <c r="R636" s="4">
        <f t="shared" si="92"/>
        <v>0</v>
      </c>
      <c r="S636" s="4"/>
      <c r="T636" s="4"/>
      <c r="U636" s="4">
        <f t="shared" si="93"/>
        <v>476250</v>
      </c>
      <c r="V636" s="4">
        <v>476250</v>
      </c>
      <c r="W636" s="4"/>
      <c r="X636" s="4">
        <f t="shared" si="94"/>
        <v>0</v>
      </c>
      <c r="Y636" s="4"/>
      <c r="Z636" s="4"/>
      <c r="AA636" s="4">
        <f>C636+I636-L636-O636-U636-X636-R636</f>
        <v>0</v>
      </c>
      <c r="AB636" s="7">
        <v>45362</v>
      </c>
    </row>
    <row r="637" spans="1:28" ht="15.75" hidden="1" x14ac:dyDescent="0.25">
      <c r="A637" s="29">
        <v>45363</v>
      </c>
      <c r="B637" s="72" t="s">
        <v>291</v>
      </c>
      <c r="C637" s="25"/>
      <c r="D637" s="25" t="s">
        <v>52</v>
      </c>
      <c r="E637" s="25" t="s">
        <v>1011</v>
      </c>
      <c r="F637" s="25">
        <v>500</v>
      </c>
      <c r="G637" s="25" t="s">
        <v>34</v>
      </c>
      <c r="H637" s="25">
        <v>1700</v>
      </c>
      <c r="I637" s="11">
        <f t="shared" si="89"/>
        <v>850000</v>
      </c>
      <c r="J637" s="31" t="s">
        <v>312</v>
      </c>
      <c r="K637" s="11" t="s">
        <v>1022</v>
      </c>
      <c r="L637" s="4">
        <f t="shared" si="90"/>
        <v>0</v>
      </c>
      <c r="M637" s="4"/>
      <c r="N637" s="4"/>
      <c r="O637" s="4">
        <f t="shared" si="91"/>
        <v>850000</v>
      </c>
      <c r="P637" s="4">
        <v>850000</v>
      </c>
      <c r="Q637" s="4"/>
      <c r="R637" s="4">
        <f t="shared" si="92"/>
        <v>0</v>
      </c>
      <c r="S637" s="4"/>
      <c r="T637" s="4"/>
      <c r="U637" s="4">
        <f t="shared" si="93"/>
        <v>0</v>
      </c>
      <c r="V637" s="4"/>
      <c r="W637" s="4"/>
      <c r="X637" s="4">
        <f t="shared" si="94"/>
        <v>0</v>
      </c>
      <c r="Y637" s="4"/>
      <c r="Z637" s="4"/>
      <c r="AA637" s="4">
        <f>C637+I637-L637-O637-U637-X637-R637</f>
        <v>0</v>
      </c>
      <c r="AB637" s="7">
        <v>45363</v>
      </c>
    </row>
    <row r="638" spans="1:28" ht="15.75" hidden="1" x14ac:dyDescent="0.25">
      <c r="A638" s="29">
        <v>45363</v>
      </c>
      <c r="B638" s="72" t="s">
        <v>291</v>
      </c>
      <c r="C638" s="25"/>
      <c r="D638" s="25" t="s">
        <v>52</v>
      </c>
      <c r="E638" s="25" t="s">
        <v>42</v>
      </c>
      <c r="F638" s="25">
        <v>400</v>
      </c>
      <c r="G638" s="25" t="s">
        <v>34</v>
      </c>
      <c r="H638" s="25">
        <v>4000</v>
      </c>
      <c r="I638" s="11">
        <f t="shared" si="89"/>
        <v>1600000</v>
      </c>
      <c r="J638" s="31" t="s">
        <v>312</v>
      </c>
      <c r="K638" s="11" t="s">
        <v>1022</v>
      </c>
      <c r="L638" s="4">
        <f t="shared" si="90"/>
        <v>0</v>
      </c>
      <c r="M638" s="4"/>
      <c r="N638" s="4"/>
      <c r="O638" s="4">
        <f t="shared" si="91"/>
        <v>1600000</v>
      </c>
      <c r="P638" s="4">
        <v>1600000</v>
      </c>
      <c r="Q638" s="4"/>
      <c r="R638" s="4">
        <f t="shared" si="92"/>
        <v>0</v>
      </c>
      <c r="S638" s="4"/>
      <c r="T638" s="4"/>
      <c r="U638" s="4">
        <f t="shared" si="93"/>
        <v>0</v>
      </c>
      <c r="V638" s="4"/>
      <c r="W638" s="4"/>
      <c r="X638" s="4">
        <f t="shared" si="94"/>
        <v>0</v>
      </c>
      <c r="Y638" s="4"/>
      <c r="Z638" s="4"/>
      <c r="AA638" s="4">
        <f>C638+I638-L638-O638-U638-X638-R638</f>
        <v>0</v>
      </c>
      <c r="AB638" s="7">
        <v>45363</v>
      </c>
    </row>
    <row r="639" spans="1:28" ht="15.75" hidden="1" x14ac:dyDescent="0.25">
      <c r="A639" s="29">
        <v>45363</v>
      </c>
      <c r="B639" s="72" t="s">
        <v>122</v>
      </c>
      <c r="C639" s="25"/>
      <c r="D639" s="25" t="s">
        <v>46</v>
      </c>
      <c r="E639" s="25" t="s">
        <v>117</v>
      </c>
      <c r="F639" s="25">
        <v>10</v>
      </c>
      <c r="G639" s="25" t="s">
        <v>23</v>
      </c>
      <c r="H639" s="25">
        <v>450000</v>
      </c>
      <c r="I639" s="11">
        <f t="shared" si="89"/>
        <v>4500000</v>
      </c>
      <c r="J639" s="26" t="s">
        <v>28</v>
      </c>
      <c r="K639" s="11"/>
      <c r="L639" s="4">
        <f t="shared" si="90"/>
        <v>0</v>
      </c>
      <c r="M639" s="4"/>
      <c r="N639" s="4"/>
      <c r="O639" s="4">
        <f t="shared" si="91"/>
        <v>0</v>
      </c>
      <c r="P639" s="4"/>
      <c r="Q639" s="4"/>
      <c r="R639" s="4">
        <f t="shared" si="92"/>
        <v>0</v>
      </c>
      <c r="S639" s="4"/>
      <c r="T639" s="4"/>
      <c r="U639" s="4">
        <f t="shared" si="93"/>
        <v>0</v>
      </c>
      <c r="V639" s="4"/>
      <c r="W639" s="4"/>
      <c r="X639" s="4">
        <f t="shared" si="94"/>
        <v>0</v>
      </c>
      <c r="Y639" s="4"/>
      <c r="Z639" s="4"/>
      <c r="AA639" s="4">
        <f>C639+I639-L639-O639-U639-X639-R639</f>
        <v>4500000</v>
      </c>
      <c r="AB639" s="7"/>
    </row>
    <row r="640" spans="1:28" ht="15.75" hidden="1" x14ac:dyDescent="0.25">
      <c r="A640" s="29">
        <v>45363</v>
      </c>
      <c r="B640" s="90" t="s">
        <v>122</v>
      </c>
      <c r="C640" s="25"/>
      <c r="D640" s="25" t="s">
        <v>46</v>
      </c>
      <c r="E640" s="25" t="s">
        <v>298</v>
      </c>
      <c r="F640" s="25">
        <v>10400</v>
      </c>
      <c r="G640" s="25" t="s">
        <v>34</v>
      </c>
      <c r="H640" s="25">
        <v>4150</v>
      </c>
      <c r="I640" s="11">
        <f t="shared" si="89"/>
        <v>43160000</v>
      </c>
      <c r="J640" s="31" t="s">
        <v>324</v>
      </c>
      <c r="K640" s="11"/>
      <c r="L640" s="4">
        <f t="shared" si="90"/>
        <v>43160000</v>
      </c>
      <c r="M640" s="4"/>
      <c r="N640" s="4">
        <v>43160000</v>
      </c>
      <c r="O640" s="4">
        <f t="shared" si="91"/>
        <v>0</v>
      </c>
      <c r="P640" s="4"/>
      <c r="Q640" s="4"/>
      <c r="R640" s="4">
        <f t="shared" si="92"/>
        <v>0</v>
      </c>
      <c r="S640" s="4"/>
      <c r="T640" s="4"/>
      <c r="U640" s="4">
        <f t="shared" si="93"/>
        <v>0</v>
      </c>
      <c r="V640" s="4"/>
      <c r="W640" s="4"/>
      <c r="X640" s="4">
        <f t="shared" si="94"/>
        <v>0</v>
      </c>
      <c r="Y640" s="4"/>
      <c r="Z640" s="4"/>
      <c r="AA640" s="4">
        <f>C640+I640-L640-O640-U640-X640-R640</f>
        <v>0</v>
      </c>
      <c r="AB640" s="7">
        <v>45379</v>
      </c>
    </row>
    <row r="641" spans="1:28" ht="15.75" hidden="1" x14ac:dyDescent="0.25">
      <c r="A641" s="29">
        <v>45363</v>
      </c>
      <c r="B641" s="72" t="s">
        <v>122</v>
      </c>
      <c r="C641" s="27"/>
      <c r="D641" s="25" t="s">
        <v>46</v>
      </c>
      <c r="E641" s="27" t="s">
        <v>81</v>
      </c>
      <c r="F641" s="27">
        <v>70.2</v>
      </c>
      <c r="G641" s="27" t="s">
        <v>39</v>
      </c>
      <c r="H641" s="27">
        <v>49000</v>
      </c>
      <c r="I641" s="11">
        <f t="shared" si="89"/>
        <v>3439800</v>
      </c>
      <c r="J641" s="28" t="s">
        <v>28</v>
      </c>
      <c r="K641" s="11"/>
      <c r="L641" s="4">
        <f t="shared" si="90"/>
        <v>0</v>
      </c>
      <c r="M641" s="4"/>
      <c r="N641" s="4"/>
      <c r="O641" s="4">
        <f t="shared" si="91"/>
        <v>0</v>
      </c>
      <c r="P641" s="4"/>
      <c r="Q641" s="4"/>
      <c r="R641" s="4">
        <f t="shared" si="92"/>
        <v>0</v>
      </c>
      <c r="S641" s="4"/>
      <c r="T641" s="4"/>
      <c r="U641" s="4">
        <f t="shared" si="93"/>
        <v>0</v>
      </c>
      <c r="V641" s="4"/>
      <c r="W641" s="4"/>
      <c r="X641" s="4">
        <f t="shared" si="94"/>
        <v>0</v>
      </c>
      <c r="Y641" s="4"/>
      <c r="Z641" s="4"/>
      <c r="AA641" s="4">
        <f>C641+I641-L641-O641-U641-X641-R641</f>
        <v>3439800</v>
      </c>
      <c r="AB641" s="7"/>
    </row>
    <row r="642" spans="1:28" ht="15.75" hidden="1" x14ac:dyDescent="0.25">
      <c r="A642" s="29">
        <v>45363</v>
      </c>
      <c r="B642" s="72" t="s">
        <v>122</v>
      </c>
      <c r="C642" s="27"/>
      <c r="D642" s="25" t="s">
        <v>46</v>
      </c>
      <c r="E642" s="27" t="s">
        <v>157</v>
      </c>
      <c r="F642" s="27">
        <v>16</v>
      </c>
      <c r="G642" s="27" t="s">
        <v>48</v>
      </c>
      <c r="H642" s="27">
        <v>320000</v>
      </c>
      <c r="I642" s="11">
        <f t="shared" si="89"/>
        <v>5120000</v>
      </c>
      <c r="J642" s="28" t="s">
        <v>28</v>
      </c>
      <c r="K642" s="11"/>
      <c r="L642" s="4">
        <f t="shared" si="90"/>
        <v>0</v>
      </c>
      <c r="M642" s="4"/>
      <c r="N642" s="4"/>
      <c r="O642" s="4">
        <f t="shared" si="91"/>
        <v>0</v>
      </c>
      <c r="P642" s="4"/>
      <c r="Q642" s="4"/>
      <c r="R642" s="4">
        <f t="shared" si="92"/>
        <v>0</v>
      </c>
      <c r="S642" s="4"/>
      <c r="T642" s="4"/>
      <c r="U642" s="4">
        <f t="shared" si="93"/>
        <v>0</v>
      </c>
      <c r="V642" s="4"/>
      <c r="W642" s="4"/>
      <c r="X642" s="4">
        <f t="shared" si="94"/>
        <v>0</v>
      </c>
      <c r="Y642" s="4"/>
      <c r="Z642" s="4"/>
      <c r="AA642" s="4">
        <f>C642+I642-L642-O642-U642-X642-R642</f>
        <v>5120000</v>
      </c>
      <c r="AB642" s="7"/>
    </row>
    <row r="643" spans="1:28" ht="15.75" hidden="1" x14ac:dyDescent="0.25">
      <c r="A643" s="29">
        <v>45363</v>
      </c>
      <c r="B643" s="72" t="s">
        <v>122</v>
      </c>
      <c r="C643" s="25"/>
      <c r="D643" s="25" t="s">
        <v>46</v>
      </c>
      <c r="E643" s="25" t="s">
        <v>130</v>
      </c>
      <c r="F643" s="25">
        <v>40</v>
      </c>
      <c r="G643" s="27" t="s">
        <v>77</v>
      </c>
      <c r="H643" s="25">
        <v>45000</v>
      </c>
      <c r="I643" s="11">
        <f t="shared" si="89"/>
        <v>1800000</v>
      </c>
      <c r="J643" s="26" t="s">
        <v>28</v>
      </c>
      <c r="K643" s="11"/>
      <c r="L643" s="4">
        <f t="shared" si="90"/>
        <v>0</v>
      </c>
      <c r="M643" s="4"/>
      <c r="N643" s="4"/>
      <c r="O643" s="4">
        <f t="shared" si="91"/>
        <v>0</v>
      </c>
      <c r="P643" s="4"/>
      <c r="Q643" s="4"/>
      <c r="R643" s="4">
        <f t="shared" si="92"/>
        <v>0</v>
      </c>
      <c r="S643" s="4"/>
      <c r="T643" s="4"/>
      <c r="U643" s="4">
        <f t="shared" si="93"/>
        <v>0</v>
      </c>
      <c r="V643" s="4"/>
      <c r="W643" s="4"/>
      <c r="X643" s="4">
        <f t="shared" si="94"/>
        <v>0</v>
      </c>
      <c r="Y643" s="4"/>
      <c r="Z643" s="4"/>
      <c r="AA643" s="4">
        <f>C643+I643-L643-O643-U643-X643-R643</f>
        <v>1800000</v>
      </c>
      <c r="AB643" s="7"/>
    </row>
    <row r="644" spans="1:28" ht="15.75" hidden="1" x14ac:dyDescent="0.25">
      <c r="A644" s="24">
        <v>45363</v>
      </c>
      <c r="B644" s="72" t="s">
        <v>203</v>
      </c>
      <c r="C644" s="25"/>
      <c r="D644" s="25" t="s">
        <v>46</v>
      </c>
      <c r="E644" s="25" t="s">
        <v>58</v>
      </c>
      <c r="F644" s="25">
        <v>1000</v>
      </c>
      <c r="G644" s="25" t="s">
        <v>34</v>
      </c>
      <c r="H644" s="25">
        <v>2000</v>
      </c>
      <c r="I644" s="11">
        <f>F644*H644</f>
        <v>2000000</v>
      </c>
      <c r="J644" s="26" t="s">
        <v>28</v>
      </c>
      <c r="K644" s="11"/>
      <c r="L644" s="4">
        <f t="shared" si="90"/>
        <v>0</v>
      </c>
      <c r="M644" s="4"/>
      <c r="N644" s="4"/>
      <c r="O644" s="4">
        <f t="shared" si="91"/>
        <v>0</v>
      </c>
      <c r="P644" s="4"/>
      <c r="Q644" s="4"/>
      <c r="R644" s="4">
        <f t="shared" si="92"/>
        <v>0</v>
      </c>
      <c r="S644" s="4"/>
      <c r="T644" s="4"/>
      <c r="U644" s="4">
        <f t="shared" si="93"/>
        <v>0</v>
      </c>
      <c r="V644" s="4"/>
      <c r="W644" s="4"/>
      <c r="X644" s="4">
        <f t="shared" si="94"/>
        <v>0</v>
      </c>
      <c r="Y644" s="4"/>
      <c r="Z644" s="4"/>
      <c r="AA644" s="4">
        <f>C644+I644-L644-O644-U644-X644-R644</f>
        <v>2000000</v>
      </c>
      <c r="AB644" s="7"/>
    </row>
    <row r="645" spans="1:28" ht="15.75" hidden="1" x14ac:dyDescent="0.25">
      <c r="A645" s="29">
        <v>45363</v>
      </c>
      <c r="B645" s="73" t="s">
        <v>116</v>
      </c>
      <c r="C645" s="25"/>
      <c r="D645" s="27" t="s">
        <v>46</v>
      </c>
      <c r="E645" s="25" t="s">
        <v>343</v>
      </c>
      <c r="F645" s="25">
        <v>2</v>
      </c>
      <c r="G645" s="27" t="s">
        <v>23</v>
      </c>
      <c r="H645" s="25">
        <v>1200000</v>
      </c>
      <c r="I645" s="11">
        <f>F645*H645</f>
        <v>2400000</v>
      </c>
      <c r="J645" s="26" t="s">
        <v>28</v>
      </c>
      <c r="K645" s="11"/>
      <c r="L645" s="4">
        <f>M645+N645</f>
        <v>0</v>
      </c>
      <c r="M645" s="4"/>
      <c r="N645" s="4"/>
      <c r="O645" s="4">
        <f>P645+Q645</f>
        <v>0</v>
      </c>
      <c r="P645" s="4"/>
      <c r="Q645" s="4"/>
      <c r="R645" s="4">
        <f>S645+T645</f>
        <v>0</v>
      </c>
      <c r="S645" s="4"/>
      <c r="T645" s="4"/>
      <c r="U645" s="4">
        <f>V645+W645</f>
        <v>0</v>
      </c>
      <c r="V645" s="4"/>
      <c r="W645" s="4"/>
      <c r="X645" s="4">
        <f>Y645+Z645</f>
        <v>0</v>
      </c>
      <c r="Y645" s="4"/>
      <c r="Z645" s="4"/>
      <c r="AA645" s="4">
        <f>C645+I645-L645-O645-U645-X645-R645</f>
        <v>2400000</v>
      </c>
      <c r="AB645" s="7"/>
    </row>
    <row r="646" spans="1:28" ht="15.75" hidden="1" x14ac:dyDescent="0.25">
      <c r="A646" s="24">
        <v>45363</v>
      </c>
      <c r="B646" s="72" t="s">
        <v>116</v>
      </c>
      <c r="C646" s="25"/>
      <c r="D646" s="25" t="s">
        <v>46</v>
      </c>
      <c r="E646" s="25" t="s">
        <v>129</v>
      </c>
      <c r="F646" s="25">
        <v>10</v>
      </c>
      <c r="G646" s="25" t="s">
        <v>77</v>
      </c>
      <c r="H646" s="25">
        <v>60000</v>
      </c>
      <c r="I646" s="11">
        <f>F646*H646</f>
        <v>600000</v>
      </c>
      <c r="J646" s="26" t="s">
        <v>28</v>
      </c>
      <c r="K646" s="11"/>
      <c r="L646" s="4">
        <f>M646+N646</f>
        <v>0</v>
      </c>
      <c r="M646" s="4"/>
      <c r="N646" s="4"/>
      <c r="O646" s="4">
        <f>P646+Q646</f>
        <v>0</v>
      </c>
      <c r="P646" s="4"/>
      <c r="Q646" s="4"/>
      <c r="R646" s="4">
        <f>S646+T646</f>
        <v>0</v>
      </c>
      <c r="S646" s="4"/>
      <c r="T646" s="4"/>
      <c r="U646" s="4">
        <f>V646+W646</f>
        <v>0</v>
      </c>
      <c r="V646" s="4"/>
      <c r="W646" s="4"/>
      <c r="X646" s="4">
        <f>Y646+Z646</f>
        <v>0</v>
      </c>
      <c r="Y646" s="4"/>
      <c r="Z646" s="4"/>
      <c r="AA646" s="4">
        <f>C646+I646-L646-O646-U646-X646-R646</f>
        <v>600000</v>
      </c>
      <c r="AB646" s="7"/>
    </row>
    <row r="647" spans="1:28" ht="15.75" hidden="1" x14ac:dyDescent="0.25">
      <c r="A647" s="29">
        <v>45364</v>
      </c>
      <c r="B647" s="73" t="s">
        <v>1024</v>
      </c>
      <c r="C647" s="27"/>
      <c r="D647" s="27" t="s">
        <v>46</v>
      </c>
      <c r="E647" s="27" t="s">
        <v>58</v>
      </c>
      <c r="F647" s="27">
        <v>2000</v>
      </c>
      <c r="G647" s="27" t="s">
        <v>34</v>
      </c>
      <c r="H647" s="27">
        <v>2000</v>
      </c>
      <c r="I647" s="11">
        <f t="shared" ref="I647:I685" si="95">F647*H647</f>
        <v>4000000</v>
      </c>
      <c r="J647" s="32" t="s">
        <v>324</v>
      </c>
      <c r="K647" s="11"/>
      <c r="L647" s="4">
        <f>M647+N647</f>
        <v>0</v>
      </c>
      <c r="M647" s="4"/>
      <c r="N647" s="4"/>
      <c r="O647" s="4">
        <f>P647+Q647</f>
        <v>0</v>
      </c>
      <c r="P647" s="4"/>
      <c r="Q647" s="4"/>
      <c r="R647" s="4">
        <f>S647+T647</f>
        <v>0</v>
      </c>
      <c r="S647" s="4"/>
      <c r="T647" s="4"/>
      <c r="U647" s="4">
        <f>V647+W647</f>
        <v>4000000</v>
      </c>
      <c r="V647" s="4">
        <v>4000000</v>
      </c>
      <c r="W647" s="4"/>
      <c r="X647" s="4">
        <f>Y647+Z647</f>
        <v>0</v>
      </c>
      <c r="Y647" s="4"/>
      <c r="Z647" s="4"/>
      <c r="AA647" s="4">
        <f>C647+I647-L647-O647-U647-X647-R647</f>
        <v>0</v>
      </c>
      <c r="AB647" s="7">
        <v>45363</v>
      </c>
    </row>
    <row r="648" spans="1:28" ht="15.75" hidden="1" x14ac:dyDescent="0.25">
      <c r="A648" s="29">
        <v>45364</v>
      </c>
      <c r="B648" s="72" t="s">
        <v>215</v>
      </c>
      <c r="C648" s="25"/>
      <c r="D648" s="27" t="s">
        <v>46</v>
      </c>
      <c r="E648" s="25" t="s">
        <v>219</v>
      </c>
      <c r="F648" s="25">
        <v>5</v>
      </c>
      <c r="G648" s="27" t="s">
        <v>39</v>
      </c>
      <c r="H648" s="25">
        <v>300000</v>
      </c>
      <c r="I648" s="11">
        <f t="shared" si="95"/>
        <v>1500000</v>
      </c>
      <c r="J648" s="26" t="s">
        <v>28</v>
      </c>
      <c r="K648" s="11"/>
      <c r="L648" s="4">
        <f t="shared" ref="L648:L685" si="96">M648+N648</f>
        <v>0</v>
      </c>
      <c r="M648" s="4"/>
      <c r="N648" s="4"/>
      <c r="O648" s="4">
        <f t="shared" ref="O648:O685" si="97">P648+Q648</f>
        <v>0</v>
      </c>
      <c r="P648" s="4"/>
      <c r="Q648" s="4"/>
      <c r="R648" s="4">
        <f t="shared" ref="R648:R685" si="98">S648+T648</f>
        <v>0</v>
      </c>
      <c r="S648" s="4"/>
      <c r="T648" s="4"/>
      <c r="U648" s="4">
        <f t="shared" ref="U648:U685" si="99">V648+W648</f>
        <v>0</v>
      </c>
      <c r="V648" s="4"/>
      <c r="W648" s="4"/>
      <c r="X648" s="4">
        <f t="shared" ref="X648:X685" si="100">Y648+Z648</f>
        <v>0</v>
      </c>
      <c r="Y648" s="4"/>
      <c r="Z648" s="4"/>
      <c r="AA648" s="4">
        <f>C648+I648-L648-O648-U648-X648-R648</f>
        <v>1500000</v>
      </c>
      <c r="AB648" s="7"/>
    </row>
    <row r="649" spans="1:28" ht="15.75" hidden="1" x14ac:dyDescent="0.25">
      <c r="A649" s="29">
        <v>45364</v>
      </c>
      <c r="B649" s="72" t="s">
        <v>1025</v>
      </c>
      <c r="C649" s="25"/>
      <c r="D649" s="27" t="s">
        <v>46</v>
      </c>
      <c r="E649" s="25" t="s">
        <v>145</v>
      </c>
      <c r="F649" s="25">
        <v>34.299999999999997</v>
      </c>
      <c r="G649" s="27" t="s">
        <v>39</v>
      </c>
      <c r="H649" s="25">
        <v>50000</v>
      </c>
      <c r="I649" s="11">
        <f t="shared" si="95"/>
        <v>1714999.9999999998</v>
      </c>
      <c r="J649" s="31" t="s">
        <v>324</v>
      </c>
      <c r="K649" s="11"/>
      <c r="L649" s="4">
        <f t="shared" si="96"/>
        <v>1715000</v>
      </c>
      <c r="M649" s="4">
        <v>1715000</v>
      </c>
      <c r="N649" s="4"/>
      <c r="O649" s="4">
        <f t="shared" si="97"/>
        <v>0</v>
      </c>
      <c r="P649" s="4"/>
      <c r="Q649" s="4"/>
      <c r="R649" s="4">
        <f t="shared" si="98"/>
        <v>0</v>
      </c>
      <c r="S649" s="4"/>
      <c r="T649" s="4"/>
      <c r="U649" s="4">
        <f t="shared" si="99"/>
        <v>0</v>
      </c>
      <c r="V649" s="4"/>
      <c r="W649" s="4"/>
      <c r="X649" s="4">
        <f t="shared" si="100"/>
        <v>0</v>
      </c>
      <c r="Y649" s="4"/>
      <c r="Z649" s="4"/>
      <c r="AA649" s="82">
        <f>C649+I649-L649-O649-U649-X649-R649</f>
        <v>-2.3283064365386963E-10</v>
      </c>
      <c r="AB649" s="7">
        <v>45364</v>
      </c>
    </row>
    <row r="650" spans="1:28" ht="15.75" hidden="1" x14ac:dyDescent="0.25">
      <c r="A650" s="29">
        <v>45364</v>
      </c>
      <c r="B650" s="72" t="s">
        <v>307</v>
      </c>
      <c r="C650" s="25"/>
      <c r="D650" s="27" t="s">
        <v>52</v>
      </c>
      <c r="E650" s="25" t="s">
        <v>109</v>
      </c>
      <c r="F650" s="25">
        <v>1250</v>
      </c>
      <c r="G650" s="27" t="s">
        <v>34</v>
      </c>
      <c r="H650" s="25">
        <v>1190</v>
      </c>
      <c r="I650" s="11">
        <f t="shared" si="95"/>
        <v>1487500</v>
      </c>
      <c r="J650" s="31" t="s">
        <v>324</v>
      </c>
      <c r="K650" s="11"/>
      <c r="L650" s="4">
        <f t="shared" si="96"/>
        <v>0</v>
      </c>
      <c r="M650" s="4"/>
      <c r="N650" s="4"/>
      <c r="O650" s="4">
        <f t="shared" si="97"/>
        <v>0</v>
      </c>
      <c r="P650" s="4"/>
      <c r="Q650" s="4"/>
      <c r="R650" s="4">
        <f t="shared" si="98"/>
        <v>0</v>
      </c>
      <c r="S650" s="4"/>
      <c r="T650" s="4"/>
      <c r="U650" s="4">
        <f t="shared" si="99"/>
        <v>1487500</v>
      </c>
      <c r="V650" s="4">
        <v>1487500</v>
      </c>
      <c r="W650" s="4"/>
      <c r="X650" s="4">
        <f t="shared" si="100"/>
        <v>0</v>
      </c>
      <c r="Y650" s="4"/>
      <c r="Z650" s="4"/>
      <c r="AA650" s="4">
        <f>C650+I650-L650-O650-U650-X650-R650</f>
        <v>0</v>
      </c>
      <c r="AB650" s="7">
        <v>45364</v>
      </c>
    </row>
    <row r="651" spans="1:28" ht="15.75" hidden="1" x14ac:dyDescent="0.25">
      <c r="A651" s="29">
        <v>45364</v>
      </c>
      <c r="B651" s="72" t="s">
        <v>307</v>
      </c>
      <c r="C651" s="27"/>
      <c r="D651" s="27" t="s">
        <v>52</v>
      </c>
      <c r="E651" s="27" t="s">
        <v>95</v>
      </c>
      <c r="F651" s="27">
        <v>500</v>
      </c>
      <c r="G651" s="27" t="s">
        <v>34</v>
      </c>
      <c r="H651" s="27">
        <v>1450</v>
      </c>
      <c r="I651" s="11">
        <f t="shared" si="95"/>
        <v>725000</v>
      </c>
      <c r="J651" s="32" t="s">
        <v>324</v>
      </c>
      <c r="K651" s="11"/>
      <c r="L651" s="4">
        <f t="shared" si="96"/>
        <v>0</v>
      </c>
      <c r="M651" s="4"/>
      <c r="N651" s="4"/>
      <c r="O651" s="4">
        <f t="shared" si="97"/>
        <v>0</v>
      </c>
      <c r="P651" s="4"/>
      <c r="Q651" s="4"/>
      <c r="R651" s="4">
        <f t="shared" si="98"/>
        <v>0</v>
      </c>
      <c r="S651" s="4"/>
      <c r="T651" s="4"/>
      <c r="U651" s="4">
        <f t="shared" si="99"/>
        <v>725000</v>
      </c>
      <c r="V651" s="4">
        <v>725000</v>
      </c>
      <c r="W651" s="4"/>
      <c r="X651" s="4">
        <f t="shared" si="100"/>
        <v>0</v>
      </c>
      <c r="Y651" s="4"/>
      <c r="Z651" s="4"/>
      <c r="AA651" s="4">
        <f>C651+I651-L651-O651-U651-X651-R651</f>
        <v>0</v>
      </c>
      <c r="AB651" s="7">
        <v>45364</v>
      </c>
    </row>
    <row r="652" spans="1:28" ht="15.75" hidden="1" x14ac:dyDescent="0.25">
      <c r="A652" s="29">
        <v>45364</v>
      </c>
      <c r="B652" s="72" t="s">
        <v>307</v>
      </c>
      <c r="C652" s="25"/>
      <c r="D652" s="27" t="s">
        <v>52</v>
      </c>
      <c r="E652" s="25" t="s">
        <v>151</v>
      </c>
      <c r="F652" s="25">
        <v>250</v>
      </c>
      <c r="G652" s="27" t="s">
        <v>34</v>
      </c>
      <c r="H652" s="25">
        <v>2030</v>
      </c>
      <c r="I652" s="11">
        <f t="shared" si="95"/>
        <v>507500</v>
      </c>
      <c r="J652" s="31" t="s">
        <v>324</v>
      </c>
      <c r="K652" s="11"/>
      <c r="L652" s="4">
        <f t="shared" si="96"/>
        <v>0</v>
      </c>
      <c r="M652" s="4"/>
      <c r="N652" s="4"/>
      <c r="O652" s="4">
        <f t="shared" si="97"/>
        <v>0</v>
      </c>
      <c r="P652" s="4"/>
      <c r="Q652" s="4"/>
      <c r="R652" s="4">
        <f t="shared" si="98"/>
        <v>0</v>
      </c>
      <c r="S652" s="4"/>
      <c r="T652" s="4"/>
      <c r="U652" s="4">
        <f t="shared" si="99"/>
        <v>507500</v>
      </c>
      <c r="V652" s="4">
        <v>507500</v>
      </c>
      <c r="W652" s="4"/>
      <c r="X652" s="4">
        <f t="shared" si="100"/>
        <v>0</v>
      </c>
      <c r="Y652" s="4"/>
      <c r="Z652" s="4"/>
      <c r="AA652" s="4">
        <f>C652+I652-L652-O652-U652-X652-R652</f>
        <v>0</v>
      </c>
      <c r="AB652" s="7">
        <v>45364</v>
      </c>
    </row>
    <row r="653" spans="1:28" ht="15.75" hidden="1" x14ac:dyDescent="0.25">
      <c r="A653" s="29">
        <v>45364</v>
      </c>
      <c r="B653" s="72" t="s">
        <v>307</v>
      </c>
      <c r="C653" s="27"/>
      <c r="D653" s="27" t="s">
        <v>52</v>
      </c>
      <c r="E653" s="27" t="s">
        <v>767</v>
      </c>
      <c r="F653" s="27">
        <v>100</v>
      </c>
      <c r="G653" s="27" t="s">
        <v>34</v>
      </c>
      <c r="H653" s="27">
        <v>3570</v>
      </c>
      <c r="I653" s="11">
        <f t="shared" si="95"/>
        <v>357000</v>
      </c>
      <c r="J653" s="32" t="s">
        <v>324</v>
      </c>
      <c r="K653" s="11"/>
      <c r="L653" s="4">
        <f t="shared" si="96"/>
        <v>0</v>
      </c>
      <c r="M653" s="4"/>
      <c r="N653" s="4"/>
      <c r="O653" s="4">
        <f t="shared" si="97"/>
        <v>0</v>
      </c>
      <c r="P653" s="4"/>
      <c r="Q653" s="4"/>
      <c r="R653" s="4">
        <f t="shared" si="98"/>
        <v>0</v>
      </c>
      <c r="S653" s="4"/>
      <c r="T653" s="4"/>
      <c r="U653" s="4">
        <f t="shared" si="99"/>
        <v>357000</v>
      </c>
      <c r="V653" s="4">
        <v>357000</v>
      </c>
      <c r="W653" s="4"/>
      <c r="X653" s="4">
        <f t="shared" si="100"/>
        <v>0</v>
      </c>
      <c r="Y653" s="4"/>
      <c r="Z653" s="4"/>
      <c r="AA653" s="4">
        <f>C653+I653-L653-O653-U653-X653-R653</f>
        <v>0</v>
      </c>
      <c r="AB653" s="7">
        <v>45364</v>
      </c>
    </row>
    <row r="654" spans="1:28" ht="15.75" x14ac:dyDescent="0.25">
      <c r="A654" s="29">
        <v>45364</v>
      </c>
      <c r="B654" s="73" t="s">
        <v>205</v>
      </c>
      <c r="C654" s="25"/>
      <c r="D654" s="27" t="s">
        <v>52</v>
      </c>
      <c r="E654" s="25" t="s">
        <v>374</v>
      </c>
      <c r="F654" s="25">
        <v>10</v>
      </c>
      <c r="G654" s="27" t="s">
        <v>27</v>
      </c>
      <c r="H654" s="25">
        <v>40000</v>
      </c>
      <c r="I654" s="11">
        <f t="shared" si="95"/>
        <v>400000</v>
      </c>
      <c r="J654" s="32" t="s">
        <v>312</v>
      </c>
      <c r="K654" s="11" t="s">
        <v>1101</v>
      </c>
      <c r="L654" s="4">
        <f t="shared" si="96"/>
        <v>0</v>
      </c>
      <c r="M654" s="4"/>
      <c r="N654" s="4"/>
      <c r="O654" s="4">
        <f t="shared" si="97"/>
        <v>400000</v>
      </c>
      <c r="P654" s="155">
        <v>400000</v>
      </c>
      <c r="Q654" s="4"/>
      <c r="R654" s="4">
        <f t="shared" si="98"/>
        <v>0</v>
      </c>
      <c r="S654" s="4"/>
      <c r="T654" s="4"/>
      <c r="U654" s="4">
        <f t="shared" si="99"/>
        <v>0</v>
      </c>
      <c r="V654" s="4"/>
      <c r="W654" s="4"/>
      <c r="X654" s="4">
        <f t="shared" si="100"/>
        <v>0</v>
      </c>
      <c r="Y654" s="4"/>
      <c r="Z654" s="4"/>
      <c r="AA654" s="4">
        <f>C654+I654-L654-O654-U654-X654-R654</f>
        <v>0</v>
      </c>
      <c r="AB654" s="7">
        <v>45377</v>
      </c>
    </row>
    <row r="655" spans="1:28" ht="15.75" x14ac:dyDescent="0.25">
      <c r="A655" s="29">
        <v>45364</v>
      </c>
      <c r="B655" s="73" t="s">
        <v>205</v>
      </c>
      <c r="C655" s="25"/>
      <c r="D655" s="27" t="s">
        <v>52</v>
      </c>
      <c r="E655" s="25" t="s">
        <v>127</v>
      </c>
      <c r="F655" s="25">
        <v>10</v>
      </c>
      <c r="G655" s="25" t="s">
        <v>39</v>
      </c>
      <c r="H655" s="25">
        <v>65000</v>
      </c>
      <c r="I655" s="11">
        <f t="shared" si="95"/>
        <v>650000</v>
      </c>
      <c r="J655" s="32" t="s">
        <v>312</v>
      </c>
      <c r="K655" s="11" t="s">
        <v>1101</v>
      </c>
      <c r="L655" s="4">
        <f t="shared" si="96"/>
        <v>0</v>
      </c>
      <c r="M655" s="4"/>
      <c r="N655" s="4"/>
      <c r="O655" s="4">
        <f t="shared" si="97"/>
        <v>650000</v>
      </c>
      <c r="P655" s="155">
        <v>650000</v>
      </c>
      <c r="Q655" s="4"/>
      <c r="R655" s="4">
        <f t="shared" si="98"/>
        <v>0</v>
      </c>
      <c r="S655" s="4"/>
      <c r="T655" s="4"/>
      <c r="U655" s="4">
        <f t="shared" si="99"/>
        <v>0</v>
      </c>
      <c r="V655" s="4"/>
      <c r="W655" s="4"/>
      <c r="X655" s="4">
        <f t="shared" si="100"/>
        <v>0</v>
      </c>
      <c r="Y655" s="4"/>
      <c r="Z655" s="4"/>
      <c r="AA655" s="4">
        <f>C655+I655-L655-O655-U655-X655-R655</f>
        <v>0</v>
      </c>
      <c r="AB655" s="7">
        <v>45377</v>
      </c>
    </row>
    <row r="656" spans="1:28" ht="15.75" x14ac:dyDescent="0.25">
      <c r="A656" s="29">
        <v>45364</v>
      </c>
      <c r="B656" s="73" t="s">
        <v>205</v>
      </c>
      <c r="C656" s="25"/>
      <c r="D656" s="27" t="s">
        <v>52</v>
      </c>
      <c r="E656" s="25" t="s">
        <v>129</v>
      </c>
      <c r="F656" s="25">
        <v>12</v>
      </c>
      <c r="G656" s="25" t="s">
        <v>77</v>
      </c>
      <c r="H656" s="25">
        <v>60000</v>
      </c>
      <c r="I656" s="11">
        <f t="shared" si="95"/>
        <v>720000</v>
      </c>
      <c r="J656" s="32" t="s">
        <v>312</v>
      </c>
      <c r="K656" s="11" t="s">
        <v>1101</v>
      </c>
      <c r="L656" s="4">
        <f t="shared" si="96"/>
        <v>0</v>
      </c>
      <c r="M656" s="4"/>
      <c r="N656" s="4"/>
      <c r="O656" s="4">
        <f t="shared" si="97"/>
        <v>720000</v>
      </c>
      <c r="P656" s="155">
        <v>720000</v>
      </c>
      <c r="Q656" s="4"/>
      <c r="R656" s="4">
        <f t="shared" si="98"/>
        <v>0</v>
      </c>
      <c r="S656" s="4"/>
      <c r="T656" s="4"/>
      <c r="U656" s="4">
        <f t="shared" si="99"/>
        <v>0</v>
      </c>
      <c r="V656" s="4"/>
      <c r="W656" s="4"/>
      <c r="X656" s="4">
        <f t="shared" si="100"/>
        <v>0</v>
      </c>
      <c r="Y656" s="4"/>
      <c r="Z656" s="4"/>
      <c r="AA656" s="4">
        <f>C656+I656-L656-O656-U656-X656-R656</f>
        <v>0</v>
      </c>
      <c r="AB656" s="7">
        <v>45377</v>
      </c>
    </row>
    <row r="657" spans="1:28" ht="15.75" x14ac:dyDescent="0.25">
      <c r="A657" s="29">
        <v>45364</v>
      </c>
      <c r="B657" s="73" t="s">
        <v>205</v>
      </c>
      <c r="C657" s="25"/>
      <c r="D657" s="27" t="s">
        <v>52</v>
      </c>
      <c r="E657" s="25" t="s">
        <v>130</v>
      </c>
      <c r="F657" s="25">
        <v>40</v>
      </c>
      <c r="G657" s="25" t="s">
        <v>77</v>
      </c>
      <c r="H657" s="25">
        <v>45000</v>
      </c>
      <c r="I657" s="11">
        <f t="shared" si="95"/>
        <v>1800000</v>
      </c>
      <c r="J657" s="32" t="s">
        <v>312</v>
      </c>
      <c r="K657" s="11" t="s">
        <v>1101</v>
      </c>
      <c r="L657" s="4">
        <f t="shared" si="96"/>
        <v>0</v>
      </c>
      <c r="M657" s="4"/>
      <c r="N657" s="4"/>
      <c r="O657" s="4">
        <f t="shared" si="97"/>
        <v>1800000</v>
      </c>
      <c r="P657" s="155">
        <v>1800000</v>
      </c>
      <c r="Q657" s="4"/>
      <c r="R657" s="4">
        <f t="shared" si="98"/>
        <v>0</v>
      </c>
      <c r="S657" s="4"/>
      <c r="T657" s="4"/>
      <c r="U657" s="4">
        <f t="shared" si="99"/>
        <v>0</v>
      </c>
      <c r="V657" s="4"/>
      <c r="W657" s="4"/>
      <c r="X657" s="4">
        <f t="shared" si="100"/>
        <v>0</v>
      </c>
      <c r="Y657" s="4"/>
      <c r="Z657" s="4"/>
      <c r="AA657" s="4">
        <f>C657+I657-L657-O657-U657-X657-R657</f>
        <v>0</v>
      </c>
      <c r="AB657" s="7">
        <v>45377</v>
      </c>
    </row>
    <row r="658" spans="1:28" ht="15.75" hidden="1" x14ac:dyDescent="0.25">
      <c r="A658" s="29">
        <v>45364</v>
      </c>
      <c r="B658" s="72" t="s">
        <v>592</v>
      </c>
      <c r="C658" s="25"/>
      <c r="D658" s="25" t="s">
        <v>52</v>
      </c>
      <c r="E658" s="25" t="s">
        <v>160</v>
      </c>
      <c r="F658" s="25">
        <v>1000</v>
      </c>
      <c r="G658" s="25" t="s">
        <v>34</v>
      </c>
      <c r="H658" s="25">
        <v>3150</v>
      </c>
      <c r="I658" s="11">
        <f t="shared" si="95"/>
        <v>3150000</v>
      </c>
      <c r="J658" s="31" t="s">
        <v>312</v>
      </c>
      <c r="K658" s="11" t="s">
        <v>1033</v>
      </c>
      <c r="L658" s="4">
        <f t="shared" si="96"/>
        <v>0</v>
      </c>
      <c r="M658" s="4"/>
      <c r="N658" s="4"/>
      <c r="O658" s="4">
        <f t="shared" si="97"/>
        <v>3150000</v>
      </c>
      <c r="P658" s="4">
        <v>3150000</v>
      </c>
      <c r="Q658" s="4"/>
      <c r="R658" s="4">
        <f t="shared" si="98"/>
        <v>0</v>
      </c>
      <c r="S658" s="4"/>
      <c r="T658" s="4"/>
      <c r="U658" s="4">
        <f t="shared" si="99"/>
        <v>0</v>
      </c>
      <c r="V658" s="4"/>
      <c r="W658" s="4"/>
      <c r="X658" s="4">
        <f t="shared" si="100"/>
        <v>0</v>
      </c>
      <c r="Y658" s="4"/>
      <c r="Z658" s="4"/>
      <c r="AA658" s="4">
        <f>C658+I658-L658-O658-U658-X658-R658</f>
        <v>0</v>
      </c>
      <c r="AB658" s="7">
        <v>45365</v>
      </c>
    </row>
    <row r="659" spans="1:28" ht="15.75" hidden="1" x14ac:dyDescent="0.25">
      <c r="A659" s="29">
        <v>45364</v>
      </c>
      <c r="B659" s="73" t="s">
        <v>291</v>
      </c>
      <c r="C659" s="25"/>
      <c r="D659" s="25" t="s">
        <v>52</v>
      </c>
      <c r="E659" s="25" t="s">
        <v>225</v>
      </c>
      <c r="F659" s="25">
        <v>100</v>
      </c>
      <c r="G659" s="25" t="s">
        <v>34</v>
      </c>
      <c r="H659" s="25">
        <v>3185</v>
      </c>
      <c r="I659" s="11">
        <f t="shared" si="95"/>
        <v>318500</v>
      </c>
      <c r="J659" s="31" t="s">
        <v>312</v>
      </c>
      <c r="K659" s="11" t="s">
        <v>1034</v>
      </c>
      <c r="L659" s="4">
        <f t="shared" si="96"/>
        <v>0</v>
      </c>
      <c r="M659" s="4"/>
      <c r="N659" s="4"/>
      <c r="O659" s="4">
        <f t="shared" si="97"/>
        <v>318500</v>
      </c>
      <c r="P659" s="4">
        <v>318500</v>
      </c>
      <c r="Q659" s="4"/>
      <c r="R659" s="4">
        <f t="shared" si="98"/>
        <v>0</v>
      </c>
      <c r="S659" s="4"/>
      <c r="T659" s="4"/>
      <c r="U659" s="4">
        <f t="shared" si="99"/>
        <v>0</v>
      </c>
      <c r="V659" s="4"/>
      <c r="W659" s="4"/>
      <c r="X659" s="4">
        <f t="shared" si="100"/>
        <v>0</v>
      </c>
      <c r="Y659" s="4"/>
      <c r="Z659" s="4"/>
      <c r="AA659" s="4">
        <f>C659+I659-L659-O659-U659-X659-R659</f>
        <v>0</v>
      </c>
      <c r="AB659" s="7">
        <v>45365</v>
      </c>
    </row>
    <row r="660" spans="1:28" ht="15.75" hidden="1" x14ac:dyDescent="0.25">
      <c r="A660" s="29">
        <v>45364</v>
      </c>
      <c r="B660" s="73" t="s">
        <v>291</v>
      </c>
      <c r="C660" s="27"/>
      <c r="D660" s="25" t="s">
        <v>52</v>
      </c>
      <c r="E660" s="27" t="s">
        <v>534</v>
      </c>
      <c r="F660" s="27">
        <v>125</v>
      </c>
      <c r="G660" s="25" t="s">
        <v>34</v>
      </c>
      <c r="H660" s="27">
        <v>3810</v>
      </c>
      <c r="I660" s="11">
        <f t="shared" si="95"/>
        <v>476250</v>
      </c>
      <c r="J660" s="31" t="s">
        <v>312</v>
      </c>
      <c r="K660" s="11" t="s">
        <v>1034</v>
      </c>
      <c r="L660" s="4">
        <f t="shared" si="96"/>
        <v>0</v>
      </c>
      <c r="M660" s="4"/>
      <c r="N660" s="4"/>
      <c r="O660" s="4">
        <f t="shared" si="97"/>
        <v>476250</v>
      </c>
      <c r="P660" s="4">
        <v>476250</v>
      </c>
      <c r="Q660" s="4"/>
      <c r="R660" s="4">
        <f t="shared" si="98"/>
        <v>0</v>
      </c>
      <c r="S660" s="4"/>
      <c r="T660" s="4"/>
      <c r="U660" s="4">
        <f t="shared" si="99"/>
        <v>0</v>
      </c>
      <c r="V660" s="4"/>
      <c r="W660" s="4"/>
      <c r="X660" s="4">
        <f t="shared" si="100"/>
        <v>0</v>
      </c>
      <c r="Y660" s="4"/>
      <c r="Z660" s="4"/>
      <c r="AA660" s="4">
        <f>C660+I660-L660-O660-U660-X660-R660</f>
        <v>0</v>
      </c>
      <c r="AB660" s="7">
        <v>45365</v>
      </c>
    </row>
    <row r="661" spans="1:28" ht="15.75" hidden="1" x14ac:dyDescent="0.25">
      <c r="A661" s="29">
        <v>45364</v>
      </c>
      <c r="B661" s="73" t="s">
        <v>291</v>
      </c>
      <c r="C661" s="25"/>
      <c r="D661" s="25" t="s">
        <v>52</v>
      </c>
      <c r="E661" s="27" t="s">
        <v>179</v>
      </c>
      <c r="F661" s="25">
        <v>250</v>
      </c>
      <c r="G661" s="27" t="s">
        <v>34</v>
      </c>
      <c r="H661" s="25">
        <v>1710</v>
      </c>
      <c r="I661" s="11">
        <f t="shared" si="95"/>
        <v>427500</v>
      </c>
      <c r="J661" s="31" t="s">
        <v>312</v>
      </c>
      <c r="K661" s="11" t="s">
        <v>1034</v>
      </c>
      <c r="L661" s="4">
        <f t="shared" si="96"/>
        <v>0</v>
      </c>
      <c r="M661" s="4"/>
      <c r="N661" s="4"/>
      <c r="O661" s="4">
        <f t="shared" si="97"/>
        <v>427500</v>
      </c>
      <c r="P661" s="4">
        <v>427500</v>
      </c>
      <c r="Q661" s="4"/>
      <c r="R661" s="4">
        <f t="shared" si="98"/>
        <v>0</v>
      </c>
      <c r="S661" s="4"/>
      <c r="T661" s="4"/>
      <c r="U661" s="4">
        <f t="shared" si="99"/>
        <v>0</v>
      </c>
      <c r="V661" s="4"/>
      <c r="W661" s="4"/>
      <c r="X661" s="4">
        <f t="shared" si="100"/>
        <v>0</v>
      </c>
      <c r="Y661" s="4"/>
      <c r="Z661" s="4"/>
      <c r="AA661" s="4">
        <f>C661+I661-L661-O661-U661-X661-R661</f>
        <v>0</v>
      </c>
      <c r="AB661" s="7">
        <v>45365</v>
      </c>
    </row>
    <row r="662" spans="1:28" ht="15.75" hidden="1" x14ac:dyDescent="0.25">
      <c r="A662" s="29">
        <v>45364</v>
      </c>
      <c r="B662" s="73" t="s">
        <v>291</v>
      </c>
      <c r="C662" s="27"/>
      <c r="D662" s="25" t="s">
        <v>52</v>
      </c>
      <c r="E662" s="27" t="s">
        <v>160</v>
      </c>
      <c r="F662" s="27">
        <v>250</v>
      </c>
      <c r="G662" s="27" t="s">
        <v>34</v>
      </c>
      <c r="H662" s="27">
        <v>3265</v>
      </c>
      <c r="I662" s="11">
        <f t="shared" si="95"/>
        <v>816250</v>
      </c>
      <c r="J662" s="31" t="s">
        <v>312</v>
      </c>
      <c r="K662" s="11" t="s">
        <v>1034</v>
      </c>
      <c r="L662" s="4">
        <f t="shared" si="96"/>
        <v>0</v>
      </c>
      <c r="M662" s="4"/>
      <c r="N662" s="4"/>
      <c r="O662" s="4">
        <f t="shared" si="97"/>
        <v>816250</v>
      </c>
      <c r="P662" s="4">
        <v>816250</v>
      </c>
      <c r="Q662" s="4"/>
      <c r="R662" s="4">
        <f t="shared" si="98"/>
        <v>0</v>
      </c>
      <c r="S662" s="4"/>
      <c r="T662" s="4"/>
      <c r="U662" s="4">
        <f t="shared" si="99"/>
        <v>0</v>
      </c>
      <c r="V662" s="4"/>
      <c r="W662" s="4"/>
      <c r="X662" s="4">
        <f t="shared" si="100"/>
        <v>0</v>
      </c>
      <c r="Y662" s="4"/>
      <c r="Z662" s="4"/>
      <c r="AA662" s="4">
        <f>C662+I662-L662-O662-U662-X662-R662</f>
        <v>0</v>
      </c>
      <c r="AB662" s="7">
        <v>45365</v>
      </c>
    </row>
    <row r="663" spans="1:28" ht="15.75" hidden="1" x14ac:dyDescent="0.25">
      <c r="A663" s="29">
        <v>45364</v>
      </c>
      <c r="B663" s="73" t="s">
        <v>422</v>
      </c>
      <c r="C663" s="25"/>
      <c r="D663" s="27" t="s">
        <v>46</v>
      </c>
      <c r="E663" s="25" t="s">
        <v>259</v>
      </c>
      <c r="F663" s="25">
        <v>1500</v>
      </c>
      <c r="G663" s="27" t="s">
        <v>34</v>
      </c>
      <c r="H663" s="25">
        <v>945</v>
      </c>
      <c r="I663" s="11">
        <f t="shared" si="95"/>
        <v>1417500</v>
      </c>
      <c r="J663" s="32" t="s">
        <v>324</v>
      </c>
      <c r="K663" s="11"/>
      <c r="L663" s="4">
        <f t="shared" si="96"/>
        <v>0</v>
      </c>
      <c r="M663" s="4"/>
      <c r="N663" s="4"/>
      <c r="O663" s="4">
        <f t="shared" si="97"/>
        <v>0</v>
      </c>
      <c r="P663" s="4"/>
      <c r="Q663" s="4"/>
      <c r="R663" s="4">
        <f t="shared" si="98"/>
        <v>0</v>
      </c>
      <c r="S663" s="4"/>
      <c r="T663" s="4"/>
      <c r="U663" s="4">
        <f t="shared" si="99"/>
        <v>1417500</v>
      </c>
      <c r="V663" s="4">
        <v>1417500</v>
      </c>
      <c r="W663" s="4"/>
      <c r="X663" s="4">
        <f t="shared" si="100"/>
        <v>0</v>
      </c>
      <c r="Y663" s="4"/>
      <c r="Z663" s="4"/>
      <c r="AA663" s="4">
        <f>C663+I663-L663-O663-U663-X663-R663</f>
        <v>0</v>
      </c>
      <c r="AB663" s="7">
        <v>45373</v>
      </c>
    </row>
    <row r="664" spans="1:28" ht="15.75" hidden="1" x14ac:dyDescent="0.25">
      <c r="A664" s="29">
        <v>45364</v>
      </c>
      <c r="B664" s="73" t="s">
        <v>256</v>
      </c>
      <c r="C664" s="25"/>
      <c r="D664" s="27" t="s">
        <v>52</v>
      </c>
      <c r="E664" s="25" t="s">
        <v>173</v>
      </c>
      <c r="F664" s="25">
        <v>200</v>
      </c>
      <c r="G664" s="27" t="s">
        <v>34</v>
      </c>
      <c r="H664" s="25">
        <v>4000</v>
      </c>
      <c r="I664" s="11">
        <f t="shared" si="95"/>
        <v>800000</v>
      </c>
      <c r="J664" s="31" t="s">
        <v>324</v>
      </c>
      <c r="K664" s="11"/>
      <c r="L664" s="4">
        <f t="shared" si="96"/>
        <v>800000</v>
      </c>
      <c r="M664" s="4">
        <v>800000</v>
      </c>
      <c r="N664" s="4"/>
      <c r="O664" s="4">
        <f t="shared" si="97"/>
        <v>0</v>
      </c>
      <c r="P664" s="4"/>
      <c r="Q664" s="4"/>
      <c r="R664" s="4">
        <f t="shared" si="98"/>
        <v>0</v>
      </c>
      <c r="S664" s="4"/>
      <c r="T664" s="4"/>
      <c r="U664" s="4">
        <f t="shared" si="99"/>
        <v>0</v>
      </c>
      <c r="V664" s="4"/>
      <c r="W664" s="4"/>
      <c r="X664" s="4">
        <f t="shared" si="100"/>
        <v>0</v>
      </c>
      <c r="Y664" s="4"/>
      <c r="Z664" s="4"/>
      <c r="AA664" s="4">
        <f>C664+I664-L664-O664-U664-X664-R664</f>
        <v>0</v>
      </c>
      <c r="AB664" s="7">
        <v>45367</v>
      </c>
    </row>
    <row r="665" spans="1:28" ht="15.75" hidden="1" x14ac:dyDescent="0.25">
      <c r="A665" s="29">
        <v>45364</v>
      </c>
      <c r="B665" s="73" t="s">
        <v>256</v>
      </c>
      <c r="C665" s="27"/>
      <c r="D665" s="27" t="s">
        <v>52</v>
      </c>
      <c r="E665" s="27" t="s">
        <v>87</v>
      </c>
      <c r="F665" s="27">
        <v>750</v>
      </c>
      <c r="G665" s="27" t="s">
        <v>34</v>
      </c>
      <c r="H665" s="27">
        <v>1122</v>
      </c>
      <c r="I665" s="11">
        <f t="shared" si="95"/>
        <v>841500</v>
      </c>
      <c r="J665" s="31" t="s">
        <v>324</v>
      </c>
      <c r="K665" s="11"/>
      <c r="L665" s="4">
        <f t="shared" si="96"/>
        <v>841500</v>
      </c>
      <c r="M665" s="4">
        <v>841500</v>
      </c>
      <c r="N665" s="4"/>
      <c r="O665" s="4">
        <f t="shared" si="97"/>
        <v>0</v>
      </c>
      <c r="P665" s="4"/>
      <c r="Q665" s="4"/>
      <c r="R665" s="4">
        <f t="shared" si="98"/>
        <v>0</v>
      </c>
      <c r="S665" s="4"/>
      <c r="T665" s="4"/>
      <c r="U665" s="4">
        <f t="shared" si="99"/>
        <v>0</v>
      </c>
      <c r="V665" s="4"/>
      <c r="W665" s="4"/>
      <c r="X665" s="4">
        <f t="shared" si="100"/>
        <v>0</v>
      </c>
      <c r="Y665" s="4"/>
      <c r="Z665" s="4"/>
      <c r="AA665" s="4">
        <f>C665+I665-L665-O665-U665-X665-R665</f>
        <v>0</v>
      </c>
      <c r="AB665" s="7">
        <v>45367</v>
      </c>
    </row>
    <row r="666" spans="1:28" ht="15.75" hidden="1" x14ac:dyDescent="0.25">
      <c r="A666" s="29">
        <v>45364</v>
      </c>
      <c r="B666" s="73" t="s">
        <v>256</v>
      </c>
      <c r="C666" s="25"/>
      <c r="D666" s="27" t="s">
        <v>52</v>
      </c>
      <c r="E666" s="27" t="s">
        <v>44</v>
      </c>
      <c r="F666" s="25">
        <v>500</v>
      </c>
      <c r="G666" s="27" t="s">
        <v>34</v>
      </c>
      <c r="H666" s="25">
        <v>1090</v>
      </c>
      <c r="I666" s="11">
        <f t="shared" si="95"/>
        <v>545000</v>
      </c>
      <c r="J666" s="31" t="s">
        <v>324</v>
      </c>
      <c r="K666" s="11"/>
      <c r="L666" s="4">
        <f t="shared" si="96"/>
        <v>545000</v>
      </c>
      <c r="M666" s="4">
        <v>545000</v>
      </c>
      <c r="N666" s="4"/>
      <c r="O666" s="4">
        <f t="shared" si="97"/>
        <v>0</v>
      </c>
      <c r="P666" s="4"/>
      <c r="Q666" s="4"/>
      <c r="R666" s="4">
        <f t="shared" si="98"/>
        <v>0</v>
      </c>
      <c r="S666" s="4"/>
      <c r="T666" s="4"/>
      <c r="U666" s="4">
        <f t="shared" si="99"/>
        <v>0</v>
      </c>
      <c r="V666" s="4"/>
      <c r="W666" s="4"/>
      <c r="X666" s="4">
        <f t="shared" si="100"/>
        <v>0</v>
      </c>
      <c r="Y666" s="4"/>
      <c r="Z666" s="4"/>
      <c r="AA666" s="4">
        <f>C666+I666-L666-O666-U666-X666-R666</f>
        <v>0</v>
      </c>
      <c r="AB666" s="7">
        <v>45367</v>
      </c>
    </row>
    <row r="667" spans="1:28" ht="15.75" hidden="1" x14ac:dyDescent="0.25">
      <c r="A667" s="29">
        <v>45364</v>
      </c>
      <c r="B667" s="73" t="s">
        <v>256</v>
      </c>
      <c r="C667" s="25"/>
      <c r="D667" s="27" t="s">
        <v>52</v>
      </c>
      <c r="E667" s="25" t="s">
        <v>154</v>
      </c>
      <c r="F667" s="25">
        <v>500</v>
      </c>
      <c r="G667" s="27" t="s">
        <v>34</v>
      </c>
      <c r="H667" s="25">
        <v>1335</v>
      </c>
      <c r="I667" s="11">
        <f t="shared" si="95"/>
        <v>667500</v>
      </c>
      <c r="J667" s="31" t="s">
        <v>324</v>
      </c>
      <c r="K667" s="11"/>
      <c r="L667" s="4">
        <f t="shared" si="96"/>
        <v>667500</v>
      </c>
      <c r="M667" s="4">
        <v>667500</v>
      </c>
      <c r="N667" s="4"/>
      <c r="O667" s="4">
        <f t="shared" si="97"/>
        <v>0</v>
      </c>
      <c r="P667" s="4"/>
      <c r="Q667" s="4"/>
      <c r="R667" s="4">
        <f t="shared" si="98"/>
        <v>0</v>
      </c>
      <c r="S667" s="4"/>
      <c r="T667" s="4"/>
      <c r="U667" s="4">
        <f t="shared" si="99"/>
        <v>0</v>
      </c>
      <c r="V667" s="4"/>
      <c r="W667" s="4"/>
      <c r="X667" s="4">
        <f t="shared" si="100"/>
        <v>0</v>
      </c>
      <c r="Y667" s="4"/>
      <c r="Z667" s="4"/>
      <c r="AA667" s="4">
        <f>C667+I667-L667-O667-U667-X667-R667</f>
        <v>0</v>
      </c>
      <c r="AB667" s="7">
        <v>45367</v>
      </c>
    </row>
    <row r="668" spans="1:28" ht="15.75" hidden="1" x14ac:dyDescent="0.25">
      <c r="A668" s="29">
        <v>45364</v>
      </c>
      <c r="B668" s="72" t="s">
        <v>803</v>
      </c>
      <c r="C668" s="27"/>
      <c r="D668" s="27" t="s">
        <v>52</v>
      </c>
      <c r="E668" s="25" t="s">
        <v>353</v>
      </c>
      <c r="F668" s="27">
        <v>4</v>
      </c>
      <c r="G668" s="27" t="s">
        <v>27</v>
      </c>
      <c r="H668" s="27">
        <v>150000</v>
      </c>
      <c r="I668" s="11">
        <f t="shared" si="95"/>
        <v>600000</v>
      </c>
      <c r="J668" s="32" t="s">
        <v>312</v>
      </c>
      <c r="K668" s="11"/>
      <c r="L668" s="4">
        <f t="shared" si="96"/>
        <v>0</v>
      </c>
      <c r="M668" s="4"/>
      <c r="N668" s="4"/>
      <c r="O668" s="4">
        <f t="shared" si="97"/>
        <v>600000</v>
      </c>
      <c r="P668" s="4">
        <v>600000</v>
      </c>
      <c r="Q668" s="4"/>
      <c r="R668" s="4">
        <f t="shared" si="98"/>
        <v>0</v>
      </c>
      <c r="S668" s="4"/>
      <c r="T668" s="4"/>
      <c r="U668" s="4">
        <f t="shared" si="99"/>
        <v>0</v>
      </c>
      <c r="V668" s="4"/>
      <c r="W668" s="4"/>
      <c r="X668" s="4">
        <f t="shared" si="100"/>
        <v>0</v>
      </c>
      <c r="Y668" s="4"/>
      <c r="Z668" s="4"/>
      <c r="AA668" s="4">
        <f>C668+I668-L668-O668-U668-X668-R668</f>
        <v>0</v>
      </c>
      <c r="AB668" s="7">
        <v>45364</v>
      </c>
    </row>
    <row r="669" spans="1:28" ht="15.75" hidden="1" x14ac:dyDescent="0.25">
      <c r="A669" s="29">
        <v>45364</v>
      </c>
      <c r="B669" s="72" t="s">
        <v>99</v>
      </c>
      <c r="C669" s="25"/>
      <c r="D669" s="27"/>
      <c r="E669" s="25" t="s">
        <v>100</v>
      </c>
      <c r="F669" s="25">
        <v>29.1</v>
      </c>
      <c r="G669" s="27" t="s">
        <v>39</v>
      </c>
      <c r="H669" s="25"/>
      <c r="I669" s="11">
        <f t="shared" si="95"/>
        <v>0</v>
      </c>
      <c r="J669" s="26" t="s">
        <v>28</v>
      </c>
      <c r="K669" s="11"/>
      <c r="L669" s="4">
        <f t="shared" si="96"/>
        <v>0</v>
      </c>
      <c r="M669" s="4"/>
      <c r="N669" s="4"/>
      <c r="O669" s="4">
        <f t="shared" si="97"/>
        <v>0</v>
      </c>
      <c r="P669" s="4"/>
      <c r="Q669" s="4"/>
      <c r="R669" s="4">
        <f t="shared" si="98"/>
        <v>0</v>
      </c>
      <c r="S669" s="4"/>
      <c r="T669" s="4"/>
      <c r="U669" s="4">
        <f t="shared" si="99"/>
        <v>0</v>
      </c>
      <c r="V669" s="4"/>
      <c r="W669" s="4"/>
      <c r="X669" s="4">
        <f t="shared" si="100"/>
        <v>0</v>
      </c>
      <c r="Y669" s="4"/>
      <c r="Z669" s="4"/>
      <c r="AA669" s="4">
        <f>C669+I669-L669-O669-U669-X669-R669</f>
        <v>0</v>
      </c>
      <c r="AB669" s="7"/>
    </row>
    <row r="670" spans="1:28" ht="15.75" hidden="1" x14ac:dyDescent="0.25">
      <c r="A670" s="29">
        <v>45364</v>
      </c>
      <c r="B670" s="72" t="s">
        <v>99</v>
      </c>
      <c r="C670" s="25"/>
      <c r="D670" s="27"/>
      <c r="E670" s="25" t="s">
        <v>103</v>
      </c>
      <c r="F670" s="25">
        <v>29.4</v>
      </c>
      <c r="G670" s="25" t="s">
        <v>39</v>
      </c>
      <c r="H670" s="25"/>
      <c r="I670" s="11">
        <f t="shared" si="95"/>
        <v>0</v>
      </c>
      <c r="J670" s="26" t="s">
        <v>28</v>
      </c>
      <c r="K670" s="11"/>
      <c r="L670" s="4">
        <f t="shared" si="96"/>
        <v>0</v>
      </c>
      <c r="M670" s="4"/>
      <c r="N670" s="4"/>
      <c r="O670" s="4">
        <f t="shared" si="97"/>
        <v>0</v>
      </c>
      <c r="P670" s="4"/>
      <c r="Q670" s="4"/>
      <c r="R670" s="4">
        <f t="shared" si="98"/>
        <v>0</v>
      </c>
      <c r="S670" s="4"/>
      <c r="T670" s="4"/>
      <c r="U670" s="4">
        <f t="shared" si="99"/>
        <v>0</v>
      </c>
      <c r="V670" s="4"/>
      <c r="W670" s="4"/>
      <c r="X670" s="4">
        <f t="shared" si="100"/>
        <v>0</v>
      </c>
      <c r="Y670" s="4"/>
      <c r="Z670" s="4"/>
      <c r="AA670" s="4">
        <f>C670+I670-L670-O670-U670-X670-R670</f>
        <v>0</v>
      </c>
      <c r="AB670" s="7"/>
    </row>
    <row r="671" spans="1:28" ht="15.75" hidden="1" x14ac:dyDescent="0.25">
      <c r="A671" s="29">
        <v>45364</v>
      </c>
      <c r="B671" s="73" t="s">
        <v>779</v>
      </c>
      <c r="C671" s="25"/>
      <c r="D671" s="27" t="s">
        <v>46</v>
      </c>
      <c r="E671" s="27" t="s">
        <v>61</v>
      </c>
      <c r="F671" s="72">
        <v>2750</v>
      </c>
      <c r="G671" s="27" t="s">
        <v>34</v>
      </c>
      <c r="H671" s="25">
        <v>2540</v>
      </c>
      <c r="I671" s="11">
        <f t="shared" si="95"/>
        <v>6985000</v>
      </c>
      <c r="J671" s="31" t="s">
        <v>312</v>
      </c>
      <c r="K671" s="11" t="s">
        <v>787</v>
      </c>
      <c r="L671" s="4">
        <f t="shared" si="96"/>
        <v>0</v>
      </c>
      <c r="M671" s="4"/>
      <c r="N671" s="4"/>
      <c r="O671" s="4">
        <f t="shared" si="97"/>
        <v>6985000</v>
      </c>
      <c r="P671" s="4">
        <v>6985000</v>
      </c>
      <c r="Q671" s="4"/>
      <c r="R671" s="4">
        <f t="shared" si="98"/>
        <v>0</v>
      </c>
      <c r="S671" s="4"/>
      <c r="T671" s="4"/>
      <c r="U671" s="4">
        <f t="shared" si="99"/>
        <v>0</v>
      </c>
      <c r="V671" s="4"/>
      <c r="W671" s="4"/>
      <c r="X671" s="4">
        <f t="shared" si="100"/>
        <v>0</v>
      </c>
      <c r="Y671" s="4"/>
      <c r="Z671" s="4"/>
      <c r="AA671" s="4">
        <f>C671+I671-L671-O671-U671-X671-R671</f>
        <v>0</v>
      </c>
      <c r="AB671" s="7">
        <v>45365</v>
      </c>
    </row>
    <row r="672" spans="1:28" ht="15.75" hidden="1" x14ac:dyDescent="0.25">
      <c r="A672" s="29">
        <v>45364</v>
      </c>
      <c r="B672" s="73" t="s">
        <v>1026</v>
      </c>
      <c r="C672" s="25"/>
      <c r="D672" s="27" t="s">
        <v>46</v>
      </c>
      <c r="E672" s="27" t="s">
        <v>400</v>
      </c>
      <c r="F672" s="25">
        <v>2.5</v>
      </c>
      <c r="G672" s="27" t="s">
        <v>39</v>
      </c>
      <c r="H672" s="25">
        <v>87000</v>
      </c>
      <c r="I672" s="11">
        <f t="shared" si="95"/>
        <v>217500</v>
      </c>
      <c r="J672" s="31" t="s">
        <v>324</v>
      </c>
      <c r="K672" s="11"/>
      <c r="L672" s="4">
        <f t="shared" si="96"/>
        <v>200000</v>
      </c>
      <c r="M672" s="4">
        <v>200000</v>
      </c>
      <c r="N672" s="4"/>
      <c r="O672" s="4">
        <f t="shared" si="97"/>
        <v>0</v>
      </c>
      <c r="P672" s="4"/>
      <c r="Q672" s="4"/>
      <c r="R672" s="4">
        <f t="shared" si="98"/>
        <v>0</v>
      </c>
      <c r="S672" s="4"/>
      <c r="T672" s="4"/>
      <c r="U672" s="4">
        <f t="shared" si="99"/>
        <v>17500</v>
      </c>
      <c r="V672" s="4">
        <v>17500</v>
      </c>
      <c r="W672" s="4"/>
      <c r="X672" s="4">
        <f t="shared" si="100"/>
        <v>0</v>
      </c>
      <c r="Y672" s="4"/>
      <c r="Z672" s="4"/>
      <c r="AA672" s="4">
        <f>C672+I672-L672-O672-U672-X672-R672</f>
        <v>0</v>
      </c>
      <c r="AB672" s="7">
        <v>45364</v>
      </c>
    </row>
    <row r="673" spans="1:28" ht="15.75" hidden="1" x14ac:dyDescent="0.25">
      <c r="A673" s="29">
        <v>45364</v>
      </c>
      <c r="B673" s="73" t="s">
        <v>209</v>
      </c>
      <c r="C673" s="25"/>
      <c r="D673" s="27" t="s">
        <v>52</v>
      </c>
      <c r="E673" s="27" t="s">
        <v>60</v>
      </c>
      <c r="F673" s="25">
        <v>500</v>
      </c>
      <c r="G673" s="27" t="s">
        <v>34</v>
      </c>
      <c r="H673" s="25">
        <v>1500</v>
      </c>
      <c r="I673" s="11">
        <f t="shared" si="95"/>
        <v>750000</v>
      </c>
      <c r="J673" s="31" t="s">
        <v>324</v>
      </c>
      <c r="K673" s="11"/>
      <c r="L673" s="4">
        <f t="shared" si="96"/>
        <v>0</v>
      </c>
      <c r="M673" s="4"/>
      <c r="N673" s="4"/>
      <c r="O673" s="4">
        <f t="shared" si="97"/>
        <v>0</v>
      </c>
      <c r="P673" s="4"/>
      <c r="Q673" s="4"/>
      <c r="R673" s="4">
        <f t="shared" si="98"/>
        <v>0</v>
      </c>
      <c r="S673" s="4"/>
      <c r="T673" s="4"/>
      <c r="U673" s="4">
        <f t="shared" si="99"/>
        <v>750000</v>
      </c>
      <c r="V673" s="4">
        <v>750000</v>
      </c>
      <c r="W673" s="4"/>
      <c r="X673" s="4">
        <f t="shared" si="100"/>
        <v>0</v>
      </c>
      <c r="Y673" s="4"/>
      <c r="Z673" s="4"/>
      <c r="AA673" s="4">
        <f>C673+I673-L673-O673-U673-X673-R673</f>
        <v>0</v>
      </c>
      <c r="AB673" s="7">
        <v>45364</v>
      </c>
    </row>
    <row r="674" spans="1:28" ht="15.75" hidden="1" x14ac:dyDescent="0.25">
      <c r="A674" s="29">
        <v>45364</v>
      </c>
      <c r="B674" s="73" t="s">
        <v>211</v>
      </c>
      <c r="C674" s="25"/>
      <c r="D674" s="27" t="s">
        <v>52</v>
      </c>
      <c r="E674" s="25" t="s">
        <v>249</v>
      </c>
      <c r="F674" s="25">
        <v>100</v>
      </c>
      <c r="G674" s="27" t="s">
        <v>34</v>
      </c>
      <c r="H674" s="25">
        <v>4500</v>
      </c>
      <c r="I674" s="11">
        <f t="shared" si="95"/>
        <v>450000</v>
      </c>
      <c r="J674" s="31" t="s">
        <v>324</v>
      </c>
      <c r="K674" s="11"/>
      <c r="L674" s="4">
        <f t="shared" si="96"/>
        <v>0</v>
      </c>
      <c r="M674" s="4"/>
      <c r="N674" s="4"/>
      <c r="O674" s="4">
        <f t="shared" si="97"/>
        <v>0</v>
      </c>
      <c r="P674" s="4"/>
      <c r="Q674" s="4"/>
      <c r="R674" s="4">
        <f t="shared" si="98"/>
        <v>0</v>
      </c>
      <c r="S674" s="4"/>
      <c r="T674" s="4"/>
      <c r="U674" s="4">
        <f t="shared" si="99"/>
        <v>450000</v>
      </c>
      <c r="V674" s="4">
        <v>450000</v>
      </c>
      <c r="W674" s="4"/>
      <c r="X674" s="4">
        <f t="shared" si="100"/>
        <v>0</v>
      </c>
      <c r="Y674" s="4"/>
      <c r="Z674" s="4"/>
      <c r="AA674" s="4">
        <f>C674+I674-L674-O674-U674-X674-R674</f>
        <v>0</v>
      </c>
      <c r="AB674" s="7">
        <v>45365</v>
      </c>
    </row>
    <row r="675" spans="1:28" ht="15.75" hidden="1" x14ac:dyDescent="0.25">
      <c r="A675" s="29">
        <v>45364</v>
      </c>
      <c r="B675" s="73" t="s">
        <v>211</v>
      </c>
      <c r="C675" s="27"/>
      <c r="D675" s="27" t="s">
        <v>52</v>
      </c>
      <c r="E675" s="27" t="s">
        <v>108</v>
      </c>
      <c r="F675" s="27">
        <v>200</v>
      </c>
      <c r="G675" s="27" t="s">
        <v>34</v>
      </c>
      <c r="H675" s="27">
        <v>2250</v>
      </c>
      <c r="I675" s="11">
        <f t="shared" si="95"/>
        <v>450000</v>
      </c>
      <c r="J675" s="31" t="s">
        <v>324</v>
      </c>
      <c r="K675" s="11"/>
      <c r="L675" s="4">
        <f t="shared" si="96"/>
        <v>0</v>
      </c>
      <c r="M675" s="4"/>
      <c r="N675" s="4"/>
      <c r="O675" s="4">
        <f t="shared" si="97"/>
        <v>0</v>
      </c>
      <c r="P675" s="4"/>
      <c r="Q675" s="4"/>
      <c r="R675" s="4">
        <f t="shared" si="98"/>
        <v>0</v>
      </c>
      <c r="S675" s="4"/>
      <c r="T675" s="4"/>
      <c r="U675" s="4">
        <f t="shared" si="99"/>
        <v>450000</v>
      </c>
      <c r="V675" s="4">
        <v>450000</v>
      </c>
      <c r="W675" s="4"/>
      <c r="X675" s="4">
        <f t="shared" si="100"/>
        <v>0</v>
      </c>
      <c r="Y675" s="4"/>
      <c r="Z675" s="4"/>
      <c r="AA675" s="4">
        <f>C675+I675-L675-O675-U675-X675-R675</f>
        <v>0</v>
      </c>
      <c r="AB675" s="7">
        <v>45365</v>
      </c>
    </row>
    <row r="676" spans="1:28" ht="15.75" hidden="1" x14ac:dyDescent="0.25">
      <c r="A676" s="29">
        <v>45364</v>
      </c>
      <c r="B676" s="73" t="s">
        <v>99</v>
      </c>
      <c r="C676" s="25"/>
      <c r="D676" s="27"/>
      <c r="E676" s="27" t="s">
        <v>105</v>
      </c>
      <c r="F676" s="27">
        <v>34.9</v>
      </c>
      <c r="G676" s="27" t="s">
        <v>39</v>
      </c>
      <c r="H676" s="25"/>
      <c r="I676" s="11">
        <f t="shared" si="95"/>
        <v>0</v>
      </c>
      <c r="J676" s="26" t="s">
        <v>28</v>
      </c>
      <c r="K676" s="11"/>
      <c r="L676" s="4">
        <f t="shared" si="96"/>
        <v>0</v>
      </c>
      <c r="M676" s="4"/>
      <c r="N676" s="4"/>
      <c r="O676" s="4">
        <f t="shared" si="97"/>
        <v>0</v>
      </c>
      <c r="P676" s="4"/>
      <c r="Q676" s="4"/>
      <c r="R676" s="4">
        <f t="shared" si="98"/>
        <v>0</v>
      </c>
      <c r="S676" s="4"/>
      <c r="T676" s="4"/>
      <c r="U676" s="4">
        <f t="shared" si="99"/>
        <v>0</v>
      </c>
      <c r="V676" s="4"/>
      <c r="W676" s="4"/>
      <c r="X676" s="4">
        <f t="shared" si="100"/>
        <v>0</v>
      </c>
      <c r="Y676" s="4"/>
      <c r="Z676" s="4"/>
      <c r="AA676" s="4">
        <f>C676+I676-L676-O676-U676-X676-R676</f>
        <v>0</v>
      </c>
      <c r="AB676" s="7"/>
    </row>
    <row r="677" spans="1:28" ht="15.75" hidden="1" x14ac:dyDescent="0.25">
      <c r="A677" s="29">
        <v>45364</v>
      </c>
      <c r="B677" s="73" t="s">
        <v>207</v>
      </c>
      <c r="C677" s="25"/>
      <c r="D677" s="27" t="s">
        <v>46</v>
      </c>
      <c r="E677" s="25" t="s">
        <v>64</v>
      </c>
      <c r="F677" s="25">
        <v>40</v>
      </c>
      <c r="G677" s="27" t="s">
        <v>39</v>
      </c>
      <c r="H677" s="25">
        <v>60000</v>
      </c>
      <c r="I677" s="11">
        <f t="shared" si="95"/>
        <v>2400000</v>
      </c>
      <c r="J677" s="38" t="s">
        <v>78</v>
      </c>
      <c r="K677" s="11"/>
      <c r="L677" s="4">
        <f t="shared" si="96"/>
        <v>0</v>
      </c>
      <c r="M677" s="4"/>
      <c r="N677" s="4"/>
      <c r="O677" s="4">
        <f t="shared" si="97"/>
        <v>600000</v>
      </c>
      <c r="P677" s="4">
        <v>600000</v>
      </c>
      <c r="Q677" s="4"/>
      <c r="R677" s="4">
        <f t="shared" si="98"/>
        <v>0</v>
      </c>
      <c r="S677" s="4"/>
      <c r="T677" s="4"/>
      <c r="U677" s="4">
        <f t="shared" si="99"/>
        <v>0</v>
      </c>
      <c r="V677" s="4"/>
      <c r="W677" s="4"/>
      <c r="X677" s="4">
        <f t="shared" si="100"/>
        <v>0</v>
      </c>
      <c r="Y677" s="4"/>
      <c r="Z677" s="4"/>
      <c r="AA677" s="4">
        <f>C677+I677-L677-O677-U677-X677-R677</f>
        <v>1800000</v>
      </c>
      <c r="AB677" s="7">
        <v>45364</v>
      </c>
    </row>
    <row r="678" spans="1:28" ht="15.75" hidden="1" x14ac:dyDescent="0.25">
      <c r="A678" s="29">
        <v>45364</v>
      </c>
      <c r="B678" s="73" t="s">
        <v>207</v>
      </c>
      <c r="C678" s="25"/>
      <c r="D678" s="27" t="s">
        <v>46</v>
      </c>
      <c r="E678" s="25" t="s">
        <v>150</v>
      </c>
      <c r="F678" s="25">
        <v>20</v>
      </c>
      <c r="G678" s="25" t="s">
        <v>77</v>
      </c>
      <c r="H678" s="25">
        <v>45000</v>
      </c>
      <c r="I678" s="11">
        <f t="shared" si="95"/>
        <v>900000</v>
      </c>
      <c r="J678" s="26" t="s">
        <v>28</v>
      </c>
      <c r="K678" s="11"/>
      <c r="L678" s="4">
        <f t="shared" si="96"/>
        <v>0</v>
      </c>
      <c r="M678" s="4"/>
      <c r="N678" s="4"/>
      <c r="O678" s="4">
        <f t="shared" si="97"/>
        <v>0</v>
      </c>
      <c r="P678" s="4"/>
      <c r="Q678" s="4"/>
      <c r="R678" s="4">
        <f t="shared" si="98"/>
        <v>0</v>
      </c>
      <c r="S678" s="4"/>
      <c r="T678" s="4"/>
      <c r="U678" s="4">
        <f t="shared" si="99"/>
        <v>0</v>
      </c>
      <c r="V678" s="4"/>
      <c r="W678" s="4"/>
      <c r="X678" s="4">
        <f t="shared" si="100"/>
        <v>0</v>
      </c>
      <c r="Y678" s="4"/>
      <c r="Z678" s="4"/>
      <c r="AA678" s="4">
        <f>C678+I678-L678-O678-U678-X678-R678</f>
        <v>900000</v>
      </c>
      <c r="AB678" s="7"/>
    </row>
    <row r="679" spans="1:28" ht="15.75" hidden="1" x14ac:dyDescent="0.25">
      <c r="A679" s="29">
        <v>45364</v>
      </c>
      <c r="B679" s="92" t="s">
        <v>536</v>
      </c>
      <c r="C679" s="27"/>
      <c r="D679" s="27" t="s">
        <v>52</v>
      </c>
      <c r="E679" s="27" t="s">
        <v>260</v>
      </c>
      <c r="F679" s="27">
        <v>300</v>
      </c>
      <c r="G679" s="25" t="s">
        <v>34</v>
      </c>
      <c r="H679" s="27">
        <v>2793</v>
      </c>
      <c r="I679" s="11">
        <f t="shared" si="95"/>
        <v>837900</v>
      </c>
      <c r="J679" s="32" t="s">
        <v>324</v>
      </c>
      <c r="K679" s="11"/>
      <c r="L679" s="4">
        <f t="shared" si="96"/>
        <v>0</v>
      </c>
      <c r="M679" s="4"/>
      <c r="N679" s="4"/>
      <c r="O679" s="4">
        <f t="shared" si="97"/>
        <v>0</v>
      </c>
      <c r="P679" s="4"/>
      <c r="Q679" s="4"/>
      <c r="R679" s="4">
        <f t="shared" si="98"/>
        <v>0</v>
      </c>
      <c r="S679" s="4"/>
      <c r="T679" s="4"/>
      <c r="U679" s="4">
        <f t="shared" si="99"/>
        <v>837900</v>
      </c>
      <c r="V679" s="4">
        <v>837900</v>
      </c>
      <c r="W679" s="4"/>
      <c r="X679" s="4">
        <f t="shared" si="100"/>
        <v>0</v>
      </c>
      <c r="Y679" s="4"/>
      <c r="Z679" s="4"/>
      <c r="AA679" s="4">
        <f>C679+I679-L679-O679-U679-X679-R679</f>
        <v>0</v>
      </c>
      <c r="AB679" s="7">
        <v>45364</v>
      </c>
    </row>
    <row r="680" spans="1:28" ht="15.75" hidden="1" x14ac:dyDescent="0.25">
      <c r="A680" s="29">
        <v>45364</v>
      </c>
      <c r="B680" s="73" t="s">
        <v>536</v>
      </c>
      <c r="C680" s="25"/>
      <c r="D680" s="27" t="s">
        <v>52</v>
      </c>
      <c r="E680" s="25" t="s">
        <v>139</v>
      </c>
      <c r="F680" s="25">
        <v>125</v>
      </c>
      <c r="G680" s="25" t="s">
        <v>34</v>
      </c>
      <c r="H680" s="25">
        <v>2675</v>
      </c>
      <c r="I680" s="11">
        <f t="shared" si="95"/>
        <v>334375</v>
      </c>
      <c r="J680" s="31" t="s">
        <v>324</v>
      </c>
      <c r="K680" s="11"/>
      <c r="L680" s="4">
        <f t="shared" si="96"/>
        <v>0</v>
      </c>
      <c r="M680" s="4"/>
      <c r="N680" s="4"/>
      <c r="O680" s="4">
        <f t="shared" si="97"/>
        <v>0</v>
      </c>
      <c r="P680" s="4"/>
      <c r="Q680" s="4"/>
      <c r="R680" s="4">
        <f t="shared" si="98"/>
        <v>0</v>
      </c>
      <c r="S680" s="4"/>
      <c r="T680" s="4"/>
      <c r="U680" s="4">
        <f t="shared" si="99"/>
        <v>334375</v>
      </c>
      <c r="V680" s="4">
        <v>334375</v>
      </c>
      <c r="W680" s="4"/>
      <c r="X680" s="4">
        <f t="shared" si="100"/>
        <v>0</v>
      </c>
      <c r="Y680" s="4"/>
      <c r="Z680" s="4"/>
      <c r="AA680" s="4">
        <f>C680+I680-L680-O680-U680-X680-R680</f>
        <v>0</v>
      </c>
      <c r="AB680" s="7">
        <v>45364</v>
      </c>
    </row>
    <row r="681" spans="1:28" ht="15.75" hidden="1" x14ac:dyDescent="0.25">
      <c r="A681" s="24">
        <v>45364</v>
      </c>
      <c r="B681" s="72" t="s">
        <v>536</v>
      </c>
      <c r="C681" s="25"/>
      <c r="D681" s="25" t="s">
        <v>52</v>
      </c>
      <c r="E681" s="25" t="s">
        <v>290</v>
      </c>
      <c r="F681" s="25">
        <v>250</v>
      </c>
      <c r="G681" s="25" t="s">
        <v>34</v>
      </c>
      <c r="H681" s="25">
        <v>3025</v>
      </c>
      <c r="I681" s="11">
        <f t="shared" si="95"/>
        <v>756250</v>
      </c>
      <c r="J681" s="31" t="s">
        <v>324</v>
      </c>
      <c r="K681" s="11"/>
      <c r="L681" s="4">
        <f t="shared" si="96"/>
        <v>0</v>
      </c>
      <c r="M681" s="4"/>
      <c r="N681" s="4"/>
      <c r="O681" s="4">
        <f t="shared" si="97"/>
        <v>0</v>
      </c>
      <c r="P681" s="4"/>
      <c r="Q681" s="4"/>
      <c r="R681" s="4">
        <f t="shared" si="98"/>
        <v>0</v>
      </c>
      <c r="S681" s="4"/>
      <c r="T681" s="4"/>
      <c r="U681" s="4">
        <f t="shared" si="99"/>
        <v>756250</v>
      </c>
      <c r="V681" s="4">
        <v>756250</v>
      </c>
      <c r="W681" s="4"/>
      <c r="X681" s="4">
        <f t="shared" si="100"/>
        <v>0</v>
      </c>
      <c r="Y681" s="4"/>
      <c r="Z681" s="4"/>
      <c r="AA681" s="4">
        <f>C681+I681-L681-O681-U681-X681-R681</f>
        <v>0</v>
      </c>
      <c r="AB681" s="7">
        <v>45364</v>
      </c>
    </row>
    <row r="682" spans="1:28" ht="15.75" hidden="1" x14ac:dyDescent="0.25">
      <c r="A682" s="29">
        <v>45364</v>
      </c>
      <c r="B682" s="73" t="s">
        <v>361</v>
      </c>
      <c r="C682" s="25"/>
      <c r="D682" s="27" t="s">
        <v>52</v>
      </c>
      <c r="E682" s="25" t="s">
        <v>165</v>
      </c>
      <c r="F682" s="27">
        <v>2</v>
      </c>
      <c r="G682" s="27" t="s">
        <v>303</v>
      </c>
      <c r="H682" s="25">
        <v>1200000</v>
      </c>
      <c r="I682" s="11">
        <f t="shared" si="95"/>
        <v>2400000</v>
      </c>
      <c r="J682" s="31" t="s">
        <v>312</v>
      </c>
      <c r="K682" s="11" t="s">
        <v>930</v>
      </c>
      <c r="L682" s="4">
        <f t="shared" si="96"/>
        <v>0</v>
      </c>
      <c r="M682" s="4"/>
      <c r="N682" s="4"/>
      <c r="O682" s="4">
        <f t="shared" si="97"/>
        <v>2400000</v>
      </c>
      <c r="P682" s="4">
        <v>2400000</v>
      </c>
      <c r="Q682" s="4"/>
      <c r="R682" s="4">
        <f t="shared" si="98"/>
        <v>0</v>
      </c>
      <c r="S682" s="4"/>
      <c r="T682" s="4"/>
      <c r="U682" s="4">
        <f t="shared" si="99"/>
        <v>0</v>
      </c>
      <c r="V682" s="4"/>
      <c r="W682" s="4"/>
      <c r="X682" s="4">
        <f t="shared" si="100"/>
        <v>0</v>
      </c>
      <c r="Y682" s="4"/>
      <c r="Z682" s="4"/>
      <c r="AA682" s="4">
        <f>C682+I682-L682-O682-U682-X682-R682</f>
        <v>0</v>
      </c>
      <c r="AB682" s="7">
        <v>45366</v>
      </c>
    </row>
    <row r="683" spans="1:28" ht="15.75" hidden="1" x14ac:dyDescent="0.25">
      <c r="A683" s="29">
        <v>45364</v>
      </c>
      <c r="B683" s="73" t="s">
        <v>361</v>
      </c>
      <c r="C683" s="25"/>
      <c r="D683" s="27" t="s">
        <v>52</v>
      </c>
      <c r="E683" s="25" t="s">
        <v>91</v>
      </c>
      <c r="F683" s="25">
        <v>2</v>
      </c>
      <c r="G683" s="27" t="s">
        <v>303</v>
      </c>
      <c r="H683" s="25">
        <v>1200000</v>
      </c>
      <c r="I683" s="11">
        <f t="shared" si="95"/>
        <v>2400000</v>
      </c>
      <c r="J683" s="31" t="s">
        <v>312</v>
      </c>
      <c r="K683" s="11" t="s">
        <v>930</v>
      </c>
      <c r="L683" s="4">
        <f t="shared" si="96"/>
        <v>0</v>
      </c>
      <c r="M683" s="4"/>
      <c r="N683" s="4"/>
      <c r="O683" s="4">
        <f t="shared" si="97"/>
        <v>2400000</v>
      </c>
      <c r="P683" s="4">
        <v>2400000</v>
      </c>
      <c r="Q683" s="4"/>
      <c r="R683" s="4">
        <f t="shared" si="98"/>
        <v>0</v>
      </c>
      <c r="S683" s="4"/>
      <c r="T683" s="4"/>
      <c r="U683" s="4">
        <f t="shared" si="99"/>
        <v>0</v>
      </c>
      <c r="V683" s="4"/>
      <c r="W683" s="4"/>
      <c r="X683" s="4">
        <f t="shared" si="100"/>
        <v>0</v>
      </c>
      <c r="Y683" s="4"/>
      <c r="Z683" s="4"/>
      <c r="AA683" s="4">
        <f>C683+I683-L683-O683-U683-X683-R683</f>
        <v>0</v>
      </c>
      <c r="AB683" s="7">
        <v>45366</v>
      </c>
    </row>
    <row r="684" spans="1:28" ht="15.75" hidden="1" x14ac:dyDescent="0.25">
      <c r="A684" s="29">
        <v>45364</v>
      </c>
      <c r="B684" s="73" t="s">
        <v>743</v>
      </c>
      <c r="C684" s="25"/>
      <c r="D684" s="27" t="s">
        <v>46</v>
      </c>
      <c r="E684" s="27" t="s">
        <v>478</v>
      </c>
      <c r="F684" s="25">
        <v>2.5</v>
      </c>
      <c r="G684" s="25" t="s">
        <v>39</v>
      </c>
      <c r="H684" s="25">
        <v>115000</v>
      </c>
      <c r="I684" s="11">
        <f t="shared" si="95"/>
        <v>287500</v>
      </c>
      <c r="J684" s="31" t="s">
        <v>324</v>
      </c>
      <c r="K684" s="11"/>
      <c r="L684" s="4">
        <f t="shared" si="96"/>
        <v>0</v>
      </c>
      <c r="M684" s="4"/>
      <c r="N684" s="4"/>
      <c r="O684" s="4">
        <f t="shared" si="97"/>
        <v>0</v>
      </c>
      <c r="P684" s="4"/>
      <c r="Q684" s="4"/>
      <c r="R684" s="4">
        <f t="shared" si="98"/>
        <v>0</v>
      </c>
      <c r="S684" s="4"/>
      <c r="T684" s="4"/>
      <c r="U684" s="4">
        <f t="shared" si="99"/>
        <v>287500</v>
      </c>
      <c r="V684" s="4">
        <v>287500</v>
      </c>
      <c r="W684" s="4"/>
      <c r="X684" s="4">
        <f t="shared" si="100"/>
        <v>0</v>
      </c>
      <c r="Y684" s="4"/>
      <c r="Z684" s="4"/>
      <c r="AA684" s="4">
        <f>C684+I684-L684-O684-U684-X684-R684</f>
        <v>0</v>
      </c>
      <c r="AB684" s="7">
        <v>45364</v>
      </c>
    </row>
    <row r="685" spans="1:28" ht="15.75" hidden="1" x14ac:dyDescent="0.25">
      <c r="A685" s="24">
        <v>45364</v>
      </c>
      <c r="B685" s="72" t="s">
        <v>226</v>
      </c>
      <c r="C685" s="25"/>
      <c r="D685" s="25" t="s">
        <v>52</v>
      </c>
      <c r="E685" s="25" t="s">
        <v>229</v>
      </c>
      <c r="F685" s="25">
        <v>300</v>
      </c>
      <c r="G685" s="25" t="s">
        <v>39</v>
      </c>
      <c r="H685" s="25">
        <v>42000</v>
      </c>
      <c r="I685" s="11">
        <f t="shared" si="95"/>
        <v>12600000</v>
      </c>
      <c r="J685" s="26" t="s">
        <v>28</v>
      </c>
      <c r="K685" s="11"/>
      <c r="L685" s="4">
        <f t="shared" si="96"/>
        <v>0</v>
      </c>
      <c r="M685" s="4"/>
      <c r="N685" s="4"/>
      <c r="O685" s="4">
        <f t="shared" si="97"/>
        <v>0</v>
      </c>
      <c r="P685" s="4"/>
      <c r="Q685" s="4"/>
      <c r="R685" s="4">
        <f t="shared" si="98"/>
        <v>0</v>
      </c>
      <c r="S685" s="4"/>
      <c r="T685" s="4"/>
      <c r="U685" s="4">
        <f t="shared" si="99"/>
        <v>0</v>
      </c>
      <c r="V685" s="4"/>
      <c r="W685" s="4"/>
      <c r="X685" s="4">
        <f t="shared" si="100"/>
        <v>0</v>
      </c>
      <c r="Y685" s="4"/>
      <c r="Z685" s="4"/>
      <c r="AA685" s="4">
        <f>C685+I685-L685-O685-U685-X685-R685</f>
        <v>12600000</v>
      </c>
      <c r="AB685" s="7"/>
    </row>
    <row r="686" spans="1:28" ht="15.75" hidden="1" x14ac:dyDescent="0.25">
      <c r="A686" s="24"/>
      <c r="B686" s="25" t="s">
        <v>511</v>
      </c>
      <c r="C686" s="25"/>
      <c r="D686" s="25"/>
      <c r="E686" s="25"/>
      <c r="F686" s="25"/>
      <c r="G686" s="25" t="s">
        <v>39</v>
      </c>
      <c r="H686" s="25"/>
      <c r="I686" s="11">
        <f>F686*H686</f>
        <v>0</v>
      </c>
      <c r="J686" s="31" t="s">
        <v>49</v>
      </c>
      <c r="K686" s="11"/>
      <c r="L686" s="4">
        <f>M686+N686</f>
        <v>0</v>
      </c>
      <c r="M686" s="4"/>
      <c r="N686" s="4"/>
      <c r="O686" s="4">
        <f>P686+Q686</f>
        <v>850000</v>
      </c>
      <c r="P686" s="4">
        <v>850000</v>
      </c>
      <c r="Q686" s="4"/>
      <c r="R686" s="4">
        <f>S686+T686</f>
        <v>0</v>
      </c>
      <c r="S686" s="4"/>
      <c r="T686" s="4"/>
      <c r="U686" s="4">
        <f>V686+W686</f>
        <v>0</v>
      </c>
      <c r="V686" s="4"/>
      <c r="W686" s="4"/>
      <c r="X686" s="4">
        <f>Y686+Z686</f>
        <v>0</v>
      </c>
      <c r="Y686" s="4"/>
      <c r="Z686" s="4"/>
      <c r="AA686" s="4">
        <f>C686+I686-L686-O686-U686-X686-R686</f>
        <v>-850000</v>
      </c>
      <c r="AB686" s="7">
        <v>45364</v>
      </c>
    </row>
    <row r="687" spans="1:28" ht="15.75" hidden="1" x14ac:dyDescent="0.25">
      <c r="A687" s="29">
        <v>45365</v>
      </c>
      <c r="B687" s="92" t="s">
        <v>203</v>
      </c>
      <c r="C687" s="27"/>
      <c r="D687" s="27" t="s">
        <v>52</v>
      </c>
      <c r="E687" s="27" t="s">
        <v>81</v>
      </c>
      <c r="F687" s="27">
        <v>23.2</v>
      </c>
      <c r="G687" s="27" t="s">
        <v>39</v>
      </c>
      <c r="H687" s="27">
        <v>47000</v>
      </c>
      <c r="I687" s="11">
        <f t="shared" ref="I687:I726" si="101">F687*H687</f>
        <v>1090400</v>
      </c>
      <c r="J687" s="28" t="s">
        <v>28</v>
      </c>
      <c r="K687" s="11"/>
      <c r="L687" s="4">
        <f>M687+N687</f>
        <v>0</v>
      </c>
      <c r="M687" s="4"/>
      <c r="N687" s="4"/>
      <c r="O687" s="4">
        <f>P687+Q687</f>
        <v>0</v>
      </c>
      <c r="P687" s="4"/>
      <c r="Q687" s="4"/>
      <c r="R687" s="4">
        <f>S687+T687</f>
        <v>0</v>
      </c>
      <c r="S687" s="4"/>
      <c r="T687" s="4"/>
      <c r="U687" s="4">
        <f>V687+W687</f>
        <v>0</v>
      </c>
      <c r="V687" s="4"/>
      <c r="W687" s="4"/>
      <c r="X687" s="4">
        <f>Y687+Z687</f>
        <v>0</v>
      </c>
      <c r="Y687" s="4"/>
      <c r="Z687" s="4"/>
      <c r="AA687" s="4">
        <f>C687+I687-L687-O687-U687-X687-R687</f>
        <v>1090400</v>
      </c>
      <c r="AB687" s="7"/>
    </row>
    <row r="688" spans="1:28" ht="15.75" hidden="1" x14ac:dyDescent="0.25">
      <c r="A688" s="29">
        <v>45365</v>
      </c>
      <c r="B688" s="73" t="s">
        <v>779</v>
      </c>
      <c r="C688" s="25"/>
      <c r="D688" s="27" t="s">
        <v>46</v>
      </c>
      <c r="E688" s="25" t="s">
        <v>208</v>
      </c>
      <c r="F688" s="25">
        <v>7500</v>
      </c>
      <c r="G688" s="25" t="s">
        <v>34</v>
      </c>
      <c r="H688" s="25">
        <v>800</v>
      </c>
      <c r="I688" s="11">
        <f t="shared" si="101"/>
        <v>6000000</v>
      </c>
      <c r="J688" s="31" t="s">
        <v>312</v>
      </c>
      <c r="K688" s="11" t="s">
        <v>787</v>
      </c>
      <c r="L688" s="4">
        <f t="shared" ref="L688:L726" si="102">M688+N688</f>
        <v>0</v>
      </c>
      <c r="M688" s="4"/>
      <c r="N688" s="4"/>
      <c r="O688" s="4">
        <f t="shared" ref="O688:O726" si="103">P688+Q688</f>
        <v>6000000</v>
      </c>
      <c r="P688" s="4">
        <v>6000000</v>
      </c>
      <c r="Q688" s="4"/>
      <c r="R688" s="4">
        <f t="shared" ref="R688:R726" si="104">S688+T688</f>
        <v>0</v>
      </c>
      <c r="S688" s="4"/>
      <c r="T688" s="4"/>
      <c r="U688" s="4">
        <f t="shared" ref="U688:U726" si="105">V688+W688</f>
        <v>0</v>
      </c>
      <c r="V688" s="4"/>
      <c r="W688" s="4"/>
      <c r="X688" s="4">
        <f t="shared" ref="X688:X726" si="106">Y688+Z688</f>
        <v>0</v>
      </c>
      <c r="Y688" s="4"/>
      <c r="Z688" s="4"/>
      <c r="AA688" s="4">
        <f>C688+I688-L688-O688-U688-X688-R688</f>
        <v>0</v>
      </c>
      <c r="AB688" s="7">
        <v>45365</v>
      </c>
    </row>
    <row r="689" spans="1:28" ht="15.75" hidden="1" x14ac:dyDescent="0.25">
      <c r="A689" s="29">
        <v>45365</v>
      </c>
      <c r="B689" s="73" t="s">
        <v>479</v>
      </c>
      <c r="C689" s="27"/>
      <c r="D689" s="27" t="s">
        <v>46</v>
      </c>
      <c r="E689" s="27" t="s">
        <v>69</v>
      </c>
      <c r="F689" s="27">
        <v>25</v>
      </c>
      <c r="G689" s="27" t="s">
        <v>39</v>
      </c>
      <c r="H689" s="27">
        <v>180000</v>
      </c>
      <c r="I689" s="11">
        <f t="shared" si="101"/>
        <v>4500000</v>
      </c>
      <c r="J689" s="32" t="s">
        <v>312</v>
      </c>
      <c r="K689" s="11"/>
      <c r="L689" s="4">
        <f t="shared" si="102"/>
        <v>0</v>
      </c>
      <c r="M689" s="4"/>
      <c r="N689" s="4"/>
      <c r="O689" s="4">
        <f t="shared" si="103"/>
        <v>4500000</v>
      </c>
      <c r="P689" s="4">
        <v>4500000</v>
      </c>
      <c r="Q689" s="4"/>
      <c r="R689" s="4">
        <f t="shared" si="104"/>
        <v>0</v>
      </c>
      <c r="S689" s="4"/>
      <c r="T689" s="4"/>
      <c r="U689" s="4">
        <f t="shared" si="105"/>
        <v>0</v>
      </c>
      <c r="V689" s="4"/>
      <c r="W689" s="4"/>
      <c r="X689" s="4">
        <f t="shared" si="106"/>
        <v>0</v>
      </c>
      <c r="Y689" s="4"/>
      <c r="Z689" s="4"/>
      <c r="AA689" s="4">
        <f>C689+I689-L689-O689-U689-X689-R689</f>
        <v>0</v>
      </c>
      <c r="AB689" s="7">
        <v>45377</v>
      </c>
    </row>
    <row r="690" spans="1:28" ht="15.75" hidden="1" x14ac:dyDescent="0.25">
      <c r="A690" s="29">
        <v>45365</v>
      </c>
      <c r="B690" s="91" t="s">
        <v>256</v>
      </c>
      <c r="C690" s="25"/>
      <c r="D690" s="27" t="s">
        <v>46</v>
      </c>
      <c r="E690" s="27" t="s">
        <v>173</v>
      </c>
      <c r="F690" s="27">
        <v>400</v>
      </c>
      <c r="G690" s="27" t="s">
        <v>34</v>
      </c>
      <c r="H690" s="25">
        <v>4000</v>
      </c>
      <c r="I690" s="11">
        <f t="shared" si="101"/>
        <v>1600000</v>
      </c>
      <c r="J690" s="31" t="s">
        <v>324</v>
      </c>
      <c r="K690" s="11"/>
      <c r="L690" s="4">
        <f t="shared" si="102"/>
        <v>1600000</v>
      </c>
      <c r="M690" s="4">
        <v>1600000</v>
      </c>
      <c r="N690" s="4"/>
      <c r="O690" s="4">
        <f t="shared" si="103"/>
        <v>0</v>
      </c>
      <c r="P690" s="4"/>
      <c r="Q690" s="4"/>
      <c r="R690" s="4">
        <f t="shared" si="104"/>
        <v>0</v>
      </c>
      <c r="S690" s="4"/>
      <c r="T690" s="4"/>
      <c r="U690" s="4">
        <f t="shared" si="105"/>
        <v>0</v>
      </c>
      <c r="V690" s="4"/>
      <c r="W690" s="4"/>
      <c r="X690" s="4">
        <f t="shared" si="106"/>
        <v>0</v>
      </c>
      <c r="Y690" s="4"/>
      <c r="Z690" s="4"/>
      <c r="AA690" s="4">
        <f>C690+I690-L690-O690-U690-X690-R690</f>
        <v>0</v>
      </c>
      <c r="AB690" s="7">
        <v>45367</v>
      </c>
    </row>
    <row r="691" spans="1:28" ht="15.75" hidden="1" x14ac:dyDescent="0.25">
      <c r="A691" s="29">
        <v>45365</v>
      </c>
      <c r="B691" s="92" t="s">
        <v>99</v>
      </c>
      <c r="C691" s="25"/>
      <c r="D691" s="27" t="s">
        <v>46</v>
      </c>
      <c r="E691" s="25" t="s">
        <v>120</v>
      </c>
      <c r="F691" s="25">
        <v>73</v>
      </c>
      <c r="G691" s="27" t="s">
        <v>39</v>
      </c>
      <c r="H691" s="25"/>
      <c r="I691" s="11">
        <f t="shared" si="101"/>
        <v>0</v>
      </c>
      <c r="J691" s="26" t="s">
        <v>28</v>
      </c>
      <c r="K691" s="11"/>
      <c r="L691" s="4">
        <f t="shared" si="102"/>
        <v>0</v>
      </c>
      <c r="M691" s="4"/>
      <c r="N691" s="4"/>
      <c r="O691" s="4">
        <f t="shared" si="103"/>
        <v>0</v>
      </c>
      <c r="P691" s="4"/>
      <c r="Q691" s="4"/>
      <c r="R691" s="4">
        <f t="shared" si="104"/>
        <v>0</v>
      </c>
      <c r="S691" s="4"/>
      <c r="T691" s="4"/>
      <c r="U691" s="4">
        <f t="shared" si="105"/>
        <v>0</v>
      </c>
      <c r="V691" s="4"/>
      <c r="W691" s="4"/>
      <c r="X691" s="4">
        <f t="shared" si="106"/>
        <v>0</v>
      </c>
      <c r="Y691" s="4"/>
      <c r="Z691" s="4"/>
      <c r="AA691" s="4">
        <f>C691+I691-L691-O691-U691-X691-R691</f>
        <v>0</v>
      </c>
      <c r="AB691" s="7"/>
    </row>
    <row r="692" spans="1:28" ht="15.75" hidden="1" x14ac:dyDescent="0.25">
      <c r="A692" s="29">
        <v>45365</v>
      </c>
      <c r="B692" s="73" t="s">
        <v>1028</v>
      </c>
      <c r="C692" s="27"/>
      <c r="D692" s="27" t="s">
        <v>46</v>
      </c>
      <c r="E692" s="25" t="s">
        <v>164</v>
      </c>
      <c r="F692" s="27">
        <v>1</v>
      </c>
      <c r="G692" s="27" t="s">
        <v>39</v>
      </c>
      <c r="H692" s="27">
        <v>135000</v>
      </c>
      <c r="I692" s="11">
        <f t="shared" si="101"/>
        <v>135000</v>
      </c>
      <c r="J692" s="32" t="s">
        <v>324</v>
      </c>
      <c r="K692" s="11"/>
      <c r="L692" s="4">
        <f t="shared" si="102"/>
        <v>0</v>
      </c>
      <c r="M692" s="4"/>
      <c r="N692" s="4"/>
      <c r="O692" s="4">
        <f t="shared" si="103"/>
        <v>0</v>
      </c>
      <c r="P692" s="4"/>
      <c r="Q692" s="4"/>
      <c r="R692" s="4">
        <f t="shared" si="104"/>
        <v>0</v>
      </c>
      <c r="S692" s="4"/>
      <c r="T692" s="4"/>
      <c r="U692" s="4">
        <f t="shared" si="105"/>
        <v>135000</v>
      </c>
      <c r="V692" s="4">
        <v>135000</v>
      </c>
      <c r="W692" s="4"/>
      <c r="X692" s="4">
        <f t="shared" si="106"/>
        <v>0</v>
      </c>
      <c r="Y692" s="4"/>
      <c r="Z692" s="4"/>
      <c r="AA692" s="4">
        <f>C692+I692-L692-O692-U692-X692-R692</f>
        <v>0</v>
      </c>
      <c r="AB692" s="7">
        <v>45365</v>
      </c>
    </row>
    <row r="693" spans="1:28" ht="15.75" hidden="1" x14ac:dyDescent="0.25">
      <c r="A693" s="29">
        <v>45365</v>
      </c>
      <c r="B693" s="73" t="s">
        <v>162</v>
      </c>
      <c r="C693" s="25"/>
      <c r="D693" s="27" t="s">
        <v>46</v>
      </c>
      <c r="E693" s="27" t="s">
        <v>128</v>
      </c>
      <c r="F693" s="75">
        <v>50</v>
      </c>
      <c r="G693" s="27" t="s">
        <v>39</v>
      </c>
      <c r="H693" s="25">
        <v>125000</v>
      </c>
      <c r="I693" s="11">
        <f t="shared" si="101"/>
        <v>6250000</v>
      </c>
      <c r="J693" s="26" t="s">
        <v>28</v>
      </c>
      <c r="K693" s="11"/>
      <c r="L693" s="4">
        <f t="shared" si="102"/>
        <v>0</v>
      </c>
      <c r="M693" s="4"/>
      <c r="N693" s="4"/>
      <c r="O693" s="4">
        <f t="shared" si="103"/>
        <v>0</v>
      </c>
      <c r="P693" s="4"/>
      <c r="Q693" s="4"/>
      <c r="R693" s="4">
        <f t="shared" si="104"/>
        <v>0</v>
      </c>
      <c r="S693" s="4"/>
      <c r="T693" s="4"/>
      <c r="U693" s="4">
        <f t="shared" si="105"/>
        <v>0</v>
      </c>
      <c r="V693" s="4"/>
      <c r="W693" s="4"/>
      <c r="X693" s="4">
        <f t="shared" si="106"/>
        <v>0</v>
      </c>
      <c r="Y693" s="4"/>
      <c r="Z693" s="4"/>
      <c r="AA693" s="4">
        <f>C693+I693-L693-O693-U693-X693-R693</f>
        <v>6250000</v>
      </c>
      <c r="AB693" s="7"/>
    </row>
    <row r="694" spans="1:28" ht="15.75" hidden="1" x14ac:dyDescent="0.25">
      <c r="A694" s="29">
        <v>45365</v>
      </c>
      <c r="B694" s="92" t="s">
        <v>162</v>
      </c>
      <c r="C694" s="27"/>
      <c r="D694" s="27" t="s">
        <v>46</v>
      </c>
      <c r="E694" s="27" t="s">
        <v>129</v>
      </c>
      <c r="F694" s="27">
        <v>24</v>
      </c>
      <c r="G694" s="27" t="s">
        <v>77</v>
      </c>
      <c r="H694" s="27">
        <v>60000</v>
      </c>
      <c r="I694" s="11">
        <f t="shared" si="101"/>
        <v>1440000</v>
      </c>
      <c r="J694" s="28" t="s">
        <v>28</v>
      </c>
      <c r="K694" s="11"/>
      <c r="L694" s="4">
        <f t="shared" si="102"/>
        <v>0</v>
      </c>
      <c r="M694" s="4"/>
      <c r="N694" s="4"/>
      <c r="O694" s="4">
        <f t="shared" si="103"/>
        <v>0</v>
      </c>
      <c r="P694" s="4"/>
      <c r="Q694" s="4"/>
      <c r="R694" s="4">
        <f t="shared" si="104"/>
        <v>0</v>
      </c>
      <c r="S694" s="4"/>
      <c r="T694" s="4"/>
      <c r="U694" s="4">
        <f t="shared" si="105"/>
        <v>0</v>
      </c>
      <c r="V694" s="4"/>
      <c r="W694" s="4"/>
      <c r="X694" s="4">
        <f t="shared" si="106"/>
        <v>0</v>
      </c>
      <c r="Y694" s="4"/>
      <c r="Z694" s="4"/>
      <c r="AA694" s="4">
        <f>C694+I694-L694-O694-U694-X694-R694</f>
        <v>1440000</v>
      </c>
      <c r="AB694" s="7"/>
    </row>
    <row r="695" spans="1:28" ht="15.75" hidden="1" x14ac:dyDescent="0.25">
      <c r="A695" s="29">
        <v>45365</v>
      </c>
      <c r="B695" s="73" t="s">
        <v>398</v>
      </c>
      <c r="C695" s="25"/>
      <c r="D695" s="27" t="s">
        <v>46</v>
      </c>
      <c r="E695" s="27" t="s">
        <v>208</v>
      </c>
      <c r="F695" s="25">
        <v>1000</v>
      </c>
      <c r="G695" s="27" t="s">
        <v>34</v>
      </c>
      <c r="H695" s="25">
        <v>830</v>
      </c>
      <c r="I695" s="11">
        <f t="shared" si="101"/>
        <v>830000</v>
      </c>
      <c r="J695" s="32" t="s">
        <v>324</v>
      </c>
      <c r="K695" s="11"/>
      <c r="L695" s="4">
        <f t="shared" si="102"/>
        <v>0</v>
      </c>
      <c r="M695" s="4"/>
      <c r="N695" s="4"/>
      <c r="O695" s="4">
        <f t="shared" si="103"/>
        <v>0</v>
      </c>
      <c r="P695" s="4"/>
      <c r="Q695" s="4"/>
      <c r="R695" s="4">
        <f t="shared" si="104"/>
        <v>0</v>
      </c>
      <c r="S695" s="4"/>
      <c r="T695" s="4"/>
      <c r="U695" s="4">
        <f t="shared" si="105"/>
        <v>830000</v>
      </c>
      <c r="V695" s="4">
        <v>830000</v>
      </c>
      <c r="W695" s="4"/>
      <c r="X695" s="4">
        <f t="shared" si="106"/>
        <v>0</v>
      </c>
      <c r="Y695" s="4"/>
      <c r="Z695" s="4"/>
      <c r="AA695" s="4">
        <f>C695+I695-L695-O695-U695-X695-R695</f>
        <v>0</v>
      </c>
      <c r="AB695" s="7">
        <v>45365</v>
      </c>
    </row>
    <row r="696" spans="1:28" ht="15.75" hidden="1" x14ac:dyDescent="0.25">
      <c r="A696" s="29">
        <v>45365</v>
      </c>
      <c r="B696" s="72" t="s">
        <v>134</v>
      </c>
      <c r="C696" s="25"/>
      <c r="D696" s="25" t="s">
        <v>46</v>
      </c>
      <c r="E696" s="25" t="s">
        <v>42</v>
      </c>
      <c r="F696" s="25">
        <v>700</v>
      </c>
      <c r="G696" s="27" t="s">
        <v>34</v>
      </c>
      <c r="H696" s="25">
        <v>4500</v>
      </c>
      <c r="I696" s="11">
        <f t="shared" si="101"/>
        <v>3150000</v>
      </c>
      <c r="J696" s="26" t="s">
        <v>28</v>
      </c>
      <c r="K696" s="11"/>
      <c r="L696" s="4">
        <f t="shared" si="102"/>
        <v>0</v>
      </c>
      <c r="M696" s="4"/>
      <c r="N696" s="4"/>
      <c r="O696" s="4">
        <f t="shared" si="103"/>
        <v>0</v>
      </c>
      <c r="P696" s="4"/>
      <c r="Q696" s="4"/>
      <c r="R696" s="4">
        <f t="shared" si="104"/>
        <v>0</v>
      </c>
      <c r="S696" s="4"/>
      <c r="T696" s="4"/>
      <c r="U696" s="4">
        <f t="shared" si="105"/>
        <v>0</v>
      </c>
      <c r="V696" s="4"/>
      <c r="W696" s="4"/>
      <c r="X696" s="4">
        <f t="shared" si="106"/>
        <v>0</v>
      </c>
      <c r="Y696" s="4"/>
      <c r="Z696" s="4"/>
      <c r="AA696" s="4">
        <f>C696+I696-L696-O696-U696-X696-R696</f>
        <v>3150000</v>
      </c>
      <c r="AB696" s="7"/>
    </row>
    <row r="697" spans="1:28" ht="15.75" hidden="1" x14ac:dyDescent="0.25">
      <c r="A697" s="29">
        <v>45365</v>
      </c>
      <c r="B697" s="72" t="s">
        <v>134</v>
      </c>
      <c r="C697" s="25"/>
      <c r="D697" s="25" t="s">
        <v>46</v>
      </c>
      <c r="E697" s="25" t="s">
        <v>179</v>
      </c>
      <c r="F697" s="25">
        <v>1000</v>
      </c>
      <c r="G697" s="27" t="s">
        <v>34</v>
      </c>
      <c r="H697" s="25">
        <v>1750</v>
      </c>
      <c r="I697" s="11">
        <f t="shared" si="101"/>
        <v>1750000</v>
      </c>
      <c r="J697" s="26" t="s">
        <v>28</v>
      </c>
      <c r="K697" s="11"/>
      <c r="L697" s="4">
        <f t="shared" si="102"/>
        <v>0</v>
      </c>
      <c r="M697" s="4"/>
      <c r="N697" s="4"/>
      <c r="O697" s="4">
        <f t="shared" si="103"/>
        <v>0</v>
      </c>
      <c r="P697" s="4"/>
      <c r="Q697" s="4"/>
      <c r="R697" s="4">
        <f t="shared" si="104"/>
        <v>0</v>
      </c>
      <c r="S697" s="4"/>
      <c r="T697" s="4"/>
      <c r="U697" s="4">
        <f t="shared" si="105"/>
        <v>0</v>
      </c>
      <c r="V697" s="4"/>
      <c r="W697" s="4"/>
      <c r="X697" s="4">
        <f t="shared" si="106"/>
        <v>0</v>
      </c>
      <c r="Y697" s="4"/>
      <c r="Z697" s="4"/>
      <c r="AA697" s="4">
        <f>C697+I697-L697-O697-U697-X697-R697</f>
        <v>1750000</v>
      </c>
      <c r="AB697" s="7"/>
    </row>
    <row r="698" spans="1:28" ht="15.75" hidden="1" x14ac:dyDescent="0.25">
      <c r="A698" s="29">
        <v>45365</v>
      </c>
      <c r="B698" s="90" t="s">
        <v>362</v>
      </c>
      <c r="C698" s="25"/>
      <c r="D698" s="25" t="s">
        <v>46</v>
      </c>
      <c r="E698" s="25" t="s">
        <v>42</v>
      </c>
      <c r="F698" s="25">
        <v>5000</v>
      </c>
      <c r="G698" s="27" t="s">
        <v>34</v>
      </c>
      <c r="H698" s="25">
        <v>4000</v>
      </c>
      <c r="I698" s="11">
        <f t="shared" si="101"/>
        <v>20000000</v>
      </c>
      <c r="J698" s="31" t="s">
        <v>312</v>
      </c>
      <c r="K698" s="11" t="s">
        <v>1035</v>
      </c>
      <c r="L698" s="4">
        <f t="shared" si="102"/>
        <v>0</v>
      </c>
      <c r="M698" s="4"/>
      <c r="N698" s="4"/>
      <c r="O698" s="4">
        <f t="shared" si="103"/>
        <v>20000000</v>
      </c>
      <c r="P698" s="4">
        <v>20000000</v>
      </c>
      <c r="Q698" s="4"/>
      <c r="R698" s="4">
        <f t="shared" si="104"/>
        <v>0</v>
      </c>
      <c r="S698" s="4"/>
      <c r="T698" s="4"/>
      <c r="U698" s="4">
        <f t="shared" si="105"/>
        <v>0</v>
      </c>
      <c r="V698" s="4"/>
      <c r="W698" s="4"/>
      <c r="X698" s="4">
        <f t="shared" si="106"/>
        <v>0</v>
      </c>
      <c r="Y698" s="4"/>
      <c r="Z698" s="4"/>
      <c r="AA698" s="4">
        <f>C698+I698-L698-O698-U698-X698-R698</f>
        <v>0</v>
      </c>
      <c r="AB698" s="7">
        <v>45365</v>
      </c>
    </row>
    <row r="699" spans="1:28" ht="15.75" hidden="1" x14ac:dyDescent="0.25">
      <c r="A699" s="29">
        <v>45365</v>
      </c>
      <c r="B699" s="73" t="s">
        <v>357</v>
      </c>
      <c r="C699" s="27"/>
      <c r="D699" s="25" t="s">
        <v>46</v>
      </c>
      <c r="E699" s="27" t="s">
        <v>358</v>
      </c>
      <c r="F699" s="27">
        <v>20.3</v>
      </c>
      <c r="G699" s="27" t="s">
        <v>39</v>
      </c>
      <c r="H699" s="27">
        <v>47000</v>
      </c>
      <c r="I699" s="11">
        <f t="shared" si="101"/>
        <v>954100</v>
      </c>
      <c r="J699" s="32" t="s">
        <v>312</v>
      </c>
      <c r="K699" s="11" t="s">
        <v>1030</v>
      </c>
      <c r="L699" s="4">
        <f t="shared" si="102"/>
        <v>0</v>
      </c>
      <c r="M699" s="4"/>
      <c r="N699" s="4"/>
      <c r="O699" s="4">
        <f t="shared" si="103"/>
        <v>954100</v>
      </c>
      <c r="P699" s="4">
        <v>954100</v>
      </c>
      <c r="Q699" s="4"/>
      <c r="R699" s="4">
        <f t="shared" si="104"/>
        <v>0</v>
      </c>
      <c r="S699" s="4"/>
      <c r="T699" s="4"/>
      <c r="U699" s="4">
        <f t="shared" si="105"/>
        <v>0</v>
      </c>
      <c r="V699" s="4"/>
      <c r="W699" s="4"/>
      <c r="X699" s="4">
        <f t="shared" si="106"/>
        <v>0</v>
      </c>
      <c r="Y699" s="4"/>
      <c r="Z699" s="4"/>
      <c r="AA699" s="4">
        <f>C699+I699-L699-O699-U699-X699-R699</f>
        <v>0</v>
      </c>
      <c r="AB699" s="7">
        <v>45365</v>
      </c>
    </row>
    <row r="700" spans="1:28" ht="15.75" hidden="1" x14ac:dyDescent="0.25">
      <c r="A700" s="29">
        <v>45365</v>
      </c>
      <c r="B700" s="73" t="s">
        <v>357</v>
      </c>
      <c r="C700" s="25"/>
      <c r="D700" s="25" t="s">
        <v>46</v>
      </c>
      <c r="E700" s="25" t="s">
        <v>137</v>
      </c>
      <c r="F700" s="25">
        <v>20.399999999999999</v>
      </c>
      <c r="G700" s="25" t="s">
        <v>39</v>
      </c>
      <c r="H700" s="25">
        <v>47000</v>
      </c>
      <c r="I700" s="11">
        <f t="shared" si="101"/>
        <v>958799.99999999988</v>
      </c>
      <c r="J700" s="31" t="s">
        <v>312</v>
      </c>
      <c r="K700" s="11" t="s">
        <v>1030</v>
      </c>
      <c r="L700" s="4">
        <f t="shared" si="102"/>
        <v>0</v>
      </c>
      <c r="M700" s="4"/>
      <c r="N700" s="4"/>
      <c r="O700" s="4">
        <f t="shared" si="103"/>
        <v>958800</v>
      </c>
      <c r="P700" s="4">
        <v>958800</v>
      </c>
      <c r="Q700" s="4"/>
      <c r="R700" s="4">
        <f t="shared" si="104"/>
        <v>0</v>
      </c>
      <c r="S700" s="4"/>
      <c r="T700" s="4"/>
      <c r="U700" s="4">
        <f t="shared" si="105"/>
        <v>0</v>
      </c>
      <c r="V700" s="4"/>
      <c r="W700" s="4"/>
      <c r="X700" s="4">
        <f t="shared" si="106"/>
        <v>0</v>
      </c>
      <c r="Y700" s="4"/>
      <c r="Z700" s="4"/>
      <c r="AA700" s="82">
        <f>C700+I700-L700-O700-U700-X700-R700</f>
        <v>-1.1641532182693481E-10</v>
      </c>
      <c r="AB700" s="7">
        <v>45365</v>
      </c>
    </row>
    <row r="701" spans="1:28" ht="15.75" hidden="1" x14ac:dyDescent="0.25">
      <c r="A701" s="29">
        <v>45365</v>
      </c>
      <c r="B701" s="73" t="s">
        <v>357</v>
      </c>
      <c r="C701" s="25"/>
      <c r="D701" s="25" t="s">
        <v>46</v>
      </c>
      <c r="E701" s="25" t="s">
        <v>154</v>
      </c>
      <c r="F701" s="25">
        <v>2500</v>
      </c>
      <c r="G701" s="25" t="s">
        <v>34</v>
      </c>
      <c r="H701" s="25">
        <v>1300</v>
      </c>
      <c r="I701" s="11">
        <f t="shared" si="101"/>
        <v>3250000</v>
      </c>
      <c r="J701" s="31" t="s">
        <v>312</v>
      </c>
      <c r="K701" s="11" t="s">
        <v>1030</v>
      </c>
      <c r="L701" s="4">
        <f t="shared" si="102"/>
        <v>0</v>
      </c>
      <c r="M701" s="4"/>
      <c r="N701" s="4"/>
      <c r="O701" s="4">
        <f t="shared" si="103"/>
        <v>3250000</v>
      </c>
      <c r="P701" s="4">
        <v>3250000</v>
      </c>
      <c r="Q701" s="4"/>
      <c r="R701" s="4">
        <f t="shared" si="104"/>
        <v>0</v>
      </c>
      <c r="S701" s="4"/>
      <c r="T701" s="4"/>
      <c r="U701" s="4">
        <f t="shared" si="105"/>
        <v>0</v>
      </c>
      <c r="V701" s="4"/>
      <c r="W701" s="4"/>
      <c r="X701" s="4">
        <f t="shared" si="106"/>
        <v>0</v>
      </c>
      <c r="Y701" s="4"/>
      <c r="Z701" s="4"/>
      <c r="AA701" s="4">
        <f>C701+I701-L701-O701-U701-X701-R701</f>
        <v>0</v>
      </c>
      <c r="AB701" s="7">
        <v>45365</v>
      </c>
    </row>
    <row r="702" spans="1:28" ht="15.75" hidden="1" x14ac:dyDescent="0.25">
      <c r="A702" s="29">
        <v>45365</v>
      </c>
      <c r="B702" s="73" t="s">
        <v>514</v>
      </c>
      <c r="C702" s="25"/>
      <c r="D702" s="27" t="s">
        <v>46</v>
      </c>
      <c r="E702" s="25" t="s">
        <v>50</v>
      </c>
      <c r="F702" s="25">
        <v>600</v>
      </c>
      <c r="G702" s="25" t="s">
        <v>34</v>
      </c>
      <c r="H702" s="25">
        <v>3885</v>
      </c>
      <c r="I702" s="11">
        <f t="shared" si="101"/>
        <v>2331000</v>
      </c>
      <c r="J702" s="31" t="s">
        <v>312</v>
      </c>
      <c r="K702" s="11" t="s">
        <v>757</v>
      </c>
      <c r="L702" s="4">
        <f t="shared" si="102"/>
        <v>0</v>
      </c>
      <c r="M702" s="4"/>
      <c r="N702" s="4"/>
      <c r="O702" s="4">
        <f t="shared" si="103"/>
        <v>2331000</v>
      </c>
      <c r="P702" s="4">
        <v>2331000</v>
      </c>
      <c r="Q702" s="4"/>
      <c r="R702" s="4">
        <f t="shared" si="104"/>
        <v>0</v>
      </c>
      <c r="S702" s="4"/>
      <c r="T702" s="4"/>
      <c r="U702" s="4">
        <f t="shared" si="105"/>
        <v>0</v>
      </c>
      <c r="V702" s="4"/>
      <c r="W702" s="4"/>
      <c r="X702" s="4">
        <f t="shared" si="106"/>
        <v>0</v>
      </c>
      <c r="Y702" s="4"/>
      <c r="Z702" s="4"/>
      <c r="AA702" s="4">
        <f>C702+I702-L702-O702-U702-X702-R702</f>
        <v>0</v>
      </c>
      <c r="AB702" s="7">
        <v>45365</v>
      </c>
    </row>
    <row r="703" spans="1:28" ht="15.75" hidden="1" x14ac:dyDescent="0.25">
      <c r="A703" s="29">
        <v>45365</v>
      </c>
      <c r="B703" s="94" t="s">
        <v>674</v>
      </c>
      <c r="C703" s="25"/>
      <c r="D703" s="27" t="s">
        <v>52</v>
      </c>
      <c r="E703" s="25" t="s">
        <v>108</v>
      </c>
      <c r="F703" s="25">
        <v>2600</v>
      </c>
      <c r="G703" s="25" t="s">
        <v>34</v>
      </c>
      <c r="H703" s="25">
        <v>2150</v>
      </c>
      <c r="I703" s="11">
        <f t="shared" si="101"/>
        <v>5590000</v>
      </c>
      <c r="J703" s="31" t="s">
        <v>324</v>
      </c>
      <c r="K703" s="11"/>
      <c r="L703" s="4">
        <f t="shared" si="102"/>
        <v>0</v>
      </c>
      <c r="M703" s="4"/>
      <c r="N703" s="4"/>
      <c r="O703" s="4">
        <f t="shared" si="103"/>
        <v>0</v>
      </c>
      <c r="P703" s="4"/>
      <c r="Q703" s="4"/>
      <c r="R703" s="4">
        <f t="shared" si="104"/>
        <v>0</v>
      </c>
      <c r="S703" s="4"/>
      <c r="T703" s="4"/>
      <c r="U703" s="4">
        <f t="shared" si="105"/>
        <v>5590000</v>
      </c>
      <c r="V703" s="4">
        <v>3000000</v>
      </c>
      <c r="W703" s="4">
        <f>1373000+1217000</f>
        <v>2590000</v>
      </c>
      <c r="X703" s="4">
        <f t="shared" si="106"/>
        <v>0</v>
      </c>
      <c r="Y703" s="4"/>
      <c r="Z703" s="4"/>
      <c r="AA703" s="4">
        <f>C703+I703-L703-O703-U703-X703-R703</f>
        <v>0</v>
      </c>
      <c r="AB703" s="7">
        <v>45364</v>
      </c>
    </row>
    <row r="704" spans="1:28" ht="15.75" hidden="1" x14ac:dyDescent="0.25">
      <c r="A704" s="29">
        <v>45365</v>
      </c>
      <c r="B704" s="73" t="s">
        <v>592</v>
      </c>
      <c r="C704" s="27"/>
      <c r="D704" s="27" t="s">
        <v>52</v>
      </c>
      <c r="E704" s="27" t="s">
        <v>42</v>
      </c>
      <c r="F704" s="27">
        <v>1000</v>
      </c>
      <c r="G704" s="25" t="s">
        <v>34</v>
      </c>
      <c r="H704" s="27">
        <v>3800</v>
      </c>
      <c r="I704" s="11">
        <f t="shared" si="101"/>
        <v>3800000</v>
      </c>
      <c r="J704" s="31" t="s">
        <v>312</v>
      </c>
      <c r="K704" s="11" t="s">
        <v>1032</v>
      </c>
      <c r="L704" s="4">
        <f t="shared" si="102"/>
        <v>0</v>
      </c>
      <c r="M704" s="4"/>
      <c r="N704" s="4"/>
      <c r="O704" s="4">
        <f t="shared" si="103"/>
        <v>3800000</v>
      </c>
      <c r="P704" s="4">
        <v>3800000</v>
      </c>
      <c r="Q704" s="4"/>
      <c r="R704" s="4">
        <f t="shared" si="104"/>
        <v>0</v>
      </c>
      <c r="S704" s="4"/>
      <c r="T704" s="4"/>
      <c r="U704" s="4">
        <f t="shared" si="105"/>
        <v>0</v>
      </c>
      <c r="V704" s="4"/>
      <c r="W704" s="4"/>
      <c r="X704" s="4">
        <f t="shared" si="106"/>
        <v>0</v>
      </c>
      <c r="Y704" s="4"/>
      <c r="Z704" s="4"/>
      <c r="AA704" s="4">
        <f>C704+I704-L704-O704-U704-X704-R704</f>
        <v>0</v>
      </c>
      <c r="AB704" s="7">
        <v>45365</v>
      </c>
    </row>
    <row r="705" spans="1:28" ht="15.75" hidden="1" x14ac:dyDescent="0.25">
      <c r="A705" s="29">
        <v>45365</v>
      </c>
      <c r="B705" s="73" t="s">
        <v>253</v>
      </c>
      <c r="C705" s="25"/>
      <c r="D705" s="27" t="s">
        <v>52</v>
      </c>
      <c r="E705" s="25" t="s">
        <v>189</v>
      </c>
      <c r="F705" s="25">
        <v>5</v>
      </c>
      <c r="G705" s="25" t="s">
        <v>23</v>
      </c>
      <c r="H705" s="25">
        <v>450000</v>
      </c>
      <c r="I705" s="11">
        <f t="shared" si="101"/>
        <v>2250000</v>
      </c>
      <c r="J705" s="26" t="s">
        <v>28</v>
      </c>
      <c r="K705" s="11"/>
      <c r="L705" s="4">
        <f t="shared" si="102"/>
        <v>0</v>
      </c>
      <c r="M705" s="4"/>
      <c r="N705" s="4"/>
      <c r="O705" s="4">
        <f t="shared" si="103"/>
        <v>0</v>
      </c>
      <c r="P705" s="4"/>
      <c r="Q705" s="4"/>
      <c r="R705" s="4">
        <f t="shared" si="104"/>
        <v>0</v>
      </c>
      <c r="S705" s="4"/>
      <c r="T705" s="4"/>
      <c r="U705" s="4">
        <f t="shared" si="105"/>
        <v>0</v>
      </c>
      <c r="V705" s="4"/>
      <c r="W705" s="4"/>
      <c r="X705" s="4">
        <f t="shared" si="106"/>
        <v>0</v>
      </c>
      <c r="Y705" s="4"/>
      <c r="Z705" s="4"/>
      <c r="AA705" s="4">
        <f>C705+I705-L705-O705-U705-X705-R705</f>
        <v>2250000</v>
      </c>
      <c r="AB705" s="7"/>
    </row>
    <row r="706" spans="1:28" ht="15.75" hidden="1" x14ac:dyDescent="0.25">
      <c r="A706" s="29">
        <v>45365</v>
      </c>
      <c r="B706" s="73" t="s">
        <v>253</v>
      </c>
      <c r="C706" s="27"/>
      <c r="D706" s="27" t="s">
        <v>52</v>
      </c>
      <c r="E706" s="25" t="s">
        <v>53</v>
      </c>
      <c r="F706" s="27">
        <v>5</v>
      </c>
      <c r="G706" s="25" t="s">
        <v>23</v>
      </c>
      <c r="H706" s="27">
        <v>450000</v>
      </c>
      <c r="I706" s="11">
        <f t="shared" si="101"/>
        <v>2250000</v>
      </c>
      <c r="J706" s="28" t="s">
        <v>28</v>
      </c>
      <c r="K706" s="11"/>
      <c r="L706" s="4">
        <f t="shared" si="102"/>
        <v>0</v>
      </c>
      <c r="M706" s="4"/>
      <c r="N706" s="4"/>
      <c r="O706" s="4">
        <f t="shared" si="103"/>
        <v>0</v>
      </c>
      <c r="P706" s="4"/>
      <c r="Q706" s="4"/>
      <c r="R706" s="4">
        <f t="shared" si="104"/>
        <v>0</v>
      </c>
      <c r="S706" s="4"/>
      <c r="T706" s="4"/>
      <c r="U706" s="4">
        <f t="shared" si="105"/>
        <v>0</v>
      </c>
      <c r="V706" s="4"/>
      <c r="W706" s="4"/>
      <c r="X706" s="4">
        <f t="shared" si="106"/>
        <v>0</v>
      </c>
      <c r="Y706" s="4"/>
      <c r="Z706" s="4"/>
      <c r="AA706" s="4">
        <f>C706+I706-L706-O706-U706-X706-R706</f>
        <v>2250000</v>
      </c>
      <c r="AB706" s="7"/>
    </row>
    <row r="707" spans="1:28" ht="15.75" hidden="1" x14ac:dyDescent="0.25">
      <c r="A707" s="29">
        <v>45365</v>
      </c>
      <c r="B707" s="73" t="s">
        <v>253</v>
      </c>
      <c r="C707" s="27"/>
      <c r="D707" s="27" t="s">
        <v>52</v>
      </c>
      <c r="E707" s="25" t="s">
        <v>150</v>
      </c>
      <c r="F707" s="25">
        <v>20</v>
      </c>
      <c r="G707" s="27" t="s">
        <v>77</v>
      </c>
      <c r="H707" s="27">
        <v>45000</v>
      </c>
      <c r="I707" s="11">
        <f t="shared" si="101"/>
        <v>900000</v>
      </c>
      <c r="J707" s="28" t="s">
        <v>28</v>
      </c>
      <c r="K707" s="11"/>
      <c r="L707" s="4">
        <f t="shared" si="102"/>
        <v>0</v>
      </c>
      <c r="M707" s="4"/>
      <c r="N707" s="4"/>
      <c r="O707" s="4">
        <f t="shared" si="103"/>
        <v>0</v>
      </c>
      <c r="P707" s="4"/>
      <c r="Q707" s="4"/>
      <c r="R707" s="4">
        <f t="shared" si="104"/>
        <v>0</v>
      </c>
      <c r="S707" s="4"/>
      <c r="T707" s="4"/>
      <c r="U707" s="4">
        <f t="shared" si="105"/>
        <v>0</v>
      </c>
      <c r="V707" s="4"/>
      <c r="W707" s="4"/>
      <c r="X707" s="4">
        <f t="shared" si="106"/>
        <v>0</v>
      </c>
      <c r="Y707" s="4"/>
      <c r="Z707" s="4"/>
      <c r="AA707" s="4">
        <f>C707+I707-L707-O707-U707-X707-R707</f>
        <v>900000</v>
      </c>
      <c r="AB707" s="7"/>
    </row>
    <row r="708" spans="1:28" ht="15.75" hidden="1" x14ac:dyDescent="0.25">
      <c r="A708" s="29">
        <v>45365</v>
      </c>
      <c r="B708" s="73" t="s">
        <v>253</v>
      </c>
      <c r="C708" s="25"/>
      <c r="D708" s="27" t="s">
        <v>52</v>
      </c>
      <c r="E708" s="25" t="s">
        <v>129</v>
      </c>
      <c r="F708" s="27">
        <v>12</v>
      </c>
      <c r="G708" s="27" t="s">
        <v>77</v>
      </c>
      <c r="H708" s="25">
        <v>60000</v>
      </c>
      <c r="I708" s="11">
        <f t="shared" si="101"/>
        <v>720000</v>
      </c>
      <c r="J708" s="26" t="s">
        <v>28</v>
      </c>
      <c r="K708" s="11"/>
      <c r="L708" s="4">
        <f t="shared" si="102"/>
        <v>0</v>
      </c>
      <c r="M708" s="4"/>
      <c r="N708" s="4"/>
      <c r="O708" s="4">
        <f t="shared" si="103"/>
        <v>0</v>
      </c>
      <c r="P708" s="4"/>
      <c r="Q708" s="4"/>
      <c r="R708" s="4">
        <f t="shared" si="104"/>
        <v>0</v>
      </c>
      <c r="S708" s="4"/>
      <c r="T708" s="4"/>
      <c r="U708" s="4">
        <f t="shared" si="105"/>
        <v>0</v>
      </c>
      <c r="V708" s="4"/>
      <c r="W708" s="4"/>
      <c r="X708" s="4">
        <f t="shared" si="106"/>
        <v>0</v>
      </c>
      <c r="Y708" s="4"/>
      <c r="Z708" s="4"/>
      <c r="AA708" s="4">
        <f>C708+I708-L708-O708-U708-X708-R708</f>
        <v>720000</v>
      </c>
      <c r="AB708" s="7"/>
    </row>
    <row r="709" spans="1:28" ht="15.75" hidden="1" x14ac:dyDescent="0.25">
      <c r="A709" s="29">
        <v>45365</v>
      </c>
      <c r="B709" s="72" t="s">
        <v>592</v>
      </c>
      <c r="C709" s="25"/>
      <c r="D709" s="27" t="s">
        <v>52</v>
      </c>
      <c r="E709" s="25" t="s">
        <v>290</v>
      </c>
      <c r="F709" s="25">
        <v>625</v>
      </c>
      <c r="G709" s="27" t="s">
        <v>34</v>
      </c>
      <c r="H709" s="25">
        <v>3025</v>
      </c>
      <c r="I709" s="11">
        <f t="shared" si="101"/>
        <v>1890625</v>
      </c>
      <c r="J709" s="31" t="s">
        <v>312</v>
      </c>
      <c r="K709" s="11" t="s">
        <v>1031</v>
      </c>
      <c r="L709" s="4">
        <f t="shared" si="102"/>
        <v>0</v>
      </c>
      <c r="M709" s="4"/>
      <c r="N709" s="4"/>
      <c r="O709" s="4">
        <f t="shared" si="103"/>
        <v>1890625</v>
      </c>
      <c r="P709" s="4">
        <v>1890625</v>
      </c>
      <c r="Q709" s="4"/>
      <c r="R709" s="4">
        <f t="shared" si="104"/>
        <v>0</v>
      </c>
      <c r="S709" s="4"/>
      <c r="T709" s="4"/>
      <c r="U709" s="4">
        <f t="shared" si="105"/>
        <v>0</v>
      </c>
      <c r="V709" s="4"/>
      <c r="W709" s="4"/>
      <c r="X709" s="4">
        <f t="shared" si="106"/>
        <v>0</v>
      </c>
      <c r="Y709" s="4"/>
      <c r="Z709" s="4"/>
      <c r="AA709" s="4">
        <f>C709+I709-L709-O709-U709-X709-R709</f>
        <v>0</v>
      </c>
      <c r="AB709" s="7">
        <v>45365</v>
      </c>
    </row>
    <row r="710" spans="1:28" ht="15.75" hidden="1" x14ac:dyDescent="0.25">
      <c r="A710" s="29">
        <v>45365</v>
      </c>
      <c r="B710" s="72" t="s">
        <v>266</v>
      </c>
      <c r="C710" s="25"/>
      <c r="D710" s="27" t="s">
        <v>52</v>
      </c>
      <c r="E710" s="25" t="s">
        <v>81</v>
      </c>
      <c r="F710" s="25">
        <v>23.9</v>
      </c>
      <c r="G710" s="27" t="s">
        <v>39</v>
      </c>
      <c r="H710" s="25">
        <v>49000</v>
      </c>
      <c r="I710" s="11">
        <f t="shared" si="101"/>
        <v>1171100</v>
      </c>
      <c r="J710" s="32" t="s">
        <v>312</v>
      </c>
      <c r="K710" s="11" t="s">
        <v>1067</v>
      </c>
      <c r="L710" s="4">
        <f t="shared" si="102"/>
        <v>0</v>
      </c>
      <c r="M710" s="4"/>
      <c r="N710" s="4"/>
      <c r="O710" s="4">
        <f t="shared" si="103"/>
        <v>1171100</v>
      </c>
      <c r="P710" s="4">
        <v>1171100</v>
      </c>
      <c r="Q710" s="4"/>
      <c r="R710" s="4">
        <f t="shared" si="104"/>
        <v>0</v>
      </c>
      <c r="S710" s="4"/>
      <c r="T710" s="4"/>
      <c r="U710" s="4">
        <f t="shared" si="105"/>
        <v>0</v>
      </c>
      <c r="V710" s="4"/>
      <c r="W710" s="4"/>
      <c r="X710" s="4">
        <f t="shared" si="106"/>
        <v>0</v>
      </c>
      <c r="Y710" s="4"/>
      <c r="Z710" s="4"/>
      <c r="AA710" s="4">
        <f>C710+I710-L710-O710-U710-X710-R710</f>
        <v>0</v>
      </c>
      <c r="AB710" s="7">
        <v>45370</v>
      </c>
    </row>
    <row r="711" spans="1:28" ht="15.75" hidden="1" x14ac:dyDescent="0.25">
      <c r="A711" s="29">
        <v>45365</v>
      </c>
      <c r="B711" s="72" t="s">
        <v>266</v>
      </c>
      <c r="C711" s="27"/>
      <c r="D711" s="27" t="s">
        <v>52</v>
      </c>
      <c r="E711" s="25" t="s">
        <v>165</v>
      </c>
      <c r="F711" s="27">
        <v>1</v>
      </c>
      <c r="G711" s="27" t="s">
        <v>303</v>
      </c>
      <c r="H711" s="27">
        <v>1200000</v>
      </c>
      <c r="I711" s="11">
        <f t="shared" si="101"/>
        <v>1200000</v>
      </c>
      <c r="J711" s="32" t="s">
        <v>312</v>
      </c>
      <c r="K711" s="11" t="s">
        <v>1067</v>
      </c>
      <c r="L711" s="4">
        <f t="shared" si="102"/>
        <v>0</v>
      </c>
      <c r="M711" s="4"/>
      <c r="N711" s="4"/>
      <c r="O711" s="4">
        <f t="shared" si="103"/>
        <v>1200000</v>
      </c>
      <c r="P711" s="4">
        <v>1200000</v>
      </c>
      <c r="Q711" s="4"/>
      <c r="R711" s="4">
        <f t="shared" si="104"/>
        <v>0</v>
      </c>
      <c r="S711" s="4"/>
      <c r="T711" s="4"/>
      <c r="U711" s="4">
        <f t="shared" si="105"/>
        <v>0</v>
      </c>
      <c r="V711" s="4"/>
      <c r="W711" s="4"/>
      <c r="X711" s="4">
        <f t="shared" si="106"/>
        <v>0</v>
      </c>
      <c r="Y711" s="4"/>
      <c r="Z711" s="4"/>
      <c r="AA711" s="4">
        <f>C711+I711-L711-O711-U711-X711-R711</f>
        <v>0</v>
      </c>
      <c r="AB711" s="7">
        <v>45370</v>
      </c>
    </row>
    <row r="712" spans="1:28" ht="15.75" hidden="1" x14ac:dyDescent="0.25">
      <c r="A712" s="29">
        <v>45365</v>
      </c>
      <c r="B712" s="72" t="s">
        <v>266</v>
      </c>
      <c r="C712" s="25"/>
      <c r="D712" s="27" t="s">
        <v>52</v>
      </c>
      <c r="E712" s="27" t="s">
        <v>185</v>
      </c>
      <c r="F712" s="25">
        <v>200</v>
      </c>
      <c r="G712" s="27" t="s">
        <v>27</v>
      </c>
      <c r="H712" s="25">
        <v>1700</v>
      </c>
      <c r="I712" s="11">
        <f t="shared" si="101"/>
        <v>340000</v>
      </c>
      <c r="J712" s="32" t="s">
        <v>312</v>
      </c>
      <c r="K712" s="11" t="s">
        <v>1067</v>
      </c>
      <c r="L712" s="4">
        <f t="shared" si="102"/>
        <v>0</v>
      </c>
      <c r="M712" s="4"/>
      <c r="N712" s="4"/>
      <c r="O712" s="4">
        <f t="shared" si="103"/>
        <v>340000</v>
      </c>
      <c r="P712" s="4">
        <v>340000</v>
      </c>
      <c r="Q712" s="4"/>
      <c r="R712" s="4">
        <f t="shared" si="104"/>
        <v>0</v>
      </c>
      <c r="S712" s="4"/>
      <c r="T712" s="4"/>
      <c r="U712" s="4">
        <f t="shared" si="105"/>
        <v>0</v>
      </c>
      <c r="V712" s="4"/>
      <c r="W712" s="4"/>
      <c r="X712" s="4">
        <f t="shared" si="106"/>
        <v>0</v>
      </c>
      <c r="Y712" s="4"/>
      <c r="Z712" s="4"/>
      <c r="AA712" s="4">
        <f>C712+I712-L712-O712-U712-X712-R712</f>
        <v>0</v>
      </c>
      <c r="AB712" s="7">
        <v>45370</v>
      </c>
    </row>
    <row r="713" spans="1:28" ht="15.75" hidden="1" x14ac:dyDescent="0.25">
      <c r="A713" s="29">
        <v>45365</v>
      </c>
      <c r="B713" s="95" t="s">
        <v>721</v>
      </c>
      <c r="C713" s="25"/>
      <c r="D713" s="27" t="s">
        <v>52</v>
      </c>
      <c r="E713" s="25" t="s">
        <v>58</v>
      </c>
      <c r="F713" s="25">
        <v>600</v>
      </c>
      <c r="G713" s="27" t="s">
        <v>34</v>
      </c>
      <c r="H713" s="25">
        <v>2150</v>
      </c>
      <c r="I713" s="11">
        <f t="shared" si="101"/>
        <v>1290000</v>
      </c>
      <c r="J713" s="31" t="s">
        <v>324</v>
      </c>
      <c r="K713" s="11"/>
      <c r="L713" s="4">
        <f t="shared" si="102"/>
        <v>1290000</v>
      </c>
      <c r="M713" s="4">
        <v>1290000</v>
      </c>
      <c r="N713" s="4"/>
      <c r="O713" s="4">
        <f t="shared" si="103"/>
        <v>0</v>
      </c>
      <c r="P713" s="4"/>
      <c r="Q713" s="4"/>
      <c r="R713" s="4">
        <f t="shared" si="104"/>
        <v>0</v>
      </c>
      <c r="S713" s="4"/>
      <c r="T713" s="4"/>
      <c r="U713" s="4">
        <f t="shared" si="105"/>
        <v>0</v>
      </c>
      <c r="V713" s="4"/>
      <c r="W713" s="4"/>
      <c r="X713" s="4">
        <f t="shared" si="106"/>
        <v>0</v>
      </c>
      <c r="Y713" s="4"/>
      <c r="Z713" s="4"/>
      <c r="AA713" s="4">
        <f>C713+I713-L713-O713-U713-X713-R713</f>
        <v>0</v>
      </c>
      <c r="AB713" s="7">
        <v>45366</v>
      </c>
    </row>
    <row r="714" spans="1:28" ht="15.75" hidden="1" x14ac:dyDescent="0.25">
      <c r="A714" s="29">
        <v>45365</v>
      </c>
      <c r="B714" s="93" t="s">
        <v>721</v>
      </c>
      <c r="C714" s="27"/>
      <c r="D714" s="27" t="s">
        <v>52</v>
      </c>
      <c r="E714" s="27" t="s">
        <v>150</v>
      </c>
      <c r="F714" s="27">
        <v>20</v>
      </c>
      <c r="G714" s="27" t="s">
        <v>77</v>
      </c>
      <c r="H714" s="27">
        <v>45000</v>
      </c>
      <c r="I714" s="11">
        <f t="shared" si="101"/>
        <v>900000</v>
      </c>
      <c r="J714" s="32" t="s">
        <v>324</v>
      </c>
      <c r="K714" s="11"/>
      <c r="L714" s="4">
        <f t="shared" si="102"/>
        <v>900000</v>
      </c>
      <c r="M714" s="4">
        <v>900000</v>
      </c>
      <c r="N714" s="4"/>
      <c r="O714" s="4">
        <f t="shared" si="103"/>
        <v>0</v>
      </c>
      <c r="P714" s="4"/>
      <c r="Q714" s="4"/>
      <c r="R714" s="4">
        <f t="shared" si="104"/>
        <v>0</v>
      </c>
      <c r="S714" s="4"/>
      <c r="T714" s="4"/>
      <c r="U714" s="4">
        <f t="shared" si="105"/>
        <v>0</v>
      </c>
      <c r="V714" s="4"/>
      <c r="W714" s="4"/>
      <c r="X714" s="4">
        <f t="shared" si="106"/>
        <v>0</v>
      </c>
      <c r="Y714" s="4"/>
      <c r="Z714" s="4"/>
      <c r="AA714" s="4">
        <f>C714+I714-L714-O714-U714-X714-R714</f>
        <v>0</v>
      </c>
      <c r="AB714" s="7">
        <v>45366</v>
      </c>
    </row>
    <row r="715" spans="1:28" ht="15.75" hidden="1" x14ac:dyDescent="0.25">
      <c r="A715" s="29">
        <v>45365</v>
      </c>
      <c r="B715" s="93" t="s">
        <v>721</v>
      </c>
      <c r="C715" s="25"/>
      <c r="D715" s="27" t="s">
        <v>52</v>
      </c>
      <c r="E715" s="25" t="s">
        <v>129</v>
      </c>
      <c r="F715" s="25">
        <v>10</v>
      </c>
      <c r="G715" s="27" t="s">
        <v>77</v>
      </c>
      <c r="H715" s="25">
        <v>60000</v>
      </c>
      <c r="I715" s="11">
        <f t="shared" si="101"/>
        <v>600000</v>
      </c>
      <c r="J715" s="31" t="s">
        <v>324</v>
      </c>
      <c r="K715" s="11"/>
      <c r="L715" s="4">
        <f t="shared" si="102"/>
        <v>600000</v>
      </c>
      <c r="M715" s="4">
        <v>600000</v>
      </c>
      <c r="N715" s="4"/>
      <c r="O715" s="4">
        <f t="shared" si="103"/>
        <v>0</v>
      </c>
      <c r="P715" s="4"/>
      <c r="Q715" s="4"/>
      <c r="R715" s="4">
        <f t="shared" si="104"/>
        <v>0</v>
      </c>
      <c r="S715" s="4"/>
      <c r="T715" s="4"/>
      <c r="U715" s="4">
        <f t="shared" si="105"/>
        <v>0</v>
      </c>
      <c r="V715" s="4"/>
      <c r="W715" s="4"/>
      <c r="X715" s="4">
        <f t="shared" si="106"/>
        <v>0</v>
      </c>
      <c r="Y715" s="4"/>
      <c r="Z715" s="4"/>
      <c r="AA715" s="4">
        <f>C715+I715-L715-O715-U715-X715-R715</f>
        <v>0</v>
      </c>
      <c r="AB715" s="7">
        <v>45366</v>
      </c>
    </row>
    <row r="716" spans="1:28" ht="15.75" x14ac:dyDescent="0.25">
      <c r="A716" s="29">
        <v>45365</v>
      </c>
      <c r="B716" s="72" t="s">
        <v>205</v>
      </c>
      <c r="C716" s="25"/>
      <c r="D716" s="27" t="s">
        <v>46</v>
      </c>
      <c r="E716" s="25" t="s">
        <v>139</v>
      </c>
      <c r="F716" s="25">
        <v>250</v>
      </c>
      <c r="G716" s="27" t="s">
        <v>34</v>
      </c>
      <c r="H716" s="25">
        <v>2790</v>
      </c>
      <c r="I716" s="11">
        <f t="shared" si="101"/>
        <v>697500</v>
      </c>
      <c r="J716" s="26" t="s">
        <v>28</v>
      </c>
      <c r="K716" s="11"/>
      <c r="L716" s="4">
        <f t="shared" si="102"/>
        <v>0</v>
      </c>
      <c r="M716" s="4"/>
      <c r="N716" s="4"/>
      <c r="O716" s="4">
        <f t="shared" si="103"/>
        <v>0</v>
      </c>
      <c r="P716" s="4"/>
      <c r="Q716" s="4"/>
      <c r="R716" s="4">
        <f t="shared" si="104"/>
        <v>0</v>
      </c>
      <c r="S716" s="4"/>
      <c r="T716" s="4"/>
      <c r="U716" s="4">
        <f t="shared" si="105"/>
        <v>0</v>
      </c>
      <c r="V716" s="4"/>
      <c r="W716" s="4"/>
      <c r="X716" s="4">
        <f t="shared" si="106"/>
        <v>0</v>
      </c>
      <c r="Y716" s="4"/>
      <c r="Z716" s="4"/>
      <c r="AA716" s="4">
        <f>C716+I716-L716-O716-U716-X716-R716</f>
        <v>697500</v>
      </c>
      <c r="AB716" s="7"/>
    </row>
    <row r="717" spans="1:28" ht="15.75" x14ac:dyDescent="0.25">
      <c r="A717" s="29">
        <v>45365</v>
      </c>
      <c r="B717" s="72" t="s">
        <v>205</v>
      </c>
      <c r="C717" s="25"/>
      <c r="D717" s="27" t="s">
        <v>46</v>
      </c>
      <c r="E717" s="25" t="s">
        <v>534</v>
      </c>
      <c r="F717" s="25">
        <v>250</v>
      </c>
      <c r="G717" s="27" t="s">
        <v>34</v>
      </c>
      <c r="H717" s="25">
        <v>3930</v>
      </c>
      <c r="I717" s="11">
        <f t="shared" si="101"/>
        <v>982500</v>
      </c>
      <c r="J717" s="26" t="s">
        <v>28</v>
      </c>
      <c r="K717" s="11"/>
      <c r="L717" s="4">
        <f t="shared" si="102"/>
        <v>0</v>
      </c>
      <c r="M717" s="4"/>
      <c r="N717" s="4"/>
      <c r="O717" s="4">
        <f t="shared" si="103"/>
        <v>0</v>
      </c>
      <c r="P717" s="4"/>
      <c r="Q717" s="4"/>
      <c r="R717" s="4">
        <f t="shared" si="104"/>
        <v>0</v>
      </c>
      <c r="S717" s="4"/>
      <c r="T717" s="4"/>
      <c r="U717" s="4">
        <f t="shared" si="105"/>
        <v>0</v>
      </c>
      <c r="V717" s="4"/>
      <c r="W717" s="4"/>
      <c r="X717" s="4">
        <f t="shared" si="106"/>
        <v>0</v>
      </c>
      <c r="Y717" s="4"/>
      <c r="Z717" s="4"/>
      <c r="AA717" s="4">
        <f>C717+I717-L717-O717-U717-X717-R717</f>
        <v>982500</v>
      </c>
      <c r="AB717" s="7"/>
    </row>
    <row r="718" spans="1:28" ht="15.75" hidden="1" x14ac:dyDescent="0.25">
      <c r="A718" s="29">
        <v>45365</v>
      </c>
      <c r="B718" s="93" t="s">
        <v>98</v>
      </c>
      <c r="C718" s="25"/>
      <c r="D718" s="25" t="s">
        <v>52</v>
      </c>
      <c r="E718" s="25" t="s">
        <v>150</v>
      </c>
      <c r="F718" s="25">
        <v>20</v>
      </c>
      <c r="G718" s="25" t="s">
        <v>77</v>
      </c>
      <c r="H718" s="25">
        <v>45000</v>
      </c>
      <c r="I718" s="11">
        <f t="shared" si="101"/>
        <v>900000</v>
      </c>
      <c r="J718" s="26" t="s">
        <v>28</v>
      </c>
      <c r="K718" s="11"/>
      <c r="L718" s="4">
        <f t="shared" si="102"/>
        <v>0</v>
      </c>
      <c r="M718" s="4"/>
      <c r="N718" s="4"/>
      <c r="O718" s="4">
        <f t="shared" si="103"/>
        <v>0</v>
      </c>
      <c r="P718" s="4"/>
      <c r="Q718" s="4"/>
      <c r="R718" s="4">
        <f t="shared" si="104"/>
        <v>0</v>
      </c>
      <c r="S718" s="4"/>
      <c r="T718" s="4"/>
      <c r="U718" s="4">
        <f t="shared" si="105"/>
        <v>0</v>
      </c>
      <c r="V718" s="4"/>
      <c r="W718" s="4"/>
      <c r="X718" s="4">
        <f t="shared" si="106"/>
        <v>0</v>
      </c>
      <c r="Y718" s="4"/>
      <c r="Z718" s="4"/>
      <c r="AA718" s="4">
        <f>C718+I718-L718-O718-U718-X718-R718</f>
        <v>900000</v>
      </c>
      <c r="AB718" s="7"/>
    </row>
    <row r="719" spans="1:28" ht="15.75" hidden="1" x14ac:dyDescent="0.25">
      <c r="A719" s="29">
        <v>45365</v>
      </c>
      <c r="B719" s="93" t="s">
        <v>98</v>
      </c>
      <c r="C719" s="27"/>
      <c r="D719" s="25" t="s">
        <v>52</v>
      </c>
      <c r="E719" s="27" t="s">
        <v>129</v>
      </c>
      <c r="F719" s="27">
        <v>12</v>
      </c>
      <c r="G719" s="25" t="s">
        <v>77</v>
      </c>
      <c r="H719" s="27">
        <v>60000</v>
      </c>
      <c r="I719" s="11">
        <f t="shared" si="101"/>
        <v>720000</v>
      </c>
      <c r="J719" s="28" t="s">
        <v>28</v>
      </c>
      <c r="K719" s="11"/>
      <c r="L719" s="4">
        <f t="shared" si="102"/>
        <v>0</v>
      </c>
      <c r="M719" s="4"/>
      <c r="N719" s="4"/>
      <c r="O719" s="4">
        <f t="shared" si="103"/>
        <v>0</v>
      </c>
      <c r="P719" s="4"/>
      <c r="Q719" s="4"/>
      <c r="R719" s="4">
        <f t="shared" si="104"/>
        <v>0</v>
      </c>
      <c r="S719" s="4"/>
      <c r="T719" s="4"/>
      <c r="U719" s="4">
        <f t="shared" si="105"/>
        <v>0</v>
      </c>
      <c r="V719" s="4"/>
      <c r="W719" s="4"/>
      <c r="X719" s="4">
        <f t="shared" si="106"/>
        <v>0</v>
      </c>
      <c r="Y719" s="4"/>
      <c r="Z719" s="4"/>
      <c r="AA719" s="4">
        <f>C719+I719-L719-O719-U719-X719-R719</f>
        <v>720000</v>
      </c>
      <c r="AB719" s="7"/>
    </row>
    <row r="720" spans="1:28" ht="15.75" hidden="1" x14ac:dyDescent="0.25">
      <c r="A720" s="29">
        <v>45365</v>
      </c>
      <c r="B720" s="93" t="s">
        <v>1029</v>
      </c>
      <c r="C720" s="25"/>
      <c r="D720" s="25" t="s">
        <v>52</v>
      </c>
      <c r="E720" s="25" t="s">
        <v>150</v>
      </c>
      <c r="F720" s="25">
        <v>20</v>
      </c>
      <c r="G720" s="25" t="s">
        <v>77</v>
      </c>
      <c r="H720" s="25">
        <v>45000</v>
      </c>
      <c r="I720" s="11">
        <f t="shared" si="101"/>
        <v>900000</v>
      </c>
      <c r="J720" s="31" t="s">
        <v>324</v>
      </c>
      <c r="K720" s="11"/>
      <c r="L720" s="4">
        <f t="shared" si="102"/>
        <v>900000</v>
      </c>
      <c r="M720" s="4">
        <v>900000</v>
      </c>
      <c r="N720" s="4"/>
      <c r="O720" s="4">
        <f t="shared" si="103"/>
        <v>0</v>
      </c>
      <c r="P720" s="4"/>
      <c r="Q720" s="4"/>
      <c r="R720" s="4">
        <f t="shared" si="104"/>
        <v>0</v>
      </c>
      <c r="S720" s="4"/>
      <c r="T720" s="4"/>
      <c r="U720" s="4">
        <f t="shared" si="105"/>
        <v>0</v>
      </c>
      <c r="V720" s="4"/>
      <c r="W720" s="4"/>
      <c r="X720" s="4">
        <f t="shared" si="106"/>
        <v>0</v>
      </c>
      <c r="Y720" s="4"/>
      <c r="Z720" s="4"/>
      <c r="AA720" s="4">
        <f>C720+I720-L720-O720-U720-X720-R720</f>
        <v>0</v>
      </c>
      <c r="AB720" s="7">
        <v>45365</v>
      </c>
    </row>
    <row r="721" spans="1:28" ht="15.75" hidden="1" x14ac:dyDescent="0.25">
      <c r="A721" s="29">
        <v>45365</v>
      </c>
      <c r="B721" s="93" t="s">
        <v>1029</v>
      </c>
      <c r="C721" s="27"/>
      <c r="D721" s="25" t="s">
        <v>52</v>
      </c>
      <c r="E721" s="27" t="s">
        <v>129</v>
      </c>
      <c r="F721" s="25">
        <v>2</v>
      </c>
      <c r="G721" s="25" t="s">
        <v>77</v>
      </c>
      <c r="H721" s="27">
        <v>60000</v>
      </c>
      <c r="I721" s="11">
        <f t="shared" si="101"/>
        <v>120000</v>
      </c>
      <c r="J721" s="32" t="s">
        <v>324</v>
      </c>
      <c r="K721" s="11"/>
      <c r="L721" s="4">
        <f t="shared" si="102"/>
        <v>120000</v>
      </c>
      <c r="M721" s="4">
        <v>120000</v>
      </c>
      <c r="N721" s="4"/>
      <c r="O721" s="4">
        <f t="shared" si="103"/>
        <v>0</v>
      </c>
      <c r="P721" s="4"/>
      <c r="Q721" s="4"/>
      <c r="R721" s="4">
        <f t="shared" si="104"/>
        <v>0</v>
      </c>
      <c r="S721" s="4"/>
      <c r="T721" s="4"/>
      <c r="U721" s="4">
        <f t="shared" si="105"/>
        <v>0</v>
      </c>
      <c r="V721" s="4"/>
      <c r="W721" s="4"/>
      <c r="X721" s="4">
        <f t="shared" si="106"/>
        <v>0</v>
      </c>
      <c r="Y721" s="4"/>
      <c r="Z721" s="4"/>
      <c r="AA721" s="4">
        <f>C721+I721-L721-O721-U721-X721-R721</f>
        <v>0</v>
      </c>
      <c r="AB721" s="7">
        <v>45365</v>
      </c>
    </row>
    <row r="722" spans="1:28" ht="15.75" hidden="1" x14ac:dyDescent="0.25">
      <c r="A722" s="29">
        <v>45365</v>
      </c>
      <c r="B722" s="93" t="s">
        <v>513</v>
      </c>
      <c r="C722" s="27"/>
      <c r="D722" s="25" t="s">
        <v>46</v>
      </c>
      <c r="E722" s="27" t="s">
        <v>150</v>
      </c>
      <c r="F722" s="25">
        <v>40</v>
      </c>
      <c r="G722" s="27" t="s">
        <v>77</v>
      </c>
      <c r="H722" s="27">
        <v>40000</v>
      </c>
      <c r="I722" s="11">
        <f t="shared" si="101"/>
        <v>1600000</v>
      </c>
      <c r="J722" s="32" t="s">
        <v>324</v>
      </c>
      <c r="K722" s="11"/>
      <c r="L722" s="4">
        <f t="shared" si="102"/>
        <v>1600000</v>
      </c>
      <c r="M722" s="4">
        <v>1600000</v>
      </c>
      <c r="N722" s="4"/>
      <c r="O722" s="4">
        <f t="shared" si="103"/>
        <v>0</v>
      </c>
      <c r="P722" s="4"/>
      <c r="Q722" s="4"/>
      <c r="R722" s="4">
        <f t="shared" si="104"/>
        <v>0</v>
      </c>
      <c r="S722" s="4"/>
      <c r="T722" s="4"/>
      <c r="U722" s="4">
        <f t="shared" si="105"/>
        <v>0</v>
      </c>
      <c r="V722" s="4"/>
      <c r="W722" s="4"/>
      <c r="X722" s="4">
        <f t="shared" si="106"/>
        <v>0</v>
      </c>
      <c r="Y722" s="4"/>
      <c r="Z722" s="4"/>
      <c r="AA722" s="4">
        <f>C722+I722-L722-O722-U722-X722-R722</f>
        <v>0</v>
      </c>
      <c r="AB722" s="7">
        <v>45365</v>
      </c>
    </row>
    <row r="723" spans="1:28" ht="15.75" hidden="1" x14ac:dyDescent="0.25">
      <c r="A723" s="29">
        <v>45365</v>
      </c>
      <c r="B723" s="93" t="s">
        <v>513</v>
      </c>
      <c r="C723" s="25"/>
      <c r="D723" s="25" t="s">
        <v>46</v>
      </c>
      <c r="E723" s="25" t="s">
        <v>129</v>
      </c>
      <c r="F723" s="25">
        <v>12</v>
      </c>
      <c r="G723" s="27" t="s">
        <v>77</v>
      </c>
      <c r="H723" s="25">
        <v>55000</v>
      </c>
      <c r="I723" s="11">
        <f t="shared" si="101"/>
        <v>660000</v>
      </c>
      <c r="J723" s="31" t="s">
        <v>324</v>
      </c>
      <c r="K723" s="11"/>
      <c r="L723" s="4">
        <f t="shared" si="102"/>
        <v>660000</v>
      </c>
      <c r="M723" s="4">
        <v>660000</v>
      </c>
      <c r="N723" s="4"/>
      <c r="O723" s="4">
        <f t="shared" si="103"/>
        <v>0</v>
      </c>
      <c r="P723" s="4"/>
      <c r="Q723" s="4"/>
      <c r="R723" s="4">
        <f t="shared" si="104"/>
        <v>0</v>
      </c>
      <c r="S723" s="4"/>
      <c r="T723" s="4"/>
      <c r="U723" s="4">
        <f t="shared" si="105"/>
        <v>0</v>
      </c>
      <c r="V723" s="4"/>
      <c r="W723" s="4"/>
      <c r="X723" s="4">
        <f t="shared" si="106"/>
        <v>0</v>
      </c>
      <c r="Y723" s="4"/>
      <c r="Z723" s="4"/>
      <c r="AA723" s="4">
        <f>C723+I723-L723-O723-U723-X723-R723</f>
        <v>0</v>
      </c>
      <c r="AB723" s="7">
        <v>45365</v>
      </c>
    </row>
    <row r="724" spans="1:28" ht="15.75" hidden="1" x14ac:dyDescent="0.25">
      <c r="A724" s="24">
        <v>45365</v>
      </c>
      <c r="B724" s="93" t="s">
        <v>307</v>
      </c>
      <c r="C724" s="25"/>
      <c r="D724" s="25" t="s">
        <v>46</v>
      </c>
      <c r="E724" s="25" t="s">
        <v>764</v>
      </c>
      <c r="F724" s="25">
        <v>100</v>
      </c>
      <c r="G724" s="25" t="s">
        <v>34</v>
      </c>
      <c r="H724" s="25">
        <v>2975</v>
      </c>
      <c r="I724" s="11">
        <f t="shared" si="101"/>
        <v>297500</v>
      </c>
      <c r="J724" s="32" t="s">
        <v>324</v>
      </c>
      <c r="K724" s="11"/>
      <c r="L724" s="4">
        <f t="shared" si="102"/>
        <v>0</v>
      </c>
      <c r="M724" s="4"/>
      <c r="N724" s="4"/>
      <c r="O724" s="4">
        <f t="shared" si="103"/>
        <v>0</v>
      </c>
      <c r="P724" s="4"/>
      <c r="Q724" s="4"/>
      <c r="R724" s="4">
        <f t="shared" si="104"/>
        <v>0</v>
      </c>
      <c r="S724" s="4"/>
      <c r="T724" s="4"/>
      <c r="U724" s="4">
        <f t="shared" si="105"/>
        <v>297500</v>
      </c>
      <c r="V724" s="4"/>
      <c r="W724" s="4">
        <v>297500</v>
      </c>
      <c r="X724" s="4">
        <f t="shared" si="106"/>
        <v>0</v>
      </c>
      <c r="Y724" s="4"/>
      <c r="Z724" s="4"/>
      <c r="AA724" s="4">
        <f>C724+I724-L724-O724-U724-X724-R724</f>
        <v>0</v>
      </c>
      <c r="AB724" s="7">
        <v>45365</v>
      </c>
    </row>
    <row r="725" spans="1:28" ht="15.75" hidden="1" x14ac:dyDescent="0.25">
      <c r="A725" s="29">
        <v>45365</v>
      </c>
      <c r="B725" s="72" t="s">
        <v>307</v>
      </c>
      <c r="C725" s="27"/>
      <c r="D725" s="25" t="s">
        <v>46</v>
      </c>
      <c r="E725" s="27" t="s">
        <v>534</v>
      </c>
      <c r="F725" s="27">
        <v>250</v>
      </c>
      <c r="G725" s="27" t="s">
        <v>34</v>
      </c>
      <c r="H725" s="27">
        <v>3810</v>
      </c>
      <c r="I725" s="11">
        <f t="shared" si="101"/>
        <v>952500</v>
      </c>
      <c r="J725" s="32" t="s">
        <v>324</v>
      </c>
      <c r="K725" s="11"/>
      <c r="L725" s="4">
        <f t="shared" si="102"/>
        <v>0</v>
      </c>
      <c r="M725" s="4"/>
      <c r="N725" s="4"/>
      <c r="O725" s="4">
        <f t="shared" si="103"/>
        <v>0</v>
      </c>
      <c r="P725" s="4"/>
      <c r="Q725" s="4"/>
      <c r="R725" s="4">
        <f t="shared" si="104"/>
        <v>0</v>
      </c>
      <c r="S725" s="4"/>
      <c r="T725" s="4"/>
      <c r="U725" s="4">
        <f t="shared" si="105"/>
        <v>952500</v>
      </c>
      <c r="V725" s="4"/>
      <c r="W725" s="4">
        <v>952500</v>
      </c>
      <c r="X725" s="4">
        <f t="shared" si="106"/>
        <v>0</v>
      </c>
      <c r="Y725" s="4"/>
      <c r="Z725" s="4"/>
      <c r="AA725" s="4">
        <f>C725+I725-L725-O725-U725-X725-R725</f>
        <v>0</v>
      </c>
      <c r="AB725" s="7">
        <v>45365</v>
      </c>
    </row>
    <row r="726" spans="1:28" ht="15.75" hidden="1" x14ac:dyDescent="0.25">
      <c r="A726" s="24">
        <v>45365</v>
      </c>
      <c r="B726" s="72" t="s">
        <v>307</v>
      </c>
      <c r="C726" s="25"/>
      <c r="D726" s="25" t="s">
        <v>46</v>
      </c>
      <c r="E726" s="25" t="s">
        <v>109</v>
      </c>
      <c r="F726" s="25">
        <v>500</v>
      </c>
      <c r="G726" s="25" t="s">
        <v>34</v>
      </c>
      <c r="H726" s="25">
        <v>1190</v>
      </c>
      <c r="I726" s="11">
        <f t="shared" si="101"/>
        <v>595000</v>
      </c>
      <c r="J726" s="32" t="s">
        <v>324</v>
      </c>
      <c r="K726" s="11"/>
      <c r="L726" s="4">
        <f t="shared" si="102"/>
        <v>0</v>
      </c>
      <c r="M726" s="4"/>
      <c r="N726" s="4"/>
      <c r="O726" s="4">
        <f t="shared" si="103"/>
        <v>0</v>
      </c>
      <c r="P726" s="4"/>
      <c r="Q726" s="4"/>
      <c r="R726" s="4">
        <f t="shared" si="104"/>
        <v>0</v>
      </c>
      <c r="S726" s="4"/>
      <c r="T726" s="4"/>
      <c r="U726" s="4">
        <f t="shared" si="105"/>
        <v>595000</v>
      </c>
      <c r="V726" s="4"/>
      <c r="W726" s="4">
        <v>595000</v>
      </c>
      <c r="X726" s="4">
        <f t="shared" si="106"/>
        <v>0</v>
      </c>
      <c r="Y726" s="4"/>
      <c r="Z726" s="4"/>
      <c r="AA726" s="4">
        <f>C726+I726-L726-O726-U726-X726-R726</f>
        <v>0</v>
      </c>
      <c r="AB726" s="7">
        <v>45365</v>
      </c>
    </row>
    <row r="727" spans="1:28" ht="15.75" hidden="1" x14ac:dyDescent="0.25">
      <c r="A727" s="29">
        <v>45366</v>
      </c>
      <c r="B727" s="73" t="s">
        <v>246</v>
      </c>
      <c r="C727" s="27"/>
      <c r="D727" s="27" t="s">
        <v>46</v>
      </c>
      <c r="E727" s="27" t="s">
        <v>381</v>
      </c>
      <c r="F727" s="27">
        <v>1</v>
      </c>
      <c r="G727" s="27" t="s">
        <v>27</v>
      </c>
      <c r="H727" s="27">
        <v>700000</v>
      </c>
      <c r="I727" s="11">
        <f t="shared" ref="I727:I756" si="107">F727*H727</f>
        <v>700000</v>
      </c>
      <c r="J727" s="31" t="s">
        <v>312</v>
      </c>
      <c r="K727" s="11"/>
      <c r="L727" s="4">
        <f>M727+N727</f>
        <v>0</v>
      </c>
      <c r="M727" s="4"/>
      <c r="N727" s="4"/>
      <c r="O727" s="4">
        <f>P727+Q727</f>
        <v>700000</v>
      </c>
      <c r="P727" s="4">
        <v>700000</v>
      </c>
      <c r="Q727" s="4"/>
      <c r="R727" s="4">
        <f>S727+T727</f>
        <v>0</v>
      </c>
      <c r="S727" s="4"/>
      <c r="T727" s="4"/>
      <c r="U727" s="4">
        <f>V727+W727</f>
        <v>0</v>
      </c>
      <c r="V727" s="4"/>
      <c r="W727" s="4"/>
      <c r="X727" s="4">
        <f>Y727+Z727</f>
        <v>0</v>
      </c>
      <c r="Y727" s="4"/>
      <c r="Z727" s="4"/>
      <c r="AA727" s="4">
        <f>C727+I727-L727-O727-U727-X727-R727</f>
        <v>0</v>
      </c>
      <c r="AB727" s="7">
        <v>45365</v>
      </c>
    </row>
    <row r="728" spans="1:28" ht="15.75" hidden="1" x14ac:dyDescent="0.25">
      <c r="A728" s="29">
        <v>45366</v>
      </c>
      <c r="B728" s="73" t="s">
        <v>246</v>
      </c>
      <c r="C728" s="25"/>
      <c r="D728" s="27" t="s">
        <v>46</v>
      </c>
      <c r="E728" s="25" t="s">
        <v>71</v>
      </c>
      <c r="F728" s="25">
        <v>1</v>
      </c>
      <c r="G728" s="25" t="s">
        <v>27</v>
      </c>
      <c r="H728" s="25">
        <v>850000</v>
      </c>
      <c r="I728" s="11">
        <f t="shared" si="107"/>
        <v>850000</v>
      </c>
      <c r="J728" s="31" t="s">
        <v>312</v>
      </c>
      <c r="K728" s="11"/>
      <c r="L728" s="4">
        <f t="shared" ref="L728:L756" si="108">M728+N728</f>
        <v>0</v>
      </c>
      <c r="M728" s="4"/>
      <c r="N728" s="4"/>
      <c r="O728" s="4">
        <f t="shared" ref="O728:O756" si="109">P728+Q728</f>
        <v>850000</v>
      </c>
      <c r="P728" s="4">
        <v>850000</v>
      </c>
      <c r="Q728" s="4"/>
      <c r="R728" s="4">
        <f t="shared" ref="R728:R756" si="110">S728+T728</f>
        <v>0</v>
      </c>
      <c r="S728" s="4"/>
      <c r="T728" s="4"/>
      <c r="U728" s="4">
        <f t="shared" ref="U728:U756" si="111">V728+W728</f>
        <v>0</v>
      </c>
      <c r="V728" s="4"/>
      <c r="W728" s="4"/>
      <c r="X728" s="4">
        <f t="shared" ref="X728:X756" si="112">Y728+Z728</f>
        <v>0</v>
      </c>
      <c r="Y728" s="4"/>
      <c r="Z728" s="4"/>
      <c r="AA728" s="4">
        <f>C728+I728-L728-O728-U728-X728-R728</f>
        <v>0</v>
      </c>
      <c r="AB728" s="7">
        <v>45365</v>
      </c>
    </row>
    <row r="729" spans="1:28" ht="15.75" hidden="1" x14ac:dyDescent="0.25">
      <c r="A729" s="29">
        <v>45366</v>
      </c>
      <c r="B729" s="72" t="s">
        <v>311</v>
      </c>
      <c r="C729" s="25"/>
      <c r="D729" s="25" t="s">
        <v>46</v>
      </c>
      <c r="E729" s="27" t="s">
        <v>129</v>
      </c>
      <c r="F729" s="25">
        <v>4</v>
      </c>
      <c r="G729" s="25" t="s">
        <v>77</v>
      </c>
      <c r="H729" s="25">
        <v>60000</v>
      </c>
      <c r="I729" s="11">
        <f t="shared" si="107"/>
        <v>240000</v>
      </c>
      <c r="J729" s="31" t="s">
        <v>324</v>
      </c>
      <c r="K729" s="11"/>
      <c r="L729" s="4">
        <f t="shared" si="108"/>
        <v>0</v>
      </c>
      <c r="M729" s="4"/>
      <c r="N729" s="4"/>
      <c r="O729" s="4">
        <f t="shared" si="109"/>
        <v>0</v>
      </c>
      <c r="P729" s="4"/>
      <c r="Q729" s="4"/>
      <c r="R729" s="4">
        <f t="shared" si="110"/>
        <v>0</v>
      </c>
      <c r="S729" s="4"/>
      <c r="T729" s="4"/>
      <c r="U729" s="4">
        <f t="shared" si="111"/>
        <v>240000</v>
      </c>
      <c r="V729" s="4">
        <v>240000</v>
      </c>
      <c r="W729" s="4"/>
      <c r="X729" s="4">
        <f t="shared" si="112"/>
        <v>0</v>
      </c>
      <c r="Y729" s="4"/>
      <c r="Z729" s="4"/>
      <c r="AA729" s="4">
        <f>C729+I729-L729-O729-U729-X729-R729</f>
        <v>0</v>
      </c>
      <c r="AB729" s="7">
        <v>45365</v>
      </c>
    </row>
    <row r="730" spans="1:28" ht="15.75" hidden="1" x14ac:dyDescent="0.25">
      <c r="A730" s="29">
        <v>45366</v>
      </c>
      <c r="B730" s="72" t="s">
        <v>357</v>
      </c>
      <c r="C730" s="25"/>
      <c r="D730" s="25" t="s">
        <v>46</v>
      </c>
      <c r="E730" s="25" t="s">
        <v>154</v>
      </c>
      <c r="F730" s="25">
        <v>250</v>
      </c>
      <c r="G730" s="25" t="s">
        <v>34</v>
      </c>
      <c r="H730" s="25">
        <v>1300</v>
      </c>
      <c r="I730" s="11">
        <f t="shared" si="107"/>
        <v>325000</v>
      </c>
      <c r="J730" s="31" t="s">
        <v>312</v>
      </c>
      <c r="K730" s="11" t="s">
        <v>1030</v>
      </c>
      <c r="L730" s="4">
        <f t="shared" si="108"/>
        <v>0</v>
      </c>
      <c r="M730" s="4"/>
      <c r="N730" s="4"/>
      <c r="O730" s="4">
        <f t="shared" si="109"/>
        <v>325000</v>
      </c>
      <c r="P730" s="4">
        <v>325000</v>
      </c>
      <c r="Q730" s="4"/>
      <c r="R730" s="4">
        <f t="shared" si="110"/>
        <v>0</v>
      </c>
      <c r="S730" s="4"/>
      <c r="T730" s="4"/>
      <c r="U730" s="4">
        <f t="shared" si="111"/>
        <v>0</v>
      </c>
      <c r="V730" s="4"/>
      <c r="W730" s="4"/>
      <c r="X730" s="4">
        <f t="shared" si="112"/>
        <v>0</v>
      </c>
      <c r="Y730" s="4"/>
      <c r="Z730" s="4"/>
      <c r="AA730" s="4">
        <f>C730+I730-L730-O730-U730-X730-R730</f>
        <v>0</v>
      </c>
      <c r="AB730" s="7">
        <v>45365</v>
      </c>
    </row>
    <row r="731" spans="1:28" ht="15.75" hidden="1" x14ac:dyDescent="0.25">
      <c r="A731" s="29">
        <v>45366</v>
      </c>
      <c r="B731" s="25" t="s">
        <v>99</v>
      </c>
      <c r="C731" s="27"/>
      <c r="D731" s="25"/>
      <c r="E731" s="27" t="s">
        <v>120</v>
      </c>
      <c r="F731" s="27">
        <v>49</v>
      </c>
      <c r="G731" s="25" t="s">
        <v>39</v>
      </c>
      <c r="H731" s="27"/>
      <c r="I731" s="11">
        <f t="shared" si="107"/>
        <v>0</v>
      </c>
      <c r="J731" s="28" t="s">
        <v>28</v>
      </c>
      <c r="K731" s="11"/>
      <c r="L731" s="4">
        <f t="shared" si="108"/>
        <v>0</v>
      </c>
      <c r="M731" s="4"/>
      <c r="N731" s="4"/>
      <c r="O731" s="4">
        <f t="shared" si="109"/>
        <v>0</v>
      </c>
      <c r="P731" s="4"/>
      <c r="Q731" s="4"/>
      <c r="R731" s="4">
        <f t="shared" si="110"/>
        <v>0</v>
      </c>
      <c r="S731" s="4"/>
      <c r="T731" s="4"/>
      <c r="U731" s="4">
        <f t="shared" si="111"/>
        <v>0</v>
      </c>
      <c r="V731" s="4"/>
      <c r="W731" s="4"/>
      <c r="X731" s="4">
        <f t="shared" si="112"/>
        <v>0</v>
      </c>
      <c r="Y731" s="4"/>
      <c r="Z731" s="4"/>
      <c r="AA731" s="4">
        <f>C731+I731-L731-O731-U731-X731-R731</f>
        <v>0</v>
      </c>
      <c r="AB731" s="7"/>
    </row>
    <row r="732" spans="1:28" ht="15.75" hidden="1" x14ac:dyDescent="0.25">
      <c r="A732" s="29">
        <v>45366</v>
      </c>
      <c r="B732" s="72" t="s">
        <v>779</v>
      </c>
      <c r="C732" s="27"/>
      <c r="D732" s="25" t="s">
        <v>46</v>
      </c>
      <c r="E732" s="25" t="s">
        <v>61</v>
      </c>
      <c r="F732" s="73">
        <v>4750</v>
      </c>
      <c r="G732" s="25" t="s">
        <v>34</v>
      </c>
      <c r="H732" s="27">
        <v>2540</v>
      </c>
      <c r="I732" s="11">
        <f t="shared" si="107"/>
        <v>12065000</v>
      </c>
      <c r="J732" s="31" t="s">
        <v>312</v>
      </c>
      <c r="K732" s="11" t="s">
        <v>787</v>
      </c>
      <c r="L732" s="4">
        <f t="shared" si="108"/>
        <v>0</v>
      </c>
      <c r="M732" s="4"/>
      <c r="N732" s="4"/>
      <c r="O732" s="4">
        <f t="shared" si="109"/>
        <v>12065000</v>
      </c>
      <c r="P732" s="4">
        <v>12065000</v>
      </c>
      <c r="Q732" s="4"/>
      <c r="R732" s="4">
        <f t="shared" si="110"/>
        <v>0</v>
      </c>
      <c r="S732" s="4"/>
      <c r="T732" s="4"/>
      <c r="U732" s="4">
        <f t="shared" si="111"/>
        <v>0</v>
      </c>
      <c r="V732" s="4"/>
      <c r="W732" s="4"/>
      <c r="X732" s="4">
        <f t="shared" si="112"/>
        <v>0</v>
      </c>
      <c r="Y732" s="4"/>
      <c r="Z732" s="4"/>
      <c r="AA732" s="4">
        <f>C732+I732-L732-O732-U732-X732-R732</f>
        <v>0</v>
      </c>
      <c r="AB732" s="7">
        <v>45366</v>
      </c>
    </row>
    <row r="733" spans="1:28" ht="15.75" hidden="1" x14ac:dyDescent="0.25">
      <c r="A733" s="29">
        <v>45366</v>
      </c>
      <c r="B733" s="72" t="s">
        <v>1036</v>
      </c>
      <c r="C733" s="25"/>
      <c r="D733" s="25" t="s">
        <v>52</v>
      </c>
      <c r="E733" s="25" t="s">
        <v>173</v>
      </c>
      <c r="F733" s="25">
        <v>100</v>
      </c>
      <c r="G733" s="25" t="s">
        <v>34</v>
      </c>
      <c r="H733" s="25">
        <v>4500</v>
      </c>
      <c r="I733" s="11">
        <f t="shared" si="107"/>
        <v>450000</v>
      </c>
      <c r="J733" s="31" t="s">
        <v>324</v>
      </c>
      <c r="K733" s="11"/>
      <c r="L733" s="4">
        <f t="shared" si="108"/>
        <v>0</v>
      </c>
      <c r="M733" s="4"/>
      <c r="N733" s="4"/>
      <c r="O733" s="4">
        <f t="shared" si="109"/>
        <v>0</v>
      </c>
      <c r="P733" s="4"/>
      <c r="Q733" s="4"/>
      <c r="R733" s="4">
        <f t="shared" si="110"/>
        <v>0</v>
      </c>
      <c r="S733" s="4"/>
      <c r="T733" s="4"/>
      <c r="U733" s="4">
        <f t="shared" si="111"/>
        <v>450000</v>
      </c>
      <c r="V733" s="4">
        <v>450000</v>
      </c>
      <c r="W733" s="4"/>
      <c r="X733" s="4">
        <f t="shared" si="112"/>
        <v>0</v>
      </c>
      <c r="Y733" s="4"/>
      <c r="Z733" s="4"/>
      <c r="AA733" s="4">
        <f>C733+I733-L733-O733-U733-X733-R733</f>
        <v>0</v>
      </c>
      <c r="AB733" s="7">
        <v>45366</v>
      </c>
    </row>
    <row r="734" spans="1:28" ht="15.75" hidden="1" x14ac:dyDescent="0.25">
      <c r="A734" s="29">
        <v>45366</v>
      </c>
      <c r="B734" s="72" t="s">
        <v>858</v>
      </c>
      <c r="C734" s="25"/>
      <c r="D734" s="25" t="s">
        <v>46</v>
      </c>
      <c r="E734" s="25" t="s">
        <v>135</v>
      </c>
      <c r="F734" s="25">
        <v>3</v>
      </c>
      <c r="G734" s="25" t="s">
        <v>48</v>
      </c>
      <c r="H734" s="25">
        <v>160000</v>
      </c>
      <c r="I734" s="11">
        <f t="shared" si="107"/>
        <v>480000</v>
      </c>
      <c r="J734" s="31" t="s">
        <v>312</v>
      </c>
      <c r="K734" s="11"/>
      <c r="L734" s="4">
        <f t="shared" si="108"/>
        <v>0</v>
      </c>
      <c r="M734" s="4"/>
      <c r="N734" s="4"/>
      <c r="O734" s="4">
        <f t="shared" si="109"/>
        <v>0</v>
      </c>
      <c r="P734" s="4"/>
      <c r="Q734" s="4"/>
      <c r="R734" s="4">
        <f t="shared" si="110"/>
        <v>0</v>
      </c>
      <c r="S734" s="4"/>
      <c r="T734" s="4"/>
      <c r="U734" s="4">
        <f t="shared" si="111"/>
        <v>0</v>
      </c>
      <c r="V734" s="4"/>
      <c r="W734" s="4"/>
      <c r="X734" s="4">
        <f t="shared" si="112"/>
        <v>480000</v>
      </c>
      <c r="Y734" s="4">
        <v>480000</v>
      </c>
      <c r="Z734" s="4"/>
      <c r="AA734" s="4">
        <f>C734+I734-L734-O734-U734-X734-R734</f>
        <v>0</v>
      </c>
      <c r="AB734" s="7">
        <v>45366</v>
      </c>
    </row>
    <row r="735" spans="1:28" ht="15.75" hidden="1" x14ac:dyDescent="0.25">
      <c r="A735" s="29">
        <v>45366</v>
      </c>
      <c r="B735" s="72" t="s">
        <v>253</v>
      </c>
      <c r="C735" s="25"/>
      <c r="D735" s="25" t="s">
        <v>46</v>
      </c>
      <c r="E735" s="25" t="s">
        <v>126</v>
      </c>
      <c r="F735" s="25">
        <v>71.599999999999994</v>
      </c>
      <c r="G735" s="25" t="s">
        <v>39</v>
      </c>
      <c r="H735" s="25">
        <v>49000</v>
      </c>
      <c r="I735" s="11">
        <f t="shared" si="107"/>
        <v>3508399.9999999995</v>
      </c>
      <c r="J735" s="26" t="s">
        <v>28</v>
      </c>
      <c r="K735" s="11"/>
      <c r="L735" s="4">
        <f t="shared" si="108"/>
        <v>0</v>
      </c>
      <c r="M735" s="4"/>
      <c r="N735" s="4"/>
      <c r="O735" s="4">
        <f t="shared" si="109"/>
        <v>0</v>
      </c>
      <c r="P735" s="4"/>
      <c r="Q735" s="4"/>
      <c r="R735" s="4">
        <f t="shared" si="110"/>
        <v>0</v>
      </c>
      <c r="S735" s="4"/>
      <c r="T735" s="4"/>
      <c r="U735" s="4">
        <f t="shared" si="111"/>
        <v>0</v>
      </c>
      <c r="V735" s="4"/>
      <c r="W735" s="4"/>
      <c r="X735" s="4">
        <f t="shared" si="112"/>
        <v>0</v>
      </c>
      <c r="Y735" s="4"/>
      <c r="Z735" s="4"/>
      <c r="AA735" s="4">
        <f>C735+I735-L735-O735-U735-X735-R735</f>
        <v>3508399.9999999995</v>
      </c>
      <c r="AB735" s="7"/>
    </row>
    <row r="736" spans="1:28" ht="15.75" hidden="1" x14ac:dyDescent="0.25">
      <c r="A736" s="29">
        <v>45366</v>
      </c>
      <c r="B736" s="72" t="s">
        <v>698</v>
      </c>
      <c r="C736" s="25"/>
      <c r="D736" s="25" t="s">
        <v>46</v>
      </c>
      <c r="E736" s="25" t="s">
        <v>64</v>
      </c>
      <c r="F736" s="25">
        <v>40</v>
      </c>
      <c r="G736" s="25" t="s">
        <v>39</v>
      </c>
      <c r="H736" s="25">
        <v>50000</v>
      </c>
      <c r="I736" s="11">
        <f t="shared" si="107"/>
        <v>2000000</v>
      </c>
      <c r="J736" s="32" t="s">
        <v>312</v>
      </c>
      <c r="K736" s="11" t="s">
        <v>1054</v>
      </c>
      <c r="L736" s="4">
        <f t="shared" si="108"/>
        <v>0</v>
      </c>
      <c r="M736" s="4"/>
      <c r="N736" s="4"/>
      <c r="O736" s="4">
        <f t="shared" si="109"/>
        <v>2000000</v>
      </c>
      <c r="P736" s="4">
        <v>2000000</v>
      </c>
      <c r="Q736" s="4"/>
      <c r="R736" s="4">
        <f t="shared" si="110"/>
        <v>0</v>
      </c>
      <c r="S736" s="4"/>
      <c r="T736" s="4"/>
      <c r="U736" s="4">
        <f t="shared" si="111"/>
        <v>0</v>
      </c>
      <c r="V736" s="4"/>
      <c r="W736" s="4"/>
      <c r="X736" s="4">
        <f t="shared" si="112"/>
        <v>0</v>
      </c>
      <c r="Y736" s="4"/>
      <c r="Z736" s="4"/>
      <c r="AA736" s="4">
        <f>C736+I736-L736-O736-U736-X736-R736</f>
        <v>0</v>
      </c>
      <c r="AB736" s="7">
        <v>45366</v>
      </c>
    </row>
    <row r="737" spans="1:28" ht="15.75" hidden="1" x14ac:dyDescent="0.25">
      <c r="A737" s="29">
        <v>45366</v>
      </c>
      <c r="B737" s="72" t="s">
        <v>698</v>
      </c>
      <c r="C737" s="27"/>
      <c r="D737" s="25" t="s">
        <v>46</v>
      </c>
      <c r="E737" s="27" t="s">
        <v>150</v>
      </c>
      <c r="F737" s="27">
        <v>20</v>
      </c>
      <c r="G737" s="27" t="s">
        <v>77</v>
      </c>
      <c r="H737" s="27">
        <v>45000</v>
      </c>
      <c r="I737" s="11">
        <f t="shared" si="107"/>
        <v>900000</v>
      </c>
      <c r="J737" s="32" t="s">
        <v>312</v>
      </c>
      <c r="K737" s="11" t="s">
        <v>1054</v>
      </c>
      <c r="L737" s="4">
        <f t="shared" si="108"/>
        <v>0</v>
      </c>
      <c r="M737" s="4"/>
      <c r="N737" s="4"/>
      <c r="O737" s="4">
        <f t="shared" si="109"/>
        <v>900000</v>
      </c>
      <c r="P737" s="4">
        <v>900000</v>
      </c>
      <c r="Q737" s="4"/>
      <c r="R737" s="4">
        <f t="shared" si="110"/>
        <v>0</v>
      </c>
      <c r="S737" s="4"/>
      <c r="T737" s="4"/>
      <c r="U737" s="4">
        <f t="shared" si="111"/>
        <v>0</v>
      </c>
      <c r="V737" s="4"/>
      <c r="W737" s="4"/>
      <c r="X737" s="4">
        <f t="shared" si="112"/>
        <v>0</v>
      </c>
      <c r="Y737" s="4"/>
      <c r="Z737" s="4"/>
      <c r="AA737" s="4">
        <f>C737+I737-L737-O737-U737-X737-R737</f>
        <v>0</v>
      </c>
      <c r="AB737" s="7">
        <v>45366</v>
      </c>
    </row>
    <row r="738" spans="1:28" ht="15.75" hidden="1" x14ac:dyDescent="0.25">
      <c r="A738" s="29">
        <v>45366</v>
      </c>
      <c r="B738" s="72" t="s">
        <v>698</v>
      </c>
      <c r="C738" s="25"/>
      <c r="D738" s="25" t="s">
        <v>46</v>
      </c>
      <c r="E738" s="27" t="s">
        <v>130</v>
      </c>
      <c r="F738" s="49">
        <v>20</v>
      </c>
      <c r="G738" s="27" t="s">
        <v>77</v>
      </c>
      <c r="H738" s="25">
        <v>45000</v>
      </c>
      <c r="I738" s="11">
        <f t="shared" si="107"/>
        <v>900000</v>
      </c>
      <c r="J738" s="32" t="s">
        <v>312</v>
      </c>
      <c r="K738" s="11" t="s">
        <v>1054</v>
      </c>
      <c r="L738" s="4">
        <f t="shared" si="108"/>
        <v>0</v>
      </c>
      <c r="M738" s="4"/>
      <c r="N738" s="4"/>
      <c r="O738" s="4">
        <f t="shared" si="109"/>
        <v>900000</v>
      </c>
      <c r="P738" s="4">
        <v>900000</v>
      </c>
      <c r="Q738" s="4"/>
      <c r="R738" s="4">
        <f t="shared" si="110"/>
        <v>0</v>
      </c>
      <c r="S738" s="4"/>
      <c r="T738" s="4"/>
      <c r="U738" s="4">
        <f t="shared" si="111"/>
        <v>0</v>
      </c>
      <c r="V738" s="4"/>
      <c r="W738" s="4"/>
      <c r="X738" s="4">
        <f t="shared" si="112"/>
        <v>0</v>
      </c>
      <c r="Y738" s="4"/>
      <c r="Z738" s="4"/>
      <c r="AA738" s="4">
        <f>C738+I738-L738-O738-U738-X738-R738</f>
        <v>0</v>
      </c>
      <c r="AB738" s="7">
        <v>45366</v>
      </c>
    </row>
    <row r="739" spans="1:28" ht="15.75" hidden="1" x14ac:dyDescent="0.25">
      <c r="A739" s="24">
        <v>45366</v>
      </c>
      <c r="B739" s="72" t="s">
        <v>352</v>
      </c>
      <c r="C739" s="25"/>
      <c r="D739" s="25" t="s">
        <v>46</v>
      </c>
      <c r="E739" s="25" t="s">
        <v>53</v>
      </c>
      <c r="F739" s="25">
        <v>10</v>
      </c>
      <c r="G739" s="25" t="s">
        <v>23</v>
      </c>
      <c r="H739" s="25">
        <v>350000</v>
      </c>
      <c r="I739" s="11">
        <f t="shared" si="107"/>
        <v>3500000</v>
      </c>
      <c r="J739" s="31" t="s">
        <v>324</v>
      </c>
      <c r="K739" s="11"/>
      <c r="L739" s="4">
        <f t="shared" si="108"/>
        <v>3500000</v>
      </c>
      <c r="M739" s="4">
        <v>3500000</v>
      </c>
      <c r="N739" s="4"/>
      <c r="O739" s="4">
        <f t="shared" si="109"/>
        <v>0</v>
      </c>
      <c r="P739" s="4"/>
      <c r="Q739" s="4"/>
      <c r="R739" s="4">
        <f t="shared" si="110"/>
        <v>0</v>
      </c>
      <c r="S739" s="4"/>
      <c r="T739" s="4"/>
      <c r="U739" s="4">
        <f t="shared" si="111"/>
        <v>0</v>
      </c>
      <c r="V739" s="4"/>
      <c r="W739" s="4"/>
      <c r="X739" s="4">
        <f t="shared" si="112"/>
        <v>0</v>
      </c>
      <c r="Y739" s="4"/>
      <c r="Z739" s="4"/>
      <c r="AA739" s="4">
        <f>C739+I739-L739-O739-U739-X739-R739</f>
        <v>0</v>
      </c>
      <c r="AB739" s="7">
        <v>45367</v>
      </c>
    </row>
    <row r="740" spans="1:28" ht="15.75" hidden="1" x14ac:dyDescent="0.25">
      <c r="A740" s="29">
        <v>45366</v>
      </c>
      <c r="B740" s="72" t="s">
        <v>1037</v>
      </c>
      <c r="C740" s="25"/>
      <c r="D740" s="25" t="s">
        <v>46</v>
      </c>
      <c r="E740" s="25" t="s">
        <v>454</v>
      </c>
      <c r="F740" s="25">
        <v>0.5</v>
      </c>
      <c r="G740" s="27" t="s">
        <v>125</v>
      </c>
      <c r="H740" s="25">
        <v>50000</v>
      </c>
      <c r="I740" s="11">
        <f t="shared" si="107"/>
        <v>25000</v>
      </c>
      <c r="J740" s="31" t="s">
        <v>49</v>
      </c>
      <c r="K740" s="11"/>
      <c r="L740" s="4">
        <f t="shared" si="108"/>
        <v>0</v>
      </c>
      <c r="M740" s="4"/>
      <c r="N740" s="4"/>
      <c r="O740" s="4">
        <f t="shared" si="109"/>
        <v>0</v>
      </c>
      <c r="P740" s="4"/>
      <c r="Q740" s="4"/>
      <c r="R740" s="4">
        <f t="shared" si="110"/>
        <v>0</v>
      </c>
      <c r="S740" s="4"/>
      <c r="T740" s="4"/>
      <c r="U740" s="4">
        <f t="shared" si="111"/>
        <v>150000</v>
      </c>
      <c r="V740" s="4">
        <v>150000</v>
      </c>
      <c r="W740" s="4"/>
      <c r="X740" s="4">
        <f t="shared" si="112"/>
        <v>0</v>
      </c>
      <c r="Y740" s="4"/>
      <c r="Z740" s="4"/>
      <c r="AA740" s="4">
        <f>C740+I740-L740-O740-U740-X740-R740</f>
        <v>-125000</v>
      </c>
      <c r="AB740" s="7">
        <v>45378</v>
      </c>
    </row>
    <row r="741" spans="1:28" ht="15.75" hidden="1" x14ac:dyDescent="0.25">
      <c r="A741" s="29">
        <v>45366</v>
      </c>
      <c r="B741" s="72" t="s">
        <v>467</v>
      </c>
      <c r="C741" s="25"/>
      <c r="D741" s="25" t="s">
        <v>46</v>
      </c>
      <c r="E741" s="25" t="s">
        <v>127</v>
      </c>
      <c r="F741" s="25">
        <v>10</v>
      </c>
      <c r="G741" s="27" t="s">
        <v>39</v>
      </c>
      <c r="H741" s="25">
        <v>60000</v>
      </c>
      <c r="I741" s="11">
        <f t="shared" si="107"/>
        <v>600000</v>
      </c>
      <c r="J741" s="31" t="s">
        <v>312</v>
      </c>
      <c r="K741" s="11" t="s">
        <v>1080</v>
      </c>
      <c r="L741" s="4">
        <f t="shared" si="108"/>
        <v>0</v>
      </c>
      <c r="M741" s="4"/>
      <c r="N741" s="4"/>
      <c r="O741" s="4">
        <f t="shared" si="109"/>
        <v>600000</v>
      </c>
      <c r="P741" s="4">
        <v>600000</v>
      </c>
      <c r="Q741" s="4"/>
      <c r="R741" s="4">
        <f t="shared" si="110"/>
        <v>0</v>
      </c>
      <c r="S741" s="4"/>
      <c r="T741" s="4"/>
      <c r="U741" s="4">
        <f t="shared" si="111"/>
        <v>0</v>
      </c>
      <c r="V741" s="4"/>
      <c r="W741" s="4"/>
      <c r="X741" s="4">
        <f t="shared" si="112"/>
        <v>0</v>
      </c>
      <c r="Y741" s="4"/>
      <c r="Z741" s="4"/>
      <c r="AA741" s="4">
        <f>C741+I741-L741-O741-U741-X741-R741</f>
        <v>0</v>
      </c>
      <c r="AB741" s="7">
        <v>45311</v>
      </c>
    </row>
    <row r="742" spans="1:28" ht="15.75" hidden="1" x14ac:dyDescent="0.25">
      <c r="A742" s="29">
        <v>45366</v>
      </c>
      <c r="B742" s="72" t="s">
        <v>467</v>
      </c>
      <c r="C742" s="27"/>
      <c r="D742" s="25" t="s">
        <v>46</v>
      </c>
      <c r="E742" s="27" t="s">
        <v>343</v>
      </c>
      <c r="F742" s="27">
        <v>5</v>
      </c>
      <c r="G742" s="27" t="s">
        <v>23</v>
      </c>
      <c r="H742" s="27">
        <v>1200000</v>
      </c>
      <c r="I742" s="11">
        <f t="shared" si="107"/>
        <v>6000000</v>
      </c>
      <c r="J742" s="32" t="s">
        <v>312</v>
      </c>
      <c r="K742" s="11" t="s">
        <v>1080</v>
      </c>
      <c r="L742" s="4">
        <f t="shared" si="108"/>
        <v>0</v>
      </c>
      <c r="M742" s="4"/>
      <c r="N742" s="4"/>
      <c r="O742" s="4">
        <f t="shared" si="109"/>
        <v>6000000</v>
      </c>
      <c r="P742" s="4">
        <v>6000000</v>
      </c>
      <c r="Q742" s="4"/>
      <c r="R742" s="4">
        <f t="shared" si="110"/>
        <v>0</v>
      </c>
      <c r="S742" s="4"/>
      <c r="T742" s="4"/>
      <c r="U742" s="4">
        <f t="shared" si="111"/>
        <v>0</v>
      </c>
      <c r="V742" s="4"/>
      <c r="W742" s="4"/>
      <c r="X742" s="4">
        <f t="shared" si="112"/>
        <v>0</v>
      </c>
      <c r="Y742" s="4"/>
      <c r="Z742" s="4"/>
      <c r="AA742" s="4">
        <f>C742+I742-L742-O742-U742-X742-R742</f>
        <v>0</v>
      </c>
      <c r="AB742" s="7">
        <v>45311</v>
      </c>
    </row>
    <row r="743" spans="1:28" ht="15.75" hidden="1" x14ac:dyDescent="0.25">
      <c r="A743" s="29">
        <v>45366</v>
      </c>
      <c r="B743" s="72" t="s">
        <v>467</v>
      </c>
      <c r="C743" s="25"/>
      <c r="D743" s="25" t="s">
        <v>46</v>
      </c>
      <c r="E743" s="25" t="s">
        <v>129</v>
      </c>
      <c r="F743" s="25">
        <v>12</v>
      </c>
      <c r="G743" s="27" t="s">
        <v>77</v>
      </c>
      <c r="H743" s="25">
        <v>60000</v>
      </c>
      <c r="I743" s="11">
        <f t="shared" si="107"/>
        <v>720000</v>
      </c>
      <c r="J743" s="31" t="s">
        <v>312</v>
      </c>
      <c r="K743" s="11" t="s">
        <v>1080</v>
      </c>
      <c r="L743" s="4">
        <f t="shared" si="108"/>
        <v>0</v>
      </c>
      <c r="M743" s="4"/>
      <c r="N743" s="4"/>
      <c r="O743" s="4">
        <f t="shared" si="109"/>
        <v>720000</v>
      </c>
      <c r="P743" s="4">
        <v>720000</v>
      </c>
      <c r="Q743" s="4"/>
      <c r="R743" s="4">
        <f t="shared" si="110"/>
        <v>0</v>
      </c>
      <c r="S743" s="4"/>
      <c r="T743" s="4"/>
      <c r="U743" s="4">
        <f t="shared" si="111"/>
        <v>0</v>
      </c>
      <c r="V743" s="4"/>
      <c r="W743" s="4"/>
      <c r="X743" s="4">
        <f t="shared" si="112"/>
        <v>0</v>
      </c>
      <c r="Y743" s="4"/>
      <c r="Z743" s="4"/>
      <c r="AA743" s="4">
        <f>C743+I743-L743-O743-U743-X743-R743</f>
        <v>0</v>
      </c>
      <c r="AB743" s="7">
        <v>45311</v>
      </c>
    </row>
    <row r="744" spans="1:28" ht="15.75" hidden="1" x14ac:dyDescent="0.25">
      <c r="A744" s="29">
        <v>45366</v>
      </c>
      <c r="B744" s="72" t="s">
        <v>256</v>
      </c>
      <c r="C744" s="25"/>
      <c r="D744" s="25" t="s">
        <v>52</v>
      </c>
      <c r="E744" s="25" t="s">
        <v>173</v>
      </c>
      <c r="F744" s="25">
        <v>1000</v>
      </c>
      <c r="G744" s="27" t="s">
        <v>34</v>
      </c>
      <c r="H744" s="25">
        <v>4000</v>
      </c>
      <c r="I744" s="11">
        <f t="shared" si="107"/>
        <v>4000000</v>
      </c>
      <c r="J744" s="31" t="s">
        <v>324</v>
      </c>
      <c r="K744" s="11"/>
      <c r="L744" s="4">
        <f t="shared" si="108"/>
        <v>4000000</v>
      </c>
      <c r="M744" s="4">
        <v>1209000</v>
      </c>
      <c r="N744" s="4">
        <v>2791000</v>
      </c>
      <c r="O744" s="4">
        <f t="shared" si="109"/>
        <v>0</v>
      </c>
      <c r="P744" s="4"/>
      <c r="Q744" s="4"/>
      <c r="R744" s="4">
        <f t="shared" si="110"/>
        <v>0</v>
      </c>
      <c r="S744" s="4"/>
      <c r="T744" s="4"/>
      <c r="U744" s="4">
        <f t="shared" si="111"/>
        <v>0</v>
      </c>
      <c r="V744" s="4"/>
      <c r="W744" s="4"/>
      <c r="X744" s="4">
        <f t="shared" si="112"/>
        <v>0</v>
      </c>
      <c r="Y744" s="4"/>
      <c r="Z744" s="4"/>
      <c r="AA744" s="4">
        <f>C744+I744-L744-O744-U744-X744-R744</f>
        <v>0</v>
      </c>
      <c r="AB744" s="7">
        <v>45367</v>
      </c>
    </row>
    <row r="745" spans="1:28" ht="15.75" hidden="1" x14ac:dyDescent="0.25">
      <c r="A745" s="29">
        <v>45366</v>
      </c>
      <c r="B745" s="72" t="s">
        <v>256</v>
      </c>
      <c r="C745" s="25"/>
      <c r="D745" s="25" t="s">
        <v>52</v>
      </c>
      <c r="E745" s="25" t="s">
        <v>763</v>
      </c>
      <c r="F745" s="25">
        <v>1000</v>
      </c>
      <c r="G745" s="27" t="s">
        <v>34</v>
      </c>
      <c r="H745" s="25">
        <v>2500</v>
      </c>
      <c r="I745" s="11">
        <f t="shared" si="107"/>
        <v>2500000</v>
      </c>
      <c r="J745" s="31" t="s">
        <v>324</v>
      </c>
      <c r="K745" s="11"/>
      <c r="L745" s="4">
        <f t="shared" si="108"/>
        <v>2500000</v>
      </c>
      <c r="M745" s="4"/>
      <c r="N745" s="4">
        <v>2500000</v>
      </c>
      <c r="O745" s="4">
        <f t="shared" si="109"/>
        <v>0</v>
      </c>
      <c r="P745" s="4"/>
      <c r="Q745" s="4"/>
      <c r="R745" s="4">
        <f t="shared" si="110"/>
        <v>0</v>
      </c>
      <c r="S745" s="4"/>
      <c r="T745" s="4"/>
      <c r="U745" s="4">
        <f t="shared" si="111"/>
        <v>0</v>
      </c>
      <c r="V745" s="4"/>
      <c r="W745" s="4"/>
      <c r="X745" s="4">
        <f t="shared" si="112"/>
        <v>0</v>
      </c>
      <c r="Y745" s="4"/>
      <c r="Z745" s="4"/>
      <c r="AA745" s="4">
        <f>C745+I745-L745-O745-U745-X745-R745</f>
        <v>0</v>
      </c>
      <c r="AB745" s="7">
        <v>45371</v>
      </c>
    </row>
    <row r="746" spans="1:28" ht="15.75" hidden="1" x14ac:dyDescent="0.25">
      <c r="A746" s="29">
        <v>45366</v>
      </c>
      <c r="B746" s="72" t="s">
        <v>256</v>
      </c>
      <c r="C746" s="25"/>
      <c r="D746" s="25" t="s">
        <v>52</v>
      </c>
      <c r="E746" s="25" t="s">
        <v>129</v>
      </c>
      <c r="F746" s="25">
        <v>2</v>
      </c>
      <c r="G746" s="27" t="s">
        <v>77</v>
      </c>
      <c r="H746" s="25">
        <v>60000</v>
      </c>
      <c r="I746" s="11">
        <f t="shared" si="107"/>
        <v>120000</v>
      </c>
      <c r="J746" s="31" t="s">
        <v>324</v>
      </c>
      <c r="K746" s="11"/>
      <c r="L746" s="4">
        <f t="shared" si="108"/>
        <v>120000</v>
      </c>
      <c r="M746" s="4"/>
      <c r="N746" s="4">
        <v>120000</v>
      </c>
      <c r="O746" s="4">
        <f t="shared" si="109"/>
        <v>0</v>
      </c>
      <c r="P746" s="4"/>
      <c r="Q746" s="4"/>
      <c r="R746" s="4">
        <f t="shared" si="110"/>
        <v>0</v>
      </c>
      <c r="S746" s="4"/>
      <c r="T746" s="4"/>
      <c r="U746" s="4">
        <f t="shared" si="111"/>
        <v>0</v>
      </c>
      <c r="V746" s="4"/>
      <c r="W746" s="4"/>
      <c r="X746" s="4">
        <f t="shared" si="112"/>
        <v>0</v>
      </c>
      <c r="Y746" s="4"/>
      <c r="Z746" s="4"/>
      <c r="AA746" s="4">
        <f>C746+I746-L746-O746-U746-X746-R746</f>
        <v>0</v>
      </c>
      <c r="AB746" s="7">
        <v>45371</v>
      </c>
    </row>
    <row r="747" spans="1:28" ht="15.75" hidden="1" x14ac:dyDescent="0.25">
      <c r="A747" s="29">
        <v>45366</v>
      </c>
      <c r="B747" s="72" t="s">
        <v>256</v>
      </c>
      <c r="C747" s="25"/>
      <c r="D747" s="25" t="s">
        <v>52</v>
      </c>
      <c r="E747" s="25" t="s">
        <v>208</v>
      </c>
      <c r="F747" s="25">
        <v>3000</v>
      </c>
      <c r="G747" s="27" t="s">
        <v>34</v>
      </c>
      <c r="H747" s="25">
        <v>850</v>
      </c>
      <c r="I747" s="11">
        <f t="shared" si="107"/>
        <v>2550000</v>
      </c>
      <c r="J747" s="31" t="s">
        <v>324</v>
      </c>
      <c r="K747" s="11"/>
      <c r="L747" s="4">
        <f t="shared" si="108"/>
        <v>2550000</v>
      </c>
      <c r="M747" s="4">
        <v>1961000</v>
      </c>
      <c r="N747" s="4">
        <v>589000</v>
      </c>
      <c r="O747" s="4">
        <f t="shared" si="109"/>
        <v>0</v>
      </c>
      <c r="P747" s="4"/>
      <c r="Q747" s="4"/>
      <c r="R747" s="4">
        <f t="shared" si="110"/>
        <v>0</v>
      </c>
      <c r="S747" s="4"/>
      <c r="T747" s="4"/>
      <c r="U747" s="4">
        <f t="shared" si="111"/>
        <v>0</v>
      </c>
      <c r="V747" s="4"/>
      <c r="W747" s="4"/>
      <c r="X747" s="4">
        <f t="shared" si="112"/>
        <v>0</v>
      </c>
      <c r="Y747" s="4"/>
      <c r="Z747" s="4"/>
      <c r="AA747" s="4">
        <f>C747+I747-L747-O747-U747-X747-R747</f>
        <v>0</v>
      </c>
      <c r="AB747" s="7">
        <v>45371</v>
      </c>
    </row>
    <row r="748" spans="1:28" ht="15.75" hidden="1" x14ac:dyDescent="0.25">
      <c r="A748" s="29">
        <v>45366</v>
      </c>
      <c r="B748" s="72" t="s">
        <v>311</v>
      </c>
      <c r="C748" s="25"/>
      <c r="D748" s="25" t="s">
        <v>46</v>
      </c>
      <c r="E748" s="25" t="s">
        <v>208</v>
      </c>
      <c r="F748" s="25">
        <v>1500</v>
      </c>
      <c r="G748" s="27" t="s">
        <v>34</v>
      </c>
      <c r="H748" s="25">
        <v>820</v>
      </c>
      <c r="I748" s="11">
        <f t="shared" si="107"/>
        <v>1230000</v>
      </c>
      <c r="J748" s="31" t="s">
        <v>324</v>
      </c>
      <c r="K748" s="11"/>
      <c r="L748" s="4">
        <f t="shared" si="108"/>
        <v>0</v>
      </c>
      <c r="M748" s="4"/>
      <c r="N748" s="4"/>
      <c r="O748" s="4">
        <f t="shared" si="109"/>
        <v>0</v>
      </c>
      <c r="P748" s="4"/>
      <c r="Q748" s="4"/>
      <c r="R748" s="4">
        <f t="shared" si="110"/>
        <v>0</v>
      </c>
      <c r="S748" s="4"/>
      <c r="T748" s="4"/>
      <c r="U748" s="4">
        <f t="shared" si="111"/>
        <v>1230000</v>
      </c>
      <c r="V748" s="4">
        <v>1230000</v>
      </c>
      <c r="W748" s="4"/>
      <c r="X748" s="4">
        <f t="shared" si="112"/>
        <v>0</v>
      </c>
      <c r="Y748" s="4"/>
      <c r="Z748" s="4"/>
      <c r="AA748" s="4">
        <f>C748+I748-L748-O748-U748-X748-R748</f>
        <v>0</v>
      </c>
      <c r="AB748" s="7">
        <v>45366</v>
      </c>
    </row>
    <row r="749" spans="1:28" ht="15.75" hidden="1" x14ac:dyDescent="0.25">
      <c r="A749" s="29">
        <v>45366</v>
      </c>
      <c r="B749" s="72" t="s">
        <v>226</v>
      </c>
      <c r="C749" s="25"/>
      <c r="D749" s="25" t="s">
        <v>52</v>
      </c>
      <c r="E749" s="25" t="s">
        <v>1038</v>
      </c>
      <c r="F749" s="25">
        <v>1</v>
      </c>
      <c r="G749" s="27" t="s">
        <v>48</v>
      </c>
      <c r="H749" s="25">
        <v>230000</v>
      </c>
      <c r="I749" s="11">
        <f t="shared" si="107"/>
        <v>230000</v>
      </c>
      <c r="J749" s="26" t="s">
        <v>28</v>
      </c>
      <c r="K749" s="11"/>
      <c r="L749" s="4">
        <f t="shared" si="108"/>
        <v>0</v>
      </c>
      <c r="M749" s="4"/>
      <c r="N749" s="4"/>
      <c r="O749" s="4">
        <f t="shared" si="109"/>
        <v>0</v>
      </c>
      <c r="P749" s="4"/>
      <c r="Q749" s="4"/>
      <c r="R749" s="4">
        <f t="shared" si="110"/>
        <v>0</v>
      </c>
      <c r="S749" s="4"/>
      <c r="T749" s="4"/>
      <c r="U749" s="4">
        <f t="shared" si="111"/>
        <v>0</v>
      </c>
      <c r="V749" s="4"/>
      <c r="W749" s="4"/>
      <c r="X749" s="4">
        <f t="shared" si="112"/>
        <v>0</v>
      </c>
      <c r="Y749" s="4"/>
      <c r="Z749" s="4"/>
      <c r="AA749" s="4">
        <f>C749+I749-L749-O749-U749-X749-R749</f>
        <v>230000</v>
      </c>
      <c r="AB749" s="7"/>
    </row>
    <row r="750" spans="1:28" ht="15.75" hidden="1" x14ac:dyDescent="0.25">
      <c r="A750" s="29">
        <v>45366</v>
      </c>
      <c r="B750" s="72" t="s">
        <v>226</v>
      </c>
      <c r="C750" s="27"/>
      <c r="D750" s="25" t="s">
        <v>52</v>
      </c>
      <c r="E750" s="25" t="s">
        <v>135</v>
      </c>
      <c r="F750" s="27">
        <v>1</v>
      </c>
      <c r="G750" s="27" t="s">
        <v>48</v>
      </c>
      <c r="H750" s="27">
        <v>160000</v>
      </c>
      <c r="I750" s="11">
        <f t="shared" si="107"/>
        <v>160000</v>
      </c>
      <c r="J750" s="28" t="s">
        <v>28</v>
      </c>
      <c r="K750" s="11"/>
      <c r="L750" s="4">
        <f t="shared" si="108"/>
        <v>0</v>
      </c>
      <c r="M750" s="4"/>
      <c r="N750" s="4"/>
      <c r="O750" s="4">
        <f t="shared" si="109"/>
        <v>0</v>
      </c>
      <c r="P750" s="4"/>
      <c r="Q750" s="4"/>
      <c r="R750" s="4">
        <f t="shared" si="110"/>
        <v>0</v>
      </c>
      <c r="S750" s="4"/>
      <c r="T750" s="4"/>
      <c r="U750" s="4">
        <f t="shared" si="111"/>
        <v>0</v>
      </c>
      <c r="V750" s="4"/>
      <c r="W750" s="4"/>
      <c r="X750" s="4">
        <f t="shared" si="112"/>
        <v>0</v>
      </c>
      <c r="Y750" s="4"/>
      <c r="Z750" s="4"/>
      <c r="AA750" s="4">
        <f>C750+I750-L750-O750-U750-X750-R750</f>
        <v>160000</v>
      </c>
      <c r="AB750" s="7"/>
    </row>
    <row r="751" spans="1:28" ht="15.75" hidden="1" x14ac:dyDescent="0.25">
      <c r="A751" s="29">
        <v>45366</v>
      </c>
      <c r="B751" s="72" t="s">
        <v>1039</v>
      </c>
      <c r="C751" s="27"/>
      <c r="D751" s="25" t="s">
        <v>52</v>
      </c>
      <c r="E751" s="27" t="s">
        <v>129</v>
      </c>
      <c r="F751" s="27">
        <v>2</v>
      </c>
      <c r="G751" s="25" t="s">
        <v>77</v>
      </c>
      <c r="H751" s="27">
        <v>60000</v>
      </c>
      <c r="I751" s="11">
        <f t="shared" si="107"/>
        <v>120000</v>
      </c>
      <c r="J751" s="32" t="s">
        <v>324</v>
      </c>
      <c r="K751" s="11"/>
      <c r="L751" s="4">
        <f t="shared" si="108"/>
        <v>120000</v>
      </c>
      <c r="M751" s="4">
        <v>120000</v>
      </c>
      <c r="N751" s="4"/>
      <c r="O751" s="4">
        <f t="shared" si="109"/>
        <v>0</v>
      </c>
      <c r="P751" s="4"/>
      <c r="Q751" s="4"/>
      <c r="R751" s="4">
        <f t="shared" si="110"/>
        <v>0</v>
      </c>
      <c r="S751" s="4"/>
      <c r="T751" s="4"/>
      <c r="U751" s="4">
        <f t="shared" si="111"/>
        <v>0</v>
      </c>
      <c r="V751" s="4"/>
      <c r="W751" s="4"/>
      <c r="X751" s="4">
        <f t="shared" si="112"/>
        <v>0</v>
      </c>
      <c r="Y751" s="4"/>
      <c r="Z751" s="4"/>
      <c r="AA751" s="4">
        <f>C751+I751-L751-O751-U751-X751-R751</f>
        <v>0</v>
      </c>
      <c r="AB751" s="7">
        <v>45366</v>
      </c>
    </row>
    <row r="752" spans="1:28" ht="15.75" hidden="1" x14ac:dyDescent="0.25">
      <c r="A752" s="29">
        <v>45366</v>
      </c>
      <c r="B752" s="72" t="s">
        <v>41</v>
      </c>
      <c r="C752" s="25"/>
      <c r="D752" s="25" t="s">
        <v>52</v>
      </c>
      <c r="E752" s="27" t="s">
        <v>53</v>
      </c>
      <c r="F752" s="25">
        <v>1</v>
      </c>
      <c r="G752" s="25" t="s">
        <v>23</v>
      </c>
      <c r="H752" s="25">
        <v>450000</v>
      </c>
      <c r="I752" s="11">
        <f t="shared" si="107"/>
        <v>450000</v>
      </c>
      <c r="J752" s="31" t="s">
        <v>324</v>
      </c>
      <c r="K752" s="11"/>
      <c r="L752" s="4">
        <f t="shared" si="108"/>
        <v>450000</v>
      </c>
      <c r="M752" s="4">
        <v>450000</v>
      </c>
      <c r="N752" s="4"/>
      <c r="O752" s="4">
        <f t="shared" si="109"/>
        <v>0</v>
      </c>
      <c r="P752" s="4"/>
      <c r="Q752" s="4"/>
      <c r="R752" s="4">
        <f t="shared" si="110"/>
        <v>0</v>
      </c>
      <c r="S752" s="4"/>
      <c r="T752" s="4"/>
      <c r="U752" s="4">
        <f t="shared" si="111"/>
        <v>0</v>
      </c>
      <c r="V752" s="4"/>
      <c r="W752" s="4"/>
      <c r="X752" s="4">
        <f t="shared" si="112"/>
        <v>0</v>
      </c>
      <c r="Y752" s="4"/>
      <c r="Z752" s="4"/>
      <c r="AA752" s="4">
        <f>C752+I752-L752-O752-U752-X752-R752</f>
        <v>0</v>
      </c>
      <c r="AB752" s="7">
        <v>45366</v>
      </c>
    </row>
    <row r="753" spans="1:28" ht="15.75" hidden="1" x14ac:dyDescent="0.25">
      <c r="A753" s="24">
        <v>45366</v>
      </c>
      <c r="B753" s="72" t="s">
        <v>397</v>
      </c>
      <c r="C753" s="25"/>
      <c r="D753" s="25" t="s">
        <v>52</v>
      </c>
      <c r="E753" s="25" t="s">
        <v>130</v>
      </c>
      <c r="F753" s="25">
        <v>20</v>
      </c>
      <c r="G753" s="25" t="s">
        <v>77</v>
      </c>
      <c r="H753" s="25">
        <v>45000</v>
      </c>
      <c r="I753" s="11">
        <f t="shared" si="107"/>
        <v>900000</v>
      </c>
      <c r="J753" s="31" t="s">
        <v>324</v>
      </c>
      <c r="K753" s="11"/>
      <c r="L753" s="4">
        <f t="shared" si="108"/>
        <v>0</v>
      </c>
      <c r="M753" s="4"/>
      <c r="N753" s="4"/>
      <c r="O753" s="4">
        <f t="shared" si="109"/>
        <v>0</v>
      </c>
      <c r="P753" s="4"/>
      <c r="Q753" s="4"/>
      <c r="R753" s="4">
        <f t="shared" si="110"/>
        <v>0</v>
      </c>
      <c r="S753" s="4"/>
      <c r="T753" s="4"/>
      <c r="U753" s="4">
        <f t="shared" si="111"/>
        <v>900000</v>
      </c>
      <c r="V753" s="4">
        <v>900000</v>
      </c>
      <c r="W753" s="4"/>
      <c r="X753" s="4">
        <f t="shared" si="112"/>
        <v>0</v>
      </c>
      <c r="Y753" s="4"/>
      <c r="Z753" s="4"/>
      <c r="AA753" s="4">
        <f>C753+I753-L753-O753-U753-X753-R753</f>
        <v>0</v>
      </c>
      <c r="AB753" s="7">
        <v>45365</v>
      </c>
    </row>
    <row r="754" spans="1:28" ht="15.75" hidden="1" x14ac:dyDescent="0.25">
      <c r="A754" s="29">
        <v>45366</v>
      </c>
      <c r="B754" s="72" t="s">
        <v>788</v>
      </c>
      <c r="C754" s="27"/>
      <c r="D754" s="25" t="s">
        <v>46</v>
      </c>
      <c r="E754" s="27" t="s">
        <v>58</v>
      </c>
      <c r="F754" s="25">
        <v>9000</v>
      </c>
      <c r="G754" s="25" t="s">
        <v>34</v>
      </c>
      <c r="H754" s="27">
        <v>1950</v>
      </c>
      <c r="I754" s="11">
        <f t="shared" si="107"/>
        <v>17550000</v>
      </c>
      <c r="J754" s="32" t="s">
        <v>312</v>
      </c>
      <c r="K754" s="11"/>
      <c r="L754" s="4">
        <f t="shared" si="108"/>
        <v>0</v>
      </c>
      <c r="M754" s="4"/>
      <c r="N754" s="4"/>
      <c r="O754" s="4">
        <f t="shared" si="109"/>
        <v>17550000</v>
      </c>
      <c r="P754" s="4">
        <v>1560000</v>
      </c>
      <c r="Q754" s="4">
        <f>7995000+7995000</f>
        <v>15990000</v>
      </c>
      <c r="R754" s="4">
        <f t="shared" si="110"/>
        <v>0</v>
      </c>
      <c r="S754" s="4"/>
      <c r="T754" s="4"/>
      <c r="U754" s="4">
        <f t="shared" si="111"/>
        <v>0</v>
      </c>
      <c r="V754" s="4"/>
      <c r="W754" s="4"/>
      <c r="X754" s="4">
        <f t="shared" si="112"/>
        <v>0</v>
      </c>
      <c r="Y754" s="4"/>
      <c r="Z754" s="4"/>
      <c r="AA754" s="4">
        <f>C754+I754-L754-O754-U754-X754-R754</f>
        <v>0</v>
      </c>
      <c r="AB754" s="7">
        <v>45370</v>
      </c>
    </row>
    <row r="755" spans="1:28" ht="15.75" hidden="1" x14ac:dyDescent="0.25">
      <c r="A755" s="29">
        <v>45366</v>
      </c>
      <c r="B755" s="72" t="s">
        <v>96</v>
      </c>
      <c r="C755" s="25"/>
      <c r="D755" s="25" t="s">
        <v>46</v>
      </c>
      <c r="E755" s="25" t="s">
        <v>902</v>
      </c>
      <c r="F755" s="25">
        <v>500</v>
      </c>
      <c r="G755" s="25" t="s">
        <v>34</v>
      </c>
      <c r="H755" s="25">
        <v>1650</v>
      </c>
      <c r="I755" s="11">
        <f t="shared" si="107"/>
        <v>825000</v>
      </c>
      <c r="J755" s="31" t="s">
        <v>49</v>
      </c>
      <c r="K755" s="11"/>
      <c r="L755" s="4">
        <f t="shared" si="108"/>
        <v>0</v>
      </c>
      <c r="M755" s="4"/>
      <c r="N755" s="4"/>
      <c r="O755" s="4">
        <f t="shared" si="109"/>
        <v>1298000</v>
      </c>
      <c r="P755" s="4">
        <v>1298000</v>
      </c>
      <c r="Q755" s="4"/>
      <c r="R755" s="4">
        <f t="shared" si="110"/>
        <v>0</v>
      </c>
      <c r="S755" s="4"/>
      <c r="T755" s="4"/>
      <c r="U755" s="4">
        <f t="shared" si="111"/>
        <v>0</v>
      </c>
      <c r="V755" s="4"/>
      <c r="W755" s="4"/>
      <c r="X755" s="4">
        <f t="shared" si="112"/>
        <v>0</v>
      </c>
      <c r="Y755" s="4"/>
      <c r="Z755" s="4"/>
      <c r="AA755" s="4">
        <f>C755+I755-L755-O755-U755-X755-R755</f>
        <v>-473000</v>
      </c>
      <c r="AB755" s="7">
        <v>45377</v>
      </c>
    </row>
    <row r="756" spans="1:28" ht="15.75" hidden="1" x14ac:dyDescent="0.25">
      <c r="A756" s="24">
        <v>45366</v>
      </c>
      <c r="B756" s="72" t="s">
        <v>107</v>
      </c>
      <c r="C756" s="25"/>
      <c r="D756" s="25" t="s">
        <v>52</v>
      </c>
      <c r="E756" s="25" t="s">
        <v>148</v>
      </c>
      <c r="F756" s="25">
        <v>1</v>
      </c>
      <c r="G756" s="25" t="s">
        <v>23</v>
      </c>
      <c r="H756" s="25">
        <v>400000</v>
      </c>
      <c r="I756" s="11">
        <f t="shared" si="107"/>
        <v>400000</v>
      </c>
      <c r="J756" s="26" t="s">
        <v>28</v>
      </c>
      <c r="K756" s="11"/>
      <c r="L756" s="4">
        <f t="shared" si="108"/>
        <v>0</v>
      </c>
      <c r="M756" s="4"/>
      <c r="N756" s="4"/>
      <c r="O756" s="4">
        <f t="shared" si="109"/>
        <v>0</v>
      </c>
      <c r="P756" s="4"/>
      <c r="Q756" s="4"/>
      <c r="R756" s="4">
        <f t="shared" si="110"/>
        <v>0</v>
      </c>
      <c r="S756" s="4"/>
      <c r="T756" s="4"/>
      <c r="U756" s="4">
        <f t="shared" si="111"/>
        <v>0</v>
      </c>
      <c r="V756" s="4"/>
      <c r="W756" s="4"/>
      <c r="X756" s="4">
        <f t="shared" si="112"/>
        <v>0</v>
      </c>
      <c r="Y756" s="4"/>
      <c r="Z756" s="4"/>
      <c r="AA756" s="4">
        <f>C756+I756-L756-O756-U756-X756-R756</f>
        <v>400000</v>
      </c>
      <c r="AB756" s="7"/>
    </row>
    <row r="757" spans="1:28" ht="15.75" hidden="1" x14ac:dyDescent="0.25">
      <c r="A757" s="29">
        <v>45367</v>
      </c>
      <c r="B757" s="72" t="s">
        <v>215</v>
      </c>
      <c r="C757" s="27"/>
      <c r="D757" s="27" t="s">
        <v>46</v>
      </c>
      <c r="E757" s="27" t="s">
        <v>219</v>
      </c>
      <c r="F757" s="27">
        <v>4</v>
      </c>
      <c r="G757" s="27" t="s">
        <v>39</v>
      </c>
      <c r="H757" s="27">
        <v>300000</v>
      </c>
      <c r="I757" s="11">
        <f t="shared" ref="I757:I818" si="113">F757*H757</f>
        <v>1200000</v>
      </c>
      <c r="J757" s="28" t="s">
        <v>28</v>
      </c>
      <c r="K757" s="11"/>
      <c r="L757" s="4">
        <f t="shared" ref="L757:L818" si="114">M757+N757</f>
        <v>0</v>
      </c>
      <c r="M757" s="4"/>
      <c r="N757" s="4"/>
      <c r="O757" s="4">
        <f t="shared" ref="O757:O818" si="115">P757+Q757</f>
        <v>0</v>
      </c>
      <c r="P757" s="4"/>
      <c r="Q757" s="4"/>
      <c r="R757" s="4">
        <f t="shared" ref="R757:R818" si="116">S757+T757</f>
        <v>0</v>
      </c>
      <c r="S757" s="4"/>
      <c r="T757" s="4"/>
      <c r="U757" s="4">
        <f t="shared" ref="U757:U818" si="117">V757+W757</f>
        <v>0</v>
      </c>
      <c r="V757" s="4"/>
      <c r="W757" s="4"/>
      <c r="X757" s="4">
        <f t="shared" ref="X757:X818" si="118">Y757+Z757</f>
        <v>0</v>
      </c>
      <c r="Y757" s="4"/>
      <c r="Z757" s="4"/>
      <c r="AA757" s="4">
        <f>C757+I757-L757-O757-U757-X757-R757</f>
        <v>1200000</v>
      </c>
      <c r="AB757" s="7"/>
    </row>
    <row r="758" spans="1:28" ht="15.75" hidden="1" x14ac:dyDescent="0.25">
      <c r="A758" s="29">
        <v>45367</v>
      </c>
      <c r="B758" s="72" t="s">
        <v>676</v>
      </c>
      <c r="C758" s="25"/>
      <c r="D758" s="27" t="s">
        <v>46</v>
      </c>
      <c r="E758" s="25" t="s">
        <v>160</v>
      </c>
      <c r="F758" s="25">
        <v>1125</v>
      </c>
      <c r="G758" s="27" t="s">
        <v>34</v>
      </c>
      <c r="H758" s="25">
        <v>3265</v>
      </c>
      <c r="I758" s="11">
        <f t="shared" si="113"/>
        <v>3673125</v>
      </c>
      <c r="J758" s="31" t="s">
        <v>312</v>
      </c>
      <c r="K758" s="11" t="s">
        <v>1053</v>
      </c>
      <c r="L758" s="4">
        <f t="shared" si="114"/>
        <v>0</v>
      </c>
      <c r="M758" s="4"/>
      <c r="N758" s="4"/>
      <c r="O758" s="4">
        <f t="shared" si="115"/>
        <v>3673125</v>
      </c>
      <c r="P758" s="4">
        <v>3673125</v>
      </c>
      <c r="Q758" s="4"/>
      <c r="R758" s="4">
        <f t="shared" si="116"/>
        <v>0</v>
      </c>
      <c r="S758" s="4"/>
      <c r="T758" s="4"/>
      <c r="U758" s="4">
        <f t="shared" si="117"/>
        <v>0</v>
      </c>
      <c r="V758" s="4"/>
      <c r="W758" s="4"/>
      <c r="X758" s="4">
        <f t="shared" si="118"/>
        <v>0</v>
      </c>
      <c r="Y758" s="4"/>
      <c r="Z758" s="4"/>
      <c r="AA758" s="4">
        <f>C758+I758-L758-O758-U758-X758-R758</f>
        <v>0</v>
      </c>
      <c r="AB758" s="7">
        <v>45366</v>
      </c>
    </row>
    <row r="759" spans="1:28" ht="15.75" hidden="1" x14ac:dyDescent="0.25">
      <c r="A759" s="29">
        <v>45367</v>
      </c>
      <c r="B759" s="72" t="s">
        <v>392</v>
      </c>
      <c r="C759" s="25"/>
      <c r="D759" s="27" t="s">
        <v>46</v>
      </c>
      <c r="E759" s="25" t="s">
        <v>108</v>
      </c>
      <c r="F759" s="25">
        <v>800</v>
      </c>
      <c r="G759" s="27" t="s">
        <v>34</v>
      </c>
      <c r="H759" s="25">
        <v>2000</v>
      </c>
      <c r="I759" s="11">
        <f t="shared" si="113"/>
        <v>1600000</v>
      </c>
      <c r="J759" s="31" t="s">
        <v>324</v>
      </c>
      <c r="K759" s="11"/>
      <c r="L759" s="4">
        <f t="shared" si="114"/>
        <v>1600000</v>
      </c>
      <c r="M759" s="4">
        <v>1600000</v>
      </c>
      <c r="N759" s="4"/>
      <c r="O759" s="4">
        <f t="shared" si="115"/>
        <v>0</v>
      </c>
      <c r="P759" s="4"/>
      <c r="Q759" s="4"/>
      <c r="R759" s="4">
        <f t="shared" si="116"/>
        <v>0</v>
      </c>
      <c r="S759" s="4"/>
      <c r="T759" s="4"/>
      <c r="U759" s="4">
        <f t="shared" si="117"/>
        <v>0</v>
      </c>
      <c r="V759" s="4"/>
      <c r="W759" s="4"/>
      <c r="X759" s="4">
        <f t="shared" si="118"/>
        <v>0</v>
      </c>
      <c r="Y759" s="4"/>
      <c r="Z759" s="4"/>
      <c r="AA759" s="4">
        <f>C759+I759-L759-O759-U759-X759-R759</f>
        <v>0</v>
      </c>
      <c r="AB759" s="7">
        <v>45367</v>
      </c>
    </row>
    <row r="760" spans="1:28" ht="15.75" hidden="1" x14ac:dyDescent="0.25">
      <c r="A760" s="29">
        <v>45367</v>
      </c>
      <c r="B760" s="72" t="s">
        <v>708</v>
      </c>
      <c r="C760" s="25"/>
      <c r="D760" s="27" t="s">
        <v>46</v>
      </c>
      <c r="E760" s="25" t="s">
        <v>353</v>
      </c>
      <c r="F760" s="25">
        <v>1</v>
      </c>
      <c r="G760" s="27" t="s">
        <v>27</v>
      </c>
      <c r="H760" s="25">
        <v>150000</v>
      </c>
      <c r="I760" s="11">
        <f t="shared" si="113"/>
        <v>150000</v>
      </c>
      <c r="J760" s="31" t="s">
        <v>324</v>
      </c>
      <c r="K760" s="11"/>
      <c r="L760" s="4">
        <f t="shared" si="114"/>
        <v>0</v>
      </c>
      <c r="M760" s="4"/>
      <c r="N760" s="4"/>
      <c r="O760" s="4">
        <f t="shared" si="115"/>
        <v>0</v>
      </c>
      <c r="P760" s="4"/>
      <c r="Q760" s="4"/>
      <c r="R760" s="4">
        <f t="shared" si="116"/>
        <v>0</v>
      </c>
      <c r="S760" s="4"/>
      <c r="T760" s="4"/>
      <c r="U760" s="4">
        <f t="shared" si="117"/>
        <v>150000</v>
      </c>
      <c r="V760" s="4">
        <v>150000</v>
      </c>
      <c r="W760" s="4"/>
      <c r="X760" s="4">
        <f t="shared" si="118"/>
        <v>0</v>
      </c>
      <c r="Y760" s="4"/>
      <c r="Z760" s="4"/>
      <c r="AA760" s="4">
        <f>C760+I760-L760-O760-U760-X760-R760</f>
        <v>0</v>
      </c>
      <c r="AB760" s="7">
        <v>45367</v>
      </c>
    </row>
    <row r="761" spans="1:28" ht="15.75" hidden="1" x14ac:dyDescent="0.25">
      <c r="A761" s="29">
        <v>45367</v>
      </c>
      <c r="B761" s="72" t="s">
        <v>536</v>
      </c>
      <c r="C761" s="25"/>
      <c r="D761" s="27" t="s">
        <v>46</v>
      </c>
      <c r="E761" s="25" t="s">
        <v>260</v>
      </c>
      <c r="F761" s="25">
        <v>300</v>
      </c>
      <c r="G761" s="27" t="s">
        <v>34</v>
      </c>
      <c r="H761" s="25">
        <v>2793</v>
      </c>
      <c r="I761" s="11">
        <f t="shared" si="113"/>
        <v>837900</v>
      </c>
      <c r="J761" s="31" t="s">
        <v>324</v>
      </c>
      <c r="K761" s="11"/>
      <c r="L761" s="4">
        <f t="shared" si="114"/>
        <v>0</v>
      </c>
      <c r="M761" s="4"/>
      <c r="N761" s="4"/>
      <c r="O761" s="4">
        <f t="shared" si="115"/>
        <v>0</v>
      </c>
      <c r="P761" s="4"/>
      <c r="Q761" s="4"/>
      <c r="R761" s="4">
        <f t="shared" si="116"/>
        <v>0</v>
      </c>
      <c r="S761" s="4"/>
      <c r="T761" s="4"/>
      <c r="U761" s="4">
        <f t="shared" si="117"/>
        <v>837900</v>
      </c>
      <c r="V761" s="4">
        <v>837900</v>
      </c>
      <c r="W761" s="4"/>
      <c r="X761" s="4">
        <f t="shared" si="118"/>
        <v>0</v>
      </c>
      <c r="Y761" s="4"/>
      <c r="Z761" s="4"/>
      <c r="AA761" s="4">
        <f>C761+I761-L761-O761-U761-X761-R761</f>
        <v>0</v>
      </c>
      <c r="AB761" s="7">
        <v>45366</v>
      </c>
    </row>
    <row r="762" spans="1:28" ht="15.75" hidden="1" x14ac:dyDescent="0.25">
      <c r="A762" s="29">
        <v>45367</v>
      </c>
      <c r="B762" s="72" t="s">
        <v>536</v>
      </c>
      <c r="C762" s="27"/>
      <c r="D762" s="27" t="s">
        <v>46</v>
      </c>
      <c r="E762" s="25" t="s">
        <v>60</v>
      </c>
      <c r="F762" s="25">
        <v>500</v>
      </c>
      <c r="G762" s="27" t="s">
        <v>34</v>
      </c>
      <c r="H762" s="27">
        <v>1500</v>
      </c>
      <c r="I762" s="11">
        <f t="shared" si="113"/>
        <v>750000</v>
      </c>
      <c r="J762" s="31" t="s">
        <v>324</v>
      </c>
      <c r="K762" s="11"/>
      <c r="L762" s="4">
        <f t="shared" si="114"/>
        <v>0</v>
      </c>
      <c r="M762" s="4"/>
      <c r="N762" s="4"/>
      <c r="O762" s="4">
        <f t="shared" si="115"/>
        <v>0</v>
      </c>
      <c r="P762" s="4"/>
      <c r="Q762" s="4"/>
      <c r="R762" s="4">
        <f t="shared" si="116"/>
        <v>0</v>
      </c>
      <c r="S762" s="4"/>
      <c r="T762" s="4"/>
      <c r="U762" s="4">
        <f t="shared" si="117"/>
        <v>750000</v>
      </c>
      <c r="V762" s="4">
        <v>750000</v>
      </c>
      <c r="W762" s="4"/>
      <c r="X762" s="4">
        <f t="shared" si="118"/>
        <v>0</v>
      </c>
      <c r="Y762" s="4"/>
      <c r="Z762" s="4"/>
      <c r="AA762" s="4">
        <f>C762+I762-L762-O762-U762-X762-R762</f>
        <v>0</v>
      </c>
      <c r="AB762" s="7">
        <v>45366</v>
      </c>
    </row>
    <row r="763" spans="1:28" ht="15.75" hidden="1" x14ac:dyDescent="0.25">
      <c r="A763" s="29">
        <v>45367</v>
      </c>
      <c r="B763" s="72" t="s">
        <v>536</v>
      </c>
      <c r="C763" s="27"/>
      <c r="D763" s="27" t="s">
        <v>46</v>
      </c>
      <c r="E763" s="27" t="s">
        <v>81</v>
      </c>
      <c r="F763" s="27">
        <v>23.6</v>
      </c>
      <c r="G763" s="27" t="s">
        <v>39</v>
      </c>
      <c r="H763" s="27">
        <v>47000</v>
      </c>
      <c r="I763" s="11">
        <f t="shared" si="113"/>
        <v>1109200</v>
      </c>
      <c r="J763" s="31" t="s">
        <v>324</v>
      </c>
      <c r="K763" s="11"/>
      <c r="L763" s="4">
        <f t="shared" si="114"/>
        <v>0</v>
      </c>
      <c r="M763" s="4"/>
      <c r="N763" s="4"/>
      <c r="O763" s="4">
        <f t="shared" si="115"/>
        <v>0</v>
      </c>
      <c r="P763" s="4"/>
      <c r="Q763" s="4"/>
      <c r="R763" s="4">
        <f t="shared" si="116"/>
        <v>0</v>
      </c>
      <c r="S763" s="4"/>
      <c r="T763" s="4"/>
      <c r="U763" s="4">
        <f t="shared" si="117"/>
        <v>1109200</v>
      </c>
      <c r="V763" s="4">
        <v>1109200</v>
      </c>
      <c r="W763" s="4"/>
      <c r="X763" s="4">
        <f t="shared" si="118"/>
        <v>0</v>
      </c>
      <c r="Y763" s="4"/>
      <c r="Z763" s="4"/>
      <c r="AA763" s="4">
        <f>C763+I763-L763-O763-U763-X763-R763</f>
        <v>0</v>
      </c>
      <c r="AB763" s="7">
        <v>45366</v>
      </c>
    </row>
    <row r="764" spans="1:28" ht="15.75" hidden="1" x14ac:dyDescent="0.25">
      <c r="A764" s="29">
        <v>45367</v>
      </c>
      <c r="B764" s="72" t="s">
        <v>765</v>
      </c>
      <c r="C764" s="25"/>
      <c r="D764" s="27" t="s">
        <v>46</v>
      </c>
      <c r="E764" s="25" t="s">
        <v>384</v>
      </c>
      <c r="F764" s="25">
        <v>4</v>
      </c>
      <c r="G764" s="27" t="s">
        <v>48</v>
      </c>
      <c r="H764" s="25">
        <v>250000</v>
      </c>
      <c r="I764" s="11">
        <f t="shared" si="113"/>
        <v>1000000</v>
      </c>
      <c r="J764" s="31" t="s">
        <v>312</v>
      </c>
      <c r="K764" s="11" t="s">
        <v>1072</v>
      </c>
      <c r="L764" s="4">
        <f t="shared" si="114"/>
        <v>0</v>
      </c>
      <c r="M764" s="4"/>
      <c r="N764" s="4"/>
      <c r="O764" s="4">
        <f t="shared" si="115"/>
        <v>1000000</v>
      </c>
      <c r="P764" s="4">
        <v>1000000</v>
      </c>
      <c r="Q764" s="4"/>
      <c r="R764" s="4">
        <f t="shared" si="116"/>
        <v>0</v>
      </c>
      <c r="S764" s="4"/>
      <c r="T764" s="4"/>
      <c r="U764" s="4">
        <f t="shared" si="117"/>
        <v>0</v>
      </c>
      <c r="V764" s="4"/>
      <c r="W764" s="4"/>
      <c r="X764" s="4">
        <f t="shared" si="118"/>
        <v>0</v>
      </c>
      <c r="Y764" s="4"/>
      <c r="Z764" s="4"/>
      <c r="AA764" s="4">
        <f>C764+I764-L764-O764-U764-X764-R764</f>
        <v>0</v>
      </c>
      <c r="AB764" s="7">
        <v>45371</v>
      </c>
    </row>
    <row r="765" spans="1:28" ht="15.75" hidden="1" x14ac:dyDescent="0.25">
      <c r="A765" s="29">
        <v>45367</v>
      </c>
      <c r="B765" s="72" t="s">
        <v>90</v>
      </c>
      <c r="C765" s="25"/>
      <c r="D765" s="27" t="s">
        <v>46</v>
      </c>
      <c r="E765" s="25" t="s">
        <v>129</v>
      </c>
      <c r="F765" s="25">
        <v>24</v>
      </c>
      <c r="G765" s="25" t="s">
        <v>77</v>
      </c>
      <c r="H765" s="25">
        <v>60000</v>
      </c>
      <c r="I765" s="11">
        <f t="shared" si="113"/>
        <v>1440000</v>
      </c>
      <c r="J765" s="31" t="s">
        <v>312</v>
      </c>
      <c r="K765" s="11" t="s">
        <v>1058</v>
      </c>
      <c r="L765" s="4">
        <f t="shared" si="114"/>
        <v>0</v>
      </c>
      <c r="M765" s="4"/>
      <c r="N765" s="4"/>
      <c r="O765" s="4">
        <f t="shared" si="115"/>
        <v>1440000</v>
      </c>
      <c r="P765" s="4">
        <v>1440000</v>
      </c>
      <c r="Q765" s="4"/>
      <c r="R765" s="4">
        <f t="shared" si="116"/>
        <v>0</v>
      </c>
      <c r="S765" s="4"/>
      <c r="T765" s="4"/>
      <c r="U765" s="4">
        <f t="shared" si="117"/>
        <v>0</v>
      </c>
      <c r="V765" s="4"/>
      <c r="W765" s="4"/>
      <c r="X765" s="4">
        <f t="shared" si="118"/>
        <v>0</v>
      </c>
      <c r="Y765" s="4"/>
      <c r="Z765" s="4"/>
      <c r="AA765" s="4">
        <f>C765+I765-L765-O765-U765-X765-R765</f>
        <v>0</v>
      </c>
      <c r="AB765" s="7">
        <v>45369</v>
      </c>
    </row>
    <row r="766" spans="1:28" ht="15.75" hidden="1" x14ac:dyDescent="0.25">
      <c r="A766" s="29">
        <v>45367</v>
      </c>
      <c r="B766" s="72" t="s">
        <v>311</v>
      </c>
      <c r="C766" s="76"/>
      <c r="D766" s="75" t="s">
        <v>46</v>
      </c>
      <c r="E766" s="76" t="s">
        <v>208</v>
      </c>
      <c r="F766" s="76">
        <v>6000</v>
      </c>
      <c r="G766" s="75" t="s">
        <v>34</v>
      </c>
      <c r="H766" s="76">
        <v>820</v>
      </c>
      <c r="I766" s="96">
        <f t="shared" si="113"/>
        <v>4920000</v>
      </c>
      <c r="J766" s="31" t="s">
        <v>324</v>
      </c>
      <c r="K766" s="11"/>
      <c r="L766" s="4">
        <f t="shared" si="114"/>
        <v>4920000</v>
      </c>
      <c r="M766" s="4">
        <v>4920000</v>
      </c>
      <c r="N766" s="4"/>
      <c r="O766" s="4">
        <f t="shared" si="115"/>
        <v>0</v>
      </c>
      <c r="P766" s="4"/>
      <c r="Q766" s="4"/>
      <c r="R766" s="4">
        <f t="shared" si="116"/>
        <v>0</v>
      </c>
      <c r="S766" s="4"/>
      <c r="T766" s="4"/>
      <c r="U766" s="4">
        <f t="shared" si="117"/>
        <v>0</v>
      </c>
      <c r="V766" s="4"/>
      <c r="W766" s="4"/>
      <c r="X766" s="4">
        <f t="shared" si="118"/>
        <v>0</v>
      </c>
      <c r="Y766" s="4"/>
      <c r="Z766" s="4"/>
      <c r="AA766" s="4">
        <f>C766+I766-L766-O766-U766-X766-R766</f>
        <v>0</v>
      </c>
      <c r="AB766" s="7">
        <v>45367</v>
      </c>
    </row>
    <row r="767" spans="1:28" ht="15.75" hidden="1" x14ac:dyDescent="0.25">
      <c r="A767" s="29">
        <v>45367</v>
      </c>
      <c r="B767" s="72" t="s">
        <v>37</v>
      </c>
      <c r="C767" s="25"/>
      <c r="D767" s="27" t="s">
        <v>46</v>
      </c>
      <c r="E767" s="25" t="s">
        <v>53</v>
      </c>
      <c r="F767" s="25">
        <v>1</v>
      </c>
      <c r="G767" s="27" t="s">
        <v>23</v>
      </c>
      <c r="H767" s="25">
        <v>450000</v>
      </c>
      <c r="I767" s="11">
        <f t="shared" si="113"/>
        <v>450000</v>
      </c>
      <c r="J767" s="31" t="s">
        <v>324</v>
      </c>
      <c r="K767" s="11"/>
      <c r="L767" s="4">
        <f t="shared" si="114"/>
        <v>0</v>
      </c>
      <c r="M767" s="4"/>
      <c r="N767" s="4"/>
      <c r="O767" s="4">
        <f t="shared" si="115"/>
        <v>0</v>
      </c>
      <c r="P767" s="4"/>
      <c r="Q767" s="4"/>
      <c r="R767" s="4">
        <f t="shared" si="116"/>
        <v>0</v>
      </c>
      <c r="S767" s="4"/>
      <c r="T767" s="4"/>
      <c r="U767" s="4">
        <f t="shared" si="117"/>
        <v>450000</v>
      </c>
      <c r="V767" s="4">
        <v>450000</v>
      </c>
      <c r="W767" s="4"/>
      <c r="X767" s="4">
        <f t="shared" si="118"/>
        <v>0</v>
      </c>
      <c r="Y767" s="4"/>
      <c r="Z767" s="4"/>
      <c r="AA767" s="4">
        <f>C767+I767-L767-O767-U767-X767-R767</f>
        <v>0</v>
      </c>
      <c r="AB767" s="7">
        <v>45367</v>
      </c>
    </row>
    <row r="768" spans="1:28" ht="15.75" hidden="1" x14ac:dyDescent="0.25">
      <c r="A768" s="29">
        <v>45367</v>
      </c>
      <c r="B768" s="72" t="s">
        <v>307</v>
      </c>
      <c r="C768" s="27"/>
      <c r="D768" s="27" t="s">
        <v>46</v>
      </c>
      <c r="E768" s="27" t="s">
        <v>154</v>
      </c>
      <c r="F768" s="27">
        <v>1250</v>
      </c>
      <c r="G768" s="27" t="s">
        <v>34</v>
      </c>
      <c r="H768" s="27">
        <v>1300</v>
      </c>
      <c r="I768" s="11">
        <f t="shared" si="113"/>
        <v>1625000</v>
      </c>
      <c r="J768" s="32" t="s">
        <v>324</v>
      </c>
      <c r="K768" s="11"/>
      <c r="L768" s="4">
        <f t="shared" si="114"/>
        <v>0</v>
      </c>
      <c r="M768" s="4"/>
      <c r="N768" s="4"/>
      <c r="O768" s="4">
        <f t="shared" si="115"/>
        <v>0</v>
      </c>
      <c r="P768" s="4"/>
      <c r="Q768" s="4"/>
      <c r="R768" s="4">
        <f t="shared" si="116"/>
        <v>0</v>
      </c>
      <c r="S768" s="4"/>
      <c r="T768" s="4"/>
      <c r="U768" s="4">
        <f t="shared" si="117"/>
        <v>1625000</v>
      </c>
      <c r="V768" s="4">
        <v>1507000</v>
      </c>
      <c r="W768" s="4">
        <v>118000</v>
      </c>
      <c r="X768" s="4">
        <f t="shared" si="118"/>
        <v>0</v>
      </c>
      <c r="Y768" s="4"/>
      <c r="Z768" s="4"/>
      <c r="AA768" s="4">
        <f>C768+I768-L768-O768-U768-X768-R768</f>
        <v>0</v>
      </c>
      <c r="AB768" s="7">
        <v>45367</v>
      </c>
    </row>
    <row r="769" spans="1:28" ht="15.75" hidden="1" x14ac:dyDescent="0.25">
      <c r="A769" s="29">
        <v>45367</v>
      </c>
      <c r="B769" s="72" t="s">
        <v>392</v>
      </c>
      <c r="C769" s="27"/>
      <c r="D769" s="27" t="s">
        <v>46</v>
      </c>
      <c r="E769" s="27" t="s">
        <v>165</v>
      </c>
      <c r="F769" s="27">
        <v>1</v>
      </c>
      <c r="G769" s="27" t="s">
        <v>303</v>
      </c>
      <c r="H769" s="27">
        <v>1200000</v>
      </c>
      <c r="I769" s="11">
        <f t="shared" si="113"/>
        <v>1200000</v>
      </c>
      <c r="J769" s="31" t="s">
        <v>324</v>
      </c>
      <c r="K769" s="11"/>
      <c r="L769" s="4">
        <f t="shared" si="114"/>
        <v>0</v>
      </c>
      <c r="M769" s="4"/>
      <c r="N769" s="4"/>
      <c r="O769" s="4">
        <f t="shared" si="115"/>
        <v>0</v>
      </c>
      <c r="P769" s="4"/>
      <c r="Q769" s="4"/>
      <c r="R769" s="4">
        <f t="shared" si="116"/>
        <v>0</v>
      </c>
      <c r="S769" s="4"/>
      <c r="T769" s="4"/>
      <c r="U769" s="4">
        <f t="shared" si="117"/>
        <v>1200000</v>
      </c>
      <c r="V769" s="4">
        <v>1200000</v>
      </c>
      <c r="W769" s="4"/>
      <c r="X769" s="4">
        <f t="shared" si="118"/>
        <v>0</v>
      </c>
      <c r="Y769" s="4"/>
      <c r="Z769" s="4"/>
      <c r="AA769" s="4">
        <f>C769+I769-L769-O769-U769-X769-R769</f>
        <v>0</v>
      </c>
      <c r="AB769" s="7">
        <v>45378</v>
      </c>
    </row>
    <row r="770" spans="1:28" ht="15.75" hidden="1" x14ac:dyDescent="0.25">
      <c r="A770" s="29">
        <v>45367</v>
      </c>
      <c r="B770" s="72" t="s">
        <v>243</v>
      </c>
      <c r="C770" s="25"/>
      <c r="D770" s="27" t="s">
        <v>46</v>
      </c>
      <c r="E770" s="25" t="s">
        <v>127</v>
      </c>
      <c r="F770" s="25">
        <v>10</v>
      </c>
      <c r="G770" s="25" t="s">
        <v>39</v>
      </c>
      <c r="H770" s="25">
        <v>60000</v>
      </c>
      <c r="I770" s="11">
        <f t="shared" si="113"/>
        <v>600000</v>
      </c>
      <c r="J770" s="31" t="s">
        <v>324</v>
      </c>
      <c r="K770" s="11"/>
      <c r="L770" s="4">
        <f t="shared" si="114"/>
        <v>600000</v>
      </c>
      <c r="M770" s="4">
        <v>600000</v>
      </c>
      <c r="N770" s="4"/>
      <c r="O770" s="4">
        <f t="shared" si="115"/>
        <v>0</v>
      </c>
      <c r="P770" s="4"/>
      <c r="Q770" s="4"/>
      <c r="R770" s="4">
        <f t="shared" si="116"/>
        <v>0</v>
      </c>
      <c r="S770" s="4"/>
      <c r="T770" s="4"/>
      <c r="U770" s="4">
        <f t="shared" si="117"/>
        <v>0</v>
      </c>
      <c r="V770" s="4"/>
      <c r="W770" s="4"/>
      <c r="X770" s="4">
        <f t="shared" si="118"/>
        <v>0</v>
      </c>
      <c r="Y770" s="4"/>
      <c r="Z770" s="4"/>
      <c r="AA770" s="4">
        <f>C770+I770-L770-O770-U770-X770-R770</f>
        <v>0</v>
      </c>
      <c r="AB770" s="7">
        <v>45367</v>
      </c>
    </row>
    <row r="771" spans="1:28" ht="15.75" hidden="1" x14ac:dyDescent="0.25">
      <c r="A771" s="29">
        <v>45367</v>
      </c>
      <c r="B771" s="72" t="s">
        <v>1008</v>
      </c>
      <c r="C771" s="25"/>
      <c r="D771" s="27" t="s">
        <v>52</v>
      </c>
      <c r="E771" s="25" t="s">
        <v>127</v>
      </c>
      <c r="F771" s="25">
        <v>2</v>
      </c>
      <c r="G771" s="27" t="s">
        <v>39</v>
      </c>
      <c r="H771" s="25">
        <v>65000</v>
      </c>
      <c r="I771" s="11">
        <f t="shared" si="113"/>
        <v>130000</v>
      </c>
      <c r="J771" s="32" t="s">
        <v>324</v>
      </c>
      <c r="K771" s="11"/>
      <c r="L771" s="4">
        <f t="shared" si="114"/>
        <v>0</v>
      </c>
      <c r="M771" s="4"/>
      <c r="N771" s="4"/>
      <c r="O771" s="4">
        <f t="shared" si="115"/>
        <v>0</v>
      </c>
      <c r="P771" s="4"/>
      <c r="Q771" s="4"/>
      <c r="R771" s="4">
        <f t="shared" si="116"/>
        <v>0</v>
      </c>
      <c r="S771" s="4"/>
      <c r="T771" s="4"/>
      <c r="U771" s="4">
        <f t="shared" si="117"/>
        <v>130000</v>
      </c>
      <c r="V771" s="4">
        <v>130000</v>
      </c>
      <c r="W771" s="4"/>
      <c r="X771" s="4">
        <f t="shared" si="118"/>
        <v>0</v>
      </c>
      <c r="Y771" s="4"/>
      <c r="Z771" s="4"/>
      <c r="AA771" s="4">
        <f>C771+I771-L771-O771-U771-X771-R771</f>
        <v>0</v>
      </c>
      <c r="AB771" s="7">
        <v>45367</v>
      </c>
    </row>
    <row r="772" spans="1:28" ht="15.75" hidden="1" x14ac:dyDescent="0.25">
      <c r="A772" s="24">
        <v>45367</v>
      </c>
      <c r="B772" s="72" t="s">
        <v>1008</v>
      </c>
      <c r="C772" s="25"/>
      <c r="D772" s="25" t="s">
        <v>52</v>
      </c>
      <c r="E772" s="25" t="s">
        <v>381</v>
      </c>
      <c r="F772" s="25">
        <v>2</v>
      </c>
      <c r="G772" s="25" t="s">
        <v>27</v>
      </c>
      <c r="H772" s="25">
        <v>700000</v>
      </c>
      <c r="I772" s="11">
        <f t="shared" si="113"/>
        <v>1400000</v>
      </c>
      <c r="J772" s="32" t="s">
        <v>324</v>
      </c>
      <c r="K772" s="11"/>
      <c r="L772" s="4">
        <f t="shared" si="114"/>
        <v>0</v>
      </c>
      <c r="M772" s="4"/>
      <c r="N772" s="4"/>
      <c r="O772" s="4">
        <f t="shared" si="115"/>
        <v>0</v>
      </c>
      <c r="P772" s="4"/>
      <c r="Q772" s="4"/>
      <c r="R772" s="4">
        <f t="shared" si="116"/>
        <v>0</v>
      </c>
      <c r="S772" s="4"/>
      <c r="T772" s="4"/>
      <c r="U772" s="4">
        <f t="shared" si="117"/>
        <v>1400000</v>
      </c>
      <c r="V772" s="4">
        <v>1400000</v>
      </c>
      <c r="W772" s="4"/>
      <c r="X772" s="4">
        <f t="shared" si="118"/>
        <v>0</v>
      </c>
      <c r="Y772" s="4"/>
      <c r="Z772" s="4"/>
      <c r="AA772" s="4">
        <f>C772+I772-L772-O772-U772-X772-R772</f>
        <v>0</v>
      </c>
      <c r="AB772" s="7">
        <v>45367</v>
      </c>
    </row>
    <row r="773" spans="1:28" ht="15.75" hidden="1" x14ac:dyDescent="0.25">
      <c r="A773" s="29">
        <v>45367</v>
      </c>
      <c r="B773" s="72" t="s">
        <v>1008</v>
      </c>
      <c r="C773" s="27"/>
      <c r="D773" s="27" t="s">
        <v>52</v>
      </c>
      <c r="E773" s="27" t="s">
        <v>227</v>
      </c>
      <c r="F773" s="27">
        <v>2</v>
      </c>
      <c r="G773" s="27" t="s">
        <v>27</v>
      </c>
      <c r="H773" s="27">
        <v>95000</v>
      </c>
      <c r="I773" s="11">
        <f t="shared" si="113"/>
        <v>190000</v>
      </c>
      <c r="J773" s="32" t="s">
        <v>324</v>
      </c>
      <c r="K773" s="11"/>
      <c r="L773" s="4">
        <f t="shared" si="114"/>
        <v>0</v>
      </c>
      <c r="M773" s="4"/>
      <c r="N773" s="4"/>
      <c r="O773" s="4">
        <f t="shared" si="115"/>
        <v>0</v>
      </c>
      <c r="P773" s="4"/>
      <c r="Q773" s="4"/>
      <c r="R773" s="4">
        <f t="shared" si="116"/>
        <v>0</v>
      </c>
      <c r="S773" s="4"/>
      <c r="T773" s="4"/>
      <c r="U773" s="4">
        <f t="shared" si="117"/>
        <v>190000</v>
      </c>
      <c r="V773" s="4">
        <v>190000</v>
      </c>
      <c r="W773" s="4"/>
      <c r="X773" s="4">
        <f t="shared" si="118"/>
        <v>0</v>
      </c>
      <c r="Y773" s="4"/>
      <c r="Z773" s="4"/>
      <c r="AA773" s="4">
        <f>C773+I773-L773-O773-U773-X773-R773</f>
        <v>0</v>
      </c>
      <c r="AB773" s="7">
        <v>45367</v>
      </c>
    </row>
    <row r="774" spans="1:28" ht="15.75" hidden="1" x14ac:dyDescent="0.25">
      <c r="A774" s="29">
        <v>45367</v>
      </c>
      <c r="B774" s="72" t="s">
        <v>1008</v>
      </c>
      <c r="C774" s="25"/>
      <c r="D774" s="27" t="s">
        <v>52</v>
      </c>
      <c r="E774" s="27" t="s">
        <v>150</v>
      </c>
      <c r="F774" s="25">
        <v>20</v>
      </c>
      <c r="G774" s="27" t="s">
        <v>77</v>
      </c>
      <c r="H774" s="25">
        <v>45000</v>
      </c>
      <c r="I774" s="11">
        <f t="shared" si="113"/>
        <v>900000</v>
      </c>
      <c r="J774" s="32" t="s">
        <v>324</v>
      </c>
      <c r="K774" s="11"/>
      <c r="L774" s="4">
        <f t="shared" si="114"/>
        <v>0</v>
      </c>
      <c r="M774" s="4"/>
      <c r="N774" s="4"/>
      <c r="O774" s="4">
        <f t="shared" si="115"/>
        <v>0</v>
      </c>
      <c r="P774" s="4"/>
      <c r="Q774" s="4"/>
      <c r="R774" s="4">
        <f t="shared" si="116"/>
        <v>0</v>
      </c>
      <c r="S774" s="4"/>
      <c r="T774" s="4"/>
      <c r="U774" s="4">
        <f t="shared" si="117"/>
        <v>900000</v>
      </c>
      <c r="V774" s="4">
        <v>900000</v>
      </c>
      <c r="W774" s="4"/>
      <c r="X774" s="4">
        <f t="shared" si="118"/>
        <v>0</v>
      </c>
      <c r="Y774" s="4"/>
      <c r="Z774" s="4"/>
      <c r="AA774" s="4">
        <f>C774+I774-L774-O774-U774-X774-R774</f>
        <v>0</v>
      </c>
      <c r="AB774" s="7">
        <v>45367</v>
      </c>
    </row>
    <row r="775" spans="1:28" ht="15.75" hidden="1" x14ac:dyDescent="0.25">
      <c r="A775" s="29">
        <v>45367</v>
      </c>
      <c r="B775" s="72" t="s">
        <v>1008</v>
      </c>
      <c r="C775" s="25"/>
      <c r="D775" s="27" t="s">
        <v>52</v>
      </c>
      <c r="E775" s="25" t="s">
        <v>129</v>
      </c>
      <c r="F775" s="25">
        <v>4</v>
      </c>
      <c r="G775" s="25" t="s">
        <v>77</v>
      </c>
      <c r="H775" s="25">
        <v>60000</v>
      </c>
      <c r="I775" s="11">
        <f t="shared" si="113"/>
        <v>240000</v>
      </c>
      <c r="J775" s="32" t="s">
        <v>324</v>
      </c>
      <c r="K775" s="11"/>
      <c r="L775" s="4">
        <f t="shared" si="114"/>
        <v>0</v>
      </c>
      <c r="M775" s="4"/>
      <c r="N775" s="4"/>
      <c r="O775" s="4">
        <f t="shared" si="115"/>
        <v>0</v>
      </c>
      <c r="P775" s="4"/>
      <c r="Q775" s="4"/>
      <c r="R775" s="4">
        <f t="shared" si="116"/>
        <v>0</v>
      </c>
      <c r="S775" s="4"/>
      <c r="T775" s="4"/>
      <c r="U775" s="4">
        <f t="shared" si="117"/>
        <v>240000</v>
      </c>
      <c r="V775" s="4">
        <v>240000</v>
      </c>
      <c r="W775" s="4"/>
      <c r="X775" s="4">
        <f t="shared" si="118"/>
        <v>0</v>
      </c>
      <c r="Y775" s="4"/>
      <c r="Z775" s="4"/>
      <c r="AA775" s="4">
        <f>C775+I775-L775-O775-U775-X775-R775</f>
        <v>0</v>
      </c>
      <c r="AB775" s="7">
        <v>45367</v>
      </c>
    </row>
    <row r="776" spans="1:28" ht="15.75" hidden="1" x14ac:dyDescent="0.25">
      <c r="A776" s="29">
        <v>45367</v>
      </c>
      <c r="B776" s="72" t="s">
        <v>1008</v>
      </c>
      <c r="C776" s="25"/>
      <c r="D776" s="27" t="s">
        <v>52</v>
      </c>
      <c r="E776" s="25" t="s">
        <v>130</v>
      </c>
      <c r="F776" s="25">
        <v>20</v>
      </c>
      <c r="G776" s="25" t="s">
        <v>77</v>
      </c>
      <c r="H776" s="25">
        <v>45000</v>
      </c>
      <c r="I776" s="11">
        <f t="shared" si="113"/>
        <v>900000</v>
      </c>
      <c r="J776" s="32" t="s">
        <v>324</v>
      </c>
      <c r="K776" s="11"/>
      <c r="L776" s="4">
        <f t="shared" si="114"/>
        <v>0</v>
      </c>
      <c r="M776" s="4"/>
      <c r="N776" s="4"/>
      <c r="O776" s="4">
        <f t="shared" si="115"/>
        <v>0</v>
      </c>
      <c r="P776" s="4"/>
      <c r="Q776" s="4"/>
      <c r="R776" s="4">
        <f t="shared" si="116"/>
        <v>0</v>
      </c>
      <c r="S776" s="4"/>
      <c r="T776" s="4"/>
      <c r="U776" s="4">
        <f t="shared" si="117"/>
        <v>900000</v>
      </c>
      <c r="V776" s="4">
        <v>900000</v>
      </c>
      <c r="W776" s="4"/>
      <c r="X776" s="4">
        <f t="shared" si="118"/>
        <v>0</v>
      </c>
      <c r="Y776" s="4"/>
      <c r="Z776" s="4"/>
      <c r="AA776" s="4">
        <f>C776+I776-L776-O776-U776-X776-R776</f>
        <v>0</v>
      </c>
      <c r="AB776" s="7">
        <v>45367</v>
      </c>
    </row>
    <row r="777" spans="1:28" ht="15.75" hidden="1" x14ac:dyDescent="0.25">
      <c r="A777" s="29">
        <v>45367</v>
      </c>
      <c r="B777" s="72" t="s">
        <v>471</v>
      </c>
      <c r="C777" s="25"/>
      <c r="D777" s="27" t="s">
        <v>46</v>
      </c>
      <c r="E777" s="25" t="s">
        <v>135</v>
      </c>
      <c r="F777" s="25">
        <v>3</v>
      </c>
      <c r="G777" s="25" t="s">
        <v>48</v>
      </c>
      <c r="H777" s="25">
        <v>150000</v>
      </c>
      <c r="I777" s="11">
        <f t="shared" si="113"/>
        <v>450000</v>
      </c>
      <c r="J777" s="31" t="s">
        <v>324</v>
      </c>
      <c r="K777" s="11"/>
      <c r="L777" s="4">
        <f t="shared" si="114"/>
        <v>0</v>
      </c>
      <c r="M777" s="4"/>
      <c r="N777" s="4"/>
      <c r="O777" s="4">
        <f t="shared" si="115"/>
        <v>0</v>
      </c>
      <c r="P777" s="4"/>
      <c r="Q777" s="4"/>
      <c r="R777" s="4">
        <f t="shared" si="116"/>
        <v>0</v>
      </c>
      <c r="S777" s="4"/>
      <c r="T777" s="4"/>
      <c r="U777" s="4">
        <f t="shared" si="117"/>
        <v>450000</v>
      </c>
      <c r="V777" s="4">
        <v>450000</v>
      </c>
      <c r="W777" s="4"/>
      <c r="X777" s="4">
        <f t="shared" si="118"/>
        <v>0</v>
      </c>
      <c r="Y777" s="4"/>
      <c r="Z777" s="4"/>
      <c r="AA777" s="4">
        <f>C777+I777-L777-O777-U777-X777-R777</f>
        <v>0</v>
      </c>
      <c r="AB777" s="7">
        <v>45367</v>
      </c>
    </row>
    <row r="778" spans="1:28" ht="15.75" hidden="1" x14ac:dyDescent="0.25">
      <c r="A778" s="29">
        <v>45367</v>
      </c>
      <c r="B778" s="72" t="s">
        <v>588</v>
      </c>
      <c r="C778" s="25"/>
      <c r="D778" s="27" t="s">
        <v>52</v>
      </c>
      <c r="E778" s="25" t="s">
        <v>61</v>
      </c>
      <c r="F778" s="72">
        <v>1625</v>
      </c>
      <c r="G778" s="25" t="s">
        <v>34</v>
      </c>
      <c r="H778" s="25">
        <v>2540</v>
      </c>
      <c r="I778" s="11">
        <f t="shared" si="113"/>
        <v>4127500</v>
      </c>
      <c r="J778" s="31" t="s">
        <v>324</v>
      </c>
      <c r="K778" s="11"/>
      <c r="L778" s="4">
        <f t="shared" si="114"/>
        <v>3749500</v>
      </c>
      <c r="M778" s="4">
        <v>3749500</v>
      </c>
      <c r="N778" s="4"/>
      <c r="O778" s="4">
        <f t="shared" si="115"/>
        <v>0</v>
      </c>
      <c r="P778" s="4"/>
      <c r="Q778" s="4"/>
      <c r="R778" s="4">
        <f t="shared" si="116"/>
        <v>0</v>
      </c>
      <c r="S778" s="4"/>
      <c r="T778" s="4"/>
      <c r="U778" s="4">
        <f t="shared" si="117"/>
        <v>378000</v>
      </c>
      <c r="V778" s="4">
        <v>167000</v>
      </c>
      <c r="W778" s="4">
        <v>211000</v>
      </c>
      <c r="X778" s="4">
        <f t="shared" si="118"/>
        <v>0</v>
      </c>
      <c r="Y778" s="4"/>
      <c r="Z778" s="4"/>
      <c r="AA778" s="4">
        <f>C778+I778-L778-O778-U778-X778-R778</f>
        <v>0</v>
      </c>
      <c r="AB778" s="7">
        <v>45367</v>
      </c>
    </row>
    <row r="779" spans="1:28" ht="15.75" hidden="1" x14ac:dyDescent="0.25">
      <c r="A779" s="29">
        <v>45367</v>
      </c>
      <c r="B779" s="25" t="s">
        <v>99</v>
      </c>
      <c r="C779" s="25"/>
      <c r="D779" s="27"/>
      <c r="E779" s="25" t="s">
        <v>89</v>
      </c>
      <c r="F779" s="25">
        <v>14.9</v>
      </c>
      <c r="G779" s="25" t="s">
        <v>39</v>
      </c>
      <c r="H779" s="25"/>
      <c r="I779" s="11">
        <f t="shared" si="113"/>
        <v>0</v>
      </c>
      <c r="J779" s="26" t="s">
        <v>28</v>
      </c>
      <c r="K779" s="11"/>
      <c r="L779" s="4">
        <f t="shared" si="114"/>
        <v>0</v>
      </c>
      <c r="M779" s="4"/>
      <c r="N779" s="4"/>
      <c r="O779" s="4">
        <f t="shared" si="115"/>
        <v>0</v>
      </c>
      <c r="P779" s="4"/>
      <c r="Q779" s="4"/>
      <c r="R779" s="4">
        <f t="shared" si="116"/>
        <v>0</v>
      </c>
      <c r="S779" s="4"/>
      <c r="T779" s="4"/>
      <c r="U779" s="4">
        <f t="shared" si="117"/>
        <v>0</v>
      </c>
      <c r="V779" s="4"/>
      <c r="W779" s="4"/>
      <c r="X779" s="4">
        <f t="shared" si="118"/>
        <v>0</v>
      </c>
      <c r="Y779" s="4"/>
      <c r="Z779" s="4"/>
      <c r="AA779" s="4">
        <f>C779+I779-L779-O779-U779-X779-R779</f>
        <v>0</v>
      </c>
      <c r="AB779" s="7"/>
    </row>
    <row r="780" spans="1:28" ht="15.75" hidden="1" x14ac:dyDescent="0.25">
      <c r="A780" s="24">
        <v>45367</v>
      </c>
      <c r="B780" s="72" t="s">
        <v>379</v>
      </c>
      <c r="C780" s="25"/>
      <c r="D780" s="25" t="s">
        <v>46</v>
      </c>
      <c r="E780" s="25" t="s">
        <v>299</v>
      </c>
      <c r="F780" s="25">
        <v>33.4</v>
      </c>
      <c r="G780" s="25" t="s">
        <v>39</v>
      </c>
      <c r="H780" s="25">
        <v>47000</v>
      </c>
      <c r="I780" s="11">
        <f t="shared" si="113"/>
        <v>1569800</v>
      </c>
      <c r="J780" s="31" t="s">
        <v>324</v>
      </c>
      <c r="K780" s="11"/>
      <c r="L780" s="4">
        <f t="shared" si="114"/>
        <v>0</v>
      </c>
      <c r="M780" s="4"/>
      <c r="N780" s="4"/>
      <c r="O780" s="4">
        <f t="shared" si="115"/>
        <v>0</v>
      </c>
      <c r="P780" s="4"/>
      <c r="Q780" s="4"/>
      <c r="R780" s="4">
        <f t="shared" si="116"/>
        <v>0</v>
      </c>
      <c r="S780" s="4"/>
      <c r="T780" s="4"/>
      <c r="U780" s="4">
        <f t="shared" si="117"/>
        <v>1569800</v>
      </c>
      <c r="V780" s="4">
        <v>1569800</v>
      </c>
      <c r="W780" s="4"/>
      <c r="X780" s="4">
        <f t="shared" si="118"/>
        <v>0</v>
      </c>
      <c r="Y780" s="4"/>
      <c r="Z780" s="4"/>
      <c r="AA780" s="4">
        <f>C780+I780-L780-O780-U780-X780-R780</f>
        <v>0</v>
      </c>
      <c r="AB780" s="7">
        <v>45381</v>
      </c>
    </row>
    <row r="781" spans="1:28" ht="15.75" hidden="1" x14ac:dyDescent="0.25">
      <c r="A781" s="29">
        <v>45369</v>
      </c>
      <c r="B781" s="73" t="s">
        <v>274</v>
      </c>
      <c r="C781" s="27"/>
      <c r="D781" s="27" t="s">
        <v>46</v>
      </c>
      <c r="E781" s="27" t="s">
        <v>384</v>
      </c>
      <c r="F781" s="27">
        <v>4</v>
      </c>
      <c r="G781" s="27" t="s">
        <v>48</v>
      </c>
      <c r="H781" s="27">
        <v>250000</v>
      </c>
      <c r="I781" s="15">
        <f t="shared" si="113"/>
        <v>1000000</v>
      </c>
      <c r="J781" s="31" t="s">
        <v>324</v>
      </c>
      <c r="K781" s="11"/>
      <c r="L781" s="4">
        <f t="shared" si="114"/>
        <v>0</v>
      </c>
      <c r="M781" s="4"/>
      <c r="N781" s="4"/>
      <c r="O781" s="4">
        <f t="shared" si="115"/>
        <v>0</v>
      </c>
      <c r="P781" s="4"/>
      <c r="Q781" s="4"/>
      <c r="R781" s="4">
        <f t="shared" si="116"/>
        <v>0</v>
      </c>
      <c r="S781" s="4"/>
      <c r="T781" s="4"/>
      <c r="U781" s="4">
        <f t="shared" si="117"/>
        <v>1000000</v>
      </c>
      <c r="V781" s="4">
        <v>1000000</v>
      </c>
      <c r="W781" s="4"/>
      <c r="X781" s="4">
        <f t="shared" si="118"/>
        <v>0</v>
      </c>
      <c r="Y781" s="4"/>
      <c r="Z781" s="4"/>
      <c r="AA781" s="4">
        <f>C781+I781-L781-O781-U781-X781-R781</f>
        <v>0</v>
      </c>
      <c r="AB781" s="7">
        <v>45367</v>
      </c>
    </row>
    <row r="782" spans="1:28" ht="15.75" hidden="1" x14ac:dyDescent="0.25">
      <c r="A782" s="29">
        <v>45369</v>
      </c>
      <c r="B782" s="72" t="s">
        <v>421</v>
      </c>
      <c r="C782" s="25"/>
      <c r="D782" s="27" t="s">
        <v>46</v>
      </c>
      <c r="E782" s="25" t="s">
        <v>108</v>
      </c>
      <c r="F782" s="25">
        <v>2000</v>
      </c>
      <c r="G782" s="25" t="s">
        <v>34</v>
      </c>
      <c r="H782" s="25">
        <v>2150</v>
      </c>
      <c r="I782" s="11">
        <f t="shared" si="113"/>
        <v>4300000</v>
      </c>
      <c r="J782" s="31" t="s">
        <v>324</v>
      </c>
      <c r="K782" s="11"/>
      <c r="L782" s="4">
        <f t="shared" si="114"/>
        <v>0</v>
      </c>
      <c r="M782" s="4"/>
      <c r="N782" s="4"/>
      <c r="O782" s="4">
        <f t="shared" si="115"/>
        <v>0</v>
      </c>
      <c r="P782" s="4"/>
      <c r="Q782" s="4"/>
      <c r="R782" s="4">
        <f t="shared" si="116"/>
        <v>0</v>
      </c>
      <c r="S782" s="4"/>
      <c r="T782" s="4"/>
      <c r="U782" s="4">
        <f t="shared" si="117"/>
        <v>4300000</v>
      </c>
      <c r="V782" s="4">
        <v>4300000</v>
      </c>
      <c r="W782" s="4"/>
      <c r="X782" s="4">
        <f t="shared" si="118"/>
        <v>0</v>
      </c>
      <c r="Y782" s="4"/>
      <c r="Z782" s="4"/>
      <c r="AA782" s="4">
        <f>C782+I782-L782-O782-U782-X782-R782</f>
        <v>0</v>
      </c>
      <c r="AB782" s="7">
        <v>45369</v>
      </c>
    </row>
    <row r="783" spans="1:28" ht="15.75" hidden="1" x14ac:dyDescent="0.25">
      <c r="A783" s="29">
        <v>45369</v>
      </c>
      <c r="B783" s="25" t="s">
        <v>99</v>
      </c>
      <c r="C783" s="25"/>
      <c r="D783" s="27" t="s">
        <v>46</v>
      </c>
      <c r="E783" s="25" t="s">
        <v>89</v>
      </c>
      <c r="F783" s="25">
        <v>14.7</v>
      </c>
      <c r="G783" s="25" t="s">
        <v>39</v>
      </c>
      <c r="H783" s="25"/>
      <c r="I783" s="11">
        <f t="shared" si="113"/>
        <v>0</v>
      </c>
      <c r="J783" s="26" t="s">
        <v>28</v>
      </c>
      <c r="K783" s="11"/>
      <c r="L783" s="4">
        <f t="shared" si="114"/>
        <v>0</v>
      </c>
      <c r="M783" s="4"/>
      <c r="N783" s="4"/>
      <c r="O783" s="4">
        <f t="shared" si="115"/>
        <v>0</v>
      </c>
      <c r="P783" s="4"/>
      <c r="Q783" s="4"/>
      <c r="R783" s="4">
        <f t="shared" si="116"/>
        <v>0</v>
      </c>
      <c r="S783" s="4"/>
      <c r="T783" s="4"/>
      <c r="U783" s="4">
        <f t="shared" si="117"/>
        <v>0</v>
      </c>
      <c r="V783" s="4"/>
      <c r="W783" s="4"/>
      <c r="X783" s="4">
        <f t="shared" si="118"/>
        <v>0</v>
      </c>
      <c r="Y783" s="4"/>
      <c r="Z783" s="4"/>
      <c r="AA783" s="4">
        <f>C783+I783-L783-O783-U783-X783-R783</f>
        <v>0</v>
      </c>
      <c r="AB783" s="7"/>
    </row>
    <row r="784" spans="1:28" ht="15.75" hidden="1" x14ac:dyDescent="0.25">
      <c r="A784" s="29">
        <v>45369</v>
      </c>
      <c r="B784" s="72" t="s">
        <v>1040</v>
      </c>
      <c r="C784" s="25"/>
      <c r="D784" s="25" t="s">
        <v>52</v>
      </c>
      <c r="E784" s="25" t="s">
        <v>1041</v>
      </c>
      <c r="F784" s="25">
        <v>609</v>
      </c>
      <c r="G784" s="25" t="s">
        <v>39</v>
      </c>
      <c r="H784" s="25">
        <v>18000</v>
      </c>
      <c r="I784" s="11">
        <f t="shared" si="113"/>
        <v>10962000</v>
      </c>
      <c r="J784" s="31" t="s">
        <v>324</v>
      </c>
      <c r="K784" s="11"/>
      <c r="L784" s="4">
        <f t="shared" si="114"/>
        <v>10000000</v>
      </c>
      <c r="M784" s="4">
        <v>10000000</v>
      </c>
      <c r="N784" s="4"/>
      <c r="O784" s="4">
        <f t="shared" si="115"/>
        <v>0</v>
      </c>
      <c r="P784" s="4"/>
      <c r="Q784" s="4"/>
      <c r="R784" s="4">
        <f t="shared" si="116"/>
        <v>0</v>
      </c>
      <c r="S784" s="4"/>
      <c r="T784" s="4"/>
      <c r="U784" s="4">
        <f t="shared" si="117"/>
        <v>962000</v>
      </c>
      <c r="V784" s="4">
        <v>962000</v>
      </c>
      <c r="W784" s="4"/>
      <c r="X784" s="4">
        <f t="shared" si="118"/>
        <v>0</v>
      </c>
      <c r="Y784" s="4"/>
      <c r="Z784" s="4"/>
      <c r="AA784" s="4">
        <f>C784+I784-L784-O784-U784-X784-R784</f>
        <v>0</v>
      </c>
      <c r="AB784" s="7">
        <v>45373</v>
      </c>
    </row>
    <row r="785" spans="1:28" ht="15.75" hidden="1" x14ac:dyDescent="0.25">
      <c r="A785" s="29">
        <v>45369</v>
      </c>
      <c r="B785" s="73" t="s">
        <v>231</v>
      </c>
      <c r="C785" s="27"/>
      <c r="D785" s="27" t="s">
        <v>46</v>
      </c>
      <c r="E785" s="27" t="s">
        <v>133</v>
      </c>
      <c r="F785" s="27">
        <v>1000</v>
      </c>
      <c r="G785" s="27" t="s">
        <v>34</v>
      </c>
      <c r="H785" s="27">
        <v>3497</v>
      </c>
      <c r="I785" s="11">
        <f t="shared" si="113"/>
        <v>3497000</v>
      </c>
      <c r="J785" s="28" t="s">
        <v>28</v>
      </c>
      <c r="K785" s="11"/>
      <c r="L785" s="4">
        <f t="shared" si="114"/>
        <v>0</v>
      </c>
      <c r="M785" s="4"/>
      <c r="N785" s="4"/>
      <c r="O785" s="4">
        <f t="shared" si="115"/>
        <v>0</v>
      </c>
      <c r="P785" s="4"/>
      <c r="Q785" s="4"/>
      <c r="R785" s="4">
        <f t="shared" si="116"/>
        <v>0</v>
      </c>
      <c r="S785" s="4"/>
      <c r="T785" s="4"/>
      <c r="U785" s="4">
        <f t="shared" si="117"/>
        <v>0</v>
      </c>
      <c r="V785" s="4"/>
      <c r="W785" s="4"/>
      <c r="X785" s="4">
        <f t="shared" si="118"/>
        <v>0</v>
      </c>
      <c r="Y785" s="4"/>
      <c r="Z785" s="4"/>
      <c r="AA785" s="4">
        <f>C785+I785-L785-O785-U785-X785-R785</f>
        <v>3497000</v>
      </c>
      <c r="AB785" s="7"/>
    </row>
    <row r="786" spans="1:28" ht="15.75" hidden="1" x14ac:dyDescent="0.25">
      <c r="A786" s="29">
        <v>45369</v>
      </c>
      <c r="B786" s="72" t="s">
        <v>226</v>
      </c>
      <c r="C786" s="25"/>
      <c r="D786" s="27" t="s">
        <v>52</v>
      </c>
      <c r="E786" s="27" t="s">
        <v>477</v>
      </c>
      <c r="F786" s="25">
        <v>3</v>
      </c>
      <c r="G786" s="25" t="s">
        <v>48</v>
      </c>
      <c r="H786" s="25">
        <v>230000</v>
      </c>
      <c r="I786" s="11">
        <f t="shared" si="113"/>
        <v>690000</v>
      </c>
      <c r="J786" s="26" t="s">
        <v>28</v>
      </c>
      <c r="K786" s="11"/>
      <c r="L786" s="4">
        <f t="shared" si="114"/>
        <v>0</v>
      </c>
      <c r="M786" s="4"/>
      <c r="N786" s="4"/>
      <c r="O786" s="4">
        <f t="shared" si="115"/>
        <v>0</v>
      </c>
      <c r="P786" s="4"/>
      <c r="Q786" s="4"/>
      <c r="R786" s="4">
        <f t="shared" si="116"/>
        <v>0</v>
      </c>
      <c r="S786" s="4"/>
      <c r="T786" s="4"/>
      <c r="U786" s="4">
        <f t="shared" si="117"/>
        <v>0</v>
      </c>
      <c r="V786" s="4"/>
      <c r="W786" s="4"/>
      <c r="X786" s="4">
        <f t="shared" si="118"/>
        <v>0</v>
      </c>
      <c r="Y786" s="4"/>
      <c r="Z786" s="4"/>
      <c r="AA786" s="4">
        <f>C786+I786-L786-O786-U786-X786-R786</f>
        <v>690000</v>
      </c>
      <c r="AB786" s="7"/>
    </row>
    <row r="787" spans="1:28" ht="15.75" hidden="1" x14ac:dyDescent="0.25">
      <c r="A787" s="29">
        <v>45369</v>
      </c>
      <c r="B787" s="72" t="s">
        <v>226</v>
      </c>
      <c r="C787" s="27"/>
      <c r="D787" s="27" t="s">
        <v>52</v>
      </c>
      <c r="E787" s="27" t="s">
        <v>1038</v>
      </c>
      <c r="F787" s="27">
        <v>10</v>
      </c>
      <c r="G787" s="25" t="s">
        <v>48</v>
      </c>
      <c r="H787" s="27">
        <v>230000</v>
      </c>
      <c r="I787" s="11">
        <f t="shared" si="113"/>
        <v>2300000</v>
      </c>
      <c r="J787" s="28" t="s">
        <v>28</v>
      </c>
      <c r="K787" s="11"/>
      <c r="L787" s="4">
        <f t="shared" si="114"/>
        <v>0</v>
      </c>
      <c r="M787" s="4"/>
      <c r="N787" s="4"/>
      <c r="O787" s="4">
        <f t="shared" si="115"/>
        <v>0</v>
      </c>
      <c r="P787" s="4"/>
      <c r="Q787" s="4"/>
      <c r="R787" s="4">
        <f t="shared" si="116"/>
        <v>0</v>
      </c>
      <c r="S787" s="4"/>
      <c r="T787" s="4"/>
      <c r="U787" s="4">
        <f t="shared" si="117"/>
        <v>0</v>
      </c>
      <c r="V787" s="4"/>
      <c r="W787" s="4"/>
      <c r="X787" s="4">
        <f t="shared" si="118"/>
        <v>0</v>
      </c>
      <c r="Y787" s="4"/>
      <c r="Z787" s="4"/>
      <c r="AA787" s="4">
        <f>C787+I787-L787-O787-U787-X787-R787</f>
        <v>2300000</v>
      </c>
      <c r="AB787" s="7"/>
    </row>
    <row r="788" spans="1:28" ht="15.75" hidden="1" x14ac:dyDescent="0.25">
      <c r="A788" s="29">
        <v>45369</v>
      </c>
      <c r="B788" s="72" t="s">
        <v>131</v>
      </c>
      <c r="C788" s="25"/>
      <c r="D788" s="27" t="s">
        <v>52</v>
      </c>
      <c r="E788" s="27" t="s">
        <v>115</v>
      </c>
      <c r="F788" s="27">
        <v>14.4</v>
      </c>
      <c r="G788" s="25" t="s">
        <v>39</v>
      </c>
      <c r="H788" s="25">
        <v>49000</v>
      </c>
      <c r="I788" s="11">
        <f t="shared" si="113"/>
        <v>705600</v>
      </c>
      <c r="J788" s="31" t="s">
        <v>312</v>
      </c>
      <c r="K788" s="11" t="s">
        <v>1057</v>
      </c>
      <c r="L788" s="4">
        <f t="shared" si="114"/>
        <v>0</v>
      </c>
      <c r="M788" s="4"/>
      <c r="N788" s="4"/>
      <c r="O788" s="4">
        <f t="shared" si="115"/>
        <v>705600</v>
      </c>
      <c r="P788" s="4">
        <v>705600</v>
      </c>
      <c r="Q788" s="4"/>
      <c r="R788" s="4">
        <f t="shared" si="116"/>
        <v>0</v>
      </c>
      <c r="S788" s="4"/>
      <c r="T788" s="4"/>
      <c r="U788" s="4">
        <f t="shared" si="117"/>
        <v>0</v>
      </c>
      <c r="V788" s="4"/>
      <c r="W788" s="4"/>
      <c r="X788" s="4">
        <f t="shared" si="118"/>
        <v>0</v>
      </c>
      <c r="Y788" s="4"/>
      <c r="Z788" s="4"/>
      <c r="AA788" s="4">
        <f>C788+I788-L788-O788-U788-X788-R788</f>
        <v>0</v>
      </c>
      <c r="AB788" s="7">
        <v>45369</v>
      </c>
    </row>
    <row r="789" spans="1:28" ht="15.75" hidden="1" x14ac:dyDescent="0.25">
      <c r="A789" s="29">
        <v>45369</v>
      </c>
      <c r="B789" s="72" t="s">
        <v>131</v>
      </c>
      <c r="C789" s="27"/>
      <c r="D789" s="27" t="s">
        <v>52</v>
      </c>
      <c r="E789" s="27" t="s">
        <v>790</v>
      </c>
      <c r="F789" s="27">
        <v>1</v>
      </c>
      <c r="G789" s="25" t="s">
        <v>48</v>
      </c>
      <c r="H789" s="27">
        <v>230000</v>
      </c>
      <c r="I789" s="11">
        <f t="shared" si="113"/>
        <v>230000</v>
      </c>
      <c r="J789" s="32" t="s">
        <v>312</v>
      </c>
      <c r="K789" s="11" t="s">
        <v>1057</v>
      </c>
      <c r="L789" s="4">
        <f t="shared" si="114"/>
        <v>0</v>
      </c>
      <c r="M789" s="4"/>
      <c r="N789" s="4"/>
      <c r="O789" s="4">
        <f t="shared" si="115"/>
        <v>230000</v>
      </c>
      <c r="P789" s="4">
        <v>230000</v>
      </c>
      <c r="Q789" s="4"/>
      <c r="R789" s="4">
        <f t="shared" si="116"/>
        <v>0</v>
      </c>
      <c r="S789" s="4"/>
      <c r="T789" s="4"/>
      <c r="U789" s="4">
        <f t="shared" si="117"/>
        <v>0</v>
      </c>
      <c r="V789" s="4"/>
      <c r="W789" s="4"/>
      <c r="X789" s="4">
        <f t="shared" si="118"/>
        <v>0</v>
      </c>
      <c r="Y789" s="4"/>
      <c r="Z789" s="4"/>
      <c r="AA789" s="4">
        <f>C789+I789-L789-O789-U789-X789-R789</f>
        <v>0</v>
      </c>
      <c r="AB789" s="7">
        <v>45369</v>
      </c>
    </row>
    <row r="790" spans="1:28" ht="15.75" hidden="1" x14ac:dyDescent="0.25">
      <c r="A790" s="29">
        <v>45369</v>
      </c>
      <c r="B790" s="72" t="s">
        <v>536</v>
      </c>
      <c r="C790" s="25"/>
      <c r="D790" s="27" t="s">
        <v>46</v>
      </c>
      <c r="E790" s="25" t="s">
        <v>1042</v>
      </c>
      <c r="F790" s="25">
        <v>1</v>
      </c>
      <c r="G790" s="25" t="s">
        <v>39</v>
      </c>
      <c r="H790" s="25">
        <v>175000</v>
      </c>
      <c r="I790" s="11">
        <f t="shared" si="113"/>
        <v>175000</v>
      </c>
      <c r="J790" s="31" t="s">
        <v>324</v>
      </c>
      <c r="K790" s="11"/>
      <c r="L790" s="4">
        <f t="shared" si="114"/>
        <v>0</v>
      </c>
      <c r="M790" s="4"/>
      <c r="N790" s="4"/>
      <c r="O790" s="4">
        <f t="shared" si="115"/>
        <v>0</v>
      </c>
      <c r="P790" s="4"/>
      <c r="Q790" s="4"/>
      <c r="R790" s="4">
        <f t="shared" si="116"/>
        <v>0</v>
      </c>
      <c r="S790" s="4"/>
      <c r="T790" s="4"/>
      <c r="U790" s="4">
        <f t="shared" si="117"/>
        <v>175000</v>
      </c>
      <c r="V790" s="4">
        <v>175000</v>
      </c>
      <c r="W790" s="4"/>
      <c r="X790" s="4">
        <f t="shared" si="118"/>
        <v>0</v>
      </c>
      <c r="Y790" s="4"/>
      <c r="Z790" s="4"/>
      <c r="AA790" s="4">
        <f>C790+I790-L790-O790-U790-X790-R790</f>
        <v>0</v>
      </c>
      <c r="AB790" s="7">
        <v>45369</v>
      </c>
    </row>
    <row r="791" spans="1:28" ht="15.75" hidden="1" x14ac:dyDescent="0.25">
      <c r="A791" s="29">
        <v>45369</v>
      </c>
      <c r="B791" s="72" t="s">
        <v>256</v>
      </c>
      <c r="C791" s="25"/>
      <c r="D791" s="27" t="s">
        <v>52</v>
      </c>
      <c r="E791" s="25" t="s">
        <v>173</v>
      </c>
      <c r="F791" s="25">
        <v>500</v>
      </c>
      <c r="G791" s="25" t="s">
        <v>34</v>
      </c>
      <c r="H791" s="25">
        <v>4000</v>
      </c>
      <c r="I791" s="11">
        <f t="shared" si="113"/>
        <v>2000000</v>
      </c>
      <c r="J791" s="31" t="s">
        <v>324</v>
      </c>
      <c r="K791" s="11"/>
      <c r="L791" s="4">
        <f t="shared" si="114"/>
        <v>2000000</v>
      </c>
      <c r="M791" s="4">
        <v>2000000</v>
      </c>
      <c r="N791" s="4"/>
      <c r="O791" s="4">
        <f t="shared" si="115"/>
        <v>0</v>
      </c>
      <c r="P791" s="4"/>
      <c r="Q791" s="4"/>
      <c r="R791" s="4">
        <f t="shared" si="116"/>
        <v>0</v>
      </c>
      <c r="S791" s="4"/>
      <c r="T791" s="4"/>
      <c r="U791" s="4">
        <f t="shared" si="117"/>
        <v>0</v>
      </c>
      <c r="V791" s="4"/>
      <c r="W791" s="4"/>
      <c r="X791" s="4">
        <f t="shared" si="118"/>
        <v>0</v>
      </c>
      <c r="Y791" s="4"/>
      <c r="Z791" s="4"/>
      <c r="AA791" s="4">
        <f>C791+I791-L791-O791-U791-X791-R791</f>
        <v>0</v>
      </c>
      <c r="AB791" s="7">
        <v>45378</v>
      </c>
    </row>
    <row r="792" spans="1:28" ht="15.75" hidden="1" x14ac:dyDescent="0.25">
      <c r="A792" s="29">
        <v>45369</v>
      </c>
      <c r="B792" s="72" t="s">
        <v>256</v>
      </c>
      <c r="C792" s="27"/>
      <c r="D792" s="27" t="s">
        <v>52</v>
      </c>
      <c r="E792" s="25" t="s">
        <v>259</v>
      </c>
      <c r="F792" s="25">
        <v>2000</v>
      </c>
      <c r="G792" s="25" t="s">
        <v>34</v>
      </c>
      <c r="H792" s="27">
        <v>945</v>
      </c>
      <c r="I792" s="11">
        <f t="shared" si="113"/>
        <v>1890000</v>
      </c>
      <c r="J792" s="31" t="s">
        <v>324</v>
      </c>
      <c r="K792" s="11"/>
      <c r="L792" s="4">
        <f t="shared" si="114"/>
        <v>1890000</v>
      </c>
      <c r="M792" s="4">
        <v>1890000</v>
      </c>
      <c r="N792" s="4"/>
      <c r="O792" s="4">
        <f t="shared" si="115"/>
        <v>0</v>
      </c>
      <c r="P792" s="4"/>
      <c r="Q792" s="4"/>
      <c r="R792" s="4">
        <f t="shared" si="116"/>
        <v>0</v>
      </c>
      <c r="S792" s="4"/>
      <c r="T792" s="4"/>
      <c r="U792" s="4">
        <f t="shared" si="117"/>
        <v>0</v>
      </c>
      <c r="V792" s="4"/>
      <c r="W792" s="4"/>
      <c r="X792" s="4">
        <f t="shared" si="118"/>
        <v>0</v>
      </c>
      <c r="Y792" s="4"/>
      <c r="Z792" s="4"/>
      <c r="AA792" s="4">
        <f>C792+I792-L792-O792-U792-X792-R792</f>
        <v>0</v>
      </c>
      <c r="AB792" s="7">
        <v>45378</v>
      </c>
    </row>
    <row r="793" spans="1:28" ht="15.75" hidden="1" x14ac:dyDescent="0.25">
      <c r="A793" s="29">
        <v>45369</v>
      </c>
      <c r="B793" s="72" t="s">
        <v>307</v>
      </c>
      <c r="C793" s="25"/>
      <c r="D793" s="25" t="s">
        <v>46</v>
      </c>
      <c r="E793" s="27" t="s">
        <v>108</v>
      </c>
      <c r="F793" s="25">
        <v>2800</v>
      </c>
      <c r="G793" s="25" t="s">
        <v>34</v>
      </c>
      <c r="H793" s="25">
        <v>2000</v>
      </c>
      <c r="I793" s="11">
        <f t="shared" si="113"/>
        <v>5600000</v>
      </c>
      <c r="J793" s="38" t="s">
        <v>78</v>
      </c>
      <c r="K793" s="11"/>
      <c r="L793" s="4">
        <f t="shared" si="114"/>
        <v>0</v>
      </c>
      <c r="M793" s="4"/>
      <c r="N793" s="4"/>
      <c r="O793" s="4">
        <f t="shared" si="115"/>
        <v>0</v>
      </c>
      <c r="P793" s="4"/>
      <c r="Q793" s="4"/>
      <c r="R793" s="4">
        <f t="shared" si="116"/>
        <v>0</v>
      </c>
      <c r="S793" s="4"/>
      <c r="T793" s="4"/>
      <c r="U793" s="4">
        <f t="shared" si="117"/>
        <v>0</v>
      </c>
      <c r="V793" s="4"/>
      <c r="W793" s="4"/>
      <c r="X793" s="4">
        <f t="shared" si="118"/>
        <v>3700000</v>
      </c>
      <c r="Y793" s="4">
        <v>3700000</v>
      </c>
      <c r="Z793" s="4"/>
      <c r="AA793" s="4">
        <f>C793+I793-L793-O793-U793-X793-R793</f>
        <v>1900000</v>
      </c>
      <c r="AB793" s="7">
        <v>45369</v>
      </c>
    </row>
    <row r="794" spans="1:28" ht="15.75" hidden="1" x14ac:dyDescent="0.25">
      <c r="A794" s="29">
        <v>45369</v>
      </c>
      <c r="B794" s="72" t="s">
        <v>307</v>
      </c>
      <c r="C794" s="25"/>
      <c r="D794" s="25" t="s">
        <v>46</v>
      </c>
      <c r="E794" s="25" t="s">
        <v>767</v>
      </c>
      <c r="F794" s="25">
        <v>100</v>
      </c>
      <c r="G794" s="25" t="s">
        <v>34</v>
      </c>
      <c r="H794" s="25">
        <v>3885</v>
      </c>
      <c r="I794" s="11">
        <f t="shared" si="113"/>
        <v>388500</v>
      </c>
      <c r="J794" s="26" t="s">
        <v>28</v>
      </c>
      <c r="K794" s="11"/>
      <c r="L794" s="4">
        <f t="shared" si="114"/>
        <v>0</v>
      </c>
      <c r="M794" s="4"/>
      <c r="N794" s="4"/>
      <c r="O794" s="4">
        <f t="shared" si="115"/>
        <v>0</v>
      </c>
      <c r="P794" s="4"/>
      <c r="Q794" s="4"/>
      <c r="R794" s="4">
        <f t="shared" si="116"/>
        <v>0</v>
      </c>
      <c r="S794" s="4"/>
      <c r="T794" s="4"/>
      <c r="U794" s="4">
        <f t="shared" si="117"/>
        <v>0</v>
      </c>
      <c r="V794" s="4"/>
      <c r="W794" s="4"/>
      <c r="X794" s="4">
        <f t="shared" si="118"/>
        <v>0</v>
      </c>
      <c r="Y794" s="4"/>
      <c r="Z794" s="4"/>
      <c r="AA794" s="4">
        <f>C794+I794-L794-O794-U794-X794-R794</f>
        <v>388500</v>
      </c>
      <c r="AB794" s="7"/>
    </row>
    <row r="795" spans="1:28" ht="15.75" hidden="1" x14ac:dyDescent="0.25">
      <c r="A795" s="29">
        <v>45369</v>
      </c>
      <c r="B795" s="72" t="s">
        <v>1043</v>
      </c>
      <c r="C795" s="27"/>
      <c r="D795" s="25" t="s">
        <v>52</v>
      </c>
      <c r="E795" s="27" t="s">
        <v>64</v>
      </c>
      <c r="F795" s="27">
        <v>2</v>
      </c>
      <c r="G795" s="25" t="s">
        <v>39</v>
      </c>
      <c r="H795" s="27">
        <v>60000</v>
      </c>
      <c r="I795" s="11">
        <f t="shared" si="113"/>
        <v>120000</v>
      </c>
      <c r="J795" s="32" t="s">
        <v>324</v>
      </c>
      <c r="K795" s="11"/>
      <c r="L795" s="4">
        <f t="shared" si="114"/>
        <v>0</v>
      </c>
      <c r="M795" s="4"/>
      <c r="N795" s="4"/>
      <c r="O795" s="4">
        <f t="shared" si="115"/>
        <v>0</v>
      </c>
      <c r="P795" s="4"/>
      <c r="Q795" s="4"/>
      <c r="R795" s="4">
        <f t="shared" si="116"/>
        <v>0</v>
      </c>
      <c r="S795" s="4"/>
      <c r="T795" s="4"/>
      <c r="U795" s="4">
        <f t="shared" si="117"/>
        <v>120000</v>
      </c>
      <c r="V795" s="4">
        <v>120000</v>
      </c>
      <c r="W795" s="4"/>
      <c r="X795" s="4">
        <f t="shared" si="118"/>
        <v>0</v>
      </c>
      <c r="Y795" s="4"/>
      <c r="Z795" s="4"/>
      <c r="AA795" s="4">
        <f>C795+I795-L795-O795-U795-X795-R795</f>
        <v>0</v>
      </c>
      <c r="AB795" s="7">
        <v>45369</v>
      </c>
    </row>
    <row r="796" spans="1:28" ht="15.75" hidden="1" x14ac:dyDescent="0.25">
      <c r="A796" s="29">
        <v>45369</v>
      </c>
      <c r="B796" s="73" t="s">
        <v>171</v>
      </c>
      <c r="C796" s="27"/>
      <c r="D796" s="25" t="s">
        <v>52</v>
      </c>
      <c r="E796" s="27" t="s">
        <v>53</v>
      </c>
      <c r="F796" s="27">
        <v>1</v>
      </c>
      <c r="G796" s="27" t="s">
        <v>23</v>
      </c>
      <c r="H796" s="27">
        <v>450000</v>
      </c>
      <c r="I796" s="11">
        <f t="shared" si="113"/>
        <v>450000</v>
      </c>
      <c r="J796" s="28" t="s">
        <v>28</v>
      </c>
      <c r="K796" s="11"/>
      <c r="L796" s="4">
        <f t="shared" si="114"/>
        <v>0</v>
      </c>
      <c r="M796" s="4"/>
      <c r="N796" s="4"/>
      <c r="O796" s="4">
        <f t="shared" si="115"/>
        <v>0</v>
      </c>
      <c r="P796" s="4"/>
      <c r="Q796" s="4"/>
      <c r="R796" s="4">
        <f t="shared" si="116"/>
        <v>0</v>
      </c>
      <c r="S796" s="4"/>
      <c r="T796" s="4"/>
      <c r="U796" s="4">
        <f t="shared" si="117"/>
        <v>0</v>
      </c>
      <c r="V796" s="4"/>
      <c r="W796" s="4"/>
      <c r="X796" s="4">
        <f t="shared" si="118"/>
        <v>0</v>
      </c>
      <c r="Y796" s="4"/>
      <c r="Z796" s="4"/>
      <c r="AA796" s="4">
        <f>C796+I796-L796-O796-U796-X796-R796</f>
        <v>450000</v>
      </c>
      <c r="AB796" s="7"/>
    </row>
    <row r="797" spans="1:28" ht="15.75" hidden="1" x14ac:dyDescent="0.25">
      <c r="A797" s="29">
        <v>45369</v>
      </c>
      <c r="B797" s="73" t="s">
        <v>99</v>
      </c>
      <c r="C797" s="27"/>
      <c r="D797" s="27" t="s">
        <v>46</v>
      </c>
      <c r="E797" s="27" t="s">
        <v>120</v>
      </c>
      <c r="F797" s="27">
        <v>25.2</v>
      </c>
      <c r="G797" s="27" t="s">
        <v>39</v>
      </c>
      <c r="H797" s="27"/>
      <c r="I797" s="11">
        <f t="shared" si="113"/>
        <v>0</v>
      </c>
      <c r="J797" s="28" t="s">
        <v>28</v>
      </c>
      <c r="K797" s="11"/>
      <c r="L797" s="4">
        <f t="shared" si="114"/>
        <v>0</v>
      </c>
      <c r="M797" s="4"/>
      <c r="N797" s="4"/>
      <c r="O797" s="4">
        <f t="shared" si="115"/>
        <v>0</v>
      </c>
      <c r="P797" s="4"/>
      <c r="Q797" s="4"/>
      <c r="R797" s="4">
        <f t="shared" si="116"/>
        <v>0</v>
      </c>
      <c r="S797" s="4"/>
      <c r="T797" s="4"/>
      <c r="U797" s="4">
        <f t="shared" si="117"/>
        <v>0</v>
      </c>
      <c r="V797" s="4"/>
      <c r="W797" s="4"/>
      <c r="X797" s="4">
        <f t="shared" si="118"/>
        <v>0</v>
      </c>
      <c r="Y797" s="4"/>
      <c r="Z797" s="4"/>
      <c r="AA797" s="4">
        <f>C797+I797-L797-O797-U797-X797-R797</f>
        <v>0</v>
      </c>
      <c r="AB797" s="7"/>
    </row>
    <row r="798" spans="1:28" ht="15.75" hidden="1" x14ac:dyDescent="0.25">
      <c r="A798" s="29">
        <v>45369</v>
      </c>
      <c r="B798" s="75" t="s">
        <v>99</v>
      </c>
      <c r="C798" s="25"/>
      <c r="D798" s="27" t="s">
        <v>46</v>
      </c>
      <c r="E798" s="27" t="s">
        <v>145</v>
      </c>
      <c r="F798" s="25">
        <v>16.600000000000001</v>
      </c>
      <c r="G798" s="25" t="s">
        <v>39</v>
      </c>
      <c r="H798" s="25"/>
      <c r="I798" s="11">
        <f t="shared" si="113"/>
        <v>0</v>
      </c>
      <c r="J798" s="26" t="s">
        <v>28</v>
      </c>
      <c r="K798" s="11"/>
      <c r="L798" s="4">
        <f t="shared" si="114"/>
        <v>0</v>
      </c>
      <c r="M798" s="4"/>
      <c r="N798" s="4"/>
      <c r="O798" s="4">
        <f t="shared" si="115"/>
        <v>0</v>
      </c>
      <c r="P798" s="4"/>
      <c r="Q798" s="4"/>
      <c r="R798" s="4">
        <f t="shared" si="116"/>
        <v>0</v>
      </c>
      <c r="S798" s="4"/>
      <c r="T798" s="4"/>
      <c r="U798" s="4">
        <f t="shared" si="117"/>
        <v>0</v>
      </c>
      <c r="V798" s="4"/>
      <c r="W798" s="4"/>
      <c r="X798" s="4">
        <f t="shared" si="118"/>
        <v>0</v>
      </c>
      <c r="Y798" s="4"/>
      <c r="Z798" s="4"/>
      <c r="AA798" s="4">
        <f>C798+I798-L798-O798-U798-X798-R798</f>
        <v>0</v>
      </c>
      <c r="AB798" s="7"/>
    </row>
    <row r="799" spans="1:28" ht="15.75" hidden="1" x14ac:dyDescent="0.25">
      <c r="A799" s="29">
        <v>45369</v>
      </c>
      <c r="B799" s="73" t="s">
        <v>519</v>
      </c>
      <c r="C799" s="25"/>
      <c r="D799" s="27" t="s">
        <v>52</v>
      </c>
      <c r="E799" s="25" t="s">
        <v>108</v>
      </c>
      <c r="F799" s="25">
        <v>8000</v>
      </c>
      <c r="G799" s="25" t="s">
        <v>34</v>
      </c>
      <c r="H799" s="25">
        <v>2200</v>
      </c>
      <c r="I799" s="11">
        <f t="shared" si="113"/>
        <v>17600000</v>
      </c>
      <c r="J799" s="31" t="s">
        <v>324</v>
      </c>
      <c r="K799" s="11"/>
      <c r="L799" s="4">
        <f t="shared" si="114"/>
        <v>17600000</v>
      </c>
      <c r="M799" s="4">
        <v>17600000</v>
      </c>
      <c r="N799" s="4"/>
      <c r="O799" s="4">
        <f t="shared" si="115"/>
        <v>0</v>
      </c>
      <c r="P799" s="4"/>
      <c r="Q799" s="4"/>
      <c r="R799" s="4">
        <f t="shared" si="116"/>
        <v>0</v>
      </c>
      <c r="S799" s="4"/>
      <c r="T799" s="4"/>
      <c r="U799" s="4">
        <f t="shared" si="117"/>
        <v>0</v>
      </c>
      <c r="V799" s="4"/>
      <c r="W799" s="4"/>
      <c r="X799" s="4">
        <f t="shared" si="118"/>
        <v>0</v>
      </c>
      <c r="Y799" s="4"/>
      <c r="Z799" s="4"/>
      <c r="AA799" s="4">
        <f>C799+I799-L799-O799-U799-X799-R799</f>
        <v>0</v>
      </c>
      <c r="AB799" s="7">
        <v>45369</v>
      </c>
    </row>
    <row r="800" spans="1:28" ht="15.75" hidden="1" x14ac:dyDescent="0.25">
      <c r="A800" s="29">
        <v>45369</v>
      </c>
      <c r="B800" s="73" t="s">
        <v>445</v>
      </c>
      <c r="C800" s="25"/>
      <c r="D800" s="27" t="s">
        <v>46</v>
      </c>
      <c r="E800" s="25" t="s">
        <v>129</v>
      </c>
      <c r="F800" s="25">
        <v>4</v>
      </c>
      <c r="G800" s="25" t="s">
        <v>77</v>
      </c>
      <c r="H800" s="25">
        <v>60000</v>
      </c>
      <c r="I800" s="11">
        <f t="shared" si="113"/>
        <v>240000</v>
      </c>
      <c r="J800" s="31" t="s">
        <v>324</v>
      </c>
      <c r="K800" s="11"/>
      <c r="L800" s="4">
        <f t="shared" si="114"/>
        <v>0</v>
      </c>
      <c r="M800" s="4"/>
      <c r="N800" s="4"/>
      <c r="O800" s="4">
        <f t="shared" si="115"/>
        <v>0</v>
      </c>
      <c r="P800" s="4"/>
      <c r="Q800" s="4"/>
      <c r="R800" s="4">
        <f t="shared" si="116"/>
        <v>0</v>
      </c>
      <c r="S800" s="4"/>
      <c r="T800" s="4"/>
      <c r="U800" s="4">
        <f t="shared" si="117"/>
        <v>240000</v>
      </c>
      <c r="V800" s="4">
        <v>240000</v>
      </c>
      <c r="W800" s="4"/>
      <c r="X800" s="4">
        <f t="shared" si="118"/>
        <v>0</v>
      </c>
      <c r="Y800" s="4"/>
      <c r="Z800" s="4"/>
      <c r="AA800" s="4">
        <f>C800+I800-L800-O800-U800-X800-R800</f>
        <v>0</v>
      </c>
      <c r="AB800" s="7">
        <v>45369</v>
      </c>
    </row>
    <row r="801" spans="1:28" ht="15.75" hidden="1" x14ac:dyDescent="0.25">
      <c r="A801" s="29">
        <v>45369</v>
      </c>
      <c r="B801" s="73" t="s">
        <v>359</v>
      </c>
      <c r="C801" s="25"/>
      <c r="D801" s="27" t="s">
        <v>46</v>
      </c>
      <c r="E801" s="25" t="s">
        <v>108</v>
      </c>
      <c r="F801" s="25">
        <v>1400</v>
      </c>
      <c r="G801" s="25" t="s">
        <v>34</v>
      </c>
      <c r="H801" s="25">
        <v>2100</v>
      </c>
      <c r="I801" s="11">
        <f t="shared" si="113"/>
        <v>2940000</v>
      </c>
      <c r="J801" s="31" t="s">
        <v>312</v>
      </c>
      <c r="K801" s="11" t="s">
        <v>1060</v>
      </c>
      <c r="L801" s="4">
        <f t="shared" si="114"/>
        <v>0</v>
      </c>
      <c r="M801" s="4"/>
      <c r="N801" s="4"/>
      <c r="O801" s="4">
        <f t="shared" si="115"/>
        <v>2940000</v>
      </c>
      <c r="P801" s="4">
        <v>2940000</v>
      </c>
      <c r="Q801" s="4"/>
      <c r="R801" s="4">
        <f t="shared" si="116"/>
        <v>0</v>
      </c>
      <c r="S801" s="4"/>
      <c r="T801" s="4"/>
      <c r="U801" s="4">
        <f t="shared" si="117"/>
        <v>0</v>
      </c>
      <c r="V801" s="4"/>
      <c r="W801" s="4"/>
      <c r="X801" s="4">
        <f t="shared" si="118"/>
        <v>0</v>
      </c>
      <c r="Y801" s="4"/>
      <c r="Z801" s="4"/>
      <c r="AA801" s="4">
        <f>C801+I801-L801-O801-U801-X801-R801</f>
        <v>0</v>
      </c>
      <c r="AB801" s="7">
        <v>45369</v>
      </c>
    </row>
    <row r="802" spans="1:28" ht="15.75" hidden="1" x14ac:dyDescent="0.25">
      <c r="A802" s="29">
        <v>45369</v>
      </c>
      <c r="B802" s="75" t="s">
        <v>99</v>
      </c>
      <c r="C802" s="27"/>
      <c r="D802" s="27"/>
      <c r="E802" s="25" t="s">
        <v>106</v>
      </c>
      <c r="F802" s="27">
        <v>33.700000000000003</v>
      </c>
      <c r="G802" s="25" t="s">
        <v>39</v>
      </c>
      <c r="H802" s="27"/>
      <c r="I802" s="11">
        <f t="shared" si="113"/>
        <v>0</v>
      </c>
      <c r="J802" s="28" t="s">
        <v>28</v>
      </c>
      <c r="K802" s="11"/>
      <c r="L802" s="4">
        <f t="shared" si="114"/>
        <v>0</v>
      </c>
      <c r="M802" s="4"/>
      <c r="N802" s="4"/>
      <c r="O802" s="4">
        <f t="shared" si="115"/>
        <v>0</v>
      </c>
      <c r="P802" s="4"/>
      <c r="Q802" s="4"/>
      <c r="R802" s="4">
        <f t="shared" si="116"/>
        <v>0</v>
      </c>
      <c r="S802" s="4"/>
      <c r="T802" s="4"/>
      <c r="U802" s="4">
        <f t="shared" si="117"/>
        <v>0</v>
      </c>
      <c r="V802" s="4"/>
      <c r="W802" s="4"/>
      <c r="X802" s="4">
        <f t="shared" si="118"/>
        <v>0</v>
      </c>
      <c r="Y802" s="4"/>
      <c r="Z802" s="4"/>
      <c r="AA802" s="4">
        <f>C802+I802-L802-O802-U802-X802-R802</f>
        <v>0</v>
      </c>
      <c r="AB802" s="7"/>
    </row>
    <row r="803" spans="1:28" ht="15.75" hidden="1" x14ac:dyDescent="0.25">
      <c r="A803" s="29">
        <v>45369</v>
      </c>
      <c r="B803" s="73" t="s">
        <v>134</v>
      </c>
      <c r="C803" s="25"/>
      <c r="D803" s="27" t="s">
        <v>52</v>
      </c>
      <c r="E803" s="25" t="s">
        <v>42</v>
      </c>
      <c r="F803" s="25">
        <v>1000</v>
      </c>
      <c r="G803" s="25" t="s">
        <v>34</v>
      </c>
      <c r="H803" s="25">
        <v>4500</v>
      </c>
      <c r="I803" s="11">
        <f t="shared" si="113"/>
        <v>4500000</v>
      </c>
      <c r="J803" s="26" t="s">
        <v>28</v>
      </c>
      <c r="K803" s="11"/>
      <c r="L803" s="4">
        <f t="shared" si="114"/>
        <v>0</v>
      </c>
      <c r="M803" s="4"/>
      <c r="N803" s="4"/>
      <c r="O803" s="4">
        <f t="shared" si="115"/>
        <v>0</v>
      </c>
      <c r="P803" s="4"/>
      <c r="Q803" s="4"/>
      <c r="R803" s="4">
        <f t="shared" si="116"/>
        <v>0</v>
      </c>
      <c r="S803" s="4"/>
      <c r="T803" s="4"/>
      <c r="U803" s="4">
        <f t="shared" si="117"/>
        <v>0</v>
      </c>
      <c r="V803" s="4"/>
      <c r="W803" s="4"/>
      <c r="X803" s="4">
        <f t="shared" si="118"/>
        <v>0</v>
      </c>
      <c r="Y803" s="4"/>
      <c r="Z803" s="4"/>
      <c r="AA803" s="4">
        <f>C803+I803-L803-O803-U803-X803-R803</f>
        <v>4500000</v>
      </c>
      <c r="AB803" s="7"/>
    </row>
    <row r="804" spans="1:28" ht="15.75" hidden="1" x14ac:dyDescent="0.25">
      <c r="A804" s="29">
        <v>45369</v>
      </c>
      <c r="B804" s="73" t="s">
        <v>134</v>
      </c>
      <c r="C804" s="25"/>
      <c r="D804" s="27" t="s">
        <v>52</v>
      </c>
      <c r="E804" s="25" t="s">
        <v>109</v>
      </c>
      <c r="F804" s="25">
        <v>250</v>
      </c>
      <c r="G804" s="25" t="s">
        <v>34</v>
      </c>
      <c r="H804" s="25">
        <v>1220</v>
      </c>
      <c r="I804" s="11">
        <f t="shared" si="113"/>
        <v>305000</v>
      </c>
      <c r="J804" s="26" t="s">
        <v>28</v>
      </c>
      <c r="K804" s="11"/>
      <c r="L804" s="4">
        <f t="shared" si="114"/>
        <v>0</v>
      </c>
      <c r="M804" s="4"/>
      <c r="N804" s="4"/>
      <c r="O804" s="4">
        <f t="shared" si="115"/>
        <v>0</v>
      </c>
      <c r="P804" s="4"/>
      <c r="Q804" s="4"/>
      <c r="R804" s="4">
        <f t="shared" si="116"/>
        <v>0</v>
      </c>
      <c r="S804" s="4"/>
      <c r="T804" s="4"/>
      <c r="U804" s="4">
        <f t="shared" si="117"/>
        <v>0</v>
      </c>
      <c r="V804" s="4"/>
      <c r="W804" s="4"/>
      <c r="X804" s="4">
        <f t="shared" si="118"/>
        <v>0</v>
      </c>
      <c r="Y804" s="4"/>
      <c r="Z804" s="4"/>
      <c r="AA804" s="4">
        <f>C804+I804-L804-O804-U804-X804-R804</f>
        <v>305000</v>
      </c>
      <c r="AB804" s="7"/>
    </row>
    <row r="805" spans="1:28" ht="15.75" hidden="1" x14ac:dyDescent="0.25">
      <c r="A805" s="29">
        <v>45369</v>
      </c>
      <c r="B805" s="73" t="s">
        <v>134</v>
      </c>
      <c r="C805" s="25"/>
      <c r="D805" s="27" t="s">
        <v>52</v>
      </c>
      <c r="E805" s="25" t="s">
        <v>151</v>
      </c>
      <c r="F805" s="25">
        <v>750</v>
      </c>
      <c r="G805" s="25" t="s">
        <v>34</v>
      </c>
      <c r="H805" s="25">
        <v>2030</v>
      </c>
      <c r="I805" s="11">
        <f t="shared" si="113"/>
        <v>1522500</v>
      </c>
      <c r="J805" s="26" t="s">
        <v>28</v>
      </c>
      <c r="K805" s="11"/>
      <c r="L805" s="4">
        <f t="shared" si="114"/>
        <v>0</v>
      </c>
      <c r="M805" s="4"/>
      <c r="N805" s="4"/>
      <c r="O805" s="4">
        <f t="shared" si="115"/>
        <v>0</v>
      </c>
      <c r="P805" s="4"/>
      <c r="Q805" s="4"/>
      <c r="R805" s="4">
        <f t="shared" si="116"/>
        <v>0</v>
      </c>
      <c r="S805" s="4"/>
      <c r="T805" s="4"/>
      <c r="U805" s="4">
        <f t="shared" si="117"/>
        <v>0</v>
      </c>
      <c r="V805" s="4"/>
      <c r="W805" s="4"/>
      <c r="X805" s="4">
        <f t="shared" si="118"/>
        <v>0</v>
      </c>
      <c r="Y805" s="4"/>
      <c r="Z805" s="4"/>
      <c r="AA805" s="4">
        <f>C805+I805-L805-O805-U805-X805-R805</f>
        <v>1522500</v>
      </c>
      <c r="AB805" s="7"/>
    </row>
    <row r="806" spans="1:28" ht="15.75" hidden="1" x14ac:dyDescent="0.25">
      <c r="A806" s="29">
        <v>45369</v>
      </c>
      <c r="B806" s="72" t="s">
        <v>203</v>
      </c>
      <c r="C806" s="25"/>
      <c r="D806" s="27" t="s">
        <v>46</v>
      </c>
      <c r="E806" s="25" t="s">
        <v>363</v>
      </c>
      <c r="F806" s="25">
        <v>2</v>
      </c>
      <c r="G806" s="25" t="s">
        <v>48</v>
      </c>
      <c r="H806" s="25">
        <v>230000</v>
      </c>
      <c r="I806" s="11">
        <f t="shared" si="113"/>
        <v>460000</v>
      </c>
      <c r="J806" s="26" t="s">
        <v>28</v>
      </c>
      <c r="K806" s="11"/>
      <c r="L806" s="4">
        <f t="shared" si="114"/>
        <v>0</v>
      </c>
      <c r="M806" s="4"/>
      <c r="N806" s="4"/>
      <c r="O806" s="4">
        <f t="shared" si="115"/>
        <v>0</v>
      </c>
      <c r="P806" s="4"/>
      <c r="Q806" s="4"/>
      <c r="R806" s="4">
        <f t="shared" si="116"/>
        <v>0</v>
      </c>
      <c r="S806" s="4"/>
      <c r="T806" s="4"/>
      <c r="U806" s="4">
        <f t="shared" si="117"/>
        <v>0</v>
      </c>
      <c r="V806" s="4"/>
      <c r="W806" s="4"/>
      <c r="X806" s="4">
        <f t="shared" si="118"/>
        <v>0</v>
      </c>
      <c r="Y806" s="4"/>
      <c r="Z806" s="4"/>
      <c r="AA806" s="4">
        <f>C806+I806-L806-O806-U806-X806-R806</f>
        <v>460000</v>
      </c>
      <c r="AB806" s="7"/>
    </row>
    <row r="807" spans="1:28" ht="15.75" hidden="1" x14ac:dyDescent="0.25">
      <c r="A807" s="29">
        <v>45369</v>
      </c>
      <c r="B807" s="73" t="s">
        <v>393</v>
      </c>
      <c r="C807" s="27"/>
      <c r="D807" s="27" t="s">
        <v>52</v>
      </c>
      <c r="E807" s="27" t="s">
        <v>189</v>
      </c>
      <c r="F807" s="27">
        <v>4</v>
      </c>
      <c r="G807" s="25" t="s">
        <v>23</v>
      </c>
      <c r="H807" s="27">
        <v>450000</v>
      </c>
      <c r="I807" s="11">
        <f t="shared" si="113"/>
        <v>1800000</v>
      </c>
      <c r="J807" s="31" t="s">
        <v>312</v>
      </c>
      <c r="K807" s="11" t="s">
        <v>998</v>
      </c>
      <c r="L807" s="4">
        <f t="shared" si="114"/>
        <v>0</v>
      </c>
      <c r="M807" s="4"/>
      <c r="N807" s="4"/>
      <c r="O807" s="4">
        <f t="shared" si="115"/>
        <v>1800000</v>
      </c>
      <c r="P807" s="4">
        <v>1800000</v>
      </c>
      <c r="Q807" s="4"/>
      <c r="R807" s="4">
        <f t="shared" si="116"/>
        <v>0</v>
      </c>
      <c r="S807" s="4"/>
      <c r="T807" s="4"/>
      <c r="U807" s="4">
        <f t="shared" si="117"/>
        <v>0</v>
      </c>
      <c r="V807" s="4"/>
      <c r="W807" s="4"/>
      <c r="X807" s="4">
        <f t="shared" si="118"/>
        <v>0</v>
      </c>
      <c r="Y807" s="4"/>
      <c r="Z807" s="4"/>
      <c r="AA807" s="4">
        <f>C807+I807-L807-O807-U807-X807-R807</f>
        <v>0</v>
      </c>
      <c r="AB807" s="7">
        <v>45369</v>
      </c>
    </row>
    <row r="808" spans="1:28" ht="15.75" hidden="1" x14ac:dyDescent="0.25">
      <c r="A808" s="29">
        <v>45369</v>
      </c>
      <c r="B808" s="72" t="s">
        <v>266</v>
      </c>
      <c r="C808" s="25"/>
      <c r="D808" s="27" t="s">
        <v>52</v>
      </c>
      <c r="E808" s="27" t="s">
        <v>189</v>
      </c>
      <c r="F808" s="25">
        <v>2</v>
      </c>
      <c r="G808" s="25" t="s">
        <v>23</v>
      </c>
      <c r="H808" s="25">
        <v>340000</v>
      </c>
      <c r="I808" s="11">
        <f t="shared" si="113"/>
        <v>680000</v>
      </c>
      <c r="J808" s="31" t="s">
        <v>324</v>
      </c>
      <c r="K808" s="11"/>
      <c r="L808" s="4">
        <f t="shared" si="114"/>
        <v>0</v>
      </c>
      <c r="M808" s="4"/>
      <c r="N808" s="4"/>
      <c r="O808" s="4">
        <f t="shared" si="115"/>
        <v>0</v>
      </c>
      <c r="P808" s="4"/>
      <c r="Q808" s="4"/>
      <c r="R808" s="4">
        <f t="shared" si="116"/>
        <v>0</v>
      </c>
      <c r="S808" s="4"/>
      <c r="T808" s="4"/>
      <c r="U808" s="4">
        <f t="shared" si="117"/>
        <v>680000</v>
      </c>
      <c r="V808" s="4">
        <v>680000</v>
      </c>
      <c r="W808" s="4"/>
      <c r="X808" s="4">
        <f t="shared" si="118"/>
        <v>0</v>
      </c>
      <c r="Y808" s="4"/>
      <c r="Z808" s="4"/>
      <c r="AA808" s="4">
        <f>C808+I808-L808-O808-U808-X808-R808</f>
        <v>0</v>
      </c>
      <c r="AB808" s="7"/>
    </row>
    <row r="809" spans="1:28" ht="15.75" hidden="1" x14ac:dyDescent="0.25">
      <c r="A809" s="29">
        <v>45369</v>
      </c>
      <c r="B809" s="73" t="s">
        <v>45</v>
      </c>
      <c r="C809" s="25"/>
      <c r="D809" s="27" t="s">
        <v>46</v>
      </c>
      <c r="E809" s="25" t="s">
        <v>135</v>
      </c>
      <c r="F809" s="25">
        <v>30</v>
      </c>
      <c r="G809" s="27" t="s">
        <v>48</v>
      </c>
      <c r="H809" s="25">
        <v>145000</v>
      </c>
      <c r="I809" s="11">
        <f t="shared" si="113"/>
        <v>4350000</v>
      </c>
      <c r="J809" s="31" t="s">
        <v>312</v>
      </c>
      <c r="K809" s="11"/>
      <c r="L809" s="4">
        <f t="shared" si="114"/>
        <v>0</v>
      </c>
      <c r="M809" s="4"/>
      <c r="N809" s="4"/>
      <c r="O809" s="4">
        <f t="shared" si="115"/>
        <v>4350000</v>
      </c>
      <c r="P809" s="4">
        <v>4350000</v>
      </c>
      <c r="Q809" s="4"/>
      <c r="R809" s="4">
        <f t="shared" si="116"/>
        <v>0</v>
      </c>
      <c r="S809" s="4"/>
      <c r="T809" s="4"/>
      <c r="U809" s="4">
        <f t="shared" si="117"/>
        <v>0</v>
      </c>
      <c r="V809" s="4"/>
      <c r="W809" s="4"/>
      <c r="X809" s="4">
        <f t="shared" si="118"/>
        <v>0</v>
      </c>
      <c r="Y809" s="4"/>
      <c r="Z809" s="4"/>
      <c r="AA809" s="4">
        <f>C809+I809-L809-O809-U809-X809-R809</f>
        <v>0</v>
      </c>
      <c r="AB809" s="7">
        <v>45376</v>
      </c>
    </row>
    <row r="810" spans="1:28" ht="15.75" hidden="1" x14ac:dyDescent="0.25">
      <c r="A810" s="29">
        <v>45369</v>
      </c>
      <c r="B810" s="73" t="s">
        <v>45</v>
      </c>
      <c r="C810" s="25"/>
      <c r="D810" s="27" t="s">
        <v>46</v>
      </c>
      <c r="E810" s="25" t="s">
        <v>47</v>
      </c>
      <c r="F810" s="25">
        <v>30</v>
      </c>
      <c r="G810" s="27" t="s">
        <v>48</v>
      </c>
      <c r="H810" s="25">
        <v>145000</v>
      </c>
      <c r="I810" s="11">
        <f t="shared" si="113"/>
        <v>4350000</v>
      </c>
      <c r="J810" s="31" t="s">
        <v>312</v>
      </c>
      <c r="K810" s="11"/>
      <c r="L810" s="4">
        <f t="shared" si="114"/>
        <v>0</v>
      </c>
      <c r="M810" s="4"/>
      <c r="N810" s="4"/>
      <c r="O810" s="4">
        <f t="shared" si="115"/>
        <v>4350000</v>
      </c>
      <c r="P810" s="4">
        <v>4350000</v>
      </c>
      <c r="Q810" s="4"/>
      <c r="R810" s="4">
        <f t="shared" si="116"/>
        <v>0</v>
      </c>
      <c r="S810" s="4"/>
      <c r="T810" s="4"/>
      <c r="U810" s="4">
        <f t="shared" si="117"/>
        <v>0</v>
      </c>
      <c r="V810" s="4"/>
      <c r="W810" s="4"/>
      <c r="X810" s="4">
        <f t="shared" si="118"/>
        <v>0</v>
      </c>
      <c r="Y810" s="4"/>
      <c r="Z810" s="4"/>
      <c r="AA810" s="4">
        <f>C810+I810-L810-O810-U810-X810-R810</f>
        <v>0</v>
      </c>
      <c r="AB810" s="7">
        <v>45376</v>
      </c>
    </row>
    <row r="811" spans="1:28" ht="15.75" hidden="1" x14ac:dyDescent="0.25">
      <c r="A811" s="29">
        <v>45369</v>
      </c>
      <c r="B811" s="72" t="s">
        <v>377</v>
      </c>
      <c r="C811" s="25"/>
      <c r="D811" s="27" t="s">
        <v>46</v>
      </c>
      <c r="E811" s="25" t="s">
        <v>60</v>
      </c>
      <c r="F811" s="25">
        <v>250</v>
      </c>
      <c r="G811" s="25" t="s">
        <v>34</v>
      </c>
      <c r="H811" s="25">
        <v>1500</v>
      </c>
      <c r="I811" s="11">
        <f t="shared" si="113"/>
        <v>375000</v>
      </c>
      <c r="J811" s="31" t="s">
        <v>324</v>
      </c>
      <c r="K811" s="11"/>
      <c r="L811" s="4">
        <f t="shared" si="114"/>
        <v>375000</v>
      </c>
      <c r="M811" s="4">
        <v>375000</v>
      </c>
      <c r="N811" s="4"/>
      <c r="O811" s="4">
        <f t="shared" si="115"/>
        <v>0</v>
      </c>
      <c r="P811" s="4"/>
      <c r="Q811" s="4"/>
      <c r="R811" s="4">
        <f t="shared" si="116"/>
        <v>0</v>
      </c>
      <c r="S811" s="4"/>
      <c r="T811" s="4"/>
      <c r="U811" s="4">
        <f t="shared" si="117"/>
        <v>0</v>
      </c>
      <c r="V811" s="4"/>
      <c r="W811" s="4"/>
      <c r="X811" s="4">
        <f t="shared" si="118"/>
        <v>0</v>
      </c>
      <c r="Y811" s="4"/>
      <c r="Z811" s="4"/>
      <c r="AA811" s="4">
        <f>C811+I811-L811-O811-U811-X811-R811</f>
        <v>0</v>
      </c>
      <c r="AB811" s="7">
        <v>45369</v>
      </c>
    </row>
    <row r="812" spans="1:28" ht="15.75" hidden="1" x14ac:dyDescent="0.25">
      <c r="A812" s="29">
        <v>45369</v>
      </c>
      <c r="B812" s="72" t="s">
        <v>377</v>
      </c>
      <c r="C812" s="27"/>
      <c r="D812" s="27" t="s">
        <v>46</v>
      </c>
      <c r="E812" s="27" t="s">
        <v>298</v>
      </c>
      <c r="F812" s="27">
        <v>300</v>
      </c>
      <c r="G812" s="27" t="s">
        <v>34</v>
      </c>
      <c r="H812" s="27">
        <v>4200</v>
      </c>
      <c r="I812" s="11">
        <f t="shared" si="113"/>
        <v>1260000</v>
      </c>
      <c r="J812" s="32" t="s">
        <v>324</v>
      </c>
      <c r="K812" s="11"/>
      <c r="L812" s="4">
        <f t="shared" si="114"/>
        <v>1260000</v>
      </c>
      <c r="M812" s="4">
        <v>1260000</v>
      </c>
      <c r="N812" s="4"/>
      <c r="O812" s="4">
        <f t="shared" si="115"/>
        <v>0</v>
      </c>
      <c r="P812" s="4"/>
      <c r="Q812" s="4"/>
      <c r="R812" s="4">
        <f t="shared" si="116"/>
        <v>0</v>
      </c>
      <c r="S812" s="4"/>
      <c r="T812" s="4"/>
      <c r="U812" s="4">
        <f t="shared" si="117"/>
        <v>0</v>
      </c>
      <c r="V812" s="4"/>
      <c r="W812" s="4"/>
      <c r="X812" s="4">
        <f t="shared" si="118"/>
        <v>0</v>
      </c>
      <c r="Y812" s="4"/>
      <c r="Z812" s="4"/>
      <c r="AA812" s="4">
        <f>C812+I812-L812-O812-U812-X812-R812</f>
        <v>0</v>
      </c>
      <c r="AB812" s="7">
        <v>45369</v>
      </c>
    </row>
    <row r="813" spans="1:28" ht="15.75" hidden="1" x14ac:dyDescent="0.25">
      <c r="A813" s="29">
        <v>45369</v>
      </c>
      <c r="B813" s="72" t="s">
        <v>122</v>
      </c>
      <c r="C813" s="25"/>
      <c r="D813" s="25" t="s">
        <v>46</v>
      </c>
      <c r="E813" s="25" t="s">
        <v>400</v>
      </c>
      <c r="F813" s="25">
        <v>20</v>
      </c>
      <c r="G813" s="25" t="s">
        <v>39</v>
      </c>
      <c r="H813" s="25">
        <v>87000</v>
      </c>
      <c r="I813" s="11">
        <f t="shared" si="113"/>
        <v>1740000</v>
      </c>
      <c r="J813" s="26" t="s">
        <v>28</v>
      </c>
      <c r="K813" s="11"/>
      <c r="L813" s="4">
        <f t="shared" si="114"/>
        <v>0</v>
      </c>
      <c r="M813" s="4"/>
      <c r="N813" s="4"/>
      <c r="O813" s="4">
        <f t="shared" si="115"/>
        <v>0</v>
      </c>
      <c r="P813" s="4"/>
      <c r="Q813" s="4"/>
      <c r="R813" s="4">
        <f t="shared" si="116"/>
        <v>0</v>
      </c>
      <c r="S813" s="4"/>
      <c r="T813" s="4"/>
      <c r="U813" s="4">
        <f t="shared" si="117"/>
        <v>0</v>
      </c>
      <c r="V813" s="4"/>
      <c r="W813" s="4"/>
      <c r="X813" s="4">
        <f t="shared" si="118"/>
        <v>0</v>
      </c>
      <c r="Y813" s="4"/>
      <c r="Z813" s="4"/>
      <c r="AA813" s="4">
        <f>C813+I813-L813-O813-U813-X813-R813</f>
        <v>1740000</v>
      </c>
      <c r="AB813" s="7"/>
    </row>
    <row r="814" spans="1:28" ht="15.75" hidden="1" x14ac:dyDescent="0.25">
      <c r="A814" s="29">
        <v>45369</v>
      </c>
      <c r="B814" s="72" t="s">
        <v>122</v>
      </c>
      <c r="C814" s="25"/>
      <c r="D814" s="25" t="s">
        <v>46</v>
      </c>
      <c r="E814" s="25" t="s">
        <v>217</v>
      </c>
      <c r="F814" s="25">
        <v>20</v>
      </c>
      <c r="G814" s="27" t="s">
        <v>39</v>
      </c>
      <c r="H814" s="25">
        <v>87000</v>
      </c>
      <c r="I814" s="11">
        <f t="shared" si="113"/>
        <v>1740000</v>
      </c>
      <c r="J814" s="26" t="s">
        <v>28</v>
      </c>
      <c r="K814" s="11"/>
      <c r="L814" s="4">
        <f t="shared" si="114"/>
        <v>0</v>
      </c>
      <c r="M814" s="4"/>
      <c r="N814" s="4"/>
      <c r="O814" s="4">
        <f t="shared" si="115"/>
        <v>0</v>
      </c>
      <c r="P814" s="4"/>
      <c r="Q814" s="4"/>
      <c r="R814" s="4">
        <f t="shared" si="116"/>
        <v>0</v>
      </c>
      <c r="S814" s="4"/>
      <c r="T814" s="4"/>
      <c r="U814" s="4">
        <f t="shared" si="117"/>
        <v>0</v>
      </c>
      <c r="V814" s="4"/>
      <c r="W814" s="4"/>
      <c r="X814" s="4">
        <f t="shared" si="118"/>
        <v>0</v>
      </c>
      <c r="Y814" s="4"/>
      <c r="Z814" s="4"/>
      <c r="AA814" s="4">
        <f>C814+I814-L814-O814-U814-X814-R814</f>
        <v>1740000</v>
      </c>
      <c r="AB814" s="7"/>
    </row>
    <row r="815" spans="1:28" ht="15.75" hidden="1" x14ac:dyDescent="0.25">
      <c r="A815" s="29">
        <v>45369</v>
      </c>
      <c r="B815" s="72" t="s">
        <v>122</v>
      </c>
      <c r="C815" s="27"/>
      <c r="D815" s="25" t="s">
        <v>46</v>
      </c>
      <c r="E815" s="27" t="s">
        <v>120</v>
      </c>
      <c r="F815" s="27">
        <v>24.7</v>
      </c>
      <c r="G815" s="27" t="s">
        <v>39</v>
      </c>
      <c r="H815" s="27">
        <v>49000</v>
      </c>
      <c r="I815" s="11">
        <f t="shared" si="113"/>
        <v>1210300</v>
      </c>
      <c r="J815" s="28" t="s">
        <v>28</v>
      </c>
      <c r="K815" s="11"/>
      <c r="L815" s="4">
        <f t="shared" si="114"/>
        <v>0</v>
      </c>
      <c r="M815" s="4"/>
      <c r="N815" s="4"/>
      <c r="O815" s="4">
        <f t="shared" si="115"/>
        <v>0</v>
      </c>
      <c r="P815" s="4"/>
      <c r="Q815" s="4"/>
      <c r="R815" s="4">
        <f t="shared" si="116"/>
        <v>0</v>
      </c>
      <c r="S815" s="4"/>
      <c r="T815" s="4"/>
      <c r="U815" s="4">
        <f t="shared" si="117"/>
        <v>0</v>
      </c>
      <c r="V815" s="4"/>
      <c r="W815" s="4"/>
      <c r="X815" s="4">
        <f t="shared" si="118"/>
        <v>0</v>
      </c>
      <c r="Y815" s="4"/>
      <c r="Z815" s="4"/>
      <c r="AA815" s="4">
        <f>C815+I815-L815-O815-U815-X815-R815</f>
        <v>1210300</v>
      </c>
      <c r="AB815" s="7"/>
    </row>
    <row r="816" spans="1:28" ht="15.75" hidden="1" x14ac:dyDescent="0.25">
      <c r="A816" s="24">
        <v>45369</v>
      </c>
      <c r="B816" s="72" t="s">
        <v>122</v>
      </c>
      <c r="C816" s="25"/>
      <c r="D816" s="25" t="s">
        <v>46</v>
      </c>
      <c r="E816" s="25" t="s">
        <v>81</v>
      </c>
      <c r="F816" s="25">
        <v>95.9</v>
      </c>
      <c r="G816" s="25" t="s">
        <v>39</v>
      </c>
      <c r="H816" s="25">
        <v>49000</v>
      </c>
      <c r="I816" s="11">
        <f t="shared" si="113"/>
        <v>4699100</v>
      </c>
      <c r="J816" s="26" t="s">
        <v>28</v>
      </c>
      <c r="K816" s="11"/>
      <c r="L816" s="4">
        <f t="shared" si="114"/>
        <v>0</v>
      </c>
      <c r="M816" s="4"/>
      <c r="N816" s="4"/>
      <c r="O816" s="4">
        <f t="shared" si="115"/>
        <v>0</v>
      </c>
      <c r="P816" s="4"/>
      <c r="Q816" s="4"/>
      <c r="R816" s="4">
        <f t="shared" si="116"/>
        <v>0</v>
      </c>
      <c r="S816" s="4"/>
      <c r="T816" s="4"/>
      <c r="U816" s="4">
        <f t="shared" si="117"/>
        <v>0</v>
      </c>
      <c r="V816" s="4"/>
      <c r="W816" s="4"/>
      <c r="X816" s="4">
        <f t="shared" si="118"/>
        <v>0</v>
      </c>
      <c r="Y816" s="4"/>
      <c r="Z816" s="4"/>
      <c r="AA816" s="4">
        <f>C816+I816-L816-O816-U816-X816-R816</f>
        <v>4699100</v>
      </c>
      <c r="AB816" s="7"/>
    </row>
    <row r="817" spans="1:28" ht="15.75" hidden="1" x14ac:dyDescent="0.25">
      <c r="A817" s="29">
        <v>45369</v>
      </c>
      <c r="B817" s="72" t="s">
        <v>122</v>
      </c>
      <c r="C817" s="25"/>
      <c r="D817" s="25" t="s">
        <v>46</v>
      </c>
      <c r="E817" s="25" t="s">
        <v>150</v>
      </c>
      <c r="F817" s="25">
        <v>20</v>
      </c>
      <c r="G817" s="27" t="s">
        <v>77</v>
      </c>
      <c r="H817" s="25">
        <v>45000</v>
      </c>
      <c r="I817" s="11">
        <f t="shared" si="113"/>
        <v>900000</v>
      </c>
      <c r="J817" s="26" t="s">
        <v>28</v>
      </c>
      <c r="K817" s="11"/>
      <c r="L817" s="4">
        <f t="shared" si="114"/>
        <v>0</v>
      </c>
      <c r="M817" s="4"/>
      <c r="N817" s="4"/>
      <c r="O817" s="4">
        <f t="shared" si="115"/>
        <v>0</v>
      </c>
      <c r="P817" s="4"/>
      <c r="Q817" s="4"/>
      <c r="R817" s="4">
        <f t="shared" si="116"/>
        <v>0</v>
      </c>
      <c r="S817" s="4"/>
      <c r="T817" s="4"/>
      <c r="U817" s="4">
        <f t="shared" si="117"/>
        <v>0</v>
      </c>
      <c r="V817" s="4"/>
      <c r="W817" s="4"/>
      <c r="X817" s="4">
        <f t="shared" si="118"/>
        <v>0</v>
      </c>
      <c r="Y817" s="4"/>
      <c r="Z817" s="4"/>
      <c r="AA817" s="4">
        <f>C817+I817-L817-O817-U817-X817-R817</f>
        <v>900000</v>
      </c>
      <c r="AB817" s="7"/>
    </row>
    <row r="818" spans="1:28" ht="15.75" hidden="1" x14ac:dyDescent="0.25">
      <c r="A818" s="24">
        <v>45369</v>
      </c>
      <c r="B818" s="72" t="s">
        <v>1044</v>
      </c>
      <c r="C818" s="25"/>
      <c r="D818" s="25" t="s">
        <v>52</v>
      </c>
      <c r="E818" s="25" t="s">
        <v>108</v>
      </c>
      <c r="F818" s="25">
        <v>100</v>
      </c>
      <c r="G818" s="25" t="s">
        <v>34</v>
      </c>
      <c r="H818" s="25">
        <v>2200</v>
      </c>
      <c r="I818" s="11">
        <f t="shared" si="113"/>
        <v>220000</v>
      </c>
      <c r="J818" s="31" t="s">
        <v>324</v>
      </c>
      <c r="K818" s="11"/>
      <c r="L818" s="4">
        <f t="shared" si="114"/>
        <v>0</v>
      </c>
      <c r="M818" s="4"/>
      <c r="N818" s="4"/>
      <c r="O818" s="4">
        <f t="shared" si="115"/>
        <v>0</v>
      </c>
      <c r="P818" s="4"/>
      <c r="Q818" s="4"/>
      <c r="R818" s="4">
        <f t="shared" si="116"/>
        <v>0</v>
      </c>
      <c r="S818" s="4"/>
      <c r="T818" s="4"/>
      <c r="U818" s="4">
        <f t="shared" si="117"/>
        <v>220000</v>
      </c>
      <c r="V818" s="4">
        <v>220000</v>
      </c>
      <c r="W818" s="4"/>
      <c r="X818" s="4">
        <f t="shared" si="118"/>
        <v>0</v>
      </c>
      <c r="Y818" s="4"/>
      <c r="Z818" s="4"/>
      <c r="AA818" s="4">
        <f>C818+I818-L818-O818-U818-X818-R818</f>
        <v>0</v>
      </c>
      <c r="AB818" s="7">
        <v>45378</v>
      </c>
    </row>
    <row r="819" spans="1:28" ht="15.75" hidden="1" x14ac:dyDescent="0.25">
      <c r="A819" s="29">
        <v>45370</v>
      </c>
      <c r="B819" s="73" t="s">
        <v>231</v>
      </c>
      <c r="C819" s="27"/>
      <c r="D819" s="27" t="s">
        <v>46</v>
      </c>
      <c r="E819" s="27" t="s">
        <v>290</v>
      </c>
      <c r="F819" s="27">
        <v>1250</v>
      </c>
      <c r="G819" s="27" t="s">
        <v>34</v>
      </c>
      <c r="H819" s="27">
        <v>3150</v>
      </c>
      <c r="I819" s="15">
        <f t="shared" ref="I819:I845" si="119">F819*H819</f>
        <v>3937500</v>
      </c>
      <c r="J819" s="28" t="s">
        <v>28</v>
      </c>
      <c r="K819" s="11"/>
      <c r="L819" s="4">
        <f t="shared" ref="L819:L845" si="120">M819+N819</f>
        <v>0</v>
      </c>
      <c r="M819" s="4"/>
      <c r="N819" s="4"/>
      <c r="O819" s="4">
        <f t="shared" ref="O819:O845" si="121">P819+Q819</f>
        <v>0</v>
      </c>
      <c r="P819" s="4"/>
      <c r="Q819" s="4"/>
      <c r="R819" s="4">
        <f t="shared" ref="R819:R845" si="122">S819+T819</f>
        <v>0</v>
      </c>
      <c r="S819" s="4"/>
      <c r="T819" s="4"/>
      <c r="U819" s="4">
        <f t="shared" ref="U819:U845" si="123">V819+W819</f>
        <v>0</v>
      </c>
      <c r="V819" s="4"/>
      <c r="W819" s="4"/>
      <c r="X819" s="4">
        <f t="shared" ref="X819:X845" si="124">Y819+Z819</f>
        <v>0</v>
      </c>
      <c r="Y819" s="4"/>
      <c r="Z819" s="4"/>
      <c r="AA819" s="4">
        <f>C819+I819-L819-O819-U819-X819-R819</f>
        <v>3937500</v>
      </c>
      <c r="AB819" s="7"/>
    </row>
    <row r="820" spans="1:28" ht="15.75" hidden="1" x14ac:dyDescent="0.25">
      <c r="A820" s="29">
        <v>45370</v>
      </c>
      <c r="B820" s="72" t="s">
        <v>118</v>
      </c>
      <c r="C820" s="25"/>
      <c r="D820" s="27" t="s">
        <v>46</v>
      </c>
      <c r="E820" s="25" t="s">
        <v>767</v>
      </c>
      <c r="F820" s="25">
        <v>1200</v>
      </c>
      <c r="G820" s="27" t="s">
        <v>34</v>
      </c>
      <c r="H820" s="25">
        <v>3465</v>
      </c>
      <c r="I820" s="11">
        <f t="shared" si="119"/>
        <v>4158000</v>
      </c>
      <c r="J820" s="26" t="s">
        <v>28</v>
      </c>
      <c r="K820" s="11"/>
      <c r="L820" s="4">
        <f t="shared" si="120"/>
        <v>0</v>
      </c>
      <c r="M820" s="4"/>
      <c r="N820" s="4"/>
      <c r="O820" s="4">
        <f t="shared" si="121"/>
        <v>0</v>
      </c>
      <c r="P820" s="4"/>
      <c r="Q820" s="4"/>
      <c r="R820" s="4">
        <f t="shared" si="122"/>
        <v>0</v>
      </c>
      <c r="S820" s="4"/>
      <c r="T820" s="4"/>
      <c r="U820" s="4">
        <f t="shared" si="123"/>
        <v>0</v>
      </c>
      <c r="V820" s="4"/>
      <c r="W820" s="4"/>
      <c r="X820" s="4">
        <f t="shared" si="124"/>
        <v>0</v>
      </c>
      <c r="Y820" s="4"/>
      <c r="Z820" s="4"/>
      <c r="AA820" s="4">
        <f>C820+I820-L820-O820-U820-X820-R820</f>
        <v>4158000</v>
      </c>
      <c r="AB820" s="7"/>
    </row>
    <row r="821" spans="1:28" ht="15.75" hidden="1" x14ac:dyDescent="0.25">
      <c r="A821" s="29">
        <v>45370</v>
      </c>
      <c r="B821" s="72" t="s">
        <v>291</v>
      </c>
      <c r="C821" s="25"/>
      <c r="D821" s="27" t="s">
        <v>52</v>
      </c>
      <c r="E821" s="27" t="s">
        <v>127</v>
      </c>
      <c r="F821" s="25">
        <v>4</v>
      </c>
      <c r="G821" s="27" t="s">
        <v>39</v>
      </c>
      <c r="H821" s="25">
        <v>60000</v>
      </c>
      <c r="I821" s="11">
        <f t="shared" si="119"/>
        <v>240000</v>
      </c>
      <c r="J821" s="31" t="s">
        <v>312</v>
      </c>
      <c r="K821" s="11" t="s">
        <v>917</v>
      </c>
      <c r="L821" s="4">
        <f t="shared" si="120"/>
        <v>0</v>
      </c>
      <c r="M821" s="4"/>
      <c r="N821" s="4"/>
      <c r="O821" s="4">
        <f t="shared" si="121"/>
        <v>240000</v>
      </c>
      <c r="P821" s="4">
        <v>240000</v>
      </c>
      <c r="Q821" s="4"/>
      <c r="R821" s="4">
        <f t="shared" si="122"/>
        <v>0</v>
      </c>
      <c r="S821" s="4"/>
      <c r="T821" s="4"/>
      <c r="U821" s="4">
        <f t="shared" si="123"/>
        <v>0</v>
      </c>
      <c r="V821" s="4"/>
      <c r="W821" s="4"/>
      <c r="X821" s="4">
        <f t="shared" si="124"/>
        <v>0</v>
      </c>
      <c r="Y821" s="4"/>
      <c r="Z821" s="4"/>
      <c r="AA821" s="4">
        <f>C821+I821-L821-O821-U821-X821-R821</f>
        <v>0</v>
      </c>
      <c r="AB821" s="7">
        <v>45345</v>
      </c>
    </row>
    <row r="822" spans="1:28" ht="15.75" hidden="1" x14ac:dyDescent="0.25">
      <c r="A822" s="29">
        <v>45370</v>
      </c>
      <c r="B822" s="72" t="s">
        <v>291</v>
      </c>
      <c r="C822" s="25"/>
      <c r="D822" s="27" t="s">
        <v>52</v>
      </c>
      <c r="E822" s="25" t="s">
        <v>395</v>
      </c>
      <c r="F822" s="25">
        <v>2500</v>
      </c>
      <c r="G822" s="27" t="s">
        <v>34</v>
      </c>
      <c r="H822" s="25">
        <v>1080</v>
      </c>
      <c r="I822" s="11">
        <f t="shared" si="119"/>
        <v>2700000</v>
      </c>
      <c r="J822" s="31" t="s">
        <v>312</v>
      </c>
      <c r="K822" s="11" t="s">
        <v>1066</v>
      </c>
      <c r="L822" s="4">
        <f t="shared" si="120"/>
        <v>0</v>
      </c>
      <c r="M822" s="4"/>
      <c r="N822" s="4"/>
      <c r="O822" s="4">
        <f t="shared" si="121"/>
        <v>2700000</v>
      </c>
      <c r="P822" s="4">
        <v>2700000</v>
      </c>
      <c r="Q822" s="4"/>
      <c r="R822" s="4">
        <f t="shared" si="122"/>
        <v>0</v>
      </c>
      <c r="S822" s="4"/>
      <c r="T822" s="4"/>
      <c r="U822" s="4">
        <f t="shared" si="123"/>
        <v>0</v>
      </c>
      <c r="V822" s="4"/>
      <c r="W822" s="4"/>
      <c r="X822" s="4">
        <f t="shared" si="124"/>
        <v>0</v>
      </c>
      <c r="Y822" s="4"/>
      <c r="Z822" s="4"/>
      <c r="AA822" s="4">
        <f>C822+I822-L822-O822-U822-X822-R822</f>
        <v>0</v>
      </c>
      <c r="AB822" s="7">
        <v>45370</v>
      </c>
    </row>
    <row r="823" spans="1:28" ht="15.75" hidden="1" x14ac:dyDescent="0.25">
      <c r="A823" s="29">
        <v>45370</v>
      </c>
      <c r="B823" s="72" t="s">
        <v>287</v>
      </c>
      <c r="C823" s="25"/>
      <c r="D823" s="25" t="s">
        <v>52</v>
      </c>
      <c r="E823" s="25" t="s">
        <v>782</v>
      </c>
      <c r="F823" s="25">
        <v>102</v>
      </c>
      <c r="G823" s="27" t="s">
        <v>34</v>
      </c>
      <c r="H823" s="25">
        <v>4165</v>
      </c>
      <c r="I823" s="11">
        <f t="shared" si="119"/>
        <v>424830</v>
      </c>
      <c r="J823" s="31" t="s">
        <v>312</v>
      </c>
      <c r="K823" s="11" t="s">
        <v>851</v>
      </c>
      <c r="L823" s="4">
        <f t="shared" si="120"/>
        <v>0</v>
      </c>
      <c r="M823" s="4"/>
      <c r="N823" s="4"/>
      <c r="O823" s="4">
        <f t="shared" si="121"/>
        <v>424830</v>
      </c>
      <c r="P823" s="4">
        <v>424830</v>
      </c>
      <c r="Q823" s="4"/>
      <c r="R823" s="4">
        <f t="shared" si="122"/>
        <v>0</v>
      </c>
      <c r="S823" s="4"/>
      <c r="T823" s="4"/>
      <c r="U823" s="4">
        <f t="shared" si="123"/>
        <v>0</v>
      </c>
      <c r="V823" s="4"/>
      <c r="W823" s="4"/>
      <c r="X823" s="4">
        <f t="shared" si="124"/>
        <v>0</v>
      </c>
      <c r="Y823" s="4"/>
      <c r="Z823" s="4"/>
      <c r="AA823" s="4">
        <f>C823+I823-L823-O823-U823-X823-R823</f>
        <v>0</v>
      </c>
      <c r="AB823" s="7">
        <v>45369</v>
      </c>
    </row>
    <row r="824" spans="1:28" ht="15.75" hidden="1" x14ac:dyDescent="0.25">
      <c r="A824" s="29">
        <v>45370</v>
      </c>
      <c r="B824" s="72" t="s">
        <v>99</v>
      </c>
      <c r="C824" s="25"/>
      <c r="D824" s="25"/>
      <c r="E824" s="27" t="s">
        <v>104</v>
      </c>
      <c r="F824" s="25">
        <v>54.6</v>
      </c>
      <c r="G824" s="25" t="s">
        <v>39</v>
      </c>
      <c r="H824" s="25"/>
      <c r="I824" s="11">
        <f t="shared" si="119"/>
        <v>0</v>
      </c>
      <c r="J824" s="26" t="s">
        <v>28</v>
      </c>
      <c r="K824" s="11"/>
      <c r="L824" s="4">
        <f t="shared" si="120"/>
        <v>0</v>
      </c>
      <c r="M824" s="4"/>
      <c r="N824" s="4"/>
      <c r="O824" s="4">
        <f t="shared" si="121"/>
        <v>0</v>
      </c>
      <c r="P824" s="4"/>
      <c r="Q824" s="4"/>
      <c r="R824" s="4">
        <f t="shared" si="122"/>
        <v>0</v>
      </c>
      <c r="S824" s="4"/>
      <c r="T824" s="4"/>
      <c r="U824" s="4">
        <f t="shared" si="123"/>
        <v>0</v>
      </c>
      <c r="V824" s="4"/>
      <c r="W824" s="4"/>
      <c r="X824" s="4">
        <f t="shared" si="124"/>
        <v>0</v>
      </c>
      <c r="Y824" s="4"/>
      <c r="Z824" s="4"/>
      <c r="AA824" s="4">
        <f>C824+I824-L824-O824-U824-X824-R824</f>
        <v>0</v>
      </c>
      <c r="AB824" s="7"/>
    </row>
    <row r="825" spans="1:28" ht="15.75" hidden="1" x14ac:dyDescent="0.25">
      <c r="A825" s="29">
        <v>45370</v>
      </c>
      <c r="B825" s="72" t="s">
        <v>378</v>
      </c>
      <c r="C825" s="25"/>
      <c r="D825" s="25" t="s">
        <v>52</v>
      </c>
      <c r="E825" s="25" t="s">
        <v>348</v>
      </c>
      <c r="F825" s="25">
        <v>2000</v>
      </c>
      <c r="G825" s="25" t="s">
        <v>34</v>
      </c>
      <c r="H825" s="25">
        <v>1150</v>
      </c>
      <c r="I825" s="11">
        <f t="shared" si="119"/>
        <v>2300000</v>
      </c>
      <c r="J825" s="31" t="s">
        <v>312</v>
      </c>
      <c r="K825" s="11" t="s">
        <v>785</v>
      </c>
      <c r="L825" s="4">
        <f t="shared" si="120"/>
        <v>0</v>
      </c>
      <c r="M825" s="4"/>
      <c r="N825" s="4"/>
      <c r="O825" s="4">
        <f t="shared" si="121"/>
        <v>2300000</v>
      </c>
      <c r="P825" s="4">
        <v>2300000</v>
      </c>
      <c r="Q825" s="4"/>
      <c r="R825" s="4">
        <f t="shared" si="122"/>
        <v>0</v>
      </c>
      <c r="S825" s="4"/>
      <c r="T825" s="4"/>
      <c r="U825" s="4">
        <f t="shared" si="123"/>
        <v>0</v>
      </c>
      <c r="V825" s="4"/>
      <c r="W825" s="4"/>
      <c r="X825" s="4">
        <f t="shared" si="124"/>
        <v>0</v>
      </c>
      <c r="Y825" s="4"/>
      <c r="Z825" s="4"/>
      <c r="AA825" s="4">
        <f>C825+I825-L825-O825-U825-X825-R825</f>
        <v>0</v>
      </c>
      <c r="AB825" s="7">
        <v>45370</v>
      </c>
    </row>
    <row r="826" spans="1:28" ht="15.75" hidden="1" x14ac:dyDescent="0.25">
      <c r="A826" s="29">
        <v>45370</v>
      </c>
      <c r="B826" s="72" t="s">
        <v>134</v>
      </c>
      <c r="C826" s="27"/>
      <c r="D826" s="25" t="s">
        <v>52</v>
      </c>
      <c r="E826" s="27" t="s">
        <v>135</v>
      </c>
      <c r="F826" s="25">
        <v>10</v>
      </c>
      <c r="G826" s="25" t="s">
        <v>48</v>
      </c>
      <c r="H826" s="27">
        <v>1550000</v>
      </c>
      <c r="I826" s="11">
        <f t="shared" si="119"/>
        <v>15500000</v>
      </c>
      <c r="J826" s="28" t="s">
        <v>28</v>
      </c>
      <c r="K826" s="11"/>
      <c r="L826" s="4">
        <f t="shared" si="120"/>
        <v>0</v>
      </c>
      <c r="M826" s="4"/>
      <c r="N826" s="4"/>
      <c r="O826" s="4">
        <f t="shared" si="121"/>
        <v>0</v>
      </c>
      <c r="P826" s="4"/>
      <c r="Q826" s="4"/>
      <c r="R826" s="4">
        <f t="shared" si="122"/>
        <v>0</v>
      </c>
      <c r="S826" s="4"/>
      <c r="T826" s="4"/>
      <c r="U826" s="4">
        <f t="shared" si="123"/>
        <v>0</v>
      </c>
      <c r="V826" s="4"/>
      <c r="W826" s="4"/>
      <c r="X826" s="4">
        <f t="shared" si="124"/>
        <v>0</v>
      </c>
      <c r="Y826" s="4"/>
      <c r="Z826" s="4"/>
      <c r="AA826" s="4">
        <f>C826+I826-L826-O826-U826-X826-R826</f>
        <v>15500000</v>
      </c>
      <c r="AB826" s="7"/>
    </row>
    <row r="827" spans="1:28" ht="15.75" hidden="1" x14ac:dyDescent="0.25">
      <c r="A827" s="29">
        <v>45370</v>
      </c>
      <c r="B827" s="72" t="s">
        <v>841</v>
      </c>
      <c r="C827" s="25"/>
      <c r="D827" s="25" t="s">
        <v>52</v>
      </c>
      <c r="E827" s="25" t="s">
        <v>145</v>
      </c>
      <c r="F827" s="25">
        <v>17</v>
      </c>
      <c r="G827" s="25" t="s">
        <v>39</v>
      </c>
      <c r="H827" s="25">
        <v>47000</v>
      </c>
      <c r="I827" s="11">
        <f t="shared" si="119"/>
        <v>799000</v>
      </c>
      <c r="J827" s="32" t="s">
        <v>324</v>
      </c>
      <c r="K827" s="11"/>
      <c r="L827" s="4">
        <f t="shared" si="120"/>
        <v>0</v>
      </c>
      <c r="M827" s="4"/>
      <c r="N827" s="4"/>
      <c r="O827" s="4">
        <f t="shared" si="121"/>
        <v>0</v>
      </c>
      <c r="P827" s="4"/>
      <c r="Q827" s="4"/>
      <c r="R827" s="4">
        <f t="shared" si="122"/>
        <v>0</v>
      </c>
      <c r="S827" s="4"/>
      <c r="T827" s="4"/>
      <c r="U827" s="4">
        <f t="shared" si="123"/>
        <v>799000</v>
      </c>
      <c r="V827" s="4">
        <v>799000</v>
      </c>
      <c r="W827" s="4"/>
      <c r="X827" s="4">
        <f t="shared" si="124"/>
        <v>0</v>
      </c>
      <c r="Y827" s="4"/>
      <c r="Z827" s="4"/>
      <c r="AA827" s="4">
        <f>C827+I827-L827-O827-U827-X827-R827</f>
        <v>0</v>
      </c>
      <c r="AB827" s="7">
        <v>45370</v>
      </c>
    </row>
    <row r="828" spans="1:28" ht="15.75" hidden="1" x14ac:dyDescent="0.25">
      <c r="A828" s="29">
        <v>45370</v>
      </c>
      <c r="B828" s="72" t="s">
        <v>841</v>
      </c>
      <c r="C828" s="27"/>
      <c r="D828" s="25" t="s">
        <v>52</v>
      </c>
      <c r="E828" s="27" t="s">
        <v>150</v>
      </c>
      <c r="F828" s="27">
        <v>20</v>
      </c>
      <c r="G828" s="27" t="s">
        <v>77</v>
      </c>
      <c r="H828" s="27">
        <v>45000</v>
      </c>
      <c r="I828" s="11">
        <f t="shared" si="119"/>
        <v>900000</v>
      </c>
      <c r="J828" s="32" t="s">
        <v>324</v>
      </c>
      <c r="K828" s="11"/>
      <c r="L828" s="4">
        <f t="shared" si="120"/>
        <v>0</v>
      </c>
      <c r="M828" s="4"/>
      <c r="N828" s="4"/>
      <c r="O828" s="4">
        <f t="shared" si="121"/>
        <v>0</v>
      </c>
      <c r="P828" s="4"/>
      <c r="Q828" s="4"/>
      <c r="R828" s="4">
        <f t="shared" si="122"/>
        <v>0</v>
      </c>
      <c r="S828" s="4"/>
      <c r="T828" s="4"/>
      <c r="U828" s="4">
        <f t="shared" si="123"/>
        <v>900000</v>
      </c>
      <c r="V828" s="4">
        <v>900000</v>
      </c>
      <c r="W828" s="4"/>
      <c r="X828" s="4">
        <f t="shared" si="124"/>
        <v>0</v>
      </c>
      <c r="Y828" s="4"/>
      <c r="Z828" s="4"/>
      <c r="AA828" s="4">
        <f>C828+I828-L828-O828-U828-X828-R828</f>
        <v>0</v>
      </c>
      <c r="AB828" s="7">
        <v>45370</v>
      </c>
    </row>
    <row r="829" spans="1:28" ht="15.75" hidden="1" x14ac:dyDescent="0.25">
      <c r="A829" s="29">
        <v>45370</v>
      </c>
      <c r="B829" s="72" t="s">
        <v>841</v>
      </c>
      <c r="C829" s="27"/>
      <c r="D829" s="25" t="s">
        <v>52</v>
      </c>
      <c r="E829" s="27" t="s">
        <v>130</v>
      </c>
      <c r="F829" s="27">
        <v>20</v>
      </c>
      <c r="G829" s="27" t="s">
        <v>77</v>
      </c>
      <c r="H829" s="27">
        <v>45000</v>
      </c>
      <c r="I829" s="11">
        <f t="shared" si="119"/>
        <v>900000</v>
      </c>
      <c r="J829" s="32" t="s">
        <v>324</v>
      </c>
      <c r="K829" s="11"/>
      <c r="L829" s="4">
        <f t="shared" si="120"/>
        <v>0</v>
      </c>
      <c r="M829" s="4"/>
      <c r="N829" s="4"/>
      <c r="O829" s="4">
        <f t="shared" si="121"/>
        <v>0</v>
      </c>
      <c r="P829" s="4"/>
      <c r="Q829" s="4"/>
      <c r="R829" s="4">
        <f t="shared" si="122"/>
        <v>0</v>
      </c>
      <c r="S829" s="4"/>
      <c r="T829" s="4"/>
      <c r="U829" s="4">
        <f t="shared" si="123"/>
        <v>900000</v>
      </c>
      <c r="V829" s="4">
        <v>900000</v>
      </c>
      <c r="W829" s="4"/>
      <c r="X829" s="4">
        <f t="shared" si="124"/>
        <v>0</v>
      </c>
      <c r="Y829" s="4"/>
      <c r="Z829" s="4"/>
      <c r="AA829" s="4">
        <f>C829+I829-L829-O829-U829-X829-R829</f>
        <v>0</v>
      </c>
      <c r="AB829" s="7">
        <v>45370</v>
      </c>
    </row>
    <row r="830" spans="1:28" ht="15.75" hidden="1" x14ac:dyDescent="0.25">
      <c r="A830" s="29">
        <v>45370</v>
      </c>
      <c r="B830" s="72" t="s">
        <v>531</v>
      </c>
      <c r="C830" s="25"/>
      <c r="D830" s="25" t="s">
        <v>52</v>
      </c>
      <c r="E830" s="25" t="s">
        <v>139</v>
      </c>
      <c r="F830" s="25">
        <v>250</v>
      </c>
      <c r="G830" s="25" t="s">
        <v>34</v>
      </c>
      <c r="H830" s="25">
        <v>2675</v>
      </c>
      <c r="I830" s="11">
        <f t="shared" si="119"/>
        <v>668750</v>
      </c>
      <c r="J830" s="31" t="s">
        <v>324</v>
      </c>
      <c r="K830" s="11"/>
      <c r="L830" s="4">
        <f t="shared" si="120"/>
        <v>0</v>
      </c>
      <c r="M830" s="4"/>
      <c r="N830" s="4"/>
      <c r="O830" s="4">
        <f t="shared" si="121"/>
        <v>0</v>
      </c>
      <c r="P830" s="4"/>
      <c r="Q830" s="4"/>
      <c r="R830" s="4">
        <f t="shared" si="122"/>
        <v>0</v>
      </c>
      <c r="S830" s="4"/>
      <c r="T830" s="4"/>
      <c r="U830" s="4">
        <f t="shared" si="123"/>
        <v>668750</v>
      </c>
      <c r="V830" s="4">
        <v>668750</v>
      </c>
      <c r="W830" s="4"/>
      <c r="X830" s="4">
        <f t="shared" si="124"/>
        <v>0</v>
      </c>
      <c r="Y830" s="4"/>
      <c r="Z830" s="4"/>
      <c r="AA830" s="4">
        <f>C830+I830-L830-O830-U830-X830-R830</f>
        <v>0</v>
      </c>
      <c r="AB830" s="7">
        <v>45370</v>
      </c>
    </row>
    <row r="831" spans="1:28" ht="15.75" hidden="1" x14ac:dyDescent="0.25">
      <c r="A831" s="29">
        <v>45370</v>
      </c>
      <c r="B831" s="72" t="s">
        <v>280</v>
      </c>
      <c r="C831" s="25"/>
      <c r="D831" s="25" t="s">
        <v>46</v>
      </c>
      <c r="E831" s="25" t="s">
        <v>108</v>
      </c>
      <c r="F831" s="25">
        <v>5000</v>
      </c>
      <c r="G831" s="25" t="s">
        <v>34</v>
      </c>
      <c r="H831" s="25">
        <v>1950</v>
      </c>
      <c r="I831" s="11">
        <f t="shared" si="119"/>
        <v>9750000</v>
      </c>
      <c r="J831" s="26" t="s">
        <v>28</v>
      </c>
      <c r="K831" s="11"/>
      <c r="L831" s="4">
        <f t="shared" si="120"/>
        <v>0</v>
      </c>
      <c r="M831" s="4"/>
      <c r="N831" s="4"/>
      <c r="O831" s="4">
        <f t="shared" si="121"/>
        <v>0</v>
      </c>
      <c r="P831" s="4"/>
      <c r="Q831" s="4"/>
      <c r="R831" s="4">
        <f t="shared" si="122"/>
        <v>0</v>
      </c>
      <c r="S831" s="4"/>
      <c r="T831" s="4"/>
      <c r="U831" s="4">
        <f t="shared" si="123"/>
        <v>0</v>
      </c>
      <c r="V831" s="4"/>
      <c r="W831" s="4"/>
      <c r="X831" s="4">
        <f t="shared" si="124"/>
        <v>0</v>
      </c>
      <c r="Y831" s="4"/>
      <c r="Z831" s="4"/>
      <c r="AA831" s="4">
        <f>C831+I831-L831-O831-U831-X831-R831</f>
        <v>9750000</v>
      </c>
      <c r="AB831" s="7"/>
    </row>
    <row r="832" spans="1:28" ht="15.75" hidden="1" x14ac:dyDescent="0.25">
      <c r="A832" s="29">
        <v>45370</v>
      </c>
      <c r="B832" s="72" t="s">
        <v>280</v>
      </c>
      <c r="C832" s="25"/>
      <c r="D832" s="25" t="s">
        <v>46</v>
      </c>
      <c r="E832" s="25" t="s">
        <v>61</v>
      </c>
      <c r="F832" s="72">
        <v>125</v>
      </c>
      <c r="G832" s="25" t="s">
        <v>34</v>
      </c>
      <c r="H832" s="25">
        <v>2590</v>
      </c>
      <c r="I832" s="11">
        <f t="shared" si="119"/>
        <v>323750</v>
      </c>
      <c r="J832" s="26" t="s">
        <v>28</v>
      </c>
      <c r="K832" s="11"/>
      <c r="L832" s="4">
        <f t="shared" si="120"/>
        <v>0</v>
      </c>
      <c r="M832" s="4"/>
      <c r="N832" s="4"/>
      <c r="O832" s="4">
        <f t="shared" si="121"/>
        <v>0</v>
      </c>
      <c r="P832" s="4"/>
      <c r="Q832" s="4"/>
      <c r="R832" s="4">
        <f t="shared" si="122"/>
        <v>0</v>
      </c>
      <c r="S832" s="4"/>
      <c r="T832" s="4"/>
      <c r="U832" s="4">
        <f t="shared" si="123"/>
        <v>0</v>
      </c>
      <c r="V832" s="4"/>
      <c r="W832" s="4"/>
      <c r="X832" s="4">
        <f t="shared" si="124"/>
        <v>0</v>
      </c>
      <c r="Y832" s="4"/>
      <c r="Z832" s="4"/>
      <c r="AA832" s="4">
        <f>C832+I832-L832-O832-U832-X832-R832</f>
        <v>323750</v>
      </c>
      <c r="AB832" s="7"/>
    </row>
    <row r="833" spans="1:28" ht="15.75" hidden="1" x14ac:dyDescent="0.25">
      <c r="A833" s="29">
        <v>45370</v>
      </c>
      <c r="B833" s="72" t="s">
        <v>720</v>
      </c>
      <c r="C833" s="27"/>
      <c r="D833" s="25" t="s">
        <v>46</v>
      </c>
      <c r="E833" s="27" t="s">
        <v>53</v>
      </c>
      <c r="F833" s="27">
        <v>1</v>
      </c>
      <c r="G833" s="25" t="s">
        <v>23</v>
      </c>
      <c r="H833" s="27">
        <v>450000</v>
      </c>
      <c r="I833" s="11">
        <f t="shared" si="119"/>
        <v>450000</v>
      </c>
      <c r="J833" s="32" t="s">
        <v>324</v>
      </c>
      <c r="K833" s="11"/>
      <c r="L833" s="4">
        <f t="shared" si="120"/>
        <v>450000</v>
      </c>
      <c r="M833" s="4">
        <v>450000</v>
      </c>
      <c r="N833" s="4"/>
      <c r="O833" s="4">
        <f t="shared" si="121"/>
        <v>0</v>
      </c>
      <c r="P833" s="4"/>
      <c r="Q833" s="4"/>
      <c r="R833" s="4">
        <f t="shared" si="122"/>
        <v>0</v>
      </c>
      <c r="S833" s="4"/>
      <c r="T833" s="4"/>
      <c r="U833" s="4">
        <f t="shared" si="123"/>
        <v>0</v>
      </c>
      <c r="V833" s="4"/>
      <c r="W833" s="4"/>
      <c r="X833" s="4">
        <f t="shared" si="124"/>
        <v>0</v>
      </c>
      <c r="Y833" s="4"/>
      <c r="Z833" s="4"/>
      <c r="AA833" s="4">
        <f>C833+I833-L833-O833-U833-X833-R833</f>
        <v>0</v>
      </c>
      <c r="AB833" s="7">
        <v>45371</v>
      </c>
    </row>
    <row r="834" spans="1:28" ht="15.75" hidden="1" x14ac:dyDescent="0.25">
      <c r="A834" s="24">
        <v>45370</v>
      </c>
      <c r="B834" s="72" t="s">
        <v>1045</v>
      </c>
      <c r="C834" s="25"/>
      <c r="D834" s="25" t="s">
        <v>52</v>
      </c>
      <c r="E834" s="25" t="s">
        <v>270</v>
      </c>
      <c r="F834" s="25">
        <v>2</v>
      </c>
      <c r="G834" s="25" t="s">
        <v>39</v>
      </c>
      <c r="H834" s="25">
        <v>135000</v>
      </c>
      <c r="I834" s="11">
        <f t="shared" si="119"/>
        <v>270000</v>
      </c>
      <c r="J834" s="31" t="s">
        <v>324</v>
      </c>
      <c r="K834" s="11"/>
      <c r="L834" s="4">
        <f t="shared" si="120"/>
        <v>0</v>
      </c>
      <c r="M834" s="4"/>
      <c r="N834" s="4"/>
      <c r="O834" s="4">
        <f t="shared" si="121"/>
        <v>0</v>
      </c>
      <c r="P834" s="4"/>
      <c r="Q834" s="4"/>
      <c r="R834" s="4">
        <f t="shared" si="122"/>
        <v>0</v>
      </c>
      <c r="S834" s="4"/>
      <c r="T834" s="4"/>
      <c r="U834" s="4">
        <f t="shared" si="123"/>
        <v>270000</v>
      </c>
      <c r="V834" s="4">
        <v>270000</v>
      </c>
      <c r="W834" s="4"/>
      <c r="X834" s="4">
        <f t="shared" si="124"/>
        <v>0</v>
      </c>
      <c r="Y834" s="4"/>
      <c r="Z834" s="4"/>
      <c r="AA834" s="4">
        <f>C834+I834-L834-O834-U834-X834-R834</f>
        <v>0</v>
      </c>
      <c r="AB834" s="7">
        <v>45370</v>
      </c>
    </row>
    <row r="835" spans="1:28" ht="15.75" hidden="1" x14ac:dyDescent="0.25">
      <c r="A835" s="29">
        <v>45370</v>
      </c>
      <c r="B835" s="72" t="s">
        <v>90</v>
      </c>
      <c r="C835" s="25"/>
      <c r="D835" s="25" t="s">
        <v>46</v>
      </c>
      <c r="E835" s="25" t="s">
        <v>229</v>
      </c>
      <c r="F835" s="25">
        <v>30</v>
      </c>
      <c r="G835" s="27" t="s">
        <v>39</v>
      </c>
      <c r="H835" s="25">
        <v>42000</v>
      </c>
      <c r="I835" s="11">
        <f t="shared" si="119"/>
        <v>1260000</v>
      </c>
      <c r="J835" s="31" t="s">
        <v>312</v>
      </c>
      <c r="K835" s="11" t="s">
        <v>1059</v>
      </c>
      <c r="L835" s="4">
        <f t="shared" si="120"/>
        <v>0</v>
      </c>
      <c r="M835" s="4"/>
      <c r="N835" s="4"/>
      <c r="O835" s="4">
        <f t="shared" si="121"/>
        <v>1260000</v>
      </c>
      <c r="P835" s="4">
        <v>1260000</v>
      </c>
      <c r="Q835" s="4"/>
      <c r="R835" s="4">
        <f t="shared" si="122"/>
        <v>0</v>
      </c>
      <c r="S835" s="4"/>
      <c r="T835" s="4"/>
      <c r="U835" s="4">
        <f t="shared" si="123"/>
        <v>0</v>
      </c>
      <c r="V835" s="4"/>
      <c r="W835" s="4"/>
      <c r="X835" s="4">
        <f t="shared" si="124"/>
        <v>0</v>
      </c>
      <c r="Y835" s="4"/>
      <c r="Z835" s="4"/>
      <c r="AA835" s="4">
        <f>C835+I835-L835-O835-U835-X835-R835</f>
        <v>0</v>
      </c>
      <c r="AB835" s="7">
        <v>45379</v>
      </c>
    </row>
    <row r="836" spans="1:28" ht="15.75" hidden="1" x14ac:dyDescent="0.25">
      <c r="A836" s="29">
        <v>45370</v>
      </c>
      <c r="B836" s="72" t="s">
        <v>90</v>
      </c>
      <c r="C836" s="27"/>
      <c r="D836" s="25" t="s">
        <v>46</v>
      </c>
      <c r="E836" s="25" t="s">
        <v>227</v>
      </c>
      <c r="F836" s="25">
        <v>5</v>
      </c>
      <c r="G836" s="27" t="s">
        <v>34</v>
      </c>
      <c r="H836" s="27">
        <v>95000</v>
      </c>
      <c r="I836" s="11">
        <f t="shared" si="119"/>
        <v>475000</v>
      </c>
      <c r="J836" s="31" t="s">
        <v>312</v>
      </c>
      <c r="K836" s="11" t="s">
        <v>1059</v>
      </c>
      <c r="L836" s="4">
        <f t="shared" si="120"/>
        <v>0</v>
      </c>
      <c r="M836" s="4"/>
      <c r="N836" s="4"/>
      <c r="O836" s="4">
        <f t="shared" si="121"/>
        <v>475000</v>
      </c>
      <c r="P836" s="4">
        <v>475000</v>
      </c>
      <c r="Q836" s="4"/>
      <c r="R836" s="4">
        <f t="shared" si="122"/>
        <v>0</v>
      </c>
      <c r="S836" s="4"/>
      <c r="T836" s="4"/>
      <c r="U836" s="4">
        <f t="shared" si="123"/>
        <v>0</v>
      </c>
      <c r="V836" s="4"/>
      <c r="W836" s="4"/>
      <c r="X836" s="4">
        <f t="shared" si="124"/>
        <v>0</v>
      </c>
      <c r="Y836" s="4"/>
      <c r="Z836" s="4"/>
      <c r="AA836" s="4">
        <f>C836+I836-L836-O836-U836-X836-R836</f>
        <v>0</v>
      </c>
      <c r="AB836" s="7">
        <v>45379</v>
      </c>
    </row>
    <row r="837" spans="1:28" ht="15.75" hidden="1" x14ac:dyDescent="0.25">
      <c r="A837" s="29">
        <v>45370</v>
      </c>
      <c r="B837" s="72" t="s">
        <v>90</v>
      </c>
      <c r="C837" s="27"/>
      <c r="D837" s="25" t="s">
        <v>46</v>
      </c>
      <c r="E837" s="27" t="s">
        <v>448</v>
      </c>
      <c r="F837" s="27">
        <v>5</v>
      </c>
      <c r="G837" s="27" t="s">
        <v>34</v>
      </c>
      <c r="H837" s="27">
        <v>115000</v>
      </c>
      <c r="I837" s="11">
        <f t="shared" si="119"/>
        <v>575000</v>
      </c>
      <c r="J837" s="31" t="s">
        <v>312</v>
      </c>
      <c r="K837" s="11" t="s">
        <v>1059</v>
      </c>
      <c r="L837" s="4">
        <f t="shared" si="120"/>
        <v>0</v>
      </c>
      <c r="M837" s="4"/>
      <c r="N837" s="4"/>
      <c r="O837" s="4">
        <f t="shared" si="121"/>
        <v>575000</v>
      </c>
      <c r="P837" s="4">
        <v>575000</v>
      </c>
      <c r="Q837" s="4"/>
      <c r="R837" s="4">
        <f t="shared" si="122"/>
        <v>0</v>
      </c>
      <c r="S837" s="4"/>
      <c r="T837" s="4"/>
      <c r="U837" s="4">
        <f t="shared" si="123"/>
        <v>0</v>
      </c>
      <c r="V837" s="4"/>
      <c r="W837" s="4"/>
      <c r="X837" s="4">
        <f t="shared" si="124"/>
        <v>0</v>
      </c>
      <c r="Y837" s="4"/>
      <c r="Z837" s="4"/>
      <c r="AA837" s="4">
        <f>C837+I837-L837-O837-U837-X837-R837</f>
        <v>0</v>
      </c>
      <c r="AB837" s="7">
        <v>45379</v>
      </c>
    </row>
    <row r="838" spans="1:28" ht="15.75" hidden="1" x14ac:dyDescent="0.25">
      <c r="A838" s="29">
        <v>45370</v>
      </c>
      <c r="B838" s="72" t="s">
        <v>251</v>
      </c>
      <c r="C838" s="25"/>
      <c r="D838" s="25" t="s">
        <v>46</v>
      </c>
      <c r="E838" s="25" t="s">
        <v>782</v>
      </c>
      <c r="F838" s="25">
        <v>400</v>
      </c>
      <c r="G838" s="27" t="s">
        <v>34</v>
      </c>
      <c r="H838" s="25">
        <v>4533</v>
      </c>
      <c r="I838" s="11">
        <f t="shared" si="119"/>
        <v>1813200</v>
      </c>
      <c r="J838" s="26" t="s">
        <v>28</v>
      </c>
      <c r="K838" s="11"/>
      <c r="L838" s="4">
        <f t="shared" si="120"/>
        <v>0</v>
      </c>
      <c r="M838" s="4"/>
      <c r="N838" s="4"/>
      <c r="O838" s="4">
        <f t="shared" si="121"/>
        <v>0</v>
      </c>
      <c r="P838" s="4"/>
      <c r="Q838" s="4"/>
      <c r="R838" s="4">
        <f t="shared" si="122"/>
        <v>0</v>
      </c>
      <c r="S838" s="4"/>
      <c r="T838" s="4"/>
      <c r="U838" s="4">
        <f t="shared" si="123"/>
        <v>0</v>
      </c>
      <c r="V838" s="4"/>
      <c r="W838" s="4"/>
      <c r="X838" s="4">
        <f t="shared" si="124"/>
        <v>0</v>
      </c>
      <c r="Y838" s="4"/>
      <c r="Z838" s="4"/>
      <c r="AA838" s="4">
        <f>C838+I838-L838-O838-U838-X838-R838</f>
        <v>1813200</v>
      </c>
      <c r="AB838" s="7"/>
    </row>
    <row r="839" spans="1:28" ht="15.75" hidden="1" x14ac:dyDescent="0.25">
      <c r="A839" s="29">
        <v>45370</v>
      </c>
      <c r="B839" s="73" t="s">
        <v>1046</v>
      </c>
      <c r="C839" s="25"/>
      <c r="D839" s="27" t="s">
        <v>52</v>
      </c>
      <c r="E839" s="25" t="s">
        <v>394</v>
      </c>
      <c r="F839" s="25">
        <v>2</v>
      </c>
      <c r="G839" s="27" t="s">
        <v>48</v>
      </c>
      <c r="H839" s="25">
        <v>230000</v>
      </c>
      <c r="I839" s="11">
        <f t="shared" si="119"/>
        <v>460000</v>
      </c>
      <c r="J839" s="31" t="s">
        <v>324</v>
      </c>
      <c r="K839" s="11"/>
      <c r="L839" s="4">
        <f t="shared" si="120"/>
        <v>460000</v>
      </c>
      <c r="M839" s="4">
        <v>460000</v>
      </c>
      <c r="N839" s="4"/>
      <c r="O839" s="4">
        <f t="shared" si="121"/>
        <v>0</v>
      </c>
      <c r="P839" s="4"/>
      <c r="Q839" s="4"/>
      <c r="R839" s="4">
        <f t="shared" si="122"/>
        <v>0</v>
      </c>
      <c r="S839" s="4"/>
      <c r="T839" s="4"/>
      <c r="U839" s="4">
        <f t="shared" si="123"/>
        <v>0</v>
      </c>
      <c r="V839" s="4"/>
      <c r="W839" s="4"/>
      <c r="X839" s="4">
        <f t="shared" si="124"/>
        <v>0</v>
      </c>
      <c r="Y839" s="4"/>
      <c r="Z839" s="4"/>
      <c r="AA839" s="4">
        <f>C839+I839-L839-O839-U839-X839-R839</f>
        <v>0</v>
      </c>
      <c r="AB839" s="7">
        <v>45371</v>
      </c>
    </row>
    <row r="840" spans="1:28" ht="15.75" hidden="1" x14ac:dyDescent="0.25">
      <c r="A840" s="29">
        <v>45370</v>
      </c>
      <c r="B840" s="73" t="s">
        <v>1047</v>
      </c>
      <c r="C840" s="27"/>
      <c r="D840" s="27" t="s">
        <v>52</v>
      </c>
      <c r="E840" s="27" t="s">
        <v>106</v>
      </c>
      <c r="F840" s="27">
        <v>31.1</v>
      </c>
      <c r="G840" s="25" t="s">
        <v>39</v>
      </c>
      <c r="H840" s="27">
        <v>47000</v>
      </c>
      <c r="I840" s="11">
        <f t="shared" si="119"/>
        <v>1461700</v>
      </c>
      <c r="J840" s="32" t="s">
        <v>312</v>
      </c>
      <c r="K840" s="11" t="s">
        <v>1073</v>
      </c>
      <c r="L840" s="4">
        <f t="shared" si="120"/>
        <v>0</v>
      </c>
      <c r="M840" s="4"/>
      <c r="N840" s="4"/>
      <c r="O840" s="4">
        <f t="shared" si="121"/>
        <v>1461700</v>
      </c>
      <c r="P840" s="4">
        <v>1461700</v>
      </c>
      <c r="Q840" s="4"/>
      <c r="R840" s="4">
        <f t="shared" si="122"/>
        <v>0</v>
      </c>
      <c r="S840" s="4"/>
      <c r="T840" s="4"/>
      <c r="U840" s="4">
        <f t="shared" si="123"/>
        <v>0</v>
      </c>
      <c r="V840" s="4"/>
      <c r="W840" s="4"/>
      <c r="X840" s="4">
        <f t="shared" si="124"/>
        <v>0</v>
      </c>
      <c r="Y840" s="4"/>
      <c r="Z840" s="4"/>
      <c r="AA840" s="4">
        <f>C840+I840-L840-O840-U840-X840-R840</f>
        <v>0</v>
      </c>
      <c r="AB840" s="7">
        <v>45370</v>
      </c>
    </row>
    <row r="841" spans="1:28" ht="15.75" hidden="1" x14ac:dyDescent="0.25">
      <c r="A841" s="29">
        <v>45370</v>
      </c>
      <c r="B841" s="73" t="s">
        <v>398</v>
      </c>
      <c r="C841" s="25"/>
      <c r="D841" s="27" t="s">
        <v>52</v>
      </c>
      <c r="E841" s="27" t="s">
        <v>478</v>
      </c>
      <c r="F841" s="25">
        <v>5</v>
      </c>
      <c r="G841" s="27" t="s">
        <v>39</v>
      </c>
      <c r="H841" s="25">
        <v>115000</v>
      </c>
      <c r="I841" s="11">
        <f t="shared" si="119"/>
        <v>575000</v>
      </c>
      <c r="J841" s="32" t="s">
        <v>324</v>
      </c>
      <c r="K841" s="11"/>
      <c r="L841" s="4">
        <f t="shared" si="120"/>
        <v>0</v>
      </c>
      <c r="M841" s="4"/>
      <c r="N841" s="4"/>
      <c r="O841" s="4">
        <f t="shared" si="121"/>
        <v>0</v>
      </c>
      <c r="P841" s="4"/>
      <c r="Q841" s="4"/>
      <c r="R841" s="4">
        <f t="shared" si="122"/>
        <v>0</v>
      </c>
      <c r="S841" s="4"/>
      <c r="T841" s="4"/>
      <c r="U841" s="4">
        <f t="shared" si="123"/>
        <v>575000</v>
      </c>
      <c r="V841" s="4">
        <v>575000</v>
      </c>
      <c r="W841" s="4"/>
      <c r="X841" s="4">
        <f t="shared" si="124"/>
        <v>0</v>
      </c>
      <c r="Y841" s="4"/>
      <c r="Z841" s="4"/>
      <c r="AA841" s="4">
        <f>C841+I841-L841-O841-U841-X841-R841</f>
        <v>0</v>
      </c>
      <c r="AB841" s="7">
        <v>45370</v>
      </c>
    </row>
    <row r="842" spans="1:28" ht="15.75" hidden="1" x14ac:dyDescent="0.25">
      <c r="A842" s="29">
        <v>45370</v>
      </c>
      <c r="B842" s="73" t="s">
        <v>398</v>
      </c>
      <c r="C842" s="25"/>
      <c r="D842" s="27" t="s">
        <v>52</v>
      </c>
      <c r="E842" s="25" t="s">
        <v>208</v>
      </c>
      <c r="F842" s="25">
        <v>1500</v>
      </c>
      <c r="G842" s="27" t="s">
        <v>34</v>
      </c>
      <c r="H842" s="25">
        <v>830</v>
      </c>
      <c r="I842" s="11">
        <f t="shared" si="119"/>
        <v>1245000</v>
      </c>
      <c r="J842" s="32" t="s">
        <v>324</v>
      </c>
      <c r="K842" s="11"/>
      <c r="L842" s="4">
        <f t="shared" si="120"/>
        <v>0</v>
      </c>
      <c r="M842" s="4"/>
      <c r="N842" s="4"/>
      <c r="O842" s="4">
        <f t="shared" si="121"/>
        <v>0</v>
      </c>
      <c r="P842" s="4"/>
      <c r="Q842" s="4"/>
      <c r="R842" s="4">
        <f t="shared" si="122"/>
        <v>0</v>
      </c>
      <c r="S842" s="4"/>
      <c r="T842" s="4"/>
      <c r="U842" s="4">
        <f t="shared" si="123"/>
        <v>1245000</v>
      </c>
      <c r="V842" s="4">
        <v>1245000</v>
      </c>
      <c r="W842" s="4"/>
      <c r="X842" s="4">
        <f t="shared" si="124"/>
        <v>0</v>
      </c>
      <c r="Y842" s="4"/>
      <c r="Z842" s="4"/>
      <c r="AA842" s="4">
        <f>C842+I842-L842-O842-U842-X842-R842</f>
        <v>0</v>
      </c>
      <c r="AB842" s="7">
        <v>45370</v>
      </c>
    </row>
    <row r="843" spans="1:28" ht="15.75" hidden="1" x14ac:dyDescent="0.25">
      <c r="A843" s="29">
        <v>45370</v>
      </c>
      <c r="B843" s="73" t="s">
        <v>536</v>
      </c>
      <c r="C843" s="25"/>
      <c r="D843" s="25" t="s">
        <v>46</v>
      </c>
      <c r="E843" s="25" t="s">
        <v>260</v>
      </c>
      <c r="F843" s="25">
        <v>200</v>
      </c>
      <c r="G843" s="27" t="s">
        <v>34</v>
      </c>
      <c r="H843" s="25">
        <v>2793</v>
      </c>
      <c r="I843" s="11">
        <f t="shared" si="119"/>
        <v>558600</v>
      </c>
      <c r="J843" s="31" t="s">
        <v>312</v>
      </c>
      <c r="K843" s="11" t="s">
        <v>1069</v>
      </c>
      <c r="L843" s="4">
        <f t="shared" si="120"/>
        <v>0</v>
      </c>
      <c r="M843" s="4"/>
      <c r="N843" s="4"/>
      <c r="O843" s="4">
        <f t="shared" si="121"/>
        <v>558600</v>
      </c>
      <c r="P843" s="4">
        <v>558600</v>
      </c>
      <c r="Q843" s="4"/>
      <c r="R843" s="4">
        <f t="shared" si="122"/>
        <v>0</v>
      </c>
      <c r="S843" s="4"/>
      <c r="T843" s="4"/>
      <c r="U843" s="4">
        <f t="shared" si="123"/>
        <v>0</v>
      </c>
      <c r="V843" s="4"/>
      <c r="W843" s="4"/>
      <c r="X843" s="4">
        <f t="shared" si="124"/>
        <v>0</v>
      </c>
      <c r="Y843" s="4"/>
      <c r="Z843" s="4"/>
      <c r="AA843" s="4">
        <f>C843+I843-L843-O843-U843-X843-R843</f>
        <v>0</v>
      </c>
      <c r="AB843" s="7">
        <v>45370</v>
      </c>
    </row>
    <row r="844" spans="1:28" ht="15.75" hidden="1" x14ac:dyDescent="0.25">
      <c r="A844" s="24">
        <v>45370</v>
      </c>
      <c r="B844" s="72" t="s">
        <v>536</v>
      </c>
      <c r="C844" s="25"/>
      <c r="D844" s="25" t="s">
        <v>46</v>
      </c>
      <c r="E844" s="25" t="s">
        <v>290</v>
      </c>
      <c r="F844" s="25">
        <v>1250</v>
      </c>
      <c r="G844" s="25" t="s">
        <v>34</v>
      </c>
      <c r="H844" s="25">
        <v>3025</v>
      </c>
      <c r="I844" s="11">
        <f t="shared" si="119"/>
        <v>3781250</v>
      </c>
      <c r="J844" s="31" t="s">
        <v>312</v>
      </c>
      <c r="K844" s="11" t="s">
        <v>1069</v>
      </c>
      <c r="L844" s="4">
        <f t="shared" si="120"/>
        <v>0</v>
      </c>
      <c r="M844" s="4"/>
      <c r="N844" s="4"/>
      <c r="O844" s="4">
        <f t="shared" si="121"/>
        <v>3781250</v>
      </c>
      <c r="P844" s="4">
        <v>3781250</v>
      </c>
      <c r="Q844" s="4"/>
      <c r="R844" s="4">
        <f t="shared" si="122"/>
        <v>0</v>
      </c>
      <c r="S844" s="4"/>
      <c r="T844" s="4"/>
      <c r="U844" s="4">
        <f t="shared" si="123"/>
        <v>0</v>
      </c>
      <c r="V844" s="4"/>
      <c r="W844" s="4"/>
      <c r="X844" s="4">
        <f t="shared" si="124"/>
        <v>0</v>
      </c>
      <c r="Y844" s="4"/>
      <c r="Z844" s="4"/>
      <c r="AA844" s="4">
        <f>C844+I844-L844-O844-U844-X844-R844</f>
        <v>0</v>
      </c>
      <c r="AB844" s="7">
        <v>45370</v>
      </c>
    </row>
    <row r="845" spans="1:28" ht="15.75" hidden="1" x14ac:dyDescent="0.25">
      <c r="A845" s="24">
        <v>45370</v>
      </c>
      <c r="B845" s="72" t="s">
        <v>536</v>
      </c>
      <c r="C845" s="25"/>
      <c r="D845" s="25" t="s">
        <v>46</v>
      </c>
      <c r="E845" s="25" t="s">
        <v>154</v>
      </c>
      <c r="F845" s="25">
        <v>750</v>
      </c>
      <c r="G845" s="25" t="s">
        <v>34</v>
      </c>
      <c r="H845" s="25">
        <v>1300</v>
      </c>
      <c r="I845" s="11">
        <f t="shared" si="119"/>
        <v>975000</v>
      </c>
      <c r="J845" s="31" t="s">
        <v>312</v>
      </c>
      <c r="K845" s="11" t="s">
        <v>1069</v>
      </c>
      <c r="L845" s="4">
        <f t="shared" si="120"/>
        <v>0</v>
      </c>
      <c r="M845" s="4"/>
      <c r="N845" s="4"/>
      <c r="O845" s="4">
        <f t="shared" si="121"/>
        <v>975000</v>
      </c>
      <c r="P845" s="4">
        <v>975000</v>
      </c>
      <c r="Q845" s="4"/>
      <c r="R845" s="4">
        <f t="shared" si="122"/>
        <v>0</v>
      </c>
      <c r="S845" s="4"/>
      <c r="T845" s="4"/>
      <c r="U845" s="4">
        <f t="shared" si="123"/>
        <v>0</v>
      </c>
      <c r="V845" s="4"/>
      <c r="W845" s="4"/>
      <c r="X845" s="4">
        <f t="shared" si="124"/>
        <v>0</v>
      </c>
      <c r="Y845" s="4"/>
      <c r="Z845" s="4"/>
      <c r="AA845" s="4">
        <f>C845+I845-L845-O845-U845-X845-R845</f>
        <v>0</v>
      </c>
      <c r="AB845" s="7">
        <v>45370</v>
      </c>
    </row>
    <row r="846" spans="1:28" ht="15.75" x14ac:dyDescent="0.25">
      <c r="A846" s="29">
        <v>45371</v>
      </c>
      <c r="B846" s="73" t="s">
        <v>205</v>
      </c>
      <c r="C846" s="27"/>
      <c r="D846" s="27" t="s">
        <v>46</v>
      </c>
      <c r="E846" s="27" t="s">
        <v>42</v>
      </c>
      <c r="F846" s="27">
        <v>500</v>
      </c>
      <c r="G846" s="27" t="s">
        <v>34</v>
      </c>
      <c r="H846" s="27">
        <v>4400</v>
      </c>
      <c r="I846" s="11">
        <f t="shared" ref="I846:I888" si="125">F846*H846</f>
        <v>2200000</v>
      </c>
      <c r="J846" s="28" t="s">
        <v>28</v>
      </c>
      <c r="K846" s="11"/>
      <c r="L846" s="4">
        <f t="shared" ref="L846:L888" si="126">M846+N846</f>
        <v>0</v>
      </c>
      <c r="M846" s="4"/>
      <c r="N846" s="4"/>
      <c r="O846" s="4">
        <f t="shared" ref="O846:O888" si="127">P846+Q846</f>
        <v>0</v>
      </c>
      <c r="P846" s="4"/>
      <c r="Q846" s="4"/>
      <c r="R846" s="4">
        <f t="shared" ref="R846:R888" si="128">S846+T846</f>
        <v>0</v>
      </c>
      <c r="S846" s="4"/>
      <c r="T846" s="4"/>
      <c r="U846" s="4">
        <f t="shared" ref="U846:U888" si="129">V846+W846</f>
        <v>0</v>
      </c>
      <c r="V846" s="4"/>
      <c r="W846" s="4"/>
      <c r="X846" s="4">
        <f t="shared" ref="X846:X888" si="130">Y846+Z846</f>
        <v>0</v>
      </c>
      <c r="Y846" s="4"/>
      <c r="Z846" s="4"/>
      <c r="AA846" s="4">
        <f>C846+I846-L846-O846-U846-X846-R846</f>
        <v>2200000</v>
      </c>
      <c r="AB846" s="7"/>
    </row>
    <row r="847" spans="1:28" ht="15.75" x14ac:dyDescent="0.25">
      <c r="A847" s="29">
        <v>45371</v>
      </c>
      <c r="B847" s="73" t="s">
        <v>205</v>
      </c>
      <c r="C847" s="25"/>
      <c r="D847" s="27" t="s">
        <v>46</v>
      </c>
      <c r="E847" s="27" t="s">
        <v>534</v>
      </c>
      <c r="F847" s="27">
        <v>250</v>
      </c>
      <c r="G847" s="27" t="s">
        <v>34</v>
      </c>
      <c r="H847" s="25">
        <v>3930</v>
      </c>
      <c r="I847" s="11">
        <f t="shared" si="125"/>
        <v>982500</v>
      </c>
      <c r="J847" s="26" t="s">
        <v>28</v>
      </c>
      <c r="K847" s="11"/>
      <c r="L847" s="4">
        <f t="shared" si="126"/>
        <v>0</v>
      </c>
      <c r="M847" s="4"/>
      <c r="N847" s="4"/>
      <c r="O847" s="4">
        <f t="shared" si="127"/>
        <v>0</v>
      </c>
      <c r="P847" s="4"/>
      <c r="Q847" s="4"/>
      <c r="R847" s="4">
        <f t="shared" si="128"/>
        <v>0</v>
      </c>
      <c r="S847" s="4"/>
      <c r="T847" s="4"/>
      <c r="U847" s="4">
        <f t="shared" si="129"/>
        <v>0</v>
      </c>
      <c r="V847" s="4"/>
      <c r="W847" s="4"/>
      <c r="X847" s="4">
        <f t="shared" si="130"/>
        <v>0</v>
      </c>
      <c r="Y847" s="4"/>
      <c r="Z847" s="4"/>
      <c r="AA847" s="4">
        <f>C847+I847-L847-O847-U847-X847-R847</f>
        <v>982500</v>
      </c>
      <c r="AB847" s="7"/>
    </row>
    <row r="848" spans="1:28" ht="15.75" hidden="1" x14ac:dyDescent="0.25">
      <c r="A848" s="29">
        <v>45371</v>
      </c>
      <c r="B848" s="73" t="s">
        <v>226</v>
      </c>
      <c r="C848" s="25"/>
      <c r="D848" s="25" t="s">
        <v>52</v>
      </c>
      <c r="E848" s="27" t="s">
        <v>1038</v>
      </c>
      <c r="F848" s="27">
        <v>37</v>
      </c>
      <c r="G848" s="27" t="s">
        <v>48</v>
      </c>
      <c r="H848" s="25">
        <v>230000</v>
      </c>
      <c r="I848" s="11">
        <f t="shared" si="125"/>
        <v>8510000</v>
      </c>
      <c r="J848" s="26" t="s">
        <v>28</v>
      </c>
      <c r="K848" s="11"/>
      <c r="L848" s="4">
        <f t="shared" si="126"/>
        <v>0</v>
      </c>
      <c r="M848" s="4"/>
      <c r="N848" s="4"/>
      <c r="O848" s="4">
        <f t="shared" si="127"/>
        <v>0</v>
      </c>
      <c r="P848" s="4"/>
      <c r="Q848" s="4"/>
      <c r="R848" s="4">
        <f t="shared" si="128"/>
        <v>0</v>
      </c>
      <c r="S848" s="4"/>
      <c r="T848" s="4"/>
      <c r="U848" s="4">
        <f t="shared" si="129"/>
        <v>0</v>
      </c>
      <c r="V848" s="4"/>
      <c r="W848" s="4"/>
      <c r="X848" s="4">
        <f t="shared" si="130"/>
        <v>0</v>
      </c>
      <c r="Y848" s="4"/>
      <c r="Z848" s="4"/>
      <c r="AA848" s="4">
        <f>C848+I848-L848-O848-U848-X848-R848</f>
        <v>8510000</v>
      </c>
      <c r="AB848" s="7"/>
    </row>
    <row r="849" spans="1:28" ht="15.75" hidden="1" x14ac:dyDescent="0.25">
      <c r="A849" s="29">
        <v>45371</v>
      </c>
      <c r="B849" s="73" t="s">
        <v>709</v>
      </c>
      <c r="C849" s="25"/>
      <c r="D849" s="27" t="s">
        <v>46</v>
      </c>
      <c r="E849" s="27" t="s">
        <v>42</v>
      </c>
      <c r="F849" s="27">
        <v>2500</v>
      </c>
      <c r="G849" s="27" t="s">
        <v>34</v>
      </c>
      <c r="H849" s="25">
        <v>4200</v>
      </c>
      <c r="I849" s="11">
        <f t="shared" si="125"/>
        <v>10500000</v>
      </c>
      <c r="J849" s="31" t="s">
        <v>312</v>
      </c>
      <c r="K849" s="11" t="s">
        <v>1081</v>
      </c>
      <c r="L849" s="4">
        <f t="shared" si="126"/>
        <v>0</v>
      </c>
      <c r="M849" s="4"/>
      <c r="N849" s="4"/>
      <c r="O849" s="4">
        <f t="shared" si="127"/>
        <v>10500000</v>
      </c>
      <c r="P849" s="4">
        <v>10500000</v>
      </c>
      <c r="Q849" s="4"/>
      <c r="R849" s="4">
        <f t="shared" si="128"/>
        <v>0</v>
      </c>
      <c r="S849" s="4"/>
      <c r="T849" s="4"/>
      <c r="U849" s="4">
        <f t="shared" si="129"/>
        <v>0</v>
      </c>
      <c r="V849" s="4"/>
      <c r="W849" s="4"/>
      <c r="X849" s="4">
        <f t="shared" si="130"/>
        <v>0</v>
      </c>
      <c r="Y849" s="4"/>
      <c r="Z849" s="4"/>
      <c r="AA849" s="4">
        <f>C849+I849-L849-O849-U849-X849-R849</f>
        <v>0</v>
      </c>
      <c r="AB849" s="7">
        <v>45371</v>
      </c>
    </row>
    <row r="850" spans="1:28" ht="15.75" hidden="1" x14ac:dyDescent="0.25">
      <c r="A850" s="29">
        <v>45371</v>
      </c>
      <c r="B850" s="73" t="s">
        <v>195</v>
      </c>
      <c r="C850" s="25"/>
      <c r="D850" s="27" t="s">
        <v>46</v>
      </c>
      <c r="E850" s="27" t="s">
        <v>196</v>
      </c>
      <c r="F850" s="25">
        <v>55.6</v>
      </c>
      <c r="G850" s="27" t="s">
        <v>39</v>
      </c>
      <c r="H850" s="25">
        <v>135000</v>
      </c>
      <c r="I850" s="11">
        <f t="shared" si="125"/>
        <v>7506000</v>
      </c>
      <c r="J850" s="18" t="s">
        <v>24</v>
      </c>
      <c r="K850" s="11"/>
      <c r="L850" s="4">
        <f t="shared" si="126"/>
        <v>1281000</v>
      </c>
      <c r="M850" s="4"/>
      <c r="N850" s="4">
        <v>1281000</v>
      </c>
      <c r="O850" s="4">
        <f t="shared" si="127"/>
        <v>0</v>
      </c>
      <c r="P850" s="4"/>
      <c r="Q850" s="4"/>
      <c r="R850" s="4">
        <f t="shared" si="128"/>
        <v>0</v>
      </c>
      <c r="S850" s="4"/>
      <c r="T850" s="4"/>
      <c r="U850" s="4">
        <f t="shared" si="129"/>
        <v>0</v>
      </c>
      <c r="V850" s="4"/>
      <c r="W850" s="4"/>
      <c r="X850" s="4">
        <f t="shared" si="130"/>
        <v>0</v>
      </c>
      <c r="Y850" s="4"/>
      <c r="Z850" s="4"/>
      <c r="AA850" s="4">
        <f>C850+I850-L850-O850-U850-X850-R850</f>
        <v>6225000</v>
      </c>
      <c r="AB850" s="7">
        <v>45371</v>
      </c>
    </row>
    <row r="851" spans="1:28" ht="15.75" hidden="1" x14ac:dyDescent="0.25">
      <c r="A851" s="29">
        <v>45371</v>
      </c>
      <c r="B851" s="73" t="s">
        <v>195</v>
      </c>
      <c r="C851" s="25"/>
      <c r="D851" s="27" t="s">
        <v>46</v>
      </c>
      <c r="E851" s="25" t="s">
        <v>197</v>
      </c>
      <c r="F851" s="25">
        <v>50.9</v>
      </c>
      <c r="G851" s="25" t="s">
        <v>39</v>
      </c>
      <c r="H851" s="25">
        <v>135000</v>
      </c>
      <c r="I851" s="11">
        <f t="shared" si="125"/>
        <v>6871500</v>
      </c>
      <c r="J851" s="26" t="s">
        <v>28</v>
      </c>
      <c r="K851" s="11"/>
      <c r="L851" s="4">
        <f t="shared" si="126"/>
        <v>0</v>
      </c>
      <c r="M851" s="4"/>
      <c r="N851" s="4"/>
      <c r="O851" s="4">
        <f t="shared" si="127"/>
        <v>0</v>
      </c>
      <c r="P851" s="4"/>
      <c r="Q851" s="4"/>
      <c r="R851" s="4">
        <f t="shared" si="128"/>
        <v>0</v>
      </c>
      <c r="S851" s="4"/>
      <c r="T851" s="4"/>
      <c r="U851" s="4">
        <f t="shared" si="129"/>
        <v>0</v>
      </c>
      <c r="V851" s="4"/>
      <c r="W851" s="4"/>
      <c r="X851" s="4">
        <f t="shared" si="130"/>
        <v>0</v>
      </c>
      <c r="Y851" s="4"/>
      <c r="Z851" s="4"/>
      <c r="AA851" s="4">
        <f>C851+I851-L851-O851-U851-X851-R851</f>
        <v>6871500</v>
      </c>
      <c r="AB851" s="7"/>
    </row>
    <row r="852" spans="1:28" ht="15.75" hidden="1" x14ac:dyDescent="0.25">
      <c r="A852" s="29">
        <v>45371</v>
      </c>
      <c r="B852" s="73" t="s">
        <v>923</v>
      </c>
      <c r="C852" s="27"/>
      <c r="D852" s="27" t="s">
        <v>46</v>
      </c>
      <c r="E852" s="25" t="s">
        <v>148</v>
      </c>
      <c r="F852" s="25">
        <v>4</v>
      </c>
      <c r="G852" s="27" t="s">
        <v>23</v>
      </c>
      <c r="H852" s="27">
        <v>450000</v>
      </c>
      <c r="I852" s="11">
        <f t="shared" si="125"/>
        <v>1800000</v>
      </c>
      <c r="J852" s="32" t="s">
        <v>312</v>
      </c>
      <c r="K852" s="11" t="s">
        <v>770</v>
      </c>
      <c r="L852" s="4">
        <f t="shared" si="126"/>
        <v>0</v>
      </c>
      <c r="M852" s="4"/>
      <c r="N852" s="4"/>
      <c r="O852" s="4">
        <f t="shared" si="127"/>
        <v>1800000</v>
      </c>
      <c r="P852" s="4">
        <v>1800000</v>
      </c>
      <c r="Q852" s="4"/>
      <c r="R852" s="4">
        <f t="shared" si="128"/>
        <v>0</v>
      </c>
      <c r="S852" s="4"/>
      <c r="T852" s="4"/>
      <c r="U852" s="4">
        <f t="shared" si="129"/>
        <v>0</v>
      </c>
      <c r="V852" s="4"/>
      <c r="W852" s="4"/>
      <c r="X852" s="4">
        <f t="shared" si="130"/>
        <v>0</v>
      </c>
      <c r="Y852" s="4"/>
      <c r="Z852" s="4"/>
      <c r="AA852" s="4">
        <f>C852+I852-L852-O852-U852-X852-R852</f>
        <v>0</v>
      </c>
      <c r="AB852" s="7">
        <v>45369</v>
      </c>
    </row>
    <row r="853" spans="1:28" ht="15.75" hidden="1" x14ac:dyDescent="0.25">
      <c r="A853" s="29">
        <v>45371</v>
      </c>
      <c r="B853" s="72" t="s">
        <v>370</v>
      </c>
      <c r="C853" s="25"/>
      <c r="D853" s="27" t="s">
        <v>46</v>
      </c>
      <c r="E853" s="25" t="s">
        <v>238</v>
      </c>
      <c r="F853" s="25">
        <v>1</v>
      </c>
      <c r="G853" s="27" t="s">
        <v>39</v>
      </c>
      <c r="H853" s="25">
        <v>300000</v>
      </c>
      <c r="I853" s="11">
        <f t="shared" si="125"/>
        <v>300000</v>
      </c>
      <c r="J853" s="26" t="s">
        <v>28</v>
      </c>
      <c r="K853" s="11"/>
      <c r="L853" s="4">
        <f t="shared" si="126"/>
        <v>0</v>
      </c>
      <c r="M853" s="4"/>
      <c r="N853" s="4"/>
      <c r="O853" s="4">
        <f t="shared" si="127"/>
        <v>0</v>
      </c>
      <c r="P853" s="4"/>
      <c r="Q853" s="4"/>
      <c r="R853" s="4">
        <f t="shared" si="128"/>
        <v>0</v>
      </c>
      <c r="S853" s="4"/>
      <c r="T853" s="4"/>
      <c r="U853" s="4">
        <f t="shared" si="129"/>
        <v>0</v>
      </c>
      <c r="V853" s="4"/>
      <c r="W853" s="4"/>
      <c r="X853" s="4">
        <f t="shared" si="130"/>
        <v>0</v>
      </c>
      <c r="Y853" s="4"/>
      <c r="Z853" s="4"/>
      <c r="AA853" s="4">
        <f>C853+I853-L853-O853-U853-X853-R853</f>
        <v>300000</v>
      </c>
      <c r="AB853" s="7"/>
    </row>
    <row r="854" spans="1:28" ht="15.75" hidden="1" x14ac:dyDescent="0.25">
      <c r="A854" s="29">
        <v>45371</v>
      </c>
      <c r="B854" s="73" t="s">
        <v>271</v>
      </c>
      <c r="C854" s="27"/>
      <c r="D854" s="27" t="s">
        <v>46</v>
      </c>
      <c r="E854" s="27" t="s">
        <v>148</v>
      </c>
      <c r="F854" s="27">
        <v>1</v>
      </c>
      <c r="G854" s="27" t="s">
        <v>23</v>
      </c>
      <c r="H854" s="27">
        <v>420000</v>
      </c>
      <c r="I854" s="11">
        <f t="shared" si="125"/>
        <v>420000</v>
      </c>
      <c r="J854" s="32" t="s">
        <v>324</v>
      </c>
      <c r="K854" s="11"/>
      <c r="L854" s="4">
        <f t="shared" si="126"/>
        <v>420000</v>
      </c>
      <c r="M854" s="4">
        <v>420000</v>
      </c>
      <c r="N854" s="4"/>
      <c r="O854" s="4">
        <f t="shared" si="127"/>
        <v>0</v>
      </c>
      <c r="P854" s="4"/>
      <c r="Q854" s="4"/>
      <c r="R854" s="4">
        <f t="shared" si="128"/>
        <v>0</v>
      </c>
      <c r="S854" s="4"/>
      <c r="T854" s="4"/>
      <c r="U854" s="4">
        <f t="shared" si="129"/>
        <v>0</v>
      </c>
      <c r="V854" s="4"/>
      <c r="W854" s="4"/>
      <c r="X854" s="4">
        <f t="shared" si="130"/>
        <v>0</v>
      </c>
      <c r="Y854" s="4"/>
      <c r="Z854" s="4"/>
      <c r="AA854" s="4">
        <f>C854+I854-L854-O854-U854-X854-R854</f>
        <v>0</v>
      </c>
      <c r="AB854" s="7">
        <v>45371</v>
      </c>
    </row>
    <row r="855" spans="1:28" ht="15.75" hidden="1" x14ac:dyDescent="0.25">
      <c r="A855" s="29">
        <v>45371</v>
      </c>
      <c r="B855" s="25" t="s">
        <v>99</v>
      </c>
      <c r="C855" s="25"/>
      <c r="D855" s="25"/>
      <c r="E855" s="25" t="s">
        <v>100</v>
      </c>
      <c r="F855" s="25">
        <v>26.5</v>
      </c>
      <c r="G855" s="27" t="s">
        <v>39</v>
      </c>
      <c r="H855" s="25"/>
      <c r="I855" s="11">
        <f t="shared" si="125"/>
        <v>0</v>
      </c>
      <c r="J855" s="26" t="s">
        <v>28</v>
      </c>
      <c r="K855" s="11"/>
      <c r="L855" s="4">
        <f t="shared" si="126"/>
        <v>0</v>
      </c>
      <c r="M855" s="4"/>
      <c r="N855" s="4"/>
      <c r="O855" s="4">
        <f t="shared" si="127"/>
        <v>0</v>
      </c>
      <c r="P855" s="4"/>
      <c r="Q855" s="4"/>
      <c r="R855" s="4">
        <f t="shared" si="128"/>
        <v>0</v>
      </c>
      <c r="S855" s="4"/>
      <c r="T855" s="4"/>
      <c r="U855" s="4">
        <f t="shared" si="129"/>
        <v>0</v>
      </c>
      <c r="V855" s="4"/>
      <c r="W855" s="4"/>
      <c r="X855" s="4">
        <f t="shared" si="130"/>
        <v>0</v>
      </c>
      <c r="Y855" s="4"/>
      <c r="Z855" s="4"/>
      <c r="AA855" s="4">
        <f>C855+I855-L855-O855-U855-X855-R855</f>
        <v>0</v>
      </c>
      <c r="AB855" s="7"/>
    </row>
    <row r="856" spans="1:28" ht="15.75" hidden="1" x14ac:dyDescent="0.25">
      <c r="A856" s="29">
        <v>45371</v>
      </c>
      <c r="B856" s="72" t="s">
        <v>171</v>
      </c>
      <c r="C856" s="25"/>
      <c r="D856" s="25" t="s">
        <v>46</v>
      </c>
      <c r="E856" s="25" t="s">
        <v>150</v>
      </c>
      <c r="F856" s="25">
        <v>20</v>
      </c>
      <c r="G856" s="25" t="s">
        <v>77</v>
      </c>
      <c r="H856" s="25">
        <v>45000</v>
      </c>
      <c r="I856" s="11">
        <f t="shared" si="125"/>
        <v>900000</v>
      </c>
      <c r="J856" s="26" t="s">
        <v>28</v>
      </c>
      <c r="K856" s="11"/>
      <c r="L856" s="4">
        <f t="shared" si="126"/>
        <v>0</v>
      </c>
      <c r="M856" s="4"/>
      <c r="N856" s="4"/>
      <c r="O856" s="4">
        <f t="shared" si="127"/>
        <v>0</v>
      </c>
      <c r="P856" s="4"/>
      <c r="Q856" s="4"/>
      <c r="R856" s="4">
        <f t="shared" si="128"/>
        <v>0</v>
      </c>
      <c r="S856" s="4"/>
      <c r="T856" s="4"/>
      <c r="U856" s="4">
        <f t="shared" si="129"/>
        <v>0</v>
      </c>
      <c r="V856" s="4"/>
      <c r="W856" s="4"/>
      <c r="X856" s="4">
        <f t="shared" si="130"/>
        <v>0</v>
      </c>
      <c r="Y856" s="4"/>
      <c r="Z856" s="4"/>
      <c r="AA856" s="4">
        <f>C856+I856-L856-O856-U856-X856-R856</f>
        <v>900000</v>
      </c>
      <c r="AB856" s="7"/>
    </row>
    <row r="857" spans="1:28" ht="15.75" hidden="1" x14ac:dyDescent="0.25">
      <c r="A857" s="29">
        <v>45371</v>
      </c>
      <c r="B857" s="72" t="s">
        <v>256</v>
      </c>
      <c r="C857" s="25"/>
      <c r="D857" s="25" t="s">
        <v>46</v>
      </c>
      <c r="E857" s="25" t="s">
        <v>173</v>
      </c>
      <c r="F857" s="25">
        <v>1000</v>
      </c>
      <c r="G857" s="25" t="s">
        <v>34</v>
      </c>
      <c r="H857" s="25">
        <v>4000</v>
      </c>
      <c r="I857" s="11">
        <f t="shared" si="125"/>
        <v>4000000</v>
      </c>
      <c r="J857" s="38" t="s">
        <v>24</v>
      </c>
      <c r="K857" s="11"/>
      <c r="L857" s="4">
        <f t="shared" si="126"/>
        <v>2904000</v>
      </c>
      <c r="M857" s="4">
        <v>404000</v>
      </c>
      <c r="N857" s="4">
        <v>2500000</v>
      </c>
      <c r="O857" s="4">
        <f t="shared" si="127"/>
        <v>0</v>
      </c>
      <c r="P857" s="4"/>
      <c r="Q857" s="4"/>
      <c r="R857" s="4">
        <f t="shared" si="128"/>
        <v>0</v>
      </c>
      <c r="S857" s="4"/>
      <c r="T857" s="4"/>
      <c r="U857" s="4">
        <f t="shared" si="129"/>
        <v>0</v>
      </c>
      <c r="V857" s="4"/>
      <c r="W857" s="4"/>
      <c r="X857" s="4">
        <f t="shared" si="130"/>
        <v>0</v>
      </c>
      <c r="Y857" s="4"/>
      <c r="Z857" s="4"/>
      <c r="AA857" s="4">
        <f>C857+I857-L857-O857-U857-X857-R857</f>
        <v>1096000</v>
      </c>
      <c r="AB857" s="7">
        <v>45378</v>
      </c>
    </row>
    <row r="858" spans="1:28" ht="15.75" hidden="1" x14ac:dyDescent="0.25">
      <c r="A858" s="29">
        <v>45371</v>
      </c>
      <c r="B858" s="72" t="s">
        <v>256</v>
      </c>
      <c r="C858" s="25"/>
      <c r="D858" s="25" t="s">
        <v>46</v>
      </c>
      <c r="E858" s="25" t="s">
        <v>44</v>
      </c>
      <c r="F858" s="25">
        <v>500</v>
      </c>
      <c r="G858" s="25" t="s">
        <v>34</v>
      </c>
      <c r="H858" s="25">
        <v>1060</v>
      </c>
      <c r="I858" s="11">
        <f t="shared" si="125"/>
        <v>530000</v>
      </c>
      <c r="J858" s="26" t="s">
        <v>28</v>
      </c>
      <c r="K858" s="11"/>
      <c r="L858" s="4">
        <f t="shared" si="126"/>
        <v>0</v>
      </c>
      <c r="M858" s="4"/>
      <c r="N858" s="4"/>
      <c r="O858" s="4">
        <f t="shared" si="127"/>
        <v>0</v>
      </c>
      <c r="P858" s="4"/>
      <c r="Q858" s="4"/>
      <c r="R858" s="4">
        <f t="shared" si="128"/>
        <v>0</v>
      </c>
      <c r="S858" s="4"/>
      <c r="T858" s="4"/>
      <c r="U858" s="4">
        <f t="shared" si="129"/>
        <v>0</v>
      </c>
      <c r="V858" s="4"/>
      <c r="W858" s="4"/>
      <c r="X858" s="4">
        <f t="shared" si="130"/>
        <v>0</v>
      </c>
      <c r="Y858" s="4"/>
      <c r="Z858" s="4"/>
      <c r="AA858" s="4">
        <f>C858+I858-L858-O858-U858-X858-R858</f>
        <v>530000</v>
      </c>
      <c r="AB858" s="7"/>
    </row>
    <row r="859" spans="1:28" ht="15.75" hidden="1" x14ac:dyDescent="0.25">
      <c r="A859" s="29">
        <v>45371</v>
      </c>
      <c r="B859" s="72" t="s">
        <v>256</v>
      </c>
      <c r="C859" s="27"/>
      <c r="D859" s="25" t="s">
        <v>46</v>
      </c>
      <c r="E859" s="27" t="s">
        <v>259</v>
      </c>
      <c r="F859" s="27">
        <v>500</v>
      </c>
      <c r="G859" s="25" t="s">
        <v>34</v>
      </c>
      <c r="H859" s="27">
        <v>925</v>
      </c>
      <c r="I859" s="11">
        <f t="shared" si="125"/>
        <v>462500</v>
      </c>
      <c r="J859" s="28" t="s">
        <v>28</v>
      </c>
      <c r="K859" s="11"/>
      <c r="L859" s="4">
        <f t="shared" si="126"/>
        <v>0</v>
      </c>
      <c r="M859" s="4"/>
      <c r="N859" s="4"/>
      <c r="O859" s="4">
        <f t="shared" si="127"/>
        <v>0</v>
      </c>
      <c r="P859" s="4"/>
      <c r="Q859" s="4"/>
      <c r="R859" s="4">
        <f t="shared" si="128"/>
        <v>0</v>
      </c>
      <c r="S859" s="4"/>
      <c r="T859" s="4"/>
      <c r="U859" s="4">
        <f t="shared" si="129"/>
        <v>0</v>
      </c>
      <c r="V859" s="4"/>
      <c r="W859" s="4"/>
      <c r="X859" s="4">
        <f t="shared" si="130"/>
        <v>0</v>
      </c>
      <c r="Y859" s="4"/>
      <c r="Z859" s="4"/>
      <c r="AA859" s="4">
        <f>C859+I859-L859-O859-U859-X859-R859</f>
        <v>462500</v>
      </c>
      <c r="AB859" s="7"/>
    </row>
    <row r="860" spans="1:28" ht="15.75" hidden="1" x14ac:dyDescent="0.25">
      <c r="A860" s="29">
        <v>45371</v>
      </c>
      <c r="B860" s="72" t="s">
        <v>256</v>
      </c>
      <c r="C860" s="25"/>
      <c r="D860" s="25" t="s">
        <v>46</v>
      </c>
      <c r="E860" s="25" t="s">
        <v>87</v>
      </c>
      <c r="F860" s="25">
        <v>250</v>
      </c>
      <c r="G860" s="25" t="s">
        <v>34</v>
      </c>
      <c r="H860" s="25">
        <v>1210</v>
      </c>
      <c r="I860" s="11">
        <f t="shared" si="125"/>
        <v>302500</v>
      </c>
      <c r="J860" s="26" t="s">
        <v>28</v>
      </c>
      <c r="K860" s="11"/>
      <c r="L860" s="4">
        <f t="shared" si="126"/>
        <v>0</v>
      </c>
      <c r="M860" s="4"/>
      <c r="N860" s="4"/>
      <c r="O860" s="4">
        <f t="shared" si="127"/>
        <v>0</v>
      </c>
      <c r="P860" s="4"/>
      <c r="Q860" s="4"/>
      <c r="R860" s="4">
        <f t="shared" si="128"/>
        <v>0</v>
      </c>
      <c r="S860" s="4"/>
      <c r="T860" s="4"/>
      <c r="U860" s="4">
        <f t="shared" si="129"/>
        <v>0</v>
      </c>
      <c r="V860" s="4"/>
      <c r="W860" s="4"/>
      <c r="X860" s="4">
        <f t="shared" si="130"/>
        <v>0</v>
      </c>
      <c r="Y860" s="4"/>
      <c r="Z860" s="4"/>
      <c r="AA860" s="4">
        <f>C860+I860-L860-O860-U860-X860-R860</f>
        <v>302500</v>
      </c>
      <c r="AB860" s="7"/>
    </row>
    <row r="861" spans="1:28" ht="15.75" hidden="1" x14ac:dyDescent="0.25">
      <c r="A861" s="29">
        <v>45371</v>
      </c>
      <c r="B861" s="72" t="s">
        <v>256</v>
      </c>
      <c r="C861" s="27"/>
      <c r="D861" s="27" t="s">
        <v>46</v>
      </c>
      <c r="E861" s="25" t="s">
        <v>129</v>
      </c>
      <c r="F861" s="27">
        <v>2</v>
      </c>
      <c r="G861" s="25" t="s">
        <v>77</v>
      </c>
      <c r="H861" s="27">
        <v>60000</v>
      </c>
      <c r="I861" s="11">
        <f t="shared" si="125"/>
        <v>120000</v>
      </c>
      <c r="J861" s="28" t="s">
        <v>28</v>
      </c>
      <c r="K861" s="11"/>
      <c r="L861" s="4">
        <f t="shared" si="126"/>
        <v>0</v>
      </c>
      <c r="M861" s="4"/>
      <c r="N861" s="4"/>
      <c r="O861" s="4">
        <f t="shared" si="127"/>
        <v>0</v>
      </c>
      <c r="P861" s="4"/>
      <c r="Q861" s="4"/>
      <c r="R861" s="4">
        <f t="shared" si="128"/>
        <v>0</v>
      </c>
      <c r="S861" s="4"/>
      <c r="T861" s="4"/>
      <c r="U861" s="4">
        <f t="shared" si="129"/>
        <v>0</v>
      </c>
      <c r="V861" s="4"/>
      <c r="W861" s="4"/>
      <c r="X861" s="4">
        <f t="shared" si="130"/>
        <v>0</v>
      </c>
      <c r="Y861" s="4"/>
      <c r="Z861" s="4"/>
      <c r="AA861" s="4">
        <f>C861+I861-L861-O861-U861-X861-R861</f>
        <v>120000</v>
      </c>
      <c r="AB861" s="7"/>
    </row>
    <row r="862" spans="1:28" ht="15.75" hidden="1" x14ac:dyDescent="0.25">
      <c r="A862" s="29">
        <v>45371</v>
      </c>
      <c r="B862" s="73" t="s">
        <v>99</v>
      </c>
      <c r="C862" s="27"/>
      <c r="D862" s="27"/>
      <c r="E862" s="27" t="s">
        <v>104</v>
      </c>
      <c r="F862" s="27">
        <v>53.7</v>
      </c>
      <c r="G862" s="27" t="s">
        <v>39</v>
      </c>
      <c r="H862" s="27"/>
      <c r="I862" s="11">
        <f t="shared" si="125"/>
        <v>0</v>
      </c>
      <c r="J862" s="28" t="s">
        <v>28</v>
      </c>
      <c r="K862" s="11"/>
      <c r="L862" s="4">
        <f t="shared" si="126"/>
        <v>0</v>
      </c>
      <c r="M862" s="4"/>
      <c r="N862" s="4"/>
      <c r="O862" s="4">
        <f t="shared" si="127"/>
        <v>0</v>
      </c>
      <c r="P862" s="4"/>
      <c r="Q862" s="4"/>
      <c r="R862" s="4">
        <f t="shared" si="128"/>
        <v>0</v>
      </c>
      <c r="S862" s="4"/>
      <c r="T862" s="4"/>
      <c r="U862" s="4">
        <f t="shared" si="129"/>
        <v>0</v>
      </c>
      <c r="V862" s="4"/>
      <c r="W862" s="4"/>
      <c r="X862" s="4">
        <f t="shared" si="130"/>
        <v>0</v>
      </c>
      <c r="Y862" s="4"/>
      <c r="Z862" s="4"/>
      <c r="AA862" s="4">
        <f>C862+I862-L862-O862-U862-X862-R862</f>
        <v>0</v>
      </c>
      <c r="AB862" s="7"/>
    </row>
    <row r="863" spans="1:28" ht="15.75" hidden="1" x14ac:dyDescent="0.25">
      <c r="A863" s="29">
        <v>45371</v>
      </c>
      <c r="B863" s="72" t="s">
        <v>159</v>
      </c>
      <c r="C863" s="25"/>
      <c r="D863" s="25" t="s">
        <v>46</v>
      </c>
      <c r="E863" s="25" t="s">
        <v>1042</v>
      </c>
      <c r="F863" s="25">
        <v>5</v>
      </c>
      <c r="G863" s="25" t="s">
        <v>39</v>
      </c>
      <c r="H863" s="25">
        <v>175000</v>
      </c>
      <c r="I863" s="11">
        <f t="shared" si="125"/>
        <v>875000</v>
      </c>
      <c r="J863" s="31" t="s">
        <v>312</v>
      </c>
      <c r="K863" s="11" t="s">
        <v>1074</v>
      </c>
      <c r="L863" s="4">
        <f t="shared" si="126"/>
        <v>0</v>
      </c>
      <c r="M863" s="4"/>
      <c r="N863" s="4"/>
      <c r="O863" s="4">
        <f t="shared" si="127"/>
        <v>875000</v>
      </c>
      <c r="P863" s="4">
        <v>875000</v>
      </c>
      <c r="Q863" s="4"/>
      <c r="R863" s="4">
        <f t="shared" si="128"/>
        <v>0</v>
      </c>
      <c r="S863" s="4"/>
      <c r="T863" s="4"/>
      <c r="U863" s="4">
        <f t="shared" si="129"/>
        <v>0</v>
      </c>
      <c r="V863" s="4"/>
      <c r="W863" s="4"/>
      <c r="X863" s="4">
        <f t="shared" si="130"/>
        <v>0</v>
      </c>
      <c r="Y863" s="4"/>
      <c r="Z863" s="4"/>
      <c r="AA863" s="4">
        <f>C863+I863-L863-O863-U863-X863-R863</f>
        <v>0</v>
      </c>
      <c r="AB863" s="7">
        <v>45371</v>
      </c>
    </row>
    <row r="864" spans="1:28" ht="15.75" hidden="1" x14ac:dyDescent="0.25">
      <c r="A864" s="29">
        <v>45371</v>
      </c>
      <c r="B864" s="72" t="s">
        <v>159</v>
      </c>
      <c r="C864" s="27"/>
      <c r="D864" s="25" t="s">
        <v>46</v>
      </c>
      <c r="E864" s="27" t="s">
        <v>129</v>
      </c>
      <c r="F864" s="27">
        <v>12</v>
      </c>
      <c r="G864" s="25" t="s">
        <v>77</v>
      </c>
      <c r="H864" s="27">
        <v>60000</v>
      </c>
      <c r="I864" s="11">
        <f t="shared" si="125"/>
        <v>720000</v>
      </c>
      <c r="J864" s="32" t="s">
        <v>312</v>
      </c>
      <c r="K864" s="11" t="s">
        <v>1074</v>
      </c>
      <c r="L864" s="4">
        <f t="shared" si="126"/>
        <v>0</v>
      </c>
      <c r="M864" s="4"/>
      <c r="N864" s="4"/>
      <c r="O864" s="4">
        <f t="shared" si="127"/>
        <v>720000</v>
      </c>
      <c r="P864" s="4">
        <v>720000</v>
      </c>
      <c r="Q864" s="4"/>
      <c r="R864" s="4">
        <f t="shared" si="128"/>
        <v>0</v>
      </c>
      <c r="S864" s="4"/>
      <c r="T864" s="4"/>
      <c r="U864" s="4">
        <f t="shared" si="129"/>
        <v>0</v>
      </c>
      <c r="V864" s="4"/>
      <c r="W864" s="4"/>
      <c r="X864" s="4">
        <f t="shared" si="130"/>
        <v>0</v>
      </c>
      <c r="Y864" s="4"/>
      <c r="Z864" s="4"/>
      <c r="AA864" s="4">
        <f>C864+I864-L864-O864-U864-X864-R864</f>
        <v>0</v>
      </c>
      <c r="AB864" s="7">
        <v>45371</v>
      </c>
    </row>
    <row r="865" spans="1:28" ht="15.75" hidden="1" x14ac:dyDescent="0.25">
      <c r="A865" s="29">
        <v>45371</v>
      </c>
      <c r="B865" s="72" t="s">
        <v>976</v>
      </c>
      <c r="C865" s="25"/>
      <c r="D865" s="25" t="s">
        <v>46</v>
      </c>
      <c r="E865" s="25" t="s">
        <v>150</v>
      </c>
      <c r="F865" s="25">
        <v>20</v>
      </c>
      <c r="G865" s="25" t="s">
        <v>77</v>
      </c>
      <c r="H865" s="25">
        <v>45000</v>
      </c>
      <c r="I865" s="11">
        <f t="shared" si="125"/>
        <v>900000</v>
      </c>
      <c r="J865" s="31" t="s">
        <v>324</v>
      </c>
      <c r="K865" s="11"/>
      <c r="L865" s="4">
        <f t="shared" si="126"/>
        <v>900000</v>
      </c>
      <c r="M865" s="4">
        <v>900000</v>
      </c>
      <c r="N865" s="4"/>
      <c r="O865" s="4">
        <f t="shared" si="127"/>
        <v>0</v>
      </c>
      <c r="P865" s="4"/>
      <c r="Q865" s="4"/>
      <c r="R865" s="4">
        <f t="shared" si="128"/>
        <v>0</v>
      </c>
      <c r="S865" s="4"/>
      <c r="T865" s="4"/>
      <c r="U865" s="4">
        <f t="shared" si="129"/>
        <v>0</v>
      </c>
      <c r="V865" s="4"/>
      <c r="W865" s="4"/>
      <c r="X865" s="4">
        <f t="shared" si="130"/>
        <v>0</v>
      </c>
      <c r="Y865" s="4"/>
      <c r="Z865" s="4"/>
      <c r="AA865" s="4">
        <f>C865+I865-L865-O865-U865-X865-R865</f>
        <v>0</v>
      </c>
      <c r="AB865" s="7">
        <v>45373</v>
      </c>
    </row>
    <row r="866" spans="1:28" ht="15.75" hidden="1" x14ac:dyDescent="0.25">
      <c r="A866" s="29">
        <v>45371</v>
      </c>
      <c r="B866" s="72" t="s">
        <v>291</v>
      </c>
      <c r="C866" s="25"/>
      <c r="D866" s="25" t="s">
        <v>46</v>
      </c>
      <c r="E866" s="25" t="s">
        <v>82</v>
      </c>
      <c r="F866" s="25">
        <v>750</v>
      </c>
      <c r="G866" s="25" t="s">
        <v>34</v>
      </c>
      <c r="H866" s="25">
        <v>1900</v>
      </c>
      <c r="I866" s="11">
        <f t="shared" si="125"/>
        <v>1425000</v>
      </c>
      <c r="J866" s="26" t="s">
        <v>28</v>
      </c>
      <c r="K866" s="11"/>
      <c r="L866" s="4">
        <f t="shared" si="126"/>
        <v>0</v>
      </c>
      <c r="M866" s="4"/>
      <c r="N866" s="4"/>
      <c r="O866" s="4">
        <f t="shared" si="127"/>
        <v>0</v>
      </c>
      <c r="P866" s="4"/>
      <c r="Q866" s="4"/>
      <c r="R866" s="4">
        <f t="shared" si="128"/>
        <v>0</v>
      </c>
      <c r="S866" s="4"/>
      <c r="T866" s="4"/>
      <c r="U866" s="4">
        <f t="shared" si="129"/>
        <v>0</v>
      </c>
      <c r="V866" s="4"/>
      <c r="W866" s="4"/>
      <c r="X866" s="4">
        <f t="shared" si="130"/>
        <v>0</v>
      </c>
      <c r="Y866" s="4"/>
      <c r="Z866" s="4"/>
      <c r="AA866" s="4">
        <f>C866+I866-L866-O866-U866-X866-R866</f>
        <v>1425000</v>
      </c>
      <c r="AB866" s="7"/>
    </row>
    <row r="867" spans="1:28" ht="15.75" hidden="1" x14ac:dyDescent="0.25">
      <c r="A867" s="29">
        <v>45371</v>
      </c>
      <c r="B867" s="72" t="s">
        <v>1048</v>
      </c>
      <c r="C867" s="25"/>
      <c r="D867" s="25" t="s">
        <v>46</v>
      </c>
      <c r="E867" s="25" t="s">
        <v>400</v>
      </c>
      <c r="F867" s="25">
        <v>15</v>
      </c>
      <c r="G867" s="27" t="s">
        <v>39</v>
      </c>
      <c r="H867" s="25">
        <v>87000</v>
      </c>
      <c r="I867" s="11">
        <f t="shared" si="125"/>
        <v>1305000</v>
      </c>
      <c r="J867" s="31" t="s">
        <v>312</v>
      </c>
      <c r="K867" s="11"/>
      <c r="L867" s="4">
        <f t="shared" si="126"/>
        <v>0</v>
      </c>
      <c r="M867" s="4"/>
      <c r="N867" s="4"/>
      <c r="O867" s="4">
        <f t="shared" si="127"/>
        <v>1305000</v>
      </c>
      <c r="P867" s="4">
        <v>1305000</v>
      </c>
      <c r="Q867" s="4"/>
      <c r="R867" s="4">
        <f t="shared" si="128"/>
        <v>0</v>
      </c>
      <c r="S867" s="4"/>
      <c r="T867" s="4"/>
      <c r="U867" s="4">
        <f t="shared" si="129"/>
        <v>0</v>
      </c>
      <c r="V867" s="4"/>
      <c r="W867" s="4"/>
      <c r="X867" s="4">
        <f t="shared" si="130"/>
        <v>0</v>
      </c>
      <c r="Y867" s="4"/>
      <c r="Z867" s="4"/>
      <c r="AA867" s="4">
        <f>C867+I867-L867-O867-U867-X867-R867</f>
        <v>0</v>
      </c>
      <c r="AB867" s="7">
        <v>45378</v>
      </c>
    </row>
    <row r="868" spans="1:28" ht="15.75" hidden="1" x14ac:dyDescent="0.25">
      <c r="A868" s="29">
        <v>45371</v>
      </c>
      <c r="B868" s="72" t="s">
        <v>1048</v>
      </c>
      <c r="C868" s="25"/>
      <c r="D868" s="25" t="s">
        <v>46</v>
      </c>
      <c r="E868" s="25" t="s">
        <v>217</v>
      </c>
      <c r="F868" s="25">
        <v>15</v>
      </c>
      <c r="G868" s="25" t="s">
        <v>39</v>
      </c>
      <c r="H868" s="25">
        <v>87000</v>
      </c>
      <c r="I868" s="11">
        <f t="shared" si="125"/>
        <v>1305000</v>
      </c>
      <c r="J868" s="31" t="s">
        <v>312</v>
      </c>
      <c r="K868" s="11"/>
      <c r="L868" s="4">
        <f t="shared" si="126"/>
        <v>0</v>
      </c>
      <c r="M868" s="4"/>
      <c r="N868" s="4"/>
      <c r="O868" s="4">
        <f t="shared" si="127"/>
        <v>1305000</v>
      </c>
      <c r="P868" s="4">
        <v>1305000</v>
      </c>
      <c r="Q868" s="4"/>
      <c r="R868" s="4">
        <f t="shared" si="128"/>
        <v>0</v>
      </c>
      <c r="S868" s="4"/>
      <c r="T868" s="4"/>
      <c r="U868" s="4">
        <f t="shared" si="129"/>
        <v>0</v>
      </c>
      <c r="V868" s="4"/>
      <c r="W868" s="4"/>
      <c r="X868" s="4">
        <f t="shared" si="130"/>
        <v>0</v>
      </c>
      <c r="Y868" s="4"/>
      <c r="Z868" s="4"/>
      <c r="AA868" s="4">
        <f>C868+I868-L868-O868-U868-X868-R868</f>
        <v>0</v>
      </c>
      <c r="AB868" s="7">
        <v>45378</v>
      </c>
    </row>
    <row r="869" spans="1:28" ht="15.75" hidden="1" x14ac:dyDescent="0.25">
      <c r="A869" s="29">
        <v>45371</v>
      </c>
      <c r="B869" s="72" t="s">
        <v>1048</v>
      </c>
      <c r="C869" s="27"/>
      <c r="D869" s="25" t="s">
        <v>46</v>
      </c>
      <c r="E869" s="25" t="s">
        <v>64</v>
      </c>
      <c r="F869" s="27">
        <v>100</v>
      </c>
      <c r="G869" s="25" t="s">
        <v>39</v>
      </c>
      <c r="H869" s="27">
        <v>50000</v>
      </c>
      <c r="I869" s="11">
        <f t="shared" si="125"/>
        <v>5000000</v>
      </c>
      <c r="J869" s="32" t="s">
        <v>312</v>
      </c>
      <c r="K869" s="11"/>
      <c r="L869" s="4">
        <f t="shared" si="126"/>
        <v>0</v>
      </c>
      <c r="M869" s="4"/>
      <c r="N869" s="4"/>
      <c r="O869" s="4">
        <f t="shared" si="127"/>
        <v>5000000</v>
      </c>
      <c r="P869" s="4">
        <v>5000000</v>
      </c>
      <c r="Q869" s="4"/>
      <c r="R869" s="4">
        <f t="shared" si="128"/>
        <v>0</v>
      </c>
      <c r="S869" s="4"/>
      <c r="T869" s="4"/>
      <c r="U869" s="4">
        <f t="shared" si="129"/>
        <v>0</v>
      </c>
      <c r="V869" s="4"/>
      <c r="W869" s="4"/>
      <c r="X869" s="4">
        <f t="shared" si="130"/>
        <v>0</v>
      </c>
      <c r="Y869" s="4"/>
      <c r="Z869" s="4"/>
      <c r="AA869" s="4">
        <f>C869+I869-L869-O869-U869-X869-R869</f>
        <v>0</v>
      </c>
      <c r="AB869" s="7">
        <v>45378</v>
      </c>
    </row>
    <row r="870" spans="1:28" ht="15.75" hidden="1" x14ac:dyDescent="0.25">
      <c r="A870" s="29">
        <v>45371</v>
      </c>
      <c r="B870" s="72" t="s">
        <v>305</v>
      </c>
      <c r="C870" s="25"/>
      <c r="D870" s="25" t="s">
        <v>46</v>
      </c>
      <c r="E870" s="25" t="s">
        <v>160</v>
      </c>
      <c r="F870" s="25">
        <v>500</v>
      </c>
      <c r="G870" s="25" t="s">
        <v>34</v>
      </c>
      <c r="H870" s="25">
        <v>3265</v>
      </c>
      <c r="I870" s="11">
        <f t="shared" si="125"/>
        <v>1632500</v>
      </c>
      <c r="J870" s="31" t="s">
        <v>312</v>
      </c>
      <c r="K870" s="11" t="s">
        <v>1079</v>
      </c>
      <c r="L870" s="4">
        <f t="shared" si="126"/>
        <v>0</v>
      </c>
      <c r="M870" s="4"/>
      <c r="N870" s="4"/>
      <c r="O870" s="4">
        <f t="shared" si="127"/>
        <v>1632500</v>
      </c>
      <c r="P870" s="4">
        <v>1632500</v>
      </c>
      <c r="Q870" s="4"/>
      <c r="R870" s="4">
        <f t="shared" si="128"/>
        <v>0</v>
      </c>
      <c r="S870" s="4"/>
      <c r="T870" s="4"/>
      <c r="U870" s="4">
        <f t="shared" si="129"/>
        <v>0</v>
      </c>
      <c r="V870" s="4"/>
      <c r="W870" s="4"/>
      <c r="X870" s="4">
        <f t="shared" si="130"/>
        <v>0</v>
      </c>
      <c r="Y870" s="4"/>
      <c r="Z870" s="4"/>
      <c r="AA870" s="4">
        <f>C870+I870-L870-O870-U870-X870-R870</f>
        <v>0</v>
      </c>
      <c r="AB870" s="7">
        <v>45371</v>
      </c>
    </row>
    <row r="871" spans="1:28" ht="15.75" hidden="1" x14ac:dyDescent="0.25">
      <c r="A871" s="29">
        <v>45371</v>
      </c>
      <c r="B871" s="72" t="s">
        <v>305</v>
      </c>
      <c r="C871" s="27"/>
      <c r="D871" s="25" t="s">
        <v>46</v>
      </c>
      <c r="E871" s="27" t="s">
        <v>95</v>
      </c>
      <c r="F871" s="27">
        <v>250</v>
      </c>
      <c r="G871" s="25" t="s">
        <v>34</v>
      </c>
      <c r="H871" s="27">
        <v>1450</v>
      </c>
      <c r="I871" s="11">
        <f t="shared" si="125"/>
        <v>362500</v>
      </c>
      <c r="J871" s="31" t="s">
        <v>312</v>
      </c>
      <c r="K871" s="11" t="s">
        <v>1079</v>
      </c>
      <c r="L871" s="4">
        <f t="shared" si="126"/>
        <v>0</v>
      </c>
      <c r="M871" s="4"/>
      <c r="N871" s="4"/>
      <c r="O871" s="4">
        <f t="shared" si="127"/>
        <v>362500</v>
      </c>
      <c r="P871" s="4">
        <v>362500</v>
      </c>
      <c r="Q871" s="4"/>
      <c r="R871" s="4">
        <f t="shared" si="128"/>
        <v>0</v>
      </c>
      <c r="S871" s="4"/>
      <c r="T871" s="4"/>
      <c r="U871" s="4">
        <f t="shared" si="129"/>
        <v>0</v>
      </c>
      <c r="V871" s="4"/>
      <c r="W871" s="4"/>
      <c r="X871" s="4">
        <f t="shared" si="130"/>
        <v>0</v>
      </c>
      <c r="Y871" s="4"/>
      <c r="Z871" s="4"/>
      <c r="AA871" s="4">
        <f>C871+I871-L871-O871-U871-X871-R871</f>
        <v>0</v>
      </c>
      <c r="AB871" s="7">
        <v>45371</v>
      </c>
    </row>
    <row r="872" spans="1:28" ht="15.75" hidden="1" x14ac:dyDescent="0.25">
      <c r="A872" s="29">
        <v>45371</v>
      </c>
      <c r="B872" s="72" t="s">
        <v>422</v>
      </c>
      <c r="C872" s="25"/>
      <c r="D872" s="25" t="s">
        <v>46</v>
      </c>
      <c r="E872" s="27" t="s">
        <v>42</v>
      </c>
      <c r="F872" s="25">
        <v>300</v>
      </c>
      <c r="G872" s="25" t="s">
        <v>34</v>
      </c>
      <c r="H872" s="25">
        <v>4000</v>
      </c>
      <c r="I872" s="11">
        <f t="shared" si="125"/>
        <v>1200000</v>
      </c>
      <c r="J872" s="32" t="s">
        <v>324</v>
      </c>
      <c r="K872" s="11"/>
      <c r="L872" s="4">
        <f t="shared" si="126"/>
        <v>0</v>
      </c>
      <c r="M872" s="4"/>
      <c r="N872" s="4"/>
      <c r="O872" s="4">
        <f t="shared" si="127"/>
        <v>0</v>
      </c>
      <c r="P872" s="4"/>
      <c r="Q872" s="4"/>
      <c r="R872" s="4">
        <f t="shared" si="128"/>
        <v>0</v>
      </c>
      <c r="S872" s="4"/>
      <c r="T872" s="4"/>
      <c r="U872" s="4">
        <f t="shared" si="129"/>
        <v>1200000</v>
      </c>
      <c r="V872" s="4">
        <v>1200000</v>
      </c>
      <c r="W872" s="4"/>
      <c r="X872" s="4">
        <f t="shared" si="130"/>
        <v>0</v>
      </c>
      <c r="Y872" s="4"/>
      <c r="Z872" s="4"/>
      <c r="AA872" s="4">
        <f>C872+I872-L872-O872-U872-X872-R872</f>
        <v>0</v>
      </c>
      <c r="AB872" s="7">
        <v>45373</v>
      </c>
    </row>
    <row r="873" spans="1:28" ht="15.75" hidden="1" x14ac:dyDescent="0.25">
      <c r="A873" s="29">
        <v>45371</v>
      </c>
      <c r="B873" s="72" t="s">
        <v>422</v>
      </c>
      <c r="C873" s="25"/>
      <c r="D873" s="25" t="s">
        <v>46</v>
      </c>
      <c r="E873" s="27" t="s">
        <v>259</v>
      </c>
      <c r="F873" s="25">
        <v>1500</v>
      </c>
      <c r="G873" s="25" t="s">
        <v>34</v>
      </c>
      <c r="H873" s="25">
        <v>945</v>
      </c>
      <c r="I873" s="11">
        <f t="shared" si="125"/>
        <v>1417500</v>
      </c>
      <c r="J873" s="32" t="s">
        <v>324</v>
      </c>
      <c r="K873" s="11"/>
      <c r="L873" s="4">
        <f t="shared" si="126"/>
        <v>0</v>
      </c>
      <c r="M873" s="4"/>
      <c r="N873" s="4"/>
      <c r="O873" s="4">
        <f t="shared" si="127"/>
        <v>0</v>
      </c>
      <c r="P873" s="4"/>
      <c r="Q873" s="4"/>
      <c r="R873" s="4">
        <f t="shared" si="128"/>
        <v>0</v>
      </c>
      <c r="S873" s="4"/>
      <c r="T873" s="4"/>
      <c r="U873" s="4">
        <f t="shared" si="129"/>
        <v>1417500</v>
      </c>
      <c r="V873" s="4">
        <v>1417500</v>
      </c>
      <c r="W873" s="4"/>
      <c r="X873" s="4">
        <f t="shared" si="130"/>
        <v>0</v>
      </c>
      <c r="Y873" s="4"/>
      <c r="Z873" s="4"/>
      <c r="AA873" s="4">
        <f>C873+I873-L873-O873-U873-X873-R873</f>
        <v>0</v>
      </c>
      <c r="AB873" s="7">
        <v>45373</v>
      </c>
    </row>
    <row r="874" spans="1:28" ht="15.75" hidden="1" x14ac:dyDescent="0.25">
      <c r="A874" s="29">
        <v>45371</v>
      </c>
      <c r="B874" s="73" t="s">
        <v>1049</v>
      </c>
      <c r="C874" s="25"/>
      <c r="D874" s="25" t="s">
        <v>46</v>
      </c>
      <c r="E874" s="25" t="s">
        <v>58</v>
      </c>
      <c r="F874" s="25">
        <v>2000</v>
      </c>
      <c r="G874" s="27" t="s">
        <v>34</v>
      </c>
      <c r="H874" s="25">
        <v>2100</v>
      </c>
      <c r="I874" s="11">
        <f t="shared" si="125"/>
        <v>4200000</v>
      </c>
      <c r="J874" s="31" t="s">
        <v>312</v>
      </c>
      <c r="K874" s="11" t="s">
        <v>1076</v>
      </c>
      <c r="L874" s="4">
        <f t="shared" si="126"/>
        <v>0</v>
      </c>
      <c r="M874" s="4"/>
      <c r="N874" s="4"/>
      <c r="O874" s="4">
        <f t="shared" si="127"/>
        <v>4200000</v>
      </c>
      <c r="P874" s="4">
        <v>4200000</v>
      </c>
      <c r="Q874" s="4"/>
      <c r="R874" s="4">
        <f t="shared" si="128"/>
        <v>0</v>
      </c>
      <c r="S874" s="4"/>
      <c r="T874" s="4"/>
      <c r="U874" s="4">
        <f t="shared" si="129"/>
        <v>0</v>
      </c>
      <c r="V874" s="4"/>
      <c r="W874" s="4"/>
      <c r="X874" s="4">
        <f t="shared" si="130"/>
        <v>0</v>
      </c>
      <c r="Y874" s="4"/>
      <c r="Z874" s="4"/>
      <c r="AA874" s="4">
        <f>C874+I874-L874-O874-U874-X874-R874</f>
        <v>0</v>
      </c>
      <c r="AB874" s="7">
        <v>45371</v>
      </c>
    </row>
    <row r="875" spans="1:28" ht="15.75" hidden="1" x14ac:dyDescent="0.25">
      <c r="A875" s="29">
        <v>45371</v>
      </c>
      <c r="B875" s="73" t="s">
        <v>122</v>
      </c>
      <c r="C875" s="25"/>
      <c r="D875" s="25" t="s">
        <v>46</v>
      </c>
      <c r="E875" s="25" t="s">
        <v>298</v>
      </c>
      <c r="F875" s="25">
        <v>10400</v>
      </c>
      <c r="G875" s="27" t="s">
        <v>34</v>
      </c>
      <c r="H875" s="25">
        <v>4150</v>
      </c>
      <c r="I875" s="11">
        <f t="shared" si="125"/>
        <v>43160000</v>
      </c>
      <c r="J875" s="31" t="s">
        <v>324</v>
      </c>
      <c r="K875" s="11"/>
      <c r="L875" s="4">
        <f t="shared" si="126"/>
        <v>43160000</v>
      </c>
      <c r="M875" s="4"/>
      <c r="N875" s="4">
        <v>43160000</v>
      </c>
      <c r="O875" s="4">
        <f t="shared" si="127"/>
        <v>0</v>
      </c>
      <c r="P875" s="4"/>
      <c r="Q875" s="4"/>
      <c r="R875" s="4">
        <f t="shared" si="128"/>
        <v>0</v>
      </c>
      <c r="S875" s="4"/>
      <c r="T875" s="4"/>
      <c r="U875" s="4">
        <f t="shared" si="129"/>
        <v>0</v>
      </c>
      <c r="V875" s="4"/>
      <c r="W875" s="4"/>
      <c r="X875" s="4">
        <f t="shared" si="130"/>
        <v>0</v>
      </c>
      <c r="Y875" s="4"/>
      <c r="Z875" s="4"/>
      <c r="AA875" s="4">
        <f>C875+I875-L875-O875-U875-X875-R875</f>
        <v>0</v>
      </c>
      <c r="AB875" s="7">
        <v>45379</v>
      </c>
    </row>
    <row r="876" spans="1:28" ht="15.75" hidden="1" x14ac:dyDescent="0.25">
      <c r="A876" s="29">
        <v>45371</v>
      </c>
      <c r="B876" s="73" t="s">
        <v>669</v>
      </c>
      <c r="C876" s="25"/>
      <c r="D876" s="27" t="s">
        <v>46</v>
      </c>
      <c r="E876" s="25" t="s">
        <v>150</v>
      </c>
      <c r="F876" s="25">
        <v>100</v>
      </c>
      <c r="G876" s="25" t="s">
        <v>77</v>
      </c>
      <c r="H876" s="25">
        <v>40000</v>
      </c>
      <c r="I876" s="11">
        <f t="shared" si="125"/>
        <v>4000000</v>
      </c>
      <c r="J876" s="26" t="s">
        <v>28</v>
      </c>
      <c r="K876" s="11"/>
      <c r="L876" s="4">
        <f t="shared" si="126"/>
        <v>0</v>
      </c>
      <c r="M876" s="4"/>
      <c r="N876" s="4"/>
      <c r="O876" s="4">
        <f t="shared" si="127"/>
        <v>0</v>
      </c>
      <c r="P876" s="4"/>
      <c r="Q876" s="4"/>
      <c r="R876" s="4">
        <f t="shared" si="128"/>
        <v>0</v>
      </c>
      <c r="S876" s="4"/>
      <c r="T876" s="4"/>
      <c r="U876" s="4">
        <f t="shared" si="129"/>
        <v>0</v>
      </c>
      <c r="V876" s="4"/>
      <c r="W876" s="4"/>
      <c r="X876" s="4">
        <f t="shared" si="130"/>
        <v>0</v>
      </c>
      <c r="Y876" s="4"/>
      <c r="Z876" s="4"/>
      <c r="AA876" s="4">
        <f>C876+I876-L876-O876-U876-X876-R876</f>
        <v>4000000</v>
      </c>
      <c r="AB876" s="7"/>
    </row>
    <row r="877" spans="1:28" ht="15.75" hidden="1" x14ac:dyDescent="0.25">
      <c r="A877" s="29">
        <v>45371</v>
      </c>
      <c r="B877" s="73" t="s">
        <v>669</v>
      </c>
      <c r="C877" s="25"/>
      <c r="D877" s="27" t="s">
        <v>46</v>
      </c>
      <c r="E877" s="25" t="s">
        <v>130</v>
      </c>
      <c r="F877" s="25">
        <v>100</v>
      </c>
      <c r="G877" s="25" t="s">
        <v>39</v>
      </c>
      <c r="H877" s="25">
        <v>40000</v>
      </c>
      <c r="I877" s="11">
        <f t="shared" si="125"/>
        <v>4000000</v>
      </c>
      <c r="J877" s="26" t="s">
        <v>28</v>
      </c>
      <c r="K877" s="11"/>
      <c r="L877" s="4">
        <f t="shared" si="126"/>
        <v>0</v>
      </c>
      <c r="M877" s="4"/>
      <c r="N877" s="4"/>
      <c r="O877" s="4">
        <f t="shared" si="127"/>
        <v>0</v>
      </c>
      <c r="P877" s="4"/>
      <c r="Q877" s="4"/>
      <c r="R877" s="4">
        <f t="shared" si="128"/>
        <v>0</v>
      </c>
      <c r="S877" s="4"/>
      <c r="T877" s="4"/>
      <c r="U877" s="4">
        <f t="shared" si="129"/>
        <v>0</v>
      </c>
      <c r="V877" s="4"/>
      <c r="W877" s="4"/>
      <c r="X877" s="4">
        <f t="shared" si="130"/>
        <v>0</v>
      </c>
      <c r="Y877" s="4"/>
      <c r="Z877" s="4"/>
      <c r="AA877" s="4">
        <f>C877+I877-L877-O877-U877-X877-R877</f>
        <v>4000000</v>
      </c>
      <c r="AB877" s="7"/>
    </row>
    <row r="878" spans="1:28" ht="15.75" hidden="1" x14ac:dyDescent="0.25">
      <c r="A878" s="29">
        <v>45371</v>
      </c>
      <c r="B878" s="73" t="s">
        <v>949</v>
      </c>
      <c r="C878" s="27"/>
      <c r="D878" s="27" t="s">
        <v>46</v>
      </c>
      <c r="E878" s="27" t="s">
        <v>1050</v>
      </c>
      <c r="F878" s="27">
        <v>52.3</v>
      </c>
      <c r="G878" s="25" t="s">
        <v>39</v>
      </c>
      <c r="H878" s="27">
        <v>75000</v>
      </c>
      <c r="I878" s="11">
        <f t="shared" si="125"/>
        <v>3922500</v>
      </c>
      <c r="J878" s="32" t="s">
        <v>324</v>
      </c>
      <c r="K878" s="11"/>
      <c r="L878" s="4">
        <f t="shared" si="126"/>
        <v>3922500</v>
      </c>
      <c r="M878" s="4">
        <v>3922500</v>
      </c>
      <c r="N878" s="4"/>
      <c r="O878" s="4">
        <f t="shared" si="127"/>
        <v>0</v>
      </c>
      <c r="P878" s="4"/>
      <c r="Q878" s="4"/>
      <c r="R878" s="4">
        <f t="shared" si="128"/>
        <v>0</v>
      </c>
      <c r="S878" s="4"/>
      <c r="T878" s="4"/>
      <c r="U878" s="4">
        <f t="shared" si="129"/>
        <v>0</v>
      </c>
      <c r="V878" s="4"/>
      <c r="W878" s="4"/>
      <c r="X878" s="4">
        <f t="shared" si="130"/>
        <v>0</v>
      </c>
      <c r="Y878" s="4"/>
      <c r="Z878" s="4"/>
      <c r="AA878" s="4">
        <f>C878+I878-L878-O878-U878-X878-R878</f>
        <v>0</v>
      </c>
      <c r="AB878" s="7">
        <v>45376</v>
      </c>
    </row>
    <row r="879" spans="1:28" ht="15.75" hidden="1" x14ac:dyDescent="0.25">
      <c r="A879" s="29">
        <v>45371</v>
      </c>
      <c r="B879" s="73" t="s">
        <v>841</v>
      </c>
      <c r="C879" s="25"/>
      <c r="D879" s="27" t="s">
        <v>46</v>
      </c>
      <c r="E879" s="25" t="s">
        <v>108</v>
      </c>
      <c r="F879" s="25">
        <v>2000</v>
      </c>
      <c r="G879" s="25" t="s">
        <v>34</v>
      </c>
      <c r="H879" s="25">
        <v>2100</v>
      </c>
      <c r="I879" s="11">
        <f t="shared" si="125"/>
        <v>4200000</v>
      </c>
      <c r="J879" s="32" t="s">
        <v>324</v>
      </c>
      <c r="K879" s="11"/>
      <c r="L879" s="4">
        <f t="shared" si="126"/>
        <v>0</v>
      </c>
      <c r="M879" s="4"/>
      <c r="N879" s="4"/>
      <c r="O879" s="4">
        <f t="shared" si="127"/>
        <v>0</v>
      </c>
      <c r="P879" s="4"/>
      <c r="Q879" s="4"/>
      <c r="R879" s="4">
        <f t="shared" si="128"/>
        <v>0</v>
      </c>
      <c r="S879" s="4"/>
      <c r="T879" s="4"/>
      <c r="U879" s="4">
        <f t="shared" si="129"/>
        <v>4200000</v>
      </c>
      <c r="V879" s="4">
        <v>4200000</v>
      </c>
      <c r="W879" s="4"/>
      <c r="X879" s="4">
        <f t="shared" si="130"/>
        <v>0</v>
      </c>
      <c r="Y879" s="4"/>
      <c r="Z879" s="4"/>
      <c r="AA879" s="4">
        <f>C879+I879-L879-O879-U879-X879-R879</f>
        <v>0</v>
      </c>
      <c r="AB879" s="7">
        <v>45371</v>
      </c>
    </row>
    <row r="880" spans="1:28" ht="15.75" hidden="1" x14ac:dyDescent="0.25">
      <c r="A880" s="29">
        <v>45371</v>
      </c>
      <c r="B880" s="73" t="s">
        <v>841</v>
      </c>
      <c r="C880" s="27"/>
      <c r="D880" s="27" t="s">
        <v>46</v>
      </c>
      <c r="E880" s="27" t="s">
        <v>128</v>
      </c>
      <c r="F880" s="27">
        <v>25</v>
      </c>
      <c r="G880" s="25" t="s">
        <v>39</v>
      </c>
      <c r="H880" s="27">
        <v>120000</v>
      </c>
      <c r="I880" s="11">
        <f t="shared" si="125"/>
        <v>3000000</v>
      </c>
      <c r="J880" s="32" t="s">
        <v>324</v>
      </c>
      <c r="K880" s="11"/>
      <c r="L880" s="4">
        <f t="shared" si="126"/>
        <v>0</v>
      </c>
      <c r="M880" s="4"/>
      <c r="N880" s="4"/>
      <c r="O880" s="4">
        <f t="shared" si="127"/>
        <v>0</v>
      </c>
      <c r="P880" s="4"/>
      <c r="Q880" s="4"/>
      <c r="R880" s="4">
        <f t="shared" si="128"/>
        <v>0</v>
      </c>
      <c r="S880" s="4"/>
      <c r="T880" s="4"/>
      <c r="U880" s="4">
        <f t="shared" si="129"/>
        <v>3000000</v>
      </c>
      <c r="V880" s="4">
        <v>3000000</v>
      </c>
      <c r="W880" s="4"/>
      <c r="X880" s="4">
        <f t="shared" si="130"/>
        <v>0</v>
      </c>
      <c r="Y880" s="4"/>
      <c r="Z880" s="4"/>
      <c r="AA880" s="4">
        <f>C880+I880-L880-O880-U880-X880-R880</f>
        <v>0</v>
      </c>
      <c r="AB880" s="7">
        <v>45371</v>
      </c>
    </row>
    <row r="881" spans="1:28" ht="15.75" hidden="1" x14ac:dyDescent="0.25">
      <c r="A881" s="29">
        <v>45371</v>
      </c>
      <c r="B881" s="72" t="s">
        <v>516</v>
      </c>
      <c r="C881" s="27"/>
      <c r="D881" s="27" t="s">
        <v>46</v>
      </c>
      <c r="E881" s="27" t="s">
        <v>127</v>
      </c>
      <c r="F881" s="27">
        <v>1</v>
      </c>
      <c r="G881" s="27" t="s">
        <v>39</v>
      </c>
      <c r="H881" s="27">
        <v>65000</v>
      </c>
      <c r="I881" s="11">
        <f t="shared" si="125"/>
        <v>65000</v>
      </c>
      <c r="J881" s="32" t="s">
        <v>324</v>
      </c>
      <c r="K881" s="11"/>
      <c r="L881" s="4">
        <f t="shared" si="126"/>
        <v>0</v>
      </c>
      <c r="M881" s="4"/>
      <c r="N881" s="4"/>
      <c r="O881" s="4">
        <f t="shared" si="127"/>
        <v>0</v>
      </c>
      <c r="P881" s="4"/>
      <c r="Q881" s="4"/>
      <c r="R881" s="4">
        <f t="shared" si="128"/>
        <v>0</v>
      </c>
      <c r="S881" s="4"/>
      <c r="T881" s="4"/>
      <c r="U881" s="4">
        <f t="shared" si="129"/>
        <v>65000</v>
      </c>
      <c r="V881" s="4">
        <v>65000</v>
      </c>
      <c r="W881" s="4"/>
      <c r="X881" s="4">
        <f t="shared" si="130"/>
        <v>0</v>
      </c>
      <c r="Y881" s="4"/>
      <c r="Z881" s="4"/>
      <c r="AA881" s="4">
        <f>C881+I881-L881-O881-U881-X881-R881</f>
        <v>0</v>
      </c>
      <c r="AB881" s="7">
        <v>45370</v>
      </c>
    </row>
    <row r="882" spans="1:28" ht="15.75" hidden="1" x14ac:dyDescent="0.25">
      <c r="A882" s="29">
        <v>45371</v>
      </c>
      <c r="B882" s="72" t="s">
        <v>516</v>
      </c>
      <c r="C882" s="25"/>
      <c r="D882" s="27" t="s">
        <v>46</v>
      </c>
      <c r="E882" s="25" t="s">
        <v>298</v>
      </c>
      <c r="F882" s="25">
        <v>1100</v>
      </c>
      <c r="G882" s="25" t="s">
        <v>34</v>
      </c>
      <c r="H882" s="25">
        <v>4300</v>
      </c>
      <c r="I882" s="11">
        <f t="shared" si="125"/>
        <v>4730000</v>
      </c>
      <c r="J882" s="31" t="s">
        <v>324</v>
      </c>
      <c r="K882" s="11"/>
      <c r="L882" s="4">
        <f t="shared" si="126"/>
        <v>0</v>
      </c>
      <c r="M882" s="4"/>
      <c r="N882" s="4"/>
      <c r="O882" s="4">
        <f t="shared" si="127"/>
        <v>0</v>
      </c>
      <c r="P882" s="4"/>
      <c r="Q882" s="4"/>
      <c r="R882" s="4">
        <f t="shared" si="128"/>
        <v>0</v>
      </c>
      <c r="S882" s="4"/>
      <c r="T882" s="4"/>
      <c r="U882" s="4">
        <f t="shared" si="129"/>
        <v>4730000</v>
      </c>
      <c r="V882" s="4">
        <v>4730000</v>
      </c>
      <c r="W882" s="4"/>
      <c r="X882" s="4">
        <f t="shared" si="130"/>
        <v>0</v>
      </c>
      <c r="Y882" s="4"/>
      <c r="Z882" s="4"/>
      <c r="AA882" s="4">
        <f>C882+I882-L882-O882-U882-X882-R882</f>
        <v>0</v>
      </c>
      <c r="AB882" s="7">
        <v>45370</v>
      </c>
    </row>
    <row r="883" spans="1:28" ht="15.75" hidden="1" x14ac:dyDescent="0.25">
      <c r="A883" s="29">
        <v>45371</v>
      </c>
      <c r="B883" s="72" t="s">
        <v>516</v>
      </c>
      <c r="C883" s="25"/>
      <c r="D883" s="27" t="s">
        <v>46</v>
      </c>
      <c r="E883" s="25" t="s">
        <v>129</v>
      </c>
      <c r="F883" s="25">
        <v>2</v>
      </c>
      <c r="G883" s="25" t="s">
        <v>77</v>
      </c>
      <c r="H883" s="25">
        <v>60000</v>
      </c>
      <c r="I883" s="11">
        <f t="shared" si="125"/>
        <v>120000</v>
      </c>
      <c r="J883" s="31" t="s">
        <v>324</v>
      </c>
      <c r="K883" s="11"/>
      <c r="L883" s="4">
        <f t="shared" si="126"/>
        <v>0</v>
      </c>
      <c r="M883" s="4"/>
      <c r="N883" s="4"/>
      <c r="O883" s="4">
        <f t="shared" si="127"/>
        <v>0</v>
      </c>
      <c r="P883" s="4"/>
      <c r="Q883" s="4"/>
      <c r="R883" s="4">
        <f t="shared" si="128"/>
        <v>0</v>
      </c>
      <c r="S883" s="4"/>
      <c r="T883" s="4"/>
      <c r="U883" s="4">
        <f t="shared" si="129"/>
        <v>120000</v>
      </c>
      <c r="V883" s="4">
        <v>120000</v>
      </c>
      <c r="W883" s="4"/>
      <c r="X883" s="4">
        <f t="shared" si="130"/>
        <v>0</v>
      </c>
      <c r="Y883" s="4"/>
      <c r="Z883" s="4"/>
      <c r="AA883" s="4">
        <f>C883+I883-L883-O883-U883-X883-R883</f>
        <v>0</v>
      </c>
      <c r="AB883" s="7">
        <v>45370</v>
      </c>
    </row>
    <row r="884" spans="1:28" ht="15.75" hidden="1" x14ac:dyDescent="0.25">
      <c r="A884" s="29">
        <v>45371</v>
      </c>
      <c r="B884" s="72" t="s">
        <v>203</v>
      </c>
      <c r="C884" s="25"/>
      <c r="D884" s="27" t="s">
        <v>46</v>
      </c>
      <c r="E884" s="25" t="s">
        <v>81</v>
      </c>
      <c r="F884" s="25">
        <v>23.3</v>
      </c>
      <c r="G884" s="25" t="s">
        <v>39</v>
      </c>
      <c r="H884" s="25">
        <v>49000</v>
      </c>
      <c r="I884" s="11">
        <f t="shared" si="125"/>
        <v>1141700</v>
      </c>
      <c r="J884" s="26" t="s">
        <v>28</v>
      </c>
      <c r="K884" s="11"/>
      <c r="L884" s="4">
        <f t="shared" si="126"/>
        <v>0</v>
      </c>
      <c r="M884" s="4"/>
      <c r="N884" s="4"/>
      <c r="O884" s="4">
        <f t="shared" si="127"/>
        <v>0</v>
      </c>
      <c r="P884" s="4"/>
      <c r="Q884" s="4"/>
      <c r="R884" s="4">
        <f t="shared" si="128"/>
        <v>0</v>
      </c>
      <c r="S884" s="4"/>
      <c r="T884" s="4"/>
      <c r="U884" s="4">
        <f t="shared" si="129"/>
        <v>0</v>
      </c>
      <c r="V884" s="4"/>
      <c r="W884" s="4"/>
      <c r="X884" s="4">
        <f t="shared" si="130"/>
        <v>0</v>
      </c>
      <c r="Y884" s="4"/>
      <c r="Z884" s="4"/>
      <c r="AA884" s="4">
        <f>C884+I884-L884-O884-U884-X884-R884</f>
        <v>1141700</v>
      </c>
      <c r="AB884" s="7"/>
    </row>
    <row r="885" spans="1:28" ht="15.75" hidden="1" x14ac:dyDescent="0.25">
      <c r="A885" s="29">
        <v>45371</v>
      </c>
      <c r="B885" s="72" t="s">
        <v>231</v>
      </c>
      <c r="C885" s="25"/>
      <c r="D885" s="27" t="s">
        <v>46</v>
      </c>
      <c r="E885" s="25" t="s">
        <v>534</v>
      </c>
      <c r="F885" s="25">
        <v>500</v>
      </c>
      <c r="G885" s="25" t="s">
        <v>34</v>
      </c>
      <c r="H885" s="25">
        <v>3810</v>
      </c>
      <c r="I885" s="11">
        <f t="shared" si="125"/>
        <v>1905000</v>
      </c>
      <c r="J885" s="26" t="s">
        <v>28</v>
      </c>
      <c r="K885" s="11"/>
      <c r="L885" s="4">
        <f t="shared" si="126"/>
        <v>0</v>
      </c>
      <c r="M885" s="4"/>
      <c r="N885" s="4"/>
      <c r="O885" s="4">
        <f t="shared" si="127"/>
        <v>0</v>
      </c>
      <c r="P885" s="4"/>
      <c r="Q885" s="4"/>
      <c r="R885" s="4">
        <f t="shared" si="128"/>
        <v>0</v>
      </c>
      <c r="S885" s="4"/>
      <c r="T885" s="4"/>
      <c r="U885" s="4">
        <f t="shared" si="129"/>
        <v>0</v>
      </c>
      <c r="V885" s="4"/>
      <c r="W885" s="4"/>
      <c r="X885" s="4">
        <f t="shared" si="130"/>
        <v>0</v>
      </c>
      <c r="Y885" s="4"/>
      <c r="Z885" s="4"/>
      <c r="AA885" s="4">
        <f>C885+I885-L885-O885-U885-X885-R885</f>
        <v>1905000</v>
      </c>
      <c r="AB885" s="7"/>
    </row>
    <row r="886" spans="1:28" ht="15.75" hidden="1" x14ac:dyDescent="0.25">
      <c r="A886" s="29">
        <v>45371</v>
      </c>
      <c r="B886" s="25" t="s">
        <v>99</v>
      </c>
      <c r="C886" s="27"/>
      <c r="D886" s="25"/>
      <c r="E886" s="27" t="s">
        <v>105</v>
      </c>
      <c r="F886" s="25">
        <v>70.099999999999994</v>
      </c>
      <c r="G886" s="25" t="s">
        <v>39</v>
      </c>
      <c r="H886" s="25"/>
      <c r="I886" s="11">
        <f t="shared" si="125"/>
        <v>0</v>
      </c>
      <c r="J886" s="26" t="s">
        <v>28</v>
      </c>
      <c r="K886" s="11"/>
      <c r="L886" s="4">
        <f t="shared" si="126"/>
        <v>0</v>
      </c>
      <c r="M886" s="4"/>
      <c r="N886" s="4"/>
      <c r="O886" s="4">
        <f t="shared" si="127"/>
        <v>0</v>
      </c>
      <c r="P886" s="4"/>
      <c r="Q886" s="4"/>
      <c r="R886" s="4">
        <f t="shared" si="128"/>
        <v>0</v>
      </c>
      <c r="S886" s="4"/>
      <c r="T886" s="4"/>
      <c r="U886" s="4">
        <f t="shared" si="129"/>
        <v>0</v>
      </c>
      <c r="V886" s="4"/>
      <c r="W886" s="4"/>
      <c r="X886" s="4">
        <f t="shared" si="130"/>
        <v>0</v>
      </c>
      <c r="Y886" s="4"/>
      <c r="Z886" s="4"/>
      <c r="AA886" s="4">
        <f>C886+I886-L886-O886-U886-X886-R886</f>
        <v>0</v>
      </c>
      <c r="AB886" s="7"/>
    </row>
    <row r="887" spans="1:28" ht="15.75" hidden="1" x14ac:dyDescent="0.25">
      <c r="A887" s="24">
        <v>45371</v>
      </c>
      <c r="B887" s="72" t="s">
        <v>536</v>
      </c>
      <c r="C887" s="25"/>
      <c r="D887" s="25" t="s">
        <v>46</v>
      </c>
      <c r="E887" s="25" t="s">
        <v>534</v>
      </c>
      <c r="F887" s="25">
        <v>250</v>
      </c>
      <c r="G887" s="25" t="s">
        <v>34</v>
      </c>
      <c r="H887" s="25">
        <v>3810</v>
      </c>
      <c r="I887" s="11">
        <f t="shared" si="125"/>
        <v>952500</v>
      </c>
      <c r="J887" s="31" t="s">
        <v>312</v>
      </c>
      <c r="K887" s="11" t="s">
        <v>1068</v>
      </c>
      <c r="L887" s="4">
        <f t="shared" si="126"/>
        <v>0</v>
      </c>
      <c r="M887" s="4"/>
      <c r="N887" s="4"/>
      <c r="O887" s="4">
        <f t="shared" si="127"/>
        <v>952500</v>
      </c>
      <c r="P887" s="4">
        <v>952500</v>
      </c>
      <c r="Q887" s="4"/>
      <c r="R887" s="4">
        <f t="shared" si="128"/>
        <v>0</v>
      </c>
      <c r="S887" s="4"/>
      <c r="T887" s="4"/>
      <c r="U887" s="4">
        <f t="shared" si="129"/>
        <v>0</v>
      </c>
      <c r="V887" s="4"/>
      <c r="W887" s="4"/>
      <c r="X887" s="4">
        <f t="shared" si="130"/>
        <v>0</v>
      </c>
      <c r="Y887" s="4"/>
      <c r="Z887" s="4"/>
      <c r="AA887" s="4">
        <f>C887+I887-L887-O887-U887-X887-R887</f>
        <v>0</v>
      </c>
      <c r="AB887" s="7">
        <v>45371</v>
      </c>
    </row>
    <row r="888" spans="1:28" ht="15.75" hidden="1" x14ac:dyDescent="0.25">
      <c r="A888" s="24">
        <v>45371</v>
      </c>
      <c r="B888" s="72" t="s">
        <v>536</v>
      </c>
      <c r="C888" s="25"/>
      <c r="D888" s="25" t="s">
        <v>46</v>
      </c>
      <c r="E888" s="25" t="s">
        <v>61</v>
      </c>
      <c r="F888" s="72">
        <v>375</v>
      </c>
      <c r="G888" s="25" t="s">
        <v>34</v>
      </c>
      <c r="H888" s="25">
        <v>2540</v>
      </c>
      <c r="I888" s="11">
        <f t="shared" si="125"/>
        <v>952500</v>
      </c>
      <c r="J888" s="31" t="s">
        <v>312</v>
      </c>
      <c r="K888" s="11" t="s">
        <v>1068</v>
      </c>
      <c r="L888" s="4">
        <f t="shared" si="126"/>
        <v>0</v>
      </c>
      <c r="M888" s="4"/>
      <c r="N888" s="4"/>
      <c r="O888" s="4">
        <f t="shared" si="127"/>
        <v>952500</v>
      </c>
      <c r="P888" s="4">
        <v>952500</v>
      </c>
      <c r="Q888" s="4"/>
      <c r="R888" s="4">
        <f t="shared" si="128"/>
        <v>0</v>
      </c>
      <c r="S888" s="4"/>
      <c r="T888" s="4"/>
      <c r="U888" s="4">
        <f t="shared" si="129"/>
        <v>0</v>
      </c>
      <c r="V888" s="4"/>
      <c r="W888" s="4"/>
      <c r="X888" s="4">
        <f t="shared" si="130"/>
        <v>0</v>
      </c>
      <c r="Y888" s="4"/>
      <c r="Z888" s="4"/>
      <c r="AA888" s="4">
        <f>C888+I888-L888-O888-U888-X888-R888</f>
        <v>0</v>
      </c>
      <c r="AB888" s="7">
        <v>45371</v>
      </c>
    </row>
    <row r="889" spans="1:28" ht="15.75" hidden="1" x14ac:dyDescent="0.25">
      <c r="A889" s="29">
        <v>45373</v>
      </c>
      <c r="B889" s="73" t="s">
        <v>251</v>
      </c>
      <c r="C889" s="27"/>
      <c r="D889" s="27" t="s">
        <v>52</v>
      </c>
      <c r="E889" s="27" t="s">
        <v>95</v>
      </c>
      <c r="F889" s="27">
        <v>1750</v>
      </c>
      <c r="G889" s="27" t="s">
        <v>34</v>
      </c>
      <c r="H889" s="27">
        <v>1450</v>
      </c>
      <c r="I889" s="11">
        <f t="shared" ref="I889:I908" si="131">F889*H889</f>
        <v>2537500</v>
      </c>
      <c r="J889" s="28" t="s">
        <v>28</v>
      </c>
      <c r="K889" s="11"/>
      <c r="L889" s="4">
        <f>M889+N889</f>
        <v>0</v>
      </c>
      <c r="M889" s="4"/>
      <c r="N889" s="4"/>
      <c r="O889" s="4">
        <f>P889+Q889</f>
        <v>0</v>
      </c>
      <c r="P889" s="4"/>
      <c r="Q889" s="4"/>
      <c r="R889" s="4">
        <f>S889+T889</f>
        <v>0</v>
      </c>
      <c r="S889" s="4"/>
      <c r="T889" s="4"/>
      <c r="U889" s="4">
        <f>V889+W889</f>
        <v>0</v>
      </c>
      <c r="V889" s="4"/>
      <c r="W889" s="4"/>
      <c r="X889" s="4">
        <f>Y889+Z889</f>
        <v>0</v>
      </c>
      <c r="Y889" s="4"/>
      <c r="Z889" s="4"/>
      <c r="AA889" s="4">
        <f>C889+I889-L889-O889-U889-X889-R889</f>
        <v>2537500</v>
      </c>
      <c r="AB889" s="7"/>
    </row>
    <row r="890" spans="1:28" ht="15.75" hidden="1" x14ac:dyDescent="0.25">
      <c r="A890" s="29">
        <v>45373</v>
      </c>
      <c r="B890" s="73" t="s">
        <v>194</v>
      </c>
      <c r="C890" s="27"/>
      <c r="D890" s="25" t="s">
        <v>46</v>
      </c>
      <c r="E890" s="27" t="s">
        <v>374</v>
      </c>
      <c r="F890" s="27">
        <v>2</v>
      </c>
      <c r="G890" s="27" t="s">
        <v>27</v>
      </c>
      <c r="H890" s="27">
        <v>40000</v>
      </c>
      <c r="I890" s="11">
        <f t="shared" si="131"/>
        <v>80000</v>
      </c>
      <c r="J890" s="32" t="s">
        <v>324</v>
      </c>
      <c r="K890" s="11"/>
      <c r="L890" s="4">
        <f t="shared" ref="L890:L908" si="132">M890+N890</f>
        <v>0</v>
      </c>
      <c r="M890" s="4"/>
      <c r="N890" s="4"/>
      <c r="O890" s="4">
        <f t="shared" ref="O890:O908" si="133">P890+Q890</f>
        <v>0</v>
      </c>
      <c r="P890" s="4"/>
      <c r="Q890" s="4"/>
      <c r="R890" s="4">
        <f t="shared" ref="R890:R908" si="134">S890+T890</f>
        <v>0</v>
      </c>
      <c r="S890" s="4"/>
      <c r="T890" s="4"/>
      <c r="U890" s="4">
        <f t="shared" ref="U890:U908" si="135">V890+W890</f>
        <v>80000</v>
      </c>
      <c r="V890" s="4">
        <v>80000</v>
      </c>
      <c r="W890" s="4"/>
      <c r="X890" s="4">
        <f t="shared" ref="X890:X908" si="136">Y890+Z890</f>
        <v>0</v>
      </c>
      <c r="Y890" s="4"/>
      <c r="Z890" s="4"/>
      <c r="AA890" s="4">
        <f>C890+I890-L890-O890-U890-X890-R890</f>
        <v>0</v>
      </c>
      <c r="AB890" s="7">
        <v>45373</v>
      </c>
    </row>
    <row r="891" spans="1:28" ht="15.75" hidden="1" x14ac:dyDescent="0.25">
      <c r="A891" s="29">
        <v>45373</v>
      </c>
      <c r="B891" s="73" t="s">
        <v>194</v>
      </c>
      <c r="C891" s="25"/>
      <c r="D891" s="25" t="s">
        <v>46</v>
      </c>
      <c r="E891" s="25" t="s">
        <v>135</v>
      </c>
      <c r="F891" s="25">
        <v>3</v>
      </c>
      <c r="G891" s="25" t="s">
        <v>48</v>
      </c>
      <c r="H891" s="25">
        <v>160000</v>
      </c>
      <c r="I891" s="11">
        <f t="shared" si="131"/>
        <v>480000</v>
      </c>
      <c r="J891" s="31" t="s">
        <v>324</v>
      </c>
      <c r="K891" s="11"/>
      <c r="L891" s="4">
        <f t="shared" si="132"/>
        <v>0</v>
      </c>
      <c r="M891" s="4"/>
      <c r="N891" s="4"/>
      <c r="O891" s="4">
        <f t="shared" si="133"/>
        <v>0</v>
      </c>
      <c r="P891" s="4"/>
      <c r="Q891" s="4"/>
      <c r="R891" s="4">
        <f t="shared" si="134"/>
        <v>0</v>
      </c>
      <c r="S891" s="4"/>
      <c r="T891" s="4"/>
      <c r="U891" s="4">
        <f t="shared" si="135"/>
        <v>480000</v>
      </c>
      <c r="V891" s="4">
        <v>480000</v>
      </c>
      <c r="W891" s="4"/>
      <c r="X891" s="4">
        <f t="shared" si="136"/>
        <v>0</v>
      </c>
      <c r="Y891" s="4"/>
      <c r="Z891" s="4"/>
      <c r="AA891" s="4">
        <f>C891+I891-L891-O891-U891-X891-R891</f>
        <v>0</v>
      </c>
      <c r="AB891" s="7">
        <v>45373</v>
      </c>
    </row>
    <row r="892" spans="1:28" ht="15.75" hidden="1" x14ac:dyDescent="0.25">
      <c r="A892" s="29">
        <v>45373</v>
      </c>
      <c r="B892" s="72" t="s">
        <v>1082</v>
      </c>
      <c r="C892" s="25"/>
      <c r="D892" s="25" t="s">
        <v>46</v>
      </c>
      <c r="E892" s="25" t="s">
        <v>135</v>
      </c>
      <c r="F892" s="25">
        <v>1</v>
      </c>
      <c r="G892" s="25" t="s">
        <v>48</v>
      </c>
      <c r="H892" s="25">
        <v>150000</v>
      </c>
      <c r="I892" s="11">
        <f t="shared" si="131"/>
        <v>150000</v>
      </c>
      <c r="J892" s="31" t="s">
        <v>324</v>
      </c>
      <c r="K892" s="11"/>
      <c r="L892" s="4">
        <f t="shared" si="132"/>
        <v>0</v>
      </c>
      <c r="M892" s="4"/>
      <c r="N892" s="4"/>
      <c r="O892" s="4">
        <f t="shared" si="133"/>
        <v>0</v>
      </c>
      <c r="P892" s="4"/>
      <c r="Q892" s="4"/>
      <c r="R892" s="4">
        <f t="shared" si="134"/>
        <v>0</v>
      </c>
      <c r="S892" s="4"/>
      <c r="T892" s="4"/>
      <c r="U892" s="4">
        <f t="shared" si="135"/>
        <v>150000</v>
      </c>
      <c r="V892" s="4">
        <v>150000</v>
      </c>
      <c r="W892" s="4"/>
      <c r="X892" s="4">
        <f t="shared" si="136"/>
        <v>0</v>
      </c>
      <c r="Y892" s="4"/>
      <c r="Z892" s="4"/>
      <c r="AA892" s="4">
        <f>C892+I892-L892-O892-U892-X892-R892</f>
        <v>0</v>
      </c>
      <c r="AB892" s="7">
        <v>45373</v>
      </c>
    </row>
    <row r="893" spans="1:28" ht="15.75" hidden="1" x14ac:dyDescent="0.25">
      <c r="A893" s="29">
        <v>45373</v>
      </c>
      <c r="B893" s="72" t="s">
        <v>479</v>
      </c>
      <c r="C893" s="25"/>
      <c r="D893" s="25" t="s">
        <v>46</v>
      </c>
      <c r="E893" s="25" t="s">
        <v>298</v>
      </c>
      <c r="F893" s="25">
        <v>100</v>
      </c>
      <c r="G893" s="25" t="s">
        <v>34</v>
      </c>
      <c r="H893" s="25">
        <v>4000</v>
      </c>
      <c r="I893" s="11">
        <f t="shared" si="131"/>
        <v>400000</v>
      </c>
      <c r="J893" s="31" t="s">
        <v>312</v>
      </c>
      <c r="K893" s="11"/>
      <c r="L893" s="4">
        <f t="shared" si="132"/>
        <v>0</v>
      </c>
      <c r="M893" s="4"/>
      <c r="N893" s="4"/>
      <c r="O893" s="4">
        <f t="shared" si="133"/>
        <v>400000</v>
      </c>
      <c r="P893" s="4">
        <v>400000</v>
      </c>
      <c r="Q893" s="4"/>
      <c r="R893" s="4">
        <f t="shared" si="134"/>
        <v>0</v>
      </c>
      <c r="S893" s="4"/>
      <c r="T893" s="4"/>
      <c r="U893" s="4">
        <f t="shared" si="135"/>
        <v>0</v>
      </c>
      <c r="V893" s="4"/>
      <c r="W893" s="4"/>
      <c r="X893" s="4">
        <f t="shared" si="136"/>
        <v>0</v>
      </c>
      <c r="Y893" s="4"/>
      <c r="Z893" s="4"/>
      <c r="AA893" s="4">
        <f>C893+I893-L893-O893-U893-X893-R893</f>
        <v>0</v>
      </c>
      <c r="AB893" s="7">
        <v>45377</v>
      </c>
    </row>
    <row r="894" spans="1:28" ht="15.75" hidden="1" x14ac:dyDescent="0.25">
      <c r="A894" s="29">
        <v>45373</v>
      </c>
      <c r="B894" s="73" t="s">
        <v>311</v>
      </c>
      <c r="C894" s="27"/>
      <c r="D894" s="25" t="s">
        <v>46</v>
      </c>
      <c r="E894" s="27" t="s">
        <v>763</v>
      </c>
      <c r="F894" s="27">
        <v>750</v>
      </c>
      <c r="G894" s="25" t="s">
        <v>34</v>
      </c>
      <c r="H894" s="27">
        <v>2200</v>
      </c>
      <c r="I894" s="11">
        <f t="shared" si="131"/>
        <v>1650000</v>
      </c>
      <c r="J894" s="31" t="s">
        <v>324</v>
      </c>
      <c r="K894" s="11"/>
      <c r="L894" s="4">
        <f t="shared" si="132"/>
        <v>0</v>
      </c>
      <c r="M894" s="4"/>
      <c r="N894" s="4"/>
      <c r="O894" s="4">
        <f t="shared" si="133"/>
        <v>0</v>
      </c>
      <c r="P894" s="4"/>
      <c r="Q894" s="4"/>
      <c r="R894" s="4">
        <f t="shared" si="134"/>
        <v>0</v>
      </c>
      <c r="S894" s="4"/>
      <c r="T894" s="4"/>
      <c r="U894" s="4">
        <f t="shared" si="135"/>
        <v>1650000</v>
      </c>
      <c r="V894" s="4">
        <v>1650000</v>
      </c>
      <c r="W894" s="4"/>
      <c r="X894" s="4">
        <f t="shared" si="136"/>
        <v>0</v>
      </c>
      <c r="Y894" s="4"/>
      <c r="Z894" s="4"/>
      <c r="AA894" s="4">
        <f>C894+I894-L894-O894-U894-X894-R894</f>
        <v>0</v>
      </c>
      <c r="AB894" s="7">
        <v>45373</v>
      </c>
    </row>
    <row r="895" spans="1:28" ht="15.75" hidden="1" x14ac:dyDescent="0.25">
      <c r="A895" s="29">
        <v>45373</v>
      </c>
      <c r="B895" s="72" t="s">
        <v>251</v>
      </c>
      <c r="C895" s="25"/>
      <c r="D895" s="25" t="s">
        <v>46</v>
      </c>
      <c r="E895" s="27" t="s">
        <v>406</v>
      </c>
      <c r="F895" s="27">
        <v>3000</v>
      </c>
      <c r="G895" s="25" t="s">
        <v>34</v>
      </c>
      <c r="H895" s="25">
        <v>1150</v>
      </c>
      <c r="I895" s="11">
        <f t="shared" si="131"/>
        <v>3450000</v>
      </c>
      <c r="J895" s="26" t="s">
        <v>28</v>
      </c>
      <c r="K895" s="11"/>
      <c r="L895" s="4">
        <f t="shared" si="132"/>
        <v>0</v>
      </c>
      <c r="M895" s="4"/>
      <c r="N895" s="4"/>
      <c r="O895" s="4">
        <f t="shared" si="133"/>
        <v>0</v>
      </c>
      <c r="P895" s="4"/>
      <c r="Q895" s="4"/>
      <c r="R895" s="4">
        <f t="shared" si="134"/>
        <v>0</v>
      </c>
      <c r="S895" s="4"/>
      <c r="T895" s="4"/>
      <c r="U895" s="4">
        <f t="shared" si="135"/>
        <v>0</v>
      </c>
      <c r="V895" s="4"/>
      <c r="W895" s="4"/>
      <c r="X895" s="4">
        <f t="shared" si="136"/>
        <v>0</v>
      </c>
      <c r="Y895" s="4"/>
      <c r="Z895" s="4"/>
      <c r="AA895" s="4">
        <f>C895+I895-L895-O895-U895-X895-R895</f>
        <v>3450000</v>
      </c>
      <c r="AB895" s="7"/>
    </row>
    <row r="896" spans="1:28" ht="15.75" hidden="1" x14ac:dyDescent="0.25">
      <c r="A896" s="29">
        <v>45373</v>
      </c>
      <c r="B896" s="72" t="s">
        <v>231</v>
      </c>
      <c r="C896" s="25"/>
      <c r="D896" s="25" t="s">
        <v>46</v>
      </c>
      <c r="E896" s="27" t="s">
        <v>259</v>
      </c>
      <c r="F896" s="25">
        <v>1500</v>
      </c>
      <c r="G896" s="25" t="s">
        <v>34</v>
      </c>
      <c r="H896" s="25">
        <v>945</v>
      </c>
      <c r="I896" s="11">
        <f t="shared" si="131"/>
        <v>1417500</v>
      </c>
      <c r="J896" s="26" t="s">
        <v>28</v>
      </c>
      <c r="K896" s="11"/>
      <c r="L896" s="4">
        <f t="shared" si="132"/>
        <v>0</v>
      </c>
      <c r="M896" s="4"/>
      <c r="N896" s="4"/>
      <c r="O896" s="4">
        <f t="shared" si="133"/>
        <v>0</v>
      </c>
      <c r="P896" s="4"/>
      <c r="Q896" s="4"/>
      <c r="R896" s="4">
        <f t="shared" si="134"/>
        <v>0</v>
      </c>
      <c r="S896" s="4"/>
      <c r="T896" s="4"/>
      <c r="U896" s="4">
        <f t="shared" si="135"/>
        <v>0</v>
      </c>
      <c r="V896" s="4"/>
      <c r="W896" s="4"/>
      <c r="X896" s="4">
        <f t="shared" si="136"/>
        <v>0</v>
      </c>
      <c r="Y896" s="4"/>
      <c r="Z896" s="4"/>
      <c r="AA896" s="4">
        <f>C896+I896-L896-O896-U896-X896-R896</f>
        <v>1417500</v>
      </c>
      <c r="AB896" s="7"/>
    </row>
    <row r="897" spans="1:28" ht="15.75" hidden="1" x14ac:dyDescent="0.25">
      <c r="A897" s="29">
        <v>45373</v>
      </c>
      <c r="B897" s="72" t="s">
        <v>231</v>
      </c>
      <c r="C897" s="25"/>
      <c r="D897" s="25" t="s">
        <v>46</v>
      </c>
      <c r="E897" s="27" t="s">
        <v>87</v>
      </c>
      <c r="F897" s="25">
        <v>750</v>
      </c>
      <c r="G897" s="25" t="s">
        <v>34</v>
      </c>
      <c r="H897" s="25">
        <v>1230</v>
      </c>
      <c r="I897" s="11">
        <f t="shared" si="131"/>
        <v>922500</v>
      </c>
      <c r="J897" s="26" t="s">
        <v>28</v>
      </c>
      <c r="K897" s="11"/>
      <c r="L897" s="4">
        <f t="shared" si="132"/>
        <v>0</v>
      </c>
      <c r="M897" s="4"/>
      <c r="N897" s="4"/>
      <c r="O897" s="4">
        <f t="shared" si="133"/>
        <v>0</v>
      </c>
      <c r="P897" s="4"/>
      <c r="Q897" s="4"/>
      <c r="R897" s="4">
        <f t="shared" si="134"/>
        <v>0</v>
      </c>
      <c r="S897" s="4"/>
      <c r="T897" s="4"/>
      <c r="U897" s="4">
        <f t="shared" si="135"/>
        <v>0</v>
      </c>
      <c r="V897" s="4"/>
      <c r="W897" s="4"/>
      <c r="X897" s="4">
        <f t="shared" si="136"/>
        <v>0</v>
      </c>
      <c r="Y897" s="4"/>
      <c r="Z897" s="4"/>
      <c r="AA897" s="4">
        <f>C897+I897-L897-O897-U897-X897-R897</f>
        <v>922500</v>
      </c>
      <c r="AB897" s="7"/>
    </row>
    <row r="898" spans="1:28" ht="15.75" hidden="1" x14ac:dyDescent="0.25">
      <c r="A898" s="29">
        <v>45373</v>
      </c>
      <c r="B898" s="72" t="s">
        <v>307</v>
      </c>
      <c r="C898" s="25"/>
      <c r="D898" s="25" t="s">
        <v>46</v>
      </c>
      <c r="E898" s="27" t="s">
        <v>154</v>
      </c>
      <c r="F898" s="25">
        <v>250</v>
      </c>
      <c r="G898" s="25" t="s">
        <v>34</v>
      </c>
      <c r="H898" s="25">
        <v>1300</v>
      </c>
      <c r="I898" s="11">
        <f t="shared" si="131"/>
        <v>325000</v>
      </c>
      <c r="J898" s="32" t="s">
        <v>324</v>
      </c>
      <c r="K898" s="11"/>
      <c r="L898" s="4">
        <f t="shared" si="132"/>
        <v>0</v>
      </c>
      <c r="M898" s="4"/>
      <c r="N898" s="4"/>
      <c r="O898" s="4">
        <f t="shared" si="133"/>
        <v>0</v>
      </c>
      <c r="P898" s="4"/>
      <c r="Q898" s="4"/>
      <c r="R898" s="4">
        <f t="shared" si="134"/>
        <v>0</v>
      </c>
      <c r="S898" s="4"/>
      <c r="T898" s="4"/>
      <c r="U898" s="4">
        <f t="shared" si="135"/>
        <v>325000</v>
      </c>
      <c r="V898" s="4">
        <v>325000</v>
      </c>
      <c r="W898" s="4"/>
      <c r="X898" s="4">
        <f t="shared" si="136"/>
        <v>0</v>
      </c>
      <c r="Y898" s="4"/>
      <c r="Z898" s="4"/>
      <c r="AA898" s="4">
        <f>C898+I898-L898-O898-U898-X898-R898</f>
        <v>0</v>
      </c>
      <c r="AB898" s="7">
        <v>45373</v>
      </c>
    </row>
    <row r="899" spans="1:28" ht="15.75" hidden="1" x14ac:dyDescent="0.25">
      <c r="A899" s="29">
        <v>45373</v>
      </c>
      <c r="B899" s="25" t="s">
        <v>801</v>
      </c>
      <c r="C899" s="25"/>
      <c r="D899" s="25" t="s">
        <v>46</v>
      </c>
      <c r="E899" s="27" t="s">
        <v>129</v>
      </c>
      <c r="F899" s="25">
        <v>48</v>
      </c>
      <c r="G899" s="27" t="s">
        <v>77</v>
      </c>
      <c r="H899" s="25">
        <v>60000</v>
      </c>
      <c r="I899" s="11">
        <f t="shared" si="131"/>
        <v>2880000</v>
      </c>
      <c r="J899" s="26" t="s">
        <v>28</v>
      </c>
      <c r="K899" s="11"/>
      <c r="L899" s="4">
        <f t="shared" si="132"/>
        <v>0</v>
      </c>
      <c r="M899" s="4"/>
      <c r="N899" s="4"/>
      <c r="O899" s="4">
        <f t="shared" si="133"/>
        <v>0</v>
      </c>
      <c r="P899" s="4"/>
      <c r="Q899" s="4"/>
      <c r="R899" s="4">
        <f t="shared" si="134"/>
        <v>0</v>
      </c>
      <c r="S899" s="4"/>
      <c r="T899" s="4"/>
      <c r="U899" s="4">
        <f t="shared" si="135"/>
        <v>0</v>
      </c>
      <c r="V899" s="4"/>
      <c r="W899" s="4"/>
      <c r="X899" s="4">
        <f t="shared" si="136"/>
        <v>0</v>
      </c>
      <c r="Y899" s="4"/>
      <c r="Z899" s="4"/>
      <c r="AA899" s="4">
        <f>C899+I899-L899-O899-U899-X899-R899</f>
        <v>2880000</v>
      </c>
      <c r="AB899" s="7"/>
    </row>
    <row r="900" spans="1:28" ht="15.75" hidden="1" x14ac:dyDescent="0.25">
      <c r="A900" s="29">
        <v>45373</v>
      </c>
      <c r="B900" s="73" t="s">
        <v>281</v>
      </c>
      <c r="C900" s="27"/>
      <c r="D900" s="25" t="s">
        <v>46</v>
      </c>
      <c r="E900" s="25" t="s">
        <v>298</v>
      </c>
      <c r="F900" s="27">
        <v>700</v>
      </c>
      <c r="G900" s="27" t="s">
        <v>34</v>
      </c>
      <c r="H900" s="27">
        <v>4000</v>
      </c>
      <c r="I900" s="11">
        <f t="shared" si="131"/>
        <v>2800000</v>
      </c>
      <c r="J900" s="32" t="s">
        <v>324</v>
      </c>
      <c r="K900" s="11"/>
      <c r="L900" s="4">
        <f t="shared" si="132"/>
        <v>2800000</v>
      </c>
      <c r="M900" s="4">
        <v>2800000</v>
      </c>
      <c r="N900" s="4"/>
      <c r="O900" s="4">
        <f t="shared" si="133"/>
        <v>0</v>
      </c>
      <c r="P900" s="4"/>
      <c r="Q900" s="4"/>
      <c r="R900" s="4">
        <f t="shared" si="134"/>
        <v>0</v>
      </c>
      <c r="S900" s="4"/>
      <c r="T900" s="4"/>
      <c r="U900" s="4">
        <f t="shared" si="135"/>
        <v>0</v>
      </c>
      <c r="V900" s="4"/>
      <c r="W900" s="4"/>
      <c r="X900" s="4">
        <f t="shared" si="136"/>
        <v>0</v>
      </c>
      <c r="Y900" s="4"/>
      <c r="Z900" s="4"/>
      <c r="AA900" s="4">
        <f>C900+I900-L900-O900-U900-X900-R900</f>
        <v>0</v>
      </c>
      <c r="AB900" s="7">
        <v>45373</v>
      </c>
    </row>
    <row r="901" spans="1:28" ht="15.75" hidden="1" x14ac:dyDescent="0.25">
      <c r="A901" s="29">
        <v>45373</v>
      </c>
      <c r="B901" s="73" t="s">
        <v>1083</v>
      </c>
      <c r="C901" s="25"/>
      <c r="D901" s="25" t="s">
        <v>52</v>
      </c>
      <c r="E901" s="25" t="s">
        <v>127</v>
      </c>
      <c r="F901" s="25">
        <v>2</v>
      </c>
      <c r="G901" s="27" t="s">
        <v>39</v>
      </c>
      <c r="H901" s="25">
        <v>65000</v>
      </c>
      <c r="I901" s="11">
        <f t="shared" si="131"/>
        <v>130000</v>
      </c>
      <c r="J901" s="31" t="s">
        <v>324</v>
      </c>
      <c r="K901" s="11"/>
      <c r="L901" s="4">
        <f t="shared" si="132"/>
        <v>130000</v>
      </c>
      <c r="M901" s="4">
        <v>130000</v>
      </c>
      <c r="N901" s="4"/>
      <c r="O901" s="4">
        <f t="shared" si="133"/>
        <v>0</v>
      </c>
      <c r="P901" s="4"/>
      <c r="Q901" s="4"/>
      <c r="R901" s="4">
        <f t="shared" si="134"/>
        <v>0</v>
      </c>
      <c r="S901" s="4"/>
      <c r="T901" s="4"/>
      <c r="U901" s="4">
        <f t="shared" si="135"/>
        <v>0</v>
      </c>
      <c r="V901" s="4"/>
      <c r="W901" s="4"/>
      <c r="X901" s="4">
        <f t="shared" si="136"/>
        <v>0</v>
      </c>
      <c r="Y901" s="4"/>
      <c r="Z901" s="4"/>
      <c r="AA901" s="4">
        <f>C901+I901-L901-O901-U901-X901-R901</f>
        <v>0</v>
      </c>
      <c r="AB901" s="7">
        <v>45373</v>
      </c>
    </row>
    <row r="902" spans="1:28" ht="15.75" hidden="1" x14ac:dyDescent="0.25">
      <c r="A902" s="29">
        <v>45373</v>
      </c>
      <c r="B902" s="73" t="s">
        <v>1083</v>
      </c>
      <c r="C902" s="25"/>
      <c r="D902" s="25" t="s">
        <v>52</v>
      </c>
      <c r="E902" s="25" t="s">
        <v>150</v>
      </c>
      <c r="F902" s="25">
        <v>20</v>
      </c>
      <c r="G902" s="27" t="s">
        <v>77</v>
      </c>
      <c r="H902" s="25">
        <v>45000</v>
      </c>
      <c r="I902" s="11">
        <f t="shared" si="131"/>
        <v>900000</v>
      </c>
      <c r="J902" s="31" t="s">
        <v>324</v>
      </c>
      <c r="K902" s="11"/>
      <c r="L902" s="4">
        <f t="shared" si="132"/>
        <v>900000</v>
      </c>
      <c r="M902" s="4">
        <v>900000</v>
      </c>
      <c r="N902" s="4"/>
      <c r="O902" s="4">
        <f t="shared" si="133"/>
        <v>0</v>
      </c>
      <c r="P902" s="4"/>
      <c r="Q902" s="4"/>
      <c r="R902" s="4">
        <f t="shared" si="134"/>
        <v>0</v>
      </c>
      <c r="S902" s="4"/>
      <c r="T902" s="4"/>
      <c r="U902" s="4">
        <f t="shared" si="135"/>
        <v>0</v>
      </c>
      <c r="V902" s="4"/>
      <c r="W902" s="4"/>
      <c r="X902" s="4">
        <f t="shared" si="136"/>
        <v>0</v>
      </c>
      <c r="Y902" s="4"/>
      <c r="Z902" s="4"/>
      <c r="AA902" s="4">
        <f>C902+I902-L902-O902-U902-X902-R902</f>
        <v>0</v>
      </c>
      <c r="AB902" s="7">
        <v>45373</v>
      </c>
    </row>
    <row r="903" spans="1:28" ht="15.75" hidden="1" x14ac:dyDescent="0.25">
      <c r="A903" s="29">
        <v>45373</v>
      </c>
      <c r="B903" s="73" t="s">
        <v>1083</v>
      </c>
      <c r="C903" s="25"/>
      <c r="D903" s="25" t="s">
        <v>52</v>
      </c>
      <c r="E903" s="25" t="s">
        <v>130</v>
      </c>
      <c r="F903" s="25">
        <v>20</v>
      </c>
      <c r="G903" s="27" t="s">
        <v>77</v>
      </c>
      <c r="H903" s="25">
        <v>45000</v>
      </c>
      <c r="I903" s="11">
        <f t="shared" si="131"/>
        <v>900000</v>
      </c>
      <c r="J903" s="31" t="s">
        <v>324</v>
      </c>
      <c r="K903" s="11"/>
      <c r="L903" s="4">
        <f t="shared" si="132"/>
        <v>900000</v>
      </c>
      <c r="M903" s="4">
        <v>900000</v>
      </c>
      <c r="N903" s="4"/>
      <c r="O903" s="4">
        <f t="shared" si="133"/>
        <v>0</v>
      </c>
      <c r="P903" s="4"/>
      <c r="Q903" s="4"/>
      <c r="R903" s="4">
        <f t="shared" si="134"/>
        <v>0</v>
      </c>
      <c r="S903" s="4"/>
      <c r="T903" s="4"/>
      <c r="U903" s="4">
        <f t="shared" si="135"/>
        <v>0</v>
      </c>
      <c r="V903" s="4"/>
      <c r="W903" s="4"/>
      <c r="X903" s="4">
        <f t="shared" si="136"/>
        <v>0</v>
      </c>
      <c r="Y903" s="4"/>
      <c r="Z903" s="4"/>
      <c r="AA903" s="4">
        <f>C903+I903-L903-O903-U903-X903-R903</f>
        <v>0</v>
      </c>
      <c r="AB903" s="7">
        <v>45373</v>
      </c>
    </row>
    <row r="904" spans="1:28" ht="15.75" hidden="1" x14ac:dyDescent="0.25">
      <c r="A904" s="29">
        <v>45373</v>
      </c>
      <c r="B904" s="73" t="s">
        <v>1083</v>
      </c>
      <c r="C904" s="27"/>
      <c r="D904" s="25" t="s">
        <v>52</v>
      </c>
      <c r="E904" s="25" t="s">
        <v>129</v>
      </c>
      <c r="F904" s="27">
        <v>2</v>
      </c>
      <c r="G904" s="27" t="s">
        <v>77</v>
      </c>
      <c r="H904" s="27">
        <v>60000</v>
      </c>
      <c r="I904" s="11">
        <f t="shared" si="131"/>
        <v>120000</v>
      </c>
      <c r="J904" s="32" t="s">
        <v>324</v>
      </c>
      <c r="K904" s="11"/>
      <c r="L904" s="4">
        <f t="shared" si="132"/>
        <v>120000</v>
      </c>
      <c r="M904" s="4">
        <v>120000</v>
      </c>
      <c r="N904" s="4"/>
      <c r="O904" s="4">
        <f t="shared" si="133"/>
        <v>0</v>
      </c>
      <c r="P904" s="4"/>
      <c r="Q904" s="4"/>
      <c r="R904" s="4">
        <f t="shared" si="134"/>
        <v>0</v>
      </c>
      <c r="S904" s="4"/>
      <c r="T904" s="4"/>
      <c r="U904" s="4">
        <f t="shared" si="135"/>
        <v>0</v>
      </c>
      <c r="V904" s="4"/>
      <c r="W904" s="4"/>
      <c r="X904" s="4">
        <f t="shared" si="136"/>
        <v>0</v>
      </c>
      <c r="Y904" s="4"/>
      <c r="Z904" s="4"/>
      <c r="AA904" s="4">
        <f>C904+I904-L904-O904-U904-X904-R904</f>
        <v>0</v>
      </c>
      <c r="AB904" s="7">
        <v>45373</v>
      </c>
    </row>
    <row r="905" spans="1:28" ht="15.75" hidden="1" x14ac:dyDescent="0.25">
      <c r="A905" s="29">
        <v>45373</v>
      </c>
      <c r="B905" s="73" t="s">
        <v>99</v>
      </c>
      <c r="C905" s="25"/>
      <c r="D905" s="25" t="s">
        <v>46</v>
      </c>
      <c r="E905" s="25" t="s">
        <v>104</v>
      </c>
      <c r="F905" s="25">
        <v>27.2</v>
      </c>
      <c r="G905" s="25" t="s">
        <v>39</v>
      </c>
      <c r="H905" s="25"/>
      <c r="I905" s="11">
        <f t="shared" si="131"/>
        <v>0</v>
      </c>
      <c r="J905" s="26" t="s">
        <v>28</v>
      </c>
      <c r="K905" s="11"/>
      <c r="L905" s="4">
        <f t="shared" si="132"/>
        <v>0</v>
      </c>
      <c r="M905" s="4"/>
      <c r="N905" s="4"/>
      <c r="O905" s="4">
        <f t="shared" si="133"/>
        <v>0</v>
      </c>
      <c r="P905" s="4"/>
      <c r="Q905" s="4"/>
      <c r="R905" s="4">
        <f t="shared" si="134"/>
        <v>0</v>
      </c>
      <c r="S905" s="4"/>
      <c r="T905" s="4"/>
      <c r="U905" s="4">
        <f t="shared" si="135"/>
        <v>0</v>
      </c>
      <c r="V905" s="4"/>
      <c r="W905" s="4"/>
      <c r="X905" s="4">
        <f t="shared" si="136"/>
        <v>0</v>
      </c>
      <c r="Y905" s="4"/>
      <c r="Z905" s="4"/>
      <c r="AA905" s="4">
        <f>C905+I905-L905-O905-U905-X905-R905</f>
        <v>0</v>
      </c>
      <c r="AB905" s="7"/>
    </row>
    <row r="906" spans="1:28" ht="15.75" hidden="1" x14ac:dyDescent="0.25">
      <c r="A906" s="24">
        <v>45373</v>
      </c>
      <c r="B906" s="72" t="s">
        <v>311</v>
      </c>
      <c r="C906" s="25"/>
      <c r="D906" s="25" t="s">
        <v>52</v>
      </c>
      <c r="E906" s="25" t="s">
        <v>299</v>
      </c>
      <c r="F906" s="25">
        <v>16.899999999999999</v>
      </c>
      <c r="G906" s="25" t="s">
        <v>39</v>
      </c>
      <c r="H906" s="25">
        <v>47000</v>
      </c>
      <c r="I906" s="11">
        <f t="shared" si="131"/>
        <v>794299.99999999988</v>
      </c>
      <c r="J906" s="31" t="s">
        <v>324</v>
      </c>
      <c r="K906" s="11"/>
      <c r="L906" s="4">
        <f t="shared" si="132"/>
        <v>0</v>
      </c>
      <c r="M906" s="4"/>
      <c r="N906" s="4"/>
      <c r="O906" s="4">
        <f t="shared" si="133"/>
        <v>0</v>
      </c>
      <c r="P906" s="4"/>
      <c r="Q906" s="4"/>
      <c r="R906" s="4">
        <f t="shared" si="134"/>
        <v>0</v>
      </c>
      <c r="S906" s="4"/>
      <c r="T906" s="4"/>
      <c r="U906" s="4">
        <f t="shared" si="135"/>
        <v>794300</v>
      </c>
      <c r="V906" s="4">
        <v>794300</v>
      </c>
      <c r="W906" s="4"/>
      <c r="X906" s="4">
        <f t="shared" si="136"/>
        <v>0</v>
      </c>
      <c r="Y906" s="4"/>
      <c r="Z906" s="4"/>
      <c r="AA906" s="82">
        <f>C906+I906-L906-O906-U906-X906-R906</f>
        <v>-1.1641532182693481E-10</v>
      </c>
      <c r="AB906" s="7">
        <v>45374</v>
      </c>
    </row>
    <row r="907" spans="1:28" ht="15.75" hidden="1" x14ac:dyDescent="0.25">
      <c r="A907" s="29">
        <v>45373</v>
      </c>
      <c r="B907" s="73" t="s">
        <v>311</v>
      </c>
      <c r="C907" s="25"/>
      <c r="D907" s="25" t="s">
        <v>52</v>
      </c>
      <c r="E907" s="25" t="s">
        <v>47</v>
      </c>
      <c r="F907" s="25">
        <v>1</v>
      </c>
      <c r="G907" s="25" t="s">
        <v>48</v>
      </c>
      <c r="H907" s="25">
        <v>160000</v>
      </c>
      <c r="I907" s="11">
        <f t="shared" si="131"/>
        <v>160000</v>
      </c>
      <c r="J907" s="31" t="s">
        <v>324</v>
      </c>
      <c r="K907" s="11"/>
      <c r="L907" s="4">
        <f t="shared" si="132"/>
        <v>0</v>
      </c>
      <c r="M907" s="4"/>
      <c r="N907" s="4"/>
      <c r="O907" s="4">
        <f t="shared" si="133"/>
        <v>0</v>
      </c>
      <c r="P907" s="4"/>
      <c r="Q907" s="4"/>
      <c r="R907" s="4">
        <f t="shared" si="134"/>
        <v>0</v>
      </c>
      <c r="S907" s="4"/>
      <c r="T907" s="4"/>
      <c r="U907" s="4">
        <f t="shared" si="135"/>
        <v>160000</v>
      </c>
      <c r="V907" s="4">
        <v>160000</v>
      </c>
      <c r="W907" s="4"/>
      <c r="X907" s="4">
        <f t="shared" si="136"/>
        <v>0</v>
      </c>
      <c r="Y907" s="4"/>
      <c r="Z907" s="4"/>
      <c r="AA907" s="4">
        <f>C907+I907-L907-O907-U907-X907-R907</f>
        <v>0</v>
      </c>
      <c r="AB907" s="7">
        <v>45374</v>
      </c>
    </row>
    <row r="908" spans="1:28" ht="15.75" hidden="1" x14ac:dyDescent="0.25">
      <c r="A908" s="24">
        <v>45373</v>
      </c>
      <c r="B908" s="72" t="s">
        <v>311</v>
      </c>
      <c r="C908" s="25"/>
      <c r="D908" s="25" t="s">
        <v>52</v>
      </c>
      <c r="E908" s="25" t="s">
        <v>135</v>
      </c>
      <c r="F908" s="25">
        <v>1</v>
      </c>
      <c r="G908" s="25" t="s">
        <v>48</v>
      </c>
      <c r="H908" s="25">
        <v>160000</v>
      </c>
      <c r="I908" s="11">
        <f t="shared" si="131"/>
        <v>160000</v>
      </c>
      <c r="J908" s="31" t="s">
        <v>324</v>
      </c>
      <c r="K908" s="11"/>
      <c r="L908" s="4">
        <f t="shared" si="132"/>
        <v>0</v>
      </c>
      <c r="M908" s="4"/>
      <c r="N908" s="4"/>
      <c r="O908" s="4">
        <f t="shared" si="133"/>
        <v>0</v>
      </c>
      <c r="P908" s="4"/>
      <c r="Q908" s="4"/>
      <c r="R908" s="4">
        <f t="shared" si="134"/>
        <v>0</v>
      </c>
      <c r="S908" s="4"/>
      <c r="T908" s="4"/>
      <c r="U908" s="4">
        <f t="shared" si="135"/>
        <v>160000</v>
      </c>
      <c r="V908" s="4">
        <v>160000</v>
      </c>
      <c r="W908" s="4"/>
      <c r="X908" s="4">
        <f t="shared" si="136"/>
        <v>0</v>
      </c>
      <c r="Y908" s="4"/>
      <c r="Z908" s="4"/>
      <c r="AA908" s="4">
        <f>C908+I908-L908-O908-U908-X908-R908</f>
        <v>0</v>
      </c>
      <c r="AB908" s="7">
        <v>45374</v>
      </c>
    </row>
    <row r="909" spans="1:28" ht="15.75" hidden="1" x14ac:dyDescent="0.25">
      <c r="A909" s="29">
        <v>45376</v>
      </c>
      <c r="B909" s="73" t="s">
        <v>280</v>
      </c>
      <c r="C909" s="27"/>
      <c r="D909" s="27" t="s">
        <v>46</v>
      </c>
      <c r="E909" s="27" t="s">
        <v>109</v>
      </c>
      <c r="F909" s="27">
        <v>8250</v>
      </c>
      <c r="G909" s="27" t="s">
        <v>34</v>
      </c>
      <c r="H909" s="27">
        <v>1220</v>
      </c>
      <c r="I909" s="11">
        <f t="shared" ref="I909:I963" si="137">F909*H909</f>
        <v>10065000</v>
      </c>
      <c r="J909" s="28" t="s">
        <v>28</v>
      </c>
      <c r="K909" s="11"/>
      <c r="L909" s="4">
        <f t="shared" ref="L909:L963" si="138">M909+N909</f>
        <v>0</v>
      </c>
      <c r="M909" s="4"/>
      <c r="N909" s="4"/>
      <c r="O909" s="4">
        <f t="shared" ref="O909:O963" si="139">P909+Q909</f>
        <v>0</v>
      </c>
      <c r="P909" s="4"/>
      <c r="Q909" s="4"/>
      <c r="R909" s="4">
        <f t="shared" ref="R909:R963" si="140">S909+T909</f>
        <v>0</v>
      </c>
      <c r="S909" s="4"/>
      <c r="T909" s="4"/>
      <c r="U909" s="4">
        <f t="shared" ref="U909:U963" si="141">V909+W909</f>
        <v>0</v>
      </c>
      <c r="V909" s="4"/>
      <c r="W909" s="4"/>
      <c r="X909" s="4">
        <f t="shared" ref="X909:X963" si="142">Y909+Z909</f>
        <v>0</v>
      </c>
      <c r="Y909" s="4"/>
      <c r="Z909" s="4"/>
      <c r="AA909" s="4">
        <f>C909+I909-L909-O909-U909-X909-R909</f>
        <v>10065000</v>
      </c>
      <c r="AB909" s="7"/>
    </row>
    <row r="910" spans="1:28" ht="15.75" hidden="1" x14ac:dyDescent="0.25">
      <c r="A910" s="29">
        <v>45376</v>
      </c>
      <c r="B910" s="73" t="s">
        <v>280</v>
      </c>
      <c r="C910" s="25"/>
      <c r="D910" s="27" t="s">
        <v>46</v>
      </c>
      <c r="E910" s="25" t="s">
        <v>767</v>
      </c>
      <c r="F910" s="25">
        <v>400</v>
      </c>
      <c r="G910" s="27" t="s">
        <v>34</v>
      </c>
      <c r="H910" s="25">
        <v>3360</v>
      </c>
      <c r="I910" s="11">
        <f t="shared" si="137"/>
        <v>1344000</v>
      </c>
      <c r="J910" s="26" t="s">
        <v>28</v>
      </c>
      <c r="K910" s="11"/>
      <c r="L910" s="4">
        <f t="shared" si="138"/>
        <v>0</v>
      </c>
      <c r="M910" s="4"/>
      <c r="N910" s="4"/>
      <c r="O910" s="4">
        <f t="shared" si="139"/>
        <v>0</v>
      </c>
      <c r="P910" s="4"/>
      <c r="Q910" s="4"/>
      <c r="R910" s="4">
        <f t="shared" si="140"/>
        <v>0</v>
      </c>
      <c r="S910" s="4"/>
      <c r="T910" s="4"/>
      <c r="U910" s="4">
        <f t="shared" si="141"/>
        <v>0</v>
      </c>
      <c r="V910" s="4"/>
      <c r="W910" s="4"/>
      <c r="X910" s="4">
        <f t="shared" si="142"/>
        <v>0</v>
      </c>
      <c r="Y910" s="4"/>
      <c r="Z910" s="4"/>
      <c r="AA910" s="4">
        <f>C910+I910-L910-O910-U910-X910-R910</f>
        <v>1344000</v>
      </c>
      <c r="AB910" s="7"/>
    </row>
    <row r="911" spans="1:28" ht="15.75" hidden="1" x14ac:dyDescent="0.25">
      <c r="A911" s="29">
        <v>45376</v>
      </c>
      <c r="B911" s="73" t="s">
        <v>280</v>
      </c>
      <c r="C911" s="25"/>
      <c r="D911" s="27" t="s">
        <v>46</v>
      </c>
      <c r="E911" s="25" t="s">
        <v>87</v>
      </c>
      <c r="F911" s="25">
        <v>1000</v>
      </c>
      <c r="G911" s="25" t="s">
        <v>34</v>
      </c>
      <c r="H911" s="25">
        <v>1230</v>
      </c>
      <c r="I911" s="11">
        <f t="shared" si="137"/>
        <v>1230000</v>
      </c>
      <c r="J911" s="26" t="s">
        <v>28</v>
      </c>
      <c r="K911" s="11"/>
      <c r="L911" s="4">
        <f t="shared" si="138"/>
        <v>0</v>
      </c>
      <c r="M911" s="4"/>
      <c r="N911" s="4"/>
      <c r="O911" s="4">
        <f t="shared" si="139"/>
        <v>0</v>
      </c>
      <c r="P911" s="4"/>
      <c r="Q911" s="4"/>
      <c r="R911" s="4">
        <f t="shared" si="140"/>
        <v>0</v>
      </c>
      <c r="S911" s="4"/>
      <c r="T911" s="4"/>
      <c r="U911" s="4">
        <f t="shared" si="141"/>
        <v>0</v>
      </c>
      <c r="V911" s="4"/>
      <c r="W911" s="4"/>
      <c r="X911" s="4">
        <f t="shared" si="142"/>
        <v>0</v>
      </c>
      <c r="Y911" s="4"/>
      <c r="Z911" s="4"/>
      <c r="AA911" s="4">
        <f>C911+I911-L911-O911-U911-X911-R911</f>
        <v>1230000</v>
      </c>
      <c r="AB911" s="7"/>
    </row>
    <row r="912" spans="1:28" ht="15.75" hidden="1" x14ac:dyDescent="0.25">
      <c r="A912" s="29">
        <v>45376</v>
      </c>
      <c r="B912" s="72" t="s">
        <v>359</v>
      </c>
      <c r="C912" s="27"/>
      <c r="D912" s="25" t="s">
        <v>46</v>
      </c>
      <c r="E912" s="27" t="s">
        <v>240</v>
      </c>
      <c r="F912" s="27">
        <v>1</v>
      </c>
      <c r="G912" s="27" t="s">
        <v>39</v>
      </c>
      <c r="H912" s="27">
        <v>300000</v>
      </c>
      <c r="I912" s="11">
        <f t="shared" si="137"/>
        <v>300000</v>
      </c>
      <c r="J912" s="31" t="s">
        <v>312</v>
      </c>
      <c r="K912" s="11" t="s">
        <v>1097</v>
      </c>
      <c r="L912" s="4">
        <f t="shared" si="138"/>
        <v>0</v>
      </c>
      <c r="M912" s="4"/>
      <c r="N912" s="4"/>
      <c r="O912" s="4">
        <f t="shared" si="139"/>
        <v>300000</v>
      </c>
      <c r="P912" s="4">
        <v>300000</v>
      </c>
      <c r="Q912" s="4"/>
      <c r="R912" s="4">
        <f t="shared" si="140"/>
        <v>0</v>
      </c>
      <c r="S912" s="4"/>
      <c r="T912" s="4"/>
      <c r="U912" s="4">
        <f t="shared" si="141"/>
        <v>0</v>
      </c>
      <c r="V912" s="4"/>
      <c r="W912" s="4"/>
      <c r="X912" s="4">
        <f t="shared" si="142"/>
        <v>0</v>
      </c>
      <c r="Y912" s="4"/>
      <c r="Z912" s="4"/>
      <c r="AA912" s="4">
        <f>C912+I912-L912-O912-U912-X912-R912</f>
        <v>0</v>
      </c>
      <c r="AB912" s="7">
        <v>45377</v>
      </c>
    </row>
    <row r="913" spans="1:28" ht="15.75" hidden="1" x14ac:dyDescent="0.25">
      <c r="A913" s="29">
        <v>45376</v>
      </c>
      <c r="B913" s="72" t="s">
        <v>99</v>
      </c>
      <c r="C913" s="25"/>
      <c r="D913" s="25" t="s">
        <v>46</v>
      </c>
      <c r="E913" s="25" t="s">
        <v>104</v>
      </c>
      <c r="F913" s="25">
        <v>27</v>
      </c>
      <c r="G913" s="25" t="s">
        <v>39</v>
      </c>
      <c r="H913" s="25"/>
      <c r="I913" s="11">
        <f t="shared" si="137"/>
        <v>0</v>
      </c>
      <c r="J913" s="26" t="s">
        <v>28</v>
      </c>
      <c r="K913" s="11"/>
      <c r="L913" s="4">
        <f t="shared" si="138"/>
        <v>0</v>
      </c>
      <c r="M913" s="4"/>
      <c r="N913" s="4"/>
      <c r="O913" s="4">
        <f t="shared" si="139"/>
        <v>0</v>
      </c>
      <c r="P913" s="4"/>
      <c r="Q913" s="4"/>
      <c r="R913" s="4">
        <f t="shared" si="140"/>
        <v>0</v>
      </c>
      <c r="S913" s="4"/>
      <c r="T913" s="4"/>
      <c r="U913" s="4">
        <f t="shared" si="141"/>
        <v>0</v>
      </c>
      <c r="V913" s="4"/>
      <c r="W913" s="4"/>
      <c r="X913" s="4">
        <f t="shared" si="142"/>
        <v>0</v>
      </c>
      <c r="Y913" s="4"/>
      <c r="Z913" s="4"/>
      <c r="AA913" s="4">
        <f>C913+I913-L913-O913-U913-X913-R913</f>
        <v>0</v>
      </c>
      <c r="AB913" s="7"/>
    </row>
    <row r="914" spans="1:28" ht="15.75" hidden="1" x14ac:dyDescent="0.25">
      <c r="A914" s="29">
        <v>45376</v>
      </c>
      <c r="B914" s="72" t="s">
        <v>669</v>
      </c>
      <c r="C914" s="25"/>
      <c r="D914" s="25" t="s">
        <v>46</v>
      </c>
      <c r="E914" s="25" t="s">
        <v>106</v>
      </c>
      <c r="F914" s="25">
        <v>189.6</v>
      </c>
      <c r="G914" s="25" t="s">
        <v>39</v>
      </c>
      <c r="H914" s="25">
        <v>47000</v>
      </c>
      <c r="I914" s="11">
        <f t="shared" si="137"/>
        <v>8911200</v>
      </c>
      <c r="J914" s="31" t="s">
        <v>312</v>
      </c>
      <c r="K914" s="11" t="s">
        <v>1090</v>
      </c>
      <c r="L914" s="4">
        <f t="shared" si="138"/>
        <v>0</v>
      </c>
      <c r="M914" s="4"/>
      <c r="N914" s="4"/>
      <c r="O914" s="4">
        <f t="shared" si="139"/>
        <v>8911200</v>
      </c>
      <c r="P914" s="4">
        <v>8911200</v>
      </c>
      <c r="Q914" s="4"/>
      <c r="R914" s="4">
        <f t="shared" si="140"/>
        <v>0</v>
      </c>
      <c r="S914" s="4"/>
      <c r="T914" s="4"/>
      <c r="U914" s="4">
        <f t="shared" si="141"/>
        <v>0</v>
      </c>
      <c r="V914" s="4"/>
      <c r="W914" s="4"/>
      <c r="X914" s="4">
        <f t="shared" si="142"/>
        <v>0</v>
      </c>
      <c r="Y914" s="4"/>
      <c r="Z914" s="4"/>
      <c r="AA914" s="4">
        <f>C914+I914-L914-O914-U914-X914-R914</f>
        <v>0</v>
      </c>
      <c r="AB914" s="7">
        <v>45376</v>
      </c>
    </row>
    <row r="915" spans="1:28" ht="15.75" hidden="1" x14ac:dyDescent="0.25">
      <c r="A915" s="29">
        <v>45376</v>
      </c>
      <c r="B915" s="72" t="s">
        <v>669</v>
      </c>
      <c r="C915" s="25"/>
      <c r="D915" s="25" t="s">
        <v>46</v>
      </c>
      <c r="E915" s="27" t="s">
        <v>100</v>
      </c>
      <c r="F915" s="25">
        <v>56.6</v>
      </c>
      <c r="G915" s="27" t="s">
        <v>39</v>
      </c>
      <c r="H915" s="25">
        <v>47000</v>
      </c>
      <c r="I915" s="11">
        <f t="shared" si="137"/>
        <v>2660200</v>
      </c>
      <c r="J915" s="31" t="s">
        <v>312</v>
      </c>
      <c r="K915" s="11" t="s">
        <v>1090</v>
      </c>
      <c r="L915" s="4">
        <f t="shared" si="138"/>
        <v>0</v>
      </c>
      <c r="M915" s="4"/>
      <c r="N915" s="4"/>
      <c r="O915" s="4">
        <f t="shared" si="139"/>
        <v>2660200</v>
      </c>
      <c r="P915" s="4">
        <v>2660200</v>
      </c>
      <c r="Q915" s="4"/>
      <c r="R915" s="4">
        <f t="shared" si="140"/>
        <v>0</v>
      </c>
      <c r="S915" s="4"/>
      <c r="T915" s="4"/>
      <c r="U915" s="4">
        <f t="shared" si="141"/>
        <v>0</v>
      </c>
      <c r="V915" s="4"/>
      <c r="W915" s="4"/>
      <c r="X915" s="4">
        <f t="shared" si="142"/>
        <v>0</v>
      </c>
      <c r="Y915" s="4"/>
      <c r="Z915" s="4"/>
      <c r="AA915" s="4">
        <f>C915+I915-L915-O915-U915-X915-R915</f>
        <v>0</v>
      </c>
      <c r="AB915" s="7">
        <v>45376</v>
      </c>
    </row>
    <row r="916" spans="1:28" ht="15.75" hidden="1" x14ac:dyDescent="0.25">
      <c r="A916" s="29">
        <v>45376</v>
      </c>
      <c r="B916" s="73" t="s">
        <v>116</v>
      </c>
      <c r="C916" s="27"/>
      <c r="D916" s="25" t="s">
        <v>46</v>
      </c>
      <c r="E916" s="27" t="s">
        <v>150</v>
      </c>
      <c r="F916" s="25">
        <v>20</v>
      </c>
      <c r="G916" s="27" t="s">
        <v>77</v>
      </c>
      <c r="H916" s="27">
        <v>45000</v>
      </c>
      <c r="I916" s="11">
        <f t="shared" si="137"/>
        <v>900000</v>
      </c>
      <c r="J916" s="28" t="s">
        <v>28</v>
      </c>
      <c r="K916" s="11"/>
      <c r="L916" s="4">
        <f t="shared" si="138"/>
        <v>0</v>
      </c>
      <c r="M916" s="4"/>
      <c r="N916" s="4"/>
      <c r="O916" s="4">
        <f t="shared" si="139"/>
        <v>0</v>
      </c>
      <c r="P916" s="4"/>
      <c r="Q916" s="4"/>
      <c r="R916" s="4">
        <f t="shared" si="140"/>
        <v>0</v>
      </c>
      <c r="S916" s="4"/>
      <c r="T916" s="4"/>
      <c r="U916" s="4">
        <f t="shared" si="141"/>
        <v>0</v>
      </c>
      <c r="V916" s="4"/>
      <c r="W916" s="4"/>
      <c r="X916" s="4">
        <f t="shared" si="142"/>
        <v>0</v>
      </c>
      <c r="Y916" s="4"/>
      <c r="Z916" s="4"/>
      <c r="AA916" s="4">
        <f>C916+I916-L916-O916-U916-X916-R916</f>
        <v>900000</v>
      </c>
      <c r="AB916" s="7"/>
    </row>
    <row r="917" spans="1:28" ht="15.75" hidden="1" x14ac:dyDescent="0.25">
      <c r="A917" s="29">
        <v>45376</v>
      </c>
      <c r="B917" s="73" t="s">
        <v>99</v>
      </c>
      <c r="C917" s="27"/>
      <c r="D917" s="25" t="s">
        <v>46</v>
      </c>
      <c r="E917" s="25" t="s">
        <v>104</v>
      </c>
      <c r="F917" s="27">
        <v>27.2</v>
      </c>
      <c r="G917" s="27" t="s">
        <v>39</v>
      </c>
      <c r="H917" s="27"/>
      <c r="I917" s="11">
        <f t="shared" si="137"/>
        <v>0</v>
      </c>
      <c r="J917" s="28" t="s">
        <v>28</v>
      </c>
      <c r="K917" s="11"/>
      <c r="L917" s="4">
        <f t="shared" si="138"/>
        <v>0</v>
      </c>
      <c r="M917" s="4"/>
      <c r="N917" s="4"/>
      <c r="O917" s="4">
        <f t="shared" si="139"/>
        <v>0</v>
      </c>
      <c r="P917" s="4"/>
      <c r="Q917" s="4"/>
      <c r="R917" s="4">
        <f t="shared" si="140"/>
        <v>0</v>
      </c>
      <c r="S917" s="4"/>
      <c r="T917" s="4"/>
      <c r="U917" s="4">
        <f t="shared" si="141"/>
        <v>0</v>
      </c>
      <c r="V917" s="4"/>
      <c r="W917" s="4"/>
      <c r="X917" s="4">
        <f t="shared" si="142"/>
        <v>0</v>
      </c>
      <c r="Y917" s="4"/>
      <c r="Z917" s="4"/>
      <c r="AA917" s="4">
        <f>C917+I917-L917-O917-U917-X917-R917</f>
        <v>0</v>
      </c>
      <c r="AB917" s="7"/>
    </row>
    <row r="918" spans="1:28" ht="15.75" hidden="1" x14ac:dyDescent="0.25">
      <c r="A918" s="29">
        <v>45376</v>
      </c>
      <c r="B918" s="73" t="s">
        <v>309</v>
      </c>
      <c r="C918" s="27"/>
      <c r="D918" s="25" t="s">
        <v>46</v>
      </c>
      <c r="E918" s="27" t="s">
        <v>356</v>
      </c>
      <c r="F918" s="27">
        <v>1</v>
      </c>
      <c r="G918" s="27" t="s">
        <v>48</v>
      </c>
      <c r="H918" s="27">
        <v>8960000</v>
      </c>
      <c r="I918" s="11">
        <f t="shared" si="137"/>
        <v>8960000</v>
      </c>
      <c r="J918" s="28" t="s">
        <v>28</v>
      </c>
      <c r="K918" s="11"/>
      <c r="L918" s="4">
        <f t="shared" si="138"/>
        <v>0</v>
      </c>
      <c r="M918" s="4"/>
      <c r="N918" s="4"/>
      <c r="O918" s="4">
        <f t="shared" si="139"/>
        <v>0</v>
      </c>
      <c r="P918" s="4"/>
      <c r="Q918" s="4"/>
      <c r="R918" s="4">
        <f t="shared" si="140"/>
        <v>0</v>
      </c>
      <c r="S918" s="4"/>
      <c r="T918" s="4"/>
      <c r="U918" s="4">
        <f t="shared" si="141"/>
        <v>0</v>
      </c>
      <c r="V918" s="4"/>
      <c r="W918" s="4"/>
      <c r="X918" s="4">
        <f t="shared" si="142"/>
        <v>0</v>
      </c>
      <c r="Y918" s="4"/>
      <c r="Z918" s="4"/>
      <c r="AA918" s="4">
        <f>C918+I918-L918-O918-U918-X918-R918</f>
        <v>8960000</v>
      </c>
      <c r="AB918" s="7"/>
    </row>
    <row r="919" spans="1:28" ht="15.75" hidden="1" x14ac:dyDescent="0.25">
      <c r="A919" s="29">
        <v>45376</v>
      </c>
      <c r="B919" s="73" t="s">
        <v>118</v>
      </c>
      <c r="C919" s="25"/>
      <c r="D919" s="25" t="s">
        <v>46</v>
      </c>
      <c r="E919" s="25" t="s">
        <v>384</v>
      </c>
      <c r="F919" s="25">
        <v>6</v>
      </c>
      <c r="G919" s="27" t="s">
        <v>48</v>
      </c>
      <c r="H919" s="25">
        <v>250000</v>
      </c>
      <c r="I919" s="11">
        <f t="shared" si="137"/>
        <v>1500000</v>
      </c>
      <c r="J919" s="26" t="s">
        <v>28</v>
      </c>
      <c r="K919" s="11"/>
      <c r="L919" s="4">
        <f t="shared" si="138"/>
        <v>0</v>
      </c>
      <c r="M919" s="4"/>
      <c r="N919" s="4"/>
      <c r="O919" s="4">
        <f t="shared" si="139"/>
        <v>0</v>
      </c>
      <c r="P919" s="4"/>
      <c r="Q919" s="4"/>
      <c r="R919" s="4">
        <f t="shared" si="140"/>
        <v>0</v>
      </c>
      <c r="S919" s="4"/>
      <c r="T919" s="4"/>
      <c r="U919" s="4">
        <f t="shared" si="141"/>
        <v>0</v>
      </c>
      <c r="V919" s="4"/>
      <c r="W919" s="4"/>
      <c r="X919" s="4">
        <f t="shared" si="142"/>
        <v>0</v>
      </c>
      <c r="Y919" s="4"/>
      <c r="Z919" s="4"/>
      <c r="AA919" s="4">
        <f>C919+I919-L919-O919-U919-X919-R919</f>
        <v>1500000</v>
      </c>
      <c r="AB919" s="7"/>
    </row>
    <row r="920" spans="1:28" ht="15.75" hidden="1" x14ac:dyDescent="0.25">
      <c r="A920" s="29">
        <v>45376</v>
      </c>
      <c r="B920" s="73" t="s">
        <v>495</v>
      </c>
      <c r="C920" s="27"/>
      <c r="D920" s="25" t="s">
        <v>52</v>
      </c>
      <c r="E920" s="27" t="s">
        <v>284</v>
      </c>
      <c r="F920" s="27">
        <v>1</v>
      </c>
      <c r="G920" s="27" t="s">
        <v>34</v>
      </c>
      <c r="H920" s="27">
        <v>75000</v>
      </c>
      <c r="I920" s="11">
        <f t="shared" si="137"/>
        <v>75000</v>
      </c>
      <c r="J920" s="32" t="s">
        <v>324</v>
      </c>
      <c r="K920" s="11"/>
      <c r="L920" s="4">
        <f t="shared" si="138"/>
        <v>75000</v>
      </c>
      <c r="M920" s="4">
        <v>75000</v>
      </c>
      <c r="N920" s="4"/>
      <c r="O920" s="4">
        <f t="shared" si="139"/>
        <v>0</v>
      </c>
      <c r="P920" s="4"/>
      <c r="Q920" s="4"/>
      <c r="R920" s="4">
        <f t="shared" si="140"/>
        <v>0</v>
      </c>
      <c r="S920" s="4"/>
      <c r="T920" s="4"/>
      <c r="U920" s="4">
        <f t="shared" si="141"/>
        <v>0</v>
      </c>
      <c r="V920" s="4"/>
      <c r="W920" s="4"/>
      <c r="X920" s="4">
        <f t="shared" si="142"/>
        <v>0</v>
      </c>
      <c r="Y920" s="4"/>
      <c r="Z920" s="4"/>
      <c r="AA920" s="4">
        <f>C920+I920-L920-O920-U920-X920-R920</f>
        <v>0</v>
      </c>
      <c r="AB920" s="7">
        <v>45378</v>
      </c>
    </row>
    <row r="921" spans="1:28" ht="15.75" hidden="1" x14ac:dyDescent="0.25">
      <c r="A921" s="29">
        <v>45376</v>
      </c>
      <c r="B921" s="73" t="s">
        <v>495</v>
      </c>
      <c r="C921" s="25"/>
      <c r="D921" s="25" t="s">
        <v>52</v>
      </c>
      <c r="E921" s="25" t="s">
        <v>227</v>
      </c>
      <c r="F921" s="25">
        <v>4</v>
      </c>
      <c r="G921" s="27" t="s">
        <v>34</v>
      </c>
      <c r="H921" s="25">
        <v>95000</v>
      </c>
      <c r="I921" s="11">
        <f t="shared" si="137"/>
        <v>380000</v>
      </c>
      <c r="J921" s="31" t="s">
        <v>324</v>
      </c>
      <c r="K921" s="11"/>
      <c r="L921" s="4">
        <f t="shared" si="138"/>
        <v>380000</v>
      </c>
      <c r="M921" s="4">
        <v>380000</v>
      </c>
      <c r="N921" s="4"/>
      <c r="O921" s="4">
        <f t="shared" si="139"/>
        <v>0</v>
      </c>
      <c r="P921" s="4"/>
      <c r="Q921" s="4"/>
      <c r="R921" s="4">
        <f t="shared" si="140"/>
        <v>0</v>
      </c>
      <c r="S921" s="4"/>
      <c r="T921" s="4"/>
      <c r="U921" s="4">
        <f t="shared" si="141"/>
        <v>0</v>
      </c>
      <c r="V921" s="4"/>
      <c r="W921" s="4"/>
      <c r="X921" s="4">
        <f t="shared" si="142"/>
        <v>0</v>
      </c>
      <c r="Y921" s="4"/>
      <c r="Z921" s="4"/>
      <c r="AA921" s="4">
        <f>C921+I921-L921-O921-U921-X921-R921</f>
        <v>0</v>
      </c>
      <c r="AB921" s="7">
        <v>45378</v>
      </c>
    </row>
    <row r="922" spans="1:28" ht="15.75" hidden="1" x14ac:dyDescent="0.25">
      <c r="A922" s="29">
        <v>45376</v>
      </c>
      <c r="B922" s="73" t="s">
        <v>471</v>
      </c>
      <c r="C922" s="25"/>
      <c r="D922" s="25" t="s">
        <v>46</v>
      </c>
      <c r="E922" s="25" t="s">
        <v>180</v>
      </c>
      <c r="F922" s="25">
        <v>1</v>
      </c>
      <c r="G922" s="27" t="s">
        <v>48</v>
      </c>
      <c r="H922" s="25">
        <v>230000</v>
      </c>
      <c r="I922" s="11">
        <f t="shared" si="137"/>
        <v>230000</v>
      </c>
      <c r="J922" s="31" t="s">
        <v>324</v>
      </c>
      <c r="K922" s="11"/>
      <c r="L922" s="4">
        <f t="shared" si="138"/>
        <v>0</v>
      </c>
      <c r="M922" s="4"/>
      <c r="N922" s="4"/>
      <c r="O922" s="4">
        <f t="shared" si="139"/>
        <v>0</v>
      </c>
      <c r="P922" s="4"/>
      <c r="Q922" s="4"/>
      <c r="R922" s="4">
        <f t="shared" si="140"/>
        <v>0</v>
      </c>
      <c r="S922" s="4"/>
      <c r="T922" s="4"/>
      <c r="U922" s="4">
        <f t="shared" si="141"/>
        <v>230000</v>
      </c>
      <c r="V922" s="4">
        <v>230000</v>
      </c>
      <c r="W922" s="4"/>
      <c r="X922" s="4">
        <f t="shared" si="142"/>
        <v>0</v>
      </c>
      <c r="Y922" s="4"/>
      <c r="Z922" s="4"/>
      <c r="AA922" s="4">
        <f>C922+I922-L922-O922-U922-X922-R922</f>
        <v>0</v>
      </c>
      <c r="AB922" s="7">
        <v>45376</v>
      </c>
    </row>
    <row r="923" spans="1:28" ht="15.75" hidden="1" x14ac:dyDescent="0.25">
      <c r="A923" s="29">
        <v>45376</v>
      </c>
      <c r="B923" s="73" t="s">
        <v>471</v>
      </c>
      <c r="C923" s="27"/>
      <c r="D923" s="25" t="s">
        <v>46</v>
      </c>
      <c r="E923" s="27" t="s">
        <v>477</v>
      </c>
      <c r="F923" s="27">
        <v>1</v>
      </c>
      <c r="G923" s="27" t="s">
        <v>48</v>
      </c>
      <c r="H923" s="27">
        <v>230000</v>
      </c>
      <c r="I923" s="11">
        <f t="shared" si="137"/>
        <v>230000</v>
      </c>
      <c r="J923" s="31" t="s">
        <v>324</v>
      </c>
      <c r="K923" s="11"/>
      <c r="L923" s="4">
        <f t="shared" si="138"/>
        <v>0</v>
      </c>
      <c r="M923" s="4"/>
      <c r="N923" s="4"/>
      <c r="O923" s="4">
        <f t="shared" si="139"/>
        <v>0</v>
      </c>
      <c r="P923" s="4"/>
      <c r="Q923" s="4"/>
      <c r="R923" s="4">
        <f t="shared" si="140"/>
        <v>0</v>
      </c>
      <c r="S923" s="4"/>
      <c r="T923" s="4"/>
      <c r="U923" s="4">
        <f t="shared" si="141"/>
        <v>230000</v>
      </c>
      <c r="V923" s="4">
        <v>230000</v>
      </c>
      <c r="W923" s="4"/>
      <c r="X923" s="4">
        <f t="shared" si="142"/>
        <v>0</v>
      </c>
      <c r="Y923" s="4"/>
      <c r="Z923" s="4"/>
      <c r="AA923" s="4">
        <f>C923+I923-L923-O923-U923-X923-R923</f>
        <v>0</v>
      </c>
      <c r="AB923" s="7">
        <v>45376</v>
      </c>
    </row>
    <row r="924" spans="1:28" ht="15.75" hidden="1" x14ac:dyDescent="0.25">
      <c r="A924" s="29">
        <v>45376</v>
      </c>
      <c r="B924" s="73" t="s">
        <v>471</v>
      </c>
      <c r="C924" s="27"/>
      <c r="D924" s="25" t="s">
        <v>46</v>
      </c>
      <c r="E924" s="27" t="s">
        <v>135</v>
      </c>
      <c r="F924" s="27">
        <v>2</v>
      </c>
      <c r="G924" s="27" t="s">
        <v>48</v>
      </c>
      <c r="H924" s="27">
        <v>150000</v>
      </c>
      <c r="I924" s="11">
        <f t="shared" si="137"/>
        <v>300000</v>
      </c>
      <c r="J924" s="31" t="s">
        <v>324</v>
      </c>
      <c r="K924" s="11"/>
      <c r="L924" s="4">
        <f t="shared" si="138"/>
        <v>0</v>
      </c>
      <c r="M924" s="4"/>
      <c r="N924" s="4"/>
      <c r="O924" s="4">
        <f t="shared" si="139"/>
        <v>0</v>
      </c>
      <c r="P924" s="4"/>
      <c r="Q924" s="4"/>
      <c r="R924" s="4">
        <f t="shared" si="140"/>
        <v>0</v>
      </c>
      <c r="S924" s="4"/>
      <c r="T924" s="4"/>
      <c r="U924" s="4">
        <f t="shared" si="141"/>
        <v>300000</v>
      </c>
      <c r="V924" s="4">
        <v>300000</v>
      </c>
      <c r="W924" s="4"/>
      <c r="X924" s="4">
        <f t="shared" si="142"/>
        <v>0</v>
      </c>
      <c r="Y924" s="4"/>
      <c r="Z924" s="4"/>
      <c r="AA924" s="4">
        <f>C924+I924-L924-O924-U924-X924-R924</f>
        <v>0</v>
      </c>
      <c r="AB924" s="7">
        <v>45376</v>
      </c>
    </row>
    <row r="925" spans="1:28" ht="15.75" hidden="1" x14ac:dyDescent="0.25">
      <c r="A925" s="29">
        <v>45376</v>
      </c>
      <c r="B925" s="73" t="s">
        <v>287</v>
      </c>
      <c r="C925" s="25"/>
      <c r="D925" s="25" t="s">
        <v>52</v>
      </c>
      <c r="E925" s="25" t="s">
        <v>192</v>
      </c>
      <c r="F925" s="25">
        <v>100</v>
      </c>
      <c r="G925" s="27" t="s">
        <v>34</v>
      </c>
      <c r="H925" s="25">
        <v>2931</v>
      </c>
      <c r="I925" s="11">
        <f t="shared" si="137"/>
        <v>293100</v>
      </c>
      <c r="J925" s="31" t="s">
        <v>312</v>
      </c>
      <c r="K925" s="11" t="s">
        <v>851</v>
      </c>
      <c r="L925" s="4">
        <f t="shared" si="138"/>
        <v>0</v>
      </c>
      <c r="M925" s="4"/>
      <c r="N925" s="4"/>
      <c r="O925" s="4">
        <f t="shared" si="139"/>
        <v>293100</v>
      </c>
      <c r="P925" s="4">
        <v>293100</v>
      </c>
      <c r="Q925" s="4"/>
      <c r="R925" s="4">
        <f t="shared" si="140"/>
        <v>0</v>
      </c>
      <c r="S925" s="4"/>
      <c r="T925" s="4"/>
      <c r="U925" s="4">
        <f t="shared" si="141"/>
        <v>0</v>
      </c>
      <c r="V925" s="4"/>
      <c r="W925" s="4"/>
      <c r="X925" s="4">
        <f t="shared" si="142"/>
        <v>0</v>
      </c>
      <c r="Y925" s="4"/>
      <c r="Z925" s="4"/>
      <c r="AA925" s="4">
        <f>C925+I925-L925-O925-U925-X925-R925</f>
        <v>0</v>
      </c>
      <c r="AB925" s="7">
        <v>45376</v>
      </c>
    </row>
    <row r="926" spans="1:28" ht="15.75" hidden="1" x14ac:dyDescent="0.25">
      <c r="A926" s="29">
        <v>45376</v>
      </c>
      <c r="B926" s="73" t="s">
        <v>287</v>
      </c>
      <c r="C926" s="27"/>
      <c r="D926" s="25" t="s">
        <v>52</v>
      </c>
      <c r="E926" s="27" t="s">
        <v>225</v>
      </c>
      <c r="F926" s="25">
        <v>100</v>
      </c>
      <c r="G926" s="27" t="s">
        <v>34</v>
      </c>
      <c r="H926" s="27">
        <v>3185</v>
      </c>
      <c r="I926" s="11">
        <f t="shared" si="137"/>
        <v>318500</v>
      </c>
      <c r="J926" s="31" t="s">
        <v>312</v>
      </c>
      <c r="K926" s="11" t="s">
        <v>851</v>
      </c>
      <c r="L926" s="4">
        <f t="shared" si="138"/>
        <v>0</v>
      </c>
      <c r="M926" s="4"/>
      <c r="N926" s="4"/>
      <c r="O926" s="4">
        <f t="shared" si="139"/>
        <v>318500</v>
      </c>
      <c r="P926" s="4">
        <v>318500</v>
      </c>
      <c r="Q926" s="4"/>
      <c r="R926" s="4">
        <f t="shared" si="140"/>
        <v>0</v>
      </c>
      <c r="S926" s="4"/>
      <c r="T926" s="4"/>
      <c r="U926" s="4">
        <f t="shared" si="141"/>
        <v>0</v>
      </c>
      <c r="V926" s="4"/>
      <c r="W926" s="4"/>
      <c r="X926" s="4">
        <f t="shared" si="142"/>
        <v>0</v>
      </c>
      <c r="Y926" s="4"/>
      <c r="Z926" s="4"/>
      <c r="AA926" s="4">
        <f>C926+I926-L926-O926-U926-X926-R926</f>
        <v>0</v>
      </c>
      <c r="AB926" s="7">
        <v>45376</v>
      </c>
    </row>
    <row r="927" spans="1:28" ht="15.75" hidden="1" x14ac:dyDescent="0.25">
      <c r="A927" s="29">
        <v>45376</v>
      </c>
      <c r="B927" s="73" t="s">
        <v>789</v>
      </c>
      <c r="C927" s="25"/>
      <c r="D927" s="25" t="s">
        <v>46</v>
      </c>
      <c r="E927" s="27" t="s">
        <v>128</v>
      </c>
      <c r="F927" s="25">
        <v>25</v>
      </c>
      <c r="G927" s="25" t="s">
        <v>39</v>
      </c>
      <c r="H927" s="25">
        <v>120000</v>
      </c>
      <c r="I927" s="11">
        <f t="shared" si="137"/>
        <v>3000000</v>
      </c>
      <c r="J927" s="31" t="s">
        <v>312</v>
      </c>
      <c r="K927" s="11" t="s">
        <v>1089</v>
      </c>
      <c r="L927" s="4">
        <f t="shared" si="138"/>
        <v>0</v>
      </c>
      <c r="M927" s="4"/>
      <c r="N927" s="4"/>
      <c r="O927" s="4">
        <f t="shared" si="139"/>
        <v>3000000</v>
      </c>
      <c r="P927" s="4">
        <v>3000000</v>
      </c>
      <c r="Q927" s="4"/>
      <c r="R927" s="4">
        <f t="shared" si="140"/>
        <v>0</v>
      </c>
      <c r="S927" s="4"/>
      <c r="T927" s="4"/>
      <c r="U927" s="4">
        <f t="shared" si="141"/>
        <v>0</v>
      </c>
      <c r="V927" s="4"/>
      <c r="W927" s="4"/>
      <c r="X927" s="4">
        <f t="shared" si="142"/>
        <v>0</v>
      </c>
      <c r="Y927" s="4"/>
      <c r="Z927" s="4"/>
      <c r="AA927" s="4">
        <f>C927+I927-L927-O927-U927-X927-R927</f>
        <v>0</v>
      </c>
      <c r="AB927" s="7">
        <v>45376</v>
      </c>
    </row>
    <row r="928" spans="1:28" ht="15.75" hidden="1" x14ac:dyDescent="0.25">
      <c r="A928" s="29">
        <v>45376</v>
      </c>
      <c r="B928" s="73" t="s">
        <v>513</v>
      </c>
      <c r="C928" s="25"/>
      <c r="D928" s="25" t="s">
        <v>46</v>
      </c>
      <c r="E928" s="27" t="s">
        <v>47</v>
      </c>
      <c r="F928" s="25">
        <v>3</v>
      </c>
      <c r="G928" s="25" t="s">
        <v>48</v>
      </c>
      <c r="H928" s="25">
        <v>160000</v>
      </c>
      <c r="I928" s="11">
        <f t="shared" si="137"/>
        <v>480000</v>
      </c>
      <c r="J928" s="31" t="s">
        <v>312</v>
      </c>
      <c r="K928" s="11" t="s">
        <v>1087</v>
      </c>
      <c r="L928" s="4">
        <f t="shared" si="138"/>
        <v>0</v>
      </c>
      <c r="M928" s="4"/>
      <c r="N928" s="4"/>
      <c r="O928" s="4">
        <f t="shared" si="139"/>
        <v>480000</v>
      </c>
      <c r="P928" s="4">
        <v>480000</v>
      </c>
      <c r="Q928" s="4"/>
      <c r="R928" s="4">
        <f t="shared" si="140"/>
        <v>0</v>
      </c>
      <c r="S928" s="4"/>
      <c r="T928" s="4"/>
      <c r="U928" s="4">
        <f t="shared" si="141"/>
        <v>0</v>
      </c>
      <c r="V928" s="4"/>
      <c r="W928" s="4"/>
      <c r="X928" s="4">
        <f t="shared" si="142"/>
        <v>0</v>
      </c>
      <c r="Y928" s="4"/>
      <c r="Z928" s="4"/>
      <c r="AA928" s="4">
        <f>C928+I928-L928-O928-U928-X928-R928</f>
        <v>0</v>
      </c>
      <c r="AB928" s="7">
        <v>45376</v>
      </c>
    </row>
    <row r="929" spans="1:28" ht="15.75" hidden="1" x14ac:dyDescent="0.25">
      <c r="A929" s="29">
        <v>45376</v>
      </c>
      <c r="B929" s="73" t="s">
        <v>513</v>
      </c>
      <c r="C929" s="27"/>
      <c r="D929" s="25" t="s">
        <v>46</v>
      </c>
      <c r="E929" s="27" t="s">
        <v>135</v>
      </c>
      <c r="F929" s="27">
        <v>6</v>
      </c>
      <c r="G929" s="25" t="s">
        <v>48</v>
      </c>
      <c r="H929" s="27">
        <v>160000</v>
      </c>
      <c r="I929" s="11">
        <f t="shared" si="137"/>
        <v>960000</v>
      </c>
      <c r="J929" s="32" t="s">
        <v>312</v>
      </c>
      <c r="K929" s="11" t="s">
        <v>1087</v>
      </c>
      <c r="L929" s="4">
        <f t="shared" si="138"/>
        <v>0</v>
      </c>
      <c r="M929" s="4"/>
      <c r="N929" s="4"/>
      <c r="O929" s="4">
        <f t="shared" si="139"/>
        <v>960000</v>
      </c>
      <c r="P929" s="4">
        <v>960000</v>
      </c>
      <c r="Q929" s="4"/>
      <c r="R929" s="4">
        <f t="shared" si="140"/>
        <v>0</v>
      </c>
      <c r="S929" s="4"/>
      <c r="T929" s="4"/>
      <c r="U929" s="4">
        <f t="shared" si="141"/>
        <v>0</v>
      </c>
      <c r="V929" s="4"/>
      <c r="W929" s="4"/>
      <c r="X929" s="4">
        <f t="shared" si="142"/>
        <v>0</v>
      </c>
      <c r="Y929" s="4"/>
      <c r="Z929" s="4"/>
      <c r="AA929" s="4">
        <f>C929+I929-L929-O929-U929-X929-R929</f>
        <v>0</v>
      </c>
      <c r="AB929" s="7">
        <v>45376</v>
      </c>
    </row>
    <row r="930" spans="1:28" ht="15.75" hidden="1" x14ac:dyDescent="0.25">
      <c r="A930" s="29">
        <v>45376</v>
      </c>
      <c r="B930" s="72" t="s">
        <v>1084</v>
      </c>
      <c r="C930" s="25"/>
      <c r="D930" s="27" t="s">
        <v>52</v>
      </c>
      <c r="E930" s="27" t="s">
        <v>64</v>
      </c>
      <c r="F930" s="27">
        <v>40</v>
      </c>
      <c r="G930" s="25" t="s">
        <v>39</v>
      </c>
      <c r="H930" s="25">
        <v>50000</v>
      </c>
      <c r="I930" s="11">
        <f t="shared" si="137"/>
        <v>2000000</v>
      </c>
      <c r="J930" s="31" t="s">
        <v>324</v>
      </c>
      <c r="K930" s="11"/>
      <c r="L930" s="4">
        <f t="shared" si="138"/>
        <v>0</v>
      </c>
      <c r="M930" s="4"/>
      <c r="N930" s="4"/>
      <c r="O930" s="4">
        <f t="shared" si="139"/>
        <v>0</v>
      </c>
      <c r="P930" s="4"/>
      <c r="Q930" s="4"/>
      <c r="R930" s="4">
        <f t="shared" si="140"/>
        <v>0</v>
      </c>
      <c r="S930" s="4"/>
      <c r="T930" s="4"/>
      <c r="U930" s="4">
        <f t="shared" si="141"/>
        <v>2000000</v>
      </c>
      <c r="V930" s="4">
        <v>2000000</v>
      </c>
      <c r="W930" s="4"/>
      <c r="X930" s="4">
        <f t="shared" si="142"/>
        <v>0</v>
      </c>
      <c r="Y930" s="4"/>
      <c r="Z930" s="4"/>
      <c r="AA930" s="4">
        <f>C930+I930-L930-O930-U930-X930-R930</f>
        <v>0</v>
      </c>
      <c r="AB930" s="7">
        <v>45376</v>
      </c>
    </row>
    <row r="931" spans="1:28" ht="15.75" hidden="1" x14ac:dyDescent="0.25">
      <c r="A931" s="29">
        <v>45376</v>
      </c>
      <c r="B931" s="72" t="s">
        <v>1085</v>
      </c>
      <c r="C931" s="25"/>
      <c r="D931" s="27" t="s">
        <v>46</v>
      </c>
      <c r="E931" s="27" t="s">
        <v>160</v>
      </c>
      <c r="F931" s="27">
        <v>125</v>
      </c>
      <c r="G931" s="25" t="s">
        <v>34</v>
      </c>
      <c r="H931" s="25">
        <v>3200</v>
      </c>
      <c r="I931" s="11">
        <f t="shared" si="137"/>
        <v>400000</v>
      </c>
      <c r="J931" s="31" t="s">
        <v>324</v>
      </c>
      <c r="K931" s="11"/>
      <c r="L931" s="4">
        <f t="shared" si="138"/>
        <v>400000</v>
      </c>
      <c r="M931" s="4">
        <v>400000</v>
      </c>
      <c r="N931" s="4"/>
      <c r="O931" s="4">
        <f t="shared" si="139"/>
        <v>0</v>
      </c>
      <c r="P931" s="4"/>
      <c r="Q931" s="4"/>
      <c r="R931" s="4">
        <f t="shared" si="140"/>
        <v>0</v>
      </c>
      <c r="S931" s="4"/>
      <c r="T931" s="4"/>
      <c r="U931" s="4">
        <f t="shared" si="141"/>
        <v>0</v>
      </c>
      <c r="V931" s="4"/>
      <c r="W931" s="4"/>
      <c r="X931" s="4">
        <f t="shared" si="142"/>
        <v>0</v>
      </c>
      <c r="Y931" s="4"/>
      <c r="Z931" s="4"/>
      <c r="AA931" s="4">
        <f>C931+I931-L931-O931-U931-X931-R931</f>
        <v>0</v>
      </c>
      <c r="AB931" s="7">
        <v>45376</v>
      </c>
    </row>
    <row r="932" spans="1:28" ht="15.75" hidden="1" x14ac:dyDescent="0.25">
      <c r="A932" s="29">
        <v>45376</v>
      </c>
      <c r="B932" s="25" t="s">
        <v>99</v>
      </c>
      <c r="C932" s="27"/>
      <c r="D932" s="27" t="s">
        <v>46</v>
      </c>
      <c r="E932" s="27" t="s">
        <v>299</v>
      </c>
      <c r="F932" s="27">
        <v>16.399999999999999</v>
      </c>
      <c r="G932" s="25" t="s">
        <v>39</v>
      </c>
      <c r="H932" s="27"/>
      <c r="I932" s="11">
        <f t="shared" si="137"/>
        <v>0</v>
      </c>
      <c r="J932" s="28" t="s">
        <v>28</v>
      </c>
      <c r="K932" s="11"/>
      <c r="L932" s="4">
        <f t="shared" si="138"/>
        <v>0</v>
      </c>
      <c r="M932" s="4"/>
      <c r="N932" s="4"/>
      <c r="O932" s="4">
        <f t="shared" si="139"/>
        <v>0</v>
      </c>
      <c r="P932" s="4"/>
      <c r="Q932" s="4"/>
      <c r="R932" s="4">
        <f t="shared" si="140"/>
        <v>0</v>
      </c>
      <c r="S932" s="4"/>
      <c r="T932" s="4"/>
      <c r="U932" s="4">
        <f t="shared" si="141"/>
        <v>0</v>
      </c>
      <c r="V932" s="4"/>
      <c r="W932" s="4"/>
      <c r="X932" s="4">
        <f t="shared" si="142"/>
        <v>0</v>
      </c>
      <c r="Y932" s="4"/>
      <c r="Z932" s="4"/>
      <c r="AA932" s="4">
        <f>C932+I932-L932-O932-U932-X932-R932</f>
        <v>0</v>
      </c>
      <c r="AB932" s="7"/>
    </row>
    <row r="933" spans="1:28" ht="15.75" hidden="1" x14ac:dyDescent="0.25">
      <c r="A933" s="29">
        <v>45376</v>
      </c>
      <c r="B933" s="72" t="s">
        <v>45</v>
      </c>
      <c r="C933" s="27"/>
      <c r="D933" s="25" t="s">
        <v>52</v>
      </c>
      <c r="E933" s="27" t="s">
        <v>47</v>
      </c>
      <c r="F933" s="27">
        <v>30</v>
      </c>
      <c r="G933" s="25" t="s">
        <v>48</v>
      </c>
      <c r="H933" s="27">
        <v>145000</v>
      </c>
      <c r="I933" s="11">
        <f t="shared" si="137"/>
        <v>4350000</v>
      </c>
      <c r="J933" s="28" t="s">
        <v>28</v>
      </c>
      <c r="K933" s="11"/>
      <c r="L933" s="4">
        <f t="shared" si="138"/>
        <v>0</v>
      </c>
      <c r="M933" s="4"/>
      <c r="N933" s="4"/>
      <c r="O933" s="4">
        <f t="shared" si="139"/>
        <v>0</v>
      </c>
      <c r="P933" s="4"/>
      <c r="Q933" s="4"/>
      <c r="R933" s="4">
        <f t="shared" si="140"/>
        <v>0</v>
      </c>
      <c r="S933" s="4"/>
      <c r="T933" s="4"/>
      <c r="U933" s="4">
        <f t="shared" si="141"/>
        <v>0</v>
      </c>
      <c r="V933" s="4"/>
      <c r="W933" s="4"/>
      <c r="X933" s="4">
        <f t="shared" si="142"/>
        <v>0</v>
      </c>
      <c r="Y933" s="4"/>
      <c r="Z933" s="4"/>
      <c r="AA933" s="4">
        <f>C933+I933-L933-O933-U933-X933-R933</f>
        <v>4350000</v>
      </c>
      <c r="AB933" s="7"/>
    </row>
    <row r="934" spans="1:28" ht="15.75" hidden="1" x14ac:dyDescent="0.25">
      <c r="A934" s="29">
        <v>45376</v>
      </c>
      <c r="B934" s="72" t="s">
        <v>45</v>
      </c>
      <c r="C934" s="25"/>
      <c r="D934" s="25" t="s">
        <v>52</v>
      </c>
      <c r="E934" s="25" t="s">
        <v>135</v>
      </c>
      <c r="F934" s="25">
        <v>30</v>
      </c>
      <c r="G934" s="25" t="s">
        <v>48</v>
      </c>
      <c r="H934" s="25">
        <v>145000</v>
      </c>
      <c r="I934" s="11">
        <f t="shared" si="137"/>
        <v>4350000</v>
      </c>
      <c r="J934" s="26" t="s">
        <v>28</v>
      </c>
      <c r="K934" s="11"/>
      <c r="L934" s="4">
        <f t="shared" si="138"/>
        <v>0</v>
      </c>
      <c r="M934" s="4"/>
      <c r="N934" s="4"/>
      <c r="O934" s="4">
        <f t="shared" si="139"/>
        <v>0</v>
      </c>
      <c r="P934" s="4"/>
      <c r="Q934" s="4"/>
      <c r="R934" s="4">
        <f t="shared" si="140"/>
        <v>0</v>
      </c>
      <c r="S934" s="4"/>
      <c r="T934" s="4"/>
      <c r="U934" s="4">
        <f t="shared" si="141"/>
        <v>0</v>
      </c>
      <c r="V934" s="4"/>
      <c r="W934" s="4"/>
      <c r="X934" s="4">
        <f t="shared" si="142"/>
        <v>0</v>
      </c>
      <c r="Y934" s="4"/>
      <c r="Z934" s="4"/>
      <c r="AA934" s="4">
        <f>C934+I934-L934-O934-U934-X934-R934</f>
        <v>4350000</v>
      </c>
      <c r="AB934" s="7"/>
    </row>
    <row r="935" spans="1:28" ht="15.75" hidden="1" x14ac:dyDescent="0.25">
      <c r="A935" s="29">
        <v>45376</v>
      </c>
      <c r="B935" s="72" t="s">
        <v>248</v>
      </c>
      <c r="C935" s="25"/>
      <c r="D935" s="25" t="s">
        <v>46</v>
      </c>
      <c r="E935" s="25" t="s">
        <v>249</v>
      </c>
      <c r="F935" s="25">
        <v>4000</v>
      </c>
      <c r="G935" s="25" t="s">
        <v>34</v>
      </c>
      <c r="H935" s="25">
        <v>4000</v>
      </c>
      <c r="I935" s="11">
        <f t="shared" si="137"/>
        <v>16000000</v>
      </c>
      <c r="J935" s="31" t="s">
        <v>312</v>
      </c>
      <c r="K935" s="11" t="s">
        <v>1103</v>
      </c>
      <c r="L935" s="4">
        <f t="shared" si="138"/>
        <v>0</v>
      </c>
      <c r="M935" s="4"/>
      <c r="N935" s="4"/>
      <c r="O935" s="4">
        <f t="shared" si="139"/>
        <v>16000000</v>
      </c>
      <c r="P935" s="4">
        <v>16000000</v>
      </c>
      <c r="Q935" s="4"/>
      <c r="R935" s="4">
        <f t="shared" si="140"/>
        <v>0</v>
      </c>
      <c r="S935" s="4"/>
      <c r="T935" s="4"/>
      <c r="U935" s="4">
        <f t="shared" si="141"/>
        <v>0</v>
      </c>
      <c r="V935" s="4"/>
      <c r="W935" s="4"/>
      <c r="X935" s="4">
        <f t="shared" si="142"/>
        <v>0</v>
      </c>
      <c r="Y935" s="4"/>
      <c r="Z935" s="4"/>
      <c r="AA935" s="4">
        <f>C935+I935-L935-O935-U935-X935-R935</f>
        <v>0</v>
      </c>
      <c r="AB935" s="7">
        <v>45377</v>
      </c>
    </row>
    <row r="936" spans="1:28" ht="15.75" hidden="1" x14ac:dyDescent="0.25">
      <c r="A936" s="29">
        <v>45376</v>
      </c>
      <c r="B936" s="72" t="s">
        <v>743</v>
      </c>
      <c r="C936" s="25"/>
      <c r="D936" s="25" t="s">
        <v>46</v>
      </c>
      <c r="E936" s="25" t="s">
        <v>47</v>
      </c>
      <c r="F936" s="25">
        <v>1</v>
      </c>
      <c r="G936" s="25" t="s">
        <v>48</v>
      </c>
      <c r="H936" s="25">
        <v>155000</v>
      </c>
      <c r="I936" s="11">
        <f t="shared" si="137"/>
        <v>155000</v>
      </c>
      <c r="J936" s="31" t="s">
        <v>324</v>
      </c>
      <c r="K936" s="11"/>
      <c r="L936" s="4">
        <f t="shared" si="138"/>
        <v>155000</v>
      </c>
      <c r="M936" s="4">
        <v>155000</v>
      </c>
      <c r="N936" s="4"/>
      <c r="O936" s="4">
        <f t="shared" si="139"/>
        <v>0</v>
      </c>
      <c r="P936" s="4"/>
      <c r="Q936" s="4"/>
      <c r="R936" s="4">
        <f t="shared" si="140"/>
        <v>0</v>
      </c>
      <c r="S936" s="4"/>
      <c r="T936" s="4"/>
      <c r="U936" s="4">
        <f t="shared" si="141"/>
        <v>0</v>
      </c>
      <c r="V936" s="4"/>
      <c r="W936" s="4"/>
      <c r="X936" s="4">
        <f t="shared" si="142"/>
        <v>0</v>
      </c>
      <c r="Y936" s="4"/>
      <c r="Z936" s="4"/>
      <c r="AA936" s="4">
        <f>C936+I936-L936-O936-U936-X936-R936</f>
        <v>0</v>
      </c>
      <c r="AB936" s="7">
        <v>45378</v>
      </c>
    </row>
    <row r="937" spans="1:28" ht="15.75" hidden="1" x14ac:dyDescent="0.25">
      <c r="A937" s="29">
        <v>45376</v>
      </c>
      <c r="B937" s="72" t="s">
        <v>743</v>
      </c>
      <c r="C937" s="27"/>
      <c r="D937" s="25" t="s">
        <v>46</v>
      </c>
      <c r="E937" s="27" t="s">
        <v>135</v>
      </c>
      <c r="F937" s="27">
        <v>1</v>
      </c>
      <c r="G937" s="27" t="s">
        <v>48</v>
      </c>
      <c r="H937" s="27">
        <v>155000</v>
      </c>
      <c r="I937" s="11">
        <f t="shared" si="137"/>
        <v>155000</v>
      </c>
      <c r="J937" s="31" t="s">
        <v>324</v>
      </c>
      <c r="K937" s="11"/>
      <c r="L937" s="4">
        <f t="shared" si="138"/>
        <v>155000</v>
      </c>
      <c r="M937" s="4">
        <v>155000</v>
      </c>
      <c r="N937" s="4"/>
      <c r="O937" s="4">
        <f t="shared" si="139"/>
        <v>0</v>
      </c>
      <c r="P937" s="4"/>
      <c r="Q937" s="4"/>
      <c r="R937" s="4">
        <f t="shared" si="140"/>
        <v>0</v>
      </c>
      <c r="S937" s="4"/>
      <c r="T937" s="4"/>
      <c r="U937" s="4">
        <f t="shared" si="141"/>
        <v>0</v>
      </c>
      <c r="V937" s="4"/>
      <c r="W937" s="4"/>
      <c r="X937" s="4">
        <f t="shared" si="142"/>
        <v>0</v>
      </c>
      <c r="Y937" s="4"/>
      <c r="Z937" s="4"/>
      <c r="AA937" s="4">
        <f>C937+I937-L937-O937-U937-X937-R937</f>
        <v>0</v>
      </c>
      <c r="AB937" s="7">
        <v>45378</v>
      </c>
    </row>
    <row r="938" spans="1:28" ht="15.75" hidden="1" x14ac:dyDescent="0.25">
      <c r="A938" s="29">
        <v>45376</v>
      </c>
      <c r="B938" s="73" t="s">
        <v>291</v>
      </c>
      <c r="C938" s="25"/>
      <c r="D938" s="27" t="s">
        <v>52</v>
      </c>
      <c r="E938" s="25" t="s">
        <v>260</v>
      </c>
      <c r="F938" s="25">
        <v>500</v>
      </c>
      <c r="G938" s="27" t="s">
        <v>34</v>
      </c>
      <c r="H938" s="25">
        <v>2674</v>
      </c>
      <c r="I938" s="11">
        <f t="shared" si="137"/>
        <v>1337000</v>
      </c>
      <c r="J938" s="31" t="s">
        <v>312</v>
      </c>
      <c r="K938" s="11"/>
      <c r="L938" s="4">
        <f t="shared" si="138"/>
        <v>0</v>
      </c>
      <c r="M938" s="4"/>
      <c r="N938" s="4"/>
      <c r="O938" s="4">
        <f t="shared" si="139"/>
        <v>1337000</v>
      </c>
      <c r="P938" s="4">
        <v>1337000</v>
      </c>
      <c r="Q938" s="4"/>
      <c r="R938" s="4">
        <f t="shared" si="140"/>
        <v>0</v>
      </c>
      <c r="S938" s="4"/>
      <c r="T938" s="4"/>
      <c r="U938" s="4">
        <f t="shared" si="141"/>
        <v>0</v>
      </c>
      <c r="V938" s="4"/>
      <c r="W938" s="4"/>
      <c r="X938" s="4">
        <f t="shared" si="142"/>
        <v>0</v>
      </c>
      <c r="Y938" s="4"/>
      <c r="Z938" s="4"/>
      <c r="AA938" s="4">
        <f>C938+I938-L938-O938-U938-X938-R938</f>
        <v>0</v>
      </c>
      <c r="AB938" s="7">
        <v>45380</v>
      </c>
    </row>
    <row r="939" spans="1:28" ht="15.75" hidden="1" x14ac:dyDescent="0.25">
      <c r="A939" s="29">
        <v>45376</v>
      </c>
      <c r="B939" s="73" t="s">
        <v>291</v>
      </c>
      <c r="C939" s="25"/>
      <c r="D939" s="27" t="s">
        <v>52</v>
      </c>
      <c r="E939" s="25" t="s">
        <v>192</v>
      </c>
      <c r="F939" s="25">
        <v>1100</v>
      </c>
      <c r="G939" s="27" t="s">
        <v>34</v>
      </c>
      <c r="H939" s="25">
        <v>2931</v>
      </c>
      <c r="I939" s="11">
        <f t="shared" si="137"/>
        <v>3224100</v>
      </c>
      <c r="J939" s="26" t="s">
        <v>78</v>
      </c>
      <c r="K939" s="11"/>
      <c r="L939" s="4">
        <f t="shared" si="138"/>
        <v>0</v>
      </c>
      <c r="M939" s="4"/>
      <c r="N939" s="4"/>
      <c r="O939" s="4">
        <f t="shared" si="139"/>
        <v>224000</v>
      </c>
      <c r="P939" s="4">
        <v>224000</v>
      </c>
      <c r="Q939" s="4"/>
      <c r="R939" s="4">
        <f t="shared" si="140"/>
        <v>0</v>
      </c>
      <c r="S939" s="4"/>
      <c r="T939" s="4"/>
      <c r="U939" s="4">
        <f t="shared" si="141"/>
        <v>0</v>
      </c>
      <c r="V939" s="4"/>
      <c r="W939" s="4"/>
      <c r="X939" s="4">
        <f t="shared" si="142"/>
        <v>0</v>
      </c>
      <c r="Y939" s="4"/>
      <c r="Z939" s="4"/>
      <c r="AA939" s="4">
        <f>C939+I939-L939-O939-U939-X939-R939</f>
        <v>3000100</v>
      </c>
      <c r="AB939" s="7">
        <v>45380</v>
      </c>
    </row>
    <row r="940" spans="1:28" ht="15.75" hidden="1" x14ac:dyDescent="0.25">
      <c r="A940" s="29">
        <v>45376</v>
      </c>
      <c r="B940" s="73" t="s">
        <v>256</v>
      </c>
      <c r="C940" s="27"/>
      <c r="D940" s="27" t="s">
        <v>52</v>
      </c>
      <c r="E940" s="27" t="s">
        <v>173</v>
      </c>
      <c r="F940" s="27">
        <v>1200</v>
      </c>
      <c r="G940" s="27" t="s">
        <v>34</v>
      </c>
      <c r="H940" s="27">
        <v>4000</v>
      </c>
      <c r="I940" s="11">
        <f t="shared" si="137"/>
        <v>4800000</v>
      </c>
      <c r="J940" s="28" t="s">
        <v>28</v>
      </c>
      <c r="K940" s="11"/>
      <c r="L940" s="4">
        <f t="shared" si="138"/>
        <v>0</v>
      </c>
      <c r="M940" s="4"/>
      <c r="N940" s="4"/>
      <c r="O940" s="4">
        <f t="shared" si="139"/>
        <v>0</v>
      </c>
      <c r="P940" s="4"/>
      <c r="Q940" s="4"/>
      <c r="R940" s="4">
        <f t="shared" si="140"/>
        <v>0</v>
      </c>
      <c r="S940" s="4"/>
      <c r="T940" s="4"/>
      <c r="U940" s="4">
        <f t="shared" si="141"/>
        <v>0</v>
      </c>
      <c r="V940" s="4"/>
      <c r="W940" s="4"/>
      <c r="X940" s="4">
        <f t="shared" si="142"/>
        <v>0</v>
      </c>
      <c r="Y940" s="4"/>
      <c r="Z940" s="4"/>
      <c r="AA940" s="4">
        <f>C940+I940-L940-O940-U940-X940-R940</f>
        <v>4800000</v>
      </c>
      <c r="AB940" s="7"/>
    </row>
    <row r="941" spans="1:28" ht="15.75" hidden="1" x14ac:dyDescent="0.25">
      <c r="A941" s="29">
        <v>45376</v>
      </c>
      <c r="B941" s="72" t="s">
        <v>107</v>
      </c>
      <c r="C941" s="25"/>
      <c r="D941" s="27" t="s">
        <v>46</v>
      </c>
      <c r="E941" s="25" t="s">
        <v>108</v>
      </c>
      <c r="F941" s="25">
        <v>7200</v>
      </c>
      <c r="G941" s="27" t="s">
        <v>34</v>
      </c>
      <c r="H941" s="25">
        <v>1900</v>
      </c>
      <c r="I941" s="11">
        <f t="shared" si="137"/>
        <v>13680000</v>
      </c>
      <c r="J941" s="26" t="s">
        <v>28</v>
      </c>
      <c r="K941" s="11"/>
      <c r="L941" s="4">
        <f t="shared" si="138"/>
        <v>0</v>
      </c>
      <c r="M941" s="4"/>
      <c r="N941" s="4"/>
      <c r="O941" s="4">
        <f t="shared" si="139"/>
        <v>0</v>
      </c>
      <c r="P941" s="4"/>
      <c r="Q941" s="4"/>
      <c r="R941" s="4">
        <f t="shared" si="140"/>
        <v>0</v>
      </c>
      <c r="S941" s="4"/>
      <c r="T941" s="4"/>
      <c r="U941" s="4">
        <f t="shared" si="141"/>
        <v>0</v>
      </c>
      <c r="V941" s="4"/>
      <c r="W941" s="4"/>
      <c r="X941" s="4">
        <f t="shared" si="142"/>
        <v>0</v>
      </c>
      <c r="Y941" s="4"/>
      <c r="Z941" s="4"/>
      <c r="AA941" s="4">
        <f>C941+I941-L941-O941-U941-X941-R941</f>
        <v>13680000</v>
      </c>
      <c r="AB941" s="7"/>
    </row>
    <row r="942" spans="1:28" ht="15.75" hidden="1" x14ac:dyDescent="0.25">
      <c r="A942" s="29">
        <v>45376</v>
      </c>
      <c r="B942" s="72" t="s">
        <v>107</v>
      </c>
      <c r="C942" s="25"/>
      <c r="D942" s="27" t="s">
        <v>46</v>
      </c>
      <c r="E942" s="25" t="s">
        <v>109</v>
      </c>
      <c r="F942" s="25">
        <v>2000</v>
      </c>
      <c r="G942" s="27" t="s">
        <v>34</v>
      </c>
      <c r="H942" s="25">
        <v>1090</v>
      </c>
      <c r="I942" s="11">
        <f t="shared" si="137"/>
        <v>2180000</v>
      </c>
      <c r="J942" s="26" t="s">
        <v>28</v>
      </c>
      <c r="K942" s="11"/>
      <c r="L942" s="4">
        <f t="shared" si="138"/>
        <v>0</v>
      </c>
      <c r="M942" s="4"/>
      <c r="N942" s="4"/>
      <c r="O942" s="4">
        <f t="shared" si="139"/>
        <v>0</v>
      </c>
      <c r="P942" s="4"/>
      <c r="Q942" s="4"/>
      <c r="R942" s="4">
        <f t="shared" si="140"/>
        <v>0</v>
      </c>
      <c r="S942" s="4"/>
      <c r="T942" s="4"/>
      <c r="U942" s="4">
        <f t="shared" si="141"/>
        <v>0</v>
      </c>
      <c r="V942" s="4"/>
      <c r="W942" s="4"/>
      <c r="X942" s="4">
        <f t="shared" si="142"/>
        <v>0</v>
      </c>
      <c r="Y942" s="4"/>
      <c r="Z942" s="4"/>
      <c r="AA942" s="4">
        <f>C942+I942-L942-O942-U942-X942-R942</f>
        <v>2180000</v>
      </c>
      <c r="AB942" s="7"/>
    </row>
    <row r="943" spans="1:28" ht="15.75" hidden="1" x14ac:dyDescent="0.25">
      <c r="A943" s="29">
        <v>45376</v>
      </c>
      <c r="B943" s="72" t="s">
        <v>107</v>
      </c>
      <c r="C943" s="25"/>
      <c r="D943" s="27" t="s">
        <v>46</v>
      </c>
      <c r="E943" s="25" t="s">
        <v>87</v>
      </c>
      <c r="F943" s="25">
        <v>6250</v>
      </c>
      <c r="G943" s="27" t="s">
        <v>34</v>
      </c>
      <c r="H943" s="25">
        <v>1120</v>
      </c>
      <c r="I943" s="11">
        <f t="shared" si="137"/>
        <v>7000000</v>
      </c>
      <c r="J943" s="26" t="s">
        <v>28</v>
      </c>
      <c r="K943" s="11"/>
      <c r="L943" s="4">
        <f t="shared" si="138"/>
        <v>0</v>
      </c>
      <c r="M943" s="4"/>
      <c r="N943" s="4"/>
      <c r="O943" s="4">
        <f t="shared" si="139"/>
        <v>0</v>
      </c>
      <c r="P943" s="4"/>
      <c r="Q943" s="4"/>
      <c r="R943" s="4">
        <f t="shared" si="140"/>
        <v>0</v>
      </c>
      <c r="S943" s="4"/>
      <c r="T943" s="4"/>
      <c r="U943" s="4">
        <f t="shared" si="141"/>
        <v>0</v>
      </c>
      <c r="V943" s="4"/>
      <c r="W943" s="4"/>
      <c r="X943" s="4">
        <f t="shared" si="142"/>
        <v>0</v>
      </c>
      <c r="Y943" s="4"/>
      <c r="Z943" s="4"/>
      <c r="AA943" s="4">
        <f>C943+I943-L943-O943-U943-X943-R943</f>
        <v>7000000</v>
      </c>
      <c r="AB943" s="7"/>
    </row>
    <row r="944" spans="1:28" ht="15.75" hidden="1" x14ac:dyDescent="0.25">
      <c r="A944" s="29">
        <v>45376</v>
      </c>
      <c r="B944" s="72" t="s">
        <v>107</v>
      </c>
      <c r="C944" s="25"/>
      <c r="D944" s="27" t="s">
        <v>46</v>
      </c>
      <c r="E944" s="25" t="s">
        <v>95</v>
      </c>
      <c r="F944" s="25">
        <v>1000</v>
      </c>
      <c r="G944" s="27" t="s">
        <v>34</v>
      </c>
      <c r="H944" s="25">
        <v>1385</v>
      </c>
      <c r="I944" s="11">
        <f t="shared" si="137"/>
        <v>1385000</v>
      </c>
      <c r="J944" s="26" t="s">
        <v>28</v>
      </c>
      <c r="K944" s="11"/>
      <c r="L944" s="4">
        <f t="shared" si="138"/>
        <v>0</v>
      </c>
      <c r="M944" s="4"/>
      <c r="N944" s="4"/>
      <c r="O944" s="4">
        <f t="shared" si="139"/>
        <v>0</v>
      </c>
      <c r="P944" s="4"/>
      <c r="Q944" s="4"/>
      <c r="R944" s="4">
        <f t="shared" si="140"/>
        <v>0</v>
      </c>
      <c r="S944" s="4"/>
      <c r="T944" s="4"/>
      <c r="U944" s="4">
        <f t="shared" si="141"/>
        <v>0</v>
      </c>
      <c r="V944" s="4"/>
      <c r="W944" s="4"/>
      <c r="X944" s="4">
        <f t="shared" si="142"/>
        <v>0</v>
      </c>
      <c r="Y944" s="4"/>
      <c r="Z944" s="4"/>
      <c r="AA944" s="4">
        <f>C944+I944-L944-O944-U944-X944-R944</f>
        <v>1385000</v>
      </c>
      <c r="AB944" s="7"/>
    </row>
    <row r="945" spans="1:28" ht="15.75" hidden="1" x14ac:dyDescent="0.25">
      <c r="A945" s="24">
        <v>45376</v>
      </c>
      <c r="B945" s="72" t="s">
        <v>309</v>
      </c>
      <c r="C945" s="25"/>
      <c r="D945" s="25" t="s">
        <v>46</v>
      </c>
      <c r="E945" s="25" t="s">
        <v>298</v>
      </c>
      <c r="F945" s="25">
        <v>5200</v>
      </c>
      <c r="G945" s="25" t="s">
        <v>34</v>
      </c>
      <c r="H945" s="25">
        <v>3800</v>
      </c>
      <c r="I945" s="11">
        <f t="shared" si="137"/>
        <v>19760000</v>
      </c>
      <c r="J945" s="26" t="s">
        <v>28</v>
      </c>
      <c r="K945" s="11"/>
      <c r="L945" s="4">
        <f t="shared" si="138"/>
        <v>0</v>
      </c>
      <c r="M945" s="4"/>
      <c r="N945" s="4"/>
      <c r="O945" s="4">
        <f t="shared" si="139"/>
        <v>0</v>
      </c>
      <c r="P945" s="4"/>
      <c r="Q945" s="4"/>
      <c r="R945" s="4">
        <f t="shared" si="140"/>
        <v>0</v>
      </c>
      <c r="S945" s="4"/>
      <c r="T945" s="4"/>
      <c r="U945" s="4">
        <f t="shared" si="141"/>
        <v>0</v>
      </c>
      <c r="V945" s="4"/>
      <c r="W945" s="4"/>
      <c r="X945" s="4">
        <f t="shared" si="142"/>
        <v>0</v>
      </c>
      <c r="Y945" s="4"/>
      <c r="Z945" s="4"/>
      <c r="AA945" s="4">
        <f>C945+I945-L945-O945-U945-X945-R945</f>
        <v>19760000</v>
      </c>
      <c r="AB945" s="7"/>
    </row>
    <row r="946" spans="1:28" ht="15.75" hidden="1" x14ac:dyDescent="0.25">
      <c r="A946" s="29">
        <v>45376</v>
      </c>
      <c r="B946" s="72" t="s">
        <v>1086</v>
      </c>
      <c r="C946" s="27"/>
      <c r="D946" s="27" t="s">
        <v>52</v>
      </c>
      <c r="E946" s="27" t="s">
        <v>124</v>
      </c>
      <c r="F946" s="27">
        <v>0.5</v>
      </c>
      <c r="G946" s="25" t="s">
        <v>283</v>
      </c>
      <c r="H946" s="27">
        <v>1200000</v>
      </c>
      <c r="I946" s="11">
        <f t="shared" si="137"/>
        <v>600000</v>
      </c>
      <c r="J946" s="32" t="s">
        <v>324</v>
      </c>
      <c r="K946" s="11"/>
      <c r="L946" s="4">
        <f t="shared" si="138"/>
        <v>0</v>
      </c>
      <c r="M946" s="4"/>
      <c r="N946" s="4"/>
      <c r="O946" s="4">
        <f t="shared" si="139"/>
        <v>0</v>
      </c>
      <c r="P946" s="4"/>
      <c r="Q946" s="4"/>
      <c r="R946" s="4">
        <f t="shared" si="140"/>
        <v>0</v>
      </c>
      <c r="S946" s="4"/>
      <c r="T946" s="4"/>
      <c r="U946" s="4">
        <f t="shared" si="141"/>
        <v>600000</v>
      </c>
      <c r="V946" s="4">
        <v>600000</v>
      </c>
      <c r="W946" s="4"/>
      <c r="X946" s="4">
        <f t="shared" si="142"/>
        <v>0</v>
      </c>
      <c r="Y946" s="4"/>
      <c r="Z946" s="4"/>
      <c r="AA946" s="4">
        <f>C946+I946-L946-O946-U946-X946-R946</f>
        <v>0</v>
      </c>
      <c r="AB946" s="7">
        <v>45376</v>
      </c>
    </row>
    <row r="947" spans="1:28" ht="15.75" hidden="1" x14ac:dyDescent="0.25">
      <c r="A947" s="29">
        <v>45376</v>
      </c>
      <c r="B947" s="72" t="s">
        <v>111</v>
      </c>
      <c r="C947" s="27"/>
      <c r="D947" s="27" t="s">
        <v>46</v>
      </c>
      <c r="E947" s="27" t="s">
        <v>477</v>
      </c>
      <c r="F947" s="27">
        <v>3</v>
      </c>
      <c r="G947" s="25" t="s">
        <v>48</v>
      </c>
      <c r="H947" s="27">
        <v>230000</v>
      </c>
      <c r="I947" s="11">
        <f t="shared" si="137"/>
        <v>690000</v>
      </c>
      <c r="J947" s="32" t="s">
        <v>324</v>
      </c>
      <c r="K947" s="11"/>
      <c r="L947" s="4">
        <f t="shared" si="138"/>
        <v>690000</v>
      </c>
      <c r="M947" s="4">
        <v>690000</v>
      </c>
      <c r="N947" s="4"/>
      <c r="O947" s="4">
        <f t="shared" si="139"/>
        <v>0</v>
      </c>
      <c r="P947" s="4"/>
      <c r="Q947" s="4"/>
      <c r="R947" s="4">
        <f t="shared" si="140"/>
        <v>0</v>
      </c>
      <c r="S947" s="4"/>
      <c r="T947" s="4"/>
      <c r="U947" s="4">
        <f t="shared" si="141"/>
        <v>0</v>
      </c>
      <c r="V947" s="4"/>
      <c r="W947" s="4"/>
      <c r="X947" s="4">
        <f t="shared" si="142"/>
        <v>0</v>
      </c>
      <c r="Y947" s="4"/>
      <c r="Z947" s="4"/>
      <c r="AA947" s="4">
        <f>C947+I947-L947-O947-U947-X947-R947</f>
        <v>0</v>
      </c>
      <c r="AB947" s="7">
        <v>45376</v>
      </c>
    </row>
    <row r="948" spans="1:28" ht="15.75" hidden="1" x14ac:dyDescent="0.25">
      <c r="A948" s="29">
        <v>45376</v>
      </c>
      <c r="B948" s="72" t="s">
        <v>215</v>
      </c>
      <c r="C948" s="25"/>
      <c r="D948" s="27" t="s">
        <v>46</v>
      </c>
      <c r="E948" s="25" t="s">
        <v>270</v>
      </c>
      <c r="F948" s="25">
        <v>10</v>
      </c>
      <c r="G948" s="25" t="s">
        <v>39</v>
      </c>
      <c r="H948" s="25">
        <v>135000</v>
      </c>
      <c r="I948" s="11">
        <f t="shared" si="137"/>
        <v>1350000</v>
      </c>
      <c r="J948" s="26" t="s">
        <v>28</v>
      </c>
      <c r="K948" s="11"/>
      <c r="L948" s="4">
        <f t="shared" si="138"/>
        <v>0</v>
      </c>
      <c r="M948" s="4"/>
      <c r="N948" s="4"/>
      <c r="O948" s="4">
        <f t="shared" si="139"/>
        <v>0</v>
      </c>
      <c r="P948" s="4"/>
      <c r="Q948" s="4"/>
      <c r="R948" s="4">
        <f t="shared" si="140"/>
        <v>0</v>
      </c>
      <c r="S948" s="4"/>
      <c r="T948" s="4"/>
      <c r="U948" s="4">
        <f t="shared" si="141"/>
        <v>0</v>
      </c>
      <c r="V948" s="4"/>
      <c r="W948" s="4"/>
      <c r="X948" s="4">
        <f t="shared" si="142"/>
        <v>0</v>
      </c>
      <c r="Y948" s="4"/>
      <c r="Z948" s="4"/>
      <c r="AA948" s="4">
        <f>C948+I948-L948-O948-U948-X948-R948</f>
        <v>1350000</v>
      </c>
      <c r="AB948" s="7"/>
    </row>
    <row r="949" spans="1:28" ht="15.75" hidden="1" x14ac:dyDescent="0.25">
      <c r="A949" s="29">
        <v>45376</v>
      </c>
      <c r="B949" s="73" t="s">
        <v>516</v>
      </c>
      <c r="C949" s="27"/>
      <c r="D949" s="27" t="s">
        <v>46</v>
      </c>
      <c r="E949" s="27" t="s">
        <v>298</v>
      </c>
      <c r="F949" s="27">
        <v>600</v>
      </c>
      <c r="G949" s="27" t="s">
        <v>34</v>
      </c>
      <c r="H949" s="27">
        <v>4300</v>
      </c>
      <c r="I949" s="11">
        <f t="shared" si="137"/>
        <v>2580000</v>
      </c>
      <c r="J949" s="31" t="s">
        <v>324</v>
      </c>
      <c r="K949" s="11"/>
      <c r="L949" s="4">
        <f t="shared" si="138"/>
        <v>1400000</v>
      </c>
      <c r="M949" s="4">
        <v>1400000</v>
      </c>
      <c r="N949" s="4"/>
      <c r="O949" s="4">
        <f t="shared" si="139"/>
        <v>0</v>
      </c>
      <c r="P949" s="4"/>
      <c r="Q949" s="4"/>
      <c r="R949" s="4">
        <f t="shared" si="140"/>
        <v>0</v>
      </c>
      <c r="S949" s="4"/>
      <c r="T949" s="4"/>
      <c r="U949" s="4">
        <f t="shared" si="141"/>
        <v>1180000</v>
      </c>
      <c r="V949" s="4">
        <v>1180000</v>
      </c>
      <c r="W949" s="4"/>
      <c r="X949" s="4">
        <f t="shared" si="142"/>
        <v>0</v>
      </c>
      <c r="Y949" s="4"/>
      <c r="Z949" s="4"/>
      <c r="AA949" s="4">
        <f>C949+I949-L949-O949-U949-X949-R949</f>
        <v>0</v>
      </c>
      <c r="AB949" s="7">
        <v>45376</v>
      </c>
    </row>
    <row r="950" spans="1:28" ht="15.75" hidden="1" x14ac:dyDescent="0.25">
      <c r="A950" s="29">
        <v>45376</v>
      </c>
      <c r="B950" s="72" t="s">
        <v>162</v>
      </c>
      <c r="C950" s="25"/>
      <c r="D950" s="27" t="s">
        <v>46</v>
      </c>
      <c r="E950" s="25" t="s">
        <v>127</v>
      </c>
      <c r="F950" s="25">
        <v>4</v>
      </c>
      <c r="G950" s="25" t="s">
        <v>39</v>
      </c>
      <c r="H950" s="25">
        <v>65000</v>
      </c>
      <c r="I950" s="11">
        <f t="shared" si="137"/>
        <v>260000</v>
      </c>
      <c r="J950" s="31" t="s">
        <v>312</v>
      </c>
      <c r="K950" s="11"/>
      <c r="L950" s="4">
        <f t="shared" si="138"/>
        <v>0</v>
      </c>
      <c r="M950" s="4"/>
      <c r="N950" s="4"/>
      <c r="O950" s="4">
        <f t="shared" si="139"/>
        <v>260000</v>
      </c>
      <c r="P950" s="4">
        <v>260000</v>
      </c>
      <c r="Q950" s="4"/>
      <c r="R950" s="4">
        <f t="shared" si="140"/>
        <v>0</v>
      </c>
      <c r="S950" s="4"/>
      <c r="T950" s="4"/>
      <c r="U950" s="4">
        <f t="shared" si="141"/>
        <v>0</v>
      </c>
      <c r="V950" s="4"/>
      <c r="W950" s="4"/>
      <c r="X950" s="4">
        <f t="shared" si="142"/>
        <v>0</v>
      </c>
      <c r="Y950" s="4"/>
      <c r="Z950" s="4"/>
      <c r="AA950" s="4">
        <f>C950+I950-L950-O950-U950-X950-R950</f>
        <v>0</v>
      </c>
      <c r="AB950" s="7">
        <v>45376</v>
      </c>
    </row>
    <row r="951" spans="1:28" ht="15.75" hidden="1" x14ac:dyDescent="0.25">
      <c r="A951" s="29">
        <v>45376</v>
      </c>
      <c r="B951" s="72" t="s">
        <v>162</v>
      </c>
      <c r="C951" s="25"/>
      <c r="D951" s="27" t="s">
        <v>46</v>
      </c>
      <c r="E951" s="25" t="s">
        <v>71</v>
      </c>
      <c r="F951" s="25">
        <v>5</v>
      </c>
      <c r="G951" s="25" t="s">
        <v>27</v>
      </c>
      <c r="H951" s="25">
        <v>850000</v>
      </c>
      <c r="I951" s="11">
        <f t="shared" si="137"/>
        <v>4250000</v>
      </c>
      <c r="J951" s="31" t="s">
        <v>312</v>
      </c>
      <c r="K951" s="11"/>
      <c r="L951" s="4">
        <f t="shared" si="138"/>
        <v>0</v>
      </c>
      <c r="M951" s="4"/>
      <c r="N951" s="4"/>
      <c r="O951" s="4">
        <f t="shared" si="139"/>
        <v>4250000</v>
      </c>
      <c r="P951" s="4">
        <v>4250000</v>
      </c>
      <c r="Q951" s="4"/>
      <c r="R951" s="4">
        <f t="shared" si="140"/>
        <v>0</v>
      </c>
      <c r="S951" s="4"/>
      <c r="T951" s="4"/>
      <c r="U951" s="4">
        <f t="shared" si="141"/>
        <v>0</v>
      </c>
      <c r="V951" s="4"/>
      <c r="W951" s="4"/>
      <c r="X951" s="4">
        <f t="shared" si="142"/>
        <v>0</v>
      </c>
      <c r="Y951" s="4"/>
      <c r="Z951" s="4"/>
      <c r="AA951" s="4">
        <f>C951+I951-L951-O951-U951-X951-R951</f>
        <v>0</v>
      </c>
      <c r="AB951" s="7">
        <v>45376</v>
      </c>
    </row>
    <row r="952" spans="1:28" ht="15.75" hidden="1" x14ac:dyDescent="0.25">
      <c r="A952" s="29">
        <v>45376</v>
      </c>
      <c r="B952" s="72" t="s">
        <v>162</v>
      </c>
      <c r="C952" s="25"/>
      <c r="D952" s="27" t="s">
        <v>46</v>
      </c>
      <c r="E952" s="25" t="s">
        <v>173</v>
      </c>
      <c r="F952" s="25">
        <v>5200</v>
      </c>
      <c r="G952" s="25" t="s">
        <v>34</v>
      </c>
      <c r="H952" s="25">
        <v>3800</v>
      </c>
      <c r="I952" s="11">
        <f t="shared" si="137"/>
        <v>19760000</v>
      </c>
      <c r="J952" s="31" t="s">
        <v>312</v>
      </c>
      <c r="K952" s="11"/>
      <c r="L952" s="4">
        <f t="shared" si="138"/>
        <v>0</v>
      </c>
      <c r="M952" s="4"/>
      <c r="N952" s="4"/>
      <c r="O952" s="4">
        <f t="shared" si="139"/>
        <v>19760000</v>
      </c>
      <c r="P952" s="4">
        <v>19760000</v>
      </c>
      <c r="Q952" s="4"/>
      <c r="R952" s="4">
        <f t="shared" si="140"/>
        <v>0</v>
      </c>
      <c r="S952" s="4"/>
      <c r="T952" s="4"/>
      <c r="U952" s="4">
        <f t="shared" si="141"/>
        <v>0</v>
      </c>
      <c r="V952" s="4"/>
      <c r="W952" s="4"/>
      <c r="X952" s="4">
        <f t="shared" si="142"/>
        <v>0</v>
      </c>
      <c r="Y952" s="4"/>
      <c r="Z952" s="4"/>
      <c r="AA952" s="4">
        <f>C952+I952-L952-O952-U952-X952-R952</f>
        <v>0</v>
      </c>
      <c r="AB952" s="7">
        <v>45376</v>
      </c>
    </row>
    <row r="953" spans="1:28" ht="15.75" hidden="1" x14ac:dyDescent="0.25">
      <c r="A953" s="29">
        <v>45376</v>
      </c>
      <c r="B953" s="72" t="s">
        <v>162</v>
      </c>
      <c r="C953" s="25"/>
      <c r="D953" s="27" t="s">
        <v>46</v>
      </c>
      <c r="E953" s="25" t="s">
        <v>117</v>
      </c>
      <c r="F953" s="25">
        <v>4</v>
      </c>
      <c r="G953" s="25" t="s">
        <v>23</v>
      </c>
      <c r="H953" s="25">
        <v>450000</v>
      </c>
      <c r="I953" s="11">
        <f t="shared" si="137"/>
        <v>1800000</v>
      </c>
      <c r="J953" s="31" t="s">
        <v>312</v>
      </c>
      <c r="K953" s="11"/>
      <c r="L953" s="4">
        <f t="shared" si="138"/>
        <v>0</v>
      </c>
      <c r="M953" s="4"/>
      <c r="N953" s="4"/>
      <c r="O953" s="4">
        <f t="shared" si="139"/>
        <v>1800000</v>
      </c>
      <c r="P953" s="4">
        <v>1800000</v>
      </c>
      <c r="Q953" s="4"/>
      <c r="R953" s="4">
        <f t="shared" si="140"/>
        <v>0</v>
      </c>
      <c r="S953" s="4"/>
      <c r="T953" s="4"/>
      <c r="U953" s="4">
        <f t="shared" si="141"/>
        <v>0</v>
      </c>
      <c r="V953" s="4"/>
      <c r="W953" s="4"/>
      <c r="X953" s="4">
        <f t="shared" si="142"/>
        <v>0</v>
      </c>
      <c r="Y953" s="4"/>
      <c r="Z953" s="4"/>
      <c r="AA953" s="4">
        <f>C953+I953-L953-O953-U953-X953-R953</f>
        <v>0</v>
      </c>
      <c r="AB953" s="7">
        <v>45376</v>
      </c>
    </row>
    <row r="954" spans="1:28" ht="15.75" hidden="1" x14ac:dyDescent="0.25">
      <c r="A954" s="29">
        <v>45376</v>
      </c>
      <c r="B954" s="72" t="s">
        <v>162</v>
      </c>
      <c r="C954" s="25"/>
      <c r="D954" s="27" t="s">
        <v>46</v>
      </c>
      <c r="E954" s="25" t="s">
        <v>158</v>
      </c>
      <c r="F954" s="25">
        <v>30.4</v>
      </c>
      <c r="G954" s="25" t="s">
        <v>39</v>
      </c>
      <c r="H954" s="25">
        <v>49000</v>
      </c>
      <c r="I954" s="11">
        <f t="shared" si="137"/>
        <v>1489600</v>
      </c>
      <c r="J954" s="31" t="s">
        <v>312</v>
      </c>
      <c r="K954" s="11"/>
      <c r="L954" s="4">
        <f t="shared" si="138"/>
        <v>0</v>
      </c>
      <c r="M954" s="4"/>
      <c r="N954" s="4"/>
      <c r="O954" s="4">
        <f t="shared" si="139"/>
        <v>1489600</v>
      </c>
      <c r="P954" s="4">
        <v>1489600</v>
      </c>
      <c r="Q954" s="4"/>
      <c r="R954" s="4">
        <f t="shared" si="140"/>
        <v>0</v>
      </c>
      <c r="S954" s="4"/>
      <c r="T954" s="4"/>
      <c r="U954" s="4">
        <f t="shared" si="141"/>
        <v>0</v>
      </c>
      <c r="V954" s="4"/>
      <c r="W954" s="4"/>
      <c r="X954" s="4">
        <f t="shared" si="142"/>
        <v>0</v>
      </c>
      <c r="Y954" s="4"/>
      <c r="Z954" s="4"/>
      <c r="AA954" s="4">
        <f>C954+I954-L954-O954-U954-X954-R954</f>
        <v>0</v>
      </c>
      <c r="AB954" s="7">
        <v>45376</v>
      </c>
    </row>
    <row r="955" spans="1:28" ht="15.75" hidden="1" x14ac:dyDescent="0.25">
      <c r="A955" s="29">
        <v>45376</v>
      </c>
      <c r="B955" s="72" t="s">
        <v>162</v>
      </c>
      <c r="C955" s="25"/>
      <c r="D955" s="27" t="s">
        <v>46</v>
      </c>
      <c r="E955" s="25" t="s">
        <v>128</v>
      </c>
      <c r="F955" s="25">
        <v>50</v>
      </c>
      <c r="G955" s="25" t="s">
        <v>39</v>
      </c>
      <c r="H955" s="25">
        <v>125000</v>
      </c>
      <c r="I955" s="11">
        <f t="shared" si="137"/>
        <v>6250000</v>
      </c>
      <c r="J955" s="6" t="s">
        <v>78</v>
      </c>
      <c r="K955" s="11"/>
      <c r="L955" s="4">
        <f t="shared" si="138"/>
        <v>0</v>
      </c>
      <c r="M955" s="4"/>
      <c r="N955" s="4"/>
      <c r="O955" s="4">
        <f t="shared" si="139"/>
        <v>1541000</v>
      </c>
      <c r="P955" s="4">
        <v>1541000</v>
      </c>
      <c r="Q955" s="4"/>
      <c r="R955" s="4">
        <f t="shared" si="140"/>
        <v>0</v>
      </c>
      <c r="S955" s="4"/>
      <c r="T955" s="4"/>
      <c r="U955" s="4">
        <f t="shared" si="141"/>
        <v>0</v>
      </c>
      <c r="V955" s="4"/>
      <c r="W955" s="4"/>
      <c r="X955" s="4">
        <f t="shared" si="142"/>
        <v>0</v>
      </c>
      <c r="Y955" s="4"/>
      <c r="Z955" s="4"/>
      <c r="AA955" s="4">
        <f>C955+I955-L955-O955-U955-X955-R955</f>
        <v>4709000</v>
      </c>
      <c r="AB955" s="7">
        <v>45376</v>
      </c>
    </row>
    <row r="956" spans="1:28" ht="15.75" hidden="1" x14ac:dyDescent="0.25">
      <c r="A956" s="29">
        <v>45376</v>
      </c>
      <c r="B956" s="72" t="s">
        <v>162</v>
      </c>
      <c r="C956" s="25"/>
      <c r="D956" s="27" t="s">
        <v>46</v>
      </c>
      <c r="E956" s="25" t="s">
        <v>150</v>
      </c>
      <c r="F956" s="25">
        <v>20</v>
      </c>
      <c r="G956" s="25" t="s">
        <v>77</v>
      </c>
      <c r="H956" s="25">
        <v>45000</v>
      </c>
      <c r="I956" s="11">
        <f t="shared" si="137"/>
        <v>900000</v>
      </c>
      <c r="J956" s="31" t="s">
        <v>312</v>
      </c>
      <c r="K956" s="11"/>
      <c r="L956" s="4">
        <f t="shared" si="138"/>
        <v>0</v>
      </c>
      <c r="M956" s="4"/>
      <c r="N956" s="4"/>
      <c r="O956" s="4">
        <f t="shared" si="139"/>
        <v>900000</v>
      </c>
      <c r="P956" s="4">
        <v>900000</v>
      </c>
      <c r="Q956" s="4"/>
      <c r="R956" s="4">
        <f t="shared" si="140"/>
        <v>0</v>
      </c>
      <c r="S956" s="4"/>
      <c r="T956" s="4"/>
      <c r="U956" s="4">
        <f t="shared" si="141"/>
        <v>0</v>
      </c>
      <c r="V956" s="4"/>
      <c r="W956" s="4"/>
      <c r="X956" s="4">
        <f t="shared" si="142"/>
        <v>0</v>
      </c>
      <c r="Y956" s="4"/>
      <c r="Z956" s="4"/>
      <c r="AA956" s="4">
        <f>C956+I956-L956-O956-U956-X956-R956</f>
        <v>0</v>
      </c>
      <c r="AB956" s="7">
        <v>45376</v>
      </c>
    </row>
    <row r="957" spans="1:28" ht="15.75" hidden="1" x14ac:dyDescent="0.25">
      <c r="A957" s="29">
        <v>45376</v>
      </c>
      <c r="B957" s="72" t="s">
        <v>777</v>
      </c>
      <c r="C957" s="25"/>
      <c r="D957" s="25" t="s">
        <v>52</v>
      </c>
      <c r="E957" s="25" t="s">
        <v>58</v>
      </c>
      <c r="F957" s="25">
        <v>600</v>
      </c>
      <c r="G957" s="25" t="s">
        <v>34</v>
      </c>
      <c r="H957" s="25">
        <v>1950</v>
      </c>
      <c r="I957" s="11">
        <f t="shared" si="137"/>
        <v>1170000</v>
      </c>
      <c r="J957" s="31" t="s">
        <v>324</v>
      </c>
      <c r="K957" s="11"/>
      <c r="L957" s="4">
        <f t="shared" si="138"/>
        <v>0</v>
      </c>
      <c r="M957" s="4"/>
      <c r="N957" s="4"/>
      <c r="O957" s="4">
        <f t="shared" si="139"/>
        <v>0</v>
      </c>
      <c r="P957" s="4"/>
      <c r="Q957" s="4"/>
      <c r="R957" s="4">
        <f t="shared" si="140"/>
        <v>0</v>
      </c>
      <c r="S957" s="4"/>
      <c r="T957" s="4"/>
      <c r="U957" s="4">
        <f t="shared" si="141"/>
        <v>1170000</v>
      </c>
      <c r="V957" s="4">
        <v>1170000</v>
      </c>
      <c r="W957" s="4"/>
      <c r="X957" s="4">
        <f t="shared" si="142"/>
        <v>0</v>
      </c>
      <c r="Y957" s="4"/>
      <c r="Z957" s="4"/>
      <c r="AA957" s="4">
        <f>C957+I957-L957-O957-U957-X957-R957</f>
        <v>0</v>
      </c>
      <c r="AB957" s="7">
        <v>45377</v>
      </c>
    </row>
    <row r="958" spans="1:28" ht="15.75" hidden="1" x14ac:dyDescent="0.25">
      <c r="A958" s="29">
        <v>45376</v>
      </c>
      <c r="B958" s="72" t="s">
        <v>341</v>
      </c>
      <c r="C958" s="25"/>
      <c r="D958" s="25" t="s">
        <v>52</v>
      </c>
      <c r="E958" s="25" t="s">
        <v>61</v>
      </c>
      <c r="F958" s="72">
        <v>750</v>
      </c>
      <c r="G958" s="25" t="s">
        <v>34</v>
      </c>
      <c r="H958" s="25">
        <v>2540</v>
      </c>
      <c r="I958" s="11">
        <f t="shared" si="137"/>
        <v>1905000</v>
      </c>
      <c r="J958" s="31" t="s">
        <v>312</v>
      </c>
      <c r="K958" s="11" t="s">
        <v>1088</v>
      </c>
      <c r="L958" s="4">
        <f t="shared" si="138"/>
        <v>0</v>
      </c>
      <c r="M958" s="4"/>
      <c r="N958" s="4"/>
      <c r="O958" s="4">
        <f t="shared" si="139"/>
        <v>1905000</v>
      </c>
      <c r="P958" s="4">
        <v>1905000</v>
      </c>
      <c r="Q958" s="4"/>
      <c r="R958" s="4">
        <f t="shared" si="140"/>
        <v>0</v>
      </c>
      <c r="S958" s="4"/>
      <c r="T958" s="4"/>
      <c r="U958" s="4">
        <f t="shared" si="141"/>
        <v>0</v>
      </c>
      <c r="V958" s="4"/>
      <c r="W958" s="4"/>
      <c r="X958" s="4">
        <f t="shared" si="142"/>
        <v>0</v>
      </c>
      <c r="Y958" s="4"/>
      <c r="Z958" s="4"/>
      <c r="AA958" s="4">
        <f>C958+I958-L958-O958-U958-X958-R958</f>
        <v>0</v>
      </c>
      <c r="AB958" s="7">
        <v>45376</v>
      </c>
    </row>
    <row r="959" spans="1:28" ht="15.75" hidden="1" x14ac:dyDescent="0.25">
      <c r="A959" s="29">
        <v>45376</v>
      </c>
      <c r="B959" s="72" t="s">
        <v>467</v>
      </c>
      <c r="C959" s="25"/>
      <c r="D959" s="25" t="s">
        <v>52</v>
      </c>
      <c r="E959" s="25" t="s">
        <v>189</v>
      </c>
      <c r="F959" s="25">
        <v>2</v>
      </c>
      <c r="G959" s="25" t="s">
        <v>23</v>
      </c>
      <c r="H959" s="25">
        <v>450000</v>
      </c>
      <c r="I959" s="11">
        <f t="shared" si="137"/>
        <v>900000</v>
      </c>
      <c r="J959" s="31" t="s">
        <v>312</v>
      </c>
      <c r="K959" s="11" t="s">
        <v>1098</v>
      </c>
      <c r="L959" s="4">
        <f t="shared" si="138"/>
        <v>0</v>
      </c>
      <c r="M959" s="4"/>
      <c r="N959" s="4"/>
      <c r="O959" s="4">
        <f t="shared" si="139"/>
        <v>900000</v>
      </c>
      <c r="P959" s="4">
        <v>900000</v>
      </c>
      <c r="Q959" s="4"/>
      <c r="R959" s="4">
        <f t="shared" si="140"/>
        <v>0</v>
      </c>
      <c r="S959" s="4"/>
      <c r="T959" s="4"/>
      <c r="U959" s="4">
        <f t="shared" si="141"/>
        <v>0</v>
      </c>
      <c r="V959" s="4"/>
      <c r="W959" s="4"/>
      <c r="X959" s="4">
        <f t="shared" si="142"/>
        <v>0</v>
      </c>
      <c r="Y959" s="4"/>
      <c r="Z959" s="4"/>
      <c r="AA959" s="4">
        <f>C959+I959-L959-O959-U959-X959-R959</f>
        <v>0</v>
      </c>
      <c r="AB959" s="7">
        <v>45377</v>
      </c>
    </row>
    <row r="960" spans="1:28" ht="15.75" hidden="1" x14ac:dyDescent="0.25">
      <c r="A960" s="24">
        <v>45376</v>
      </c>
      <c r="B960" s="72" t="s">
        <v>467</v>
      </c>
      <c r="C960" s="25"/>
      <c r="D960" s="25" t="s">
        <v>52</v>
      </c>
      <c r="E960" s="25" t="s">
        <v>394</v>
      </c>
      <c r="F960" s="25">
        <v>5</v>
      </c>
      <c r="G960" s="25" t="s">
        <v>48</v>
      </c>
      <c r="H960" s="25">
        <v>230000</v>
      </c>
      <c r="I960" s="11">
        <f t="shared" si="137"/>
        <v>1150000</v>
      </c>
      <c r="J960" s="31" t="s">
        <v>312</v>
      </c>
      <c r="K960" s="11" t="s">
        <v>1098</v>
      </c>
      <c r="L960" s="4">
        <f t="shared" si="138"/>
        <v>0</v>
      </c>
      <c r="M960" s="4"/>
      <c r="N960" s="4"/>
      <c r="O960" s="4">
        <f t="shared" si="139"/>
        <v>1150000</v>
      </c>
      <c r="P960" s="4">
        <v>1150000</v>
      </c>
      <c r="Q960" s="4"/>
      <c r="R960" s="4">
        <f t="shared" si="140"/>
        <v>0</v>
      </c>
      <c r="S960" s="4"/>
      <c r="T960" s="4"/>
      <c r="U960" s="4">
        <f t="shared" si="141"/>
        <v>0</v>
      </c>
      <c r="V960" s="4"/>
      <c r="W960" s="4"/>
      <c r="X960" s="4">
        <f t="shared" si="142"/>
        <v>0</v>
      </c>
      <c r="Y960" s="4"/>
      <c r="Z960" s="4"/>
      <c r="AA960" s="4">
        <f>C960+I960-L960-O960-U960-X960-R960</f>
        <v>0</v>
      </c>
      <c r="AB960" s="7">
        <v>45377</v>
      </c>
    </row>
    <row r="961" spans="1:28" ht="15.75" hidden="1" x14ac:dyDescent="0.25">
      <c r="A961" s="29">
        <v>45376</v>
      </c>
      <c r="B961" s="72" t="s">
        <v>594</v>
      </c>
      <c r="C961" s="27"/>
      <c r="D961" s="25" t="s">
        <v>46</v>
      </c>
      <c r="E961" s="27" t="s">
        <v>47</v>
      </c>
      <c r="F961" s="27">
        <v>5</v>
      </c>
      <c r="G961" s="25" t="s">
        <v>48</v>
      </c>
      <c r="H961" s="27">
        <v>160000</v>
      </c>
      <c r="I961" s="11">
        <f t="shared" si="137"/>
        <v>800000</v>
      </c>
      <c r="J961" s="32" t="s">
        <v>312</v>
      </c>
      <c r="K961" s="11"/>
      <c r="L961" s="4">
        <f t="shared" si="138"/>
        <v>0</v>
      </c>
      <c r="M961" s="4"/>
      <c r="N961" s="4"/>
      <c r="O961" s="4">
        <f t="shared" si="139"/>
        <v>800000</v>
      </c>
      <c r="P961" s="4">
        <v>800000</v>
      </c>
      <c r="Q961" s="4"/>
      <c r="R961" s="4">
        <f t="shared" si="140"/>
        <v>0</v>
      </c>
      <c r="S961" s="4"/>
      <c r="T961" s="4"/>
      <c r="U961" s="4">
        <f t="shared" si="141"/>
        <v>0</v>
      </c>
      <c r="V961" s="4"/>
      <c r="W961" s="4"/>
      <c r="X961" s="4">
        <f t="shared" si="142"/>
        <v>0</v>
      </c>
      <c r="Y961" s="4"/>
      <c r="Z961" s="4"/>
      <c r="AA961" s="4">
        <f>C961+I961-L961-O961-U961-X961-R961</f>
        <v>0</v>
      </c>
      <c r="AB961" s="7">
        <v>45324</v>
      </c>
    </row>
    <row r="962" spans="1:28" ht="15.75" hidden="1" x14ac:dyDescent="0.25">
      <c r="A962" s="29">
        <v>45376</v>
      </c>
      <c r="B962" s="73" t="s">
        <v>392</v>
      </c>
      <c r="C962" s="25"/>
      <c r="D962" s="25" t="s">
        <v>46</v>
      </c>
      <c r="E962" s="25" t="s">
        <v>108</v>
      </c>
      <c r="F962" s="25">
        <v>800</v>
      </c>
      <c r="G962" s="27" t="s">
        <v>34</v>
      </c>
      <c r="H962" s="25">
        <v>2000</v>
      </c>
      <c r="I962" s="11">
        <f t="shared" si="137"/>
        <v>1600000</v>
      </c>
      <c r="J962" s="31" t="s">
        <v>324</v>
      </c>
      <c r="K962" s="11"/>
      <c r="L962" s="4">
        <f t="shared" si="138"/>
        <v>0</v>
      </c>
      <c r="M962" s="4"/>
      <c r="N962" s="4"/>
      <c r="O962" s="4">
        <f t="shared" si="139"/>
        <v>0</v>
      </c>
      <c r="P962" s="4"/>
      <c r="Q962" s="4"/>
      <c r="R962" s="4">
        <f t="shared" si="140"/>
        <v>0</v>
      </c>
      <c r="S962" s="4"/>
      <c r="T962" s="4"/>
      <c r="U962" s="4">
        <f t="shared" si="141"/>
        <v>1600000</v>
      </c>
      <c r="V962" s="4">
        <v>1600000</v>
      </c>
      <c r="W962" s="4"/>
      <c r="X962" s="4">
        <f t="shared" si="142"/>
        <v>0</v>
      </c>
      <c r="Y962" s="4"/>
      <c r="Z962" s="4"/>
      <c r="AA962" s="4">
        <f>C962+I962-L962-O962-U962-X962-R962</f>
        <v>0</v>
      </c>
      <c r="AB962" s="7">
        <v>45378</v>
      </c>
    </row>
    <row r="963" spans="1:28" ht="15.75" hidden="1" x14ac:dyDescent="0.25">
      <c r="A963" s="24">
        <v>45376</v>
      </c>
      <c r="B963" s="72" t="s">
        <v>1049</v>
      </c>
      <c r="C963" s="25"/>
      <c r="D963" s="25" t="s">
        <v>52</v>
      </c>
      <c r="E963" s="25" t="s">
        <v>58</v>
      </c>
      <c r="F963" s="25">
        <v>600</v>
      </c>
      <c r="G963" s="25" t="s">
        <v>34</v>
      </c>
      <c r="H963" s="25">
        <v>2100</v>
      </c>
      <c r="I963" s="11">
        <f t="shared" si="137"/>
        <v>1260000</v>
      </c>
      <c r="J963" s="31" t="s">
        <v>324</v>
      </c>
      <c r="K963" s="11"/>
      <c r="L963" s="4">
        <f t="shared" si="138"/>
        <v>1260000</v>
      </c>
      <c r="M963" s="4">
        <v>1260000</v>
      </c>
      <c r="N963" s="4"/>
      <c r="O963" s="4">
        <f t="shared" si="139"/>
        <v>0</v>
      </c>
      <c r="P963" s="4"/>
      <c r="Q963" s="4"/>
      <c r="R963" s="4">
        <f t="shared" si="140"/>
        <v>0</v>
      </c>
      <c r="S963" s="4"/>
      <c r="T963" s="4"/>
      <c r="U963" s="4">
        <f t="shared" si="141"/>
        <v>0</v>
      </c>
      <c r="V963" s="4"/>
      <c r="W963" s="4"/>
      <c r="X963" s="4">
        <f t="shared" si="142"/>
        <v>0</v>
      </c>
      <c r="Y963" s="4"/>
      <c r="Z963" s="4"/>
      <c r="AA963" s="4">
        <f>C963+I963-L963-O963-U963-X963-R963</f>
        <v>0</v>
      </c>
      <c r="AB963" s="7">
        <v>45376</v>
      </c>
    </row>
    <row r="964" spans="1:28" ht="15.75" hidden="1" x14ac:dyDescent="0.25">
      <c r="A964" s="29">
        <v>45377</v>
      </c>
      <c r="B964" s="73" t="s">
        <v>412</v>
      </c>
      <c r="C964" s="27"/>
      <c r="D964" s="27" t="s">
        <v>46</v>
      </c>
      <c r="E964" s="27" t="s">
        <v>1092</v>
      </c>
      <c r="F964" s="27">
        <v>1839</v>
      </c>
      <c r="G964" s="27" t="s">
        <v>39</v>
      </c>
      <c r="H964" s="27">
        <v>12800</v>
      </c>
      <c r="I964" s="11">
        <f t="shared" ref="I964:I997" si="143">F964*H964</f>
        <v>23539200</v>
      </c>
      <c r="J964" s="31" t="s">
        <v>312</v>
      </c>
      <c r="K964" s="11"/>
      <c r="L964" s="4">
        <f>M964+N964</f>
        <v>0</v>
      </c>
      <c r="M964" s="4"/>
      <c r="N964" s="4"/>
      <c r="O964" s="4">
        <f>P964+Q964</f>
        <v>23539200</v>
      </c>
      <c r="P964" s="4">
        <v>23539200</v>
      </c>
      <c r="Q964" s="4"/>
      <c r="R964" s="4">
        <f>S964+T964</f>
        <v>0</v>
      </c>
      <c r="S964" s="4"/>
      <c r="T964" s="4"/>
      <c r="U964" s="4">
        <f>V964+W964</f>
        <v>0</v>
      </c>
      <c r="V964" s="4"/>
      <c r="W964" s="4"/>
      <c r="X964" s="4">
        <f>Y964+Z964</f>
        <v>0</v>
      </c>
      <c r="Y964" s="4"/>
      <c r="Z964" s="4"/>
      <c r="AA964" s="4">
        <f>C964+I964-L964-O964-U964-X964-R964</f>
        <v>0</v>
      </c>
      <c r="AB964" s="7">
        <v>45380</v>
      </c>
    </row>
    <row r="965" spans="1:28" ht="15.75" hidden="1" x14ac:dyDescent="0.25">
      <c r="A965" s="29">
        <v>45377</v>
      </c>
      <c r="B965" s="73" t="s">
        <v>412</v>
      </c>
      <c r="C965" s="25"/>
      <c r="D965" s="27" t="s">
        <v>46</v>
      </c>
      <c r="E965" s="25" t="s">
        <v>1093</v>
      </c>
      <c r="F965" s="25">
        <v>1980</v>
      </c>
      <c r="G965" s="25" t="s">
        <v>39</v>
      </c>
      <c r="H965" s="25">
        <v>12800</v>
      </c>
      <c r="I965" s="11">
        <f t="shared" si="143"/>
        <v>25344000</v>
      </c>
      <c r="J965" s="31" t="s">
        <v>312</v>
      </c>
      <c r="K965" s="11"/>
      <c r="L965" s="4">
        <f t="shared" ref="L965:L997" si="144">M965+N965</f>
        <v>0</v>
      </c>
      <c r="M965" s="4"/>
      <c r="N965" s="4"/>
      <c r="O965" s="4">
        <f t="shared" ref="O965:O997" si="145">P965+Q965</f>
        <v>25344000</v>
      </c>
      <c r="P965" s="4">
        <v>25344000</v>
      </c>
      <c r="Q965" s="4"/>
      <c r="R965" s="4">
        <f t="shared" ref="R965:R997" si="146">S965+T965</f>
        <v>0</v>
      </c>
      <c r="S965" s="4"/>
      <c r="T965" s="4"/>
      <c r="U965" s="4">
        <f t="shared" ref="U965:U997" si="147">V965+W965</f>
        <v>0</v>
      </c>
      <c r="V965" s="4"/>
      <c r="W965" s="4"/>
      <c r="X965" s="4">
        <f t="shared" ref="X965:X997" si="148">Y965+Z965</f>
        <v>0</v>
      </c>
      <c r="Y965" s="4"/>
      <c r="Z965" s="4"/>
      <c r="AA965" s="4">
        <f>C965+I965-L965-O965-U965-X965-R965</f>
        <v>0</v>
      </c>
      <c r="AB965" s="7">
        <v>45380</v>
      </c>
    </row>
    <row r="966" spans="1:28" ht="15.75" hidden="1" x14ac:dyDescent="0.25">
      <c r="A966" s="29">
        <v>45377</v>
      </c>
      <c r="B966" s="73" t="s">
        <v>99</v>
      </c>
      <c r="C966" s="25"/>
      <c r="D966" s="25"/>
      <c r="E966" s="25" t="s">
        <v>102</v>
      </c>
      <c r="F966" s="25">
        <v>68.5</v>
      </c>
      <c r="G966" s="27" t="s">
        <v>39</v>
      </c>
      <c r="H966" s="25"/>
      <c r="I966" s="11">
        <f t="shared" si="143"/>
        <v>0</v>
      </c>
      <c r="J966" s="26" t="s">
        <v>28</v>
      </c>
      <c r="K966" s="11"/>
      <c r="L966" s="4">
        <f t="shared" si="144"/>
        <v>0</v>
      </c>
      <c r="M966" s="4"/>
      <c r="N966" s="4"/>
      <c r="O966" s="4">
        <f t="shared" si="145"/>
        <v>0</v>
      </c>
      <c r="P966" s="4"/>
      <c r="Q966" s="4"/>
      <c r="R966" s="4">
        <f t="shared" si="146"/>
        <v>0</v>
      </c>
      <c r="S966" s="4"/>
      <c r="T966" s="4"/>
      <c r="U966" s="4">
        <f t="shared" si="147"/>
        <v>0</v>
      </c>
      <c r="V966" s="4"/>
      <c r="W966" s="4"/>
      <c r="X966" s="4">
        <f t="shared" si="148"/>
        <v>0</v>
      </c>
      <c r="Y966" s="4"/>
      <c r="Z966" s="4"/>
      <c r="AA966" s="4">
        <f>C966+I966-L966-O966-U966-X966-R966</f>
        <v>0</v>
      </c>
      <c r="AB966" s="7"/>
    </row>
    <row r="967" spans="1:28" ht="15.75" hidden="1" x14ac:dyDescent="0.25">
      <c r="A967" s="29">
        <v>45377</v>
      </c>
      <c r="B967" s="98" t="s">
        <v>211</v>
      </c>
      <c r="C967" s="25"/>
      <c r="D967" s="27" t="s">
        <v>52</v>
      </c>
      <c r="E967" s="25" t="s">
        <v>108</v>
      </c>
      <c r="F967" s="25">
        <v>200</v>
      </c>
      <c r="G967" s="27" t="s">
        <v>34</v>
      </c>
      <c r="H967" s="25">
        <v>2250</v>
      </c>
      <c r="I967" s="11">
        <f t="shared" si="143"/>
        <v>450000</v>
      </c>
      <c r="J967" s="31" t="s">
        <v>324</v>
      </c>
      <c r="K967" s="11"/>
      <c r="L967" s="4">
        <f t="shared" si="144"/>
        <v>0</v>
      </c>
      <c r="M967" s="4"/>
      <c r="N967" s="4"/>
      <c r="O967" s="4">
        <f t="shared" si="145"/>
        <v>0</v>
      </c>
      <c r="P967" s="4"/>
      <c r="Q967" s="4"/>
      <c r="R967" s="4">
        <f t="shared" si="146"/>
        <v>0</v>
      </c>
      <c r="S967" s="4"/>
      <c r="T967" s="4"/>
      <c r="U967" s="4">
        <f t="shared" si="147"/>
        <v>450000</v>
      </c>
      <c r="V967" s="4">
        <v>450000</v>
      </c>
      <c r="W967" s="4"/>
      <c r="X967" s="4">
        <f t="shared" si="148"/>
        <v>0</v>
      </c>
      <c r="Y967" s="4"/>
      <c r="Z967" s="4"/>
      <c r="AA967" s="4">
        <f>C967+I967-L967-O967-U967-X967-R967</f>
        <v>0</v>
      </c>
      <c r="AB967" s="7">
        <v>45379</v>
      </c>
    </row>
    <row r="968" spans="1:28" ht="15.75" hidden="1" x14ac:dyDescent="0.25">
      <c r="A968" s="29">
        <v>45377</v>
      </c>
      <c r="B968" s="72" t="s">
        <v>1094</v>
      </c>
      <c r="C968" s="25"/>
      <c r="D968" s="25" t="s">
        <v>46</v>
      </c>
      <c r="E968" s="25" t="s">
        <v>129</v>
      </c>
      <c r="F968" s="25">
        <v>4</v>
      </c>
      <c r="G968" s="25" t="s">
        <v>77</v>
      </c>
      <c r="H968" s="25">
        <v>65000</v>
      </c>
      <c r="I968" s="11">
        <f t="shared" si="143"/>
        <v>260000</v>
      </c>
      <c r="J968" s="31" t="s">
        <v>324</v>
      </c>
      <c r="K968" s="11"/>
      <c r="L968" s="4">
        <f t="shared" si="144"/>
        <v>260000</v>
      </c>
      <c r="M968" s="4">
        <v>260000</v>
      </c>
      <c r="N968" s="4"/>
      <c r="O968" s="4">
        <f t="shared" si="145"/>
        <v>0</v>
      </c>
      <c r="P968" s="4"/>
      <c r="Q968" s="4"/>
      <c r="R968" s="4">
        <f t="shared" si="146"/>
        <v>0</v>
      </c>
      <c r="S968" s="4"/>
      <c r="T968" s="4"/>
      <c r="U968" s="4">
        <f t="shared" si="147"/>
        <v>0</v>
      </c>
      <c r="V968" s="4"/>
      <c r="W968" s="4"/>
      <c r="X968" s="4">
        <f t="shared" si="148"/>
        <v>0</v>
      </c>
      <c r="Y968" s="4"/>
      <c r="Z968" s="4"/>
      <c r="AA968" s="4">
        <f>C968+I968-L968-O968-U968-X968-R968</f>
        <v>0</v>
      </c>
      <c r="AB968" s="7">
        <v>45377</v>
      </c>
    </row>
    <row r="969" spans="1:28" ht="15.75" hidden="1" x14ac:dyDescent="0.25">
      <c r="A969" s="29">
        <v>45377</v>
      </c>
      <c r="B969" s="72" t="s">
        <v>412</v>
      </c>
      <c r="C969" s="27"/>
      <c r="D969" s="27" t="s">
        <v>46</v>
      </c>
      <c r="E969" s="27" t="s">
        <v>58</v>
      </c>
      <c r="F969" s="27">
        <v>10400</v>
      </c>
      <c r="G969" s="27" t="s">
        <v>34</v>
      </c>
      <c r="H969" s="27">
        <v>1900</v>
      </c>
      <c r="I969" s="11">
        <f t="shared" si="143"/>
        <v>19760000</v>
      </c>
      <c r="J969" s="38" t="s">
        <v>24</v>
      </c>
      <c r="K969" s="11"/>
      <c r="L969" s="4">
        <f t="shared" si="144"/>
        <v>0</v>
      </c>
      <c r="M969" s="4"/>
      <c r="N969" s="4"/>
      <c r="O969" s="4">
        <f t="shared" si="145"/>
        <v>240000</v>
      </c>
      <c r="P969" s="4">
        <v>240000</v>
      </c>
      <c r="Q969" s="4"/>
      <c r="R969" s="4">
        <f t="shared" si="146"/>
        <v>0</v>
      </c>
      <c r="S969" s="4"/>
      <c r="T969" s="4"/>
      <c r="U969" s="4">
        <f t="shared" si="147"/>
        <v>19000000</v>
      </c>
      <c r="V969" s="4">
        <v>19000000</v>
      </c>
      <c r="W969" s="4"/>
      <c r="X969" s="4">
        <f t="shared" si="148"/>
        <v>0</v>
      </c>
      <c r="Y969" s="4"/>
      <c r="Z969" s="4"/>
      <c r="AA969" s="4">
        <f>C969+I969-L969-O969-U969-X969-R969</f>
        <v>520000</v>
      </c>
      <c r="AB969" s="7">
        <v>45380</v>
      </c>
    </row>
    <row r="970" spans="1:28" ht="15.75" hidden="1" x14ac:dyDescent="0.25">
      <c r="A970" s="29">
        <v>45377</v>
      </c>
      <c r="B970" s="72" t="s">
        <v>412</v>
      </c>
      <c r="C970" s="27"/>
      <c r="D970" s="27" t="s">
        <v>46</v>
      </c>
      <c r="E970" s="27" t="s">
        <v>129</v>
      </c>
      <c r="F970" s="27">
        <v>24</v>
      </c>
      <c r="G970" s="25" t="s">
        <v>77</v>
      </c>
      <c r="H970" s="27">
        <v>60000</v>
      </c>
      <c r="I970" s="11">
        <f t="shared" si="143"/>
        <v>1440000</v>
      </c>
      <c r="J970" s="31" t="s">
        <v>312</v>
      </c>
      <c r="K970" s="11"/>
      <c r="L970" s="4">
        <f t="shared" si="144"/>
        <v>0</v>
      </c>
      <c r="M970" s="4"/>
      <c r="N970" s="4"/>
      <c r="O970" s="4">
        <f t="shared" si="145"/>
        <v>1440000</v>
      </c>
      <c r="P970" s="4">
        <v>1440000</v>
      </c>
      <c r="Q970" s="4"/>
      <c r="R970" s="4">
        <f t="shared" si="146"/>
        <v>0</v>
      </c>
      <c r="S970" s="4"/>
      <c r="T970" s="4"/>
      <c r="U970" s="4">
        <f t="shared" si="147"/>
        <v>0</v>
      </c>
      <c r="V970" s="4"/>
      <c r="W970" s="4"/>
      <c r="X970" s="4">
        <f t="shared" si="148"/>
        <v>0</v>
      </c>
      <c r="Y970" s="4"/>
      <c r="Z970" s="4"/>
      <c r="AA970" s="4">
        <f>C970+I970-L970-O970-U970-X970-R970</f>
        <v>0</v>
      </c>
      <c r="AB970" s="7">
        <v>45380</v>
      </c>
    </row>
    <row r="971" spans="1:28" ht="15.75" hidden="1" x14ac:dyDescent="0.25">
      <c r="A971" s="29">
        <v>45377</v>
      </c>
      <c r="B971" s="72" t="s">
        <v>147</v>
      </c>
      <c r="C971" s="25"/>
      <c r="D971" s="27" t="s">
        <v>52</v>
      </c>
      <c r="E971" s="27" t="s">
        <v>498</v>
      </c>
      <c r="F971" s="27">
        <v>20</v>
      </c>
      <c r="G971" s="25" t="s">
        <v>48</v>
      </c>
      <c r="H971" s="25">
        <v>435000</v>
      </c>
      <c r="I971" s="11">
        <f t="shared" si="143"/>
        <v>8700000</v>
      </c>
      <c r="J971" s="26" t="s">
        <v>28</v>
      </c>
      <c r="K971" s="11"/>
      <c r="L971" s="4">
        <f t="shared" si="144"/>
        <v>0</v>
      </c>
      <c r="M971" s="4"/>
      <c r="N971" s="4"/>
      <c r="O971" s="4">
        <f t="shared" si="145"/>
        <v>0</v>
      </c>
      <c r="P971" s="4"/>
      <c r="Q971" s="4"/>
      <c r="R971" s="4">
        <f t="shared" si="146"/>
        <v>0</v>
      </c>
      <c r="S971" s="4"/>
      <c r="T971" s="4"/>
      <c r="U971" s="4">
        <f t="shared" si="147"/>
        <v>0</v>
      </c>
      <c r="V971" s="4"/>
      <c r="W971" s="4"/>
      <c r="X971" s="4">
        <f t="shared" si="148"/>
        <v>0</v>
      </c>
      <c r="Y971" s="4"/>
      <c r="Z971" s="4"/>
      <c r="AA971" s="4">
        <f>C971+I971-L971-O971-U971-X971-R971</f>
        <v>8700000</v>
      </c>
      <c r="AB971" s="7"/>
    </row>
    <row r="972" spans="1:28" ht="15.75" hidden="1" x14ac:dyDescent="0.25">
      <c r="A972" s="29">
        <v>45377</v>
      </c>
      <c r="B972" s="72" t="s">
        <v>147</v>
      </c>
      <c r="C972" s="25"/>
      <c r="D972" s="27" t="s">
        <v>52</v>
      </c>
      <c r="E972" s="27" t="s">
        <v>63</v>
      </c>
      <c r="F972" s="25">
        <v>20</v>
      </c>
      <c r="G972" s="25" t="s">
        <v>48</v>
      </c>
      <c r="H972" s="25">
        <v>435000</v>
      </c>
      <c r="I972" s="11">
        <f t="shared" si="143"/>
        <v>8700000</v>
      </c>
      <c r="J972" s="26" t="s">
        <v>28</v>
      </c>
      <c r="K972" s="11"/>
      <c r="L972" s="4">
        <f t="shared" si="144"/>
        <v>0</v>
      </c>
      <c r="M972" s="4"/>
      <c r="N972" s="4"/>
      <c r="O972" s="4">
        <f t="shared" si="145"/>
        <v>0</v>
      </c>
      <c r="P972" s="4"/>
      <c r="Q972" s="4"/>
      <c r="R972" s="4">
        <f t="shared" si="146"/>
        <v>0</v>
      </c>
      <c r="S972" s="4"/>
      <c r="T972" s="4"/>
      <c r="U972" s="4">
        <f t="shared" si="147"/>
        <v>0</v>
      </c>
      <c r="V972" s="4"/>
      <c r="W972" s="4"/>
      <c r="X972" s="4">
        <f t="shared" si="148"/>
        <v>0</v>
      </c>
      <c r="Y972" s="4"/>
      <c r="Z972" s="4"/>
      <c r="AA972" s="4">
        <f>C972+I972-L972-O972-U972-X972-R972</f>
        <v>8700000</v>
      </c>
      <c r="AB972" s="7"/>
    </row>
    <row r="973" spans="1:28" ht="15.75" hidden="1" x14ac:dyDescent="0.25">
      <c r="A973" s="29">
        <v>45377</v>
      </c>
      <c r="B973" s="72" t="s">
        <v>1043</v>
      </c>
      <c r="C973" s="25"/>
      <c r="D973" s="27" t="s">
        <v>46</v>
      </c>
      <c r="E973" s="27" t="s">
        <v>343</v>
      </c>
      <c r="F973" s="25">
        <v>2</v>
      </c>
      <c r="G973" s="27" t="s">
        <v>23</v>
      </c>
      <c r="H973" s="25">
        <v>1200000</v>
      </c>
      <c r="I973" s="11">
        <f t="shared" si="143"/>
        <v>2400000</v>
      </c>
      <c r="J973" s="31" t="s">
        <v>324</v>
      </c>
      <c r="K973" s="11"/>
      <c r="L973" s="4">
        <f t="shared" si="144"/>
        <v>2400000</v>
      </c>
      <c r="M973" s="4">
        <v>2400000</v>
      </c>
      <c r="N973" s="4"/>
      <c r="O973" s="4">
        <f t="shared" si="145"/>
        <v>0</v>
      </c>
      <c r="P973" s="4"/>
      <c r="Q973" s="4"/>
      <c r="R973" s="4">
        <f t="shared" si="146"/>
        <v>0</v>
      </c>
      <c r="S973" s="4"/>
      <c r="T973" s="4"/>
      <c r="U973" s="4">
        <f t="shared" si="147"/>
        <v>0</v>
      </c>
      <c r="V973" s="4"/>
      <c r="W973" s="4"/>
      <c r="X973" s="4">
        <f t="shared" si="148"/>
        <v>0</v>
      </c>
      <c r="Y973" s="4"/>
      <c r="Z973" s="4"/>
      <c r="AA973" s="4">
        <f>C973+I973-L973-O973-U973-X973-R973</f>
        <v>0</v>
      </c>
      <c r="AB973" s="7">
        <v>45377</v>
      </c>
    </row>
    <row r="974" spans="1:28" ht="15.75" hidden="1" x14ac:dyDescent="0.25">
      <c r="A974" s="29">
        <v>45377</v>
      </c>
      <c r="B974" s="72" t="s">
        <v>371</v>
      </c>
      <c r="C974" s="25"/>
      <c r="D974" s="27" t="s">
        <v>46</v>
      </c>
      <c r="E974" s="27" t="s">
        <v>232</v>
      </c>
      <c r="F974" s="25">
        <v>100</v>
      </c>
      <c r="G974" s="27" t="s">
        <v>39</v>
      </c>
      <c r="H974" s="25">
        <v>120000</v>
      </c>
      <c r="I974" s="11">
        <f t="shared" si="143"/>
        <v>12000000</v>
      </c>
      <c r="J974" s="31" t="s">
        <v>312</v>
      </c>
      <c r="K974" s="11" t="s">
        <v>388</v>
      </c>
      <c r="L974" s="4">
        <f t="shared" si="144"/>
        <v>0</v>
      </c>
      <c r="M974" s="4"/>
      <c r="N974" s="4"/>
      <c r="O974" s="4">
        <f t="shared" si="145"/>
        <v>12000000</v>
      </c>
      <c r="P974" s="4">
        <v>12000000</v>
      </c>
      <c r="Q974" s="4"/>
      <c r="R974" s="4">
        <f t="shared" si="146"/>
        <v>0</v>
      </c>
      <c r="S974" s="4"/>
      <c r="T974" s="4"/>
      <c r="U974" s="4">
        <f t="shared" si="147"/>
        <v>0</v>
      </c>
      <c r="V974" s="4"/>
      <c r="W974" s="4"/>
      <c r="X974" s="4">
        <f t="shared" si="148"/>
        <v>0</v>
      </c>
      <c r="Y974" s="4"/>
      <c r="Z974" s="4"/>
      <c r="AA974" s="4">
        <f>C974+I974-L974-O974-U974-X974-R974</f>
        <v>0</v>
      </c>
      <c r="AB974" s="7">
        <v>45377</v>
      </c>
    </row>
    <row r="975" spans="1:28" ht="15.75" hidden="1" x14ac:dyDescent="0.25">
      <c r="A975" s="29">
        <v>45377</v>
      </c>
      <c r="B975" s="72" t="s">
        <v>371</v>
      </c>
      <c r="C975" s="27"/>
      <c r="D975" s="27" t="s">
        <v>46</v>
      </c>
      <c r="E975" s="27" t="s">
        <v>53</v>
      </c>
      <c r="F975" s="25">
        <v>4</v>
      </c>
      <c r="G975" s="27" t="s">
        <v>23</v>
      </c>
      <c r="H975" s="27">
        <v>450000</v>
      </c>
      <c r="I975" s="11">
        <f t="shared" si="143"/>
        <v>1800000</v>
      </c>
      <c r="J975" s="32" t="s">
        <v>312</v>
      </c>
      <c r="K975" s="11" t="s">
        <v>388</v>
      </c>
      <c r="L975" s="4">
        <f t="shared" si="144"/>
        <v>0</v>
      </c>
      <c r="M975" s="4"/>
      <c r="N975" s="4"/>
      <c r="O975" s="4">
        <f t="shared" si="145"/>
        <v>1800000</v>
      </c>
      <c r="P975" s="4">
        <v>1800000</v>
      </c>
      <c r="Q975" s="4"/>
      <c r="R975" s="4">
        <f t="shared" si="146"/>
        <v>0</v>
      </c>
      <c r="S975" s="4"/>
      <c r="T975" s="4"/>
      <c r="U975" s="4">
        <f t="shared" si="147"/>
        <v>0</v>
      </c>
      <c r="V975" s="4"/>
      <c r="W975" s="4"/>
      <c r="X975" s="4">
        <f t="shared" si="148"/>
        <v>0</v>
      </c>
      <c r="Y975" s="4"/>
      <c r="Z975" s="4"/>
      <c r="AA975" s="4">
        <f>C975+I975-L975-O975-U975-X975-R975</f>
        <v>0</v>
      </c>
      <c r="AB975" s="7">
        <v>45377</v>
      </c>
    </row>
    <row r="976" spans="1:28" ht="15.75" hidden="1" x14ac:dyDescent="0.25">
      <c r="A976" s="29">
        <v>45377</v>
      </c>
      <c r="B976" s="72" t="s">
        <v>311</v>
      </c>
      <c r="C976" s="25"/>
      <c r="D976" s="25" t="s">
        <v>46</v>
      </c>
      <c r="E976" s="25" t="s">
        <v>208</v>
      </c>
      <c r="F976" s="25">
        <v>1500</v>
      </c>
      <c r="G976" s="25" t="s">
        <v>34</v>
      </c>
      <c r="H976" s="25">
        <v>820</v>
      </c>
      <c r="I976" s="11">
        <f t="shared" si="143"/>
        <v>1230000</v>
      </c>
      <c r="J976" s="31" t="s">
        <v>324</v>
      </c>
      <c r="K976" s="11"/>
      <c r="L976" s="4">
        <f t="shared" si="144"/>
        <v>1230000</v>
      </c>
      <c r="M976" s="4">
        <v>1230000</v>
      </c>
      <c r="N976" s="4"/>
      <c r="O976" s="4">
        <f t="shared" si="145"/>
        <v>0</v>
      </c>
      <c r="P976" s="4"/>
      <c r="Q976" s="4"/>
      <c r="R976" s="4">
        <f t="shared" si="146"/>
        <v>0</v>
      </c>
      <c r="S976" s="4"/>
      <c r="T976" s="4"/>
      <c r="U976" s="4">
        <f t="shared" si="147"/>
        <v>0</v>
      </c>
      <c r="V976" s="4"/>
      <c r="W976" s="4"/>
      <c r="X976" s="4">
        <f t="shared" si="148"/>
        <v>0</v>
      </c>
      <c r="Y976" s="4"/>
      <c r="Z976" s="4"/>
      <c r="AA976" s="4">
        <f>C976+I976-L976-O976-U976-X976-R976</f>
        <v>0</v>
      </c>
      <c r="AB976" s="7">
        <v>45377</v>
      </c>
    </row>
    <row r="977" spans="1:28" ht="15.75" hidden="1" x14ac:dyDescent="0.25">
      <c r="A977" s="29">
        <v>45377</v>
      </c>
      <c r="B977" s="72" t="s">
        <v>134</v>
      </c>
      <c r="C977" s="25"/>
      <c r="D977" s="27" t="s">
        <v>52</v>
      </c>
      <c r="E977" s="25" t="s">
        <v>552</v>
      </c>
      <c r="F977" s="25">
        <v>25</v>
      </c>
      <c r="G977" s="27" t="s">
        <v>39</v>
      </c>
      <c r="H977" s="25">
        <v>125000</v>
      </c>
      <c r="I977" s="11">
        <f t="shared" si="143"/>
        <v>3125000</v>
      </c>
      <c r="J977" s="26" t="s">
        <v>28</v>
      </c>
      <c r="K977" s="11"/>
      <c r="L977" s="4">
        <f t="shared" si="144"/>
        <v>0</v>
      </c>
      <c r="M977" s="4"/>
      <c r="N977" s="4"/>
      <c r="O977" s="4">
        <f t="shared" si="145"/>
        <v>0</v>
      </c>
      <c r="P977" s="4"/>
      <c r="Q977" s="4"/>
      <c r="R977" s="4">
        <f t="shared" si="146"/>
        <v>0</v>
      </c>
      <c r="S977" s="4"/>
      <c r="T977" s="4"/>
      <c r="U977" s="4">
        <f t="shared" si="147"/>
        <v>0</v>
      </c>
      <c r="V977" s="4"/>
      <c r="W977" s="4"/>
      <c r="X977" s="4">
        <f t="shared" si="148"/>
        <v>0</v>
      </c>
      <c r="Y977" s="4"/>
      <c r="Z977" s="4"/>
      <c r="AA977" s="4">
        <f>C977+I977-L977-O977-U977-X977-R977</f>
        <v>3125000</v>
      </c>
      <c r="AB977" s="7"/>
    </row>
    <row r="978" spans="1:28" ht="15.75" hidden="1" x14ac:dyDescent="0.25">
      <c r="A978" s="29">
        <v>45377</v>
      </c>
      <c r="B978" s="72" t="s">
        <v>134</v>
      </c>
      <c r="C978" s="25"/>
      <c r="D978" s="27" t="s">
        <v>52</v>
      </c>
      <c r="E978" s="25" t="s">
        <v>42</v>
      </c>
      <c r="F978" s="25">
        <v>1500</v>
      </c>
      <c r="G978" s="25" t="s">
        <v>34</v>
      </c>
      <c r="H978" s="25">
        <v>4500</v>
      </c>
      <c r="I978" s="11">
        <f t="shared" si="143"/>
        <v>6750000</v>
      </c>
      <c r="J978" s="26" t="s">
        <v>28</v>
      </c>
      <c r="K978" s="11"/>
      <c r="L978" s="4">
        <f t="shared" si="144"/>
        <v>0</v>
      </c>
      <c r="M978" s="4"/>
      <c r="N978" s="4"/>
      <c r="O978" s="4">
        <f t="shared" si="145"/>
        <v>0</v>
      </c>
      <c r="P978" s="4"/>
      <c r="Q978" s="4"/>
      <c r="R978" s="4">
        <f t="shared" si="146"/>
        <v>0</v>
      </c>
      <c r="S978" s="4"/>
      <c r="T978" s="4"/>
      <c r="U978" s="4">
        <f t="shared" si="147"/>
        <v>0</v>
      </c>
      <c r="V978" s="4"/>
      <c r="W978" s="4"/>
      <c r="X978" s="4">
        <f t="shared" si="148"/>
        <v>0</v>
      </c>
      <c r="Y978" s="4"/>
      <c r="Z978" s="4"/>
      <c r="AA978" s="4">
        <f>C978+I978-L978-O978-U978-X978-R978</f>
        <v>6750000</v>
      </c>
      <c r="AB978" s="7"/>
    </row>
    <row r="979" spans="1:28" ht="15.75" hidden="1" x14ac:dyDescent="0.25">
      <c r="A979" s="29">
        <v>45377</v>
      </c>
      <c r="B979" s="72" t="s">
        <v>134</v>
      </c>
      <c r="C979" s="27"/>
      <c r="D979" s="27" t="s">
        <v>52</v>
      </c>
      <c r="E979" s="27" t="s">
        <v>150</v>
      </c>
      <c r="F979" s="27">
        <v>20</v>
      </c>
      <c r="G979" s="27" t="s">
        <v>77</v>
      </c>
      <c r="H979" s="27">
        <v>45000</v>
      </c>
      <c r="I979" s="11">
        <f t="shared" si="143"/>
        <v>900000</v>
      </c>
      <c r="J979" s="28" t="s">
        <v>28</v>
      </c>
      <c r="K979" s="11"/>
      <c r="L979" s="4">
        <f t="shared" si="144"/>
        <v>0</v>
      </c>
      <c r="M979" s="4"/>
      <c r="N979" s="4"/>
      <c r="O979" s="4">
        <f t="shared" si="145"/>
        <v>0</v>
      </c>
      <c r="P979" s="4"/>
      <c r="Q979" s="4"/>
      <c r="R979" s="4">
        <f t="shared" si="146"/>
        <v>0</v>
      </c>
      <c r="S979" s="4"/>
      <c r="T979" s="4"/>
      <c r="U979" s="4">
        <f t="shared" si="147"/>
        <v>0</v>
      </c>
      <c r="V979" s="4"/>
      <c r="W979" s="4"/>
      <c r="X979" s="4">
        <f t="shared" si="148"/>
        <v>0</v>
      </c>
      <c r="Y979" s="4"/>
      <c r="Z979" s="4"/>
      <c r="AA979" s="4">
        <f>C979+I979-L979-O979-U979-X979-R979</f>
        <v>900000</v>
      </c>
      <c r="AB979" s="7"/>
    </row>
    <row r="980" spans="1:28" ht="15.75" hidden="1" x14ac:dyDescent="0.25">
      <c r="A980" s="29">
        <v>45377</v>
      </c>
      <c r="B980" s="72" t="s">
        <v>134</v>
      </c>
      <c r="C980" s="25"/>
      <c r="D980" s="27" t="s">
        <v>52</v>
      </c>
      <c r="E980" s="25" t="s">
        <v>179</v>
      </c>
      <c r="F980" s="25">
        <v>1500</v>
      </c>
      <c r="G980" s="25" t="s">
        <v>34</v>
      </c>
      <c r="H980" s="25">
        <v>1750</v>
      </c>
      <c r="I980" s="11">
        <f t="shared" si="143"/>
        <v>2625000</v>
      </c>
      <c r="J980" s="26" t="s">
        <v>28</v>
      </c>
      <c r="K980" s="11"/>
      <c r="L980" s="4">
        <f t="shared" si="144"/>
        <v>0</v>
      </c>
      <c r="M980" s="4"/>
      <c r="N980" s="4"/>
      <c r="O980" s="4">
        <f t="shared" si="145"/>
        <v>0</v>
      </c>
      <c r="P980" s="4"/>
      <c r="Q980" s="4"/>
      <c r="R980" s="4">
        <f t="shared" si="146"/>
        <v>0</v>
      </c>
      <c r="S980" s="4"/>
      <c r="T980" s="4"/>
      <c r="U980" s="4">
        <f t="shared" si="147"/>
        <v>0</v>
      </c>
      <c r="V980" s="4"/>
      <c r="W980" s="4"/>
      <c r="X980" s="4">
        <f t="shared" si="148"/>
        <v>0</v>
      </c>
      <c r="Y980" s="4"/>
      <c r="Z980" s="4"/>
      <c r="AA980" s="4">
        <f>C980+I980-L980-O980-U980-X980-R980</f>
        <v>2625000</v>
      </c>
      <c r="AB980" s="7"/>
    </row>
    <row r="981" spans="1:28" ht="15.75" hidden="1" x14ac:dyDescent="0.25">
      <c r="A981" s="29">
        <v>45377</v>
      </c>
      <c r="B981" s="72" t="s">
        <v>134</v>
      </c>
      <c r="C981" s="25"/>
      <c r="D981" s="27" t="s">
        <v>52</v>
      </c>
      <c r="E981" s="25" t="s">
        <v>130</v>
      </c>
      <c r="F981" s="25">
        <v>10</v>
      </c>
      <c r="G981" s="25" t="s">
        <v>77</v>
      </c>
      <c r="H981" s="25">
        <v>45000</v>
      </c>
      <c r="I981" s="11">
        <f t="shared" si="143"/>
        <v>450000</v>
      </c>
      <c r="J981" s="26" t="s">
        <v>28</v>
      </c>
      <c r="K981" s="11"/>
      <c r="L981" s="4">
        <f t="shared" si="144"/>
        <v>0</v>
      </c>
      <c r="M981" s="4"/>
      <c r="N981" s="4"/>
      <c r="O981" s="4">
        <f t="shared" si="145"/>
        <v>0</v>
      </c>
      <c r="P981" s="4"/>
      <c r="Q981" s="4"/>
      <c r="R981" s="4">
        <f t="shared" si="146"/>
        <v>0</v>
      </c>
      <c r="S981" s="4"/>
      <c r="T981" s="4"/>
      <c r="U981" s="4">
        <f t="shared" si="147"/>
        <v>0</v>
      </c>
      <c r="V981" s="4"/>
      <c r="W981" s="4"/>
      <c r="X981" s="4">
        <f t="shared" si="148"/>
        <v>0</v>
      </c>
      <c r="Y981" s="4"/>
      <c r="Z981" s="4"/>
      <c r="AA981" s="4">
        <f>C981+I981-L981-O981-U981-X981-R981</f>
        <v>450000</v>
      </c>
      <c r="AB981" s="7"/>
    </row>
    <row r="982" spans="1:28" ht="15.75" hidden="1" x14ac:dyDescent="0.25">
      <c r="A982" s="29">
        <v>45377</v>
      </c>
      <c r="B982" s="72" t="s">
        <v>134</v>
      </c>
      <c r="C982" s="27"/>
      <c r="D982" s="27" t="s">
        <v>52</v>
      </c>
      <c r="E982" s="27" t="s">
        <v>50</v>
      </c>
      <c r="F982" s="27">
        <v>200</v>
      </c>
      <c r="G982" s="25" t="s">
        <v>34</v>
      </c>
      <c r="H982" s="27">
        <v>3885</v>
      </c>
      <c r="I982" s="11">
        <f t="shared" si="143"/>
        <v>777000</v>
      </c>
      <c r="J982" s="28" t="s">
        <v>28</v>
      </c>
      <c r="K982" s="11"/>
      <c r="L982" s="4">
        <f t="shared" si="144"/>
        <v>0</v>
      </c>
      <c r="M982" s="4"/>
      <c r="N982" s="4"/>
      <c r="O982" s="4">
        <f t="shared" si="145"/>
        <v>0</v>
      </c>
      <c r="P982" s="4"/>
      <c r="Q982" s="4"/>
      <c r="R982" s="4">
        <f t="shared" si="146"/>
        <v>0</v>
      </c>
      <c r="S982" s="4"/>
      <c r="T982" s="4"/>
      <c r="U982" s="4">
        <f t="shared" si="147"/>
        <v>0</v>
      </c>
      <c r="V982" s="4"/>
      <c r="W982" s="4"/>
      <c r="X982" s="4">
        <f t="shared" si="148"/>
        <v>0</v>
      </c>
      <c r="Y982" s="4"/>
      <c r="Z982" s="4"/>
      <c r="AA982" s="4">
        <f>C982+I982-L982-O982-U982-X982-R982</f>
        <v>777000</v>
      </c>
      <c r="AB982" s="7"/>
    </row>
    <row r="983" spans="1:28" ht="15.75" hidden="1" x14ac:dyDescent="0.25">
      <c r="A983" s="29">
        <v>45377</v>
      </c>
      <c r="B983" s="72" t="s">
        <v>99</v>
      </c>
      <c r="C983" s="25"/>
      <c r="D983" s="27"/>
      <c r="E983" s="27" t="s">
        <v>102</v>
      </c>
      <c r="F983" s="25">
        <v>69.5</v>
      </c>
      <c r="G983" s="25" t="s">
        <v>39</v>
      </c>
      <c r="H983" s="25"/>
      <c r="I983" s="11">
        <f t="shared" si="143"/>
        <v>0</v>
      </c>
      <c r="J983" s="26" t="s">
        <v>28</v>
      </c>
      <c r="K983" s="11"/>
      <c r="L983" s="4">
        <f t="shared" si="144"/>
        <v>0</v>
      </c>
      <c r="M983" s="4"/>
      <c r="N983" s="4"/>
      <c r="O983" s="4">
        <f t="shared" si="145"/>
        <v>0</v>
      </c>
      <c r="P983" s="4"/>
      <c r="Q983" s="4"/>
      <c r="R983" s="4">
        <f t="shared" si="146"/>
        <v>0</v>
      </c>
      <c r="S983" s="4"/>
      <c r="T983" s="4"/>
      <c r="U983" s="4">
        <f t="shared" si="147"/>
        <v>0</v>
      </c>
      <c r="V983" s="4"/>
      <c r="W983" s="4"/>
      <c r="X983" s="4">
        <f t="shared" si="148"/>
        <v>0</v>
      </c>
      <c r="Y983" s="4"/>
      <c r="Z983" s="4"/>
      <c r="AA983" s="4">
        <f>C983+I983-L983-O983-U983-X983-R983</f>
        <v>0</v>
      </c>
      <c r="AB983" s="7"/>
    </row>
    <row r="984" spans="1:28" ht="15.75" hidden="1" x14ac:dyDescent="0.25">
      <c r="A984" s="29">
        <v>45377</v>
      </c>
      <c r="B984" s="72" t="s">
        <v>99</v>
      </c>
      <c r="C984" s="25"/>
      <c r="D984" s="25"/>
      <c r="E984" s="25" t="s">
        <v>104</v>
      </c>
      <c r="F984" s="25">
        <v>26.6</v>
      </c>
      <c r="G984" s="25" t="s">
        <v>39</v>
      </c>
      <c r="H984" s="25"/>
      <c r="I984" s="11">
        <f t="shared" si="143"/>
        <v>0</v>
      </c>
      <c r="J984" s="26" t="s">
        <v>28</v>
      </c>
      <c r="K984" s="11"/>
      <c r="L984" s="4">
        <f t="shared" si="144"/>
        <v>0</v>
      </c>
      <c r="M984" s="4"/>
      <c r="N984" s="4"/>
      <c r="O984" s="4">
        <f t="shared" si="145"/>
        <v>0</v>
      </c>
      <c r="P984" s="4"/>
      <c r="Q984" s="4"/>
      <c r="R984" s="4">
        <f t="shared" si="146"/>
        <v>0</v>
      </c>
      <c r="S984" s="4"/>
      <c r="T984" s="4"/>
      <c r="U984" s="4">
        <f t="shared" si="147"/>
        <v>0</v>
      </c>
      <c r="V984" s="4"/>
      <c r="W984" s="4"/>
      <c r="X984" s="4">
        <f t="shared" si="148"/>
        <v>0</v>
      </c>
      <c r="Y984" s="4"/>
      <c r="Z984" s="4"/>
      <c r="AA984" s="4">
        <f>C984+I984-L984-O984-U984-X984-R984</f>
        <v>0</v>
      </c>
      <c r="AB984" s="7"/>
    </row>
    <row r="985" spans="1:28" ht="15.75" hidden="1" x14ac:dyDescent="0.25">
      <c r="A985" s="29">
        <v>45377</v>
      </c>
      <c r="B985" s="72" t="s">
        <v>194</v>
      </c>
      <c r="C985" s="25"/>
      <c r="D985" s="25" t="s">
        <v>46</v>
      </c>
      <c r="E985" s="25" t="s">
        <v>127</v>
      </c>
      <c r="F985" s="25">
        <v>1</v>
      </c>
      <c r="G985" s="25" t="s">
        <v>39</v>
      </c>
      <c r="H985" s="25">
        <v>65000</v>
      </c>
      <c r="I985" s="11">
        <f t="shared" si="143"/>
        <v>65000</v>
      </c>
      <c r="J985" s="31" t="s">
        <v>324</v>
      </c>
      <c r="K985" s="11"/>
      <c r="L985" s="4">
        <f t="shared" si="144"/>
        <v>0</v>
      </c>
      <c r="M985" s="4"/>
      <c r="N985" s="4"/>
      <c r="O985" s="4">
        <f t="shared" si="145"/>
        <v>0</v>
      </c>
      <c r="P985" s="4"/>
      <c r="Q985" s="4"/>
      <c r="R985" s="4">
        <f t="shared" si="146"/>
        <v>0</v>
      </c>
      <c r="S985" s="4"/>
      <c r="T985" s="4"/>
      <c r="U985" s="4">
        <f t="shared" si="147"/>
        <v>65000</v>
      </c>
      <c r="V985" s="4">
        <v>65000</v>
      </c>
      <c r="W985" s="4"/>
      <c r="X985" s="4">
        <f t="shared" si="148"/>
        <v>0</v>
      </c>
      <c r="Y985" s="4"/>
      <c r="Z985" s="4"/>
      <c r="AA985" s="4">
        <f>C985+I985-L985-O985-U985-X985-R985</f>
        <v>0</v>
      </c>
      <c r="AB985" s="7">
        <v>45378</v>
      </c>
    </row>
    <row r="986" spans="1:28" ht="15.75" hidden="1" x14ac:dyDescent="0.25">
      <c r="A986" s="29">
        <v>45377</v>
      </c>
      <c r="B986" s="72" t="s">
        <v>194</v>
      </c>
      <c r="C986" s="25"/>
      <c r="D986" s="25" t="s">
        <v>46</v>
      </c>
      <c r="E986" s="25" t="s">
        <v>129</v>
      </c>
      <c r="F986" s="25">
        <v>2</v>
      </c>
      <c r="G986" s="25" t="s">
        <v>77</v>
      </c>
      <c r="H986" s="25">
        <v>60000</v>
      </c>
      <c r="I986" s="11">
        <f t="shared" si="143"/>
        <v>120000</v>
      </c>
      <c r="J986" s="31" t="s">
        <v>324</v>
      </c>
      <c r="K986" s="11"/>
      <c r="L986" s="4">
        <f t="shared" si="144"/>
        <v>0</v>
      </c>
      <c r="M986" s="4"/>
      <c r="N986" s="4"/>
      <c r="O986" s="4">
        <f t="shared" si="145"/>
        <v>0</v>
      </c>
      <c r="P986" s="4"/>
      <c r="Q986" s="4"/>
      <c r="R986" s="4">
        <f t="shared" si="146"/>
        <v>0</v>
      </c>
      <c r="S986" s="4"/>
      <c r="T986" s="4"/>
      <c r="U986" s="4">
        <f t="shared" si="147"/>
        <v>120000</v>
      </c>
      <c r="V986" s="4">
        <v>120000</v>
      </c>
      <c r="W986" s="4"/>
      <c r="X986" s="4">
        <f t="shared" si="148"/>
        <v>0</v>
      </c>
      <c r="Y986" s="4"/>
      <c r="Z986" s="4"/>
      <c r="AA986" s="4">
        <f>C986+I986-L986-O986-U986-X986-R986</f>
        <v>0</v>
      </c>
      <c r="AB986" s="7">
        <v>45378</v>
      </c>
    </row>
    <row r="987" spans="1:28" ht="15.75" hidden="1" x14ac:dyDescent="0.25">
      <c r="A987" s="29">
        <v>45377</v>
      </c>
      <c r="B987" s="72" t="s">
        <v>445</v>
      </c>
      <c r="C987" s="27"/>
      <c r="D987" s="25" t="s">
        <v>46</v>
      </c>
      <c r="E987" s="27" t="s">
        <v>216</v>
      </c>
      <c r="F987" s="27">
        <v>1</v>
      </c>
      <c r="G987" s="25" t="s">
        <v>27</v>
      </c>
      <c r="H987" s="27">
        <v>45000</v>
      </c>
      <c r="I987" s="11">
        <f t="shared" si="143"/>
        <v>45000</v>
      </c>
      <c r="J987" s="32" t="s">
        <v>324</v>
      </c>
      <c r="K987" s="11"/>
      <c r="L987" s="4">
        <f t="shared" si="144"/>
        <v>0</v>
      </c>
      <c r="M987" s="4"/>
      <c r="N987" s="4"/>
      <c r="O987" s="4">
        <f t="shared" si="145"/>
        <v>0</v>
      </c>
      <c r="P987" s="4"/>
      <c r="Q987" s="4"/>
      <c r="R987" s="4">
        <f t="shared" si="146"/>
        <v>0</v>
      </c>
      <c r="S987" s="4"/>
      <c r="T987" s="4"/>
      <c r="U987" s="4">
        <f t="shared" si="147"/>
        <v>45000</v>
      </c>
      <c r="V987" s="4">
        <v>45000</v>
      </c>
      <c r="W987" s="4"/>
      <c r="X987" s="4">
        <f t="shared" si="148"/>
        <v>0</v>
      </c>
      <c r="Y987" s="4"/>
      <c r="Z987" s="4"/>
      <c r="AA987" s="4">
        <f>C987+I987-L987-O987-U987-X987-R987</f>
        <v>0</v>
      </c>
      <c r="AB987" s="7">
        <v>45377</v>
      </c>
    </row>
    <row r="988" spans="1:28" ht="15.75" hidden="1" x14ac:dyDescent="0.25">
      <c r="A988" s="29">
        <v>45377</v>
      </c>
      <c r="B988" s="72" t="s">
        <v>445</v>
      </c>
      <c r="C988" s="25"/>
      <c r="D988" s="25" t="s">
        <v>46</v>
      </c>
      <c r="E988" s="25" t="s">
        <v>374</v>
      </c>
      <c r="F988" s="27">
        <v>2</v>
      </c>
      <c r="G988" s="25" t="s">
        <v>27</v>
      </c>
      <c r="H988" s="25">
        <v>40000</v>
      </c>
      <c r="I988" s="11">
        <f t="shared" si="143"/>
        <v>80000</v>
      </c>
      <c r="J988" s="31" t="s">
        <v>324</v>
      </c>
      <c r="K988" s="11"/>
      <c r="L988" s="4">
        <f t="shared" si="144"/>
        <v>0</v>
      </c>
      <c r="M988" s="4"/>
      <c r="N988" s="4"/>
      <c r="O988" s="4">
        <f t="shared" si="145"/>
        <v>0</v>
      </c>
      <c r="P988" s="4"/>
      <c r="Q988" s="4"/>
      <c r="R988" s="4">
        <f t="shared" si="146"/>
        <v>0</v>
      </c>
      <c r="S988" s="4"/>
      <c r="T988" s="4"/>
      <c r="U988" s="4">
        <f t="shared" si="147"/>
        <v>80000</v>
      </c>
      <c r="V988" s="4">
        <v>80000</v>
      </c>
      <c r="W988" s="4"/>
      <c r="X988" s="4">
        <f t="shared" si="148"/>
        <v>0</v>
      </c>
      <c r="Y988" s="4"/>
      <c r="Z988" s="4"/>
      <c r="AA988" s="4">
        <f>C988+I988-L988-O988-U988-X988-R988</f>
        <v>0</v>
      </c>
      <c r="AB988" s="7">
        <v>45377</v>
      </c>
    </row>
    <row r="989" spans="1:28" ht="15.75" hidden="1" x14ac:dyDescent="0.25">
      <c r="A989" s="29">
        <v>45377</v>
      </c>
      <c r="B989" s="72" t="s">
        <v>445</v>
      </c>
      <c r="C989" s="27"/>
      <c r="D989" s="25" t="s">
        <v>46</v>
      </c>
      <c r="E989" s="27" t="s">
        <v>127</v>
      </c>
      <c r="F989" s="27">
        <v>4</v>
      </c>
      <c r="G989" s="25" t="s">
        <v>39</v>
      </c>
      <c r="H989" s="27">
        <v>65000</v>
      </c>
      <c r="I989" s="11">
        <f t="shared" si="143"/>
        <v>260000</v>
      </c>
      <c r="J989" s="32" t="s">
        <v>324</v>
      </c>
      <c r="K989" s="11"/>
      <c r="L989" s="4">
        <f t="shared" si="144"/>
        <v>0</v>
      </c>
      <c r="M989" s="4"/>
      <c r="N989" s="4"/>
      <c r="O989" s="4">
        <f t="shared" si="145"/>
        <v>0</v>
      </c>
      <c r="P989" s="4"/>
      <c r="Q989" s="4"/>
      <c r="R989" s="4">
        <f t="shared" si="146"/>
        <v>0</v>
      </c>
      <c r="S989" s="4"/>
      <c r="T989" s="4"/>
      <c r="U989" s="4">
        <f t="shared" si="147"/>
        <v>260000</v>
      </c>
      <c r="V989" s="4">
        <v>260000</v>
      </c>
      <c r="W989" s="4"/>
      <c r="X989" s="4">
        <f t="shared" si="148"/>
        <v>0</v>
      </c>
      <c r="Y989" s="4"/>
      <c r="Z989" s="4"/>
      <c r="AA989" s="4">
        <f>C989+I989-L989-O989-U989-X989-R989</f>
        <v>0</v>
      </c>
      <c r="AB989" s="7">
        <v>45377</v>
      </c>
    </row>
    <row r="990" spans="1:28" ht="15.75" hidden="1" x14ac:dyDescent="0.25">
      <c r="A990" s="29">
        <v>45377</v>
      </c>
      <c r="B990" s="72" t="s">
        <v>445</v>
      </c>
      <c r="C990" s="27"/>
      <c r="D990" s="25" t="s">
        <v>46</v>
      </c>
      <c r="E990" s="27" t="s">
        <v>129</v>
      </c>
      <c r="F990" s="27">
        <v>2</v>
      </c>
      <c r="G990" s="25" t="s">
        <v>77</v>
      </c>
      <c r="H990" s="27">
        <v>60000</v>
      </c>
      <c r="I990" s="11">
        <f t="shared" si="143"/>
        <v>120000</v>
      </c>
      <c r="J990" s="32" t="s">
        <v>324</v>
      </c>
      <c r="K990" s="11"/>
      <c r="L990" s="4">
        <f t="shared" si="144"/>
        <v>0</v>
      </c>
      <c r="M990" s="4"/>
      <c r="N990" s="4"/>
      <c r="O990" s="4">
        <f t="shared" si="145"/>
        <v>0</v>
      </c>
      <c r="P990" s="4"/>
      <c r="Q990" s="4"/>
      <c r="R990" s="4">
        <f t="shared" si="146"/>
        <v>0</v>
      </c>
      <c r="S990" s="4"/>
      <c r="T990" s="4"/>
      <c r="U990" s="4">
        <f t="shared" si="147"/>
        <v>120000</v>
      </c>
      <c r="V990" s="4">
        <v>120000</v>
      </c>
      <c r="W990" s="4"/>
      <c r="X990" s="4">
        <f t="shared" si="148"/>
        <v>0</v>
      </c>
      <c r="Y990" s="4"/>
      <c r="Z990" s="4"/>
      <c r="AA990" s="4">
        <f>C990+I990-L990-O990-U990-X990-R990</f>
        <v>0</v>
      </c>
      <c r="AB990" s="7">
        <v>45377</v>
      </c>
    </row>
    <row r="991" spans="1:28" ht="15.75" hidden="1" x14ac:dyDescent="0.25">
      <c r="A991" s="29">
        <v>45377</v>
      </c>
      <c r="B991" s="72" t="s">
        <v>697</v>
      </c>
      <c r="C991" s="25"/>
      <c r="D991" s="25" t="s">
        <v>52</v>
      </c>
      <c r="E991" s="25" t="s">
        <v>1095</v>
      </c>
      <c r="F991" s="25">
        <v>1500</v>
      </c>
      <c r="G991" s="25" t="s">
        <v>34</v>
      </c>
      <c r="H991" s="25">
        <v>1215</v>
      </c>
      <c r="I991" s="11">
        <f t="shared" si="143"/>
        <v>1822500</v>
      </c>
      <c r="J991" s="31" t="s">
        <v>312</v>
      </c>
      <c r="K991" s="11" t="s">
        <v>1099</v>
      </c>
      <c r="L991" s="4">
        <f t="shared" si="144"/>
        <v>0</v>
      </c>
      <c r="M991" s="4"/>
      <c r="N991" s="4"/>
      <c r="O991" s="4">
        <f t="shared" si="145"/>
        <v>1822500</v>
      </c>
      <c r="P991" s="4">
        <v>1822500</v>
      </c>
      <c r="Q991" s="4"/>
      <c r="R991" s="4">
        <f t="shared" si="146"/>
        <v>0</v>
      </c>
      <c r="S991" s="4"/>
      <c r="T991" s="4"/>
      <c r="U991" s="4">
        <f t="shared" si="147"/>
        <v>0</v>
      </c>
      <c r="V991" s="4"/>
      <c r="W991" s="4"/>
      <c r="X991" s="4">
        <f t="shared" si="148"/>
        <v>0</v>
      </c>
      <c r="Y991" s="4"/>
      <c r="Z991" s="4"/>
      <c r="AA991" s="4">
        <f>C991+I991-L991-O991-U991-X991-R991</f>
        <v>0</v>
      </c>
      <c r="AB991" s="7">
        <v>45377</v>
      </c>
    </row>
    <row r="992" spans="1:28" ht="15.75" hidden="1" x14ac:dyDescent="0.25">
      <c r="A992" s="29">
        <v>45377</v>
      </c>
      <c r="B992" s="25" t="s">
        <v>377</v>
      </c>
      <c r="C992" s="25"/>
      <c r="D992" s="25" t="s">
        <v>52</v>
      </c>
      <c r="E992" s="25" t="s">
        <v>767</v>
      </c>
      <c r="F992" s="25">
        <v>300</v>
      </c>
      <c r="G992" s="25" t="s">
        <v>34</v>
      </c>
      <c r="H992" s="25">
        <v>3150</v>
      </c>
      <c r="I992" s="11">
        <f t="shared" si="143"/>
        <v>945000</v>
      </c>
      <c r="J992" s="31" t="s">
        <v>324</v>
      </c>
      <c r="K992" s="11"/>
      <c r="L992" s="4">
        <f t="shared" si="144"/>
        <v>945000</v>
      </c>
      <c r="M992" s="4">
        <v>945000</v>
      </c>
      <c r="N992" s="4"/>
      <c r="O992" s="4">
        <f t="shared" si="145"/>
        <v>0</v>
      </c>
      <c r="P992" s="4"/>
      <c r="Q992" s="4"/>
      <c r="R992" s="4">
        <f t="shared" si="146"/>
        <v>0</v>
      </c>
      <c r="S992" s="4"/>
      <c r="T992" s="4"/>
      <c r="U992" s="4">
        <f t="shared" si="147"/>
        <v>0</v>
      </c>
      <c r="V992" s="4"/>
      <c r="W992" s="4"/>
      <c r="X992" s="4">
        <f t="shared" si="148"/>
        <v>0</v>
      </c>
      <c r="Y992" s="4"/>
      <c r="Z992" s="4"/>
      <c r="AA992" s="4">
        <f>C992+I992-L992-O992-U992-X992-R992</f>
        <v>0</v>
      </c>
      <c r="AB992" s="7">
        <v>45377</v>
      </c>
    </row>
    <row r="993" spans="1:28" ht="15.75" hidden="1" x14ac:dyDescent="0.25">
      <c r="A993" s="24">
        <v>45377</v>
      </c>
      <c r="B993" s="99" t="s">
        <v>379</v>
      </c>
      <c r="C993" s="25"/>
      <c r="D993" s="25" t="s">
        <v>52</v>
      </c>
      <c r="E993" s="25" t="s">
        <v>108</v>
      </c>
      <c r="F993" s="25">
        <v>200</v>
      </c>
      <c r="G993" s="25" t="s">
        <v>34</v>
      </c>
      <c r="H993" s="25">
        <v>2000</v>
      </c>
      <c r="I993" s="11">
        <f t="shared" si="143"/>
        <v>400000</v>
      </c>
      <c r="J993" s="31" t="s">
        <v>324</v>
      </c>
      <c r="K993" s="11"/>
      <c r="L993" s="4">
        <f t="shared" si="144"/>
        <v>400000</v>
      </c>
      <c r="M993" s="4">
        <v>400000</v>
      </c>
      <c r="N993" s="4"/>
      <c r="O993" s="4">
        <f t="shared" si="145"/>
        <v>0</v>
      </c>
      <c r="P993" s="4"/>
      <c r="Q993" s="4"/>
      <c r="R993" s="4">
        <f t="shared" si="146"/>
        <v>0</v>
      </c>
      <c r="S993" s="4"/>
      <c r="T993" s="4"/>
      <c r="U993" s="4">
        <f t="shared" si="147"/>
        <v>0</v>
      </c>
      <c r="V993" s="4"/>
      <c r="W993" s="4"/>
      <c r="X993" s="4">
        <f t="shared" si="148"/>
        <v>0</v>
      </c>
      <c r="Y993" s="4"/>
      <c r="Z993" s="4"/>
      <c r="AA993" s="4">
        <f>C993+I993-L993-O993-U993-X993-R993</f>
        <v>0</v>
      </c>
      <c r="AB993" s="7">
        <v>45377</v>
      </c>
    </row>
    <row r="994" spans="1:28" ht="15.75" hidden="1" x14ac:dyDescent="0.25">
      <c r="A994" s="29">
        <v>45377</v>
      </c>
      <c r="B994" s="72" t="s">
        <v>98</v>
      </c>
      <c r="C994" s="25"/>
      <c r="D994" s="25" t="s">
        <v>52</v>
      </c>
      <c r="E994" s="25" t="s">
        <v>40</v>
      </c>
      <c r="F994" s="25">
        <v>1944</v>
      </c>
      <c r="G994" s="25" t="s">
        <v>39</v>
      </c>
      <c r="H994" s="25">
        <v>12350</v>
      </c>
      <c r="I994" s="11">
        <f t="shared" si="143"/>
        <v>24008400</v>
      </c>
      <c r="J994" s="32" t="s">
        <v>324</v>
      </c>
      <c r="K994" s="11"/>
      <c r="L994" s="4">
        <f t="shared" si="144"/>
        <v>9508400</v>
      </c>
      <c r="M994" s="4">
        <v>9508400</v>
      </c>
      <c r="N994" s="4"/>
      <c r="O994" s="4">
        <f t="shared" si="145"/>
        <v>0</v>
      </c>
      <c r="P994" s="4"/>
      <c r="Q994" s="4"/>
      <c r="R994" s="4">
        <f t="shared" si="146"/>
        <v>0</v>
      </c>
      <c r="S994" s="4"/>
      <c r="T994" s="4"/>
      <c r="U994" s="4">
        <f t="shared" si="147"/>
        <v>14500000</v>
      </c>
      <c r="V994" s="4">
        <v>14500000</v>
      </c>
      <c r="W994" s="4"/>
      <c r="X994" s="4">
        <f t="shared" si="148"/>
        <v>0</v>
      </c>
      <c r="Y994" s="4"/>
      <c r="Z994" s="4"/>
      <c r="AA994" s="4">
        <f>C994+I994-L994-O994-U994-X994-R994</f>
        <v>0</v>
      </c>
      <c r="AB994" s="7">
        <v>45378</v>
      </c>
    </row>
    <row r="995" spans="1:28" ht="15.75" hidden="1" x14ac:dyDescent="0.25">
      <c r="A995" s="29">
        <v>45377</v>
      </c>
      <c r="B995" s="73" t="s">
        <v>553</v>
      </c>
      <c r="C995" s="27"/>
      <c r="D995" s="27" t="s">
        <v>52</v>
      </c>
      <c r="E995" s="27" t="s">
        <v>189</v>
      </c>
      <c r="F995" s="27">
        <v>2</v>
      </c>
      <c r="G995" s="25" t="s">
        <v>23</v>
      </c>
      <c r="H995" s="27">
        <v>400000</v>
      </c>
      <c r="I995" s="11">
        <f t="shared" si="143"/>
        <v>800000</v>
      </c>
      <c r="J995" s="32" t="s">
        <v>324</v>
      </c>
      <c r="K995" s="11"/>
      <c r="L995" s="4">
        <f t="shared" si="144"/>
        <v>800000</v>
      </c>
      <c r="M995" s="4">
        <v>800000</v>
      </c>
      <c r="N995" s="4"/>
      <c r="O995" s="4">
        <f t="shared" si="145"/>
        <v>0</v>
      </c>
      <c r="P995" s="4"/>
      <c r="Q995" s="4"/>
      <c r="R995" s="4">
        <f t="shared" si="146"/>
        <v>0</v>
      </c>
      <c r="S995" s="4"/>
      <c r="T995" s="4"/>
      <c r="U995" s="4">
        <f t="shared" si="147"/>
        <v>0</v>
      </c>
      <c r="V995" s="4"/>
      <c r="W995" s="4"/>
      <c r="X995" s="4">
        <f t="shared" si="148"/>
        <v>0</v>
      </c>
      <c r="Y995" s="4"/>
      <c r="Z995" s="4"/>
      <c r="AA995" s="4">
        <f>C995+I995-L995-O995-U995-X995-R995</f>
        <v>0</v>
      </c>
      <c r="AB995" s="7">
        <v>45377</v>
      </c>
    </row>
    <row r="996" spans="1:28" ht="15.75" hidden="1" x14ac:dyDescent="0.25">
      <c r="A996" s="24">
        <v>45377</v>
      </c>
      <c r="B996" s="72" t="s">
        <v>1096</v>
      </c>
      <c r="C996" s="25"/>
      <c r="D996" s="25" t="s">
        <v>46</v>
      </c>
      <c r="E996" s="25" t="s">
        <v>56</v>
      </c>
      <c r="F996" s="25">
        <v>1</v>
      </c>
      <c r="G996" s="25" t="s">
        <v>23</v>
      </c>
      <c r="H996" s="25">
        <v>450000</v>
      </c>
      <c r="I996" s="11">
        <f t="shared" si="143"/>
        <v>450000</v>
      </c>
      <c r="J996" s="31" t="s">
        <v>324</v>
      </c>
      <c r="K996" s="11"/>
      <c r="L996" s="4">
        <f t="shared" si="144"/>
        <v>450000</v>
      </c>
      <c r="M996" s="4">
        <v>450000</v>
      </c>
      <c r="N996" s="4"/>
      <c r="O996" s="4">
        <f t="shared" si="145"/>
        <v>0</v>
      </c>
      <c r="P996" s="4"/>
      <c r="Q996" s="4"/>
      <c r="R996" s="4">
        <f t="shared" si="146"/>
        <v>0</v>
      </c>
      <c r="S996" s="4"/>
      <c r="T996" s="4"/>
      <c r="U996" s="4">
        <f t="shared" si="147"/>
        <v>0</v>
      </c>
      <c r="V996" s="4"/>
      <c r="W996" s="4"/>
      <c r="X996" s="4">
        <f t="shared" si="148"/>
        <v>0</v>
      </c>
      <c r="Y996" s="4"/>
      <c r="Z996" s="4"/>
      <c r="AA996" s="4">
        <f>C996+I996-L996-O996-U996-X996-R996</f>
        <v>0</v>
      </c>
      <c r="AB996" s="7">
        <v>45377</v>
      </c>
    </row>
    <row r="997" spans="1:28" ht="15.75" hidden="1" x14ac:dyDescent="0.25">
      <c r="A997" s="24">
        <v>45377</v>
      </c>
      <c r="B997" s="72" t="s">
        <v>357</v>
      </c>
      <c r="C997" s="25"/>
      <c r="D997" s="25" t="s">
        <v>46</v>
      </c>
      <c r="E997" s="25" t="s">
        <v>681</v>
      </c>
      <c r="F997" s="25">
        <v>1</v>
      </c>
      <c r="G997" s="25" t="s">
        <v>48</v>
      </c>
      <c r="H997" s="25">
        <v>230000</v>
      </c>
      <c r="I997" s="11">
        <f t="shared" si="143"/>
        <v>230000</v>
      </c>
      <c r="J997" s="31" t="s">
        <v>324</v>
      </c>
      <c r="K997" s="11"/>
      <c r="L997" s="4">
        <f t="shared" si="144"/>
        <v>230000</v>
      </c>
      <c r="M997" s="4">
        <v>230000</v>
      </c>
      <c r="N997" s="4"/>
      <c r="O997" s="4">
        <f t="shared" si="145"/>
        <v>0</v>
      </c>
      <c r="P997" s="4"/>
      <c r="Q997" s="4"/>
      <c r="R997" s="4">
        <f t="shared" si="146"/>
        <v>0</v>
      </c>
      <c r="S997" s="4"/>
      <c r="T997" s="4"/>
      <c r="U997" s="4">
        <f t="shared" si="147"/>
        <v>0</v>
      </c>
      <c r="V997" s="4"/>
      <c r="W997" s="4"/>
      <c r="X997" s="4">
        <f t="shared" si="148"/>
        <v>0</v>
      </c>
      <c r="Y997" s="4"/>
      <c r="Z997" s="4"/>
      <c r="AA997" s="4">
        <f>C997+I997-L997-O997-U997-X997-R997</f>
        <v>0</v>
      </c>
      <c r="AB997" s="7">
        <v>45377</v>
      </c>
    </row>
    <row r="998" spans="1:28" ht="15.75" hidden="1" x14ac:dyDescent="0.25">
      <c r="A998" s="29">
        <v>45378</v>
      </c>
      <c r="B998" s="73" t="s">
        <v>361</v>
      </c>
      <c r="C998" s="27"/>
      <c r="D998" s="27" t="s">
        <v>46</v>
      </c>
      <c r="E998" s="27" t="s">
        <v>165</v>
      </c>
      <c r="F998" s="27">
        <v>1</v>
      </c>
      <c r="G998" s="27" t="s">
        <v>303</v>
      </c>
      <c r="H998" s="27">
        <v>1200000</v>
      </c>
      <c r="I998" s="11">
        <f t="shared" ref="I998:I1024" si="149">F998*H998</f>
        <v>1200000</v>
      </c>
      <c r="J998" s="31" t="s">
        <v>312</v>
      </c>
      <c r="K998" s="11" t="s">
        <v>930</v>
      </c>
      <c r="L998" s="4">
        <f>M998+N998</f>
        <v>0</v>
      </c>
      <c r="M998" s="4"/>
      <c r="N998" s="4"/>
      <c r="O998" s="4">
        <f>P998+Q998</f>
        <v>1200000</v>
      </c>
      <c r="P998" s="4">
        <v>1200000</v>
      </c>
      <c r="Q998" s="4"/>
      <c r="R998" s="4">
        <f>S998+T998</f>
        <v>0</v>
      </c>
      <c r="S998" s="4"/>
      <c r="T998" s="4"/>
      <c r="U998" s="4">
        <f>V998+W998</f>
        <v>0</v>
      </c>
      <c r="V998" s="4"/>
      <c r="W998" s="4"/>
      <c r="X998" s="4">
        <f>Y998+Z998</f>
        <v>0</v>
      </c>
      <c r="Y998" s="4"/>
      <c r="Z998" s="4"/>
      <c r="AA998" s="4">
        <f>C998+I998-L998-O998-U998-X998-R998</f>
        <v>0</v>
      </c>
      <c r="AB998" s="7">
        <v>45380</v>
      </c>
    </row>
    <row r="999" spans="1:28" ht="15.75" hidden="1" x14ac:dyDescent="0.25">
      <c r="A999" s="29">
        <v>45378</v>
      </c>
      <c r="B999" s="73" t="s">
        <v>1104</v>
      </c>
      <c r="C999" s="27"/>
      <c r="D999" s="27" t="s">
        <v>46</v>
      </c>
      <c r="E999" s="27" t="s">
        <v>150</v>
      </c>
      <c r="F999" s="27">
        <v>20</v>
      </c>
      <c r="G999" s="27" t="s">
        <v>77</v>
      </c>
      <c r="H999" s="27">
        <v>45000</v>
      </c>
      <c r="I999" s="11">
        <f t="shared" si="149"/>
        <v>900000</v>
      </c>
      <c r="J999" s="32" t="s">
        <v>324</v>
      </c>
      <c r="K999" s="11"/>
      <c r="L999" s="4">
        <f t="shared" ref="L999:L1024" si="150">M999+N999</f>
        <v>900000</v>
      </c>
      <c r="M999" s="4">
        <v>900000</v>
      </c>
      <c r="N999" s="4"/>
      <c r="O999" s="4">
        <f t="shared" ref="O999:O1024" si="151">P999+Q999</f>
        <v>0</v>
      </c>
      <c r="P999" s="4"/>
      <c r="Q999" s="4"/>
      <c r="R999" s="4">
        <f t="shared" ref="R999:R1024" si="152">S999+T999</f>
        <v>0</v>
      </c>
      <c r="S999" s="4"/>
      <c r="T999" s="4"/>
      <c r="U999" s="4">
        <f t="shared" ref="U999:U1024" si="153">V999+W999</f>
        <v>0</v>
      </c>
      <c r="V999" s="4"/>
      <c r="W999" s="4"/>
      <c r="X999" s="4">
        <f t="shared" ref="X999:X1024" si="154">Y999+Z999</f>
        <v>0</v>
      </c>
      <c r="Y999" s="4"/>
      <c r="Z999" s="4"/>
      <c r="AA999" s="4">
        <f>C999+I999-L999-O999-U999-X999-R999</f>
        <v>0</v>
      </c>
      <c r="AB999" s="7">
        <v>45378</v>
      </c>
    </row>
    <row r="1000" spans="1:28" ht="15.75" hidden="1" x14ac:dyDescent="0.25">
      <c r="A1000" s="29">
        <v>45378</v>
      </c>
      <c r="B1000" s="27" t="s">
        <v>207</v>
      </c>
      <c r="C1000" s="25"/>
      <c r="D1000" s="27" t="s">
        <v>46</v>
      </c>
      <c r="E1000" s="25" t="s">
        <v>476</v>
      </c>
      <c r="F1000" s="25">
        <v>20</v>
      </c>
      <c r="G1000" s="27" t="s">
        <v>23</v>
      </c>
      <c r="H1000" s="25">
        <v>35000</v>
      </c>
      <c r="I1000" s="11">
        <f t="shared" si="149"/>
        <v>700000</v>
      </c>
      <c r="J1000" s="17" t="s">
        <v>49</v>
      </c>
      <c r="K1000" s="11" t="s">
        <v>1100</v>
      </c>
      <c r="L1000" s="4">
        <f t="shared" si="150"/>
        <v>0</v>
      </c>
      <c r="M1000" s="4"/>
      <c r="N1000" s="4"/>
      <c r="O1000" s="4">
        <f t="shared" si="151"/>
        <v>5200000</v>
      </c>
      <c r="P1000" s="4">
        <v>3300000</v>
      </c>
      <c r="Q1000" s="4">
        <f>1825000+75000</f>
        <v>1900000</v>
      </c>
      <c r="R1000" s="4">
        <f t="shared" si="152"/>
        <v>0</v>
      </c>
      <c r="S1000" s="4"/>
      <c r="T1000" s="4"/>
      <c r="U1000" s="4">
        <f t="shared" si="153"/>
        <v>0</v>
      </c>
      <c r="V1000" s="4"/>
      <c r="W1000" s="4"/>
      <c r="X1000" s="4">
        <f t="shared" si="154"/>
        <v>0</v>
      </c>
      <c r="Y1000" s="4"/>
      <c r="Z1000" s="4"/>
      <c r="AA1000" s="4">
        <f>C1000+I1000-L1000-O1000-U1000-X1000-R1000</f>
        <v>-4500000</v>
      </c>
      <c r="AB1000" s="7">
        <v>45377</v>
      </c>
    </row>
    <row r="1001" spans="1:28" ht="15.75" hidden="1" x14ac:dyDescent="0.25">
      <c r="A1001" s="29">
        <v>45378</v>
      </c>
      <c r="B1001" s="73" t="s">
        <v>422</v>
      </c>
      <c r="C1001" s="27"/>
      <c r="D1001" s="27" t="s">
        <v>46</v>
      </c>
      <c r="E1001" s="27" t="s">
        <v>173</v>
      </c>
      <c r="F1001" s="25">
        <v>1200</v>
      </c>
      <c r="G1001" s="27" t="s">
        <v>34</v>
      </c>
      <c r="H1001" s="27">
        <v>4000</v>
      </c>
      <c r="I1001" s="11">
        <f t="shared" si="149"/>
        <v>4800000</v>
      </c>
      <c r="J1001" s="32" t="s">
        <v>324</v>
      </c>
      <c r="K1001" s="11"/>
      <c r="L1001" s="4">
        <f t="shared" si="150"/>
        <v>0</v>
      </c>
      <c r="M1001" s="4"/>
      <c r="N1001" s="4"/>
      <c r="O1001" s="4">
        <f t="shared" si="151"/>
        <v>0</v>
      </c>
      <c r="P1001" s="4"/>
      <c r="Q1001" s="4"/>
      <c r="R1001" s="4">
        <f t="shared" si="152"/>
        <v>0</v>
      </c>
      <c r="S1001" s="4"/>
      <c r="T1001" s="4"/>
      <c r="U1001" s="4">
        <f t="shared" si="153"/>
        <v>4800000</v>
      </c>
      <c r="V1001" s="4">
        <v>4800000</v>
      </c>
      <c r="W1001" s="4"/>
      <c r="X1001" s="4">
        <f t="shared" si="154"/>
        <v>0</v>
      </c>
      <c r="Y1001" s="4"/>
      <c r="Z1001" s="4"/>
      <c r="AA1001" s="4">
        <f>C1001+I1001-L1001-O1001-U1001-X1001-R1001</f>
        <v>0</v>
      </c>
      <c r="AB1001" s="7">
        <v>45380</v>
      </c>
    </row>
    <row r="1002" spans="1:28" ht="15.75" hidden="1" x14ac:dyDescent="0.25">
      <c r="A1002" s="29">
        <v>45378</v>
      </c>
      <c r="B1002" s="27" t="s">
        <v>422</v>
      </c>
      <c r="C1002" s="25"/>
      <c r="D1002" s="27" t="s">
        <v>46</v>
      </c>
      <c r="E1002" s="27" t="s">
        <v>61</v>
      </c>
      <c r="F1002" s="25">
        <v>125</v>
      </c>
      <c r="G1002" s="27" t="s">
        <v>34</v>
      </c>
      <c r="H1002" s="25">
        <v>2540</v>
      </c>
      <c r="I1002" s="11">
        <f t="shared" si="149"/>
        <v>317500</v>
      </c>
      <c r="J1002" s="32" t="s">
        <v>324</v>
      </c>
      <c r="K1002" s="11"/>
      <c r="L1002" s="4">
        <f t="shared" si="150"/>
        <v>0</v>
      </c>
      <c r="M1002" s="4"/>
      <c r="N1002" s="4"/>
      <c r="O1002" s="4">
        <f t="shared" si="151"/>
        <v>0</v>
      </c>
      <c r="P1002" s="4"/>
      <c r="Q1002" s="4"/>
      <c r="R1002" s="4">
        <f t="shared" si="152"/>
        <v>0</v>
      </c>
      <c r="S1002" s="4"/>
      <c r="T1002" s="4"/>
      <c r="U1002" s="4">
        <f t="shared" si="153"/>
        <v>317500</v>
      </c>
      <c r="V1002" s="4">
        <v>317500</v>
      </c>
      <c r="W1002" s="4"/>
      <c r="X1002" s="4">
        <f t="shared" si="154"/>
        <v>0</v>
      </c>
      <c r="Y1002" s="4"/>
      <c r="Z1002" s="4"/>
      <c r="AA1002" s="4">
        <f>C1002+I1002-L1002-O1002-U1002-X1002-R1002</f>
        <v>0</v>
      </c>
      <c r="AB1002" s="7">
        <v>45380</v>
      </c>
    </row>
    <row r="1003" spans="1:28" ht="15.75" hidden="1" x14ac:dyDescent="0.25">
      <c r="A1003" s="29">
        <v>45378</v>
      </c>
      <c r="B1003" s="72" t="s">
        <v>72</v>
      </c>
      <c r="C1003" s="25"/>
      <c r="D1003" s="27" t="s">
        <v>46</v>
      </c>
      <c r="E1003" s="27" t="s">
        <v>91</v>
      </c>
      <c r="F1003" s="25">
        <v>1</v>
      </c>
      <c r="G1003" s="27" t="s">
        <v>303</v>
      </c>
      <c r="H1003" s="25">
        <v>1200000</v>
      </c>
      <c r="I1003" s="11">
        <f t="shared" si="149"/>
        <v>1200000</v>
      </c>
      <c r="J1003" s="26" t="s">
        <v>28</v>
      </c>
      <c r="K1003" s="11"/>
      <c r="L1003" s="4">
        <f t="shared" si="150"/>
        <v>0</v>
      </c>
      <c r="M1003" s="4"/>
      <c r="N1003" s="4"/>
      <c r="O1003" s="4">
        <f t="shared" si="151"/>
        <v>0</v>
      </c>
      <c r="P1003" s="4"/>
      <c r="Q1003" s="4"/>
      <c r="R1003" s="4">
        <f t="shared" si="152"/>
        <v>0</v>
      </c>
      <c r="S1003" s="4"/>
      <c r="T1003" s="4"/>
      <c r="U1003" s="4">
        <f t="shared" si="153"/>
        <v>0</v>
      </c>
      <c r="V1003" s="4"/>
      <c r="W1003" s="4"/>
      <c r="X1003" s="4">
        <f t="shared" si="154"/>
        <v>0</v>
      </c>
      <c r="Y1003" s="4"/>
      <c r="Z1003" s="4"/>
      <c r="AA1003" s="4">
        <f>C1003+I1003-L1003-O1003-U1003-X1003-R1003</f>
        <v>1200000</v>
      </c>
      <c r="AB1003" s="7"/>
    </row>
    <row r="1004" spans="1:28" ht="15.75" hidden="1" x14ac:dyDescent="0.25">
      <c r="A1004" s="29">
        <v>45378</v>
      </c>
      <c r="B1004" s="25" t="s">
        <v>251</v>
      </c>
      <c r="C1004" s="25"/>
      <c r="D1004" s="27" t="s">
        <v>46</v>
      </c>
      <c r="E1004" s="27" t="s">
        <v>95</v>
      </c>
      <c r="F1004" s="25">
        <v>5000</v>
      </c>
      <c r="G1004" s="27" t="s">
        <v>34</v>
      </c>
      <c r="H1004" s="25">
        <v>1385</v>
      </c>
      <c r="I1004" s="11">
        <f t="shared" si="149"/>
        <v>6925000</v>
      </c>
      <c r="J1004" s="26" t="s">
        <v>28</v>
      </c>
      <c r="K1004" s="11"/>
      <c r="L1004" s="4">
        <f t="shared" si="150"/>
        <v>0</v>
      </c>
      <c r="M1004" s="4"/>
      <c r="N1004" s="4"/>
      <c r="O1004" s="4">
        <f t="shared" si="151"/>
        <v>0</v>
      </c>
      <c r="P1004" s="4"/>
      <c r="Q1004" s="4"/>
      <c r="R1004" s="4">
        <f t="shared" si="152"/>
        <v>0</v>
      </c>
      <c r="S1004" s="4"/>
      <c r="T1004" s="4"/>
      <c r="U1004" s="4">
        <f t="shared" si="153"/>
        <v>0</v>
      </c>
      <c r="V1004" s="4"/>
      <c r="W1004" s="4"/>
      <c r="X1004" s="4">
        <f t="shared" si="154"/>
        <v>0</v>
      </c>
      <c r="Y1004" s="4"/>
      <c r="Z1004" s="4"/>
      <c r="AA1004" s="4">
        <f>C1004+I1004-L1004-O1004-U1004-X1004-R1004</f>
        <v>6925000</v>
      </c>
      <c r="AB1004" s="7"/>
    </row>
    <row r="1005" spans="1:28" ht="15.75" hidden="1" x14ac:dyDescent="0.25">
      <c r="A1005" s="29">
        <v>45378</v>
      </c>
      <c r="B1005" s="72" t="s">
        <v>263</v>
      </c>
      <c r="C1005" s="25"/>
      <c r="D1005" s="27" t="s">
        <v>46</v>
      </c>
      <c r="E1005" s="25" t="s">
        <v>406</v>
      </c>
      <c r="F1005" s="25">
        <v>20800</v>
      </c>
      <c r="G1005" s="27" t="s">
        <v>34</v>
      </c>
      <c r="H1005" s="25">
        <v>1150</v>
      </c>
      <c r="I1005" s="11">
        <f t="shared" si="149"/>
        <v>23920000</v>
      </c>
      <c r="J1005" s="26" t="s">
        <v>28</v>
      </c>
      <c r="K1005" s="11"/>
      <c r="L1005" s="4">
        <f t="shared" si="150"/>
        <v>0</v>
      </c>
      <c r="M1005" s="4"/>
      <c r="N1005" s="4"/>
      <c r="O1005" s="4">
        <f t="shared" si="151"/>
        <v>0</v>
      </c>
      <c r="P1005" s="4"/>
      <c r="Q1005" s="4"/>
      <c r="R1005" s="4">
        <f t="shared" si="152"/>
        <v>0</v>
      </c>
      <c r="S1005" s="4"/>
      <c r="T1005" s="4"/>
      <c r="U1005" s="4">
        <f t="shared" si="153"/>
        <v>0</v>
      </c>
      <c r="V1005" s="4"/>
      <c r="W1005" s="4"/>
      <c r="X1005" s="4">
        <f t="shared" si="154"/>
        <v>0</v>
      </c>
      <c r="Y1005" s="4"/>
      <c r="Z1005" s="4"/>
      <c r="AA1005" s="4">
        <f>C1005+I1005-L1005-O1005-U1005-X1005-R1005</f>
        <v>23920000</v>
      </c>
      <c r="AB1005" s="7"/>
    </row>
    <row r="1006" spans="1:28" ht="15.75" hidden="1" x14ac:dyDescent="0.25">
      <c r="A1006" s="29">
        <v>45378</v>
      </c>
      <c r="B1006" s="72" t="s">
        <v>256</v>
      </c>
      <c r="C1006" s="25"/>
      <c r="D1006" s="27" t="s">
        <v>52</v>
      </c>
      <c r="E1006" s="25" t="s">
        <v>173</v>
      </c>
      <c r="F1006" s="25">
        <v>500</v>
      </c>
      <c r="G1006" s="27" t="s">
        <v>34</v>
      </c>
      <c r="H1006" s="25">
        <v>4000</v>
      </c>
      <c r="I1006" s="11">
        <f t="shared" si="149"/>
        <v>2000000</v>
      </c>
      <c r="J1006" s="26" t="s">
        <v>28</v>
      </c>
      <c r="K1006" s="11"/>
      <c r="L1006" s="4">
        <f t="shared" si="150"/>
        <v>0</v>
      </c>
      <c r="M1006" s="4"/>
      <c r="N1006" s="4"/>
      <c r="O1006" s="4">
        <f t="shared" si="151"/>
        <v>0</v>
      </c>
      <c r="P1006" s="4"/>
      <c r="Q1006" s="4"/>
      <c r="R1006" s="4">
        <f t="shared" si="152"/>
        <v>0</v>
      </c>
      <c r="S1006" s="4"/>
      <c r="T1006" s="4"/>
      <c r="U1006" s="4">
        <f t="shared" si="153"/>
        <v>0</v>
      </c>
      <c r="V1006" s="4"/>
      <c r="W1006" s="4"/>
      <c r="X1006" s="4">
        <f t="shared" si="154"/>
        <v>0</v>
      </c>
      <c r="Y1006" s="4"/>
      <c r="Z1006" s="4"/>
      <c r="AA1006" s="4">
        <f>C1006+I1006-L1006-O1006-U1006-X1006-R1006</f>
        <v>2000000</v>
      </c>
      <c r="AB1006" s="7"/>
    </row>
    <row r="1007" spans="1:28" ht="15.75" hidden="1" x14ac:dyDescent="0.25">
      <c r="A1007" s="29">
        <v>45378</v>
      </c>
      <c r="B1007" s="25" t="s">
        <v>256</v>
      </c>
      <c r="C1007" s="25"/>
      <c r="D1007" s="27" t="s">
        <v>52</v>
      </c>
      <c r="E1007" s="25" t="s">
        <v>259</v>
      </c>
      <c r="F1007" s="25">
        <v>1500</v>
      </c>
      <c r="G1007" s="27" t="s">
        <v>34</v>
      </c>
      <c r="H1007" s="25">
        <v>885</v>
      </c>
      <c r="I1007" s="11">
        <f t="shared" si="149"/>
        <v>1327500</v>
      </c>
      <c r="J1007" s="26" t="s">
        <v>28</v>
      </c>
      <c r="K1007" s="11"/>
      <c r="L1007" s="4">
        <f t="shared" si="150"/>
        <v>0</v>
      </c>
      <c r="M1007" s="4"/>
      <c r="N1007" s="4"/>
      <c r="O1007" s="4">
        <f t="shared" si="151"/>
        <v>0</v>
      </c>
      <c r="P1007" s="4"/>
      <c r="Q1007" s="4"/>
      <c r="R1007" s="4">
        <f t="shared" si="152"/>
        <v>0</v>
      </c>
      <c r="S1007" s="4"/>
      <c r="T1007" s="4"/>
      <c r="U1007" s="4">
        <f t="shared" si="153"/>
        <v>0</v>
      </c>
      <c r="V1007" s="4"/>
      <c r="W1007" s="4"/>
      <c r="X1007" s="4">
        <f t="shared" si="154"/>
        <v>0</v>
      </c>
      <c r="Y1007" s="4"/>
      <c r="Z1007" s="4"/>
      <c r="AA1007" s="4">
        <f>C1007+I1007-L1007-O1007-U1007-X1007-R1007</f>
        <v>1327500</v>
      </c>
      <c r="AB1007" s="7"/>
    </row>
    <row r="1008" spans="1:28" ht="15.75" hidden="1" x14ac:dyDescent="0.25">
      <c r="A1008" s="29">
        <v>45378</v>
      </c>
      <c r="B1008" s="72" t="s">
        <v>304</v>
      </c>
      <c r="C1008" s="25"/>
      <c r="D1008" s="25" t="s">
        <v>46</v>
      </c>
      <c r="E1008" s="25" t="s">
        <v>64</v>
      </c>
      <c r="F1008" s="25">
        <v>300</v>
      </c>
      <c r="G1008" s="25" t="s">
        <v>34</v>
      </c>
      <c r="H1008" s="25">
        <v>60000</v>
      </c>
      <c r="I1008" s="11">
        <f t="shared" si="149"/>
        <v>18000000</v>
      </c>
      <c r="J1008" s="26" t="s">
        <v>28</v>
      </c>
      <c r="K1008" s="11"/>
      <c r="L1008" s="4">
        <f t="shared" si="150"/>
        <v>0</v>
      </c>
      <c r="M1008" s="4"/>
      <c r="N1008" s="4"/>
      <c r="O1008" s="4">
        <f t="shared" si="151"/>
        <v>0</v>
      </c>
      <c r="P1008" s="4"/>
      <c r="Q1008" s="4"/>
      <c r="R1008" s="4">
        <f t="shared" si="152"/>
        <v>0</v>
      </c>
      <c r="S1008" s="4"/>
      <c r="T1008" s="4"/>
      <c r="U1008" s="4">
        <f t="shared" si="153"/>
        <v>0</v>
      </c>
      <c r="V1008" s="4"/>
      <c r="W1008" s="4"/>
      <c r="X1008" s="4">
        <f t="shared" si="154"/>
        <v>0</v>
      </c>
      <c r="Y1008" s="4"/>
      <c r="Z1008" s="4"/>
      <c r="AA1008" s="4">
        <f>C1008+I1008-L1008-O1008-U1008-X1008-R1008</f>
        <v>18000000</v>
      </c>
      <c r="AB1008" s="7"/>
    </row>
    <row r="1009" spans="1:28" ht="15.75" hidden="1" x14ac:dyDescent="0.25">
      <c r="A1009" s="29">
        <v>45378</v>
      </c>
      <c r="B1009" s="72" t="s">
        <v>107</v>
      </c>
      <c r="C1009" s="25"/>
      <c r="D1009" s="25" t="s">
        <v>46</v>
      </c>
      <c r="E1009" s="25" t="s">
        <v>108</v>
      </c>
      <c r="F1009" s="25">
        <v>3200</v>
      </c>
      <c r="G1009" s="25" t="s">
        <v>34</v>
      </c>
      <c r="H1009" s="25">
        <v>1900</v>
      </c>
      <c r="I1009" s="11">
        <f t="shared" si="149"/>
        <v>6080000</v>
      </c>
      <c r="J1009" s="26" t="s">
        <v>28</v>
      </c>
      <c r="K1009" s="11"/>
      <c r="L1009" s="4">
        <f t="shared" si="150"/>
        <v>0</v>
      </c>
      <c r="M1009" s="4"/>
      <c r="N1009" s="4"/>
      <c r="O1009" s="4">
        <f t="shared" si="151"/>
        <v>0</v>
      </c>
      <c r="P1009" s="4"/>
      <c r="Q1009" s="4"/>
      <c r="R1009" s="4">
        <f t="shared" si="152"/>
        <v>0</v>
      </c>
      <c r="S1009" s="4"/>
      <c r="T1009" s="4"/>
      <c r="U1009" s="4">
        <f t="shared" si="153"/>
        <v>0</v>
      </c>
      <c r="V1009" s="4"/>
      <c r="W1009" s="4"/>
      <c r="X1009" s="4">
        <f t="shared" si="154"/>
        <v>0</v>
      </c>
      <c r="Y1009" s="4"/>
      <c r="Z1009" s="4"/>
      <c r="AA1009" s="4">
        <f>C1009+I1009-L1009-O1009-U1009-X1009-R1009</f>
        <v>6080000</v>
      </c>
      <c r="AB1009" s="7"/>
    </row>
    <row r="1010" spans="1:28" ht="15.75" hidden="1" x14ac:dyDescent="0.25">
      <c r="A1010" s="29">
        <v>45378</v>
      </c>
      <c r="B1010" s="72" t="s">
        <v>107</v>
      </c>
      <c r="C1010" s="27"/>
      <c r="D1010" s="25" t="s">
        <v>46</v>
      </c>
      <c r="E1010" s="27" t="s">
        <v>120</v>
      </c>
      <c r="F1010" s="27">
        <v>100.8</v>
      </c>
      <c r="G1010" s="25" t="s">
        <v>39</v>
      </c>
      <c r="H1010" s="27">
        <v>49000</v>
      </c>
      <c r="I1010" s="11">
        <f t="shared" si="149"/>
        <v>4939200</v>
      </c>
      <c r="J1010" s="28" t="s">
        <v>28</v>
      </c>
      <c r="K1010" s="11"/>
      <c r="L1010" s="4">
        <f t="shared" si="150"/>
        <v>0</v>
      </c>
      <c r="M1010" s="4"/>
      <c r="N1010" s="4"/>
      <c r="O1010" s="4">
        <f t="shared" si="151"/>
        <v>0</v>
      </c>
      <c r="P1010" s="4"/>
      <c r="Q1010" s="4"/>
      <c r="R1010" s="4">
        <f t="shared" si="152"/>
        <v>0</v>
      </c>
      <c r="S1010" s="4"/>
      <c r="T1010" s="4"/>
      <c r="U1010" s="4">
        <f t="shared" si="153"/>
        <v>0</v>
      </c>
      <c r="V1010" s="4"/>
      <c r="W1010" s="4"/>
      <c r="X1010" s="4">
        <f t="shared" si="154"/>
        <v>0</v>
      </c>
      <c r="Y1010" s="4"/>
      <c r="Z1010" s="4"/>
      <c r="AA1010" s="4">
        <f>C1010+I1010-L1010-O1010-U1010-X1010-R1010</f>
        <v>4939200</v>
      </c>
      <c r="AB1010" s="7"/>
    </row>
    <row r="1011" spans="1:28" ht="15.75" hidden="1" x14ac:dyDescent="0.25">
      <c r="A1011" s="29">
        <v>45378</v>
      </c>
      <c r="B1011" s="72" t="s">
        <v>107</v>
      </c>
      <c r="C1011" s="25"/>
      <c r="D1011" s="25" t="s">
        <v>46</v>
      </c>
      <c r="E1011" s="25" t="s">
        <v>87</v>
      </c>
      <c r="F1011" s="25">
        <v>10000</v>
      </c>
      <c r="G1011" s="25" t="s">
        <v>34</v>
      </c>
      <c r="H1011" s="25">
        <v>1120</v>
      </c>
      <c r="I1011" s="11">
        <f t="shared" si="149"/>
        <v>11200000</v>
      </c>
      <c r="J1011" s="26" t="s">
        <v>28</v>
      </c>
      <c r="K1011" s="11"/>
      <c r="L1011" s="4">
        <f t="shared" si="150"/>
        <v>0</v>
      </c>
      <c r="M1011" s="4"/>
      <c r="N1011" s="4"/>
      <c r="O1011" s="4">
        <f t="shared" si="151"/>
        <v>0</v>
      </c>
      <c r="P1011" s="4"/>
      <c r="Q1011" s="4"/>
      <c r="R1011" s="4">
        <f t="shared" si="152"/>
        <v>0</v>
      </c>
      <c r="S1011" s="4"/>
      <c r="T1011" s="4"/>
      <c r="U1011" s="4">
        <f t="shared" si="153"/>
        <v>0</v>
      </c>
      <c r="V1011" s="4"/>
      <c r="W1011" s="4"/>
      <c r="X1011" s="4">
        <f t="shared" si="154"/>
        <v>0</v>
      </c>
      <c r="Y1011" s="4"/>
      <c r="Z1011" s="4"/>
      <c r="AA1011" s="4">
        <f>C1011+I1011-L1011-O1011-U1011-X1011-R1011</f>
        <v>11200000</v>
      </c>
      <c r="AB1011" s="7"/>
    </row>
    <row r="1012" spans="1:28" ht="15.75" hidden="1" x14ac:dyDescent="0.25">
      <c r="A1012" s="29">
        <v>45378</v>
      </c>
      <c r="B1012" s="72" t="s">
        <v>231</v>
      </c>
      <c r="C1012" s="27"/>
      <c r="D1012" s="27" t="s">
        <v>46</v>
      </c>
      <c r="E1012" s="25" t="s">
        <v>189</v>
      </c>
      <c r="F1012" s="27">
        <v>4</v>
      </c>
      <c r="G1012" s="25" t="s">
        <v>23</v>
      </c>
      <c r="H1012" s="27">
        <v>450000</v>
      </c>
      <c r="I1012" s="11">
        <f t="shared" si="149"/>
        <v>1800000</v>
      </c>
      <c r="J1012" s="28" t="s">
        <v>28</v>
      </c>
      <c r="K1012" s="11"/>
      <c r="L1012" s="4">
        <f t="shared" si="150"/>
        <v>0</v>
      </c>
      <c r="M1012" s="4"/>
      <c r="N1012" s="4"/>
      <c r="O1012" s="4">
        <f t="shared" si="151"/>
        <v>0</v>
      </c>
      <c r="P1012" s="4"/>
      <c r="Q1012" s="4"/>
      <c r="R1012" s="4">
        <f t="shared" si="152"/>
        <v>0</v>
      </c>
      <c r="S1012" s="4"/>
      <c r="T1012" s="4"/>
      <c r="U1012" s="4">
        <f t="shared" si="153"/>
        <v>0</v>
      </c>
      <c r="V1012" s="4"/>
      <c r="W1012" s="4"/>
      <c r="X1012" s="4">
        <f t="shared" si="154"/>
        <v>0</v>
      </c>
      <c r="Y1012" s="4"/>
      <c r="Z1012" s="4"/>
      <c r="AA1012" s="4">
        <f>C1012+I1012-L1012-O1012-U1012-X1012-R1012</f>
        <v>1800000</v>
      </c>
      <c r="AB1012" s="7"/>
    </row>
    <row r="1013" spans="1:28" ht="15.75" hidden="1" x14ac:dyDescent="0.25">
      <c r="A1013" s="29">
        <v>45378</v>
      </c>
      <c r="B1013" s="72" t="s">
        <v>676</v>
      </c>
      <c r="C1013" s="25"/>
      <c r="D1013" s="27" t="s">
        <v>46</v>
      </c>
      <c r="E1013" s="27" t="s">
        <v>151</v>
      </c>
      <c r="F1013" s="27">
        <v>500</v>
      </c>
      <c r="G1013" s="27" t="s">
        <v>34</v>
      </c>
      <c r="H1013" s="25">
        <v>1830</v>
      </c>
      <c r="I1013" s="11">
        <f t="shared" si="149"/>
        <v>915000</v>
      </c>
      <c r="J1013" s="31" t="s">
        <v>312</v>
      </c>
      <c r="K1013" s="11" t="s">
        <v>1108</v>
      </c>
      <c r="L1013" s="4">
        <f t="shared" si="150"/>
        <v>0</v>
      </c>
      <c r="M1013" s="4"/>
      <c r="N1013" s="4"/>
      <c r="O1013" s="4">
        <f t="shared" si="151"/>
        <v>915000</v>
      </c>
      <c r="P1013" s="4">
        <v>915000</v>
      </c>
      <c r="Q1013" s="4"/>
      <c r="R1013" s="4">
        <f t="shared" si="152"/>
        <v>0</v>
      </c>
      <c r="S1013" s="4"/>
      <c r="T1013" s="4"/>
      <c r="U1013" s="4">
        <f t="shared" si="153"/>
        <v>0</v>
      </c>
      <c r="V1013" s="4"/>
      <c r="W1013" s="4"/>
      <c r="X1013" s="4">
        <f t="shared" si="154"/>
        <v>0</v>
      </c>
      <c r="Y1013" s="4"/>
      <c r="Z1013" s="4"/>
      <c r="AA1013" s="4">
        <f>C1013+I1013-L1013-O1013-U1013-X1013-R1013</f>
        <v>0</v>
      </c>
      <c r="AB1013" s="7">
        <v>45378</v>
      </c>
    </row>
    <row r="1014" spans="1:28" ht="15.75" hidden="1" x14ac:dyDescent="0.25">
      <c r="A1014" s="29">
        <v>45378</v>
      </c>
      <c r="B1014" s="72" t="s">
        <v>398</v>
      </c>
      <c r="C1014" s="25"/>
      <c r="D1014" s="27" t="s">
        <v>52</v>
      </c>
      <c r="E1014" s="27" t="s">
        <v>298</v>
      </c>
      <c r="F1014" s="27">
        <v>1000</v>
      </c>
      <c r="G1014" s="27" t="s">
        <v>34</v>
      </c>
      <c r="H1014" s="25">
        <v>3950</v>
      </c>
      <c r="I1014" s="11">
        <f t="shared" si="149"/>
        <v>3950000</v>
      </c>
      <c r="J1014" s="32" t="s">
        <v>312</v>
      </c>
      <c r="K1014" s="11" t="s">
        <v>1106</v>
      </c>
      <c r="L1014" s="4">
        <f t="shared" si="150"/>
        <v>0</v>
      </c>
      <c r="M1014" s="4"/>
      <c r="N1014" s="4"/>
      <c r="O1014" s="4">
        <f t="shared" si="151"/>
        <v>3950000</v>
      </c>
      <c r="P1014" s="4">
        <v>3950000</v>
      </c>
      <c r="Q1014" s="4"/>
      <c r="R1014" s="4">
        <f t="shared" si="152"/>
        <v>0</v>
      </c>
      <c r="S1014" s="4"/>
      <c r="T1014" s="4"/>
      <c r="U1014" s="4">
        <f t="shared" si="153"/>
        <v>0</v>
      </c>
      <c r="V1014" s="4"/>
      <c r="W1014" s="4"/>
      <c r="X1014" s="4">
        <f t="shared" si="154"/>
        <v>0</v>
      </c>
      <c r="Y1014" s="4"/>
      <c r="Z1014" s="4"/>
      <c r="AA1014" s="4">
        <f>C1014+I1014-L1014-O1014-U1014-X1014-R1014</f>
        <v>0</v>
      </c>
      <c r="AB1014" s="7">
        <v>45378</v>
      </c>
    </row>
    <row r="1015" spans="1:28" ht="15.75" hidden="1" x14ac:dyDescent="0.25">
      <c r="A1015" s="29">
        <v>45378</v>
      </c>
      <c r="B1015" s="72" t="s">
        <v>398</v>
      </c>
      <c r="C1015" s="25"/>
      <c r="D1015" s="27" t="s">
        <v>52</v>
      </c>
      <c r="E1015" s="27" t="s">
        <v>208</v>
      </c>
      <c r="F1015" s="25">
        <v>5000</v>
      </c>
      <c r="G1015" s="27" t="s">
        <v>34</v>
      </c>
      <c r="H1015" s="25">
        <v>830</v>
      </c>
      <c r="I1015" s="11">
        <f t="shared" si="149"/>
        <v>4150000</v>
      </c>
      <c r="J1015" s="32" t="s">
        <v>312</v>
      </c>
      <c r="K1015" s="11" t="s">
        <v>1106</v>
      </c>
      <c r="L1015" s="4">
        <f t="shared" si="150"/>
        <v>0</v>
      </c>
      <c r="M1015" s="4"/>
      <c r="N1015" s="4"/>
      <c r="O1015" s="4">
        <f t="shared" si="151"/>
        <v>2150000</v>
      </c>
      <c r="P1015" s="4">
        <v>2150000</v>
      </c>
      <c r="Q1015" s="4"/>
      <c r="R1015" s="4">
        <f t="shared" si="152"/>
        <v>0</v>
      </c>
      <c r="S1015" s="4"/>
      <c r="T1015" s="4"/>
      <c r="U1015" s="4">
        <f t="shared" si="153"/>
        <v>2000000</v>
      </c>
      <c r="V1015" s="4">
        <v>2000000</v>
      </c>
      <c r="W1015" s="4"/>
      <c r="X1015" s="4">
        <f t="shared" si="154"/>
        <v>0</v>
      </c>
      <c r="Y1015" s="4"/>
      <c r="Z1015" s="4"/>
      <c r="AA1015" s="4">
        <f>C1015+I1015-L1015-O1015-U1015-X1015-R1015</f>
        <v>0</v>
      </c>
      <c r="AB1015" s="7">
        <v>45378</v>
      </c>
    </row>
    <row r="1016" spans="1:28" ht="15.75" hidden="1" x14ac:dyDescent="0.25">
      <c r="A1016" s="29">
        <v>45378</v>
      </c>
      <c r="B1016" s="27" t="s">
        <v>99</v>
      </c>
      <c r="C1016" s="27"/>
      <c r="D1016" s="27" t="s">
        <v>46</v>
      </c>
      <c r="E1016" s="27" t="s">
        <v>105</v>
      </c>
      <c r="F1016" s="27">
        <v>34.9</v>
      </c>
      <c r="G1016" s="25" t="s">
        <v>39</v>
      </c>
      <c r="H1016" s="27"/>
      <c r="I1016" s="11">
        <f t="shared" si="149"/>
        <v>0</v>
      </c>
      <c r="J1016" s="28" t="s">
        <v>28</v>
      </c>
      <c r="K1016" s="11"/>
      <c r="L1016" s="4">
        <f t="shared" si="150"/>
        <v>0</v>
      </c>
      <c r="M1016" s="4"/>
      <c r="N1016" s="4"/>
      <c r="O1016" s="4">
        <f t="shared" si="151"/>
        <v>0</v>
      </c>
      <c r="P1016" s="4"/>
      <c r="Q1016" s="4"/>
      <c r="R1016" s="4">
        <f t="shared" si="152"/>
        <v>0</v>
      </c>
      <c r="S1016" s="4"/>
      <c r="T1016" s="4"/>
      <c r="U1016" s="4">
        <f t="shared" si="153"/>
        <v>0</v>
      </c>
      <c r="V1016" s="4"/>
      <c r="W1016" s="4"/>
      <c r="X1016" s="4">
        <f t="shared" si="154"/>
        <v>0</v>
      </c>
      <c r="Y1016" s="4"/>
      <c r="Z1016" s="4"/>
      <c r="AA1016" s="4">
        <f>C1016+I1016-L1016-O1016-U1016-X1016-R1016</f>
        <v>0</v>
      </c>
      <c r="AB1016" s="7"/>
    </row>
    <row r="1017" spans="1:28" ht="15.75" hidden="1" x14ac:dyDescent="0.25">
      <c r="A1017" s="29">
        <v>45378</v>
      </c>
      <c r="B1017" s="73" t="s">
        <v>1105</v>
      </c>
      <c r="C1017" s="27"/>
      <c r="D1017" s="27" t="s">
        <v>46</v>
      </c>
      <c r="E1017" s="27" t="s">
        <v>219</v>
      </c>
      <c r="F1017" s="27">
        <v>4</v>
      </c>
      <c r="G1017" s="25" t="s">
        <v>39</v>
      </c>
      <c r="H1017" s="27">
        <v>300000</v>
      </c>
      <c r="I1017" s="11">
        <f t="shared" si="149"/>
        <v>1200000</v>
      </c>
      <c r="J1017" s="32" t="s">
        <v>324</v>
      </c>
      <c r="K1017" s="11"/>
      <c r="L1017" s="4">
        <f t="shared" si="150"/>
        <v>1200000</v>
      </c>
      <c r="M1017" s="4">
        <v>1200000</v>
      </c>
      <c r="N1017" s="4"/>
      <c r="O1017" s="4">
        <f t="shared" si="151"/>
        <v>0</v>
      </c>
      <c r="P1017" s="4"/>
      <c r="Q1017" s="4"/>
      <c r="R1017" s="4">
        <f t="shared" si="152"/>
        <v>0</v>
      </c>
      <c r="S1017" s="4"/>
      <c r="T1017" s="4"/>
      <c r="U1017" s="4">
        <f t="shared" si="153"/>
        <v>0</v>
      </c>
      <c r="V1017" s="4"/>
      <c r="W1017" s="4"/>
      <c r="X1017" s="4">
        <f t="shared" si="154"/>
        <v>0</v>
      </c>
      <c r="Y1017" s="4"/>
      <c r="Z1017" s="4"/>
      <c r="AA1017" s="4">
        <f>C1017+I1017-L1017-O1017-U1017-X1017-R1017</f>
        <v>0</v>
      </c>
      <c r="AB1017" s="7">
        <v>45378</v>
      </c>
    </row>
    <row r="1018" spans="1:28" ht="15.75" hidden="1" x14ac:dyDescent="0.25">
      <c r="A1018" s="29">
        <v>45378</v>
      </c>
      <c r="B1018" s="73" t="s">
        <v>261</v>
      </c>
      <c r="C1018" s="27"/>
      <c r="D1018" s="27" t="s">
        <v>46</v>
      </c>
      <c r="E1018" s="27" t="s">
        <v>58</v>
      </c>
      <c r="F1018" s="27">
        <v>1200</v>
      </c>
      <c r="G1018" s="25" t="s">
        <v>34</v>
      </c>
      <c r="H1018" s="27">
        <v>2250</v>
      </c>
      <c r="I1018" s="11">
        <f t="shared" si="149"/>
        <v>2700000</v>
      </c>
      <c r="J1018" s="28" t="s">
        <v>28</v>
      </c>
      <c r="K1018" s="11"/>
      <c r="L1018" s="4">
        <f t="shared" si="150"/>
        <v>0</v>
      </c>
      <c r="M1018" s="4"/>
      <c r="N1018" s="4"/>
      <c r="O1018" s="4">
        <f t="shared" si="151"/>
        <v>0</v>
      </c>
      <c r="P1018" s="4"/>
      <c r="Q1018" s="4"/>
      <c r="R1018" s="4">
        <f t="shared" si="152"/>
        <v>0</v>
      </c>
      <c r="S1018" s="4"/>
      <c r="T1018" s="4"/>
      <c r="U1018" s="4">
        <f t="shared" si="153"/>
        <v>0</v>
      </c>
      <c r="V1018" s="4"/>
      <c r="W1018" s="4"/>
      <c r="X1018" s="4">
        <f t="shared" si="154"/>
        <v>0</v>
      </c>
      <c r="Y1018" s="4"/>
      <c r="Z1018" s="4"/>
      <c r="AA1018" s="4">
        <f>C1018+I1018-L1018-O1018-U1018-X1018-R1018</f>
        <v>2700000</v>
      </c>
      <c r="AB1018" s="7"/>
    </row>
    <row r="1019" spans="1:28" ht="15.75" hidden="1" x14ac:dyDescent="0.25">
      <c r="A1019" s="29">
        <v>45378</v>
      </c>
      <c r="B1019" s="73" t="s">
        <v>378</v>
      </c>
      <c r="C1019" s="25"/>
      <c r="D1019" s="27" t="s">
        <v>46</v>
      </c>
      <c r="E1019" s="25" t="s">
        <v>348</v>
      </c>
      <c r="F1019" s="25">
        <v>7800</v>
      </c>
      <c r="G1019" s="25" t="s">
        <v>34</v>
      </c>
      <c r="H1019" s="25">
        <v>1150</v>
      </c>
      <c r="I1019" s="11">
        <f t="shared" si="149"/>
        <v>8970000</v>
      </c>
      <c r="J1019" s="31" t="s">
        <v>312</v>
      </c>
      <c r="K1019" s="11" t="s">
        <v>785</v>
      </c>
      <c r="L1019" s="4">
        <f t="shared" si="150"/>
        <v>0</v>
      </c>
      <c r="M1019" s="4"/>
      <c r="N1019" s="4"/>
      <c r="O1019" s="4">
        <f t="shared" si="151"/>
        <v>8970000</v>
      </c>
      <c r="P1019" s="4">
        <v>8970000</v>
      </c>
      <c r="Q1019" s="4"/>
      <c r="R1019" s="4">
        <f t="shared" si="152"/>
        <v>0</v>
      </c>
      <c r="S1019" s="4"/>
      <c r="T1019" s="4"/>
      <c r="U1019" s="4">
        <f t="shared" si="153"/>
        <v>0</v>
      </c>
      <c r="V1019" s="4"/>
      <c r="W1019" s="4"/>
      <c r="X1019" s="4">
        <f t="shared" si="154"/>
        <v>0</v>
      </c>
      <c r="Y1019" s="4"/>
      <c r="Z1019" s="4"/>
      <c r="AA1019" s="4">
        <f>C1019+I1019-L1019-O1019-U1019-X1019-R1019</f>
        <v>0</v>
      </c>
      <c r="AB1019" s="7">
        <v>45380</v>
      </c>
    </row>
    <row r="1020" spans="1:28" ht="15.75" x14ac:dyDescent="0.25">
      <c r="A1020" s="29">
        <v>45378</v>
      </c>
      <c r="B1020" s="73" t="s">
        <v>205</v>
      </c>
      <c r="C1020" s="25"/>
      <c r="D1020" s="27" t="s">
        <v>46</v>
      </c>
      <c r="E1020" s="25" t="s">
        <v>69</v>
      </c>
      <c r="F1020" s="25">
        <v>25</v>
      </c>
      <c r="G1020" s="25" t="s">
        <v>39</v>
      </c>
      <c r="H1020" s="25">
        <v>180000</v>
      </c>
      <c r="I1020" s="11">
        <f t="shared" si="149"/>
        <v>4500000</v>
      </c>
      <c r="J1020" s="26" t="s">
        <v>28</v>
      </c>
      <c r="K1020" s="11"/>
      <c r="L1020" s="4">
        <f t="shared" si="150"/>
        <v>0</v>
      </c>
      <c r="M1020" s="4"/>
      <c r="N1020" s="4"/>
      <c r="O1020" s="4">
        <f t="shared" si="151"/>
        <v>0</v>
      </c>
      <c r="P1020" s="4"/>
      <c r="Q1020" s="4"/>
      <c r="R1020" s="4">
        <f t="shared" si="152"/>
        <v>0</v>
      </c>
      <c r="S1020" s="4"/>
      <c r="T1020" s="4"/>
      <c r="U1020" s="4">
        <f t="shared" si="153"/>
        <v>0</v>
      </c>
      <c r="V1020" s="4"/>
      <c r="W1020" s="4"/>
      <c r="X1020" s="4">
        <f t="shared" si="154"/>
        <v>0</v>
      </c>
      <c r="Y1020" s="4"/>
      <c r="Z1020" s="4"/>
      <c r="AA1020" s="4">
        <f>C1020+I1020-L1020-O1020-U1020-X1020-R1020</f>
        <v>4500000</v>
      </c>
      <c r="AB1020" s="7"/>
    </row>
    <row r="1021" spans="1:28" ht="15.75" hidden="1" x14ac:dyDescent="0.25">
      <c r="A1021" s="29">
        <v>45378</v>
      </c>
      <c r="B1021" s="73" t="s">
        <v>397</v>
      </c>
      <c r="C1021" s="25"/>
      <c r="D1021" s="27" t="s">
        <v>52</v>
      </c>
      <c r="E1021" s="25" t="s">
        <v>802</v>
      </c>
      <c r="F1021" s="25">
        <v>400</v>
      </c>
      <c r="G1021" s="25" t="s">
        <v>34</v>
      </c>
      <c r="H1021" s="25">
        <v>3675</v>
      </c>
      <c r="I1021" s="11">
        <f t="shared" si="149"/>
        <v>1470000</v>
      </c>
      <c r="J1021" s="31" t="s">
        <v>312</v>
      </c>
      <c r="K1021" s="11"/>
      <c r="L1021" s="4">
        <f t="shared" si="150"/>
        <v>0</v>
      </c>
      <c r="M1021" s="4"/>
      <c r="N1021" s="4"/>
      <c r="O1021" s="4">
        <f t="shared" si="151"/>
        <v>1470000</v>
      </c>
      <c r="P1021" s="4">
        <v>1470000</v>
      </c>
      <c r="Q1021" s="4"/>
      <c r="R1021" s="4">
        <f t="shared" si="152"/>
        <v>0</v>
      </c>
      <c r="S1021" s="4"/>
      <c r="T1021" s="4"/>
      <c r="U1021" s="4">
        <f t="shared" si="153"/>
        <v>0</v>
      </c>
      <c r="V1021" s="4"/>
      <c r="W1021" s="4"/>
      <c r="X1021" s="4">
        <f t="shared" si="154"/>
        <v>0</v>
      </c>
      <c r="Y1021" s="4"/>
      <c r="Z1021" s="4"/>
      <c r="AA1021" s="4">
        <f>C1021+I1021-L1021-O1021-U1021-X1021-R1021</f>
        <v>0</v>
      </c>
      <c r="AB1021" s="7">
        <v>45377</v>
      </c>
    </row>
    <row r="1022" spans="1:28" ht="15.75" hidden="1" x14ac:dyDescent="0.25">
      <c r="A1022" s="29">
        <v>45378</v>
      </c>
      <c r="B1022" s="72" t="s">
        <v>414</v>
      </c>
      <c r="C1022" s="25"/>
      <c r="D1022" s="25" t="s">
        <v>46</v>
      </c>
      <c r="E1022" s="25" t="s">
        <v>137</v>
      </c>
      <c r="F1022" s="25">
        <v>18.8</v>
      </c>
      <c r="G1022" s="25" t="s">
        <v>39</v>
      </c>
      <c r="H1022" s="25">
        <v>47000</v>
      </c>
      <c r="I1022" s="11">
        <f t="shared" si="149"/>
        <v>883600</v>
      </c>
      <c r="J1022" s="31" t="s">
        <v>312</v>
      </c>
      <c r="K1022" s="11" t="s">
        <v>1107</v>
      </c>
      <c r="L1022" s="4">
        <f t="shared" si="150"/>
        <v>0</v>
      </c>
      <c r="M1022" s="4"/>
      <c r="N1022" s="4"/>
      <c r="O1022" s="4">
        <f t="shared" si="151"/>
        <v>883600</v>
      </c>
      <c r="P1022" s="4">
        <v>883600</v>
      </c>
      <c r="Q1022" s="4"/>
      <c r="R1022" s="4">
        <f t="shared" si="152"/>
        <v>0</v>
      </c>
      <c r="S1022" s="4"/>
      <c r="T1022" s="4"/>
      <c r="U1022" s="4">
        <f t="shared" si="153"/>
        <v>0</v>
      </c>
      <c r="V1022" s="4"/>
      <c r="W1022" s="4"/>
      <c r="X1022" s="4">
        <f t="shared" si="154"/>
        <v>0</v>
      </c>
      <c r="Y1022" s="4"/>
      <c r="Z1022" s="4"/>
      <c r="AA1022" s="4">
        <f>C1022+I1022-L1022-O1022-U1022-X1022-R1022</f>
        <v>0</v>
      </c>
      <c r="AB1022" s="7">
        <v>45378</v>
      </c>
    </row>
    <row r="1023" spans="1:28" ht="15.75" hidden="1" x14ac:dyDescent="0.25">
      <c r="A1023" s="29">
        <v>45378</v>
      </c>
      <c r="B1023" s="27" t="s">
        <v>99</v>
      </c>
      <c r="C1023" s="25"/>
      <c r="D1023" s="27" t="s">
        <v>46</v>
      </c>
      <c r="E1023" s="25" t="s">
        <v>115</v>
      </c>
      <c r="F1023" s="25">
        <v>13.8</v>
      </c>
      <c r="G1023" s="25" t="s">
        <v>39</v>
      </c>
      <c r="H1023" s="25"/>
      <c r="I1023" s="11">
        <f t="shared" si="149"/>
        <v>0</v>
      </c>
      <c r="J1023" s="26" t="s">
        <v>28</v>
      </c>
      <c r="K1023" s="11"/>
      <c r="L1023" s="4">
        <f t="shared" si="150"/>
        <v>0</v>
      </c>
      <c r="M1023" s="4"/>
      <c r="N1023" s="4"/>
      <c r="O1023" s="4">
        <f t="shared" si="151"/>
        <v>0</v>
      </c>
      <c r="P1023" s="4"/>
      <c r="Q1023" s="4"/>
      <c r="R1023" s="4">
        <f t="shared" si="152"/>
        <v>0</v>
      </c>
      <c r="S1023" s="4"/>
      <c r="T1023" s="4"/>
      <c r="U1023" s="4">
        <f t="shared" si="153"/>
        <v>0</v>
      </c>
      <c r="V1023" s="4"/>
      <c r="W1023" s="4"/>
      <c r="X1023" s="4">
        <f t="shared" si="154"/>
        <v>0</v>
      </c>
      <c r="Y1023" s="4"/>
      <c r="Z1023" s="4"/>
      <c r="AA1023" s="4">
        <f>C1023+I1023-L1023-O1023-U1023-X1023-R1023</f>
        <v>0</v>
      </c>
      <c r="AB1023" s="7"/>
    </row>
    <row r="1024" spans="1:28" ht="15.75" hidden="1" x14ac:dyDescent="0.25">
      <c r="A1024" s="24">
        <v>45378</v>
      </c>
      <c r="B1024" s="25" t="s">
        <v>99</v>
      </c>
      <c r="C1024" s="25"/>
      <c r="D1024" s="25" t="s">
        <v>52</v>
      </c>
      <c r="E1024" s="25" t="s">
        <v>120</v>
      </c>
      <c r="F1024" s="25">
        <v>76.900000000000006</v>
      </c>
      <c r="G1024" s="25" t="s">
        <v>39</v>
      </c>
      <c r="H1024" s="25"/>
      <c r="I1024" s="11">
        <f t="shared" si="149"/>
        <v>0</v>
      </c>
      <c r="J1024" s="26" t="s">
        <v>28</v>
      </c>
      <c r="K1024" s="11"/>
      <c r="L1024" s="4">
        <f t="shared" si="150"/>
        <v>0</v>
      </c>
      <c r="M1024" s="4"/>
      <c r="N1024" s="4"/>
      <c r="O1024" s="4">
        <f t="shared" si="151"/>
        <v>0</v>
      </c>
      <c r="P1024" s="4"/>
      <c r="Q1024" s="4"/>
      <c r="R1024" s="4">
        <f t="shared" si="152"/>
        <v>0</v>
      </c>
      <c r="S1024" s="4"/>
      <c r="T1024" s="4"/>
      <c r="U1024" s="4">
        <f t="shared" si="153"/>
        <v>0</v>
      </c>
      <c r="V1024" s="4"/>
      <c r="W1024" s="4"/>
      <c r="X1024" s="4">
        <f t="shared" si="154"/>
        <v>0</v>
      </c>
      <c r="Y1024" s="4"/>
      <c r="Z1024" s="4"/>
      <c r="AA1024" s="4">
        <f>C1024+I1024-L1024-O1024-U1024-X1024-R1024</f>
        <v>0</v>
      </c>
      <c r="AB1024" s="7"/>
    </row>
    <row r="1025" spans="1:28" ht="15.75" hidden="1" x14ac:dyDescent="0.25">
      <c r="A1025" s="24"/>
      <c r="B1025" s="25" t="s">
        <v>1110</v>
      </c>
      <c r="C1025" s="25"/>
      <c r="D1025" s="25" t="s">
        <v>52</v>
      </c>
      <c r="E1025" s="25" t="s">
        <v>81</v>
      </c>
      <c r="F1025" s="25"/>
      <c r="G1025" s="25" t="s">
        <v>39</v>
      </c>
      <c r="H1025" s="25"/>
      <c r="I1025" s="11">
        <f>F1025*H1025</f>
        <v>0</v>
      </c>
      <c r="J1025" s="31" t="s">
        <v>49</v>
      </c>
      <c r="K1025" s="11" t="s">
        <v>1109</v>
      </c>
      <c r="L1025" s="4">
        <f>M1025+N1025</f>
        <v>0</v>
      </c>
      <c r="M1025" s="4"/>
      <c r="N1025" s="4"/>
      <c r="O1025" s="4">
        <f>P1025+Q1025</f>
        <v>2275000</v>
      </c>
      <c r="P1025" s="4">
        <v>2275000</v>
      </c>
      <c r="Q1025" s="4"/>
      <c r="R1025" s="4">
        <f>S1025+T1025</f>
        <v>0</v>
      </c>
      <c r="S1025" s="4"/>
      <c r="T1025" s="4"/>
      <c r="U1025" s="4">
        <f>V1025+W1025</f>
        <v>0</v>
      </c>
      <c r="V1025" s="4"/>
      <c r="W1025" s="4"/>
      <c r="X1025" s="4">
        <f>Y1025+Z1025</f>
        <v>0</v>
      </c>
      <c r="Y1025" s="4"/>
      <c r="Z1025" s="4"/>
      <c r="AA1025" s="4">
        <f>C1025+I1025-L1025-O1025-U1025-X1025-R1025</f>
        <v>-2275000</v>
      </c>
      <c r="AB1025" s="7">
        <v>45378</v>
      </c>
    </row>
    <row r="1026" spans="1:28" ht="15.75" hidden="1" x14ac:dyDescent="0.25">
      <c r="A1026" s="29">
        <v>45379</v>
      </c>
      <c r="B1026" s="73" t="s">
        <v>595</v>
      </c>
      <c r="C1026" s="27"/>
      <c r="D1026" s="27" t="s">
        <v>52</v>
      </c>
      <c r="E1026" s="27" t="s">
        <v>60</v>
      </c>
      <c r="F1026" s="27">
        <v>3500</v>
      </c>
      <c r="G1026" s="27" t="s">
        <v>34</v>
      </c>
      <c r="H1026" s="27">
        <v>1370</v>
      </c>
      <c r="I1026" s="11">
        <f t="shared" ref="I1026:I1054" si="155">F1026*H1026</f>
        <v>4795000</v>
      </c>
      <c r="J1026" s="31" t="s">
        <v>324</v>
      </c>
      <c r="K1026" s="11"/>
      <c r="L1026" s="4">
        <f>M1026+N1026</f>
        <v>0</v>
      </c>
      <c r="M1026" s="4"/>
      <c r="N1026" s="4"/>
      <c r="O1026" s="4">
        <f>P1026+Q1026</f>
        <v>0</v>
      </c>
      <c r="P1026" s="4"/>
      <c r="Q1026" s="4"/>
      <c r="R1026" s="4">
        <f>S1026+T1026</f>
        <v>0</v>
      </c>
      <c r="S1026" s="4"/>
      <c r="T1026" s="4"/>
      <c r="U1026" s="4">
        <f>V1026+W1026</f>
        <v>4795000</v>
      </c>
      <c r="V1026" s="4">
        <v>4795000</v>
      </c>
      <c r="W1026" s="4"/>
      <c r="X1026" s="4">
        <f>Y1026+Z1026</f>
        <v>0</v>
      </c>
      <c r="Y1026" s="4"/>
      <c r="Z1026" s="4"/>
      <c r="AA1026" s="4">
        <f>C1026+I1026-L1026-O1026-U1026-X1026-R1026</f>
        <v>0</v>
      </c>
      <c r="AB1026" s="7">
        <v>45378</v>
      </c>
    </row>
    <row r="1027" spans="1:28" ht="15.75" hidden="1" x14ac:dyDescent="0.25">
      <c r="A1027" s="29">
        <v>45379</v>
      </c>
      <c r="B1027" s="73" t="s">
        <v>122</v>
      </c>
      <c r="C1027" s="25"/>
      <c r="D1027" s="27" t="s">
        <v>46</v>
      </c>
      <c r="E1027" s="25" t="s">
        <v>128</v>
      </c>
      <c r="F1027" s="25">
        <v>50</v>
      </c>
      <c r="G1027" s="25" t="s">
        <v>39</v>
      </c>
      <c r="H1027" s="25">
        <v>125000</v>
      </c>
      <c r="I1027" s="11">
        <f t="shared" si="155"/>
        <v>6250000</v>
      </c>
      <c r="J1027" s="26" t="s">
        <v>28</v>
      </c>
      <c r="K1027" s="11"/>
      <c r="L1027" s="4">
        <f t="shared" ref="L1027:L1054" si="156">M1027+N1027</f>
        <v>0</v>
      </c>
      <c r="M1027" s="4"/>
      <c r="N1027" s="4"/>
      <c r="O1027" s="4">
        <f t="shared" ref="O1027:O1054" si="157">P1027+Q1027</f>
        <v>0</v>
      </c>
      <c r="P1027" s="4"/>
      <c r="Q1027" s="4"/>
      <c r="R1027" s="4">
        <f t="shared" ref="R1027:R1054" si="158">S1027+T1027</f>
        <v>0</v>
      </c>
      <c r="S1027" s="4"/>
      <c r="T1027" s="4"/>
      <c r="U1027" s="4">
        <f t="shared" ref="U1027:U1054" si="159">V1027+W1027</f>
        <v>0</v>
      </c>
      <c r="V1027" s="4"/>
      <c r="W1027" s="4"/>
      <c r="X1027" s="4">
        <f t="shared" ref="X1027:X1054" si="160">Y1027+Z1027</f>
        <v>0</v>
      </c>
      <c r="Y1027" s="4"/>
      <c r="Z1027" s="4"/>
      <c r="AA1027" s="4">
        <f>C1027+I1027-L1027-O1027-U1027-X1027-R1027</f>
        <v>6250000</v>
      </c>
      <c r="AB1027" s="7"/>
    </row>
    <row r="1028" spans="1:28" ht="15.75" hidden="1" x14ac:dyDescent="0.25">
      <c r="A1028" s="29">
        <v>45379</v>
      </c>
      <c r="B1028" s="73" t="s">
        <v>122</v>
      </c>
      <c r="C1028" s="25"/>
      <c r="D1028" s="27" t="s">
        <v>46</v>
      </c>
      <c r="E1028" s="25" t="s">
        <v>298</v>
      </c>
      <c r="F1028" s="25">
        <v>10400</v>
      </c>
      <c r="G1028" s="25" t="s">
        <v>34</v>
      </c>
      <c r="H1028" s="25">
        <v>4150</v>
      </c>
      <c r="I1028" s="11">
        <f t="shared" si="155"/>
        <v>43160000</v>
      </c>
      <c r="J1028" s="26" t="s">
        <v>28</v>
      </c>
      <c r="K1028" s="11"/>
      <c r="L1028" s="4">
        <f t="shared" si="156"/>
        <v>0</v>
      </c>
      <c r="M1028" s="4"/>
      <c r="N1028" s="4"/>
      <c r="O1028" s="4">
        <f t="shared" si="157"/>
        <v>0</v>
      </c>
      <c r="P1028" s="4"/>
      <c r="Q1028" s="4"/>
      <c r="R1028" s="4">
        <f t="shared" si="158"/>
        <v>0</v>
      </c>
      <c r="S1028" s="4"/>
      <c r="T1028" s="4"/>
      <c r="U1028" s="4">
        <f t="shared" si="159"/>
        <v>0</v>
      </c>
      <c r="V1028" s="4"/>
      <c r="W1028" s="4"/>
      <c r="X1028" s="4">
        <f t="shared" si="160"/>
        <v>0</v>
      </c>
      <c r="Y1028" s="4"/>
      <c r="Z1028" s="4"/>
      <c r="AA1028" s="4">
        <f>C1028+I1028-L1028-O1028-U1028-X1028-R1028</f>
        <v>43160000</v>
      </c>
      <c r="AB1028" s="7"/>
    </row>
    <row r="1029" spans="1:28" ht="15.75" hidden="1" x14ac:dyDescent="0.25">
      <c r="A1029" s="29">
        <v>45379</v>
      </c>
      <c r="B1029" s="73" t="s">
        <v>592</v>
      </c>
      <c r="C1029" s="25"/>
      <c r="D1029" s="25" t="s">
        <v>52</v>
      </c>
      <c r="E1029" s="25" t="s">
        <v>151</v>
      </c>
      <c r="F1029" s="25">
        <v>750</v>
      </c>
      <c r="G1029" s="25" t="s">
        <v>34</v>
      </c>
      <c r="H1029" s="25">
        <v>1830</v>
      </c>
      <c r="I1029" s="11">
        <f t="shared" si="155"/>
        <v>1372500</v>
      </c>
      <c r="J1029" s="31" t="s">
        <v>312</v>
      </c>
      <c r="K1029" s="11" t="s">
        <v>1114</v>
      </c>
      <c r="L1029" s="4">
        <f t="shared" si="156"/>
        <v>0</v>
      </c>
      <c r="M1029" s="4"/>
      <c r="N1029" s="4"/>
      <c r="O1029" s="4">
        <f t="shared" si="157"/>
        <v>1372500</v>
      </c>
      <c r="P1029" s="4">
        <v>1372500</v>
      </c>
      <c r="Q1029" s="4"/>
      <c r="R1029" s="4">
        <f t="shared" si="158"/>
        <v>0</v>
      </c>
      <c r="S1029" s="4"/>
      <c r="T1029" s="4"/>
      <c r="U1029" s="4">
        <f t="shared" si="159"/>
        <v>0</v>
      </c>
      <c r="V1029" s="4"/>
      <c r="W1029" s="4"/>
      <c r="X1029" s="4">
        <f t="shared" si="160"/>
        <v>0</v>
      </c>
      <c r="Y1029" s="4"/>
      <c r="Z1029" s="4"/>
      <c r="AA1029" s="4">
        <f>C1029+I1029-L1029-O1029-U1029-X1029-R1029</f>
        <v>0</v>
      </c>
      <c r="AB1029" s="7">
        <v>45379</v>
      </c>
    </row>
    <row r="1030" spans="1:28" ht="15.75" hidden="1" x14ac:dyDescent="0.25">
      <c r="A1030" s="29">
        <v>45379</v>
      </c>
      <c r="B1030" s="73" t="s">
        <v>788</v>
      </c>
      <c r="C1030" s="25"/>
      <c r="D1030" s="25" t="s">
        <v>46</v>
      </c>
      <c r="E1030" s="25" t="s">
        <v>173</v>
      </c>
      <c r="F1030" s="25">
        <v>400</v>
      </c>
      <c r="G1030" s="25" t="s">
        <v>34</v>
      </c>
      <c r="H1030" s="25">
        <v>3900</v>
      </c>
      <c r="I1030" s="11">
        <f t="shared" si="155"/>
        <v>1560000</v>
      </c>
      <c r="J1030" s="32" t="s">
        <v>312</v>
      </c>
      <c r="K1030" s="11" t="s">
        <v>1129</v>
      </c>
      <c r="L1030" s="4">
        <f t="shared" si="156"/>
        <v>0</v>
      </c>
      <c r="M1030" s="4"/>
      <c r="N1030" s="4"/>
      <c r="O1030" s="4">
        <f t="shared" si="157"/>
        <v>1560000</v>
      </c>
      <c r="P1030" s="4">
        <v>1560000</v>
      </c>
      <c r="Q1030" s="4"/>
      <c r="R1030" s="4">
        <f t="shared" si="158"/>
        <v>0</v>
      </c>
      <c r="S1030" s="4"/>
      <c r="T1030" s="4"/>
      <c r="U1030" s="4">
        <f t="shared" si="159"/>
        <v>0</v>
      </c>
      <c r="V1030" s="4"/>
      <c r="W1030" s="4"/>
      <c r="X1030" s="4">
        <f t="shared" si="160"/>
        <v>0</v>
      </c>
      <c r="Y1030" s="4"/>
      <c r="Z1030" s="4"/>
      <c r="AA1030" s="4">
        <f>C1030+I1030-L1030-O1030-U1030-X1030-R1030</f>
        <v>0</v>
      </c>
      <c r="AB1030" s="7">
        <v>45380</v>
      </c>
    </row>
    <row r="1031" spans="1:28" ht="15.75" hidden="1" x14ac:dyDescent="0.25">
      <c r="A1031" s="29">
        <v>45379</v>
      </c>
      <c r="B1031" s="73" t="s">
        <v>788</v>
      </c>
      <c r="C1031" s="25"/>
      <c r="D1031" s="25" t="s">
        <v>46</v>
      </c>
      <c r="E1031" s="25" t="s">
        <v>150</v>
      </c>
      <c r="F1031" s="25">
        <v>20</v>
      </c>
      <c r="G1031" s="25" t="s">
        <v>77</v>
      </c>
      <c r="H1031" s="25">
        <v>45000</v>
      </c>
      <c r="I1031" s="11">
        <f t="shared" si="155"/>
        <v>900000</v>
      </c>
      <c r="J1031" s="32" t="s">
        <v>312</v>
      </c>
      <c r="K1031" s="11" t="s">
        <v>1129</v>
      </c>
      <c r="L1031" s="4">
        <f t="shared" si="156"/>
        <v>0</v>
      </c>
      <c r="M1031" s="4"/>
      <c r="N1031" s="4"/>
      <c r="O1031" s="4">
        <f t="shared" si="157"/>
        <v>900000</v>
      </c>
      <c r="P1031" s="4">
        <v>900000</v>
      </c>
      <c r="Q1031" s="4"/>
      <c r="R1031" s="4">
        <f t="shared" si="158"/>
        <v>0</v>
      </c>
      <c r="S1031" s="4"/>
      <c r="T1031" s="4"/>
      <c r="U1031" s="4">
        <f t="shared" si="159"/>
        <v>0</v>
      </c>
      <c r="V1031" s="4"/>
      <c r="W1031" s="4"/>
      <c r="X1031" s="4">
        <f t="shared" si="160"/>
        <v>0</v>
      </c>
      <c r="Y1031" s="4"/>
      <c r="Z1031" s="4"/>
      <c r="AA1031" s="4">
        <f>C1031+I1031-L1031-O1031-U1031-X1031-R1031</f>
        <v>0</v>
      </c>
      <c r="AB1031" s="7">
        <v>45380</v>
      </c>
    </row>
    <row r="1032" spans="1:28" ht="15.75" hidden="1" x14ac:dyDescent="0.25">
      <c r="A1032" s="29">
        <v>45379</v>
      </c>
      <c r="B1032" s="72" t="s">
        <v>779</v>
      </c>
      <c r="C1032" s="27"/>
      <c r="D1032" s="25" t="s">
        <v>46</v>
      </c>
      <c r="E1032" s="27" t="s">
        <v>179</v>
      </c>
      <c r="F1032" s="27">
        <v>750</v>
      </c>
      <c r="G1032" s="25" t="s">
        <v>34</v>
      </c>
      <c r="H1032" s="27">
        <v>1460</v>
      </c>
      <c r="I1032" s="11">
        <f t="shared" si="155"/>
        <v>1095000</v>
      </c>
      <c r="J1032" s="32" t="s">
        <v>312</v>
      </c>
      <c r="K1032" s="11" t="s">
        <v>787</v>
      </c>
      <c r="L1032" s="4">
        <f t="shared" si="156"/>
        <v>0</v>
      </c>
      <c r="M1032" s="4"/>
      <c r="N1032" s="4"/>
      <c r="O1032" s="4">
        <f t="shared" si="157"/>
        <v>1095000</v>
      </c>
      <c r="P1032" s="4">
        <v>1095000</v>
      </c>
      <c r="Q1032" s="4"/>
      <c r="R1032" s="4">
        <f t="shared" si="158"/>
        <v>0</v>
      </c>
      <c r="S1032" s="4"/>
      <c r="T1032" s="4"/>
      <c r="U1032" s="4">
        <f t="shared" si="159"/>
        <v>0</v>
      </c>
      <c r="V1032" s="4"/>
      <c r="W1032" s="4"/>
      <c r="X1032" s="4">
        <f t="shared" si="160"/>
        <v>0</v>
      </c>
      <c r="Y1032" s="4"/>
      <c r="Z1032" s="4"/>
      <c r="AA1032" s="4">
        <f>C1032+I1032-L1032-O1032-U1032-X1032-R1032</f>
        <v>0</v>
      </c>
      <c r="AB1032" s="7">
        <v>45379</v>
      </c>
    </row>
    <row r="1033" spans="1:28" ht="15.75" hidden="1" x14ac:dyDescent="0.25">
      <c r="A1033" s="29">
        <v>45379</v>
      </c>
      <c r="B1033" s="72" t="s">
        <v>96</v>
      </c>
      <c r="C1033" s="27"/>
      <c r="D1033" s="25" t="s">
        <v>52</v>
      </c>
      <c r="E1033" s="27" t="s">
        <v>290</v>
      </c>
      <c r="F1033" s="27">
        <v>1000</v>
      </c>
      <c r="G1033" s="25" t="s">
        <v>34</v>
      </c>
      <c r="H1033" s="27">
        <v>2785</v>
      </c>
      <c r="I1033" s="11">
        <f t="shared" si="155"/>
        <v>2785000</v>
      </c>
      <c r="J1033" s="28" t="s">
        <v>28</v>
      </c>
      <c r="K1033" s="11"/>
      <c r="L1033" s="4">
        <f t="shared" si="156"/>
        <v>0</v>
      </c>
      <c r="M1033" s="4"/>
      <c r="N1033" s="4"/>
      <c r="O1033" s="4">
        <f t="shared" si="157"/>
        <v>0</v>
      </c>
      <c r="P1033" s="4"/>
      <c r="Q1033" s="4"/>
      <c r="R1033" s="4">
        <f t="shared" si="158"/>
        <v>0</v>
      </c>
      <c r="S1033" s="4"/>
      <c r="T1033" s="4"/>
      <c r="U1033" s="4">
        <f t="shared" si="159"/>
        <v>0</v>
      </c>
      <c r="V1033" s="4"/>
      <c r="W1033" s="4"/>
      <c r="X1033" s="4">
        <f t="shared" si="160"/>
        <v>0</v>
      </c>
      <c r="Y1033" s="4"/>
      <c r="Z1033" s="4"/>
      <c r="AA1033" s="4">
        <f>C1033+I1033-L1033-O1033-U1033-X1033-R1033</f>
        <v>2785000</v>
      </c>
      <c r="AB1033" s="7"/>
    </row>
    <row r="1034" spans="1:28" ht="15.75" hidden="1" x14ac:dyDescent="0.25">
      <c r="A1034" s="29">
        <v>45379</v>
      </c>
      <c r="B1034" s="72" t="s">
        <v>594</v>
      </c>
      <c r="C1034" s="25"/>
      <c r="D1034" s="25" t="s">
        <v>46</v>
      </c>
      <c r="E1034" s="25" t="s">
        <v>764</v>
      </c>
      <c r="F1034" s="25">
        <v>1300</v>
      </c>
      <c r="G1034" s="25" t="s">
        <v>34</v>
      </c>
      <c r="H1034" s="25">
        <v>2625</v>
      </c>
      <c r="I1034" s="11">
        <f t="shared" si="155"/>
        <v>3412500</v>
      </c>
      <c r="J1034" s="32" t="s">
        <v>312</v>
      </c>
      <c r="K1034" s="11" t="s">
        <v>1111</v>
      </c>
      <c r="L1034" s="4">
        <f t="shared" si="156"/>
        <v>0</v>
      </c>
      <c r="M1034" s="4"/>
      <c r="N1034" s="4"/>
      <c r="O1034" s="4">
        <f t="shared" si="157"/>
        <v>3412500</v>
      </c>
      <c r="P1034" s="4">
        <v>3412500</v>
      </c>
      <c r="Q1034" s="4"/>
      <c r="R1034" s="4">
        <f t="shared" si="158"/>
        <v>0</v>
      </c>
      <c r="S1034" s="4"/>
      <c r="T1034" s="4"/>
      <c r="U1034" s="4">
        <f t="shared" si="159"/>
        <v>0</v>
      </c>
      <c r="V1034" s="4"/>
      <c r="W1034" s="4"/>
      <c r="X1034" s="4">
        <f t="shared" si="160"/>
        <v>0</v>
      </c>
      <c r="Y1034" s="4"/>
      <c r="Z1034" s="4"/>
      <c r="AA1034" s="4">
        <f>C1034+I1034-L1034-O1034-U1034-X1034-R1034</f>
        <v>0</v>
      </c>
      <c r="AB1034" s="7">
        <v>45378</v>
      </c>
    </row>
    <row r="1035" spans="1:28" ht="15.75" hidden="1" x14ac:dyDescent="0.25">
      <c r="A1035" s="29">
        <v>45379</v>
      </c>
      <c r="B1035" s="72" t="s">
        <v>1010</v>
      </c>
      <c r="C1035" s="25"/>
      <c r="D1035" s="25" t="s">
        <v>52</v>
      </c>
      <c r="E1035" s="25" t="s">
        <v>60</v>
      </c>
      <c r="F1035" s="25">
        <v>750</v>
      </c>
      <c r="G1035" s="25" t="s">
        <v>34</v>
      </c>
      <c r="H1035" s="25">
        <v>1370</v>
      </c>
      <c r="I1035" s="11">
        <f t="shared" si="155"/>
        <v>1027500</v>
      </c>
      <c r="J1035" s="31" t="s">
        <v>312</v>
      </c>
      <c r="K1035" s="11" t="s">
        <v>1116</v>
      </c>
      <c r="L1035" s="4">
        <f t="shared" si="156"/>
        <v>0</v>
      </c>
      <c r="M1035" s="4"/>
      <c r="N1035" s="4"/>
      <c r="O1035" s="4">
        <f t="shared" si="157"/>
        <v>1027500</v>
      </c>
      <c r="P1035" s="4">
        <v>1027500</v>
      </c>
      <c r="Q1035" s="4"/>
      <c r="R1035" s="4">
        <f t="shared" si="158"/>
        <v>0</v>
      </c>
      <c r="S1035" s="4"/>
      <c r="T1035" s="4"/>
      <c r="U1035" s="4">
        <f t="shared" si="159"/>
        <v>0</v>
      </c>
      <c r="V1035" s="4"/>
      <c r="W1035" s="4"/>
      <c r="X1035" s="4">
        <f t="shared" si="160"/>
        <v>0</v>
      </c>
      <c r="Y1035" s="4"/>
      <c r="Z1035" s="4"/>
      <c r="AA1035" s="4">
        <f>C1035+I1035-L1035-O1035-U1035-X1035-R1035</f>
        <v>0</v>
      </c>
      <c r="AB1035" s="7">
        <v>45379</v>
      </c>
    </row>
    <row r="1036" spans="1:28" ht="15.75" hidden="1" x14ac:dyDescent="0.25">
      <c r="A1036" s="29">
        <v>45379</v>
      </c>
      <c r="B1036" s="72" t="s">
        <v>1010</v>
      </c>
      <c r="C1036" s="27"/>
      <c r="D1036" s="25" t="s">
        <v>52</v>
      </c>
      <c r="E1036" s="27" t="s">
        <v>290</v>
      </c>
      <c r="F1036" s="27">
        <v>125</v>
      </c>
      <c r="G1036" s="25" t="s">
        <v>34</v>
      </c>
      <c r="H1036" s="27">
        <v>2735</v>
      </c>
      <c r="I1036" s="11">
        <f t="shared" si="155"/>
        <v>341875</v>
      </c>
      <c r="J1036" s="31" t="s">
        <v>312</v>
      </c>
      <c r="K1036" s="11" t="s">
        <v>1116</v>
      </c>
      <c r="L1036" s="4">
        <f t="shared" si="156"/>
        <v>0</v>
      </c>
      <c r="M1036" s="4"/>
      <c r="N1036" s="4"/>
      <c r="O1036" s="4">
        <f t="shared" si="157"/>
        <v>341875</v>
      </c>
      <c r="P1036" s="4">
        <v>341875</v>
      </c>
      <c r="Q1036" s="4"/>
      <c r="R1036" s="4">
        <f t="shared" si="158"/>
        <v>0</v>
      </c>
      <c r="S1036" s="4"/>
      <c r="T1036" s="4"/>
      <c r="U1036" s="4">
        <f t="shared" si="159"/>
        <v>0</v>
      </c>
      <c r="V1036" s="4"/>
      <c r="W1036" s="4"/>
      <c r="X1036" s="4">
        <f t="shared" si="160"/>
        <v>0</v>
      </c>
      <c r="Y1036" s="4"/>
      <c r="Z1036" s="4"/>
      <c r="AA1036" s="4">
        <f>C1036+I1036-L1036-O1036-U1036-X1036-R1036</f>
        <v>0</v>
      </c>
      <c r="AB1036" s="7">
        <v>45379</v>
      </c>
    </row>
    <row r="1037" spans="1:28" ht="15.75" hidden="1" x14ac:dyDescent="0.25">
      <c r="A1037" s="29">
        <v>45379</v>
      </c>
      <c r="B1037" s="72" t="s">
        <v>1010</v>
      </c>
      <c r="C1037" s="25"/>
      <c r="D1037" s="25" t="s">
        <v>52</v>
      </c>
      <c r="E1037" s="25" t="s">
        <v>151</v>
      </c>
      <c r="F1037" s="25">
        <v>1000</v>
      </c>
      <c r="G1037" s="25" t="s">
        <v>34</v>
      </c>
      <c r="H1037" s="25">
        <v>1830</v>
      </c>
      <c r="I1037" s="11">
        <f t="shared" si="155"/>
        <v>1830000</v>
      </c>
      <c r="J1037" s="31" t="s">
        <v>312</v>
      </c>
      <c r="K1037" s="11" t="s">
        <v>1116</v>
      </c>
      <c r="L1037" s="4">
        <f t="shared" si="156"/>
        <v>0</v>
      </c>
      <c r="M1037" s="4"/>
      <c r="N1037" s="4"/>
      <c r="O1037" s="4">
        <f t="shared" si="157"/>
        <v>1830000</v>
      </c>
      <c r="P1037" s="4">
        <v>1830000</v>
      </c>
      <c r="Q1037" s="4"/>
      <c r="R1037" s="4">
        <f t="shared" si="158"/>
        <v>0</v>
      </c>
      <c r="S1037" s="4"/>
      <c r="T1037" s="4"/>
      <c r="U1037" s="4">
        <f t="shared" si="159"/>
        <v>0</v>
      </c>
      <c r="V1037" s="4"/>
      <c r="W1037" s="4"/>
      <c r="X1037" s="4">
        <f t="shared" si="160"/>
        <v>0</v>
      </c>
      <c r="Y1037" s="4"/>
      <c r="Z1037" s="4"/>
      <c r="AA1037" s="4">
        <f>C1037+I1037-L1037-O1037-U1037-X1037-R1037</f>
        <v>0</v>
      </c>
      <c r="AB1037" s="7">
        <v>45379</v>
      </c>
    </row>
    <row r="1038" spans="1:28" ht="15.75" hidden="1" x14ac:dyDescent="0.25">
      <c r="A1038" s="29">
        <v>45379</v>
      </c>
      <c r="B1038" s="72" t="s">
        <v>396</v>
      </c>
      <c r="C1038" s="25"/>
      <c r="D1038" s="25" t="s">
        <v>52</v>
      </c>
      <c r="E1038" s="25" t="s">
        <v>63</v>
      </c>
      <c r="F1038" s="25">
        <v>10</v>
      </c>
      <c r="G1038" s="25" t="s">
        <v>48</v>
      </c>
      <c r="H1038" s="25">
        <v>480000</v>
      </c>
      <c r="I1038" s="11">
        <f t="shared" si="155"/>
        <v>4800000</v>
      </c>
      <c r="J1038" s="31" t="s">
        <v>312</v>
      </c>
      <c r="K1038" s="11" t="s">
        <v>1117</v>
      </c>
      <c r="L1038" s="4">
        <f t="shared" si="156"/>
        <v>0</v>
      </c>
      <c r="M1038" s="4"/>
      <c r="N1038" s="4"/>
      <c r="O1038" s="4">
        <f t="shared" si="157"/>
        <v>4800000</v>
      </c>
      <c r="P1038" s="4">
        <v>4800000</v>
      </c>
      <c r="Q1038" s="4"/>
      <c r="R1038" s="4">
        <f t="shared" si="158"/>
        <v>0</v>
      </c>
      <c r="S1038" s="4"/>
      <c r="T1038" s="4"/>
      <c r="U1038" s="4">
        <f t="shared" si="159"/>
        <v>0</v>
      </c>
      <c r="V1038" s="4"/>
      <c r="W1038" s="4"/>
      <c r="X1038" s="4">
        <f t="shared" si="160"/>
        <v>0</v>
      </c>
      <c r="Y1038" s="4"/>
      <c r="Z1038" s="4"/>
      <c r="AA1038" s="4">
        <f>C1038+I1038-L1038-O1038-U1038-X1038-R1038</f>
        <v>0</v>
      </c>
      <c r="AB1038" s="7">
        <v>45379</v>
      </c>
    </row>
    <row r="1039" spans="1:28" ht="15.75" hidden="1" x14ac:dyDescent="0.25">
      <c r="A1039" s="29">
        <v>45379</v>
      </c>
      <c r="B1039" s="72" t="s">
        <v>118</v>
      </c>
      <c r="C1039" s="25"/>
      <c r="D1039" s="25" t="s">
        <v>46</v>
      </c>
      <c r="E1039" s="25" t="s">
        <v>270</v>
      </c>
      <c r="F1039" s="25">
        <v>2</v>
      </c>
      <c r="G1039" s="25" t="s">
        <v>39</v>
      </c>
      <c r="H1039" s="25">
        <v>135000</v>
      </c>
      <c r="I1039" s="11">
        <f t="shared" si="155"/>
        <v>270000</v>
      </c>
      <c r="J1039" s="32" t="s">
        <v>324</v>
      </c>
      <c r="K1039" s="11"/>
      <c r="L1039" s="4">
        <f t="shared" si="156"/>
        <v>270000</v>
      </c>
      <c r="M1039" s="4">
        <v>270000</v>
      </c>
      <c r="N1039" s="4"/>
      <c r="O1039" s="4">
        <f t="shared" si="157"/>
        <v>0</v>
      </c>
      <c r="P1039" s="4"/>
      <c r="Q1039" s="4"/>
      <c r="R1039" s="4">
        <f t="shared" si="158"/>
        <v>0</v>
      </c>
      <c r="S1039" s="4"/>
      <c r="T1039" s="4"/>
      <c r="U1039" s="4">
        <f t="shared" si="159"/>
        <v>0</v>
      </c>
      <c r="V1039" s="4"/>
      <c r="W1039" s="4"/>
      <c r="X1039" s="4">
        <f t="shared" si="160"/>
        <v>0</v>
      </c>
      <c r="Y1039" s="4"/>
      <c r="Z1039" s="4"/>
      <c r="AA1039" s="4">
        <f>C1039+I1039-L1039-O1039-U1039-X1039-R1039</f>
        <v>0</v>
      </c>
      <c r="AB1039" s="7">
        <v>45379</v>
      </c>
    </row>
    <row r="1040" spans="1:28" ht="15.75" hidden="1" x14ac:dyDescent="0.25">
      <c r="A1040" s="29">
        <v>45379</v>
      </c>
      <c r="B1040" s="72" t="s">
        <v>723</v>
      </c>
      <c r="C1040" s="27"/>
      <c r="D1040" s="25" t="s">
        <v>46</v>
      </c>
      <c r="E1040" s="27" t="s">
        <v>374</v>
      </c>
      <c r="F1040" s="27">
        <v>4</v>
      </c>
      <c r="G1040" s="27" t="s">
        <v>34</v>
      </c>
      <c r="H1040" s="27">
        <v>40000</v>
      </c>
      <c r="I1040" s="11">
        <f t="shared" si="155"/>
        <v>160000</v>
      </c>
      <c r="J1040" s="32" t="s">
        <v>324</v>
      </c>
      <c r="K1040" s="11"/>
      <c r="L1040" s="4">
        <f t="shared" si="156"/>
        <v>0</v>
      </c>
      <c r="M1040" s="4"/>
      <c r="N1040" s="4"/>
      <c r="O1040" s="4">
        <f t="shared" si="157"/>
        <v>0</v>
      </c>
      <c r="P1040" s="4"/>
      <c r="Q1040" s="4"/>
      <c r="R1040" s="4">
        <f t="shared" si="158"/>
        <v>0</v>
      </c>
      <c r="S1040" s="4"/>
      <c r="T1040" s="4"/>
      <c r="U1040" s="4">
        <f t="shared" si="159"/>
        <v>160000</v>
      </c>
      <c r="V1040" s="4">
        <v>160000</v>
      </c>
      <c r="W1040" s="4"/>
      <c r="X1040" s="4">
        <f t="shared" si="160"/>
        <v>0</v>
      </c>
      <c r="Y1040" s="4"/>
      <c r="Z1040" s="4"/>
      <c r="AA1040" s="4">
        <f>C1040+I1040-L1040-O1040-U1040-X1040-R1040</f>
        <v>0</v>
      </c>
      <c r="AB1040" s="7">
        <v>45379</v>
      </c>
    </row>
    <row r="1041" spans="1:28" ht="15.75" hidden="1" x14ac:dyDescent="0.25">
      <c r="A1041" s="29">
        <v>45379</v>
      </c>
      <c r="B1041" s="72" t="s">
        <v>723</v>
      </c>
      <c r="C1041" s="27"/>
      <c r="D1041" s="25" t="s">
        <v>46</v>
      </c>
      <c r="E1041" s="27" t="s">
        <v>128</v>
      </c>
      <c r="F1041" s="27">
        <v>25</v>
      </c>
      <c r="G1041" s="27" t="s">
        <v>39</v>
      </c>
      <c r="H1041" s="27">
        <v>120000</v>
      </c>
      <c r="I1041" s="11">
        <f t="shared" si="155"/>
        <v>3000000</v>
      </c>
      <c r="J1041" s="32" t="s">
        <v>324</v>
      </c>
      <c r="K1041" s="11"/>
      <c r="L1041" s="4">
        <f t="shared" si="156"/>
        <v>0</v>
      </c>
      <c r="M1041" s="4"/>
      <c r="N1041" s="4"/>
      <c r="O1041" s="4">
        <f t="shared" si="157"/>
        <v>0</v>
      </c>
      <c r="P1041" s="4"/>
      <c r="Q1041" s="4"/>
      <c r="R1041" s="4">
        <f t="shared" si="158"/>
        <v>0</v>
      </c>
      <c r="S1041" s="4"/>
      <c r="T1041" s="4"/>
      <c r="U1041" s="4">
        <f t="shared" si="159"/>
        <v>3000000</v>
      </c>
      <c r="V1041" s="4">
        <v>3000000</v>
      </c>
      <c r="W1041" s="4"/>
      <c r="X1041" s="4">
        <f t="shared" si="160"/>
        <v>0</v>
      </c>
      <c r="Y1041" s="4"/>
      <c r="Z1041" s="4"/>
      <c r="AA1041" s="4">
        <f>C1041+I1041-L1041-O1041-U1041-X1041-R1041</f>
        <v>0</v>
      </c>
      <c r="AB1041" s="7">
        <v>45379</v>
      </c>
    </row>
    <row r="1042" spans="1:28" ht="15.75" hidden="1" x14ac:dyDescent="0.25">
      <c r="A1042" s="29">
        <v>45379</v>
      </c>
      <c r="B1042" s="27" t="s">
        <v>372</v>
      </c>
      <c r="C1042" s="25"/>
      <c r="D1042" s="25" t="s">
        <v>46</v>
      </c>
      <c r="E1042" s="27" t="s">
        <v>87</v>
      </c>
      <c r="F1042" s="27">
        <v>5000</v>
      </c>
      <c r="G1042" s="27" t="s">
        <v>34</v>
      </c>
      <c r="H1042" s="25">
        <v>1120</v>
      </c>
      <c r="I1042" s="11">
        <f t="shared" si="155"/>
        <v>5600000</v>
      </c>
      <c r="J1042" s="26" t="s">
        <v>28</v>
      </c>
      <c r="K1042" s="11"/>
      <c r="L1042" s="4">
        <f t="shared" si="156"/>
        <v>0</v>
      </c>
      <c r="M1042" s="4"/>
      <c r="N1042" s="4"/>
      <c r="O1042" s="4">
        <f t="shared" si="157"/>
        <v>0</v>
      </c>
      <c r="P1042" s="4"/>
      <c r="Q1042" s="4"/>
      <c r="R1042" s="4">
        <f t="shared" si="158"/>
        <v>0</v>
      </c>
      <c r="S1042" s="4"/>
      <c r="T1042" s="4"/>
      <c r="U1042" s="4">
        <f t="shared" si="159"/>
        <v>0</v>
      </c>
      <c r="V1042" s="4"/>
      <c r="W1042" s="4"/>
      <c r="X1042" s="4">
        <f t="shared" si="160"/>
        <v>0</v>
      </c>
      <c r="Y1042" s="4"/>
      <c r="Z1042" s="4"/>
      <c r="AA1042" s="4">
        <f>C1042+I1042-L1042-O1042-U1042-X1042-R1042</f>
        <v>5600000</v>
      </c>
      <c r="AB1042" s="7"/>
    </row>
    <row r="1043" spans="1:28" ht="15.75" hidden="1" x14ac:dyDescent="0.25">
      <c r="A1043" s="29">
        <v>45379</v>
      </c>
      <c r="B1043" s="27" t="s">
        <v>1094</v>
      </c>
      <c r="C1043" s="25"/>
      <c r="D1043" s="25" t="s">
        <v>52</v>
      </c>
      <c r="E1043" s="25" t="s">
        <v>427</v>
      </c>
      <c r="F1043" s="25">
        <v>750</v>
      </c>
      <c r="G1043" s="27" t="s">
        <v>34</v>
      </c>
      <c r="H1043" s="25">
        <v>1480</v>
      </c>
      <c r="I1043" s="11">
        <f t="shared" si="155"/>
        <v>1110000</v>
      </c>
      <c r="J1043" s="31" t="s">
        <v>324</v>
      </c>
      <c r="K1043" s="11"/>
      <c r="L1043" s="4">
        <f t="shared" si="156"/>
        <v>1110000</v>
      </c>
      <c r="M1043" s="4">
        <v>1110000</v>
      </c>
      <c r="N1043" s="4"/>
      <c r="O1043" s="4">
        <f t="shared" si="157"/>
        <v>0</v>
      </c>
      <c r="P1043" s="4"/>
      <c r="Q1043" s="4"/>
      <c r="R1043" s="4">
        <f t="shared" si="158"/>
        <v>0</v>
      </c>
      <c r="S1043" s="4"/>
      <c r="T1043" s="4"/>
      <c r="U1043" s="4">
        <f t="shared" si="159"/>
        <v>0</v>
      </c>
      <c r="V1043" s="4"/>
      <c r="W1043" s="4"/>
      <c r="X1043" s="4">
        <f t="shared" si="160"/>
        <v>0</v>
      </c>
      <c r="Y1043" s="4"/>
      <c r="Z1043" s="4"/>
      <c r="AA1043" s="4">
        <f>C1043+I1043-L1043-O1043-U1043-X1043-R1043</f>
        <v>0</v>
      </c>
      <c r="AB1043" s="7">
        <v>45379</v>
      </c>
    </row>
    <row r="1044" spans="1:28" ht="15.75" hidden="1" x14ac:dyDescent="0.25">
      <c r="A1044" s="29">
        <v>45379</v>
      </c>
      <c r="B1044" s="73" t="s">
        <v>134</v>
      </c>
      <c r="C1044" s="25"/>
      <c r="D1044" s="25" t="s">
        <v>46</v>
      </c>
      <c r="E1044" s="25" t="s">
        <v>42</v>
      </c>
      <c r="F1044" s="25">
        <v>1000</v>
      </c>
      <c r="G1044" s="27" t="s">
        <v>34</v>
      </c>
      <c r="H1044" s="25">
        <v>4500</v>
      </c>
      <c r="I1044" s="11">
        <f t="shared" si="155"/>
        <v>4500000</v>
      </c>
      <c r="J1044" s="26" t="s">
        <v>28</v>
      </c>
      <c r="K1044" s="11"/>
      <c r="L1044" s="4">
        <f t="shared" si="156"/>
        <v>0</v>
      </c>
      <c r="M1044" s="4"/>
      <c r="N1044" s="4"/>
      <c r="O1044" s="4">
        <f t="shared" si="157"/>
        <v>0</v>
      </c>
      <c r="P1044" s="4"/>
      <c r="Q1044" s="4"/>
      <c r="R1044" s="4">
        <f t="shared" si="158"/>
        <v>0</v>
      </c>
      <c r="S1044" s="4"/>
      <c r="T1044" s="4"/>
      <c r="U1044" s="4">
        <f t="shared" si="159"/>
        <v>0</v>
      </c>
      <c r="V1044" s="4"/>
      <c r="W1044" s="4"/>
      <c r="X1044" s="4">
        <f t="shared" si="160"/>
        <v>0</v>
      </c>
      <c r="Y1044" s="4"/>
      <c r="Z1044" s="4"/>
      <c r="AA1044" s="4">
        <f>C1044+I1044-L1044-O1044-U1044-X1044-R1044</f>
        <v>4500000</v>
      </c>
      <c r="AB1044" s="7"/>
    </row>
    <row r="1045" spans="1:28" ht="15.75" hidden="1" x14ac:dyDescent="0.25">
      <c r="A1045" s="29">
        <v>45379</v>
      </c>
      <c r="B1045" s="73" t="s">
        <v>134</v>
      </c>
      <c r="C1045" s="27"/>
      <c r="D1045" s="25" t="s">
        <v>46</v>
      </c>
      <c r="E1045" s="27" t="s">
        <v>109</v>
      </c>
      <c r="F1045" s="27">
        <v>500</v>
      </c>
      <c r="G1045" s="27" t="s">
        <v>34</v>
      </c>
      <c r="H1045" s="27">
        <v>1090</v>
      </c>
      <c r="I1045" s="11">
        <f t="shared" si="155"/>
        <v>545000</v>
      </c>
      <c r="J1045" s="28" t="s">
        <v>28</v>
      </c>
      <c r="K1045" s="11"/>
      <c r="L1045" s="4">
        <f t="shared" si="156"/>
        <v>0</v>
      </c>
      <c r="M1045" s="4"/>
      <c r="N1045" s="4"/>
      <c r="O1045" s="4">
        <f t="shared" si="157"/>
        <v>0</v>
      </c>
      <c r="P1045" s="4"/>
      <c r="Q1045" s="4"/>
      <c r="R1045" s="4">
        <f t="shared" si="158"/>
        <v>0</v>
      </c>
      <c r="S1045" s="4"/>
      <c r="T1045" s="4"/>
      <c r="U1045" s="4">
        <f t="shared" si="159"/>
        <v>0</v>
      </c>
      <c r="V1045" s="4"/>
      <c r="W1045" s="4"/>
      <c r="X1045" s="4">
        <f t="shared" si="160"/>
        <v>0</v>
      </c>
      <c r="Y1045" s="4"/>
      <c r="Z1045" s="4"/>
      <c r="AA1045" s="4">
        <f>C1045+I1045-L1045-O1045-U1045-X1045-R1045</f>
        <v>545000</v>
      </c>
      <c r="AB1045" s="7"/>
    </row>
    <row r="1046" spans="1:28" ht="15.75" hidden="1" x14ac:dyDescent="0.25">
      <c r="A1046" s="29">
        <v>45379</v>
      </c>
      <c r="B1046" s="72" t="s">
        <v>1112</v>
      </c>
      <c r="C1046" s="25"/>
      <c r="D1046" s="25" t="s">
        <v>52</v>
      </c>
      <c r="E1046" s="25" t="s">
        <v>902</v>
      </c>
      <c r="F1046" s="25">
        <v>5000</v>
      </c>
      <c r="G1046" s="27" t="s">
        <v>34</v>
      </c>
      <c r="H1046" s="25">
        <v>1565</v>
      </c>
      <c r="I1046" s="11">
        <f t="shared" si="155"/>
        <v>7825000</v>
      </c>
      <c r="J1046" s="31" t="s">
        <v>312</v>
      </c>
      <c r="K1046" s="11"/>
      <c r="L1046" s="4">
        <f t="shared" si="156"/>
        <v>0</v>
      </c>
      <c r="M1046" s="4"/>
      <c r="N1046" s="4"/>
      <c r="O1046" s="4">
        <f t="shared" si="157"/>
        <v>7825000</v>
      </c>
      <c r="P1046" s="4">
        <v>7825000</v>
      </c>
      <c r="Q1046" s="4"/>
      <c r="R1046" s="4">
        <f t="shared" si="158"/>
        <v>0</v>
      </c>
      <c r="S1046" s="4"/>
      <c r="T1046" s="4"/>
      <c r="U1046" s="4">
        <f t="shared" si="159"/>
        <v>0</v>
      </c>
      <c r="V1046" s="4"/>
      <c r="W1046" s="4"/>
      <c r="X1046" s="4">
        <f t="shared" si="160"/>
        <v>0</v>
      </c>
      <c r="Y1046" s="4"/>
      <c r="Z1046" s="4"/>
      <c r="AA1046" s="4">
        <f>C1046+I1046-L1046-O1046-U1046-X1046-R1046</f>
        <v>0</v>
      </c>
      <c r="AB1046" s="7">
        <v>45379</v>
      </c>
    </row>
    <row r="1047" spans="1:28" ht="15.75" hidden="1" x14ac:dyDescent="0.25">
      <c r="A1047" s="29">
        <v>45379</v>
      </c>
      <c r="B1047" s="72" t="s">
        <v>536</v>
      </c>
      <c r="C1047" s="25"/>
      <c r="D1047" s="25" t="s">
        <v>46</v>
      </c>
      <c r="E1047" s="25" t="s">
        <v>160</v>
      </c>
      <c r="F1047" s="25">
        <v>125</v>
      </c>
      <c r="G1047" s="25" t="s">
        <v>34</v>
      </c>
      <c r="H1047" s="25">
        <v>2925</v>
      </c>
      <c r="I1047" s="11">
        <f t="shared" si="155"/>
        <v>365625</v>
      </c>
      <c r="J1047" s="31" t="s">
        <v>312</v>
      </c>
      <c r="K1047" s="11" t="s">
        <v>1115</v>
      </c>
      <c r="L1047" s="4">
        <f t="shared" si="156"/>
        <v>0</v>
      </c>
      <c r="M1047" s="4"/>
      <c r="N1047" s="4"/>
      <c r="O1047" s="4">
        <f t="shared" si="157"/>
        <v>365625</v>
      </c>
      <c r="P1047" s="4">
        <v>365625</v>
      </c>
      <c r="Q1047" s="4"/>
      <c r="R1047" s="4">
        <f t="shared" si="158"/>
        <v>0</v>
      </c>
      <c r="S1047" s="4"/>
      <c r="T1047" s="4"/>
      <c r="U1047" s="4">
        <f t="shared" si="159"/>
        <v>0</v>
      </c>
      <c r="V1047" s="4"/>
      <c r="W1047" s="4"/>
      <c r="X1047" s="4">
        <f t="shared" si="160"/>
        <v>0</v>
      </c>
      <c r="Y1047" s="4"/>
      <c r="Z1047" s="4"/>
      <c r="AA1047" s="4">
        <f>C1047+I1047-L1047-O1047-U1047-X1047-R1047</f>
        <v>0</v>
      </c>
      <c r="AB1047" s="7">
        <v>45379</v>
      </c>
    </row>
    <row r="1048" spans="1:28" ht="15.75" hidden="1" x14ac:dyDescent="0.25">
      <c r="A1048" s="29">
        <v>45379</v>
      </c>
      <c r="B1048" s="72" t="s">
        <v>536</v>
      </c>
      <c r="C1048" s="25"/>
      <c r="D1048" s="25" t="s">
        <v>46</v>
      </c>
      <c r="E1048" s="25" t="s">
        <v>260</v>
      </c>
      <c r="F1048" s="25">
        <v>400</v>
      </c>
      <c r="G1048" s="25" t="s">
        <v>34</v>
      </c>
      <c r="H1048" s="25">
        <v>2793</v>
      </c>
      <c r="I1048" s="11">
        <f t="shared" si="155"/>
        <v>1117200</v>
      </c>
      <c r="J1048" s="31" t="s">
        <v>312</v>
      </c>
      <c r="K1048" s="11" t="s">
        <v>1115</v>
      </c>
      <c r="L1048" s="4">
        <f t="shared" si="156"/>
        <v>0</v>
      </c>
      <c r="M1048" s="4"/>
      <c r="N1048" s="4"/>
      <c r="O1048" s="4">
        <f t="shared" si="157"/>
        <v>1117200</v>
      </c>
      <c r="P1048" s="4">
        <v>1117200</v>
      </c>
      <c r="Q1048" s="4"/>
      <c r="R1048" s="4">
        <f t="shared" si="158"/>
        <v>0</v>
      </c>
      <c r="S1048" s="4"/>
      <c r="T1048" s="4"/>
      <c r="U1048" s="4">
        <f t="shared" si="159"/>
        <v>0</v>
      </c>
      <c r="V1048" s="4"/>
      <c r="W1048" s="4"/>
      <c r="X1048" s="4">
        <f t="shared" si="160"/>
        <v>0</v>
      </c>
      <c r="Y1048" s="4"/>
      <c r="Z1048" s="4"/>
      <c r="AA1048" s="4">
        <f>C1048+I1048-L1048-O1048-U1048-X1048-R1048</f>
        <v>0</v>
      </c>
      <c r="AB1048" s="7">
        <v>45379</v>
      </c>
    </row>
    <row r="1049" spans="1:28" ht="15.75" hidden="1" x14ac:dyDescent="0.25">
      <c r="A1049" s="29">
        <v>45379</v>
      </c>
      <c r="B1049" s="72" t="s">
        <v>536</v>
      </c>
      <c r="C1049" s="25"/>
      <c r="D1049" s="25" t="s">
        <v>46</v>
      </c>
      <c r="E1049" s="25" t="s">
        <v>1011</v>
      </c>
      <c r="F1049" s="25">
        <v>500</v>
      </c>
      <c r="G1049" s="25" t="s">
        <v>34</v>
      </c>
      <c r="H1049" s="25">
        <v>1650</v>
      </c>
      <c r="I1049" s="11">
        <f t="shared" si="155"/>
        <v>825000</v>
      </c>
      <c r="J1049" s="31" t="s">
        <v>312</v>
      </c>
      <c r="K1049" s="11" t="s">
        <v>1115</v>
      </c>
      <c r="L1049" s="4">
        <f t="shared" si="156"/>
        <v>0</v>
      </c>
      <c r="M1049" s="4"/>
      <c r="N1049" s="4"/>
      <c r="O1049" s="4">
        <f t="shared" si="157"/>
        <v>825000</v>
      </c>
      <c r="P1049" s="4">
        <v>825000</v>
      </c>
      <c r="Q1049" s="4"/>
      <c r="R1049" s="4">
        <f t="shared" si="158"/>
        <v>0</v>
      </c>
      <c r="S1049" s="4"/>
      <c r="T1049" s="4"/>
      <c r="U1049" s="4">
        <f t="shared" si="159"/>
        <v>0</v>
      </c>
      <c r="V1049" s="4"/>
      <c r="W1049" s="4"/>
      <c r="X1049" s="4">
        <f t="shared" si="160"/>
        <v>0</v>
      </c>
      <c r="Y1049" s="4"/>
      <c r="Z1049" s="4"/>
      <c r="AA1049" s="4">
        <f>C1049+I1049-L1049-O1049-U1049-X1049-R1049</f>
        <v>0</v>
      </c>
      <c r="AB1049" s="7">
        <v>45379</v>
      </c>
    </row>
    <row r="1050" spans="1:28" ht="15.75" hidden="1" x14ac:dyDescent="0.25">
      <c r="A1050" s="24">
        <v>45379</v>
      </c>
      <c r="B1050" s="72" t="s">
        <v>536</v>
      </c>
      <c r="C1050" s="25"/>
      <c r="D1050" s="25" t="s">
        <v>46</v>
      </c>
      <c r="E1050" s="25" t="s">
        <v>60</v>
      </c>
      <c r="F1050" s="25">
        <v>1000</v>
      </c>
      <c r="G1050" s="25" t="s">
        <v>34</v>
      </c>
      <c r="H1050" s="25">
        <v>1370</v>
      </c>
      <c r="I1050" s="11">
        <f t="shared" si="155"/>
        <v>1370000</v>
      </c>
      <c r="J1050" s="31" t="s">
        <v>312</v>
      </c>
      <c r="K1050" s="11" t="s">
        <v>1115</v>
      </c>
      <c r="L1050" s="4">
        <f t="shared" si="156"/>
        <v>0</v>
      </c>
      <c r="M1050" s="4"/>
      <c r="N1050" s="4"/>
      <c r="O1050" s="4">
        <f t="shared" si="157"/>
        <v>1370000</v>
      </c>
      <c r="P1050" s="4">
        <v>1370000</v>
      </c>
      <c r="Q1050" s="4"/>
      <c r="R1050" s="4">
        <f t="shared" si="158"/>
        <v>0</v>
      </c>
      <c r="S1050" s="4"/>
      <c r="T1050" s="4"/>
      <c r="U1050" s="4">
        <f t="shared" si="159"/>
        <v>0</v>
      </c>
      <c r="V1050" s="4"/>
      <c r="W1050" s="4"/>
      <c r="X1050" s="4">
        <f t="shared" si="160"/>
        <v>0</v>
      </c>
      <c r="Y1050" s="4"/>
      <c r="Z1050" s="4"/>
      <c r="AA1050" s="4">
        <f>C1050+I1050-L1050-O1050-U1050-X1050-R1050</f>
        <v>0</v>
      </c>
      <c r="AB1050" s="7">
        <v>45379</v>
      </c>
    </row>
    <row r="1051" spans="1:28" ht="15.75" hidden="1" x14ac:dyDescent="0.25">
      <c r="A1051" s="24">
        <v>45379</v>
      </c>
      <c r="B1051" s="72" t="s">
        <v>116</v>
      </c>
      <c r="C1051" s="25"/>
      <c r="D1051" s="25" t="s">
        <v>46</v>
      </c>
      <c r="E1051" s="25" t="s">
        <v>343</v>
      </c>
      <c r="F1051" s="25">
        <v>4</v>
      </c>
      <c r="G1051" s="25" t="s">
        <v>23</v>
      </c>
      <c r="H1051" s="25">
        <v>1200000</v>
      </c>
      <c r="I1051" s="11">
        <f t="shared" si="155"/>
        <v>4800000</v>
      </c>
      <c r="J1051" s="26" t="s">
        <v>28</v>
      </c>
      <c r="K1051" s="11"/>
      <c r="L1051" s="4">
        <f t="shared" si="156"/>
        <v>0</v>
      </c>
      <c r="M1051" s="4"/>
      <c r="N1051" s="4"/>
      <c r="O1051" s="4">
        <f t="shared" si="157"/>
        <v>0</v>
      </c>
      <c r="P1051" s="4"/>
      <c r="Q1051" s="4"/>
      <c r="R1051" s="4">
        <f t="shared" si="158"/>
        <v>0</v>
      </c>
      <c r="S1051" s="4"/>
      <c r="T1051" s="4"/>
      <c r="U1051" s="4">
        <f t="shared" si="159"/>
        <v>0</v>
      </c>
      <c r="V1051" s="4"/>
      <c r="W1051" s="4"/>
      <c r="X1051" s="4">
        <f t="shared" si="160"/>
        <v>0</v>
      </c>
      <c r="Y1051" s="4"/>
      <c r="Z1051" s="4"/>
      <c r="AA1051" s="4">
        <f>C1051+I1051-L1051-O1051-U1051-X1051-R1051</f>
        <v>4800000</v>
      </c>
      <c r="AB1051" s="7"/>
    </row>
    <row r="1052" spans="1:28" ht="15.75" hidden="1" x14ac:dyDescent="0.25">
      <c r="A1052" s="24">
        <v>45379</v>
      </c>
      <c r="B1052" s="99" t="s">
        <v>116</v>
      </c>
      <c r="C1052" s="25"/>
      <c r="D1052" s="25" t="s">
        <v>46</v>
      </c>
      <c r="E1052" s="25" t="s">
        <v>108</v>
      </c>
      <c r="F1052" s="25">
        <v>3000</v>
      </c>
      <c r="G1052" s="25" t="s">
        <v>34</v>
      </c>
      <c r="H1052" s="25">
        <v>1900</v>
      </c>
      <c r="I1052" s="11">
        <f t="shared" si="155"/>
        <v>5700000</v>
      </c>
      <c r="J1052" s="26" t="s">
        <v>28</v>
      </c>
      <c r="K1052" s="11"/>
      <c r="L1052" s="4">
        <f t="shared" si="156"/>
        <v>0</v>
      </c>
      <c r="M1052" s="4"/>
      <c r="N1052" s="4"/>
      <c r="O1052" s="4">
        <f t="shared" si="157"/>
        <v>0</v>
      </c>
      <c r="P1052" s="4"/>
      <c r="Q1052" s="4"/>
      <c r="R1052" s="4">
        <f t="shared" si="158"/>
        <v>0</v>
      </c>
      <c r="S1052" s="4"/>
      <c r="T1052" s="4"/>
      <c r="U1052" s="4">
        <f t="shared" si="159"/>
        <v>0</v>
      </c>
      <c r="V1052" s="4"/>
      <c r="W1052" s="4"/>
      <c r="X1052" s="4">
        <f t="shared" si="160"/>
        <v>0</v>
      </c>
      <c r="Y1052" s="4"/>
      <c r="Z1052" s="4"/>
      <c r="AA1052" s="4">
        <f>C1052+I1052-L1052-O1052-U1052-X1052-R1052</f>
        <v>5700000</v>
      </c>
      <c r="AB1052" s="7"/>
    </row>
    <row r="1053" spans="1:28" ht="15.75" hidden="1" x14ac:dyDescent="0.25">
      <c r="A1053" s="24">
        <v>45379</v>
      </c>
      <c r="B1053" s="73" t="s">
        <v>949</v>
      </c>
      <c r="C1053" s="27"/>
      <c r="D1053" s="27" t="s">
        <v>46</v>
      </c>
      <c r="E1053" s="27" t="s">
        <v>157</v>
      </c>
      <c r="F1053" s="27">
        <v>4</v>
      </c>
      <c r="G1053" s="27" t="s">
        <v>48</v>
      </c>
      <c r="H1053" s="27">
        <v>300000</v>
      </c>
      <c r="I1053" s="11">
        <f t="shared" si="155"/>
        <v>1200000</v>
      </c>
      <c r="J1053" s="32" t="s">
        <v>324</v>
      </c>
      <c r="K1053" s="11"/>
      <c r="L1053" s="4">
        <f t="shared" si="156"/>
        <v>0</v>
      </c>
      <c r="M1053" s="4"/>
      <c r="N1053" s="4"/>
      <c r="O1053" s="4">
        <f t="shared" si="157"/>
        <v>0</v>
      </c>
      <c r="P1053" s="4"/>
      <c r="Q1053" s="4"/>
      <c r="R1053" s="4">
        <f t="shared" si="158"/>
        <v>0</v>
      </c>
      <c r="S1053" s="4"/>
      <c r="T1053" s="4"/>
      <c r="U1053" s="4">
        <f t="shared" si="159"/>
        <v>1200000</v>
      </c>
      <c r="V1053" s="4">
        <v>1200000</v>
      </c>
      <c r="W1053" s="4"/>
      <c r="X1053" s="4">
        <f t="shared" si="160"/>
        <v>0</v>
      </c>
      <c r="Y1053" s="4"/>
      <c r="Z1053" s="4"/>
      <c r="AA1053" s="4">
        <f>C1053+I1053-L1053-O1053-U1053-X1053-R1053</f>
        <v>0</v>
      </c>
      <c r="AB1053" s="7">
        <v>45377</v>
      </c>
    </row>
    <row r="1054" spans="1:28" ht="15.75" hidden="1" x14ac:dyDescent="0.25">
      <c r="A1054" s="24">
        <v>45379</v>
      </c>
      <c r="B1054" s="72" t="s">
        <v>1113</v>
      </c>
      <c r="C1054" s="25"/>
      <c r="D1054" s="25" t="s">
        <v>52</v>
      </c>
      <c r="E1054" s="25" t="s">
        <v>129</v>
      </c>
      <c r="F1054" s="25">
        <v>2</v>
      </c>
      <c r="G1054" s="25" t="s">
        <v>77</v>
      </c>
      <c r="H1054" s="25">
        <v>60000</v>
      </c>
      <c r="I1054" s="11">
        <f t="shared" si="155"/>
        <v>120000</v>
      </c>
      <c r="J1054" s="32" t="s">
        <v>324</v>
      </c>
      <c r="K1054" s="11"/>
      <c r="L1054" s="4">
        <f t="shared" si="156"/>
        <v>120000</v>
      </c>
      <c r="M1054" s="4">
        <v>120000</v>
      </c>
      <c r="N1054" s="4"/>
      <c r="O1054" s="4">
        <f t="shared" si="157"/>
        <v>0</v>
      </c>
      <c r="P1054" s="4"/>
      <c r="Q1054" s="4"/>
      <c r="R1054" s="4">
        <f t="shared" si="158"/>
        <v>0</v>
      </c>
      <c r="S1054" s="4"/>
      <c r="T1054" s="4"/>
      <c r="U1054" s="4">
        <f t="shared" si="159"/>
        <v>0</v>
      </c>
      <c r="V1054" s="4"/>
      <c r="W1054" s="4"/>
      <c r="X1054" s="4">
        <f t="shared" si="160"/>
        <v>0</v>
      </c>
      <c r="Y1054" s="4"/>
      <c r="Z1054" s="4"/>
      <c r="AA1054" s="4">
        <f>C1054+I1054-L1054-O1054-U1054-X1054-R1054</f>
        <v>0</v>
      </c>
      <c r="AB1054" s="7">
        <v>45379</v>
      </c>
    </row>
    <row r="1055" spans="1:28" ht="15.75" hidden="1" x14ac:dyDescent="0.25">
      <c r="A1055" s="29">
        <v>45380</v>
      </c>
      <c r="B1055" s="73" t="s">
        <v>98</v>
      </c>
      <c r="C1055" s="27"/>
      <c r="D1055" s="27" t="s">
        <v>52</v>
      </c>
      <c r="E1055" s="27" t="s">
        <v>40</v>
      </c>
      <c r="F1055" s="27">
        <v>1944</v>
      </c>
      <c r="G1055" s="27" t="s">
        <v>34</v>
      </c>
      <c r="H1055" s="27">
        <v>12350</v>
      </c>
      <c r="I1055" s="11">
        <f t="shared" ref="I1055:I1094" si="161">F1055*H1055</f>
        <v>24008400</v>
      </c>
      <c r="J1055" s="28" t="s">
        <v>28</v>
      </c>
      <c r="K1055" s="11"/>
      <c r="L1055" s="4">
        <f>M1055+N1055</f>
        <v>0</v>
      </c>
      <c r="M1055" s="4"/>
      <c r="N1055" s="4"/>
      <c r="O1055" s="4">
        <f>P1055+Q1055</f>
        <v>0</v>
      </c>
      <c r="P1055" s="4"/>
      <c r="Q1055" s="4"/>
      <c r="R1055" s="4">
        <f>S1055+T1055</f>
        <v>0</v>
      </c>
      <c r="S1055" s="4"/>
      <c r="T1055" s="4"/>
      <c r="U1055" s="4">
        <f>V1055+W1055</f>
        <v>0</v>
      </c>
      <c r="V1055" s="4"/>
      <c r="W1055" s="4"/>
      <c r="X1055" s="4">
        <f>Y1055+Z1055</f>
        <v>0</v>
      </c>
      <c r="Y1055" s="4"/>
      <c r="Z1055" s="4"/>
      <c r="AA1055" s="4">
        <f>C1055+I1055-L1055-O1055-U1055-X1055-R1055</f>
        <v>24008400</v>
      </c>
      <c r="AB1055" s="7"/>
    </row>
    <row r="1056" spans="1:28" ht="15.75" hidden="1" x14ac:dyDescent="0.25">
      <c r="A1056" s="29">
        <v>45380</v>
      </c>
      <c r="B1056" s="25" t="s">
        <v>99</v>
      </c>
      <c r="C1056" s="25"/>
      <c r="D1056" s="25" t="s">
        <v>46</v>
      </c>
      <c r="E1056" s="25" t="s">
        <v>102</v>
      </c>
      <c r="F1056" s="25">
        <v>70.3</v>
      </c>
      <c r="G1056" s="25" t="s">
        <v>39</v>
      </c>
      <c r="H1056" s="25"/>
      <c r="I1056" s="11">
        <f t="shared" si="161"/>
        <v>0</v>
      </c>
      <c r="J1056" s="26" t="s">
        <v>28</v>
      </c>
      <c r="K1056" s="11"/>
      <c r="L1056" s="4">
        <f t="shared" ref="L1056:L1094" si="162">M1056+N1056</f>
        <v>0</v>
      </c>
      <c r="M1056" s="4"/>
      <c r="N1056" s="4"/>
      <c r="O1056" s="4">
        <f t="shared" ref="O1056:O1094" si="163">P1056+Q1056</f>
        <v>0</v>
      </c>
      <c r="P1056" s="4"/>
      <c r="Q1056" s="4"/>
      <c r="R1056" s="4">
        <f t="shared" ref="R1056:R1094" si="164">S1056+T1056</f>
        <v>0</v>
      </c>
      <c r="S1056" s="4"/>
      <c r="T1056" s="4"/>
      <c r="U1056" s="4">
        <f t="shared" ref="U1056:U1094" si="165">V1056+W1056</f>
        <v>0</v>
      </c>
      <c r="V1056" s="4"/>
      <c r="W1056" s="4"/>
      <c r="X1056" s="4">
        <f t="shared" ref="X1056:X1094" si="166">Y1056+Z1056</f>
        <v>0</v>
      </c>
      <c r="Y1056" s="4"/>
      <c r="Z1056" s="4"/>
      <c r="AA1056" s="4">
        <f>C1056+I1056-L1056-O1056-U1056-X1056-R1056</f>
        <v>0</v>
      </c>
      <c r="AB1056" s="7"/>
    </row>
    <row r="1057" spans="1:28" ht="15.75" hidden="1" x14ac:dyDescent="0.25">
      <c r="A1057" s="29">
        <v>45380</v>
      </c>
      <c r="B1057" s="25" t="s">
        <v>99</v>
      </c>
      <c r="C1057" s="27"/>
      <c r="D1057" s="25" t="s">
        <v>46</v>
      </c>
      <c r="E1057" s="27" t="s">
        <v>106</v>
      </c>
      <c r="F1057" s="27">
        <v>101.5</v>
      </c>
      <c r="G1057" s="27" t="s">
        <v>39</v>
      </c>
      <c r="H1057" s="27"/>
      <c r="I1057" s="11">
        <f t="shared" si="161"/>
        <v>0</v>
      </c>
      <c r="J1057" s="28" t="s">
        <v>28</v>
      </c>
      <c r="K1057" s="11"/>
      <c r="L1057" s="4">
        <f t="shared" si="162"/>
        <v>0</v>
      </c>
      <c r="M1057" s="4"/>
      <c r="N1057" s="4"/>
      <c r="O1057" s="4">
        <f t="shared" si="163"/>
        <v>0</v>
      </c>
      <c r="P1057" s="4"/>
      <c r="Q1057" s="4"/>
      <c r="R1057" s="4">
        <f t="shared" si="164"/>
        <v>0</v>
      </c>
      <c r="S1057" s="4"/>
      <c r="T1057" s="4"/>
      <c r="U1057" s="4">
        <f t="shared" si="165"/>
        <v>0</v>
      </c>
      <c r="V1057" s="4"/>
      <c r="W1057" s="4"/>
      <c r="X1057" s="4">
        <f t="shared" si="166"/>
        <v>0</v>
      </c>
      <c r="Y1057" s="4"/>
      <c r="Z1057" s="4"/>
      <c r="AA1057" s="4">
        <f>C1057+I1057-L1057-O1057-U1057-X1057-R1057</f>
        <v>0</v>
      </c>
      <c r="AB1057" s="7"/>
    </row>
    <row r="1058" spans="1:28" ht="15.75" hidden="1" x14ac:dyDescent="0.25">
      <c r="A1058" s="29">
        <v>45380</v>
      </c>
      <c r="B1058" s="73" t="s">
        <v>1123</v>
      </c>
      <c r="C1058" s="25"/>
      <c r="D1058" s="27" t="s">
        <v>52</v>
      </c>
      <c r="E1058" s="25" t="s">
        <v>400</v>
      </c>
      <c r="F1058" s="25">
        <v>7.5</v>
      </c>
      <c r="G1058" s="25" t="s">
        <v>39</v>
      </c>
      <c r="H1058" s="25">
        <v>87000</v>
      </c>
      <c r="I1058" s="11">
        <f t="shared" si="161"/>
        <v>652500</v>
      </c>
      <c r="J1058" s="31" t="s">
        <v>312</v>
      </c>
      <c r="K1058" s="11"/>
      <c r="L1058" s="4">
        <f t="shared" si="162"/>
        <v>0</v>
      </c>
      <c r="M1058" s="4"/>
      <c r="N1058" s="4"/>
      <c r="O1058" s="4">
        <f t="shared" si="163"/>
        <v>652500</v>
      </c>
      <c r="P1058" s="4">
        <v>652500</v>
      </c>
      <c r="Q1058" s="4"/>
      <c r="R1058" s="4">
        <f t="shared" si="164"/>
        <v>0</v>
      </c>
      <c r="S1058" s="4"/>
      <c r="T1058" s="4"/>
      <c r="U1058" s="4">
        <f t="shared" si="165"/>
        <v>0</v>
      </c>
      <c r="V1058" s="4"/>
      <c r="W1058" s="4"/>
      <c r="X1058" s="4">
        <f t="shared" si="166"/>
        <v>0</v>
      </c>
      <c r="Y1058" s="4"/>
      <c r="Z1058" s="4"/>
      <c r="AA1058" s="4">
        <f>C1058+I1058-L1058-O1058-U1058-X1058-R1058</f>
        <v>0</v>
      </c>
      <c r="AB1058" s="7">
        <v>45377</v>
      </c>
    </row>
    <row r="1059" spans="1:28" ht="15.75" hidden="1" x14ac:dyDescent="0.25">
      <c r="A1059" s="29">
        <v>45380</v>
      </c>
      <c r="B1059" s="73" t="s">
        <v>1123</v>
      </c>
      <c r="C1059" s="27"/>
      <c r="D1059" s="27" t="s">
        <v>52</v>
      </c>
      <c r="E1059" s="27" t="s">
        <v>129</v>
      </c>
      <c r="F1059" s="27">
        <v>4</v>
      </c>
      <c r="G1059" s="27" t="s">
        <v>77</v>
      </c>
      <c r="H1059" s="27">
        <v>60000</v>
      </c>
      <c r="I1059" s="11">
        <f t="shared" si="161"/>
        <v>240000</v>
      </c>
      <c r="J1059" s="31" t="s">
        <v>312</v>
      </c>
      <c r="K1059" s="11"/>
      <c r="L1059" s="4">
        <f t="shared" si="162"/>
        <v>0</v>
      </c>
      <c r="M1059" s="4"/>
      <c r="N1059" s="4"/>
      <c r="O1059" s="4">
        <f t="shared" si="163"/>
        <v>240000</v>
      </c>
      <c r="P1059" s="4">
        <v>240000</v>
      </c>
      <c r="Q1059" s="4"/>
      <c r="R1059" s="4">
        <f t="shared" si="164"/>
        <v>0</v>
      </c>
      <c r="S1059" s="4"/>
      <c r="T1059" s="4"/>
      <c r="U1059" s="4">
        <f t="shared" si="165"/>
        <v>0</v>
      </c>
      <c r="V1059" s="4"/>
      <c r="W1059" s="4"/>
      <c r="X1059" s="4">
        <f t="shared" si="166"/>
        <v>0</v>
      </c>
      <c r="Y1059" s="4"/>
      <c r="Z1059" s="4"/>
      <c r="AA1059" s="4">
        <f>C1059+I1059-L1059-O1059-U1059-X1059-R1059</f>
        <v>0</v>
      </c>
      <c r="AB1059" s="7">
        <v>45377</v>
      </c>
    </row>
    <row r="1060" spans="1:28" ht="15.75" hidden="1" x14ac:dyDescent="0.25">
      <c r="A1060" s="29">
        <v>45380</v>
      </c>
      <c r="B1060" s="73" t="s">
        <v>291</v>
      </c>
      <c r="C1060" s="25"/>
      <c r="D1060" s="27" t="s">
        <v>52</v>
      </c>
      <c r="E1060" s="25" t="s">
        <v>120</v>
      </c>
      <c r="F1060" s="25">
        <v>25</v>
      </c>
      <c r="G1060" s="25" t="s">
        <v>39</v>
      </c>
      <c r="H1060" s="25">
        <v>47000</v>
      </c>
      <c r="I1060" s="11">
        <f t="shared" si="161"/>
        <v>1175000</v>
      </c>
      <c r="J1060" s="31" t="s">
        <v>324</v>
      </c>
      <c r="K1060" s="11"/>
      <c r="L1060" s="4">
        <f t="shared" si="162"/>
        <v>1175000</v>
      </c>
      <c r="M1060" s="4">
        <v>1175000</v>
      </c>
      <c r="N1060" s="4"/>
      <c r="O1060" s="4">
        <f t="shared" si="163"/>
        <v>0</v>
      </c>
      <c r="P1060" s="4"/>
      <c r="Q1060" s="4"/>
      <c r="R1060" s="4">
        <f t="shared" si="164"/>
        <v>0</v>
      </c>
      <c r="S1060" s="4"/>
      <c r="T1060" s="4"/>
      <c r="U1060" s="4">
        <f t="shared" si="165"/>
        <v>0</v>
      </c>
      <c r="V1060" s="4"/>
      <c r="W1060" s="4"/>
      <c r="X1060" s="4">
        <f t="shared" si="166"/>
        <v>0</v>
      </c>
      <c r="Y1060" s="4"/>
      <c r="Z1060" s="4"/>
      <c r="AA1060" s="4">
        <f>C1060+I1060-L1060-O1060-U1060-X1060-R1060</f>
        <v>0</v>
      </c>
      <c r="AB1060" s="7">
        <v>45380</v>
      </c>
    </row>
    <row r="1061" spans="1:28" ht="15.75" hidden="1" x14ac:dyDescent="0.25">
      <c r="A1061" s="29">
        <v>45380</v>
      </c>
      <c r="B1061" s="27" t="s">
        <v>549</v>
      </c>
      <c r="C1061" s="25"/>
      <c r="D1061" s="27" t="s">
        <v>46</v>
      </c>
      <c r="E1061" s="25" t="s">
        <v>427</v>
      </c>
      <c r="F1061" s="25">
        <v>250</v>
      </c>
      <c r="G1061" s="25" t="s">
        <v>34</v>
      </c>
      <c r="H1061" s="25">
        <v>1480</v>
      </c>
      <c r="I1061" s="11">
        <f t="shared" si="161"/>
        <v>370000</v>
      </c>
      <c r="J1061" s="32" t="s">
        <v>324</v>
      </c>
      <c r="K1061" s="11"/>
      <c r="L1061" s="4">
        <f t="shared" si="162"/>
        <v>0</v>
      </c>
      <c r="M1061" s="4"/>
      <c r="N1061" s="4"/>
      <c r="O1061" s="4">
        <f t="shared" si="163"/>
        <v>0</v>
      </c>
      <c r="P1061" s="4"/>
      <c r="Q1061" s="4"/>
      <c r="R1061" s="4">
        <f t="shared" si="164"/>
        <v>0</v>
      </c>
      <c r="S1061" s="4"/>
      <c r="T1061" s="4"/>
      <c r="U1061" s="4">
        <f t="shared" si="165"/>
        <v>370000</v>
      </c>
      <c r="V1061" s="4">
        <v>370000</v>
      </c>
      <c r="W1061" s="4"/>
      <c r="X1061" s="4">
        <f t="shared" si="166"/>
        <v>0</v>
      </c>
      <c r="Y1061" s="4"/>
      <c r="Z1061" s="4"/>
      <c r="AA1061" s="4">
        <f>C1061+I1061-L1061-O1061-U1061-X1061-R1061</f>
        <v>0</v>
      </c>
      <c r="AB1061" s="7">
        <v>45380</v>
      </c>
    </row>
    <row r="1062" spans="1:28" ht="15.75" hidden="1" x14ac:dyDescent="0.25">
      <c r="A1062" s="29">
        <v>45380</v>
      </c>
      <c r="B1062" s="73" t="s">
        <v>1118</v>
      </c>
      <c r="C1062" s="25"/>
      <c r="D1062" s="27" t="s">
        <v>52</v>
      </c>
      <c r="E1062" s="25" t="s">
        <v>60</v>
      </c>
      <c r="F1062" s="25">
        <v>4000</v>
      </c>
      <c r="G1062" s="25" t="s">
        <v>34</v>
      </c>
      <c r="H1062" s="25">
        <v>1370</v>
      </c>
      <c r="I1062" s="11">
        <f t="shared" si="161"/>
        <v>5480000</v>
      </c>
      <c r="J1062" s="31" t="s">
        <v>312</v>
      </c>
      <c r="K1062" s="11"/>
      <c r="L1062" s="4">
        <f t="shared" si="162"/>
        <v>0</v>
      </c>
      <c r="M1062" s="4"/>
      <c r="N1062" s="4"/>
      <c r="O1062" s="4">
        <f t="shared" si="163"/>
        <v>5480000</v>
      </c>
      <c r="P1062" s="4">
        <v>5480000</v>
      </c>
      <c r="Q1062" s="4"/>
      <c r="R1062" s="4">
        <f t="shared" si="164"/>
        <v>0</v>
      </c>
      <c r="S1062" s="4"/>
      <c r="T1062" s="4"/>
      <c r="U1062" s="4">
        <f t="shared" si="165"/>
        <v>0</v>
      </c>
      <c r="V1062" s="4"/>
      <c r="W1062" s="4"/>
      <c r="X1062" s="4">
        <f t="shared" si="166"/>
        <v>0</v>
      </c>
      <c r="Y1062" s="4"/>
      <c r="Z1062" s="4"/>
      <c r="AA1062" s="4">
        <f>C1062+I1062-L1062-O1062-U1062-X1062-R1062</f>
        <v>0</v>
      </c>
      <c r="AB1062" s="7">
        <v>45379</v>
      </c>
    </row>
    <row r="1063" spans="1:28" ht="15.75" hidden="1" x14ac:dyDescent="0.25">
      <c r="A1063" s="29">
        <v>45380</v>
      </c>
      <c r="B1063" s="73" t="s">
        <v>1118</v>
      </c>
      <c r="C1063" s="25"/>
      <c r="D1063" s="27" t="s">
        <v>52</v>
      </c>
      <c r="E1063" s="25" t="s">
        <v>95</v>
      </c>
      <c r="F1063" s="25">
        <v>1750</v>
      </c>
      <c r="G1063" s="25" t="s">
        <v>34</v>
      </c>
      <c r="H1063" s="25">
        <v>1335</v>
      </c>
      <c r="I1063" s="11">
        <f t="shared" si="161"/>
        <v>2336250</v>
      </c>
      <c r="J1063" s="31" t="s">
        <v>312</v>
      </c>
      <c r="K1063" s="11"/>
      <c r="L1063" s="4">
        <f t="shared" si="162"/>
        <v>0</v>
      </c>
      <c r="M1063" s="4"/>
      <c r="N1063" s="4"/>
      <c r="O1063" s="4">
        <f t="shared" si="163"/>
        <v>2336250</v>
      </c>
      <c r="P1063" s="4">
        <v>2336250</v>
      </c>
      <c r="Q1063" s="4"/>
      <c r="R1063" s="4">
        <f t="shared" si="164"/>
        <v>0</v>
      </c>
      <c r="S1063" s="4"/>
      <c r="T1063" s="4"/>
      <c r="U1063" s="4">
        <f t="shared" si="165"/>
        <v>0</v>
      </c>
      <c r="V1063" s="4"/>
      <c r="W1063" s="4"/>
      <c r="X1063" s="4">
        <f t="shared" si="166"/>
        <v>0</v>
      </c>
      <c r="Y1063" s="4"/>
      <c r="Z1063" s="4"/>
      <c r="AA1063" s="4">
        <f>C1063+I1063-L1063-O1063-U1063-X1063-R1063</f>
        <v>0</v>
      </c>
      <c r="AB1063" s="7">
        <v>45379</v>
      </c>
    </row>
    <row r="1064" spans="1:28" ht="15.75" hidden="1" x14ac:dyDescent="0.25">
      <c r="A1064" s="29">
        <v>45380</v>
      </c>
      <c r="B1064" s="73" t="s">
        <v>1118</v>
      </c>
      <c r="C1064" s="27"/>
      <c r="D1064" s="27" t="s">
        <v>52</v>
      </c>
      <c r="E1064" s="27" t="s">
        <v>154</v>
      </c>
      <c r="F1064" s="27">
        <v>4000</v>
      </c>
      <c r="G1064" s="25" t="s">
        <v>34</v>
      </c>
      <c r="H1064" s="27">
        <v>1140</v>
      </c>
      <c r="I1064" s="11">
        <f t="shared" si="161"/>
        <v>4560000</v>
      </c>
      <c r="J1064" s="32" t="s">
        <v>312</v>
      </c>
      <c r="K1064" s="11"/>
      <c r="L1064" s="4">
        <f t="shared" si="162"/>
        <v>0</v>
      </c>
      <c r="M1064" s="4"/>
      <c r="N1064" s="4"/>
      <c r="O1064" s="4">
        <f t="shared" si="163"/>
        <v>4560000</v>
      </c>
      <c r="P1064" s="4">
        <v>4560000</v>
      </c>
      <c r="Q1064" s="4"/>
      <c r="R1064" s="4">
        <f t="shared" si="164"/>
        <v>0</v>
      </c>
      <c r="S1064" s="4"/>
      <c r="T1064" s="4"/>
      <c r="U1064" s="4">
        <f t="shared" si="165"/>
        <v>0</v>
      </c>
      <c r="V1064" s="4"/>
      <c r="W1064" s="4"/>
      <c r="X1064" s="4">
        <f t="shared" si="166"/>
        <v>0</v>
      </c>
      <c r="Y1064" s="4"/>
      <c r="Z1064" s="4"/>
      <c r="AA1064" s="4">
        <f>C1064+I1064-L1064-O1064-U1064-X1064-R1064</f>
        <v>0</v>
      </c>
      <c r="AB1064" s="7">
        <v>45379</v>
      </c>
    </row>
    <row r="1065" spans="1:28" ht="15.75" hidden="1" x14ac:dyDescent="0.25">
      <c r="A1065" s="29">
        <v>45380</v>
      </c>
      <c r="B1065" s="73" t="s">
        <v>1118</v>
      </c>
      <c r="C1065" s="25"/>
      <c r="D1065" s="27" t="s">
        <v>52</v>
      </c>
      <c r="E1065" s="25" t="s">
        <v>151</v>
      </c>
      <c r="F1065" s="25">
        <v>1500</v>
      </c>
      <c r="G1065" s="25" t="s">
        <v>34</v>
      </c>
      <c r="H1065" s="25">
        <v>1830</v>
      </c>
      <c r="I1065" s="11">
        <f t="shared" si="161"/>
        <v>2745000</v>
      </c>
      <c r="J1065" s="31" t="s">
        <v>312</v>
      </c>
      <c r="K1065" s="11"/>
      <c r="L1065" s="4">
        <f t="shared" si="162"/>
        <v>0</v>
      </c>
      <c r="M1065" s="4"/>
      <c r="N1065" s="4"/>
      <c r="O1065" s="4">
        <f t="shared" si="163"/>
        <v>2745000</v>
      </c>
      <c r="P1065" s="4">
        <v>2745000</v>
      </c>
      <c r="Q1065" s="4"/>
      <c r="R1065" s="4">
        <f t="shared" si="164"/>
        <v>0</v>
      </c>
      <c r="S1065" s="4"/>
      <c r="T1065" s="4"/>
      <c r="U1065" s="4">
        <f t="shared" si="165"/>
        <v>0</v>
      </c>
      <c r="V1065" s="4"/>
      <c r="W1065" s="4"/>
      <c r="X1065" s="4">
        <f t="shared" si="166"/>
        <v>0</v>
      </c>
      <c r="Y1065" s="4"/>
      <c r="Z1065" s="4"/>
      <c r="AA1065" s="4">
        <f>C1065+I1065-L1065-O1065-U1065-X1065-R1065</f>
        <v>0</v>
      </c>
      <c r="AB1065" s="7">
        <v>45379</v>
      </c>
    </row>
    <row r="1066" spans="1:28" ht="15.75" hidden="1" x14ac:dyDescent="0.25">
      <c r="A1066" s="29">
        <v>45380</v>
      </c>
      <c r="B1066" s="72" t="s">
        <v>1124</v>
      </c>
      <c r="C1066" s="27"/>
      <c r="D1066" s="27" t="s">
        <v>52</v>
      </c>
      <c r="E1066" s="27" t="s">
        <v>148</v>
      </c>
      <c r="F1066" s="27">
        <v>1</v>
      </c>
      <c r="G1066" s="27" t="s">
        <v>23</v>
      </c>
      <c r="H1066" s="27">
        <v>420000</v>
      </c>
      <c r="I1066" s="11">
        <f t="shared" si="161"/>
        <v>420000</v>
      </c>
      <c r="J1066" s="32" t="s">
        <v>324</v>
      </c>
      <c r="K1066" s="11"/>
      <c r="L1066" s="4">
        <f t="shared" si="162"/>
        <v>0</v>
      </c>
      <c r="M1066" s="4"/>
      <c r="N1066" s="4"/>
      <c r="O1066" s="4">
        <f t="shared" si="163"/>
        <v>0</v>
      </c>
      <c r="P1066" s="4"/>
      <c r="Q1066" s="4"/>
      <c r="R1066" s="4">
        <f t="shared" si="164"/>
        <v>0</v>
      </c>
      <c r="S1066" s="4"/>
      <c r="T1066" s="4"/>
      <c r="U1066" s="4">
        <f t="shared" si="165"/>
        <v>420000</v>
      </c>
      <c r="V1066" s="4">
        <v>420000</v>
      </c>
      <c r="W1066" s="4"/>
      <c r="X1066" s="4">
        <f t="shared" si="166"/>
        <v>0</v>
      </c>
      <c r="Y1066" s="4"/>
      <c r="Z1066" s="4"/>
      <c r="AA1066" s="4">
        <f>C1066+I1066-L1066-O1066-U1066-X1066-R1066</f>
        <v>0</v>
      </c>
      <c r="AB1066" s="7">
        <v>45380</v>
      </c>
    </row>
    <row r="1067" spans="1:28" ht="15.75" hidden="1" x14ac:dyDescent="0.25">
      <c r="A1067" s="29">
        <v>45380</v>
      </c>
      <c r="B1067" s="72" t="s">
        <v>347</v>
      </c>
      <c r="C1067" s="25"/>
      <c r="D1067" s="27" t="s">
        <v>46</v>
      </c>
      <c r="E1067" s="25" t="s">
        <v>348</v>
      </c>
      <c r="F1067" s="25">
        <v>1400</v>
      </c>
      <c r="G1067" s="27" t="s">
        <v>34</v>
      </c>
      <c r="H1067" s="25">
        <v>1150</v>
      </c>
      <c r="I1067" s="11">
        <f t="shared" si="161"/>
        <v>1610000</v>
      </c>
      <c r="J1067" s="31" t="s">
        <v>312</v>
      </c>
      <c r="K1067" s="11" t="s">
        <v>1127</v>
      </c>
      <c r="L1067" s="4">
        <f t="shared" si="162"/>
        <v>0</v>
      </c>
      <c r="M1067" s="4"/>
      <c r="N1067" s="4"/>
      <c r="O1067" s="4">
        <f t="shared" si="163"/>
        <v>1610000</v>
      </c>
      <c r="P1067" s="4">
        <v>1610000</v>
      </c>
      <c r="Q1067" s="4"/>
      <c r="R1067" s="4">
        <f t="shared" si="164"/>
        <v>0</v>
      </c>
      <c r="S1067" s="4"/>
      <c r="T1067" s="4"/>
      <c r="U1067" s="4">
        <f t="shared" si="165"/>
        <v>0</v>
      </c>
      <c r="V1067" s="4"/>
      <c r="W1067" s="4"/>
      <c r="X1067" s="4">
        <f t="shared" si="166"/>
        <v>0</v>
      </c>
      <c r="Y1067" s="4"/>
      <c r="Z1067" s="4"/>
      <c r="AA1067" s="4">
        <f>C1067+I1067-L1067-O1067-U1067-X1067-R1067</f>
        <v>0</v>
      </c>
      <c r="AB1067" s="7">
        <v>45380</v>
      </c>
    </row>
    <row r="1068" spans="1:28" ht="15.75" hidden="1" x14ac:dyDescent="0.25">
      <c r="A1068" s="29">
        <v>45380</v>
      </c>
      <c r="B1068" s="25" t="s">
        <v>742</v>
      </c>
      <c r="C1068" s="25"/>
      <c r="D1068" s="27" t="s">
        <v>46</v>
      </c>
      <c r="E1068" s="25" t="s">
        <v>87</v>
      </c>
      <c r="F1068" s="25">
        <v>500</v>
      </c>
      <c r="G1068" s="27" t="s">
        <v>34</v>
      </c>
      <c r="H1068" s="25">
        <v>1210</v>
      </c>
      <c r="I1068" s="11">
        <f t="shared" si="161"/>
        <v>605000</v>
      </c>
      <c r="J1068" s="31" t="s">
        <v>324</v>
      </c>
      <c r="K1068" s="11"/>
      <c r="L1068" s="4">
        <f t="shared" si="162"/>
        <v>0</v>
      </c>
      <c r="M1068" s="4"/>
      <c r="N1068" s="4"/>
      <c r="O1068" s="4">
        <f t="shared" si="163"/>
        <v>0</v>
      </c>
      <c r="P1068" s="4"/>
      <c r="Q1068" s="4"/>
      <c r="R1068" s="4">
        <f t="shared" si="164"/>
        <v>0</v>
      </c>
      <c r="S1068" s="4"/>
      <c r="T1068" s="4"/>
      <c r="U1068" s="4">
        <f t="shared" si="165"/>
        <v>605000</v>
      </c>
      <c r="V1068" s="4">
        <v>605000</v>
      </c>
      <c r="W1068" s="4"/>
      <c r="X1068" s="4">
        <f t="shared" si="166"/>
        <v>0</v>
      </c>
      <c r="Y1068" s="4"/>
      <c r="Z1068" s="4"/>
      <c r="AA1068" s="4">
        <f>C1068+I1068-L1068-O1068-U1068-X1068-R1068</f>
        <v>0</v>
      </c>
      <c r="AB1068" s="7">
        <v>45380</v>
      </c>
    </row>
    <row r="1069" spans="1:28" ht="15.75" hidden="1" x14ac:dyDescent="0.25">
      <c r="A1069" s="29">
        <v>45380</v>
      </c>
      <c r="B1069" s="72" t="s">
        <v>1125</v>
      </c>
      <c r="C1069" s="25"/>
      <c r="D1069" s="27" t="s">
        <v>46</v>
      </c>
      <c r="E1069" s="25" t="s">
        <v>227</v>
      </c>
      <c r="F1069" s="25">
        <v>10</v>
      </c>
      <c r="G1069" s="27" t="s">
        <v>34</v>
      </c>
      <c r="H1069" s="25">
        <v>95000</v>
      </c>
      <c r="I1069" s="11">
        <f t="shared" si="161"/>
        <v>950000</v>
      </c>
      <c r="J1069" s="31" t="s">
        <v>312</v>
      </c>
      <c r="K1069" s="11" t="s">
        <v>1128</v>
      </c>
      <c r="L1069" s="4">
        <f t="shared" si="162"/>
        <v>0</v>
      </c>
      <c r="M1069" s="4"/>
      <c r="N1069" s="4"/>
      <c r="O1069" s="4">
        <f t="shared" si="163"/>
        <v>950000</v>
      </c>
      <c r="P1069" s="4">
        <v>950000</v>
      </c>
      <c r="Q1069" s="4"/>
      <c r="R1069" s="4">
        <f t="shared" si="164"/>
        <v>0</v>
      </c>
      <c r="S1069" s="4"/>
      <c r="T1069" s="4"/>
      <c r="U1069" s="4">
        <f t="shared" si="165"/>
        <v>0</v>
      </c>
      <c r="V1069" s="4"/>
      <c r="W1069" s="4"/>
      <c r="X1069" s="4">
        <f t="shared" si="166"/>
        <v>0</v>
      </c>
      <c r="Y1069" s="4"/>
      <c r="Z1069" s="4"/>
      <c r="AA1069" s="4">
        <f>C1069+I1069-L1069-O1069-U1069-X1069-R1069</f>
        <v>0</v>
      </c>
      <c r="AB1069" s="7">
        <v>45380</v>
      </c>
    </row>
    <row r="1070" spans="1:28" ht="15.75" hidden="1" x14ac:dyDescent="0.25">
      <c r="A1070" s="29">
        <v>45380</v>
      </c>
      <c r="B1070" s="72" t="s">
        <v>1125</v>
      </c>
      <c r="C1070" s="25"/>
      <c r="D1070" s="27" t="s">
        <v>46</v>
      </c>
      <c r="E1070" s="25" t="s">
        <v>448</v>
      </c>
      <c r="F1070" s="25">
        <v>10</v>
      </c>
      <c r="G1070" s="27" t="s">
        <v>34</v>
      </c>
      <c r="H1070" s="25">
        <v>115000</v>
      </c>
      <c r="I1070" s="11">
        <f t="shared" si="161"/>
        <v>1150000</v>
      </c>
      <c r="J1070" s="31" t="s">
        <v>312</v>
      </c>
      <c r="K1070" s="11" t="s">
        <v>1128</v>
      </c>
      <c r="L1070" s="4">
        <f t="shared" si="162"/>
        <v>0</v>
      </c>
      <c r="M1070" s="4"/>
      <c r="N1070" s="4"/>
      <c r="O1070" s="4">
        <f t="shared" si="163"/>
        <v>1150000</v>
      </c>
      <c r="P1070" s="4">
        <v>1150000</v>
      </c>
      <c r="Q1070" s="4"/>
      <c r="R1070" s="4">
        <f t="shared" si="164"/>
        <v>0</v>
      </c>
      <c r="S1070" s="4"/>
      <c r="T1070" s="4"/>
      <c r="U1070" s="4">
        <f t="shared" si="165"/>
        <v>0</v>
      </c>
      <c r="V1070" s="4"/>
      <c r="W1070" s="4"/>
      <c r="X1070" s="4">
        <f t="shared" si="166"/>
        <v>0</v>
      </c>
      <c r="Y1070" s="4"/>
      <c r="Z1070" s="4"/>
      <c r="AA1070" s="4">
        <f>C1070+I1070-L1070-O1070-U1070-X1070-R1070</f>
        <v>0</v>
      </c>
      <c r="AB1070" s="7">
        <v>45380</v>
      </c>
    </row>
    <row r="1071" spans="1:28" ht="15.75" x14ac:dyDescent="0.25">
      <c r="A1071" s="29">
        <v>45380</v>
      </c>
      <c r="B1071" s="72" t="s">
        <v>205</v>
      </c>
      <c r="C1071" s="25"/>
      <c r="D1071" s="27" t="s">
        <v>46</v>
      </c>
      <c r="E1071" s="25" t="s">
        <v>42</v>
      </c>
      <c r="F1071" s="25">
        <v>400</v>
      </c>
      <c r="G1071" s="27" t="s">
        <v>34</v>
      </c>
      <c r="H1071" s="25">
        <v>4400</v>
      </c>
      <c r="I1071" s="11">
        <f t="shared" si="161"/>
        <v>1760000</v>
      </c>
      <c r="J1071" s="26" t="s">
        <v>28</v>
      </c>
      <c r="K1071" s="11"/>
      <c r="L1071" s="4">
        <f t="shared" si="162"/>
        <v>0</v>
      </c>
      <c r="M1071" s="4"/>
      <c r="N1071" s="4"/>
      <c r="O1071" s="4">
        <f t="shared" si="163"/>
        <v>0</v>
      </c>
      <c r="P1071" s="4"/>
      <c r="Q1071" s="4"/>
      <c r="R1071" s="4">
        <f t="shared" si="164"/>
        <v>0</v>
      </c>
      <c r="S1071" s="4"/>
      <c r="T1071" s="4"/>
      <c r="U1071" s="4">
        <f t="shared" si="165"/>
        <v>0</v>
      </c>
      <c r="V1071" s="4"/>
      <c r="W1071" s="4"/>
      <c r="X1071" s="4">
        <f t="shared" si="166"/>
        <v>0</v>
      </c>
      <c r="Y1071" s="4"/>
      <c r="Z1071" s="4"/>
      <c r="AA1071" s="4">
        <f>C1071+I1071-L1071-O1071-U1071-X1071-R1071</f>
        <v>1760000</v>
      </c>
      <c r="AB1071" s="7"/>
    </row>
    <row r="1072" spans="1:28" ht="15.75" x14ac:dyDescent="0.25">
      <c r="A1072" s="29">
        <v>45380</v>
      </c>
      <c r="B1072" s="72" t="s">
        <v>205</v>
      </c>
      <c r="C1072" s="27"/>
      <c r="D1072" s="27" t="s">
        <v>46</v>
      </c>
      <c r="E1072" s="27" t="s">
        <v>139</v>
      </c>
      <c r="F1072" s="27">
        <v>125</v>
      </c>
      <c r="G1072" s="27" t="s">
        <v>34</v>
      </c>
      <c r="H1072" s="27">
        <v>2390</v>
      </c>
      <c r="I1072" s="11">
        <f t="shared" si="161"/>
        <v>298750</v>
      </c>
      <c r="J1072" s="28" t="s">
        <v>28</v>
      </c>
      <c r="K1072" s="11"/>
      <c r="L1072" s="4">
        <f t="shared" si="162"/>
        <v>0</v>
      </c>
      <c r="M1072" s="4"/>
      <c r="N1072" s="4"/>
      <c r="O1072" s="4">
        <f t="shared" si="163"/>
        <v>0</v>
      </c>
      <c r="P1072" s="4"/>
      <c r="Q1072" s="4"/>
      <c r="R1072" s="4">
        <f t="shared" si="164"/>
        <v>0</v>
      </c>
      <c r="S1072" s="4"/>
      <c r="T1072" s="4"/>
      <c r="U1072" s="4">
        <f t="shared" si="165"/>
        <v>0</v>
      </c>
      <c r="V1072" s="4"/>
      <c r="W1072" s="4"/>
      <c r="X1072" s="4">
        <f t="shared" si="166"/>
        <v>0</v>
      </c>
      <c r="Y1072" s="4"/>
      <c r="Z1072" s="4"/>
      <c r="AA1072" s="4">
        <f>C1072+I1072-L1072-O1072-U1072-X1072-R1072</f>
        <v>298750</v>
      </c>
      <c r="AB1072" s="7"/>
    </row>
    <row r="1073" spans="1:28" ht="15.75" x14ac:dyDescent="0.25">
      <c r="A1073" s="29">
        <v>45380</v>
      </c>
      <c r="B1073" s="72" t="s">
        <v>205</v>
      </c>
      <c r="C1073" s="25"/>
      <c r="D1073" s="27" t="s">
        <v>46</v>
      </c>
      <c r="E1073" s="25" t="s">
        <v>534</v>
      </c>
      <c r="F1073" s="27">
        <v>375</v>
      </c>
      <c r="G1073" s="27" t="s">
        <v>34</v>
      </c>
      <c r="H1073" s="25">
        <v>3560</v>
      </c>
      <c r="I1073" s="11">
        <f t="shared" si="161"/>
        <v>1335000</v>
      </c>
      <c r="J1073" s="26" t="s">
        <v>28</v>
      </c>
      <c r="K1073" s="11"/>
      <c r="L1073" s="4">
        <f t="shared" si="162"/>
        <v>0</v>
      </c>
      <c r="M1073" s="4"/>
      <c r="N1073" s="4"/>
      <c r="O1073" s="4">
        <f t="shared" si="163"/>
        <v>0</v>
      </c>
      <c r="P1073" s="4"/>
      <c r="Q1073" s="4"/>
      <c r="R1073" s="4">
        <f t="shared" si="164"/>
        <v>0</v>
      </c>
      <c r="S1073" s="4"/>
      <c r="T1073" s="4"/>
      <c r="U1073" s="4">
        <f t="shared" si="165"/>
        <v>0</v>
      </c>
      <c r="V1073" s="4"/>
      <c r="W1073" s="4"/>
      <c r="X1073" s="4">
        <f t="shared" si="166"/>
        <v>0</v>
      </c>
      <c r="Y1073" s="4"/>
      <c r="Z1073" s="4"/>
      <c r="AA1073" s="4">
        <f>C1073+I1073-L1073-O1073-U1073-X1073-R1073</f>
        <v>1335000</v>
      </c>
      <c r="AB1073" s="7"/>
    </row>
    <row r="1074" spans="1:28" ht="15.75" hidden="1" x14ac:dyDescent="0.25">
      <c r="A1074" s="29">
        <v>45380</v>
      </c>
      <c r="B1074" s="72" t="s">
        <v>330</v>
      </c>
      <c r="C1074" s="25"/>
      <c r="D1074" s="25" t="s">
        <v>46</v>
      </c>
      <c r="E1074" s="25" t="s">
        <v>290</v>
      </c>
      <c r="F1074" s="25">
        <v>250</v>
      </c>
      <c r="G1074" s="25" t="s">
        <v>34</v>
      </c>
      <c r="H1074" s="25">
        <v>2735</v>
      </c>
      <c r="I1074" s="11">
        <f t="shared" si="161"/>
        <v>683750</v>
      </c>
      <c r="J1074" s="31" t="s">
        <v>312</v>
      </c>
      <c r="K1074" s="11" t="s">
        <v>1130</v>
      </c>
      <c r="L1074" s="4">
        <f t="shared" si="162"/>
        <v>0</v>
      </c>
      <c r="M1074" s="4"/>
      <c r="N1074" s="4"/>
      <c r="O1074" s="4">
        <f t="shared" si="163"/>
        <v>683750</v>
      </c>
      <c r="P1074" s="4">
        <v>683750</v>
      </c>
      <c r="Q1074" s="4"/>
      <c r="R1074" s="4">
        <f t="shared" si="164"/>
        <v>0</v>
      </c>
      <c r="S1074" s="4"/>
      <c r="T1074" s="4"/>
      <c r="U1074" s="4">
        <f t="shared" si="165"/>
        <v>0</v>
      </c>
      <c r="V1074" s="4"/>
      <c r="W1074" s="4"/>
      <c r="X1074" s="4">
        <f t="shared" si="166"/>
        <v>0</v>
      </c>
      <c r="Y1074" s="4"/>
      <c r="Z1074" s="4"/>
      <c r="AA1074" s="4">
        <f>C1074+I1074-L1074-O1074-U1074-X1074-R1074</f>
        <v>0</v>
      </c>
      <c r="AB1074" s="7">
        <v>45380</v>
      </c>
    </row>
    <row r="1075" spans="1:28" ht="15.75" hidden="1" x14ac:dyDescent="0.25">
      <c r="A1075" s="29">
        <v>45380</v>
      </c>
      <c r="B1075" s="72" t="s">
        <v>330</v>
      </c>
      <c r="C1075" s="25"/>
      <c r="D1075" s="25" t="s">
        <v>46</v>
      </c>
      <c r="E1075" s="25" t="s">
        <v>60</v>
      </c>
      <c r="F1075" s="25">
        <v>1250</v>
      </c>
      <c r="G1075" s="25" t="s">
        <v>34</v>
      </c>
      <c r="H1075" s="25">
        <v>1370</v>
      </c>
      <c r="I1075" s="11">
        <f t="shared" si="161"/>
        <v>1712500</v>
      </c>
      <c r="J1075" s="31" t="s">
        <v>312</v>
      </c>
      <c r="K1075" s="11" t="s">
        <v>1130</v>
      </c>
      <c r="L1075" s="4">
        <f t="shared" si="162"/>
        <v>0</v>
      </c>
      <c r="M1075" s="4"/>
      <c r="N1075" s="4"/>
      <c r="O1075" s="4">
        <f t="shared" si="163"/>
        <v>1712500</v>
      </c>
      <c r="P1075" s="4">
        <v>1712500</v>
      </c>
      <c r="Q1075" s="4"/>
      <c r="R1075" s="4">
        <f t="shared" si="164"/>
        <v>0</v>
      </c>
      <c r="S1075" s="4"/>
      <c r="T1075" s="4"/>
      <c r="U1075" s="4">
        <f t="shared" si="165"/>
        <v>0</v>
      </c>
      <c r="V1075" s="4"/>
      <c r="W1075" s="4"/>
      <c r="X1075" s="4">
        <f t="shared" si="166"/>
        <v>0</v>
      </c>
      <c r="Y1075" s="4"/>
      <c r="Z1075" s="4"/>
      <c r="AA1075" s="4">
        <f>C1075+I1075-L1075-O1075-U1075-X1075-R1075</f>
        <v>0</v>
      </c>
      <c r="AB1075" s="7">
        <v>45380</v>
      </c>
    </row>
    <row r="1076" spans="1:28" ht="15.75" hidden="1" x14ac:dyDescent="0.25">
      <c r="A1076" s="29">
        <v>45380</v>
      </c>
      <c r="B1076" s="72" t="s">
        <v>330</v>
      </c>
      <c r="C1076" s="25"/>
      <c r="D1076" s="25" t="s">
        <v>46</v>
      </c>
      <c r="E1076" s="25" t="s">
        <v>138</v>
      </c>
      <c r="F1076" s="25">
        <v>500</v>
      </c>
      <c r="G1076" s="25" t="s">
        <v>34</v>
      </c>
      <c r="H1076" s="25">
        <v>1550</v>
      </c>
      <c r="I1076" s="11">
        <f t="shared" si="161"/>
        <v>775000</v>
      </c>
      <c r="J1076" s="31" t="s">
        <v>312</v>
      </c>
      <c r="K1076" s="11" t="s">
        <v>1130</v>
      </c>
      <c r="L1076" s="4">
        <f t="shared" si="162"/>
        <v>0</v>
      </c>
      <c r="M1076" s="4"/>
      <c r="N1076" s="4"/>
      <c r="O1076" s="4">
        <f t="shared" si="163"/>
        <v>775000</v>
      </c>
      <c r="P1076" s="4">
        <v>775000</v>
      </c>
      <c r="Q1076" s="4"/>
      <c r="R1076" s="4">
        <f t="shared" si="164"/>
        <v>0</v>
      </c>
      <c r="S1076" s="4"/>
      <c r="T1076" s="4"/>
      <c r="U1076" s="4">
        <f t="shared" si="165"/>
        <v>0</v>
      </c>
      <c r="V1076" s="4"/>
      <c r="W1076" s="4"/>
      <c r="X1076" s="4">
        <f t="shared" si="166"/>
        <v>0</v>
      </c>
      <c r="Y1076" s="4"/>
      <c r="Z1076" s="4"/>
      <c r="AA1076" s="4">
        <f>C1076+I1076-L1076-O1076-U1076-X1076-R1076</f>
        <v>0</v>
      </c>
      <c r="AB1076" s="7">
        <v>45380</v>
      </c>
    </row>
    <row r="1077" spans="1:28" ht="15.75" hidden="1" x14ac:dyDescent="0.25">
      <c r="A1077" s="29">
        <v>45380</v>
      </c>
      <c r="B1077" s="72" t="s">
        <v>330</v>
      </c>
      <c r="C1077" s="25"/>
      <c r="D1077" s="25" t="s">
        <v>46</v>
      </c>
      <c r="E1077" s="25" t="s">
        <v>139</v>
      </c>
      <c r="F1077" s="25">
        <v>250</v>
      </c>
      <c r="G1077" s="25" t="s">
        <v>34</v>
      </c>
      <c r="H1077" s="25">
        <v>2340</v>
      </c>
      <c r="I1077" s="11">
        <f t="shared" si="161"/>
        <v>585000</v>
      </c>
      <c r="J1077" s="31" t="s">
        <v>312</v>
      </c>
      <c r="K1077" s="11" t="s">
        <v>1130</v>
      </c>
      <c r="L1077" s="4">
        <f t="shared" si="162"/>
        <v>0</v>
      </c>
      <c r="M1077" s="4"/>
      <c r="N1077" s="4"/>
      <c r="O1077" s="4">
        <f t="shared" si="163"/>
        <v>585000</v>
      </c>
      <c r="P1077" s="4">
        <v>585000</v>
      </c>
      <c r="Q1077" s="4"/>
      <c r="R1077" s="4">
        <f t="shared" si="164"/>
        <v>0</v>
      </c>
      <c r="S1077" s="4"/>
      <c r="T1077" s="4"/>
      <c r="U1077" s="4">
        <f t="shared" si="165"/>
        <v>0</v>
      </c>
      <c r="V1077" s="4"/>
      <c r="W1077" s="4"/>
      <c r="X1077" s="4">
        <f t="shared" si="166"/>
        <v>0</v>
      </c>
      <c r="Y1077" s="4"/>
      <c r="Z1077" s="4"/>
      <c r="AA1077" s="4">
        <f>C1077+I1077-L1077-O1077-U1077-X1077-R1077</f>
        <v>0</v>
      </c>
      <c r="AB1077" s="7">
        <v>45380</v>
      </c>
    </row>
    <row r="1078" spans="1:28" ht="15.75" hidden="1" x14ac:dyDescent="0.25">
      <c r="A1078" s="29">
        <v>45380</v>
      </c>
      <c r="B1078" s="72" t="s">
        <v>676</v>
      </c>
      <c r="C1078" s="25"/>
      <c r="D1078" s="27" t="s">
        <v>46</v>
      </c>
      <c r="E1078" s="25" t="s">
        <v>138</v>
      </c>
      <c r="F1078" s="25">
        <v>1750</v>
      </c>
      <c r="G1078" s="25" t="s">
        <v>34</v>
      </c>
      <c r="H1078" s="25">
        <v>1550</v>
      </c>
      <c r="I1078" s="11">
        <f t="shared" si="161"/>
        <v>2712500</v>
      </c>
      <c r="J1078" s="31" t="s">
        <v>312</v>
      </c>
      <c r="K1078" s="11" t="s">
        <v>1131</v>
      </c>
      <c r="L1078" s="4">
        <f t="shared" si="162"/>
        <v>0</v>
      </c>
      <c r="M1078" s="4"/>
      <c r="N1078" s="4"/>
      <c r="O1078" s="4">
        <f t="shared" si="163"/>
        <v>2712500</v>
      </c>
      <c r="P1078" s="4">
        <v>2712500</v>
      </c>
      <c r="Q1078" s="4"/>
      <c r="R1078" s="4">
        <f t="shared" si="164"/>
        <v>0</v>
      </c>
      <c r="S1078" s="4"/>
      <c r="T1078" s="4"/>
      <c r="U1078" s="4">
        <f t="shared" si="165"/>
        <v>0</v>
      </c>
      <c r="V1078" s="4"/>
      <c r="W1078" s="4"/>
      <c r="X1078" s="4">
        <f t="shared" si="166"/>
        <v>0</v>
      </c>
      <c r="Y1078" s="4"/>
      <c r="Z1078" s="4"/>
      <c r="AA1078" s="4">
        <f>C1078+I1078-L1078-O1078-U1078-X1078-R1078</f>
        <v>0</v>
      </c>
      <c r="AB1078" s="7">
        <v>45380</v>
      </c>
    </row>
    <row r="1079" spans="1:28" ht="15.75" hidden="1" x14ac:dyDescent="0.25">
      <c r="A1079" s="29">
        <v>45380</v>
      </c>
      <c r="B1079" s="72" t="s">
        <v>676</v>
      </c>
      <c r="C1079" s="27"/>
      <c r="D1079" s="27" t="s">
        <v>46</v>
      </c>
      <c r="E1079" s="25" t="s">
        <v>42</v>
      </c>
      <c r="F1079" s="27">
        <v>1000</v>
      </c>
      <c r="G1079" s="25" t="s">
        <v>34</v>
      </c>
      <c r="H1079" s="27">
        <v>4100</v>
      </c>
      <c r="I1079" s="11">
        <f t="shared" si="161"/>
        <v>4100000</v>
      </c>
      <c r="J1079" s="31" t="s">
        <v>312</v>
      </c>
      <c r="K1079" s="11" t="s">
        <v>1131</v>
      </c>
      <c r="L1079" s="4">
        <f t="shared" si="162"/>
        <v>0</v>
      </c>
      <c r="M1079" s="4"/>
      <c r="N1079" s="4"/>
      <c r="O1079" s="4">
        <f t="shared" si="163"/>
        <v>4100000</v>
      </c>
      <c r="P1079" s="4">
        <v>4100000</v>
      </c>
      <c r="Q1079" s="4"/>
      <c r="R1079" s="4">
        <f t="shared" si="164"/>
        <v>0</v>
      </c>
      <c r="S1079" s="4"/>
      <c r="T1079" s="4"/>
      <c r="U1079" s="4">
        <f t="shared" si="165"/>
        <v>0</v>
      </c>
      <c r="V1079" s="4"/>
      <c r="W1079" s="4"/>
      <c r="X1079" s="4">
        <f t="shared" si="166"/>
        <v>0</v>
      </c>
      <c r="Y1079" s="4"/>
      <c r="Z1079" s="4"/>
      <c r="AA1079" s="4">
        <f>C1079+I1079-L1079-O1079-U1079-X1079-R1079</f>
        <v>0</v>
      </c>
      <c r="AB1079" s="7">
        <v>45380</v>
      </c>
    </row>
    <row r="1080" spans="1:28" ht="15.75" hidden="1" x14ac:dyDescent="0.25">
      <c r="A1080" s="29">
        <v>45380</v>
      </c>
      <c r="B1080" s="72" t="s">
        <v>311</v>
      </c>
      <c r="C1080" s="25"/>
      <c r="D1080" s="25" t="s">
        <v>46</v>
      </c>
      <c r="E1080" s="25" t="s">
        <v>47</v>
      </c>
      <c r="F1080" s="25">
        <v>2</v>
      </c>
      <c r="G1080" s="25" t="s">
        <v>48</v>
      </c>
      <c r="H1080" s="25">
        <v>150000</v>
      </c>
      <c r="I1080" s="11">
        <f t="shared" si="161"/>
        <v>300000</v>
      </c>
      <c r="J1080" s="31" t="s">
        <v>324</v>
      </c>
      <c r="K1080" s="11"/>
      <c r="L1080" s="4">
        <f t="shared" si="162"/>
        <v>0</v>
      </c>
      <c r="M1080" s="4"/>
      <c r="N1080" s="4"/>
      <c r="O1080" s="4">
        <f t="shared" si="163"/>
        <v>0</v>
      </c>
      <c r="P1080" s="4"/>
      <c r="Q1080" s="4"/>
      <c r="R1080" s="4">
        <f t="shared" si="164"/>
        <v>0</v>
      </c>
      <c r="S1080" s="4"/>
      <c r="T1080" s="4"/>
      <c r="U1080" s="4">
        <f t="shared" si="165"/>
        <v>300000</v>
      </c>
      <c r="V1080" s="4">
        <v>300000</v>
      </c>
      <c r="W1080" s="4"/>
      <c r="X1080" s="4">
        <f t="shared" si="166"/>
        <v>0</v>
      </c>
      <c r="Y1080" s="4"/>
      <c r="Z1080" s="4"/>
      <c r="AA1080" s="4">
        <f>C1080+I1080-L1080-O1080-U1080-X1080-R1080</f>
        <v>0</v>
      </c>
      <c r="AB1080" s="7">
        <v>45380</v>
      </c>
    </row>
    <row r="1081" spans="1:28" ht="15.75" hidden="1" x14ac:dyDescent="0.25">
      <c r="A1081" s="29">
        <v>45380</v>
      </c>
      <c r="B1081" s="72" t="s">
        <v>311</v>
      </c>
      <c r="C1081" s="25"/>
      <c r="D1081" s="25" t="s">
        <v>46</v>
      </c>
      <c r="E1081" s="25" t="s">
        <v>135</v>
      </c>
      <c r="F1081" s="25">
        <v>2</v>
      </c>
      <c r="G1081" s="25" t="s">
        <v>48</v>
      </c>
      <c r="H1081" s="25">
        <v>150000</v>
      </c>
      <c r="I1081" s="11">
        <f t="shared" si="161"/>
        <v>300000</v>
      </c>
      <c r="J1081" s="31" t="s">
        <v>324</v>
      </c>
      <c r="K1081" s="11"/>
      <c r="L1081" s="4">
        <f t="shared" si="162"/>
        <v>0</v>
      </c>
      <c r="M1081" s="4"/>
      <c r="N1081" s="4"/>
      <c r="O1081" s="4">
        <f t="shared" si="163"/>
        <v>0</v>
      </c>
      <c r="P1081" s="4"/>
      <c r="Q1081" s="4"/>
      <c r="R1081" s="4">
        <f t="shared" si="164"/>
        <v>0</v>
      </c>
      <c r="S1081" s="4"/>
      <c r="T1081" s="4"/>
      <c r="U1081" s="4">
        <f t="shared" si="165"/>
        <v>300000</v>
      </c>
      <c r="V1081" s="4">
        <v>300000</v>
      </c>
      <c r="W1081" s="4"/>
      <c r="X1081" s="4">
        <f t="shared" si="166"/>
        <v>0</v>
      </c>
      <c r="Y1081" s="4"/>
      <c r="Z1081" s="4"/>
      <c r="AA1081" s="4">
        <f>C1081+I1081-L1081-O1081-U1081-X1081-R1081</f>
        <v>0</v>
      </c>
      <c r="AB1081" s="7">
        <v>45380</v>
      </c>
    </row>
    <row r="1082" spans="1:28" ht="15.75" hidden="1" x14ac:dyDescent="0.25">
      <c r="A1082" s="29">
        <v>45380</v>
      </c>
      <c r="B1082" s="25" t="s">
        <v>122</v>
      </c>
      <c r="C1082" s="25"/>
      <c r="D1082" s="25" t="s">
        <v>46</v>
      </c>
      <c r="E1082" s="25" t="s">
        <v>1126</v>
      </c>
      <c r="F1082" s="25">
        <v>1617</v>
      </c>
      <c r="G1082" s="25" t="s">
        <v>39</v>
      </c>
      <c r="H1082" s="25">
        <v>15500</v>
      </c>
      <c r="I1082" s="11">
        <f t="shared" si="161"/>
        <v>25063500</v>
      </c>
      <c r="J1082" s="26" t="s">
        <v>28</v>
      </c>
      <c r="K1082" s="11"/>
      <c r="L1082" s="4">
        <f t="shared" si="162"/>
        <v>0</v>
      </c>
      <c r="M1082" s="4"/>
      <c r="N1082" s="4"/>
      <c r="O1082" s="4">
        <f t="shared" si="163"/>
        <v>0</v>
      </c>
      <c r="P1082" s="4"/>
      <c r="Q1082" s="4"/>
      <c r="R1082" s="4">
        <f t="shared" si="164"/>
        <v>0</v>
      </c>
      <c r="S1082" s="4"/>
      <c r="T1082" s="4"/>
      <c r="U1082" s="4">
        <f t="shared" si="165"/>
        <v>0</v>
      </c>
      <c r="V1082" s="4"/>
      <c r="W1082" s="4"/>
      <c r="X1082" s="4">
        <f t="shared" si="166"/>
        <v>0</v>
      </c>
      <c r="Y1082" s="4"/>
      <c r="Z1082" s="4"/>
      <c r="AA1082" s="4">
        <f>C1082+I1082-L1082-O1082-U1082-X1082-R1082</f>
        <v>25063500</v>
      </c>
      <c r="AB1082" s="7"/>
    </row>
    <row r="1083" spans="1:28" ht="15.75" hidden="1" x14ac:dyDescent="0.25">
      <c r="A1083" s="29">
        <v>45380</v>
      </c>
      <c r="B1083" s="25" t="s">
        <v>372</v>
      </c>
      <c r="C1083" s="25"/>
      <c r="D1083" s="25" t="s">
        <v>46</v>
      </c>
      <c r="E1083" s="25" t="s">
        <v>259</v>
      </c>
      <c r="F1083" s="25">
        <v>10500</v>
      </c>
      <c r="G1083" s="25" t="s">
        <v>34</v>
      </c>
      <c r="H1083" s="25">
        <v>835</v>
      </c>
      <c r="I1083" s="11">
        <f t="shared" si="161"/>
        <v>8767500</v>
      </c>
      <c r="J1083" s="31" t="s">
        <v>324</v>
      </c>
      <c r="K1083" s="11"/>
      <c r="L1083" s="4">
        <f t="shared" si="162"/>
        <v>8767500</v>
      </c>
      <c r="M1083" s="4">
        <v>8767500</v>
      </c>
      <c r="N1083" s="4"/>
      <c r="O1083" s="4">
        <f t="shared" si="163"/>
        <v>0</v>
      </c>
      <c r="P1083" s="4"/>
      <c r="Q1083" s="4"/>
      <c r="R1083" s="4">
        <f t="shared" si="164"/>
        <v>0</v>
      </c>
      <c r="S1083" s="4"/>
      <c r="T1083" s="4"/>
      <c r="U1083" s="4">
        <f t="shared" si="165"/>
        <v>0</v>
      </c>
      <c r="V1083" s="4"/>
      <c r="W1083" s="4"/>
      <c r="X1083" s="4">
        <f t="shared" si="166"/>
        <v>0</v>
      </c>
      <c r="Y1083" s="4"/>
      <c r="Z1083" s="4"/>
      <c r="AA1083" s="4">
        <f>C1083+I1083-L1083-O1083-U1083-X1083-R1083</f>
        <v>0</v>
      </c>
      <c r="AB1083" s="7">
        <v>45380</v>
      </c>
    </row>
    <row r="1084" spans="1:28" ht="15.75" hidden="1" x14ac:dyDescent="0.25">
      <c r="A1084" s="29">
        <v>45380</v>
      </c>
      <c r="B1084" s="72" t="s">
        <v>372</v>
      </c>
      <c r="C1084" s="25"/>
      <c r="D1084" s="25" t="s">
        <v>46</v>
      </c>
      <c r="E1084" s="25" t="s">
        <v>151</v>
      </c>
      <c r="F1084" s="25">
        <v>1250</v>
      </c>
      <c r="G1084" s="25" t="s">
        <v>34</v>
      </c>
      <c r="H1084" s="25">
        <v>1830</v>
      </c>
      <c r="I1084" s="11">
        <f t="shared" si="161"/>
        <v>2287500</v>
      </c>
      <c r="J1084" s="26" t="s">
        <v>28</v>
      </c>
      <c r="K1084" s="11"/>
      <c r="L1084" s="4">
        <f t="shared" si="162"/>
        <v>0</v>
      </c>
      <c r="M1084" s="4"/>
      <c r="N1084" s="4"/>
      <c r="O1084" s="4">
        <f t="shared" si="163"/>
        <v>0</v>
      </c>
      <c r="P1084" s="4"/>
      <c r="Q1084" s="4"/>
      <c r="R1084" s="4">
        <f t="shared" si="164"/>
        <v>0</v>
      </c>
      <c r="S1084" s="4"/>
      <c r="T1084" s="4"/>
      <c r="U1084" s="4">
        <f t="shared" si="165"/>
        <v>0</v>
      </c>
      <c r="V1084" s="4"/>
      <c r="W1084" s="4"/>
      <c r="X1084" s="4">
        <f t="shared" si="166"/>
        <v>0</v>
      </c>
      <c r="Y1084" s="4"/>
      <c r="Z1084" s="4"/>
      <c r="AA1084" s="4">
        <f>C1084+I1084-L1084-O1084-U1084-X1084-R1084</f>
        <v>2287500</v>
      </c>
      <c r="AB1084" s="7"/>
    </row>
    <row r="1085" spans="1:28" ht="15.75" hidden="1" x14ac:dyDescent="0.25">
      <c r="A1085" s="29">
        <v>45380</v>
      </c>
      <c r="B1085" s="72" t="s">
        <v>354</v>
      </c>
      <c r="C1085" s="25"/>
      <c r="D1085" s="25" t="s">
        <v>52</v>
      </c>
      <c r="E1085" s="25" t="s">
        <v>108</v>
      </c>
      <c r="F1085" s="25">
        <v>1000</v>
      </c>
      <c r="G1085" s="25" t="s">
        <v>34</v>
      </c>
      <c r="H1085" s="25">
        <v>2250</v>
      </c>
      <c r="I1085" s="11">
        <f t="shared" si="161"/>
        <v>2250000</v>
      </c>
      <c r="J1085" s="26" t="s">
        <v>28</v>
      </c>
      <c r="K1085" s="11"/>
      <c r="L1085" s="4">
        <f t="shared" si="162"/>
        <v>0</v>
      </c>
      <c r="M1085" s="4"/>
      <c r="N1085" s="4"/>
      <c r="O1085" s="4">
        <f t="shared" si="163"/>
        <v>0</v>
      </c>
      <c r="P1085" s="4"/>
      <c r="Q1085" s="4"/>
      <c r="R1085" s="4">
        <f t="shared" si="164"/>
        <v>0</v>
      </c>
      <c r="S1085" s="4"/>
      <c r="T1085" s="4"/>
      <c r="U1085" s="4">
        <f t="shared" si="165"/>
        <v>0</v>
      </c>
      <c r="V1085" s="4"/>
      <c r="W1085" s="4"/>
      <c r="X1085" s="4">
        <f t="shared" si="166"/>
        <v>0</v>
      </c>
      <c r="Y1085" s="4"/>
      <c r="Z1085" s="4"/>
      <c r="AA1085" s="4">
        <f>C1085+I1085-L1085-O1085-U1085-X1085-R1085</f>
        <v>2250000</v>
      </c>
      <c r="AB1085" s="7"/>
    </row>
    <row r="1086" spans="1:28" ht="15.75" hidden="1" x14ac:dyDescent="0.25">
      <c r="A1086" s="29">
        <v>45380</v>
      </c>
      <c r="B1086" s="72" t="s">
        <v>354</v>
      </c>
      <c r="C1086" s="27"/>
      <c r="D1086" s="25" t="s">
        <v>52</v>
      </c>
      <c r="E1086" s="27" t="s">
        <v>160</v>
      </c>
      <c r="F1086" s="27">
        <v>250</v>
      </c>
      <c r="G1086" s="25" t="s">
        <v>34</v>
      </c>
      <c r="H1086" s="27">
        <v>3265</v>
      </c>
      <c r="I1086" s="11">
        <f t="shared" si="161"/>
        <v>816250</v>
      </c>
      <c r="J1086" s="28" t="s">
        <v>28</v>
      </c>
      <c r="K1086" s="11"/>
      <c r="L1086" s="4">
        <f t="shared" si="162"/>
        <v>0</v>
      </c>
      <c r="M1086" s="4"/>
      <c r="N1086" s="4"/>
      <c r="O1086" s="4">
        <f t="shared" si="163"/>
        <v>0</v>
      </c>
      <c r="P1086" s="4"/>
      <c r="Q1086" s="4"/>
      <c r="R1086" s="4">
        <f t="shared" si="164"/>
        <v>0</v>
      </c>
      <c r="S1086" s="4"/>
      <c r="T1086" s="4"/>
      <c r="U1086" s="4">
        <f t="shared" si="165"/>
        <v>0</v>
      </c>
      <c r="V1086" s="4"/>
      <c r="W1086" s="4"/>
      <c r="X1086" s="4">
        <f t="shared" si="166"/>
        <v>0</v>
      </c>
      <c r="Y1086" s="4"/>
      <c r="Z1086" s="4"/>
      <c r="AA1086" s="4">
        <f>C1086+I1086-L1086-O1086-U1086-X1086-R1086</f>
        <v>816250</v>
      </c>
      <c r="AB1086" s="7"/>
    </row>
    <row r="1087" spans="1:28" ht="15.75" hidden="1" x14ac:dyDescent="0.25">
      <c r="A1087" s="29">
        <v>45380</v>
      </c>
      <c r="B1087" s="73" t="s">
        <v>41</v>
      </c>
      <c r="C1087" s="27"/>
      <c r="D1087" s="27" t="s">
        <v>46</v>
      </c>
      <c r="E1087" s="27" t="s">
        <v>206</v>
      </c>
      <c r="F1087" s="27">
        <v>1</v>
      </c>
      <c r="G1087" s="27" t="s">
        <v>48</v>
      </c>
      <c r="H1087" s="27">
        <v>280000</v>
      </c>
      <c r="I1087" s="11">
        <f t="shared" si="161"/>
        <v>280000</v>
      </c>
      <c r="J1087" s="32" t="s">
        <v>324</v>
      </c>
      <c r="K1087" s="11"/>
      <c r="L1087" s="4">
        <f t="shared" si="162"/>
        <v>280000</v>
      </c>
      <c r="M1087" s="4">
        <v>280000</v>
      </c>
      <c r="N1087" s="4"/>
      <c r="O1087" s="4">
        <f t="shared" si="163"/>
        <v>0</v>
      </c>
      <c r="P1087" s="4"/>
      <c r="Q1087" s="4"/>
      <c r="R1087" s="4">
        <f t="shared" si="164"/>
        <v>0</v>
      </c>
      <c r="S1087" s="4"/>
      <c r="T1087" s="4"/>
      <c r="U1087" s="4">
        <f t="shared" si="165"/>
        <v>0</v>
      </c>
      <c r="V1087" s="4"/>
      <c r="W1087" s="4"/>
      <c r="X1087" s="4">
        <f t="shared" si="166"/>
        <v>0</v>
      </c>
      <c r="Y1087" s="4"/>
      <c r="Z1087" s="4"/>
      <c r="AA1087" s="4">
        <f>C1087+I1087-L1087-O1087-U1087-X1087-R1087</f>
        <v>0</v>
      </c>
      <c r="AB1087" s="7">
        <v>45380</v>
      </c>
    </row>
    <row r="1088" spans="1:28" ht="15.75" hidden="1" x14ac:dyDescent="0.25">
      <c r="A1088" s="29">
        <v>45380</v>
      </c>
      <c r="B1088" s="27" t="s">
        <v>122</v>
      </c>
      <c r="C1088" s="25"/>
      <c r="D1088" s="27" t="s">
        <v>46</v>
      </c>
      <c r="E1088" s="25" t="s">
        <v>767</v>
      </c>
      <c r="F1088" s="25">
        <v>3000</v>
      </c>
      <c r="G1088" s="27" t="s">
        <v>34</v>
      </c>
      <c r="H1088" s="25">
        <v>3255</v>
      </c>
      <c r="I1088" s="11">
        <f t="shared" si="161"/>
        <v>9765000</v>
      </c>
      <c r="J1088" s="26" t="s">
        <v>28</v>
      </c>
      <c r="K1088" s="11"/>
      <c r="L1088" s="4">
        <f t="shared" si="162"/>
        <v>0</v>
      </c>
      <c r="M1088" s="4"/>
      <c r="N1088" s="4"/>
      <c r="O1088" s="4">
        <f t="shared" si="163"/>
        <v>0</v>
      </c>
      <c r="P1088" s="4"/>
      <c r="Q1088" s="4"/>
      <c r="R1088" s="4">
        <f t="shared" si="164"/>
        <v>0</v>
      </c>
      <c r="S1088" s="4"/>
      <c r="T1088" s="4"/>
      <c r="U1088" s="4">
        <f t="shared" si="165"/>
        <v>0</v>
      </c>
      <c r="V1088" s="4"/>
      <c r="W1088" s="4"/>
      <c r="X1088" s="4">
        <f t="shared" si="166"/>
        <v>0</v>
      </c>
      <c r="Y1088" s="4"/>
      <c r="Z1088" s="4"/>
      <c r="AA1088" s="4">
        <f>C1088+I1088-L1088-O1088-U1088-X1088-R1088</f>
        <v>9765000</v>
      </c>
      <c r="AB1088" s="7"/>
    </row>
    <row r="1089" spans="1:28" ht="15.75" hidden="1" x14ac:dyDescent="0.25">
      <c r="A1089" s="29">
        <v>45380</v>
      </c>
      <c r="B1089" s="27" t="s">
        <v>122</v>
      </c>
      <c r="C1089" s="27"/>
      <c r="D1089" s="27" t="s">
        <v>46</v>
      </c>
      <c r="E1089" s="25" t="s">
        <v>395</v>
      </c>
      <c r="F1089" s="25">
        <v>2000</v>
      </c>
      <c r="G1089" s="27" t="s">
        <v>34</v>
      </c>
      <c r="H1089" s="27">
        <v>1010</v>
      </c>
      <c r="I1089" s="11">
        <f t="shared" si="161"/>
        <v>2020000</v>
      </c>
      <c r="J1089" s="28" t="s">
        <v>28</v>
      </c>
      <c r="K1089" s="11"/>
      <c r="L1089" s="4">
        <f t="shared" si="162"/>
        <v>0</v>
      </c>
      <c r="M1089" s="4"/>
      <c r="N1089" s="4"/>
      <c r="O1089" s="4">
        <f t="shared" si="163"/>
        <v>0</v>
      </c>
      <c r="P1089" s="4"/>
      <c r="Q1089" s="4"/>
      <c r="R1089" s="4">
        <f t="shared" si="164"/>
        <v>0</v>
      </c>
      <c r="S1089" s="4"/>
      <c r="T1089" s="4"/>
      <c r="U1089" s="4">
        <f t="shared" si="165"/>
        <v>0</v>
      </c>
      <c r="V1089" s="4"/>
      <c r="W1089" s="4"/>
      <c r="X1089" s="4">
        <f t="shared" si="166"/>
        <v>0</v>
      </c>
      <c r="Y1089" s="4"/>
      <c r="Z1089" s="4"/>
      <c r="AA1089" s="4">
        <f>C1089+I1089-L1089-O1089-U1089-X1089-R1089</f>
        <v>2020000</v>
      </c>
      <c r="AB1089" s="7"/>
    </row>
    <row r="1090" spans="1:28" ht="15.75" hidden="1" x14ac:dyDescent="0.25">
      <c r="A1090" s="29">
        <v>45380</v>
      </c>
      <c r="B1090" s="27" t="s">
        <v>122</v>
      </c>
      <c r="C1090" s="25"/>
      <c r="D1090" s="27" t="s">
        <v>46</v>
      </c>
      <c r="E1090" s="27" t="s">
        <v>109</v>
      </c>
      <c r="F1090" s="25">
        <v>4000</v>
      </c>
      <c r="G1090" s="27" t="s">
        <v>34</v>
      </c>
      <c r="H1090" s="25">
        <v>1090</v>
      </c>
      <c r="I1090" s="11">
        <f t="shared" si="161"/>
        <v>4360000</v>
      </c>
      <c r="J1090" s="26" t="s">
        <v>28</v>
      </c>
      <c r="K1090" s="11"/>
      <c r="L1090" s="4">
        <f t="shared" si="162"/>
        <v>0</v>
      </c>
      <c r="M1090" s="4"/>
      <c r="N1090" s="4"/>
      <c r="O1090" s="4">
        <f t="shared" si="163"/>
        <v>0</v>
      </c>
      <c r="P1090" s="4"/>
      <c r="Q1090" s="4"/>
      <c r="R1090" s="4">
        <f t="shared" si="164"/>
        <v>0</v>
      </c>
      <c r="S1090" s="4"/>
      <c r="T1090" s="4"/>
      <c r="U1090" s="4">
        <f t="shared" si="165"/>
        <v>0</v>
      </c>
      <c r="V1090" s="4"/>
      <c r="W1090" s="4"/>
      <c r="X1090" s="4">
        <f t="shared" si="166"/>
        <v>0</v>
      </c>
      <c r="Y1090" s="4"/>
      <c r="Z1090" s="4"/>
      <c r="AA1090" s="4">
        <f>C1090+I1090-L1090-O1090-U1090-X1090-R1090</f>
        <v>4360000</v>
      </c>
      <c r="AB1090" s="7"/>
    </row>
    <row r="1091" spans="1:28" ht="15.75" hidden="1" x14ac:dyDescent="0.25">
      <c r="A1091" s="29">
        <v>45380</v>
      </c>
      <c r="B1091" s="27" t="s">
        <v>122</v>
      </c>
      <c r="C1091" s="25"/>
      <c r="D1091" s="27" t="s">
        <v>46</v>
      </c>
      <c r="E1091" s="25" t="s">
        <v>95</v>
      </c>
      <c r="F1091" s="25">
        <v>20000</v>
      </c>
      <c r="G1091" s="27" t="s">
        <v>34</v>
      </c>
      <c r="H1091" s="25">
        <v>1385</v>
      </c>
      <c r="I1091" s="11">
        <f t="shared" si="161"/>
        <v>27700000</v>
      </c>
      <c r="J1091" s="26" t="s">
        <v>28</v>
      </c>
      <c r="K1091" s="11"/>
      <c r="L1091" s="4">
        <f t="shared" si="162"/>
        <v>0</v>
      </c>
      <c r="M1091" s="4"/>
      <c r="N1091" s="4"/>
      <c r="O1091" s="4">
        <f t="shared" si="163"/>
        <v>0</v>
      </c>
      <c r="P1091" s="4"/>
      <c r="Q1091" s="4"/>
      <c r="R1091" s="4">
        <f t="shared" si="164"/>
        <v>0</v>
      </c>
      <c r="S1091" s="4"/>
      <c r="T1091" s="4"/>
      <c r="U1091" s="4">
        <f t="shared" si="165"/>
        <v>0</v>
      </c>
      <c r="V1091" s="4"/>
      <c r="W1091" s="4"/>
      <c r="X1091" s="4">
        <f t="shared" si="166"/>
        <v>0</v>
      </c>
      <c r="Y1091" s="4"/>
      <c r="Z1091" s="4"/>
      <c r="AA1091" s="4">
        <f>C1091+I1091-L1091-O1091-U1091-X1091-R1091</f>
        <v>27700000</v>
      </c>
      <c r="AB1091" s="7"/>
    </row>
    <row r="1092" spans="1:28" ht="15.75" hidden="1" x14ac:dyDescent="0.25">
      <c r="A1092" s="24">
        <v>45380</v>
      </c>
      <c r="B1092" s="72" t="s">
        <v>370</v>
      </c>
      <c r="C1092" s="25"/>
      <c r="D1092" s="25" t="s">
        <v>52</v>
      </c>
      <c r="E1092" s="25" t="s">
        <v>477</v>
      </c>
      <c r="F1092" s="25">
        <v>1</v>
      </c>
      <c r="G1092" s="25" t="s">
        <v>48</v>
      </c>
      <c r="H1092" s="25">
        <v>230000</v>
      </c>
      <c r="I1092" s="11">
        <f t="shared" si="161"/>
        <v>230000</v>
      </c>
      <c r="J1092" s="26" t="s">
        <v>28</v>
      </c>
      <c r="K1092" s="11"/>
      <c r="L1092" s="4">
        <f t="shared" si="162"/>
        <v>0</v>
      </c>
      <c r="M1092" s="4"/>
      <c r="N1092" s="4"/>
      <c r="O1092" s="4">
        <f t="shared" si="163"/>
        <v>0</v>
      </c>
      <c r="P1092" s="4"/>
      <c r="Q1092" s="4"/>
      <c r="R1092" s="4">
        <f t="shared" si="164"/>
        <v>0</v>
      </c>
      <c r="S1092" s="4"/>
      <c r="T1092" s="4"/>
      <c r="U1092" s="4">
        <f t="shared" si="165"/>
        <v>0</v>
      </c>
      <c r="V1092" s="4"/>
      <c r="W1092" s="4"/>
      <c r="X1092" s="4">
        <f t="shared" si="166"/>
        <v>0</v>
      </c>
      <c r="Y1092" s="4"/>
      <c r="Z1092" s="4"/>
      <c r="AA1092" s="4">
        <f>C1092+I1092-L1092-O1092-U1092-X1092-R1092</f>
        <v>230000</v>
      </c>
      <c r="AB1092" s="7"/>
    </row>
    <row r="1093" spans="1:28" ht="15.75" hidden="1" x14ac:dyDescent="0.25">
      <c r="A1093" s="29">
        <v>45380</v>
      </c>
      <c r="B1093" s="73" t="s">
        <v>370</v>
      </c>
      <c r="C1093" s="25"/>
      <c r="D1093" s="25" t="s">
        <v>52</v>
      </c>
      <c r="E1093" s="25" t="s">
        <v>384</v>
      </c>
      <c r="F1093" s="25">
        <v>1</v>
      </c>
      <c r="G1093" s="27" t="s">
        <v>48</v>
      </c>
      <c r="H1093" s="25">
        <v>250000</v>
      </c>
      <c r="I1093" s="11">
        <f t="shared" si="161"/>
        <v>250000</v>
      </c>
      <c r="J1093" s="26" t="s">
        <v>28</v>
      </c>
      <c r="K1093" s="11"/>
      <c r="L1093" s="4">
        <f t="shared" si="162"/>
        <v>0</v>
      </c>
      <c r="M1093" s="4"/>
      <c r="N1093" s="4"/>
      <c r="O1093" s="4">
        <f t="shared" si="163"/>
        <v>0</v>
      </c>
      <c r="P1093" s="4"/>
      <c r="Q1093" s="4"/>
      <c r="R1093" s="4">
        <f t="shared" si="164"/>
        <v>0</v>
      </c>
      <c r="S1093" s="4"/>
      <c r="T1093" s="4"/>
      <c r="U1093" s="4">
        <f t="shared" si="165"/>
        <v>0</v>
      </c>
      <c r="V1093" s="4"/>
      <c r="W1093" s="4"/>
      <c r="X1093" s="4">
        <f t="shared" si="166"/>
        <v>0</v>
      </c>
      <c r="Y1093" s="4"/>
      <c r="Z1093" s="4"/>
      <c r="AA1093" s="4">
        <f>C1093+I1093-L1093-O1093-U1093-X1093-R1093</f>
        <v>250000</v>
      </c>
      <c r="AB1093" s="7"/>
    </row>
    <row r="1094" spans="1:28" ht="15.75" hidden="1" x14ac:dyDescent="0.25">
      <c r="A1094" s="24">
        <v>45380</v>
      </c>
      <c r="B1094" s="25" t="s">
        <v>226</v>
      </c>
      <c r="C1094" s="25"/>
      <c r="D1094" s="25" t="s">
        <v>52</v>
      </c>
      <c r="E1094" s="25" t="s">
        <v>229</v>
      </c>
      <c r="F1094" s="25">
        <v>258.5</v>
      </c>
      <c r="G1094" s="25" t="s">
        <v>39</v>
      </c>
      <c r="H1094" s="25">
        <v>42000</v>
      </c>
      <c r="I1094" s="11">
        <f t="shared" si="161"/>
        <v>10857000</v>
      </c>
      <c r="J1094" s="26" t="s">
        <v>28</v>
      </c>
      <c r="K1094" s="11"/>
      <c r="L1094" s="4">
        <f t="shared" si="162"/>
        <v>0</v>
      </c>
      <c r="M1094" s="4"/>
      <c r="N1094" s="4"/>
      <c r="O1094" s="4">
        <f t="shared" si="163"/>
        <v>0</v>
      </c>
      <c r="P1094" s="4"/>
      <c r="Q1094" s="4"/>
      <c r="R1094" s="4">
        <f t="shared" si="164"/>
        <v>0</v>
      </c>
      <c r="S1094" s="4"/>
      <c r="T1094" s="4"/>
      <c r="U1094" s="4">
        <f t="shared" si="165"/>
        <v>0</v>
      </c>
      <c r="V1094" s="4"/>
      <c r="W1094" s="4"/>
      <c r="X1094" s="4">
        <f t="shared" si="166"/>
        <v>0</v>
      </c>
      <c r="Y1094" s="4"/>
      <c r="Z1094" s="4"/>
      <c r="AA1094" s="4">
        <f>C1094+I1094-L1094-O1094-U1094-X1094-R1094</f>
        <v>10857000</v>
      </c>
      <c r="AB1094" s="7"/>
    </row>
    <row r="1095" spans="1:28" ht="15.75" hidden="1" x14ac:dyDescent="0.25">
      <c r="A1095" s="29">
        <v>45381</v>
      </c>
      <c r="B1095" s="73" t="s">
        <v>452</v>
      </c>
      <c r="C1095" s="27"/>
      <c r="D1095" s="27" t="s">
        <v>46</v>
      </c>
      <c r="E1095" s="27" t="s">
        <v>1126</v>
      </c>
      <c r="F1095" s="27">
        <v>3234</v>
      </c>
      <c r="G1095" s="27" t="s">
        <v>39</v>
      </c>
      <c r="H1095" s="27">
        <v>12550</v>
      </c>
      <c r="I1095" s="11">
        <f t="shared" ref="I1095:I1117" si="167">F1095*H1095</f>
        <v>40586700</v>
      </c>
      <c r="J1095" s="28" t="s">
        <v>28</v>
      </c>
      <c r="K1095" s="11"/>
      <c r="L1095" s="4">
        <f t="shared" ref="L1095:L1117" si="168">M1095+N1095</f>
        <v>0</v>
      </c>
      <c r="M1095" s="4"/>
      <c r="N1095" s="4"/>
      <c r="O1095" s="4">
        <f t="shared" ref="O1095:O1117" si="169">P1095+Q1095</f>
        <v>0</v>
      </c>
      <c r="P1095" s="4"/>
      <c r="Q1095" s="4"/>
      <c r="R1095" s="4">
        <f t="shared" ref="R1095:R1117" si="170">S1095+T1095</f>
        <v>0</v>
      </c>
      <c r="S1095" s="4"/>
      <c r="T1095" s="4"/>
      <c r="U1095" s="4">
        <f t="shared" ref="U1095:U1117" si="171">V1095+W1095</f>
        <v>0</v>
      </c>
      <c r="V1095" s="4"/>
      <c r="W1095" s="4"/>
      <c r="X1095" s="4">
        <f t="shared" ref="X1095:X1117" si="172">Y1095+Z1095</f>
        <v>0</v>
      </c>
      <c r="Y1095" s="4"/>
      <c r="Z1095" s="4"/>
      <c r="AA1095" s="4">
        <f>C1095+I1095-L1095-O1095-U1095-X1095-R1095</f>
        <v>40586700</v>
      </c>
      <c r="AB1095" s="7"/>
    </row>
    <row r="1096" spans="1:28" ht="15.75" hidden="1" x14ac:dyDescent="0.25">
      <c r="A1096" s="29">
        <v>45381</v>
      </c>
      <c r="B1096" s="25" t="s">
        <v>122</v>
      </c>
      <c r="C1096" s="25"/>
      <c r="D1096" s="27" t="s">
        <v>46</v>
      </c>
      <c r="E1096" s="25" t="s">
        <v>1135</v>
      </c>
      <c r="F1096" s="25">
        <v>1352</v>
      </c>
      <c r="G1096" s="27" t="s">
        <v>39</v>
      </c>
      <c r="H1096" s="25">
        <v>15500</v>
      </c>
      <c r="I1096" s="11">
        <f t="shared" si="167"/>
        <v>20956000</v>
      </c>
      <c r="J1096" s="26" t="s">
        <v>28</v>
      </c>
      <c r="K1096" s="11"/>
      <c r="L1096" s="4">
        <f t="shared" si="168"/>
        <v>0</v>
      </c>
      <c r="M1096" s="4"/>
      <c r="N1096" s="4"/>
      <c r="O1096" s="4">
        <f t="shared" si="169"/>
        <v>0</v>
      </c>
      <c r="P1096" s="4"/>
      <c r="Q1096" s="4"/>
      <c r="R1096" s="4">
        <f t="shared" si="170"/>
        <v>0</v>
      </c>
      <c r="S1096" s="4"/>
      <c r="T1096" s="4"/>
      <c r="U1096" s="4">
        <f t="shared" si="171"/>
        <v>0</v>
      </c>
      <c r="V1096" s="4"/>
      <c r="W1096" s="4"/>
      <c r="X1096" s="4">
        <f t="shared" si="172"/>
        <v>0</v>
      </c>
      <c r="Y1096" s="4"/>
      <c r="Z1096" s="4"/>
      <c r="AA1096" s="4">
        <f>C1096+I1096-L1096-O1096-U1096-X1096-R1096</f>
        <v>20956000</v>
      </c>
      <c r="AB1096" s="7"/>
    </row>
    <row r="1097" spans="1:28" ht="15.75" hidden="1" x14ac:dyDescent="0.25">
      <c r="A1097" s="29">
        <v>45381</v>
      </c>
      <c r="B1097" s="25" t="s">
        <v>122</v>
      </c>
      <c r="C1097" s="27"/>
      <c r="D1097" s="27" t="s">
        <v>46</v>
      </c>
      <c r="E1097" s="27" t="s">
        <v>40</v>
      </c>
      <c r="F1097" s="27">
        <v>1944</v>
      </c>
      <c r="G1097" s="27" t="s">
        <v>39</v>
      </c>
      <c r="H1097" s="25">
        <v>15500</v>
      </c>
      <c r="I1097" s="11">
        <f t="shared" si="167"/>
        <v>30132000</v>
      </c>
      <c r="J1097" s="28" t="s">
        <v>28</v>
      </c>
      <c r="K1097" s="11"/>
      <c r="L1097" s="4">
        <f t="shared" si="168"/>
        <v>0</v>
      </c>
      <c r="M1097" s="4"/>
      <c r="N1097" s="4"/>
      <c r="O1097" s="4">
        <f t="shared" si="169"/>
        <v>0</v>
      </c>
      <c r="P1097" s="4"/>
      <c r="Q1097" s="4"/>
      <c r="R1097" s="4">
        <f t="shared" si="170"/>
        <v>0</v>
      </c>
      <c r="S1097" s="4"/>
      <c r="T1097" s="4"/>
      <c r="U1097" s="4">
        <f t="shared" si="171"/>
        <v>0</v>
      </c>
      <c r="V1097" s="4"/>
      <c r="W1097" s="4"/>
      <c r="X1097" s="4">
        <f t="shared" si="172"/>
        <v>0</v>
      </c>
      <c r="Y1097" s="4"/>
      <c r="Z1097" s="4"/>
      <c r="AA1097" s="4">
        <f>C1097+I1097-L1097-O1097-U1097-X1097-R1097</f>
        <v>30132000</v>
      </c>
      <c r="AB1097" s="7"/>
    </row>
    <row r="1098" spans="1:28" ht="15.75" hidden="1" x14ac:dyDescent="0.25">
      <c r="A1098" s="29">
        <v>45381</v>
      </c>
      <c r="B1098" s="25" t="s">
        <v>122</v>
      </c>
      <c r="C1098" s="27"/>
      <c r="D1098" s="27" t="s">
        <v>46</v>
      </c>
      <c r="E1098" s="27" t="s">
        <v>1041</v>
      </c>
      <c r="F1098" s="27">
        <v>1827</v>
      </c>
      <c r="G1098" s="27" t="s">
        <v>39</v>
      </c>
      <c r="H1098" s="25">
        <v>15500</v>
      </c>
      <c r="I1098" s="11">
        <f t="shared" si="167"/>
        <v>28318500</v>
      </c>
      <c r="J1098" s="28" t="s">
        <v>28</v>
      </c>
      <c r="K1098" s="11"/>
      <c r="L1098" s="4">
        <f t="shared" si="168"/>
        <v>0</v>
      </c>
      <c r="M1098" s="4"/>
      <c r="N1098" s="4"/>
      <c r="O1098" s="4">
        <f t="shared" si="169"/>
        <v>0</v>
      </c>
      <c r="P1098" s="4"/>
      <c r="Q1098" s="4"/>
      <c r="R1098" s="4">
        <f t="shared" si="170"/>
        <v>0</v>
      </c>
      <c r="S1098" s="4"/>
      <c r="T1098" s="4"/>
      <c r="U1098" s="4">
        <f t="shared" si="171"/>
        <v>0</v>
      </c>
      <c r="V1098" s="4"/>
      <c r="W1098" s="4"/>
      <c r="X1098" s="4">
        <f t="shared" si="172"/>
        <v>0</v>
      </c>
      <c r="Y1098" s="4"/>
      <c r="Z1098" s="4"/>
      <c r="AA1098" s="4">
        <f>C1098+I1098-L1098-O1098-U1098-X1098-R1098</f>
        <v>28318500</v>
      </c>
      <c r="AB1098" s="7"/>
    </row>
    <row r="1099" spans="1:28" ht="15.75" hidden="1" x14ac:dyDescent="0.25">
      <c r="A1099" s="29">
        <v>45381</v>
      </c>
      <c r="B1099" s="73" t="s">
        <v>1136</v>
      </c>
      <c r="C1099" s="25"/>
      <c r="D1099" s="27" t="s">
        <v>46</v>
      </c>
      <c r="E1099" s="25" t="s">
        <v>100</v>
      </c>
      <c r="F1099" s="25">
        <v>57.6</v>
      </c>
      <c r="G1099" s="27" t="s">
        <v>39</v>
      </c>
      <c r="H1099" s="25">
        <v>49000</v>
      </c>
      <c r="I1099" s="11">
        <f t="shared" si="167"/>
        <v>2822400</v>
      </c>
      <c r="J1099" s="26" t="s">
        <v>28</v>
      </c>
      <c r="K1099" s="11"/>
      <c r="L1099" s="4">
        <f t="shared" si="168"/>
        <v>0</v>
      </c>
      <c r="M1099" s="4"/>
      <c r="N1099" s="4"/>
      <c r="O1099" s="4">
        <f t="shared" si="169"/>
        <v>0</v>
      </c>
      <c r="P1099" s="4"/>
      <c r="Q1099" s="4"/>
      <c r="R1099" s="4">
        <f t="shared" si="170"/>
        <v>0</v>
      </c>
      <c r="S1099" s="4"/>
      <c r="T1099" s="4"/>
      <c r="U1099" s="4">
        <f t="shared" si="171"/>
        <v>0</v>
      </c>
      <c r="V1099" s="4"/>
      <c r="W1099" s="4"/>
      <c r="X1099" s="4">
        <f t="shared" si="172"/>
        <v>0</v>
      </c>
      <c r="Y1099" s="4"/>
      <c r="Z1099" s="4"/>
      <c r="AA1099" s="4">
        <f>C1099+I1099-L1099-O1099-U1099-X1099-R1099</f>
        <v>2822400</v>
      </c>
      <c r="AB1099" s="7"/>
    </row>
    <row r="1100" spans="1:28" ht="15.75" hidden="1" x14ac:dyDescent="0.25">
      <c r="A1100" s="29">
        <v>45381</v>
      </c>
      <c r="B1100" s="73" t="s">
        <v>256</v>
      </c>
      <c r="C1100" s="27"/>
      <c r="D1100" s="27" t="s">
        <v>52</v>
      </c>
      <c r="E1100" s="27" t="s">
        <v>173</v>
      </c>
      <c r="F1100" s="25">
        <v>1500</v>
      </c>
      <c r="G1100" s="27" t="s">
        <v>34</v>
      </c>
      <c r="H1100" s="27">
        <v>4000</v>
      </c>
      <c r="I1100" s="11">
        <f t="shared" si="167"/>
        <v>6000000</v>
      </c>
      <c r="J1100" s="28" t="s">
        <v>28</v>
      </c>
      <c r="K1100" s="11"/>
      <c r="L1100" s="4">
        <f t="shared" si="168"/>
        <v>0</v>
      </c>
      <c r="M1100" s="4"/>
      <c r="N1100" s="4"/>
      <c r="O1100" s="4">
        <f t="shared" si="169"/>
        <v>0</v>
      </c>
      <c r="P1100" s="4"/>
      <c r="Q1100" s="4"/>
      <c r="R1100" s="4">
        <f t="shared" si="170"/>
        <v>0</v>
      </c>
      <c r="S1100" s="4"/>
      <c r="T1100" s="4"/>
      <c r="U1100" s="4">
        <f t="shared" si="171"/>
        <v>0</v>
      </c>
      <c r="V1100" s="4"/>
      <c r="W1100" s="4"/>
      <c r="X1100" s="4">
        <f t="shared" si="172"/>
        <v>0</v>
      </c>
      <c r="Y1100" s="4"/>
      <c r="Z1100" s="4"/>
      <c r="AA1100" s="4">
        <f>C1100+I1100-L1100-O1100-U1100-X1100-R1100</f>
        <v>6000000</v>
      </c>
      <c r="AB1100" s="7"/>
    </row>
    <row r="1101" spans="1:28" ht="15.75" hidden="1" x14ac:dyDescent="0.25">
      <c r="A1101" s="29">
        <v>45381</v>
      </c>
      <c r="B1101" s="73" t="s">
        <v>256</v>
      </c>
      <c r="C1101" s="25"/>
      <c r="D1101" s="27" t="s">
        <v>52</v>
      </c>
      <c r="E1101" s="27" t="s">
        <v>60</v>
      </c>
      <c r="F1101" s="27">
        <v>250</v>
      </c>
      <c r="G1101" s="25" t="s">
        <v>34</v>
      </c>
      <c r="H1101" s="25">
        <v>1420</v>
      </c>
      <c r="I1101" s="11">
        <f t="shared" si="167"/>
        <v>355000</v>
      </c>
      <c r="J1101" s="26" t="s">
        <v>28</v>
      </c>
      <c r="K1101" s="11"/>
      <c r="L1101" s="4">
        <f t="shared" si="168"/>
        <v>0</v>
      </c>
      <c r="M1101" s="4"/>
      <c r="N1101" s="4"/>
      <c r="O1101" s="4">
        <f t="shared" si="169"/>
        <v>0</v>
      </c>
      <c r="P1101" s="4"/>
      <c r="Q1101" s="4"/>
      <c r="R1101" s="4">
        <f t="shared" si="170"/>
        <v>0</v>
      </c>
      <c r="S1101" s="4"/>
      <c r="T1101" s="4"/>
      <c r="U1101" s="4">
        <f t="shared" si="171"/>
        <v>0</v>
      </c>
      <c r="V1101" s="4"/>
      <c r="W1101" s="4"/>
      <c r="X1101" s="4">
        <f t="shared" si="172"/>
        <v>0</v>
      </c>
      <c r="Y1101" s="4"/>
      <c r="Z1101" s="4"/>
      <c r="AA1101" s="4">
        <f>C1101+I1101-L1101-O1101-U1101-X1101-R1101</f>
        <v>355000</v>
      </c>
      <c r="AB1101" s="7"/>
    </row>
    <row r="1102" spans="1:28" ht="15.75" hidden="1" x14ac:dyDescent="0.25">
      <c r="A1102" s="29">
        <v>45381</v>
      </c>
      <c r="B1102" s="27" t="s">
        <v>256</v>
      </c>
      <c r="C1102" s="25"/>
      <c r="D1102" s="27" t="s">
        <v>52</v>
      </c>
      <c r="E1102" s="25" t="s">
        <v>259</v>
      </c>
      <c r="F1102" s="25">
        <v>500</v>
      </c>
      <c r="G1102" s="25" t="s">
        <v>34</v>
      </c>
      <c r="H1102" s="25">
        <v>885</v>
      </c>
      <c r="I1102" s="11">
        <f t="shared" si="167"/>
        <v>442500</v>
      </c>
      <c r="J1102" s="26" t="s">
        <v>28</v>
      </c>
      <c r="K1102" s="11"/>
      <c r="L1102" s="4">
        <f t="shared" si="168"/>
        <v>0</v>
      </c>
      <c r="M1102" s="4"/>
      <c r="N1102" s="4"/>
      <c r="O1102" s="4">
        <f t="shared" si="169"/>
        <v>0</v>
      </c>
      <c r="P1102" s="4"/>
      <c r="Q1102" s="4"/>
      <c r="R1102" s="4">
        <f t="shared" si="170"/>
        <v>0</v>
      </c>
      <c r="S1102" s="4"/>
      <c r="T1102" s="4"/>
      <c r="U1102" s="4">
        <f t="shared" si="171"/>
        <v>0</v>
      </c>
      <c r="V1102" s="4"/>
      <c r="W1102" s="4"/>
      <c r="X1102" s="4">
        <f t="shared" si="172"/>
        <v>0</v>
      </c>
      <c r="Y1102" s="4"/>
      <c r="Z1102" s="4"/>
      <c r="AA1102" s="4">
        <f>C1102+I1102-L1102-O1102-U1102-X1102-R1102</f>
        <v>442500</v>
      </c>
      <c r="AB1102" s="7"/>
    </row>
    <row r="1103" spans="1:28" ht="15.75" hidden="1" x14ac:dyDescent="0.25">
      <c r="A1103" s="29">
        <v>45381</v>
      </c>
      <c r="B1103" s="27" t="s">
        <v>256</v>
      </c>
      <c r="C1103" s="25"/>
      <c r="D1103" s="27" t="s">
        <v>52</v>
      </c>
      <c r="E1103" s="25" t="s">
        <v>82</v>
      </c>
      <c r="F1103" s="25">
        <v>1250</v>
      </c>
      <c r="G1103" s="25" t="s">
        <v>34</v>
      </c>
      <c r="H1103" s="25">
        <v>1805</v>
      </c>
      <c r="I1103" s="11">
        <f t="shared" si="167"/>
        <v>2256250</v>
      </c>
      <c r="J1103" s="26" t="s">
        <v>28</v>
      </c>
      <c r="K1103" s="11"/>
      <c r="L1103" s="4">
        <f t="shared" si="168"/>
        <v>0</v>
      </c>
      <c r="M1103" s="4"/>
      <c r="N1103" s="4"/>
      <c r="O1103" s="4">
        <f t="shared" si="169"/>
        <v>0</v>
      </c>
      <c r="P1103" s="4"/>
      <c r="Q1103" s="4"/>
      <c r="R1103" s="4">
        <f t="shared" si="170"/>
        <v>0</v>
      </c>
      <c r="S1103" s="4"/>
      <c r="T1103" s="4"/>
      <c r="U1103" s="4">
        <f t="shared" si="171"/>
        <v>0</v>
      </c>
      <c r="V1103" s="4"/>
      <c r="W1103" s="4"/>
      <c r="X1103" s="4">
        <f t="shared" si="172"/>
        <v>0</v>
      </c>
      <c r="Y1103" s="4"/>
      <c r="Z1103" s="4"/>
      <c r="AA1103" s="4">
        <f>C1103+I1103-L1103-O1103-U1103-X1103-R1103</f>
        <v>2256250</v>
      </c>
      <c r="AB1103" s="7"/>
    </row>
    <row r="1104" spans="1:28" ht="15.75" hidden="1" x14ac:dyDescent="0.25">
      <c r="A1104" s="29">
        <v>45381</v>
      </c>
      <c r="B1104" s="73" t="s">
        <v>256</v>
      </c>
      <c r="C1104" s="25"/>
      <c r="D1104" s="27" t="s">
        <v>52</v>
      </c>
      <c r="E1104" s="25" t="s">
        <v>129</v>
      </c>
      <c r="F1104" s="25">
        <v>2</v>
      </c>
      <c r="G1104" s="25" t="s">
        <v>77</v>
      </c>
      <c r="H1104" s="25">
        <v>60000</v>
      </c>
      <c r="I1104" s="11">
        <f t="shared" si="167"/>
        <v>120000</v>
      </c>
      <c r="J1104" s="26" t="s">
        <v>28</v>
      </c>
      <c r="K1104" s="11"/>
      <c r="L1104" s="4">
        <f t="shared" si="168"/>
        <v>0</v>
      </c>
      <c r="M1104" s="4"/>
      <c r="N1104" s="4"/>
      <c r="O1104" s="4">
        <f t="shared" si="169"/>
        <v>0</v>
      </c>
      <c r="P1104" s="4"/>
      <c r="Q1104" s="4"/>
      <c r="R1104" s="4">
        <f t="shared" si="170"/>
        <v>0</v>
      </c>
      <c r="S1104" s="4"/>
      <c r="T1104" s="4"/>
      <c r="U1104" s="4">
        <f t="shared" si="171"/>
        <v>0</v>
      </c>
      <c r="V1104" s="4"/>
      <c r="W1104" s="4"/>
      <c r="X1104" s="4">
        <f t="shared" si="172"/>
        <v>0</v>
      </c>
      <c r="Y1104" s="4"/>
      <c r="Z1104" s="4"/>
      <c r="AA1104" s="4">
        <f>C1104+I1104-L1104-O1104-U1104-X1104-R1104</f>
        <v>120000</v>
      </c>
      <c r="AB1104" s="7"/>
    </row>
    <row r="1105" spans="1:28" ht="15.75" hidden="1" x14ac:dyDescent="0.25">
      <c r="A1105" s="29">
        <v>45381</v>
      </c>
      <c r="B1105" s="73" t="s">
        <v>256</v>
      </c>
      <c r="C1105" s="25"/>
      <c r="D1105" s="27" t="s">
        <v>52</v>
      </c>
      <c r="E1105" s="25" t="s">
        <v>130</v>
      </c>
      <c r="F1105" s="25">
        <v>10</v>
      </c>
      <c r="G1105" s="25" t="s">
        <v>39</v>
      </c>
      <c r="H1105" s="25">
        <v>45000</v>
      </c>
      <c r="I1105" s="11">
        <f t="shared" si="167"/>
        <v>450000</v>
      </c>
      <c r="J1105" s="26" t="s">
        <v>28</v>
      </c>
      <c r="K1105" s="11"/>
      <c r="L1105" s="4">
        <f t="shared" si="168"/>
        <v>0</v>
      </c>
      <c r="M1105" s="4"/>
      <c r="N1105" s="4"/>
      <c r="O1105" s="4">
        <f t="shared" si="169"/>
        <v>0</v>
      </c>
      <c r="P1105" s="4"/>
      <c r="Q1105" s="4"/>
      <c r="R1105" s="4">
        <f t="shared" si="170"/>
        <v>0</v>
      </c>
      <c r="S1105" s="4"/>
      <c r="T1105" s="4"/>
      <c r="U1105" s="4">
        <f t="shared" si="171"/>
        <v>0</v>
      </c>
      <c r="V1105" s="4"/>
      <c r="W1105" s="4"/>
      <c r="X1105" s="4">
        <f t="shared" si="172"/>
        <v>0</v>
      </c>
      <c r="Y1105" s="4"/>
      <c r="Z1105" s="4"/>
      <c r="AA1105" s="4">
        <f>C1105+I1105-L1105-O1105-U1105-X1105-R1105</f>
        <v>450000</v>
      </c>
      <c r="AB1105" s="7"/>
    </row>
    <row r="1106" spans="1:28" ht="15.75" hidden="1" x14ac:dyDescent="0.25">
      <c r="A1106" s="29">
        <v>45381</v>
      </c>
      <c r="B1106" s="72" t="s">
        <v>153</v>
      </c>
      <c r="C1106" s="25"/>
      <c r="D1106" s="25" t="s">
        <v>46</v>
      </c>
      <c r="E1106" s="25" t="s">
        <v>208</v>
      </c>
      <c r="F1106" s="25">
        <v>2500</v>
      </c>
      <c r="G1106" s="25" t="s">
        <v>34</v>
      </c>
      <c r="H1106" s="25">
        <v>795</v>
      </c>
      <c r="I1106" s="11">
        <f t="shared" si="167"/>
        <v>1987500</v>
      </c>
      <c r="J1106" s="26" t="s">
        <v>28</v>
      </c>
      <c r="K1106" s="11"/>
      <c r="L1106" s="4">
        <f t="shared" si="168"/>
        <v>0</v>
      </c>
      <c r="M1106" s="4"/>
      <c r="N1106" s="4"/>
      <c r="O1106" s="4">
        <f t="shared" si="169"/>
        <v>0</v>
      </c>
      <c r="P1106" s="4"/>
      <c r="Q1106" s="4"/>
      <c r="R1106" s="4">
        <f t="shared" si="170"/>
        <v>0</v>
      </c>
      <c r="S1106" s="4"/>
      <c r="T1106" s="4"/>
      <c r="U1106" s="4">
        <f t="shared" si="171"/>
        <v>0</v>
      </c>
      <c r="V1106" s="4"/>
      <c r="W1106" s="4"/>
      <c r="X1106" s="4">
        <f t="shared" si="172"/>
        <v>0</v>
      </c>
      <c r="Y1106" s="4"/>
      <c r="Z1106" s="4"/>
      <c r="AA1106" s="4">
        <f>C1106+I1106-L1106-O1106-U1106-X1106-R1106</f>
        <v>1987500</v>
      </c>
      <c r="AB1106" s="7"/>
    </row>
    <row r="1107" spans="1:28" ht="15.75" hidden="1" x14ac:dyDescent="0.25">
      <c r="A1107" s="29">
        <v>45381</v>
      </c>
      <c r="B1107" s="72" t="s">
        <v>153</v>
      </c>
      <c r="C1107" s="25"/>
      <c r="D1107" s="25" t="s">
        <v>46</v>
      </c>
      <c r="E1107" s="25" t="s">
        <v>1137</v>
      </c>
      <c r="F1107" s="25">
        <v>12500</v>
      </c>
      <c r="G1107" s="25" t="s">
        <v>34</v>
      </c>
      <c r="H1107" s="25">
        <v>845</v>
      </c>
      <c r="I1107" s="11">
        <f t="shared" si="167"/>
        <v>10562500</v>
      </c>
      <c r="J1107" s="26" t="s">
        <v>28</v>
      </c>
      <c r="K1107" s="11"/>
      <c r="L1107" s="4">
        <f t="shared" si="168"/>
        <v>0</v>
      </c>
      <c r="M1107" s="4"/>
      <c r="N1107" s="4"/>
      <c r="O1107" s="4">
        <f t="shared" si="169"/>
        <v>0</v>
      </c>
      <c r="P1107" s="4"/>
      <c r="Q1107" s="4"/>
      <c r="R1107" s="4">
        <f t="shared" si="170"/>
        <v>0</v>
      </c>
      <c r="S1107" s="4"/>
      <c r="T1107" s="4"/>
      <c r="U1107" s="4">
        <f t="shared" si="171"/>
        <v>0</v>
      </c>
      <c r="V1107" s="4"/>
      <c r="W1107" s="4"/>
      <c r="X1107" s="4">
        <f t="shared" si="172"/>
        <v>0</v>
      </c>
      <c r="Y1107" s="4"/>
      <c r="Z1107" s="4"/>
      <c r="AA1107" s="4">
        <f>C1107+I1107-L1107-O1107-U1107-X1107-R1107</f>
        <v>10562500</v>
      </c>
      <c r="AB1107" s="7"/>
    </row>
    <row r="1108" spans="1:28" ht="15.75" hidden="1" x14ac:dyDescent="0.25">
      <c r="A1108" s="29">
        <v>45381</v>
      </c>
      <c r="B1108" s="25" t="s">
        <v>309</v>
      </c>
      <c r="C1108" s="25"/>
      <c r="D1108" s="25" t="s">
        <v>46</v>
      </c>
      <c r="E1108" s="25" t="s">
        <v>356</v>
      </c>
      <c r="F1108" s="25">
        <v>1</v>
      </c>
      <c r="G1108" s="25" t="s">
        <v>48</v>
      </c>
      <c r="H1108" s="25">
        <v>8960000</v>
      </c>
      <c r="I1108" s="11">
        <f t="shared" si="167"/>
        <v>8960000</v>
      </c>
      <c r="J1108" s="26" t="s">
        <v>28</v>
      </c>
      <c r="K1108" s="11"/>
      <c r="L1108" s="4">
        <f t="shared" si="168"/>
        <v>0</v>
      </c>
      <c r="M1108" s="4"/>
      <c r="N1108" s="4"/>
      <c r="O1108" s="4">
        <f t="shared" si="169"/>
        <v>0</v>
      </c>
      <c r="P1108" s="4"/>
      <c r="Q1108" s="4"/>
      <c r="R1108" s="4">
        <f t="shared" si="170"/>
        <v>0</v>
      </c>
      <c r="S1108" s="4"/>
      <c r="T1108" s="4"/>
      <c r="U1108" s="4">
        <f t="shared" si="171"/>
        <v>0</v>
      </c>
      <c r="V1108" s="4"/>
      <c r="W1108" s="4"/>
      <c r="X1108" s="4">
        <f t="shared" si="172"/>
        <v>0</v>
      </c>
      <c r="Y1108" s="4"/>
      <c r="Z1108" s="4"/>
      <c r="AA1108" s="4">
        <f>C1108+I1108-L1108-O1108-U1108-X1108-R1108</f>
        <v>8960000</v>
      </c>
      <c r="AB1108" s="7"/>
    </row>
    <row r="1109" spans="1:28" ht="15.75" hidden="1" x14ac:dyDescent="0.25">
      <c r="A1109" s="29">
        <v>45381</v>
      </c>
      <c r="B1109" s="27" t="s">
        <v>499</v>
      </c>
      <c r="C1109" s="27"/>
      <c r="D1109" s="27" t="s">
        <v>46</v>
      </c>
      <c r="E1109" s="27" t="s">
        <v>172</v>
      </c>
      <c r="F1109" s="27">
        <v>3</v>
      </c>
      <c r="G1109" s="27" t="s">
        <v>27</v>
      </c>
      <c r="H1109" s="27">
        <v>25000</v>
      </c>
      <c r="I1109" s="11">
        <f t="shared" si="167"/>
        <v>75000</v>
      </c>
      <c r="J1109" s="28" t="s">
        <v>28</v>
      </c>
      <c r="K1109" s="11"/>
      <c r="L1109" s="4">
        <f t="shared" si="168"/>
        <v>0</v>
      </c>
      <c r="M1109" s="4"/>
      <c r="N1109" s="4"/>
      <c r="O1109" s="4">
        <f t="shared" si="169"/>
        <v>0</v>
      </c>
      <c r="P1109" s="4"/>
      <c r="Q1109" s="4"/>
      <c r="R1109" s="4">
        <f t="shared" si="170"/>
        <v>0</v>
      </c>
      <c r="S1109" s="4"/>
      <c r="T1109" s="4"/>
      <c r="U1109" s="4">
        <f t="shared" si="171"/>
        <v>0</v>
      </c>
      <c r="V1109" s="4"/>
      <c r="W1109" s="4"/>
      <c r="X1109" s="4">
        <f t="shared" si="172"/>
        <v>0</v>
      </c>
      <c r="Y1109" s="4"/>
      <c r="Z1109" s="4"/>
      <c r="AA1109" s="4">
        <f>C1109+I1109-L1109-O1109-U1109-X1109-R1109</f>
        <v>75000</v>
      </c>
      <c r="AB1109" s="7"/>
    </row>
    <row r="1110" spans="1:28" ht="15.75" hidden="1" x14ac:dyDescent="0.25">
      <c r="A1110" s="29">
        <v>45381</v>
      </c>
      <c r="B1110" s="73" t="s">
        <v>445</v>
      </c>
      <c r="C1110" s="25"/>
      <c r="D1110" s="27" t="s">
        <v>46</v>
      </c>
      <c r="E1110" s="25" t="s">
        <v>42</v>
      </c>
      <c r="F1110" s="25">
        <v>1100</v>
      </c>
      <c r="G1110" s="25" t="s">
        <v>34</v>
      </c>
      <c r="H1110" s="25">
        <v>3300</v>
      </c>
      <c r="I1110" s="11">
        <f t="shared" si="167"/>
        <v>3630000</v>
      </c>
      <c r="J1110" s="31" t="s">
        <v>324</v>
      </c>
      <c r="K1110" s="11"/>
      <c r="L1110" s="4">
        <f t="shared" si="168"/>
        <v>0</v>
      </c>
      <c r="M1110" s="4"/>
      <c r="N1110" s="4"/>
      <c r="O1110" s="4">
        <f t="shared" si="169"/>
        <v>0</v>
      </c>
      <c r="P1110" s="4"/>
      <c r="Q1110" s="4"/>
      <c r="R1110" s="4">
        <f t="shared" si="170"/>
        <v>0</v>
      </c>
      <c r="S1110" s="4"/>
      <c r="T1110" s="4"/>
      <c r="U1110" s="4">
        <f t="shared" si="171"/>
        <v>3630000</v>
      </c>
      <c r="V1110" s="4">
        <v>3630000</v>
      </c>
      <c r="W1110" s="4"/>
      <c r="X1110" s="4">
        <f t="shared" si="172"/>
        <v>0</v>
      </c>
      <c r="Y1110" s="4"/>
      <c r="Z1110" s="4"/>
      <c r="AA1110" s="4">
        <f>C1110+I1110-L1110-O1110-U1110-X1110-R1110</f>
        <v>0</v>
      </c>
      <c r="AB1110" s="7">
        <v>45381</v>
      </c>
    </row>
    <row r="1111" spans="1:28" ht="15.75" hidden="1" x14ac:dyDescent="0.25">
      <c r="A1111" s="29">
        <v>45381</v>
      </c>
      <c r="B1111" s="25" t="s">
        <v>99</v>
      </c>
      <c r="C1111" s="25"/>
      <c r="D1111" s="27" t="s">
        <v>46</v>
      </c>
      <c r="E1111" s="25" t="s">
        <v>81</v>
      </c>
      <c r="F1111" s="25">
        <v>24.1</v>
      </c>
      <c r="G1111" s="25" t="s">
        <v>39</v>
      </c>
      <c r="H1111" s="25"/>
      <c r="I1111" s="11">
        <f t="shared" si="167"/>
        <v>0</v>
      </c>
      <c r="J1111" s="26" t="s">
        <v>28</v>
      </c>
      <c r="K1111" s="11"/>
      <c r="L1111" s="4">
        <f t="shared" si="168"/>
        <v>0</v>
      </c>
      <c r="M1111" s="4"/>
      <c r="N1111" s="4"/>
      <c r="O1111" s="4">
        <f t="shared" si="169"/>
        <v>0</v>
      </c>
      <c r="P1111" s="4"/>
      <c r="Q1111" s="4"/>
      <c r="R1111" s="4">
        <f t="shared" si="170"/>
        <v>0</v>
      </c>
      <c r="S1111" s="4"/>
      <c r="T1111" s="4"/>
      <c r="U1111" s="4">
        <f t="shared" si="171"/>
        <v>0</v>
      </c>
      <c r="V1111" s="4"/>
      <c r="W1111" s="4"/>
      <c r="X1111" s="4">
        <f t="shared" si="172"/>
        <v>0</v>
      </c>
      <c r="Y1111" s="4"/>
      <c r="Z1111" s="4"/>
      <c r="AA1111" s="4">
        <f>C1111+I1111-L1111-O1111-U1111-X1111-R1111</f>
        <v>0</v>
      </c>
      <c r="AB1111" s="7"/>
    </row>
    <row r="1112" spans="1:28" ht="15.75" hidden="1" x14ac:dyDescent="0.25">
      <c r="A1112" s="24">
        <v>45381</v>
      </c>
      <c r="B1112" s="72" t="s">
        <v>1138</v>
      </c>
      <c r="C1112" s="25"/>
      <c r="D1112" s="25" t="s">
        <v>52</v>
      </c>
      <c r="E1112" s="25" t="s">
        <v>135</v>
      </c>
      <c r="F1112" s="25">
        <v>20</v>
      </c>
      <c r="G1112" s="25" t="s">
        <v>48</v>
      </c>
      <c r="H1112" s="25">
        <v>160000</v>
      </c>
      <c r="I1112" s="11">
        <f t="shared" si="167"/>
        <v>3200000</v>
      </c>
      <c r="J1112" s="26" t="s">
        <v>28</v>
      </c>
      <c r="K1112" s="11"/>
      <c r="L1112" s="4">
        <f t="shared" si="168"/>
        <v>0</v>
      </c>
      <c r="M1112" s="4"/>
      <c r="N1112" s="4"/>
      <c r="O1112" s="4">
        <f t="shared" si="169"/>
        <v>0</v>
      </c>
      <c r="P1112" s="4"/>
      <c r="Q1112" s="4"/>
      <c r="R1112" s="4">
        <f t="shared" si="170"/>
        <v>0</v>
      </c>
      <c r="S1112" s="4"/>
      <c r="T1112" s="4"/>
      <c r="U1112" s="4">
        <f t="shared" si="171"/>
        <v>0</v>
      </c>
      <c r="V1112" s="4"/>
      <c r="W1112" s="4"/>
      <c r="X1112" s="4">
        <f t="shared" si="172"/>
        <v>0</v>
      </c>
      <c r="Y1112" s="4"/>
      <c r="Z1112" s="4"/>
      <c r="AA1112" s="4">
        <f>C1112+I1112-L1112-O1112-U1112-X1112-R1112</f>
        <v>3200000</v>
      </c>
      <c r="AB1112" s="7"/>
    </row>
    <row r="1113" spans="1:28" ht="15.75" hidden="1" x14ac:dyDescent="0.25">
      <c r="A1113" s="29">
        <v>45381</v>
      </c>
      <c r="B1113" s="72" t="s">
        <v>291</v>
      </c>
      <c r="C1113" s="27"/>
      <c r="D1113" s="27" t="s">
        <v>52</v>
      </c>
      <c r="E1113" s="27" t="s">
        <v>42</v>
      </c>
      <c r="F1113" s="27">
        <v>600</v>
      </c>
      <c r="G1113" s="27" t="s">
        <v>34</v>
      </c>
      <c r="H1113" s="27">
        <v>4000</v>
      </c>
      <c r="I1113" s="11">
        <f t="shared" si="167"/>
        <v>2400000</v>
      </c>
      <c r="J1113" s="28" t="s">
        <v>28</v>
      </c>
      <c r="K1113" s="11"/>
      <c r="L1113" s="4">
        <f t="shared" si="168"/>
        <v>0</v>
      </c>
      <c r="M1113" s="4"/>
      <c r="N1113" s="4"/>
      <c r="O1113" s="4">
        <f t="shared" si="169"/>
        <v>0</v>
      </c>
      <c r="P1113" s="4"/>
      <c r="Q1113" s="4"/>
      <c r="R1113" s="4">
        <f t="shared" si="170"/>
        <v>0</v>
      </c>
      <c r="S1113" s="4"/>
      <c r="T1113" s="4"/>
      <c r="U1113" s="4">
        <f t="shared" si="171"/>
        <v>0</v>
      </c>
      <c r="V1113" s="4"/>
      <c r="W1113" s="4"/>
      <c r="X1113" s="4">
        <f t="shared" si="172"/>
        <v>0</v>
      </c>
      <c r="Y1113" s="4"/>
      <c r="Z1113" s="4"/>
      <c r="AA1113" s="4">
        <f>C1113+I1113-L1113-O1113-U1113-X1113-R1113</f>
        <v>2400000</v>
      </c>
      <c r="AB1113" s="7"/>
    </row>
    <row r="1114" spans="1:28" ht="15.75" hidden="1" x14ac:dyDescent="0.25">
      <c r="A1114" s="24">
        <v>45381</v>
      </c>
      <c r="B1114" s="72" t="s">
        <v>251</v>
      </c>
      <c r="C1114" s="25"/>
      <c r="D1114" s="25" t="s">
        <v>52</v>
      </c>
      <c r="E1114" s="25" t="s">
        <v>782</v>
      </c>
      <c r="F1114" s="25">
        <v>200</v>
      </c>
      <c r="G1114" s="25" t="s">
        <v>34</v>
      </c>
      <c r="H1114" s="25">
        <v>4533</v>
      </c>
      <c r="I1114" s="11">
        <f t="shared" si="167"/>
        <v>906600</v>
      </c>
      <c r="J1114" s="26" t="s">
        <v>28</v>
      </c>
      <c r="K1114" s="11"/>
      <c r="L1114" s="4">
        <f t="shared" si="168"/>
        <v>0</v>
      </c>
      <c r="M1114" s="4"/>
      <c r="N1114" s="4"/>
      <c r="O1114" s="4">
        <f t="shared" si="169"/>
        <v>0</v>
      </c>
      <c r="P1114" s="4"/>
      <c r="Q1114" s="4"/>
      <c r="R1114" s="4">
        <f t="shared" si="170"/>
        <v>0</v>
      </c>
      <c r="S1114" s="4"/>
      <c r="T1114" s="4"/>
      <c r="U1114" s="4">
        <f t="shared" si="171"/>
        <v>0</v>
      </c>
      <c r="V1114" s="4"/>
      <c r="W1114" s="4"/>
      <c r="X1114" s="4">
        <f t="shared" si="172"/>
        <v>0</v>
      </c>
      <c r="Y1114" s="4"/>
      <c r="Z1114" s="4"/>
      <c r="AA1114" s="4">
        <f>C1114+I1114-L1114-O1114-U1114-X1114-R1114</f>
        <v>906600</v>
      </c>
      <c r="AB1114" s="7"/>
    </row>
    <row r="1115" spans="1:28" ht="15.75" hidden="1" x14ac:dyDescent="0.25">
      <c r="A1115" s="24">
        <v>45381</v>
      </c>
      <c r="B1115" s="72" t="s">
        <v>678</v>
      </c>
      <c r="C1115" s="25"/>
      <c r="D1115" s="25" t="s">
        <v>52</v>
      </c>
      <c r="E1115" s="25" t="s">
        <v>42</v>
      </c>
      <c r="F1115" s="25">
        <v>1000</v>
      </c>
      <c r="G1115" s="25" t="s">
        <v>34</v>
      </c>
      <c r="H1115" s="25">
        <v>4300</v>
      </c>
      <c r="I1115" s="11">
        <f t="shared" si="167"/>
        <v>4300000</v>
      </c>
      <c r="J1115" s="26" t="s">
        <v>28</v>
      </c>
      <c r="K1115" s="11"/>
      <c r="L1115" s="4">
        <f t="shared" si="168"/>
        <v>0</v>
      </c>
      <c r="M1115" s="4"/>
      <c r="N1115" s="4"/>
      <c r="O1115" s="4">
        <f t="shared" si="169"/>
        <v>0</v>
      </c>
      <c r="P1115" s="4"/>
      <c r="Q1115" s="4"/>
      <c r="R1115" s="4">
        <f t="shared" si="170"/>
        <v>0</v>
      </c>
      <c r="S1115" s="4"/>
      <c r="T1115" s="4"/>
      <c r="U1115" s="4">
        <f t="shared" si="171"/>
        <v>0</v>
      </c>
      <c r="V1115" s="4"/>
      <c r="W1115" s="4"/>
      <c r="X1115" s="4">
        <f t="shared" si="172"/>
        <v>0</v>
      </c>
      <c r="Y1115" s="4"/>
      <c r="Z1115" s="4"/>
      <c r="AA1115" s="4">
        <f>C1115+I1115-L1115-O1115-U1115-X1115-R1115</f>
        <v>4300000</v>
      </c>
      <c r="AB1115" s="7"/>
    </row>
    <row r="1116" spans="1:28" ht="15.75" hidden="1" x14ac:dyDescent="0.25">
      <c r="A1116" s="29"/>
      <c r="B1116" s="25" t="s">
        <v>744</v>
      </c>
      <c r="C1116" s="25"/>
      <c r="D1116" s="25" t="s">
        <v>46</v>
      </c>
      <c r="E1116" s="25" t="s">
        <v>139</v>
      </c>
      <c r="F1116" s="25"/>
      <c r="G1116" s="25" t="s">
        <v>34</v>
      </c>
      <c r="H1116" s="25"/>
      <c r="I1116" s="11">
        <f t="shared" si="167"/>
        <v>0</v>
      </c>
      <c r="J1116" s="31" t="s">
        <v>49</v>
      </c>
      <c r="K1116" s="11"/>
      <c r="L1116" s="4">
        <f t="shared" si="168"/>
        <v>0</v>
      </c>
      <c r="M1116" s="4"/>
      <c r="N1116" s="4"/>
      <c r="O1116" s="4">
        <f t="shared" si="169"/>
        <v>1145000</v>
      </c>
      <c r="P1116" s="4">
        <v>1145000</v>
      </c>
      <c r="Q1116" s="4"/>
      <c r="R1116" s="4">
        <f t="shared" si="170"/>
        <v>0</v>
      </c>
      <c r="S1116" s="4"/>
      <c r="T1116" s="4"/>
      <c r="U1116" s="4">
        <f t="shared" si="171"/>
        <v>0</v>
      </c>
      <c r="V1116" s="4"/>
      <c r="W1116" s="4"/>
      <c r="X1116" s="4">
        <f t="shared" si="172"/>
        <v>0</v>
      </c>
      <c r="Y1116" s="4"/>
      <c r="Z1116" s="4"/>
      <c r="AA1116" s="4">
        <f>C1116+I1116-L1116-O1116-U1116-X1116-R1116</f>
        <v>-1145000</v>
      </c>
      <c r="AB1116" s="7"/>
    </row>
    <row r="1117" spans="1:28" ht="15.75" hidden="1" x14ac:dyDescent="0.25">
      <c r="A1117" s="29">
        <v>45380</v>
      </c>
      <c r="B1117" s="27" t="s">
        <v>1139</v>
      </c>
      <c r="C1117" s="27"/>
      <c r="D1117" s="27" t="s">
        <v>52</v>
      </c>
      <c r="E1117" s="27"/>
      <c r="F1117" s="27"/>
      <c r="G1117" s="27" t="s">
        <v>34</v>
      </c>
      <c r="H1117" s="27"/>
      <c r="I1117" s="11">
        <f t="shared" si="167"/>
        <v>0</v>
      </c>
      <c r="J1117" s="32" t="s">
        <v>49</v>
      </c>
      <c r="K1117" s="11"/>
      <c r="L1117" s="4">
        <f t="shared" si="168"/>
        <v>486000</v>
      </c>
      <c r="M1117" s="4">
        <v>486000</v>
      </c>
      <c r="N1117" s="4"/>
      <c r="O1117" s="4">
        <f t="shared" si="169"/>
        <v>0</v>
      </c>
      <c r="P1117" s="4"/>
      <c r="Q1117" s="4"/>
      <c r="R1117" s="4">
        <f t="shared" si="170"/>
        <v>0</v>
      </c>
      <c r="S1117" s="4"/>
      <c r="T1117" s="4"/>
      <c r="U1117" s="4">
        <f t="shared" si="171"/>
        <v>0</v>
      </c>
      <c r="V1117" s="4"/>
      <c r="W1117" s="4"/>
      <c r="X1117" s="4">
        <f t="shared" si="172"/>
        <v>0</v>
      </c>
      <c r="Y1117" s="4"/>
      <c r="Z1117" s="4"/>
      <c r="AA1117" s="4">
        <f>C1117+I1117-L1117-O1117-U1117-X1117-R1117</f>
        <v>-486000</v>
      </c>
      <c r="AB1117" s="7"/>
    </row>
  </sheetData>
  <autoFilter ref="A3:AB1117">
    <filterColumn colId="1">
      <filters>
        <filter val="али принт"/>
      </filters>
    </filterColumn>
  </autoFilter>
  <mergeCells count="18">
    <mergeCell ref="AA2:AA3"/>
    <mergeCell ref="AB1:AB3"/>
    <mergeCell ref="C2:C3"/>
    <mergeCell ref="E2:E3"/>
    <mergeCell ref="F2:F3"/>
    <mergeCell ref="G2:G3"/>
    <mergeCell ref="H2:I2"/>
    <mergeCell ref="L2:N2"/>
    <mergeCell ref="O2:Q2"/>
    <mergeCell ref="R2:T2"/>
    <mergeCell ref="L1:Z1"/>
    <mergeCell ref="U2:W2"/>
    <mergeCell ref="X2:Z2"/>
    <mergeCell ref="A1:A3"/>
    <mergeCell ref="B1:B3"/>
    <mergeCell ref="E1:I1"/>
    <mergeCell ref="J1:J3"/>
    <mergeCell ref="K1:K3"/>
  </mergeCells>
  <dataValidations count="81">
    <dataValidation type="list" allowBlank="1" showInputMessage="1" showErrorMessage="1" sqref="E4 E6:E174">
      <formula1>#REF!</formula1>
    </dataValidation>
    <dataValidation allowBlank="1" showInputMessage="1" sqref="B249 D1:D15 C1025 C1118:C1048576 C1:C427 B1:B223"/>
    <dataValidation type="list" allowBlank="1" showInputMessage="1" showErrorMessage="1" sqref="E5">
      <formula1>$AA$4:$AA$20</formula1>
    </dataValidation>
    <dataValidation type="list" allowBlank="1" showInputMessage="1" showErrorMessage="1" sqref="D175:D180 D1025:D1117 D757:D997 D276:D285 D334:D391 D203:D223">
      <formula1>$AC$2:$AC$8</formula1>
    </dataValidation>
    <dataValidation type="list" allowBlank="1" showInputMessage="1" showErrorMessage="1" sqref="E175:E180">
      <formula1>$AB$2:$AB$207</formula1>
    </dataValidation>
    <dataValidation type="list" allowBlank="1" showInputMessage="1" showErrorMessage="1" sqref="D181:D202 D224:D275 D286:D333">
      <formula1>$AB$2:$AB$8</formula1>
    </dataValidation>
    <dataValidation type="list" allowBlank="1" showInputMessage="1" showErrorMessage="1" sqref="E181:E188 E249">
      <formula1>$AA$2:$AA$207</formula1>
    </dataValidation>
    <dataValidation type="list" allowBlank="1" showInputMessage="1" showErrorMessage="1" sqref="E189:E202">
      <formula1>$AA$2:$AA$209</formula1>
    </dataValidation>
    <dataValidation type="list" allowBlank="1" showInputMessage="1" showErrorMessage="1" sqref="E203:E223">
      <formula1>$AB$2:$AB$210</formula1>
    </dataValidation>
    <dataValidation type="list" allowBlank="1" showInputMessage="1" showErrorMessage="1" sqref="B316:B333 B286:B314 B250:B275 B224:B248">
      <formula1>#REF!</formula1>
    </dataValidation>
    <dataValidation type="list" allowBlank="1" showInputMessage="1" showErrorMessage="1" sqref="E250:E272 E224:E248">
      <formula1>$AA$2:$AA$211</formula1>
    </dataValidation>
    <dataValidation type="list" allowBlank="1" showInputMessage="1" showErrorMessage="1" sqref="E313:E315 E286:E311 E273:E275">
      <formula1>$AA$2:$AA$212</formula1>
    </dataValidation>
    <dataValidation type="list" allowBlank="1" showInputMessage="1" showErrorMessage="1" sqref="E316:E333">
      <formula1>$AA$2:$AA$213</formula1>
    </dataValidation>
    <dataValidation type="list" allowBlank="1" showInputMessage="1" showErrorMessage="1" sqref="E334:E391 E1025">
      <formula1>$AB$2:$AB$213</formula1>
    </dataValidation>
    <dataValidation type="list" allowBlank="1" showInputMessage="1" showErrorMessage="1" sqref="E392:E427">
      <formula1>$AC$2:$AC$213</formula1>
    </dataValidation>
    <dataValidation type="list" allowBlank="1" showInputMessage="1" showErrorMessage="1" sqref="E428:E487 E529:E530">
      <formula1>$AC$2:$AC$274</formula1>
    </dataValidation>
    <dataValidation type="list" allowBlank="1" showInputMessage="1" showErrorMessage="1" sqref="E488:E528 E531:E686">
      <formula1>$AC$2:$AC$275</formula1>
    </dataValidation>
    <dataValidation type="list" allowBlank="1" showInputMessage="1" sqref="B315">
      <formula1>#REF!</formula1>
    </dataValidation>
    <dataValidation type="list" allowBlank="1" showInputMessage="1" showErrorMessage="1" sqref="E312">
      <formula1>$AA$2:$AA$275</formula1>
    </dataValidation>
    <dataValidation type="list" allowBlank="1" showInputMessage="1" showErrorMessage="1" sqref="E687:E756">
      <formula1>$AC$2:$AC$276</formula1>
    </dataValidation>
    <dataValidation type="list" allowBlank="1" showInputMessage="1" showErrorMessage="1" sqref="C738:C756 C727:C730">
      <formula1>$AA$2:$AA$887</formula1>
    </dataValidation>
    <dataValidation type="list" allowBlank="1" showInputMessage="1" showErrorMessage="1" sqref="C731:C737">
      <formula1>$AA$2:$AA$878</formula1>
    </dataValidation>
    <dataValidation type="list" allowBlank="1" showInputMessage="1" showErrorMessage="1" sqref="D392:D756 D998:D1024">
      <formula1>$AD$2:$AD$8</formula1>
    </dataValidation>
    <dataValidation type="list" allowBlank="1" showInputMessage="1" showErrorMessage="1" sqref="C687:C726">
      <formula1>$AA$2:$AA$885</formula1>
    </dataValidation>
    <dataValidation type="list" allowBlank="1" showInputMessage="1" showErrorMessage="1" sqref="C647:C686">
      <formula1>$AA$2:$AA$882</formula1>
    </dataValidation>
    <dataValidation type="list" allowBlank="1" showInputMessage="1" showErrorMessage="1" sqref="C531:C544 C559:C579 C522:C528">
      <formula1>$AA$2:$AA$873</formula1>
    </dataValidation>
    <dataValidation type="list" allowBlank="1" showInputMessage="1" showErrorMessage="1" sqref="C580:C646">
      <formula1>$AA$2:$AA$879</formula1>
    </dataValidation>
    <dataValidation type="list" allowBlank="1" showInputMessage="1" showErrorMessage="1" sqref="C545:C558">
      <formula1>$AA$2:$AA$876</formula1>
    </dataValidation>
    <dataValidation type="list" allowBlank="1" showInputMessage="1" showErrorMessage="1" sqref="C529:C530">
      <formula1>$AA$2:$AA$874</formula1>
    </dataValidation>
    <dataValidation type="list" allowBlank="1" showInputMessage="1" showErrorMessage="1" sqref="C488:C496 C516:C521">
      <formula1>$AA$2:$AA$872</formula1>
    </dataValidation>
    <dataValidation type="list" allowBlank="1" showInputMessage="1" showErrorMessage="1" sqref="C497:C515">
      <formula1>$AA$2:$AA$875</formula1>
    </dataValidation>
    <dataValidation type="list" allowBlank="1" showInputMessage="1" showErrorMessage="1" sqref="C472:C487 C461:C470">
      <formula1>$AA$2:$AA$869</formula1>
    </dataValidation>
    <dataValidation type="list" allowBlank="1" showInputMessage="1" showErrorMessage="1" sqref="C428:C460">
      <formula1>$AA$2:$AA$868</formula1>
    </dataValidation>
    <dataValidation type="list" allowBlank="1" showInputMessage="1" showErrorMessage="1" sqref="C757:C856">
      <formula1>$Z$2:$Z$889</formula1>
    </dataValidation>
    <dataValidation type="list" allowBlank="1" showInputMessage="1" showErrorMessage="1" sqref="E757:E888">
      <formula1>$AB$2:$AB$276</formula1>
    </dataValidation>
    <dataValidation type="list" allowBlank="1" showInputMessage="1" showErrorMessage="1" sqref="C857:C873">
      <formula1>$Z$2:$Z$489</formula1>
    </dataValidation>
    <dataValidation type="list" allowBlank="1" showInputMessage="1" showErrorMessage="1" sqref="C876">
      <formula1>$Z$2:$Z$414</formula1>
    </dataValidation>
    <dataValidation type="list" allowBlank="1" showInputMessage="1" showErrorMessage="1" sqref="C874:C875">
      <formula1>$Z$2:$Z$461</formula1>
    </dataValidation>
    <dataValidation type="list" allowBlank="1" showInputMessage="1" showErrorMessage="1" sqref="C877:C888">
      <formula1>$Z$2:$Z$376</formula1>
    </dataValidation>
    <dataValidation type="list" allowBlank="1" showInputMessage="1" showErrorMessage="1" sqref="C889:C908">
      <formula1>$Z$2:$Z$379</formula1>
    </dataValidation>
    <dataValidation type="list" allowBlank="1" showInputMessage="1" showErrorMessage="1" sqref="E889:E908">
      <formula1>$AB$2:$AB$278</formula1>
    </dataValidation>
    <dataValidation type="list" allowBlank="1" showInputMessage="1" showErrorMessage="1" sqref="E276:E285">
      <formula1>$AB$2:$AB$212</formula1>
    </dataValidation>
    <dataValidation type="list" allowBlank="1" showInputMessage="1" showErrorMessage="1" sqref="C909:C963">
      <formula1>$Z$2:$Z$390</formula1>
    </dataValidation>
    <dataValidation type="list" allowBlank="1" showInputMessage="1" showErrorMessage="1" sqref="E909:E963">
      <formula1>$AB$2:$AB$289</formula1>
    </dataValidation>
    <dataValidation type="list" allowBlank="1" showInputMessage="1" showErrorMessage="1" sqref="C964:C997 C1026:C1054">
      <formula1>$Z$2:$Z$393</formula1>
    </dataValidation>
    <dataValidation type="list" allowBlank="1" showInputMessage="1" showErrorMessage="1" sqref="E964:E997 E1026:E1054">
      <formula1>$AB$2:$AB$292</formula1>
    </dataValidation>
    <dataValidation type="list" allowBlank="1" showInputMessage="1" showErrorMessage="1" sqref="E998:E1024">
      <formula1>$AC$2:$AC$292</formula1>
    </dataValidation>
    <dataValidation type="list" allowBlank="1" showInputMessage="1" showErrorMessage="1" sqref="B1026:B1054 B974:B994">
      <formula1>$AA$2:$AA$1432</formula1>
    </dataValidation>
    <dataValidation type="list" allowBlank="1" showInputMessage="1" showErrorMessage="1" sqref="C998:C1024">
      <formula1>$AA$2:$AA$393</formula1>
    </dataValidation>
    <dataValidation type="list" allowBlank="1" showInputMessage="1" sqref="B1025">
      <formula1>$AA$2:$AA$1316</formula1>
    </dataValidation>
    <dataValidation type="list" allowBlank="1" showInputMessage="1" showErrorMessage="1" sqref="C1055:C1117">
      <formula1>$Z$2:$Z$394</formula1>
    </dataValidation>
    <dataValidation type="list" allowBlank="1" showInputMessage="1" showErrorMessage="1" sqref="B1055:B1086">
      <formula1>$AA$2:$AA$1437</formula1>
    </dataValidation>
    <dataValidation type="list" allowBlank="1" showInputMessage="1" showErrorMessage="1" sqref="B1087:B1094">
      <formula1>$AA$2:$AA$1446</formula1>
    </dataValidation>
    <dataValidation type="list" allowBlank="1" showInputMessage="1" showErrorMessage="1" sqref="E1055:E1117">
      <formula1>$AB$2:$AB$293</formula1>
    </dataValidation>
    <dataValidation type="list" allowBlank="1" showInputMessage="1" showErrorMessage="1" sqref="B998:B1024">
      <formula1>$AB$2:$AB$1430</formula1>
    </dataValidation>
    <dataValidation type="list" allowBlank="1" showInputMessage="1" showErrorMessage="1" sqref="B647:B685">
      <formula1>$AB$2:$AB$1407</formula1>
    </dataValidation>
    <dataValidation type="list" allowBlank="1" showInputMessage="1" showErrorMessage="1" sqref="B346:B373">
      <formula1>$AA$2:$AA$1316</formula1>
    </dataValidation>
    <dataValidation type="list" allowBlank="1" showInputMessage="1" showErrorMessage="1" sqref="B909:B963">
      <formula1>$AA$2:$AA$1431</formula1>
    </dataValidation>
    <dataValidation type="list" allowBlank="1" showInputMessage="1" showErrorMessage="1" sqref="B727:B756">
      <formula1>$AB$2:$AB$1412</formula1>
    </dataValidation>
    <dataValidation type="list" allowBlank="1" showInputMessage="1" showErrorMessage="1" sqref="B687:B726">
      <formula1>$AB$2:$AB$1410</formula1>
    </dataValidation>
    <dataValidation type="list" allowBlank="1" showInputMessage="1" showErrorMessage="1" sqref="B522:B579">
      <formula1>$AB$2:$AB$1397</formula1>
    </dataValidation>
    <dataValidation type="list" allowBlank="1" showInputMessage="1" showErrorMessage="1" sqref="B580:B646">
      <formula1>$AB$2:$AB$1404</formula1>
    </dataValidation>
    <dataValidation type="list" allowBlank="1" showInputMessage="1" sqref="B686">
      <formula1>$AB$2:$AB$1407</formula1>
    </dataValidation>
    <dataValidation type="list" allowBlank="1" showInputMessage="1" showErrorMessage="1" sqref="B488:B521">
      <formula1>$AB$2:$AB$1395</formula1>
    </dataValidation>
    <dataValidation type="list" allowBlank="1" showInputMessage="1" showErrorMessage="1" sqref="B461:B473 B475:B487">
      <formula1>$AB$2:$AB$1392</formula1>
    </dataValidation>
    <dataValidation type="list" allowBlank="1" showInputMessage="1" sqref="B474">
      <formula1>$AB$2:$AB$1392</formula1>
    </dataValidation>
    <dataValidation type="list" allowBlank="1" showInputMessage="1" showErrorMessage="1" sqref="B392:B427">
      <formula1>$AB$2:$AB$1324</formula1>
    </dataValidation>
    <dataValidation type="list" allowBlank="1" showInputMessage="1" showErrorMessage="1" sqref="B428:B439 B441:B460">
      <formula1>$AB$2:$AB$1391</formula1>
    </dataValidation>
    <dataValidation type="list" allowBlank="1" showInputMessage="1" sqref="B440">
      <formula1>$AB$2:$AB$1391</formula1>
    </dataValidation>
    <dataValidation type="list" allowBlank="1" showInputMessage="1" showErrorMessage="1" sqref="B334:B345">
      <formula1>$AA$2:$AA$1317</formula1>
    </dataValidation>
    <dataValidation type="list" allowBlank="1" showInputMessage="1" showErrorMessage="1" sqref="B374:B391">
      <formula1>$AA$2:$AA$1326</formula1>
    </dataValidation>
    <dataValidation type="list" allowBlank="1" showInputMessage="1" showErrorMessage="1" sqref="B779:B834 B836:B845 B757:B768 B770:B777">
      <formula1>$AA$2:$AA$1414</formula1>
    </dataValidation>
    <dataValidation type="list" allowBlank="1" showInputMessage="1" sqref="B778 B835 B769">
      <formula1>$AA$2:$AA$1414</formula1>
    </dataValidation>
    <dataValidation type="list" allowBlank="1" showInputMessage="1" showErrorMessage="1" sqref="B846:B888">
      <formula1>$AA$2:$AA$1415</formula1>
    </dataValidation>
    <dataValidation type="list" allowBlank="1" showInputMessage="1" showErrorMessage="1" sqref="B889:B908">
      <formula1>$AA$2:$AA$1419</formula1>
    </dataValidation>
    <dataValidation type="list" allowBlank="1" showInputMessage="1" showErrorMessage="1" sqref="B276:B285">
      <formula1>$AA$2:$AA$1319</formula1>
    </dataValidation>
    <dataValidation type="list" allowBlank="1" showInputMessage="1" showErrorMessage="1" sqref="B964:B973">
      <formula1>$AA$2:$AA$1435</formula1>
    </dataValidation>
    <dataValidation type="list" allowBlank="1" showInputMessage="1" showErrorMessage="1" sqref="B995:B997">
      <formula1>$AA$2:$AA$1429</formula1>
    </dataValidation>
    <dataValidation type="list" allowBlank="1" showInputMessage="1" showErrorMessage="1" sqref="B1095:B1115">
      <formula1>$AA$2:$AA$1448</formula1>
    </dataValidation>
    <dataValidation type="list" allowBlank="1" showInputMessage="1" sqref="B1116:B1117">
      <formula1>$AA$2:$AA$1437</formula1>
    </dataValidation>
    <dataValidation type="list" allowBlank="1" showInputMessage="1" showErrorMessage="1" sqref="D16:D174">
      <formula1>$AA$2:$AA$8</formula1>
    </dataValidation>
  </dataValidation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177"/>
  <sheetViews>
    <sheetView zoomScale="85" zoomScaleNormal="85" workbookViewId="0">
      <pane xSplit="10" ySplit="3" topLeftCell="K4" activePane="bottomRight" state="frozen"/>
      <selection pane="topRight" activeCell="M1" sqref="M1"/>
      <selection pane="bottomLeft" activeCell="A4" sqref="A4"/>
      <selection pane="bottomRight" activeCell="N19" sqref="N19"/>
    </sheetView>
  </sheetViews>
  <sheetFormatPr defaultRowHeight="15" x14ac:dyDescent="0.25"/>
  <cols>
    <col min="1" max="1" width="11.140625" bestFit="1" customWidth="1"/>
    <col min="2" max="2" width="28" bestFit="1" customWidth="1"/>
    <col min="3" max="3" width="11.7109375" bestFit="1" customWidth="1"/>
    <col min="5" max="5" width="23.5703125" bestFit="1" customWidth="1"/>
    <col min="6" max="6" width="7.140625" bestFit="1" customWidth="1"/>
    <col min="7" max="7" width="7.5703125" bestFit="1" customWidth="1"/>
    <col min="8" max="9" width="9.140625" customWidth="1"/>
    <col min="10" max="10" width="4.7109375" customWidth="1"/>
    <col min="11" max="11" width="11.140625" customWidth="1"/>
    <col min="12" max="12" width="9.140625" customWidth="1"/>
    <col min="13" max="13" width="10.28515625" customWidth="1"/>
    <col min="14" max="15" width="9.140625" customWidth="1"/>
    <col min="16" max="16" width="10.28515625" customWidth="1"/>
    <col min="17" max="26" width="9.140625" customWidth="1"/>
    <col min="27" max="27" width="11.7109375" bestFit="1" customWidth="1"/>
    <col min="28" max="28" width="11.140625" bestFit="1" customWidth="1"/>
  </cols>
  <sheetData>
    <row r="1" spans="1:28" ht="30" x14ac:dyDescent="0.25">
      <c r="A1" s="159" t="s">
        <v>0</v>
      </c>
      <c r="B1" s="161" t="s">
        <v>958</v>
      </c>
      <c r="C1" s="77" t="s">
        <v>1141</v>
      </c>
      <c r="D1" s="1"/>
      <c r="E1" s="159" t="s">
        <v>1</v>
      </c>
      <c r="F1" s="159"/>
      <c r="G1" s="159"/>
      <c r="H1" s="159"/>
      <c r="I1" s="159"/>
      <c r="J1" s="163" t="s">
        <v>2</v>
      </c>
      <c r="K1" s="159" t="s">
        <v>3</v>
      </c>
      <c r="L1" s="159" t="s">
        <v>4</v>
      </c>
      <c r="M1" s="159"/>
      <c r="N1" s="159"/>
      <c r="O1" s="159"/>
      <c r="P1" s="159"/>
      <c r="Q1" s="159"/>
      <c r="R1" s="159"/>
      <c r="S1" s="159"/>
      <c r="T1" s="159"/>
      <c r="U1" s="159"/>
      <c r="V1" s="159"/>
      <c r="W1" s="159"/>
      <c r="X1" s="159"/>
      <c r="Y1" s="159"/>
      <c r="Z1" s="159"/>
      <c r="AA1" s="77" t="s">
        <v>1140</v>
      </c>
      <c r="AB1" s="160" t="s">
        <v>5</v>
      </c>
    </row>
    <row r="2" spans="1:28" x14ac:dyDescent="0.25">
      <c r="A2" s="159"/>
      <c r="B2" s="161"/>
      <c r="C2" s="159" t="s">
        <v>6</v>
      </c>
      <c r="D2" s="1"/>
      <c r="E2" s="161" t="s">
        <v>7</v>
      </c>
      <c r="F2" s="161" t="s">
        <v>8</v>
      </c>
      <c r="G2" s="159" t="s">
        <v>9</v>
      </c>
      <c r="H2" s="159" t="s">
        <v>10</v>
      </c>
      <c r="I2" s="159"/>
      <c r="J2" s="163"/>
      <c r="K2" s="159"/>
      <c r="L2" s="162" t="s">
        <v>12</v>
      </c>
      <c r="M2" s="162"/>
      <c r="N2" s="162"/>
      <c r="O2" s="162" t="s">
        <v>13</v>
      </c>
      <c r="P2" s="162"/>
      <c r="Q2" s="162"/>
      <c r="R2" s="162" t="s">
        <v>746</v>
      </c>
      <c r="S2" s="162"/>
      <c r="T2" s="162"/>
      <c r="U2" s="159" t="s">
        <v>14</v>
      </c>
      <c r="V2" s="159"/>
      <c r="W2" s="159"/>
      <c r="X2" s="159" t="s">
        <v>15</v>
      </c>
      <c r="Y2" s="159"/>
      <c r="Z2" s="159"/>
      <c r="AA2" s="159" t="s">
        <v>6</v>
      </c>
      <c r="AB2" s="160"/>
    </row>
    <row r="3" spans="1:28" x14ac:dyDescent="0.25">
      <c r="A3" s="159"/>
      <c r="B3" s="161"/>
      <c r="C3" s="159"/>
      <c r="D3" s="1"/>
      <c r="E3" s="161"/>
      <c r="F3" s="161"/>
      <c r="G3" s="159"/>
      <c r="H3" s="2" t="s">
        <v>16</v>
      </c>
      <c r="I3" s="1" t="s">
        <v>17</v>
      </c>
      <c r="J3" s="163"/>
      <c r="K3" s="159"/>
      <c r="L3" s="1" t="s">
        <v>18</v>
      </c>
      <c r="M3" s="1" t="s">
        <v>2384</v>
      </c>
      <c r="N3" s="1" t="s">
        <v>20</v>
      </c>
      <c r="O3" s="1" t="s">
        <v>18</v>
      </c>
      <c r="P3" s="1" t="s">
        <v>2384</v>
      </c>
      <c r="Q3" s="1" t="s">
        <v>20</v>
      </c>
      <c r="R3" s="1" t="s">
        <v>18</v>
      </c>
      <c r="S3" s="1" t="s">
        <v>2384</v>
      </c>
      <c r="T3" s="1" t="s">
        <v>20</v>
      </c>
      <c r="U3" s="1" t="s">
        <v>18</v>
      </c>
      <c r="V3" s="1" t="s">
        <v>2384</v>
      </c>
      <c r="W3" s="1" t="s">
        <v>20</v>
      </c>
      <c r="X3" s="1" t="s">
        <v>18</v>
      </c>
      <c r="Y3" s="1" t="s">
        <v>2384</v>
      </c>
      <c r="Z3" s="1" t="s">
        <v>20</v>
      </c>
      <c r="AA3" s="159"/>
      <c r="AB3" s="160"/>
    </row>
    <row r="4" spans="1:28" ht="15.75" x14ac:dyDescent="0.25">
      <c r="A4" s="3">
        <v>43670</v>
      </c>
      <c r="B4" s="4" t="s">
        <v>21</v>
      </c>
      <c r="C4" s="5">
        <v>450000</v>
      </c>
      <c r="D4" s="5"/>
      <c r="E4" s="4" t="s">
        <v>22</v>
      </c>
      <c r="F4" s="4">
        <v>1</v>
      </c>
      <c r="G4" s="4" t="s">
        <v>23</v>
      </c>
      <c r="H4" s="4"/>
      <c r="I4" s="4">
        <f t="shared" ref="I4:I26" si="0">F4*H4</f>
        <v>0</v>
      </c>
      <c r="J4" s="6" t="s">
        <v>24</v>
      </c>
      <c r="K4" s="4"/>
      <c r="L4" s="4">
        <f t="shared" ref="L4:L67" si="1">M4+N4</f>
        <v>0</v>
      </c>
      <c r="M4" s="4"/>
      <c r="N4" s="4"/>
      <c r="O4" s="4">
        <f t="shared" ref="O4:O67" si="2">P4+Q4</f>
        <v>0</v>
      </c>
      <c r="P4" s="4"/>
      <c r="Q4" s="4"/>
      <c r="R4" s="4">
        <f t="shared" ref="R4:R67" si="3">S4+T4</f>
        <v>0</v>
      </c>
      <c r="S4" s="4"/>
      <c r="T4" s="4"/>
      <c r="U4" s="4">
        <f t="shared" ref="U4:U67" si="4">V4+W4</f>
        <v>0</v>
      </c>
      <c r="V4" s="4"/>
      <c r="W4" s="4"/>
      <c r="X4" s="4">
        <f t="shared" ref="X4:X67" si="5">Y4+Z4</f>
        <v>0</v>
      </c>
      <c r="Y4" s="4"/>
      <c r="Z4" s="4"/>
      <c r="AA4" s="4">
        <f>C4+I4-L4-O4-U4-X4-R4</f>
        <v>450000</v>
      </c>
      <c r="AB4" s="7"/>
    </row>
    <row r="5" spans="1:28" ht="15.75" x14ac:dyDescent="0.25">
      <c r="A5" s="8">
        <v>44215</v>
      </c>
      <c r="B5" s="4" t="s">
        <v>25</v>
      </c>
      <c r="C5" s="5">
        <v>0</v>
      </c>
      <c r="D5" s="5"/>
      <c r="E5" s="4" t="s">
        <v>26</v>
      </c>
      <c r="F5" s="4">
        <v>1600</v>
      </c>
      <c r="G5" s="4" t="s">
        <v>27</v>
      </c>
      <c r="H5" s="4"/>
      <c r="I5" s="4">
        <f t="shared" si="0"/>
        <v>0</v>
      </c>
      <c r="J5" s="9" t="s">
        <v>28</v>
      </c>
      <c r="K5" s="4"/>
      <c r="L5" s="4">
        <f t="shared" si="1"/>
        <v>0</v>
      </c>
      <c r="M5" s="4"/>
      <c r="N5" s="4"/>
      <c r="O5" s="4">
        <f t="shared" si="2"/>
        <v>0</v>
      </c>
      <c r="P5" s="4"/>
      <c r="Q5" s="4"/>
      <c r="R5" s="4">
        <f t="shared" si="3"/>
        <v>0</v>
      </c>
      <c r="S5" s="4"/>
      <c r="T5" s="4"/>
      <c r="U5" s="4">
        <f t="shared" si="4"/>
        <v>0</v>
      </c>
      <c r="V5" s="4"/>
      <c r="W5" s="4"/>
      <c r="X5" s="4">
        <f t="shared" si="5"/>
        <v>0</v>
      </c>
      <c r="Y5" s="4"/>
      <c r="Z5" s="4"/>
      <c r="AA5" s="4">
        <f>C5+I5-L5-O5-U5-X5-R5</f>
        <v>0</v>
      </c>
      <c r="AB5" s="7"/>
    </row>
    <row r="6" spans="1:28" ht="15.75" x14ac:dyDescent="0.25">
      <c r="A6" s="8">
        <v>44302</v>
      </c>
      <c r="B6" s="4" t="s">
        <v>29</v>
      </c>
      <c r="C6" s="4">
        <v>0</v>
      </c>
      <c r="D6" s="4"/>
      <c r="E6" s="4" t="s">
        <v>30</v>
      </c>
      <c r="F6" s="4">
        <v>200</v>
      </c>
      <c r="G6" s="4" t="s">
        <v>27</v>
      </c>
      <c r="H6" s="4"/>
      <c r="I6" s="4">
        <f t="shared" si="0"/>
        <v>0</v>
      </c>
      <c r="J6" s="9" t="s">
        <v>28</v>
      </c>
      <c r="K6" s="4"/>
      <c r="L6" s="4">
        <f t="shared" si="1"/>
        <v>0</v>
      </c>
      <c r="M6" s="4"/>
      <c r="N6" s="4"/>
      <c r="O6" s="4">
        <f t="shared" si="2"/>
        <v>0</v>
      </c>
      <c r="P6" s="4"/>
      <c r="Q6" s="4"/>
      <c r="R6" s="4">
        <f t="shared" si="3"/>
        <v>0</v>
      </c>
      <c r="S6" s="4"/>
      <c r="T6" s="4"/>
      <c r="U6" s="4">
        <f t="shared" si="4"/>
        <v>0</v>
      </c>
      <c r="V6" s="4"/>
      <c r="W6" s="4"/>
      <c r="X6" s="4">
        <f t="shared" si="5"/>
        <v>0</v>
      </c>
      <c r="Y6" s="4"/>
      <c r="Z6" s="4"/>
      <c r="AA6" s="4">
        <f>C6+I6-L6-O6-U6-X6-R6</f>
        <v>0</v>
      </c>
      <c r="AB6" s="7"/>
    </row>
    <row r="7" spans="1:28" ht="15.75" x14ac:dyDescent="0.25">
      <c r="A7" s="8">
        <v>44308</v>
      </c>
      <c r="B7" s="4" t="s">
        <v>25</v>
      </c>
      <c r="C7" s="4">
        <v>0</v>
      </c>
      <c r="D7" s="4"/>
      <c r="E7" s="4" t="s">
        <v>31</v>
      </c>
      <c r="F7" s="4">
        <v>200</v>
      </c>
      <c r="G7" s="4" t="s">
        <v>27</v>
      </c>
      <c r="H7" s="4"/>
      <c r="I7" s="4">
        <f t="shared" si="0"/>
        <v>0</v>
      </c>
      <c r="J7" s="9" t="s">
        <v>28</v>
      </c>
      <c r="K7" s="4"/>
      <c r="L7" s="4">
        <f t="shared" si="1"/>
        <v>0</v>
      </c>
      <c r="M7" s="4"/>
      <c r="N7" s="4"/>
      <c r="O7" s="4">
        <f t="shared" si="2"/>
        <v>0</v>
      </c>
      <c r="P7" s="4"/>
      <c r="Q7" s="4"/>
      <c r="R7" s="4">
        <f t="shared" si="3"/>
        <v>0</v>
      </c>
      <c r="S7" s="4"/>
      <c r="T7" s="4"/>
      <c r="U7" s="4">
        <f t="shared" si="4"/>
        <v>0</v>
      </c>
      <c r="V7" s="4"/>
      <c r="W7" s="4"/>
      <c r="X7" s="4">
        <f t="shared" si="5"/>
        <v>0</v>
      </c>
      <c r="Y7" s="4"/>
      <c r="Z7" s="4"/>
      <c r="AA7" s="4">
        <f>C7+I7-L7-O7-U7-X7-R7</f>
        <v>0</v>
      </c>
      <c r="AB7" s="7"/>
    </row>
    <row r="8" spans="1:28" ht="15.75" x14ac:dyDescent="0.25">
      <c r="A8" s="8">
        <v>44525</v>
      </c>
      <c r="B8" s="4" t="s">
        <v>32</v>
      </c>
      <c r="C8" s="4">
        <v>4600000</v>
      </c>
      <c r="D8" s="4"/>
      <c r="E8" s="4" t="s">
        <v>33</v>
      </c>
      <c r="F8" s="4">
        <v>2000</v>
      </c>
      <c r="G8" s="4" t="s">
        <v>34</v>
      </c>
      <c r="H8" s="4"/>
      <c r="I8" s="4">
        <f t="shared" si="0"/>
        <v>0</v>
      </c>
      <c r="J8" s="9" t="s">
        <v>28</v>
      </c>
      <c r="K8" s="4"/>
      <c r="L8" s="4">
        <f t="shared" si="1"/>
        <v>0</v>
      </c>
      <c r="M8" s="4"/>
      <c r="N8" s="4"/>
      <c r="O8" s="4">
        <f t="shared" si="2"/>
        <v>0</v>
      </c>
      <c r="P8" s="4"/>
      <c r="Q8" s="4"/>
      <c r="R8" s="4">
        <f t="shared" si="3"/>
        <v>0</v>
      </c>
      <c r="S8" s="4"/>
      <c r="T8" s="4"/>
      <c r="U8" s="4">
        <f t="shared" si="4"/>
        <v>0</v>
      </c>
      <c r="V8" s="4"/>
      <c r="W8" s="4"/>
      <c r="X8" s="4">
        <f t="shared" si="5"/>
        <v>0</v>
      </c>
      <c r="Y8" s="4"/>
      <c r="Z8" s="4"/>
      <c r="AA8" s="4">
        <f>C8+I8-L8-O8-U8-X8-R8</f>
        <v>4600000</v>
      </c>
      <c r="AB8" s="7"/>
    </row>
    <row r="9" spans="1:28" ht="15.75" x14ac:dyDescent="0.25">
      <c r="A9" s="8">
        <v>44580</v>
      </c>
      <c r="B9" s="4" t="s">
        <v>29</v>
      </c>
      <c r="C9" s="4">
        <v>0</v>
      </c>
      <c r="D9" s="4"/>
      <c r="E9" s="4" t="s">
        <v>35</v>
      </c>
      <c r="F9" s="4">
        <v>300</v>
      </c>
      <c r="G9" s="4" t="s">
        <v>34</v>
      </c>
      <c r="H9" s="4"/>
      <c r="I9" s="4">
        <f t="shared" si="0"/>
        <v>0</v>
      </c>
      <c r="J9" s="9" t="s">
        <v>28</v>
      </c>
      <c r="K9" s="4"/>
      <c r="L9" s="4">
        <f t="shared" si="1"/>
        <v>0</v>
      </c>
      <c r="M9" s="4"/>
      <c r="N9" s="4"/>
      <c r="O9" s="4">
        <f t="shared" si="2"/>
        <v>0</v>
      </c>
      <c r="P9" s="4"/>
      <c r="Q9" s="4"/>
      <c r="R9" s="4">
        <f t="shared" si="3"/>
        <v>0</v>
      </c>
      <c r="S9" s="4"/>
      <c r="T9" s="4"/>
      <c r="U9" s="4">
        <f t="shared" si="4"/>
        <v>0</v>
      </c>
      <c r="V9" s="4"/>
      <c r="W9" s="4"/>
      <c r="X9" s="4">
        <f t="shared" si="5"/>
        <v>0</v>
      </c>
      <c r="Y9" s="4"/>
      <c r="Z9" s="4"/>
      <c r="AA9" s="4">
        <f>C9+I9-L9-O9-U9-X9-R9</f>
        <v>0</v>
      </c>
      <c r="AB9" s="7"/>
    </row>
    <row r="10" spans="1:28" ht="15.75" x14ac:dyDescent="0.25">
      <c r="A10" s="8">
        <v>44910</v>
      </c>
      <c r="B10" s="4" t="s">
        <v>25</v>
      </c>
      <c r="C10" s="4">
        <v>0</v>
      </c>
      <c r="D10" s="4"/>
      <c r="E10" s="4" t="s">
        <v>36</v>
      </c>
      <c r="F10" s="4">
        <v>3900</v>
      </c>
      <c r="G10" s="4" t="s">
        <v>27</v>
      </c>
      <c r="H10" s="4"/>
      <c r="I10" s="4">
        <f t="shared" si="0"/>
        <v>0</v>
      </c>
      <c r="J10" s="9" t="s">
        <v>28</v>
      </c>
      <c r="K10" s="4"/>
      <c r="L10" s="4">
        <f t="shared" si="1"/>
        <v>0</v>
      </c>
      <c r="M10" s="4"/>
      <c r="N10" s="4"/>
      <c r="O10" s="4">
        <f t="shared" si="2"/>
        <v>0</v>
      </c>
      <c r="P10" s="4"/>
      <c r="Q10" s="4"/>
      <c r="R10" s="4">
        <f t="shared" si="3"/>
        <v>0</v>
      </c>
      <c r="S10" s="4"/>
      <c r="T10" s="4"/>
      <c r="U10" s="4">
        <f t="shared" si="4"/>
        <v>0</v>
      </c>
      <c r="V10" s="4"/>
      <c r="W10" s="4"/>
      <c r="X10" s="4">
        <f t="shared" si="5"/>
        <v>0</v>
      </c>
      <c r="Y10" s="4"/>
      <c r="Z10" s="4"/>
      <c r="AA10" s="4">
        <f>C10+I10-L10-O10-U10-X10-R10</f>
        <v>0</v>
      </c>
      <c r="AB10" s="7"/>
    </row>
    <row r="11" spans="1:28" ht="15.75" x14ac:dyDescent="0.25">
      <c r="A11" s="10">
        <v>44932</v>
      </c>
      <c r="B11" s="11" t="s">
        <v>29</v>
      </c>
      <c r="C11" s="11">
        <v>0</v>
      </c>
      <c r="D11" s="11"/>
      <c r="E11" s="11" t="s">
        <v>35</v>
      </c>
      <c r="F11" s="11">
        <v>200</v>
      </c>
      <c r="G11" s="11" t="s">
        <v>27</v>
      </c>
      <c r="H11" s="11"/>
      <c r="I11" s="4">
        <f t="shared" si="0"/>
        <v>0</v>
      </c>
      <c r="J11" s="9" t="s">
        <v>28</v>
      </c>
      <c r="K11" s="4"/>
      <c r="L11" s="4">
        <f t="shared" si="1"/>
        <v>0</v>
      </c>
      <c r="M11" s="4"/>
      <c r="N11" s="4"/>
      <c r="O11" s="4">
        <f t="shared" si="2"/>
        <v>0</v>
      </c>
      <c r="P11" s="4"/>
      <c r="Q11" s="4"/>
      <c r="R11" s="4">
        <f t="shared" si="3"/>
        <v>0</v>
      </c>
      <c r="S11" s="4"/>
      <c r="T11" s="4"/>
      <c r="U11" s="4">
        <f t="shared" si="4"/>
        <v>0</v>
      </c>
      <c r="V11" s="4"/>
      <c r="W11" s="4"/>
      <c r="X11" s="4">
        <f t="shared" si="5"/>
        <v>0</v>
      </c>
      <c r="Y11" s="4"/>
      <c r="Z11" s="4"/>
      <c r="AA11" s="4">
        <f>C11+I11-L11-O11-U11-X11-R11</f>
        <v>0</v>
      </c>
      <c r="AB11" s="7"/>
    </row>
    <row r="12" spans="1:28" ht="15.75" x14ac:dyDescent="0.25">
      <c r="A12" s="10">
        <v>44935</v>
      </c>
      <c r="B12" s="11" t="s">
        <v>37</v>
      </c>
      <c r="C12" s="11">
        <v>1249000</v>
      </c>
      <c r="D12" s="11"/>
      <c r="E12" s="11" t="s">
        <v>38</v>
      </c>
      <c r="F12" s="11">
        <v>643</v>
      </c>
      <c r="G12" s="11" t="s">
        <v>39</v>
      </c>
      <c r="H12" s="11"/>
      <c r="I12" s="4">
        <f t="shared" si="0"/>
        <v>0</v>
      </c>
      <c r="J12" s="6" t="s">
        <v>24</v>
      </c>
      <c r="K12" s="4"/>
      <c r="L12" s="4">
        <f t="shared" si="1"/>
        <v>0</v>
      </c>
      <c r="M12" s="4"/>
      <c r="N12" s="4"/>
      <c r="O12" s="4">
        <f t="shared" si="2"/>
        <v>0</v>
      </c>
      <c r="P12" s="4"/>
      <c r="Q12" s="4"/>
      <c r="R12" s="4">
        <f t="shared" si="3"/>
        <v>0</v>
      </c>
      <c r="S12" s="4"/>
      <c r="T12" s="4"/>
      <c r="U12" s="4">
        <f t="shared" si="4"/>
        <v>0</v>
      </c>
      <c r="V12" s="4"/>
      <c r="W12" s="4"/>
      <c r="X12" s="4">
        <f t="shared" si="5"/>
        <v>0</v>
      </c>
      <c r="Y12" s="4"/>
      <c r="Z12" s="4"/>
      <c r="AA12" s="4">
        <f>C12+I12-L12-O12-U12-X12-R12</f>
        <v>1249000</v>
      </c>
      <c r="AB12" s="7"/>
    </row>
    <row r="13" spans="1:28" ht="15.75" x14ac:dyDescent="0.25">
      <c r="A13" s="10">
        <v>44935</v>
      </c>
      <c r="B13" s="11" t="s">
        <v>37</v>
      </c>
      <c r="C13" s="11">
        <v>15246000</v>
      </c>
      <c r="D13" s="11"/>
      <c r="E13" s="11" t="s">
        <v>40</v>
      </c>
      <c r="F13" s="11">
        <v>726</v>
      </c>
      <c r="G13" s="11" t="s">
        <v>39</v>
      </c>
      <c r="H13" s="11"/>
      <c r="I13" s="4">
        <f t="shared" si="0"/>
        <v>0</v>
      </c>
      <c r="J13" s="9" t="s">
        <v>28</v>
      </c>
      <c r="K13" s="4"/>
      <c r="L13" s="4">
        <f t="shared" si="1"/>
        <v>0</v>
      </c>
      <c r="M13" s="4"/>
      <c r="N13" s="4"/>
      <c r="O13" s="4">
        <f t="shared" si="2"/>
        <v>0</v>
      </c>
      <c r="P13" s="4"/>
      <c r="Q13" s="4"/>
      <c r="R13" s="4">
        <f t="shared" si="3"/>
        <v>0</v>
      </c>
      <c r="S13" s="4"/>
      <c r="T13" s="4"/>
      <c r="U13" s="4">
        <f t="shared" si="4"/>
        <v>0</v>
      </c>
      <c r="V13" s="4"/>
      <c r="W13" s="4"/>
      <c r="X13" s="4">
        <f t="shared" si="5"/>
        <v>0</v>
      </c>
      <c r="Y13" s="4"/>
      <c r="Z13" s="4"/>
      <c r="AA13" s="4">
        <f>C13+I13-L13-O13-U13-X13-R13</f>
        <v>15246000</v>
      </c>
      <c r="AB13" s="7"/>
    </row>
    <row r="14" spans="1:28" ht="15.75" x14ac:dyDescent="0.25">
      <c r="A14" s="10">
        <v>44953</v>
      </c>
      <c r="B14" s="11" t="s">
        <v>41</v>
      </c>
      <c r="C14" s="11">
        <v>657000</v>
      </c>
      <c r="D14" s="11"/>
      <c r="E14" s="11" t="s">
        <v>42</v>
      </c>
      <c r="F14" s="11">
        <v>1500</v>
      </c>
      <c r="G14" s="11" t="s">
        <v>34</v>
      </c>
      <c r="H14" s="11"/>
      <c r="I14" s="4">
        <f t="shared" si="0"/>
        <v>0</v>
      </c>
      <c r="J14" s="6" t="s">
        <v>24</v>
      </c>
      <c r="K14" s="4" t="s">
        <v>735</v>
      </c>
      <c r="L14" s="4">
        <f t="shared" si="1"/>
        <v>0</v>
      </c>
      <c r="M14" s="4"/>
      <c r="N14" s="4"/>
      <c r="O14" s="4">
        <f t="shared" si="2"/>
        <v>0</v>
      </c>
      <c r="P14" s="4"/>
      <c r="Q14" s="4"/>
      <c r="R14" s="4">
        <f t="shared" si="3"/>
        <v>0</v>
      </c>
      <c r="S14" s="4"/>
      <c r="T14" s="4"/>
      <c r="U14" s="4">
        <f t="shared" si="4"/>
        <v>0</v>
      </c>
      <c r="V14" s="4"/>
      <c r="W14" s="4"/>
      <c r="X14" s="4">
        <f t="shared" si="5"/>
        <v>0</v>
      </c>
      <c r="Y14" s="4"/>
      <c r="Z14" s="4"/>
      <c r="AA14" s="4">
        <f>C14+I14-L14-O14-U14-X14-R14</f>
        <v>657000</v>
      </c>
      <c r="AB14" s="7"/>
    </row>
    <row r="15" spans="1:28" ht="15.75" x14ac:dyDescent="0.25">
      <c r="A15" s="10">
        <v>44956</v>
      </c>
      <c r="B15" s="11" t="s">
        <v>41</v>
      </c>
      <c r="C15" s="11">
        <v>9243100</v>
      </c>
      <c r="D15" s="11"/>
      <c r="E15" s="11" t="s">
        <v>42</v>
      </c>
      <c r="F15" s="11">
        <v>2200</v>
      </c>
      <c r="G15" s="11" t="s">
        <v>34</v>
      </c>
      <c r="H15" s="11"/>
      <c r="I15" s="4">
        <f t="shared" si="0"/>
        <v>0</v>
      </c>
      <c r="J15" s="9" t="s">
        <v>28</v>
      </c>
      <c r="K15" s="4"/>
      <c r="L15" s="4">
        <f t="shared" si="1"/>
        <v>0</v>
      </c>
      <c r="M15" s="4"/>
      <c r="N15" s="4"/>
      <c r="O15" s="4">
        <f t="shared" si="2"/>
        <v>0</v>
      </c>
      <c r="P15" s="4"/>
      <c r="Q15" s="4"/>
      <c r="R15" s="4">
        <f t="shared" si="3"/>
        <v>0</v>
      </c>
      <c r="S15" s="4"/>
      <c r="T15" s="4"/>
      <c r="U15" s="4">
        <f t="shared" si="4"/>
        <v>0</v>
      </c>
      <c r="V15" s="4"/>
      <c r="W15" s="4"/>
      <c r="X15" s="4">
        <f t="shared" si="5"/>
        <v>0</v>
      </c>
      <c r="Y15" s="4"/>
      <c r="Z15" s="4"/>
      <c r="AA15" s="4">
        <f>C15+I15-L15-O15-U15-X15-R15</f>
        <v>9243100</v>
      </c>
      <c r="AB15" s="7"/>
    </row>
    <row r="16" spans="1:28" ht="15.75" x14ac:dyDescent="0.25">
      <c r="A16" s="10">
        <v>45033</v>
      </c>
      <c r="B16" s="11" t="s">
        <v>45</v>
      </c>
      <c r="C16" s="11">
        <v>-513800</v>
      </c>
      <c r="D16" s="11" t="s">
        <v>46</v>
      </c>
      <c r="E16" s="11" t="s">
        <v>47</v>
      </c>
      <c r="F16" s="11">
        <v>10</v>
      </c>
      <c r="G16" s="11" t="s">
        <v>48</v>
      </c>
      <c r="H16" s="11"/>
      <c r="I16" s="4">
        <f t="shared" si="0"/>
        <v>0</v>
      </c>
      <c r="J16" s="12" t="s">
        <v>49</v>
      </c>
      <c r="K16" s="4"/>
      <c r="L16" s="4">
        <f t="shared" si="1"/>
        <v>0</v>
      </c>
      <c r="M16" s="4"/>
      <c r="N16" s="4"/>
      <c r="O16" s="4">
        <f t="shared" si="2"/>
        <v>0</v>
      </c>
      <c r="P16" s="4"/>
      <c r="Q16" s="4"/>
      <c r="R16" s="4">
        <f t="shared" si="3"/>
        <v>0</v>
      </c>
      <c r="S16" s="4"/>
      <c r="T16" s="4"/>
      <c r="U16" s="4">
        <f t="shared" si="4"/>
        <v>0</v>
      </c>
      <c r="V16" s="4"/>
      <c r="W16" s="4"/>
      <c r="X16" s="4">
        <f t="shared" si="5"/>
        <v>0</v>
      </c>
      <c r="Y16" s="4"/>
      <c r="Z16" s="4"/>
      <c r="AA16" s="4">
        <f>C16+I16-L16-O16-U16-X16-R16</f>
        <v>-513800</v>
      </c>
      <c r="AB16" s="7"/>
    </row>
    <row r="17" spans="1:28" ht="15.75" x14ac:dyDescent="0.25">
      <c r="A17" s="10">
        <v>45052</v>
      </c>
      <c r="B17" s="11" t="s">
        <v>37</v>
      </c>
      <c r="C17" s="11">
        <v>4620000</v>
      </c>
      <c r="D17" s="11" t="s">
        <v>46</v>
      </c>
      <c r="E17" s="11" t="s">
        <v>50</v>
      </c>
      <c r="F17" s="11">
        <v>1100</v>
      </c>
      <c r="G17" s="13" t="s">
        <v>34</v>
      </c>
      <c r="H17" s="11"/>
      <c r="I17" s="4">
        <f t="shared" si="0"/>
        <v>0</v>
      </c>
      <c r="J17" s="9" t="s">
        <v>28</v>
      </c>
      <c r="K17" s="4"/>
      <c r="L17" s="4">
        <f t="shared" si="1"/>
        <v>0</v>
      </c>
      <c r="M17" s="4"/>
      <c r="N17" s="4"/>
      <c r="O17" s="4">
        <f t="shared" si="2"/>
        <v>0</v>
      </c>
      <c r="P17" s="4"/>
      <c r="Q17" s="4"/>
      <c r="R17" s="4">
        <f t="shared" si="3"/>
        <v>0</v>
      </c>
      <c r="S17" s="4"/>
      <c r="T17" s="4"/>
      <c r="U17" s="4">
        <f t="shared" si="4"/>
        <v>0</v>
      </c>
      <c r="V17" s="4"/>
      <c r="W17" s="4"/>
      <c r="X17" s="4">
        <f t="shared" si="5"/>
        <v>0</v>
      </c>
      <c r="Y17" s="4"/>
      <c r="Z17" s="4"/>
      <c r="AA17" s="4">
        <f>C17+I17-L17-O17-U17-X17-R17</f>
        <v>4620000</v>
      </c>
      <c r="AB17" s="7"/>
    </row>
    <row r="18" spans="1:28" ht="15.75" x14ac:dyDescent="0.25">
      <c r="A18" s="10">
        <v>45059</v>
      </c>
      <c r="B18" s="11" t="s">
        <v>59</v>
      </c>
      <c r="C18" s="11">
        <v>1638300</v>
      </c>
      <c r="D18" s="11" t="s">
        <v>52</v>
      </c>
      <c r="E18" s="11" t="s">
        <v>60</v>
      </c>
      <c r="F18" s="11">
        <v>12250</v>
      </c>
      <c r="G18" s="11" t="s">
        <v>34</v>
      </c>
      <c r="H18" s="11"/>
      <c r="I18" s="4">
        <f t="shared" si="0"/>
        <v>0</v>
      </c>
      <c r="J18" s="6" t="s">
        <v>24</v>
      </c>
      <c r="K18" s="4"/>
      <c r="L18" s="4">
        <f t="shared" si="1"/>
        <v>0</v>
      </c>
      <c r="M18" s="4"/>
      <c r="N18" s="4"/>
      <c r="O18" s="4">
        <f t="shared" si="2"/>
        <v>0</v>
      </c>
      <c r="P18" s="4"/>
      <c r="Q18" s="4"/>
      <c r="R18" s="4">
        <f t="shared" si="3"/>
        <v>0</v>
      </c>
      <c r="S18" s="4"/>
      <c r="T18" s="4"/>
      <c r="U18" s="4">
        <f t="shared" si="4"/>
        <v>0</v>
      </c>
      <c r="V18" s="4"/>
      <c r="W18" s="4"/>
      <c r="X18" s="4">
        <f t="shared" si="5"/>
        <v>0</v>
      </c>
      <c r="Y18" s="4"/>
      <c r="Z18" s="4"/>
      <c r="AA18" s="4">
        <f>C18+I18-L18-O18-U18-X18-R18</f>
        <v>1638300</v>
      </c>
      <c r="AB18" s="7"/>
    </row>
    <row r="19" spans="1:28" ht="15.75" x14ac:dyDescent="0.25">
      <c r="A19" s="10">
        <v>45059</v>
      </c>
      <c r="B19" s="11" t="s">
        <v>59</v>
      </c>
      <c r="C19" s="11">
        <v>4812500</v>
      </c>
      <c r="D19" s="11" t="s">
        <v>52</v>
      </c>
      <c r="E19" s="11" t="s">
        <v>61</v>
      </c>
      <c r="F19" s="11">
        <v>1750</v>
      </c>
      <c r="G19" s="11" t="s">
        <v>34</v>
      </c>
      <c r="H19" s="11"/>
      <c r="I19" s="4">
        <f t="shared" si="0"/>
        <v>0</v>
      </c>
      <c r="J19" s="9" t="s">
        <v>28</v>
      </c>
      <c r="K19" s="4"/>
      <c r="L19" s="4">
        <f t="shared" si="1"/>
        <v>0</v>
      </c>
      <c r="M19" s="4"/>
      <c r="N19" s="4"/>
      <c r="O19" s="4">
        <f t="shared" si="2"/>
        <v>0</v>
      </c>
      <c r="P19" s="4"/>
      <c r="Q19" s="4"/>
      <c r="R19" s="4">
        <f t="shared" si="3"/>
        <v>0</v>
      </c>
      <c r="S19" s="4"/>
      <c r="T19" s="4"/>
      <c r="U19" s="4">
        <f t="shared" si="4"/>
        <v>0</v>
      </c>
      <c r="V19" s="4"/>
      <c r="W19" s="4"/>
      <c r="X19" s="4">
        <f t="shared" si="5"/>
        <v>0</v>
      </c>
      <c r="Y19" s="4"/>
      <c r="Z19" s="4"/>
      <c r="AA19" s="4">
        <f>C19+I19-L19-O19-U19-X19-R19</f>
        <v>4812500</v>
      </c>
      <c r="AB19" s="7"/>
    </row>
    <row r="20" spans="1:28" ht="15.75" x14ac:dyDescent="0.25">
      <c r="A20" s="10">
        <v>45069</v>
      </c>
      <c r="B20" s="11" t="s">
        <v>62</v>
      </c>
      <c r="C20" s="11">
        <v>385000</v>
      </c>
      <c r="D20" s="11" t="s">
        <v>52</v>
      </c>
      <c r="E20" s="11" t="s">
        <v>64</v>
      </c>
      <c r="F20" s="11">
        <v>40</v>
      </c>
      <c r="G20" s="11" t="s">
        <v>39</v>
      </c>
      <c r="H20" s="11"/>
      <c r="I20" s="4">
        <f t="shared" si="0"/>
        <v>0</v>
      </c>
      <c r="J20" s="6" t="s">
        <v>24</v>
      </c>
      <c r="K20" s="4"/>
      <c r="L20" s="4">
        <f t="shared" si="1"/>
        <v>0</v>
      </c>
      <c r="M20" s="4"/>
      <c r="N20" s="4"/>
      <c r="O20" s="4">
        <f t="shared" si="2"/>
        <v>0</v>
      </c>
      <c r="P20" s="4"/>
      <c r="Q20" s="4"/>
      <c r="R20" s="4">
        <f t="shared" si="3"/>
        <v>0</v>
      </c>
      <c r="S20" s="4"/>
      <c r="T20" s="4"/>
      <c r="U20" s="4">
        <f t="shared" si="4"/>
        <v>0</v>
      </c>
      <c r="V20" s="4"/>
      <c r="W20" s="4"/>
      <c r="X20" s="4">
        <f t="shared" si="5"/>
        <v>0</v>
      </c>
      <c r="Y20" s="4"/>
      <c r="Z20" s="4"/>
      <c r="AA20" s="4">
        <f>C20+I20-L20-O20-U20-X20-R20</f>
        <v>385000</v>
      </c>
      <c r="AB20" s="7"/>
    </row>
    <row r="21" spans="1:28" ht="15.75" x14ac:dyDescent="0.25">
      <c r="A21" s="14">
        <v>45118</v>
      </c>
      <c r="B21" s="4" t="s">
        <v>25</v>
      </c>
      <c r="C21" s="11">
        <v>0</v>
      </c>
      <c r="D21" s="15" t="s">
        <v>66</v>
      </c>
      <c r="E21" s="11" t="s">
        <v>67</v>
      </c>
      <c r="F21" s="11">
        <v>2000</v>
      </c>
      <c r="G21" s="15" t="s">
        <v>34</v>
      </c>
      <c r="H21" s="11"/>
      <c r="I21" s="4">
        <f t="shared" si="0"/>
        <v>0</v>
      </c>
      <c r="J21" s="9" t="s">
        <v>28</v>
      </c>
      <c r="K21" s="4"/>
      <c r="L21" s="4">
        <f t="shared" si="1"/>
        <v>0</v>
      </c>
      <c r="M21" s="4"/>
      <c r="N21" s="4"/>
      <c r="O21" s="4">
        <f t="shared" si="2"/>
        <v>0</v>
      </c>
      <c r="P21" s="4"/>
      <c r="Q21" s="4"/>
      <c r="R21" s="4">
        <f t="shared" si="3"/>
        <v>0</v>
      </c>
      <c r="S21" s="4"/>
      <c r="T21" s="4"/>
      <c r="U21" s="4">
        <f t="shared" si="4"/>
        <v>0</v>
      </c>
      <c r="V21" s="4"/>
      <c r="W21" s="4"/>
      <c r="X21" s="4">
        <f t="shared" si="5"/>
        <v>0</v>
      </c>
      <c r="Y21" s="4"/>
      <c r="Z21" s="4"/>
      <c r="AA21" s="4">
        <f>C21+I21-L21-O21-U21-X21-R21</f>
        <v>0</v>
      </c>
      <c r="AB21" s="7"/>
    </row>
    <row r="22" spans="1:28" ht="15.75" x14ac:dyDescent="0.25">
      <c r="A22" s="14">
        <v>45118</v>
      </c>
      <c r="B22" s="15" t="s">
        <v>68</v>
      </c>
      <c r="C22" s="11">
        <v>-3950000</v>
      </c>
      <c r="D22" s="15" t="s">
        <v>46</v>
      </c>
      <c r="E22" s="11" t="s">
        <v>69</v>
      </c>
      <c r="F22" s="11">
        <v>100</v>
      </c>
      <c r="G22" s="15" t="s">
        <v>34</v>
      </c>
      <c r="H22" s="11"/>
      <c r="I22" s="4">
        <f t="shared" si="0"/>
        <v>0</v>
      </c>
      <c r="J22" s="12" t="s">
        <v>49</v>
      </c>
      <c r="K22" s="4"/>
      <c r="L22" s="4">
        <f t="shared" si="1"/>
        <v>0</v>
      </c>
      <c r="M22" s="4"/>
      <c r="N22" s="4"/>
      <c r="O22" s="4">
        <f t="shared" si="2"/>
        <v>0</v>
      </c>
      <c r="P22" s="4"/>
      <c r="Q22" s="4"/>
      <c r="R22" s="4">
        <f t="shared" si="3"/>
        <v>0</v>
      </c>
      <c r="S22" s="4"/>
      <c r="T22" s="4"/>
      <c r="U22" s="4">
        <f t="shared" si="4"/>
        <v>0</v>
      </c>
      <c r="V22" s="4"/>
      <c r="W22" s="4"/>
      <c r="X22" s="4">
        <f t="shared" si="5"/>
        <v>0</v>
      </c>
      <c r="Y22" s="4"/>
      <c r="Z22" s="4"/>
      <c r="AA22" s="4">
        <f>C22+I22-L22-O22-U22-X22-R22</f>
        <v>-3950000</v>
      </c>
      <c r="AB22" s="7"/>
    </row>
    <row r="23" spans="1:28" ht="15.75" x14ac:dyDescent="0.25">
      <c r="A23" s="14">
        <v>45138</v>
      </c>
      <c r="B23" s="15" t="s">
        <v>70</v>
      </c>
      <c r="C23" s="11">
        <v>-5560000</v>
      </c>
      <c r="D23" s="15" t="s">
        <v>52</v>
      </c>
      <c r="E23" s="11" t="s">
        <v>71</v>
      </c>
      <c r="F23" s="11">
        <v>4</v>
      </c>
      <c r="G23" s="11" t="s">
        <v>27</v>
      </c>
      <c r="H23" s="11"/>
      <c r="I23" s="4">
        <f t="shared" si="0"/>
        <v>0</v>
      </c>
      <c r="J23" s="12" t="s">
        <v>49</v>
      </c>
      <c r="K23" s="4"/>
      <c r="L23" s="4">
        <f t="shared" si="1"/>
        <v>0</v>
      </c>
      <c r="M23" s="4"/>
      <c r="N23" s="4"/>
      <c r="O23" s="4">
        <f t="shared" si="2"/>
        <v>0</v>
      </c>
      <c r="P23" s="4"/>
      <c r="Q23" s="4"/>
      <c r="R23" s="4">
        <f t="shared" si="3"/>
        <v>0</v>
      </c>
      <c r="S23" s="4"/>
      <c r="T23" s="4"/>
      <c r="U23" s="4">
        <f t="shared" si="4"/>
        <v>0</v>
      </c>
      <c r="V23" s="4"/>
      <c r="W23" s="4"/>
      <c r="X23" s="4">
        <f t="shared" si="5"/>
        <v>0</v>
      </c>
      <c r="Y23" s="4"/>
      <c r="Z23" s="4"/>
      <c r="AA23" s="4">
        <f>C23+I23-L23-O23-U23-X23-R23</f>
        <v>-5560000</v>
      </c>
      <c r="AB23" s="7"/>
    </row>
    <row r="24" spans="1:28" ht="15.75" x14ac:dyDescent="0.25">
      <c r="A24" s="14"/>
      <c r="B24" s="15" t="s">
        <v>72</v>
      </c>
      <c r="C24" s="11">
        <v>-2642000</v>
      </c>
      <c r="D24" s="15" t="s">
        <v>46</v>
      </c>
      <c r="E24" s="11"/>
      <c r="F24" s="11"/>
      <c r="G24" s="11" t="s">
        <v>34</v>
      </c>
      <c r="H24" s="11"/>
      <c r="I24" s="4">
        <f t="shared" si="0"/>
        <v>0</v>
      </c>
      <c r="J24" s="12" t="s">
        <v>49</v>
      </c>
      <c r="K24" s="4"/>
      <c r="L24" s="4">
        <f t="shared" si="1"/>
        <v>0</v>
      </c>
      <c r="M24" s="4"/>
      <c r="N24" s="4"/>
      <c r="O24" s="4">
        <f t="shared" si="2"/>
        <v>0</v>
      </c>
      <c r="P24" s="4"/>
      <c r="Q24" s="4"/>
      <c r="R24" s="4">
        <f t="shared" si="3"/>
        <v>0</v>
      </c>
      <c r="S24" s="4"/>
      <c r="T24" s="4"/>
      <c r="U24" s="4">
        <f t="shared" si="4"/>
        <v>0</v>
      </c>
      <c r="V24" s="4"/>
      <c r="W24" s="4"/>
      <c r="X24" s="4">
        <f t="shared" si="5"/>
        <v>0</v>
      </c>
      <c r="Y24" s="4"/>
      <c r="Z24" s="4"/>
      <c r="AA24" s="4">
        <f>C24+I24-L24-O24-U24-X24-R24</f>
        <v>-2642000</v>
      </c>
      <c r="AB24" s="7"/>
    </row>
    <row r="25" spans="1:28" ht="15.75" x14ac:dyDescent="0.25">
      <c r="A25" s="14">
        <v>45145</v>
      </c>
      <c r="B25" s="15" t="s">
        <v>73</v>
      </c>
      <c r="C25" s="15">
        <v>-177500</v>
      </c>
      <c r="D25" s="11" t="s">
        <v>46</v>
      </c>
      <c r="E25" s="15" t="s">
        <v>61</v>
      </c>
      <c r="F25" s="16">
        <v>250</v>
      </c>
      <c r="G25" s="11" t="s">
        <v>34</v>
      </c>
      <c r="H25" s="15"/>
      <c r="I25" s="4">
        <f t="shared" si="0"/>
        <v>0</v>
      </c>
      <c r="J25" s="17" t="s">
        <v>49</v>
      </c>
      <c r="K25" s="4" t="s">
        <v>74</v>
      </c>
      <c r="L25" s="4">
        <f t="shared" si="1"/>
        <v>0</v>
      </c>
      <c r="M25" s="4"/>
      <c r="N25" s="4"/>
      <c r="O25" s="4">
        <f t="shared" si="2"/>
        <v>0</v>
      </c>
      <c r="P25" s="4"/>
      <c r="Q25" s="4"/>
      <c r="R25" s="4">
        <f t="shared" si="3"/>
        <v>0</v>
      </c>
      <c r="S25" s="4"/>
      <c r="T25" s="4"/>
      <c r="U25" s="4">
        <f t="shared" si="4"/>
        <v>0</v>
      </c>
      <c r="V25" s="4"/>
      <c r="W25" s="4"/>
      <c r="X25" s="4">
        <f t="shared" si="5"/>
        <v>0</v>
      </c>
      <c r="Y25" s="4"/>
      <c r="Z25" s="4"/>
      <c r="AA25" s="4">
        <f>C25+I25-L25-O25-U25-X25-R25</f>
        <v>-177500</v>
      </c>
      <c r="AB25" s="7"/>
    </row>
    <row r="26" spans="1:28" ht="15.75" x14ac:dyDescent="0.25">
      <c r="A26" s="14">
        <v>45145</v>
      </c>
      <c r="B26" s="15" t="s">
        <v>75</v>
      </c>
      <c r="C26" s="15">
        <v>81595</v>
      </c>
      <c r="D26" s="11" t="s">
        <v>52</v>
      </c>
      <c r="E26" s="15" t="s">
        <v>76</v>
      </c>
      <c r="F26" s="15">
        <v>5</v>
      </c>
      <c r="G26" s="15" t="s">
        <v>77</v>
      </c>
      <c r="H26" s="15"/>
      <c r="I26" s="4">
        <f t="shared" si="0"/>
        <v>0</v>
      </c>
      <c r="J26" s="18" t="s">
        <v>78</v>
      </c>
      <c r="K26" s="4">
        <v>157295</v>
      </c>
      <c r="L26" s="4">
        <f t="shared" si="1"/>
        <v>0</v>
      </c>
      <c r="M26" s="4"/>
      <c r="N26" s="4"/>
      <c r="O26" s="4">
        <f t="shared" si="2"/>
        <v>0</v>
      </c>
      <c r="P26" s="4"/>
      <c r="Q26" s="4"/>
      <c r="R26" s="4">
        <f t="shared" si="3"/>
        <v>0</v>
      </c>
      <c r="S26" s="4"/>
      <c r="T26" s="4"/>
      <c r="U26" s="4">
        <f t="shared" si="4"/>
        <v>0</v>
      </c>
      <c r="V26" s="4"/>
      <c r="W26" s="4"/>
      <c r="X26" s="4">
        <f t="shared" si="5"/>
        <v>0</v>
      </c>
      <c r="Y26" s="4"/>
      <c r="Z26" s="4"/>
      <c r="AA26" s="4">
        <f>C26+I26-L26-O26-U26-X26-R26</f>
        <v>81595</v>
      </c>
      <c r="AB26" s="7"/>
    </row>
    <row r="27" spans="1:28" ht="15.75" x14ac:dyDescent="0.25">
      <c r="A27" s="14"/>
      <c r="B27" s="15" t="s">
        <v>84</v>
      </c>
      <c r="C27" s="15">
        <v>-240000</v>
      </c>
      <c r="D27" s="11" t="s">
        <v>46</v>
      </c>
      <c r="E27" s="15" t="s">
        <v>85</v>
      </c>
      <c r="F27" s="15">
        <v>307.39999999999998</v>
      </c>
      <c r="G27" s="15" t="s">
        <v>39</v>
      </c>
      <c r="H27" s="15"/>
      <c r="I27" s="15">
        <v>0</v>
      </c>
      <c r="J27" s="17" t="s">
        <v>49</v>
      </c>
      <c r="K27" s="4"/>
      <c r="L27" s="4">
        <f t="shared" si="1"/>
        <v>0</v>
      </c>
      <c r="M27" s="4"/>
      <c r="N27" s="4"/>
      <c r="O27" s="4">
        <f t="shared" si="2"/>
        <v>0</v>
      </c>
      <c r="P27" s="4"/>
      <c r="Q27" s="4"/>
      <c r="R27" s="4">
        <f t="shared" si="3"/>
        <v>0</v>
      </c>
      <c r="S27" s="4"/>
      <c r="T27" s="4"/>
      <c r="U27" s="4">
        <f t="shared" si="4"/>
        <v>0</v>
      </c>
      <c r="V27" s="4"/>
      <c r="W27" s="4"/>
      <c r="X27" s="4">
        <f t="shared" si="5"/>
        <v>0</v>
      </c>
      <c r="Y27" s="4"/>
      <c r="Z27" s="4"/>
      <c r="AA27" s="4">
        <f>C27+I27-L27-O27-U27-X27-R27</f>
        <v>-240000</v>
      </c>
      <c r="AB27" s="7"/>
    </row>
    <row r="28" spans="1:28" ht="15.75" x14ac:dyDescent="0.25">
      <c r="A28" s="10"/>
      <c r="B28" s="11" t="s">
        <v>88</v>
      </c>
      <c r="C28" s="11">
        <v>-312000</v>
      </c>
      <c r="D28" s="11" t="s">
        <v>46</v>
      </c>
      <c r="E28" s="11" t="s">
        <v>89</v>
      </c>
      <c r="F28" s="11">
        <v>29.2</v>
      </c>
      <c r="G28" s="11" t="s">
        <v>39</v>
      </c>
      <c r="H28" s="11"/>
      <c r="I28" s="4">
        <f t="shared" ref="I28:I59" si="6">F28*H28</f>
        <v>0</v>
      </c>
      <c r="J28" s="17" t="s">
        <v>49</v>
      </c>
      <c r="K28" s="4"/>
      <c r="L28" s="4">
        <f t="shared" si="1"/>
        <v>0</v>
      </c>
      <c r="M28" s="4"/>
      <c r="N28" s="4"/>
      <c r="O28" s="4">
        <f t="shared" si="2"/>
        <v>0</v>
      </c>
      <c r="P28" s="4"/>
      <c r="Q28" s="4"/>
      <c r="R28" s="4">
        <f t="shared" si="3"/>
        <v>0</v>
      </c>
      <c r="S28" s="4"/>
      <c r="T28" s="4"/>
      <c r="U28" s="4">
        <f t="shared" si="4"/>
        <v>0</v>
      </c>
      <c r="V28" s="4"/>
      <c r="W28" s="4"/>
      <c r="X28" s="4">
        <f t="shared" si="5"/>
        <v>0</v>
      </c>
      <c r="Y28" s="4"/>
      <c r="Z28" s="4"/>
      <c r="AA28" s="4">
        <f>C28+I28-L28-O28-U28-X28-R28</f>
        <v>-312000</v>
      </c>
      <c r="AB28" s="7"/>
    </row>
    <row r="29" spans="1:28" ht="15.75" x14ac:dyDescent="0.25">
      <c r="A29" s="10">
        <v>45187</v>
      </c>
      <c r="B29" s="15" t="s">
        <v>93</v>
      </c>
      <c r="C29" s="15">
        <v>0</v>
      </c>
      <c r="D29" s="15" t="s">
        <v>94</v>
      </c>
      <c r="E29" s="11" t="s">
        <v>95</v>
      </c>
      <c r="F29" s="15">
        <v>750</v>
      </c>
      <c r="G29" s="11" t="s">
        <v>34</v>
      </c>
      <c r="H29" s="15"/>
      <c r="I29" s="4">
        <f t="shared" si="6"/>
        <v>0</v>
      </c>
      <c r="J29" s="17" t="s">
        <v>49</v>
      </c>
      <c r="K29" s="4"/>
      <c r="L29" s="4">
        <f t="shared" si="1"/>
        <v>0</v>
      </c>
      <c r="M29" s="4"/>
      <c r="N29" s="4"/>
      <c r="O29" s="4">
        <f t="shared" si="2"/>
        <v>0</v>
      </c>
      <c r="P29" s="4"/>
      <c r="Q29" s="4"/>
      <c r="R29" s="4">
        <f t="shared" si="3"/>
        <v>0</v>
      </c>
      <c r="S29" s="4"/>
      <c r="T29" s="4"/>
      <c r="U29" s="4">
        <f t="shared" si="4"/>
        <v>0</v>
      </c>
      <c r="V29" s="4"/>
      <c r="W29" s="4"/>
      <c r="X29" s="4">
        <f t="shared" si="5"/>
        <v>0</v>
      </c>
      <c r="Y29" s="4"/>
      <c r="Z29" s="4"/>
      <c r="AA29" s="4">
        <f>C29+I29-L29-O29-U29-X29-R29</f>
        <v>0</v>
      </c>
      <c r="AB29" s="7"/>
    </row>
    <row r="30" spans="1:28" ht="15.75" x14ac:dyDescent="0.25">
      <c r="A30" s="14">
        <v>45212</v>
      </c>
      <c r="B30" s="4" t="s">
        <v>25</v>
      </c>
      <c r="C30" s="11">
        <v>0</v>
      </c>
      <c r="D30" s="11" t="s">
        <v>46</v>
      </c>
      <c r="E30" s="11" t="s">
        <v>114</v>
      </c>
      <c r="F30" s="11">
        <v>50</v>
      </c>
      <c r="G30" s="11" t="s">
        <v>27</v>
      </c>
      <c r="H30" s="11"/>
      <c r="I30" s="4">
        <f t="shared" si="6"/>
        <v>0</v>
      </c>
      <c r="J30" s="9" t="s">
        <v>28</v>
      </c>
      <c r="K30" s="4"/>
      <c r="L30" s="4">
        <f t="shared" si="1"/>
        <v>0</v>
      </c>
      <c r="M30" s="4"/>
      <c r="N30" s="4"/>
      <c r="O30" s="4">
        <f t="shared" si="2"/>
        <v>0</v>
      </c>
      <c r="P30" s="4"/>
      <c r="Q30" s="4"/>
      <c r="R30" s="4">
        <f t="shared" si="3"/>
        <v>0</v>
      </c>
      <c r="S30" s="4"/>
      <c r="T30" s="4"/>
      <c r="U30" s="4">
        <f t="shared" si="4"/>
        <v>0</v>
      </c>
      <c r="V30" s="4"/>
      <c r="W30" s="4"/>
      <c r="X30" s="4">
        <f t="shared" si="5"/>
        <v>0</v>
      </c>
      <c r="Y30" s="4"/>
      <c r="Z30" s="4"/>
      <c r="AA30" s="4">
        <f>C30+I30-L30-O30-U30-X30-R30</f>
        <v>0</v>
      </c>
      <c r="AB30" s="7"/>
    </row>
    <row r="31" spans="1:28" ht="15.75" x14ac:dyDescent="0.25">
      <c r="A31" s="14">
        <v>45217</v>
      </c>
      <c r="B31" s="11" t="s">
        <v>93</v>
      </c>
      <c r="C31" s="11">
        <v>-55000</v>
      </c>
      <c r="D31" s="11" t="s">
        <v>52</v>
      </c>
      <c r="E31" s="11" t="s">
        <v>108</v>
      </c>
      <c r="F31" s="11">
        <v>1000</v>
      </c>
      <c r="G31" s="11" t="s">
        <v>34</v>
      </c>
      <c r="H31" s="11"/>
      <c r="I31" s="4">
        <f t="shared" si="6"/>
        <v>0</v>
      </c>
      <c r="J31" s="17" t="s">
        <v>49</v>
      </c>
      <c r="K31" s="4"/>
      <c r="L31" s="4">
        <f t="shared" si="1"/>
        <v>0</v>
      </c>
      <c r="M31" s="4"/>
      <c r="N31" s="4"/>
      <c r="O31" s="4">
        <f t="shared" si="2"/>
        <v>0</v>
      </c>
      <c r="P31" s="4"/>
      <c r="Q31" s="4"/>
      <c r="R31" s="4">
        <f t="shared" si="3"/>
        <v>0</v>
      </c>
      <c r="S31" s="4"/>
      <c r="T31" s="4"/>
      <c r="U31" s="4">
        <f t="shared" si="4"/>
        <v>0</v>
      </c>
      <c r="V31" s="4"/>
      <c r="W31" s="4"/>
      <c r="X31" s="4">
        <f t="shared" si="5"/>
        <v>0</v>
      </c>
      <c r="Y31" s="4"/>
      <c r="Z31" s="4"/>
      <c r="AA31" s="4">
        <f>C31+I31-L31-O31-U31-X31-R31</f>
        <v>-55000</v>
      </c>
      <c r="AB31" s="7"/>
    </row>
    <row r="32" spans="1:28" ht="15.75" x14ac:dyDescent="0.25">
      <c r="A32" s="14"/>
      <c r="B32" s="11" t="s">
        <v>131</v>
      </c>
      <c r="C32" s="11">
        <v>-240000</v>
      </c>
      <c r="D32" s="11"/>
      <c r="E32" s="11"/>
      <c r="F32" s="11"/>
      <c r="G32" s="11"/>
      <c r="H32" s="11"/>
      <c r="I32" s="4">
        <f t="shared" si="6"/>
        <v>0</v>
      </c>
      <c r="J32" s="12" t="s">
        <v>49</v>
      </c>
      <c r="K32" s="4" t="s">
        <v>132</v>
      </c>
      <c r="L32" s="4">
        <f t="shared" si="1"/>
        <v>0</v>
      </c>
      <c r="M32" s="4"/>
      <c r="N32" s="4"/>
      <c r="O32" s="4">
        <f t="shared" si="2"/>
        <v>0</v>
      </c>
      <c r="P32" s="4"/>
      <c r="Q32" s="4"/>
      <c r="R32" s="4">
        <f t="shared" si="3"/>
        <v>0</v>
      </c>
      <c r="S32" s="4"/>
      <c r="T32" s="4"/>
      <c r="U32" s="4">
        <f t="shared" si="4"/>
        <v>0</v>
      </c>
      <c r="V32" s="4"/>
      <c r="W32" s="4"/>
      <c r="X32" s="4">
        <f t="shared" si="5"/>
        <v>0</v>
      </c>
      <c r="Y32" s="4"/>
      <c r="Z32" s="4"/>
      <c r="AA32" s="4">
        <f>C32+I32-L32-O32-U32-X32-R32</f>
        <v>-240000</v>
      </c>
      <c r="AB32" s="7"/>
    </row>
    <row r="33" spans="1:28" ht="15.75" x14ac:dyDescent="0.25">
      <c r="A33" s="14">
        <v>45236</v>
      </c>
      <c r="B33" s="11" t="s">
        <v>107</v>
      </c>
      <c r="C33" s="11">
        <v>15800</v>
      </c>
      <c r="D33" s="11" t="s">
        <v>46</v>
      </c>
      <c r="E33" s="11" t="s">
        <v>120</v>
      </c>
      <c r="F33" s="11">
        <v>74.3</v>
      </c>
      <c r="G33" s="11" t="s">
        <v>39</v>
      </c>
      <c r="H33" s="11"/>
      <c r="I33" s="4">
        <f t="shared" si="6"/>
        <v>0</v>
      </c>
      <c r="J33" s="6" t="s">
        <v>78</v>
      </c>
      <c r="K33" s="4" t="s">
        <v>1178</v>
      </c>
      <c r="L33" s="4">
        <f t="shared" si="1"/>
        <v>0</v>
      </c>
      <c r="M33" s="4"/>
      <c r="N33" s="4"/>
      <c r="O33" s="4">
        <f t="shared" si="2"/>
        <v>0</v>
      </c>
      <c r="P33" s="4"/>
      <c r="Q33" s="4"/>
      <c r="R33" s="4">
        <f t="shared" si="3"/>
        <v>0</v>
      </c>
      <c r="S33" s="4"/>
      <c r="T33" s="4"/>
      <c r="U33" s="4">
        <f t="shared" si="4"/>
        <v>0</v>
      </c>
      <c r="V33" s="4"/>
      <c r="W33" s="4"/>
      <c r="X33" s="4">
        <f t="shared" si="5"/>
        <v>0</v>
      </c>
      <c r="Y33" s="4"/>
      <c r="Z33" s="4"/>
      <c r="AA33" s="4">
        <f>C33+I33-L33-O33-U33-X33-R33</f>
        <v>15800</v>
      </c>
      <c r="AB33" s="7"/>
    </row>
    <row r="34" spans="1:28" ht="15.75" x14ac:dyDescent="0.25">
      <c r="A34" s="14">
        <v>45245</v>
      </c>
      <c r="B34" s="11" t="s">
        <v>153</v>
      </c>
      <c r="C34" s="11">
        <v>-85000</v>
      </c>
      <c r="D34" s="15" t="s">
        <v>52</v>
      </c>
      <c r="E34" s="11" t="s">
        <v>128</v>
      </c>
      <c r="F34" s="11">
        <v>25</v>
      </c>
      <c r="G34" s="15" t="s">
        <v>39</v>
      </c>
      <c r="H34" s="11"/>
      <c r="I34" s="4">
        <f t="shared" si="6"/>
        <v>0</v>
      </c>
      <c r="J34" s="12" t="s">
        <v>49</v>
      </c>
      <c r="K34" s="4"/>
      <c r="L34" s="4">
        <f t="shared" si="1"/>
        <v>0</v>
      </c>
      <c r="M34" s="4"/>
      <c r="N34" s="4"/>
      <c r="O34" s="4">
        <f t="shared" si="2"/>
        <v>0</v>
      </c>
      <c r="P34" s="4"/>
      <c r="Q34" s="4"/>
      <c r="R34" s="4">
        <f t="shared" si="3"/>
        <v>0</v>
      </c>
      <c r="S34" s="4"/>
      <c r="T34" s="4"/>
      <c r="U34" s="4">
        <f t="shared" si="4"/>
        <v>0</v>
      </c>
      <c r="V34" s="4"/>
      <c r="W34" s="4"/>
      <c r="X34" s="4">
        <f t="shared" si="5"/>
        <v>0</v>
      </c>
      <c r="Y34" s="4"/>
      <c r="Z34" s="4"/>
      <c r="AA34" s="4">
        <f>C34+I34-L34-O34-U34-X34-R34</f>
        <v>-85000</v>
      </c>
      <c r="AB34" s="7"/>
    </row>
    <row r="35" spans="1:28" ht="15.75" x14ac:dyDescent="0.25">
      <c r="A35" s="10">
        <v>45247</v>
      </c>
      <c r="B35" s="15" t="s">
        <v>122</v>
      </c>
      <c r="C35" s="15">
        <v>5978000</v>
      </c>
      <c r="D35" s="11" t="s">
        <v>52</v>
      </c>
      <c r="E35" s="15" t="s">
        <v>157</v>
      </c>
      <c r="F35" s="15">
        <v>24</v>
      </c>
      <c r="G35" s="11" t="s">
        <v>48</v>
      </c>
      <c r="H35" s="15"/>
      <c r="I35" s="4">
        <f t="shared" si="6"/>
        <v>0</v>
      </c>
      <c r="J35" s="18" t="s">
        <v>78</v>
      </c>
      <c r="K35" s="4"/>
      <c r="L35" s="4">
        <f t="shared" si="1"/>
        <v>0</v>
      </c>
      <c r="M35" s="4"/>
      <c r="N35" s="4"/>
      <c r="O35" s="4">
        <f t="shared" si="2"/>
        <v>0</v>
      </c>
      <c r="P35" s="4"/>
      <c r="Q35" s="4"/>
      <c r="R35" s="4">
        <f t="shared" si="3"/>
        <v>0</v>
      </c>
      <c r="S35" s="4"/>
      <c r="T35" s="4"/>
      <c r="U35" s="4">
        <f t="shared" si="4"/>
        <v>0</v>
      </c>
      <c r="V35" s="4"/>
      <c r="W35" s="4"/>
      <c r="X35" s="4">
        <f t="shared" si="5"/>
        <v>0</v>
      </c>
      <c r="Y35" s="4"/>
      <c r="Z35" s="4"/>
      <c r="AA35" s="4">
        <f>C35+I35-L35-O35-U35-X35-R35</f>
        <v>5978000</v>
      </c>
      <c r="AB35" s="7"/>
    </row>
    <row r="36" spans="1:28" ht="15.75" x14ac:dyDescent="0.25">
      <c r="A36" s="10">
        <v>45247</v>
      </c>
      <c r="B36" s="15" t="s">
        <v>122</v>
      </c>
      <c r="C36" s="11">
        <v>6250000</v>
      </c>
      <c r="D36" s="11" t="s">
        <v>52</v>
      </c>
      <c r="E36" s="15" t="s">
        <v>128</v>
      </c>
      <c r="F36" s="11">
        <v>50</v>
      </c>
      <c r="G36" s="15" t="s">
        <v>39</v>
      </c>
      <c r="H36" s="11"/>
      <c r="I36" s="4">
        <f t="shared" si="6"/>
        <v>0</v>
      </c>
      <c r="J36" s="9" t="s">
        <v>28</v>
      </c>
      <c r="K36" s="4"/>
      <c r="L36" s="4">
        <f t="shared" si="1"/>
        <v>0</v>
      </c>
      <c r="M36" s="4"/>
      <c r="N36" s="4"/>
      <c r="O36" s="4">
        <f t="shared" si="2"/>
        <v>0</v>
      </c>
      <c r="P36" s="4"/>
      <c r="Q36" s="4"/>
      <c r="R36" s="4">
        <f t="shared" si="3"/>
        <v>0</v>
      </c>
      <c r="S36" s="4"/>
      <c r="T36" s="4"/>
      <c r="U36" s="4">
        <f t="shared" si="4"/>
        <v>0</v>
      </c>
      <c r="V36" s="4"/>
      <c r="W36" s="4"/>
      <c r="X36" s="4">
        <f t="shared" si="5"/>
        <v>0</v>
      </c>
      <c r="Y36" s="4"/>
      <c r="Z36" s="4"/>
      <c r="AA36" s="4">
        <f>C36+I36-L36-O36-U36-X36-R36</f>
        <v>6250000</v>
      </c>
      <c r="AB36" s="7"/>
    </row>
    <row r="37" spans="1:28" ht="15.75" x14ac:dyDescent="0.25">
      <c r="A37" s="10">
        <v>45248</v>
      </c>
      <c r="B37" s="15" t="s">
        <v>159</v>
      </c>
      <c r="C37" s="11">
        <v>-5155000</v>
      </c>
      <c r="D37" s="15" t="s">
        <v>52</v>
      </c>
      <c r="E37" s="11" t="s">
        <v>160</v>
      </c>
      <c r="F37" s="11">
        <v>2500</v>
      </c>
      <c r="G37" s="11" t="s">
        <v>34</v>
      </c>
      <c r="H37" s="11"/>
      <c r="I37" s="4">
        <f t="shared" si="6"/>
        <v>0</v>
      </c>
      <c r="J37" s="12" t="s">
        <v>49</v>
      </c>
      <c r="K37" s="4" t="s">
        <v>161</v>
      </c>
      <c r="L37" s="4">
        <f t="shared" si="1"/>
        <v>0</v>
      </c>
      <c r="M37" s="4"/>
      <c r="N37" s="4"/>
      <c r="O37" s="4">
        <f t="shared" si="2"/>
        <v>0</v>
      </c>
      <c r="P37" s="4"/>
      <c r="Q37" s="4"/>
      <c r="R37" s="4">
        <f t="shared" si="3"/>
        <v>0</v>
      </c>
      <c r="S37" s="4"/>
      <c r="T37" s="4"/>
      <c r="U37" s="4">
        <f t="shared" si="4"/>
        <v>0</v>
      </c>
      <c r="V37" s="4"/>
      <c r="W37" s="4"/>
      <c r="X37" s="4">
        <f t="shared" si="5"/>
        <v>0</v>
      </c>
      <c r="Y37" s="4"/>
      <c r="Z37" s="4"/>
      <c r="AA37" s="4">
        <f>C37+I37-L37-O37-U37-X37-R37</f>
        <v>-5155000</v>
      </c>
      <c r="AB37" s="7"/>
    </row>
    <row r="38" spans="1:28" ht="15.75" x14ac:dyDescent="0.25">
      <c r="A38" s="14">
        <v>45252</v>
      </c>
      <c r="B38" s="15" t="s">
        <v>122</v>
      </c>
      <c r="C38" s="11">
        <v>4500000</v>
      </c>
      <c r="D38" s="15" t="s">
        <v>46</v>
      </c>
      <c r="E38" s="15" t="s">
        <v>117</v>
      </c>
      <c r="F38" s="15">
        <v>10</v>
      </c>
      <c r="G38" s="11" t="s">
        <v>23</v>
      </c>
      <c r="H38" s="11"/>
      <c r="I38" s="4">
        <f t="shared" si="6"/>
        <v>0</v>
      </c>
      <c r="J38" s="9" t="s">
        <v>28</v>
      </c>
      <c r="K38" s="4"/>
      <c r="L38" s="4">
        <f t="shared" si="1"/>
        <v>0</v>
      </c>
      <c r="M38" s="4"/>
      <c r="N38" s="4"/>
      <c r="O38" s="4">
        <f t="shared" si="2"/>
        <v>0</v>
      </c>
      <c r="P38" s="4"/>
      <c r="Q38" s="4"/>
      <c r="R38" s="4">
        <f t="shared" si="3"/>
        <v>0</v>
      </c>
      <c r="S38" s="4"/>
      <c r="T38" s="4"/>
      <c r="U38" s="4">
        <f t="shared" si="4"/>
        <v>0</v>
      </c>
      <c r="V38" s="4"/>
      <c r="W38" s="4"/>
      <c r="X38" s="4">
        <f t="shared" si="5"/>
        <v>0</v>
      </c>
      <c r="Y38" s="4"/>
      <c r="Z38" s="4"/>
      <c r="AA38" s="4">
        <f>C38+I38-L38-O38-U38-X38-R38</f>
        <v>4500000</v>
      </c>
      <c r="AB38" s="7"/>
    </row>
    <row r="39" spans="1:28" ht="15.75" x14ac:dyDescent="0.25">
      <c r="A39" s="14">
        <v>45252</v>
      </c>
      <c r="B39" s="15" t="s">
        <v>122</v>
      </c>
      <c r="C39" s="15">
        <v>5941500</v>
      </c>
      <c r="D39" s="15" t="s">
        <v>46</v>
      </c>
      <c r="E39" s="15" t="s">
        <v>133</v>
      </c>
      <c r="F39" s="15">
        <v>1700</v>
      </c>
      <c r="G39" s="11" t="s">
        <v>34</v>
      </c>
      <c r="H39" s="15"/>
      <c r="I39" s="4">
        <f t="shared" si="6"/>
        <v>0</v>
      </c>
      <c r="J39" s="20" t="s">
        <v>28</v>
      </c>
      <c r="K39" s="4"/>
      <c r="L39" s="4">
        <f t="shared" si="1"/>
        <v>0</v>
      </c>
      <c r="M39" s="4"/>
      <c r="N39" s="4"/>
      <c r="O39" s="4">
        <f t="shared" si="2"/>
        <v>0</v>
      </c>
      <c r="P39" s="4"/>
      <c r="Q39" s="4"/>
      <c r="R39" s="4">
        <f t="shared" si="3"/>
        <v>0</v>
      </c>
      <c r="S39" s="4"/>
      <c r="T39" s="4"/>
      <c r="U39" s="4">
        <f t="shared" si="4"/>
        <v>0</v>
      </c>
      <c r="V39" s="4"/>
      <c r="W39" s="4"/>
      <c r="X39" s="4">
        <f t="shared" si="5"/>
        <v>0</v>
      </c>
      <c r="Y39" s="4"/>
      <c r="Z39" s="4"/>
      <c r="AA39" s="4">
        <f>C39+I39-L39-O39-U39-X39-R39</f>
        <v>5941500</v>
      </c>
      <c r="AB39" s="7"/>
    </row>
    <row r="40" spans="1:28" ht="15.75" x14ac:dyDescent="0.25">
      <c r="A40" s="14">
        <v>45252</v>
      </c>
      <c r="B40" s="11" t="s">
        <v>107</v>
      </c>
      <c r="C40" s="11">
        <v>1200000</v>
      </c>
      <c r="D40" s="11" t="s">
        <v>46</v>
      </c>
      <c r="E40" s="11" t="s">
        <v>165</v>
      </c>
      <c r="F40" s="11">
        <v>1</v>
      </c>
      <c r="G40" s="11" t="s">
        <v>92</v>
      </c>
      <c r="H40" s="11"/>
      <c r="I40" s="4">
        <f t="shared" si="6"/>
        <v>0</v>
      </c>
      <c r="J40" s="9" t="s">
        <v>28</v>
      </c>
      <c r="K40" s="4" t="s">
        <v>1178</v>
      </c>
      <c r="L40" s="4">
        <f t="shared" si="1"/>
        <v>0</v>
      </c>
      <c r="M40" s="4"/>
      <c r="N40" s="4"/>
      <c r="O40" s="4">
        <f t="shared" si="2"/>
        <v>0</v>
      </c>
      <c r="P40" s="4"/>
      <c r="Q40" s="4"/>
      <c r="R40" s="4">
        <f t="shared" si="3"/>
        <v>0</v>
      </c>
      <c r="S40" s="4"/>
      <c r="T40" s="4"/>
      <c r="U40" s="4">
        <f t="shared" si="4"/>
        <v>0</v>
      </c>
      <c r="V40" s="4"/>
      <c r="W40" s="4"/>
      <c r="X40" s="4">
        <f t="shared" si="5"/>
        <v>0</v>
      </c>
      <c r="Y40" s="4"/>
      <c r="Z40" s="4"/>
      <c r="AA40" s="4">
        <f>C40+I40-L40-O40-U40-X40-R40</f>
        <v>1200000</v>
      </c>
      <c r="AB40" s="7"/>
    </row>
    <row r="41" spans="1:28" ht="15.75" x14ac:dyDescent="0.25">
      <c r="A41" s="14">
        <v>45252</v>
      </c>
      <c r="B41" s="11" t="s">
        <v>107</v>
      </c>
      <c r="C41" s="11">
        <v>900000</v>
      </c>
      <c r="D41" s="11" t="s">
        <v>46</v>
      </c>
      <c r="E41" s="11" t="s">
        <v>108</v>
      </c>
      <c r="F41" s="11">
        <v>400</v>
      </c>
      <c r="G41" s="11" t="s">
        <v>34</v>
      </c>
      <c r="H41" s="11"/>
      <c r="I41" s="4">
        <f t="shared" si="6"/>
        <v>0</v>
      </c>
      <c r="J41" s="9" t="s">
        <v>28</v>
      </c>
      <c r="K41" s="4" t="s">
        <v>1178</v>
      </c>
      <c r="L41" s="4">
        <f t="shared" si="1"/>
        <v>0</v>
      </c>
      <c r="M41" s="4"/>
      <c r="N41" s="4"/>
      <c r="O41" s="4">
        <f t="shared" si="2"/>
        <v>0</v>
      </c>
      <c r="P41" s="4"/>
      <c r="Q41" s="4"/>
      <c r="R41" s="4">
        <f t="shared" si="3"/>
        <v>0</v>
      </c>
      <c r="S41" s="4"/>
      <c r="T41" s="4"/>
      <c r="U41" s="4">
        <f t="shared" si="4"/>
        <v>0</v>
      </c>
      <c r="V41" s="4"/>
      <c r="W41" s="4"/>
      <c r="X41" s="4">
        <f t="shared" si="5"/>
        <v>0</v>
      </c>
      <c r="Y41" s="4"/>
      <c r="Z41" s="4"/>
      <c r="AA41" s="4">
        <f>C41+I41-L41-O41-U41-X41-R41</f>
        <v>900000</v>
      </c>
      <c r="AB41" s="7"/>
    </row>
    <row r="42" spans="1:28" ht="15.75" x14ac:dyDescent="0.25">
      <c r="A42" s="14">
        <v>45254</v>
      </c>
      <c r="B42" s="15" t="s">
        <v>170</v>
      </c>
      <c r="C42" s="15">
        <v>166250</v>
      </c>
      <c r="D42" s="15" t="s">
        <v>46</v>
      </c>
      <c r="E42" s="15" t="s">
        <v>139</v>
      </c>
      <c r="F42" s="15">
        <v>18250</v>
      </c>
      <c r="G42" s="15" t="s">
        <v>34</v>
      </c>
      <c r="H42" s="15"/>
      <c r="I42" s="4">
        <f t="shared" si="6"/>
        <v>0</v>
      </c>
      <c r="J42" s="18" t="s">
        <v>24</v>
      </c>
      <c r="K42" s="4"/>
      <c r="L42" s="4">
        <f t="shared" si="1"/>
        <v>0</v>
      </c>
      <c r="M42" s="4"/>
      <c r="N42" s="4"/>
      <c r="O42" s="4">
        <f t="shared" si="2"/>
        <v>0</v>
      </c>
      <c r="P42" s="4"/>
      <c r="Q42" s="4"/>
      <c r="R42" s="4">
        <f t="shared" si="3"/>
        <v>0</v>
      </c>
      <c r="S42" s="4"/>
      <c r="T42" s="4"/>
      <c r="U42" s="4">
        <f t="shared" si="4"/>
        <v>0</v>
      </c>
      <c r="V42" s="4"/>
      <c r="W42" s="4"/>
      <c r="X42" s="4">
        <f t="shared" si="5"/>
        <v>0</v>
      </c>
      <c r="Y42" s="4"/>
      <c r="Z42" s="4"/>
      <c r="AA42" s="4">
        <f>C42+I42-L42-O42-U42-X42-R42</f>
        <v>166250</v>
      </c>
      <c r="AB42" s="7"/>
    </row>
    <row r="43" spans="1:28" ht="15.75" x14ac:dyDescent="0.25">
      <c r="A43" s="10">
        <v>45258</v>
      </c>
      <c r="B43" s="11" t="s">
        <v>122</v>
      </c>
      <c r="C43" s="11">
        <v>2395200</v>
      </c>
      <c r="D43" s="11" t="s">
        <v>46</v>
      </c>
      <c r="E43" s="11" t="s">
        <v>120</v>
      </c>
      <c r="F43" s="11">
        <v>49.9</v>
      </c>
      <c r="G43" s="11" t="s">
        <v>39</v>
      </c>
      <c r="H43" s="11"/>
      <c r="I43" s="4">
        <f t="shared" si="6"/>
        <v>0</v>
      </c>
      <c r="J43" s="9" t="s">
        <v>28</v>
      </c>
      <c r="K43" s="4"/>
      <c r="L43" s="4">
        <f t="shared" si="1"/>
        <v>0</v>
      </c>
      <c r="M43" s="4"/>
      <c r="N43" s="4"/>
      <c r="O43" s="4">
        <f t="shared" si="2"/>
        <v>0</v>
      </c>
      <c r="P43" s="4"/>
      <c r="Q43" s="4"/>
      <c r="R43" s="4">
        <f t="shared" si="3"/>
        <v>0</v>
      </c>
      <c r="S43" s="4"/>
      <c r="T43" s="4"/>
      <c r="U43" s="4">
        <f t="shared" si="4"/>
        <v>0</v>
      </c>
      <c r="V43" s="4"/>
      <c r="W43" s="4"/>
      <c r="X43" s="4">
        <f t="shared" si="5"/>
        <v>0</v>
      </c>
      <c r="Y43" s="4"/>
      <c r="Z43" s="4"/>
      <c r="AA43" s="4">
        <f>C43+I43-L43-O43-U43-X43-R43</f>
        <v>2395200</v>
      </c>
      <c r="AB43" s="7"/>
    </row>
    <row r="44" spans="1:28" ht="15.75" x14ac:dyDescent="0.25">
      <c r="A44" s="14">
        <v>45260</v>
      </c>
      <c r="B44" s="11" t="s">
        <v>110</v>
      </c>
      <c r="C44" s="11">
        <v>672500</v>
      </c>
      <c r="D44" s="11"/>
      <c r="E44" s="11" t="s">
        <v>106</v>
      </c>
      <c r="F44" s="11">
        <v>66.900000000000006</v>
      </c>
      <c r="G44" s="15" t="s">
        <v>39</v>
      </c>
      <c r="H44" s="11"/>
      <c r="I44" s="4">
        <f t="shared" si="6"/>
        <v>0</v>
      </c>
      <c r="J44" s="12" t="s">
        <v>312</v>
      </c>
      <c r="K44" s="4" t="s">
        <v>1226</v>
      </c>
      <c r="L44" s="4">
        <f t="shared" si="1"/>
        <v>0</v>
      </c>
      <c r="M44" s="4"/>
      <c r="N44" s="4"/>
      <c r="O44" s="4">
        <f t="shared" si="2"/>
        <v>672500</v>
      </c>
      <c r="P44" s="4">
        <v>672500</v>
      </c>
      <c r="Q44" s="4"/>
      <c r="R44" s="4">
        <f t="shared" si="3"/>
        <v>0</v>
      </c>
      <c r="S44" s="4"/>
      <c r="T44" s="4"/>
      <c r="U44" s="4">
        <f t="shared" si="4"/>
        <v>0</v>
      </c>
      <c r="V44" s="4"/>
      <c r="W44" s="4"/>
      <c r="X44" s="4">
        <f t="shared" si="5"/>
        <v>0</v>
      </c>
      <c r="Y44" s="4"/>
      <c r="Z44" s="4"/>
      <c r="AA44" s="4">
        <f>C44+I44-L44-O44-U44-X44-R44</f>
        <v>0</v>
      </c>
      <c r="AB44" s="7">
        <v>45390</v>
      </c>
    </row>
    <row r="45" spans="1:28" ht="15.75" x14ac:dyDescent="0.25">
      <c r="A45" s="10">
        <v>45264</v>
      </c>
      <c r="B45" s="11" t="s">
        <v>122</v>
      </c>
      <c r="C45" s="15">
        <v>6250000</v>
      </c>
      <c r="D45" s="11" t="s">
        <v>52</v>
      </c>
      <c r="E45" s="15" t="s">
        <v>128</v>
      </c>
      <c r="F45" s="15">
        <v>50</v>
      </c>
      <c r="G45" s="11" t="s">
        <v>39</v>
      </c>
      <c r="H45" s="15"/>
      <c r="I45" s="19">
        <f t="shared" si="6"/>
        <v>0</v>
      </c>
      <c r="J45" s="20" t="s">
        <v>28</v>
      </c>
      <c r="K45" s="4"/>
      <c r="L45" s="4">
        <f t="shared" si="1"/>
        <v>0</v>
      </c>
      <c r="M45" s="4"/>
      <c r="N45" s="4"/>
      <c r="O45" s="4">
        <f t="shared" si="2"/>
        <v>0</v>
      </c>
      <c r="P45" s="4"/>
      <c r="Q45" s="4"/>
      <c r="R45" s="4">
        <f t="shared" si="3"/>
        <v>0</v>
      </c>
      <c r="S45" s="4"/>
      <c r="T45" s="4"/>
      <c r="U45" s="4">
        <f t="shared" si="4"/>
        <v>0</v>
      </c>
      <c r="V45" s="4"/>
      <c r="W45" s="4"/>
      <c r="X45" s="4">
        <f t="shared" si="5"/>
        <v>0</v>
      </c>
      <c r="Y45" s="4"/>
      <c r="Z45" s="4"/>
      <c r="AA45" s="4">
        <f>C45+I45-L45-O45-U45-X45-R45</f>
        <v>6250000</v>
      </c>
      <c r="AB45" s="7"/>
    </row>
    <row r="46" spans="1:28" ht="15.75" x14ac:dyDescent="0.25">
      <c r="A46" s="14">
        <v>45266</v>
      </c>
      <c r="B46" s="15" t="s">
        <v>107</v>
      </c>
      <c r="C46" s="11">
        <v>3794400.0000000005</v>
      </c>
      <c r="D46" s="15" t="s">
        <v>94</v>
      </c>
      <c r="E46" s="11" t="s">
        <v>120</v>
      </c>
      <c r="F46" s="11">
        <v>74.400000000000006</v>
      </c>
      <c r="G46" s="15" t="s">
        <v>39</v>
      </c>
      <c r="H46" s="11"/>
      <c r="I46" s="19">
        <f t="shared" si="6"/>
        <v>0</v>
      </c>
      <c r="J46" s="9" t="s">
        <v>28</v>
      </c>
      <c r="K46" s="4" t="s">
        <v>1178</v>
      </c>
      <c r="L46" s="4">
        <f t="shared" si="1"/>
        <v>0</v>
      </c>
      <c r="M46" s="4"/>
      <c r="N46" s="4"/>
      <c r="O46" s="4">
        <f t="shared" si="2"/>
        <v>0</v>
      </c>
      <c r="P46" s="4"/>
      <c r="Q46" s="4"/>
      <c r="R46" s="4">
        <f t="shared" si="3"/>
        <v>0</v>
      </c>
      <c r="S46" s="4"/>
      <c r="T46" s="4"/>
      <c r="U46" s="4">
        <f t="shared" si="4"/>
        <v>0</v>
      </c>
      <c r="V46" s="4"/>
      <c r="W46" s="4"/>
      <c r="X46" s="4">
        <f t="shared" si="5"/>
        <v>0</v>
      </c>
      <c r="Y46" s="4"/>
      <c r="Z46" s="4"/>
      <c r="AA46" s="4">
        <f>C46+I46-L46-O46-U46-X46-R46</f>
        <v>3794400.0000000005</v>
      </c>
      <c r="AB46" s="7"/>
    </row>
    <row r="47" spans="1:28" ht="15.75" x14ac:dyDescent="0.25">
      <c r="A47" s="14">
        <v>45266</v>
      </c>
      <c r="B47" s="15" t="s">
        <v>107</v>
      </c>
      <c r="C47" s="11">
        <v>11000000</v>
      </c>
      <c r="D47" s="15" t="s">
        <v>94</v>
      </c>
      <c r="E47" s="11" t="s">
        <v>128</v>
      </c>
      <c r="F47" s="11">
        <v>100</v>
      </c>
      <c r="G47" s="15" t="s">
        <v>39</v>
      </c>
      <c r="H47" s="11"/>
      <c r="I47" s="19">
        <f t="shared" si="6"/>
        <v>0</v>
      </c>
      <c r="J47" s="9" t="s">
        <v>28</v>
      </c>
      <c r="K47" s="4" t="s">
        <v>1178</v>
      </c>
      <c r="L47" s="4">
        <f t="shared" si="1"/>
        <v>0</v>
      </c>
      <c r="M47" s="4"/>
      <c r="N47" s="4"/>
      <c r="O47" s="4">
        <f t="shared" si="2"/>
        <v>0</v>
      </c>
      <c r="P47" s="4"/>
      <c r="Q47" s="4"/>
      <c r="R47" s="4">
        <f t="shared" si="3"/>
        <v>0</v>
      </c>
      <c r="S47" s="4"/>
      <c r="T47" s="4"/>
      <c r="U47" s="4">
        <f t="shared" si="4"/>
        <v>0</v>
      </c>
      <c r="V47" s="4"/>
      <c r="W47" s="4"/>
      <c r="X47" s="4">
        <f t="shared" si="5"/>
        <v>0</v>
      </c>
      <c r="Y47" s="4"/>
      <c r="Z47" s="4"/>
      <c r="AA47" s="4">
        <f>C47+I47-L47-O47-U47-X47-R47</f>
        <v>11000000</v>
      </c>
      <c r="AB47" s="7"/>
    </row>
    <row r="48" spans="1:28" ht="15.75" x14ac:dyDescent="0.25">
      <c r="A48" s="14">
        <v>45267</v>
      </c>
      <c r="B48" s="15" t="s">
        <v>198</v>
      </c>
      <c r="C48" s="15">
        <v>1417500</v>
      </c>
      <c r="D48" s="15" t="s">
        <v>46</v>
      </c>
      <c r="E48" s="15" t="s">
        <v>60</v>
      </c>
      <c r="F48" s="15">
        <v>1750</v>
      </c>
      <c r="G48" s="15" t="s">
        <v>34</v>
      </c>
      <c r="H48" s="15"/>
      <c r="I48" s="19">
        <f t="shared" si="6"/>
        <v>0</v>
      </c>
      <c r="J48" s="18" t="s">
        <v>24</v>
      </c>
      <c r="K48" s="4"/>
      <c r="L48" s="4">
        <f t="shared" si="1"/>
        <v>0</v>
      </c>
      <c r="M48" s="4"/>
      <c r="N48" s="4"/>
      <c r="O48" s="4">
        <f t="shared" si="2"/>
        <v>0</v>
      </c>
      <c r="P48" s="4"/>
      <c r="Q48" s="4"/>
      <c r="R48" s="4">
        <f t="shared" si="3"/>
        <v>0</v>
      </c>
      <c r="S48" s="4"/>
      <c r="T48" s="4"/>
      <c r="U48" s="4">
        <f t="shared" si="4"/>
        <v>0</v>
      </c>
      <c r="V48" s="4"/>
      <c r="W48" s="4"/>
      <c r="X48" s="4">
        <f t="shared" si="5"/>
        <v>0</v>
      </c>
      <c r="Y48" s="4"/>
      <c r="Z48" s="4"/>
      <c r="AA48" s="4">
        <f>C48+I48-L48-O48-U48-X48-R48</f>
        <v>1417500</v>
      </c>
      <c r="AB48" s="7"/>
    </row>
    <row r="49" spans="1:28" ht="15.75" x14ac:dyDescent="0.25">
      <c r="A49" s="14">
        <v>45267</v>
      </c>
      <c r="B49" s="11" t="s">
        <v>199</v>
      </c>
      <c r="C49" s="11">
        <v>4211000</v>
      </c>
      <c r="D49" s="11" t="s">
        <v>46</v>
      </c>
      <c r="E49" s="11" t="s">
        <v>145</v>
      </c>
      <c r="F49" s="11">
        <v>239</v>
      </c>
      <c r="G49" s="11" t="s">
        <v>39</v>
      </c>
      <c r="H49" s="11"/>
      <c r="I49" s="19">
        <f t="shared" si="6"/>
        <v>0</v>
      </c>
      <c r="J49" s="6" t="s">
        <v>78</v>
      </c>
      <c r="K49" s="4"/>
      <c r="L49" s="4">
        <f t="shared" si="1"/>
        <v>0</v>
      </c>
      <c r="M49" s="4"/>
      <c r="N49" s="4"/>
      <c r="O49" s="4">
        <f t="shared" si="2"/>
        <v>0</v>
      </c>
      <c r="P49" s="4"/>
      <c r="Q49" s="4"/>
      <c r="R49" s="4">
        <f t="shared" si="3"/>
        <v>0</v>
      </c>
      <c r="S49" s="4"/>
      <c r="T49" s="4"/>
      <c r="U49" s="4">
        <f t="shared" si="4"/>
        <v>0</v>
      </c>
      <c r="V49" s="4"/>
      <c r="W49" s="4"/>
      <c r="X49" s="4">
        <f t="shared" si="5"/>
        <v>0</v>
      </c>
      <c r="Y49" s="4"/>
      <c r="Z49" s="4"/>
      <c r="AA49" s="4">
        <f>C49+I49-L49-O49-U49-X49-R49</f>
        <v>4211000</v>
      </c>
      <c r="AB49" s="7"/>
    </row>
    <row r="50" spans="1:28" ht="15.75" x14ac:dyDescent="0.25">
      <c r="A50" s="14">
        <v>45267</v>
      </c>
      <c r="B50" s="11" t="s">
        <v>199</v>
      </c>
      <c r="C50" s="11">
        <v>9559900</v>
      </c>
      <c r="D50" s="11" t="s">
        <v>46</v>
      </c>
      <c r="E50" s="11" t="s">
        <v>120</v>
      </c>
      <c r="F50" s="11">
        <v>195.1</v>
      </c>
      <c r="G50" s="11" t="s">
        <v>39</v>
      </c>
      <c r="H50" s="11"/>
      <c r="I50" s="19">
        <f t="shared" si="6"/>
        <v>0</v>
      </c>
      <c r="J50" s="9" t="s">
        <v>28</v>
      </c>
      <c r="K50" s="4"/>
      <c r="L50" s="4">
        <f t="shared" si="1"/>
        <v>0</v>
      </c>
      <c r="M50" s="4"/>
      <c r="N50" s="4"/>
      <c r="O50" s="4">
        <f t="shared" si="2"/>
        <v>0</v>
      </c>
      <c r="P50" s="4"/>
      <c r="Q50" s="4"/>
      <c r="R50" s="4">
        <f t="shared" si="3"/>
        <v>0</v>
      </c>
      <c r="S50" s="4"/>
      <c r="T50" s="4"/>
      <c r="U50" s="4">
        <f t="shared" si="4"/>
        <v>0</v>
      </c>
      <c r="V50" s="4"/>
      <c r="W50" s="4"/>
      <c r="X50" s="4">
        <f t="shared" si="5"/>
        <v>0</v>
      </c>
      <c r="Y50" s="4"/>
      <c r="Z50" s="4"/>
      <c r="AA50" s="4">
        <f>C50+I50-L50-O50-U50-X50-R50</f>
        <v>9559900</v>
      </c>
      <c r="AB50" s="7"/>
    </row>
    <row r="51" spans="1:28" ht="15.75" x14ac:dyDescent="0.25">
      <c r="A51" s="10">
        <v>45273</v>
      </c>
      <c r="B51" s="11" t="s">
        <v>122</v>
      </c>
      <c r="C51" s="15">
        <v>4500000</v>
      </c>
      <c r="D51" s="15" t="s">
        <v>46</v>
      </c>
      <c r="E51" s="15" t="s">
        <v>117</v>
      </c>
      <c r="F51" s="15">
        <v>10</v>
      </c>
      <c r="G51" s="15" t="s">
        <v>23</v>
      </c>
      <c r="H51" s="15"/>
      <c r="I51" s="19">
        <f t="shared" si="6"/>
        <v>0</v>
      </c>
      <c r="J51" s="20" t="s">
        <v>28</v>
      </c>
      <c r="K51" s="4"/>
      <c r="L51" s="4">
        <f t="shared" si="1"/>
        <v>0</v>
      </c>
      <c r="M51" s="4"/>
      <c r="N51" s="4"/>
      <c r="O51" s="4">
        <f t="shared" si="2"/>
        <v>0</v>
      </c>
      <c r="P51" s="4"/>
      <c r="Q51" s="4"/>
      <c r="R51" s="4">
        <f t="shared" si="3"/>
        <v>0</v>
      </c>
      <c r="S51" s="4"/>
      <c r="T51" s="4"/>
      <c r="U51" s="4">
        <f t="shared" si="4"/>
        <v>0</v>
      </c>
      <c r="V51" s="4"/>
      <c r="W51" s="4"/>
      <c r="X51" s="4">
        <f t="shared" si="5"/>
        <v>0</v>
      </c>
      <c r="Y51" s="4"/>
      <c r="Z51" s="4"/>
      <c r="AA51" s="4">
        <f>C51+I51-L51-O51-U51-X51-R51</f>
        <v>4500000</v>
      </c>
      <c r="AB51" s="7"/>
    </row>
    <row r="52" spans="1:28" ht="15.75" x14ac:dyDescent="0.25">
      <c r="A52" s="10">
        <v>45273</v>
      </c>
      <c r="B52" s="11" t="s">
        <v>122</v>
      </c>
      <c r="C52" s="11">
        <v>3532800</v>
      </c>
      <c r="D52" s="11" t="s">
        <v>46</v>
      </c>
      <c r="E52" s="11" t="s">
        <v>120</v>
      </c>
      <c r="F52" s="11">
        <v>73.599999999999994</v>
      </c>
      <c r="G52" s="11" t="s">
        <v>39</v>
      </c>
      <c r="H52" s="11"/>
      <c r="I52" s="19">
        <f t="shared" si="6"/>
        <v>0</v>
      </c>
      <c r="J52" s="20" t="s">
        <v>28</v>
      </c>
      <c r="K52" s="4"/>
      <c r="L52" s="4">
        <f t="shared" si="1"/>
        <v>0</v>
      </c>
      <c r="M52" s="4"/>
      <c r="N52" s="4"/>
      <c r="O52" s="4">
        <f t="shared" si="2"/>
        <v>0</v>
      </c>
      <c r="P52" s="4"/>
      <c r="Q52" s="4"/>
      <c r="R52" s="4">
        <f t="shared" si="3"/>
        <v>0</v>
      </c>
      <c r="S52" s="4"/>
      <c r="T52" s="4"/>
      <c r="U52" s="4">
        <f t="shared" si="4"/>
        <v>0</v>
      </c>
      <c r="V52" s="4"/>
      <c r="W52" s="4"/>
      <c r="X52" s="4">
        <f t="shared" si="5"/>
        <v>0</v>
      </c>
      <c r="Y52" s="4"/>
      <c r="Z52" s="4"/>
      <c r="AA52" s="4">
        <f>C52+I52-L52-O52-U52-X52-R52</f>
        <v>3532800</v>
      </c>
      <c r="AB52" s="7"/>
    </row>
    <row r="53" spans="1:28" ht="15.75" x14ac:dyDescent="0.25">
      <c r="A53" s="10">
        <v>45273</v>
      </c>
      <c r="B53" s="11" t="s">
        <v>122</v>
      </c>
      <c r="C53" s="11">
        <v>4219200</v>
      </c>
      <c r="D53" s="15" t="s">
        <v>46</v>
      </c>
      <c r="E53" s="11" t="s">
        <v>81</v>
      </c>
      <c r="F53" s="11">
        <v>87.9</v>
      </c>
      <c r="G53" s="15" t="s">
        <v>39</v>
      </c>
      <c r="H53" s="11"/>
      <c r="I53" s="19">
        <f t="shared" si="6"/>
        <v>0</v>
      </c>
      <c r="J53" s="20" t="s">
        <v>28</v>
      </c>
      <c r="K53" s="4"/>
      <c r="L53" s="4">
        <f t="shared" si="1"/>
        <v>0</v>
      </c>
      <c r="M53" s="4"/>
      <c r="N53" s="4"/>
      <c r="O53" s="4">
        <f t="shared" si="2"/>
        <v>0</v>
      </c>
      <c r="P53" s="4"/>
      <c r="Q53" s="4"/>
      <c r="R53" s="4">
        <f t="shared" si="3"/>
        <v>0</v>
      </c>
      <c r="S53" s="4"/>
      <c r="T53" s="4"/>
      <c r="U53" s="4">
        <f t="shared" si="4"/>
        <v>0</v>
      </c>
      <c r="V53" s="4"/>
      <c r="W53" s="4"/>
      <c r="X53" s="4">
        <f t="shared" si="5"/>
        <v>0</v>
      </c>
      <c r="Y53" s="4"/>
      <c r="Z53" s="4"/>
      <c r="AA53" s="4">
        <f>C53+I53-L53-O53-U53-X53-R53</f>
        <v>4219200</v>
      </c>
      <c r="AB53" s="7"/>
    </row>
    <row r="54" spans="1:28" ht="15.75" x14ac:dyDescent="0.25">
      <c r="A54" s="14">
        <v>45274</v>
      </c>
      <c r="B54" s="11" t="s">
        <v>221</v>
      </c>
      <c r="C54" s="11">
        <v>30000000</v>
      </c>
      <c r="D54" s="11" t="s">
        <v>46</v>
      </c>
      <c r="E54" s="15" t="s">
        <v>177</v>
      </c>
      <c r="F54" s="11">
        <v>300</v>
      </c>
      <c r="G54" s="11" t="s">
        <v>39</v>
      </c>
      <c r="H54" s="11"/>
      <c r="I54" s="19">
        <f t="shared" si="6"/>
        <v>0</v>
      </c>
      <c r="J54" s="12" t="s">
        <v>312</v>
      </c>
      <c r="K54" s="4" t="s">
        <v>1148</v>
      </c>
      <c r="L54" s="4">
        <f t="shared" si="1"/>
        <v>0</v>
      </c>
      <c r="M54" s="4"/>
      <c r="N54" s="4"/>
      <c r="O54" s="4">
        <f t="shared" si="2"/>
        <v>30000000</v>
      </c>
      <c r="P54" s="4">
        <v>30000000</v>
      </c>
      <c r="Q54" s="4"/>
      <c r="R54" s="4">
        <f t="shared" si="3"/>
        <v>0</v>
      </c>
      <c r="S54" s="4"/>
      <c r="T54" s="4"/>
      <c r="U54" s="4">
        <f t="shared" si="4"/>
        <v>0</v>
      </c>
      <c r="V54" s="4"/>
      <c r="W54" s="4"/>
      <c r="X54" s="4">
        <f t="shared" si="5"/>
        <v>0</v>
      </c>
      <c r="Y54" s="4"/>
      <c r="Z54" s="4"/>
      <c r="AA54" s="4">
        <f>C54+I54-L54-O54-U54-X54-R54</f>
        <v>0</v>
      </c>
      <c r="AB54" s="7">
        <v>45383</v>
      </c>
    </row>
    <row r="55" spans="1:28" ht="15.75" x14ac:dyDescent="0.25">
      <c r="A55" s="14">
        <v>45275</v>
      </c>
      <c r="B55" s="11" t="s">
        <v>110</v>
      </c>
      <c r="C55" s="11">
        <v>2832000</v>
      </c>
      <c r="D55" s="15" t="s">
        <v>52</v>
      </c>
      <c r="E55" s="11" t="s">
        <v>81</v>
      </c>
      <c r="F55" s="11">
        <v>47.2</v>
      </c>
      <c r="G55" s="11" t="s">
        <v>39</v>
      </c>
      <c r="H55" s="11"/>
      <c r="I55" s="19">
        <f t="shared" si="6"/>
        <v>0</v>
      </c>
      <c r="J55" s="12" t="s">
        <v>312</v>
      </c>
      <c r="K55" s="4" t="s">
        <v>1226</v>
      </c>
      <c r="L55" s="4">
        <f t="shared" si="1"/>
        <v>0</v>
      </c>
      <c r="M55" s="4"/>
      <c r="N55" s="4"/>
      <c r="O55" s="4">
        <f t="shared" si="2"/>
        <v>2832000</v>
      </c>
      <c r="P55" s="4">
        <v>2832000</v>
      </c>
      <c r="Q55" s="4"/>
      <c r="R55" s="4">
        <f t="shared" si="3"/>
        <v>0</v>
      </c>
      <c r="S55" s="4"/>
      <c r="T55" s="4"/>
      <c r="U55" s="4">
        <f t="shared" si="4"/>
        <v>0</v>
      </c>
      <c r="V55" s="4"/>
      <c r="W55" s="4"/>
      <c r="X55" s="4">
        <f t="shared" si="5"/>
        <v>0</v>
      </c>
      <c r="Y55" s="4"/>
      <c r="Z55" s="4"/>
      <c r="AA55" s="4">
        <f>C55+I55-L55-O55-U55-X55-R55</f>
        <v>0</v>
      </c>
      <c r="AB55" s="7">
        <v>45390</v>
      </c>
    </row>
    <row r="56" spans="1:28" ht="15.75" x14ac:dyDescent="0.25">
      <c r="A56" s="14">
        <v>45276</v>
      </c>
      <c r="B56" s="11" t="s">
        <v>110</v>
      </c>
      <c r="C56" s="11">
        <v>4500000</v>
      </c>
      <c r="D56" s="11" t="s">
        <v>46</v>
      </c>
      <c r="E56" s="11" t="s">
        <v>42</v>
      </c>
      <c r="F56" s="11">
        <v>1000</v>
      </c>
      <c r="G56" s="11" t="s">
        <v>34</v>
      </c>
      <c r="H56" s="11"/>
      <c r="I56" s="19">
        <f t="shared" si="6"/>
        <v>0</v>
      </c>
      <c r="J56" s="12" t="s">
        <v>312</v>
      </c>
      <c r="K56" s="4" t="s">
        <v>1226</v>
      </c>
      <c r="L56" s="4">
        <f t="shared" si="1"/>
        <v>0</v>
      </c>
      <c r="M56" s="4"/>
      <c r="N56" s="4"/>
      <c r="O56" s="4">
        <f t="shared" si="2"/>
        <v>4500000</v>
      </c>
      <c r="P56" s="4">
        <v>4500000</v>
      </c>
      <c r="Q56" s="4"/>
      <c r="R56" s="4">
        <f t="shared" si="3"/>
        <v>0</v>
      </c>
      <c r="S56" s="4"/>
      <c r="T56" s="4"/>
      <c r="U56" s="4">
        <f t="shared" si="4"/>
        <v>0</v>
      </c>
      <c r="V56" s="4"/>
      <c r="W56" s="4"/>
      <c r="X56" s="4">
        <f t="shared" si="5"/>
        <v>0</v>
      </c>
      <c r="Y56" s="4"/>
      <c r="Z56" s="4"/>
      <c r="AA56" s="4">
        <f>C56+I56-L56-O56-U56-X56-R56</f>
        <v>0</v>
      </c>
      <c r="AB56" s="7">
        <v>45390</v>
      </c>
    </row>
    <row r="57" spans="1:28" ht="15.75" x14ac:dyDescent="0.25">
      <c r="A57" s="14">
        <v>45276</v>
      </c>
      <c r="B57" s="15" t="s">
        <v>122</v>
      </c>
      <c r="C57" s="11">
        <v>6250000</v>
      </c>
      <c r="D57" s="11" t="s">
        <v>46</v>
      </c>
      <c r="E57" s="11" t="s">
        <v>128</v>
      </c>
      <c r="F57" s="15">
        <v>50</v>
      </c>
      <c r="G57" s="15" t="s">
        <v>39</v>
      </c>
      <c r="H57" s="11"/>
      <c r="I57" s="19">
        <f t="shared" si="6"/>
        <v>0</v>
      </c>
      <c r="J57" s="20" t="s">
        <v>28</v>
      </c>
      <c r="K57" s="4"/>
      <c r="L57" s="4">
        <f t="shared" si="1"/>
        <v>0</v>
      </c>
      <c r="M57" s="4"/>
      <c r="N57" s="4"/>
      <c r="O57" s="4">
        <f t="shared" si="2"/>
        <v>0</v>
      </c>
      <c r="P57" s="4"/>
      <c r="Q57" s="4"/>
      <c r="R57" s="4">
        <f t="shared" si="3"/>
        <v>0</v>
      </c>
      <c r="S57" s="4"/>
      <c r="T57" s="4"/>
      <c r="U57" s="4">
        <f t="shared" si="4"/>
        <v>0</v>
      </c>
      <c r="V57" s="4"/>
      <c r="W57" s="4"/>
      <c r="X57" s="4">
        <f t="shared" si="5"/>
        <v>0</v>
      </c>
      <c r="Y57" s="4"/>
      <c r="Z57" s="4"/>
      <c r="AA57" s="4">
        <f>C57+I57-L57-O57-U57-X57-R57</f>
        <v>6250000</v>
      </c>
      <c r="AB57" s="7"/>
    </row>
    <row r="58" spans="1:28" ht="15.75" x14ac:dyDescent="0.25">
      <c r="A58" s="14">
        <v>45280</v>
      </c>
      <c r="B58" s="15" t="s">
        <v>140</v>
      </c>
      <c r="C58" s="11">
        <v>0</v>
      </c>
      <c r="D58" s="15" t="s">
        <v>46</v>
      </c>
      <c r="E58" s="11" t="s">
        <v>230</v>
      </c>
      <c r="F58" s="11">
        <v>1000</v>
      </c>
      <c r="G58" s="11" t="s">
        <v>27</v>
      </c>
      <c r="H58" s="11"/>
      <c r="I58" s="19">
        <f t="shared" si="6"/>
        <v>0</v>
      </c>
      <c r="J58" s="9" t="s">
        <v>28</v>
      </c>
      <c r="K58" s="4"/>
      <c r="L58" s="4">
        <f t="shared" si="1"/>
        <v>0</v>
      </c>
      <c r="M58" s="4"/>
      <c r="N58" s="4"/>
      <c r="O58" s="4">
        <f t="shared" si="2"/>
        <v>0</v>
      </c>
      <c r="P58" s="4"/>
      <c r="Q58" s="4"/>
      <c r="R58" s="4">
        <f t="shared" si="3"/>
        <v>0</v>
      </c>
      <c r="S58" s="4"/>
      <c r="T58" s="4"/>
      <c r="U58" s="4">
        <f t="shared" si="4"/>
        <v>0</v>
      </c>
      <c r="V58" s="4"/>
      <c r="W58" s="4"/>
      <c r="X58" s="4">
        <f t="shared" si="5"/>
        <v>0</v>
      </c>
      <c r="Y58" s="4"/>
      <c r="Z58" s="4"/>
      <c r="AA58" s="4">
        <f>C58+I58-L58-O58-U58-X58-R58</f>
        <v>0</v>
      </c>
      <c r="AB58" s="7"/>
    </row>
    <row r="59" spans="1:28" ht="15.75" x14ac:dyDescent="0.25">
      <c r="A59" s="14">
        <v>45285</v>
      </c>
      <c r="B59" s="11" t="s">
        <v>253</v>
      </c>
      <c r="C59" s="15">
        <v>-390000</v>
      </c>
      <c r="D59" s="11" t="s">
        <v>94</v>
      </c>
      <c r="E59" s="15" t="s">
        <v>210</v>
      </c>
      <c r="F59" s="15">
        <v>3</v>
      </c>
      <c r="G59" s="11" t="s">
        <v>39</v>
      </c>
      <c r="H59" s="15"/>
      <c r="I59" s="19">
        <f t="shared" si="6"/>
        <v>0</v>
      </c>
      <c r="J59" s="12" t="s">
        <v>49</v>
      </c>
      <c r="K59" s="4" t="s">
        <v>254</v>
      </c>
      <c r="L59" s="4">
        <f t="shared" si="1"/>
        <v>0</v>
      </c>
      <c r="M59" s="4"/>
      <c r="N59" s="4"/>
      <c r="O59" s="4">
        <f t="shared" si="2"/>
        <v>0</v>
      </c>
      <c r="P59" s="4"/>
      <c r="Q59" s="4"/>
      <c r="R59" s="4">
        <f t="shared" si="3"/>
        <v>0</v>
      </c>
      <c r="S59" s="4"/>
      <c r="T59" s="4"/>
      <c r="U59" s="4">
        <f t="shared" si="4"/>
        <v>0</v>
      </c>
      <c r="V59" s="4"/>
      <c r="W59" s="4"/>
      <c r="X59" s="4">
        <f t="shared" si="5"/>
        <v>0</v>
      </c>
      <c r="Y59" s="4"/>
      <c r="Z59" s="4"/>
      <c r="AA59" s="4">
        <f>C59+I59-L59-O59-U59-X59-R59</f>
        <v>-390000</v>
      </c>
      <c r="AB59" s="7"/>
    </row>
    <row r="60" spans="1:28" ht="15.75" x14ac:dyDescent="0.25">
      <c r="A60" s="14">
        <v>45285</v>
      </c>
      <c r="B60" s="15" t="s">
        <v>207</v>
      </c>
      <c r="C60" s="11">
        <v>-2325000</v>
      </c>
      <c r="D60" s="11" t="s">
        <v>46</v>
      </c>
      <c r="E60" s="11"/>
      <c r="F60" s="11"/>
      <c r="G60" s="15" t="s">
        <v>27</v>
      </c>
      <c r="H60" s="11"/>
      <c r="I60" s="19">
        <f>F60*H60</f>
        <v>0</v>
      </c>
      <c r="J60" s="17" t="s">
        <v>49</v>
      </c>
      <c r="K60" s="4" t="s">
        <v>798</v>
      </c>
      <c r="L60" s="4">
        <f t="shared" si="1"/>
        <v>0</v>
      </c>
      <c r="M60" s="4"/>
      <c r="N60" s="4"/>
      <c r="O60" s="4">
        <f t="shared" si="2"/>
        <v>0</v>
      </c>
      <c r="P60" s="4"/>
      <c r="Q60" s="4"/>
      <c r="R60" s="4">
        <f t="shared" si="3"/>
        <v>0</v>
      </c>
      <c r="S60" s="4"/>
      <c r="T60" s="4"/>
      <c r="U60" s="4">
        <f t="shared" si="4"/>
        <v>0</v>
      </c>
      <c r="V60" s="4"/>
      <c r="W60" s="4"/>
      <c r="X60" s="4">
        <f t="shared" si="5"/>
        <v>0</v>
      </c>
      <c r="Y60" s="4"/>
      <c r="Z60" s="4"/>
      <c r="AA60" s="4">
        <f>C60+I60-L60-O60-U60-X60-R60</f>
        <v>-2325000</v>
      </c>
      <c r="AB60" s="7"/>
    </row>
    <row r="61" spans="1:28" ht="15.75" x14ac:dyDescent="0.25">
      <c r="A61" s="14">
        <v>45285</v>
      </c>
      <c r="B61" s="11" t="s">
        <v>122</v>
      </c>
      <c r="C61" s="11">
        <v>3125000</v>
      </c>
      <c r="D61" s="11" t="s">
        <v>46</v>
      </c>
      <c r="E61" s="11" t="s">
        <v>128</v>
      </c>
      <c r="F61" s="11">
        <v>25</v>
      </c>
      <c r="G61" s="11" t="s">
        <v>39</v>
      </c>
      <c r="H61" s="11"/>
      <c r="I61" s="19">
        <f>F61*H61</f>
        <v>0</v>
      </c>
      <c r="J61" s="9" t="s">
        <v>28</v>
      </c>
      <c r="K61" s="4"/>
      <c r="L61" s="4">
        <f t="shared" si="1"/>
        <v>0</v>
      </c>
      <c r="M61" s="4"/>
      <c r="N61" s="4"/>
      <c r="O61" s="4">
        <f t="shared" si="2"/>
        <v>0</v>
      </c>
      <c r="P61" s="4"/>
      <c r="Q61" s="4"/>
      <c r="R61" s="4">
        <f t="shared" si="3"/>
        <v>0</v>
      </c>
      <c r="S61" s="4"/>
      <c r="T61" s="4"/>
      <c r="U61" s="4">
        <f t="shared" si="4"/>
        <v>0</v>
      </c>
      <c r="V61" s="4"/>
      <c r="W61" s="4"/>
      <c r="X61" s="4">
        <f t="shared" si="5"/>
        <v>0</v>
      </c>
      <c r="Y61" s="4"/>
      <c r="Z61" s="4"/>
      <c r="AA61" s="4">
        <f>C61+I61-L61-O61-U61-X61-R61</f>
        <v>3125000</v>
      </c>
      <c r="AB61" s="7"/>
    </row>
    <row r="62" spans="1:28" ht="15.75" x14ac:dyDescent="0.25">
      <c r="A62" s="10">
        <v>45288</v>
      </c>
      <c r="B62" s="11" t="s">
        <v>110</v>
      </c>
      <c r="C62" s="11">
        <v>1680699.9999999998</v>
      </c>
      <c r="D62" s="11" t="s">
        <v>46</v>
      </c>
      <c r="E62" s="11" t="s">
        <v>106</v>
      </c>
      <c r="F62" s="11">
        <v>34.299999999999997</v>
      </c>
      <c r="G62" s="11" t="s">
        <v>39</v>
      </c>
      <c r="H62" s="11"/>
      <c r="I62" s="4">
        <f>F62*H62</f>
        <v>0</v>
      </c>
      <c r="J62" s="12" t="s">
        <v>312</v>
      </c>
      <c r="K62" s="4" t="s">
        <v>1226</v>
      </c>
      <c r="L62" s="4">
        <f t="shared" si="1"/>
        <v>0</v>
      </c>
      <c r="M62" s="4"/>
      <c r="N62" s="4"/>
      <c r="O62" s="4">
        <f t="shared" si="2"/>
        <v>1680700</v>
      </c>
      <c r="P62" s="4">
        <v>1680700</v>
      </c>
      <c r="Q62" s="4"/>
      <c r="R62" s="4">
        <f t="shared" si="3"/>
        <v>0</v>
      </c>
      <c r="S62" s="4"/>
      <c r="T62" s="4"/>
      <c r="U62" s="4">
        <f t="shared" si="4"/>
        <v>0</v>
      </c>
      <c r="V62" s="4"/>
      <c r="W62" s="4"/>
      <c r="X62" s="4">
        <f t="shared" si="5"/>
        <v>0</v>
      </c>
      <c r="Y62" s="4"/>
      <c r="Z62" s="4"/>
      <c r="AA62" s="82">
        <f>C62+I62-L62-O62-U62-X62-R62</f>
        <v>-2.3283064365386963E-10</v>
      </c>
      <c r="AB62" s="7">
        <v>45390</v>
      </c>
    </row>
    <row r="63" spans="1:28" ht="15.75" x14ac:dyDescent="0.25">
      <c r="A63" s="14">
        <v>45289</v>
      </c>
      <c r="B63" s="11" t="s">
        <v>107</v>
      </c>
      <c r="C63" s="11">
        <v>12500000</v>
      </c>
      <c r="D63" s="11" t="s">
        <v>52</v>
      </c>
      <c r="E63" s="11" t="s">
        <v>128</v>
      </c>
      <c r="F63" s="11">
        <v>100</v>
      </c>
      <c r="G63" s="11" t="s">
        <v>39</v>
      </c>
      <c r="H63" s="11"/>
      <c r="I63" s="19">
        <f>F63*H63</f>
        <v>0</v>
      </c>
      <c r="J63" s="9" t="s">
        <v>28</v>
      </c>
      <c r="K63" s="4" t="s">
        <v>1178</v>
      </c>
      <c r="L63" s="4">
        <f t="shared" si="1"/>
        <v>0</v>
      </c>
      <c r="M63" s="4"/>
      <c r="N63" s="4"/>
      <c r="O63" s="4">
        <f t="shared" si="2"/>
        <v>0</v>
      </c>
      <c r="P63" s="4"/>
      <c r="Q63" s="4"/>
      <c r="R63" s="4">
        <f t="shared" si="3"/>
        <v>0</v>
      </c>
      <c r="S63" s="4"/>
      <c r="T63" s="4"/>
      <c r="U63" s="4">
        <f t="shared" si="4"/>
        <v>0</v>
      </c>
      <c r="V63" s="4"/>
      <c r="W63" s="4"/>
      <c r="X63" s="4">
        <f t="shared" si="5"/>
        <v>0</v>
      </c>
      <c r="Y63" s="4"/>
      <c r="Z63" s="4"/>
      <c r="AA63" s="4">
        <f>C63+I63-L63-O63-U63-X63-R63</f>
        <v>12500000</v>
      </c>
      <c r="AB63" s="7"/>
    </row>
    <row r="64" spans="1:28" ht="15.75" x14ac:dyDescent="0.25">
      <c r="A64" s="10">
        <v>45289</v>
      </c>
      <c r="B64" s="11" t="s">
        <v>140</v>
      </c>
      <c r="C64" s="11">
        <v>0</v>
      </c>
      <c r="D64" s="11" t="s">
        <v>46</v>
      </c>
      <c r="E64" s="11" t="s">
        <v>230</v>
      </c>
      <c r="F64" s="11">
        <v>1800</v>
      </c>
      <c r="G64" s="11" t="s">
        <v>27</v>
      </c>
      <c r="H64" s="11"/>
      <c r="I64" s="4">
        <f>F64*H64</f>
        <v>0</v>
      </c>
      <c r="J64" s="9" t="s">
        <v>28</v>
      </c>
      <c r="K64" s="4"/>
      <c r="L64" s="4">
        <f t="shared" si="1"/>
        <v>0</v>
      </c>
      <c r="M64" s="4"/>
      <c r="N64" s="4"/>
      <c r="O64" s="4">
        <f t="shared" si="2"/>
        <v>0</v>
      </c>
      <c r="P64" s="4"/>
      <c r="Q64" s="4"/>
      <c r="R64" s="4">
        <f t="shared" si="3"/>
        <v>0</v>
      </c>
      <c r="S64" s="4"/>
      <c r="T64" s="4"/>
      <c r="U64" s="4">
        <f t="shared" si="4"/>
        <v>0</v>
      </c>
      <c r="V64" s="4"/>
      <c r="W64" s="4"/>
      <c r="X64" s="4">
        <f t="shared" si="5"/>
        <v>0</v>
      </c>
      <c r="Y64" s="4"/>
      <c r="Z64" s="4"/>
      <c r="AA64" s="4">
        <f>C64+I64-L64-O64-U64-X64-R64</f>
        <v>0</v>
      </c>
      <c r="AB64" s="7"/>
    </row>
    <row r="65" spans="1:28" ht="15.75" x14ac:dyDescent="0.25">
      <c r="A65" s="24">
        <v>45294</v>
      </c>
      <c r="B65" s="25" t="s">
        <v>122</v>
      </c>
      <c r="C65" s="25">
        <v>900000</v>
      </c>
      <c r="D65" s="25" t="s">
        <v>46</v>
      </c>
      <c r="E65" s="27" t="s">
        <v>150</v>
      </c>
      <c r="F65" s="27">
        <v>20</v>
      </c>
      <c r="G65" s="25" t="s">
        <v>77</v>
      </c>
      <c r="H65" s="25"/>
      <c r="I65" s="19">
        <f t="shared" ref="I65:I125" si="7">F65*H65</f>
        <v>0</v>
      </c>
      <c r="J65" s="26" t="s">
        <v>28</v>
      </c>
      <c r="K65" s="4"/>
      <c r="L65" s="4">
        <f t="shared" si="1"/>
        <v>0</v>
      </c>
      <c r="M65" s="4"/>
      <c r="N65" s="4"/>
      <c r="O65" s="4">
        <f t="shared" si="2"/>
        <v>0</v>
      </c>
      <c r="P65" s="4"/>
      <c r="Q65" s="4"/>
      <c r="R65" s="4">
        <f t="shared" si="3"/>
        <v>0</v>
      </c>
      <c r="S65" s="4"/>
      <c r="T65" s="4"/>
      <c r="U65" s="4">
        <f t="shared" si="4"/>
        <v>0</v>
      </c>
      <c r="V65" s="4"/>
      <c r="W65" s="4"/>
      <c r="X65" s="4">
        <f t="shared" si="5"/>
        <v>0</v>
      </c>
      <c r="Y65" s="4"/>
      <c r="Z65" s="4"/>
      <c r="AA65" s="4">
        <f>C65+I65-L65-O65-U65-X65-R65</f>
        <v>900000</v>
      </c>
      <c r="AB65" s="7"/>
    </row>
    <row r="66" spans="1:28" ht="15.75" x14ac:dyDescent="0.25">
      <c r="A66" s="24">
        <v>45294</v>
      </c>
      <c r="B66" s="25" t="s">
        <v>122</v>
      </c>
      <c r="C66" s="25">
        <v>900000</v>
      </c>
      <c r="D66" s="25" t="s">
        <v>46</v>
      </c>
      <c r="E66" s="25" t="s">
        <v>130</v>
      </c>
      <c r="F66" s="25">
        <v>20</v>
      </c>
      <c r="G66" s="25" t="s">
        <v>77</v>
      </c>
      <c r="H66" s="25"/>
      <c r="I66" s="19">
        <f t="shared" si="7"/>
        <v>0</v>
      </c>
      <c r="J66" s="26" t="s">
        <v>28</v>
      </c>
      <c r="K66" s="4"/>
      <c r="L66" s="4">
        <f t="shared" si="1"/>
        <v>0</v>
      </c>
      <c r="M66" s="4"/>
      <c r="N66" s="4"/>
      <c r="O66" s="4">
        <f t="shared" si="2"/>
        <v>0</v>
      </c>
      <c r="P66" s="4"/>
      <c r="Q66" s="4"/>
      <c r="R66" s="4">
        <f t="shared" si="3"/>
        <v>0</v>
      </c>
      <c r="S66" s="4"/>
      <c r="T66" s="4"/>
      <c r="U66" s="4">
        <f t="shared" si="4"/>
        <v>0</v>
      </c>
      <c r="V66" s="4"/>
      <c r="W66" s="4"/>
      <c r="X66" s="4">
        <f t="shared" si="5"/>
        <v>0</v>
      </c>
      <c r="Y66" s="4"/>
      <c r="Z66" s="4"/>
      <c r="AA66" s="4">
        <f>C66+I66-L66-O66-U66-X66-R66</f>
        <v>900000</v>
      </c>
      <c r="AB66" s="7"/>
    </row>
    <row r="67" spans="1:28" ht="15.75" x14ac:dyDescent="0.25">
      <c r="A67" s="24">
        <v>45294</v>
      </c>
      <c r="B67" s="25" t="s">
        <v>122</v>
      </c>
      <c r="C67" s="25">
        <v>720000</v>
      </c>
      <c r="D67" s="25" t="s">
        <v>46</v>
      </c>
      <c r="E67" s="25" t="s">
        <v>129</v>
      </c>
      <c r="F67" s="25">
        <v>12</v>
      </c>
      <c r="G67" s="27" t="s">
        <v>77</v>
      </c>
      <c r="H67" s="25"/>
      <c r="I67" s="19">
        <f t="shared" si="7"/>
        <v>0</v>
      </c>
      <c r="J67" s="26" t="s">
        <v>28</v>
      </c>
      <c r="K67" s="4"/>
      <c r="L67" s="4">
        <f t="shared" si="1"/>
        <v>0</v>
      </c>
      <c r="M67" s="4"/>
      <c r="N67" s="4"/>
      <c r="O67" s="4">
        <f t="shared" si="2"/>
        <v>0</v>
      </c>
      <c r="P67" s="4"/>
      <c r="Q67" s="4"/>
      <c r="R67" s="4">
        <f t="shared" si="3"/>
        <v>0</v>
      </c>
      <c r="S67" s="4"/>
      <c r="T67" s="4"/>
      <c r="U67" s="4">
        <f t="shared" si="4"/>
        <v>0</v>
      </c>
      <c r="V67" s="4"/>
      <c r="W67" s="4"/>
      <c r="X67" s="4">
        <f t="shared" si="5"/>
        <v>0</v>
      </c>
      <c r="Y67" s="4"/>
      <c r="Z67" s="4"/>
      <c r="AA67" s="4">
        <f>C67+I67-L67-O67-U67-X67-R67</f>
        <v>720000</v>
      </c>
      <c r="AB67" s="7"/>
    </row>
    <row r="68" spans="1:28" ht="15.75" x14ac:dyDescent="0.25">
      <c r="A68" s="24">
        <v>45294</v>
      </c>
      <c r="B68" s="25" t="s">
        <v>122</v>
      </c>
      <c r="C68" s="25">
        <v>4500000</v>
      </c>
      <c r="D68" s="25" t="s">
        <v>46</v>
      </c>
      <c r="E68" s="25" t="s">
        <v>117</v>
      </c>
      <c r="F68" s="25">
        <v>10</v>
      </c>
      <c r="G68" s="27" t="s">
        <v>23</v>
      </c>
      <c r="H68" s="25"/>
      <c r="I68" s="19">
        <f t="shared" si="7"/>
        <v>0</v>
      </c>
      <c r="J68" s="26" t="s">
        <v>28</v>
      </c>
      <c r="K68" s="4"/>
      <c r="L68" s="4">
        <f t="shared" ref="L68:L80" si="8">M68+N68</f>
        <v>0</v>
      </c>
      <c r="M68" s="4"/>
      <c r="N68" s="4"/>
      <c r="O68" s="4">
        <f t="shared" ref="O68:O80" si="9">P68+Q68</f>
        <v>0</v>
      </c>
      <c r="P68" s="4"/>
      <c r="Q68" s="4"/>
      <c r="R68" s="4">
        <f t="shared" ref="R68:R80" si="10">S68+T68</f>
        <v>0</v>
      </c>
      <c r="S68" s="4"/>
      <c r="T68" s="4"/>
      <c r="U68" s="4">
        <f t="shared" ref="U68:U80" si="11">V68+W68</f>
        <v>0</v>
      </c>
      <c r="V68" s="4"/>
      <c r="W68" s="4"/>
      <c r="X68" s="4">
        <f t="shared" ref="X68:X80" si="12">Y68+Z68</f>
        <v>0</v>
      </c>
      <c r="Y68" s="4"/>
      <c r="Z68" s="4"/>
      <c r="AA68" s="4">
        <f>C68+I68-L68-O68-U68-X68-R68</f>
        <v>4500000</v>
      </c>
      <c r="AB68" s="7"/>
    </row>
    <row r="69" spans="1:28" ht="15.75" x14ac:dyDescent="0.25">
      <c r="A69" s="24">
        <v>45294</v>
      </c>
      <c r="B69" s="25" t="s">
        <v>122</v>
      </c>
      <c r="C69" s="25">
        <v>4328700</v>
      </c>
      <c r="D69" s="25" t="s">
        <v>46</v>
      </c>
      <c r="E69" s="25" t="s">
        <v>81</v>
      </c>
      <c r="F69" s="25">
        <v>92.1</v>
      </c>
      <c r="G69" s="27" t="s">
        <v>39</v>
      </c>
      <c r="H69" s="25"/>
      <c r="I69" s="19">
        <f t="shared" si="7"/>
        <v>0</v>
      </c>
      <c r="J69" s="26" t="s">
        <v>28</v>
      </c>
      <c r="K69" s="4"/>
      <c r="L69" s="4">
        <f t="shared" si="8"/>
        <v>0</v>
      </c>
      <c r="M69" s="4"/>
      <c r="N69" s="4"/>
      <c r="O69" s="4">
        <f t="shared" si="9"/>
        <v>0</v>
      </c>
      <c r="P69" s="4"/>
      <c r="Q69" s="4"/>
      <c r="R69" s="4">
        <f t="shared" si="10"/>
        <v>0</v>
      </c>
      <c r="S69" s="4"/>
      <c r="T69" s="4"/>
      <c r="U69" s="4">
        <f t="shared" si="11"/>
        <v>0</v>
      </c>
      <c r="V69" s="4"/>
      <c r="W69" s="4"/>
      <c r="X69" s="4">
        <f t="shared" si="12"/>
        <v>0</v>
      </c>
      <c r="Y69" s="4"/>
      <c r="Z69" s="4"/>
      <c r="AA69" s="4">
        <f>C69+I69-L69-O69-U69-X69-R69</f>
        <v>4328700</v>
      </c>
      <c r="AB69" s="7"/>
    </row>
    <row r="70" spans="1:28" ht="15.75" x14ac:dyDescent="0.25">
      <c r="A70" s="24">
        <v>45294</v>
      </c>
      <c r="B70" s="25" t="s">
        <v>122</v>
      </c>
      <c r="C70" s="25">
        <v>4606000</v>
      </c>
      <c r="D70" s="25" t="s">
        <v>46</v>
      </c>
      <c r="E70" s="25" t="s">
        <v>120</v>
      </c>
      <c r="F70" s="25">
        <v>98</v>
      </c>
      <c r="G70" s="27" t="s">
        <v>39</v>
      </c>
      <c r="H70" s="25"/>
      <c r="I70" s="19">
        <f t="shared" si="7"/>
        <v>0</v>
      </c>
      <c r="J70" s="26" t="s">
        <v>28</v>
      </c>
      <c r="K70" s="4"/>
      <c r="L70" s="4">
        <f t="shared" si="8"/>
        <v>0</v>
      </c>
      <c r="M70" s="4"/>
      <c r="N70" s="4"/>
      <c r="O70" s="4">
        <f t="shared" si="9"/>
        <v>0</v>
      </c>
      <c r="P70" s="4"/>
      <c r="Q70" s="4"/>
      <c r="R70" s="4">
        <f t="shared" si="10"/>
        <v>0</v>
      </c>
      <c r="S70" s="4"/>
      <c r="T70" s="4"/>
      <c r="U70" s="4">
        <f t="shared" si="11"/>
        <v>0</v>
      </c>
      <c r="V70" s="4"/>
      <c r="W70" s="4"/>
      <c r="X70" s="4">
        <f t="shared" si="12"/>
        <v>0</v>
      </c>
      <c r="Y70" s="4"/>
      <c r="Z70" s="4"/>
      <c r="AA70" s="4">
        <f>C70+I70-L70-O70-U70-X70-R70</f>
        <v>4606000</v>
      </c>
      <c r="AB70" s="7"/>
    </row>
    <row r="71" spans="1:28" ht="15.75" x14ac:dyDescent="0.25">
      <c r="A71" s="24">
        <v>45294</v>
      </c>
      <c r="B71" s="25" t="s">
        <v>122</v>
      </c>
      <c r="C71" s="25">
        <v>1574500</v>
      </c>
      <c r="D71" s="25" t="s">
        <v>46</v>
      </c>
      <c r="E71" s="25" t="s">
        <v>299</v>
      </c>
      <c r="F71" s="25">
        <v>33.5</v>
      </c>
      <c r="G71" s="27" t="s">
        <v>39</v>
      </c>
      <c r="H71" s="25"/>
      <c r="I71" s="19">
        <f t="shared" si="7"/>
        <v>0</v>
      </c>
      <c r="J71" s="26" t="s">
        <v>28</v>
      </c>
      <c r="K71" s="4"/>
      <c r="L71" s="4">
        <f t="shared" si="8"/>
        <v>0</v>
      </c>
      <c r="M71" s="4"/>
      <c r="N71" s="4"/>
      <c r="O71" s="4">
        <f t="shared" si="9"/>
        <v>0</v>
      </c>
      <c r="P71" s="4"/>
      <c r="Q71" s="4"/>
      <c r="R71" s="4">
        <f t="shared" si="10"/>
        <v>0</v>
      </c>
      <c r="S71" s="4"/>
      <c r="T71" s="4"/>
      <c r="U71" s="4">
        <f t="shared" si="11"/>
        <v>0</v>
      </c>
      <c r="V71" s="4"/>
      <c r="W71" s="4"/>
      <c r="X71" s="4">
        <f t="shared" si="12"/>
        <v>0</v>
      </c>
      <c r="Y71" s="4"/>
      <c r="Z71" s="4"/>
      <c r="AA71" s="4">
        <f>C71+I71-L71-O71-U71-X71-R71</f>
        <v>1574500</v>
      </c>
      <c r="AB71" s="7"/>
    </row>
    <row r="72" spans="1:28" ht="15.75" x14ac:dyDescent="0.25">
      <c r="A72" s="24">
        <v>45294</v>
      </c>
      <c r="B72" s="25" t="s">
        <v>122</v>
      </c>
      <c r="C72" s="27">
        <v>1616800</v>
      </c>
      <c r="D72" s="25" t="s">
        <v>46</v>
      </c>
      <c r="E72" s="27" t="s">
        <v>145</v>
      </c>
      <c r="F72" s="27">
        <v>34.4</v>
      </c>
      <c r="G72" s="27" t="s">
        <v>39</v>
      </c>
      <c r="H72" s="27"/>
      <c r="I72" s="19">
        <f t="shared" si="7"/>
        <v>0</v>
      </c>
      <c r="J72" s="28" t="s">
        <v>28</v>
      </c>
      <c r="K72" s="4"/>
      <c r="L72" s="4">
        <f t="shared" si="8"/>
        <v>0</v>
      </c>
      <c r="M72" s="4"/>
      <c r="N72" s="4"/>
      <c r="O72" s="4">
        <f t="shared" si="9"/>
        <v>0</v>
      </c>
      <c r="P72" s="4"/>
      <c r="Q72" s="4"/>
      <c r="R72" s="4">
        <f t="shared" si="10"/>
        <v>0</v>
      </c>
      <c r="S72" s="4"/>
      <c r="T72" s="4"/>
      <c r="U72" s="4">
        <f t="shared" si="11"/>
        <v>0</v>
      </c>
      <c r="V72" s="4"/>
      <c r="W72" s="4"/>
      <c r="X72" s="4">
        <f t="shared" si="12"/>
        <v>0</v>
      </c>
      <c r="Y72" s="4"/>
      <c r="Z72" s="4"/>
      <c r="AA72" s="4">
        <f>C72+I72-L72-O72-U72-X72-R72</f>
        <v>1616800</v>
      </c>
      <c r="AB72" s="7"/>
    </row>
    <row r="73" spans="1:28" ht="15.75" x14ac:dyDescent="0.25">
      <c r="A73" s="29">
        <v>45297</v>
      </c>
      <c r="B73" s="27" t="s">
        <v>207</v>
      </c>
      <c r="C73" s="27">
        <v>2400000</v>
      </c>
      <c r="D73" s="27" t="s">
        <v>46</v>
      </c>
      <c r="E73" s="27" t="s">
        <v>343</v>
      </c>
      <c r="F73" s="27">
        <v>2</v>
      </c>
      <c r="G73" s="27" t="s">
        <v>23</v>
      </c>
      <c r="H73" s="27"/>
      <c r="I73" s="15">
        <f t="shared" si="7"/>
        <v>0</v>
      </c>
      <c r="J73" s="28" t="s">
        <v>28</v>
      </c>
      <c r="K73" s="11"/>
      <c r="L73" s="4">
        <f t="shared" si="8"/>
        <v>0</v>
      </c>
      <c r="M73" s="4"/>
      <c r="N73" s="4"/>
      <c r="O73" s="4">
        <f t="shared" si="9"/>
        <v>0</v>
      </c>
      <c r="P73" s="4"/>
      <c r="Q73" s="4"/>
      <c r="R73" s="4">
        <f t="shared" si="10"/>
        <v>0</v>
      </c>
      <c r="S73" s="4"/>
      <c r="T73" s="4"/>
      <c r="U73" s="4">
        <f t="shared" si="11"/>
        <v>0</v>
      </c>
      <c r="V73" s="4"/>
      <c r="W73" s="4"/>
      <c r="X73" s="4">
        <f t="shared" si="12"/>
        <v>0</v>
      </c>
      <c r="Y73" s="4"/>
      <c r="Z73" s="4"/>
      <c r="AA73" s="4">
        <f>C73+I73-L73-O73-U73-X73-R73</f>
        <v>2400000</v>
      </c>
      <c r="AB73" s="7"/>
    </row>
    <row r="74" spans="1:28" ht="15.75" x14ac:dyDescent="0.25">
      <c r="A74" s="24">
        <v>45297</v>
      </c>
      <c r="B74" s="25" t="s">
        <v>207</v>
      </c>
      <c r="C74" s="25">
        <v>900000</v>
      </c>
      <c r="D74" s="25" t="s">
        <v>46</v>
      </c>
      <c r="E74" s="25" t="s">
        <v>150</v>
      </c>
      <c r="F74" s="25">
        <v>20</v>
      </c>
      <c r="G74" s="25" t="s">
        <v>77</v>
      </c>
      <c r="H74" s="25"/>
      <c r="I74" s="11">
        <f t="shared" si="7"/>
        <v>0</v>
      </c>
      <c r="J74" s="28" t="s">
        <v>28</v>
      </c>
      <c r="K74" s="11"/>
      <c r="L74" s="4">
        <f t="shared" si="8"/>
        <v>0</v>
      </c>
      <c r="M74" s="4"/>
      <c r="N74" s="4"/>
      <c r="O74" s="4">
        <f t="shared" si="9"/>
        <v>0</v>
      </c>
      <c r="P74" s="4"/>
      <c r="Q74" s="4"/>
      <c r="R74" s="4">
        <f t="shared" si="10"/>
        <v>0</v>
      </c>
      <c r="S74" s="4"/>
      <c r="T74" s="4"/>
      <c r="U74" s="4">
        <f t="shared" si="11"/>
        <v>0</v>
      </c>
      <c r="V74" s="4"/>
      <c r="W74" s="4"/>
      <c r="X74" s="4">
        <f t="shared" si="12"/>
        <v>0</v>
      </c>
      <c r="Y74" s="4"/>
      <c r="Z74" s="4"/>
      <c r="AA74" s="4">
        <f>C74+I74-L74-O74-U74-X74-R74</f>
        <v>900000</v>
      </c>
      <c r="AB74" s="7"/>
    </row>
    <row r="75" spans="1:28" ht="15.75" x14ac:dyDescent="0.25">
      <c r="A75" s="29">
        <v>45300</v>
      </c>
      <c r="B75" s="25" t="s">
        <v>107</v>
      </c>
      <c r="C75" s="25">
        <v>7650000</v>
      </c>
      <c r="D75" s="27" t="s">
        <v>46</v>
      </c>
      <c r="E75" s="25" t="s">
        <v>108</v>
      </c>
      <c r="F75" s="25">
        <v>3400</v>
      </c>
      <c r="G75" s="27" t="s">
        <v>34</v>
      </c>
      <c r="H75" s="25"/>
      <c r="I75" s="11">
        <f t="shared" si="7"/>
        <v>0</v>
      </c>
      <c r="J75" s="26" t="s">
        <v>28</v>
      </c>
      <c r="K75" s="4" t="s">
        <v>1178</v>
      </c>
      <c r="L75" s="4">
        <f t="shared" si="8"/>
        <v>0</v>
      </c>
      <c r="M75" s="4"/>
      <c r="N75" s="4"/>
      <c r="O75" s="4">
        <f t="shared" si="9"/>
        <v>0</v>
      </c>
      <c r="P75" s="4"/>
      <c r="Q75" s="4"/>
      <c r="R75" s="4">
        <f t="shared" si="10"/>
        <v>0</v>
      </c>
      <c r="S75" s="4"/>
      <c r="T75" s="4"/>
      <c r="U75" s="4">
        <f t="shared" si="11"/>
        <v>0</v>
      </c>
      <c r="V75" s="4"/>
      <c r="W75" s="4"/>
      <c r="X75" s="4">
        <f t="shared" si="12"/>
        <v>0</v>
      </c>
      <c r="Y75" s="4"/>
      <c r="Z75" s="4"/>
      <c r="AA75" s="4">
        <f>C75+I75-L75-O75-U75-X75-R75</f>
        <v>7650000</v>
      </c>
      <c r="AB75" s="7"/>
    </row>
    <row r="76" spans="1:28" ht="15.75" x14ac:dyDescent="0.25">
      <c r="A76" s="29">
        <v>45300</v>
      </c>
      <c r="B76" s="25" t="s">
        <v>207</v>
      </c>
      <c r="C76" s="27">
        <v>7650000</v>
      </c>
      <c r="D76" s="25" t="s">
        <v>46</v>
      </c>
      <c r="E76" s="27" t="s">
        <v>108</v>
      </c>
      <c r="F76" s="27">
        <v>3400</v>
      </c>
      <c r="G76" s="25" t="s">
        <v>34</v>
      </c>
      <c r="H76" s="27"/>
      <c r="I76" s="11">
        <f t="shared" si="7"/>
        <v>0</v>
      </c>
      <c r="J76" s="28" t="s">
        <v>28</v>
      </c>
      <c r="K76" s="11"/>
      <c r="L76" s="4">
        <f t="shared" si="8"/>
        <v>0</v>
      </c>
      <c r="M76" s="4"/>
      <c r="N76" s="4"/>
      <c r="O76" s="4">
        <f t="shared" si="9"/>
        <v>0</v>
      </c>
      <c r="P76" s="4"/>
      <c r="Q76" s="4"/>
      <c r="R76" s="4">
        <f t="shared" si="10"/>
        <v>0</v>
      </c>
      <c r="S76" s="4"/>
      <c r="T76" s="4"/>
      <c r="U76" s="4">
        <f t="shared" si="11"/>
        <v>0</v>
      </c>
      <c r="V76" s="4"/>
      <c r="W76" s="4"/>
      <c r="X76" s="4">
        <f t="shared" si="12"/>
        <v>0</v>
      </c>
      <c r="Y76" s="4"/>
      <c r="Z76" s="4"/>
      <c r="AA76" s="4">
        <f>C76+I76-L76-O76-U76-X76-R76</f>
        <v>7650000</v>
      </c>
      <c r="AB76" s="7"/>
    </row>
    <row r="77" spans="1:28" ht="15.75" x14ac:dyDescent="0.25">
      <c r="A77" s="29">
        <v>45302</v>
      </c>
      <c r="B77" s="25" t="s">
        <v>408</v>
      </c>
      <c r="C77" s="25">
        <v>2067800.0000000002</v>
      </c>
      <c r="D77" s="25" t="s">
        <v>46</v>
      </c>
      <c r="E77" s="25" t="s">
        <v>115</v>
      </c>
      <c r="F77" s="25">
        <v>42.2</v>
      </c>
      <c r="G77" s="27" t="s">
        <v>39</v>
      </c>
      <c r="H77" s="25"/>
      <c r="I77" s="11">
        <f t="shared" si="7"/>
        <v>0</v>
      </c>
      <c r="J77" s="26" t="s">
        <v>28</v>
      </c>
      <c r="K77" s="11"/>
      <c r="L77" s="4">
        <f t="shared" si="8"/>
        <v>0</v>
      </c>
      <c r="M77" s="4"/>
      <c r="N77" s="4"/>
      <c r="O77" s="4">
        <f t="shared" si="9"/>
        <v>0</v>
      </c>
      <c r="P77" s="4"/>
      <c r="Q77" s="4"/>
      <c r="R77" s="4">
        <f t="shared" si="10"/>
        <v>0</v>
      </c>
      <c r="S77" s="4"/>
      <c r="T77" s="4"/>
      <c r="U77" s="4">
        <f t="shared" si="11"/>
        <v>0</v>
      </c>
      <c r="V77" s="4"/>
      <c r="W77" s="4"/>
      <c r="X77" s="4">
        <f t="shared" si="12"/>
        <v>0</v>
      </c>
      <c r="Y77" s="4"/>
      <c r="Z77" s="4"/>
      <c r="AA77" s="4">
        <f>C77+I77-L77-O77-U77-X77-R77</f>
        <v>2067800.0000000002</v>
      </c>
      <c r="AB77" s="7"/>
    </row>
    <row r="78" spans="1:28" ht="15.75" x14ac:dyDescent="0.25">
      <c r="A78" s="29">
        <v>45302</v>
      </c>
      <c r="B78" s="25" t="s">
        <v>408</v>
      </c>
      <c r="C78" s="25">
        <v>813400.00000000012</v>
      </c>
      <c r="D78" s="25" t="s">
        <v>46</v>
      </c>
      <c r="E78" s="25" t="s">
        <v>299</v>
      </c>
      <c r="F78" s="41">
        <v>16.600000000000001</v>
      </c>
      <c r="G78" s="27" t="s">
        <v>39</v>
      </c>
      <c r="H78" s="25"/>
      <c r="I78" s="11">
        <f t="shared" si="7"/>
        <v>0</v>
      </c>
      <c r="J78" s="26" t="s">
        <v>28</v>
      </c>
      <c r="K78" s="11"/>
      <c r="L78" s="4">
        <f t="shared" si="8"/>
        <v>0</v>
      </c>
      <c r="M78" s="4"/>
      <c r="N78" s="4"/>
      <c r="O78" s="4">
        <f t="shared" si="9"/>
        <v>0</v>
      </c>
      <c r="P78" s="4"/>
      <c r="Q78" s="4"/>
      <c r="R78" s="4">
        <f t="shared" si="10"/>
        <v>0</v>
      </c>
      <c r="S78" s="4"/>
      <c r="T78" s="4"/>
      <c r="U78" s="4">
        <f t="shared" si="11"/>
        <v>0</v>
      </c>
      <c r="V78" s="4"/>
      <c r="W78" s="4"/>
      <c r="X78" s="4">
        <f t="shared" si="12"/>
        <v>0</v>
      </c>
      <c r="Y78" s="4"/>
      <c r="Z78" s="4"/>
      <c r="AA78" s="4">
        <f>C78+I78-L78-O78-U78-X78-R78</f>
        <v>813400.00000000012</v>
      </c>
      <c r="AB78" s="7"/>
    </row>
    <row r="79" spans="1:28" ht="15.75" x14ac:dyDescent="0.25">
      <c r="A79" s="29">
        <v>45302</v>
      </c>
      <c r="B79" s="25" t="s">
        <v>410</v>
      </c>
      <c r="C79" s="25">
        <v>140000</v>
      </c>
      <c r="D79" s="25" t="s">
        <v>94</v>
      </c>
      <c r="E79" s="25" t="s">
        <v>157</v>
      </c>
      <c r="F79" s="25">
        <v>2</v>
      </c>
      <c r="G79" s="25" t="s">
        <v>48</v>
      </c>
      <c r="H79" s="25"/>
      <c r="I79" s="11">
        <f t="shared" si="7"/>
        <v>0</v>
      </c>
      <c r="J79" s="31" t="s">
        <v>312</v>
      </c>
      <c r="K79" s="11" t="s">
        <v>429</v>
      </c>
      <c r="L79" s="4">
        <f t="shared" si="8"/>
        <v>0</v>
      </c>
      <c r="M79" s="4"/>
      <c r="N79" s="4"/>
      <c r="O79" s="4">
        <f t="shared" si="9"/>
        <v>140000</v>
      </c>
      <c r="P79" s="4">
        <v>140000</v>
      </c>
      <c r="Q79" s="4"/>
      <c r="R79" s="4">
        <f t="shared" si="10"/>
        <v>0</v>
      </c>
      <c r="S79" s="4"/>
      <c r="T79" s="4"/>
      <c r="U79" s="4">
        <f t="shared" si="11"/>
        <v>0</v>
      </c>
      <c r="V79" s="4"/>
      <c r="W79" s="4"/>
      <c r="X79" s="4">
        <f t="shared" si="12"/>
        <v>0</v>
      </c>
      <c r="Y79" s="4"/>
      <c r="Z79" s="4"/>
      <c r="AA79" s="4">
        <f>C79+I79-L79-O79-U79-X79-R79</f>
        <v>0</v>
      </c>
      <c r="AB79" s="7">
        <v>45407</v>
      </c>
    </row>
    <row r="80" spans="1:28" ht="15.75" x14ac:dyDescent="0.25">
      <c r="A80" s="29">
        <v>45302</v>
      </c>
      <c r="B80" s="25" t="s">
        <v>293</v>
      </c>
      <c r="C80" s="25">
        <v>41700</v>
      </c>
      <c r="D80" s="25" t="s">
        <v>52</v>
      </c>
      <c r="E80" s="25" t="s">
        <v>133</v>
      </c>
      <c r="F80" s="25">
        <v>100</v>
      </c>
      <c r="G80" s="25" t="s">
        <v>34</v>
      </c>
      <c r="H80" s="25"/>
      <c r="I80" s="11">
        <f t="shared" si="7"/>
        <v>0</v>
      </c>
      <c r="J80" s="38" t="s">
        <v>24</v>
      </c>
      <c r="K80" s="11"/>
      <c r="L80" s="4">
        <f t="shared" si="8"/>
        <v>0</v>
      </c>
      <c r="M80" s="4"/>
      <c r="N80" s="4"/>
      <c r="O80" s="4">
        <f t="shared" si="9"/>
        <v>0</v>
      </c>
      <c r="P80" s="4"/>
      <c r="Q80" s="4"/>
      <c r="R80" s="4">
        <f t="shared" si="10"/>
        <v>0</v>
      </c>
      <c r="S80" s="4"/>
      <c r="T80" s="4"/>
      <c r="U80" s="4">
        <f t="shared" si="11"/>
        <v>0</v>
      </c>
      <c r="V80" s="4"/>
      <c r="W80" s="4"/>
      <c r="X80" s="4">
        <f t="shared" si="12"/>
        <v>0</v>
      </c>
      <c r="Y80" s="4"/>
      <c r="Z80" s="4"/>
      <c r="AA80" s="4">
        <f>C80+I80-L80-O80-U80-X80-R80</f>
        <v>41700</v>
      </c>
      <c r="AB80" s="7"/>
    </row>
    <row r="81" spans="1:28" ht="15.75" x14ac:dyDescent="0.25">
      <c r="A81" s="29">
        <v>45303</v>
      </c>
      <c r="B81" s="27" t="s">
        <v>110</v>
      </c>
      <c r="C81" s="27">
        <v>5760000</v>
      </c>
      <c r="D81" s="27" t="s">
        <v>46</v>
      </c>
      <c r="E81" s="27" t="s">
        <v>63</v>
      </c>
      <c r="F81" s="27">
        <v>12</v>
      </c>
      <c r="G81" s="43" t="s">
        <v>48</v>
      </c>
      <c r="H81" s="27"/>
      <c r="I81" s="11">
        <f t="shared" si="7"/>
        <v>0</v>
      </c>
      <c r="J81" s="6" t="s">
        <v>78</v>
      </c>
      <c r="K81" s="4" t="s">
        <v>1226</v>
      </c>
      <c r="L81" s="4">
        <f>M81+N81</f>
        <v>0</v>
      </c>
      <c r="M81" s="4"/>
      <c r="N81" s="4"/>
      <c r="O81" s="4">
        <f>P81+Q81</f>
        <v>315000</v>
      </c>
      <c r="P81" s="4">
        <v>315000</v>
      </c>
      <c r="Q81" s="4"/>
      <c r="R81" s="4">
        <f>S81+T81</f>
        <v>0</v>
      </c>
      <c r="S81" s="4"/>
      <c r="T81" s="4"/>
      <c r="U81" s="4">
        <f>V81+W81</f>
        <v>0</v>
      </c>
      <c r="V81" s="4"/>
      <c r="W81" s="4"/>
      <c r="X81" s="4">
        <f>Y81+Z81</f>
        <v>0</v>
      </c>
      <c r="Y81" s="4"/>
      <c r="Z81" s="4"/>
      <c r="AA81" s="4">
        <f>C81+I81-L81-O81-U81-X81-R81</f>
        <v>5445000</v>
      </c>
      <c r="AB81" s="7">
        <v>45390</v>
      </c>
    </row>
    <row r="82" spans="1:28" ht="15.75" x14ac:dyDescent="0.25">
      <c r="A82" s="29">
        <v>45304</v>
      </c>
      <c r="B82" s="27" t="s">
        <v>73</v>
      </c>
      <c r="C82" s="27">
        <v>7085000</v>
      </c>
      <c r="D82" s="27" t="s">
        <v>52</v>
      </c>
      <c r="E82" s="27" t="s">
        <v>447</v>
      </c>
      <c r="F82" s="27">
        <v>3250</v>
      </c>
      <c r="G82" s="27" t="s">
        <v>34</v>
      </c>
      <c r="H82" s="27"/>
      <c r="I82" s="11">
        <f t="shared" si="7"/>
        <v>0</v>
      </c>
      <c r="J82" s="28" t="s">
        <v>28</v>
      </c>
      <c r="K82" s="11" t="s">
        <v>464</v>
      </c>
      <c r="L82" s="4">
        <f t="shared" ref="L82:L141" si="13">M82+N82</f>
        <v>0</v>
      </c>
      <c r="M82" s="4"/>
      <c r="N82" s="4"/>
      <c r="O82" s="4">
        <f t="shared" ref="O82:O141" si="14">P82+Q82</f>
        <v>0</v>
      </c>
      <c r="P82" s="4"/>
      <c r="Q82" s="4"/>
      <c r="R82" s="4">
        <f t="shared" ref="R82:R141" si="15">S82+T82</f>
        <v>0</v>
      </c>
      <c r="S82" s="4"/>
      <c r="T82" s="4"/>
      <c r="U82" s="4">
        <f t="shared" ref="U82:U141" si="16">V82+W82</f>
        <v>0</v>
      </c>
      <c r="V82" s="4"/>
      <c r="W82" s="4"/>
      <c r="X82" s="4">
        <f t="shared" ref="X82:X141" si="17">Y82+Z82</f>
        <v>0</v>
      </c>
      <c r="Y82" s="4"/>
      <c r="Z82" s="4"/>
      <c r="AA82" s="4">
        <f>C82+I82-L82-O82-U82-X82-R82</f>
        <v>7085000</v>
      </c>
      <c r="AB82" s="7"/>
    </row>
    <row r="83" spans="1:28" ht="15.75" x14ac:dyDescent="0.25">
      <c r="A83" s="29">
        <v>45307</v>
      </c>
      <c r="B83" s="25" t="s">
        <v>207</v>
      </c>
      <c r="C83" s="25">
        <v>400000</v>
      </c>
      <c r="D83" s="25" t="s">
        <v>46</v>
      </c>
      <c r="E83" s="25" t="s">
        <v>476</v>
      </c>
      <c r="F83" s="25">
        <v>20</v>
      </c>
      <c r="G83" s="27" t="s">
        <v>23</v>
      </c>
      <c r="H83" s="25"/>
      <c r="I83" s="19">
        <f t="shared" si="7"/>
        <v>0</v>
      </c>
      <c r="J83" s="38" t="s">
        <v>78</v>
      </c>
      <c r="K83" s="11"/>
      <c r="L83" s="4">
        <f t="shared" si="13"/>
        <v>0</v>
      </c>
      <c r="M83" s="4"/>
      <c r="N83" s="4"/>
      <c r="O83" s="4">
        <f t="shared" si="14"/>
        <v>0</v>
      </c>
      <c r="P83" s="4"/>
      <c r="Q83" s="4"/>
      <c r="R83" s="4">
        <f t="shared" si="15"/>
        <v>0</v>
      </c>
      <c r="S83" s="4"/>
      <c r="T83" s="4"/>
      <c r="U83" s="4">
        <f t="shared" si="16"/>
        <v>0</v>
      </c>
      <c r="V83" s="4"/>
      <c r="W83" s="4"/>
      <c r="X83" s="4">
        <f t="shared" si="17"/>
        <v>0</v>
      </c>
      <c r="Y83" s="4"/>
      <c r="Z83" s="4"/>
      <c r="AA83" s="4">
        <f>C83+I83-L83-O83-U83-X83-R83</f>
        <v>400000</v>
      </c>
      <c r="AB83" s="7"/>
    </row>
    <row r="84" spans="1:28" ht="15.75" x14ac:dyDescent="0.25">
      <c r="A84" s="29">
        <v>45308</v>
      </c>
      <c r="B84" s="25" t="s">
        <v>122</v>
      </c>
      <c r="C84" s="25">
        <v>1740000</v>
      </c>
      <c r="D84" s="25" t="s">
        <v>46</v>
      </c>
      <c r="E84" s="27" t="s">
        <v>400</v>
      </c>
      <c r="F84" s="25">
        <v>20</v>
      </c>
      <c r="G84" s="25" t="s">
        <v>39</v>
      </c>
      <c r="H84" s="25"/>
      <c r="I84" s="19">
        <f t="shared" si="7"/>
        <v>0</v>
      </c>
      <c r="J84" s="26" t="s">
        <v>28</v>
      </c>
      <c r="K84" s="4"/>
      <c r="L84" s="4">
        <f t="shared" si="13"/>
        <v>0</v>
      </c>
      <c r="M84" s="4"/>
      <c r="N84" s="4"/>
      <c r="O84" s="4">
        <f t="shared" si="14"/>
        <v>0</v>
      </c>
      <c r="P84" s="4"/>
      <c r="Q84" s="4"/>
      <c r="R84" s="4">
        <f t="shared" si="15"/>
        <v>0</v>
      </c>
      <c r="S84" s="4"/>
      <c r="T84" s="4"/>
      <c r="U84" s="4">
        <f t="shared" si="16"/>
        <v>0</v>
      </c>
      <c r="V84" s="4"/>
      <c r="W84" s="4"/>
      <c r="X84" s="4">
        <f t="shared" si="17"/>
        <v>0</v>
      </c>
      <c r="Y84" s="4"/>
      <c r="Z84" s="4"/>
      <c r="AA84" s="4">
        <f>C84+I84-L84-O84-U84-X84-R84</f>
        <v>1740000</v>
      </c>
      <c r="AB84" s="7"/>
    </row>
    <row r="85" spans="1:28" ht="15.75" x14ac:dyDescent="0.25">
      <c r="A85" s="29">
        <v>45308</v>
      </c>
      <c r="B85" s="25" t="s">
        <v>122</v>
      </c>
      <c r="C85" s="25">
        <v>1740000</v>
      </c>
      <c r="D85" s="25" t="s">
        <v>46</v>
      </c>
      <c r="E85" s="27" t="s">
        <v>217</v>
      </c>
      <c r="F85" s="25">
        <v>20</v>
      </c>
      <c r="G85" s="25" t="s">
        <v>39</v>
      </c>
      <c r="H85" s="25"/>
      <c r="I85" s="19">
        <f t="shared" si="7"/>
        <v>0</v>
      </c>
      <c r="J85" s="26" t="s">
        <v>28</v>
      </c>
      <c r="K85" s="4"/>
      <c r="L85" s="4">
        <f t="shared" si="13"/>
        <v>0</v>
      </c>
      <c r="M85" s="4"/>
      <c r="N85" s="4"/>
      <c r="O85" s="4">
        <f t="shared" si="14"/>
        <v>0</v>
      </c>
      <c r="P85" s="4"/>
      <c r="Q85" s="4"/>
      <c r="R85" s="4">
        <f t="shared" si="15"/>
        <v>0</v>
      </c>
      <c r="S85" s="4"/>
      <c r="T85" s="4"/>
      <c r="U85" s="4">
        <f t="shared" si="16"/>
        <v>0</v>
      </c>
      <c r="V85" s="4"/>
      <c r="W85" s="4"/>
      <c r="X85" s="4">
        <f t="shared" si="17"/>
        <v>0</v>
      </c>
      <c r="Y85" s="4"/>
      <c r="Z85" s="4"/>
      <c r="AA85" s="4">
        <f>C85+I85-L85-O85-U85-X85-R85</f>
        <v>1740000</v>
      </c>
      <c r="AB85" s="7"/>
    </row>
    <row r="86" spans="1:28" ht="15.75" x14ac:dyDescent="0.25">
      <c r="A86" s="29">
        <v>45308</v>
      </c>
      <c r="B86" s="25" t="s">
        <v>122</v>
      </c>
      <c r="C86" s="27">
        <v>1740000</v>
      </c>
      <c r="D86" s="25" t="s">
        <v>46</v>
      </c>
      <c r="E86" s="27" t="s">
        <v>218</v>
      </c>
      <c r="F86" s="25">
        <v>20</v>
      </c>
      <c r="G86" s="25" t="s">
        <v>39</v>
      </c>
      <c r="H86" s="27"/>
      <c r="I86" s="19">
        <f t="shared" si="7"/>
        <v>0</v>
      </c>
      <c r="J86" s="28" t="s">
        <v>28</v>
      </c>
      <c r="K86" s="4"/>
      <c r="L86" s="4">
        <f t="shared" si="13"/>
        <v>0</v>
      </c>
      <c r="M86" s="4"/>
      <c r="N86" s="4"/>
      <c r="O86" s="4">
        <f t="shared" si="14"/>
        <v>0</v>
      </c>
      <c r="P86" s="4"/>
      <c r="Q86" s="4"/>
      <c r="R86" s="4">
        <f t="shared" si="15"/>
        <v>0</v>
      </c>
      <c r="S86" s="4"/>
      <c r="T86" s="4"/>
      <c r="U86" s="4">
        <f t="shared" si="16"/>
        <v>0</v>
      </c>
      <c r="V86" s="4"/>
      <c r="W86" s="4"/>
      <c r="X86" s="4">
        <f t="shared" si="17"/>
        <v>0</v>
      </c>
      <c r="Y86" s="4"/>
      <c r="Z86" s="4"/>
      <c r="AA86" s="4">
        <f>C86+I86-L86-O86-U86-X86-R86</f>
        <v>1740000</v>
      </c>
      <c r="AB86" s="7"/>
    </row>
    <row r="87" spans="1:28" ht="15.75" x14ac:dyDescent="0.25">
      <c r="A87" s="29">
        <v>45308</v>
      </c>
      <c r="B87" s="25" t="s">
        <v>122</v>
      </c>
      <c r="C87" s="25">
        <v>6250000</v>
      </c>
      <c r="D87" s="25" t="s">
        <v>46</v>
      </c>
      <c r="E87" s="25" t="s">
        <v>128</v>
      </c>
      <c r="F87" s="25">
        <v>50</v>
      </c>
      <c r="G87" s="25" t="s">
        <v>39</v>
      </c>
      <c r="H87" s="25"/>
      <c r="I87" s="19">
        <f t="shared" si="7"/>
        <v>0</v>
      </c>
      <c r="J87" s="26" t="s">
        <v>28</v>
      </c>
      <c r="K87" s="4"/>
      <c r="L87" s="4">
        <f t="shared" si="13"/>
        <v>0</v>
      </c>
      <c r="M87" s="4"/>
      <c r="N87" s="4"/>
      <c r="O87" s="4">
        <f t="shared" si="14"/>
        <v>0</v>
      </c>
      <c r="P87" s="4"/>
      <c r="Q87" s="4"/>
      <c r="R87" s="4">
        <f t="shared" si="15"/>
        <v>0</v>
      </c>
      <c r="S87" s="4"/>
      <c r="T87" s="4"/>
      <c r="U87" s="4">
        <f t="shared" si="16"/>
        <v>0</v>
      </c>
      <c r="V87" s="4"/>
      <c r="W87" s="4"/>
      <c r="X87" s="4">
        <f t="shared" si="17"/>
        <v>0</v>
      </c>
      <c r="Y87" s="4"/>
      <c r="Z87" s="4"/>
      <c r="AA87" s="4">
        <f>C87+I87-L87-O87-U87-X87-R87</f>
        <v>6250000</v>
      </c>
      <c r="AB87" s="7"/>
    </row>
    <row r="88" spans="1:28" ht="15.75" x14ac:dyDescent="0.25">
      <c r="A88" s="29">
        <v>45308</v>
      </c>
      <c r="B88" s="25" t="s">
        <v>122</v>
      </c>
      <c r="C88" s="25">
        <v>2435300</v>
      </c>
      <c r="D88" s="25" t="s">
        <v>46</v>
      </c>
      <c r="E88" s="25" t="s">
        <v>120</v>
      </c>
      <c r="F88" s="25">
        <v>49.7</v>
      </c>
      <c r="G88" s="25" t="s">
        <v>39</v>
      </c>
      <c r="H88" s="25"/>
      <c r="I88" s="19">
        <f t="shared" si="7"/>
        <v>0</v>
      </c>
      <c r="J88" s="26" t="s">
        <v>28</v>
      </c>
      <c r="K88" s="4"/>
      <c r="L88" s="4">
        <f t="shared" si="13"/>
        <v>0</v>
      </c>
      <c r="M88" s="4"/>
      <c r="N88" s="4"/>
      <c r="O88" s="4">
        <f t="shared" si="14"/>
        <v>0</v>
      </c>
      <c r="P88" s="4"/>
      <c r="Q88" s="4"/>
      <c r="R88" s="4">
        <f t="shared" si="15"/>
        <v>0</v>
      </c>
      <c r="S88" s="4"/>
      <c r="T88" s="4"/>
      <c r="U88" s="4">
        <f t="shared" si="16"/>
        <v>0</v>
      </c>
      <c r="V88" s="4"/>
      <c r="W88" s="4"/>
      <c r="X88" s="4">
        <f t="shared" si="17"/>
        <v>0</v>
      </c>
      <c r="Y88" s="4"/>
      <c r="Z88" s="4"/>
      <c r="AA88" s="4">
        <f>C88+I88-L88-O88-U88-X88-R88</f>
        <v>2435300</v>
      </c>
      <c r="AB88" s="7"/>
    </row>
    <row r="89" spans="1:28" ht="15.75" x14ac:dyDescent="0.25">
      <c r="A89" s="29">
        <v>45308</v>
      </c>
      <c r="B89" s="25" t="s">
        <v>122</v>
      </c>
      <c r="C89" s="27">
        <v>2312800</v>
      </c>
      <c r="D89" s="25" t="s">
        <v>46</v>
      </c>
      <c r="E89" s="27" t="s">
        <v>81</v>
      </c>
      <c r="F89" s="27">
        <v>47.2</v>
      </c>
      <c r="G89" s="27" t="s">
        <v>39</v>
      </c>
      <c r="H89" s="27"/>
      <c r="I89" s="19">
        <f t="shared" si="7"/>
        <v>0</v>
      </c>
      <c r="J89" s="28" t="s">
        <v>28</v>
      </c>
      <c r="K89" s="4"/>
      <c r="L89" s="4">
        <f t="shared" si="13"/>
        <v>0</v>
      </c>
      <c r="M89" s="4"/>
      <c r="N89" s="4"/>
      <c r="O89" s="4">
        <f t="shared" si="14"/>
        <v>0</v>
      </c>
      <c r="P89" s="4"/>
      <c r="Q89" s="4"/>
      <c r="R89" s="4">
        <f t="shared" si="15"/>
        <v>0</v>
      </c>
      <c r="S89" s="4"/>
      <c r="T89" s="4"/>
      <c r="U89" s="4">
        <f t="shared" si="16"/>
        <v>0</v>
      </c>
      <c r="V89" s="4"/>
      <c r="W89" s="4"/>
      <c r="X89" s="4">
        <f t="shared" si="17"/>
        <v>0</v>
      </c>
      <c r="Y89" s="4"/>
      <c r="Z89" s="4"/>
      <c r="AA89" s="4">
        <f>C89+I89-L89-O89-U89-X89-R89</f>
        <v>2312800</v>
      </c>
      <c r="AB89" s="7"/>
    </row>
    <row r="90" spans="1:28" ht="15.75" x14ac:dyDescent="0.25">
      <c r="A90" s="29">
        <v>45308</v>
      </c>
      <c r="B90" s="25" t="s">
        <v>122</v>
      </c>
      <c r="C90" s="25">
        <v>4500000</v>
      </c>
      <c r="D90" s="25" t="s">
        <v>46</v>
      </c>
      <c r="E90" s="25" t="s">
        <v>117</v>
      </c>
      <c r="F90" s="25">
        <v>10</v>
      </c>
      <c r="G90" s="27" t="s">
        <v>23</v>
      </c>
      <c r="H90" s="25"/>
      <c r="I90" s="19">
        <f t="shared" si="7"/>
        <v>0</v>
      </c>
      <c r="J90" s="26" t="s">
        <v>28</v>
      </c>
      <c r="K90" s="4"/>
      <c r="L90" s="4">
        <f t="shared" si="13"/>
        <v>0</v>
      </c>
      <c r="M90" s="4"/>
      <c r="N90" s="4"/>
      <c r="O90" s="4">
        <f t="shared" si="14"/>
        <v>0</v>
      </c>
      <c r="P90" s="4"/>
      <c r="Q90" s="4"/>
      <c r="R90" s="4">
        <f t="shared" si="15"/>
        <v>0</v>
      </c>
      <c r="S90" s="4"/>
      <c r="T90" s="4"/>
      <c r="U90" s="4">
        <f t="shared" si="16"/>
        <v>0</v>
      </c>
      <c r="V90" s="4"/>
      <c r="W90" s="4"/>
      <c r="X90" s="4">
        <f t="shared" si="17"/>
        <v>0</v>
      </c>
      <c r="Y90" s="4"/>
      <c r="Z90" s="4"/>
      <c r="AA90" s="4">
        <f>C90+I90-L90-O90-U90-X90-R90</f>
        <v>4500000</v>
      </c>
      <c r="AB90" s="7"/>
    </row>
    <row r="91" spans="1:28" ht="15.75" x14ac:dyDescent="0.25">
      <c r="A91" s="29">
        <v>45310</v>
      </c>
      <c r="B91" s="25" t="s">
        <v>110</v>
      </c>
      <c r="C91" s="25">
        <v>960000</v>
      </c>
      <c r="D91" s="25" t="s">
        <v>46</v>
      </c>
      <c r="E91" s="25" t="s">
        <v>112</v>
      </c>
      <c r="F91" s="25">
        <v>3</v>
      </c>
      <c r="G91" s="25" t="s">
        <v>48</v>
      </c>
      <c r="H91" s="25"/>
      <c r="I91" s="11">
        <f t="shared" si="7"/>
        <v>0</v>
      </c>
      <c r="J91" s="26" t="s">
        <v>28</v>
      </c>
      <c r="K91" s="11"/>
      <c r="L91" s="4">
        <f t="shared" si="13"/>
        <v>0</v>
      </c>
      <c r="M91" s="4"/>
      <c r="N91" s="4"/>
      <c r="O91" s="4">
        <f t="shared" si="14"/>
        <v>0</v>
      </c>
      <c r="P91" s="4"/>
      <c r="Q91" s="4"/>
      <c r="R91" s="4">
        <f t="shared" si="15"/>
        <v>0</v>
      </c>
      <c r="S91" s="4"/>
      <c r="T91" s="4"/>
      <c r="U91" s="4">
        <f t="shared" si="16"/>
        <v>0</v>
      </c>
      <c r="V91" s="4"/>
      <c r="W91" s="4"/>
      <c r="X91" s="4">
        <f t="shared" si="17"/>
        <v>0</v>
      </c>
      <c r="Y91" s="4"/>
      <c r="Z91" s="4"/>
      <c r="AA91" s="4">
        <f>C91+I91-L91-O91-U91-X91-R91</f>
        <v>960000</v>
      </c>
      <c r="AB91" s="7"/>
    </row>
    <row r="92" spans="1:28" ht="15.75" x14ac:dyDescent="0.25">
      <c r="A92" s="24">
        <v>45313</v>
      </c>
      <c r="B92" s="72" t="s">
        <v>118</v>
      </c>
      <c r="C92" s="25">
        <v>2051700</v>
      </c>
      <c r="D92" s="25" t="s">
        <v>94</v>
      </c>
      <c r="E92" s="25" t="s">
        <v>192</v>
      </c>
      <c r="F92" s="25">
        <v>700</v>
      </c>
      <c r="G92" s="25" t="s">
        <v>34</v>
      </c>
      <c r="H92" s="25"/>
      <c r="I92" s="11">
        <f t="shared" si="7"/>
        <v>0</v>
      </c>
      <c r="J92" s="26" t="s">
        <v>28</v>
      </c>
      <c r="K92" s="11"/>
      <c r="L92" s="4">
        <f t="shared" si="13"/>
        <v>0</v>
      </c>
      <c r="M92" s="4"/>
      <c r="N92" s="4"/>
      <c r="O92" s="4">
        <f t="shared" si="14"/>
        <v>0</v>
      </c>
      <c r="P92" s="4"/>
      <c r="Q92" s="4"/>
      <c r="R92" s="4">
        <f t="shared" si="15"/>
        <v>0</v>
      </c>
      <c r="S92" s="4"/>
      <c r="T92" s="4"/>
      <c r="U92" s="4">
        <f t="shared" si="16"/>
        <v>0</v>
      </c>
      <c r="V92" s="4"/>
      <c r="W92" s="4"/>
      <c r="X92" s="4">
        <f t="shared" si="17"/>
        <v>0</v>
      </c>
      <c r="Y92" s="4"/>
      <c r="Z92" s="4"/>
      <c r="AA92" s="4">
        <f>C92+I92-L92-O92-U92-X92-R92</f>
        <v>2051700</v>
      </c>
      <c r="AB92" s="7"/>
    </row>
    <row r="93" spans="1:28" ht="15.75" x14ac:dyDescent="0.25">
      <c r="A93" s="29">
        <v>45314</v>
      </c>
      <c r="B93" s="27" t="s">
        <v>122</v>
      </c>
      <c r="C93" s="27">
        <v>900000</v>
      </c>
      <c r="D93" s="25" t="s">
        <v>46</v>
      </c>
      <c r="E93" s="27" t="s">
        <v>150</v>
      </c>
      <c r="F93" s="27">
        <v>20</v>
      </c>
      <c r="G93" s="27" t="s">
        <v>77</v>
      </c>
      <c r="H93" s="27"/>
      <c r="I93" s="11">
        <f t="shared" si="7"/>
        <v>0</v>
      </c>
      <c r="J93" s="28" t="s">
        <v>28</v>
      </c>
      <c r="K93" s="11"/>
      <c r="L93" s="4">
        <f t="shared" si="13"/>
        <v>0</v>
      </c>
      <c r="M93" s="4"/>
      <c r="N93" s="4"/>
      <c r="O93" s="4">
        <f t="shared" si="14"/>
        <v>0</v>
      </c>
      <c r="P93" s="4"/>
      <c r="Q93" s="4"/>
      <c r="R93" s="4">
        <f t="shared" si="15"/>
        <v>0</v>
      </c>
      <c r="S93" s="4"/>
      <c r="T93" s="4"/>
      <c r="U93" s="4">
        <f t="shared" si="16"/>
        <v>0</v>
      </c>
      <c r="V93" s="4"/>
      <c r="W93" s="4"/>
      <c r="X93" s="4">
        <f t="shared" si="17"/>
        <v>0</v>
      </c>
      <c r="Y93" s="4"/>
      <c r="Z93" s="4"/>
      <c r="AA93" s="4">
        <f>C93+I93-L93-O93-U93-X93-R93</f>
        <v>900000</v>
      </c>
      <c r="AB93" s="7"/>
    </row>
    <row r="94" spans="1:28" ht="15.75" x14ac:dyDescent="0.25">
      <c r="A94" s="29">
        <v>45314</v>
      </c>
      <c r="B94" s="27" t="s">
        <v>122</v>
      </c>
      <c r="C94" s="27">
        <v>900000</v>
      </c>
      <c r="D94" s="25" t="s">
        <v>46</v>
      </c>
      <c r="E94" s="27" t="s">
        <v>130</v>
      </c>
      <c r="F94" s="27">
        <v>20</v>
      </c>
      <c r="G94" s="27" t="s">
        <v>77</v>
      </c>
      <c r="H94" s="27"/>
      <c r="I94" s="11">
        <f t="shared" si="7"/>
        <v>0</v>
      </c>
      <c r="J94" s="28" t="s">
        <v>28</v>
      </c>
      <c r="K94" s="11"/>
      <c r="L94" s="4">
        <f t="shared" si="13"/>
        <v>0</v>
      </c>
      <c r="M94" s="4"/>
      <c r="N94" s="4"/>
      <c r="O94" s="4">
        <f t="shared" si="14"/>
        <v>0</v>
      </c>
      <c r="P94" s="4"/>
      <c r="Q94" s="4"/>
      <c r="R94" s="4">
        <f t="shared" si="15"/>
        <v>0</v>
      </c>
      <c r="S94" s="4"/>
      <c r="T94" s="4"/>
      <c r="U94" s="4">
        <f t="shared" si="16"/>
        <v>0</v>
      </c>
      <c r="V94" s="4"/>
      <c r="W94" s="4"/>
      <c r="X94" s="4">
        <f t="shared" si="17"/>
        <v>0</v>
      </c>
      <c r="Y94" s="4"/>
      <c r="Z94" s="4"/>
      <c r="AA94" s="4">
        <f>C94+I94-L94-O94-U94-X94-R94</f>
        <v>900000</v>
      </c>
      <c r="AB94" s="7"/>
    </row>
    <row r="95" spans="1:28" ht="15.75" x14ac:dyDescent="0.25">
      <c r="A95" s="29">
        <v>45314</v>
      </c>
      <c r="B95" s="27" t="s">
        <v>253</v>
      </c>
      <c r="C95" s="25">
        <v>450000</v>
      </c>
      <c r="D95" s="27" t="s">
        <v>46</v>
      </c>
      <c r="E95" s="27" t="s">
        <v>130</v>
      </c>
      <c r="F95" s="25">
        <v>20</v>
      </c>
      <c r="G95" s="25" t="s">
        <v>77</v>
      </c>
      <c r="H95" s="25"/>
      <c r="I95" s="11">
        <f t="shared" si="7"/>
        <v>0</v>
      </c>
      <c r="J95" s="38" t="s">
        <v>78</v>
      </c>
      <c r="K95" s="11" t="s">
        <v>738</v>
      </c>
      <c r="L95" s="4">
        <f t="shared" si="13"/>
        <v>0</v>
      </c>
      <c r="M95" s="4"/>
      <c r="N95" s="4"/>
      <c r="O95" s="4">
        <f t="shared" si="14"/>
        <v>0</v>
      </c>
      <c r="P95" s="4"/>
      <c r="Q95" s="4"/>
      <c r="R95" s="4">
        <f t="shared" si="15"/>
        <v>0</v>
      </c>
      <c r="S95" s="4"/>
      <c r="T95" s="4"/>
      <c r="U95" s="4">
        <f t="shared" si="16"/>
        <v>0</v>
      </c>
      <c r="V95" s="4"/>
      <c r="W95" s="4"/>
      <c r="X95" s="4">
        <f t="shared" si="17"/>
        <v>0</v>
      </c>
      <c r="Y95" s="4"/>
      <c r="Z95" s="4"/>
      <c r="AA95" s="4">
        <f>C95+I95-L95-O95-U95-X95-R95</f>
        <v>450000</v>
      </c>
      <c r="AB95" s="7"/>
    </row>
    <row r="96" spans="1:28" ht="15.75" x14ac:dyDescent="0.25">
      <c r="A96" s="29">
        <v>45315</v>
      </c>
      <c r="B96" s="25" t="s">
        <v>70</v>
      </c>
      <c r="C96" s="25">
        <v>-1200000</v>
      </c>
      <c r="D96" s="25" t="s">
        <v>52</v>
      </c>
      <c r="E96" s="25" t="s">
        <v>79</v>
      </c>
      <c r="F96" s="25">
        <v>100</v>
      </c>
      <c r="G96" s="27" t="s">
        <v>77</v>
      </c>
      <c r="H96" s="25"/>
      <c r="I96" s="11">
        <f t="shared" si="7"/>
        <v>0</v>
      </c>
      <c r="J96" s="12" t="s">
        <v>49</v>
      </c>
      <c r="K96" s="11"/>
      <c r="L96" s="4">
        <f t="shared" si="13"/>
        <v>0</v>
      </c>
      <c r="M96" s="4"/>
      <c r="N96" s="4"/>
      <c r="O96" s="4">
        <f t="shared" si="14"/>
        <v>0</v>
      </c>
      <c r="P96" s="4"/>
      <c r="Q96" s="4"/>
      <c r="R96" s="4">
        <f t="shared" si="15"/>
        <v>0</v>
      </c>
      <c r="S96" s="4"/>
      <c r="T96" s="4"/>
      <c r="U96" s="4">
        <f t="shared" si="16"/>
        <v>0</v>
      </c>
      <c r="V96" s="4"/>
      <c r="W96" s="4"/>
      <c r="X96" s="4">
        <f t="shared" si="17"/>
        <v>0</v>
      </c>
      <c r="Y96" s="4"/>
      <c r="Z96" s="4"/>
      <c r="AA96" s="4">
        <f>C96+I96-L96-O96-U96-X96-R96</f>
        <v>-1200000</v>
      </c>
      <c r="AB96" s="7">
        <v>45342</v>
      </c>
    </row>
    <row r="97" spans="1:28" ht="15.75" x14ac:dyDescent="0.25">
      <c r="A97" s="29">
        <v>45315</v>
      </c>
      <c r="B97" s="25" t="s">
        <v>70</v>
      </c>
      <c r="C97" s="25">
        <v>-2000000</v>
      </c>
      <c r="D97" s="25" t="s">
        <v>52</v>
      </c>
      <c r="E97" s="25" t="s">
        <v>67</v>
      </c>
      <c r="F97" s="25">
        <v>500</v>
      </c>
      <c r="G97" s="25" t="s">
        <v>27</v>
      </c>
      <c r="H97" s="25"/>
      <c r="I97" s="11">
        <f t="shared" si="7"/>
        <v>0</v>
      </c>
      <c r="J97" s="12" t="s">
        <v>49</v>
      </c>
      <c r="K97" s="11"/>
      <c r="L97" s="4">
        <f t="shared" si="13"/>
        <v>0</v>
      </c>
      <c r="M97" s="4"/>
      <c r="N97" s="4"/>
      <c r="O97" s="4">
        <f t="shared" si="14"/>
        <v>0</v>
      </c>
      <c r="P97" s="4"/>
      <c r="Q97" s="4"/>
      <c r="R97" s="4">
        <f t="shared" si="15"/>
        <v>0</v>
      </c>
      <c r="S97" s="4"/>
      <c r="T97" s="4"/>
      <c r="U97" s="4">
        <f t="shared" si="16"/>
        <v>0</v>
      </c>
      <c r="V97" s="4"/>
      <c r="W97" s="4"/>
      <c r="X97" s="4">
        <f t="shared" si="17"/>
        <v>0</v>
      </c>
      <c r="Y97" s="4"/>
      <c r="Z97" s="4"/>
      <c r="AA97" s="4">
        <f>C97+I97-L97-O97-U97-X97-R97</f>
        <v>-2000000</v>
      </c>
      <c r="AB97" s="7">
        <v>45355</v>
      </c>
    </row>
    <row r="98" spans="1:28" ht="15.75" x14ac:dyDescent="0.25">
      <c r="A98" s="29">
        <v>45315</v>
      </c>
      <c r="B98" s="25" t="s">
        <v>359</v>
      </c>
      <c r="C98" s="25">
        <v>11462000</v>
      </c>
      <c r="D98" s="27" t="s">
        <v>46</v>
      </c>
      <c r="E98" s="25" t="s">
        <v>108</v>
      </c>
      <c r="F98" s="25">
        <v>8000</v>
      </c>
      <c r="G98" s="25" t="s">
        <v>34</v>
      </c>
      <c r="H98" s="25"/>
      <c r="I98" s="11">
        <f t="shared" si="7"/>
        <v>0</v>
      </c>
      <c r="J98" s="31" t="s">
        <v>324</v>
      </c>
      <c r="K98" s="11"/>
      <c r="L98" s="4">
        <f t="shared" si="13"/>
        <v>11462000</v>
      </c>
      <c r="M98" s="4">
        <v>11462000</v>
      </c>
      <c r="N98" s="4"/>
      <c r="O98" s="4">
        <f t="shared" si="14"/>
        <v>0</v>
      </c>
      <c r="P98" s="4"/>
      <c r="Q98" s="4"/>
      <c r="R98" s="4">
        <f t="shared" si="15"/>
        <v>0</v>
      </c>
      <c r="S98" s="4"/>
      <c r="T98" s="4"/>
      <c r="U98" s="4">
        <f t="shared" si="16"/>
        <v>0</v>
      </c>
      <c r="V98" s="4"/>
      <c r="W98" s="4"/>
      <c r="X98" s="4">
        <f t="shared" si="17"/>
        <v>0</v>
      </c>
      <c r="Y98" s="4"/>
      <c r="Z98" s="4"/>
      <c r="AA98" s="4">
        <f>C98+I98-L98-O98-U98-X98-R98</f>
        <v>0</v>
      </c>
      <c r="AB98" s="7">
        <v>45385</v>
      </c>
    </row>
    <row r="99" spans="1:28" ht="15.75" x14ac:dyDescent="0.25">
      <c r="A99" s="29">
        <v>45317</v>
      </c>
      <c r="B99" s="73" t="s">
        <v>190</v>
      </c>
      <c r="C99" s="25">
        <v>2750000</v>
      </c>
      <c r="D99" s="27" t="s">
        <v>52</v>
      </c>
      <c r="E99" s="25" t="s">
        <v>128</v>
      </c>
      <c r="F99" s="25">
        <v>50</v>
      </c>
      <c r="G99" s="27" t="s">
        <v>39</v>
      </c>
      <c r="H99" s="25"/>
      <c r="I99" s="11">
        <f t="shared" si="7"/>
        <v>0</v>
      </c>
      <c r="J99" s="12" t="s">
        <v>312</v>
      </c>
      <c r="K99" s="11" t="s">
        <v>1061</v>
      </c>
      <c r="L99" s="4">
        <f t="shared" si="13"/>
        <v>0</v>
      </c>
      <c r="M99" s="4"/>
      <c r="N99" s="4"/>
      <c r="O99" s="4">
        <f t="shared" si="14"/>
        <v>2750000</v>
      </c>
      <c r="P99" s="4">
        <v>2750000</v>
      </c>
      <c r="Q99" s="4"/>
      <c r="R99" s="4">
        <f t="shared" si="15"/>
        <v>0</v>
      </c>
      <c r="S99" s="4"/>
      <c r="T99" s="4"/>
      <c r="U99" s="4">
        <f t="shared" si="16"/>
        <v>0</v>
      </c>
      <c r="V99" s="4"/>
      <c r="W99" s="4"/>
      <c r="X99" s="4">
        <f t="shared" si="17"/>
        <v>0</v>
      </c>
      <c r="Y99" s="4"/>
      <c r="Z99" s="4"/>
      <c r="AA99" s="4">
        <f>C99+I99-L99-O99-U99-X99-R99</f>
        <v>0</v>
      </c>
      <c r="AB99" s="7">
        <v>45401</v>
      </c>
    </row>
    <row r="100" spans="1:28" ht="15.75" x14ac:dyDescent="0.25">
      <c r="A100" s="29">
        <v>45321</v>
      </c>
      <c r="B100" s="72" t="s">
        <v>90</v>
      </c>
      <c r="C100" s="25">
        <v>12122600</v>
      </c>
      <c r="D100" s="27" t="s">
        <v>46</v>
      </c>
      <c r="E100" s="25" t="s">
        <v>120</v>
      </c>
      <c r="F100" s="25">
        <v>247.4</v>
      </c>
      <c r="G100" s="27" t="s">
        <v>39</v>
      </c>
      <c r="H100" s="25"/>
      <c r="I100" s="11">
        <f t="shared" si="7"/>
        <v>0</v>
      </c>
      <c r="J100" s="31" t="s">
        <v>312</v>
      </c>
      <c r="K100" s="11"/>
      <c r="L100" s="4">
        <f t="shared" si="13"/>
        <v>0</v>
      </c>
      <c r="M100" s="4"/>
      <c r="N100" s="4"/>
      <c r="O100" s="4">
        <f t="shared" si="14"/>
        <v>12122600</v>
      </c>
      <c r="P100" s="4">
        <v>12122600</v>
      </c>
      <c r="Q100" s="4"/>
      <c r="R100" s="4">
        <f t="shared" si="15"/>
        <v>0</v>
      </c>
      <c r="S100" s="4"/>
      <c r="T100" s="4"/>
      <c r="U100" s="4">
        <f t="shared" si="16"/>
        <v>0</v>
      </c>
      <c r="V100" s="4"/>
      <c r="W100" s="4"/>
      <c r="X100" s="4">
        <f t="shared" si="17"/>
        <v>0</v>
      </c>
      <c r="Y100" s="4"/>
      <c r="Z100" s="4"/>
      <c r="AA100" s="4">
        <f>C100+I100-L100-O100-U100-X100-R100</f>
        <v>0</v>
      </c>
      <c r="AB100" s="7">
        <v>45385</v>
      </c>
    </row>
    <row r="101" spans="1:28" ht="15.75" x14ac:dyDescent="0.25">
      <c r="A101" s="29">
        <v>45321</v>
      </c>
      <c r="B101" s="72" t="s">
        <v>90</v>
      </c>
      <c r="C101" s="25">
        <v>2758700</v>
      </c>
      <c r="D101" s="27" t="s">
        <v>46</v>
      </c>
      <c r="E101" s="25" t="s">
        <v>103</v>
      </c>
      <c r="F101" s="25">
        <v>56.3</v>
      </c>
      <c r="G101" s="27" t="s">
        <v>39</v>
      </c>
      <c r="H101" s="25"/>
      <c r="I101" s="11">
        <f t="shared" si="7"/>
        <v>0</v>
      </c>
      <c r="J101" s="31" t="s">
        <v>312</v>
      </c>
      <c r="K101" s="11"/>
      <c r="L101" s="4">
        <f t="shared" si="13"/>
        <v>0</v>
      </c>
      <c r="M101" s="4"/>
      <c r="N101" s="4"/>
      <c r="O101" s="4">
        <f t="shared" si="14"/>
        <v>2758700</v>
      </c>
      <c r="P101" s="4">
        <v>2758700</v>
      </c>
      <c r="Q101" s="4"/>
      <c r="R101" s="4">
        <f t="shared" si="15"/>
        <v>0</v>
      </c>
      <c r="S101" s="4"/>
      <c r="T101" s="4"/>
      <c r="U101" s="4">
        <f t="shared" si="16"/>
        <v>0</v>
      </c>
      <c r="V101" s="4"/>
      <c r="W101" s="4"/>
      <c r="X101" s="4">
        <f t="shared" si="17"/>
        <v>0</v>
      </c>
      <c r="Y101" s="4"/>
      <c r="Z101" s="4"/>
      <c r="AA101" s="4">
        <f>C101+I101-L101-O101-U101-X101-R101</f>
        <v>0</v>
      </c>
      <c r="AB101" s="7">
        <v>45385</v>
      </c>
    </row>
    <row r="102" spans="1:28" ht="15.75" x14ac:dyDescent="0.25">
      <c r="A102" s="29">
        <v>45321</v>
      </c>
      <c r="B102" s="72" t="s">
        <v>90</v>
      </c>
      <c r="C102" s="25">
        <v>10363500</v>
      </c>
      <c r="D102" s="27" t="s">
        <v>46</v>
      </c>
      <c r="E102" s="25" t="s">
        <v>102</v>
      </c>
      <c r="F102" s="25">
        <v>211.5</v>
      </c>
      <c r="G102" s="25" t="s">
        <v>39</v>
      </c>
      <c r="H102" s="25"/>
      <c r="I102" s="11">
        <f t="shared" si="7"/>
        <v>0</v>
      </c>
      <c r="J102" s="31" t="s">
        <v>312</v>
      </c>
      <c r="K102" s="11"/>
      <c r="L102" s="4">
        <f t="shared" si="13"/>
        <v>0</v>
      </c>
      <c r="M102" s="4"/>
      <c r="N102" s="4"/>
      <c r="O102" s="4">
        <f t="shared" si="14"/>
        <v>10363500</v>
      </c>
      <c r="P102" s="4">
        <v>10363500</v>
      </c>
      <c r="Q102" s="4"/>
      <c r="R102" s="4">
        <f t="shared" si="15"/>
        <v>0</v>
      </c>
      <c r="S102" s="4"/>
      <c r="T102" s="4"/>
      <c r="U102" s="4">
        <f t="shared" si="16"/>
        <v>0</v>
      </c>
      <c r="V102" s="4"/>
      <c r="W102" s="4"/>
      <c r="X102" s="4">
        <f t="shared" si="17"/>
        <v>0</v>
      </c>
      <c r="Y102" s="4"/>
      <c r="Z102" s="4"/>
      <c r="AA102" s="4">
        <f>C102+I102-L102-O102-U102-X102-R102</f>
        <v>0</v>
      </c>
      <c r="AB102" s="7">
        <v>45385</v>
      </c>
    </row>
    <row r="103" spans="1:28" ht="15.75" x14ac:dyDescent="0.25">
      <c r="A103" s="29">
        <v>45321</v>
      </c>
      <c r="B103" s="72" t="s">
        <v>73</v>
      </c>
      <c r="C103" s="27">
        <v>847500</v>
      </c>
      <c r="D103" s="27" t="s">
        <v>52</v>
      </c>
      <c r="E103" s="25" t="s">
        <v>160</v>
      </c>
      <c r="F103" s="27">
        <v>250</v>
      </c>
      <c r="G103" s="25" t="s">
        <v>34</v>
      </c>
      <c r="H103" s="27"/>
      <c r="I103" s="11">
        <f t="shared" si="7"/>
        <v>0</v>
      </c>
      <c r="J103" s="28" t="s">
        <v>28</v>
      </c>
      <c r="K103" s="11"/>
      <c r="L103" s="4">
        <f t="shared" si="13"/>
        <v>0</v>
      </c>
      <c r="M103" s="4"/>
      <c r="N103" s="4"/>
      <c r="O103" s="4">
        <f t="shared" si="14"/>
        <v>0</v>
      </c>
      <c r="P103" s="4"/>
      <c r="Q103" s="4"/>
      <c r="R103" s="4">
        <f t="shared" si="15"/>
        <v>0</v>
      </c>
      <c r="S103" s="4"/>
      <c r="T103" s="4"/>
      <c r="U103" s="4">
        <f t="shared" si="16"/>
        <v>0</v>
      </c>
      <c r="V103" s="4"/>
      <c r="W103" s="4"/>
      <c r="X103" s="4">
        <f t="shared" si="17"/>
        <v>0</v>
      </c>
      <c r="Y103" s="4"/>
      <c r="Z103" s="4"/>
      <c r="AA103" s="4">
        <f>C103+I103-L103-O103-U103-X103-R103</f>
        <v>847500</v>
      </c>
      <c r="AB103" s="7"/>
    </row>
    <row r="104" spans="1:28" ht="15.75" x14ac:dyDescent="0.25">
      <c r="A104" s="24">
        <v>45324</v>
      </c>
      <c r="B104" s="72" t="s">
        <v>203</v>
      </c>
      <c r="C104" s="25">
        <v>422000</v>
      </c>
      <c r="D104" s="25" t="s">
        <v>46</v>
      </c>
      <c r="E104" s="25" t="s">
        <v>135</v>
      </c>
      <c r="F104" s="25">
        <v>10</v>
      </c>
      <c r="G104" s="25" t="s">
        <v>48</v>
      </c>
      <c r="H104" s="25"/>
      <c r="I104" s="11">
        <f t="shared" si="7"/>
        <v>0</v>
      </c>
      <c r="J104" s="31" t="s">
        <v>324</v>
      </c>
      <c r="K104" s="11"/>
      <c r="L104" s="4">
        <f t="shared" si="13"/>
        <v>422000</v>
      </c>
      <c r="M104" s="4"/>
      <c r="N104" s="4">
        <v>422000</v>
      </c>
      <c r="O104" s="4">
        <f t="shared" si="14"/>
        <v>0</v>
      </c>
      <c r="P104" s="4"/>
      <c r="Q104" s="4"/>
      <c r="R104" s="4">
        <f t="shared" si="15"/>
        <v>0</v>
      </c>
      <c r="S104" s="4"/>
      <c r="T104" s="4"/>
      <c r="U104" s="4">
        <f t="shared" si="16"/>
        <v>0</v>
      </c>
      <c r="V104" s="4"/>
      <c r="W104" s="4"/>
      <c r="X104" s="4">
        <f t="shared" si="17"/>
        <v>0</v>
      </c>
      <c r="Y104" s="4"/>
      <c r="Z104" s="4"/>
      <c r="AA104" s="4">
        <f>C104+I104-L104-O104-U104-X104-R104</f>
        <v>0</v>
      </c>
      <c r="AB104" s="7">
        <v>45398</v>
      </c>
    </row>
    <row r="105" spans="1:28" ht="15.75" x14ac:dyDescent="0.25">
      <c r="A105" s="29">
        <v>45325</v>
      </c>
      <c r="B105" s="72" t="s">
        <v>116</v>
      </c>
      <c r="C105" s="25">
        <v>750000</v>
      </c>
      <c r="D105" s="25" t="s">
        <v>46</v>
      </c>
      <c r="E105" s="25" t="s">
        <v>150</v>
      </c>
      <c r="F105" s="25">
        <v>20</v>
      </c>
      <c r="G105" s="25" t="s">
        <v>77</v>
      </c>
      <c r="H105" s="25"/>
      <c r="I105" s="11">
        <f t="shared" si="7"/>
        <v>0</v>
      </c>
      <c r="J105" s="31" t="s">
        <v>312</v>
      </c>
      <c r="K105" s="11"/>
      <c r="L105" s="4">
        <f t="shared" si="13"/>
        <v>0</v>
      </c>
      <c r="M105" s="4"/>
      <c r="N105" s="4"/>
      <c r="O105" s="4">
        <f t="shared" si="14"/>
        <v>0</v>
      </c>
      <c r="P105" s="4"/>
      <c r="Q105" s="4"/>
      <c r="R105" s="4">
        <f t="shared" si="15"/>
        <v>0</v>
      </c>
      <c r="S105" s="4"/>
      <c r="T105" s="4"/>
      <c r="U105" s="4">
        <f t="shared" si="16"/>
        <v>750000</v>
      </c>
      <c r="V105" s="4">
        <v>750000</v>
      </c>
      <c r="W105" s="4"/>
      <c r="X105" s="4">
        <f t="shared" si="17"/>
        <v>0</v>
      </c>
      <c r="Y105" s="4"/>
      <c r="Z105" s="4"/>
      <c r="AA105" s="4">
        <f>C105+I105-L105-O105-U105-X105-R105</f>
        <v>0</v>
      </c>
      <c r="AB105" s="7">
        <v>45394</v>
      </c>
    </row>
    <row r="106" spans="1:28" ht="15.75" x14ac:dyDescent="0.25">
      <c r="A106" s="29">
        <v>45327</v>
      </c>
      <c r="B106" s="72" t="s">
        <v>215</v>
      </c>
      <c r="C106" s="25">
        <v>580000</v>
      </c>
      <c r="D106" s="27" t="s">
        <v>46</v>
      </c>
      <c r="E106" s="27" t="s">
        <v>270</v>
      </c>
      <c r="F106" s="25">
        <v>4</v>
      </c>
      <c r="G106" s="25" t="s">
        <v>39</v>
      </c>
      <c r="H106" s="25"/>
      <c r="I106" s="11">
        <f t="shared" si="7"/>
        <v>0</v>
      </c>
      <c r="J106" s="32" t="s">
        <v>324</v>
      </c>
      <c r="K106" s="11"/>
      <c r="L106" s="4">
        <f t="shared" si="13"/>
        <v>0</v>
      </c>
      <c r="M106" s="4"/>
      <c r="N106" s="4"/>
      <c r="O106" s="4">
        <f t="shared" si="14"/>
        <v>0</v>
      </c>
      <c r="P106" s="4"/>
      <c r="Q106" s="4"/>
      <c r="R106" s="4">
        <f t="shared" si="15"/>
        <v>0</v>
      </c>
      <c r="S106" s="4"/>
      <c r="T106" s="4"/>
      <c r="U106" s="4">
        <f t="shared" si="16"/>
        <v>580000</v>
      </c>
      <c r="V106" s="4">
        <v>580000</v>
      </c>
      <c r="W106" s="4"/>
      <c r="X106" s="4">
        <f t="shared" si="17"/>
        <v>0</v>
      </c>
      <c r="Y106" s="4"/>
      <c r="Z106" s="4"/>
      <c r="AA106" s="4">
        <f>C106+I106-L106-O106-U106-X106-R106</f>
        <v>0</v>
      </c>
      <c r="AB106" s="7">
        <v>45402</v>
      </c>
    </row>
    <row r="107" spans="1:28" ht="15.75" x14ac:dyDescent="0.25">
      <c r="A107" s="29">
        <v>45328</v>
      </c>
      <c r="B107" s="73" t="s">
        <v>73</v>
      </c>
      <c r="C107" s="25">
        <v>847500</v>
      </c>
      <c r="D107" s="27" t="s">
        <v>46</v>
      </c>
      <c r="E107" s="25" t="s">
        <v>160</v>
      </c>
      <c r="F107" s="25">
        <v>250</v>
      </c>
      <c r="G107" s="25" t="s">
        <v>34</v>
      </c>
      <c r="H107" s="25"/>
      <c r="I107" s="11">
        <f t="shared" si="7"/>
        <v>0</v>
      </c>
      <c r="J107" s="26" t="s">
        <v>28</v>
      </c>
      <c r="K107" s="11"/>
      <c r="L107" s="4">
        <f t="shared" si="13"/>
        <v>0</v>
      </c>
      <c r="M107" s="4"/>
      <c r="N107" s="4"/>
      <c r="O107" s="4">
        <f t="shared" si="14"/>
        <v>0</v>
      </c>
      <c r="P107" s="4"/>
      <c r="Q107" s="4"/>
      <c r="R107" s="4">
        <f t="shared" si="15"/>
        <v>0</v>
      </c>
      <c r="S107" s="4"/>
      <c r="T107" s="4"/>
      <c r="U107" s="4">
        <f t="shared" si="16"/>
        <v>0</v>
      </c>
      <c r="V107" s="4"/>
      <c r="W107" s="4"/>
      <c r="X107" s="4">
        <f t="shared" si="17"/>
        <v>0</v>
      </c>
      <c r="Y107" s="4"/>
      <c r="Z107" s="4"/>
      <c r="AA107" s="4">
        <f>C107+I107-L107-O107-U107-X107-R107</f>
        <v>847500</v>
      </c>
      <c r="AB107" s="7"/>
    </row>
    <row r="108" spans="1:28" ht="15.75" x14ac:dyDescent="0.25">
      <c r="A108" s="29">
        <v>45328</v>
      </c>
      <c r="B108" s="72" t="s">
        <v>118</v>
      </c>
      <c r="C108" s="27">
        <v>9282000</v>
      </c>
      <c r="D108" s="25" t="s">
        <v>46</v>
      </c>
      <c r="E108" s="27" t="s">
        <v>767</v>
      </c>
      <c r="F108" s="25">
        <v>2600</v>
      </c>
      <c r="G108" s="27" t="s">
        <v>34</v>
      </c>
      <c r="H108" s="25"/>
      <c r="I108" s="11">
        <f t="shared" si="7"/>
        <v>0</v>
      </c>
      <c r="J108" s="28" t="s">
        <v>28</v>
      </c>
      <c r="K108" s="11" t="s">
        <v>1091</v>
      </c>
      <c r="L108" s="4">
        <f t="shared" si="13"/>
        <v>0</v>
      </c>
      <c r="M108" s="4"/>
      <c r="N108" s="4"/>
      <c r="O108" s="4">
        <f t="shared" si="14"/>
        <v>0</v>
      </c>
      <c r="P108" s="4"/>
      <c r="Q108" s="4"/>
      <c r="R108" s="4">
        <f t="shared" si="15"/>
        <v>0</v>
      </c>
      <c r="S108" s="4"/>
      <c r="T108" s="4"/>
      <c r="U108" s="4">
        <f t="shared" si="16"/>
        <v>0</v>
      </c>
      <c r="V108" s="4"/>
      <c r="W108" s="4"/>
      <c r="X108" s="4">
        <f t="shared" si="17"/>
        <v>0</v>
      </c>
      <c r="Y108" s="4"/>
      <c r="Z108" s="4"/>
      <c r="AA108" s="4">
        <f>C108+I108-L108-O108-U108-X108-R108</f>
        <v>9282000</v>
      </c>
      <c r="AB108" s="7"/>
    </row>
    <row r="109" spans="1:28" ht="15.75" x14ac:dyDescent="0.25">
      <c r="A109" s="29">
        <v>45328</v>
      </c>
      <c r="B109" s="72" t="s">
        <v>118</v>
      </c>
      <c r="C109" s="25">
        <v>1220100</v>
      </c>
      <c r="D109" s="25" t="s">
        <v>46</v>
      </c>
      <c r="E109" s="25" t="s">
        <v>120</v>
      </c>
      <c r="F109" s="25">
        <v>24.9</v>
      </c>
      <c r="G109" s="25" t="s">
        <v>39</v>
      </c>
      <c r="H109" s="25"/>
      <c r="I109" s="11">
        <f t="shared" si="7"/>
        <v>0</v>
      </c>
      <c r="J109" s="26" t="s">
        <v>28</v>
      </c>
      <c r="K109" s="11" t="s">
        <v>1091</v>
      </c>
      <c r="L109" s="4">
        <f t="shared" si="13"/>
        <v>0</v>
      </c>
      <c r="M109" s="4"/>
      <c r="N109" s="4"/>
      <c r="O109" s="4">
        <f t="shared" si="14"/>
        <v>0</v>
      </c>
      <c r="P109" s="4"/>
      <c r="Q109" s="4"/>
      <c r="R109" s="4">
        <f t="shared" si="15"/>
        <v>0</v>
      </c>
      <c r="S109" s="4"/>
      <c r="T109" s="4"/>
      <c r="U109" s="4">
        <f t="shared" si="16"/>
        <v>0</v>
      </c>
      <c r="V109" s="4"/>
      <c r="W109" s="4"/>
      <c r="X109" s="4">
        <f t="shared" si="17"/>
        <v>0</v>
      </c>
      <c r="Y109" s="4"/>
      <c r="Z109" s="4"/>
      <c r="AA109" s="4">
        <f>C109+I109-L109-O109-U109-X109-R109</f>
        <v>1220100</v>
      </c>
      <c r="AB109" s="7"/>
    </row>
    <row r="110" spans="1:28" ht="15.75" x14ac:dyDescent="0.25">
      <c r="A110" s="29">
        <v>45328</v>
      </c>
      <c r="B110" s="72" t="s">
        <v>118</v>
      </c>
      <c r="C110" s="25">
        <v>1136800</v>
      </c>
      <c r="D110" s="25" t="s">
        <v>46</v>
      </c>
      <c r="E110" s="27" t="s">
        <v>81</v>
      </c>
      <c r="F110" s="25">
        <v>23.2</v>
      </c>
      <c r="G110" s="25" t="s">
        <v>39</v>
      </c>
      <c r="H110" s="25"/>
      <c r="I110" s="11">
        <f t="shared" si="7"/>
        <v>0</v>
      </c>
      <c r="J110" s="26" t="s">
        <v>28</v>
      </c>
      <c r="K110" s="11" t="s">
        <v>1091</v>
      </c>
      <c r="L110" s="4">
        <f t="shared" si="13"/>
        <v>0</v>
      </c>
      <c r="M110" s="4"/>
      <c r="N110" s="4"/>
      <c r="O110" s="4">
        <f t="shared" si="14"/>
        <v>0</v>
      </c>
      <c r="P110" s="4"/>
      <c r="Q110" s="4"/>
      <c r="R110" s="4">
        <f t="shared" si="15"/>
        <v>0</v>
      </c>
      <c r="S110" s="4"/>
      <c r="T110" s="4"/>
      <c r="U110" s="4">
        <f t="shared" si="16"/>
        <v>0</v>
      </c>
      <c r="V110" s="4"/>
      <c r="W110" s="4"/>
      <c r="X110" s="4">
        <f t="shared" si="17"/>
        <v>0</v>
      </c>
      <c r="Y110" s="4"/>
      <c r="Z110" s="4"/>
      <c r="AA110" s="4">
        <f>C110+I110-L110-O110-U110-X110-R110</f>
        <v>1136800</v>
      </c>
      <c r="AB110" s="7"/>
    </row>
    <row r="111" spans="1:28" ht="15.75" x14ac:dyDescent="0.25">
      <c r="A111" s="29">
        <v>45329</v>
      </c>
      <c r="B111" s="72" t="s">
        <v>215</v>
      </c>
      <c r="C111" s="25">
        <v>1620000</v>
      </c>
      <c r="D111" s="27" t="s">
        <v>46</v>
      </c>
      <c r="E111" s="25" t="s">
        <v>124</v>
      </c>
      <c r="F111" s="25">
        <v>1.35</v>
      </c>
      <c r="G111" s="25" t="s">
        <v>283</v>
      </c>
      <c r="H111" s="25"/>
      <c r="I111" s="11">
        <f t="shared" si="7"/>
        <v>0</v>
      </c>
      <c r="J111" s="32" t="s">
        <v>324</v>
      </c>
      <c r="K111" s="11"/>
      <c r="L111" s="4">
        <f t="shared" si="13"/>
        <v>0</v>
      </c>
      <c r="M111" s="4"/>
      <c r="N111" s="4"/>
      <c r="O111" s="4">
        <f t="shared" si="14"/>
        <v>0</v>
      </c>
      <c r="P111" s="4"/>
      <c r="Q111" s="4"/>
      <c r="R111" s="4">
        <f t="shared" si="15"/>
        <v>0</v>
      </c>
      <c r="S111" s="4"/>
      <c r="T111" s="4"/>
      <c r="U111" s="4">
        <f t="shared" si="16"/>
        <v>1620000</v>
      </c>
      <c r="V111" s="4">
        <v>1620000</v>
      </c>
      <c r="W111" s="4"/>
      <c r="X111" s="4">
        <f t="shared" si="17"/>
        <v>0</v>
      </c>
      <c r="Y111" s="4"/>
      <c r="Z111" s="4"/>
      <c r="AA111" s="4">
        <f>C111+I111-L111-O111-U111-X111-R111</f>
        <v>0</v>
      </c>
      <c r="AB111" s="7">
        <v>45402</v>
      </c>
    </row>
    <row r="112" spans="1:28" ht="15.75" x14ac:dyDescent="0.25">
      <c r="A112" s="29">
        <v>45329</v>
      </c>
      <c r="B112" s="72" t="s">
        <v>215</v>
      </c>
      <c r="C112" s="27">
        <v>230000</v>
      </c>
      <c r="D112" s="27" t="s">
        <v>46</v>
      </c>
      <c r="E112" s="27" t="s">
        <v>448</v>
      </c>
      <c r="F112" s="27">
        <v>2</v>
      </c>
      <c r="G112" s="27" t="s">
        <v>34</v>
      </c>
      <c r="H112" s="27"/>
      <c r="I112" s="11">
        <f t="shared" si="7"/>
        <v>0</v>
      </c>
      <c r="J112" s="32" t="s">
        <v>324</v>
      </c>
      <c r="K112" s="11"/>
      <c r="L112" s="4">
        <f t="shared" si="13"/>
        <v>0</v>
      </c>
      <c r="M112" s="4"/>
      <c r="N112" s="4"/>
      <c r="O112" s="4">
        <f t="shared" si="14"/>
        <v>0</v>
      </c>
      <c r="P112" s="4"/>
      <c r="Q112" s="4"/>
      <c r="R112" s="4">
        <f t="shared" si="15"/>
        <v>0</v>
      </c>
      <c r="S112" s="4"/>
      <c r="T112" s="4"/>
      <c r="U112" s="4">
        <f t="shared" si="16"/>
        <v>230000</v>
      </c>
      <c r="V112" s="4">
        <v>230000</v>
      </c>
      <c r="W112" s="4"/>
      <c r="X112" s="4">
        <f t="shared" si="17"/>
        <v>0</v>
      </c>
      <c r="Y112" s="4"/>
      <c r="Z112" s="4"/>
      <c r="AA112" s="4">
        <f>C112+I112-L112-O112-U112-X112-R112</f>
        <v>0</v>
      </c>
      <c r="AB112" s="7">
        <v>45402</v>
      </c>
    </row>
    <row r="113" spans="1:28" ht="15.75" x14ac:dyDescent="0.25">
      <c r="A113" s="29">
        <v>45329</v>
      </c>
      <c r="B113" s="72" t="s">
        <v>215</v>
      </c>
      <c r="C113" s="25">
        <v>150000</v>
      </c>
      <c r="D113" s="27" t="s">
        <v>46</v>
      </c>
      <c r="E113" s="27" t="s">
        <v>284</v>
      </c>
      <c r="F113" s="25">
        <v>2</v>
      </c>
      <c r="G113" s="27" t="s">
        <v>34</v>
      </c>
      <c r="H113" s="25"/>
      <c r="I113" s="11">
        <f t="shared" si="7"/>
        <v>0</v>
      </c>
      <c r="J113" s="32" t="s">
        <v>324</v>
      </c>
      <c r="K113" s="11"/>
      <c r="L113" s="4">
        <f t="shared" si="13"/>
        <v>0</v>
      </c>
      <c r="M113" s="4"/>
      <c r="N113" s="4"/>
      <c r="O113" s="4">
        <f t="shared" si="14"/>
        <v>0</v>
      </c>
      <c r="P113" s="4"/>
      <c r="Q113" s="4"/>
      <c r="R113" s="4">
        <f t="shared" si="15"/>
        <v>0</v>
      </c>
      <c r="S113" s="4"/>
      <c r="T113" s="4"/>
      <c r="U113" s="4">
        <f t="shared" si="16"/>
        <v>150000</v>
      </c>
      <c r="V113" s="4">
        <v>150000</v>
      </c>
      <c r="W113" s="4"/>
      <c r="X113" s="4">
        <f t="shared" si="17"/>
        <v>0</v>
      </c>
      <c r="Y113" s="4"/>
      <c r="Z113" s="4"/>
      <c r="AA113" s="4">
        <f>C113+I113-L113-O113-U113-X113-R113</f>
        <v>0</v>
      </c>
      <c r="AB113" s="7">
        <v>45402</v>
      </c>
    </row>
    <row r="114" spans="1:28" ht="15.75" x14ac:dyDescent="0.25">
      <c r="A114" s="29">
        <v>45329</v>
      </c>
      <c r="B114" s="73" t="s">
        <v>215</v>
      </c>
      <c r="C114" s="25">
        <v>1200000</v>
      </c>
      <c r="D114" s="27" t="s">
        <v>46</v>
      </c>
      <c r="E114" s="25" t="s">
        <v>219</v>
      </c>
      <c r="F114" s="25">
        <v>4</v>
      </c>
      <c r="G114" s="25" t="s">
        <v>39</v>
      </c>
      <c r="H114" s="25"/>
      <c r="I114" s="11">
        <f t="shared" si="7"/>
        <v>0</v>
      </c>
      <c r="J114" s="32" t="s">
        <v>324</v>
      </c>
      <c r="K114" s="11"/>
      <c r="L114" s="4">
        <f t="shared" si="13"/>
        <v>0</v>
      </c>
      <c r="M114" s="4"/>
      <c r="N114" s="4"/>
      <c r="O114" s="4">
        <f t="shared" si="14"/>
        <v>0</v>
      </c>
      <c r="P114" s="4"/>
      <c r="Q114" s="4"/>
      <c r="R114" s="4">
        <f t="shared" si="15"/>
        <v>0</v>
      </c>
      <c r="S114" s="4"/>
      <c r="T114" s="4"/>
      <c r="U114" s="4">
        <f t="shared" si="16"/>
        <v>1200000</v>
      </c>
      <c r="V114" s="4">
        <v>420000</v>
      </c>
      <c r="W114" s="4">
        <v>780000</v>
      </c>
      <c r="X114" s="4">
        <f t="shared" si="17"/>
        <v>0</v>
      </c>
      <c r="Y114" s="4"/>
      <c r="Z114" s="4"/>
      <c r="AA114" s="4">
        <f>C114+I114-L114-O114-U114-X114-R114</f>
        <v>0</v>
      </c>
      <c r="AB114" s="7">
        <v>45402</v>
      </c>
    </row>
    <row r="115" spans="1:28" ht="15.75" x14ac:dyDescent="0.25">
      <c r="A115" s="29">
        <v>45330</v>
      </c>
      <c r="B115" s="73" t="s">
        <v>739</v>
      </c>
      <c r="C115" s="27">
        <v>160000</v>
      </c>
      <c r="D115" s="27" t="s">
        <v>46</v>
      </c>
      <c r="E115" s="27" t="s">
        <v>135</v>
      </c>
      <c r="F115" s="27">
        <v>1</v>
      </c>
      <c r="G115" s="43" t="s">
        <v>48</v>
      </c>
      <c r="H115" s="27"/>
      <c r="I115" s="11">
        <f t="shared" si="7"/>
        <v>0</v>
      </c>
      <c r="J115" s="32" t="s">
        <v>312</v>
      </c>
      <c r="K115" s="11" t="s">
        <v>1262</v>
      </c>
      <c r="L115" s="4">
        <f t="shared" si="13"/>
        <v>0</v>
      </c>
      <c r="M115" s="4"/>
      <c r="N115" s="4"/>
      <c r="O115" s="4">
        <f t="shared" si="14"/>
        <v>160000</v>
      </c>
      <c r="P115" s="4">
        <v>160000</v>
      </c>
      <c r="Q115" s="4"/>
      <c r="R115" s="4">
        <f t="shared" si="15"/>
        <v>0</v>
      </c>
      <c r="S115" s="4"/>
      <c r="T115" s="4"/>
      <c r="U115" s="4">
        <f t="shared" si="16"/>
        <v>0</v>
      </c>
      <c r="V115" s="4"/>
      <c r="W115" s="4"/>
      <c r="X115" s="4">
        <f t="shared" si="17"/>
        <v>0</v>
      </c>
      <c r="Y115" s="4"/>
      <c r="Z115" s="4"/>
      <c r="AA115" s="4">
        <f>C115+I115-L115-O115-U115-X115-R115</f>
        <v>0</v>
      </c>
      <c r="AB115" s="7">
        <v>45398</v>
      </c>
    </row>
    <row r="116" spans="1:28" ht="15.75" x14ac:dyDescent="0.25">
      <c r="A116" s="29">
        <v>45330</v>
      </c>
      <c r="B116" s="73" t="s">
        <v>304</v>
      </c>
      <c r="C116" s="25">
        <v>3000000</v>
      </c>
      <c r="D116" s="27" t="s">
        <v>46</v>
      </c>
      <c r="E116" s="25" t="s">
        <v>64</v>
      </c>
      <c r="F116" s="25">
        <v>300</v>
      </c>
      <c r="G116" s="44" t="s">
        <v>39</v>
      </c>
      <c r="H116" s="25"/>
      <c r="I116" s="11">
        <f t="shared" si="7"/>
        <v>0</v>
      </c>
      <c r="J116" s="31" t="s">
        <v>312</v>
      </c>
      <c r="K116" s="11"/>
      <c r="L116" s="4">
        <f t="shared" si="13"/>
        <v>0</v>
      </c>
      <c r="M116" s="4"/>
      <c r="N116" s="4"/>
      <c r="O116" s="4">
        <f t="shared" si="14"/>
        <v>3000000</v>
      </c>
      <c r="P116" s="4">
        <v>3000000</v>
      </c>
      <c r="Q116" s="4"/>
      <c r="R116" s="4">
        <f t="shared" si="15"/>
        <v>0</v>
      </c>
      <c r="S116" s="4"/>
      <c r="T116" s="4"/>
      <c r="U116" s="4">
        <f t="shared" si="16"/>
        <v>0</v>
      </c>
      <c r="V116" s="4"/>
      <c r="W116" s="4"/>
      <c r="X116" s="4">
        <f t="shared" si="17"/>
        <v>0</v>
      </c>
      <c r="Y116" s="4"/>
      <c r="Z116" s="4"/>
      <c r="AA116" s="4">
        <f>C116+I116-L116-O116-U116-X116-R116</f>
        <v>0</v>
      </c>
      <c r="AB116" s="7">
        <v>45397</v>
      </c>
    </row>
    <row r="117" spans="1:28" ht="15.75" x14ac:dyDescent="0.25">
      <c r="A117" s="29">
        <v>45331</v>
      </c>
      <c r="B117" s="72" t="s">
        <v>73</v>
      </c>
      <c r="C117" s="25">
        <v>1758600</v>
      </c>
      <c r="D117" s="25" t="s">
        <v>46</v>
      </c>
      <c r="E117" s="25" t="s">
        <v>192</v>
      </c>
      <c r="F117" s="25">
        <v>600</v>
      </c>
      <c r="G117" s="25" t="s">
        <v>34</v>
      </c>
      <c r="H117" s="25"/>
      <c r="I117" s="11">
        <f t="shared" si="7"/>
        <v>0</v>
      </c>
      <c r="J117" s="26" t="s">
        <v>28</v>
      </c>
      <c r="K117" s="11"/>
      <c r="L117" s="4">
        <f t="shared" si="13"/>
        <v>0</v>
      </c>
      <c r="M117" s="4"/>
      <c r="N117" s="4"/>
      <c r="O117" s="4">
        <f t="shared" si="14"/>
        <v>0</v>
      </c>
      <c r="P117" s="4"/>
      <c r="Q117" s="4"/>
      <c r="R117" s="4">
        <f t="shared" si="15"/>
        <v>0</v>
      </c>
      <c r="S117" s="4"/>
      <c r="T117" s="4"/>
      <c r="U117" s="4">
        <f t="shared" si="16"/>
        <v>0</v>
      </c>
      <c r="V117" s="4"/>
      <c r="W117" s="4"/>
      <c r="X117" s="4">
        <f t="shared" si="17"/>
        <v>0</v>
      </c>
      <c r="Y117" s="4"/>
      <c r="Z117" s="4"/>
      <c r="AA117" s="4">
        <f>C117+I117-L117-O117-U117-X117-R117</f>
        <v>1758600</v>
      </c>
      <c r="AB117" s="7"/>
    </row>
    <row r="118" spans="1:28" ht="15.75" x14ac:dyDescent="0.25">
      <c r="A118" s="24">
        <v>45332</v>
      </c>
      <c r="B118" s="73" t="s">
        <v>116</v>
      </c>
      <c r="C118" s="27">
        <v>1500000</v>
      </c>
      <c r="D118" s="27" t="s">
        <v>46</v>
      </c>
      <c r="E118" s="27" t="s">
        <v>240</v>
      </c>
      <c r="F118" s="27">
        <v>5</v>
      </c>
      <c r="G118" s="27" t="s">
        <v>39</v>
      </c>
      <c r="H118" s="27"/>
      <c r="I118" s="11">
        <f t="shared" si="7"/>
        <v>0</v>
      </c>
      <c r="J118" s="31" t="s">
        <v>312</v>
      </c>
      <c r="K118" s="11"/>
      <c r="L118" s="4">
        <f t="shared" si="13"/>
        <v>0</v>
      </c>
      <c r="M118" s="4"/>
      <c r="N118" s="4"/>
      <c r="O118" s="4">
        <f t="shared" si="14"/>
        <v>0</v>
      </c>
      <c r="P118" s="4"/>
      <c r="Q118" s="4"/>
      <c r="R118" s="4">
        <f t="shared" si="15"/>
        <v>0</v>
      </c>
      <c r="S118" s="4"/>
      <c r="T118" s="4"/>
      <c r="U118" s="4">
        <f t="shared" si="16"/>
        <v>1500000</v>
      </c>
      <c r="V118" s="4">
        <v>1500000</v>
      </c>
      <c r="W118" s="4"/>
      <c r="X118" s="4">
        <f t="shared" si="17"/>
        <v>0</v>
      </c>
      <c r="Y118" s="4"/>
      <c r="Z118" s="4"/>
      <c r="AA118" s="4">
        <f>C118+I118-L118-O118-U118-X118-R118</f>
        <v>0</v>
      </c>
      <c r="AB118" s="7">
        <v>45394</v>
      </c>
    </row>
    <row r="119" spans="1:28" ht="15.75" x14ac:dyDescent="0.25">
      <c r="A119" s="24">
        <v>45332</v>
      </c>
      <c r="B119" s="72" t="s">
        <v>116</v>
      </c>
      <c r="C119" s="25">
        <v>360000</v>
      </c>
      <c r="D119" s="25" t="s">
        <v>46</v>
      </c>
      <c r="E119" s="25" t="s">
        <v>129</v>
      </c>
      <c r="F119" s="25">
        <v>6</v>
      </c>
      <c r="G119" s="25" t="s">
        <v>77</v>
      </c>
      <c r="H119" s="25"/>
      <c r="I119" s="11">
        <f t="shared" si="7"/>
        <v>0</v>
      </c>
      <c r="J119" s="31" t="s">
        <v>312</v>
      </c>
      <c r="K119" s="11"/>
      <c r="L119" s="4">
        <f t="shared" si="13"/>
        <v>0</v>
      </c>
      <c r="M119" s="4"/>
      <c r="N119" s="4"/>
      <c r="O119" s="4">
        <f t="shared" si="14"/>
        <v>0</v>
      </c>
      <c r="P119" s="4"/>
      <c r="Q119" s="4"/>
      <c r="R119" s="4">
        <f t="shared" si="15"/>
        <v>0</v>
      </c>
      <c r="S119" s="4"/>
      <c r="T119" s="4"/>
      <c r="U119" s="4">
        <f t="shared" si="16"/>
        <v>360000</v>
      </c>
      <c r="V119" s="4">
        <v>250000</v>
      </c>
      <c r="W119" s="4">
        <v>110000</v>
      </c>
      <c r="X119" s="4">
        <f t="shared" si="17"/>
        <v>0</v>
      </c>
      <c r="Y119" s="4"/>
      <c r="Z119" s="4"/>
      <c r="AA119" s="4">
        <f>C119+I119-L119-O119-U119-X119-R119</f>
        <v>0</v>
      </c>
      <c r="AB119" s="7">
        <v>45395</v>
      </c>
    </row>
    <row r="120" spans="1:28" ht="15.75" x14ac:dyDescent="0.25">
      <c r="A120" s="29">
        <v>45334</v>
      </c>
      <c r="B120" s="73" t="s">
        <v>187</v>
      </c>
      <c r="C120" s="25">
        <v>12250000</v>
      </c>
      <c r="D120" s="27" t="s">
        <v>52</v>
      </c>
      <c r="E120" s="27" t="s">
        <v>108</v>
      </c>
      <c r="F120" s="25">
        <v>15000</v>
      </c>
      <c r="G120" s="27" t="s">
        <v>34</v>
      </c>
      <c r="H120" s="25"/>
      <c r="I120" s="11">
        <f t="shared" si="7"/>
        <v>0</v>
      </c>
      <c r="J120" s="31" t="s">
        <v>312</v>
      </c>
      <c r="K120" s="11" t="s">
        <v>921</v>
      </c>
      <c r="L120" s="4">
        <f t="shared" si="13"/>
        <v>0</v>
      </c>
      <c r="M120" s="4"/>
      <c r="N120" s="4"/>
      <c r="O120" s="4">
        <f t="shared" si="14"/>
        <v>12250000</v>
      </c>
      <c r="P120" s="4">
        <v>12250000</v>
      </c>
      <c r="Q120" s="4"/>
      <c r="R120" s="4">
        <f t="shared" si="15"/>
        <v>0</v>
      </c>
      <c r="S120" s="4"/>
      <c r="T120" s="4"/>
      <c r="U120" s="4">
        <f t="shared" si="16"/>
        <v>0</v>
      </c>
      <c r="V120" s="4"/>
      <c r="W120" s="4"/>
      <c r="X120" s="4">
        <f t="shared" si="17"/>
        <v>0</v>
      </c>
      <c r="Y120" s="4"/>
      <c r="Z120" s="4"/>
      <c r="AA120" s="4">
        <f>C120+I120-L120-O120-U120-X120-R120</f>
        <v>0</v>
      </c>
      <c r="AB120" s="7">
        <v>45408</v>
      </c>
    </row>
    <row r="121" spans="1:28" ht="15.75" x14ac:dyDescent="0.25">
      <c r="A121" s="29">
        <v>45334</v>
      </c>
      <c r="B121" s="73" t="s">
        <v>203</v>
      </c>
      <c r="C121" s="25">
        <v>4000000</v>
      </c>
      <c r="D121" s="27" t="s">
        <v>46</v>
      </c>
      <c r="E121" s="27" t="s">
        <v>42</v>
      </c>
      <c r="F121" s="27">
        <v>1000</v>
      </c>
      <c r="G121" s="27" t="s">
        <v>34</v>
      </c>
      <c r="H121" s="25"/>
      <c r="I121" s="11">
        <f t="shared" si="7"/>
        <v>0</v>
      </c>
      <c r="J121" s="31" t="s">
        <v>324</v>
      </c>
      <c r="K121" s="11"/>
      <c r="L121" s="4">
        <f t="shared" si="13"/>
        <v>4000000</v>
      </c>
      <c r="M121" s="4">
        <v>4000000</v>
      </c>
      <c r="N121" s="4"/>
      <c r="O121" s="4">
        <f t="shared" si="14"/>
        <v>0</v>
      </c>
      <c r="P121" s="4"/>
      <c r="Q121" s="4"/>
      <c r="R121" s="4">
        <f t="shared" si="15"/>
        <v>0</v>
      </c>
      <c r="S121" s="4"/>
      <c r="T121" s="4"/>
      <c r="U121" s="4">
        <f t="shared" si="16"/>
        <v>0</v>
      </c>
      <c r="V121" s="4"/>
      <c r="W121" s="4"/>
      <c r="X121" s="4">
        <f t="shared" si="17"/>
        <v>0</v>
      </c>
      <c r="Y121" s="4"/>
      <c r="Z121" s="4"/>
      <c r="AA121" s="4">
        <f>C121+I121-L121-O121-U121-X121-R121</f>
        <v>0</v>
      </c>
      <c r="AB121" s="7">
        <v>45390</v>
      </c>
    </row>
    <row r="122" spans="1:28" ht="15.75" x14ac:dyDescent="0.25">
      <c r="A122" s="29">
        <v>45334</v>
      </c>
      <c r="B122" s="73" t="s">
        <v>203</v>
      </c>
      <c r="C122" s="25">
        <v>1548400</v>
      </c>
      <c r="D122" s="27" t="s">
        <v>46</v>
      </c>
      <c r="E122" s="25" t="s">
        <v>106</v>
      </c>
      <c r="F122" s="25">
        <v>31.6</v>
      </c>
      <c r="G122" s="27" t="s">
        <v>39</v>
      </c>
      <c r="H122" s="25"/>
      <c r="I122" s="11">
        <f t="shared" si="7"/>
        <v>0</v>
      </c>
      <c r="J122" s="31" t="s">
        <v>324</v>
      </c>
      <c r="K122" s="11"/>
      <c r="L122" s="4">
        <f t="shared" si="13"/>
        <v>1548400</v>
      </c>
      <c r="M122" s="4"/>
      <c r="N122" s="4">
        <v>1548400</v>
      </c>
      <c r="O122" s="4">
        <f t="shared" si="14"/>
        <v>0</v>
      </c>
      <c r="P122" s="4"/>
      <c r="Q122" s="4"/>
      <c r="R122" s="4">
        <f t="shared" si="15"/>
        <v>0</v>
      </c>
      <c r="S122" s="4"/>
      <c r="T122" s="4"/>
      <c r="U122" s="4">
        <f t="shared" si="16"/>
        <v>0</v>
      </c>
      <c r="V122" s="4"/>
      <c r="W122" s="4"/>
      <c r="X122" s="4">
        <f t="shared" si="17"/>
        <v>0</v>
      </c>
      <c r="Y122" s="4"/>
      <c r="Z122" s="4"/>
      <c r="AA122" s="4">
        <f>C122+I122-L122-O122-U122-X122-R122</f>
        <v>0</v>
      </c>
      <c r="AB122" s="7">
        <v>45398</v>
      </c>
    </row>
    <row r="123" spans="1:28" ht="15.75" x14ac:dyDescent="0.25">
      <c r="A123" s="29">
        <v>45334</v>
      </c>
      <c r="B123" s="72" t="s">
        <v>203</v>
      </c>
      <c r="C123" s="25">
        <v>1327900</v>
      </c>
      <c r="D123" s="25" t="s">
        <v>46</v>
      </c>
      <c r="E123" s="25" t="s">
        <v>100</v>
      </c>
      <c r="F123" s="25">
        <v>27.1</v>
      </c>
      <c r="G123" s="25" t="s">
        <v>39</v>
      </c>
      <c r="H123" s="25"/>
      <c r="I123" s="11">
        <f t="shared" si="7"/>
        <v>0</v>
      </c>
      <c r="J123" s="31" t="s">
        <v>324</v>
      </c>
      <c r="K123" s="11"/>
      <c r="L123" s="4">
        <f t="shared" si="13"/>
        <v>1327900</v>
      </c>
      <c r="M123" s="4"/>
      <c r="N123" s="4">
        <v>1327900</v>
      </c>
      <c r="O123" s="4">
        <f t="shared" si="14"/>
        <v>0</v>
      </c>
      <c r="P123" s="4"/>
      <c r="Q123" s="4"/>
      <c r="R123" s="4">
        <f t="shared" si="15"/>
        <v>0</v>
      </c>
      <c r="S123" s="4"/>
      <c r="T123" s="4"/>
      <c r="U123" s="4">
        <f t="shared" si="16"/>
        <v>0</v>
      </c>
      <c r="V123" s="4"/>
      <c r="W123" s="4"/>
      <c r="X123" s="4">
        <f t="shared" si="17"/>
        <v>0</v>
      </c>
      <c r="Y123" s="4"/>
      <c r="Z123" s="4"/>
      <c r="AA123" s="4">
        <f>C123+I123-L123-O123-U123-X123-R123</f>
        <v>0</v>
      </c>
      <c r="AB123" s="7">
        <v>45398</v>
      </c>
    </row>
    <row r="124" spans="1:28" ht="15.75" x14ac:dyDescent="0.25">
      <c r="A124" s="29">
        <v>45337</v>
      </c>
      <c r="B124" s="72" t="s">
        <v>90</v>
      </c>
      <c r="C124" s="25">
        <v>3600000</v>
      </c>
      <c r="D124" s="27" t="s">
        <v>46</v>
      </c>
      <c r="E124" s="25" t="s">
        <v>129</v>
      </c>
      <c r="F124" s="25">
        <v>60</v>
      </c>
      <c r="G124" s="25" t="s">
        <v>77</v>
      </c>
      <c r="H124" s="25"/>
      <c r="I124" s="11">
        <f t="shared" si="7"/>
        <v>0</v>
      </c>
      <c r="J124" s="31" t="s">
        <v>312</v>
      </c>
      <c r="K124" s="11" t="s">
        <v>1202</v>
      </c>
      <c r="L124" s="4">
        <f t="shared" si="13"/>
        <v>0</v>
      </c>
      <c r="M124" s="4"/>
      <c r="N124" s="4"/>
      <c r="O124" s="4">
        <f t="shared" si="14"/>
        <v>3600000</v>
      </c>
      <c r="P124" s="4">
        <v>3600000</v>
      </c>
      <c r="Q124" s="4"/>
      <c r="R124" s="4">
        <f t="shared" si="15"/>
        <v>0</v>
      </c>
      <c r="S124" s="4"/>
      <c r="T124" s="4"/>
      <c r="U124" s="4">
        <f t="shared" si="16"/>
        <v>0</v>
      </c>
      <c r="V124" s="4"/>
      <c r="W124" s="4"/>
      <c r="X124" s="4">
        <f t="shared" si="17"/>
        <v>0</v>
      </c>
      <c r="Y124" s="4"/>
      <c r="Z124" s="4"/>
      <c r="AA124" s="4">
        <f>C124+I124-L124-O124-U124-X124-R124</f>
        <v>0</v>
      </c>
      <c r="AB124" s="7">
        <v>45387</v>
      </c>
    </row>
    <row r="125" spans="1:28" ht="15.75" x14ac:dyDescent="0.25">
      <c r="A125" s="29">
        <v>45338</v>
      </c>
      <c r="B125" s="50" t="s">
        <v>122</v>
      </c>
      <c r="C125" s="25">
        <v>19000000</v>
      </c>
      <c r="D125" s="25" t="s">
        <v>46</v>
      </c>
      <c r="E125" s="25" t="s">
        <v>82</v>
      </c>
      <c r="F125" s="25">
        <v>10000</v>
      </c>
      <c r="G125" s="25" t="s">
        <v>34</v>
      </c>
      <c r="H125" s="25"/>
      <c r="I125" s="11">
        <f t="shared" si="7"/>
        <v>0</v>
      </c>
      <c r="J125" s="26" t="s">
        <v>28</v>
      </c>
      <c r="K125" s="11"/>
      <c r="L125" s="4">
        <f t="shared" si="13"/>
        <v>0</v>
      </c>
      <c r="M125" s="4"/>
      <c r="N125" s="4"/>
      <c r="O125" s="4">
        <f t="shared" si="14"/>
        <v>0</v>
      </c>
      <c r="P125" s="4"/>
      <c r="Q125" s="4"/>
      <c r="R125" s="4">
        <f t="shared" si="15"/>
        <v>0</v>
      </c>
      <c r="S125" s="4"/>
      <c r="T125" s="4"/>
      <c r="U125" s="4">
        <f t="shared" si="16"/>
        <v>0</v>
      </c>
      <c r="V125" s="4"/>
      <c r="W125" s="4"/>
      <c r="X125" s="4">
        <f t="shared" si="17"/>
        <v>0</v>
      </c>
      <c r="Y125" s="4"/>
      <c r="Z125" s="4"/>
      <c r="AA125" s="4">
        <f>C125+I125-L125-O125-U125-X125-R125</f>
        <v>19000000</v>
      </c>
      <c r="AB125" s="7"/>
    </row>
    <row r="126" spans="1:28" ht="15.75" x14ac:dyDescent="0.25">
      <c r="A126" s="29">
        <v>45338</v>
      </c>
      <c r="B126" s="50" t="s">
        <v>122</v>
      </c>
      <c r="C126" s="27">
        <v>11430000</v>
      </c>
      <c r="D126" s="25" t="s">
        <v>46</v>
      </c>
      <c r="E126" s="27" t="s">
        <v>534</v>
      </c>
      <c r="F126" s="27">
        <v>3000</v>
      </c>
      <c r="G126" s="25" t="s">
        <v>34</v>
      </c>
      <c r="H126" s="27"/>
      <c r="I126" s="11">
        <f t="shared" ref="I126:I187" si="18">F126*H126</f>
        <v>0</v>
      </c>
      <c r="J126" s="28" t="s">
        <v>28</v>
      </c>
      <c r="K126" s="11"/>
      <c r="L126" s="4">
        <f t="shared" si="13"/>
        <v>0</v>
      </c>
      <c r="M126" s="4"/>
      <c r="N126" s="4"/>
      <c r="O126" s="4">
        <f t="shared" si="14"/>
        <v>0</v>
      </c>
      <c r="P126" s="4"/>
      <c r="Q126" s="4"/>
      <c r="R126" s="4">
        <f t="shared" si="15"/>
        <v>0</v>
      </c>
      <c r="S126" s="4"/>
      <c r="T126" s="4"/>
      <c r="U126" s="4">
        <f t="shared" si="16"/>
        <v>0</v>
      </c>
      <c r="V126" s="4"/>
      <c r="W126" s="4"/>
      <c r="X126" s="4">
        <f t="shared" si="17"/>
        <v>0</v>
      </c>
      <c r="Y126" s="4"/>
      <c r="Z126" s="4"/>
      <c r="AA126" s="4">
        <f>C126+I126-L126-O126-U126-X126-R126</f>
        <v>11430000</v>
      </c>
      <c r="AB126" s="7"/>
    </row>
    <row r="127" spans="1:28" ht="15.75" x14ac:dyDescent="0.25">
      <c r="A127" s="29">
        <v>45338</v>
      </c>
      <c r="B127" s="51" t="s">
        <v>548</v>
      </c>
      <c r="C127" s="25">
        <v>1090000</v>
      </c>
      <c r="D127" s="27" t="s">
        <v>46</v>
      </c>
      <c r="E127" s="25" t="s">
        <v>151</v>
      </c>
      <c r="F127" s="25">
        <v>2000</v>
      </c>
      <c r="G127" s="25" t="s">
        <v>34</v>
      </c>
      <c r="H127" s="25"/>
      <c r="I127" s="11">
        <f t="shared" si="18"/>
        <v>0</v>
      </c>
      <c r="J127" s="38" t="s">
        <v>78</v>
      </c>
      <c r="K127" s="11"/>
      <c r="L127" s="4">
        <f t="shared" si="13"/>
        <v>0</v>
      </c>
      <c r="M127" s="4"/>
      <c r="N127" s="4"/>
      <c r="O127" s="4">
        <f t="shared" si="14"/>
        <v>0</v>
      </c>
      <c r="P127" s="4"/>
      <c r="Q127" s="4"/>
      <c r="R127" s="4">
        <f t="shared" si="15"/>
        <v>0</v>
      </c>
      <c r="S127" s="4"/>
      <c r="T127" s="4"/>
      <c r="U127" s="4">
        <f t="shared" si="16"/>
        <v>0</v>
      </c>
      <c r="V127" s="4"/>
      <c r="W127" s="4"/>
      <c r="X127" s="4">
        <f t="shared" si="17"/>
        <v>0</v>
      </c>
      <c r="Y127" s="4"/>
      <c r="Z127" s="4"/>
      <c r="AA127" s="4">
        <f>C127+I127-L127-O127-U127-X127-R127</f>
        <v>1090000</v>
      </c>
      <c r="AB127" s="7"/>
    </row>
    <row r="128" spans="1:28" ht="15.75" x14ac:dyDescent="0.25">
      <c r="A128" s="29">
        <v>45338</v>
      </c>
      <c r="B128" s="51" t="s">
        <v>370</v>
      </c>
      <c r="C128" s="25">
        <v>14768000</v>
      </c>
      <c r="D128" s="27" t="s">
        <v>46</v>
      </c>
      <c r="E128" s="25" t="s">
        <v>298</v>
      </c>
      <c r="F128" s="25">
        <v>5200</v>
      </c>
      <c r="G128" s="27" t="s">
        <v>34</v>
      </c>
      <c r="H128" s="25"/>
      <c r="I128" s="11">
        <f t="shared" si="18"/>
        <v>0</v>
      </c>
      <c r="J128" s="31" t="s">
        <v>312</v>
      </c>
      <c r="K128" s="11" t="s">
        <v>1063</v>
      </c>
      <c r="L128" s="4">
        <f t="shared" si="13"/>
        <v>0</v>
      </c>
      <c r="M128" s="4"/>
      <c r="N128" s="4"/>
      <c r="O128" s="4">
        <f t="shared" si="14"/>
        <v>14768000</v>
      </c>
      <c r="P128" s="4">
        <v>14768000</v>
      </c>
      <c r="Q128" s="4"/>
      <c r="R128" s="4">
        <f t="shared" si="15"/>
        <v>0</v>
      </c>
      <c r="S128" s="4"/>
      <c r="T128" s="4"/>
      <c r="U128" s="4">
        <f t="shared" si="16"/>
        <v>0</v>
      </c>
      <c r="V128" s="4"/>
      <c r="W128" s="4"/>
      <c r="X128" s="4">
        <f t="shared" si="17"/>
        <v>0</v>
      </c>
      <c r="Y128" s="4"/>
      <c r="Z128" s="4"/>
      <c r="AA128" s="4">
        <f>C128+I128-L128-O128-U128-X128-R128</f>
        <v>0</v>
      </c>
      <c r="AB128" s="7">
        <v>45384</v>
      </c>
    </row>
    <row r="129" spans="1:28" ht="15.75" x14ac:dyDescent="0.25">
      <c r="A129" s="29">
        <v>45339</v>
      </c>
      <c r="B129" s="51" t="s">
        <v>309</v>
      </c>
      <c r="C129" s="27">
        <v>1920000</v>
      </c>
      <c r="D129" s="27" t="s">
        <v>46</v>
      </c>
      <c r="E129" s="27" t="s">
        <v>356</v>
      </c>
      <c r="F129" s="27">
        <v>1</v>
      </c>
      <c r="G129" s="27" t="s">
        <v>48</v>
      </c>
      <c r="H129" s="27"/>
      <c r="I129" s="11">
        <f t="shared" si="18"/>
        <v>0</v>
      </c>
      <c r="J129" s="31" t="s">
        <v>324</v>
      </c>
      <c r="K129" s="11"/>
      <c r="L129" s="4">
        <f t="shared" si="13"/>
        <v>0</v>
      </c>
      <c r="M129" s="4"/>
      <c r="N129" s="4"/>
      <c r="O129" s="4">
        <f t="shared" si="14"/>
        <v>0</v>
      </c>
      <c r="P129" s="4"/>
      <c r="Q129" s="4"/>
      <c r="R129" s="4">
        <f t="shared" si="15"/>
        <v>0</v>
      </c>
      <c r="S129" s="4"/>
      <c r="T129" s="4"/>
      <c r="U129" s="4">
        <f t="shared" si="16"/>
        <v>1920000</v>
      </c>
      <c r="V129" s="4">
        <v>1920000</v>
      </c>
      <c r="W129" s="4"/>
      <c r="X129" s="4">
        <f t="shared" si="17"/>
        <v>0</v>
      </c>
      <c r="Y129" s="4"/>
      <c r="Z129" s="4"/>
      <c r="AA129" s="4">
        <f>C129+I129-L129-O129-U129-X129-R129</f>
        <v>0</v>
      </c>
      <c r="AB129" s="7">
        <v>45386</v>
      </c>
    </row>
    <row r="130" spans="1:28" ht="15.75" x14ac:dyDescent="0.25">
      <c r="A130" s="29">
        <v>45339</v>
      </c>
      <c r="B130" s="51" t="s">
        <v>122</v>
      </c>
      <c r="C130" s="27">
        <v>113000</v>
      </c>
      <c r="D130" s="27" t="s">
        <v>46</v>
      </c>
      <c r="E130" s="27" t="s">
        <v>395</v>
      </c>
      <c r="F130" s="27">
        <v>5000</v>
      </c>
      <c r="G130" s="27" t="s">
        <v>34</v>
      </c>
      <c r="H130" s="27"/>
      <c r="I130" s="11">
        <f t="shared" si="18"/>
        <v>0</v>
      </c>
      <c r="J130" s="40" t="s">
        <v>24</v>
      </c>
      <c r="K130" s="11"/>
      <c r="L130" s="4">
        <f t="shared" si="13"/>
        <v>0</v>
      </c>
      <c r="M130" s="4"/>
      <c r="N130" s="4"/>
      <c r="O130" s="4">
        <f t="shared" si="14"/>
        <v>0</v>
      </c>
      <c r="P130" s="4"/>
      <c r="Q130" s="4"/>
      <c r="R130" s="4">
        <f t="shared" si="15"/>
        <v>0</v>
      </c>
      <c r="S130" s="4"/>
      <c r="T130" s="4"/>
      <c r="U130" s="4">
        <f t="shared" si="16"/>
        <v>0</v>
      </c>
      <c r="V130" s="4"/>
      <c r="W130" s="4"/>
      <c r="X130" s="4">
        <f t="shared" si="17"/>
        <v>0</v>
      </c>
      <c r="Y130" s="4"/>
      <c r="Z130" s="4"/>
      <c r="AA130" s="4">
        <f>C130+I130-L130-O130-U130-X130-R130</f>
        <v>113000</v>
      </c>
      <c r="AB130" s="7"/>
    </row>
    <row r="131" spans="1:28" ht="15.75" x14ac:dyDescent="0.25">
      <c r="A131" s="29">
        <v>45339</v>
      </c>
      <c r="B131" s="51" t="s">
        <v>122</v>
      </c>
      <c r="C131" s="25">
        <v>2560000</v>
      </c>
      <c r="D131" s="27" t="s">
        <v>46</v>
      </c>
      <c r="E131" s="25" t="s">
        <v>157</v>
      </c>
      <c r="F131" s="25">
        <v>8</v>
      </c>
      <c r="G131" s="27" t="s">
        <v>48</v>
      </c>
      <c r="H131" s="25"/>
      <c r="I131" s="11">
        <f t="shared" si="18"/>
        <v>0</v>
      </c>
      <c r="J131" s="26" t="s">
        <v>28</v>
      </c>
      <c r="K131" s="11"/>
      <c r="L131" s="4">
        <f t="shared" si="13"/>
        <v>0</v>
      </c>
      <c r="M131" s="4"/>
      <c r="N131" s="4"/>
      <c r="O131" s="4">
        <f t="shared" si="14"/>
        <v>0</v>
      </c>
      <c r="P131" s="4"/>
      <c r="Q131" s="4"/>
      <c r="R131" s="4">
        <f t="shared" si="15"/>
        <v>0</v>
      </c>
      <c r="S131" s="4"/>
      <c r="T131" s="4"/>
      <c r="U131" s="4">
        <f t="shared" si="16"/>
        <v>0</v>
      </c>
      <c r="V131" s="4"/>
      <c r="W131" s="4"/>
      <c r="X131" s="4">
        <f t="shared" si="17"/>
        <v>0</v>
      </c>
      <c r="Y131" s="4"/>
      <c r="Z131" s="4"/>
      <c r="AA131" s="4">
        <f>C131+I131-L131-O131-U131-X131-R131</f>
        <v>2560000</v>
      </c>
      <c r="AB131" s="7"/>
    </row>
    <row r="132" spans="1:28" ht="15.75" x14ac:dyDescent="0.25">
      <c r="A132" s="29">
        <v>45339</v>
      </c>
      <c r="B132" s="50" t="s">
        <v>370</v>
      </c>
      <c r="C132" s="27">
        <v>21320000</v>
      </c>
      <c r="D132" s="25" t="s">
        <v>46</v>
      </c>
      <c r="E132" s="27" t="s">
        <v>298</v>
      </c>
      <c r="F132" s="25">
        <v>5200</v>
      </c>
      <c r="G132" s="25" t="s">
        <v>34</v>
      </c>
      <c r="H132" s="27"/>
      <c r="I132" s="11">
        <f t="shared" si="18"/>
        <v>0</v>
      </c>
      <c r="J132" s="38" t="s">
        <v>78</v>
      </c>
      <c r="K132" s="11" t="s">
        <v>1063</v>
      </c>
      <c r="L132" s="4">
        <f t="shared" si="13"/>
        <v>0</v>
      </c>
      <c r="M132" s="4"/>
      <c r="N132" s="4"/>
      <c r="O132" s="4">
        <f t="shared" si="14"/>
        <v>11325000</v>
      </c>
      <c r="P132" s="4">
        <v>1325000</v>
      </c>
      <c r="Q132" s="4">
        <v>10000000</v>
      </c>
      <c r="R132" s="4">
        <f t="shared" si="15"/>
        <v>0</v>
      </c>
      <c r="S132" s="4"/>
      <c r="T132" s="4"/>
      <c r="U132" s="4">
        <f t="shared" si="16"/>
        <v>0</v>
      </c>
      <c r="V132" s="4"/>
      <c r="W132" s="4"/>
      <c r="X132" s="4">
        <f t="shared" si="17"/>
        <v>0</v>
      </c>
      <c r="Y132" s="4"/>
      <c r="Z132" s="4"/>
      <c r="AA132" s="4">
        <f>C132+I132-L132-O132-U132-X132-R132</f>
        <v>9995000</v>
      </c>
      <c r="AB132" s="7">
        <v>45399</v>
      </c>
    </row>
    <row r="133" spans="1:28" ht="15.75" x14ac:dyDescent="0.25">
      <c r="A133" s="29">
        <v>45339</v>
      </c>
      <c r="B133" s="51" t="s">
        <v>116</v>
      </c>
      <c r="C133" s="27">
        <v>1600000</v>
      </c>
      <c r="D133" s="27" t="s">
        <v>46</v>
      </c>
      <c r="E133" s="27" t="s">
        <v>135</v>
      </c>
      <c r="F133" s="27">
        <v>10</v>
      </c>
      <c r="G133" s="27" t="s">
        <v>48</v>
      </c>
      <c r="H133" s="27"/>
      <c r="I133" s="11">
        <f t="shared" si="18"/>
        <v>0</v>
      </c>
      <c r="J133" s="31" t="s">
        <v>312</v>
      </c>
      <c r="K133" s="11"/>
      <c r="L133" s="4">
        <f t="shared" si="13"/>
        <v>0</v>
      </c>
      <c r="M133" s="4"/>
      <c r="N133" s="4"/>
      <c r="O133" s="4">
        <f t="shared" si="14"/>
        <v>0</v>
      </c>
      <c r="P133" s="4"/>
      <c r="Q133" s="4"/>
      <c r="R133" s="4">
        <f t="shared" si="15"/>
        <v>0</v>
      </c>
      <c r="S133" s="4"/>
      <c r="T133" s="4"/>
      <c r="U133" s="4">
        <f t="shared" si="16"/>
        <v>1600000</v>
      </c>
      <c r="V133" s="4">
        <v>710000</v>
      </c>
      <c r="W133" s="4">
        <v>890000</v>
      </c>
      <c r="X133" s="4">
        <f t="shared" si="17"/>
        <v>0</v>
      </c>
      <c r="Y133" s="4"/>
      <c r="Z133" s="4"/>
      <c r="AA133" s="4">
        <f>C133+I133-L133-O133-U133-X133-R133</f>
        <v>0</v>
      </c>
      <c r="AB133" s="7">
        <v>45395</v>
      </c>
    </row>
    <row r="134" spans="1:28" ht="15.75" x14ac:dyDescent="0.25">
      <c r="A134" s="24">
        <v>45339</v>
      </c>
      <c r="B134" s="50" t="s">
        <v>73</v>
      </c>
      <c r="C134" s="25">
        <v>647500</v>
      </c>
      <c r="D134" s="25" t="s">
        <v>46</v>
      </c>
      <c r="E134" s="25" t="s">
        <v>61</v>
      </c>
      <c r="F134" s="25">
        <v>250</v>
      </c>
      <c r="G134" s="25" t="s">
        <v>34</v>
      </c>
      <c r="H134" s="25"/>
      <c r="I134" s="11">
        <f t="shared" si="18"/>
        <v>0</v>
      </c>
      <c r="J134" s="31" t="s">
        <v>312</v>
      </c>
      <c r="K134" s="11"/>
      <c r="L134" s="4">
        <f t="shared" si="13"/>
        <v>0</v>
      </c>
      <c r="M134" s="4"/>
      <c r="N134" s="4"/>
      <c r="O134" s="4">
        <f t="shared" si="14"/>
        <v>647500</v>
      </c>
      <c r="P134" s="4">
        <v>647500</v>
      </c>
      <c r="Q134" s="4"/>
      <c r="R134" s="4">
        <f t="shared" si="15"/>
        <v>0</v>
      </c>
      <c r="S134" s="4"/>
      <c r="T134" s="4"/>
      <c r="U134" s="4">
        <f t="shared" si="16"/>
        <v>0</v>
      </c>
      <c r="V134" s="4"/>
      <c r="W134" s="4"/>
      <c r="X134" s="4">
        <f t="shared" si="17"/>
        <v>0</v>
      </c>
      <c r="Y134" s="4"/>
      <c r="Z134" s="4"/>
      <c r="AA134" s="4">
        <f>C134+I134-L134-O134-U134-X134-R134</f>
        <v>0</v>
      </c>
      <c r="AB134" s="7">
        <v>45398</v>
      </c>
    </row>
    <row r="135" spans="1:28" ht="15.75" x14ac:dyDescent="0.25">
      <c r="A135" s="24">
        <v>45341</v>
      </c>
      <c r="B135" s="50" t="s">
        <v>122</v>
      </c>
      <c r="C135" s="25">
        <v>600000</v>
      </c>
      <c r="D135" s="25" t="s">
        <v>46</v>
      </c>
      <c r="E135" s="25" t="s">
        <v>238</v>
      </c>
      <c r="F135" s="25">
        <v>2</v>
      </c>
      <c r="G135" s="25" t="s">
        <v>39</v>
      </c>
      <c r="H135" s="25"/>
      <c r="I135" s="11">
        <f t="shared" si="18"/>
        <v>0</v>
      </c>
      <c r="J135" s="26" t="s">
        <v>28</v>
      </c>
      <c r="K135" s="11"/>
      <c r="L135" s="4">
        <f t="shared" si="13"/>
        <v>0</v>
      </c>
      <c r="M135" s="4"/>
      <c r="N135" s="4"/>
      <c r="O135" s="4">
        <f t="shared" si="14"/>
        <v>0</v>
      </c>
      <c r="P135" s="4"/>
      <c r="Q135" s="4"/>
      <c r="R135" s="4">
        <f t="shared" si="15"/>
        <v>0</v>
      </c>
      <c r="S135" s="4"/>
      <c r="T135" s="4"/>
      <c r="U135" s="4">
        <f t="shared" si="16"/>
        <v>0</v>
      </c>
      <c r="V135" s="4"/>
      <c r="W135" s="4"/>
      <c r="X135" s="4">
        <f t="shared" si="17"/>
        <v>0</v>
      </c>
      <c r="Y135" s="4"/>
      <c r="Z135" s="4"/>
      <c r="AA135" s="4">
        <f>C135+I135-L135-O135-U135-X135-R135</f>
        <v>600000</v>
      </c>
      <c r="AB135" s="7"/>
    </row>
    <row r="136" spans="1:28" ht="15.75" x14ac:dyDescent="0.25">
      <c r="A136" s="29">
        <v>45343</v>
      </c>
      <c r="B136" s="51" t="s">
        <v>162</v>
      </c>
      <c r="C136" s="25">
        <v>2500000</v>
      </c>
      <c r="D136" s="25" t="s">
        <v>46</v>
      </c>
      <c r="E136" s="25" t="s">
        <v>128</v>
      </c>
      <c r="F136" s="25">
        <v>25</v>
      </c>
      <c r="G136" s="25" t="s">
        <v>39</v>
      </c>
      <c r="H136" s="25"/>
      <c r="I136" s="11">
        <f t="shared" si="18"/>
        <v>0</v>
      </c>
      <c r="J136" s="12" t="s">
        <v>324</v>
      </c>
      <c r="K136" s="11"/>
      <c r="L136" s="4">
        <f t="shared" si="13"/>
        <v>2500000</v>
      </c>
      <c r="M136" s="4">
        <v>2500000</v>
      </c>
      <c r="N136" s="4"/>
      <c r="O136" s="4">
        <f t="shared" si="14"/>
        <v>0</v>
      </c>
      <c r="P136" s="4"/>
      <c r="Q136" s="4"/>
      <c r="R136" s="4">
        <f t="shared" si="15"/>
        <v>0</v>
      </c>
      <c r="S136" s="4"/>
      <c r="T136" s="4"/>
      <c r="U136" s="4">
        <f t="shared" si="16"/>
        <v>0</v>
      </c>
      <c r="V136" s="4"/>
      <c r="W136" s="4"/>
      <c r="X136" s="4">
        <f t="shared" si="17"/>
        <v>0</v>
      </c>
      <c r="Y136" s="4"/>
      <c r="Z136" s="4"/>
      <c r="AA136" s="4">
        <f>C136+I136-L136-O136-U136-X136-R136</f>
        <v>0</v>
      </c>
      <c r="AB136" s="7">
        <v>45388</v>
      </c>
    </row>
    <row r="137" spans="1:28" ht="15.75" x14ac:dyDescent="0.25">
      <c r="A137" s="29">
        <v>45343</v>
      </c>
      <c r="B137" s="51" t="s">
        <v>162</v>
      </c>
      <c r="C137" s="25">
        <v>1350000</v>
      </c>
      <c r="D137" s="25" t="s">
        <v>46</v>
      </c>
      <c r="E137" s="25" t="s">
        <v>130</v>
      </c>
      <c r="F137" s="25">
        <v>30</v>
      </c>
      <c r="G137" s="25" t="s">
        <v>77</v>
      </c>
      <c r="H137" s="25"/>
      <c r="I137" s="11">
        <f t="shared" si="18"/>
        <v>0</v>
      </c>
      <c r="J137" s="12" t="s">
        <v>324</v>
      </c>
      <c r="K137" s="11"/>
      <c r="L137" s="4">
        <f t="shared" si="13"/>
        <v>1350000</v>
      </c>
      <c r="M137" s="4">
        <v>1350000</v>
      </c>
      <c r="N137" s="4"/>
      <c r="O137" s="4">
        <f t="shared" si="14"/>
        <v>0</v>
      </c>
      <c r="P137" s="4"/>
      <c r="Q137" s="4"/>
      <c r="R137" s="4">
        <f t="shared" si="15"/>
        <v>0</v>
      </c>
      <c r="S137" s="4"/>
      <c r="T137" s="4"/>
      <c r="U137" s="4">
        <f t="shared" si="16"/>
        <v>0</v>
      </c>
      <c r="V137" s="4"/>
      <c r="W137" s="4"/>
      <c r="X137" s="4">
        <f t="shared" si="17"/>
        <v>0</v>
      </c>
      <c r="Y137" s="4"/>
      <c r="Z137" s="4"/>
      <c r="AA137" s="4">
        <f>C137+I137-L137-O137-U137-X137-R137</f>
        <v>0</v>
      </c>
      <c r="AB137" s="7">
        <v>45388</v>
      </c>
    </row>
    <row r="138" spans="1:28" ht="15.75" x14ac:dyDescent="0.25">
      <c r="A138" s="29">
        <v>45343</v>
      </c>
      <c r="B138" s="51" t="s">
        <v>122</v>
      </c>
      <c r="C138" s="25">
        <v>6250000</v>
      </c>
      <c r="D138" s="25" t="s">
        <v>46</v>
      </c>
      <c r="E138" s="27" t="s">
        <v>128</v>
      </c>
      <c r="F138" s="25">
        <v>50</v>
      </c>
      <c r="G138" s="27" t="s">
        <v>39</v>
      </c>
      <c r="H138" s="25"/>
      <c r="I138" s="11">
        <f t="shared" si="18"/>
        <v>0</v>
      </c>
      <c r="J138" s="26" t="s">
        <v>28</v>
      </c>
      <c r="K138" s="11"/>
      <c r="L138" s="4">
        <f t="shared" si="13"/>
        <v>0</v>
      </c>
      <c r="M138" s="4"/>
      <c r="N138" s="4"/>
      <c r="O138" s="4">
        <f t="shared" si="14"/>
        <v>0</v>
      </c>
      <c r="P138" s="4"/>
      <c r="Q138" s="4"/>
      <c r="R138" s="4">
        <f t="shared" si="15"/>
        <v>0</v>
      </c>
      <c r="S138" s="4"/>
      <c r="T138" s="4"/>
      <c r="U138" s="4">
        <f t="shared" si="16"/>
        <v>0</v>
      </c>
      <c r="V138" s="4"/>
      <c r="W138" s="4"/>
      <c r="X138" s="4">
        <f t="shared" si="17"/>
        <v>0</v>
      </c>
      <c r="Y138" s="4"/>
      <c r="Z138" s="4"/>
      <c r="AA138" s="4">
        <f>C138+I138-L138-O138-U138-X138-R138</f>
        <v>6250000</v>
      </c>
      <c r="AB138" s="7"/>
    </row>
    <row r="139" spans="1:28" ht="15.75" x14ac:dyDescent="0.25">
      <c r="A139" s="29">
        <v>45343</v>
      </c>
      <c r="B139" s="51" t="s">
        <v>122</v>
      </c>
      <c r="C139" s="27">
        <v>5500000</v>
      </c>
      <c r="D139" s="25" t="s">
        <v>46</v>
      </c>
      <c r="E139" s="27" t="s">
        <v>395</v>
      </c>
      <c r="F139" s="25">
        <v>5000</v>
      </c>
      <c r="G139" s="27" t="s">
        <v>34</v>
      </c>
      <c r="H139" s="25"/>
      <c r="I139" s="11">
        <f t="shared" si="18"/>
        <v>0</v>
      </c>
      <c r="J139" s="26" t="s">
        <v>28</v>
      </c>
      <c r="K139" s="11"/>
      <c r="L139" s="4">
        <f t="shared" si="13"/>
        <v>0</v>
      </c>
      <c r="M139" s="4"/>
      <c r="N139" s="4"/>
      <c r="O139" s="4">
        <f t="shared" si="14"/>
        <v>0</v>
      </c>
      <c r="P139" s="4"/>
      <c r="Q139" s="4"/>
      <c r="R139" s="4">
        <f t="shared" si="15"/>
        <v>0</v>
      </c>
      <c r="S139" s="4"/>
      <c r="T139" s="4"/>
      <c r="U139" s="4">
        <f t="shared" si="16"/>
        <v>0</v>
      </c>
      <c r="V139" s="4"/>
      <c r="W139" s="4"/>
      <c r="X139" s="4">
        <f t="shared" si="17"/>
        <v>0</v>
      </c>
      <c r="Y139" s="4"/>
      <c r="Z139" s="4"/>
      <c r="AA139" s="4">
        <f>C139+I139-L139-O139-U139-X139-R139</f>
        <v>5500000</v>
      </c>
      <c r="AB139" s="7"/>
    </row>
    <row r="140" spans="1:28" ht="15.75" x14ac:dyDescent="0.25">
      <c r="A140" s="84">
        <v>45343</v>
      </c>
      <c r="B140" s="87" t="s">
        <v>122</v>
      </c>
      <c r="C140" s="88">
        <v>4645200</v>
      </c>
      <c r="D140" s="25" t="s">
        <v>46</v>
      </c>
      <c r="E140" s="25" t="s">
        <v>81</v>
      </c>
      <c r="F140" s="25">
        <v>94.8</v>
      </c>
      <c r="G140" s="25" t="s">
        <v>39</v>
      </c>
      <c r="H140" s="25"/>
      <c r="I140" s="85">
        <f t="shared" si="18"/>
        <v>0</v>
      </c>
      <c r="J140" s="26" t="s">
        <v>28</v>
      </c>
      <c r="K140" s="11"/>
      <c r="L140" s="4">
        <f t="shared" si="13"/>
        <v>0</v>
      </c>
      <c r="M140" s="4"/>
      <c r="N140" s="4"/>
      <c r="O140" s="4">
        <f t="shared" si="14"/>
        <v>0</v>
      </c>
      <c r="P140" s="4"/>
      <c r="Q140" s="4"/>
      <c r="R140" s="4">
        <f t="shared" si="15"/>
        <v>0</v>
      </c>
      <c r="S140" s="4"/>
      <c r="T140" s="4"/>
      <c r="U140" s="4">
        <f t="shared" si="16"/>
        <v>0</v>
      </c>
      <c r="V140" s="4"/>
      <c r="W140" s="4"/>
      <c r="X140" s="4">
        <f t="shared" si="17"/>
        <v>0</v>
      </c>
      <c r="Y140" s="4"/>
      <c r="Z140" s="4"/>
      <c r="AA140" s="4">
        <f>C140+I140-L140-O140-U140-X140-R140</f>
        <v>4645200</v>
      </c>
      <c r="AB140" s="7"/>
    </row>
    <row r="141" spans="1:28" ht="15.75" x14ac:dyDescent="0.25">
      <c r="A141" s="29">
        <v>45344</v>
      </c>
      <c r="B141" s="50" t="s">
        <v>226</v>
      </c>
      <c r="C141" s="25">
        <v>2181250</v>
      </c>
      <c r="D141" s="25" t="s">
        <v>52</v>
      </c>
      <c r="E141" s="25" t="s">
        <v>138</v>
      </c>
      <c r="F141" s="25">
        <v>1250</v>
      </c>
      <c r="G141" s="25" t="s">
        <v>34</v>
      </c>
      <c r="H141" s="25"/>
      <c r="I141" s="11">
        <f t="shared" si="18"/>
        <v>0</v>
      </c>
      <c r="J141" s="32" t="s">
        <v>312</v>
      </c>
      <c r="K141" s="11" t="s">
        <v>969</v>
      </c>
      <c r="L141" s="4">
        <f t="shared" si="13"/>
        <v>0</v>
      </c>
      <c r="M141" s="4"/>
      <c r="N141" s="4"/>
      <c r="O141" s="4">
        <f t="shared" si="14"/>
        <v>2181250</v>
      </c>
      <c r="P141" s="4">
        <v>2181250</v>
      </c>
      <c r="Q141" s="4"/>
      <c r="R141" s="4">
        <f t="shared" si="15"/>
        <v>0</v>
      </c>
      <c r="S141" s="4"/>
      <c r="T141" s="4"/>
      <c r="U141" s="4">
        <f t="shared" si="16"/>
        <v>0</v>
      </c>
      <c r="V141" s="4"/>
      <c r="W141" s="4"/>
      <c r="X141" s="4">
        <f t="shared" si="17"/>
        <v>0</v>
      </c>
      <c r="Y141" s="4"/>
      <c r="Z141" s="4"/>
      <c r="AA141" s="4">
        <f>C141+I141-L141-O141-U141-X141-R141</f>
        <v>0</v>
      </c>
      <c r="AB141" s="7">
        <v>45385</v>
      </c>
    </row>
    <row r="142" spans="1:28" ht="15.75" x14ac:dyDescent="0.25">
      <c r="A142" s="29">
        <v>45345</v>
      </c>
      <c r="B142" s="50" t="s">
        <v>261</v>
      </c>
      <c r="C142" s="25">
        <v>4500000</v>
      </c>
      <c r="D142" s="25" t="s">
        <v>46</v>
      </c>
      <c r="E142" s="25" t="s">
        <v>108</v>
      </c>
      <c r="F142" s="25">
        <v>2000</v>
      </c>
      <c r="G142" s="25" t="s">
        <v>34</v>
      </c>
      <c r="H142" s="25"/>
      <c r="I142" s="11">
        <f t="shared" si="18"/>
        <v>0</v>
      </c>
      <c r="J142" s="31" t="s">
        <v>312</v>
      </c>
      <c r="K142" s="11" t="s">
        <v>1313</v>
      </c>
      <c r="L142" s="4">
        <f t="shared" ref="L142:L204" si="19">M142+N142</f>
        <v>0</v>
      </c>
      <c r="M142" s="4"/>
      <c r="N142" s="4"/>
      <c r="O142" s="4">
        <f t="shared" ref="O142:O204" si="20">P142+Q142</f>
        <v>4500000</v>
      </c>
      <c r="P142" s="4">
        <v>4500000</v>
      </c>
      <c r="Q142" s="4"/>
      <c r="R142" s="4">
        <f t="shared" ref="R142:R204" si="21">S142+T142</f>
        <v>0</v>
      </c>
      <c r="S142" s="4"/>
      <c r="T142" s="4"/>
      <c r="U142" s="4">
        <f t="shared" ref="U142:U204" si="22">V142+W142</f>
        <v>0</v>
      </c>
      <c r="V142" s="4"/>
      <c r="W142" s="4"/>
      <c r="X142" s="4">
        <f t="shared" ref="X142:X204" si="23">Y142+Z142</f>
        <v>0</v>
      </c>
      <c r="Y142" s="4"/>
      <c r="Z142" s="4"/>
      <c r="AA142" s="4">
        <f>C142+I142-L142-O142-U142-X142-R142</f>
        <v>0</v>
      </c>
      <c r="AB142" s="7">
        <v>45404</v>
      </c>
    </row>
    <row r="143" spans="1:28" ht="15.75" x14ac:dyDescent="0.25">
      <c r="A143" s="29">
        <v>45345</v>
      </c>
      <c r="B143" s="50" t="s">
        <v>595</v>
      </c>
      <c r="C143" s="25">
        <v>80000</v>
      </c>
      <c r="D143" s="27" t="s">
        <v>52</v>
      </c>
      <c r="E143" s="27" t="s">
        <v>374</v>
      </c>
      <c r="F143" s="27">
        <v>2</v>
      </c>
      <c r="G143" s="27" t="s">
        <v>39</v>
      </c>
      <c r="H143" s="25"/>
      <c r="I143" s="11">
        <f t="shared" si="18"/>
        <v>0</v>
      </c>
      <c r="J143" s="31" t="s">
        <v>312</v>
      </c>
      <c r="K143" s="11"/>
      <c r="L143" s="4">
        <f t="shared" si="19"/>
        <v>0</v>
      </c>
      <c r="M143" s="4"/>
      <c r="N143" s="4"/>
      <c r="O143" s="4">
        <f t="shared" si="20"/>
        <v>80000</v>
      </c>
      <c r="P143" s="4">
        <v>80000</v>
      </c>
      <c r="Q143" s="4"/>
      <c r="R143" s="4">
        <f t="shared" si="21"/>
        <v>0</v>
      </c>
      <c r="S143" s="4"/>
      <c r="T143" s="4"/>
      <c r="U143" s="4">
        <f t="shared" si="22"/>
        <v>0</v>
      </c>
      <c r="V143" s="4"/>
      <c r="W143" s="4"/>
      <c r="X143" s="4">
        <f t="shared" si="23"/>
        <v>0</v>
      </c>
      <c r="Y143" s="4"/>
      <c r="Z143" s="4"/>
      <c r="AA143" s="4">
        <f>C143+I143-L143-O143-U143-X143-R143</f>
        <v>0</v>
      </c>
      <c r="AB143" s="7">
        <v>45391</v>
      </c>
    </row>
    <row r="144" spans="1:28" ht="15.75" x14ac:dyDescent="0.25">
      <c r="A144" s="29">
        <v>45345</v>
      </c>
      <c r="B144" s="50" t="s">
        <v>98</v>
      </c>
      <c r="C144" s="25">
        <v>22100000</v>
      </c>
      <c r="D144" s="27" t="s">
        <v>52</v>
      </c>
      <c r="E144" s="27" t="s">
        <v>58</v>
      </c>
      <c r="F144" s="25">
        <v>10400</v>
      </c>
      <c r="G144" s="27" t="s">
        <v>34</v>
      </c>
      <c r="H144" s="25"/>
      <c r="I144" s="11">
        <f t="shared" si="18"/>
        <v>0</v>
      </c>
      <c r="J144" s="40" t="s">
        <v>24</v>
      </c>
      <c r="K144" s="11"/>
      <c r="L144" s="4">
        <f t="shared" si="19"/>
        <v>18380000</v>
      </c>
      <c r="M144" s="4">
        <v>10000000</v>
      </c>
      <c r="N144" s="4">
        <v>8380000</v>
      </c>
      <c r="O144" s="4">
        <f t="shared" si="20"/>
        <v>0</v>
      </c>
      <c r="P144" s="4"/>
      <c r="Q144" s="4"/>
      <c r="R144" s="4">
        <f t="shared" si="21"/>
        <v>0</v>
      </c>
      <c r="S144" s="4"/>
      <c r="T144" s="4"/>
      <c r="U144" s="4">
        <f t="shared" si="22"/>
        <v>0</v>
      </c>
      <c r="V144" s="4"/>
      <c r="W144" s="4"/>
      <c r="X144" s="4">
        <f t="shared" si="23"/>
        <v>0</v>
      </c>
      <c r="Y144" s="4"/>
      <c r="Z144" s="4"/>
      <c r="AA144" s="4">
        <f>C144+I144-L144-O144-U144-X144-R144</f>
        <v>3720000</v>
      </c>
      <c r="AB144" s="7">
        <v>45404</v>
      </c>
    </row>
    <row r="145" spans="1:28" ht="15.75" x14ac:dyDescent="0.25">
      <c r="A145" s="29">
        <v>45346</v>
      </c>
      <c r="B145" s="51" t="s">
        <v>223</v>
      </c>
      <c r="C145" s="27">
        <v>5948600</v>
      </c>
      <c r="D145" s="27" t="s">
        <v>46</v>
      </c>
      <c r="E145" s="27" t="s">
        <v>120</v>
      </c>
      <c r="F145" s="27">
        <v>121.4</v>
      </c>
      <c r="G145" s="27" t="s">
        <v>39</v>
      </c>
      <c r="H145" s="27"/>
      <c r="I145" s="15">
        <f t="shared" si="18"/>
        <v>0</v>
      </c>
      <c r="J145" s="32" t="s">
        <v>324</v>
      </c>
      <c r="K145" s="11"/>
      <c r="L145" s="4">
        <f t="shared" si="19"/>
        <v>5948600</v>
      </c>
      <c r="M145" s="4">
        <v>5948600</v>
      </c>
      <c r="N145" s="4"/>
      <c r="O145" s="4">
        <f t="shared" si="20"/>
        <v>0</v>
      </c>
      <c r="P145" s="4"/>
      <c r="Q145" s="4"/>
      <c r="R145" s="4">
        <f t="shared" si="21"/>
        <v>0</v>
      </c>
      <c r="S145" s="4"/>
      <c r="T145" s="4"/>
      <c r="U145" s="4">
        <f t="shared" si="22"/>
        <v>0</v>
      </c>
      <c r="V145" s="4"/>
      <c r="W145" s="4"/>
      <c r="X145" s="4">
        <f t="shared" si="23"/>
        <v>0</v>
      </c>
      <c r="Y145" s="4"/>
      <c r="Z145" s="4"/>
      <c r="AA145" s="4">
        <f>C145+I145-L145-O145-U145-X145-R145</f>
        <v>0</v>
      </c>
      <c r="AB145" s="7">
        <v>45397</v>
      </c>
    </row>
    <row r="146" spans="1:28" ht="15.75" x14ac:dyDescent="0.25">
      <c r="A146" s="29">
        <v>45346</v>
      </c>
      <c r="B146" s="72" t="s">
        <v>134</v>
      </c>
      <c r="C146" s="25">
        <v>2250000</v>
      </c>
      <c r="D146" s="25" t="s">
        <v>46</v>
      </c>
      <c r="E146" s="25" t="s">
        <v>42</v>
      </c>
      <c r="F146" s="25">
        <v>500</v>
      </c>
      <c r="G146" s="25" t="s">
        <v>34</v>
      </c>
      <c r="H146" s="25"/>
      <c r="I146" s="11">
        <f t="shared" si="18"/>
        <v>0</v>
      </c>
      <c r="J146" s="31" t="s">
        <v>312</v>
      </c>
      <c r="K146" s="11" t="s">
        <v>1159</v>
      </c>
      <c r="L146" s="4">
        <f t="shared" si="19"/>
        <v>0</v>
      </c>
      <c r="M146" s="4"/>
      <c r="N146" s="4"/>
      <c r="O146" s="4">
        <f t="shared" si="20"/>
        <v>2250000</v>
      </c>
      <c r="P146" s="4">
        <v>2250000</v>
      </c>
      <c r="Q146" s="4"/>
      <c r="R146" s="4">
        <f t="shared" si="21"/>
        <v>0</v>
      </c>
      <c r="S146" s="4"/>
      <c r="T146" s="4"/>
      <c r="U146" s="4">
        <f t="shared" si="22"/>
        <v>0</v>
      </c>
      <c r="V146" s="4"/>
      <c r="W146" s="4"/>
      <c r="X146" s="4">
        <f t="shared" si="23"/>
        <v>0</v>
      </c>
      <c r="Y146" s="4"/>
      <c r="Z146" s="4"/>
      <c r="AA146" s="4">
        <f>C146+I146-L146-O146-U146-X146-R146</f>
        <v>0</v>
      </c>
      <c r="AB146" s="7">
        <v>45384</v>
      </c>
    </row>
    <row r="147" spans="1:28" ht="15.75" x14ac:dyDescent="0.25">
      <c r="A147" s="29">
        <v>45346</v>
      </c>
      <c r="B147" s="50" t="s">
        <v>226</v>
      </c>
      <c r="C147" s="27">
        <v>1200000</v>
      </c>
      <c r="D147" s="25" t="s">
        <v>52</v>
      </c>
      <c r="E147" s="27" t="s">
        <v>91</v>
      </c>
      <c r="F147" s="27">
        <v>1</v>
      </c>
      <c r="G147" s="25" t="s">
        <v>303</v>
      </c>
      <c r="H147" s="27"/>
      <c r="I147" s="11">
        <f t="shared" si="18"/>
        <v>0</v>
      </c>
      <c r="J147" s="32" t="s">
        <v>312</v>
      </c>
      <c r="K147" s="11" t="s">
        <v>971</v>
      </c>
      <c r="L147" s="4">
        <f t="shared" si="19"/>
        <v>0</v>
      </c>
      <c r="M147" s="4"/>
      <c r="N147" s="4"/>
      <c r="O147" s="4">
        <f t="shared" si="20"/>
        <v>1200000</v>
      </c>
      <c r="P147" s="4">
        <v>1200000</v>
      </c>
      <c r="Q147" s="4"/>
      <c r="R147" s="4">
        <f t="shared" si="21"/>
        <v>0</v>
      </c>
      <c r="S147" s="4"/>
      <c r="T147" s="4"/>
      <c r="U147" s="4">
        <f t="shared" si="22"/>
        <v>0</v>
      </c>
      <c r="V147" s="4"/>
      <c r="W147" s="4"/>
      <c r="X147" s="4">
        <f t="shared" si="23"/>
        <v>0</v>
      </c>
      <c r="Y147" s="4"/>
      <c r="Z147" s="4"/>
      <c r="AA147" s="4">
        <f>C147+I147-L147-O147-U147-X147-R147</f>
        <v>0</v>
      </c>
      <c r="AB147" s="7">
        <v>45385</v>
      </c>
    </row>
    <row r="148" spans="1:28" ht="15.75" x14ac:dyDescent="0.25">
      <c r="A148" s="29">
        <v>45346</v>
      </c>
      <c r="B148" s="50" t="s">
        <v>116</v>
      </c>
      <c r="C148" s="25">
        <v>325000</v>
      </c>
      <c r="D148" s="25" t="s">
        <v>52</v>
      </c>
      <c r="E148" s="25" t="s">
        <v>127</v>
      </c>
      <c r="F148" s="25">
        <v>5</v>
      </c>
      <c r="G148" s="25" t="s">
        <v>39</v>
      </c>
      <c r="H148" s="25"/>
      <c r="I148" s="11">
        <f t="shared" si="18"/>
        <v>0</v>
      </c>
      <c r="J148" s="31" t="s">
        <v>312</v>
      </c>
      <c r="K148" s="11"/>
      <c r="L148" s="4">
        <f t="shared" si="19"/>
        <v>0</v>
      </c>
      <c r="M148" s="4"/>
      <c r="N148" s="4"/>
      <c r="O148" s="4">
        <f t="shared" si="20"/>
        <v>0</v>
      </c>
      <c r="P148" s="4"/>
      <c r="Q148" s="4"/>
      <c r="R148" s="4">
        <f t="shared" si="21"/>
        <v>0</v>
      </c>
      <c r="S148" s="4"/>
      <c r="T148" s="4"/>
      <c r="U148" s="4">
        <f t="shared" si="22"/>
        <v>325000</v>
      </c>
      <c r="V148" s="4">
        <v>325000</v>
      </c>
      <c r="W148" s="4"/>
      <c r="X148" s="4">
        <f t="shared" si="23"/>
        <v>0</v>
      </c>
      <c r="Y148" s="4"/>
      <c r="Z148" s="4"/>
      <c r="AA148" s="4">
        <f>C148+I148-L148-O148-U148-X148-R148</f>
        <v>0</v>
      </c>
      <c r="AB148" s="7">
        <v>45395</v>
      </c>
    </row>
    <row r="149" spans="1:28" ht="15.75" x14ac:dyDescent="0.25">
      <c r="A149" s="29">
        <v>45348</v>
      </c>
      <c r="B149" s="73" t="s">
        <v>263</v>
      </c>
      <c r="C149" s="25">
        <v>3136000</v>
      </c>
      <c r="D149" s="27" t="s">
        <v>46</v>
      </c>
      <c r="E149" s="27" t="s">
        <v>87</v>
      </c>
      <c r="F149" s="25">
        <v>13500</v>
      </c>
      <c r="G149" s="27" t="s">
        <v>34</v>
      </c>
      <c r="H149" s="25"/>
      <c r="I149" s="11">
        <f t="shared" si="18"/>
        <v>0</v>
      </c>
      <c r="J149" s="38" t="s">
        <v>78</v>
      </c>
      <c r="K149" s="11" t="s">
        <v>1132</v>
      </c>
      <c r="L149" s="4">
        <f t="shared" si="19"/>
        <v>0</v>
      </c>
      <c r="M149" s="4"/>
      <c r="N149" s="4"/>
      <c r="O149" s="4">
        <f t="shared" si="20"/>
        <v>0</v>
      </c>
      <c r="P149" s="4"/>
      <c r="Q149" s="4"/>
      <c r="R149" s="4">
        <f t="shared" si="21"/>
        <v>0</v>
      </c>
      <c r="S149" s="4"/>
      <c r="T149" s="4"/>
      <c r="U149" s="4">
        <f t="shared" si="22"/>
        <v>0</v>
      </c>
      <c r="V149" s="4"/>
      <c r="W149" s="4"/>
      <c r="X149" s="4">
        <f t="shared" si="23"/>
        <v>0</v>
      </c>
      <c r="Y149" s="4"/>
      <c r="Z149" s="4"/>
      <c r="AA149" s="4">
        <f>C149+I149-L149-O149-U149-X149-R149</f>
        <v>3136000</v>
      </c>
      <c r="AB149" s="7"/>
    </row>
    <row r="150" spans="1:28" ht="15.75" x14ac:dyDescent="0.25">
      <c r="A150" s="29">
        <v>45348</v>
      </c>
      <c r="B150" s="72" t="s">
        <v>134</v>
      </c>
      <c r="C150" s="25">
        <v>5512500</v>
      </c>
      <c r="D150" s="27" t="s">
        <v>52</v>
      </c>
      <c r="E150" s="25" t="s">
        <v>290</v>
      </c>
      <c r="F150" s="25">
        <v>1750</v>
      </c>
      <c r="G150" s="27" t="s">
        <v>34</v>
      </c>
      <c r="H150" s="25"/>
      <c r="I150" s="11">
        <f t="shared" si="18"/>
        <v>0</v>
      </c>
      <c r="J150" s="31" t="s">
        <v>312</v>
      </c>
      <c r="K150" s="11" t="s">
        <v>1159</v>
      </c>
      <c r="L150" s="4">
        <f t="shared" si="19"/>
        <v>0</v>
      </c>
      <c r="M150" s="4"/>
      <c r="N150" s="4"/>
      <c r="O150" s="4">
        <f t="shared" si="20"/>
        <v>5512500</v>
      </c>
      <c r="P150" s="4">
        <v>5512500</v>
      </c>
      <c r="Q150" s="4"/>
      <c r="R150" s="4">
        <f t="shared" si="21"/>
        <v>0</v>
      </c>
      <c r="S150" s="4"/>
      <c r="T150" s="4"/>
      <c r="U150" s="4">
        <f t="shared" si="22"/>
        <v>0</v>
      </c>
      <c r="V150" s="4"/>
      <c r="W150" s="4"/>
      <c r="X150" s="4">
        <f t="shared" si="23"/>
        <v>0</v>
      </c>
      <c r="Y150" s="4"/>
      <c r="Z150" s="4"/>
      <c r="AA150" s="4">
        <f>C150+I150-L150-O150-U150-X150-R150</f>
        <v>0</v>
      </c>
      <c r="AB150" s="7">
        <v>45384</v>
      </c>
    </row>
    <row r="151" spans="1:28" ht="15.75" x14ac:dyDescent="0.25">
      <c r="A151" s="29">
        <v>45348</v>
      </c>
      <c r="B151" s="73" t="s">
        <v>261</v>
      </c>
      <c r="C151" s="25">
        <v>2700000</v>
      </c>
      <c r="D151" s="27" t="s">
        <v>46</v>
      </c>
      <c r="E151" s="27" t="s">
        <v>108</v>
      </c>
      <c r="F151" s="25">
        <v>1200</v>
      </c>
      <c r="G151" s="25" t="s">
        <v>34</v>
      </c>
      <c r="H151" s="25"/>
      <c r="I151" s="11">
        <f t="shared" si="18"/>
        <v>0</v>
      </c>
      <c r="J151" s="31" t="s">
        <v>312</v>
      </c>
      <c r="K151" s="11" t="s">
        <v>1313</v>
      </c>
      <c r="L151" s="4">
        <f t="shared" si="19"/>
        <v>0</v>
      </c>
      <c r="M151" s="4"/>
      <c r="N151" s="4"/>
      <c r="O151" s="4">
        <f t="shared" si="20"/>
        <v>2700000</v>
      </c>
      <c r="P151" s="4">
        <v>2700000</v>
      </c>
      <c r="Q151" s="4"/>
      <c r="R151" s="4">
        <f t="shared" si="21"/>
        <v>0</v>
      </c>
      <c r="S151" s="4"/>
      <c r="T151" s="4"/>
      <c r="U151" s="4">
        <f t="shared" si="22"/>
        <v>0</v>
      </c>
      <c r="V151" s="4"/>
      <c r="W151" s="4"/>
      <c r="X151" s="4">
        <f t="shared" si="23"/>
        <v>0</v>
      </c>
      <c r="Y151" s="4"/>
      <c r="Z151" s="4"/>
      <c r="AA151" s="4">
        <f>C151+I151-L151-O151-U151-X151-R151</f>
        <v>0</v>
      </c>
      <c r="AB151" s="7">
        <v>45404</v>
      </c>
    </row>
    <row r="152" spans="1:28" ht="15.75" x14ac:dyDescent="0.25">
      <c r="A152" s="29">
        <v>45348</v>
      </c>
      <c r="B152" s="73" t="s">
        <v>107</v>
      </c>
      <c r="C152" s="27">
        <v>1125000</v>
      </c>
      <c r="D152" s="27" t="s">
        <v>46</v>
      </c>
      <c r="E152" s="27" t="s">
        <v>216</v>
      </c>
      <c r="F152" s="27">
        <v>25</v>
      </c>
      <c r="G152" s="25" t="s">
        <v>27</v>
      </c>
      <c r="H152" s="27"/>
      <c r="I152" s="11">
        <f t="shared" si="18"/>
        <v>0</v>
      </c>
      <c r="J152" s="32" t="s">
        <v>312</v>
      </c>
      <c r="K152" s="11" t="s">
        <v>1174</v>
      </c>
      <c r="L152" s="4">
        <f t="shared" si="19"/>
        <v>0</v>
      </c>
      <c r="M152" s="4"/>
      <c r="N152" s="4"/>
      <c r="O152" s="4">
        <f t="shared" si="20"/>
        <v>1125000</v>
      </c>
      <c r="P152" s="4">
        <v>1125000</v>
      </c>
      <c r="Q152" s="4"/>
      <c r="R152" s="4">
        <f t="shared" si="21"/>
        <v>0</v>
      </c>
      <c r="S152" s="4"/>
      <c r="T152" s="4"/>
      <c r="U152" s="4">
        <f t="shared" si="22"/>
        <v>0</v>
      </c>
      <c r="V152" s="4"/>
      <c r="W152" s="4"/>
      <c r="X152" s="4">
        <f t="shared" si="23"/>
        <v>0</v>
      </c>
      <c r="Y152" s="4"/>
      <c r="Z152" s="4"/>
      <c r="AA152" s="4">
        <f>C152+I152-L152-O152-U152-X152-R152</f>
        <v>0</v>
      </c>
      <c r="AB152" s="7">
        <v>45385</v>
      </c>
    </row>
    <row r="153" spans="1:28" ht="15.75" x14ac:dyDescent="0.25">
      <c r="A153" s="29">
        <v>45348</v>
      </c>
      <c r="B153" s="73" t="s">
        <v>187</v>
      </c>
      <c r="C153" s="25">
        <v>32250000</v>
      </c>
      <c r="D153" s="27" t="s">
        <v>46</v>
      </c>
      <c r="E153" s="25" t="s">
        <v>108</v>
      </c>
      <c r="F153" s="25">
        <v>15000</v>
      </c>
      <c r="G153" s="25" t="s">
        <v>34</v>
      </c>
      <c r="H153" s="25"/>
      <c r="I153" s="11">
        <f t="shared" si="18"/>
        <v>0</v>
      </c>
      <c r="J153" s="38" t="s">
        <v>78</v>
      </c>
      <c r="K153" s="11" t="s">
        <v>922</v>
      </c>
      <c r="L153" s="4">
        <f t="shared" si="19"/>
        <v>0</v>
      </c>
      <c r="M153" s="4"/>
      <c r="N153" s="4"/>
      <c r="O153" s="4">
        <f t="shared" si="20"/>
        <v>10000000</v>
      </c>
      <c r="P153" s="4">
        <v>10000000</v>
      </c>
      <c r="Q153" s="4"/>
      <c r="R153" s="4">
        <f t="shared" si="21"/>
        <v>0</v>
      </c>
      <c r="S153" s="4"/>
      <c r="T153" s="4"/>
      <c r="U153" s="4">
        <f t="shared" si="22"/>
        <v>0</v>
      </c>
      <c r="V153" s="4"/>
      <c r="W153" s="4"/>
      <c r="X153" s="4">
        <f t="shared" si="23"/>
        <v>0</v>
      </c>
      <c r="Y153" s="4"/>
      <c r="Z153" s="4"/>
      <c r="AA153" s="4">
        <f>C153+I153-L153-O153-U153-X153-R153</f>
        <v>22250000</v>
      </c>
      <c r="AB153" s="7">
        <v>45408</v>
      </c>
    </row>
    <row r="154" spans="1:28" ht="15.75" x14ac:dyDescent="0.25">
      <c r="A154" s="24">
        <v>45348</v>
      </c>
      <c r="B154" s="72" t="s">
        <v>122</v>
      </c>
      <c r="C154" s="25">
        <v>2783200</v>
      </c>
      <c r="D154" s="25" t="s">
        <v>46</v>
      </c>
      <c r="E154" s="25" t="s">
        <v>100</v>
      </c>
      <c r="F154" s="25">
        <v>56.8</v>
      </c>
      <c r="G154" s="25" t="s">
        <v>39</v>
      </c>
      <c r="H154" s="25"/>
      <c r="I154" s="11">
        <f t="shared" si="18"/>
        <v>0</v>
      </c>
      <c r="J154" s="26" t="s">
        <v>28</v>
      </c>
      <c r="K154" s="11"/>
      <c r="L154" s="4">
        <f t="shared" si="19"/>
        <v>0</v>
      </c>
      <c r="M154" s="4"/>
      <c r="N154" s="4"/>
      <c r="O154" s="4">
        <f t="shared" si="20"/>
        <v>0</v>
      </c>
      <c r="P154" s="4"/>
      <c r="Q154" s="4"/>
      <c r="R154" s="4">
        <f t="shared" si="21"/>
        <v>0</v>
      </c>
      <c r="S154" s="4"/>
      <c r="T154" s="4"/>
      <c r="U154" s="4">
        <f t="shared" si="22"/>
        <v>0</v>
      </c>
      <c r="V154" s="4"/>
      <c r="W154" s="4"/>
      <c r="X154" s="4">
        <f t="shared" si="23"/>
        <v>0</v>
      </c>
      <c r="Y154" s="4"/>
      <c r="Z154" s="4"/>
      <c r="AA154" s="4">
        <f>C154+I154-L154-O154-U154-X154-R154</f>
        <v>2783200</v>
      </c>
      <c r="AB154" s="7"/>
    </row>
    <row r="155" spans="1:28" ht="15.75" x14ac:dyDescent="0.25">
      <c r="A155" s="29">
        <v>45348</v>
      </c>
      <c r="B155" s="73" t="s">
        <v>122</v>
      </c>
      <c r="C155" s="25">
        <v>4777500</v>
      </c>
      <c r="D155" s="27" t="s">
        <v>46</v>
      </c>
      <c r="E155" s="25" t="s">
        <v>120</v>
      </c>
      <c r="F155" s="25">
        <v>97.5</v>
      </c>
      <c r="G155" s="25" t="s">
        <v>39</v>
      </c>
      <c r="H155" s="25"/>
      <c r="I155" s="11">
        <f t="shared" si="18"/>
        <v>0</v>
      </c>
      <c r="J155" s="26" t="s">
        <v>28</v>
      </c>
      <c r="K155" s="11"/>
      <c r="L155" s="4">
        <f t="shared" si="19"/>
        <v>0</v>
      </c>
      <c r="M155" s="4"/>
      <c r="N155" s="4"/>
      <c r="O155" s="4">
        <f t="shared" si="20"/>
        <v>0</v>
      </c>
      <c r="P155" s="4"/>
      <c r="Q155" s="4"/>
      <c r="R155" s="4">
        <f t="shared" si="21"/>
        <v>0</v>
      </c>
      <c r="S155" s="4"/>
      <c r="T155" s="4"/>
      <c r="U155" s="4">
        <f t="shared" si="22"/>
        <v>0</v>
      </c>
      <c r="V155" s="4"/>
      <c r="W155" s="4"/>
      <c r="X155" s="4">
        <f t="shared" si="23"/>
        <v>0</v>
      </c>
      <c r="Y155" s="4"/>
      <c r="Z155" s="4"/>
      <c r="AA155" s="4">
        <f>C155+I155-L155-O155-U155-X155-R155</f>
        <v>4777500</v>
      </c>
      <c r="AB155" s="7"/>
    </row>
    <row r="156" spans="1:28" ht="15.75" x14ac:dyDescent="0.25">
      <c r="A156" s="24">
        <v>45348</v>
      </c>
      <c r="B156" s="72" t="s">
        <v>122</v>
      </c>
      <c r="C156" s="25">
        <v>2866500</v>
      </c>
      <c r="D156" s="25" t="s">
        <v>46</v>
      </c>
      <c r="E156" s="25" t="s">
        <v>103</v>
      </c>
      <c r="F156" s="25">
        <v>58.5</v>
      </c>
      <c r="G156" s="25" t="s">
        <v>39</v>
      </c>
      <c r="H156" s="25"/>
      <c r="I156" s="11">
        <f t="shared" si="18"/>
        <v>0</v>
      </c>
      <c r="J156" s="26" t="s">
        <v>28</v>
      </c>
      <c r="K156" s="11"/>
      <c r="L156" s="4">
        <f t="shared" si="19"/>
        <v>0</v>
      </c>
      <c r="M156" s="4"/>
      <c r="N156" s="4"/>
      <c r="O156" s="4">
        <f t="shared" si="20"/>
        <v>0</v>
      </c>
      <c r="P156" s="4"/>
      <c r="Q156" s="4"/>
      <c r="R156" s="4">
        <f t="shared" si="21"/>
        <v>0</v>
      </c>
      <c r="S156" s="4"/>
      <c r="T156" s="4"/>
      <c r="U156" s="4">
        <f t="shared" si="22"/>
        <v>0</v>
      </c>
      <c r="V156" s="4"/>
      <c r="W156" s="4"/>
      <c r="X156" s="4">
        <f t="shared" si="23"/>
        <v>0</v>
      </c>
      <c r="Y156" s="4"/>
      <c r="Z156" s="4"/>
      <c r="AA156" s="4">
        <f>C156+I156-L156-O156-U156-X156-R156</f>
        <v>2866500</v>
      </c>
      <c r="AB156" s="7"/>
    </row>
    <row r="157" spans="1:28" ht="15.75" x14ac:dyDescent="0.25">
      <c r="A157" s="29">
        <v>45349</v>
      </c>
      <c r="B157" s="73" t="s">
        <v>226</v>
      </c>
      <c r="C157" s="25">
        <v>12600000</v>
      </c>
      <c r="D157" s="25" t="s">
        <v>52</v>
      </c>
      <c r="E157" s="25" t="s">
        <v>229</v>
      </c>
      <c r="F157" s="25">
        <v>300</v>
      </c>
      <c r="G157" s="25" t="s">
        <v>39</v>
      </c>
      <c r="H157" s="25"/>
      <c r="I157" s="11">
        <f t="shared" si="18"/>
        <v>0</v>
      </c>
      <c r="J157" s="32" t="s">
        <v>312</v>
      </c>
      <c r="K157" s="11" t="s">
        <v>972</v>
      </c>
      <c r="L157" s="4">
        <f t="shared" si="19"/>
        <v>0</v>
      </c>
      <c r="M157" s="4"/>
      <c r="N157" s="4"/>
      <c r="O157" s="4">
        <f t="shared" si="20"/>
        <v>12600000</v>
      </c>
      <c r="P157" s="4">
        <v>12600000</v>
      </c>
      <c r="Q157" s="4"/>
      <c r="R157" s="4">
        <f t="shared" si="21"/>
        <v>0</v>
      </c>
      <c r="S157" s="4"/>
      <c r="T157" s="4"/>
      <c r="U157" s="4">
        <f t="shared" si="22"/>
        <v>0</v>
      </c>
      <c r="V157" s="4"/>
      <c r="W157" s="4"/>
      <c r="X157" s="4">
        <f t="shared" si="23"/>
        <v>0</v>
      </c>
      <c r="Y157" s="4"/>
      <c r="Z157" s="4"/>
      <c r="AA157" s="4">
        <f>C157+I157-L157-O157-U157-X157-R157</f>
        <v>0</v>
      </c>
      <c r="AB157" s="7">
        <v>45391</v>
      </c>
    </row>
    <row r="158" spans="1:28" ht="15.75" x14ac:dyDescent="0.25">
      <c r="A158" s="29">
        <v>45349</v>
      </c>
      <c r="B158" s="72" t="s">
        <v>90</v>
      </c>
      <c r="C158" s="25">
        <v>1710100</v>
      </c>
      <c r="D158" s="25" t="s">
        <v>46</v>
      </c>
      <c r="E158" s="25" t="s">
        <v>105</v>
      </c>
      <c r="F158" s="25">
        <v>34.9</v>
      </c>
      <c r="G158" s="25" t="s">
        <v>39</v>
      </c>
      <c r="H158" s="25"/>
      <c r="I158" s="11">
        <f t="shared" si="18"/>
        <v>0</v>
      </c>
      <c r="J158" s="31" t="s">
        <v>312</v>
      </c>
      <c r="K158" s="11" t="s">
        <v>1201</v>
      </c>
      <c r="L158" s="4">
        <f t="shared" si="19"/>
        <v>0</v>
      </c>
      <c r="M158" s="4"/>
      <c r="N158" s="4"/>
      <c r="O158" s="4">
        <f t="shared" si="20"/>
        <v>1710100</v>
      </c>
      <c r="P158" s="4">
        <v>1710100</v>
      </c>
      <c r="Q158" s="4"/>
      <c r="R158" s="4">
        <f t="shared" si="21"/>
        <v>0</v>
      </c>
      <c r="S158" s="4"/>
      <c r="T158" s="4"/>
      <c r="U158" s="4">
        <f t="shared" si="22"/>
        <v>0</v>
      </c>
      <c r="V158" s="4"/>
      <c r="W158" s="4"/>
      <c r="X158" s="4">
        <f t="shared" si="23"/>
        <v>0</v>
      </c>
      <c r="Y158" s="4"/>
      <c r="Z158" s="4"/>
      <c r="AA158" s="4">
        <f>C158+I158-L158-O158-U158-X158-R158</f>
        <v>0</v>
      </c>
      <c r="AB158" s="7">
        <v>45387</v>
      </c>
    </row>
    <row r="159" spans="1:28" ht="15.75" x14ac:dyDescent="0.25">
      <c r="A159" s="29">
        <v>45349</v>
      </c>
      <c r="B159" s="72" t="s">
        <v>90</v>
      </c>
      <c r="C159" s="27">
        <v>1136800</v>
      </c>
      <c r="D159" s="25" t="s">
        <v>46</v>
      </c>
      <c r="E159" s="27" t="s">
        <v>81</v>
      </c>
      <c r="F159" s="27">
        <v>23.2</v>
      </c>
      <c r="G159" s="27" t="s">
        <v>39</v>
      </c>
      <c r="H159" s="27"/>
      <c r="I159" s="11">
        <f t="shared" si="18"/>
        <v>0</v>
      </c>
      <c r="J159" s="31" t="s">
        <v>312</v>
      </c>
      <c r="K159" s="11" t="s">
        <v>1201</v>
      </c>
      <c r="L159" s="4">
        <f t="shared" si="19"/>
        <v>0</v>
      </c>
      <c r="M159" s="4"/>
      <c r="N159" s="4"/>
      <c r="O159" s="4">
        <f t="shared" si="20"/>
        <v>1136800</v>
      </c>
      <c r="P159" s="4">
        <v>1136800</v>
      </c>
      <c r="Q159" s="4"/>
      <c r="R159" s="4">
        <f t="shared" si="21"/>
        <v>0</v>
      </c>
      <c r="S159" s="4"/>
      <c r="T159" s="4"/>
      <c r="U159" s="4">
        <f t="shared" si="22"/>
        <v>0</v>
      </c>
      <c r="V159" s="4"/>
      <c r="W159" s="4"/>
      <c r="X159" s="4">
        <f t="shared" si="23"/>
        <v>0</v>
      </c>
      <c r="Y159" s="4"/>
      <c r="Z159" s="4"/>
      <c r="AA159" s="4">
        <f>C159+I159-L159-O159-U159-X159-R159</f>
        <v>0</v>
      </c>
      <c r="AB159" s="7">
        <v>45387</v>
      </c>
    </row>
    <row r="160" spans="1:28" ht="15.75" x14ac:dyDescent="0.25">
      <c r="A160" s="29">
        <v>45349</v>
      </c>
      <c r="B160" s="72" t="s">
        <v>122</v>
      </c>
      <c r="C160" s="25">
        <v>1740000</v>
      </c>
      <c r="D160" s="25" t="s">
        <v>46</v>
      </c>
      <c r="E160" s="25" t="s">
        <v>400</v>
      </c>
      <c r="F160" s="25">
        <v>20</v>
      </c>
      <c r="G160" s="25" t="s">
        <v>39</v>
      </c>
      <c r="H160" s="25"/>
      <c r="I160" s="11">
        <f t="shared" si="18"/>
        <v>0</v>
      </c>
      <c r="J160" s="26" t="s">
        <v>28</v>
      </c>
      <c r="K160" s="11"/>
      <c r="L160" s="4">
        <f t="shared" si="19"/>
        <v>0</v>
      </c>
      <c r="M160" s="4"/>
      <c r="N160" s="4"/>
      <c r="O160" s="4">
        <f t="shared" si="20"/>
        <v>0</v>
      </c>
      <c r="P160" s="4"/>
      <c r="Q160" s="4"/>
      <c r="R160" s="4">
        <f t="shared" si="21"/>
        <v>0</v>
      </c>
      <c r="S160" s="4"/>
      <c r="T160" s="4"/>
      <c r="U160" s="4">
        <f t="shared" si="22"/>
        <v>0</v>
      </c>
      <c r="V160" s="4"/>
      <c r="W160" s="4"/>
      <c r="X160" s="4">
        <f t="shared" si="23"/>
        <v>0</v>
      </c>
      <c r="Y160" s="4"/>
      <c r="Z160" s="4"/>
      <c r="AA160" s="4">
        <f>C160+I160-L160-O160-U160-X160-R160</f>
        <v>1740000</v>
      </c>
      <c r="AB160" s="7"/>
    </row>
    <row r="161" spans="1:28" ht="15.75" x14ac:dyDescent="0.25">
      <c r="A161" s="24">
        <v>45349</v>
      </c>
      <c r="B161" s="72" t="s">
        <v>122</v>
      </c>
      <c r="C161" s="25">
        <v>1740000</v>
      </c>
      <c r="D161" s="25" t="s">
        <v>46</v>
      </c>
      <c r="E161" s="25" t="s">
        <v>217</v>
      </c>
      <c r="F161" s="25">
        <v>20</v>
      </c>
      <c r="G161" s="25" t="s">
        <v>39</v>
      </c>
      <c r="H161" s="25"/>
      <c r="I161" s="11">
        <f t="shared" si="18"/>
        <v>0</v>
      </c>
      <c r="J161" s="26" t="s">
        <v>28</v>
      </c>
      <c r="K161" s="11"/>
      <c r="L161" s="4">
        <f t="shared" si="19"/>
        <v>0</v>
      </c>
      <c r="M161" s="4"/>
      <c r="N161" s="4"/>
      <c r="O161" s="4">
        <f t="shared" si="20"/>
        <v>0</v>
      </c>
      <c r="P161" s="4"/>
      <c r="Q161" s="4"/>
      <c r="R161" s="4">
        <f t="shared" si="21"/>
        <v>0</v>
      </c>
      <c r="S161" s="4"/>
      <c r="T161" s="4"/>
      <c r="U161" s="4">
        <f t="shared" si="22"/>
        <v>0</v>
      </c>
      <c r="V161" s="4"/>
      <c r="W161" s="4"/>
      <c r="X161" s="4">
        <f t="shared" si="23"/>
        <v>0</v>
      </c>
      <c r="Y161" s="4"/>
      <c r="Z161" s="4"/>
      <c r="AA161" s="4">
        <f>C161+I161-L161-O161-U161-X161-R161</f>
        <v>1740000</v>
      </c>
      <c r="AB161" s="7"/>
    </row>
    <row r="162" spans="1:28" ht="15.75" x14ac:dyDescent="0.25">
      <c r="A162" s="29">
        <v>45350</v>
      </c>
      <c r="B162" s="73" t="s">
        <v>203</v>
      </c>
      <c r="C162" s="25">
        <v>1316000</v>
      </c>
      <c r="D162" s="27" t="s">
        <v>46</v>
      </c>
      <c r="E162" s="25" t="s">
        <v>115</v>
      </c>
      <c r="F162" s="25">
        <v>28</v>
      </c>
      <c r="G162" s="25" t="s">
        <v>39</v>
      </c>
      <c r="H162" s="25"/>
      <c r="I162" s="11">
        <f t="shared" si="18"/>
        <v>0</v>
      </c>
      <c r="J162" s="18" t="s">
        <v>24</v>
      </c>
      <c r="K162" s="11"/>
      <c r="L162" s="4">
        <f t="shared" si="19"/>
        <v>702000</v>
      </c>
      <c r="M162" s="4"/>
      <c r="N162" s="4">
        <v>702000</v>
      </c>
      <c r="O162" s="4">
        <f t="shared" si="20"/>
        <v>0</v>
      </c>
      <c r="P162" s="4"/>
      <c r="Q162" s="4"/>
      <c r="R162" s="4">
        <f t="shared" si="21"/>
        <v>0</v>
      </c>
      <c r="S162" s="4"/>
      <c r="T162" s="4"/>
      <c r="U162" s="4">
        <f t="shared" si="22"/>
        <v>0</v>
      </c>
      <c r="V162" s="4"/>
      <c r="W162" s="4"/>
      <c r="X162" s="4">
        <f t="shared" si="23"/>
        <v>0</v>
      </c>
      <c r="Y162" s="4"/>
      <c r="Z162" s="4"/>
      <c r="AA162" s="4">
        <f>C162+I162-L162-O162-U162-X162-R162</f>
        <v>614000</v>
      </c>
      <c r="AB162" s="7">
        <v>45398</v>
      </c>
    </row>
    <row r="163" spans="1:28" ht="15.75" x14ac:dyDescent="0.25">
      <c r="A163" s="29">
        <v>45350</v>
      </c>
      <c r="B163" s="73" t="s">
        <v>203</v>
      </c>
      <c r="C163" s="27">
        <v>1123300</v>
      </c>
      <c r="D163" s="27" t="s">
        <v>46</v>
      </c>
      <c r="E163" s="27" t="s">
        <v>120</v>
      </c>
      <c r="F163" s="27">
        <v>23.9</v>
      </c>
      <c r="G163" s="27" t="s">
        <v>39</v>
      </c>
      <c r="H163" s="27"/>
      <c r="I163" s="11">
        <f t="shared" si="18"/>
        <v>0</v>
      </c>
      <c r="J163" s="28" t="s">
        <v>28</v>
      </c>
      <c r="K163" s="11"/>
      <c r="L163" s="4">
        <f t="shared" si="19"/>
        <v>0</v>
      </c>
      <c r="M163" s="4"/>
      <c r="N163" s="4"/>
      <c r="O163" s="4">
        <f t="shared" si="20"/>
        <v>0</v>
      </c>
      <c r="P163" s="4"/>
      <c r="Q163" s="4"/>
      <c r="R163" s="4">
        <f t="shared" si="21"/>
        <v>0</v>
      </c>
      <c r="S163" s="4"/>
      <c r="T163" s="4"/>
      <c r="U163" s="4">
        <f t="shared" si="22"/>
        <v>0</v>
      </c>
      <c r="V163" s="4"/>
      <c r="W163" s="4"/>
      <c r="X163" s="4">
        <f t="shared" si="23"/>
        <v>0</v>
      </c>
      <c r="Y163" s="4"/>
      <c r="Z163" s="4"/>
      <c r="AA163" s="4">
        <f>C163+I163-L163-O163-U163-X163-R163</f>
        <v>1123300</v>
      </c>
      <c r="AB163" s="7"/>
    </row>
    <row r="164" spans="1:28" ht="15.75" x14ac:dyDescent="0.25">
      <c r="A164" s="29">
        <v>45350</v>
      </c>
      <c r="B164" s="73" t="s">
        <v>203</v>
      </c>
      <c r="C164" s="25">
        <v>900000</v>
      </c>
      <c r="D164" s="27" t="s">
        <v>46</v>
      </c>
      <c r="E164" s="25" t="s">
        <v>150</v>
      </c>
      <c r="F164" s="25">
        <v>20</v>
      </c>
      <c r="G164" s="25" t="s">
        <v>77</v>
      </c>
      <c r="H164" s="25"/>
      <c r="I164" s="11">
        <f t="shared" si="18"/>
        <v>0</v>
      </c>
      <c r="J164" s="26" t="s">
        <v>28</v>
      </c>
      <c r="K164" s="11"/>
      <c r="L164" s="4">
        <f t="shared" si="19"/>
        <v>0</v>
      </c>
      <c r="M164" s="4"/>
      <c r="N164" s="4"/>
      <c r="O164" s="4">
        <f t="shared" si="20"/>
        <v>0</v>
      </c>
      <c r="P164" s="4"/>
      <c r="Q164" s="4"/>
      <c r="R164" s="4">
        <f t="shared" si="21"/>
        <v>0</v>
      </c>
      <c r="S164" s="4"/>
      <c r="T164" s="4"/>
      <c r="U164" s="4">
        <f t="shared" si="22"/>
        <v>0</v>
      </c>
      <c r="V164" s="4"/>
      <c r="W164" s="4"/>
      <c r="X164" s="4">
        <f t="shared" si="23"/>
        <v>0</v>
      </c>
      <c r="Y164" s="4"/>
      <c r="Z164" s="4"/>
      <c r="AA164" s="4">
        <f>C164+I164-L164-O164-U164-X164-R164</f>
        <v>900000</v>
      </c>
      <c r="AB164" s="7"/>
    </row>
    <row r="165" spans="1:28" ht="15.75" x14ac:dyDescent="0.25">
      <c r="A165" s="29">
        <v>45350</v>
      </c>
      <c r="B165" s="73" t="s">
        <v>134</v>
      </c>
      <c r="C165" s="25">
        <v>2250000</v>
      </c>
      <c r="D165" s="27" t="s">
        <v>52</v>
      </c>
      <c r="E165" s="25" t="s">
        <v>42</v>
      </c>
      <c r="F165" s="25">
        <v>500</v>
      </c>
      <c r="G165" s="25" t="s">
        <v>34</v>
      </c>
      <c r="H165" s="25"/>
      <c r="I165" s="11">
        <f t="shared" si="18"/>
        <v>0</v>
      </c>
      <c r="J165" s="31" t="s">
        <v>312</v>
      </c>
      <c r="K165" s="11" t="s">
        <v>1186</v>
      </c>
      <c r="L165" s="4">
        <f t="shared" si="19"/>
        <v>0</v>
      </c>
      <c r="M165" s="4"/>
      <c r="N165" s="4"/>
      <c r="O165" s="4">
        <f t="shared" si="20"/>
        <v>2250000</v>
      </c>
      <c r="P165" s="4">
        <v>2250000</v>
      </c>
      <c r="Q165" s="4"/>
      <c r="R165" s="4">
        <f t="shared" si="21"/>
        <v>0</v>
      </c>
      <c r="S165" s="4"/>
      <c r="T165" s="4"/>
      <c r="U165" s="4">
        <f t="shared" si="22"/>
        <v>0</v>
      </c>
      <c r="V165" s="4"/>
      <c r="W165" s="4"/>
      <c r="X165" s="4">
        <f t="shared" si="23"/>
        <v>0</v>
      </c>
      <c r="Y165" s="4"/>
      <c r="Z165" s="4"/>
      <c r="AA165" s="4">
        <f>C165+I165-L165-O165-U165-X165-R165</f>
        <v>0</v>
      </c>
      <c r="AB165" s="7">
        <v>45386</v>
      </c>
    </row>
    <row r="166" spans="1:28" ht="15.75" x14ac:dyDescent="0.25">
      <c r="A166" s="29">
        <v>45350</v>
      </c>
      <c r="B166" s="73" t="s">
        <v>134</v>
      </c>
      <c r="C166" s="25">
        <v>305000</v>
      </c>
      <c r="D166" s="27" t="s">
        <v>52</v>
      </c>
      <c r="E166" s="25" t="s">
        <v>109</v>
      </c>
      <c r="F166" s="25">
        <v>250</v>
      </c>
      <c r="G166" s="25" t="s">
        <v>34</v>
      </c>
      <c r="H166" s="25"/>
      <c r="I166" s="11">
        <f t="shared" si="18"/>
        <v>0</v>
      </c>
      <c r="J166" s="31" t="s">
        <v>312</v>
      </c>
      <c r="K166" s="11" t="s">
        <v>1186</v>
      </c>
      <c r="L166" s="4">
        <f t="shared" si="19"/>
        <v>0</v>
      </c>
      <c r="M166" s="4"/>
      <c r="N166" s="4"/>
      <c r="O166" s="4">
        <f t="shared" si="20"/>
        <v>305000</v>
      </c>
      <c r="P166" s="4">
        <v>305000</v>
      </c>
      <c r="Q166" s="4"/>
      <c r="R166" s="4">
        <f t="shared" si="21"/>
        <v>0</v>
      </c>
      <c r="S166" s="4"/>
      <c r="T166" s="4"/>
      <c r="U166" s="4">
        <f t="shared" si="22"/>
        <v>0</v>
      </c>
      <c r="V166" s="4"/>
      <c r="W166" s="4"/>
      <c r="X166" s="4">
        <f t="shared" si="23"/>
        <v>0</v>
      </c>
      <c r="Y166" s="4"/>
      <c r="Z166" s="4"/>
      <c r="AA166" s="4">
        <f>C166+I166-L166-O166-U166-X166-R166</f>
        <v>0</v>
      </c>
      <c r="AB166" s="7">
        <v>45386</v>
      </c>
    </row>
    <row r="167" spans="1:28" ht="15.75" x14ac:dyDescent="0.25">
      <c r="A167" s="29">
        <v>45350</v>
      </c>
      <c r="B167" s="73" t="s">
        <v>134</v>
      </c>
      <c r="C167" s="25">
        <v>1550000</v>
      </c>
      <c r="D167" s="27" t="s">
        <v>52</v>
      </c>
      <c r="E167" s="25" t="s">
        <v>135</v>
      </c>
      <c r="F167" s="25">
        <v>10</v>
      </c>
      <c r="G167" s="25" t="s">
        <v>48</v>
      </c>
      <c r="H167" s="25"/>
      <c r="I167" s="11">
        <f t="shared" si="18"/>
        <v>0</v>
      </c>
      <c r="J167" s="31" t="s">
        <v>312</v>
      </c>
      <c r="K167" s="11" t="s">
        <v>1186</v>
      </c>
      <c r="L167" s="4">
        <f t="shared" si="19"/>
        <v>0</v>
      </c>
      <c r="M167" s="4"/>
      <c r="N167" s="4"/>
      <c r="O167" s="4">
        <f t="shared" si="20"/>
        <v>1550000</v>
      </c>
      <c r="P167" s="4">
        <v>1550000</v>
      </c>
      <c r="Q167" s="4"/>
      <c r="R167" s="4">
        <f t="shared" si="21"/>
        <v>0</v>
      </c>
      <c r="S167" s="4"/>
      <c r="T167" s="4"/>
      <c r="U167" s="4">
        <f t="shared" si="22"/>
        <v>0</v>
      </c>
      <c r="V167" s="4"/>
      <c r="W167" s="4"/>
      <c r="X167" s="4">
        <f t="shared" si="23"/>
        <v>0</v>
      </c>
      <c r="Y167" s="4"/>
      <c r="Z167" s="4"/>
      <c r="AA167" s="4">
        <f>C167+I167-L167-O167-U167-X167-R167</f>
        <v>0</v>
      </c>
      <c r="AB167" s="7">
        <v>45386</v>
      </c>
    </row>
    <row r="168" spans="1:28" ht="15.75" x14ac:dyDescent="0.25">
      <c r="A168" s="29">
        <v>45350</v>
      </c>
      <c r="B168" s="73" t="s">
        <v>134</v>
      </c>
      <c r="C168" s="25">
        <v>1550000</v>
      </c>
      <c r="D168" s="27" t="s">
        <v>52</v>
      </c>
      <c r="E168" s="25" t="s">
        <v>135</v>
      </c>
      <c r="F168" s="25">
        <v>10</v>
      </c>
      <c r="G168" s="25" t="s">
        <v>48</v>
      </c>
      <c r="H168" s="25"/>
      <c r="I168" s="11">
        <f>F168*H168</f>
        <v>0</v>
      </c>
      <c r="J168" s="31" t="s">
        <v>312</v>
      </c>
      <c r="K168" s="11" t="s">
        <v>1187</v>
      </c>
      <c r="L168" s="4">
        <f>M168+N168</f>
        <v>0</v>
      </c>
      <c r="M168" s="4"/>
      <c r="N168" s="4"/>
      <c r="O168" s="4">
        <f>P168+Q168</f>
        <v>1550000</v>
      </c>
      <c r="P168" s="4">
        <v>1550000</v>
      </c>
      <c r="Q168" s="4"/>
      <c r="R168" s="4">
        <f>S168+T168</f>
        <v>0</v>
      </c>
      <c r="S168" s="4"/>
      <c r="T168" s="4"/>
      <c r="U168" s="4">
        <f>V168+W168</f>
        <v>0</v>
      </c>
      <c r="V168" s="4"/>
      <c r="W168" s="4"/>
      <c r="X168" s="4">
        <f>Y168+Z168</f>
        <v>0</v>
      </c>
      <c r="Y168" s="4"/>
      <c r="Z168" s="4"/>
      <c r="AA168" s="4">
        <f>C168+I168-L168-O168-U168-X168-R168</f>
        <v>0</v>
      </c>
      <c r="AB168" s="7">
        <v>45391</v>
      </c>
    </row>
    <row r="169" spans="1:28" ht="15.75" x14ac:dyDescent="0.25">
      <c r="A169" s="29">
        <v>45350</v>
      </c>
      <c r="B169" s="73" t="s">
        <v>134</v>
      </c>
      <c r="C169" s="27">
        <v>740000</v>
      </c>
      <c r="D169" s="27" t="s">
        <v>52</v>
      </c>
      <c r="E169" s="27" t="s">
        <v>95</v>
      </c>
      <c r="F169" s="27">
        <v>500</v>
      </c>
      <c r="G169" s="27" t="s">
        <v>34</v>
      </c>
      <c r="H169" s="27"/>
      <c r="I169" s="11">
        <f t="shared" si="18"/>
        <v>0</v>
      </c>
      <c r="J169" s="32" t="s">
        <v>312</v>
      </c>
      <c r="K169" s="11" t="s">
        <v>1186</v>
      </c>
      <c r="L169" s="4">
        <f t="shared" si="19"/>
        <v>0</v>
      </c>
      <c r="M169" s="4"/>
      <c r="N169" s="4"/>
      <c r="O169" s="4">
        <f t="shared" si="20"/>
        <v>740000</v>
      </c>
      <c r="P169" s="4">
        <v>740000</v>
      </c>
      <c r="Q169" s="4"/>
      <c r="R169" s="4">
        <f t="shared" si="21"/>
        <v>0</v>
      </c>
      <c r="S169" s="4"/>
      <c r="T169" s="4"/>
      <c r="U169" s="4">
        <f t="shared" si="22"/>
        <v>0</v>
      </c>
      <c r="V169" s="4"/>
      <c r="W169" s="4"/>
      <c r="X169" s="4">
        <f t="shared" si="23"/>
        <v>0</v>
      </c>
      <c r="Y169" s="4"/>
      <c r="Z169" s="4"/>
      <c r="AA169" s="4">
        <f>C169+I169-L169-O169-U169-X169-R169</f>
        <v>0</v>
      </c>
      <c r="AB169" s="7">
        <v>45386</v>
      </c>
    </row>
    <row r="170" spans="1:28" ht="15.75" x14ac:dyDescent="0.25">
      <c r="A170" s="29">
        <v>45350</v>
      </c>
      <c r="B170" s="72" t="s">
        <v>162</v>
      </c>
      <c r="C170" s="25">
        <v>19760000</v>
      </c>
      <c r="D170" s="27" t="s">
        <v>46</v>
      </c>
      <c r="E170" s="25" t="s">
        <v>173</v>
      </c>
      <c r="F170" s="25">
        <v>5200</v>
      </c>
      <c r="G170" s="27" t="s">
        <v>34</v>
      </c>
      <c r="H170" s="25"/>
      <c r="I170" s="11">
        <f t="shared" si="18"/>
        <v>0</v>
      </c>
      <c r="J170" s="12" t="s">
        <v>324</v>
      </c>
      <c r="K170" s="11"/>
      <c r="L170" s="4">
        <f t="shared" si="19"/>
        <v>19760000</v>
      </c>
      <c r="M170" s="4">
        <v>19760000</v>
      </c>
      <c r="N170" s="4"/>
      <c r="O170" s="4">
        <f t="shared" si="20"/>
        <v>0</v>
      </c>
      <c r="P170" s="4"/>
      <c r="Q170" s="4"/>
      <c r="R170" s="4">
        <f t="shared" si="21"/>
        <v>0</v>
      </c>
      <c r="S170" s="4"/>
      <c r="T170" s="4"/>
      <c r="U170" s="4">
        <f t="shared" si="22"/>
        <v>0</v>
      </c>
      <c r="V170" s="4"/>
      <c r="W170" s="4"/>
      <c r="X170" s="4">
        <f t="shared" si="23"/>
        <v>0</v>
      </c>
      <c r="Y170" s="4"/>
      <c r="Z170" s="4"/>
      <c r="AA170" s="4">
        <f>C170+I170-L170-O170-U170-X170-R170</f>
        <v>0</v>
      </c>
      <c r="AB170" s="7">
        <v>45388</v>
      </c>
    </row>
    <row r="171" spans="1:28" ht="15.75" x14ac:dyDescent="0.25">
      <c r="A171" s="29">
        <v>45350</v>
      </c>
      <c r="B171" s="72" t="s">
        <v>226</v>
      </c>
      <c r="C171" s="25">
        <v>2456250</v>
      </c>
      <c r="D171" s="27" t="s">
        <v>52</v>
      </c>
      <c r="E171" s="25" t="s">
        <v>534</v>
      </c>
      <c r="F171" s="25">
        <v>625</v>
      </c>
      <c r="G171" s="27" t="s">
        <v>34</v>
      </c>
      <c r="H171" s="25"/>
      <c r="I171" s="11">
        <f t="shared" si="18"/>
        <v>0</v>
      </c>
      <c r="J171" s="31" t="s">
        <v>312</v>
      </c>
      <c r="K171" s="11" t="s">
        <v>973</v>
      </c>
      <c r="L171" s="4">
        <f t="shared" si="19"/>
        <v>0</v>
      </c>
      <c r="M171" s="4"/>
      <c r="N171" s="4"/>
      <c r="O171" s="4">
        <f t="shared" si="20"/>
        <v>2456250</v>
      </c>
      <c r="P171" s="4">
        <v>2456250</v>
      </c>
      <c r="Q171" s="4"/>
      <c r="R171" s="4">
        <f t="shared" si="21"/>
        <v>0</v>
      </c>
      <c r="S171" s="4"/>
      <c r="T171" s="4"/>
      <c r="U171" s="4">
        <f t="shared" si="22"/>
        <v>0</v>
      </c>
      <c r="V171" s="4"/>
      <c r="W171" s="4"/>
      <c r="X171" s="4">
        <f t="shared" si="23"/>
        <v>0</v>
      </c>
      <c r="Y171" s="4"/>
      <c r="Z171" s="4"/>
      <c r="AA171" s="4">
        <f>C171+I171-L171-O171-U171-X171-R171</f>
        <v>0</v>
      </c>
      <c r="AB171" s="7">
        <v>45385</v>
      </c>
    </row>
    <row r="172" spans="1:28" ht="15.75" x14ac:dyDescent="0.25">
      <c r="A172" s="29">
        <v>45350</v>
      </c>
      <c r="B172" s="73" t="s">
        <v>243</v>
      </c>
      <c r="C172" s="27">
        <v>10769000</v>
      </c>
      <c r="D172" s="25" t="s">
        <v>46</v>
      </c>
      <c r="E172" s="27" t="s">
        <v>128</v>
      </c>
      <c r="F172" s="27">
        <v>100</v>
      </c>
      <c r="G172" s="27" t="s">
        <v>39</v>
      </c>
      <c r="H172" s="27"/>
      <c r="I172" s="11">
        <f t="shared" si="18"/>
        <v>0</v>
      </c>
      <c r="J172" s="40" t="s">
        <v>24</v>
      </c>
      <c r="K172" s="11"/>
      <c r="L172" s="4">
        <f t="shared" si="19"/>
        <v>0</v>
      </c>
      <c r="M172" s="4"/>
      <c r="N172" s="4"/>
      <c r="O172" s="4">
        <f t="shared" si="20"/>
        <v>0</v>
      </c>
      <c r="P172" s="4"/>
      <c r="Q172" s="4"/>
      <c r="R172" s="4">
        <f t="shared" si="21"/>
        <v>0</v>
      </c>
      <c r="S172" s="4"/>
      <c r="T172" s="4"/>
      <c r="U172" s="4">
        <f t="shared" si="22"/>
        <v>10000000</v>
      </c>
      <c r="V172" s="4">
        <f>5000000+5000000</f>
        <v>10000000</v>
      </c>
      <c r="W172" s="4"/>
      <c r="X172" s="4">
        <f t="shared" si="23"/>
        <v>0</v>
      </c>
      <c r="Y172" s="4"/>
      <c r="Z172" s="4"/>
      <c r="AA172" s="4">
        <f>C172+I172-L172-O172-U172-X172-R172</f>
        <v>769000</v>
      </c>
      <c r="AB172" s="7">
        <v>45398</v>
      </c>
    </row>
    <row r="173" spans="1:28" ht="15.75" x14ac:dyDescent="0.25">
      <c r="A173" s="29">
        <v>45350</v>
      </c>
      <c r="B173" s="73" t="s">
        <v>243</v>
      </c>
      <c r="C173" s="25">
        <v>9500000</v>
      </c>
      <c r="D173" s="25" t="s">
        <v>46</v>
      </c>
      <c r="E173" s="25" t="s">
        <v>69</v>
      </c>
      <c r="F173" s="27">
        <v>50</v>
      </c>
      <c r="G173" s="25" t="s">
        <v>39</v>
      </c>
      <c r="H173" s="25"/>
      <c r="I173" s="11">
        <f t="shared" si="18"/>
        <v>0</v>
      </c>
      <c r="J173" s="26" t="s">
        <v>28</v>
      </c>
      <c r="K173" s="11"/>
      <c r="L173" s="4">
        <f t="shared" si="19"/>
        <v>0</v>
      </c>
      <c r="M173" s="4"/>
      <c r="N173" s="4"/>
      <c r="O173" s="4">
        <f t="shared" si="20"/>
        <v>0</v>
      </c>
      <c r="P173" s="4"/>
      <c r="Q173" s="4"/>
      <c r="R173" s="4">
        <f t="shared" si="21"/>
        <v>0</v>
      </c>
      <c r="S173" s="4"/>
      <c r="T173" s="4"/>
      <c r="U173" s="4">
        <f t="shared" si="22"/>
        <v>0</v>
      </c>
      <c r="V173" s="4"/>
      <c r="W173" s="4"/>
      <c r="X173" s="4">
        <f t="shared" si="23"/>
        <v>0</v>
      </c>
      <c r="Y173" s="4"/>
      <c r="Z173" s="4"/>
      <c r="AA173" s="4">
        <f>C173+I173-L173-O173-U173-X173-R173</f>
        <v>9500000</v>
      </c>
      <c r="AB173" s="7"/>
    </row>
    <row r="174" spans="1:28" ht="15.75" x14ac:dyDescent="0.25">
      <c r="A174" s="29">
        <v>45350</v>
      </c>
      <c r="B174" s="72" t="s">
        <v>203</v>
      </c>
      <c r="C174" s="25">
        <v>160000</v>
      </c>
      <c r="D174" s="27" t="s">
        <v>46</v>
      </c>
      <c r="E174" s="25" t="s">
        <v>374</v>
      </c>
      <c r="F174" s="25">
        <v>4</v>
      </c>
      <c r="G174" s="25" t="s">
        <v>27</v>
      </c>
      <c r="H174" s="25"/>
      <c r="I174" s="11">
        <f t="shared" si="18"/>
        <v>0</v>
      </c>
      <c r="J174" s="26" t="s">
        <v>28</v>
      </c>
      <c r="K174" s="11"/>
      <c r="L174" s="4">
        <f t="shared" si="19"/>
        <v>0</v>
      </c>
      <c r="M174" s="4"/>
      <c r="N174" s="4"/>
      <c r="O174" s="4">
        <f t="shared" si="20"/>
        <v>0</v>
      </c>
      <c r="P174" s="4"/>
      <c r="Q174" s="4"/>
      <c r="R174" s="4">
        <f t="shared" si="21"/>
        <v>0</v>
      </c>
      <c r="S174" s="4"/>
      <c r="T174" s="4"/>
      <c r="U174" s="4">
        <f t="shared" si="22"/>
        <v>0</v>
      </c>
      <c r="V174" s="4"/>
      <c r="W174" s="4"/>
      <c r="X174" s="4">
        <f t="shared" si="23"/>
        <v>0</v>
      </c>
      <c r="Y174" s="4"/>
      <c r="Z174" s="4"/>
      <c r="AA174" s="4">
        <f>C174+I174-L174-O174-U174-X174-R174</f>
        <v>160000</v>
      </c>
      <c r="AB174" s="7"/>
    </row>
    <row r="175" spans="1:28" ht="15.75" x14ac:dyDescent="0.25">
      <c r="A175" s="29">
        <v>45350</v>
      </c>
      <c r="B175" s="72" t="s">
        <v>203</v>
      </c>
      <c r="C175" s="27">
        <v>2125000</v>
      </c>
      <c r="D175" s="27" t="s">
        <v>46</v>
      </c>
      <c r="E175" s="25" t="s">
        <v>208</v>
      </c>
      <c r="F175" s="27">
        <v>2500</v>
      </c>
      <c r="G175" s="25" t="s">
        <v>34</v>
      </c>
      <c r="H175" s="27"/>
      <c r="I175" s="11">
        <f t="shared" si="18"/>
        <v>0</v>
      </c>
      <c r="J175" s="28" t="s">
        <v>28</v>
      </c>
      <c r="K175" s="11"/>
      <c r="L175" s="4">
        <f t="shared" si="19"/>
        <v>0</v>
      </c>
      <c r="M175" s="4"/>
      <c r="N175" s="4"/>
      <c r="O175" s="4">
        <f t="shared" si="20"/>
        <v>0</v>
      </c>
      <c r="P175" s="4"/>
      <c r="Q175" s="4"/>
      <c r="R175" s="4">
        <f t="shared" si="21"/>
        <v>0</v>
      </c>
      <c r="S175" s="4"/>
      <c r="T175" s="4"/>
      <c r="U175" s="4">
        <f t="shared" si="22"/>
        <v>0</v>
      </c>
      <c r="V175" s="4"/>
      <c r="W175" s="4"/>
      <c r="X175" s="4">
        <f t="shared" si="23"/>
        <v>0</v>
      </c>
      <c r="Y175" s="4"/>
      <c r="Z175" s="4"/>
      <c r="AA175" s="4">
        <f>C175+I175-L175-O175-U175-X175-R175</f>
        <v>2125000</v>
      </c>
      <c r="AB175" s="7"/>
    </row>
    <row r="176" spans="1:28" ht="15.75" x14ac:dyDescent="0.25">
      <c r="A176" s="29">
        <v>45350</v>
      </c>
      <c r="B176" s="72" t="s">
        <v>309</v>
      </c>
      <c r="C176" s="25">
        <v>1161300</v>
      </c>
      <c r="D176" s="25" t="s">
        <v>46</v>
      </c>
      <c r="E176" s="25" t="s">
        <v>81</v>
      </c>
      <c r="F176" s="25">
        <v>23.7</v>
      </c>
      <c r="G176" s="25" t="s">
        <v>39</v>
      </c>
      <c r="H176" s="25"/>
      <c r="I176" s="11">
        <f t="shared" si="18"/>
        <v>0</v>
      </c>
      <c r="J176" s="31" t="s">
        <v>324</v>
      </c>
      <c r="K176" s="11"/>
      <c r="L176" s="4">
        <f t="shared" si="19"/>
        <v>0</v>
      </c>
      <c r="M176" s="4"/>
      <c r="N176" s="4"/>
      <c r="O176" s="4">
        <f t="shared" si="20"/>
        <v>0</v>
      </c>
      <c r="P176" s="4"/>
      <c r="Q176" s="4"/>
      <c r="R176" s="4">
        <f t="shared" si="21"/>
        <v>0</v>
      </c>
      <c r="S176" s="4"/>
      <c r="T176" s="4"/>
      <c r="U176" s="4">
        <f t="shared" si="22"/>
        <v>1161300</v>
      </c>
      <c r="V176" s="4">
        <v>1161300</v>
      </c>
      <c r="W176" s="4"/>
      <c r="X176" s="4">
        <f t="shared" si="23"/>
        <v>0</v>
      </c>
      <c r="Y176" s="4"/>
      <c r="Z176" s="4"/>
      <c r="AA176" s="4">
        <f>C176+I176-L176-O176-U176-X176-R176</f>
        <v>0</v>
      </c>
      <c r="AB176" s="7">
        <v>45386</v>
      </c>
    </row>
    <row r="177" spans="1:28" ht="15.75" x14ac:dyDescent="0.25">
      <c r="A177" s="29">
        <v>45350</v>
      </c>
      <c r="B177" s="72" t="s">
        <v>203</v>
      </c>
      <c r="C177" s="25">
        <v>3125000</v>
      </c>
      <c r="D177" s="25" t="s">
        <v>52</v>
      </c>
      <c r="E177" s="25" t="s">
        <v>128</v>
      </c>
      <c r="F177" s="25">
        <v>25</v>
      </c>
      <c r="G177" s="25" t="s">
        <v>39</v>
      </c>
      <c r="H177" s="25"/>
      <c r="I177" s="11">
        <f t="shared" si="18"/>
        <v>0</v>
      </c>
      <c r="J177" s="26" t="s">
        <v>28</v>
      </c>
      <c r="K177" s="11"/>
      <c r="L177" s="4">
        <f t="shared" si="19"/>
        <v>0</v>
      </c>
      <c r="M177" s="4"/>
      <c r="N177" s="4"/>
      <c r="O177" s="4">
        <f t="shared" si="20"/>
        <v>0</v>
      </c>
      <c r="P177" s="4"/>
      <c r="Q177" s="4"/>
      <c r="R177" s="4">
        <f t="shared" si="21"/>
        <v>0</v>
      </c>
      <c r="S177" s="4"/>
      <c r="T177" s="4"/>
      <c r="U177" s="4">
        <f t="shared" si="22"/>
        <v>0</v>
      </c>
      <c r="V177" s="4"/>
      <c r="W177" s="4"/>
      <c r="X177" s="4">
        <f t="shared" si="23"/>
        <v>0</v>
      </c>
      <c r="Y177" s="4"/>
      <c r="Z177" s="4"/>
      <c r="AA177" s="4">
        <f>C177+I177-L177-O177-U177-X177-R177</f>
        <v>3125000</v>
      </c>
      <c r="AB177" s="7"/>
    </row>
    <row r="178" spans="1:28" ht="15.75" x14ac:dyDescent="0.25">
      <c r="A178" s="24">
        <v>45351</v>
      </c>
      <c r="B178" s="72" t="s">
        <v>207</v>
      </c>
      <c r="C178" s="25">
        <v>9000000</v>
      </c>
      <c r="D178" s="27" t="s">
        <v>46</v>
      </c>
      <c r="E178" s="25" t="s">
        <v>294</v>
      </c>
      <c r="F178" s="25">
        <v>200</v>
      </c>
      <c r="G178" s="25" t="s">
        <v>27</v>
      </c>
      <c r="H178" s="25"/>
      <c r="I178" s="11">
        <f t="shared" si="18"/>
        <v>0</v>
      </c>
      <c r="J178" s="26" t="s">
        <v>28</v>
      </c>
      <c r="K178" s="11"/>
      <c r="L178" s="4">
        <f t="shared" si="19"/>
        <v>0</v>
      </c>
      <c r="M178" s="4"/>
      <c r="N178" s="4"/>
      <c r="O178" s="4">
        <f t="shared" si="20"/>
        <v>0</v>
      </c>
      <c r="P178" s="4"/>
      <c r="Q178" s="4"/>
      <c r="R178" s="4">
        <f t="shared" si="21"/>
        <v>0</v>
      </c>
      <c r="S178" s="4"/>
      <c r="T178" s="4"/>
      <c r="U178" s="4">
        <f t="shared" si="22"/>
        <v>0</v>
      </c>
      <c r="V178" s="4"/>
      <c r="W178" s="4"/>
      <c r="X178" s="4">
        <f t="shared" si="23"/>
        <v>0</v>
      </c>
      <c r="Y178" s="4"/>
      <c r="Z178" s="4"/>
      <c r="AA178" s="4">
        <f>C178+I178-L178-O178-U178-X178-R178</f>
        <v>9000000</v>
      </c>
      <c r="AB178" s="7"/>
    </row>
    <row r="179" spans="1:28" ht="15.75" x14ac:dyDescent="0.25">
      <c r="A179" s="24">
        <v>45351</v>
      </c>
      <c r="B179" s="72" t="s">
        <v>207</v>
      </c>
      <c r="C179" s="25">
        <v>1720000</v>
      </c>
      <c r="D179" s="27" t="s">
        <v>46</v>
      </c>
      <c r="E179" s="25" t="s">
        <v>298</v>
      </c>
      <c r="F179" s="25">
        <v>400</v>
      </c>
      <c r="G179" s="25" t="s">
        <v>34</v>
      </c>
      <c r="H179" s="25"/>
      <c r="I179" s="11">
        <f t="shared" si="18"/>
        <v>0</v>
      </c>
      <c r="J179" s="26" t="s">
        <v>28</v>
      </c>
      <c r="K179" s="11"/>
      <c r="L179" s="4">
        <f t="shared" si="19"/>
        <v>0</v>
      </c>
      <c r="M179" s="4"/>
      <c r="N179" s="4"/>
      <c r="O179" s="4">
        <f t="shared" si="20"/>
        <v>0</v>
      </c>
      <c r="P179" s="4"/>
      <c r="Q179" s="4"/>
      <c r="R179" s="4">
        <f t="shared" si="21"/>
        <v>0</v>
      </c>
      <c r="S179" s="4"/>
      <c r="T179" s="4"/>
      <c r="U179" s="4">
        <f t="shared" si="22"/>
        <v>0</v>
      </c>
      <c r="V179" s="4"/>
      <c r="W179" s="4"/>
      <c r="X179" s="4">
        <f t="shared" si="23"/>
        <v>0</v>
      </c>
      <c r="Y179" s="4"/>
      <c r="Z179" s="4"/>
      <c r="AA179" s="4">
        <f>C179+I179-L179-O179-U179-X179-R179</f>
        <v>1720000</v>
      </c>
      <c r="AB179" s="7"/>
    </row>
    <row r="180" spans="1:28" ht="15.75" x14ac:dyDescent="0.25">
      <c r="A180" s="24">
        <v>45351</v>
      </c>
      <c r="B180" s="72" t="s">
        <v>207</v>
      </c>
      <c r="C180" s="27">
        <v>350000</v>
      </c>
      <c r="D180" s="27" t="s">
        <v>46</v>
      </c>
      <c r="E180" s="27" t="s">
        <v>476</v>
      </c>
      <c r="F180" s="27">
        <v>10</v>
      </c>
      <c r="G180" s="27" t="s">
        <v>23</v>
      </c>
      <c r="H180" s="27"/>
      <c r="I180" s="11">
        <f t="shared" si="18"/>
        <v>0</v>
      </c>
      <c r="J180" s="31" t="s">
        <v>312</v>
      </c>
      <c r="K180" s="11" t="s">
        <v>1213</v>
      </c>
      <c r="L180" s="4">
        <f t="shared" si="19"/>
        <v>0</v>
      </c>
      <c r="M180" s="4"/>
      <c r="N180" s="4"/>
      <c r="O180" s="4">
        <f t="shared" si="20"/>
        <v>350000</v>
      </c>
      <c r="P180" s="4">
        <v>350000</v>
      </c>
      <c r="Q180" s="4"/>
      <c r="R180" s="4">
        <f t="shared" si="21"/>
        <v>0</v>
      </c>
      <c r="S180" s="4"/>
      <c r="T180" s="4"/>
      <c r="U180" s="4">
        <f t="shared" si="22"/>
        <v>0</v>
      </c>
      <c r="V180" s="4"/>
      <c r="W180" s="4"/>
      <c r="X180" s="4">
        <f t="shared" si="23"/>
        <v>0</v>
      </c>
      <c r="Y180" s="4"/>
      <c r="Z180" s="4"/>
      <c r="AA180" s="4">
        <f>C180+I180-L180-O180-U180-X180-R180</f>
        <v>0</v>
      </c>
      <c r="AB180" s="7">
        <v>45387</v>
      </c>
    </row>
    <row r="181" spans="1:28" ht="15.75" x14ac:dyDescent="0.25">
      <c r="A181" s="24">
        <v>45351</v>
      </c>
      <c r="B181" s="72" t="s">
        <v>207</v>
      </c>
      <c r="C181" s="25">
        <v>1200000</v>
      </c>
      <c r="D181" s="27" t="s">
        <v>46</v>
      </c>
      <c r="E181" s="25" t="s">
        <v>343</v>
      </c>
      <c r="F181" s="25">
        <v>1</v>
      </c>
      <c r="G181" s="25" t="s">
        <v>23</v>
      </c>
      <c r="H181" s="25"/>
      <c r="I181" s="11">
        <f t="shared" si="18"/>
        <v>0</v>
      </c>
      <c r="J181" s="26" t="s">
        <v>28</v>
      </c>
      <c r="K181" s="11"/>
      <c r="L181" s="4">
        <f t="shared" si="19"/>
        <v>0</v>
      </c>
      <c r="M181" s="4"/>
      <c r="N181" s="4"/>
      <c r="O181" s="4">
        <f t="shared" si="20"/>
        <v>0</v>
      </c>
      <c r="P181" s="4"/>
      <c r="Q181" s="4"/>
      <c r="R181" s="4">
        <f t="shared" si="21"/>
        <v>0</v>
      </c>
      <c r="S181" s="4"/>
      <c r="T181" s="4"/>
      <c r="U181" s="4">
        <f t="shared" si="22"/>
        <v>0</v>
      </c>
      <c r="V181" s="4"/>
      <c r="W181" s="4"/>
      <c r="X181" s="4">
        <f t="shared" si="23"/>
        <v>0</v>
      </c>
      <c r="Y181" s="4"/>
      <c r="Z181" s="4"/>
      <c r="AA181" s="4">
        <f>C181+I181-L181-O181-U181-X181-R181</f>
        <v>1200000</v>
      </c>
      <c r="AB181" s="7"/>
    </row>
    <row r="182" spans="1:28" ht="15.75" x14ac:dyDescent="0.25">
      <c r="A182" s="24">
        <v>45352</v>
      </c>
      <c r="B182" s="72" t="s">
        <v>147</v>
      </c>
      <c r="C182" s="25">
        <v>675000</v>
      </c>
      <c r="D182" s="25" t="s">
        <v>46</v>
      </c>
      <c r="E182" s="25" t="s">
        <v>163</v>
      </c>
      <c r="F182" s="25">
        <v>5</v>
      </c>
      <c r="G182" s="25" t="s">
        <v>39</v>
      </c>
      <c r="H182" s="25"/>
      <c r="I182" s="11">
        <f t="shared" si="18"/>
        <v>0</v>
      </c>
      <c r="J182" s="31" t="s">
        <v>312</v>
      </c>
      <c r="K182" s="11" t="s">
        <v>1221</v>
      </c>
      <c r="L182" s="4">
        <f t="shared" si="19"/>
        <v>0</v>
      </c>
      <c r="M182" s="4"/>
      <c r="N182" s="4"/>
      <c r="O182" s="4">
        <f t="shared" si="20"/>
        <v>675000</v>
      </c>
      <c r="P182" s="4">
        <v>675000</v>
      </c>
      <c r="Q182" s="4"/>
      <c r="R182" s="4">
        <f t="shared" si="21"/>
        <v>0</v>
      </c>
      <c r="S182" s="4"/>
      <c r="T182" s="4"/>
      <c r="U182" s="4">
        <f t="shared" si="22"/>
        <v>0</v>
      </c>
      <c r="V182" s="4"/>
      <c r="W182" s="4"/>
      <c r="X182" s="4">
        <f t="shared" si="23"/>
        <v>0</v>
      </c>
      <c r="Y182" s="4"/>
      <c r="Z182" s="4"/>
      <c r="AA182" s="4">
        <f>C182+I182-L182-O182-U182-X182-R182</f>
        <v>0</v>
      </c>
      <c r="AB182" s="7">
        <v>45398</v>
      </c>
    </row>
    <row r="183" spans="1:28" ht="15.75" x14ac:dyDescent="0.25">
      <c r="A183" s="29">
        <v>45353</v>
      </c>
      <c r="B183" s="73" t="s">
        <v>226</v>
      </c>
      <c r="C183" s="27">
        <v>12600000</v>
      </c>
      <c r="D183" s="27" t="s">
        <v>52</v>
      </c>
      <c r="E183" s="27" t="s">
        <v>229</v>
      </c>
      <c r="F183" s="27">
        <v>300</v>
      </c>
      <c r="G183" s="27" t="s">
        <v>39</v>
      </c>
      <c r="H183" s="27"/>
      <c r="I183" s="15">
        <f t="shared" si="18"/>
        <v>0</v>
      </c>
      <c r="J183" s="31" t="s">
        <v>312</v>
      </c>
      <c r="K183" s="11" t="s">
        <v>974</v>
      </c>
      <c r="L183" s="4">
        <f t="shared" si="19"/>
        <v>0</v>
      </c>
      <c r="M183" s="4"/>
      <c r="N183" s="4"/>
      <c r="O183" s="4">
        <f t="shared" si="20"/>
        <v>12600000</v>
      </c>
      <c r="P183" s="4">
        <v>12600000</v>
      </c>
      <c r="Q183" s="4"/>
      <c r="R183" s="4">
        <f t="shared" si="21"/>
        <v>0</v>
      </c>
      <c r="S183" s="4"/>
      <c r="T183" s="4"/>
      <c r="U183" s="4">
        <f t="shared" si="22"/>
        <v>0</v>
      </c>
      <c r="V183" s="4"/>
      <c r="W183" s="4"/>
      <c r="X183" s="4">
        <f t="shared" si="23"/>
        <v>0</v>
      </c>
      <c r="Y183" s="4"/>
      <c r="Z183" s="4"/>
      <c r="AA183" s="4">
        <f>C183+I183-L183-O183-U183-X183-R183</f>
        <v>0</v>
      </c>
      <c r="AB183" s="7">
        <v>45384</v>
      </c>
    </row>
    <row r="184" spans="1:28" ht="15.75" x14ac:dyDescent="0.25">
      <c r="A184" s="29">
        <v>45353</v>
      </c>
      <c r="B184" s="73" t="s">
        <v>122</v>
      </c>
      <c r="C184" s="25">
        <v>11140000</v>
      </c>
      <c r="D184" s="27" t="s">
        <v>46</v>
      </c>
      <c r="E184" s="25" t="s">
        <v>298</v>
      </c>
      <c r="F184" s="25">
        <v>15600</v>
      </c>
      <c r="G184" s="25" t="s">
        <v>34</v>
      </c>
      <c r="H184" s="25"/>
      <c r="I184" s="11">
        <f t="shared" si="18"/>
        <v>0</v>
      </c>
      <c r="J184" s="32" t="s">
        <v>324</v>
      </c>
      <c r="K184" s="11"/>
      <c r="L184" s="4">
        <f t="shared" si="19"/>
        <v>11140000</v>
      </c>
      <c r="M184" s="4">
        <v>11140000</v>
      </c>
      <c r="N184" s="4"/>
      <c r="O184" s="4">
        <f t="shared" si="20"/>
        <v>0</v>
      </c>
      <c r="P184" s="4"/>
      <c r="Q184" s="4"/>
      <c r="R184" s="4">
        <f t="shared" si="21"/>
        <v>0</v>
      </c>
      <c r="S184" s="4"/>
      <c r="T184" s="4"/>
      <c r="U184" s="4">
        <f t="shared" si="22"/>
        <v>0</v>
      </c>
      <c r="V184" s="4"/>
      <c r="W184" s="4"/>
      <c r="X184" s="4">
        <f t="shared" si="23"/>
        <v>0</v>
      </c>
      <c r="Y184" s="4"/>
      <c r="Z184" s="4"/>
      <c r="AA184" s="4">
        <f>C184+I184-L184-O184-U184-X184-R184</f>
        <v>0</v>
      </c>
      <c r="AB184" s="7">
        <v>45404</v>
      </c>
    </row>
    <row r="185" spans="1:28" ht="15.75" x14ac:dyDescent="0.25">
      <c r="A185" s="24">
        <v>45355</v>
      </c>
      <c r="B185" s="72" t="s">
        <v>122</v>
      </c>
      <c r="C185" s="27">
        <v>3273200</v>
      </c>
      <c r="D185" s="25" t="s">
        <v>46</v>
      </c>
      <c r="E185" s="27" t="s">
        <v>299</v>
      </c>
      <c r="F185" s="27">
        <v>66.8</v>
      </c>
      <c r="G185" s="25" t="s">
        <v>39</v>
      </c>
      <c r="H185" s="27"/>
      <c r="I185" s="11">
        <f t="shared" si="18"/>
        <v>0</v>
      </c>
      <c r="J185" s="28" t="s">
        <v>28</v>
      </c>
      <c r="K185" s="11"/>
      <c r="L185" s="4">
        <f t="shared" si="19"/>
        <v>0</v>
      </c>
      <c r="M185" s="4"/>
      <c r="N185" s="4"/>
      <c r="O185" s="4">
        <f t="shared" si="20"/>
        <v>0</v>
      </c>
      <c r="P185" s="4"/>
      <c r="Q185" s="4"/>
      <c r="R185" s="4">
        <f t="shared" si="21"/>
        <v>0</v>
      </c>
      <c r="S185" s="4"/>
      <c r="T185" s="4"/>
      <c r="U185" s="4">
        <f t="shared" si="22"/>
        <v>0</v>
      </c>
      <c r="V185" s="4"/>
      <c r="W185" s="4"/>
      <c r="X185" s="4">
        <f t="shared" si="23"/>
        <v>0</v>
      </c>
      <c r="Y185" s="4"/>
      <c r="Z185" s="4"/>
      <c r="AA185" s="4">
        <f>C185+I185-L185-O185-U185-X185-R185</f>
        <v>3273200</v>
      </c>
      <c r="AB185" s="7"/>
    </row>
    <row r="186" spans="1:28" ht="15.75" x14ac:dyDescent="0.25">
      <c r="A186" s="24">
        <v>45355</v>
      </c>
      <c r="B186" s="72" t="s">
        <v>122</v>
      </c>
      <c r="C186" s="25">
        <v>6250000</v>
      </c>
      <c r="D186" s="25" t="s">
        <v>46</v>
      </c>
      <c r="E186" s="25" t="s">
        <v>128</v>
      </c>
      <c r="F186" s="25">
        <v>50</v>
      </c>
      <c r="G186" s="25" t="s">
        <v>39</v>
      </c>
      <c r="H186" s="25"/>
      <c r="I186" s="11">
        <f t="shared" si="18"/>
        <v>0</v>
      </c>
      <c r="J186" s="26" t="s">
        <v>28</v>
      </c>
      <c r="K186" s="11"/>
      <c r="L186" s="4">
        <f t="shared" si="19"/>
        <v>0</v>
      </c>
      <c r="M186" s="4"/>
      <c r="N186" s="4"/>
      <c r="O186" s="4">
        <f t="shared" si="20"/>
        <v>0</v>
      </c>
      <c r="P186" s="4"/>
      <c r="Q186" s="4"/>
      <c r="R186" s="4">
        <f t="shared" si="21"/>
        <v>0</v>
      </c>
      <c r="S186" s="4"/>
      <c r="T186" s="4"/>
      <c r="U186" s="4">
        <f t="shared" si="22"/>
        <v>0</v>
      </c>
      <c r="V186" s="4"/>
      <c r="W186" s="4"/>
      <c r="X186" s="4">
        <f t="shared" si="23"/>
        <v>0</v>
      </c>
      <c r="Y186" s="4"/>
      <c r="Z186" s="4"/>
      <c r="AA186" s="4">
        <f>C186+I186-L186-O186-U186-X186-R186</f>
        <v>6250000</v>
      </c>
      <c r="AB186" s="7"/>
    </row>
    <row r="187" spans="1:28" ht="15.75" x14ac:dyDescent="0.25">
      <c r="A187" s="24">
        <v>45355</v>
      </c>
      <c r="B187" s="72" t="s">
        <v>122</v>
      </c>
      <c r="C187" s="25">
        <v>900000</v>
      </c>
      <c r="D187" s="25" t="s">
        <v>46</v>
      </c>
      <c r="E187" s="25" t="s">
        <v>150</v>
      </c>
      <c r="F187" s="25">
        <v>20</v>
      </c>
      <c r="G187" s="25" t="s">
        <v>77</v>
      </c>
      <c r="H187" s="25"/>
      <c r="I187" s="11">
        <f t="shared" si="18"/>
        <v>0</v>
      </c>
      <c r="J187" s="26" t="s">
        <v>28</v>
      </c>
      <c r="K187" s="11"/>
      <c r="L187" s="4">
        <f t="shared" si="19"/>
        <v>0</v>
      </c>
      <c r="M187" s="4"/>
      <c r="N187" s="4"/>
      <c r="O187" s="4">
        <f t="shared" si="20"/>
        <v>0</v>
      </c>
      <c r="P187" s="4"/>
      <c r="Q187" s="4"/>
      <c r="R187" s="4">
        <f t="shared" si="21"/>
        <v>0</v>
      </c>
      <c r="S187" s="4"/>
      <c r="T187" s="4"/>
      <c r="U187" s="4">
        <f t="shared" si="22"/>
        <v>0</v>
      </c>
      <c r="V187" s="4"/>
      <c r="W187" s="4"/>
      <c r="X187" s="4">
        <f t="shared" si="23"/>
        <v>0</v>
      </c>
      <c r="Y187" s="4"/>
      <c r="Z187" s="4"/>
      <c r="AA187" s="4">
        <f>C187+I187-L187-O187-U187-X187-R187</f>
        <v>900000</v>
      </c>
      <c r="AB187" s="7"/>
    </row>
    <row r="188" spans="1:28" ht="15.75" x14ac:dyDescent="0.25">
      <c r="A188" s="24">
        <v>45355</v>
      </c>
      <c r="B188" s="72" t="s">
        <v>122</v>
      </c>
      <c r="C188" s="25">
        <v>720000</v>
      </c>
      <c r="D188" s="25" t="s">
        <v>46</v>
      </c>
      <c r="E188" s="25" t="s">
        <v>129</v>
      </c>
      <c r="F188" s="25">
        <v>12</v>
      </c>
      <c r="G188" s="25" t="s">
        <v>77</v>
      </c>
      <c r="H188" s="25"/>
      <c r="I188" s="11">
        <f t="shared" ref="I188:I222" si="24">F188*H188</f>
        <v>0</v>
      </c>
      <c r="J188" s="26" t="s">
        <v>28</v>
      </c>
      <c r="K188" s="11"/>
      <c r="L188" s="4">
        <f t="shared" si="19"/>
        <v>0</v>
      </c>
      <c r="M188" s="4"/>
      <c r="N188" s="4"/>
      <c r="O188" s="4">
        <f t="shared" si="20"/>
        <v>0</v>
      </c>
      <c r="P188" s="4"/>
      <c r="Q188" s="4"/>
      <c r="R188" s="4">
        <f t="shared" si="21"/>
        <v>0</v>
      </c>
      <c r="S188" s="4"/>
      <c r="T188" s="4"/>
      <c r="U188" s="4">
        <f t="shared" si="22"/>
        <v>0</v>
      </c>
      <c r="V188" s="4"/>
      <c r="W188" s="4"/>
      <c r="X188" s="4">
        <f t="shared" si="23"/>
        <v>0</v>
      </c>
      <c r="Y188" s="4"/>
      <c r="Z188" s="4"/>
      <c r="AA188" s="4">
        <f>C188+I188-L188-O188-U188-X188-R188</f>
        <v>720000</v>
      </c>
      <c r="AB188" s="7"/>
    </row>
    <row r="189" spans="1:28" ht="15.75" x14ac:dyDescent="0.25">
      <c r="A189" s="24">
        <v>45355</v>
      </c>
      <c r="B189" s="72" t="s">
        <v>231</v>
      </c>
      <c r="C189" s="27">
        <v>3463000</v>
      </c>
      <c r="D189" s="25" t="s">
        <v>46</v>
      </c>
      <c r="E189" s="27" t="s">
        <v>69</v>
      </c>
      <c r="F189" s="27">
        <v>25</v>
      </c>
      <c r="G189" s="25" t="s">
        <v>39</v>
      </c>
      <c r="H189" s="27"/>
      <c r="I189" s="11">
        <f t="shared" si="24"/>
        <v>0</v>
      </c>
      <c r="J189" s="17" t="s">
        <v>312</v>
      </c>
      <c r="K189" s="11"/>
      <c r="L189" s="4">
        <f t="shared" si="19"/>
        <v>0</v>
      </c>
      <c r="M189" s="4"/>
      <c r="N189" s="4"/>
      <c r="O189" s="4">
        <f t="shared" si="20"/>
        <v>3463000</v>
      </c>
      <c r="P189" s="4">
        <v>3429000</v>
      </c>
      <c r="Q189" s="4">
        <v>34000</v>
      </c>
      <c r="R189" s="4">
        <f t="shared" si="21"/>
        <v>0</v>
      </c>
      <c r="S189" s="4"/>
      <c r="T189" s="4"/>
      <c r="U189" s="4">
        <f t="shared" si="22"/>
        <v>0</v>
      </c>
      <c r="V189" s="4"/>
      <c r="W189" s="4"/>
      <c r="X189" s="4">
        <f t="shared" si="23"/>
        <v>0</v>
      </c>
      <c r="Y189" s="4"/>
      <c r="Z189" s="4"/>
      <c r="AA189" s="4">
        <f>C189+I189-L189-O189-U189-X189-R189</f>
        <v>0</v>
      </c>
      <c r="AB189" s="7">
        <v>45386</v>
      </c>
    </row>
    <row r="190" spans="1:28" ht="15.75" x14ac:dyDescent="0.25">
      <c r="A190" s="29">
        <v>45356</v>
      </c>
      <c r="B190" s="73" t="s">
        <v>309</v>
      </c>
      <c r="C190" s="27">
        <v>17920000</v>
      </c>
      <c r="D190" s="27" t="s">
        <v>46</v>
      </c>
      <c r="E190" s="27" t="s">
        <v>356</v>
      </c>
      <c r="F190" s="27">
        <v>2</v>
      </c>
      <c r="G190" s="27" t="s">
        <v>48</v>
      </c>
      <c r="H190" s="27"/>
      <c r="I190" s="11">
        <f t="shared" si="24"/>
        <v>0</v>
      </c>
      <c r="J190" s="31" t="s">
        <v>324</v>
      </c>
      <c r="K190" s="11"/>
      <c r="L190" s="4">
        <f t="shared" si="19"/>
        <v>0</v>
      </c>
      <c r="M190" s="4"/>
      <c r="N190" s="4"/>
      <c r="O190" s="4">
        <f t="shared" si="20"/>
        <v>0</v>
      </c>
      <c r="P190" s="4"/>
      <c r="Q190" s="4"/>
      <c r="R190" s="4">
        <f t="shared" si="21"/>
        <v>0</v>
      </c>
      <c r="S190" s="4"/>
      <c r="T190" s="4"/>
      <c r="U190" s="4">
        <f t="shared" si="22"/>
        <v>17920000</v>
      </c>
      <c r="V190" s="4">
        <v>1918000</v>
      </c>
      <c r="W190" s="4">
        <f>10000000+6002000</f>
        <v>16002000</v>
      </c>
      <c r="X190" s="4">
        <f t="shared" si="23"/>
        <v>0</v>
      </c>
      <c r="Y190" s="4"/>
      <c r="Z190" s="4"/>
      <c r="AA190" s="4">
        <f>C190+I190-L190-O190-U190-X190-R190</f>
        <v>0</v>
      </c>
      <c r="AB190" s="7">
        <v>45386</v>
      </c>
    </row>
    <row r="191" spans="1:28" ht="15.75" x14ac:dyDescent="0.25">
      <c r="A191" s="29">
        <v>45356</v>
      </c>
      <c r="B191" s="72" t="s">
        <v>519</v>
      </c>
      <c r="C191" s="25">
        <v>8740000</v>
      </c>
      <c r="D191" s="25" t="s">
        <v>46</v>
      </c>
      <c r="E191" s="25" t="s">
        <v>356</v>
      </c>
      <c r="F191" s="21">
        <v>1</v>
      </c>
      <c r="G191" s="25" t="s">
        <v>48</v>
      </c>
      <c r="H191" s="21"/>
      <c r="I191" s="11">
        <f t="shared" si="24"/>
        <v>0</v>
      </c>
      <c r="J191" s="31" t="s">
        <v>312</v>
      </c>
      <c r="K191" s="11" t="s">
        <v>1173</v>
      </c>
      <c r="L191" s="4">
        <f t="shared" si="19"/>
        <v>0</v>
      </c>
      <c r="M191" s="4"/>
      <c r="N191" s="4"/>
      <c r="O191" s="4">
        <f t="shared" si="20"/>
        <v>8740000</v>
      </c>
      <c r="P191" s="4">
        <v>8740000</v>
      </c>
      <c r="Q191" s="4"/>
      <c r="R191" s="4">
        <f t="shared" si="21"/>
        <v>0</v>
      </c>
      <c r="S191" s="4"/>
      <c r="T191" s="4"/>
      <c r="U191" s="4">
        <f t="shared" si="22"/>
        <v>0</v>
      </c>
      <c r="V191" s="4"/>
      <c r="W191" s="4"/>
      <c r="X191" s="4">
        <f t="shared" si="23"/>
        <v>0</v>
      </c>
      <c r="Y191" s="4"/>
      <c r="Z191" s="4"/>
      <c r="AA191" s="4">
        <f>C191+I191-L191-O191-U191-X191-R191</f>
        <v>0</v>
      </c>
      <c r="AB191" s="7">
        <v>45385</v>
      </c>
    </row>
    <row r="192" spans="1:28" ht="15.75" x14ac:dyDescent="0.25">
      <c r="A192" s="29">
        <v>45356</v>
      </c>
      <c r="B192" s="72" t="s">
        <v>134</v>
      </c>
      <c r="C192" s="27">
        <v>2250000</v>
      </c>
      <c r="D192" s="25" t="s">
        <v>46</v>
      </c>
      <c r="E192" s="27" t="s">
        <v>42</v>
      </c>
      <c r="F192" s="34">
        <v>500</v>
      </c>
      <c r="G192" s="25" t="s">
        <v>34</v>
      </c>
      <c r="H192" s="34"/>
      <c r="I192" s="11">
        <f t="shared" si="24"/>
        <v>0</v>
      </c>
      <c r="J192" s="32" t="s">
        <v>312</v>
      </c>
      <c r="K192" s="11" t="s">
        <v>1257</v>
      </c>
      <c r="L192" s="4">
        <f t="shared" si="19"/>
        <v>0</v>
      </c>
      <c r="M192" s="4"/>
      <c r="N192" s="4"/>
      <c r="O192" s="4">
        <f t="shared" si="20"/>
        <v>2250000</v>
      </c>
      <c r="P192" s="4">
        <v>2250000</v>
      </c>
      <c r="Q192" s="4"/>
      <c r="R192" s="4">
        <f t="shared" si="21"/>
        <v>0</v>
      </c>
      <c r="S192" s="4"/>
      <c r="T192" s="4"/>
      <c r="U192" s="4">
        <f t="shared" si="22"/>
        <v>0</v>
      </c>
      <c r="V192" s="4"/>
      <c r="W192" s="4"/>
      <c r="X192" s="4">
        <f t="shared" si="23"/>
        <v>0</v>
      </c>
      <c r="Y192" s="4"/>
      <c r="Z192" s="4"/>
      <c r="AA192" s="4">
        <f>C192+I192-L192-O192-U192-X192-R192</f>
        <v>0</v>
      </c>
      <c r="AB192" s="7">
        <v>45397</v>
      </c>
    </row>
    <row r="193" spans="1:28" ht="15.75" x14ac:dyDescent="0.25">
      <c r="A193" s="29">
        <v>45356</v>
      </c>
      <c r="B193" s="72" t="s">
        <v>134</v>
      </c>
      <c r="C193" s="25">
        <v>777000</v>
      </c>
      <c r="D193" s="25" t="s">
        <v>46</v>
      </c>
      <c r="E193" s="27" t="s">
        <v>50</v>
      </c>
      <c r="F193" s="25">
        <v>200</v>
      </c>
      <c r="G193" s="25" t="s">
        <v>34</v>
      </c>
      <c r="H193" s="25"/>
      <c r="I193" s="11">
        <f t="shared" si="24"/>
        <v>0</v>
      </c>
      <c r="J193" s="32" t="s">
        <v>312</v>
      </c>
      <c r="K193" s="11" t="s">
        <v>1257</v>
      </c>
      <c r="L193" s="4">
        <f t="shared" si="19"/>
        <v>0</v>
      </c>
      <c r="M193" s="4"/>
      <c r="N193" s="4"/>
      <c r="O193" s="4">
        <f t="shared" si="20"/>
        <v>777000</v>
      </c>
      <c r="P193" s="4">
        <v>777000</v>
      </c>
      <c r="Q193" s="4"/>
      <c r="R193" s="4">
        <f t="shared" si="21"/>
        <v>0</v>
      </c>
      <c r="S193" s="4"/>
      <c r="T193" s="4"/>
      <c r="U193" s="4">
        <f t="shared" si="22"/>
        <v>0</v>
      </c>
      <c r="V193" s="4"/>
      <c r="W193" s="4"/>
      <c r="X193" s="4">
        <f t="shared" si="23"/>
        <v>0</v>
      </c>
      <c r="Y193" s="4"/>
      <c r="Z193" s="4"/>
      <c r="AA193" s="4">
        <f>C193+I193-L193-O193-U193-X193-R193</f>
        <v>0</v>
      </c>
      <c r="AB193" s="7">
        <v>45397</v>
      </c>
    </row>
    <row r="194" spans="1:28" ht="15.75" x14ac:dyDescent="0.25">
      <c r="A194" s="29">
        <v>45356</v>
      </c>
      <c r="B194" s="72" t="s">
        <v>215</v>
      </c>
      <c r="C194" s="27">
        <v>1440000</v>
      </c>
      <c r="D194" s="25" t="s">
        <v>52</v>
      </c>
      <c r="E194" s="27" t="s">
        <v>129</v>
      </c>
      <c r="F194" s="25">
        <v>24</v>
      </c>
      <c r="G194" s="25" t="s">
        <v>77</v>
      </c>
      <c r="H194" s="27"/>
      <c r="I194" s="11">
        <f t="shared" si="24"/>
        <v>0</v>
      </c>
      <c r="J194" s="32" t="s">
        <v>324</v>
      </c>
      <c r="K194" s="11"/>
      <c r="L194" s="4">
        <f t="shared" si="19"/>
        <v>0</v>
      </c>
      <c r="M194" s="4"/>
      <c r="N194" s="4"/>
      <c r="O194" s="4">
        <f t="shared" si="20"/>
        <v>0</v>
      </c>
      <c r="P194" s="4"/>
      <c r="Q194" s="4"/>
      <c r="R194" s="4">
        <f t="shared" si="21"/>
        <v>0</v>
      </c>
      <c r="S194" s="4"/>
      <c r="T194" s="4"/>
      <c r="U194" s="4">
        <f t="shared" si="22"/>
        <v>1440000</v>
      </c>
      <c r="V194" s="4"/>
      <c r="W194" s="4">
        <v>1440000</v>
      </c>
      <c r="X194" s="4">
        <f t="shared" si="23"/>
        <v>0</v>
      </c>
      <c r="Y194" s="4"/>
      <c r="Z194" s="4"/>
      <c r="AA194" s="4">
        <f>C194+I194-L194-O194-U194-X194-R194</f>
        <v>0</v>
      </c>
      <c r="AB194" s="7">
        <v>45409</v>
      </c>
    </row>
    <row r="195" spans="1:28" ht="15.75" x14ac:dyDescent="0.25">
      <c r="A195" s="29">
        <v>45356</v>
      </c>
      <c r="B195" s="72" t="s">
        <v>304</v>
      </c>
      <c r="C195" s="25">
        <v>18000000</v>
      </c>
      <c r="D195" s="25" t="s">
        <v>52</v>
      </c>
      <c r="E195" s="25" t="s">
        <v>64</v>
      </c>
      <c r="F195" s="25">
        <v>300</v>
      </c>
      <c r="G195" s="25" t="s">
        <v>39</v>
      </c>
      <c r="H195" s="25"/>
      <c r="I195" s="11">
        <f t="shared" si="24"/>
        <v>0</v>
      </c>
      <c r="J195" s="31" t="s">
        <v>312</v>
      </c>
      <c r="K195" s="11"/>
      <c r="L195" s="4">
        <f t="shared" si="19"/>
        <v>0</v>
      </c>
      <c r="M195" s="4"/>
      <c r="N195" s="4"/>
      <c r="O195" s="4">
        <f t="shared" si="20"/>
        <v>18000000</v>
      </c>
      <c r="P195" s="4">
        <v>18000000</v>
      </c>
      <c r="Q195" s="4"/>
      <c r="R195" s="4">
        <f t="shared" si="21"/>
        <v>0</v>
      </c>
      <c r="S195" s="4"/>
      <c r="T195" s="4"/>
      <c r="U195" s="4">
        <f t="shared" si="22"/>
        <v>0</v>
      </c>
      <c r="V195" s="4"/>
      <c r="W195" s="4"/>
      <c r="X195" s="4">
        <f t="shared" si="23"/>
        <v>0</v>
      </c>
      <c r="Y195" s="4"/>
      <c r="Z195" s="4"/>
      <c r="AA195" s="4">
        <f>C195+I195-L195-O195-U195-X195-R195</f>
        <v>0</v>
      </c>
      <c r="AB195" s="7">
        <v>45397</v>
      </c>
    </row>
    <row r="196" spans="1:28" ht="15.75" x14ac:dyDescent="0.25">
      <c r="A196" s="29">
        <v>45357</v>
      </c>
      <c r="B196" s="72" t="s">
        <v>72</v>
      </c>
      <c r="C196" s="27">
        <v>117200</v>
      </c>
      <c r="D196" s="25" t="s">
        <v>46</v>
      </c>
      <c r="E196" s="27" t="s">
        <v>260</v>
      </c>
      <c r="F196" s="27">
        <v>400</v>
      </c>
      <c r="G196" s="27" t="s">
        <v>34</v>
      </c>
      <c r="H196" s="27"/>
      <c r="I196" s="11">
        <f t="shared" si="24"/>
        <v>0</v>
      </c>
      <c r="J196" s="32" t="s">
        <v>324</v>
      </c>
      <c r="K196" s="11"/>
      <c r="L196" s="4">
        <f t="shared" si="19"/>
        <v>0</v>
      </c>
      <c r="M196" s="4"/>
      <c r="N196" s="4"/>
      <c r="O196" s="4">
        <f t="shared" si="20"/>
        <v>0</v>
      </c>
      <c r="P196" s="4"/>
      <c r="Q196" s="4"/>
      <c r="R196" s="4">
        <f t="shared" si="21"/>
        <v>0</v>
      </c>
      <c r="S196" s="4"/>
      <c r="T196" s="4"/>
      <c r="U196" s="4">
        <f t="shared" si="22"/>
        <v>117200</v>
      </c>
      <c r="V196" s="4">
        <v>117200</v>
      </c>
      <c r="W196" s="4"/>
      <c r="X196" s="4">
        <f t="shared" si="23"/>
        <v>0</v>
      </c>
      <c r="Y196" s="4"/>
      <c r="Z196" s="4"/>
      <c r="AA196" s="4">
        <f>C196+I196-L196-O196-U196-X196-R196</f>
        <v>0</v>
      </c>
      <c r="AB196" s="7">
        <v>45401</v>
      </c>
    </row>
    <row r="197" spans="1:28" ht="15.75" x14ac:dyDescent="0.25">
      <c r="A197" s="29">
        <v>45357</v>
      </c>
      <c r="B197" s="72" t="s">
        <v>72</v>
      </c>
      <c r="C197" s="25">
        <v>517500</v>
      </c>
      <c r="D197" s="25" t="s">
        <v>46</v>
      </c>
      <c r="E197" s="27" t="s">
        <v>151</v>
      </c>
      <c r="F197" s="27">
        <v>250</v>
      </c>
      <c r="G197" s="27" t="s">
        <v>34</v>
      </c>
      <c r="H197" s="25"/>
      <c r="I197" s="11">
        <f t="shared" si="24"/>
        <v>0</v>
      </c>
      <c r="J197" s="31" t="s">
        <v>324</v>
      </c>
      <c r="K197" s="11"/>
      <c r="L197" s="4">
        <f t="shared" si="19"/>
        <v>0</v>
      </c>
      <c r="M197" s="4"/>
      <c r="N197" s="4"/>
      <c r="O197" s="4">
        <f t="shared" si="20"/>
        <v>0</v>
      </c>
      <c r="P197" s="4"/>
      <c r="Q197" s="4"/>
      <c r="R197" s="4">
        <f t="shared" si="21"/>
        <v>0</v>
      </c>
      <c r="S197" s="4"/>
      <c r="T197" s="4"/>
      <c r="U197" s="4">
        <f t="shared" si="22"/>
        <v>517500</v>
      </c>
      <c r="V197" s="4">
        <v>517500</v>
      </c>
      <c r="W197" s="4"/>
      <c r="X197" s="4">
        <f t="shared" si="23"/>
        <v>0</v>
      </c>
      <c r="Y197" s="4"/>
      <c r="Z197" s="4"/>
      <c r="AA197" s="4">
        <f>C197+I197-L197-O197-U197-X197-R197</f>
        <v>0</v>
      </c>
      <c r="AB197" s="7">
        <v>45401</v>
      </c>
    </row>
    <row r="198" spans="1:28" ht="15.75" x14ac:dyDescent="0.25">
      <c r="A198" s="29">
        <v>45357</v>
      </c>
      <c r="B198" s="72" t="s">
        <v>140</v>
      </c>
      <c r="C198" s="25">
        <v>0</v>
      </c>
      <c r="D198" s="25" t="s">
        <v>46</v>
      </c>
      <c r="E198" s="25" t="s">
        <v>230</v>
      </c>
      <c r="F198" s="25">
        <v>1000</v>
      </c>
      <c r="G198" s="27" t="s">
        <v>27</v>
      </c>
      <c r="H198" s="25"/>
      <c r="I198" s="11">
        <f t="shared" si="24"/>
        <v>0</v>
      </c>
      <c r="J198" s="26" t="s">
        <v>28</v>
      </c>
      <c r="K198" s="11"/>
      <c r="L198" s="4">
        <f t="shared" si="19"/>
        <v>0</v>
      </c>
      <c r="M198" s="4"/>
      <c r="N198" s="4"/>
      <c r="O198" s="4">
        <f t="shared" si="20"/>
        <v>0</v>
      </c>
      <c r="P198" s="4"/>
      <c r="Q198" s="4"/>
      <c r="R198" s="4">
        <f t="shared" si="21"/>
        <v>0</v>
      </c>
      <c r="S198" s="4"/>
      <c r="T198" s="4"/>
      <c r="U198" s="4">
        <f t="shared" si="22"/>
        <v>0</v>
      </c>
      <c r="V198" s="4"/>
      <c r="W198" s="4"/>
      <c r="X198" s="4">
        <f t="shared" si="23"/>
        <v>0</v>
      </c>
      <c r="Y198" s="4"/>
      <c r="Z198" s="4"/>
      <c r="AA198" s="4">
        <f>C198+I198-L198-O198-U198-X198-R198</f>
        <v>0</v>
      </c>
      <c r="AB198" s="7"/>
    </row>
    <row r="199" spans="1:28" ht="15.75" x14ac:dyDescent="0.25">
      <c r="A199" s="29">
        <v>45357</v>
      </c>
      <c r="B199" s="72" t="s">
        <v>261</v>
      </c>
      <c r="C199" s="25">
        <v>1350000</v>
      </c>
      <c r="D199" s="25" t="s">
        <v>52</v>
      </c>
      <c r="E199" s="25" t="s">
        <v>108</v>
      </c>
      <c r="F199" s="25">
        <v>600</v>
      </c>
      <c r="G199" s="25" t="s">
        <v>34</v>
      </c>
      <c r="H199" s="25"/>
      <c r="I199" s="11">
        <f t="shared" si="24"/>
        <v>0</v>
      </c>
      <c r="J199" s="31" t="s">
        <v>312</v>
      </c>
      <c r="K199" s="11" t="s">
        <v>1313</v>
      </c>
      <c r="L199" s="4">
        <f t="shared" si="19"/>
        <v>0</v>
      </c>
      <c r="M199" s="4"/>
      <c r="N199" s="4"/>
      <c r="O199" s="4">
        <f t="shared" si="20"/>
        <v>1350000</v>
      </c>
      <c r="P199" s="4">
        <v>1350000</v>
      </c>
      <c r="Q199" s="4"/>
      <c r="R199" s="4">
        <f t="shared" si="21"/>
        <v>0</v>
      </c>
      <c r="S199" s="4"/>
      <c r="T199" s="4"/>
      <c r="U199" s="4">
        <f t="shared" si="22"/>
        <v>0</v>
      </c>
      <c r="V199" s="4"/>
      <c r="W199" s="4"/>
      <c r="X199" s="4">
        <f t="shared" si="23"/>
        <v>0</v>
      </c>
      <c r="Y199" s="4"/>
      <c r="Z199" s="4"/>
      <c r="AA199" s="4">
        <f>C199+I199-L199-O199-U199-X199-R199</f>
        <v>0</v>
      </c>
      <c r="AB199" s="7">
        <v>45404</v>
      </c>
    </row>
    <row r="200" spans="1:28" ht="15.75" x14ac:dyDescent="0.25">
      <c r="A200" s="29">
        <v>45357</v>
      </c>
      <c r="B200" s="72" t="s">
        <v>203</v>
      </c>
      <c r="C200" s="25">
        <v>878900</v>
      </c>
      <c r="D200" s="25" t="s">
        <v>46</v>
      </c>
      <c r="E200" s="27" t="s">
        <v>137</v>
      </c>
      <c r="F200" s="27">
        <v>18.7</v>
      </c>
      <c r="G200" s="27" t="s">
        <v>39</v>
      </c>
      <c r="H200" s="25"/>
      <c r="I200" s="11">
        <f t="shared" si="24"/>
        <v>0</v>
      </c>
      <c r="J200" s="26" t="s">
        <v>28</v>
      </c>
      <c r="K200" s="11"/>
      <c r="L200" s="4">
        <f t="shared" si="19"/>
        <v>0</v>
      </c>
      <c r="M200" s="4"/>
      <c r="N200" s="4"/>
      <c r="O200" s="4">
        <f t="shared" si="20"/>
        <v>0</v>
      </c>
      <c r="P200" s="4"/>
      <c r="Q200" s="4"/>
      <c r="R200" s="4">
        <f t="shared" si="21"/>
        <v>0</v>
      </c>
      <c r="S200" s="4"/>
      <c r="T200" s="4"/>
      <c r="U200" s="4">
        <f t="shared" si="22"/>
        <v>0</v>
      </c>
      <c r="V200" s="4"/>
      <c r="W200" s="4"/>
      <c r="X200" s="4">
        <f t="shared" si="23"/>
        <v>0</v>
      </c>
      <c r="Y200" s="4"/>
      <c r="Z200" s="4"/>
      <c r="AA200" s="4">
        <f>C200+I200-L200-O200-U200-X200-R200</f>
        <v>878900</v>
      </c>
      <c r="AB200" s="7"/>
    </row>
    <row r="201" spans="1:28" ht="15.75" x14ac:dyDescent="0.25">
      <c r="A201" s="29">
        <v>45357</v>
      </c>
      <c r="B201" s="72" t="s">
        <v>203</v>
      </c>
      <c r="C201" s="25">
        <v>1600000</v>
      </c>
      <c r="D201" s="25" t="s">
        <v>46</v>
      </c>
      <c r="E201" s="25" t="s">
        <v>135</v>
      </c>
      <c r="F201" s="25">
        <v>10</v>
      </c>
      <c r="G201" s="27" t="s">
        <v>48</v>
      </c>
      <c r="H201" s="25"/>
      <c r="I201" s="11">
        <f t="shared" si="24"/>
        <v>0</v>
      </c>
      <c r="J201" s="26" t="s">
        <v>28</v>
      </c>
      <c r="K201" s="11"/>
      <c r="L201" s="4">
        <f t="shared" si="19"/>
        <v>0</v>
      </c>
      <c r="M201" s="4"/>
      <c r="N201" s="4"/>
      <c r="O201" s="4">
        <f t="shared" si="20"/>
        <v>0</v>
      </c>
      <c r="P201" s="4"/>
      <c r="Q201" s="4"/>
      <c r="R201" s="4">
        <f t="shared" si="21"/>
        <v>0</v>
      </c>
      <c r="S201" s="4"/>
      <c r="T201" s="4"/>
      <c r="U201" s="4">
        <f t="shared" si="22"/>
        <v>0</v>
      </c>
      <c r="V201" s="4"/>
      <c r="W201" s="4"/>
      <c r="X201" s="4">
        <f t="shared" si="23"/>
        <v>0</v>
      </c>
      <c r="Y201" s="4"/>
      <c r="Z201" s="4"/>
      <c r="AA201" s="4">
        <f>C201+I201-L201-O201-U201-X201-R201</f>
        <v>1600000</v>
      </c>
      <c r="AB201" s="7"/>
    </row>
    <row r="202" spans="1:28" ht="15.75" x14ac:dyDescent="0.25">
      <c r="A202" s="29">
        <v>45358</v>
      </c>
      <c r="B202" s="73" t="s">
        <v>280</v>
      </c>
      <c r="C202" s="27">
        <v>9750000</v>
      </c>
      <c r="D202" s="25" t="s">
        <v>46</v>
      </c>
      <c r="E202" s="27" t="s">
        <v>108</v>
      </c>
      <c r="F202" s="27">
        <v>5000</v>
      </c>
      <c r="G202" s="25" t="s">
        <v>34</v>
      </c>
      <c r="H202" s="27"/>
      <c r="I202" s="11">
        <f t="shared" si="24"/>
        <v>0</v>
      </c>
      <c r="J202" s="32" t="s">
        <v>312</v>
      </c>
      <c r="K202" s="11"/>
      <c r="L202" s="4">
        <f t="shared" si="19"/>
        <v>0</v>
      </c>
      <c r="M202" s="4"/>
      <c r="N202" s="4"/>
      <c r="O202" s="4">
        <f t="shared" si="20"/>
        <v>9750000</v>
      </c>
      <c r="P202" s="4">
        <v>9750000</v>
      </c>
      <c r="Q202" s="4"/>
      <c r="R202" s="4">
        <f t="shared" si="21"/>
        <v>0</v>
      </c>
      <c r="S202" s="4"/>
      <c r="T202" s="4"/>
      <c r="U202" s="4">
        <f t="shared" si="22"/>
        <v>0</v>
      </c>
      <c r="V202" s="4"/>
      <c r="W202" s="4"/>
      <c r="X202" s="4">
        <f t="shared" si="23"/>
        <v>0</v>
      </c>
      <c r="Y202" s="4"/>
      <c r="Z202" s="4"/>
      <c r="AA202" s="4">
        <f>C202+I202-L202-O202-U202-X202-R202</f>
        <v>0</v>
      </c>
      <c r="AB202" s="7">
        <v>45385</v>
      </c>
    </row>
    <row r="203" spans="1:28" ht="15.75" x14ac:dyDescent="0.25">
      <c r="A203" s="29">
        <v>45358</v>
      </c>
      <c r="B203" s="72" t="s">
        <v>203</v>
      </c>
      <c r="C203" s="25">
        <v>260000</v>
      </c>
      <c r="D203" s="27" t="s">
        <v>46</v>
      </c>
      <c r="E203" s="25" t="s">
        <v>127</v>
      </c>
      <c r="F203" s="25">
        <v>4</v>
      </c>
      <c r="G203" s="25" t="s">
        <v>39</v>
      </c>
      <c r="H203" s="25"/>
      <c r="I203" s="11">
        <f t="shared" si="24"/>
        <v>0</v>
      </c>
      <c r="J203" s="26" t="s">
        <v>28</v>
      </c>
      <c r="K203" s="11"/>
      <c r="L203" s="4">
        <f t="shared" si="19"/>
        <v>0</v>
      </c>
      <c r="M203" s="4"/>
      <c r="N203" s="4"/>
      <c r="O203" s="4">
        <f t="shared" si="20"/>
        <v>0</v>
      </c>
      <c r="P203" s="4"/>
      <c r="Q203" s="4"/>
      <c r="R203" s="4">
        <f t="shared" si="21"/>
        <v>0</v>
      </c>
      <c r="S203" s="4"/>
      <c r="T203" s="4"/>
      <c r="U203" s="4">
        <f t="shared" si="22"/>
        <v>0</v>
      </c>
      <c r="V203" s="4"/>
      <c r="W203" s="4"/>
      <c r="X203" s="4">
        <f t="shared" si="23"/>
        <v>0</v>
      </c>
      <c r="Y203" s="4"/>
      <c r="Z203" s="4"/>
      <c r="AA203" s="4">
        <f>C203+I203-L203-O203-U203-X203-R203</f>
        <v>260000</v>
      </c>
      <c r="AB203" s="7"/>
    </row>
    <row r="204" spans="1:28" ht="15.75" x14ac:dyDescent="0.25">
      <c r="A204" s="29">
        <v>45358</v>
      </c>
      <c r="B204" s="72" t="s">
        <v>203</v>
      </c>
      <c r="C204" s="25">
        <v>900000</v>
      </c>
      <c r="D204" s="27" t="s">
        <v>46</v>
      </c>
      <c r="E204" s="25" t="s">
        <v>130</v>
      </c>
      <c r="F204" s="25">
        <v>20</v>
      </c>
      <c r="G204" s="25" t="s">
        <v>77</v>
      </c>
      <c r="H204" s="25"/>
      <c r="I204" s="11">
        <f t="shared" si="24"/>
        <v>0</v>
      </c>
      <c r="J204" s="26" t="s">
        <v>28</v>
      </c>
      <c r="K204" s="11"/>
      <c r="L204" s="4">
        <f t="shared" si="19"/>
        <v>0</v>
      </c>
      <c r="M204" s="4"/>
      <c r="N204" s="4"/>
      <c r="O204" s="4">
        <f t="shared" si="20"/>
        <v>0</v>
      </c>
      <c r="P204" s="4"/>
      <c r="Q204" s="4"/>
      <c r="R204" s="4">
        <f t="shared" si="21"/>
        <v>0</v>
      </c>
      <c r="S204" s="4"/>
      <c r="T204" s="4"/>
      <c r="U204" s="4">
        <f t="shared" si="22"/>
        <v>0</v>
      </c>
      <c r="V204" s="4"/>
      <c r="W204" s="4"/>
      <c r="X204" s="4">
        <f t="shared" si="23"/>
        <v>0</v>
      </c>
      <c r="Y204" s="4"/>
      <c r="Z204" s="4"/>
      <c r="AA204" s="4">
        <f>C204+I204-L204-O204-U204-X204-R204</f>
        <v>900000</v>
      </c>
      <c r="AB204" s="7"/>
    </row>
    <row r="205" spans="1:28" ht="15.75" x14ac:dyDescent="0.25">
      <c r="A205" s="24">
        <v>45358</v>
      </c>
      <c r="B205" s="72" t="s">
        <v>203</v>
      </c>
      <c r="C205" s="25">
        <v>382500</v>
      </c>
      <c r="D205" s="25" t="s">
        <v>46</v>
      </c>
      <c r="E205" s="25" t="s">
        <v>60</v>
      </c>
      <c r="F205" s="25">
        <v>250</v>
      </c>
      <c r="G205" s="25" t="s">
        <v>34</v>
      </c>
      <c r="H205" s="25"/>
      <c r="I205" s="11">
        <f t="shared" si="24"/>
        <v>0</v>
      </c>
      <c r="J205" s="26" t="s">
        <v>28</v>
      </c>
      <c r="K205" s="11"/>
      <c r="L205" s="4">
        <f>M205+N205</f>
        <v>0</v>
      </c>
      <c r="M205" s="4"/>
      <c r="N205" s="4"/>
      <c r="O205" s="4">
        <f>P205+Q205</f>
        <v>0</v>
      </c>
      <c r="P205" s="4"/>
      <c r="Q205" s="4"/>
      <c r="R205" s="4">
        <f>S205+T205</f>
        <v>0</v>
      </c>
      <c r="S205" s="4"/>
      <c r="T205" s="4"/>
      <c r="U205" s="4">
        <f>V205+W205</f>
        <v>0</v>
      </c>
      <c r="V205" s="4"/>
      <c r="W205" s="4"/>
      <c r="X205" s="4">
        <f>Y205+Z205</f>
        <v>0</v>
      </c>
      <c r="Y205" s="4"/>
      <c r="Z205" s="4"/>
      <c r="AA205" s="4">
        <f>C205+I205-L205-O205-U205-X205-R205</f>
        <v>382500</v>
      </c>
      <c r="AB205" s="7"/>
    </row>
    <row r="206" spans="1:28" ht="15.75" x14ac:dyDescent="0.25">
      <c r="A206" s="29">
        <v>45360</v>
      </c>
      <c r="B206" s="72" t="s">
        <v>122</v>
      </c>
      <c r="C206" s="25">
        <v>12500000</v>
      </c>
      <c r="D206" s="27" t="s">
        <v>46</v>
      </c>
      <c r="E206" s="25" t="s">
        <v>128</v>
      </c>
      <c r="F206" s="76">
        <v>100</v>
      </c>
      <c r="G206" s="25" t="s">
        <v>39</v>
      </c>
      <c r="H206" s="25"/>
      <c r="I206" s="11">
        <f t="shared" si="24"/>
        <v>0</v>
      </c>
      <c r="J206" s="26" t="s">
        <v>28</v>
      </c>
      <c r="K206" s="11"/>
      <c r="L206" s="4">
        <f>M206+N206</f>
        <v>0</v>
      </c>
      <c r="M206" s="4"/>
      <c r="N206" s="4"/>
      <c r="O206" s="4">
        <f>P206+Q206</f>
        <v>0</v>
      </c>
      <c r="P206" s="4"/>
      <c r="Q206" s="4"/>
      <c r="R206" s="4">
        <f>S206+T206</f>
        <v>0</v>
      </c>
      <c r="S206" s="4"/>
      <c r="T206" s="4"/>
      <c r="U206" s="4">
        <f>V206+W206</f>
        <v>0</v>
      </c>
      <c r="V206" s="4"/>
      <c r="W206" s="4"/>
      <c r="X206" s="4">
        <f>Y206+Z206</f>
        <v>0</v>
      </c>
      <c r="Y206" s="4"/>
      <c r="Z206" s="4"/>
      <c r="AA206" s="4">
        <f>C206+I206-L206-O206-U206-X206-R206</f>
        <v>12500000</v>
      </c>
      <c r="AB206" s="7"/>
    </row>
    <row r="207" spans="1:28" ht="15.75" x14ac:dyDescent="0.25">
      <c r="A207" s="24">
        <v>45360</v>
      </c>
      <c r="B207" s="72" t="s">
        <v>122</v>
      </c>
      <c r="C207" s="25">
        <v>5120000</v>
      </c>
      <c r="D207" s="25" t="s">
        <v>46</v>
      </c>
      <c r="E207" s="25" t="s">
        <v>157</v>
      </c>
      <c r="F207" s="25">
        <v>16</v>
      </c>
      <c r="G207" s="25" t="s">
        <v>48</v>
      </c>
      <c r="H207" s="25"/>
      <c r="I207" s="11">
        <f t="shared" si="24"/>
        <v>0</v>
      </c>
      <c r="J207" s="26" t="s">
        <v>28</v>
      </c>
      <c r="K207" s="11"/>
      <c r="L207" s="4">
        <f>M207+N207</f>
        <v>0</v>
      </c>
      <c r="M207" s="4"/>
      <c r="N207" s="4"/>
      <c r="O207" s="4">
        <f>P207+Q207</f>
        <v>0</v>
      </c>
      <c r="P207" s="4"/>
      <c r="Q207" s="4"/>
      <c r="R207" s="4">
        <f>S207+T207</f>
        <v>0</v>
      </c>
      <c r="S207" s="4"/>
      <c r="T207" s="4"/>
      <c r="U207" s="4">
        <f>V207+W207</f>
        <v>0</v>
      </c>
      <c r="V207" s="4"/>
      <c r="W207" s="4"/>
      <c r="X207" s="4">
        <f>Y207+Z207</f>
        <v>0</v>
      </c>
      <c r="Y207" s="4"/>
      <c r="Z207" s="4"/>
      <c r="AA207" s="4">
        <f>C207+I207-L207-O207-U207-X207-R207</f>
        <v>5120000</v>
      </c>
      <c r="AB207" s="7"/>
    </row>
    <row r="208" spans="1:28" ht="15.75" x14ac:dyDescent="0.25">
      <c r="A208" s="29">
        <v>45362</v>
      </c>
      <c r="B208" s="92" t="s">
        <v>231</v>
      </c>
      <c r="C208" s="27">
        <v>3497000</v>
      </c>
      <c r="D208" s="27" t="s">
        <v>46</v>
      </c>
      <c r="E208" s="27" t="s">
        <v>133</v>
      </c>
      <c r="F208" s="27">
        <v>1000</v>
      </c>
      <c r="G208" s="27" t="s">
        <v>34</v>
      </c>
      <c r="H208" s="27"/>
      <c r="I208" s="11">
        <f t="shared" si="24"/>
        <v>0</v>
      </c>
      <c r="J208" s="17" t="s">
        <v>312</v>
      </c>
      <c r="K208" s="11"/>
      <c r="L208" s="4">
        <f>M208+N208</f>
        <v>0</v>
      </c>
      <c r="M208" s="4"/>
      <c r="N208" s="4"/>
      <c r="O208" s="4">
        <f>P208+Q208</f>
        <v>3497000</v>
      </c>
      <c r="P208" s="4"/>
      <c r="Q208" s="4">
        <v>3497000</v>
      </c>
      <c r="R208" s="4">
        <f>S208+T208</f>
        <v>0</v>
      </c>
      <c r="S208" s="4"/>
      <c r="T208" s="4"/>
      <c r="U208" s="4">
        <f>V208+W208</f>
        <v>0</v>
      </c>
      <c r="V208" s="4"/>
      <c r="W208" s="4"/>
      <c r="X208" s="4">
        <f>Y208+Z208</f>
        <v>0</v>
      </c>
      <c r="Y208" s="4"/>
      <c r="Z208" s="4"/>
      <c r="AA208" s="4">
        <f>C208+I208-L208-O208-U208-X208-R208</f>
        <v>0</v>
      </c>
      <c r="AB208" s="7">
        <v>45399</v>
      </c>
    </row>
    <row r="209" spans="1:28" ht="15.75" x14ac:dyDescent="0.25">
      <c r="A209" s="29">
        <v>45362</v>
      </c>
      <c r="B209" s="73" t="s">
        <v>984</v>
      </c>
      <c r="C209" s="25">
        <v>4000000</v>
      </c>
      <c r="D209" s="27" t="s">
        <v>46</v>
      </c>
      <c r="E209" s="25" t="s">
        <v>183</v>
      </c>
      <c r="F209" s="25">
        <v>40.6</v>
      </c>
      <c r="G209" s="27" t="s">
        <v>39</v>
      </c>
      <c r="H209" s="25"/>
      <c r="I209" s="11">
        <f t="shared" si="24"/>
        <v>0</v>
      </c>
      <c r="J209" s="31" t="s">
        <v>312</v>
      </c>
      <c r="K209" s="11" t="s">
        <v>1300</v>
      </c>
      <c r="L209" s="4">
        <f t="shared" ref="L209:L223" si="25">M209+N209</f>
        <v>0</v>
      </c>
      <c r="M209" s="4"/>
      <c r="N209" s="4"/>
      <c r="O209" s="4">
        <f t="shared" ref="O209:O223" si="26">P209+Q209</f>
        <v>4000000</v>
      </c>
      <c r="P209" s="4">
        <v>4000000</v>
      </c>
      <c r="Q209" s="4"/>
      <c r="R209" s="4">
        <f t="shared" ref="R209:R223" si="27">S209+T209</f>
        <v>0</v>
      </c>
      <c r="S209" s="4"/>
      <c r="T209" s="4"/>
      <c r="U209" s="4">
        <f t="shared" ref="U209:U223" si="28">V209+W209</f>
        <v>0</v>
      </c>
      <c r="V209" s="4"/>
      <c r="W209" s="4"/>
      <c r="X209" s="4">
        <f t="shared" ref="X209:X223" si="29">Y209+Z209</f>
        <v>0</v>
      </c>
      <c r="Y209" s="4"/>
      <c r="Z209" s="4"/>
      <c r="AA209" s="4">
        <f>C209+I209-L209-O209-U209-X209-R209</f>
        <v>0</v>
      </c>
      <c r="AB209" s="7">
        <v>45386</v>
      </c>
    </row>
    <row r="210" spans="1:28" ht="15.75" x14ac:dyDescent="0.25">
      <c r="A210" s="29">
        <v>45362</v>
      </c>
      <c r="B210" s="73" t="s">
        <v>134</v>
      </c>
      <c r="C210" s="27">
        <v>1750000</v>
      </c>
      <c r="D210" s="27" t="s">
        <v>46</v>
      </c>
      <c r="E210" s="27" t="s">
        <v>179</v>
      </c>
      <c r="F210" s="27">
        <v>1000</v>
      </c>
      <c r="G210" s="43" t="s">
        <v>34</v>
      </c>
      <c r="H210" s="27"/>
      <c r="I210" s="11">
        <f t="shared" si="24"/>
        <v>0</v>
      </c>
      <c r="J210" s="32" t="s">
        <v>312</v>
      </c>
      <c r="K210" s="11" t="s">
        <v>1280</v>
      </c>
      <c r="L210" s="4">
        <f t="shared" si="25"/>
        <v>0</v>
      </c>
      <c r="M210" s="4"/>
      <c r="N210" s="4"/>
      <c r="O210" s="4">
        <f t="shared" si="26"/>
        <v>1750000</v>
      </c>
      <c r="P210" s="4">
        <v>1750000</v>
      </c>
      <c r="Q210" s="4"/>
      <c r="R210" s="4">
        <f t="shared" si="27"/>
        <v>0</v>
      </c>
      <c r="S210" s="4"/>
      <c r="T210" s="4"/>
      <c r="U210" s="4">
        <f t="shared" si="28"/>
        <v>0</v>
      </c>
      <c r="V210" s="4"/>
      <c r="W210" s="4"/>
      <c r="X210" s="4">
        <f t="shared" si="29"/>
        <v>0</v>
      </c>
      <c r="Y210" s="4"/>
      <c r="Z210" s="4"/>
      <c r="AA210" s="4">
        <f>C210+I210-L210-O210-U210-X210-R210</f>
        <v>0</v>
      </c>
      <c r="AB210" s="7">
        <v>45399</v>
      </c>
    </row>
    <row r="211" spans="1:28" ht="15.75" x14ac:dyDescent="0.25">
      <c r="A211" s="29">
        <v>45362</v>
      </c>
      <c r="B211" s="73" t="s">
        <v>98</v>
      </c>
      <c r="C211" s="25">
        <v>22360000</v>
      </c>
      <c r="D211" s="27" t="s">
        <v>52</v>
      </c>
      <c r="E211" s="25" t="s">
        <v>58</v>
      </c>
      <c r="F211" s="25">
        <v>10400</v>
      </c>
      <c r="G211" s="43" t="s">
        <v>34</v>
      </c>
      <c r="H211" s="25"/>
      <c r="I211" s="11">
        <f t="shared" si="24"/>
        <v>0</v>
      </c>
      <c r="J211" s="26" t="s">
        <v>28</v>
      </c>
      <c r="K211" s="11"/>
      <c r="L211" s="4">
        <f t="shared" si="25"/>
        <v>0</v>
      </c>
      <c r="M211" s="4"/>
      <c r="N211" s="4"/>
      <c r="O211" s="4">
        <f t="shared" si="26"/>
        <v>0</v>
      </c>
      <c r="P211" s="4"/>
      <c r="Q211" s="4"/>
      <c r="R211" s="4">
        <f t="shared" si="27"/>
        <v>0</v>
      </c>
      <c r="S211" s="4"/>
      <c r="T211" s="4"/>
      <c r="U211" s="4">
        <f t="shared" si="28"/>
        <v>0</v>
      </c>
      <c r="V211" s="4"/>
      <c r="W211" s="4"/>
      <c r="X211" s="4">
        <f t="shared" si="29"/>
        <v>0</v>
      </c>
      <c r="Y211" s="4"/>
      <c r="Z211" s="4"/>
      <c r="AA211" s="4">
        <f>C211+I211-L211-O211-U211-X211-R211</f>
        <v>22360000</v>
      </c>
      <c r="AB211" s="7"/>
    </row>
    <row r="212" spans="1:28" ht="15.75" x14ac:dyDescent="0.25">
      <c r="A212" s="29">
        <v>45362</v>
      </c>
      <c r="B212" s="72" t="s">
        <v>261</v>
      </c>
      <c r="C212" s="27">
        <v>2250000</v>
      </c>
      <c r="D212" s="25" t="s">
        <v>46</v>
      </c>
      <c r="E212" s="27" t="s">
        <v>58</v>
      </c>
      <c r="F212" s="27">
        <v>1000</v>
      </c>
      <c r="G212" s="25" t="s">
        <v>34</v>
      </c>
      <c r="H212" s="27"/>
      <c r="I212" s="11">
        <f t="shared" si="24"/>
        <v>0</v>
      </c>
      <c r="J212" s="31" t="s">
        <v>312</v>
      </c>
      <c r="K212" s="11" t="s">
        <v>1313</v>
      </c>
      <c r="L212" s="4">
        <f t="shared" si="25"/>
        <v>0</v>
      </c>
      <c r="M212" s="4"/>
      <c r="N212" s="4"/>
      <c r="O212" s="4">
        <f t="shared" si="26"/>
        <v>2250000</v>
      </c>
      <c r="P212" s="4">
        <v>2250000</v>
      </c>
      <c r="Q212" s="4"/>
      <c r="R212" s="4">
        <f t="shared" si="27"/>
        <v>0</v>
      </c>
      <c r="S212" s="4"/>
      <c r="T212" s="4"/>
      <c r="U212" s="4">
        <f t="shared" si="28"/>
        <v>0</v>
      </c>
      <c r="V212" s="4"/>
      <c r="W212" s="4"/>
      <c r="X212" s="4">
        <f t="shared" si="29"/>
        <v>0</v>
      </c>
      <c r="Y212" s="4"/>
      <c r="Z212" s="4"/>
      <c r="AA212" s="4">
        <f>C212+I212-L212-O212-U212-X212-R212</f>
        <v>0</v>
      </c>
      <c r="AB212" s="7">
        <v>45404</v>
      </c>
    </row>
    <row r="213" spans="1:28" ht="15.75" x14ac:dyDescent="0.25">
      <c r="A213" s="29">
        <v>45363</v>
      </c>
      <c r="B213" s="72" t="s">
        <v>118</v>
      </c>
      <c r="C213" s="25">
        <v>2250000</v>
      </c>
      <c r="D213" s="25" t="s">
        <v>46</v>
      </c>
      <c r="E213" s="25" t="s">
        <v>58</v>
      </c>
      <c r="F213" s="25">
        <v>1000</v>
      </c>
      <c r="G213" s="25" t="s">
        <v>34</v>
      </c>
      <c r="H213" s="25"/>
      <c r="I213" s="11">
        <f t="shared" si="24"/>
        <v>0</v>
      </c>
      <c r="J213" s="26" t="s">
        <v>28</v>
      </c>
      <c r="K213" s="11"/>
      <c r="L213" s="4">
        <f t="shared" si="25"/>
        <v>0</v>
      </c>
      <c r="M213" s="4"/>
      <c r="N213" s="4"/>
      <c r="O213" s="4">
        <f t="shared" si="26"/>
        <v>0</v>
      </c>
      <c r="P213" s="4"/>
      <c r="Q213" s="4"/>
      <c r="R213" s="4">
        <f t="shared" si="27"/>
        <v>0</v>
      </c>
      <c r="S213" s="4"/>
      <c r="T213" s="4"/>
      <c r="U213" s="4">
        <f t="shared" si="28"/>
        <v>0</v>
      </c>
      <c r="V213" s="4"/>
      <c r="W213" s="4"/>
      <c r="X213" s="4">
        <f t="shared" si="29"/>
        <v>0</v>
      </c>
      <c r="Y213" s="4"/>
      <c r="Z213" s="4"/>
      <c r="AA213" s="4">
        <f>C213+I213-L213-O213-U213-X213-R213</f>
        <v>2250000</v>
      </c>
      <c r="AB213" s="7"/>
    </row>
    <row r="214" spans="1:28" ht="15.75" x14ac:dyDescent="0.25">
      <c r="A214" s="29">
        <v>45363</v>
      </c>
      <c r="B214" s="72" t="s">
        <v>162</v>
      </c>
      <c r="C214" s="25">
        <v>1499400</v>
      </c>
      <c r="D214" s="25" t="s">
        <v>46</v>
      </c>
      <c r="E214" s="25" t="s">
        <v>158</v>
      </c>
      <c r="F214" s="25">
        <v>30.6</v>
      </c>
      <c r="G214" s="27" t="s">
        <v>39</v>
      </c>
      <c r="H214" s="25"/>
      <c r="I214" s="11">
        <f t="shared" si="24"/>
        <v>0</v>
      </c>
      <c r="J214" s="12" t="s">
        <v>324</v>
      </c>
      <c r="K214" s="11"/>
      <c r="L214" s="4">
        <f t="shared" si="25"/>
        <v>1499400</v>
      </c>
      <c r="M214" s="4">
        <v>1499400</v>
      </c>
      <c r="N214" s="4"/>
      <c r="O214" s="4">
        <f t="shared" si="26"/>
        <v>0</v>
      </c>
      <c r="P214" s="4"/>
      <c r="Q214" s="4"/>
      <c r="R214" s="4">
        <f t="shared" si="27"/>
        <v>0</v>
      </c>
      <c r="S214" s="4"/>
      <c r="T214" s="4"/>
      <c r="U214" s="4">
        <f t="shared" si="28"/>
        <v>0</v>
      </c>
      <c r="V214" s="4"/>
      <c r="W214" s="4"/>
      <c r="X214" s="4">
        <f t="shared" si="29"/>
        <v>0</v>
      </c>
      <c r="Y214" s="4"/>
      <c r="Z214" s="4"/>
      <c r="AA214" s="4">
        <f>C214+I214-L214-O214-U214-X214-R214</f>
        <v>0</v>
      </c>
      <c r="AB214" s="7">
        <v>45388</v>
      </c>
    </row>
    <row r="215" spans="1:28" ht="15.75" x14ac:dyDescent="0.25">
      <c r="A215" s="29">
        <v>45363</v>
      </c>
      <c r="B215" s="72" t="s">
        <v>162</v>
      </c>
      <c r="C215" s="25">
        <v>1700300.0000000002</v>
      </c>
      <c r="D215" s="25" t="s">
        <v>46</v>
      </c>
      <c r="E215" s="25" t="s">
        <v>105</v>
      </c>
      <c r="F215" s="25">
        <v>34.700000000000003</v>
      </c>
      <c r="G215" s="27" t="s">
        <v>39</v>
      </c>
      <c r="H215" s="25"/>
      <c r="I215" s="11">
        <f t="shared" si="24"/>
        <v>0</v>
      </c>
      <c r="J215" s="12" t="s">
        <v>324</v>
      </c>
      <c r="K215" s="11"/>
      <c r="L215" s="4">
        <f t="shared" si="25"/>
        <v>1700300</v>
      </c>
      <c r="M215" s="4">
        <v>1700300</v>
      </c>
      <c r="N215" s="4"/>
      <c r="O215" s="4">
        <f t="shared" si="26"/>
        <v>0</v>
      </c>
      <c r="P215" s="4"/>
      <c r="Q215" s="4"/>
      <c r="R215" s="4">
        <f t="shared" si="27"/>
        <v>0</v>
      </c>
      <c r="S215" s="4"/>
      <c r="T215" s="4"/>
      <c r="U215" s="4">
        <f t="shared" si="28"/>
        <v>0</v>
      </c>
      <c r="V215" s="4"/>
      <c r="W215" s="4"/>
      <c r="X215" s="4">
        <f t="shared" si="29"/>
        <v>0</v>
      </c>
      <c r="Y215" s="4"/>
      <c r="Z215" s="4"/>
      <c r="AA215" s="82">
        <f>C215+I215-L215-O215-U215-X215-R215</f>
        <v>2.3283064365386963E-10</v>
      </c>
      <c r="AB215" s="7">
        <v>45388</v>
      </c>
    </row>
    <row r="216" spans="1:28" ht="15.75" x14ac:dyDescent="0.25">
      <c r="A216" s="29">
        <v>45363</v>
      </c>
      <c r="B216" s="72" t="s">
        <v>162</v>
      </c>
      <c r="C216" s="25">
        <v>1090000</v>
      </c>
      <c r="D216" s="25" t="s">
        <v>46</v>
      </c>
      <c r="E216" s="25" t="s">
        <v>447</v>
      </c>
      <c r="F216" s="25">
        <v>500</v>
      </c>
      <c r="G216" s="25" t="s">
        <v>34</v>
      </c>
      <c r="H216" s="25"/>
      <c r="I216" s="11">
        <f t="shared" si="24"/>
        <v>0</v>
      </c>
      <c r="J216" s="12" t="s">
        <v>324</v>
      </c>
      <c r="K216" s="11"/>
      <c r="L216" s="4">
        <f t="shared" si="25"/>
        <v>1090000</v>
      </c>
      <c r="M216" s="4">
        <v>1090000</v>
      </c>
      <c r="N216" s="4"/>
      <c r="O216" s="4">
        <f t="shared" si="26"/>
        <v>0</v>
      </c>
      <c r="P216" s="4"/>
      <c r="Q216" s="4"/>
      <c r="R216" s="4">
        <f t="shared" si="27"/>
        <v>0</v>
      </c>
      <c r="S216" s="4"/>
      <c r="T216" s="4"/>
      <c r="U216" s="4">
        <f t="shared" si="28"/>
        <v>0</v>
      </c>
      <c r="V216" s="4"/>
      <c r="W216" s="4"/>
      <c r="X216" s="4">
        <f t="shared" si="29"/>
        <v>0</v>
      </c>
      <c r="Y216" s="4"/>
      <c r="Z216" s="4"/>
      <c r="AA216" s="4">
        <f>C216+I216-L216-O216-U216-X216-R216</f>
        <v>0</v>
      </c>
      <c r="AB216" s="7">
        <v>45388</v>
      </c>
    </row>
    <row r="217" spans="1:28" ht="15.75" x14ac:dyDescent="0.25">
      <c r="A217" s="29">
        <v>45363</v>
      </c>
      <c r="B217" s="72" t="s">
        <v>162</v>
      </c>
      <c r="C217" s="25">
        <v>2418750</v>
      </c>
      <c r="D217" s="25" t="s">
        <v>46</v>
      </c>
      <c r="E217" s="25" t="s">
        <v>82</v>
      </c>
      <c r="F217" s="25">
        <v>1250</v>
      </c>
      <c r="G217" s="25" t="s">
        <v>34</v>
      </c>
      <c r="H217" s="25"/>
      <c r="I217" s="11">
        <f t="shared" si="24"/>
        <v>0</v>
      </c>
      <c r="J217" s="12" t="s">
        <v>324</v>
      </c>
      <c r="K217" s="11"/>
      <c r="L217" s="4">
        <f t="shared" si="25"/>
        <v>2418750</v>
      </c>
      <c r="M217" s="4">
        <v>2418750</v>
      </c>
      <c r="N217" s="4"/>
      <c r="O217" s="4">
        <f t="shared" si="26"/>
        <v>0</v>
      </c>
      <c r="P217" s="4"/>
      <c r="Q217" s="4"/>
      <c r="R217" s="4">
        <f t="shared" si="27"/>
        <v>0</v>
      </c>
      <c r="S217" s="4"/>
      <c r="T217" s="4"/>
      <c r="U217" s="4">
        <f t="shared" si="28"/>
        <v>0</v>
      </c>
      <c r="V217" s="4"/>
      <c r="W217" s="4"/>
      <c r="X217" s="4">
        <f t="shared" si="29"/>
        <v>0</v>
      </c>
      <c r="Y217" s="4"/>
      <c r="Z217" s="4"/>
      <c r="AA217" s="4">
        <f>C217+I217-L217-O217-U217-X217-R217</f>
        <v>0</v>
      </c>
      <c r="AB217" s="7">
        <v>45388</v>
      </c>
    </row>
    <row r="218" spans="1:28" ht="15.75" x14ac:dyDescent="0.25">
      <c r="A218" s="29">
        <v>45363</v>
      </c>
      <c r="B218" s="90" t="s">
        <v>162</v>
      </c>
      <c r="C218" s="25">
        <v>19760000</v>
      </c>
      <c r="D218" s="25" t="s">
        <v>46</v>
      </c>
      <c r="E218" s="25" t="s">
        <v>42</v>
      </c>
      <c r="F218" s="25">
        <v>5200</v>
      </c>
      <c r="G218" s="25" t="s">
        <v>34</v>
      </c>
      <c r="H218" s="25"/>
      <c r="I218" s="11">
        <f t="shared" si="24"/>
        <v>0</v>
      </c>
      <c r="J218" s="12" t="s">
        <v>324</v>
      </c>
      <c r="K218" s="11"/>
      <c r="L218" s="4">
        <f t="shared" si="25"/>
        <v>19760000</v>
      </c>
      <c r="M218" s="4">
        <v>19682000</v>
      </c>
      <c r="N218" s="4">
        <v>78000</v>
      </c>
      <c r="O218" s="4">
        <f t="shared" si="26"/>
        <v>0</v>
      </c>
      <c r="P218" s="4"/>
      <c r="Q218" s="4"/>
      <c r="R218" s="4">
        <f t="shared" si="27"/>
        <v>0</v>
      </c>
      <c r="S218" s="4"/>
      <c r="T218" s="4"/>
      <c r="U218" s="4">
        <f t="shared" si="28"/>
        <v>0</v>
      </c>
      <c r="V218" s="4"/>
      <c r="W218" s="4"/>
      <c r="X218" s="4">
        <f t="shared" si="29"/>
        <v>0</v>
      </c>
      <c r="Y218" s="4"/>
      <c r="Z218" s="4"/>
      <c r="AA218" s="4">
        <f>C218+I218-L218-O218-U218-X218-R218</f>
        <v>0</v>
      </c>
      <c r="AB218" s="7">
        <v>45388</v>
      </c>
    </row>
    <row r="219" spans="1:28" ht="15.75" x14ac:dyDescent="0.25">
      <c r="A219" s="29">
        <v>45363</v>
      </c>
      <c r="B219" s="72" t="s">
        <v>122</v>
      </c>
      <c r="C219" s="25">
        <v>4500000</v>
      </c>
      <c r="D219" s="25" t="s">
        <v>46</v>
      </c>
      <c r="E219" s="25" t="s">
        <v>117</v>
      </c>
      <c r="F219" s="25">
        <v>10</v>
      </c>
      <c r="G219" s="25" t="s">
        <v>23</v>
      </c>
      <c r="H219" s="25"/>
      <c r="I219" s="11">
        <f t="shared" si="24"/>
        <v>0</v>
      </c>
      <c r="J219" s="26" t="s">
        <v>28</v>
      </c>
      <c r="K219" s="11"/>
      <c r="L219" s="4">
        <f t="shared" si="25"/>
        <v>0</v>
      </c>
      <c r="M219" s="4"/>
      <c r="N219" s="4"/>
      <c r="O219" s="4">
        <f t="shared" si="26"/>
        <v>0</v>
      </c>
      <c r="P219" s="4"/>
      <c r="Q219" s="4"/>
      <c r="R219" s="4">
        <f t="shared" si="27"/>
        <v>0</v>
      </c>
      <c r="S219" s="4"/>
      <c r="T219" s="4"/>
      <c r="U219" s="4">
        <f t="shared" si="28"/>
        <v>0</v>
      </c>
      <c r="V219" s="4"/>
      <c r="W219" s="4"/>
      <c r="X219" s="4">
        <f t="shared" si="29"/>
        <v>0</v>
      </c>
      <c r="Y219" s="4"/>
      <c r="Z219" s="4"/>
      <c r="AA219" s="4">
        <f>C219+I219-L219-O219-U219-X219-R219</f>
        <v>4500000</v>
      </c>
      <c r="AB219" s="7"/>
    </row>
    <row r="220" spans="1:28" ht="15.75" x14ac:dyDescent="0.25">
      <c r="A220" s="29">
        <v>45363</v>
      </c>
      <c r="B220" s="72" t="s">
        <v>122</v>
      </c>
      <c r="C220" s="27">
        <v>3439800</v>
      </c>
      <c r="D220" s="25" t="s">
        <v>46</v>
      </c>
      <c r="E220" s="27" t="s">
        <v>81</v>
      </c>
      <c r="F220" s="27">
        <v>70.2</v>
      </c>
      <c r="G220" s="27" t="s">
        <v>39</v>
      </c>
      <c r="H220" s="27"/>
      <c r="I220" s="11">
        <f t="shared" si="24"/>
        <v>0</v>
      </c>
      <c r="J220" s="28" t="s">
        <v>28</v>
      </c>
      <c r="K220" s="11"/>
      <c r="L220" s="4">
        <f t="shared" si="25"/>
        <v>0</v>
      </c>
      <c r="M220" s="4"/>
      <c r="N220" s="4"/>
      <c r="O220" s="4">
        <f t="shared" si="26"/>
        <v>0</v>
      </c>
      <c r="P220" s="4"/>
      <c r="Q220" s="4"/>
      <c r="R220" s="4">
        <f t="shared" si="27"/>
        <v>0</v>
      </c>
      <c r="S220" s="4"/>
      <c r="T220" s="4"/>
      <c r="U220" s="4">
        <f t="shared" si="28"/>
        <v>0</v>
      </c>
      <c r="V220" s="4"/>
      <c r="W220" s="4"/>
      <c r="X220" s="4">
        <f t="shared" si="29"/>
        <v>0</v>
      </c>
      <c r="Y220" s="4"/>
      <c r="Z220" s="4"/>
      <c r="AA220" s="4">
        <f>C220+I220-L220-O220-U220-X220-R220</f>
        <v>3439800</v>
      </c>
      <c r="AB220" s="7"/>
    </row>
    <row r="221" spans="1:28" ht="15.75" x14ac:dyDescent="0.25">
      <c r="A221" s="29">
        <v>45363</v>
      </c>
      <c r="B221" s="72" t="s">
        <v>122</v>
      </c>
      <c r="C221" s="27">
        <v>5120000</v>
      </c>
      <c r="D221" s="25" t="s">
        <v>46</v>
      </c>
      <c r="E221" s="27" t="s">
        <v>157</v>
      </c>
      <c r="F221" s="27">
        <v>16</v>
      </c>
      <c r="G221" s="27" t="s">
        <v>48</v>
      </c>
      <c r="H221" s="27"/>
      <c r="I221" s="11">
        <f t="shared" si="24"/>
        <v>0</v>
      </c>
      <c r="J221" s="28" t="s">
        <v>28</v>
      </c>
      <c r="K221" s="11"/>
      <c r="L221" s="4">
        <f t="shared" si="25"/>
        <v>0</v>
      </c>
      <c r="M221" s="4"/>
      <c r="N221" s="4"/>
      <c r="O221" s="4">
        <f t="shared" si="26"/>
        <v>0</v>
      </c>
      <c r="P221" s="4"/>
      <c r="Q221" s="4"/>
      <c r="R221" s="4">
        <f t="shared" si="27"/>
        <v>0</v>
      </c>
      <c r="S221" s="4"/>
      <c r="T221" s="4"/>
      <c r="U221" s="4">
        <f t="shared" si="28"/>
        <v>0</v>
      </c>
      <c r="V221" s="4"/>
      <c r="W221" s="4"/>
      <c r="X221" s="4">
        <f t="shared" si="29"/>
        <v>0</v>
      </c>
      <c r="Y221" s="4"/>
      <c r="Z221" s="4"/>
      <c r="AA221" s="4">
        <f>C221+I221-L221-O221-U221-X221-R221</f>
        <v>5120000</v>
      </c>
      <c r="AB221" s="7"/>
    </row>
    <row r="222" spans="1:28" ht="15.75" x14ac:dyDescent="0.25">
      <c r="A222" s="29">
        <v>45363</v>
      </c>
      <c r="B222" s="72" t="s">
        <v>122</v>
      </c>
      <c r="C222" s="25">
        <v>1800000</v>
      </c>
      <c r="D222" s="25" t="s">
        <v>46</v>
      </c>
      <c r="E222" s="25" t="s">
        <v>130</v>
      </c>
      <c r="F222" s="25">
        <v>40</v>
      </c>
      <c r="G222" s="27" t="s">
        <v>77</v>
      </c>
      <c r="H222" s="25"/>
      <c r="I222" s="11">
        <f t="shared" si="24"/>
        <v>0</v>
      </c>
      <c r="J222" s="26" t="s">
        <v>28</v>
      </c>
      <c r="K222" s="11"/>
      <c r="L222" s="4">
        <f t="shared" si="25"/>
        <v>0</v>
      </c>
      <c r="M222" s="4"/>
      <c r="N222" s="4"/>
      <c r="O222" s="4">
        <f t="shared" si="26"/>
        <v>0</v>
      </c>
      <c r="P222" s="4"/>
      <c r="Q222" s="4"/>
      <c r="R222" s="4">
        <f t="shared" si="27"/>
        <v>0</v>
      </c>
      <c r="S222" s="4"/>
      <c r="T222" s="4"/>
      <c r="U222" s="4">
        <f t="shared" si="28"/>
        <v>0</v>
      </c>
      <c r="V222" s="4"/>
      <c r="W222" s="4"/>
      <c r="X222" s="4">
        <f t="shared" si="29"/>
        <v>0</v>
      </c>
      <c r="Y222" s="4"/>
      <c r="Z222" s="4"/>
      <c r="AA222" s="4">
        <f>C222+I222-L222-O222-U222-X222-R222</f>
        <v>1800000</v>
      </c>
      <c r="AB222" s="7"/>
    </row>
    <row r="223" spans="1:28" ht="15.75" x14ac:dyDescent="0.25">
      <c r="A223" s="24">
        <v>45363</v>
      </c>
      <c r="B223" s="72" t="s">
        <v>203</v>
      </c>
      <c r="C223" s="25">
        <v>2000000</v>
      </c>
      <c r="D223" s="25" t="s">
        <v>46</v>
      </c>
      <c r="E223" s="25" t="s">
        <v>58</v>
      </c>
      <c r="F223" s="25">
        <v>1000</v>
      </c>
      <c r="G223" s="25" t="s">
        <v>34</v>
      </c>
      <c r="H223" s="25"/>
      <c r="I223" s="11">
        <f t="shared" ref="I223:I229" si="30">F223*H223</f>
        <v>0</v>
      </c>
      <c r="J223" s="26" t="s">
        <v>28</v>
      </c>
      <c r="K223" s="11"/>
      <c r="L223" s="4">
        <f t="shared" si="25"/>
        <v>0</v>
      </c>
      <c r="M223" s="4"/>
      <c r="N223" s="4"/>
      <c r="O223" s="4">
        <f t="shared" si="26"/>
        <v>0</v>
      </c>
      <c r="P223" s="4"/>
      <c r="Q223" s="4"/>
      <c r="R223" s="4">
        <f t="shared" si="27"/>
        <v>0</v>
      </c>
      <c r="S223" s="4"/>
      <c r="T223" s="4"/>
      <c r="U223" s="4">
        <f t="shared" si="28"/>
        <v>0</v>
      </c>
      <c r="V223" s="4"/>
      <c r="W223" s="4"/>
      <c r="X223" s="4">
        <f t="shared" si="29"/>
        <v>0</v>
      </c>
      <c r="Y223" s="4"/>
      <c r="Z223" s="4"/>
      <c r="AA223" s="4">
        <f>C223+I223-L223-O223-U223-X223-R223</f>
        <v>2000000</v>
      </c>
      <c r="AB223" s="7"/>
    </row>
    <row r="224" spans="1:28" ht="15.75" x14ac:dyDescent="0.25">
      <c r="A224" s="29">
        <v>45363</v>
      </c>
      <c r="B224" s="73" t="s">
        <v>116</v>
      </c>
      <c r="C224" s="25">
        <v>2400000</v>
      </c>
      <c r="D224" s="27" t="s">
        <v>46</v>
      </c>
      <c r="E224" s="25" t="s">
        <v>343</v>
      </c>
      <c r="F224" s="25">
        <v>2</v>
      </c>
      <c r="G224" s="27" t="s">
        <v>23</v>
      </c>
      <c r="H224" s="25"/>
      <c r="I224" s="11">
        <f t="shared" si="30"/>
        <v>0</v>
      </c>
      <c r="J224" s="31" t="s">
        <v>324</v>
      </c>
      <c r="K224" s="11"/>
      <c r="L224" s="4">
        <f t="shared" ref="L224:L230" si="31">M224+N224</f>
        <v>0</v>
      </c>
      <c r="M224" s="4"/>
      <c r="N224" s="4"/>
      <c r="O224" s="4">
        <f t="shared" ref="O224:O230" si="32">P224+Q224</f>
        <v>0</v>
      </c>
      <c r="P224" s="4"/>
      <c r="Q224" s="4"/>
      <c r="R224" s="4">
        <f t="shared" ref="R224:R230" si="33">S224+T224</f>
        <v>0</v>
      </c>
      <c r="S224" s="4"/>
      <c r="T224" s="4"/>
      <c r="U224" s="4">
        <f t="shared" ref="U224:U230" si="34">V224+W224</f>
        <v>2400000</v>
      </c>
      <c r="V224" s="4">
        <v>965000</v>
      </c>
      <c r="W224" s="4">
        <v>1435000</v>
      </c>
      <c r="X224" s="4">
        <f t="shared" ref="X224:X230" si="35">Y224+Z224</f>
        <v>0</v>
      </c>
      <c r="Y224" s="4"/>
      <c r="Z224" s="4"/>
      <c r="AA224" s="4">
        <f>C224+I224-L224-O224-U224-X224-R224</f>
        <v>0</v>
      </c>
      <c r="AB224" s="7">
        <v>45395</v>
      </c>
    </row>
    <row r="225" spans="1:28" ht="15.75" x14ac:dyDescent="0.25">
      <c r="A225" s="24">
        <v>45363</v>
      </c>
      <c r="B225" s="72" t="s">
        <v>116</v>
      </c>
      <c r="C225" s="25">
        <v>600000</v>
      </c>
      <c r="D225" s="25" t="s">
        <v>46</v>
      </c>
      <c r="E225" s="25" t="s">
        <v>129</v>
      </c>
      <c r="F225" s="25">
        <v>10</v>
      </c>
      <c r="G225" s="25" t="s">
        <v>77</v>
      </c>
      <c r="H225" s="25"/>
      <c r="I225" s="11">
        <f t="shared" si="30"/>
        <v>0</v>
      </c>
      <c r="J225" s="31" t="s">
        <v>324</v>
      </c>
      <c r="K225" s="11"/>
      <c r="L225" s="4">
        <f t="shared" si="31"/>
        <v>0</v>
      </c>
      <c r="M225" s="4"/>
      <c r="N225" s="4"/>
      <c r="O225" s="4">
        <f t="shared" si="32"/>
        <v>0</v>
      </c>
      <c r="P225" s="4"/>
      <c r="Q225" s="4"/>
      <c r="R225" s="4">
        <f t="shared" si="33"/>
        <v>0</v>
      </c>
      <c r="S225" s="4"/>
      <c r="T225" s="4"/>
      <c r="U225" s="4">
        <f t="shared" si="34"/>
        <v>600000</v>
      </c>
      <c r="V225" s="4"/>
      <c r="W225" s="4">
        <v>600000</v>
      </c>
      <c r="X225" s="4">
        <f t="shared" si="35"/>
        <v>0</v>
      </c>
      <c r="Y225" s="4"/>
      <c r="Z225" s="4"/>
      <c r="AA225" s="4">
        <f>C225+I225-L225-O225-U225-X225-R225</f>
        <v>0</v>
      </c>
      <c r="AB225" s="7">
        <v>45399</v>
      </c>
    </row>
    <row r="226" spans="1:28" ht="15.75" x14ac:dyDescent="0.25">
      <c r="A226" s="29">
        <v>45364</v>
      </c>
      <c r="B226" s="72" t="s">
        <v>215</v>
      </c>
      <c r="C226" s="25">
        <v>1500000</v>
      </c>
      <c r="D226" s="27" t="s">
        <v>46</v>
      </c>
      <c r="E226" s="25" t="s">
        <v>219</v>
      </c>
      <c r="F226" s="25">
        <v>5</v>
      </c>
      <c r="G226" s="27" t="s">
        <v>39</v>
      </c>
      <c r="H226" s="25"/>
      <c r="I226" s="11">
        <f t="shared" si="30"/>
        <v>0</v>
      </c>
      <c r="J226" s="32" t="s">
        <v>324</v>
      </c>
      <c r="K226" s="11"/>
      <c r="L226" s="4">
        <f t="shared" si="31"/>
        <v>0</v>
      </c>
      <c r="M226" s="4"/>
      <c r="N226" s="4"/>
      <c r="O226" s="4">
        <f t="shared" si="32"/>
        <v>0</v>
      </c>
      <c r="P226" s="4"/>
      <c r="Q226" s="4"/>
      <c r="R226" s="4">
        <f t="shared" si="33"/>
        <v>0</v>
      </c>
      <c r="S226" s="4"/>
      <c r="T226" s="4"/>
      <c r="U226" s="4">
        <f t="shared" si="34"/>
        <v>1500000</v>
      </c>
      <c r="V226" s="4"/>
      <c r="W226" s="4">
        <v>1500000</v>
      </c>
      <c r="X226" s="4">
        <f t="shared" si="35"/>
        <v>0</v>
      </c>
      <c r="Y226" s="4"/>
      <c r="Z226" s="4"/>
      <c r="AA226" s="4">
        <f>C226+I226-L226-O226-U226-X226-R226</f>
        <v>0</v>
      </c>
      <c r="AB226" s="7">
        <v>45409</v>
      </c>
    </row>
    <row r="227" spans="1:28" ht="15.75" x14ac:dyDescent="0.25">
      <c r="A227" s="29">
        <v>45364</v>
      </c>
      <c r="B227" s="73" t="s">
        <v>207</v>
      </c>
      <c r="C227" s="25">
        <v>1800000</v>
      </c>
      <c r="D227" s="27" t="s">
        <v>46</v>
      </c>
      <c r="E227" s="25" t="s">
        <v>64</v>
      </c>
      <c r="F227" s="25">
        <v>40</v>
      </c>
      <c r="G227" s="27" t="s">
        <v>39</v>
      </c>
      <c r="H227" s="25"/>
      <c r="I227" s="11">
        <f t="shared" si="30"/>
        <v>0</v>
      </c>
      <c r="J227" s="38" t="s">
        <v>78</v>
      </c>
      <c r="K227" s="11"/>
      <c r="L227" s="4">
        <f t="shared" si="31"/>
        <v>0</v>
      </c>
      <c r="M227" s="4"/>
      <c r="N227" s="4"/>
      <c r="O227" s="4">
        <f t="shared" si="32"/>
        <v>0</v>
      </c>
      <c r="P227" s="4"/>
      <c r="Q227" s="4"/>
      <c r="R227" s="4">
        <f t="shared" si="33"/>
        <v>0</v>
      </c>
      <c r="S227" s="4"/>
      <c r="T227" s="4"/>
      <c r="U227" s="4">
        <f t="shared" si="34"/>
        <v>0</v>
      </c>
      <c r="V227" s="4"/>
      <c r="W227" s="4"/>
      <c r="X227" s="4">
        <f t="shared" si="35"/>
        <v>0</v>
      </c>
      <c r="Y227" s="4"/>
      <c r="Z227" s="4"/>
      <c r="AA227" s="4">
        <f>C227+I227-L227-O227-U227-X227-R227</f>
        <v>1800000</v>
      </c>
      <c r="AB227" s="7"/>
    </row>
    <row r="228" spans="1:28" ht="15.75" x14ac:dyDescent="0.25">
      <c r="A228" s="29">
        <v>45364</v>
      </c>
      <c r="B228" s="73" t="s">
        <v>207</v>
      </c>
      <c r="C228" s="25">
        <v>900000</v>
      </c>
      <c r="D228" s="27" t="s">
        <v>46</v>
      </c>
      <c r="E228" s="25" t="s">
        <v>150</v>
      </c>
      <c r="F228" s="25">
        <v>20</v>
      </c>
      <c r="G228" s="25" t="s">
        <v>77</v>
      </c>
      <c r="H228" s="25"/>
      <c r="I228" s="11">
        <f t="shared" si="30"/>
        <v>0</v>
      </c>
      <c r="J228" s="26" t="s">
        <v>28</v>
      </c>
      <c r="K228" s="11"/>
      <c r="L228" s="4">
        <f t="shared" si="31"/>
        <v>0</v>
      </c>
      <c r="M228" s="4"/>
      <c r="N228" s="4"/>
      <c r="O228" s="4">
        <f t="shared" si="32"/>
        <v>0</v>
      </c>
      <c r="P228" s="4"/>
      <c r="Q228" s="4"/>
      <c r="R228" s="4">
        <f t="shared" si="33"/>
        <v>0</v>
      </c>
      <c r="S228" s="4"/>
      <c r="T228" s="4"/>
      <c r="U228" s="4">
        <f t="shared" si="34"/>
        <v>0</v>
      </c>
      <c r="V228" s="4"/>
      <c r="W228" s="4"/>
      <c r="X228" s="4">
        <f t="shared" si="35"/>
        <v>0</v>
      </c>
      <c r="Y228" s="4"/>
      <c r="Z228" s="4"/>
      <c r="AA228" s="4">
        <f>C228+I228-L228-O228-U228-X228-R228</f>
        <v>900000</v>
      </c>
      <c r="AB228" s="7"/>
    </row>
    <row r="229" spans="1:28" ht="15.75" x14ac:dyDescent="0.25">
      <c r="A229" s="24">
        <v>45364</v>
      </c>
      <c r="B229" s="72" t="s">
        <v>226</v>
      </c>
      <c r="C229" s="25">
        <v>12600000</v>
      </c>
      <c r="D229" s="25" t="s">
        <v>52</v>
      </c>
      <c r="E229" s="25" t="s">
        <v>229</v>
      </c>
      <c r="F229" s="25">
        <v>300</v>
      </c>
      <c r="G229" s="25" t="s">
        <v>39</v>
      </c>
      <c r="H229" s="25"/>
      <c r="I229" s="11">
        <f t="shared" si="30"/>
        <v>0</v>
      </c>
      <c r="J229" s="31" t="s">
        <v>312</v>
      </c>
      <c r="K229" s="11" t="s">
        <v>974</v>
      </c>
      <c r="L229" s="4">
        <f t="shared" si="31"/>
        <v>0</v>
      </c>
      <c r="M229" s="4"/>
      <c r="N229" s="4"/>
      <c r="O229" s="4">
        <f t="shared" si="32"/>
        <v>12600000</v>
      </c>
      <c r="P229" s="4">
        <v>12600000</v>
      </c>
      <c r="Q229" s="4"/>
      <c r="R229" s="4">
        <f t="shared" si="33"/>
        <v>0</v>
      </c>
      <c r="S229" s="4"/>
      <c r="T229" s="4"/>
      <c r="U229" s="4">
        <f t="shared" si="34"/>
        <v>0</v>
      </c>
      <c r="V229" s="4"/>
      <c r="W229" s="4"/>
      <c r="X229" s="4">
        <f t="shared" si="35"/>
        <v>0</v>
      </c>
      <c r="Y229" s="4"/>
      <c r="Z229" s="4"/>
      <c r="AA229" s="4">
        <f>C229+I229-L229-O229-U229-X229-R229</f>
        <v>0</v>
      </c>
      <c r="AB229" s="7">
        <v>45405</v>
      </c>
    </row>
    <row r="230" spans="1:28" ht="15.75" x14ac:dyDescent="0.25">
      <c r="A230" s="29">
        <v>45365</v>
      </c>
      <c r="B230" s="92" t="s">
        <v>203</v>
      </c>
      <c r="C230" s="27">
        <v>1090400</v>
      </c>
      <c r="D230" s="27" t="s">
        <v>52</v>
      </c>
      <c r="E230" s="27" t="s">
        <v>81</v>
      </c>
      <c r="F230" s="27">
        <v>23.2</v>
      </c>
      <c r="G230" s="27" t="s">
        <v>39</v>
      </c>
      <c r="H230" s="27"/>
      <c r="I230" s="11">
        <f t="shared" ref="I230:I271" si="36">F230*H230</f>
        <v>0</v>
      </c>
      <c r="J230" s="28" t="s">
        <v>28</v>
      </c>
      <c r="K230" s="11"/>
      <c r="L230" s="4">
        <f t="shared" si="31"/>
        <v>0</v>
      </c>
      <c r="M230" s="4"/>
      <c r="N230" s="4"/>
      <c r="O230" s="4">
        <f t="shared" si="32"/>
        <v>0</v>
      </c>
      <c r="P230" s="4"/>
      <c r="Q230" s="4"/>
      <c r="R230" s="4">
        <f t="shared" si="33"/>
        <v>0</v>
      </c>
      <c r="S230" s="4"/>
      <c r="T230" s="4"/>
      <c r="U230" s="4">
        <f t="shared" si="34"/>
        <v>0</v>
      </c>
      <c r="V230" s="4"/>
      <c r="W230" s="4"/>
      <c r="X230" s="4">
        <f t="shared" si="35"/>
        <v>0</v>
      </c>
      <c r="Y230" s="4"/>
      <c r="Z230" s="4"/>
      <c r="AA230" s="4">
        <f>C230+I230-L230-O230-U230-X230-R230</f>
        <v>1090400</v>
      </c>
      <c r="AB230" s="7"/>
    </row>
    <row r="231" spans="1:28" ht="15.75" x14ac:dyDescent="0.25">
      <c r="A231" s="29">
        <v>45365</v>
      </c>
      <c r="B231" s="73" t="s">
        <v>162</v>
      </c>
      <c r="C231" s="25">
        <v>6250000</v>
      </c>
      <c r="D231" s="27" t="s">
        <v>46</v>
      </c>
      <c r="E231" s="27" t="s">
        <v>128</v>
      </c>
      <c r="F231" s="75">
        <v>50</v>
      </c>
      <c r="G231" s="27" t="s">
        <v>39</v>
      </c>
      <c r="H231" s="25"/>
      <c r="I231" s="11">
        <f t="shared" si="36"/>
        <v>0</v>
      </c>
      <c r="J231" s="12" t="s">
        <v>324</v>
      </c>
      <c r="K231" s="11"/>
      <c r="L231" s="4">
        <f t="shared" ref="L231:L271" si="37">M231+N231</f>
        <v>6250000</v>
      </c>
      <c r="M231" s="4"/>
      <c r="N231" s="4">
        <v>6250000</v>
      </c>
      <c r="O231" s="4">
        <f t="shared" ref="O231:O271" si="38">P231+Q231</f>
        <v>0</v>
      </c>
      <c r="P231" s="4"/>
      <c r="Q231" s="4"/>
      <c r="R231" s="4">
        <f t="shared" ref="R231:R271" si="39">S231+T231</f>
        <v>0</v>
      </c>
      <c r="S231" s="4"/>
      <c r="T231" s="4"/>
      <c r="U231" s="4">
        <f t="shared" ref="U231:U271" si="40">V231+W231</f>
        <v>0</v>
      </c>
      <c r="V231" s="4"/>
      <c r="W231" s="4"/>
      <c r="X231" s="4">
        <f t="shared" ref="X231:X271" si="41">Y231+Z231</f>
        <v>0</v>
      </c>
      <c r="Y231" s="4"/>
      <c r="Z231" s="4"/>
      <c r="AA231" s="4">
        <f>C231+I231-L231-O231-U231-X231-R231</f>
        <v>0</v>
      </c>
      <c r="AB231" s="7">
        <v>45404</v>
      </c>
    </row>
    <row r="232" spans="1:28" ht="15.75" x14ac:dyDescent="0.25">
      <c r="A232" s="29">
        <v>45365</v>
      </c>
      <c r="B232" s="92" t="s">
        <v>162</v>
      </c>
      <c r="C232" s="27">
        <v>1440000</v>
      </c>
      <c r="D232" s="27" t="s">
        <v>46</v>
      </c>
      <c r="E232" s="27" t="s">
        <v>129</v>
      </c>
      <c r="F232" s="27">
        <v>24</v>
      </c>
      <c r="G232" s="27" t="s">
        <v>77</v>
      </c>
      <c r="H232" s="27"/>
      <c r="I232" s="11">
        <f t="shared" si="36"/>
        <v>0</v>
      </c>
      <c r="J232" s="12" t="s">
        <v>324</v>
      </c>
      <c r="K232" s="11"/>
      <c r="L232" s="4">
        <f t="shared" si="37"/>
        <v>1440000</v>
      </c>
      <c r="M232" s="4"/>
      <c r="N232" s="4">
        <v>1440000</v>
      </c>
      <c r="O232" s="4">
        <f t="shared" si="38"/>
        <v>0</v>
      </c>
      <c r="P232" s="4"/>
      <c r="Q232" s="4"/>
      <c r="R232" s="4">
        <f t="shared" si="39"/>
        <v>0</v>
      </c>
      <c r="S232" s="4"/>
      <c r="T232" s="4"/>
      <c r="U232" s="4">
        <f t="shared" si="40"/>
        <v>0</v>
      </c>
      <c r="V232" s="4"/>
      <c r="W232" s="4"/>
      <c r="X232" s="4">
        <f t="shared" si="41"/>
        <v>0</v>
      </c>
      <c r="Y232" s="4"/>
      <c r="Z232" s="4"/>
      <c r="AA232" s="4">
        <f>C232+I232-L232-O232-U232-X232-R232</f>
        <v>0</v>
      </c>
      <c r="AB232" s="7">
        <v>45404</v>
      </c>
    </row>
    <row r="233" spans="1:28" ht="15.75" x14ac:dyDescent="0.25">
      <c r="A233" s="29">
        <v>45365</v>
      </c>
      <c r="B233" s="72" t="s">
        <v>134</v>
      </c>
      <c r="C233" s="25">
        <v>3150000</v>
      </c>
      <c r="D233" s="25" t="s">
        <v>46</v>
      </c>
      <c r="E233" s="25" t="s">
        <v>42</v>
      </c>
      <c r="F233" s="25">
        <v>700</v>
      </c>
      <c r="G233" s="27" t="s">
        <v>34</v>
      </c>
      <c r="H233" s="25"/>
      <c r="I233" s="11">
        <f t="shared" si="36"/>
        <v>0</v>
      </c>
      <c r="J233" s="32" t="s">
        <v>312</v>
      </c>
      <c r="K233" s="11" t="s">
        <v>1311</v>
      </c>
      <c r="L233" s="4">
        <f t="shared" si="37"/>
        <v>0</v>
      </c>
      <c r="M233" s="4"/>
      <c r="N233" s="4"/>
      <c r="O233" s="4">
        <f t="shared" si="38"/>
        <v>3150000</v>
      </c>
      <c r="P233" s="4">
        <v>3150000</v>
      </c>
      <c r="Q233" s="4"/>
      <c r="R233" s="4">
        <f t="shared" si="39"/>
        <v>0</v>
      </c>
      <c r="S233" s="4"/>
      <c r="T233" s="4"/>
      <c r="U233" s="4">
        <f t="shared" si="40"/>
        <v>0</v>
      </c>
      <c r="V233" s="4"/>
      <c r="W233" s="4"/>
      <c r="X233" s="4">
        <f t="shared" si="41"/>
        <v>0</v>
      </c>
      <c r="Y233" s="4"/>
      <c r="Z233" s="4"/>
      <c r="AA233" s="4">
        <f>C233+I233-L233-O233-U233-X233-R233</f>
        <v>0</v>
      </c>
      <c r="AB233" s="7">
        <v>45404</v>
      </c>
    </row>
    <row r="234" spans="1:28" ht="15.75" x14ac:dyDescent="0.25">
      <c r="A234" s="29">
        <v>45365</v>
      </c>
      <c r="B234" s="72" t="s">
        <v>134</v>
      </c>
      <c r="C234" s="25">
        <v>1750000</v>
      </c>
      <c r="D234" s="25" t="s">
        <v>46</v>
      </c>
      <c r="E234" s="25" t="s">
        <v>179</v>
      </c>
      <c r="F234" s="25">
        <v>1000</v>
      </c>
      <c r="G234" s="27" t="s">
        <v>34</v>
      </c>
      <c r="H234" s="25"/>
      <c r="I234" s="11">
        <f t="shared" si="36"/>
        <v>0</v>
      </c>
      <c r="J234" s="32" t="s">
        <v>312</v>
      </c>
      <c r="K234" s="11" t="s">
        <v>1311</v>
      </c>
      <c r="L234" s="4">
        <f t="shared" si="37"/>
        <v>0</v>
      </c>
      <c r="M234" s="4"/>
      <c r="N234" s="4"/>
      <c r="O234" s="4">
        <f t="shared" si="38"/>
        <v>1750000</v>
      </c>
      <c r="P234" s="4">
        <v>1750000</v>
      </c>
      <c r="Q234" s="4"/>
      <c r="R234" s="4">
        <f t="shared" si="39"/>
        <v>0</v>
      </c>
      <c r="S234" s="4"/>
      <c r="T234" s="4"/>
      <c r="U234" s="4">
        <f t="shared" si="40"/>
        <v>0</v>
      </c>
      <c r="V234" s="4"/>
      <c r="W234" s="4"/>
      <c r="X234" s="4">
        <f t="shared" si="41"/>
        <v>0</v>
      </c>
      <c r="Y234" s="4"/>
      <c r="Z234" s="4"/>
      <c r="AA234" s="4">
        <f>C234+I234-L234-O234-U234-X234-R234</f>
        <v>0</v>
      </c>
      <c r="AB234" s="7">
        <v>45404</v>
      </c>
    </row>
    <row r="235" spans="1:28" ht="15.75" x14ac:dyDescent="0.25">
      <c r="A235" s="29">
        <v>45365</v>
      </c>
      <c r="B235" s="73" t="s">
        <v>253</v>
      </c>
      <c r="C235" s="25">
        <v>2250000</v>
      </c>
      <c r="D235" s="27" t="s">
        <v>52</v>
      </c>
      <c r="E235" s="25" t="s">
        <v>189</v>
      </c>
      <c r="F235" s="25">
        <v>5</v>
      </c>
      <c r="G235" s="25" t="s">
        <v>23</v>
      </c>
      <c r="H235" s="25"/>
      <c r="I235" s="11">
        <f t="shared" si="36"/>
        <v>0</v>
      </c>
      <c r="J235" s="31" t="s">
        <v>312</v>
      </c>
      <c r="K235" s="11" t="s">
        <v>1188</v>
      </c>
      <c r="L235" s="4">
        <f t="shared" si="37"/>
        <v>0</v>
      </c>
      <c r="M235" s="4"/>
      <c r="N235" s="4"/>
      <c r="O235" s="4">
        <f t="shared" si="38"/>
        <v>2250000</v>
      </c>
      <c r="P235" s="4">
        <v>2250000</v>
      </c>
      <c r="Q235" s="4"/>
      <c r="R235" s="4">
        <f t="shared" si="39"/>
        <v>0</v>
      </c>
      <c r="S235" s="4"/>
      <c r="T235" s="4"/>
      <c r="U235" s="4">
        <f t="shared" si="40"/>
        <v>0</v>
      </c>
      <c r="V235" s="4"/>
      <c r="W235" s="4"/>
      <c r="X235" s="4">
        <f t="shared" si="41"/>
        <v>0</v>
      </c>
      <c r="Y235" s="4"/>
      <c r="Z235" s="4"/>
      <c r="AA235" s="4">
        <f>C235+I235-L235-O235-U235-X235-R235</f>
        <v>0</v>
      </c>
      <c r="AB235" s="7">
        <v>45386</v>
      </c>
    </row>
    <row r="236" spans="1:28" ht="15.75" x14ac:dyDescent="0.25">
      <c r="A236" s="29">
        <v>45365</v>
      </c>
      <c r="B236" s="73" t="s">
        <v>253</v>
      </c>
      <c r="C236" s="27">
        <v>2250000</v>
      </c>
      <c r="D236" s="27" t="s">
        <v>52</v>
      </c>
      <c r="E236" s="25" t="s">
        <v>53</v>
      </c>
      <c r="F236" s="27">
        <v>5</v>
      </c>
      <c r="G236" s="25" t="s">
        <v>23</v>
      </c>
      <c r="H236" s="27"/>
      <c r="I236" s="11">
        <f t="shared" si="36"/>
        <v>0</v>
      </c>
      <c r="J236" s="31" t="s">
        <v>312</v>
      </c>
      <c r="K236" s="11" t="s">
        <v>1188</v>
      </c>
      <c r="L236" s="4">
        <f t="shared" si="37"/>
        <v>0</v>
      </c>
      <c r="M236" s="4"/>
      <c r="N236" s="4"/>
      <c r="O236" s="4">
        <f t="shared" si="38"/>
        <v>2250000</v>
      </c>
      <c r="P236" s="4">
        <v>2250000</v>
      </c>
      <c r="Q236" s="4"/>
      <c r="R236" s="4">
        <f t="shared" si="39"/>
        <v>0</v>
      </c>
      <c r="S236" s="4"/>
      <c r="T236" s="4"/>
      <c r="U236" s="4">
        <f t="shared" si="40"/>
        <v>0</v>
      </c>
      <c r="V236" s="4"/>
      <c r="W236" s="4"/>
      <c r="X236" s="4">
        <f t="shared" si="41"/>
        <v>0</v>
      </c>
      <c r="Y236" s="4"/>
      <c r="Z236" s="4"/>
      <c r="AA236" s="4">
        <f>C236+I236-L236-O236-U236-X236-R236</f>
        <v>0</v>
      </c>
      <c r="AB236" s="7">
        <v>45386</v>
      </c>
    </row>
    <row r="237" spans="1:28" ht="15.75" x14ac:dyDescent="0.25">
      <c r="A237" s="29">
        <v>45365</v>
      </c>
      <c r="B237" s="73" t="s">
        <v>253</v>
      </c>
      <c r="C237" s="27">
        <v>900000</v>
      </c>
      <c r="D237" s="27" t="s">
        <v>52</v>
      </c>
      <c r="E237" s="25" t="s">
        <v>150</v>
      </c>
      <c r="F237" s="25">
        <v>20</v>
      </c>
      <c r="G237" s="27" t="s">
        <v>77</v>
      </c>
      <c r="H237" s="27"/>
      <c r="I237" s="11">
        <f t="shared" si="36"/>
        <v>0</v>
      </c>
      <c r="J237" s="31" t="s">
        <v>312</v>
      </c>
      <c r="K237" s="11" t="s">
        <v>1188</v>
      </c>
      <c r="L237" s="4">
        <f t="shared" si="37"/>
        <v>0</v>
      </c>
      <c r="M237" s="4"/>
      <c r="N237" s="4"/>
      <c r="O237" s="4">
        <f t="shared" si="38"/>
        <v>900000</v>
      </c>
      <c r="P237" s="4">
        <v>900000</v>
      </c>
      <c r="Q237" s="4"/>
      <c r="R237" s="4">
        <f t="shared" si="39"/>
        <v>0</v>
      </c>
      <c r="S237" s="4"/>
      <c r="T237" s="4"/>
      <c r="U237" s="4">
        <f t="shared" si="40"/>
        <v>0</v>
      </c>
      <c r="V237" s="4"/>
      <c r="W237" s="4"/>
      <c r="X237" s="4">
        <f t="shared" si="41"/>
        <v>0</v>
      </c>
      <c r="Y237" s="4"/>
      <c r="Z237" s="4"/>
      <c r="AA237" s="4">
        <f>C237+I237-L237-O237-U237-X237-R237</f>
        <v>0</v>
      </c>
      <c r="AB237" s="7">
        <v>45386</v>
      </c>
    </row>
    <row r="238" spans="1:28" ht="15.75" x14ac:dyDescent="0.25">
      <c r="A238" s="29">
        <v>45365</v>
      </c>
      <c r="B238" s="73" t="s">
        <v>253</v>
      </c>
      <c r="C238" s="25">
        <v>720000</v>
      </c>
      <c r="D238" s="27" t="s">
        <v>52</v>
      </c>
      <c r="E238" s="25" t="s">
        <v>129</v>
      </c>
      <c r="F238" s="27">
        <v>12</v>
      </c>
      <c r="G238" s="27" t="s">
        <v>77</v>
      </c>
      <c r="H238" s="25"/>
      <c r="I238" s="11">
        <f t="shared" si="36"/>
        <v>0</v>
      </c>
      <c r="J238" s="31" t="s">
        <v>312</v>
      </c>
      <c r="K238" s="11" t="s">
        <v>1188</v>
      </c>
      <c r="L238" s="4">
        <f t="shared" si="37"/>
        <v>0</v>
      </c>
      <c r="M238" s="4"/>
      <c r="N238" s="4"/>
      <c r="O238" s="4">
        <f t="shared" si="38"/>
        <v>720000</v>
      </c>
      <c r="P238" s="4">
        <v>720000</v>
      </c>
      <c r="Q238" s="4"/>
      <c r="R238" s="4">
        <f t="shared" si="39"/>
        <v>0</v>
      </c>
      <c r="S238" s="4"/>
      <c r="T238" s="4"/>
      <c r="U238" s="4">
        <f t="shared" si="40"/>
        <v>0</v>
      </c>
      <c r="V238" s="4"/>
      <c r="W238" s="4"/>
      <c r="X238" s="4">
        <f t="shared" si="41"/>
        <v>0</v>
      </c>
      <c r="Y238" s="4"/>
      <c r="Z238" s="4"/>
      <c r="AA238" s="4">
        <f>C238+I238-L238-O238-U238-X238-R238</f>
        <v>0</v>
      </c>
      <c r="AB238" s="7">
        <v>45386</v>
      </c>
    </row>
    <row r="239" spans="1:28" ht="15.75" x14ac:dyDescent="0.25">
      <c r="A239" s="29">
        <v>45365</v>
      </c>
      <c r="B239" s="72" t="s">
        <v>205</v>
      </c>
      <c r="C239" s="25">
        <v>697500</v>
      </c>
      <c r="D239" s="27" t="s">
        <v>46</v>
      </c>
      <c r="E239" s="25" t="s">
        <v>139</v>
      </c>
      <c r="F239" s="25">
        <v>250</v>
      </c>
      <c r="G239" s="27" t="s">
        <v>34</v>
      </c>
      <c r="H239" s="25"/>
      <c r="I239" s="11">
        <f t="shared" si="36"/>
        <v>0</v>
      </c>
      <c r="J239" s="32" t="s">
        <v>312</v>
      </c>
      <c r="K239" s="11" t="s">
        <v>1197</v>
      </c>
      <c r="L239" s="4">
        <f t="shared" si="37"/>
        <v>0</v>
      </c>
      <c r="M239" s="4"/>
      <c r="N239" s="4"/>
      <c r="O239" s="4">
        <f t="shared" si="38"/>
        <v>697500</v>
      </c>
      <c r="P239" s="155">
        <v>697500</v>
      </c>
      <c r="Q239" s="4"/>
      <c r="R239" s="4">
        <f t="shared" si="39"/>
        <v>0</v>
      </c>
      <c r="S239" s="4"/>
      <c r="T239" s="4"/>
      <c r="U239" s="4">
        <f t="shared" si="40"/>
        <v>0</v>
      </c>
      <c r="V239" s="4"/>
      <c r="W239" s="4"/>
      <c r="X239" s="4">
        <f t="shared" si="41"/>
        <v>0</v>
      </c>
      <c r="Y239" s="4"/>
      <c r="Z239" s="4"/>
      <c r="AA239" s="4">
        <f>C239+I239-L239-O239-U239-X239-R239</f>
        <v>0</v>
      </c>
      <c r="AB239" s="7">
        <v>45387</v>
      </c>
    </row>
    <row r="240" spans="1:28" ht="15.75" x14ac:dyDescent="0.25">
      <c r="A240" s="29">
        <v>45365</v>
      </c>
      <c r="B240" s="72" t="s">
        <v>205</v>
      </c>
      <c r="C240" s="25">
        <v>982500</v>
      </c>
      <c r="D240" s="27" t="s">
        <v>46</v>
      </c>
      <c r="E240" s="25" t="s">
        <v>534</v>
      </c>
      <c r="F240" s="25">
        <v>250</v>
      </c>
      <c r="G240" s="27" t="s">
        <v>34</v>
      </c>
      <c r="H240" s="25"/>
      <c r="I240" s="11">
        <f t="shared" si="36"/>
        <v>0</v>
      </c>
      <c r="J240" s="32" t="s">
        <v>312</v>
      </c>
      <c r="K240" s="11" t="s">
        <v>1197</v>
      </c>
      <c r="L240" s="4">
        <f t="shared" si="37"/>
        <v>0</v>
      </c>
      <c r="M240" s="4"/>
      <c r="N240" s="4"/>
      <c r="O240" s="4">
        <f t="shared" si="38"/>
        <v>982500</v>
      </c>
      <c r="P240" s="155">
        <v>982500</v>
      </c>
      <c r="Q240" s="4"/>
      <c r="R240" s="4">
        <f t="shared" si="39"/>
        <v>0</v>
      </c>
      <c r="S240" s="4"/>
      <c r="T240" s="4"/>
      <c r="U240" s="4">
        <f t="shared" si="40"/>
        <v>0</v>
      </c>
      <c r="V240" s="4"/>
      <c r="W240" s="4"/>
      <c r="X240" s="4">
        <f t="shared" si="41"/>
        <v>0</v>
      </c>
      <c r="Y240" s="4"/>
      <c r="Z240" s="4"/>
      <c r="AA240" s="4">
        <f>C240+I240-L240-O240-U240-X240-R240</f>
        <v>0</v>
      </c>
      <c r="AB240" s="7">
        <v>45387</v>
      </c>
    </row>
    <row r="241" spans="1:28" ht="15.75" x14ac:dyDescent="0.25">
      <c r="A241" s="29">
        <v>45365</v>
      </c>
      <c r="B241" s="93" t="s">
        <v>98</v>
      </c>
      <c r="C241" s="25">
        <v>900000</v>
      </c>
      <c r="D241" s="25" t="s">
        <v>52</v>
      </c>
      <c r="E241" s="25" t="s">
        <v>150</v>
      </c>
      <c r="F241" s="25">
        <v>20</v>
      </c>
      <c r="G241" s="25" t="s">
        <v>77</v>
      </c>
      <c r="H241" s="25"/>
      <c r="I241" s="11">
        <f t="shared" si="36"/>
        <v>0</v>
      </c>
      <c r="J241" s="32" t="s">
        <v>324</v>
      </c>
      <c r="K241" s="11"/>
      <c r="L241" s="4">
        <f t="shared" si="37"/>
        <v>900000</v>
      </c>
      <c r="M241" s="4"/>
      <c r="N241" s="4">
        <v>900000</v>
      </c>
      <c r="O241" s="4">
        <f t="shared" si="38"/>
        <v>0</v>
      </c>
      <c r="P241" s="4"/>
      <c r="Q241" s="4"/>
      <c r="R241" s="4">
        <f t="shared" si="39"/>
        <v>0</v>
      </c>
      <c r="S241" s="4"/>
      <c r="T241" s="4"/>
      <c r="U241" s="4">
        <f t="shared" si="40"/>
        <v>0</v>
      </c>
      <c r="V241" s="4"/>
      <c r="W241" s="4"/>
      <c r="X241" s="4">
        <f t="shared" si="41"/>
        <v>0</v>
      </c>
      <c r="Y241" s="4"/>
      <c r="Z241" s="4"/>
      <c r="AA241" s="4">
        <f>C241+I241-L241-O241-U241-X241-R241</f>
        <v>0</v>
      </c>
      <c r="AB241" s="7">
        <v>45404</v>
      </c>
    </row>
    <row r="242" spans="1:28" ht="15.75" x14ac:dyDescent="0.25">
      <c r="A242" s="29">
        <v>45365</v>
      </c>
      <c r="B242" s="93" t="s">
        <v>98</v>
      </c>
      <c r="C242" s="27">
        <v>720000</v>
      </c>
      <c r="D242" s="25" t="s">
        <v>52</v>
      </c>
      <c r="E242" s="27" t="s">
        <v>129</v>
      </c>
      <c r="F242" s="27">
        <v>12</v>
      </c>
      <c r="G242" s="25" t="s">
        <v>77</v>
      </c>
      <c r="H242" s="27"/>
      <c r="I242" s="11">
        <f t="shared" si="36"/>
        <v>0</v>
      </c>
      <c r="J242" s="32" t="s">
        <v>324</v>
      </c>
      <c r="K242" s="11"/>
      <c r="L242" s="4">
        <f t="shared" si="37"/>
        <v>720000</v>
      </c>
      <c r="M242" s="4"/>
      <c r="N242" s="4">
        <v>720000</v>
      </c>
      <c r="O242" s="4">
        <f t="shared" si="38"/>
        <v>0</v>
      </c>
      <c r="P242" s="4"/>
      <c r="Q242" s="4"/>
      <c r="R242" s="4">
        <f t="shared" si="39"/>
        <v>0</v>
      </c>
      <c r="S242" s="4"/>
      <c r="T242" s="4"/>
      <c r="U242" s="4">
        <f t="shared" si="40"/>
        <v>0</v>
      </c>
      <c r="V242" s="4"/>
      <c r="W242" s="4"/>
      <c r="X242" s="4">
        <f t="shared" si="41"/>
        <v>0</v>
      </c>
      <c r="Y242" s="4"/>
      <c r="Z242" s="4"/>
      <c r="AA242" s="4">
        <f>C242+I242-L242-O242-U242-X242-R242</f>
        <v>0</v>
      </c>
      <c r="AB242" s="7">
        <v>45404</v>
      </c>
    </row>
    <row r="243" spans="1:28" ht="15.75" x14ac:dyDescent="0.25">
      <c r="A243" s="29">
        <v>45366</v>
      </c>
      <c r="B243" s="72" t="s">
        <v>253</v>
      </c>
      <c r="C243" s="25">
        <v>3508399.9999999995</v>
      </c>
      <c r="D243" s="25" t="s">
        <v>46</v>
      </c>
      <c r="E243" s="25" t="s">
        <v>126</v>
      </c>
      <c r="F243" s="25">
        <v>71.599999999999994</v>
      </c>
      <c r="G243" s="25" t="s">
        <v>39</v>
      </c>
      <c r="H243" s="25"/>
      <c r="I243" s="11">
        <f t="shared" si="36"/>
        <v>0</v>
      </c>
      <c r="J243" s="31" t="s">
        <v>312</v>
      </c>
      <c r="K243" s="11" t="s">
        <v>1231</v>
      </c>
      <c r="L243" s="4">
        <f t="shared" si="37"/>
        <v>0</v>
      </c>
      <c r="M243" s="4"/>
      <c r="N243" s="4"/>
      <c r="O243" s="4">
        <f t="shared" si="38"/>
        <v>3508400</v>
      </c>
      <c r="P243" s="4">
        <v>3508400</v>
      </c>
      <c r="Q243" s="4"/>
      <c r="R243" s="4">
        <f t="shared" si="39"/>
        <v>0</v>
      </c>
      <c r="S243" s="4"/>
      <c r="T243" s="4"/>
      <c r="U243" s="4">
        <f t="shared" si="40"/>
        <v>0</v>
      </c>
      <c r="V243" s="4"/>
      <c r="W243" s="4"/>
      <c r="X243" s="4">
        <f t="shared" si="41"/>
        <v>0</v>
      </c>
      <c r="Y243" s="4"/>
      <c r="Z243" s="4"/>
      <c r="AA243" s="82">
        <f>C243+I243-L243-O243-U243-X243-R243</f>
        <v>-4.6566128730773926E-10</v>
      </c>
      <c r="AB243" s="7">
        <v>45395</v>
      </c>
    </row>
    <row r="244" spans="1:28" ht="15.75" x14ac:dyDescent="0.25">
      <c r="A244" s="29">
        <v>45366</v>
      </c>
      <c r="B244" s="72" t="s">
        <v>226</v>
      </c>
      <c r="C244" s="25">
        <v>230000</v>
      </c>
      <c r="D244" s="25" t="s">
        <v>52</v>
      </c>
      <c r="E244" s="25" t="s">
        <v>1038</v>
      </c>
      <c r="F244" s="25">
        <v>1</v>
      </c>
      <c r="G244" s="27" t="s">
        <v>48</v>
      </c>
      <c r="H244" s="25"/>
      <c r="I244" s="11">
        <f t="shared" si="36"/>
        <v>0</v>
      </c>
      <c r="J244" s="26" t="s">
        <v>28</v>
      </c>
      <c r="K244" s="11"/>
      <c r="L244" s="4">
        <f t="shared" si="37"/>
        <v>0</v>
      </c>
      <c r="M244" s="4"/>
      <c r="N244" s="4"/>
      <c r="O244" s="4">
        <f t="shared" si="38"/>
        <v>0</v>
      </c>
      <c r="P244" s="4"/>
      <c r="Q244" s="4"/>
      <c r="R244" s="4">
        <f t="shared" si="39"/>
        <v>0</v>
      </c>
      <c r="S244" s="4"/>
      <c r="T244" s="4"/>
      <c r="U244" s="4">
        <f t="shared" si="40"/>
        <v>0</v>
      </c>
      <c r="V244" s="4"/>
      <c r="W244" s="4"/>
      <c r="X244" s="4">
        <f t="shared" si="41"/>
        <v>0</v>
      </c>
      <c r="Y244" s="4"/>
      <c r="Z244" s="4"/>
      <c r="AA244" s="4">
        <f>C244+I244-L244-O244-U244-X244-R244</f>
        <v>230000</v>
      </c>
      <c r="AB244" s="7"/>
    </row>
    <row r="245" spans="1:28" ht="15.75" x14ac:dyDescent="0.25">
      <c r="A245" s="29">
        <v>45366</v>
      </c>
      <c r="B245" s="72" t="s">
        <v>226</v>
      </c>
      <c r="C245" s="27">
        <v>160000</v>
      </c>
      <c r="D245" s="25" t="s">
        <v>52</v>
      </c>
      <c r="E245" s="25" t="s">
        <v>135</v>
      </c>
      <c r="F245" s="27">
        <v>1</v>
      </c>
      <c r="G245" s="27" t="s">
        <v>48</v>
      </c>
      <c r="H245" s="27"/>
      <c r="I245" s="11">
        <f t="shared" si="36"/>
        <v>0</v>
      </c>
      <c r="J245" s="28" t="s">
        <v>28</v>
      </c>
      <c r="K245" s="11"/>
      <c r="L245" s="4">
        <f t="shared" si="37"/>
        <v>0</v>
      </c>
      <c r="M245" s="4"/>
      <c r="N245" s="4"/>
      <c r="O245" s="4">
        <f t="shared" si="38"/>
        <v>0</v>
      </c>
      <c r="P245" s="4"/>
      <c r="Q245" s="4"/>
      <c r="R245" s="4">
        <f t="shared" si="39"/>
        <v>0</v>
      </c>
      <c r="S245" s="4"/>
      <c r="T245" s="4"/>
      <c r="U245" s="4">
        <f t="shared" si="40"/>
        <v>0</v>
      </c>
      <c r="V245" s="4"/>
      <c r="W245" s="4"/>
      <c r="X245" s="4">
        <f t="shared" si="41"/>
        <v>0</v>
      </c>
      <c r="Y245" s="4"/>
      <c r="Z245" s="4"/>
      <c r="AA245" s="4">
        <f>C245+I245-L245-O245-U245-X245-R245</f>
        <v>160000</v>
      </c>
      <c r="AB245" s="7"/>
    </row>
    <row r="246" spans="1:28" ht="15.75" x14ac:dyDescent="0.25">
      <c r="A246" s="24">
        <v>45366</v>
      </c>
      <c r="B246" s="72" t="s">
        <v>107</v>
      </c>
      <c r="C246" s="25">
        <v>400000</v>
      </c>
      <c r="D246" s="25" t="s">
        <v>52</v>
      </c>
      <c r="E246" s="25" t="s">
        <v>148</v>
      </c>
      <c r="F246" s="25">
        <v>1</v>
      </c>
      <c r="G246" s="25" t="s">
        <v>23</v>
      </c>
      <c r="H246" s="25"/>
      <c r="I246" s="11">
        <f t="shared" si="36"/>
        <v>0</v>
      </c>
      <c r="J246" s="31" t="s">
        <v>312</v>
      </c>
      <c r="K246" s="11" t="s">
        <v>1175</v>
      </c>
      <c r="L246" s="4">
        <f t="shared" si="37"/>
        <v>0</v>
      </c>
      <c r="M246" s="4"/>
      <c r="N246" s="4"/>
      <c r="O246" s="4">
        <f t="shared" si="38"/>
        <v>400000</v>
      </c>
      <c r="P246" s="4">
        <v>400000</v>
      </c>
      <c r="Q246" s="4"/>
      <c r="R246" s="4">
        <f t="shared" si="39"/>
        <v>0</v>
      </c>
      <c r="S246" s="4"/>
      <c r="T246" s="4"/>
      <c r="U246" s="4">
        <f t="shared" si="40"/>
        <v>0</v>
      </c>
      <c r="V246" s="4"/>
      <c r="W246" s="4"/>
      <c r="X246" s="4">
        <f t="shared" si="41"/>
        <v>0</v>
      </c>
      <c r="Y246" s="4"/>
      <c r="Z246" s="4"/>
      <c r="AA246" s="4">
        <f>C246+I246-L246-O246-U246-X246-R246</f>
        <v>0</v>
      </c>
      <c r="AB246" s="7">
        <v>45385</v>
      </c>
    </row>
    <row r="247" spans="1:28" ht="15.75" x14ac:dyDescent="0.25">
      <c r="A247" s="29">
        <v>45367</v>
      </c>
      <c r="B247" s="72" t="s">
        <v>215</v>
      </c>
      <c r="C247" s="27">
        <v>1200000</v>
      </c>
      <c r="D247" s="27" t="s">
        <v>46</v>
      </c>
      <c r="E247" s="27" t="s">
        <v>219</v>
      </c>
      <c r="F247" s="27">
        <v>4</v>
      </c>
      <c r="G247" s="27" t="s">
        <v>39</v>
      </c>
      <c r="H247" s="27"/>
      <c r="I247" s="11">
        <f t="shared" si="36"/>
        <v>0</v>
      </c>
      <c r="J247" s="32" t="s">
        <v>324</v>
      </c>
      <c r="K247" s="11"/>
      <c r="L247" s="4">
        <f t="shared" si="37"/>
        <v>0</v>
      </c>
      <c r="M247" s="4"/>
      <c r="N247" s="4"/>
      <c r="O247" s="4">
        <f t="shared" si="38"/>
        <v>0</v>
      </c>
      <c r="P247" s="4"/>
      <c r="Q247" s="4"/>
      <c r="R247" s="4">
        <f t="shared" si="39"/>
        <v>0</v>
      </c>
      <c r="S247" s="4"/>
      <c r="T247" s="4"/>
      <c r="U247" s="4">
        <f t="shared" si="40"/>
        <v>1200000</v>
      </c>
      <c r="V247" s="4">
        <v>920000</v>
      </c>
      <c r="W247" s="4">
        <v>280000</v>
      </c>
      <c r="X247" s="4">
        <f t="shared" si="41"/>
        <v>0</v>
      </c>
      <c r="Y247" s="4"/>
      <c r="Z247" s="4"/>
      <c r="AA247" s="4">
        <f>C247+I247-L247-O247-U247-X247-R247</f>
        <v>0</v>
      </c>
      <c r="AB247" s="7">
        <v>45409</v>
      </c>
    </row>
    <row r="248" spans="1:28" ht="15.75" x14ac:dyDescent="0.25">
      <c r="A248" s="29">
        <v>45369</v>
      </c>
      <c r="B248" s="73" t="s">
        <v>231</v>
      </c>
      <c r="C248" s="27">
        <v>3497000</v>
      </c>
      <c r="D248" s="27" t="s">
        <v>46</v>
      </c>
      <c r="E248" s="27" t="s">
        <v>133</v>
      </c>
      <c r="F248" s="27">
        <v>1000</v>
      </c>
      <c r="G248" s="27" t="s">
        <v>34</v>
      </c>
      <c r="H248" s="27"/>
      <c r="I248" s="11">
        <f t="shared" si="36"/>
        <v>0</v>
      </c>
      <c r="J248" s="17" t="s">
        <v>312</v>
      </c>
      <c r="K248" s="11"/>
      <c r="L248" s="4">
        <f t="shared" si="37"/>
        <v>0</v>
      </c>
      <c r="M248" s="4"/>
      <c r="N248" s="4"/>
      <c r="O248" s="4">
        <f t="shared" si="38"/>
        <v>3497000</v>
      </c>
      <c r="P248" s="4">
        <v>226000</v>
      </c>
      <c r="Q248" s="4">
        <v>3271000</v>
      </c>
      <c r="R248" s="4">
        <f t="shared" si="39"/>
        <v>0</v>
      </c>
      <c r="S248" s="4"/>
      <c r="T248" s="4"/>
      <c r="U248" s="4">
        <f t="shared" si="40"/>
        <v>0</v>
      </c>
      <c r="V248" s="4"/>
      <c r="W248" s="4"/>
      <c r="X248" s="4">
        <f t="shared" si="41"/>
        <v>0</v>
      </c>
      <c r="Y248" s="4"/>
      <c r="Z248" s="4"/>
      <c r="AA248" s="4">
        <f>C248+I248-L248-O248-U248-X248-R248</f>
        <v>0</v>
      </c>
      <c r="AB248" s="7">
        <v>45399</v>
      </c>
    </row>
    <row r="249" spans="1:28" ht="15.75" x14ac:dyDescent="0.25">
      <c r="A249" s="29">
        <v>45369</v>
      </c>
      <c r="B249" s="72" t="s">
        <v>226</v>
      </c>
      <c r="C249" s="25">
        <v>690000</v>
      </c>
      <c r="D249" s="27" t="s">
        <v>52</v>
      </c>
      <c r="E249" s="27" t="s">
        <v>477</v>
      </c>
      <c r="F249" s="25">
        <v>3</v>
      </c>
      <c r="G249" s="25" t="s">
        <v>48</v>
      </c>
      <c r="H249" s="25"/>
      <c r="I249" s="11">
        <f t="shared" si="36"/>
        <v>0</v>
      </c>
      <c r="J249" s="26" t="s">
        <v>28</v>
      </c>
      <c r="K249" s="11"/>
      <c r="L249" s="4">
        <f t="shared" si="37"/>
        <v>0</v>
      </c>
      <c r="M249" s="4"/>
      <c r="N249" s="4"/>
      <c r="O249" s="4">
        <f t="shared" si="38"/>
        <v>0</v>
      </c>
      <c r="P249" s="4"/>
      <c r="Q249" s="4"/>
      <c r="R249" s="4">
        <f t="shared" si="39"/>
        <v>0</v>
      </c>
      <c r="S249" s="4"/>
      <c r="T249" s="4"/>
      <c r="U249" s="4">
        <f t="shared" si="40"/>
        <v>0</v>
      </c>
      <c r="V249" s="4"/>
      <c r="W249" s="4"/>
      <c r="X249" s="4">
        <f t="shared" si="41"/>
        <v>0</v>
      </c>
      <c r="Y249" s="4"/>
      <c r="Z249" s="4"/>
      <c r="AA249" s="4">
        <f>C249+I249-L249-O249-U249-X249-R249</f>
        <v>690000</v>
      </c>
      <c r="AB249" s="7"/>
    </row>
    <row r="250" spans="1:28" ht="15.75" x14ac:dyDescent="0.25">
      <c r="A250" s="29">
        <v>45369</v>
      </c>
      <c r="B250" s="72" t="s">
        <v>226</v>
      </c>
      <c r="C250" s="27">
        <v>2300000</v>
      </c>
      <c r="D250" s="27" t="s">
        <v>52</v>
      </c>
      <c r="E250" s="27" t="s">
        <v>1038</v>
      </c>
      <c r="F250" s="27">
        <v>10</v>
      </c>
      <c r="G250" s="25" t="s">
        <v>48</v>
      </c>
      <c r="H250" s="27"/>
      <c r="I250" s="11">
        <f t="shared" si="36"/>
        <v>0</v>
      </c>
      <c r="J250" s="28" t="s">
        <v>28</v>
      </c>
      <c r="K250" s="11"/>
      <c r="L250" s="4">
        <f t="shared" si="37"/>
        <v>0</v>
      </c>
      <c r="M250" s="4"/>
      <c r="N250" s="4"/>
      <c r="O250" s="4">
        <f t="shared" si="38"/>
        <v>0</v>
      </c>
      <c r="P250" s="4"/>
      <c r="Q250" s="4"/>
      <c r="R250" s="4">
        <f t="shared" si="39"/>
        <v>0</v>
      </c>
      <c r="S250" s="4"/>
      <c r="T250" s="4"/>
      <c r="U250" s="4">
        <f t="shared" si="40"/>
        <v>0</v>
      </c>
      <c r="V250" s="4"/>
      <c r="W250" s="4"/>
      <c r="X250" s="4">
        <f t="shared" si="41"/>
        <v>0</v>
      </c>
      <c r="Y250" s="4"/>
      <c r="Z250" s="4"/>
      <c r="AA250" s="4">
        <f>C250+I250-L250-O250-U250-X250-R250</f>
        <v>2300000</v>
      </c>
      <c r="AB250" s="7"/>
    </row>
    <row r="251" spans="1:28" ht="15.75" x14ac:dyDescent="0.25">
      <c r="A251" s="29">
        <v>45369</v>
      </c>
      <c r="B251" s="72" t="s">
        <v>307</v>
      </c>
      <c r="C251" s="25">
        <v>1900000</v>
      </c>
      <c r="D251" s="25" t="s">
        <v>46</v>
      </c>
      <c r="E251" s="27" t="s">
        <v>108</v>
      </c>
      <c r="F251" s="25">
        <v>2800</v>
      </c>
      <c r="G251" s="25" t="s">
        <v>34</v>
      </c>
      <c r="H251" s="25"/>
      <c r="I251" s="11">
        <f t="shared" si="36"/>
        <v>0</v>
      </c>
      <c r="J251" s="38" t="s">
        <v>24</v>
      </c>
      <c r="K251" s="11"/>
      <c r="L251" s="4">
        <f t="shared" si="37"/>
        <v>0</v>
      </c>
      <c r="M251" s="4"/>
      <c r="N251" s="4"/>
      <c r="O251" s="4">
        <f t="shared" si="38"/>
        <v>0</v>
      </c>
      <c r="P251" s="4"/>
      <c r="Q251" s="4"/>
      <c r="R251" s="4">
        <f t="shared" si="39"/>
        <v>0</v>
      </c>
      <c r="S251" s="4"/>
      <c r="T251" s="4"/>
      <c r="U251" s="4">
        <f t="shared" si="40"/>
        <v>1700000</v>
      </c>
      <c r="V251" s="4">
        <v>788000</v>
      </c>
      <c r="W251" s="4">
        <f>112000+800000</f>
        <v>912000</v>
      </c>
      <c r="X251" s="4">
        <f t="shared" si="41"/>
        <v>0</v>
      </c>
      <c r="Y251" s="4"/>
      <c r="Z251" s="4"/>
      <c r="AA251" s="4">
        <f>C251+I251-L251-O251-U251-X251-R251</f>
        <v>200000</v>
      </c>
      <c r="AB251" s="7">
        <v>45401</v>
      </c>
    </row>
    <row r="252" spans="1:28" ht="15.75" x14ac:dyDescent="0.25">
      <c r="A252" s="29">
        <v>45369</v>
      </c>
      <c r="B252" s="72" t="s">
        <v>307</v>
      </c>
      <c r="C252" s="25">
        <v>388500</v>
      </c>
      <c r="D252" s="25" t="s">
        <v>46</v>
      </c>
      <c r="E252" s="25" t="s">
        <v>767</v>
      </c>
      <c r="F252" s="25">
        <v>100</v>
      </c>
      <c r="G252" s="25" t="s">
        <v>34</v>
      </c>
      <c r="H252" s="25"/>
      <c r="I252" s="11">
        <f t="shared" si="36"/>
        <v>0</v>
      </c>
      <c r="J252" s="32" t="s">
        <v>324</v>
      </c>
      <c r="K252" s="11"/>
      <c r="L252" s="4">
        <f t="shared" si="37"/>
        <v>0</v>
      </c>
      <c r="M252" s="4"/>
      <c r="N252" s="4"/>
      <c r="O252" s="4">
        <f t="shared" si="38"/>
        <v>0</v>
      </c>
      <c r="P252" s="4"/>
      <c r="Q252" s="4"/>
      <c r="R252" s="4">
        <f t="shared" si="39"/>
        <v>0</v>
      </c>
      <c r="S252" s="4"/>
      <c r="T252" s="4"/>
      <c r="U252" s="4">
        <f t="shared" si="40"/>
        <v>388500</v>
      </c>
      <c r="V252" s="4"/>
      <c r="W252" s="4">
        <v>388500</v>
      </c>
      <c r="X252" s="4">
        <f t="shared" si="41"/>
        <v>0</v>
      </c>
      <c r="Y252" s="4"/>
      <c r="Z252" s="4"/>
      <c r="AA252" s="4">
        <f>C252+I252-L252-O252-U252-X252-R252</f>
        <v>0</v>
      </c>
      <c r="AB252" s="7">
        <v>45391</v>
      </c>
    </row>
    <row r="253" spans="1:28" ht="15.75" x14ac:dyDescent="0.25">
      <c r="A253" s="29">
        <v>45369</v>
      </c>
      <c r="B253" s="73" t="s">
        <v>171</v>
      </c>
      <c r="C253" s="27">
        <v>450000</v>
      </c>
      <c r="D253" s="25" t="s">
        <v>52</v>
      </c>
      <c r="E253" s="27" t="s">
        <v>53</v>
      </c>
      <c r="F253" s="27">
        <v>1</v>
      </c>
      <c r="G253" s="27" t="s">
        <v>23</v>
      </c>
      <c r="H253" s="27"/>
      <c r="I253" s="11">
        <f t="shared" si="36"/>
        <v>0</v>
      </c>
      <c r="J253" s="32" t="s">
        <v>324</v>
      </c>
      <c r="K253" s="11"/>
      <c r="L253" s="4">
        <f t="shared" si="37"/>
        <v>0</v>
      </c>
      <c r="M253" s="4"/>
      <c r="N253" s="4"/>
      <c r="O253" s="4">
        <f t="shared" si="38"/>
        <v>0</v>
      </c>
      <c r="P253" s="4"/>
      <c r="Q253" s="4"/>
      <c r="R253" s="4">
        <f t="shared" si="39"/>
        <v>0</v>
      </c>
      <c r="S253" s="4"/>
      <c r="T253" s="4"/>
      <c r="U253" s="4">
        <f t="shared" si="40"/>
        <v>450000</v>
      </c>
      <c r="V253" s="4">
        <v>450000</v>
      </c>
      <c r="W253" s="4"/>
      <c r="X253" s="4">
        <f t="shared" si="41"/>
        <v>0</v>
      </c>
      <c r="Y253" s="4"/>
      <c r="Z253" s="4"/>
      <c r="AA253" s="4">
        <f>C253+I253-L253-O253-U253-X253-R253</f>
        <v>0</v>
      </c>
      <c r="AB253" s="7">
        <v>45399</v>
      </c>
    </row>
    <row r="254" spans="1:28" ht="15.75" x14ac:dyDescent="0.25">
      <c r="A254" s="29">
        <v>45369</v>
      </c>
      <c r="B254" s="73" t="s">
        <v>134</v>
      </c>
      <c r="C254" s="25">
        <v>4500000</v>
      </c>
      <c r="D254" s="27" t="s">
        <v>52</v>
      </c>
      <c r="E254" s="25" t="s">
        <v>42</v>
      </c>
      <c r="F254" s="25">
        <v>1000</v>
      </c>
      <c r="G254" s="25" t="s">
        <v>34</v>
      </c>
      <c r="H254" s="25"/>
      <c r="I254" s="11">
        <f t="shared" si="36"/>
        <v>0</v>
      </c>
      <c r="J254" s="32" t="s">
        <v>312</v>
      </c>
      <c r="K254" s="11" t="s">
        <v>1329</v>
      </c>
      <c r="L254" s="4">
        <f t="shared" si="37"/>
        <v>0</v>
      </c>
      <c r="M254" s="4"/>
      <c r="N254" s="4"/>
      <c r="O254" s="4">
        <f t="shared" si="38"/>
        <v>4500000</v>
      </c>
      <c r="P254" s="4">
        <v>4500000</v>
      </c>
      <c r="Q254" s="4"/>
      <c r="R254" s="4">
        <f t="shared" si="39"/>
        <v>0</v>
      </c>
      <c r="S254" s="4"/>
      <c r="T254" s="4"/>
      <c r="U254" s="4">
        <f t="shared" si="40"/>
        <v>0</v>
      </c>
      <c r="V254" s="4"/>
      <c r="W254" s="4"/>
      <c r="X254" s="4">
        <f t="shared" si="41"/>
        <v>0</v>
      </c>
      <c r="Y254" s="4"/>
      <c r="Z254" s="4"/>
      <c r="AA254" s="4">
        <f>C254+I254-L254-O254-U254-X254-R254</f>
        <v>0</v>
      </c>
      <c r="AB254" s="7">
        <v>45405</v>
      </c>
    </row>
    <row r="255" spans="1:28" ht="15.75" x14ac:dyDescent="0.25">
      <c r="A255" s="29">
        <v>45369</v>
      </c>
      <c r="B255" s="73" t="s">
        <v>134</v>
      </c>
      <c r="C255" s="25">
        <v>305000</v>
      </c>
      <c r="D255" s="27" t="s">
        <v>52</v>
      </c>
      <c r="E255" s="25" t="s">
        <v>109</v>
      </c>
      <c r="F255" s="25">
        <v>250</v>
      </c>
      <c r="G255" s="25" t="s">
        <v>34</v>
      </c>
      <c r="H255" s="25"/>
      <c r="I255" s="11">
        <f t="shared" si="36"/>
        <v>0</v>
      </c>
      <c r="J255" s="32" t="s">
        <v>312</v>
      </c>
      <c r="K255" s="11" t="s">
        <v>1329</v>
      </c>
      <c r="L255" s="4">
        <f t="shared" si="37"/>
        <v>0</v>
      </c>
      <c r="M255" s="4"/>
      <c r="N255" s="4"/>
      <c r="O255" s="4">
        <f t="shared" si="38"/>
        <v>305000</v>
      </c>
      <c r="P255" s="4">
        <v>305000</v>
      </c>
      <c r="Q255" s="4"/>
      <c r="R255" s="4">
        <f t="shared" si="39"/>
        <v>0</v>
      </c>
      <c r="S255" s="4"/>
      <c r="T255" s="4"/>
      <c r="U255" s="4">
        <f t="shared" si="40"/>
        <v>0</v>
      </c>
      <c r="V255" s="4"/>
      <c r="W255" s="4"/>
      <c r="X255" s="4">
        <f t="shared" si="41"/>
        <v>0</v>
      </c>
      <c r="Y255" s="4"/>
      <c r="Z255" s="4"/>
      <c r="AA255" s="4">
        <f>C255+I255-L255-O255-U255-X255-R255</f>
        <v>0</v>
      </c>
      <c r="AB255" s="7">
        <v>45405</v>
      </c>
    </row>
    <row r="256" spans="1:28" ht="15.75" x14ac:dyDescent="0.25">
      <c r="A256" s="29">
        <v>45369</v>
      </c>
      <c r="B256" s="73" t="s">
        <v>134</v>
      </c>
      <c r="C256" s="25">
        <v>1522500</v>
      </c>
      <c r="D256" s="27" t="s">
        <v>52</v>
      </c>
      <c r="E256" s="25" t="s">
        <v>151</v>
      </c>
      <c r="F256" s="25">
        <v>750</v>
      </c>
      <c r="G256" s="25" t="s">
        <v>34</v>
      </c>
      <c r="H256" s="25"/>
      <c r="I256" s="11">
        <f t="shared" si="36"/>
        <v>0</v>
      </c>
      <c r="J256" s="32" t="s">
        <v>312</v>
      </c>
      <c r="K256" s="11" t="s">
        <v>1329</v>
      </c>
      <c r="L256" s="4">
        <f t="shared" si="37"/>
        <v>0</v>
      </c>
      <c r="M256" s="4"/>
      <c r="N256" s="4"/>
      <c r="O256" s="4">
        <f t="shared" si="38"/>
        <v>1522500</v>
      </c>
      <c r="P256" s="4">
        <v>552500</v>
      </c>
      <c r="Q256" s="4">
        <v>970000</v>
      </c>
      <c r="R256" s="4">
        <f t="shared" si="39"/>
        <v>0</v>
      </c>
      <c r="S256" s="4"/>
      <c r="T256" s="4"/>
      <c r="U256" s="4">
        <f t="shared" si="40"/>
        <v>0</v>
      </c>
      <c r="V256" s="4"/>
      <c r="W256" s="4"/>
      <c r="X256" s="4">
        <f t="shared" si="41"/>
        <v>0</v>
      </c>
      <c r="Y256" s="4"/>
      <c r="Z256" s="4"/>
      <c r="AA256" s="4">
        <f>C256+I256-L256-O256-U256-X256-R256</f>
        <v>0</v>
      </c>
      <c r="AB256" s="7">
        <v>45405</v>
      </c>
    </row>
    <row r="257" spans="1:28" ht="15.75" x14ac:dyDescent="0.25">
      <c r="A257" s="29">
        <v>45369</v>
      </c>
      <c r="B257" s="72" t="s">
        <v>203</v>
      </c>
      <c r="C257" s="25">
        <v>460000</v>
      </c>
      <c r="D257" s="27" t="s">
        <v>46</v>
      </c>
      <c r="E257" s="25" t="s">
        <v>363</v>
      </c>
      <c r="F257" s="25">
        <v>2</v>
      </c>
      <c r="G257" s="25" t="s">
        <v>48</v>
      </c>
      <c r="H257" s="25"/>
      <c r="I257" s="11">
        <f t="shared" si="36"/>
        <v>0</v>
      </c>
      <c r="J257" s="26" t="s">
        <v>28</v>
      </c>
      <c r="K257" s="11"/>
      <c r="L257" s="4">
        <f t="shared" si="37"/>
        <v>0</v>
      </c>
      <c r="M257" s="4"/>
      <c r="N257" s="4"/>
      <c r="O257" s="4">
        <f t="shared" si="38"/>
        <v>0</v>
      </c>
      <c r="P257" s="4"/>
      <c r="Q257" s="4"/>
      <c r="R257" s="4">
        <f t="shared" si="39"/>
        <v>0</v>
      </c>
      <c r="S257" s="4"/>
      <c r="T257" s="4"/>
      <c r="U257" s="4">
        <f t="shared" si="40"/>
        <v>0</v>
      </c>
      <c r="V257" s="4"/>
      <c r="W257" s="4"/>
      <c r="X257" s="4">
        <f t="shared" si="41"/>
        <v>0</v>
      </c>
      <c r="Y257" s="4"/>
      <c r="Z257" s="4"/>
      <c r="AA257" s="4">
        <f>C257+I257-L257-O257-U257-X257-R257</f>
        <v>460000</v>
      </c>
      <c r="AB257" s="7"/>
    </row>
    <row r="258" spans="1:28" ht="15.75" x14ac:dyDescent="0.25">
      <c r="A258" s="29">
        <v>45369</v>
      </c>
      <c r="B258" s="72" t="s">
        <v>122</v>
      </c>
      <c r="C258" s="25">
        <v>1740000</v>
      </c>
      <c r="D258" s="25" t="s">
        <v>46</v>
      </c>
      <c r="E258" s="25" t="s">
        <v>400</v>
      </c>
      <c r="F258" s="25">
        <v>20</v>
      </c>
      <c r="G258" s="25" t="s">
        <v>39</v>
      </c>
      <c r="H258" s="25"/>
      <c r="I258" s="11">
        <f t="shared" si="36"/>
        <v>0</v>
      </c>
      <c r="J258" s="26" t="s">
        <v>28</v>
      </c>
      <c r="K258" s="11"/>
      <c r="L258" s="4">
        <f t="shared" si="37"/>
        <v>0</v>
      </c>
      <c r="M258" s="4"/>
      <c r="N258" s="4"/>
      <c r="O258" s="4">
        <f t="shared" si="38"/>
        <v>0</v>
      </c>
      <c r="P258" s="4"/>
      <c r="Q258" s="4"/>
      <c r="R258" s="4">
        <f t="shared" si="39"/>
        <v>0</v>
      </c>
      <c r="S258" s="4"/>
      <c r="T258" s="4"/>
      <c r="U258" s="4">
        <f t="shared" si="40"/>
        <v>0</v>
      </c>
      <c r="V258" s="4"/>
      <c r="W258" s="4"/>
      <c r="X258" s="4">
        <f t="shared" si="41"/>
        <v>0</v>
      </c>
      <c r="Y258" s="4"/>
      <c r="Z258" s="4"/>
      <c r="AA258" s="4">
        <f>C258+I258-L258-O258-U258-X258-R258</f>
        <v>1740000</v>
      </c>
      <c r="AB258" s="7"/>
    </row>
    <row r="259" spans="1:28" ht="15.75" x14ac:dyDescent="0.25">
      <c r="A259" s="29">
        <v>45369</v>
      </c>
      <c r="B259" s="72" t="s">
        <v>122</v>
      </c>
      <c r="C259" s="25">
        <v>1740000</v>
      </c>
      <c r="D259" s="25" t="s">
        <v>46</v>
      </c>
      <c r="E259" s="25" t="s">
        <v>217</v>
      </c>
      <c r="F259" s="25">
        <v>20</v>
      </c>
      <c r="G259" s="27" t="s">
        <v>39</v>
      </c>
      <c r="H259" s="25"/>
      <c r="I259" s="11">
        <f t="shared" si="36"/>
        <v>0</v>
      </c>
      <c r="J259" s="26" t="s">
        <v>28</v>
      </c>
      <c r="K259" s="11"/>
      <c r="L259" s="4">
        <f t="shared" si="37"/>
        <v>0</v>
      </c>
      <c r="M259" s="4"/>
      <c r="N259" s="4"/>
      <c r="O259" s="4">
        <f t="shared" si="38"/>
        <v>0</v>
      </c>
      <c r="P259" s="4"/>
      <c r="Q259" s="4"/>
      <c r="R259" s="4">
        <f t="shared" si="39"/>
        <v>0</v>
      </c>
      <c r="S259" s="4"/>
      <c r="T259" s="4"/>
      <c r="U259" s="4">
        <f t="shared" si="40"/>
        <v>0</v>
      </c>
      <c r="V259" s="4"/>
      <c r="W259" s="4"/>
      <c r="X259" s="4">
        <f t="shared" si="41"/>
        <v>0</v>
      </c>
      <c r="Y259" s="4"/>
      <c r="Z259" s="4"/>
      <c r="AA259" s="4">
        <f>C259+I259-L259-O259-U259-X259-R259</f>
        <v>1740000</v>
      </c>
      <c r="AB259" s="7"/>
    </row>
    <row r="260" spans="1:28" ht="15.75" x14ac:dyDescent="0.25">
      <c r="A260" s="29">
        <v>45369</v>
      </c>
      <c r="B260" s="72" t="s">
        <v>122</v>
      </c>
      <c r="C260" s="27">
        <v>1210300</v>
      </c>
      <c r="D260" s="25" t="s">
        <v>46</v>
      </c>
      <c r="E260" s="27" t="s">
        <v>120</v>
      </c>
      <c r="F260" s="27">
        <v>24.7</v>
      </c>
      <c r="G260" s="27" t="s">
        <v>39</v>
      </c>
      <c r="H260" s="27"/>
      <c r="I260" s="11">
        <f t="shared" si="36"/>
        <v>0</v>
      </c>
      <c r="J260" s="28" t="s">
        <v>28</v>
      </c>
      <c r="K260" s="11"/>
      <c r="L260" s="4">
        <f t="shared" si="37"/>
        <v>0</v>
      </c>
      <c r="M260" s="4"/>
      <c r="N260" s="4"/>
      <c r="O260" s="4">
        <f t="shared" si="38"/>
        <v>0</v>
      </c>
      <c r="P260" s="4"/>
      <c r="Q260" s="4"/>
      <c r="R260" s="4">
        <f t="shared" si="39"/>
        <v>0</v>
      </c>
      <c r="S260" s="4"/>
      <c r="T260" s="4"/>
      <c r="U260" s="4">
        <f t="shared" si="40"/>
        <v>0</v>
      </c>
      <c r="V260" s="4"/>
      <c r="W260" s="4"/>
      <c r="X260" s="4">
        <f t="shared" si="41"/>
        <v>0</v>
      </c>
      <c r="Y260" s="4"/>
      <c r="Z260" s="4"/>
      <c r="AA260" s="4">
        <f>C260+I260-L260-O260-U260-X260-R260</f>
        <v>1210300</v>
      </c>
      <c r="AB260" s="7"/>
    </row>
    <row r="261" spans="1:28" ht="15.75" x14ac:dyDescent="0.25">
      <c r="A261" s="24">
        <v>45369</v>
      </c>
      <c r="B261" s="72" t="s">
        <v>122</v>
      </c>
      <c r="C261" s="25">
        <v>4699100</v>
      </c>
      <c r="D261" s="25" t="s">
        <v>46</v>
      </c>
      <c r="E261" s="25" t="s">
        <v>81</v>
      </c>
      <c r="F261" s="25">
        <v>95.9</v>
      </c>
      <c r="G261" s="25" t="s">
        <v>39</v>
      </c>
      <c r="H261" s="25"/>
      <c r="I261" s="11">
        <f t="shared" si="36"/>
        <v>0</v>
      </c>
      <c r="J261" s="26" t="s">
        <v>28</v>
      </c>
      <c r="K261" s="11"/>
      <c r="L261" s="4">
        <f t="shared" si="37"/>
        <v>0</v>
      </c>
      <c r="M261" s="4"/>
      <c r="N261" s="4"/>
      <c r="O261" s="4">
        <f t="shared" si="38"/>
        <v>0</v>
      </c>
      <c r="P261" s="4"/>
      <c r="Q261" s="4"/>
      <c r="R261" s="4">
        <f t="shared" si="39"/>
        <v>0</v>
      </c>
      <c r="S261" s="4"/>
      <c r="T261" s="4"/>
      <c r="U261" s="4">
        <f t="shared" si="40"/>
        <v>0</v>
      </c>
      <c r="V261" s="4"/>
      <c r="W261" s="4"/>
      <c r="X261" s="4">
        <f t="shared" si="41"/>
        <v>0</v>
      </c>
      <c r="Y261" s="4"/>
      <c r="Z261" s="4"/>
      <c r="AA261" s="4">
        <f>C261+I261-L261-O261-U261-X261-R261</f>
        <v>4699100</v>
      </c>
      <c r="AB261" s="7"/>
    </row>
    <row r="262" spans="1:28" ht="15.75" x14ac:dyDescent="0.25">
      <c r="A262" s="29">
        <v>45369</v>
      </c>
      <c r="B262" s="72" t="s">
        <v>122</v>
      </c>
      <c r="C262" s="25">
        <v>900000</v>
      </c>
      <c r="D262" s="25" t="s">
        <v>46</v>
      </c>
      <c r="E262" s="25" t="s">
        <v>150</v>
      </c>
      <c r="F262" s="25">
        <v>20</v>
      </c>
      <c r="G262" s="27" t="s">
        <v>77</v>
      </c>
      <c r="H262" s="25"/>
      <c r="I262" s="11">
        <f t="shared" si="36"/>
        <v>0</v>
      </c>
      <c r="J262" s="26" t="s">
        <v>28</v>
      </c>
      <c r="K262" s="11"/>
      <c r="L262" s="4">
        <f t="shared" si="37"/>
        <v>0</v>
      </c>
      <c r="M262" s="4"/>
      <c r="N262" s="4"/>
      <c r="O262" s="4">
        <f t="shared" si="38"/>
        <v>0</v>
      </c>
      <c r="P262" s="4"/>
      <c r="Q262" s="4"/>
      <c r="R262" s="4">
        <f t="shared" si="39"/>
        <v>0</v>
      </c>
      <c r="S262" s="4"/>
      <c r="T262" s="4"/>
      <c r="U262" s="4">
        <f t="shared" si="40"/>
        <v>0</v>
      </c>
      <c r="V262" s="4"/>
      <c r="W262" s="4"/>
      <c r="X262" s="4">
        <f t="shared" si="41"/>
        <v>0</v>
      </c>
      <c r="Y262" s="4"/>
      <c r="Z262" s="4"/>
      <c r="AA262" s="4">
        <f>C262+I262-L262-O262-U262-X262-R262</f>
        <v>900000</v>
      </c>
      <c r="AB262" s="7"/>
    </row>
    <row r="263" spans="1:28" ht="15.75" x14ac:dyDescent="0.25">
      <c r="A263" s="29">
        <v>45370</v>
      </c>
      <c r="B263" s="73" t="s">
        <v>231</v>
      </c>
      <c r="C263" s="27">
        <v>3937500</v>
      </c>
      <c r="D263" s="27" t="s">
        <v>46</v>
      </c>
      <c r="E263" s="27" t="s">
        <v>290</v>
      </c>
      <c r="F263" s="27">
        <v>1250</v>
      </c>
      <c r="G263" s="27" t="s">
        <v>34</v>
      </c>
      <c r="H263" s="27"/>
      <c r="I263" s="15">
        <f t="shared" si="36"/>
        <v>0</v>
      </c>
      <c r="J263" s="17" t="s">
        <v>312</v>
      </c>
      <c r="K263" s="11"/>
      <c r="L263" s="4">
        <f t="shared" si="37"/>
        <v>0</v>
      </c>
      <c r="M263" s="4"/>
      <c r="N263" s="4"/>
      <c r="O263" s="4">
        <f t="shared" si="38"/>
        <v>3937500</v>
      </c>
      <c r="P263" s="4">
        <v>1274000</v>
      </c>
      <c r="Q263" s="4">
        <v>2663500</v>
      </c>
      <c r="R263" s="4">
        <f t="shared" si="39"/>
        <v>0</v>
      </c>
      <c r="S263" s="4"/>
      <c r="T263" s="4"/>
      <c r="U263" s="4">
        <f t="shared" si="40"/>
        <v>0</v>
      </c>
      <c r="V263" s="4"/>
      <c r="W263" s="4"/>
      <c r="X263" s="4">
        <f t="shared" si="41"/>
        <v>0</v>
      </c>
      <c r="Y263" s="4"/>
      <c r="Z263" s="4"/>
      <c r="AA263" s="4">
        <f>C263+I263-L263-O263-U263-X263-R263</f>
        <v>0</v>
      </c>
      <c r="AB263" s="7">
        <v>45400</v>
      </c>
    </row>
    <row r="264" spans="1:28" ht="15.75" x14ac:dyDescent="0.25">
      <c r="A264" s="29">
        <v>45370</v>
      </c>
      <c r="B264" s="72" t="s">
        <v>118</v>
      </c>
      <c r="C264" s="25">
        <v>4158000</v>
      </c>
      <c r="D264" s="27" t="s">
        <v>46</v>
      </c>
      <c r="E264" s="25" t="s">
        <v>767</v>
      </c>
      <c r="F264" s="25">
        <v>1200</v>
      </c>
      <c r="G264" s="27" t="s">
        <v>34</v>
      </c>
      <c r="H264" s="25"/>
      <c r="I264" s="11">
        <f t="shared" si="36"/>
        <v>0</v>
      </c>
      <c r="J264" s="26" t="s">
        <v>28</v>
      </c>
      <c r="K264" s="11"/>
      <c r="L264" s="4">
        <f t="shared" si="37"/>
        <v>0</v>
      </c>
      <c r="M264" s="4"/>
      <c r="N264" s="4"/>
      <c r="O264" s="4">
        <f t="shared" si="38"/>
        <v>0</v>
      </c>
      <c r="P264" s="4"/>
      <c r="Q264" s="4"/>
      <c r="R264" s="4">
        <f t="shared" si="39"/>
        <v>0</v>
      </c>
      <c r="S264" s="4"/>
      <c r="T264" s="4"/>
      <c r="U264" s="4">
        <f t="shared" si="40"/>
        <v>0</v>
      </c>
      <c r="V264" s="4"/>
      <c r="W264" s="4"/>
      <c r="X264" s="4">
        <f t="shared" si="41"/>
        <v>0</v>
      </c>
      <c r="Y264" s="4"/>
      <c r="Z264" s="4"/>
      <c r="AA264" s="4">
        <f>C264+I264-L264-O264-U264-X264-R264</f>
        <v>4158000</v>
      </c>
      <c r="AB264" s="7"/>
    </row>
    <row r="265" spans="1:28" ht="15.75" x14ac:dyDescent="0.25">
      <c r="A265" s="29">
        <v>45370</v>
      </c>
      <c r="B265" s="72" t="s">
        <v>134</v>
      </c>
      <c r="C265" s="27">
        <v>1550000</v>
      </c>
      <c r="D265" s="25" t="s">
        <v>52</v>
      </c>
      <c r="E265" s="27" t="s">
        <v>135</v>
      </c>
      <c r="F265" s="25">
        <v>10</v>
      </c>
      <c r="G265" s="25" t="s">
        <v>48</v>
      </c>
      <c r="H265" s="27"/>
      <c r="I265" s="11">
        <f t="shared" si="36"/>
        <v>0</v>
      </c>
      <c r="J265" s="32" t="s">
        <v>312</v>
      </c>
      <c r="K265" s="11" t="s">
        <v>1330</v>
      </c>
      <c r="L265" s="4">
        <f t="shared" si="37"/>
        <v>0</v>
      </c>
      <c r="M265" s="4"/>
      <c r="N265" s="4"/>
      <c r="O265" s="4">
        <f t="shared" si="38"/>
        <v>1550000</v>
      </c>
      <c r="P265" s="4">
        <v>1550000</v>
      </c>
      <c r="Q265" s="4"/>
      <c r="R265" s="4">
        <f t="shared" si="39"/>
        <v>0</v>
      </c>
      <c r="S265" s="4"/>
      <c r="T265" s="4"/>
      <c r="U265" s="4">
        <f t="shared" si="40"/>
        <v>0</v>
      </c>
      <c r="V265" s="4"/>
      <c r="W265" s="4"/>
      <c r="X265" s="4">
        <f t="shared" si="41"/>
        <v>0</v>
      </c>
      <c r="Y265" s="4"/>
      <c r="Z265" s="4"/>
      <c r="AA265" s="4">
        <f>C265+I265-L265-O265-U265-X265-R265</f>
        <v>0</v>
      </c>
      <c r="AB265" s="7">
        <v>45406</v>
      </c>
    </row>
    <row r="266" spans="1:28" ht="15.75" x14ac:dyDescent="0.25">
      <c r="A266" s="29">
        <v>45370</v>
      </c>
      <c r="B266" s="72" t="s">
        <v>280</v>
      </c>
      <c r="C266" s="25">
        <v>9750000</v>
      </c>
      <c r="D266" s="25" t="s">
        <v>46</v>
      </c>
      <c r="E266" s="25" t="s">
        <v>108</v>
      </c>
      <c r="F266" s="25">
        <v>5000</v>
      </c>
      <c r="G266" s="25" t="s">
        <v>34</v>
      </c>
      <c r="H266" s="25"/>
      <c r="I266" s="11">
        <f t="shared" si="36"/>
        <v>0</v>
      </c>
      <c r="J266" s="32" t="s">
        <v>312</v>
      </c>
      <c r="K266" s="11"/>
      <c r="L266" s="4">
        <f t="shared" si="37"/>
        <v>0</v>
      </c>
      <c r="M266" s="4"/>
      <c r="N266" s="4"/>
      <c r="O266" s="4">
        <f t="shared" si="38"/>
        <v>4991000</v>
      </c>
      <c r="P266" s="4">
        <v>250000</v>
      </c>
      <c r="Q266" s="4">
        <v>4741000</v>
      </c>
      <c r="R266" s="4">
        <f t="shared" si="39"/>
        <v>0</v>
      </c>
      <c r="S266" s="4"/>
      <c r="T266" s="4"/>
      <c r="U266" s="4">
        <f t="shared" si="40"/>
        <v>4759000</v>
      </c>
      <c r="V266" s="4">
        <v>2759000</v>
      </c>
      <c r="W266" s="4">
        <v>2000000</v>
      </c>
      <c r="X266" s="4">
        <f t="shared" si="41"/>
        <v>0</v>
      </c>
      <c r="Y266" s="4"/>
      <c r="Z266" s="4"/>
      <c r="AA266" s="4">
        <f>C266+I266-L266-O266-U266-X266-R266</f>
        <v>0</v>
      </c>
      <c r="AB266" s="7">
        <v>45398</v>
      </c>
    </row>
    <row r="267" spans="1:28" ht="15.75" x14ac:dyDescent="0.25">
      <c r="A267" s="29">
        <v>45370</v>
      </c>
      <c r="B267" s="72" t="s">
        <v>280</v>
      </c>
      <c r="C267" s="25">
        <v>323750</v>
      </c>
      <c r="D267" s="25" t="s">
        <v>46</v>
      </c>
      <c r="E267" s="25" t="s">
        <v>61</v>
      </c>
      <c r="F267" s="72">
        <v>125</v>
      </c>
      <c r="G267" s="25" t="s">
        <v>34</v>
      </c>
      <c r="H267" s="25"/>
      <c r="I267" s="11">
        <f t="shared" si="36"/>
        <v>0</v>
      </c>
      <c r="J267" s="32" t="s">
        <v>312</v>
      </c>
      <c r="K267" s="11"/>
      <c r="L267" s="4">
        <f t="shared" si="37"/>
        <v>0</v>
      </c>
      <c r="M267" s="4"/>
      <c r="N267" s="4"/>
      <c r="O267" s="4">
        <f t="shared" si="38"/>
        <v>323750</v>
      </c>
      <c r="P267" s="4"/>
      <c r="Q267" s="4">
        <v>323750</v>
      </c>
      <c r="R267" s="4">
        <f t="shared" si="39"/>
        <v>0</v>
      </c>
      <c r="S267" s="4"/>
      <c r="T267" s="4"/>
      <c r="U267" s="4">
        <f t="shared" si="40"/>
        <v>0</v>
      </c>
      <c r="V267" s="4"/>
      <c r="W267" s="4"/>
      <c r="X267" s="4">
        <f t="shared" si="41"/>
        <v>0</v>
      </c>
      <c r="Y267" s="4"/>
      <c r="Z267" s="4"/>
      <c r="AA267" s="4">
        <f>C267+I267-L267-O267-U267-X267-R267</f>
        <v>0</v>
      </c>
      <c r="AB267" s="7">
        <v>45400</v>
      </c>
    </row>
    <row r="268" spans="1:28" ht="15.75" x14ac:dyDescent="0.25">
      <c r="A268" s="29">
        <v>45370</v>
      </c>
      <c r="B268" s="72" t="s">
        <v>251</v>
      </c>
      <c r="C268" s="25">
        <v>1813200</v>
      </c>
      <c r="D268" s="25" t="s">
        <v>46</v>
      </c>
      <c r="E268" s="25" t="s">
        <v>782</v>
      </c>
      <c r="F268" s="25">
        <v>400</v>
      </c>
      <c r="G268" s="27" t="s">
        <v>34</v>
      </c>
      <c r="H268" s="25"/>
      <c r="I268" s="11">
        <f t="shared" si="36"/>
        <v>0</v>
      </c>
      <c r="J268" s="31" t="s">
        <v>312</v>
      </c>
      <c r="K268" s="11" t="s">
        <v>1147</v>
      </c>
      <c r="L268" s="4">
        <f t="shared" si="37"/>
        <v>0</v>
      </c>
      <c r="M268" s="4"/>
      <c r="N268" s="4"/>
      <c r="O268" s="4">
        <f t="shared" si="38"/>
        <v>1813200</v>
      </c>
      <c r="P268" s="4">
        <v>1813200</v>
      </c>
      <c r="Q268" s="4"/>
      <c r="R268" s="4">
        <f t="shared" si="39"/>
        <v>0</v>
      </c>
      <c r="S268" s="4"/>
      <c r="T268" s="4"/>
      <c r="U268" s="4">
        <f t="shared" si="40"/>
        <v>0</v>
      </c>
      <c r="V268" s="4"/>
      <c r="W268" s="4"/>
      <c r="X268" s="4">
        <f t="shared" si="41"/>
        <v>0</v>
      </c>
      <c r="Y268" s="4"/>
      <c r="Z268" s="4"/>
      <c r="AA268" s="4">
        <f>C268+I268-L268-O268-U268-X268-R268</f>
        <v>0</v>
      </c>
      <c r="AB268" s="7">
        <v>45383</v>
      </c>
    </row>
    <row r="269" spans="1:28" ht="15.75" x14ac:dyDescent="0.25">
      <c r="A269" s="29">
        <v>45371</v>
      </c>
      <c r="B269" s="73" t="s">
        <v>205</v>
      </c>
      <c r="C269" s="27">
        <v>2200000</v>
      </c>
      <c r="D269" s="27" t="s">
        <v>46</v>
      </c>
      <c r="E269" s="27" t="s">
        <v>42</v>
      </c>
      <c r="F269" s="27">
        <v>500</v>
      </c>
      <c r="G269" s="27" t="s">
        <v>34</v>
      </c>
      <c r="H269" s="27"/>
      <c r="I269" s="11">
        <f t="shared" si="36"/>
        <v>0</v>
      </c>
      <c r="J269" s="32" t="s">
        <v>312</v>
      </c>
      <c r="K269" s="11" t="s">
        <v>1157</v>
      </c>
      <c r="L269" s="4">
        <f t="shared" si="37"/>
        <v>0</v>
      </c>
      <c r="M269" s="4"/>
      <c r="N269" s="4"/>
      <c r="O269" s="4">
        <f t="shared" si="38"/>
        <v>2200000</v>
      </c>
      <c r="P269" s="155">
        <v>2200000</v>
      </c>
      <c r="Q269" s="4"/>
      <c r="R269" s="4">
        <f t="shared" si="39"/>
        <v>0</v>
      </c>
      <c r="S269" s="4"/>
      <c r="T269" s="4"/>
      <c r="U269" s="4">
        <f t="shared" si="40"/>
        <v>0</v>
      </c>
      <c r="V269" s="4"/>
      <c r="W269" s="4"/>
      <c r="X269" s="4">
        <f t="shared" si="41"/>
        <v>0</v>
      </c>
      <c r="Y269" s="4"/>
      <c r="Z269" s="4"/>
      <c r="AA269" s="4">
        <f>C269+I269-L269-O269-U269-X269-R269</f>
        <v>0</v>
      </c>
      <c r="AB269" s="7">
        <v>45384</v>
      </c>
    </row>
    <row r="270" spans="1:28" ht="15.75" x14ac:dyDescent="0.25">
      <c r="A270" s="29">
        <v>45371</v>
      </c>
      <c r="B270" s="73" t="s">
        <v>205</v>
      </c>
      <c r="C270" s="25">
        <v>982500</v>
      </c>
      <c r="D270" s="27" t="s">
        <v>46</v>
      </c>
      <c r="E270" s="27" t="s">
        <v>534</v>
      </c>
      <c r="F270" s="27">
        <v>250</v>
      </c>
      <c r="G270" s="27" t="s">
        <v>34</v>
      </c>
      <c r="H270" s="25"/>
      <c r="I270" s="11">
        <f t="shared" si="36"/>
        <v>0</v>
      </c>
      <c r="J270" s="31" t="s">
        <v>312</v>
      </c>
      <c r="K270" s="11" t="s">
        <v>1157</v>
      </c>
      <c r="L270" s="4">
        <f t="shared" si="37"/>
        <v>0</v>
      </c>
      <c r="M270" s="4"/>
      <c r="N270" s="4"/>
      <c r="O270" s="4">
        <f t="shared" si="38"/>
        <v>982500</v>
      </c>
      <c r="P270" s="155">
        <v>982500</v>
      </c>
      <c r="Q270" s="4"/>
      <c r="R270" s="4">
        <f t="shared" si="39"/>
        <v>0</v>
      </c>
      <c r="S270" s="4"/>
      <c r="T270" s="4"/>
      <c r="U270" s="4">
        <f t="shared" si="40"/>
        <v>0</v>
      </c>
      <c r="V270" s="4"/>
      <c r="W270" s="4"/>
      <c r="X270" s="4">
        <f t="shared" si="41"/>
        <v>0</v>
      </c>
      <c r="Y270" s="4"/>
      <c r="Z270" s="4"/>
      <c r="AA270" s="4">
        <f>C270+I270-L270-O270-U270-X270-R270</f>
        <v>0</v>
      </c>
      <c r="AB270" s="7">
        <v>45384</v>
      </c>
    </row>
    <row r="271" spans="1:28" ht="15.75" x14ac:dyDescent="0.25">
      <c r="A271" s="29">
        <v>45371</v>
      </c>
      <c r="B271" s="73" t="s">
        <v>226</v>
      </c>
      <c r="C271" s="25">
        <v>8510000</v>
      </c>
      <c r="D271" s="25" t="s">
        <v>52</v>
      </c>
      <c r="E271" s="27" t="s">
        <v>1038</v>
      </c>
      <c r="F271" s="27">
        <v>37</v>
      </c>
      <c r="G271" s="27" t="s">
        <v>48</v>
      </c>
      <c r="H271" s="25"/>
      <c r="I271" s="11">
        <f t="shared" si="36"/>
        <v>0</v>
      </c>
      <c r="J271" s="26" t="s">
        <v>28</v>
      </c>
      <c r="K271" s="11"/>
      <c r="L271" s="4">
        <f t="shared" si="37"/>
        <v>0</v>
      </c>
      <c r="M271" s="4"/>
      <c r="N271" s="4"/>
      <c r="O271" s="4">
        <f t="shared" si="38"/>
        <v>0</v>
      </c>
      <c r="P271" s="4"/>
      <c r="Q271" s="4"/>
      <c r="R271" s="4">
        <f t="shared" si="39"/>
        <v>0</v>
      </c>
      <c r="S271" s="4"/>
      <c r="T271" s="4"/>
      <c r="U271" s="4">
        <f t="shared" si="40"/>
        <v>0</v>
      </c>
      <c r="V271" s="4"/>
      <c r="W271" s="4"/>
      <c r="X271" s="4">
        <f t="shared" si="41"/>
        <v>0</v>
      </c>
      <c r="Y271" s="4"/>
      <c r="Z271" s="4"/>
      <c r="AA271" s="4">
        <f>C271+I271-L271-O271-U271-X271-R271</f>
        <v>8510000</v>
      </c>
      <c r="AB271" s="7"/>
    </row>
    <row r="272" spans="1:28" ht="15.75" x14ac:dyDescent="0.25">
      <c r="A272" s="29">
        <v>45371</v>
      </c>
      <c r="B272" s="73" t="s">
        <v>195</v>
      </c>
      <c r="C272" s="25">
        <v>6225000</v>
      </c>
      <c r="D272" s="27" t="s">
        <v>46</v>
      </c>
      <c r="E272" s="27" t="s">
        <v>196</v>
      </c>
      <c r="F272" s="25">
        <v>55.6</v>
      </c>
      <c r="G272" s="27" t="s">
        <v>39</v>
      </c>
      <c r="H272" s="25"/>
      <c r="I272" s="11">
        <f t="shared" ref="I272:I303" si="42">F272*H272</f>
        <v>0</v>
      </c>
      <c r="J272" s="17" t="s">
        <v>324</v>
      </c>
      <c r="K272" s="11"/>
      <c r="L272" s="4">
        <f t="shared" ref="L272:L303" si="43">M272+N272</f>
        <v>6225000</v>
      </c>
      <c r="M272" s="4">
        <v>6225000</v>
      </c>
      <c r="N272" s="4"/>
      <c r="O272" s="4">
        <f t="shared" ref="O272:O303" si="44">P272+Q272</f>
        <v>0</v>
      </c>
      <c r="P272" s="4"/>
      <c r="Q272" s="4"/>
      <c r="R272" s="4">
        <f t="shared" ref="R272:R303" si="45">S272+T272</f>
        <v>0</v>
      </c>
      <c r="S272" s="4"/>
      <c r="T272" s="4"/>
      <c r="U272" s="4">
        <f t="shared" ref="U272:U303" si="46">V272+W272</f>
        <v>0</v>
      </c>
      <c r="V272" s="4"/>
      <c r="W272" s="4"/>
      <c r="X272" s="4">
        <f t="shared" ref="X272:X303" si="47">Y272+Z272</f>
        <v>0</v>
      </c>
      <c r="Y272" s="4"/>
      <c r="Z272" s="4"/>
      <c r="AA272" s="4">
        <f>C272+I272-L272-O272-U272-X272-R272</f>
        <v>0</v>
      </c>
      <c r="AB272" s="7">
        <v>45384</v>
      </c>
    </row>
    <row r="273" spans="1:28" ht="15.75" x14ac:dyDescent="0.25">
      <c r="A273" s="29">
        <v>45371</v>
      </c>
      <c r="B273" s="73" t="s">
        <v>195</v>
      </c>
      <c r="C273" s="25">
        <v>6871500</v>
      </c>
      <c r="D273" s="27" t="s">
        <v>46</v>
      </c>
      <c r="E273" s="25" t="s">
        <v>197</v>
      </c>
      <c r="F273" s="25">
        <v>50.9</v>
      </c>
      <c r="G273" s="25" t="s">
        <v>39</v>
      </c>
      <c r="H273" s="25"/>
      <c r="I273" s="11">
        <f t="shared" si="42"/>
        <v>0</v>
      </c>
      <c r="J273" s="17" t="s">
        <v>312</v>
      </c>
      <c r="K273" s="11"/>
      <c r="L273" s="4">
        <f t="shared" si="43"/>
        <v>2775000</v>
      </c>
      <c r="M273" s="4">
        <v>2775000</v>
      </c>
      <c r="N273" s="4"/>
      <c r="O273" s="4">
        <f t="shared" si="44"/>
        <v>4096500</v>
      </c>
      <c r="P273" s="4">
        <v>4096500</v>
      </c>
      <c r="Q273" s="4"/>
      <c r="R273" s="4">
        <f t="shared" si="45"/>
        <v>0</v>
      </c>
      <c r="S273" s="4"/>
      <c r="T273" s="4"/>
      <c r="U273" s="4">
        <f t="shared" si="46"/>
        <v>0</v>
      </c>
      <c r="V273" s="4"/>
      <c r="W273" s="4"/>
      <c r="X273" s="4">
        <f t="shared" si="47"/>
        <v>0</v>
      </c>
      <c r="Y273" s="4"/>
      <c r="Z273" s="4"/>
      <c r="AA273" s="4">
        <f>C273+I273-L273-O273-U273-X273-R273</f>
        <v>0</v>
      </c>
      <c r="AB273" s="7">
        <v>45384</v>
      </c>
    </row>
    <row r="274" spans="1:28" ht="15.75" x14ac:dyDescent="0.25">
      <c r="A274" s="29">
        <v>45371</v>
      </c>
      <c r="B274" s="72" t="s">
        <v>370</v>
      </c>
      <c r="C274" s="25">
        <v>300000</v>
      </c>
      <c r="D274" s="27" t="s">
        <v>46</v>
      </c>
      <c r="E274" s="25" t="s">
        <v>238</v>
      </c>
      <c r="F274" s="25">
        <v>1</v>
      </c>
      <c r="G274" s="27" t="s">
        <v>39</v>
      </c>
      <c r="H274" s="25"/>
      <c r="I274" s="11">
        <f t="shared" si="42"/>
        <v>0</v>
      </c>
      <c r="J274" s="26" t="s">
        <v>28</v>
      </c>
      <c r="K274" s="11"/>
      <c r="L274" s="4">
        <f t="shared" si="43"/>
        <v>0</v>
      </c>
      <c r="M274" s="4"/>
      <c r="N274" s="4"/>
      <c r="O274" s="4">
        <f t="shared" si="44"/>
        <v>0</v>
      </c>
      <c r="P274" s="4"/>
      <c r="Q274" s="4"/>
      <c r="R274" s="4">
        <f t="shared" si="45"/>
        <v>0</v>
      </c>
      <c r="S274" s="4"/>
      <c r="T274" s="4"/>
      <c r="U274" s="4">
        <f t="shared" si="46"/>
        <v>0</v>
      </c>
      <c r="V274" s="4"/>
      <c r="W274" s="4"/>
      <c r="X274" s="4">
        <f t="shared" si="47"/>
        <v>0</v>
      </c>
      <c r="Y274" s="4"/>
      <c r="Z274" s="4"/>
      <c r="AA274" s="4">
        <f>C274+I274-L274-O274-U274-X274-R274</f>
        <v>300000</v>
      </c>
      <c r="AB274" s="7"/>
    </row>
    <row r="275" spans="1:28" ht="15.75" x14ac:dyDescent="0.25">
      <c r="A275" s="29">
        <v>45371</v>
      </c>
      <c r="B275" s="72" t="s">
        <v>171</v>
      </c>
      <c r="C275" s="25">
        <v>900000</v>
      </c>
      <c r="D275" s="25" t="s">
        <v>46</v>
      </c>
      <c r="E275" s="25" t="s">
        <v>150</v>
      </c>
      <c r="F275" s="25">
        <v>20</v>
      </c>
      <c r="G275" s="25" t="s">
        <v>77</v>
      </c>
      <c r="H275" s="25"/>
      <c r="I275" s="11">
        <f t="shared" si="42"/>
        <v>0</v>
      </c>
      <c r="J275" s="31" t="s">
        <v>324</v>
      </c>
      <c r="K275" s="11"/>
      <c r="L275" s="4">
        <f t="shared" si="43"/>
        <v>0</v>
      </c>
      <c r="M275" s="4"/>
      <c r="N275" s="4"/>
      <c r="O275" s="4">
        <f t="shared" si="44"/>
        <v>0</v>
      </c>
      <c r="P275" s="4"/>
      <c r="Q275" s="4"/>
      <c r="R275" s="4">
        <f t="shared" si="45"/>
        <v>0</v>
      </c>
      <c r="S275" s="4"/>
      <c r="T275" s="4"/>
      <c r="U275" s="4">
        <f t="shared" si="46"/>
        <v>900000</v>
      </c>
      <c r="V275" s="4">
        <v>900000</v>
      </c>
      <c r="W275" s="4"/>
      <c r="X275" s="4">
        <f t="shared" si="47"/>
        <v>0</v>
      </c>
      <c r="Y275" s="4"/>
      <c r="Z275" s="4"/>
      <c r="AA275" s="4">
        <f>C275+I275-L275-O275-U275-X275-R275</f>
        <v>0</v>
      </c>
      <c r="AB275" s="7">
        <v>45399</v>
      </c>
    </row>
    <row r="276" spans="1:28" ht="15.75" x14ac:dyDescent="0.25">
      <c r="A276" s="29">
        <v>45371</v>
      </c>
      <c r="B276" s="72" t="s">
        <v>256</v>
      </c>
      <c r="C276" s="25">
        <v>1096000</v>
      </c>
      <c r="D276" s="25" t="s">
        <v>46</v>
      </c>
      <c r="E276" s="25" t="s">
        <v>173</v>
      </c>
      <c r="F276" s="25">
        <v>1000</v>
      </c>
      <c r="G276" s="25" t="s">
        <v>34</v>
      </c>
      <c r="H276" s="25"/>
      <c r="I276" s="11">
        <f t="shared" si="42"/>
        <v>0</v>
      </c>
      <c r="J276" s="31" t="s">
        <v>324</v>
      </c>
      <c r="K276" s="11"/>
      <c r="L276" s="4">
        <f t="shared" si="43"/>
        <v>1096000</v>
      </c>
      <c r="M276" s="4">
        <v>1096000</v>
      </c>
      <c r="N276" s="4"/>
      <c r="O276" s="4">
        <f t="shared" si="44"/>
        <v>0</v>
      </c>
      <c r="P276" s="4"/>
      <c r="Q276" s="4"/>
      <c r="R276" s="4">
        <f t="shared" si="45"/>
        <v>0</v>
      </c>
      <c r="S276" s="4"/>
      <c r="T276" s="4"/>
      <c r="U276" s="4">
        <f t="shared" si="46"/>
        <v>0</v>
      </c>
      <c r="V276" s="4"/>
      <c r="W276" s="4"/>
      <c r="X276" s="4">
        <f t="shared" si="47"/>
        <v>0</v>
      </c>
      <c r="Y276" s="4"/>
      <c r="Z276" s="4"/>
      <c r="AA276" s="4">
        <f>C276+I276-L276-O276-U276-X276-R276</f>
        <v>0</v>
      </c>
      <c r="AB276" s="7">
        <v>45383</v>
      </c>
    </row>
    <row r="277" spans="1:28" ht="15.75" x14ac:dyDescent="0.25">
      <c r="A277" s="29">
        <v>45371</v>
      </c>
      <c r="B277" s="72" t="s">
        <v>256</v>
      </c>
      <c r="C277" s="25">
        <v>530000</v>
      </c>
      <c r="D277" s="25" t="s">
        <v>46</v>
      </c>
      <c r="E277" s="25" t="s">
        <v>44</v>
      </c>
      <c r="F277" s="25">
        <v>500</v>
      </c>
      <c r="G277" s="25" t="s">
        <v>34</v>
      </c>
      <c r="H277" s="25"/>
      <c r="I277" s="11">
        <f t="shared" si="42"/>
        <v>0</v>
      </c>
      <c r="J277" s="31" t="s">
        <v>324</v>
      </c>
      <c r="K277" s="11"/>
      <c r="L277" s="4">
        <f t="shared" si="43"/>
        <v>530000</v>
      </c>
      <c r="M277" s="4">
        <v>530000</v>
      </c>
      <c r="N277" s="4"/>
      <c r="O277" s="4">
        <f t="shared" si="44"/>
        <v>0</v>
      </c>
      <c r="P277" s="4"/>
      <c r="Q277" s="4"/>
      <c r="R277" s="4">
        <f t="shared" si="45"/>
        <v>0</v>
      </c>
      <c r="S277" s="4"/>
      <c r="T277" s="4"/>
      <c r="U277" s="4">
        <f t="shared" si="46"/>
        <v>0</v>
      </c>
      <c r="V277" s="4"/>
      <c r="W277" s="4"/>
      <c r="X277" s="4">
        <f t="shared" si="47"/>
        <v>0</v>
      </c>
      <c r="Y277" s="4"/>
      <c r="Z277" s="4"/>
      <c r="AA277" s="4">
        <f>C277+I277-L277-O277-U277-X277-R277</f>
        <v>0</v>
      </c>
      <c r="AB277" s="7">
        <v>45383</v>
      </c>
    </row>
    <row r="278" spans="1:28" ht="15.75" x14ac:dyDescent="0.25">
      <c r="A278" s="29">
        <v>45371</v>
      </c>
      <c r="B278" s="72" t="s">
        <v>256</v>
      </c>
      <c r="C278" s="27">
        <v>462500</v>
      </c>
      <c r="D278" s="25" t="s">
        <v>46</v>
      </c>
      <c r="E278" s="27" t="s">
        <v>259</v>
      </c>
      <c r="F278" s="27">
        <v>500</v>
      </c>
      <c r="G278" s="25" t="s">
        <v>34</v>
      </c>
      <c r="H278" s="27"/>
      <c r="I278" s="11">
        <f t="shared" si="42"/>
        <v>0</v>
      </c>
      <c r="J278" s="32" t="s">
        <v>324</v>
      </c>
      <c r="K278" s="11"/>
      <c r="L278" s="4">
        <f t="shared" si="43"/>
        <v>462500</v>
      </c>
      <c r="M278" s="4">
        <v>462500</v>
      </c>
      <c r="N278" s="4"/>
      <c r="O278" s="4">
        <f t="shared" si="44"/>
        <v>0</v>
      </c>
      <c r="P278" s="4"/>
      <c r="Q278" s="4"/>
      <c r="R278" s="4">
        <f t="shared" si="45"/>
        <v>0</v>
      </c>
      <c r="S278" s="4"/>
      <c r="T278" s="4"/>
      <c r="U278" s="4">
        <f t="shared" si="46"/>
        <v>0</v>
      </c>
      <c r="V278" s="4"/>
      <c r="W278" s="4"/>
      <c r="X278" s="4">
        <f t="shared" si="47"/>
        <v>0</v>
      </c>
      <c r="Y278" s="4"/>
      <c r="Z278" s="4"/>
      <c r="AA278" s="4">
        <f>C278+I278-L278-O278-U278-X278-R278</f>
        <v>0</v>
      </c>
      <c r="AB278" s="7">
        <v>45383</v>
      </c>
    </row>
    <row r="279" spans="1:28" ht="15.75" x14ac:dyDescent="0.25">
      <c r="A279" s="29">
        <v>45371</v>
      </c>
      <c r="B279" s="72" t="s">
        <v>256</v>
      </c>
      <c r="C279" s="25">
        <v>302500</v>
      </c>
      <c r="D279" s="25" t="s">
        <v>46</v>
      </c>
      <c r="E279" s="25" t="s">
        <v>87</v>
      </c>
      <c r="F279" s="25">
        <v>250</v>
      </c>
      <c r="G279" s="25" t="s">
        <v>34</v>
      </c>
      <c r="H279" s="25"/>
      <c r="I279" s="11">
        <f t="shared" si="42"/>
        <v>0</v>
      </c>
      <c r="J279" s="31" t="s">
        <v>324</v>
      </c>
      <c r="K279" s="11"/>
      <c r="L279" s="4">
        <f t="shared" si="43"/>
        <v>302500</v>
      </c>
      <c r="M279" s="4">
        <v>302500</v>
      </c>
      <c r="N279" s="4"/>
      <c r="O279" s="4">
        <f t="shared" si="44"/>
        <v>0</v>
      </c>
      <c r="P279" s="4"/>
      <c r="Q279" s="4"/>
      <c r="R279" s="4">
        <f t="shared" si="45"/>
        <v>0</v>
      </c>
      <c r="S279" s="4"/>
      <c r="T279" s="4"/>
      <c r="U279" s="4">
        <f t="shared" si="46"/>
        <v>0</v>
      </c>
      <c r="V279" s="4"/>
      <c r="W279" s="4"/>
      <c r="X279" s="4">
        <f t="shared" si="47"/>
        <v>0</v>
      </c>
      <c r="Y279" s="4"/>
      <c r="Z279" s="4"/>
      <c r="AA279" s="4">
        <f>C279+I279-L279-O279-U279-X279-R279</f>
        <v>0</v>
      </c>
      <c r="AB279" s="7">
        <v>45383</v>
      </c>
    </row>
    <row r="280" spans="1:28" ht="15.75" x14ac:dyDescent="0.25">
      <c r="A280" s="29">
        <v>45371</v>
      </c>
      <c r="B280" s="72" t="s">
        <v>256</v>
      </c>
      <c r="C280" s="27">
        <v>120000</v>
      </c>
      <c r="D280" s="27" t="s">
        <v>46</v>
      </c>
      <c r="E280" s="25" t="s">
        <v>129</v>
      </c>
      <c r="F280" s="27">
        <v>2</v>
      </c>
      <c r="G280" s="25" t="s">
        <v>77</v>
      </c>
      <c r="H280" s="27"/>
      <c r="I280" s="11">
        <f t="shared" si="42"/>
        <v>0</v>
      </c>
      <c r="J280" s="32" t="s">
        <v>324</v>
      </c>
      <c r="K280" s="11"/>
      <c r="L280" s="4">
        <f t="shared" si="43"/>
        <v>120000</v>
      </c>
      <c r="M280" s="4">
        <v>120000</v>
      </c>
      <c r="N280" s="4"/>
      <c r="O280" s="4">
        <f t="shared" si="44"/>
        <v>0</v>
      </c>
      <c r="P280" s="4"/>
      <c r="Q280" s="4"/>
      <c r="R280" s="4">
        <f t="shared" si="45"/>
        <v>0</v>
      </c>
      <c r="S280" s="4"/>
      <c r="T280" s="4"/>
      <c r="U280" s="4">
        <f t="shared" si="46"/>
        <v>0</v>
      </c>
      <c r="V280" s="4"/>
      <c r="W280" s="4"/>
      <c r="X280" s="4">
        <f t="shared" si="47"/>
        <v>0</v>
      </c>
      <c r="Y280" s="4"/>
      <c r="Z280" s="4"/>
      <c r="AA280" s="4">
        <f>C280+I280-L280-O280-U280-X280-R280</f>
        <v>0</v>
      </c>
      <c r="AB280" s="7">
        <v>45383</v>
      </c>
    </row>
    <row r="281" spans="1:28" ht="15.75" x14ac:dyDescent="0.25">
      <c r="A281" s="29">
        <v>45371</v>
      </c>
      <c r="B281" s="72" t="s">
        <v>291</v>
      </c>
      <c r="C281" s="25">
        <v>1425000</v>
      </c>
      <c r="D281" s="25" t="s">
        <v>46</v>
      </c>
      <c r="E281" s="25" t="s">
        <v>82</v>
      </c>
      <c r="F281" s="25">
        <v>750</v>
      </c>
      <c r="G281" s="25" t="s">
        <v>34</v>
      </c>
      <c r="H281" s="25"/>
      <c r="I281" s="11">
        <f t="shared" si="42"/>
        <v>0</v>
      </c>
      <c r="J281" s="31" t="s">
        <v>312</v>
      </c>
      <c r="K281" s="11" t="s">
        <v>1144</v>
      </c>
      <c r="L281" s="4">
        <f t="shared" si="43"/>
        <v>0</v>
      </c>
      <c r="M281" s="4"/>
      <c r="N281" s="4"/>
      <c r="O281" s="4">
        <f t="shared" si="44"/>
        <v>1425000</v>
      </c>
      <c r="P281" s="4">
        <v>1425000</v>
      </c>
      <c r="Q281" s="4"/>
      <c r="R281" s="4">
        <f t="shared" si="45"/>
        <v>0</v>
      </c>
      <c r="S281" s="4"/>
      <c r="T281" s="4"/>
      <c r="U281" s="4">
        <f t="shared" si="46"/>
        <v>0</v>
      </c>
      <c r="V281" s="4"/>
      <c r="W281" s="4"/>
      <c r="X281" s="4">
        <f t="shared" si="47"/>
        <v>0</v>
      </c>
      <c r="Y281" s="4"/>
      <c r="Z281" s="4"/>
      <c r="AA281" s="4">
        <f>C281+I281-L281-O281-U281-X281-R281</f>
        <v>0</v>
      </c>
      <c r="AB281" s="7">
        <v>45383</v>
      </c>
    </row>
    <row r="282" spans="1:28" ht="15.75" x14ac:dyDescent="0.25">
      <c r="A282" s="29">
        <v>45371</v>
      </c>
      <c r="B282" s="73" t="s">
        <v>669</v>
      </c>
      <c r="C282" s="25">
        <v>4000000</v>
      </c>
      <c r="D282" s="27" t="s">
        <v>46</v>
      </c>
      <c r="E282" s="25" t="s">
        <v>150</v>
      </c>
      <c r="F282" s="25">
        <v>100</v>
      </c>
      <c r="G282" s="25" t="s">
        <v>77</v>
      </c>
      <c r="H282" s="25"/>
      <c r="I282" s="11">
        <f t="shared" si="42"/>
        <v>0</v>
      </c>
      <c r="J282" s="31" t="s">
        <v>324</v>
      </c>
      <c r="K282" s="11"/>
      <c r="L282" s="4">
        <f t="shared" si="43"/>
        <v>0</v>
      </c>
      <c r="M282" s="4"/>
      <c r="N282" s="4"/>
      <c r="O282" s="4">
        <f t="shared" si="44"/>
        <v>0</v>
      </c>
      <c r="P282" s="4"/>
      <c r="Q282" s="4"/>
      <c r="R282" s="4">
        <f t="shared" si="45"/>
        <v>0</v>
      </c>
      <c r="S282" s="4"/>
      <c r="T282" s="4"/>
      <c r="U282" s="4">
        <f t="shared" si="46"/>
        <v>4000000</v>
      </c>
      <c r="V282" s="4">
        <v>4000000</v>
      </c>
      <c r="W282" s="4"/>
      <c r="X282" s="4">
        <f t="shared" si="47"/>
        <v>0</v>
      </c>
      <c r="Y282" s="4"/>
      <c r="Z282" s="4"/>
      <c r="AA282" s="4">
        <f>C282+I282-L282-O282-U282-X282-R282</f>
        <v>0</v>
      </c>
      <c r="AB282" s="7">
        <v>45387</v>
      </c>
    </row>
    <row r="283" spans="1:28" ht="15.75" x14ac:dyDescent="0.25">
      <c r="A283" s="29">
        <v>45371</v>
      </c>
      <c r="B283" s="73" t="s">
        <v>669</v>
      </c>
      <c r="C283" s="25">
        <v>4000000</v>
      </c>
      <c r="D283" s="27" t="s">
        <v>46</v>
      </c>
      <c r="E283" s="25" t="s">
        <v>130</v>
      </c>
      <c r="F283" s="25">
        <v>100</v>
      </c>
      <c r="G283" s="25" t="s">
        <v>39</v>
      </c>
      <c r="H283" s="25"/>
      <c r="I283" s="11">
        <f t="shared" si="42"/>
        <v>0</v>
      </c>
      <c r="J283" s="31" t="s">
        <v>324</v>
      </c>
      <c r="K283" s="11"/>
      <c r="L283" s="4">
        <f t="shared" si="43"/>
        <v>0</v>
      </c>
      <c r="M283" s="4"/>
      <c r="N283" s="4"/>
      <c r="O283" s="4">
        <f t="shared" si="44"/>
        <v>0</v>
      </c>
      <c r="P283" s="4"/>
      <c r="Q283" s="4"/>
      <c r="R283" s="4">
        <f t="shared" si="45"/>
        <v>0</v>
      </c>
      <c r="S283" s="4"/>
      <c r="T283" s="4"/>
      <c r="U283" s="4">
        <f t="shared" si="46"/>
        <v>4000000</v>
      </c>
      <c r="V283" s="4">
        <v>4000000</v>
      </c>
      <c r="W283" s="4"/>
      <c r="X283" s="4">
        <f t="shared" si="47"/>
        <v>0</v>
      </c>
      <c r="Y283" s="4"/>
      <c r="Z283" s="4"/>
      <c r="AA283" s="4">
        <f>C283+I283-L283-O283-U283-X283-R283</f>
        <v>0</v>
      </c>
      <c r="AB283" s="7">
        <v>45387</v>
      </c>
    </row>
    <row r="284" spans="1:28" ht="15.75" x14ac:dyDescent="0.25">
      <c r="A284" s="29">
        <v>45371</v>
      </c>
      <c r="B284" s="72" t="s">
        <v>203</v>
      </c>
      <c r="C284" s="25">
        <v>1141700</v>
      </c>
      <c r="D284" s="27" t="s">
        <v>46</v>
      </c>
      <c r="E284" s="25" t="s">
        <v>81</v>
      </c>
      <c r="F284" s="25">
        <v>23.3</v>
      </c>
      <c r="G284" s="25" t="s">
        <v>39</v>
      </c>
      <c r="H284" s="25"/>
      <c r="I284" s="11">
        <f t="shared" si="42"/>
        <v>0</v>
      </c>
      <c r="J284" s="26" t="s">
        <v>28</v>
      </c>
      <c r="K284" s="11"/>
      <c r="L284" s="4">
        <f t="shared" si="43"/>
        <v>0</v>
      </c>
      <c r="M284" s="4"/>
      <c r="N284" s="4"/>
      <c r="O284" s="4">
        <f t="shared" si="44"/>
        <v>0</v>
      </c>
      <c r="P284" s="4"/>
      <c r="Q284" s="4"/>
      <c r="R284" s="4">
        <f t="shared" si="45"/>
        <v>0</v>
      </c>
      <c r="S284" s="4"/>
      <c r="T284" s="4"/>
      <c r="U284" s="4">
        <f t="shared" si="46"/>
        <v>0</v>
      </c>
      <c r="V284" s="4"/>
      <c r="W284" s="4"/>
      <c r="X284" s="4">
        <f t="shared" si="47"/>
        <v>0</v>
      </c>
      <c r="Y284" s="4"/>
      <c r="Z284" s="4"/>
      <c r="AA284" s="4">
        <f>C284+I284-L284-O284-U284-X284-R284</f>
        <v>1141700</v>
      </c>
      <c r="AB284" s="7"/>
    </row>
    <row r="285" spans="1:28" ht="15.75" x14ac:dyDescent="0.25">
      <c r="A285" s="29">
        <v>45371</v>
      </c>
      <c r="B285" s="72" t="s">
        <v>231</v>
      </c>
      <c r="C285" s="25">
        <v>1905000</v>
      </c>
      <c r="D285" s="27" t="s">
        <v>46</v>
      </c>
      <c r="E285" s="25" t="s">
        <v>534</v>
      </c>
      <c r="F285" s="25">
        <v>500</v>
      </c>
      <c r="G285" s="25" t="s">
        <v>34</v>
      </c>
      <c r="H285" s="25"/>
      <c r="I285" s="11">
        <f t="shared" si="42"/>
        <v>0</v>
      </c>
      <c r="J285" s="17" t="s">
        <v>312</v>
      </c>
      <c r="K285" s="11"/>
      <c r="L285" s="4">
        <f t="shared" si="43"/>
        <v>0</v>
      </c>
      <c r="M285" s="4"/>
      <c r="N285" s="4"/>
      <c r="O285" s="4">
        <f t="shared" si="44"/>
        <v>1905000</v>
      </c>
      <c r="P285" s="4"/>
      <c r="Q285" s="4">
        <v>1905000</v>
      </c>
      <c r="R285" s="4">
        <f t="shared" si="45"/>
        <v>0</v>
      </c>
      <c r="S285" s="4"/>
      <c r="T285" s="4"/>
      <c r="U285" s="4">
        <f t="shared" si="46"/>
        <v>0</v>
      </c>
      <c r="V285" s="4"/>
      <c r="W285" s="4"/>
      <c r="X285" s="4">
        <f t="shared" si="47"/>
        <v>0</v>
      </c>
      <c r="Y285" s="4"/>
      <c r="Z285" s="4"/>
      <c r="AA285" s="4">
        <f>C285+I285-L285-O285-U285-X285-R285</f>
        <v>0</v>
      </c>
      <c r="AB285" s="7">
        <v>45400</v>
      </c>
    </row>
    <row r="286" spans="1:28" ht="15.75" x14ac:dyDescent="0.25">
      <c r="A286" s="29">
        <v>45373</v>
      </c>
      <c r="B286" s="73" t="s">
        <v>251</v>
      </c>
      <c r="C286" s="27">
        <v>2537500</v>
      </c>
      <c r="D286" s="27" t="s">
        <v>52</v>
      </c>
      <c r="E286" s="27" t="s">
        <v>95</v>
      </c>
      <c r="F286" s="27">
        <v>1750</v>
      </c>
      <c r="G286" s="27" t="s">
        <v>34</v>
      </c>
      <c r="H286" s="27"/>
      <c r="I286" s="11">
        <f t="shared" si="42"/>
        <v>0</v>
      </c>
      <c r="J286" s="32" t="s">
        <v>312</v>
      </c>
      <c r="K286" s="11" t="s">
        <v>1147</v>
      </c>
      <c r="L286" s="4">
        <f t="shared" si="43"/>
        <v>0</v>
      </c>
      <c r="M286" s="4"/>
      <c r="N286" s="4"/>
      <c r="O286" s="4">
        <f t="shared" si="44"/>
        <v>2537500</v>
      </c>
      <c r="P286" s="4">
        <v>2537500</v>
      </c>
      <c r="Q286" s="4"/>
      <c r="R286" s="4">
        <f t="shared" si="45"/>
        <v>0</v>
      </c>
      <c r="S286" s="4"/>
      <c r="T286" s="4"/>
      <c r="U286" s="4">
        <f t="shared" si="46"/>
        <v>0</v>
      </c>
      <c r="V286" s="4"/>
      <c r="W286" s="4"/>
      <c r="X286" s="4">
        <f t="shared" si="47"/>
        <v>0</v>
      </c>
      <c r="Y286" s="4"/>
      <c r="Z286" s="4"/>
      <c r="AA286" s="4">
        <f>C286+I286-L286-O286-U286-X286-R286</f>
        <v>0</v>
      </c>
      <c r="AB286" s="7">
        <v>45383</v>
      </c>
    </row>
    <row r="287" spans="1:28" ht="15.75" x14ac:dyDescent="0.25">
      <c r="A287" s="29">
        <v>45373</v>
      </c>
      <c r="B287" s="72" t="s">
        <v>251</v>
      </c>
      <c r="C287" s="25">
        <v>3450000</v>
      </c>
      <c r="D287" s="25" t="s">
        <v>46</v>
      </c>
      <c r="E287" s="27" t="s">
        <v>406</v>
      </c>
      <c r="F287" s="27">
        <v>3000</v>
      </c>
      <c r="G287" s="25" t="s">
        <v>34</v>
      </c>
      <c r="H287" s="25"/>
      <c r="I287" s="11">
        <f t="shared" si="42"/>
        <v>0</v>
      </c>
      <c r="J287" s="31" t="s">
        <v>312</v>
      </c>
      <c r="K287" s="11" t="s">
        <v>1147</v>
      </c>
      <c r="L287" s="4">
        <f t="shared" si="43"/>
        <v>0</v>
      </c>
      <c r="M287" s="4"/>
      <c r="N287" s="4"/>
      <c r="O287" s="4">
        <f t="shared" si="44"/>
        <v>3450000</v>
      </c>
      <c r="P287" s="4">
        <v>3450000</v>
      </c>
      <c r="Q287" s="4"/>
      <c r="R287" s="4">
        <f t="shared" si="45"/>
        <v>0</v>
      </c>
      <c r="S287" s="4"/>
      <c r="T287" s="4"/>
      <c r="U287" s="4">
        <f t="shared" si="46"/>
        <v>0</v>
      </c>
      <c r="V287" s="4"/>
      <c r="W287" s="4"/>
      <c r="X287" s="4">
        <f t="shared" si="47"/>
        <v>0</v>
      </c>
      <c r="Y287" s="4"/>
      <c r="Z287" s="4"/>
      <c r="AA287" s="4">
        <f>C287+I287-L287-O287-U287-X287-R287</f>
        <v>0</v>
      </c>
      <c r="AB287" s="7">
        <v>45383</v>
      </c>
    </row>
    <row r="288" spans="1:28" ht="15.75" x14ac:dyDescent="0.25">
      <c r="A288" s="29">
        <v>45373</v>
      </c>
      <c r="B288" s="72" t="s">
        <v>231</v>
      </c>
      <c r="C288" s="25">
        <v>1417500</v>
      </c>
      <c r="D288" s="25" t="s">
        <v>46</v>
      </c>
      <c r="E288" s="27" t="s">
        <v>259</v>
      </c>
      <c r="F288" s="25">
        <v>1500</v>
      </c>
      <c r="G288" s="25" t="s">
        <v>34</v>
      </c>
      <c r="H288" s="25"/>
      <c r="I288" s="11">
        <f t="shared" si="42"/>
        <v>0</v>
      </c>
      <c r="J288" s="17" t="s">
        <v>312</v>
      </c>
      <c r="K288" s="11"/>
      <c r="L288" s="4">
        <f t="shared" si="43"/>
        <v>0</v>
      </c>
      <c r="M288" s="4"/>
      <c r="N288" s="4"/>
      <c r="O288" s="4">
        <f t="shared" si="44"/>
        <v>1417500</v>
      </c>
      <c r="P288" s="4">
        <v>985500</v>
      </c>
      <c r="Q288" s="4">
        <v>432000</v>
      </c>
      <c r="R288" s="4">
        <f t="shared" si="45"/>
        <v>0</v>
      </c>
      <c r="S288" s="4"/>
      <c r="T288" s="4"/>
      <c r="U288" s="4">
        <f t="shared" si="46"/>
        <v>0</v>
      </c>
      <c r="V288" s="4"/>
      <c r="W288" s="4"/>
      <c r="X288" s="4">
        <f t="shared" si="47"/>
        <v>0</v>
      </c>
      <c r="Y288" s="4"/>
      <c r="Z288" s="4"/>
      <c r="AA288" s="4">
        <f>C288+I288-L288-O288-U288-X288-R288</f>
        <v>0</v>
      </c>
      <c r="AB288" s="7">
        <v>45400</v>
      </c>
    </row>
    <row r="289" spans="1:28" ht="15.75" x14ac:dyDescent="0.25">
      <c r="A289" s="29">
        <v>45373</v>
      </c>
      <c r="B289" s="72" t="s">
        <v>231</v>
      </c>
      <c r="C289" s="25">
        <v>922500</v>
      </c>
      <c r="D289" s="25" t="s">
        <v>46</v>
      </c>
      <c r="E289" s="27" t="s">
        <v>87</v>
      </c>
      <c r="F289" s="25">
        <v>750</v>
      </c>
      <c r="G289" s="25" t="s">
        <v>34</v>
      </c>
      <c r="H289" s="25"/>
      <c r="I289" s="11">
        <f t="shared" si="42"/>
        <v>0</v>
      </c>
      <c r="J289" s="17" t="s">
        <v>312</v>
      </c>
      <c r="K289" s="11"/>
      <c r="L289" s="4">
        <f t="shared" si="43"/>
        <v>0</v>
      </c>
      <c r="M289" s="4"/>
      <c r="N289" s="4"/>
      <c r="O289" s="4">
        <f t="shared" si="44"/>
        <v>922500</v>
      </c>
      <c r="P289" s="4">
        <v>922500</v>
      </c>
      <c r="Q289" s="4"/>
      <c r="R289" s="4">
        <f t="shared" si="45"/>
        <v>0</v>
      </c>
      <c r="S289" s="4"/>
      <c r="T289" s="4"/>
      <c r="U289" s="4">
        <f t="shared" si="46"/>
        <v>0</v>
      </c>
      <c r="V289" s="4"/>
      <c r="W289" s="4"/>
      <c r="X289" s="4">
        <f t="shared" si="47"/>
        <v>0</v>
      </c>
      <c r="Y289" s="4"/>
      <c r="Z289" s="4"/>
      <c r="AA289" s="4">
        <f>C289+I289-L289-O289-U289-X289-R289</f>
        <v>0</v>
      </c>
      <c r="AB289" s="7">
        <v>45404</v>
      </c>
    </row>
    <row r="290" spans="1:28" ht="15.75" x14ac:dyDescent="0.25">
      <c r="A290" s="29">
        <v>45373</v>
      </c>
      <c r="B290" s="72" t="s">
        <v>801</v>
      </c>
      <c r="C290" s="25">
        <v>2880000</v>
      </c>
      <c r="D290" s="25" t="s">
        <v>46</v>
      </c>
      <c r="E290" s="27" t="s">
        <v>129</v>
      </c>
      <c r="F290" s="25">
        <v>48</v>
      </c>
      <c r="G290" s="27" t="s">
        <v>77</v>
      </c>
      <c r="H290" s="25"/>
      <c r="I290" s="11">
        <f t="shared" si="42"/>
        <v>0</v>
      </c>
      <c r="J290" s="31" t="s">
        <v>312</v>
      </c>
      <c r="K290" s="11" t="s">
        <v>1268</v>
      </c>
      <c r="L290" s="4">
        <f t="shared" si="43"/>
        <v>0</v>
      </c>
      <c r="M290" s="4"/>
      <c r="N290" s="4"/>
      <c r="O290" s="4">
        <f t="shared" si="44"/>
        <v>2880000</v>
      </c>
      <c r="P290" s="4">
        <v>2880000</v>
      </c>
      <c r="Q290" s="4"/>
      <c r="R290" s="4">
        <f t="shared" si="45"/>
        <v>0</v>
      </c>
      <c r="S290" s="4"/>
      <c r="T290" s="4"/>
      <c r="U290" s="4">
        <f t="shared" si="46"/>
        <v>0</v>
      </c>
      <c r="V290" s="4"/>
      <c r="W290" s="4"/>
      <c r="X290" s="4">
        <f t="shared" si="47"/>
        <v>0</v>
      </c>
      <c r="Y290" s="4"/>
      <c r="Z290" s="4"/>
      <c r="AA290" s="4">
        <f>C290+I290-L290-O290-U290-X290-R290</f>
        <v>0</v>
      </c>
      <c r="AB290" s="7">
        <v>45398</v>
      </c>
    </row>
    <row r="291" spans="1:28" ht="15.75" x14ac:dyDescent="0.25">
      <c r="A291" s="29">
        <v>45376</v>
      </c>
      <c r="B291" s="73" t="s">
        <v>280</v>
      </c>
      <c r="C291" s="27">
        <v>10065000</v>
      </c>
      <c r="D291" s="27" t="s">
        <v>46</v>
      </c>
      <c r="E291" s="27" t="s">
        <v>109</v>
      </c>
      <c r="F291" s="27">
        <v>8250</v>
      </c>
      <c r="G291" s="27" t="s">
        <v>34</v>
      </c>
      <c r="H291" s="27"/>
      <c r="I291" s="11">
        <f t="shared" si="42"/>
        <v>0</v>
      </c>
      <c r="J291" s="38" t="s">
        <v>24</v>
      </c>
      <c r="K291" s="11"/>
      <c r="L291" s="4">
        <f t="shared" si="43"/>
        <v>0</v>
      </c>
      <c r="M291" s="4"/>
      <c r="N291" s="4"/>
      <c r="O291" s="4">
        <f t="shared" si="44"/>
        <v>942000</v>
      </c>
      <c r="P291" s="4"/>
      <c r="Q291" s="4">
        <v>942000</v>
      </c>
      <c r="R291" s="4">
        <f t="shared" si="45"/>
        <v>0</v>
      </c>
      <c r="S291" s="4"/>
      <c r="T291" s="4"/>
      <c r="U291" s="4">
        <f t="shared" si="46"/>
        <v>2000000</v>
      </c>
      <c r="V291" s="4">
        <v>2000000</v>
      </c>
      <c r="W291" s="4"/>
      <c r="X291" s="4">
        <f t="shared" si="47"/>
        <v>0</v>
      </c>
      <c r="Y291" s="4"/>
      <c r="Z291" s="4"/>
      <c r="AA291" s="4">
        <f>C291+I291-L291-O291-U291-X291-R291</f>
        <v>7123000</v>
      </c>
      <c r="AB291" s="7">
        <v>45405</v>
      </c>
    </row>
    <row r="292" spans="1:28" ht="15.75" x14ac:dyDescent="0.25">
      <c r="A292" s="29">
        <v>45376</v>
      </c>
      <c r="B292" s="73" t="s">
        <v>280</v>
      </c>
      <c r="C292" s="25">
        <v>1344000</v>
      </c>
      <c r="D292" s="27" t="s">
        <v>46</v>
      </c>
      <c r="E292" s="25" t="s">
        <v>767</v>
      </c>
      <c r="F292" s="25">
        <v>400</v>
      </c>
      <c r="G292" s="27" t="s">
        <v>34</v>
      </c>
      <c r="H292" s="25"/>
      <c r="I292" s="11">
        <f t="shared" si="42"/>
        <v>0</v>
      </c>
      <c r="J292" s="26" t="s">
        <v>28</v>
      </c>
      <c r="K292" s="11"/>
      <c r="L292" s="4">
        <f t="shared" si="43"/>
        <v>0</v>
      </c>
      <c r="M292" s="4"/>
      <c r="N292" s="4"/>
      <c r="O292" s="4">
        <f t="shared" si="44"/>
        <v>0</v>
      </c>
      <c r="P292" s="4"/>
      <c r="Q292" s="4"/>
      <c r="R292" s="4">
        <f t="shared" si="45"/>
        <v>0</v>
      </c>
      <c r="S292" s="4"/>
      <c r="T292" s="4"/>
      <c r="U292" s="4">
        <f t="shared" si="46"/>
        <v>0</v>
      </c>
      <c r="V292" s="4"/>
      <c r="W292" s="4"/>
      <c r="X292" s="4">
        <f t="shared" si="47"/>
        <v>0</v>
      </c>
      <c r="Y292" s="4"/>
      <c r="Z292" s="4"/>
      <c r="AA292" s="4">
        <f>C292+I292-L292-O292-U292-X292-R292</f>
        <v>1344000</v>
      </c>
      <c r="AB292" s="7"/>
    </row>
    <row r="293" spans="1:28" ht="15.75" x14ac:dyDescent="0.25">
      <c r="A293" s="29">
        <v>45376</v>
      </c>
      <c r="B293" s="73" t="s">
        <v>280</v>
      </c>
      <c r="C293" s="25">
        <v>1230000</v>
      </c>
      <c r="D293" s="27" t="s">
        <v>46</v>
      </c>
      <c r="E293" s="25" t="s">
        <v>87</v>
      </c>
      <c r="F293" s="25">
        <v>1000</v>
      </c>
      <c r="G293" s="25" t="s">
        <v>34</v>
      </c>
      <c r="H293" s="25"/>
      <c r="I293" s="11">
        <f t="shared" si="42"/>
        <v>0</v>
      </c>
      <c r="J293" s="26" t="s">
        <v>28</v>
      </c>
      <c r="K293" s="11"/>
      <c r="L293" s="4">
        <f t="shared" si="43"/>
        <v>0</v>
      </c>
      <c r="M293" s="4"/>
      <c r="N293" s="4"/>
      <c r="O293" s="4">
        <f t="shared" si="44"/>
        <v>0</v>
      </c>
      <c r="P293" s="4"/>
      <c r="Q293" s="4"/>
      <c r="R293" s="4">
        <f t="shared" si="45"/>
        <v>0</v>
      </c>
      <c r="S293" s="4"/>
      <c r="T293" s="4"/>
      <c r="U293" s="4">
        <f t="shared" si="46"/>
        <v>0</v>
      </c>
      <c r="V293" s="4"/>
      <c r="W293" s="4"/>
      <c r="X293" s="4">
        <f t="shared" si="47"/>
        <v>0</v>
      </c>
      <c r="Y293" s="4"/>
      <c r="Z293" s="4"/>
      <c r="AA293" s="4">
        <f>C293+I293-L293-O293-U293-X293-R293</f>
        <v>1230000</v>
      </c>
      <c r="AB293" s="7"/>
    </row>
    <row r="294" spans="1:28" ht="15.75" x14ac:dyDescent="0.25">
      <c r="A294" s="29">
        <v>45376</v>
      </c>
      <c r="B294" s="73" t="s">
        <v>116</v>
      </c>
      <c r="C294" s="27">
        <v>900000</v>
      </c>
      <c r="D294" s="25" t="s">
        <v>46</v>
      </c>
      <c r="E294" s="27" t="s">
        <v>150</v>
      </c>
      <c r="F294" s="25">
        <v>20</v>
      </c>
      <c r="G294" s="27" t="s">
        <v>77</v>
      </c>
      <c r="H294" s="27"/>
      <c r="I294" s="11">
        <f t="shared" si="42"/>
        <v>0</v>
      </c>
      <c r="J294" s="31" t="s">
        <v>324</v>
      </c>
      <c r="K294" s="11"/>
      <c r="L294" s="4">
        <f t="shared" si="43"/>
        <v>0</v>
      </c>
      <c r="M294" s="4"/>
      <c r="N294" s="4"/>
      <c r="O294" s="4">
        <f t="shared" si="44"/>
        <v>0</v>
      </c>
      <c r="P294" s="4"/>
      <c r="Q294" s="4"/>
      <c r="R294" s="4">
        <f t="shared" si="45"/>
        <v>0</v>
      </c>
      <c r="S294" s="4"/>
      <c r="T294" s="4"/>
      <c r="U294" s="4">
        <f t="shared" si="46"/>
        <v>900000</v>
      </c>
      <c r="V294" s="4"/>
      <c r="W294" s="4">
        <v>900000</v>
      </c>
      <c r="X294" s="4">
        <f t="shared" si="47"/>
        <v>0</v>
      </c>
      <c r="Y294" s="4"/>
      <c r="Z294" s="4"/>
      <c r="AA294" s="4">
        <f>C294+I294-L294-O294-U294-X294-R294</f>
        <v>0</v>
      </c>
      <c r="AB294" s="7">
        <v>45399</v>
      </c>
    </row>
    <row r="295" spans="1:28" ht="15.75" x14ac:dyDescent="0.25">
      <c r="A295" s="29">
        <v>45376</v>
      </c>
      <c r="B295" s="73" t="s">
        <v>309</v>
      </c>
      <c r="C295" s="27">
        <v>8960000</v>
      </c>
      <c r="D295" s="25" t="s">
        <v>46</v>
      </c>
      <c r="E295" s="27" t="s">
        <v>356</v>
      </c>
      <c r="F295" s="27">
        <v>1</v>
      </c>
      <c r="G295" s="27" t="s">
        <v>48</v>
      </c>
      <c r="H295" s="27"/>
      <c r="I295" s="11">
        <f t="shared" si="42"/>
        <v>0</v>
      </c>
      <c r="J295" s="31" t="s">
        <v>324</v>
      </c>
      <c r="K295" s="11"/>
      <c r="L295" s="4">
        <f t="shared" si="43"/>
        <v>0</v>
      </c>
      <c r="M295" s="4"/>
      <c r="N295" s="4"/>
      <c r="O295" s="4">
        <f t="shared" si="44"/>
        <v>0</v>
      </c>
      <c r="P295" s="4"/>
      <c r="Q295" s="4"/>
      <c r="R295" s="4">
        <f t="shared" si="45"/>
        <v>0</v>
      </c>
      <c r="S295" s="4"/>
      <c r="T295" s="4"/>
      <c r="U295" s="4">
        <f t="shared" si="46"/>
        <v>8960000</v>
      </c>
      <c r="V295" s="4">
        <v>5000000</v>
      </c>
      <c r="W295" s="4">
        <f>679000+3281000</f>
        <v>3960000</v>
      </c>
      <c r="X295" s="4">
        <f t="shared" si="47"/>
        <v>0</v>
      </c>
      <c r="Y295" s="4"/>
      <c r="Z295" s="4"/>
      <c r="AA295" s="4">
        <f>C295+I295-L295-O295-U295-X295-R295</f>
        <v>0</v>
      </c>
      <c r="AB295" s="7">
        <v>45388</v>
      </c>
    </row>
    <row r="296" spans="1:28" ht="15.75" x14ac:dyDescent="0.25">
      <c r="A296" s="29">
        <v>45376</v>
      </c>
      <c r="B296" s="73" t="s">
        <v>118</v>
      </c>
      <c r="C296" s="25">
        <v>1500000</v>
      </c>
      <c r="D296" s="25" t="s">
        <v>46</v>
      </c>
      <c r="E296" s="25" t="s">
        <v>384</v>
      </c>
      <c r="F296" s="25">
        <v>6</v>
      </c>
      <c r="G296" s="27" t="s">
        <v>48</v>
      </c>
      <c r="H296" s="25"/>
      <c r="I296" s="11">
        <f t="shared" si="42"/>
        <v>0</v>
      </c>
      <c r="J296" s="26" t="s">
        <v>28</v>
      </c>
      <c r="K296" s="11"/>
      <c r="L296" s="4">
        <f t="shared" si="43"/>
        <v>0</v>
      </c>
      <c r="M296" s="4"/>
      <c r="N296" s="4"/>
      <c r="O296" s="4">
        <f t="shared" si="44"/>
        <v>0</v>
      </c>
      <c r="P296" s="4"/>
      <c r="Q296" s="4"/>
      <c r="R296" s="4">
        <f t="shared" si="45"/>
        <v>0</v>
      </c>
      <c r="S296" s="4"/>
      <c r="T296" s="4"/>
      <c r="U296" s="4">
        <f t="shared" si="46"/>
        <v>0</v>
      </c>
      <c r="V296" s="4"/>
      <c r="W296" s="4"/>
      <c r="X296" s="4">
        <f t="shared" si="47"/>
        <v>0</v>
      </c>
      <c r="Y296" s="4"/>
      <c r="Z296" s="4"/>
      <c r="AA296" s="4">
        <f>C296+I296-L296-O296-U296-X296-R296</f>
        <v>1500000</v>
      </c>
      <c r="AB296" s="7"/>
    </row>
    <row r="297" spans="1:28" ht="15.75" x14ac:dyDescent="0.25">
      <c r="A297" s="29">
        <v>45376</v>
      </c>
      <c r="B297" s="72" t="s">
        <v>45</v>
      </c>
      <c r="C297" s="27">
        <v>4350000</v>
      </c>
      <c r="D297" s="25" t="s">
        <v>52</v>
      </c>
      <c r="E297" s="27" t="s">
        <v>47</v>
      </c>
      <c r="F297" s="27">
        <v>30</v>
      </c>
      <c r="G297" s="25" t="s">
        <v>48</v>
      </c>
      <c r="H297" s="27"/>
      <c r="I297" s="11">
        <f t="shared" si="42"/>
        <v>0</v>
      </c>
      <c r="J297" s="28" t="s">
        <v>28</v>
      </c>
      <c r="K297" s="11"/>
      <c r="L297" s="4">
        <f t="shared" si="43"/>
        <v>0</v>
      </c>
      <c r="M297" s="4"/>
      <c r="N297" s="4"/>
      <c r="O297" s="4">
        <f t="shared" si="44"/>
        <v>0</v>
      </c>
      <c r="P297" s="4"/>
      <c r="Q297" s="4"/>
      <c r="R297" s="4">
        <f t="shared" si="45"/>
        <v>0</v>
      </c>
      <c r="S297" s="4"/>
      <c r="T297" s="4"/>
      <c r="U297" s="4">
        <f t="shared" si="46"/>
        <v>0</v>
      </c>
      <c r="V297" s="4"/>
      <c r="W297" s="4"/>
      <c r="X297" s="4">
        <f t="shared" si="47"/>
        <v>0</v>
      </c>
      <c r="Y297" s="4"/>
      <c r="Z297" s="4"/>
      <c r="AA297" s="4">
        <f>C297+I297-L297-O297-U297-X297-R297</f>
        <v>4350000</v>
      </c>
      <c r="AB297" s="7"/>
    </row>
    <row r="298" spans="1:28" ht="15.75" x14ac:dyDescent="0.25">
      <c r="A298" s="29">
        <v>45376</v>
      </c>
      <c r="B298" s="72" t="s">
        <v>45</v>
      </c>
      <c r="C298" s="25">
        <v>4350000</v>
      </c>
      <c r="D298" s="25" t="s">
        <v>52</v>
      </c>
      <c r="E298" s="25" t="s">
        <v>135</v>
      </c>
      <c r="F298" s="25">
        <v>30</v>
      </c>
      <c r="G298" s="25" t="s">
        <v>48</v>
      </c>
      <c r="H298" s="25"/>
      <c r="I298" s="11">
        <f t="shared" si="42"/>
        <v>0</v>
      </c>
      <c r="J298" s="26" t="s">
        <v>28</v>
      </c>
      <c r="K298" s="11"/>
      <c r="L298" s="4">
        <f t="shared" si="43"/>
        <v>0</v>
      </c>
      <c r="M298" s="4"/>
      <c r="N298" s="4"/>
      <c r="O298" s="4">
        <f t="shared" si="44"/>
        <v>0</v>
      </c>
      <c r="P298" s="4"/>
      <c r="Q298" s="4"/>
      <c r="R298" s="4">
        <f t="shared" si="45"/>
        <v>0</v>
      </c>
      <c r="S298" s="4"/>
      <c r="T298" s="4"/>
      <c r="U298" s="4">
        <f t="shared" si="46"/>
        <v>0</v>
      </c>
      <c r="V298" s="4"/>
      <c r="W298" s="4"/>
      <c r="X298" s="4">
        <f t="shared" si="47"/>
        <v>0</v>
      </c>
      <c r="Y298" s="4"/>
      <c r="Z298" s="4"/>
      <c r="AA298" s="4">
        <f>C298+I298-L298-O298-U298-X298-R298</f>
        <v>4350000</v>
      </c>
      <c r="AB298" s="7"/>
    </row>
    <row r="299" spans="1:28" ht="15.75" x14ac:dyDescent="0.25">
      <c r="A299" s="29">
        <v>45376</v>
      </c>
      <c r="B299" s="73" t="s">
        <v>291</v>
      </c>
      <c r="C299" s="25">
        <v>3000100</v>
      </c>
      <c r="D299" s="27" t="s">
        <v>52</v>
      </c>
      <c r="E299" s="25" t="s">
        <v>192</v>
      </c>
      <c r="F299" s="25">
        <v>1100</v>
      </c>
      <c r="G299" s="27" t="s">
        <v>34</v>
      </c>
      <c r="H299" s="25"/>
      <c r="I299" s="11">
        <f t="shared" si="42"/>
        <v>0</v>
      </c>
      <c r="J299" s="31" t="s">
        <v>312</v>
      </c>
      <c r="K299" s="11" t="s">
        <v>1145</v>
      </c>
      <c r="L299" s="4">
        <f t="shared" si="43"/>
        <v>0</v>
      </c>
      <c r="M299" s="4"/>
      <c r="N299" s="4"/>
      <c r="O299" s="4">
        <f t="shared" si="44"/>
        <v>3000100</v>
      </c>
      <c r="P299" s="4">
        <v>3000100</v>
      </c>
      <c r="Q299" s="4"/>
      <c r="R299" s="4">
        <f t="shared" si="45"/>
        <v>0</v>
      </c>
      <c r="S299" s="4"/>
      <c r="T299" s="4"/>
      <c r="U299" s="4">
        <f t="shared" si="46"/>
        <v>0</v>
      </c>
      <c r="V299" s="4"/>
      <c r="W299" s="4"/>
      <c r="X299" s="4">
        <f t="shared" si="47"/>
        <v>0</v>
      </c>
      <c r="Y299" s="4"/>
      <c r="Z299" s="4"/>
      <c r="AA299" s="4">
        <f>C299+I299-L299-O299-U299-X299-R299</f>
        <v>0</v>
      </c>
      <c r="AB299" s="7">
        <v>45383</v>
      </c>
    </row>
    <row r="300" spans="1:28" ht="15.75" x14ac:dyDescent="0.25">
      <c r="A300" s="29">
        <v>45376</v>
      </c>
      <c r="B300" s="73" t="s">
        <v>256</v>
      </c>
      <c r="C300" s="27">
        <v>4800000</v>
      </c>
      <c r="D300" s="27" t="s">
        <v>52</v>
      </c>
      <c r="E300" s="27" t="s">
        <v>173</v>
      </c>
      <c r="F300" s="27">
        <v>1200</v>
      </c>
      <c r="G300" s="27" t="s">
        <v>34</v>
      </c>
      <c r="H300" s="27"/>
      <c r="I300" s="11">
        <f t="shared" si="42"/>
        <v>0</v>
      </c>
      <c r="J300" s="32" t="s">
        <v>324</v>
      </c>
      <c r="K300" s="11"/>
      <c r="L300" s="4">
        <f t="shared" si="43"/>
        <v>4800000</v>
      </c>
      <c r="M300" s="4">
        <v>4800000</v>
      </c>
      <c r="N300" s="4"/>
      <c r="O300" s="4">
        <f t="shared" si="44"/>
        <v>0</v>
      </c>
      <c r="P300" s="4"/>
      <c r="Q300" s="4"/>
      <c r="R300" s="4">
        <f t="shared" si="45"/>
        <v>0</v>
      </c>
      <c r="S300" s="4"/>
      <c r="T300" s="4"/>
      <c r="U300" s="4">
        <f t="shared" si="46"/>
        <v>0</v>
      </c>
      <c r="V300" s="4"/>
      <c r="W300" s="4"/>
      <c r="X300" s="4">
        <f t="shared" si="47"/>
        <v>0</v>
      </c>
      <c r="Y300" s="4"/>
      <c r="Z300" s="4"/>
      <c r="AA300" s="4">
        <f>C300+I300-L300-O300-U300-X300-R300</f>
        <v>0</v>
      </c>
      <c r="AB300" s="7">
        <v>45383</v>
      </c>
    </row>
    <row r="301" spans="1:28" ht="15.75" x14ac:dyDescent="0.25">
      <c r="A301" s="29">
        <v>45376</v>
      </c>
      <c r="B301" s="72" t="s">
        <v>107</v>
      </c>
      <c r="C301" s="25">
        <v>13680000</v>
      </c>
      <c r="D301" s="27" t="s">
        <v>46</v>
      </c>
      <c r="E301" s="25" t="s">
        <v>108</v>
      </c>
      <c r="F301" s="25">
        <v>7200</v>
      </c>
      <c r="G301" s="27" t="s">
        <v>34</v>
      </c>
      <c r="H301" s="25"/>
      <c r="I301" s="11">
        <f t="shared" si="42"/>
        <v>0</v>
      </c>
      <c r="J301" s="31" t="s">
        <v>312</v>
      </c>
      <c r="K301" s="11" t="s">
        <v>1176</v>
      </c>
      <c r="L301" s="4">
        <f t="shared" si="43"/>
        <v>0</v>
      </c>
      <c r="M301" s="4"/>
      <c r="N301" s="4"/>
      <c r="O301" s="4">
        <f t="shared" si="44"/>
        <v>13680000</v>
      </c>
      <c r="P301" s="4">
        <v>8475000</v>
      </c>
      <c r="Q301" s="4">
        <v>5205000</v>
      </c>
      <c r="R301" s="4">
        <f t="shared" si="45"/>
        <v>0</v>
      </c>
      <c r="S301" s="4"/>
      <c r="T301" s="4"/>
      <c r="U301" s="4">
        <f t="shared" si="46"/>
        <v>0</v>
      </c>
      <c r="V301" s="4"/>
      <c r="W301" s="4"/>
      <c r="X301" s="4">
        <f t="shared" si="47"/>
        <v>0</v>
      </c>
      <c r="Y301" s="4"/>
      <c r="Z301" s="4"/>
      <c r="AA301" s="4">
        <f>C301+I301-L301-O301-U301-X301-R301</f>
        <v>0</v>
      </c>
      <c r="AB301" s="7">
        <v>45385</v>
      </c>
    </row>
    <row r="302" spans="1:28" ht="15.75" x14ac:dyDescent="0.25">
      <c r="A302" s="29">
        <v>45376</v>
      </c>
      <c r="B302" s="72" t="s">
        <v>107</v>
      </c>
      <c r="C302" s="25">
        <v>2180000</v>
      </c>
      <c r="D302" s="27" t="s">
        <v>46</v>
      </c>
      <c r="E302" s="25" t="s">
        <v>109</v>
      </c>
      <c r="F302" s="25">
        <v>2000</v>
      </c>
      <c r="G302" s="27" t="s">
        <v>34</v>
      </c>
      <c r="H302" s="25"/>
      <c r="I302" s="11">
        <f t="shared" si="42"/>
        <v>0</v>
      </c>
      <c r="J302" s="31" t="s">
        <v>312</v>
      </c>
      <c r="K302" s="11" t="s">
        <v>1176</v>
      </c>
      <c r="L302" s="4">
        <f t="shared" si="43"/>
        <v>0</v>
      </c>
      <c r="M302" s="4"/>
      <c r="N302" s="4"/>
      <c r="O302" s="4">
        <f t="shared" si="44"/>
        <v>2180000</v>
      </c>
      <c r="P302" s="4"/>
      <c r="Q302" s="4">
        <v>2180000</v>
      </c>
      <c r="R302" s="4">
        <f t="shared" si="45"/>
        <v>0</v>
      </c>
      <c r="S302" s="4"/>
      <c r="T302" s="4"/>
      <c r="U302" s="4">
        <f t="shared" si="46"/>
        <v>0</v>
      </c>
      <c r="V302" s="4"/>
      <c r="W302" s="4"/>
      <c r="X302" s="4">
        <f t="shared" si="47"/>
        <v>0</v>
      </c>
      <c r="Y302" s="4"/>
      <c r="Z302" s="4"/>
      <c r="AA302" s="4">
        <f>C302+I302-L302-O302-U302-X302-R302</f>
        <v>0</v>
      </c>
      <c r="AB302" s="7">
        <v>45387</v>
      </c>
    </row>
    <row r="303" spans="1:28" ht="15.75" x14ac:dyDescent="0.25">
      <c r="A303" s="29">
        <v>45376</v>
      </c>
      <c r="B303" s="72" t="s">
        <v>107</v>
      </c>
      <c r="C303" s="25">
        <v>7000000</v>
      </c>
      <c r="D303" s="27" t="s">
        <v>46</v>
      </c>
      <c r="E303" s="25" t="s">
        <v>87</v>
      </c>
      <c r="F303" s="25">
        <v>6250</v>
      </c>
      <c r="G303" s="27" t="s">
        <v>34</v>
      </c>
      <c r="H303" s="25"/>
      <c r="I303" s="11">
        <f t="shared" si="42"/>
        <v>0</v>
      </c>
      <c r="J303" s="31" t="s">
        <v>312</v>
      </c>
      <c r="K303" s="11" t="s">
        <v>1176</v>
      </c>
      <c r="L303" s="4">
        <f t="shared" si="43"/>
        <v>0</v>
      </c>
      <c r="M303" s="4"/>
      <c r="N303" s="4"/>
      <c r="O303" s="4">
        <f t="shared" si="44"/>
        <v>7000000</v>
      </c>
      <c r="P303" s="4"/>
      <c r="Q303" s="4">
        <v>7000000</v>
      </c>
      <c r="R303" s="4">
        <f t="shared" si="45"/>
        <v>0</v>
      </c>
      <c r="S303" s="4"/>
      <c r="T303" s="4"/>
      <c r="U303" s="4">
        <f t="shared" si="46"/>
        <v>0</v>
      </c>
      <c r="V303" s="4"/>
      <c r="W303" s="4"/>
      <c r="X303" s="4">
        <f t="shared" si="47"/>
        <v>0</v>
      </c>
      <c r="Y303" s="4"/>
      <c r="Z303" s="4"/>
      <c r="AA303" s="4">
        <f>C303+I303-L303-O303-U303-X303-R303</f>
        <v>0</v>
      </c>
      <c r="AB303" s="7">
        <v>45387</v>
      </c>
    </row>
    <row r="304" spans="1:28" ht="15.75" x14ac:dyDescent="0.25">
      <c r="A304" s="29">
        <v>45376</v>
      </c>
      <c r="B304" s="72" t="s">
        <v>107</v>
      </c>
      <c r="C304" s="25">
        <v>1385000</v>
      </c>
      <c r="D304" s="27" t="s">
        <v>46</v>
      </c>
      <c r="E304" s="25" t="s">
        <v>95</v>
      </c>
      <c r="F304" s="25">
        <v>1000</v>
      </c>
      <c r="G304" s="27" t="s">
        <v>34</v>
      </c>
      <c r="H304" s="25"/>
      <c r="I304" s="11">
        <f t="shared" ref="I304:I335" si="48">F304*H304</f>
        <v>0</v>
      </c>
      <c r="J304" s="31" t="s">
        <v>312</v>
      </c>
      <c r="K304" s="11" t="s">
        <v>1176</v>
      </c>
      <c r="L304" s="4">
        <f t="shared" ref="L304:L335" si="49">M304+N304</f>
        <v>0</v>
      </c>
      <c r="M304" s="4"/>
      <c r="N304" s="4"/>
      <c r="O304" s="4">
        <f t="shared" ref="O304:O335" si="50">P304+Q304</f>
        <v>1385000</v>
      </c>
      <c r="P304" s="4"/>
      <c r="Q304" s="4">
        <v>1385000</v>
      </c>
      <c r="R304" s="4">
        <f t="shared" ref="R304:R335" si="51">S304+T304</f>
        <v>0</v>
      </c>
      <c r="S304" s="4"/>
      <c r="T304" s="4"/>
      <c r="U304" s="4">
        <f t="shared" ref="U304:U335" si="52">V304+W304</f>
        <v>0</v>
      </c>
      <c r="V304" s="4"/>
      <c r="W304" s="4"/>
      <c r="X304" s="4">
        <f t="shared" ref="X304:X335" si="53">Y304+Z304</f>
        <v>0</v>
      </c>
      <c r="Y304" s="4"/>
      <c r="Z304" s="4"/>
      <c r="AA304" s="4">
        <f>C304+I304-L304-O304-U304-X304-R304</f>
        <v>0</v>
      </c>
      <c r="AB304" s="7">
        <v>45387</v>
      </c>
    </row>
    <row r="305" spans="1:28" ht="15.75" x14ac:dyDescent="0.25">
      <c r="A305" s="24">
        <v>45376</v>
      </c>
      <c r="B305" s="72" t="s">
        <v>309</v>
      </c>
      <c r="C305" s="25">
        <v>19760000</v>
      </c>
      <c r="D305" s="25" t="s">
        <v>46</v>
      </c>
      <c r="E305" s="25" t="s">
        <v>298</v>
      </c>
      <c r="F305" s="25">
        <v>5200</v>
      </c>
      <c r="G305" s="25" t="s">
        <v>34</v>
      </c>
      <c r="H305" s="25"/>
      <c r="I305" s="11">
        <f t="shared" si="48"/>
        <v>0</v>
      </c>
      <c r="J305" s="38" t="s">
        <v>24</v>
      </c>
      <c r="K305" s="11"/>
      <c r="L305" s="4">
        <f t="shared" si="49"/>
        <v>0</v>
      </c>
      <c r="M305" s="4"/>
      <c r="N305" s="4"/>
      <c r="O305" s="4">
        <f t="shared" si="50"/>
        <v>0</v>
      </c>
      <c r="P305" s="4"/>
      <c r="Q305" s="4"/>
      <c r="R305" s="4">
        <f t="shared" si="51"/>
        <v>0</v>
      </c>
      <c r="S305" s="4"/>
      <c r="T305" s="4"/>
      <c r="U305" s="4">
        <f t="shared" si="52"/>
        <v>16719000</v>
      </c>
      <c r="V305" s="4">
        <v>10000000</v>
      </c>
      <c r="W305" s="4">
        <f>2719000+4000000</f>
        <v>6719000</v>
      </c>
      <c r="X305" s="4">
        <f t="shared" si="53"/>
        <v>0</v>
      </c>
      <c r="Y305" s="4"/>
      <c r="Z305" s="4"/>
      <c r="AA305" s="4">
        <f>C305+I305-L305-O305-U305-X305-R305</f>
        <v>3041000</v>
      </c>
      <c r="AB305" s="7">
        <v>45399</v>
      </c>
    </row>
    <row r="306" spans="1:28" ht="15.75" x14ac:dyDescent="0.25">
      <c r="A306" s="29">
        <v>45376</v>
      </c>
      <c r="B306" s="72" t="s">
        <v>215</v>
      </c>
      <c r="C306" s="25">
        <v>1350000</v>
      </c>
      <c r="D306" s="27" t="s">
        <v>46</v>
      </c>
      <c r="E306" s="25" t="s">
        <v>270</v>
      </c>
      <c r="F306" s="25">
        <v>10</v>
      </c>
      <c r="G306" s="25" t="s">
        <v>39</v>
      </c>
      <c r="H306" s="25"/>
      <c r="I306" s="11">
        <f t="shared" si="48"/>
        <v>0</v>
      </c>
      <c r="J306" s="32" t="s">
        <v>324</v>
      </c>
      <c r="K306" s="11"/>
      <c r="L306" s="4">
        <f t="shared" si="49"/>
        <v>0</v>
      </c>
      <c r="M306" s="4"/>
      <c r="N306" s="4"/>
      <c r="O306" s="4">
        <f t="shared" si="50"/>
        <v>0</v>
      </c>
      <c r="P306" s="4"/>
      <c r="Q306" s="4"/>
      <c r="R306" s="4">
        <f t="shared" si="51"/>
        <v>0</v>
      </c>
      <c r="S306" s="4"/>
      <c r="T306" s="4"/>
      <c r="U306" s="4">
        <f t="shared" si="52"/>
        <v>1350000</v>
      </c>
      <c r="V306" s="4">
        <v>1350000</v>
      </c>
      <c r="W306" s="4"/>
      <c r="X306" s="4">
        <f t="shared" si="53"/>
        <v>0</v>
      </c>
      <c r="Y306" s="4"/>
      <c r="Z306" s="4"/>
      <c r="AA306" s="4">
        <f>C306+I306-L306-O306-U306-X306-R306</f>
        <v>0</v>
      </c>
      <c r="AB306" s="7">
        <v>45411</v>
      </c>
    </row>
    <row r="307" spans="1:28" ht="15.75" x14ac:dyDescent="0.25">
      <c r="A307" s="29">
        <v>45376</v>
      </c>
      <c r="B307" s="72" t="s">
        <v>162</v>
      </c>
      <c r="C307" s="25">
        <v>4709000</v>
      </c>
      <c r="D307" s="27" t="s">
        <v>46</v>
      </c>
      <c r="E307" s="25" t="s">
        <v>128</v>
      </c>
      <c r="F307" s="25">
        <v>50</v>
      </c>
      <c r="G307" s="25" t="s">
        <v>39</v>
      </c>
      <c r="H307" s="25"/>
      <c r="I307" s="11">
        <f t="shared" si="48"/>
        <v>0</v>
      </c>
      <c r="J307" s="12" t="s">
        <v>324</v>
      </c>
      <c r="K307" s="11"/>
      <c r="L307" s="4">
        <f t="shared" si="49"/>
        <v>4709000</v>
      </c>
      <c r="M307" s="4"/>
      <c r="N307" s="4">
        <v>4709000</v>
      </c>
      <c r="O307" s="4">
        <f t="shared" si="50"/>
        <v>0</v>
      </c>
      <c r="P307" s="4"/>
      <c r="Q307" s="4"/>
      <c r="R307" s="4">
        <f t="shared" si="51"/>
        <v>0</v>
      </c>
      <c r="S307" s="4"/>
      <c r="T307" s="4"/>
      <c r="U307" s="4">
        <f t="shared" si="52"/>
        <v>0</v>
      </c>
      <c r="V307" s="4"/>
      <c r="W307" s="4"/>
      <c r="X307" s="4">
        <f t="shared" si="53"/>
        <v>0</v>
      </c>
      <c r="Y307" s="4"/>
      <c r="Z307" s="4"/>
      <c r="AA307" s="4">
        <f>C307+I307-L307-O307-U307-X307-R307</f>
        <v>0</v>
      </c>
      <c r="AB307" s="7">
        <v>45404</v>
      </c>
    </row>
    <row r="308" spans="1:28" ht="15.75" x14ac:dyDescent="0.25">
      <c r="A308" s="29">
        <v>45377</v>
      </c>
      <c r="B308" s="72" t="s">
        <v>412</v>
      </c>
      <c r="C308" s="27">
        <v>520000</v>
      </c>
      <c r="D308" s="27" t="s">
        <v>46</v>
      </c>
      <c r="E308" s="27" t="s">
        <v>58</v>
      </c>
      <c r="F308" s="27">
        <v>10400</v>
      </c>
      <c r="G308" s="27" t="s">
        <v>34</v>
      </c>
      <c r="H308" s="27"/>
      <c r="I308" s="11">
        <f t="shared" si="48"/>
        <v>0</v>
      </c>
      <c r="J308" s="31" t="s">
        <v>312</v>
      </c>
      <c r="K308" s="11" t="s">
        <v>1229</v>
      </c>
      <c r="L308" s="4">
        <f t="shared" si="49"/>
        <v>0</v>
      </c>
      <c r="M308" s="4"/>
      <c r="N308" s="4"/>
      <c r="O308" s="4">
        <f t="shared" si="50"/>
        <v>520000</v>
      </c>
      <c r="P308" s="4">
        <v>520000</v>
      </c>
      <c r="Q308" s="4"/>
      <c r="R308" s="4">
        <f t="shared" si="51"/>
        <v>0</v>
      </c>
      <c r="S308" s="4"/>
      <c r="T308" s="4"/>
      <c r="U308" s="4">
        <f t="shared" si="52"/>
        <v>0</v>
      </c>
      <c r="V308" s="4"/>
      <c r="W308" s="4"/>
      <c r="X308" s="4">
        <f t="shared" si="53"/>
        <v>0</v>
      </c>
      <c r="Y308" s="4"/>
      <c r="Z308" s="4"/>
      <c r="AA308" s="4">
        <f>C308+I308-L308-O308-U308-X308-R308</f>
        <v>0</v>
      </c>
      <c r="AB308" s="7"/>
    </row>
    <row r="309" spans="1:28" ht="15.75" x14ac:dyDescent="0.25">
      <c r="A309" s="29">
        <v>45377</v>
      </c>
      <c r="B309" s="72" t="s">
        <v>147</v>
      </c>
      <c r="C309" s="25">
        <v>8700000</v>
      </c>
      <c r="D309" s="27" t="s">
        <v>52</v>
      </c>
      <c r="E309" s="27" t="s">
        <v>498</v>
      </c>
      <c r="F309" s="27">
        <v>20</v>
      </c>
      <c r="G309" s="25" t="s">
        <v>48</v>
      </c>
      <c r="H309" s="25"/>
      <c r="I309" s="11">
        <f t="shared" si="48"/>
        <v>0</v>
      </c>
      <c r="J309" s="31" t="s">
        <v>312</v>
      </c>
      <c r="K309" s="11"/>
      <c r="L309" s="4">
        <f t="shared" si="49"/>
        <v>0</v>
      </c>
      <c r="M309" s="4"/>
      <c r="N309" s="4"/>
      <c r="O309" s="4">
        <f t="shared" si="50"/>
        <v>8700000</v>
      </c>
      <c r="P309" s="4">
        <v>8700000</v>
      </c>
      <c r="Q309" s="4"/>
      <c r="R309" s="4">
        <f t="shared" si="51"/>
        <v>0</v>
      </c>
      <c r="S309" s="4"/>
      <c r="T309" s="4"/>
      <c r="U309" s="4">
        <f t="shared" si="52"/>
        <v>0</v>
      </c>
      <c r="V309" s="4"/>
      <c r="W309" s="4"/>
      <c r="X309" s="4">
        <f t="shared" si="53"/>
        <v>0</v>
      </c>
      <c r="Y309" s="4"/>
      <c r="Z309" s="4"/>
      <c r="AA309" s="4">
        <f>C309+I309-L309-O309-U309-X309-R309</f>
        <v>0</v>
      </c>
      <c r="AB309" s="7">
        <v>45408</v>
      </c>
    </row>
    <row r="310" spans="1:28" ht="15.75" x14ac:dyDescent="0.25">
      <c r="A310" s="29">
        <v>45377</v>
      </c>
      <c r="B310" s="72" t="s">
        <v>147</v>
      </c>
      <c r="C310" s="25">
        <v>8700000</v>
      </c>
      <c r="D310" s="27" t="s">
        <v>52</v>
      </c>
      <c r="E310" s="27" t="s">
        <v>63</v>
      </c>
      <c r="F310" s="25">
        <v>20</v>
      </c>
      <c r="G310" s="25" t="s">
        <v>48</v>
      </c>
      <c r="H310" s="25"/>
      <c r="I310" s="11">
        <f t="shared" si="48"/>
        <v>0</v>
      </c>
      <c r="J310" s="38" t="s">
        <v>78</v>
      </c>
      <c r="K310" s="11"/>
      <c r="L310" s="4">
        <f t="shared" si="49"/>
        <v>0</v>
      </c>
      <c r="M310" s="4"/>
      <c r="N310" s="4"/>
      <c r="O310" s="4">
        <f t="shared" si="50"/>
        <v>1300000</v>
      </c>
      <c r="P310" s="4">
        <v>1300000</v>
      </c>
      <c r="Q310" s="4"/>
      <c r="R310" s="4">
        <f t="shared" si="51"/>
        <v>0</v>
      </c>
      <c r="S310" s="4"/>
      <c r="T310" s="4"/>
      <c r="U310" s="4">
        <f t="shared" si="52"/>
        <v>0</v>
      </c>
      <c r="V310" s="4"/>
      <c r="W310" s="4"/>
      <c r="X310" s="4">
        <f t="shared" si="53"/>
        <v>0</v>
      </c>
      <c r="Y310" s="4"/>
      <c r="Z310" s="4"/>
      <c r="AA310" s="4">
        <f>C310+I310-L310-O310-U310-X310-R310</f>
        <v>7400000</v>
      </c>
      <c r="AB310" s="7">
        <v>45408</v>
      </c>
    </row>
    <row r="311" spans="1:28" ht="15.75" x14ac:dyDescent="0.25">
      <c r="A311" s="29">
        <v>45377</v>
      </c>
      <c r="B311" s="72" t="s">
        <v>134</v>
      </c>
      <c r="C311" s="25">
        <v>3125000</v>
      </c>
      <c r="D311" s="27" t="s">
        <v>52</v>
      </c>
      <c r="E311" s="25" t="s">
        <v>552</v>
      </c>
      <c r="F311" s="25">
        <v>25</v>
      </c>
      <c r="G311" s="27" t="s">
        <v>39</v>
      </c>
      <c r="H311" s="25"/>
      <c r="I311" s="11">
        <f t="shared" si="48"/>
        <v>0</v>
      </c>
      <c r="J311" s="32" t="s">
        <v>312</v>
      </c>
      <c r="K311" s="11" t="s">
        <v>1352</v>
      </c>
      <c r="L311" s="4">
        <f t="shared" si="49"/>
        <v>0</v>
      </c>
      <c r="M311" s="4"/>
      <c r="N311" s="4"/>
      <c r="O311" s="4">
        <f t="shared" si="50"/>
        <v>3125000</v>
      </c>
      <c r="P311" s="4">
        <v>3125000</v>
      </c>
      <c r="Q311" s="4"/>
      <c r="R311" s="4">
        <f t="shared" si="51"/>
        <v>0</v>
      </c>
      <c r="S311" s="4"/>
      <c r="T311" s="4"/>
      <c r="U311" s="4">
        <f t="shared" si="52"/>
        <v>0</v>
      </c>
      <c r="V311" s="4"/>
      <c r="W311" s="4"/>
      <c r="X311" s="4">
        <f t="shared" si="53"/>
        <v>0</v>
      </c>
      <c r="Y311" s="4"/>
      <c r="Z311" s="4"/>
      <c r="AA311" s="4">
        <f>C311+I311-L311-O311-U311-X311-R311</f>
        <v>0</v>
      </c>
      <c r="AB311" s="7">
        <v>45411</v>
      </c>
    </row>
    <row r="312" spans="1:28" ht="15.75" x14ac:dyDescent="0.25">
      <c r="A312" s="29">
        <v>45377</v>
      </c>
      <c r="B312" s="72" t="s">
        <v>134</v>
      </c>
      <c r="C312" s="25">
        <v>6750000</v>
      </c>
      <c r="D312" s="27" t="s">
        <v>52</v>
      </c>
      <c r="E312" s="25" t="s">
        <v>42</v>
      </c>
      <c r="F312" s="25">
        <v>1500</v>
      </c>
      <c r="G312" s="25" t="s">
        <v>34</v>
      </c>
      <c r="H312" s="25"/>
      <c r="I312" s="11">
        <f t="shared" si="48"/>
        <v>0</v>
      </c>
      <c r="J312" s="38" t="s">
        <v>78</v>
      </c>
      <c r="K312" s="11" t="s">
        <v>1352</v>
      </c>
      <c r="L312" s="4">
        <f t="shared" si="49"/>
        <v>0</v>
      </c>
      <c r="M312" s="4"/>
      <c r="N312" s="4"/>
      <c r="O312" s="4">
        <f t="shared" si="50"/>
        <v>5502000</v>
      </c>
      <c r="P312" s="4">
        <v>1875000</v>
      </c>
      <c r="Q312" s="4">
        <v>3627000</v>
      </c>
      <c r="R312" s="4">
        <f t="shared" si="51"/>
        <v>0</v>
      </c>
      <c r="S312" s="4"/>
      <c r="T312" s="4"/>
      <c r="U312" s="4">
        <f t="shared" si="52"/>
        <v>0</v>
      </c>
      <c r="V312" s="4"/>
      <c r="W312" s="4"/>
      <c r="X312" s="4">
        <f t="shared" si="53"/>
        <v>0</v>
      </c>
      <c r="Y312" s="4"/>
      <c r="Z312" s="4"/>
      <c r="AA312" s="4">
        <f>C312+I312-L312-O312-U312-X312-R312</f>
        <v>1248000</v>
      </c>
      <c r="AB312" s="7">
        <v>45411</v>
      </c>
    </row>
    <row r="313" spans="1:28" ht="15.75" x14ac:dyDescent="0.25">
      <c r="A313" s="29">
        <v>45377</v>
      </c>
      <c r="B313" s="72" t="s">
        <v>134</v>
      </c>
      <c r="C313" s="27">
        <v>900000</v>
      </c>
      <c r="D313" s="27" t="s">
        <v>52</v>
      </c>
      <c r="E313" s="27" t="s">
        <v>150</v>
      </c>
      <c r="F313" s="27">
        <v>20</v>
      </c>
      <c r="G313" s="27" t="s">
        <v>77</v>
      </c>
      <c r="H313" s="27"/>
      <c r="I313" s="11">
        <f t="shared" si="48"/>
        <v>0</v>
      </c>
      <c r="J313" s="28" t="s">
        <v>28</v>
      </c>
      <c r="K313" s="11" t="s">
        <v>1352</v>
      </c>
      <c r="L313" s="4">
        <f t="shared" si="49"/>
        <v>0</v>
      </c>
      <c r="M313" s="4"/>
      <c r="N313" s="4"/>
      <c r="O313" s="4">
        <f t="shared" si="50"/>
        <v>0</v>
      </c>
      <c r="P313" s="4"/>
      <c r="Q313" s="4"/>
      <c r="R313" s="4">
        <f t="shared" si="51"/>
        <v>0</v>
      </c>
      <c r="S313" s="4"/>
      <c r="T313" s="4"/>
      <c r="U313" s="4">
        <f t="shared" si="52"/>
        <v>0</v>
      </c>
      <c r="V313" s="4"/>
      <c r="W313" s="4"/>
      <c r="X313" s="4">
        <f t="shared" si="53"/>
        <v>0</v>
      </c>
      <c r="Y313" s="4"/>
      <c r="Z313" s="4"/>
      <c r="AA313" s="4">
        <f>C313+I313-L313-O313-U313-X313-R313</f>
        <v>900000</v>
      </c>
      <c r="AB313" s="7"/>
    </row>
    <row r="314" spans="1:28" ht="15.75" x14ac:dyDescent="0.25">
      <c r="A314" s="29">
        <v>45377</v>
      </c>
      <c r="B314" s="72" t="s">
        <v>134</v>
      </c>
      <c r="C314" s="25">
        <v>2625000</v>
      </c>
      <c r="D314" s="27" t="s">
        <v>52</v>
      </c>
      <c r="E314" s="25" t="s">
        <v>179</v>
      </c>
      <c r="F314" s="25">
        <v>1500</v>
      </c>
      <c r="G314" s="25" t="s">
        <v>34</v>
      </c>
      <c r="H314" s="25"/>
      <c r="I314" s="11">
        <f t="shared" si="48"/>
        <v>0</v>
      </c>
      <c r="J314" s="26" t="s">
        <v>28</v>
      </c>
      <c r="K314" s="11" t="s">
        <v>1352</v>
      </c>
      <c r="L314" s="4">
        <f t="shared" si="49"/>
        <v>0</v>
      </c>
      <c r="M314" s="4"/>
      <c r="N314" s="4"/>
      <c r="O314" s="4">
        <f t="shared" si="50"/>
        <v>0</v>
      </c>
      <c r="P314" s="4"/>
      <c r="Q314" s="4"/>
      <c r="R314" s="4">
        <f t="shared" si="51"/>
        <v>0</v>
      </c>
      <c r="S314" s="4"/>
      <c r="T314" s="4"/>
      <c r="U314" s="4">
        <f t="shared" si="52"/>
        <v>0</v>
      </c>
      <c r="V314" s="4"/>
      <c r="W314" s="4"/>
      <c r="X314" s="4">
        <f t="shared" si="53"/>
        <v>0</v>
      </c>
      <c r="Y314" s="4"/>
      <c r="Z314" s="4"/>
      <c r="AA314" s="4">
        <f>C314+I314-L314-O314-U314-X314-R314</f>
        <v>2625000</v>
      </c>
      <c r="AB314" s="7"/>
    </row>
    <row r="315" spans="1:28" ht="15.75" x14ac:dyDescent="0.25">
      <c r="A315" s="29">
        <v>45377</v>
      </c>
      <c r="B315" s="72" t="s">
        <v>134</v>
      </c>
      <c r="C315" s="25">
        <v>450000</v>
      </c>
      <c r="D315" s="27" t="s">
        <v>52</v>
      </c>
      <c r="E315" s="25" t="s">
        <v>130</v>
      </c>
      <c r="F315" s="25">
        <v>10</v>
      </c>
      <c r="G315" s="25" t="s">
        <v>77</v>
      </c>
      <c r="H315" s="25"/>
      <c r="I315" s="11">
        <f t="shared" si="48"/>
        <v>0</v>
      </c>
      <c r="J315" s="26" t="s">
        <v>28</v>
      </c>
      <c r="K315" s="11" t="s">
        <v>1352</v>
      </c>
      <c r="L315" s="4">
        <f t="shared" si="49"/>
        <v>0</v>
      </c>
      <c r="M315" s="4"/>
      <c r="N315" s="4"/>
      <c r="O315" s="4">
        <f t="shared" si="50"/>
        <v>0</v>
      </c>
      <c r="P315" s="4"/>
      <c r="Q315" s="4"/>
      <c r="R315" s="4">
        <f t="shared" si="51"/>
        <v>0</v>
      </c>
      <c r="S315" s="4"/>
      <c r="T315" s="4"/>
      <c r="U315" s="4">
        <f t="shared" si="52"/>
        <v>0</v>
      </c>
      <c r="V315" s="4"/>
      <c r="W315" s="4"/>
      <c r="X315" s="4">
        <f t="shared" si="53"/>
        <v>0</v>
      </c>
      <c r="Y315" s="4"/>
      <c r="Z315" s="4"/>
      <c r="AA315" s="4">
        <f>C315+I315-L315-O315-U315-X315-R315</f>
        <v>450000</v>
      </c>
      <c r="AB315" s="7"/>
    </row>
    <row r="316" spans="1:28" ht="15.75" x14ac:dyDescent="0.25">
      <c r="A316" s="29">
        <v>45377</v>
      </c>
      <c r="B316" s="72" t="s">
        <v>134</v>
      </c>
      <c r="C316" s="27">
        <v>777000</v>
      </c>
      <c r="D316" s="27" t="s">
        <v>52</v>
      </c>
      <c r="E316" s="27" t="s">
        <v>50</v>
      </c>
      <c r="F316" s="27">
        <v>200</v>
      </c>
      <c r="G316" s="25" t="s">
        <v>34</v>
      </c>
      <c r="H316" s="27"/>
      <c r="I316" s="11">
        <f t="shared" si="48"/>
        <v>0</v>
      </c>
      <c r="J316" s="28" t="s">
        <v>28</v>
      </c>
      <c r="K316" s="11" t="s">
        <v>1352</v>
      </c>
      <c r="L316" s="4">
        <f t="shared" si="49"/>
        <v>0</v>
      </c>
      <c r="M316" s="4"/>
      <c r="N316" s="4"/>
      <c r="O316" s="4">
        <f t="shared" si="50"/>
        <v>0</v>
      </c>
      <c r="P316" s="4"/>
      <c r="Q316" s="4"/>
      <c r="R316" s="4">
        <f t="shared" si="51"/>
        <v>0</v>
      </c>
      <c r="S316" s="4"/>
      <c r="T316" s="4"/>
      <c r="U316" s="4">
        <f t="shared" si="52"/>
        <v>0</v>
      </c>
      <c r="V316" s="4"/>
      <c r="W316" s="4"/>
      <c r="X316" s="4">
        <f t="shared" si="53"/>
        <v>0</v>
      </c>
      <c r="Y316" s="4"/>
      <c r="Z316" s="4"/>
      <c r="AA316" s="4">
        <f>C316+I316-L316-O316-U316-X316-R316</f>
        <v>777000</v>
      </c>
      <c r="AB316" s="7"/>
    </row>
    <row r="317" spans="1:28" ht="15.75" x14ac:dyDescent="0.25">
      <c r="A317" s="29">
        <v>45378</v>
      </c>
      <c r="B317" s="72" t="s">
        <v>72</v>
      </c>
      <c r="C317" s="25">
        <v>1200000</v>
      </c>
      <c r="D317" s="27" t="s">
        <v>46</v>
      </c>
      <c r="E317" s="27" t="s">
        <v>91</v>
      </c>
      <c r="F317" s="25">
        <v>1</v>
      </c>
      <c r="G317" s="27" t="s">
        <v>303</v>
      </c>
      <c r="H317" s="25"/>
      <c r="I317" s="11">
        <f t="shared" si="48"/>
        <v>0</v>
      </c>
      <c r="J317" s="31" t="s">
        <v>312</v>
      </c>
      <c r="K317" s="11" t="s">
        <v>1169</v>
      </c>
      <c r="L317" s="4">
        <f t="shared" si="49"/>
        <v>0</v>
      </c>
      <c r="M317" s="4"/>
      <c r="N317" s="4"/>
      <c r="O317" s="4">
        <f t="shared" si="50"/>
        <v>1200000</v>
      </c>
      <c r="P317" s="4">
        <v>1200000</v>
      </c>
      <c r="Q317" s="4"/>
      <c r="R317" s="4">
        <f t="shared" si="51"/>
        <v>0</v>
      </c>
      <c r="S317" s="4"/>
      <c r="T317" s="4"/>
      <c r="U317" s="4">
        <f t="shared" si="52"/>
        <v>0</v>
      </c>
      <c r="V317" s="4"/>
      <c r="W317" s="4"/>
      <c r="X317" s="4">
        <f t="shared" si="53"/>
        <v>0</v>
      </c>
      <c r="Y317" s="4"/>
      <c r="Z317" s="4"/>
      <c r="AA317" s="4">
        <f>C317+I317-L317-O317-U317-X317-R317</f>
        <v>0</v>
      </c>
      <c r="AB317" s="7">
        <v>45385</v>
      </c>
    </row>
    <row r="318" spans="1:28" ht="15.75" x14ac:dyDescent="0.25">
      <c r="A318" s="29">
        <v>45378</v>
      </c>
      <c r="B318" s="72" t="s">
        <v>251</v>
      </c>
      <c r="C318" s="25">
        <v>6925000</v>
      </c>
      <c r="D318" s="27" t="s">
        <v>46</v>
      </c>
      <c r="E318" s="27" t="s">
        <v>95</v>
      </c>
      <c r="F318" s="25">
        <v>5000</v>
      </c>
      <c r="G318" s="27" t="s">
        <v>34</v>
      </c>
      <c r="H318" s="25"/>
      <c r="I318" s="11">
        <f t="shared" si="48"/>
        <v>0</v>
      </c>
      <c r="J318" s="31" t="s">
        <v>312</v>
      </c>
      <c r="K318" s="11" t="s">
        <v>1190</v>
      </c>
      <c r="L318" s="4">
        <f t="shared" si="49"/>
        <v>0</v>
      </c>
      <c r="M318" s="4"/>
      <c r="N318" s="4"/>
      <c r="O318" s="4">
        <f t="shared" si="50"/>
        <v>6925000</v>
      </c>
      <c r="P318" s="4">
        <v>6925000</v>
      </c>
      <c r="Q318" s="4"/>
      <c r="R318" s="4">
        <f t="shared" si="51"/>
        <v>0</v>
      </c>
      <c r="S318" s="4"/>
      <c r="T318" s="4"/>
      <c r="U318" s="4">
        <f t="shared" si="52"/>
        <v>0</v>
      </c>
      <c r="V318" s="4"/>
      <c r="W318" s="4"/>
      <c r="X318" s="4">
        <f t="shared" si="53"/>
        <v>0</v>
      </c>
      <c r="Y318" s="4"/>
      <c r="Z318" s="4"/>
      <c r="AA318" s="4">
        <f>C318+I318-L318-O318-U318-X318-R318</f>
        <v>0</v>
      </c>
      <c r="AB318" s="7">
        <v>45386</v>
      </c>
    </row>
    <row r="319" spans="1:28" ht="15.75" x14ac:dyDescent="0.25">
      <c r="A319" s="29">
        <v>45378</v>
      </c>
      <c r="B319" s="72" t="s">
        <v>263</v>
      </c>
      <c r="C319" s="25">
        <v>23920000</v>
      </c>
      <c r="D319" s="27" t="s">
        <v>46</v>
      </c>
      <c r="E319" s="25" t="s">
        <v>406</v>
      </c>
      <c r="F319" s="25">
        <v>20800</v>
      </c>
      <c r="G319" s="27" t="s">
        <v>34</v>
      </c>
      <c r="H319" s="25"/>
      <c r="I319" s="11">
        <f t="shared" si="48"/>
        <v>0</v>
      </c>
      <c r="J319" s="26" t="s">
        <v>28</v>
      </c>
      <c r="K319" s="11"/>
      <c r="L319" s="4">
        <f t="shared" si="49"/>
        <v>0</v>
      </c>
      <c r="M319" s="4"/>
      <c r="N319" s="4"/>
      <c r="O319" s="4">
        <f t="shared" si="50"/>
        <v>0</v>
      </c>
      <c r="P319" s="4"/>
      <c r="Q319" s="4"/>
      <c r="R319" s="4">
        <f t="shared" si="51"/>
        <v>0</v>
      </c>
      <c r="S319" s="4"/>
      <c r="T319" s="4"/>
      <c r="U319" s="4">
        <f t="shared" si="52"/>
        <v>0</v>
      </c>
      <c r="V319" s="4"/>
      <c r="W319" s="4"/>
      <c r="X319" s="4">
        <f t="shared" si="53"/>
        <v>0</v>
      </c>
      <c r="Y319" s="4"/>
      <c r="Z319" s="4"/>
      <c r="AA319" s="4">
        <f>C319+I319-L319-O319-U319-X319-R319</f>
        <v>23920000</v>
      </c>
      <c r="AB319" s="7"/>
    </row>
    <row r="320" spans="1:28" ht="15.75" x14ac:dyDescent="0.25">
      <c r="A320" s="29">
        <v>45378</v>
      </c>
      <c r="B320" s="72" t="s">
        <v>256</v>
      </c>
      <c r="C320" s="25">
        <v>2000000</v>
      </c>
      <c r="D320" s="27" t="s">
        <v>52</v>
      </c>
      <c r="E320" s="25" t="s">
        <v>173</v>
      </c>
      <c r="F320" s="25">
        <v>500</v>
      </c>
      <c r="G320" s="27" t="s">
        <v>34</v>
      </c>
      <c r="H320" s="25"/>
      <c r="I320" s="11">
        <f t="shared" si="48"/>
        <v>0</v>
      </c>
      <c r="J320" s="31" t="s">
        <v>324</v>
      </c>
      <c r="K320" s="11"/>
      <c r="L320" s="4">
        <f t="shared" si="49"/>
        <v>2000000</v>
      </c>
      <c r="M320" s="4">
        <v>2000000</v>
      </c>
      <c r="N320" s="4"/>
      <c r="O320" s="4">
        <f t="shared" si="50"/>
        <v>0</v>
      </c>
      <c r="P320" s="4"/>
      <c r="Q320" s="4"/>
      <c r="R320" s="4">
        <f t="shared" si="51"/>
        <v>0</v>
      </c>
      <c r="S320" s="4"/>
      <c r="T320" s="4"/>
      <c r="U320" s="4">
        <f t="shared" si="52"/>
        <v>0</v>
      </c>
      <c r="V320" s="4"/>
      <c r="W320" s="4"/>
      <c r="X320" s="4">
        <f t="shared" si="53"/>
        <v>0</v>
      </c>
      <c r="Y320" s="4"/>
      <c r="Z320" s="4"/>
      <c r="AA320" s="4">
        <f>C320+I320-L320-O320-U320-X320-R320</f>
        <v>0</v>
      </c>
      <c r="AB320" s="7">
        <v>45383</v>
      </c>
    </row>
    <row r="321" spans="1:28" ht="15.75" x14ac:dyDescent="0.25">
      <c r="A321" s="29">
        <v>45378</v>
      </c>
      <c r="B321" s="72" t="s">
        <v>256</v>
      </c>
      <c r="C321" s="25">
        <v>1327500</v>
      </c>
      <c r="D321" s="27" t="s">
        <v>52</v>
      </c>
      <c r="E321" s="25" t="s">
        <v>259</v>
      </c>
      <c r="F321" s="25">
        <v>1500</v>
      </c>
      <c r="G321" s="27" t="s">
        <v>34</v>
      </c>
      <c r="H321" s="25"/>
      <c r="I321" s="11">
        <f t="shared" si="48"/>
        <v>0</v>
      </c>
      <c r="J321" s="31" t="s">
        <v>324</v>
      </c>
      <c r="K321" s="11"/>
      <c r="L321" s="4">
        <f t="shared" si="49"/>
        <v>1327500</v>
      </c>
      <c r="M321" s="4">
        <v>1327500</v>
      </c>
      <c r="N321" s="4"/>
      <c r="O321" s="4">
        <f t="shared" si="50"/>
        <v>0</v>
      </c>
      <c r="P321" s="4"/>
      <c r="Q321" s="4"/>
      <c r="R321" s="4">
        <f t="shared" si="51"/>
        <v>0</v>
      </c>
      <c r="S321" s="4"/>
      <c r="T321" s="4"/>
      <c r="U321" s="4">
        <f t="shared" si="52"/>
        <v>0</v>
      </c>
      <c r="V321" s="4"/>
      <c r="W321" s="4"/>
      <c r="X321" s="4">
        <f t="shared" si="53"/>
        <v>0</v>
      </c>
      <c r="Y321" s="4"/>
      <c r="Z321" s="4"/>
      <c r="AA321" s="4">
        <f>C321+I321-L321-O321-U321-X321-R321</f>
        <v>0</v>
      </c>
      <c r="AB321" s="7">
        <v>45383</v>
      </c>
    </row>
    <row r="322" spans="1:28" ht="15.75" x14ac:dyDescent="0.25">
      <c r="A322" s="29">
        <v>45378</v>
      </c>
      <c r="B322" s="72" t="s">
        <v>304</v>
      </c>
      <c r="C322" s="25">
        <v>18000000</v>
      </c>
      <c r="D322" s="25" t="s">
        <v>46</v>
      </c>
      <c r="E322" s="25" t="s">
        <v>64</v>
      </c>
      <c r="F322" s="25">
        <v>300</v>
      </c>
      <c r="G322" s="25" t="s">
        <v>34</v>
      </c>
      <c r="H322" s="25"/>
      <c r="I322" s="11">
        <f t="shared" si="48"/>
        <v>0</v>
      </c>
      <c r="J322" s="31" t="s">
        <v>312</v>
      </c>
      <c r="K322" s="11"/>
      <c r="L322" s="4">
        <f t="shared" si="49"/>
        <v>0</v>
      </c>
      <c r="M322" s="4"/>
      <c r="N322" s="4"/>
      <c r="O322" s="4">
        <f t="shared" si="50"/>
        <v>18000000</v>
      </c>
      <c r="P322" s="4">
        <v>18000000</v>
      </c>
      <c r="Q322" s="4"/>
      <c r="R322" s="4">
        <f t="shared" si="51"/>
        <v>0</v>
      </c>
      <c r="S322" s="4"/>
      <c r="T322" s="4"/>
      <c r="U322" s="4">
        <f t="shared" si="52"/>
        <v>0</v>
      </c>
      <c r="V322" s="4"/>
      <c r="W322" s="4"/>
      <c r="X322" s="4">
        <f t="shared" si="53"/>
        <v>0</v>
      </c>
      <c r="Y322" s="4"/>
      <c r="Z322" s="4"/>
      <c r="AA322" s="4">
        <f>C322+I322-L322-O322-U322-X322-R322</f>
        <v>0</v>
      </c>
      <c r="AB322" s="7">
        <v>45397</v>
      </c>
    </row>
    <row r="323" spans="1:28" ht="15.75" x14ac:dyDescent="0.25">
      <c r="A323" s="29">
        <v>45378</v>
      </c>
      <c r="B323" s="72" t="s">
        <v>107</v>
      </c>
      <c r="C323" s="25">
        <v>6080000</v>
      </c>
      <c r="D323" s="25" t="s">
        <v>46</v>
      </c>
      <c r="E323" s="25" t="s">
        <v>108</v>
      </c>
      <c r="F323" s="25">
        <v>3200</v>
      </c>
      <c r="G323" s="25" t="s">
        <v>34</v>
      </c>
      <c r="H323" s="25"/>
      <c r="I323" s="11">
        <f t="shared" si="48"/>
        <v>0</v>
      </c>
      <c r="J323" s="6" t="s">
        <v>78</v>
      </c>
      <c r="K323" s="11" t="s">
        <v>1177</v>
      </c>
      <c r="L323" s="4">
        <f t="shared" si="49"/>
        <v>0</v>
      </c>
      <c r="M323" s="4"/>
      <c r="N323" s="4"/>
      <c r="O323" s="4">
        <f t="shared" si="50"/>
        <v>4230000</v>
      </c>
      <c r="P323" s="4"/>
      <c r="Q323" s="4">
        <v>4230000</v>
      </c>
      <c r="R323" s="4">
        <f t="shared" si="51"/>
        <v>0</v>
      </c>
      <c r="S323" s="4"/>
      <c r="T323" s="4"/>
      <c r="U323" s="4">
        <f t="shared" si="52"/>
        <v>0</v>
      </c>
      <c r="V323" s="4"/>
      <c r="W323" s="4"/>
      <c r="X323" s="4">
        <f t="shared" si="53"/>
        <v>0</v>
      </c>
      <c r="Y323" s="4"/>
      <c r="Z323" s="4"/>
      <c r="AA323" s="4">
        <f>C323+I323-L323-O323-U323-X323-R323</f>
        <v>1850000</v>
      </c>
      <c r="AB323" s="7">
        <v>45387</v>
      </c>
    </row>
    <row r="324" spans="1:28" ht="15.75" x14ac:dyDescent="0.25">
      <c r="A324" s="29">
        <v>45378</v>
      </c>
      <c r="B324" s="72" t="s">
        <v>107</v>
      </c>
      <c r="C324" s="27">
        <v>4939200</v>
      </c>
      <c r="D324" s="25" t="s">
        <v>46</v>
      </c>
      <c r="E324" s="27" t="s">
        <v>120</v>
      </c>
      <c r="F324" s="27">
        <v>100.8</v>
      </c>
      <c r="G324" s="25" t="s">
        <v>39</v>
      </c>
      <c r="H324" s="27"/>
      <c r="I324" s="11">
        <f t="shared" si="48"/>
        <v>0</v>
      </c>
      <c r="J324" s="28" t="s">
        <v>28</v>
      </c>
      <c r="K324" s="11" t="s">
        <v>1177</v>
      </c>
      <c r="L324" s="4">
        <f t="shared" si="49"/>
        <v>0</v>
      </c>
      <c r="M324" s="4"/>
      <c r="N324" s="4"/>
      <c r="O324" s="4">
        <f t="shared" si="50"/>
        <v>0</v>
      </c>
      <c r="P324" s="4"/>
      <c r="Q324" s="4"/>
      <c r="R324" s="4">
        <f t="shared" si="51"/>
        <v>0</v>
      </c>
      <c r="S324" s="4"/>
      <c r="T324" s="4"/>
      <c r="U324" s="4">
        <f t="shared" si="52"/>
        <v>0</v>
      </c>
      <c r="V324" s="4"/>
      <c r="W324" s="4"/>
      <c r="X324" s="4">
        <f t="shared" si="53"/>
        <v>0</v>
      </c>
      <c r="Y324" s="4"/>
      <c r="Z324" s="4"/>
      <c r="AA324" s="4">
        <f>C324+I324-L324-O324-U324-X324-R324</f>
        <v>4939200</v>
      </c>
      <c r="AB324" s="7"/>
    </row>
    <row r="325" spans="1:28" ht="15.75" x14ac:dyDescent="0.25">
      <c r="A325" s="29">
        <v>45378</v>
      </c>
      <c r="B325" s="72" t="s">
        <v>107</v>
      </c>
      <c r="C325" s="25">
        <v>11200000</v>
      </c>
      <c r="D325" s="25" t="s">
        <v>46</v>
      </c>
      <c r="E325" s="25" t="s">
        <v>87</v>
      </c>
      <c r="F325" s="25">
        <v>10000</v>
      </c>
      <c r="G325" s="25" t="s">
        <v>34</v>
      </c>
      <c r="H325" s="25"/>
      <c r="I325" s="11">
        <f t="shared" si="48"/>
        <v>0</v>
      </c>
      <c r="J325" s="26" t="s">
        <v>28</v>
      </c>
      <c r="K325" s="11" t="s">
        <v>1177</v>
      </c>
      <c r="L325" s="4">
        <f t="shared" si="49"/>
        <v>0</v>
      </c>
      <c r="M325" s="4"/>
      <c r="N325" s="4"/>
      <c r="O325" s="4">
        <f t="shared" si="50"/>
        <v>0</v>
      </c>
      <c r="P325" s="4"/>
      <c r="Q325" s="4"/>
      <c r="R325" s="4">
        <f t="shared" si="51"/>
        <v>0</v>
      </c>
      <c r="S325" s="4"/>
      <c r="T325" s="4"/>
      <c r="U325" s="4">
        <f t="shared" si="52"/>
        <v>0</v>
      </c>
      <c r="V325" s="4"/>
      <c r="W325" s="4"/>
      <c r="X325" s="4">
        <f t="shared" si="53"/>
        <v>0</v>
      </c>
      <c r="Y325" s="4"/>
      <c r="Z325" s="4"/>
      <c r="AA325" s="4">
        <f>C325+I325-L325-O325-U325-X325-R325</f>
        <v>11200000</v>
      </c>
      <c r="AB325" s="7"/>
    </row>
    <row r="326" spans="1:28" ht="15.75" x14ac:dyDescent="0.25">
      <c r="A326" s="29">
        <v>45378</v>
      </c>
      <c r="B326" s="72" t="s">
        <v>231</v>
      </c>
      <c r="C326" s="27">
        <v>1800000</v>
      </c>
      <c r="D326" s="27" t="s">
        <v>46</v>
      </c>
      <c r="E326" s="25" t="s">
        <v>189</v>
      </c>
      <c r="F326" s="27">
        <v>4</v>
      </c>
      <c r="G326" s="25" t="s">
        <v>23</v>
      </c>
      <c r="H326" s="27"/>
      <c r="I326" s="11">
        <f t="shared" si="48"/>
        <v>0</v>
      </c>
      <c r="J326" s="17" t="s">
        <v>312</v>
      </c>
      <c r="K326" s="11"/>
      <c r="L326" s="4">
        <f t="shared" si="49"/>
        <v>0</v>
      </c>
      <c r="M326" s="4"/>
      <c r="N326" s="4"/>
      <c r="O326" s="4">
        <f t="shared" si="50"/>
        <v>1800000</v>
      </c>
      <c r="P326" s="4">
        <v>1800000</v>
      </c>
      <c r="Q326" s="4"/>
      <c r="R326" s="4">
        <f t="shared" si="51"/>
        <v>0</v>
      </c>
      <c r="S326" s="4"/>
      <c r="T326" s="4"/>
      <c r="U326" s="4">
        <f t="shared" si="52"/>
        <v>0</v>
      </c>
      <c r="V326" s="4"/>
      <c r="W326" s="4"/>
      <c r="X326" s="4">
        <f t="shared" si="53"/>
        <v>0</v>
      </c>
      <c r="Y326" s="4"/>
      <c r="Z326" s="4"/>
      <c r="AA326" s="4">
        <f>C326+I326-L326-O326-U326-X326-R326</f>
        <v>0</v>
      </c>
      <c r="AB326" s="7">
        <v>45404</v>
      </c>
    </row>
    <row r="327" spans="1:28" ht="15.75" x14ac:dyDescent="0.25">
      <c r="A327" s="29">
        <v>45378</v>
      </c>
      <c r="B327" s="73" t="s">
        <v>261</v>
      </c>
      <c r="C327" s="27">
        <v>2700000</v>
      </c>
      <c r="D327" s="27" t="s">
        <v>46</v>
      </c>
      <c r="E327" s="27" t="s">
        <v>58</v>
      </c>
      <c r="F327" s="27">
        <v>1200</v>
      </c>
      <c r="G327" s="25" t="s">
        <v>34</v>
      </c>
      <c r="H327" s="27"/>
      <c r="I327" s="11">
        <f t="shared" si="48"/>
        <v>0</v>
      </c>
      <c r="J327" s="31" t="s">
        <v>312</v>
      </c>
      <c r="K327" s="11" t="s">
        <v>1313</v>
      </c>
      <c r="L327" s="4">
        <f t="shared" si="49"/>
        <v>0</v>
      </c>
      <c r="M327" s="4"/>
      <c r="N327" s="4"/>
      <c r="O327" s="4">
        <f t="shared" si="50"/>
        <v>2700000</v>
      </c>
      <c r="P327" s="4">
        <v>2700000</v>
      </c>
      <c r="Q327" s="4"/>
      <c r="R327" s="4">
        <f t="shared" si="51"/>
        <v>0</v>
      </c>
      <c r="S327" s="4"/>
      <c r="T327" s="4"/>
      <c r="U327" s="4">
        <f t="shared" si="52"/>
        <v>0</v>
      </c>
      <c r="V327" s="4"/>
      <c r="W327" s="4"/>
      <c r="X327" s="4">
        <f t="shared" si="53"/>
        <v>0</v>
      </c>
      <c r="Y327" s="4"/>
      <c r="Z327" s="4"/>
      <c r="AA327" s="4">
        <f>C327+I327-L327-O327-U327-X327-R327</f>
        <v>0</v>
      </c>
      <c r="AB327" s="7">
        <v>45404</v>
      </c>
    </row>
    <row r="328" spans="1:28" ht="15.75" x14ac:dyDescent="0.25">
      <c r="A328" s="29">
        <v>45378</v>
      </c>
      <c r="B328" s="73" t="s">
        <v>205</v>
      </c>
      <c r="C328" s="25">
        <v>4500000</v>
      </c>
      <c r="D328" s="27" t="s">
        <v>46</v>
      </c>
      <c r="E328" s="25" t="s">
        <v>69</v>
      </c>
      <c r="F328" s="25">
        <v>25</v>
      </c>
      <c r="G328" s="25" t="s">
        <v>39</v>
      </c>
      <c r="H328" s="25"/>
      <c r="I328" s="11">
        <f t="shared" si="48"/>
        <v>0</v>
      </c>
      <c r="J328" s="26" t="s">
        <v>28</v>
      </c>
      <c r="K328" s="11"/>
      <c r="L328" s="4">
        <f t="shared" si="49"/>
        <v>0</v>
      </c>
      <c r="M328" s="4"/>
      <c r="N328" s="4"/>
      <c r="O328" s="4">
        <f t="shared" si="50"/>
        <v>0</v>
      </c>
      <c r="P328" s="4"/>
      <c r="Q328" s="4"/>
      <c r="R328" s="4">
        <f t="shared" si="51"/>
        <v>0</v>
      </c>
      <c r="S328" s="4"/>
      <c r="T328" s="4"/>
      <c r="U328" s="4">
        <f t="shared" si="52"/>
        <v>0</v>
      </c>
      <c r="V328" s="4"/>
      <c r="W328" s="4"/>
      <c r="X328" s="4">
        <f t="shared" si="53"/>
        <v>0</v>
      </c>
      <c r="Y328" s="4"/>
      <c r="Z328" s="4"/>
      <c r="AA328" s="4">
        <f>C328+I328-L328-O328-U328-X328-R328</f>
        <v>4500000</v>
      </c>
      <c r="AB328" s="7"/>
    </row>
    <row r="329" spans="1:28" ht="15.75" x14ac:dyDescent="0.25">
      <c r="A329" s="29">
        <v>45379</v>
      </c>
      <c r="B329" s="73" t="s">
        <v>122</v>
      </c>
      <c r="C329" s="25">
        <v>6250000</v>
      </c>
      <c r="D329" s="27" t="s">
        <v>46</v>
      </c>
      <c r="E329" s="25" t="s">
        <v>128</v>
      </c>
      <c r="F329" s="25">
        <v>50</v>
      </c>
      <c r="G329" s="25" t="s">
        <v>39</v>
      </c>
      <c r="H329" s="25"/>
      <c r="I329" s="11">
        <f t="shared" si="48"/>
        <v>0</v>
      </c>
      <c r="J329" s="26" t="s">
        <v>28</v>
      </c>
      <c r="K329" s="11"/>
      <c r="L329" s="4">
        <f t="shared" si="49"/>
        <v>0</v>
      </c>
      <c r="M329" s="4"/>
      <c r="N329" s="4"/>
      <c r="O329" s="4">
        <f t="shared" si="50"/>
        <v>0</v>
      </c>
      <c r="P329" s="4"/>
      <c r="Q329" s="4"/>
      <c r="R329" s="4">
        <f t="shared" si="51"/>
        <v>0</v>
      </c>
      <c r="S329" s="4"/>
      <c r="T329" s="4"/>
      <c r="U329" s="4">
        <f t="shared" si="52"/>
        <v>0</v>
      </c>
      <c r="V329" s="4"/>
      <c r="W329" s="4"/>
      <c r="X329" s="4">
        <f t="shared" si="53"/>
        <v>0</v>
      </c>
      <c r="Y329" s="4"/>
      <c r="Z329" s="4"/>
      <c r="AA329" s="4">
        <f>C329+I329-L329-O329-U329-X329-R329</f>
        <v>6250000</v>
      </c>
      <c r="AB329" s="7"/>
    </row>
    <row r="330" spans="1:28" ht="15.75" x14ac:dyDescent="0.25">
      <c r="A330" s="29">
        <v>45379</v>
      </c>
      <c r="B330" s="73" t="s">
        <v>122</v>
      </c>
      <c r="C330" s="25">
        <v>43160000</v>
      </c>
      <c r="D330" s="27" t="s">
        <v>46</v>
      </c>
      <c r="E330" s="25" t="s">
        <v>298</v>
      </c>
      <c r="F330" s="25">
        <v>10400</v>
      </c>
      <c r="G330" s="25" t="s">
        <v>34</v>
      </c>
      <c r="H330" s="25"/>
      <c r="I330" s="11">
        <f t="shared" si="48"/>
        <v>0</v>
      </c>
      <c r="J330" s="32" t="s">
        <v>324</v>
      </c>
      <c r="K330" s="11"/>
      <c r="L330" s="4">
        <f t="shared" si="49"/>
        <v>43160000</v>
      </c>
      <c r="M330" s="4">
        <v>38860000</v>
      </c>
      <c r="N330" s="4">
        <v>4300000</v>
      </c>
      <c r="O330" s="4">
        <f t="shared" si="50"/>
        <v>0</v>
      </c>
      <c r="P330" s="4"/>
      <c r="Q330" s="4"/>
      <c r="R330" s="4">
        <f t="shared" si="51"/>
        <v>0</v>
      </c>
      <c r="S330" s="4"/>
      <c r="T330" s="4"/>
      <c r="U330" s="4">
        <f t="shared" si="52"/>
        <v>0</v>
      </c>
      <c r="V330" s="4"/>
      <c r="W330" s="4"/>
      <c r="X330" s="4">
        <f t="shared" si="53"/>
        <v>0</v>
      </c>
      <c r="Y330" s="4"/>
      <c r="Z330" s="4"/>
      <c r="AA330" s="4">
        <f>C330+I330-L330-O330-U330-X330-R330</f>
        <v>0</v>
      </c>
      <c r="AB330" s="7">
        <v>45404</v>
      </c>
    </row>
    <row r="331" spans="1:28" ht="15.75" x14ac:dyDescent="0.25">
      <c r="A331" s="29">
        <v>45379</v>
      </c>
      <c r="B331" s="72" t="s">
        <v>96</v>
      </c>
      <c r="C331" s="27">
        <v>2785000</v>
      </c>
      <c r="D331" s="25" t="s">
        <v>52</v>
      </c>
      <c r="E331" s="27" t="s">
        <v>290</v>
      </c>
      <c r="F331" s="27">
        <v>1000</v>
      </c>
      <c r="G331" s="25" t="s">
        <v>34</v>
      </c>
      <c r="H331" s="27"/>
      <c r="I331" s="11">
        <f t="shared" si="48"/>
        <v>0</v>
      </c>
      <c r="J331" s="32" t="s">
        <v>312</v>
      </c>
      <c r="K331" s="11"/>
      <c r="L331" s="4">
        <f t="shared" si="49"/>
        <v>0</v>
      </c>
      <c r="M331" s="4"/>
      <c r="N331" s="4"/>
      <c r="O331" s="4">
        <f t="shared" si="50"/>
        <v>2785000</v>
      </c>
      <c r="P331" s="4">
        <v>2785000</v>
      </c>
      <c r="Q331" s="4"/>
      <c r="R331" s="4">
        <f t="shared" si="51"/>
        <v>0</v>
      </c>
      <c r="S331" s="4"/>
      <c r="T331" s="4"/>
      <c r="U331" s="4">
        <f t="shared" si="52"/>
        <v>0</v>
      </c>
      <c r="V331" s="4"/>
      <c r="W331" s="4"/>
      <c r="X331" s="4">
        <f t="shared" si="53"/>
        <v>0</v>
      </c>
      <c r="Y331" s="4"/>
      <c r="Z331" s="4"/>
      <c r="AA331" s="4">
        <f>C331+I331-L331-O331-U331-X331-R331</f>
        <v>0</v>
      </c>
      <c r="AB331" s="7">
        <v>45406</v>
      </c>
    </row>
    <row r="332" spans="1:28" ht="15.75" x14ac:dyDescent="0.25">
      <c r="A332" s="29">
        <v>45379</v>
      </c>
      <c r="B332" s="73" t="s">
        <v>372</v>
      </c>
      <c r="C332" s="25">
        <v>5600000</v>
      </c>
      <c r="D332" s="25" t="s">
        <v>46</v>
      </c>
      <c r="E332" s="27" t="s">
        <v>87</v>
      </c>
      <c r="F332" s="27">
        <v>5000</v>
      </c>
      <c r="G332" s="27" t="s">
        <v>34</v>
      </c>
      <c r="H332" s="25"/>
      <c r="I332" s="11">
        <f t="shared" si="48"/>
        <v>0</v>
      </c>
      <c r="J332" s="31" t="s">
        <v>312</v>
      </c>
      <c r="K332" s="11"/>
      <c r="L332" s="4">
        <f t="shared" si="49"/>
        <v>0</v>
      </c>
      <c r="M332" s="4"/>
      <c r="N332" s="4"/>
      <c r="O332" s="4">
        <f t="shared" si="50"/>
        <v>5600000</v>
      </c>
      <c r="P332" s="4">
        <v>5600000</v>
      </c>
      <c r="Q332" s="4"/>
      <c r="R332" s="4">
        <f t="shared" si="51"/>
        <v>0</v>
      </c>
      <c r="S332" s="4"/>
      <c r="T332" s="4"/>
      <c r="U332" s="4">
        <f t="shared" si="52"/>
        <v>0</v>
      </c>
      <c r="V332" s="4"/>
      <c r="W332" s="4"/>
      <c r="X332" s="4">
        <f t="shared" si="53"/>
        <v>0</v>
      </c>
      <c r="Y332" s="4"/>
      <c r="Z332" s="4"/>
      <c r="AA332" s="4">
        <f>C332+I332-L332-O332-U332-X332-R332</f>
        <v>0</v>
      </c>
      <c r="AB332" s="7">
        <v>45386</v>
      </c>
    </row>
    <row r="333" spans="1:28" ht="15.75" x14ac:dyDescent="0.25">
      <c r="A333" s="29">
        <v>45379</v>
      </c>
      <c r="B333" s="73" t="s">
        <v>134</v>
      </c>
      <c r="C333" s="25">
        <v>4500000</v>
      </c>
      <c r="D333" s="25" t="s">
        <v>46</v>
      </c>
      <c r="E333" s="25" t="s">
        <v>42</v>
      </c>
      <c r="F333" s="25">
        <v>1000</v>
      </c>
      <c r="G333" s="27" t="s">
        <v>34</v>
      </c>
      <c r="H333" s="25"/>
      <c r="I333" s="11">
        <f t="shared" si="48"/>
        <v>0</v>
      </c>
      <c r="J333" s="26" t="s">
        <v>28</v>
      </c>
      <c r="K333" s="11"/>
      <c r="L333" s="4">
        <f t="shared" si="49"/>
        <v>0</v>
      </c>
      <c r="M333" s="4"/>
      <c r="N333" s="4"/>
      <c r="O333" s="4">
        <f t="shared" si="50"/>
        <v>0</v>
      </c>
      <c r="P333" s="4"/>
      <c r="Q333" s="4"/>
      <c r="R333" s="4">
        <f t="shared" si="51"/>
        <v>0</v>
      </c>
      <c r="S333" s="4"/>
      <c r="T333" s="4"/>
      <c r="U333" s="4">
        <f t="shared" si="52"/>
        <v>0</v>
      </c>
      <c r="V333" s="4"/>
      <c r="W333" s="4"/>
      <c r="X333" s="4">
        <f t="shared" si="53"/>
        <v>0</v>
      </c>
      <c r="Y333" s="4"/>
      <c r="Z333" s="4"/>
      <c r="AA333" s="4">
        <f>C333+I333-L333-O333-U333-X333-R333</f>
        <v>4500000</v>
      </c>
      <c r="AB333" s="7"/>
    </row>
    <row r="334" spans="1:28" ht="15.75" x14ac:dyDescent="0.25">
      <c r="A334" s="29">
        <v>45379</v>
      </c>
      <c r="B334" s="73" t="s">
        <v>134</v>
      </c>
      <c r="C334" s="27">
        <v>545000</v>
      </c>
      <c r="D334" s="25" t="s">
        <v>46</v>
      </c>
      <c r="E334" s="27" t="s">
        <v>109</v>
      </c>
      <c r="F334" s="27">
        <v>500</v>
      </c>
      <c r="G334" s="27" t="s">
        <v>34</v>
      </c>
      <c r="H334" s="27"/>
      <c r="I334" s="11">
        <f t="shared" si="48"/>
        <v>0</v>
      </c>
      <c r="J334" s="28" t="s">
        <v>28</v>
      </c>
      <c r="K334" s="11"/>
      <c r="L334" s="4">
        <f t="shared" si="49"/>
        <v>0</v>
      </c>
      <c r="M334" s="4"/>
      <c r="N334" s="4"/>
      <c r="O334" s="4">
        <f t="shared" si="50"/>
        <v>0</v>
      </c>
      <c r="P334" s="4"/>
      <c r="Q334" s="4"/>
      <c r="R334" s="4">
        <f t="shared" si="51"/>
        <v>0</v>
      </c>
      <c r="S334" s="4"/>
      <c r="T334" s="4"/>
      <c r="U334" s="4">
        <f t="shared" si="52"/>
        <v>0</v>
      </c>
      <c r="V334" s="4"/>
      <c r="W334" s="4"/>
      <c r="X334" s="4">
        <f t="shared" si="53"/>
        <v>0</v>
      </c>
      <c r="Y334" s="4"/>
      <c r="Z334" s="4"/>
      <c r="AA334" s="4">
        <f>C334+I334-L334-O334-U334-X334-R334</f>
        <v>545000</v>
      </c>
      <c r="AB334" s="7"/>
    </row>
    <row r="335" spans="1:28" ht="15.75" x14ac:dyDescent="0.25">
      <c r="A335" s="24">
        <v>45379</v>
      </c>
      <c r="B335" s="72" t="s">
        <v>116</v>
      </c>
      <c r="C335" s="25">
        <v>4800000</v>
      </c>
      <c r="D335" s="25" t="s">
        <v>46</v>
      </c>
      <c r="E335" s="25" t="s">
        <v>343</v>
      </c>
      <c r="F335" s="25">
        <v>4</v>
      </c>
      <c r="G335" s="25" t="s">
        <v>23</v>
      </c>
      <c r="H335" s="25"/>
      <c r="I335" s="11">
        <f t="shared" si="48"/>
        <v>0</v>
      </c>
      <c r="J335" s="38" t="s">
        <v>24</v>
      </c>
      <c r="K335" s="11"/>
      <c r="L335" s="4">
        <f t="shared" si="49"/>
        <v>0</v>
      </c>
      <c r="M335" s="4"/>
      <c r="N335" s="4"/>
      <c r="O335" s="4">
        <f t="shared" si="50"/>
        <v>0</v>
      </c>
      <c r="P335" s="4"/>
      <c r="Q335" s="4"/>
      <c r="R335" s="4">
        <f t="shared" si="51"/>
        <v>0</v>
      </c>
      <c r="S335" s="4"/>
      <c r="T335" s="4"/>
      <c r="U335" s="4">
        <f t="shared" si="52"/>
        <v>2065000</v>
      </c>
      <c r="V335" s="4"/>
      <c r="W335" s="4">
        <v>2065000</v>
      </c>
      <c r="X335" s="4">
        <f t="shared" si="53"/>
        <v>0</v>
      </c>
      <c r="Y335" s="4"/>
      <c r="Z335" s="4"/>
      <c r="AA335" s="4">
        <f>C335+I335-L335-O335-U335-X335-R335</f>
        <v>2735000</v>
      </c>
      <c r="AB335" s="7">
        <v>45399</v>
      </c>
    </row>
    <row r="336" spans="1:28" ht="15.75" x14ac:dyDescent="0.25">
      <c r="A336" s="24">
        <v>45379</v>
      </c>
      <c r="B336" s="99" t="s">
        <v>116</v>
      </c>
      <c r="C336" s="25">
        <v>5700000</v>
      </c>
      <c r="D336" s="25" t="s">
        <v>46</v>
      </c>
      <c r="E336" s="25" t="s">
        <v>108</v>
      </c>
      <c r="F336" s="25">
        <v>3000</v>
      </c>
      <c r="G336" s="25" t="s">
        <v>34</v>
      </c>
      <c r="H336" s="25"/>
      <c r="I336" s="11">
        <f t="shared" ref="I336:I367" si="54">F336*H336</f>
        <v>0</v>
      </c>
      <c r="J336" s="26" t="s">
        <v>28</v>
      </c>
      <c r="K336" s="11"/>
      <c r="L336" s="4">
        <f t="shared" ref="L336:L367" si="55">M336+N336</f>
        <v>0</v>
      </c>
      <c r="M336" s="4"/>
      <c r="N336" s="4"/>
      <c r="O336" s="4">
        <f t="shared" ref="O336:O367" si="56">P336+Q336</f>
        <v>0</v>
      </c>
      <c r="P336" s="4"/>
      <c r="Q336" s="4"/>
      <c r="R336" s="4">
        <f t="shared" ref="R336:R367" si="57">S336+T336</f>
        <v>0</v>
      </c>
      <c r="S336" s="4"/>
      <c r="T336" s="4"/>
      <c r="U336" s="4">
        <f t="shared" ref="U336:U367" si="58">V336+W336</f>
        <v>0</v>
      </c>
      <c r="V336" s="4"/>
      <c r="W336" s="4"/>
      <c r="X336" s="4">
        <f t="shared" ref="X336:X367" si="59">Y336+Z336</f>
        <v>0</v>
      </c>
      <c r="Y336" s="4"/>
      <c r="Z336" s="4"/>
      <c r="AA336" s="4">
        <f>C336+I336-L336-O336-U336-X336-R336</f>
        <v>5700000</v>
      </c>
      <c r="AB336" s="7"/>
    </row>
    <row r="337" spans="1:28" ht="15.75" x14ac:dyDescent="0.25">
      <c r="A337" s="29">
        <v>45380</v>
      </c>
      <c r="B337" s="73" t="s">
        <v>98</v>
      </c>
      <c r="C337" s="27">
        <v>24008400</v>
      </c>
      <c r="D337" s="27" t="s">
        <v>52</v>
      </c>
      <c r="E337" s="27" t="s">
        <v>40</v>
      </c>
      <c r="F337" s="27">
        <v>1944</v>
      </c>
      <c r="G337" s="27" t="s">
        <v>34</v>
      </c>
      <c r="H337" s="27"/>
      <c r="I337" s="11">
        <f t="shared" si="54"/>
        <v>0</v>
      </c>
      <c r="J337" s="32" t="s">
        <v>324</v>
      </c>
      <c r="K337" s="11"/>
      <c r="L337" s="4">
        <f t="shared" si="55"/>
        <v>24008400</v>
      </c>
      <c r="M337" s="4">
        <v>24008400</v>
      </c>
      <c r="N337" s="4"/>
      <c r="O337" s="4">
        <f t="shared" si="56"/>
        <v>0</v>
      </c>
      <c r="P337" s="4"/>
      <c r="Q337" s="4"/>
      <c r="R337" s="4">
        <f t="shared" si="57"/>
        <v>0</v>
      </c>
      <c r="S337" s="4"/>
      <c r="T337" s="4"/>
      <c r="U337" s="4">
        <f t="shared" si="58"/>
        <v>0</v>
      </c>
      <c r="V337" s="4"/>
      <c r="W337" s="4"/>
      <c r="X337" s="4">
        <f t="shared" si="59"/>
        <v>0</v>
      </c>
      <c r="Y337" s="4"/>
      <c r="Z337" s="4"/>
      <c r="AA337" s="4">
        <f>C337+I337-L337-O337-U337-X337-R337</f>
        <v>0</v>
      </c>
      <c r="AB337" s="7">
        <v>45383</v>
      </c>
    </row>
    <row r="338" spans="1:28" ht="15.75" x14ac:dyDescent="0.25">
      <c r="A338" s="29">
        <v>45380</v>
      </c>
      <c r="B338" s="72" t="s">
        <v>205</v>
      </c>
      <c r="C338" s="25">
        <v>1760000</v>
      </c>
      <c r="D338" s="27" t="s">
        <v>46</v>
      </c>
      <c r="E338" s="25" t="s">
        <v>42</v>
      </c>
      <c r="F338" s="25">
        <v>400</v>
      </c>
      <c r="G338" s="27" t="s">
        <v>34</v>
      </c>
      <c r="H338" s="25"/>
      <c r="I338" s="11">
        <f t="shared" si="54"/>
        <v>0</v>
      </c>
      <c r="J338" s="31" t="s">
        <v>312</v>
      </c>
      <c r="K338" s="11" t="s">
        <v>1208</v>
      </c>
      <c r="L338" s="4">
        <f t="shared" si="55"/>
        <v>0</v>
      </c>
      <c r="M338" s="4"/>
      <c r="N338" s="4"/>
      <c r="O338" s="4">
        <f t="shared" si="56"/>
        <v>1760000</v>
      </c>
      <c r="P338" s="155">
        <v>1760000</v>
      </c>
      <c r="Q338" s="4"/>
      <c r="R338" s="4">
        <f t="shared" si="57"/>
        <v>0</v>
      </c>
      <c r="S338" s="4"/>
      <c r="T338" s="4"/>
      <c r="U338" s="4">
        <f t="shared" si="58"/>
        <v>0</v>
      </c>
      <c r="V338" s="4"/>
      <c r="W338" s="4"/>
      <c r="X338" s="4">
        <f t="shared" si="59"/>
        <v>0</v>
      </c>
      <c r="Y338" s="4"/>
      <c r="Z338" s="4"/>
      <c r="AA338" s="4">
        <f>C338+I338-L338-O338-U338-X338-R338</f>
        <v>0</v>
      </c>
      <c r="AB338" s="7">
        <v>45387</v>
      </c>
    </row>
    <row r="339" spans="1:28" ht="15.75" x14ac:dyDescent="0.25">
      <c r="A339" s="29">
        <v>45380</v>
      </c>
      <c r="B339" s="72" t="s">
        <v>205</v>
      </c>
      <c r="C339" s="27">
        <v>298750</v>
      </c>
      <c r="D339" s="27" t="s">
        <v>46</v>
      </c>
      <c r="E339" s="27" t="s">
        <v>139</v>
      </c>
      <c r="F339" s="27">
        <v>125</v>
      </c>
      <c r="G339" s="27" t="s">
        <v>34</v>
      </c>
      <c r="H339" s="27"/>
      <c r="I339" s="11">
        <f t="shared" si="54"/>
        <v>0</v>
      </c>
      <c r="J339" s="31" t="s">
        <v>312</v>
      </c>
      <c r="K339" s="11" t="s">
        <v>1208</v>
      </c>
      <c r="L339" s="4">
        <f t="shared" si="55"/>
        <v>0</v>
      </c>
      <c r="M339" s="4"/>
      <c r="N339" s="4"/>
      <c r="O339" s="4">
        <f t="shared" si="56"/>
        <v>298750</v>
      </c>
      <c r="P339" s="155">
        <v>298750</v>
      </c>
      <c r="Q339" s="4"/>
      <c r="R339" s="4">
        <f t="shared" si="57"/>
        <v>0</v>
      </c>
      <c r="S339" s="4"/>
      <c r="T339" s="4"/>
      <c r="U339" s="4">
        <f t="shared" si="58"/>
        <v>0</v>
      </c>
      <c r="V339" s="4"/>
      <c r="W339" s="4"/>
      <c r="X339" s="4">
        <f t="shared" si="59"/>
        <v>0</v>
      </c>
      <c r="Y339" s="4"/>
      <c r="Z339" s="4"/>
      <c r="AA339" s="4">
        <f>C339+I339-L339-O339-U339-X339-R339</f>
        <v>0</v>
      </c>
      <c r="AB339" s="7">
        <v>45387</v>
      </c>
    </row>
    <row r="340" spans="1:28" ht="15.75" x14ac:dyDescent="0.25">
      <c r="A340" s="29">
        <v>45380</v>
      </c>
      <c r="B340" s="72" t="s">
        <v>205</v>
      </c>
      <c r="C340" s="25">
        <v>1335000</v>
      </c>
      <c r="D340" s="27" t="s">
        <v>46</v>
      </c>
      <c r="E340" s="25" t="s">
        <v>534</v>
      </c>
      <c r="F340" s="27">
        <v>375</v>
      </c>
      <c r="G340" s="27" t="s">
        <v>34</v>
      </c>
      <c r="H340" s="25"/>
      <c r="I340" s="11">
        <f t="shared" si="54"/>
        <v>0</v>
      </c>
      <c r="J340" s="31" t="s">
        <v>312</v>
      </c>
      <c r="K340" s="11" t="s">
        <v>1208</v>
      </c>
      <c r="L340" s="4">
        <f t="shared" si="55"/>
        <v>0</v>
      </c>
      <c r="M340" s="4"/>
      <c r="N340" s="4"/>
      <c r="O340" s="4">
        <f t="shared" si="56"/>
        <v>1335000</v>
      </c>
      <c r="P340" s="155">
        <v>1335000</v>
      </c>
      <c r="Q340" s="4"/>
      <c r="R340" s="4">
        <f t="shared" si="57"/>
        <v>0</v>
      </c>
      <c r="S340" s="4"/>
      <c r="T340" s="4"/>
      <c r="U340" s="4">
        <f t="shared" si="58"/>
        <v>0</v>
      </c>
      <c r="V340" s="4"/>
      <c r="W340" s="4"/>
      <c r="X340" s="4">
        <f t="shared" si="59"/>
        <v>0</v>
      </c>
      <c r="Y340" s="4"/>
      <c r="Z340" s="4"/>
      <c r="AA340" s="4">
        <f>C340+I340-L340-O340-U340-X340-R340</f>
        <v>0</v>
      </c>
      <c r="AB340" s="7">
        <v>45387</v>
      </c>
    </row>
    <row r="341" spans="1:28" ht="15.75" x14ac:dyDescent="0.25">
      <c r="A341" s="29">
        <v>45380</v>
      </c>
      <c r="B341" s="72" t="s">
        <v>122</v>
      </c>
      <c r="C341" s="25">
        <v>25063500</v>
      </c>
      <c r="D341" s="25" t="s">
        <v>46</v>
      </c>
      <c r="E341" s="25" t="s">
        <v>1126</v>
      </c>
      <c r="F341" s="25">
        <v>1617</v>
      </c>
      <c r="G341" s="25" t="s">
        <v>39</v>
      </c>
      <c r="H341" s="25"/>
      <c r="I341" s="11">
        <f t="shared" si="54"/>
        <v>0</v>
      </c>
      <c r="J341" s="26" t="s">
        <v>28</v>
      </c>
      <c r="K341" s="11"/>
      <c r="L341" s="4">
        <f t="shared" si="55"/>
        <v>0</v>
      </c>
      <c r="M341" s="4"/>
      <c r="N341" s="4"/>
      <c r="O341" s="4">
        <f t="shared" si="56"/>
        <v>0</v>
      </c>
      <c r="P341" s="4"/>
      <c r="Q341" s="4"/>
      <c r="R341" s="4">
        <f t="shared" si="57"/>
        <v>0</v>
      </c>
      <c r="S341" s="4"/>
      <c r="T341" s="4"/>
      <c r="U341" s="4">
        <f t="shared" si="58"/>
        <v>0</v>
      </c>
      <c r="V341" s="4"/>
      <c r="W341" s="4"/>
      <c r="X341" s="4">
        <f t="shared" si="59"/>
        <v>0</v>
      </c>
      <c r="Y341" s="4"/>
      <c r="Z341" s="4"/>
      <c r="AA341" s="4">
        <f>C341+I341-L341-O341-U341-X341-R341</f>
        <v>25063500</v>
      </c>
      <c r="AB341" s="7"/>
    </row>
    <row r="342" spans="1:28" ht="15.75" x14ac:dyDescent="0.25">
      <c r="A342" s="29">
        <v>45380</v>
      </c>
      <c r="B342" s="72" t="s">
        <v>372</v>
      </c>
      <c r="C342" s="25">
        <v>2287500</v>
      </c>
      <c r="D342" s="25" t="s">
        <v>46</v>
      </c>
      <c r="E342" s="25" t="s">
        <v>151</v>
      </c>
      <c r="F342" s="25">
        <v>1250</v>
      </c>
      <c r="G342" s="25" t="s">
        <v>34</v>
      </c>
      <c r="H342" s="25"/>
      <c r="I342" s="11">
        <f t="shared" si="54"/>
        <v>0</v>
      </c>
      <c r="J342" s="31" t="s">
        <v>312</v>
      </c>
      <c r="K342" s="11" t="s">
        <v>1155</v>
      </c>
      <c r="L342" s="4">
        <f t="shared" si="55"/>
        <v>0</v>
      </c>
      <c r="M342" s="4"/>
      <c r="N342" s="4"/>
      <c r="O342" s="4">
        <f t="shared" si="56"/>
        <v>2287500</v>
      </c>
      <c r="P342" s="4">
        <v>2287500</v>
      </c>
      <c r="Q342" s="4"/>
      <c r="R342" s="4">
        <f t="shared" si="57"/>
        <v>0</v>
      </c>
      <c r="S342" s="4"/>
      <c r="T342" s="4"/>
      <c r="U342" s="4">
        <f t="shared" si="58"/>
        <v>0</v>
      </c>
      <c r="V342" s="4"/>
      <c r="W342" s="4"/>
      <c r="X342" s="4">
        <f t="shared" si="59"/>
        <v>0</v>
      </c>
      <c r="Y342" s="4"/>
      <c r="Z342" s="4"/>
      <c r="AA342" s="4">
        <f>C342+I342-L342-O342-U342-X342-R342</f>
        <v>0</v>
      </c>
      <c r="AB342" s="7">
        <v>45384</v>
      </c>
    </row>
    <row r="343" spans="1:28" ht="15.75" x14ac:dyDescent="0.25">
      <c r="A343" s="29">
        <v>45380</v>
      </c>
      <c r="B343" s="72" t="s">
        <v>354</v>
      </c>
      <c r="C343" s="25">
        <v>2250000</v>
      </c>
      <c r="D343" s="25" t="s">
        <v>52</v>
      </c>
      <c r="E343" s="25" t="s">
        <v>108</v>
      </c>
      <c r="F343" s="25">
        <v>1000</v>
      </c>
      <c r="G343" s="25" t="s">
        <v>34</v>
      </c>
      <c r="H343" s="25"/>
      <c r="I343" s="11">
        <f t="shared" si="54"/>
        <v>0</v>
      </c>
      <c r="J343" s="31" t="s">
        <v>312</v>
      </c>
      <c r="K343" s="4" t="s">
        <v>1156</v>
      </c>
      <c r="L343" s="4">
        <f t="shared" si="55"/>
        <v>0</v>
      </c>
      <c r="M343" s="4"/>
      <c r="N343" s="4"/>
      <c r="O343" s="4">
        <f t="shared" si="56"/>
        <v>2250000</v>
      </c>
      <c r="P343" s="4">
        <v>2250000</v>
      </c>
      <c r="Q343" s="4"/>
      <c r="R343" s="4">
        <f t="shared" si="57"/>
        <v>0</v>
      </c>
      <c r="S343" s="4"/>
      <c r="T343" s="4"/>
      <c r="U343" s="4">
        <f t="shared" si="58"/>
        <v>0</v>
      </c>
      <c r="V343" s="4"/>
      <c r="W343" s="4"/>
      <c r="X343" s="4">
        <f t="shared" si="59"/>
        <v>0</v>
      </c>
      <c r="Y343" s="4"/>
      <c r="Z343" s="4"/>
      <c r="AA343" s="4">
        <f>C343+I343-L343-O343-U343-X343-R343</f>
        <v>0</v>
      </c>
      <c r="AB343" s="7">
        <v>45384</v>
      </c>
    </row>
    <row r="344" spans="1:28" ht="15.75" x14ac:dyDescent="0.25">
      <c r="A344" s="29">
        <v>45380</v>
      </c>
      <c r="B344" s="72" t="s">
        <v>354</v>
      </c>
      <c r="C344" s="27">
        <v>816250</v>
      </c>
      <c r="D344" s="25" t="s">
        <v>52</v>
      </c>
      <c r="E344" s="27" t="s">
        <v>160</v>
      </c>
      <c r="F344" s="27">
        <v>250</v>
      </c>
      <c r="G344" s="25" t="s">
        <v>34</v>
      </c>
      <c r="H344" s="27"/>
      <c r="I344" s="11">
        <f t="shared" si="54"/>
        <v>0</v>
      </c>
      <c r="J344" s="31" t="s">
        <v>312</v>
      </c>
      <c r="K344" s="4" t="s">
        <v>1156</v>
      </c>
      <c r="L344" s="4">
        <f t="shared" si="55"/>
        <v>0</v>
      </c>
      <c r="M344" s="4"/>
      <c r="N344" s="4"/>
      <c r="O344" s="4">
        <f t="shared" si="56"/>
        <v>816250</v>
      </c>
      <c r="P344" s="4">
        <v>816250</v>
      </c>
      <c r="Q344" s="4"/>
      <c r="R344" s="4">
        <f t="shared" si="57"/>
        <v>0</v>
      </c>
      <c r="S344" s="4"/>
      <c r="T344" s="4"/>
      <c r="U344" s="4">
        <f t="shared" si="58"/>
        <v>0</v>
      </c>
      <c r="V344" s="4"/>
      <c r="W344" s="4"/>
      <c r="X344" s="4">
        <f t="shared" si="59"/>
        <v>0</v>
      </c>
      <c r="Y344" s="4"/>
      <c r="Z344" s="4"/>
      <c r="AA344" s="4">
        <f>C344+I344-L344-O344-U344-X344-R344</f>
        <v>0</v>
      </c>
      <c r="AB344" s="7">
        <v>45384</v>
      </c>
    </row>
    <row r="345" spans="1:28" ht="15.75" x14ac:dyDescent="0.25">
      <c r="A345" s="29">
        <v>45380</v>
      </c>
      <c r="B345" s="73" t="s">
        <v>122</v>
      </c>
      <c r="C345" s="25">
        <v>9765000</v>
      </c>
      <c r="D345" s="27" t="s">
        <v>46</v>
      </c>
      <c r="E345" s="25" t="s">
        <v>767</v>
      </c>
      <c r="F345" s="25">
        <v>3000</v>
      </c>
      <c r="G345" s="27" t="s">
        <v>34</v>
      </c>
      <c r="H345" s="25"/>
      <c r="I345" s="11">
        <f t="shared" si="54"/>
        <v>0</v>
      </c>
      <c r="J345" s="26" t="s">
        <v>28</v>
      </c>
      <c r="K345" s="11"/>
      <c r="L345" s="4">
        <f t="shared" si="55"/>
        <v>0</v>
      </c>
      <c r="M345" s="4"/>
      <c r="N345" s="4"/>
      <c r="O345" s="4">
        <f t="shared" si="56"/>
        <v>0</v>
      </c>
      <c r="P345" s="4"/>
      <c r="Q345" s="4"/>
      <c r="R345" s="4">
        <f t="shared" si="57"/>
        <v>0</v>
      </c>
      <c r="S345" s="4"/>
      <c r="T345" s="4"/>
      <c r="U345" s="4">
        <f t="shared" si="58"/>
        <v>0</v>
      </c>
      <c r="V345" s="4"/>
      <c r="W345" s="4"/>
      <c r="X345" s="4">
        <f t="shared" si="59"/>
        <v>0</v>
      </c>
      <c r="Y345" s="4"/>
      <c r="Z345" s="4"/>
      <c r="AA345" s="4">
        <f>C345+I345-L345-O345-U345-X345-R345</f>
        <v>9765000</v>
      </c>
      <c r="AB345" s="7"/>
    </row>
    <row r="346" spans="1:28" ht="15.75" x14ac:dyDescent="0.25">
      <c r="A346" s="29">
        <v>45380</v>
      </c>
      <c r="B346" s="73" t="s">
        <v>122</v>
      </c>
      <c r="C346" s="27">
        <v>2020000</v>
      </c>
      <c r="D346" s="27" t="s">
        <v>46</v>
      </c>
      <c r="E346" s="25" t="s">
        <v>395</v>
      </c>
      <c r="F346" s="25">
        <v>2000</v>
      </c>
      <c r="G346" s="27" t="s">
        <v>34</v>
      </c>
      <c r="H346" s="27"/>
      <c r="I346" s="11">
        <f t="shared" si="54"/>
        <v>0</v>
      </c>
      <c r="J346" s="28" t="s">
        <v>28</v>
      </c>
      <c r="K346" s="11"/>
      <c r="L346" s="4">
        <f t="shared" si="55"/>
        <v>0</v>
      </c>
      <c r="M346" s="4"/>
      <c r="N346" s="4"/>
      <c r="O346" s="4">
        <f t="shared" si="56"/>
        <v>0</v>
      </c>
      <c r="P346" s="4"/>
      <c r="Q346" s="4"/>
      <c r="R346" s="4">
        <f t="shared" si="57"/>
        <v>0</v>
      </c>
      <c r="S346" s="4"/>
      <c r="T346" s="4"/>
      <c r="U346" s="4">
        <f t="shared" si="58"/>
        <v>0</v>
      </c>
      <c r="V346" s="4"/>
      <c r="W346" s="4"/>
      <c r="X346" s="4">
        <f t="shared" si="59"/>
        <v>0</v>
      </c>
      <c r="Y346" s="4"/>
      <c r="Z346" s="4"/>
      <c r="AA346" s="4">
        <f>C346+I346-L346-O346-U346-X346-R346</f>
        <v>2020000</v>
      </c>
      <c r="AB346" s="7"/>
    </row>
    <row r="347" spans="1:28" ht="15.75" x14ac:dyDescent="0.25">
      <c r="A347" s="29">
        <v>45380</v>
      </c>
      <c r="B347" s="27" t="s">
        <v>122</v>
      </c>
      <c r="C347" s="25">
        <v>4360000</v>
      </c>
      <c r="D347" s="27" t="s">
        <v>46</v>
      </c>
      <c r="E347" s="27" t="s">
        <v>109</v>
      </c>
      <c r="F347" s="25">
        <v>4000</v>
      </c>
      <c r="G347" s="27" t="s">
        <v>34</v>
      </c>
      <c r="H347" s="25"/>
      <c r="I347" s="11">
        <f t="shared" si="54"/>
        <v>0</v>
      </c>
      <c r="J347" s="26" t="s">
        <v>28</v>
      </c>
      <c r="K347" s="11"/>
      <c r="L347" s="4">
        <f t="shared" si="55"/>
        <v>0</v>
      </c>
      <c r="M347" s="4"/>
      <c r="N347" s="4"/>
      <c r="O347" s="4">
        <f t="shared" si="56"/>
        <v>0</v>
      </c>
      <c r="P347" s="4"/>
      <c r="Q347" s="4"/>
      <c r="R347" s="4">
        <f t="shared" si="57"/>
        <v>0</v>
      </c>
      <c r="S347" s="4"/>
      <c r="T347" s="4"/>
      <c r="U347" s="4">
        <f t="shared" si="58"/>
        <v>0</v>
      </c>
      <c r="V347" s="4"/>
      <c r="W347" s="4"/>
      <c r="X347" s="4">
        <f t="shared" si="59"/>
        <v>0</v>
      </c>
      <c r="Y347" s="4"/>
      <c r="Z347" s="4"/>
      <c r="AA347" s="4">
        <f>C347+I347-L347-O347-U347-X347-R347</f>
        <v>4360000</v>
      </c>
      <c r="AB347" s="7"/>
    </row>
    <row r="348" spans="1:28" ht="15.75" x14ac:dyDescent="0.25">
      <c r="A348" s="29">
        <v>45380</v>
      </c>
      <c r="B348" s="27" t="s">
        <v>122</v>
      </c>
      <c r="C348" s="25">
        <v>27700000</v>
      </c>
      <c r="D348" s="27" t="s">
        <v>46</v>
      </c>
      <c r="E348" s="25" t="s">
        <v>95</v>
      </c>
      <c r="F348" s="25">
        <v>20000</v>
      </c>
      <c r="G348" s="27" t="s">
        <v>34</v>
      </c>
      <c r="H348" s="25"/>
      <c r="I348" s="11">
        <f t="shared" si="54"/>
        <v>0</v>
      </c>
      <c r="J348" s="26" t="s">
        <v>28</v>
      </c>
      <c r="K348" s="11"/>
      <c r="L348" s="4">
        <f t="shared" si="55"/>
        <v>0</v>
      </c>
      <c r="M348" s="4"/>
      <c r="N348" s="4"/>
      <c r="O348" s="4">
        <f t="shared" si="56"/>
        <v>0</v>
      </c>
      <c r="P348" s="4"/>
      <c r="Q348" s="4"/>
      <c r="R348" s="4">
        <f t="shared" si="57"/>
        <v>0</v>
      </c>
      <c r="S348" s="4"/>
      <c r="T348" s="4"/>
      <c r="U348" s="4">
        <f t="shared" si="58"/>
        <v>0</v>
      </c>
      <c r="V348" s="4"/>
      <c r="W348" s="4"/>
      <c r="X348" s="4">
        <f t="shared" si="59"/>
        <v>0</v>
      </c>
      <c r="Y348" s="4"/>
      <c r="Z348" s="4"/>
      <c r="AA348" s="4">
        <f>C348+I348-L348-O348-U348-X348-R348</f>
        <v>27700000</v>
      </c>
      <c r="AB348" s="7"/>
    </row>
    <row r="349" spans="1:28" ht="15.75" x14ac:dyDescent="0.25">
      <c r="A349" s="24">
        <v>45380</v>
      </c>
      <c r="B349" s="72" t="s">
        <v>370</v>
      </c>
      <c r="C349" s="25">
        <v>230000</v>
      </c>
      <c r="D349" s="25" t="s">
        <v>52</v>
      </c>
      <c r="E349" s="25" t="s">
        <v>477</v>
      </c>
      <c r="F349" s="25">
        <v>1</v>
      </c>
      <c r="G349" s="25" t="s">
        <v>48</v>
      </c>
      <c r="H349" s="25"/>
      <c r="I349" s="11">
        <f t="shared" si="54"/>
        <v>0</v>
      </c>
      <c r="J349" s="31" t="s">
        <v>324</v>
      </c>
      <c r="K349" s="11"/>
      <c r="L349" s="4">
        <f t="shared" si="55"/>
        <v>0</v>
      </c>
      <c r="M349" s="4"/>
      <c r="N349" s="4"/>
      <c r="O349" s="4">
        <f t="shared" si="56"/>
        <v>0</v>
      </c>
      <c r="P349" s="4"/>
      <c r="Q349" s="4"/>
      <c r="R349" s="4">
        <f t="shared" si="57"/>
        <v>0</v>
      </c>
      <c r="S349" s="4"/>
      <c r="T349" s="4"/>
      <c r="U349" s="4">
        <f t="shared" si="58"/>
        <v>230000</v>
      </c>
      <c r="V349" s="4">
        <v>230000</v>
      </c>
      <c r="W349" s="4"/>
      <c r="X349" s="4">
        <f t="shared" si="59"/>
        <v>0</v>
      </c>
      <c r="Y349" s="4"/>
      <c r="Z349" s="4"/>
      <c r="AA349" s="4">
        <f>C349+I349-L349-O349-U349-X349-R349</f>
        <v>0</v>
      </c>
      <c r="AB349" s="7">
        <v>45384</v>
      </c>
    </row>
    <row r="350" spans="1:28" ht="15.75" x14ac:dyDescent="0.25">
      <c r="A350" s="29">
        <v>45380</v>
      </c>
      <c r="B350" s="73" t="s">
        <v>370</v>
      </c>
      <c r="C350" s="25">
        <v>250000</v>
      </c>
      <c r="D350" s="25" t="s">
        <v>52</v>
      </c>
      <c r="E350" s="25" t="s">
        <v>384</v>
      </c>
      <c r="F350" s="25">
        <v>1</v>
      </c>
      <c r="G350" s="27" t="s">
        <v>48</v>
      </c>
      <c r="H350" s="25"/>
      <c r="I350" s="11">
        <f t="shared" si="54"/>
        <v>0</v>
      </c>
      <c r="J350" s="31" t="s">
        <v>324</v>
      </c>
      <c r="K350" s="11"/>
      <c r="L350" s="4">
        <f t="shared" si="55"/>
        <v>0</v>
      </c>
      <c r="M350" s="4"/>
      <c r="N350" s="4"/>
      <c r="O350" s="4">
        <f t="shared" si="56"/>
        <v>0</v>
      </c>
      <c r="P350" s="4"/>
      <c r="Q350" s="4"/>
      <c r="R350" s="4">
        <f t="shared" si="57"/>
        <v>0</v>
      </c>
      <c r="S350" s="4"/>
      <c r="T350" s="4"/>
      <c r="U350" s="4">
        <f t="shared" si="58"/>
        <v>250000</v>
      </c>
      <c r="V350" s="4">
        <v>250000</v>
      </c>
      <c r="W350" s="4"/>
      <c r="X350" s="4">
        <f t="shared" si="59"/>
        <v>0</v>
      </c>
      <c r="Y350" s="4"/>
      <c r="Z350" s="4"/>
      <c r="AA350" s="4">
        <f>C350+I350-L350-O350-U350-X350-R350</f>
        <v>0</v>
      </c>
      <c r="AB350" s="7">
        <v>45384</v>
      </c>
    </row>
    <row r="351" spans="1:28" ht="15.75" x14ac:dyDescent="0.25">
      <c r="A351" s="24">
        <v>45380</v>
      </c>
      <c r="B351" s="72" t="s">
        <v>226</v>
      </c>
      <c r="C351" s="25">
        <v>10857000</v>
      </c>
      <c r="D351" s="25" t="s">
        <v>52</v>
      </c>
      <c r="E351" s="25" t="s">
        <v>229</v>
      </c>
      <c r="F351" s="25">
        <v>258.5</v>
      </c>
      <c r="G351" s="25" t="s">
        <v>39</v>
      </c>
      <c r="H351" s="25"/>
      <c r="I351" s="11">
        <f t="shared" si="54"/>
        <v>0</v>
      </c>
      <c r="J351" s="26" t="s">
        <v>28</v>
      </c>
      <c r="K351" s="11"/>
      <c r="L351" s="4">
        <f t="shared" si="55"/>
        <v>0</v>
      </c>
      <c r="M351" s="4"/>
      <c r="N351" s="4"/>
      <c r="O351" s="4">
        <f t="shared" si="56"/>
        <v>0</v>
      </c>
      <c r="P351" s="4"/>
      <c r="Q351" s="4"/>
      <c r="R351" s="4">
        <f t="shared" si="57"/>
        <v>0</v>
      </c>
      <c r="S351" s="4"/>
      <c r="T351" s="4"/>
      <c r="U351" s="4">
        <f t="shared" si="58"/>
        <v>0</v>
      </c>
      <c r="V351" s="4"/>
      <c r="W351" s="4"/>
      <c r="X351" s="4">
        <f t="shared" si="59"/>
        <v>0</v>
      </c>
      <c r="Y351" s="4"/>
      <c r="Z351" s="4"/>
      <c r="AA351" s="4">
        <f>C351+I351-L351-O351-U351-X351-R351</f>
        <v>10857000</v>
      </c>
      <c r="AB351" s="7"/>
    </row>
    <row r="352" spans="1:28" ht="15.75" x14ac:dyDescent="0.25">
      <c r="A352" s="29">
        <v>45381</v>
      </c>
      <c r="B352" s="73" t="s">
        <v>452</v>
      </c>
      <c r="C352" s="27">
        <v>40586700</v>
      </c>
      <c r="D352" s="27" t="s">
        <v>46</v>
      </c>
      <c r="E352" s="27" t="s">
        <v>1126</v>
      </c>
      <c r="F352" s="27">
        <v>3234</v>
      </c>
      <c r="G352" s="27" t="s">
        <v>39</v>
      </c>
      <c r="H352" s="27"/>
      <c r="I352" s="11">
        <f t="shared" si="54"/>
        <v>0</v>
      </c>
      <c r="J352" s="32" t="s">
        <v>312</v>
      </c>
      <c r="K352" s="11"/>
      <c r="L352" s="4">
        <f t="shared" si="55"/>
        <v>0</v>
      </c>
      <c r="M352" s="4"/>
      <c r="N352" s="4"/>
      <c r="O352" s="4">
        <f t="shared" si="56"/>
        <v>40586700</v>
      </c>
      <c r="P352" s="4">
        <v>40586700</v>
      </c>
      <c r="Q352" s="4"/>
      <c r="R352" s="4">
        <f t="shared" si="57"/>
        <v>0</v>
      </c>
      <c r="S352" s="4"/>
      <c r="T352" s="4"/>
      <c r="U352" s="4">
        <f t="shared" si="58"/>
        <v>0</v>
      </c>
      <c r="V352" s="4"/>
      <c r="W352" s="4"/>
      <c r="X352" s="4">
        <f t="shared" si="59"/>
        <v>0</v>
      </c>
      <c r="Y352" s="4"/>
      <c r="Z352" s="4"/>
      <c r="AA352" s="4">
        <f>C352+I352-L352-O352-U352-X352-R352</f>
        <v>0</v>
      </c>
      <c r="AB352" s="7">
        <v>45391</v>
      </c>
    </row>
    <row r="353" spans="1:28" ht="15.75" x14ac:dyDescent="0.25">
      <c r="A353" s="29">
        <v>45381</v>
      </c>
      <c r="B353" s="72" t="s">
        <v>122</v>
      </c>
      <c r="C353" s="25">
        <v>20956000</v>
      </c>
      <c r="D353" s="27" t="s">
        <v>46</v>
      </c>
      <c r="E353" s="25" t="s">
        <v>1135</v>
      </c>
      <c r="F353" s="25">
        <v>1352</v>
      </c>
      <c r="G353" s="27" t="s">
        <v>39</v>
      </c>
      <c r="H353" s="25"/>
      <c r="I353" s="11">
        <f t="shared" si="54"/>
        <v>0</v>
      </c>
      <c r="J353" s="31" t="s">
        <v>312</v>
      </c>
      <c r="K353" s="11" t="s">
        <v>1235</v>
      </c>
      <c r="L353" s="4">
        <f t="shared" si="55"/>
        <v>0</v>
      </c>
      <c r="M353" s="4"/>
      <c r="N353" s="4"/>
      <c r="O353" s="4">
        <f t="shared" si="56"/>
        <v>20956000</v>
      </c>
      <c r="P353" s="4">
        <v>20956000</v>
      </c>
      <c r="Q353" s="4"/>
      <c r="R353" s="4">
        <f t="shared" si="57"/>
        <v>0</v>
      </c>
      <c r="S353" s="4"/>
      <c r="T353" s="4"/>
      <c r="U353" s="4">
        <f t="shared" si="58"/>
        <v>0</v>
      </c>
      <c r="V353" s="4"/>
      <c r="W353" s="4"/>
      <c r="X353" s="4">
        <f t="shared" si="59"/>
        <v>0</v>
      </c>
      <c r="Y353" s="4"/>
      <c r="Z353" s="4"/>
      <c r="AA353" s="4">
        <f>C353+I353-L353-O353-U353-X353-R353</f>
        <v>0</v>
      </c>
      <c r="AB353" s="7">
        <v>45391</v>
      </c>
    </row>
    <row r="354" spans="1:28" ht="15.75" x14ac:dyDescent="0.25">
      <c r="A354" s="29">
        <v>45381</v>
      </c>
      <c r="B354" s="72" t="s">
        <v>122</v>
      </c>
      <c r="C354" s="27">
        <v>30132000</v>
      </c>
      <c r="D354" s="27" t="s">
        <v>46</v>
      </c>
      <c r="E354" s="27" t="s">
        <v>40</v>
      </c>
      <c r="F354" s="27">
        <v>1944</v>
      </c>
      <c r="G354" s="27" t="s">
        <v>39</v>
      </c>
      <c r="H354" s="25"/>
      <c r="I354" s="11">
        <f t="shared" si="54"/>
        <v>0</v>
      </c>
      <c r="J354" s="32" t="s">
        <v>312</v>
      </c>
      <c r="K354" s="11" t="s">
        <v>1235</v>
      </c>
      <c r="L354" s="4">
        <f t="shared" si="55"/>
        <v>0</v>
      </c>
      <c r="M354" s="4"/>
      <c r="N354" s="4"/>
      <c r="O354" s="4">
        <f t="shared" si="56"/>
        <v>30132000</v>
      </c>
      <c r="P354" s="4">
        <v>30132000</v>
      </c>
      <c r="Q354" s="4"/>
      <c r="R354" s="4">
        <f t="shared" si="57"/>
        <v>0</v>
      </c>
      <c r="S354" s="4"/>
      <c r="T354" s="4"/>
      <c r="U354" s="4">
        <f t="shared" si="58"/>
        <v>0</v>
      </c>
      <c r="V354" s="4"/>
      <c r="W354" s="4"/>
      <c r="X354" s="4">
        <f t="shared" si="59"/>
        <v>0</v>
      </c>
      <c r="Y354" s="4"/>
      <c r="Z354" s="4"/>
      <c r="AA354" s="4">
        <f>C354+I354-L354-O354-U354-X354-R354</f>
        <v>0</v>
      </c>
      <c r="AB354" s="7">
        <v>45391</v>
      </c>
    </row>
    <row r="355" spans="1:28" ht="15.75" x14ac:dyDescent="0.25">
      <c r="A355" s="29">
        <v>45381</v>
      </c>
      <c r="B355" s="25" t="s">
        <v>122</v>
      </c>
      <c r="C355" s="27">
        <v>28318500</v>
      </c>
      <c r="D355" s="27" t="s">
        <v>46</v>
      </c>
      <c r="E355" s="27" t="s">
        <v>1041</v>
      </c>
      <c r="F355" s="27">
        <v>1827</v>
      </c>
      <c r="G355" s="27" t="s">
        <v>39</v>
      </c>
      <c r="H355" s="25"/>
      <c r="I355" s="11">
        <f t="shared" si="54"/>
        <v>0</v>
      </c>
      <c r="J355" s="28" t="s">
        <v>28</v>
      </c>
      <c r="K355" s="11"/>
      <c r="L355" s="4">
        <f t="shared" si="55"/>
        <v>0</v>
      </c>
      <c r="M355" s="4"/>
      <c r="N355" s="4"/>
      <c r="O355" s="4">
        <f t="shared" si="56"/>
        <v>0</v>
      </c>
      <c r="P355" s="4"/>
      <c r="Q355" s="4"/>
      <c r="R355" s="4">
        <f t="shared" si="57"/>
        <v>0</v>
      </c>
      <c r="S355" s="4"/>
      <c r="T355" s="4"/>
      <c r="U355" s="4">
        <f t="shared" si="58"/>
        <v>0</v>
      </c>
      <c r="V355" s="4"/>
      <c r="W355" s="4"/>
      <c r="X355" s="4">
        <f t="shared" si="59"/>
        <v>0</v>
      </c>
      <c r="Y355" s="4"/>
      <c r="Z355" s="4"/>
      <c r="AA355" s="4">
        <f>C355+I355-L355-O355-U355-X355-R355</f>
        <v>28318500</v>
      </c>
      <c r="AB355" s="7"/>
    </row>
    <row r="356" spans="1:28" ht="15.75" x14ac:dyDescent="0.25">
      <c r="A356" s="29">
        <v>45381</v>
      </c>
      <c r="B356" s="73" t="s">
        <v>1136</v>
      </c>
      <c r="C356" s="25">
        <v>2822400</v>
      </c>
      <c r="D356" s="27" t="s">
        <v>46</v>
      </c>
      <c r="E356" s="25" t="s">
        <v>100</v>
      </c>
      <c r="F356" s="25">
        <v>57.6</v>
      </c>
      <c r="G356" s="27" t="s">
        <v>39</v>
      </c>
      <c r="H356" s="25"/>
      <c r="I356" s="11">
        <f t="shared" si="54"/>
        <v>0</v>
      </c>
      <c r="J356" s="31" t="s">
        <v>312</v>
      </c>
      <c r="K356" s="11" t="s">
        <v>1200</v>
      </c>
      <c r="L356" s="4">
        <f t="shared" si="55"/>
        <v>0</v>
      </c>
      <c r="M356" s="4"/>
      <c r="N356" s="4"/>
      <c r="O356" s="4">
        <f t="shared" si="56"/>
        <v>2822400</v>
      </c>
      <c r="P356" s="4">
        <v>2822400</v>
      </c>
      <c r="Q356" s="4"/>
      <c r="R356" s="4">
        <f t="shared" si="57"/>
        <v>0</v>
      </c>
      <c r="S356" s="4"/>
      <c r="T356" s="4"/>
      <c r="U356" s="4">
        <f t="shared" si="58"/>
        <v>0</v>
      </c>
      <c r="V356" s="4"/>
      <c r="W356" s="4"/>
      <c r="X356" s="4">
        <f t="shared" si="59"/>
        <v>0</v>
      </c>
      <c r="Y356" s="4"/>
      <c r="Z356" s="4"/>
      <c r="AA356" s="4">
        <f>C356+I356-L356-O356-U356-X356-R356</f>
        <v>0</v>
      </c>
      <c r="AB356" s="7">
        <v>45387</v>
      </c>
    </row>
    <row r="357" spans="1:28" ht="15.75" x14ac:dyDescent="0.25">
      <c r="A357" s="29">
        <v>45381</v>
      </c>
      <c r="B357" s="73" t="s">
        <v>256</v>
      </c>
      <c r="C357" s="27">
        <v>6000000</v>
      </c>
      <c r="D357" s="27" t="s">
        <v>52</v>
      </c>
      <c r="E357" s="27" t="s">
        <v>173</v>
      </c>
      <c r="F357" s="25">
        <v>1500</v>
      </c>
      <c r="G357" s="27" t="s">
        <v>34</v>
      </c>
      <c r="H357" s="27"/>
      <c r="I357" s="11">
        <f t="shared" si="54"/>
        <v>0</v>
      </c>
      <c r="J357" s="31" t="s">
        <v>324</v>
      </c>
      <c r="K357" s="11"/>
      <c r="L357" s="4">
        <f t="shared" si="55"/>
        <v>6000000</v>
      </c>
      <c r="M357" s="4">
        <v>362000</v>
      </c>
      <c r="N357" s="4">
        <v>5638000</v>
      </c>
      <c r="O357" s="4">
        <f t="shared" si="56"/>
        <v>0</v>
      </c>
      <c r="P357" s="4"/>
      <c r="Q357" s="4"/>
      <c r="R357" s="4">
        <f t="shared" si="57"/>
        <v>0</v>
      </c>
      <c r="S357" s="4"/>
      <c r="T357" s="4"/>
      <c r="U357" s="4">
        <f t="shared" si="58"/>
        <v>0</v>
      </c>
      <c r="V357" s="4"/>
      <c r="W357" s="4"/>
      <c r="X357" s="4">
        <f t="shared" si="59"/>
        <v>0</v>
      </c>
      <c r="Y357" s="4"/>
      <c r="Z357" s="4"/>
      <c r="AA357" s="4">
        <f>C357+I357-L357-O357-U357-X357-R357</f>
        <v>0</v>
      </c>
      <c r="AB357" s="7">
        <v>45383</v>
      </c>
    </row>
    <row r="358" spans="1:28" ht="15.75" x14ac:dyDescent="0.25">
      <c r="A358" s="29">
        <v>45381</v>
      </c>
      <c r="B358" s="73" t="s">
        <v>256</v>
      </c>
      <c r="C358" s="25">
        <v>355000</v>
      </c>
      <c r="D358" s="27" t="s">
        <v>52</v>
      </c>
      <c r="E358" s="27" t="s">
        <v>60</v>
      </c>
      <c r="F358" s="27">
        <v>250</v>
      </c>
      <c r="G358" s="25" t="s">
        <v>34</v>
      </c>
      <c r="H358" s="25"/>
      <c r="I358" s="11">
        <f t="shared" si="54"/>
        <v>0</v>
      </c>
      <c r="J358" s="31" t="s">
        <v>324</v>
      </c>
      <c r="K358" s="11"/>
      <c r="L358" s="4">
        <f t="shared" si="55"/>
        <v>355000</v>
      </c>
      <c r="M358" s="4"/>
      <c r="N358" s="4">
        <v>355000</v>
      </c>
      <c r="O358" s="4">
        <f t="shared" si="56"/>
        <v>0</v>
      </c>
      <c r="P358" s="4"/>
      <c r="Q358" s="4"/>
      <c r="R358" s="4">
        <f t="shared" si="57"/>
        <v>0</v>
      </c>
      <c r="S358" s="4"/>
      <c r="T358" s="4"/>
      <c r="U358" s="4">
        <f t="shared" si="58"/>
        <v>0</v>
      </c>
      <c r="V358" s="4"/>
      <c r="W358" s="4"/>
      <c r="X358" s="4">
        <f t="shared" si="59"/>
        <v>0</v>
      </c>
      <c r="Y358" s="4"/>
      <c r="Z358" s="4"/>
      <c r="AA358" s="4">
        <f>C358+I358-L358-O358-U358-X358-R358</f>
        <v>0</v>
      </c>
      <c r="AB358" s="7">
        <v>45385</v>
      </c>
    </row>
    <row r="359" spans="1:28" ht="15.75" x14ac:dyDescent="0.25">
      <c r="A359" s="29">
        <v>45381</v>
      </c>
      <c r="B359" s="73" t="s">
        <v>256</v>
      </c>
      <c r="C359" s="25">
        <v>442500</v>
      </c>
      <c r="D359" s="27" t="s">
        <v>52</v>
      </c>
      <c r="E359" s="25" t="s">
        <v>259</v>
      </c>
      <c r="F359" s="25">
        <v>500</v>
      </c>
      <c r="G359" s="25" t="s">
        <v>34</v>
      </c>
      <c r="H359" s="25"/>
      <c r="I359" s="11">
        <f t="shared" si="54"/>
        <v>0</v>
      </c>
      <c r="J359" s="31" t="s">
        <v>324</v>
      </c>
      <c r="K359" s="11"/>
      <c r="L359" s="4">
        <f t="shared" si="55"/>
        <v>442500</v>
      </c>
      <c r="M359" s="4"/>
      <c r="N359" s="4">
        <v>442500</v>
      </c>
      <c r="O359" s="4">
        <f t="shared" si="56"/>
        <v>0</v>
      </c>
      <c r="P359" s="4"/>
      <c r="Q359" s="4"/>
      <c r="R359" s="4">
        <f t="shared" si="57"/>
        <v>0</v>
      </c>
      <c r="S359" s="4"/>
      <c r="T359" s="4"/>
      <c r="U359" s="4">
        <f t="shared" si="58"/>
        <v>0</v>
      </c>
      <c r="V359" s="4"/>
      <c r="W359" s="4"/>
      <c r="X359" s="4">
        <f t="shared" si="59"/>
        <v>0</v>
      </c>
      <c r="Y359" s="4"/>
      <c r="Z359" s="4"/>
      <c r="AA359" s="4">
        <f>C359+I359-L359-O359-U359-X359-R359</f>
        <v>0</v>
      </c>
      <c r="AB359" s="7">
        <v>45385</v>
      </c>
    </row>
    <row r="360" spans="1:28" ht="15.75" x14ac:dyDescent="0.25">
      <c r="A360" s="29">
        <v>45381</v>
      </c>
      <c r="B360" s="73" t="s">
        <v>256</v>
      </c>
      <c r="C360" s="25">
        <v>2256250</v>
      </c>
      <c r="D360" s="27" t="s">
        <v>52</v>
      </c>
      <c r="E360" s="25" t="s">
        <v>82</v>
      </c>
      <c r="F360" s="25">
        <v>1250</v>
      </c>
      <c r="G360" s="25" t="s">
        <v>34</v>
      </c>
      <c r="H360" s="25"/>
      <c r="I360" s="11">
        <f t="shared" si="54"/>
        <v>0</v>
      </c>
      <c r="J360" s="31" t="s">
        <v>324</v>
      </c>
      <c r="K360" s="11"/>
      <c r="L360" s="4">
        <f t="shared" si="55"/>
        <v>2256250</v>
      </c>
      <c r="M360" s="4"/>
      <c r="N360" s="4">
        <v>2256250</v>
      </c>
      <c r="O360" s="4">
        <f t="shared" si="56"/>
        <v>0</v>
      </c>
      <c r="P360" s="4"/>
      <c r="Q360" s="4"/>
      <c r="R360" s="4">
        <f t="shared" si="57"/>
        <v>0</v>
      </c>
      <c r="S360" s="4"/>
      <c r="T360" s="4"/>
      <c r="U360" s="4">
        <f t="shared" si="58"/>
        <v>0</v>
      </c>
      <c r="V360" s="4"/>
      <c r="W360" s="4"/>
      <c r="X360" s="4">
        <f t="shared" si="59"/>
        <v>0</v>
      </c>
      <c r="Y360" s="4"/>
      <c r="Z360" s="4"/>
      <c r="AA360" s="4">
        <f>C360+I360-L360-O360-U360-X360-R360</f>
        <v>0</v>
      </c>
      <c r="AB360" s="7">
        <v>45385</v>
      </c>
    </row>
    <row r="361" spans="1:28" ht="15.75" x14ac:dyDescent="0.25">
      <c r="A361" s="29">
        <v>45381</v>
      </c>
      <c r="B361" s="73" t="s">
        <v>256</v>
      </c>
      <c r="C361" s="25">
        <v>120000</v>
      </c>
      <c r="D361" s="27" t="s">
        <v>52</v>
      </c>
      <c r="E361" s="25" t="s">
        <v>129</v>
      </c>
      <c r="F361" s="25">
        <v>2</v>
      </c>
      <c r="G361" s="25" t="s">
        <v>77</v>
      </c>
      <c r="H361" s="25"/>
      <c r="I361" s="11">
        <f t="shared" si="54"/>
        <v>0</v>
      </c>
      <c r="J361" s="31" t="s">
        <v>324</v>
      </c>
      <c r="K361" s="11"/>
      <c r="L361" s="4">
        <f t="shared" si="55"/>
        <v>120000</v>
      </c>
      <c r="M361" s="4"/>
      <c r="N361" s="4">
        <v>120000</v>
      </c>
      <c r="O361" s="4">
        <f t="shared" si="56"/>
        <v>0</v>
      </c>
      <c r="P361" s="4"/>
      <c r="Q361" s="4"/>
      <c r="R361" s="4">
        <f t="shared" si="57"/>
        <v>0</v>
      </c>
      <c r="S361" s="4"/>
      <c r="T361" s="4"/>
      <c r="U361" s="4">
        <f t="shared" si="58"/>
        <v>0</v>
      </c>
      <c r="V361" s="4"/>
      <c r="W361" s="4"/>
      <c r="X361" s="4">
        <f t="shared" si="59"/>
        <v>0</v>
      </c>
      <c r="Y361" s="4"/>
      <c r="Z361" s="4"/>
      <c r="AA361" s="4">
        <f>C361+I361-L361-O361-U361-X361-R361</f>
        <v>0</v>
      </c>
      <c r="AB361" s="7">
        <v>45385</v>
      </c>
    </row>
    <row r="362" spans="1:28" ht="15.75" x14ac:dyDescent="0.25">
      <c r="A362" s="29">
        <v>45381</v>
      </c>
      <c r="B362" s="73" t="s">
        <v>256</v>
      </c>
      <c r="C362" s="25">
        <v>450000</v>
      </c>
      <c r="D362" s="27" t="s">
        <v>52</v>
      </c>
      <c r="E362" s="25" t="s">
        <v>130</v>
      </c>
      <c r="F362" s="25">
        <v>10</v>
      </c>
      <c r="G362" s="25" t="s">
        <v>39</v>
      </c>
      <c r="H362" s="25"/>
      <c r="I362" s="11">
        <f t="shared" si="54"/>
        <v>0</v>
      </c>
      <c r="J362" s="32" t="s">
        <v>324</v>
      </c>
      <c r="K362" s="11"/>
      <c r="L362" s="4">
        <f t="shared" si="55"/>
        <v>188000</v>
      </c>
      <c r="M362" s="4"/>
      <c r="N362" s="4">
        <v>188000</v>
      </c>
      <c r="O362" s="4">
        <f t="shared" si="56"/>
        <v>0</v>
      </c>
      <c r="P362" s="4"/>
      <c r="Q362" s="4"/>
      <c r="R362" s="4">
        <f t="shared" si="57"/>
        <v>0</v>
      </c>
      <c r="S362" s="4"/>
      <c r="T362" s="4"/>
      <c r="U362" s="4">
        <f t="shared" si="58"/>
        <v>262000</v>
      </c>
      <c r="V362" s="4">
        <v>262000</v>
      </c>
      <c r="W362" s="4"/>
      <c r="X362" s="4">
        <f t="shared" si="59"/>
        <v>0</v>
      </c>
      <c r="Y362" s="4"/>
      <c r="Z362" s="4"/>
      <c r="AA362" s="4">
        <f>C362+I362-L362-O362-U362-X362-R362</f>
        <v>0</v>
      </c>
      <c r="AB362" s="7">
        <v>45385</v>
      </c>
    </row>
    <row r="363" spans="1:28" ht="15.75" x14ac:dyDescent="0.25">
      <c r="A363" s="29">
        <v>45381</v>
      </c>
      <c r="B363" s="72" t="s">
        <v>153</v>
      </c>
      <c r="C363" s="25">
        <v>1987500</v>
      </c>
      <c r="D363" s="25" t="s">
        <v>46</v>
      </c>
      <c r="E363" s="25" t="s">
        <v>208</v>
      </c>
      <c r="F363" s="25">
        <v>2500</v>
      </c>
      <c r="G363" s="25" t="s">
        <v>34</v>
      </c>
      <c r="H363" s="25"/>
      <c r="I363" s="11">
        <f t="shared" si="54"/>
        <v>0</v>
      </c>
      <c r="J363" s="31" t="s">
        <v>324</v>
      </c>
      <c r="K363" s="11"/>
      <c r="L363" s="4">
        <f t="shared" si="55"/>
        <v>1987500</v>
      </c>
      <c r="M363" s="4">
        <v>1987500</v>
      </c>
      <c r="N363" s="4"/>
      <c r="O363" s="4">
        <f t="shared" si="56"/>
        <v>0</v>
      </c>
      <c r="P363" s="4"/>
      <c r="Q363" s="4"/>
      <c r="R363" s="4">
        <f t="shared" si="57"/>
        <v>0</v>
      </c>
      <c r="S363" s="4"/>
      <c r="T363" s="4"/>
      <c r="U363" s="4">
        <f t="shared" si="58"/>
        <v>0</v>
      </c>
      <c r="V363" s="4"/>
      <c r="W363" s="4"/>
      <c r="X363" s="4">
        <f t="shared" si="59"/>
        <v>0</v>
      </c>
      <c r="Y363" s="4"/>
      <c r="Z363" s="4"/>
      <c r="AA363" s="4">
        <f>C363+I363-L363-O363-U363-X363-R363</f>
        <v>0</v>
      </c>
      <c r="AB363" s="7">
        <v>45397</v>
      </c>
    </row>
    <row r="364" spans="1:28" ht="15.75" x14ac:dyDescent="0.25">
      <c r="A364" s="29">
        <v>45381</v>
      </c>
      <c r="B364" s="72" t="s">
        <v>153</v>
      </c>
      <c r="C364" s="25">
        <v>10562500</v>
      </c>
      <c r="D364" s="25" t="s">
        <v>46</v>
      </c>
      <c r="E364" s="25" t="s">
        <v>1137</v>
      </c>
      <c r="F364" s="25">
        <v>12500</v>
      </c>
      <c r="G364" s="25" t="s">
        <v>34</v>
      </c>
      <c r="H364" s="25"/>
      <c r="I364" s="11">
        <f t="shared" si="54"/>
        <v>0</v>
      </c>
      <c r="J364" s="31" t="s">
        <v>324</v>
      </c>
      <c r="K364" s="11"/>
      <c r="L364" s="4">
        <f t="shared" si="55"/>
        <v>10562500</v>
      </c>
      <c r="M364" s="4">
        <v>10013000</v>
      </c>
      <c r="N364" s="4">
        <v>549500</v>
      </c>
      <c r="O364" s="4">
        <f t="shared" si="56"/>
        <v>0</v>
      </c>
      <c r="P364" s="4"/>
      <c r="Q364" s="4"/>
      <c r="R364" s="4">
        <f t="shared" si="57"/>
        <v>0</v>
      </c>
      <c r="S364" s="4"/>
      <c r="T364" s="4"/>
      <c r="U364" s="4">
        <f t="shared" si="58"/>
        <v>0</v>
      </c>
      <c r="V364" s="4"/>
      <c r="W364" s="4"/>
      <c r="X364" s="4">
        <f t="shared" si="59"/>
        <v>0</v>
      </c>
      <c r="Y364" s="4"/>
      <c r="Z364" s="4"/>
      <c r="AA364" s="4">
        <f>C364+I364-L364-O364-U364-X364-R364</f>
        <v>0</v>
      </c>
      <c r="AB364" s="7">
        <v>45397</v>
      </c>
    </row>
    <row r="365" spans="1:28" ht="15.75" x14ac:dyDescent="0.25">
      <c r="A365" s="29">
        <v>45381</v>
      </c>
      <c r="B365" s="25" t="s">
        <v>309</v>
      </c>
      <c r="C365" s="25">
        <v>8960000</v>
      </c>
      <c r="D365" s="25" t="s">
        <v>46</v>
      </c>
      <c r="E365" s="25" t="s">
        <v>356</v>
      </c>
      <c r="F365" s="25">
        <v>1</v>
      </c>
      <c r="G365" s="25" t="s">
        <v>48</v>
      </c>
      <c r="H365" s="25"/>
      <c r="I365" s="11">
        <f t="shared" si="54"/>
        <v>0</v>
      </c>
      <c r="J365" s="26" t="s">
        <v>28</v>
      </c>
      <c r="K365" s="11"/>
      <c r="L365" s="4">
        <f t="shared" si="55"/>
        <v>0</v>
      </c>
      <c r="M365" s="4"/>
      <c r="N365" s="4"/>
      <c r="O365" s="4">
        <f t="shared" si="56"/>
        <v>0</v>
      </c>
      <c r="P365" s="4"/>
      <c r="Q365" s="4"/>
      <c r="R365" s="4">
        <f t="shared" si="57"/>
        <v>0</v>
      </c>
      <c r="S365" s="4"/>
      <c r="T365" s="4"/>
      <c r="U365" s="4">
        <f t="shared" si="58"/>
        <v>0</v>
      </c>
      <c r="V365" s="4"/>
      <c r="W365" s="4"/>
      <c r="X365" s="4">
        <f t="shared" si="59"/>
        <v>0</v>
      </c>
      <c r="Y365" s="4"/>
      <c r="Z365" s="4"/>
      <c r="AA365" s="4">
        <f>C365+I365-L365-O365-U365-X365-R365</f>
        <v>8960000</v>
      </c>
      <c r="AB365" s="7"/>
    </row>
    <row r="366" spans="1:28" ht="15.75" x14ac:dyDescent="0.25">
      <c r="A366" s="29">
        <v>45381</v>
      </c>
      <c r="B366" s="73" t="s">
        <v>499</v>
      </c>
      <c r="C366" s="27">
        <v>75000</v>
      </c>
      <c r="D366" s="27" t="s">
        <v>46</v>
      </c>
      <c r="E366" s="27" t="s">
        <v>172</v>
      </c>
      <c r="F366" s="27">
        <v>3</v>
      </c>
      <c r="G366" s="27" t="s">
        <v>27</v>
      </c>
      <c r="H366" s="27"/>
      <c r="I366" s="11">
        <f t="shared" si="54"/>
        <v>0</v>
      </c>
      <c r="J366" s="32" t="s">
        <v>324</v>
      </c>
      <c r="K366" s="11"/>
      <c r="L366" s="4">
        <f t="shared" si="55"/>
        <v>75000</v>
      </c>
      <c r="M366" s="4">
        <v>75000</v>
      </c>
      <c r="N366" s="4"/>
      <c r="O366" s="4">
        <f t="shared" si="56"/>
        <v>0</v>
      </c>
      <c r="P366" s="4"/>
      <c r="Q366" s="4"/>
      <c r="R366" s="4">
        <f t="shared" si="57"/>
        <v>0</v>
      </c>
      <c r="S366" s="4"/>
      <c r="T366" s="4"/>
      <c r="U366" s="4">
        <f t="shared" si="58"/>
        <v>0</v>
      </c>
      <c r="V366" s="4"/>
      <c r="W366" s="4"/>
      <c r="X366" s="4">
        <f t="shared" si="59"/>
        <v>0</v>
      </c>
      <c r="Y366" s="4"/>
      <c r="Z366" s="4"/>
      <c r="AA366" s="4">
        <f>C366+I366-L366-O366-U366-X366-R366</f>
        <v>0</v>
      </c>
      <c r="AB366" s="7">
        <v>45384</v>
      </c>
    </row>
    <row r="367" spans="1:28" ht="15.75" x14ac:dyDescent="0.25">
      <c r="A367" s="24">
        <v>45381</v>
      </c>
      <c r="B367" s="72" t="s">
        <v>1138</v>
      </c>
      <c r="C367" s="25">
        <v>3200000</v>
      </c>
      <c r="D367" s="25" t="s">
        <v>52</v>
      </c>
      <c r="E367" s="25" t="s">
        <v>135</v>
      </c>
      <c r="F367" s="25">
        <v>20</v>
      </c>
      <c r="G367" s="25" t="s">
        <v>48</v>
      </c>
      <c r="H367" s="25"/>
      <c r="I367" s="11">
        <f t="shared" si="54"/>
        <v>0</v>
      </c>
      <c r="J367" s="31" t="s">
        <v>312</v>
      </c>
      <c r="K367" s="11" t="s">
        <v>1342</v>
      </c>
      <c r="L367" s="4">
        <f t="shared" si="55"/>
        <v>0</v>
      </c>
      <c r="M367" s="4"/>
      <c r="N367" s="4"/>
      <c r="O367" s="4">
        <f t="shared" si="56"/>
        <v>3200000</v>
      </c>
      <c r="P367" s="4">
        <v>3200000</v>
      </c>
      <c r="Q367" s="4"/>
      <c r="R367" s="4">
        <f t="shared" si="57"/>
        <v>0</v>
      </c>
      <c r="S367" s="4"/>
      <c r="T367" s="4"/>
      <c r="U367" s="4">
        <f t="shared" si="58"/>
        <v>0</v>
      </c>
      <c r="V367" s="4"/>
      <c r="W367" s="4"/>
      <c r="X367" s="4">
        <f t="shared" si="59"/>
        <v>0</v>
      </c>
      <c r="Y367" s="4"/>
      <c r="Z367" s="4"/>
      <c r="AA367" s="4">
        <f>C367+I367-L367-O367-U367-X367-R367</f>
        <v>0</v>
      </c>
      <c r="AB367" s="7">
        <v>45409</v>
      </c>
    </row>
    <row r="368" spans="1:28" ht="15.75" x14ac:dyDescent="0.25">
      <c r="A368" s="29">
        <v>45381</v>
      </c>
      <c r="B368" s="72" t="s">
        <v>291</v>
      </c>
      <c r="C368" s="27">
        <v>2400000</v>
      </c>
      <c r="D368" s="27" t="s">
        <v>52</v>
      </c>
      <c r="E368" s="27" t="s">
        <v>42</v>
      </c>
      <c r="F368" s="27">
        <v>600</v>
      </c>
      <c r="G368" s="27" t="s">
        <v>34</v>
      </c>
      <c r="H368" s="27"/>
      <c r="I368" s="11">
        <f t="shared" ref="I368:I399" si="60">F368*H368</f>
        <v>0</v>
      </c>
      <c r="J368" s="32" t="s">
        <v>324</v>
      </c>
      <c r="K368" s="11"/>
      <c r="L368" s="4">
        <f t="shared" ref="L368:L399" si="61">M368+N368</f>
        <v>0</v>
      </c>
      <c r="M368" s="4"/>
      <c r="N368" s="4"/>
      <c r="O368" s="4">
        <f t="shared" ref="O368:O399" si="62">P368+Q368</f>
        <v>0</v>
      </c>
      <c r="P368" s="4"/>
      <c r="Q368" s="4"/>
      <c r="R368" s="4">
        <f t="shared" ref="R368:R399" si="63">S368+T368</f>
        <v>0</v>
      </c>
      <c r="S368" s="4"/>
      <c r="T368" s="4"/>
      <c r="U368" s="4">
        <f t="shared" ref="U368:U399" si="64">V368+W368</f>
        <v>2400000</v>
      </c>
      <c r="V368" s="4">
        <v>2400000</v>
      </c>
      <c r="W368" s="4"/>
      <c r="X368" s="4">
        <f t="shared" ref="X368:X399" si="65">Y368+Z368</f>
        <v>0</v>
      </c>
      <c r="Y368" s="4"/>
      <c r="Z368" s="4"/>
      <c r="AA368" s="4">
        <f>C368+I368-L368-O368-U368-X368-R368</f>
        <v>0</v>
      </c>
      <c r="AB368" s="7">
        <v>45383</v>
      </c>
    </row>
    <row r="369" spans="1:28" ht="15.75" x14ac:dyDescent="0.25">
      <c r="A369" s="24">
        <v>45381</v>
      </c>
      <c r="B369" s="72" t="s">
        <v>251</v>
      </c>
      <c r="C369" s="25">
        <v>906600</v>
      </c>
      <c r="D369" s="25" t="s">
        <v>52</v>
      </c>
      <c r="E369" s="25" t="s">
        <v>782</v>
      </c>
      <c r="F369" s="25">
        <v>200</v>
      </c>
      <c r="G369" s="25" t="s">
        <v>34</v>
      </c>
      <c r="H369" s="25"/>
      <c r="I369" s="11">
        <f t="shared" si="60"/>
        <v>0</v>
      </c>
      <c r="J369" s="31" t="s">
        <v>312</v>
      </c>
      <c r="K369" s="11" t="s">
        <v>1190</v>
      </c>
      <c r="L369" s="4">
        <f t="shared" si="61"/>
        <v>0</v>
      </c>
      <c r="M369" s="4"/>
      <c r="N369" s="4"/>
      <c r="O369" s="4">
        <f t="shared" si="62"/>
        <v>906600</v>
      </c>
      <c r="P369" s="4">
        <v>906600</v>
      </c>
      <c r="Q369" s="4"/>
      <c r="R369" s="4">
        <f t="shared" si="63"/>
        <v>0</v>
      </c>
      <c r="S369" s="4"/>
      <c r="T369" s="4"/>
      <c r="U369" s="4">
        <f t="shared" si="64"/>
        <v>0</v>
      </c>
      <c r="V369" s="4"/>
      <c r="W369" s="4"/>
      <c r="X369" s="4">
        <f t="shared" si="65"/>
        <v>0</v>
      </c>
      <c r="Y369" s="4"/>
      <c r="Z369" s="4"/>
      <c r="AA369" s="4">
        <f>C369+I369-L369-O369-U369-X369-R369</f>
        <v>0</v>
      </c>
      <c r="AB369" s="7">
        <v>45386</v>
      </c>
    </row>
    <row r="370" spans="1:28" ht="15.75" x14ac:dyDescent="0.25">
      <c r="A370" s="24">
        <v>45381</v>
      </c>
      <c r="B370" s="72" t="s">
        <v>678</v>
      </c>
      <c r="C370" s="25">
        <v>4300000</v>
      </c>
      <c r="D370" s="25" t="s">
        <v>52</v>
      </c>
      <c r="E370" s="25" t="s">
        <v>42</v>
      </c>
      <c r="F370" s="25">
        <v>1000</v>
      </c>
      <c r="G370" s="25" t="s">
        <v>34</v>
      </c>
      <c r="H370" s="25"/>
      <c r="I370" s="11">
        <f t="shared" si="60"/>
        <v>0</v>
      </c>
      <c r="J370" s="31" t="s">
        <v>324</v>
      </c>
      <c r="K370" s="11"/>
      <c r="L370" s="4">
        <f t="shared" si="61"/>
        <v>4300000</v>
      </c>
      <c r="M370" s="4">
        <v>4300000</v>
      </c>
      <c r="N370" s="4"/>
      <c r="O370" s="4">
        <f t="shared" si="62"/>
        <v>0</v>
      </c>
      <c r="P370" s="4"/>
      <c r="Q370" s="4"/>
      <c r="R370" s="4">
        <f t="shared" si="63"/>
        <v>0</v>
      </c>
      <c r="S370" s="4"/>
      <c r="T370" s="4"/>
      <c r="U370" s="4">
        <f t="shared" si="64"/>
        <v>0</v>
      </c>
      <c r="V370" s="4"/>
      <c r="W370" s="4"/>
      <c r="X370" s="4">
        <f t="shared" si="65"/>
        <v>0</v>
      </c>
      <c r="Y370" s="4"/>
      <c r="Z370" s="4"/>
      <c r="AA370" s="4">
        <f>C370+I370-L370-O370-U370-X370-R370</f>
        <v>0</v>
      </c>
      <c r="AB370" s="7">
        <v>45395</v>
      </c>
    </row>
    <row r="371" spans="1:28" ht="15.75" x14ac:dyDescent="0.25">
      <c r="A371" s="29"/>
      <c r="B371" s="25" t="s">
        <v>744</v>
      </c>
      <c r="C371" s="25">
        <v>-3433500</v>
      </c>
      <c r="D371" s="25" t="s">
        <v>46</v>
      </c>
      <c r="E371" s="25" t="s">
        <v>139</v>
      </c>
      <c r="F371" s="25"/>
      <c r="G371" s="25" t="s">
        <v>34</v>
      </c>
      <c r="H371" s="25"/>
      <c r="I371" s="11">
        <f t="shared" si="60"/>
        <v>0</v>
      </c>
      <c r="J371" s="31" t="s">
        <v>49</v>
      </c>
      <c r="K371" s="11"/>
      <c r="L371" s="4">
        <f t="shared" si="61"/>
        <v>0</v>
      </c>
      <c r="M371" s="4"/>
      <c r="N371" s="4"/>
      <c r="O371" s="4">
        <f t="shared" si="62"/>
        <v>0</v>
      </c>
      <c r="P371" s="4"/>
      <c r="Q371" s="4"/>
      <c r="R371" s="4">
        <f t="shared" si="63"/>
        <v>0</v>
      </c>
      <c r="S371" s="4"/>
      <c r="T371" s="4"/>
      <c r="U371" s="4">
        <f t="shared" si="64"/>
        <v>0</v>
      </c>
      <c r="V371" s="4"/>
      <c r="W371" s="4"/>
      <c r="X371" s="4">
        <f t="shared" si="65"/>
        <v>0</v>
      </c>
      <c r="Y371" s="4"/>
      <c r="Z371" s="4"/>
      <c r="AA371" s="4">
        <f>C371+I371-L371-O371-U371-X371-R371</f>
        <v>-3433500</v>
      </c>
      <c r="AB371" s="7"/>
    </row>
    <row r="372" spans="1:28" ht="15.75" x14ac:dyDescent="0.25">
      <c r="A372" s="29"/>
      <c r="B372" s="27" t="s">
        <v>1139</v>
      </c>
      <c r="C372" s="27">
        <f>-486000-486000-808000</f>
        <v>-1780000</v>
      </c>
      <c r="D372" s="27" t="s">
        <v>52</v>
      </c>
      <c r="E372" s="27"/>
      <c r="F372" s="27"/>
      <c r="G372" s="27" t="s">
        <v>34</v>
      </c>
      <c r="H372" s="27"/>
      <c r="I372" s="11">
        <f t="shared" si="60"/>
        <v>0</v>
      </c>
      <c r="J372" s="32" t="s">
        <v>49</v>
      </c>
      <c r="K372" s="11"/>
      <c r="L372" s="4">
        <f t="shared" si="61"/>
        <v>0</v>
      </c>
      <c r="M372" s="4"/>
      <c r="N372" s="4"/>
      <c r="O372" s="4">
        <f t="shared" si="62"/>
        <v>0</v>
      </c>
      <c r="P372" s="4"/>
      <c r="Q372" s="4"/>
      <c r="R372" s="4">
        <f t="shared" si="63"/>
        <v>0</v>
      </c>
      <c r="S372" s="4"/>
      <c r="T372" s="4"/>
      <c r="U372" s="4">
        <f t="shared" si="64"/>
        <v>0</v>
      </c>
      <c r="V372" s="4"/>
      <c r="W372" s="4"/>
      <c r="X372" s="4">
        <f t="shared" si="65"/>
        <v>0</v>
      </c>
      <c r="Y372" s="4"/>
      <c r="Z372" s="4"/>
      <c r="AA372" s="4">
        <f>C372+I372-L372-O372-U372-X372-R372</f>
        <v>-1780000</v>
      </c>
      <c r="AB372" s="7"/>
    </row>
    <row r="373" spans="1:28" ht="15.75" x14ac:dyDescent="0.25">
      <c r="A373" s="24">
        <v>45383</v>
      </c>
      <c r="B373" s="25" t="s">
        <v>412</v>
      </c>
      <c r="C373" s="25"/>
      <c r="D373" s="25" t="s">
        <v>46</v>
      </c>
      <c r="E373" s="25" t="s">
        <v>1041</v>
      </c>
      <c r="F373" s="25">
        <v>1218</v>
      </c>
      <c r="G373" s="25" t="s">
        <v>39</v>
      </c>
      <c r="H373" s="25">
        <v>12800</v>
      </c>
      <c r="I373" s="11">
        <f t="shared" si="60"/>
        <v>15590400</v>
      </c>
      <c r="J373" s="31" t="s">
        <v>312</v>
      </c>
      <c r="K373" s="11" t="s">
        <v>1229</v>
      </c>
      <c r="L373" s="4">
        <f t="shared" si="61"/>
        <v>0</v>
      </c>
      <c r="M373" s="4"/>
      <c r="N373" s="4"/>
      <c r="O373" s="4">
        <f t="shared" si="62"/>
        <v>15590400</v>
      </c>
      <c r="P373" s="4">
        <v>15590400</v>
      </c>
      <c r="Q373" s="4"/>
      <c r="R373" s="4">
        <f t="shared" si="63"/>
        <v>0</v>
      </c>
      <c r="S373" s="4"/>
      <c r="T373" s="4"/>
      <c r="U373" s="4">
        <f t="shared" si="64"/>
        <v>0</v>
      </c>
      <c r="V373" s="4"/>
      <c r="W373" s="4"/>
      <c r="X373" s="4">
        <f t="shared" si="65"/>
        <v>0</v>
      </c>
      <c r="Y373" s="4"/>
      <c r="Z373" s="4"/>
      <c r="AA373" s="4">
        <f>C373+I373-L373-O373-U373-X373-R373</f>
        <v>0</v>
      </c>
      <c r="AB373" s="7"/>
    </row>
    <row r="374" spans="1:28" ht="15.75" x14ac:dyDescent="0.25">
      <c r="A374" s="24">
        <v>45383</v>
      </c>
      <c r="B374" s="72" t="s">
        <v>412</v>
      </c>
      <c r="C374" s="25"/>
      <c r="D374" s="25" t="s">
        <v>46</v>
      </c>
      <c r="E374" s="25" t="s">
        <v>58</v>
      </c>
      <c r="F374" s="25">
        <v>10400</v>
      </c>
      <c r="G374" s="25" t="s">
        <v>34</v>
      </c>
      <c r="H374" s="25">
        <v>1900</v>
      </c>
      <c r="I374" s="11">
        <f t="shared" si="60"/>
        <v>19760000</v>
      </c>
      <c r="J374" s="31" t="s">
        <v>312</v>
      </c>
      <c r="K374" s="11" t="s">
        <v>1229</v>
      </c>
      <c r="L374" s="4">
        <f t="shared" si="61"/>
        <v>0</v>
      </c>
      <c r="M374" s="4"/>
      <c r="N374" s="4"/>
      <c r="O374" s="4">
        <f t="shared" si="62"/>
        <v>19760000</v>
      </c>
      <c r="P374" s="4">
        <v>6324000</v>
      </c>
      <c r="Q374" s="4">
        <v>13436000</v>
      </c>
      <c r="R374" s="4">
        <f t="shared" si="63"/>
        <v>0</v>
      </c>
      <c r="S374" s="4"/>
      <c r="T374" s="4"/>
      <c r="U374" s="4">
        <f t="shared" si="64"/>
        <v>0</v>
      </c>
      <c r="V374" s="4"/>
      <c r="W374" s="4"/>
      <c r="X374" s="4">
        <f t="shared" si="65"/>
        <v>0</v>
      </c>
      <c r="Y374" s="4"/>
      <c r="Z374" s="4"/>
      <c r="AA374" s="4">
        <f>C374+I374-L374-O374-U374-X374-R374</f>
        <v>0</v>
      </c>
      <c r="AB374" s="7">
        <v>45404</v>
      </c>
    </row>
    <row r="375" spans="1:28" ht="15.75" x14ac:dyDescent="0.25">
      <c r="A375" s="24">
        <v>45383</v>
      </c>
      <c r="B375" s="72" t="s">
        <v>414</v>
      </c>
      <c r="C375" s="25"/>
      <c r="D375" s="25" t="s">
        <v>46</v>
      </c>
      <c r="E375" s="25" t="s">
        <v>100</v>
      </c>
      <c r="F375" s="25">
        <v>28</v>
      </c>
      <c r="G375" s="25" t="s">
        <v>39</v>
      </c>
      <c r="H375" s="25">
        <v>47000</v>
      </c>
      <c r="I375" s="11">
        <f t="shared" si="60"/>
        <v>1316000</v>
      </c>
      <c r="J375" s="31" t="s">
        <v>312</v>
      </c>
      <c r="K375" s="11"/>
      <c r="L375" s="4">
        <f t="shared" si="61"/>
        <v>0</v>
      </c>
      <c r="M375" s="4"/>
      <c r="N375" s="4"/>
      <c r="O375" s="4">
        <f t="shared" si="62"/>
        <v>1316000</v>
      </c>
      <c r="P375" s="4">
        <v>1316000</v>
      </c>
      <c r="Q375" s="4"/>
      <c r="R375" s="4">
        <f t="shared" si="63"/>
        <v>0</v>
      </c>
      <c r="S375" s="4"/>
      <c r="T375" s="4"/>
      <c r="U375" s="4">
        <f t="shared" si="64"/>
        <v>0</v>
      </c>
      <c r="V375" s="4"/>
      <c r="W375" s="4"/>
      <c r="X375" s="4">
        <f t="shared" si="65"/>
        <v>0</v>
      </c>
      <c r="Y375" s="4"/>
      <c r="Z375" s="4"/>
      <c r="AA375" s="4">
        <f>C375+I375-L375-O375-U375-X375-R375</f>
        <v>0</v>
      </c>
      <c r="AB375" s="7">
        <v>45383</v>
      </c>
    </row>
    <row r="376" spans="1:28" ht="15.75" x14ac:dyDescent="0.25">
      <c r="A376" s="24">
        <v>45383</v>
      </c>
      <c r="B376" s="72" t="s">
        <v>1142</v>
      </c>
      <c r="C376" s="25"/>
      <c r="D376" s="25" t="s">
        <v>46</v>
      </c>
      <c r="E376" s="25" t="s">
        <v>56</v>
      </c>
      <c r="F376" s="25">
        <v>1</v>
      </c>
      <c r="G376" s="25" t="s">
        <v>23</v>
      </c>
      <c r="H376" s="25">
        <v>450000</v>
      </c>
      <c r="I376" s="11">
        <f t="shared" si="60"/>
        <v>450000</v>
      </c>
      <c r="J376" s="26" t="s">
        <v>28</v>
      </c>
      <c r="K376" s="11"/>
      <c r="L376" s="4">
        <f t="shared" si="61"/>
        <v>0</v>
      </c>
      <c r="M376" s="4"/>
      <c r="N376" s="4"/>
      <c r="O376" s="4">
        <f t="shared" si="62"/>
        <v>0</v>
      </c>
      <c r="P376" s="4"/>
      <c r="Q376" s="4"/>
      <c r="R376" s="4">
        <f t="shared" si="63"/>
        <v>0</v>
      </c>
      <c r="S376" s="4"/>
      <c r="T376" s="4"/>
      <c r="U376" s="4">
        <f t="shared" si="64"/>
        <v>0</v>
      </c>
      <c r="V376" s="4"/>
      <c r="W376" s="4"/>
      <c r="X376" s="4">
        <f t="shared" si="65"/>
        <v>0</v>
      </c>
      <c r="Y376" s="4"/>
      <c r="Z376" s="4"/>
      <c r="AA376" s="4">
        <f>C376+I376-L376-O376-U376-X376-R376</f>
        <v>450000</v>
      </c>
      <c r="AB376" s="7"/>
    </row>
    <row r="377" spans="1:28" ht="15.75" x14ac:dyDescent="0.25">
      <c r="A377" s="24">
        <v>45383</v>
      </c>
      <c r="B377" s="72" t="s">
        <v>253</v>
      </c>
      <c r="C377" s="25"/>
      <c r="D377" s="25" t="s">
        <v>46</v>
      </c>
      <c r="E377" s="25" t="s">
        <v>127</v>
      </c>
      <c r="F377" s="25">
        <v>10</v>
      </c>
      <c r="G377" s="25" t="s">
        <v>39</v>
      </c>
      <c r="H377" s="25">
        <v>65000</v>
      </c>
      <c r="I377" s="11">
        <f t="shared" si="60"/>
        <v>650000</v>
      </c>
      <c r="J377" s="26" t="s">
        <v>28</v>
      </c>
      <c r="K377" s="11" t="s">
        <v>1230</v>
      </c>
      <c r="L377" s="4">
        <f t="shared" si="61"/>
        <v>0</v>
      </c>
      <c r="M377" s="4"/>
      <c r="N377" s="4"/>
      <c r="O377" s="4">
        <f t="shared" si="62"/>
        <v>0</v>
      </c>
      <c r="P377" s="4"/>
      <c r="Q377" s="4"/>
      <c r="R377" s="4">
        <f t="shared" si="63"/>
        <v>0</v>
      </c>
      <c r="S377" s="4"/>
      <c r="T377" s="4"/>
      <c r="U377" s="4">
        <f t="shared" si="64"/>
        <v>0</v>
      </c>
      <c r="V377" s="4"/>
      <c r="W377" s="4"/>
      <c r="X377" s="4">
        <f t="shared" si="65"/>
        <v>0</v>
      </c>
      <c r="Y377" s="4"/>
      <c r="Z377" s="4"/>
      <c r="AA377" s="4">
        <f>C377+I377-L377-O377-U377-X377-R377</f>
        <v>650000</v>
      </c>
      <c r="AB377" s="7"/>
    </row>
    <row r="378" spans="1:28" ht="15.75" x14ac:dyDescent="0.25">
      <c r="A378" s="24">
        <v>45383</v>
      </c>
      <c r="B378" s="72" t="s">
        <v>253</v>
      </c>
      <c r="C378" s="27"/>
      <c r="D378" s="25" t="s">
        <v>46</v>
      </c>
      <c r="E378" s="27" t="s">
        <v>150</v>
      </c>
      <c r="F378" s="27">
        <v>20</v>
      </c>
      <c r="G378" s="25" t="s">
        <v>77</v>
      </c>
      <c r="H378" s="27">
        <v>45000</v>
      </c>
      <c r="I378" s="11">
        <f t="shared" si="60"/>
        <v>900000</v>
      </c>
      <c r="J378" s="28" t="s">
        <v>28</v>
      </c>
      <c r="K378" s="11" t="s">
        <v>1230</v>
      </c>
      <c r="L378" s="4">
        <f t="shared" si="61"/>
        <v>0</v>
      </c>
      <c r="M378" s="4"/>
      <c r="N378" s="4"/>
      <c r="O378" s="4">
        <f t="shared" si="62"/>
        <v>0</v>
      </c>
      <c r="P378" s="4"/>
      <c r="Q378" s="4"/>
      <c r="R378" s="4">
        <f t="shared" si="63"/>
        <v>0</v>
      </c>
      <c r="S378" s="4"/>
      <c r="T378" s="4"/>
      <c r="U378" s="4">
        <f t="shared" si="64"/>
        <v>0</v>
      </c>
      <c r="V378" s="4"/>
      <c r="W378" s="4"/>
      <c r="X378" s="4">
        <f t="shared" si="65"/>
        <v>0</v>
      </c>
      <c r="Y378" s="4"/>
      <c r="Z378" s="4"/>
      <c r="AA378" s="4">
        <f>C378+I378-L378-O378-U378-X378-R378</f>
        <v>900000</v>
      </c>
      <c r="AB378" s="7"/>
    </row>
    <row r="379" spans="1:28" ht="15.75" x14ac:dyDescent="0.25">
      <c r="A379" s="24">
        <v>45383</v>
      </c>
      <c r="B379" s="72" t="s">
        <v>96</v>
      </c>
      <c r="C379" s="25"/>
      <c r="D379" s="25" t="s">
        <v>46</v>
      </c>
      <c r="E379" s="27" t="s">
        <v>160</v>
      </c>
      <c r="F379" s="27">
        <v>750</v>
      </c>
      <c r="G379" s="25" t="s">
        <v>34</v>
      </c>
      <c r="H379" s="25">
        <v>2975</v>
      </c>
      <c r="I379" s="11">
        <f t="shared" si="60"/>
        <v>2231250</v>
      </c>
      <c r="J379" s="31" t="s">
        <v>324</v>
      </c>
      <c r="K379" s="11"/>
      <c r="L379" s="4">
        <f t="shared" si="61"/>
        <v>0</v>
      </c>
      <c r="M379" s="4"/>
      <c r="N379" s="4"/>
      <c r="O379" s="4">
        <f t="shared" si="62"/>
        <v>0</v>
      </c>
      <c r="P379" s="4"/>
      <c r="Q379" s="4"/>
      <c r="R379" s="4">
        <f t="shared" si="63"/>
        <v>0</v>
      </c>
      <c r="S379" s="4"/>
      <c r="T379" s="4"/>
      <c r="U379" s="4">
        <f t="shared" si="64"/>
        <v>2231250</v>
      </c>
      <c r="V379" s="4">
        <v>473000</v>
      </c>
      <c r="W379" s="4">
        <v>1758250</v>
      </c>
      <c r="X379" s="4">
        <f t="shared" si="65"/>
        <v>0</v>
      </c>
      <c r="Y379" s="4"/>
      <c r="Z379" s="4"/>
      <c r="AA379" s="4">
        <f>C379+I379-L379-O379-U379-X379-R379</f>
        <v>0</v>
      </c>
      <c r="AB379" s="7">
        <v>45405</v>
      </c>
    </row>
    <row r="380" spans="1:28" ht="15.75" x14ac:dyDescent="0.25">
      <c r="A380" s="24">
        <v>45383</v>
      </c>
      <c r="B380" s="72" t="s">
        <v>116</v>
      </c>
      <c r="C380" s="25"/>
      <c r="D380" s="25" t="s">
        <v>52</v>
      </c>
      <c r="E380" s="25" t="s">
        <v>216</v>
      </c>
      <c r="F380" s="25">
        <v>4</v>
      </c>
      <c r="G380" s="25" t="s">
        <v>27</v>
      </c>
      <c r="H380" s="25">
        <v>45000</v>
      </c>
      <c r="I380" s="11">
        <f t="shared" si="60"/>
        <v>180000</v>
      </c>
      <c r="J380" s="26" t="s">
        <v>28</v>
      </c>
      <c r="K380" s="11"/>
      <c r="L380" s="4">
        <f t="shared" si="61"/>
        <v>0</v>
      </c>
      <c r="M380" s="4"/>
      <c r="N380" s="4"/>
      <c r="O380" s="4">
        <f t="shared" si="62"/>
        <v>0</v>
      </c>
      <c r="P380" s="4"/>
      <c r="Q380" s="4"/>
      <c r="R380" s="4">
        <f t="shared" si="63"/>
        <v>0</v>
      </c>
      <c r="S380" s="4"/>
      <c r="T380" s="4"/>
      <c r="U380" s="4">
        <f t="shared" si="64"/>
        <v>0</v>
      </c>
      <c r="V380" s="4"/>
      <c r="W380" s="4"/>
      <c r="X380" s="4">
        <f t="shared" si="65"/>
        <v>0</v>
      </c>
      <c r="Y380" s="4"/>
      <c r="Z380" s="4"/>
      <c r="AA380" s="4">
        <f>C380+I380-L380-O380-U380-X380-R380</f>
        <v>180000</v>
      </c>
      <c r="AB380" s="7"/>
    </row>
    <row r="381" spans="1:28" ht="15.75" x14ac:dyDescent="0.25">
      <c r="A381" s="24">
        <v>45383</v>
      </c>
      <c r="B381" s="72" t="s">
        <v>116</v>
      </c>
      <c r="C381" s="25"/>
      <c r="D381" s="25" t="s">
        <v>52</v>
      </c>
      <c r="E381" s="25" t="s">
        <v>135</v>
      </c>
      <c r="F381" s="25">
        <v>10</v>
      </c>
      <c r="G381" s="27" t="s">
        <v>48</v>
      </c>
      <c r="H381" s="25">
        <v>160000</v>
      </c>
      <c r="I381" s="11">
        <f t="shared" si="60"/>
        <v>1600000</v>
      </c>
      <c r="J381" s="26" t="s">
        <v>28</v>
      </c>
      <c r="K381" s="11"/>
      <c r="L381" s="4">
        <f t="shared" si="61"/>
        <v>0</v>
      </c>
      <c r="M381" s="4"/>
      <c r="N381" s="4"/>
      <c r="O381" s="4">
        <f t="shared" si="62"/>
        <v>0</v>
      </c>
      <c r="P381" s="4"/>
      <c r="Q381" s="4"/>
      <c r="R381" s="4">
        <f t="shared" si="63"/>
        <v>0</v>
      </c>
      <c r="S381" s="4"/>
      <c r="T381" s="4"/>
      <c r="U381" s="4">
        <f t="shared" si="64"/>
        <v>0</v>
      </c>
      <c r="V381" s="4"/>
      <c r="W381" s="4"/>
      <c r="X381" s="4">
        <f t="shared" si="65"/>
        <v>0</v>
      </c>
      <c r="Y381" s="4"/>
      <c r="Z381" s="4"/>
      <c r="AA381" s="4">
        <f>C381+I381-L381-O381-U381-X381-R381</f>
        <v>1600000</v>
      </c>
      <c r="AB381" s="7"/>
    </row>
    <row r="382" spans="1:28" ht="15.75" x14ac:dyDescent="0.25">
      <c r="A382" s="24">
        <v>45383</v>
      </c>
      <c r="B382" s="72" t="s">
        <v>347</v>
      </c>
      <c r="C382" s="25"/>
      <c r="D382" s="25" t="s">
        <v>52</v>
      </c>
      <c r="E382" s="25" t="s">
        <v>348</v>
      </c>
      <c r="F382" s="25">
        <v>400</v>
      </c>
      <c r="G382" s="27" t="s">
        <v>34</v>
      </c>
      <c r="H382" s="25">
        <v>1150</v>
      </c>
      <c r="I382" s="11">
        <f t="shared" si="60"/>
        <v>460000</v>
      </c>
      <c r="J382" s="31" t="s">
        <v>312</v>
      </c>
      <c r="K382" s="11" t="s">
        <v>1152</v>
      </c>
      <c r="L382" s="4">
        <f t="shared" si="61"/>
        <v>0</v>
      </c>
      <c r="M382" s="4"/>
      <c r="N382" s="4"/>
      <c r="O382" s="4">
        <f t="shared" si="62"/>
        <v>460000</v>
      </c>
      <c r="P382" s="4">
        <v>460000</v>
      </c>
      <c r="Q382" s="4"/>
      <c r="R382" s="4">
        <f t="shared" si="63"/>
        <v>0</v>
      </c>
      <c r="S382" s="4"/>
      <c r="T382" s="4"/>
      <c r="U382" s="4">
        <f t="shared" si="64"/>
        <v>0</v>
      </c>
      <c r="V382" s="4"/>
      <c r="W382" s="4"/>
      <c r="X382" s="4">
        <f t="shared" si="65"/>
        <v>0</v>
      </c>
      <c r="Y382" s="4"/>
      <c r="Z382" s="4"/>
      <c r="AA382" s="4">
        <f>C382+I382-L382-O382-U382-X382-R382</f>
        <v>0</v>
      </c>
      <c r="AB382" s="7">
        <v>45384</v>
      </c>
    </row>
    <row r="383" spans="1:28" ht="15.75" x14ac:dyDescent="0.25">
      <c r="A383" s="24">
        <v>45383</v>
      </c>
      <c r="B383" s="25" t="s">
        <v>99</v>
      </c>
      <c r="C383" s="25"/>
      <c r="D383" s="25"/>
      <c r="E383" s="25" t="s">
        <v>106</v>
      </c>
      <c r="F383" s="25">
        <v>101.1</v>
      </c>
      <c r="G383" s="27" t="s">
        <v>39</v>
      </c>
      <c r="H383" s="25"/>
      <c r="I383" s="11">
        <f t="shared" si="60"/>
        <v>0</v>
      </c>
      <c r="J383" s="26" t="s">
        <v>28</v>
      </c>
      <c r="K383" s="11"/>
      <c r="L383" s="4">
        <f t="shared" si="61"/>
        <v>0</v>
      </c>
      <c r="M383" s="4"/>
      <c r="N383" s="4"/>
      <c r="O383" s="4">
        <f t="shared" si="62"/>
        <v>0</v>
      </c>
      <c r="P383" s="4"/>
      <c r="Q383" s="4"/>
      <c r="R383" s="4">
        <f t="shared" si="63"/>
        <v>0</v>
      </c>
      <c r="S383" s="4"/>
      <c r="T383" s="4"/>
      <c r="U383" s="4">
        <f t="shared" si="64"/>
        <v>0</v>
      </c>
      <c r="V383" s="4"/>
      <c r="W383" s="4"/>
      <c r="X383" s="4">
        <f t="shared" si="65"/>
        <v>0</v>
      </c>
      <c r="Y383" s="4"/>
      <c r="Z383" s="4"/>
      <c r="AA383" s="4">
        <f>C383+I383-L383-O383-U383-X383-R383</f>
        <v>0</v>
      </c>
      <c r="AB383" s="7"/>
    </row>
    <row r="384" spans="1:28" ht="15.75" x14ac:dyDescent="0.25">
      <c r="A384" s="24">
        <v>45383</v>
      </c>
      <c r="B384" s="72" t="s">
        <v>422</v>
      </c>
      <c r="C384" s="25"/>
      <c r="D384" s="25" t="s">
        <v>46</v>
      </c>
      <c r="E384" s="25" t="s">
        <v>42</v>
      </c>
      <c r="F384" s="25">
        <v>100</v>
      </c>
      <c r="G384" s="27" t="s">
        <v>34</v>
      </c>
      <c r="H384" s="25">
        <v>4000</v>
      </c>
      <c r="I384" s="11">
        <f t="shared" si="60"/>
        <v>400000</v>
      </c>
      <c r="J384" s="31" t="s">
        <v>324</v>
      </c>
      <c r="K384" s="11"/>
      <c r="L384" s="4">
        <f t="shared" si="61"/>
        <v>0</v>
      </c>
      <c r="M384" s="4"/>
      <c r="N384" s="4"/>
      <c r="O384" s="4">
        <f t="shared" si="62"/>
        <v>0</v>
      </c>
      <c r="P384" s="4"/>
      <c r="Q384" s="4"/>
      <c r="R384" s="4">
        <f t="shared" si="63"/>
        <v>0</v>
      </c>
      <c r="S384" s="4"/>
      <c r="T384" s="4"/>
      <c r="U384" s="4">
        <f t="shared" si="64"/>
        <v>400000</v>
      </c>
      <c r="V384" s="4">
        <v>400000</v>
      </c>
      <c r="W384" s="4"/>
      <c r="X384" s="4">
        <f t="shared" si="65"/>
        <v>0</v>
      </c>
      <c r="Y384" s="4"/>
      <c r="Z384" s="4"/>
      <c r="AA384" s="4">
        <f>C384+I384-L384-O384-U384-X384-R384</f>
        <v>0</v>
      </c>
      <c r="AB384" s="7">
        <v>45387</v>
      </c>
    </row>
    <row r="385" spans="1:28" ht="15.75" x14ac:dyDescent="0.25">
      <c r="A385" s="24">
        <v>45383</v>
      </c>
      <c r="B385" s="72" t="s">
        <v>422</v>
      </c>
      <c r="C385" s="25"/>
      <c r="D385" s="25" t="s">
        <v>46</v>
      </c>
      <c r="E385" s="25" t="s">
        <v>395</v>
      </c>
      <c r="F385" s="25">
        <v>500</v>
      </c>
      <c r="G385" s="27" t="s">
        <v>34</v>
      </c>
      <c r="H385" s="25">
        <v>1122</v>
      </c>
      <c r="I385" s="11">
        <f t="shared" si="60"/>
        <v>561000</v>
      </c>
      <c r="J385" s="31" t="s">
        <v>324</v>
      </c>
      <c r="K385" s="11"/>
      <c r="L385" s="4">
        <f t="shared" si="61"/>
        <v>0</v>
      </c>
      <c r="M385" s="4"/>
      <c r="N385" s="4"/>
      <c r="O385" s="4">
        <f t="shared" si="62"/>
        <v>0</v>
      </c>
      <c r="P385" s="4"/>
      <c r="Q385" s="4"/>
      <c r="R385" s="4">
        <f t="shared" si="63"/>
        <v>0</v>
      </c>
      <c r="S385" s="4"/>
      <c r="T385" s="4"/>
      <c r="U385" s="4">
        <f t="shared" si="64"/>
        <v>561000</v>
      </c>
      <c r="V385" s="4">
        <v>561000</v>
      </c>
      <c r="W385" s="4"/>
      <c r="X385" s="4">
        <f t="shared" si="65"/>
        <v>0</v>
      </c>
      <c r="Y385" s="4"/>
      <c r="Z385" s="4"/>
      <c r="AA385" s="4">
        <f>C385+I385-L385-O385-U385-X385-R385</f>
        <v>0</v>
      </c>
      <c r="AB385" s="7">
        <v>45387</v>
      </c>
    </row>
    <row r="386" spans="1:28" ht="15.75" x14ac:dyDescent="0.25">
      <c r="A386" s="24">
        <v>45383</v>
      </c>
      <c r="B386" s="72" t="s">
        <v>803</v>
      </c>
      <c r="C386" s="25"/>
      <c r="D386" s="25" t="s">
        <v>52</v>
      </c>
      <c r="E386" s="25" t="s">
        <v>108</v>
      </c>
      <c r="F386" s="25">
        <v>4000</v>
      </c>
      <c r="G386" s="25" t="s">
        <v>34</v>
      </c>
      <c r="H386" s="25">
        <v>2000</v>
      </c>
      <c r="I386" s="11">
        <f t="shared" si="60"/>
        <v>8000000</v>
      </c>
      <c r="J386" s="31" t="s">
        <v>312</v>
      </c>
      <c r="K386" s="11"/>
      <c r="L386" s="4">
        <f t="shared" si="61"/>
        <v>0</v>
      </c>
      <c r="M386" s="4"/>
      <c r="N386" s="4"/>
      <c r="O386" s="4">
        <f t="shared" si="62"/>
        <v>8000000</v>
      </c>
      <c r="P386" s="4">
        <v>8000000</v>
      </c>
      <c r="Q386" s="4"/>
      <c r="R386" s="4">
        <f t="shared" si="63"/>
        <v>0</v>
      </c>
      <c r="S386" s="4"/>
      <c r="T386" s="4"/>
      <c r="U386" s="4">
        <f t="shared" si="64"/>
        <v>0</v>
      </c>
      <c r="V386" s="4"/>
      <c r="W386" s="4"/>
      <c r="X386" s="4">
        <f t="shared" si="65"/>
        <v>0</v>
      </c>
      <c r="Y386" s="4"/>
      <c r="Z386" s="4"/>
      <c r="AA386" s="4">
        <f>C386+I386-L386-O386-U386-X386-R386</f>
        <v>0</v>
      </c>
      <c r="AB386" s="7">
        <v>45383</v>
      </c>
    </row>
    <row r="387" spans="1:28" ht="15.75" x14ac:dyDescent="0.25">
      <c r="A387" s="24">
        <v>45383</v>
      </c>
      <c r="B387" s="72" t="s">
        <v>803</v>
      </c>
      <c r="C387" s="25"/>
      <c r="D387" s="25" t="s">
        <v>52</v>
      </c>
      <c r="E387" s="25" t="s">
        <v>61</v>
      </c>
      <c r="F387" s="25">
        <v>875</v>
      </c>
      <c r="G387" s="25" t="s">
        <v>34</v>
      </c>
      <c r="H387" s="25">
        <v>2280</v>
      </c>
      <c r="I387" s="11">
        <f t="shared" si="60"/>
        <v>1995000</v>
      </c>
      <c r="J387" s="31" t="s">
        <v>312</v>
      </c>
      <c r="K387" s="11"/>
      <c r="L387" s="4">
        <f t="shared" si="61"/>
        <v>0</v>
      </c>
      <c r="M387" s="4"/>
      <c r="N387" s="4"/>
      <c r="O387" s="4">
        <f t="shared" si="62"/>
        <v>1995000</v>
      </c>
      <c r="P387" s="4">
        <v>1995000</v>
      </c>
      <c r="Q387" s="4"/>
      <c r="R387" s="4">
        <f t="shared" si="63"/>
        <v>0</v>
      </c>
      <c r="S387" s="4"/>
      <c r="T387" s="4"/>
      <c r="U387" s="4">
        <f t="shared" si="64"/>
        <v>0</v>
      </c>
      <c r="V387" s="4"/>
      <c r="W387" s="4"/>
      <c r="X387" s="4">
        <f t="shared" si="65"/>
        <v>0</v>
      </c>
      <c r="Y387" s="4"/>
      <c r="Z387" s="4"/>
      <c r="AA387" s="4">
        <f>C387+I387-L387-O387-U387-X387-R387</f>
        <v>0</v>
      </c>
      <c r="AB387" s="7">
        <v>45383</v>
      </c>
    </row>
    <row r="388" spans="1:28" ht="15.75" x14ac:dyDescent="0.25">
      <c r="A388" s="24">
        <v>45383</v>
      </c>
      <c r="B388" s="72" t="s">
        <v>330</v>
      </c>
      <c r="C388" s="25"/>
      <c r="D388" s="25" t="s">
        <v>46</v>
      </c>
      <c r="E388" s="25" t="s">
        <v>109</v>
      </c>
      <c r="F388" s="25">
        <v>750</v>
      </c>
      <c r="G388" s="25" t="s">
        <v>34</v>
      </c>
      <c r="H388" s="25">
        <v>1040</v>
      </c>
      <c r="I388" s="11">
        <f t="shared" si="60"/>
        <v>780000</v>
      </c>
      <c r="J388" s="31" t="s">
        <v>312</v>
      </c>
      <c r="K388" s="11" t="s">
        <v>1146</v>
      </c>
      <c r="L388" s="4">
        <f t="shared" si="61"/>
        <v>0</v>
      </c>
      <c r="M388" s="4"/>
      <c r="N388" s="4"/>
      <c r="O388" s="4">
        <f t="shared" si="62"/>
        <v>780000</v>
      </c>
      <c r="P388" s="4">
        <v>780000</v>
      </c>
      <c r="Q388" s="4"/>
      <c r="R388" s="4">
        <f t="shared" si="63"/>
        <v>0</v>
      </c>
      <c r="S388" s="4"/>
      <c r="T388" s="4"/>
      <c r="U388" s="4">
        <f t="shared" si="64"/>
        <v>0</v>
      </c>
      <c r="V388" s="4"/>
      <c r="W388" s="4"/>
      <c r="X388" s="4">
        <f t="shared" si="65"/>
        <v>0</v>
      </c>
      <c r="Y388" s="4"/>
      <c r="Z388" s="4"/>
      <c r="AA388" s="4">
        <f>C388+I388-L388-O388-U388-X388-R388</f>
        <v>0</v>
      </c>
      <c r="AB388" s="7">
        <v>45383</v>
      </c>
    </row>
    <row r="389" spans="1:28" ht="15.75" x14ac:dyDescent="0.25">
      <c r="A389" s="24">
        <v>45383</v>
      </c>
      <c r="B389" s="72" t="s">
        <v>330</v>
      </c>
      <c r="C389" s="25"/>
      <c r="D389" s="25" t="s">
        <v>46</v>
      </c>
      <c r="E389" s="25" t="s">
        <v>154</v>
      </c>
      <c r="F389" s="25">
        <v>5750</v>
      </c>
      <c r="G389" s="25" t="s">
        <v>34</v>
      </c>
      <c r="H389" s="25">
        <v>1140</v>
      </c>
      <c r="I389" s="11">
        <f t="shared" si="60"/>
        <v>6555000</v>
      </c>
      <c r="J389" s="31" t="s">
        <v>312</v>
      </c>
      <c r="K389" s="11" t="s">
        <v>1146</v>
      </c>
      <c r="L389" s="4">
        <f t="shared" si="61"/>
        <v>0</v>
      </c>
      <c r="M389" s="4"/>
      <c r="N389" s="4"/>
      <c r="O389" s="4">
        <f t="shared" si="62"/>
        <v>6555000</v>
      </c>
      <c r="P389" s="4">
        <v>6555000</v>
      </c>
      <c r="Q389" s="4"/>
      <c r="R389" s="4">
        <f t="shared" si="63"/>
        <v>0</v>
      </c>
      <c r="S389" s="4"/>
      <c r="T389" s="4"/>
      <c r="U389" s="4">
        <f t="shared" si="64"/>
        <v>0</v>
      </c>
      <c r="V389" s="4"/>
      <c r="W389" s="4"/>
      <c r="X389" s="4">
        <f t="shared" si="65"/>
        <v>0</v>
      </c>
      <c r="Y389" s="4"/>
      <c r="Z389" s="4"/>
      <c r="AA389" s="4">
        <f>C389+I389-L389-O389-U389-X389-R389</f>
        <v>0</v>
      </c>
      <c r="AB389" s="7">
        <v>45383</v>
      </c>
    </row>
    <row r="390" spans="1:28" ht="15.75" x14ac:dyDescent="0.25">
      <c r="A390" s="24">
        <v>45383</v>
      </c>
      <c r="B390" s="73" t="s">
        <v>291</v>
      </c>
      <c r="C390" s="27"/>
      <c r="D390" s="27" t="s">
        <v>52</v>
      </c>
      <c r="E390" s="27" t="s">
        <v>260</v>
      </c>
      <c r="F390" s="27">
        <v>1000</v>
      </c>
      <c r="G390" s="25" t="s">
        <v>34</v>
      </c>
      <c r="H390" s="27">
        <v>2852</v>
      </c>
      <c r="I390" s="11">
        <f t="shared" si="60"/>
        <v>2852000</v>
      </c>
      <c r="J390" s="32" t="s">
        <v>312</v>
      </c>
      <c r="K390" s="11" t="s">
        <v>1204</v>
      </c>
      <c r="L390" s="4">
        <f t="shared" si="61"/>
        <v>0</v>
      </c>
      <c r="M390" s="4"/>
      <c r="N390" s="4"/>
      <c r="O390" s="4">
        <f t="shared" si="62"/>
        <v>2852000</v>
      </c>
      <c r="P390" s="4">
        <v>2852000</v>
      </c>
      <c r="Q390" s="4"/>
      <c r="R390" s="4">
        <f t="shared" si="63"/>
        <v>0</v>
      </c>
      <c r="S390" s="4"/>
      <c r="T390" s="4"/>
      <c r="U390" s="4">
        <f t="shared" si="64"/>
        <v>0</v>
      </c>
      <c r="V390" s="4"/>
      <c r="W390" s="4"/>
      <c r="X390" s="4">
        <f t="shared" si="65"/>
        <v>0</v>
      </c>
      <c r="Y390" s="4"/>
      <c r="Z390" s="4"/>
      <c r="AA390" s="4">
        <f>C390+I390-L390-O390-U390-X390-R390</f>
        <v>0</v>
      </c>
      <c r="AB390" s="7">
        <v>45387</v>
      </c>
    </row>
    <row r="391" spans="1:28" ht="15.75" x14ac:dyDescent="0.25">
      <c r="A391" s="24">
        <v>45383</v>
      </c>
      <c r="B391" s="73" t="s">
        <v>291</v>
      </c>
      <c r="C391" s="25"/>
      <c r="D391" s="27" t="s">
        <v>52</v>
      </c>
      <c r="E391" s="25" t="s">
        <v>42</v>
      </c>
      <c r="F391" s="25">
        <v>500</v>
      </c>
      <c r="G391" s="25" t="s">
        <v>34</v>
      </c>
      <c r="H391" s="25">
        <v>4000</v>
      </c>
      <c r="I391" s="11">
        <f t="shared" si="60"/>
        <v>2000000</v>
      </c>
      <c r="J391" s="31" t="s">
        <v>324</v>
      </c>
      <c r="K391" s="11"/>
      <c r="L391" s="4">
        <f t="shared" si="61"/>
        <v>2000000</v>
      </c>
      <c r="M391" s="4">
        <v>2000000</v>
      </c>
      <c r="N391" s="4"/>
      <c r="O391" s="4">
        <f t="shared" si="62"/>
        <v>0</v>
      </c>
      <c r="P391" s="4"/>
      <c r="Q391" s="4"/>
      <c r="R391" s="4">
        <f t="shared" si="63"/>
        <v>0</v>
      </c>
      <c r="S391" s="4"/>
      <c r="T391" s="4"/>
      <c r="U391" s="4">
        <f t="shared" si="64"/>
        <v>0</v>
      </c>
      <c r="V391" s="4"/>
      <c r="W391" s="4"/>
      <c r="X391" s="4">
        <f t="shared" si="65"/>
        <v>0</v>
      </c>
      <c r="Y391" s="4"/>
      <c r="Z391" s="4"/>
      <c r="AA391" s="4">
        <f>C391+I391-L391-O391-U391-X391-R391</f>
        <v>0</v>
      </c>
      <c r="AB391" s="7">
        <v>45390</v>
      </c>
    </row>
    <row r="392" spans="1:28" ht="15.75" x14ac:dyDescent="0.25">
      <c r="A392" s="24">
        <v>45383</v>
      </c>
      <c r="B392" s="72" t="s">
        <v>99</v>
      </c>
      <c r="C392" s="25"/>
      <c r="D392" s="25"/>
      <c r="E392" s="25" t="s">
        <v>103</v>
      </c>
      <c r="F392" s="25">
        <v>87.7</v>
      </c>
      <c r="G392" s="27" t="s">
        <v>39</v>
      </c>
      <c r="H392" s="25"/>
      <c r="I392" s="11">
        <f t="shared" si="60"/>
        <v>0</v>
      </c>
      <c r="J392" s="26" t="s">
        <v>28</v>
      </c>
      <c r="K392" s="11"/>
      <c r="L392" s="4">
        <f t="shared" si="61"/>
        <v>0</v>
      </c>
      <c r="M392" s="4"/>
      <c r="N392" s="4"/>
      <c r="O392" s="4">
        <f t="shared" si="62"/>
        <v>0</v>
      </c>
      <c r="P392" s="4"/>
      <c r="Q392" s="4"/>
      <c r="R392" s="4">
        <f t="shared" si="63"/>
        <v>0</v>
      </c>
      <c r="S392" s="4"/>
      <c r="T392" s="4"/>
      <c r="U392" s="4">
        <f t="shared" si="64"/>
        <v>0</v>
      </c>
      <c r="V392" s="4"/>
      <c r="W392" s="4"/>
      <c r="X392" s="4">
        <f t="shared" si="65"/>
        <v>0</v>
      </c>
      <c r="Y392" s="4"/>
      <c r="Z392" s="4"/>
      <c r="AA392" s="4">
        <f>C392+I392-L392-O392-U392-X392-R392</f>
        <v>0</v>
      </c>
      <c r="AB392" s="7"/>
    </row>
    <row r="393" spans="1:28" ht="15.75" x14ac:dyDescent="0.25">
      <c r="A393" s="24">
        <v>45383</v>
      </c>
      <c r="B393" s="72" t="s">
        <v>205</v>
      </c>
      <c r="C393" s="25"/>
      <c r="D393" s="25" t="s">
        <v>46</v>
      </c>
      <c r="E393" s="25" t="s">
        <v>42</v>
      </c>
      <c r="F393" s="25">
        <v>500</v>
      </c>
      <c r="G393" s="27" t="s">
        <v>34</v>
      </c>
      <c r="H393" s="25">
        <v>4000</v>
      </c>
      <c r="I393" s="11">
        <f t="shared" si="60"/>
        <v>2000000</v>
      </c>
      <c r="J393" s="31" t="s">
        <v>312</v>
      </c>
      <c r="K393" s="11" t="s">
        <v>1205</v>
      </c>
      <c r="L393" s="4">
        <f t="shared" si="61"/>
        <v>0</v>
      </c>
      <c r="M393" s="4"/>
      <c r="N393" s="4"/>
      <c r="O393" s="4">
        <f t="shared" si="62"/>
        <v>2000000</v>
      </c>
      <c r="P393" s="155">
        <v>2000000</v>
      </c>
      <c r="Q393" s="4"/>
      <c r="R393" s="4">
        <f t="shared" si="63"/>
        <v>0</v>
      </c>
      <c r="S393" s="4"/>
      <c r="T393" s="4"/>
      <c r="U393" s="4">
        <f t="shared" si="64"/>
        <v>0</v>
      </c>
      <c r="V393" s="4"/>
      <c r="W393" s="4"/>
      <c r="X393" s="4">
        <f t="shared" si="65"/>
        <v>0</v>
      </c>
      <c r="Y393" s="4"/>
      <c r="Z393" s="4"/>
      <c r="AA393" s="4">
        <f>C393+I393-L393-O393-U393-X393-R393</f>
        <v>0</v>
      </c>
      <c r="AB393" s="7">
        <v>45387</v>
      </c>
    </row>
    <row r="394" spans="1:28" ht="15.75" x14ac:dyDescent="0.25">
      <c r="A394" s="24">
        <v>45383</v>
      </c>
      <c r="B394" s="72" t="s">
        <v>205</v>
      </c>
      <c r="C394" s="25"/>
      <c r="D394" s="25" t="s">
        <v>46</v>
      </c>
      <c r="E394" s="25" t="s">
        <v>81</v>
      </c>
      <c r="F394" s="25">
        <v>24.2</v>
      </c>
      <c r="G394" s="25" t="s">
        <v>39</v>
      </c>
      <c r="H394" s="25">
        <v>49000</v>
      </c>
      <c r="I394" s="11">
        <f t="shared" si="60"/>
        <v>1185800</v>
      </c>
      <c r="J394" s="31" t="s">
        <v>312</v>
      </c>
      <c r="K394" s="11" t="s">
        <v>1205</v>
      </c>
      <c r="L394" s="4">
        <f t="shared" si="61"/>
        <v>0</v>
      </c>
      <c r="M394" s="4"/>
      <c r="N394" s="4"/>
      <c r="O394" s="4">
        <f t="shared" si="62"/>
        <v>1185800</v>
      </c>
      <c r="P394" s="155">
        <v>1185800</v>
      </c>
      <c r="Q394" s="4"/>
      <c r="R394" s="4">
        <f t="shared" si="63"/>
        <v>0</v>
      </c>
      <c r="S394" s="4"/>
      <c r="T394" s="4"/>
      <c r="U394" s="4">
        <f t="shared" si="64"/>
        <v>0</v>
      </c>
      <c r="V394" s="4"/>
      <c r="W394" s="4"/>
      <c r="X394" s="4">
        <f t="shared" si="65"/>
        <v>0</v>
      </c>
      <c r="Y394" s="4"/>
      <c r="Z394" s="4"/>
      <c r="AA394" s="4">
        <f>C394+I394-L394-O394-U394-X394-R394</f>
        <v>0</v>
      </c>
      <c r="AB394" s="7">
        <v>45387</v>
      </c>
    </row>
    <row r="395" spans="1:28" ht="15.75" x14ac:dyDescent="0.25">
      <c r="A395" s="24">
        <v>45383</v>
      </c>
      <c r="B395" s="72" t="s">
        <v>162</v>
      </c>
      <c r="C395" s="27"/>
      <c r="D395" s="25" t="s">
        <v>46</v>
      </c>
      <c r="E395" s="27" t="s">
        <v>173</v>
      </c>
      <c r="F395" s="27">
        <v>3500</v>
      </c>
      <c r="G395" s="25" t="s">
        <v>34</v>
      </c>
      <c r="H395" s="27">
        <v>3800</v>
      </c>
      <c r="I395" s="11">
        <f t="shared" si="60"/>
        <v>13300000</v>
      </c>
      <c r="J395" s="12" t="s">
        <v>324</v>
      </c>
      <c r="K395" s="11"/>
      <c r="L395" s="4">
        <f t="shared" si="61"/>
        <v>13300000</v>
      </c>
      <c r="M395" s="4"/>
      <c r="N395" s="4">
        <v>13300000</v>
      </c>
      <c r="O395" s="4">
        <f t="shared" si="62"/>
        <v>0</v>
      </c>
      <c r="P395" s="4"/>
      <c r="Q395" s="4"/>
      <c r="R395" s="4">
        <f t="shared" si="63"/>
        <v>0</v>
      </c>
      <c r="S395" s="4"/>
      <c r="T395" s="4"/>
      <c r="U395" s="4">
        <f t="shared" si="64"/>
        <v>0</v>
      </c>
      <c r="V395" s="4"/>
      <c r="W395" s="4"/>
      <c r="X395" s="4">
        <f t="shared" si="65"/>
        <v>0</v>
      </c>
      <c r="Y395" s="4"/>
      <c r="Z395" s="4"/>
      <c r="AA395" s="4">
        <f>C395+I395-L395-O395-U395-X395-R395</f>
        <v>0</v>
      </c>
      <c r="AB395" s="7">
        <v>45404</v>
      </c>
    </row>
    <row r="396" spans="1:28" ht="15.75" x14ac:dyDescent="0.25">
      <c r="A396" s="24">
        <v>45383</v>
      </c>
      <c r="B396" s="72" t="s">
        <v>162</v>
      </c>
      <c r="C396" s="25"/>
      <c r="D396" s="25" t="s">
        <v>46</v>
      </c>
      <c r="E396" s="25" t="s">
        <v>42</v>
      </c>
      <c r="F396" s="25">
        <v>1700</v>
      </c>
      <c r="G396" s="25" t="s">
        <v>34</v>
      </c>
      <c r="H396" s="25">
        <v>3800</v>
      </c>
      <c r="I396" s="11">
        <f t="shared" si="60"/>
        <v>6460000</v>
      </c>
      <c r="J396" s="12" t="s">
        <v>324</v>
      </c>
      <c r="K396" s="11"/>
      <c r="L396" s="4">
        <f t="shared" si="61"/>
        <v>6460000</v>
      </c>
      <c r="M396" s="4"/>
      <c r="N396" s="4">
        <v>6460000</v>
      </c>
      <c r="O396" s="4">
        <f t="shared" si="62"/>
        <v>0</v>
      </c>
      <c r="P396" s="4"/>
      <c r="Q396" s="4"/>
      <c r="R396" s="4">
        <f t="shared" si="63"/>
        <v>0</v>
      </c>
      <c r="S396" s="4"/>
      <c r="T396" s="4"/>
      <c r="U396" s="4">
        <f t="shared" si="64"/>
        <v>0</v>
      </c>
      <c r="V396" s="4"/>
      <c r="W396" s="4"/>
      <c r="X396" s="4">
        <f t="shared" si="65"/>
        <v>0</v>
      </c>
      <c r="Y396" s="4"/>
      <c r="Z396" s="4"/>
      <c r="AA396" s="4">
        <f>C396+I396-L396-O396-U396-X396-R396</f>
        <v>0</v>
      </c>
      <c r="AB396" s="7">
        <v>45404</v>
      </c>
    </row>
    <row r="397" spans="1:28" ht="15.75" x14ac:dyDescent="0.25">
      <c r="A397" s="24">
        <v>45383</v>
      </c>
      <c r="B397" s="73" t="s">
        <v>1143</v>
      </c>
      <c r="C397" s="27"/>
      <c r="D397" s="25" t="s">
        <v>46</v>
      </c>
      <c r="E397" s="25" t="s">
        <v>1042</v>
      </c>
      <c r="F397" s="27">
        <v>2</v>
      </c>
      <c r="G397" s="27" t="s">
        <v>39</v>
      </c>
      <c r="H397" s="27">
        <v>175000</v>
      </c>
      <c r="I397" s="11">
        <f t="shared" si="60"/>
        <v>350000</v>
      </c>
      <c r="J397" s="32" t="s">
        <v>324</v>
      </c>
      <c r="K397" s="11"/>
      <c r="L397" s="4">
        <f t="shared" si="61"/>
        <v>0</v>
      </c>
      <c r="M397" s="4"/>
      <c r="N397" s="4"/>
      <c r="O397" s="4">
        <f t="shared" si="62"/>
        <v>0</v>
      </c>
      <c r="P397" s="4"/>
      <c r="Q397" s="4"/>
      <c r="R397" s="4">
        <f t="shared" si="63"/>
        <v>0</v>
      </c>
      <c r="S397" s="4"/>
      <c r="T397" s="4"/>
      <c r="U397" s="4">
        <f t="shared" si="64"/>
        <v>350000</v>
      </c>
      <c r="V397" s="4">
        <v>350000</v>
      </c>
      <c r="W397" s="4"/>
      <c r="X397" s="4">
        <f t="shared" si="65"/>
        <v>0</v>
      </c>
      <c r="Y397" s="4"/>
      <c r="Z397" s="4"/>
      <c r="AA397" s="4">
        <f>C397+I397-L397-O397-U397-X397-R397</f>
        <v>0</v>
      </c>
      <c r="AB397" s="7">
        <v>45383</v>
      </c>
    </row>
    <row r="398" spans="1:28" ht="15.75" x14ac:dyDescent="0.25">
      <c r="A398" s="24">
        <v>45383</v>
      </c>
      <c r="B398" s="73" t="s">
        <v>99</v>
      </c>
      <c r="C398" s="25"/>
      <c r="D398" s="25"/>
      <c r="E398" s="25" t="s">
        <v>103</v>
      </c>
      <c r="F398" s="25">
        <v>147.80000000000001</v>
      </c>
      <c r="G398" s="27" t="s">
        <v>39</v>
      </c>
      <c r="H398" s="25"/>
      <c r="I398" s="11">
        <f t="shared" si="60"/>
        <v>0</v>
      </c>
      <c r="J398" s="26" t="s">
        <v>28</v>
      </c>
      <c r="K398" s="11"/>
      <c r="L398" s="4">
        <f t="shared" si="61"/>
        <v>0</v>
      </c>
      <c r="M398" s="4"/>
      <c r="N398" s="4"/>
      <c r="O398" s="4">
        <f t="shared" si="62"/>
        <v>0</v>
      </c>
      <c r="P398" s="4"/>
      <c r="Q398" s="4"/>
      <c r="R398" s="4">
        <f t="shared" si="63"/>
        <v>0</v>
      </c>
      <c r="S398" s="4"/>
      <c r="T398" s="4"/>
      <c r="U398" s="4">
        <f t="shared" si="64"/>
        <v>0</v>
      </c>
      <c r="V398" s="4"/>
      <c r="W398" s="4"/>
      <c r="X398" s="4">
        <f t="shared" si="65"/>
        <v>0</v>
      </c>
      <c r="Y398" s="4"/>
      <c r="Z398" s="4"/>
      <c r="AA398" s="4">
        <f>C398+I398-L398-O398-U398-X398-R398</f>
        <v>0</v>
      </c>
      <c r="AB398" s="7"/>
    </row>
    <row r="399" spans="1:28" ht="15.75" x14ac:dyDescent="0.25">
      <c r="A399" s="24">
        <v>45383</v>
      </c>
      <c r="B399" s="72" t="s">
        <v>359</v>
      </c>
      <c r="C399" s="27"/>
      <c r="D399" s="25" t="s">
        <v>46</v>
      </c>
      <c r="E399" s="25" t="s">
        <v>145</v>
      </c>
      <c r="F399" s="27">
        <v>51.4</v>
      </c>
      <c r="G399" s="27" t="s">
        <v>39</v>
      </c>
      <c r="H399" s="27">
        <v>49000</v>
      </c>
      <c r="I399" s="11">
        <f t="shared" si="60"/>
        <v>2518600</v>
      </c>
      <c r="J399" s="28" t="s">
        <v>28</v>
      </c>
      <c r="K399" s="11"/>
      <c r="L399" s="4">
        <f t="shared" si="61"/>
        <v>0</v>
      </c>
      <c r="M399" s="4"/>
      <c r="N399" s="4"/>
      <c r="O399" s="4">
        <f t="shared" si="62"/>
        <v>0</v>
      </c>
      <c r="P399" s="4"/>
      <c r="Q399" s="4"/>
      <c r="R399" s="4">
        <f t="shared" si="63"/>
        <v>0</v>
      </c>
      <c r="S399" s="4"/>
      <c r="T399" s="4"/>
      <c r="U399" s="4">
        <f t="shared" si="64"/>
        <v>0</v>
      </c>
      <c r="V399" s="4"/>
      <c r="W399" s="4"/>
      <c r="X399" s="4">
        <f t="shared" si="65"/>
        <v>0</v>
      </c>
      <c r="Y399" s="4"/>
      <c r="Z399" s="4"/>
      <c r="AA399" s="4">
        <f>C399+I399-L399-O399-U399-X399-R399</f>
        <v>2518600</v>
      </c>
      <c r="AB399" s="7"/>
    </row>
    <row r="400" spans="1:28" ht="15.75" x14ac:dyDescent="0.25">
      <c r="A400" s="24">
        <v>45383</v>
      </c>
      <c r="B400" s="72" t="s">
        <v>359</v>
      </c>
      <c r="C400" s="27"/>
      <c r="D400" s="25" t="s">
        <v>46</v>
      </c>
      <c r="E400" s="27" t="s">
        <v>129</v>
      </c>
      <c r="F400" s="27">
        <v>12</v>
      </c>
      <c r="G400" s="27" t="s">
        <v>77</v>
      </c>
      <c r="H400" s="27">
        <v>60000</v>
      </c>
      <c r="I400" s="11">
        <f t="shared" ref="I400:I412" si="66">F400*H400</f>
        <v>720000</v>
      </c>
      <c r="J400" s="32" t="s">
        <v>312</v>
      </c>
      <c r="K400" s="11" t="s">
        <v>1154</v>
      </c>
      <c r="L400" s="4">
        <f t="shared" ref="L400:L412" si="67">M400+N400</f>
        <v>0</v>
      </c>
      <c r="M400" s="4"/>
      <c r="N400" s="4"/>
      <c r="O400" s="4">
        <f t="shared" ref="O400:O412" si="68">P400+Q400</f>
        <v>720000</v>
      </c>
      <c r="P400" s="4">
        <v>720000</v>
      </c>
      <c r="Q400" s="4"/>
      <c r="R400" s="4">
        <f t="shared" ref="R400:R412" si="69">S400+T400</f>
        <v>0</v>
      </c>
      <c r="S400" s="4"/>
      <c r="T400" s="4"/>
      <c r="U400" s="4">
        <f t="shared" ref="U400:U412" si="70">V400+W400</f>
        <v>0</v>
      </c>
      <c r="V400" s="4"/>
      <c r="W400" s="4"/>
      <c r="X400" s="4">
        <f t="shared" ref="X400:X412" si="71">Y400+Z400</f>
        <v>0</v>
      </c>
      <c r="Y400" s="4"/>
      <c r="Z400" s="4"/>
      <c r="AA400" s="4">
        <f>C400+I400-L400-O400-U400-X400-R400</f>
        <v>0</v>
      </c>
      <c r="AB400" s="7">
        <v>45384</v>
      </c>
    </row>
    <row r="401" spans="1:28" ht="15.75" x14ac:dyDescent="0.25">
      <c r="A401" s="24">
        <v>45383</v>
      </c>
      <c r="B401" s="25" t="s">
        <v>122</v>
      </c>
      <c r="C401" s="25"/>
      <c r="D401" s="25" t="s">
        <v>46</v>
      </c>
      <c r="E401" s="25" t="s">
        <v>447</v>
      </c>
      <c r="F401" s="25">
        <v>2000</v>
      </c>
      <c r="G401" s="25" t="s">
        <v>34</v>
      </c>
      <c r="H401" s="25">
        <v>2040</v>
      </c>
      <c r="I401" s="11">
        <f t="shared" si="66"/>
        <v>4080000</v>
      </c>
      <c r="J401" s="26" t="s">
        <v>28</v>
      </c>
      <c r="K401" s="11"/>
      <c r="L401" s="4">
        <f t="shared" si="67"/>
        <v>0</v>
      </c>
      <c r="M401" s="4"/>
      <c r="N401" s="4"/>
      <c r="O401" s="4">
        <f t="shared" si="68"/>
        <v>0</v>
      </c>
      <c r="P401" s="4"/>
      <c r="Q401" s="4"/>
      <c r="R401" s="4">
        <f t="shared" si="69"/>
        <v>0</v>
      </c>
      <c r="S401" s="4"/>
      <c r="T401" s="4"/>
      <c r="U401" s="4">
        <f t="shared" si="70"/>
        <v>0</v>
      </c>
      <c r="V401" s="4"/>
      <c r="W401" s="4"/>
      <c r="X401" s="4">
        <f t="shared" si="71"/>
        <v>0</v>
      </c>
      <c r="Y401" s="4"/>
      <c r="Z401" s="4"/>
      <c r="AA401" s="4">
        <f>C401+I401-L401-O401-U401-X401-R401</f>
        <v>4080000</v>
      </c>
      <c r="AB401" s="7"/>
    </row>
    <row r="402" spans="1:28" ht="15.75" x14ac:dyDescent="0.25">
      <c r="A402" s="24">
        <v>45383</v>
      </c>
      <c r="B402" s="25" t="s">
        <v>122</v>
      </c>
      <c r="C402" s="25"/>
      <c r="D402" s="25" t="s">
        <v>46</v>
      </c>
      <c r="E402" s="25" t="s">
        <v>82</v>
      </c>
      <c r="F402" s="25">
        <v>10000</v>
      </c>
      <c r="G402" s="25" t="s">
        <v>34</v>
      </c>
      <c r="H402" s="25">
        <v>1805</v>
      </c>
      <c r="I402" s="11">
        <f t="shared" si="66"/>
        <v>18050000</v>
      </c>
      <c r="J402" s="26" t="s">
        <v>28</v>
      </c>
      <c r="K402" s="11"/>
      <c r="L402" s="4">
        <f t="shared" si="67"/>
        <v>0</v>
      </c>
      <c r="M402" s="4"/>
      <c r="N402" s="4"/>
      <c r="O402" s="4">
        <f t="shared" si="68"/>
        <v>0</v>
      </c>
      <c r="P402" s="4"/>
      <c r="Q402" s="4"/>
      <c r="R402" s="4">
        <f t="shared" si="69"/>
        <v>0</v>
      </c>
      <c r="S402" s="4"/>
      <c r="T402" s="4"/>
      <c r="U402" s="4">
        <f t="shared" si="70"/>
        <v>0</v>
      </c>
      <c r="V402" s="4"/>
      <c r="W402" s="4"/>
      <c r="X402" s="4">
        <f t="shared" si="71"/>
        <v>0</v>
      </c>
      <c r="Y402" s="4"/>
      <c r="Z402" s="4"/>
      <c r="AA402" s="4">
        <f>C402+I402-L402-O402-U402-X402-R402</f>
        <v>18050000</v>
      </c>
      <c r="AB402" s="7"/>
    </row>
    <row r="403" spans="1:28" ht="15.75" x14ac:dyDescent="0.25">
      <c r="A403" s="29">
        <v>45384</v>
      </c>
      <c r="B403" s="73" t="s">
        <v>594</v>
      </c>
      <c r="C403" s="27"/>
      <c r="D403" s="27" t="s">
        <v>46</v>
      </c>
      <c r="E403" s="27" t="s">
        <v>225</v>
      </c>
      <c r="F403" s="27">
        <v>900</v>
      </c>
      <c r="G403" s="27" t="s">
        <v>34</v>
      </c>
      <c r="H403" s="27">
        <v>2992</v>
      </c>
      <c r="I403" s="11">
        <f t="shared" si="66"/>
        <v>2692800</v>
      </c>
      <c r="J403" s="32" t="s">
        <v>312</v>
      </c>
      <c r="K403" s="11" t="s">
        <v>1232</v>
      </c>
      <c r="L403" s="4">
        <f t="shared" si="67"/>
        <v>0</v>
      </c>
      <c r="M403" s="4"/>
      <c r="N403" s="4"/>
      <c r="O403" s="4">
        <f t="shared" si="68"/>
        <v>2692800</v>
      </c>
      <c r="P403" s="4">
        <v>2692800</v>
      </c>
      <c r="Q403" s="4"/>
      <c r="R403" s="4">
        <f t="shared" si="69"/>
        <v>0</v>
      </c>
      <c r="S403" s="4"/>
      <c r="T403" s="4"/>
      <c r="U403" s="4">
        <f t="shared" si="70"/>
        <v>0</v>
      </c>
      <c r="V403" s="4"/>
      <c r="W403" s="4"/>
      <c r="X403" s="4">
        <f t="shared" si="71"/>
        <v>0</v>
      </c>
      <c r="Y403" s="4"/>
      <c r="Z403" s="4"/>
      <c r="AA403" s="4">
        <f>C403+I403-L403-O403-U403-X403-R403</f>
        <v>0</v>
      </c>
      <c r="AB403" s="7">
        <v>45391</v>
      </c>
    </row>
    <row r="404" spans="1:28" ht="15.75" x14ac:dyDescent="0.25">
      <c r="A404" s="29">
        <v>45384</v>
      </c>
      <c r="B404" s="73" t="s">
        <v>1118</v>
      </c>
      <c r="C404" s="25"/>
      <c r="D404" s="27" t="s">
        <v>52</v>
      </c>
      <c r="E404" s="27" t="s">
        <v>40</v>
      </c>
      <c r="F404" s="25">
        <v>648</v>
      </c>
      <c r="G404" s="27" t="s">
        <v>39</v>
      </c>
      <c r="H404" s="25">
        <v>12300</v>
      </c>
      <c r="I404" s="11">
        <f t="shared" si="66"/>
        <v>7970400</v>
      </c>
      <c r="J404" s="31" t="s">
        <v>312</v>
      </c>
      <c r="K404" s="11" t="s">
        <v>1160</v>
      </c>
      <c r="L404" s="4">
        <f t="shared" si="67"/>
        <v>0</v>
      </c>
      <c r="M404" s="4"/>
      <c r="N404" s="4"/>
      <c r="O404" s="4">
        <f t="shared" si="68"/>
        <v>7970400</v>
      </c>
      <c r="P404" s="4">
        <v>7970400</v>
      </c>
      <c r="Q404" s="4"/>
      <c r="R404" s="4">
        <f t="shared" si="69"/>
        <v>0</v>
      </c>
      <c r="S404" s="4"/>
      <c r="T404" s="4"/>
      <c r="U404" s="4">
        <f t="shared" si="70"/>
        <v>0</v>
      </c>
      <c r="V404" s="4"/>
      <c r="W404" s="4"/>
      <c r="X404" s="4">
        <f t="shared" si="71"/>
        <v>0</v>
      </c>
      <c r="Y404" s="4"/>
      <c r="Z404" s="4"/>
      <c r="AA404" s="4">
        <f>C404+I404-L404-O404-U404-X404-R404</f>
        <v>0</v>
      </c>
      <c r="AB404" s="7">
        <v>45384</v>
      </c>
    </row>
    <row r="405" spans="1:28" ht="15.75" x14ac:dyDescent="0.25">
      <c r="A405" s="29">
        <v>45384</v>
      </c>
      <c r="B405" s="73" t="s">
        <v>221</v>
      </c>
      <c r="C405" s="25"/>
      <c r="D405" s="27" t="s">
        <v>46</v>
      </c>
      <c r="E405" s="25" t="s">
        <v>177</v>
      </c>
      <c r="F405" s="25">
        <v>300</v>
      </c>
      <c r="G405" s="27" t="s">
        <v>39</v>
      </c>
      <c r="H405" s="25"/>
      <c r="I405" s="11">
        <f t="shared" si="66"/>
        <v>0</v>
      </c>
      <c r="J405" s="26" t="s">
        <v>28</v>
      </c>
      <c r="K405" s="11"/>
      <c r="L405" s="4">
        <f t="shared" si="67"/>
        <v>0</v>
      </c>
      <c r="M405" s="4"/>
      <c r="N405" s="4"/>
      <c r="O405" s="4">
        <f t="shared" si="68"/>
        <v>0</v>
      </c>
      <c r="P405" s="4"/>
      <c r="Q405" s="4"/>
      <c r="R405" s="4">
        <f t="shared" si="69"/>
        <v>0</v>
      </c>
      <c r="S405" s="4"/>
      <c r="T405" s="4"/>
      <c r="U405" s="4">
        <f t="shared" si="70"/>
        <v>0</v>
      </c>
      <c r="V405" s="4"/>
      <c r="W405" s="4"/>
      <c r="X405" s="4">
        <f t="shared" si="71"/>
        <v>0</v>
      </c>
      <c r="Y405" s="4"/>
      <c r="Z405" s="4"/>
      <c r="AA405" s="4">
        <f>C405+I405-L405-O405-U405-X405-R405</f>
        <v>0</v>
      </c>
      <c r="AB405" s="7"/>
    </row>
    <row r="406" spans="1:28" ht="15.75" x14ac:dyDescent="0.25">
      <c r="A406" s="29">
        <v>45384</v>
      </c>
      <c r="B406" s="72" t="s">
        <v>266</v>
      </c>
      <c r="C406" s="25"/>
      <c r="D406" s="25" t="s">
        <v>52</v>
      </c>
      <c r="E406" s="25" t="s">
        <v>189</v>
      </c>
      <c r="F406" s="25">
        <v>2</v>
      </c>
      <c r="G406" s="25" t="s">
        <v>23</v>
      </c>
      <c r="H406" s="25">
        <v>340000</v>
      </c>
      <c r="I406" s="11">
        <f t="shared" si="66"/>
        <v>680000</v>
      </c>
      <c r="J406" s="31" t="s">
        <v>324</v>
      </c>
      <c r="K406" s="11"/>
      <c r="L406" s="4">
        <f t="shared" si="67"/>
        <v>0</v>
      </c>
      <c r="M406" s="4"/>
      <c r="N406" s="4"/>
      <c r="O406" s="4">
        <f t="shared" si="68"/>
        <v>0</v>
      </c>
      <c r="P406" s="4"/>
      <c r="Q406" s="4"/>
      <c r="R406" s="4">
        <f t="shared" si="69"/>
        <v>0</v>
      </c>
      <c r="S406" s="4"/>
      <c r="T406" s="4"/>
      <c r="U406" s="4">
        <f t="shared" si="70"/>
        <v>680000</v>
      </c>
      <c r="V406" s="4">
        <v>680000</v>
      </c>
      <c r="W406" s="4"/>
      <c r="X406" s="4">
        <f t="shared" si="71"/>
        <v>0</v>
      </c>
      <c r="Y406" s="4"/>
      <c r="Z406" s="4"/>
      <c r="AA406" s="4">
        <f>C406+I406-L406-O406-U406-X406-R406</f>
        <v>0</v>
      </c>
      <c r="AB406" s="7">
        <v>45384</v>
      </c>
    </row>
    <row r="407" spans="1:28" ht="15.75" x14ac:dyDescent="0.25">
      <c r="A407" s="29">
        <v>45384</v>
      </c>
      <c r="B407" s="73" t="s">
        <v>592</v>
      </c>
      <c r="C407" s="25"/>
      <c r="D407" s="27" t="s">
        <v>52</v>
      </c>
      <c r="E407" s="25" t="s">
        <v>60</v>
      </c>
      <c r="F407" s="25">
        <v>5000</v>
      </c>
      <c r="G407" s="25" t="s">
        <v>34</v>
      </c>
      <c r="H407" s="25">
        <v>1370</v>
      </c>
      <c r="I407" s="11">
        <f t="shared" si="66"/>
        <v>6850000</v>
      </c>
      <c r="J407" s="31" t="s">
        <v>312</v>
      </c>
      <c r="K407" s="11" t="s">
        <v>1158</v>
      </c>
      <c r="L407" s="4">
        <f t="shared" si="67"/>
        <v>0</v>
      </c>
      <c r="M407" s="4"/>
      <c r="N407" s="4"/>
      <c r="O407" s="4">
        <f t="shared" si="68"/>
        <v>6850000</v>
      </c>
      <c r="P407" s="4">
        <v>6850000</v>
      </c>
      <c r="Q407" s="4"/>
      <c r="R407" s="4">
        <f t="shared" si="69"/>
        <v>0</v>
      </c>
      <c r="S407" s="4"/>
      <c r="T407" s="4"/>
      <c r="U407" s="4">
        <f t="shared" si="70"/>
        <v>0</v>
      </c>
      <c r="V407" s="4"/>
      <c r="W407" s="4"/>
      <c r="X407" s="4">
        <f t="shared" si="71"/>
        <v>0</v>
      </c>
      <c r="Y407" s="4"/>
      <c r="Z407" s="4"/>
      <c r="AA407" s="4">
        <f>C407+I407-L407-O407-U407-X407-R407</f>
        <v>0</v>
      </c>
      <c r="AB407" s="7">
        <v>45384</v>
      </c>
    </row>
    <row r="408" spans="1:28" ht="15.75" x14ac:dyDescent="0.25">
      <c r="A408" s="29">
        <v>45384</v>
      </c>
      <c r="B408" s="72" t="s">
        <v>291</v>
      </c>
      <c r="C408" s="25"/>
      <c r="D408" s="27" t="s">
        <v>52</v>
      </c>
      <c r="E408" s="25" t="s">
        <v>133</v>
      </c>
      <c r="F408" s="25">
        <v>200</v>
      </c>
      <c r="G408" s="25" t="s">
        <v>34</v>
      </c>
      <c r="H408" s="25">
        <v>3500</v>
      </c>
      <c r="I408" s="11">
        <f t="shared" si="66"/>
        <v>700000</v>
      </c>
      <c r="J408" s="31" t="s">
        <v>324</v>
      </c>
      <c r="K408" s="11"/>
      <c r="L408" s="4">
        <f t="shared" si="67"/>
        <v>0</v>
      </c>
      <c r="M408" s="4"/>
      <c r="N408" s="4"/>
      <c r="O408" s="4">
        <f t="shared" si="68"/>
        <v>0</v>
      </c>
      <c r="P408" s="4"/>
      <c r="Q408" s="4"/>
      <c r="R408" s="4">
        <f t="shared" si="69"/>
        <v>0</v>
      </c>
      <c r="S408" s="4"/>
      <c r="T408" s="4"/>
      <c r="U408" s="4">
        <f t="shared" si="70"/>
        <v>700000</v>
      </c>
      <c r="V408" s="4">
        <v>700000</v>
      </c>
      <c r="W408" s="4"/>
      <c r="X408" s="4">
        <f t="shared" si="71"/>
        <v>0</v>
      </c>
      <c r="Y408" s="4"/>
      <c r="Z408" s="4"/>
      <c r="AA408" s="4">
        <f>C408+I408-L408-O408-U408-X408-R408</f>
        <v>0</v>
      </c>
      <c r="AB408" s="7">
        <v>45384</v>
      </c>
    </row>
    <row r="409" spans="1:28" ht="15.75" x14ac:dyDescent="0.25">
      <c r="A409" s="29">
        <v>45384</v>
      </c>
      <c r="B409" s="73" t="s">
        <v>256</v>
      </c>
      <c r="C409" s="27"/>
      <c r="D409" s="27" t="s">
        <v>52</v>
      </c>
      <c r="E409" s="27" t="s">
        <v>173</v>
      </c>
      <c r="F409" s="27">
        <v>1500</v>
      </c>
      <c r="G409" s="25" t="s">
        <v>34</v>
      </c>
      <c r="H409" s="27">
        <v>4000</v>
      </c>
      <c r="I409" s="11">
        <f t="shared" si="66"/>
        <v>6000000</v>
      </c>
      <c r="J409" s="32" t="s">
        <v>324</v>
      </c>
      <c r="K409" s="11"/>
      <c r="L409" s="4">
        <f t="shared" si="67"/>
        <v>0</v>
      </c>
      <c r="M409" s="4"/>
      <c r="N409" s="4"/>
      <c r="O409" s="4">
        <f t="shared" si="68"/>
        <v>0</v>
      </c>
      <c r="P409" s="4"/>
      <c r="Q409" s="4"/>
      <c r="R409" s="4">
        <f t="shared" si="69"/>
        <v>0</v>
      </c>
      <c r="S409" s="4"/>
      <c r="T409" s="4"/>
      <c r="U409" s="4">
        <f t="shared" si="70"/>
        <v>6000000</v>
      </c>
      <c r="V409" s="4">
        <v>6000000</v>
      </c>
      <c r="W409" s="4"/>
      <c r="X409" s="4">
        <f t="shared" si="71"/>
        <v>0</v>
      </c>
      <c r="Y409" s="4"/>
      <c r="Z409" s="4"/>
      <c r="AA409" s="4">
        <f>C409+I409-L409-O409-U409-X409-R409</f>
        <v>0</v>
      </c>
      <c r="AB409" s="7">
        <v>45387</v>
      </c>
    </row>
    <row r="410" spans="1:28" ht="15.75" x14ac:dyDescent="0.25">
      <c r="A410" s="29">
        <v>45384</v>
      </c>
      <c r="B410" s="73" t="s">
        <v>549</v>
      </c>
      <c r="C410" s="27"/>
      <c r="D410" s="27" t="s">
        <v>46</v>
      </c>
      <c r="E410" s="27" t="s">
        <v>135</v>
      </c>
      <c r="F410" s="27">
        <v>1</v>
      </c>
      <c r="G410" s="25" t="s">
        <v>48</v>
      </c>
      <c r="H410" s="27">
        <v>160000</v>
      </c>
      <c r="I410" s="11">
        <f t="shared" si="66"/>
        <v>160000</v>
      </c>
      <c r="J410" s="32" t="s">
        <v>324</v>
      </c>
      <c r="K410" s="11"/>
      <c r="L410" s="4">
        <f t="shared" si="67"/>
        <v>0</v>
      </c>
      <c r="M410" s="4"/>
      <c r="N410" s="4"/>
      <c r="O410" s="4">
        <f t="shared" si="68"/>
        <v>0</v>
      </c>
      <c r="P410" s="4"/>
      <c r="Q410" s="4"/>
      <c r="R410" s="4">
        <f t="shared" si="69"/>
        <v>0</v>
      </c>
      <c r="S410" s="4"/>
      <c r="T410" s="4"/>
      <c r="U410" s="4">
        <f t="shared" si="70"/>
        <v>160000</v>
      </c>
      <c r="V410" s="4">
        <v>120000</v>
      </c>
      <c r="W410" s="4">
        <v>40000</v>
      </c>
      <c r="X410" s="4">
        <f t="shared" si="71"/>
        <v>0</v>
      </c>
      <c r="Y410" s="4"/>
      <c r="Z410" s="4"/>
      <c r="AA410" s="4">
        <f>C410+I410-L410-O410-U410-X410-R410</f>
        <v>0</v>
      </c>
      <c r="AB410" s="7">
        <v>45384</v>
      </c>
    </row>
    <row r="411" spans="1:28" ht="15.75" x14ac:dyDescent="0.25">
      <c r="A411" s="29">
        <v>45384</v>
      </c>
      <c r="B411" s="72" t="s">
        <v>709</v>
      </c>
      <c r="C411" s="25"/>
      <c r="D411" s="25" t="s">
        <v>46</v>
      </c>
      <c r="E411" s="25" t="s">
        <v>478</v>
      </c>
      <c r="F411" s="25">
        <v>5</v>
      </c>
      <c r="G411" s="25" t="s">
        <v>39</v>
      </c>
      <c r="H411" s="25">
        <v>115000</v>
      </c>
      <c r="I411" s="11">
        <f t="shared" si="66"/>
        <v>575000</v>
      </c>
      <c r="J411" s="32" t="s">
        <v>312</v>
      </c>
      <c r="K411" s="11" t="s">
        <v>1168</v>
      </c>
      <c r="L411" s="4">
        <f t="shared" si="67"/>
        <v>0</v>
      </c>
      <c r="M411" s="4"/>
      <c r="N411" s="4"/>
      <c r="O411" s="4">
        <f t="shared" si="68"/>
        <v>575000</v>
      </c>
      <c r="P411" s="4">
        <v>575000</v>
      </c>
      <c r="Q411" s="4"/>
      <c r="R411" s="4">
        <f t="shared" si="69"/>
        <v>0</v>
      </c>
      <c r="S411" s="4"/>
      <c r="T411" s="4"/>
      <c r="U411" s="4">
        <f t="shared" si="70"/>
        <v>0</v>
      </c>
      <c r="V411" s="4"/>
      <c r="W411" s="4"/>
      <c r="X411" s="4">
        <f t="shared" si="71"/>
        <v>0</v>
      </c>
      <c r="Y411" s="4"/>
      <c r="Z411" s="4"/>
      <c r="AA411" s="4">
        <f>C411+I411-L411-O411-U411-X411-R411</f>
        <v>0</v>
      </c>
      <c r="AB411" s="7">
        <v>45385</v>
      </c>
    </row>
    <row r="412" spans="1:28" ht="15.75" x14ac:dyDescent="0.25">
      <c r="A412" s="29">
        <v>45384</v>
      </c>
      <c r="B412" s="72" t="s">
        <v>195</v>
      </c>
      <c r="C412" s="25"/>
      <c r="D412" s="27" t="s">
        <v>46</v>
      </c>
      <c r="E412" s="25" t="s">
        <v>196</v>
      </c>
      <c r="F412" s="25">
        <v>55.8</v>
      </c>
      <c r="G412" s="25" t="s">
        <v>39</v>
      </c>
      <c r="H412" s="25">
        <v>135000</v>
      </c>
      <c r="I412" s="11">
        <f t="shared" si="66"/>
        <v>7533000</v>
      </c>
      <c r="J412" s="32" t="s">
        <v>312</v>
      </c>
      <c r="K412" s="11"/>
      <c r="L412" s="4">
        <f t="shared" si="67"/>
        <v>0</v>
      </c>
      <c r="M412" s="4"/>
      <c r="N412" s="4"/>
      <c r="O412" s="4">
        <f t="shared" si="68"/>
        <v>7533000</v>
      </c>
      <c r="P412" s="4">
        <v>7533000</v>
      </c>
      <c r="Q412" s="4"/>
      <c r="R412" s="4">
        <f t="shared" si="69"/>
        <v>0</v>
      </c>
      <c r="S412" s="4"/>
      <c r="T412" s="4"/>
      <c r="U412" s="4">
        <f t="shared" si="70"/>
        <v>0</v>
      </c>
      <c r="V412" s="4"/>
      <c r="W412" s="4"/>
      <c r="X412" s="4">
        <f t="shared" si="71"/>
        <v>0</v>
      </c>
      <c r="Y412" s="4"/>
      <c r="Z412" s="4"/>
      <c r="AA412" s="4">
        <f>C412+I412-L412-O412-U412-X412-R412</f>
        <v>0</v>
      </c>
      <c r="AB412" s="7">
        <v>45399</v>
      </c>
    </row>
    <row r="413" spans="1:28" ht="15.75" x14ac:dyDescent="0.25">
      <c r="A413" s="29">
        <v>45384</v>
      </c>
      <c r="B413" s="72" t="s">
        <v>445</v>
      </c>
      <c r="C413" s="25"/>
      <c r="D413" s="27" t="s">
        <v>52</v>
      </c>
      <c r="E413" s="25" t="s">
        <v>53</v>
      </c>
      <c r="F413" s="25">
        <v>1</v>
      </c>
      <c r="G413" s="25" t="s">
        <v>23</v>
      </c>
      <c r="H413" s="25">
        <v>400000</v>
      </c>
      <c r="I413" s="11">
        <f t="shared" ref="I413:I433" si="72">F413*H413</f>
        <v>400000</v>
      </c>
      <c r="J413" s="32" t="s">
        <v>324</v>
      </c>
      <c r="K413" s="11"/>
      <c r="L413" s="4">
        <f t="shared" ref="L413:L433" si="73">M413+N413</f>
        <v>0</v>
      </c>
      <c r="M413" s="4"/>
      <c r="N413" s="4"/>
      <c r="O413" s="4">
        <f t="shared" ref="O413:O433" si="74">P413+Q413</f>
        <v>0</v>
      </c>
      <c r="P413" s="4"/>
      <c r="Q413" s="4"/>
      <c r="R413" s="4">
        <f t="shared" ref="R413:R433" si="75">S413+T413</f>
        <v>0</v>
      </c>
      <c r="S413" s="4"/>
      <c r="T413" s="4"/>
      <c r="U413" s="4">
        <f t="shared" ref="U413:U433" si="76">V413+W413</f>
        <v>400000</v>
      </c>
      <c r="V413" s="4">
        <v>400000</v>
      </c>
      <c r="W413" s="4"/>
      <c r="X413" s="4">
        <f t="shared" ref="X413:X433" si="77">Y413+Z413</f>
        <v>0</v>
      </c>
      <c r="Y413" s="4"/>
      <c r="Z413" s="4"/>
      <c r="AA413" s="4">
        <f>C413+I413-L413-O413-U413-X413-R413</f>
        <v>0</v>
      </c>
      <c r="AB413" s="7">
        <v>45384</v>
      </c>
    </row>
    <row r="414" spans="1:28" ht="15.75" x14ac:dyDescent="0.25">
      <c r="A414" s="29">
        <v>45384</v>
      </c>
      <c r="B414" s="73" t="s">
        <v>134</v>
      </c>
      <c r="C414" s="27"/>
      <c r="D414" s="27" t="s">
        <v>52</v>
      </c>
      <c r="E414" s="25" t="s">
        <v>42</v>
      </c>
      <c r="F414" s="27">
        <v>1000</v>
      </c>
      <c r="G414" s="27" t="s">
        <v>34</v>
      </c>
      <c r="H414" s="27">
        <v>4500</v>
      </c>
      <c r="I414" s="11">
        <f t="shared" si="72"/>
        <v>4500000</v>
      </c>
      <c r="J414" s="28" t="s">
        <v>28</v>
      </c>
      <c r="K414" s="11"/>
      <c r="L414" s="4">
        <f t="shared" si="73"/>
        <v>0</v>
      </c>
      <c r="M414" s="4"/>
      <c r="N414" s="4"/>
      <c r="O414" s="4">
        <f t="shared" si="74"/>
        <v>0</v>
      </c>
      <c r="P414" s="4"/>
      <c r="Q414" s="4"/>
      <c r="R414" s="4">
        <f t="shared" si="75"/>
        <v>0</v>
      </c>
      <c r="S414" s="4"/>
      <c r="T414" s="4"/>
      <c r="U414" s="4">
        <f t="shared" si="76"/>
        <v>0</v>
      </c>
      <c r="V414" s="4"/>
      <c r="W414" s="4"/>
      <c r="X414" s="4">
        <f t="shared" si="77"/>
        <v>0</v>
      </c>
      <c r="Y414" s="4"/>
      <c r="Z414" s="4"/>
      <c r="AA414" s="4">
        <f>C414+I414-L414-O414-U414-X414-R414</f>
        <v>4500000</v>
      </c>
      <c r="AB414" s="7"/>
    </row>
    <row r="415" spans="1:28" ht="15.75" x14ac:dyDescent="0.25">
      <c r="A415" s="29">
        <v>45384</v>
      </c>
      <c r="B415" s="73" t="s">
        <v>595</v>
      </c>
      <c r="C415" s="27"/>
      <c r="D415" s="27" t="s">
        <v>52</v>
      </c>
      <c r="E415" s="27" t="s">
        <v>108</v>
      </c>
      <c r="F415" s="27">
        <v>1000</v>
      </c>
      <c r="G415" s="27" t="s">
        <v>34</v>
      </c>
      <c r="H415" s="27">
        <v>2000</v>
      </c>
      <c r="I415" s="11">
        <f t="shared" si="72"/>
        <v>2000000</v>
      </c>
      <c r="J415" s="32" t="s">
        <v>312</v>
      </c>
      <c r="K415" s="11"/>
      <c r="L415" s="4">
        <f t="shared" si="73"/>
        <v>0</v>
      </c>
      <c r="M415" s="4"/>
      <c r="N415" s="4"/>
      <c r="O415" s="4">
        <f t="shared" si="74"/>
        <v>2000000</v>
      </c>
      <c r="P415" s="4">
        <v>2000000</v>
      </c>
      <c r="Q415" s="4"/>
      <c r="R415" s="4">
        <f t="shared" si="75"/>
        <v>0</v>
      </c>
      <c r="S415" s="4"/>
      <c r="T415" s="4"/>
      <c r="U415" s="4">
        <f t="shared" si="76"/>
        <v>0</v>
      </c>
      <c r="V415" s="4"/>
      <c r="W415" s="4"/>
      <c r="X415" s="4">
        <f t="shared" si="77"/>
        <v>0</v>
      </c>
      <c r="Y415" s="4"/>
      <c r="Z415" s="4"/>
      <c r="AA415" s="4">
        <f>C415+I415-L415-O415-U415-X415-R415</f>
        <v>0</v>
      </c>
      <c r="AB415" s="7">
        <v>45391</v>
      </c>
    </row>
    <row r="416" spans="1:28" ht="15.75" x14ac:dyDescent="0.25">
      <c r="A416" s="29">
        <v>45384</v>
      </c>
      <c r="B416" s="73" t="s">
        <v>595</v>
      </c>
      <c r="C416" s="27"/>
      <c r="D416" s="27" t="s">
        <v>52</v>
      </c>
      <c r="E416" s="27" t="s">
        <v>358</v>
      </c>
      <c r="F416" s="25">
        <v>20.399999999999999</v>
      </c>
      <c r="G416" s="25" t="s">
        <v>39</v>
      </c>
      <c r="H416" s="27">
        <v>47000</v>
      </c>
      <c r="I416" s="11">
        <f t="shared" si="72"/>
        <v>958799.99999999988</v>
      </c>
      <c r="J416" s="32" t="s">
        <v>312</v>
      </c>
      <c r="K416" s="11"/>
      <c r="L416" s="4">
        <f t="shared" si="73"/>
        <v>0</v>
      </c>
      <c r="M416" s="4"/>
      <c r="N416" s="4"/>
      <c r="O416" s="4">
        <f t="shared" si="74"/>
        <v>958800</v>
      </c>
      <c r="P416" s="4">
        <v>958800</v>
      </c>
      <c r="Q416" s="4"/>
      <c r="R416" s="4">
        <f t="shared" si="75"/>
        <v>0</v>
      </c>
      <c r="S416" s="4"/>
      <c r="T416" s="4"/>
      <c r="U416" s="4">
        <f t="shared" si="76"/>
        <v>0</v>
      </c>
      <c r="V416" s="4"/>
      <c r="W416" s="4"/>
      <c r="X416" s="4">
        <f t="shared" si="77"/>
        <v>0</v>
      </c>
      <c r="Y416" s="4"/>
      <c r="Z416" s="4"/>
      <c r="AA416" s="82">
        <f>C416+I416-L416-O416-U416-X416-R416</f>
        <v>-1.1641532182693481E-10</v>
      </c>
      <c r="AB416" s="7">
        <v>45391</v>
      </c>
    </row>
    <row r="417" spans="1:28" ht="15.75" x14ac:dyDescent="0.25">
      <c r="A417" s="29">
        <v>45384</v>
      </c>
      <c r="B417" s="73" t="s">
        <v>595</v>
      </c>
      <c r="C417" s="25"/>
      <c r="D417" s="27" t="s">
        <v>52</v>
      </c>
      <c r="E417" s="25" t="s">
        <v>120</v>
      </c>
      <c r="F417" s="25">
        <v>47.7</v>
      </c>
      <c r="G417" s="25" t="s">
        <v>39</v>
      </c>
      <c r="H417" s="25">
        <v>47000</v>
      </c>
      <c r="I417" s="11">
        <f t="shared" si="72"/>
        <v>2241900</v>
      </c>
      <c r="J417" s="32" t="s">
        <v>312</v>
      </c>
      <c r="K417" s="11"/>
      <c r="L417" s="4">
        <f t="shared" si="73"/>
        <v>0</v>
      </c>
      <c r="M417" s="4"/>
      <c r="N417" s="4"/>
      <c r="O417" s="4">
        <f t="shared" si="74"/>
        <v>2241900</v>
      </c>
      <c r="P417" s="4">
        <v>2241900</v>
      </c>
      <c r="Q417" s="4"/>
      <c r="R417" s="4">
        <f t="shared" si="75"/>
        <v>0</v>
      </c>
      <c r="S417" s="4"/>
      <c r="T417" s="4"/>
      <c r="U417" s="4">
        <f t="shared" si="76"/>
        <v>0</v>
      </c>
      <c r="V417" s="4"/>
      <c r="W417" s="4"/>
      <c r="X417" s="4">
        <f t="shared" si="77"/>
        <v>0</v>
      </c>
      <c r="Y417" s="4"/>
      <c r="Z417" s="4"/>
      <c r="AA417" s="4">
        <f>C417+I417-L417-O417-U417-X417-R417</f>
        <v>0</v>
      </c>
      <c r="AB417" s="7">
        <v>45391</v>
      </c>
    </row>
    <row r="418" spans="1:28" ht="15.75" x14ac:dyDescent="0.25">
      <c r="A418" s="29">
        <v>45384</v>
      </c>
      <c r="B418" s="73" t="s">
        <v>595</v>
      </c>
      <c r="C418" s="25"/>
      <c r="D418" s="27" t="s">
        <v>52</v>
      </c>
      <c r="E418" s="25" t="s">
        <v>150</v>
      </c>
      <c r="F418" s="25">
        <v>20</v>
      </c>
      <c r="G418" s="25" t="s">
        <v>77</v>
      </c>
      <c r="H418" s="25">
        <v>45000</v>
      </c>
      <c r="I418" s="11">
        <f t="shared" si="72"/>
        <v>900000</v>
      </c>
      <c r="J418" s="32" t="s">
        <v>312</v>
      </c>
      <c r="K418" s="11"/>
      <c r="L418" s="4">
        <f t="shared" si="73"/>
        <v>0</v>
      </c>
      <c r="M418" s="4"/>
      <c r="N418" s="4"/>
      <c r="O418" s="4">
        <f t="shared" si="74"/>
        <v>900000</v>
      </c>
      <c r="P418" s="4">
        <v>900000</v>
      </c>
      <c r="Q418" s="4"/>
      <c r="R418" s="4">
        <f t="shared" si="75"/>
        <v>0</v>
      </c>
      <c r="S418" s="4"/>
      <c r="T418" s="4"/>
      <c r="U418" s="4">
        <f t="shared" si="76"/>
        <v>0</v>
      </c>
      <c r="V418" s="4"/>
      <c r="W418" s="4"/>
      <c r="X418" s="4">
        <f t="shared" si="77"/>
        <v>0</v>
      </c>
      <c r="Y418" s="4"/>
      <c r="Z418" s="4"/>
      <c r="AA418" s="4">
        <f>C418+I418-L418-O418-U418-X418-R418</f>
        <v>0</v>
      </c>
      <c r="AB418" s="7">
        <v>45391</v>
      </c>
    </row>
    <row r="419" spans="1:28" ht="15.75" x14ac:dyDescent="0.25">
      <c r="A419" s="29">
        <v>45384</v>
      </c>
      <c r="B419" s="73" t="s">
        <v>223</v>
      </c>
      <c r="C419" s="27"/>
      <c r="D419" s="27" t="s">
        <v>46</v>
      </c>
      <c r="E419" s="27" t="s">
        <v>151</v>
      </c>
      <c r="F419" s="27">
        <v>2500</v>
      </c>
      <c r="G419" s="27" t="s">
        <v>34</v>
      </c>
      <c r="H419" s="27">
        <v>1880</v>
      </c>
      <c r="I419" s="11">
        <f t="shared" si="72"/>
        <v>4700000</v>
      </c>
      <c r="J419" s="32" t="s">
        <v>324</v>
      </c>
      <c r="K419" s="11"/>
      <c r="L419" s="4">
        <f t="shared" si="73"/>
        <v>4700000</v>
      </c>
      <c r="M419" s="4">
        <v>4700000</v>
      </c>
      <c r="N419" s="4"/>
      <c r="O419" s="4">
        <f t="shared" si="74"/>
        <v>0</v>
      </c>
      <c r="P419" s="4"/>
      <c r="Q419" s="4"/>
      <c r="R419" s="4">
        <f t="shared" si="75"/>
        <v>0</v>
      </c>
      <c r="S419" s="4"/>
      <c r="T419" s="4"/>
      <c r="U419" s="4">
        <f t="shared" si="76"/>
        <v>0</v>
      </c>
      <c r="V419" s="4"/>
      <c r="W419" s="4"/>
      <c r="X419" s="4">
        <f t="shared" si="77"/>
        <v>0</v>
      </c>
      <c r="Y419" s="4"/>
      <c r="Z419" s="4"/>
      <c r="AA419" s="4">
        <f>C419+I419-L419-O419-U419-X419-R419</f>
        <v>0</v>
      </c>
      <c r="AB419" s="7">
        <v>45397</v>
      </c>
    </row>
    <row r="420" spans="1:28" ht="15.75" x14ac:dyDescent="0.25">
      <c r="A420" s="29">
        <v>45384</v>
      </c>
      <c r="B420" s="73" t="s">
        <v>168</v>
      </c>
      <c r="C420" s="25"/>
      <c r="D420" s="27" t="s">
        <v>52</v>
      </c>
      <c r="E420" s="25" t="s">
        <v>150</v>
      </c>
      <c r="F420" s="25">
        <v>20</v>
      </c>
      <c r="G420" s="25" t="s">
        <v>77</v>
      </c>
      <c r="H420" s="25">
        <v>45000</v>
      </c>
      <c r="I420" s="11">
        <f t="shared" si="72"/>
        <v>900000</v>
      </c>
      <c r="J420" s="32" t="s">
        <v>312</v>
      </c>
      <c r="K420" s="11" t="s">
        <v>871</v>
      </c>
      <c r="L420" s="4">
        <f t="shared" si="73"/>
        <v>0</v>
      </c>
      <c r="M420" s="4"/>
      <c r="N420" s="4"/>
      <c r="O420" s="4">
        <f t="shared" si="74"/>
        <v>900000</v>
      </c>
      <c r="P420" s="4">
        <v>900000</v>
      </c>
      <c r="Q420" s="4"/>
      <c r="R420" s="4">
        <f t="shared" si="75"/>
        <v>0</v>
      </c>
      <c r="S420" s="4"/>
      <c r="T420" s="4"/>
      <c r="U420" s="4">
        <f t="shared" si="76"/>
        <v>0</v>
      </c>
      <c r="V420" s="4"/>
      <c r="W420" s="4"/>
      <c r="X420" s="4">
        <f t="shared" si="77"/>
        <v>0</v>
      </c>
      <c r="Y420" s="4"/>
      <c r="Z420" s="4"/>
      <c r="AA420" s="4">
        <f>C420+I420-L420-O420-U420-X420-R420</f>
        <v>0</v>
      </c>
      <c r="AB420" s="7">
        <v>45390</v>
      </c>
    </row>
    <row r="421" spans="1:28" ht="15.75" x14ac:dyDescent="0.25">
      <c r="A421" s="29">
        <v>45384</v>
      </c>
      <c r="B421" s="72" t="s">
        <v>1149</v>
      </c>
      <c r="C421" s="25"/>
      <c r="D421" s="27" t="s">
        <v>46</v>
      </c>
      <c r="E421" s="25" t="s">
        <v>129</v>
      </c>
      <c r="F421" s="25">
        <v>4</v>
      </c>
      <c r="G421" s="25" t="s">
        <v>77</v>
      </c>
      <c r="H421" s="25">
        <v>60000</v>
      </c>
      <c r="I421" s="11">
        <f t="shared" si="72"/>
        <v>240000</v>
      </c>
      <c r="J421" s="32" t="s">
        <v>312</v>
      </c>
      <c r="K421" s="11" t="s">
        <v>1151</v>
      </c>
      <c r="L421" s="4">
        <f t="shared" si="73"/>
        <v>0</v>
      </c>
      <c r="M421" s="4"/>
      <c r="N421" s="4"/>
      <c r="O421" s="4">
        <f t="shared" si="74"/>
        <v>240000</v>
      </c>
      <c r="P421" s="4">
        <v>240000</v>
      </c>
      <c r="Q421" s="4"/>
      <c r="R421" s="4">
        <f t="shared" si="75"/>
        <v>0</v>
      </c>
      <c r="S421" s="4"/>
      <c r="T421" s="4"/>
      <c r="U421" s="4">
        <f t="shared" si="76"/>
        <v>0</v>
      </c>
      <c r="V421" s="4"/>
      <c r="W421" s="4"/>
      <c r="X421" s="4">
        <f t="shared" si="77"/>
        <v>0</v>
      </c>
      <c r="Y421" s="4"/>
      <c r="Z421" s="4"/>
      <c r="AA421" s="4">
        <f>C421+I421-L421-O421-U421-X421-R421</f>
        <v>0</v>
      </c>
      <c r="AB421" s="7">
        <v>45384</v>
      </c>
    </row>
    <row r="422" spans="1:28" ht="15.75" x14ac:dyDescent="0.25">
      <c r="A422" s="29">
        <v>45384</v>
      </c>
      <c r="B422" s="72" t="s">
        <v>211</v>
      </c>
      <c r="C422" s="25"/>
      <c r="D422" s="25" t="s">
        <v>52</v>
      </c>
      <c r="E422" s="25" t="s">
        <v>255</v>
      </c>
      <c r="F422" s="25">
        <v>250</v>
      </c>
      <c r="G422" s="25" t="s">
        <v>34</v>
      </c>
      <c r="H422" s="25">
        <v>2000</v>
      </c>
      <c r="I422" s="11">
        <f t="shared" si="72"/>
        <v>500000</v>
      </c>
      <c r="J422" s="32" t="s">
        <v>312</v>
      </c>
      <c r="K422" s="11" t="s">
        <v>1181</v>
      </c>
      <c r="L422" s="4">
        <f t="shared" si="73"/>
        <v>0</v>
      </c>
      <c r="M422" s="4"/>
      <c r="N422" s="4"/>
      <c r="O422" s="4">
        <f t="shared" si="74"/>
        <v>500000</v>
      </c>
      <c r="P422" s="4">
        <v>500000</v>
      </c>
      <c r="Q422" s="4"/>
      <c r="R422" s="4">
        <f t="shared" si="75"/>
        <v>0</v>
      </c>
      <c r="S422" s="4"/>
      <c r="T422" s="4"/>
      <c r="U422" s="4">
        <f t="shared" si="76"/>
        <v>0</v>
      </c>
      <c r="V422" s="4"/>
      <c r="W422" s="4"/>
      <c r="X422" s="4">
        <f t="shared" si="77"/>
        <v>0</v>
      </c>
      <c r="Y422" s="4"/>
      <c r="Z422" s="4"/>
      <c r="AA422" s="4">
        <f>C422+I422-L422-O422-U422-X422-R422</f>
        <v>0</v>
      </c>
      <c r="AB422" s="7">
        <v>45386</v>
      </c>
    </row>
    <row r="423" spans="1:28" ht="15.75" x14ac:dyDescent="0.25">
      <c r="A423" s="29">
        <v>45384</v>
      </c>
      <c r="B423" s="72" t="s">
        <v>211</v>
      </c>
      <c r="C423" s="25"/>
      <c r="D423" s="25" t="s">
        <v>52</v>
      </c>
      <c r="E423" s="25" t="s">
        <v>60</v>
      </c>
      <c r="F423" s="25">
        <v>250</v>
      </c>
      <c r="G423" s="25" t="s">
        <v>34</v>
      </c>
      <c r="H423" s="25">
        <v>1420</v>
      </c>
      <c r="I423" s="11">
        <f t="shared" si="72"/>
        <v>355000</v>
      </c>
      <c r="J423" s="32" t="s">
        <v>312</v>
      </c>
      <c r="K423" s="11" t="s">
        <v>1181</v>
      </c>
      <c r="L423" s="4">
        <f t="shared" si="73"/>
        <v>0</v>
      </c>
      <c r="M423" s="4"/>
      <c r="N423" s="4"/>
      <c r="O423" s="4">
        <f t="shared" si="74"/>
        <v>355000</v>
      </c>
      <c r="P423" s="4">
        <v>355000</v>
      </c>
      <c r="Q423" s="4"/>
      <c r="R423" s="4">
        <f t="shared" si="75"/>
        <v>0</v>
      </c>
      <c r="S423" s="4"/>
      <c r="T423" s="4"/>
      <c r="U423" s="4">
        <f t="shared" si="76"/>
        <v>0</v>
      </c>
      <c r="V423" s="4"/>
      <c r="W423" s="4"/>
      <c r="X423" s="4">
        <f t="shared" si="77"/>
        <v>0</v>
      </c>
      <c r="Y423" s="4"/>
      <c r="Z423" s="4"/>
      <c r="AA423" s="4">
        <f>C423+I423-L423-O423-U423-X423-R423</f>
        <v>0</v>
      </c>
      <c r="AB423" s="7">
        <v>45386</v>
      </c>
    </row>
    <row r="424" spans="1:28" ht="15.75" x14ac:dyDescent="0.25">
      <c r="A424" s="29">
        <v>45384</v>
      </c>
      <c r="B424" s="72" t="s">
        <v>211</v>
      </c>
      <c r="C424" s="25"/>
      <c r="D424" s="25" t="s">
        <v>52</v>
      </c>
      <c r="E424" s="25" t="s">
        <v>151</v>
      </c>
      <c r="F424" s="25">
        <v>250</v>
      </c>
      <c r="G424" s="25" t="s">
        <v>34</v>
      </c>
      <c r="H424" s="25">
        <v>2030</v>
      </c>
      <c r="I424" s="11">
        <f t="shared" si="72"/>
        <v>507500</v>
      </c>
      <c r="J424" s="32" t="s">
        <v>312</v>
      </c>
      <c r="K424" s="11" t="s">
        <v>1182</v>
      </c>
      <c r="L424" s="4">
        <f t="shared" si="73"/>
        <v>0</v>
      </c>
      <c r="M424" s="4"/>
      <c r="N424" s="4"/>
      <c r="O424" s="4">
        <f t="shared" si="74"/>
        <v>507500</v>
      </c>
      <c r="P424" s="4">
        <v>507500</v>
      </c>
      <c r="Q424" s="4"/>
      <c r="R424" s="4">
        <f t="shared" si="75"/>
        <v>0</v>
      </c>
      <c r="S424" s="4"/>
      <c r="T424" s="4"/>
      <c r="U424" s="4">
        <f t="shared" si="76"/>
        <v>0</v>
      </c>
      <c r="V424" s="4"/>
      <c r="W424" s="4"/>
      <c r="X424" s="4">
        <f t="shared" si="77"/>
        <v>0</v>
      </c>
      <c r="Y424" s="4"/>
      <c r="Z424" s="4"/>
      <c r="AA424" s="4">
        <f>C424+I424-L424-O424-U424-X424-R424</f>
        <v>0</v>
      </c>
      <c r="AB424" s="7">
        <v>45386</v>
      </c>
    </row>
    <row r="425" spans="1:28" ht="15.75" x14ac:dyDescent="0.25">
      <c r="A425" s="29">
        <v>45384</v>
      </c>
      <c r="B425" s="72" t="s">
        <v>361</v>
      </c>
      <c r="C425" s="25"/>
      <c r="D425" s="25" t="s">
        <v>46</v>
      </c>
      <c r="E425" s="25" t="s">
        <v>208</v>
      </c>
      <c r="F425" s="25">
        <v>3500</v>
      </c>
      <c r="G425" s="25" t="s">
        <v>39</v>
      </c>
      <c r="H425" s="25">
        <v>745</v>
      </c>
      <c r="I425" s="11">
        <f t="shared" si="72"/>
        <v>2607500</v>
      </c>
      <c r="J425" s="32" t="s">
        <v>324</v>
      </c>
      <c r="K425" s="11"/>
      <c r="L425" s="4">
        <f t="shared" si="73"/>
        <v>0</v>
      </c>
      <c r="M425" s="4"/>
      <c r="N425" s="4"/>
      <c r="O425" s="4">
        <f t="shared" si="74"/>
        <v>0</v>
      </c>
      <c r="P425" s="4"/>
      <c r="Q425" s="4"/>
      <c r="R425" s="4">
        <f t="shared" si="75"/>
        <v>0</v>
      </c>
      <c r="S425" s="4"/>
      <c r="T425" s="4"/>
      <c r="U425" s="4">
        <f t="shared" si="76"/>
        <v>2607500</v>
      </c>
      <c r="V425" s="4">
        <v>2607500</v>
      </c>
      <c r="W425" s="4"/>
      <c r="X425" s="4">
        <f t="shared" si="77"/>
        <v>0</v>
      </c>
      <c r="Y425" s="4"/>
      <c r="Z425" s="4"/>
      <c r="AA425" s="4">
        <f>C425+I425-L425-O425-U425-X425-R425</f>
        <v>0</v>
      </c>
      <c r="AB425" s="7">
        <v>45383</v>
      </c>
    </row>
    <row r="426" spans="1:28" ht="15.75" x14ac:dyDescent="0.25">
      <c r="A426" s="29">
        <v>45384</v>
      </c>
      <c r="B426" s="72" t="s">
        <v>361</v>
      </c>
      <c r="C426" s="27"/>
      <c r="D426" s="25" t="s">
        <v>46</v>
      </c>
      <c r="E426" s="27" t="s">
        <v>91</v>
      </c>
      <c r="F426" s="27">
        <v>3</v>
      </c>
      <c r="G426" s="25" t="s">
        <v>303</v>
      </c>
      <c r="H426" s="27">
        <v>1200000</v>
      </c>
      <c r="I426" s="11">
        <f t="shared" si="72"/>
        <v>3600000</v>
      </c>
      <c r="J426" s="32" t="s">
        <v>324</v>
      </c>
      <c r="K426" s="11"/>
      <c r="L426" s="4">
        <f t="shared" si="73"/>
        <v>0</v>
      </c>
      <c r="M426" s="4"/>
      <c r="N426" s="4"/>
      <c r="O426" s="4">
        <f t="shared" si="74"/>
        <v>0</v>
      </c>
      <c r="P426" s="4"/>
      <c r="Q426" s="4"/>
      <c r="R426" s="4">
        <f t="shared" si="75"/>
        <v>0</v>
      </c>
      <c r="S426" s="4"/>
      <c r="T426" s="4"/>
      <c r="U426" s="4">
        <f t="shared" si="76"/>
        <v>3600000</v>
      </c>
      <c r="V426" s="4">
        <v>2235000</v>
      </c>
      <c r="W426" s="4">
        <v>1365000</v>
      </c>
      <c r="X426" s="4">
        <f t="shared" si="77"/>
        <v>0</v>
      </c>
      <c r="Y426" s="4"/>
      <c r="Z426" s="4"/>
      <c r="AA426" s="4">
        <f>C426+I426-L426-O426-U426-X426-R426</f>
        <v>0</v>
      </c>
      <c r="AB426" s="7">
        <v>45383</v>
      </c>
    </row>
    <row r="427" spans="1:28" ht="15.75" x14ac:dyDescent="0.25">
      <c r="A427" s="29">
        <v>45384</v>
      </c>
      <c r="B427" s="72" t="s">
        <v>1113</v>
      </c>
      <c r="C427" s="25"/>
      <c r="D427" s="25" t="s">
        <v>52</v>
      </c>
      <c r="E427" s="25" t="s">
        <v>95</v>
      </c>
      <c r="F427" s="25">
        <v>250</v>
      </c>
      <c r="G427" s="25" t="s">
        <v>34</v>
      </c>
      <c r="H427" s="25">
        <v>1335</v>
      </c>
      <c r="I427" s="11">
        <f t="shared" si="72"/>
        <v>333750</v>
      </c>
      <c r="J427" s="32" t="s">
        <v>324</v>
      </c>
      <c r="K427" s="11"/>
      <c r="L427" s="4">
        <f t="shared" si="73"/>
        <v>0</v>
      </c>
      <c r="M427" s="4"/>
      <c r="N427" s="4"/>
      <c r="O427" s="4">
        <f t="shared" si="74"/>
        <v>0</v>
      </c>
      <c r="P427" s="4"/>
      <c r="Q427" s="4"/>
      <c r="R427" s="4">
        <f t="shared" si="75"/>
        <v>0</v>
      </c>
      <c r="S427" s="4"/>
      <c r="T427" s="4"/>
      <c r="U427" s="4">
        <f t="shared" si="76"/>
        <v>333750</v>
      </c>
      <c r="V427" s="4">
        <v>333750</v>
      </c>
      <c r="W427" s="4"/>
      <c r="X427" s="4">
        <f t="shared" si="77"/>
        <v>0</v>
      </c>
      <c r="Y427" s="4"/>
      <c r="Z427" s="4"/>
      <c r="AA427" s="4">
        <f>C427+I427-L427-O427-U427-X427-R427</f>
        <v>0</v>
      </c>
      <c r="AB427" s="7">
        <v>45385</v>
      </c>
    </row>
    <row r="428" spans="1:28" ht="15.75" x14ac:dyDescent="0.25">
      <c r="A428" s="29">
        <v>45384</v>
      </c>
      <c r="B428" s="72" t="s">
        <v>1113</v>
      </c>
      <c r="C428" s="25"/>
      <c r="D428" s="25" t="s">
        <v>52</v>
      </c>
      <c r="E428" s="25" t="s">
        <v>82</v>
      </c>
      <c r="F428" s="25">
        <v>250</v>
      </c>
      <c r="G428" s="25" t="s">
        <v>34</v>
      </c>
      <c r="H428" s="25">
        <v>1755</v>
      </c>
      <c r="I428" s="11">
        <f t="shared" si="72"/>
        <v>438750</v>
      </c>
      <c r="J428" s="32" t="s">
        <v>324</v>
      </c>
      <c r="K428" s="11"/>
      <c r="L428" s="4">
        <f t="shared" si="73"/>
        <v>0</v>
      </c>
      <c r="M428" s="4"/>
      <c r="N428" s="4"/>
      <c r="O428" s="4">
        <f t="shared" si="74"/>
        <v>0</v>
      </c>
      <c r="P428" s="4"/>
      <c r="Q428" s="4"/>
      <c r="R428" s="4">
        <f t="shared" si="75"/>
        <v>0</v>
      </c>
      <c r="S428" s="4"/>
      <c r="T428" s="4"/>
      <c r="U428" s="4">
        <f t="shared" si="76"/>
        <v>438750</v>
      </c>
      <c r="V428" s="4">
        <v>438750</v>
      </c>
      <c r="W428" s="4"/>
      <c r="X428" s="4">
        <f t="shared" si="77"/>
        <v>0</v>
      </c>
      <c r="Y428" s="4"/>
      <c r="Z428" s="4"/>
      <c r="AA428" s="4">
        <f>C428+I428-L428-O428-U428-X428-R428</f>
        <v>0</v>
      </c>
      <c r="AB428" s="7">
        <v>45385</v>
      </c>
    </row>
    <row r="429" spans="1:28" ht="15.75" x14ac:dyDescent="0.25">
      <c r="A429" s="29">
        <v>45384</v>
      </c>
      <c r="B429" s="72" t="s">
        <v>1150</v>
      </c>
      <c r="C429" s="25"/>
      <c r="D429" s="25" t="s">
        <v>46</v>
      </c>
      <c r="E429" s="25" t="s">
        <v>454</v>
      </c>
      <c r="F429" s="25">
        <v>5</v>
      </c>
      <c r="G429" s="25" t="s">
        <v>23</v>
      </c>
      <c r="H429" s="25">
        <v>55000</v>
      </c>
      <c r="I429" s="11">
        <f t="shared" si="72"/>
        <v>275000</v>
      </c>
      <c r="J429" s="31" t="s">
        <v>312</v>
      </c>
      <c r="K429" s="11" t="s">
        <v>1109</v>
      </c>
      <c r="L429" s="4">
        <f t="shared" si="73"/>
        <v>0</v>
      </c>
      <c r="M429" s="4"/>
      <c r="N429" s="4"/>
      <c r="O429" s="4">
        <f t="shared" si="74"/>
        <v>275000</v>
      </c>
      <c r="P429" s="4">
        <v>275000</v>
      </c>
      <c r="Q429" s="4"/>
      <c r="R429" s="4">
        <f t="shared" si="75"/>
        <v>0</v>
      </c>
      <c r="S429" s="4"/>
      <c r="T429" s="4"/>
      <c r="U429" s="4">
        <f t="shared" si="76"/>
        <v>0</v>
      </c>
      <c r="V429" s="4"/>
      <c r="W429" s="4"/>
      <c r="X429" s="4">
        <f t="shared" si="77"/>
        <v>0</v>
      </c>
      <c r="Y429" s="4"/>
      <c r="Z429" s="4"/>
      <c r="AA429" s="4">
        <f>C429+I429-L429-O429-U429-X429-R429</f>
        <v>0</v>
      </c>
      <c r="AB429" s="7">
        <v>45378</v>
      </c>
    </row>
    <row r="430" spans="1:28" ht="15.75" x14ac:dyDescent="0.25">
      <c r="A430" s="29">
        <v>45384</v>
      </c>
      <c r="B430" s="72" t="s">
        <v>1150</v>
      </c>
      <c r="C430" s="27"/>
      <c r="D430" s="25" t="s">
        <v>46</v>
      </c>
      <c r="E430" s="27" t="s">
        <v>26</v>
      </c>
      <c r="F430" s="27">
        <v>100</v>
      </c>
      <c r="G430" s="25" t="s">
        <v>27</v>
      </c>
      <c r="H430" s="27">
        <v>20000</v>
      </c>
      <c r="I430" s="11">
        <f t="shared" si="72"/>
        <v>2000000</v>
      </c>
      <c r="J430" s="31" t="s">
        <v>312</v>
      </c>
      <c r="K430" s="11" t="s">
        <v>1109</v>
      </c>
      <c r="L430" s="4">
        <f t="shared" si="73"/>
        <v>0</v>
      </c>
      <c r="M430" s="4"/>
      <c r="N430" s="4"/>
      <c r="O430" s="4">
        <f t="shared" si="74"/>
        <v>2000000</v>
      </c>
      <c r="P430" s="4">
        <v>2000000</v>
      </c>
      <c r="Q430" s="4"/>
      <c r="R430" s="4">
        <f t="shared" si="75"/>
        <v>0</v>
      </c>
      <c r="S430" s="4"/>
      <c r="T430" s="4"/>
      <c r="U430" s="4">
        <f t="shared" si="76"/>
        <v>0</v>
      </c>
      <c r="V430" s="4"/>
      <c r="W430" s="4"/>
      <c r="X430" s="4">
        <f t="shared" si="77"/>
        <v>0</v>
      </c>
      <c r="Y430" s="4"/>
      <c r="Z430" s="4"/>
      <c r="AA430" s="4">
        <f>C430+I430-L430-O430-U430-X430-R430</f>
        <v>0</v>
      </c>
      <c r="AB430" s="7">
        <v>45378</v>
      </c>
    </row>
    <row r="431" spans="1:28" ht="15.75" x14ac:dyDescent="0.25">
      <c r="A431" s="29">
        <v>45384</v>
      </c>
      <c r="B431" s="73" t="s">
        <v>347</v>
      </c>
      <c r="C431" s="27"/>
      <c r="D431" s="25" t="s">
        <v>46</v>
      </c>
      <c r="E431" s="27" t="s">
        <v>348</v>
      </c>
      <c r="F431" s="27">
        <v>4200</v>
      </c>
      <c r="G431" s="25" t="s">
        <v>34</v>
      </c>
      <c r="H431" s="27">
        <v>1150</v>
      </c>
      <c r="I431" s="11">
        <f t="shared" si="72"/>
        <v>4830000</v>
      </c>
      <c r="J431" s="32" t="s">
        <v>324</v>
      </c>
      <c r="K431" s="11"/>
      <c r="L431" s="4">
        <f t="shared" si="73"/>
        <v>0</v>
      </c>
      <c r="M431" s="4"/>
      <c r="N431" s="4"/>
      <c r="O431" s="4">
        <f t="shared" si="74"/>
        <v>0</v>
      </c>
      <c r="P431" s="4"/>
      <c r="Q431" s="4"/>
      <c r="R431" s="4">
        <f t="shared" si="75"/>
        <v>0</v>
      </c>
      <c r="S431" s="4"/>
      <c r="T431" s="4"/>
      <c r="U431" s="4">
        <f t="shared" si="76"/>
        <v>4830000</v>
      </c>
      <c r="V431" s="4">
        <v>4830000</v>
      </c>
      <c r="W431" s="4"/>
      <c r="X431" s="4">
        <f t="shared" si="77"/>
        <v>0</v>
      </c>
      <c r="Y431" s="4"/>
      <c r="Z431" s="4"/>
      <c r="AA431" s="4">
        <f>C431+I431-L431-O431-U431-X431-R431</f>
        <v>0</v>
      </c>
      <c r="AB431" s="7">
        <v>45387</v>
      </c>
    </row>
    <row r="432" spans="1:28" ht="15.75" x14ac:dyDescent="0.25">
      <c r="A432" s="24">
        <v>45384</v>
      </c>
      <c r="B432" s="25" t="s">
        <v>99</v>
      </c>
      <c r="C432" s="25"/>
      <c r="D432" s="25"/>
      <c r="E432" s="25" t="s">
        <v>120</v>
      </c>
      <c r="F432" s="25">
        <v>47.7</v>
      </c>
      <c r="G432" s="25" t="s">
        <v>39</v>
      </c>
      <c r="H432" s="25"/>
      <c r="I432" s="11">
        <f t="shared" si="72"/>
        <v>0</v>
      </c>
      <c r="J432" s="26" t="s">
        <v>28</v>
      </c>
      <c r="K432" s="11"/>
      <c r="L432" s="4">
        <f t="shared" si="73"/>
        <v>0</v>
      </c>
      <c r="M432" s="4"/>
      <c r="N432" s="4"/>
      <c r="O432" s="4">
        <f t="shared" si="74"/>
        <v>0</v>
      </c>
      <c r="P432" s="4"/>
      <c r="Q432" s="4"/>
      <c r="R432" s="4">
        <f t="shared" si="75"/>
        <v>0</v>
      </c>
      <c r="S432" s="4"/>
      <c r="T432" s="4"/>
      <c r="U432" s="4">
        <f t="shared" si="76"/>
        <v>0</v>
      </c>
      <c r="V432" s="4"/>
      <c r="W432" s="4"/>
      <c r="X432" s="4">
        <f t="shared" si="77"/>
        <v>0</v>
      </c>
      <c r="Y432" s="4"/>
      <c r="Z432" s="4"/>
      <c r="AA432" s="4">
        <f>C432+I432-L432-O432-U432-X432-R432</f>
        <v>0</v>
      </c>
      <c r="AB432" s="7"/>
    </row>
    <row r="433" spans="1:28" ht="15.75" x14ac:dyDescent="0.25">
      <c r="A433" s="24">
        <v>45384</v>
      </c>
      <c r="B433" s="72" t="s">
        <v>99</v>
      </c>
      <c r="C433" s="25"/>
      <c r="D433" s="25"/>
      <c r="E433" s="25" t="s">
        <v>103</v>
      </c>
      <c r="F433" s="25">
        <v>58.2</v>
      </c>
      <c r="G433" s="25" t="s">
        <v>39</v>
      </c>
      <c r="H433" s="25"/>
      <c r="I433" s="11">
        <f t="shared" si="72"/>
        <v>0</v>
      </c>
      <c r="J433" s="26" t="s">
        <v>28</v>
      </c>
      <c r="K433" s="11"/>
      <c r="L433" s="4">
        <f t="shared" si="73"/>
        <v>0</v>
      </c>
      <c r="M433" s="4"/>
      <c r="N433" s="4"/>
      <c r="O433" s="4">
        <f t="shared" si="74"/>
        <v>0</v>
      </c>
      <c r="P433" s="4"/>
      <c r="Q433" s="4"/>
      <c r="R433" s="4">
        <f t="shared" si="75"/>
        <v>0</v>
      </c>
      <c r="S433" s="4"/>
      <c r="T433" s="4"/>
      <c r="U433" s="4">
        <f t="shared" si="76"/>
        <v>0</v>
      </c>
      <c r="V433" s="4"/>
      <c r="W433" s="4"/>
      <c r="X433" s="4">
        <f t="shared" si="77"/>
        <v>0</v>
      </c>
      <c r="Y433" s="4"/>
      <c r="Z433" s="4"/>
      <c r="AA433" s="4">
        <f>C433+I433-L433-O433-U433-X433-R433</f>
        <v>0</v>
      </c>
      <c r="AB433" s="7"/>
    </row>
    <row r="434" spans="1:28" ht="15.75" x14ac:dyDescent="0.25">
      <c r="A434" s="29">
        <v>45385</v>
      </c>
      <c r="B434" s="73" t="s">
        <v>207</v>
      </c>
      <c r="C434" s="27"/>
      <c r="D434" s="27" t="s">
        <v>46</v>
      </c>
      <c r="E434" s="27" t="s">
        <v>109</v>
      </c>
      <c r="F434" s="49">
        <v>500</v>
      </c>
      <c r="G434" s="27" t="s">
        <v>34</v>
      </c>
      <c r="H434" s="27">
        <v>1040</v>
      </c>
      <c r="I434" s="11">
        <f t="shared" ref="I434:I457" si="78">F434*H434</f>
        <v>520000</v>
      </c>
      <c r="J434" s="17" t="s">
        <v>312</v>
      </c>
      <c r="K434" s="11" t="s">
        <v>1153</v>
      </c>
      <c r="L434" s="4">
        <f>M434+N434</f>
        <v>0</v>
      </c>
      <c r="M434" s="4"/>
      <c r="N434" s="4"/>
      <c r="O434" s="4">
        <f>P434+Q434</f>
        <v>520000</v>
      </c>
      <c r="P434" s="4">
        <v>520000</v>
      </c>
      <c r="Q434" s="4"/>
      <c r="R434" s="4">
        <f>S434+T434</f>
        <v>0</v>
      </c>
      <c r="S434" s="4"/>
      <c r="T434" s="4"/>
      <c r="U434" s="4">
        <f>V434+W434</f>
        <v>0</v>
      </c>
      <c r="V434" s="4"/>
      <c r="W434" s="4"/>
      <c r="X434" s="4">
        <f>Y434+Z434</f>
        <v>0</v>
      </c>
      <c r="Y434" s="4"/>
      <c r="Z434" s="4"/>
      <c r="AA434" s="4">
        <f>C434+I434-L434-O434-U434-X434-R434</f>
        <v>0</v>
      </c>
      <c r="AB434" s="7">
        <v>45384</v>
      </c>
    </row>
    <row r="435" spans="1:28" ht="15.75" x14ac:dyDescent="0.25">
      <c r="A435" s="29">
        <v>45385</v>
      </c>
      <c r="B435" s="72" t="s">
        <v>380</v>
      </c>
      <c r="C435" s="25"/>
      <c r="D435" s="25" t="s">
        <v>52</v>
      </c>
      <c r="E435" s="25" t="s">
        <v>151</v>
      </c>
      <c r="F435" s="25">
        <v>250</v>
      </c>
      <c r="G435" s="27" t="s">
        <v>34</v>
      </c>
      <c r="H435" s="25">
        <v>1830</v>
      </c>
      <c r="I435" s="11">
        <f t="shared" si="78"/>
        <v>457500</v>
      </c>
      <c r="J435" s="32" t="s">
        <v>312</v>
      </c>
      <c r="K435" s="11" t="s">
        <v>1167</v>
      </c>
      <c r="L435" s="4">
        <f t="shared" ref="L435:L457" si="79">M435+N435</f>
        <v>0</v>
      </c>
      <c r="M435" s="4"/>
      <c r="N435" s="4"/>
      <c r="O435" s="4">
        <f t="shared" ref="O435:O457" si="80">P435+Q435</f>
        <v>457500</v>
      </c>
      <c r="P435" s="4">
        <v>457500</v>
      </c>
      <c r="Q435" s="4"/>
      <c r="R435" s="4">
        <f t="shared" ref="R435:R457" si="81">S435+T435</f>
        <v>0</v>
      </c>
      <c r="S435" s="4"/>
      <c r="T435" s="4"/>
      <c r="U435" s="4">
        <f t="shared" ref="U435:U457" si="82">V435+W435</f>
        <v>0</v>
      </c>
      <c r="V435" s="4"/>
      <c r="W435" s="4"/>
      <c r="X435" s="4">
        <f t="shared" ref="X435:X457" si="83">Y435+Z435</f>
        <v>0</v>
      </c>
      <c r="Y435" s="4"/>
      <c r="Z435" s="4"/>
      <c r="AA435" s="4">
        <f>C435+I435-L435-O435-U435-X435-R435</f>
        <v>0</v>
      </c>
      <c r="AB435" s="7">
        <v>45385</v>
      </c>
    </row>
    <row r="436" spans="1:28" ht="15.75" x14ac:dyDescent="0.25">
      <c r="A436" s="29">
        <v>45385</v>
      </c>
      <c r="B436" s="72" t="s">
        <v>159</v>
      </c>
      <c r="C436" s="27"/>
      <c r="D436" s="25" t="s">
        <v>52</v>
      </c>
      <c r="E436" s="27" t="s">
        <v>160</v>
      </c>
      <c r="F436" s="27">
        <v>1250</v>
      </c>
      <c r="G436" s="27" t="s">
        <v>34</v>
      </c>
      <c r="H436" s="27">
        <v>2925</v>
      </c>
      <c r="I436" s="11">
        <f t="shared" si="78"/>
        <v>3656250</v>
      </c>
      <c r="J436" s="17" t="s">
        <v>312</v>
      </c>
      <c r="K436" s="11" t="s">
        <v>1162</v>
      </c>
      <c r="L436" s="4">
        <f t="shared" si="79"/>
        <v>0</v>
      </c>
      <c r="M436" s="4"/>
      <c r="N436" s="4"/>
      <c r="O436" s="4">
        <f t="shared" si="80"/>
        <v>3656250</v>
      </c>
      <c r="P436" s="4">
        <v>3656000</v>
      </c>
      <c r="Q436" s="4">
        <v>250</v>
      </c>
      <c r="R436" s="4">
        <f t="shared" si="81"/>
        <v>0</v>
      </c>
      <c r="S436" s="4"/>
      <c r="T436" s="4"/>
      <c r="U436" s="4">
        <f t="shared" si="82"/>
        <v>0</v>
      </c>
      <c r="V436" s="4"/>
      <c r="W436" s="4"/>
      <c r="X436" s="4">
        <f t="shared" si="83"/>
        <v>0</v>
      </c>
      <c r="Y436" s="4"/>
      <c r="Z436" s="4"/>
      <c r="AA436" s="4">
        <f>C436+I436-L436-O436-U436-X436-R436</f>
        <v>0</v>
      </c>
      <c r="AB436" s="7">
        <v>45384</v>
      </c>
    </row>
    <row r="437" spans="1:28" ht="15.75" x14ac:dyDescent="0.25">
      <c r="A437" s="29">
        <v>45385</v>
      </c>
      <c r="B437" s="72" t="s">
        <v>943</v>
      </c>
      <c r="C437" s="25"/>
      <c r="D437" s="25" t="s">
        <v>46</v>
      </c>
      <c r="E437" s="25" t="s">
        <v>255</v>
      </c>
      <c r="F437" s="25">
        <v>750</v>
      </c>
      <c r="G437" s="25" t="s">
        <v>34</v>
      </c>
      <c r="H437" s="25">
        <v>2000</v>
      </c>
      <c r="I437" s="11">
        <f t="shared" si="78"/>
        <v>1500000</v>
      </c>
      <c r="J437" s="28" t="s">
        <v>28</v>
      </c>
      <c r="K437" s="11"/>
      <c r="L437" s="4">
        <f t="shared" si="79"/>
        <v>0</v>
      </c>
      <c r="M437" s="4"/>
      <c r="N437" s="4"/>
      <c r="O437" s="4">
        <f t="shared" si="80"/>
        <v>0</v>
      </c>
      <c r="P437" s="4"/>
      <c r="Q437" s="4"/>
      <c r="R437" s="4">
        <f t="shared" si="81"/>
        <v>0</v>
      </c>
      <c r="S437" s="4"/>
      <c r="T437" s="4"/>
      <c r="U437" s="4">
        <f t="shared" si="82"/>
        <v>0</v>
      </c>
      <c r="V437" s="4"/>
      <c r="W437" s="4"/>
      <c r="X437" s="4">
        <f t="shared" si="83"/>
        <v>0</v>
      </c>
      <c r="Y437" s="4"/>
      <c r="Z437" s="4"/>
      <c r="AA437" s="4">
        <f>C437+I437-L437-O437-U437-X437-R437</f>
        <v>1500000</v>
      </c>
      <c r="AB437" s="7"/>
    </row>
    <row r="438" spans="1:28" ht="15.75" x14ac:dyDescent="0.25">
      <c r="A438" s="29">
        <v>45385</v>
      </c>
      <c r="B438" s="72" t="s">
        <v>251</v>
      </c>
      <c r="C438" s="27"/>
      <c r="D438" s="25" t="s">
        <v>46</v>
      </c>
      <c r="E438" s="27" t="s">
        <v>406</v>
      </c>
      <c r="F438" s="27">
        <v>3000</v>
      </c>
      <c r="G438" s="25" t="s">
        <v>34</v>
      </c>
      <c r="H438" s="27">
        <v>1150</v>
      </c>
      <c r="I438" s="11">
        <f t="shared" si="78"/>
        <v>3450000</v>
      </c>
      <c r="J438" s="31" t="s">
        <v>312</v>
      </c>
      <c r="K438" s="11" t="s">
        <v>1190</v>
      </c>
      <c r="L438" s="4">
        <f t="shared" si="79"/>
        <v>0</v>
      </c>
      <c r="M438" s="4"/>
      <c r="N438" s="4"/>
      <c r="O438" s="4">
        <f t="shared" si="80"/>
        <v>3450000</v>
      </c>
      <c r="P438" s="4">
        <v>3450000</v>
      </c>
      <c r="Q438" s="4"/>
      <c r="R438" s="4">
        <f t="shared" si="81"/>
        <v>0</v>
      </c>
      <c r="S438" s="4"/>
      <c r="T438" s="4"/>
      <c r="U438" s="4">
        <f t="shared" si="82"/>
        <v>0</v>
      </c>
      <c r="V438" s="4"/>
      <c r="W438" s="4"/>
      <c r="X438" s="4">
        <f t="shared" si="83"/>
        <v>0</v>
      </c>
      <c r="Y438" s="4"/>
      <c r="Z438" s="4"/>
      <c r="AA438" s="4">
        <f>C438+I438-L438-O438-U438-X438-R438</f>
        <v>0</v>
      </c>
      <c r="AB438" s="7">
        <v>45386</v>
      </c>
    </row>
    <row r="439" spans="1:28" ht="15.75" x14ac:dyDescent="0.25">
      <c r="A439" s="29">
        <v>45385</v>
      </c>
      <c r="B439" s="72" t="s">
        <v>231</v>
      </c>
      <c r="C439" s="25"/>
      <c r="D439" s="25" t="s">
        <v>46</v>
      </c>
      <c r="E439" s="25" t="s">
        <v>133</v>
      </c>
      <c r="F439" s="25">
        <v>1000</v>
      </c>
      <c r="G439" s="25" t="s">
        <v>34</v>
      </c>
      <c r="H439" s="25">
        <v>3497</v>
      </c>
      <c r="I439" s="11">
        <f t="shared" si="78"/>
        <v>3497000</v>
      </c>
      <c r="J439" s="17" t="s">
        <v>312</v>
      </c>
      <c r="K439" s="11"/>
      <c r="L439" s="4">
        <f t="shared" si="79"/>
        <v>0</v>
      </c>
      <c r="M439" s="4"/>
      <c r="N439" s="4"/>
      <c r="O439" s="4">
        <f t="shared" si="80"/>
        <v>3497000</v>
      </c>
      <c r="P439" s="4">
        <v>229000</v>
      </c>
      <c r="Q439" s="4">
        <v>3268000</v>
      </c>
      <c r="R439" s="4">
        <f t="shared" si="81"/>
        <v>0</v>
      </c>
      <c r="S439" s="4"/>
      <c r="T439" s="4"/>
      <c r="U439" s="4">
        <f t="shared" si="82"/>
        <v>0</v>
      </c>
      <c r="V439" s="4"/>
      <c r="W439" s="4"/>
      <c r="X439" s="4">
        <f t="shared" si="83"/>
        <v>0</v>
      </c>
      <c r="Y439" s="4"/>
      <c r="Z439" s="4"/>
      <c r="AA439" s="4">
        <f>C439+I439-L439-O439-U439-X439-R439</f>
        <v>0</v>
      </c>
      <c r="AB439" s="7">
        <v>45404</v>
      </c>
    </row>
    <row r="440" spans="1:28" ht="15.75" x14ac:dyDescent="0.25">
      <c r="A440" s="24">
        <v>45385</v>
      </c>
      <c r="B440" s="72" t="s">
        <v>231</v>
      </c>
      <c r="C440" s="25"/>
      <c r="D440" s="25" t="s">
        <v>46</v>
      </c>
      <c r="E440" s="25" t="s">
        <v>50</v>
      </c>
      <c r="F440" s="25">
        <v>600</v>
      </c>
      <c r="G440" s="25" t="s">
        <v>34</v>
      </c>
      <c r="H440" s="25">
        <v>3885</v>
      </c>
      <c r="I440" s="11">
        <f t="shared" si="78"/>
        <v>2331000</v>
      </c>
      <c r="J440" s="17" t="s">
        <v>312</v>
      </c>
      <c r="K440" s="11"/>
      <c r="L440" s="4">
        <f t="shared" si="79"/>
        <v>0</v>
      </c>
      <c r="M440" s="4"/>
      <c r="N440" s="4"/>
      <c r="O440" s="4">
        <f t="shared" si="80"/>
        <v>2331000</v>
      </c>
      <c r="P440" s="4">
        <v>599000</v>
      </c>
      <c r="Q440" s="4">
        <v>1732000</v>
      </c>
      <c r="R440" s="4">
        <f t="shared" si="81"/>
        <v>0</v>
      </c>
      <c r="S440" s="4"/>
      <c r="T440" s="4"/>
      <c r="U440" s="4">
        <f t="shared" si="82"/>
        <v>0</v>
      </c>
      <c r="V440" s="4"/>
      <c r="W440" s="4"/>
      <c r="X440" s="4">
        <f t="shared" si="83"/>
        <v>0</v>
      </c>
      <c r="Y440" s="4"/>
      <c r="Z440" s="4"/>
      <c r="AA440" s="4">
        <f>C440+I440-L440-O440-U440-X440-R440</f>
        <v>0</v>
      </c>
      <c r="AB440" s="7">
        <v>45404</v>
      </c>
    </row>
    <row r="441" spans="1:28" ht="15.75" x14ac:dyDescent="0.25">
      <c r="A441" s="24">
        <v>45385</v>
      </c>
      <c r="B441" s="25" t="s">
        <v>99</v>
      </c>
      <c r="C441" s="25"/>
      <c r="D441" s="25"/>
      <c r="E441" s="25" t="s">
        <v>121</v>
      </c>
      <c r="F441" s="25">
        <v>40.799999999999997</v>
      </c>
      <c r="G441" s="25" t="s">
        <v>39</v>
      </c>
      <c r="H441" s="25"/>
      <c r="I441" s="11">
        <f t="shared" si="78"/>
        <v>0</v>
      </c>
      <c r="J441" s="28" t="s">
        <v>28</v>
      </c>
      <c r="K441" s="11"/>
      <c r="L441" s="4">
        <f t="shared" si="79"/>
        <v>0</v>
      </c>
      <c r="M441" s="4"/>
      <c r="N441" s="4"/>
      <c r="O441" s="4">
        <f t="shared" si="80"/>
        <v>0</v>
      </c>
      <c r="P441" s="4"/>
      <c r="Q441" s="4"/>
      <c r="R441" s="4">
        <f t="shared" si="81"/>
        <v>0</v>
      </c>
      <c r="S441" s="4"/>
      <c r="T441" s="4"/>
      <c r="U441" s="4">
        <f t="shared" si="82"/>
        <v>0</v>
      </c>
      <c r="V441" s="4"/>
      <c r="W441" s="4"/>
      <c r="X441" s="4">
        <f t="shared" si="83"/>
        <v>0</v>
      </c>
      <c r="Y441" s="4"/>
      <c r="Z441" s="4"/>
      <c r="AA441" s="4">
        <f>C441+I441-L441-O441-U441-X441-R441</f>
        <v>0</v>
      </c>
      <c r="AB441" s="7"/>
    </row>
    <row r="442" spans="1:28" ht="15.75" x14ac:dyDescent="0.25">
      <c r="A442" s="24">
        <v>45385</v>
      </c>
      <c r="B442" s="73" t="s">
        <v>1163</v>
      </c>
      <c r="C442" s="27"/>
      <c r="D442" s="27" t="s">
        <v>46</v>
      </c>
      <c r="E442" s="27" t="s">
        <v>151</v>
      </c>
      <c r="F442" s="27">
        <v>750</v>
      </c>
      <c r="G442" s="27" t="s">
        <v>34</v>
      </c>
      <c r="H442" s="27">
        <v>1830</v>
      </c>
      <c r="I442" s="11">
        <f t="shared" si="78"/>
        <v>1372500</v>
      </c>
      <c r="J442" s="32" t="s">
        <v>312</v>
      </c>
      <c r="K442" s="11" t="s">
        <v>1171</v>
      </c>
      <c r="L442" s="4">
        <f t="shared" si="79"/>
        <v>0</v>
      </c>
      <c r="M442" s="4"/>
      <c r="N442" s="4"/>
      <c r="O442" s="4">
        <f t="shared" si="80"/>
        <v>1372500</v>
      </c>
      <c r="P442" s="4">
        <v>1372500</v>
      </c>
      <c r="Q442" s="4"/>
      <c r="R442" s="4">
        <f t="shared" si="81"/>
        <v>0</v>
      </c>
      <c r="S442" s="4"/>
      <c r="T442" s="4"/>
      <c r="U442" s="4">
        <f t="shared" si="82"/>
        <v>0</v>
      </c>
      <c r="V442" s="4"/>
      <c r="W442" s="4"/>
      <c r="X442" s="4">
        <f t="shared" si="83"/>
        <v>0</v>
      </c>
      <c r="Y442" s="4"/>
      <c r="Z442" s="4"/>
      <c r="AA442" s="4">
        <f>C442+I442-L442-O442-U442-X442-R442</f>
        <v>0</v>
      </c>
      <c r="AB442" s="7">
        <v>45385</v>
      </c>
    </row>
    <row r="443" spans="1:28" ht="15.75" x14ac:dyDescent="0.25">
      <c r="A443" s="24">
        <v>45385</v>
      </c>
      <c r="B443" s="73" t="s">
        <v>1163</v>
      </c>
      <c r="C443" s="25"/>
      <c r="D443" s="27" t="s">
        <v>46</v>
      </c>
      <c r="E443" s="25" t="s">
        <v>290</v>
      </c>
      <c r="F443" s="25">
        <v>500</v>
      </c>
      <c r="G443" s="27" t="s">
        <v>34</v>
      </c>
      <c r="H443" s="25">
        <v>2735</v>
      </c>
      <c r="I443" s="11">
        <f t="shared" si="78"/>
        <v>1367500</v>
      </c>
      <c r="J443" s="32" t="s">
        <v>312</v>
      </c>
      <c r="K443" s="11" t="s">
        <v>1171</v>
      </c>
      <c r="L443" s="4">
        <f t="shared" si="79"/>
        <v>0</v>
      </c>
      <c r="M443" s="4"/>
      <c r="N443" s="4"/>
      <c r="O443" s="4">
        <f t="shared" si="80"/>
        <v>1367500</v>
      </c>
      <c r="P443" s="4">
        <v>1367500</v>
      </c>
      <c r="Q443" s="4"/>
      <c r="R443" s="4">
        <f t="shared" si="81"/>
        <v>0</v>
      </c>
      <c r="S443" s="4"/>
      <c r="T443" s="4"/>
      <c r="U443" s="4">
        <f t="shared" si="82"/>
        <v>0</v>
      </c>
      <c r="V443" s="4"/>
      <c r="W443" s="4"/>
      <c r="X443" s="4">
        <f t="shared" si="83"/>
        <v>0</v>
      </c>
      <c r="Y443" s="4"/>
      <c r="Z443" s="4"/>
      <c r="AA443" s="4">
        <f>C443+I443-L443-O443-U443-X443-R443</f>
        <v>0</v>
      </c>
      <c r="AB443" s="7">
        <v>45385</v>
      </c>
    </row>
    <row r="444" spans="1:28" ht="15.75" x14ac:dyDescent="0.25">
      <c r="A444" s="24">
        <v>45385</v>
      </c>
      <c r="B444" s="73" t="s">
        <v>590</v>
      </c>
      <c r="C444" s="27"/>
      <c r="D444" s="27" t="s">
        <v>52</v>
      </c>
      <c r="E444" s="27" t="s">
        <v>591</v>
      </c>
      <c r="F444" s="27">
        <v>1000</v>
      </c>
      <c r="G444" s="27" t="s">
        <v>77</v>
      </c>
      <c r="H444" s="27">
        <v>45000</v>
      </c>
      <c r="I444" s="11">
        <f t="shared" si="78"/>
        <v>45000000</v>
      </c>
      <c r="J444" s="31" t="s">
        <v>312</v>
      </c>
      <c r="K444" s="11" t="s">
        <v>1134</v>
      </c>
      <c r="L444" s="4">
        <f t="shared" si="79"/>
        <v>0</v>
      </c>
      <c r="M444" s="4"/>
      <c r="N444" s="4"/>
      <c r="O444" s="4">
        <f t="shared" si="80"/>
        <v>45000000</v>
      </c>
      <c r="P444" s="4">
        <v>45000000</v>
      </c>
      <c r="Q444" s="4"/>
      <c r="R444" s="4">
        <f t="shared" si="81"/>
        <v>0</v>
      </c>
      <c r="S444" s="4"/>
      <c r="T444" s="4"/>
      <c r="U444" s="4">
        <f t="shared" si="82"/>
        <v>0</v>
      </c>
      <c r="V444" s="4"/>
      <c r="W444" s="4"/>
      <c r="X444" s="4">
        <f t="shared" si="83"/>
        <v>0</v>
      </c>
      <c r="Y444" s="4"/>
      <c r="Z444" s="4"/>
      <c r="AA444" s="4">
        <f>C444+I444-L444-O444-U444-X444-R444</f>
        <v>0</v>
      </c>
      <c r="AB444" s="7">
        <v>45380</v>
      </c>
    </row>
    <row r="445" spans="1:28" ht="15.75" x14ac:dyDescent="0.25">
      <c r="A445" s="24">
        <v>45385</v>
      </c>
      <c r="B445" s="73" t="s">
        <v>90</v>
      </c>
      <c r="C445" s="27"/>
      <c r="D445" s="27" t="s">
        <v>46</v>
      </c>
      <c r="E445" s="27" t="s">
        <v>902</v>
      </c>
      <c r="F445" s="27">
        <v>7000</v>
      </c>
      <c r="G445" s="27" t="s">
        <v>34</v>
      </c>
      <c r="H445" s="27">
        <v>1510</v>
      </c>
      <c r="I445" s="11">
        <f t="shared" si="78"/>
        <v>10570000</v>
      </c>
      <c r="J445" s="31" t="s">
        <v>312</v>
      </c>
      <c r="K445" s="11" t="s">
        <v>1203</v>
      </c>
      <c r="L445" s="4">
        <f t="shared" si="79"/>
        <v>0</v>
      </c>
      <c r="M445" s="4"/>
      <c r="N445" s="4"/>
      <c r="O445" s="4">
        <f t="shared" si="80"/>
        <v>10570000</v>
      </c>
      <c r="P445" s="4">
        <v>10570000</v>
      </c>
      <c r="Q445" s="4"/>
      <c r="R445" s="4">
        <f t="shared" si="81"/>
        <v>0</v>
      </c>
      <c r="S445" s="4"/>
      <c r="T445" s="4"/>
      <c r="U445" s="4">
        <f t="shared" si="82"/>
        <v>0</v>
      </c>
      <c r="V445" s="4"/>
      <c r="W445" s="4"/>
      <c r="X445" s="4">
        <f t="shared" si="83"/>
        <v>0</v>
      </c>
      <c r="Y445" s="4"/>
      <c r="Z445" s="4"/>
      <c r="AA445" s="4">
        <f>C445+I445-L445-O445-U445-X445-R445</f>
        <v>0</v>
      </c>
      <c r="AB445" s="7"/>
    </row>
    <row r="446" spans="1:28" ht="15.75" x14ac:dyDescent="0.25">
      <c r="A446" s="24">
        <v>45385</v>
      </c>
      <c r="B446" s="73" t="s">
        <v>697</v>
      </c>
      <c r="C446" s="25"/>
      <c r="D446" s="27" t="s">
        <v>46</v>
      </c>
      <c r="E446" s="25" t="s">
        <v>138</v>
      </c>
      <c r="F446" s="21">
        <v>750</v>
      </c>
      <c r="G446" s="25" t="s">
        <v>34</v>
      </c>
      <c r="H446" s="25">
        <v>1550</v>
      </c>
      <c r="I446" s="11">
        <f t="shared" si="78"/>
        <v>1162500</v>
      </c>
      <c r="J446" s="32" t="s">
        <v>324</v>
      </c>
      <c r="K446" s="11"/>
      <c r="L446" s="4">
        <f t="shared" si="79"/>
        <v>1162500</v>
      </c>
      <c r="M446" s="4">
        <v>1162500</v>
      </c>
      <c r="N446" s="4"/>
      <c r="O446" s="4">
        <f t="shared" si="80"/>
        <v>0</v>
      </c>
      <c r="P446" s="4"/>
      <c r="Q446" s="4"/>
      <c r="R446" s="4">
        <f t="shared" si="81"/>
        <v>0</v>
      </c>
      <c r="S446" s="4"/>
      <c r="T446" s="4"/>
      <c r="U446" s="4">
        <f t="shared" si="82"/>
        <v>0</v>
      </c>
      <c r="V446" s="4"/>
      <c r="W446" s="4"/>
      <c r="X446" s="4">
        <f t="shared" si="83"/>
        <v>0</v>
      </c>
      <c r="Y446" s="4"/>
      <c r="Z446" s="4"/>
      <c r="AA446" s="4">
        <f>C446+I446-L446-O446-U446-X446-R446</f>
        <v>0</v>
      </c>
      <c r="AB446" s="7">
        <v>45388</v>
      </c>
    </row>
    <row r="447" spans="1:28" ht="15.75" x14ac:dyDescent="0.25">
      <c r="A447" s="24">
        <v>45385</v>
      </c>
      <c r="B447" s="73" t="s">
        <v>398</v>
      </c>
      <c r="C447" s="25"/>
      <c r="D447" s="27" t="s">
        <v>52</v>
      </c>
      <c r="E447" s="25" t="s">
        <v>47</v>
      </c>
      <c r="F447" s="21">
        <v>2</v>
      </c>
      <c r="G447" s="25" t="s">
        <v>48</v>
      </c>
      <c r="H447" s="25">
        <v>160000</v>
      </c>
      <c r="I447" s="11">
        <f t="shared" si="78"/>
        <v>320000</v>
      </c>
      <c r="J447" s="32" t="s">
        <v>324</v>
      </c>
      <c r="K447" s="11"/>
      <c r="L447" s="4">
        <f t="shared" si="79"/>
        <v>0</v>
      </c>
      <c r="M447" s="4"/>
      <c r="N447" s="4"/>
      <c r="O447" s="4">
        <f t="shared" si="80"/>
        <v>0</v>
      </c>
      <c r="P447" s="4"/>
      <c r="Q447" s="4"/>
      <c r="R447" s="4">
        <f t="shared" si="81"/>
        <v>0</v>
      </c>
      <c r="S447" s="4"/>
      <c r="T447" s="4"/>
      <c r="U447" s="4">
        <f t="shared" si="82"/>
        <v>320000</v>
      </c>
      <c r="V447" s="4">
        <v>320000</v>
      </c>
      <c r="W447" s="4"/>
      <c r="X447" s="4">
        <f t="shared" si="83"/>
        <v>0</v>
      </c>
      <c r="Y447" s="4"/>
      <c r="Z447" s="4"/>
      <c r="AA447" s="4">
        <f>C447+I447-L447-O447-U447-X447-R447</f>
        <v>0</v>
      </c>
      <c r="AB447" s="7">
        <v>45385</v>
      </c>
    </row>
    <row r="448" spans="1:28" ht="15.75" x14ac:dyDescent="0.25">
      <c r="A448" s="24">
        <v>45385</v>
      </c>
      <c r="B448" s="73" t="s">
        <v>140</v>
      </c>
      <c r="C448" s="25"/>
      <c r="D448" s="27" t="s">
        <v>46</v>
      </c>
      <c r="E448" s="25" t="s">
        <v>298</v>
      </c>
      <c r="F448" s="21">
        <v>1000</v>
      </c>
      <c r="G448" s="25" t="s">
        <v>34</v>
      </c>
      <c r="H448" s="21">
        <v>4300</v>
      </c>
      <c r="I448" s="11">
        <f t="shared" si="78"/>
        <v>4300000</v>
      </c>
      <c r="J448" s="32" t="s">
        <v>312</v>
      </c>
      <c r="K448" s="11"/>
      <c r="L448" s="4">
        <f t="shared" si="79"/>
        <v>0</v>
      </c>
      <c r="M448" s="4"/>
      <c r="N448" s="4"/>
      <c r="O448" s="4">
        <f t="shared" si="80"/>
        <v>4300000</v>
      </c>
      <c r="P448" s="4">
        <v>4300000</v>
      </c>
      <c r="Q448" s="4"/>
      <c r="R448" s="4">
        <f t="shared" si="81"/>
        <v>0</v>
      </c>
      <c r="S448" s="4"/>
      <c r="T448" s="4"/>
      <c r="U448" s="4">
        <f t="shared" si="82"/>
        <v>0</v>
      </c>
      <c r="V448" s="4"/>
      <c r="W448" s="4"/>
      <c r="X448" s="4">
        <f t="shared" si="83"/>
        <v>0</v>
      </c>
      <c r="Y448" s="4"/>
      <c r="Z448" s="4"/>
      <c r="AA448" s="4">
        <f>C448+I448-L448-O448-U448-X448-R448</f>
        <v>0</v>
      </c>
      <c r="AB448" s="7">
        <v>45383</v>
      </c>
    </row>
    <row r="449" spans="1:28" ht="15.75" x14ac:dyDescent="0.25">
      <c r="A449" s="24">
        <v>45385</v>
      </c>
      <c r="B449" s="73" t="s">
        <v>140</v>
      </c>
      <c r="C449" s="25"/>
      <c r="D449" s="27" t="s">
        <v>46</v>
      </c>
      <c r="E449" s="25" t="s">
        <v>249</v>
      </c>
      <c r="F449" s="21">
        <v>1000</v>
      </c>
      <c r="G449" s="25" t="s">
        <v>34</v>
      </c>
      <c r="H449" s="21">
        <v>4300</v>
      </c>
      <c r="I449" s="11">
        <f t="shared" si="78"/>
        <v>4300000</v>
      </c>
      <c r="J449" s="32" t="s">
        <v>312</v>
      </c>
      <c r="K449" s="11"/>
      <c r="L449" s="4">
        <f t="shared" si="79"/>
        <v>0</v>
      </c>
      <c r="M449" s="4"/>
      <c r="N449" s="4"/>
      <c r="O449" s="4">
        <f t="shared" si="80"/>
        <v>4300000</v>
      </c>
      <c r="P449" s="4">
        <v>4300000</v>
      </c>
      <c r="Q449" s="4"/>
      <c r="R449" s="4">
        <f t="shared" si="81"/>
        <v>0</v>
      </c>
      <c r="S449" s="4"/>
      <c r="T449" s="4"/>
      <c r="U449" s="4">
        <f t="shared" si="82"/>
        <v>0</v>
      </c>
      <c r="V449" s="4"/>
      <c r="W449" s="4"/>
      <c r="X449" s="4">
        <f t="shared" si="83"/>
        <v>0</v>
      </c>
      <c r="Y449" s="4"/>
      <c r="Z449" s="4"/>
      <c r="AA449" s="4">
        <f>C449+I449-L449-O449-U449-X449-R449</f>
        <v>0</v>
      </c>
      <c r="AB449" s="7">
        <v>45383</v>
      </c>
    </row>
    <row r="450" spans="1:28" ht="15.75" x14ac:dyDescent="0.25">
      <c r="A450" s="24">
        <v>45385</v>
      </c>
      <c r="B450" s="73" t="s">
        <v>697</v>
      </c>
      <c r="C450" s="25"/>
      <c r="D450" s="27" t="s">
        <v>52</v>
      </c>
      <c r="E450" s="25" t="s">
        <v>138</v>
      </c>
      <c r="F450" s="21">
        <v>250</v>
      </c>
      <c r="G450" s="25" t="s">
        <v>34</v>
      </c>
      <c r="H450" s="21">
        <v>1550</v>
      </c>
      <c r="I450" s="11">
        <f t="shared" si="78"/>
        <v>387500</v>
      </c>
      <c r="J450" s="32" t="s">
        <v>324</v>
      </c>
      <c r="K450" s="11"/>
      <c r="L450" s="4">
        <f t="shared" si="79"/>
        <v>387500</v>
      </c>
      <c r="M450" s="4">
        <v>387500</v>
      </c>
      <c r="N450" s="4"/>
      <c r="O450" s="4">
        <f t="shared" si="80"/>
        <v>0</v>
      </c>
      <c r="P450" s="4"/>
      <c r="Q450" s="4"/>
      <c r="R450" s="4">
        <f t="shared" si="81"/>
        <v>0</v>
      </c>
      <c r="S450" s="4"/>
      <c r="T450" s="4"/>
      <c r="U450" s="4">
        <f t="shared" si="82"/>
        <v>0</v>
      </c>
      <c r="V450" s="4"/>
      <c r="W450" s="4"/>
      <c r="X450" s="4">
        <f t="shared" si="83"/>
        <v>0</v>
      </c>
      <c r="Y450" s="4"/>
      <c r="Z450" s="4"/>
      <c r="AA450" s="4">
        <f>C450+I450-L450-O450-U450-X450-R450</f>
        <v>0</v>
      </c>
      <c r="AB450" s="7">
        <v>45388</v>
      </c>
    </row>
    <row r="451" spans="1:28" ht="15.75" x14ac:dyDescent="0.25">
      <c r="A451" s="24">
        <v>45385</v>
      </c>
      <c r="B451" s="73" t="s">
        <v>1164</v>
      </c>
      <c r="C451" s="25"/>
      <c r="D451" s="27" t="s">
        <v>52</v>
      </c>
      <c r="E451" s="25" t="s">
        <v>249</v>
      </c>
      <c r="F451" s="21">
        <v>400</v>
      </c>
      <c r="G451" s="25" t="s">
        <v>34</v>
      </c>
      <c r="H451" s="21">
        <v>4000</v>
      </c>
      <c r="I451" s="11">
        <f t="shared" si="78"/>
        <v>1600000</v>
      </c>
      <c r="J451" s="32" t="s">
        <v>324</v>
      </c>
      <c r="K451" s="11"/>
      <c r="L451" s="4">
        <f t="shared" si="79"/>
        <v>0</v>
      </c>
      <c r="M451" s="4"/>
      <c r="N451" s="4"/>
      <c r="O451" s="4">
        <f t="shared" si="80"/>
        <v>0</v>
      </c>
      <c r="P451" s="4"/>
      <c r="Q451" s="4"/>
      <c r="R451" s="4">
        <f t="shared" si="81"/>
        <v>0</v>
      </c>
      <c r="S451" s="4"/>
      <c r="T451" s="4"/>
      <c r="U451" s="4">
        <f t="shared" si="82"/>
        <v>1600000</v>
      </c>
      <c r="V451" s="4">
        <v>1600000</v>
      </c>
      <c r="W451" s="4"/>
      <c r="X451" s="4">
        <f t="shared" si="83"/>
        <v>0</v>
      </c>
      <c r="Y451" s="4"/>
      <c r="Z451" s="4"/>
      <c r="AA451" s="4">
        <f>C451+I451-L451-O451-U451-X451-R451</f>
        <v>0</v>
      </c>
      <c r="AB451" s="7">
        <v>45385</v>
      </c>
    </row>
    <row r="452" spans="1:28" ht="15.75" x14ac:dyDescent="0.25">
      <c r="A452" s="24">
        <v>45385</v>
      </c>
      <c r="B452" s="72" t="s">
        <v>99</v>
      </c>
      <c r="C452" s="25"/>
      <c r="D452" s="25"/>
      <c r="E452" s="25" t="s">
        <v>106</v>
      </c>
      <c r="F452" s="21">
        <v>33.799999999999997</v>
      </c>
      <c r="G452" s="25" t="s">
        <v>39</v>
      </c>
      <c r="H452" s="21"/>
      <c r="I452" s="11">
        <f t="shared" si="78"/>
        <v>0</v>
      </c>
      <c r="J452" s="28" t="s">
        <v>28</v>
      </c>
      <c r="K452" s="11"/>
      <c r="L452" s="4">
        <f t="shared" si="79"/>
        <v>0</v>
      </c>
      <c r="M452" s="4"/>
      <c r="N452" s="4"/>
      <c r="O452" s="4">
        <f t="shared" si="80"/>
        <v>0</v>
      </c>
      <c r="P452" s="4"/>
      <c r="Q452" s="4"/>
      <c r="R452" s="4">
        <f t="shared" si="81"/>
        <v>0</v>
      </c>
      <c r="S452" s="4"/>
      <c r="T452" s="4"/>
      <c r="U452" s="4">
        <f t="shared" si="82"/>
        <v>0</v>
      </c>
      <c r="V452" s="4"/>
      <c r="W452" s="4"/>
      <c r="X452" s="4">
        <f t="shared" si="83"/>
        <v>0</v>
      </c>
      <c r="Y452" s="4"/>
      <c r="Z452" s="4"/>
      <c r="AA452" s="4">
        <f>C452+I452-L452-O452-U452-X452-R452</f>
        <v>0</v>
      </c>
      <c r="AB452" s="7"/>
    </row>
    <row r="453" spans="1:28" ht="15.75" x14ac:dyDescent="0.25">
      <c r="A453" s="24">
        <v>45385</v>
      </c>
      <c r="B453" s="72" t="s">
        <v>211</v>
      </c>
      <c r="C453" s="25"/>
      <c r="D453" s="25" t="s">
        <v>52</v>
      </c>
      <c r="E453" s="25" t="s">
        <v>139</v>
      </c>
      <c r="F453" s="21">
        <v>250</v>
      </c>
      <c r="G453" s="25" t="s">
        <v>34</v>
      </c>
      <c r="H453" s="21">
        <v>2390</v>
      </c>
      <c r="I453" s="11">
        <f t="shared" si="78"/>
        <v>597500</v>
      </c>
      <c r="J453" s="32" t="s">
        <v>312</v>
      </c>
      <c r="K453" s="11" t="s">
        <v>1183</v>
      </c>
      <c r="L453" s="4">
        <f t="shared" si="79"/>
        <v>0</v>
      </c>
      <c r="M453" s="4"/>
      <c r="N453" s="4"/>
      <c r="O453" s="4">
        <f t="shared" si="80"/>
        <v>597500</v>
      </c>
      <c r="P453" s="4">
        <v>597500</v>
      </c>
      <c r="Q453" s="4"/>
      <c r="R453" s="4">
        <f t="shared" si="81"/>
        <v>0</v>
      </c>
      <c r="S453" s="4"/>
      <c r="T453" s="4"/>
      <c r="U453" s="4">
        <f t="shared" si="82"/>
        <v>0</v>
      </c>
      <c r="V453" s="4"/>
      <c r="W453" s="4"/>
      <c r="X453" s="4">
        <f t="shared" si="83"/>
        <v>0</v>
      </c>
      <c r="Y453" s="4"/>
      <c r="Z453" s="4"/>
      <c r="AA453" s="4">
        <f>C453+I453-L453-O453-U453-X453-R453</f>
        <v>0</v>
      </c>
      <c r="AB453" s="7">
        <v>45386</v>
      </c>
    </row>
    <row r="454" spans="1:28" ht="15.75" x14ac:dyDescent="0.25">
      <c r="A454" s="24">
        <v>45385</v>
      </c>
      <c r="B454" s="72" t="s">
        <v>211</v>
      </c>
      <c r="C454" s="25"/>
      <c r="D454" s="25" t="s">
        <v>52</v>
      </c>
      <c r="E454" s="25" t="s">
        <v>348</v>
      </c>
      <c r="F454" s="21">
        <v>1000</v>
      </c>
      <c r="G454" s="25" t="s">
        <v>34</v>
      </c>
      <c r="H454" s="21">
        <v>1150</v>
      </c>
      <c r="I454" s="11">
        <f t="shared" si="78"/>
        <v>1150000</v>
      </c>
      <c r="J454" s="32" t="s">
        <v>312</v>
      </c>
      <c r="K454" s="11" t="s">
        <v>1183</v>
      </c>
      <c r="L454" s="4">
        <f t="shared" si="79"/>
        <v>0</v>
      </c>
      <c r="M454" s="4"/>
      <c r="N454" s="4"/>
      <c r="O454" s="4">
        <f t="shared" si="80"/>
        <v>1150000</v>
      </c>
      <c r="P454" s="4">
        <v>1150000</v>
      </c>
      <c r="Q454" s="4"/>
      <c r="R454" s="4">
        <f t="shared" si="81"/>
        <v>0</v>
      </c>
      <c r="S454" s="4"/>
      <c r="T454" s="4"/>
      <c r="U454" s="4">
        <f t="shared" si="82"/>
        <v>0</v>
      </c>
      <c r="V454" s="4"/>
      <c r="W454" s="4"/>
      <c r="X454" s="4">
        <f t="shared" si="83"/>
        <v>0</v>
      </c>
      <c r="Y454" s="4"/>
      <c r="Z454" s="4"/>
      <c r="AA454" s="4">
        <f>C454+I454-L454-O454-U454-X454-R454</f>
        <v>0</v>
      </c>
      <c r="AB454" s="7">
        <v>45386</v>
      </c>
    </row>
    <row r="455" spans="1:28" ht="15.75" x14ac:dyDescent="0.25">
      <c r="A455" s="24">
        <v>45385</v>
      </c>
      <c r="B455" s="72" t="s">
        <v>41</v>
      </c>
      <c r="C455" s="25"/>
      <c r="D455" s="25" t="s">
        <v>46</v>
      </c>
      <c r="E455" s="25" t="s">
        <v>374</v>
      </c>
      <c r="F455" s="21">
        <v>10</v>
      </c>
      <c r="G455" s="25" t="s">
        <v>27</v>
      </c>
      <c r="H455" s="21">
        <v>40000</v>
      </c>
      <c r="I455" s="11">
        <f t="shared" si="78"/>
        <v>400000</v>
      </c>
      <c r="J455" s="31" t="s">
        <v>324</v>
      </c>
      <c r="K455" s="11"/>
      <c r="L455" s="4">
        <f t="shared" si="79"/>
        <v>400000</v>
      </c>
      <c r="M455" s="4">
        <v>400000</v>
      </c>
      <c r="N455" s="4"/>
      <c r="O455" s="4">
        <f t="shared" si="80"/>
        <v>0</v>
      </c>
      <c r="P455" s="4"/>
      <c r="Q455" s="4"/>
      <c r="R455" s="4">
        <f t="shared" si="81"/>
        <v>0</v>
      </c>
      <c r="S455" s="4"/>
      <c r="T455" s="4"/>
      <c r="U455" s="4">
        <f t="shared" si="82"/>
        <v>0</v>
      </c>
      <c r="V455" s="4"/>
      <c r="W455" s="4"/>
      <c r="X455" s="4">
        <f t="shared" si="83"/>
        <v>0</v>
      </c>
      <c r="Y455" s="4"/>
      <c r="Z455" s="4"/>
      <c r="AA455" s="4">
        <f>C455+I455-L455-O455-U455-X455-R455</f>
        <v>0</v>
      </c>
      <c r="AB455" s="7">
        <v>45385</v>
      </c>
    </row>
    <row r="456" spans="1:28" ht="15.75" x14ac:dyDescent="0.25">
      <c r="A456" s="24">
        <v>45385</v>
      </c>
      <c r="B456" s="72" t="s">
        <v>300</v>
      </c>
      <c r="C456" s="27"/>
      <c r="D456" s="25" t="s">
        <v>52</v>
      </c>
      <c r="E456" s="27" t="s">
        <v>137</v>
      </c>
      <c r="F456" s="34">
        <v>39</v>
      </c>
      <c r="G456" s="25" t="s">
        <v>39</v>
      </c>
      <c r="H456" s="34">
        <v>47000</v>
      </c>
      <c r="I456" s="11">
        <f t="shared" si="78"/>
        <v>1833000</v>
      </c>
      <c r="J456" s="32" t="s">
        <v>312</v>
      </c>
      <c r="K456" s="11" t="s">
        <v>1172</v>
      </c>
      <c r="L456" s="4">
        <f t="shared" si="79"/>
        <v>0</v>
      </c>
      <c r="M456" s="4"/>
      <c r="N456" s="4"/>
      <c r="O456" s="4">
        <f t="shared" si="80"/>
        <v>1833000</v>
      </c>
      <c r="P456" s="4">
        <v>1833000</v>
      </c>
      <c r="Q456" s="4"/>
      <c r="R456" s="4">
        <f t="shared" si="81"/>
        <v>0</v>
      </c>
      <c r="S456" s="4"/>
      <c r="T456" s="4"/>
      <c r="U456" s="4">
        <f t="shared" si="82"/>
        <v>0</v>
      </c>
      <c r="V456" s="4"/>
      <c r="W456" s="4"/>
      <c r="X456" s="4">
        <f t="shared" si="83"/>
        <v>0</v>
      </c>
      <c r="Y456" s="4"/>
      <c r="Z456" s="4"/>
      <c r="AA456" s="4">
        <f>C456+I456-L456-O456-U456-X456-R456</f>
        <v>0</v>
      </c>
      <c r="AB456" s="7">
        <v>45385</v>
      </c>
    </row>
    <row r="457" spans="1:28" ht="15.75" x14ac:dyDescent="0.25">
      <c r="A457" s="24">
        <v>45385</v>
      </c>
      <c r="B457" s="72" t="s">
        <v>300</v>
      </c>
      <c r="C457" s="25"/>
      <c r="D457" s="25" t="s">
        <v>52</v>
      </c>
      <c r="E457" s="25" t="s">
        <v>81</v>
      </c>
      <c r="F457" s="25">
        <v>47.8</v>
      </c>
      <c r="G457" s="25" t="s">
        <v>39</v>
      </c>
      <c r="H457" s="25">
        <v>47000</v>
      </c>
      <c r="I457" s="11">
        <f t="shared" si="78"/>
        <v>2246600</v>
      </c>
      <c r="J457" s="31" t="s">
        <v>312</v>
      </c>
      <c r="K457" s="11" t="s">
        <v>1172</v>
      </c>
      <c r="L457" s="4">
        <f t="shared" si="79"/>
        <v>0</v>
      </c>
      <c r="M457" s="4"/>
      <c r="N457" s="4"/>
      <c r="O457" s="4">
        <f t="shared" si="80"/>
        <v>2246600</v>
      </c>
      <c r="P457" s="4">
        <v>2246600</v>
      </c>
      <c r="Q457" s="4"/>
      <c r="R457" s="4">
        <f t="shared" si="81"/>
        <v>0</v>
      </c>
      <c r="S457" s="4"/>
      <c r="T457" s="4"/>
      <c r="U457" s="4">
        <f t="shared" si="82"/>
        <v>0</v>
      </c>
      <c r="V457" s="4"/>
      <c r="W457" s="4"/>
      <c r="X457" s="4">
        <f t="shared" si="83"/>
        <v>0</v>
      </c>
      <c r="Y457" s="4"/>
      <c r="Z457" s="4"/>
      <c r="AA457" s="4">
        <f>C457+I457-L457-O457-U457-X457-R457</f>
        <v>0</v>
      </c>
      <c r="AB457" s="7">
        <v>45385</v>
      </c>
    </row>
    <row r="458" spans="1:28" ht="15.75" x14ac:dyDescent="0.25">
      <c r="A458" s="29">
        <v>45386</v>
      </c>
      <c r="B458" s="73" t="s">
        <v>720</v>
      </c>
      <c r="C458" s="27"/>
      <c r="D458" s="27" t="s">
        <v>52</v>
      </c>
      <c r="E458" s="27" t="s">
        <v>53</v>
      </c>
      <c r="F458" s="27">
        <v>1</v>
      </c>
      <c r="G458" s="27" t="s">
        <v>23</v>
      </c>
      <c r="H458" s="27">
        <v>450000</v>
      </c>
      <c r="I458" s="11">
        <f t="shared" ref="I458:I502" si="84">F458*H458</f>
        <v>450000</v>
      </c>
      <c r="J458" s="32" t="s">
        <v>324</v>
      </c>
      <c r="K458" s="11"/>
      <c r="L458" s="4">
        <f t="shared" ref="L458:L502" si="85">M458+N458</f>
        <v>450000</v>
      </c>
      <c r="M458" s="4">
        <v>450000</v>
      </c>
      <c r="N458" s="4"/>
      <c r="O458" s="4">
        <f t="shared" ref="O458:O502" si="86">P458+Q458</f>
        <v>0</v>
      </c>
      <c r="P458" s="4"/>
      <c r="Q458" s="4"/>
      <c r="R458" s="4">
        <f t="shared" ref="R458:R502" si="87">S458+T458</f>
        <v>0</v>
      </c>
      <c r="S458" s="4"/>
      <c r="T458" s="4"/>
      <c r="U458" s="4">
        <f t="shared" ref="U458:U502" si="88">V458+W458</f>
        <v>0</v>
      </c>
      <c r="V458" s="4"/>
      <c r="W458" s="4"/>
      <c r="X458" s="4">
        <f t="shared" ref="X458:X502" si="89">Y458+Z458</f>
        <v>0</v>
      </c>
      <c r="Y458" s="4"/>
      <c r="Z458" s="4"/>
      <c r="AA458" s="4">
        <f>C458+I458-L458-O458-U458-X458-R458</f>
        <v>0</v>
      </c>
      <c r="AB458" s="7">
        <v>45385</v>
      </c>
    </row>
    <row r="459" spans="1:28" ht="15.75" x14ac:dyDescent="0.25">
      <c r="A459" s="29">
        <v>45386</v>
      </c>
      <c r="B459" s="73" t="s">
        <v>246</v>
      </c>
      <c r="C459" s="25"/>
      <c r="D459" s="27" t="s">
        <v>46</v>
      </c>
      <c r="E459" s="27" t="s">
        <v>343</v>
      </c>
      <c r="F459" s="25">
        <v>2</v>
      </c>
      <c r="G459" s="25" t="s">
        <v>23</v>
      </c>
      <c r="H459" s="25">
        <v>1150000</v>
      </c>
      <c r="I459" s="11">
        <f t="shared" si="84"/>
        <v>2300000</v>
      </c>
      <c r="J459" s="32" t="s">
        <v>312</v>
      </c>
      <c r="K459" s="11" t="s">
        <v>1170</v>
      </c>
      <c r="L459" s="4">
        <f t="shared" si="85"/>
        <v>0</v>
      </c>
      <c r="M459" s="4"/>
      <c r="N459" s="4"/>
      <c r="O459" s="4">
        <f t="shared" si="86"/>
        <v>2300000</v>
      </c>
      <c r="P459" s="4">
        <v>2300000</v>
      </c>
      <c r="Q459" s="4"/>
      <c r="R459" s="4">
        <f t="shared" si="87"/>
        <v>0</v>
      </c>
      <c r="S459" s="4"/>
      <c r="T459" s="4"/>
      <c r="U459" s="4">
        <f t="shared" si="88"/>
        <v>0</v>
      </c>
      <c r="V459" s="4"/>
      <c r="W459" s="4"/>
      <c r="X459" s="4">
        <f t="shared" si="89"/>
        <v>0</v>
      </c>
      <c r="Y459" s="4"/>
      <c r="Z459" s="4"/>
      <c r="AA459" s="4">
        <f>C459+I459-L459-O459-U459-X459-R459</f>
        <v>0</v>
      </c>
      <c r="AB459" s="7">
        <v>45385</v>
      </c>
    </row>
    <row r="460" spans="1:28" ht="15.75" x14ac:dyDescent="0.25">
      <c r="A460" s="29">
        <v>45386</v>
      </c>
      <c r="B460" s="73" t="s">
        <v>211</v>
      </c>
      <c r="C460" s="27"/>
      <c r="D460" s="27" t="s">
        <v>52</v>
      </c>
      <c r="E460" s="27" t="s">
        <v>1165</v>
      </c>
      <c r="F460" s="25">
        <v>1000</v>
      </c>
      <c r="G460" s="25" t="s">
        <v>34</v>
      </c>
      <c r="H460" s="27">
        <v>2695</v>
      </c>
      <c r="I460" s="11">
        <f t="shared" si="84"/>
        <v>2695000</v>
      </c>
      <c r="J460" s="32" t="s">
        <v>312</v>
      </c>
      <c r="K460" s="11" t="s">
        <v>1183</v>
      </c>
      <c r="L460" s="4">
        <f t="shared" si="85"/>
        <v>0</v>
      </c>
      <c r="M460" s="4"/>
      <c r="N460" s="4"/>
      <c r="O460" s="4">
        <f t="shared" si="86"/>
        <v>2695000</v>
      </c>
      <c r="P460" s="4">
        <v>2695000</v>
      </c>
      <c r="Q460" s="4"/>
      <c r="R460" s="4">
        <f t="shared" si="87"/>
        <v>0</v>
      </c>
      <c r="S460" s="4"/>
      <c r="T460" s="4"/>
      <c r="U460" s="4">
        <f t="shared" si="88"/>
        <v>0</v>
      </c>
      <c r="V460" s="4"/>
      <c r="W460" s="4"/>
      <c r="X460" s="4">
        <f t="shared" si="89"/>
        <v>0</v>
      </c>
      <c r="Y460" s="4"/>
      <c r="Z460" s="4"/>
      <c r="AA460" s="4">
        <f>C460+I460-L460-O460-U460-X460-R460</f>
        <v>0</v>
      </c>
      <c r="AB460" s="7">
        <v>45386</v>
      </c>
    </row>
    <row r="461" spans="1:28" ht="15.75" x14ac:dyDescent="0.25">
      <c r="A461" s="29">
        <v>45386</v>
      </c>
      <c r="B461" s="72" t="s">
        <v>1118</v>
      </c>
      <c r="C461" s="27"/>
      <c r="D461" s="25" t="s">
        <v>46</v>
      </c>
      <c r="E461" s="27" t="s">
        <v>40</v>
      </c>
      <c r="F461" s="25">
        <v>1296</v>
      </c>
      <c r="G461" s="25" t="s">
        <v>39</v>
      </c>
      <c r="H461" s="27">
        <v>12300</v>
      </c>
      <c r="I461" s="11">
        <f t="shared" si="84"/>
        <v>15940800</v>
      </c>
      <c r="J461" s="31" t="s">
        <v>312</v>
      </c>
      <c r="K461" s="11" t="s">
        <v>1179</v>
      </c>
      <c r="L461" s="4">
        <f t="shared" si="85"/>
        <v>0</v>
      </c>
      <c r="M461" s="4"/>
      <c r="N461" s="4"/>
      <c r="O461" s="4">
        <f t="shared" si="86"/>
        <v>15940800</v>
      </c>
      <c r="P461" s="4">
        <v>15940800</v>
      </c>
      <c r="Q461" s="4"/>
      <c r="R461" s="4">
        <f t="shared" si="87"/>
        <v>0</v>
      </c>
      <c r="S461" s="4"/>
      <c r="T461" s="4"/>
      <c r="U461" s="4">
        <f t="shared" si="88"/>
        <v>0</v>
      </c>
      <c r="V461" s="4"/>
      <c r="W461" s="4"/>
      <c r="X461" s="4">
        <f t="shared" si="89"/>
        <v>0</v>
      </c>
      <c r="Y461" s="4"/>
      <c r="Z461" s="4"/>
      <c r="AA461" s="4">
        <f>C461+I461-L461-O461-U461-X461-R461</f>
        <v>0</v>
      </c>
      <c r="AB461" s="7">
        <v>45385</v>
      </c>
    </row>
    <row r="462" spans="1:28" ht="15.75" x14ac:dyDescent="0.25">
      <c r="A462" s="29">
        <v>45386</v>
      </c>
      <c r="B462" s="72" t="s">
        <v>1118</v>
      </c>
      <c r="C462" s="25"/>
      <c r="D462" s="25" t="s">
        <v>46</v>
      </c>
      <c r="E462" s="27" t="s">
        <v>95</v>
      </c>
      <c r="F462" s="25">
        <v>2250</v>
      </c>
      <c r="G462" s="25" t="s">
        <v>34</v>
      </c>
      <c r="H462" s="25">
        <v>1335</v>
      </c>
      <c r="I462" s="11">
        <f t="shared" si="84"/>
        <v>3003750</v>
      </c>
      <c r="J462" s="31" t="s">
        <v>312</v>
      </c>
      <c r="K462" s="11" t="s">
        <v>1179</v>
      </c>
      <c r="L462" s="4">
        <f t="shared" si="85"/>
        <v>0</v>
      </c>
      <c r="M462" s="4"/>
      <c r="N462" s="4"/>
      <c r="O462" s="4">
        <f t="shared" si="86"/>
        <v>3003750</v>
      </c>
      <c r="P462" s="4">
        <v>3003750</v>
      </c>
      <c r="Q462" s="4"/>
      <c r="R462" s="4">
        <f t="shared" si="87"/>
        <v>0</v>
      </c>
      <c r="S462" s="4"/>
      <c r="T462" s="4"/>
      <c r="U462" s="4">
        <f t="shared" si="88"/>
        <v>0</v>
      </c>
      <c r="V462" s="4"/>
      <c r="W462" s="4"/>
      <c r="X462" s="4">
        <f t="shared" si="89"/>
        <v>0</v>
      </c>
      <c r="Y462" s="4"/>
      <c r="Z462" s="4"/>
      <c r="AA462" s="4">
        <f>C462+I462-L462-O462-U462-X462-R462</f>
        <v>0</v>
      </c>
      <c r="AB462" s="7">
        <v>45385</v>
      </c>
    </row>
    <row r="463" spans="1:28" ht="15.75" x14ac:dyDescent="0.25">
      <c r="A463" s="29">
        <v>45386</v>
      </c>
      <c r="B463" s="72" t="s">
        <v>256</v>
      </c>
      <c r="C463" s="25"/>
      <c r="D463" s="25" t="s">
        <v>52</v>
      </c>
      <c r="E463" s="25" t="s">
        <v>150</v>
      </c>
      <c r="F463" s="25">
        <v>20</v>
      </c>
      <c r="G463" s="25" t="s">
        <v>77</v>
      </c>
      <c r="H463" s="25">
        <v>45000</v>
      </c>
      <c r="I463" s="11">
        <f t="shared" si="84"/>
        <v>900000</v>
      </c>
      <c r="J463" s="32" t="s">
        <v>324</v>
      </c>
      <c r="K463" s="11"/>
      <c r="L463" s="4">
        <f t="shared" si="85"/>
        <v>0</v>
      </c>
      <c r="M463" s="4"/>
      <c r="N463" s="4"/>
      <c r="O463" s="4">
        <f t="shared" si="86"/>
        <v>0</v>
      </c>
      <c r="P463" s="4"/>
      <c r="Q463" s="4"/>
      <c r="R463" s="4">
        <f t="shared" si="87"/>
        <v>0</v>
      </c>
      <c r="S463" s="4"/>
      <c r="T463" s="4"/>
      <c r="U463" s="4">
        <f t="shared" si="88"/>
        <v>900000</v>
      </c>
      <c r="V463" s="4">
        <v>900000</v>
      </c>
      <c r="W463" s="4"/>
      <c r="X463" s="4">
        <f t="shared" si="89"/>
        <v>0</v>
      </c>
      <c r="Y463" s="4"/>
      <c r="Z463" s="4"/>
      <c r="AA463" s="4">
        <f>C463+I463-L463-O463-U463-X463-R463</f>
        <v>0</v>
      </c>
      <c r="AB463" s="7">
        <v>45387</v>
      </c>
    </row>
    <row r="464" spans="1:28" ht="15.75" x14ac:dyDescent="0.25">
      <c r="A464" s="29">
        <v>45386</v>
      </c>
      <c r="B464" s="72" t="s">
        <v>256</v>
      </c>
      <c r="C464" s="25"/>
      <c r="D464" s="25" t="s">
        <v>52</v>
      </c>
      <c r="E464" s="25" t="s">
        <v>129</v>
      </c>
      <c r="F464" s="25">
        <v>4</v>
      </c>
      <c r="G464" s="25" t="s">
        <v>77</v>
      </c>
      <c r="H464" s="25">
        <v>60000</v>
      </c>
      <c r="I464" s="11">
        <f t="shared" si="84"/>
        <v>240000</v>
      </c>
      <c r="J464" s="32" t="s">
        <v>324</v>
      </c>
      <c r="K464" s="11"/>
      <c r="L464" s="4">
        <f t="shared" si="85"/>
        <v>0</v>
      </c>
      <c r="M464" s="4"/>
      <c r="N464" s="4"/>
      <c r="O464" s="4">
        <f t="shared" si="86"/>
        <v>0</v>
      </c>
      <c r="P464" s="4"/>
      <c r="Q464" s="4"/>
      <c r="R464" s="4">
        <f t="shared" si="87"/>
        <v>0</v>
      </c>
      <c r="S464" s="4"/>
      <c r="T464" s="4"/>
      <c r="U464" s="4">
        <f t="shared" si="88"/>
        <v>240000</v>
      </c>
      <c r="V464" s="4">
        <v>240000</v>
      </c>
      <c r="W464" s="4"/>
      <c r="X464" s="4">
        <f t="shared" si="89"/>
        <v>0</v>
      </c>
      <c r="Y464" s="4"/>
      <c r="Z464" s="4"/>
      <c r="AA464" s="4">
        <f>C464+I464-L464-O464-U464-X464-R464</f>
        <v>0</v>
      </c>
      <c r="AB464" s="7">
        <v>45387</v>
      </c>
    </row>
    <row r="465" spans="1:28" ht="15.75" x14ac:dyDescent="0.25">
      <c r="A465" s="29">
        <v>45386</v>
      </c>
      <c r="B465" s="72" t="s">
        <v>256</v>
      </c>
      <c r="C465" s="25"/>
      <c r="D465" s="25" t="s">
        <v>52</v>
      </c>
      <c r="E465" s="25" t="s">
        <v>249</v>
      </c>
      <c r="F465" s="25">
        <v>600</v>
      </c>
      <c r="G465" s="25" t="s">
        <v>34</v>
      </c>
      <c r="H465" s="25">
        <v>4000</v>
      </c>
      <c r="I465" s="11">
        <f t="shared" si="84"/>
        <v>2400000</v>
      </c>
      <c r="J465" s="32" t="s">
        <v>324</v>
      </c>
      <c r="K465" s="11"/>
      <c r="L465" s="4">
        <f t="shared" si="85"/>
        <v>0</v>
      </c>
      <c r="M465" s="4"/>
      <c r="N465" s="4"/>
      <c r="O465" s="4">
        <f t="shared" si="86"/>
        <v>0</v>
      </c>
      <c r="P465" s="4"/>
      <c r="Q465" s="4"/>
      <c r="R465" s="4">
        <f t="shared" si="87"/>
        <v>0</v>
      </c>
      <c r="S465" s="4"/>
      <c r="T465" s="4"/>
      <c r="U465" s="4">
        <f t="shared" si="88"/>
        <v>2400000</v>
      </c>
      <c r="V465" s="4">
        <v>2400000</v>
      </c>
      <c r="W465" s="4"/>
      <c r="X465" s="4">
        <f t="shared" si="89"/>
        <v>0</v>
      </c>
      <c r="Y465" s="4"/>
      <c r="Z465" s="4"/>
      <c r="AA465" s="4">
        <f>C465+I465-L465-O465-U465-X465-R465</f>
        <v>0</v>
      </c>
      <c r="AB465" s="7">
        <v>45387</v>
      </c>
    </row>
    <row r="466" spans="1:28" ht="15.75" x14ac:dyDescent="0.25">
      <c r="A466" s="29">
        <v>45386</v>
      </c>
      <c r="B466" s="72" t="s">
        <v>409</v>
      </c>
      <c r="C466" s="25"/>
      <c r="D466" s="25" t="s">
        <v>46</v>
      </c>
      <c r="E466" s="25" t="s">
        <v>64</v>
      </c>
      <c r="F466" s="25">
        <v>40</v>
      </c>
      <c r="G466" s="25" t="s">
        <v>39</v>
      </c>
      <c r="H466" s="25">
        <v>50000</v>
      </c>
      <c r="I466" s="11">
        <f t="shared" si="84"/>
        <v>2000000</v>
      </c>
      <c r="J466" s="31" t="s">
        <v>312</v>
      </c>
      <c r="K466" s="11" t="s">
        <v>440</v>
      </c>
      <c r="L466" s="4">
        <f t="shared" si="85"/>
        <v>0</v>
      </c>
      <c r="M466" s="4"/>
      <c r="N466" s="4"/>
      <c r="O466" s="4">
        <f t="shared" si="86"/>
        <v>2000000</v>
      </c>
      <c r="P466" s="4">
        <v>2000000</v>
      </c>
      <c r="Q466" s="4"/>
      <c r="R466" s="4">
        <f t="shared" si="87"/>
        <v>0</v>
      </c>
      <c r="S466" s="4"/>
      <c r="T466" s="4"/>
      <c r="U466" s="4">
        <f t="shared" si="88"/>
        <v>0</v>
      </c>
      <c r="V466" s="4"/>
      <c r="W466" s="4"/>
      <c r="X466" s="4">
        <f t="shared" si="89"/>
        <v>0</v>
      </c>
      <c r="Y466" s="4"/>
      <c r="Z466" s="4"/>
      <c r="AA466" s="4">
        <f>C466+I466-L466-O466-U466-X466-R466</f>
        <v>0</v>
      </c>
      <c r="AB466" s="7">
        <v>45386</v>
      </c>
    </row>
    <row r="467" spans="1:28" ht="15.75" x14ac:dyDescent="0.25">
      <c r="A467" s="29">
        <v>45386</v>
      </c>
      <c r="B467" s="72" t="s">
        <v>409</v>
      </c>
      <c r="C467" s="25"/>
      <c r="D467" s="25" t="s">
        <v>46</v>
      </c>
      <c r="E467" s="25" t="s">
        <v>137</v>
      </c>
      <c r="F467" s="25">
        <v>19.2</v>
      </c>
      <c r="G467" s="25" t="s">
        <v>39</v>
      </c>
      <c r="H467" s="25">
        <v>47000</v>
      </c>
      <c r="I467" s="11">
        <f t="shared" si="84"/>
        <v>902400</v>
      </c>
      <c r="J467" s="32" t="s">
        <v>312</v>
      </c>
      <c r="K467" s="11" t="s">
        <v>440</v>
      </c>
      <c r="L467" s="4">
        <f t="shared" si="85"/>
        <v>0</v>
      </c>
      <c r="M467" s="4"/>
      <c r="N467" s="4"/>
      <c r="O467" s="4">
        <f t="shared" si="86"/>
        <v>902400</v>
      </c>
      <c r="P467" s="4">
        <v>902400</v>
      </c>
      <c r="Q467" s="4"/>
      <c r="R467" s="4">
        <f t="shared" si="87"/>
        <v>0</v>
      </c>
      <c r="S467" s="4"/>
      <c r="T467" s="4"/>
      <c r="U467" s="4">
        <f t="shared" si="88"/>
        <v>0</v>
      </c>
      <c r="V467" s="4"/>
      <c r="W467" s="4"/>
      <c r="X467" s="4">
        <f t="shared" si="89"/>
        <v>0</v>
      </c>
      <c r="Y467" s="4"/>
      <c r="Z467" s="4"/>
      <c r="AA467" s="4">
        <f>C467+I467-L467-O467-U467-X467-R467</f>
        <v>0</v>
      </c>
      <c r="AB467" s="7">
        <v>45386</v>
      </c>
    </row>
    <row r="468" spans="1:28" ht="15.75" x14ac:dyDescent="0.25">
      <c r="A468" s="29">
        <v>45386</v>
      </c>
      <c r="B468" s="72" t="s">
        <v>409</v>
      </c>
      <c r="C468" s="25"/>
      <c r="D468" s="25" t="s">
        <v>46</v>
      </c>
      <c r="E468" s="25" t="s">
        <v>150</v>
      </c>
      <c r="F468" s="25">
        <v>20</v>
      </c>
      <c r="G468" s="25" t="s">
        <v>77</v>
      </c>
      <c r="H468" s="25">
        <v>45000</v>
      </c>
      <c r="I468" s="11">
        <f t="shared" si="84"/>
        <v>900000</v>
      </c>
      <c r="J468" s="32" t="s">
        <v>312</v>
      </c>
      <c r="K468" s="11" t="s">
        <v>440</v>
      </c>
      <c r="L468" s="4">
        <f t="shared" si="85"/>
        <v>0</v>
      </c>
      <c r="M468" s="4"/>
      <c r="N468" s="4"/>
      <c r="O468" s="4">
        <f t="shared" si="86"/>
        <v>900000</v>
      </c>
      <c r="P468" s="4">
        <v>900000</v>
      </c>
      <c r="Q468" s="4"/>
      <c r="R468" s="4">
        <f t="shared" si="87"/>
        <v>0</v>
      </c>
      <c r="S468" s="4"/>
      <c r="T468" s="4"/>
      <c r="U468" s="4">
        <f t="shared" si="88"/>
        <v>0</v>
      </c>
      <c r="V468" s="4"/>
      <c r="W468" s="4"/>
      <c r="X468" s="4">
        <f t="shared" si="89"/>
        <v>0</v>
      </c>
      <c r="Y468" s="4"/>
      <c r="Z468" s="4"/>
      <c r="AA468" s="4">
        <f>C468+I468-L468-O468-U468-X468-R468</f>
        <v>0</v>
      </c>
      <c r="AB468" s="7">
        <v>45386</v>
      </c>
    </row>
    <row r="469" spans="1:28" ht="15.75" x14ac:dyDescent="0.25">
      <c r="A469" s="29">
        <v>45386</v>
      </c>
      <c r="B469" s="72" t="s">
        <v>409</v>
      </c>
      <c r="C469" s="27"/>
      <c r="D469" s="25" t="s">
        <v>46</v>
      </c>
      <c r="E469" s="27" t="s">
        <v>129</v>
      </c>
      <c r="F469" s="27">
        <v>12</v>
      </c>
      <c r="G469" s="27" t="s">
        <v>77</v>
      </c>
      <c r="H469" s="27">
        <v>60000</v>
      </c>
      <c r="I469" s="11">
        <f t="shared" si="84"/>
        <v>720000</v>
      </c>
      <c r="J469" s="32" t="s">
        <v>312</v>
      </c>
      <c r="K469" s="11" t="s">
        <v>440</v>
      </c>
      <c r="L469" s="4">
        <f t="shared" si="85"/>
        <v>0</v>
      </c>
      <c r="M469" s="4"/>
      <c r="N469" s="4"/>
      <c r="O469" s="4">
        <f t="shared" si="86"/>
        <v>720000</v>
      </c>
      <c r="P469" s="4">
        <v>720000</v>
      </c>
      <c r="Q469" s="4"/>
      <c r="R469" s="4">
        <f t="shared" si="87"/>
        <v>0</v>
      </c>
      <c r="S469" s="4"/>
      <c r="T469" s="4"/>
      <c r="U469" s="4">
        <f t="shared" si="88"/>
        <v>0</v>
      </c>
      <c r="V469" s="4"/>
      <c r="W469" s="4"/>
      <c r="X469" s="4">
        <f t="shared" si="89"/>
        <v>0</v>
      </c>
      <c r="Y469" s="4"/>
      <c r="Z469" s="4"/>
      <c r="AA469" s="4">
        <f>C469+I469-L469-O469-U469-X469-R469</f>
        <v>0</v>
      </c>
      <c r="AB469" s="7">
        <v>45386</v>
      </c>
    </row>
    <row r="470" spans="1:28" ht="15.75" x14ac:dyDescent="0.25">
      <c r="A470" s="29">
        <v>45386</v>
      </c>
      <c r="B470" s="72" t="s">
        <v>409</v>
      </c>
      <c r="C470" s="27"/>
      <c r="D470" s="25" t="s">
        <v>46</v>
      </c>
      <c r="E470" s="27" t="s">
        <v>130</v>
      </c>
      <c r="F470" s="27">
        <v>20</v>
      </c>
      <c r="G470" s="27" t="s">
        <v>77</v>
      </c>
      <c r="H470" s="27">
        <v>45000</v>
      </c>
      <c r="I470" s="11">
        <f t="shared" si="84"/>
        <v>900000</v>
      </c>
      <c r="J470" s="32" t="s">
        <v>312</v>
      </c>
      <c r="K470" s="11" t="s">
        <v>440</v>
      </c>
      <c r="L470" s="4">
        <f t="shared" si="85"/>
        <v>0</v>
      </c>
      <c r="M470" s="4"/>
      <c r="N470" s="4"/>
      <c r="O470" s="4">
        <f t="shared" si="86"/>
        <v>900000</v>
      </c>
      <c r="P470" s="4">
        <v>900000</v>
      </c>
      <c r="Q470" s="4"/>
      <c r="R470" s="4">
        <f t="shared" si="87"/>
        <v>0</v>
      </c>
      <c r="S470" s="4"/>
      <c r="T470" s="4"/>
      <c r="U470" s="4">
        <f t="shared" si="88"/>
        <v>0</v>
      </c>
      <c r="V470" s="4"/>
      <c r="W470" s="4"/>
      <c r="X470" s="4">
        <f t="shared" si="89"/>
        <v>0</v>
      </c>
      <c r="Y470" s="4"/>
      <c r="Z470" s="4"/>
      <c r="AA470" s="4">
        <f>C470+I470-L470-O470-U470-X470-R470</f>
        <v>0</v>
      </c>
      <c r="AB470" s="7">
        <v>45386</v>
      </c>
    </row>
    <row r="471" spans="1:28" ht="15.75" x14ac:dyDescent="0.25">
      <c r="A471" s="29">
        <v>45386</v>
      </c>
      <c r="B471" s="72" t="s">
        <v>743</v>
      </c>
      <c r="C471" s="25"/>
      <c r="D471" s="25" t="s">
        <v>46</v>
      </c>
      <c r="E471" s="27" t="s">
        <v>128</v>
      </c>
      <c r="F471" s="27">
        <v>25</v>
      </c>
      <c r="G471" s="27" t="s">
        <v>39</v>
      </c>
      <c r="H471" s="25">
        <v>125000</v>
      </c>
      <c r="I471" s="11">
        <f t="shared" si="84"/>
        <v>3125000</v>
      </c>
      <c r="J471" s="32" t="s">
        <v>312</v>
      </c>
      <c r="K471" s="11" t="s">
        <v>1184</v>
      </c>
      <c r="L471" s="4">
        <f t="shared" si="85"/>
        <v>0</v>
      </c>
      <c r="M471" s="4"/>
      <c r="N471" s="4"/>
      <c r="O471" s="4">
        <f t="shared" si="86"/>
        <v>3125000</v>
      </c>
      <c r="P471" s="4">
        <v>3125000</v>
      </c>
      <c r="Q471" s="4"/>
      <c r="R471" s="4">
        <f t="shared" si="87"/>
        <v>0</v>
      </c>
      <c r="S471" s="4"/>
      <c r="T471" s="4"/>
      <c r="U471" s="4">
        <f t="shared" si="88"/>
        <v>0</v>
      </c>
      <c r="V471" s="4"/>
      <c r="W471" s="4"/>
      <c r="X471" s="4">
        <f t="shared" si="89"/>
        <v>0</v>
      </c>
      <c r="Y471" s="4"/>
      <c r="Z471" s="4"/>
      <c r="AA471" s="4">
        <f>C471+I471-L471-O471-U471-X471-R471</f>
        <v>0</v>
      </c>
      <c r="AB471" s="7">
        <v>45386</v>
      </c>
    </row>
    <row r="472" spans="1:28" ht="15.75" x14ac:dyDescent="0.25">
      <c r="A472" s="29">
        <v>45386</v>
      </c>
      <c r="B472" s="73" t="s">
        <v>359</v>
      </c>
      <c r="C472" s="25"/>
      <c r="D472" s="25" t="s">
        <v>46</v>
      </c>
      <c r="E472" s="27" t="s">
        <v>1126</v>
      </c>
      <c r="F472" s="27">
        <v>539</v>
      </c>
      <c r="G472" s="25" t="s">
        <v>39</v>
      </c>
      <c r="H472" s="25">
        <v>13000</v>
      </c>
      <c r="I472" s="11">
        <f t="shared" si="84"/>
        <v>7007000</v>
      </c>
      <c r="J472" s="32" t="s">
        <v>312</v>
      </c>
      <c r="K472" s="11" t="s">
        <v>1180</v>
      </c>
      <c r="L472" s="4">
        <f t="shared" si="85"/>
        <v>0</v>
      </c>
      <c r="M472" s="4"/>
      <c r="N472" s="4"/>
      <c r="O472" s="4">
        <f t="shared" si="86"/>
        <v>7007000</v>
      </c>
      <c r="P472" s="4">
        <v>7007000</v>
      </c>
      <c r="Q472" s="4"/>
      <c r="R472" s="4">
        <f t="shared" si="87"/>
        <v>0</v>
      </c>
      <c r="S472" s="4"/>
      <c r="T472" s="4"/>
      <c r="U472" s="4">
        <f t="shared" si="88"/>
        <v>0</v>
      </c>
      <c r="V472" s="4"/>
      <c r="W472" s="4"/>
      <c r="X472" s="4">
        <f t="shared" si="89"/>
        <v>0</v>
      </c>
      <c r="Y472" s="4"/>
      <c r="Z472" s="4"/>
      <c r="AA472" s="4">
        <f>C472+I472-L472-O472-U472-X472-R472</f>
        <v>0</v>
      </c>
      <c r="AB472" s="7">
        <v>45385</v>
      </c>
    </row>
    <row r="473" spans="1:28" ht="15.75" x14ac:dyDescent="0.25">
      <c r="A473" s="29">
        <v>45386</v>
      </c>
      <c r="B473" s="73" t="s">
        <v>359</v>
      </c>
      <c r="C473" s="27"/>
      <c r="D473" s="25" t="s">
        <v>46</v>
      </c>
      <c r="E473" s="27" t="s">
        <v>40</v>
      </c>
      <c r="F473" s="25">
        <v>1296</v>
      </c>
      <c r="G473" s="25" t="s">
        <v>39</v>
      </c>
      <c r="H473" s="27">
        <v>13000</v>
      </c>
      <c r="I473" s="11">
        <f t="shared" si="84"/>
        <v>16848000</v>
      </c>
      <c r="J473" s="32" t="s">
        <v>312</v>
      </c>
      <c r="K473" s="11" t="s">
        <v>1180</v>
      </c>
      <c r="L473" s="4">
        <f t="shared" si="85"/>
        <v>0</v>
      </c>
      <c r="M473" s="4"/>
      <c r="N473" s="4"/>
      <c r="O473" s="4">
        <f t="shared" si="86"/>
        <v>16848000</v>
      </c>
      <c r="P473" s="4">
        <v>16848000</v>
      </c>
      <c r="Q473" s="4"/>
      <c r="R473" s="4">
        <f t="shared" si="87"/>
        <v>0</v>
      </c>
      <c r="S473" s="4"/>
      <c r="T473" s="4"/>
      <c r="U473" s="4">
        <f t="shared" si="88"/>
        <v>0</v>
      </c>
      <c r="V473" s="4"/>
      <c r="W473" s="4"/>
      <c r="X473" s="4">
        <f t="shared" si="89"/>
        <v>0</v>
      </c>
      <c r="Y473" s="4"/>
      <c r="Z473" s="4"/>
      <c r="AA473" s="4">
        <f>C473+I473-L473-O473-U473-X473-R473</f>
        <v>0</v>
      </c>
      <c r="AB473" s="7">
        <v>45385</v>
      </c>
    </row>
    <row r="474" spans="1:28" ht="15.75" x14ac:dyDescent="0.25">
      <c r="A474" s="29">
        <v>45386</v>
      </c>
      <c r="B474" s="72" t="s">
        <v>330</v>
      </c>
      <c r="C474" s="25"/>
      <c r="D474" s="25" t="s">
        <v>46</v>
      </c>
      <c r="E474" s="25" t="s">
        <v>138</v>
      </c>
      <c r="F474" s="25">
        <v>2000</v>
      </c>
      <c r="G474" s="25" t="s">
        <v>34</v>
      </c>
      <c r="H474" s="25">
        <v>1550</v>
      </c>
      <c r="I474" s="11">
        <f t="shared" si="84"/>
        <v>3100000</v>
      </c>
      <c r="J474" s="31" t="s">
        <v>312</v>
      </c>
      <c r="K474" s="11"/>
      <c r="L474" s="4">
        <f t="shared" si="85"/>
        <v>0</v>
      </c>
      <c r="M474" s="4"/>
      <c r="N474" s="4"/>
      <c r="O474" s="4">
        <f t="shared" si="86"/>
        <v>3100000</v>
      </c>
      <c r="P474" s="4">
        <v>3100000</v>
      </c>
      <c r="Q474" s="4"/>
      <c r="R474" s="4">
        <f t="shared" si="87"/>
        <v>0</v>
      </c>
      <c r="S474" s="4"/>
      <c r="T474" s="4"/>
      <c r="U474" s="4">
        <f t="shared" si="88"/>
        <v>0</v>
      </c>
      <c r="V474" s="4"/>
      <c r="W474" s="4"/>
      <c r="X474" s="4">
        <f t="shared" si="89"/>
        <v>0</v>
      </c>
      <c r="Y474" s="4"/>
      <c r="Z474" s="4"/>
      <c r="AA474" s="4">
        <f>C474+I474-L474-O474-U474-X474-R474</f>
        <v>0</v>
      </c>
      <c r="AB474" s="7">
        <v>45386</v>
      </c>
    </row>
    <row r="475" spans="1:28" ht="15.75" x14ac:dyDescent="0.25">
      <c r="A475" s="29">
        <v>45386</v>
      </c>
      <c r="B475" s="72" t="s">
        <v>330</v>
      </c>
      <c r="C475" s="25"/>
      <c r="D475" s="25" t="s">
        <v>46</v>
      </c>
      <c r="E475" s="25" t="s">
        <v>534</v>
      </c>
      <c r="F475" s="25">
        <v>125</v>
      </c>
      <c r="G475" s="25" t="s">
        <v>34</v>
      </c>
      <c r="H475" s="25">
        <v>3510</v>
      </c>
      <c r="I475" s="11">
        <f t="shared" si="84"/>
        <v>438750</v>
      </c>
      <c r="J475" s="38" t="s">
        <v>78</v>
      </c>
      <c r="K475" s="11"/>
      <c r="L475" s="4">
        <f t="shared" si="85"/>
        <v>0</v>
      </c>
      <c r="M475" s="4"/>
      <c r="N475" s="4"/>
      <c r="O475" s="4">
        <f t="shared" si="86"/>
        <v>421000</v>
      </c>
      <c r="P475" s="4">
        <v>421000</v>
      </c>
      <c r="Q475" s="4"/>
      <c r="R475" s="4">
        <f t="shared" si="87"/>
        <v>0</v>
      </c>
      <c r="S475" s="4"/>
      <c r="T475" s="4"/>
      <c r="U475" s="4">
        <f t="shared" si="88"/>
        <v>0</v>
      </c>
      <c r="V475" s="4"/>
      <c r="W475" s="4"/>
      <c r="X475" s="4">
        <f t="shared" si="89"/>
        <v>0</v>
      </c>
      <c r="Y475" s="4"/>
      <c r="Z475" s="4"/>
      <c r="AA475" s="4">
        <f>C475+I475-L475-O475-U475-X475-R475</f>
        <v>17750</v>
      </c>
      <c r="AB475" s="7">
        <v>45386</v>
      </c>
    </row>
    <row r="476" spans="1:28" ht="15.75" x14ac:dyDescent="0.25">
      <c r="A476" s="29">
        <v>45386</v>
      </c>
      <c r="B476" s="72" t="s">
        <v>1164</v>
      </c>
      <c r="C476" s="25"/>
      <c r="D476" s="25" t="s">
        <v>52</v>
      </c>
      <c r="E476" s="27" t="s">
        <v>249</v>
      </c>
      <c r="F476" s="27">
        <v>400</v>
      </c>
      <c r="G476" s="25" t="s">
        <v>34</v>
      </c>
      <c r="H476" s="25">
        <v>4000</v>
      </c>
      <c r="I476" s="11">
        <f t="shared" si="84"/>
        <v>1600000</v>
      </c>
      <c r="J476" s="32" t="s">
        <v>324</v>
      </c>
      <c r="K476" s="11"/>
      <c r="L476" s="4">
        <f t="shared" si="85"/>
        <v>0</v>
      </c>
      <c r="M476" s="4"/>
      <c r="N476" s="4"/>
      <c r="O476" s="4">
        <f t="shared" si="86"/>
        <v>0</v>
      </c>
      <c r="P476" s="4"/>
      <c r="Q476" s="4"/>
      <c r="R476" s="4">
        <f t="shared" si="87"/>
        <v>0</v>
      </c>
      <c r="S476" s="4"/>
      <c r="T476" s="4"/>
      <c r="U476" s="4">
        <f t="shared" si="88"/>
        <v>1600000</v>
      </c>
      <c r="V476" s="4">
        <v>1600000</v>
      </c>
      <c r="W476" s="4"/>
      <c r="X476" s="4">
        <f t="shared" si="89"/>
        <v>0</v>
      </c>
      <c r="Y476" s="4"/>
      <c r="Z476" s="4"/>
      <c r="AA476" s="4">
        <f>C476+I476-L476-O476-U476-X476-R476</f>
        <v>0</v>
      </c>
      <c r="AB476" s="7">
        <v>45386</v>
      </c>
    </row>
    <row r="477" spans="1:28" ht="15.75" x14ac:dyDescent="0.25">
      <c r="A477" s="29">
        <v>45386</v>
      </c>
      <c r="B477" s="72" t="s">
        <v>800</v>
      </c>
      <c r="C477" s="27"/>
      <c r="D477" s="25" t="s">
        <v>46</v>
      </c>
      <c r="E477" s="27" t="s">
        <v>290</v>
      </c>
      <c r="F477" s="27">
        <v>750</v>
      </c>
      <c r="G477" s="25" t="s">
        <v>34</v>
      </c>
      <c r="H477" s="27">
        <v>2735</v>
      </c>
      <c r="I477" s="11">
        <f t="shared" si="84"/>
        <v>2051250</v>
      </c>
      <c r="J477" s="17" t="s">
        <v>312</v>
      </c>
      <c r="K477" s="11" t="s">
        <v>1161</v>
      </c>
      <c r="L477" s="4">
        <f t="shared" si="85"/>
        <v>0</v>
      </c>
      <c r="M477" s="4"/>
      <c r="N477" s="4"/>
      <c r="O477" s="4">
        <f t="shared" si="86"/>
        <v>2051250</v>
      </c>
      <c r="P477" s="4">
        <v>2051250</v>
      </c>
      <c r="Q477" s="4"/>
      <c r="R477" s="4">
        <f t="shared" si="87"/>
        <v>0</v>
      </c>
      <c r="S477" s="4"/>
      <c r="T477" s="4"/>
      <c r="U477" s="4">
        <f t="shared" si="88"/>
        <v>0</v>
      </c>
      <c r="V477" s="4"/>
      <c r="W477" s="4"/>
      <c r="X477" s="4">
        <f t="shared" si="89"/>
        <v>0</v>
      </c>
      <c r="Y477" s="4"/>
      <c r="Z477" s="4"/>
      <c r="AA477" s="4">
        <f>C477+I477-L477-O477-U477-X477-R477</f>
        <v>0</v>
      </c>
      <c r="AB477" s="7">
        <v>45384</v>
      </c>
    </row>
    <row r="478" spans="1:28" ht="15.75" x14ac:dyDescent="0.25">
      <c r="A478" s="29">
        <v>45386</v>
      </c>
      <c r="B478" s="72" t="s">
        <v>205</v>
      </c>
      <c r="C478" s="25"/>
      <c r="D478" s="25" t="s">
        <v>46</v>
      </c>
      <c r="E478" s="25" t="s">
        <v>42</v>
      </c>
      <c r="F478" s="25">
        <v>200</v>
      </c>
      <c r="G478" s="27" t="s">
        <v>34</v>
      </c>
      <c r="H478" s="25">
        <v>4000</v>
      </c>
      <c r="I478" s="11">
        <f t="shared" si="84"/>
        <v>800000</v>
      </c>
      <c r="J478" s="31" t="s">
        <v>312</v>
      </c>
      <c r="K478" s="11" t="s">
        <v>1198</v>
      </c>
      <c r="L478" s="4">
        <f t="shared" si="85"/>
        <v>0</v>
      </c>
      <c r="M478" s="4"/>
      <c r="N478" s="4"/>
      <c r="O478" s="4">
        <f t="shared" si="86"/>
        <v>800000</v>
      </c>
      <c r="P478" s="155">
        <v>800000</v>
      </c>
      <c r="Q478" s="4"/>
      <c r="R478" s="4">
        <f t="shared" si="87"/>
        <v>0</v>
      </c>
      <c r="S478" s="4"/>
      <c r="T478" s="4"/>
      <c r="U478" s="4">
        <f t="shared" si="88"/>
        <v>0</v>
      </c>
      <c r="V478" s="4"/>
      <c r="W478" s="4"/>
      <c r="X478" s="4">
        <f t="shared" si="89"/>
        <v>0</v>
      </c>
      <c r="Y478" s="4"/>
      <c r="Z478" s="4"/>
      <c r="AA478" s="4">
        <f>C478+I478-L478-O478-U478-X478-R478</f>
        <v>0</v>
      </c>
      <c r="AB478" s="7">
        <v>45387</v>
      </c>
    </row>
    <row r="479" spans="1:28" ht="15.75" x14ac:dyDescent="0.25">
      <c r="A479" s="29">
        <v>45386</v>
      </c>
      <c r="B479" s="72" t="s">
        <v>205</v>
      </c>
      <c r="C479" s="25"/>
      <c r="D479" s="25" t="s">
        <v>46</v>
      </c>
      <c r="E479" s="25" t="s">
        <v>82</v>
      </c>
      <c r="F479" s="25">
        <v>500</v>
      </c>
      <c r="G479" s="27" t="s">
        <v>34</v>
      </c>
      <c r="H479" s="25">
        <v>1805</v>
      </c>
      <c r="I479" s="11">
        <f t="shared" si="84"/>
        <v>902500</v>
      </c>
      <c r="J479" s="31" t="s">
        <v>312</v>
      </c>
      <c r="K479" s="11" t="s">
        <v>1198</v>
      </c>
      <c r="L479" s="4">
        <f t="shared" si="85"/>
        <v>0</v>
      </c>
      <c r="M479" s="4"/>
      <c r="N479" s="4"/>
      <c r="O479" s="4">
        <f t="shared" si="86"/>
        <v>902500</v>
      </c>
      <c r="P479" s="155">
        <v>902500</v>
      </c>
      <c r="Q479" s="4"/>
      <c r="R479" s="4">
        <f t="shared" si="87"/>
        <v>0</v>
      </c>
      <c r="S479" s="4"/>
      <c r="T479" s="4"/>
      <c r="U479" s="4">
        <f t="shared" si="88"/>
        <v>0</v>
      </c>
      <c r="V479" s="4"/>
      <c r="W479" s="4"/>
      <c r="X479" s="4">
        <f t="shared" si="89"/>
        <v>0</v>
      </c>
      <c r="Y479" s="4"/>
      <c r="Z479" s="4"/>
      <c r="AA479" s="4">
        <f>C479+I479-L479-O479-U479-X479-R479</f>
        <v>0</v>
      </c>
      <c r="AB479" s="7">
        <v>45387</v>
      </c>
    </row>
    <row r="480" spans="1:28" ht="15.75" x14ac:dyDescent="0.25">
      <c r="A480" s="29">
        <v>45386</v>
      </c>
      <c r="B480" s="72" t="s">
        <v>551</v>
      </c>
      <c r="C480" s="25"/>
      <c r="D480" s="27" t="s">
        <v>46</v>
      </c>
      <c r="E480" s="25" t="s">
        <v>298</v>
      </c>
      <c r="F480" s="25">
        <v>200</v>
      </c>
      <c r="G480" s="27" t="s">
        <v>34</v>
      </c>
      <c r="H480" s="25">
        <v>3900</v>
      </c>
      <c r="I480" s="11">
        <f t="shared" si="84"/>
        <v>780000</v>
      </c>
      <c r="J480" s="32" t="s">
        <v>324</v>
      </c>
      <c r="K480" s="11"/>
      <c r="L480" s="4">
        <f t="shared" si="85"/>
        <v>0</v>
      </c>
      <c r="M480" s="4"/>
      <c r="N480" s="4"/>
      <c r="O480" s="4">
        <f t="shared" si="86"/>
        <v>0</v>
      </c>
      <c r="P480" s="4"/>
      <c r="Q480" s="4"/>
      <c r="R480" s="4">
        <f t="shared" si="87"/>
        <v>0</v>
      </c>
      <c r="S480" s="4"/>
      <c r="T480" s="4"/>
      <c r="U480" s="4">
        <f t="shared" si="88"/>
        <v>780000</v>
      </c>
      <c r="V480" s="4">
        <v>780000</v>
      </c>
      <c r="W480" s="4"/>
      <c r="X480" s="4">
        <f t="shared" si="89"/>
        <v>0</v>
      </c>
      <c r="Y480" s="4"/>
      <c r="Z480" s="4"/>
      <c r="AA480" s="4">
        <f>C480+I480-L480-O480-U480-X480-R480</f>
        <v>0</v>
      </c>
      <c r="AB480" s="7">
        <v>45385</v>
      </c>
    </row>
    <row r="481" spans="1:28" ht="15.75" x14ac:dyDescent="0.25">
      <c r="A481" s="29">
        <v>45386</v>
      </c>
      <c r="B481" s="72" t="s">
        <v>1166</v>
      </c>
      <c r="C481" s="25"/>
      <c r="D481" s="27" t="s">
        <v>46</v>
      </c>
      <c r="E481" s="25" t="s">
        <v>61</v>
      </c>
      <c r="F481" s="25">
        <v>375</v>
      </c>
      <c r="G481" s="27" t="s">
        <v>34</v>
      </c>
      <c r="H481" s="25">
        <v>2280</v>
      </c>
      <c r="I481" s="11">
        <f t="shared" si="84"/>
        <v>855000</v>
      </c>
      <c r="J481" s="32" t="s">
        <v>324</v>
      </c>
      <c r="K481" s="11"/>
      <c r="L481" s="4">
        <f t="shared" si="85"/>
        <v>0</v>
      </c>
      <c r="M481" s="4"/>
      <c r="N481" s="4"/>
      <c r="O481" s="4">
        <f t="shared" si="86"/>
        <v>0</v>
      </c>
      <c r="P481" s="4"/>
      <c r="Q481" s="4"/>
      <c r="R481" s="4">
        <f t="shared" si="87"/>
        <v>0</v>
      </c>
      <c r="S481" s="4"/>
      <c r="T481" s="4"/>
      <c r="U481" s="4">
        <f t="shared" si="88"/>
        <v>855000</v>
      </c>
      <c r="V481" s="4">
        <v>855000</v>
      </c>
      <c r="W481" s="4"/>
      <c r="X481" s="4">
        <f t="shared" si="89"/>
        <v>0</v>
      </c>
      <c r="Y481" s="4"/>
      <c r="Z481" s="4"/>
      <c r="AA481" s="4">
        <f>C481+I481-L481-O481-U481-X481-R481</f>
        <v>0</v>
      </c>
      <c r="AB481" s="7">
        <v>45408</v>
      </c>
    </row>
    <row r="482" spans="1:28" ht="15.75" x14ac:dyDescent="0.25">
      <c r="A482" s="29">
        <v>45386</v>
      </c>
      <c r="B482" s="72" t="s">
        <v>140</v>
      </c>
      <c r="C482" s="25"/>
      <c r="D482" s="27" t="s">
        <v>52</v>
      </c>
      <c r="E482" s="25" t="s">
        <v>273</v>
      </c>
      <c r="F482" s="25">
        <v>28.6</v>
      </c>
      <c r="G482" s="27" t="s">
        <v>39</v>
      </c>
      <c r="H482" s="25">
        <v>47000</v>
      </c>
      <c r="I482" s="11">
        <f t="shared" si="84"/>
        <v>1344200</v>
      </c>
      <c r="J482" s="32" t="s">
        <v>312</v>
      </c>
      <c r="K482" s="11" t="s">
        <v>1199</v>
      </c>
      <c r="L482" s="4">
        <f t="shared" si="85"/>
        <v>0</v>
      </c>
      <c r="M482" s="4"/>
      <c r="N482" s="4"/>
      <c r="O482" s="4">
        <f t="shared" si="86"/>
        <v>1344200</v>
      </c>
      <c r="P482" s="4">
        <v>1344200</v>
      </c>
      <c r="Q482" s="4"/>
      <c r="R482" s="4">
        <f t="shared" si="87"/>
        <v>0</v>
      </c>
      <c r="S482" s="4"/>
      <c r="T482" s="4"/>
      <c r="U482" s="4">
        <f t="shared" si="88"/>
        <v>0</v>
      </c>
      <c r="V482" s="4"/>
      <c r="W482" s="4"/>
      <c r="X482" s="4">
        <f t="shared" si="89"/>
        <v>0</v>
      </c>
      <c r="Y482" s="4"/>
      <c r="Z482" s="4"/>
      <c r="AA482" s="4">
        <f>C482+I482-L482-O482-U482-X482-R482</f>
        <v>0</v>
      </c>
      <c r="AB482" s="7">
        <v>45387</v>
      </c>
    </row>
    <row r="483" spans="1:28" ht="15.75" x14ac:dyDescent="0.25">
      <c r="A483" s="29">
        <v>45386</v>
      </c>
      <c r="B483" s="72" t="s">
        <v>140</v>
      </c>
      <c r="C483" s="25"/>
      <c r="D483" s="27" t="s">
        <v>52</v>
      </c>
      <c r="E483" s="25" t="s">
        <v>115</v>
      </c>
      <c r="F483" s="25">
        <v>14.1</v>
      </c>
      <c r="G483" s="27" t="s">
        <v>39</v>
      </c>
      <c r="H483" s="25">
        <v>47000</v>
      </c>
      <c r="I483" s="11">
        <f t="shared" si="84"/>
        <v>662700</v>
      </c>
      <c r="J483" s="32" t="s">
        <v>312</v>
      </c>
      <c r="K483" s="11" t="s">
        <v>1199</v>
      </c>
      <c r="L483" s="4">
        <f t="shared" si="85"/>
        <v>0</v>
      </c>
      <c r="M483" s="4"/>
      <c r="N483" s="4"/>
      <c r="O483" s="4">
        <f t="shared" si="86"/>
        <v>662700</v>
      </c>
      <c r="P483" s="4">
        <v>662700</v>
      </c>
      <c r="Q483" s="4"/>
      <c r="R483" s="4">
        <f t="shared" si="87"/>
        <v>0</v>
      </c>
      <c r="S483" s="4"/>
      <c r="T483" s="4"/>
      <c r="U483" s="4">
        <f t="shared" si="88"/>
        <v>0</v>
      </c>
      <c r="V483" s="4"/>
      <c r="W483" s="4"/>
      <c r="X483" s="4">
        <f t="shared" si="89"/>
        <v>0</v>
      </c>
      <c r="Y483" s="4"/>
      <c r="Z483" s="4"/>
      <c r="AA483" s="4">
        <f>C483+I483-L483-O483-U483-X483-R483</f>
        <v>0</v>
      </c>
      <c r="AB483" s="7">
        <v>45387</v>
      </c>
    </row>
    <row r="484" spans="1:28" ht="15.75" x14ac:dyDescent="0.25">
      <c r="A484" s="29">
        <v>45386</v>
      </c>
      <c r="B484" s="72" t="s">
        <v>140</v>
      </c>
      <c r="C484" s="27"/>
      <c r="D484" s="27" t="s">
        <v>52</v>
      </c>
      <c r="E484" s="27" t="s">
        <v>299</v>
      </c>
      <c r="F484" s="27">
        <v>17.100000000000001</v>
      </c>
      <c r="G484" s="25" t="s">
        <v>39</v>
      </c>
      <c r="H484" s="27">
        <v>47000</v>
      </c>
      <c r="I484" s="11">
        <f t="shared" si="84"/>
        <v>803700.00000000012</v>
      </c>
      <c r="J484" s="32" t="s">
        <v>312</v>
      </c>
      <c r="K484" s="11" t="s">
        <v>1199</v>
      </c>
      <c r="L484" s="4">
        <f t="shared" si="85"/>
        <v>0</v>
      </c>
      <c r="M484" s="4"/>
      <c r="N484" s="4"/>
      <c r="O484" s="4">
        <f t="shared" si="86"/>
        <v>803700</v>
      </c>
      <c r="P484" s="4">
        <v>803700</v>
      </c>
      <c r="Q484" s="4"/>
      <c r="R484" s="4">
        <f t="shared" si="87"/>
        <v>0</v>
      </c>
      <c r="S484" s="4"/>
      <c r="T484" s="4"/>
      <c r="U484" s="4">
        <f t="shared" si="88"/>
        <v>0</v>
      </c>
      <c r="V484" s="4"/>
      <c r="W484" s="4"/>
      <c r="X484" s="4">
        <f t="shared" si="89"/>
        <v>0</v>
      </c>
      <c r="Y484" s="4"/>
      <c r="Z484" s="4"/>
      <c r="AA484" s="82">
        <f>C484+I484-L484-O484-U484-X484-R484</f>
        <v>1.1641532182693481E-10</v>
      </c>
      <c r="AB484" s="7">
        <v>45387</v>
      </c>
    </row>
    <row r="485" spans="1:28" ht="15.75" x14ac:dyDescent="0.25">
      <c r="A485" s="29">
        <v>45386</v>
      </c>
      <c r="B485" s="72" t="s">
        <v>111</v>
      </c>
      <c r="C485" s="25"/>
      <c r="D485" s="27" t="s">
        <v>46</v>
      </c>
      <c r="E485" s="25" t="s">
        <v>477</v>
      </c>
      <c r="F485" s="25">
        <v>4</v>
      </c>
      <c r="G485" s="25" t="s">
        <v>48</v>
      </c>
      <c r="H485" s="25">
        <v>230000</v>
      </c>
      <c r="I485" s="11">
        <f t="shared" si="84"/>
        <v>920000</v>
      </c>
      <c r="J485" s="32" t="s">
        <v>324</v>
      </c>
      <c r="K485" s="11"/>
      <c r="L485" s="4">
        <f t="shared" si="85"/>
        <v>920000</v>
      </c>
      <c r="M485" s="4">
        <v>920000</v>
      </c>
      <c r="N485" s="4"/>
      <c r="O485" s="4">
        <f t="shared" si="86"/>
        <v>0</v>
      </c>
      <c r="P485" s="4"/>
      <c r="Q485" s="4"/>
      <c r="R485" s="4">
        <f t="shared" si="87"/>
        <v>0</v>
      </c>
      <c r="S485" s="4"/>
      <c r="T485" s="4"/>
      <c r="U485" s="4">
        <f t="shared" si="88"/>
        <v>0</v>
      </c>
      <c r="V485" s="4"/>
      <c r="W485" s="4"/>
      <c r="X485" s="4">
        <f t="shared" si="89"/>
        <v>0</v>
      </c>
      <c r="Y485" s="4"/>
      <c r="Z485" s="4"/>
      <c r="AA485" s="4">
        <f>C485+I485-L485-O485-U485-X485-R485</f>
        <v>0</v>
      </c>
      <c r="AB485" s="7">
        <v>45385</v>
      </c>
    </row>
    <row r="486" spans="1:28" ht="15.75" x14ac:dyDescent="0.25">
      <c r="A486" s="29">
        <v>45386</v>
      </c>
      <c r="B486" s="72" t="s">
        <v>445</v>
      </c>
      <c r="C486" s="27"/>
      <c r="D486" s="27" t="s">
        <v>46</v>
      </c>
      <c r="E486" s="27" t="s">
        <v>42</v>
      </c>
      <c r="F486" s="27">
        <v>1100</v>
      </c>
      <c r="G486" s="25" t="s">
        <v>34</v>
      </c>
      <c r="H486" s="27">
        <v>3300</v>
      </c>
      <c r="I486" s="11">
        <f t="shared" si="84"/>
        <v>3630000</v>
      </c>
      <c r="J486" s="32" t="s">
        <v>324</v>
      </c>
      <c r="K486" s="11"/>
      <c r="L486" s="4">
        <f t="shared" si="85"/>
        <v>0</v>
      </c>
      <c r="M486" s="4"/>
      <c r="N486" s="4"/>
      <c r="O486" s="4">
        <f t="shared" si="86"/>
        <v>0</v>
      </c>
      <c r="P486" s="4"/>
      <c r="Q486" s="4"/>
      <c r="R486" s="4">
        <f t="shared" si="87"/>
        <v>0</v>
      </c>
      <c r="S486" s="4"/>
      <c r="T486" s="4"/>
      <c r="U486" s="4">
        <f t="shared" si="88"/>
        <v>3630000</v>
      </c>
      <c r="V486" s="4">
        <v>3630000</v>
      </c>
      <c r="W486" s="4"/>
      <c r="X486" s="4">
        <f t="shared" si="89"/>
        <v>0</v>
      </c>
      <c r="Y486" s="4"/>
      <c r="Z486" s="4"/>
      <c r="AA486" s="4">
        <f>C486+I486-L486-O486-U486-X486-R486</f>
        <v>0</v>
      </c>
      <c r="AB486" s="7">
        <v>45386</v>
      </c>
    </row>
    <row r="487" spans="1:28" ht="15.75" x14ac:dyDescent="0.25">
      <c r="A487" s="29">
        <v>45386</v>
      </c>
      <c r="B487" s="72" t="s">
        <v>720</v>
      </c>
      <c r="C487" s="25"/>
      <c r="D487" s="27" t="s">
        <v>52</v>
      </c>
      <c r="E487" s="25" t="s">
        <v>53</v>
      </c>
      <c r="F487" s="27">
        <v>1</v>
      </c>
      <c r="G487" s="25" t="s">
        <v>23</v>
      </c>
      <c r="H487" s="25">
        <v>450000</v>
      </c>
      <c r="I487" s="11">
        <f t="shared" si="84"/>
        <v>450000</v>
      </c>
      <c r="J487" s="32" t="s">
        <v>324</v>
      </c>
      <c r="K487" s="11"/>
      <c r="L487" s="4">
        <f t="shared" si="85"/>
        <v>450000</v>
      </c>
      <c r="M487" s="4">
        <v>450000</v>
      </c>
      <c r="N487" s="4"/>
      <c r="O487" s="4">
        <f t="shared" si="86"/>
        <v>0</v>
      </c>
      <c r="P487" s="4"/>
      <c r="Q487" s="4"/>
      <c r="R487" s="4">
        <f t="shared" si="87"/>
        <v>0</v>
      </c>
      <c r="S487" s="4"/>
      <c r="T487" s="4"/>
      <c r="U487" s="4">
        <f t="shared" si="88"/>
        <v>0</v>
      </c>
      <c r="V487" s="4"/>
      <c r="W487" s="4"/>
      <c r="X487" s="4">
        <f t="shared" si="89"/>
        <v>0</v>
      </c>
      <c r="Y487" s="4"/>
      <c r="Z487" s="4"/>
      <c r="AA487" s="4">
        <f>C487+I487-L487-O487-U487-X487-R487</f>
        <v>0</v>
      </c>
      <c r="AB487" s="7">
        <v>45385</v>
      </c>
    </row>
    <row r="488" spans="1:28" ht="15.75" x14ac:dyDescent="0.25">
      <c r="A488" s="29">
        <v>45386</v>
      </c>
      <c r="B488" s="72" t="s">
        <v>98</v>
      </c>
      <c r="C488" s="27"/>
      <c r="D488" s="27" t="s">
        <v>52</v>
      </c>
      <c r="E488" s="27" t="s">
        <v>38</v>
      </c>
      <c r="F488" s="27">
        <v>1148</v>
      </c>
      <c r="G488" s="25" t="s">
        <v>39</v>
      </c>
      <c r="H488" s="27">
        <v>12400</v>
      </c>
      <c r="I488" s="11">
        <f t="shared" si="84"/>
        <v>14235200</v>
      </c>
      <c r="J488" s="32" t="s">
        <v>324</v>
      </c>
      <c r="K488" s="11"/>
      <c r="L488" s="4">
        <f t="shared" si="85"/>
        <v>14235200</v>
      </c>
      <c r="M488" s="4">
        <v>14235200</v>
      </c>
      <c r="N488" s="4"/>
      <c r="O488" s="4">
        <f t="shared" si="86"/>
        <v>0</v>
      </c>
      <c r="P488" s="4"/>
      <c r="Q488" s="4"/>
      <c r="R488" s="4">
        <f t="shared" si="87"/>
        <v>0</v>
      </c>
      <c r="S488" s="4"/>
      <c r="T488" s="4"/>
      <c r="U488" s="4">
        <f t="shared" si="88"/>
        <v>0</v>
      </c>
      <c r="V488" s="4"/>
      <c r="W488" s="4"/>
      <c r="X488" s="4">
        <f t="shared" si="89"/>
        <v>0</v>
      </c>
      <c r="Y488" s="4"/>
      <c r="Z488" s="4"/>
      <c r="AA488" s="4">
        <f>C488+I488-L488-O488-U488-X488-R488</f>
        <v>0</v>
      </c>
      <c r="AB488" s="7">
        <v>45388</v>
      </c>
    </row>
    <row r="489" spans="1:28" ht="15.75" x14ac:dyDescent="0.25">
      <c r="A489" s="29">
        <v>45386</v>
      </c>
      <c r="B489" s="72" t="s">
        <v>98</v>
      </c>
      <c r="C489" s="25"/>
      <c r="D489" s="27" t="s">
        <v>52</v>
      </c>
      <c r="E489" s="25" t="s">
        <v>40</v>
      </c>
      <c r="F489" s="25">
        <v>3888</v>
      </c>
      <c r="G489" s="25" t="s">
        <v>39</v>
      </c>
      <c r="H489" s="25">
        <v>14100</v>
      </c>
      <c r="I489" s="11">
        <f t="shared" si="84"/>
        <v>54820800</v>
      </c>
      <c r="J489" s="32" t="s">
        <v>324</v>
      </c>
      <c r="K489" s="11"/>
      <c r="L489" s="4">
        <f t="shared" si="85"/>
        <v>54820800</v>
      </c>
      <c r="M489" s="4">
        <v>54820800</v>
      </c>
      <c r="N489" s="4"/>
      <c r="O489" s="4">
        <f t="shared" si="86"/>
        <v>0</v>
      </c>
      <c r="P489" s="4"/>
      <c r="Q489" s="4"/>
      <c r="R489" s="4">
        <f t="shared" si="87"/>
        <v>0</v>
      </c>
      <c r="S489" s="4"/>
      <c r="T489" s="4"/>
      <c r="U489" s="4">
        <f t="shared" si="88"/>
        <v>0</v>
      </c>
      <c r="V489" s="4"/>
      <c r="W489" s="4"/>
      <c r="X489" s="4">
        <f t="shared" si="89"/>
        <v>0</v>
      </c>
      <c r="Y489" s="4"/>
      <c r="Z489" s="4"/>
      <c r="AA489" s="4">
        <f>C489+I489-L489-O489-U489-X489-R489</f>
        <v>0</v>
      </c>
      <c r="AB489" s="7">
        <v>45388</v>
      </c>
    </row>
    <row r="490" spans="1:28" ht="15.75" x14ac:dyDescent="0.25">
      <c r="A490" s="29">
        <v>45386</v>
      </c>
      <c r="B490" s="72" t="s">
        <v>516</v>
      </c>
      <c r="C490" s="25"/>
      <c r="D490" s="25" t="s">
        <v>46</v>
      </c>
      <c r="E490" s="25" t="s">
        <v>298</v>
      </c>
      <c r="F490" s="25">
        <v>500</v>
      </c>
      <c r="G490" s="25" t="s">
        <v>34</v>
      </c>
      <c r="H490" s="25">
        <v>4300</v>
      </c>
      <c r="I490" s="11">
        <f t="shared" si="84"/>
        <v>2150000</v>
      </c>
      <c r="J490" s="32" t="s">
        <v>324</v>
      </c>
      <c r="K490" s="11"/>
      <c r="L490" s="4">
        <f t="shared" si="85"/>
        <v>0</v>
      </c>
      <c r="M490" s="4"/>
      <c r="N490" s="4"/>
      <c r="O490" s="4">
        <f t="shared" si="86"/>
        <v>0</v>
      </c>
      <c r="P490" s="4"/>
      <c r="Q490" s="4"/>
      <c r="R490" s="4">
        <f t="shared" si="87"/>
        <v>0</v>
      </c>
      <c r="S490" s="4"/>
      <c r="T490" s="4"/>
      <c r="U490" s="4">
        <f t="shared" si="88"/>
        <v>2150000</v>
      </c>
      <c r="V490" s="4">
        <v>2150000</v>
      </c>
      <c r="W490" s="4"/>
      <c r="X490" s="4">
        <f t="shared" si="89"/>
        <v>0</v>
      </c>
      <c r="Y490" s="4"/>
      <c r="Z490" s="4"/>
      <c r="AA490" s="4">
        <f>C490+I490-L490-O490-U490-X490-R490</f>
        <v>0</v>
      </c>
      <c r="AB490" s="7">
        <v>45386</v>
      </c>
    </row>
    <row r="491" spans="1:28" ht="15.75" x14ac:dyDescent="0.25">
      <c r="A491" s="29">
        <v>45386</v>
      </c>
      <c r="B491" s="72" t="s">
        <v>176</v>
      </c>
      <c r="C491" s="25"/>
      <c r="D491" s="25" t="s">
        <v>46</v>
      </c>
      <c r="E491" s="25" t="s">
        <v>64</v>
      </c>
      <c r="F491" s="25">
        <v>20</v>
      </c>
      <c r="G491" s="25" t="s">
        <v>39</v>
      </c>
      <c r="H491" s="25">
        <v>50000</v>
      </c>
      <c r="I491" s="11">
        <f t="shared" si="84"/>
        <v>1000000</v>
      </c>
      <c r="J491" s="28" t="s">
        <v>28</v>
      </c>
      <c r="K491" s="11"/>
      <c r="L491" s="4">
        <f t="shared" si="85"/>
        <v>0</v>
      </c>
      <c r="M491" s="4"/>
      <c r="N491" s="4"/>
      <c r="O491" s="4">
        <f t="shared" si="86"/>
        <v>0</v>
      </c>
      <c r="P491" s="4"/>
      <c r="Q491" s="4"/>
      <c r="R491" s="4">
        <f t="shared" si="87"/>
        <v>0</v>
      </c>
      <c r="S491" s="4"/>
      <c r="T491" s="4"/>
      <c r="U491" s="4">
        <f t="shared" si="88"/>
        <v>0</v>
      </c>
      <c r="V491" s="4"/>
      <c r="W491" s="4"/>
      <c r="X491" s="4">
        <f t="shared" si="89"/>
        <v>0</v>
      </c>
      <c r="Y491" s="4"/>
      <c r="Z491" s="4"/>
      <c r="AA491" s="4">
        <f>C491+I491-L491-O491-U491-X491-R491</f>
        <v>1000000</v>
      </c>
      <c r="AB491" s="7"/>
    </row>
    <row r="492" spans="1:28" ht="15.75" x14ac:dyDescent="0.25">
      <c r="A492" s="29">
        <v>45386</v>
      </c>
      <c r="B492" s="72" t="s">
        <v>176</v>
      </c>
      <c r="C492" s="25"/>
      <c r="D492" s="25" t="s">
        <v>46</v>
      </c>
      <c r="E492" s="25" t="s">
        <v>232</v>
      </c>
      <c r="F492" s="25">
        <v>100</v>
      </c>
      <c r="G492" s="25" t="s">
        <v>39</v>
      </c>
      <c r="H492" s="25">
        <v>110000</v>
      </c>
      <c r="I492" s="11">
        <f t="shared" si="84"/>
        <v>11000000</v>
      </c>
      <c r="J492" s="28" t="s">
        <v>28</v>
      </c>
      <c r="K492" s="11"/>
      <c r="L492" s="4">
        <f t="shared" si="85"/>
        <v>0</v>
      </c>
      <c r="M492" s="4"/>
      <c r="N492" s="4"/>
      <c r="O492" s="4">
        <f t="shared" si="86"/>
        <v>0</v>
      </c>
      <c r="P492" s="4"/>
      <c r="Q492" s="4"/>
      <c r="R492" s="4">
        <f t="shared" si="87"/>
        <v>0</v>
      </c>
      <c r="S492" s="4"/>
      <c r="T492" s="4"/>
      <c r="U492" s="4">
        <f t="shared" si="88"/>
        <v>0</v>
      </c>
      <c r="V492" s="4"/>
      <c r="W492" s="4"/>
      <c r="X492" s="4">
        <f t="shared" si="89"/>
        <v>0</v>
      </c>
      <c r="Y492" s="4"/>
      <c r="Z492" s="4"/>
      <c r="AA492" s="4">
        <f>C492+I492-L492-O492-U492-X492-R492</f>
        <v>11000000</v>
      </c>
      <c r="AB492" s="7"/>
    </row>
    <row r="493" spans="1:28" ht="15.75" x14ac:dyDescent="0.25">
      <c r="A493" s="29">
        <v>45386</v>
      </c>
      <c r="B493" s="72" t="s">
        <v>122</v>
      </c>
      <c r="C493" s="27"/>
      <c r="D493" s="27" t="s">
        <v>46</v>
      </c>
      <c r="E493" s="27" t="s">
        <v>763</v>
      </c>
      <c r="F493" s="27">
        <v>2000</v>
      </c>
      <c r="G493" s="25" t="s">
        <v>34</v>
      </c>
      <c r="H493" s="27">
        <v>2280</v>
      </c>
      <c r="I493" s="11">
        <f t="shared" si="84"/>
        <v>4560000</v>
      </c>
      <c r="J493" s="28" t="s">
        <v>28</v>
      </c>
      <c r="K493" s="11"/>
      <c r="L493" s="4">
        <f t="shared" si="85"/>
        <v>0</v>
      </c>
      <c r="M493" s="4"/>
      <c r="N493" s="4"/>
      <c r="O493" s="4">
        <f t="shared" si="86"/>
        <v>0</v>
      </c>
      <c r="P493" s="4"/>
      <c r="Q493" s="4"/>
      <c r="R493" s="4">
        <f t="shared" si="87"/>
        <v>0</v>
      </c>
      <c r="S493" s="4"/>
      <c r="T493" s="4"/>
      <c r="U493" s="4">
        <f t="shared" si="88"/>
        <v>0</v>
      </c>
      <c r="V493" s="4"/>
      <c r="W493" s="4"/>
      <c r="X493" s="4">
        <f t="shared" si="89"/>
        <v>0</v>
      </c>
      <c r="Y493" s="4"/>
      <c r="Z493" s="4"/>
      <c r="AA493" s="4">
        <f>C493+I493-L493-O493-U493-X493-R493</f>
        <v>4560000</v>
      </c>
      <c r="AB493" s="7"/>
    </row>
    <row r="494" spans="1:28" ht="15.75" x14ac:dyDescent="0.25">
      <c r="A494" s="29">
        <v>45386</v>
      </c>
      <c r="B494" s="72" t="s">
        <v>256</v>
      </c>
      <c r="C494" s="27"/>
      <c r="D494" s="27" t="s">
        <v>52</v>
      </c>
      <c r="E494" s="27" t="s">
        <v>95</v>
      </c>
      <c r="F494" s="25">
        <v>4500</v>
      </c>
      <c r="G494" s="25" t="s">
        <v>34</v>
      </c>
      <c r="H494" s="25">
        <v>1385</v>
      </c>
      <c r="I494" s="11">
        <f t="shared" si="84"/>
        <v>6232500</v>
      </c>
      <c r="J494" s="32" t="s">
        <v>324</v>
      </c>
      <c r="K494" s="11"/>
      <c r="L494" s="4">
        <f t="shared" si="85"/>
        <v>6034500</v>
      </c>
      <c r="M494" s="4">
        <v>6034500</v>
      </c>
      <c r="N494" s="4"/>
      <c r="O494" s="4">
        <f t="shared" si="86"/>
        <v>0</v>
      </c>
      <c r="P494" s="4"/>
      <c r="Q494" s="4"/>
      <c r="R494" s="4">
        <f t="shared" si="87"/>
        <v>0</v>
      </c>
      <c r="S494" s="4"/>
      <c r="T494" s="4"/>
      <c r="U494" s="4">
        <f t="shared" si="88"/>
        <v>198000</v>
      </c>
      <c r="V494" s="4">
        <v>198000</v>
      </c>
      <c r="W494" s="4"/>
      <c r="X494" s="4">
        <f t="shared" si="89"/>
        <v>0</v>
      </c>
      <c r="Y494" s="4"/>
      <c r="Z494" s="4"/>
      <c r="AA494" s="4">
        <f>C494+I494-L494-O494-U494-X494-R494</f>
        <v>0</v>
      </c>
      <c r="AB494" s="7">
        <v>45387</v>
      </c>
    </row>
    <row r="495" spans="1:28" ht="15.75" x14ac:dyDescent="0.25">
      <c r="A495" s="29">
        <v>45386</v>
      </c>
      <c r="B495" s="73" t="s">
        <v>72</v>
      </c>
      <c r="C495" s="27"/>
      <c r="D495" s="27" t="s">
        <v>46</v>
      </c>
      <c r="E495" s="27" t="s">
        <v>767</v>
      </c>
      <c r="F495" s="27">
        <v>900</v>
      </c>
      <c r="G495" s="27" t="s">
        <v>34</v>
      </c>
      <c r="H495" s="27">
        <v>3150</v>
      </c>
      <c r="I495" s="11">
        <f t="shared" si="84"/>
        <v>2835000</v>
      </c>
      <c r="J495" s="31" t="s">
        <v>312</v>
      </c>
      <c r="K495" s="11" t="s">
        <v>1169</v>
      </c>
      <c r="L495" s="4">
        <f t="shared" si="85"/>
        <v>0</v>
      </c>
      <c r="M495" s="4"/>
      <c r="N495" s="4"/>
      <c r="O495" s="4">
        <f t="shared" si="86"/>
        <v>2835000</v>
      </c>
      <c r="P495" s="4">
        <v>2835000</v>
      </c>
      <c r="Q495" s="4"/>
      <c r="R495" s="4">
        <f t="shared" si="87"/>
        <v>0</v>
      </c>
      <c r="S495" s="4"/>
      <c r="T495" s="4"/>
      <c r="U495" s="4">
        <f t="shared" si="88"/>
        <v>0</v>
      </c>
      <c r="V495" s="4"/>
      <c r="W495" s="4"/>
      <c r="X495" s="4">
        <f t="shared" si="89"/>
        <v>0</v>
      </c>
      <c r="Y495" s="4"/>
      <c r="Z495" s="4"/>
      <c r="AA495" s="4">
        <f>C495+I495-L495-O495-U495-X495-R495</f>
        <v>0</v>
      </c>
      <c r="AB495" s="7">
        <v>45385</v>
      </c>
    </row>
    <row r="496" spans="1:28" ht="15.75" x14ac:dyDescent="0.25">
      <c r="A496" s="29">
        <v>45386</v>
      </c>
      <c r="B496" s="73" t="s">
        <v>676</v>
      </c>
      <c r="C496" s="27"/>
      <c r="D496" s="27" t="s">
        <v>46</v>
      </c>
      <c r="E496" s="27" t="s">
        <v>42</v>
      </c>
      <c r="F496" s="27">
        <v>700</v>
      </c>
      <c r="G496" s="27" t="s">
        <v>34</v>
      </c>
      <c r="H496" s="27">
        <v>4100</v>
      </c>
      <c r="I496" s="11">
        <f t="shared" si="84"/>
        <v>2870000</v>
      </c>
      <c r="J496" s="32" t="s">
        <v>312</v>
      </c>
      <c r="K496" s="11" t="s">
        <v>1185</v>
      </c>
      <c r="L496" s="4">
        <f t="shared" si="85"/>
        <v>0</v>
      </c>
      <c r="M496" s="4"/>
      <c r="N496" s="4"/>
      <c r="O496" s="4">
        <f t="shared" si="86"/>
        <v>2870000</v>
      </c>
      <c r="P496" s="4">
        <v>2870000</v>
      </c>
      <c r="Q496" s="4"/>
      <c r="R496" s="4">
        <f t="shared" si="87"/>
        <v>0</v>
      </c>
      <c r="S496" s="4"/>
      <c r="T496" s="4"/>
      <c r="U496" s="4">
        <f t="shared" si="88"/>
        <v>0</v>
      </c>
      <c r="V496" s="4"/>
      <c r="W496" s="4"/>
      <c r="X496" s="4">
        <f t="shared" si="89"/>
        <v>0</v>
      </c>
      <c r="Y496" s="4"/>
      <c r="Z496" s="4"/>
      <c r="AA496" s="4">
        <f>C496+I496-L496-O496-U496-X496-R496</f>
        <v>0</v>
      </c>
      <c r="AB496" s="7">
        <v>45386</v>
      </c>
    </row>
    <row r="497" spans="1:28" ht="15.75" x14ac:dyDescent="0.25">
      <c r="A497" s="29">
        <v>45386</v>
      </c>
      <c r="B497" s="73" t="s">
        <v>676</v>
      </c>
      <c r="C497" s="25"/>
      <c r="D497" s="27" t="s">
        <v>46</v>
      </c>
      <c r="E497" s="25" t="s">
        <v>151</v>
      </c>
      <c r="F497" s="25">
        <v>750</v>
      </c>
      <c r="G497" s="27" t="s">
        <v>34</v>
      </c>
      <c r="H497" s="25">
        <v>1830</v>
      </c>
      <c r="I497" s="11">
        <f t="shared" si="84"/>
        <v>1372500</v>
      </c>
      <c r="J497" s="32" t="s">
        <v>312</v>
      </c>
      <c r="K497" s="11" t="s">
        <v>1185</v>
      </c>
      <c r="L497" s="4">
        <f t="shared" si="85"/>
        <v>0</v>
      </c>
      <c r="M497" s="4"/>
      <c r="N497" s="4"/>
      <c r="O497" s="4">
        <f t="shared" si="86"/>
        <v>1372500</v>
      </c>
      <c r="P497" s="4">
        <v>1372500</v>
      </c>
      <c r="Q497" s="4"/>
      <c r="R497" s="4">
        <f t="shared" si="87"/>
        <v>0</v>
      </c>
      <c r="S497" s="4"/>
      <c r="T497" s="4"/>
      <c r="U497" s="4">
        <f t="shared" si="88"/>
        <v>0</v>
      </c>
      <c r="V497" s="4"/>
      <c r="W497" s="4"/>
      <c r="X497" s="4">
        <f t="shared" si="89"/>
        <v>0</v>
      </c>
      <c r="Y497" s="4"/>
      <c r="Z497" s="4"/>
      <c r="AA497" s="4">
        <f>C497+I497-L497-O497-U497-X497-R497</f>
        <v>0</v>
      </c>
      <c r="AB497" s="7">
        <v>45386</v>
      </c>
    </row>
    <row r="498" spans="1:28" ht="15.75" x14ac:dyDescent="0.25">
      <c r="A498" s="29">
        <v>45386</v>
      </c>
      <c r="B498" s="72" t="s">
        <v>261</v>
      </c>
      <c r="C498" s="25"/>
      <c r="D498" s="27" t="s">
        <v>46</v>
      </c>
      <c r="E498" s="25" t="s">
        <v>108</v>
      </c>
      <c r="F498" s="25">
        <v>1200</v>
      </c>
      <c r="G498" s="27" t="s">
        <v>34</v>
      </c>
      <c r="H498" s="25">
        <v>2250</v>
      </c>
      <c r="I498" s="11">
        <f t="shared" si="84"/>
        <v>2700000</v>
      </c>
      <c r="J498" s="31" t="s">
        <v>312</v>
      </c>
      <c r="K498" s="11" t="s">
        <v>1313</v>
      </c>
      <c r="L498" s="4">
        <f t="shared" si="85"/>
        <v>0</v>
      </c>
      <c r="M498" s="4"/>
      <c r="N498" s="4"/>
      <c r="O498" s="4">
        <f t="shared" si="86"/>
        <v>2700000</v>
      </c>
      <c r="P498" s="4">
        <v>2700000</v>
      </c>
      <c r="Q498" s="4"/>
      <c r="R498" s="4">
        <f t="shared" si="87"/>
        <v>0</v>
      </c>
      <c r="S498" s="4"/>
      <c r="T498" s="4"/>
      <c r="U498" s="4">
        <f t="shared" si="88"/>
        <v>0</v>
      </c>
      <c r="V498" s="4"/>
      <c r="W498" s="4"/>
      <c r="X498" s="4">
        <f t="shared" si="89"/>
        <v>0</v>
      </c>
      <c r="Y498" s="4"/>
      <c r="Z498" s="4"/>
      <c r="AA498" s="4">
        <f>C498+I498-L498-O498-U498-X498-R498</f>
        <v>0</v>
      </c>
      <c r="AB498" s="7">
        <v>45404</v>
      </c>
    </row>
    <row r="499" spans="1:28" ht="15.75" x14ac:dyDescent="0.25">
      <c r="A499" s="29">
        <v>45386</v>
      </c>
      <c r="B499" s="72" t="s">
        <v>362</v>
      </c>
      <c r="C499" s="25"/>
      <c r="D499" s="27" t="s">
        <v>46</v>
      </c>
      <c r="E499" s="25" t="s">
        <v>534</v>
      </c>
      <c r="F499" s="27">
        <v>625</v>
      </c>
      <c r="G499" s="27" t="s">
        <v>34</v>
      </c>
      <c r="H499" s="25">
        <v>3510</v>
      </c>
      <c r="I499" s="11">
        <f t="shared" si="84"/>
        <v>2193750</v>
      </c>
      <c r="J499" s="32" t="s">
        <v>312</v>
      </c>
      <c r="K499" s="11" t="s">
        <v>1189</v>
      </c>
      <c r="L499" s="4">
        <f t="shared" si="85"/>
        <v>0</v>
      </c>
      <c r="M499" s="4"/>
      <c r="N499" s="4"/>
      <c r="O499" s="4">
        <f t="shared" si="86"/>
        <v>2193750</v>
      </c>
      <c r="P499" s="4">
        <v>2193750</v>
      </c>
      <c r="Q499" s="4"/>
      <c r="R499" s="4">
        <f t="shared" si="87"/>
        <v>0</v>
      </c>
      <c r="S499" s="4"/>
      <c r="T499" s="4"/>
      <c r="U499" s="4">
        <f t="shared" si="88"/>
        <v>0</v>
      </c>
      <c r="V499" s="4"/>
      <c r="W499" s="4"/>
      <c r="X499" s="4">
        <f t="shared" si="89"/>
        <v>0</v>
      </c>
      <c r="Y499" s="4"/>
      <c r="Z499" s="4"/>
      <c r="AA499" s="4">
        <f>C499+I499-L499-O499-U499-X499-R499</f>
        <v>0</v>
      </c>
      <c r="AB499" s="7">
        <v>45386</v>
      </c>
    </row>
    <row r="500" spans="1:28" ht="15.75" x14ac:dyDescent="0.25">
      <c r="A500" s="29">
        <v>45386</v>
      </c>
      <c r="B500" s="72" t="s">
        <v>362</v>
      </c>
      <c r="C500" s="25"/>
      <c r="D500" s="27" t="s">
        <v>46</v>
      </c>
      <c r="E500" s="25" t="s">
        <v>61</v>
      </c>
      <c r="F500" s="25">
        <v>1875</v>
      </c>
      <c r="G500" s="27" t="s">
        <v>34</v>
      </c>
      <c r="H500" s="25">
        <v>2280</v>
      </c>
      <c r="I500" s="11">
        <f t="shared" si="84"/>
        <v>4275000</v>
      </c>
      <c r="J500" s="32" t="s">
        <v>312</v>
      </c>
      <c r="K500" s="11" t="s">
        <v>1189</v>
      </c>
      <c r="L500" s="4">
        <f t="shared" si="85"/>
        <v>0</v>
      </c>
      <c r="M500" s="4"/>
      <c r="N500" s="4"/>
      <c r="O500" s="4">
        <f t="shared" si="86"/>
        <v>4275000</v>
      </c>
      <c r="P500" s="4">
        <v>4275000</v>
      </c>
      <c r="Q500" s="4"/>
      <c r="R500" s="4">
        <f t="shared" si="87"/>
        <v>0</v>
      </c>
      <c r="S500" s="4"/>
      <c r="T500" s="4"/>
      <c r="U500" s="4">
        <f t="shared" si="88"/>
        <v>0</v>
      </c>
      <c r="V500" s="4"/>
      <c r="W500" s="4"/>
      <c r="X500" s="4">
        <f t="shared" si="89"/>
        <v>0</v>
      </c>
      <c r="Y500" s="4"/>
      <c r="Z500" s="4"/>
      <c r="AA500" s="4">
        <f>C500+I500-L500-O500-U500-X500-R500</f>
        <v>0</v>
      </c>
      <c r="AB500" s="7">
        <v>45386</v>
      </c>
    </row>
    <row r="501" spans="1:28" ht="15.75" x14ac:dyDescent="0.25">
      <c r="A501" s="29">
        <v>45386</v>
      </c>
      <c r="B501" s="73" t="s">
        <v>392</v>
      </c>
      <c r="C501" s="25"/>
      <c r="D501" s="25" t="s">
        <v>52</v>
      </c>
      <c r="E501" s="25" t="s">
        <v>108</v>
      </c>
      <c r="F501" s="25">
        <v>400</v>
      </c>
      <c r="G501" s="27" t="s">
        <v>34</v>
      </c>
      <c r="H501" s="25">
        <v>2000</v>
      </c>
      <c r="I501" s="11">
        <f t="shared" si="84"/>
        <v>800000</v>
      </c>
      <c r="J501" s="32" t="s">
        <v>324</v>
      </c>
      <c r="K501" s="11"/>
      <c r="L501" s="4">
        <f t="shared" si="85"/>
        <v>0</v>
      </c>
      <c r="M501" s="4"/>
      <c r="N501" s="4"/>
      <c r="O501" s="4">
        <f t="shared" si="86"/>
        <v>0</v>
      </c>
      <c r="P501" s="4"/>
      <c r="Q501" s="4"/>
      <c r="R501" s="4">
        <f t="shared" si="87"/>
        <v>0</v>
      </c>
      <c r="S501" s="4"/>
      <c r="T501" s="4"/>
      <c r="U501" s="4">
        <f t="shared" si="88"/>
        <v>800000</v>
      </c>
      <c r="V501" s="4">
        <v>800000</v>
      </c>
      <c r="W501" s="4"/>
      <c r="X501" s="4">
        <f t="shared" si="89"/>
        <v>0</v>
      </c>
      <c r="Y501" s="4"/>
      <c r="Z501" s="4"/>
      <c r="AA501" s="4">
        <f>C501+I501-L501-O501-U501-X501-R501</f>
        <v>0</v>
      </c>
      <c r="AB501" s="7">
        <v>45387</v>
      </c>
    </row>
    <row r="502" spans="1:28" ht="15.75" x14ac:dyDescent="0.25">
      <c r="A502" s="24">
        <v>45386</v>
      </c>
      <c r="B502" s="72" t="s">
        <v>134</v>
      </c>
      <c r="C502" s="25"/>
      <c r="D502" s="25" t="s">
        <v>52</v>
      </c>
      <c r="E502" s="25" t="s">
        <v>50</v>
      </c>
      <c r="F502" s="25">
        <v>700</v>
      </c>
      <c r="G502" s="25" t="s">
        <v>34</v>
      </c>
      <c r="H502" s="25">
        <v>3885</v>
      </c>
      <c r="I502" s="11">
        <f t="shared" si="84"/>
        <v>2719500</v>
      </c>
      <c r="J502" s="26" t="s">
        <v>28</v>
      </c>
      <c r="K502" s="11"/>
      <c r="L502" s="4">
        <f t="shared" si="85"/>
        <v>0</v>
      </c>
      <c r="M502" s="4"/>
      <c r="N502" s="4"/>
      <c r="O502" s="4">
        <f t="shared" si="86"/>
        <v>0</v>
      </c>
      <c r="P502" s="4"/>
      <c r="Q502" s="4"/>
      <c r="R502" s="4">
        <f t="shared" si="87"/>
        <v>0</v>
      </c>
      <c r="S502" s="4"/>
      <c r="T502" s="4"/>
      <c r="U502" s="4">
        <f t="shared" si="88"/>
        <v>0</v>
      </c>
      <c r="V502" s="4"/>
      <c r="W502" s="4"/>
      <c r="X502" s="4">
        <f t="shared" si="89"/>
        <v>0</v>
      </c>
      <c r="Y502" s="4"/>
      <c r="Z502" s="4"/>
      <c r="AA502" s="4">
        <f>C502+I502-L502-O502-U502-X502-R502</f>
        <v>2719500</v>
      </c>
      <c r="AB502" s="7"/>
    </row>
    <row r="503" spans="1:28" ht="15.75" x14ac:dyDescent="0.25">
      <c r="A503" s="29">
        <v>45387</v>
      </c>
      <c r="B503" s="73" t="s">
        <v>99</v>
      </c>
      <c r="C503" s="27"/>
      <c r="D503" s="27"/>
      <c r="E503" s="27" t="s">
        <v>106</v>
      </c>
      <c r="F503" s="27">
        <v>34</v>
      </c>
      <c r="G503" s="27" t="s">
        <v>39</v>
      </c>
      <c r="H503" s="27"/>
      <c r="I503" s="11">
        <f t="shared" ref="I503:I566" si="90">F503*H503</f>
        <v>0</v>
      </c>
      <c r="J503" s="28" t="s">
        <v>28</v>
      </c>
      <c r="K503" s="11"/>
      <c r="L503" s="4">
        <f>M503+N503</f>
        <v>0</v>
      </c>
      <c r="M503" s="4"/>
      <c r="N503" s="4"/>
      <c r="O503" s="4">
        <f>P503+Q503</f>
        <v>0</v>
      </c>
      <c r="P503" s="4"/>
      <c r="Q503" s="4"/>
      <c r="R503" s="4">
        <f>S503+T503</f>
        <v>0</v>
      </c>
      <c r="S503" s="4"/>
      <c r="T503" s="4"/>
      <c r="U503" s="4">
        <f>V503+W503</f>
        <v>0</v>
      </c>
      <c r="V503" s="4"/>
      <c r="W503" s="4"/>
      <c r="X503" s="4">
        <f>Y503+Z503</f>
        <v>0</v>
      </c>
      <c r="Y503" s="4"/>
      <c r="Z503" s="4"/>
      <c r="AA503" s="4">
        <f>C503+I503-L503-O503-U503-X503-R503</f>
        <v>0</v>
      </c>
      <c r="AB503" s="7"/>
    </row>
    <row r="504" spans="1:28" ht="15.75" x14ac:dyDescent="0.25">
      <c r="A504" s="29">
        <v>45387</v>
      </c>
      <c r="B504" s="73" t="s">
        <v>549</v>
      </c>
      <c r="C504" s="25"/>
      <c r="D504" s="25" t="s">
        <v>46</v>
      </c>
      <c r="E504" s="25" t="s">
        <v>47</v>
      </c>
      <c r="F504" s="25">
        <v>1</v>
      </c>
      <c r="G504" s="27" t="s">
        <v>48</v>
      </c>
      <c r="H504" s="25">
        <v>160000</v>
      </c>
      <c r="I504" s="11">
        <f t="shared" si="90"/>
        <v>160000</v>
      </c>
      <c r="J504" s="32" t="s">
        <v>324</v>
      </c>
      <c r="K504" s="11"/>
      <c r="L504" s="4">
        <f t="shared" ref="L504:L567" si="91">M504+N504</f>
        <v>0</v>
      </c>
      <c r="M504" s="4"/>
      <c r="N504" s="4"/>
      <c r="O504" s="4">
        <f t="shared" ref="O504:O567" si="92">P504+Q504</f>
        <v>0</v>
      </c>
      <c r="P504" s="4"/>
      <c r="Q504" s="4"/>
      <c r="R504" s="4">
        <f t="shared" ref="R504:R567" si="93">S504+T504</f>
        <v>0</v>
      </c>
      <c r="S504" s="4"/>
      <c r="T504" s="4"/>
      <c r="U504" s="4">
        <f t="shared" ref="U504:U567" si="94">V504+W504</f>
        <v>160000</v>
      </c>
      <c r="V504" s="4">
        <v>160000</v>
      </c>
      <c r="W504" s="4"/>
      <c r="X504" s="4">
        <f t="shared" ref="X504:X567" si="95">Y504+Z504</f>
        <v>0</v>
      </c>
      <c r="Y504" s="4"/>
      <c r="Z504" s="4"/>
      <c r="AA504" s="4">
        <f>C504+I504-L504-O504-U504-X504-R504</f>
        <v>0</v>
      </c>
      <c r="AB504" s="7">
        <v>45387</v>
      </c>
    </row>
    <row r="505" spans="1:28" ht="15.75" x14ac:dyDescent="0.25">
      <c r="A505" s="29">
        <v>45387</v>
      </c>
      <c r="B505" s="73" t="s">
        <v>1113</v>
      </c>
      <c r="C505" s="25"/>
      <c r="D505" s="25" t="s">
        <v>52</v>
      </c>
      <c r="E505" s="25" t="s">
        <v>284</v>
      </c>
      <c r="F505" s="25">
        <v>1</v>
      </c>
      <c r="G505" s="27" t="s">
        <v>34</v>
      </c>
      <c r="H505" s="25">
        <v>75000</v>
      </c>
      <c r="I505" s="11">
        <f t="shared" si="90"/>
        <v>75000</v>
      </c>
      <c r="J505" s="32" t="s">
        <v>324</v>
      </c>
      <c r="K505" s="11"/>
      <c r="L505" s="4">
        <f t="shared" si="91"/>
        <v>0</v>
      </c>
      <c r="M505" s="4"/>
      <c r="N505" s="4"/>
      <c r="O505" s="4">
        <f t="shared" si="92"/>
        <v>0</v>
      </c>
      <c r="P505" s="4"/>
      <c r="Q505" s="4"/>
      <c r="R505" s="4">
        <f t="shared" si="93"/>
        <v>0</v>
      </c>
      <c r="S505" s="4"/>
      <c r="T505" s="4"/>
      <c r="U505" s="4">
        <f t="shared" si="94"/>
        <v>75000</v>
      </c>
      <c r="V505" s="4">
        <v>75000</v>
      </c>
      <c r="W505" s="4"/>
      <c r="X505" s="4">
        <f t="shared" si="95"/>
        <v>0</v>
      </c>
      <c r="Y505" s="4"/>
      <c r="Z505" s="4"/>
      <c r="AA505" s="4">
        <f>C505+I505-L505-O505-U505-X505-R505</f>
        <v>0</v>
      </c>
      <c r="AB505" s="7">
        <v>45386</v>
      </c>
    </row>
    <row r="506" spans="1:28" ht="15.75" x14ac:dyDescent="0.25">
      <c r="A506" s="29">
        <v>45387</v>
      </c>
      <c r="B506" s="73" t="s">
        <v>1113</v>
      </c>
      <c r="C506" s="25"/>
      <c r="D506" s="25" t="s">
        <v>52</v>
      </c>
      <c r="E506" s="25" t="s">
        <v>227</v>
      </c>
      <c r="F506" s="25">
        <v>1</v>
      </c>
      <c r="G506" s="27" t="s">
        <v>34</v>
      </c>
      <c r="H506" s="25">
        <v>95000</v>
      </c>
      <c r="I506" s="11">
        <f t="shared" si="90"/>
        <v>95000</v>
      </c>
      <c r="J506" s="32" t="s">
        <v>324</v>
      </c>
      <c r="K506" s="11"/>
      <c r="L506" s="4">
        <f t="shared" si="91"/>
        <v>0</v>
      </c>
      <c r="M506" s="4"/>
      <c r="N506" s="4"/>
      <c r="O506" s="4">
        <f t="shared" si="92"/>
        <v>0</v>
      </c>
      <c r="P506" s="4"/>
      <c r="Q506" s="4"/>
      <c r="R506" s="4">
        <f t="shared" si="93"/>
        <v>0</v>
      </c>
      <c r="S506" s="4"/>
      <c r="T506" s="4"/>
      <c r="U506" s="4">
        <f t="shared" si="94"/>
        <v>95000</v>
      </c>
      <c r="V506" s="4">
        <v>95000</v>
      </c>
      <c r="W506" s="4"/>
      <c r="X506" s="4">
        <f t="shared" si="95"/>
        <v>0</v>
      </c>
      <c r="Y506" s="4"/>
      <c r="Z506" s="4"/>
      <c r="AA506" s="4">
        <f>C506+I506-L506-O506-U506-X506-R506</f>
        <v>0</v>
      </c>
      <c r="AB506" s="7">
        <v>45386</v>
      </c>
    </row>
    <row r="507" spans="1:28" ht="15.75" x14ac:dyDescent="0.25">
      <c r="A507" s="29">
        <v>45387</v>
      </c>
      <c r="B507" s="72" t="s">
        <v>551</v>
      </c>
      <c r="C507" s="25"/>
      <c r="D507" s="25" t="s">
        <v>46</v>
      </c>
      <c r="E507" s="25" t="s">
        <v>108</v>
      </c>
      <c r="F507" s="25">
        <v>600</v>
      </c>
      <c r="G507" s="27" t="s">
        <v>34</v>
      </c>
      <c r="H507" s="25">
        <v>2000</v>
      </c>
      <c r="I507" s="11">
        <f t="shared" si="90"/>
        <v>1200000</v>
      </c>
      <c r="J507" s="32" t="s">
        <v>312</v>
      </c>
      <c r="K507" s="11" t="s">
        <v>1196</v>
      </c>
      <c r="L507" s="4">
        <f t="shared" si="91"/>
        <v>0</v>
      </c>
      <c r="M507" s="4"/>
      <c r="N507" s="4"/>
      <c r="O507" s="4">
        <f t="shared" si="92"/>
        <v>1200000</v>
      </c>
      <c r="P507" s="4">
        <v>1200000</v>
      </c>
      <c r="Q507" s="4"/>
      <c r="R507" s="4">
        <f t="shared" si="93"/>
        <v>0</v>
      </c>
      <c r="S507" s="4"/>
      <c r="T507" s="4"/>
      <c r="U507" s="4">
        <f t="shared" si="94"/>
        <v>0</v>
      </c>
      <c r="V507" s="4"/>
      <c r="W507" s="4"/>
      <c r="X507" s="4">
        <f t="shared" si="95"/>
        <v>0</v>
      </c>
      <c r="Y507" s="4"/>
      <c r="Z507" s="4"/>
      <c r="AA507" s="4">
        <f>C507+I507-L507-O507-U507-X507-R507</f>
        <v>0</v>
      </c>
      <c r="AB507" s="7">
        <v>45387</v>
      </c>
    </row>
    <row r="508" spans="1:28" ht="15.75" x14ac:dyDescent="0.25">
      <c r="A508" s="29">
        <v>45387</v>
      </c>
      <c r="B508" s="72" t="s">
        <v>278</v>
      </c>
      <c r="C508" s="25"/>
      <c r="D508" s="25" t="s">
        <v>46</v>
      </c>
      <c r="E508" s="25" t="s">
        <v>61</v>
      </c>
      <c r="F508" s="25">
        <v>250</v>
      </c>
      <c r="G508" s="25" t="s">
        <v>34</v>
      </c>
      <c r="H508" s="25">
        <v>2280</v>
      </c>
      <c r="I508" s="11">
        <f t="shared" si="90"/>
        <v>570000</v>
      </c>
      <c r="J508" s="32" t="s">
        <v>312</v>
      </c>
      <c r="K508" s="11"/>
      <c r="L508" s="4">
        <f t="shared" si="91"/>
        <v>0</v>
      </c>
      <c r="M508" s="4"/>
      <c r="N508" s="4"/>
      <c r="O508" s="4">
        <f t="shared" si="92"/>
        <v>570000</v>
      </c>
      <c r="P508" s="4">
        <v>570000</v>
      </c>
      <c r="Q508" s="4"/>
      <c r="R508" s="4">
        <f t="shared" si="93"/>
        <v>0</v>
      </c>
      <c r="S508" s="4"/>
      <c r="T508" s="4"/>
      <c r="U508" s="4">
        <f t="shared" si="94"/>
        <v>0</v>
      </c>
      <c r="V508" s="4"/>
      <c r="W508" s="4"/>
      <c r="X508" s="4">
        <f t="shared" si="95"/>
        <v>0</v>
      </c>
      <c r="Y508" s="4"/>
      <c r="Z508" s="4"/>
      <c r="AA508" s="4">
        <f>C508+I508-L508-O508-U508-X508-R508</f>
        <v>0</v>
      </c>
      <c r="AB508" s="7">
        <v>45386</v>
      </c>
    </row>
    <row r="509" spans="1:28" ht="15.75" x14ac:dyDescent="0.25">
      <c r="A509" s="29">
        <v>45387</v>
      </c>
      <c r="B509" s="72" t="s">
        <v>721</v>
      </c>
      <c r="C509" s="25"/>
      <c r="D509" s="25" t="s">
        <v>52</v>
      </c>
      <c r="E509" s="25" t="s">
        <v>290</v>
      </c>
      <c r="F509" s="25">
        <v>6250</v>
      </c>
      <c r="G509" s="25" t="s">
        <v>34</v>
      </c>
      <c r="H509" s="25">
        <v>2735</v>
      </c>
      <c r="I509" s="11">
        <f t="shared" si="90"/>
        <v>17093750</v>
      </c>
      <c r="J509" s="32" t="s">
        <v>312</v>
      </c>
      <c r="K509" s="11" t="s">
        <v>1212</v>
      </c>
      <c r="L509" s="4">
        <f t="shared" si="91"/>
        <v>0</v>
      </c>
      <c r="M509" s="4"/>
      <c r="N509" s="4"/>
      <c r="O509" s="4">
        <f t="shared" si="92"/>
        <v>17093750</v>
      </c>
      <c r="P509" s="4">
        <v>17093750</v>
      </c>
      <c r="Q509" s="4"/>
      <c r="R509" s="4">
        <f t="shared" si="93"/>
        <v>0</v>
      </c>
      <c r="S509" s="4"/>
      <c r="T509" s="4"/>
      <c r="U509" s="4">
        <f t="shared" si="94"/>
        <v>0</v>
      </c>
      <c r="V509" s="4"/>
      <c r="W509" s="4"/>
      <c r="X509" s="4">
        <f t="shared" si="95"/>
        <v>0</v>
      </c>
      <c r="Y509" s="4"/>
      <c r="Z509" s="4"/>
      <c r="AA509" s="4">
        <f>C509+I509-L509-O509-U509-X509-R509</f>
        <v>0</v>
      </c>
      <c r="AB509" s="7">
        <v>45387</v>
      </c>
    </row>
    <row r="510" spans="1:28" ht="15.75" x14ac:dyDescent="0.25">
      <c r="A510" s="29">
        <v>45387</v>
      </c>
      <c r="B510" s="72" t="s">
        <v>592</v>
      </c>
      <c r="C510" s="25"/>
      <c r="D510" s="25" t="s">
        <v>52</v>
      </c>
      <c r="E510" s="25" t="s">
        <v>259</v>
      </c>
      <c r="F510" s="25">
        <v>3500</v>
      </c>
      <c r="G510" s="25" t="s">
        <v>34</v>
      </c>
      <c r="H510" s="25">
        <v>835</v>
      </c>
      <c r="I510" s="11">
        <f t="shared" si="90"/>
        <v>2922500</v>
      </c>
      <c r="J510" s="31" t="s">
        <v>312</v>
      </c>
      <c r="K510" s="11" t="s">
        <v>1206</v>
      </c>
      <c r="L510" s="4">
        <f t="shared" si="91"/>
        <v>0</v>
      </c>
      <c r="M510" s="4"/>
      <c r="N510" s="4"/>
      <c r="O510" s="4">
        <f t="shared" si="92"/>
        <v>2922500</v>
      </c>
      <c r="P510" s="4">
        <v>2922500</v>
      </c>
      <c r="Q510" s="4"/>
      <c r="R510" s="4">
        <f t="shared" si="93"/>
        <v>0</v>
      </c>
      <c r="S510" s="4"/>
      <c r="T510" s="4"/>
      <c r="U510" s="4">
        <f t="shared" si="94"/>
        <v>0</v>
      </c>
      <c r="V510" s="4"/>
      <c r="W510" s="4"/>
      <c r="X510" s="4">
        <f t="shared" si="95"/>
        <v>0</v>
      </c>
      <c r="Y510" s="4"/>
      <c r="Z510" s="4"/>
      <c r="AA510" s="4">
        <f>C510+I510-L510-O510-U510-X510-R510</f>
        <v>0</v>
      </c>
      <c r="AB510" s="7">
        <v>45387</v>
      </c>
    </row>
    <row r="511" spans="1:28" ht="15.75" x14ac:dyDescent="0.25">
      <c r="A511" s="29">
        <v>45387</v>
      </c>
      <c r="B511" s="72" t="s">
        <v>531</v>
      </c>
      <c r="C511" s="25"/>
      <c r="D511" s="25" t="s">
        <v>52</v>
      </c>
      <c r="E511" s="25" t="s">
        <v>44</v>
      </c>
      <c r="F511" s="25">
        <v>500</v>
      </c>
      <c r="G511" s="25" t="s">
        <v>34</v>
      </c>
      <c r="H511" s="25">
        <v>960</v>
      </c>
      <c r="I511" s="11">
        <f t="shared" si="90"/>
        <v>480000</v>
      </c>
      <c r="J511" s="32" t="s">
        <v>324</v>
      </c>
      <c r="K511" s="11"/>
      <c r="L511" s="4">
        <f t="shared" si="91"/>
        <v>0</v>
      </c>
      <c r="M511" s="4"/>
      <c r="N511" s="4"/>
      <c r="O511" s="4">
        <f t="shared" si="92"/>
        <v>0</v>
      </c>
      <c r="P511" s="4"/>
      <c r="Q511" s="4"/>
      <c r="R511" s="4">
        <f t="shared" si="93"/>
        <v>0</v>
      </c>
      <c r="S511" s="4"/>
      <c r="T511" s="4"/>
      <c r="U511" s="4">
        <f t="shared" si="94"/>
        <v>480000</v>
      </c>
      <c r="V511" s="4">
        <v>480000</v>
      </c>
      <c r="W511" s="4"/>
      <c r="X511" s="4">
        <f t="shared" si="95"/>
        <v>0</v>
      </c>
      <c r="Y511" s="4"/>
      <c r="Z511" s="4"/>
      <c r="AA511" s="4">
        <f>C511+I511-L511-O511-U511-X511-R511</f>
        <v>0</v>
      </c>
      <c r="AB511" s="7">
        <v>45387</v>
      </c>
    </row>
    <row r="512" spans="1:28" ht="15.75" x14ac:dyDescent="0.25">
      <c r="A512" s="29">
        <v>45387</v>
      </c>
      <c r="B512" s="72" t="s">
        <v>99</v>
      </c>
      <c r="C512" s="25"/>
      <c r="D512" s="25"/>
      <c r="E512" s="25" t="s">
        <v>106</v>
      </c>
      <c r="F512" s="25">
        <v>33.6</v>
      </c>
      <c r="G512" s="25" t="s">
        <v>39</v>
      </c>
      <c r="H512" s="25"/>
      <c r="I512" s="11">
        <f t="shared" si="90"/>
        <v>0</v>
      </c>
      <c r="J512" s="28" t="s">
        <v>28</v>
      </c>
      <c r="K512" s="11"/>
      <c r="L512" s="4">
        <f t="shared" si="91"/>
        <v>0</v>
      </c>
      <c r="M512" s="4"/>
      <c r="N512" s="4"/>
      <c r="O512" s="4">
        <f t="shared" si="92"/>
        <v>0</v>
      </c>
      <c r="P512" s="4"/>
      <c r="Q512" s="4"/>
      <c r="R512" s="4">
        <f t="shared" si="93"/>
        <v>0</v>
      </c>
      <c r="S512" s="4"/>
      <c r="T512" s="4"/>
      <c r="U512" s="4">
        <f t="shared" si="94"/>
        <v>0</v>
      </c>
      <c r="V512" s="4"/>
      <c r="W512" s="4"/>
      <c r="X512" s="4">
        <f t="shared" si="95"/>
        <v>0</v>
      </c>
      <c r="Y512" s="4"/>
      <c r="Z512" s="4"/>
      <c r="AA512" s="4">
        <f>C512+I512-L512-O512-U512-X512-R512</f>
        <v>0</v>
      </c>
      <c r="AB512" s="7"/>
    </row>
    <row r="513" spans="1:28" ht="15.75" x14ac:dyDescent="0.25">
      <c r="A513" s="29">
        <v>45387</v>
      </c>
      <c r="B513" s="72" t="s">
        <v>421</v>
      </c>
      <c r="C513" s="27"/>
      <c r="D513" s="25" t="s">
        <v>46</v>
      </c>
      <c r="E513" s="27" t="s">
        <v>108</v>
      </c>
      <c r="F513" s="27">
        <v>2000</v>
      </c>
      <c r="G513" s="25" t="s">
        <v>34</v>
      </c>
      <c r="H513" s="27">
        <v>2150</v>
      </c>
      <c r="I513" s="11">
        <f t="shared" si="90"/>
        <v>4300000</v>
      </c>
      <c r="J513" s="32" t="s">
        <v>312</v>
      </c>
      <c r="K513" s="11" t="s">
        <v>1209</v>
      </c>
      <c r="L513" s="4">
        <f t="shared" si="91"/>
        <v>0</v>
      </c>
      <c r="M513" s="4"/>
      <c r="N513" s="4"/>
      <c r="O513" s="4">
        <f t="shared" si="92"/>
        <v>4300000</v>
      </c>
      <c r="P513" s="4">
        <v>4300000</v>
      </c>
      <c r="Q513" s="4"/>
      <c r="R513" s="4">
        <f t="shared" si="93"/>
        <v>0</v>
      </c>
      <c r="S513" s="4"/>
      <c r="T513" s="4"/>
      <c r="U513" s="4">
        <f t="shared" si="94"/>
        <v>0</v>
      </c>
      <c r="V513" s="4"/>
      <c r="W513" s="4"/>
      <c r="X513" s="4">
        <f t="shared" si="95"/>
        <v>0</v>
      </c>
      <c r="Y513" s="4"/>
      <c r="Z513" s="4"/>
      <c r="AA513" s="4">
        <f>C513+I513-L513-O513-U513-X513-R513</f>
        <v>0</v>
      </c>
      <c r="AB513" s="7">
        <v>45387</v>
      </c>
    </row>
    <row r="514" spans="1:28" ht="15.75" x14ac:dyDescent="0.25">
      <c r="A514" s="29">
        <v>45387</v>
      </c>
      <c r="B514" s="72" t="s">
        <v>592</v>
      </c>
      <c r="C514" s="27"/>
      <c r="D514" s="25" t="s">
        <v>52</v>
      </c>
      <c r="E514" s="27" t="s">
        <v>60</v>
      </c>
      <c r="F514" s="27">
        <v>5000</v>
      </c>
      <c r="G514" s="25" t="s">
        <v>34</v>
      </c>
      <c r="H514" s="27">
        <v>1370</v>
      </c>
      <c r="I514" s="11">
        <f t="shared" si="90"/>
        <v>6850000</v>
      </c>
      <c r="J514" s="31" t="s">
        <v>312</v>
      </c>
      <c r="K514" s="11" t="s">
        <v>1206</v>
      </c>
      <c r="L514" s="4">
        <f t="shared" si="91"/>
        <v>0</v>
      </c>
      <c r="M514" s="4"/>
      <c r="N514" s="4"/>
      <c r="O514" s="4">
        <f t="shared" si="92"/>
        <v>6850000</v>
      </c>
      <c r="P514" s="4">
        <v>6850000</v>
      </c>
      <c r="Q514" s="4"/>
      <c r="R514" s="4">
        <f t="shared" si="93"/>
        <v>0</v>
      </c>
      <c r="S514" s="4"/>
      <c r="T514" s="4"/>
      <c r="U514" s="4">
        <f t="shared" si="94"/>
        <v>0</v>
      </c>
      <c r="V514" s="4"/>
      <c r="W514" s="4"/>
      <c r="X514" s="4">
        <f t="shared" si="95"/>
        <v>0</v>
      </c>
      <c r="Y514" s="4"/>
      <c r="Z514" s="4"/>
      <c r="AA514" s="4">
        <f>C514+I514-L514-O514-U514-X514-R514</f>
        <v>0</v>
      </c>
      <c r="AB514" s="7">
        <v>45387</v>
      </c>
    </row>
    <row r="515" spans="1:28" ht="15.75" x14ac:dyDescent="0.25">
      <c r="A515" s="29">
        <v>45387</v>
      </c>
      <c r="B515" s="73" t="s">
        <v>99</v>
      </c>
      <c r="C515" s="25"/>
      <c r="D515" s="25"/>
      <c r="E515" s="25" t="s">
        <v>106</v>
      </c>
      <c r="F515" s="25">
        <v>66.900000000000006</v>
      </c>
      <c r="G515" s="25" t="s">
        <v>39</v>
      </c>
      <c r="H515" s="25"/>
      <c r="I515" s="11">
        <f t="shared" si="90"/>
        <v>0</v>
      </c>
      <c r="J515" s="28" t="s">
        <v>28</v>
      </c>
      <c r="K515" s="11"/>
      <c r="L515" s="4">
        <f t="shared" si="91"/>
        <v>0</v>
      </c>
      <c r="M515" s="4"/>
      <c r="N515" s="4"/>
      <c r="O515" s="4">
        <f t="shared" si="92"/>
        <v>0</v>
      </c>
      <c r="P515" s="4"/>
      <c r="Q515" s="4"/>
      <c r="R515" s="4">
        <f t="shared" si="93"/>
        <v>0</v>
      </c>
      <c r="S515" s="4"/>
      <c r="T515" s="4"/>
      <c r="U515" s="4">
        <f t="shared" si="94"/>
        <v>0</v>
      </c>
      <c r="V515" s="4"/>
      <c r="W515" s="4"/>
      <c r="X515" s="4">
        <f t="shared" si="95"/>
        <v>0</v>
      </c>
      <c r="Y515" s="4"/>
      <c r="Z515" s="4"/>
      <c r="AA515" s="4">
        <f>C515+I515-L515-O515-U515-X515-R515</f>
        <v>0</v>
      </c>
      <c r="AB515" s="7"/>
    </row>
    <row r="516" spans="1:28" ht="15.75" x14ac:dyDescent="0.25">
      <c r="A516" s="29">
        <v>45387</v>
      </c>
      <c r="B516" s="73" t="s">
        <v>1039</v>
      </c>
      <c r="C516" s="27"/>
      <c r="D516" s="27" t="s">
        <v>46</v>
      </c>
      <c r="E516" s="25" t="s">
        <v>129</v>
      </c>
      <c r="F516" s="27">
        <v>6</v>
      </c>
      <c r="G516" s="25" t="s">
        <v>77</v>
      </c>
      <c r="H516" s="27">
        <v>60000</v>
      </c>
      <c r="I516" s="11">
        <f t="shared" si="90"/>
        <v>360000</v>
      </c>
      <c r="J516" s="32" t="s">
        <v>324</v>
      </c>
      <c r="K516" s="11"/>
      <c r="L516" s="4">
        <f t="shared" si="91"/>
        <v>0</v>
      </c>
      <c r="M516" s="4"/>
      <c r="N516" s="4"/>
      <c r="O516" s="4">
        <f t="shared" si="92"/>
        <v>0</v>
      </c>
      <c r="P516" s="4"/>
      <c r="Q516" s="4"/>
      <c r="R516" s="4">
        <f t="shared" si="93"/>
        <v>0</v>
      </c>
      <c r="S516" s="4"/>
      <c r="T516" s="4"/>
      <c r="U516" s="4">
        <f t="shared" si="94"/>
        <v>360000</v>
      </c>
      <c r="V516" s="4">
        <v>360000</v>
      </c>
      <c r="W516" s="4"/>
      <c r="X516" s="4">
        <f t="shared" si="95"/>
        <v>0</v>
      </c>
      <c r="Y516" s="4"/>
      <c r="Z516" s="4"/>
      <c r="AA516" s="4">
        <f>C516+I516-L516-O516-U516-X516-R516</f>
        <v>0</v>
      </c>
      <c r="AB516" s="7">
        <v>45387</v>
      </c>
    </row>
    <row r="517" spans="1:28" ht="15.75" x14ac:dyDescent="0.25">
      <c r="A517" s="29">
        <v>45387</v>
      </c>
      <c r="B517" s="73" t="s">
        <v>422</v>
      </c>
      <c r="C517" s="25"/>
      <c r="D517" s="27" t="s">
        <v>52</v>
      </c>
      <c r="E517" s="25" t="s">
        <v>259</v>
      </c>
      <c r="F517" s="27">
        <v>2000</v>
      </c>
      <c r="G517" s="25" t="s">
        <v>34</v>
      </c>
      <c r="H517" s="25">
        <v>945</v>
      </c>
      <c r="I517" s="11">
        <f t="shared" si="90"/>
        <v>1890000</v>
      </c>
      <c r="J517" s="32" t="s">
        <v>324</v>
      </c>
      <c r="K517" s="11"/>
      <c r="L517" s="4">
        <f t="shared" si="91"/>
        <v>0</v>
      </c>
      <c r="M517" s="4"/>
      <c r="N517" s="4"/>
      <c r="O517" s="4">
        <f t="shared" si="92"/>
        <v>0</v>
      </c>
      <c r="P517" s="4"/>
      <c r="Q517" s="4"/>
      <c r="R517" s="4">
        <f t="shared" si="93"/>
        <v>0</v>
      </c>
      <c r="S517" s="4"/>
      <c r="T517" s="4"/>
      <c r="U517" s="4">
        <f t="shared" si="94"/>
        <v>1890000</v>
      </c>
      <c r="V517" s="4">
        <v>1890000</v>
      </c>
      <c r="W517" s="4"/>
      <c r="X517" s="4">
        <f t="shared" si="95"/>
        <v>0</v>
      </c>
      <c r="Y517" s="4"/>
      <c r="Z517" s="4"/>
      <c r="AA517" s="4">
        <f>C517+I517-L517-O517-U517-X517-R517</f>
        <v>0</v>
      </c>
      <c r="AB517" s="7">
        <v>45387</v>
      </c>
    </row>
    <row r="518" spans="1:28" ht="15.75" x14ac:dyDescent="0.25">
      <c r="A518" s="29">
        <v>45387</v>
      </c>
      <c r="B518" s="73" t="s">
        <v>412</v>
      </c>
      <c r="C518" s="25"/>
      <c r="D518" s="27" t="s">
        <v>46</v>
      </c>
      <c r="E518" s="25" t="s">
        <v>1041</v>
      </c>
      <c r="F518" s="25">
        <v>1218</v>
      </c>
      <c r="G518" s="25" t="s">
        <v>39</v>
      </c>
      <c r="H518" s="25">
        <v>12900</v>
      </c>
      <c r="I518" s="11">
        <f t="shared" si="90"/>
        <v>15712200</v>
      </c>
      <c r="J518" s="31" t="s">
        <v>312</v>
      </c>
      <c r="K518" s="11"/>
      <c r="L518" s="4">
        <f t="shared" si="91"/>
        <v>0</v>
      </c>
      <c r="M518" s="4"/>
      <c r="N518" s="4"/>
      <c r="O518" s="4">
        <f t="shared" si="92"/>
        <v>15712200</v>
      </c>
      <c r="P518" s="4"/>
      <c r="Q518" s="4">
        <v>15712200</v>
      </c>
      <c r="R518" s="4">
        <f t="shared" si="93"/>
        <v>0</v>
      </c>
      <c r="S518" s="4"/>
      <c r="T518" s="4"/>
      <c r="U518" s="4">
        <f t="shared" si="94"/>
        <v>0</v>
      </c>
      <c r="V518" s="4"/>
      <c r="W518" s="4"/>
      <c r="X518" s="4">
        <f t="shared" si="95"/>
        <v>0</v>
      </c>
      <c r="Y518" s="4"/>
      <c r="Z518" s="4"/>
      <c r="AA518" s="4">
        <f>C518+I518-L518-O518-U518-X518-R518</f>
        <v>0</v>
      </c>
      <c r="AB518" s="7">
        <v>45404</v>
      </c>
    </row>
    <row r="519" spans="1:28" ht="15.75" x14ac:dyDescent="0.25">
      <c r="A519" s="29">
        <v>45387</v>
      </c>
      <c r="B519" s="72" t="s">
        <v>1191</v>
      </c>
      <c r="C519" s="25"/>
      <c r="D519" s="25" t="s">
        <v>52</v>
      </c>
      <c r="E519" s="25" t="s">
        <v>109</v>
      </c>
      <c r="F519" s="25">
        <v>3750</v>
      </c>
      <c r="G519" s="25" t="s">
        <v>34</v>
      </c>
      <c r="H519" s="25">
        <v>1040</v>
      </c>
      <c r="I519" s="11">
        <f t="shared" si="90"/>
        <v>3900000</v>
      </c>
      <c r="J519" s="32" t="s">
        <v>312</v>
      </c>
      <c r="K519" s="11"/>
      <c r="L519" s="4">
        <f t="shared" si="91"/>
        <v>0</v>
      </c>
      <c r="M519" s="4"/>
      <c r="N519" s="4"/>
      <c r="O519" s="4">
        <f t="shared" si="92"/>
        <v>3900000</v>
      </c>
      <c r="P519" s="4">
        <v>3900000</v>
      </c>
      <c r="Q519" s="4"/>
      <c r="R519" s="4">
        <f t="shared" si="93"/>
        <v>0</v>
      </c>
      <c r="S519" s="4"/>
      <c r="T519" s="4"/>
      <c r="U519" s="4">
        <f t="shared" si="94"/>
        <v>0</v>
      </c>
      <c r="V519" s="4"/>
      <c r="W519" s="4"/>
      <c r="X519" s="4">
        <f t="shared" si="95"/>
        <v>0</v>
      </c>
      <c r="Y519" s="4"/>
      <c r="Z519" s="4"/>
      <c r="AA519" s="4">
        <f>C519+I519-L519-O519-U519-X519-R519</f>
        <v>0</v>
      </c>
      <c r="AB519" s="7">
        <v>45387</v>
      </c>
    </row>
    <row r="520" spans="1:28" ht="15.75" x14ac:dyDescent="0.25">
      <c r="A520" s="29">
        <v>45387</v>
      </c>
      <c r="B520" s="72" t="s">
        <v>287</v>
      </c>
      <c r="C520" s="27"/>
      <c r="D520" s="25" t="s">
        <v>52</v>
      </c>
      <c r="E520" s="27" t="s">
        <v>50</v>
      </c>
      <c r="F520" s="27">
        <v>100</v>
      </c>
      <c r="G520" s="25" t="s">
        <v>34</v>
      </c>
      <c r="H520" s="27">
        <v>3885</v>
      </c>
      <c r="I520" s="11">
        <f t="shared" si="90"/>
        <v>388500</v>
      </c>
      <c r="J520" s="32" t="s">
        <v>324</v>
      </c>
      <c r="K520" s="11"/>
      <c r="L520" s="4">
        <f t="shared" si="91"/>
        <v>0</v>
      </c>
      <c r="M520" s="4"/>
      <c r="N520" s="4"/>
      <c r="O520" s="4">
        <f t="shared" si="92"/>
        <v>0</v>
      </c>
      <c r="P520" s="4"/>
      <c r="Q520" s="4"/>
      <c r="R520" s="4">
        <f t="shared" si="93"/>
        <v>0</v>
      </c>
      <c r="S520" s="4"/>
      <c r="T520" s="4"/>
      <c r="U520" s="4">
        <f t="shared" si="94"/>
        <v>388500</v>
      </c>
      <c r="V520" s="4">
        <v>388500</v>
      </c>
      <c r="W520" s="4"/>
      <c r="X520" s="4">
        <f t="shared" si="95"/>
        <v>0</v>
      </c>
      <c r="Y520" s="4"/>
      <c r="Z520" s="4"/>
      <c r="AA520" s="4">
        <f>C520+I520-L520-O520-U520-X520-R520</f>
        <v>0</v>
      </c>
      <c r="AB520" s="7">
        <v>45387</v>
      </c>
    </row>
    <row r="521" spans="1:28" ht="15.75" x14ac:dyDescent="0.25">
      <c r="A521" s="29">
        <v>45387</v>
      </c>
      <c r="B521" s="72" t="s">
        <v>536</v>
      </c>
      <c r="C521" s="27"/>
      <c r="D521" s="25" t="s">
        <v>46</v>
      </c>
      <c r="E521" s="27" t="s">
        <v>50</v>
      </c>
      <c r="F521" s="27">
        <v>200</v>
      </c>
      <c r="G521" s="25" t="s">
        <v>34</v>
      </c>
      <c r="H521" s="27">
        <v>3885</v>
      </c>
      <c r="I521" s="11">
        <f t="shared" si="90"/>
        <v>777000</v>
      </c>
      <c r="J521" s="32" t="s">
        <v>312</v>
      </c>
      <c r="K521" s="11"/>
      <c r="L521" s="4">
        <f t="shared" si="91"/>
        <v>0</v>
      </c>
      <c r="M521" s="4"/>
      <c r="N521" s="4"/>
      <c r="O521" s="4">
        <f t="shared" si="92"/>
        <v>777000</v>
      </c>
      <c r="P521" s="4">
        <v>777000</v>
      </c>
      <c r="Q521" s="4"/>
      <c r="R521" s="4">
        <f t="shared" si="93"/>
        <v>0</v>
      </c>
      <c r="S521" s="4"/>
      <c r="T521" s="4"/>
      <c r="U521" s="4">
        <f t="shared" si="94"/>
        <v>0</v>
      </c>
      <c r="V521" s="4"/>
      <c r="W521" s="4"/>
      <c r="X521" s="4">
        <f t="shared" si="95"/>
        <v>0</v>
      </c>
      <c r="Y521" s="4"/>
      <c r="Z521" s="4"/>
      <c r="AA521" s="4">
        <f>C521+I521-L521-O521-U521-X521-R521</f>
        <v>0</v>
      </c>
      <c r="AB521" s="7">
        <v>45387</v>
      </c>
    </row>
    <row r="522" spans="1:28" ht="15.75" x14ac:dyDescent="0.25">
      <c r="A522" s="29">
        <v>45387</v>
      </c>
      <c r="B522" s="72" t="s">
        <v>536</v>
      </c>
      <c r="C522" s="25"/>
      <c r="D522" s="25" t="s">
        <v>46</v>
      </c>
      <c r="E522" s="27" t="s">
        <v>260</v>
      </c>
      <c r="F522" s="25">
        <v>400</v>
      </c>
      <c r="G522" s="25" t="s">
        <v>34</v>
      </c>
      <c r="H522" s="25">
        <v>2793</v>
      </c>
      <c r="I522" s="11">
        <f t="shared" si="90"/>
        <v>1117200</v>
      </c>
      <c r="J522" s="32" t="s">
        <v>312</v>
      </c>
      <c r="K522" s="11"/>
      <c r="L522" s="4">
        <f t="shared" si="91"/>
        <v>0</v>
      </c>
      <c r="M522" s="4"/>
      <c r="N522" s="4"/>
      <c r="O522" s="4">
        <f t="shared" si="92"/>
        <v>1117200</v>
      </c>
      <c r="P522" s="4">
        <v>1117200</v>
      </c>
      <c r="Q522" s="4"/>
      <c r="R522" s="4">
        <f t="shared" si="93"/>
        <v>0</v>
      </c>
      <c r="S522" s="4"/>
      <c r="T522" s="4"/>
      <c r="U522" s="4">
        <f t="shared" si="94"/>
        <v>0</v>
      </c>
      <c r="V522" s="4"/>
      <c r="W522" s="4"/>
      <c r="X522" s="4">
        <f t="shared" si="95"/>
        <v>0</v>
      </c>
      <c r="Y522" s="4"/>
      <c r="Z522" s="4"/>
      <c r="AA522" s="4">
        <f>C522+I522-L522-O522-U522-X522-R522</f>
        <v>0</v>
      </c>
      <c r="AB522" s="7">
        <v>45387</v>
      </c>
    </row>
    <row r="523" spans="1:28" ht="15.75" x14ac:dyDescent="0.25">
      <c r="A523" s="29">
        <v>45387</v>
      </c>
      <c r="B523" s="72" t="s">
        <v>536</v>
      </c>
      <c r="C523" s="25"/>
      <c r="D523" s="25" t="s">
        <v>46</v>
      </c>
      <c r="E523" s="25" t="s">
        <v>109</v>
      </c>
      <c r="F523" s="25">
        <v>250</v>
      </c>
      <c r="G523" s="25" t="s">
        <v>34</v>
      </c>
      <c r="H523" s="25">
        <v>1040</v>
      </c>
      <c r="I523" s="11">
        <f t="shared" si="90"/>
        <v>260000</v>
      </c>
      <c r="J523" s="32" t="s">
        <v>312</v>
      </c>
      <c r="K523" s="11"/>
      <c r="L523" s="4">
        <f t="shared" si="91"/>
        <v>0</v>
      </c>
      <c r="M523" s="4"/>
      <c r="N523" s="4"/>
      <c r="O523" s="4">
        <f t="shared" si="92"/>
        <v>260000</v>
      </c>
      <c r="P523" s="4">
        <v>260000</v>
      </c>
      <c r="Q523" s="4"/>
      <c r="R523" s="4">
        <f t="shared" si="93"/>
        <v>0</v>
      </c>
      <c r="S523" s="4"/>
      <c r="T523" s="4"/>
      <c r="U523" s="4">
        <f t="shared" si="94"/>
        <v>0</v>
      </c>
      <c r="V523" s="4"/>
      <c r="W523" s="4"/>
      <c r="X523" s="4">
        <f t="shared" si="95"/>
        <v>0</v>
      </c>
      <c r="Y523" s="4"/>
      <c r="Z523" s="4"/>
      <c r="AA523" s="4">
        <f>C523+I523-L523-O523-U523-X523-R523</f>
        <v>0</v>
      </c>
      <c r="AB523" s="7">
        <v>45387</v>
      </c>
    </row>
    <row r="524" spans="1:28" ht="15.75" x14ac:dyDescent="0.25">
      <c r="A524" s="29">
        <v>45387</v>
      </c>
      <c r="B524" s="72" t="s">
        <v>536</v>
      </c>
      <c r="C524" s="25"/>
      <c r="D524" s="25" t="s">
        <v>46</v>
      </c>
      <c r="E524" s="25" t="s">
        <v>60</v>
      </c>
      <c r="F524" s="25">
        <v>750</v>
      </c>
      <c r="G524" s="25" t="s">
        <v>34</v>
      </c>
      <c r="H524" s="25">
        <v>1370</v>
      </c>
      <c r="I524" s="11">
        <f t="shared" si="90"/>
        <v>1027500</v>
      </c>
      <c r="J524" s="32" t="s">
        <v>312</v>
      </c>
      <c r="K524" s="11"/>
      <c r="L524" s="4">
        <f t="shared" si="91"/>
        <v>0</v>
      </c>
      <c r="M524" s="4"/>
      <c r="N524" s="4"/>
      <c r="O524" s="4">
        <f t="shared" si="92"/>
        <v>1027500</v>
      </c>
      <c r="P524" s="4">
        <v>1027500</v>
      </c>
      <c r="Q524" s="4"/>
      <c r="R524" s="4">
        <f t="shared" si="93"/>
        <v>0</v>
      </c>
      <c r="S524" s="4"/>
      <c r="T524" s="4"/>
      <c r="U524" s="4">
        <f t="shared" si="94"/>
        <v>0</v>
      </c>
      <c r="V524" s="4"/>
      <c r="W524" s="4"/>
      <c r="X524" s="4">
        <f t="shared" si="95"/>
        <v>0</v>
      </c>
      <c r="Y524" s="4"/>
      <c r="Z524" s="4"/>
      <c r="AA524" s="4">
        <f>C524+I524-L524-O524-U524-X524-R524</f>
        <v>0</v>
      </c>
      <c r="AB524" s="7">
        <v>45387</v>
      </c>
    </row>
    <row r="525" spans="1:28" ht="15.75" x14ac:dyDescent="0.25">
      <c r="A525" s="29">
        <v>45387</v>
      </c>
      <c r="B525" s="72" t="s">
        <v>499</v>
      </c>
      <c r="C525" s="25"/>
      <c r="D525" s="25" t="s">
        <v>52</v>
      </c>
      <c r="E525" s="25" t="s">
        <v>348</v>
      </c>
      <c r="F525" s="25">
        <v>200</v>
      </c>
      <c r="G525" s="25" t="s">
        <v>34</v>
      </c>
      <c r="H525" s="25">
        <v>1150</v>
      </c>
      <c r="I525" s="11">
        <f t="shared" si="90"/>
        <v>230000</v>
      </c>
      <c r="J525" s="32" t="s">
        <v>324</v>
      </c>
      <c r="K525" s="11"/>
      <c r="L525" s="4">
        <f t="shared" si="91"/>
        <v>0</v>
      </c>
      <c r="M525" s="4"/>
      <c r="N525" s="4"/>
      <c r="O525" s="4">
        <f t="shared" si="92"/>
        <v>0</v>
      </c>
      <c r="P525" s="4"/>
      <c r="Q525" s="4"/>
      <c r="R525" s="4">
        <f t="shared" si="93"/>
        <v>0</v>
      </c>
      <c r="S525" s="4"/>
      <c r="T525" s="4"/>
      <c r="U525" s="4">
        <f t="shared" si="94"/>
        <v>230000</v>
      </c>
      <c r="V525" s="4">
        <v>230000</v>
      </c>
      <c r="W525" s="4"/>
      <c r="X525" s="4">
        <f t="shared" si="95"/>
        <v>0</v>
      </c>
      <c r="Y525" s="4"/>
      <c r="Z525" s="4"/>
      <c r="AA525" s="4">
        <f>C525+I525-L525-O525-U525-X525-R525</f>
        <v>0</v>
      </c>
      <c r="AB525" s="7">
        <v>45387</v>
      </c>
    </row>
    <row r="526" spans="1:28" ht="15.75" x14ac:dyDescent="0.25">
      <c r="A526" s="29">
        <v>45387</v>
      </c>
      <c r="B526" s="72" t="s">
        <v>359</v>
      </c>
      <c r="C526" s="27"/>
      <c r="D526" s="25" t="s">
        <v>46</v>
      </c>
      <c r="E526" s="25" t="s">
        <v>40</v>
      </c>
      <c r="F526" s="27">
        <v>648</v>
      </c>
      <c r="G526" s="27" t="s">
        <v>39</v>
      </c>
      <c r="H526" s="27">
        <v>13000</v>
      </c>
      <c r="I526" s="11">
        <f t="shared" si="90"/>
        <v>8424000</v>
      </c>
      <c r="J526" s="32" t="s">
        <v>312</v>
      </c>
      <c r="K526" s="11" t="s">
        <v>1210</v>
      </c>
      <c r="L526" s="4">
        <f t="shared" si="91"/>
        <v>0</v>
      </c>
      <c r="M526" s="4"/>
      <c r="N526" s="4"/>
      <c r="O526" s="4">
        <f t="shared" si="92"/>
        <v>8424000</v>
      </c>
      <c r="P526" s="4">
        <v>8424000</v>
      </c>
      <c r="Q526" s="4"/>
      <c r="R526" s="4">
        <f t="shared" si="93"/>
        <v>0</v>
      </c>
      <c r="S526" s="4"/>
      <c r="T526" s="4"/>
      <c r="U526" s="4">
        <f t="shared" si="94"/>
        <v>0</v>
      </c>
      <c r="V526" s="4"/>
      <c r="W526" s="4"/>
      <c r="X526" s="4">
        <f t="shared" si="95"/>
        <v>0</v>
      </c>
      <c r="Y526" s="4"/>
      <c r="Z526" s="4"/>
      <c r="AA526" s="4">
        <f>C526+I526-L526-O526-U526-X526-R526</f>
        <v>0</v>
      </c>
      <c r="AB526" s="7">
        <v>45387</v>
      </c>
    </row>
    <row r="527" spans="1:28" ht="15.75" x14ac:dyDescent="0.25">
      <c r="A527" s="29">
        <v>45387</v>
      </c>
      <c r="B527" s="72" t="s">
        <v>261</v>
      </c>
      <c r="C527" s="25"/>
      <c r="D527" s="25" t="s">
        <v>46</v>
      </c>
      <c r="E527" s="25" t="s">
        <v>58</v>
      </c>
      <c r="F527" s="27">
        <v>1200</v>
      </c>
      <c r="G527" s="27" t="s">
        <v>34</v>
      </c>
      <c r="H527" s="25">
        <v>2250</v>
      </c>
      <c r="I527" s="11">
        <f t="shared" si="90"/>
        <v>2700000</v>
      </c>
      <c r="J527" s="31" t="s">
        <v>312</v>
      </c>
      <c r="K527" s="11" t="s">
        <v>1313</v>
      </c>
      <c r="L527" s="4">
        <f t="shared" si="91"/>
        <v>0</v>
      </c>
      <c r="M527" s="4"/>
      <c r="N527" s="4"/>
      <c r="O527" s="4">
        <f t="shared" si="92"/>
        <v>2700000</v>
      </c>
      <c r="P527" s="4">
        <v>2700000</v>
      </c>
      <c r="Q527" s="4"/>
      <c r="R527" s="4">
        <f t="shared" si="93"/>
        <v>0</v>
      </c>
      <c r="S527" s="4"/>
      <c r="T527" s="4"/>
      <c r="U527" s="4">
        <f t="shared" si="94"/>
        <v>0</v>
      </c>
      <c r="V527" s="4"/>
      <c r="W527" s="4"/>
      <c r="X527" s="4">
        <f t="shared" si="95"/>
        <v>0</v>
      </c>
      <c r="Y527" s="4"/>
      <c r="Z527" s="4"/>
      <c r="AA527" s="4">
        <f>C527+I527-L527-O527-U527-X527-R527</f>
        <v>0</v>
      </c>
      <c r="AB527" s="7">
        <v>45404</v>
      </c>
    </row>
    <row r="528" spans="1:28" ht="15.75" x14ac:dyDescent="0.25">
      <c r="A528" s="29">
        <v>45387</v>
      </c>
      <c r="B528" s="72" t="s">
        <v>1192</v>
      </c>
      <c r="C528" s="27"/>
      <c r="D528" s="25" t="s">
        <v>52</v>
      </c>
      <c r="E528" s="27" t="s">
        <v>129</v>
      </c>
      <c r="F528" s="25">
        <v>4</v>
      </c>
      <c r="G528" s="27" t="s">
        <v>77</v>
      </c>
      <c r="H528" s="27">
        <v>60000</v>
      </c>
      <c r="I528" s="11">
        <f t="shared" si="90"/>
        <v>240000</v>
      </c>
      <c r="J528" s="32" t="s">
        <v>324</v>
      </c>
      <c r="K528" s="11"/>
      <c r="L528" s="4">
        <f t="shared" si="91"/>
        <v>240000</v>
      </c>
      <c r="M528" s="4">
        <v>240000</v>
      </c>
      <c r="N528" s="4"/>
      <c r="O528" s="4">
        <f t="shared" si="92"/>
        <v>0</v>
      </c>
      <c r="P528" s="4"/>
      <c r="Q528" s="4"/>
      <c r="R528" s="4">
        <f t="shared" si="93"/>
        <v>0</v>
      </c>
      <c r="S528" s="4"/>
      <c r="T528" s="4"/>
      <c r="U528" s="4">
        <f t="shared" si="94"/>
        <v>0</v>
      </c>
      <c r="V528" s="4"/>
      <c r="W528" s="4"/>
      <c r="X528" s="4">
        <f t="shared" si="95"/>
        <v>0</v>
      </c>
      <c r="Y528" s="4"/>
      <c r="Z528" s="4"/>
      <c r="AA528" s="4">
        <f>C528+I528-L528-O528-U528-X528-R528</f>
        <v>0</v>
      </c>
      <c r="AB528" s="7">
        <v>45387</v>
      </c>
    </row>
    <row r="529" spans="1:28" ht="15.75" x14ac:dyDescent="0.25">
      <c r="A529" s="29">
        <v>45387</v>
      </c>
      <c r="B529" s="72" t="s">
        <v>1193</v>
      </c>
      <c r="C529" s="25"/>
      <c r="D529" s="25" t="s">
        <v>46</v>
      </c>
      <c r="E529" s="25" t="s">
        <v>454</v>
      </c>
      <c r="F529" s="25">
        <v>5</v>
      </c>
      <c r="G529" s="25" t="s">
        <v>125</v>
      </c>
      <c r="H529" s="25">
        <v>55000</v>
      </c>
      <c r="I529" s="11">
        <f t="shared" si="90"/>
        <v>275000</v>
      </c>
      <c r="J529" s="32" t="s">
        <v>312</v>
      </c>
      <c r="K529" s="11"/>
      <c r="L529" s="4">
        <f t="shared" si="91"/>
        <v>0</v>
      </c>
      <c r="M529" s="4"/>
      <c r="N529" s="4"/>
      <c r="O529" s="4">
        <f t="shared" si="92"/>
        <v>275000</v>
      </c>
      <c r="P529" s="4">
        <v>275000</v>
      </c>
      <c r="Q529" s="4"/>
      <c r="R529" s="4">
        <f t="shared" si="93"/>
        <v>0</v>
      </c>
      <c r="S529" s="4"/>
      <c r="T529" s="4"/>
      <c r="U529" s="4">
        <f t="shared" si="94"/>
        <v>0</v>
      </c>
      <c r="V529" s="4"/>
      <c r="W529" s="4"/>
      <c r="X529" s="4">
        <f t="shared" si="95"/>
        <v>0</v>
      </c>
      <c r="Y529" s="4"/>
      <c r="Z529" s="4"/>
      <c r="AA529" s="4">
        <f>C529+I529-L529-O529-U529-X529-R529</f>
        <v>0</v>
      </c>
      <c r="AB529" s="7">
        <v>45386</v>
      </c>
    </row>
    <row r="530" spans="1:28" ht="15.75" x14ac:dyDescent="0.25">
      <c r="A530" s="29">
        <v>45387</v>
      </c>
      <c r="B530" s="72" t="s">
        <v>1193</v>
      </c>
      <c r="C530" s="25"/>
      <c r="D530" s="25" t="s">
        <v>46</v>
      </c>
      <c r="E530" s="27" t="s">
        <v>129</v>
      </c>
      <c r="F530" s="25">
        <v>4</v>
      </c>
      <c r="G530" s="25" t="s">
        <v>77</v>
      </c>
      <c r="H530" s="25">
        <v>60000</v>
      </c>
      <c r="I530" s="11">
        <f t="shared" si="90"/>
        <v>240000</v>
      </c>
      <c r="J530" s="32" t="s">
        <v>312</v>
      </c>
      <c r="K530" s="11"/>
      <c r="L530" s="4">
        <f t="shared" si="91"/>
        <v>0</v>
      </c>
      <c r="M530" s="4"/>
      <c r="N530" s="4"/>
      <c r="O530" s="4">
        <f t="shared" si="92"/>
        <v>240000</v>
      </c>
      <c r="P530" s="4">
        <v>240000</v>
      </c>
      <c r="Q530" s="4"/>
      <c r="R530" s="4">
        <f t="shared" si="93"/>
        <v>0</v>
      </c>
      <c r="S530" s="4"/>
      <c r="T530" s="4"/>
      <c r="U530" s="4">
        <f t="shared" si="94"/>
        <v>0</v>
      </c>
      <c r="V530" s="4"/>
      <c r="W530" s="4"/>
      <c r="X530" s="4">
        <f t="shared" si="95"/>
        <v>0</v>
      </c>
      <c r="Y530" s="4"/>
      <c r="Z530" s="4"/>
      <c r="AA530" s="4">
        <f>C530+I530-L530-O530-U530-X530-R530</f>
        <v>0</v>
      </c>
      <c r="AB530" s="7">
        <v>45386</v>
      </c>
    </row>
    <row r="531" spans="1:28" ht="15.75" x14ac:dyDescent="0.25">
      <c r="A531" s="29">
        <v>45387</v>
      </c>
      <c r="B531" s="72" t="s">
        <v>99</v>
      </c>
      <c r="C531" s="25"/>
      <c r="D531" s="25"/>
      <c r="E531" s="25" t="s">
        <v>103</v>
      </c>
      <c r="F531" s="25">
        <v>29.5</v>
      </c>
      <c r="G531" s="25" t="s">
        <v>39</v>
      </c>
      <c r="H531" s="25"/>
      <c r="I531" s="11">
        <f t="shared" si="90"/>
        <v>0</v>
      </c>
      <c r="J531" s="28" t="s">
        <v>28</v>
      </c>
      <c r="K531" s="11"/>
      <c r="L531" s="4">
        <f t="shared" si="91"/>
        <v>0</v>
      </c>
      <c r="M531" s="4"/>
      <c r="N531" s="4"/>
      <c r="O531" s="4">
        <f t="shared" si="92"/>
        <v>0</v>
      </c>
      <c r="P531" s="4"/>
      <c r="Q531" s="4"/>
      <c r="R531" s="4">
        <f t="shared" si="93"/>
        <v>0</v>
      </c>
      <c r="S531" s="4"/>
      <c r="T531" s="4"/>
      <c r="U531" s="4">
        <f t="shared" si="94"/>
        <v>0</v>
      </c>
      <c r="V531" s="4"/>
      <c r="W531" s="4"/>
      <c r="X531" s="4">
        <f t="shared" si="95"/>
        <v>0</v>
      </c>
      <c r="Y531" s="4"/>
      <c r="Z531" s="4"/>
      <c r="AA531" s="4">
        <f>C531+I531-L531-O531-U531-X531-R531</f>
        <v>0</v>
      </c>
      <c r="AB531" s="7"/>
    </row>
    <row r="532" spans="1:28" ht="15.75" x14ac:dyDescent="0.25">
      <c r="A532" s="29">
        <v>45387</v>
      </c>
      <c r="B532" s="73" t="s">
        <v>311</v>
      </c>
      <c r="C532" s="27"/>
      <c r="D532" s="25" t="s">
        <v>46</v>
      </c>
      <c r="E532" s="27" t="s">
        <v>219</v>
      </c>
      <c r="F532" s="27">
        <v>1</v>
      </c>
      <c r="G532" s="25" t="s">
        <v>39</v>
      </c>
      <c r="H532" s="27">
        <v>300000</v>
      </c>
      <c r="I532" s="11">
        <f t="shared" si="90"/>
        <v>300000</v>
      </c>
      <c r="J532" s="32" t="s">
        <v>324</v>
      </c>
      <c r="K532" s="11"/>
      <c r="L532" s="4">
        <f t="shared" si="91"/>
        <v>300000</v>
      </c>
      <c r="M532" s="4">
        <v>300000</v>
      </c>
      <c r="N532" s="4"/>
      <c r="O532" s="4">
        <f t="shared" si="92"/>
        <v>0</v>
      </c>
      <c r="P532" s="4"/>
      <c r="Q532" s="4"/>
      <c r="R532" s="4">
        <f t="shared" si="93"/>
        <v>0</v>
      </c>
      <c r="S532" s="4"/>
      <c r="T532" s="4"/>
      <c r="U532" s="4">
        <f t="shared" si="94"/>
        <v>0</v>
      </c>
      <c r="V532" s="4"/>
      <c r="W532" s="4"/>
      <c r="X532" s="4">
        <f t="shared" si="95"/>
        <v>0</v>
      </c>
      <c r="Y532" s="4"/>
      <c r="Z532" s="4"/>
      <c r="AA532" s="4">
        <f>C532+I532-L532-O532-U532-X532-R532</f>
        <v>0</v>
      </c>
      <c r="AB532" s="7">
        <v>45387</v>
      </c>
    </row>
    <row r="533" spans="1:28" ht="15.75" x14ac:dyDescent="0.25">
      <c r="A533" s="29">
        <v>45387</v>
      </c>
      <c r="B533" s="73" t="s">
        <v>311</v>
      </c>
      <c r="C533" s="25"/>
      <c r="D533" s="25" t="s">
        <v>46</v>
      </c>
      <c r="E533" s="25" t="s">
        <v>115</v>
      </c>
      <c r="F533" s="25">
        <v>13.6</v>
      </c>
      <c r="G533" s="25" t="s">
        <v>39</v>
      </c>
      <c r="H533" s="25">
        <v>47000</v>
      </c>
      <c r="I533" s="11">
        <f t="shared" si="90"/>
        <v>639200</v>
      </c>
      <c r="J533" s="32" t="s">
        <v>324</v>
      </c>
      <c r="K533" s="11"/>
      <c r="L533" s="4">
        <f t="shared" si="91"/>
        <v>639200</v>
      </c>
      <c r="M533" s="4">
        <v>639200</v>
      </c>
      <c r="N533" s="4"/>
      <c r="O533" s="4">
        <f t="shared" si="92"/>
        <v>0</v>
      </c>
      <c r="P533" s="4"/>
      <c r="Q533" s="4"/>
      <c r="R533" s="4">
        <f t="shared" si="93"/>
        <v>0</v>
      </c>
      <c r="S533" s="4"/>
      <c r="T533" s="4"/>
      <c r="U533" s="4">
        <f t="shared" si="94"/>
        <v>0</v>
      </c>
      <c r="V533" s="4"/>
      <c r="W533" s="4"/>
      <c r="X533" s="4">
        <f t="shared" si="95"/>
        <v>0</v>
      </c>
      <c r="Y533" s="4"/>
      <c r="Z533" s="4"/>
      <c r="AA533" s="4">
        <f>C533+I533-L533-O533-U533-X533-R533</f>
        <v>0</v>
      </c>
      <c r="AB533" s="7">
        <v>45387</v>
      </c>
    </row>
    <row r="534" spans="1:28" ht="15.75" x14ac:dyDescent="0.25">
      <c r="A534" s="29">
        <v>45387</v>
      </c>
      <c r="B534" s="73" t="s">
        <v>311</v>
      </c>
      <c r="C534" s="27"/>
      <c r="D534" s="25" t="s">
        <v>46</v>
      </c>
      <c r="E534" s="27" t="s">
        <v>299</v>
      </c>
      <c r="F534" s="27">
        <v>16.5</v>
      </c>
      <c r="G534" s="27" t="s">
        <v>39</v>
      </c>
      <c r="H534" s="27">
        <v>47000</v>
      </c>
      <c r="I534" s="11">
        <f t="shared" si="90"/>
        <v>775500</v>
      </c>
      <c r="J534" s="32" t="s">
        <v>324</v>
      </c>
      <c r="K534" s="11"/>
      <c r="L534" s="4">
        <f t="shared" si="91"/>
        <v>775500</v>
      </c>
      <c r="M534" s="4">
        <v>775500</v>
      </c>
      <c r="N534" s="4"/>
      <c r="O534" s="4">
        <f t="shared" si="92"/>
        <v>0</v>
      </c>
      <c r="P534" s="4"/>
      <c r="Q534" s="4"/>
      <c r="R534" s="4">
        <f t="shared" si="93"/>
        <v>0</v>
      </c>
      <c r="S534" s="4"/>
      <c r="T534" s="4"/>
      <c r="U534" s="4">
        <f t="shared" si="94"/>
        <v>0</v>
      </c>
      <c r="V534" s="4"/>
      <c r="W534" s="4"/>
      <c r="X534" s="4">
        <f t="shared" si="95"/>
        <v>0</v>
      </c>
      <c r="Y534" s="4"/>
      <c r="Z534" s="4"/>
      <c r="AA534" s="4">
        <f>C534+I534-L534-O534-U534-X534-R534</f>
        <v>0</v>
      </c>
      <c r="AB534" s="7">
        <v>45387</v>
      </c>
    </row>
    <row r="535" spans="1:28" ht="15.75" x14ac:dyDescent="0.25">
      <c r="A535" s="29">
        <v>45387</v>
      </c>
      <c r="B535" s="72" t="s">
        <v>1037</v>
      </c>
      <c r="C535" s="25"/>
      <c r="D535" s="27" t="s">
        <v>52</v>
      </c>
      <c r="E535" s="25" t="s">
        <v>454</v>
      </c>
      <c r="F535" s="25">
        <v>2.5</v>
      </c>
      <c r="G535" s="25" t="s">
        <v>125</v>
      </c>
      <c r="H535" s="25">
        <v>50000</v>
      </c>
      <c r="I535" s="11">
        <f t="shared" si="90"/>
        <v>125000</v>
      </c>
      <c r="J535" s="32" t="s">
        <v>324</v>
      </c>
      <c r="K535" s="11"/>
      <c r="L535" s="4">
        <f t="shared" si="91"/>
        <v>0</v>
      </c>
      <c r="M535" s="4"/>
      <c r="N535" s="4"/>
      <c r="O535" s="4">
        <f t="shared" si="92"/>
        <v>0</v>
      </c>
      <c r="P535" s="4"/>
      <c r="Q535" s="4"/>
      <c r="R535" s="4">
        <f t="shared" si="93"/>
        <v>0</v>
      </c>
      <c r="S535" s="4"/>
      <c r="T535" s="4"/>
      <c r="U535" s="4">
        <f t="shared" si="94"/>
        <v>125000</v>
      </c>
      <c r="V535" s="4">
        <v>125000</v>
      </c>
      <c r="W535" s="4"/>
      <c r="X535" s="4">
        <f t="shared" si="95"/>
        <v>0</v>
      </c>
      <c r="Y535" s="4"/>
      <c r="Z535" s="4"/>
      <c r="AA535" s="4">
        <f>C535+I535-L535-O535-U535-X535-R535</f>
        <v>0</v>
      </c>
      <c r="AB535" s="7">
        <v>45378</v>
      </c>
    </row>
    <row r="536" spans="1:28" ht="15.75" x14ac:dyDescent="0.25">
      <c r="A536" s="29">
        <v>45387</v>
      </c>
      <c r="B536" s="72" t="s">
        <v>118</v>
      </c>
      <c r="C536" s="25"/>
      <c r="D536" s="27" t="s">
        <v>46</v>
      </c>
      <c r="E536" s="25" t="s">
        <v>270</v>
      </c>
      <c r="F536" s="25">
        <v>1</v>
      </c>
      <c r="G536" s="25" t="s">
        <v>39</v>
      </c>
      <c r="H536" s="25">
        <v>135000</v>
      </c>
      <c r="I536" s="11">
        <f t="shared" si="90"/>
        <v>135000</v>
      </c>
      <c r="J536" s="28" t="s">
        <v>28</v>
      </c>
      <c r="K536" s="11"/>
      <c r="L536" s="4">
        <f t="shared" si="91"/>
        <v>0</v>
      </c>
      <c r="M536" s="4"/>
      <c r="N536" s="4"/>
      <c r="O536" s="4">
        <f t="shared" si="92"/>
        <v>0</v>
      </c>
      <c r="P536" s="4"/>
      <c r="Q536" s="4"/>
      <c r="R536" s="4">
        <f t="shared" si="93"/>
        <v>0</v>
      </c>
      <c r="S536" s="4"/>
      <c r="T536" s="4"/>
      <c r="U536" s="4">
        <f t="shared" si="94"/>
        <v>0</v>
      </c>
      <c r="V536" s="4"/>
      <c r="W536" s="4"/>
      <c r="X536" s="4">
        <f t="shared" si="95"/>
        <v>0</v>
      </c>
      <c r="Y536" s="4"/>
      <c r="Z536" s="4"/>
      <c r="AA536" s="4">
        <f>C536+I536-L536-O536-U536-X536-R536</f>
        <v>135000</v>
      </c>
      <c r="AB536" s="7"/>
    </row>
    <row r="537" spans="1:28" ht="15.75" x14ac:dyDescent="0.25">
      <c r="A537" s="29">
        <v>45387</v>
      </c>
      <c r="B537" s="72" t="s">
        <v>280</v>
      </c>
      <c r="C537" s="25"/>
      <c r="D537" s="25" t="s">
        <v>46</v>
      </c>
      <c r="E537" s="25" t="s">
        <v>87</v>
      </c>
      <c r="F537" s="25">
        <v>1000</v>
      </c>
      <c r="G537" s="25" t="s">
        <v>34</v>
      </c>
      <c r="H537" s="25">
        <v>1070</v>
      </c>
      <c r="I537" s="11">
        <f t="shared" si="90"/>
        <v>1070000</v>
      </c>
      <c r="J537" s="32" t="s">
        <v>324</v>
      </c>
      <c r="K537" s="11"/>
      <c r="L537" s="4">
        <f t="shared" si="91"/>
        <v>0</v>
      </c>
      <c r="M537" s="4"/>
      <c r="N537" s="4"/>
      <c r="O537" s="4">
        <f t="shared" si="92"/>
        <v>0</v>
      </c>
      <c r="P537" s="4"/>
      <c r="Q537" s="4"/>
      <c r="R537" s="4">
        <f t="shared" si="93"/>
        <v>0</v>
      </c>
      <c r="S537" s="4"/>
      <c r="T537" s="4"/>
      <c r="U537" s="4">
        <f t="shared" si="94"/>
        <v>1070000</v>
      </c>
      <c r="V537" s="4">
        <v>1070000</v>
      </c>
      <c r="W537" s="4"/>
      <c r="X537" s="4">
        <f t="shared" si="95"/>
        <v>0</v>
      </c>
      <c r="Y537" s="4"/>
      <c r="Z537" s="4"/>
      <c r="AA537" s="4">
        <f>C537+I537-L537-O537-U537-X537-R537</f>
        <v>0</v>
      </c>
      <c r="AB537" s="7">
        <v>45387</v>
      </c>
    </row>
    <row r="538" spans="1:28" ht="15.75" x14ac:dyDescent="0.25">
      <c r="A538" s="29">
        <v>45387</v>
      </c>
      <c r="B538" s="72" t="s">
        <v>280</v>
      </c>
      <c r="C538" s="25"/>
      <c r="D538" s="25" t="s">
        <v>46</v>
      </c>
      <c r="E538" s="25" t="s">
        <v>259</v>
      </c>
      <c r="F538" s="25">
        <v>1000</v>
      </c>
      <c r="G538" s="25" t="s">
        <v>34</v>
      </c>
      <c r="H538" s="25">
        <v>835</v>
      </c>
      <c r="I538" s="11">
        <f t="shared" si="90"/>
        <v>835000</v>
      </c>
      <c r="J538" s="32" t="s">
        <v>324</v>
      </c>
      <c r="K538" s="11"/>
      <c r="L538" s="4">
        <f t="shared" si="91"/>
        <v>0</v>
      </c>
      <c r="M538" s="4"/>
      <c r="N538" s="4"/>
      <c r="O538" s="4">
        <f t="shared" si="92"/>
        <v>0</v>
      </c>
      <c r="P538" s="4"/>
      <c r="Q538" s="4"/>
      <c r="R538" s="4">
        <f t="shared" si="93"/>
        <v>0</v>
      </c>
      <c r="S538" s="4"/>
      <c r="T538" s="4"/>
      <c r="U538" s="4">
        <f t="shared" si="94"/>
        <v>835000</v>
      </c>
      <c r="V538" s="4">
        <v>835000</v>
      </c>
      <c r="W538" s="4"/>
      <c r="X538" s="4">
        <f t="shared" si="95"/>
        <v>0</v>
      </c>
      <c r="Y538" s="4"/>
      <c r="Z538" s="4"/>
      <c r="AA538" s="4">
        <f>C538+I538-L538-O538-U538-X538-R538</f>
        <v>0</v>
      </c>
      <c r="AB538" s="7">
        <v>45387</v>
      </c>
    </row>
    <row r="539" spans="1:28" ht="15.75" x14ac:dyDescent="0.25">
      <c r="A539" s="29">
        <v>45387</v>
      </c>
      <c r="B539" s="72" t="s">
        <v>280</v>
      </c>
      <c r="C539" s="27"/>
      <c r="D539" s="25" t="s">
        <v>46</v>
      </c>
      <c r="E539" s="27" t="s">
        <v>108</v>
      </c>
      <c r="F539" s="27">
        <v>1000</v>
      </c>
      <c r="G539" s="25" t="s">
        <v>34</v>
      </c>
      <c r="H539" s="27">
        <v>1950</v>
      </c>
      <c r="I539" s="11">
        <f t="shared" si="90"/>
        <v>1950000</v>
      </c>
      <c r="J539" s="32" t="s">
        <v>324</v>
      </c>
      <c r="K539" s="11"/>
      <c r="L539" s="4">
        <f t="shared" si="91"/>
        <v>0</v>
      </c>
      <c r="M539" s="4"/>
      <c r="N539" s="4"/>
      <c r="O539" s="4">
        <f t="shared" si="92"/>
        <v>0</v>
      </c>
      <c r="P539" s="4"/>
      <c r="Q539" s="4"/>
      <c r="R539" s="4">
        <f t="shared" si="93"/>
        <v>0</v>
      </c>
      <c r="S539" s="4"/>
      <c r="T539" s="4"/>
      <c r="U539" s="4">
        <f t="shared" si="94"/>
        <v>1950000</v>
      </c>
      <c r="V539" s="4">
        <v>1950000</v>
      </c>
      <c r="W539" s="4"/>
      <c r="X539" s="4">
        <f t="shared" si="95"/>
        <v>0</v>
      </c>
      <c r="Y539" s="4"/>
      <c r="Z539" s="4"/>
      <c r="AA539" s="4">
        <f>C539+I539-L539-O539-U539-X539-R539</f>
        <v>0</v>
      </c>
      <c r="AB539" s="7">
        <v>45387</v>
      </c>
    </row>
    <row r="540" spans="1:28" ht="15.75" x14ac:dyDescent="0.25">
      <c r="A540" s="29">
        <v>45387</v>
      </c>
      <c r="B540" s="72" t="s">
        <v>280</v>
      </c>
      <c r="C540" s="27"/>
      <c r="D540" s="25" t="s">
        <v>46</v>
      </c>
      <c r="E540" s="27" t="s">
        <v>50</v>
      </c>
      <c r="F540" s="27">
        <v>500</v>
      </c>
      <c r="G540" s="25" t="s">
        <v>34</v>
      </c>
      <c r="H540" s="27">
        <v>3885</v>
      </c>
      <c r="I540" s="11">
        <f t="shared" si="90"/>
        <v>1942500</v>
      </c>
      <c r="J540" s="32" t="s">
        <v>324</v>
      </c>
      <c r="K540" s="11"/>
      <c r="L540" s="4">
        <f t="shared" si="91"/>
        <v>0</v>
      </c>
      <c r="M540" s="4"/>
      <c r="N540" s="4"/>
      <c r="O540" s="4">
        <f t="shared" si="92"/>
        <v>0</v>
      </c>
      <c r="P540" s="4"/>
      <c r="Q540" s="4"/>
      <c r="R540" s="4">
        <f t="shared" si="93"/>
        <v>0</v>
      </c>
      <c r="S540" s="4"/>
      <c r="T540" s="4"/>
      <c r="U540" s="4">
        <f t="shared" si="94"/>
        <v>1942500</v>
      </c>
      <c r="V540" s="4">
        <v>1942500</v>
      </c>
      <c r="W540" s="4"/>
      <c r="X540" s="4">
        <f t="shared" si="95"/>
        <v>0</v>
      </c>
      <c r="Y540" s="4"/>
      <c r="Z540" s="4"/>
      <c r="AA540" s="4">
        <f>C540+I540-L540-O540-U540-X540-R540</f>
        <v>0</v>
      </c>
      <c r="AB540" s="7">
        <v>45387</v>
      </c>
    </row>
    <row r="541" spans="1:28" ht="15.75" x14ac:dyDescent="0.25">
      <c r="A541" s="29">
        <v>45387</v>
      </c>
      <c r="B541" s="72" t="s">
        <v>280</v>
      </c>
      <c r="C541" s="25"/>
      <c r="D541" s="25" t="s">
        <v>46</v>
      </c>
      <c r="E541" s="25" t="s">
        <v>109</v>
      </c>
      <c r="F541" s="25">
        <v>1500</v>
      </c>
      <c r="G541" s="25" t="s">
        <v>34</v>
      </c>
      <c r="H541" s="25">
        <v>1040</v>
      </c>
      <c r="I541" s="11">
        <f t="shared" si="90"/>
        <v>1560000</v>
      </c>
      <c r="J541" s="32" t="s">
        <v>324</v>
      </c>
      <c r="K541" s="11"/>
      <c r="L541" s="4">
        <f t="shared" si="91"/>
        <v>0</v>
      </c>
      <c r="M541" s="4"/>
      <c r="N541" s="4"/>
      <c r="O541" s="4">
        <f t="shared" si="92"/>
        <v>0</v>
      </c>
      <c r="P541" s="4"/>
      <c r="Q541" s="4"/>
      <c r="R541" s="4">
        <f t="shared" si="93"/>
        <v>0</v>
      </c>
      <c r="S541" s="4"/>
      <c r="T541" s="4"/>
      <c r="U541" s="4">
        <f t="shared" si="94"/>
        <v>1560000</v>
      </c>
      <c r="V541" s="4">
        <v>1560000</v>
      </c>
      <c r="W541" s="4"/>
      <c r="X541" s="4">
        <f t="shared" si="95"/>
        <v>0</v>
      </c>
      <c r="Y541" s="4"/>
      <c r="Z541" s="4"/>
      <c r="AA541" s="4">
        <f>C541+I541-L541-O541-U541-X541-R541</f>
        <v>0</v>
      </c>
      <c r="AB541" s="7">
        <v>45387</v>
      </c>
    </row>
    <row r="542" spans="1:28" ht="15.75" x14ac:dyDescent="0.25">
      <c r="A542" s="29">
        <v>45387</v>
      </c>
      <c r="B542" s="72" t="s">
        <v>280</v>
      </c>
      <c r="C542" s="25"/>
      <c r="D542" s="25" t="s">
        <v>46</v>
      </c>
      <c r="E542" s="25" t="s">
        <v>87</v>
      </c>
      <c r="F542" s="25">
        <v>500</v>
      </c>
      <c r="G542" s="25" t="s">
        <v>34</v>
      </c>
      <c r="H542" s="25">
        <v>1070</v>
      </c>
      <c r="I542" s="11">
        <f t="shared" si="90"/>
        <v>535000</v>
      </c>
      <c r="J542" s="32" t="s">
        <v>324</v>
      </c>
      <c r="K542" s="11"/>
      <c r="L542" s="4">
        <f t="shared" si="91"/>
        <v>0</v>
      </c>
      <c r="M542" s="4"/>
      <c r="N542" s="4"/>
      <c r="O542" s="4">
        <f t="shared" si="92"/>
        <v>0</v>
      </c>
      <c r="P542" s="4"/>
      <c r="Q542" s="4"/>
      <c r="R542" s="4">
        <f t="shared" si="93"/>
        <v>0</v>
      </c>
      <c r="S542" s="4"/>
      <c r="T542" s="4"/>
      <c r="U542" s="4">
        <f t="shared" si="94"/>
        <v>535000</v>
      </c>
      <c r="V542" s="4">
        <v>535000</v>
      </c>
      <c r="W542" s="4"/>
      <c r="X542" s="4">
        <f t="shared" si="95"/>
        <v>0</v>
      </c>
      <c r="Y542" s="4"/>
      <c r="Z542" s="4"/>
      <c r="AA542" s="4">
        <f>C542+I542-L542-O542-U542-X542-R542</f>
        <v>0</v>
      </c>
      <c r="AB542" s="7">
        <v>45387</v>
      </c>
    </row>
    <row r="543" spans="1:28" ht="15.75" x14ac:dyDescent="0.25">
      <c r="A543" s="29">
        <v>45387</v>
      </c>
      <c r="B543" s="72" t="s">
        <v>280</v>
      </c>
      <c r="C543" s="27"/>
      <c r="D543" s="25" t="s">
        <v>46</v>
      </c>
      <c r="E543" s="27" t="s">
        <v>154</v>
      </c>
      <c r="F543" s="27">
        <v>750</v>
      </c>
      <c r="G543" s="25" t="s">
        <v>34</v>
      </c>
      <c r="H543" s="27">
        <v>1140</v>
      </c>
      <c r="I543" s="11">
        <f t="shared" si="90"/>
        <v>855000</v>
      </c>
      <c r="J543" s="32" t="s">
        <v>324</v>
      </c>
      <c r="K543" s="11"/>
      <c r="L543" s="4">
        <f t="shared" si="91"/>
        <v>0</v>
      </c>
      <c r="M543" s="4"/>
      <c r="N543" s="4"/>
      <c r="O543" s="4">
        <f t="shared" si="92"/>
        <v>0</v>
      </c>
      <c r="P543" s="4"/>
      <c r="Q543" s="4"/>
      <c r="R543" s="4">
        <f t="shared" si="93"/>
        <v>0</v>
      </c>
      <c r="S543" s="4"/>
      <c r="T543" s="4"/>
      <c r="U543" s="4">
        <f t="shared" si="94"/>
        <v>855000</v>
      </c>
      <c r="V543" s="4">
        <v>855000</v>
      </c>
      <c r="W543" s="4"/>
      <c r="X543" s="4">
        <f t="shared" si="95"/>
        <v>0</v>
      </c>
      <c r="Y543" s="4"/>
      <c r="Z543" s="4"/>
      <c r="AA543" s="4">
        <f>C543+I543-L543-O543-U543-X543-R543</f>
        <v>0</v>
      </c>
      <c r="AB543" s="7">
        <v>45387</v>
      </c>
    </row>
    <row r="544" spans="1:28" ht="15.75" x14ac:dyDescent="0.25">
      <c r="A544" s="29">
        <v>45387</v>
      </c>
      <c r="B544" s="72" t="s">
        <v>280</v>
      </c>
      <c r="C544" s="25"/>
      <c r="D544" s="25" t="s">
        <v>46</v>
      </c>
      <c r="E544" s="27" t="s">
        <v>151</v>
      </c>
      <c r="F544" s="25">
        <v>500</v>
      </c>
      <c r="G544" s="27" t="s">
        <v>34</v>
      </c>
      <c r="H544" s="25">
        <v>1830</v>
      </c>
      <c r="I544" s="11">
        <f t="shared" si="90"/>
        <v>915000</v>
      </c>
      <c r="J544" s="32" t="s">
        <v>324</v>
      </c>
      <c r="K544" s="11"/>
      <c r="L544" s="4">
        <f t="shared" si="91"/>
        <v>0</v>
      </c>
      <c r="M544" s="4"/>
      <c r="N544" s="4"/>
      <c r="O544" s="4">
        <f t="shared" si="92"/>
        <v>0</v>
      </c>
      <c r="P544" s="4"/>
      <c r="Q544" s="4"/>
      <c r="R544" s="4">
        <f t="shared" si="93"/>
        <v>0</v>
      </c>
      <c r="S544" s="4"/>
      <c r="T544" s="4"/>
      <c r="U544" s="4">
        <f t="shared" si="94"/>
        <v>915000</v>
      </c>
      <c r="V544" s="4">
        <v>915000</v>
      </c>
      <c r="W544" s="4"/>
      <c r="X544" s="4">
        <f t="shared" si="95"/>
        <v>0</v>
      </c>
      <c r="Y544" s="4"/>
      <c r="Z544" s="4"/>
      <c r="AA544" s="4">
        <f>C544+I544-L544-O544-U544-X544-R544</f>
        <v>0</v>
      </c>
      <c r="AB544" s="7">
        <v>45387</v>
      </c>
    </row>
    <row r="545" spans="1:28" ht="15.75" x14ac:dyDescent="0.25">
      <c r="A545" s="29">
        <v>45387</v>
      </c>
      <c r="B545" s="72" t="s">
        <v>280</v>
      </c>
      <c r="C545" s="25"/>
      <c r="D545" s="25" t="s">
        <v>46</v>
      </c>
      <c r="E545" s="27" t="s">
        <v>259</v>
      </c>
      <c r="F545" s="25">
        <v>1000</v>
      </c>
      <c r="G545" s="27" t="s">
        <v>34</v>
      </c>
      <c r="H545" s="25">
        <v>835</v>
      </c>
      <c r="I545" s="11">
        <f t="shared" si="90"/>
        <v>835000</v>
      </c>
      <c r="J545" s="32" t="s">
        <v>324</v>
      </c>
      <c r="K545" s="11"/>
      <c r="L545" s="4">
        <f t="shared" si="91"/>
        <v>0</v>
      </c>
      <c r="M545" s="4"/>
      <c r="N545" s="4"/>
      <c r="O545" s="4">
        <f t="shared" si="92"/>
        <v>0</v>
      </c>
      <c r="P545" s="4"/>
      <c r="Q545" s="4"/>
      <c r="R545" s="4">
        <f t="shared" si="93"/>
        <v>0</v>
      </c>
      <c r="S545" s="4"/>
      <c r="T545" s="4"/>
      <c r="U545" s="4">
        <f t="shared" si="94"/>
        <v>835000</v>
      </c>
      <c r="V545" s="4">
        <v>835000</v>
      </c>
      <c r="W545" s="4"/>
      <c r="X545" s="4">
        <f t="shared" si="95"/>
        <v>0</v>
      </c>
      <c r="Y545" s="4"/>
      <c r="Z545" s="4"/>
      <c r="AA545" s="4">
        <f>C545+I545-L545-O545-U545-X545-R545</f>
        <v>0</v>
      </c>
      <c r="AB545" s="7">
        <v>45387</v>
      </c>
    </row>
    <row r="546" spans="1:28" ht="15.75" x14ac:dyDescent="0.25">
      <c r="A546" s="29">
        <v>45387</v>
      </c>
      <c r="B546" s="27" t="s">
        <v>122</v>
      </c>
      <c r="C546" s="25"/>
      <c r="D546" s="27" t="s">
        <v>46</v>
      </c>
      <c r="E546" s="27" t="s">
        <v>82</v>
      </c>
      <c r="F546" s="25">
        <v>8000</v>
      </c>
      <c r="G546" s="27" t="s">
        <v>34</v>
      </c>
      <c r="H546" s="25">
        <v>1805</v>
      </c>
      <c r="I546" s="11">
        <f t="shared" si="90"/>
        <v>14440000</v>
      </c>
      <c r="J546" s="28" t="s">
        <v>28</v>
      </c>
      <c r="K546" s="11"/>
      <c r="L546" s="4">
        <f t="shared" si="91"/>
        <v>0</v>
      </c>
      <c r="M546" s="4"/>
      <c r="N546" s="4"/>
      <c r="O546" s="4">
        <f t="shared" si="92"/>
        <v>0</v>
      </c>
      <c r="P546" s="4"/>
      <c r="Q546" s="4"/>
      <c r="R546" s="4">
        <f t="shared" si="93"/>
        <v>0</v>
      </c>
      <c r="S546" s="4"/>
      <c r="T546" s="4"/>
      <c r="U546" s="4">
        <f t="shared" si="94"/>
        <v>0</v>
      </c>
      <c r="V546" s="4"/>
      <c r="W546" s="4"/>
      <c r="X546" s="4">
        <f t="shared" si="95"/>
        <v>0</v>
      </c>
      <c r="Y546" s="4"/>
      <c r="Z546" s="4"/>
      <c r="AA546" s="4">
        <f>C546+I546-L546-O546-U546-X546-R546</f>
        <v>14440000</v>
      </c>
      <c r="AB546" s="7"/>
    </row>
    <row r="547" spans="1:28" ht="15.75" x14ac:dyDescent="0.25">
      <c r="A547" s="24">
        <v>45387</v>
      </c>
      <c r="B547" s="72" t="s">
        <v>359</v>
      </c>
      <c r="C547" s="25"/>
      <c r="D547" s="25" t="s">
        <v>52</v>
      </c>
      <c r="E547" s="25" t="s">
        <v>165</v>
      </c>
      <c r="F547" s="25">
        <v>3</v>
      </c>
      <c r="G547" s="25" t="s">
        <v>303</v>
      </c>
      <c r="H547" s="25">
        <v>1200000</v>
      </c>
      <c r="I547" s="11">
        <f t="shared" si="90"/>
        <v>3600000</v>
      </c>
      <c r="J547" s="32" t="s">
        <v>312</v>
      </c>
      <c r="K547" s="11" t="s">
        <v>1211</v>
      </c>
      <c r="L547" s="4">
        <f t="shared" si="91"/>
        <v>0</v>
      </c>
      <c r="M547" s="4"/>
      <c r="N547" s="4"/>
      <c r="O547" s="4">
        <f t="shared" si="92"/>
        <v>3600000</v>
      </c>
      <c r="P547" s="4">
        <v>3600000</v>
      </c>
      <c r="Q547" s="4"/>
      <c r="R547" s="4">
        <f t="shared" si="93"/>
        <v>0</v>
      </c>
      <c r="S547" s="4"/>
      <c r="T547" s="4"/>
      <c r="U547" s="4">
        <f t="shared" si="94"/>
        <v>0</v>
      </c>
      <c r="V547" s="4"/>
      <c r="W547" s="4"/>
      <c r="X547" s="4">
        <f t="shared" si="95"/>
        <v>0</v>
      </c>
      <c r="Y547" s="4"/>
      <c r="Z547" s="4"/>
      <c r="AA547" s="4">
        <f>C547+I547-L547-O547-U547-X547-R547</f>
        <v>0</v>
      </c>
      <c r="AB547" s="7">
        <v>45387</v>
      </c>
    </row>
    <row r="548" spans="1:28" ht="15.75" x14ac:dyDescent="0.25">
      <c r="A548" s="24">
        <v>45387</v>
      </c>
      <c r="B548" s="72" t="s">
        <v>359</v>
      </c>
      <c r="C548" s="25"/>
      <c r="D548" s="25" t="s">
        <v>52</v>
      </c>
      <c r="E548" s="25" t="s">
        <v>151</v>
      </c>
      <c r="F548" s="25">
        <v>750</v>
      </c>
      <c r="G548" s="25" t="s">
        <v>34</v>
      </c>
      <c r="H548" s="25">
        <v>1880</v>
      </c>
      <c r="I548" s="11">
        <f t="shared" si="90"/>
        <v>1410000</v>
      </c>
      <c r="J548" s="32" t="s">
        <v>312</v>
      </c>
      <c r="K548" s="11" t="s">
        <v>1211</v>
      </c>
      <c r="L548" s="4">
        <f t="shared" si="91"/>
        <v>0</v>
      </c>
      <c r="M548" s="4"/>
      <c r="N548" s="4"/>
      <c r="O548" s="4">
        <f t="shared" si="92"/>
        <v>1410000</v>
      </c>
      <c r="P548" s="4">
        <v>1410000</v>
      </c>
      <c r="Q548" s="4"/>
      <c r="R548" s="4">
        <f t="shared" si="93"/>
        <v>0</v>
      </c>
      <c r="S548" s="4"/>
      <c r="T548" s="4"/>
      <c r="U548" s="4">
        <f t="shared" si="94"/>
        <v>0</v>
      </c>
      <c r="V548" s="4"/>
      <c r="W548" s="4"/>
      <c r="X548" s="4">
        <f t="shared" si="95"/>
        <v>0</v>
      </c>
      <c r="Y548" s="4"/>
      <c r="Z548" s="4"/>
      <c r="AA548" s="4">
        <f>C548+I548-L548-O548-U548-X548-R548</f>
        <v>0</v>
      </c>
      <c r="AB548" s="7">
        <v>45387</v>
      </c>
    </row>
    <row r="549" spans="1:28" ht="15.75" x14ac:dyDescent="0.25">
      <c r="A549" s="29">
        <v>45388</v>
      </c>
      <c r="B549" s="73" t="s">
        <v>1194</v>
      </c>
      <c r="C549" s="27"/>
      <c r="D549" s="27" t="s">
        <v>46</v>
      </c>
      <c r="E549" s="27" t="s">
        <v>534</v>
      </c>
      <c r="F549" s="27">
        <v>2125</v>
      </c>
      <c r="G549" s="27" t="s">
        <v>34</v>
      </c>
      <c r="H549" s="27">
        <v>3510</v>
      </c>
      <c r="I549" s="11">
        <f t="shared" si="90"/>
        <v>7458750</v>
      </c>
      <c r="J549" s="32" t="s">
        <v>324</v>
      </c>
      <c r="K549" s="11"/>
      <c r="L549" s="4">
        <f t="shared" si="91"/>
        <v>7458750</v>
      </c>
      <c r="M549" s="4">
        <v>7458750</v>
      </c>
      <c r="N549" s="4"/>
      <c r="O549" s="4">
        <f t="shared" si="92"/>
        <v>0</v>
      </c>
      <c r="P549" s="4"/>
      <c r="Q549" s="4"/>
      <c r="R549" s="4">
        <f t="shared" si="93"/>
        <v>0</v>
      </c>
      <c r="S549" s="4"/>
      <c r="T549" s="4"/>
      <c r="U549" s="4">
        <f t="shared" si="94"/>
        <v>0</v>
      </c>
      <c r="V549" s="4"/>
      <c r="W549" s="4"/>
      <c r="X549" s="4">
        <f t="shared" si="95"/>
        <v>0</v>
      </c>
      <c r="Y549" s="4"/>
      <c r="Z549" s="4"/>
      <c r="AA549" s="4">
        <f>C549+I549-L549-O549-U549-X549-R549</f>
        <v>0</v>
      </c>
      <c r="AB549" s="7">
        <v>45388</v>
      </c>
    </row>
    <row r="550" spans="1:28" ht="15.75" x14ac:dyDescent="0.25">
      <c r="A550" s="29">
        <v>45388</v>
      </c>
      <c r="B550" s="73" t="s">
        <v>231</v>
      </c>
      <c r="C550" s="25"/>
      <c r="D550" s="27" t="s">
        <v>46</v>
      </c>
      <c r="E550" s="25" t="s">
        <v>767</v>
      </c>
      <c r="F550" s="25">
        <v>500</v>
      </c>
      <c r="G550" s="27" t="s">
        <v>34</v>
      </c>
      <c r="H550" s="25">
        <v>3150</v>
      </c>
      <c r="I550" s="11">
        <f t="shared" si="90"/>
        <v>1575000</v>
      </c>
      <c r="J550" s="17" t="s">
        <v>312</v>
      </c>
      <c r="K550" s="11"/>
      <c r="L550" s="4">
        <f t="shared" si="91"/>
        <v>0</v>
      </c>
      <c r="M550" s="4"/>
      <c r="N550" s="4"/>
      <c r="O550" s="4">
        <f t="shared" si="92"/>
        <v>1575000</v>
      </c>
      <c r="P550" s="4">
        <v>1575000</v>
      </c>
      <c r="Q550" s="4"/>
      <c r="R550" s="4">
        <f t="shared" si="93"/>
        <v>0</v>
      </c>
      <c r="S550" s="4"/>
      <c r="T550" s="4"/>
      <c r="U550" s="4">
        <f t="shared" si="94"/>
        <v>0</v>
      </c>
      <c r="V550" s="4"/>
      <c r="W550" s="4"/>
      <c r="X550" s="4">
        <f t="shared" si="95"/>
        <v>0</v>
      </c>
      <c r="Y550" s="4"/>
      <c r="Z550" s="4"/>
      <c r="AA550" s="4">
        <f>C550+I550-L550-O550-U550-X550-R550</f>
        <v>0</v>
      </c>
      <c r="AB550" s="7">
        <v>45405</v>
      </c>
    </row>
    <row r="551" spans="1:28" ht="15.75" x14ac:dyDescent="0.25">
      <c r="A551" s="29">
        <v>45388</v>
      </c>
      <c r="B551" s="73" t="s">
        <v>592</v>
      </c>
      <c r="C551" s="27"/>
      <c r="D551" s="27" t="s">
        <v>52</v>
      </c>
      <c r="E551" s="25" t="s">
        <v>139</v>
      </c>
      <c r="F551" s="27">
        <v>1375</v>
      </c>
      <c r="G551" s="27" t="s">
        <v>34</v>
      </c>
      <c r="H551" s="27">
        <v>2340</v>
      </c>
      <c r="I551" s="11">
        <f t="shared" si="90"/>
        <v>3217500</v>
      </c>
      <c r="J551" s="31" t="s">
        <v>312</v>
      </c>
      <c r="K551" s="11" t="s">
        <v>1207</v>
      </c>
      <c r="L551" s="4">
        <f t="shared" si="91"/>
        <v>0</v>
      </c>
      <c r="M551" s="4"/>
      <c r="N551" s="4"/>
      <c r="O551" s="4">
        <f t="shared" si="92"/>
        <v>3217500</v>
      </c>
      <c r="P551" s="4">
        <v>3217500</v>
      </c>
      <c r="Q551" s="4"/>
      <c r="R551" s="4">
        <f t="shared" si="93"/>
        <v>0</v>
      </c>
      <c r="S551" s="4"/>
      <c r="T551" s="4"/>
      <c r="U551" s="4">
        <f t="shared" si="94"/>
        <v>0</v>
      </c>
      <c r="V551" s="4"/>
      <c r="W551" s="4"/>
      <c r="X551" s="4">
        <f t="shared" si="95"/>
        <v>0</v>
      </c>
      <c r="Y551" s="4"/>
      <c r="Z551" s="4"/>
      <c r="AA551" s="4">
        <f>C551+I551-L551-O551-U551-X551-R551</f>
        <v>0</v>
      </c>
      <c r="AB551" s="7">
        <v>45387</v>
      </c>
    </row>
    <row r="552" spans="1:28" ht="15.75" x14ac:dyDescent="0.25">
      <c r="A552" s="29">
        <v>45388</v>
      </c>
      <c r="B552" s="73" t="s">
        <v>205</v>
      </c>
      <c r="C552" s="25"/>
      <c r="D552" s="27" t="s">
        <v>46</v>
      </c>
      <c r="E552" s="25" t="s">
        <v>139</v>
      </c>
      <c r="F552" s="25">
        <v>250</v>
      </c>
      <c r="G552" s="27" t="s">
        <v>34</v>
      </c>
      <c r="H552" s="25">
        <v>2390</v>
      </c>
      <c r="I552" s="11">
        <f t="shared" si="90"/>
        <v>597500</v>
      </c>
      <c r="J552" s="31" t="s">
        <v>312</v>
      </c>
      <c r="K552" s="11" t="s">
        <v>1249</v>
      </c>
      <c r="L552" s="4">
        <f t="shared" si="91"/>
        <v>0</v>
      </c>
      <c r="M552" s="4"/>
      <c r="N552" s="4"/>
      <c r="O552" s="4">
        <f t="shared" si="92"/>
        <v>597500</v>
      </c>
      <c r="P552" s="155">
        <v>597500</v>
      </c>
      <c r="Q552" s="4"/>
      <c r="R552" s="4">
        <f t="shared" si="93"/>
        <v>0</v>
      </c>
      <c r="S552" s="4"/>
      <c r="T552" s="4"/>
      <c r="U552" s="4">
        <f t="shared" si="94"/>
        <v>0</v>
      </c>
      <c r="V552" s="4"/>
      <c r="W552" s="4"/>
      <c r="X552" s="4">
        <f t="shared" si="95"/>
        <v>0</v>
      </c>
      <c r="Y552" s="4"/>
      <c r="Z552" s="4"/>
      <c r="AA552" s="4">
        <f>C552+I552-L552-O552-U552-X552-R552</f>
        <v>0</v>
      </c>
      <c r="AB552" s="7">
        <v>45397</v>
      </c>
    </row>
    <row r="553" spans="1:28" ht="15.75" x14ac:dyDescent="0.25">
      <c r="A553" s="29">
        <v>45388</v>
      </c>
      <c r="B553" s="73" t="s">
        <v>414</v>
      </c>
      <c r="C553" s="25"/>
      <c r="D553" s="27" t="s">
        <v>52</v>
      </c>
      <c r="E553" s="25" t="s">
        <v>53</v>
      </c>
      <c r="F553" s="25">
        <v>4</v>
      </c>
      <c r="G553" s="27" t="s">
        <v>23</v>
      </c>
      <c r="H553" s="25">
        <v>450000</v>
      </c>
      <c r="I553" s="11">
        <f t="shared" si="90"/>
        <v>1800000</v>
      </c>
      <c r="J553" s="31" t="s">
        <v>312</v>
      </c>
      <c r="K553" s="11" t="s">
        <v>1221</v>
      </c>
      <c r="L553" s="4">
        <f t="shared" si="91"/>
        <v>0</v>
      </c>
      <c r="M553" s="4"/>
      <c r="N553" s="4"/>
      <c r="O553" s="4">
        <f t="shared" si="92"/>
        <v>1800000</v>
      </c>
      <c r="P553" s="4">
        <v>1800000</v>
      </c>
      <c r="Q553" s="4"/>
      <c r="R553" s="4">
        <f t="shared" si="93"/>
        <v>0</v>
      </c>
      <c r="S553" s="4"/>
      <c r="T553" s="4"/>
      <c r="U553" s="4">
        <f t="shared" si="94"/>
        <v>0</v>
      </c>
      <c r="V553" s="4"/>
      <c r="W553" s="4"/>
      <c r="X553" s="4">
        <f t="shared" si="95"/>
        <v>0</v>
      </c>
      <c r="Y553" s="4"/>
      <c r="Z553" s="4"/>
      <c r="AA553" s="4">
        <f>C553+I553-L553-O553-U553-X553-R553</f>
        <v>0</v>
      </c>
      <c r="AB553" s="7">
        <v>45390</v>
      </c>
    </row>
    <row r="554" spans="1:28" ht="15.75" x14ac:dyDescent="0.25">
      <c r="A554" s="29">
        <v>45388</v>
      </c>
      <c r="B554" s="73" t="s">
        <v>256</v>
      </c>
      <c r="C554" s="25"/>
      <c r="D554" s="27" t="s">
        <v>52</v>
      </c>
      <c r="E554" s="25" t="s">
        <v>249</v>
      </c>
      <c r="F554" s="25">
        <v>1000</v>
      </c>
      <c r="G554" s="27" t="s">
        <v>34</v>
      </c>
      <c r="H554" s="25">
        <v>4000</v>
      </c>
      <c r="I554" s="11">
        <f t="shared" si="90"/>
        <v>4000000</v>
      </c>
      <c r="J554" s="32" t="s">
        <v>324</v>
      </c>
      <c r="K554" s="11"/>
      <c r="L554" s="4">
        <f t="shared" si="91"/>
        <v>4000000</v>
      </c>
      <c r="M554" s="4">
        <v>3966000</v>
      </c>
      <c r="N554" s="4">
        <v>34000</v>
      </c>
      <c r="O554" s="4">
        <f t="shared" si="92"/>
        <v>0</v>
      </c>
      <c r="P554" s="4"/>
      <c r="Q554" s="4"/>
      <c r="R554" s="4">
        <f t="shared" si="93"/>
        <v>0</v>
      </c>
      <c r="S554" s="4"/>
      <c r="T554" s="4"/>
      <c r="U554" s="4">
        <f t="shared" si="94"/>
        <v>0</v>
      </c>
      <c r="V554" s="4"/>
      <c r="W554" s="4"/>
      <c r="X554" s="4">
        <f t="shared" si="95"/>
        <v>0</v>
      </c>
      <c r="Y554" s="4"/>
      <c r="Z554" s="4"/>
      <c r="AA554" s="4">
        <f>C554+I554-L554-O554-U554-X554-R554</f>
        <v>0</v>
      </c>
      <c r="AB554" s="7">
        <v>45391</v>
      </c>
    </row>
    <row r="555" spans="1:28" ht="15.75" x14ac:dyDescent="0.25">
      <c r="A555" s="29">
        <v>45388</v>
      </c>
      <c r="B555" s="73" t="s">
        <v>256</v>
      </c>
      <c r="C555" s="25"/>
      <c r="D555" s="27" t="s">
        <v>52</v>
      </c>
      <c r="E555" s="25" t="s">
        <v>259</v>
      </c>
      <c r="F555" s="25">
        <v>500</v>
      </c>
      <c r="G555" s="27" t="s">
        <v>34</v>
      </c>
      <c r="H555" s="25">
        <v>885</v>
      </c>
      <c r="I555" s="11">
        <f t="shared" si="90"/>
        <v>442500</v>
      </c>
      <c r="J555" s="32" t="s">
        <v>324</v>
      </c>
      <c r="K555" s="11"/>
      <c r="L555" s="4">
        <f t="shared" si="91"/>
        <v>442500</v>
      </c>
      <c r="M555" s="4"/>
      <c r="N555" s="4">
        <v>442500</v>
      </c>
      <c r="O555" s="4">
        <f t="shared" si="92"/>
        <v>0</v>
      </c>
      <c r="P555" s="4"/>
      <c r="Q555" s="4"/>
      <c r="R555" s="4">
        <f t="shared" si="93"/>
        <v>0</v>
      </c>
      <c r="S555" s="4"/>
      <c r="T555" s="4"/>
      <c r="U555" s="4">
        <f t="shared" si="94"/>
        <v>0</v>
      </c>
      <c r="V555" s="4"/>
      <c r="W555" s="4"/>
      <c r="X555" s="4">
        <f t="shared" si="95"/>
        <v>0</v>
      </c>
      <c r="Y555" s="4"/>
      <c r="Z555" s="4"/>
      <c r="AA555" s="4">
        <f>C555+I555-L555-O555-U555-X555-R555</f>
        <v>0</v>
      </c>
      <c r="AB555" s="7">
        <v>45398</v>
      </c>
    </row>
    <row r="556" spans="1:28" ht="15.75" x14ac:dyDescent="0.25">
      <c r="A556" s="29">
        <v>45388</v>
      </c>
      <c r="B556" s="72" t="s">
        <v>1083</v>
      </c>
      <c r="C556" s="25"/>
      <c r="D556" s="27" t="s">
        <v>52</v>
      </c>
      <c r="E556" s="25" t="s">
        <v>790</v>
      </c>
      <c r="F556" s="41">
        <v>4</v>
      </c>
      <c r="G556" s="27" t="s">
        <v>48</v>
      </c>
      <c r="H556" s="25">
        <v>230000</v>
      </c>
      <c r="I556" s="11">
        <f t="shared" si="90"/>
        <v>920000</v>
      </c>
      <c r="J556" s="32" t="s">
        <v>324</v>
      </c>
      <c r="K556" s="11"/>
      <c r="L556" s="4">
        <f t="shared" si="91"/>
        <v>0</v>
      </c>
      <c r="M556" s="4"/>
      <c r="N556" s="4"/>
      <c r="O556" s="4">
        <f t="shared" si="92"/>
        <v>0</v>
      </c>
      <c r="P556" s="4"/>
      <c r="Q556" s="4"/>
      <c r="R556" s="4">
        <f t="shared" si="93"/>
        <v>0</v>
      </c>
      <c r="S556" s="4"/>
      <c r="T556" s="4"/>
      <c r="U556" s="4">
        <f t="shared" si="94"/>
        <v>920000</v>
      </c>
      <c r="V556" s="4">
        <v>920000</v>
      </c>
      <c r="W556" s="4"/>
      <c r="X556" s="4">
        <f t="shared" si="95"/>
        <v>0</v>
      </c>
      <c r="Y556" s="4"/>
      <c r="Z556" s="4"/>
      <c r="AA556" s="4">
        <f>C556+I556-L556-O556-U556-X556-R556</f>
        <v>0</v>
      </c>
      <c r="AB556" s="7">
        <v>45388</v>
      </c>
    </row>
    <row r="557" spans="1:28" ht="15.75" x14ac:dyDescent="0.25">
      <c r="A557" s="29">
        <v>45388</v>
      </c>
      <c r="B557" s="72" t="s">
        <v>1083</v>
      </c>
      <c r="C557" s="25"/>
      <c r="D557" s="27" t="s">
        <v>52</v>
      </c>
      <c r="E557" s="25" t="s">
        <v>135</v>
      </c>
      <c r="F557" s="25">
        <v>1</v>
      </c>
      <c r="G557" s="25" t="s">
        <v>48</v>
      </c>
      <c r="H557" s="25">
        <v>160000</v>
      </c>
      <c r="I557" s="11">
        <f t="shared" si="90"/>
        <v>160000</v>
      </c>
      <c r="J557" s="32" t="s">
        <v>324</v>
      </c>
      <c r="K557" s="11"/>
      <c r="L557" s="4">
        <f t="shared" si="91"/>
        <v>0</v>
      </c>
      <c r="M557" s="4"/>
      <c r="N557" s="4"/>
      <c r="O557" s="4">
        <f t="shared" si="92"/>
        <v>0</v>
      </c>
      <c r="P557" s="4"/>
      <c r="Q557" s="4"/>
      <c r="R557" s="4">
        <f t="shared" si="93"/>
        <v>0</v>
      </c>
      <c r="S557" s="4"/>
      <c r="T557" s="4"/>
      <c r="U557" s="4">
        <f t="shared" si="94"/>
        <v>160000</v>
      </c>
      <c r="V557" s="4">
        <v>160000</v>
      </c>
      <c r="W557" s="4"/>
      <c r="X557" s="4">
        <f t="shared" si="95"/>
        <v>0</v>
      </c>
      <c r="Y557" s="4"/>
      <c r="Z557" s="4"/>
      <c r="AA557" s="4">
        <f>C557+I557-L557-O557-U557-X557-R557</f>
        <v>0</v>
      </c>
      <c r="AB557" s="7">
        <v>45388</v>
      </c>
    </row>
    <row r="558" spans="1:28" ht="15.75" x14ac:dyDescent="0.25">
      <c r="A558" s="29">
        <v>45388</v>
      </c>
      <c r="B558" s="72" t="s">
        <v>99</v>
      </c>
      <c r="C558" s="25"/>
      <c r="D558" s="25"/>
      <c r="E558" s="25" t="s">
        <v>102</v>
      </c>
      <c r="F558" s="25">
        <v>34.6</v>
      </c>
      <c r="G558" s="25" t="s">
        <v>39</v>
      </c>
      <c r="H558" s="25"/>
      <c r="I558" s="11">
        <f t="shared" si="90"/>
        <v>0</v>
      </c>
      <c r="J558" s="28" t="s">
        <v>28</v>
      </c>
      <c r="K558" s="11"/>
      <c r="L558" s="4">
        <f t="shared" si="91"/>
        <v>0</v>
      </c>
      <c r="M558" s="4"/>
      <c r="N558" s="4"/>
      <c r="O558" s="4">
        <f t="shared" si="92"/>
        <v>0</v>
      </c>
      <c r="P558" s="4"/>
      <c r="Q558" s="4"/>
      <c r="R558" s="4">
        <f t="shared" si="93"/>
        <v>0</v>
      </c>
      <c r="S558" s="4"/>
      <c r="T558" s="4"/>
      <c r="U558" s="4">
        <f t="shared" si="94"/>
        <v>0</v>
      </c>
      <c r="V558" s="4"/>
      <c r="W558" s="4"/>
      <c r="X558" s="4">
        <f t="shared" si="95"/>
        <v>0</v>
      </c>
      <c r="Y558" s="4"/>
      <c r="Z558" s="4"/>
      <c r="AA558" s="4">
        <f>C558+I558-L558-O558-U558-X558-R558</f>
        <v>0</v>
      </c>
      <c r="AB558" s="7"/>
    </row>
    <row r="559" spans="1:28" ht="15.75" x14ac:dyDescent="0.25">
      <c r="A559" s="29">
        <v>45388</v>
      </c>
      <c r="B559" s="72" t="s">
        <v>743</v>
      </c>
      <c r="C559" s="25"/>
      <c r="D559" s="25" t="s">
        <v>46</v>
      </c>
      <c r="E559" s="25" t="s">
        <v>135</v>
      </c>
      <c r="F559" s="25">
        <v>2</v>
      </c>
      <c r="G559" s="25" t="s">
        <v>48</v>
      </c>
      <c r="H559" s="25">
        <v>160000</v>
      </c>
      <c r="I559" s="11">
        <f t="shared" si="90"/>
        <v>320000</v>
      </c>
      <c r="J559" s="32" t="s">
        <v>324</v>
      </c>
      <c r="K559" s="11"/>
      <c r="L559" s="4">
        <f t="shared" si="91"/>
        <v>0</v>
      </c>
      <c r="M559" s="4"/>
      <c r="N559" s="4"/>
      <c r="O559" s="4">
        <f t="shared" si="92"/>
        <v>0</v>
      </c>
      <c r="P559" s="4"/>
      <c r="Q559" s="4"/>
      <c r="R559" s="4">
        <f t="shared" si="93"/>
        <v>0</v>
      </c>
      <c r="S559" s="4"/>
      <c r="T559" s="4"/>
      <c r="U559" s="4">
        <f t="shared" si="94"/>
        <v>320000</v>
      </c>
      <c r="V559" s="4">
        <v>320000</v>
      </c>
      <c r="W559" s="4"/>
      <c r="X559" s="4">
        <f t="shared" si="95"/>
        <v>0</v>
      </c>
      <c r="Y559" s="4"/>
      <c r="Z559" s="4"/>
      <c r="AA559" s="4">
        <f>C559+I559-L559-O559-U559-X559-R559</f>
        <v>0</v>
      </c>
      <c r="AB559" s="7">
        <v>45391</v>
      </c>
    </row>
    <row r="560" spans="1:28" ht="15.75" x14ac:dyDescent="0.25">
      <c r="A560" s="29">
        <v>45388</v>
      </c>
      <c r="B560" s="72" t="s">
        <v>531</v>
      </c>
      <c r="C560" s="25"/>
      <c r="D560" s="25" t="s">
        <v>52</v>
      </c>
      <c r="E560" s="25" t="s">
        <v>44</v>
      </c>
      <c r="F560" s="25">
        <v>500</v>
      </c>
      <c r="G560" s="25" t="s">
        <v>34</v>
      </c>
      <c r="H560" s="25">
        <v>960</v>
      </c>
      <c r="I560" s="11">
        <f t="shared" si="90"/>
        <v>480000</v>
      </c>
      <c r="J560" s="32" t="s">
        <v>324</v>
      </c>
      <c r="K560" s="11"/>
      <c r="L560" s="4">
        <f t="shared" si="91"/>
        <v>0</v>
      </c>
      <c r="M560" s="4"/>
      <c r="N560" s="4"/>
      <c r="O560" s="4">
        <f t="shared" si="92"/>
        <v>0</v>
      </c>
      <c r="P560" s="4"/>
      <c r="Q560" s="4"/>
      <c r="R560" s="4">
        <f t="shared" si="93"/>
        <v>0</v>
      </c>
      <c r="S560" s="4"/>
      <c r="T560" s="4"/>
      <c r="U560" s="4">
        <f t="shared" si="94"/>
        <v>480000</v>
      </c>
      <c r="V560" s="4">
        <v>480000</v>
      </c>
      <c r="W560" s="4"/>
      <c r="X560" s="4">
        <f t="shared" si="95"/>
        <v>0</v>
      </c>
      <c r="Y560" s="4"/>
      <c r="Z560" s="4"/>
      <c r="AA560" s="4">
        <f>C560+I560-L560-O560-U560-X560-R560</f>
        <v>0</v>
      </c>
      <c r="AB560" s="7">
        <v>45388</v>
      </c>
    </row>
    <row r="561" spans="1:28" ht="15.75" x14ac:dyDescent="0.25">
      <c r="A561" s="29">
        <v>45388</v>
      </c>
      <c r="B561" s="72" t="s">
        <v>226</v>
      </c>
      <c r="C561" s="25"/>
      <c r="D561" s="25" t="s">
        <v>52</v>
      </c>
      <c r="E561" s="25" t="s">
        <v>44</v>
      </c>
      <c r="F561" s="25">
        <v>1750</v>
      </c>
      <c r="G561" s="25" t="s">
        <v>34</v>
      </c>
      <c r="H561" s="25">
        <v>1010</v>
      </c>
      <c r="I561" s="11">
        <f t="shared" si="90"/>
        <v>1767500</v>
      </c>
      <c r="J561" s="28" t="s">
        <v>28</v>
      </c>
      <c r="K561" s="11"/>
      <c r="L561" s="4">
        <f t="shared" si="91"/>
        <v>0</v>
      </c>
      <c r="M561" s="4"/>
      <c r="N561" s="4"/>
      <c r="O561" s="4">
        <f t="shared" si="92"/>
        <v>0</v>
      </c>
      <c r="P561" s="4"/>
      <c r="Q561" s="4"/>
      <c r="R561" s="4">
        <f t="shared" si="93"/>
        <v>0</v>
      </c>
      <c r="S561" s="4"/>
      <c r="T561" s="4"/>
      <c r="U561" s="4">
        <f t="shared" si="94"/>
        <v>0</v>
      </c>
      <c r="V561" s="4"/>
      <c r="W561" s="4"/>
      <c r="X561" s="4">
        <f t="shared" si="95"/>
        <v>0</v>
      </c>
      <c r="Y561" s="4"/>
      <c r="Z561" s="4"/>
      <c r="AA561" s="4">
        <f>C561+I561-L561-O561-U561-X561-R561</f>
        <v>1767500</v>
      </c>
      <c r="AB561" s="7"/>
    </row>
    <row r="562" spans="1:28" ht="15.75" x14ac:dyDescent="0.25">
      <c r="A562" s="29">
        <v>45388</v>
      </c>
      <c r="B562" s="73" t="s">
        <v>698</v>
      </c>
      <c r="C562" s="27"/>
      <c r="D562" s="27" t="s">
        <v>46</v>
      </c>
      <c r="E562" s="27" t="s">
        <v>129</v>
      </c>
      <c r="F562" s="27">
        <v>4</v>
      </c>
      <c r="G562" s="27" t="s">
        <v>77</v>
      </c>
      <c r="H562" s="27">
        <v>60000</v>
      </c>
      <c r="I562" s="11">
        <f t="shared" si="90"/>
        <v>240000</v>
      </c>
      <c r="J562" s="32" t="s">
        <v>312</v>
      </c>
      <c r="K562" s="11" t="s">
        <v>1233</v>
      </c>
      <c r="L562" s="4">
        <f t="shared" si="91"/>
        <v>0</v>
      </c>
      <c r="M562" s="4"/>
      <c r="N562" s="4"/>
      <c r="O562" s="4">
        <f t="shared" si="92"/>
        <v>240000</v>
      </c>
      <c r="P562" s="4">
        <v>240000</v>
      </c>
      <c r="Q562" s="4"/>
      <c r="R562" s="4">
        <f t="shared" si="93"/>
        <v>0</v>
      </c>
      <c r="S562" s="4"/>
      <c r="T562" s="4"/>
      <c r="U562" s="4">
        <f t="shared" si="94"/>
        <v>0</v>
      </c>
      <c r="V562" s="4"/>
      <c r="W562" s="4"/>
      <c r="X562" s="4">
        <f t="shared" si="95"/>
        <v>0</v>
      </c>
      <c r="Y562" s="4"/>
      <c r="Z562" s="4"/>
      <c r="AA562" s="4">
        <f>C562+I562-L562-O562-U562-X562-R562</f>
        <v>0</v>
      </c>
      <c r="AB562" s="7">
        <v>45391</v>
      </c>
    </row>
    <row r="563" spans="1:28" ht="15.75" x14ac:dyDescent="0.25">
      <c r="A563" s="29">
        <v>45388</v>
      </c>
      <c r="B563" s="73" t="s">
        <v>698</v>
      </c>
      <c r="C563" s="25"/>
      <c r="D563" s="27" t="s">
        <v>46</v>
      </c>
      <c r="E563" s="25" t="s">
        <v>151</v>
      </c>
      <c r="F563" s="25">
        <v>2500</v>
      </c>
      <c r="G563" s="27" t="s">
        <v>34</v>
      </c>
      <c r="H563" s="25">
        <v>1880</v>
      </c>
      <c r="I563" s="11">
        <f t="shared" si="90"/>
        <v>4700000</v>
      </c>
      <c r="J563" s="32" t="s">
        <v>312</v>
      </c>
      <c r="K563" s="11" t="s">
        <v>1233</v>
      </c>
      <c r="L563" s="4">
        <f t="shared" si="91"/>
        <v>0</v>
      </c>
      <c r="M563" s="4"/>
      <c r="N563" s="4"/>
      <c r="O563" s="4">
        <f t="shared" si="92"/>
        <v>4700000</v>
      </c>
      <c r="P563" s="4">
        <v>4700000</v>
      </c>
      <c r="Q563" s="4"/>
      <c r="R563" s="4">
        <f t="shared" si="93"/>
        <v>0</v>
      </c>
      <c r="S563" s="4"/>
      <c r="T563" s="4"/>
      <c r="U563" s="4">
        <f t="shared" si="94"/>
        <v>0</v>
      </c>
      <c r="V563" s="4"/>
      <c r="W563" s="4"/>
      <c r="X563" s="4">
        <f t="shared" si="95"/>
        <v>0</v>
      </c>
      <c r="Y563" s="4"/>
      <c r="Z563" s="4"/>
      <c r="AA563" s="4">
        <f>C563+I563-L563-O563-U563-X563-R563</f>
        <v>0</v>
      </c>
      <c r="AB563" s="7">
        <v>45391</v>
      </c>
    </row>
    <row r="564" spans="1:28" ht="15.75" x14ac:dyDescent="0.25">
      <c r="A564" s="29">
        <v>45388</v>
      </c>
      <c r="B564" s="101" t="s">
        <v>25</v>
      </c>
      <c r="C564" s="25"/>
      <c r="D564" s="27" t="s">
        <v>52</v>
      </c>
      <c r="E564" s="25" t="s">
        <v>106</v>
      </c>
      <c r="F564" s="25">
        <v>127.4</v>
      </c>
      <c r="G564" s="27" t="s">
        <v>39</v>
      </c>
      <c r="H564" s="25">
        <v>47000</v>
      </c>
      <c r="I564" s="11">
        <f t="shared" si="90"/>
        <v>5987800</v>
      </c>
      <c r="J564" s="32" t="s">
        <v>324</v>
      </c>
      <c r="K564" s="11"/>
      <c r="L564" s="4">
        <f t="shared" si="91"/>
        <v>0</v>
      </c>
      <c r="M564" s="4"/>
      <c r="N564" s="4"/>
      <c r="O564" s="4">
        <f t="shared" si="92"/>
        <v>0</v>
      </c>
      <c r="P564" s="4"/>
      <c r="Q564" s="4"/>
      <c r="R564" s="4">
        <f t="shared" si="93"/>
        <v>0</v>
      </c>
      <c r="S564" s="4"/>
      <c r="T564" s="4"/>
      <c r="U564" s="4">
        <f t="shared" si="94"/>
        <v>5987800</v>
      </c>
      <c r="V564" s="4">
        <v>5987800</v>
      </c>
      <c r="W564" s="4"/>
      <c r="X564" s="4">
        <f t="shared" si="95"/>
        <v>0</v>
      </c>
      <c r="Y564" s="4"/>
      <c r="Z564" s="4"/>
      <c r="AA564" s="4">
        <f>C564+I564-L564-O564-U564-X564-R564</f>
        <v>0</v>
      </c>
      <c r="AB564" s="7">
        <v>45388</v>
      </c>
    </row>
    <row r="565" spans="1:28" ht="15.75" x14ac:dyDescent="0.25">
      <c r="A565" s="29">
        <v>45388</v>
      </c>
      <c r="B565" s="73" t="s">
        <v>231</v>
      </c>
      <c r="C565" s="25"/>
      <c r="D565" s="27" t="s">
        <v>46</v>
      </c>
      <c r="E565" s="25" t="s">
        <v>135</v>
      </c>
      <c r="F565" s="25">
        <v>10</v>
      </c>
      <c r="G565" s="27" t="s">
        <v>48</v>
      </c>
      <c r="H565" s="25">
        <v>160000</v>
      </c>
      <c r="I565" s="11">
        <f t="shared" si="90"/>
        <v>1600000</v>
      </c>
      <c r="J565" s="17" t="s">
        <v>312</v>
      </c>
      <c r="K565" s="11"/>
      <c r="L565" s="4">
        <f t="shared" si="91"/>
        <v>0</v>
      </c>
      <c r="M565" s="4"/>
      <c r="N565" s="4"/>
      <c r="O565" s="4">
        <f t="shared" si="92"/>
        <v>1600000</v>
      </c>
      <c r="P565" s="4">
        <v>1026000</v>
      </c>
      <c r="Q565" s="4">
        <v>574000</v>
      </c>
      <c r="R565" s="4">
        <f t="shared" si="93"/>
        <v>0</v>
      </c>
      <c r="S565" s="4"/>
      <c r="T565" s="4"/>
      <c r="U565" s="4">
        <f t="shared" si="94"/>
        <v>0</v>
      </c>
      <c r="V565" s="4"/>
      <c r="W565" s="4"/>
      <c r="X565" s="4">
        <f t="shared" si="95"/>
        <v>0</v>
      </c>
      <c r="Y565" s="4"/>
      <c r="Z565" s="4"/>
      <c r="AA565" s="4">
        <f>C565+I565-L565-O565-U565-X565-R565</f>
        <v>0</v>
      </c>
      <c r="AB565" s="7">
        <v>45405</v>
      </c>
    </row>
    <row r="566" spans="1:28" ht="15.75" x14ac:dyDescent="0.25">
      <c r="A566" s="29">
        <v>45388</v>
      </c>
      <c r="B566" s="72" t="s">
        <v>307</v>
      </c>
      <c r="C566" s="25"/>
      <c r="D566" s="25" t="s">
        <v>46</v>
      </c>
      <c r="E566" s="25" t="s">
        <v>208</v>
      </c>
      <c r="F566" s="25">
        <v>3000</v>
      </c>
      <c r="G566" s="25" t="s">
        <v>34</v>
      </c>
      <c r="H566" s="25">
        <v>745</v>
      </c>
      <c r="I566" s="11">
        <f t="shared" si="90"/>
        <v>2235000</v>
      </c>
      <c r="J566" s="32" t="s">
        <v>324</v>
      </c>
      <c r="K566" s="11"/>
      <c r="L566" s="4">
        <f t="shared" si="91"/>
        <v>0</v>
      </c>
      <c r="M566" s="4"/>
      <c r="N566" s="4"/>
      <c r="O566" s="4">
        <f t="shared" si="92"/>
        <v>0</v>
      </c>
      <c r="P566" s="4"/>
      <c r="Q566" s="4"/>
      <c r="R566" s="4">
        <f t="shared" si="93"/>
        <v>0</v>
      </c>
      <c r="S566" s="4"/>
      <c r="T566" s="4"/>
      <c r="U566" s="4">
        <f t="shared" si="94"/>
        <v>2235000</v>
      </c>
      <c r="V566" s="4">
        <v>2235000</v>
      </c>
      <c r="W566" s="4"/>
      <c r="X566" s="4">
        <f t="shared" si="95"/>
        <v>0</v>
      </c>
      <c r="Y566" s="4"/>
      <c r="Z566" s="4"/>
      <c r="AA566" s="4">
        <f>C566+I566-L566-O566-U566-X566-R566</f>
        <v>0</v>
      </c>
      <c r="AB566" s="7">
        <v>45388</v>
      </c>
    </row>
    <row r="567" spans="1:28" ht="15.75" x14ac:dyDescent="0.25">
      <c r="A567" s="29">
        <v>45388</v>
      </c>
      <c r="B567" s="72" t="s">
        <v>1195</v>
      </c>
      <c r="C567" s="25"/>
      <c r="D567" s="25" t="s">
        <v>46</v>
      </c>
      <c r="E567" s="25" t="s">
        <v>157</v>
      </c>
      <c r="F567" s="80">
        <v>3</v>
      </c>
      <c r="G567" s="25" t="s">
        <v>48</v>
      </c>
      <c r="H567" s="25">
        <v>300000</v>
      </c>
      <c r="I567" s="11">
        <f t="shared" ref="I567:I576" si="96">F567*H567</f>
        <v>900000</v>
      </c>
      <c r="J567" s="32" t="s">
        <v>324</v>
      </c>
      <c r="K567" s="11"/>
      <c r="L567" s="4">
        <f t="shared" si="91"/>
        <v>900000</v>
      </c>
      <c r="M567" s="4">
        <v>900000</v>
      </c>
      <c r="N567" s="4"/>
      <c r="O567" s="4">
        <f t="shared" si="92"/>
        <v>0</v>
      </c>
      <c r="P567" s="4"/>
      <c r="Q567" s="4"/>
      <c r="R567" s="4">
        <f t="shared" si="93"/>
        <v>0</v>
      </c>
      <c r="S567" s="4"/>
      <c r="T567" s="4"/>
      <c r="U567" s="4">
        <f t="shared" si="94"/>
        <v>0</v>
      </c>
      <c r="V567" s="4"/>
      <c r="W567" s="4"/>
      <c r="X567" s="4">
        <f t="shared" si="95"/>
        <v>0</v>
      </c>
      <c r="Y567" s="4"/>
      <c r="Z567" s="4"/>
      <c r="AA567" s="4">
        <f>C567+I567-L567-O567-U567-X567-R567</f>
        <v>0</v>
      </c>
      <c r="AB567" s="7">
        <v>45388</v>
      </c>
    </row>
    <row r="568" spans="1:28" ht="15.75" x14ac:dyDescent="0.25">
      <c r="A568" s="29">
        <v>45388</v>
      </c>
      <c r="B568" s="72" t="s">
        <v>311</v>
      </c>
      <c r="C568" s="25"/>
      <c r="D568" s="25" t="s">
        <v>46</v>
      </c>
      <c r="E568" s="25" t="s">
        <v>115</v>
      </c>
      <c r="F568" s="25">
        <v>27.7</v>
      </c>
      <c r="G568" s="25" t="s">
        <v>39</v>
      </c>
      <c r="H568" s="25">
        <v>47000</v>
      </c>
      <c r="I568" s="11">
        <f t="shared" si="96"/>
        <v>1301900</v>
      </c>
      <c r="J568" s="32" t="s">
        <v>324</v>
      </c>
      <c r="K568" s="11"/>
      <c r="L568" s="4">
        <f t="shared" ref="L568:L576" si="97">M568+N568</f>
        <v>1301900</v>
      </c>
      <c r="M568" s="4">
        <v>1260000</v>
      </c>
      <c r="N568" s="4">
        <v>41900</v>
      </c>
      <c r="O568" s="4">
        <f t="shared" ref="O568:O576" si="98">P568+Q568</f>
        <v>0</v>
      </c>
      <c r="P568" s="4"/>
      <c r="Q568" s="4"/>
      <c r="R568" s="4">
        <f t="shared" ref="R568:R576" si="99">S568+T568</f>
        <v>0</v>
      </c>
      <c r="S568" s="4"/>
      <c r="T568" s="4"/>
      <c r="U568" s="4">
        <f t="shared" ref="U568:U576" si="100">V568+W568</f>
        <v>0</v>
      </c>
      <c r="V568" s="4"/>
      <c r="W568" s="4"/>
      <c r="X568" s="4">
        <f t="shared" ref="X568:X576" si="101">Y568+Z568</f>
        <v>0</v>
      </c>
      <c r="Y568" s="4"/>
      <c r="Z568" s="4"/>
      <c r="AA568" s="4">
        <f>C568+I568-L568-O568-U568-X568-R568</f>
        <v>0</v>
      </c>
      <c r="AB568" s="7">
        <v>45388</v>
      </c>
    </row>
    <row r="569" spans="1:28" ht="15.75" x14ac:dyDescent="0.25">
      <c r="A569" s="29">
        <v>45388</v>
      </c>
      <c r="B569" s="72" t="s">
        <v>311</v>
      </c>
      <c r="C569" s="27"/>
      <c r="D569" s="25" t="s">
        <v>46</v>
      </c>
      <c r="E569" s="27" t="s">
        <v>763</v>
      </c>
      <c r="F569" s="27">
        <v>1000</v>
      </c>
      <c r="G569" s="25" t="s">
        <v>34</v>
      </c>
      <c r="H569" s="27">
        <v>2200</v>
      </c>
      <c r="I569" s="11">
        <f t="shared" si="96"/>
        <v>2200000</v>
      </c>
      <c r="J569" s="32" t="s">
        <v>324</v>
      </c>
      <c r="K569" s="11"/>
      <c r="L569" s="4">
        <f t="shared" si="97"/>
        <v>2200000</v>
      </c>
      <c r="M569" s="4">
        <v>2200000</v>
      </c>
      <c r="N569" s="4"/>
      <c r="O569" s="4">
        <f t="shared" si="98"/>
        <v>0</v>
      </c>
      <c r="P569" s="4"/>
      <c r="Q569" s="4"/>
      <c r="R569" s="4">
        <f t="shared" si="99"/>
        <v>0</v>
      </c>
      <c r="S569" s="4"/>
      <c r="T569" s="4"/>
      <c r="U569" s="4">
        <f t="shared" si="100"/>
        <v>0</v>
      </c>
      <c r="V569" s="4"/>
      <c r="W569" s="4"/>
      <c r="X569" s="4">
        <f t="shared" si="101"/>
        <v>0</v>
      </c>
      <c r="Y569" s="4"/>
      <c r="Z569" s="4"/>
      <c r="AA569" s="4">
        <f>C569+I569-L569-O569-U569-X569-R569</f>
        <v>0</v>
      </c>
      <c r="AB569" s="7">
        <v>45388</v>
      </c>
    </row>
    <row r="570" spans="1:28" ht="15.75" x14ac:dyDescent="0.25">
      <c r="A570" s="29">
        <v>45388</v>
      </c>
      <c r="B570" s="72" t="s">
        <v>311</v>
      </c>
      <c r="C570" s="27"/>
      <c r="D570" s="25" t="s">
        <v>46</v>
      </c>
      <c r="E570" s="27" t="s">
        <v>135</v>
      </c>
      <c r="F570" s="27">
        <v>2</v>
      </c>
      <c r="G570" s="25" t="s">
        <v>48</v>
      </c>
      <c r="H570" s="27">
        <v>150000</v>
      </c>
      <c r="I570" s="11">
        <f t="shared" si="96"/>
        <v>300000</v>
      </c>
      <c r="J570" s="32" t="s">
        <v>324</v>
      </c>
      <c r="K570" s="11"/>
      <c r="L570" s="4">
        <f t="shared" si="97"/>
        <v>0</v>
      </c>
      <c r="M570" s="4"/>
      <c r="N570" s="4"/>
      <c r="O570" s="4">
        <f t="shared" si="98"/>
        <v>0</v>
      </c>
      <c r="P570" s="4"/>
      <c r="Q570" s="4"/>
      <c r="R570" s="4">
        <f t="shared" si="99"/>
        <v>0</v>
      </c>
      <c r="S570" s="4"/>
      <c r="T570" s="4"/>
      <c r="U570" s="4">
        <f t="shared" si="100"/>
        <v>300000</v>
      </c>
      <c r="V570" s="4">
        <v>300000</v>
      </c>
      <c r="W570" s="4"/>
      <c r="X570" s="4">
        <f t="shared" si="101"/>
        <v>0</v>
      </c>
      <c r="Y570" s="4"/>
      <c r="Z570" s="4"/>
      <c r="AA570" s="4">
        <f>C570+I570-L570-O570-U570-X570-R570</f>
        <v>0</v>
      </c>
      <c r="AB570" s="7">
        <v>45388</v>
      </c>
    </row>
    <row r="571" spans="1:28" ht="15.75" x14ac:dyDescent="0.25">
      <c r="A571" s="29">
        <v>45388</v>
      </c>
      <c r="B571" s="73" t="s">
        <v>840</v>
      </c>
      <c r="C571" s="27"/>
      <c r="D571" s="27" t="s">
        <v>52</v>
      </c>
      <c r="E571" s="27" t="s">
        <v>290</v>
      </c>
      <c r="F571" s="27">
        <v>625</v>
      </c>
      <c r="G571" s="27" t="s">
        <v>34</v>
      </c>
      <c r="H571" s="27">
        <v>2735</v>
      </c>
      <c r="I571" s="11">
        <f t="shared" si="96"/>
        <v>1709375</v>
      </c>
      <c r="J571" s="32" t="s">
        <v>324</v>
      </c>
      <c r="K571" s="11"/>
      <c r="L571" s="4">
        <f t="shared" si="97"/>
        <v>0</v>
      </c>
      <c r="M571" s="4"/>
      <c r="N571" s="4"/>
      <c r="O571" s="4">
        <f t="shared" si="98"/>
        <v>0</v>
      </c>
      <c r="P571" s="4"/>
      <c r="Q571" s="4"/>
      <c r="R571" s="4">
        <f t="shared" si="99"/>
        <v>0</v>
      </c>
      <c r="S571" s="4"/>
      <c r="T571" s="4"/>
      <c r="U571" s="4">
        <f t="shared" si="100"/>
        <v>1709375</v>
      </c>
      <c r="V571" s="4">
        <v>1709375</v>
      </c>
      <c r="W571" s="4"/>
      <c r="X571" s="4">
        <f t="shared" si="101"/>
        <v>0</v>
      </c>
      <c r="Y571" s="4"/>
      <c r="Z571" s="4"/>
      <c r="AA571" s="4">
        <f>C571+I571-L571-O571-U571-X571-R571</f>
        <v>0</v>
      </c>
      <c r="AB571" s="7">
        <v>45388</v>
      </c>
    </row>
    <row r="572" spans="1:28" ht="15.75" x14ac:dyDescent="0.25">
      <c r="A572" s="29">
        <v>45388</v>
      </c>
      <c r="B572" s="73" t="s">
        <v>840</v>
      </c>
      <c r="C572" s="25"/>
      <c r="D572" s="27" t="s">
        <v>52</v>
      </c>
      <c r="E572" s="25" t="s">
        <v>395</v>
      </c>
      <c r="F572" s="25">
        <v>1250</v>
      </c>
      <c r="G572" s="27" t="s">
        <v>34</v>
      </c>
      <c r="H572" s="25">
        <v>960</v>
      </c>
      <c r="I572" s="11">
        <f t="shared" si="96"/>
        <v>1200000</v>
      </c>
      <c r="J572" s="32" t="s">
        <v>324</v>
      </c>
      <c r="K572" s="11"/>
      <c r="L572" s="4">
        <f t="shared" si="97"/>
        <v>0</v>
      </c>
      <c r="M572" s="4"/>
      <c r="N572" s="4"/>
      <c r="O572" s="4">
        <f t="shared" si="98"/>
        <v>0</v>
      </c>
      <c r="P572" s="4"/>
      <c r="Q572" s="4"/>
      <c r="R572" s="4">
        <f t="shared" si="99"/>
        <v>0</v>
      </c>
      <c r="S572" s="4"/>
      <c r="T572" s="4"/>
      <c r="U572" s="4">
        <f t="shared" si="100"/>
        <v>1200000</v>
      </c>
      <c r="V572" s="4">
        <v>1200000</v>
      </c>
      <c r="W572" s="4"/>
      <c r="X572" s="4">
        <f t="shared" si="101"/>
        <v>0</v>
      </c>
      <c r="Y572" s="4"/>
      <c r="Z572" s="4"/>
      <c r="AA572" s="4">
        <f>C572+I572-L572-O572-U572-X572-R572</f>
        <v>0</v>
      </c>
      <c r="AB572" s="7">
        <v>45388</v>
      </c>
    </row>
    <row r="573" spans="1:28" ht="15.75" x14ac:dyDescent="0.25">
      <c r="A573" s="29">
        <v>45388</v>
      </c>
      <c r="B573" s="73" t="s">
        <v>840</v>
      </c>
      <c r="C573" s="25"/>
      <c r="D573" s="27" t="s">
        <v>52</v>
      </c>
      <c r="E573" s="25" t="s">
        <v>208</v>
      </c>
      <c r="F573" s="25">
        <v>2500</v>
      </c>
      <c r="G573" s="27" t="s">
        <v>34</v>
      </c>
      <c r="H573" s="25">
        <v>745</v>
      </c>
      <c r="I573" s="11">
        <f t="shared" si="96"/>
        <v>1862500</v>
      </c>
      <c r="J573" s="32" t="s">
        <v>324</v>
      </c>
      <c r="K573" s="11"/>
      <c r="L573" s="4">
        <f t="shared" si="97"/>
        <v>0</v>
      </c>
      <c r="M573" s="4"/>
      <c r="N573" s="4"/>
      <c r="O573" s="4">
        <f t="shared" si="98"/>
        <v>0</v>
      </c>
      <c r="P573" s="4"/>
      <c r="Q573" s="4"/>
      <c r="R573" s="4">
        <f t="shared" si="99"/>
        <v>0</v>
      </c>
      <c r="S573" s="4"/>
      <c r="T573" s="4"/>
      <c r="U573" s="4">
        <f t="shared" si="100"/>
        <v>1862500</v>
      </c>
      <c r="V573" s="4">
        <v>1862500</v>
      </c>
      <c r="W573" s="4"/>
      <c r="X573" s="4">
        <f t="shared" si="101"/>
        <v>0</v>
      </c>
      <c r="Y573" s="4"/>
      <c r="Z573" s="4"/>
      <c r="AA573" s="4">
        <f>C573+I573-L573-O573-U573-X573-R573</f>
        <v>0</v>
      </c>
      <c r="AB573" s="7">
        <v>45388</v>
      </c>
    </row>
    <row r="574" spans="1:28" ht="15.75" x14ac:dyDescent="0.25">
      <c r="A574" s="29">
        <v>45388</v>
      </c>
      <c r="B574" s="73" t="s">
        <v>840</v>
      </c>
      <c r="C574" s="25"/>
      <c r="D574" s="27" t="s">
        <v>52</v>
      </c>
      <c r="E574" s="25" t="s">
        <v>61</v>
      </c>
      <c r="F574" s="25">
        <v>625</v>
      </c>
      <c r="G574" s="27" t="s">
        <v>34</v>
      </c>
      <c r="H574" s="25">
        <v>2280</v>
      </c>
      <c r="I574" s="11">
        <f t="shared" si="96"/>
        <v>1425000</v>
      </c>
      <c r="J574" s="32" t="s">
        <v>324</v>
      </c>
      <c r="K574" s="11"/>
      <c r="L574" s="4">
        <f t="shared" si="97"/>
        <v>0</v>
      </c>
      <c r="M574" s="4"/>
      <c r="N574" s="4"/>
      <c r="O574" s="4">
        <f t="shared" si="98"/>
        <v>0</v>
      </c>
      <c r="P574" s="4"/>
      <c r="Q574" s="4"/>
      <c r="R574" s="4">
        <f t="shared" si="99"/>
        <v>0</v>
      </c>
      <c r="S574" s="4"/>
      <c r="T574" s="4"/>
      <c r="U574" s="4">
        <f t="shared" si="100"/>
        <v>1425000</v>
      </c>
      <c r="V574" s="4">
        <v>1425000</v>
      </c>
      <c r="W574" s="4"/>
      <c r="X574" s="4">
        <f t="shared" si="101"/>
        <v>0</v>
      </c>
      <c r="Y574" s="4"/>
      <c r="Z574" s="4"/>
      <c r="AA574" s="4">
        <f>C574+I574-L574-O574-U574-X574-R574</f>
        <v>0</v>
      </c>
      <c r="AB574" s="7">
        <v>45388</v>
      </c>
    </row>
    <row r="575" spans="1:28" ht="15.75" x14ac:dyDescent="0.25">
      <c r="A575" s="24">
        <v>45388</v>
      </c>
      <c r="B575" s="72" t="s">
        <v>840</v>
      </c>
      <c r="C575" s="25"/>
      <c r="D575" s="25" t="s">
        <v>52</v>
      </c>
      <c r="E575" s="25" t="s">
        <v>1137</v>
      </c>
      <c r="F575" s="25">
        <v>2500</v>
      </c>
      <c r="G575" s="25" t="s">
        <v>34</v>
      </c>
      <c r="H575" s="25">
        <v>795</v>
      </c>
      <c r="I575" s="11">
        <f t="shared" si="96"/>
        <v>1987500</v>
      </c>
      <c r="J575" s="31" t="s">
        <v>324</v>
      </c>
      <c r="K575" s="11"/>
      <c r="L575" s="4">
        <f t="shared" si="97"/>
        <v>0</v>
      </c>
      <c r="M575" s="4"/>
      <c r="N575" s="4"/>
      <c r="O575" s="4">
        <f t="shared" si="98"/>
        <v>0</v>
      </c>
      <c r="P575" s="4"/>
      <c r="Q575" s="4"/>
      <c r="R575" s="4">
        <f t="shared" si="99"/>
        <v>0</v>
      </c>
      <c r="S575" s="4"/>
      <c r="T575" s="4"/>
      <c r="U575" s="4">
        <f t="shared" si="100"/>
        <v>1987500</v>
      </c>
      <c r="V575" s="4">
        <v>1987500</v>
      </c>
      <c r="W575" s="4"/>
      <c r="X575" s="4">
        <f t="shared" si="101"/>
        <v>0</v>
      </c>
      <c r="Y575" s="4"/>
      <c r="Z575" s="4"/>
      <c r="AA575" s="4">
        <f>C575+I575-L575-O575-U575-X575-R575</f>
        <v>0</v>
      </c>
      <c r="AB575" s="7">
        <v>45388</v>
      </c>
    </row>
    <row r="576" spans="1:28" ht="15.75" x14ac:dyDescent="0.25">
      <c r="A576" s="24">
        <v>45388</v>
      </c>
      <c r="B576" s="72" t="s">
        <v>99</v>
      </c>
      <c r="C576" s="25"/>
      <c r="D576" s="25"/>
      <c r="E576" s="25" t="s">
        <v>102</v>
      </c>
      <c r="F576" s="25">
        <v>69.8</v>
      </c>
      <c r="G576" s="44" t="s">
        <v>39</v>
      </c>
      <c r="H576" s="25"/>
      <c r="I576" s="11">
        <f t="shared" si="96"/>
        <v>0</v>
      </c>
      <c r="J576" s="26" t="s">
        <v>28</v>
      </c>
      <c r="K576" s="11"/>
      <c r="L576" s="4">
        <f t="shared" si="97"/>
        <v>0</v>
      </c>
      <c r="M576" s="4"/>
      <c r="N576" s="4"/>
      <c r="O576" s="4">
        <f t="shared" si="98"/>
        <v>0</v>
      </c>
      <c r="P576" s="4"/>
      <c r="Q576" s="4"/>
      <c r="R576" s="4">
        <f t="shared" si="99"/>
        <v>0</v>
      </c>
      <c r="S576" s="4"/>
      <c r="T576" s="4"/>
      <c r="U576" s="4">
        <f t="shared" si="100"/>
        <v>0</v>
      </c>
      <c r="V576" s="4"/>
      <c r="W576" s="4"/>
      <c r="X576" s="4">
        <f t="shared" si="101"/>
        <v>0</v>
      </c>
      <c r="Y576" s="4"/>
      <c r="Z576" s="4"/>
      <c r="AA576" s="4">
        <f>C576+I576-L576-O576-U576-X576-R576</f>
        <v>0</v>
      </c>
      <c r="AB576" s="7"/>
    </row>
    <row r="577" spans="1:28" ht="15.75" x14ac:dyDescent="0.25">
      <c r="A577" s="29"/>
      <c r="B577" s="25" t="s">
        <v>1214</v>
      </c>
      <c r="C577" s="25">
        <v>-2544000</v>
      </c>
      <c r="D577" s="27" t="s">
        <v>52</v>
      </c>
      <c r="E577" s="25"/>
      <c r="F577" s="25"/>
      <c r="G577" s="25" t="s">
        <v>39</v>
      </c>
      <c r="H577" s="25"/>
      <c r="I577" s="11">
        <f>F577*H577</f>
        <v>0</v>
      </c>
      <c r="J577" s="32" t="s">
        <v>49</v>
      </c>
      <c r="K577" s="11"/>
      <c r="L577" s="4">
        <f>M577+N577</f>
        <v>1872200</v>
      </c>
      <c r="M577" s="4">
        <f>1007200+344000+521000</f>
        <v>1872200</v>
      </c>
      <c r="N577" s="4"/>
      <c r="O577" s="4">
        <f>P577+Q577</f>
        <v>0</v>
      </c>
      <c r="P577" s="4"/>
      <c r="Q577" s="4"/>
      <c r="R577" s="4">
        <f>S577+T577</f>
        <v>0</v>
      </c>
      <c r="S577" s="4"/>
      <c r="T577" s="4"/>
      <c r="U577" s="4">
        <f>V577+W577</f>
        <v>0</v>
      </c>
      <c r="V577" s="4"/>
      <c r="W577" s="4"/>
      <c r="X577" s="4">
        <f>Y577+Z577</f>
        <v>0</v>
      </c>
      <c r="Y577" s="4"/>
      <c r="Z577" s="4"/>
      <c r="AA577" s="4">
        <f>C577+I577-L577-O577-U577-X577-R577</f>
        <v>-4416200</v>
      </c>
      <c r="AB577" s="7">
        <v>45388</v>
      </c>
    </row>
    <row r="578" spans="1:28" ht="15.75" x14ac:dyDescent="0.25">
      <c r="A578" s="29">
        <v>45390</v>
      </c>
      <c r="B578" s="73" t="s">
        <v>200</v>
      </c>
      <c r="C578" s="27"/>
      <c r="D578" s="27" t="s">
        <v>46</v>
      </c>
      <c r="E578" s="27" t="s">
        <v>189</v>
      </c>
      <c r="F578" s="27">
        <v>1</v>
      </c>
      <c r="G578" s="43" t="s">
        <v>23</v>
      </c>
      <c r="H578" s="27">
        <v>450000</v>
      </c>
      <c r="I578" s="11">
        <f t="shared" ref="I578:I620" si="102">F578*H578</f>
        <v>450000</v>
      </c>
      <c r="J578" s="32" t="s">
        <v>324</v>
      </c>
      <c r="K578" s="11"/>
      <c r="L578" s="4">
        <f>M578+N578</f>
        <v>0</v>
      </c>
      <c r="M578" s="4"/>
      <c r="N578" s="4"/>
      <c r="O578" s="4">
        <f>P578+Q578</f>
        <v>0</v>
      </c>
      <c r="P578" s="4"/>
      <c r="Q578" s="4"/>
      <c r="R578" s="4">
        <f>S578+T578</f>
        <v>0</v>
      </c>
      <c r="S578" s="4"/>
      <c r="T578" s="4"/>
      <c r="U578" s="4">
        <f>V578+W578</f>
        <v>450000</v>
      </c>
      <c r="V578" s="4">
        <v>450000</v>
      </c>
      <c r="W578" s="4"/>
      <c r="X578" s="4">
        <f>Y578+Z578</f>
        <v>0</v>
      </c>
      <c r="Y578" s="4"/>
      <c r="Z578" s="4"/>
      <c r="AA578" s="4">
        <f>C578+I578-L578-O578-U578-X578-R578</f>
        <v>0</v>
      </c>
      <c r="AB578" s="7">
        <v>45388</v>
      </c>
    </row>
    <row r="579" spans="1:28" ht="15.75" x14ac:dyDescent="0.25">
      <c r="A579" s="29">
        <v>45390</v>
      </c>
      <c r="B579" s="73" t="s">
        <v>200</v>
      </c>
      <c r="C579" s="25"/>
      <c r="D579" s="27" t="s">
        <v>46</v>
      </c>
      <c r="E579" s="25" t="s">
        <v>53</v>
      </c>
      <c r="F579" s="25">
        <v>1</v>
      </c>
      <c r="G579" s="44" t="s">
        <v>23</v>
      </c>
      <c r="H579" s="25">
        <v>450000</v>
      </c>
      <c r="I579" s="11">
        <f t="shared" si="102"/>
        <v>450000</v>
      </c>
      <c r="J579" s="32" t="s">
        <v>324</v>
      </c>
      <c r="K579" s="11"/>
      <c r="L579" s="4">
        <f t="shared" ref="L579:L620" si="103">M579+N579</f>
        <v>0</v>
      </c>
      <c r="M579" s="4"/>
      <c r="N579" s="4"/>
      <c r="O579" s="4">
        <f t="shared" ref="O579:O620" si="104">P579+Q579</f>
        <v>0</v>
      </c>
      <c r="P579" s="4"/>
      <c r="Q579" s="4"/>
      <c r="R579" s="4">
        <f t="shared" ref="R579:R620" si="105">S579+T579</f>
        <v>0</v>
      </c>
      <c r="S579" s="4"/>
      <c r="T579" s="4"/>
      <c r="U579" s="4">
        <f t="shared" ref="U579:U620" si="106">V579+W579</f>
        <v>450000</v>
      </c>
      <c r="V579" s="4">
        <v>450000</v>
      </c>
      <c r="W579" s="4"/>
      <c r="X579" s="4">
        <f t="shared" ref="X579:X620" si="107">Y579+Z579</f>
        <v>0</v>
      </c>
      <c r="Y579" s="4"/>
      <c r="Z579" s="4"/>
      <c r="AA579" s="4">
        <f>C579+I579-L579-O579-U579-X579-R579</f>
        <v>0</v>
      </c>
      <c r="AB579" s="7">
        <v>45388</v>
      </c>
    </row>
    <row r="580" spans="1:28" ht="15.75" x14ac:dyDescent="0.25">
      <c r="A580" s="29">
        <v>45390</v>
      </c>
      <c r="B580" s="73" t="s">
        <v>671</v>
      </c>
      <c r="C580" s="25"/>
      <c r="D580" s="27" t="s">
        <v>52</v>
      </c>
      <c r="E580" s="25" t="s">
        <v>127</v>
      </c>
      <c r="F580" s="25">
        <v>20</v>
      </c>
      <c r="G580" s="44" t="s">
        <v>39</v>
      </c>
      <c r="H580" s="25">
        <v>60000</v>
      </c>
      <c r="I580" s="11">
        <f t="shared" si="102"/>
        <v>1200000</v>
      </c>
      <c r="J580" s="32" t="s">
        <v>324</v>
      </c>
      <c r="K580" s="11"/>
      <c r="L580" s="4">
        <f t="shared" si="103"/>
        <v>0</v>
      </c>
      <c r="M580" s="4"/>
      <c r="N580" s="4"/>
      <c r="O580" s="4">
        <f t="shared" si="104"/>
        <v>0</v>
      </c>
      <c r="P580" s="4"/>
      <c r="Q580" s="4"/>
      <c r="R580" s="4">
        <f t="shared" si="105"/>
        <v>0</v>
      </c>
      <c r="S580" s="4"/>
      <c r="T580" s="4"/>
      <c r="U580" s="4">
        <f t="shared" si="106"/>
        <v>1200000</v>
      </c>
      <c r="V580" s="4">
        <v>1200000</v>
      </c>
      <c r="W580" s="4"/>
      <c r="X580" s="4">
        <f t="shared" si="107"/>
        <v>0</v>
      </c>
      <c r="Y580" s="4"/>
      <c r="Z580" s="4"/>
      <c r="AA580" s="4">
        <f>C580+I580-L580-O580-U580-X580-R580</f>
        <v>0</v>
      </c>
      <c r="AB580" s="7">
        <v>45390</v>
      </c>
    </row>
    <row r="581" spans="1:28" ht="15.75" x14ac:dyDescent="0.25">
      <c r="A581" s="29">
        <v>45390</v>
      </c>
      <c r="B581" s="73" t="s">
        <v>801</v>
      </c>
      <c r="C581" s="25"/>
      <c r="D581" s="27" t="s">
        <v>46</v>
      </c>
      <c r="E581" s="25" t="s">
        <v>126</v>
      </c>
      <c r="F581" s="25">
        <v>35.700000000000003</v>
      </c>
      <c r="G581" s="44" t="s">
        <v>39</v>
      </c>
      <c r="H581" s="25">
        <v>47000</v>
      </c>
      <c r="I581" s="11">
        <f t="shared" si="102"/>
        <v>1677900.0000000002</v>
      </c>
      <c r="J581" s="32" t="s">
        <v>312</v>
      </c>
      <c r="K581" s="11" t="s">
        <v>1269</v>
      </c>
      <c r="L581" s="4">
        <f t="shared" si="103"/>
        <v>0</v>
      </c>
      <c r="M581" s="4"/>
      <c r="N581" s="4"/>
      <c r="O581" s="4">
        <f t="shared" si="104"/>
        <v>1677900</v>
      </c>
      <c r="P581" s="4">
        <v>1677900</v>
      </c>
      <c r="Q581" s="4"/>
      <c r="R581" s="4">
        <f t="shared" si="105"/>
        <v>0</v>
      </c>
      <c r="S581" s="4"/>
      <c r="T581" s="4"/>
      <c r="U581" s="4">
        <f t="shared" si="106"/>
        <v>0</v>
      </c>
      <c r="V581" s="4"/>
      <c r="W581" s="4"/>
      <c r="X581" s="4">
        <f t="shared" si="107"/>
        <v>0</v>
      </c>
      <c r="Y581" s="4"/>
      <c r="Z581" s="4"/>
      <c r="AA581" s="82">
        <f>C581+I581-L581-O581-U581-X581-R581</f>
        <v>2.3283064365386963E-10</v>
      </c>
      <c r="AB581" s="7">
        <v>45398</v>
      </c>
    </row>
    <row r="582" spans="1:28" ht="15.75" x14ac:dyDescent="0.25">
      <c r="A582" s="29">
        <v>45390</v>
      </c>
      <c r="B582" s="72" t="s">
        <v>256</v>
      </c>
      <c r="C582" s="25"/>
      <c r="D582" s="25" t="s">
        <v>52</v>
      </c>
      <c r="E582" s="25" t="s">
        <v>763</v>
      </c>
      <c r="F582" s="25">
        <v>600</v>
      </c>
      <c r="G582" s="44" t="s">
        <v>34</v>
      </c>
      <c r="H582" s="25">
        <v>2278</v>
      </c>
      <c r="I582" s="11">
        <f t="shared" si="102"/>
        <v>1366800</v>
      </c>
      <c r="J582" s="32" t="s">
        <v>324</v>
      </c>
      <c r="K582" s="11"/>
      <c r="L582" s="4">
        <f t="shared" si="103"/>
        <v>1366800</v>
      </c>
      <c r="M582" s="4"/>
      <c r="N582" s="4">
        <v>1366800</v>
      </c>
      <c r="O582" s="4">
        <f t="shared" si="104"/>
        <v>0</v>
      </c>
      <c r="P582" s="4"/>
      <c r="Q582" s="4"/>
      <c r="R582" s="4">
        <f t="shared" si="105"/>
        <v>0</v>
      </c>
      <c r="S582" s="4"/>
      <c r="T582" s="4"/>
      <c r="U582" s="4">
        <f t="shared" si="106"/>
        <v>0</v>
      </c>
      <c r="V582" s="4"/>
      <c r="W582" s="4"/>
      <c r="X582" s="4">
        <f t="shared" si="107"/>
        <v>0</v>
      </c>
      <c r="Y582" s="4"/>
      <c r="Z582" s="4"/>
      <c r="AA582" s="4">
        <f>C582+I582-L582-O582-U582-X582-R582</f>
        <v>0</v>
      </c>
      <c r="AB582" s="7">
        <v>45398</v>
      </c>
    </row>
    <row r="583" spans="1:28" ht="15.75" x14ac:dyDescent="0.25">
      <c r="A583" s="29">
        <v>45390</v>
      </c>
      <c r="B583" s="72" t="s">
        <v>256</v>
      </c>
      <c r="C583" s="27"/>
      <c r="D583" s="25" t="s">
        <v>52</v>
      </c>
      <c r="E583" s="27" t="s">
        <v>249</v>
      </c>
      <c r="F583" s="27">
        <v>500</v>
      </c>
      <c r="G583" s="44" t="s">
        <v>34</v>
      </c>
      <c r="H583" s="27">
        <v>4000</v>
      </c>
      <c r="I583" s="11">
        <f t="shared" si="102"/>
        <v>2000000</v>
      </c>
      <c r="J583" s="32" t="s">
        <v>324</v>
      </c>
      <c r="K583" s="11"/>
      <c r="L583" s="4">
        <f t="shared" si="103"/>
        <v>2000000</v>
      </c>
      <c r="M583" s="4"/>
      <c r="N583" s="4">
        <v>2000000</v>
      </c>
      <c r="O583" s="4">
        <f t="shared" si="104"/>
        <v>0</v>
      </c>
      <c r="P583" s="4"/>
      <c r="Q583" s="4"/>
      <c r="R583" s="4">
        <f t="shared" si="105"/>
        <v>0</v>
      </c>
      <c r="S583" s="4"/>
      <c r="T583" s="4"/>
      <c r="U583" s="4">
        <f t="shared" si="106"/>
        <v>0</v>
      </c>
      <c r="V583" s="4"/>
      <c r="W583" s="4"/>
      <c r="X583" s="4">
        <f t="shared" si="107"/>
        <v>0</v>
      </c>
      <c r="Y583" s="4"/>
      <c r="Z583" s="4"/>
      <c r="AA583" s="4">
        <f>C583+I583-L583-O583-U583-X583-R583</f>
        <v>0</v>
      </c>
      <c r="AB583" s="7">
        <v>45398</v>
      </c>
    </row>
    <row r="584" spans="1:28" ht="15.75" x14ac:dyDescent="0.25">
      <c r="A584" s="29">
        <v>45390</v>
      </c>
      <c r="B584" s="72" t="s">
        <v>256</v>
      </c>
      <c r="C584" s="25"/>
      <c r="D584" s="25" t="s">
        <v>52</v>
      </c>
      <c r="E584" s="25" t="s">
        <v>259</v>
      </c>
      <c r="F584" s="25">
        <v>1000</v>
      </c>
      <c r="G584" s="44" t="s">
        <v>34</v>
      </c>
      <c r="H584" s="25">
        <v>885</v>
      </c>
      <c r="I584" s="11">
        <f t="shared" si="102"/>
        <v>885000</v>
      </c>
      <c r="J584" s="32" t="s">
        <v>324</v>
      </c>
      <c r="K584" s="11"/>
      <c r="L584" s="4">
        <f t="shared" si="103"/>
        <v>885000</v>
      </c>
      <c r="M584" s="4"/>
      <c r="N584" s="4">
        <v>885000</v>
      </c>
      <c r="O584" s="4">
        <f t="shared" si="104"/>
        <v>0</v>
      </c>
      <c r="P584" s="4"/>
      <c r="Q584" s="4"/>
      <c r="R584" s="4">
        <f t="shared" si="105"/>
        <v>0</v>
      </c>
      <c r="S584" s="4"/>
      <c r="T584" s="4"/>
      <c r="U584" s="4">
        <f t="shared" si="106"/>
        <v>0</v>
      </c>
      <c r="V584" s="4"/>
      <c r="W584" s="4"/>
      <c r="X584" s="4">
        <f t="shared" si="107"/>
        <v>0</v>
      </c>
      <c r="Y584" s="4"/>
      <c r="Z584" s="4"/>
      <c r="AA584" s="4">
        <f>C584+I584-L584-O584-U584-X584-R584</f>
        <v>0</v>
      </c>
      <c r="AB584" s="7">
        <v>45398</v>
      </c>
    </row>
    <row r="585" spans="1:28" ht="15.75" x14ac:dyDescent="0.25">
      <c r="A585" s="29">
        <v>45390</v>
      </c>
      <c r="B585" s="72" t="s">
        <v>211</v>
      </c>
      <c r="C585" s="25"/>
      <c r="D585" s="25" t="s">
        <v>52</v>
      </c>
      <c r="E585" s="25" t="s">
        <v>165</v>
      </c>
      <c r="F585" s="25">
        <v>1</v>
      </c>
      <c r="G585" s="43" t="s">
        <v>303</v>
      </c>
      <c r="H585" s="25">
        <v>1200000</v>
      </c>
      <c r="I585" s="11">
        <f t="shared" si="102"/>
        <v>1200000</v>
      </c>
      <c r="J585" s="32" t="s">
        <v>312</v>
      </c>
      <c r="K585" s="11" t="s">
        <v>1224</v>
      </c>
      <c r="L585" s="4">
        <f t="shared" si="103"/>
        <v>0</v>
      </c>
      <c r="M585" s="4"/>
      <c r="N585" s="4"/>
      <c r="O585" s="4">
        <f t="shared" si="104"/>
        <v>1200000</v>
      </c>
      <c r="P585" s="4">
        <v>1200000</v>
      </c>
      <c r="Q585" s="4"/>
      <c r="R585" s="4">
        <f t="shared" si="105"/>
        <v>0</v>
      </c>
      <c r="S585" s="4"/>
      <c r="T585" s="4"/>
      <c r="U585" s="4">
        <f t="shared" si="106"/>
        <v>0</v>
      </c>
      <c r="V585" s="4"/>
      <c r="W585" s="4"/>
      <c r="X585" s="4">
        <f t="shared" si="107"/>
        <v>0</v>
      </c>
      <c r="Y585" s="4"/>
      <c r="Z585" s="4"/>
      <c r="AA585" s="4">
        <f>C585+I585-L585-O585-U585-X585-R585</f>
        <v>0</v>
      </c>
      <c r="AB585" s="7">
        <v>45390</v>
      </c>
    </row>
    <row r="586" spans="1:28" ht="15.75" x14ac:dyDescent="0.25">
      <c r="A586" s="29">
        <v>45390</v>
      </c>
      <c r="B586" s="72" t="s">
        <v>211</v>
      </c>
      <c r="C586" s="27"/>
      <c r="D586" s="25" t="s">
        <v>52</v>
      </c>
      <c r="E586" s="27" t="s">
        <v>901</v>
      </c>
      <c r="F586" s="25">
        <v>1</v>
      </c>
      <c r="G586" s="43" t="s">
        <v>303</v>
      </c>
      <c r="H586" s="27">
        <v>1200000</v>
      </c>
      <c r="I586" s="11">
        <f t="shared" si="102"/>
        <v>1200000</v>
      </c>
      <c r="J586" s="32" t="s">
        <v>312</v>
      </c>
      <c r="K586" s="11" t="s">
        <v>1224</v>
      </c>
      <c r="L586" s="4">
        <f t="shared" si="103"/>
        <v>0</v>
      </c>
      <c r="M586" s="4"/>
      <c r="N586" s="4"/>
      <c r="O586" s="4">
        <f t="shared" si="104"/>
        <v>1200000</v>
      </c>
      <c r="P586" s="4">
        <v>1200000</v>
      </c>
      <c r="Q586" s="4"/>
      <c r="R586" s="4">
        <f t="shared" si="105"/>
        <v>0</v>
      </c>
      <c r="S586" s="4"/>
      <c r="T586" s="4"/>
      <c r="U586" s="4">
        <f t="shared" si="106"/>
        <v>0</v>
      </c>
      <c r="V586" s="4"/>
      <c r="W586" s="4"/>
      <c r="X586" s="4">
        <f t="shared" si="107"/>
        <v>0</v>
      </c>
      <c r="Y586" s="4"/>
      <c r="Z586" s="4"/>
      <c r="AA586" s="4">
        <f>C586+I586-L586-O586-U586-X586-R586</f>
        <v>0</v>
      </c>
      <c r="AB586" s="7">
        <v>45390</v>
      </c>
    </row>
    <row r="587" spans="1:28" ht="15.75" x14ac:dyDescent="0.25">
      <c r="A587" s="29">
        <v>45390</v>
      </c>
      <c r="B587" s="73" t="s">
        <v>99</v>
      </c>
      <c r="C587" s="25"/>
      <c r="D587" s="27"/>
      <c r="E587" s="25" t="s">
        <v>102</v>
      </c>
      <c r="F587" s="25">
        <v>35.700000000000003</v>
      </c>
      <c r="G587" s="43" t="s">
        <v>39</v>
      </c>
      <c r="H587" s="25"/>
      <c r="I587" s="11">
        <f t="shared" si="102"/>
        <v>0</v>
      </c>
      <c r="J587" s="28" t="s">
        <v>28</v>
      </c>
      <c r="K587" s="11"/>
      <c r="L587" s="4">
        <f t="shared" si="103"/>
        <v>0</v>
      </c>
      <c r="M587" s="4"/>
      <c r="N587" s="4"/>
      <c r="O587" s="4">
        <f t="shared" si="104"/>
        <v>0</v>
      </c>
      <c r="P587" s="4"/>
      <c r="Q587" s="4"/>
      <c r="R587" s="4">
        <f t="shared" si="105"/>
        <v>0</v>
      </c>
      <c r="S587" s="4"/>
      <c r="T587" s="4"/>
      <c r="U587" s="4">
        <f t="shared" si="106"/>
        <v>0</v>
      </c>
      <c r="V587" s="4"/>
      <c r="W587" s="4"/>
      <c r="X587" s="4">
        <f t="shared" si="107"/>
        <v>0</v>
      </c>
      <c r="Y587" s="4"/>
      <c r="Z587" s="4"/>
      <c r="AA587" s="4">
        <f>C587+I587-L587-O587-U587-X587-R587</f>
        <v>0</v>
      </c>
      <c r="AB587" s="7"/>
    </row>
    <row r="588" spans="1:28" ht="15.75" x14ac:dyDescent="0.25">
      <c r="A588" s="29">
        <v>45390</v>
      </c>
      <c r="B588" s="72" t="s">
        <v>253</v>
      </c>
      <c r="C588" s="25"/>
      <c r="D588" s="25" t="s">
        <v>52</v>
      </c>
      <c r="E588" s="25" t="s">
        <v>150</v>
      </c>
      <c r="F588" s="25">
        <v>20</v>
      </c>
      <c r="G588" s="44" t="s">
        <v>77</v>
      </c>
      <c r="H588" s="25">
        <v>45000</v>
      </c>
      <c r="I588" s="11">
        <f t="shared" si="102"/>
        <v>900000</v>
      </c>
      <c r="J588" s="28" t="s">
        <v>28</v>
      </c>
      <c r="K588" s="11" t="s">
        <v>1230</v>
      </c>
      <c r="L588" s="4">
        <f t="shared" si="103"/>
        <v>0</v>
      </c>
      <c r="M588" s="4"/>
      <c r="N588" s="4"/>
      <c r="O588" s="4">
        <f t="shared" si="104"/>
        <v>0</v>
      </c>
      <c r="P588" s="4"/>
      <c r="Q588" s="4"/>
      <c r="R588" s="4">
        <f t="shared" si="105"/>
        <v>0</v>
      </c>
      <c r="S588" s="4"/>
      <c r="T588" s="4"/>
      <c r="U588" s="4">
        <f t="shared" si="106"/>
        <v>0</v>
      </c>
      <c r="V588" s="4"/>
      <c r="W588" s="4"/>
      <c r="X588" s="4">
        <f t="shared" si="107"/>
        <v>0</v>
      </c>
      <c r="Y588" s="4"/>
      <c r="Z588" s="4"/>
      <c r="AA588" s="4">
        <f>C588+I588-L588-O588-U588-X588-R588</f>
        <v>900000</v>
      </c>
      <c r="AB588" s="7"/>
    </row>
    <row r="589" spans="1:28" ht="15.75" x14ac:dyDescent="0.25">
      <c r="A589" s="29">
        <v>45390</v>
      </c>
      <c r="B589" s="72" t="s">
        <v>592</v>
      </c>
      <c r="C589" s="25"/>
      <c r="D589" s="25" t="s">
        <v>52</v>
      </c>
      <c r="E589" s="25" t="s">
        <v>60</v>
      </c>
      <c r="F589" s="25">
        <v>5000</v>
      </c>
      <c r="G589" s="25" t="s">
        <v>34</v>
      </c>
      <c r="H589" s="25">
        <v>1370</v>
      </c>
      <c r="I589" s="11">
        <f t="shared" si="102"/>
        <v>6850000</v>
      </c>
      <c r="J589" s="31" t="s">
        <v>312</v>
      </c>
      <c r="K589" s="11" t="s">
        <v>1225</v>
      </c>
      <c r="L589" s="4">
        <f t="shared" si="103"/>
        <v>0</v>
      </c>
      <c r="M589" s="4"/>
      <c r="N589" s="4"/>
      <c r="O589" s="4">
        <f t="shared" si="104"/>
        <v>6850000</v>
      </c>
      <c r="P589" s="4">
        <v>6850000</v>
      </c>
      <c r="Q589" s="4"/>
      <c r="R589" s="4">
        <f t="shared" si="105"/>
        <v>0</v>
      </c>
      <c r="S589" s="4"/>
      <c r="T589" s="4"/>
      <c r="U589" s="4">
        <f t="shared" si="106"/>
        <v>0</v>
      </c>
      <c r="V589" s="4"/>
      <c r="W589" s="4"/>
      <c r="X589" s="4">
        <f t="shared" si="107"/>
        <v>0</v>
      </c>
      <c r="Y589" s="4"/>
      <c r="Z589" s="4"/>
      <c r="AA589" s="4">
        <f>C589+I589-L589-O589-U589-X589-R589</f>
        <v>0</v>
      </c>
      <c r="AB589" s="7">
        <v>45390</v>
      </c>
    </row>
    <row r="590" spans="1:28" ht="15.75" x14ac:dyDescent="0.25">
      <c r="A590" s="29">
        <v>45390</v>
      </c>
      <c r="B590" s="72" t="s">
        <v>565</v>
      </c>
      <c r="C590" s="25"/>
      <c r="D590" s="25" t="s">
        <v>46</v>
      </c>
      <c r="E590" s="25" t="s">
        <v>348</v>
      </c>
      <c r="F590" s="25">
        <v>400</v>
      </c>
      <c r="G590" s="25" t="s">
        <v>34</v>
      </c>
      <c r="H590" s="25">
        <v>1150</v>
      </c>
      <c r="I590" s="11">
        <f t="shared" si="102"/>
        <v>460000</v>
      </c>
      <c r="J590" s="31" t="s">
        <v>324</v>
      </c>
      <c r="K590" s="11"/>
      <c r="L590" s="4">
        <f t="shared" si="103"/>
        <v>0</v>
      </c>
      <c r="M590" s="4"/>
      <c r="N590" s="4"/>
      <c r="O590" s="4">
        <f t="shared" si="104"/>
        <v>0</v>
      </c>
      <c r="P590" s="4"/>
      <c r="Q590" s="4"/>
      <c r="R590" s="4">
        <f t="shared" si="105"/>
        <v>0</v>
      </c>
      <c r="S590" s="4"/>
      <c r="T590" s="4"/>
      <c r="U590" s="4">
        <f t="shared" si="106"/>
        <v>460000</v>
      </c>
      <c r="V590" s="4">
        <v>460000</v>
      </c>
      <c r="W590" s="4"/>
      <c r="X590" s="4">
        <f t="shared" si="107"/>
        <v>0</v>
      </c>
      <c r="Y590" s="4"/>
      <c r="Z590" s="4"/>
      <c r="AA590" s="4">
        <f>C590+I590-L590-O590-U590-X590-R590</f>
        <v>0</v>
      </c>
      <c r="AB590" s="7">
        <v>45390</v>
      </c>
    </row>
    <row r="591" spans="1:28" ht="15.75" x14ac:dyDescent="0.25">
      <c r="A591" s="29">
        <v>45390</v>
      </c>
      <c r="B591" s="72" t="s">
        <v>1192</v>
      </c>
      <c r="C591" s="27"/>
      <c r="D591" s="25" t="s">
        <v>52</v>
      </c>
      <c r="E591" s="25" t="s">
        <v>129</v>
      </c>
      <c r="F591" s="27">
        <v>2</v>
      </c>
      <c r="G591" s="25" t="s">
        <v>77</v>
      </c>
      <c r="H591" s="27">
        <v>60000</v>
      </c>
      <c r="I591" s="11">
        <f t="shared" si="102"/>
        <v>120000</v>
      </c>
      <c r="J591" s="32" t="s">
        <v>324</v>
      </c>
      <c r="K591" s="11"/>
      <c r="L591" s="4">
        <f t="shared" si="103"/>
        <v>120000</v>
      </c>
      <c r="M591" s="4">
        <v>120000</v>
      </c>
      <c r="N591" s="4"/>
      <c r="O591" s="4">
        <f t="shared" si="104"/>
        <v>0</v>
      </c>
      <c r="P591" s="4"/>
      <c r="Q591" s="4"/>
      <c r="R591" s="4">
        <f t="shared" si="105"/>
        <v>0</v>
      </c>
      <c r="S591" s="4"/>
      <c r="T591" s="4"/>
      <c r="U591" s="4">
        <f t="shared" si="106"/>
        <v>0</v>
      </c>
      <c r="V591" s="4"/>
      <c r="W591" s="4"/>
      <c r="X591" s="4">
        <f t="shared" si="107"/>
        <v>0</v>
      </c>
      <c r="Y591" s="4"/>
      <c r="Z591" s="4"/>
      <c r="AA591" s="4">
        <f>C591+I591-L591-O591-U591-X591-R591</f>
        <v>0</v>
      </c>
      <c r="AB591" s="7">
        <v>45391</v>
      </c>
    </row>
    <row r="592" spans="1:28" ht="15.75" x14ac:dyDescent="0.25">
      <c r="A592" s="29">
        <v>45390</v>
      </c>
      <c r="B592" s="73" t="s">
        <v>211</v>
      </c>
      <c r="C592" s="27"/>
      <c r="D592" s="25" t="s">
        <v>52</v>
      </c>
      <c r="E592" s="27" t="s">
        <v>348</v>
      </c>
      <c r="F592" s="27">
        <v>400</v>
      </c>
      <c r="G592" s="27" t="s">
        <v>34</v>
      </c>
      <c r="H592" s="27">
        <v>1150</v>
      </c>
      <c r="I592" s="11">
        <f t="shared" si="102"/>
        <v>460000</v>
      </c>
      <c r="J592" s="32" t="s">
        <v>312</v>
      </c>
      <c r="K592" s="11" t="s">
        <v>1224</v>
      </c>
      <c r="L592" s="4">
        <f t="shared" si="103"/>
        <v>0</v>
      </c>
      <c r="M592" s="4"/>
      <c r="N592" s="4"/>
      <c r="O592" s="4">
        <f t="shared" si="104"/>
        <v>460000</v>
      </c>
      <c r="P592" s="4">
        <v>460000</v>
      </c>
      <c r="Q592" s="4"/>
      <c r="R592" s="4">
        <f t="shared" si="105"/>
        <v>0</v>
      </c>
      <c r="S592" s="4"/>
      <c r="T592" s="4"/>
      <c r="U592" s="4">
        <f t="shared" si="106"/>
        <v>0</v>
      </c>
      <c r="V592" s="4"/>
      <c r="W592" s="4"/>
      <c r="X592" s="4">
        <f t="shared" si="107"/>
        <v>0</v>
      </c>
      <c r="Y592" s="4"/>
      <c r="Z592" s="4"/>
      <c r="AA592" s="4">
        <f>C592+I592-L592-O592-U592-X592-R592</f>
        <v>0</v>
      </c>
      <c r="AB592" s="7">
        <v>45390</v>
      </c>
    </row>
    <row r="593" spans="1:28" ht="15.75" x14ac:dyDescent="0.25">
      <c r="A593" s="24">
        <v>45390</v>
      </c>
      <c r="B593" s="72" t="s">
        <v>207</v>
      </c>
      <c r="C593" s="25"/>
      <c r="D593" s="25" t="s">
        <v>46</v>
      </c>
      <c r="E593" s="25" t="s">
        <v>294</v>
      </c>
      <c r="F593" s="25">
        <v>100</v>
      </c>
      <c r="G593" s="25" t="s">
        <v>27</v>
      </c>
      <c r="H593" s="25">
        <v>45000</v>
      </c>
      <c r="I593" s="11">
        <f t="shared" si="102"/>
        <v>4500000</v>
      </c>
      <c r="J593" s="12" t="s">
        <v>312</v>
      </c>
      <c r="K593" s="11" t="s">
        <v>1100</v>
      </c>
      <c r="L593" s="4">
        <f t="shared" si="103"/>
        <v>0</v>
      </c>
      <c r="M593" s="4"/>
      <c r="N593" s="4"/>
      <c r="O593" s="4">
        <f t="shared" si="104"/>
        <v>4500000</v>
      </c>
      <c r="P593" s="4">
        <v>4500000</v>
      </c>
      <c r="Q593" s="4"/>
      <c r="R593" s="4">
        <f t="shared" si="105"/>
        <v>0</v>
      </c>
      <c r="S593" s="4"/>
      <c r="T593" s="4"/>
      <c r="U593" s="4">
        <f t="shared" si="106"/>
        <v>0</v>
      </c>
      <c r="V593" s="4"/>
      <c r="W593" s="4"/>
      <c r="X593" s="4">
        <f t="shared" si="107"/>
        <v>0</v>
      </c>
      <c r="Y593" s="4"/>
      <c r="Z593" s="4"/>
      <c r="AA593" s="4">
        <f>C593+I593-L593-O593-U593-X593-R593</f>
        <v>0</v>
      </c>
      <c r="AB593" s="7">
        <v>45377</v>
      </c>
    </row>
    <row r="594" spans="1:28" ht="15.75" x14ac:dyDescent="0.25">
      <c r="A594" s="29">
        <v>45390</v>
      </c>
      <c r="B594" s="72" t="s">
        <v>231</v>
      </c>
      <c r="C594" s="25"/>
      <c r="D594" s="25" t="s">
        <v>46</v>
      </c>
      <c r="E594" s="25" t="s">
        <v>50</v>
      </c>
      <c r="F594" s="25">
        <v>1600</v>
      </c>
      <c r="G594" s="25" t="s">
        <v>34</v>
      </c>
      <c r="H594" s="25">
        <v>3885</v>
      </c>
      <c r="I594" s="11">
        <f t="shared" si="102"/>
        <v>6216000</v>
      </c>
      <c r="J594" s="17" t="s">
        <v>312</v>
      </c>
      <c r="K594" s="11"/>
      <c r="L594" s="4">
        <f t="shared" si="103"/>
        <v>0</v>
      </c>
      <c r="M594" s="4"/>
      <c r="N594" s="4"/>
      <c r="O594" s="4">
        <f t="shared" si="104"/>
        <v>6216000</v>
      </c>
      <c r="P594" s="4">
        <v>820000</v>
      </c>
      <c r="Q594" s="4">
        <v>5396000</v>
      </c>
      <c r="R594" s="4">
        <f t="shared" si="105"/>
        <v>0</v>
      </c>
      <c r="S594" s="4"/>
      <c r="T594" s="4"/>
      <c r="U594" s="4">
        <f t="shared" si="106"/>
        <v>0</v>
      </c>
      <c r="V594" s="4"/>
      <c r="W594" s="4"/>
      <c r="X594" s="4">
        <f t="shared" si="107"/>
        <v>0</v>
      </c>
      <c r="Y594" s="4"/>
      <c r="Z594" s="4"/>
      <c r="AA594" s="4">
        <f>C594+I594-L594-O594-U594-X594-R594</f>
        <v>0</v>
      </c>
      <c r="AB594" s="7">
        <v>45405</v>
      </c>
    </row>
    <row r="595" spans="1:28" ht="15.75" x14ac:dyDescent="0.25">
      <c r="A595" s="29">
        <v>45390</v>
      </c>
      <c r="B595" s="72" t="s">
        <v>251</v>
      </c>
      <c r="C595" s="25"/>
      <c r="D595" s="25" t="s">
        <v>46</v>
      </c>
      <c r="E595" s="25" t="s">
        <v>95</v>
      </c>
      <c r="F595" s="25">
        <v>5000</v>
      </c>
      <c r="G595" s="25" t="s">
        <v>34</v>
      </c>
      <c r="H595" s="25">
        <v>1385</v>
      </c>
      <c r="I595" s="11">
        <f t="shared" si="102"/>
        <v>6925000</v>
      </c>
      <c r="J595" s="31" t="s">
        <v>312</v>
      </c>
      <c r="K595" s="11" t="s">
        <v>1289</v>
      </c>
      <c r="L595" s="4">
        <f t="shared" si="103"/>
        <v>0</v>
      </c>
      <c r="M595" s="4"/>
      <c r="N595" s="4"/>
      <c r="O595" s="4">
        <f t="shared" si="104"/>
        <v>6925000</v>
      </c>
      <c r="P595" s="4">
        <v>6925000</v>
      </c>
      <c r="Q595" s="4"/>
      <c r="R595" s="4">
        <f t="shared" si="105"/>
        <v>0</v>
      </c>
      <c r="S595" s="4"/>
      <c r="T595" s="4"/>
      <c r="U595" s="4">
        <f t="shared" si="106"/>
        <v>0</v>
      </c>
      <c r="V595" s="4"/>
      <c r="W595" s="4"/>
      <c r="X595" s="4">
        <f t="shared" si="107"/>
        <v>0</v>
      </c>
      <c r="Y595" s="4"/>
      <c r="Z595" s="4"/>
      <c r="AA595" s="4">
        <f>C595+I595-L595-O595-U595-X595-R595</f>
        <v>0</v>
      </c>
      <c r="AB595" s="7">
        <v>45400</v>
      </c>
    </row>
    <row r="596" spans="1:28" ht="15.75" x14ac:dyDescent="0.25">
      <c r="A596" s="29">
        <v>45390</v>
      </c>
      <c r="B596" s="72" t="s">
        <v>75</v>
      </c>
      <c r="C596" s="25"/>
      <c r="D596" s="25" t="s">
        <v>52</v>
      </c>
      <c r="E596" s="25" t="s">
        <v>343</v>
      </c>
      <c r="F596" s="25">
        <v>5</v>
      </c>
      <c r="G596" s="25" t="s">
        <v>23</v>
      </c>
      <c r="H596" s="25">
        <v>1250000</v>
      </c>
      <c r="I596" s="11">
        <f t="shared" si="102"/>
        <v>6250000</v>
      </c>
      <c r="J596" s="32" t="s">
        <v>312</v>
      </c>
      <c r="K596" s="11"/>
      <c r="L596" s="4">
        <f t="shared" si="103"/>
        <v>0</v>
      </c>
      <c r="M596" s="4"/>
      <c r="N596" s="4"/>
      <c r="O596" s="4">
        <f t="shared" si="104"/>
        <v>6250000</v>
      </c>
      <c r="P596" s="4">
        <v>6250000</v>
      </c>
      <c r="Q596" s="4"/>
      <c r="R596" s="4">
        <f t="shared" si="105"/>
        <v>0</v>
      </c>
      <c r="S596" s="4"/>
      <c r="T596" s="4"/>
      <c r="U596" s="4">
        <f t="shared" si="106"/>
        <v>0</v>
      </c>
      <c r="V596" s="4"/>
      <c r="W596" s="4"/>
      <c r="X596" s="4">
        <f t="shared" si="107"/>
        <v>0</v>
      </c>
      <c r="Y596" s="4"/>
      <c r="Z596" s="4"/>
      <c r="AA596" s="4">
        <f>C596+I596-L596-O596-U596-X596-R596</f>
        <v>0</v>
      </c>
      <c r="AB596" s="7">
        <v>45400</v>
      </c>
    </row>
    <row r="597" spans="1:28" ht="15.75" x14ac:dyDescent="0.25">
      <c r="A597" s="29">
        <v>45390</v>
      </c>
      <c r="B597" s="72" t="s">
        <v>291</v>
      </c>
      <c r="C597" s="27"/>
      <c r="D597" s="25" t="s">
        <v>52</v>
      </c>
      <c r="E597" s="27" t="s">
        <v>42</v>
      </c>
      <c r="F597" s="27">
        <v>400</v>
      </c>
      <c r="G597" s="25" t="s">
        <v>34</v>
      </c>
      <c r="H597" s="27">
        <v>4000</v>
      </c>
      <c r="I597" s="11">
        <f t="shared" si="102"/>
        <v>1600000</v>
      </c>
      <c r="J597" s="31" t="s">
        <v>324</v>
      </c>
      <c r="K597" s="11"/>
      <c r="L597" s="4">
        <f t="shared" si="103"/>
        <v>1600000</v>
      </c>
      <c r="M597" s="4">
        <v>1600000</v>
      </c>
      <c r="N597" s="4"/>
      <c r="O597" s="4">
        <f t="shared" si="104"/>
        <v>0</v>
      </c>
      <c r="P597" s="4"/>
      <c r="Q597" s="4"/>
      <c r="R597" s="4">
        <f t="shared" si="105"/>
        <v>0</v>
      </c>
      <c r="S597" s="4"/>
      <c r="T597" s="4"/>
      <c r="U597" s="4">
        <f t="shared" si="106"/>
        <v>0</v>
      </c>
      <c r="V597" s="4"/>
      <c r="W597" s="4"/>
      <c r="X597" s="4">
        <f t="shared" si="107"/>
        <v>0</v>
      </c>
      <c r="Y597" s="4"/>
      <c r="Z597" s="4"/>
      <c r="AA597" s="4">
        <f>C597+I597-L597-O597-U597-X597-R597</f>
        <v>0</v>
      </c>
      <c r="AB597" s="7">
        <v>45395</v>
      </c>
    </row>
    <row r="598" spans="1:28" ht="15.75" x14ac:dyDescent="0.25">
      <c r="A598" s="29">
        <v>45390</v>
      </c>
      <c r="B598" s="72" t="s">
        <v>354</v>
      </c>
      <c r="C598" s="25"/>
      <c r="D598" s="25" t="s">
        <v>52</v>
      </c>
      <c r="E598" s="25" t="s">
        <v>108</v>
      </c>
      <c r="F598" s="25">
        <v>1000</v>
      </c>
      <c r="G598" s="25" t="s">
        <v>34</v>
      </c>
      <c r="H598" s="25">
        <v>2000</v>
      </c>
      <c r="I598" s="11">
        <f t="shared" si="102"/>
        <v>2000000</v>
      </c>
      <c r="J598" s="31" t="s">
        <v>312</v>
      </c>
      <c r="K598" s="4" t="s">
        <v>1223</v>
      </c>
      <c r="L598" s="4">
        <f t="shared" si="103"/>
        <v>0</v>
      </c>
      <c r="M598" s="4"/>
      <c r="N598" s="4"/>
      <c r="O598" s="4">
        <f t="shared" si="104"/>
        <v>2000000</v>
      </c>
      <c r="P598" s="4">
        <v>2000000</v>
      </c>
      <c r="Q598" s="4"/>
      <c r="R598" s="4">
        <f t="shared" si="105"/>
        <v>0</v>
      </c>
      <c r="S598" s="4"/>
      <c r="T598" s="4"/>
      <c r="U598" s="4">
        <f t="shared" si="106"/>
        <v>0</v>
      </c>
      <c r="V598" s="4"/>
      <c r="W598" s="4"/>
      <c r="X598" s="4">
        <f t="shared" si="107"/>
        <v>0</v>
      </c>
      <c r="Y598" s="4"/>
      <c r="Z598" s="4"/>
      <c r="AA598" s="4">
        <f>C598+I598-L598-O598-U598-X598-R598</f>
        <v>0</v>
      </c>
      <c r="AB598" s="7">
        <v>45390</v>
      </c>
    </row>
    <row r="599" spans="1:28" ht="15.75" x14ac:dyDescent="0.25">
      <c r="A599" s="29">
        <v>45390</v>
      </c>
      <c r="B599" s="72" t="s">
        <v>354</v>
      </c>
      <c r="C599" s="25"/>
      <c r="D599" s="25" t="s">
        <v>52</v>
      </c>
      <c r="E599" s="25" t="s">
        <v>208</v>
      </c>
      <c r="F599" s="25">
        <v>500</v>
      </c>
      <c r="G599" s="25" t="s">
        <v>34</v>
      </c>
      <c r="H599" s="25">
        <v>745</v>
      </c>
      <c r="I599" s="11">
        <f t="shared" si="102"/>
        <v>372500</v>
      </c>
      <c r="J599" s="31" t="s">
        <v>312</v>
      </c>
      <c r="K599" s="4" t="s">
        <v>1223</v>
      </c>
      <c r="L599" s="4">
        <f t="shared" si="103"/>
        <v>0</v>
      </c>
      <c r="M599" s="4"/>
      <c r="N599" s="4"/>
      <c r="O599" s="4">
        <f t="shared" si="104"/>
        <v>372500</v>
      </c>
      <c r="P599" s="4">
        <v>372500</v>
      </c>
      <c r="Q599" s="4"/>
      <c r="R599" s="4">
        <f t="shared" si="105"/>
        <v>0</v>
      </c>
      <c r="S599" s="4"/>
      <c r="T599" s="4"/>
      <c r="U599" s="4">
        <f t="shared" si="106"/>
        <v>0</v>
      </c>
      <c r="V599" s="4"/>
      <c r="W599" s="4"/>
      <c r="X599" s="4">
        <f t="shared" si="107"/>
        <v>0</v>
      </c>
      <c r="Y599" s="4"/>
      <c r="Z599" s="4"/>
      <c r="AA599" s="4">
        <f>C599+I599-L599-O599-U599-X599-R599</f>
        <v>0</v>
      </c>
      <c r="AB599" s="7">
        <v>45390</v>
      </c>
    </row>
    <row r="600" spans="1:28" ht="15.75" x14ac:dyDescent="0.25">
      <c r="A600" s="29">
        <v>45390</v>
      </c>
      <c r="B600" s="73" t="s">
        <v>226</v>
      </c>
      <c r="C600" s="27"/>
      <c r="D600" s="25" t="s">
        <v>52</v>
      </c>
      <c r="E600" s="27" t="s">
        <v>229</v>
      </c>
      <c r="F600" s="27">
        <v>300</v>
      </c>
      <c r="G600" s="25" t="s">
        <v>39</v>
      </c>
      <c r="H600" s="27">
        <v>42000</v>
      </c>
      <c r="I600" s="11">
        <f t="shared" si="102"/>
        <v>12600000</v>
      </c>
      <c r="J600" s="28" t="s">
        <v>28</v>
      </c>
      <c r="K600" s="11"/>
      <c r="L600" s="4">
        <f t="shared" si="103"/>
        <v>0</v>
      </c>
      <c r="M600" s="4"/>
      <c r="N600" s="4"/>
      <c r="O600" s="4">
        <f t="shared" si="104"/>
        <v>0</v>
      </c>
      <c r="P600" s="4"/>
      <c r="Q600" s="4"/>
      <c r="R600" s="4">
        <f t="shared" si="105"/>
        <v>0</v>
      </c>
      <c r="S600" s="4"/>
      <c r="T600" s="4"/>
      <c r="U600" s="4">
        <f t="shared" si="106"/>
        <v>0</v>
      </c>
      <c r="V600" s="4"/>
      <c r="W600" s="4"/>
      <c r="X600" s="4">
        <f t="shared" si="107"/>
        <v>0</v>
      </c>
      <c r="Y600" s="4"/>
      <c r="Z600" s="4"/>
      <c r="AA600" s="4">
        <f>C600+I600-L600-O600-U600-X600-R600</f>
        <v>12600000</v>
      </c>
      <c r="AB600" s="7"/>
    </row>
    <row r="601" spans="1:28" ht="15.75" x14ac:dyDescent="0.25">
      <c r="A601" s="29">
        <v>45390</v>
      </c>
      <c r="B601" s="73" t="s">
        <v>37</v>
      </c>
      <c r="C601" s="27"/>
      <c r="D601" s="27" t="s">
        <v>46</v>
      </c>
      <c r="E601" s="27" t="s">
        <v>394</v>
      </c>
      <c r="F601" s="27">
        <v>3</v>
      </c>
      <c r="G601" s="27" t="s">
        <v>48</v>
      </c>
      <c r="H601" s="27">
        <v>230000</v>
      </c>
      <c r="I601" s="11">
        <f t="shared" si="102"/>
        <v>690000</v>
      </c>
      <c r="J601" s="32" t="s">
        <v>324</v>
      </c>
      <c r="K601" s="11"/>
      <c r="L601" s="4">
        <f t="shared" si="103"/>
        <v>0</v>
      </c>
      <c r="M601" s="4"/>
      <c r="N601" s="4"/>
      <c r="O601" s="4">
        <f t="shared" si="104"/>
        <v>0</v>
      </c>
      <c r="P601" s="4"/>
      <c r="Q601" s="4"/>
      <c r="R601" s="4">
        <f t="shared" si="105"/>
        <v>0</v>
      </c>
      <c r="S601" s="4"/>
      <c r="T601" s="4"/>
      <c r="U601" s="4">
        <f t="shared" si="106"/>
        <v>690000</v>
      </c>
      <c r="V601" s="4">
        <v>690000</v>
      </c>
      <c r="W601" s="4"/>
      <c r="X601" s="4">
        <f t="shared" si="107"/>
        <v>0</v>
      </c>
      <c r="Y601" s="4"/>
      <c r="Z601" s="4"/>
      <c r="AA601" s="4">
        <f>C601+I601-L601-O601-U601-X601-R601</f>
        <v>0</v>
      </c>
      <c r="AB601" s="7">
        <v>45390</v>
      </c>
    </row>
    <row r="602" spans="1:28" ht="15.75" x14ac:dyDescent="0.25">
      <c r="A602" s="29">
        <v>45390</v>
      </c>
      <c r="B602" s="73" t="s">
        <v>37</v>
      </c>
      <c r="C602" s="25"/>
      <c r="D602" s="27" t="s">
        <v>46</v>
      </c>
      <c r="E602" s="25" t="s">
        <v>135</v>
      </c>
      <c r="F602" s="25">
        <v>3</v>
      </c>
      <c r="G602" s="25" t="s">
        <v>48</v>
      </c>
      <c r="H602" s="25">
        <v>160000</v>
      </c>
      <c r="I602" s="11">
        <f t="shared" si="102"/>
        <v>480000</v>
      </c>
      <c r="J602" s="32" t="s">
        <v>324</v>
      </c>
      <c r="K602" s="11"/>
      <c r="L602" s="4">
        <f t="shared" si="103"/>
        <v>0</v>
      </c>
      <c r="M602" s="4"/>
      <c r="N602" s="4"/>
      <c r="O602" s="4">
        <f t="shared" si="104"/>
        <v>0</v>
      </c>
      <c r="P602" s="4"/>
      <c r="Q602" s="4"/>
      <c r="R602" s="4">
        <f t="shared" si="105"/>
        <v>0</v>
      </c>
      <c r="S602" s="4"/>
      <c r="T602" s="4"/>
      <c r="U602" s="4">
        <f t="shared" si="106"/>
        <v>480000</v>
      </c>
      <c r="V602" s="4">
        <v>480000</v>
      </c>
      <c r="W602" s="4"/>
      <c r="X602" s="4">
        <f t="shared" si="107"/>
        <v>0</v>
      </c>
      <c r="Y602" s="4"/>
      <c r="Z602" s="4"/>
      <c r="AA602" s="4">
        <f>C602+I602-L602-O602-U602-X602-R602</f>
        <v>0</v>
      </c>
      <c r="AB602" s="7">
        <v>45390</v>
      </c>
    </row>
    <row r="603" spans="1:28" ht="15.75" x14ac:dyDescent="0.25">
      <c r="A603" s="29">
        <v>45390</v>
      </c>
      <c r="B603" s="73" t="s">
        <v>122</v>
      </c>
      <c r="C603" s="25"/>
      <c r="D603" s="27" t="s">
        <v>46</v>
      </c>
      <c r="E603" s="25" t="s">
        <v>106</v>
      </c>
      <c r="F603" s="25">
        <v>63.7</v>
      </c>
      <c r="G603" s="25" t="s">
        <v>39</v>
      </c>
      <c r="H603" s="25">
        <v>49000</v>
      </c>
      <c r="I603" s="11">
        <f t="shared" si="102"/>
        <v>3121300</v>
      </c>
      <c r="J603" s="28" t="s">
        <v>28</v>
      </c>
      <c r="K603" s="11"/>
      <c r="L603" s="4">
        <f t="shared" si="103"/>
        <v>0</v>
      </c>
      <c r="M603" s="4"/>
      <c r="N603" s="4"/>
      <c r="O603" s="4">
        <f t="shared" si="104"/>
        <v>0</v>
      </c>
      <c r="P603" s="4"/>
      <c r="Q603" s="4"/>
      <c r="R603" s="4">
        <f t="shared" si="105"/>
        <v>0</v>
      </c>
      <c r="S603" s="4"/>
      <c r="T603" s="4"/>
      <c r="U603" s="4">
        <f t="shared" si="106"/>
        <v>0</v>
      </c>
      <c r="V603" s="4"/>
      <c r="W603" s="4"/>
      <c r="X603" s="4">
        <f t="shared" si="107"/>
        <v>0</v>
      </c>
      <c r="Y603" s="4"/>
      <c r="Z603" s="4"/>
      <c r="AA603" s="4">
        <f>C603+I603-L603-O603-U603-X603-R603</f>
        <v>3121300</v>
      </c>
      <c r="AB603" s="7"/>
    </row>
    <row r="604" spans="1:28" ht="15.75" x14ac:dyDescent="0.25">
      <c r="A604" s="29">
        <v>45390</v>
      </c>
      <c r="B604" s="73" t="s">
        <v>122</v>
      </c>
      <c r="C604" s="25"/>
      <c r="D604" s="27" t="s">
        <v>46</v>
      </c>
      <c r="E604" s="25" t="s">
        <v>128</v>
      </c>
      <c r="F604" s="25">
        <v>25</v>
      </c>
      <c r="G604" s="25" t="s">
        <v>39</v>
      </c>
      <c r="H604" s="25">
        <v>125000</v>
      </c>
      <c r="I604" s="11">
        <f t="shared" si="102"/>
        <v>3125000</v>
      </c>
      <c r="J604" s="28" t="s">
        <v>28</v>
      </c>
      <c r="K604" s="11"/>
      <c r="L604" s="4">
        <f t="shared" si="103"/>
        <v>0</v>
      </c>
      <c r="M604" s="4"/>
      <c r="N604" s="4"/>
      <c r="O604" s="4">
        <f t="shared" si="104"/>
        <v>0</v>
      </c>
      <c r="P604" s="4"/>
      <c r="Q604" s="4"/>
      <c r="R604" s="4">
        <f t="shared" si="105"/>
        <v>0</v>
      </c>
      <c r="S604" s="4"/>
      <c r="T604" s="4"/>
      <c r="U604" s="4">
        <f t="shared" si="106"/>
        <v>0</v>
      </c>
      <c r="V604" s="4"/>
      <c r="W604" s="4"/>
      <c r="X604" s="4">
        <f t="shared" si="107"/>
        <v>0</v>
      </c>
      <c r="Y604" s="4"/>
      <c r="Z604" s="4"/>
      <c r="AA604" s="4">
        <f>C604+I604-L604-O604-U604-X604-R604</f>
        <v>3125000</v>
      </c>
      <c r="AB604" s="7"/>
    </row>
    <row r="605" spans="1:28" ht="15.75" x14ac:dyDescent="0.25">
      <c r="A605" s="29">
        <v>45390</v>
      </c>
      <c r="B605" s="73" t="s">
        <v>122</v>
      </c>
      <c r="C605" s="25"/>
      <c r="D605" s="27" t="s">
        <v>46</v>
      </c>
      <c r="E605" s="25" t="s">
        <v>298</v>
      </c>
      <c r="F605" s="25">
        <v>10400</v>
      </c>
      <c r="G605" s="25" t="s">
        <v>34</v>
      </c>
      <c r="H605" s="25">
        <v>4400</v>
      </c>
      <c r="I605" s="11">
        <f t="shared" si="102"/>
        <v>45760000</v>
      </c>
      <c r="J605" s="32" t="s">
        <v>324</v>
      </c>
      <c r="K605" s="11"/>
      <c r="L605" s="4">
        <f t="shared" si="103"/>
        <v>45760000</v>
      </c>
      <c r="M605" s="4"/>
      <c r="N605" s="4">
        <v>45760000</v>
      </c>
      <c r="O605" s="4">
        <f t="shared" si="104"/>
        <v>0</v>
      </c>
      <c r="P605" s="4"/>
      <c r="Q605" s="4"/>
      <c r="R605" s="4">
        <f t="shared" si="105"/>
        <v>0</v>
      </c>
      <c r="S605" s="4"/>
      <c r="T605" s="4"/>
      <c r="U605" s="4">
        <f t="shared" si="106"/>
        <v>0</v>
      </c>
      <c r="V605" s="4"/>
      <c r="W605" s="4"/>
      <c r="X605" s="4">
        <f t="shared" si="107"/>
        <v>0</v>
      </c>
      <c r="Y605" s="4"/>
      <c r="Z605" s="4"/>
      <c r="AA605" s="4">
        <f>C605+I605-L605-O605-U605-X605-R605</f>
        <v>0</v>
      </c>
      <c r="AB605" s="7">
        <v>45412</v>
      </c>
    </row>
    <row r="606" spans="1:28" ht="15.75" x14ac:dyDescent="0.25">
      <c r="A606" s="29">
        <v>45390</v>
      </c>
      <c r="B606" s="72" t="s">
        <v>370</v>
      </c>
      <c r="C606" s="27"/>
      <c r="D606" s="25" t="s">
        <v>46</v>
      </c>
      <c r="E606" s="27" t="s">
        <v>61</v>
      </c>
      <c r="F606" s="27">
        <v>625</v>
      </c>
      <c r="G606" s="25" t="s">
        <v>34</v>
      </c>
      <c r="H606" s="27">
        <v>2330</v>
      </c>
      <c r="I606" s="11">
        <f t="shared" si="102"/>
        <v>1456250</v>
      </c>
      <c r="J606" s="32" t="s">
        <v>312</v>
      </c>
      <c r="K606" s="11" t="s">
        <v>1219</v>
      </c>
      <c r="L606" s="4">
        <f t="shared" si="103"/>
        <v>0</v>
      </c>
      <c r="M606" s="4"/>
      <c r="N606" s="4"/>
      <c r="O606" s="4">
        <f t="shared" si="104"/>
        <v>1456250</v>
      </c>
      <c r="P606" s="4">
        <v>1456250</v>
      </c>
      <c r="Q606" s="4"/>
      <c r="R606" s="4">
        <f t="shared" si="105"/>
        <v>0</v>
      </c>
      <c r="S606" s="4"/>
      <c r="T606" s="4"/>
      <c r="U606" s="4">
        <f t="shared" si="106"/>
        <v>0</v>
      </c>
      <c r="V606" s="4"/>
      <c r="W606" s="4"/>
      <c r="X606" s="4">
        <f t="shared" si="107"/>
        <v>0</v>
      </c>
      <c r="Y606" s="4"/>
      <c r="Z606" s="4"/>
      <c r="AA606" s="4">
        <f>C606+I606-L606-O606-U606-X606-R606</f>
        <v>0</v>
      </c>
      <c r="AB606" s="7">
        <v>45390</v>
      </c>
    </row>
    <row r="607" spans="1:28" ht="15.75" x14ac:dyDescent="0.25">
      <c r="A607" s="29">
        <v>45390</v>
      </c>
      <c r="B607" s="72" t="s">
        <v>357</v>
      </c>
      <c r="C607" s="27"/>
      <c r="D607" s="25" t="s">
        <v>46</v>
      </c>
      <c r="E607" s="25" t="s">
        <v>358</v>
      </c>
      <c r="F607" s="27">
        <v>21.1</v>
      </c>
      <c r="G607" s="27" t="s">
        <v>39</v>
      </c>
      <c r="H607" s="27">
        <v>47000</v>
      </c>
      <c r="I607" s="11">
        <f t="shared" si="102"/>
        <v>991700.00000000012</v>
      </c>
      <c r="J607" s="32" t="s">
        <v>324</v>
      </c>
      <c r="K607" s="11"/>
      <c r="L607" s="4">
        <f t="shared" si="103"/>
        <v>991700</v>
      </c>
      <c r="M607" s="4">
        <v>991700</v>
      </c>
      <c r="N607" s="4"/>
      <c r="O607" s="4">
        <f t="shared" si="104"/>
        <v>0</v>
      </c>
      <c r="P607" s="4"/>
      <c r="Q607" s="4"/>
      <c r="R607" s="4">
        <f t="shared" si="105"/>
        <v>0</v>
      </c>
      <c r="S607" s="4"/>
      <c r="T607" s="4"/>
      <c r="U607" s="4">
        <f t="shared" si="106"/>
        <v>0</v>
      </c>
      <c r="V607" s="4"/>
      <c r="W607" s="4"/>
      <c r="X607" s="4">
        <f t="shared" si="107"/>
        <v>0</v>
      </c>
      <c r="Y607" s="4"/>
      <c r="Z607" s="4"/>
      <c r="AA607" s="82">
        <f>C607+I607-L607-O607-U607-X607-R607</f>
        <v>1.1641532182693481E-10</v>
      </c>
      <c r="AB607" s="7">
        <v>45391</v>
      </c>
    </row>
    <row r="608" spans="1:28" ht="15.75" x14ac:dyDescent="0.25">
      <c r="A608" s="29">
        <v>45390</v>
      </c>
      <c r="B608" s="72" t="s">
        <v>357</v>
      </c>
      <c r="C608" s="25"/>
      <c r="D608" s="25" t="s">
        <v>46</v>
      </c>
      <c r="E608" s="25" t="s">
        <v>137</v>
      </c>
      <c r="F608" s="25">
        <v>20.5</v>
      </c>
      <c r="G608" s="27" t="s">
        <v>39</v>
      </c>
      <c r="H608" s="25">
        <v>47000</v>
      </c>
      <c r="I608" s="11">
        <f t="shared" si="102"/>
        <v>963500</v>
      </c>
      <c r="J608" s="32" t="s">
        <v>324</v>
      </c>
      <c r="K608" s="11"/>
      <c r="L608" s="4">
        <f t="shared" si="103"/>
        <v>963500</v>
      </c>
      <c r="M608" s="4">
        <v>963500</v>
      </c>
      <c r="N608" s="4"/>
      <c r="O608" s="4">
        <f t="shared" si="104"/>
        <v>0</v>
      </c>
      <c r="P608" s="4"/>
      <c r="Q608" s="4"/>
      <c r="R608" s="4">
        <f t="shared" si="105"/>
        <v>0</v>
      </c>
      <c r="S608" s="4"/>
      <c r="T608" s="4"/>
      <c r="U608" s="4">
        <f t="shared" si="106"/>
        <v>0</v>
      </c>
      <c r="V608" s="4"/>
      <c r="W608" s="4"/>
      <c r="X608" s="4">
        <f t="shared" si="107"/>
        <v>0</v>
      </c>
      <c r="Y608" s="4"/>
      <c r="Z608" s="4"/>
      <c r="AA608" s="4">
        <f>C608+I608-L608-O608-U608-X608-R608</f>
        <v>0</v>
      </c>
      <c r="AB608" s="7">
        <v>45391</v>
      </c>
    </row>
    <row r="609" spans="1:28" ht="15.75" x14ac:dyDescent="0.25">
      <c r="A609" s="29">
        <v>45390</v>
      </c>
      <c r="B609" s="72" t="s">
        <v>1215</v>
      </c>
      <c r="C609" s="25"/>
      <c r="D609" s="25" t="s">
        <v>52</v>
      </c>
      <c r="E609" s="25" t="s">
        <v>1216</v>
      </c>
      <c r="F609" s="25">
        <v>1250</v>
      </c>
      <c r="G609" s="27" t="s">
        <v>34</v>
      </c>
      <c r="H609" s="25">
        <v>1232</v>
      </c>
      <c r="I609" s="11">
        <f t="shared" si="102"/>
        <v>1540000</v>
      </c>
      <c r="J609" s="32" t="s">
        <v>312</v>
      </c>
      <c r="K609" s="11" t="s">
        <v>1220</v>
      </c>
      <c r="L609" s="4">
        <f t="shared" si="103"/>
        <v>0</v>
      </c>
      <c r="M609" s="4"/>
      <c r="N609" s="4"/>
      <c r="O609" s="4">
        <f t="shared" si="104"/>
        <v>1540000</v>
      </c>
      <c r="P609" s="4">
        <v>1540000</v>
      </c>
      <c r="Q609" s="4"/>
      <c r="R609" s="4">
        <f t="shared" si="105"/>
        <v>0</v>
      </c>
      <c r="S609" s="4"/>
      <c r="T609" s="4"/>
      <c r="U609" s="4">
        <f t="shared" si="106"/>
        <v>0</v>
      </c>
      <c r="V609" s="4"/>
      <c r="W609" s="4"/>
      <c r="X609" s="4">
        <f t="shared" si="107"/>
        <v>0</v>
      </c>
      <c r="Y609" s="4"/>
      <c r="Z609" s="4"/>
      <c r="AA609" s="4">
        <f>C609+I609-L609-O609-U609-X609-R609</f>
        <v>0</v>
      </c>
      <c r="AB609" s="7">
        <v>45390</v>
      </c>
    </row>
    <row r="610" spans="1:28" ht="15.75" x14ac:dyDescent="0.25">
      <c r="A610" s="29">
        <v>45390</v>
      </c>
      <c r="B610" s="72" t="s">
        <v>162</v>
      </c>
      <c r="C610" s="25"/>
      <c r="D610" s="25" t="s">
        <v>46</v>
      </c>
      <c r="E610" s="25" t="s">
        <v>102</v>
      </c>
      <c r="F610" s="25">
        <v>32.799999999999997</v>
      </c>
      <c r="G610" s="27" t="s">
        <v>39</v>
      </c>
      <c r="H610" s="25">
        <v>49000</v>
      </c>
      <c r="I610" s="11">
        <f t="shared" si="102"/>
        <v>1607199.9999999998</v>
      </c>
      <c r="J610" s="12" t="s">
        <v>324</v>
      </c>
      <c r="K610" s="11"/>
      <c r="L610" s="4">
        <f t="shared" si="103"/>
        <v>1607200</v>
      </c>
      <c r="M610" s="4"/>
      <c r="N610" s="4">
        <v>1607200</v>
      </c>
      <c r="O610" s="4">
        <f t="shared" si="104"/>
        <v>0</v>
      </c>
      <c r="P610" s="4"/>
      <c r="Q610" s="4"/>
      <c r="R610" s="4">
        <f t="shared" si="105"/>
        <v>0</v>
      </c>
      <c r="S610" s="4"/>
      <c r="T610" s="4"/>
      <c r="U610" s="4">
        <f t="shared" si="106"/>
        <v>0</v>
      </c>
      <c r="V610" s="4"/>
      <c r="W610" s="4"/>
      <c r="X610" s="4">
        <f t="shared" si="107"/>
        <v>0</v>
      </c>
      <c r="Y610" s="4"/>
      <c r="Z610" s="4"/>
      <c r="AA610" s="82">
        <f>C610+I610-L610-O610-U610-X610-R610</f>
        <v>-2.3283064365386963E-10</v>
      </c>
      <c r="AB610" s="7">
        <v>45404</v>
      </c>
    </row>
    <row r="611" spans="1:28" ht="15.75" x14ac:dyDescent="0.25">
      <c r="A611" s="29">
        <v>45390</v>
      </c>
      <c r="B611" s="72" t="s">
        <v>162</v>
      </c>
      <c r="C611" s="25"/>
      <c r="D611" s="25" t="s">
        <v>46</v>
      </c>
      <c r="E611" s="25" t="s">
        <v>71</v>
      </c>
      <c r="F611" s="25">
        <v>4</v>
      </c>
      <c r="G611" s="27" t="s">
        <v>27</v>
      </c>
      <c r="H611" s="25">
        <v>850000</v>
      </c>
      <c r="I611" s="11">
        <f t="shared" si="102"/>
        <v>3400000</v>
      </c>
      <c r="J611" s="12" t="s">
        <v>324</v>
      </c>
      <c r="K611" s="11"/>
      <c r="L611" s="4">
        <f t="shared" si="103"/>
        <v>3400000</v>
      </c>
      <c r="M611" s="4"/>
      <c r="N611" s="4">
        <v>3400000</v>
      </c>
      <c r="O611" s="4">
        <f t="shared" si="104"/>
        <v>0</v>
      </c>
      <c r="P611" s="4"/>
      <c r="Q611" s="4"/>
      <c r="R611" s="4">
        <f t="shared" si="105"/>
        <v>0</v>
      </c>
      <c r="S611" s="4"/>
      <c r="T611" s="4"/>
      <c r="U611" s="4">
        <f t="shared" si="106"/>
        <v>0</v>
      </c>
      <c r="V611" s="4"/>
      <c r="W611" s="4"/>
      <c r="X611" s="4">
        <f t="shared" si="107"/>
        <v>0</v>
      </c>
      <c r="Y611" s="4"/>
      <c r="Z611" s="4"/>
      <c r="AA611" s="4">
        <f>C611+I611-L611-O611-U611-X611-R611</f>
        <v>0</v>
      </c>
      <c r="AB611" s="7">
        <v>45404</v>
      </c>
    </row>
    <row r="612" spans="1:28" ht="15.75" x14ac:dyDescent="0.25">
      <c r="A612" s="29">
        <v>45390</v>
      </c>
      <c r="B612" s="72" t="s">
        <v>162</v>
      </c>
      <c r="C612" s="25"/>
      <c r="D612" s="25" t="s">
        <v>46</v>
      </c>
      <c r="E612" s="25" t="s">
        <v>42</v>
      </c>
      <c r="F612" s="25">
        <v>1700</v>
      </c>
      <c r="G612" s="25" t="s">
        <v>34</v>
      </c>
      <c r="H612" s="25">
        <v>3800</v>
      </c>
      <c r="I612" s="11">
        <f t="shared" si="102"/>
        <v>6460000</v>
      </c>
      <c r="J612" s="12" t="s">
        <v>324</v>
      </c>
      <c r="K612" s="11"/>
      <c r="L612" s="4">
        <f t="shared" si="103"/>
        <v>6460000</v>
      </c>
      <c r="M612" s="4"/>
      <c r="N612" s="4">
        <v>6460000</v>
      </c>
      <c r="O612" s="4">
        <f t="shared" si="104"/>
        <v>0</v>
      </c>
      <c r="P612" s="4"/>
      <c r="Q612" s="4"/>
      <c r="R612" s="4">
        <f t="shared" si="105"/>
        <v>0</v>
      </c>
      <c r="S612" s="4"/>
      <c r="T612" s="4"/>
      <c r="U612" s="4">
        <f t="shared" si="106"/>
        <v>0</v>
      </c>
      <c r="V612" s="4"/>
      <c r="W612" s="4"/>
      <c r="X612" s="4">
        <f t="shared" si="107"/>
        <v>0</v>
      </c>
      <c r="Y612" s="4"/>
      <c r="Z612" s="4"/>
      <c r="AA612" s="4">
        <f>C612+I612-L612-O612-U612-X612-R612</f>
        <v>0</v>
      </c>
      <c r="AB612" s="7">
        <v>45404</v>
      </c>
    </row>
    <row r="613" spans="1:28" ht="15.75" x14ac:dyDescent="0.25">
      <c r="A613" s="29">
        <v>45390</v>
      </c>
      <c r="B613" s="72" t="s">
        <v>162</v>
      </c>
      <c r="C613" s="25"/>
      <c r="D613" s="25" t="s">
        <v>46</v>
      </c>
      <c r="E613" s="25" t="s">
        <v>128</v>
      </c>
      <c r="F613" s="25">
        <v>50</v>
      </c>
      <c r="G613" s="25" t="s">
        <v>39</v>
      </c>
      <c r="H613" s="25">
        <v>125000</v>
      </c>
      <c r="I613" s="11">
        <f t="shared" si="102"/>
        <v>6250000</v>
      </c>
      <c r="J613" s="12" t="s">
        <v>324</v>
      </c>
      <c r="K613" s="11"/>
      <c r="L613" s="4">
        <f t="shared" si="103"/>
        <v>6250000</v>
      </c>
      <c r="M613" s="4"/>
      <c r="N613" s="4">
        <v>6250000</v>
      </c>
      <c r="O613" s="4">
        <f t="shared" si="104"/>
        <v>0</v>
      </c>
      <c r="P613" s="4"/>
      <c r="Q613" s="4"/>
      <c r="R613" s="4">
        <f t="shared" si="105"/>
        <v>0</v>
      </c>
      <c r="S613" s="4"/>
      <c r="T613" s="4"/>
      <c r="U613" s="4">
        <f t="shared" si="106"/>
        <v>0</v>
      </c>
      <c r="V613" s="4"/>
      <c r="W613" s="4"/>
      <c r="X613" s="4">
        <f t="shared" si="107"/>
        <v>0</v>
      </c>
      <c r="Y613" s="4"/>
      <c r="Z613" s="4"/>
      <c r="AA613" s="4">
        <f>C613+I613-L613-O613-U613-X613-R613</f>
        <v>0</v>
      </c>
      <c r="AB613" s="7">
        <v>45404</v>
      </c>
    </row>
    <row r="614" spans="1:28" ht="15.75" x14ac:dyDescent="0.25">
      <c r="A614" s="29">
        <v>45390</v>
      </c>
      <c r="B614" s="72" t="s">
        <v>162</v>
      </c>
      <c r="C614" s="25"/>
      <c r="D614" s="25" t="s">
        <v>46</v>
      </c>
      <c r="E614" s="25" t="s">
        <v>129</v>
      </c>
      <c r="F614" s="25">
        <v>20</v>
      </c>
      <c r="G614" s="25" t="s">
        <v>77</v>
      </c>
      <c r="H614" s="25">
        <v>60000</v>
      </c>
      <c r="I614" s="11">
        <f t="shared" si="102"/>
        <v>1200000</v>
      </c>
      <c r="J614" s="12" t="s">
        <v>324</v>
      </c>
      <c r="K614" s="11"/>
      <c r="L614" s="4">
        <f t="shared" si="103"/>
        <v>1200000</v>
      </c>
      <c r="M614" s="4"/>
      <c r="N614" s="4">
        <v>1200000</v>
      </c>
      <c r="O614" s="4">
        <f t="shared" si="104"/>
        <v>0</v>
      </c>
      <c r="P614" s="4"/>
      <c r="Q614" s="4"/>
      <c r="R614" s="4">
        <f t="shared" si="105"/>
        <v>0</v>
      </c>
      <c r="S614" s="4"/>
      <c r="T614" s="4"/>
      <c r="U614" s="4">
        <f t="shared" si="106"/>
        <v>0</v>
      </c>
      <c r="V614" s="4"/>
      <c r="W614" s="4"/>
      <c r="X614" s="4">
        <f t="shared" si="107"/>
        <v>0</v>
      </c>
      <c r="Y614" s="4"/>
      <c r="Z614" s="4"/>
      <c r="AA614" s="4">
        <f>C614+I614-L614-O614-U614-X614-R614</f>
        <v>0</v>
      </c>
      <c r="AB614" s="7">
        <v>45404</v>
      </c>
    </row>
    <row r="615" spans="1:28" ht="15.75" x14ac:dyDescent="0.25">
      <c r="A615" s="29">
        <v>45390</v>
      </c>
      <c r="B615" s="72" t="s">
        <v>162</v>
      </c>
      <c r="C615" s="27"/>
      <c r="D615" s="25" t="s">
        <v>46</v>
      </c>
      <c r="E615" s="27" t="s">
        <v>249</v>
      </c>
      <c r="F615" s="27">
        <v>3500</v>
      </c>
      <c r="G615" s="25" t="s">
        <v>34</v>
      </c>
      <c r="H615" s="27">
        <v>3800</v>
      </c>
      <c r="I615" s="11">
        <f t="shared" si="102"/>
        <v>13300000</v>
      </c>
      <c r="J615" s="6" t="s">
        <v>24</v>
      </c>
      <c r="K615" s="11"/>
      <c r="L615" s="4">
        <f t="shared" si="103"/>
        <v>12096000</v>
      </c>
      <c r="M615" s="4"/>
      <c r="N615" s="4">
        <v>12096000</v>
      </c>
      <c r="O615" s="4">
        <f t="shared" si="104"/>
        <v>0</v>
      </c>
      <c r="P615" s="4"/>
      <c r="Q615" s="4"/>
      <c r="R615" s="4">
        <f t="shared" si="105"/>
        <v>0</v>
      </c>
      <c r="S615" s="4"/>
      <c r="T615" s="4"/>
      <c r="U615" s="4">
        <f t="shared" si="106"/>
        <v>0</v>
      </c>
      <c r="V615" s="4"/>
      <c r="W615" s="4"/>
      <c r="X615" s="4">
        <f t="shared" si="107"/>
        <v>0</v>
      </c>
      <c r="Y615" s="4"/>
      <c r="Z615" s="4"/>
      <c r="AA615" s="4">
        <f>C615+I615-L615-O615-U615-X615-R615</f>
        <v>1204000</v>
      </c>
      <c r="AB615" s="7">
        <v>45404</v>
      </c>
    </row>
    <row r="616" spans="1:28" ht="15.75" x14ac:dyDescent="0.25">
      <c r="A616" s="29">
        <v>45390</v>
      </c>
      <c r="B616" s="73" t="s">
        <v>72</v>
      </c>
      <c r="C616" s="27"/>
      <c r="D616" s="25" t="s">
        <v>52</v>
      </c>
      <c r="E616" s="27" t="s">
        <v>139</v>
      </c>
      <c r="F616" s="27">
        <v>250</v>
      </c>
      <c r="G616" s="25" t="s">
        <v>34</v>
      </c>
      <c r="H616" s="27">
        <v>2340</v>
      </c>
      <c r="I616" s="11">
        <f t="shared" si="102"/>
        <v>585000</v>
      </c>
      <c r="J616" s="32" t="s">
        <v>324</v>
      </c>
      <c r="K616" s="11"/>
      <c r="L616" s="4">
        <f t="shared" si="103"/>
        <v>0</v>
      </c>
      <c r="M616" s="4"/>
      <c r="N616" s="4"/>
      <c r="O616" s="4">
        <f t="shared" si="104"/>
        <v>0</v>
      </c>
      <c r="P616" s="4"/>
      <c r="Q616" s="4"/>
      <c r="R616" s="4">
        <f t="shared" si="105"/>
        <v>0</v>
      </c>
      <c r="S616" s="4"/>
      <c r="T616" s="4"/>
      <c r="U616" s="4">
        <f t="shared" si="106"/>
        <v>585000</v>
      </c>
      <c r="V616" s="4">
        <v>585000</v>
      </c>
      <c r="W616" s="4"/>
      <c r="X616" s="4">
        <f t="shared" si="107"/>
        <v>0</v>
      </c>
      <c r="Y616" s="4"/>
      <c r="Z616" s="4"/>
      <c r="AA616" s="4">
        <f>C616+I616-L616-O616-U616-X616-R616</f>
        <v>0</v>
      </c>
      <c r="AB616" s="7">
        <v>45390</v>
      </c>
    </row>
    <row r="617" spans="1:28" ht="15.75" x14ac:dyDescent="0.25">
      <c r="A617" s="29">
        <v>45390</v>
      </c>
      <c r="B617" s="73" t="s">
        <v>72</v>
      </c>
      <c r="C617" s="27"/>
      <c r="D617" s="25" t="s">
        <v>52</v>
      </c>
      <c r="E617" s="25" t="s">
        <v>290</v>
      </c>
      <c r="F617" s="25">
        <v>125</v>
      </c>
      <c r="G617" s="25" t="s">
        <v>34</v>
      </c>
      <c r="H617" s="27">
        <v>2735</v>
      </c>
      <c r="I617" s="11">
        <f t="shared" si="102"/>
        <v>341875</v>
      </c>
      <c r="J617" s="32" t="s">
        <v>324</v>
      </c>
      <c r="K617" s="11"/>
      <c r="L617" s="4">
        <f t="shared" si="103"/>
        <v>0</v>
      </c>
      <c r="M617" s="4"/>
      <c r="N617" s="4"/>
      <c r="O617" s="4">
        <f t="shared" si="104"/>
        <v>0</v>
      </c>
      <c r="P617" s="4"/>
      <c r="Q617" s="4"/>
      <c r="R617" s="4">
        <f t="shared" si="105"/>
        <v>0</v>
      </c>
      <c r="S617" s="4"/>
      <c r="T617" s="4"/>
      <c r="U617" s="4">
        <f t="shared" si="106"/>
        <v>341875</v>
      </c>
      <c r="V617" s="4">
        <v>341875</v>
      </c>
      <c r="W617" s="4"/>
      <c r="X617" s="4">
        <f t="shared" si="107"/>
        <v>0</v>
      </c>
      <c r="Y617" s="4"/>
      <c r="Z617" s="4"/>
      <c r="AA617" s="4">
        <f>C617+I617-L617-O617-U617-X617-R617</f>
        <v>0</v>
      </c>
      <c r="AB617" s="7">
        <v>45390</v>
      </c>
    </row>
    <row r="618" spans="1:28" ht="15.75" x14ac:dyDescent="0.25">
      <c r="A618" s="29">
        <v>45390</v>
      </c>
      <c r="B618" s="72" t="s">
        <v>799</v>
      </c>
      <c r="C618" s="25"/>
      <c r="D618" s="27" t="s">
        <v>46</v>
      </c>
      <c r="E618" s="25" t="s">
        <v>294</v>
      </c>
      <c r="F618" s="25">
        <v>50</v>
      </c>
      <c r="G618" s="25" t="s">
        <v>27</v>
      </c>
      <c r="H618" s="25">
        <v>40000</v>
      </c>
      <c r="I618" s="11">
        <f t="shared" si="102"/>
        <v>2000000</v>
      </c>
      <c r="J618" s="32" t="s">
        <v>324</v>
      </c>
      <c r="K618" s="11"/>
      <c r="L618" s="4">
        <f t="shared" si="103"/>
        <v>2000000</v>
      </c>
      <c r="M618" s="4">
        <v>2000000</v>
      </c>
      <c r="N618" s="4"/>
      <c r="O618" s="4">
        <f t="shared" si="104"/>
        <v>0</v>
      </c>
      <c r="P618" s="4"/>
      <c r="Q618" s="4"/>
      <c r="R618" s="4">
        <f t="shared" si="105"/>
        <v>0</v>
      </c>
      <c r="S618" s="4"/>
      <c r="T618" s="4"/>
      <c r="U618" s="4">
        <f t="shared" si="106"/>
        <v>0</v>
      </c>
      <c r="V618" s="4"/>
      <c r="W618" s="4"/>
      <c r="X618" s="4">
        <f t="shared" si="107"/>
        <v>0</v>
      </c>
      <c r="Y618" s="4"/>
      <c r="Z618" s="4"/>
      <c r="AA618" s="4">
        <f>C618+I618-L618-O618-U618-X618-R618</f>
        <v>0</v>
      </c>
      <c r="AB618" s="7">
        <v>45391</v>
      </c>
    </row>
    <row r="619" spans="1:28" ht="15.75" x14ac:dyDescent="0.25">
      <c r="A619" s="24">
        <v>45390</v>
      </c>
      <c r="B619" s="72" t="s">
        <v>287</v>
      </c>
      <c r="C619" s="25"/>
      <c r="D619" s="25" t="s">
        <v>52</v>
      </c>
      <c r="E619" s="25" t="s">
        <v>225</v>
      </c>
      <c r="F619" s="25">
        <v>500</v>
      </c>
      <c r="G619" s="25" t="s">
        <v>34</v>
      </c>
      <c r="H619" s="25">
        <v>2992</v>
      </c>
      <c r="I619" s="11">
        <f t="shared" si="102"/>
        <v>1496000</v>
      </c>
      <c r="J619" s="31" t="s">
        <v>324</v>
      </c>
      <c r="K619" s="11"/>
      <c r="L619" s="4">
        <f t="shared" si="103"/>
        <v>0</v>
      </c>
      <c r="M619" s="4"/>
      <c r="N619" s="4"/>
      <c r="O619" s="4">
        <f t="shared" si="104"/>
        <v>0</v>
      </c>
      <c r="P619" s="4"/>
      <c r="Q619" s="4"/>
      <c r="R619" s="4">
        <f t="shared" si="105"/>
        <v>0</v>
      </c>
      <c r="S619" s="4"/>
      <c r="T619" s="4"/>
      <c r="U619" s="4">
        <f t="shared" si="106"/>
        <v>1496000</v>
      </c>
      <c r="V619" s="4">
        <v>1496000</v>
      </c>
      <c r="W619" s="4"/>
      <c r="X619" s="4">
        <f t="shared" si="107"/>
        <v>0</v>
      </c>
      <c r="Y619" s="4"/>
      <c r="Z619" s="4"/>
      <c r="AA619" s="4">
        <f>C619+I619-L619-O619-U619-X619-R619</f>
        <v>0</v>
      </c>
      <c r="AB619" s="7">
        <v>45391</v>
      </c>
    </row>
    <row r="620" spans="1:28" ht="15.75" x14ac:dyDescent="0.25">
      <c r="A620" s="24">
        <v>45390</v>
      </c>
      <c r="B620" s="72" t="s">
        <v>1217</v>
      </c>
      <c r="C620" s="25"/>
      <c r="D620" s="25" t="s">
        <v>46</v>
      </c>
      <c r="E620" s="25" t="s">
        <v>343</v>
      </c>
      <c r="F620" s="25">
        <v>1</v>
      </c>
      <c r="G620" s="25" t="s">
        <v>23</v>
      </c>
      <c r="H620" s="25">
        <v>1200000</v>
      </c>
      <c r="I620" s="11">
        <f t="shared" si="102"/>
        <v>1200000</v>
      </c>
      <c r="J620" s="31" t="s">
        <v>312</v>
      </c>
      <c r="K620" s="11" t="s">
        <v>1218</v>
      </c>
      <c r="L620" s="4">
        <f t="shared" si="103"/>
        <v>0</v>
      </c>
      <c r="M620" s="4"/>
      <c r="N620" s="4"/>
      <c r="O620" s="4">
        <f t="shared" si="104"/>
        <v>1200000</v>
      </c>
      <c r="P620" s="4">
        <v>1200000</v>
      </c>
      <c r="Q620" s="4"/>
      <c r="R620" s="4">
        <f t="shared" si="105"/>
        <v>0</v>
      </c>
      <c r="S620" s="4"/>
      <c r="T620" s="4"/>
      <c r="U620" s="4">
        <f t="shared" si="106"/>
        <v>0</v>
      </c>
      <c r="V620" s="4"/>
      <c r="W620" s="4"/>
      <c r="X620" s="4">
        <f t="shared" si="107"/>
        <v>0</v>
      </c>
      <c r="Y620" s="4"/>
      <c r="Z620" s="4"/>
      <c r="AA620" s="4">
        <f>C620+I620-L620-O620-U620-X620-R620</f>
        <v>0</v>
      </c>
      <c r="AB620" s="7">
        <v>45390</v>
      </c>
    </row>
    <row r="621" spans="1:28" ht="15.75" x14ac:dyDescent="0.25">
      <c r="A621" s="29">
        <v>45391</v>
      </c>
      <c r="B621" s="73" t="s">
        <v>107</v>
      </c>
      <c r="C621" s="27"/>
      <c r="D621" s="27" t="s">
        <v>46</v>
      </c>
      <c r="E621" s="27" t="s">
        <v>108</v>
      </c>
      <c r="F621" s="27">
        <v>400</v>
      </c>
      <c r="G621" s="27" t="s">
        <v>34</v>
      </c>
      <c r="H621" s="27">
        <v>1900</v>
      </c>
      <c r="I621" s="11">
        <f t="shared" ref="I621:I645" si="108">F621*H621</f>
        <v>760000</v>
      </c>
      <c r="J621" s="28" t="s">
        <v>28</v>
      </c>
      <c r="K621" s="11" t="s">
        <v>1242</v>
      </c>
      <c r="L621" s="4">
        <f>M621+N621</f>
        <v>0</v>
      </c>
      <c r="M621" s="4"/>
      <c r="N621" s="4"/>
      <c r="O621" s="4">
        <f>P621+Q621</f>
        <v>0</v>
      </c>
      <c r="P621" s="4"/>
      <c r="Q621" s="4"/>
      <c r="R621" s="4">
        <f>S621+T621</f>
        <v>0</v>
      </c>
      <c r="S621" s="4"/>
      <c r="T621" s="4"/>
      <c r="U621" s="4">
        <f>V621+W621</f>
        <v>0</v>
      </c>
      <c r="V621" s="4"/>
      <c r="W621" s="4"/>
      <c r="X621" s="4">
        <f>Y621+Z621</f>
        <v>0</v>
      </c>
      <c r="Y621" s="4"/>
      <c r="Z621" s="4"/>
      <c r="AA621" s="4">
        <f>C621+I621-L621-O621-U621-X621-R621</f>
        <v>760000</v>
      </c>
      <c r="AB621" s="7"/>
    </row>
    <row r="622" spans="1:28" ht="15.75" x14ac:dyDescent="0.25">
      <c r="A622" s="29">
        <v>45391</v>
      </c>
      <c r="B622" s="73" t="s">
        <v>107</v>
      </c>
      <c r="C622" s="25"/>
      <c r="D622" s="27" t="s">
        <v>46</v>
      </c>
      <c r="E622" s="25" t="s">
        <v>95</v>
      </c>
      <c r="F622" s="25">
        <v>1000</v>
      </c>
      <c r="G622" s="27" t="s">
        <v>34</v>
      </c>
      <c r="H622" s="25">
        <v>1385</v>
      </c>
      <c r="I622" s="11">
        <f t="shared" si="108"/>
        <v>1385000</v>
      </c>
      <c r="J622" s="28" t="s">
        <v>28</v>
      </c>
      <c r="K622" s="11" t="s">
        <v>1242</v>
      </c>
      <c r="L622" s="4">
        <f t="shared" ref="L622:L645" si="109">M622+N622</f>
        <v>0</v>
      </c>
      <c r="M622" s="4"/>
      <c r="N622" s="4"/>
      <c r="O622" s="4">
        <f t="shared" ref="O622:O645" si="110">P622+Q622</f>
        <v>0</v>
      </c>
      <c r="P622" s="4"/>
      <c r="Q622" s="4"/>
      <c r="R622" s="4">
        <f t="shared" ref="R622:R645" si="111">S622+T622</f>
        <v>0</v>
      </c>
      <c r="S622" s="4"/>
      <c r="T622" s="4"/>
      <c r="U622" s="4">
        <f t="shared" ref="U622:U645" si="112">V622+W622</f>
        <v>0</v>
      </c>
      <c r="V622" s="4"/>
      <c r="W622" s="4"/>
      <c r="X622" s="4">
        <f t="shared" ref="X622:X645" si="113">Y622+Z622</f>
        <v>0</v>
      </c>
      <c r="Y622" s="4"/>
      <c r="Z622" s="4"/>
      <c r="AA622" s="4">
        <f>C622+I622-L622-O622-U622-X622-R622</f>
        <v>1385000</v>
      </c>
      <c r="AB622" s="7"/>
    </row>
    <row r="623" spans="1:28" ht="15.75" x14ac:dyDescent="0.25">
      <c r="A623" s="29">
        <v>45391</v>
      </c>
      <c r="B623" s="73" t="s">
        <v>107</v>
      </c>
      <c r="C623" s="25"/>
      <c r="D623" s="27" t="s">
        <v>46</v>
      </c>
      <c r="E623" s="25" t="s">
        <v>44</v>
      </c>
      <c r="F623" s="25">
        <v>5000</v>
      </c>
      <c r="G623" s="27" t="s">
        <v>34</v>
      </c>
      <c r="H623" s="25">
        <v>1010</v>
      </c>
      <c r="I623" s="11">
        <f t="shared" si="108"/>
        <v>5050000</v>
      </c>
      <c r="J623" s="28" t="s">
        <v>28</v>
      </c>
      <c r="K623" s="11" t="s">
        <v>1242</v>
      </c>
      <c r="L623" s="4">
        <f t="shared" si="109"/>
        <v>0</v>
      </c>
      <c r="M623" s="4"/>
      <c r="N623" s="4"/>
      <c r="O623" s="4">
        <f t="shared" si="110"/>
        <v>0</v>
      </c>
      <c r="P623" s="4"/>
      <c r="Q623" s="4"/>
      <c r="R623" s="4">
        <f t="shared" si="111"/>
        <v>0</v>
      </c>
      <c r="S623" s="4"/>
      <c r="T623" s="4"/>
      <c r="U623" s="4">
        <f t="shared" si="112"/>
        <v>0</v>
      </c>
      <c r="V623" s="4"/>
      <c r="W623" s="4"/>
      <c r="X623" s="4">
        <f t="shared" si="113"/>
        <v>0</v>
      </c>
      <c r="Y623" s="4"/>
      <c r="Z623" s="4"/>
      <c r="AA623" s="4">
        <f>C623+I623-L623-O623-U623-X623-R623</f>
        <v>5050000</v>
      </c>
      <c r="AB623" s="7"/>
    </row>
    <row r="624" spans="1:28" ht="15.75" x14ac:dyDescent="0.25">
      <c r="A624" s="29">
        <v>45391</v>
      </c>
      <c r="B624" s="73" t="s">
        <v>107</v>
      </c>
      <c r="C624" s="27"/>
      <c r="D624" s="27" t="s">
        <v>46</v>
      </c>
      <c r="E624" s="27" t="s">
        <v>139</v>
      </c>
      <c r="F624" s="27">
        <v>1125</v>
      </c>
      <c r="G624" s="27" t="s">
        <v>34</v>
      </c>
      <c r="H624" s="27">
        <v>2390</v>
      </c>
      <c r="I624" s="11">
        <f t="shared" si="108"/>
        <v>2688750</v>
      </c>
      <c r="J624" s="28" t="s">
        <v>28</v>
      </c>
      <c r="K624" s="11" t="s">
        <v>1242</v>
      </c>
      <c r="L624" s="4">
        <f t="shared" si="109"/>
        <v>0</v>
      </c>
      <c r="M624" s="4"/>
      <c r="N624" s="4"/>
      <c r="O624" s="4">
        <f t="shared" si="110"/>
        <v>0</v>
      </c>
      <c r="P624" s="4"/>
      <c r="Q624" s="4"/>
      <c r="R624" s="4">
        <f t="shared" si="111"/>
        <v>0</v>
      </c>
      <c r="S624" s="4"/>
      <c r="T624" s="4"/>
      <c r="U624" s="4">
        <f t="shared" si="112"/>
        <v>0</v>
      </c>
      <c r="V624" s="4"/>
      <c r="W624" s="4"/>
      <c r="X624" s="4">
        <f t="shared" si="113"/>
        <v>0</v>
      </c>
      <c r="Y624" s="4"/>
      <c r="Z624" s="4"/>
      <c r="AA624" s="4">
        <f>C624+I624-L624-O624-U624-X624-R624</f>
        <v>2688750</v>
      </c>
      <c r="AB624" s="7"/>
    </row>
    <row r="625" spans="1:28" ht="15.75" x14ac:dyDescent="0.25">
      <c r="A625" s="29">
        <v>45391</v>
      </c>
      <c r="B625" s="72" t="s">
        <v>422</v>
      </c>
      <c r="C625" s="27"/>
      <c r="D625" s="27" t="s">
        <v>46</v>
      </c>
      <c r="E625" s="27" t="s">
        <v>208</v>
      </c>
      <c r="F625" s="27">
        <v>2500</v>
      </c>
      <c r="G625" s="27" t="s">
        <v>34</v>
      </c>
      <c r="H625" s="25">
        <v>850</v>
      </c>
      <c r="I625" s="11">
        <f t="shared" si="108"/>
        <v>2125000</v>
      </c>
      <c r="J625" s="32" t="s">
        <v>324</v>
      </c>
      <c r="K625" s="11"/>
      <c r="L625" s="4">
        <f t="shared" si="109"/>
        <v>2125000</v>
      </c>
      <c r="M625" s="4">
        <v>2125000</v>
      </c>
      <c r="N625" s="4"/>
      <c r="O625" s="4">
        <f t="shared" si="110"/>
        <v>0</v>
      </c>
      <c r="P625" s="4"/>
      <c r="Q625" s="4"/>
      <c r="R625" s="4">
        <f t="shared" si="111"/>
        <v>0</v>
      </c>
      <c r="S625" s="4"/>
      <c r="T625" s="4"/>
      <c r="U625" s="4">
        <f t="shared" si="112"/>
        <v>0</v>
      </c>
      <c r="V625" s="4"/>
      <c r="W625" s="4"/>
      <c r="X625" s="4">
        <f t="shared" si="113"/>
        <v>0</v>
      </c>
      <c r="Y625" s="4"/>
      <c r="Z625" s="4"/>
      <c r="AA625" s="4">
        <f>C625+I625-L625-O625-U625-X625-R625</f>
        <v>0</v>
      </c>
      <c r="AB625" s="7">
        <v>45395</v>
      </c>
    </row>
    <row r="626" spans="1:28" ht="15.75" x14ac:dyDescent="0.25">
      <c r="A626" s="29">
        <v>45391</v>
      </c>
      <c r="B626" s="72" t="s">
        <v>291</v>
      </c>
      <c r="C626" s="25"/>
      <c r="D626" s="25" t="s">
        <v>52</v>
      </c>
      <c r="E626" s="25" t="s">
        <v>260</v>
      </c>
      <c r="F626" s="25">
        <v>500</v>
      </c>
      <c r="G626" s="27" t="s">
        <v>34</v>
      </c>
      <c r="H626" s="25">
        <v>2793</v>
      </c>
      <c r="I626" s="11">
        <f t="shared" si="108"/>
        <v>1396500</v>
      </c>
      <c r="J626" s="31" t="s">
        <v>324</v>
      </c>
      <c r="K626" s="11"/>
      <c r="L626" s="4">
        <f t="shared" si="109"/>
        <v>1396500</v>
      </c>
      <c r="M626" s="4">
        <v>1396500</v>
      </c>
      <c r="N626" s="4"/>
      <c r="O626" s="4">
        <f t="shared" si="110"/>
        <v>0</v>
      </c>
      <c r="P626" s="4"/>
      <c r="Q626" s="4"/>
      <c r="R626" s="4">
        <f t="shared" si="111"/>
        <v>0</v>
      </c>
      <c r="S626" s="4"/>
      <c r="T626" s="4"/>
      <c r="U626" s="4">
        <f t="shared" si="112"/>
        <v>0</v>
      </c>
      <c r="V626" s="4"/>
      <c r="W626" s="4"/>
      <c r="X626" s="4">
        <f t="shared" si="113"/>
        <v>0</v>
      </c>
      <c r="Y626" s="4"/>
      <c r="Z626" s="4"/>
      <c r="AA626" s="4">
        <f>C626+I626-L626-O626-U626-X626-R626</f>
        <v>0</v>
      </c>
      <c r="AB626" s="7">
        <v>45395</v>
      </c>
    </row>
    <row r="627" spans="1:28" ht="15.75" x14ac:dyDescent="0.25">
      <c r="A627" s="29">
        <v>45391</v>
      </c>
      <c r="B627" s="72" t="s">
        <v>307</v>
      </c>
      <c r="C627" s="25"/>
      <c r="D627" s="25" t="s">
        <v>46</v>
      </c>
      <c r="E627" s="25" t="s">
        <v>109</v>
      </c>
      <c r="F627" s="25">
        <v>500</v>
      </c>
      <c r="G627" s="27" t="s">
        <v>34</v>
      </c>
      <c r="H627" s="25">
        <v>1040</v>
      </c>
      <c r="I627" s="11">
        <f t="shared" si="108"/>
        <v>520000</v>
      </c>
      <c r="J627" s="32" t="s">
        <v>324</v>
      </c>
      <c r="K627" s="11"/>
      <c r="L627" s="4">
        <f t="shared" si="109"/>
        <v>0</v>
      </c>
      <c r="M627" s="4"/>
      <c r="N627" s="4"/>
      <c r="O627" s="4">
        <f t="shared" si="110"/>
        <v>0</v>
      </c>
      <c r="P627" s="4"/>
      <c r="Q627" s="4"/>
      <c r="R627" s="4">
        <f t="shared" si="111"/>
        <v>0</v>
      </c>
      <c r="S627" s="4"/>
      <c r="T627" s="4"/>
      <c r="U627" s="4">
        <f t="shared" si="112"/>
        <v>520000</v>
      </c>
      <c r="V627" s="4"/>
      <c r="W627" s="4">
        <v>520000</v>
      </c>
      <c r="X627" s="4">
        <f t="shared" si="113"/>
        <v>0</v>
      </c>
      <c r="Y627" s="4"/>
      <c r="Z627" s="4"/>
      <c r="AA627" s="4">
        <f>C627+I627-L627-O627-U627-X627-R627</f>
        <v>0</v>
      </c>
      <c r="AB627" s="7">
        <v>45391</v>
      </c>
    </row>
    <row r="628" spans="1:28" ht="15.75" x14ac:dyDescent="0.25">
      <c r="A628" s="29">
        <v>45391</v>
      </c>
      <c r="B628" s="73" t="s">
        <v>134</v>
      </c>
      <c r="C628" s="25"/>
      <c r="D628" s="27" t="s">
        <v>52</v>
      </c>
      <c r="E628" s="25" t="s">
        <v>42</v>
      </c>
      <c r="F628" s="25">
        <v>500</v>
      </c>
      <c r="G628" s="27" t="s">
        <v>34</v>
      </c>
      <c r="H628" s="25">
        <v>4500</v>
      </c>
      <c r="I628" s="11">
        <f t="shared" si="108"/>
        <v>2250000</v>
      </c>
      <c r="J628" s="28" t="s">
        <v>28</v>
      </c>
      <c r="K628" s="11"/>
      <c r="L628" s="4">
        <f t="shared" si="109"/>
        <v>0</v>
      </c>
      <c r="M628" s="4"/>
      <c r="N628" s="4"/>
      <c r="O628" s="4">
        <f t="shared" si="110"/>
        <v>0</v>
      </c>
      <c r="P628" s="4"/>
      <c r="Q628" s="4"/>
      <c r="R628" s="4">
        <f t="shared" si="111"/>
        <v>0</v>
      </c>
      <c r="S628" s="4"/>
      <c r="T628" s="4"/>
      <c r="U628" s="4">
        <f t="shared" si="112"/>
        <v>0</v>
      </c>
      <c r="V628" s="4"/>
      <c r="W628" s="4"/>
      <c r="X628" s="4">
        <f t="shared" si="113"/>
        <v>0</v>
      </c>
      <c r="Y628" s="4"/>
      <c r="Z628" s="4"/>
      <c r="AA628" s="4">
        <f>C628+I628-L628-O628-U628-X628-R628</f>
        <v>2250000</v>
      </c>
      <c r="AB628" s="7"/>
    </row>
    <row r="629" spans="1:28" ht="15.75" x14ac:dyDescent="0.25">
      <c r="A629" s="29">
        <v>45391</v>
      </c>
      <c r="B629" s="72" t="s">
        <v>99</v>
      </c>
      <c r="C629" s="25"/>
      <c r="D629" s="25"/>
      <c r="E629" s="25" t="s">
        <v>299</v>
      </c>
      <c r="F629" s="25">
        <v>16.600000000000001</v>
      </c>
      <c r="G629" s="25" t="s">
        <v>39</v>
      </c>
      <c r="H629" s="25"/>
      <c r="I629" s="11">
        <f t="shared" si="108"/>
        <v>0</v>
      </c>
      <c r="J629" s="26" t="s">
        <v>28</v>
      </c>
      <c r="K629" s="11"/>
      <c r="L629" s="4">
        <f t="shared" si="109"/>
        <v>0</v>
      </c>
      <c r="M629" s="4"/>
      <c r="N629" s="4"/>
      <c r="O629" s="4">
        <f t="shared" si="110"/>
        <v>0</v>
      </c>
      <c r="P629" s="4"/>
      <c r="Q629" s="4"/>
      <c r="R629" s="4">
        <f t="shared" si="111"/>
        <v>0</v>
      </c>
      <c r="S629" s="4"/>
      <c r="T629" s="4"/>
      <c r="U629" s="4">
        <f t="shared" si="112"/>
        <v>0</v>
      </c>
      <c r="V629" s="4"/>
      <c r="W629" s="4"/>
      <c r="X629" s="4">
        <f t="shared" si="113"/>
        <v>0</v>
      </c>
      <c r="Y629" s="4"/>
      <c r="Z629" s="4"/>
      <c r="AA629" s="4">
        <f>C629+I629-L629-O629-U629-X629-R629</f>
        <v>0</v>
      </c>
      <c r="AB629" s="7"/>
    </row>
    <row r="630" spans="1:28" ht="15.75" x14ac:dyDescent="0.25">
      <c r="A630" s="29">
        <v>45391</v>
      </c>
      <c r="B630" s="73" t="s">
        <v>256</v>
      </c>
      <c r="C630" s="27"/>
      <c r="D630" s="27" t="s">
        <v>52</v>
      </c>
      <c r="E630" s="27" t="s">
        <v>138</v>
      </c>
      <c r="F630" s="27">
        <v>1000</v>
      </c>
      <c r="G630" s="27" t="s">
        <v>34</v>
      </c>
      <c r="H630" s="25">
        <v>1600</v>
      </c>
      <c r="I630" s="11">
        <f t="shared" si="108"/>
        <v>1600000</v>
      </c>
      <c r="J630" s="32" t="s">
        <v>324</v>
      </c>
      <c r="K630" s="11"/>
      <c r="L630" s="4">
        <f t="shared" si="109"/>
        <v>1600000</v>
      </c>
      <c r="M630" s="4"/>
      <c r="N630" s="4">
        <v>1600000</v>
      </c>
      <c r="O630" s="4">
        <f t="shared" si="110"/>
        <v>0</v>
      </c>
      <c r="P630" s="4"/>
      <c r="Q630" s="4"/>
      <c r="R630" s="4">
        <f t="shared" si="111"/>
        <v>0</v>
      </c>
      <c r="S630" s="4"/>
      <c r="T630" s="4"/>
      <c r="U630" s="4">
        <f t="shared" si="112"/>
        <v>0</v>
      </c>
      <c r="V630" s="4"/>
      <c r="W630" s="4"/>
      <c r="X630" s="4">
        <f t="shared" si="113"/>
        <v>0</v>
      </c>
      <c r="Y630" s="4"/>
      <c r="Z630" s="4"/>
      <c r="AA630" s="4">
        <f>C630+I630-L630-O630-U630-X630-R630</f>
        <v>0</v>
      </c>
      <c r="AB630" s="7">
        <v>45398</v>
      </c>
    </row>
    <row r="631" spans="1:28" ht="15.75" x14ac:dyDescent="0.25">
      <c r="A631" s="29">
        <v>45391</v>
      </c>
      <c r="B631" s="73" t="s">
        <v>256</v>
      </c>
      <c r="C631" s="25"/>
      <c r="D631" s="27" t="s">
        <v>52</v>
      </c>
      <c r="E631" s="25" t="s">
        <v>115</v>
      </c>
      <c r="F631" s="25">
        <v>13.5</v>
      </c>
      <c r="G631" s="27" t="s">
        <v>39</v>
      </c>
      <c r="H631" s="25">
        <v>49000</v>
      </c>
      <c r="I631" s="11">
        <f t="shared" si="108"/>
        <v>661500</v>
      </c>
      <c r="J631" s="32" t="s">
        <v>324</v>
      </c>
      <c r="K631" s="11"/>
      <c r="L631" s="4">
        <f t="shared" si="109"/>
        <v>661500</v>
      </c>
      <c r="M631" s="4"/>
      <c r="N631" s="4">
        <v>661500</v>
      </c>
      <c r="O631" s="4">
        <f t="shared" si="110"/>
        <v>0</v>
      </c>
      <c r="P631" s="4"/>
      <c r="Q631" s="4"/>
      <c r="R631" s="4">
        <f t="shared" si="111"/>
        <v>0</v>
      </c>
      <c r="S631" s="4"/>
      <c r="T631" s="4"/>
      <c r="U631" s="4">
        <f t="shared" si="112"/>
        <v>0</v>
      </c>
      <c r="V631" s="4"/>
      <c r="W631" s="4"/>
      <c r="X631" s="4">
        <f t="shared" si="113"/>
        <v>0</v>
      </c>
      <c r="Y631" s="4"/>
      <c r="Z631" s="4"/>
      <c r="AA631" s="4">
        <f>C631+I631-L631-O631-U631-X631-R631</f>
        <v>0</v>
      </c>
      <c r="AB631" s="7">
        <v>45398</v>
      </c>
    </row>
    <row r="632" spans="1:28" ht="15.75" x14ac:dyDescent="0.25">
      <c r="A632" s="29">
        <v>45391</v>
      </c>
      <c r="B632" s="73" t="s">
        <v>256</v>
      </c>
      <c r="C632" s="25"/>
      <c r="D632" s="27" t="s">
        <v>52</v>
      </c>
      <c r="E632" s="25" t="s">
        <v>44</v>
      </c>
      <c r="F632" s="25">
        <v>2500</v>
      </c>
      <c r="G632" s="27" t="s">
        <v>34</v>
      </c>
      <c r="H632" s="25">
        <v>1010</v>
      </c>
      <c r="I632" s="11">
        <f t="shared" si="108"/>
        <v>2525000</v>
      </c>
      <c r="J632" s="32" t="s">
        <v>324</v>
      </c>
      <c r="K632" s="11"/>
      <c r="L632" s="4">
        <f t="shared" si="109"/>
        <v>2525000</v>
      </c>
      <c r="M632" s="4"/>
      <c r="N632" s="4">
        <v>2525000</v>
      </c>
      <c r="O632" s="4">
        <f t="shared" si="110"/>
        <v>0</v>
      </c>
      <c r="P632" s="4"/>
      <c r="Q632" s="4"/>
      <c r="R632" s="4">
        <f t="shared" si="111"/>
        <v>0</v>
      </c>
      <c r="S632" s="4"/>
      <c r="T632" s="4"/>
      <c r="U632" s="4">
        <f t="shared" si="112"/>
        <v>0</v>
      </c>
      <c r="V632" s="4"/>
      <c r="W632" s="4"/>
      <c r="X632" s="4">
        <f t="shared" si="113"/>
        <v>0</v>
      </c>
      <c r="Y632" s="4"/>
      <c r="Z632" s="4"/>
      <c r="AA632" s="4">
        <f>C632+I632-L632-O632-U632-X632-R632</f>
        <v>0</v>
      </c>
      <c r="AB632" s="7">
        <v>45398</v>
      </c>
    </row>
    <row r="633" spans="1:28" ht="15.75" x14ac:dyDescent="0.25">
      <c r="A633" s="29">
        <v>45391</v>
      </c>
      <c r="B633" s="73" t="s">
        <v>256</v>
      </c>
      <c r="C633" s="25"/>
      <c r="D633" s="27" t="s">
        <v>52</v>
      </c>
      <c r="E633" s="25" t="s">
        <v>154</v>
      </c>
      <c r="F633" s="25">
        <v>500</v>
      </c>
      <c r="G633" s="27" t="s">
        <v>34</v>
      </c>
      <c r="H633" s="27">
        <v>1190</v>
      </c>
      <c r="I633" s="11">
        <f t="shared" si="108"/>
        <v>595000</v>
      </c>
      <c r="J633" s="32" t="s">
        <v>324</v>
      </c>
      <c r="K633" s="11"/>
      <c r="L633" s="4">
        <f t="shared" si="109"/>
        <v>595000</v>
      </c>
      <c r="M633" s="4">
        <v>109000</v>
      </c>
      <c r="N633" s="4">
        <v>486000</v>
      </c>
      <c r="O633" s="4">
        <f t="shared" si="110"/>
        <v>0</v>
      </c>
      <c r="P633" s="4"/>
      <c r="Q633" s="4"/>
      <c r="R633" s="4">
        <f t="shared" si="111"/>
        <v>0</v>
      </c>
      <c r="S633" s="4"/>
      <c r="T633" s="4"/>
      <c r="U633" s="4">
        <f t="shared" si="112"/>
        <v>0</v>
      </c>
      <c r="V633" s="4"/>
      <c r="W633" s="4"/>
      <c r="X633" s="4">
        <f t="shared" si="113"/>
        <v>0</v>
      </c>
      <c r="Y633" s="4"/>
      <c r="Z633" s="4"/>
      <c r="AA633" s="4">
        <f>C633+I633-L633-O633-U633-X633-R633</f>
        <v>0</v>
      </c>
      <c r="AB633" s="7">
        <v>45398</v>
      </c>
    </row>
    <row r="634" spans="1:28" ht="15.75" x14ac:dyDescent="0.25">
      <c r="A634" s="29">
        <v>45391</v>
      </c>
      <c r="B634" s="73" t="s">
        <v>256</v>
      </c>
      <c r="C634" s="27"/>
      <c r="D634" s="27" t="s">
        <v>52</v>
      </c>
      <c r="E634" s="27" t="s">
        <v>249</v>
      </c>
      <c r="F634" s="27">
        <v>700</v>
      </c>
      <c r="G634" s="27" t="s">
        <v>34</v>
      </c>
      <c r="H634" s="27">
        <v>4000</v>
      </c>
      <c r="I634" s="11">
        <f t="shared" si="108"/>
        <v>2800000</v>
      </c>
      <c r="J634" s="32" t="s">
        <v>324</v>
      </c>
      <c r="K634" s="11"/>
      <c r="L634" s="4">
        <f t="shared" si="109"/>
        <v>2800000</v>
      </c>
      <c r="M634" s="4">
        <v>2800000</v>
      </c>
      <c r="N634" s="4"/>
      <c r="O634" s="4">
        <f t="shared" si="110"/>
        <v>0</v>
      </c>
      <c r="P634" s="4"/>
      <c r="Q634" s="4"/>
      <c r="R634" s="4">
        <f t="shared" si="111"/>
        <v>0</v>
      </c>
      <c r="S634" s="4"/>
      <c r="T634" s="4"/>
      <c r="U634" s="4">
        <f t="shared" si="112"/>
        <v>0</v>
      </c>
      <c r="V634" s="4"/>
      <c r="W634" s="4"/>
      <c r="X634" s="4">
        <f t="shared" si="113"/>
        <v>0</v>
      </c>
      <c r="Y634" s="4"/>
      <c r="Z634" s="4"/>
      <c r="AA634" s="4">
        <f>C634+I634-L634-O634-U634-X634-R634</f>
        <v>0</v>
      </c>
      <c r="AB634" s="7">
        <v>45398</v>
      </c>
    </row>
    <row r="635" spans="1:28" ht="15.75" x14ac:dyDescent="0.25">
      <c r="A635" s="29">
        <v>45391</v>
      </c>
      <c r="B635" s="73" t="s">
        <v>256</v>
      </c>
      <c r="C635" s="25"/>
      <c r="D635" s="27" t="s">
        <v>52</v>
      </c>
      <c r="E635" s="25" t="s">
        <v>60</v>
      </c>
      <c r="F635" s="25">
        <v>1000</v>
      </c>
      <c r="G635" s="27" t="s">
        <v>34</v>
      </c>
      <c r="H635" s="25">
        <v>1420</v>
      </c>
      <c r="I635" s="11">
        <f t="shared" si="108"/>
        <v>1420000</v>
      </c>
      <c r="J635" s="32" t="s">
        <v>324</v>
      </c>
      <c r="K635" s="11"/>
      <c r="L635" s="4">
        <f t="shared" si="109"/>
        <v>1420000</v>
      </c>
      <c r="M635" s="4">
        <v>1420000</v>
      </c>
      <c r="N635" s="4"/>
      <c r="O635" s="4">
        <f t="shared" si="110"/>
        <v>0</v>
      </c>
      <c r="P635" s="4"/>
      <c r="Q635" s="4"/>
      <c r="R635" s="4">
        <f t="shared" si="111"/>
        <v>0</v>
      </c>
      <c r="S635" s="4"/>
      <c r="T635" s="4"/>
      <c r="U635" s="4">
        <f t="shared" si="112"/>
        <v>0</v>
      </c>
      <c r="V635" s="4"/>
      <c r="W635" s="4"/>
      <c r="X635" s="4">
        <f t="shared" si="113"/>
        <v>0</v>
      </c>
      <c r="Y635" s="4"/>
      <c r="Z635" s="4"/>
      <c r="AA635" s="4">
        <f>C635+I635-L635-O635-U635-X635-R635</f>
        <v>0</v>
      </c>
      <c r="AB635" s="7">
        <v>45398</v>
      </c>
    </row>
    <row r="636" spans="1:28" ht="15.75" x14ac:dyDescent="0.25">
      <c r="A636" s="29">
        <v>45391</v>
      </c>
      <c r="B636" s="72" t="s">
        <v>99</v>
      </c>
      <c r="C636" s="27"/>
      <c r="D636" s="27"/>
      <c r="E636" s="27" t="s">
        <v>89</v>
      </c>
      <c r="F636" s="27">
        <v>14.6</v>
      </c>
      <c r="G636" s="27" t="s">
        <v>39</v>
      </c>
      <c r="H636" s="27"/>
      <c r="I636" s="11">
        <f t="shared" si="108"/>
        <v>0</v>
      </c>
      <c r="J636" s="28" t="s">
        <v>28</v>
      </c>
      <c r="K636" s="11"/>
      <c r="L636" s="4">
        <f t="shared" si="109"/>
        <v>0</v>
      </c>
      <c r="M636" s="4"/>
      <c r="N636" s="4"/>
      <c r="O636" s="4">
        <f t="shared" si="110"/>
        <v>0</v>
      </c>
      <c r="P636" s="4"/>
      <c r="Q636" s="4"/>
      <c r="R636" s="4">
        <f t="shared" si="111"/>
        <v>0</v>
      </c>
      <c r="S636" s="4"/>
      <c r="T636" s="4"/>
      <c r="U636" s="4">
        <f t="shared" si="112"/>
        <v>0</v>
      </c>
      <c r="V636" s="4"/>
      <c r="W636" s="4"/>
      <c r="X636" s="4">
        <f t="shared" si="113"/>
        <v>0</v>
      </c>
      <c r="Y636" s="4"/>
      <c r="Z636" s="4"/>
      <c r="AA636" s="4">
        <f>C636+I636-L636-O636-U636-X636-R636</f>
        <v>0</v>
      </c>
      <c r="AB636" s="7"/>
    </row>
    <row r="637" spans="1:28" ht="15.75" x14ac:dyDescent="0.25">
      <c r="A637" s="29">
        <v>45391</v>
      </c>
      <c r="B637" s="73" t="s">
        <v>73</v>
      </c>
      <c r="C637" s="25"/>
      <c r="D637" s="27" t="s">
        <v>46</v>
      </c>
      <c r="E637" s="25" t="s">
        <v>108</v>
      </c>
      <c r="F637" s="25">
        <v>800</v>
      </c>
      <c r="G637" s="27" t="s">
        <v>34</v>
      </c>
      <c r="H637" s="25">
        <v>2000</v>
      </c>
      <c r="I637" s="11">
        <f t="shared" si="108"/>
        <v>1600000</v>
      </c>
      <c r="J637" s="32" t="s">
        <v>324</v>
      </c>
      <c r="K637" s="11"/>
      <c r="L637" s="4">
        <f t="shared" si="109"/>
        <v>0</v>
      </c>
      <c r="M637" s="4"/>
      <c r="N637" s="4"/>
      <c r="O637" s="4">
        <f t="shared" si="110"/>
        <v>0</v>
      </c>
      <c r="P637" s="4"/>
      <c r="Q637" s="4"/>
      <c r="R637" s="4">
        <f t="shared" si="111"/>
        <v>0</v>
      </c>
      <c r="S637" s="4"/>
      <c r="T637" s="4"/>
      <c r="U637" s="4">
        <f t="shared" si="112"/>
        <v>1600000</v>
      </c>
      <c r="V637" s="4">
        <v>1600000</v>
      </c>
      <c r="W637" s="4"/>
      <c r="X637" s="4">
        <f t="shared" si="113"/>
        <v>0</v>
      </c>
      <c r="Y637" s="4"/>
      <c r="Z637" s="4"/>
      <c r="AA637" s="4">
        <f>C637+I637-L637-O637-U637-X637-R637</f>
        <v>0</v>
      </c>
      <c r="AB637" s="7">
        <v>45390</v>
      </c>
    </row>
    <row r="638" spans="1:28" ht="15.75" x14ac:dyDescent="0.25">
      <c r="A638" s="29">
        <v>45391</v>
      </c>
      <c r="B638" s="73" t="s">
        <v>330</v>
      </c>
      <c r="C638" s="25"/>
      <c r="D638" s="27" t="s">
        <v>46</v>
      </c>
      <c r="E638" s="25" t="s">
        <v>109</v>
      </c>
      <c r="F638" s="25">
        <v>750</v>
      </c>
      <c r="G638" s="25" t="s">
        <v>34</v>
      </c>
      <c r="H638" s="25">
        <v>1040</v>
      </c>
      <c r="I638" s="11">
        <f t="shared" si="108"/>
        <v>780000</v>
      </c>
      <c r="J638" s="31" t="s">
        <v>312</v>
      </c>
      <c r="K638" s="11" t="s">
        <v>1234</v>
      </c>
      <c r="L638" s="4">
        <f t="shared" si="109"/>
        <v>0</v>
      </c>
      <c r="M638" s="4"/>
      <c r="N638" s="4"/>
      <c r="O638" s="4">
        <f t="shared" si="110"/>
        <v>780000</v>
      </c>
      <c r="P638" s="4">
        <v>780000</v>
      </c>
      <c r="Q638" s="4"/>
      <c r="R638" s="4">
        <f t="shared" si="111"/>
        <v>0</v>
      </c>
      <c r="S638" s="4"/>
      <c r="T638" s="4"/>
      <c r="U638" s="4">
        <f t="shared" si="112"/>
        <v>0</v>
      </c>
      <c r="V638" s="4"/>
      <c r="W638" s="4"/>
      <c r="X638" s="4">
        <f t="shared" si="113"/>
        <v>0</v>
      </c>
      <c r="Y638" s="4"/>
      <c r="Z638" s="4"/>
      <c r="AA638" s="4">
        <f>C638+I638-L638-O638-U638-X638-R638</f>
        <v>0</v>
      </c>
      <c r="AB638" s="7">
        <v>45391</v>
      </c>
    </row>
    <row r="639" spans="1:28" ht="15.75" x14ac:dyDescent="0.25">
      <c r="A639" s="29">
        <v>45391</v>
      </c>
      <c r="B639" s="73" t="s">
        <v>330</v>
      </c>
      <c r="C639" s="25"/>
      <c r="D639" s="27" t="s">
        <v>46</v>
      </c>
      <c r="E639" s="25" t="s">
        <v>154</v>
      </c>
      <c r="F639" s="25">
        <v>4000</v>
      </c>
      <c r="G639" s="25" t="s">
        <v>34</v>
      </c>
      <c r="H639" s="27">
        <v>1140</v>
      </c>
      <c r="I639" s="11">
        <f t="shared" si="108"/>
        <v>4560000</v>
      </c>
      <c r="J639" s="31" t="s">
        <v>312</v>
      </c>
      <c r="K639" s="11" t="s">
        <v>1234</v>
      </c>
      <c r="L639" s="4">
        <f t="shared" si="109"/>
        <v>0</v>
      </c>
      <c r="M639" s="4"/>
      <c r="N639" s="4"/>
      <c r="O639" s="4">
        <f t="shared" si="110"/>
        <v>4560000</v>
      </c>
      <c r="P639" s="4">
        <v>4560000</v>
      </c>
      <c r="Q639" s="4"/>
      <c r="R639" s="4">
        <f t="shared" si="111"/>
        <v>0</v>
      </c>
      <c r="S639" s="4"/>
      <c r="T639" s="4"/>
      <c r="U639" s="4">
        <f t="shared" si="112"/>
        <v>0</v>
      </c>
      <c r="V639" s="4"/>
      <c r="W639" s="4"/>
      <c r="X639" s="4">
        <f t="shared" si="113"/>
        <v>0</v>
      </c>
      <c r="Y639" s="4"/>
      <c r="Z639" s="4"/>
      <c r="AA639" s="4">
        <f>C639+I639-L639-O639-U639-X639-R639</f>
        <v>0</v>
      </c>
      <c r="AB639" s="7">
        <v>45391</v>
      </c>
    </row>
    <row r="640" spans="1:28" ht="15.75" x14ac:dyDescent="0.25">
      <c r="A640" s="29">
        <v>45391</v>
      </c>
      <c r="B640" s="73" t="s">
        <v>1228</v>
      </c>
      <c r="C640" s="25"/>
      <c r="D640" s="27" t="s">
        <v>46</v>
      </c>
      <c r="E640" s="25" t="s">
        <v>42</v>
      </c>
      <c r="F640" s="25">
        <v>5200</v>
      </c>
      <c r="G640" s="25" t="s">
        <v>34</v>
      </c>
      <c r="H640" s="25">
        <v>3800</v>
      </c>
      <c r="I640" s="11">
        <f t="shared" si="108"/>
        <v>19760000</v>
      </c>
      <c r="J640" s="17" t="s">
        <v>312</v>
      </c>
      <c r="K640" s="11" t="s">
        <v>1227</v>
      </c>
      <c r="L640" s="4">
        <f t="shared" si="109"/>
        <v>12160000</v>
      </c>
      <c r="M640" s="4">
        <v>5150000</v>
      </c>
      <c r="N640" s="4">
        <f>6250000+760000</f>
        <v>7010000</v>
      </c>
      <c r="O640" s="4">
        <f t="shared" si="110"/>
        <v>7600000</v>
      </c>
      <c r="P640" s="4">
        <v>7600000</v>
      </c>
      <c r="Q640" s="4"/>
      <c r="R640" s="4">
        <f t="shared" si="111"/>
        <v>0</v>
      </c>
      <c r="S640" s="4"/>
      <c r="T640" s="4"/>
      <c r="U640" s="4">
        <f t="shared" si="112"/>
        <v>0</v>
      </c>
      <c r="V640" s="4"/>
      <c r="W640" s="4"/>
      <c r="X640" s="4">
        <f t="shared" si="113"/>
        <v>0</v>
      </c>
      <c r="Y640" s="4"/>
      <c r="Z640" s="4"/>
      <c r="AA640" s="4">
        <f>C640+I640-L640-O640-U640-X640-R640</f>
        <v>0</v>
      </c>
      <c r="AB640" s="7">
        <v>45390</v>
      </c>
    </row>
    <row r="641" spans="1:28" ht="15.75" x14ac:dyDescent="0.25">
      <c r="A641" s="29">
        <v>45391</v>
      </c>
      <c r="B641" s="73" t="s">
        <v>1228</v>
      </c>
      <c r="C641" s="25"/>
      <c r="D641" s="27" t="s">
        <v>46</v>
      </c>
      <c r="E641" s="25" t="s">
        <v>150</v>
      </c>
      <c r="F641" s="25">
        <v>100</v>
      </c>
      <c r="G641" s="25" t="s">
        <v>77</v>
      </c>
      <c r="H641" s="25">
        <v>45000</v>
      </c>
      <c r="I641" s="11">
        <f t="shared" si="108"/>
        <v>4500000</v>
      </c>
      <c r="J641" s="17" t="s">
        <v>312</v>
      </c>
      <c r="K641" s="11" t="s">
        <v>1227</v>
      </c>
      <c r="L641" s="4">
        <f t="shared" si="109"/>
        <v>0</v>
      </c>
      <c r="M641" s="4"/>
      <c r="N641" s="4"/>
      <c r="O641" s="4">
        <f t="shared" si="110"/>
        <v>4500000</v>
      </c>
      <c r="P641" s="4">
        <v>4500000</v>
      </c>
      <c r="Q641" s="4"/>
      <c r="R641" s="4">
        <f t="shared" si="111"/>
        <v>0</v>
      </c>
      <c r="S641" s="4"/>
      <c r="T641" s="4"/>
      <c r="U641" s="4">
        <f t="shared" si="112"/>
        <v>0</v>
      </c>
      <c r="V641" s="4"/>
      <c r="W641" s="4"/>
      <c r="X641" s="4">
        <f t="shared" si="113"/>
        <v>0</v>
      </c>
      <c r="Y641" s="4"/>
      <c r="Z641" s="4"/>
      <c r="AA641" s="4">
        <f>C641+I641-L641-O641-U641-X641-R641</f>
        <v>0</v>
      </c>
      <c r="AB641" s="7">
        <v>45390</v>
      </c>
    </row>
    <row r="642" spans="1:28" ht="15.75" x14ac:dyDescent="0.25">
      <c r="A642" s="29">
        <v>45391</v>
      </c>
      <c r="B642" s="27" t="s">
        <v>99</v>
      </c>
      <c r="C642" s="25"/>
      <c r="D642" s="25"/>
      <c r="E642" s="25" t="s">
        <v>102</v>
      </c>
      <c r="F642" s="25">
        <v>34.700000000000003</v>
      </c>
      <c r="G642" s="25" t="s">
        <v>39</v>
      </c>
      <c r="H642" s="25"/>
      <c r="I642" s="11">
        <f t="shared" si="108"/>
        <v>0</v>
      </c>
      <c r="J642" s="28" t="s">
        <v>28</v>
      </c>
      <c r="K642" s="11"/>
      <c r="L642" s="4">
        <f t="shared" si="109"/>
        <v>0</v>
      </c>
      <c r="M642" s="4"/>
      <c r="N642" s="4"/>
      <c r="O642" s="4">
        <f t="shared" si="110"/>
        <v>0</v>
      </c>
      <c r="P642" s="4"/>
      <c r="Q642" s="4"/>
      <c r="R642" s="4">
        <f t="shared" si="111"/>
        <v>0</v>
      </c>
      <c r="S642" s="4"/>
      <c r="T642" s="4"/>
      <c r="U642" s="4">
        <f t="shared" si="112"/>
        <v>0</v>
      </c>
      <c r="V642" s="4"/>
      <c r="W642" s="4"/>
      <c r="X642" s="4">
        <f t="shared" si="113"/>
        <v>0</v>
      </c>
      <c r="Y642" s="4"/>
      <c r="Z642" s="4"/>
      <c r="AA642" s="4">
        <f>C642+I642-L642-O642-U642-X642-R642</f>
        <v>0</v>
      </c>
      <c r="AB642" s="7"/>
    </row>
    <row r="643" spans="1:28" ht="15.75" x14ac:dyDescent="0.25">
      <c r="A643" s="24">
        <v>45391</v>
      </c>
      <c r="B643" s="72" t="s">
        <v>99</v>
      </c>
      <c r="C643" s="25"/>
      <c r="D643" s="25"/>
      <c r="E643" s="25" t="s">
        <v>100</v>
      </c>
      <c r="F643" s="25">
        <v>55.8</v>
      </c>
      <c r="G643" s="25" t="s">
        <v>39</v>
      </c>
      <c r="H643" s="25"/>
      <c r="I643" s="11">
        <f t="shared" si="108"/>
        <v>0</v>
      </c>
      <c r="J643" s="26" t="s">
        <v>28</v>
      </c>
      <c r="K643" s="11"/>
      <c r="L643" s="4">
        <f t="shared" si="109"/>
        <v>0</v>
      </c>
      <c r="M643" s="4"/>
      <c r="N643" s="4"/>
      <c r="O643" s="4">
        <f t="shared" si="110"/>
        <v>0</v>
      </c>
      <c r="P643" s="4"/>
      <c r="Q643" s="4"/>
      <c r="R643" s="4">
        <f t="shared" si="111"/>
        <v>0</v>
      </c>
      <c r="S643" s="4"/>
      <c r="T643" s="4"/>
      <c r="U643" s="4">
        <f t="shared" si="112"/>
        <v>0</v>
      </c>
      <c r="V643" s="4"/>
      <c r="W643" s="4"/>
      <c r="X643" s="4">
        <f t="shared" si="113"/>
        <v>0</v>
      </c>
      <c r="Y643" s="4"/>
      <c r="Z643" s="4"/>
      <c r="AA643" s="4">
        <f>C643+I643-L643-O643-U643-X643-R643</f>
        <v>0</v>
      </c>
      <c r="AB643" s="7"/>
    </row>
    <row r="644" spans="1:28" ht="15.75" x14ac:dyDescent="0.25">
      <c r="A644" s="29">
        <v>45391</v>
      </c>
      <c r="B644" s="73" t="s">
        <v>382</v>
      </c>
      <c r="C644" s="25"/>
      <c r="D644" s="25" t="s">
        <v>46</v>
      </c>
      <c r="E644" s="27" t="s">
        <v>129</v>
      </c>
      <c r="F644" s="25">
        <v>12</v>
      </c>
      <c r="G644" s="27" t="s">
        <v>77</v>
      </c>
      <c r="H644" s="25">
        <v>65000</v>
      </c>
      <c r="I644" s="11">
        <f t="shared" si="108"/>
        <v>780000</v>
      </c>
      <c r="J644" s="32" t="s">
        <v>324</v>
      </c>
      <c r="K644" s="11"/>
      <c r="L644" s="4">
        <f t="shared" si="109"/>
        <v>0</v>
      </c>
      <c r="M644" s="4"/>
      <c r="N644" s="4"/>
      <c r="O644" s="4">
        <f t="shared" si="110"/>
        <v>0</v>
      </c>
      <c r="P644" s="4"/>
      <c r="Q644" s="4"/>
      <c r="R644" s="4">
        <f t="shared" si="111"/>
        <v>0</v>
      </c>
      <c r="S644" s="4"/>
      <c r="T644" s="4"/>
      <c r="U644" s="4">
        <f t="shared" si="112"/>
        <v>780000</v>
      </c>
      <c r="V644" s="4">
        <v>780000</v>
      </c>
      <c r="W644" s="4"/>
      <c r="X644" s="4">
        <f t="shared" si="113"/>
        <v>0</v>
      </c>
      <c r="Y644" s="4"/>
      <c r="Z644" s="4"/>
      <c r="AA644" s="4">
        <f>C644+I644-L644-O644-U644-X644-R644</f>
        <v>0</v>
      </c>
      <c r="AB644" s="7">
        <v>45391</v>
      </c>
    </row>
    <row r="645" spans="1:28" ht="15.75" x14ac:dyDescent="0.25">
      <c r="A645" s="24">
        <v>45391</v>
      </c>
      <c r="B645" s="72" t="s">
        <v>382</v>
      </c>
      <c r="C645" s="25"/>
      <c r="D645" s="25" t="s">
        <v>46</v>
      </c>
      <c r="E645" s="25" t="s">
        <v>154</v>
      </c>
      <c r="F645" s="25">
        <v>250</v>
      </c>
      <c r="G645" s="25" t="s">
        <v>34</v>
      </c>
      <c r="H645" s="27">
        <v>1140</v>
      </c>
      <c r="I645" s="11">
        <f t="shared" si="108"/>
        <v>285000</v>
      </c>
      <c r="J645" s="31" t="s">
        <v>324</v>
      </c>
      <c r="K645" s="11"/>
      <c r="L645" s="4">
        <f t="shared" si="109"/>
        <v>0</v>
      </c>
      <c r="M645" s="4"/>
      <c r="N645" s="4"/>
      <c r="O645" s="4">
        <f t="shared" si="110"/>
        <v>0</v>
      </c>
      <c r="P645" s="4"/>
      <c r="Q645" s="4"/>
      <c r="R645" s="4">
        <f t="shared" si="111"/>
        <v>0</v>
      </c>
      <c r="S645" s="4"/>
      <c r="T645" s="4"/>
      <c r="U645" s="4">
        <f t="shared" si="112"/>
        <v>285000</v>
      </c>
      <c r="V645" s="4">
        <v>285000</v>
      </c>
      <c r="W645" s="4"/>
      <c r="X645" s="4">
        <f t="shared" si="113"/>
        <v>0</v>
      </c>
      <c r="Y645" s="4"/>
      <c r="Z645" s="4"/>
      <c r="AA645" s="4">
        <f>C645+I645-L645-O645-U645-X645-R645</f>
        <v>0</v>
      </c>
      <c r="AB645" s="7">
        <v>45391</v>
      </c>
    </row>
    <row r="646" spans="1:28" ht="15.75" x14ac:dyDescent="0.25">
      <c r="A646" s="29">
        <v>45395</v>
      </c>
      <c r="B646" s="27" t="s">
        <v>99</v>
      </c>
      <c r="C646" s="27"/>
      <c r="D646" s="27"/>
      <c r="E646" s="27" t="s">
        <v>158</v>
      </c>
      <c r="F646" s="27">
        <v>60.4</v>
      </c>
      <c r="G646" s="27" t="s">
        <v>39</v>
      </c>
      <c r="H646" s="27"/>
      <c r="I646" s="11">
        <f t="shared" ref="I646:I689" si="114">F646*H646</f>
        <v>0</v>
      </c>
      <c r="J646" s="28" t="s">
        <v>28</v>
      </c>
      <c r="K646" s="11"/>
      <c r="L646" s="4">
        <f>M646+N646</f>
        <v>0</v>
      </c>
      <c r="M646" s="4"/>
      <c r="N646" s="4"/>
      <c r="O646" s="4">
        <f>P646+Q646</f>
        <v>0</v>
      </c>
      <c r="P646" s="4"/>
      <c r="Q646" s="4"/>
      <c r="R646" s="4">
        <f>S646+T646</f>
        <v>0</v>
      </c>
      <c r="S646" s="4"/>
      <c r="T646" s="4"/>
      <c r="U646" s="4">
        <f>V646+W646</f>
        <v>0</v>
      </c>
      <c r="V646" s="4"/>
      <c r="W646" s="4"/>
      <c r="X646" s="4">
        <f>Y646+Z646</f>
        <v>0</v>
      </c>
      <c r="Y646" s="4"/>
      <c r="Z646" s="4"/>
      <c r="AA646" s="4">
        <f>C646+I646-L646-O646-U646-X646-R646</f>
        <v>0</v>
      </c>
      <c r="AB646" s="7"/>
    </row>
    <row r="647" spans="1:28" ht="15.75" x14ac:dyDescent="0.25">
      <c r="A647" s="29">
        <v>45395</v>
      </c>
      <c r="B647" s="27" t="s">
        <v>99</v>
      </c>
      <c r="C647" s="25"/>
      <c r="D647" s="27"/>
      <c r="E647" s="25" t="s">
        <v>100</v>
      </c>
      <c r="F647" s="25">
        <v>26.7</v>
      </c>
      <c r="G647" s="27" t="s">
        <v>39</v>
      </c>
      <c r="H647" s="25"/>
      <c r="I647" s="11">
        <f t="shared" si="114"/>
        <v>0</v>
      </c>
      <c r="J647" s="28" t="s">
        <v>28</v>
      </c>
      <c r="K647" s="11"/>
      <c r="L647" s="4">
        <f t="shared" ref="L647:L689" si="115">M647+N647</f>
        <v>0</v>
      </c>
      <c r="M647" s="4"/>
      <c r="N647" s="4"/>
      <c r="O647" s="4">
        <f t="shared" ref="O647:O689" si="116">P647+Q647</f>
        <v>0</v>
      </c>
      <c r="P647" s="4"/>
      <c r="Q647" s="4"/>
      <c r="R647" s="4">
        <f t="shared" ref="R647:R689" si="117">S647+T647</f>
        <v>0</v>
      </c>
      <c r="S647" s="4"/>
      <c r="T647" s="4"/>
      <c r="U647" s="4">
        <f t="shared" ref="U647:U689" si="118">V647+W647</f>
        <v>0</v>
      </c>
      <c r="V647" s="4"/>
      <c r="W647" s="4"/>
      <c r="X647" s="4">
        <f t="shared" ref="X647:X689" si="119">Y647+Z647</f>
        <v>0</v>
      </c>
      <c r="Y647" s="4"/>
      <c r="Z647" s="4"/>
      <c r="AA647" s="4">
        <f>C647+I647-L647-O647-U647-X647-R647</f>
        <v>0</v>
      </c>
      <c r="AB647" s="7"/>
    </row>
    <row r="648" spans="1:28" ht="15.75" x14ac:dyDescent="0.25">
      <c r="A648" s="29">
        <v>45395</v>
      </c>
      <c r="B648" s="27" t="s">
        <v>99</v>
      </c>
      <c r="C648" s="27"/>
      <c r="D648" s="27"/>
      <c r="E648" s="27" t="s">
        <v>158</v>
      </c>
      <c r="F648" s="27">
        <v>30.5</v>
      </c>
      <c r="G648" s="27" t="s">
        <v>39</v>
      </c>
      <c r="H648" s="27"/>
      <c r="I648" s="11">
        <f t="shared" si="114"/>
        <v>0</v>
      </c>
      <c r="J648" s="28" t="s">
        <v>28</v>
      </c>
      <c r="K648" s="11"/>
      <c r="L648" s="4">
        <f t="shared" si="115"/>
        <v>0</v>
      </c>
      <c r="M648" s="4"/>
      <c r="N648" s="4"/>
      <c r="O648" s="4">
        <f t="shared" si="116"/>
        <v>0</v>
      </c>
      <c r="P648" s="4"/>
      <c r="Q648" s="4"/>
      <c r="R648" s="4">
        <f t="shared" si="117"/>
        <v>0</v>
      </c>
      <c r="S648" s="4"/>
      <c r="T648" s="4"/>
      <c r="U648" s="4">
        <f t="shared" si="118"/>
        <v>0</v>
      </c>
      <c r="V648" s="4"/>
      <c r="W648" s="4"/>
      <c r="X648" s="4">
        <f t="shared" si="119"/>
        <v>0</v>
      </c>
      <c r="Y648" s="4"/>
      <c r="Z648" s="4"/>
      <c r="AA648" s="4">
        <f>C648+I648-L648-O648-U648-X648-R648</f>
        <v>0</v>
      </c>
      <c r="AB648" s="7"/>
    </row>
    <row r="649" spans="1:28" ht="15.75" x14ac:dyDescent="0.25">
      <c r="A649" s="29">
        <v>45395</v>
      </c>
      <c r="B649" s="73" t="s">
        <v>99</v>
      </c>
      <c r="C649" s="25"/>
      <c r="D649" s="27"/>
      <c r="E649" s="27" t="s">
        <v>100</v>
      </c>
      <c r="F649" s="25">
        <v>26.9</v>
      </c>
      <c r="G649" s="27" t="s">
        <v>39</v>
      </c>
      <c r="H649" s="25"/>
      <c r="I649" s="11">
        <f t="shared" si="114"/>
        <v>0</v>
      </c>
      <c r="J649" s="28" t="s">
        <v>28</v>
      </c>
      <c r="K649" s="11"/>
      <c r="L649" s="4">
        <f t="shared" si="115"/>
        <v>0</v>
      </c>
      <c r="M649" s="4"/>
      <c r="N649" s="4"/>
      <c r="O649" s="4">
        <f t="shared" si="116"/>
        <v>0</v>
      </c>
      <c r="P649" s="4"/>
      <c r="Q649" s="4"/>
      <c r="R649" s="4">
        <f t="shared" si="117"/>
        <v>0</v>
      </c>
      <c r="S649" s="4"/>
      <c r="T649" s="4"/>
      <c r="U649" s="4">
        <f t="shared" si="118"/>
        <v>0</v>
      </c>
      <c r="V649" s="4"/>
      <c r="W649" s="4"/>
      <c r="X649" s="4">
        <f t="shared" si="119"/>
        <v>0</v>
      </c>
      <c r="Y649" s="4"/>
      <c r="Z649" s="4"/>
      <c r="AA649" s="4">
        <f>C649+I649-L649-O649-U649-X649-R649</f>
        <v>0</v>
      </c>
      <c r="AB649" s="7"/>
    </row>
    <row r="650" spans="1:28" ht="15.75" x14ac:dyDescent="0.25">
      <c r="A650" s="29">
        <v>45395</v>
      </c>
      <c r="B650" s="27" t="s">
        <v>99</v>
      </c>
      <c r="C650" s="25"/>
      <c r="D650" s="27"/>
      <c r="E650" s="25" t="s">
        <v>103</v>
      </c>
      <c r="F650" s="25">
        <v>30.2</v>
      </c>
      <c r="G650" s="27" t="s">
        <v>39</v>
      </c>
      <c r="H650" s="25"/>
      <c r="I650" s="11">
        <f t="shared" si="114"/>
        <v>0</v>
      </c>
      <c r="J650" s="28" t="s">
        <v>28</v>
      </c>
      <c r="K650" s="11"/>
      <c r="L650" s="4">
        <f t="shared" si="115"/>
        <v>0</v>
      </c>
      <c r="M650" s="4"/>
      <c r="N650" s="4"/>
      <c r="O650" s="4">
        <f t="shared" si="116"/>
        <v>0</v>
      </c>
      <c r="P650" s="4"/>
      <c r="Q650" s="4"/>
      <c r="R650" s="4">
        <f t="shared" si="117"/>
        <v>0</v>
      </c>
      <c r="S650" s="4"/>
      <c r="T650" s="4"/>
      <c r="U650" s="4">
        <f t="shared" si="118"/>
        <v>0</v>
      </c>
      <c r="V650" s="4"/>
      <c r="W650" s="4"/>
      <c r="X650" s="4">
        <f t="shared" si="119"/>
        <v>0</v>
      </c>
      <c r="Y650" s="4"/>
      <c r="Z650" s="4"/>
      <c r="AA650" s="4">
        <f>C650+I650-L650-O650-U650-X650-R650</f>
        <v>0</v>
      </c>
      <c r="AB650" s="7"/>
    </row>
    <row r="651" spans="1:28" ht="15.75" x14ac:dyDescent="0.25">
      <c r="A651" s="29">
        <v>45395</v>
      </c>
      <c r="B651" s="25" t="s">
        <v>99</v>
      </c>
      <c r="C651" s="27"/>
      <c r="D651" s="27"/>
      <c r="E651" s="25" t="s">
        <v>120</v>
      </c>
      <c r="F651" s="27">
        <v>73.2</v>
      </c>
      <c r="G651" s="27" t="s">
        <v>39</v>
      </c>
      <c r="H651" s="27"/>
      <c r="I651" s="11">
        <f t="shared" si="114"/>
        <v>0</v>
      </c>
      <c r="J651" s="28" t="s">
        <v>28</v>
      </c>
      <c r="K651" s="11"/>
      <c r="L651" s="4">
        <f t="shared" si="115"/>
        <v>0</v>
      </c>
      <c r="M651" s="4"/>
      <c r="N651" s="4"/>
      <c r="O651" s="4">
        <f t="shared" si="116"/>
        <v>0</v>
      </c>
      <c r="P651" s="4"/>
      <c r="Q651" s="4"/>
      <c r="R651" s="4">
        <f t="shared" si="117"/>
        <v>0</v>
      </c>
      <c r="S651" s="4"/>
      <c r="T651" s="4"/>
      <c r="U651" s="4">
        <f t="shared" si="118"/>
        <v>0</v>
      </c>
      <c r="V651" s="4"/>
      <c r="W651" s="4"/>
      <c r="X651" s="4">
        <f t="shared" si="119"/>
        <v>0</v>
      </c>
      <c r="Y651" s="4"/>
      <c r="Z651" s="4"/>
      <c r="AA651" s="4">
        <f>C651+I651-L651-O651-U651-X651-R651</f>
        <v>0</v>
      </c>
      <c r="AB651" s="7"/>
    </row>
    <row r="652" spans="1:28" ht="15.75" x14ac:dyDescent="0.25">
      <c r="A652" s="29">
        <v>45395</v>
      </c>
      <c r="B652" s="25" t="s">
        <v>311</v>
      </c>
      <c r="C652" s="25"/>
      <c r="D652" s="27" t="s">
        <v>46</v>
      </c>
      <c r="E652" s="25" t="s">
        <v>115</v>
      </c>
      <c r="F652" s="25">
        <v>14.2</v>
      </c>
      <c r="G652" s="27" t="s">
        <v>39</v>
      </c>
      <c r="H652" s="25">
        <v>47000</v>
      </c>
      <c r="I652" s="11">
        <f t="shared" si="114"/>
        <v>667400</v>
      </c>
      <c r="J652" s="32" t="s">
        <v>324</v>
      </c>
      <c r="K652" s="11"/>
      <c r="L652" s="4">
        <f t="shared" si="115"/>
        <v>667400</v>
      </c>
      <c r="M652" s="4">
        <v>667400</v>
      </c>
      <c r="N652" s="4"/>
      <c r="O652" s="4">
        <f t="shared" si="116"/>
        <v>0</v>
      </c>
      <c r="P652" s="4"/>
      <c r="Q652" s="4"/>
      <c r="R652" s="4">
        <f t="shared" si="117"/>
        <v>0</v>
      </c>
      <c r="S652" s="4"/>
      <c r="T652" s="4"/>
      <c r="U652" s="4">
        <f t="shared" si="118"/>
        <v>0</v>
      </c>
      <c r="V652" s="4"/>
      <c r="W652" s="4"/>
      <c r="X652" s="4">
        <f t="shared" si="119"/>
        <v>0</v>
      </c>
      <c r="Y652" s="4"/>
      <c r="Z652" s="4"/>
      <c r="AA652" s="4">
        <f>C652+I652-L652-O652-U652-X652-R652</f>
        <v>0</v>
      </c>
      <c r="AB652" s="7">
        <v>45395</v>
      </c>
    </row>
    <row r="653" spans="1:28" ht="15.75" x14ac:dyDescent="0.25">
      <c r="A653" s="29">
        <v>45395</v>
      </c>
      <c r="B653" s="25" t="s">
        <v>99</v>
      </c>
      <c r="C653" s="25"/>
      <c r="D653" s="27"/>
      <c r="E653" s="25" t="s">
        <v>120</v>
      </c>
      <c r="F653" s="25">
        <v>49.1</v>
      </c>
      <c r="G653" s="25" t="s">
        <v>39</v>
      </c>
      <c r="H653" s="25"/>
      <c r="I653" s="11">
        <f t="shared" si="114"/>
        <v>0</v>
      </c>
      <c r="J653" s="28" t="s">
        <v>28</v>
      </c>
      <c r="K653" s="11"/>
      <c r="L653" s="4">
        <f t="shared" si="115"/>
        <v>0</v>
      </c>
      <c r="M653" s="4"/>
      <c r="N653" s="4"/>
      <c r="O653" s="4">
        <f t="shared" si="116"/>
        <v>0</v>
      </c>
      <c r="P653" s="4"/>
      <c r="Q653" s="4"/>
      <c r="R653" s="4">
        <f t="shared" si="117"/>
        <v>0</v>
      </c>
      <c r="S653" s="4"/>
      <c r="T653" s="4"/>
      <c r="U653" s="4">
        <f t="shared" si="118"/>
        <v>0</v>
      </c>
      <c r="V653" s="4"/>
      <c r="W653" s="4"/>
      <c r="X653" s="4">
        <f t="shared" si="119"/>
        <v>0</v>
      </c>
      <c r="Y653" s="4"/>
      <c r="Z653" s="4"/>
      <c r="AA653" s="4">
        <f>C653+I653-L653-O653-U653-X653-R653</f>
        <v>0</v>
      </c>
      <c r="AB653" s="7"/>
    </row>
    <row r="654" spans="1:28" ht="15.75" x14ac:dyDescent="0.25">
      <c r="A654" s="29">
        <v>45395</v>
      </c>
      <c r="B654" s="73" t="s">
        <v>445</v>
      </c>
      <c r="C654" s="25"/>
      <c r="D654" s="27" t="s">
        <v>46</v>
      </c>
      <c r="E654" s="27" t="s">
        <v>42</v>
      </c>
      <c r="F654" s="25">
        <v>1100</v>
      </c>
      <c r="G654" s="27" t="s">
        <v>34</v>
      </c>
      <c r="H654" s="25">
        <v>3300</v>
      </c>
      <c r="I654" s="11">
        <f t="shared" si="114"/>
        <v>3630000</v>
      </c>
      <c r="J654" s="32" t="s">
        <v>324</v>
      </c>
      <c r="K654" s="11"/>
      <c r="L654" s="4">
        <f t="shared" si="115"/>
        <v>3630000</v>
      </c>
      <c r="M654" s="4">
        <v>3630000</v>
      </c>
      <c r="N654" s="4"/>
      <c r="O654" s="4">
        <f t="shared" si="116"/>
        <v>0</v>
      </c>
      <c r="P654" s="4"/>
      <c r="Q654" s="4"/>
      <c r="R654" s="4">
        <f t="shared" si="117"/>
        <v>0</v>
      </c>
      <c r="S654" s="4"/>
      <c r="T654" s="4"/>
      <c r="U654" s="4">
        <f t="shared" si="118"/>
        <v>0</v>
      </c>
      <c r="V654" s="4"/>
      <c r="W654" s="4"/>
      <c r="X654" s="4">
        <f t="shared" si="119"/>
        <v>0</v>
      </c>
      <c r="Y654" s="4"/>
      <c r="Z654" s="4"/>
      <c r="AA654" s="4">
        <f>C654+I654-L654-O654-U654-X654-R654</f>
        <v>0</v>
      </c>
      <c r="AB654" s="7">
        <v>45395</v>
      </c>
    </row>
    <row r="655" spans="1:28" ht="15.75" x14ac:dyDescent="0.25">
      <c r="A655" s="29">
        <v>45395</v>
      </c>
      <c r="B655" s="73" t="s">
        <v>445</v>
      </c>
      <c r="C655" s="25"/>
      <c r="D655" s="27" t="s">
        <v>46</v>
      </c>
      <c r="E655" s="27" t="s">
        <v>42</v>
      </c>
      <c r="F655" s="25">
        <v>600</v>
      </c>
      <c r="G655" s="27" t="s">
        <v>34</v>
      </c>
      <c r="H655" s="25">
        <v>3500</v>
      </c>
      <c r="I655" s="11">
        <f>F655*H655</f>
        <v>2100000</v>
      </c>
      <c r="J655" s="32" t="s">
        <v>324</v>
      </c>
      <c r="K655" s="11"/>
      <c r="L655" s="4">
        <f>M655+N655</f>
        <v>0</v>
      </c>
      <c r="M655" s="4"/>
      <c r="N655" s="4"/>
      <c r="O655" s="4">
        <f>P655+Q655</f>
        <v>0</v>
      </c>
      <c r="P655" s="4"/>
      <c r="Q655" s="4"/>
      <c r="R655" s="4">
        <f>S655+T655</f>
        <v>0</v>
      </c>
      <c r="S655" s="4"/>
      <c r="T655" s="4"/>
      <c r="U655" s="4">
        <f>V655+W655</f>
        <v>2100000</v>
      </c>
      <c r="V655" s="4">
        <v>2100000</v>
      </c>
      <c r="W655" s="4"/>
      <c r="X655" s="4">
        <f>Y655+Z655</f>
        <v>0</v>
      </c>
      <c r="Y655" s="4"/>
      <c r="Z655" s="4"/>
      <c r="AA655" s="4">
        <f>C655+I655-L655-O655-U655-X655-R655</f>
        <v>0</v>
      </c>
      <c r="AB655" s="7">
        <v>45395</v>
      </c>
    </row>
    <row r="656" spans="1:28" ht="15.75" x14ac:dyDescent="0.25">
      <c r="A656" s="29">
        <v>45395</v>
      </c>
      <c r="B656" s="27" t="s">
        <v>311</v>
      </c>
      <c r="C656" s="25"/>
      <c r="D656" s="27" t="s">
        <v>46</v>
      </c>
      <c r="E656" s="27" t="s">
        <v>115</v>
      </c>
      <c r="F656" s="25">
        <v>14</v>
      </c>
      <c r="G656" s="27" t="s">
        <v>39</v>
      </c>
      <c r="H656" s="25">
        <v>47000</v>
      </c>
      <c r="I656" s="11">
        <f t="shared" si="114"/>
        <v>658000</v>
      </c>
      <c r="J656" s="32" t="s">
        <v>324</v>
      </c>
      <c r="K656" s="11"/>
      <c r="L656" s="4">
        <f t="shared" si="115"/>
        <v>0</v>
      </c>
      <c r="M656" s="4"/>
      <c r="N656" s="4"/>
      <c r="O656" s="4">
        <f t="shared" si="116"/>
        <v>0</v>
      </c>
      <c r="P656" s="4"/>
      <c r="Q656" s="4"/>
      <c r="R656" s="4">
        <f t="shared" si="117"/>
        <v>0</v>
      </c>
      <c r="S656" s="4"/>
      <c r="T656" s="4"/>
      <c r="U656" s="4">
        <f t="shared" si="118"/>
        <v>658000</v>
      </c>
      <c r="V656" s="4">
        <v>658000</v>
      </c>
      <c r="W656" s="4"/>
      <c r="X656" s="4">
        <f t="shared" si="119"/>
        <v>0</v>
      </c>
      <c r="Y656" s="4"/>
      <c r="Z656" s="4"/>
      <c r="AA656" s="4">
        <f>C656+I656-L656-O656-U656-X656-R656</f>
        <v>0</v>
      </c>
      <c r="AB656" s="7">
        <v>45395</v>
      </c>
    </row>
    <row r="657" spans="1:28" ht="15.75" x14ac:dyDescent="0.25">
      <c r="A657" s="29">
        <v>45395</v>
      </c>
      <c r="B657" s="73" t="s">
        <v>359</v>
      </c>
      <c r="C657" s="25"/>
      <c r="D657" s="27" t="s">
        <v>52</v>
      </c>
      <c r="E657" s="27" t="s">
        <v>394</v>
      </c>
      <c r="F657" s="25">
        <v>1</v>
      </c>
      <c r="G657" s="27" t="s">
        <v>48</v>
      </c>
      <c r="H657" s="25">
        <v>230000</v>
      </c>
      <c r="I657" s="11">
        <f t="shared" si="114"/>
        <v>230000</v>
      </c>
      <c r="J657" s="32" t="s">
        <v>312</v>
      </c>
      <c r="K657" s="11" t="s">
        <v>1238</v>
      </c>
      <c r="L657" s="4">
        <f t="shared" si="115"/>
        <v>0</v>
      </c>
      <c r="M657" s="4"/>
      <c r="N657" s="4"/>
      <c r="O657" s="4">
        <f t="shared" si="116"/>
        <v>230000</v>
      </c>
      <c r="P657" s="4">
        <v>230000</v>
      </c>
      <c r="Q657" s="4"/>
      <c r="R657" s="4">
        <f t="shared" si="117"/>
        <v>0</v>
      </c>
      <c r="S657" s="4"/>
      <c r="T657" s="4"/>
      <c r="U657" s="4">
        <f t="shared" si="118"/>
        <v>0</v>
      </c>
      <c r="V657" s="4"/>
      <c r="W657" s="4"/>
      <c r="X657" s="4">
        <f t="shared" si="119"/>
        <v>0</v>
      </c>
      <c r="Y657" s="4"/>
      <c r="Z657" s="4"/>
      <c r="AA657" s="4">
        <f>C657+I657-L657-O657-U657-X657-R657</f>
        <v>0</v>
      </c>
      <c r="AB657" s="7">
        <v>45395</v>
      </c>
    </row>
    <row r="658" spans="1:28" ht="15.75" x14ac:dyDescent="0.25">
      <c r="A658" s="29">
        <v>45395</v>
      </c>
      <c r="B658" s="27" t="s">
        <v>99</v>
      </c>
      <c r="C658" s="25"/>
      <c r="D658" s="27"/>
      <c r="E658" s="25" t="s">
        <v>120</v>
      </c>
      <c r="F658" s="25">
        <v>73</v>
      </c>
      <c r="G658" s="27" t="s">
        <v>39</v>
      </c>
      <c r="H658" s="25"/>
      <c r="I658" s="11">
        <f t="shared" si="114"/>
        <v>0</v>
      </c>
      <c r="J658" s="28" t="s">
        <v>28</v>
      </c>
      <c r="K658" s="11"/>
      <c r="L658" s="4">
        <f t="shared" si="115"/>
        <v>0</v>
      </c>
      <c r="M658" s="4"/>
      <c r="N658" s="4"/>
      <c r="O658" s="4">
        <f t="shared" si="116"/>
        <v>0</v>
      </c>
      <c r="P658" s="4"/>
      <c r="Q658" s="4"/>
      <c r="R658" s="4">
        <f t="shared" si="117"/>
        <v>0</v>
      </c>
      <c r="S658" s="4"/>
      <c r="T658" s="4"/>
      <c r="U658" s="4">
        <f t="shared" si="118"/>
        <v>0</v>
      </c>
      <c r="V658" s="4"/>
      <c r="W658" s="4"/>
      <c r="X658" s="4">
        <f t="shared" si="119"/>
        <v>0</v>
      </c>
      <c r="Y658" s="4"/>
      <c r="Z658" s="4"/>
      <c r="AA658" s="4">
        <f>C658+I658-L658-O658-U658-X658-R658</f>
        <v>0</v>
      </c>
      <c r="AB658" s="7"/>
    </row>
    <row r="659" spans="1:28" ht="15.75" x14ac:dyDescent="0.25">
      <c r="A659" s="29">
        <v>45395</v>
      </c>
      <c r="B659" s="73" t="s">
        <v>159</v>
      </c>
      <c r="C659" s="27"/>
      <c r="D659" s="27" t="s">
        <v>52</v>
      </c>
      <c r="E659" s="27" t="s">
        <v>151</v>
      </c>
      <c r="F659" s="27">
        <v>2000</v>
      </c>
      <c r="G659" s="27" t="s">
        <v>34</v>
      </c>
      <c r="H659" s="27">
        <v>1830</v>
      </c>
      <c r="I659" s="11">
        <f t="shared" si="114"/>
        <v>3660000</v>
      </c>
      <c r="J659" s="17" t="s">
        <v>312</v>
      </c>
      <c r="K659" s="11" t="s">
        <v>1240</v>
      </c>
      <c r="L659" s="4">
        <f t="shared" si="115"/>
        <v>0</v>
      </c>
      <c r="M659" s="4"/>
      <c r="N659" s="4"/>
      <c r="O659" s="4">
        <f t="shared" si="116"/>
        <v>3660000</v>
      </c>
      <c r="P659" s="4">
        <v>3660000</v>
      </c>
      <c r="Q659" s="4"/>
      <c r="R659" s="4">
        <f t="shared" si="117"/>
        <v>0</v>
      </c>
      <c r="S659" s="4"/>
      <c r="T659" s="4"/>
      <c r="U659" s="4">
        <f t="shared" si="118"/>
        <v>0</v>
      </c>
      <c r="V659" s="4"/>
      <c r="W659" s="4"/>
      <c r="X659" s="4">
        <f t="shared" si="119"/>
        <v>0</v>
      </c>
      <c r="Y659" s="4"/>
      <c r="Z659" s="4"/>
      <c r="AA659" s="4">
        <f>C659+I659-L659-O659-U659-X659-R659</f>
        <v>0</v>
      </c>
      <c r="AB659" s="7">
        <v>45395</v>
      </c>
    </row>
    <row r="660" spans="1:28" ht="15.75" x14ac:dyDescent="0.25">
      <c r="A660" s="29">
        <v>45395</v>
      </c>
      <c r="B660" s="73" t="s">
        <v>205</v>
      </c>
      <c r="C660" s="25"/>
      <c r="D660" s="27" t="s">
        <v>46</v>
      </c>
      <c r="E660" s="27" t="s">
        <v>42</v>
      </c>
      <c r="F660" s="27">
        <v>500</v>
      </c>
      <c r="G660" s="27" t="s">
        <v>34</v>
      </c>
      <c r="H660" s="25">
        <v>4000</v>
      </c>
      <c r="I660" s="11">
        <f t="shared" si="114"/>
        <v>2000000</v>
      </c>
      <c r="J660" s="31" t="s">
        <v>312</v>
      </c>
      <c r="K660" s="11" t="s">
        <v>1250</v>
      </c>
      <c r="L660" s="4">
        <f t="shared" si="115"/>
        <v>0</v>
      </c>
      <c r="M660" s="4"/>
      <c r="N660" s="4"/>
      <c r="O660" s="4">
        <f t="shared" si="116"/>
        <v>2000000</v>
      </c>
      <c r="P660" s="155">
        <v>2000000</v>
      </c>
      <c r="Q660" s="4"/>
      <c r="R660" s="4">
        <f t="shared" si="117"/>
        <v>0</v>
      </c>
      <c r="S660" s="4"/>
      <c r="T660" s="4"/>
      <c r="U660" s="4">
        <f t="shared" si="118"/>
        <v>0</v>
      </c>
      <c r="V660" s="4"/>
      <c r="W660" s="4"/>
      <c r="X660" s="4">
        <f t="shared" si="119"/>
        <v>0</v>
      </c>
      <c r="Y660" s="4"/>
      <c r="Z660" s="4"/>
      <c r="AA660" s="4">
        <f>C660+I660-L660-O660-U660-X660-R660</f>
        <v>0</v>
      </c>
      <c r="AB660" s="7">
        <v>45397</v>
      </c>
    </row>
    <row r="661" spans="1:28" ht="15.75" x14ac:dyDescent="0.25">
      <c r="A661" s="29">
        <v>45395</v>
      </c>
      <c r="B661" s="73" t="s">
        <v>205</v>
      </c>
      <c r="C661" s="25"/>
      <c r="D661" s="27" t="s">
        <v>46</v>
      </c>
      <c r="E661" s="25" t="s">
        <v>534</v>
      </c>
      <c r="F661" s="25">
        <v>375</v>
      </c>
      <c r="G661" s="27" t="s">
        <v>34</v>
      </c>
      <c r="H661" s="25">
        <v>3560</v>
      </c>
      <c r="I661" s="11">
        <f t="shared" si="114"/>
        <v>1335000</v>
      </c>
      <c r="J661" s="31" t="s">
        <v>312</v>
      </c>
      <c r="K661" s="11" t="s">
        <v>1250</v>
      </c>
      <c r="L661" s="4">
        <f t="shared" si="115"/>
        <v>0</v>
      </c>
      <c r="M661" s="4"/>
      <c r="N661" s="4"/>
      <c r="O661" s="4">
        <f t="shared" si="116"/>
        <v>1335000</v>
      </c>
      <c r="P661" s="155">
        <v>1335000</v>
      </c>
      <c r="Q661" s="4"/>
      <c r="R661" s="4">
        <f t="shared" si="117"/>
        <v>0</v>
      </c>
      <c r="S661" s="4"/>
      <c r="T661" s="4"/>
      <c r="U661" s="4">
        <f t="shared" si="118"/>
        <v>0</v>
      </c>
      <c r="V661" s="4"/>
      <c r="W661" s="4"/>
      <c r="X661" s="4">
        <f t="shared" si="119"/>
        <v>0</v>
      </c>
      <c r="Y661" s="4"/>
      <c r="Z661" s="4"/>
      <c r="AA661" s="4">
        <f>C661+I661-L661-O661-U661-X661-R661</f>
        <v>0</v>
      </c>
      <c r="AB661" s="7">
        <v>45397</v>
      </c>
    </row>
    <row r="662" spans="1:28" ht="15.75" x14ac:dyDescent="0.25">
      <c r="A662" s="29">
        <v>45395</v>
      </c>
      <c r="B662" s="27" t="s">
        <v>263</v>
      </c>
      <c r="C662" s="25"/>
      <c r="D662" s="27" t="s">
        <v>46</v>
      </c>
      <c r="E662" s="25" t="s">
        <v>406</v>
      </c>
      <c r="F662" s="25">
        <v>20800</v>
      </c>
      <c r="G662" s="27" t="s">
        <v>34</v>
      </c>
      <c r="H662" s="25">
        <v>1150</v>
      </c>
      <c r="I662" s="11">
        <f t="shared" si="114"/>
        <v>23920000</v>
      </c>
      <c r="J662" s="28" t="s">
        <v>28</v>
      </c>
      <c r="K662" s="11"/>
      <c r="L662" s="4">
        <f t="shared" si="115"/>
        <v>0</v>
      </c>
      <c r="M662" s="4"/>
      <c r="N662" s="4"/>
      <c r="O662" s="4">
        <f t="shared" si="116"/>
        <v>0</v>
      </c>
      <c r="P662" s="4"/>
      <c r="Q662" s="4"/>
      <c r="R662" s="4">
        <f t="shared" si="117"/>
        <v>0</v>
      </c>
      <c r="S662" s="4"/>
      <c r="T662" s="4"/>
      <c r="U662" s="4">
        <f t="shared" si="118"/>
        <v>0</v>
      </c>
      <c r="V662" s="4"/>
      <c r="W662" s="4"/>
      <c r="X662" s="4">
        <f t="shared" si="119"/>
        <v>0</v>
      </c>
      <c r="Y662" s="4"/>
      <c r="Z662" s="4"/>
      <c r="AA662" s="4">
        <f>C662+I662-L662-O662-U662-X662-R662</f>
        <v>23920000</v>
      </c>
      <c r="AB662" s="7"/>
    </row>
    <row r="663" spans="1:28" ht="15.75" x14ac:dyDescent="0.25">
      <c r="A663" s="29">
        <v>45395</v>
      </c>
      <c r="B663" s="73" t="s">
        <v>678</v>
      </c>
      <c r="C663" s="27"/>
      <c r="D663" s="27" t="s">
        <v>46</v>
      </c>
      <c r="E663" s="27" t="s">
        <v>58</v>
      </c>
      <c r="F663" s="27">
        <v>1000</v>
      </c>
      <c r="G663" s="27" t="s">
        <v>34</v>
      </c>
      <c r="H663" s="27">
        <v>2150</v>
      </c>
      <c r="I663" s="11">
        <f t="shared" si="114"/>
        <v>2150000</v>
      </c>
      <c r="J663" s="32" t="s">
        <v>324</v>
      </c>
      <c r="K663" s="11"/>
      <c r="L663" s="4">
        <f t="shared" si="115"/>
        <v>2150000</v>
      </c>
      <c r="M663" s="4">
        <v>2150000</v>
      </c>
      <c r="N663" s="4"/>
      <c r="O663" s="4">
        <f t="shared" si="116"/>
        <v>0</v>
      </c>
      <c r="P663" s="4"/>
      <c r="Q663" s="4"/>
      <c r="R663" s="4">
        <f t="shared" si="117"/>
        <v>0</v>
      </c>
      <c r="S663" s="4"/>
      <c r="T663" s="4"/>
      <c r="U663" s="4">
        <f t="shared" si="118"/>
        <v>0</v>
      </c>
      <c r="V663" s="4"/>
      <c r="W663" s="4"/>
      <c r="X663" s="4">
        <f t="shared" si="119"/>
        <v>0</v>
      </c>
      <c r="Y663" s="4"/>
      <c r="Z663" s="4"/>
      <c r="AA663" s="4">
        <f>C663+I663-L663-O663-U663-X663-R663</f>
        <v>0</v>
      </c>
      <c r="AB663" s="7">
        <v>45395</v>
      </c>
    </row>
    <row r="664" spans="1:28" ht="15.75" x14ac:dyDescent="0.25">
      <c r="A664" s="29">
        <v>45395</v>
      </c>
      <c r="B664" s="73" t="s">
        <v>256</v>
      </c>
      <c r="C664" s="25"/>
      <c r="D664" s="27" t="s">
        <v>52</v>
      </c>
      <c r="E664" s="25" t="s">
        <v>249</v>
      </c>
      <c r="F664" s="25">
        <v>1000</v>
      </c>
      <c r="G664" s="27" t="s">
        <v>34</v>
      </c>
      <c r="H664" s="25">
        <v>4000</v>
      </c>
      <c r="I664" s="11">
        <f t="shared" si="114"/>
        <v>4000000</v>
      </c>
      <c r="J664" s="32" t="s">
        <v>324</v>
      </c>
      <c r="K664" s="11"/>
      <c r="L664" s="4">
        <f t="shared" si="115"/>
        <v>4000000</v>
      </c>
      <c r="M664" s="4">
        <v>4000000</v>
      </c>
      <c r="N664" s="4"/>
      <c r="O664" s="4">
        <f t="shared" si="116"/>
        <v>0</v>
      </c>
      <c r="P664" s="4"/>
      <c r="Q664" s="4"/>
      <c r="R664" s="4">
        <f t="shared" si="117"/>
        <v>0</v>
      </c>
      <c r="S664" s="4"/>
      <c r="T664" s="4"/>
      <c r="U664" s="4">
        <f t="shared" si="118"/>
        <v>0</v>
      </c>
      <c r="V664" s="4"/>
      <c r="W664" s="4"/>
      <c r="X664" s="4">
        <f t="shared" si="119"/>
        <v>0</v>
      </c>
      <c r="Y664" s="4"/>
      <c r="Z664" s="4"/>
      <c r="AA664" s="4">
        <f>C664+I664-L664-O664-U664-X664-R664</f>
        <v>0</v>
      </c>
      <c r="AB664" s="7">
        <v>45398</v>
      </c>
    </row>
    <row r="665" spans="1:28" ht="15.75" x14ac:dyDescent="0.25">
      <c r="A665" s="29">
        <v>45395</v>
      </c>
      <c r="B665" s="72" t="s">
        <v>698</v>
      </c>
      <c r="C665" s="25"/>
      <c r="D665" s="25" t="s">
        <v>46</v>
      </c>
      <c r="E665" s="25" t="s">
        <v>44</v>
      </c>
      <c r="F665" s="25">
        <v>750</v>
      </c>
      <c r="G665" s="27" t="s">
        <v>34</v>
      </c>
      <c r="H665" s="25">
        <v>960</v>
      </c>
      <c r="I665" s="11">
        <f t="shared" si="114"/>
        <v>720000</v>
      </c>
      <c r="J665" s="32" t="s">
        <v>312</v>
      </c>
      <c r="K665" s="11"/>
      <c r="L665" s="4">
        <f t="shared" si="115"/>
        <v>0</v>
      </c>
      <c r="M665" s="4"/>
      <c r="N665" s="4"/>
      <c r="O665" s="4">
        <f t="shared" si="116"/>
        <v>720000</v>
      </c>
      <c r="P665" s="4">
        <v>720000</v>
      </c>
      <c r="Q665" s="4"/>
      <c r="R665" s="4">
        <f t="shared" si="117"/>
        <v>0</v>
      </c>
      <c r="S665" s="4"/>
      <c r="T665" s="4"/>
      <c r="U665" s="4">
        <f t="shared" si="118"/>
        <v>0</v>
      </c>
      <c r="V665" s="4"/>
      <c r="W665" s="4"/>
      <c r="X665" s="4">
        <f t="shared" si="119"/>
        <v>0</v>
      </c>
      <c r="Y665" s="4"/>
      <c r="Z665" s="4"/>
      <c r="AA665" s="4">
        <f>C665+I665-L665-O665-U665-X665-R665</f>
        <v>0</v>
      </c>
      <c r="AB665" s="7">
        <v>45395</v>
      </c>
    </row>
    <row r="666" spans="1:28" ht="15.75" x14ac:dyDescent="0.25">
      <c r="A666" s="29">
        <v>45395</v>
      </c>
      <c r="B666" s="27" t="s">
        <v>311</v>
      </c>
      <c r="C666" s="25"/>
      <c r="D666" s="27" t="s">
        <v>46</v>
      </c>
      <c r="E666" s="25" t="s">
        <v>299</v>
      </c>
      <c r="F666" s="27">
        <v>17</v>
      </c>
      <c r="G666" s="27" t="s">
        <v>39</v>
      </c>
      <c r="H666" s="25">
        <v>47000</v>
      </c>
      <c r="I666" s="11">
        <f t="shared" si="114"/>
        <v>799000</v>
      </c>
      <c r="J666" s="32" t="s">
        <v>324</v>
      </c>
      <c r="K666" s="11"/>
      <c r="L666" s="4">
        <f t="shared" si="115"/>
        <v>0</v>
      </c>
      <c r="M666" s="4"/>
      <c r="N666" s="4"/>
      <c r="O666" s="4">
        <f t="shared" si="116"/>
        <v>0</v>
      </c>
      <c r="P666" s="4"/>
      <c r="Q666" s="4"/>
      <c r="R666" s="4">
        <f t="shared" si="117"/>
        <v>0</v>
      </c>
      <c r="S666" s="4"/>
      <c r="T666" s="4"/>
      <c r="U666" s="4">
        <f t="shared" si="118"/>
        <v>799000</v>
      </c>
      <c r="V666" s="4">
        <v>799000</v>
      </c>
      <c r="W666" s="4"/>
      <c r="X666" s="4">
        <f t="shared" si="119"/>
        <v>0</v>
      </c>
      <c r="Y666" s="4"/>
      <c r="Z666" s="4"/>
      <c r="AA666" s="4">
        <f>C666+I666-L666-O666-U666-X666-R666</f>
        <v>0</v>
      </c>
      <c r="AB666" s="7">
        <v>45395</v>
      </c>
    </row>
    <row r="667" spans="1:28" ht="15.75" x14ac:dyDescent="0.25">
      <c r="A667" s="29">
        <v>45395</v>
      </c>
      <c r="B667" s="72" t="s">
        <v>372</v>
      </c>
      <c r="C667" s="25"/>
      <c r="D667" s="25" t="s">
        <v>46</v>
      </c>
      <c r="E667" s="25" t="s">
        <v>151</v>
      </c>
      <c r="F667" s="25">
        <v>1750</v>
      </c>
      <c r="G667" s="25" t="s">
        <v>34</v>
      </c>
      <c r="H667" s="25">
        <v>1830</v>
      </c>
      <c r="I667" s="11">
        <f t="shared" si="114"/>
        <v>3202500</v>
      </c>
      <c r="J667" s="31" t="s">
        <v>312</v>
      </c>
      <c r="K667" s="11" t="s">
        <v>1271</v>
      </c>
      <c r="L667" s="4">
        <f t="shared" si="115"/>
        <v>0</v>
      </c>
      <c r="M667" s="4"/>
      <c r="N667" s="4"/>
      <c r="O667" s="4">
        <f t="shared" si="116"/>
        <v>3202500</v>
      </c>
      <c r="P667" s="4">
        <v>3202500</v>
      </c>
      <c r="Q667" s="4"/>
      <c r="R667" s="4">
        <f t="shared" si="117"/>
        <v>0</v>
      </c>
      <c r="S667" s="4"/>
      <c r="T667" s="4"/>
      <c r="U667" s="4">
        <f t="shared" si="118"/>
        <v>0</v>
      </c>
      <c r="V667" s="4"/>
      <c r="W667" s="4"/>
      <c r="X667" s="4">
        <f t="shared" si="119"/>
        <v>0</v>
      </c>
      <c r="Y667" s="4"/>
      <c r="Z667" s="4"/>
      <c r="AA667" s="4">
        <f>C667+I667-L667-O667-U667-X667-R667</f>
        <v>0</v>
      </c>
      <c r="AB667" s="7">
        <v>45398</v>
      </c>
    </row>
    <row r="668" spans="1:28" ht="15.75" x14ac:dyDescent="0.25">
      <c r="A668" s="29">
        <v>45395</v>
      </c>
      <c r="B668" s="72" t="s">
        <v>372</v>
      </c>
      <c r="C668" s="25"/>
      <c r="D668" s="25" t="s">
        <v>46</v>
      </c>
      <c r="E668" s="27" t="s">
        <v>290</v>
      </c>
      <c r="F668" s="25">
        <v>125</v>
      </c>
      <c r="G668" s="25" t="s">
        <v>34</v>
      </c>
      <c r="H668" s="25">
        <v>2735</v>
      </c>
      <c r="I668" s="11">
        <f t="shared" si="114"/>
        <v>341875</v>
      </c>
      <c r="J668" s="32" t="s">
        <v>324</v>
      </c>
      <c r="K668" s="11"/>
      <c r="L668" s="4">
        <f t="shared" si="115"/>
        <v>341875</v>
      </c>
      <c r="M668" s="4">
        <v>341875</v>
      </c>
      <c r="N668" s="4"/>
      <c r="O668" s="4">
        <f t="shared" si="116"/>
        <v>0</v>
      </c>
      <c r="P668" s="4"/>
      <c r="Q668" s="4"/>
      <c r="R668" s="4">
        <f t="shared" si="117"/>
        <v>0</v>
      </c>
      <c r="S668" s="4"/>
      <c r="T668" s="4"/>
      <c r="U668" s="4">
        <f t="shared" si="118"/>
        <v>0</v>
      </c>
      <c r="V668" s="4"/>
      <c r="W668" s="4"/>
      <c r="X668" s="4">
        <f t="shared" si="119"/>
        <v>0</v>
      </c>
      <c r="Y668" s="4"/>
      <c r="Z668" s="4"/>
      <c r="AA668" s="4">
        <f>C668+I668-L668-O668-U668-X668-R668</f>
        <v>0</v>
      </c>
      <c r="AB668" s="7">
        <v>45395</v>
      </c>
    </row>
    <row r="669" spans="1:28" ht="15.75" x14ac:dyDescent="0.25">
      <c r="A669" s="29">
        <v>45395</v>
      </c>
      <c r="B669" s="72" t="s">
        <v>372</v>
      </c>
      <c r="C669" s="25"/>
      <c r="D669" s="25" t="s">
        <v>46</v>
      </c>
      <c r="E669" s="27" t="s">
        <v>61</v>
      </c>
      <c r="F669" s="25">
        <v>125</v>
      </c>
      <c r="G669" s="25" t="s">
        <v>34</v>
      </c>
      <c r="H669" s="25">
        <v>2280</v>
      </c>
      <c r="I669" s="11">
        <f t="shared" si="114"/>
        <v>285000</v>
      </c>
      <c r="J669" s="32" t="s">
        <v>324</v>
      </c>
      <c r="K669" s="11"/>
      <c r="L669" s="4">
        <f t="shared" si="115"/>
        <v>285000</v>
      </c>
      <c r="M669" s="4">
        <v>285000</v>
      </c>
      <c r="N669" s="4"/>
      <c r="O669" s="4">
        <f t="shared" si="116"/>
        <v>0</v>
      </c>
      <c r="P669" s="4"/>
      <c r="Q669" s="4"/>
      <c r="R669" s="4">
        <f t="shared" si="117"/>
        <v>0</v>
      </c>
      <c r="S669" s="4"/>
      <c r="T669" s="4"/>
      <c r="U669" s="4">
        <f t="shared" si="118"/>
        <v>0</v>
      </c>
      <c r="V669" s="4"/>
      <c r="W669" s="4"/>
      <c r="X669" s="4">
        <f t="shared" si="119"/>
        <v>0</v>
      </c>
      <c r="Y669" s="4"/>
      <c r="Z669" s="4"/>
      <c r="AA669" s="4">
        <f>C669+I669-L669-O669-U669-X669-R669</f>
        <v>0</v>
      </c>
      <c r="AB669" s="7">
        <v>45395</v>
      </c>
    </row>
    <row r="670" spans="1:28" ht="15.75" x14ac:dyDescent="0.25">
      <c r="A670" s="29">
        <v>45395</v>
      </c>
      <c r="B670" s="72" t="s">
        <v>372</v>
      </c>
      <c r="C670" s="27"/>
      <c r="D670" s="25" t="s">
        <v>46</v>
      </c>
      <c r="E670" s="27" t="s">
        <v>259</v>
      </c>
      <c r="F670" s="27">
        <v>500</v>
      </c>
      <c r="G670" s="25" t="s">
        <v>34</v>
      </c>
      <c r="H670" s="27">
        <v>835</v>
      </c>
      <c r="I670" s="11">
        <f t="shared" si="114"/>
        <v>417500</v>
      </c>
      <c r="J670" s="32" t="s">
        <v>324</v>
      </c>
      <c r="K670" s="11"/>
      <c r="L670" s="4">
        <f t="shared" si="115"/>
        <v>417500</v>
      </c>
      <c r="M670" s="4">
        <v>417500</v>
      </c>
      <c r="N670" s="4"/>
      <c r="O670" s="4">
        <f t="shared" si="116"/>
        <v>0</v>
      </c>
      <c r="P670" s="4"/>
      <c r="Q670" s="4"/>
      <c r="R670" s="4">
        <f t="shared" si="117"/>
        <v>0</v>
      </c>
      <c r="S670" s="4"/>
      <c r="T670" s="4"/>
      <c r="U670" s="4">
        <f t="shared" si="118"/>
        <v>0</v>
      </c>
      <c r="V670" s="4"/>
      <c r="W670" s="4"/>
      <c r="X670" s="4">
        <f t="shared" si="119"/>
        <v>0</v>
      </c>
      <c r="Y670" s="4"/>
      <c r="Z670" s="4"/>
      <c r="AA670" s="4">
        <f>C670+I670-L670-O670-U670-X670-R670</f>
        <v>0</v>
      </c>
      <c r="AB670" s="7">
        <v>45395</v>
      </c>
    </row>
    <row r="671" spans="1:28" ht="15.75" x14ac:dyDescent="0.25">
      <c r="A671" s="29">
        <v>45395</v>
      </c>
      <c r="B671" s="73" t="s">
        <v>467</v>
      </c>
      <c r="C671" s="25"/>
      <c r="D671" s="27" t="s">
        <v>52</v>
      </c>
      <c r="E671" s="25" t="s">
        <v>394</v>
      </c>
      <c r="F671" s="25">
        <v>20</v>
      </c>
      <c r="G671" s="25" t="s">
        <v>48</v>
      </c>
      <c r="H671" s="25">
        <v>230000</v>
      </c>
      <c r="I671" s="11">
        <f t="shared" si="114"/>
        <v>4600000</v>
      </c>
      <c r="J671" s="32" t="s">
        <v>312</v>
      </c>
      <c r="K671" s="11" t="s">
        <v>1237</v>
      </c>
      <c r="L671" s="4">
        <f t="shared" si="115"/>
        <v>0</v>
      </c>
      <c r="M671" s="4"/>
      <c r="N671" s="4"/>
      <c r="O671" s="4">
        <f t="shared" si="116"/>
        <v>4600000</v>
      </c>
      <c r="P671" s="4">
        <v>4600000</v>
      </c>
      <c r="Q671" s="4"/>
      <c r="R671" s="4">
        <f t="shared" si="117"/>
        <v>0</v>
      </c>
      <c r="S671" s="4"/>
      <c r="T671" s="4"/>
      <c r="U671" s="4">
        <f t="shared" si="118"/>
        <v>0</v>
      </c>
      <c r="V671" s="4"/>
      <c r="W671" s="4"/>
      <c r="X671" s="4">
        <f t="shared" si="119"/>
        <v>0</v>
      </c>
      <c r="Y671" s="4"/>
      <c r="Z671" s="4"/>
      <c r="AA671" s="4">
        <f>C671+I671-L671-O671-U671-X671-R671</f>
        <v>0</v>
      </c>
      <c r="AB671" s="7">
        <v>45395</v>
      </c>
    </row>
    <row r="672" spans="1:28" ht="15.75" x14ac:dyDescent="0.25">
      <c r="A672" s="29">
        <v>45395</v>
      </c>
      <c r="B672" s="27" t="s">
        <v>99</v>
      </c>
      <c r="C672" s="27"/>
      <c r="D672" s="27"/>
      <c r="E672" s="27" t="s">
        <v>120</v>
      </c>
      <c r="F672" s="27">
        <v>49.3</v>
      </c>
      <c r="G672" s="27" t="s">
        <v>39</v>
      </c>
      <c r="H672" s="27"/>
      <c r="I672" s="11">
        <f t="shared" si="114"/>
        <v>0</v>
      </c>
      <c r="J672" s="28" t="s">
        <v>28</v>
      </c>
      <c r="K672" s="11"/>
      <c r="L672" s="4">
        <f t="shared" si="115"/>
        <v>0</v>
      </c>
      <c r="M672" s="4"/>
      <c r="N672" s="4"/>
      <c r="O672" s="4">
        <f t="shared" si="116"/>
        <v>0</v>
      </c>
      <c r="P672" s="4"/>
      <c r="Q672" s="4"/>
      <c r="R672" s="4">
        <f t="shared" si="117"/>
        <v>0</v>
      </c>
      <c r="S672" s="4"/>
      <c r="T672" s="4"/>
      <c r="U672" s="4">
        <f t="shared" si="118"/>
        <v>0</v>
      </c>
      <c r="V672" s="4"/>
      <c r="W672" s="4"/>
      <c r="X672" s="4">
        <f t="shared" si="119"/>
        <v>0</v>
      </c>
      <c r="Y672" s="4"/>
      <c r="Z672" s="4"/>
      <c r="AA672" s="4">
        <f>C672+I672-L672-O672-U672-X672-R672</f>
        <v>0</v>
      </c>
      <c r="AB672" s="7"/>
    </row>
    <row r="673" spans="1:28" ht="15.75" x14ac:dyDescent="0.25">
      <c r="A673" s="29">
        <v>45395</v>
      </c>
      <c r="B673" s="73" t="s">
        <v>346</v>
      </c>
      <c r="C673" s="25"/>
      <c r="D673" s="27" t="s">
        <v>52</v>
      </c>
      <c r="E673" s="27" t="s">
        <v>58</v>
      </c>
      <c r="F673" s="27">
        <v>600</v>
      </c>
      <c r="G673" s="27" t="s">
        <v>34</v>
      </c>
      <c r="H673" s="25">
        <v>2000</v>
      </c>
      <c r="I673" s="11">
        <f t="shared" si="114"/>
        <v>1200000</v>
      </c>
      <c r="J673" s="32" t="s">
        <v>312</v>
      </c>
      <c r="K673" s="11"/>
      <c r="L673" s="4">
        <f t="shared" si="115"/>
        <v>0</v>
      </c>
      <c r="M673" s="4"/>
      <c r="N673" s="4"/>
      <c r="O673" s="4">
        <f t="shared" si="116"/>
        <v>1200000</v>
      </c>
      <c r="P673" s="4">
        <v>1200000</v>
      </c>
      <c r="Q673" s="4"/>
      <c r="R673" s="4">
        <f t="shared" si="117"/>
        <v>0</v>
      </c>
      <c r="S673" s="4"/>
      <c r="T673" s="4"/>
      <c r="U673" s="4">
        <f t="shared" si="118"/>
        <v>0</v>
      </c>
      <c r="V673" s="4"/>
      <c r="W673" s="4"/>
      <c r="X673" s="4">
        <f t="shared" si="119"/>
        <v>0</v>
      </c>
      <c r="Y673" s="4"/>
      <c r="Z673" s="4"/>
      <c r="AA673" s="4">
        <f>C673+I673-L673-O673-U673-X673-R673</f>
        <v>0</v>
      </c>
      <c r="AB673" s="7">
        <v>45399</v>
      </c>
    </row>
    <row r="674" spans="1:28" ht="15.75" x14ac:dyDescent="0.25">
      <c r="A674" s="29">
        <v>45395</v>
      </c>
      <c r="B674" s="73" t="s">
        <v>858</v>
      </c>
      <c r="C674" s="25"/>
      <c r="D674" s="27" t="s">
        <v>46</v>
      </c>
      <c r="E674" s="25" t="s">
        <v>249</v>
      </c>
      <c r="F674" s="25">
        <v>1200</v>
      </c>
      <c r="G674" s="27" t="s">
        <v>34</v>
      </c>
      <c r="H674" s="25">
        <v>4000</v>
      </c>
      <c r="I674" s="11">
        <f t="shared" si="114"/>
        <v>4800000</v>
      </c>
      <c r="J674" s="32" t="s">
        <v>324</v>
      </c>
      <c r="K674" s="11"/>
      <c r="L674" s="4">
        <f t="shared" si="115"/>
        <v>4800000</v>
      </c>
      <c r="M674" s="4">
        <v>4800000</v>
      </c>
      <c r="N674" s="4"/>
      <c r="O674" s="4">
        <f t="shared" si="116"/>
        <v>0</v>
      </c>
      <c r="P674" s="4"/>
      <c r="Q674" s="4"/>
      <c r="R674" s="4">
        <f t="shared" si="117"/>
        <v>0</v>
      </c>
      <c r="S674" s="4"/>
      <c r="T674" s="4"/>
      <c r="U674" s="4">
        <f t="shared" si="118"/>
        <v>0</v>
      </c>
      <c r="V674" s="4"/>
      <c r="W674" s="4"/>
      <c r="X674" s="4">
        <f t="shared" si="119"/>
        <v>0</v>
      </c>
      <c r="Y674" s="4"/>
      <c r="Z674" s="4"/>
      <c r="AA674" s="4">
        <f>C674+I674-L674-O674-U674-X674-R674</f>
        <v>0</v>
      </c>
      <c r="AB674" s="7">
        <v>45395</v>
      </c>
    </row>
    <row r="675" spans="1:28" ht="15.75" x14ac:dyDescent="0.25">
      <c r="A675" s="29">
        <v>45395</v>
      </c>
      <c r="B675" s="73" t="s">
        <v>422</v>
      </c>
      <c r="C675" s="27"/>
      <c r="D675" s="27" t="s">
        <v>46</v>
      </c>
      <c r="E675" s="25" t="s">
        <v>42</v>
      </c>
      <c r="F675" s="27">
        <v>300</v>
      </c>
      <c r="G675" s="27" t="s">
        <v>34</v>
      </c>
      <c r="H675" s="27">
        <v>4000</v>
      </c>
      <c r="I675" s="11">
        <f t="shared" si="114"/>
        <v>1200000</v>
      </c>
      <c r="J675" s="32" t="s">
        <v>324</v>
      </c>
      <c r="K675" s="11"/>
      <c r="L675" s="4">
        <f t="shared" si="115"/>
        <v>1200000</v>
      </c>
      <c r="M675" s="4">
        <v>1200000</v>
      </c>
      <c r="N675" s="4"/>
      <c r="O675" s="4">
        <f t="shared" si="116"/>
        <v>0</v>
      </c>
      <c r="P675" s="4"/>
      <c r="Q675" s="4"/>
      <c r="R675" s="4">
        <f t="shared" si="117"/>
        <v>0</v>
      </c>
      <c r="S675" s="4"/>
      <c r="T675" s="4"/>
      <c r="U675" s="4">
        <f t="shared" si="118"/>
        <v>0</v>
      </c>
      <c r="V675" s="4"/>
      <c r="W675" s="4"/>
      <c r="X675" s="4">
        <f t="shared" si="119"/>
        <v>0</v>
      </c>
      <c r="Y675" s="4"/>
      <c r="Z675" s="4"/>
      <c r="AA675" s="4">
        <f>C675+I675-L675-O675-U675-X675-R675</f>
        <v>0</v>
      </c>
      <c r="AB675" s="7">
        <v>45395</v>
      </c>
    </row>
    <row r="676" spans="1:28" ht="15.75" x14ac:dyDescent="0.25">
      <c r="A676" s="29">
        <v>45395</v>
      </c>
      <c r="B676" s="73" t="s">
        <v>422</v>
      </c>
      <c r="C676" s="25"/>
      <c r="D676" s="27" t="s">
        <v>46</v>
      </c>
      <c r="E676" s="27" t="s">
        <v>87</v>
      </c>
      <c r="F676" s="27">
        <v>500</v>
      </c>
      <c r="G676" s="27" t="s">
        <v>34</v>
      </c>
      <c r="H676" s="25">
        <v>1210</v>
      </c>
      <c r="I676" s="11">
        <f t="shared" si="114"/>
        <v>605000</v>
      </c>
      <c r="J676" s="32" t="s">
        <v>324</v>
      </c>
      <c r="K676" s="11"/>
      <c r="L676" s="4">
        <f t="shared" si="115"/>
        <v>605000</v>
      </c>
      <c r="M676" s="4">
        <v>605000</v>
      </c>
      <c r="N676" s="4"/>
      <c r="O676" s="4">
        <f t="shared" si="116"/>
        <v>0</v>
      </c>
      <c r="P676" s="4"/>
      <c r="Q676" s="4"/>
      <c r="R676" s="4">
        <f t="shared" si="117"/>
        <v>0</v>
      </c>
      <c r="S676" s="4"/>
      <c r="T676" s="4"/>
      <c r="U676" s="4">
        <f t="shared" si="118"/>
        <v>0</v>
      </c>
      <c r="V676" s="4"/>
      <c r="W676" s="4"/>
      <c r="X676" s="4">
        <f t="shared" si="119"/>
        <v>0</v>
      </c>
      <c r="Y676" s="4"/>
      <c r="Z676" s="4"/>
      <c r="AA676" s="4">
        <f>C676+I676-L676-O676-U676-X676-R676</f>
        <v>0</v>
      </c>
      <c r="AB676" s="7">
        <v>45395</v>
      </c>
    </row>
    <row r="677" spans="1:28" ht="15.75" x14ac:dyDescent="0.25">
      <c r="A677" s="29">
        <v>45395</v>
      </c>
      <c r="B677" s="72" t="s">
        <v>1319</v>
      </c>
      <c r="C677" s="27"/>
      <c r="D677" s="27" t="s">
        <v>52</v>
      </c>
      <c r="E677" s="27" t="s">
        <v>108</v>
      </c>
      <c r="F677" s="27">
        <v>1800</v>
      </c>
      <c r="G677" s="27" t="s">
        <v>34</v>
      </c>
      <c r="H677" s="27">
        <v>1750</v>
      </c>
      <c r="I677" s="11">
        <f t="shared" si="114"/>
        <v>3150000</v>
      </c>
      <c r="J677" s="32" t="s">
        <v>324</v>
      </c>
      <c r="K677" s="11"/>
      <c r="L677" s="4">
        <f t="shared" si="115"/>
        <v>0</v>
      </c>
      <c r="M677" s="4"/>
      <c r="N677" s="4"/>
      <c r="O677" s="4">
        <f t="shared" si="116"/>
        <v>0</v>
      </c>
      <c r="P677" s="4"/>
      <c r="Q677" s="4"/>
      <c r="R677" s="4">
        <f t="shared" si="117"/>
        <v>0</v>
      </c>
      <c r="S677" s="4"/>
      <c r="T677" s="4"/>
      <c r="U677" s="4">
        <f t="shared" si="118"/>
        <v>3150000</v>
      </c>
      <c r="V677" s="4">
        <v>1750000</v>
      </c>
      <c r="W677" s="4">
        <v>1400000</v>
      </c>
      <c r="X677" s="4">
        <f t="shared" si="119"/>
        <v>0</v>
      </c>
      <c r="Y677" s="4"/>
      <c r="Z677" s="4"/>
      <c r="AA677" s="4">
        <f>C677+I677-L677-O677-U677-X677-R677</f>
        <v>0</v>
      </c>
      <c r="AB677" s="7">
        <v>45401</v>
      </c>
    </row>
    <row r="678" spans="1:28" ht="15.75" x14ac:dyDescent="0.25">
      <c r="A678" s="29">
        <v>45395</v>
      </c>
      <c r="B678" s="73" t="s">
        <v>72</v>
      </c>
      <c r="C678" s="25"/>
      <c r="D678" s="27" t="s">
        <v>46</v>
      </c>
      <c r="E678" s="27" t="s">
        <v>534</v>
      </c>
      <c r="F678" s="25">
        <v>125</v>
      </c>
      <c r="G678" s="27" t="s">
        <v>34</v>
      </c>
      <c r="H678" s="25">
        <v>3510</v>
      </c>
      <c r="I678" s="11">
        <f t="shared" si="114"/>
        <v>438750</v>
      </c>
      <c r="J678" s="32" t="s">
        <v>324</v>
      </c>
      <c r="K678" s="11"/>
      <c r="L678" s="4">
        <f t="shared" si="115"/>
        <v>0</v>
      </c>
      <c r="M678" s="4"/>
      <c r="N678" s="4"/>
      <c r="O678" s="4">
        <f t="shared" si="116"/>
        <v>0</v>
      </c>
      <c r="P678" s="4"/>
      <c r="Q678" s="4"/>
      <c r="R678" s="4">
        <f t="shared" si="117"/>
        <v>0</v>
      </c>
      <c r="S678" s="4"/>
      <c r="T678" s="4"/>
      <c r="U678" s="4">
        <f t="shared" si="118"/>
        <v>438750</v>
      </c>
      <c r="V678" s="4">
        <v>438750</v>
      </c>
      <c r="W678" s="4"/>
      <c r="X678" s="4">
        <f t="shared" si="119"/>
        <v>0</v>
      </c>
      <c r="Y678" s="4"/>
      <c r="Z678" s="4"/>
      <c r="AA678" s="4">
        <f>C678+I678-L678-O678-U678-X678-R678</f>
        <v>0</v>
      </c>
      <c r="AB678" s="7">
        <v>45395</v>
      </c>
    </row>
    <row r="679" spans="1:28" ht="15.75" x14ac:dyDescent="0.25">
      <c r="A679" s="29">
        <v>45395</v>
      </c>
      <c r="B679" s="73" t="s">
        <v>72</v>
      </c>
      <c r="C679" s="25"/>
      <c r="D679" s="27" t="s">
        <v>46</v>
      </c>
      <c r="E679" s="25" t="s">
        <v>179</v>
      </c>
      <c r="F679" s="25">
        <v>1000</v>
      </c>
      <c r="G679" s="27" t="s">
        <v>34</v>
      </c>
      <c r="H679" s="25">
        <v>1460</v>
      </c>
      <c r="I679" s="11">
        <f t="shared" si="114"/>
        <v>1460000</v>
      </c>
      <c r="J679" s="32" t="s">
        <v>324</v>
      </c>
      <c r="K679" s="11"/>
      <c r="L679" s="4">
        <f t="shared" si="115"/>
        <v>0</v>
      </c>
      <c r="M679" s="4"/>
      <c r="N679" s="4"/>
      <c r="O679" s="4">
        <f t="shared" si="116"/>
        <v>0</v>
      </c>
      <c r="P679" s="4"/>
      <c r="Q679" s="4"/>
      <c r="R679" s="4">
        <f t="shared" si="117"/>
        <v>0</v>
      </c>
      <c r="S679" s="4"/>
      <c r="T679" s="4"/>
      <c r="U679" s="4">
        <f t="shared" si="118"/>
        <v>1460000</v>
      </c>
      <c r="V679" s="4">
        <v>1460000</v>
      </c>
      <c r="W679" s="4"/>
      <c r="X679" s="4">
        <f t="shared" si="119"/>
        <v>0</v>
      </c>
      <c r="Y679" s="4"/>
      <c r="Z679" s="4"/>
      <c r="AA679" s="4">
        <f>C679+I679-L679-O679-U679-X679-R679</f>
        <v>0</v>
      </c>
      <c r="AB679" s="7">
        <v>45395</v>
      </c>
    </row>
    <row r="680" spans="1:28" ht="15.75" x14ac:dyDescent="0.25">
      <c r="A680" s="29">
        <v>45395</v>
      </c>
      <c r="B680" s="72" t="s">
        <v>376</v>
      </c>
      <c r="C680" s="25"/>
      <c r="D680" s="25" t="s">
        <v>46</v>
      </c>
      <c r="E680" s="25" t="s">
        <v>139</v>
      </c>
      <c r="F680" s="25">
        <v>125</v>
      </c>
      <c r="G680" s="27" t="s">
        <v>34</v>
      </c>
      <c r="H680" s="25">
        <v>2340</v>
      </c>
      <c r="I680" s="11">
        <f t="shared" si="114"/>
        <v>292500</v>
      </c>
      <c r="J680" s="32" t="s">
        <v>324</v>
      </c>
      <c r="K680" s="11"/>
      <c r="L680" s="4">
        <f t="shared" si="115"/>
        <v>292500</v>
      </c>
      <c r="M680" s="4">
        <v>292500</v>
      </c>
      <c r="N680" s="4"/>
      <c r="O680" s="4">
        <f t="shared" si="116"/>
        <v>0</v>
      </c>
      <c r="P680" s="4"/>
      <c r="Q680" s="4"/>
      <c r="R680" s="4">
        <f t="shared" si="117"/>
        <v>0</v>
      </c>
      <c r="S680" s="4"/>
      <c r="T680" s="4"/>
      <c r="U680" s="4">
        <f t="shared" si="118"/>
        <v>0</v>
      </c>
      <c r="V680" s="4"/>
      <c r="W680" s="4"/>
      <c r="X680" s="4">
        <f t="shared" si="119"/>
        <v>0</v>
      </c>
      <c r="Y680" s="4"/>
      <c r="Z680" s="4"/>
      <c r="AA680" s="4">
        <f>C680+I680-L680-O680-U680-X680-R680</f>
        <v>0</v>
      </c>
      <c r="AB680" s="7">
        <v>45397</v>
      </c>
    </row>
    <row r="681" spans="1:28" ht="15.75" x14ac:dyDescent="0.25">
      <c r="A681" s="29">
        <v>45395</v>
      </c>
      <c r="B681" s="72" t="s">
        <v>516</v>
      </c>
      <c r="C681" s="25"/>
      <c r="D681" s="25" t="s">
        <v>46</v>
      </c>
      <c r="E681" s="25" t="s">
        <v>298</v>
      </c>
      <c r="F681" s="25">
        <v>300</v>
      </c>
      <c r="G681" s="27" t="s">
        <v>34</v>
      </c>
      <c r="H681" s="25">
        <v>4300</v>
      </c>
      <c r="I681" s="11">
        <f t="shared" si="114"/>
        <v>1290000</v>
      </c>
      <c r="J681" s="32" t="s">
        <v>324</v>
      </c>
      <c r="K681" s="11"/>
      <c r="L681" s="4">
        <f t="shared" si="115"/>
        <v>1290000</v>
      </c>
      <c r="M681" s="4">
        <v>1290000</v>
      </c>
      <c r="N681" s="4"/>
      <c r="O681" s="4">
        <f t="shared" si="116"/>
        <v>0</v>
      </c>
      <c r="P681" s="4"/>
      <c r="Q681" s="4"/>
      <c r="R681" s="4">
        <f t="shared" si="117"/>
        <v>0</v>
      </c>
      <c r="S681" s="4"/>
      <c r="T681" s="4"/>
      <c r="U681" s="4">
        <f t="shared" si="118"/>
        <v>0</v>
      </c>
      <c r="V681" s="4"/>
      <c r="W681" s="4"/>
      <c r="X681" s="4">
        <f t="shared" si="119"/>
        <v>0</v>
      </c>
      <c r="Y681" s="4"/>
      <c r="Z681" s="4"/>
      <c r="AA681" s="4">
        <f>C681+I681-L681-O681-U681-X681-R681</f>
        <v>0</v>
      </c>
      <c r="AB681" s="7">
        <v>45395</v>
      </c>
    </row>
    <row r="682" spans="1:28" ht="15.75" x14ac:dyDescent="0.25">
      <c r="A682" s="29">
        <v>45395</v>
      </c>
      <c r="B682" s="73" t="s">
        <v>1217</v>
      </c>
      <c r="C682" s="27"/>
      <c r="D682" s="25" t="s">
        <v>46</v>
      </c>
      <c r="E682" s="27" t="s">
        <v>343</v>
      </c>
      <c r="F682" s="27">
        <v>14</v>
      </c>
      <c r="G682" s="27" t="s">
        <v>23</v>
      </c>
      <c r="H682" s="27">
        <v>1200000</v>
      </c>
      <c r="I682" s="11">
        <f t="shared" si="114"/>
        <v>16800000</v>
      </c>
      <c r="J682" s="32" t="s">
        <v>312</v>
      </c>
      <c r="K682" s="11" t="s">
        <v>1236</v>
      </c>
      <c r="L682" s="4">
        <f t="shared" si="115"/>
        <v>0</v>
      </c>
      <c r="M682" s="4"/>
      <c r="N682" s="4"/>
      <c r="O682" s="4">
        <f t="shared" si="116"/>
        <v>16800000</v>
      </c>
      <c r="P682" s="4">
        <v>16800000</v>
      </c>
      <c r="Q682" s="4"/>
      <c r="R682" s="4">
        <f t="shared" si="117"/>
        <v>0</v>
      </c>
      <c r="S682" s="4"/>
      <c r="T682" s="4"/>
      <c r="U682" s="4">
        <f t="shared" si="118"/>
        <v>0</v>
      </c>
      <c r="V682" s="4"/>
      <c r="W682" s="4"/>
      <c r="X682" s="4">
        <f t="shared" si="119"/>
        <v>0</v>
      </c>
      <c r="Y682" s="4"/>
      <c r="Z682" s="4"/>
      <c r="AA682" s="4">
        <f>C682+I682-L682-O682-U682-X682-R682</f>
        <v>0</v>
      </c>
      <c r="AB682" s="7">
        <v>45395</v>
      </c>
    </row>
    <row r="683" spans="1:28" ht="15.75" x14ac:dyDescent="0.25">
      <c r="A683" s="29">
        <v>45395</v>
      </c>
      <c r="B683" s="73" t="s">
        <v>536</v>
      </c>
      <c r="C683" s="25"/>
      <c r="D683" s="25" t="s">
        <v>46</v>
      </c>
      <c r="E683" s="25" t="s">
        <v>60</v>
      </c>
      <c r="F683" s="25">
        <v>1000</v>
      </c>
      <c r="G683" s="25" t="s">
        <v>34</v>
      </c>
      <c r="H683" s="25">
        <v>1370</v>
      </c>
      <c r="I683" s="11">
        <f t="shared" si="114"/>
        <v>1370000</v>
      </c>
      <c r="J683" s="32" t="s">
        <v>324</v>
      </c>
      <c r="K683" s="11"/>
      <c r="L683" s="4">
        <f t="shared" si="115"/>
        <v>0</v>
      </c>
      <c r="M683" s="4"/>
      <c r="N683" s="4"/>
      <c r="O683" s="4">
        <f t="shared" si="116"/>
        <v>0</v>
      </c>
      <c r="P683" s="4"/>
      <c r="Q683" s="4"/>
      <c r="R683" s="4">
        <f t="shared" si="117"/>
        <v>0</v>
      </c>
      <c r="S683" s="4"/>
      <c r="T683" s="4"/>
      <c r="U683" s="4">
        <f t="shared" si="118"/>
        <v>1370000</v>
      </c>
      <c r="V683" s="4">
        <v>1370000</v>
      </c>
      <c r="W683" s="4"/>
      <c r="X683" s="4">
        <f t="shared" si="119"/>
        <v>0</v>
      </c>
      <c r="Y683" s="4"/>
      <c r="Z683" s="4"/>
      <c r="AA683" s="4">
        <f>C683+I683-L683-O683-U683-X683-R683</f>
        <v>0</v>
      </c>
      <c r="AB683" s="7">
        <v>45397</v>
      </c>
    </row>
    <row r="684" spans="1:28" ht="15.75" x14ac:dyDescent="0.25">
      <c r="A684" s="29">
        <v>45395</v>
      </c>
      <c r="B684" s="73" t="s">
        <v>211</v>
      </c>
      <c r="C684" s="25"/>
      <c r="D684" s="25" t="s">
        <v>52</v>
      </c>
      <c r="E684" s="25" t="s">
        <v>348</v>
      </c>
      <c r="F684" s="25">
        <v>200</v>
      </c>
      <c r="G684" s="25" t="s">
        <v>34</v>
      </c>
      <c r="H684" s="25">
        <v>1150</v>
      </c>
      <c r="I684" s="11">
        <f t="shared" si="114"/>
        <v>230000</v>
      </c>
      <c r="J684" s="32" t="s">
        <v>312</v>
      </c>
      <c r="K684" s="11" t="s">
        <v>1239</v>
      </c>
      <c r="L684" s="4">
        <f t="shared" si="115"/>
        <v>0</v>
      </c>
      <c r="M684" s="4"/>
      <c r="N684" s="4"/>
      <c r="O684" s="4">
        <f t="shared" si="116"/>
        <v>230000</v>
      </c>
      <c r="P684" s="4">
        <v>230000</v>
      </c>
      <c r="Q684" s="4"/>
      <c r="R684" s="4">
        <f t="shared" si="117"/>
        <v>0</v>
      </c>
      <c r="S684" s="4"/>
      <c r="T684" s="4"/>
      <c r="U684" s="4">
        <f t="shared" si="118"/>
        <v>0</v>
      </c>
      <c r="V684" s="4"/>
      <c r="W684" s="4"/>
      <c r="X684" s="4">
        <f t="shared" si="119"/>
        <v>0</v>
      </c>
      <c r="Y684" s="4"/>
      <c r="Z684" s="4"/>
      <c r="AA684" s="4">
        <f>C684+I684-L684-O684-U684-X684-R684</f>
        <v>0</v>
      </c>
      <c r="AB684" s="7">
        <v>45395</v>
      </c>
    </row>
    <row r="685" spans="1:28" ht="15.75" x14ac:dyDescent="0.25">
      <c r="A685" s="29">
        <v>45395</v>
      </c>
      <c r="B685" s="73" t="s">
        <v>211</v>
      </c>
      <c r="C685" s="25"/>
      <c r="D685" s="25" t="s">
        <v>52</v>
      </c>
      <c r="E685" s="25" t="s">
        <v>109</v>
      </c>
      <c r="F685" s="25">
        <v>500</v>
      </c>
      <c r="G685" s="25" t="s">
        <v>34</v>
      </c>
      <c r="H685" s="25">
        <v>1040</v>
      </c>
      <c r="I685" s="11">
        <f t="shared" si="114"/>
        <v>520000</v>
      </c>
      <c r="J685" s="32" t="s">
        <v>312</v>
      </c>
      <c r="K685" s="11" t="s">
        <v>1239</v>
      </c>
      <c r="L685" s="4">
        <f t="shared" si="115"/>
        <v>0</v>
      </c>
      <c r="M685" s="4"/>
      <c r="N685" s="4"/>
      <c r="O685" s="4">
        <f t="shared" si="116"/>
        <v>520000</v>
      </c>
      <c r="P685" s="4">
        <v>520000</v>
      </c>
      <c r="Q685" s="4"/>
      <c r="R685" s="4">
        <f t="shared" si="117"/>
        <v>0</v>
      </c>
      <c r="S685" s="4"/>
      <c r="T685" s="4"/>
      <c r="U685" s="4">
        <f t="shared" si="118"/>
        <v>0</v>
      </c>
      <c r="V685" s="4"/>
      <c r="W685" s="4"/>
      <c r="X685" s="4">
        <f t="shared" si="119"/>
        <v>0</v>
      </c>
      <c r="Y685" s="4"/>
      <c r="Z685" s="4"/>
      <c r="AA685" s="4">
        <f>C685+I685-L685-O685-U685-X685-R685</f>
        <v>0</v>
      </c>
      <c r="AB685" s="7">
        <v>45395</v>
      </c>
    </row>
    <row r="686" spans="1:28" ht="15.75" x14ac:dyDescent="0.25">
      <c r="A686" s="29">
        <v>45395</v>
      </c>
      <c r="B686" s="73" t="s">
        <v>256</v>
      </c>
      <c r="C686" s="25"/>
      <c r="D686" s="27" t="s">
        <v>52</v>
      </c>
      <c r="E686" s="25" t="s">
        <v>400</v>
      </c>
      <c r="F686" s="25">
        <v>2.5</v>
      </c>
      <c r="G686" s="25" t="s">
        <v>39</v>
      </c>
      <c r="H686" s="25">
        <v>87000</v>
      </c>
      <c r="I686" s="11">
        <f t="shared" si="114"/>
        <v>217500</v>
      </c>
      <c r="J686" s="32" t="s">
        <v>324</v>
      </c>
      <c r="K686" s="11"/>
      <c r="L686" s="4">
        <f t="shared" si="115"/>
        <v>217500</v>
      </c>
      <c r="M686" s="4">
        <v>217500</v>
      </c>
      <c r="N686" s="4"/>
      <c r="O686" s="4">
        <f t="shared" si="116"/>
        <v>0</v>
      </c>
      <c r="P686" s="4"/>
      <c r="Q686" s="4"/>
      <c r="R686" s="4">
        <f t="shared" si="117"/>
        <v>0</v>
      </c>
      <c r="S686" s="4"/>
      <c r="T686" s="4"/>
      <c r="U686" s="4">
        <f t="shared" si="118"/>
        <v>0</v>
      </c>
      <c r="V686" s="4"/>
      <c r="W686" s="4"/>
      <c r="X686" s="4">
        <f t="shared" si="119"/>
        <v>0</v>
      </c>
      <c r="Y686" s="4"/>
      <c r="Z686" s="4"/>
      <c r="AA686" s="4">
        <f>C686+I686-L686-O686-U686-X686-R686</f>
        <v>0</v>
      </c>
      <c r="AB686" s="7">
        <v>45398</v>
      </c>
    </row>
    <row r="687" spans="1:28" ht="15.75" x14ac:dyDescent="0.25">
      <c r="A687" s="24">
        <v>45395</v>
      </c>
      <c r="B687" s="72" t="s">
        <v>256</v>
      </c>
      <c r="C687" s="25"/>
      <c r="D687" s="25" t="s">
        <v>52</v>
      </c>
      <c r="E687" s="25" t="s">
        <v>129</v>
      </c>
      <c r="F687" s="25">
        <v>2</v>
      </c>
      <c r="G687" s="25" t="s">
        <v>77</v>
      </c>
      <c r="H687" s="25">
        <v>65000</v>
      </c>
      <c r="I687" s="11">
        <f t="shared" si="114"/>
        <v>130000</v>
      </c>
      <c r="J687" s="32" t="s">
        <v>324</v>
      </c>
      <c r="K687" s="11"/>
      <c r="L687" s="4">
        <f t="shared" si="115"/>
        <v>130000</v>
      </c>
      <c r="M687" s="4">
        <v>130000</v>
      </c>
      <c r="N687" s="4"/>
      <c r="O687" s="4">
        <f t="shared" si="116"/>
        <v>0</v>
      </c>
      <c r="P687" s="4"/>
      <c r="Q687" s="4"/>
      <c r="R687" s="4">
        <f t="shared" si="117"/>
        <v>0</v>
      </c>
      <c r="S687" s="4"/>
      <c r="T687" s="4"/>
      <c r="U687" s="4">
        <f t="shared" si="118"/>
        <v>0</v>
      </c>
      <c r="V687" s="4"/>
      <c r="W687" s="4"/>
      <c r="X687" s="4">
        <f t="shared" si="119"/>
        <v>0</v>
      </c>
      <c r="Y687" s="4"/>
      <c r="Z687" s="4"/>
      <c r="AA687" s="4">
        <f>C687+I687-L687-O687-U687-X687-R687</f>
        <v>0</v>
      </c>
      <c r="AB687" s="7">
        <v>45398</v>
      </c>
    </row>
    <row r="688" spans="1:28" ht="15.75" x14ac:dyDescent="0.25">
      <c r="A688" s="29">
        <v>45395</v>
      </c>
      <c r="B688" s="73" t="s">
        <v>256</v>
      </c>
      <c r="C688" s="25"/>
      <c r="D688" s="27" t="s">
        <v>52</v>
      </c>
      <c r="E688" s="25" t="s">
        <v>130</v>
      </c>
      <c r="F688" s="25">
        <v>20</v>
      </c>
      <c r="G688" s="25" t="s">
        <v>77</v>
      </c>
      <c r="H688" s="25">
        <v>50000</v>
      </c>
      <c r="I688" s="11">
        <f t="shared" si="114"/>
        <v>1000000</v>
      </c>
      <c r="J688" s="32" t="s">
        <v>324</v>
      </c>
      <c r="K688" s="11"/>
      <c r="L688" s="4">
        <f t="shared" si="115"/>
        <v>1000000</v>
      </c>
      <c r="M688" s="4">
        <v>1000000</v>
      </c>
      <c r="N688" s="4"/>
      <c r="O688" s="4">
        <f t="shared" si="116"/>
        <v>0</v>
      </c>
      <c r="P688" s="4"/>
      <c r="Q688" s="4"/>
      <c r="R688" s="4">
        <f t="shared" si="117"/>
        <v>0</v>
      </c>
      <c r="S688" s="4"/>
      <c r="T688" s="4"/>
      <c r="U688" s="4">
        <f t="shared" si="118"/>
        <v>0</v>
      </c>
      <c r="V688" s="4"/>
      <c r="W688" s="4"/>
      <c r="X688" s="4">
        <f t="shared" si="119"/>
        <v>0</v>
      </c>
      <c r="Y688" s="4"/>
      <c r="Z688" s="4"/>
      <c r="AA688" s="4">
        <f>C688+I688-L688-O688-U688-X688-R688</f>
        <v>0</v>
      </c>
      <c r="AB688" s="7">
        <v>45398</v>
      </c>
    </row>
    <row r="689" spans="1:28" ht="15.75" x14ac:dyDescent="0.25">
      <c r="A689" s="24">
        <v>45395</v>
      </c>
      <c r="B689" s="72" t="s">
        <v>256</v>
      </c>
      <c r="C689" s="25"/>
      <c r="D689" s="25" t="s">
        <v>52</v>
      </c>
      <c r="E689" s="25" t="s">
        <v>249</v>
      </c>
      <c r="F689" s="25">
        <v>500</v>
      </c>
      <c r="G689" s="25" t="s">
        <v>34</v>
      </c>
      <c r="H689" s="25">
        <v>4000</v>
      </c>
      <c r="I689" s="11">
        <f t="shared" si="114"/>
        <v>2000000</v>
      </c>
      <c r="J689" s="32" t="s">
        <v>324</v>
      </c>
      <c r="K689" s="11"/>
      <c r="L689" s="4">
        <f t="shared" si="115"/>
        <v>324000</v>
      </c>
      <c r="M689" s="4">
        <v>324000</v>
      </c>
      <c r="N689" s="4"/>
      <c r="O689" s="4">
        <f t="shared" si="116"/>
        <v>1676000</v>
      </c>
      <c r="P689" s="4">
        <v>1676000</v>
      </c>
      <c r="Q689" s="4"/>
      <c r="R689" s="4">
        <f t="shared" si="117"/>
        <v>0</v>
      </c>
      <c r="S689" s="4"/>
      <c r="T689" s="4"/>
      <c r="U689" s="4">
        <f t="shared" si="118"/>
        <v>0</v>
      </c>
      <c r="V689" s="4"/>
      <c r="W689" s="4"/>
      <c r="X689" s="4">
        <f t="shared" si="119"/>
        <v>0</v>
      </c>
      <c r="Y689" s="4"/>
      <c r="Z689" s="4"/>
      <c r="AA689" s="4">
        <f>C689+I689-L689-O689-U689-X689-R689</f>
        <v>0</v>
      </c>
      <c r="AB689" s="7">
        <v>45398</v>
      </c>
    </row>
    <row r="690" spans="1:28" ht="15.75" x14ac:dyDescent="0.25">
      <c r="A690" s="29">
        <v>45397</v>
      </c>
      <c r="B690" s="73" t="s">
        <v>451</v>
      </c>
      <c r="C690" s="27"/>
      <c r="D690" s="27" t="s">
        <v>46</v>
      </c>
      <c r="E690" s="27" t="s">
        <v>767</v>
      </c>
      <c r="F690" s="27">
        <v>300</v>
      </c>
      <c r="G690" s="27" t="s">
        <v>34</v>
      </c>
      <c r="H690" s="27">
        <v>3150</v>
      </c>
      <c r="I690" s="11">
        <f t="shared" ref="I690:I754" si="120">F690*H690</f>
        <v>945000</v>
      </c>
      <c r="J690" s="32" t="s">
        <v>324</v>
      </c>
      <c r="K690" s="11"/>
      <c r="L690" s="4">
        <f>M690+N690</f>
        <v>0</v>
      </c>
      <c r="M690" s="4"/>
      <c r="N690" s="4"/>
      <c r="O690" s="4">
        <f>P690+Q690</f>
        <v>0</v>
      </c>
      <c r="P690" s="4"/>
      <c r="Q690" s="4"/>
      <c r="R690" s="4">
        <f>S690+T690</f>
        <v>0</v>
      </c>
      <c r="S690" s="4"/>
      <c r="T690" s="4"/>
      <c r="U690" s="4">
        <f>V690+W690</f>
        <v>945000</v>
      </c>
      <c r="V690" s="4">
        <v>945000</v>
      </c>
      <c r="W690" s="4"/>
      <c r="X690" s="4">
        <f>Y690+Z690</f>
        <v>0</v>
      </c>
      <c r="Y690" s="4"/>
      <c r="Z690" s="4"/>
      <c r="AA690" s="4">
        <f>C690+I690-L690-O690-U690-X690-R690</f>
        <v>0</v>
      </c>
      <c r="AB690" s="7">
        <v>45397</v>
      </c>
    </row>
    <row r="691" spans="1:28" ht="15.75" x14ac:dyDescent="0.25">
      <c r="A691" s="29">
        <v>45397</v>
      </c>
      <c r="B691" s="73" t="s">
        <v>708</v>
      </c>
      <c r="C691" s="25"/>
      <c r="D691" s="27" t="s">
        <v>46</v>
      </c>
      <c r="E691" s="25" t="s">
        <v>127</v>
      </c>
      <c r="F691" s="27">
        <v>2</v>
      </c>
      <c r="G691" s="27" t="s">
        <v>39</v>
      </c>
      <c r="H691" s="25">
        <v>65000</v>
      </c>
      <c r="I691" s="11">
        <f t="shared" si="120"/>
        <v>130000</v>
      </c>
      <c r="J691" s="32" t="s">
        <v>324</v>
      </c>
      <c r="K691" s="11"/>
      <c r="L691" s="4">
        <f t="shared" ref="L691:L755" si="121">M691+N691</f>
        <v>130000</v>
      </c>
      <c r="M691" s="4">
        <v>130000</v>
      </c>
      <c r="N691" s="4"/>
      <c r="O691" s="4">
        <f t="shared" ref="O691:O755" si="122">P691+Q691</f>
        <v>0</v>
      </c>
      <c r="P691" s="4"/>
      <c r="Q691" s="4"/>
      <c r="R691" s="4">
        <f t="shared" ref="R691:R755" si="123">S691+T691</f>
        <v>0</v>
      </c>
      <c r="S691" s="4"/>
      <c r="T691" s="4"/>
      <c r="U691" s="4">
        <f t="shared" ref="U691:U755" si="124">V691+W691</f>
        <v>0</v>
      </c>
      <c r="V691" s="4"/>
      <c r="W691" s="4"/>
      <c r="X691" s="4">
        <f t="shared" ref="X691:X755" si="125">Y691+Z691</f>
        <v>0</v>
      </c>
      <c r="Y691" s="4"/>
      <c r="Z691" s="4"/>
      <c r="AA691" s="4">
        <f>C691+I691-L691-O691-U691-X691-R691</f>
        <v>0</v>
      </c>
      <c r="AB691" s="7">
        <v>45397</v>
      </c>
    </row>
    <row r="692" spans="1:28" ht="15.75" x14ac:dyDescent="0.25">
      <c r="A692" s="29">
        <v>45397</v>
      </c>
      <c r="B692" s="73" t="s">
        <v>708</v>
      </c>
      <c r="C692" s="25"/>
      <c r="D692" s="27" t="s">
        <v>46</v>
      </c>
      <c r="E692" s="25" t="s">
        <v>129</v>
      </c>
      <c r="F692" s="25">
        <v>4</v>
      </c>
      <c r="G692" s="27" t="s">
        <v>77</v>
      </c>
      <c r="H692" s="25">
        <v>60000</v>
      </c>
      <c r="I692" s="11">
        <f t="shared" si="120"/>
        <v>240000</v>
      </c>
      <c r="J692" s="32" t="s">
        <v>324</v>
      </c>
      <c r="K692" s="11"/>
      <c r="L692" s="4">
        <f t="shared" si="121"/>
        <v>240000</v>
      </c>
      <c r="M692" s="4">
        <v>240000</v>
      </c>
      <c r="N692" s="4"/>
      <c r="O692" s="4">
        <f t="shared" si="122"/>
        <v>0</v>
      </c>
      <c r="P692" s="4"/>
      <c r="Q692" s="4"/>
      <c r="R692" s="4">
        <f t="shared" si="123"/>
        <v>0</v>
      </c>
      <c r="S692" s="4"/>
      <c r="T692" s="4"/>
      <c r="U692" s="4">
        <f t="shared" si="124"/>
        <v>0</v>
      </c>
      <c r="V692" s="4"/>
      <c r="W692" s="4"/>
      <c r="X692" s="4">
        <f t="shared" si="125"/>
        <v>0</v>
      </c>
      <c r="Y692" s="4"/>
      <c r="Z692" s="4"/>
      <c r="AA692" s="4">
        <f>C692+I692-L692-O692-U692-X692-R692</f>
        <v>0</v>
      </c>
      <c r="AB692" s="7">
        <v>45397</v>
      </c>
    </row>
    <row r="693" spans="1:28" ht="15.75" x14ac:dyDescent="0.25">
      <c r="A693" s="29">
        <v>45397</v>
      </c>
      <c r="B693" s="72" t="s">
        <v>676</v>
      </c>
      <c r="C693" s="25"/>
      <c r="D693" s="27" t="s">
        <v>46</v>
      </c>
      <c r="E693" s="25" t="s">
        <v>138</v>
      </c>
      <c r="F693" s="25">
        <v>1750</v>
      </c>
      <c r="G693" s="27" t="s">
        <v>34</v>
      </c>
      <c r="H693" s="25">
        <v>1550</v>
      </c>
      <c r="I693" s="11">
        <f t="shared" si="120"/>
        <v>2712500</v>
      </c>
      <c r="J693" s="32" t="s">
        <v>312</v>
      </c>
      <c r="K693" s="11" t="s">
        <v>1256</v>
      </c>
      <c r="L693" s="4">
        <f t="shared" si="121"/>
        <v>0</v>
      </c>
      <c r="M693" s="4"/>
      <c r="N693" s="4"/>
      <c r="O693" s="4">
        <f t="shared" si="122"/>
        <v>2712500</v>
      </c>
      <c r="P693" s="4">
        <v>2712500</v>
      </c>
      <c r="Q693" s="4"/>
      <c r="R693" s="4">
        <f t="shared" si="123"/>
        <v>0</v>
      </c>
      <c r="S693" s="4"/>
      <c r="T693" s="4"/>
      <c r="U693" s="4">
        <f t="shared" si="124"/>
        <v>0</v>
      </c>
      <c r="V693" s="4"/>
      <c r="W693" s="4"/>
      <c r="X693" s="4">
        <f t="shared" si="125"/>
        <v>0</v>
      </c>
      <c r="Y693" s="4"/>
      <c r="Z693" s="4"/>
      <c r="AA693" s="4">
        <f>C693+I693-L693-O693-U693-X693-R693</f>
        <v>0</v>
      </c>
      <c r="AB693" s="7">
        <v>45397</v>
      </c>
    </row>
    <row r="694" spans="1:28" ht="15.75" x14ac:dyDescent="0.25">
      <c r="A694" s="29">
        <v>45397</v>
      </c>
      <c r="B694" s="72" t="s">
        <v>676</v>
      </c>
      <c r="C694" s="27"/>
      <c r="D694" s="27" t="s">
        <v>46</v>
      </c>
      <c r="E694" s="25" t="s">
        <v>154</v>
      </c>
      <c r="F694" s="27">
        <v>7250</v>
      </c>
      <c r="G694" s="27" t="s">
        <v>34</v>
      </c>
      <c r="H694" s="27">
        <v>1140</v>
      </c>
      <c r="I694" s="11">
        <f t="shared" si="120"/>
        <v>8265000</v>
      </c>
      <c r="J694" s="32" t="s">
        <v>312</v>
      </c>
      <c r="K694" s="11"/>
      <c r="L694" s="4">
        <f t="shared" si="121"/>
        <v>0</v>
      </c>
      <c r="M694" s="4"/>
      <c r="N694" s="4"/>
      <c r="O694" s="4">
        <f t="shared" si="122"/>
        <v>8265000</v>
      </c>
      <c r="P694" s="4">
        <v>8265000</v>
      </c>
      <c r="Q694" s="4"/>
      <c r="R694" s="4">
        <f t="shared" si="123"/>
        <v>0</v>
      </c>
      <c r="S694" s="4"/>
      <c r="T694" s="4"/>
      <c r="U694" s="4">
        <f t="shared" si="124"/>
        <v>0</v>
      </c>
      <c r="V694" s="4"/>
      <c r="W694" s="4"/>
      <c r="X694" s="4">
        <f t="shared" si="125"/>
        <v>0</v>
      </c>
      <c r="Y694" s="4"/>
      <c r="Z694" s="4"/>
      <c r="AA694" s="4">
        <f>C694+I694-L694-O694-U694-X694-R694</f>
        <v>0</v>
      </c>
      <c r="AB694" s="7">
        <v>45397</v>
      </c>
    </row>
    <row r="695" spans="1:28" ht="15.75" x14ac:dyDescent="0.25">
      <c r="A695" s="29">
        <v>45397</v>
      </c>
      <c r="B695" s="72" t="s">
        <v>676</v>
      </c>
      <c r="C695" s="25"/>
      <c r="D695" s="27" t="s">
        <v>46</v>
      </c>
      <c r="E695" s="27" t="s">
        <v>179</v>
      </c>
      <c r="F695" s="25">
        <v>8750</v>
      </c>
      <c r="G695" s="27" t="s">
        <v>34</v>
      </c>
      <c r="H695" s="25">
        <v>1460</v>
      </c>
      <c r="I695" s="11">
        <f t="shared" si="120"/>
        <v>12775000</v>
      </c>
      <c r="J695" s="32" t="s">
        <v>312</v>
      </c>
      <c r="K695" s="11"/>
      <c r="L695" s="4">
        <f t="shared" si="121"/>
        <v>0</v>
      </c>
      <c r="M695" s="4"/>
      <c r="N695" s="4"/>
      <c r="O695" s="4">
        <f t="shared" si="122"/>
        <v>12775000</v>
      </c>
      <c r="P695" s="4">
        <v>12775000</v>
      </c>
      <c r="Q695" s="4"/>
      <c r="R695" s="4">
        <f t="shared" si="123"/>
        <v>0</v>
      </c>
      <c r="S695" s="4"/>
      <c r="T695" s="4"/>
      <c r="U695" s="4">
        <f t="shared" si="124"/>
        <v>0</v>
      </c>
      <c r="V695" s="4"/>
      <c r="W695" s="4"/>
      <c r="X695" s="4">
        <f t="shared" si="125"/>
        <v>0</v>
      </c>
      <c r="Y695" s="4"/>
      <c r="Z695" s="4"/>
      <c r="AA695" s="4">
        <f>C695+I695-L695-O695-U695-X695-R695</f>
        <v>0</v>
      </c>
      <c r="AB695" s="7">
        <v>45397</v>
      </c>
    </row>
    <row r="696" spans="1:28" ht="15.75" x14ac:dyDescent="0.25">
      <c r="A696" s="29">
        <v>45397</v>
      </c>
      <c r="B696" s="72" t="s">
        <v>676</v>
      </c>
      <c r="C696" s="25"/>
      <c r="D696" s="27" t="s">
        <v>46</v>
      </c>
      <c r="E696" s="25" t="s">
        <v>151</v>
      </c>
      <c r="F696" s="25">
        <v>1000</v>
      </c>
      <c r="G696" s="27" t="s">
        <v>34</v>
      </c>
      <c r="H696" s="25">
        <v>1830</v>
      </c>
      <c r="I696" s="11">
        <f t="shared" si="120"/>
        <v>1830000</v>
      </c>
      <c r="J696" s="32" t="s">
        <v>312</v>
      </c>
      <c r="K696" s="11"/>
      <c r="L696" s="4">
        <f t="shared" si="121"/>
        <v>0</v>
      </c>
      <c r="M696" s="4"/>
      <c r="N696" s="4"/>
      <c r="O696" s="4">
        <f t="shared" si="122"/>
        <v>1830000</v>
      </c>
      <c r="P696" s="4">
        <v>1830000</v>
      </c>
      <c r="Q696" s="4"/>
      <c r="R696" s="4">
        <f t="shared" si="123"/>
        <v>0</v>
      </c>
      <c r="S696" s="4"/>
      <c r="T696" s="4"/>
      <c r="U696" s="4">
        <f t="shared" si="124"/>
        <v>0</v>
      </c>
      <c r="V696" s="4"/>
      <c r="W696" s="4"/>
      <c r="X696" s="4">
        <f t="shared" si="125"/>
        <v>0</v>
      </c>
      <c r="Y696" s="4"/>
      <c r="Z696" s="4"/>
      <c r="AA696" s="4">
        <f>C696+I696-L696-O696-U696-X696-R696</f>
        <v>0</v>
      </c>
      <c r="AB696" s="7">
        <v>45397</v>
      </c>
    </row>
    <row r="697" spans="1:28" ht="15.75" x14ac:dyDescent="0.25">
      <c r="A697" s="29">
        <v>45397</v>
      </c>
      <c r="B697" s="72" t="s">
        <v>676</v>
      </c>
      <c r="C697" s="27"/>
      <c r="D697" s="27" t="s">
        <v>46</v>
      </c>
      <c r="E697" s="27" t="s">
        <v>60</v>
      </c>
      <c r="F697" s="27">
        <v>1000</v>
      </c>
      <c r="G697" s="27" t="s">
        <v>34</v>
      </c>
      <c r="H697" s="27">
        <v>1370</v>
      </c>
      <c r="I697" s="11">
        <f t="shared" si="120"/>
        <v>1370000</v>
      </c>
      <c r="J697" s="32" t="s">
        <v>312</v>
      </c>
      <c r="K697" s="11"/>
      <c r="L697" s="4">
        <f t="shared" si="121"/>
        <v>0</v>
      </c>
      <c r="M697" s="4"/>
      <c r="N697" s="4"/>
      <c r="O697" s="4">
        <f t="shared" si="122"/>
        <v>1370000</v>
      </c>
      <c r="P697" s="4">
        <v>1370000</v>
      </c>
      <c r="Q697" s="4"/>
      <c r="R697" s="4">
        <f t="shared" si="123"/>
        <v>0</v>
      </c>
      <c r="S697" s="4"/>
      <c r="T697" s="4"/>
      <c r="U697" s="4">
        <f t="shared" si="124"/>
        <v>0</v>
      </c>
      <c r="V697" s="4"/>
      <c r="W697" s="4"/>
      <c r="X697" s="4">
        <f t="shared" si="125"/>
        <v>0</v>
      </c>
      <c r="Y697" s="4"/>
      <c r="Z697" s="4"/>
      <c r="AA697" s="4">
        <f>C697+I697-L697-O697-U697-X697-R697</f>
        <v>0</v>
      </c>
      <c r="AB697" s="7">
        <v>45397</v>
      </c>
    </row>
    <row r="698" spans="1:28" ht="15.75" x14ac:dyDescent="0.25">
      <c r="A698" s="29">
        <v>45397</v>
      </c>
      <c r="B698" s="72" t="s">
        <v>354</v>
      </c>
      <c r="C698" s="25"/>
      <c r="D698" s="27" t="s">
        <v>52</v>
      </c>
      <c r="E698" s="25" t="s">
        <v>763</v>
      </c>
      <c r="F698" s="25">
        <v>1000</v>
      </c>
      <c r="G698" s="27" t="s">
        <v>34</v>
      </c>
      <c r="H698" s="25">
        <v>2499</v>
      </c>
      <c r="I698" s="11">
        <f t="shared" si="120"/>
        <v>2499000</v>
      </c>
      <c r="J698" s="31" t="s">
        <v>312</v>
      </c>
      <c r="K698" s="4" t="s">
        <v>1122</v>
      </c>
      <c r="L698" s="4">
        <f t="shared" si="121"/>
        <v>0</v>
      </c>
      <c r="M698" s="4"/>
      <c r="N698" s="4"/>
      <c r="O698" s="4">
        <f t="shared" si="122"/>
        <v>2499000</v>
      </c>
      <c r="P698" s="4">
        <v>2499000</v>
      </c>
      <c r="Q698" s="4"/>
      <c r="R698" s="4">
        <f t="shared" si="123"/>
        <v>0</v>
      </c>
      <c r="S698" s="4"/>
      <c r="T698" s="4"/>
      <c r="U698" s="4">
        <f t="shared" si="124"/>
        <v>0</v>
      </c>
      <c r="V698" s="4"/>
      <c r="W698" s="4"/>
      <c r="X698" s="4">
        <f t="shared" si="125"/>
        <v>0</v>
      </c>
      <c r="Y698" s="4"/>
      <c r="Z698" s="4"/>
      <c r="AA698" s="4">
        <f>C698+I698-L698-O698-U698-X698-R698</f>
        <v>0</v>
      </c>
      <c r="AB698" s="7">
        <v>45380</v>
      </c>
    </row>
    <row r="699" spans="1:28" ht="15.75" x14ac:dyDescent="0.25">
      <c r="A699" s="29">
        <v>45397</v>
      </c>
      <c r="B699" s="72" t="s">
        <v>354</v>
      </c>
      <c r="C699" s="25"/>
      <c r="D699" s="27" t="s">
        <v>52</v>
      </c>
      <c r="E699" s="25" t="s">
        <v>260</v>
      </c>
      <c r="F699" s="25">
        <v>200</v>
      </c>
      <c r="G699" s="27" t="s">
        <v>34</v>
      </c>
      <c r="H699" s="25">
        <v>2499</v>
      </c>
      <c r="I699" s="11">
        <f t="shared" si="120"/>
        <v>499800</v>
      </c>
      <c r="J699" s="31" t="s">
        <v>312</v>
      </c>
      <c r="K699" s="4" t="s">
        <v>1122</v>
      </c>
      <c r="L699" s="4">
        <f t="shared" si="121"/>
        <v>0</v>
      </c>
      <c r="M699" s="4"/>
      <c r="N699" s="4"/>
      <c r="O699" s="4">
        <f t="shared" si="122"/>
        <v>499800</v>
      </c>
      <c r="P699" s="4">
        <v>499800</v>
      </c>
      <c r="Q699" s="4"/>
      <c r="R699" s="4">
        <f t="shared" si="123"/>
        <v>0</v>
      </c>
      <c r="S699" s="4"/>
      <c r="T699" s="4"/>
      <c r="U699" s="4">
        <f t="shared" si="124"/>
        <v>0</v>
      </c>
      <c r="V699" s="4"/>
      <c r="W699" s="4"/>
      <c r="X699" s="4">
        <f t="shared" si="125"/>
        <v>0</v>
      </c>
      <c r="Y699" s="4"/>
      <c r="Z699" s="4"/>
      <c r="AA699" s="4">
        <f>C699+I699-L699-O699-U699-X699-R699</f>
        <v>0</v>
      </c>
      <c r="AB699" s="7">
        <v>45380</v>
      </c>
    </row>
    <row r="700" spans="1:28" ht="15.75" x14ac:dyDescent="0.25">
      <c r="A700" s="29">
        <v>45397</v>
      </c>
      <c r="B700" s="72" t="s">
        <v>86</v>
      </c>
      <c r="C700" s="25"/>
      <c r="D700" s="27" t="s">
        <v>46</v>
      </c>
      <c r="E700" s="25" t="s">
        <v>127</v>
      </c>
      <c r="F700" s="25">
        <v>2</v>
      </c>
      <c r="G700" s="27" t="s">
        <v>39</v>
      </c>
      <c r="H700" s="25">
        <v>65000</v>
      </c>
      <c r="I700" s="11">
        <f t="shared" si="120"/>
        <v>130000</v>
      </c>
      <c r="J700" s="32" t="s">
        <v>324</v>
      </c>
      <c r="K700" s="11"/>
      <c r="L700" s="4">
        <f t="shared" si="121"/>
        <v>0</v>
      </c>
      <c r="M700" s="4"/>
      <c r="N700" s="4"/>
      <c r="O700" s="4">
        <f t="shared" si="122"/>
        <v>0</v>
      </c>
      <c r="P700" s="4"/>
      <c r="Q700" s="4"/>
      <c r="R700" s="4">
        <f t="shared" si="123"/>
        <v>0</v>
      </c>
      <c r="S700" s="4"/>
      <c r="T700" s="4"/>
      <c r="U700" s="4">
        <f t="shared" si="124"/>
        <v>130000</v>
      </c>
      <c r="V700" s="4">
        <v>130000</v>
      </c>
      <c r="W700" s="4"/>
      <c r="X700" s="4">
        <f t="shared" si="125"/>
        <v>0</v>
      </c>
      <c r="Y700" s="4"/>
      <c r="Z700" s="4"/>
      <c r="AA700" s="4">
        <f>C700+I700-L700-O700-U700-X700-R700</f>
        <v>0</v>
      </c>
      <c r="AB700" s="7">
        <v>45399</v>
      </c>
    </row>
    <row r="701" spans="1:28" ht="15.75" x14ac:dyDescent="0.25">
      <c r="A701" s="29">
        <v>45397</v>
      </c>
      <c r="B701" s="72" t="s">
        <v>86</v>
      </c>
      <c r="C701" s="25"/>
      <c r="D701" s="27" t="s">
        <v>46</v>
      </c>
      <c r="E701" s="25" t="s">
        <v>129</v>
      </c>
      <c r="F701" s="25">
        <v>2</v>
      </c>
      <c r="G701" s="25" t="s">
        <v>77</v>
      </c>
      <c r="H701" s="25">
        <v>60000</v>
      </c>
      <c r="I701" s="11">
        <f t="shared" si="120"/>
        <v>120000</v>
      </c>
      <c r="J701" s="32" t="s">
        <v>324</v>
      </c>
      <c r="K701" s="11"/>
      <c r="L701" s="4">
        <f t="shared" si="121"/>
        <v>0</v>
      </c>
      <c r="M701" s="4"/>
      <c r="N701" s="4"/>
      <c r="O701" s="4">
        <f t="shared" si="122"/>
        <v>0</v>
      </c>
      <c r="P701" s="4"/>
      <c r="Q701" s="4"/>
      <c r="R701" s="4">
        <f t="shared" si="123"/>
        <v>0</v>
      </c>
      <c r="S701" s="4"/>
      <c r="T701" s="4"/>
      <c r="U701" s="4">
        <f t="shared" si="124"/>
        <v>120000</v>
      </c>
      <c r="V701" s="4">
        <v>120000</v>
      </c>
      <c r="W701" s="4"/>
      <c r="X701" s="4">
        <f t="shared" si="125"/>
        <v>0</v>
      </c>
      <c r="Y701" s="4"/>
      <c r="Z701" s="4"/>
      <c r="AA701" s="4">
        <f>C701+I701-L701-O701-U701-X701-R701</f>
        <v>0</v>
      </c>
      <c r="AB701" s="7">
        <v>45399</v>
      </c>
    </row>
    <row r="702" spans="1:28" ht="15.75" x14ac:dyDescent="0.25">
      <c r="A702" s="29">
        <v>45397</v>
      </c>
      <c r="B702" s="72" t="s">
        <v>531</v>
      </c>
      <c r="C702" s="27"/>
      <c r="D702" s="25" t="s">
        <v>52</v>
      </c>
      <c r="E702" s="27" t="s">
        <v>109</v>
      </c>
      <c r="F702" s="27">
        <v>250</v>
      </c>
      <c r="G702" s="25" t="s">
        <v>34</v>
      </c>
      <c r="H702" s="27">
        <v>1040</v>
      </c>
      <c r="I702" s="11">
        <f t="shared" si="120"/>
        <v>260000</v>
      </c>
      <c r="J702" s="32" t="s">
        <v>324</v>
      </c>
      <c r="K702" s="11"/>
      <c r="L702" s="4">
        <f t="shared" si="121"/>
        <v>260000</v>
      </c>
      <c r="M702" s="4">
        <v>260000</v>
      </c>
      <c r="N702" s="4"/>
      <c r="O702" s="4">
        <f t="shared" si="122"/>
        <v>0</v>
      </c>
      <c r="P702" s="4"/>
      <c r="Q702" s="4"/>
      <c r="R702" s="4">
        <f t="shared" si="123"/>
        <v>0</v>
      </c>
      <c r="S702" s="4"/>
      <c r="T702" s="4"/>
      <c r="U702" s="4">
        <f t="shared" si="124"/>
        <v>0</v>
      </c>
      <c r="V702" s="4"/>
      <c r="W702" s="4"/>
      <c r="X702" s="4">
        <f t="shared" si="125"/>
        <v>0</v>
      </c>
      <c r="Y702" s="4"/>
      <c r="Z702" s="4"/>
      <c r="AA702" s="4">
        <f>C702+I702-L702-O702-U702-X702-R702</f>
        <v>0</v>
      </c>
      <c r="AB702" s="7"/>
    </row>
    <row r="703" spans="1:28" ht="15.75" x14ac:dyDescent="0.25">
      <c r="A703" s="29">
        <v>45397</v>
      </c>
      <c r="B703" s="72" t="s">
        <v>531</v>
      </c>
      <c r="C703" s="25"/>
      <c r="D703" s="25" t="s">
        <v>52</v>
      </c>
      <c r="E703" s="25" t="s">
        <v>151</v>
      </c>
      <c r="F703" s="25">
        <v>318</v>
      </c>
      <c r="G703" s="25" t="s">
        <v>34</v>
      </c>
      <c r="H703" s="25">
        <v>1830</v>
      </c>
      <c r="I703" s="11">
        <f>F703*H703</f>
        <v>581940</v>
      </c>
      <c r="J703" s="32" t="s">
        <v>324</v>
      </c>
      <c r="K703" s="11"/>
      <c r="L703" s="4">
        <f>M703+N703</f>
        <v>581940</v>
      </c>
      <c r="M703" s="4">
        <v>581940</v>
      </c>
      <c r="N703" s="4"/>
      <c r="O703" s="4">
        <f>P703+Q703</f>
        <v>0</v>
      </c>
      <c r="P703" s="4"/>
      <c r="Q703" s="4"/>
      <c r="R703" s="4">
        <f>S703+T703</f>
        <v>0</v>
      </c>
      <c r="S703" s="4"/>
      <c r="T703" s="4"/>
      <c r="U703" s="4">
        <f>V703+W703</f>
        <v>0</v>
      </c>
      <c r="V703" s="4"/>
      <c r="W703" s="4"/>
      <c r="X703" s="4">
        <f>Y703+Z703</f>
        <v>0</v>
      </c>
      <c r="Y703" s="4"/>
      <c r="Z703" s="4"/>
      <c r="AA703" s="4">
        <f>C703+I703-L703-O703-U703-X703-R703</f>
        <v>0</v>
      </c>
      <c r="AB703" s="7"/>
    </row>
    <row r="704" spans="1:28" ht="15.75" x14ac:dyDescent="0.25">
      <c r="A704" s="29">
        <v>45397</v>
      </c>
      <c r="B704" s="72" t="s">
        <v>531</v>
      </c>
      <c r="C704" s="25"/>
      <c r="D704" s="25" t="s">
        <v>52</v>
      </c>
      <c r="E704" s="25" t="s">
        <v>151</v>
      </c>
      <c r="F704" s="25">
        <v>932</v>
      </c>
      <c r="G704" s="25" t="s">
        <v>34</v>
      </c>
      <c r="H704" s="25">
        <v>1830</v>
      </c>
      <c r="I704" s="11">
        <f t="shared" si="120"/>
        <v>1705560</v>
      </c>
      <c r="J704" s="32" t="s">
        <v>312</v>
      </c>
      <c r="K704" s="11"/>
      <c r="L704" s="4">
        <f t="shared" si="121"/>
        <v>0</v>
      </c>
      <c r="M704" s="4"/>
      <c r="N704" s="4"/>
      <c r="O704" s="4">
        <f t="shared" si="122"/>
        <v>1705560</v>
      </c>
      <c r="P704" s="4">
        <v>1705560</v>
      </c>
      <c r="Q704" s="4"/>
      <c r="R704" s="4">
        <f t="shared" si="123"/>
        <v>0</v>
      </c>
      <c r="S704" s="4"/>
      <c r="T704" s="4"/>
      <c r="U704" s="4">
        <f t="shared" si="124"/>
        <v>0</v>
      </c>
      <c r="V704" s="4"/>
      <c r="W704" s="4"/>
      <c r="X704" s="4">
        <f t="shared" si="125"/>
        <v>0</v>
      </c>
      <c r="Y704" s="4"/>
      <c r="Z704" s="4"/>
      <c r="AA704" s="4">
        <f>C704+I704-L704-O704-U704-X704-R704</f>
        <v>0</v>
      </c>
      <c r="AB704" s="7">
        <v>45397</v>
      </c>
    </row>
    <row r="705" spans="1:28" ht="15.75" x14ac:dyDescent="0.25">
      <c r="A705" s="29">
        <v>45397</v>
      </c>
      <c r="B705" s="25" t="s">
        <v>536</v>
      </c>
      <c r="C705" s="27"/>
      <c r="D705" s="25" t="s">
        <v>46</v>
      </c>
      <c r="E705" s="27" t="s">
        <v>81</v>
      </c>
      <c r="F705" s="25">
        <v>24.6</v>
      </c>
      <c r="G705" s="25" t="s">
        <v>39</v>
      </c>
      <c r="H705" s="27">
        <v>47000</v>
      </c>
      <c r="I705" s="11">
        <f t="shared" si="120"/>
        <v>1156200</v>
      </c>
      <c r="J705" s="32" t="s">
        <v>324</v>
      </c>
      <c r="K705" s="11"/>
      <c r="L705" s="4">
        <f t="shared" si="121"/>
        <v>0</v>
      </c>
      <c r="M705" s="4"/>
      <c r="N705" s="4"/>
      <c r="O705" s="4">
        <f t="shared" si="122"/>
        <v>0</v>
      </c>
      <c r="P705" s="4"/>
      <c r="Q705" s="4"/>
      <c r="R705" s="4">
        <f t="shared" si="123"/>
        <v>0</v>
      </c>
      <c r="S705" s="4"/>
      <c r="T705" s="4"/>
      <c r="U705" s="4">
        <f t="shared" si="124"/>
        <v>1156200</v>
      </c>
      <c r="V705" s="4">
        <v>1156200</v>
      </c>
      <c r="W705" s="4"/>
      <c r="X705" s="4">
        <f t="shared" si="125"/>
        <v>0</v>
      </c>
      <c r="Y705" s="4"/>
      <c r="Z705" s="4"/>
      <c r="AA705" s="4">
        <f>C705+I705-L705-O705-U705-X705-R705</f>
        <v>0</v>
      </c>
      <c r="AB705" s="7">
        <v>45397</v>
      </c>
    </row>
    <row r="706" spans="1:28" ht="15.75" x14ac:dyDescent="0.25">
      <c r="A706" s="29">
        <v>45397</v>
      </c>
      <c r="B706" s="72" t="s">
        <v>1319</v>
      </c>
      <c r="C706" s="27"/>
      <c r="D706" s="25" t="s">
        <v>52</v>
      </c>
      <c r="E706" s="27" t="s">
        <v>58</v>
      </c>
      <c r="F706" s="25">
        <v>2000</v>
      </c>
      <c r="G706" s="27" t="s">
        <v>34</v>
      </c>
      <c r="H706" s="27">
        <v>1750</v>
      </c>
      <c r="I706" s="11">
        <f t="shared" si="120"/>
        <v>3500000</v>
      </c>
      <c r="J706" s="32" t="s">
        <v>324</v>
      </c>
      <c r="K706" s="11"/>
      <c r="L706" s="4">
        <f t="shared" si="121"/>
        <v>0</v>
      </c>
      <c r="M706" s="4"/>
      <c r="N706" s="4"/>
      <c r="O706" s="4">
        <f t="shared" si="122"/>
        <v>0</v>
      </c>
      <c r="P706" s="4"/>
      <c r="Q706" s="4"/>
      <c r="R706" s="4">
        <f t="shared" si="123"/>
        <v>0</v>
      </c>
      <c r="S706" s="4"/>
      <c r="T706" s="4"/>
      <c r="U706" s="4">
        <f t="shared" si="124"/>
        <v>3500000</v>
      </c>
      <c r="V706" s="4">
        <v>2800000</v>
      </c>
      <c r="W706" s="4">
        <v>700000</v>
      </c>
      <c r="X706" s="4">
        <f t="shared" si="125"/>
        <v>0</v>
      </c>
      <c r="Y706" s="4"/>
      <c r="Z706" s="4"/>
      <c r="AA706" s="4">
        <f>C706+I706-L706-O706-U706-X706-R706</f>
        <v>0</v>
      </c>
      <c r="AB706" s="7">
        <v>45405</v>
      </c>
    </row>
    <row r="707" spans="1:28" ht="15.75" x14ac:dyDescent="0.25">
      <c r="A707" s="29">
        <v>45397</v>
      </c>
      <c r="B707" s="72" t="s">
        <v>304</v>
      </c>
      <c r="C707" s="25"/>
      <c r="D707" s="25" t="s">
        <v>46</v>
      </c>
      <c r="E707" s="27" t="s">
        <v>64</v>
      </c>
      <c r="F707" s="25">
        <v>300</v>
      </c>
      <c r="G707" s="27" t="s">
        <v>39</v>
      </c>
      <c r="H707" s="25">
        <v>60000</v>
      </c>
      <c r="I707" s="11">
        <f t="shared" si="120"/>
        <v>18000000</v>
      </c>
      <c r="J707" s="31" t="s">
        <v>312</v>
      </c>
      <c r="K707" s="11"/>
      <c r="L707" s="4">
        <f t="shared" si="121"/>
        <v>0</v>
      </c>
      <c r="M707" s="4"/>
      <c r="N707" s="4"/>
      <c r="O707" s="4">
        <f t="shared" si="122"/>
        <v>18000000</v>
      </c>
      <c r="P707" s="4">
        <v>18000000</v>
      </c>
      <c r="Q707" s="4"/>
      <c r="R707" s="4">
        <f t="shared" si="123"/>
        <v>0</v>
      </c>
      <c r="S707" s="4"/>
      <c r="T707" s="4"/>
      <c r="U707" s="4">
        <f t="shared" si="124"/>
        <v>0</v>
      </c>
      <c r="V707" s="4"/>
      <c r="W707" s="4"/>
      <c r="X707" s="4">
        <f t="shared" si="125"/>
        <v>0</v>
      </c>
      <c r="Y707" s="4"/>
      <c r="Z707" s="4"/>
      <c r="AA707" s="4">
        <f>C707+I707-L707-O707-U707-X707-R707</f>
        <v>0</v>
      </c>
      <c r="AB707" s="7">
        <v>45412</v>
      </c>
    </row>
    <row r="708" spans="1:28" ht="15.75" x14ac:dyDescent="0.25">
      <c r="A708" s="29">
        <v>45397</v>
      </c>
      <c r="B708" s="72" t="s">
        <v>1243</v>
      </c>
      <c r="C708" s="25"/>
      <c r="D708" s="25" t="s">
        <v>46</v>
      </c>
      <c r="E708" s="25" t="s">
        <v>148</v>
      </c>
      <c r="F708" s="25">
        <v>1</v>
      </c>
      <c r="G708" s="25" t="s">
        <v>23</v>
      </c>
      <c r="H708" s="25">
        <v>450000</v>
      </c>
      <c r="I708" s="11">
        <f t="shared" si="120"/>
        <v>450000</v>
      </c>
      <c r="J708" s="31" t="s">
        <v>324</v>
      </c>
      <c r="K708" s="11"/>
      <c r="L708" s="4">
        <f t="shared" si="121"/>
        <v>450000</v>
      </c>
      <c r="M708" s="4">
        <v>450000</v>
      </c>
      <c r="N708" s="4"/>
      <c r="O708" s="4">
        <f t="shared" si="122"/>
        <v>0</v>
      </c>
      <c r="P708" s="4"/>
      <c r="Q708" s="4"/>
      <c r="R708" s="4">
        <f t="shared" si="123"/>
        <v>0</v>
      </c>
      <c r="S708" s="4"/>
      <c r="T708" s="4"/>
      <c r="U708" s="4">
        <f t="shared" si="124"/>
        <v>0</v>
      </c>
      <c r="V708" s="4"/>
      <c r="W708" s="4"/>
      <c r="X708" s="4">
        <f t="shared" si="125"/>
        <v>0</v>
      </c>
      <c r="Y708" s="4"/>
      <c r="Z708" s="4"/>
      <c r="AA708" s="4">
        <f>C708+I708-L708-O708-U708-X708-R708</f>
        <v>0</v>
      </c>
      <c r="AB708" s="7">
        <v>45397</v>
      </c>
    </row>
    <row r="709" spans="1:28" ht="15.75" x14ac:dyDescent="0.25">
      <c r="A709" s="29">
        <v>45397</v>
      </c>
      <c r="B709" s="72" t="s">
        <v>719</v>
      </c>
      <c r="C709" s="27"/>
      <c r="D709" s="25" t="s">
        <v>52</v>
      </c>
      <c r="E709" s="27" t="s">
        <v>395</v>
      </c>
      <c r="F709" s="27">
        <v>3000</v>
      </c>
      <c r="G709" s="27" t="s">
        <v>34</v>
      </c>
      <c r="H709" s="27">
        <v>960</v>
      </c>
      <c r="I709" s="11">
        <f t="shared" si="120"/>
        <v>2880000</v>
      </c>
      <c r="J709" s="32" t="s">
        <v>324</v>
      </c>
      <c r="K709" s="11"/>
      <c r="L709" s="4">
        <f t="shared" si="121"/>
        <v>0</v>
      </c>
      <c r="M709" s="4"/>
      <c r="N709" s="4"/>
      <c r="O709" s="4">
        <f t="shared" si="122"/>
        <v>0</v>
      </c>
      <c r="P709" s="4"/>
      <c r="Q709" s="4"/>
      <c r="R709" s="4">
        <f t="shared" si="123"/>
        <v>0</v>
      </c>
      <c r="S709" s="4"/>
      <c r="T709" s="4"/>
      <c r="U709" s="4">
        <f t="shared" si="124"/>
        <v>2880000</v>
      </c>
      <c r="V709" s="4">
        <v>2880000</v>
      </c>
      <c r="W709" s="4"/>
      <c r="X709" s="4">
        <f t="shared" si="125"/>
        <v>0</v>
      </c>
      <c r="Y709" s="4"/>
      <c r="Z709" s="4"/>
      <c r="AA709" s="4">
        <f>C709+I709-L709-O709-U709-X709-R709</f>
        <v>0</v>
      </c>
      <c r="AB709" s="7">
        <v>45397</v>
      </c>
    </row>
    <row r="710" spans="1:28" ht="15.75" x14ac:dyDescent="0.25">
      <c r="A710" s="29">
        <v>45397</v>
      </c>
      <c r="B710" s="72" t="s">
        <v>256</v>
      </c>
      <c r="C710" s="25"/>
      <c r="D710" s="25" t="s">
        <v>52</v>
      </c>
      <c r="E710" s="27" t="s">
        <v>249</v>
      </c>
      <c r="F710" s="25">
        <v>500</v>
      </c>
      <c r="G710" s="27" t="s">
        <v>34</v>
      </c>
      <c r="H710" s="25">
        <v>4000</v>
      </c>
      <c r="I710" s="11">
        <f t="shared" si="120"/>
        <v>2000000</v>
      </c>
      <c r="J710" s="32" t="s">
        <v>324</v>
      </c>
      <c r="K710" s="11"/>
      <c r="L710" s="4">
        <f t="shared" si="121"/>
        <v>0</v>
      </c>
      <c r="M710" s="4"/>
      <c r="N710" s="4"/>
      <c r="O710" s="4">
        <f t="shared" si="122"/>
        <v>2000000</v>
      </c>
      <c r="P710" s="4">
        <v>2000000</v>
      </c>
      <c r="Q710" s="4"/>
      <c r="R710" s="4">
        <f t="shared" si="123"/>
        <v>0</v>
      </c>
      <c r="S710" s="4"/>
      <c r="T710" s="4"/>
      <c r="U710" s="4">
        <f t="shared" si="124"/>
        <v>0</v>
      </c>
      <c r="V710" s="4"/>
      <c r="W710" s="4"/>
      <c r="X710" s="4">
        <f t="shared" si="125"/>
        <v>0</v>
      </c>
      <c r="Y710" s="4"/>
      <c r="Z710" s="4"/>
      <c r="AA710" s="4">
        <f>C710+I710-L710-O710-U710-X710-R710</f>
        <v>0</v>
      </c>
      <c r="AB710" s="7">
        <v>45399</v>
      </c>
    </row>
    <row r="711" spans="1:28" ht="15.75" x14ac:dyDescent="0.25">
      <c r="A711" s="29">
        <v>45397</v>
      </c>
      <c r="B711" s="73" t="s">
        <v>592</v>
      </c>
      <c r="C711" s="27"/>
      <c r="D711" s="25" t="s">
        <v>52</v>
      </c>
      <c r="E711" s="27" t="s">
        <v>290</v>
      </c>
      <c r="F711" s="27">
        <v>500</v>
      </c>
      <c r="G711" s="27" t="s">
        <v>34</v>
      </c>
      <c r="H711" s="25">
        <v>2735</v>
      </c>
      <c r="I711" s="11">
        <f t="shared" si="120"/>
        <v>1367500</v>
      </c>
      <c r="J711" s="31" t="s">
        <v>312</v>
      </c>
      <c r="K711" s="11" t="s">
        <v>1241</v>
      </c>
      <c r="L711" s="4">
        <f t="shared" si="121"/>
        <v>0</v>
      </c>
      <c r="M711" s="4"/>
      <c r="N711" s="4"/>
      <c r="O711" s="4">
        <f t="shared" si="122"/>
        <v>1367500</v>
      </c>
      <c r="P711" s="4">
        <v>1367500</v>
      </c>
      <c r="Q711" s="4"/>
      <c r="R711" s="4">
        <f t="shared" si="123"/>
        <v>0</v>
      </c>
      <c r="S711" s="4"/>
      <c r="T711" s="4"/>
      <c r="U711" s="4">
        <f t="shared" si="124"/>
        <v>0</v>
      </c>
      <c r="V711" s="4"/>
      <c r="W711" s="4"/>
      <c r="X711" s="4">
        <f t="shared" si="125"/>
        <v>0</v>
      </c>
      <c r="Y711" s="4"/>
      <c r="Z711" s="4"/>
      <c r="AA711" s="4">
        <f>C711+I711-L711-O711-U711-X711-R711</f>
        <v>0</v>
      </c>
      <c r="AB711" s="7">
        <v>45395</v>
      </c>
    </row>
    <row r="712" spans="1:28" ht="15.75" x14ac:dyDescent="0.25">
      <c r="A712" s="29">
        <v>45397</v>
      </c>
      <c r="B712" s="73" t="s">
        <v>266</v>
      </c>
      <c r="C712" s="25"/>
      <c r="D712" s="25" t="s">
        <v>52</v>
      </c>
      <c r="E712" s="25" t="s">
        <v>165</v>
      </c>
      <c r="F712" s="25">
        <v>1</v>
      </c>
      <c r="G712" s="25" t="s">
        <v>303</v>
      </c>
      <c r="H712" s="25">
        <v>1200000</v>
      </c>
      <c r="I712" s="11">
        <f t="shared" si="120"/>
        <v>1200000</v>
      </c>
      <c r="J712" s="32" t="s">
        <v>312</v>
      </c>
      <c r="K712" s="11" t="s">
        <v>1251</v>
      </c>
      <c r="L712" s="4">
        <f t="shared" si="121"/>
        <v>0</v>
      </c>
      <c r="M712" s="4"/>
      <c r="N712" s="4"/>
      <c r="O712" s="4">
        <f t="shared" si="122"/>
        <v>1200000</v>
      </c>
      <c r="P712" s="4">
        <v>1200000</v>
      </c>
      <c r="Q712" s="4"/>
      <c r="R712" s="4">
        <f t="shared" si="123"/>
        <v>0</v>
      </c>
      <c r="S712" s="4"/>
      <c r="T712" s="4"/>
      <c r="U712" s="4">
        <f t="shared" si="124"/>
        <v>0</v>
      </c>
      <c r="V712" s="4"/>
      <c r="W712" s="4"/>
      <c r="X712" s="4">
        <f t="shared" si="125"/>
        <v>0</v>
      </c>
      <c r="Y712" s="4"/>
      <c r="Z712" s="4"/>
      <c r="AA712" s="4">
        <f>C712+I712-L712-O712-U712-X712-R712</f>
        <v>0</v>
      </c>
      <c r="AB712" s="7">
        <v>45397</v>
      </c>
    </row>
    <row r="713" spans="1:28" ht="15.75" x14ac:dyDescent="0.25">
      <c r="A713" s="29">
        <v>45397</v>
      </c>
      <c r="B713" s="73" t="s">
        <v>266</v>
      </c>
      <c r="C713" s="25"/>
      <c r="D713" s="25" t="s">
        <v>52</v>
      </c>
      <c r="E713" s="27" t="s">
        <v>189</v>
      </c>
      <c r="F713" s="25">
        <v>2</v>
      </c>
      <c r="G713" s="25" t="s">
        <v>23</v>
      </c>
      <c r="H713" s="25">
        <v>340000</v>
      </c>
      <c r="I713" s="11">
        <f t="shared" si="120"/>
        <v>680000</v>
      </c>
      <c r="J713" s="32" t="s">
        <v>324</v>
      </c>
      <c r="K713" s="11"/>
      <c r="L713" s="4">
        <f t="shared" si="121"/>
        <v>0</v>
      </c>
      <c r="M713" s="4"/>
      <c r="N713" s="4"/>
      <c r="O713" s="4">
        <f t="shared" si="122"/>
        <v>0</v>
      </c>
      <c r="P713" s="4"/>
      <c r="Q713" s="4"/>
      <c r="R713" s="4">
        <f t="shared" si="123"/>
        <v>0</v>
      </c>
      <c r="S713" s="4"/>
      <c r="T713" s="4"/>
      <c r="U713" s="4">
        <f t="shared" si="124"/>
        <v>680000</v>
      </c>
      <c r="V713" s="4">
        <v>680000</v>
      </c>
      <c r="W713" s="4"/>
      <c r="X713" s="4">
        <f t="shared" si="125"/>
        <v>0</v>
      </c>
      <c r="Y713" s="4"/>
      <c r="Z713" s="4"/>
      <c r="AA713" s="4">
        <f>C713+I713-L713-O713-U713-X713-R713</f>
        <v>0</v>
      </c>
      <c r="AB713" s="7">
        <v>45397</v>
      </c>
    </row>
    <row r="714" spans="1:28" ht="15.75" x14ac:dyDescent="0.25">
      <c r="A714" s="29">
        <v>45397</v>
      </c>
      <c r="B714" s="72" t="s">
        <v>1024</v>
      </c>
      <c r="C714" s="25"/>
      <c r="D714" s="25" t="s">
        <v>52</v>
      </c>
      <c r="E714" s="25" t="s">
        <v>58</v>
      </c>
      <c r="F714" s="25">
        <v>2000</v>
      </c>
      <c r="G714" s="25" t="s">
        <v>34</v>
      </c>
      <c r="H714" s="25">
        <v>2000</v>
      </c>
      <c r="I714" s="11">
        <f t="shared" si="120"/>
        <v>4000000</v>
      </c>
      <c r="J714" s="32" t="s">
        <v>324</v>
      </c>
      <c r="K714" s="11"/>
      <c r="L714" s="4">
        <f t="shared" si="121"/>
        <v>0</v>
      </c>
      <c r="M714" s="4"/>
      <c r="N714" s="4"/>
      <c r="O714" s="4">
        <f t="shared" si="122"/>
        <v>0</v>
      </c>
      <c r="P714" s="4"/>
      <c r="Q714" s="4"/>
      <c r="R714" s="4">
        <f t="shared" si="123"/>
        <v>0</v>
      </c>
      <c r="S714" s="4"/>
      <c r="T714" s="4"/>
      <c r="U714" s="4">
        <f t="shared" si="124"/>
        <v>4000000</v>
      </c>
      <c r="V714" s="4">
        <v>4000000</v>
      </c>
      <c r="W714" s="4"/>
      <c r="X714" s="4">
        <f t="shared" si="125"/>
        <v>0</v>
      </c>
      <c r="Y714" s="4"/>
      <c r="Z714" s="4"/>
      <c r="AA714" s="4">
        <f>C714+I714-L714-O714-U714-X714-R714</f>
        <v>0</v>
      </c>
      <c r="AB714" s="7">
        <v>45397</v>
      </c>
    </row>
    <row r="715" spans="1:28" ht="15.75" x14ac:dyDescent="0.25">
      <c r="A715" s="29">
        <v>45397</v>
      </c>
      <c r="B715" s="72" t="s">
        <v>376</v>
      </c>
      <c r="C715" s="27"/>
      <c r="D715" s="25" t="s">
        <v>46</v>
      </c>
      <c r="E715" s="27" t="s">
        <v>128</v>
      </c>
      <c r="F715" s="27">
        <v>25</v>
      </c>
      <c r="G715" s="25" t="s">
        <v>39</v>
      </c>
      <c r="H715" s="27">
        <v>125000</v>
      </c>
      <c r="I715" s="11">
        <f t="shared" si="120"/>
        <v>3125000</v>
      </c>
      <c r="J715" s="32" t="s">
        <v>324</v>
      </c>
      <c r="K715" s="11"/>
      <c r="L715" s="4">
        <f t="shared" si="121"/>
        <v>3125000</v>
      </c>
      <c r="M715" s="4">
        <v>3125000</v>
      </c>
      <c r="N715" s="4"/>
      <c r="O715" s="4">
        <f t="shared" si="122"/>
        <v>0</v>
      </c>
      <c r="P715" s="4"/>
      <c r="Q715" s="4"/>
      <c r="R715" s="4">
        <f t="shared" si="123"/>
        <v>0</v>
      </c>
      <c r="S715" s="4"/>
      <c r="T715" s="4"/>
      <c r="U715" s="4">
        <f t="shared" si="124"/>
        <v>0</v>
      </c>
      <c r="V715" s="4"/>
      <c r="W715" s="4"/>
      <c r="X715" s="4">
        <f t="shared" si="125"/>
        <v>0</v>
      </c>
      <c r="Y715" s="4"/>
      <c r="Z715" s="4"/>
      <c r="AA715" s="4">
        <f>C715+I715-L715-O715-U715-X715-R715</f>
        <v>0</v>
      </c>
      <c r="AB715" s="7">
        <v>45399</v>
      </c>
    </row>
    <row r="716" spans="1:28" ht="15.75" x14ac:dyDescent="0.25">
      <c r="A716" s="29">
        <v>45397</v>
      </c>
      <c r="B716" s="72" t="s">
        <v>841</v>
      </c>
      <c r="C716" s="27"/>
      <c r="D716" s="25" t="s">
        <v>52</v>
      </c>
      <c r="E716" s="25" t="s">
        <v>129</v>
      </c>
      <c r="F716" s="27">
        <v>24</v>
      </c>
      <c r="G716" s="25" t="s">
        <v>77</v>
      </c>
      <c r="H716" s="27">
        <v>63000</v>
      </c>
      <c r="I716" s="11">
        <f t="shared" si="120"/>
        <v>1512000</v>
      </c>
      <c r="J716" s="32" t="s">
        <v>324</v>
      </c>
      <c r="K716" s="11"/>
      <c r="L716" s="4">
        <f t="shared" si="121"/>
        <v>0</v>
      </c>
      <c r="M716" s="4"/>
      <c r="N716" s="4"/>
      <c r="O716" s="4">
        <f t="shared" si="122"/>
        <v>0</v>
      </c>
      <c r="P716" s="4"/>
      <c r="Q716" s="4"/>
      <c r="R716" s="4">
        <f t="shared" si="123"/>
        <v>0</v>
      </c>
      <c r="S716" s="4"/>
      <c r="T716" s="4"/>
      <c r="U716" s="4">
        <f t="shared" si="124"/>
        <v>1512000</v>
      </c>
      <c r="V716" s="4">
        <v>1512000</v>
      </c>
      <c r="W716" s="4"/>
      <c r="X716" s="4">
        <f t="shared" si="125"/>
        <v>0</v>
      </c>
      <c r="Y716" s="4"/>
      <c r="Z716" s="4"/>
      <c r="AA716" s="4">
        <f>C716+I716-L716-O716-U716-X716-R716</f>
        <v>0</v>
      </c>
      <c r="AB716" s="7">
        <v>45397</v>
      </c>
    </row>
    <row r="717" spans="1:28" ht="15.75" x14ac:dyDescent="0.25">
      <c r="A717" s="29">
        <v>45397</v>
      </c>
      <c r="B717" s="72" t="s">
        <v>1244</v>
      </c>
      <c r="C717" s="25"/>
      <c r="D717" s="25" t="s">
        <v>46</v>
      </c>
      <c r="E717" s="25" t="s">
        <v>218</v>
      </c>
      <c r="F717" s="25">
        <v>2.5</v>
      </c>
      <c r="G717" s="25" t="s">
        <v>39</v>
      </c>
      <c r="H717" s="25">
        <v>87000</v>
      </c>
      <c r="I717" s="11">
        <f t="shared" si="120"/>
        <v>217500</v>
      </c>
      <c r="J717" s="32" t="s">
        <v>324</v>
      </c>
      <c r="K717" s="11"/>
      <c r="L717" s="4">
        <f t="shared" si="121"/>
        <v>217500</v>
      </c>
      <c r="M717" s="4">
        <v>217500</v>
      </c>
      <c r="N717" s="4"/>
      <c r="O717" s="4">
        <f t="shared" si="122"/>
        <v>0</v>
      </c>
      <c r="P717" s="4"/>
      <c r="Q717" s="4"/>
      <c r="R717" s="4">
        <f t="shared" si="123"/>
        <v>0</v>
      </c>
      <c r="S717" s="4"/>
      <c r="T717" s="4"/>
      <c r="U717" s="4">
        <f t="shared" si="124"/>
        <v>0</v>
      </c>
      <c r="V717" s="4"/>
      <c r="W717" s="4"/>
      <c r="X717" s="4">
        <f t="shared" si="125"/>
        <v>0</v>
      </c>
      <c r="Y717" s="4"/>
      <c r="Z717" s="4"/>
      <c r="AA717" s="4">
        <f>C717+I717-L717-O717-U717-X717-R717</f>
        <v>0</v>
      </c>
      <c r="AB717" s="7">
        <v>45397</v>
      </c>
    </row>
    <row r="718" spans="1:28" ht="15.75" x14ac:dyDescent="0.25">
      <c r="A718" s="29">
        <v>45397</v>
      </c>
      <c r="B718" s="72" t="s">
        <v>1244</v>
      </c>
      <c r="C718" s="25"/>
      <c r="D718" s="25" t="s">
        <v>46</v>
      </c>
      <c r="E718" s="25" t="s">
        <v>217</v>
      </c>
      <c r="F718" s="25">
        <v>2.5</v>
      </c>
      <c r="G718" s="25" t="s">
        <v>39</v>
      </c>
      <c r="H718" s="25">
        <v>87000</v>
      </c>
      <c r="I718" s="11">
        <f t="shared" si="120"/>
        <v>217500</v>
      </c>
      <c r="J718" s="32" t="s">
        <v>324</v>
      </c>
      <c r="K718" s="11"/>
      <c r="L718" s="4">
        <f t="shared" si="121"/>
        <v>217500</v>
      </c>
      <c r="M718" s="4">
        <v>217500</v>
      </c>
      <c r="N718" s="4"/>
      <c r="O718" s="4">
        <f t="shared" si="122"/>
        <v>0</v>
      </c>
      <c r="P718" s="4"/>
      <c r="Q718" s="4"/>
      <c r="R718" s="4">
        <f t="shared" si="123"/>
        <v>0</v>
      </c>
      <c r="S718" s="4"/>
      <c r="T718" s="4"/>
      <c r="U718" s="4">
        <f t="shared" si="124"/>
        <v>0</v>
      </c>
      <c r="V718" s="4"/>
      <c r="W718" s="4"/>
      <c r="X718" s="4">
        <f t="shared" si="125"/>
        <v>0</v>
      </c>
      <c r="Y718" s="4"/>
      <c r="Z718" s="4"/>
      <c r="AA718" s="4">
        <f>C718+I718-L718-O718-U718-X718-R718</f>
        <v>0</v>
      </c>
      <c r="AB718" s="7">
        <v>45397</v>
      </c>
    </row>
    <row r="719" spans="1:28" ht="15.75" x14ac:dyDescent="0.25">
      <c r="A719" s="29">
        <v>45397</v>
      </c>
      <c r="B719" s="72" t="s">
        <v>422</v>
      </c>
      <c r="C719" s="25"/>
      <c r="D719" s="25" t="s">
        <v>46</v>
      </c>
      <c r="E719" s="25" t="s">
        <v>44</v>
      </c>
      <c r="F719" s="25">
        <v>1000</v>
      </c>
      <c r="G719" s="25" t="s">
        <v>34</v>
      </c>
      <c r="H719" s="25">
        <v>1010</v>
      </c>
      <c r="I719" s="11">
        <f t="shared" si="120"/>
        <v>1010000</v>
      </c>
      <c r="J719" s="32" t="s">
        <v>324</v>
      </c>
      <c r="K719" s="11"/>
      <c r="L719" s="4">
        <f t="shared" si="121"/>
        <v>0</v>
      </c>
      <c r="M719" s="4"/>
      <c r="N719" s="4"/>
      <c r="O719" s="4">
        <f t="shared" si="122"/>
        <v>0</v>
      </c>
      <c r="P719" s="4"/>
      <c r="Q719" s="4"/>
      <c r="R719" s="4">
        <f t="shared" si="123"/>
        <v>0</v>
      </c>
      <c r="S719" s="4"/>
      <c r="T719" s="4"/>
      <c r="U719" s="4">
        <f t="shared" si="124"/>
        <v>1010000</v>
      </c>
      <c r="V719" s="4">
        <v>1010000</v>
      </c>
      <c r="W719" s="4"/>
      <c r="X719" s="4">
        <f t="shared" si="125"/>
        <v>0</v>
      </c>
      <c r="Y719" s="4"/>
      <c r="Z719" s="4"/>
      <c r="AA719" s="4">
        <f>C719+I719-L719-O719-U719-X719-R719</f>
        <v>0</v>
      </c>
      <c r="AB719" s="7">
        <v>45405</v>
      </c>
    </row>
    <row r="720" spans="1:28" ht="15.75" x14ac:dyDescent="0.25">
      <c r="A720" s="29">
        <v>45397</v>
      </c>
      <c r="B720" s="72" t="s">
        <v>422</v>
      </c>
      <c r="C720" s="25"/>
      <c r="D720" s="25" t="s">
        <v>46</v>
      </c>
      <c r="E720" s="25" t="s">
        <v>259</v>
      </c>
      <c r="F720" s="25">
        <v>1000</v>
      </c>
      <c r="G720" s="25" t="s">
        <v>34</v>
      </c>
      <c r="H720" s="25">
        <v>945</v>
      </c>
      <c r="I720" s="11">
        <f t="shared" si="120"/>
        <v>945000</v>
      </c>
      <c r="J720" s="32" t="s">
        <v>324</v>
      </c>
      <c r="K720" s="11"/>
      <c r="L720" s="4">
        <f t="shared" si="121"/>
        <v>0</v>
      </c>
      <c r="M720" s="4"/>
      <c r="N720" s="4"/>
      <c r="O720" s="4">
        <f t="shared" si="122"/>
        <v>0</v>
      </c>
      <c r="P720" s="4"/>
      <c r="Q720" s="4"/>
      <c r="R720" s="4">
        <f t="shared" si="123"/>
        <v>0</v>
      </c>
      <c r="S720" s="4"/>
      <c r="T720" s="4"/>
      <c r="U720" s="4">
        <f t="shared" si="124"/>
        <v>945000</v>
      </c>
      <c r="V720" s="4">
        <v>945000</v>
      </c>
      <c r="W720" s="4"/>
      <c r="X720" s="4">
        <f t="shared" si="125"/>
        <v>0</v>
      </c>
      <c r="Y720" s="4"/>
      <c r="Z720" s="4"/>
      <c r="AA720" s="4">
        <f>C720+I720-L720-O720-U720-X720-R720</f>
        <v>0</v>
      </c>
      <c r="AB720" s="7">
        <v>45405</v>
      </c>
    </row>
    <row r="721" spans="1:28" ht="15.75" x14ac:dyDescent="0.25">
      <c r="A721" s="29">
        <v>45397</v>
      </c>
      <c r="B721" s="72" t="s">
        <v>330</v>
      </c>
      <c r="C721" s="27"/>
      <c r="D721" s="25" t="s">
        <v>52</v>
      </c>
      <c r="E721" s="27" t="s">
        <v>225</v>
      </c>
      <c r="F721" s="27">
        <v>300</v>
      </c>
      <c r="G721" s="25" t="s">
        <v>34</v>
      </c>
      <c r="H721" s="27">
        <v>3185</v>
      </c>
      <c r="I721" s="11">
        <f t="shared" si="120"/>
        <v>955500</v>
      </c>
      <c r="J721" s="31" t="s">
        <v>312</v>
      </c>
      <c r="K721" s="11" t="s">
        <v>1254</v>
      </c>
      <c r="L721" s="4">
        <f t="shared" si="121"/>
        <v>0</v>
      </c>
      <c r="M721" s="4"/>
      <c r="N721" s="4"/>
      <c r="O721" s="4">
        <f t="shared" si="122"/>
        <v>955500</v>
      </c>
      <c r="P721" s="4">
        <v>955500</v>
      </c>
      <c r="Q721" s="4"/>
      <c r="R721" s="4">
        <f t="shared" si="123"/>
        <v>0</v>
      </c>
      <c r="S721" s="4"/>
      <c r="T721" s="4"/>
      <c r="U721" s="4">
        <f t="shared" si="124"/>
        <v>0</v>
      </c>
      <c r="V721" s="4"/>
      <c r="W721" s="4"/>
      <c r="X721" s="4">
        <f t="shared" si="125"/>
        <v>0</v>
      </c>
      <c r="Y721" s="4"/>
      <c r="Z721" s="4"/>
      <c r="AA721" s="4">
        <f>C721+I721-L721-O721-U721-X721-R721</f>
        <v>0</v>
      </c>
      <c r="AB721" s="7">
        <v>45397</v>
      </c>
    </row>
    <row r="722" spans="1:28" ht="15.75" x14ac:dyDescent="0.25">
      <c r="A722" s="29">
        <v>45397</v>
      </c>
      <c r="B722" s="72" t="s">
        <v>330</v>
      </c>
      <c r="C722" s="25"/>
      <c r="D722" s="25" t="s">
        <v>52</v>
      </c>
      <c r="E722" s="27" t="s">
        <v>50</v>
      </c>
      <c r="F722" s="49">
        <v>100</v>
      </c>
      <c r="G722" s="25" t="s">
        <v>34</v>
      </c>
      <c r="H722" s="25">
        <v>3885</v>
      </c>
      <c r="I722" s="11">
        <f t="shared" si="120"/>
        <v>388500</v>
      </c>
      <c r="J722" s="31" t="s">
        <v>312</v>
      </c>
      <c r="K722" s="11" t="s">
        <v>1254</v>
      </c>
      <c r="L722" s="4">
        <f t="shared" si="121"/>
        <v>0</v>
      </c>
      <c r="M722" s="4"/>
      <c r="N722" s="4"/>
      <c r="O722" s="4">
        <f t="shared" si="122"/>
        <v>388500</v>
      </c>
      <c r="P722" s="4">
        <v>388500</v>
      </c>
      <c r="Q722" s="4"/>
      <c r="R722" s="4">
        <f t="shared" si="123"/>
        <v>0</v>
      </c>
      <c r="S722" s="4"/>
      <c r="T722" s="4"/>
      <c r="U722" s="4">
        <f t="shared" si="124"/>
        <v>0</v>
      </c>
      <c r="V722" s="4"/>
      <c r="W722" s="4"/>
      <c r="X722" s="4">
        <f t="shared" si="125"/>
        <v>0</v>
      </c>
      <c r="Y722" s="4"/>
      <c r="Z722" s="4"/>
      <c r="AA722" s="4">
        <f>C722+I722-L722-O722-U722-X722-R722</f>
        <v>0</v>
      </c>
      <c r="AB722" s="7">
        <v>45397</v>
      </c>
    </row>
    <row r="723" spans="1:28" ht="15.75" x14ac:dyDescent="0.25">
      <c r="A723" s="29">
        <v>45397</v>
      </c>
      <c r="B723" s="72" t="s">
        <v>330</v>
      </c>
      <c r="C723" s="25"/>
      <c r="D723" s="25" t="s">
        <v>52</v>
      </c>
      <c r="E723" s="25" t="s">
        <v>61</v>
      </c>
      <c r="F723" s="25">
        <v>125</v>
      </c>
      <c r="G723" s="25" t="s">
        <v>34</v>
      </c>
      <c r="H723" s="25">
        <v>2280</v>
      </c>
      <c r="I723" s="11">
        <f t="shared" si="120"/>
        <v>285000</v>
      </c>
      <c r="J723" s="31" t="s">
        <v>312</v>
      </c>
      <c r="K723" s="11" t="s">
        <v>1254</v>
      </c>
      <c r="L723" s="4">
        <f t="shared" si="121"/>
        <v>0</v>
      </c>
      <c r="M723" s="4"/>
      <c r="N723" s="4"/>
      <c r="O723" s="4">
        <f t="shared" si="122"/>
        <v>285000</v>
      </c>
      <c r="P723" s="4">
        <v>285000</v>
      </c>
      <c r="Q723" s="4"/>
      <c r="R723" s="4">
        <f t="shared" si="123"/>
        <v>0</v>
      </c>
      <c r="S723" s="4"/>
      <c r="T723" s="4"/>
      <c r="U723" s="4">
        <f t="shared" si="124"/>
        <v>0</v>
      </c>
      <c r="V723" s="4"/>
      <c r="W723" s="4"/>
      <c r="X723" s="4">
        <f t="shared" si="125"/>
        <v>0</v>
      </c>
      <c r="Y723" s="4"/>
      <c r="Z723" s="4"/>
      <c r="AA723" s="4">
        <f>C723+I723-L723-O723-U723-X723-R723</f>
        <v>0</v>
      </c>
      <c r="AB723" s="7">
        <v>45397</v>
      </c>
    </row>
    <row r="724" spans="1:28" ht="15.75" x14ac:dyDescent="0.25">
      <c r="A724" s="29">
        <v>45397</v>
      </c>
      <c r="B724" s="27" t="s">
        <v>231</v>
      </c>
      <c r="C724" s="25"/>
      <c r="D724" s="25" t="s">
        <v>46</v>
      </c>
      <c r="E724" s="25" t="s">
        <v>50</v>
      </c>
      <c r="F724" s="25">
        <v>3500</v>
      </c>
      <c r="G724" s="25" t="s">
        <v>34</v>
      </c>
      <c r="H724" s="25">
        <v>3885</v>
      </c>
      <c r="I724" s="11">
        <f t="shared" si="120"/>
        <v>13597500</v>
      </c>
      <c r="J724" s="17" t="s">
        <v>312</v>
      </c>
      <c r="K724" s="11"/>
      <c r="L724" s="4">
        <f t="shared" si="121"/>
        <v>0</v>
      </c>
      <c r="M724" s="4"/>
      <c r="N724" s="4"/>
      <c r="O724" s="4">
        <f t="shared" si="122"/>
        <v>13597500</v>
      </c>
      <c r="P724" s="4">
        <v>13597500</v>
      </c>
      <c r="Q724" s="4"/>
      <c r="R724" s="4">
        <f t="shared" si="123"/>
        <v>0</v>
      </c>
      <c r="S724" s="4"/>
      <c r="T724" s="4"/>
      <c r="U724" s="4">
        <f t="shared" si="124"/>
        <v>0</v>
      </c>
      <c r="V724" s="4"/>
      <c r="W724" s="4"/>
      <c r="X724" s="4">
        <f t="shared" si="125"/>
        <v>0</v>
      </c>
      <c r="Y724" s="4"/>
      <c r="Z724" s="4"/>
      <c r="AA724" s="4">
        <f>C724+I724-L724-O724-U724-X724-R724</f>
        <v>0</v>
      </c>
      <c r="AB724" s="7">
        <v>45405</v>
      </c>
    </row>
    <row r="725" spans="1:28" ht="15.75" x14ac:dyDescent="0.25">
      <c r="A725" s="29">
        <v>45397</v>
      </c>
      <c r="B725" s="73" t="s">
        <v>205</v>
      </c>
      <c r="C725" s="25"/>
      <c r="D725" s="25" t="s">
        <v>46</v>
      </c>
      <c r="E725" s="25" t="s">
        <v>259</v>
      </c>
      <c r="F725" s="25">
        <v>2000</v>
      </c>
      <c r="G725" s="25" t="s">
        <v>34</v>
      </c>
      <c r="H725" s="25">
        <v>835</v>
      </c>
      <c r="I725" s="11">
        <f t="shared" si="120"/>
        <v>1670000</v>
      </c>
      <c r="J725" s="31" t="s">
        <v>312</v>
      </c>
      <c r="L725" s="4">
        <f t="shared" si="121"/>
        <v>0</v>
      </c>
      <c r="M725" s="4"/>
      <c r="N725" s="4"/>
      <c r="O725" s="4">
        <f t="shared" si="122"/>
        <v>1670000</v>
      </c>
      <c r="P725" s="155">
        <v>1670000</v>
      </c>
      <c r="Q725" s="4"/>
      <c r="R725" s="4">
        <f t="shared" si="123"/>
        <v>0</v>
      </c>
      <c r="S725" s="4"/>
      <c r="T725" s="4"/>
      <c r="U725" s="4">
        <f t="shared" si="124"/>
        <v>0</v>
      </c>
      <c r="V725" s="4"/>
      <c r="W725" s="4"/>
      <c r="X725" s="4">
        <f t="shared" si="125"/>
        <v>0</v>
      </c>
      <c r="Y725" s="4"/>
      <c r="Z725" s="4"/>
      <c r="AA725" s="4">
        <f>C725+I725-L725-O725-U725-X725-R725</f>
        <v>0</v>
      </c>
      <c r="AB725" s="7">
        <v>45406</v>
      </c>
    </row>
    <row r="726" spans="1:28" ht="15.75" x14ac:dyDescent="0.25">
      <c r="A726" s="29">
        <v>45397</v>
      </c>
      <c r="B726" s="73" t="s">
        <v>291</v>
      </c>
      <c r="C726" s="27"/>
      <c r="D726" s="25" t="s">
        <v>52</v>
      </c>
      <c r="E726" s="27" t="s">
        <v>130</v>
      </c>
      <c r="F726" s="27">
        <v>10</v>
      </c>
      <c r="G726" s="27" t="s">
        <v>77</v>
      </c>
      <c r="H726" s="27">
        <v>45000</v>
      </c>
      <c r="I726" s="11">
        <f t="shared" si="120"/>
        <v>450000</v>
      </c>
      <c r="J726" s="32" t="s">
        <v>324</v>
      </c>
      <c r="K726" s="11"/>
      <c r="L726" s="4">
        <f t="shared" si="121"/>
        <v>0</v>
      </c>
      <c r="M726" s="4"/>
      <c r="N726" s="4"/>
      <c r="O726" s="4">
        <f t="shared" si="122"/>
        <v>0</v>
      </c>
      <c r="P726" s="4"/>
      <c r="Q726" s="4"/>
      <c r="R726" s="4">
        <f t="shared" si="123"/>
        <v>0</v>
      </c>
      <c r="S726" s="4"/>
      <c r="T726" s="4"/>
      <c r="U726" s="4">
        <f t="shared" si="124"/>
        <v>450000</v>
      </c>
      <c r="V726" s="4">
        <v>450000</v>
      </c>
      <c r="W726" s="4"/>
      <c r="X726" s="4">
        <f t="shared" si="125"/>
        <v>0</v>
      </c>
      <c r="Y726" s="4"/>
      <c r="Z726" s="4"/>
      <c r="AA726" s="4">
        <f>C726+I726-L726-O726-U726-X726-R726</f>
        <v>0</v>
      </c>
      <c r="AB726" s="7">
        <v>45402</v>
      </c>
    </row>
    <row r="727" spans="1:28" ht="15.75" x14ac:dyDescent="0.25">
      <c r="A727" s="29">
        <v>45397</v>
      </c>
      <c r="B727" s="73" t="s">
        <v>743</v>
      </c>
      <c r="C727" s="25"/>
      <c r="D727" s="25" t="s">
        <v>46</v>
      </c>
      <c r="E727" s="25" t="s">
        <v>127</v>
      </c>
      <c r="F727" s="25">
        <v>2</v>
      </c>
      <c r="G727" s="27" t="s">
        <v>39</v>
      </c>
      <c r="H727" s="25">
        <v>65000</v>
      </c>
      <c r="I727" s="11">
        <f t="shared" si="120"/>
        <v>130000</v>
      </c>
      <c r="J727" s="32" t="s">
        <v>312</v>
      </c>
      <c r="K727" s="11" t="s">
        <v>1277</v>
      </c>
      <c r="L727" s="4">
        <f t="shared" si="121"/>
        <v>0</v>
      </c>
      <c r="M727" s="4"/>
      <c r="N727" s="4"/>
      <c r="O727" s="4">
        <f t="shared" si="122"/>
        <v>130000</v>
      </c>
      <c r="P727" s="4">
        <v>130000</v>
      </c>
      <c r="Q727" s="4"/>
      <c r="R727" s="4">
        <f t="shared" si="123"/>
        <v>0</v>
      </c>
      <c r="S727" s="4"/>
      <c r="T727" s="4"/>
      <c r="U727" s="4">
        <f t="shared" si="124"/>
        <v>0</v>
      </c>
      <c r="V727" s="4"/>
      <c r="W727" s="4"/>
      <c r="X727" s="4">
        <f t="shared" si="125"/>
        <v>0</v>
      </c>
      <c r="Y727" s="4"/>
      <c r="Z727" s="4"/>
      <c r="AA727" s="4">
        <f>C727+I727-L727-O727-U727-X727-R727</f>
        <v>0</v>
      </c>
      <c r="AB727" s="7">
        <v>45399</v>
      </c>
    </row>
    <row r="728" spans="1:28" ht="15.75" x14ac:dyDescent="0.25">
      <c r="A728" s="29">
        <v>45397</v>
      </c>
      <c r="B728" s="73" t="s">
        <v>743</v>
      </c>
      <c r="C728" s="25"/>
      <c r="D728" s="25" t="s">
        <v>46</v>
      </c>
      <c r="E728" s="25" t="s">
        <v>53</v>
      </c>
      <c r="F728" s="25">
        <v>2</v>
      </c>
      <c r="G728" s="27" t="s">
        <v>23</v>
      </c>
      <c r="H728" s="25">
        <v>450000</v>
      </c>
      <c r="I728" s="11">
        <f t="shared" si="120"/>
        <v>900000</v>
      </c>
      <c r="J728" s="32" t="s">
        <v>312</v>
      </c>
      <c r="K728" s="11" t="s">
        <v>1277</v>
      </c>
      <c r="L728" s="4">
        <f t="shared" si="121"/>
        <v>0</v>
      </c>
      <c r="M728" s="4"/>
      <c r="N728" s="4"/>
      <c r="O728" s="4">
        <f t="shared" si="122"/>
        <v>900000</v>
      </c>
      <c r="P728" s="4">
        <v>900000</v>
      </c>
      <c r="Q728" s="4"/>
      <c r="R728" s="4">
        <f t="shared" si="123"/>
        <v>0</v>
      </c>
      <c r="S728" s="4"/>
      <c r="T728" s="4"/>
      <c r="U728" s="4">
        <f t="shared" si="124"/>
        <v>0</v>
      </c>
      <c r="V728" s="4"/>
      <c r="W728" s="4"/>
      <c r="X728" s="4">
        <f t="shared" si="125"/>
        <v>0</v>
      </c>
      <c r="Y728" s="4"/>
      <c r="Z728" s="4"/>
      <c r="AA728" s="4">
        <f>C728+I728-L728-O728-U728-X728-R728</f>
        <v>0</v>
      </c>
      <c r="AB728" s="7">
        <v>45399</v>
      </c>
    </row>
    <row r="729" spans="1:28" ht="15.75" x14ac:dyDescent="0.25">
      <c r="A729" s="29">
        <v>45397</v>
      </c>
      <c r="B729" s="72" t="s">
        <v>1245</v>
      </c>
      <c r="C729" s="25"/>
      <c r="D729" s="25" t="s">
        <v>52</v>
      </c>
      <c r="E729" s="25" t="s">
        <v>260</v>
      </c>
      <c r="F729" s="25">
        <v>100</v>
      </c>
      <c r="G729" s="27" t="s">
        <v>34</v>
      </c>
      <c r="H729" s="25">
        <v>2793</v>
      </c>
      <c r="I729" s="11">
        <f t="shared" si="120"/>
        <v>279300</v>
      </c>
      <c r="J729" s="32" t="s">
        <v>324</v>
      </c>
      <c r="K729" s="11"/>
      <c r="L729" s="4">
        <f t="shared" si="121"/>
        <v>279300</v>
      </c>
      <c r="M729" s="4">
        <v>279300</v>
      </c>
      <c r="N729" s="4"/>
      <c r="O729" s="4">
        <f t="shared" si="122"/>
        <v>0</v>
      </c>
      <c r="P729" s="4"/>
      <c r="Q729" s="4"/>
      <c r="R729" s="4">
        <f t="shared" si="123"/>
        <v>0</v>
      </c>
      <c r="S729" s="4"/>
      <c r="T729" s="4"/>
      <c r="U729" s="4">
        <f t="shared" si="124"/>
        <v>0</v>
      </c>
      <c r="V729" s="4"/>
      <c r="W729" s="4"/>
      <c r="X729" s="4">
        <f t="shared" si="125"/>
        <v>0</v>
      </c>
      <c r="Y729" s="4"/>
      <c r="Z729" s="4"/>
      <c r="AA729" s="4">
        <f>C729+I729-L729-O729-U729-X729-R729</f>
        <v>0</v>
      </c>
      <c r="AB729" s="7">
        <v>45397</v>
      </c>
    </row>
    <row r="730" spans="1:28" ht="15.75" x14ac:dyDescent="0.25">
      <c r="A730" s="29">
        <v>45397</v>
      </c>
      <c r="B730" s="72" t="s">
        <v>1245</v>
      </c>
      <c r="C730" s="25"/>
      <c r="D730" s="25" t="s">
        <v>52</v>
      </c>
      <c r="E730" s="25" t="s">
        <v>115</v>
      </c>
      <c r="F730" s="25">
        <v>14.4</v>
      </c>
      <c r="G730" s="27" t="s">
        <v>39</v>
      </c>
      <c r="H730" s="25">
        <v>47000</v>
      </c>
      <c r="I730" s="11">
        <f t="shared" si="120"/>
        <v>676800</v>
      </c>
      <c r="J730" s="32" t="s">
        <v>324</v>
      </c>
      <c r="K730" s="11"/>
      <c r="L730" s="4">
        <f t="shared" si="121"/>
        <v>676800</v>
      </c>
      <c r="M730" s="4">
        <v>676800</v>
      </c>
      <c r="N730" s="4"/>
      <c r="O730" s="4">
        <f t="shared" si="122"/>
        <v>0</v>
      </c>
      <c r="P730" s="4"/>
      <c r="Q730" s="4"/>
      <c r="R730" s="4">
        <f t="shared" si="123"/>
        <v>0</v>
      </c>
      <c r="S730" s="4"/>
      <c r="T730" s="4"/>
      <c r="U730" s="4">
        <f t="shared" si="124"/>
        <v>0</v>
      </c>
      <c r="V730" s="4"/>
      <c r="W730" s="4"/>
      <c r="X730" s="4">
        <f t="shared" si="125"/>
        <v>0</v>
      </c>
      <c r="Y730" s="4"/>
      <c r="Z730" s="4"/>
      <c r="AA730" s="4">
        <f>C730+I730-L730-O730-U730-X730-R730</f>
        <v>0</v>
      </c>
      <c r="AB730" s="7">
        <v>45397</v>
      </c>
    </row>
    <row r="731" spans="1:28" ht="15.75" x14ac:dyDescent="0.25">
      <c r="A731" s="29">
        <v>45397</v>
      </c>
      <c r="B731" s="72" t="s">
        <v>1245</v>
      </c>
      <c r="C731" s="25"/>
      <c r="D731" s="25" t="s">
        <v>52</v>
      </c>
      <c r="E731" s="25" t="s">
        <v>534</v>
      </c>
      <c r="F731" s="25">
        <v>250</v>
      </c>
      <c r="G731" s="27" t="s">
        <v>34</v>
      </c>
      <c r="H731" s="25">
        <v>3510</v>
      </c>
      <c r="I731" s="11">
        <f t="shared" si="120"/>
        <v>877500</v>
      </c>
      <c r="J731" s="32" t="s">
        <v>324</v>
      </c>
      <c r="K731" s="11"/>
      <c r="L731" s="4">
        <f t="shared" si="121"/>
        <v>877500</v>
      </c>
      <c r="M731" s="4">
        <v>877500</v>
      </c>
      <c r="N731" s="4"/>
      <c r="O731" s="4">
        <f t="shared" si="122"/>
        <v>0</v>
      </c>
      <c r="P731" s="4"/>
      <c r="Q731" s="4"/>
      <c r="R731" s="4">
        <f t="shared" si="123"/>
        <v>0</v>
      </c>
      <c r="S731" s="4"/>
      <c r="T731" s="4"/>
      <c r="U731" s="4">
        <f t="shared" si="124"/>
        <v>0</v>
      </c>
      <c r="V731" s="4"/>
      <c r="W731" s="4"/>
      <c r="X731" s="4">
        <f t="shared" si="125"/>
        <v>0</v>
      </c>
      <c r="Y731" s="4"/>
      <c r="Z731" s="4"/>
      <c r="AA731" s="4">
        <f>C731+I731-L731-O731-U731-X731-R731</f>
        <v>0</v>
      </c>
      <c r="AB731" s="7">
        <v>45397</v>
      </c>
    </row>
    <row r="732" spans="1:28" ht="15.75" x14ac:dyDescent="0.25">
      <c r="A732" s="29">
        <v>45397</v>
      </c>
      <c r="B732" s="72" t="s">
        <v>803</v>
      </c>
      <c r="C732" s="25"/>
      <c r="D732" s="25" t="s">
        <v>46</v>
      </c>
      <c r="E732" s="25" t="s">
        <v>108</v>
      </c>
      <c r="F732" s="25">
        <v>10400</v>
      </c>
      <c r="G732" s="27" t="s">
        <v>34</v>
      </c>
      <c r="H732" s="25">
        <v>2000</v>
      </c>
      <c r="I732" s="11">
        <f t="shared" si="120"/>
        <v>20800000</v>
      </c>
      <c r="J732" s="40" t="s">
        <v>78</v>
      </c>
      <c r="K732" s="11" t="s">
        <v>1359</v>
      </c>
      <c r="L732" s="4">
        <f t="shared" si="121"/>
        <v>0</v>
      </c>
      <c r="M732" s="4"/>
      <c r="N732" s="4"/>
      <c r="O732" s="4">
        <f t="shared" si="122"/>
        <v>9400000</v>
      </c>
      <c r="P732" s="4">
        <v>9400000</v>
      </c>
      <c r="Q732" s="4"/>
      <c r="R732" s="4">
        <f t="shared" si="123"/>
        <v>0</v>
      </c>
      <c r="S732" s="4"/>
      <c r="T732" s="4"/>
      <c r="U732" s="4">
        <f t="shared" si="124"/>
        <v>0</v>
      </c>
      <c r="V732" s="4"/>
      <c r="W732" s="4"/>
      <c r="X732" s="4">
        <f t="shared" si="125"/>
        <v>0</v>
      </c>
      <c r="Y732" s="4"/>
      <c r="Z732" s="4"/>
      <c r="AA732" s="4">
        <f>C732+I732-L732-O732-U732-X732-R732</f>
        <v>11400000</v>
      </c>
      <c r="AB732" s="7">
        <v>45412</v>
      </c>
    </row>
    <row r="733" spans="1:28" ht="15.75" x14ac:dyDescent="0.25">
      <c r="A733" s="29">
        <v>45397</v>
      </c>
      <c r="B733" s="72" t="s">
        <v>1246</v>
      </c>
      <c r="C733" s="25"/>
      <c r="D733" s="25" t="s">
        <v>46</v>
      </c>
      <c r="E733" s="25" t="s">
        <v>129</v>
      </c>
      <c r="F733" s="25">
        <v>4</v>
      </c>
      <c r="G733" s="27" t="s">
        <v>77</v>
      </c>
      <c r="H733" s="25">
        <v>65000</v>
      </c>
      <c r="I733" s="11">
        <f t="shared" si="120"/>
        <v>260000</v>
      </c>
      <c r="J733" s="32" t="s">
        <v>324</v>
      </c>
      <c r="K733" s="11"/>
      <c r="L733" s="4">
        <f t="shared" si="121"/>
        <v>0</v>
      </c>
      <c r="M733" s="4"/>
      <c r="N733" s="4"/>
      <c r="O733" s="4">
        <f t="shared" si="122"/>
        <v>0</v>
      </c>
      <c r="P733" s="4"/>
      <c r="Q733" s="4"/>
      <c r="R733" s="4">
        <f t="shared" si="123"/>
        <v>0</v>
      </c>
      <c r="S733" s="4"/>
      <c r="T733" s="4"/>
      <c r="U733" s="4">
        <f t="shared" si="124"/>
        <v>260000</v>
      </c>
      <c r="V733" s="4">
        <v>260000</v>
      </c>
      <c r="W733" s="4"/>
      <c r="X733" s="4">
        <f t="shared" si="125"/>
        <v>0</v>
      </c>
      <c r="Y733" s="4"/>
      <c r="Z733" s="4"/>
      <c r="AA733" s="4">
        <f>C733+I733-L733-O733-U733-X733-R733</f>
        <v>0</v>
      </c>
      <c r="AB733" s="7">
        <v>45397</v>
      </c>
    </row>
    <row r="734" spans="1:28" ht="15.75" x14ac:dyDescent="0.25">
      <c r="A734" s="29">
        <v>45397</v>
      </c>
      <c r="B734" s="72" t="s">
        <v>359</v>
      </c>
      <c r="C734" s="27"/>
      <c r="D734" s="25" t="s">
        <v>46</v>
      </c>
      <c r="E734" s="25" t="s">
        <v>115</v>
      </c>
      <c r="F734" s="27">
        <v>14.3</v>
      </c>
      <c r="G734" s="27" t="s">
        <v>39</v>
      </c>
      <c r="H734" s="27">
        <v>49000</v>
      </c>
      <c r="I734" s="11">
        <f t="shared" si="120"/>
        <v>700700</v>
      </c>
      <c r="J734" s="32" t="s">
        <v>312</v>
      </c>
      <c r="K734" s="11" t="s">
        <v>1264</v>
      </c>
      <c r="L734" s="4">
        <f t="shared" si="121"/>
        <v>0</v>
      </c>
      <c r="M734" s="4"/>
      <c r="N734" s="4"/>
      <c r="O734" s="4">
        <f t="shared" si="122"/>
        <v>700700</v>
      </c>
      <c r="P734" s="4">
        <v>700700</v>
      </c>
      <c r="Q734" s="4"/>
      <c r="R734" s="4">
        <f t="shared" si="123"/>
        <v>0</v>
      </c>
      <c r="S734" s="4"/>
      <c r="T734" s="4"/>
      <c r="U734" s="4">
        <f t="shared" si="124"/>
        <v>0</v>
      </c>
      <c r="V734" s="4"/>
      <c r="W734" s="4"/>
      <c r="X734" s="4">
        <f t="shared" si="125"/>
        <v>0</v>
      </c>
      <c r="Y734" s="4"/>
      <c r="Z734" s="4"/>
      <c r="AA734" s="4">
        <f>C734+I734-L734-O734-U734-X734-R734</f>
        <v>0</v>
      </c>
      <c r="AB734" s="7">
        <v>45398</v>
      </c>
    </row>
    <row r="735" spans="1:28" ht="15.75" x14ac:dyDescent="0.25">
      <c r="A735" s="29">
        <v>45397</v>
      </c>
      <c r="B735" s="72" t="s">
        <v>359</v>
      </c>
      <c r="C735" s="27"/>
      <c r="D735" s="25" t="s">
        <v>46</v>
      </c>
      <c r="E735" s="25" t="s">
        <v>299</v>
      </c>
      <c r="F735" s="27">
        <v>16.7</v>
      </c>
      <c r="G735" s="25" t="s">
        <v>39</v>
      </c>
      <c r="H735" s="27">
        <v>49000</v>
      </c>
      <c r="I735" s="11">
        <f t="shared" si="120"/>
        <v>818300</v>
      </c>
      <c r="J735" s="32" t="s">
        <v>312</v>
      </c>
      <c r="K735" s="11" t="s">
        <v>1264</v>
      </c>
      <c r="L735" s="4">
        <f t="shared" si="121"/>
        <v>0</v>
      </c>
      <c r="M735" s="4"/>
      <c r="N735" s="4"/>
      <c r="O735" s="4">
        <f t="shared" si="122"/>
        <v>818300</v>
      </c>
      <c r="P735" s="4">
        <v>818300</v>
      </c>
      <c r="Q735" s="4"/>
      <c r="R735" s="4">
        <f t="shared" si="123"/>
        <v>0</v>
      </c>
      <c r="S735" s="4"/>
      <c r="T735" s="4"/>
      <c r="U735" s="4">
        <f t="shared" si="124"/>
        <v>0</v>
      </c>
      <c r="V735" s="4"/>
      <c r="W735" s="4"/>
      <c r="X735" s="4">
        <f t="shared" si="125"/>
        <v>0</v>
      </c>
      <c r="Y735" s="4"/>
      <c r="Z735" s="4"/>
      <c r="AA735" s="4">
        <f>C735+I735-L735-O735-U735-X735-R735</f>
        <v>0</v>
      </c>
      <c r="AB735" s="7">
        <v>45398</v>
      </c>
    </row>
    <row r="736" spans="1:28" ht="15.75" x14ac:dyDescent="0.25">
      <c r="A736" s="29">
        <v>45397</v>
      </c>
      <c r="B736" s="72" t="s">
        <v>359</v>
      </c>
      <c r="C736" s="25"/>
      <c r="D736" s="25" t="s">
        <v>46</v>
      </c>
      <c r="E736" s="27" t="s">
        <v>81</v>
      </c>
      <c r="F736" s="25">
        <v>47.4</v>
      </c>
      <c r="G736" s="25" t="s">
        <v>39</v>
      </c>
      <c r="H736" s="25">
        <v>49000</v>
      </c>
      <c r="I736" s="11">
        <f t="shared" si="120"/>
        <v>2322600</v>
      </c>
      <c r="J736" s="32" t="s">
        <v>312</v>
      </c>
      <c r="K736" s="11" t="s">
        <v>1264</v>
      </c>
      <c r="L736" s="4">
        <f t="shared" si="121"/>
        <v>0</v>
      </c>
      <c r="M736" s="4"/>
      <c r="N736" s="4"/>
      <c r="O736" s="4">
        <f t="shared" si="122"/>
        <v>2322600</v>
      </c>
      <c r="P736" s="4">
        <v>2322600</v>
      </c>
      <c r="Q736" s="4"/>
      <c r="R736" s="4">
        <f t="shared" si="123"/>
        <v>0</v>
      </c>
      <c r="S736" s="4"/>
      <c r="T736" s="4"/>
      <c r="U736" s="4">
        <f t="shared" si="124"/>
        <v>0</v>
      </c>
      <c r="V736" s="4"/>
      <c r="W736" s="4"/>
      <c r="X736" s="4">
        <f t="shared" si="125"/>
        <v>0</v>
      </c>
      <c r="Y736" s="4"/>
      <c r="Z736" s="4"/>
      <c r="AA736" s="4">
        <f>C736+I736-L736-O736-U736-X736-R736</f>
        <v>0</v>
      </c>
      <c r="AB736" s="7">
        <v>45398</v>
      </c>
    </row>
    <row r="737" spans="1:28" ht="15.75" x14ac:dyDescent="0.25">
      <c r="A737" s="29">
        <v>45397</v>
      </c>
      <c r="B737" s="72" t="s">
        <v>380</v>
      </c>
      <c r="C737" s="25"/>
      <c r="D737" s="25" t="s">
        <v>46</v>
      </c>
      <c r="E737" s="25" t="s">
        <v>127</v>
      </c>
      <c r="F737" s="25">
        <v>10</v>
      </c>
      <c r="G737" s="25" t="s">
        <v>39</v>
      </c>
      <c r="H737" s="25">
        <v>65000</v>
      </c>
      <c r="I737" s="11">
        <f t="shared" si="120"/>
        <v>650000</v>
      </c>
      <c r="J737" s="32" t="s">
        <v>312</v>
      </c>
      <c r="K737" s="11" t="s">
        <v>1258</v>
      </c>
      <c r="L737" s="4">
        <f t="shared" si="121"/>
        <v>0</v>
      </c>
      <c r="M737" s="4"/>
      <c r="N737" s="4"/>
      <c r="O737" s="4">
        <f t="shared" si="122"/>
        <v>650000</v>
      </c>
      <c r="P737" s="4">
        <v>650000</v>
      </c>
      <c r="Q737" s="4"/>
      <c r="R737" s="4">
        <f t="shared" si="123"/>
        <v>0</v>
      </c>
      <c r="S737" s="4"/>
      <c r="T737" s="4"/>
      <c r="U737" s="4">
        <f t="shared" si="124"/>
        <v>0</v>
      </c>
      <c r="V737" s="4"/>
      <c r="W737" s="4"/>
      <c r="X737" s="4">
        <f t="shared" si="125"/>
        <v>0</v>
      </c>
      <c r="Y737" s="4"/>
      <c r="Z737" s="4"/>
      <c r="AA737" s="4">
        <f>C737+I737-L737-O737-U737-X737-R737</f>
        <v>0</v>
      </c>
      <c r="AB737" s="7">
        <v>45397</v>
      </c>
    </row>
    <row r="738" spans="1:28" ht="15.75" x14ac:dyDescent="0.25">
      <c r="A738" s="29">
        <v>45397</v>
      </c>
      <c r="B738" s="72" t="s">
        <v>380</v>
      </c>
      <c r="C738" s="27"/>
      <c r="D738" s="25" t="s">
        <v>46</v>
      </c>
      <c r="E738" s="27" t="s">
        <v>219</v>
      </c>
      <c r="F738" s="25">
        <v>2</v>
      </c>
      <c r="G738" s="25" t="s">
        <v>39</v>
      </c>
      <c r="H738" s="27">
        <v>300000</v>
      </c>
      <c r="I738" s="11">
        <f t="shared" si="120"/>
        <v>600000</v>
      </c>
      <c r="J738" s="32" t="s">
        <v>312</v>
      </c>
      <c r="K738" s="11" t="s">
        <v>1258</v>
      </c>
      <c r="L738" s="4">
        <f t="shared" si="121"/>
        <v>0</v>
      </c>
      <c r="M738" s="4"/>
      <c r="N738" s="4"/>
      <c r="O738" s="4">
        <f t="shared" si="122"/>
        <v>600000</v>
      </c>
      <c r="P738" s="4">
        <v>600000</v>
      </c>
      <c r="Q738" s="4"/>
      <c r="R738" s="4">
        <f t="shared" si="123"/>
        <v>0</v>
      </c>
      <c r="S738" s="4"/>
      <c r="T738" s="4"/>
      <c r="U738" s="4">
        <f t="shared" si="124"/>
        <v>0</v>
      </c>
      <c r="V738" s="4"/>
      <c r="W738" s="4"/>
      <c r="X738" s="4">
        <f t="shared" si="125"/>
        <v>0</v>
      </c>
      <c r="Y738" s="4"/>
      <c r="Z738" s="4"/>
      <c r="AA738" s="4">
        <f>C738+I738-L738-O738-U738-X738-R738</f>
        <v>0</v>
      </c>
      <c r="AB738" s="7">
        <v>45397</v>
      </c>
    </row>
    <row r="739" spans="1:28" ht="15.75" x14ac:dyDescent="0.25">
      <c r="A739" s="29">
        <v>45397</v>
      </c>
      <c r="B739" s="72" t="s">
        <v>380</v>
      </c>
      <c r="C739" s="25"/>
      <c r="D739" s="25" t="s">
        <v>46</v>
      </c>
      <c r="E739" s="25" t="s">
        <v>150</v>
      </c>
      <c r="F739" s="25">
        <v>40</v>
      </c>
      <c r="G739" s="25" t="s">
        <v>77</v>
      </c>
      <c r="H739" s="25">
        <v>45000</v>
      </c>
      <c r="I739" s="11">
        <f t="shared" si="120"/>
        <v>1800000</v>
      </c>
      <c r="J739" s="32" t="s">
        <v>312</v>
      </c>
      <c r="K739" s="11" t="s">
        <v>1258</v>
      </c>
      <c r="L739" s="4">
        <f t="shared" si="121"/>
        <v>0</v>
      </c>
      <c r="M739" s="4"/>
      <c r="N739" s="4"/>
      <c r="O739" s="4">
        <f t="shared" si="122"/>
        <v>1800000</v>
      </c>
      <c r="P739" s="4">
        <v>1800000</v>
      </c>
      <c r="Q739" s="4"/>
      <c r="R739" s="4">
        <f t="shared" si="123"/>
        <v>0</v>
      </c>
      <c r="S739" s="4"/>
      <c r="T739" s="4"/>
      <c r="U739" s="4">
        <f t="shared" si="124"/>
        <v>0</v>
      </c>
      <c r="V739" s="4"/>
      <c r="W739" s="4"/>
      <c r="X739" s="4">
        <f t="shared" si="125"/>
        <v>0</v>
      </c>
      <c r="Y739" s="4"/>
      <c r="Z739" s="4"/>
      <c r="AA739" s="4">
        <f>C739+I739-L739-O739-U739-X739-R739</f>
        <v>0</v>
      </c>
      <c r="AB739" s="7">
        <v>45397</v>
      </c>
    </row>
    <row r="740" spans="1:28" ht="15.75" x14ac:dyDescent="0.25">
      <c r="A740" s="29">
        <v>45397</v>
      </c>
      <c r="B740" s="72" t="s">
        <v>672</v>
      </c>
      <c r="C740" s="25"/>
      <c r="D740" s="25" t="s">
        <v>52</v>
      </c>
      <c r="E740" s="25" t="s">
        <v>127</v>
      </c>
      <c r="F740" s="25">
        <v>10</v>
      </c>
      <c r="G740" s="25" t="s">
        <v>39</v>
      </c>
      <c r="H740" s="25">
        <v>65000</v>
      </c>
      <c r="I740" s="11">
        <f t="shared" si="120"/>
        <v>650000</v>
      </c>
      <c r="J740" s="32" t="s">
        <v>312</v>
      </c>
      <c r="K740" s="11" t="s">
        <v>1255</v>
      </c>
      <c r="L740" s="4">
        <f t="shared" si="121"/>
        <v>0</v>
      </c>
      <c r="M740" s="4"/>
      <c r="N740" s="4"/>
      <c r="O740" s="4">
        <f t="shared" si="122"/>
        <v>650000</v>
      </c>
      <c r="P740" s="4">
        <v>650000</v>
      </c>
      <c r="Q740" s="4"/>
      <c r="R740" s="4">
        <f t="shared" si="123"/>
        <v>0</v>
      </c>
      <c r="S740" s="4"/>
      <c r="T740" s="4"/>
      <c r="U740" s="4">
        <f t="shared" si="124"/>
        <v>0</v>
      </c>
      <c r="V740" s="4"/>
      <c r="W740" s="4"/>
      <c r="X740" s="4">
        <f t="shared" si="125"/>
        <v>0</v>
      </c>
      <c r="Y740" s="4"/>
      <c r="Z740" s="4"/>
      <c r="AA740" s="4">
        <f>C740+I740-L740-O740-U740-X740-R740</f>
        <v>0</v>
      </c>
      <c r="AB740" s="7"/>
    </row>
    <row r="741" spans="1:28" ht="15.75" x14ac:dyDescent="0.25">
      <c r="A741" s="29">
        <v>45397</v>
      </c>
      <c r="B741" s="72" t="s">
        <v>672</v>
      </c>
      <c r="C741" s="27"/>
      <c r="D741" s="25" t="s">
        <v>52</v>
      </c>
      <c r="E741" s="27" t="s">
        <v>229</v>
      </c>
      <c r="F741" s="27">
        <v>30</v>
      </c>
      <c r="G741" s="27" t="s">
        <v>39</v>
      </c>
      <c r="H741" s="27">
        <v>38000</v>
      </c>
      <c r="I741" s="11">
        <f t="shared" si="120"/>
        <v>1140000</v>
      </c>
      <c r="J741" s="32" t="s">
        <v>312</v>
      </c>
      <c r="K741" s="11" t="s">
        <v>1255</v>
      </c>
      <c r="L741" s="4">
        <f t="shared" si="121"/>
        <v>0</v>
      </c>
      <c r="M741" s="4"/>
      <c r="N741" s="4"/>
      <c r="O741" s="4">
        <f t="shared" si="122"/>
        <v>1140000</v>
      </c>
      <c r="P741" s="4">
        <v>1140000</v>
      </c>
      <c r="Q741" s="4"/>
      <c r="R741" s="4">
        <f t="shared" si="123"/>
        <v>0</v>
      </c>
      <c r="S741" s="4"/>
      <c r="T741" s="4"/>
      <c r="U741" s="4">
        <f t="shared" si="124"/>
        <v>0</v>
      </c>
      <c r="V741" s="4"/>
      <c r="W741" s="4"/>
      <c r="X741" s="4">
        <f t="shared" si="125"/>
        <v>0</v>
      </c>
      <c r="Y741" s="4"/>
      <c r="Z741" s="4"/>
      <c r="AA741" s="4">
        <f>C741+I741-L741-O741-U741-X741-R741</f>
        <v>0</v>
      </c>
      <c r="AB741" s="7"/>
    </row>
    <row r="742" spans="1:28" ht="15.75" x14ac:dyDescent="0.25">
      <c r="A742" s="29">
        <v>45397</v>
      </c>
      <c r="B742" s="73" t="s">
        <v>215</v>
      </c>
      <c r="C742" s="25"/>
      <c r="D742" s="25" t="s">
        <v>52</v>
      </c>
      <c r="E742" s="27" t="s">
        <v>219</v>
      </c>
      <c r="F742" s="25">
        <v>4</v>
      </c>
      <c r="G742" s="27" t="s">
        <v>39</v>
      </c>
      <c r="H742" s="25">
        <v>300000</v>
      </c>
      <c r="I742" s="11">
        <f t="shared" si="120"/>
        <v>1200000</v>
      </c>
      <c r="J742" s="32" t="s">
        <v>312</v>
      </c>
      <c r="K742" s="11" t="s">
        <v>1282</v>
      </c>
      <c r="L742" s="4">
        <f t="shared" si="121"/>
        <v>0</v>
      </c>
      <c r="M742" s="4"/>
      <c r="N742" s="4"/>
      <c r="O742" s="4">
        <f t="shared" si="122"/>
        <v>1200000</v>
      </c>
      <c r="P742" s="4">
        <v>1200000</v>
      </c>
      <c r="Q742" s="4"/>
      <c r="R742" s="4">
        <f t="shared" si="123"/>
        <v>0</v>
      </c>
      <c r="S742" s="4"/>
      <c r="T742" s="4"/>
      <c r="U742" s="4">
        <f t="shared" si="124"/>
        <v>0</v>
      </c>
      <c r="V742" s="4"/>
      <c r="W742" s="4"/>
      <c r="X742" s="4">
        <f t="shared" si="125"/>
        <v>0</v>
      </c>
      <c r="Y742" s="4"/>
      <c r="Z742" s="4"/>
      <c r="AA742" s="4">
        <f>C742+I742-L742-O742-U742-X742-R742</f>
        <v>0</v>
      </c>
      <c r="AB742" s="7">
        <v>45399</v>
      </c>
    </row>
    <row r="743" spans="1:28" ht="15.75" x14ac:dyDescent="0.25">
      <c r="A743" s="29">
        <v>45397</v>
      </c>
      <c r="B743" s="73" t="s">
        <v>215</v>
      </c>
      <c r="C743" s="25"/>
      <c r="D743" s="25" t="s">
        <v>52</v>
      </c>
      <c r="E743" s="27" t="s">
        <v>95</v>
      </c>
      <c r="F743" s="25">
        <v>2000</v>
      </c>
      <c r="G743" s="27" t="s">
        <v>34</v>
      </c>
      <c r="H743" s="25">
        <v>1335</v>
      </c>
      <c r="I743" s="11">
        <f t="shared" si="120"/>
        <v>2670000</v>
      </c>
      <c r="J743" s="32" t="s">
        <v>324</v>
      </c>
      <c r="K743" s="11"/>
      <c r="L743" s="4">
        <f t="shared" si="121"/>
        <v>0</v>
      </c>
      <c r="M743" s="4"/>
      <c r="N743" s="4"/>
      <c r="O743" s="4">
        <f t="shared" si="122"/>
        <v>0</v>
      </c>
      <c r="P743" s="4"/>
      <c r="Q743" s="4"/>
      <c r="R743" s="4">
        <f t="shared" si="123"/>
        <v>0</v>
      </c>
      <c r="S743" s="4"/>
      <c r="T743" s="4"/>
      <c r="U743" s="4">
        <f t="shared" si="124"/>
        <v>2670000</v>
      </c>
      <c r="V743" s="4">
        <v>2670000</v>
      </c>
      <c r="W743" s="4"/>
      <c r="X743" s="4">
        <f t="shared" si="125"/>
        <v>0</v>
      </c>
      <c r="Y743" s="4"/>
      <c r="Z743" s="4"/>
      <c r="AA743" s="4">
        <f>C743+I743-L743-O743-U743-X743-R743</f>
        <v>0</v>
      </c>
      <c r="AB743" s="7">
        <v>45398</v>
      </c>
    </row>
    <row r="744" spans="1:28" ht="15.75" x14ac:dyDescent="0.25">
      <c r="A744" s="29">
        <v>45397</v>
      </c>
      <c r="B744" s="72" t="s">
        <v>788</v>
      </c>
      <c r="C744" s="25"/>
      <c r="D744" s="27" t="s">
        <v>46</v>
      </c>
      <c r="E744" s="25" t="s">
        <v>115</v>
      </c>
      <c r="F744" s="25">
        <v>27.5</v>
      </c>
      <c r="G744" s="27" t="s">
        <v>39</v>
      </c>
      <c r="H744" s="25">
        <v>47000</v>
      </c>
      <c r="I744" s="11">
        <f t="shared" si="120"/>
        <v>1292500</v>
      </c>
      <c r="J744" s="32" t="s">
        <v>312</v>
      </c>
      <c r="K744" s="11"/>
      <c r="L744" s="4">
        <f t="shared" si="121"/>
        <v>0</v>
      </c>
      <c r="M744" s="4"/>
      <c r="N744" s="4"/>
      <c r="O744" s="4">
        <f t="shared" si="122"/>
        <v>1292500</v>
      </c>
      <c r="P744" s="4">
        <v>1292500</v>
      </c>
      <c r="Q744" s="4"/>
      <c r="R744" s="4">
        <f t="shared" si="123"/>
        <v>0</v>
      </c>
      <c r="S744" s="4"/>
      <c r="T744" s="4"/>
      <c r="U744" s="4">
        <f t="shared" si="124"/>
        <v>0</v>
      </c>
      <c r="V744" s="4"/>
      <c r="W744" s="4"/>
      <c r="X744" s="4">
        <f t="shared" si="125"/>
        <v>0</v>
      </c>
      <c r="Y744" s="4"/>
      <c r="Z744" s="4"/>
      <c r="AA744" s="4">
        <f>C744+I744-L744-O744-U744-X744-R744</f>
        <v>0</v>
      </c>
      <c r="AB744" s="7">
        <v>45407</v>
      </c>
    </row>
    <row r="745" spans="1:28" ht="15.75" x14ac:dyDescent="0.25">
      <c r="A745" s="29">
        <v>45397</v>
      </c>
      <c r="B745" s="72" t="s">
        <v>788</v>
      </c>
      <c r="C745" s="25"/>
      <c r="D745" s="27" t="s">
        <v>46</v>
      </c>
      <c r="E745" s="25" t="s">
        <v>299</v>
      </c>
      <c r="F745" s="25">
        <v>16.5</v>
      </c>
      <c r="G745" s="27" t="s">
        <v>39</v>
      </c>
      <c r="H745" s="25">
        <v>47000</v>
      </c>
      <c r="I745" s="11">
        <f t="shared" si="120"/>
        <v>775500</v>
      </c>
      <c r="J745" s="32" t="s">
        <v>312</v>
      </c>
      <c r="K745" s="11"/>
      <c r="L745" s="4">
        <f t="shared" si="121"/>
        <v>0</v>
      </c>
      <c r="M745" s="4"/>
      <c r="N745" s="4"/>
      <c r="O745" s="4">
        <f t="shared" si="122"/>
        <v>775500</v>
      </c>
      <c r="P745" s="4">
        <v>775500</v>
      </c>
      <c r="Q745" s="4"/>
      <c r="R745" s="4">
        <f t="shared" si="123"/>
        <v>0</v>
      </c>
      <c r="S745" s="4"/>
      <c r="T745" s="4"/>
      <c r="U745" s="4">
        <f t="shared" si="124"/>
        <v>0</v>
      </c>
      <c r="V745" s="4"/>
      <c r="W745" s="4"/>
      <c r="X745" s="4">
        <f t="shared" si="125"/>
        <v>0</v>
      </c>
      <c r="Y745" s="4"/>
      <c r="Z745" s="4"/>
      <c r="AA745" s="4">
        <f>C745+I745-L745-O745-U745-X745-R745</f>
        <v>0</v>
      </c>
      <c r="AB745" s="7">
        <v>45407</v>
      </c>
    </row>
    <row r="746" spans="1:28" ht="15.75" x14ac:dyDescent="0.25">
      <c r="A746" s="29">
        <v>45397</v>
      </c>
      <c r="B746" s="72" t="s">
        <v>840</v>
      </c>
      <c r="C746" s="27"/>
      <c r="D746" s="27" t="s">
        <v>52</v>
      </c>
      <c r="E746" s="25" t="s">
        <v>109</v>
      </c>
      <c r="F746" s="25">
        <v>1000</v>
      </c>
      <c r="G746" s="27" t="s">
        <v>34</v>
      </c>
      <c r="H746" s="27">
        <v>1040</v>
      </c>
      <c r="I746" s="11">
        <f t="shared" si="120"/>
        <v>1040000</v>
      </c>
      <c r="J746" s="31" t="s">
        <v>324</v>
      </c>
      <c r="K746" s="11"/>
      <c r="L746" s="4">
        <f t="shared" si="121"/>
        <v>1040000</v>
      </c>
      <c r="M746" s="4">
        <v>1040000</v>
      </c>
      <c r="N746" s="4"/>
      <c r="O746" s="4">
        <f t="shared" si="122"/>
        <v>0</v>
      </c>
      <c r="P746" s="4"/>
      <c r="Q746" s="4"/>
      <c r="R746" s="4">
        <f t="shared" si="123"/>
        <v>0</v>
      </c>
      <c r="S746" s="4"/>
      <c r="T746" s="4"/>
      <c r="U746" s="4">
        <f t="shared" si="124"/>
        <v>0</v>
      </c>
      <c r="V746" s="4"/>
      <c r="W746" s="4"/>
      <c r="X746" s="4">
        <f t="shared" si="125"/>
        <v>0</v>
      </c>
      <c r="Y746" s="4"/>
      <c r="Z746" s="4"/>
      <c r="AA746" s="4">
        <f>C746+I746-L746-O746-U746-X746-R746</f>
        <v>0</v>
      </c>
      <c r="AB746" s="7">
        <v>45397</v>
      </c>
    </row>
    <row r="747" spans="1:28" ht="15.75" x14ac:dyDescent="0.25">
      <c r="A747" s="29">
        <v>45397</v>
      </c>
      <c r="B747" s="72" t="s">
        <v>840</v>
      </c>
      <c r="C747" s="27"/>
      <c r="D747" s="27" t="s">
        <v>52</v>
      </c>
      <c r="E747" s="27" t="s">
        <v>154</v>
      </c>
      <c r="F747" s="27">
        <v>1000</v>
      </c>
      <c r="G747" s="27" t="s">
        <v>34</v>
      </c>
      <c r="H747" s="27">
        <v>1140</v>
      </c>
      <c r="I747" s="11">
        <f t="shared" si="120"/>
        <v>1140000</v>
      </c>
      <c r="J747" s="31" t="s">
        <v>324</v>
      </c>
      <c r="K747" s="11"/>
      <c r="L747" s="4">
        <f t="shared" si="121"/>
        <v>1140000</v>
      </c>
      <c r="M747" s="4">
        <v>1140000</v>
      </c>
      <c r="N747" s="4"/>
      <c r="O747" s="4">
        <f t="shared" si="122"/>
        <v>0</v>
      </c>
      <c r="P747" s="4"/>
      <c r="Q747" s="4"/>
      <c r="R747" s="4">
        <f t="shared" si="123"/>
        <v>0</v>
      </c>
      <c r="S747" s="4"/>
      <c r="T747" s="4"/>
      <c r="U747" s="4">
        <f t="shared" si="124"/>
        <v>0</v>
      </c>
      <c r="V747" s="4"/>
      <c r="W747" s="4"/>
      <c r="X747" s="4">
        <f t="shared" si="125"/>
        <v>0</v>
      </c>
      <c r="Y747" s="4"/>
      <c r="Z747" s="4"/>
      <c r="AA747" s="4">
        <f>C747+I747-L747-O747-U747-X747-R747</f>
        <v>0</v>
      </c>
      <c r="AB747" s="7">
        <v>45397</v>
      </c>
    </row>
    <row r="748" spans="1:28" ht="15.75" x14ac:dyDescent="0.25">
      <c r="A748" s="29">
        <v>45397</v>
      </c>
      <c r="B748" s="72" t="s">
        <v>840</v>
      </c>
      <c r="C748" s="25"/>
      <c r="D748" s="27" t="s">
        <v>52</v>
      </c>
      <c r="E748" s="25" t="s">
        <v>60</v>
      </c>
      <c r="F748" s="25">
        <v>1000</v>
      </c>
      <c r="G748" s="27" t="s">
        <v>34</v>
      </c>
      <c r="H748" s="25">
        <v>1370</v>
      </c>
      <c r="I748" s="11">
        <f t="shared" si="120"/>
        <v>1370000</v>
      </c>
      <c r="J748" s="31" t="s">
        <v>324</v>
      </c>
      <c r="K748" s="11"/>
      <c r="L748" s="4">
        <f t="shared" si="121"/>
        <v>1370000</v>
      </c>
      <c r="M748" s="4">
        <v>1370000</v>
      </c>
      <c r="N748" s="4"/>
      <c r="O748" s="4">
        <f t="shared" si="122"/>
        <v>0</v>
      </c>
      <c r="P748" s="4"/>
      <c r="Q748" s="4"/>
      <c r="R748" s="4">
        <f t="shared" si="123"/>
        <v>0</v>
      </c>
      <c r="S748" s="4"/>
      <c r="T748" s="4"/>
      <c r="U748" s="4">
        <f t="shared" si="124"/>
        <v>0</v>
      </c>
      <c r="V748" s="4"/>
      <c r="W748" s="4"/>
      <c r="X748" s="4">
        <f t="shared" si="125"/>
        <v>0</v>
      </c>
      <c r="Y748" s="4"/>
      <c r="Z748" s="4"/>
      <c r="AA748" s="4">
        <f>C748+I748-L748-O748-U748-X748-R748</f>
        <v>0</v>
      </c>
      <c r="AB748" s="7">
        <v>45397</v>
      </c>
    </row>
    <row r="749" spans="1:28" ht="15.75" x14ac:dyDescent="0.25">
      <c r="A749" s="29">
        <v>45397</v>
      </c>
      <c r="B749" s="72" t="s">
        <v>311</v>
      </c>
      <c r="C749" s="25"/>
      <c r="D749" s="27" t="s">
        <v>46</v>
      </c>
      <c r="E749" s="25" t="s">
        <v>150</v>
      </c>
      <c r="F749" s="25">
        <v>20</v>
      </c>
      <c r="G749" s="25" t="s">
        <v>77</v>
      </c>
      <c r="H749" s="25">
        <v>45000</v>
      </c>
      <c r="I749" s="11">
        <f t="shared" si="120"/>
        <v>900000</v>
      </c>
      <c r="J749" s="32" t="s">
        <v>324</v>
      </c>
      <c r="K749" s="11"/>
      <c r="L749" s="4">
        <f t="shared" si="121"/>
        <v>900000</v>
      </c>
      <c r="M749" s="4">
        <v>900000</v>
      </c>
      <c r="N749" s="4"/>
      <c r="O749" s="4">
        <f t="shared" si="122"/>
        <v>0</v>
      </c>
      <c r="P749" s="4"/>
      <c r="Q749" s="4"/>
      <c r="R749" s="4">
        <f t="shared" si="123"/>
        <v>0</v>
      </c>
      <c r="S749" s="4"/>
      <c r="T749" s="4"/>
      <c r="U749" s="4">
        <f t="shared" si="124"/>
        <v>0</v>
      </c>
      <c r="V749" s="4"/>
      <c r="W749" s="4"/>
      <c r="X749" s="4">
        <f t="shared" si="125"/>
        <v>0</v>
      </c>
      <c r="Y749" s="4"/>
      <c r="Z749" s="4"/>
      <c r="AA749" s="4">
        <f>C749+I749-L749-O749-U749-X749-R749</f>
        <v>0</v>
      </c>
      <c r="AB749" s="7">
        <v>45397</v>
      </c>
    </row>
    <row r="750" spans="1:28" ht="15.75" x14ac:dyDescent="0.25">
      <c r="A750" s="29">
        <v>45397</v>
      </c>
      <c r="B750" s="72" t="s">
        <v>311</v>
      </c>
      <c r="C750" s="25"/>
      <c r="D750" s="27" t="s">
        <v>46</v>
      </c>
      <c r="E750" s="25" t="s">
        <v>135</v>
      </c>
      <c r="F750" s="25">
        <v>2</v>
      </c>
      <c r="G750" s="27" t="s">
        <v>48</v>
      </c>
      <c r="H750" s="25">
        <v>150000</v>
      </c>
      <c r="I750" s="11">
        <f t="shared" si="120"/>
        <v>300000</v>
      </c>
      <c r="J750" s="32" t="s">
        <v>324</v>
      </c>
      <c r="K750" s="11"/>
      <c r="L750" s="4">
        <f t="shared" si="121"/>
        <v>300000</v>
      </c>
      <c r="M750" s="4">
        <v>300000</v>
      </c>
      <c r="N750" s="4"/>
      <c r="O750" s="4">
        <f t="shared" si="122"/>
        <v>0</v>
      </c>
      <c r="P750" s="4"/>
      <c r="Q750" s="4"/>
      <c r="R750" s="4">
        <f t="shared" si="123"/>
        <v>0</v>
      </c>
      <c r="S750" s="4"/>
      <c r="T750" s="4"/>
      <c r="U750" s="4">
        <f t="shared" si="124"/>
        <v>0</v>
      </c>
      <c r="V750" s="4"/>
      <c r="W750" s="4"/>
      <c r="X750" s="4">
        <f t="shared" si="125"/>
        <v>0</v>
      </c>
      <c r="Y750" s="4"/>
      <c r="Z750" s="4"/>
      <c r="AA750" s="4">
        <f>C750+I750-L750-O750-U750-X750-R750</f>
        <v>0</v>
      </c>
      <c r="AB750" s="7">
        <v>45397</v>
      </c>
    </row>
    <row r="751" spans="1:28" ht="15.75" x14ac:dyDescent="0.25">
      <c r="A751" s="29">
        <v>45397</v>
      </c>
      <c r="B751" s="72" t="s">
        <v>1247</v>
      </c>
      <c r="C751" s="25"/>
      <c r="D751" s="27" t="s">
        <v>46</v>
      </c>
      <c r="E751" s="25" t="s">
        <v>91</v>
      </c>
      <c r="F751" s="25">
        <v>1</v>
      </c>
      <c r="G751" s="27" t="s">
        <v>303</v>
      </c>
      <c r="H751" s="25">
        <v>1200000</v>
      </c>
      <c r="I751" s="11">
        <f t="shared" si="120"/>
        <v>1200000</v>
      </c>
      <c r="J751" s="32" t="s">
        <v>312</v>
      </c>
      <c r="K751" s="11" t="s">
        <v>1253</v>
      </c>
      <c r="L751" s="4">
        <f t="shared" si="121"/>
        <v>0</v>
      </c>
      <c r="M751" s="4"/>
      <c r="N751" s="4"/>
      <c r="O751" s="4">
        <f t="shared" si="122"/>
        <v>1200000</v>
      </c>
      <c r="P751" s="4">
        <v>1200000</v>
      </c>
      <c r="Q751" s="4"/>
      <c r="R751" s="4">
        <f t="shared" si="123"/>
        <v>0</v>
      </c>
      <c r="S751" s="4"/>
      <c r="T751" s="4"/>
      <c r="U751" s="4">
        <f t="shared" si="124"/>
        <v>0</v>
      </c>
      <c r="V751" s="4"/>
      <c r="W751" s="4"/>
      <c r="X751" s="4">
        <f t="shared" si="125"/>
        <v>0</v>
      </c>
      <c r="Y751" s="4"/>
      <c r="Z751" s="4"/>
      <c r="AA751" s="4">
        <f>C751+I751-L751-O751-U751-X751-R751</f>
        <v>0</v>
      </c>
      <c r="AB751" s="7">
        <v>45397</v>
      </c>
    </row>
    <row r="752" spans="1:28" ht="15.75" x14ac:dyDescent="0.25">
      <c r="A752" s="29">
        <v>45397</v>
      </c>
      <c r="B752" s="73" t="s">
        <v>134</v>
      </c>
      <c r="C752" s="27"/>
      <c r="D752" s="27" t="s">
        <v>52</v>
      </c>
      <c r="E752" s="27" t="s">
        <v>109</v>
      </c>
      <c r="F752" s="27">
        <v>250</v>
      </c>
      <c r="G752" s="27" t="s">
        <v>34</v>
      </c>
      <c r="H752" s="27">
        <v>1220</v>
      </c>
      <c r="I752" s="11">
        <f t="shared" si="120"/>
        <v>305000</v>
      </c>
      <c r="J752" s="28" t="s">
        <v>28</v>
      </c>
      <c r="K752" s="11"/>
      <c r="L752" s="4">
        <f t="shared" si="121"/>
        <v>0</v>
      </c>
      <c r="M752" s="4"/>
      <c r="N752" s="4"/>
      <c r="O752" s="4">
        <f t="shared" si="122"/>
        <v>0</v>
      </c>
      <c r="P752" s="4"/>
      <c r="Q752" s="4"/>
      <c r="R752" s="4">
        <f t="shared" si="123"/>
        <v>0</v>
      </c>
      <c r="S752" s="4"/>
      <c r="T752" s="4"/>
      <c r="U752" s="4">
        <f t="shared" si="124"/>
        <v>0</v>
      </c>
      <c r="V752" s="4"/>
      <c r="W752" s="4"/>
      <c r="X752" s="4">
        <f t="shared" si="125"/>
        <v>0</v>
      </c>
      <c r="Y752" s="4"/>
      <c r="Z752" s="4"/>
      <c r="AA752" s="4">
        <f>C752+I752-L752-O752-U752-X752-R752</f>
        <v>305000</v>
      </c>
      <c r="AB752" s="7"/>
    </row>
    <row r="753" spans="1:28" ht="15.75" x14ac:dyDescent="0.25">
      <c r="A753" s="29">
        <v>45397</v>
      </c>
      <c r="B753" s="73" t="s">
        <v>134</v>
      </c>
      <c r="C753" s="27"/>
      <c r="D753" s="27" t="s">
        <v>52</v>
      </c>
      <c r="E753" s="27" t="s">
        <v>95</v>
      </c>
      <c r="F753" s="27">
        <v>500</v>
      </c>
      <c r="G753" s="27" t="s">
        <v>34</v>
      </c>
      <c r="H753" s="27">
        <v>1480</v>
      </c>
      <c r="I753" s="11">
        <f t="shared" si="120"/>
        <v>740000</v>
      </c>
      <c r="J753" s="28" t="s">
        <v>28</v>
      </c>
      <c r="K753" s="11"/>
      <c r="L753" s="4">
        <f t="shared" si="121"/>
        <v>0</v>
      </c>
      <c r="M753" s="4"/>
      <c r="N753" s="4"/>
      <c r="O753" s="4">
        <f t="shared" si="122"/>
        <v>0</v>
      </c>
      <c r="P753" s="4"/>
      <c r="Q753" s="4"/>
      <c r="R753" s="4">
        <f t="shared" si="123"/>
        <v>0</v>
      </c>
      <c r="S753" s="4"/>
      <c r="T753" s="4"/>
      <c r="U753" s="4">
        <f t="shared" si="124"/>
        <v>0</v>
      </c>
      <c r="V753" s="4"/>
      <c r="W753" s="4"/>
      <c r="X753" s="4">
        <f t="shared" si="125"/>
        <v>0</v>
      </c>
      <c r="Y753" s="4"/>
      <c r="Z753" s="4"/>
      <c r="AA753" s="4">
        <f>C753+I753-L753-O753-U753-X753-R753</f>
        <v>740000</v>
      </c>
      <c r="AB753" s="7"/>
    </row>
    <row r="754" spans="1:28" ht="15.75" x14ac:dyDescent="0.25">
      <c r="A754" s="29">
        <v>45397</v>
      </c>
      <c r="B754" s="73" t="s">
        <v>134</v>
      </c>
      <c r="C754" s="25"/>
      <c r="D754" s="27" t="s">
        <v>52</v>
      </c>
      <c r="E754" s="25" t="s">
        <v>179</v>
      </c>
      <c r="F754" s="25">
        <v>500</v>
      </c>
      <c r="G754" s="27" t="s">
        <v>34</v>
      </c>
      <c r="H754" s="25">
        <v>1750</v>
      </c>
      <c r="I754" s="11">
        <f t="shared" si="120"/>
        <v>875000</v>
      </c>
      <c r="J754" s="28" t="s">
        <v>28</v>
      </c>
      <c r="K754" s="11"/>
      <c r="L754" s="4">
        <f t="shared" si="121"/>
        <v>0</v>
      </c>
      <c r="M754" s="4"/>
      <c r="N754" s="4"/>
      <c r="O754" s="4">
        <f t="shared" si="122"/>
        <v>0</v>
      </c>
      <c r="P754" s="4"/>
      <c r="Q754" s="4"/>
      <c r="R754" s="4">
        <f t="shared" si="123"/>
        <v>0</v>
      </c>
      <c r="S754" s="4"/>
      <c r="T754" s="4"/>
      <c r="U754" s="4">
        <f t="shared" si="124"/>
        <v>0</v>
      </c>
      <c r="V754" s="4"/>
      <c r="W754" s="4"/>
      <c r="X754" s="4">
        <f t="shared" si="125"/>
        <v>0</v>
      </c>
      <c r="Y754" s="4"/>
      <c r="Z754" s="4"/>
      <c r="AA754" s="4">
        <f>C754+I754-L754-O754-U754-X754-R754</f>
        <v>875000</v>
      </c>
      <c r="AB754" s="7"/>
    </row>
    <row r="755" spans="1:28" ht="15.75" x14ac:dyDescent="0.25">
      <c r="A755" s="29">
        <v>45397</v>
      </c>
      <c r="B755" s="73" t="s">
        <v>134</v>
      </c>
      <c r="C755" s="25"/>
      <c r="D755" s="27" t="s">
        <v>52</v>
      </c>
      <c r="E755" s="25" t="s">
        <v>290</v>
      </c>
      <c r="F755" s="25">
        <v>750</v>
      </c>
      <c r="G755" s="27" t="s">
        <v>34</v>
      </c>
      <c r="H755" s="25">
        <v>3150</v>
      </c>
      <c r="I755" s="11">
        <f>F755*H755</f>
        <v>2362500</v>
      </c>
      <c r="J755" s="28" t="s">
        <v>28</v>
      </c>
      <c r="K755" s="11"/>
      <c r="L755" s="4">
        <f t="shared" si="121"/>
        <v>0</v>
      </c>
      <c r="M755" s="4"/>
      <c r="N755" s="4"/>
      <c r="O755" s="4">
        <f t="shared" si="122"/>
        <v>0</v>
      </c>
      <c r="P755" s="4"/>
      <c r="Q755" s="4"/>
      <c r="R755" s="4">
        <f t="shared" si="123"/>
        <v>0</v>
      </c>
      <c r="S755" s="4"/>
      <c r="T755" s="4"/>
      <c r="U755" s="4">
        <f t="shared" si="124"/>
        <v>0</v>
      </c>
      <c r="V755" s="4"/>
      <c r="W755" s="4"/>
      <c r="X755" s="4">
        <f t="shared" si="125"/>
        <v>0</v>
      </c>
      <c r="Y755" s="4"/>
      <c r="Z755" s="4"/>
      <c r="AA755" s="4">
        <f>C755+I755-L755-O755-U755-X755-R755</f>
        <v>2362500</v>
      </c>
      <c r="AB755" s="7"/>
    </row>
    <row r="756" spans="1:28" ht="15.75" x14ac:dyDescent="0.25">
      <c r="A756" s="24">
        <v>45397</v>
      </c>
      <c r="B756" s="72" t="s">
        <v>215</v>
      </c>
      <c r="C756" s="25"/>
      <c r="D756" s="25" t="s">
        <v>52</v>
      </c>
      <c r="E756" s="25" t="s">
        <v>129</v>
      </c>
      <c r="F756" s="25">
        <v>24</v>
      </c>
      <c r="G756" s="25" t="s">
        <v>77</v>
      </c>
      <c r="H756" s="25">
        <v>60000</v>
      </c>
      <c r="I756" s="11">
        <f>F756*H756</f>
        <v>1440000</v>
      </c>
      <c r="J756" s="31" t="s">
        <v>312</v>
      </c>
      <c r="K756" s="11" t="s">
        <v>1282</v>
      </c>
      <c r="L756" s="4">
        <f>M756+N756</f>
        <v>0</v>
      </c>
      <c r="M756" s="4"/>
      <c r="N756" s="4"/>
      <c r="O756" s="4">
        <f>P756+Q756</f>
        <v>1440000</v>
      </c>
      <c r="P756" s="4">
        <v>1440000</v>
      </c>
      <c r="Q756" s="4"/>
      <c r="R756" s="4">
        <f>S756+T756</f>
        <v>0</v>
      </c>
      <c r="S756" s="4"/>
      <c r="T756" s="4"/>
      <c r="U756" s="4">
        <f>V756+W756</f>
        <v>0</v>
      </c>
      <c r="V756" s="4"/>
      <c r="W756" s="4"/>
      <c r="X756" s="4">
        <f>Y756+Z756</f>
        <v>0</v>
      </c>
      <c r="Y756" s="4"/>
      <c r="Z756" s="4"/>
      <c r="AA756" s="4">
        <f>C756+I756-L756-O756-U756-X756-R756</f>
        <v>0</v>
      </c>
      <c r="AB756" s="7">
        <v>45399</v>
      </c>
    </row>
    <row r="757" spans="1:28" ht="15.75" x14ac:dyDescent="0.25">
      <c r="A757" s="29">
        <v>45397</v>
      </c>
      <c r="B757" s="73" t="s">
        <v>1248</v>
      </c>
      <c r="C757" s="27"/>
      <c r="D757" s="27" t="s">
        <v>46</v>
      </c>
      <c r="E757" s="27" t="s">
        <v>124</v>
      </c>
      <c r="F757" s="27">
        <v>1</v>
      </c>
      <c r="G757" s="27" t="s">
        <v>283</v>
      </c>
      <c r="H757" s="27">
        <v>1200000</v>
      </c>
      <c r="I757" s="11">
        <f>F757*H757</f>
        <v>1200000</v>
      </c>
      <c r="J757" s="32" t="s">
        <v>312</v>
      </c>
      <c r="K757" s="11" t="s">
        <v>1252</v>
      </c>
      <c r="L757" s="4">
        <f>M757+N757</f>
        <v>0</v>
      </c>
      <c r="M757" s="4"/>
      <c r="N757" s="4"/>
      <c r="O757" s="4">
        <f>P757+Q757</f>
        <v>1200000</v>
      </c>
      <c r="P757" s="4">
        <v>1200000</v>
      </c>
      <c r="Q757" s="4"/>
      <c r="R757" s="4">
        <f>S757+T757</f>
        <v>0</v>
      </c>
      <c r="S757" s="4"/>
      <c r="T757" s="4"/>
      <c r="U757" s="4">
        <f>V757+W757</f>
        <v>0</v>
      </c>
      <c r="V757" s="4"/>
      <c r="W757" s="4"/>
      <c r="X757" s="4">
        <f>Y757+Z757</f>
        <v>0</v>
      </c>
      <c r="Y757" s="4"/>
      <c r="Z757" s="4"/>
      <c r="AA757" s="4">
        <f>C757+I757-L757-O757-U757-X757-R757</f>
        <v>0</v>
      </c>
      <c r="AB757" s="7">
        <v>45397</v>
      </c>
    </row>
    <row r="758" spans="1:28" ht="15.75" x14ac:dyDescent="0.25">
      <c r="A758" s="24">
        <v>45397</v>
      </c>
      <c r="B758" s="72" t="s">
        <v>398</v>
      </c>
      <c r="C758" s="25"/>
      <c r="D758" s="25" t="s">
        <v>52</v>
      </c>
      <c r="E758" s="25" t="s">
        <v>208</v>
      </c>
      <c r="F758" s="25">
        <v>1500</v>
      </c>
      <c r="G758" s="25" t="s">
        <v>34</v>
      </c>
      <c r="H758" s="25">
        <v>830</v>
      </c>
      <c r="I758" s="11">
        <f>F758*H758</f>
        <v>1245000</v>
      </c>
      <c r="J758" s="31" t="s">
        <v>312</v>
      </c>
      <c r="K758" s="11" t="s">
        <v>707</v>
      </c>
      <c r="L758" s="4">
        <f>M758+N758</f>
        <v>0</v>
      </c>
      <c r="M758" s="4"/>
      <c r="N758" s="4"/>
      <c r="O758" s="4">
        <f>P758+Q758</f>
        <v>1245000</v>
      </c>
      <c r="P758" s="4">
        <v>1245000</v>
      </c>
      <c r="Q758" s="4"/>
      <c r="R758" s="4">
        <f>S758+T758</f>
        <v>0</v>
      </c>
      <c r="S758" s="4"/>
      <c r="T758" s="4"/>
      <c r="U758" s="4">
        <f>V758+W758</f>
        <v>0</v>
      </c>
      <c r="V758" s="4"/>
      <c r="W758" s="4"/>
      <c r="X758" s="4">
        <f>Y758+Z758</f>
        <v>0</v>
      </c>
      <c r="Y758" s="4"/>
      <c r="Z758" s="4"/>
      <c r="AA758" s="4">
        <f>C758+I758-L758-O758-U758-X758-R758</f>
        <v>0</v>
      </c>
      <c r="AB758" s="7">
        <v>45397</v>
      </c>
    </row>
    <row r="759" spans="1:28" ht="15.75" x14ac:dyDescent="0.25">
      <c r="A759" s="29">
        <v>45398</v>
      </c>
      <c r="B759" s="73" t="s">
        <v>73</v>
      </c>
      <c r="C759" s="27"/>
      <c r="D759" s="27" t="s">
        <v>52</v>
      </c>
      <c r="E759" s="27" t="s">
        <v>151</v>
      </c>
      <c r="F759" s="27">
        <v>2000</v>
      </c>
      <c r="G759" s="27" t="s">
        <v>34</v>
      </c>
      <c r="H759" s="27">
        <v>1830</v>
      </c>
      <c r="I759" s="11">
        <f t="shared" ref="I759:I800" si="126">F759*H759</f>
        <v>3660000</v>
      </c>
      <c r="J759" s="32" t="s">
        <v>312</v>
      </c>
      <c r="K759" s="11"/>
      <c r="L759" s="4">
        <f>M759+N759</f>
        <v>0</v>
      </c>
      <c r="M759" s="4"/>
      <c r="N759" s="4"/>
      <c r="O759" s="4">
        <f>P759+Q759</f>
        <v>3660000</v>
      </c>
      <c r="P759" s="4">
        <v>3660000</v>
      </c>
      <c r="Q759" s="4"/>
      <c r="R759" s="4">
        <f>S759+T759</f>
        <v>0</v>
      </c>
      <c r="S759" s="4"/>
      <c r="T759" s="4"/>
      <c r="U759" s="4">
        <f>V759+W759</f>
        <v>0</v>
      </c>
      <c r="V759" s="4"/>
      <c r="W759" s="4"/>
      <c r="X759" s="4">
        <f>Y759+Z759</f>
        <v>0</v>
      </c>
      <c r="Y759" s="4"/>
      <c r="Z759" s="4"/>
      <c r="AA759" s="4">
        <f>C759+I759-L759-O759-U759-X759-R759</f>
        <v>0</v>
      </c>
      <c r="AB759" s="7">
        <v>45398</v>
      </c>
    </row>
    <row r="760" spans="1:28" ht="15.75" x14ac:dyDescent="0.25">
      <c r="A760" s="29">
        <v>45398</v>
      </c>
      <c r="B760" s="73" t="s">
        <v>531</v>
      </c>
      <c r="C760" s="25"/>
      <c r="D760" s="27" t="s">
        <v>52</v>
      </c>
      <c r="E760" s="25" t="s">
        <v>767</v>
      </c>
      <c r="F760" s="25">
        <v>150</v>
      </c>
      <c r="G760" s="27" t="s">
        <v>34</v>
      </c>
      <c r="H760" s="25">
        <v>3570</v>
      </c>
      <c r="I760" s="11">
        <f t="shared" si="126"/>
        <v>535500</v>
      </c>
      <c r="J760" s="32" t="s">
        <v>324</v>
      </c>
      <c r="K760" s="11"/>
      <c r="L760" s="4">
        <f t="shared" ref="L760:L800" si="127">M760+N760</f>
        <v>535500</v>
      </c>
      <c r="M760" s="4">
        <v>535500</v>
      </c>
      <c r="N760" s="4"/>
      <c r="O760" s="4">
        <f t="shared" ref="O760:O800" si="128">P760+Q760</f>
        <v>0</v>
      </c>
      <c r="P760" s="4"/>
      <c r="Q760" s="4"/>
      <c r="R760" s="4">
        <f t="shared" ref="R760:R800" si="129">S760+T760</f>
        <v>0</v>
      </c>
      <c r="S760" s="4"/>
      <c r="T760" s="4"/>
      <c r="U760" s="4">
        <f t="shared" ref="U760:U800" si="130">V760+W760</f>
        <v>0</v>
      </c>
      <c r="V760" s="4"/>
      <c r="W760" s="4"/>
      <c r="X760" s="4">
        <f t="shared" ref="X760:X800" si="131">Y760+Z760</f>
        <v>0</v>
      </c>
      <c r="Y760" s="4"/>
      <c r="Z760" s="4"/>
      <c r="AA760" s="4">
        <f>C760+I760-L760-O760-U760-X760-R760</f>
        <v>0</v>
      </c>
      <c r="AB760" s="7"/>
    </row>
    <row r="761" spans="1:28" ht="15.75" x14ac:dyDescent="0.25">
      <c r="A761" s="29">
        <v>45398</v>
      </c>
      <c r="B761" s="25" t="s">
        <v>1044</v>
      </c>
      <c r="C761" s="25"/>
      <c r="D761" s="27" t="s">
        <v>46</v>
      </c>
      <c r="E761" s="25" t="s">
        <v>85</v>
      </c>
      <c r="F761" s="25">
        <v>47.5</v>
      </c>
      <c r="G761" s="25" t="s">
        <v>39</v>
      </c>
      <c r="H761" s="25">
        <v>135000</v>
      </c>
      <c r="I761" s="11">
        <f t="shared" si="126"/>
        <v>6412500</v>
      </c>
      <c r="J761" s="31" t="s">
        <v>324</v>
      </c>
      <c r="K761" s="11"/>
      <c r="L761" s="4">
        <f t="shared" si="127"/>
        <v>0</v>
      </c>
      <c r="M761" s="4"/>
      <c r="N761" s="4"/>
      <c r="O761" s="4">
        <f t="shared" si="128"/>
        <v>0</v>
      </c>
      <c r="P761" s="4"/>
      <c r="Q761" s="4"/>
      <c r="R761" s="4">
        <f t="shared" si="129"/>
        <v>0</v>
      </c>
      <c r="S761" s="4"/>
      <c r="T761" s="4"/>
      <c r="U761" s="4">
        <f t="shared" si="130"/>
        <v>6412500</v>
      </c>
      <c r="V761" s="4">
        <v>6412500</v>
      </c>
      <c r="W761" s="4"/>
      <c r="X761" s="4">
        <f t="shared" si="131"/>
        <v>0</v>
      </c>
      <c r="Y761" s="4"/>
      <c r="Z761" s="4"/>
      <c r="AA761" s="4">
        <f>C761+I761-L761-O761-U761-X761-R761</f>
        <v>0</v>
      </c>
      <c r="AB761" s="7">
        <v>45397</v>
      </c>
    </row>
    <row r="762" spans="1:28" ht="15.75" x14ac:dyDescent="0.25">
      <c r="A762" s="29">
        <v>45398</v>
      </c>
      <c r="B762" s="72" t="s">
        <v>719</v>
      </c>
      <c r="C762" s="25"/>
      <c r="D762" s="25" t="s">
        <v>52</v>
      </c>
      <c r="E762" s="25" t="s">
        <v>1259</v>
      </c>
      <c r="F762" s="25">
        <v>4250</v>
      </c>
      <c r="G762" s="25" t="s">
        <v>34</v>
      </c>
      <c r="H762" s="25">
        <v>1110</v>
      </c>
      <c r="I762" s="11">
        <f t="shared" si="126"/>
        <v>4717500</v>
      </c>
      <c r="J762" s="32" t="s">
        <v>324</v>
      </c>
      <c r="K762" s="11"/>
      <c r="L762" s="4">
        <f t="shared" si="127"/>
        <v>1717500</v>
      </c>
      <c r="M762" s="4">
        <v>1717500</v>
      </c>
      <c r="N762" s="4"/>
      <c r="O762" s="4">
        <f t="shared" si="128"/>
        <v>0</v>
      </c>
      <c r="P762" s="4"/>
      <c r="Q762" s="4"/>
      <c r="R762" s="4">
        <f t="shared" si="129"/>
        <v>0</v>
      </c>
      <c r="S762" s="4"/>
      <c r="T762" s="4"/>
      <c r="U762" s="4">
        <f t="shared" si="130"/>
        <v>3000000</v>
      </c>
      <c r="V762" s="4">
        <v>3000000</v>
      </c>
      <c r="W762" s="4"/>
      <c r="X762" s="4">
        <f t="shared" si="131"/>
        <v>0</v>
      </c>
      <c r="Y762" s="4"/>
      <c r="Z762" s="4"/>
      <c r="AA762" s="4">
        <f>C762+I762-L762-O762-U762-X762-R762</f>
        <v>0</v>
      </c>
      <c r="AB762" s="7">
        <v>45398</v>
      </c>
    </row>
    <row r="763" spans="1:28" ht="15.75" x14ac:dyDescent="0.25">
      <c r="A763" s="29">
        <v>45398</v>
      </c>
      <c r="B763" s="27" t="s">
        <v>99</v>
      </c>
      <c r="C763" s="25"/>
      <c r="D763" s="27" t="s">
        <v>46</v>
      </c>
      <c r="E763" s="25" t="s">
        <v>102</v>
      </c>
      <c r="F763" s="25">
        <v>34.700000000000003</v>
      </c>
      <c r="G763" s="25" t="s">
        <v>39</v>
      </c>
      <c r="H763" s="25"/>
      <c r="I763" s="11">
        <f t="shared" si="126"/>
        <v>0</v>
      </c>
      <c r="J763" s="28" t="s">
        <v>28</v>
      </c>
      <c r="K763" s="11"/>
      <c r="L763" s="4">
        <f t="shared" si="127"/>
        <v>0</v>
      </c>
      <c r="M763" s="4"/>
      <c r="N763" s="4"/>
      <c r="O763" s="4">
        <f t="shared" si="128"/>
        <v>0</v>
      </c>
      <c r="P763" s="4"/>
      <c r="Q763" s="4"/>
      <c r="R763" s="4">
        <f t="shared" si="129"/>
        <v>0</v>
      </c>
      <c r="S763" s="4"/>
      <c r="T763" s="4"/>
      <c r="U763" s="4">
        <f t="shared" si="130"/>
        <v>0</v>
      </c>
      <c r="V763" s="4"/>
      <c r="W763" s="4"/>
      <c r="X763" s="4">
        <f t="shared" si="131"/>
        <v>0</v>
      </c>
      <c r="Y763" s="4"/>
      <c r="Z763" s="4"/>
      <c r="AA763" s="4">
        <f>C763+I763-L763-O763-U763-X763-R763</f>
        <v>0</v>
      </c>
      <c r="AB763" s="7"/>
    </row>
    <row r="764" spans="1:28" ht="15.75" x14ac:dyDescent="0.25">
      <c r="A764" s="29">
        <v>45398</v>
      </c>
      <c r="B764" s="72" t="s">
        <v>984</v>
      </c>
      <c r="C764" s="25"/>
      <c r="D764" s="27" t="s">
        <v>46</v>
      </c>
      <c r="E764" s="25" t="s">
        <v>183</v>
      </c>
      <c r="F764" s="25">
        <v>85</v>
      </c>
      <c r="G764" s="25" t="s">
        <v>39</v>
      </c>
      <c r="H764" s="25">
        <v>115000</v>
      </c>
      <c r="I764" s="11">
        <f t="shared" si="126"/>
        <v>9775000</v>
      </c>
      <c r="J764" s="31" t="s">
        <v>312</v>
      </c>
      <c r="K764" s="11" t="s">
        <v>1299</v>
      </c>
      <c r="L764" s="4">
        <f t="shared" si="127"/>
        <v>0</v>
      </c>
      <c r="M764" s="4"/>
      <c r="N764" s="4"/>
      <c r="O764" s="4">
        <f t="shared" si="128"/>
        <v>9775000</v>
      </c>
      <c r="P764" s="4">
        <v>9775000</v>
      </c>
      <c r="Q764" s="4"/>
      <c r="R764" s="4">
        <f t="shared" si="129"/>
        <v>0</v>
      </c>
      <c r="S764" s="4"/>
      <c r="T764" s="4"/>
      <c r="U764" s="4">
        <f t="shared" si="130"/>
        <v>0</v>
      </c>
      <c r="V764" s="4"/>
      <c r="W764" s="4"/>
      <c r="X764" s="4">
        <f t="shared" si="131"/>
        <v>0</v>
      </c>
      <c r="Y764" s="4"/>
      <c r="Z764" s="4"/>
      <c r="AA764" s="4">
        <f>C764+I764-L764-O764-U764-X764-R764</f>
        <v>0</v>
      </c>
      <c r="AB764" s="7">
        <v>45401</v>
      </c>
    </row>
    <row r="765" spans="1:28" ht="15.75" x14ac:dyDescent="0.25">
      <c r="A765" s="29">
        <v>45398</v>
      </c>
      <c r="B765" s="72" t="s">
        <v>984</v>
      </c>
      <c r="C765" s="27"/>
      <c r="D765" s="27" t="s">
        <v>46</v>
      </c>
      <c r="E765" s="27" t="s">
        <v>184</v>
      </c>
      <c r="F765" s="27">
        <v>45</v>
      </c>
      <c r="G765" s="25" t="s">
        <v>39</v>
      </c>
      <c r="H765" s="27">
        <v>115000</v>
      </c>
      <c r="I765" s="11">
        <f t="shared" si="126"/>
        <v>5175000</v>
      </c>
      <c r="J765" s="38" t="s">
        <v>78</v>
      </c>
      <c r="K765" s="11" t="s">
        <v>1299</v>
      </c>
      <c r="L765" s="4">
        <f t="shared" si="127"/>
        <v>0</v>
      </c>
      <c r="M765" s="4"/>
      <c r="N765" s="4"/>
      <c r="O765" s="4">
        <f t="shared" si="128"/>
        <v>2225000</v>
      </c>
      <c r="P765" s="4">
        <v>2225000</v>
      </c>
      <c r="Q765" s="4"/>
      <c r="R765" s="4">
        <f t="shared" si="129"/>
        <v>0</v>
      </c>
      <c r="S765" s="4"/>
      <c r="T765" s="4"/>
      <c r="U765" s="4">
        <f t="shared" si="130"/>
        <v>0</v>
      </c>
      <c r="V765" s="4"/>
      <c r="W765" s="4"/>
      <c r="X765" s="4">
        <f t="shared" si="131"/>
        <v>0</v>
      </c>
      <c r="Y765" s="4"/>
      <c r="Z765" s="4"/>
      <c r="AA765" s="4">
        <f>C765+I765-L765-O765-U765-X765-R765</f>
        <v>2950000</v>
      </c>
      <c r="AB765" s="7">
        <v>45401</v>
      </c>
    </row>
    <row r="766" spans="1:28" ht="15.75" x14ac:dyDescent="0.25">
      <c r="A766" s="29">
        <v>45398</v>
      </c>
      <c r="B766" s="72" t="s">
        <v>1192</v>
      </c>
      <c r="C766" s="25"/>
      <c r="D766" s="27" t="s">
        <v>52</v>
      </c>
      <c r="E766" s="25" t="s">
        <v>129</v>
      </c>
      <c r="F766" s="25">
        <v>24</v>
      </c>
      <c r="G766" s="25" t="s">
        <v>77</v>
      </c>
      <c r="H766" s="25">
        <v>65000</v>
      </c>
      <c r="I766" s="11">
        <f t="shared" si="126"/>
        <v>1560000</v>
      </c>
      <c r="J766" s="32" t="s">
        <v>324</v>
      </c>
      <c r="K766" s="11"/>
      <c r="L766" s="4">
        <f t="shared" si="127"/>
        <v>1560000</v>
      </c>
      <c r="M766" s="4">
        <v>1560000</v>
      </c>
      <c r="N766" s="4"/>
      <c r="O766" s="4">
        <f t="shared" si="128"/>
        <v>0</v>
      </c>
      <c r="P766" s="4"/>
      <c r="Q766" s="4"/>
      <c r="R766" s="4">
        <f t="shared" si="129"/>
        <v>0</v>
      </c>
      <c r="S766" s="4"/>
      <c r="T766" s="4"/>
      <c r="U766" s="4">
        <f t="shared" si="130"/>
        <v>0</v>
      </c>
      <c r="V766" s="4"/>
      <c r="W766" s="4"/>
      <c r="X766" s="4">
        <f t="shared" si="131"/>
        <v>0</v>
      </c>
      <c r="Y766" s="4"/>
      <c r="Z766" s="4"/>
      <c r="AA766" s="4">
        <f>C766+I766-L766-O766-U766-X766-R766</f>
        <v>0</v>
      </c>
      <c r="AB766" s="7">
        <v>45398</v>
      </c>
    </row>
    <row r="767" spans="1:28" ht="15.75" x14ac:dyDescent="0.25">
      <c r="A767" s="29">
        <v>45398</v>
      </c>
      <c r="B767" s="72" t="s">
        <v>467</v>
      </c>
      <c r="C767" s="25"/>
      <c r="D767" s="27" t="s">
        <v>46</v>
      </c>
      <c r="E767" s="25" t="s">
        <v>213</v>
      </c>
      <c r="F767" s="25">
        <v>12</v>
      </c>
      <c r="G767" s="25" t="s">
        <v>39</v>
      </c>
      <c r="H767" s="25">
        <v>135000</v>
      </c>
      <c r="I767" s="11">
        <f t="shared" si="126"/>
        <v>1620000</v>
      </c>
      <c r="J767" s="32" t="s">
        <v>312</v>
      </c>
      <c r="K767" s="11" t="s">
        <v>1267</v>
      </c>
      <c r="L767" s="4">
        <f t="shared" si="127"/>
        <v>0</v>
      </c>
      <c r="M767" s="4"/>
      <c r="N767" s="4"/>
      <c r="O767" s="4">
        <f t="shared" si="128"/>
        <v>1620000</v>
      </c>
      <c r="P767" s="4">
        <v>1620000</v>
      </c>
      <c r="Q767" s="4"/>
      <c r="R767" s="4">
        <f t="shared" si="129"/>
        <v>0</v>
      </c>
      <c r="S767" s="4"/>
      <c r="T767" s="4"/>
      <c r="U767" s="4">
        <f t="shared" si="130"/>
        <v>0</v>
      </c>
      <c r="V767" s="4"/>
      <c r="W767" s="4"/>
      <c r="X767" s="4">
        <f t="shared" si="131"/>
        <v>0</v>
      </c>
      <c r="Y767" s="4"/>
      <c r="Z767" s="4"/>
      <c r="AA767" s="4">
        <f>C767+I767-L767-O767-U767-X767-R767</f>
        <v>0</v>
      </c>
      <c r="AB767" s="7"/>
    </row>
    <row r="768" spans="1:28" ht="15.75" x14ac:dyDescent="0.25">
      <c r="A768" s="29">
        <v>45398</v>
      </c>
      <c r="B768" s="72" t="s">
        <v>359</v>
      </c>
      <c r="C768" s="25"/>
      <c r="D768" s="25" t="s">
        <v>52</v>
      </c>
      <c r="E768" s="25" t="s">
        <v>394</v>
      </c>
      <c r="F768" s="25">
        <v>2</v>
      </c>
      <c r="G768" s="25" t="s">
        <v>48</v>
      </c>
      <c r="H768" s="25">
        <v>230000</v>
      </c>
      <c r="I768" s="11">
        <f t="shared" si="126"/>
        <v>460000</v>
      </c>
      <c r="J768" s="32" t="s">
        <v>312</v>
      </c>
      <c r="K768" s="11" t="s">
        <v>1263</v>
      </c>
      <c r="L768" s="4">
        <f t="shared" si="127"/>
        <v>0</v>
      </c>
      <c r="M768" s="4"/>
      <c r="N768" s="4"/>
      <c r="O768" s="4">
        <f t="shared" si="128"/>
        <v>460000</v>
      </c>
      <c r="P768" s="4">
        <v>460000</v>
      </c>
      <c r="Q768" s="4"/>
      <c r="R768" s="4">
        <f t="shared" si="129"/>
        <v>0</v>
      </c>
      <c r="S768" s="4"/>
      <c r="T768" s="4"/>
      <c r="U768" s="4">
        <f t="shared" si="130"/>
        <v>0</v>
      </c>
      <c r="V768" s="4"/>
      <c r="W768" s="4"/>
      <c r="X768" s="4">
        <f t="shared" si="131"/>
        <v>0</v>
      </c>
      <c r="Y768" s="4"/>
      <c r="Z768" s="4"/>
      <c r="AA768" s="4">
        <f>C768+I768-L768-O768-U768-X768-R768</f>
        <v>0</v>
      </c>
      <c r="AB768" s="7">
        <v>45398</v>
      </c>
    </row>
    <row r="769" spans="1:28" ht="15.75" x14ac:dyDescent="0.25">
      <c r="A769" s="29">
        <v>45398</v>
      </c>
      <c r="B769" s="73" t="s">
        <v>452</v>
      </c>
      <c r="C769" s="27"/>
      <c r="D769" s="27" t="s">
        <v>46</v>
      </c>
      <c r="E769" s="27" t="s">
        <v>91</v>
      </c>
      <c r="F769" s="27">
        <v>1</v>
      </c>
      <c r="G769" s="27" t="s">
        <v>303</v>
      </c>
      <c r="H769" s="27">
        <v>1200000</v>
      </c>
      <c r="I769" s="11">
        <f t="shared" si="126"/>
        <v>1200000</v>
      </c>
      <c r="J769" s="32" t="s">
        <v>312</v>
      </c>
      <c r="K769" s="11" t="s">
        <v>1265</v>
      </c>
      <c r="L769" s="4">
        <f t="shared" si="127"/>
        <v>0</v>
      </c>
      <c r="M769" s="4"/>
      <c r="N769" s="4"/>
      <c r="O769" s="4">
        <f t="shared" si="128"/>
        <v>1200000</v>
      </c>
      <c r="P769" s="4">
        <v>1200000</v>
      </c>
      <c r="Q769" s="4"/>
      <c r="R769" s="4">
        <f t="shared" si="129"/>
        <v>0</v>
      </c>
      <c r="S769" s="4"/>
      <c r="T769" s="4"/>
      <c r="U769" s="4">
        <f t="shared" si="130"/>
        <v>0</v>
      </c>
      <c r="V769" s="4"/>
      <c r="W769" s="4"/>
      <c r="X769" s="4">
        <f t="shared" si="131"/>
        <v>0</v>
      </c>
      <c r="Y769" s="4"/>
      <c r="Z769" s="4"/>
      <c r="AA769" s="4">
        <f>C769+I769-L769-O769-U769-X769-R769</f>
        <v>0</v>
      </c>
      <c r="AB769" s="7">
        <v>45398</v>
      </c>
    </row>
    <row r="770" spans="1:28" ht="15.75" x14ac:dyDescent="0.25">
      <c r="A770" s="29">
        <v>45398</v>
      </c>
      <c r="B770" s="72" t="s">
        <v>739</v>
      </c>
      <c r="C770" s="25"/>
      <c r="D770" s="27" t="s">
        <v>46</v>
      </c>
      <c r="E770" s="27" t="s">
        <v>394</v>
      </c>
      <c r="F770" s="25">
        <v>1</v>
      </c>
      <c r="G770" s="25" t="s">
        <v>48</v>
      </c>
      <c r="H770" s="25">
        <v>230000</v>
      </c>
      <c r="I770" s="11">
        <f t="shared" si="126"/>
        <v>230000</v>
      </c>
      <c r="J770" s="32" t="s">
        <v>312</v>
      </c>
      <c r="K770" s="11" t="s">
        <v>1262</v>
      </c>
      <c r="L770" s="4">
        <f t="shared" si="127"/>
        <v>0</v>
      </c>
      <c r="M770" s="4"/>
      <c r="N770" s="4"/>
      <c r="O770" s="4">
        <f t="shared" si="128"/>
        <v>230000</v>
      </c>
      <c r="P770" s="4">
        <v>230000</v>
      </c>
      <c r="Q770" s="4"/>
      <c r="R770" s="4">
        <f t="shared" si="129"/>
        <v>0</v>
      </c>
      <c r="S770" s="4"/>
      <c r="T770" s="4"/>
      <c r="U770" s="4">
        <f t="shared" si="130"/>
        <v>0</v>
      </c>
      <c r="V770" s="4"/>
      <c r="W770" s="4"/>
      <c r="X770" s="4">
        <f t="shared" si="131"/>
        <v>0</v>
      </c>
      <c r="Y770" s="4"/>
      <c r="Z770" s="4"/>
      <c r="AA770" s="4">
        <f>C770+I770-L770-O770-U770-X770-R770</f>
        <v>0</v>
      </c>
      <c r="AB770" s="7">
        <v>45398</v>
      </c>
    </row>
    <row r="771" spans="1:28" ht="15.75" x14ac:dyDescent="0.25">
      <c r="A771" s="29">
        <v>45398</v>
      </c>
      <c r="B771" s="72" t="s">
        <v>72</v>
      </c>
      <c r="C771" s="25"/>
      <c r="D771" s="27" t="s">
        <v>46</v>
      </c>
      <c r="E771" s="27" t="s">
        <v>154</v>
      </c>
      <c r="F771" s="27">
        <v>500</v>
      </c>
      <c r="G771" s="25" t="s">
        <v>34</v>
      </c>
      <c r="H771" s="27">
        <v>1140</v>
      </c>
      <c r="I771" s="11">
        <f t="shared" si="126"/>
        <v>570000</v>
      </c>
      <c r="J771" s="32" t="s">
        <v>324</v>
      </c>
      <c r="K771" s="11"/>
      <c r="L771" s="4">
        <f t="shared" si="127"/>
        <v>0</v>
      </c>
      <c r="M771" s="4"/>
      <c r="N771" s="4"/>
      <c r="O771" s="4">
        <f t="shared" si="128"/>
        <v>0</v>
      </c>
      <c r="P771" s="4"/>
      <c r="Q771" s="4"/>
      <c r="R771" s="4">
        <f t="shared" si="129"/>
        <v>0</v>
      </c>
      <c r="S771" s="4"/>
      <c r="T771" s="4"/>
      <c r="U771" s="4">
        <f t="shared" si="130"/>
        <v>570000</v>
      </c>
      <c r="V771" s="4">
        <v>570000</v>
      </c>
      <c r="W771" s="4"/>
      <c r="X771" s="4">
        <f t="shared" si="131"/>
        <v>0</v>
      </c>
      <c r="Y771" s="4"/>
      <c r="Z771" s="4"/>
      <c r="AA771" s="4">
        <f>C771+I771-L771-O771-U771-X771-R771</f>
        <v>0</v>
      </c>
      <c r="AB771" s="7">
        <v>45398</v>
      </c>
    </row>
    <row r="772" spans="1:28" ht="15.75" x14ac:dyDescent="0.25">
      <c r="A772" s="29">
        <v>45398</v>
      </c>
      <c r="B772" s="72" t="s">
        <v>243</v>
      </c>
      <c r="C772" s="25"/>
      <c r="D772" s="27" t="s">
        <v>46</v>
      </c>
      <c r="E772" s="27" t="s">
        <v>127</v>
      </c>
      <c r="F772" s="27">
        <v>10</v>
      </c>
      <c r="G772" s="25" t="s">
        <v>39</v>
      </c>
      <c r="H772" s="25">
        <v>65000</v>
      </c>
      <c r="I772" s="11">
        <f t="shared" si="126"/>
        <v>650000</v>
      </c>
      <c r="J772" s="32" t="s">
        <v>324</v>
      </c>
      <c r="K772" s="11"/>
      <c r="L772" s="4">
        <f t="shared" si="127"/>
        <v>650000</v>
      </c>
      <c r="M772" s="4">
        <v>650000</v>
      </c>
      <c r="N772" s="4"/>
      <c r="O772" s="4">
        <f t="shared" si="128"/>
        <v>0</v>
      </c>
      <c r="P772" s="4"/>
      <c r="Q772" s="4"/>
      <c r="R772" s="4">
        <f t="shared" si="129"/>
        <v>0</v>
      </c>
      <c r="S772" s="4"/>
      <c r="T772" s="4"/>
      <c r="U772" s="4">
        <f t="shared" si="130"/>
        <v>0</v>
      </c>
      <c r="V772" s="4"/>
      <c r="W772" s="4"/>
      <c r="X772" s="4">
        <f t="shared" si="131"/>
        <v>0</v>
      </c>
      <c r="Y772" s="4"/>
      <c r="Z772" s="4"/>
      <c r="AA772" s="4">
        <f>C772+I772-L772-O772-U772-X772-R772</f>
        <v>0</v>
      </c>
      <c r="AB772" s="7">
        <v>45398</v>
      </c>
    </row>
    <row r="773" spans="1:28" ht="15.75" x14ac:dyDescent="0.25">
      <c r="A773" s="29">
        <v>45398</v>
      </c>
      <c r="B773" s="72" t="s">
        <v>243</v>
      </c>
      <c r="C773" s="27"/>
      <c r="D773" s="27" t="s">
        <v>46</v>
      </c>
      <c r="E773" s="27" t="s">
        <v>150</v>
      </c>
      <c r="F773" s="27">
        <v>20</v>
      </c>
      <c r="G773" s="25" t="s">
        <v>77</v>
      </c>
      <c r="H773" s="27">
        <v>45000</v>
      </c>
      <c r="I773" s="11">
        <f t="shared" si="126"/>
        <v>900000</v>
      </c>
      <c r="J773" s="32" t="s">
        <v>324</v>
      </c>
      <c r="K773" s="11"/>
      <c r="L773" s="4">
        <f t="shared" si="127"/>
        <v>900000</v>
      </c>
      <c r="M773" s="4">
        <v>900000</v>
      </c>
      <c r="N773" s="4"/>
      <c r="O773" s="4">
        <f t="shared" si="128"/>
        <v>0</v>
      </c>
      <c r="P773" s="4"/>
      <c r="Q773" s="4"/>
      <c r="R773" s="4">
        <f t="shared" si="129"/>
        <v>0</v>
      </c>
      <c r="S773" s="4"/>
      <c r="T773" s="4"/>
      <c r="U773" s="4">
        <f t="shared" si="130"/>
        <v>0</v>
      </c>
      <c r="V773" s="4"/>
      <c r="W773" s="4"/>
      <c r="X773" s="4">
        <f t="shared" si="131"/>
        <v>0</v>
      </c>
      <c r="Y773" s="4"/>
      <c r="Z773" s="4"/>
      <c r="AA773" s="4">
        <f>C773+I773-L773-O773-U773-X773-R773</f>
        <v>0</v>
      </c>
      <c r="AB773" s="7">
        <v>45398</v>
      </c>
    </row>
    <row r="774" spans="1:28" ht="15.75" x14ac:dyDescent="0.25">
      <c r="A774" s="29">
        <v>45398</v>
      </c>
      <c r="B774" s="72" t="s">
        <v>344</v>
      </c>
      <c r="C774" s="25"/>
      <c r="D774" s="27" t="s">
        <v>52</v>
      </c>
      <c r="E774" s="25" t="s">
        <v>328</v>
      </c>
      <c r="F774" s="25">
        <v>1</v>
      </c>
      <c r="G774" s="25" t="s">
        <v>39</v>
      </c>
      <c r="H774" s="25">
        <v>135000</v>
      </c>
      <c r="I774" s="11">
        <f t="shared" si="126"/>
        <v>135000</v>
      </c>
      <c r="J774" s="32" t="s">
        <v>324</v>
      </c>
      <c r="K774" s="11"/>
      <c r="L774" s="4">
        <f t="shared" si="127"/>
        <v>0</v>
      </c>
      <c r="M774" s="4"/>
      <c r="N774" s="4"/>
      <c r="O774" s="4">
        <f t="shared" si="128"/>
        <v>0</v>
      </c>
      <c r="P774" s="4"/>
      <c r="Q774" s="4"/>
      <c r="R774" s="4">
        <f t="shared" si="129"/>
        <v>0</v>
      </c>
      <c r="S774" s="4"/>
      <c r="T774" s="4"/>
      <c r="U774" s="4">
        <f t="shared" si="130"/>
        <v>0</v>
      </c>
      <c r="V774" s="4"/>
      <c r="W774" s="4"/>
      <c r="X774" s="4">
        <f t="shared" si="131"/>
        <v>135000</v>
      </c>
      <c r="Y774" s="4">
        <v>135000</v>
      </c>
      <c r="Z774" s="4"/>
      <c r="AA774" s="4">
        <f>C774+I774-L774-O774-U774-X774-R774</f>
        <v>0</v>
      </c>
      <c r="AB774" s="7">
        <v>45398</v>
      </c>
    </row>
    <row r="775" spans="1:28" ht="15.75" x14ac:dyDescent="0.25">
      <c r="A775" s="29">
        <v>45398</v>
      </c>
      <c r="B775" s="72" t="s">
        <v>704</v>
      </c>
      <c r="C775" s="25"/>
      <c r="D775" s="27" t="s">
        <v>52</v>
      </c>
      <c r="E775" s="25" t="s">
        <v>534</v>
      </c>
      <c r="F775" s="25">
        <v>125</v>
      </c>
      <c r="G775" s="25" t="s">
        <v>34</v>
      </c>
      <c r="H775" s="25">
        <v>3510</v>
      </c>
      <c r="I775" s="11">
        <f t="shared" si="126"/>
        <v>438750</v>
      </c>
      <c r="J775" s="32" t="s">
        <v>324</v>
      </c>
      <c r="K775" s="11"/>
      <c r="L775" s="4">
        <f t="shared" si="127"/>
        <v>438750</v>
      </c>
      <c r="M775" s="4">
        <v>438750</v>
      </c>
      <c r="N775" s="4"/>
      <c r="O775" s="4">
        <f t="shared" si="128"/>
        <v>0</v>
      </c>
      <c r="P775" s="4"/>
      <c r="Q775" s="4"/>
      <c r="R775" s="4">
        <f t="shared" si="129"/>
        <v>0</v>
      </c>
      <c r="S775" s="4"/>
      <c r="T775" s="4"/>
      <c r="U775" s="4">
        <f t="shared" si="130"/>
        <v>0</v>
      </c>
      <c r="V775" s="4"/>
      <c r="W775" s="4"/>
      <c r="X775" s="4">
        <f t="shared" si="131"/>
        <v>0</v>
      </c>
      <c r="Y775" s="4"/>
      <c r="Z775" s="4"/>
      <c r="AA775" s="4">
        <f>C775+I775-L775-O775-U775-X775-R775</f>
        <v>0</v>
      </c>
      <c r="AB775" s="7">
        <v>45398</v>
      </c>
    </row>
    <row r="776" spans="1:28" ht="15.75" x14ac:dyDescent="0.25">
      <c r="A776" s="29">
        <v>45398</v>
      </c>
      <c r="B776" s="72" t="s">
        <v>256</v>
      </c>
      <c r="C776" s="27"/>
      <c r="D776" s="27" t="s">
        <v>52</v>
      </c>
      <c r="E776" s="25" t="s">
        <v>762</v>
      </c>
      <c r="F776" s="25">
        <v>1000</v>
      </c>
      <c r="G776" s="25" t="s">
        <v>34</v>
      </c>
      <c r="H776" s="27">
        <v>2415</v>
      </c>
      <c r="I776" s="11">
        <f t="shared" si="126"/>
        <v>2415000</v>
      </c>
      <c r="J776" s="32" t="s">
        <v>324</v>
      </c>
      <c r="K776" s="11"/>
      <c r="L776" s="4">
        <f t="shared" si="127"/>
        <v>0</v>
      </c>
      <c r="M776" s="4"/>
      <c r="N776" s="4"/>
      <c r="O776" s="4">
        <f t="shared" si="128"/>
        <v>2415000</v>
      </c>
      <c r="P776" s="4">
        <v>2415000</v>
      </c>
      <c r="Q776" s="4"/>
      <c r="R776" s="4">
        <f t="shared" si="129"/>
        <v>0</v>
      </c>
      <c r="S776" s="4"/>
      <c r="T776" s="4"/>
      <c r="U776" s="4">
        <f t="shared" si="130"/>
        <v>0</v>
      </c>
      <c r="V776" s="4"/>
      <c r="W776" s="4"/>
      <c r="X776" s="4">
        <f t="shared" si="131"/>
        <v>0</v>
      </c>
      <c r="Y776" s="4"/>
      <c r="Z776" s="4"/>
      <c r="AA776" s="4">
        <f>C776+I776-L776-O776-U776-X776-R776</f>
        <v>0</v>
      </c>
      <c r="AB776" s="7">
        <v>45399</v>
      </c>
    </row>
    <row r="777" spans="1:28" ht="15.75" x14ac:dyDescent="0.25">
      <c r="A777" s="29">
        <v>45398</v>
      </c>
      <c r="B777" s="72" t="s">
        <v>256</v>
      </c>
      <c r="C777" s="25"/>
      <c r="D777" s="27" t="s">
        <v>52</v>
      </c>
      <c r="E777" s="27" t="s">
        <v>249</v>
      </c>
      <c r="F777" s="25">
        <v>2200</v>
      </c>
      <c r="G777" s="25" t="s">
        <v>34</v>
      </c>
      <c r="H777" s="25">
        <v>4000</v>
      </c>
      <c r="I777" s="11">
        <f t="shared" si="126"/>
        <v>8800000</v>
      </c>
      <c r="J777" s="32" t="s">
        <v>324</v>
      </c>
      <c r="K777" s="11"/>
      <c r="L777" s="4">
        <f t="shared" si="127"/>
        <v>0</v>
      </c>
      <c r="M777" s="4"/>
      <c r="N777" s="4"/>
      <c r="O777" s="4">
        <f t="shared" si="128"/>
        <v>8800000</v>
      </c>
      <c r="P777" s="4">
        <v>8800000</v>
      </c>
      <c r="Q777" s="4"/>
      <c r="R777" s="4">
        <f t="shared" si="129"/>
        <v>0</v>
      </c>
      <c r="S777" s="4"/>
      <c r="T777" s="4"/>
      <c r="U777" s="4">
        <f t="shared" si="130"/>
        <v>0</v>
      </c>
      <c r="V777" s="4"/>
      <c r="W777" s="4"/>
      <c r="X777" s="4">
        <f t="shared" si="131"/>
        <v>0</v>
      </c>
      <c r="Y777" s="4"/>
      <c r="Z777" s="4"/>
      <c r="AA777" s="4">
        <f>C777+I777-L777-O777-U777-X777-R777</f>
        <v>0</v>
      </c>
      <c r="AB777" s="7">
        <v>45399</v>
      </c>
    </row>
    <row r="778" spans="1:28" ht="15.75" x14ac:dyDescent="0.25">
      <c r="A778" s="29">
        <v>45398</v>
      </c>
      <c r="B778" s="72" t="s">
        <v>45</v>
      </c>
      <c r="C778" s="25"/>
      <c r="D778" s="25" t="s">
        <v>46</v>
      </c>
      <c r="E778" s="25" t="s">
        <v>135</v>
      </c>
      <c r="F778" s="25">
        <v>24</v>
      </c>
      <c r="G778" s="25" t="s">
        <v>48</v>
      </c>
      <c r="H778" s="25">
        <v>145000</v>
      </c>
      <c r="I778" s="11">
        <f t="shared" si="126"/>
        <v>3480000</v>
      </c>
      <c r="J778" s="32" t="s">
        <v>324</v>
      </c>
      <c r="K778" s="11"/>
      <c r="L778" s="4">
        <f t="shared" si="127"/>
        <v>3480000</v>
      </c>
      <c r="M778" s="4">
        <v>3480000</v>
      </c>
      <c r="N778" s="4"/>
      <c r="O778" s="4">
        <f t="shared" si="128"/>
        <v>0</v>
      </c>
      <c r="P778" s="4"/>
      <c r="Q778" s="4"/>
      <c r="R778" s="4">
        <f t="shared" si="129"/>
        <v>0</v>
      </c>
      <c r="S778" s="4"/>
      <c r="T778" s="4"/>
      <c r="U778" s="4">
        <f t="shared" si="130"/>
        <v>0</v>
      </c>
      <c r="V778" s="4"/>
      <c r="W778" s="4"/>
      <c r="X778" s="4">
        <f t="shared" si="131"/>
        <v>0</v>
      </c>
      <c r="Y778" s="4"/>
      <c r="Z778" s="4"/>
      <c r="AA778" s="4">
        <f>C778+I778-L778-O778-U778-X778-R778</f>
        <v>0</v>
      </c>
      <c r="AB778" s="7">
        <v>45398</v>
      </c>
    </row>
    <row r="779" spans="1:28" ht="15.75" x14ac:dyDescent="0.25">
      <c r="A779" s="29">
        <v>45398</v>
      </c>
      <c r="B779" s="72" t="s">
        <v>1040</v>
      </c>
      <c r="C779" s="27"/>
      <c r="D779" s="25" t="s">
        <v>46</v>
      </c>
      <c r="E779" s="27" t="s">
        <v>47</v>
      </c>
      <c r="F779" s="27">
        <v>2</v>
      </c>
      <c r="G779" s="25" t="s">
        <v>48</v>
      </c>
      <c r="H779" s="27">
        <v>160000</v>
      </c>
      <c r="I779" s="11">
        <f t="shared" si="126"/>
        <v>320000</v>
      </c>
      <c r="J779" s="32" t="s">
        <v>324</v>
      </c>
      <c r="K779" s="11"/>
      <c r="L779" s="4">
        <f t="shared" si="127"/>
        <v>320000</v>
      </c>
      <c r="M779" s="4">
        <v>320000</v>
      </c>
      <c r="N779" s="4"/>
      <c r="O779" s="4">
        <f t="shared" si="128"/>
        <v>0</v>
      </c>
      <c r="P779" s="4"/>
      <c r="Q779" s="4"/>
      <c r="R779" s="4">
        <f t="shared" si="129"/>
        <v>0</v>
      </c>
      <c r="S779" s="4"/>
      <c r="T779" s="4"/>
      <c r="U779" s="4">
        <f t="shared" si="130"/>
        <v>0</v>
      </c>
      <c r="V779" s="4"/>
      <c r="W779" s="4"/>
      <c r="X779" s="4">
        <f t="shared" si="131"/>
        <v>0</v>
      </c>
      <c r="Y779" s="4"/>
      <c r="Z779" s="4"/>
      <c r="AA779" s="4">
        <f>C779+I779-L779-O779-U779-X779-R779</f>
        <v>0</v>
      </c>
      <c r="AB779" s="7">
        <v>45398</v>
      </c>
    </row>
    <row r="780" spans="1:28" ht="15.75" x14ac:dyDescent="0.25">
      <c r="A780" s="29">
        <v>45398</v>
      </c>
      <c r="B780" s="73" t="s">
        <v>1260</v>
      </c>
      <c r="C780" s="27"/>
      <c r="D780" s="25" t="s">
        <v>52</v>
      </c>
      <c r="E780" s="27" t="s">
        <v>120</v>
      </c>
      <c r="F780" s="27">
        <v>50.8</v>
      </c>
      <c r="G780" s="27" t="s">
        <v>39</v>
      </c>
      <c r="H780" s="27">
        <v>47000</v>
      </c>
      <c r="I780" s="11">
        <f t="shared" si="126"/>
        <v>2387600</v>
      </c>
      <c r="J780" s="32" t="s">
        <v>312</v>
      </c>
      <c r="K780" s="11" t="s">
        <v>1270</v>
      </c>
      <c r="L780" s="4">
        <f t="shared" si="127"/>
        <v>0</v>
      </c>
      <c r="M780" s="4"/>
      <c r="N780" s="4"/>
      <c r="O780" s="4">
        <f t="shared" si="128"/>
        <v>2387600</v>
      </c>
      <c r="P780" s="4">
        <v>2387600</v>
      </c>
      <c r="Q780" s="4"/>
      <c r="R780" s="4">
        <f t="shared" si="129"/>
        <v>0</v>
      </c>
      <c r="S780" s="4"/>
      <c r="T780" s="4"/>
      <c r="U780" s="4">
        <f t="shared" si="130"/>
        <v>0</v>
      </c>
      <c r="V780" s="4"/>
      <c r="W780" s="4"/>
      <c r="X780" s="4">
        <f t="shared" si="131"/>
        <v>0</v>
      </c>
      <c r="Y780" s="4"/>
      <c r="Z780" s="4"/>
      <c r="AA780" s="4">
        <f>C780+I780-L780-O780-U780-X780-R780</f>
        <v>0</v>
      </c>
      <c r="AB780" s="7">
        <v>45398</v>
      </c>
    </row>
    <row r="781" spans="1:28" ht="15.75" x14ac:dyDescent="0.25">
      <c r="A781" s="29">
        <v>45398</v>
      </c>
      <c r="B781" s="27" t="s">
        <v>311</v>
      </c>
      <c r="C781" s="27"/>
      <c r="D781" s="27" t="s">
        <v>46</v>
      </c>
      <c r="E781" s="27" t="s">
        <v>299</v>
      </c>
      <c r="F781" s="27">
        <v>16.899999999999999</v>
      </c>
      <c r="G781" s="27" t="s">
        <v>39</v>
      </c>
      <c r="H781" s="27">
        <v>47000</v>
      </c>
      <c r="I781" s="11">
        <f t="shared" si="126"/>
        <v>794299.99999999988</v>
      </c>
      <c r="J781" s="32" t="s">
        <v>324</v>
      </c>
      <c r="K781" s="11"/>
      <c r="L781" s="4">
        <f t="shared" si="127"/>
        <v>794300</v>
      </c>
      <c r="M781" s="4">
        <v>794300</v>
      </c>
      <c r="N781" s="4"/>
      <c r="O781" s="4">
        <f t="shared" si="128"/>
        <v>0</v>
      </c>
      <c r="P781" s="4"/>
      <c r="Q781" s="4"/>
      <c r="R781" s="4">
        <f t="shared" si="129"/>
        <v>0</v>
      </c>
      <c r="S781" s="4"/>
      <c r="T781" s="4"/>
      <c r="U781" s="4">
        <f t="shared" si="130"/>
        <v>0</v>
      </c>
      <c r="V781" s="4"/>
      <c r="W781" s="4"/>
      <c r="X781" s="4">
        <f t="shared" si="131"/>
        <v>0</v>
      </c>
      <c r="Y781" s="4"/>
      <c r="Z781" s="4"/>
      <c r="AA781" s="82">
        <f>C781+I781-L781-O781-U781-X781-R781</f>
        <v>-1.1641532182693481E-10</v>
      </c>
      <c r="AB781" s="7">
        <v>45398</v>
      </c>
    </row>
    <row r="782" spans="1:28" ht="15.75" x14ac:dyDescent="0.25">
      <c r="A782" s="29">
        <v>45398</v>
      </c>
      <c r="B782" s="73" t="s">
        <v>346</v>
      </c>
      <c r="C782" s="25"/>
      <c r="D782" s="27" t="s">
        <v>52</v>
      </c>
      <c r="E782" s="25" t="s">
        <v>353</v>
      </c>
      <c r="F782" s="25">
        <v>4</v>
      </c>
      <c r="G782" s="25" t="s">
        <v>27</v>
      </c>
      <c r="H782" s="25">
        <v>150000</v>
      </c>
      <c r="I782" s="11">
        <f t="shared" si="126"/>
        <v>600000</v>
      </c>
      <c r="J782" s="32" t="s">
        <v>312</v>
      </c>
      <c r="K782" s="11"/>
      <c r="L782" s="4">
        <f t="shared" si="127"/>
        <v>0</v>
      </c>
      <c r="M782" s="4"/>
      <c r="N782" s="4"/>
      <c r="O782" s="4">
        <f t="shared" si="128"/>
        <v>600000</v>
      </c>
      <c r="P782" s="4">
        <v>600000</v>
      </c>
      <c r="Q782" s="4"/>
      <c r="R782" s="4">
        <f t="shared" si="129"/>
        <v>0</v>
      </c>
      <c r="S782" s="4"/>
      <c r="T782" s="4"/>
      <c r="U782" s="4">
        <f t="shared" si="130"/>
        <v>0</v>
      </c>
      <c r="V782" s="4"/>
      <c r="W782" s="4"/>
      <c r="X782" s="4">
        <f t="shared" si="131"/>
        <v>0</v>
      </c>
      <c r="Y782" s="4"/>
      <c r="Z782" s="4"/>
      <c r="AA782" s="4">
        <f>C782+I782-L782-O782-U782-X782-R782</f>
        <v>0</v>
      </c>
      <c r="AB782" s="7">
        <v>45399</v>
      </c>
    </row>
    <row r="783" spans="1:28" ht="15.75" x14ac:dyDescent="0.25">
      <c r="A783" s="29">
        <v>45398</v>
      </c>
      <c r="B783" s="73" t="s">
        <v>209</v>
      </c>
      <c r="C783" s="25"/>
      <c r="D783" s="27" t="s">
        <v>52</v>
      </c>
      <c r="E783" s="25" t="s">
        <v>58</v>
      </c>
      <c r="F783" s="25">
        <v>200</v>
      </c>
      <c r="G783" s="25" t="s">
        <v>34</v>
      </c>
      <c r="H783" s="25">
        <v>2000</v>
      </c>
      <c r="I783" s="11">
        <f t="shared" si="126"/>
        <v>400000</v>
      </c>
      <c r="J783" s="32" t="s">
        <v>324</v>
      </c>
      <c r="K783" s="11"/>
      <c r="L783" s="4">
        <f t="shared" si="127"/>
        <v>0</v>
      </c>
      <c r="M783" s="4"/>
      <c r="N783" s="4"/>
      <c r="O783" s="4">
        <f t="shared" si="128"/>
        <v>0</v>
      </c>
      <c r="P783" s="4"/>
      <c r="Q783" s="4"/>
      <c r="R783" s="4">
        <f t="shared" si="129"/>
        <v>0</v>
      </c>
      <c r="S783" s="4"/>
      <c r="T783" s="4"/>
      <c r="U783" s="4">
        <f t="shared" si="130"/>
        <v>400000</v>
      </c>
      <c r="V783" s="4">
        <v>400000</v>
      </c>
      <c r="W783" s="4"/>
      <c r="X783" s="4">
        <f t="shared" si="131"/>
        <v>0</v>
      </c>
      <c r="Y783" s="4"/>
      <c r="Z783" s="4"/>
      <c r="AA783" s="4">
        <f>C783+I783-L783-O783-U783-X783-R783</f>
        <v>0</v>
      </c>
      <c r="AB783" s="7">
        <v>45398</v>
      </c>
    </row>
    <row r="784" spans="1:28" ht="15.75" x14ac:dyDescent="0.25">
      <c r="A784" s="29">
        <v>45398</v>
      </c>
      <c r="B784" s="73" t="s">
        <v>209</v>
      </c>
      <c r="C784" s="25"/>
      <c r="D784" s="27" t="s">
        <v>52</v>
      </c>
      <c r="E784" s="25" t="s">
        <v>82</v>
      </c>
      <c r="F784" s="25">
        <v>500</v>
      </c>
      <c r="G784" s="25" t="s">
        <v>34</v>
      </c>
      <c r="H784" s="25">
        <v>1755</v>
      </c>
      <c r="I784" s="11">
        <f t="shared" si="126"/>
        <v>877500</v>
      </c>
      <c r="J784" s="32" t="s">
        <v>324</v>
      </c>
      <c r="K784" s="11"/>
      <c r="L784" s="4">
        <f t="shared" si="127"/>
        <v>0</v>
      </c>
      <c r="M784" s="4"/>
      <c r="N784" s="4"/>
      <c r="O784" s="4">
        <f t="shared" si="128"/>
        <v>0</v>
      </c>
      <c r="P784" s="4"/>
      <c r="Q784" s="4"/>
      <c r="R784" s="4">
        <f t="shared" si="129"/>
        <v>0</v>
      </c>
      <c r="S784" s="4"/>
      <c r="T784" s="4"/>
      <c r="U784" s="4">
        <f t="shared" si="130"/>
        <v>877500</v>
      </c>
      <c r="V784" s="4">
        <v>877500</v>
      </c>
      <c r="W784" s="4"/>
      <c r="X784" s="4">
        <f t="shared" si="131"/>
        <v>0</v>
      </c>
      <c r="Y784" s="4"/>
      <c r="Z784" s="4"/>
      <c r="AA784" s="4">
        <f>C784+I784-L784-O784-U784-X784-R784</f>
        <v>0</v>
      </c>
      <c r="AB784" s="7">
        <v>45398</v>
      </c>
    </row>
    <row r="785" spans="1:28" ht="15.75" x14ac:dyDescent="0.25">
      <c r="A785" s="29">
        <v>45398</v>
      </c>
      <c r="B785" s="73" t="s">
        <v>211</v>
      </c>
      <c r="C785" s="27"/>
      <c r="D785" s="27" t="s">
        <v>52</v>
      </c>
      <c r="E785" s="25" t="s">
        <v>109</v>
      </c>
      <c r="F785" s="27">
        <v>1500</v>
      </c>
      <c r="G785" s="25" t="s">
        <v>34</v>
      </c>
      <c r="H785" s="27">
        <v>1040</v>
      </c>
      <c r="I785" s="11">
        <f t="shared" si="126"/>
        <v>1560000</v>
      </c>
      <c r="J785" s="32" t="s">
        <v>312</v>
      </c>
      <c r="K785" s="11" t="s">
        <v>1266</v>
      </c>
      <c r="L785" s="4">
        <f t="shared" si="127"/>
        <v>0</v>
      </c>
      <c r="M785" s="4"/>
      <c r="N785" s="4"/>
      <c r="O785" s="4">
        <f t="shared" si="128"/>
        <v>1560000</v>
      </c>
      <c r="P785" s="4">
        <v>1560000</v>
      </c>
      <c r="Q785" s="4"/>
      <c r="R785" s="4">
        <f t="shared" si="129"/>
        <v>0</v>
      </c>
      <c r="S785" s="4"/>
      <c r="T785" s="4"/>
      <c r="U785" s="4">
        <f t="shared" si="130"/>
        <v>0</v>
      </c>
      <c r="V785" s="4"/>
      <c r="W785" s="4"/>
      <c r="X785" s="4">
        <f t="shared" si="131"/>
        <v>0</v>
      </c>
      <c r="Y785" s="4"/>
      <c r="Z785" s="4"/>
      <c r="AA785" s="4">
        <f>C785+I785-L785-O785-U785-X785-R785</f>
        <v>0</v>
      </c>
      <c r="AB785" s="7">
        <v>45398</v>
      </c>
    </row>
    <row r="786" spans="1:28" ht="15.75" x14ac:dyDescent="0.25">
      <c r="A786" s="29">
        <v>45398</v>
      </c>
      <c r="B786" s="27" t="s">
        <v>536</v>
      </c>
      <c r="C786" s="25"/>
      <c r="D786" s="27" t="s">
        <v>46</v>
      </c>
      <c r="E786" s="25" t="s">
        <v>138</v>
      </c>
      <c r="F786" s="25">
        <v>250</v>
      </c>
      <c r="G786" s="25" t="s">
        <v>34</v>
      </c>
      <c r="H786" s="25">
        <v>1550</v>
      </c>
      <c r="I786" s="11">
        <f t="shared" si="126"/>
        <v>387500</v>
      </c>
      <c r="J786" s="28" t="s">
        <v>28</v>
      </c>
      <c r="K786" s="11"/>
      <c r="L786" s="4">
        <f t="shared" si="127"/>
        <v>0</v>
      </c>
      <c r="M786" s="4"/>
      <c r="N786" s="4"/>
      <c r="O786" s="4">
        <f t="shared" si="128"/>
        <v>0</v>
      </c>
      <c r="P786" s="4"/>
      <c r="Q786" s="4"/>
      <c r="R786" s="4">
        <f t="shared" si="129"/>
        <v>0</v>
      </c>
      <c r="S786" s="4"/>
      <c r="T786" s="4"/>
      <c r="U786" s="4">
        <f t="shared" si="130"/>
        <v>0</v>
      </c>
      <c r="V786" s="4"/>
      <c r="W786" s="4"/>
      <c r="X786" s="4">
        <f t="shared" si="131"/>
        <v>0</v>
      </c>
      <c r="Y786" s="4"/>
      <c r="Z786" s="4"/>
      <c r="AA786" s="4">
        <f>C786+I786-L786-O786-U786-X786-R786</f>
        <v>387500</v>
      </c>
      <c r="AB786" s="7"/>
    </row>
    <row r="787" spans="1:28" ht="15.75" x14ac:dyDescent="0.25">
      <c r="A787" s="29">
        <v>45398</v>
      </c>
      <c r="B787" s="27" t="s">
        <v>536</v>
      </c>
      <c r="C787" s="25"/>
      <c r="D787" s="27" t="s">
        <v>46</v>
      </c>
      <c r="E787" s="25" t="s">
        <v>60</v>
      </c>
      <c r="F787" s="25">
        <v>250</v>
      </c>
      <c r="G787" s="25" t="s">
        <v>34</v>
      </c>
      <c r="H787" s="25">
        <v>1370</v>
      </c>
      <c r="I787" s="11">
        <f t="shared" si="126"/>
        <v>342500</v>
      </c>
      <c r="J787" s="28" t="s">
        <v>28</v>
      </c>
      <c r="K787" s="11"/>
      <c r="L787" s="4">
        <f t="shared" si="127"/>
        <v>0</v>
      </c>
      <c r="M787" s="4"/>
      <c r="N787" s="4"/>
      <c r="O787" s="4">
        <f t="shared" si="128"/>
        <v>0</v>
      </c>
      <c r="P787" s="4"/>
      <c r="Q787" s="4"/>
      <c r="R787" s="4">
        <f t="shared" si="129"/>
        <v>0</v>
      </c>
      <c r="S787" s="4"/>
      <c r="T787" s="4"/>
      <c r="U787" s="4">
        <f t="shared" si="130"/>
        <v>0</v>
      </c>
      <c r="V787" s="4"/>
      <c r="W787" s="4"/>
      <c r="X787" s="4">
        <f t="shared" si="131"/>
        <v>0</v>
      </c>
      <c r="Y787" s="4"/>
      <c r="Z787" s="4"/>
      <c r="AA787" s="4">
        <f>C787+I787-L787-O787-U787-X787-R787</f>
        <v>342500</v>
      </c>
      <c r="AB787" s="7"/>
    </row>
    <row r="788" spans="1:28" ht="15.75" x14ac:dyDescent="0.25">
      <c r="A788" s="29">
        <v>45398</v>
      </c>
      <c r="B788" s="73" t="s">
        <v>595</v>
      </c>
      <c r="C788" s="25"/>
      <c r="D788" s="27" t="s">
        <v>52</v>
      </c>
      <c r="E788" s="25" t="s">
        <v>60</v>
      </c>
      <c r="F788" s="25">
        <v>3500</v>
      </c>
      <c r="G788" s="25" t="s">
        <v>34</v>
      </c>
      <c r="H788" s="25">
        <v>1370</v>
      </c>
      <c r="I788" s="11">
        <f t="shared" si="126"/>
        <v>4795000</v>
      </c>
      <c r="J788" s="32" t="s">
        <v>324</v>
      </c>
      <c r="K788" s="11"/>
      <c r="L788" s="4">
        <f t="shared" si="127"/>
        <v>0</v>
      </c>
      <c r="M788" s="4"/>
      <c r="N788" s="4"/>
      <c r="O788" s="4">
        <f t="shared" si="128"/>
        <v>0</v>
      </c>
      <c r="P788" s="4"/>
      <c r="Q788" s="4"/>
      <c r="R788" s="4">
        <f t="shared" si="129"/>
        <v>0</v>
      </c>
      <c r="S788" s="4"/>
      <c r="T788" s="4"/>
      <c r="U788" s="4">
        <f t="shared" si="130"/>
        <v>4795000</v>
      </c>
      <c r="V788" s="4">
        <v>4795000</v>
      </c>
      <c r="W788" s="4"/>
      <c r="X788" s="4">
        <f t="shared" si="131"/>
        <v>0</v>
      </c>
      <c r="Y788" s="4"/>
      <c r="Z788" s="4"/>
      <c r="AA788" s="4">
        <f>C788+I788-L788-O788-U788-X788-R788</f>
        <v>0</v>
      </c>
      <c r="AB788" s="7">
        <v>45398</v>
      </c>
    </row>
    <row r="789" spans="1:28" ht="15.75" x14ac:dyDescent="0.25">
      <c r="A789" s="29">
        <v>45398</v>
      </c>
      <c r="B789" s="72" t="s">
        <v>422</v>
      </c>
      <c r="C789" s="25"/>
      <c r="D789" s="27" t="s">
        <v>52</v>
      </c>
      <c r="E789" s="25" t="s">
        <v>204</v>
      </c>
      <c r="F789" s="25">
        <v>1000</v>
      </c>
      <c r="G789" s="25" t="s">
        <v>34</v>
      </c>
      <c r="H789" s="25">
        <v>1280</v>
      </c>
      <c r="I789" s="11">
        <f t="shared" si="126"/>
        <v>1280000</v>
      </c>
      <c r="J789" s="32" t="s">
        <v>324</v>
      </c>
      <c r="K789" s="11"/>
      <c r="L789" s="4">
        <f t="shared" si="127"/>
        <v>0</v>
      </c>
      <c r="M789" s="4"/>
      <c r="N789" s="4"/>
      <c r="O789" s="4">
        <f t="shared" si="128"/>
        <v>0</v>
      </c>
      <c r="P789" s="4"/>
      <c r="Q789" s="4"/>
      <c r="R789" s="4">
        <f t="shared" si="129"/>
        <v>0</v>
      </c>
      <c r="S789" s="4"/>
      <c r="T789" s="4"/>
      <c r="U789" s="4">
        <f t="shared" si="130"/>
        <v>1280000</v>
      </c>
      <c r="V789" s="4">
        <v>1280000</v>
      </c>
      <c r="W789" s="4"/>
      <c r="X789" s="4">
        <f t="shared" si="131"/>
        <v>0</v>
      </c>
      <c r="Y789" s="4"/>
      <c r="Z789" s="4"/>
      <c r="AA789" s="4">
        <f>C789+I789-L789-O789-U789-X789-R789</f>
        <v>0</v>
      </c>
      <c r="AB789" s="7">
        <v>45405</v>
      </c>
    </row>
    <row r="790" spans="1:28" ht="15.75" x14ac:dyDescent="0.25">
      <c r="A790" s="29">
        <v>45398</v>
      </c>
      <c r="B790" s="73" t="s">
        <v>1261</v>
      </c>
      <c r="C790" s="27"/>
      <c r="D790" s="27" t="s">
        <v>52</v>
      </c>
      <c r="E790" s="27" t="s">
        <v>108</v>
      </c>
      <c r="F790" s="27">
        <v>600</v>
      </c>
      <c r="G790" s="25" t="s">
        <v>34</v>
      </c>
      <c r="H790" s="27">
        <v>1950</v>
      </c>
      <c r="I790" s="11">
        <f t="shared" si="126"/>
        <v>1170000</v>
      </c>
      <c r="J790" s="32" t="s">
        <v>324</v>
      </c>
      <c r="K790" s="11"/>
      <c r="L790" s="4">
        <f t="shared" si="127"/>
        <v>0</v>
      </c>
      <c r="M790" s="4"/>
      <c r="N790" s="4"/>
      <c r="O790" s="4">
        <f t="shared" si="128"/>
        <v>0</v>
      </c>
      <c r="P790" s="4"/>
      <c r="Q790" s="4"/>
      <c r="R790" s="4">
        <f t="shared" si="129"/>
        <v>0</v>
      </c>
      <c r="S790" s="4"/>
      <c r="T790" s="4"/>
      <c r="U790" s="4">
        <f t="shared" si="130"/>
        <v>1170000</v>
      </c>
      <c r="V790" s="4">
        <v>1170000</v>
      </c>
      <c r="W790" s="4"/>
      <c r="X790" s="4">
        <f t="shared" si="131"/>
        <v>0</v>
      </c>
      <c r="Y790" s="4"/>
      <c r="Z790" s="4"/>
      <c r="AA790" s="4">
        <f>C790+I790-L790-O790-U790-X790-R790</f>
        <v>0</v>
      </c>
      <c r="AB790" s="7">
        <v>45398</v>
      </c>
    </row>
    <row r="791" spans="1:28" ht="15.75" x14ac:dyDescent="0.25">
      <c r="A791" s="29">
        <v>45398</v>
      </c>
      <c r="B791" s="73" t="s">
        <v>1261</v>
      </c>
      <c r="C791" s="25"/>
      <c r="D791" s="27" t="s">
        <v>52</v>
      </c>
      <c r="E791" s="27" t="s">
        <v>87</v>
      </c>
      <c r="F791" s="25">
        <v>1250</v>
      </c>
      <c r="G791" s="25" t="s">
        <v>34</v>
      </c>
      <c r="H791" s="25">
        <v>1070</v>
      </c>
      <c r="I791" s="11">
        <f t="shared" si="126"/>
        <v>1337500</v>
      </c>
      <c r="J791" s="32" t="s">
        <v>324</v>
      </c>
      <c r="K791" s="11"/>
      <c r="L791" s="4">
        <f t="shared" si="127"/>
        <v>0</v>
      </c>
      <c r="M791" s="4"/>
      <c r="N791" s="4"/>
      <c r="O791" s="4">
        <f t="shared" si="128"/>
        <v>0</v>
      </c>
      <c r="P791" s="4"/>
      <c r="Q791" s="4"/>
      <c r="R791" s="4">
        <f t="shared" si="129"/>
        <v>0</v>
      </c>
      <c r="S791" s="4"/>
      <c r="T791" s="4"/>
      <c r="U791" s="4">
        <f t="shared" si="130"/>
        <v>1337500</v>
      </c>
      <c r="V791" s="4">
        <v>1337500</v>
      </c>
      <c r="W791" s="4"/>
      <c r="X791" s="4">
        <f t="shared" si="131"/>
        <v>0</v>
      </c>
      <c r="Y791" s="4"/>
      <c r="Z791" s="4"/>
      <c r="AA791" s="4">
        <f>C791+I791-L791-O791-U791-X791-R791</f>
        <v>0</v>
      </c>
      <c r="AB791" s="7">
        <v>45398</v>
      </c>
    </row>
    <row r="792" spans="1:28" ht="15.75" x14ac:dyDescent="0.25">
      <c r="A792" s="29">
        <v>45398</v>
      </c>
      <c r="B792" s="73" t="s">
        <v>1261</v>
      </c>
      <c r="C792" s="25"/>
      <c r="D792" s="27" t="s">
        <v>52</v>
      </c>
      <c r="E792" s="25" t="s">
        <v>95</v>
      </c>
      <c r="F792" s="25">
        <v>500</v>
      </c>
      <c r="G792" s="25" t="s">
        <v>34</v>
      </c>
      <c r="H792" s="25">
        <v>1335</v>
      </c>
      <c r="I792" s="11">
        <f t="shared" si="126"/>
        <v>667500</v>
      </c>
      <c r="J792" s="32" t="s">
        <v>324</v>
      </c>
      <c r="K792" s="11"/>
      <c r="L792" s="4">
        <f t="shared" si="127"/>
        <v>0</v>
      </c>
      <c r="M792" s="4"/>
      <c r="N792" s="4"/>
      <c r="O792" s="4">
        <f t="shared" si="128"/>
        <v>0</v>
      </c>
      <c r="P792" s="4"/>
      <c r="Q792" s="4"/>
      <c r="R792" s="4">
        <f t="shared" si="129"/>
        <v>0</v>
      </c>
      <c r="S792" s="4"/>
      <c r="T792" s="4"/>
      <c r="U792" s="4">
        <f t="shared" si="130"/>
        <v>667500</v>
      </c>
      <c r="V792" s="4">
        <v>667500</v>
      </c>
      <c r="W792" s="4"/>
      <c r="X792" s="4">
        <f t="shared" si="131"/>
        <v>0</v>
      </c>
      <c r="Y792" s="4"/>
      <c r="Z792" s="4"/>
      <c r="AA792" s="4">
        <f>C792+I792-L792-O792-U792-X792-R792</f>
        <v>0</v>
      </c>
      <c r="AB792" s="7">
        <v>45398</v>
      </c>
    </row>
    <row r="793" spans="1:28" ht="15.75" x14ac:dyDescent="0.25">
      <c r="A793" s="29">
        <v>45398</v>
      </c>
      <c r="B793" s="73" t="s">
        <v>122</v>
      </c>
      <c r="C793" s="25"/>
      <c r="D793" s="27" t="s">
        <v>46</v>
      </c>
      <c r="E793" s="25" t="s">
        <v>112</v>
      </c>
      <c r="F793" s="25">
        <v>8</v>
      </c>
      <c r="G793" s="27" t="s">
        <v>48</v>
      </c>
      <c r="H793" s="25">
        <v>320000</v>
      </c>
      <c r="I793" s="11">
        <f t="shared" si="126"/>
        <v>2560000</v>
      </c>
      <c r="J793" s="28" t="s">
        <v>28</v>
      </c>
      <c r="K793" s="11"/>
      <c r="L793" s="4">
        <f t="shared" si="127"/>
        <v>0</v>
      </c>
      <c r="M793" s="4"/>
      <c r="N793" s="4"/>
      <c r="O793" s="4">
        <f t="shared" si="128"/>
        <v>0</v>
      </c>
      <c r="P793" s="4"/>
      <c r="Q793" s="4"/>
      <c r="R793" s="4">
        <f t="shared" si="129"/>
        <v>0</v>
      </c>
      <c r="S793" s="4"/>
      <c r="T793" s="4"/>
      <c r="U793" s="4">
        <f t="shared" si="130"/>
        <v>0</v>
      </c>
      <c r="V793" s="4"/>
      <c r="W793" s="4"/>
      <c r="X793" s="4">
        <f t="shared" si="131"/>
        <v>0</v>
      </c>
      <c r="Y793" s="4"/>
      <c r="Z793" s="4"/>
      <c r="AA793" s="4">
        <f>C793+I793-L793-O793-U793-X793-R793</f>
        <v>2560000</v>
      </c>
      <c r="AB793" s="7"/>
    </row>
    <row r="794" spans="1:28" ht="15.75" x14ac:dyDescent="0.25">
      <c r="A794" s="29">
        <v>45398</v>
      </c>
      <c r="B794" s="73" t="s">
        <v>122</v>
      </c>
      <c r="C794" s="25"/>
      <c r="D794" s="27" t="s">
        <v>46</v>
      </c>
      <c r="E794" s="25" t="s">
        <v>157</v>
      </c>
      <c r="F794" s="25">
        <v>8</v>
      </c>
      <c r="G794" s="25" t="s">
        <v>48</v>
      </c>
      <c r="H794" s="25">
        <v>320000</v>
      </c>
      <c r="I794" s="11">
        <f t="shared" si="126"/>
        <v>2560000</v>
      </c>
      <c r="J794" s="28" t="s">
        <v>28</v>
      </c>
      <c r="K794" s="11"/>
      <c r="L794" s="4">
        <f t="shared" si="127"/>
        <v>0</v>
      </c>
      <c r="M794" s="4"/>
      <c r="N794" s="4"/>
      <c r="O794" s="4">
        <f t="shared" si="128"/>
        <v>0</v>
      </c>
      <c r="P794" s="4"/>
      <c r="Q794" s="4"/>
      <c r="R794" s="4">
        <f t="shared" si="129"/>
        <v>0</v>
      </c>
      <c r="S794" s="4"/>
      <c r="T794" s="4"/>
      <c r="U794" s="4">
        <f t="shared" si="130"/>
        <v>0</v>
      </c>
      <c r="V794" s="4"/>
      <c r="W794" s="4"/>
      <c r="X794" s="4">
        <f t="shared" si="131"/>
        <v>0</v>
      </c>
      <c r="Y794" s="4"/>
      <c r="Z794" s="4"/>
      <c r="AA794" s="4">
        <f>C794+I794-L794-O794-U794-X794-R794</f>
        <v>2560000</v>
      </c>
      <c r="AB794" s="7"/>
    </row>
    <row r="795" spans="1:28" ht="15.75" x14ac:dyDescent="0.25">
      <c r="A795" s="24">
        <v>45398</v>
      </c>
      <c r="B795" s="72" t="s">
        <v>122</v>
      </c>
      <c r="C795" s="25"/>
      <c r="D795" s="25" t="s">
        <v>46</v>
      </c>
      <c r="E795" s="25" t="s">
        <v>127</v>
      </c>
      <c r="F795" s="25">
        <v>10</v>
      </c>
      <c r="G795" s="25" t="s">
        <v>39</v>
      </c>
      <c r="H795" s="25">
        <v>65000</v>
      </c>
      <c r="I795" s="11">
        <f t="shared" si="126"/>
        <v>650000</v>
      </c>
      <c r="J795" s="26" t="s">
        <v>28</v>
      </c>
      <c r="K795" s="11"/>
      <c r="L795" s="4">
        <f t="shared" si="127"/>
        <v>0</v>
      </c>
      <c r="M795" s="4"/>
      <c r="N795" s="4"/>
      <c r="O795" s="4">
        <f t="shared" si="128"/>
        <v>0</v>
      </c>
      <c r="P795" s="4"/>
      <c r="Q795" s="4"/>
      <c r="R795" s="4">
        <f t="shared" si="129"/>
        <v>0</v>
      </c>
      <c r="S795" s="4"/>
      <c r="T795" s="4"/>
      <c r="U795" s="4">
        <f t="shared" si="130"/>
        <v>0</v>
      </c>
      <c r="V795" s="4"/>
      <c r="W795" s="4"/>
      <c r="X795" s="4">
        <f t="shared" si="131"/>
        <v>0</v>
      </c>
      <c r="Y795" s="4"/>
      <c r="Z795" s="4"/>
      <c r="AA795" s="4">
        <f>C795+I795-L795-O795-U795-X795-R795</f>
        <v>650000</v>
      </c>
      <c r="AB795" s="7"/>
    </row>
    <row r="796" spans="1:28" ht="15.75" x14ac:dyDescent="0.25">
      <c r="A796" s="24">
        <v>45398</v>
      </c>
      <c r="B796" s="72" t="s">
        <v>122</v>
      </c>
      <c r="C796" s="25"/>
      <c r="D796" s="25" t="s">
        <v>46</v>
      </c>
      <c r="E796" s="25" t="s">
        <v>117</v>
      </c>
      <c r="F796" s="25">
        <v>10</v>
      </c>
      <c r="G796" s="25" t="s">
        <v>23</v>
      </c>
      <c r="H796" s="25">
        <v>450000</v>
      </c>
      <c r="I796" s="11">
        <f t="shared" si="126"/>
        <v>4500000</v>
      </c>
      <c r="J796" s="26" t="s">
        <v>28</v>
      </c>
      <c r="K796" s="11"/>
      <c r="L796" s="4">
        <f t="shared" si="127"/>
        <v>0</v>
      </c>
      <c r="M796" s="4"/>
      <c r="N796" s="4"/>
      <c r="O796" s="4">
        <f t="shared" si="128"/>
        <v>0</v>
      </c>
      <c r="P796" s="4"/>
      <c r="Q796" s="4"/>
      <c r="R796" s="4">
        <f t="shared" si="129"/>
        <v>0</v>
      </c>
      <c r="S796" s="4"/>
      <c r="T796" s="4"/>
      <c r="U796" s="4">
        <f t="shared" si="130"/>
        <v>0</v>
      </c>
      <c r="V796" s="4"/>
      <c r="W796" s="4"/>
      <c r="X796" s="4">
        <f t="shared" si="131"/>
        <v>0</v>
      </c>
      <c r="Y796" s="4"/>
      <c r="Z796" s="4"/>
      <c r="AA796" s="4">
        <f>C796+I796-L796-O796-U796-X796-R796</f>
        <v>4500000</v>
      </c>
      <c r="AB796" s="7"/>
    </row>
    <row r="797" spans="1:28" ht="15.75" x14ac:dyDescent="0.25">
      <c r="A797" s="29">
        <v>45398</v>
      </c>
      <c r="B797" s="72" t="s">
        <v>107</v>
      </c>
      <c r="C797" s="25"/>
      <c r="D797" s="27" t="s">
        <v>46</v>
      </c>
      <c r="E797" s="25" t="s">
        <v>139</v>
      </c>
      <c r="F797" s="25">
        <v>1125</v>
      </c>
      <c r="G797" s="27" t="s">
        <v>34</v>
      </c>
      <c r="H797" s="25">
        <v>2340</v>
      </c>
      <c r="I797" s="11">
        <f t="shared" si="126"/>
        <v>2632500</v>
      </c>
      <c r="J797" s="32" t="s">
        <v>324</v>
      </c>
      <c r="K797" s="11"/>
      <c r="L797" s="4">
        <f t="shared" si="127"/>
        <v>2632500</v>
      </c>
      <c r="M797" s="4">
        <v>2632500</v>
      </c>
      <c r="N797" s="4"/>
      <c r="O797" s="4">
        <f t="shared" si="128"/>
        <v>0</v>
      </c>
      <c r="P797" s="4"/>
      <c r="Q797" s="4"/>
      <c r="R797" s="4">
        <f t="shared" si="129"/>
        <v>0</v>
      </c>
      <c r="S797" s="4"/>
      <c r="T797" s="4"/>
      <c r="U797" s="4">
        <f t="shared" si="130"/>
        <v>0</v>
      </c>
      <c r="V797" s="4"/>
      <c r="W797" s="4"/>
      <c r="X797" s="4">
        <f t="shared" si="131"/>
        <v>0</v>
      </c>
      <c r="Y797" s="4"/>
      <c r="Z797" s="4"/>
      <c r="AA797" s="4">
        <f>C797+I797-L797-O797-U797-X797-R797</f>
        <v>0</v>
      </c>
      <c r="AB797" s="7">
        <v>45398</v>
      </c>
    </row>
    <row r="798" spans="1:28" ht="15.75" x14ac:dyDescent="0.25">
      <c r="A798" s="24">
        <v>45398</v>
      </c>
      <c r="B798" s="72" t="s">
        <v>116</v>
      </c>
      <c r="C798" s="25"/>
      <c r="D798" s="25" t="s">
        <v>46</v>
      </c>
      <c r="E798" s="25" t="s">
        <v>53</v>
      </c>
      <c r="F798" s="25">
        <v>1</v>
      </c>
      <c r="G798" s="25" t="s">
        <v>23</v>
      </c>
      <c r="H798" s="25">
        <v>450000</v>
      </c>
      <c r="I798" s="11">
        <f t="shared" si="126"/>
        <v>450000</v>
      </c>
      <c r="J798" s="26" t="s">
        <v>28</v>
      </c>
      <c r="K798" s="11"/>
      <c r="L798" s="4">
        <f t="shared" si="127"/>
        <v>0</v>
      </c>
      <c r="M798" s="4"/>
      <c r="N798" s="4"/>
      <c r="O798" s="4">
        <f t="shared" si="128"/>
        <v>0</v>
      </c>
      <c r="P798" s="4"/>
      <c r="Q798" s="4"/>
      <c r="R798" s="4">
        <f t="shared" si="129"/>
        <v>0</v>
      </c>
      <c r="S798" s="4"/>
      <c r="T798" s="4"/>
      <c r="U798" s="4">
        <f t="shared" si="130"/>
        <v>0</v>
      </c>
      <c r="V798" s="4"/>
      <c r="W798" s="4"/>
      <c r="X798" s="4">
        <f t="shared" si="131"/>
        <v>0</v>
      </c>
      <c r="Y798" s="4"/>
      <c r="Z798" s="4"/>
      <c r="AA798" s="4">
        <f>C798+I798-L798-O798-U798-X798-R798</f>
        <v>450000</v>
      </c>
      <c r="AB798" s="7"/>
    </row>
    <row r="799" spans="1:28" ht="15.75" x14ac:dyDescent="0.25">
      <c r="A799" s="29">
        <v>45398</v>
      </c>
      <c r="B799" s="73" t="s">
        <v>116</v>
      </c>
      <c r="C799" s="25"/>
      <c r="D799" s="27" t="s">
        <v>46</v>
      </c>
      <c r="E799" s="25" t="s">
        <v>135</v>
      </c>
      <c r="F799" s="25">
        <v>10</v>
      </c>
      <c r="G799" s="25" t="s">
        <v>48</v>
      </c>
      <c r="H799" s="25">
        <v>160000</v>
      </c>
      <c r="I799" s="11">
        <f t="shared" si="126"/>
        <v>1600000</v>
      </c>
      <c r="J799" s="28" t="s">
        <v>28</v>
      </c>
      <c r="K799" s="11"/>
      <c r="L799" s="4">
        <f t="shared" si="127"/>
        <v>0</v>
      </c>
      <c r="M799" s="4"/>
      <c r="N799" s="4"/>
      <c r="O799" s="4">
        <f t="shared" si="128"/>
        <v>0</v>
      </c>
      <c r="P799" s="4"/>
      <c r="Q799" s="4"/>
      <c r="R799" s="4">
        <f t="shared" si="129"/>
        <v>0</v>
      </c>
      <c r="S799" s="4"/>
      <c r="T799" s="4"/>
      <c r="U799" s="4">
        <f t="shared" si="130"/>
        <v>0</v>
      </c>
      <c r="V799" s="4"/>
      <c r="W799" s="4"/>
      <c r="X799" s="4">
        <f t="shared" si="131"/>
        <v>0</v>
      </c>
      <c r="Y799" s="4"/>
      <c r="Z799" s="4"/>
      <c r="AA799" s="4">
        <f>C799+I799-L799-O799-U799-X799-R799</f>
        <v>1600000</v>
      </c>
      <c r="AB799" s="7"/>
    </row>
    <row r="800" spans="1:28" ht="15.75" x14ac:dyDescent="0.25">
      <c r="A800" s="24">
        <v>45398</v>
      </c>
      <c r="B800" s="72" t="s">
        <v>116</v>
      </c>
      <c r="C800" s="25"/>
      <c r="D800" s="25" t="s">
        <v>46</v>
      </c>
      <c r="E800" s="25" t="s">
        <v>47</v>
      </c>
      <c r="F800" s="25">
        <v>10</v>
      </c>
      <c r="G800" s="25" t="s">
        <v>48</v>
      </c>
      <c r="H800" s="25">
        <v>160000</v>
      </c>
      <c r="I800" s="11">
        <f t="shared" si="126"/>
        <v>1600000</v>
      </c>
      <c r="J800" s="26" t="s">
        <v>28</v>
      </c>
      <c r="K800" s="11"/>
      <c r="L800" s="4">
        <f t="shared" si="127"/>
        <v>0</v>
      </c>
      <c r="M800" s="4"/>
      <c r="N800" s="4"/>
      <c r="O800" s="4">
        <f t="shared" si="128"/>
        <v>0</v>
      </c>
      <c r="P800" s="4"/>
      <c r="Q800" s="4"/>
      <c r="R800" s="4">
        <f t="shared" si="129"/>
        <v>0</v>
      </c>
      <c r="S800" s="4"/>
      <c r="T800" s="4"/>
      <c r="U800" s="4">
        <f t="shared" si="130"/>
        <v>0</v>
      </c>
      <c r="V800" s="4"/>
      <c r="W800" s="4"/>
      <c r="X800" s="4">
        <f t="shared" si="131"/>
        <v>0</v>
      </c>
      <c r="Y800" s="4"/>
      <c r="Z800" s="4"/>
      <c r="AA800" s="4">
        <f>C800+I800-L800-O800-U800-X800-R800</f>
        <v>1600000</v>
      </c>
      <c r="AB800" s="7"/>
    </row>
    <row r="801" spans="1:28" ht="15.75" x14ac:dyDescent="0.25">
      <c r="A801" s="29">
        <v>45399</v>
      </c>
      <c r="B801" s="73" t="s">
        <v>392</v>
      </c>
      <c r="C801" s="27"/>
      <c r="D801" s="27" t="s">
        <v>46</v>
      </c>
      <c r="E801" s="27" t="s">
        <v>108</v>
      </c>
      <c r="F801" s="27">
        <v>800</v>
      </c>
      <c r="G801" s="27" t="s">
        <v>34</v>
      </c>
      <c r="H801" s="27">
        <v>2000</v>
      </c>
      <c r="I801" s="11">
        <f t="shared" ref="I801:I828" si="132">F801*H801</f>
        <v>1600000</v>
      </c>
      <c r="J801" s="32" t="s">
        <v>324</v>
      </c>
      <c r="K801" s="11"/>
      <c r="L801" s="4">
        <f t="shared" ref="L801:L828" si="133">M801+N801</f>
        <v>1600000</v>
      </c>
      <c r="M801" s="4">
        <v>1600000</v>
      </c>
      <c r="N801" s="4"/>
      <c r="O801" s="4">
        <f t="shared" ref="O801:O828" si="134">P801+Q801</f>
        <v>0</v>
      </c>
      <c r="P801" s="4"/>
      <c r="Q801" s="4"/>
      <c r="R801" s="4">
        <f t="shared" ref="R801:R828" si="135">S801+T801</f>
        <v>0</v>
      </c>
      <c r="S801" s="4"/>
      <c r="T801" s="4"/>
      <c r="U801" s="4">
        <f t="shared" ref="U801:U828" si="136">V801+W801</f>
        <v>0</v>
      </c>
      <c r="V801" s="4"/>
      <c r="W801" s="4"/>
      <c r="X801" s="4">
        <f t="shared" ref="X801:X828" si="137">Y801+Z801</f>
        <v>0</v>
      </c>
      <c r="Y801" s="4"/>
      <c r="Z801" s="4"/>
      <c r="AA801" s="4">
        <f>C801+I801-L801-O801-U801-X801-R801</f>
        <v>0</v>
      </c>
      <c r="AB801" s="7">
        <v>45399</v>
      </c>
    </row>
    <row r="802" spans="1:28" ht="15.75" x14ac:dyDescent="0.25">
      <c r="A802" s="29">
        <v>45399</v>
      </c>
      <c r="B802" s="73" t="s">
        <v>1163</v>
      </c>
      <c r="C802" s="27"/>
      <c r="D802" s="27" t="s">
        <v>46</v>
      </c>
      <c r="E802" s="27" t="s">
        <v>290</v>
      </c>
      <c r="F802" s="27">
        <v>500</v>
      </c>
      <c r="G802" s="27" t="s">
        <v>34</v>
      </c>
      <c r="H802" s="27">
        <v>2735</v>
      </c>
      <c r="I802" s="11">
        <f t="shared" si="132"/>
        <v>1367500</v>
      </c>
      <c r="J802" s="32" t="s">
        <v>312</v>
      </c>
      <c r="K802" s="11" t="s">
        <v>1279</v>
      </c>
      <c r="L802" s="4">
        <f t="shared" si="133"/>
        <v>0</v>
      </c>
      <c r="M802" s="4"/>
      <c r="N802" s="4"/>
      <c r="O802" s="4">
        <f t="shared" si="134"/>
        <v>1367500</v>
      </c>
      <c r="P802" s="4">
        <v>1367500</v>
      </c>
      <c r="Q802" s="4"/>
      <c r="R802" s="4">
        <f t="shared" si="135"/>
        <v>0</v>
      </c>
      <c r="S802" s="4"/>
      <c r="T802" s="4"/>
      <c r="U802" s="4">
        <f t="shared" si="136"/>
        <v>0</v>
      </c>
      <c r="V802" s="4"/>
      <c r="W802" s="4"/>
      <c r="X802" s="4">
        <f t="shared" si="137"/>
        <v>0</v>
      </c>
      <c r="Y802" s="4"/>
      <c r="Z802" s="4"/>
      <c r="AA802" s="4">
        <f>C802+I802-L802-O802-U802-X802-R802</f>
        <v>0</v>
      </c>
      <c r="AB802" s="7">
        <v>45399</v>
      </c>
    </row>
    <row r="803" spans="1:28" ht="15.75" x14ac:dyDescent="0.25">
      <c r="A803" s="29">
        <v>45399</v>
      </c>
      <c r="B803" s="72" t="s">
        <v>1272</v>
      </c>
      <c r="C803" s="25"/>
      <c r="D803" s="27" t="s">
        <v>52</v>
      </c>
      <c r="E803" s="25" t="s">
        <v>135</v>
      </c>
      <c r="F803" s="25">
        <v>10</v>
      </c>
      <c r="G803" s="27" t="s">
        <v>48</v>
      </c>
      <c r="H803" s="25">
        <v>145000</v>
      </c>
      <c r="I803" s="11">
        <f t="shared" si="132"/>
        <v>1450000</v>
      </c>
      <c r="J803" s="32" t="s">
        <v>324</v>
      </c>
      <c r="K803" s="11"/>
      <c r="L803" s="4">
        <f t="shared" si="133"/>
        <v>1450000</v>
      </c>
      <c r="M803" s="4">
        <v>1450000</v>
      </c>
      <c r="N803" s="4"/>
      <c r="O803" s="4">
        <f t="shared" si="134"/>
        <v>0</v>
      </c>
      <c r="P803" s="4"/>
      <c r="Q803" s="4"/>
      <c r="R803" s="4">
        <f t="shared" si="135"/>
        <v>0</v>
      </c>
      <c r="S803" s="4"/>
      <c r="T803" s="4"/>
      <c r="U803" s="4">
        <f t="shared" si="136"/>
        <v>0</v>
      </c>
      <c r="V803" s="4"/>
      <c r="W803" s="4"/>
      <c r="X803" s="4">
        <f t="shared" si="137"/>
        <v>0</v>
      </c>
      <c r="Y803" s="4"/>
      <c r="Z803" s="4"/>
      <c r="AA803" s="4">
        <f>C803+I803-L803-O803-U803-X803-R803</f>
        <v>0</v>
      </c>
      <c r="AB803" s="7">
        <v>45399</v>
      </c>
    </row>
    <row r="804" spans="1:28" ht="15.75" x14ac:dyDescent="0.25">
      <c r="A804" s="29">
        <v>45399</v>
      </c>
      <c r="B804" s="25" t="s">
        <v>841</v>
      </c>
      <c r="C804" s="25"/>
      <c r="D804" s="27" t="s">
        <v>46</v>
      </c>
      <c r="E804" s="27" t="s">
        <v>137</v>
      </c>
      <c r="F804" s="25">
        <v>20.2</v>
      </c>
      <c r="G804" s="27" t="s">
        <v>39</v>
      </c>
      <c r="H804" s="25">
        <v>47000</v>
      </c>
      <c r="I804" s="11">
        <f t="shared" si="132"/>
        <v>949400</v>
      </c>
      <c r="J804" s="32" t="s">
        <v>324</v>
      </c>
      <c r="K804" s="11"/>
      <c r="L804" s="4">
        <f t="shared" si="133"/>
        <v>0</v>
      </c>
      <c r="M804" s="4"/>
      <c r="N804" s="4"/>
      <c r="O804" s="4">
        <f t="shared" si="134"/>
        <v>0</v>
      </c>
      <c r="P804" s="4"/>
      <c r="Q804" s="4"/>
      <c r="R804" s="4">
        <f t="shared" si="135"/>
        <v>0</v>
      </c>
      <c r="S804" s="4"/>
      <c r="T804" s="4"/>
      <c r="U804" s="4">
        <f t="shared" si="136"/>
        <v>949400</v>
      </c>
      <c r="V804" s="4">
        <v>949400</v>
      </c>
      <c r="W804" s="4"/>
      <c r="X804" s="4">
        <f t="shared" si="137"/>
        <v>0</v>
      </c>
      <c r="Y804" s="4"/>
      <c r="Z804" s="4"/>
      <c r="AA804" s="4">
        <f>C804+I804-L804-O804-U804-X804-R804</f>
        <v>0</v>
      </c>
      <c r="AB804" s="7">
        <v>45399</v>
      </c>
    </row>
    <row r="805" spans="1:28" ht="15.75" x14ac:dyDescent="0.25">
      <c r="A805" s="29">
        <v>45399</v>
      </c>
      <c r="B805" s="25" t="s">
        <v>195</v>
      </c>
      <c r="C805" s="25"/>
      <c r="D805" s="27" t="s">
        <v>46</v>
      </c>
      <c r="E805" s="25" t="s">
        <v>196</v>
      </c>
      <c r="F805" s="25">
        <v>56.5</v>
      </c>
      <c r="G805" s="27" t="s">
        <v>39</v>
      </c>
      <c r="H805" s="25">
        <v>135000</v>
      </c>
      <c r="I805" s="11">
        <f t="shared" si="132"/>
        <v>7627500</v>
      </c>
      <c r="J805" s="28" t="s">
        <v>28</v>
      </c>
      <c r="K805" s="11"/>
      <c r="L805" s="4">
        <f t="shared" si="133"/>
        <v>0</v>
      </c>
      <c r="M805" s="4"/>
      <c r="N805" s="4"/>
      <c r="O805" s="4">
        <f t="shared" si="134"/>
        <v>0</v>
      </c>
      <c r="P805" s="4"/>
      <c r="Q805" s="4"/>
      <c r="R805" s="4">
        <f t="shared" si="135"/>
        <v>0</v>
      </c>
      <c r="S805" s="4"/>
      <c r="T805" s="4"/>
      <c r="U805" s="4">
        <f t="shared" si="136"/>
        <v>0</v>
      </c>
      <c r="V805" s="4"/>
      <c r="W805" s="4"/>
      <c r="X805" s="4">
        <f t="shared" si="137"/>
        <v>0</v>
      </c>
      <c r="Y805" s="4"/>
      <c r="Z805" s="4"/>
      <c r="AA805" s="4">
        <f>C805+I805-L805-O805-U805-X805-R805</f>
        <v>7627500</v>
      </c>
      <c r="AB805" s="7"/>
    </row>
    <row r="806" spans="1:28" ht="15.75" x14ac:dyDescent="0.25">
      <c r="A806" s="29">
        <v>45399</v>
      </c>
      <c r="B806" s="25" t="s">
        <v>195</v>
      </c>
      <c r="C806" s="25"/>
      <c r="D806" s="27" t="s">
        <v>46</v>
      </c>
      <c r="E806" s="25" t="s">
        <v>197</v>
      </c>
      <c r="F806" s="25">
        <v>98.1</v>
      </c>
      <c r="G806" s="27" t="s">
        <v>39</v>
      </c>
      <c r="H806" s="25">
        <v>135000</v>
      </c>
      <c r="I806" s="11">
        <f t="shared" si="132"/>
        <v>13243500</v>
      </c>
      <c r="J806" s="28" t="s">
        <v>28</v>
      </c>
      <c r="K806" s="11"/>
      <c r="L806" s="4">
        <f t="shared" si="133"/>
        <v>0</v>
      </c>
      <c r="M806" s="4"/>
      <c r="N806" s="4"/>
      <c r="O806" s="4">
        <f t="shared" si="134"/>
        <v>0</v>
      </c>
      <c r="P806" s="4"/>
      <c r="Q806" s="4"/>
      <c r="R806" s="4">
        <f t="shared" si="135"/>
        <v>0</v>
      </c>
      <c r="S806" s="4"/>
      <c r="T806" s="4"/>
      <c r="U806" s="4">
        <f t="shared" si="136"/>
        <v>0</v>
      </c>
      <c r="V806" s="4"/>
      <c r="W806" s="4"/>
      <c r="X806" s="4">
        <f t="shared" si="137"/>
        <v>0</v>
      </c>
      <c r="Y806" s="4"/>
      <c r="Z806" s="4"/>
      <c r="AA806" s="4">
        <f>C806+I806-L806-O806-U806-X806-R806</f>
        <v>13243500</v>
      </c>
      <c r="AB806" s="7"/>
    </row>
    <row r="807" spans="1:28" ht="15.75" x14ac:dyDescent="0.25">
      <c r="A807" s="29">
        <v>45399</v>
      </c>
      <c r="B807" s="72" t="s">
        <v>98</v>
      </c>
      <c r="C807" s="25"/>
      <c r="D807" s="25" t="s">
        <v>46</v>
      </c>
      <c r="E807" s="27" t="s">
        <v>363</v>
      </c>
      <c r="F807" s="25">
        <v>10</v>
      </c>
      <c r="G807" s="25" t="s">
        <v>48</v>
      </c>
      <c r="H807" s="25">
        <v>230000</v>
      </c>
      <c r="I807" s="11">
        <f t="shared" si="132"/>
        <v>2300000</v>
      </c>
      <c r="J807" s="28" t="s">
        <v>28</v>
      </c>
      <c r="K807" s="11"/>
      <c r="L807" s="4">
        <f t="shared" si="133"/>
        <v>0</v>
      </c>
      <c r="M807" s="4"/>
      <c r="N807" s="4"/>
      <c r="O807" s="4">
        <f t="shared" si="134"/>
        <v>0</v>
      </c>
      <c r="P807" s="4"/>
      <c r="Q807" s="4"/>
      <c r="R807" s="4">
        <f t="shared" si="135"/>
        <v>0</v>
      </c>
      <c r="S807" s="4"/>
      <c r="T807" s="4"/>
      <c r="U807" s="4">
        <f t="shared" si="136"/>
        <v>0</v>
      </c>
      <c r="V807" s="4"/>
      <c r="W807" s="4"/>
      <c r="X807" s="4">
        <f t="shared" si="137"/>
        <v>0</v>
      </c>
      <c r="Y807" s="4"/>
      <c r="Z807" s="4"/>
      <c r="AA807" s="4">
        <f>C807+I807-L807-O807-U807-X807-R807</f>
        <v>2300000</v>
      </c>
      <c r="AB807" s="7"/>
    </row>
    <row r="808" spans="1:28" ht="15.75" x14ac:dyDescent="0.25">
      <c r="A808" s="29">
        <v>45399</v>
      </c>
      <c r="B808" s="72" t="s">
        <v>568</v>
      </c>
      <c r="C808" s="25"/>
      <c r="D808" s="25" t="s">
        <v>46</v>
      </c>
      <c r="E808" s="25" t="s">
        <v>298</v>
      </c>
      <c r="F808" s="25">
        <v>300</v>
      </c>
      <c r="G808" s="25" t="s">
        <v>34</v>
      </c>
      <c r="H808" s="25">
        <v>4000</v>
      </c>
      <c r="I808" s="11">
        <f t="shared" si="132"/>
        <v>1200000</v>
      </c>
      <c r="J808" s="32" t="s">
        <v>312</v>
      </c>
      <c r="K808" s="11" t="s">
        <v>1278</v>
      </c>
      <c r="L808" s="4">
        <f t="shared" si="133"/>
        <v>0</v>
      </c>
      <c r="M808" s="4"/>
      <c r="N808" s="4"/>
      <c r="O808" s="4">
        <f t="shared" si="134"/>
        <v>1200000</v>
      </c>
      <c r="P808" s="4">
        <v>1200000</v>
      </c>
      <c r="Q808" s="4"/>
      <c r="R808" s="4">
        <f t="shared" si="135"/>
        <v>0</v>
      </c>
      <c r="S808" s="4"/>
      <c r="T808" s="4"/>
      <c r="U808" s="4">
        <f t="shared" si="136"/>
        <v>0</v>
      </c>
      <c r="V808" s="4"/>
      <c r="W808" s="4"/>
      <c r="X808" s="4">
        <f t="shared" si="137"/>
        <v>0</v>
      </c>
      <c r="Y808" s="4"/>
      <c r="Z808" s="4"/>
      <c r="AA808" s="4">
        <f>C808+I808-L808-O808-U808-X808-R808</f>
        <v>0</v>
      </c>
      <c r="AB808" s="7">
        <v>45399</v>
      </c>
    </row>
    <row r="809" spans="1:28" ht="15.75" x14ac:dyDescent="0.25">
      <c r="A809" s="29">
        <v>45399</v>
      </c>
      <c r="B809" s="72" t="s">
        <v>532</v>
      </c>
      <c r="C809" s="27"/>
      <c r="D809" s="25" t="s">
        <v>46</v>
      </c>
      <c r="E809" s="27" t="s">
        <v>533</v>
      </c>
      <c r="F809" s="25">
        <v>89</v>
      </c>
      <c r="G809" s="25" t="s">
        <v>23</v>
      </c>
      <c r="H809" s="27">
        <v>400000</v>
      </c>
      <c r="I809" s="11">
        <f t="shared" si="132"/>
        <v>35600000</v>
      </c>
      <c r="J809" s="28" t="s">
        <v>28</v>
      </c>
      <c r="K809" s="11"/>
      <c r="L809" s="4">
        <f t="shared" si="133"/>
        <v>0</v>
      </c>
      <c r="M809" s="4"/>
      <c r="N809" s="4"/>
      <c r="O809" s="4">
        <f t="shared" si="134"/>
        <v>0</v>
      </c>
      <c r="P809" s="4"/>
      <c r="Q809" s="4"/>
      <c r="R809" s="4">
        <f t="shared" si="135"/>
        <v>0</v>
      </c>
      <c r="S809" s="4"/>
      <c r="T809" s="4"/>
      <c r="U809" s="4">
        <f t="shared" si="136"/>
        <v>0</v>
      </c>
      <c r="V809" s="4"/>
      <c r="W809" s="4"/>
      <c r="X809" s="4">
        <f t="shared" si="137"/>
        <v>0</v>
      </c>
      <c r="Y809" s="4"/>
      <c r="Z809" s="4"/>
      <c r="AA809" s="4">
        <f>C809+I809-L809-O809-U809-X809-R809</f>
        <v>35600000</v>
      </c>
      <c r="AB809" s="7"/>
    </row>
    <row r="810" spans="1:28" ht="15.75" x14ac:dyDescent="0.25">
      <c r="A810" s="29">
        <v>45399</v>
      </c>
      <c r="B810" s="72" t="s">
        <v>362</v>
      </c>
      <c r="C810" s="25"/>
      <c r="D810" s="25" t="s">
        <v>46</v>
      </c>
      <c r="E810" s="25" t="s">
        <v>42</v>
      </c>
      <c r="F810" s="25">
        <v>700</v>
      </c>
      <c r="G810" s="25" t="s">
        <v>34</v>
      </c>
      <c r="H810" s="25">
        <v>4000</v>
      </c>
      <c r="I810" s="11">
        <f t="shared" si="132"/>
        <v>2800000</v>
      </c>
      <c r="J810" s="32" t="s">
        <v>312</v>
      </c>
      <c r="K810" s="11" t="s">
        <v>1283</v>
      </c>
      <c r="L810" s="4">
        <f t="shared" si="133"/>
        <v>0</v>
      </c>
      <c r="M810" s="4"/>
      <c r="N810" s="4"/>
      <c r="O810" s="4">
        <f t="shared" si="134"/>
        <v>2800000</v>
      </c>
      <c r="P810" s="4">
        <v>2800000</v>
      </c>
      <c r="Q810" s="4"/>
      <c r="R810" s="4">
        <f t="shared" si="135"/>
        <v>0</v>
      </c>
      <c r="S810" s="4"/>
      <c r="T810" s="4"/>
      <c r="U810" s="4">
        <f t="shared" si="136"/>
        <v>0</v>
      </c>
      <c r="V810" s="4"/>
      <c r="W810" s="4"/>
      <c r="X810" s="4">
        <f t="shared" si="137"/>
        <v>0</v>
      </c>
      <c r="Y810" s="4"/>
      <c r="Z810" s="4"/>
      <c r="AA810" s="4">
        <f>C810+I810-L810-O810-U810-X810-R810</f>
        <v>0</v>
      </c>
      <c r="AB810" s="7">
        <v>45399</v>
      </c>
    </row>
    <row r="811" spans="1:28" ht="15.75" x14ac:dyDescent="0.25">
      <c r="A811" s="29">
        <v>45399</v>
      </c>
      <c r="B811" s="72" t="s">
        <v>111</v>
      </c>
      <c r="C811" s="27"/>
      <c r="D811" s="25" t="s">
        <v>46</v>
      </c>
      <c r="E811" s="27" t="s">
        <v>47</v>
      </c>
      <c r="F811" s="27">
        <v>4</v>
      </c>
      <c r="G811" s="27" t="s">
        <v>48</v>
      </c>
      <c r="H811" s="27">
        <v>160000</v>
      </c>
      <c r="I811" s="11">
        <f t="shared" si="132"/>
        <v>640000</v>
      </c>
      <c r="J811" s="32" t="s">
        <v>324</v>
      </c>
      <c r="K811" s="11"/>
      <c r="L811" s="4">
        <f t="shared" si="133"/>
        <v>640000</v>
      </c>
      <c r="M811" s="4">
        <v>640000</v>
      </c>
      <c r="N811" s="4"/>
      <c r="O811" s="4">
        <f t="shared" si="134"/>
        <v>0</v>
      </c>
      <c r="P811" s="4"/>
      <c r="Q811" s="4"/>
      <c r="R811" s="4">
        <f t="shared" si="135"/>
        <v>0</v>
      </c>
      <c r="S811" s="4"/>
      <c r="T811" s="4"/>
      <c r="U811" s="4">
        <f t="shared" si="136"/>
        <v>0</v>
      </c>
      <c r="V811" s="4"/>
      <c r="W811" s="4"/>
      <c r="X811" s="4">
        <f t="shared" si="137"/>
        <v>0</v>
      </c>
      <c r="Y811" s="4"/>
      <c r="Z811" s="4"/>
      <c r="AA811" s="4">
        <f>C811+I811-L811-O811-U811-X811-R811</f>
        <v>0</v>
      </c>
      <c r="AB811" s="7">
        <v>45399</v>
      </c>
    </row>
    <row r="812" spans="1:28" ht="15.75" x14ac:dyDescent="0.25">
      <c r="A812" s="29">
        <v>45399</v>
      </c>
      <c r="B812" s="72" t="s">
        <v>1273</v>
      </c>
      <c r="C812" s="27"/>
      <c r="D812" s="25" t="s">
        <v>46</v>
      </c>
      <c r="E812" s="27" t="s">
        <v>91</v>
      </c>
      <c r="F812" s="27">
        <v>1</v>
      </c>
      <c r="G812" s="27" t="s">
        <v>303</v>
      </c>
      <c r="H812" s="27">
        <v>1200000</v>
      </c>
      <c r="I812" s="11">
        <f t="shared" si="132"/>
        <v>1200000</v>
      </c>
      <c r="J812" s="17" t="s">
        <v>49</v>
      </c>
      <c r="K812" s="11" t="s">
        <v>1222</v>
      </c>
      <c r="L812" s="4">
        <f t="shared" si="133"/>
        <v>0</v>
      </c>
      <c r="M812" s="4"/>
      <c r="N812" s="4"/>
      <c r="O812" s="4">
        <f t="shared" si="134"/>
        <v>2000000</v>
      </c>
      <c r="P812" s="4">
        <v>2000000</v>
      </c>
      <c r="Q812" s="4"/>
      <c r="R812" s="4">
        <f t="shared" si="135"/>
        <v>0</v>
      </c>
      <c r="S812" s="4"/>
      <c r="T812" s="4"/>
      <c r="U812" s="4">
        <f t="shared" si="136"/>
        <v>0</v>
      </c>
      <c r="V812" s="4"/>
      <c r="W812" s="4"/>
      <c r="X812" s="4">
        <f t="shared" si="137"/>
        <v>0</v>
      </c>
      <c r="Y812" s="4"/>
      <c r="Z812" s="4"/>
      <c r="AA812" s="4">
        <f>C812+I812-L812-O812-U812-X812-R812</f>
        <v>-800000</v>
      </c>
      <c r="AB812" s="7">
        <v>45390</v>
      </c>
    </row>
    <row r="813" spans="1:28" ht="15.75" x14ac:dyDescent="0.25">
      <c r="A813" s="29">
        <v>45399</v>
      </c>
      <c r="B813" s="72" t="s">
        <v>256</v>
      </c>
      <c r="C813" s="25"/>
      <c r="D813" s="25" t="s">
        <v>52</v>
      </c>
      <c r="E813" s="25" t="s">
        <v>208</v>
      </c>
      <c r="F813" s="25">
        <v>1000</v>
      </c>
      <c r="G813" s="25" t="s">
        <v>34</v>
      </c>
      <c r="H813" s="25">
        <v>745</v>
      </c>
      <c r="I813" s="11">
        <f t="shared" si="132"/>
        <v>745000</v>
      </c>
      <c r="J813" s="32" t="s">
        <v>324</v>
      </c>
      <c r="K813" s="11"/>
      <c r="L813" s="4">
        <f t="shared" si="133"/>
        <v>0</v>
      </c>
      <c r="M813" s="4"/>
      <c r="N813" s="4"/>
      <c r="O813" s="4">
        <f t="shared" si="134"/>
        <v>109000</v>
      </c>
      <c r="P813" s="4">
        <v>109000</v>
      </c>
      <c r="Q813" s="4"/>
      <c r="R813" s="4">
        <f t="shared" si="135"/>
        <v>0</v>
      </c>
      <c r="S813" s="4"/>
      <c r="T813" s="4"/>
      <c r="U813" s="4">
        <f t="shared" si="136"/>
        <v>636000</v>
      </c>
      <c r="V813" s="4">
        <v>636000</v>
      </c>
      <c r="W813" s="4"/>
      <c r="X813" s="4">
        <f t="shared" si="137"/>
        <v>0</v>
      </c>
      <c r="Y813" s="4"/>
      <c r="Z813" s="4"/>
      <c r="AA813" s="4">
        <f>C813+I813-L813-O813-U813-X813-R813</f>
        <v>0</v>
      </c>
      <c r="AB813" s="7">
        <v>45399</v>
      </c>
    </row>
    <row r="814" spans="1:28" ht="15.75" x14ac:dyDescent="0.25">
      <c r="A814" s="29">
        <v>45399</v>
      </c>
      <c r="B814" s="72" t="s">
        <v>1274</v>
      </c>
      <c r="C814" s="25"/>
      <c r="D814" s="25" t="s">
        <v>52</v>
      </c>
      <c r="E814" s="25" t="s">
        <v>100</v>
      </c>
      <c r="F814" s="25">
        <v>29</v>
      </c>
      <c r="G814" s="25" t="s">
        <v>39</v>
      </c>
      <c r="H814" s="25">
        <v>47000</v>
      </c>
      <c r="I814" s="11">
        <f t="shared" si="132"/>
        <v>1363000</v>
      </c>
      <c r="J814" s="32" t="s">
        <v>324</v>
      </c>
      <c r="K814" s="11"/>
      <c r="L814" s="4">
        <f t="shared" si="133"/>
        <v>0</v>
      </c>
      <c r="M814" s="4"/>
      <c r="N814" s="4"/>
      <c r="O814" s="4">
        <f t="shared" si="134"/>
        <v>0</v>
      </c>
      <c r="P814" s="4"/>
      <c r="Q814" s="4"/>
      <c r="R814" s="4">
        <f t="shared" si="135"/>
        <v>0</v>
      </c>
      <c r="S814" s="4"/>
      <c r="T814" s="4"/>
      <c r="U814" s="4">
        <f t="shared" si="136"/>
        <v>1363000</v>
      </c>
      <c r="V814" s="4">
        <v>1363000</v>
      </c>
      <c r="W814" s="4"/>
      <c r="X814" s="4">
        <f t="shared" si="137"/>
        <v>0</v>
      </c>
      <c r="Y814" s="4"/>
      <c r="Z814" s="4"/>
      <c r="AA814" s="4">
        <f>C814+I814-L814-O814-U814-X814-R814</f>
        <v>0</v>
      </c>
      <c r="AB814" s="7">
        <v>45399</v>
      </c>
    </row>
    <row r="815" spans="1:28" ht="15.75" x14ac:dyDescent="0.25">
      <c r="A815" s="29">
        <v>45399</v>
      </c>
      <c r="B815" s="72" t="s">
        <v>134</v>
      </c>
      <c r="C815" s="25"/>
      <c r="D815" s="25" t="s">
        <v>52</v>
      </c>
      <c r="E815" s="25" t="s">
        <v>42</v>
      </c>
      <c r="F815" s="25">
        <v>500</v>
      </c>
      <c r="G815" s="25" t="s">
        <v>34</v>
      </c>
      <c r="H815" s="25">
        <v>4500</v>
      </c>
      <c r="I815" s="11">
        <f t="shared" si="132"/>
        <v>2250000</v>
      </c>
      <c r="J815" s="28" t="s">
        <v>28</v>
      </c>
      <c r="K815" s="11"/>
      <c r="L815" s="4">
        <f t="shared" si="133"/>
        <v>0</v>
      </c>
      <c r="M815" s="4"/>
      <c r="N815" s="4"/>
      <c r="O815" s="4">
        <f t="shared" si="134"/>
        <v>0</v>
      </c>
      <c r="P815" s="4"/>
      <c r="Q815" s="4"/>
      <c r="R815" s="4">
        <f t="shared" si="135"/>
        <v>0</v>
      </c>
      <c r="S815" s="4"/>
      <c r="T815" s="4"/>
      <c r="U815" s="4">
        <f t="shared" si="136"/>
        <v>0</v>
      </c>
      <c r="V815" s="4"/>
      <c r="W815" s="4"/>
      <c r="X815" s="4">
        <f t="shared" si="137"/>
        <v>0</v>
      </c>
      <c r="Y815" s="4"/>
      <c r="Z815" s="4"/>
      <c r="AA815" s="4">
        <f>C815+I815-L815-O815-U815-X815-R815</f>
        <v>2250000</v>
      </c>
      <c r="AB815" s="7"/>
    </row>
    <row r="816" spans="1:28" ht="15.75" x14ac:dyDescent="0.25">
      <c r="A816" s="29">
        <v>45399</v>
      </c>
      <c r="B816" s="72" t="s">
        <v>134</v>
      </c>
      <c r="C816" s="27"/>
      <c r="D816" s="25" t="s">
        <v>52</v>
      </c>
      <c r="E816" s="27" t="s">
        <v>179</v>
      </c>
      <c r="F816" s="27">
        <v>1000</v>
      </c>
      <c r="G816" s="25" t="s">
        <v>34</v>
      </c>
      <c r="H816" s="27">
        <v>1750</v>
      </c>
      <c r="I816" s="11">
        <f t="shared" si="132"/>
        <v>1750000</v>
      </c>
      <c r="J816" s="28" t="s">
        <v>28</v>
      </c>
      <c r="K816" s="11"/>
      <c r="L816" s="4">
        <f t="shared" si="133"/>
        <v>0</v>
      </c>
      <c r="M816" s="4"/>
      <c r="N816" s="4"/>
      <c r="O816" s="4">
        <f t="shared" si="134"/>
        <v>0</v>
      </c>
      <c r="P816" s="4"/>
      <c r="Q816" s="4"/>
      <c r="R816" s="4">
        <f t="shared" si="135"/>
        <v>0</v>
      </c>
      <c r="S816" s="4"/>
      <c r="T816" s="4"/>
      <c r="U816" s="4">
        <f t="shared" si="136"/>
        <v>0</v>
      </c>
      <c r="V816" s="4"/>
      <c r="W816" s="4"/>
      <c r="X816" s="4">
        <f t="shared" si="137"/>
        <v>0</v>
      </c>
      <c r="Y816" s="4"/>
      <c r="Z816" s="4"/>
      <c r="AA816" s="4">
        <f>C816+I816-L816-O816-U816-X816-R816</f>
        <v>1750000</v>
      </c>
      <c r="AB816" s="7"/>
    </row>
    <row r="817" spans="1:28" ht="15.75" x14ac:dyDescent="0.25">
      <c r="A817" s="29">
        <v>45399</v>
      </c>
      <c r="B817" s="72" t="s">
        <v>956</v>
      </c>
      <c r="C817" s="25"/>
      <c r="D817" s="25" t="s">
        <v>46</v>
      </c>
      <c r="E817" s="25" t="s">
        <v>108</v>
      </c>
      <c r="F817" s="25">
        <v>1000</v>
      </c>
      <c r="G817" s="25" t="s">
        <v>34</v>
      </c>
      <c r="H817" s="25">
        <v>2000</v>
      </c>
      <c r="I817" s="11">
        <f t="shared" si="132"/>
        <v>2000000</v>
      </c>
      <c r="J817" s="32" t="s">
        <v>312</v>
      </c>
      <c r="K817" s="11" t="s">
        <v>1281</v>
      </c>
      <c r="L817" s="4">
        <f t="shared" si="133"/>
        <v>0</v>
      </c>
      <c r="M817" s="4"/>
      <c r="N817" s="4"/>
      <c r="O817" s="4">
        <f t="shared" si="134"/>
        <v>2000000</v>
      </c>
      <c r="P817" s="4">
        <v>2000000</v>
      </c>
      <c r="Q817" s="4"/>
      <c r="R817" s="4">
        <f t="shared" si="135"/>
        <v>0</v>
      </c>
      <c r="S817" s="4"/>
      <c r="T817" s="4"/>
      <c r="U817" s="4">
        <f t="shared" si="136"/>
        <v>0</v>
      </c>
      <c r="V817" s="4"/>
      <c r="W817" s="4"/>
      <c r="X817" s="4">
        <f t="shared" si="137"/>
        <v>0</v>
      </c>
      <c r="Y817" s="4"/>
      <c r="Z817" s="4"/>
      <c r="AA817" s="4">
        <f>C817+I817-L817-O817-U817-X817-R817</f>
        <v>0</v>
      </c>
      <c r="AB817" s="7">
        <v>45399</v>
      </c>
    </row>
    <row r="818" spans="1:28" ht="15.75" x14ac:dyDescent="0.25">
      <c r="A818" s="29">
        <v>45399</v>
      </c>
      <c r="B818" s="72" t="s">
        <v>744</v>
      </c>
      <c r="C818" s="25"/>
      <c r="D818" s="25" t="s">
        <v>52</v>
      </c>
      <c r="E818" s="25" t="s">
        <v>348</v>
      </c>
      <c r="F818" s="25">
        <v>600</v>
      </c>
      <c r="G818" s="25" t="s">
        <v>34</v>
      </c>
      <c r="H818" s="25">
        <v>1150</v>
      </c>
      <c r="I818" s="11">
        <f t="shared" si="132"/>
        <v>690000</v>
      </c>
      <c r="J818" s="32" t="s">
        <v>324</v>
      </c>
      <c r="K818" s="11"/>
      <c r="L818" s="4">
        <f t="shared" si="133"/>
        <v>690000</v>
      </c>
      <c r="M818" s="4">
        <v>690000</v>
      </c>
      <c r="N818" s="4"/>
      <c r="O818" s="4">
        <f t="shared" si="134"/>
        <v>0</v>
      </c>
      <c r="P818" s="4"/>
      <c r="Q818" s="4"/>
      <c r="R818" s="4">
        <f t="shared" si="135"/>
        <v>0</v>
      </c>
      <c r="S818" s="4"/>
      <c r="T818" s="4"/>
      <c r="U818" s="4">
        <f t="shared" si="136"/>
        <v>0</v>
      </c>
      <c r="V818" s="4"/>
      <c r="W818" s="4"/>
      <c r="X818" s="4">
        <f t="shared" si="137"/>
        <v>0</v>
      </c>
      <c r="Y818" s="4"/>
      <c r="Z818" s="4"/>
      <c r="AA818" s="4">
        <f>C818+I818-L818-O818-U818-X818-R818</f>
        <v>0</v>
      </c>
      <c r="AB818" s="7">
        <v>45404</v>
      </c>
    </row>
    <row r="819" spans="1:28" ht="15.75" x14ac:dyDescent="0.25">
      <c r="A819" s="29">
        <v>45399</v>
      </c>
      <c r="B819" s="72" t="s">
        <v>1118</v>
      </c>
      <c r="C819" s="27"/>
      <c r="D819" s="25" t="s">
        <v>52</v>
      </c>
      <c r="E819" s="25" t="s">
        <v>95</v>
      </c>
      <c r="F819" s="25">
        <v>2500</v>
      </c>
      <c r="G819" s="25" t="s">
        <v>34</v>
      </c>
      <c r="H819" s="27">
        <v>1335</v>
      </c>
      <c r="I819" s="11">
        <f t="shared" si="132"/>
        <v>3337500</v>
      </c>
      <c r="J819" s="32" t="s">
        <v>324</v>
      </c>
      <c r="K819" s="11"/>
      <c r="L819" s="4">
        <f t="shared" si="133"/>
        <v>2500500</v>
      </c>
      <c r="M819" s="4">
        <v>2500500</v>
      </c>
      <c r="N819" s="4"/>
      <c r="O819" s="4">
        <f t="shared" si="134"/>
        <v>0</v>
      </c>
      <c r="P819" s="4"/>
      <c r="Q819" s="4"/>
      <c r="R819" s="4">
        <f t="shared" si="135"/>
        <v>0</v>
      </c>
      <c r="S819" s="4"/>
      <c r="T819" s="4"/>
      <c r="U819" s="4">
        <f t="shared" si="136"/>
        <v>837000</v>
      </c>
      <c r="V819" s="4">
        <v>837000</v>
      </c>
      <c r="W819" s="4"/>
      <c r="X819" s="4">
        <f t="shared" si="137"/>
        <v>0</v>
      </c>
      <c r="Y819" s="4"/>
      <c r="Z819" s="4"/>
      <c r="AA819" s="4">
        <f>C819+I819-L819-O819-U819-X819-R819</f>
        <v>0</v>
      </c>
      <c r="AB819" s="7">
        <v>45399</v>
      </c>
    </row>
    <row r="820" spans="1:28" ht="15.75" x14ac:dyDescent="0.25">
      <c r="A820" s="29">
        <v>45399</v>
      </c>
      <c r="B820" s="72" t="s">
        <v>1275</v>
      </c>
      <c r="C820" s="27"/>
      <c r="D820" s="25" t="s">
        <v>52</v>
      </c>
      <c r="E820" s="27" t="s">
        <v>42</v>
      </c>
      <c r="F820" s="27">
        <v>111</v>
      </c>
      <c r="G820" s="25" t="s">
        <v>34</v>
      </c>
      <c r="H820" s="27">
        <v>4500</v>
      </c>
      <c r="I820" s="11">
        <f t="shared" si="132"/>
        <v>499500</v>
      </c>
      <c r="J820" s="32" t="s">
        <v>324</v>
      </c>
      <c r="K820" s="11"/>
      <c r="L820" s="4">
        <f t="shared" si="133"/>
        <v>0</v>
      </c>
      <c r="M820" s="4"/>
      <c r="N820" s="4"/>
      <c r="O820" s="4">
        <f t="shared" si="134"/>
        <v>0</v>
      </c>
      <c r="P820" s="4"/>
      <c r="Q820" s="4"/>
      <c r="R820" s="4">
        <f t="shared" si="135"/>
        <v>0</v>
      </c>
      <c r="S820" s="4"/>
      <c r="T820" s="4"/>
      <c r="U820" s="4">
        <f t="shared" si="136"/>
        <v>499500</v>
      </c>
      <c r="V820" s="4">
        <v>499500</v>
      </c>
      <c r="W820" s="4"/>
      <c r="X820" s="4">
        <f t="shared" si="137"/>
        <v>0</v>
      </c>
      <c r="Y820" s="4"/>
      <c r="Z820" s="4"/>
      <c r="AA820" s="4">
        <f>C820+I820-L820-O820-U820-X820-R820</f>
        <v>0</v>
      </c>
      <c r="AB820" s="7">
        <v>45404</v>
      </c>
    </row>
    <row r="821" spans="1:28" ht="15.75" x14ac:dyDescent="0.25">
      <c r="A821" s="29">
        <v>45399</v>
      </c>
      <c r="B821" s="72" t="s">
        <v>243</v>
      </c>
      <c r="C821" s="25"/>
      <c r="D821" s="25" t="s">
        <v>46</v>
      </c>
      <c r="E821" s="25" t="s">
        <v>64</v>
      </c>
      <c r="F821" s="25">
        <v>40</v>
      </c>
      <c r="G821" s="27" t="s">
        <v>39</v>
      </c>
      <c r="H821" s="25">
        <v>55000</v>
      </c>
      <c r="I821" s="11">
        <f t="shared" si="132"/>
        <v>2200000</v>
      </c>
      <c r="J821" s="32" t="s">
        <v>324</v>
      </c>
      <c r="K821" s="11"/>
      <c r="L821" s="4">
        <f t="shared" si="133"/>
        <v>0</v>
      </c>
      <c r="M821" s="4"/>
      <c r="N821" s="4"/>
      <c r="O821" s="4">
        <f t="shared" si="134"/>
        <v>0</v>
      </c>
      <c r="P821" s="4"/>
      <c r="Q821" s="4"/>
      <c r="R821" s="4">
        <f t="shared" si="135"/>
        <v>0</v>
      </c>
      <c r="S821" s="4"/>
      <c r="T821" s="4"/>
      <c r="U821" s="4">
        <f t="shared" si="136"/>
        <v>2200000</v>
      </c>
      <c r="V821" s="4">
        <v>2200000</v>
      </c>
      <c r="W821" s="4"/>
      <c r="X821" s="4">
        <f t="shared" si="137"/>
        <v>0</v>
      </c>
      <c r="Y821" s="4"/>
      <c r="Z821" s="4"/>
      <c r="AA821" s="4">
        <f>C821+I821-L821-O821-U821-X821-R821</f>
        <v>0</v>
      </c>
      <c r="AB821" s="7">
        <v>45406</v>
      </c>
    </row>
    <row r="822" spans="1:28" ht="15.75" x14ac:dyDescent="0.25">
      <c r="A822" s="29">
        <v>45399</v>
      </c>
      <c r="B822" s="73" t="s">
        <v>1113</v>
      </c>
      <c r="C822" s="25"/>
      <c r="D822" s="27" t="s">
        <v>52</v>
      </c>
      <c r="E822" s="25" t="s">
        <v>108</v>
      </c>
      <c r="F822" s="25">
        <v>200</v>
      </c>
      <c r="G822" s="27" t="s">
        <v>34</v>
      </c>
      <c r="H822" s="25">
        <v>2000</v>
      </c>
      <c r="I822" s="11">
        <f t="shared" si="132"/>
        <v>400000</v>
      </c>
      <c r="J822" s="32" t="s">
        <v>324</v>
      </c>
      <c r="K822" s="11"/>
      <c r="L822" s="4">
        <f t="shared" si="133"/>
        <v>0</v>
      </c>
      <c r="M822" s="4"/>
      <c r="N822" s="4"/>
      <c r="O822" s="4">
        <f t="shared" si="134"/>
        <v>0</v>
      </c>
      <c r="P822" s="4"/>
      <c r="Q822" s="4"/>
      <c r="R822" s="4">
        <f t="shared" si="135"/>
        <v>0</v>
      </c>
      <c r="S822" s="4"/>
      <c r="T822" s="4"/>
      <c r="U822" s="4">
        <f t="shared" si="136"/>
        <v>400000</v>
      </c>
      <c r="V822" s="4">
        <v>400000</v>
      </c>
      <c r="W822" s="4"/>
      <c r="X822" s="4">
        <f t="shared" si="137"/>
        <v>0</v>
      </c>
      <c r="Y822" s="4"/>
      <c r="Z822" s="4"/>
      <c r="AA822" s="4">
        <f>C822+I822-L822-O822-U822-X822-R822</f>
        <v>0</v>
      </c>
      <c r="AB822" s="7">
        <v>45399</v>
      </c>
    </row>
    <row r="823" spans="1:28" ht="15.75" x14ac:dyDescent="0.25">
      <c r="A823" s="29">
        <v>45399</v>
      </c>
      <c r="B823" s="73" t="s">
        <v>1113</v>
      </c>
      <c r="C823" s="27"/>
      <c r="D823" s="27" t="s">
        <v>52</v>
      </c>
      <c r="E823" s="27" t="s">
        <v>129</v>
      </c>
      <c r="F823" s="27">
        <v>2</v>
      </c>
      <c r="G823" s="25" t="s">
        <v>77</v>
      </c>
      <c r="H823" s="27">
        <v>65000</v>
      </c>
      <c r="I823" s="11">
        <f t="shared" si="132"/>
        <v>130000</v>
      </c>
      <c r="J823" s="32" t="s">
        <v>324</v>
      </c>
      <c r="K823" s="11"/>
      <c r="L823" s="4">
        <f t="shared" si="133"/>
        <v>0</v>
      </c>
      <c r="M823" s="4"/>
      <c r="N823" s="4"/>
      <c r="O823" s="4">
        <f t="shared" si="134"/>
        <v>0</v>
      </c>
      <c r="P823" s="4"/>
      <c r="Q823" s="4"/>
      <c r="R823" s="4">
        <f t="shared" si="135"/>
        <v>0</v>
      </c>
      <c r="S823" s="4"/>
      <c r="T823" s="4"/>
      <c r="U823" s="4">
        <f t="shared" si="136"/>
        <v>130000</v>
      </c>
      <c r="V823" s="4">
        <v>130000</v>
      </c>
      <c r="W823" s="4"/>
      <c r="X823" s="4">
        <f t="shared" si="137"/>
        <v>0</v>
      </c>
      <c r="Y823" s="4"/>
      <c r="Z823" s="4"/>
      <c r="AA823" s="4">
        <f>C823+I823-L823-O823-U823-X823-R823</f>
        <v>0</v>
      </c>
      <c r="AB823" s="7">
        <v>45399</v>
      </c>
    </row>
    <row r="824" spans="1:28" ht="15.75" x14ac:dyDescent="0.25">
      <c r="A824" s="29">
        <v>45399</v>
      </c>
      <c r="B824" s="73" t="s">
        <v>1276</v>
      </c>
      <c r="C824" s="25"/>
      <c r="D824" s="27" t="s">
        <v>46</v>
      </c>
      <c r="E824" s="27" t="s">
        <v>206</v>
      </c>
      <c r="F824" s="25">
        <v>1</v>
      </c>
      <c r="G824" s="27" t="s">
        <v>48</v>
      </c>
      <c r="H824" s="25">
        <v>280000</v>
      </c>
      <c r="I824" s="11">
        <f t="shared" si="132"/>
        <v>280000</v>
      </c>
      <c r="J824" s="32" t="s">
        <v>324</v>
      </c>
      <c r="K824" s="11"/>
      <c r="L824" s="4">
        <f t="shared" si="133"/>
        <v>0</v>
      </c>
      <c r="M824" s="4"/>
      <c r="N824" s="4"/>
      <c r="O824" s="4">
        <f t="shared" si="134"/>
        <v>0</v>
      </c>
      <c r="P824" s="4"/>
      <c r="Q824" s="4"/>
      <c r="R824" s="4">
        <f t="shared" si="135"/>
        <v>0</v>
      </c>
      <c r="S824" s="4"/>
      <c r="T824" s="4"/>
      <c r="U824" s="4">
        <f t="shared" si="136"/>
        <v>280000</v>
      </c>
      <c r="V824" s="4">
        <v>280000</v>
      </c>
      <c r="W824" s="4"/>
      <c r="X824" s="4">
        <f t="shared" si="137"/>
        <v>0</v>
      </c>
      <c r="Y824" s="4"/>
      <c r="Z824" s="4"/>
      <c r="AA824" s="4">
        <f>C824+I824-L824-O824-U824-X824-R824</f>
        <v>0</v>
      </c>
      <c r="AB824" s="7">
        <v>45399</v>
      </c>
    </row>
    <row r="825" spans="1:28" ht="15.75" x14ac:dyDescent="0.25">
      <c r="A825" s="29">
        <v>45399</v>
      </c>
      <c r="B825" s="73" t="s">
        <v>1276</v>
      </c>
      <c r="C825" s="25"/>
      <c r="D825" s="27" t="s">
        <v>46</v>
      </c>
      <c r="E825" s="27" t="s">
        <v>394</v>
      </c>
      <c r="F825" s="25">
        <v>1</v>
      </c>
      <c r="G825" s="27" t="s">
        <v>48</v>
      </c>
      <c r="H825" s="25">
        <v>230000</v>
      </c>
      <c r="I825" s="11">
        <f t="shared" si="132"/>
        <v>230000</v>
      </c>
      <c r="J825" s="32" t="s">
        <v>324</v>
      </c>
      <c r="K825" s="11"/>
      <c r="L825" s="4">
        <f t="shared" si="133"/>
        <v>0</v>
      </c>
      <c r="M825" s="4"/>
      <c r="N825" s="4"/>
      <c r="O825" s="4">
        <f t="shared" si="134"/>
        <v>0</v>
      </c>
      <c r="P825" s="4"/>
      <c r="Q825" s="4"/>
      <c r="R825" s="4">
        <f t="shared" si="135"/>
        <v>0</v>
      </c>
      <c r="S825" s="4"/>
      <c r="T825" s="4"/>
      <c r="U825" s="4">
        <f t="shared" si="136"/>
        <v>230000</v>
      </c>
      <c r="V825" s="4">
        <v>230000</v>
      </c>
      <c r="W825" s="4"/>
      <c r="X825" s="4">
        <f t="shared" si="137"/>
        <v>0</v>
      </c>
      <c r="Y825" s="4"/>
      <c r="Z825" s="4"/>
      <c r="AA825" s="4">
        <f>C825+I825-L825-O825-U825-X825-R825</f>
        <v>0</v>
      </c>
      <c r="AB825" s="7">
        <v>45399</v>
      </c>
    </row>
    <row r="826" spans="1:28" ht="15.75" x14ac:dyDescent="0.25">
      <c r="A826" s="29">
        <v>45399</v>
      </c>
      <c r="B826" s="73" t="s">
        <v>841</v>
      </c>
      <c r="C826" s="25"/>
      <c r="D826" s="25" t="s">
        <v>52</v>
      </c>
      <c r="E826" s="25" t="s">
        <v>26</v>
      </c>
      <c r="F826" s="25">
        <v>100</v>
      </c>
      <c r="G826" s="27" t="s">
        <v>27</v>
      </c>
      <c r="H826" s="25">
        <v>22000</v>
      </c>
      <c r="I826" s="11">
        <f t="shared" si="132"/>
        <v>2200000</v>
      </c>
      <c r="J826" s="32" t="s">
        <v>324</v>
      </c>
      <c r="K826" s="11"/>
      <c r="L826" s="4">
        <f t="shared" si="133"/>
        <v>2200000</v>
      </c>
      <c r="M826" s="4">
        <v>2200000</v>
      </c>
      <c r="N826" s="4"/>
      <c r="O826" s="4">
        <f t="shared" si="134"/>
        <v>0</v>
      </c>
      <c r="P826" s="4"/>
      <c r="Q826" s="4"/>
      <c r="R826" s="4">
        <f t="shared" si="135"/>
        <v>0</v>
      </c>
      <c r="S826" s="4"/>
      <c r="T826" s="4"/>
      <c r="U826" s="4">
        <f t="shared" si="136"/>
        <v>0</v>
      </c>
      <c r="V826" s="4"/>
      <c r="W826" s="4"/>
      <c r="X826" s="4">
        <f t="shared" si="137"/>
        <v>0</v>
      </c>
      <c r="Y826" s="4"/>
      <c r="Z826" s="4"/>
      <c r="AA826" s="4">
        <f>C826+I826-L826-O826-U826-X826-R826</f>
        <v>0</v>
      </c>
      <c r="AB826" s="7">
        <v>45399</v>
      </c>
    </row>
    <row r="827" spans="1:28" ht="15.75" x14ac:dyDescent="0.25">
      <c r="A827" s="24">
        <v>45399</v>
      </c>
      <c r="B827" s="72" t="s">
        <v>841</v>
      </c>
      <c r="C827" s="25"/>
      <c r="D827" s="25" t="s">
        <v>52</v>
      </c>
      <c r="E827" s="25" t="s">
        <v>129</v>
      </c>
      <c r="F827" s="25">
        <v>12</v>
      </c>
      <c r="G827" s="25" t="s">
        <v>77</v>
      </c>
      <c r="H827" s="25">
        <v>65000</v>
      </c>
      <c r="I827" s="11">
        <f t="shared" si="132"/>
        <v>780000</v>
      </c>
      <c r="J827" s="32" t="s">
        <v>324</v>
      </c>
      <c r="K827" s="11"/>
      <c r="L827" s="4">
        <f t="shared" si="133"/>
        <v>780000</v>
      </c>
      <c r="M827" s="4">
        <v>780000</v>
      </c>
      <c r="N827" s="4"/>
      <c r="O827" s="4">
        <f t="shared" si="134"/>
        <v>0</v>
      </c>
      <c r="P827" s="4"/>
      <c r="Q827" s="4"/>
      <c r="R827" s="4">
        <f t="shared" si="135"/>
        <v>0</v>
      </c>
      <c r="S827" s="4"/>
      <c r="T827" s="4"/>
      <c r="U827" s="4">
        <f t="shared" si="136"/>
        <v>0</v>
      </c>
      <c r="V827" s="4"/>
      <c r="W827" s="4"/>
      <c r="X827" s="4">
        <f t="shared" si="137"/>
        <v>0</v>
      </c>
      <c r="Y827" s="4"/>
      <c r="Z827" s="4"/>
      <c r="AA827" s="4">
        <f>C827+I827-L827-O827-U827-X827-R827</f>
        <v>0</v>
      </c>
      <c r="AB827" s="7">
        <v>45399</v>
      </c>
    </row>
    <row r="828" spans="1:28" ht="15.75" x14ac:dyDescent="0.25">
      <c r="A828" s="24">
        <v>45399</v>
      </c>
      <c r="B828" s="72" t="s">
        <v>841</v>
      </c>
      <c r="C828" s="25"/>
      <c r="D828" s="25" t="s">
        <v>52</v>
      </c>
      <c r="E828" s="25" t="s">
        <v>130</v>
      </c>
      <c r="F828" s="25">
        <v>20</v>
      </c>
      <c r="G828" s="25" t="s">
        <v>77</v>
      </c>
      <c r="H828" s="25">
        <v>50000</v>
      </c>
      <c r="I828" s="11">
        <f t="shared" si="132"/>
        <v>1000000</v>
      </c>
      <c r="J828" s="32" t="s">
        <v>324</v>
      </c>
      <c r="K828" s="11"/>
      <c r="L828" s="4">
        <f t="shared" si="133"/>
        <v>1000000</v>
      </c>
      <c r="M828" s="4">
        <v>1000000</v>
      </c>
      <c r="N828" s="4"/>
      <c r="O828" s="4">
        <f t="shared" si="134"/>
        <v>0</v>
      </c>
      <c r="P828" s="4"/>
      <c r="Q828" s="4"/>
      <c r="R828" s="4">
        <f t="shared" si="135"/>
        <v>0</v>
      </c>
      <c r="S828" s="4"/>
      <c r="T828" s="4"/>
      <c r="U828" s="4">
        <f t="shared" si="136"/>
        <v>0</v>
      </c>
      <c r="V828" s="4"/>
      <c r="W828" s="4"/>
      <c r="X828" s="4">
        <f t="shared" si="137"/>
        <v>0</v>
      </c>
      <c r="Y828" s="4"/>
      <c r="Z828" s="4"/>
      <c r="AA828" s="4">
        <f>C828+I828-L828-O828-U828-X828-R828</f>
        <v>0</v>
      </c>
      <c r="AB828" s="7">
        <v>45399</v>
      </c>
    </row>
    <row r="829" spans="1:28" ht="15.75" x14ac:dyDescent="0.25">
      <c r="A829" s="29">
        <v>45400</v>
      </c>
      <c r="B829" s="73" t="s">
        <v>538</v>
      </c>
      <c r="C829" s="27"/>
      <c r="D829" s="27" t="s">
        <v>52</v>
      </c>
      <c r="E829" s="27" t="s">
        <v>100</v>
      </c>
      <c r="F829" s="27">
        <v>28</v>
      </c>
      <c r="G829" s="27" t="s">
        <v>39</v>
      </c>
      <c r="H829" s="27">
        <v>47000</v>
      </c>
      <c r="I829" s="11">
        <f t="shared" ref="I829:I869" si="138">F829*H829</f>
        <v>1316000</v>
      </c>
      <c r="J829" s="32" t="s">
        <v>312</v>
      </c>
      <c r="K829" s="11"/>
      <c r="L829" s="4">
        <f>M829+N829</f>
        <v>0</v>
      </c>
      <c r="M829" s="4"/>
      <c r="N829" s="4"/>
      <c r="O829" s="4">
        <f>P829+Q829</f>
        <v>0</v>
      </c>
      <c r="P829" s="4"/>
      <c r="Q829" s="4"/>
      <c r="R829" s="4">
        <f>S829+T829</f>
        <v>0</v>
      </c>
      <c r="S829" s="4"/>
      <c r="T829" s="4"/>
      <c r="U829" s="4">
        <f>V829+W829</f>
        <v>0</v>
      </c>
      <c r="V829" s="4"/>
      <c r="W829" s="4"/>
      <c r="X829" s="4">
        <f>Y829+Z829</f>
        <v>1316000</v>
      </c>
      <c r="Y829" s="4">
        <v>1316000</v>
      </c>
      <c r="Z829" s="4"/>
      <c r="AA829" s="4">
        <f>C829+I829-L829-O829-U829-X829-R829</f>
        <v>0</v>
      </c>
      <c r="AB829" s="7">
        <v>45399</v>
      </c>
    </row>
    <row r="830" spans="1:28" ht="15.75" x14ac:dyDescent="0.25">
      <c r="A830" s="29">
        <v>45400</v>
      </c>
      <c r="B830" s="73" t="s">
        <v>538</v>
      </c>
      <c r="C830" s="25"/>
      <c r="D830" s="27" t="s">
        <v>52</v>
      </c>
      <c r="E830" s="27" t="s">
        <v>109</v>
      </c>
      <c r="F830" s="27">
        <v>750</v>
      </c>
      <c r="G830" s="27" t="s">
        <v>34</v>
      </c>
      <c r="H830" s="25">
        <v>1040</v>
      </c>
      <c r="I830" s="11">
        <f t="shared" si="138"/>
        <v>780000</v>
      </c>
      <c r="J830" s="32" t="s">
        <v>312</v>
      </c>
      <c r="K830" s="11"/>
      <c r="L830" s="4">
        <f t="shared" ref="L830:L869" si="139">M830+N830</f>
        <v>0</v>
      </c>
      <c r="M830" s="4"/>
      <c r="N830" s="4"/>
      <c r="O830" s="4">
        <f t="shared" ref="O830:O869" si="140">P830+Q830</f>
        <v>0</v>
      </c>
      <c r="P830" s="4"/>
      <c r="Q830" s="4"/>
      <c r="R830" s="4">
        <f t="shared" ref="R830:R869" si="141">S830+T830</f>
        <v>0</v>
      </c>
      <c r="S830" s="4"/>
      <c r="T830" s="4"/>
      <c r="U830" s="4">
        <f t="shared" ref="U830:U869" si="142">V830+W830</f>
        <v>0</v>
      </c>
      <c r="V830" s="4"/>
      <c r="W830" s="4"/>
      <c r="X830" s="4">
        <f t="shared" ref="X830:X869" si="143">Y830+Z830</f>
        <v>780000</v>
      </c>
      <c r="Y830" s="4">
        <v>780000</v>
      </c>
      <c r="Z830" s="4"/>
      <c r="AA830" s="4">
        <f>C830+I830-L830-O830-U830-X830-R830</f>
        <v>0</v>
      </c>
      <c r="AB830" s="7">
        <v>45399</v>
      </c>
    </row>
    <row r="831" spans="1:28" ht="15.75" x14ac:dyDescent="0.25">
      <c r="A831" s="29">
        <v>45400</v>
      </c>
      <c r="B831" s="73" t="s">
        <v>538</v>
      </c>
      <c r="C831" s="25"/>
      <c r="D831" s="27" t="s">
        <v>52</v>
      </c>
      <c r="E831" s="27" t="s">
        <v>982</v>
      </c>
      <c r="F831" s="27">
        <v>1250</v>
      </c>
      <c r="G831" s="27" t="s">
        <v>34</v>
      </c>
      <c r="H831" s="25">
        <v>1400</v>
      </c>
      <c r="I831" s="11">
        <f t="shared" si="138"/>
        <v>1750000</v>
      </c>
      <c r="J831" s="32" t="s">
        <v>312</v>
      </c>
      <c r="K831" s="11"/>
      <c r="L831" s="4">
        <f t="shared" si="139"/>
        <v>0</v>
      </c>
      <c r="M831" s="4"/>
      <c r="N831" s="4"/>
      <c r="O831" s="4">
        <f t="shared" si="140"/>
        <v>0</v>
      </c>
      <c r="P831" s="4"/>
      <c r="Q831" s="4"/>
      <c r="R831" s="4">
        <f t="shared" si="141"/>
        <v>0</v>
      </c>
      <c r="S831" s="4"/>
      <c r="T831" s="4"/>
      <c r="U831" s="4">
        <f t="shared" si="142"/>
        <v>0</v>
      </c>
      <c r="V831" s="4"/>
      <c r="W831" s="4"/>
      <c r="X831" s="4">
        <f t="shared" si="143"/>
        <v>1750000</v>
      </c>
      <c r="Y831" s="4">
        <v>1750000</v>
      </c>
      <c r="Z831" s="4"/>
      <c r="AA831" s="4">
        <f>C831+I831-L831-O831-U831-X831-R831</f>
        <v>0</v>
      </c>
      <c r="AB831" s="7">
        <v>45399</v>
      </c>
    </row>
    <row r="832" spans="1:28" ht="15.75" x14ac:dyDescent="0.25">
      <c r="A832" s="29">
        <v>45400</v>
      </c>
      <c r="B832" s="73" t="s">
        <v>110</v>
      </c>
      <c r="C832" s="25"/>
      <c r="D832" s="27" t="s">
        <v>46</v>
      </c>
      <c r="E832" s="27" t="s">
        <v>100</v>
      </c>
      <c r="F832" s="27">
        <v>53.3</v>
      </c>
      <c r="G832" s="27" t="s">
        <v>39</v>
      </c>
      <c r="H832" s="25">
        <v>50000</v>
      </c>
      <c r="I832" s="11">
        <f t="shared" si="138"/>
        <v>2665000</v>
      </c>
      <c r="J832" s="28" t="s">
        <v>28</v>
      </c>
      <c r="K832" s="11"/>
      <c r="L832" s="4">
        <f t="shared" si="139"/>
        <v>0</v>
      </c>
      <c r="M832" s="4"/>
      <c r="N832" s="4"/>
      <c r="O832" s="4">
        <f t="shared" si="140"/>
        <v>0</v>
      </c>
      <c r="P832" s="4"/>
      <c r="Q832" s="4"/>
      <c r="R832" s="4">
        <f t="shared" si="141"/>
        <v>0</v>
      </c>
      <c r="S832" s="4"/>
      <c r="T832" s="4"/>
      <c r="U832" s="4">
        <f t="shared" si="142"/>
        <v>0</v>
      </c>
      <c r="V832" s="4"/>
      <c r="W832" s="4"/>
      <c r="X832" s="4">
        <f t="shared" si="143"/>
        <v>0</v>
      </c>
      <c r="Y832" s="4"/>
      <c r="Z832" s="4"/>
      <c r="AA832" s="4">
        <f>C832+I832-L832-O832-U832-X832-R832</f>
        <v>2665000</v>
      </c>
      <c r="AB832" s="7"/>
    </row>
    <row r="833" spans="1:28" ht="15.75" x14ac:dyDescent="0.25">
      <c r="A833" s="29">
        <v>45400</v>
      </c>
      <c r="B833" s="27" t="s">
        <v>256</v>
      </c>
      <c r="C833" s="25"/>
      <c r="D833" s="27" t="s">
        <v>52</v>
      </c>
      <c r="E833" s="27" t="s">
        <v>249</v>
      </c>
      <c r="F833" s="25">
        <v>5200</v>
      </c>
      <c r="G833" s="27" t="s">
        <v>34</v>
      </c>
      <c r="H833" s="25">
        <v>4000</v>
      </c>
      <c r="I833" s="11">
        <f t="shared" si="138"/>
        <v>20800000</v>
      </c>
      <c r="J833" s="40" t="s">
        <v>24</v>
      </c>
      <c r="K833" s="11"/>
      <c r="L833" s="4">
        <f t="shared" si="139"/>
        <v>0</v>
      </c>
      <c r="M833" s="4"/>
      <c r="N833" s="4"/>
      <c r="O833" s="4">
        <f t="shared" si="140"/>
        <v>0</v>
      </c>
      <c r="P833" s="4"/>
      <c r="Q833" s="4"/>
      <c r="R833" s="4">
        <f t="shared" si="141"/>
        <v>0</v>
      </c>
      <c r="S833" s="4"/>
      <c r="T833" s="4"/>
      <c r="U833" s="4">
        <f t="shared" si="142"/>
        <v>2259000</v>
      </c>
      <c r="V833" s="4">
        <v>2259000</v>
      </c>
      <c r="W833" s="4"/>
      <c r="X833" s="4">
        <f t="shared" si="143"/>
        <v>0</v>
      </c>
      <c r="Y833" s="4"/>
      <c r="Z833" s="4"/>
      <c r="AA833" s="4">
        <f>C833+I833-L833-O833-U833-X833-R833</f>
        <v>18541000</v>
      </c>
      <c r="AB833" s="7">
        <v>45407</v>
      </c>
    </row>
    <row r="834" spans="1:28" ht="15.75" x14ac:dyDescent="0.25">
      <c r="A834" s="29">
        <v>45400</v>
      </c>
      <c r="B834" s="73" t="s">
        <v>205</v>
      </c>
      <c r="C834" s="25"/>
      <c r="D834" s="27" t="s">
        <v>52</v>
      </c>
      <c r="E834" s="25" t="s">
        <v>534</v>
      </c>
      <c r="F834" s="25">
        <v>250</v>
      </c>
      <c r="G834" s="27" t="s">
        <v>34</v>
      </c>
      <c r="H834" s="25">
        <v>3560</v>
      </c>
      <c r="I834" s="11">
        <f t="shared" si="138"/>
        <v>890000</v>
      </c>
      <c r="J834" s="31" t="s">
        <v>312</v>
      </c>
      <c r="K834" s="11" t="s">
        <v>1341</v>
      </c>
      <c r="L834" s="4">
        <f t="shared" si="139"/>
        <v>0</v>
      </c>
      <c r="M834" s="4"/>
      <c r="N834" s="4"/>
      <c r="O834" s="4">
        <f t="shared" si="140"/>
        <v>890000</v>
      </c>
      <c r="P834" s="155">
        <v>890000</v>
      </c>
      <c r="Q834" s="4"/>
      <c r="R834" s="4">
        <f t="shared" si="141"/>
        <v>0</v>
      </c>
      <c r="S834" s="4"/>
      <c r="T834" s="4"/>
      <c r="U834" s="4">
        <f t="shared" si="142"/>
        <v>0</v>
      </c>
      <c r="V834" s="4"/>
      <c r="W834" s="4"/>
      <c r="X834" s="4">
        <f t="shared" si="143"/>
        <v>0</v>
      </c>
      <c r="Y834" s="4"/>
      <c r="Z834" s="4"/>
      <c r="AA834" s="4">
        <f>C834+I834-L834-O834-U834-X834-R834</f>
        <v>0</v>
      </c>
      <c r="AB834" s="7">
        <v>45408</v>
      </c>
    </row>
    <row r="835" spans="1:28" ht="15.75" x14ac:dyDescent="0.25">
      <c r="A835" s="29">
        <v>45400</v>
      </c>
      <c r="B835" s="73" t="s">
        <v>205</v>
      </c>
      <c r="C835" s="27"/>
      <c r="D835" s="27" t="s">
        <v>52</v>
      </c>
      <c r="E835" s="25" t="s">
        <v>139</v>
      </c>
      <c r="F835" s="25">
        <v>250</v>
      </c>
      <c r="G835" s="27" t="s">
        <v>34</v>
      </c>
      <c r="H835" s="27">
        <v>2390</v>
      </c>
      <c r="I835" s="11">
        <f t="shared" si="138"/>
        <v>597500</v>
      </c>
      <c r="J835" s="31" t="s">
        <v>312</v>
      </c>
      <c r="K835" s="11" t="s">
        <v>1341</v>
      </c>
      <c r="L835" s="4">
        <f t="shared" si="139"/>
        <v>0</v>
      </c>
      <c r="M835" s="4"/>
      <c r="N835" s="4"/>
      <c r="O835" s="4">
        <f t="shared" si="140"/>
        <v>597500</v>
      </c>
      <c r="P835" s="155">
        <v>597500</v>
      </c>
      <c r="Q835" s="4"/>
      <c r="R835" s="4">
        <f t="shared" si="141"/>
        <v>0</v>
      </c>
      <c r="S835" s="4"/>
      <c r="T835" s="4"/>
      <c r="U835" s="4">
        <f t="shared" si="142"/>
        <v>0</v>
      </c>
      <c r="V835" s="4"/>
      <c r="W835" s="4"/>
      <c r="X835" s="4">
        <f t="shared" si="143"/>
        <v>0</v>
      </c>
      <c r="Y835" s="4"/>
      <c r="Z835" s="4"/>
      <c r="AA835" s="4">
        <f>C835+I835-L835-O835-U835-X835-R835</f>
        <v>0</v>
      </c>
      <c r="AB835" s="7">
        <v>45408</v>
      </c>
    </row>
    <row r="836" spans="1:28" ht="15.75" x14ac:dyDescent="0.25">
      <c r="A836" s="29">
        <v>45400</v>
      </c>
      <c r="B836" s="72" t="s">
        <v>407</v>
      </c>
      <c r="C836" s="25"/>
      <c r="D836" s="27" t="s">
        <v>52</v>
      </c>
      <c r="E836" s="25" t="s">
        <v>591</v>
      </c>
      <c r="F836" s="25">
        <v>40</v>
      </c>
      <c r="G836" s="27" t="s">
        <v>77</v>
      </c>
      <c r="H836" s="25">
        <v>43000</v>
      </c>
      <c r="I836" s="11">
        <f t="shared" si="138"/>
        <v>1720000</v>
      </c>
      <c r="J836" s="31" t="s">
        <v>312</v>
      </c>
      <c r="K836" s="11" t="s">
        <v>915</v>
      </c>
      <c r="L836" s="4">
        <f t="shared" si="139"/>
        <v>0</v>
      </c>
      <c r="M836" s="4"/>
      <c r="N836" s="4"/>
      <c r="O836" s="4">
        <f t="shared" si="140"/>
        <v>1720000</v>
      </c>
      <c r="P836" s="4">
        <v>1720000</v>
      </c>
      <c r="Q836" s="4"/>
      <c r="R836" s="4">
        <f t="shared" si="141"/>
        <v>0</v>
      </c>
      <c r="S836" s="4"/>
      <c r="T836" s="4"/>
      <c r="U836" s="4">
        <f t="shared" si="142"/>
        <v>0</v>
      </c>
      <c r="V836" s="4"/>
      <c r="W836" s="4"/>
      <c r="X836" s="4">
        <f t="shared" si="143"/>
        <v>0</v>
      </c>
      <c r="Y836" s="4"/>
      <c r="Z836" s="4"/>
      <c r="AA836" s="4">
        <f>C836+I836-L836-O836-U836-X836-R836</f>
        <v>0</v>
      </c>
      <c r="AB836" s="7">
        <v>45400</v>
      </c>
    </row>
    <row r="837" spans="1:28" ht="15.75" x14ac:dyDescent="0.25">
      <c r="A837" s="29">
        <v>45400</v>
      </c>
      <c r="B837" s="72" t="s">
        <v>72</v>
      </c>
      <c r="C837" s="27"/>
      <c r="D837" s="27" t="s">
        <v>46</v>
      </c>
      <c r="E837" s="27" t="s">
        <v>108</v>
      </c>
      <c r="F837" s="27">
        <v>800</v>
      </c>
      <c r="G837" s="27" t="s">
        <v>34</v>
      </c>
      <c r="H837" s="27">
        <v>2000</v>
      </c>
      <c r="I837" s="11">
        <f t="shared" si="138"/>
        <v>1600000</v>
      </c>
      <c r="J837" s="32" t="s">
        <v>324</v>
      </c>
      <c r="K837" s="11"/>
      <c r="L837" s="4">
        <f t="shared" si="139"/>
        <v>0</v>
      </c>
      <c r="M837" s="4"/>
      <c r="N837" s="4"/>
      <c r="O837" s="4">
        <f t="shared" si="140"/>
        <v>0</v>
      </c>
      <c r="P837" s="4"/>
      <c r="Q837" s="4"/>
      <c r="R837" s="4">
        <f t="shared" si="141"/>
        <v>0</v>
      </c>
      <c r="S837" s="4"/>
      <c r="T837" s="4"/>
      <c r="U837" s="4">
        <f t="shared" si="142"/>
        <v>1600000</v>
      </c>
      <c r="V837" s="4">
        <v>1600000</v>
      </c>
      <c r="W837" s="4"/>
      <c r="X837" s="4">
        <f t="shared" si="143"/>
        <v>0</v>
      </c>
      <c r="Y837" s="4"/>
      <c r="Z837" s="4"/>
      <c r="AA837" s="4">
        <f>C837+I837-L837-O837-U837-X837-R837</f>
        <v>0</v>
      </c>
      <c r="AB837" s="7">
        <v>45400</v>
      </c>
    </row>
    <row r="838" spans="1:28" ht="15.75" x14ac:dyDescent="0.25">
      <c r="A838" s="29">
        <v>45400</v>
      </c>
      <c r="B838" s="72" t="s">
        <v>330</v>
      </c>
      <c r="C838" s="25"/>
      <c r="D838" s="27" t="s">
        <v>46</v>
      </c>
      <c r="E838" s="25" t="s">
        <v>138</v>
      </c>
      <c r="F838" s="25">
        <v>7500</v>
      </c>
      <c r="G838" s="27" t="s">
        <v>34</v>
      </c>
      <c r="H838" s="25">
        <v>1550</v>
      </c>
      <c r="I838" s="11">
        <f t="shared" si="138"/>
        <v>11625000</v>
      </c>
      <c r="J838" s="31" t="s">
        <v>312</v>
      </c>
      <c r="K838" s="11" t="s">
        <v>1290</v>
      </c>
      <c r="L838" s="4">
        <f t="shared" si="139"/>
        <v>0</v>
      </c>
      <c r="M838" s="4"/>
      <c r="N838" s="4"/>
      <c r="O838" s="4">
        <f t="shared" si="140"/>
        <v>11625000</v>
      </c>
      <c r="P838" s="4">
        <v>11625000</v>
      </c>
      <c r="Q838" s="4"/>
      <c r="R838" s="4">
        <f t="shared" si="141"/>
        <v>0</v>
      </c>
      <c r="S838" s="4"/>
      <c r="T838" s="4"/>
      <c r="U838" s="4">
        <f t="shared" si="142"/>
        <v>0</v>
      </c>
      <c r="V838" s="4"/>
      <c r="W838" s="4"/>
      <c r="X838" s="4">
        <f t="shared" si="143"/>
        <v>0</v>
      </c>
      <c r="Y838" s="4"/>
      <c r="Z838" s="4"/>
      <c r="AA838" s="4">
        <f>C838+I838-L838-O838-U838-X838-R838</f>
        <v>0</v>
      </c>
      <c r="AB838" s="7">
        <v>45400</v>
      </c>
    </row>
    <row r="839" spans="1:28" ht="15.75" x14ac:dyDescent="0.25">
      <c r="A839" s="29">
        <v>45400</v>
      </c>
      <c r="B839" s="72" t="s">
        <v>801</v>
      </c>
      <c r="C839" s="25"/>
      <c r="D839" s="25" t="s">
        <v>46</v>
      </c>
      <c r="E839" s="25" t="s">
        <v>196</v>
      </c>
      <c r="F839" s="25">
        <v>56.6</v>
      </c>
      <c r="G839" s="25" t="s">
        <v>39</v>
      </c>
      <c r="H839" s="25">
        <v>120000</v>
      </c>
      <c r="I839" s="11">
        <f t="shared" si="138"/>
        <v>6792000</v>
      </c>
      <c r="J839" s="32" t="s">
        <v>312</v>
      </c>
      <c r="K839" s="11" t="s">
        <v>1336</v>
      </c>
      <c r="L839" s="4">
        <f t="shared" si="139"/>
        <v>0</v>
      </c>
      <c r="M839" s="4"/>
      <c r="N839" s="4"/>
      <c r="O839" s="4">
        <f t="shared" si="140"/>
        <v>6792000</v>
      </c>
      <c r="P839" s="4">
        <v>6792000</v>
      </c>
      <c r="Q839" s="4"/>
      <c r="R839" s="4">
        <f t="shared" si="141"/>
        <v>0</v>
      </c>
      <c r="S839" s="4"/>
      <c r="T839" s="4"/>
      <c r="U839" s="4">
        <f t="shared" si="142"/>
        <v>0</v>
      </c>
      <c r="V839" s="4"/>
      <c r="W839" s="4"/>
      <c r="X839" s="4">
        <f t="shared" si="143"/>
        <v>0</v>
      </c>
      <c r="Y839" s="4"/>
      <c r="Z839" s="4"/>
      <c r="AA839" s="4">
        <f>C839+I839-L839-O839-U839-X839-R839</f>
        <v>0</v>
      </c>
      <c r="AB839" s="7">
        <v>45407</v>
      </c>
    </row>
    <row r="840" spans="1:28" ht="15.75" x14ac:dyDescent="0.25">
      <c r="A840" s="29">
        <v>45400</v>
      </c>
      <c r="B840" s="72" t="s">
        <v>741</v>
      </c>
      <c r="C840" s="25"/>
      <c r="D840" s="25" t="s">
        <v>46</v>
      </c>
      <c r="E840" s="25" t="s">
        <v>108</v>
      </c>
      <c r="F840" s="25">
        <v>200</v>
      </c>
      <c r="G840" s="25" t="s">
        <v>34</v>
      </c>
      <c r="H840" s="25">
        <v>2000</v>
      </c>
      <c r="I840" s="11">
        <f t="shared" si="138"/>
        <v>400000</v>
      </c>
      <c r="J840" s="32" t="s">
        <v>312</v>
      </c>
      <c r="K840" s="11" t="s">
        <v>1291</v>
      </c>
      <c r="L840" s="4">
        <f t="shared" si="139"/>
        <v>0</v>
      </c>
      <c r="M840" s="4"/>
      <c r="N840" s="4"/>
      <c r="O840" s="4">
        <f t="shared" si="140"/>
        <v>400000</v>
      </c>
      <c r="P840" s="4">
        <v>400000</v>
      </c>
      <c r="Q840" s="4"/>
      <c r="R840" s="4">
        <f t="shared" si="141"/>
        <v>0</v>
      </c>
      <c r="S840" s="4"/>
      <c r="T840" s="4"/>
      <c r="U840" s="4">
        <f t="shared" si="142"/>
        <v>0</v>
      </c>
      <c r="V840" s="4"/>
      <c r="W840" s="4"/>
      <c r="X840" s="4">
        <f t="shared" si="143"/>
        <v>0</v>
      </c>
      <c r="Y840" s="4"/>
      <c r="Z840" s="4"/>
      <c r="AA840" s="4">
        <f>C840+I840-L840-O840-U840-X840-R840</f>
        <v>0</v>
      </c>
      <c r="AB840" s="7">
        <v>45400</v>
      </c>
    </row>
    <row r="841" spans="1:28" ht="15.75" x14ac:dyDescent="0.25">
      <c r="A841" s="29">
        <v>45400</v>
      </c>
      <c r="B841" s="72" t="s">
        <v>741</v>
      </c>
      <c r="C841" s="25"/>
      <c r="D841" s="25" t="s">
        <v>46</v>
      </c>
      <c r="E841" s="25" t="s">
        <v>249</v>
      </c>
      <c r="F841" s="25">
        <v>100</v>
      </c>
      <c r="G841" s="25" t="s">
        <v>34</v>
      </c>
      <c r="H841" s="25">
        <v>4000</v>
      </c>
      <c r="I841" s="11">
        <f t="shared" si="138"/>
        <v>400000</v>
      </c>
      <c r="J841" s="32" t="s">
        <v>312</v>
      </c>
      <c r="K841" s="11" t="s">
        <v>1291</v>
      </c>
      <c r="L841" s="4">
        <f t="shared" si="139"/>
        <v>0</v>
      </c>
      <c r="M841" s="4"/>
      <c r="N841" s="4"/>
      <c r="O841" s="4">
        <f t="shared" si="140"/>
        <v>400000</v>
      </c>
      <c r="P841" s="4">
        <v>400000</v>
      </c>
      <c r="Q841" s="4"/>
      <c r="R841" s="4">
        <f t="shared" si="141"/>
        <v>0</v>
      </c>
      <c r="S841" s="4"/>
      <c r="T841" s="4"/>
      <c r="U841" s="4">
        <f t="shared" si="142"/>
        <v>0</v>
      </c>
      <c r="V841" s="4"/>
      <c r="W841" s="4"/>
      <c r="X841" s="4">
        <f t="shared" si="143"/>
        <v>0</v>
      </c>
      <c r="Y841" s="4"/>
      <c r="Z841" s="4"/>
      <c r="AA841" s="4">
        <f>C841+I841-L841-O841-U841-X841-R841</f>
        <v>0</v>
      </c>
      <c r="AB841" s="7">
        <v>45400</v>
      </c>
    </row>
    <row r="842" spans="1:28" ht="15.75" x14ac:dyDescent="0.25">
      <c r="A842" s="29">
        <v>45400</v>
      </c>
      <c r="B842" s="72" t="s">
        <v>140</v>
      </c>
      <c r="C842" s="27"/>
      <c r="D842" s="25" t="s">
        <v>46</v>
      </c>
      <c r="E842" s="27" t="s">
        <v>299</v>
      </c>
      <c r="F842" s="27">
        <v>33.700000000000003</v>
      </c>
      <c r="G842" s="25" t="s">
        <v>39</v>
      </c>
      <c r="H842" s="27">
        <v>47000</v>
      </c>
      <c r="I842" s="11">
        <f t="shared" si="138"/>
        <v>1583900.0000000002</v>
      </c>
      <c r="J842" s="32" t="s">
        <v>312</v>
      </c>
      <c r="K842" s="11" t="s">
        <v>1287</v>
      </c>
      <c r="L842" s="4">
        <f t="shared" si="139"/>
        <v>0</v>
      </c>
      <c r="M842" s="4"/>
      <c r="N842" s="4"/>
      <c r="O842" s="4">
        <f t="shared" si="140"/>
        <v>1583900</v>
      </c>
      <c r="P842" s="4">
        <v>1583900</v>
      </c>
      <c r="Q842" s="4"/>
      <c r="R842" s="4">
        <f t="shared" si="141"/>
        <v>0</v>
      </c>
      <c r="S842" s="4"/>
      <c r="T842" s="4"/>
      <c r="U842" s="4">
        <f t="shared" si="142"/>
        <v>0</v>
      </c>
      <c r="V842" s="4"/>
      <c r="W842" s="4"/>
      <c r="X842" s="4">
        <f t="shared" si="143"/>
        <v>0</v>
      </c>
      <c r="Y842" s="4"/>
      <c r="Z842" s="4"/>
      <c r="AA842" s="82">
        <f>C842+I842-L842-O842-U842-X842-R842</f>
        <v>2.3283064365386963E-10</v>
      </c>
      <c r="AB842" s="7">
        <v>45400</v>
      </c>
    </row>
    <row r="843" spans="1:28" ht="15.75" x14ac:dyDescent="0.25">
      <c r="A843" s="29">
        <v>45400</v>
      </c>
      <c r="B843" s="72" t="s">
        <v>266</v>
      </c>
      <c r="C843" s="25"/>
      <c r="D843" s="25" t="s">
        <v>52</v>
      </c>
      <c r="E843" s="25" t="s">
        <v>189</v>
      </c>
      <c r="F843" s="25">
        <v>2</v>
      </c>
      <c r="G843" s="25" t="s">
        <v>23</v>
      </c>
      <c r="H843" s="25">
        <v>340000</v>
      </c>
      <c r="I843" s="11">
        <f t="shared" si="138"/>
        <v>680000</v>
      </c>
      <c r="J843" s="32" t="s">
        <v>324</v>
      </c>
      <c r="K843" s="11"/>
      <c r="L843" s="4">
        <f t="shared" si="139"/>
        <v>0</v>
      </c>
      <c r="M843" s="4"/>
      <c r="N843" s="4"/>
      <c r="O843" s="4">
        <f t="shared" si="140"/>
        <v>0</v>
      </c>
      <c r="P843" s="4"/>
      <c r="Q843" s="4"/>
      <c r="R843" s="4">
        <f t="shared" si="141"/>
        <v>0</v>
      </c>
      <c r="S843" s="4"/>
      <c r="T843" s="4"/>
      <c r="U843" s="4">
        <f t="shared" si="142"/>
        <v>680000</v>
      </c>
      <c r="V843" s="4">
        <v>680000</v>
      </c>
      <c r="W843" s="4"/>
      <c r="X843" s="4">
        <f t="shared" si="143"/>
        <v>0</v>
      </c>
      <c r="Y843" s="4"/>
      <c r="Z843" s="4"/>
      <c r="AA843" s="4">
        <f>C843+I843-L843-O843-U843-X843-R843</f>
        <v>0</v>
      </c>
      <c r="AB843" s="7">
        <v>45401</v>
      </c>
    </row>
    <row r="844" spans="1:28" ht="15.75" x14ac:dyDescent="0.25">
      <c r="A844" s="29">
        <v>45400</v>
      </c>
      <c r="B844" s="72" t="s">
        <v>266</v>
      </c>
      <c r="C844" s="27"/>
      <c r="D844" s="25" t="s">
        <v>52</v>
      </c>
      <c r="E844" s="25" t="s">
        <v>185</v>
      </c>
      <c r="F844" s="27">
        <v>100</v>
      </c>
      <c r="G844" s="25" t="s">
        <v>27</v>
      </c>
      <c r="H844" s="27">
        <v>1700</v>
      </c>
      <c r="I844" s="11">
        <f t="shared" si="138"/>
        <v>170000</v>
      </c>
      <c r="J844" s="32" t="s">
        <v>324</v>
      </c>
      <c r="K844" s="11"/>
      <c r="L844" s="4">
        <f t="shared" si="139"/>
        <v>170000</v>
      </c>
      <c r="M844" s="4">
        <v>170000</v>
      </c>
      <c r="N844" s="4"/>
      <c r="O844" s="4">
        <f t="shared" si="140"/>
        <v>0</v>
      </c>
      <c r="P844" s="4"/>
      <c r="Q844" s="4"/>
      <c r="R844" s="4">
        <f t="shared" si="141"/>
        <v>0</v>
      </c>
      <c r="S844" s="4"/>
      <c r="T844" s="4"/>
      <c r="U844" s="4">
        <f t="shared" si="142"/>
        <v>0</v>
      </c>
      <c r="V844" s="4"/>
      <c r="W844" s="4"/>
      <c r="X844" s="4">
        <f t="shared" si="143"/>
        <v>0</v>
      </c>
      <c r="Y844" s="4"/>
      <c r="Z844" s="4"/>
      <c r="AA844" s="4">
        <f>C844+I844-L844-O844-U844-X844-R844</f>
        <v>0</v>
      </c>
      <c r="AB844" s="7"/>
    </row>
    <row r="845" spans="1:28" ht="15.75" x14ac:dyDescent="0.25">
      <c r="A845" s="29">
        <v>45400</v>
      </c>
      <c r="B845" s="73" t="s">
        <v>231</v>
      </c>
      <c r="C845" s="27"/>
      <c r="D845" s="25" t="s">
        <v>52</v>
      </c>
      <c r="E845" s="27" t="s">
        <v>790</v>
      </c>
      <c r="F845" s="27">
        <v>1</v>
      </c>
      <c r="G845" s="27" t="s">
        <v>48</v>
      </c>
      <c r="H845" s="27">
        <v>230000</v>
      </c>
      <c r="I845" s="11">
        <f t="shared" si="138"/>
        <v>230000</v>
      </c>
      <c r="J845" s="17" t="s">
        <v>312</v>
      </c>
      <c r="K845" s="11"/>
      <c r="L845" s="4">
        <f t="shared" si="139"/>
        <v>0</v>
      </c>
      <c r="M845" s="4"/>
      <c r="N845" s="4"/>
      <c r="O845" s="4">
        <f t="shared" si="140"/>
        <v>230000</v>
      </c>
      <c r="P845" s="4">
        <v>230000</v>
      </c>
      <c r="Q845" s="4"/>
      <c r="R845" s="4">
        <f t="shared" si="141"/>
        <v>0</v>
      </c>
      <c r="S845" s="4"/>
      <c r="T845" s="4"/>
      <c r="U845" s="4">
        <f t="shared" si="142"/>
        <v>0</v>
      </c>
      <c r="V845" s="4"/>
      <c r="W845" s="4"/>
      <c r="X845" s="4">
        <f t="shared" si="143"/>
        <v>0</v>
      </c>
      <c r="Y845" s="4"/>
      <c r="Z845" s="4"/>
      <c r="AA845" s="4">
        <f>C845+I845-L845-O845-U845-X845-R845</f>
        <v>0</v>
      </c>
      <c r="AB845" s="7">
        <v>45405</v>
      </c>
    </row>
    <row r="846" spans="1:28" ht="15.75" x14ac:dyDescent="0.25">
      <c r="A846" s="29">
        <v>45400</v>
      </c>
      <c r="B846" s="72" t="s">
        <v>359</v>
      </c>
      <c r="C846" s="25"/>
      <c r="D846" s="25" t="s">
        <v>52</v>
      </c>
      <c r="E846" s="25" t="s">
        <v>942</v>
      </c>
      <c r="F846" s="25">
        <v>1.2</v>
      </c>
      <c r="G846" s="25" t="s">
        <v>283</v>
      </c>
      <c r="H846" s="25">
        <v>1150000</v>
      </c>
      <c r="I846" s="11">
        <f t="shared" si="138"/>
        <v>1380000</v>
      </c>
      <c r="J846" s="32" t="s">
        <v>312</v>
      </c>
      <c r="K846" s="11" t="s">
        <v>1349</v>
      </c>
      <c r="L846" s="4">
        <f t="shared" si="139"/>
        <v>0</v>
      </c>
      <c r="M846" s="4"/>
      <c r="N846" s="4"/>
      <c r="O846" s="4">
        <f t="shared" si="140"/>
        <v>1380000</v>
      </c>
      <c r="P846" s="4">
        <v>1380000</v>
      </c>
      <c r="Q846" s="4"/>
      <c r="R846" s="4">
        <f t="shared" si="141"/>
        <v>0</v>
      </c>
      <c r="S846" s="4"/>
      <c r="T846" s="4"/>
      <c r="U846" s="4">
        <f t="shared" si="142"/>
        <v>0</v>
      </c>
      <c r="V846" s="4"/>
      <c r="W846" s="4"/>
      <c r="X846" s="4">
        <f t="shared" si="143"/>
        <v>0</v>
      </c>
      <c r="Y846" s="4"/>
      <c r="Z846" s="4"/>
      <c r="AA846" s="4">
        <f>C846+I846-L846-O846-U846-X846-R846</f>
        <v>0</v>
      </c>
      <c r="AB846" s="7">
        <v>45411</v>
      </c>
    </row>
    <row r="847" spans="1:28" ht="15.75" x14ac:dyDescent="0.25">
      <c r="A847" s="29">
        <v>45400</v>
      </c>
      <c r="B847" s="72" t="s">
        <v>551</v>
      </c>
      <c r="C847" s="27"/>
      <c r="D847" s="25" t="s">
        <v>46</v>
      </c>
      <c r="E847" s="27" t="s">
        <v>108</v>
      </c>
      <c r="F847" s="27">
        <v>1200</v>
      </c>
      <c r="G847" s="25" t="s">
        <v>34</v>
      </c>
      <c r="H847" s="27">
        <v>1950</v>
      </c>
      <c r="I847" s="11">
        <f t="shared" si="138"/>
        <v>2340000</v>
      </c>
      <c r="J847" s="32" t="s">
        <v>324</v>
      </c>
      <c r="K847" s="11"/>
      <c r="L847" s="4">
        <f t="shared" si="139"/>
        <v>0</v>
      </c>
      <c r="M847" s="4"/>
      <c r="N847" s="4"/>
      <c r="O847" s="4">
        <f t="shared" si="140"/>
        <v>0</v>
      </c>
      <c r="P847" s="4"/>
      <c r="Q847" s="4"/>
      <c r="R847" s="4">
        <f t="shared" si="141"/>
        <v>0</v>
      </c>
      <c r="S847" s="4"/>
      <c r="T847" s="4"/>
      <c r="U847" s="4">
        <f t="shared" si="142"/>
        <v>2340000</v>
      </c>
      <c r="V847" s="4">
        <v>2340000</v>
      </c>
      <c r="W847" s="4"/>
      <c r="X847" s="4">
        <f t="shared" si="143"/>
        <v>0</v>
      </c>
      <c r="Y847" s="4"/>
      <c r="Z847" s="4"/>
      <c r="AA847" s="4">
        <f>C847+I847-L847-O847-U847-X847-R847</f>
        <v>0</v>
      </c>
      <c r="AB847" s="7">
        <v>45400</v>
      </c>
    </row>
    <row r="848" spans="1:28" ht="15.75" x14ac:dyDescent="0.25">
      <c r="A848" s="29">
        <v>45400</v>
      </c>
      <c r="B848" s="72" t="s">
        <v>777</v>
      </c>
      <c r="C848" s="25"/>
      <c r="D848" s="25" t="s">
        <v>52</v>
      </c>
      <c r="E848" s="25" t="s">
        <v>165</v>
      </c>
      <c r="F848" s="25">
        <v>1</v>
      </c>
      <c r="G848" s="25" t="s">
        <v>303</v>
      </c>
      <c r="H848" s="25">
        <v>1200000</v>
      </c>
      <c r="I848" s="11">
        <f t="shared" si="138"/>
        <v>1200000</v>
      </c>
      <c r="J848" s="32" t="s">
        <v>312</v>
      </c>
      <c r="K848" s="11" t="s">
        <v>1286</v>
      </c>
      <c r="L848" s="4">
        <f t="shared" si="139"/>
        <v>0</v>
      </c>
      <c r="M848" s="4"/>
      <c r="N848" s="4"/>
      <c r="O848" s="4">
        <f t="shared" si="140"/>
        <v>1200000</v>
      </c>
      <c r="P848" s="4">
        <v>1200000</v>
      </c>
      <c r="Q848" s="4"/>
      <c r="R848" s="4">
        <f t="shared" si="141"/>
        <v>0</v>
      </c>
      <c r="S848" s="4"/>
      <c r="T848" s="4"/>
      <c r="U848" s="4">
        <f t="shared" si="142"/>
        <v>0</v>
      </c>
      <c r="V848" s="4"/>
      <c r="W848" s="4"/>
      <c r="X848" s="4">
        <f t="shared" si="143"/>
        <v>0</v>
      </c>
      <c r="Y848" s="4"/>
      <c r="Z848" s="4"/>
      <c r="AA848" s="4">
        <f>C848+I848-L848-O848-U848-X848-R848</f>
        <v>0</v>
      </c>
      <c r="AB848" s="7">
        <v>45400</v>
      </c>
    </row>
    <row r="849" spans="1:28" ht="15.75" x14ac:dyDescent="0.25">
      <c r="A849" s="29">
        <v>45400</v>
      </c>
      <c r="B849" s="72" t="s">
        <v>1008</v>
      </c>
      <c r="C849" s="25"/>
      <c r="D849" s="25" t="s">
        <v>52</v>
      </c>
      <c r="E849" s="25" t="s">
        <v>381</v>
      </c>
      <c r="F849" s="25">
        <v>2</v>
      </c>
      <c r="G849" s="25" t="s">
        <v>27</v>
      </c>
      <c r="H849" s="25">
        <v>700000</v>
      </c>
      <c r="I849" s="11">
        <f t="shared" si="138"/>
        <v>1400000</v>
      </c>
      <c r="J849" s="32" t="s">
        <v>312</v>
      </c>
      <c r="K849" s="11" t="s">
        <v>1292</v>
      </c>
      <c r="L849" s="4">
        <f t="shared" si="139"/>
        <v>0</v>
      </c>
      <c r="M849" s="4"/>
      <c r="N849" s="4"/>
      <c r="O849" s="4">
        <f t="shared" si="140"/>
        <v>1400000</v>
      </c>
      <c r="P849" s="4">
        <v>1400000</v>
      </c>
      <c r="Q849" s="4"/>
      <c r="R849" s="4">
        <f t="shared" si="141"/>
        <v>0</v>
      </c>
      <c r="S849" s="4"/>
      <c r="T849" s="4"/>
      <c r="U849" s="4">
        <f t="shared" si="142"/>
        <v>0</v>
      </c>
      <c r="V849" s="4"/>
      <c r="W849" s="4"/>
      <c r="X849" s="4">
        <f t="shared" si="143"/>
        <v>0</v>
      </c>
      <c r="Y849" s="4"/>
      <c r="Z849" s="4"/>
      <c r="AA849" s="4">
        <f>C849+I849-L849-O849-U849-X849-R849</f>
        <v>0</v>
      </c>
      <c r="AB849" s="7">
        <v>45399</v>
      </c>
    </row>
    <row r="850" spans="1:28" ht="15.75" x14ac:dyDescent="0.25">
      <c r="A850" s="29">
        <v>45400</v>
      </c>
      <c r="B850" s="72" t="s">
        <v>1008</v>
      </c>
      <c r="C850" s="25"/>
      <c r="D850" s="25" t="s">
        <v>52</v>
      </c>
      <c r="E850" s="25" t="s">
        <v>227</v>
      </c>
      <c r="F850" s="25">
        <v>2</v>
      </c>
      <c r="G850" s="27" t="s">
        <v>34</v>
      </c>
      <c r="H850" s="25">
        <v>95000</v>
      </c>
      <c r="I850" s="11">
        <f t="shared" si="138"/>
        <v>190000</v>
      </c>
      <c r="J850" s="32" t="s">
        <v>312</v>
      </c>
      <c r="K850" s="11" t="s">
        <v>1292</v>
      </c>
      <c r="L850" s="4">
        <f t="shared" si="139"/>
        <v>0</v>
      </c>
      <c r="M850" s="4"/>
      <c r="N850" s="4"/>
      <c r="O850" s="4">
        <f t="shared" si="140"/>
        <v>190000</v>
      </c>
      <c r="P850" s="4">
        <v>190000</v>
      </c>
      <c r="Q850" s="4"/>
      <c r="R850" s="4">
        <f t="shared" si="141"/>
        <v>0</v>
      </c>
      <c r="S850" s="4"/>
      <c r="T850" s="4"/>
      <c r="U850" s="4">
        <f t="shared" si="142"/>
        <v>0</v>
      </c>
      <c r="V850" s="4"/>
      <c r="W850" s="4"/>
      <c r="X850" s="4">
        <f t="shared" si="143"/>
        <v>0</v>
      </c>
      <c r="Y850" s="4"/>
      <c r="Z850" s="4"/>
      <c r="AA850" s="4">
        <f>C850+I850-L850-O850-U850-X850-R850</f>
        <v>0</v>
      </c>
      <c r="AB850" s="7">
        <v>45399</v>
      </c>
    </row>
    <row r="851" spans="1:28" ht="15.75" x14ac:dyDescent="0.25">
      <c r="A851" s="29">
        <v>45400</v>
      </c>
      <c r="B851" s="72" t="s">
        <v>274</v>
      </c>
      <c r="C851" s="25"/>
      <c r="D851" s="25" t="s">
        <v>52</v>
      </c>
      <c r="E851" s="25" t="s">
        <v>384</v>
      </c>
      <c r="F851" s="25">
        <v>8</v>
      </c>
      <c r="G851" s="25" t="s">
        <v>48</v>
      </c>
      <c r="H851" s="25">
        <v>250000</v>
      </c>
      <c r="I851" s="11">
        <f t="shared" si="138"/>
        <v>2000000</v>
      </c>
      <c r="J851" s="32" t="s">
        <v>324</v>
      </c>
      <c r="K851" s="11"/>
      <c r="L851" s="4">
        <f t="shared" si="139"/>
        <v>2000000</v>
      </c>
      <c r="M851" s="4">
        <v>2000000</v>
      </c>
      <c r="N851" s="4"/>
      <c r="O851" s="4">
        <f t="shared" si="140"/>
        <v>0</v>
      </c>
      <c r="P851" s="4"/>
      <c r="Q851" s="4"/>
      <c r="R851" s="4">
        <f t="shared" si="141"/>
        <v>0</v>
      </c>
      <c r="S851" s="4"/>
      <c r="T851" s="4"/>
      <c r="U851" s="4">
        <f t="shared" si="142"/>
        <v>0</v>
      </c>
      <c r="V851" s="4"/>
      <c r="W851" s="4"/>
      <c r="X851" s="4">
        <f t="shared" si="143"/>
        <v>0</v>
      </c>
      <c r="Y851" s="4"/>
      <c r="Z851" s="4"/>
      <c r="AA851" s="4">
        <f>C851+I851-L851-O851-U851-X851-R851</f>
        <v>0</v>
      </c>
      <c r="AB851" s="7">
        <v>45400</v>
      </c>
    </row>
    <row r="852" spans="1:28" ht="15.75" x14ac:dyDescent="0.25">
      <c r="A852" s="29">
        <v>45400</v>
      </c>
      <c r="B852" s="72" t="s">
        <v>98</v>
      </c>
      <c r="C852" s="27"/>
      <c r="D852" s="25" t="s">
        <v>52</v>
      </c>
      <c r="E852" s="25" t="s">
        <v>38</v>
      </c>
      <c r="F852" s="27">
        <v>1148</v>
      </c>
      <c r="G852" s="25" t="s">
        <v>39</v>
      </c>
      <c r="H852" s="27">
        <v>13000</v>
      </c>
      <c r="I852" s="11">
        <f t="shared" si="138"/>
        <v>14924000</v>
      </c>
      <c r="J852" s="32" t="s">
        <v>324</v>
      </c>
      <c r="K852" s="11"/>
      <c r="L852" s="4">
        <f t="shared" si="139"/>
        <v>14924000</v>
      </c>
      <c r="M852" s="4">
        <v>14924000</v>
      </c>
      <c r="N852" s="4"/>
      <c r="O852" s="4">
        <f t="shared" si="140"/>
        <v>0</v>
      </c>
      <c r="P852" s="4"/>
      <c r="Q852" s="4"/>
      <c r="R852" s="4">
        <f t="shared" si="141"/>
        <v>0</v>
      </c>
      <c r="S852" s="4"/>
      <c r="T852" s="4"/>
      <c r="U852" s="4">
        <f t="shared" si="142"/>
        <v>0</v>
      </c>
      <c r="V852" s="4"/>
      <c r="W852" s="4"/>
      <c r="X852" s="4">
        <f t="shared" si="143"/>
        <v>0</v>
      </c>
      <c r="Y852" s="4"/>
      <c r="Z852" s="4"/>
      <c r="AA852" s="4">
        <f>C852+I852-L852-O852-U852-X852-R852</f>
        <v>0</v>
      </c>
      <c r="AB852" s="7">
        <v>45401</v>
      </c>
    </row>
    <row r="853" spans="1:28" ht="15.75" x14ac:dyDescent="0.25">
      <c r="A853" s="29">
        <v>45400</v>
      </c>
      <c r="B853" s="25" t="s">
        <v>99</v>
      </c>
      <c r="C853" s="25"/>
      <c r="D853" s="25"/>
      <c r="E853" s="25" t="s">
        <v>105</v>
      </c>
      <c r="F853" s="25">
        <v>35.5</v>
      </c>
      <c r="G853" s="25" t="s">
        <v>39</v>
      </c>
      <c r="H853" s="25"/>
      <c r="I853" s="11">
        <f t="shared" si="138"/>
        <v>0</v>
      </c>
      <c r="J853" s="28" t="s">
        <v>28</v>
      </c>
      <c r="K853" s="11"/>
      <c r="L853" s="4">
        <f t="shared" si="139"/>
        <v>0</v>
      </c>
      <c r="M853" s="4"/>
      <c r="N853" s="4"/>
      <c r="O853" s="4">
        <f t="shared" si="140"/>
        <v>0</v>
      </c>
      <c r="P853" s="4"/>
      <c r="Q853" s="4"/>
      <c r="R853" s="4">
        <f t="shared" si="141"/>
        <v>0</v>
      </c>
      <c r="S853" s="4"/>
      <c r="T853" s="4"/>
      <c r="U853" s="4">
        <f t="shared" si="142"/>
        <v>0</v>
      </c>
      <c r="V853" s="4"/>
      <c r="W853" s="4"/>
      <c r="X853" s="4">
        <f t="shared" si="143"/>
        <v>0</v>
      </c>
      <c r="Y853" s="4"/>
      <c r="Z853" s="4"/>
      <c r="AA853" s="4">
        <f>C853+I853-L853-O853-U853-X853-R853</f>
        <v>0</v>
      </c>
      <c r="AB853" s="7"/>
    </row>
    <row r="854" spans="1:28" ht="15.75" x14ac:dyDescent="0.25">
      <c r="A854" s="29">
        <v>45400</v>
      </c>
      <c r="B854" s="25" t="s">
        <v>162</v>
      </c>
      <c r="C854" s="27"/>
      <c r="D854" s="25" t="s">
        <v>46</v>
      </c>
      <c r="E854" s="27" t="s">
        <v>42</v>
      </c>
      <c r="F854" s="27">
        <v>5200</v>
      </c>
      <c r="G854" s="25" t="s">
        <v>34</v>
      </c>
      <c r="H854" s="27">
        <v>3800</v>
      </c>
      <c r="I854" s="11">
        <f t="shared" si="138"/>
        <v>19760000</v>
      </c>
      <c r="J854" s="28" t="s">
        <v>28</v>
      </c>
      <c r="K854" s="11"/>
      <c r="L854" s="4">
        <f t="shared" si="139"/>
        <v>0</v>
      </c>
      <c r="M854" s="4"/>
      <c r="N854" s="4"/>
      <c r="O854" s="4">
        <f t="shared" si="140"/>
        <v>0</v>
      </c>
      <c r="P854" s="4"/>
      <c r="Q854" s="4"/>
      <c r="R854" s="4">
        <f t="shared" si="141"/>
        <v>0</v>
      </c>
      <c r="S854" s="4"/>
      <c r="T854" s="4"/>
      <c r="U854" s="4">
        <f t="shared" si="142"/>
        <v>0</v>
      </c>
      <c r="V854" s="4"/>
      <c r="W854" s="4"/>
      <c r="X854" s="4">
        <f t="shared" si="143"/>
        <v>0</v>
      </c>
      <c r="Y854" s="4"/>
      <c r="Z854" s="4"/>
      <c r="AA854" s="4">
        <f>C854+I854-L854-O854-U854-X854-R854</f>
        <v>19760000</v>
      </c>
      <c r="AB854" s="7"/>
    </row>
    <row r="855" spans="1:28" ht="15.75" x14ac:dyDescent="0.25">
      <c r="A855" s="29">
        <v>45400</v>
      </c>
      <c r="B855" s="72" t="s">
        <v>246</v>
      </c>
      <c r="C855" s="25"/>
      <c r="D855" s="25" t="s">
        <v>46</v>
      </c>
      <c r="E855" s="27" t="s">
        <v>148</v>
      </c>
      <c r="F855" s="25">
        <v>2</v>
      </c>
      <c r="G855" s="25" t="s">
        <v>23</v>
      </c>
      <c r="H855" s="25">
        <v>420000</v>
      </c>
      <c r="I855" s="11">
        <f t="shared" si="138"/>
        <v>840000</v>
      </c>
      <c r="J855" s="32" t="s">
        <v>312</v>
      </c>
      <c r="K855" s="11" t="s">
        <v>1327</v>
      </c>
      <c r="L855" s="4">
        <f t="shared" si="139"/>
        <v>0</v>
      </c>
      <c r="M855" s="4"/>
      <c r="N855" s="4"/>
      <c r="O855" s="4">
        <f t="shared" si="140"/>
        <v>840000</v>
      </c>
      <c r="P855" s="4">
        <v>840000</v>
      </c>
      <c r="Q855" s="4"/>
      <c r="R855" s="4">
        <f t="shared" si="141"/>
        <v>0</v>
      </c>
      <c r="S855" s="4"/>
      <c r="T855" s="4"/>
      <c r="U855" s="4">
        <f t="shared" si="142"/>
        <v>0</v>
      </c>
      <c r="V855" s="4"/>
      <c r="W855" s="4"/>
      <c r="X855" s="4">
        <f t="shared" si="143"/>
        <v>0</v>
      </c>
      <c r="Y855" s="4"/>
      <c r="Z855" s="4"/>
      <c r="AA855" s="4">
        <f>C855+I855-L855-O855-U855-X855-R855</f>
        <v>0</v>
      </c>
      <c r="AB855" s="7">
        <v>45405</v>
      </c>
    </row>
    <row r="856" spans="1:28" ht="15.75" x14ac:dyDescent="0.25">
      <c r="A856" s="29">
        <v>45400</v>
      </c>
      <c r="B856" s="72" t="s">
        <v>425</v>
      </c>
      <c r="C856" s="25"/>
      <c r="D856" s="25" t="s">
        <v>46</v>
      </c>
      <c r="E856" s="27" t="s">
        <v>127</v>
      </c>
      <c r="F856" s="25">
        <v>20</v>
      </c>
      <c r="G856" s="25" t="s">
        <v>39</v>
      </c>
      <c r="H856" s="25">
        <v>65000</v>
      </c>
      <c r="I856" s="11">
        <f t="shared" si="138"/>
        <v>1300000</v>
      </c>
      <c r="J856" s="32" t="s">
        <v>324</v>
      </c>
      <c r="K856" s="11"/>
      <c r="L856" s="4">
        <f t="shared" si="139"/>
        <v>0</v>
      </c>
      <c r="M856" s="4"/>
      <c r="N856" s="4"/>
      <c r="O856" s="4">
        <f t="shared" si="140"/>
        <v>0</v>
      </c>
      <c r="P856" s="4"/>
      <c r="Q856" s="4"/>
      <c r="R856" s="4">
        <f t="shared" si="141"/>
        <v>0</v>
      </c>
      <c r="S856" s="4"/>
      <c r="T856" s="4"/>
      <c r="U856" s="4">
        <f t="shared" si="142"/>
        <v>1300000</v>
      </c>
      <c r="V856" s="4">
        <v>1300000</v>
      </c>
      <c r="W856" s="4"/>
      <c r="X856" s="4">
        <f t="shared" si="143"/>
        <v>0</v>
      </c>
      <c r="Y856" s="4"/>
      <c r="Z856" s="4"/>
      <c r="AA856" s="4">
        <f>C856+I856-L856-O856-U856-X856-R856</f>
        <v>0</v>
      </c>
      <c r="AB856" s="7">
        <v>45400</v>
      </c>
    </row>
    <row r="857" spans="1:28" ht="15.75" x14ac:dyDescent="0.25">
      <c r="A857" s="29">
        <v>45400</v>
      </c>
      <c r="B857" s="72" t="s">
        <v>425</v>
      </c>
      <c r="C857" s="25"/>
      <c r="D857" s="25" t="s">
        <v>46</v>
      </c>
      <c r="E857" s="25" t="s">
        <v>426</v>
      </c>
      <c r="F857" s="25">
        <v>5</v>
      </c>
      <c r="G857" s="27" t="s">
        <v>27</v>
      </c>
      <c r="H857" s="25">
        <v>250000</v>
      </c>
      <c r="I857" s="11">
        <f t="shared" si="138"/>
        <v>1250000</v>
      </c>
      <c r="J857" s="32" t="s">
        <v>324</v>
      </c>
      <c r="K857" s="11"/>
      <c r="L857" s="4">
        <f t="shared" si="139"/>
        <v>0</v>
      </c>
      <c r="M857" s="4"/>
      <c r="N857" s="4"/>
      <c r="O857" s="4">
        <f t="shared" si="140"/>
        <v>0</v>
      </c>
      <c r="P857" s="4"/>
      <c r="Q857" s="4"/>
      <c r="R857" s="4">
        <f t="shared" si="141"/>
        <v>0</v>
      </c>
      <c r="S857" s="4"/>
      <c r="T857" s="4"/>
      <c r="U857" s="4">
        <f t="shared" si="142"/>
        <v>1250000</v>
      </c>
      <c r="V857" s="4">
        <v>1250000</v>
      </c>
      <c r="W857" s="4"/>
      <c r="X857" s="4">
        <f t="shared" si="143"/>
        <v>0</v>
      </c>
      <c r="Y857" s="4"/>
      <c r="Z857" s="4"/>
      <c r="AA857" s="4">
        <f>C857+I857-L857-O857-U857-X857-R857</f>
        <v>0</v>
      </c>
      <c r="AB857" s="7">
        <v>45400</v>
      </c>
    </row>
    <row r="858" spans="1:28" ht="15.75" x14ac:dyDescent="0.25">
      <c r="A858" s="29">
        <v>45400</v>
      </c>
      <c r="B858" s="72" t="s">
        <v>425</v>
      </c>
      <c r="C858" s="25"/>
      <c r="D858" s="25" t="s">
        <v>46</v>
      </c>
      <c r="E858" s="25" t="s">
        <v>129</v>
      </c>
      <c r="F858" s="25">
        <v>24</v>
      </c>
      <c r="G858" s="27" t="s">
        <v>77</v>
      </c>
      <c r="H858" s="25">
        <v>65000</v>
      </c>
      <c r="I858" s="11">
        <f t="shared" si="138"/>
        <v>1560000</v>
      </c>
      <c r="J858" s="32" t="s">
        <v>324</v>
      </c>
      <c r="K858" s="11"/>
      <c r="L858" s="4">
        <f t="shared" si="139"/>
        <v>110000</v>
      </c>
      <c r="M858" s="4">
        <v>110000</v>
      </c>
      <c r="N858" s="4"/>
      <c r="O858" s="4">
        <f t="shared" si="140"/>
        <v>0</v>
      </c>
      <c r="P858" s="4"/>
      <c r="Q858" s="4"/>
      <c r="R858" s="4">
        <f t="shared" si="141"/>
        <v>0</v>
      </c>
      <c r="S858" s="4"/>
      <c r="T858" s="4"/>
      <c r="U858" s="4">
        <f t="shared" si="142"/>
        <v>1450000</v>
      </c>
      <c r="V858" s="4">
        <v>1450000</v>
      </c>
      <c r="W858" s="4"/>
      <c r="X858" s="4">
        <f t="shared" si="143"/>
        <v>0</v>
      </c>
      <c r="Y858" s="4"/>
      <c r="Z858" s="4"/>
      <c r="AA858" s="4">
        <f>C858+I858-L858-O858-U858-X858-R858</f>
        <v>0</v>
      </c>
      <c r="AB858" s="7">
        <v>45400</v>
      </c>
    </row>
    <row r="859" spans="1:28" ht="15.75" x14ac:dyDescent="0.25">
      <c r="A859" s="29">
        <v>45400</v>
      </c>
      <c r="B859" s="73" t="s">
        <v>311</v>
      </c>
      <c r="C859" s="25"/>
      <c r="D859" s="25" t="s">
        <v>46</v>
      </c>
      <c r="E859" s="25" t="s">
        <v>208</v>
      </c>
      <c r="F859" s="25">
        <v>4000</v>
      </c>
      <c r="G859" s="25" t="s">
        <v>34</v>
      </c>
      <c r="H859" s="25">
        <v>745</v>
      </c>
      <c r="I859" s="11">
        <f t="shared" si="138"/>
        <v>2980000</v>
      </c>
      <c r="J859" s="32" t="s">
        <v>324</v>
      </c>
      <c r="K859" s="11"/>
      <c r="L859" s="4">
        <f t="shared" si="139"/>
        <v>2980000</v>
      </c>
      <c r="M859" s="4">
        <v>1720000</v>
      </c>
      <c r="N859" s="4">
        <v>1260000</v>
      </c>
      <c r="O859" s="4">
        <f t="shared" si="140"/>
        <v>0</v>
      </c>
      <c r="P859" s="4"/>
      <c r="Q859" s="4"/>
      <c r="R859" s="4">
        <f t="shared" si="141"/>
        <v>0</v>
      </c>
      <c r="S859" s="4"/>
      <c r="T859" s="4"/>
      <c r="U859" s="4">
        <f t="shared" si="142"/>
        <v>0</v>
      </c>
      <c r="V859" s="4"/>
      <c r="W859" s="4"/>
      <c r="X859" s="4">
        <f t="shared" si="143"/>
        <v>0</v>
      </c>
      <c r="Y859" s="4"/>
      <c r="Z859" s="4"/>
      <c r="AA859" s="4">
        <f>C859+I859-L859-O859-U859-X859-R859</f>
        <v>0</v>
      </c>
      <c r="AB859" s="7">
        <v>45400</v>
      </c>
    </row>
    <row r="860" spans="1:28" ht="15.75" x14ac:dyDescent="0.25">
      <c r="A860" s="29">
        <v>45400</v>
      </c>
      <c r="B860" s="27" t="s">
        <v>99</v>
      </c>
      <c r="C860" s="25"/>
      <c r="D860" s="27"/>
      <c r="E860" s="25" t="s">
        <v>89</v>
      </c>
      <c r="F860" s="25">
        <v>14.8</v>
      </c>
      <c r="G860" s="25" t="s">
        <v>39</v>
      </c>
      <c r="H860" s="25"/>
      <c r="I860" s="11">
        <f t="shared" si="138"/>
        <v>0</v>
      </c>
      <c r="J860" s="28" t="s">
        <v>28</v>
      </c>
      <c r="K860" s="11"/>
      <c r="L860" s="4">
        <f t="shared" si="139"/>
        <v>0</v>
      </c>
      <c r="M860" s="4"/>
      <c r="N860" s="4"/>
      <c r="O860" s="4">
        <f t="shared" si="140"/>
        <v>0</v>
      </c>
      <c r="P860" s="4"/>
      <c r="Q860" s="4"/>
      <c r="R860" s="4">
        <f t="shared" si="141"/>
        <v>0</v>
      </c>
      <c r="S860" s="4"/>
      <c r="T860" s="4"/>
      <c r="U860" s="4">
        <f t="shared" si="142"/>
        <v>0</v>
      </c>
      <c r="V860" s="4"/>
      <c r="W860" s="4"/>
      <c r="X860" s="4">
        <f t="shared" si="143"/>
        <v>0</v>
      </c>
      <c r="Y860" s="4"/>
      <c r="Z860" s="4"/>
      <c r="AA860" s="4">
        <f>C860+I860-L860-O860-U860-X860-R860</f>
        <v>0</v>
      </c>
      <c r="AB860" s="7"/>
    </row>
    <row r="861" spans="1:28" ht="15.75" x14ac:dyDescent="0.25">
      <c r="A861" s="29">
        <v>45400</v>
      </c>
      <c r="B861" s="27" t="s">
        <v>122</v>
      </c>
      <c r="C861" s="27"/>
      <c r="D861" s="27" t="s">
        <v>46</v>
      </c>
      <c r="E861" s="27" t="s">
        <v>298</v>
      </c>
      <c r="F861" s="27">
        <v>10400</v>
      </c>
      <c r="G861" s="25" t="s">
        <v>34</v>
      </c>
      <c r="H861" s="27">
        <v>4400</v>
      </c>
      <c r="I861" s="11">
        <f t="shared" si="138"/>
        <v>45760000</v>
      </c>
      <c r="J861" s="40" t="s">
        <v>24</v>
      </c>
      <c r="K861" s="11"/>
      <c r="L861" s="4">
        <f t="shared" si="139"/>
        <v>6730000</v>
      </c>
      <c r="M861" s="4"/>
      <c r="N861" s="4">
        <v>6730000</v>
      </c>
      <c r="O861" s="4">
        <f t="shared" si="140"/>
        <v>0</v>
      </c>
      <c r="P861" s="4"/>
      <c r="Q861" s="4"/>
      <c r="R861" s="4">
        <f t="shared" si="141"/>
        <v>0</v>
      </c>
      <c r="S861" s="4"/>
      <c r="T861" s="4"/>
      <c r="U861" s="4">
        <f t="shared" si="142"/>
        <v>0</v>
      </c>
      <c r="V861" s="4"/>
      <c r="W861" s="4"/>
      <c r="X861" s="4">
        <f t="shared" si="143"/>
        <v>0</v>
      </c>
      <c r="Y861" s="4"/>
      <c r="Z861" s="4"/>
      <c r="AA861" s="4">
        <f>C861+I861-L861-O861-U861-X861-R861</f>
        <v>39030000</v>
      </c>
      <c r="AB861" s="7">
        <v>45412</v>
      </c>
    </row>
    <row r="862" spans="1:28" ht="15.75" x14ac:dyDescent="0.25">
      <c r="A862" s="29">
        <v>45400</v>
      </c>
      <c r="B862" s="73" t="s">
        <v>144</v>
      </c>
      <c r="C862" s="25"/>
      <c r="D862" s="27" t="s">
        <v>52</v>
      </c>
      <c r="E862" s="25" t="s">
        <v>374</v>
      </c>
      <c r="F862" s="25">
        <v>10</v>
      </c>
      <c r="G862" s="25" t="s">
        <v>27</v>
      </c>
      <c r="H862" s="25">
        <v>40000</v>
      </c>
      <c r="I862" s="11">
        <f t="shared" si="138"/>
        <v>400000</v>
      </c>
      <c r="J862" s="32" t="s">
        <v>312</v>
      </c>
      <c r="K862" s="11" t="s">
        <v>954</v>
      </c>
      <c r="L862" s="4">
        <f t="shared" si="139"/>
        <v>0</v>
      </c>
      <c r="M862" s="4"/>
      <c r="N862" s="4"/>
      <c r="O862" s="4">
        <f t="shared" si="140"/>
        <v>400000</v>
      </c>
      <c r="P862" s="4">
        <v>400000</v>
      </c>
      <c r="Q862" s="4"/>
      <c r="R862" s="4">
        <f t="shared" si="141"/>
        <v>0</v>
      </c>
      <c r="S862" s="4"/>
      <c r="T862" s="4"/>
      <c r="U862" s="4">
        <f t="shared" si="142"/>
        <v>0</v>
      </c>
      <c r="V862" s="4"/>
      <c r="W862" s="4"/>
      <c r="X862" s="4">
        <f t="shared" si="143"/>
        <v>0</v>
      </c>
      <c r="Y862" s="4"/>
      <c r="Z862" s="4"/>
      <c r="AA862" s="4">
        <f>C862+I862-L862-O862-U862-X862-R862</f>
        <v>0</v>
      </c>
      <c r="AB862" s="7">
        <v>45401</v>
      </c>
    </row>
    <row r="863" spans="1:28" ht="15.75" x14ac:dyDescent="0.25">
      <c r="A863" s="29">
        <v>45400</v>
      </c>
      <c r="B863" s="73" t="s">
        <v>452</v>
      </c>
      <c r="C863" s="27"/>
      <c r="D863" s="27" t="s">
        <v>46</v>
      </c>
      <c r="E863" s="27" t="s">
        <v>298</v>
      </c>
      <c r="F863" s="27">
        <v>100</v>
      </c>
      <c r="G863" s="25" t="s">
        <v>34</v>
      </c>
      <c r="H863" s="27">
        <v>4000</v>
      </c>
      <c r="I863" s="11">
        <f t="shared" si="138"/>
        <v>400000</v>
      </c>
      <c r="J863" s="32" t="s">
        <v>324</v>
      </c>
      <c r="K863" s="11"/>
      <c r="L863" s="4">
        <f t="shared" si="139"/>
        <v>0</v>
      </c>
      <c r="M863" s="4"/>
      <c r="N863" s="4"/>
      <c r="O863" s="4">
        <f t="shared" si="140"/>
        <v>0</v>
      </c>
      <c r="P863" s="4"/>
      <c r="Q863" s="4"/>
      <c r="R863" s="4">
        <f t="shared" si="141"/>
        <v>0</v>
      </c>
      <c r="S863" s="4"/>
      <c r="T863" s="4"/>
      <c r="U863" s="4">
        <f t="shared" si="142"/>
        <v>400000</v>
      </c>
      <c r="V863" s="4">
        <v>400000</v>
      </c>
      <c r="W863" s="4"/>
      <c r="X863" s="4">
        <f t="shared" si="143"/>
        <v>0</v>
      </c>
      <c r="Y863" s="4"/>
      <c r="Z863" s="4"/>
      <c r="AA863" s="4">
        <f>C863+I863-L863-O863-U863-X863-R863</f>
        <v>0</v>
      </c>
      <c r="AB863" s="7">
        <v>45400</v>
      </c>
    </row>
    <row r="864" spans="1:28" ht="15.75" x14ac:dyDescent="0.25">
      <c r="A864" s="29">
        <v>45400</v>
      </c>
      <c r="B864" s="72" t="s">
        <v>362</v>
      </c>
      <c r="C864" s="27"/>
      <c r="D864" s="27" t="s">
        <v>46</v>
      </c>
      <c r="E864" s="27" t="s">
        <v>42</v>
      </c>
      <c r="F864" s="27">
        <v>1000</v>
      </c>
      <c r="G864" s="25" t="s">
        <v>34</v>
      </c>
      <c r="H864" s="27">
        <v>4000</v>
      </c>
      <c r="I864" s="11">
        <f t="shared" si="138"/>
        <v>4000000</v>
      </c>
      <c r="J864" s="32" t="s">
        <v>312</v>
      </c>
      <c r="K864" s="11" t="s">
        <v>1288</v>
      </c>
      <c r="L864" s="4">
        <f t="shared" si="139"/>
        <v>0</v>
      </c>
      <c r="M864" s="4"/>
      <c r="N864" s="4"/>
      <c r="O864" s="4">
        <f t="shared" si="140"/>
        <v>4000000</v>
      </c>
      <c r="P864" s="4">
        <v>4000000</v>
      </c>
      <c r="Q864" s="4"/>
      <c r="R864" s="4">
        <f t="shared" si="141"/>
        <v>0</v>
      </c>
      <c r="S864" s="4"/>
      <c r="T864" s="4"/>
      <c r="U864" s="4">
        <f t="shared" si="142"/>
        <v>0</v>
      </c>
      <c r="V864" s="4"/>
      <c r="W864" s="4"/>
      <c r="X864" s="4">
        <f t="shared" si="143"/>
        <v>0</v>
      </c>
      <c r="Y864" s="4"/>
      <c r="Z864" s="4"/>
      <c r="AA864" s="4">
        <f>C864+I864-L864-O864-U864-X864-R864</f>
        <v>0</v>
      </c>
      <c r="AB864" s="7">
        <v>45400</v>
      </c>
    </row>
    <row r="865" spans="1:28" ht="15.75" x14ac:dyDescent="0.25">
      <c r="A865" s="29">
        <v>45400</v>
      </c>
      <c r="B865" s="72" t="s">
        <v>1284</v>
      </c>
      <c r="C865" s="25"/>
      <c r="D865" s="27" t="s">
        <v>52</v>
      </c>
      <c r="E865" s="25" t="s">
        <v>115</v>
      </c>
      <c r="F865" s="25">
        <v>27.5</v>
      </c>
      <c r="G865" s="25" t="s">
        <v>39</v>
      </c>
      <c r="H865" s="25">
        <v>46950</v>
      </c>
      <c r="I865" s="11">
        <f t="shared" si="138"/>
        <v>1291125</v>
      </c>
      <c r="J865" s="32" t="s">
        <v>312</v>
      </c>
      <c r="K865" s="11"/>
      <c r="L865" s="4">
        <f t="shared" si="139"/>
        <v>0</v>
      </c>
      <c r="M865" s="4"/>
      <c r="N865" s="4"/>
      <c r="O865" s="4">
        <f t="shared" si="140"/>
        <v>1291125</v>
      </c>
      <c r="P865" s="4">
        <v>1291125</v>
      </c>
      <c r="Q865" s="4"/>
      <c r="R865" s="4">
        <f t="shared" si="141"/>
        <v>0</v>
      </c>
      <c r="S865" s="4"/>
      <c r="T865" s="4"/>
      <c r="U865" s="4">
        <f t="shared" si="142"/>
        <v>0</v>
      </c>
      <c r="V865" s="4"/>
      <c r="W865" s="4"/>
      <c r="X865" s="4">
        <f t="shared" si="143"/>
        <v>0</v>
      </c>
      <c r="Y865" s="4"/>
      <c r="Z865" s="4"/>
      <c r="AA865" s="4">
        <f>C865+I865-L865-O865-U865-X865-R865</f>
        <v>0</v>
      </c>
      <c r="AB865" s="7">
        <v>45401</v>
      </c>
    </row>
    <row r="866" spans="1:28" ht="15.75" x14ac:dyDescent="0.25">
      <c r="A866" s="29">
        <v>45400</v>
      </c>
      <c r="B866" s="72" t="s">
        <v>1285</v>
      </c>
      <c r="C866" s="25"/>
      <c r="D866" s="27" t="s">
        <v>46</v>
      </c>
      <c r="E866" s="25" t="s">
        <v>124</v>
      </c>
      <c r="F866" s="25">
        <v>0.53</v>
      </c>
      <c r="G866" s="25" t="s">
        <v>283</v>
      </c>
      <c r="H866" s="25">
        <v>1200000</v>
      </c>
      <c r="I866" s="11">
        <f t="shared" si="138"/>
        <v>636000</v>
      </c>
      <c r="J866" s="32" t="s">
        <v>324</v>
      </c>
      <c r="K866" s="11"/>
      <c r="L866" s="4">
        <f t="shared" si="139"/>
        <v>636000</v>
      </c>
      <c r="M866" s="4">
        <v>636000</v>
      </c>
      <c r="N866" s="4"/>
      <c r="O866" s="4">
        <f t="shared" si="140"/>
        <v>0</v>
      </c>
      <c r="P866" s="4"/>
      <c r="Q866" s="4"/>
      <c r="R866" s="4">
        <f t="shared" si="141"/>
        <v>0</v>
      </c>
      <c r="S866" s="4"/>
      <c r="T866" s="4"/>
      <c r="U866" s="4">
        <f t="shared" si="142"/>
        <v>0</v>
      </c>
      <c r="V866" s="4"/>
      <c r="W866" s="4"/>
      <c r="X866" s="4">
        <f t="shared" si="143"/>
        <v>0</v>
      </c>
      <c r="Y866" s="4"/>
      <c r="Z866" s="4"/>
      <c r="AA866" s="4">
        <f>C866+I866-L866-O866-U866-X866-R866</f>
        <v>0</v>
      </c>
      <c r="AB866" s="7">
        <v>45400</v>
      </c>
    </row>
    <row r="867" spans="1:28" ht="15.75" x14ac:dyDescent="0.25">
      <c r="A867" s="24">
        <v>45400</v>
      </c>
      <c r="B867" s="72" t="s">
        <v>514</v>
      </c>
      <c r="C867" s="25"/>
      <c r="D867" s="25" t="s">
        <v>46</v>
      </c>
      <c r="E867" s="25" t="s">
        <v>50</v>
      </c>
      <c r="F867" s="25">
        <v>100</v>
      </c>
      <c r="G867" s="25" t="s">
        <v>34</v>
      </c>
      <c r="H867" s="25">
        <v>3885</v>
      </c>
      <c r="I867" s="11">
        <f t="shared" si="138"/>
        <v>388500</v>
      </c>
      <c r="J867" s="31" t="s">
        <v>324</v>
      </c>
      <c r="K867" s="11"/>
      <c r="L867" s="4">
        <f t="shared" si="139"/>
        <v>0</v>
      </c>
      <c r="M867" s="4"/>
      <c r="N867" s="4"/>
      <c r="O867" s="4">
        <f t="shared" si="140"/>
        <v>0</v>
      </c>
      <c r="P867" s="4"/>
      <c r="Q867" s="4"/>
      <c r="R867" s="4">
        <f t="shared" si="141"/>
        <v>0</v>
      </c>
      <c r="S867" s="4"/>
      <c r="T867" s="4"/>
      <c r="U867" s="4">
        <f t="shared" si="142"/>
        <v>388500</v>
      </c>
      <c r="V867" s="4">
        <v>388500</v>
      </c>
      <c r="W867" s="4"/>
      <c r="X867" s="4">
        <f t="shared" si="143"/>
        <v>0</v>
      </c>
      <c r="Y867" s="4"/>
      <c r="Z867" s="4"/>
      <c r="AA867" s="4">
        <f>C867+I867-L867-O867-U867-X867-R867</f>
        <v>0</v>
      </c>
      <c r="AB867" s="7">
        <v>45400</v>
      </c>
    </row>
    <row r="868" spans="1:28" ht="15.75" x14ac:dyDescent="0.25">
      <c r="A868" s="29">
        <v>45400</v>
      </c>
      <c r="B868" s="72" t="s">
        <v>1044</v>
      </c>
      <c r="C868" s="25"/>
      <c r="D868" s="27" t="s">
        <v>46</v>
      </c>
      <c r="E868" s="25" t="s">
        <v>53</v>
      </c>
      <c r="F868" s="25">
        <v>1</v>
      </c>
      <c r="G868" s="25" t="s">
        <v>23</v>
      </c>
      <c r="H868" s="25">
        <v>450000</v>
      </c>
      <c r="I868" s="11">
        <f t="shared" si="138"/>
        <v>450000</v>
      </c>
      <c r="J868" s="31" t="s">
        <v>324</v>
      </c>
      <c r="K868" s="11"/>
      <c r="L868" s="4">
        <f t="shared" si="139"/>
        <v>0</v>
      </c>
      <c r="M868" s="4"/>
      <c r="N868" s="4"/>
      <c r="O868" s="4">
        <f t="shared" si="140"/>
        <v>0</v>
      </c>
      <c r="P868" s="4"/>
      <c r="Q868" s="4"/>
      <c r="R868" s="4">
        <f t="shared" si="141"/>
        <v>0</v>
      </c>
      <c r="S868" s="4"/>
      <c r="T868" s="4"/>
      <c r="U868" s="4">
        <f t="shared" si="142"/>
        <v>450000</v>
      </c>
      <c r="V868" s="4">
        <v>450000</v>
      </c>
      <c r="W868" s="4"/>
      <c r="X868" s="4">
        <f t="shared" si="143"/>
        <v>0</v>
      </c>
      <c r="Y868" s="4"/>
      <c r="Z868" s="4"/>
      <c r="AA868" s="4">
        <f>C868+I868-L868-O868-U868-X868-R868</f>
        <v>0</v>
      </c>
      <c r="AB868" s="7">
        <v>45400</v>
      </c>
    </row>
    <row r="869" spans="1:28" ht="15.75" x14ac:dyDescent="0.25">
      <c r="A869" s="24">
        <v>45400</v>
      </c>
      <c r="B869" s="25" t="s">
        <v>99</v>
      </c>
      <c r="C869" s="25"/>
      <c r="D869" s="25" t="s">
        <v>46</v>
      </c>
      <c r="E869" s="25" t="s">
        <v>89</v>
      </c>
      <c r="F869" s="25">
        <v>15</v>
      </c>
      <c r="G869" s="25" t="s">
        <v>39</v>
      </c>
      <c r="H869" s="25"/>
      <c r="I869" s="11">
        <f t="shared" si="138"/>
        <v>0</v>
      </c>
      <c r="J869" s="26" t="s">
        <v>28</v>
      </c>
      <c r="K869" s="11"/>
      <c r="L869" s="4">
        <f t="shared" si="139"/>
        <v>0</v>
      </c>
      <c r="M869" s="4"/>
      <c r="N869" s="4"/>
      <c r="O869" s="4">
        <f t="shared" si="140"/>
        <v>0</v>
      </c>
      <c r="P869" s="4"/>
      <c r="Q869" s="4"/>
      <c r="R869" s="4">
        <f t="shared" si="141"/>
        <v>0</v>
      </c>
      <c r="S869" s="4"/>
      <c r="T869" s="4"/>
      <c r="U869" s="4">
        <f t="shared" si="142"/>
        <v>0</v>
      </c>
      <c r="V869" s="4"/>
      <c r="W869" s="4"/>
      <c r="X869" s="4">
        <f t="shared" si="143"/>
        <v>0</v>
      </c>
      <c r="Y869" s="4"/>
      <c r="Z869" s="4"/>
      <c r="AA869" s="4">
        <f>C869+I869-L869-O869-U869-X869-R869</f>
        <v>0</v>
      </c>
      <c r="AB869" s="7"/>
    </row>
    <row r="870" spans="1:28" ht="15.75" x14ac:dyDescent="0.25">
      <c r="A870" s="29">
        <v>45401</v>
      </c>
      <c r="B870" s="73" t="s">
        <v>378</v>
      </c>
      <c r="C870" s="27"/>
      <c r="D870" s="27" t="s">
        <v>46</v>
      </c>
      <c r="E870" s="27" t="s">
        <v>298</v>
      </c>
      <c r="F870" s="27">
        <v>300</v>
      </c>
      <c r="G870" s="27" t="s">
        <v>34</v>
      </c>
      <c r="H870" s="27">
        <v>4000</v>
      </c>
      <c r="I870" s="11">
        <f t="shared" ref="I870:I919" si="144">F870*H870</f>
        <v>1200000</v>
      </c>
      <c r="J870" s="31" t="s">
        <v>312</v>
      </c>
      <c r="K870" s="11" t="s">
        <v>785</v>
      </c>
      <c r="L870" s="4">
        <f t="shared" ref="L870:L919" si="145">M870+N870</f>
        <v>0</v>
      </c>
      <c r="M870" s="4"/>
      <c r="N870" s="4"/>
      <c r="O870" s="4">
        <f t="shared" ref="O870:O919" si="146">P870+Q870</f>
        <v>1200000</v>
      </c>
      <c r="P870" s="4">
        <v>1200000</v>
      </c>
      <c r="Q870" s="4"/>
      <c r="R870" s="4">
        <f t="shared" ref="R870:R919" si="147">S870+T870</f>
        <v>0</v>
      </c>
      <c r="S870" s="4"/>
      <c r="T870" s="4"/>
      <c r="U870" s="4">
        <f t="shared" ref="U870:U919" si="148">V870+W870</f>
        <v>0</v>
      </c>
      <c r="V870" s="4"/>
      <c r="W870" s="4"/>
      <c r="X870" s="4">
        <f t="shared" ref="X870:X919" si="149">Y870+Z870</f>
        <v>0</v>
      </c>
      <c r="Y870" s="4"/>
      <c r="Z870" s="4"/>
      <c r="AA870" s="4">
        <f>C870+I870-L870-O870-U870-X870-R870</f>
        <v>0</v>
      </c>
      <c r="AB870" s="7">
        <v>45401</v>
      </c>
    </row>
    <row r="871" spans="1:28" ht="15.75" x14ac:dyDescent="0.25">
      <c r="A871" s="29">
        <v>45401</v>
      </c>
      <c r="B871" s="72" t="s">
        <v>412</v>
      </c>
      <c r="C871" s="25"/>
      <c r="D871" s="25" t="s">
        <v>46</v>
      </c>
      <c r="E871" s="25" t="s">
        <v>1093</v>
      </c>
      <c r="F871" s="25">
        <v>660</v>
      </c>
      <c r="G871" s="25" t="s">
        <v>39</v>
      </c>
      <c r="H871" s="25">
        <v>12900</v>
      </c>
      <c r="I871" s="11">
        <f t="shared" si="144"/>
        <v>8514000</v>
      </c>
      <c r="J871" s="31" t="s">
        <v>312</v>
      </c>
      <c r="K871" s="11"/>
      <c r="L871" s="4">
        <f t="shared" si="145"/>
        <v>0</v>
      </c>
      <c r="M871" s="4"/>
      <c r="N871" s="4"/>
      <c r="O871" s="4">
        <f t="shared" si="146"/>
        <v>8514000</v>
      </c>
      <c r="P871" s="4">
        <v>8514000</v>
      </c>
      <c r="Q871" s="4"/>
      <c r="R871" s="4">
        <f t="shared" si="147"/>
        <v>0</v>
      </c>
      <c r="S871" s="4"/>
      <c r="T871" s="4"/>
      <c r="U871" s="4">
        <f t="shared" si="148"/>
        <v>0</v>
      </c>
      <c r="V871" s="4"/>
      <c r="W871" s="4"/>
      <c r="X871" s="4">
        <f t="shared" si="149"/>
        <v>0</v>
      </c>
      <c r="Y871" s="4"/>
      <c r="Z871" s="4"/>
      <c r="AA871" s="4">
        <f>C871+I871-L871-O871-U871-X871-R871</f>
        <v>0</v>
      </c>
      <c r="AB871" s="7">
        <v>45405</v>
      </c>
    </row>
    <row r="872" spans="1:28" ht="15.75" x14ac:dyDescent="0.25">
      <c r="A872" s="29">
        <v>45401</v>
      </c>
      <c r="B872" s="72" t="s">
        <v>412</v>
      </c>
      <c r="C872" s="27"/>
      <c r="D872" s="25" t="s">
        <v>46</v>
      </c>
      <c r="E872" s="27" t="s">
        <v>1293</v>
      </c>
      <c r="F872" s="27">
        <v>731</v>
      </c>
      <c r="G872" s="27" t="s">
        <v>39</v>
      </c>
      <c r="H872" s="27">
        <v>12900</v>
      </c>
      <c r="I872" s="11">
        <f t="shared" si="144"/>
        <v>9429900</v>
      </c>
      <c r="J872" s="31" t="s">
        <v>312</v>
      </c>
      <c r="K872" s="11"/>
      <c r="L872" s="4">
        <f t="shared" si="145"/>
        <v>0</v>
      </c>
      <c r="M872" s="4"/>
      <c r="N872" s="4"/>
      <c r="O872" s="4">
        <f t="shared" si="146"/>
        <v>9429900</v>
      </c>
      <c r="P872" s="4">
        <v>9429900</v>
      </c>
      <c r="Q872" s="4"/>
      <c r="R872" s="4">
        <f t="shared" si="147"/>
        <v>0</v>
      </c>
      <c r="S872" s="4"/>
      <c r="T872" s="4"/>
      <c r="U872" s="4">
        <f t="shared" si="148"/>
        <v>0</v>
      </c>
      <c r="V872" s="4"/>
      <c r="W872" s="4"/>
      <c r="X872" s="4">
        <f t="shared" si="149"/>
        <v>0</v>
      </c>
      <c r="Y872" s="4"/>
      <c r="Z872" s="4"/>
      <c r="AA872" s="4">
        <f>C872+I872-L872-O872-U872-X872-R872</f>
        <v>0</v>
      </c>
      <c r="AB872" s="7">
        <v>45405</v>
      </c>
    </row>
    <row r="873" spans="1:28" ht="15.75" x14ac:dyDescent="0.25">
      <c r="A873" s="29">
        <v>45401</v>
      </c>
      <c r="B873" s="73" t="s">
        <v>674</v>
      </c>
      <c r="C873" s="27"/>
      <c r="D873" s="25" t="s">
        <v>52</v>
      </c>
      <c r="E873" s="27" t="s">
        <v>108</v>
      </c>
      <c r="F873" s="27">
        <v>2000</v>
      </c>
      <c r="G873" s="27" t="s">
        <v>34</v>
      </c>
      <c r="H873" s="27">
        <v>2150</v>
      </c>
      <c r="I873" s="11">
        <f t="shared" si="144"/>
        <v>4300000</v>
      </c>
      <c r="J873" s="31" t="s">
        <v>324</v>
      </c>
      <c r="K873" s="11"/>
      <c r="L873" s="4">
        <f t="shared" si="145"/>
        <v>0</v>
      </c>
      <c r="M873" s="4"/>
      <c r="N873" s="4"/>
      <c r="O873" s="4">
        <f t="shared" si="146"/>
        <v>0</v>
      </c>
      <c r="P873" s="4"/>
      <c r="Q873" s="4"/>
      <c r="R873" s="4">
        <f t="shared" si="147"/>
        <v>0</v>
      </c>
      <c r="S873" s="4"/>
      <c r="T873" s="4"/>
      <c r="U873" s="4">
        <f t="shared" si="148"/>
        <v>4300000</v>
      </c>
      <c r="V873" s="4">
        <v>3000000</v>
      </c>
      <c r="W873" s="4">
        <v>1300000</v>
      </c>
      <c r="X873" s="4">
        <f t="shared" si="149"/>
        <v>0</v>
      </c>
      <c r="Y873" s="4"/>
      <c r="Z873" s="4"/>
      <c r="AA873" s="4">
        <f>C873+I873-L873-O873-U873-X873-R873</f>
        <v>0</v>
      </c>
      <c r="AB873" s="7">
        <v>45402</v>
      </c>
    </row>
    <row r="874" spans="1:28" ht="15.75" x14ac:dyDescent="0.25">
      <c r="A874" s="29">
        <v>45401</v>
      </c>
      <c r="B874" s="73" t="s">
        <v>1294</v>
      </c>
      <c r="C874" s="25"/>
      <c r="D874" s="25" t="s">
        <v>46</v>
      </c>
      <c r="E874" s="25" t="s">
        <v>129</v>
      </c>
      <c r="F874" s="25">
        <v>12</v>
      </c>
      <c r="G874" s="25" t="s">
        <v>77</v>
      </c>
      <c r="H874" s="25">
        <v>65000</v>
      </c>
      <c r="I874" s="11">
        <f t="shared" si="144"/>
        <v>780000</v>
      </c>
      <c r="J874" s="31" t="s">
        <v>324</v>
      </c>
      <c r="K874" s="11"/>
      <c r="L874" s="4">
        <f t="shared" si="145"/>
        <v>780000</v>
      </c>
      <c r="M874" s="4">
        <v>780000</v>
      </c>
      <c r="N874" s="4"/>
      <c r="O874" s="4">
        <f t="shared" si="146"/>
        <v>0</v>
      </c>
      <c r="P874" s="4"/>
      <c r="Q874" s="4"/>
      <c r="R874" s="4">
        <f t="shared" si="147"/>
        <v>0</v>
      </c>
      <c r="S874" s="4"/>
      <c r="T874" s="4"/>
      <c r="U874" s="4">
        <f t="shared" si="148"/>
        <v>0</v>
      </c>
      <c r="V874" s="4"/>
      <c r="W874" s="4"/>
      <c r="X874" s="4">
        <f t="shared" si="149"/>
        <v>0</v>
      </c>
      <c r="Y874" s="4"/>
      <c r="Z874" s="4"/>
      <c r="AA874" s="4">
        <f>C874+I874-L874-O874-U874-X874-R874</f>
        <v>0</v>
      </c>
      <c r="AB874" s="7">
        <v>45401</v>
      </c>
    </row>
    <row r="875" spans="1:28" ht="15.75" x14ac:dyDescent="0.25">
      <c r="A875" s="29">
        <v>45401</v>
      </c>
      <c r="B875" s="25" t="s">
        <v>359</v>
      </c>
      <c r="C875" s="25"/>
      <c r="D875" s="25" t="s">
        <v>46</v>
      </c>
      <c r="E875" s="25" t="s">
        <v>145</v>
      </c>
      <c r="F875" s="25">
        <v>33.200000000000003</v>
      </c>
      <c r="G875" s="25" t="s">
        <v>39</v>
      </c>
      <c r="H875" s="25">
        <v>49000</v>
      </c>
      <c r="I875" s="11">
        <f t="shared" si="144"/>
        <v>1626800.0000000002</v>
      </c>
      <c r="J875" s="26" t="s">
        <v>28</v>
      </c>
      <c r="K875" s="11"/>
      <c r="L875" s="4">
        <f t="shared" si="145"/>
        <v>0</v>
      </c>
      <c r="M875" s="4"/>
      <c r="N875" s="4"/>
      <c r="O875" s="4">
        <f t="shared" si="146"/>
        <v>0</v>
      </c>
      <c r="P875" s="4"/>
      <c r="Q875" s="4"/>
      <c r="R875" s="4">
        <f t="shared" si="147"/>
        <v>0</v>
      </c>
      <c r="S875" s="4"/>
      <c r="T875" s="4"/>
      <c r="U875" s="4">
        <f t="shared" si="148"/>
        <v>0</v>
      </c>
      <c r="V875" s="4"/>
      <c r="W875" s="4"/>
      <c r="X875" s="4">
        <f t="shared" si="149"/>
        <v>0</v>
      </c>
      <c r="Y875" s="4"/>
      <c r="Z875" s="4"/>
      <c r="AA875" s="4">
        <f>C875+I875-L875-O875-U875-X875-R875</f>
        <v>1626800.0000000002</v>
      </c>
      <c r="AB875" s="7"/>
    </row>
    <row r="876" spans="1:28" ht="15.75" x14ac:dyDescent="0.25">
      <c r="A876" s="29">
        <v>45401</v>
      </c>
      <c r="B876" s="72" t="s">
        <v>421</v>
      </c>
      <c r="C876" s="25"/>
      <c r="D876" s="25" t="s">
        <v>46</v>
      </c>
      <c r="E876" s="25" t="s">
        <v>108</v>
      </c>
      <c r="F876" s="25">
        <v>1000</v>
      </c>
      <c r="G876" s="25" t="s">
        <v>34</v>
      </c>
      <c r="H876" s="25">
        <v>2150</v>
      </c>
      <c r="I876" s="11">
        <f t="shared" si="144"/>
        <v>2150000</v>
      </c>
      <c r="J876" s="38" t="s">
        <v>24</v>
      </c>
      <c r="K876" s="11"/>
      <c r="L876" s="4">
        <f t="shared" si="145"/>
        <v>0</v>
      </c>
      <c r="M876" s="4"/>
      <c r="N876" s="4"/>
      <c r="O876" s="4">
        <f t="shared" si="146"/>
        <v>0</v>
      </c>
      <c r="P876" s="4"/>
      <c r="Q876" s="4"/>
      <c r="R876" s="4">
        <f t="shared" si="147"/>
        <v>0</v>
      </c>
      <c r="S876" s="4"/>
      <c r="T876" s="4"/>
      <c r="U876" s="4">
        <f t="shared" si="148"/>
        <v>2130000</v>
      </c>
      <c r="V876" s="4">
        <v>2130000</v>
      </c>
      <c r="W876" s="4"/>
      <c r="X876" s="4">
        <f t="shared" si="149"/>
        <v>0</v>
      </c>
      <c r="Y876" s="4"/>
      <c r="Z876" s="4"/>
      <c r="AA876" s="4">
        <f>C876+I876-L876-O876-U876-X876-R876</f>
        <v>20000</v>
      </c>
      <c r="AB876" s="7">
        <v>45401</v>
      </c>
    </row>
    <row r="877" spans="1:28" ht="15.75" x14ac:dyDescent="0.25">
      <c r="A877" s="29">
        <v>45401</v>
      </c>
      <c r="B877" s="73" t="s">
        <v>159</v>
      </c>
      <c r="C877" s="27"/>
      <c r="D877" s="25" t="s">
        <v>52</v>
      </c>
      <c r="E877" s="27" t="s">
        <v>534</v>
      </c>
      <c r="F877" s="27">
        <v>1250</v>
      </c>
      <c r="G877" s="25" t="s">
        <v>34</v>
      </c>
      <c r="H877" s="27">
        <v>3510</v>
      </c>
      <c r="I877" s="11">
        <f t="shared" si="144"/>
        <v>4387500</v>
      </c>
      <c r="J877" s="17" t="s">
        <v>312</v>
      </c>
      <c r="K877" s="11" t="s">
        <v>1303</v>
      </c>
      <c r="L877" s="4">
        <f t="shared" si="145"/>
        <v>0</v>
      </c>
      <c r="M877" s="4"/>
      <c r="N877" s="4"/>
      <c r="O877" s="4">
        <f t="shared" si="146"/>
        <v>4387500</v>
      </c>
      <c r="P877" s="4">
        <v>4387500</v>
      </c>
      <c r="Q877" s="4"/>
      <c r="R877" s="4">
        <f t="shared" si="147"/>
        <v>0</v>
      </c>
      <c r="S877" s="4"/>
      <c r="T877" s="4"/>
      <c r="U877" s="4">
        <f t="shared" si="148"/>
        <v>0</v>
      </c>
      <c r="V877" s="4"/>
      <c r="W877" s="4"/>
      <c r="X877" s="4">
        <f t="shared" si="149"/>
        <v>0</v>
      </c>
      <c r="Y877" s="4"/>
      <c r="Z877" s="4"/>
      <c r="AA877" s="4">
        <f>C877+I877-L877-O877-U877-X877-R877</f>
        <v>0</v>
      </c>
      <c r="AB877" s="7">
        <v>45401</v>
      </c>
    </row>
    <row r="878" spans="1:28" ht="15.75" x14ac:dyDescent="0.25">
      <c r="A878" s="29">
        <v>45401</v>
      </c>
      <c r="B878" s="72" t="s">
        <v>297</v>
      </c>
      <c r="C878" s="25"/>
      <c r="D878" s="25" t="s">
        <v>52</v>
      </c>
      <c r="E878" s="27" t="s">
        <v>128</v>
      </c>
      <c r="F878" s="27">
        <v>50</v>
      </c>
      <c r="G878" s="25" t="s">
        <v>39</v>
      </c>
      <c r="H878" s="25">
        <v>124000</v>
      </c>
      <c r="I878" s="11">
        <f t="shared" si="144"/>
        <v>6200000</v>
      </c>
      <c r="J878" s="31" t="s">
        <v>324</v>
      </c>
      <c r="K878" s="11"/>
      <c r="L878" s="4">
        <f t="shared" si="145"/>
        <v>0</v>
      </c>
      <c r="M878" s="4"/>
      <c r="N878" s="4"/>
      <c r="O878" s="4">
        <f t="shared" si="146"/>
        <v>0</v>
      </c>
      <c r="P878" s="4"/>
      <c r="Q878" s="4"/>
      <c r="R878" s="4">
        <f t="shared" si="147"/>
        <v>0</v>
      </c>
      <c r="S878" s="4"/>
      <c r="T878" s="4"/>
      <c r="U878" s="4">
        <f t="shared" si="148"/>
        <v>6200000</v>
      </c>
      <c r="V878" s="4">
        <v>6200000</v>
      </c>
      <c r="W878" s="4"/>
      <c r="X878" s="4">
        <f t="shared" si="149"/>
        <v>0</v>
      </c>
      <c r="Y878" s="4"/>
      <c r="Z878" s="4"/>
      <c r="AA878" s="4">
        <f>C878+I878-L878-O878-U878-X878-R878</f>
        <v>0</v>
      </c>
      <c r="AB878" s="7">
        <v>45401</v>
      </c>
    </row>
    <row r="879" spans="1:28" ht="15.75" x14ac:dyDescent="0.25">
      <c r="A879" s="29">
        <v>45401</v>
      </c>
      <c r="B879" s="72" t="s">
        <v>777</v>
      </c>
      <c r="C879" s="25"/>
      <c r="D879" s="25" t="s">
        <v>52</v>
      </c>
      <c r="E879" s="27" t="s">
        <v>139</v>
      </c>
      <c r="F879" s="25">
        <v>1000</v>
      </c>
      <c r="G879" s="25" t="s">
        <v>34</v>
      </c>
      <c r="H879" s="25">
        <v>2340</v>
      </c>
      <c r="I879" s="11">
        <f t="shared" si="144"/>
        <v>2340000</v>
      </c>
      <c r="J879" s="32" t="s">
        <v>312</v>
      </c>
      <c r="K879" s="11" t="s">
        <v>1302</v>
      </c>
      <c r="L879" s="4">
        <f t="shared" si="145"/>
        <v>0</v>
      </c>
      <c r="M879" s="4"/>
      <c r="N879" s="4"/>
      <c r="O879" s="4">
        <f t="shared" si="146"/>
        <v>2340000</v>
      </c>
      <c r="P879" s="4">
        <v>2340000</v>
      </c>
      <c r="Q879" s="4"/>
      <c r="R879" s="4">
        <f t="shared" si="147"/>
        <v>0</v>
      </c>
      <c r="S879" s="4"/>
      <c r="T879" s="4"/>
      <c r="U879" s="4">
        <f t="shared" si="148"/>
        <v>0</v>
      </c>
      <c r="V879" s="4"/>
      <c r="W879" s="4"/>
      <c r="X879" s="4">
        <f t="shared" si="149"/>
        <v>0</v>
      </c>
      <c r="Y879" s="4"/>
      <c r="Z879" s="4"/>
      <c r="AA879" s="4">
        <f>C879+I879-L879-O879-U879-X879-R879</f>
        <v>0</v>
      </c>
      <c r="AB879" s="7">
        <v>45401</v>
      </c>
    </row>
    <row r="880" spans="1:28" ht="15.75" x14ac:dyDescent="0.25">
      <c r="A880" s="29">
        <v>45401</v>
      </c>
      <c r="B880" s="72" t="s">
        <v>1036</v>
      </c>
      <c r="C880" s="25"/>
      <c r="D880" s="25" t="s">
        <v>52</v>
      </c>
      <c r="E880" s="27" t="s">
        <v>249</v>
      </c>
      <c r="F880" s="25">
        <v>100</v>
      </c>
      <c r="G880" s="25" t="s">
        <v>34</v>
      </c>
      <c r="H880" s="25">
        <v>4500</v>
      </c>
      <c r="I880" s="11">
        <f t="shared" si="144"/>
        <v>450000</v>
      </c>
      <c r="J880" s="31" t="s">
        <v>324</v>
      </c>
      <c r="K880" s="11"/>
      <c r="L880" s="4">
        <f t="shared" si="145"/>
        <v>0</v>
      </c>
      <c r="M880" s="4"/>
      <c r="N880" s="4"/>
      <c r="O880" s="4">
        <f t="shared" si="146"/>
        <v>0</v>
      </c>
      <c r="P880" s="4"/>
      <c r="Q880" s="4"/>
      <c r="R880" s="4">
        <f t="shared" si="147"/>
        <v>0</v>
      </c>
      <c r="S880" s="4"/>
      <c r="T880" s="4"/>
      <c r="U880" s="4">
        <f t="shared" si="148"/>
        <v>450000</v>
      </c>
      <c r="V880" s="4">
        <v>450000</v>
      </c>
      <c r="W880" s="4"/>
      <c r="X880" s="4">
        <f t="shared" si="149"/>
        <v>0</v>
      </c>
      <c r="Y880" s="4"/>
      <c r="Z880" s="4"/>
      <c r="AA880" s="4">
        <f>C880+I880-L880-O880-U880-X880-R880</f>
        <v>0</v>
      </c>
      <c r="AB880" s="7">
        <v>45401</v>
      </c>
    </row>
    <row r="881" spans="1:28" ht="15.75" x14ac:dyDescent="0.25">
      <c r="A881" s="29">
        <v>45401</v>
      </c>
      <c r="B881" s="72" t="s">
        <v>176</v>
      </c>
      <c r="C881" s="25"/>
      <c r="D881" s="25" t="s">
        <v>46</v>
      </c>
      <c r="E881" s="27" t="s">
        <v>128</v>
      </c>
      <c r="F881" s="25">
        <v>50</v>
      </c>
      <c r="G881" s="25" t="s">
        <v>39</v>
      </c>
      <c r="H881" s="25">
        <v>110000</v>
      </c>
      <c r="I881" s="11">
        <f t="shared" si="144"/>
        <v>5500000</v>
      </c>
      <c r="J881" s="26" t="s">
        <v>28</v>
      </c>
      <c r="K881" s="11"/>
      <c r="L881" s="4">
        <f t="shared" si="145"/>
        <v>0</v>
      </c>
      <c r="M881" s="4"/>
      <c r="N881" s="4"/>
      <c r="O881" s="4">
        <f t="shared" si="146"/>
        <v>0</v>
      </c>
      <c r="P881" s="4"/>
      <c r="Q881" s="4"/>
      <c r="R881" s="4">
        <f t="shared" si="147"/>
        <v>0</v>
      </c>
      <c r="S881" s="4"/>
      <c r="T881" s="4"/>
      <c r="U881" s="4">
        <f t="shared" si="148"/>
        <v>0</v>
      </c>
      <c r="V881" s="4"/>
      <c r="W881" s="4"/>
      <c r="X881" s="4">
        <f t="shared" si="149"/>
        <v>0</v>
      </c>
      <c r="Y881" s="4"/>
      <c r="Z881" s="4"/>
      <c r="AA881" s="4">
        <f>C881+I881-L881-O881-U881-X881-R881</f>
        <v>5500000</v>
      </c>
      <c r="AB881" s="7"/>
    </row>
    <row r="882" spans="1:28" ht="15.75" x14ac:dyDescent="0.25">
      <c r="A882" s="29">
        <v>45401</v>
      </c>
      <c r="B882" s="72" t="s">
        <v>551</v>
      </c>
      <c r="C882" s="25"/>
      <c r="D882" s="25" t="s">
        <v>46</v>
      </c>
      <c r="E882" s="27" t="s">
        <v>108</v>
      </c>
      <c r="F882" s="25">
        <v>1000</v>
      </c>
      <c r="G882" s="27" t="s">
        <v>34</v>
      </c>
      <c r="H882" s="25">
        <v>1950</v>
      </c>
      <c r="I882" s="11">
        <f t="shared" si="144"/>
        <v>1950000</v>
      </c>
      <c r="J882" s="32" t="s">
        <v>324</v>
      </c>
      <c r="K882" s="11"/>
      <c r="L882" s="4">
        <f t="shared" si="145"/>
        <v>0</v>
      </c>
      <c r="M882" s="4"/>
      <c r="N882" s="4"/>
      <c r="O882" s="4">
        <f t="shared" si="146"/>
        <v>0</v>
      </c>
      <c r="P882" s="4"/>
      <c r="Q882" s="4"/>
      <c r="R882" s="4">
        <f t="shared" si="147"/>
        <v>0</v>
      </c>
      <c r="S882" s="4"/>
      <c r="T882" s="4"/>
      <c r="U882" s="4">
        <f t="shared" si="148"/>
        <v>1950000</v>
      </c>
      <c r="V882" s="4">
        <v>1950000</v>
      </c>
      <c r="W882" s="4"/>
      <c r="X882" s="4">
        <f t="shared" si="149"/>
        <v>0</v>
      </c>
      <c r="Y882" s="4"/>
      <c r="Z882" s="4"/>
      <c r="AA882" s="4">
        <f>C882+I882-L882-O882-U882-X882-R882</f>
        <v>0</v>
      </c>
      <c r="AB882" s="7">
        <v>45401</v>
      </c>
    </row>
    <row r="883" spans="1:28" ht="15.75" x14ac:dyDescent="0.25">
      <c r="A883" s="29">
        <v>45401</v>
      </c>
      <c r="B883" s="73" t="s">
        <v>330</v>
      </c>
      <c r="C883" s="27"/>
      <c r="D883" s="25" t="s">
        <v>46</v>
      </c>
      <c r="E883" s="25" t="s">
        <v>138</v>
      </c>
      <c r="F883" s="27">
        <v>10000</v>
      </c>
      <c r="G883" s="27" t="s">
        <v>34</v>
      </c>
      <c r="H883" s="27">
        <v>1495</v>
      </c>
      <c r="I883" s="11">
        <f t="shared" si="144"/>
        <v>14950000</v>
      </c>
      <c r="J883" s="31" t="s">
        <v>312</v>
      </c>
      <c r="K883" s="11" t="s">
        <v>1304</v>
      </c>
      <c r="L883" s="4">
        <f t="shared" si="145"/>
        <v>0</v>
      </c>
      <c r="M883" s="4"/>
      <c r="N883" s="4"/>
      <c r="O883" s="4">
        <f t="shared" si="146"/>
        <v>14950000</v>
      </c>
      <c r="P883" s="4">
        <v>14950000</v>
      </c>
      <c r="Q883" s="4"/>
      <c r="R883" s="4">
        <f t="shared" si="147"/>
        <v>0</v>
      </c>
      <c r="S883" s="4"/>
      <c r="T883" s="4"/>
      <c r="U883" s="4">
        <f t="shared" si="148"/>
        <v>0</v>
      </c>
      <c r="V883" s="4"/>
      <c r="W883" s="4"/>
      <c r="X883" s="4">
        <f t="shared" si="149"/>
        <v>0</v>
      </c>
      <c r="Y883" s="4"/>
      <c r="Z883" s="4"/>
      <c r="AA883" s="4">
        <f>C883+I883-L883-O883-U883-X883-R883</f>
        <v>0</v>
      </c>
      <c r="AB883" s="7">
        <v>45401</v>
      </c>
    </row>
    <row r="884" spans="1:28" ht="15.75" x14ac:dyDescent="0.25">
      <c r="A884" s="29">
        <v>45401</v>
      </c>
      <c r="B884" s="73" t="s">
        <v>330</v>
      </c>
      <c r="C884" s="25"/>
      <c r="D884" s="25" t="s">
        <v>46</v>
      </c>
      <c r="E884" s="25" t="s">
        <v>82</v>
      </c>
      <c r="F884" s="25">
        <v>3500</v>
      </c>
      <c r="G884" s="27" t="s">
        <v>34</v>
      </c>
      <c r="H884" s="25">
        <v>1755</v>
      </c>
      <c r="I884" s="11">
        <f t="shared" si="144"/>
        <v>6142500</v>
      </c>
      <c r="J884" s="31" t="s">
        <v>312</v>
      </c>
      <c r="K884" s="11" t="s">
        <v>1304</v>
      </c>
      <c r="L884" s="4">
        <f t="shared" si="145"/>
        <v>0</v>
      </c>
      <c r="M884" s="4"/>
      <c r="N884" s="4"/>
      <c r="O884" s="4">
        <f t="shared" si="146"/>
        <v>6142500</v>
      </c>
      <c r="P884" s="4"/>
      <c r="Q884" s="4">
        <v>6142500</v>
      </c>
      <c r="R884" s="4">
        <f t="shared" si="147"/>
        <v>0</v>
      </c>
      <c r="S884" s="4"/>
      <c r="T884" s="4"/>
      <c r="U884" s="4">
        <f t="shared" si="148"/>
        <v>0</v>
      </c>
      <c r="V884" s="4"/>
      <c r="W884" s="4"/>
      <c r="X884" s="4">
        <f t="shared" si="149"/>
        <v>0</v>
      </c>
      <c r="Y884" s="4"/>
      <c r="Z884" s="4"/>
      <c r="AA884" s="4">
        <f>C884+I884-L884-O884-U884-X884-R884</f>
        <v>0</v>
      </c>
      <c r="AB884" s="7">
        <v>45401</v>
      </c>
    </row>
    <row r="885" spans="1:28" ht="15.75" x14ac:dyDescent="0.25">
      <c r="A885" s="29">
        <v>45401</v>
      </c>
      <c r="B885" s="73" t="s">
        <v>903</v>
      </c>
      <c r="C885" s="25"/>
      <c r="D885" s="25" t="s">
        <v>52</v>
      </c>
      <c r="E885" s="25" t="s">
        <v>58</v>
      </c>
      <c r="F885" s="25">
        <v>1200</v>
      </c>
      <c r="G885" s="27" t="s">
        <v>34</v>
      </c>
      <c r="H885" s="25">
        <v>2150</v>
      </c>
      <c r="I885" s="11">
        <f t="shared" si="144"/>
        <v>2580000</v>
      </c>
      <c r="J885" s="31" t="s">
        <v>312</v>
      </c>
      <c r="K885" s="11" t="s">
        <v>1309</v>
      </c>
      <c r="L885" s="4">
        <f t="shared" si="145"/>
        <v>0</v>
      </c>
      <c r="M885" s="4"/>
      <c r="N885" s="4"/>
      <c r="O885" s="4">
        <f t="shared" si="146"/>
        <v>2580000</v>
      </c>
      <c r="P885" s="4">
        <v>2580000</v>
      </c>
      <c r="Q885" s="4"/>
      <c r="R885" s="4">
        <f t="shared" si="147"/>
        <v>0</v>
      </c>
      <c r="S885" s="4"/>
      <c r="T885" s="4"/>
      <c r="U885" s="4">
        <f t="shared" si="148"/>
        <v>0</v>
      </c>
      <c r="V885" s="4"/>
      <c r="W885" s="4"/>
      <c r="X885" s="4">
        <f t="shared" si="149"/>
        <v>0</v>
      </c>
      <c r="Y885" s="4"/>
      <c r="Z885" s="4"/>
      <c r="AA885" s="4">
        <f>C885+I885-L885-O885-U885-X885-R885</f>
        <v>0</v>
      </c>
      <c r="AB885" s="7">
        <v>45404</v>
      </c>
    </row>
    <row r="886" spans="1:28" ht="15.75" x14ac:dyDescent="0.25">
      <c r="A886" s="29">
        <v>45401</v>
      </c>
      <c r="B886" s="73" t="s">
        <v>501</v>
      </c>
      <c r="C886" s="25"/>
      <c r="D886" s="25" t="s">
        <v>46</v>
      </c>
      <c r="E886" s="25" t="s">
        <v>58</v>
      </c>
      <c r="F886" s="25">
        <v>600</v>
      </c>
      <c r="G886" s="27" t="s">
        <v>34</v>
      </c>
      <c r="H886" s="25">
        <v>2000</v>
      </c>
      <c r="I886" s="11">
        <f t="shared" si="144"/>
        <v>1200000</v>
      </c>
      <c r="J886" s="31" t="s">
        <v>312</v>
      </c>
      <c r="K886" s="11" t="s">
        <v>979</v>
      </c>
      <c r="L886" s="4">
        <f t="shared" si="145"/>
        <v>0</v>
      </c>
      <c r="M886" s="4"/>
      <c r="N886" s="4"/>
      <c r="O886" s="4">
        <f t="shared" si="146"/>
        <v>1200000</v>
      </c>
      <c r="P886" s="4">
        <v>1200000</v>
      </c>
      <c r="Q886" s="4"/>
      <c r="R886" s="4">
        <f t="shared" si="147"/>
        <v>0</v>
      </c>
      <c r="S886" s="4"/>
      <c r="T886" s="4"/>
      <c r="U886" s="4">
        <f t="shared" si="148"/>
        <v>0</v>
      </c>
      <c r="V886" s="4"/>
      <c r="W886" s="4"/>
      <c r="X886" s="4">
        <f t="shared" si="149"/>
        <v>0</v>
      </c>
      <c r="Y886" s="4"/>
      <c r="Z886" s="4"/>
      <c r="AA886" s="4">
        <f>C886+I886-L886-O886-U886-X886-R886</f>
        <v>0</v>
      </c>
      <c r="AB886" s="7">
        <v>45404</v>
      </c>
    </row>
    <row r="887" spans="1:28" ht="15.75" x14ac:dyDescent="0.25">
      <c r="A887" s="29">
        <v>45401</v>
      </c>
      <c r="B887" s="73" t="s">
        <v>131</v>
      </c>
      <c r="C887" s="27"/>
      <c r="D887" s="25" t="s">
        <v>52</v>
      </c>
      <c r="E887" s="25" t="s">
        <v>180</v>
      </c>
      <c r="F887" s="27">
        <v>1</v>
      </c>
      <c r="G887" s="27" t="s">
        <v>48</v>
      </c>
      <c r="H887" s="27">
        <v>230000</v>
      </c>
      <c r="I887" s="11">
        <f t="shared" si="144"/>
        <v>230000</v>
      </c>
      <c r="J887" s="31" t="s">
        <v>312</v>
      </c>
      <c r="K887" s="11" t="s">
        <v>1348</v>
      </c>
      <c r="L887" s="4">
        <f t="shared" si="145"/>
        <v>0</v>
      </c>
      <c r="M887" s="4"/>
      <c r="N887" s="4"/>
      <c r="O887" s="4">
        <f t="shared" si="146"/>
        <v>230000</v>
      </c>
      <c r="P887" s="4">
        <v>230000</v>
      </c>
      <c r="Q887" s="4"/>
      <c r="R887" s="4">
        <f t="shared" si="147"/>
        <v>0</v>
      </c>
      <c r="S887" s="4"/>
      <c r="T887" s="4"/>
      <c r="U887" s="4">
        <f t="shared" si="148"/>
        <v>0</v>
      </c>
      <c r="V887" s="4"/>
      <c r="W887" s="4"/>
      <c r="X887" s="4">
        <f t="shared" si="149"/>
        <v>0</v>
      </c>
      <c r="Y887" s="4"/>
      <c r="Z887" s="4"/>
      <c r="AA887" s="4">
        <f>C887+I887-L887-O887-U887-X887-R887</f>
        <v>0</v>
      </c>
      <c r="AB887" s="7">
        <v>45411</v>
      </c>
    </row>
    <row r="888" spans="1:28" ht="15.75" x14ac:dyDescent="0.25">
      <c r="A888" s="29">
        <v>45401</v>
      </c>
      <c r="B888" s="73" t="s">
        <v>1295</v>
      </c>
      <c r="C888" s="25"/>
      <c r="D888" s="25" t="s">
        <v>46</v>
      </c>
      <c r="E888" s="25" t="s">
        <v>151</v>
      </c>
      <c r="F888" s="25">
        <v>500</v>
      </c>
      <c r="G888" s="25" t="s">
        <v>34</v>
      </c>
      <c r="H888" s="25">
        <v>1830</v>
      </c>
      <c r="I888" s="11">
        <f t="shared" si="144"/>
        <v>915000</v>
      </c>
      <c r="J888" s="31" t="s">
        <v>312</v>
      </c>
      <c r="K888" s="11" t="s">
        <v>1301</v>
      </c>
      <c r="L888" s="4">
        <f t="shared" si="145"/>
        <v>0</v>
      </c>
      <c r="M888" s="4"/>
      <c r="N888" s="4"/>
      <c r="O888" s="4">
        <f t="shared" si="146"/>
        <v>915000</v>
      </c>
      <c r="P888" s="4">
        <v>915000</v>
      </c>
      <c r="Q888" s="4"/>
      <c r="R888" s="4">
        <f t="shared" si="147"/>
        <v>0</v>
      </c>
      <c r="S888" s="4"/>
      <c r="T888" s="4"/>
      <c r="U888" s="4">
        <f t="shared" si="148"/>
        <v>0</v>
      </c>
      <c r="V888" s="4"/>
      <c r="W888" s="4"/>
      <c r="X888" s="4">
        <f t="shared" si="149"/>
        <v>0</v>
      </c>
      <c r="Y888" s="4"/>
      <c r="Z888" s="4"/>
      <c r="AA888" s="4">
        <f>C888+I888-L888-O888-U888-X888-R888</f>
        <v>0</v>
      </c>
      <c r="AB888" s="7">
        <v>45401</v>
      </c>
    </row>
    <row r="889" spans="1:28" ht="15.75" x14ac:dyDescent="0.25">
      <c r="A889" s="29">
        <v>45401</v>
      </c>
      <c r="B889" s="72" t="s">
        <v>412</v>
      </c>
      <c r="C889" s="25"/>
      <c r="D889" s="25" t="s">
        <v>46</v>
      </c>
      <c r="E889" s="25" t="s">
        <v>58</v>
      </c>
      <c r="F889" s="25">
        <v>10400</v>
      </c>
      <c r="G889" s="25" t="s">
        <v>34</v>
      </c>
      <c r="H889" s="25">
        <v>1900</v>
      </c>
      <c r="I889" s="11">
        <f t="shared" si="144"/>
        <v>19760000</v>
      </c>
      <c r="J889" s="31" t="s">
        <v>312</v>
      </c>
      <c r="K889" s="11"/>
      <c r="L889" s="4">
        <f t="shared" si="145"/>
        <v>0</v>
      </c>
      <c r="M889" s="4"/>
      <c r="N889" s="4"/>
      <c r="O889" s="4">
        <f t="shared" si="146"/>
        <v>19760000</v>
      </c>
      <c r="P889" s="4">
        <v>19760000</v>
      </c>
      <c r="Q889" s="4"/>
      <c r="R889" s="4">
        <f t="shared" si="147"/>
        <v>0</v>
      </c>
      <c r="S889" s="4"/>
      <c r="T889" s="4"/>
      <c r="U889" s="4">
        <f t="shared" si="148"/>
        <v>0</v>
      </c>
      <c r="V889" s="4"/>
      <c r="W889" s="4"/>
      <c r="X889" s="4">
        <f t="shared" si="149"/>
        <v>0</v>
      </c>
      <c r="Y889" s="4"/>
      <c r="Z889" s="4"/>
      <c r="AA889" s="4">
        <f>C889+I889-L889-O889-U889-X889-R889</f>
        <v>0</v>
      </c>
      <c r="AB889" s="7">
        <v>45405</v>
      </c>
    </row>
    <row r="890" spans="1:28" ht="15.75" x14ac:dyDescent="0.25">
      <c r="A890" s="24">
        <v>45401</v>
      </c>
      <c r="B890" s="72" t="s">
        <v>307</v>
      </c>
      <c r="C890" s="25"/>
      <c r="D890" s="25" t="s">
        <v>46</v>
      </c>
      <c r="E890" s="25" t="s">
        <v>50</v>
      </c>
      <c r="F890" s="25">
        <v>100</v>
      </c>
      <c r="G890" s="25" t="s">
        <v>34</v>
      </c>
      <c r="H890" s="25">
        <v>3885</v>
      </c>
      <c r="I890" s="11">
        <f t="shared" si="144"/>
        <v>388500</v>
      </c>
      <c r="J890" s="32" t="s">
        <v>324</v>
      </c>
      <c r="K890" s="11"/>
      <c r="L890" s="4">
        <f t="shared" si="145"/>
        <v>0</v>
      </c>
      <c r="M890" s="4"/>
      <c r="N890" s="4"/>
      <c r="O890" s="4">
        <f t="shared" si="146"/>
        <v>0</v>
      </c>
      <c r="P890" s="4"/>
      <c r="Q890" s="4"/>
      <c r="R890" s="4">
        <f t="shared" si="147"/>
        <v>0</v>
      </c>
      <c r="S890" s="4"/>
      <c r="T890" s="4"/>
      <c r="U890" s="4">
        <f t="shared" si="148"/>
        <v>388500</v>
      </c>
      <c r="V890" s="4"/>
      <c r="W890" s="4">
        <v>388500</v>
      </c>
      <c r="X890" s="4">
        <f t="shared" si="149"/>
        <v>0</v>
      </c>
      <c r="Y890" s="4"/>
      <c r="Z890" s="4"/>
      <c r="AA890" s="4">
        <f>C890+I890-L890-O890-U890-X890-R890</f>
        <v>0</v>
      </c>
      <c r="AB890" s="7">
        <v>45406</v>
      </c>
    </row>
    <row r="891" spans="1:28" ht="15.75" x14ac:dyDescent="0.25">
      <c r="A891" s="24">
        <v>45401</v>
      </c>
      <c r="B891" s="72" t="s">
        <v>211</v>
      </c>
      <c r="C891" s="25"/>
      <c r="D891" s="25" t="s">
        <v>46</v>
      </c>
      <c r="E891" s="25" t="s">
        <v>109</v>
      </c>
      <c r="F891" s="25">
        <v>750</v>
      </c>
      <c r="G891" s="25" t="s">
        <v>34</v>
      </c>
      <c r="H891" s="25">
        <v>1040</v>
      </c>
      <c r="I891" s="11">
        <f t="shared" si="144"/>
        <v>780000</v>
      </c>
      <c r="J891" s="32" t="s">
        <v>312</v>
      </c>
      <c r="K891" s="11" t="s">
        <v>1322</v>
      </c>
      <c r="L891" s="4">
        <f t="shared" si="145"/>
        <v>0</v>
      </c>
      <c r="M891" s="4"/>
      <c r="N891" s="4"/>
      <c r="O891" s="4">
        <f t="shared" si="146"/>
        <v>780000</v>
      </c>
      <c r="P891" s="4">
        <v>780000</v>
      </c>
      <c r="Q891" s="4"/>
      <c r="R891" s="4">
        <f t="shared" si="147"/>
        <v>0</v>
      </c>
      <c r="S891" s="4"/>
      <c r="T891" s="4"/>
      <c r="U891" s="4">
        <f t="shared" si="148"/>
        <v>0</v>
      </c>
      <c r="V891" s="4"/>
      <c r="W891" s="4"/>
      <c r="X891" s="4">
        <f t="shared" si="149"/>
        <v>0</v>
      </c>
      <c r="Y891" s="4"/>
      <c r="Z891" s="4"/>
      <c r="AA891" s="4">
        <f>C891+I891-L891-O891-U891-X891-R891</f>
        <v>0</v>
      </c>
      <c r="AB891" s="7">
        <v>45405</v>
      </c>
    </row>
    <row r="892" spans="1:28" ht="15.75" x14ac:dyDescent="0.25">
      <c r="A892" s="24">
        <v>45401</v>
      </c>
      <c r="B892" s="72" t="s">
        <v>311</v>
      </c>
      <c r="C892" s="25"/>
      <c r="D892" s="25" t="s">
        <v>46</v>
      </c>
      <c r="E892" s="25" t="s">
        <v>129</v>
      </c>
      <c r="F892" s="25">
        <v>4</v>
      </c>
      <c r="G892" s="25" t="s">
        <v>77</v>
      </c>
      <c r="H892" s="25">
        <v>60000</v>
      </c>
      <c r="I892" s="11">
        <f t="shared" si="144"/>
        <v>240000</v>
      </c>
      <c r="J892" s="32" t="s">
        <v>324</v>
      </c>
      <c r="K892" s="11"/>
      <c r="L892" s="4">
        <f t="shared" si="145"/>
        <v>0</v>
      </c>
      <c r="M892" s="4"/>
      <c r="N892" s="4"/>
      <c r="O892" s="4">
        <f t="shared" si="146"/>
        <v>0</v>
      </c>
      <c r="P892" s="4"/>
      <c r="Q892" s="4"/>
      <c r="R892" s="4">
        <f t="shared" si="147"/>
        <v>0</v>
      </c>
      <c r="S892" s="4"/>
      <c r="T892" s="4"/>
      <c r="U892" s="4">
        <f t="shared" si="148"/>
        <v>240000</v>
      </c>
      <c r="V892" s="4">
        <v>240000</v>
      </c>
      <c r="W892" s="4"/>
      <c r="X892" s="4">
        <f t="shared" si="149"/>
        <v>0</v>
      </c>
      <c r="Y892" s="4"/>
      <c r="Z892" s="4"/>
      <c r="AA892" s="4">
        <f>C892+I892-L892-O892-U892-X892-R892</f>
        <v>0</v>
      </c>
      <c r="AB892" s="7">
        <v>45402</v>
      </c>
    </row>
    <row r="893" spans="1:28" ht="15.75" x14ac:dyDescent="0.25">
      <c r="A893" s="24">
        <v>45401</v>
      </c>
      <c r="B893" s="72" t="s">
        <v>207</v>
      </c>
      <c r="C893" s="25"/>
      <c r="D893" s="25" t="s">
        <v>46</v>
      </c>
      <c r="E893" s="25" t="s">
        <v>476</v>
      </c>
      <c r="F893" s="25">
        <v>20</v>
      </c>
      <c r="G893" s="25" t="s">
        <v>23</v>
      </c>
      <c r="H893" s="25">
        <v>35000</v>
      </c>
      <c r="I893" s="11">
        <f t="shared" si="144"/>
        <v>700000</v>
      </c>
      <c r="J893" s="31" t="s">
        <v>312</v>
      </c>
      <c r="K893" s="11" t="s">
        <v>1305</v>
      </c>
      <c r="L893" s="4">
        <f t="shared" si="145"/>
        <v>0</v>
      </c>
      <c r="M893" s="4"/>
      <c r="N893" s="4"/>
      <c r="O893" s="4">
        <f t="shared" si="146"/>
        <v>700000</v>
      </c>
      <c r="P893" s="4">
        <v>700000</v>
      </c>
      <c r="Q893" s="4"/>
      <c r="R893" s="4">
        <f t="shared" si="147"/>
        <v>0</v>
      </c>
      <c r="S893" s="4"/>
      <c r="T893" s="4"/>
      <c r="U893" s="4">
        <f t="shared" si="148"/>
        <v>0</v>
      </c>
      <c r="V893" s="4"/>
      <c r="W893" s="4"/>
      <c r="X893" s="4">
        <f t="shared" si="149"/>
        <v>0</v>
      </c>
      <c r="Y893" s="4"/>
      <c r="Z893" s="4"/>
      <c r="AA893" s="4">
        <f>C893+I893-L893-O893-U893-X893-R893</f>
        <v>0</v>
      </c>
      <c r="AB893" s="7">
        <v>45400</v>
      </c>
    </row>
    <row r="894" spans="1:28" ht="15.75" x14ac:dyDescent="0.25">
      <c r="A894" s="29">
        <v>45402</v>
      </c>
      <c r="B894" s="73" t="s">
        <v>1296</v>
      </c>
      <c r="C894" s="27"/>
      <c r="D894" s="27" t="s">
        <v>52</v>
      </c>
      <c r="E894" s="27" t="s">
        <v>64</v>
      </c>
      <c r="F894" s="27">
        <v>100</v>
      </c>
      <c r="G894" s="27" t="s">
        <v>39</v>
      </c>
      <c r="H894" s="27">
        <v>52000</v>
      </c>
      <c r="I894" s="15">
        <f t="shared" si="144"/>
        <v>5200000</v>
      </c>
      <c r="J894" s="32" t="s">
        <v>312</v>
      </c>
      <c r="K894" s="11"/>
      <c r="L894" s="4">
        <f t="shared" si="145"/>
        <v>0</v>
      </c>
      <c r="M894" s="4"/>
      <c r="N894" s="4"/>
      <c r="O894" s="4">
        <f t="shared" si="146"/>
        <v>5200000</v>
      </c>
      <c r="P894" s="4">
        <v>5200000</v>
      </c>
      <c r="Q894" s="4"/>
      <c r="R894" s="4">
        <f t="shared" si="147"/>
        <v>0</v>
      </c>
      <c r="S894" s="4"/>
      <c r="T894" s="4"/>
      <c r="U894" s="4">
        <f t="shared" si="148"/>
        <v>0</v>
      </c>
      <c r="V894" s="4"/>
      <c r="W894" s="4"/>
      <c r="X894" s="4">
        <f t="shared" si="149"/>
        <v>0</v>
      </c>
      <c r="Y894" s="4"/>
      <c r="Z894" s="4"/>
      <c r="AA894" s="4">
        <f>C894+I894-L894-O894-U894-X894-R894</f>
        <v>0</v>
      </c>
      <c r="AB894" s="7">
        <v>45404</v>
      </c>
    </row>
    <row r="895" spans="1:28" ht="15.75" x14ac:dyDescent="0.25">
      <c r="A895" s="29">
        <v>45402</v>
      </c>
      <c r="B895" s="72" t="s">
        <v>291</v>
      </c>
      <c r="C895" s="27"/>
      <c r="D895" s="25" t="s">
        <v>52</v>
      </c>
      <c r="E895" s="27" t="s">
        <v>260</v>
      </c>
      <c r="F895" s="27">
        <v>500</v>
      </c>
      <c r="G895" s="27" t="s">
        <v>34</v>
      </c>
      <c r="H895" s="27">
        <v>2793</v>
      </c>
      <c r="I895" s="11">
        <f t="shared" si="144"/>
        <v>1396500</v>
      </c>
      <c r="J895" s="26" t="s">
        <v>28</v>
      </c>
      <c r="K895" s="11"/>
      <c r="L895" s="4">
        <f t="shared" si="145"/>
        <v>0</v>
      </c>
      <c r="M895" s="4"/>
      <c r="N895" s="4"/>
      <c r="O895" s="4">
        <f t="shared" si="146"/>
        <v>0</v>
      </c>
      <c r="P895" s="4"/>
      <c r="Q895" s="4"/>
      <c r="R895" s="4">
        <f t="shared" si="147"/>
        <v>0</v>
      </c>
      <c r="S895" s="4"/>
      <c r="T895" s="4"/>
      <c r="U895" s="4">
        <f t="shared" si="148"/>
        <v>0</v>
      </c>
      <c r="V895" s="4"/>
      <c r="W895" s="4"/>
      <c r="X895" s="4">
        <f t="shared" si="149"/>
        <v>0</v>
      </c>
      <c r="Y895" s="4"/>
      <c r="Z895" s="4"/>
      <c r="AA895" s="4">
        <f>C895+I895-L895-O895-U895-X895-R895</f>
        <v>1396500</v>
      </c>
      <c r="AB895" s="7"/>
    </row>
    <row r="896" spans="1:28" ht="15.75" x14ac:dyDescent="0.25">
      <c r="A896" s="29">
        <v>45402</v>
      </c>
      <c r="B896" s="72" t="s">
        <v>291</v>
      </c>
      <c r="C896" s="25"/>
      <c r="D896" s="25" t="s">
        <v>52</v>
      </c>
      <c r="E896" s="25" t="s">
        <v>42</v>
      </c>
      <c r="F896" s="25">
        <v>300</v>
      </c>
      <c r="G896" s="27" t="s">
        <v>34</v>
      </c>
      <c r="H896" s="25">
        <v>4000</v>
      </c>
      <c r="I896" s="11">
        <f t="shared" si="144"/>
        <v>1200000</v>
      </c>
      <c r="J896" s="32" t="s">
        <v>324</v>
      </c>
      <c r="K896" s="11"/>
      <c r="L896" s="4">
        <f t="shared" si="145"/>
        <v>0</v>
      </c>
      <c r="M896" s="4"/>
      <c r="N896" s="4"/>
      <c r="O896" s="4">
        <f t="shared" si="146"/>
        <v>0</v>
      </c>
      <c r="P896" s="4"/>
      <c r="Q896" s="4"/>
      <c r="R896" s="4">
        <f t="shared" si="147"/>
        <v>0</v>
      </c>
      <c r="S896" s="4"/>
      <c r="T896" s="4"/>
      <c r="U896" s="4">
        <f t="shared" si="148"/>
        <v>1200000</v>
      </c>
      <c r="V896" s="4">
        <v>1200000</v>
      </c>
      <c r="W896" s="4"/>
      <c r="X896" s="4">
        <f t="shared" si="149"/>
        <v>0</v>
      </c>
      <c r="Y896" s="4"/>
      <c r="Z896" s="4"/>
      <c r="AA896" s="4">
        <f>C896+I896-L896-O896-U896-X896-R896</f>
        <v>0</v>
      </c>
      <c r="AB896" s="7">
        <v>45411</v>
      </c>
    </row>
    <row r="897" spans="1:28" ht="15.75" x14ac:dyDescent="0.25">
      <c r="A897" s="29">
        <v>45402</v>
      </c>
      <c r="B897" s="72" t="s">
        <v>256</v>
      </c>
      <c r="C897" s="25"/>
      <c r="D897" s="25" t="s">
        <v>52</v>
      </c>
      <c r="E897" s="25" t="s">
        <v>127</v>
      </c>
      <c r="F897" s="25">
        <v>1</v>
      </c>
      <c r="G897" s="25" t="s">
        <v>39</v>
      </c>
      <c r="H897" s="25">
        <v>65000</v>
      </c>
      <c r="I897" s="11">
        <f t="shared" si="144"/>
        <v>65000</v>
      </c>
      <c r="J897" s="32" t="s">
        <v>324</v>
      </c>
      <c r="K897" s="11"/>
      <c r="L897" s="4">
        <f t="shared" si="145"/>
        <v>0</v>
      </c>
      <c r="M897" s="4"/>
      <c r="N897" s="4"/>
      <c r="O897" s="4">
        <f t="shared" si="146"/>
        <v>0</v>
      </c>
      <c r="P897" s="4"/>
      <c r="Q897" s="4"/>
      <c r="R897" s="4">
        <f t="shared" si="147"/>
        <v>0</v>
      </c>
      <c r="S897" s="4"/>
      <c r="T897" s="4"/>
      <c r="U897" s="4">
        <f t="shared" si="148"/>
        <v>65000</v>
      </c>
      <c r="V897" s="4">
        <v>65000</v>
      </c>
      <c r="W897" s="4"/>
      <c r="X897" s="4">
        <f t="shared" si="149"/>
        <v>0</v>
      </c>
      <c r="Y897" s="4"/>
      <c r="Z897" s="4"/>
      <c r="AA897" s="4">
        <f>C897+I897-L897-O897-U897-X897-R897</f>
        <v>0</v>
      </c>
      <c r="AB897" s="7">
        <v>45407</v>
      </c>
    </row>
    <row r="898" spans="1:28" ht="15.75" x14ac:dyDescent="0.25">
      <c r="A898" s="29">
        <v>45402</v>
      </c>
      <c r="B898" s="72" t="s">
        <v>256</v>
      </c>
      <c r="C898" s="25"/>
      <c r="D898" s="25" t="s">
        <v>52</v>
      </c>
      <c r="E898" s="27" t="s">
        <v>129</v>
      </c>
      <c r="F898" s="25">
        <v>2</v>
      </c>
      <c r="G898" s="27" t="s">
        <v>77</v>
      </c>
      <c r="H898" s="25">
        <v>65000</v>
      </c>
      <c r="I898" s="11">
        <f t="shared" si="144"/>
        <v>130000</v>
      </c>
      <c r="J898" s="32" t="s">
        <v>324</v>
      </c>
      <c r="K898" s="11"/>
      <c r="L898" s="4">
        <f t="shared" si="145"/>
        <v>0</v>
      </c>
      <c r="M898" s="4"/>
      <c r="N898" s="4"/>
      <c r="O898" s="4">
        <f t="shared" si="146"/>
        <v>0</v>
      </c>
      <c r="P898" s="4"/>
      <c r="Q898" s="4"/>
      <c r="R898" s="4">
        <f t="shared" si="147"/>
        <v>0</v>
      </c>
      <c r="S898" s="4"/>
      <c r="T898" s="4"/>
      <c r="U898" s="4">
        <f t="shared" si="148"/>
        <v>130000</v>
      </c>
      <c r="V898" s="4">
        <v>130000</v>
      </c>
      <c r="W898" s="4"/>
      <c r="X898" s="4">
        <f t="shared" si="149"/>
        <v>0</v>
      </c>
      <c r="Y898" s="4"/>
      <c r="Z898" s="4"/>
      <c r="AA898" s="4">
        <f>C898+I898-L898-O898-U898-X898-R898</f>
        <v>0</v>
      </c>
      <c r="AB898" s="7">
        <v>45407</v>
      </c>
    </row>
    <row r="899" spans="1:28" ht="15.75" x14ac:dyDescent="0.25">
      <c r="A899" s="29">
        <v>45402</v>
      </c>
      <c r="B899" s="72" t="s">
        <v>256</v>
      </c>
      <c r="C899" s="27"/>
      <c r="D899" s="25" t="s">
        <v>52</v>
      </c>
      <c r="E899" s="27" t="s">
        <v>61</v>
      </c>
      <c r="F899" s="25">
        <v>250</v>
      </c>
      <c r="G899" s="27" t="s">
        <v>34</v>
      </c>
      <c r="H899" s="27">
        <v>2330</v>
      </c>
      <c r="I899" s="11">
        <f t="shared" si="144"/>
        <v>582500</v>
      </c>
      <c r="J899" s="32" t="s">
        <v>324</v>
      </c>
      <c r="K899" s="11"/>
      <c r="L899" s="4">
        <f t="shared" si="145"/>
        <v>0</v>
      </c>
      <c r="M899" s="4"/>
      <c r="N899" s="4"/>
      <c r="O899" s="4">
        <f t="shared" si="146"/>
        <v>0</v>
      </c>
      <c r="P899" s="4"/>
      <c r="Q899" s="4"/>
      <c r="R899" s="4">
        <f t="shared" si="147"/>
        <v>0</v>
      </c>
      <c r="S899" s="4"/>
      <c r="T899" s="4"/>
      <c r="U899" s="4">
        <f t="shared" si="148"/>
        <v>582500</v>
      </c>
      <c r="V899" s="4">
        <v>582500</v>
      </c>
      <c r="W899" s="4"/>
      <c r="X899" s="4">
        <f t="shared" si="149"/>
        <v>0</v>
      </c>
      <c r="Y899" s="4"/>
      <c r="Z899" s="4"/>
      <c r="AA899" s="4">
        <f>C899+I899-L899-O899-U899-X899-R899</f>
        <v>0</v>
      </c>
      <c r="AB899" s="7">
        <v>45407</v>
      </c>
    </row>
    <row r="900" spans="1:28" ht="15.75" x14ac:dyDescent="0.25">
      <c r="A900" s="29">
        <v>45402</v>
      </c>
      <c r="B900" s="72" t="s">
        <v>256</v>
      </c>
      <c r="C900" s="27"/>
      <c r="D900" s="25" t="s">
        <v>52</v>
      </c>
      <c r="E900" s="25" t="s">
        <v>259</v>
      </c>
      <c r="F900" s="27">
        <v>1500</v>
      </c>
      <c r="G900" s="27" t="s">
        <v>34</v>
      </c>
      <c r="H900" s="27">
        <v>885</v>
      </c>
      <c r="I900" s="11">
        <f t="shared" si="144"/>
        <v>1327500</v>
      </c>
      <c r="J900" s="32" t="s">
        <v>324</v>
      </c>
      <c r="K900" s="11"/>
      <c r="L900" s="4">
        <f t="shared" si="145"/>
        <v>0</v>
      </c>
      <c r="M900" s="4"/>
      <c r="N900" s="4"/>
      <c r="O900" s="4">
        <f t="shared" si="146"/>
        <v>0</v>
      </c>
      <c r="P900" s="4"/>
      <c r="Q900" s="4"/>
      <c r="R900" s="4">
        <f t="shared" si="147"/>
        <v>0</v>
      </c>
      <c r="S900" s="4"/>
      <c r="T900" s="4"/>
      <c r="U900" s="4">
        <f t="shared" si="148"/>
        <v>1327500</v>
      </c>
      <c r="V900" s="4">
        <v>1327500</v>
      </c>
      <c r="W900" s="4"/>
      <c r="X900" s="4">
        <f t="shared" si="149"/>
        <v>0</v>
      </c>
      <c r="Y900" s="4"/>
      <c r="Z900" s="4"/>
      <c r="AA900" s="4">
        <f>C900+I900-L900-O900-U900-X900-R900</f>
        <v>0</v>
      </c>
      <c r="AB900" s="7">
        <v>45407</v>
      </c>
    </row>
    <row r="901" spans="1:28" ht="15.75" x14ac:dyDescent="0.25">
      <c r="A901" s="29">
        <v>45402</v>
      </c>
      <c r="B901" s="73" t="s">
        <v>422</v>
      </c>
      <c r="C901" s="27"/>
      <c r="D901" s="25" t="s">
        <v>52</v>
      </c>
      <c r="E901" s="27" t="s">
        <v>42</v>
      </c>
      <c r="F901" s="27">
        <v>200</v>
      </c>
      <c r="G901" s="27" t="s">
        <v>34</v>
      </c>
      <c r="H901" s="27">
        <v>4000</v>
      </c>
      <c r="I901" s="11">
        <f t="shared" si="144"/>
        <v>800000</v>
      </c>
      <c r="J901" s="32" t="s">
        <v>324</v>
      </c>
      <c r="K901" s="11"/>
      <c r="L901" s="4">
        <f t="shared" si="145"/>
        <v>0</v>
      </c>
      <c r="M901" s="4"/>
      <c r="N901" s="4"/>
      <c r="O901" s="4">
        <f t="shared" si="146"/>
        <v>0</v>
      </c>
      <c r="P901" s="4"/>
      <c r="Q901" s="4"/>
      <c r="R901" s="4">
        <f t="shared" si="147"/>
        <v>0</v>
      </c>
      <c r="S901" s="4"/>
      <c r="T901" s="4"/>
      <c r="U901" s="4">
        <f t="shared" si="148"/>
        <v>800000</v>
      </c>
      <c r="V901" s="4">
        <v>800000</v>
      </c>
      <c r="W901" s="4"/>
      <c r="X901" s="4">
        <f t="shared" si="149"/>
        <v>0</v>
      </c>
      <c r="Y901" s="4"/>
      <c r="Z901" s="4"/>
      <c r="AA901" s="4">
        <f>C901+I901-L901-O901-U901-X901-R901</f>
        <v>0</v>
      </c>
      <c r="AB901" s="7">
        <v>45405</v>
      </c>
    </row>
    <row r="902" spans="1:28" ht="15.75" x14ac:dyDescent="0.25">
      <c r="A902" s="29">
        <v>45402</v>
      </c>
      <c r="B902" s="73" t="s">
        <v>743</v>
      </c>
      <c r="C902" s="25"/>
      <c r="D902" s="25" t="s">
        <v>52</v>
      </c>
      <c r="E902" s="25" t="s">
        <v>157</v>
      </c>
      <c r="F902" s="25">
        <v>2</v>
      </c>
      <c r="G902" s="27" t="s">
        <v>48</v>
      </c>
      <c r="H902" s="25">
        <v>320000</v>
      </c>
      <c r="I902" s="11">
        <f t="shared" si="144"/>
        <v>640000</v>
      </c>
      <c r="J902" s="31" t="s">
        <v>324</v>
      </c>
      <c r="K902" s="11"/>
      <c r="L902" s="4">
        <f t="shared" si="145"/>
        <v>0</v>
      </c>
      <c r="M902" s="4"/>
      <c r="N902" s="4"/>
      <c r="O902" s="4">
        <f t="shared" si="146"/>
        <v>0</v>
      </c>
      <c r="P902" s="4"/>
      <c r="Q902" s="4"/>
      <c r="R902" s="4">
        <f t="shared" si="147"/>
        <v>0</v>
      </c>
      <c r="S902" s="4"/>
      <c r="T902" s="4"/>
      <c r="U902" s="4">
        <f t="shared" si="148"/>
        <v>640000</v>
      </c>
      <c r="V902" s="4">
        <v>640000</v>
      </c>
      <c r="W902" s="4"/>
      <c r="X902" s="4">
        <f t="shared" si="149"/>
        <v>0</v>
      </c>
      <c r="Y902" s="4"/>
      <c r="Z902" s="4"/>
      <c r="AA902" s="4">
        <f>C902+I902-L902-O902-U902-X902-R902</f>
        <v>0</v>
      </c>
      <c r="AB902" s="7">
        <v>45402</v>
      </c>
    </row>
    <row r="903" spans="1:28" ht="15.75" x14ac:dyDescent="0.25">
      <c r="A903" s="29">
        <v>45402</v>
      </c>
      <c r="B903" s="73" t="s">
        <v>743</v>
      </c>
      <c r="C903" s="27"/>
      <c r="D903" s="25" t="s">
        <v>52</v>
      </c>
      <c r="E903" s="27" t="s">
        <v>135</v>
      </c>
      <c r="F903" s="27">
        <v>1</v>
      </c>
      <c r="G903" s="27" t="s">
        <v>48</v>
      </c>
      <c r="H903" s="27">
        <v>160000</v>
      </c>
      <c r="I903" s="11">
        <f t="shared" si="144"/>
        <v>160000</v>
      </c>
      <c r="J903" s="31" t="s">
        <v>324</v>
      </c>
      <c r="K903" s="11"/>
      <c r="L903" s="4">
        <f t="shared" si="145"/>
        <v>0</v>
      </c>
      <c r="M903" s="4"/>
      <c r="N903" s="4"/>
      <c r="O903" s="4">
        <f t="shared" si="146"/>
        <v>0</v>
      </c>
      <c r="P903" s="4"/>
      <c r="Q903" s="4"/>
      <c r="R903" s="4">
        <f t="shared" si="147"/>
        <v>0</v>
      </c>
      <c r="S903" s="4"/>
      <c r="T903" s="4"/>
      <c r="U903" s="4">
        <f t="shared" si="148"/>
        <v>160000</v>
      </c>
      <c r="V903" s="4">
        <v>160000</v>
      </c>
      <c r="W903" s="4"/>
      <c r="X903" s="4">
        <f t="shared" si="149"/>
        <v>0</v>
      </c>
      <c r="Y903" s="4"/>
      <c r="Z903" s="4"/>
      <c r="AA903" s="4">
        <f>C903+I903-L903-O903-U903-X903-R903</f>
        <v>0</v>
      </c>
      <c r="AB903" s="7">
        <v>45402</v>
      </c>
    </row>
    <row r="904" spans="1:28" ht="15.75" x14ac:dyDescent="0.25">
      <c r="A904" s="29">
        <v>45402</v>
      </c>
      <c r="B904" s="73" t="s">
        <v>1297</v>
      </c>
      <c r="C904" s="25"/>
      <c r="D904" s="25" t="s">
        <v>52</v>
      </c>
      <c r="E904" s="25" t="s">
        <v>534</v>
      </c>
      <c r="F904" s="25">
        <v>500</v>
      </c>
      <c r="G904" s="27" t="s">
        <v>34</v>
      </c>
      <c r="H904" s="25">
        <v>3560</v>
      </c>
      <c r="I904" s="11">
        <f t="shared" si="144"/>
        <v>1780000</v>
      </c>
      <c r="J904" s="31" t="s">
        <v>324</v>
      </c>
      <c r="K904" s="11"/>
      <c r="L904" s="4">
        <f t="shared" si="145"/>
        <v>0</v>
      </c>
      <c r="M904" s="4"/>
      <c r="N904" s="4"/>
      <c r="O904" s="4">
        <f t="shared" si="146"/>
        <v>0</v>
      </c>
      <c r="P904" s="4"/>
      <c r="Q904" s="4"/>
      <c r="R904" s="4">
        <f t="shared" si="147"/>
        <v>0</v>
      </c>
      <c r="S904" s="4"/>
      <c r="T904" s="4"/>
      <c r="U904" s="4">
        <f t="shared" si="148"/>
        <v>1780000</v>
      </c>
      <c r="V904" s="4">
        <v>1780000</v>
      </c>
      <c r="W904" s="4"/>
      <c r="X904" s="4">
        <f t="shared" si="149"/>
        <v>0</v>
      </c>
      <c r="Y904" s="4"/>
      <c r="Z904" s="4"/>
      <c r="AA904" s="4">
        <f>C904+I904-L904-O904-U904-X904-R904</f>
        <v>0</v>
      </c>
      <c r="AB904" s="7">
        <v>45404</v>
      </c>
    </row>
    <row r="905" spans="1:28" ht="15.75" x14ac:dyDescent="0.25">
      <c r="A905" s="29">
        <v>45402</v>
      </c>
      <c r="B905" s="73" t="s">
        <v>445</v>
      </c>
      <c r="C905" s="25"/>
      <c r="D905" s="25" t="s">
        <v>52</v>
      </c>
      <c r="E905" s="25" t="s">
        <v>42</v>
      </c>
      <c r="F905" s="25">
        <v>1100</v>
      </c>
      <c r="G905" s="27" t="s">
        <v>34</v>
      </c>
      <c r="H905" s="25">
        <v>3300</v>
      </c>
      <c r="I905" s="11">
        <f t="shared" si="144"/>
        <v>3630000</v>
      </c>
      <c r="J905" s="32" t="s">
        <v>324</v>
      </c>
      <c r="K905" s="11"/>
      <c r="L905" s="4">
        <f t="shared" si="145"/>
        <v>900000</v>
      </c>
      <c r="M905" s="4">
        <v>900000</v>
      </c>
      <c r="N905" s="4"/>
      <c r="O905" s="4">
        <f t="shared" si="146"/>
        <v>0</v>
      </c>
      <c r="P905" s="4"/>
      <c r="Q905" s="4"/>
      <c r="R905" s="4">
        <f t="shared" si="147"/>
        <v>0</v>
      </c>
      <c r="S905" s="4"/>
      <c r="T905" s="4"/>
      <c r="U905" s="4">
        <f t="shared" si="148"/>
        <v>2730000</v>
      </c>
      <c r="V905" s="4">
        <v>2730000</v>
      </c>
      <c r="W905" s="4"/>
      <c r="X905" s="4">
        <f t="shared" si="149"/>
        <v>0</v>
      </c>
      <c r="Y905" s="4"/>
      <c r="Z905" s="4"/>
      <c r="AA905" s="4">
        <f>C905+I905-L905-O905-U905-X905-R905</f>
        <v>0</v>
      </c>
      <c r="AB905" s="7">
        <v>45402</v>
      </c>
    </row>
    <row r="906" spans="1:28" ht="15.75" x14ac:dyDescent="0.25">
      <c r="A906" s="29">
        <v>45402</v>
      </c>
      <c r="B906" s="27" t="s">
        <v>352</v>
      </c>
      <c r="C906" s="27"/>
      <c r="D906" s="25" t="s">
        <v>52</v>
      </c>
      <c r="E906" s="27" t="s">
        <v>145</v>
      </c>
      <c r="F906" s="27">
        <v>68.099999999999994</v>
      </c>
      <c r="G906" s="27" t="s">
        <v>39</v>
      </c>
      <c r="H906" s="27">
        <v>46000</v>
      </c>
      <c r="I906" s="11">
        <f t="shared" si="144"/>
        <v>3132599.9999999995</v>
      </c>
      <c r="J906" s="31" t="s">
        <v>324</v>
      </c>
      <c r="K906" s="11"/>
      <c r="L906" s="4">
        <f t="shared" si="145"/>
        <v>3132600</v>
      </c>
      <c r="M906" s="4">
        <v>295000</v>
      </c>
      <c r="N906" s="4">
        <v>2837600</v>
      </c>
      <c r="O906" s="4">
        <f t="shared" si="146"/>
        <v>0</v>
      </c>
      <c r="P906" s="4"/>
      <c r="Q906" s="4"/>
      <c r="R906" s="4">
        <f t="shared" si="147"/>
        <v>0</v>
      </c>
      <c r="S906" s="4"/>
      <c r="T906" s="4"/>
      <c r="U906" s="4">
        <f t="shared" si="148"/>
        <v>0</v>
      </c>
      <c r="V906" s="4"/>
      <c r="W906" s="4"/>
      <c r="X906" s="4">
        <f t="shared" si="149"/>
        <v>0</v>
      </c>
      <c r="Y906" s="4"/>
      <c r="Z906" s="4"/>
      <c r="AA906" s="82">
        <f>C906+I906-L906-O906-U906-X906-R906</f>
        <v>-4.6566128730773926E-10</v>
      </c>
      <c r="AB906" s="7">
        <v>45402</v>
      </c>
    </row>
    <row r="907" spans="1:28" ht="15.75" x14ac:dyDescent="0.25">
      <c r="A907" s="29">
        <v>45402</v>
      </c>
      <c r="B907" s="27" t="s">
        <v>352</v>
      </c>
      <c r="C907" s="27"/>
      <c r="D907" s="25" t="s">
        <v>52</v>
      </c>
      <c r="E907" s="27" t="s">
        <v>81</v>
      </c>
      <c r="F907" s="27">
        <v>48.3</v>
      </c>
      <c r="G907" s="27" t="s">
        <v>39</v>
      </c>
      <c r="H907" s="27">
        <v>46000</v>
      </c>
      <c r="I907" s="11">
        <f t="shared" si="144"/>
        <v>2221800</v>
      </c>
      <c r="J907" s="31" t="s">
        <v>324</v>
      </c>
      <c r="K907" s="11"/>
      <c r="L907" s="4">
        <f t="shared" si="145"/>
        <v>2221800</v>
      </c>
      <c r="M907" s="4"/>
      <c r="N907" s="4">
        <v>2221800</v>
      </c>
      <c r="O907" s="4">
        <f t="shared" si="146"/>
        <v>0</v>
      </c>
      <c r="P907" s="4"/>
      <c r="Q907" s="4"/>
      <c r="R907" s="4">
        <f t="shared" si="147"/>
        <v>0</v>
      </c>
      <c r="S907" s="4"/>
      <c r="T907" s="4"/>
      <c r="U907" s="4">
        <f t="shared" si="148"/>
        <v>0</v>
      </c>
      <c r="V907" s="4"/>
      <c r="W907" s="4"/>
      <c r="X907" s="4">
        <f t="shared" si="149"/>
        <v>0</v>
      </c>
      <c r="Y907" s="4"/>
      <c r="Z907" s="4"/>
      <c r="AA907" s="4">
        <f>C907+I907-L907-O907-U907-X907-R907</f>
        <v>0</v>
      </c>
      <c r="AB907" s="7">
        <v>45402</v>
      </c>
    </row>
    <row r="908" spans="1:28" ht="15.75" x14ac:dyDescent="0.25">
      <c r="A908" s="29">
        <v>45402</v>
      </c>
      <c r="B908" s="73" t="s">
        <v>352</v>
      </c>
      <c r="C908" s="25"/>
      <c r="D908" s="25" t="s">
        <v>52</v>
      </c>
      <c r="E908" s="25" t="s">
        <v>128</v>
      </c>
      <c r="F908" s="25">
        <v>100</v>
      </c>
      <c r="G908" s="27" t="s">
        <v>39</v>
      </c>
      <c r="H908" s="25">
        <v>88500</v>
      </c>
      <c r="I908" s="11">
        <f t="shared" si="144"/>
        <v>8850000</v>
      </c>
      <c r="J908" s="31" t="s">
        <v>324</v>
      </c>
      <c r="K908" s="11"/>
      <c r="L908" s="4">
        <f t="shared" si="145"/>
        <v>8850000</v>
      </c>
      <c r="M908" s="4"/>
      <c r="N908" s="4">
        <v>8850000</v>
      </c>
      <c r="O908" s="4">
        <f t="shared" si="146"/>
        <v>0</v>
      </c>
      <c r="P908" s="4"/>
      <c r="Q908" s="4"/>
      <c r="R908" s="4">
        <f t="shared" si="147"/>
        <v>0</v>
      </c>
      <c r="S908" s="4"/>
      <c r="T908" s="4"/>
      <c r="U908" s="4">
        <f t="shared" si="148"/>
        <v>0</v>
      </c>
      <c r="V908" s="4"/>
      <c r="W908" s="4"/>
      <c r="X908" s="4">
        <f t="shared" si="149"/>
        <v>0</v>
      </c>
      <c r="Y908" s="4"/>
      <c r="Z908" s="4"/>
      <c r="AA908" s="4">
        <f>C908+I908-L908-O908-U908-X908-R908</f>
        <v>0</v>
      </c>
      <c r="AB908" s="7">
        <v>45402</v>
      </c>
    </row>
    <row r="909" spans="1:28" ht="15.75" x14ac:dyDescent="0.25">
      <c r="A909" s="29">
        <v>45402</v>
      </c>
      <c r="B909" s="73" t="s">
        <v>471</v>
      </c>
      <c r="C909" s="27"/>
      <c r="D909" s="25" t="s">
        <v>46</v>
      </c>
      <c r="E909" s="27" t="s">
        <v>135</v>
      </c>
      <c r="F909" s="25">
        <v>3</v>
      </c>
      <c r="G909" s="27" t="s">
        <v>48</v>
      </c>
      <c r="H909" s="27">
        <v>160000</v>
      </c>
      <c r="I909" s="11">
        <f t="shared" si="144"/>
        <v>480000</v>
      </c>
      <c r="J909" s="31" t="s">
        <v>324</v>
      </c>
      <c r="K909" s="11"/>
      <c r="L909" s="4">
        <f t="shared" si="145"/>
        <v>0</v>
      </c>
      <c r="M909" s="4"/>
      <c r="N909" s="4"/>
      <c r="O909" s="4">
        <f t="shared" si="146"/>
        <v>0</v>
      </c>
      <c r="P909" s="4"/>
      <c r="Q909" s="4"/>
      <c r="R909" s="4">
        <f t="shared" si="147"/>
        <v>0</v>
      </c>
      <c r="S909" s="4"/>
      <c r="T909" s="4"/>
      <c r="U909" s="4">
        <f t="shared" si="148"/>
        <v>480000</v>
      </c>
      <c r="V909" s="4">
        <v>480000</v>
      </c>
      <c r="W909" s="4"/>
      <c r="X909" s="4">
        <f t="shared" si="149"/>
        <v>0</v>
      </c>
      <c r="Y909" s="4"/>
      <c r="Z909" s="4"/>
      <c r="AA909" s="4">
        <f>C909+I909-L909-O909-U909-X909-R909</f>
        <v>0</v>
      </c>
      <c r="AB909" s="7">
        <v>45402</v>
      </c>
    </row>
    <row r="910" spans="1:28" ht="15.75" x14ac:dyDescent="0.25">
      <c r="A910" s="29">
        <v>45402</v>
      </c>
      <c r="B910" s="73" t="s">
        <v>494</v>
      </c>
      <c r="C910" s="25"/>
      <c r="D910" s="25" t="s">
        <v>52</v>
      </c>
      <c r="E910" s="27" t="s">
        <v>150</v>
      </c>
      <c r="F910" s="25">
        <v>40</v>
      </c>
      <c r="G910" s="25" t="s">
        <v>77</v>
      </c>
      <c r="H910" s="25">
        <v>45000</v>
      </c>
      <c r="I910" s="11">
        <f t="shared" si="144"/>
        <v>1800000</v>
      </c>
      <c r="J910" s="31" t="s">
        <v>324</v>
      </c>
      <c r="K910" s="11"/>
      <c r="L910" s="4">
        <f t="shared" si="145"/>
        <v>0</v>
      </c>
      <c r="M910" s="4"/>
      <c r="N910" s="4"/>
      <c r="O910" s="4">
        <f t="shared" si="146"/>
        <v>0</v>
      </c>
      <c r="P910" s="4"/>
      <c r="Q910" s="4"/>
      <c r="R910" s="4">
        <f t="shared" si="147"/>
        <v>0</v>
      </c>
      <c r="S910" s="4"/>
      <c r="T910" s="4"/>
      <c r="U910" s="4">
        <f t="shared" si="148"/>
        <v>1800000</v>
      </c>
      <c r="V910" s="4">
        <v>1800000</v>
      </c>
      <c r="W910" s="4"/>
      <c r="X910" s="4">
        <f t="shared" si="149"/>
        <v>0</v>
      </c>
      <c r="Y910" s="4"/>
      <c r="Z910" s="4"/>
      <c r="AA910" s="4">
        <f>C910+I910-L910-O910-U910-X910-R910</f>
        <v>0</v>
      </c>
      <c r="AB910" s="7">
        <v>45404</v>
      </c>
    </row>
    <row r="911" spans="1:28" ht="15.75" x14ac:dyDescent="0.25">
      <c r="A911" s="29">
        <v>45402</v>
      </c>
      <c r="B911" s="73" t="s">
        <v>494</v>
      </c>
      <c r="C911" s="25"/>
      <c r="D911" s="25" t="s">
        <v>52</v>
      </c>
      <c r="E911" s="27" t="s">
        <v>129</v>
      </c>
      <c r="F911" s="25">
        <v>24</v>
      </c>
      <c r="G911" s="25" t="s">
        <v>77</v>
      </c>
      <c r="H911" s="25">
        <v>60000</v>
      </c>
      <c r="I911" s="11">
        <f t="shared" si="144"/>
        <v>1440000</v>
      </c>
      <c r="J911" s="31" t="s">
        <v>324</v>
      </c>
      <c r="K911" s="11"/>
      <c r="L911" s="4">
        <f t="shared" si="145"/>
        <v>0</v>
      </c>
      <c r="M911" s="4"/>
      <c r="N911" s="4"/>
      <c r="O911" s="4">
        <f t="shared" si="146"/>
        <v>0</v>
      </c>
      <c r="P911" s="4"/>
      <c r="Q911" s="4"/>
      <c r="R911" s="4">
        <f t="shared" si="147"/>
        <v>0</v>
      </c>
      <c r="S911" s="4"/>
      <c r="T911" s="4"/>
      <c r="U911" s="4">
        <f t="shared" si="148"/>
        <v>1440000</v>
      </c>
      <c r="V911" s="4">
        <v>1440000</v>
      </c>
      <c r="W911" s="4"/>
      <c r="X911" s="4">
        <f t="shared" si="149"/>
        <v>0</v>
      </c>
      <c r="Y911" s="4"/>
      <c r="Z911" s="4"/>
      <c r="AA911" s="4">
        <f>C911+I911-L911-O911-U911-X911-R911</f>
        <v>0</v>
      </c>
      <c r="AB911" s="7">
        <v>45404</v>
      </c>
    </row>
    <row r="912" spans="1:28" ht="15.75" x14ac:dyDescent="0.25">
      <c r="A912" s="29">
        <v>45402</v>
      </c>
      <c r="B912" s="73" t="s">
        <v>494</v>
      </c>
      <c r="C912" s="27"/>
      <c r="D912" s="25" t="s">
        <v>52</v>
      </c>
      <c r="E912" s="27" t="s">
        <v>130</v>
      </c>
      <c r="F912" s="27">
        <v>100</v>
      </c>
      <c r="G912" s="25" t="s">
        <v>39</v>
      </c>
      <c r="H912" s="27">
        <v>45000</v>
      </c>
      <c r="I912" s="11">
        <f t="shared" si="144"/>
        <v>4500000</v>
      </c>
      <c r="J912" s="31" t="s">
        <v>324</v>
      </c>
      <c r="K912" s="11"/>
      <c r="L912" s="4">
        <f t="shared" si="145"/>
        <v>0</v>
      </c>
      <c r="M912" s="4"/>
      <c r="N912" s="4"/>
      <c r="O912" s="4">
        <f t="shared" si="146"/>
        <v>0</v>
      </c>
      <c r="P912" s="4"/>
      <c r="Q912" s="4"/>
      <c r="R912" s="4">
        <f t="shared" si="147"/>
        <v>0</v>
      </c>
      <c r="S912" s="4"/>
      <c r="T912" s="4"/>
      <c r="U912" s="4">
        <f t="shared" si="148"/>
        <v>4500000</v>
      </c>
      <c r="V912" s="4">
        <v>4500000</v>
      </c>
      <c r="W912" s="4"/>
      <c r="X912" s="4">
        <f t="shared" si="149"/>
        <v>0</v>
      </c>
      <c r="Y912" s="4"/>
      <c r="Z912" s="4"/>
      <c r="AA912" s="4">
        <f>C912+I912-L912-O912-U912-X912-R912</f>
        <v>0</v>
      </c>
      <c r="AB912" s="7">
        <v>45404</v>
      </c>
    </row>
    <row r="913" spans="1:28" ht="15.75" x14ac:dyDescent="0.25">
      <c r="A913" s="29">
        <v>45402</v>
      </c>
      <c r="B913" s="25" t="s">
        <v>99</v>
      </c>
      <c r="C913" s="25"/>
      <c r="D913" s="27"/>
      <c r="E913" s="27" t="s">
        <v>103</v>
      </c>
      <c r="F913" s="27">
        <v>30.5</v>
      </c>
      <c r="G913" s="25" t="s">
        <v>39</v>
      </c>
      <c r="H913" s="25"/>
      <c r="I913" s="11">
        <f t="shared" si="144"/>
        <v>0</v>
      </c>
      <c r="J913" s="26" t="s">
        <v>28</v>
      </c>
      <c r="K913" s="11"/>
      <c r="L913" s="4">
        <f t="shared" si="145"/>
        <v>0</v>
      </c>
      <c r="M913" s="4"/>
      <c r="N913" s="4"/>
      <c r="O913" s="4">
        <f t="shared" si="146"/>
        <v>0</v>
      </c>
      <c r="P913" s="4"/>
      <c r="Q913" s="4"/>
      <c r="R913" s="4">
        <f t="shared" si="147"/>
        <v>0</v>
      </c>
      <c r="S913" s="4"/>
      <c r="T913" s="4"/>
      <c r="U913" s="4">
        <f t="shared" si="148"/>
        <v>0</v>
      </c>
      <c r="V913" s="4"/>
      <c r="W913" s="4"/>
      <c r="X913" s="4">
        <f t="shared" si="149"/>
        <v>0</v>
      </c>
      <c r="Y913" s="4"/>
      <c r="Z913" s="4"/>
      <c r="AA913" s="4">
        <f>C913+I913-L913-O913-U913-X913-R913</f>
        <v>0</v>
      </c>
      <c r="AB913" s="7"/>
    </row>
    <row r="914" spans="1:28" ht="15.75" x14ac:dyDescent="0.25">
      <c r="A914" s="29">
        <v>45402</v>
      </c>
      <c r="B914" s="72" t="s">
        <v>110</v>
      </c>
      <c r="C914" s="25"/>
      <c r="D914" s="27" t="s">
        <v>46</v>
      </c>
      <c r="E914" s="27" t="s">
        <v>100</v>
      </c>
      <c r="F914" s="27">
        <v>27.4</v>
      </c>
      <c r="G914" s="25" t="s">
        <v>39</v>
      </c>
      <c r="H914" s="25">
        <v>50000</v>
      </c>
      <c r="I914" s="11">
        <f t="shared" si="144"/>
        <v>1370000</v>
      </c>
      <c r="J914" s="26" t="s">
        <v>28</v>
      </c>
      <c r="K914" s="11"/>
      <c r="L914" s="4">
        <f t="shared" si="145"/>
        <v>0</v>
      </c>
      <c r="M914" s="4"/>
      <c r="N914" s="4"/>
      <c r="O914" s="4">
        <f t="shared" si="146"/>
        <v>0</v>
      </c>
      <c r="P914" s="4"/>
      <c r="Q914" s="4"/>
      <c r="R914" s="4">
        <f t="shared" si="147"/>
        <v>0</v>
      </c>
      <c r="S914" s="4"/>
      <c r="T914" s="4"/>
      <c r="U914" s="4">
        <f t="shared" si="148"/>
        <v>0</v>
      </c>
      <c r="V914" s="4"/>
      <c r="W914" s="4"/>
      <c r="X914" s="4">
        <f t="shared" si="149"/>
        <v>0</v>
      </c>
      <c r="Y914" s="4"/>
      <c r="Z914" s="4"/>
      <c r="AA914" s="4">
        <f>C914+I914-L914-O914-U914-X914-R914</f>
        <v>1370000</v>
      </c>
      <c r="AB914" s="7"/>
    </row>
    <row r="915" spans="1:28" ht="15.75" x14ac:dyDescent="0.25">
      <c r="A915" s="24">
        <v>45402</v>
      </c>
      <c r="B915" s="72" t="s">
        <v>392</v>
      </c>
      <c r="C915" s="25"/>
      <c r="D915" s="25" t="s">
        <v>46</v>
      </c>
      <c r="E915" s="25" t="s">
        <v>108</v>
      </c>
      <c r="F915" s="25">
        <v>800</v>
      </c>
      <c r="G915" s="25" t="s">
        <v>34</v>
      </c>
      <c r="H915" s="25">
        <v>2000</v>
      </c>
      <c r="I915" s="11">
        <f t="shared" si="144"/>
        <v>1600000</v>
      </c>
      <c r="J915" s="32" t="s">
        <v>324</v>
      </c>
      <c r="K915" s="11"/>
      <c r="L915" s="4">
        <f t="shared" si="145"/>
        <v>0</v>
      </c>
      <c r="M915" s="4"/>
      <c r="N915" s="4"/>
      <c r="O915" s="4">
        <f t="shared" si="146"/>
        <v>0</v>
      </c>
      <c r="P915" s="4"/>
      <c r="Q915" s="4"/>
      <c r="R915" s="4">
        <f t="shared" si="147"/>
        <v>0</v>
      </c>
      <c r="S915" s="4"/>
      <c r="T915" s="4"/>
      <c r="U915" s="4">
        <f t="shared" si="148"/>
        <v>1600000</v>
      </c>
      <c r="V915" s="4">
        <v>1600000</v>
      </c>
      <c r="W915" s="4"/>
      <c r="X915" s="4">
        <f t="shared" si="149"/>
        <v>0</v>
      </c>
      <c r="Y915" s="4"/>
      <c r="Z915" s="4"/>
      <c r="AA915" s="4">
        <f>C915+I915-L915-O915-U915-X915-R915</f>
        <v>0</v>
      </c>
      <c r="AB915" s="7">
        <v>45407</v>
      </c>
    </row>
    <row r="916" spans="1:28" ht="15.75" x14ac:dyDescent="0.25">
      <c r="A916" s="24">
        <v>45402</v>
      </c>
      <c r="B916" s="72" t="s">
        <v>354</v>
      </c>
      <c r="C916" s="25"/>
      <c r="D916" s="25" t="s">
        <v>52</v>
      </c>
      <c r="E916" s="25" t="s">
        <v>91</v>
      </c>
      <c r="F916" s="25">
        <v>1</v>
      </c>
      <c r="G916" s="25" t="s">
        <v>303</v>
      </c>
      <c r="H916" s="25">
        <v>1200000</v>
      </c>
      <c r="I916" s="11">
        <f t="shared" si="144"/>
        <v>1200000</v>
      </c>
      <c r="J916" s="31" t="s">
        <v>312</v>
      </c>
      <c r="K916" s="11" t="s">
        <v>1335</v>
      </c>
      <c r="L916" s="4">
        <f t="shared" si="145"/>
        <v>0</v>
      </c>
      <c r="M916" s="4"/>
      <c r="N916" s="4"/>
      <c r="O916" s="4">
        <f t="shared" si="146"/>
        <v>1200000</v>
      </c>
      <c r="P916" s="4">
        <v>1200000</v>
      </c>
      <c r="Q916" s="4"/>
      <c r="R916" s="4">
        <f t="shared" si="147"/>
        <v>0</v>
      </c>
      <c r="S916" s="4"/>
      <c r="T916" s="4"/>
      <c r="U916" s="4">
        <f t="shared" si="148"/>
        <v>0</v>
      </c>
      <c r="V916" s="4"/>
      <c r="W916" s="4"/>
      <c r="X916" s="4">
        <f t="shared" si="149"/>
        <v>0</v>
      </c>
      <c r="Y916" s="4"/>
      <c r="Z916" s="4"/>
      <c r="AA916" s="4">
        <f>C916+I916-L916-O916-U916-X916-R916</f>
        <v>0</v>
      </c>
      <c r="AB916" s="7">
        <v>45407</v>
      </c>
    </row>
    <row r="917" spans="1:28" ht="15.75" x14ac:dyDescent="0.25">
      <c r="A917" s="29">
        <v>45402</v>
      </c>
      <c r="B917" s="72" t="s">
        <v>159</v>
      </c>
      <c r="C917" s="25"/>
      <c r="D917" s="25" t="s">
        <v>52</v>
      </c>
      <c r="E917" s="25" t="s">
        <v>534</v>
      </c>
      <c r="F917" s="25">
        <v>125</v>
      </c>
      <c r="G917" s="25" t="s">
        <v>34</v>
      </c>
      <c r="H917" s="25">
        <v>3510</v>
      </c>
      <c r="I917" s="11">
        <f t="shared" si="144"/>
        <v>438750</v>
      </c>
      <c r="J917" s="17" t="s">
        <v>312</v>
      </c>
      <c r="K917" s="11" t="s">
        <v>1310</v>
      </c>
      <c r="L917" s="4">
        <f t="shared" si="145"/>
        <v>0</v>
      </c>
      <c r="M917" s="4"/>
      <c r="N917" s="4"/>
      <c r="O917" s="4">
        <f t="shared" si="146"/>
        <v>438750</v>
      </c>
      <c r="P917" s="4">
        <v>438750</v>
      </c>
      <c r="Q917" s="4"/>
      <c r="R917" s="4">
        <f t="shared" si="147"/>
        <v>0</v>
      </c>
      <c r="S917" s="4"/>
      <c r="T917" s="4"/>
      <c r="U917" s="4">
        <f t="shared" si="148"/>
        <v>0</v>
      </c>
      <c r="V917" s="4"/>
      <c r="W917" s="4"/>
      <c r="X917" s="4">
        <f t="shared" si="149"/>
        <v>0</v>
      </c>
      <c r="Y917" s="4"/>
      <c r="Z917" s="4"/>
      <c r="AA917" s="4">
        <f>C917+I917-L917-O917-U917-X917-R917</f>
        <v>0</v>
      </c>
      <c r="AB917" s="7">
        <v>45404</v>
      </c>
    </row>
    <row r="918" spans="1:28" ht="15.75" x14ac:dyDescent="0.25">
      <c r="A918" s="29">
        <v>45402</v>
      </c>
      <c r="B918" s="73" t="s">
        <v>1113</v>
      </c>
      <c r="C918" s="27"/>
      <c r="D918" s="27" t="s">
        <v>52</v>
      </c>
      <c r="E918" s="27" t="s">
        <v>108</v>
      </c>
      <c r="F918" s="27">
        <v>200</v>
      </c>
      <c r="G918" s="27" t="s">
        <v>34</v>
      </c>
      <c r="H918" s="27">
        <v>2000</v>
      </c>
      <c r="I918" s="11">
        <f t="shared" si="144"/>
        <v>400000</v>
      </c>
      <c r="J918" s="32" t="s">
        <v>324</v>
      </c>
      <c r="K918" s="11"/>
      <c r="L918" s="4">
        <f t="shared" si="145"/>
        <v>400000</v>
      </c>
      <c r="M918" s="4">
        <v>400000</v>
      </c>
      <c r="N918" s="4"/>
      <c r="O918" s="4">
        <f t="shared" si="146"/>
        <v>0</v>
      </c>
      <c r="P918" s="4"/>
      <c r="Q918" s="4"/>
      <c r="R918" s="4">
        <f t="shared" si="147"/>
        <v>0</v>
      </c>
      <c r="S918" s="4"/>
      <c r="T918" s="4"/>
      <c r="U918" s="4">
        <f t="shared" si="148"/>
        <v>0</v>
      </c>
      <c r="V918" s="4"/>
      <c r="W918" s="4"/>
      <c r="X918" s="4">
        <f t="shared" si="149"/>
        <v>0</v>
      </c>
      <c r="Y918" s="4"/>
      <c r="Z918" s="4"/>
      <c r="AA918" s="4">
        <f>C918+I918-L918-O918-U918-X918-R918</f>
        <v>0</v>
      </c>
      <c r="AB918" s="7">
        <v>45405</v>
      </c>
    </row>
    <row r="919" spans="1:28" ht="15.75" x14ac:dyDescent="0.25">
      <c r="A919" s="24">
        <v>45402</v>
      </c>
      <c r="B919" s="25" t="s">
        <v>99</v>
      </c>
      <c r="C919" s="25"/>
      <c r="D919" s="25"/>
      <c r="E919" s="25" t="s">
        <v>100</v>
      </c>
      <c r="F919" s="25">
        <v>28.6</v>
      </c>
      <c r="G919" s="25" t="s">
        <v>39</v>
      </c>
      <c r="H919" s="25"/>
      <c r="I919" s="11">
        <f t="shared" si="144"/>
        <v>0</v>
      </c>
      <c r="J919" s="26" t="s">
        <v>28</v>
      </c>
      <c r="K919" s="11"/>
      <c r="L919" s="4">
        <f t="shared" si="145"/>
        <v>0</v>
      </c>
      <c r="M919" s="4"/>
      <c r="N919" s="4"/>
      <c r="O919" s="4">
        <f t="shared" si="146"/>
        <v>0</v>
      </c>
      <c r="P919" s="4"/>
      <c r="Q919" s="4"/>
      <c r="R919" s="4">
        <f t="shared" si="147"/>
        <v>0</v>
      </c>
      <c r="S919" s="4"/>
      <c r="T919" s="4"/>
      <c r="U919" s="4">
        <f t="shared" si="148"/>
        <v>0</v>
      </c>
      <c r="V919" s="4"/>
      <c r="W919" s="4"/>
      <c r="X919" s="4">
        <f t="shared" si="149"/>
        <v>0</v>
      </c>
      <c r="Y919" s="4"/>
      <c r="Z919" s="4"/>
      <c r="AA919" s="4">
        <f>C919+I919-L919-O919-U919-X919-R919</f>
        <v>0</v>
      </c>
      <c r="AB919" s="7"/>
    </row>
    <row r="920" spans="1:28" ht="15.75" x14ac:dyDescent="0.25">
      <c r="A920" s="29">
        <v>45404</v>
      </c>
      <c r="B920" s="75" t="s">
        <v>99</v>
      </c>
      <c r="C920" s="27"/>
      <c r="D920" s="75"/>
      <c r="E920" s="75" t="s">
        <v>763</v>
      </c>
      <c r="F920" s="75">
        <v>250</v>
      </c>
      <c r="G920" s="75" t="s">
        <v>34</v>
      </c>
      <c r="H920" s="27"/>
      <c r="I920" s="11">
        <f t="shared" ref="I920:I953" si="150">F920*H920</f>
        <v>0</v>
      </c>
      <c r="J920" s="28" t="s">
        <v>28</v>
      </c>
      <c r="K920" s="11"/>
      <c r="L920" s="4">
        <f>M920+N920</f>
        <v>0</v>
      </c>
      <c r="M920" s="4"/>
      <c r="N920" s="4"/>
      <c r="O920" s="4">
        <f>P920+Q920</f>
        <v>0</v>
      </c>
      <c r="P920" s="4"/>
      <c r="Q920" s="4"/>
      <c r="R920" s="4">
        <f>S920+T920</f>
        <v>0</v>
      </c>
      <c r="S920" s="4"/>
      <c r="T920" s="4"/>
      <c r="U920" s="4">
        <f>V920+W920</f>
        <v>0</v>
      </c>
      <c r="V920" s="4"/>
      <c r="W920" s="4"/>
      <c r="X920" s="4">
        <f>Y920+Z920</f>
        <v>0</v>
      </c>
      <c r="Y920" s="4"/>
      <c r="Z920" s="4"/>
      <c r="AA920" s="4">
        <f>C920+I920-L920-O920-U920-X920-R920</f>
        <v>0</v>
      </c>
      <c r="AB920" s="7"/>
    </row>
    <row r="921" spans="1:28" ht="15.75" x14ac:dyDescent="0.25">
      <c r="A921" s="29">
        <v>45404</v>
      </c>
      <c r="B921" s="27" t="s">
        <v>811</v>
      </c>
      <c r="C921" s="25"/>
      <c r="D921" s="27" t="s">
        <v>46</v>
      </c>
      <c r="E921" s="25" t="s">
        <v>120</v>
      </c>
      <c r="F921" s="25">
        <v>25.5</v>
      </c>
      <c r="G921" s="27" t="s">
        <v>39</v>
      </c>
      <c r="H921" s="25">
        <v>47000</v>
      </c>
      <c r="I921" s="11">
        <f t="shared" si="150"/>
        <v>1198500</v>
      </c>
      <c r="J921" s="31" t="s">
        <v>324</v>
      </c>
      <c r="K921" s="11"/>
      <c r="L921" s="4">
        <f t="shared" ref="L921:L953" si="151">M921+N921</f>
        <v>1198500</v>
      </c>
      <c r="M921" s="4">
        <v>1198500</v>
      </c>
      <c r="N921" s="4"/>
      <c r="O921" s="4">
        <f t="shared" ref="O921:O953" si="152">P921+Q921</f>
        <v>0</v>
      </c>
      <c r="P921" s="4"/>
      <c r="Q921" s="4"/>
      <c r="R921" s="4">
        <f t="shared" ref="R921:R953" si="153">S921+T921</f>
        <v>0</v>
      </c>
      <c r="S921" s="4"/>
      <c r="T921" s="4"/>
      <c r="U921" s="4">
        <f t="shared" ref="U921:U953" si="154">V921+W921</f>
        <v>0</v>
      </c>
      <c r="V921" s="4"/>
      <c r="W921" s="4"/>
      <c r="X921" s="4">
        <f t="shared" ref="X921:X953" si="155">Y921+Z921</f>
        <v>0</v>
      </c>
      <c r="Y921" s="4"/>
      <c r="Z921" s="4"/>
      <c r="AA921" s="4">
        <f>C921+I921-L921-O921-U921-X921-R921</f>
        <v>0</v>
      </c>
      <c r="AB921" s="7">
        <v>45404</v>
      </c>
    </row>
    <row r="922" spans="1:28" ht="15.75" x14ac:dyDescent="0.25">
      <c r="A922" s="29">
        <v>45404</v>
      </c>
      <c r="B922" s="73" t="s">
        <v>565</v>
      </c>
      <c r="C922" s="25"/>
      <c r="D922" s="27" t="s">
        <v>46</v>
      </c>
      <c r="E922" s="25" t="s">
        <v>348</v>
      </c>
      <c r="F922" s="25">
        <v>3200</v>
      </c>
      <c r="G922" s="27" t="s">
        <v>34</v>
      </c>
      <c r="H922" s="25">
        <v>1150</v>
      </c>
      <c r="I922" s="11">
        <f t="shared" si="150"/>
        <v>3680000</v>
      </c>
      <c r="J922" s="31" t="s">
        <v>324</v>
      </c>
      <c r="K922" s="11"/>
      <c r="L922" s="4">
        <f t="shared" si="151"/>
        <v>0</v>
      </c>
      <c r="M922" s="4"/>
      <c r="N922" s="4"/>
      <c r="O922" s="4">
        <f t="shared" si="152"/>
        <v>0</v>
      </c>
      <c r="P922" s="4"/>
      <c r="Q922" s="4"/>
      <c r="R922" s="4">
        <f t="shared" si="153"/>
        <v>0</v>
      </c>
      <c r="S922" s="4"/>
      <c r="T922" s="4"/>
      <c r="U922" s="4">
        <f t="shared" si="154"/>
        <v>3680000</v>
      </c>
      <c r="V922" s="4">
        <v>3680000</v>
      </c>
      <c r="W922" s="4"/>
      <c r="X922" s="4">
        <f t="shared" si="155"/>
        <v>0</v>
      </c>
      <c r="Y922" s="4"/>
      <c r="Z922" s="4"/>
      <c r="AA922" s="4">
        <f>C922+I922-L922-O922-U922-X922-R922</f>
        <v>0</v>
      </c>
      <c r="AB922" s="7">
        <v>45405</v>
      </c>
    </row>
    <row r="923" spans="1:28" ht="15.75" x14ac:dyDescent="0.25">
      <c r="A923" s="29">
        <v>45404</v>
      </c>
      <c r="B923" s="73" t="s">
        <v>37</v>
      </c>
      <c r="C923" s="27"/>
      <c r="D923" s="27" t="s">
        <v>46</v>
      </c>
      <c r="E923" s="27" t="s">
        <v>157</v>
      </c>
      <c r="F923" s="27">
        <v>2</v>
      </c>
      <c r="G923" s="27" t="s">
        <v>48</v>
      </c>
      <c r="H923" s="27">
        <v>320000</v>
      </c>
      <c r="I923" s="11">
        <f t="shared" si="150"/>
        <v>640000</v>
      </c>
      <c r="J923" s="32" t="s">
        <v>324</v>
      </c>
      <c r="K923" s="11"/>
      <c r="L923" s="4">
        <f t="shared" si="151"/>
        <v>0</v>
      </c>
      <c r="M923" s="4"/>
      <c r="N923" s="4"/>
      <c r="O923" s="4">
        <f t="shared" si="152"/>
        <v>0</v>
      </c>
      <c r="P923" s="4"/>
      <c r="Q923" s="4"/>
      <c r="R923" s="4">
        <f t="shared" si="153"/>
        <v>0</v>
      </c>
      <c r="S923" s="4"/>
      <c r="T923" s="4"/>
      <c r="U923" s="4">
        <f t="shared" si="154"/>
        <v>640000</v>
      </c>
      <c r="V923" s="4">
        <v>640000</v>
      </c>
      <c r="W923" s="4"/>
      <c r="X923" s="4">
        <f t="shared" si="155"/>
        <v>0</v>
      </c>
      <c r="Y923" s="4"/>
      <c r="Z923" s="4"/>
      <c r="AA923" s="4">
        <f>C923+I923-L923-O923-U923-X923-R923</f>
        <v>0</v>
      </c>
      <c r="AB923" s="7">
        <v>45405</v>
      </c>
    </row>
    <row r="924" spans="1:28" ht="15.75" x14ac:dyDescent="0.25">
      <c r="A924" s="29">
        <v>45404</v>
      </c>
      <c r="B924" s="72" t="s">
        <v>1298</v>
      </c>
      <c r="C924" s="25"/>
      <c r="D924" s="27" t="s">
        <v>46</v>
      </c>
      <c r="E924" s="25" t="s">
        <v>47</v>
      </c>
      <c r="F924" s="25">
        <v>1</v>
      </c>
      <c r="G924" s="27" t="s">
        <v>48</v>
      </c>
      <c r="H924" s="25">
        <v>160000</v>
      </c>
      <c r="I924" s="11">
        <f t="shared" si="150"/>
        <v>160000</v>
      </c>
      <c r="J924" s="31" t="s">
        <v>324</v>
      </c>
      <c r="K924" s="11"/>
      <c r="L924" s="4">
        <f t="shared" si="151"/>
        <v>0</v>
      </c>
      <c r="M924" s="4"/>
      <c r="N924" s="4"/>
      <c r="O924" s="4">
        <f t="shared" si="152"/>
        <v>0</v>
      </c>
      <c r="P924" s="4"/>
      <c r="Q924" s="4"/>
      <c r="R924" s="4">
        <f t="shared" si="153"/>
        <v>0</v>
      </c>
      <c r="S924" s="4"/>
      <c r="T924" s="4"/>
      <c r="U924" s="4">
        <f t="shared" si="154"/>
        <v>160000</v>
      </c>
      <c r="V924" s="4">
        <v>160000</v>
      </c>
      <c r="W924" s="4"/>
      <c r="X924" s="4">
        <f t="shared" si="155"/>
        <v>0</v>
      </c>
      <c r="Y924" s="4"/>
      <c r="Z924" s="4"/>
      <c r="AA924" s="4">
        <f>C924+I924-L924-O924-U924-X924-R924</f>
        <v>0</v>
      </c>
      <c r="AB924" s="7">
        <v>45402</v>
      </c>
    </row>
    <row r="925" spans="1:28" ht="15.75" x14ac:dyDescent="0.25">
      <c r="A925" s="29">
        <v>45404</v>
      </c>
      <c r="B925" s="25" t="s">
        <v>99</v>
      </c>
      <c r="C925" s="25"/>
      <c r="D925" s="27"/>
      <c r="E925" s="25" t="s">
        <v>100</v>
      </c>
      <c r="F925" s="25">
        <v>29.1</v>
      </c>
      <c r="G925" s="27" t="s">
        <v>39</v>
      </c>
      <c r="H925" s="25"/>
      <c r="I925" s="11">
        <f t="shared" si="150"/>
        <v>0</v>
      </c>
      <c r="J925" s="26" t="s">
        <v>28</v>
      </c>
      <c r="K925" s="11"/>
      <c r="L925" s="4">
        <f t="shared" si="151"/>
        <v>0</v>
      </c>
      <c r="M925" s="4"/>
      <c r="N925" s="4"/>
      <c r="O925" s="4">
        <f t="shared" si="152"/>
        <v>0</v>
      </c>
      <c r="P925" s="4"/>
      <c r="Q925" s="4"/>
      <c r="R925" s="4">
        <f t="shared" si="153"/>
        <v>0</v>
      </c>
      <c r="S925" s="4"/>
      <c r="T925" s="4"/>
      <c r="U925" s="4">
        <f t="shared" si="154"/>
        <v>0</v>
      </c>
      <c r="V925" s="4"/>
      <c r="W925" s="4"/>
      <c r="X925" s="4">
        <f t="shared" si="155"/>
        <v>0</v>
      </c>
      <c r="Y925" s="4"/>
      <c r="Z925" s="4"/>
      <c r="AA925" s="4">
        <f>C925+I925-L925-O925-U925-X925-R925</f>
        <v>0</v>
      </c>
      <c r="AB925" s="7"/>
    </row>
    <row r="926" spans="1:28" ht="15.75" x14ac:dyDescent="0.25">
      <c r="A926" s="29">
        <v>45404</v>
      </c>
      <c r="B926" s="25" t="s">
        <v>99</v>
      </c>
      <c r="C926" s="25"/>
      <c r="D926" s="27"/>
      <c r="E926" s="25" t="s">
        <v>104</v>
      </c>
      <c r="F926" s="25">
        <v>26.7</v>
      </c>
      <c r="G926" s="27" t="s">
        <v>39</v>
      </c>
      <c r="H926" s="25"/>
      <c r="I926" s="11">
        <f t="shared" si="150"/>
        <v>0</v>
      </c>
      <c r="J926" s="26" t="s">
        <v>28</v>
      </c>
      <c r="K926" s="11"/>
      <c r="L926" s="4">
        <f t="shared" si="151"/>
        <v>0</v>
      </c>
      <c r="M926" s="4"/>
      <c r="N926" s="4"/>
      <c r="O926" s="4">
        <f t="shared" si="152"/>
        <v>0</v>
      </c>
      <c r="P926" s="4"/>
      <c r="Q926" s="4"/>
      <c r="R926" s="4">
        <f t="shared" si="153"/>
        <v>0</v>
      </c>
      <c r="S926" s="4"/>
      <c r="T926" s="4"/>
      <c r="U926" s="4">
        <f t="shared" si="154"/>
        <v>0</v>
      </c>
      <c r="V926" s="4"/>
      <c r="W926" s="4"/>
      <c r="X926" s="4">
        <f t="shared" si="155"/>
        <v>0</v>
      </c>
      <c r="Y926" s="4"/>
      <c r="Z926" s="4"/>
      <c r="AA926" s="4">
        <f>C926+I926-L926-O926-U926-X926-R926</f>
        <v>0</v>
      </c>
      <c r="AB926" s="7"/>
    </row>
    <row r="927" spans="1:28" ht="15.75" x14ac:dyDescent="0.25">
      <c r="A927" s="29">
        <v>45404</v>
      </c>
      <c r="B927" s="72" t="s">
        <v>729</v>
      </c>
      <c r="C927" s="25"/>
      <c r="D927" s="27" t="s">
        <v>46</v>
      </c>
      <c r="E927" s="25" t="s">
        <v>260</v>
      </c>
      <c r="F927" s="25">
        <v>200</v>
      </c>
      <c r="G927" s="27" t="s">
        <v>34</v>
      </c>
      <c r="H927" s="25">
        <v>2793</v>
      </c>
      <c r="I927" s="11">
        <f t="shared" si="150"/>
        <v>558600</v>
      </c>
      <c r="J927" s="31" t="s">
        <v>324</v>
      </c>
      <c r="K927" s="11"/>
      <c r="L927" s="4">
        <f t="shared" si="151"/>
        <v>558600</v>
      </c>
      <c r="M927" s="4">
        <v>558600</v>
      </c>
      <c r="N927" s="4"/>
      <c r="O927" s="4">
        <f t="shared" si="152"/>
        <v>0</v>
      </c>
      <c r="P927" s="4"/>
      <c r="Q927" s="4"/>
      <c r="R927" s="4">
        <f t="shared" si="153"/>
        <v>0</v>
      </c>
      <c r="S927" s="4"/>
      <c r="T927" s="4"/>
      <c r="U927" s="4">
        <f t="shared" si="154"/>
        <v>0</v>
      </c>
      <c r="V927" s="4"/>
      <c r="W927" s="4"/>
      <c r="X927" s="4">
        <f t="shared" si="155"/>
        <v>0</v>
      </c>
      <c r="Y927" s="4"/>
      <c r="Z927" s="4"/>
      <c r="AA927" s="4">
        <f>C927+I927-L927-O927-U927-X927-R927</f>
        <v>0</v>
      </c>
      <c r="AB927" s="7">
        <v>45404</v>
      </c>
    </row>
    <row r="928" spans="1:28" ht="15.75" x14ac:dyDescent="0.25">
      <c r="A928" s="29">
        <v>45404</v>
      </c>
      <c r="B928" s="72" t="s">
        <v>251</v>
      </c>
      <c r="C928" s="25"/>
      <c r="D928" s="27" t="s">
        <v>46</v>
      </c>
      <c r="E928" s="25" t="s">
        <v>782</v>
      </c>
      <c r="F928" s="25">
        <v>300</v>
      </c>
      <c r="G928" s="27" t="s">
        <v>34</v>
      </c>
      <c r="H928" s="25">
        <v>4533</v>
      </c>
      <c r="I928" s="11">
        <f t="shared" si="150"/>
        <v>1359900</v>
      </c>
      <c r="J928" s="31" t="s">
        <v>312</v>
      </c>
      <c r="K928" s="11" t="s">
        <v>1312</v>
      </c>
      <c r="L928" s="4">
        <f t="shared" si="151"/>
        <v>0</v>
      </c>
      <c r="M928" s="4"/>
      <c r="N928" s="4"/>
      <c r="O928" s="4">
        <f t="shared" si="152"/>
        <v>1359900</v>
      </c>
      <c r="P928" s="4">
        <v>1359900</v>
      </c>
      <c r="Q928" s="4"/>
      <c r="R928" s="4">
        <f t="shared" si="153"/>
        <v>0</v>
      </c>
      <c r="S928" s="4"/>
      <c r="T928" s="4"/>
      <c r="U928" s="4">
        <f t="shared" si="154"/>
        <v>0</v>
      </c>
      <c r="V928" s="4"/>
      <c r="W928" s="4"/>
      <c r="X928" s="4">
        <f t="shared" si="155"/>
        <v>0</v>
      </c>
      <c r="Y928" s="4"/>
      <c r="Z928" s="4"/>
      <c r="AA928" s="4">
        <f>C928+I928-L928-O928-U928-X928-R928</f>
        <v>0</v>
      </c>
      <c r="AB928" s="7">
        <v>45404</v>
      </c>
    </row>
    <row r="929" spans="1:28" ht="15.75" x14ac:dyDescent="0.25">
      <c r="A929" s="29">
        <v>45404</v>
      </c>
      <c r="B929" s="72" t="s">
        <v>251</v>
      </c>
      <c r="C929" s="27"/>
      <c r="D929" s="27" t="s">
        <v>46</v>
      </c>
      <c r="E929" s="27" t="s">
        <v>95</v>
      </c>
      <c r="F929" s="27">
        <v>4000</v>
      </c>
      <c r="G929" s="27" t="s">
        <v>34</v>
      </c>
      <c r="H929" s="27">
        <v>1385</v>
      </c>
      <c r="I929" s="11">
        <f t="shared" si="150"/>
        <v>5540000</v>
      </c>
      <c r="J929" s="31" t="s">
        <v>312</v>
      </c>
      <c r="K929" s="11" t="s">
        <v>1312</v>
      </c>
      <c r="L929" s="4">
        <f t="shared" si="151"/>
        <v>0</v>
      </c>
      <c r="M929" s="4"/>
      <c r="N929" s="4"/>
      <c r="O929" s="4">
        <f t="shared" si="152"/>
        <v>5540000</v>
      </c>
      <c r="P929" s="4">
        <v>5540000</v>
      </c>
      <c r="Q929" s="4"/>
      <c r="R929" s="4">
        <f t="shared" si="153"/>
        <v>0</v>
      </c>
      <c r="S929" s="4"/>
      <c r="T929" s="4"/>
      <c r="U929" s="4">
        <f t="shared" si="154"/>
        <v>0</v>
      </c>
      <c r="V929" s="4"/>
      <c r="W929" s="4"/>
      <c r="X929" s="4">
        <f t="shared" si="155"/>
        <v>0</v>
      </c>
      <c r="Y929" s="4"/>
      <c r="Z929" s="4"/>
      <c r="AA929" s="4">
        <f>C929+I929-L929-O929-U929-X929-R929</f>
        <v>0</v>
      </c>
      <c r="AB929" s="7">
        <v>45404</v>
      </c>
    </row>
    <row r="930" spans="1:28" ht="15.75" x14ac:dyDescent="0.25">
      <c r="A930" s="29">
        <v>45404</v>
      </c>
      <c r="B930" s="72" t="s">
        <v>205</v>
      </c>
      <c r="C930" s="27"/>
      <c r="D930" s="27" t="s">
        <v>46</v>
      </c>
      <c r="E930" s="27" t="s">
        <v>42</v>
      </c>
      <c r="F930" s="27">
        <v>1000</v>
      </c>
      <c r="G930" s="27" t="s">
        <v>34</v>
      </c>
      <c r="H930" s="27">
        <v>4000</v>
      </c>
      <c r="I930" s="11">
        <f t="shared" si="150"/>
        <v>4000000</v>
      </c>
      <c r="J930" s="26" t="s">
        <v>28</v>
      </c>
      <c r="K930" s="11"/>
      <c r="L930" s="4">
        <f t="shared" si="151"/>
        <v>0</v>
      </c>
      <c r="M930" s="4"/>
      <c r="N930" s="4"/>
      <c r="O930" s="4">
        <f t="shared" si="152"/>
        <v>0</v>
      </c>
      <c r="P930" s="4"/>
      <c r="Q930" s="4"/>
      <c r="R930" s="4">
        <f t="shared" si="153"/>
        <v>0</v>
      </c>
      <c r="S930" s="4"/>
      <c r="T930" s="4"/>
      <c r="U930" s="4">
        <f t="shared" si="154"/>
        <v>0</v>
      </c>
      <c r="V930" s="4"/>
      <c r="W930" s="4"/>
      <c r="X930" s="4">
        <f t="shared" si="155"/>
        <v>0</v>
      </c>
      <c r="Y930" s="4"/>
      <c r="Z930" s="4"/>
      <c r="AA930" s="4">
        <f>C930+I930-L930-O930-U930-X930-R930</f>
        <v>4000000</v>
      </c>
      <c r="AB930" s="7"/>
    </row>
    <row r="931" spans="1:28" ht="15.75" x14ac:dyDescent="0.25">
      <c r="A931" s="29">
        <v>45404</v>
      </c>
      <c r="B931" s="72" t="s">
        <v>205</v>
      </c>
      <c r="C931" s="25"/>
      <c r="D931" s="27" t="s">
        <v>46</v>
      </c>
      <c r="E931" s="25" t="s">
        <v>165</v>
      </c>
      <c r="F931" s="25">
        <v>1</v>
      </c>
      <c r="G931" s="25" t="s">
        <v>303</v>
      </c>
      <c r="H931" s="25">
        <v>1200000</v>
      </c>
      <c r="I931" s="11">
        <f t="shared" si="150"/>
        <v>1200000</v>
      </c>
      <c r="J931" s="26" t="s">
        <v>28</v>
      </c>
      <c r="K931" s="11"/>
      <c r="L931" s="4">
        <f t="shared" si="151"/>
        <v>0</v>
      </c>
      <c r="M931" s="4"/>
      <c r="N931" s="4"/>
      <c r="O931" s="4">
        <f t="shared" si="152"/>
        <v>0</v>
      </c>
      <c r="P931" s="4"/>
      <c r="Q931" s="4"/>
      <c r="R931" s="4">
        <f t="shared" si="153"/>
        <v>0</v>
      </c>
      <c r="S931" s="4"/>
      <c r="T931" s="4"/>
      <c r="U931" s="4">
        <f t="shared" si="154"/>
        <v>0</v>
      </c>
      <c r="V931" s="4"/>
      <c r="W931" s="4"/>
      <c r="X931" s="4">
        <f t="shared" si="155"/>
        <v>0</v>
      </c>
      <c r="Y931" s="4"/>
      <c r="Z931" s="4"/>
      <c r="AA931" s="4">
        <f>C931+I931-L931-O931-U931-X931-R931</f>
        <v>1200000</v>
      </c>
      <c r="AB931" s="7"/>
    </row>
    <row r="932" spans="1:28" ht="15.75" x14ac:dyDescent="0.25">
      <c r="A932" s="29">
        <v>45404</v>
      </c>
      <c r="B932" s="72" t="s">
        <v>205</v>
      </c>
      <c r="C932" s="27"/>
      <c r="D932" s="27" t="s">
        <v>46</v>
      </c>
      <c r="E932" s="27" t="s">
        <v>290</v>
      </c>
      <c r="F932" s="27">
        <v>500</v>
      </c>
      <c r="G932" s="27" t="s">
        <v>34</v>
      </c>
      <c r="H932" s="27">
        <v>2785</v>
      </c>
      <c r="I932" s="11">
        <f t="shared" si="150"/>
        <v>1392500</v>
      </c>
      <c r="J932" s="26" t="s">
        <v>28</v>
      </c>
      <c r="K932" s="11"/>
      <c r="L932" s="4">
        <f t="shared" si="151"/>
        <v>0</v>
      </c>
      <c r="M932" s="4"/>
      <c r="N932" s="4"/>
      <c r="O932" s="4">
        <f t="shared" si="152"/>
        <v>0</v>
      </c>
      <c r="P932" s="4"/>
      <c r="Q932" s="4"/>
      <c r="R932" s="4">
        <f t="shared" si="153"/>
        <v>0</v>
      </c>
      <c r="S932" s="4"/>
      <c r="T932" s="4"/>
      <c r="U932" s="4">
        <f t="shared" si="154"/>
        <v>0</v>
      </c>
      <c r="V932" s="4"/>
      <c r="W932" s="4"/>
      <c r="X932" s="4">
        <f t="shared" si="155"/>
        <v>0</v>
      </c>
      <c r="Y932" s="4"/>
      <c r="Z932" s="4"/>
      <c r="AA932" s="4">
        <f>C932+I932-L932-O932-U932-X932-R932</f>
        <v>1392500</v>
      </c>
      <c r="AB932" s="7"/>
    </row>
    <row r="933" spans="1:28" ht="15.75" x14ac:dyDescent="0.25">
      <c r="A933" s="29">
        <v>45404</v>
      </c>
      <c r="B933" s="72" t="s">
        <v>205</v>
      </c>
      <c r="C933" s="25"/>
      <c r="D933" s="27" t="s">
        <v>46</v>
      </c>
      <c r="E933" s="25" t="s">
        <v>60</v>
      </c>
      <c r="F933" s="25">
        <v>2000</v>
      </c>
      <c r="G933" s="27" t="s">
        <v>34</v>
      </c>
      <c r="H933" s="25">
        <v>1420</v>
      </c>
      <c r="I933" s="11">
        <f t="shared" si="150"/>
        <v>2840000</v>
      </c>
      <c r="J933" s="26" t="s">
        <v>28</v>
      </c>
      <c r="K933" s="11"/>
      <c r="L933" s="4">
        <f t="shared" si="151"/>
        <v>0</v>
      </c>
      <c r="M933" s="4"/>
      <c r="N933" s="4"/>
      <c r="O933" s="4">
        <f t="shared" si="152"/>
        <v>0</v>
      </c>
      <c r="P933" s="4"/>
      <c r="Q933" s="4"/>
      <c r="R933" s="4">
        <f t="shared" si="153"/>
        <v>0</v>
      </c>
      <c r="S933" s="4"/>
      <c r="T933" s="4"/>
      <c r="U933" s="4">
        <f t="shared" si="154"/>
        <v>0</v>
      </c>
      <c r="V933" s="4"/>
      <c r="W933" s="4"/>
      <c r="X933" s="4">
        <f t="shared" si="155"/>
        <v>0</v>
      </c>
      <c r="Y933" s="4"/>
      <c r="Z933" s="4"/>
      <c r="AA933" s="4">
        <f>C933+I933-L933-O933-U933-X933-R933</f>
        <v>2840000</v>
      </c>
      <c r="AB933" s="7"/>
    </row>
    <row r="934" spans="1:28" ht="15.75" x14ac:dyDescent="0.25">
      <c r="A934" s="29">
        <v>45404</v>
      </c>
      <c r="B934" s="72" t="s">
        <v>211</v>
      </c>
      <c r="C934" s="25"/>
      <c r="D934" s="27" t="s">
        <v>52</v>
      </c>
      <c r="E934" s="25" t="s">
        <v>348</v>
      </c>
      <c r="F934" s="25">
        <v>400</v>
      </c>
      <c r="G934" s="27" t="s">
        <v>34</v>
      </c>
      <c r="H934" s="25">
        <v>1150</v>
      </c>
      <c r="I934" s="11">
        <f t="shared" si="150"/>
        <v>460000</v>
      </c>
      <c r="J934" s="32" t="s">
        <v>312</v>
      </c>
      <c r="K934" s="11" t="s">
        <v>1323</v>
      </c>
      <c r="L934" s="4">
        <f t="shared" si="151"/>
        <v>0</v>
      </c>
      <c r="M934" s="4"/>
      <c r="N934" s="4"/>
      <c r="O934" s="4">
        <f t="shared" si="152"/>
        <v>460000</v>
      </c>
      <c r="P934" s="4">
        <v>460000</v>
      </c>
      <c r="Q934" s="4"/>
      <c r="R934" s="4">
        <f t="shared" si="153"/>
        <v>0</v>
      </c>
      <c r="S934" s="4"/>
      <c r="T934" s="4"/>
      <c r="U934" s="4">
        <f t="shared" si="154"/>
        <v>0</v>
      </c>
      <c r="V934" s="4"/>
      <c r="W934" s="4"/>
      <c r="X934" s="4">
        <f t="shared" si="155"/>
        <v>0</v>
      </c>
      <c r="Y934" s="4"/>
      <c r="Z934" s="4"/>
      <c r="AA934" s="4">
        <f>C934+I934-L934-O934-U934-X934-R934</f>
        <v>0</v>
      </c>
      <c r="AB934" s="7">
        <v>45405</v>
      </c>
    </row>
    <row r="935" spans="1:28" ht="15.75" x14ac:dyDescent="0.25">
      <c r="A935" s="29">
        <v>45404</v>
      </c>
      <c r="B935" s="25" t="s">
        <v>99</v>
      </c>
      <c r="C935" s="25"/>
      <c r="D935" s="27"/>
      <c r="E935" s="25" t="s">
        <v>299</v>
      </c>
      <c r="F935" s="25">
        <v>17.3</v>
      </c>
      <c r="G935" s="25" t="s">
        <v>39</v>
      </c>
      <c r="H935" s="25"/>
      <c r="I935" s="11">
        <f t="shared" si="150"/>
        <v>0</v>
      </c>
      <c r="J935" s="26" t="s">
        <v>28</v>
      </c>
      <c r="K935" s="11"/>
      <c r="L935" s="4">
        <f t="shared" si="151"/>
        <v>0</v>
      </c>
      <c r="M935" s="4"/>
      <c r="N935" s="4"/>
      <c r="O935" s="4">
        <f t="shared" si="152"/>
        <v>0</v>
      </c>
      <c r="P935" s="4"/>
      <c r="Q935" s="4"/>
      <c r="R935" s="4">
        <f t="shared" si="153"/>
        <v>0</v>
      </c>
      <c r="S935" s="4"/>
      <c r="T935" s="4"/>
      <c r="U935" s="4">
        <f t="shared" si="154"/>
        <v>0</v>
      </c>
      <c r="V935" s="4"/>
      <c r="W935" s="4"/>
      <c r="X935" s="4">
        <f t="shared" si="155"/>
        <v>0</v>
      </c>
      <c r="Y935" s="4"/>
      <c r="Z935" s="4"/>
      <c r="AA935" s="4">
        <f>C935+I935-L935-O935-U935-X935-R935</f>
        <v>0</v>
      </c>
      <c r="AB935" s="7"/>
    </row>
    <row r="936" spans="1:28" ht="15.75" x14ac:dyDescent="0.25">
      <c r="A936" s="29">
        <v>45404</v>
      </c>
      <c r="B936" s="72" t="s">
        <v>73</v>
      </c>
      <c r="C936" s="25"/>
      <c r="D936" s="27" t="s">
        <v>46</v>
      </c>
      <c r="E936" s="25" t="s">
        <v>108</v>
      </c>
      <c r="F936" s="25">
        <v>2000</v>
      </c>
      <c r="G936" s="25" t="s">
        <v>34</v>
      </c>
      <c r="H936" s="25">
        <v>2000</v>
      </c>
      <c r="I936" s="11">
        <f t="shared" si="150"/>
        <v>4000000</v>
      </c>
      <c r="J936" s="32" t="s">
        <v>312</v>
      </c>
      <c r="K936" s="11"/>
      <c r="L936" s="4">
        <f t="shared" si="151"/>
        <v>0</v>
      </c>
      <c r="M936" s="4"/>
      <c r="N936" s="4"/>
      <c r="O936" s="4">
        <f t="shared" si="152"/>
        <v>3600000</v>
      </c>
      <c r="P936" s="4">
        <v>3600000</v>
      </c>
      <c r="Q936" s="4"/>
      <c r="R936" s="4">
        <f t="shared" si="153"/>
        <v>0</v>
      </c>
      <c r="S936" s="4"/>
      <c r="T936" s="4"/>
      <c r="U936" s="4">
        <f t="shared" si="154"/>
        <v>400000</v>
      </c>
      <c r="V936" s="4">
        <v>400000</v>
      </c>
      <c r="W936" s="4"/>
      <c r="X936" s="4">
        <f t="shared" si="155"/>
        <v>0</v>
      </c>
      <c r="Y936" s="4"/>
      <c r="Z936" s="4"/>
      <c r="AA936" s="4">
        <f>C936+I936-L936-O936-U936-X936-R936</f>
        <v>0</v>
      </c>
      <c r="AB936" s="7">
        <v>45404</v>
      </c>
    </row>
    <row r="937" spans="1:28" ht="15.75" x14ac:dyDescent="0.25">
      <c r="A937" s="29">
        <v>45404</v>
      </c>
      <c r="B937" s="72" t="s">
        <v>723</v>
      </c>
      <c r="C937" s="25"/>
      <c r="D937" s="27" t="s">
        <v>52</v>
      </c>
      <c r="E937" s="25" t="s">
        <v>363</v>
      </c>
      <c r="F937" s="25">
        <v>2</v>
      </c>
      <c r="G937" s="25" t="s">
        <v>48</v>
      </c>
      <c r="H937" s="25">
        <v>230000</v>
      </c>
      <c r="I937" s="11">
        <f t="shared" si="150"/>
        <v>460000</v>
      </c>
      <c r="J937" s="31" t="s">
        <v>324</v>
      </c>
      <c r="K937" s="11"/>
      <c r="L937" s="4">
        <f t="shared" si="151"/>
        <v>0</v>
      </c>
      <c r="M937" s="4"/>
      <c r="N937" s="4"/>
      <c r="O937" s="4">
        <f t="shared" si="152"/>
        <v>0</v>
      </c>
      <c r="P937" s="4"/>
      <c r="Q937" s="4"/>
      <c r="R937" s="4">
        <f t="shared" si="153"/>
        <v>0</v>
      </c>
      <c r="S937" s="4"/>
      <c r="T937" s="4"/>
      <c r="U937" s="4">
        <f t="shared" si="154"/>
        <v>460000</v>
      </c>
      <c r="V937" s="4">
        <v>460000</v>
      </c>
      <c r="W937" s="4"/>
      <c r="X937" s="4">
        <f t="shared" si="155"/>
        <v>0</v>
      </c>
      <c r="Y937" s="4"/>
      <c r="Z937" s="4"/>
      <c r="AA937" s="4">
        <f>C937+I937-L937-O937-U937-X937-R937</f>
        <v>0</v>
      </c>
      <c r="AB937" s="7">
        <v>45351</v>
      </c>
    </row>
    <row r="938" spans="1:28" ht="15.75" x14ac:dyDescent="0.25">
      <c r="A938" s="29">
        <v>45404</v>
      </c>
      <c r="B938" s="72" t="s">
        <v>723</v>
      </c>
      <c r="C938" s="25"/>
      <c r="D938" s="27" t="s">
        <v>52</v>
      </c>
      <c r="E938" s="25" t="s">
        <v>219</v>
      </c>
      <c r="F938" s="25">
        <v>8</v>
      </c>
      <c r="G938" s="25" t="s">
        <v>39</v>
      </c>
      <c r="H938" s="25">
        <v>300000</v>
      </c>
      <c r="I938" s="11">
        <f t="shared" si="150"/>
        <v>2400000</v>
      </c>
      <c r="J938" s="38" t="s">
        <v>24</v>
      </c>
      <c r="K938" s="11"/>
      <c r="L938" s="4">
        <f t="shared" si="151"/>
        <v>0</v>
      </c>
      <c r="M938" s="4"/>
      <c r="N938" s="4"/>
      <c r="O938" s="4">
        <f t="shared" si="152"/>
        <v>0</v>
      </c>
      <c r="P938" s="4"/>
      <c r="Q938" s="4"/>
      <c r="R938" s="4">
        <f t="shared" si="153"/>
        <v>0</v>
      </c>
      <c r="S938" s="4"/>
      <c r="T938" s="4"/>
      <c r="U938" s="4">
        <f t="shared" si="154"/>
        <v>1360000</v>
      </c>
      <c r="V938" s="4">
        <v>1360000</v>
      </c>
      <c r="W938" s="4"/>
      <c r="X938" s="4">
        <f t="shared" si="155"/>
        <v>0</v>
      </c>
      <c r="Y938" s="4"/>
      <c r="Z938" s="4"/>
      <c r="AA938" s="4">
        <f>C938+I938-L938-O938-U938-X938-R938</f>
        <v>1040000</v>
      </c>
      <c r="AB938" s="7">
        <v>45351</v>
      </c>
    </row>
    <row r="939" spans="1:28" ht="15.75" x14ac:dyDescent="0.25">
      <c r="A939" s="29">
        <v>45404</v>
      </c>
      <c r="B939" s="72" t="s">
        <v>723</v>
      </c>
      <c r="C939" s="25"/>
      <c r="D939" s="27" t="s">
        <v>52</v>
      </c>
      <c r="E939" s="25" t="s">
        <v>790</v>
      </c>
      <c r="F939" s="25">
        <v>4</v>
      </c>
      <c r="G939" s="25" t="s">
        <v>48</v>
      </c>
      <c r="H939" s="25">
        <v>230000</v>
      </c>
      <c r="I939" s="11">
        <f t="shared" si="150"/>
        <v>920000</v>
      </c>
      <c r="J939" s="26" t="s">
        <v>28</v>
      </c>
      <c r="K939" s="11"/>
      <c r="L939" s="4">
        <f t="shared" si="151"/>
        <v>0</v>
      </c>
      <c r="M939" s="4"/>
      <c r="N939" s="4"/>
      <c r="O939" s="4">
        <f t="shared" si="152"/>
        <v>0</v>
      </c>
      <c r="P939" s="4"/>
      <c r="Q939" s="4"/>
      <c r="R939" s="4">
        <f t="shared" si="153"/>
        <v>0</v>
      </c>
      <c r="S939" s="4"/>
      <c r="T939" s="4"/>
      <c r="U939" s="4">
        <f t="shared" si="154"/>
        <v>0</v>
      </c>
      <c r="V939" s="4"/>
      <c r="W939" s="4"/>
      <c r="X939" s="4">
        <f t="shared" si="155"/>
        <v>0</v>
      </c>
      <c r="Y939" s="4"/>
      <c r="Z939" s="4"/>
      <c r="AA939" s="4">
        <f>C939+I939-L939-O939-U939-X939-R939</f>
        <v>920000</v>
      </c>
      <c r="AB939" s="7"/>
    </row>
    <row r="940" spans="1:28" ht="15.75" x14ac:dyDescent="0.25">
      <c r="A940" s="29">
        <v>45404</v>
      </c>
      <c r="B940" s="25" t="s">
        <v>162</v>
      </c>
      <c r="C940" s="25"/>
      <c r="D940" s="25" t="s">
        <v>46</v>
      </c>
      <c r="E940" s="25" t="s">
        <v>208</v>
      </c>
      <c r="F940" s="25">
        <v>5000</v>
      </c>
      <c r="G940" s="25" t="s">
        <v>34</v>
      </c>
      <c r="H940" s="25">
        <v>795</v>
      </c>
      <c r="I940" s="11">
        <f t="shared" si="150"/>
        <v>3975000</v>
      </c>
      <c r="J940" s="26" t="s">
        <v>28</v>
      </c>
      <c r="K940" s="11"/>
      <c r="L940" s="4">
        <f t="shared" si="151"/>
        <v>0</v>
      </c>
      <c r="M940" s="4"/>
      <c r="N940" s="4"/>
      <c r="O940" s="4">
        <f t="shared" si="152"/>
        <v>0</v>
      </c>
      <c r="P940" s="4"/>
      <c r="Q940" s="4"/>
      <c r="R940" s="4">
        <f t="shared" si="153"/>
        <v>0</v>
      </c>
      <c r="S940" s="4"/>
      <c r="T940" s="4"/>
      <c r="U940" s="4">
        <f t="shared" si="154"/>
        <v>0</v>
      </c>
      <c r="V940" s="4"/>
      <c r="W940" s="4"/>
      <c r="X940" s="4">
        <f t="shared" si="155"/>
        <v>0</v>
      </c>
      <c r="Y940" s="4"/>
      <c r="Z940" s="4"/>
      <c r="AA940" s="4">
        <f>C940+I940-L940-O940-U940-X940-R940</f>
        <v>3975000</v>
      </c>
      <c r="AB940" s="7"/>
    </row>
    <row r="941" spans="1:28" ht="15.75" x14ac:dyDescent="0.25">
      <c r="A941" s="29">
        <v>45404</v>
      </c>
      <c r="B941" s="72" t="s">
        <v>162</v>
      </c>
      <c r="C941" s="25"/>
      <c r="D941" s="25" t="s">
        <v>46</v>
      </c>
      <c r="E941" s="25" t="s">
        <v>395</v>
      </c>
      <c r="F941" s="25">
        <v>10000</v>
      </c>
      <c r="G941" s="25" t="s">
        <v>34</v>
      </c>
      <c r="H941" s="25">
        <v>1010</v>
      </c>
      <c r="I941" s="11">
        <f t="shared" si="150"/>
        <v>10100000</v>
      </c>
      <c r="J941" s="26" t="s">
        <v>28</v>
      </c>
      <c r="K941" s="11"/>
      <c r="L941" s="4">
        <f t="shared" si="151"/>
        <v>0</v>
      </c>
      <c r="M941" s="4"/>
      <c r="N941" s="4"/>
      <c r="O941" s="4">
        <f t="shared" si="152"/>
        <v>0</v>
      </c>
      <c r="P941" s="4"/>
      <c r="Q941" s="4"/>
      <c r="R941" s="4">
        <f t="shared" si="153"/>
        <v>0</v>
      </c>
      <c r="S941" s="4"/>
      <c r="T941" s="4"/>
      <c r="U941" s="4">
        <f t="shared" si="154"/>
        <v>0</v>
      </c>
      <c r="V941" s="4"/>
      <c r="W941" s="4"/>
      <c r="X941" s="4">
        <f t="shared" si="155"/>
        <v>0</v>
      </c>
      <c r="Y941" s="4"/>
      <c r="Z941" s="4"/>
      <c r="AA941" s="4">
        <f>C941+I941-L941-O941-U941-X941-R941</f>
        <v>10100000</v>
      </c>
      <c r="AB941" s="7"/>
    </row>
    <row r="942" spans="1:28" ht="15.75" x14ac:dyDescent="0.25">
      <c r="A942" s="29">
        <v>45404</v>
      </c>
      <c r="B942" s="72" t="s">
        <v>162</v>
      </c>
      <c r="C942" s="25"/>
      <c r="D942" s="25" t="s">
        <v>46</v>
      </c>
      <c r="E942" s="25" t="s">
        <v>128</v>
      </c>
      <c r="F942" s="25">
        <v>25</v>
      </c>
      <c r="G942" s="25" t="s">
        <v>39</v>
      </c>
      <c r="H942" s="25">
        <v>125000</v>
      </c>
      <c r="I942" s="11">
        <f t="shared" si="150"/>
        <v>3125000</v>
      </c>
      <c r="J942" s="26" t="s">
        <v>28</v>
      </c>
      <c r="K942" s="11"/>
      <c r="L942" s="4">
        <f t="shared" si="151"/>
        <v>0</v>
      </c>
      <c r="M942" s="4"/>
      <c r="N942" s="4"/>
      <c r="O942" s="4">
        <f t="shared" si="152"/>
        <v>0</v>
      </c>
      <c r="P942" s="4"/>
      <c r="Q942" s="4"/>
      <c r="R942" s="4">
        <f t="shared" si="153"/>
        <v>0</v>
      </c>
      <c r="S942" s="4"/>
      <c r="T942" s="4"/>
      <c r="U942" s="4">
        <f t="shared" si="154"/>
        <v>0</v>
      </c>
      <c r="V942" s="4"/>
      <c r="W942" s="4"/>
      <c r="X942" s="4">
        <f t="shared" si="155"/>
        <v>0</v>
      </c>
      <c r="Y942" s="4"/>
      <c r="Z942" s="4"/>
      <c r="AA942" s="4">
        <f>C942+I942-L942-O942-U942-X942-R942</f>
        <v>3125000</v>
      </c>
      <c r="AB942" s="7"/>
    </row>
    <row r="943" spans="1:28" ht="15.75" x14ac:dyDescent="0.25">
      <c r="A943" s="29">
        <v>45404</v>
      </c>
      <c r="B943" s="72" t="s">
        <v>162</v>
      </c>
      <c r="C943" s="25"/>
      <c r="D943" s="25" t="s">
        <v>46</v>
      </c>
      <c r="E943" s="25" t="s">
        <v>87</v>
      </c>
      <c r="F943" s="25">
        <v>2000</v>
      </c>
      <c r="G943" s="25" t="s">
        <v>34</v>
      </c>
      <c r="H943" s="25">
        <v>1120</v>
      </c>
      <c r="I943" s="11">
        <f t="shared" si="150"/>
        <v>2240000</v>
      </c>
      <c r="J943" s="26" t="s">
        <v>28</v>
      </c>
      <c r="K943" s="11"/>
      <c r="L943" s="4">
        <f t="shared" si="151"/>
        <v>0</v>
      </c>
      <c r="M943" s="4"/>
      <c r="N943" s="4"/>
      <c r="O943" s="4">
        <f t="shared" si="152"/>
        <v>0</v>
      </c>
      <c r="P943" s="4"/>
      <c r="Q943" s="4"/>
      <c r="R943" s="4">
        <f t="shared" si="153"/>
        <v>0</v>
      </c>
      <c r="S943" s="4"/>
      <c r="T943" s="4"/>
      <c r="U943" s="4">
        <f t="shared" si="154"/>
        <v>0</v>
      </c>
      <c r="V943" s="4"/>
      <c r="W943" s="4"/>
      <c r="X943" s="4">
        <f t="shared" si="155"/>
        <v>0</v>
      </c>
      <c r="Y943" s="4"/>
      <c r="Z943" s="4"/>
      <c r="AA943" s="4">
        <f>C943+I943-L943-O943-U943-X943-R943</f>
        <v>2240000</v>
      </c>
      <c r="AB943" s="7"/>
    </row>
    <row r="944" spans="1:28" ht="15.75" x14ac:dyDescent="0.25">
      <c r="A944" s="29">
        <v>45404</v>
      </c>
      <c r="B944" s="25" t="s">
        <v>162</v>
      </c>
      <c r="C944" s="27"/>
      <c r="D944" s="25" t="s">
        <v>46</v>
      </c>
      <c r="E944" s="27" t="s">
        <v>179</v>
      </c>
      <c r="F944" s="27">
        <v>3000</v>
      </c>
      <c r="G944" s="25" t="s">
        <v>34</v>
      </c>
      <c r="H944" s="27">
        <v>1510</v>
      </c>
      <c r="I944" s="11">
        <f t="shared" si="150"/>
        <v>4530000</v>
      </c>
      <c r="J944" s="26" t="s">
        <v>28</v>
      </c>
      <c r="K944" s="11"/>
      <c r="L944" s="4">
        <f t="shared" si="151"/>
        <v>0</v>
      </c>
      <c r="M944" s="4"/>
      <c r="N944" s="4"/>
      <c r="O944" s="4">
        <f t="shared" si="152"/>
        <v>0</v>
      </c>
      <c r="P944" s="4"/>
      <c r="Q944" s="4"/>
      <c r="R944" s="4">
        <f t="shared" si="153"/>
        <v>0</v>
      </c>
      <c r="S944" s="4"/>
      <c r="T944" s="4"/>
      <c r="U944" s="4">
        <f t="shared" si="154"/>
        <v>0</v>
      </c>
      <c r="V944" s="4"/>
      <c r="W944" s="4"/>
      <c r="X944" s="4">
        <f t="shared" si="155"/>
        <v>0</v>
      </c>
      <c r="Y944" s="4"/>
      <c r="Z944" s="4"/>
      <c r="AA944" s="4">
        <f>C944+I944-L944-O944-U944-X944-R944</f>
        <v>4530000</v>
      </c>
      <c r="AB944" s="7"/>
    </row>
    <row r="945" spans="1:28" ht="15.75" x14ac:dyDescent="0.25">
      <c r="A945" s="29">
        <v>45404</v>
      </c>
      <c r="B945" s="73" t="s">
        <v>134</v>
      </c>
      <c r="C945" s="25"/>
      <c r="D945" s="25" t="s">
        <v>52</v>
      </c>
      <c r="E945" s="25" t="s">
        <v>42</v>
      </c>
      <c r="F945" s="25">
        <v>1000</v>
      </c>
      <c r="G945" s="25" t="s">
        <v>34</v>
      </c>
      <c r="H945" s="25">
        <v>4500</v>
      </c>
      <c r="I945" s="11">
        <f t="shared" si="150"/>
        <v>4500000</v>
      </c>
      <c r="J945" s="26" t="s">
        <v>28</v>
      </c>
      <c r="K945" s="11"/>
      <c r="L945" s="4">
        <f t="shared" si="151"/>
        <v>0</v>
      </c>
      <c r="M945" s="4"/>
      <c r="N945" s="4"/>
      <c r="O945" s="4">
        <f t="shared" si="152"/>
        <v>0</v>
      </c>
      <c r="P945" s="4"/>
      <c r="Q945" s="4"/>
      <c r="R945" s="4">
        <f t="shared" si="153"/>
        <v>0</v>
      </c>
      <c r="S945" s="4"/>
      <c r="T945" s="4"/>
      <c r="U945" s="4">
        <f t="shared" si="154"/>
        <v>0</v>
      </c>
      <c r="V945" s="4"/>
      <c r="W945" s="4"/>
      <c r="X945" s="4">
        <f t="shared" si="155"/>
        <v>0</v>
      </c>
      <c r="Y945" s="4"/>
      <c r="Z945" s="4"/>
      <c r="AA945" s="4">
        <f>C945+I945-L945-O945-U945-X945-R945</f>
        <v>4500000</v>
      </c>
      <c r="AB945" s="7"/>
    </row>
    <row r="946" spans="1:28" ht="15.75" x14ac:dyDescent="0.25">
      <c r="A946" s="29">
        <v>45404</v>
      </c>
      <c r="B946" s="73" t="s">
        <v>134</v>
      </c>
      <c r="C946" s="25"/>
      <c r="D946" s="25" t="s">
        <v>52</v>
      </c>
      <c r="E946" s="25" t="s">
        <v>135</v>
      </c>
      <c r="F946" s="25">
        <v>10</v>
      </c>
      <c r="G946" s="25" t="s">
        <v>48</v>
      </c>
      <c r="H946" s="25">
        <v>155000</v>
      </c>
      <c r="I946" s="11">
        <f t="shared" si="150"/>
        <v>1550000</v>
      </c>
      <c r="J946" s="26" t="s">
        <v>28</v>
      </c>
      <c r="K946" s="11"/>
      <c r="L946" s="4">
        <f t="shared" si="151"/>
        <v>0</v>
      </c>
      <c r="M946" s="4"/>
      <c r="N946" s="4"/>
      <c r="O946" s="4">
        <f t="shared" si="152"/>
        <v>0</v>
      </c>
      <c r="P946" s="4"/>
      <c r="Q946" s="4"/>
      <c r="R946" s="4">
        <f t="shared" si="153"/>
        <v>0</v>
      </c>
      <c r="S946" s="4"/>
      <c r="T946" s="4"/>
      <c r="U946" s="4">
        <f t="shared" si="154"/>
        <v>0</v>
      </c>
      <c r="V946" s="4"/>
      <c r="W946" s="4"/>
      <c r="X946" s="4">
        <f t="shared" si="155"/>
        <v>0</v>
      </c>
      <c r="Y946" s="4"/>
      <c r="Z946" s="4"/>
      <c r="AA946" s="4">
        <f>C946+I946-L946-O946-U946-X946-R946</f>
        <v>1550000</v>
      </c>
      <c r="AB946" s="7"/>
    </row>
    <row r="947" spans="1:28" ht="15.75" x14ac:dyDescent="0.25">
      <c r="A947" s="29">
        <v>45404</v>
      </c>
      <c r="B947" s="73" t="s">
        <v>1001</v>
      </c>
      <c r="C947" s="27"/>
      <c r="D947" s="27" t="s">
        <v>52</v>
      </c>
      <c r="E947" s="27" t="s">
        <v>1093</v>
      </c>
      <c r="F947" s="27">
        <v>660</v>
      </c>
      <c r="G947" s="27" t="s">
        <v>39</v>
      </c>
      <c r="H947" s="27">
        <v>12600</v>
      </c>
      <c r="I947" s="11">
        <f t="shared" si="150"/>
        <v>8316000</v>
      </c>
      <c r="J947" s="31" t="s">
        <v>324</v>
      </c>
      <c r="K947" s="11"/>
      <c r="L947" s="4">
        <f t="shared" si="151"/>
        <v>8316000</v>
      </c>
      <c r="M947" s="4">
        <v>8316000</v>
      </c>
      <c r="N947" s="4"/>
      <c r="O947" s="4">
        <f t="shared" si="152"/>
        <v>0</v>
      </c>
      <c r="P947" s="4"/>
      <c r="Q947" s="4"/>
      <c r="R947" s="4">
        <f t="shared" si="153"/>
        <v>0</v>
      </c>
      <c r="S947" s="4"/>
      <c r="T947" s="4"/>
      <c r="U947" s="4">
        <f t="shared" si="154"/>
        <v>0</v>
      </c>
      <c r="V947" s="4"/>
      <c r="W947" s="4"/>
      <c r="X947" s="4">
        <f t="shared" si="155"/>
        <v>0</v>
      </c>
      <c r="Y947" s="4"/>
      <c r="Z947" s="4"/>
      <c r="AA947" s="4">
        <f>C947+I947-L947-O947-U947-X947-R947</f>
        <v>0</v>
      </c>
      <c r="AB947" s="7">
        <v>45405</v>
      </c>
    </row>
    <row r="948" spans="1:28" ht="15.75" x14ac:dyDescent="0.25">
      <c r="A948" s="29">
        <v>45404</v>
      </c>
      <c r="B948" s="73" t="s">
        <v>253</v>
      </c>
      <c r="C948" s="25"/>
      <c r="D948" s="27" t="s">
        <v>52</v>
      </c>
      <c r="E948" s="25" t="s">
        <v>127</v>
      </c>
      <c r="F948" s="25">
        <v>10</v>
      </c>
      <c r="G948" s="25" t="s">
        <v>39</v>
      </c>
      <c r="H948" s="25">
        <v>65000</v>
      </c>
      <c r="I948" s="11">
        <f t="shared" si="150"/>
        <v>650000</v>
      </c>
      <c r="J948" s="26" t="s">
        <v>28</v>
      </c>
      <c r="K948" s="11"/>
      <c r="L948" s="4">
        <f t="shared" si="151"/>
        <v>0</v>
      </c>
      <c r="M948" s="4"/>
      <c r="N948" s="4"/>
      <c r="O948" s="4">
        <f t="shared" si="152"/>
        <v>0</v>
      </c>
      <c r="P948" s="4"/>
      <c r="Q948" s="4"/>
      <c r="R948" s="4">
        <f t="shared" si="153"/>
        <v>0</v>
      </c>
      <c r="S948" s="4"/>
      <c r="T948" s="4"/>
      <c r="U948" s="4">
        <f t="shared" si="154"/>
        <v>0</v>
      </c>
      <c r="V948" s="4"/>
      <c r="W948" s="4"/>
      <c r="X948" s="4">
        <f t="shared" si="155"/>
        <v>0</v>
      </c>
      <c r="Y948" s="4"/>
      <c r="Z948" s="4"/>
      <c r="AA948" s="4">
        <f>C948+I948-L948-O948-U948-X948-R948</f>
        <v>650000</v>
      </c>
      <c r="AB948" s="7"/>
    </row>
    <row r="949" spans="1:28" ht="15.75" x14ac:dyDescent="0.25">
      <c r="A949" s="29">
        <v>45404</v>
      </c>
      <c r="B949" s="73" t="s">
        <v>51</v>
      </c>
      <c r="C949" s="25"/>
      <c r="D949" s="25" t="s">
        <v>46</v>
      </c>
      <c r="E949" s="25" t="s">
        <v>1306</v>
      </c>
      <c r="F949" s="25">
        <v>1</v>
      </c>
      <c r="G949" s="27" t="s">
        <v>23</v>
      </c>
      <c r="H949" s="25">
        <v>420000</v>
      </c>
      <c r="I949" s="11">
        <f t="shared" si="150"/>
        <v>420000</v>
      </c>
      <c r="J949" s="26" t="s">
        <v>28</v>
      </c>
      <c r="K949" s="11"/>
      <c r="L949" s="4">
        <f t="shared" si="151"/>
        <v>0</v>
      </c>
      <c r="M949" s="4"/>
      <c r="N949" s="4"/>
      <c r="O949" s="4">
        <f t="shared" si="152"/>
        <v>0</v>
      </c>
      <c r="P949" s="4"/>
      <c r="Q949" s="4"/>
      <c r="R949" s="4">
        <f t="shared" si="153"/>
        <v>0</v>
      </c>
      <c r="S949" s="4"/>
      <c r="T949" s="4"/>
      <c r="U949" s="4">
        <f t="shared" si="154"/>
        <v>0</v>
      </c>
      <c r="V949" s="4"/>
      <c r="W949" s="4"/>
      <c r="X949" s="4">
        <f t="shared" si="155"/>
        <v>0</v>
      </c>
      <c r="Y949" s="4"/>
      <c r="Z949" s="4"/>
      <c r="AA949" s="4">
        <f>C949+I949-L949-O949-U949-X949-R949</f>
        <v>420000</v>
      </c>
      <c r="AB949" s="7"/>
    </row>
    <row r="950" spans="1:28" ht="15.75" x14ac:dyDescent="0.25">
      <c r="A950" s="29">
        <v>45404</v>
      </c>
      <c r="B950" s="73" t="s">
        <v>211</v>
      </c>
      <c r="C950" s="25"/>
      <c r="D950" s="27" t="s">
        <v>52</v>
      </c>
      <c r="E950" s="25" t="s">
        <v>60</v>
      </c>
      <c r="F950" s="25">
        <v>250</v>
      </c>
      <c r="G950" s="27" t="s">
        <v>34</v>
      </c>
      <c r="H950" s="25">
        <v>1370</v>
      </c>
      <c r="I950" s="11">
        <f t="shared" si="150"/>
        <v>342500</v>
      </c>
      <c r="J950" s="32" t="s">
        <v>312</v>
      </c>
      <c r="K950" s="11" t="s">
        <v>1323</v>
      </c>
      <c r="L950" s="4">
        <f t="shared" si="151"/>
        <v>0</v>
      </c>
      <c r="M950" s="4"/>
      <c r="N950" s="4"/>
      <c r="O950" s="4">
        <f t="shared" si="152"/>
        <v>342500</v>
      </c>
      <c r="P950" s="4">
        <v>342500</v>
      </c>
      <c r="Q950" s="4"/>
      <c r="R950" s="4">
        <f t="shared" si="153"/>
        <v>0</v>
      </c>
      <c r="S950" s="4"/>
      <c r="T950" s="4"/>
      <c r="U950" s="4">
        <f t="shared" si="154"/>
        <v>0</v>
      </c>
      <c r="V950" s="4"/>
      <c r="W950" s="4"/>
      <c r="X950" s="4">
        <f t="shared" si="155"/>
        <v>0</v>
      </c>
      <c r="Y950" s="4"/>
      <c r="Z950" s="4"/>
      <c r="AA950" s="4">
        <f>C950+I950-L950-O950-U950-X950-R950</f>
        <v>0</v>
      </c>
      <c r="AB950" s="7">
        <v>45405</v>
      </c>
    </row>
    <row r="951" spans="1:28" ht="15.75" x14ac:dyDescent="0.25">
      <c r="A951" s="24">
        <v>45404</v>
      </c>
      <c r="B951" s="72" t="s">
        <v>513</v>
      </c>
      <c r="C951" s="25"/>
      <c r="D951" s="25" t="s">
        <v>52</v>
      </c>
      <c r="E951" s="25" t="s">
        <v>150</v>
      </c>
      <c r="F951" s="25">
        <v>40</v>
      </c>
      <c r="G951" s="25" t="s">
        <v>77</v>
      </c>
      <c r="H951" s="25">
        <v>45000</v>
      </c>
      <c r="I951" s="11">
        <f t="shared" si="150"/>
        <v>1800000</v>
      </c>
      <c r="J951" s="26" t="s">
        <v>28</v>
      </c>
      <c r="K951" s="11"/>
      <c r="L951" s="4">
        <f t="shared" si="151"/>
        <v>0</v>
      </c>
      <c r="M951" s="4"/>
      <c r="N951" s="4"/>
      <c r="O951" s="4">
        <f t="shared" si="152"/>
        <v>0</v>
      </c>
      <c r="P951" s="4"/>
      <c r="Q951" s="4"/>
      <c r="R951" s="4">
        <f t="shared" si="153"/>
        <v>0</v>
      </c>
      <c r="S951" s="4"/>
      <c r="T951" s="4"/>
      <c r="U951" s="4">
        <f t="shared" si="154"/>
        <v>0</v>
      </c>
      <c r="V951" s="4"/>
      <c r="W951" s="4"/>
      <c r="X951" s="4">
        <f t="shared" si="155"/>
        <v>0</v>
      </c>
      <c r="Y951" s="4"/>
      <c r="Z951" s="4"/>
      <c r="AA951" s="4">
        <f>C951+I951-L951-O951-U951-X951-R951</f>
        <v>1800000</v>
      </c>
      <c r="AB951" s="7"/>
    </row>
    <row r="952" spans="1:28" ht="15.75" x14ac:dyDescent="0.25">
      <c r="A952" s="29">
        <v>45404</v>
      </c>
      <c r="B952" s="72" t="s">
        <v>513</v>
      </c>
      <c r="C952" s="27"/>
      <c r="D952" s="25" t="s">
        <v>52</v>
      </c>
      <c r="E952" s="27" t="s">
        <v>129</v>
      </c>
      <c r="F952" s="27">
        <v>12</v>
      </c>
      <c r="G952" s="27" t="s">
        <v>77</v>
      </c>
      <c r="H952" s="27">
        <v>60000</v>
      </c>
      <c r="I952" s="11">
        <f t="shared" si="150"/>
        <v>720000</v>
      </c>
      <c r="J952" s="26" t="s">
        <v>28</v>
      </c>
      <c r="K952" s="11"/>
      <c r="L952" s="4">
        <f t="shared" si="151"/>
        <v>0</v>
      </c>
      <c r="M952" s="4"/>
      <c r="N952" s="4"/>
      <c r="O952" s="4">
        <f t="shared" si="152"/>
        <v>0</v>
      </c>
      <c r="P952" s="4"/>
      <c r="Q952" s="4"/>
      <c r="R952" s="4">
        <f t="shared" si="153"/>
        <v>0</v>
      </c>
      <c r="S952" s="4"/>
      <c r="T952" s="4"/>
      <c r="U952" s="4">
        <f t="shared" si="154"/>
        <v>0</v>
      </c>
      <c r="V952" s="4"/>
      <c r="W952" s="4"/>
      <c r="X952" s="4">
        <f t="shared" si="155"/>
        <v>0</v>
      </c>
      <c r="Y952" s="4"/>
      <c r="Z952" s="4"/>
      <c r="AA952" s="4">
        <f>C952+I952-L952-O952-U952-X952-R952</f>
        <v>720000</v>
      </c>
      <c r="AB952" s="7"/>
    </row>
    <row r="953" spans="1:28" ht="15.75" x14ac:dyDescent="0.25">
      <c r="A953" s="24">
        <v>45404</v>
      </c>
      <c r="B953" s="72" t="s">
        <v>159</v>
      </c>
      <c r="C953" s="25"/>
      <c r="D953" s="25" t="s">
        <v>46</v>
      </c>
      <c r="E953" s="25" t="s">
        <v>534</v>
      </c>
      <c r="F953" s="25">
        <v>1125</v>
      </c>
      <c r="G953" s="25" t="s">
        <v>34</v>
      </c>
      <c r="H953" s="25">
        <v>3510</v>
      </c>
      <c r="I953" s="11">
        <f t="shared" si="150"/>
        <v>3948750</v>
      </c>
      <c r="J953" s="17" t="s">
        <v>312</v>
      </c>
      <c r="K953" s="11" t="s">
        <v>1310</v>
      </c>
      <c r="L953" s="4">
        <f t="shared" si="151"/>
        <v>0</v>
      </c>
      <c r="M953" s="4"/>
      <c r="N953" s="4"/>
      <c r="O953" s="4">
        <f t="shared" si="152"/>
        <v>3948750</v>
      </c>
      <c r="P953" s="4">
        <v>3948750</v>
      </c>
      <c r="Q953" s="4"/>
      <c r="R953" s="4">
        <f t="shared" si="153"/>
        <v>0</v>
      </c>
      <c r="S953" s="4"/>
      <c r="T953" s="4"/>
      <c r="U953" s="4">
        <f t="shared" si="154"/>
        <v>0</v>
      </c>
      <c r="V953" s="4"/>
      <c r="W953" s="4"/>
      <c r="X953" s="4">
        <f t="shared" si="155"/>
        <v>0</v>
      </c>
      <c r="Y953" s="4"/>
      <c r="Z953" s="4"/>
      <c r="AA953" s="4">
        <f>C953+I953-L953-O953-U953-X953-R953</f>
        <v>0</v>
      </c>
      <c r="AB953" s="7">
        <v>45404</v>
      </c>
    </row>
    <row r="954" spans="1:28" ht="15.75" x14ac:dyDescent="0.25">
      <c r="A954" s="29">
        <v>45405</v>
      </c>
      <c r="B954" s="27" t="s">
        <v>263</v>
      </c>
      <c r="C954" s="27"/>
      <c r="D954" s="27" t="s">
        <v>46</v>
      </c>
      <c r="E954" s="27" t="s">
        <v>40</v>
      </c>
      <c r="F954" s="27">
        <v>1944</v>
      </c>
      <c r="G954" s="27" t="s">
        <v>39</v>
      </c>
      <c r="H954" s="27">
        <v>15000</v>
      </c>
      <c r="I954" s="11">
        <f t="shared" ref="I954:I1015" si="156">F954*H954</f>
        <v>29160000</v>
      </c>
      <c r="J954" s="28" t="s">
        <v>28</v>
      </c>
      <c r="K954" s="11"/>
      <c r="L954" s="4">
        <f>M954+N954</f>
        <v>0</v>
      </c>
      <c r="M954" s="4"/>
      <c r="N954" s="4"/>
      <c r="O954" s="4">
        <f>P954+Q954</f>
        <v>0</v>
      </c>
      <c r="P954" s="4"/>
      <c r="Q954" s="4"/>
      <c r="R954" s="4">
        <f>S954+T954</f>
        <v>0</v>
      </c>
      <c r="S954" s="4"/>
      <c r="T954" s="4"/>
      <c r="U954" s="4">
        <f>V954+W954</f>
        <v>0</v>
      </c>
      <c r="V954" s="4"/>
      <c r="W954" s="4"/>
      <c r="X954" s="4">
        <f>Y954+Z954</f>
        <v>0</v>
      </c>
      <c r="Y954" s="4"/>
      <c r="Z954" s="4"/>
      <c r="AA954" s="4">
        <f>C954+I954-L954-O954-U954-X954-R954</f>
        <v>29160000</v>
      </c>
      <c r="AB954" s="7"/>
    </row>
    <row r="955" spans="1:28" ht="15.75" x14ac:dyDescent="0.25">
      <c r="A955" s="29">
        <v>45405</v>
      </c>
      <c r="B955" s="72" t="s">
        <v>719</v>
      </c>
      <c r="C955" s="25"/>
      <c r="D955" s="27" t="s">
        <v>52</v>
      </c>
      <c r="E955" s="27" t="s">
        <v>179</v>
      </c>
      <c r="F955" s="25">
        <v>3000</v>
      </c>
      <c r="G955" s="25" t="s">
        <v>34</v>
      </c>
      <c r="H955" s="25">
        <v>1460</v>
      </c>
      <c r="I955" s="11">
        <f t="shared" si="156"/>
        <v>4380000</v>
      </c>
      <c r="J955" s="32" t="s">
        <v>324</v>
      </c>
      <c r="K955" s="11"/>
      <c r="L955" s="4">
        <f t="shared" ref="L955:L1015" si="157">M955+N955</f>
        <v>4380000</v>
      </c>
      <c r="M955" s="4">
        <v>4380000</v>
      </c>
      <c r="N955" s="4"/>
      <c r="O955" s="4">
        <f t="shared" ref="O955:O1015" si="158">P955+Q955</f>
        <v>0</v>
      </c>
      <c r="P955" s="4"/>
      <c r="Q955" s="4"/>
      <c r="R955" s="4">
        <f t="shared" ref="R955:R1015" si="159">S955+T955</f>
        <v>0</v>
      </c>
      <c r="S955" s="4"/>
      <c r="T955" s="4"/>
      <c r="U955" s="4">
        <f t="shared" ref="U955:U1015" si="160">V955+W955</f>
        <v>0</v>
      </c>
      <c r="V955" s="4"/>
      <c r="W955" s="4"/>
      <c r="X955" s="4">
        <f t="shared" ref="X955:X1015" si="161">Y955+Z955</f>
        <v>0</v>
      </c>
      <c r="Y955" s="4"/>
      <c r="Z955" s="4"/>
      <c r="AA955" s="4">
        <f>C955+I955-L955-O955-U955-X955-R955</f>
        <v>0</v>
      </c>
      <c r="AB955" s="7">
        <v>45405</v>
      </c>
    </row>
    <row r="956" spans="1:28" ht="15.75" x14ac:dyDescent="0.25">
      <c r="A956" s="29">
        <v>45405</v>
      </c>
      <c r="B956" s="72" t="s">
        <v>493</v>
      </c>
      <c r="C956" s="25"/>
      <c r="D956" s="27" t="s">
        <v>52</v>
      </c>
      <c r="E956" s="27" t="s">
        <v>128</v>
      </c>
      <c r="F956" s="25">
        <v>25</v>
      </c>
      <c r="G956" s="27" t="s">
        <v>39</v>
      </c>
      <c r="H956" s="25">
        <v>115000</v>
      </c>
      <c r="I956" s="11">
        <f t="shared" si="156"/>
        <v>2875000</v>
      </c>
      <c r="J956" s="31" t="s">
        <v>324</v>
      </c>
      <c r="K956" s="11"/>
      <c r="L956" s="4">
        <f t="shared" si="157"/>
        <v>0</v>
      </c>
      <c r="M956" s="4"/>
      <c r="N956" s="4"/>
      <c r="O956" s="4">
        <f t="shared" si="158"/>
        <v>0</v>
      </c>
      <c r="P956" s="4"/>
      <c r="Q956" s="4"/>
      <c r="R956" s="4">
        <f t="shared" si="159"/>
        <v>0</v>
      </c>
      <c r="S956" s="4"/>
      <c r="T956" s="4"/>
      <c r="U956" s="4">
        <f t="shared" si="160"/>
        <v>2875000</v>
      </c>
      <c r="V956" s="4">
        <v>2875000</v>
      </c>
      <c r="W956" s="4"/>
      <c r="X956" s="4">
        <f t="shared" si="161"/>
        <v>0</v>
      </c>
      <c r="Y956" s="4"/>
      <c r="Z956" s="4"/>
      <c r="AA956" s="4">
        <f>C956+I956-L956-O956-U956-X956-R956</f>
        <v>0</v>
      </c>
      <c r="AB956" s="7">
        <v>45402</v>
      </c>
    </row>
    <row r="957" spans="1:28" ht="15.75" x14ac:dyDescent="0.25">
      <c r="A957" s="29">
        <v>45405</v>
      </c>
      <c r="B957" s="72" t="s">
        <v>956</v>
      </c>
      <c r="C957" s="25"/>
      <c r="D957" s="27" t="s">
        <v>46</v>
      </c>
      <c r="E957" s="27" t="s">
        <v>133</v>
      </c>
      <c r="F957" s="25">
        <v>600</v>
      </c>
      <c r="G957" s="27" t="s">
        <v>34</v>
      </c>
      <c r="H957" s="25">
        <v>3497</v>
      </c>
      <c r="I957" s="11">
        <f t="shared" si="156"/>
        <v>2098200</v>
      </c>
      <c r="J957" s="31" t="s">
        <v>312</v>
      </c>
      <c r="K957" s="11" t="s">
        <v>1308</v>
      </c>
      <c r="L957" s="4">
        <f t="shared" si="157"/>
        <v>0</v>
      </c>
      <c r="M957" s="4"/>
      <c r="N957" s="4"/>
      <c r="O957" s="4">
        <f t="shared" si="158"/>
        <v>2098200</v>
      </c>
      <c r="P957" s="4">
        <v>2098200</v>
      </c>
      <c r="Q957" s="4"/>
      <c r="R957" s="4">
        <f t="shared" si="159"/>
        <v>0</v>
      </c>
      <c r="S957" s="4"/>
      <c r="T957" s="4"/>
      <c r="U957" s="4">
        <f t="shared" si="160"/>
        <v>0</v>
      </c>
      <c r="V957" s="4"/>
      <c r="W957" s="4"/>
      <c r="X957" s="4">
        <f t="shared" si="161"/>
        <v>0</v>
      </c>
      <c r="Y957" s="4"/>
      <c r="Z957" s="4"/>
      <c r="AA957" s="4">
        <f>C957+I957-L957-O957-U957-X957-R957</f>
        <v>0</v>
      </c>
      <c r="AB957" s="7">
        <v>45405</v>
      </c>
    </row>
    <row r="958" spans="1:28" ht="15.75" x14ac:dyDescent="0.25">
      <c r="A958" s="29">
        <v>45405</v>
      </c>
      <c r="B958" s="72" t="s">
        <v>501</v>
      </c>
      <c r="C958" s="27"/>
      <c r="D958" s="27" t="s">
        <v>46</v>
      </c>
      <c r="E958" s="27" t="s">
        <v>133</v>
      </c>
      <c r="F958" s="25">
        <v>200</v>
      </c>
      <c r="G958" s="27" t="s">
        <v>34</v>
      </c>
      <c r="H958" s="27">
        <v>3497</v>
      </c>
      <c r="I958" s="11">
        <f t="shared" si="156"/>
        <v>699400</v>
      </c>
      <c r="J958" s="31" t="s">
        <v>312</v>
      </c>
      <c r="K958" s="11" t="s">
        <v>1321</v>
      </c>
      <c r="L958" s="4">
        <f t="shared" si="157"/>
        <v>0</v>
      </c>
      <c r="M958" s="4"/>
      <c r="N958" s="4"/>
      <c r="O958" s="4">
        <f t="shared" si="158"/>
        <v>699400</v>
      </c>
      <c r="P958" s="4">
        <v>699400</v>
      </c>
      <c r="Q958" s="4"/>
      <c r="R958" s="4">
        <f t="shared" si="159"/>
        <v>0</v>
      </c>
      <c r="S958" s="4"/>
      <c r="T958" s="4"/>
      <c r="U958" s="4">
        <f t="shared" si="160"/>
        <v>0</v>
      </c>
      <c r="V958" s="4"/>
      <c r="W958" s="4"/>
      <c r="X958" s="4">
        <f t="shared" si="161"/>
        <v>0</v>
      </c>
      <c r="Y958" s="4"/>
      <c r="Z958" s="4"/>
      <c r="AA958" s="4">
        <f>C958+I958-L958-O958-U958-X958-R958</f>
        <v>0</v>
      </c>
      <c r="AB958" s="7">
        <v>45405</v>
      </c>
    </row>
    <row r="959" spans="1:28" ht="15.75" x14ac:dyDescent="0.25">
      <c r="A959" s="29">
        <v>45405</v>
      </c>
      <c r="B959" s="25" t="s">
        <v>296</v>
      </c>
      <c r="C959" s="25"/>
      <c r="D959" s="25" t="s">
        <v>52</v>
      </c>
      <c r="E959" s="25" t="s">
        <v>138</v>
      </c>
      <c r="F959" s="25">
        <v>250</v>
      </c>
      <c r="G959" s="27" t="s">
        <v>34</v>
      </c>
      <c r="H959" s="25">
        <v>1550</v>
      </c>
      <c r="I959" s="11">
        <f t="shared" si="156"/>
        <v>387500</v>
      </c>
      <c r="J959" s="26" t="s">
        <v>28</v>
      </c>
      <c r="K959" s="11"/>
      <c r="L959" s="4">
        <f t="shared" si="157"/>
        <v>0</v>
      </c>
      <c r="M959" s="4"/>
      <c r="N959" s="4"/>
      <c r="O959" s="4">
        <f t="shared" si="158"/>
        <v>0</v>
      </c>
      <c r="P959" s="4"/>
      <c r="Q959" s="4"/>
      <c r="R959" s="4">
        <f t="shared" si="159"/>
        <v>0</v>
      </c>
      <c r="S959" s="4"/>
      <c r="T959" s="4"/>
      <c r="U959" s="4">
        <f t="shared" si="160"/>
        <v>0</v>
      </c>
      <c r="V959" s="4"/>
      <c r="W959" s="4"/>
      <c r="X959" s="4">
        <f t="shared" si="161"/>
        <v>0</v>
      </c>
      <c r="Y959" s="4"/>
      <c r="Z959" s="4"/>
      <c r="AA959" s="4">
        <f>C959+I959-L959-O959-U959-X959-R959</f>
        <v>387500</v>
      </c>
      <c r="AB959" s="7"/>
    </row>
    <row r="960" spans="1:28" ht="15.75" x14ac:dyDescent="0.25">
      <c r="A960" s="29">
        <v>45405</v>
      </c>
      <c r="B960" s="72" t="s">
        <v>1319</v>
      </c>
      <c r="C960" s="25"/>
      <c r="D960" s="27" t="s">
        <v>52</v>
      </c>
      <c r="E960" s="25" t="s">
        <v>154</v>
      </c>
      <c r="F960" s="25">
        <v>250</v>
      </c>
      <c r="G960" s="27" t="s">
        <v>34</v>
      </c>
      <c r="H960" s="25">
        <v>1190</v>
      </c>
      <c r="I960" s="11">
        <f t="shared" si="156"/>
        <v>297500</v>
      </c>
      <c r="J960" s="32" t="s">
        <v>324</v>
      </c>
      <c r="K960" s="11" t="s">
        <v>1325</v>
      </c>
      <c r="L960" s="4">
        <f t="shared" si="157"/>
        <v>0</v>
      </c>
      <c r="M960" s="4"/>
      <c r="N960" s="4"/>
      <c r="O960" s="4">
        <f t="shared" si="158"/>
        <v>267500</v>
      </c>
      <c r="P960" s="4">
        <v>267500</v>
      </c>
      <c r="Q960" s="4"/>
      <c r="R960" s="4">
        <f t="shared" si="159"/>
        <v>0</v>
      </c>
      <c r="S960" s="4"/>
      <c r="T960" s="4"/>
      <c r="U960" s="4">
        <f t="shared" si="160"/>
        <v>30000</v>
      </c>
      <c r="V960" s="4"/>
      <c r="W960" s="4">
        <v>30000</v>
      </c>
      <c r="X960" s="4">
        <f t="shared" si="161"/>
        <v>0</v>
      </c>
      <c r="Y960" s="4"/>
      <c r="Z960" s="4"/>
      <c r="AA960" s="4">
        <f>C960+I960-L960-O960-U960-X960-R960</f>
        <v>0</v>
      </c>
      <c r="AB960" s="7">
        <v>45405</v>
      </c>
    </row>
    <row r="961" spans="1:28" ht="15.75" x14ac:dyDescent="0.25">
      <c r="A961" s="29">
        <v>45405</v>
      </c>
      <c r="B961" s="72" t="s">
        <v>1319</v>
      </c>
      <c r="C961" s="25"/>
      <c r="D961" s="27" t="s">
        <v>52</v>
      </c>
      <c r="E961" s="25" t="s">
        <v>151</v>
      </c>
      <c r="F961" s="25">
        <v>500</v>
      </c>
      <c r="G961" s="27" t="s">
        <v>34</v>
      </c>
      <c r="H961" s="25">
        <v>1880</v>
      </c>
      <c r="I961" s="11">
        <f t="shared" si="156"/>
        <v>940000</v>
      </c>
      <c r="J961" s="31" t="s">
        <v>312</v>
      </c>
      <c r="K961" s="11" t="s">
        <v>1325</v>
      </c>
      <c r="L961" s="4">
        <f t="shared" si="157"/>
        <v>0</v>
      </c>
      <c r="M961" s="4"/>
      <c r="N961" s="4"/>
      <c r="O961" s="4">
        <f t="shared" si="158"/>
        <v>940000</v>
      </c>
      <c r="P961" s="4">
        <v>940000</v>
      </c>
      <c r="Q961" s="4"/>
      <c r="R961" s="4">
        <f t="shared" si="159"/>
        <v>0</v>
      </c>
      <c r="S961" s="4"/>
      <c r="T961" s="4"/>
      <c r="U961" s="4">
        <f t="shared" si="160"/>
        <v>0</v>
      </c>
      <c r="V961" s="4"/>
      <c r="W961" s="4"/>
      <c r="X961" s="4">
        <f t="shared" si="161"/>
        <v>0</v>
      </c>
      <c r="Y961" s="4"/>
      <c r="Z961" s="4"/>
      <c r="AA961" s="4">
        <f>C961+I961-L961-O961-U961-X961-R961</f>
        <v>0</v>
      </c>
      <c r="AB961" s="7">
        <v>45405</v>
      </c>
    </row>
    <row r="962" spans="1:28" ht="15.75" x14ac:dyDescent="0.25">
      <c r="A962" s="29">
        <v>45405</v>
      </c>
      <c r="B962" s="72" t="s">
        <v>719</v>
      </c>
      <c r="C962" s="27"/>
      <c r="D962" s="27" t="s">
        <v>52</v>
      </c>
      <c r="E962" s="27" t="s">
        <v>395</v>
      </c>
      <c r="F962" s="27">
        <v>4000</v>
      </c>
      <c r="G962" s="27" t="s">
        <v>34</v>
      </c>
      <c r="H962" s="27">
        <v>960</v>
      </c>
      <c r="I962" s="11">
        <f t="shared" si="156"/>
        <v>3840000</v>
      </c>
      <c r="J962" s="32" t="s">
        <v>324</v>
      </c>
      <c r="K962" s="11"/>
      <c r="L962" s="4">
        <f t="shared" si="157"/>
        <v>3840000</v>
      </c>
      <c r="M962" s="4">
        <v>3840000</v>
      </c>
      <c r="N962" s="4"/>
      <c r="O962" s="4">
        <f t="shared" si="158"/>
        <v>0</v>
      </c>
      <c r="P962" s="4"/>
      <c r="Q962" s="4"/>
      <c r="R962" s="4">
        <f t="shared" si="159"/>
        <v>0</v>
      </c>
      <c r="S962" s="4"/>
      <c r="T962" s="4"/>
      <c r="U962" s="4">
        <f t="shared" si="160"/>
        <v>0</v>
      </c>
      <c r="V962" s="4"/>
      <c r="W962" s="4"/>
      <c r="X962" s="4">
        <f t="shared" si="161"/>
        <v>0</v>
      </c>
      <c r="Y962" s="4"/>
      <c r="Z962" s="4"/>
      <c r="AA962" s="4">
        <f>C962+I962-L962-O962-U962-X962-R962</f>
        <v>0</v>
      </c>
      <c r="AB962" s="7">
        <v>45405</v>
      </c>
    </row>
    <row r="963" spans="1:28" ht="15.75" x14ac:dyDescent="0.25">
      <c r="A963" s="29">
        <v>45405</v>
      </c>
      <c r="B963" s="72" t="s">
        <v>422</v>
      </c>
      <c r="C963" s="25"/>
      <c r="D963" s="27" t="s">
        <v>46</v>
      </c>
      <c r="E963" s="25" t="s">
        <v>42</v>
      </c>
      <c r="F963" s="25">
        <v>200</v>
      </c>
      <c r="G963" s="27" t="s">
        <v>34</v>
      </c>
      <c r="H963" s="25">
        <v>4000</v>
      </c>
      <c r="I963" s="11">
        <f t="shared" si="156"/>
        <v>800000</v>
      </c>
      <c r="J963" s="32" t="s">
        <v>324</v>
      </c>
      <c r="K963" s="11"/>
      <c r="L963" s="4">
        <f t="shared" si="157"/>
        <v>800000</v>
      </c>
      <c r="M963" s="4">
        <v>800000</v>
      </c>
      <c r="N963" s="4"/>
      <c r="O963" s="4">
        <f t="shared" si="158"/>
        <v>0</v>
      </c>
      <c r="P963" s="4"/>
      <c r="Q963" s="4"/>
      <c r="R963" s="4">
        <f t="shared" si="159"/>
        <v>0</v>
      </c>
      <c r="S963" s="4"/>
      <c r="T963" s="4"/>
      <c r="U963" s="4">
        <f t="shared" si="160"/>
        <v>0</v>
      </c>
      <c r="V963" s="4"/>
      <c r="W963" s="4"/>
      <c r="X963" s="4">
        <f t="shared" si="161"/>
        <v>0</v>
      </c>
      <c r="Y963" s="4"/>
      <c r="Z963" s="4"/>
      <c r="AA963" s="4">
        <f>C963+I963-L963-O963-U963-X963-R963</f>
        <v>0</v>
      </c>
      <c r="AB963" s="7">
        <v>45412</v>
      </c>
    </row>
    <row r="964" spans="1:28" ht="15.75" x14ac:dyDescent="0.25">
      <c r="A964" s="29">
        <v>45405</v>
      </c>
      <c r="B964" s="72" t="s">
        <v>422</v>
      </c>
      <c r="C964" s="25"/>
      <c r="D964" s="27" t="s">
        <v>46</v>
      </c>
      <c r="E964" s="25" t="s">
        <v>259</v>
      </c>
      <c r="F964" s="25">
        <v>2000</v>
      </c>
      <c r="G964" s="27" t="s">
        <v>34</v>
      </c>
      <c r="H964" s="25">
        <v>885</v>
      </c>
      <c r="I964" s="11">
        <f t="shared" si="156"/>
        <v>1770000</v>
      </c>
      <c r="J964" s="32" t="s">
        <v>324</v>
      </c>
      <c r="K964" s="11"/>
      <c r="L964" s="4">
        <f t="shared" si="157"/>
        <v>1770000</v>
      </c>
      <c r="M964" s="4">
        <v>1770000</v>
      </c>
      <c r="N964" s="4"/>
      <c r="O964" s="4">
        <f t="shared" si="158"/>
        <v>0</v>
      </c>
      <c r="P964" s="4"/>
      <c r="Q964" s="4"/>
      <c r="R964" s="4">
        <f t="shared" si="159"/>
        <v>0</v>
      </c>
      <c r="S964" s="4"/>
      <c r="T964" s="4"/>
      <c r="U964" s="4">
        <f t="shared" si="160"/>
        <v>0</v>
      </c>
      <c r="V964" s="4"/>
      <c r="W964" s="4"/>
      <c r="X964" s="4">
        <f t="shared" si="161"/>
        <v>0</v>
      </c>
      <c r="Y964" s="4"/>
      <c r="Z964" s="4"/>
      <c r="AA964" s="4">
        <f>C964+I964-L964-O964-U964-X964-R964</f>
        <v>0</v>
      </c>
      <c r="AB964" s="7">
        <v>45412</v>
      </c>
    </row>
    <row r="965" spans="1:28" ht="15.75" x14ac:dyDescent="0.25">
      <c r="A965" s="29">
        <v>45405</v>
      </c>
      <c r="B965" s="72" t="s">
        <v>697</v>
      </c>
      <c r="C965" s="27"/>
      <c r="D965" s="27" t="s">
        <v>52</v>
      </c>
      <c r="E965" s="27" t="s">
        <v>82</v>
      </c>
      <c r="F965" s="27">
        <v>750</v>
      </c>
      <c r="G965" s="27" t="s">
        <v>34</v>
      </c>
      <c r="H965" s="27">
        <v>1755</v>
      </c>
      <c r="I965" s="11">
        <f t="shared" si="156"/>
        <v>1316250</v>
      </c>
      <c r="J965" s="32" t="s">
        <v>324</v>
      </c>
      <c r="K965" s="11"/>
      <c r="L965" s="4">
        <f t="shared" si="157"/>
        <v>1316250</v>
      </c>
      <c r="M965" s="4">
        <v>1316250</v>
      </c>
      <c r="N965" s="4"/>
      <c r="O965" s="4">
        <f t="shared" si="158"/>
        <v>0</v>
      </c>
      <c r="P965" s="4"/>
      <c r="Q965" s="4"/>
      <c r="R965" s="4">
        <f t="shared" si="159"/>
        <v>0</v>
      </c>
      <c r="S965" s="4"/>
      <c r="T965" s="4"/>
      <c r="U965" s="4">
        <f t="shared" si="160"/>
        <v>0</v>
      </c>
      <c r="V965" s="4"/>
      <c r="W965" s="4"/>
      <c r="X965" s="4">
        <f t="shared" si="161"/>
        <v>0</v>
      </c>
      <c r="Y965" s="4"/>
      <c r="Z965" s="4"/>
      <c r="AA965" s="4">
        <f>C965+I965-L965-O965-U965-X965-R965</f>
        <v>0</v>
      </c>
      <c r="AB965" s="7">
        <v>45405</v>
      </c>
    </row>
    <row r="966" spans="1:28" ht="15.75" x14ac:dyDescent="0.25">
      <c r="A966" s="29">
        <v>45405</v>
      </c>
      <c r="B966" s="72" t="s">
        <v>858</v>
      </c>
      <c r="C966" s="25"/>
      <c r="D966" s="27" t="s">
        <v>46</v>
      </c>
      <c r="E966" s="27" t="s">
        <v>225</v>
      </c>
      <c r="F966" s="25">
        <v>400</v>
      </c>
      <c r="G966" s="27" t="s">
        <v>34</v>
      </c>
      <c r="H966" s="25">
        <v>3185</v>
      </c>
      <c r="I966" s="11">
        <f t="shared" si="156"/>
        <v>1274000</v>
      </c>
      <c r="J966" s="31" t="s">
        <v>312</v>
      </c>
      <c r="K966" s="11" t="s">
        <v>1307</v>
      </c>
      <c r="L966" s="4">
        <f t="shared" si="157"/>
        <v>0</v>
      </c>
      <c r="M966" s="4"/>
      <c r="N966" s="4"/>
      <c r="O966" s="4">
        <f t="shared" si="158"/>
        <v>1274000</v>
      </c>
      <c r="P966" s="4">
        <v>1274000</v>
      </c>
      <c r="Q966" s="4"/>
      <c r="R966" s="4">
        <f t="shared" si="159"/>
        <v>0</v>
      </c>
      <c r="S966" s="4"/>
      <c r="T966" s="4"/>
      <c r="U966" s="4">
        <f t="shared" si="160"/>
        <v>0</v>
      </c>
      <c r="V966" s="4"/>
      <c r="W966" s="4"/>
      <c r="X966" s="4">
        <f t="shared" si="161"/>
        <v>0</v>
      </c>
      <c r="Y966" s="4"/>
      <c r="Z966" s="4"/>
      <c r="AA966" s="4">
        <f>C966+I966-L966-O966-U966-X966-R966</f>
        <v>0</v>
      </c>
      <c r="AB966" s="7">
        <v>45404</v>
      </c>
    </row>
    <row r="967" spans="1:28" ht="15.75" x14ac:dyDescent="0.25">
      <c r="A967" s="29">
        <v>45405</v>
      </c>
      <c r="B967" s="72" t="s">
        <v>858</v>
      </c>
      <c r="C967" s="25"/>
      <c r="D967" s="27" t="s">
        <v>46</v>
      </c>
      <c r="E967" s="25" t="s">
        <v>249</v>
      </c>
      <c r="F967" s="25">
        <v>300</v>
      </c>
      <c r="G967" s="27" t="s">
        <v>34</v>
      </c>
      <c r="H967" s="25">
        <v>4000</v>
      </c>
      <c r="I967" s="11">
        <f t="shared" si="156"/>
        <v>1200000</v>
      </c>
      <c r="J967" s="31" t="s">
        <v>312</v>
      </c>
      <c r="K967" s="11" t="s">
        <v>1307</v>
      </c>
      <c r="L967" s="4">
        <f t="shared" si="157"/>
        <v>0</v>
      </c>
      <c r="M967" s="4"/>
      <c r="N967" s="4"/>
      <c r="O967" s="4">
        <f t="shared" si="158"/>
        <v>1200000</v>
      </c>
      <c r="P967" s="4">
        <v>1200000</v>
      </c>
      <c r="Q967" s="4"/>
      <c r="R967" s="4">
        <f t="shared" si="159"/>
        <v>0</v>
      </c>
      <c r="S967" s="4"/>
      <c r="T967" s="4"/>
      <c r="U967" s="4">
        <f t="shared" si="160"/>
        <v>0</v>
      </c>
      <c r="V967" s="4"/>
      <c r="W967" s="4"/>
      <c r="X967" s="4">
        <f t="shared" si="161"/>
        <v>0</v>
      </c>
      <c r="Y967" s="4"/>
      <c r="Z967" s="4"/>
      <c r="AA967" s="4">
        <f>C967+I967-L967-O967-U967-X967-R967</f>
        <v>0</v>
      </c>
      <c r="AB967" s="7">
        <v>45404</v>
      </c>
    </row>
    <row r="968" spans="1:28" ht="15.75" x14ac:dyDescent="0.25">
      <c r="A968" s="29">
        <v>45405</v>
      </c>
      <c r="B968" s="72" t="s">
        <v>709</v>
      </c>
      <c r="C968" s="25"/>
      <c r="D968" s="25" t="s">
        <v>46</v>
      </c>
      <c r="E968" s="25" t="s">
        <v>69</v>
      </c>
      <c r="F968" s="25">
        <v>25</v>
      </c>
      <c r="G968" s="25" t="s">
        <v>39</v>
      </c>
      <c r="H968" s="25">
        <v>180000</v>
      </c>
      <c r="I968" s="11">
        <f t="shared" si="156"/>
        <v>4500000</v>
      </c>
      <c r="J968" s="32" t="s">
        <v>312</v>
      </c>
      <c r="K968" s="11" t="s">
        <v>1326</v>
      </c>
      <c r="L968" s="4">
        <f t="shared" si="157"/>
        <v>0</v>
      </c>
      <c r="M968" s="4"/>
      <c r="N968" s="4"/>
      <c r="O968" s="4">
        <f t="shared" si="158"/>
        <v>4500000</v>
      </c>
      <c r="P968" s="4">
        <v>4500000</v>
      </c>
      <c r="Q968" s="4"/>
      <c r="R968" s="4">
        <f t="shared" si="159"/>
        <v>0</v>
      </c>
      <c r="S968" s="4"/>
      <c r="T968" s="4"/>
      <c r="U968" s="4">
        <f t="shared" si="160"/>
        <v>0</v>
      </c>
      <c r="V968" s="4"/>
      <c r="W968" s="4"/>
      <c r="X968" s="4">
        <f t="shared" si="161"/>
        <v>0</v>
      </c>
      <c r="Y968" s="4"/>
      <c r="Z968" s="4"/>
      <c r="AA968" s="4">
        <f>C968+I968-L968-O968-U968-X968-R968</f>
        <v>0</v>
      </c>
      <c r="AB968" s="7">
        <v>45405</v>
      </c>
    </row>
    <row r="969" spans="1:28" ht="15.75" x14ac:dyDescent="0.25">
      <c r="A969" s="29">
        <v>45405</v>
      </c>
      <c r="B969" s="72" t="s">
        <v>251</v>
      </c>
      <c r="C969" s="25"/>
      <c r="D969" s="25" t="s">
        <v>46</v>
      </c>
      <c r="E969" s="25" t="s">
        <v>135</v>
      </c>
      <c r="F969" s="25">
        <v>4</v>
      </c>
      <c r="G969" s="25" t="s">
        <v>48</v>
      </c>
      <c r="H969" s="25">
        <v>150000</v>
      </c>
      <c r="I969" s="11">
        <f t="shared" si="156"/>
        <v>600000</v>
      </c>
      <c r="J969" s="31" t="s">
        <v>324</v>
      </c>
      <c r="K969" s="11"/>
      <c r="L969" s="4">
        <f t="shared" si="157"/>
        <v>0</v>
      </c>
      <c r="M969" s="4"/>
      <c r="N969" s="4"/>
      <c r="O969" s="4">
        <f t="shared" si="158"/>
        <v>0</v>
      </c>
      <c r="P969" s="4"/>
      <c r="Q969" s="4"/>
      <c r="R969" s="4">
        <f t="shared" si="159"/>
        <v>0</v>
      </c>
      <c r="S969" s="4"/>
      <c r="T969" s="4"/>
      <c r="U969" s="4">
        <f t="shared" si="160"/>
        <v>600000</v>
      </c>
      <c r="V969" s="4">
        <v>600000</v>
      </c>
      <c r="W969" s="4"/>
      <c r="X969" s="4">
        <f t="shared" si="161"/>
        <v>0</v>
      </c>
      <c r="Y969" s="4"/>
      <c r="Z969" s="4"/>
      <c r="AA969" s="4">
        <f>C969+I969-L969-O969-U969-X969-R969</f>
        <v>0</v>
      </c>
      <c r="AB969" s="7">
        <v>45407</v>
      </c>
    </row>
    <row r="970" spans="1:28" ht="15.75" x14ac:dyDescent="0.25">
      <c r="A970" s="29">
        <v>45405</v>
      </c>
      <c r="B970" s="72" t="s">
        <v>215</v>
      </c>
      <c r="C970" s="27"/>
      <c r="D970" s="25" t="s">
        <v>46</v>
      </c>
      <c r="E970" s="27" t="s">
        <v>127</v>
      </c>
      <c r="F970" s="27">
        <v>10</v>
      </c>
      <c r="G970" s="25" t="s">
        <v>39</v>
      </c>
      <c r="H970" s="27">
        <v>65000</v>
      </c>
      <c r="I970" s="11">
        <f t="shared" si="156"/>
        <v>650000</v>
      </c>
      <c r="J970" s="40" t="s">
        <v>24</v>
      </c>
      <c r="K970" s="11"/>
      <c r="L970" s="4">
        <f t="shared" si="157"/>
        <v>0</v>
      </c>
      <c r="M970" s="4"/>
      <c r="N970" s="4"/>
      <c r="O970" s="4">
        <f t="shared" si="158"/>
        <v>0</v>
      </c>
      <c r="P970" s="4"/>
      <c r="Q970" s="4"/>
      <c r="R970" s="4">
        <f t="shared" si="159"/>
        <v>0</v>
      </c>
      <c r="S970" s="4"/>
      <c r="T970" s="4"/>
      <c r="U970" s="4">
        <f t="shared" si="160"/>
        <v>496000</v>
      </c>
      <c r="V970" s="4">
        <v>496000</v>
      </c>
      <c r="W970" s="4"/>
      <c r="X970" s="4">
        <f t="shared" si="161"/>
        <v>0</v>
      </c>
      <c r="Y970" s="4"/>
      <c r="Z970" s="4"/>
      <c r="AA970" s="4">
        <f>C970+I970-L970-O970-U970-X970-R970</f>
        <v>154000</v>
      </c>
      <c r="AB970" s="7">
        <v>45411</v>
      </c>
    </row>
    <row r="971" spans="1:28" ht="15.75" x14ac:dyDescent="0.25">
      <c r="A971" s="29">
        <v>45405</v>
      </c>
      <c r="B971" s="25" t="s">
        <v>719</v>
      </c>
      <c r="C971" s="25"/>
      <c r="D971" s="25" t="s">
        <v>52</v>
      </c>
      <c r="E971" s="25" t="s">
        <v>38</v>
      </c>
      <c r="F971" s="27">
        <v>574</v>
      </c>
      <c r="G971" s="25" t="s">
        <v>39</v>
      </c>
      <c r="H971" s="25">
        <v>14700</v>
      </c>
      <c r="I971" s="11">
        <f t="shared" si="156"/>
        <v>8437800</v>
      </c>
      <c r="J971" s="38" t="s">
        <v>24</v>
      </c>
      <c r="K971" s="11"/>
      <c r="L971" s="4">
        <f t="shared" si="157"/>
        <v>1010000</v>
      </c>
      <c r="M971" s="4">
        <v>1010000</v>
      </c>
      <c r="N971" s="4"/>
      <c r="O971" s="4">
        <f t="shared" si="158"/>
        <v>0</v>
      </c>
      <c r="P971" s="4"/>
      <c r="Q971" s="4"/>
      <c r="R971" s="4">
        <f t="shared" si="159"/>
        <v>0</v>
      </c>
      <c r="S971" s="4"/>
      <c r="T971" s="4"/>
      <c r="U971" s="4">
        <f t="shared" si="160"/>
        <v>5568000</v>
      </c>
      <c r="V971" s="4">
        <v>5568000</v>
      </c>
      <c r="W971" s="4"/>
      <c r="X971" s="4">
        <f t="shared" si="161"/>
        <v>0</v>
      </c>
      <c r="Y971" s="4"/>
      <c r="Z971" s="4"/>
      <c r="AA971" s="4">
        <f>C971+I971-L971-O971-U971-X971-R971</f>
        <v>1859800</v>
      </c>
      <c r="AB971" s="7">
        <v>45405</v>
      </c>
    </row>
    <row r="972" spans="1:28" ht="15.75" x14ac:dyDescent="0.25">
      <c r="A972" s="29">
        <v>45405</v>
      </c>
      <c r="B972" s="72" t="s">
        <v>98</v>
      </c>
      <c r="C972" s="27"/>
      <c r="D972" s="25" t="s">
        <v>52</v>
      </c>
      <c r="E972" s="27" t="s">
        <v>150</v>
      </c>
      <c r="F972" s="27">
        <v>20</v>
      </c>
      <c r="G972" s="25" t="s">
        <v>77</v>
      </c>
      <c r="H972" s="27">
        <v>50000</v>
      </c>
      <c r="I972" s="11">
        <f t="shared" si="156"/>
        <v>1000000</v>
      </c>
      <c r="J972" s="26" t="s">
        <v>28</v>
      </c>
      <c r="K972" s="11"/>
      <c r="L972" s="4">
        <f t="shared" si="157"/>
        <v>0</v>
      </c>
      <c r="M972" s="4"/>
      <c r="N972" s="4"/>
      <c r="O972" s="4">
        <f t="shared" si="158"/>
        <v>0</v>
      </c>
      <c r="P972" s="4"/>
      <c r="Q972" s="4"/>
      <c r="R972" s="4">
        <f t="shared" si="159"/>
        <v>0</v>
      </c>
      <c r="S972" s="4"/>
      <c r="T972" s="4"/>
      <c r="U972" s="4">
        <f t="shared" si="160"/>
        <v>0</v>
      </c>
      <c r="V972" s="4"/>
      <c r="W972" s="4"/>
      <c r="X972" s="4">
        <f t="shared" si="161"/>
        <v>0</v>
      </c>
      <c r="Y972" s="4"/>
      <c r="Z972" s="4"/>
      <c r="AA972" s="4">
        <f>C972+I972-L972-O972-U972-X972-R972</f>
        <v>1000000</v>
      </c>
      <c r="AB972" s="7"/>
    </row>
    <row r="973" spans="1:28" ht="15.75" x14ac:dyDescent="0.25">
      <c r="A973" s="29">
        <v>45405</v>
      </c>
      <c r="B973" s="72" t="s">
        <v>841</v>
      </c>
      <c r="C973" s="27"/>
      <c r="D973" s="25" t="s">
        <v>46</v>
      </c>
      <c r="E973" s="27" t="s">
        <v>108</v>
      </c>
      <c r="F973" s="27">
        <v>5000</v>
      </c>
      <c r="G973" s="25" t="s">
        <v>34</v>
      </c>
      <c r="H973" s="27">
        <v>2000</v>
      </c>
      <c r="I973" s="11">
        <f t="shared" si="156"/>
        <v>10000000</v>
      </c>
      <c r="J973" s="32" t="s">
        <v>324</v>
      </c>
      <c r="K973" s="11"/>
      <c r="L973" s="4">
        <f t="shared" si="157"/>
        <v>10000000</v>
      </c>
      <c r="M973" s="4">
        <v>10000000</v>
      </c>
      <c r="N973" s="4"/>
      <c r="O973" s="4">
        <f t="shared" si="158"/>
        <v>0</v>
      </c>
      <c r="P973" s="4"/>
      <c r="Q973" s="4"/>
      <c r="R973" s="4">
        <f t="shared" si="159"/>
        <v>0</v>
      </c>
      <c r="S973" s="4"/>
      <c r="T973" s="4"/>
      <c r="U973" s="4">
        <f t="shared" si="160"/>
        <v>0</v>
      </c>
      <c r="V973" s="4"/>
      <c r="W973" s="4"/>
      <c r="X973" s="4">
        <f t="shared" si="161"/>
        <v>0</v>
      </c>
      <c r="Y973" s="4"/>
      <c r="Z973" s="4"/>
      <c r="AA973" s="4">
        <f>C973+I973-L973-O973-U973-X973-R973</f>
        <v>0</v>
      </c>
      <c r="AB973" s="7">
        <v>45405</v>
      </c>
    </row>
    <row r="974" spans="1:28" ht="15.75" x14ac:dyDescent="0.25">
      <c r="A974" s="29">
        <v>45405</v>
      </c>
      <c r="B974" s="72" t="s">
        <v>841</v>
      </c>
      <c r="C974" s="25"/>
      <c r="D974" s="25" t="s">
        <v>46</v>
      </c>
      <c r="E974" s="25" t="s">
        <v>128</v>
      </c>
      <c r="F974" s="25">
        <v>25</v>
      </c>
      <c r="G974" s="25" t="s">
        <v>39</v>
      </c>
      <c r="H974" s="25">
        <v>120000</v>
      </c>
      <c r="I974" s="11">
        <f t="shared" si="156"/>
        <v>3000000</v>
      </c>
      <c r="J974" s="32" t="s">
        <v>324</v>
      </c>
      <c r="K974" s="11"/>
      <c r="L974" s="4">
        <f t="shared" si="157"/>
        <v>3000000</v>
      </c>
      <c r="M974" s="4">
        <v>3000000</v>
      </c>
      <c r="N974" s="4"/>
      <c r="O974" s="4">
        <f t="shared" si="158"/>
        <v>0</v>
      </c>
      <c r="P974" s="4"/>
      <c r="Q974" s="4"/>
      <c r="R974" s="4">
        <f t="shared" si="159"/>
        <v>0</v>
      </c>
      <c r="S974" s="4"/>
      <c r="T974" s="4"/>
      <c r="U974" s="4">
        <f t="shared" si="160"/>
        <v>0</v>
      </c>
      <c r="V974" s="4"/>
      <c r="W974" s="4"/>
      <c r="X974" s="4">
        <f t="shared" si="161"/>
        <v>0</v>
      </c>
      <c r="Y974" s="4"/>
      <c r="Z974" s="4"/>
      <c r="AA974" s="4">
        <f>C974+I974-L974-O974-U974-X974-R974</f>
        <v>0</v>
      </c>
      <c r="AB974" s="7">
        <v>45405</v>
      </c>
    </row>
    <row r="975" spans="1:28" ht="15.75" x14ac:dyDescent="0.25">
      <c r="A975" s="29">
        <v>45405</v>
      </c>
      <c r="B975" s="72" t="s">
        <v>209</v>
      </c>
      <c r="C975" s="25"/>
      <c r="D975" s="25" t="s">
        <v>52</v>
      </c>
      <c r="E975" s="25" t="s">
        <v>192</v>
      </c>
      <c r="F975" s="25">
        <v>300</v>
      </c>
      <c r="G975" s="25" t="s">
        <v>34</v>
      </c>
      <c r="H975" s="25">
        <v>2931</v>
      </c>
      <c r="I975" s="11">
        <f t="shared" si="156"/>
        <v>879300</v>
      </c>
      <c r="J975" s="32" t="s">
        <v>324</v>
      </c>
      <c r="K975" s="11"/>
      <c r="L975" s="4">
        <f t="shared" si="157"/>
        <v>0</v>
      </c>
      <c r="M975" s="4"/>
      <c r="N975" s="4"/>
      <c r="O975" s="4">
        <f t="shared" si="158"/>
        <v>0</v>
      </c>
      <c r="P975" s="4"/>
      <c r="Q975" s="4"/>
      <c r="R975" s="4">
        <f t="shared" si="159"/>
        <v>0</v>
      </c>
      <c r="S975" s="4"/>
      <c r="T975" s="4"/>
      <c r="U975" s="4">
        <f t="shared" si="160"/>
        <v>879300</v>
      </c>
      <c r="V975" s="4">
        <v>879300</v>
      </c>
      <c r="W975" s="4"/>
      <c r="X975" s="4">
        <f t="shared" si="161"/>
        <v>0</v>
      </c>
      <c r="Y975" s="4"/>
      <c r="Z975" s="4"/>
      <c r="AA975" s="4">
        <f>C975+I975-L975-O975-U975-X975-R975</f>
        <v>0</v>
      </c>
      <c r="AB975" s="7">
        <v>45405</v>
      </c>
    </row>
    <row r="976" spans="1:28" ht="15.75" x14ac:dyDescent="0.25">
      <c r="A976" s="29">
        <v>45405</v>
      </c>
      <c r="B976" s="72" t="s">
        <v>209</v>
      </c>
      <c r="C976" s="25"/>
      <c r="D976" s="25" t="s">
        <v>52</v>
      </c>
      <c r="E976" s="25" t="s">
        <v>534</v>
      </c>
      <c r="F976" s="25">
        <v>125</v>
      </c>
      <c r="G976" s="25" t="s">
        <v>34</v>
      </c>
      <c r="H976" s="25">
        <v>3510</v>
      </c>
      <c r="I976" s="11">
        <f t="shared" si="156"/>
        <v>438750</v>
      </c>
      <c r="J976" s="32" t="s">
        <v>324</v>
      </c>
      <c r="K976" s="11"/>
      <c r="L976" s="4">
        <f t="shared" si="157"/>
        <v>0</v>
      </c>
      <c r="M976" s="4"/>
      <c r="N976" s="4"/>
      <c r="O976" s="4">
        <f t="shared" si="158"/>
        <v>0</v>
      </c>
      <c r="P976" s="4"/>
      <c r="Q976" s="4"/>
      <c r="R976" s="4">
        <f t="shared" si="159"/>
        <v>0</v>
      </c>
      <c r="S976" s="4"/>
      <c r="T976" s="4"/>
      <c r="U976" s="4">
        <f t="shared" si="160"/>
        <v>438750</v>
      </c>
      <c r="V976" s="4">
        <v>338750</v>
      </c>
      <c r="W976" s="4">
        <v>100000</v>
      </c>
      <c r="X976" s="4">
        <f t="shared" si="161"/>
        <v>0</v>
      </c>
      <c r="Y976" s="4"/>
      <c r="Z976" s="4"/>
      <c r="AA976" s="4">
        <f>C976+I976-L976-O976-U976-X976-R976</f>
        <v>0</v>
      </c>
      <c r="AB976" s="7">
        <v>45405</v>
      </c>
    </row>
    <row r="977" spans="1:28" ht="15.75" x14ac:dyDescent="0.25">
      <c r="A977" s="29">
        <v>45405</v>
      </c>
      <c r="B977" s="25" t="s">
        <v>357</v>
      </c>
      <c r="C977" s="25"/>
      <c r="D977" s="25" t="s">
        <v>46</v>
      </c>
      <c r="E977" s="25" t="s">
        <v>120</v>
      </c>
      <c r="F977" s="25">
        <v>25.5</v>
      </c>
      <c r="G977" s="25" t="s">
        <v>39</v>
      </c>
      <c r="H977" s="25">
        <v>47000</v>
      </c>
      <c r="I977" s="11">
        <f t="shared" si="156"/>
        <v>1198500</v>
      </c>
      <c r="J977" s="32" t="s">
        <v>324</v>
      </c>
      <c r="K977" s="11"/>
      <c r="L977" s="4">
        <f t="shared" si="157"/>
        <v>1198500</v>
      </c>
      <c r="M977" s="4">
        <v>1198500</v>
      </c>
      <c r="N977" s="4"/>
      <c r="O977" s="4">
        <f t="shared" si="158"/>
        <v>0</v>
      </c>
      <c r="P977" s="4"/>
      <c r="Q977" s="4"/>
      <c r="R977" s="4">
        <f t="shared" si="159"/>
        <v>0</v>
      </c>
      <c r="S977" s="4"/>
      <c r="T977" s="4"/>
      <c r="U977" s="4">
        <f t="shared" si="160"/>
        <v>0</v>
      </c>
      <c r="V977" s="4"/>
      <c r="W977" s="4"/>
      <c r="X977" s="4">
        <f t="shared" si="161"/>
        <v>0</v>
      </c>
      <c r="Y977" s="4"/>
      <c r="Z977" s="4"/>
      <c r="AA977" s="4">
        <f>C977+I977-L977-O977-U977-X977-R977</f>
        <v>0</v>
      </c>
      <c r="AB977" s="7">
        <v>45406</v>
      </c>
    </row>
    <row r="978" spans="1:28" ht="15.75" x14ac:dyDescent="0.25">
      <c r="A978" s="29">
        <v>45405</v>
      </c>
      <c r="B978" s="73" t="s">
        <v>300</v>
      </c>
      <c r="C978" s="25"/>
      <c r="D978" s="27" t="s">
        <v>52</v>
      </c>
      <c r="E978" s="27" t="s">
        <v>301</v>
      </c>
      <c r="F978" s="27">
        <v>2</v>
      </c>
      <c r="G978" s="25" t="s">
        <v>48</v>
      </c>
      <c r="H978" s="27">
        <v>180000</v>
      </c>
      <c r="I978" s="11">
        <f t="shared" si="156"/>
        <v>360000</v>
      </c>
      <c r="J978" s="31" t="s">
        <v>324</v>
      </c>
      <c r="K978" s="11"/>
      <c r="L978" s="4">
        <f t="shared" si="157"/>
        <v>0</v>
      </c>
      <c r="M978" s="4"/>
      <c r="N978" s="4"/>
      <c r="O978" s="4">
        <f t="shared" si="158"/>
        <v>0</v>
      </c>
      <c r="P978" s="4"/>
      <c r="Q978" s="4"/>
      <c r="R978" s="4">
        <f t="shared" si="159"/>
        <v>0</v>
      </c>
      <c r="S978" s="4"/>
      <c r="T978" s="4"/>
      <c r="U978" s="4">
        <f t="shared" si="160"/>
        <v>360000</v>
      </c>
      <c r="V978" s="4">
        <v>360000</v>
      </c>
      <c r="W978" s="4"/>
      <c r="X978" s="4">
        <f t="shared" si="161"/>
        <v>0</v>
      </c>
      <c r="Y978" s="4"/>
      <c r="Z978" s="4"/>
      <c r="AA978" s="4">
        <f>C978+I978-L978-O978-U978-X978-R978</f>
        <v>0</v>
      </c>
      <c r="AB978" s="7">
        <v>45408</v>
      </c>
    </row>
    <row r="979" spans="1:28" ht="15.75" x14ac:dyDescent="0.25">
      <c r="A979" s="29">
        <v>45405</v>
      </c>
      <c r="B979" s="27" t="s">
        <v>309</v>
      </c>
      <c r="C979" s="27"/>
      <c r="D979" s="27" t="s">
        <v>46</v>
      </c>
      <c r="E979" s="27" t="s">
        <v>89</v>
      </c>
      <c r="F979" s="27">
        <v>29.8</v>
      </c>
      <c r="G979" s="27" t="s">
        <v>39</v>
      </c>
      <c r="H979" s="27">
        <v>47000</v>
      </c>
      <c r="I979" s="11">
        <f t="shared" si="156"/>
        <v>1400600</v>
      </c>
      <c r="J979" s="26" t="s">
        <v>28</v>
      </c>
      <c r="K979" s="11"/>
      <c r="L979" s="4">
        <f t="shared" si="157"/>
        <v>0</v>
      </c>
      <c r="M979" s="4"/>
      <c r="N979" s="4"/>
      <c r="O979" s="4">
        <f t="shared" si="158"/>
        <v>0</v>
      </c>
      <c r="P979" s="4"/>
      <c r="Q979" s="4"/>
      <c r="R979" s="4">
        <f t="shared" si="159"/>
        <v>0</v>
      </c>
      <c r="S979" s="4"/>
      <c r="T979" s="4"/>
      <c r="U979" s="4">
        <f t="shared" si="160"/>
        <v>0</v>
      </c>
      <c r="V979" s="4"/>
      <c r="W979" s="4"/>
      <c r="X979" s="4">
        <f t="shared" si="161"/>
        <v>0</v>
      </c>
      <c r="Y979" s="4"/>
      <c r="Z979" s="4"/>
      <c r="AA979" s="4">
        <f>C979+I979-L979-O979-U979-X979-R979</f>
        <v>1400600</v>
      </c>
      <c r="AB979" s="7"/>
    </row>
    <row r="980" spans="1:28" ht="15.75" x14ac:dyDescent="0.25">
      <c r="A980" s="29">
        <v>45405</v>
      </c>
      <c r="B980" s="72" t="s">
        <v>96</v>
      </c>
      <c r="C980" s="25"/>
      <c r="D980" s="25" t="s">
        <v>46</v>
      </c>
      <c r="E980" s="25" t="s">
        <v>1165</v>
      </c>
      <c r="F980" s="25">
        <v>375</v>
      </c>
      <c r="G980" s="25" t="s">
        <v>34</v>
      </c>
      <c r="H980" s="25">
        <v>2527</v>
      </c>
      <c r="I980" s="11">
        <f t="shared" si="156"/>
        <v>947625</v>
      </c>
      <c r="J980" s="31" t="s">
        <v>312</v>
      </c>
      <c r="K980" s="11"/>
      <c r="L980" s="4">
        <f t="shared" si="157"/>
        <v>0</v>
      </c>
      <c r="M980" s="4"/>
      <c r="N980" s="4"/>
      <c r="O980" s="4">
        <f t="shared" si="158"/>
        <v>947625</v>
      </c>
      <c r="P980" s="4">
        <v>947625</v>
      </c>
      <c r="Q980" s="4"/>
      <c r="R980" s="4">
        <f t="shared" si="159"/>
        <v>0</v>
      </c>
      <c r="S980" s="4"/>
      <c r="T980" s="4"/>
      <c r="U980" s="4">
        <f t="shared" si="160"/>
        <v>0</v>
      </c>
      <c r="V980" s="4"/>
      <c r="W980" s="4"/>
      <c r="X980" s="4">
        <f t="shared" si="161"/>
        <v>0</v>
      </c>
      <c r="Y980" s="4"/>
      <c r="Z980" s="4"/>
      <c r="AA980" s="4">
        <f>C980+I980-L980-O980-U980-X980-R980</f>
        <v>0</v>
      </c>
      <c r="AB980" s="7">
        <v>45406</v>
      </c>
    </row>
    <row r="981" spans="1:28" ht="15.75" x14ac:dyDescent="0.25">
      <c r="A981" s="29">
        <v>45405</v>
      </c>
      <c r="B981" s="72" t="s">
        <v>96</v>
      </c>
      <c r="C981" s="27"/>
      <c r="D981" s="25" t="s">
        <v>46</v>
      </c>
      <c r="E981" s="27" t="s">
        <v>290</v>
      </c>
      <c r="F981" s="27">
        <v>250</v>
      </c>
      <c r="G981" s="25" t="s">
        <v>34</v>
      </c>
      <c r="H981" s="27">
        <v>2735</v>
      </c>
      <c r="I981" s="11">
        <f t="shared" si="156"/>
        <v>683750</v>
      </c>
      <c r="J981" s="31" t="s">
        <v>324</v>
      </c>
      <c r="K981" s="11"/>
      <c r="L981" s="4">
        <f t="shared" si="157"/>
        <v>0</v>
      </c>
      <c r="M981" s="4"/>
      <c r="N981" s="4"/>
      <c r="O981" s="4">
        <f t="shared" si="158"/>
        <v>0</v>
      </c>
      <c r="P981" s="4"/>
      <c r="Q981" s="4"/>
      <c r="R981" s="4">
        <f t="shared" si="159"/>
        <v>0</v>
      </c>
      <c r="S981" s="4"/>
      <c r="T981" s="4"/>
      <c r="U981" s="4">
        <f t="shared" si="160"/>
        <v>683750</v>
      </c>
      <c r="V981" s="4"/>
      <c r="W981" s="4">
        <v>683750</v>
      </c>
      <c r="X981" s="4">
        <f t="shared" si="161"/>
        <v>0</v>
      </c>
      <c r="Y981" s="4"/>
      <c r="Z981" s="4"/>
      <c r="AA981" s="4">
        <f>C981+I981-L981-O981-U981-X981-R981</f>
        <v>0</v>
      </c>
      <c r="AB981" s="7">
        <v>45405</v>
      </c>
    </row>
    <row r="982" spans="1:28" ht="15.75" x14ac:dyDescent="0.25">
      <c r="A982" s="24">
        <v>45405</v>
      </c>
      <c r="B982" s="72" t="s">
        <v>116</v>
      </c>
      <c r="C982" s="25"/>
      <c r="D982" s="25" t="s">
        <v>52</v>
      </c>
      <c r="E982" s="25" t="s">
        <v>129</v>
      </c>
      <c r="F982" s="25">
        <v>10</v>
      </c>
      <c r="G982" s="25" t="s">
        <v>77</v>
      </c>
      <c r="H982" s="25">
        <v>65000</v>
      </c>
      <c r="I982" s="11">
        <f t="shared" si="156"/>
        <v>650000</v>
      </c>
      <c r="J982" s="26" t="s">
        <v>28</v>
      </c>
      <c r="K982" s="11"/>
      <c r="L982" s="4">
        <f t="shared" si="157"/>
        <v>0</v>
      </c>
      <c r="M982" s="4"/>
      <c r="N982" s="4"/>
      <c r="O982" s="4">
        <f t="shared" si="158"/>
        <v>0</v>
      </c>
      <c r="P982" s="4"/>
      <c r="Q982" s="4"/>
      <c r="R982" s="4">
        <f t="shared" si="159"/>
        <v>0</v>
      </c>
      <c r="S982" s="4"/>
      <c r="T982" s="4"/>
      <c r="U982" s="4">
        <f t="shared" si="160"/>
        <v>0</v>
      </c>
      <c r="V982" s="4"/>
      <c r="W982" s="4"/>
      <c r="X982" s="4">
        <f t="shared" si="161"/>
        <v>0</v>
      </c>
      <c r="Y982" s="4"/>
      <c r="Z982" s="4"/>
      <c r="AA982" s="4">
        <f>C982+I982-L982-O982-U982-X982-R982</f>
        <v>650000</v>
      </c>
      <c r="AB982" s="7"/>
    </row>
    <row r="983" spans="1:28" ht="15.75" x14ac:dyDescent="0.25">
      <c r="A983" s="29">
        <v>45405</v>
      </c>
      <c r="B983" s="73" t="s">
        <v>414</v>
      </c>
      <c r="C983" s="25"/>
      <c r="D983" s="27" t="s">
        <v>46</v>
      </c>
      <c r="E983" s="25" t="s">
        <v>157</v>
      </c>
      <c r="F983" s="25">
        <v>1</v>
      </c>
      <c r="G983" s="27" t="s">
        <v>48</v>
      </c>
      <c r="H983" s="25">
        <v>320000</v>
      </c>
      <c r="I983" s="11">
        <f t="shared" si="156"/>
        <v>320000</v>
      </c>
      <c r="J983" s="31" t="s">
        <v>312</v>
      </c>
      <c r="K983" s="11"/>
      <c r="L983" s="4">
        <f t="shared" si="157"/>
        <v>0</v>
      </c>
      <c r="M983" s="4"/>
      <c r="N983" s="4"/>
      <c r="O983" s="4">
        <f t="shared" si="158"/>
        <v>320000</v>
      </c>
      <c r="P983" s="4">
        <v>320000</v>
      </c>
      <c r="Q983" s="4"/>
      <c r="R983" s="4">
        <f t="shared" si="159"/>
        <v>0</v>
      </c>
      <c r="S983" s="4"/>
      <c r="T983" s="4"/>
      <c r="U983" s="4">
        <f t="shared" si="160"/>
        <v>0</v>
      </c>
      <c r="V983" s="4"/>
      <c r="W983" s="4"/>
      <c r="X983" s="4">
        <f t="shared" si="161"/>
        <v>0</v>
      </c>
      <c r="Y983" s="4"/>
      <c r="Z983" s="4"/>
      <c r="AA983" s="4">
        <f>C983+I983-L983-O983-U983-X983-R983</f>
        <v>0</v>
      </c>
      <c r="AB983" s="7">
        <v>45406</v>
      </c>
    </row>
    <row r="984" spans="1:28" ht="15.75" x14ac:dyDescent="0.25">
      <c r="A984" s="24">
        <v>45405</v>
      </c>
      <c r="B984" s="72" t="s">
        <v>274</v>
      </c>
      <c r="C984" s="25"/>
      <c r="D984" s="25" t="s">
        <v>46</v>
      </c>
      <c r="E984" s="25" t="s">
        <v>384</v>
      </c>
      <c r="F984" s="25">
        <v>8</v>
      </c>
      <c r="G984" s="25" t="s">
        <v>48</v>
      </c>
      <c r="H984" s="25">
        <v>250000</v>
      </c>
      <c r="I984" s="11">
        <f t="shared" si="156"/>
        <v>2000000</v>
      </c>
      <c r="J984" s="32" t="s">
        <v>324</v>
      </c>
      <c r="K984" s="11"/>
      <c r="L984" s="4">
        <f t="shared" si="157"/>
        <v>0</v>
      </c>
      <c r="M984" s="4"/>
      <c r="N984" s="4"/>
      <c r="O984" s="4">
        <f t="shared" si="158"/>
        <v>0</v>
      </c>
      <c r="P984" s="4"/>
      <c r="Q984" s="4"/>
      <c r="R984" s="4">
        <f t="shared" si="159"/>
        <v>0</v>
      </c>
      <c r="S984" s="4"/>
      <c r="T984" s="4"/>
      <c r="U984" s="4">
        <f t="shared" si="160"/>
        <v>2000000</v>
      </c>
      <c r="V984" s="4">
        <v>2000000</v>
      </c>
      <c r="W984" s="4"/>
      <c r="X984" s="4">
        <f t="shared" si="161"/>
        <v>0</v>
      </c>
      <c r="Y984" s="4"/>
      <c r="Z984" s="4"/>
      <c r="AA984" s="4">
        <f>C984+I984-L984-O984-U984-X984-R984</f>
        <v>0</v>
      </c>
      <c r="AB984" s="7">
        <v>45405</v>
      </c>
    </row>
    <row r="985" spans="1:28" ht="15.75" x14ac:dyDescent="0.25">
      <c r="A985" s="29">
        <v>45406</v>
      </c>
      <c r="B985" s="73" t="s">
        <v>1037</v>
      </c>
      <c r="C985" s="27"/>
      <c r="D985" s="27" t="s">
        <v>46</v>
      </c>
      <c r="E985" s="27" t="s">
        <v>150</v>
      </c>
      <c r="F985" s="27">
        <v>10</v>
      </c>
      <c r="G985" s="27" t="s">
        <v>77</v>
      </c>
      <c r="H985" s="27">
        <v>50000</v>
      </c>
      <c r="I985" s="15">
        <f t="shared" si="156"/>
        <v>500000</v>
      </c>
      <c r="J985" s="32" t="s">
        <v>312</v>
      </c>
      <c r="K985" s="11"/>
      <c r="L985" s="4">
        <f t="shared" si="157"/>
        <v>0</v>
      </c>
      <c r="M985" s="4"/>
      <c r="N985" s="4"/>
      <c r="O985" s="4">
        <f t="shared" si="158"/>
        <v>500000</v>
      </c>
      <c r="P985" s="4">
        <v>500000</v>
      </c>
      <c r="Q985" s="4"/>
      <c r="R985" s="4">
        <f t="shared" si="159"/>
        <v>0</v>
      </c>
      <c r="S985" s="4"/>
      <c r="T985" s="4"/>
      <c r="U985" s="4">
        <f t="shared" si="160"/>
        <v>0</v>
      </c>
      <c r="V985" s="4"/>
      <c r="W985" s="4"/>
      <c r="X985" s="4">
        <f t="shared" si="161"/>
        <v>0</v>
      </c>
      <c r="Y985" s="4"/>
      <c r="Z985" s="4"/>
      <c r="AA985" s="4">
        <f>C985+I985-L985-O985-U985-X985-R985</f>
        <v>0</v>
      </c>
      <c r="AB985" s="7">
        <v>45406</v>
      </c>
    </row>
    <row r="986" spans="1:28" ht="15.75" x14ac:dyDescent="0.25">
      <c r="A986" s="29">
        <v>45406</v>
      </c>
      <c r="B986" s="72" t="s">
        <v>1319</v>
      </c>
      <c r="C986" s="25"/>
      <c r="D986" s="27" t="s">
        <v>52</v>
      </c>
      <c r="E986" s="27" t="s">
        <v>208</v>
      </c>
      <c r="F986" s="25">
        <v>500</v>
      </c>
      <c r="G986" s="27" t="s">
        <v>34</v>
      </c>
      <c r="H986" s="25">
        <v>745</v>
      </c>
      <c r="I986" s="11">
        <f t="shared" si="156"/>
        <v>372500</v>
      </c>
      <c r="J986" s="31" t="s">
        <v>324</v>
      </c>
      <c r="K986" s="11"/>
      <c r="L986" s="4">
        <f t="shared" si="157"/>
        <v>0</v>
      </c>
      <c r="M986" s="4"/>
      <c r="N986" s="4"/>
      <c r="O986" s="4">
        <f t="shared" si="158"/>
        <v>0</v>
      </c>
      <c r="P986" s="4"/>
      <c r="Q986" s="4"/>
      <c r="R986" s="4">
        <f t="shared" si="159"/>
        <v>0</v>
      </c>
      <c r="S986" s="4"/>
      <c r="T986" s="4"/>
      <c r="U986" s="4">
        <f t="shared" si="160"/>
        <v>372500</v>
      </c>
      <c r="V986" s="4"/>
      <c r="W986" s="4">
        <v>372500</v>
      </c>
      <c r="X986" s="4">
        <f t="shared" si="161"/>
        <v>0</v>
      </c>
      <c r="Y986" s="4"/>
      <c r="Z986" s="4"/>
      <c r="AA986" s="4">
        <f>C986+I986-L986-O986-U986-X986-R986</f>
        <v>0</v>
      </c>
      <c r="AB986" s="7">
        <v>45412</v>
      </c>
    </row>
    <row r="987" spans="1:28" ht="15.75" x14ac:dyDescent="0.25">
      <c r="A987" s="29">
        <v>45406</v>
      </c>
      <c r="B987" s="72" t="s">
        <v>359</v>
      </c>
      <c r="C987" s="25"/>
      <c r="D987" s="27" t="s">
        <v>46</v>
      </c>
      <c r="E987" s="27" t="s">
        <v>298</v>
      </c>
      <c r="F987" s="25">
        <v>300</v>
      </c>
      <c r="G987" s="27" t="s">
        <v>34</v>
      </c>
      <c r="H987" s="25">
        <v>4000</v>
      </c>
      <c r="I987" s="11">
        <f t="shared" si="156"/>
        <v>1200000</v>
      </c>
      <c r="J987" s="32" t="s">
        <v>312</v>
      </c>
      <c r="K987" s="11" t="s">
        <v>1324</v>
      </c>
      <c r="L987" s="4">
        <f t="shared" si="157"/>
        <v>0</v>
      </c>
      <c r="M987" s="4"/>
      <c r="N987" s="4"/>
      <c r="O987" s="4">
        <f t="shared" si="158"/>
        <v>1200000</v>
      </c>
      <c r="P987" s="4">
        <v>1200000</v>
      </c>
      <c r="Q987" s="4"/>
      <c r="R987" s="4">
        <f t="shared" si="159"/>
        <v>0</v>
      </c>
      <c r="S987" s="4"/>
      <c r="T987" s="4"/>
      <c r="U987" s="4">
        <f t="shared" si="160"/>
        <v>0</v>
      </c>
      <c r="V987" s="4"/>
      <c r="W987" s="4"/>
      <c r="X987" s="4">
        <f t="shared" si="161"/>
        <v>0</v>
      </c>
      <c r="Y987" s="4"/>
      <c r="Z987" s="4"/>
      <c r="AA987" s="4">
        <f>C987+I987-L987-O987-U987-X987-R987</f>
        <v>0</v>
      </c>
      <c r="AB987" s="7">
        <v>45405</v>
      </c>
    </row>
    <row r="988" spans="1:28" ht="15.75" x14ac:dyDescent="0.25">
      <c r="A988" s="29">
        <v>45406</v>
      </c>
      <c r="B988" s="72" t="s">
        <v>407</v>
      </c>
      <c r="C988" s="25"/>
      <c r="D988" s="27" t="s">
        <v>46</v>
      </c>
      <c r="E988" s="25" t="s">
        <v>591</v>
      </c>
      <c r="F988" s="25">
        <v>560</v>
      </c>
      <c r="G988" s="27" t="s">
        <v>77</v>
      </c>
      <c r="H988" s="25">
        <v>43000</v>
      </c>
      <c r="I988" s="11">
        <f t="shared" si="156"/>
        <v>24080000</v>
      </c>
      <c r="J988" s="31" t="s">
        <v>312</v>
      </c>
      <c r="K988" s="11" t="s">
        <v>915</v>
      </c>
      <c r="L988" s="4">
        <f t="shared" si="157"/>
        <v>0</v>
      </c>
      <c r="M988" s="4"/>
      <c r="N988" s="4"/>
      <c r="O988" s="4">
        <f t="shared" si="158"/>
        <v>24080000</v>
      </c>
      <c r="P988" s="4">
        <v>24080000</v>
      </c>
      <c r="Q988" s="4"/>
      <c r="R988" s="4">
        <f t="shared" si="159"/>
        <v>0</v>
      </c>
      <c r="S988" s="4"/>
      <c r="T988" s="4"/>
      <c r="U988" s="4">
        <f t="shared" si="160"/>
        <v>0</v>
      </c>
      <c r="V988" s="4"/>
      <c r="W988" s="4"/>
      <c r="X988" s="4">
        <f t="shared" si="161"/>
        <v>0</v>
      </c>
      <c r="Y988" s="4"/>
      <c r="Z988" s="4"/>
      <c r="AA988" s="4">
        <f>C988+I988-L988-O988-U988-X988-R988</f>
        <v>0</v>
      </c>
      <c r="AB988" s="7">
        <v>45400</v>
      </c>
    </row>
    <row r="989" spans="1:28" ht="15.75" x14ac:dyDescent="0.25">
      <c r="A989" s="29">
        <v>45406</v>
      </c>
      <c r="B989" s="72" t="s">
        <v>495</v>
      </c>
      <c r="C989" s="25"/>
      <c r="D989" s="27" t="s">
        <v>52</v>
      </c>
      <c r="E989" s="25" t="s">
        <v>42</v>
      </c>
      <c r="F989" s="25">
        <v>900</v>
      </c>
      <c r="G989" s="27" t="s">
        <v>34</v>
      </c>
      <c r="H989" s="25">
        <v>3900</v>
      </c>
      <c r="I989" s="11">
        <f t="shared" si="156"/>
        <v>3510000</v>
      </c>
      <c r="J989" s="31" t="s">
        <v>324</v>
      </c>
      <c r="K989" s="11"/>
      <c r="L989" s="4">
        <f t="shared" si="157"/>
        <v>3510000</v>
      </c>
      <c r="M989" s="4">
        <v>3510000</v>
      </c>
      <c r="N989" s="4"/>
      <c r="O989" s="4">
        <f t="shared" si="158"/>
        <v>0</v>
      </c>
      <c r="P989" s="4"/>
      <c r="Q989" s="4"/>
      <c r="R989" s="4">
        <f t="shared" si="159"/>
        <v>0</v>
      </c>
      <c r="S989" s="4"/>
      <c r="T989" s="4"/>
      <c r="U989" s="4">
        <f t="shared" si="160"/>
        <v>0</v>
      </c>
      <c r="V989" s="4"/>
      <c r="W989" s="4"/>
      <c r="X989" s="4">
        <f t="shared" si="161"/>
        <v>0</v>
      </c>
      <c r="Y989" s="4"/>
      <c r="Z989" s="4"/>
      <c r="AA989" s="4">
        <f>C989+I989-L989-O989-U989-X989-R989</f>
        <v>0</v>
      </c>
      <c r="AB989" s="7">
        <v>45406</v>
      </c>
    </row>
    <row r="990" spans="1:28" ht="15.75" x14ac:dyDescent="0.25">
      <c r="A990" s="29">
        <v>45406</v>
      </c>
      <c r="B990" s="72" t="s">
        <v>594</v>
      </c>
      <c r="C990" s="25"/>
      <c r="D990" s="27" t="s">
        <v>46</v>
      </c>
      <c r="E990" s="25" t="s">
        <v>225</v>
      </c>
      <c r="F990" s="25">
        <v>900</v>
      </c>
      <c r="G990" s="27" t="s">
        <v>34</v>
      </c>
      <c r="H990" s="25">
        <v>2992</v>
      </c>
      <c r="I990" s="11">
        <f t="shared" si="156"/>
        <v>2692800</v>
      </c>
      <c r="J990" s="32" t="s">
        <v>312</v>
      </c>
      <c r="K990" s="11" t="s">
        <v>1358</v>
      </c>
      <c r="L990" s="4">
        <f t="shared" si="157"/>
        <v>0</v>
      </c>
      <c r="M990" s="4"/>
      <c r="N990" s="4"/>
      <c r="O990" s="4">
        <f t="shared" si="158"/>
        <v>2692800</v>
      </c>
      <c r="P990" s="4">
        <v>2692800</v>
      </c>
      <c r="Q990" s="4"/>
      <c r="R990" s="4">
        <f t="shared" si="159"/>
        <v>0</v>
      </c>
      <c r="S990" s="4"/>
      <c r="T990" s="4"/>
      <c r="U990" s="4">
        <f t="shared" si="160"/>
        <v>0</v>
      </c>
      <c r="V990" s="4"/>
      <c r="W990" s="4"/>
      <c r="X990" s="4">
        <f t="shared" si="161"/>
        <v>0</v>
      </c>
      <c r="Y990" s="4"/>
      <c r="Z990" s="4"/>
      <c r="AA990" s="4">
        <f>C990+I990-L990-O990-U990-X990-R990</f>
        <v>0</v>
      </c>
      <c r="AB990" s="7">
        <v>45412</v>
      </c>
    </row>
    <row r="991" spans="1:28" ht="15.75" x14ac:dyDescent="0.25">
      <c r="A991" s="29">
        <v>45406</v>
      </c>
      <c r="B991" s="72" t="s">
        <v>537</v>
      </c>
      <c r="C991" s="25"/>
      <c r="D991" s="25" t="s">
        <v>46</v>
      </c>
      <c r="E991" s="25" t="s">
        <v>128</v>
      </c>
      <c r="F991" s="25">
        <v>50</v>
      </c>
      <c r="G991" s="25" t="s">
        <v>39</v>
      </c>
      <c r="H991" s="25">
        <v>120000</v>
      </c>
      <c r="I991" s="11">
        <f t="shared" si="156"/>
        <v>6000000</v>
      </c>
      <c r="J991" s="31" t="s">
        <v>324</v>
      </c>
      <c r="K991" s="11"/>
      <c r="L991" s="4">
        <f t="shared" si="157"/>
        <v>0</v>
      </c>
      <c r="M991" s="4"/>
      <c r="N991" s="4"/>
      <c r="O991" s="4">
        <f t="shared" si="158"/>
        <v>0</v>
      </c>
      <c r="P991" s="4"/>
      <c r="Q991" s="4"/>
      <c r="R991" s="4">
        <f t="shared" si="159"/>
        <v>0</v>
      </c>
      <c r="S991" s="4"/>
      <c r="T991" s="4"/>
      <c r="U991" s="4">
        <f t="shared" si="160"/>
        <v>6000000</v>
      </c>
      <c r="V991" s="4">
        <v>6000000</v>
      </c>
      <c r="W991" s="4"/>
      <c r="X991" s="4">
        <f t="shared" si="161"/>
        <v>0</v>
      </c>
      <c r="Y991" s="4"/>
      <c r="Z991" s="4"/>
      <c r="AA991" s="4">
        <f>C991+I991-L991-O991-U991-X991-R991</f>
        <v>0</v>
      </c>
      <c r="AB991" s="7">
        <v>45406</v>
      </c>
    </row>
    <row r="992" spans="1:28" ht="15.75" x14ac:dyDescent="0.25">
      <c r="A992" s="29">
        <v>45406</v>
      </c>
      <c r="B992" s="25" t="s">
        <v>728</v>
      </c>
      <c r="C992" s="25"/>
      <c r="D992" s="25" t="s">
        <v>46</v>
      </c>
      <c r="E992" s="25" t="s">
        <v>299</v>
      </c>
      <c r="F992" s="25">
        <v>16.600000000000001</v>
      </c>
      <c r="G992" s="25" t="s">
        <v>39</v>
      </c>
      <c r="H992" s="25">
        <v>49000</v>
      </c>
      <c r="I992" s="11">
        <f t="shared" si="156"/>
        <v>813400.00000000012</v>
      </c>
      <c r="J992" s="31" t="s">
        <v>324</v>
      </c>
      <c r="K992" s="11"/>
      <c r="L992" s="4">
        <f t="shared" si="157"/>
        <v>0</v>
      </c>
      <c r="M992" s="4"/>
      <c r="N992" s="4"/>
      <c r="O992" s="4">
        <f t="shared" si="158"/>
        <v>0</v>
      </c>
      <c r="P992" s="4"/>
      <c r="Q992" s="4"/>
      <c r="R992" s="4">
        <f t="shared" si="159"/>
        <v>0</v>
      </c>
      <c r="S992" s="4"/>
      <c r="T992" s="4"/>
      <c r="U992" s="4">
        <f t="shared" si="160"/>
        <v>813400</v>
      </c>
      <c r="V992" s="4">
        <v>813400</v>
      </c>
      <c r="W992" s="4"/>
      <c r="X992" s="4">
        <f t="shared" si="161"/>
        <v>0</v>
      </c>
      <c r="Y992" s="4"/>
      <c r="Z992" s="4"/>
      <c r="AA992" s="82">
        <f>C992+I992-L992-O992-U992-X992-R992</f>
        <v>1.1641532182693481E-10</v>
      </c>
      <c r="AB992" s="7">
        <v>45406</v>
      </c>
    </row>
    <row r="993" spans="1:28" ht="15.75" x14ac:dyDescent="0.25">
      <c r="A993" s="29">
        <v>45406</v>
      </c>
      <c r="B993" s="25" t="s">
        <v>99</v>
      </c>
      <c r="C993" s="27"/>
      <c r="D993" s="25" t="s">
        <v>46</v>
      </c>
      <c r="E993" s="27" t="s">
        <v>104</v>
      </c>
      <c r="F993" s="27">
        <v>81.2</v>
      </c>
      <c r="G993" s="25" t="s">
        <v>39</v>
      </c>
      <c r="H993" s="27"/>
      <c r="I993" s="11">
        <f t="shared" si="156"/>
        <v>0</v>
      </c>
      <c r="J993" s="26" t="s">
        <v>28</v>
      </c>
      <c r="K993" s="11"/>
      <c r="L993" s="4">
        <f t="shared" si="157"/>
        <v>0</v>
      </c>
      <c r="M993" s="4"/>
      <c r="N993" s="4"/>
      <c r="O993" s="4">
        <f t="shared" si="158"/>
        <v>0</v>
      </c>
      <c r="P993" s="4"/>
      <c r="Q993" s="4"/>
      <c r="R993" s="4">
        <f t="shared" si="159"/>
        <v>0</v>
      </c>
      <c r="S993" s="4"/>
      <c r="T993" s="4"/>
      <c r="U993" s="4">
        <f t="shared" si="160"/>
        <v>0</v>
      </c>
      <c r="V993" s="4"/>
      <c r="W993" s="4"/>
      <c r="X993" s="4">
        <f t="shared" si="161"/>
        <v>0</v>
      </c>
      <c r="Y993" s="4"/>
      <c r="Z993" s="4"/>
      <c r="AA993" s="4">
        <f>C993+I993-L993-O993-U993-X993-R993</f>
        <v>0</v>
      </c>
      <c r="AB993" s="7"/>
    </row>
    <row r="994" spans="1:28" ht="15.75" x14ac:dyDescent="0.25">
      <c r="A994" s="29">
        <v>45406</v>
      </c>
      <c r="B994" s="72" t="s">
        <v>311</v>
      </c>
      <c r="C994" s="25"/>
      <c r="D994" s="25" t="s">
        <v>46</v>
      </c>
      <c r="E994" s="25" t="s">
        <v>135</v>
      </c>
      <c r="F994" s="25">
        <v>2</v>
      </c>
      <c r="G994" s="25" t="s">
        <v>48</v>
      </c>
      <c r="H994" s="25">
        <v>150000</v>
      </c>
      <c r="I994" s="11">
        <f t="shared" si="156"/>
        <v>300000</v>
      </c>
      <c r="J994" s="32" t="s">
        <v>324</v>
      </c>
      <c r="K994" s="11"/>
      <c r="L994" s="4">
        <f t="shared" si="157"/>
        <v>300000</v>
      </c>
      <c r="M994" s="4">
        <v>300000</v>
      </c>
      <c r="N994" s="4"/>
      <c r="O994" s="4">
        <f t="shared" si="158"/>
        <v>0</v>
      </c>
      <c r="P994" s="4"/>
      <c r="Q994" s="4"/>
      <c r="R994" s="4">
        <f t="shared" si="159"/>
        <v>0</v>
      </c>
      <c r="S994" s="4"/>
      <c r="T994" s="4"/>
      <c r="U994" s="4">
        <f t="shared" si="160"/>
        <v>0</v>
      </c>
      <c r="V994" s="4"/>
      <c r="W994" s="4"/>
      <c r="X994" s="4">
        <f t="shared" si="161"/>
        <v>0</v>
      </c>
      <c r="Y994" s="4"/>
      <c r="Z994" s="4"/>
      <c r="AA994" s="4">
        <f>C994+I994-L994-O994-U994-X994-R994</f>
        <v>0</v>
      </c>
      <c r="AB994" s="7">
        <v>45405</v>
      </c>
    </row>
    <row r="995" spans="1:28" ht="15.75" x14ac:dyDescent="0.25">
      <c r="A995" s="29">
        <v>45406</v>
      </c>
      <c r="B995" s="72" t="s">
        <v>311</v>
      </c>
      <c r="C995" s="27"/>
      <c r="D995" s="25" t="s">
        <v>46</v>
      </c>
      <c r="E995" s="25" t="s">
        <v>208</v>
      </c>
      <c r="F995" s="27">
        <v>1000</v>
      </c>
      <c r="G995" s="25" t="s">
        <v>34</v>
      </c>
      <c r="H995" s="27">
        <v>745</v>
      </c>
      <c r="I995" s="11">
        <f t="shared" si="156"/>
        <v>745000</v>
      </c>
      <c r="J995" s="32" t="s">
        <v>324</v>
      </c>
      <c r="K995" s="11"/>
      <c r="L995" s="4">
        <f t="shared" si="157"/>
        <v>745000</v>
      </c>
      <c r="M995" s="4">
        <v>745000</v>
      </c>
      <c r="N995" s="4"/>
      <c r="O995" s="4">
        <f t="shared" si="158"/>
        <v>0</v>
      </c>
      <c r="P995" s="4"/>
      <c r="Q995" s="4"/>
      <c r="R995" s="4">
        <f t="shared" si="159"/>
        <v>0</v>
      </c>
      <c r="S995" s="4"/>
      <c r="T995" s="4"/>
      <c r="U995" s="4">
        <f t="shared" si="160"/>
        <v>0</v>
      </c>
      <c r="V995" s="4"/>
      <c r="W995" s="4"/>
      <c r="X995" s="4">
        <f t="shared" si="161"/>
        <v>0</v>
      </c>
      <c r="Y995" s="4"/>
      <c r="Z995" s="4"/>
      <c r="AA995" s="4">
        <f>C995+I995-L995-O995-U995-X995-R995</f>
        <v>0</v>
      </c>
      <c r="AB995" s="7">
        <v>45405</v>
      </c>
    </row>
    <row r="996" spans="1:28" ht="15.75" x14ac:dyDescent="0.25">
      <c r="A996" s="29">
        <v>45406</v>
      </c>
      <c r="B996" s="72" t="s">
        <v>41</v>
      </c>
      <c r="C996" s="25"/>
      <c r="D996" s="27" t="s">
        <v>46</v>
      </c>
      <c r="E996" s="27" t="s">
        <v>127</v>
      </c>
      <c r="F996" s="27">
        <v>4</v>
      </c>
      <c r="G996" s="27" t="s">
        <v>39</v>
      </c>
      <c r="H996" s="25">
        <v>65000</v>
      </c>
      <c r="I996" s="11">
        <f t="shared" si="156"/>
        <v>260000</v>
      </c>
      <c r="J996" s="31" t="s">
        <v>324</v>
      </c>
      <c r="K996" s="11"/>
      <c r="L996" s="4">
        <f t="shared" si="157"/>
        <v>260000</v>
      </c>
      <c r="M996" s="4">
        <v>260000</v>
      </c>
      <c r="N996" s="4"/>
      <c r="O996" s="4">
        <f t="shared" si="158"/>
        <v>0</v>
      </c>
      <c r="P996" s="4"/>
      <c r="Q996" s="4"/>
      <c r="R996" s="4">
        <f t="shared" si="159"/>
        <v>0</v>
      </c>
      <c r="S996" s="4"/>
      <c r="T996" s="4"/>
      <c r="U996" s="4">
        <f t="shared" si="160"/>
        <v>0</v>
      </c>
      <c r="V996" s="4"/>
      <c r="W996" s="4"/>
      <c r="X996" s="4">
        <f t="shared" si="161"/>
        <v>0</v>
      </c>
      <c r="Y996" s="4"/>
      <c r="Z996" s="4"/>
      <c r="AA996" s="4">
        <f>C996+I996-L996-O996-U996-X996-R996</f>
        <v>0</v>
      </c>
      <c r="AB996" s="7">
        <v>45406</v>
      </c>
    </row>
    <row r="997" spans="1:28" ht="15.75" x14ac:dyDescent="0.25">
      <c r="A997" s="29">
        <v>45406</v>
      </c>
      <c r="B997" s="72" t="s">
        <v>41</v>
      </c>
      <c r="C997" s="25"/>
      <c r="D997" s="27" t="s">
        <v>46</v>
      </c>
      <c r="E997" s="27" t="s">
        <v>328</v>
      </c>
      <c r="F997" s="27">
        <v>2</v>
      </c>
      <c r="G997" s="27" t="s">
        <v>39</v>
      </c>
      <c r="H997" s="25">
        <v>135000</v>
      </c>
      <c r="I997" s="11">
        <f t="shared" si="156"/>
        <v>270000</v>
      </c>
      <c r="J997" s="31" t="s">
        <v>324</v>
      </c>
      <c r="K997" s="11"/>
      <c r="L997" s="4">
        <f t="shared" si="157"/>
        <v>270000</v>
      </c>
      <c r="M997" s="4">
        <v>270000</v>
      </c>
      <c r="N997" s="4"/>
      <c r="O997" s="4">
        <f t="shared" si="158"/>
        <v>0</v>
      </c>
      <c r="P997" s="4"/>
      <c r="Q997" s="4"/>
      <c r="R997" s="4">
        <f t="shared" si="159"/>
        <v>0</v>
      </c>
      <c r="S997" s="4"/>
      <c r="T997" s="4"/>
      <c r="U997" s="4">
        <f t="shared" si="160"/>
        <v>0</v>
      </c>
      <c r="V997" s="4"/>
      <c r="W997" s="4"/>
      <c r="X997" s="4">
        <f t="shared" si="161"/>
        <v>0</v>
      </c>
      <c r="Y997" s="4"/>
      <c r="Z997" s="4"/>
      <c r="AA997" s="4">
        <f>C997+I997-L997-O997-U997-X997-R997</f>
        <v>0</v>
      </c>
      <c r="AB997" s="7">
        <v>45406</v>
      </c>
    </row>
    <row r="998" spans="1:28" ht="15.75" x14ac:dyDescent="0.25">
      <c r="A998" s="29">
        <v>45406</v>
      </c>
      <c r="B998" s="25" t="s">
        <v>41</v>
      </c>
      <c r="C998" s="25"/>
      <c r="D998" s="27" t="s">
        <v>46</v>
      </c>
      <c r="E998" s="27" t="s">
        <v>1320</v>
      </c>
      <c r="F998" s="25">
        <v>2</v>
      </c>
      <c r="G998" s="27" t="s">
        <v>39</v>
      </c>
      <c r="H998" s="25">
        <v>280000</v>
      </c>
      <c r="I998" s="11">
        <f t="shared" si="156"/>
        <v>560000</v>
      </c>
      <c r="J998" s="31" t="s">
        <v>324</v>
      </c>
      <c r="K998" s="11"/>
      <c r="L998" s="4">
        <f t="shared" si="157"/>
        <v>560000</v>
      </c>
      <c r="M998" s="4">
        <v>560000</v>
      </c>
      <c r="N998" s="4"/>
      <c r="O998" s="4">
        <f t="shared" si="158"/>
        <v>0</v>
      </c>
      <c r="P998" s="4"/>
      <c r="Q998" s="4"/>
      <c r="R998" s="4">
        <f t="shared" si="159"/>
        <v>0</v>
      </c>
      <c r="S998" s="4"/>
      <c r="T998" s="4"/>
      <c r="U998" s="4">
        <f t="shared" si="160"/>
        <v>0</v>
      </c>
      <c r="V998" s="4"/>
      <c r="W998" s="4"/>
      <c r="X998" s="4">
        <f t="shared" si="161"/>
        <v>0</v>
      </c>
      <c r="Y998" s="4"/>
      <c r="Z998" s="4"/>
      <c r="AA998" s="4">
        <f>C998+I998-L998-O998-U998-X998-R998</f>
        <v>0</v>
      </c>
      <c r="AB998" s="7">
        <v>45406</v>
      </c>
    </row>
    <row r="999" spans="1:28" ht="15.75" x14ac:dyDescent="0.25">
      <c r="A999" s="29">
        <v>45406</v>
      </c>
      <c r="B999" s="72" t="s">
        <v>41</v>
      </c>
      <c r="C999" s="27"/>
      <c r="D999" s="27" t="s">
        <v>46</v>
      </c>
      <c r="E999" s="27" t="s">
        <v>1042</v>
      </c>
      <c r="F999" s="27">
        <v>2</v>
      </c>
      <c r="G999" s="25" t="s">
        <v>39</v>
      </c>
      <c r="H999" s="27">
        <v>175000</v>
      </c>
      <c r="I999" s="11">
        <f t="shared" si="156"/>
        <v>350000</v>
      </c>
      <c r="J999" s="31" t="s">
        <v>324</v>
      </c>
      <c r="K999" s="11"/>
      <c r="L999" s="4">
        <f t="shared" si="157"/>
        <v>350000</v>
      </c>
      <c r="M999" s="4">
        <v>350000</v>
      </c>
      <c r="N999" s="4"/>
      <c r="O999" s="4">
        <f t="shared" si="158"/>
        <v>0</v>
      </c>
      <c r="P999" s="4"/>
      <c r="Q999" s="4"/>
      <c r="R999" s="4">
        <f t="shared" si="159"/>
        <v>0</v>
      </c>
      <c r="S999" s="4"/>
      <c r="T999" s="4"/>
      <c r="U999" s="4">
        <f t="shared" si="160"/>
        <v>0</v>
      </c>
      <c r="V999" s="4"/>
      <c r="W999" s="4"/>
      <c r="X999" s="4">
        <f t="shared" si="161"/>
        <v>0</v>
      </c>
      <c r="Y999" s="4"/>
      <c r="Z999" s="4"/>
      <c r="AA999" s="4">
        <f>C999+I999-L999-O999-U999-X999-R999</f>
        <v>0</v>
      </c>
      <c r="AB999" s="7">
        <v>45406</v>
      </c>
    </row>
    <row r="1000" spans="1:28" ht="15.75" x14ac:dyDescent="0.25">
      <c r="A1000" s="29">
        <v>45406</v>
      </c>
      <c r="B1000" s="72" t="s">
        <v>41</v>
      </c>
      <c r="C1000" s="27"/>
      <c r="D1000" s="27" t="s">
        <v>46</v>
      </c>
      <c r="E1000" s="27" t="s">
        <v>192</v>
      </c>
      <c r="F1000" s="27">
        <v>1700</v>
      </c>
      <c r="G1000" s="25" t="s">
        <v>34</v>
      </c>
      <c r="H1000" s="27">
        <v>2820</v>
      </c>
      <c r="I1000" s="11">
        <f t="shared" si="156"/>
        <v>4794000</v>
      </c>
      <c r="J1000" s="31" t="s">
        <v>324</v>
      </c>
      <c r="K1000" s="11"/>
      <c r="L1000" s="4">
        <f t="shared" si="157"/>
        <v>4794000</v>
      </c>
      <c r="M1000" s="4">
        <v>4794000</v>
      </c>
      <c r="N1000" s="4"/>
      <c r="O1000" s="4">
        <f t="shared" si="158"/>
        <v>0</v>
      </c>
      <c r="P1000" s="4"/>
      <c r="Q1000" s="4"/>
      <c r="R1000" s="4">
        <f t="shared" si="159"/>
        <v>0</v>
      </c>
      <c r="S1000" s="4"/>
      <c r="T1000" s="4"/>
      <c r="U1000" s="4">
        <f t="shared" si="160"/>
        <v>0</v>
      </c>
      <c r="V1000" s="4"/>
      <c r="W1000" s="4"/>
      <c r="X1000" s="4">
        <f t="shared" si="161"/>
        <v>0</v>
      </c>
      <c r="Y1000" s="4"/>
      <c r="Z1000" s="4"/>
      <c r="AA1000" s="4">
        <f>C1000+I1000-L1000-O1000-U1000-X1000-R1000</f>
        <v>0</v>
      </c>
      <c r="AB1000" s="7">
        <v>45406</v>
      </c>
    </row>
    <row r="1001" spans="1:28" ht="15.75" x14ac:dyDescent="0.25">
      <c r="A1001" s="29">
        <v>45406</v>
      </c>
      <c r="B1001" s="72" t="s">
        <v>41</v>
      </c>
      <c r="C1001" s="27"/>
      <c r="D1001" s="27" t="s">
        <v>46</v>
      </c>
      <c r="E1001" s="27" t="s">
        <v>53</v>
      </c>
      <c r="F1001" s="27">
        <v>1</v>
      </c>
      <c r="G1001" s="25" t="s">
        <v>23</v>
      </c>
      <c r="H1001" s="27">
        <v>450000</v>
      </c>
      <c r="I1001" s="11">
        <f t="shared" si="156"/>
        <v>450000</v>
      </c>
      <c r="J1001" s="31" t="s">
        <v>324</v>
      </c>
      <c r="K1001" s="11"/>
      <c r="L1001" s="4">
        <f t="shared" si="157"/>
        <v>450000</v>
      </c>
      <c r="M1001" s="4">
        <v>450000</v>
      </c>
      <c r="N1001" s="4"/>
      <c r="O1001" s="4">
        <f t="shared" si="158"/>
        <v>0</v>
      </c>
      <c r="P1001" s="4"/>
      <c r="Q1001" s="4"/>
      <c r="R1001" s="4">
        <f t="shared" si="159"/>
        <v>0</v>
      </c>
      <c r="S1001" s="4"/>
      <c r="T1001" s="4"/>
      <c r="U1001" s="4">
        <f t="shared" si="160"/>
        <v>0</v>
      </c>
      <c r="V1001" s="4"/>
      <c r="W1001" s="4"/>
      <c r="X1001" s="4">
        <f t="shared" si="161"/>
        <v>0</v>
      </c>
      <c r="Y1001" s="4"/>
      <c r="Z1001" s="4"/>
      <c r="AA1001" s="4">
        <f>C1001+I1001-L1001-O1001-U1001-X1001-R1001</f>
        <v>0</v>
      </c>
      <c r="AB1001" s="7">
        <v>45406</v>
      </c>
    </row>
    <row r="1002" spans="1:28" ht="15.75" x14ac:dyDescent="0.25">
      <c r="A1002" s="29">
        <v>45406</v>
      </c>
      <c r="B1002" s="72" t="s">
        <v>41</v>
      </c>
      <c r="C1002" s="25"/>
      <c r="D1002" s="27" t="s">
        <v>46</v>
      </c>
      <c r="E1002" s="25" t="s">
        <v>129</v>
      </c>
      <c r="F1002" s="25">
        <v>4</v>
      </c>
      <c r="G1002" s="25" t="s">
        <v>77</v>
      </c>
      <c r="H1002" s="25">
        <v>65000</v>
      </c>
      <c r="I1002" s="11">
        <f t="shared" si="156"/>
        <v>260000</v>
      </c>
      <c r="J1002" s="31" t="s">
        <v>324</v>
      </c>
      <c r="K1002" s="11"/>
      <c r="L1002" s="4">
        <f t="shared" si="157"/>
        <v>260000</v>
      </c>
      <c r="M1002" s="4">
        <v>260000</v>
      </c>
      <c r="N1002" s="4"/>
      <c r="O1002" s="4">
        <f t="shared" si="158"/>
        <v>0</v>
      </c>
      <c r="P1002" s="4"/>
      <c r="Q1002" s="4"/>
      <c r="R1002" s="4">
        <f t="shared" si="159"/>
        <v>0</v>
      </c>
      <c r="S1002" s="4"/>
      <c r="T1002" s="4"/>
      <c r="U1002" s="4">
        <f t="shared" si="160"/>
        <v>0</v>
      </c>
      <c r="V1002" s="4"/>
      <c r="W1002" s="4"/>
      <c r="X1002" s="4">
        <f t="shared" si="161"/>
        <v>0</v>
      </c>
      <c r="Y1002" s="4"/>
      <c r="Z1002" s="4"/>
      <c r="AA1002" s="4">
        <f>C1002+I1002-L1002-O1002-U1002-X1002-R1002</f>
        <v>0</v>
      </c>
      <c r="AB1002" s="7">
        <v>45406</v>
      </c>
    </row>
    <row r="1003" spans="1:28" ht="15.75" x14ac:dyDescent="0.25">
      <c r="A1003" s="29">
        <v>45406</v>
      </c>
      <c r="B1003" s="73" t="s">
        <v>398</v>
      </c>
      <c r="C1003" s="25"/>
      <c r="D1003" s="27" t="s">
        <v>52</v>
      </c>
      <c r="E1003" s="25" t="s">
        <v>129</v>
      </c>
      <c r="F1003" s="25">
        <v>12</v>
      </c>
      <c r="G1003" s="25" t="s">
        <v>77</v>
      </c>
      <c r="H1003" s="25">
        <v>63000</v>
      </c>
      <c r="I1003" s="11">
        <f t="shared" si="156"/>
        <v>756000</v>
      </c>
      <c r="J1003" s="31" t="s">
        <v>312</v>
      </c>
      <c r="K1003" s="11"/>
      <c r="L1003" s="4">
        <f t="shared" si="157"/>
        <v>0</v>
      </c>
      <c r="M1003" s="4"/>
      <c r="N1003" s="4"/>
      <c r="O1003" s="4">
        <f t="shared" si="158"/>
        <v>756000</v>
      </c>
      <c r="P1003" s="4">
        <v>756000</v>
      </c>
      <c r="Q1003" s="4"/>
      <c r="R1003" s="4">
        <f t="shared" si="159"/>
        <v>0</v>
      </c>
      <c r="S1003" s="4"/>
      <c r="T1003" s="4"/>
      <c r="U1003" s="4">
        <f t="shared" si="160"/>
        <v>0</v>
      </c>
      <c r="V1003" s="4"/>
      <c r="W1003" s="4"/>
      <c r="X1003" s="4">
        <f t="shared" si="161"/>
        <v>0</v>
      </c>
      <c r="Y1003" s="4"/>
      <c r="Z1003" s="4"/>
      <c r="AA1003" s="4">
        <f>C1003+I1003-L1003-O1003-U1003-X1003-R1003</f>
        <v>0</v>
      </c>
      <c r="AB1003" s="7">
        <v>45406</v>
      </c>
    </row>
    <row r="1004" spans="1:28" ht="15.75" x14ac:dyDescent="0.25">
      <c r="A1004" s="29">
        <v>45406</v>
      </c>
      <c r="B1004" s="73" t="s">
        <v>516</v>
      </c>
      <c r="C1004" s="25"/>
      <c r="D1004" s="27" t="s">
        <v>46</v>
      </c>
      <c r="E1004" s="25" t="s">
        <v>150</v>
      </c>
      <c r="F1004" s="25">
        <v>20</v>
      </c>
      <c r="G1004" s="25" t="s">
        <v>77</v>
      </c>
      <c r="H1004" s="25">
        <v>50000</v>
      </c>
      <c r="I1004" s="11">
        <f t="shared" si="156"/>
        <v>1000000</v>
      </c>
      <c r="J1004" s="32" t="s">
        <v>324</v>
      </c>
      <c r="K1004" s="11"/>
      <c r="L1004" s="4">
        <f t="shared" si="157"/>
        <v>0</v>
      </c>
      <c r="M1004" s="4"/>
      <c r="N1004" s="4"/>
      <c r="O1004" s="4">
        <f t="shared" si="158"/>
        <v>0</v>
      </c>
      <c r="P1004" s="4"/>
      <c r="Q1004" s="4"/>
      <c r="R1004" s="4">
        <f t="shared" si="159"/>
        <v>0</v>
      </c>
      <c r="S1004" s="4"/>
      <c r="T1004" s="4"/>
      <c r="U1004" s="4">
        <f t="shared" si="160"/>
        <v>1000000</v>
      </c>
      <c r="V1004" s="4">
        <v>1000000</v>
      </c>
      <c r="W1004" s="4"/>
      <c r="X1004" s="4">
        <f t="shared" si="161"/>
        <v>0</v>
      </c>
      <c r="Y1004" s="4"/>
      <c r="Z1004" s="4"/>
      <c r="AA1004" s="4">
        <f>C1004+I1004-L1004-O1004-U1004-X1004-R1004</f>
        <v>0</v>
      </c>
      <c r="AB1004" s="7">
        <v>45405</v>
      </c>
    </row>
    <row r="1005" spans="1:28" ht="15.75" x14ac:dyDescent="0.25">
      <c r="A1005" s="29">
        <v>45406</v>
      </c>
      <c r="B1005" s="73" t="s">
        <v>516</v>
      </c>
      <c r="C1005" s="25"/>
      <c r="D1005" s="27" t="s">
        <v>46</v>
      </c>
      <c r="E1005" s="25" t="s">
        <v>129</v>
      </c>
      <c r="F1005" s="25">
        <v>2</v>
      </c>
      <c r="G1005" s="25" t="s">
        <v>77</v>
      </c>
      <c r="H1005" s="25">
        <v>65000</v>
      </c>
      <c r="I1005" s="11">
        <f t="shared" si="156"/>
        <v>130000</v>
      </c>
      <c r="J1005" s="32" t="s">
        <v>324</v>
      </c>
      <c r="K1005" s="11"/>
      <c r="L1005" s="4">
        <f t="shared" si="157"/>
        <v>0</v>
      </c>
      <c r="M1005" s="4"/>
      <c r="N1005" s="4"/>
      <c r="O1005" s="4">
        <f t="shared" si="158"/>
        <v>0</v>
      </c>
      <c r="P1005" s="4"/>
      <c r="Q1005" s="4"/>
      <c r="R1005" s="4">
        <f t="shared" si="159"/>
        <v>0</v>
      </c>
      <c r="S1005" s="4"/>
      <c r="T1005" s="4"/>
      <c r="U1005" s="4">
        <f t="shared" si="160"/>
        <v>130000</v>
      </c>
      <c r="V1005" s="4">
        <v>130000</v>
      </c>
      <c r="W1005" s="4"/>
      <c r="X1005" s="4">
        <f t="shared" si="161"/>
        <v>0</v>
      </c>
      <c r="Y1005" s="4"/>
      <c r="Z1005" s="4"/>
      <c r="AA1005" s="4">
        <f>C1005+I1005-L1005-O1005-U1005-X1005-R1005</f>
        <v>0</v>
      </c>
      <c r="AB1005" s="7">
        <v>45405</v>
      </c>
    </row>
    <row r="1006" spans="1:28" ht="15.75" x14ac:dyDescent="0.25">
      <c r="A1006" s="29">
        <v>45406</v>
      </c>
      <c r="B1006" s="73" t="s">
        <v>134</v>
      </c>
      <c r="C1006" s="25"/>
      <c r="D1006" s="27" t="s">
        <v>52</v>
      </c>
      <c r="E1006" s="25" t="s">
        <v>552</v>
      </c>
      <c r="F1006" s="25">
        <v>25</v>
      </c>
      <c r="G1006" s="25" t="s">
        <v>39</v>
      </c>
      <c r="H1006" s="25">
        <v>125000</v>
      </c>
      <c r="I1006" s="11">
        <f t="shared" si="156"/>
        <v>3125000</v>
      </c>
      <c r="J1006" s="26" t="s">
        <v>28</v>
      </c>
      <c r="K1006" s="11"/>
      <c r="L1006" s="4">
        <f t="shared" si="157"/>
        <v>0</v>
      </c>
      <c r="M1006" s="4"/>
      <c r="N1006" s="4"/>
      <c r="O1006" s="4">
        <f t="shared" si="158"/>
        <v>0</v>
      </c>
      <c r="P1006" s="4"/>
      <c r="Q1006" s="4"/>
      <c r="R1006" s="4">
        <f t="shared" si="159"/>
        <v>0</v>
      </c>
      <c r="S1006" s="4"/>
      <c r="T1006" s="4"/>
      <c r="U1006" s="4">
        <f t="shared" si="160"/>
        <v>0</v>
      </c>
      <c r="V1006" s="4"/>
      <c r="W1006" s="4"/>
      <c r="X1006" s="4">
        <f t="shared" si="161"/>
        <v>0</v>
      </c>
      <c r="Y1006" s="4"/>
      <c r="Z1006" s="4"/>
      <c r="AA1006" s="4">
        <f>C1006+I1006-L1006-O1006-U1006-X1006-R1006</f>
        <v>3125000</v>
      </c>
      <c r="AB1006" s="7"/>
    </row>
    <row r="1007" spans="1:28" ht="15.75" x14ac:dyDescent="0.25">
      <c r="A1007" s="29">
        <v>45406</v>
      </c>
      <c r="B1007" s="73" t="s">
        <v>134</v>
      </c>
      <c r="C1007" s="25"/>
      <c r="D1007" s="27" t="s">
        <v>52</v>
      </c>
      <c r="E1007" s="25" t="s">
        <v>42</v>
      </c>
      <c r="F1007" s="25">
        <v>500</v>
      </c>
      <c r="G1007" s="25" t="s">
        <v>34</v>
      </c>
      <c r="H1007" s="25">
        <v>4500</v>
      </c>
      <c r="I1007" s="11">
        <f t="shared" si="156"/>
        <v>2250000</v>
      </c>
      <c r="J1007" s="26" t="s">
        <v>28</v>
      </c>
      <c r="K1007" s="11"/>
      <c r="L1007" s="4">
        <f t="shared" si="157"/>
        <v>0</v>
      </c>
      <c r="M1007" s="4"/>
      <c r="N1007" s="4"/>
      <c r="O1007" s="4">
        <f t="shared" si="158"/>
        <v>0</v>
      </c>
      <c r="P1007" s="4"/>
      <c r="Q1007" s="4"/>
      <c r="R1007" s="4">
        <f t="shared" si="159"/>
        <v>0</v>
      </c>
      <c r="S1007" s="4"/>
      <c r="T1007" s="4"/>
      <c r="U1007" s="4">
        <f t="shared" si="160"/>
        <v>0</v>
      </c>
      <c r="V1007" s="4"/>
      <c r="W1007" s="4"/>
      <c r="X1007" s="4">
        <f t="shared" si="161"/>
        <v>0</v>
      </c>
      <c r="Y1007" s="4"/>
      <c r="Z1007" s="4"/>
      <c r="AA1007" s="4">
        <f>C1007+I1007-L1007-O1007-U1007-X1007-R1007</f>
        <v>2250000</v>
      </c>
      <c r="AB1007" s="7"/>
    </row>
    <row r="1008" spans="1:28" ht="15.75" x14ac:dyDescent="0.25">
      <c r="A1008" s="29">
        <v>45406</v>
      </c>
      <c r="B1008" s="73" t="s">
        <v>134</v>
      </c>
      <c r="C1008" s="27"/>
      <c r="D1008" s="27" t="s">
        <v>52</v>
      </c>
      <c r="E1008" s="27" t="s">
        <v>95</v>
      </c>
      <c r="F1008" s="27">
        <v>500</v>
      </c>
      <c r="G1008" s="25" t="s">
        <v>34</v>
      </c>
      <c r="H1008" s="27">
        <v>1480</v>
      </c>
      <c r="I1008" s="11">
        <f t="shared" si="156"/>
        <v>740000</v>
      </c>
      <c r="J1008" s="26" t="s">
        <v>28</v>
      </c>
      <c r="K1008" s="11"/>
      <c r="L1008" s="4">
        <f t="shared" si="157"/>
        <v>0</v>
      </c>
      <c r="M1008" s="4"/>
      <c r="N1008" s="4"/>
      <c r="O1008" s="4">
        <f t="shared" si="158"/>
        <v>0</v>
      </c>
      <c r="P1008" s="4"/>
      <c r="Q1008" s="4"/>
      <c r="R1008" s="4">
        <f t="shared" si="159"/>
        <v>0</v>
      </c>
      <c r="S1008" s="4"/>
      <c r="T1008" s="4"/>
      <c r="U1008" s="4">
        <f t="shared" si="160"/>
        <v>0</v>
      </c>
      <c r="V1008" s="4"/>
      <c r="W1008" s="4"/>
      <c r="X1008" s="4">
        <f t="shared" si="161"/>
        <v>0</v>
      </c>
      <c r="Y1008" s="4"/>
      <c r="Z1008" s="4"/>
      <c r="AA1008" s="4">
        <f>C1008+I1008-L1008-O1008-U1008-X1008-R1008</f>
        <v>740000</v>
      </c>
      <c r="AB1008" s="7"/>
    </row>
    <row r="1009" spans="1:28" ht="15.75" x14ac:dyDescent="0.25">
      <c r="A1009" s="29">
        <v>45406</v>
      </c>
      <c r="B1009" s="73" t="s">
        <v>307</v>
      </c>
      <c r="C1009" s="25"/>
      <c r="D1009" s="27" t="s">
        <v>46</v>
      </c>
      <c r="E1009" s="25" t="s">
        <v>208</v>
      </c>
      <c r="F1009" s="25">
        <v>5000</v>
      </c>
      <c r="G1009" s="25" t="s">
        <v>34</v>
      </c>
      <c r="H1009" s="25">
        <v>745</v>
      </c>
      <c r="I1009" s="11">
        <f t="shared" si="156"/>
        <v>3725000</v>
      </c>
      <c r="J1009" s="32" t="s">
        <v>324</v>
      </c>
      <c r="K1009" s="11"/>
      <c r="L1009" s="4">
        <f t="shared" si="157"/>
        <v>0</v>
      </c>
      <c r="M1009" s="4"/>
      <c r="N1009" s="4"/>
      <c r="O1009" s="4">
        <f t="shared" si="158"/>
        <v>0</v>
      </c>
      <c r="P1009" s="4"/>
      <c r="Q1009" s="4"/>
      <c r="R1009" s="4">
        <f t="shared" si="159"/>
        <v>0</v>
      </c>
      <c r="S1009" s="4"/>
      <c r="T1009" s="4"/>
      <c r="U1009" s="4">
        <f t="shared" si="160"/>
        <v>3725000</v>
      </c>
      <c r="V1009" s="4"/>
      <c r="W1009" s="4">
        <v>3725000</v>
      </c>
      <c r="X1009" s="4">
        <f t="shared" si="161"/>
        <v>0</v>
      </c>
      <c r="Y1009" s="4"/>
      <c r="Z1009" s="4"/>
      <c r="AA1009" s="4">
        <f>C1009+I1009-L1009-O1009-U1009-X1009-R1009</f>
        <v>0</v>
      </c>
      <c r="AB1009" s="7">
        <v>45406</v>
      </c>
    </row>
    <row r="1010" spans="1:28" ht="15.75" x14ac:dyDescent="0.25">
      <c r="A1010" s="29">
        <v>45406</v>
      </c>
      <c r="B1010" s="73" t="s">
        <v>307</v>
      </c>
      <c r="C1010" s="25"/>
      <c r="D1010" s="27" t="s">
        <v>46</v>
      </c>
      <c r="E1010" s="25" t="s">
        <v>50</v>
      </c>
      <c r="F1010" s="25">
        <v>100</v>
      </c>
      <c r="G1010" s="25" t="s">
        <v>34</v>
      </c>
      <c r="H1010" s="25">
        <v>3885</v>
      </c>
      <c r="I1010" s="11">
        <f t="shared" si="156"/>
        <v>388500</v>
      </c>
      <c r="J1010" s="32" t="s">
        <v>324</v>
      </c>
      <c r="K1010" s="11"/>
      <c r="L1010" s="4">
        <f t="shared" si="157"/>
        <v>0</v>
      </c>
      <c r="M1010" s="4"/>
      <c r="N1010" s="4"/>
      <c r="O1010" s="4">
        <f t="shared" si="158"/>
        <v>0</v>
      </c>
      <c r="P1010" s="4"/>
      <c r="Q1010" s="4"/>
      <c r="R1010" s="4">
        <f t="shared" si="159"/>
        <v>0</v>
      </c>
      <c r="S1010" s="4"/>
      <c r="T1010" s="4"/>
      <c r="U1010" s="4">
        <f t="shared" si="160"/>
        <v>388500</v>
      </c>
      <c r="V1010" s="4"/>
      <c r="W1010" s="4">
        <v>388500</v>
      </c>
      <c r="X1010" s="4">
        <f t="shared" si="161"/>
        <v>0</v>
      </c>
      <c r="Y1010" s="4"/>
      <c r="Z1010" s="4"/>
      <c r="AA1010" s="4">
        <f>C1010+I1010-L1010-O1010-U1010-X1010-R1010</f>
        <v>0</v>
      </c>
      <c r="AB1010" s="7">
        <v>45406</v>
      </c>
    </row>
    <row r="1011" spans="1:28" ht="15.75" x14ac:dyDescent="0.25">
      <c r="A1011" s="29">
        <v>45406</v>
      </c>
      <c r="B1011" s="73" t="s">
        <v>307</v>
      </c>
      <c r="C1011" s="25"/>
      <c r="D1011" s="27" t="s">
        <v>46</v>
      </c>
      <c r="E1011" s="25" t="s">
        <v>58</v>
      </c>
      <c r="F1011" s="25">
        <v>200</v>
      </c>
      <c r="G1011" s="25" t="s">
        <v>34</v>
      </c>
      <c r="H1011" s="25">
        <v>2000</v>
      </c>
      <c r="I1011" s="11">
        <f t="shared" si="156"/>
        <v>400000</v>
      </c>
      <c r="J1011" s="26" t="s">
        <v>28</v>
      </c>
      <c r="K1011" s="11"/>
      <c r="L1011" s="4">
        <f t="shared" si="157"/>
        <v>0</v>
      </c>
      <c r="M1011" s="4"/>
      <c r="N1011" s="4"/>
      <c r="O1011" s="4">
        <f t="shared" si="158"/>
        <v>0</v>
      </c>
      <c r="P1011" s="4"/>
      <c r="Q1011" s="4"/>
      <c r="R1011" s="4">
        <f t="shared" si="159"/>
        <v>0</v>
      </c>
      <c r="S1011" s="4"/>
      <c r="T1011" s="4"/>
      <c r="U1011" s="4">
        <f t="shared" si="160"/>
        <v>0</v>
      </c>
      <c r="V1011" s="4"/>
      <c r="W1011" s="4"/>
      <c r="X1011" s="4">
        <f t="shared" si="161"/>
        <v>0</v>
      </c>
      <c r="Y1011" s="4"/>
      <c r="Z1011" s="4"/>
      <c r="AA1011" s="4">
        <f>C1011+I1011-L1011-O1011-U1011-X1011-R1011</f>
        <v>400000</v>
      </c>
      <c r="AB1011" s="7"/>
    </row>
    <row r="1012" spans="1:28" ht="15.75" x14ac:dyDescent="0.25">
      <c r="A1012" s="29">
        <v>45406</v>
      </c>
      <c r="B1012" s="73" t="s">
        <v>246</v>
      </c>
      <c r="C1012" s="25"/>
      <c r="D1012" s="27" t="s">
        <v>46</v>
      </c>
      <c r="E1012" s="25" t="s">
        <v>148</v>
      </c>
      <c r="F1012" s="25">
        <v>6</v>
      </c>
      <c r="G1012" s="25" t="s">
        <v>23</v>
      </c>
      <c r="H1012" s="25">
        <v>420000</v>
      </c>
      <c r="I1012" s="11">
        <f t="shared" si="156"/>
        <v>2520000</v>
      </c>
      <c r="J1012" s="32" t="s">
        <v>312</v>
      </c>
      <c r="K1012" s="11" t="s">
        <v>1328</v>
      </c>
      <c r="L1012" s="4">
        <f t="shared" si="157"/>
        <v>0</v>
      </c>
      <c r="M1012" s="4"/>
      <c r="N1012" s="4"/>
      <c r="O1012" s="4">
        <f t="shared" si="158"/>
        <v>2520000</v>
      </c>
      <c r="P1012" s="4">
        <v>2520000</v>
      </c>
      <c r="Q1012" s="4"/>
      <c r="R1012" s="4">
        <f t="shared" si="159"/>
        <v>0</v>
      </c>
      <c r="S1012" s="4"/>
      <c r="T1012" s="4"/>
      <c r="U1012" s="4">
        <f t="shared" si="160"/>
        <v>0</v>
      </c>
      <c r="V1012" s="4"/>
      <c r="W1012" s="4"/>
      <c r="X1012" s="4">
        <f t="shared" si="161"/>
        <v>0</v>
      </c>
      <c r="Y1012" s="4"/>
      <c r="Z1012" s="4"/>
      <c r="AA1012" s="4">
        <f>C1012+I1012-L1012-O1012-U1012-X1012-R1012</f>
        <v>0</v>
      </c>
      <c r="AB1012" s="7">
        <v>45405</v>
      </c>
    </row>
    <row r="1013" spans="1:28" ht="15.75" x14ac:dyDescent="0.25">
      <c r="A1013" s="29">
        <v>45406</v>
      </c>
      <c r="B1013" s="73" t="s">
        <v>246</v>
      </c>
      <c r="C1013" s="25"/>
      <c r="D1013" s="27" t="s">
        <v>46</v>
      </c>
      <c r="E1013" s="25" t="s">
        <v>71</v>
      </c>
      <c r="F1013" s="25">
        <v>2</v>
      </c>
      <c r="G1013" s="25" t="s">
        <v>27</v>
      </c>
      <c r="H1013" s="25">
        <v>850000</v>
      </c>
      <c r="I1013" s="11">
        <f t="shared" si="156"/>
        <v>1700000</v>
      </c>
      <c r="J1013" s="32" t="s">
        <v>312</v>
      </c>
      <c r="K1013" s="11" t="s">
        <v>1328</v>
      </c>
      <c r="L1013" s="4">
        <f t="shared" si="157"/>
        <v>0</v>
      </c>
      <c r="M1013" s="4"/>
      <c r="N1013" s="4"/>
      <c r="O1013" s="4">
        <f t="shared" si="158"/>
        <v>1700000</v>
      </c>
      <c r="P1013" s="4">
        <v>1700000</v>
      </c>
      <c r="Q1013" s="4"/>
      <c r="R1013" s="4">
        <f t="shared" si="159"/>
        <v>0</v>
      </c>
      <c r="S1013" s="4"/>
      <c r="T1013" s="4"/>
      <c r="U1013" s="4">
        <f t="shared" si="160"/>
        <v>0</v>
      </c>
      <c r="V1013" s="4"/>
      <c r="W1013" s="4"/>
      <c r="X1013" s="4">
        <f t="shared" si="161"/>
        <v>0</v>
      </c>
      <c r="Y1013" s="4"/>
      <c r="Z1013" s="4"/>
      <c r="AA1013" s="4">
        <f>C1013+I1013-L1013-O1013-U1013-X1013-R1013</f>
        <v>0</v>
      </c>
      <c r="AB1013" s="7">
        <v>45405</v>
      </c>
    </row>
    <row r="1014" spans="1:28" ht="15.75" x14ac:dyDescent="0.25">
      <c r="A1014" s="29">
        <v>45406</v>
      </c>
      <c r="B1014" s="25" t="s">
        <v>311</v>
      </c>
      <c r="C1014" s="25"/>
      <c r="D1014" s="25" t="s">
        <v>46</v>
      </c>
      <c r="E1014" s="25" t="s">
        <v>145</v>
      </c>
      <c r="F1014" s="25">
        <v>16.899999999999999</v>
      </c>
      <c r="G1014" s="25" t="s">
        <v>39</v>
      </c>
      <c r="H1014" s="25">
        <v>47000</v>
      </c>
      <c r="I1014" s="11">
        <f t="shared" si="156"/>
        <v>794299.99999999988</v>
      </c>
      <c r="J1014" s="32" t="s">
        <v>324</v>
      </c>
      <c r="K1014" s="11"/>
      <c r="L1014" s="4">
        <f t="shared" si="157"/>
        <v>794300</v>
      </c>
      <c r="M1014" s="4">
        <v>794300</v>
      </c>
      <c r="N1014" s="4"/>
      <c r="O1014" s="4">
        <f t="shared" si="158"/>
        <v>0</v>
      </c>
      <c r="P1014" s="4"/>
      <c r="Q1014" s="4"/>
      <c r="R1014" s="4">
        <f t="shared" si="159"/>
        <v>0</v>
      </c>
      <c r="S1014" s="4"/>
      <c r="T1014" s="4"/>
      <c r="U1014" s="4">
        <f t="shared" si="160"/>
        <v>0</v>
      </c>
      <c r="V1014" s="4"/>
      <c r="W1014" s="4"/>
      <c r="X1014" s="4">
        <f t="shared" si="161"/>
        <v>0</v>
      </c>
      <c r="Y1014" s="4"/>
      <c r="Z1014" s="4"/>
      <c r="AA1014" s="82">
        <f>C1014+I1014-L1014-O1014-U1014-X1014-R1014</f>
        <v>-1.1641532182693481E-10</v>
      </c>
      <c r="AB1014" s="7">
        <v>45406</v>
      </c>
    </row>
    <row r="1015" spans="1:28" ht="15.75" x14ac:dyDescent="0.25">
      <c r="A1015" s="29">
        <v>45406</v>
      </c>
      <c r="B1015" s="72" t="s">
        <v>211</v>
      </c>
      <c r="C1015" s="25"/>
      <c r="D1015" s="25" t="s">
        <v>52</v>
      </c>
      <c r="E1015" s="25" t="s">
        <v>348</v>
      </c>
      <c r="F1015" s="25">
        <v>1800</v>
      </c>
      <c r="G1015" s="25" t="s">
        <v>34</v>
      </c>
      <c r="H1015" s="25">
        <v>1150</v>
      </c>
      <c r="I1015" s="11">
        <f t="shared" si="156"/>
        <v>2070000</v>
      </c>
      <c r="J1015" s="31" t="s">
        <v>324</v>
      </c>
      <c r="K1015" s="11"/>
      <c r="L1015" s="4">
        <f t="shared" si="157"/>
        <v>0</v>
      </c>
      <c r="M1015" s="4"/>
      <c r="N1015" s="4"/>
      <c r="O1015" s="4">
        <f t="shared" si="158"/>
        <v>0</v>
      </c>
      <c r="P1015" s="4"/>
      <c r="Q1015" s="4"/>
      <c r="R1015" s="4">
        <f t="shared" si="159"/>
        <v>0</v>
      </c>
      <c r="S1015" s="4"/>
      <c r="T1015" s="4"/>
      <c r="U1015" s="4">
        <f t="shared" si="160"/>
        <v>2070000</v>
      </c>
      <c r="V1015" s="4">
        <v>2070000</v>
      </c>
      <c r="W1015" s="4"/>
      <c r="X1015" s="4">
        <f t="shared" si="161"/>
        <v>0</v>
      </c>
      <c r="Y1015" s="4"/>
      <c r="Z1015" s="4"/>
      <c r="AA1015" s="4">
        <f>C1015+I1015-L1015-O1015-U1015-X1015-R1015</f>
        <v>0</v>
      </c>
      <c r="AB1015" s="7">
        <v>45411</v>
      </c>
    </row>
    <row r="1016" spans="1:28" ht="15.75" x14ac:dyDescent="0.25">
      <c r="A1016" s="24"/>
      <c r="B1016" s="25" t="s">
        <v>501</v>
      </c>
      <c r="C1016" s="25"/>
      <c r="D1016" s="25"/>
      <c r="E1016" s="25"/>
      <c r="F1016" s="25"/>
      <c r="G1016" s="25"/>
      <c r="H1016" s="25"/>
      <c r="I1016" s="11"/>
      <c r="J1016" s="31" t="s">
        <v>49</v>
      </c>
      <c r="K1016" s="11"/>
      <c r="L1016" s="4"/>
      <c r="M1016" s="4"/>
      <c r="N1016" s="4"/>
      <c r="O1016" s="4">
        <f>P1016+Q1016</f>
        <v>700000</v>
      </c>
      <c r="P1016" s="4">
        <v>700000</v>
      </c>
      <c r="Q1016" s="4"/>
      <c r="R1016" s="4"/>
      <c r="S1016" s="4"/>
      <c r="T1016" s="4"/>
      <c r="U1016" s="4"/>
      <c r="V1016" s="4"/>
      <c r="W1016" s="4"/>
      <c r="X1016" s="4"/>
      <c r="Y1016" s="4"/>
      <c r="Z1016" s="4"/>
      <c r="AA1016" s="4">
        <f>C1016+I1016-L1016-O1016-U1016-X1016-R1016</f>
        <v>-700000</v>
      </c>
      <c r="AB1016" s="7">
        <v>45407</v>
      </c>
    </row>
    <row r="1017" spans="1:28" ht="15.75" x14ac:dyDescent="0.25">
      <c r="A1017" s="24"/>
      <c r="B1017" s="25" t="s">
        <v>1334</v>
      </c>
      <c r="C1017" s="25"/>
      <c r="D1017" s="25"/>
      <c r="E1017" s="25"/>
      <c r="F1017" s="25"/>
      <c r="G1017" s="25"/>
      <c r="H1017" s="25"/>
      <c r="I1017" s="11"/>
      <c r="J1017" s="31" t="s">
        <v>49</v>
      </c>
      <c r="K1017" s="11"/>
      <c r="L1017" s="4"/>
      <c r="M1017" s="4"/>
      <c r="N1017" s="4"/>
      <c r="O1017" s="4">
        <f>P1017+Q1017</f>
        <v>260000</v>
      </c>
      <c r="P1017" s="4">
        <v>260000</v>
      </c>
      <c r="Q1017" s="4"/>
      <c r="R1017" s="4"/>
      <c r="S1017" s="4"/>
      <c r="T1017" s="4"/>
      <c r="U1017" s="4"/>
      <c r="V1017" s="4"/>
      <c r="W1017" s="4"/>
      <c r="X1017" s="4"/>
      <c r="Y1017" s="4"/>
      <c r="Z1017" s="4"/>
      <c r="AA1017" s="4">
        <f>C1017+I1017-L1017-O1017-U1017-X1017-R1017</f>
        <v>-260000</v>
      </c>
      <c r="AB1017" s="7">
        <v>45407</v>
      </c>
    </row>
    <row r="1018" spans="1:28" ht="15.75" x14ac:dyDescent="0.25">
      <c r="A1018" s="24"/>
      <c r="B1018" s="25" t="s">
        <v>1331</v>
      </c>
      <c r="C1018" s="25"/>
      <c r="D1018" s="25" t="s">
        <v>52</v>
      </c>
      <c r="E1018" s="25"/>
      <c r="F1018" s="25"/>
      <c r="G1018" s="25" t="s">
        <v>34</v>
      </c>
      <c r="H1018" s="25"/>
      <c r="I1018" s="11">
        <f>F1018*H1018</f>
        <v>0</v>
      </c>
      <c r="J1018" s="31" t="s">
        <v>49</v>
      </c>
      <c r="K1018" s="11"/>
      <c r="L1018" s="4">
        <f>M1018+N1018</f>
        <v>0</v>
      </c>
      <c r="M1018" s="4"/>
      <c r="N1018" s="4"/>
      <c r="O1018" s="4">
        <f>P1018+Q1018</f>
        <v>6655000</v>
      </c>
      <c r="P1018" s="4">
        <v>6655000</v>
      </c>
      <c r="Q1018" s="4"/>
      <c r="R1018" s="4">
        <f>S1018+T1018</f>
        <v>0</v>
      </c>
      <c r="S1018" s="4"/>
      <c r="T1018" s="4"/>
      <c r="U1018" s="4">
        <f>V1018+W1018</f>
        <v>0</v>
      </c>
      <c r="V1018" s="4"/>
      <c r="W1018" s="4"/>
      <c r="X1018" s="4">
        <f>Y1018+Z1018</f>
        <v>0</v>
      </c>
      <c r="Y1018" s="4"/>
      <c r="Z1018" s="4"/>
      <c r="AA1018" s="4">
        <f>C1018+I1018-L1018-O1018-U1018-X1018-R1018</f>
        <v>-6655000</v>
      </c>
      <c r="AB1018" s="7">
        <v>45406</v>
      </c>
    </row>
    <row r="1019" spans="1:28" ht="15.75" x14ac:dyDescent="0.25">
      <c r="A1019" s="29">
        <v>45407</v>
      </c>
      <c r="B1019" s="73" t="s">
        <v>223</v>
      </c>
      <c r="C1019" s="27"/>
      <c r="D1019" s="27" t="s">
        <v>46</v>
      </c>
      <c r="E1019" s="27" t="s">
        <v>69</v>
      </c>
      <c r="F1019" s="27">
        <v>125</v>
      </c>
      <c r="G1019" s="27" t="s">
        <v>39</v>
      </c>
      <c r="H1019" s="27"/>
      <c r="I1019" s="11">
        <f t="shared" ref="I1019:I1049" si="162">F1019*H1019</f>
        <v>0</v>
      </c>
      <c r="J1019" s="28" t="s">
        <v>28</v>
      </c>
      <c r="K1019" s="11"/>
      <c r="L1019" s="4">
        <f>M1019+N1019</f>
        <v>0</v>
      </c>
      <c r="M1019" s="4"/>
      <c r="N1019" s="4"/>
      <c r="O1019" s="4">
        <f>P1019+Q1019</f>
        <v>0</v>
      </c>
      <c r="P1019" s="4"/>
      <c r="Q1019" s="4"/>
      <c r="R1019" s="4">
        <f>S1019+T1019</f>
        <v>0</v>
      </c>
      <c r="S1019" s="4"/>
      <c r="T1019" s="4"/>
      <c r="U1019" s="4">
        <f>V1019+W1019</f>
        <v>0</v>
      </c>
      <c r="V1019" s="4"/>
      <c r="W1019" s="4"/>
      <c r="X1019" s="4">
        <f>Y1019+Z1019</f>
        <v>0</v>
      </c>
      <c r="Y1019" s="4"/>
      <c r="Z1019" s="4"/>
      <c r="AA1019" s="4">
        <f>C1019+I1019-L1019-O1019-U1019-X1019-R1019</f>
        <v>0</v>
      </c>
      <c r="AB1019" s="7"/>
    </row>
    <row r="1020" spans="1:28" ht="15.75" x14ac:dyDescent="0.25">
      <c r="A1020" s="29">
        <v>45407</v>
      </c>
      <c r="B1020" s="72" t="s">
        <v>96</v>
      </c>
      <c r="C1020" s="25"/>
      <c r="D1020" s="25" t="s">
        <v>46</v>
      </c>
      <c r="E1020" s="25" t="s">
        <v>61</v>
      </c>
      <c r="F1020" s="25">
        <v>1250</v>
      </c>
      <c r="G1020" s="25" t="s">
        <v>34</v>
      </c>
      <c r="H1020" s="25">
        <v>2330</v>
      </c>
      <c r="I1020" s="11">
        <f t="shared" si="162"/>
        <v>2912500</v>
      </c>
      <c r="J1020" s="26" t="s">
        <v>28</v>
      </c>
      <c r="K1020" s="11"/>
      <c r="L1020" s="4">
        <f t="shared" ref="L1020:L1049" si="163">M1020+N1020</f>
        <v>0</v>
      </c>
      <c r="M1020" s="4"/>
      <c r="N1020" s="4"/>
      <c r="O1020" s="4">
        <f t="shared" ref="O1020:O1049" si="164">P1020+Q1020</f>
        <v>0</v>
      </c>
      <c r="P1020" s="4"/>
      <c r="Q1020" s="4"/>
      <c r="R1020" s="4">
        <f t="shared" ref="R1020:R1049" si="165">S1020+T1020</f>
        <v>0</v>
      </c>
      <c r="S1020" s="4"/>
      <c r="T1020" s="4"/>
      <c r="U1020" s="4">
        <f t="shared" ref="U1020:U1049" si="166">V1020+W1020</f>
        <v>0</v>
      </c>
      <c r="V1020" s="4"/>
      <c r="W1020" s="4"/>
      <c r="X1020" s="4">
        <f t="shared" ref="X1020:X1049" si="167">Y1020+Z1020</f>
        <v>0</v>
      </c>
      <c r="Y1020" s="4"/>
      <c r="Z1020" s="4"/>
      <c r="AA1020" s="4">
        <f>C1020+I1020-L1020-O1020-U1020-X1020-R1020</f>
        <v>2912500</v>
      </c>
      <c r="AB1020" s="7"/>
    </row>
    <row r="1021" spans="1:28" ht="15.75" x14ac:dyDescent="0.25">
      <c r="A1021" s="29">
        <v>45407</v>
      </c>
      <c r="B1021" s="72" t="s">
        <v>209</v>
      </c>
      <c r="C1021" s="27"/>
      <c r="D1021" s="25" t="s">
        <v>52</v>
      </c>
      <c r="E1021" s="27" t="s">
        <v>192</v>
      </c>
      <c r="F1021" s="27">
        <v>100</v>
      </c>
      <c r="G1021" s="25" t="s">
        <v>34</v>
      </c>
      <c r="H1021" s="27">
        <v>2930</v>
      </c>
      <c r="I1021" s="11">
        <f t="shared" si="162"/>
        <v>293000</v>
      </c>
      <c r="J1021" s="31" t="s">
        <v>324</v>
      </c>
      <c r="K1021" s="11"/>
      <c r="L1021" s="4">
        <f t="shared" si="163"/>
        <v>293000</v>
      </c>
      <c r="M1021" s="4">
        <v>293000</v>
      </c>
      <c r="N1021" s="4"/>
      <c r="O1021" s="4">
        <f t="shared" si="164"/>
        <v>0</v>
      </c>
      <c r="P1021" s="4"/>
      <c r="Q1021" s="4"/>
      <c r="R1021" s="4">
        <f t="shared" si="165"/>
        <v>0</v>
      </c>
      <c r="S1021" s="4"/>
      <c r="T1021" s="4"/>
      <c r="U1021" s="4">
        <f t="shared" si="166"/>
        <v>0</v>
      </c>
      <c r="V1021" s="4"/>
      <c r="W1021" s="4"/>
      <c r="X1021" s="4">
        <f t="shared" si="167"/>
        <v>0</v>
      </c>
      <c r="Y1021" s="4"/>
      <c r="Z1021" s="4"/>
      <c r="AA1021" s="4">
        <f>C1021+I1021-L1021-O1021-U1021-X1021-R1021</f>
        <v>0</v>
      </c>
      <c r="AB1021" s="7">
        <v>45407</v>
      </c>
    </row>
    <row r="1022" spans="1:28" ht="15.75" x14ac:dyDescent="0.25">
      <c r="A1022" s="29">
        <v>45407</v>
      </c>
      <c r="B1022" s="72" t="s">
        <v>90</v>
      </c>
      <c r="C1022" s="25"/>
      <c r="D1022" s="25" t="s">
        <v>46</v>
      </c>
      <c r="E1022" s="25" t="s">
        <v>128</v>
      </c>
      <c r="F1022" s="25">
        <v>100</v>
      </c>
      <c r="G1022" s="25" t="s">
        <v>39</v>
      </c>
      <c r="H1022" s="25">
        <v>110000</v>
      </c>
      <c r="I1022" s="11">
        <f t="shared" si="162"/>
        <v>11000000</v>
      </c>
      <c r="J1022" s="26" t="s">
        <v>28</v>
      </c>
      <c r="K1022" s="11"/>
      <c r="L1022" s="4">
        <f t="shared" si="163"/>
        <v>0</v>
      </c>
      <c r="M1022" s="4"/>
      <c r="N1022" s="4"/>
      <c r="O1022" s="4">
        <f t="shared" si="164"/>
        <v>0</v>
      </c>
      <c r="P1022" s="4"/>
      <c r="Q1022" s="4"/>
      <c r="R1022" s="4">
        <f t="shared" si="165"/>
        <v>0</v>
      </c>
      <c r="S1022" s="4"/>
      <c r="T1022" s="4"/>
      <c r="U1022" s="4">
        <f t="shared" si="166"/>
        <v>0</v>
      </c>
      <c r="V1022" s="4"/>
      <c r="W1022" s="4"/>
      <c r="X1022" s="4">
        <f t="shared" si="167"/>
        <v>0</v>
      </c>
      <c r="Y1022" s="4"/>
      <c r="Z1022" s="4"/>
      <c r="AA1022" s="4">
        <f>C1022+I1022-L1022-O1022-U1022-X1022-R1022</f>
        <v>11000000</v>
      </c>
      <c r="AB1022" s="7"/>
    </row>
    <row r="1023" spans="1:28" ht="15.75" x14ac:dyDescent="0.25">
      <c r="A1023" s="29">
        <v>45407</v>
      </c>
      <c r="B1023" s="72" t="s">
        <v>90</v>
      </c>
      <c r="C1023" s="25"/>
      <c r="D1023" s="25" t="s">
        <v>46</v>
      </c>
      <c r="E1023" s="25" t="s">
        <v>129</v>
      </c>
      <c r="F1023" s="25">
        <v>60</v>
      </c>
      <c r="G1023" s="25" t="s">
        <v>77</v>
      </c>
      <c r="H1023" s="25">
        <v>65000</v>
      </c>
      <c r="I1023" s="11">
        <f t="shared" si="162"/>
        <v>3900000</v>
      </c>
      <c r="J1023" s="26" t="s">
        <v>28</v>
      </c>
      <c r="K1023" s="11"/>
      <c r="L1023" s="4">
        <f t="shared" si="163"/>
        <v>0</v>
      </c>
      <c r="M1023" s="4"/>
      <c r="N1023" s="4"/>
      <c r="O1023" s="4">
        <f t="shared" si="164"/>
        <v>0</v>
      </c>
      <c r="P1023" s="4"/>
      <c r="Q1023" s="4"/>
      <c r="R1023" s="4">
        <f t="shared" si="165"/>
        <v>0</v>
      </c>
      <c r="S1023" s="4"/>
      <c r="T1023" s="4"/>
      <c r="U1023" s="4">
        <f t="shared" si="166"/>
        <v>0</v>
      </c>
      <c r="V1023" s="4"/>
      <c r="W1023" s="4"/>
      <c r="X1023" s="4">
        <f t="shared" si="167"/>
        <v>0</v>
      </c>
      <c r="Y1023" s="4"/>
      <c r="Z1023" s="4"/>
      <c r="AA1023" s="4">
        <f>C1023+I1023-L1023-O1023-U1023-X1023-R1023</f>
        <v>3900000</v>
      </c>
      <c r="AB1023" s="7"/>
    </row>
    <row r="1024" spans="1:28" ht="15.75" x14ac:dyDescent="0.25">
      <c r="A1024" s="29">
        <v>45407</v>
      </c>
      <c r="B1024" s="72" t="s">
        <v>330</v>
      </c>
      <c r="C1024" s="25"/>
      <c r="D1024" s="25" t="s">
        <v>46</v>
      </c>
      <c r="E1024" s="25" t="s">
        <v>138</v>
      </c>
      <c r="F1024" s="25">
        <v>13750</v>
      </c>
      <c r="G1024" s="25" t="s">
        <v>34</v>
      </c>
      <c r="H1024" s="25">
        <v>1495</v>
      </c>
      <c r="I1024" s="11">
        <f t="shared" si="162"/>
        <v>20556250</v>
      </c>
      <c r="J1024" s="31" t="s">
        <v>312</v>
      </c>
      <c r="K1024" s="11" t="s">
        <v>1304</v>
      </c>
      <c r="L1024" s="4">
        <f t="shared" si="163"/>
        <v>0</v>
      </c>
      <c r="M1024" s="4"/>
      <c r="N1024" s="4"/>
      <c r="O1024" s="4">
        <f t="shared" si="164"/>
        <v>20556250</v>
      </c>
      <c r="P1024" s="4"/>
      <c r="Q1024" s="4">
        <v>20556250</v>
      </c>
      <c r="R1024" s="4">
        <f t="shared" si="165"/>
        <v>0</v>
      </c>
      <c r="S1024" s="4"/>
      <c r="T1024" s="4"/>
      <c r="U1024" s="4">
        <f t="shared" si="166"/>
        <v>0</v>
      </c>
      <c r="V1024" s="4"/>
      <c r="W1024" s="4"/>
      <c r="X1024" s="4">
        <f t="shared" si="167"/>
        <v>0</v>
      </c>
      <c r="Y1024" s="4"/>
      <c r="Z1024" s="4"/>
      <c r="AA1024" s="4">
        <f>C1024+I1024-L1024-O1024-U1024-X1024-R1024</f>
        <v>0</v>
      </c>
      <c r="AB1024" s="7">
        <v>45401</v>
      </c>
    </row>
    <row r="1025" spans="1:28" ht="15.75" x14ac:dyDescent="0.25">
      <c r="A1025" s="29">
        <v>45407</v>
      </c>
      <c r="B1025" s="72" t="s">
        <v>330</v>
      </c>
      <c r="C1025" s="27"/>
      <c r="D1025" s="25" t="s">
        <v>46</v>
      </c>
      <c r="E1025" s="27" t="s">
        <v>154</v>
      </c>
      <c r="F1025" s="27">
        <v>4000</v>
      </c>
      <c r="G1025" s="25" t="s">
        <v>34</v>
      </c>
      <c r="H1025" s="27">
        <v>1140</v>
      </c>
      <c r="I1025" s="11">
        <f t="shared" si="162"/>
        <v>4560000</v>
      </c>
      <c r="J1025" s="31" t="s">
        <v>312</v>
      </c>
      <c r="K1025" s="11" t="s">
        <v>1304</v>
      </c>
      <c r="L1025" s="4">
        <f t="shared" si="163"/>
        <v>0</v>
      </c>
      <c r="M1025" s="4"/>
      <c r="N1025" s="4"/>
      <c r="O1025" s="4">
        <f t="shared" si="164"/>
        <v>4560000</v>
      </c>
      <c r="P1025" s="4"/>
      <c r="Q1025" s="4">
        <v>4560000</v>
      </c>
      <c r="R1025" s="4">
        <f t="shared" si="165"/>
        <v>0</v>
      </c>
      <c r="S1025" s="4"/>
      <c r="T1025" s="4"/>
      <c r="U1025" s="4">
        <f t="shared" si="166"/>
        <v>0</v>
      </c>
      <c r="V1025" s="4"/>
      <c r="W1025" s="4"/>
      <c r="X1025" s="4">
        <f t="shared" si="167"/>
        <v>0</v>
      </c>
      <c r="Y1025" s="4"/>
      <c r="Z1025" s="4"/>
      <c r="AA1025" s="4">
        <f>C1025+I1025-L1025-O1025-U1025-X1025-R1025</f>
        <v>0</v>
      </c>
      <c r="AB1025" s="7">
        <v>45401</v>
      </c>
    </row>
    <row r="1026" spans="1:28" ht="15.75" x14ac:dyDescent="0.25">
      <c r="A1026" s="29">
        <v>45407</v>
      </c>
      <c r="B1026" s="72" t="s">
        <v>330</v>
      </c>
      <c r="C1026" s="27"/>
      <c r="D1026" s="25" t="s">
        <v>46</v>
      </c>
      <c r="E1026" s="27" t="s">
        <v>50</v>
      </c>
      <c r="F1026" s="27">
        <v>700</v>
      </c>
      <c r="G1026" s="27" t="s">
        <v>34</v>
      </c>
      <c r="H1026" s="27">
        <v>3885</v>
      </c>
      <c r="I1026" s="11">
        <f t="shared" si="162"/>
        <v>2719500</v>
      </c>
      <c r="J1026" s="31" t="s">
        <v>312</v>
      </c>
      <c r="K1026" s="11" t="s">
        <v>1304</v>
      </c>
      <c r="L1026" s="4">
        <f t="shared" si="163"/>
        <v>0</v>
      </c>
      <c r="M1026" s="4"/>
      <c r="N1026" s="4"/>
      <c r="O1026" s="4">
        <f t="shared" si="164"/>
        <v>2719500</v>
      </c>
      <c r="P1026" s="4"/>
      <c r="Q1026" s="4">
        <v>2719500</v>
      </c>
      <c r="R1026" s="4">
        <f t="shared" si="165"/>
        <v>0</v>
      </c>
      <c r="S1026" s="4"/>
      <c r="T1026" s="4"/>
      <c r="U1026" s="4">
        <f t="shared" si="166"/>
        <v>0</v>
      </c>
      <c r="V1026" s="4"/>
      <c r="W1026" s="4"/>
      <c r="X1026" s="4">
        <f t="shared" si="167"/>
        <v>0</v>
      </c>
      <c r="Y1026" s="4"/>
      <c r="Z1026" s="4"/>
      <c r="AA1026" s="4">
        <f>C1026+I1026-L1026-O1026-U1026-X1026-R1026</f>
        <v>0</v>
      </c>
      <c r="AB1026" s="7">
        <v>45401</v>
      </c>
    </row>
    <row r="1027" spans="1:28" ht="15.75" x14ac:dyDescent="0.25">
      <c r="A1027" s="29">
        <v>45407</v>
      </c>
      <c r="B1027" s="73" t="s">
        <v>309</v>
      </c>
      <c r="C1027" s="25"/>
      <c r="D1027" s="25" t="s">
        <v>46</v>
      </c>
      <c r="E1027" s="27" t="s">
        <v>130</v>
      </c>
      <c r="F1027" s="27">
        <v>20</v>
      </c>
      <c r="G1027" s="27" t="s">
        <v>77</v>
      </c>
      <c r="H1027" s="25">
        <v>50000</v>
      </c>
      <c r="I1027" s="11">
        <f t="shared" si="162"/>
        <v>1000000</v>
      </c>
      <c r="J1027" s="26" t="s">
        <v>28</v>
      </c>
      <c r="K1027" s="11"/>
      <c r="L1027" s="4">
        <f t="shared" si="163"/>
        <v>0</v>
      </c>
      <c r="M1027" s="4"/>
      <c r="N1027" s="4"/>
      <c r="O1027" s="4">
        <f t="shared" si="164"/>
        <v>0</v>
      </c>
      <c r="P1027" s="4"/>
      <c r="Q1027" s="4"/>
      <c r="R1027" s="4">
        <f t="shared" si="165"/>
        <v>0</v>
      </c>
      <c r="S1027" s="4"/>
      <c r="T1027" s="4"/>
      <c r="U1027" s="4">
        <f t="shared" si="166"/>
        <v>0</v>
      </c>
      <c r="V1027" s="4"/>
      <c r="W1027" s="4"/>
      <c r="X1027" s="4">
        <f t="shared" si="167"/>
        <v>0</v>
      </c>
      <c r="Y1027" s="4"/>
      <c r="Z1027" s="4"/>
      <c r="AA1027" s="4">
        <f>C1027+I1027-L1027-O1027-U1027-X1027-R1027</f>
        <v>1000000</v>
      </c>
      <c r="AB1027" s="7"/>
    </row>
    <row r="1028" spans="1:28" ht="15.75" x14ac:dyDescent="0.25">
      <c r="A1028" s="29">
        <v>45407</v>
      </c>
      <c r="B1028" s="73" t="s">
        <v>287</v>
      </c>
      <c r="C1028" s="25"/>
      <c r="D1028" s="25" t="s">
        <v>52</v>
      </c>
      <c r="E1028" s="25" t="s">
        <v>82</v>
      </c>
      <c r="F1028" s="25">
        <v>250</v>
      </c>
      <c r="G1028" s="27" t="s">
        <v>34</v>
      </c>
      <c r="H1028" s="25">
        <v>1755</v>
      </c>
      <c r="I1028" s="11">
        <f t="shared" si="162"/>
        <v>438750</v>
      </c>
      <c r="J1028" s="31" t="s">
        <v>312</v>
      </c>
      <c r="K1028" s="11" t="s">
        <v>1169</v>
      </c>
      <c r="L1028" s="4">
        <f t="shared" si="163"/>
        <v>0</v>
      </c>
      <c r="M1028" s="4"/>
      <c r="N1028" s="4"/>
      <c r="O1028" s="4">
        <f t="shared" si="164"/>
        <v>438750</v>
      </c>
      <c r="P1028" s="4">
        <v>438750</v>
      </c>
      <c r="Q1028" s="4"/>
      <c r="R1028" s="4">
        <f t="shared" si="165"/>
        <v>0</v>
      </c>
      <c r="S1028" s="4"/>
      <c r="T1028" s="4"/>
      <c r="U1028" s="4">
        <f t="shared" si="166"/>
        <v>0</v>
      </c>
      <c r="V1028" s="4"/>
      <c r="W1028" s="4"/>
      <c r="X1028" s="4">
        <f t="shared" si="167"/>
        <v>0</v>
      </c>
      <c r="Y1028" s="4"/>
      <c r="Z1028" s="4"/>
      <c r="AA1028" s="4">
        <f>C1028+I1028-L1028-O1028-U1028-X1028-R1028</f>
        <v>0</v>
      </c>
      <c r="AB1028" s="7">
        <v>45407</v>
      </c>
    </row>
    <row r="1029" spans="1:28" ht="15.75" x14ac:dyDescent="0.25">
      <c r="A1029" s="29">
        <v>45407</v>
      </c>
      <c r="B1029" s="73" t="s">
        <v>743</v>
      </c>
      <c r="C1029" s="25"/>
      <c r="D1029" s="25" t="s">
        <v>46</v>
      </c>
      <c r="E1029" s="25" t="s">
        <v>478</v>
      </c>
      <c r="F1029" s="25">
        <v>2.5</v>
      </c>
      <c r="G1029" s="27" t="s">
        <v>39</v>
      </c>
      <c r="H1029" s="25">
        <v>115000</v>
      </c>
      <c r="I1029" s="11">
        <f t="shared" si="162"/>
        <v>287500</v>
      </c>
      <c r="J1029" s="31" t="s">
        <v>312</v>
      </c>
      <c r="K1029" s="11" t="s">
        <v>1340</v>
      </c>
      <c r="L1029" s="4">
        <f t="shared" si="163"/>
        <v>0</v>
      </c>
      <c r="M1029" s="4"/>
      <c r="N1029" s="4"/>
      <c r="O1029" s="4">
        <f t="shared" si="164"/>
        <v>287500</v>
      </c>
      <c r="P1029" s="4">
        <v>287500</v>
      </c>
      <c r="Q1029" s="4"/>
      <c r="R1029" s="4">
        <f t="shared" si="165"/>
        <v>0</v>
      </c>
      <c r="S1029" s="4"/>
      <c r="T1029" s="4"/>
      <c r="U1029" s="4">
        <f t="shared" si="166"/>
        <v>0</v>
      </c>
      <c r="V1029" s="4"/>
      <c r="W1029" s="4"/>
      <c r="X1029" s="4">
        <f t="shared" si="167"/>
        <v>0</v>
      </c>
      <c r="Y1029" s="4"/>
      <c r="Z1029" s="4"/>
      <c r="AA1029" s="4">
        <f>C1029+I1029-L1029-O1029-U1029-X1029-R1029</f>
        <v>0</v>
      </c>
      <c r="AB1029" s="7">
        <v>45408</v>
      </c>
    </row>
    <row r="1030" spans="1:28" ht="15.75" x14ac:dyDescent="0.25">
      <c r="A1030" s="29">
        <v>45407</v>
      </c>
      <c r="B1030" s="73" t="s">
        <v>1332</v>
      </c>
      <c r="C1030" s="27"/>
      <c r="D1030" s="25" t="s">
        <v>46</v>
      </c>
      <c r="E1030" s="27" t="s">
        <v>454</v>
      </c>
      <c r="F1030" s="27">
        <v>6</v>
      </c>
      <c r="G1030" s="27" t="s">
        <v>125</v>
      </c>
      <c r="H1030" s="27">
        <v>55000</v>
      </c>
      <c r="I1030" s="11">
        <f t="shared" si="162"/>
        <v>330000</v>
      </c>
      <c r="J1030" s="31" t="s">
        <v>324</v>
      </c>
      <c r="K1030" s="11"/>
      <c r="L1030" s="4">
        <f t="shared" si="163"/>
        <v>330000</v>
      </c>
      <c r="M1030" s="4">
        <v>330000</v>
      </c>
      <c r="N1030" s="4"/>
      <c r="O1030" s="4">
        <f t="shared" si="164"/>
        <v>0</v>
      </c>
      <c r="P1030" s="4"/>
      <c r="Q1030" s="4"/>
      <c r="R1030" s="4">
        <f t="shared" si="165"/>
        <v>0</v>
      </c>
      <c r="S1030" s="4"/>
      <c r="T1030" s="4"/>
      <c r="U1030" s="4">
        <f t="shared" si="166"/>
        <v>0</v>
      </c>
      <c r="V1030" s="4"/>
      <c r="W1030" s="4"/>
      <c r="X1030" s="4">
        <f t="shared" si="167"/>
        <v>0</v>
      </c>
      <c r="Y1030" s="4"/>
      <c r="Z1030" s="4"/>
      <c r="AA1030" s="4">
        <f>C1030+I1030-L1030-O1030-U1030-X1030-R1030</f>
        <v>0</v>
      </c>
      <c r="AB1030" s="7">
        <v>45407</v>
      </c>
    </row>
    <row r="1031" spans="1:28" ht="15.75" x14ac:dyDescent="0.25">
      <c r="A1031" s="29">
        <v>45407</v>
      </c>
      <c r="B1031" s="73" t="s">
        <v>1332</v>
      </c>
      <c r="C1031" s="25"/>
      <c r="D1031" s="25" t="s">
        <v>46</v>
      </c>
      <c r="E1031" s="25" t="s">
        <v>227</v>
      </c>
      <c r="F1031" s="25">
        <v>5</v>
      </c>
      <c r="G1031" s="27" t="s">
        <v>34</v>
      </c>
      <c r="H1031" s="25">
        <v>95000</v>
      </c>
      <c r="I1031" s="11">
        <f t="shared" si="162"/>
        <v>475000</v>
      </c>
      <c r="J1031" s="31" t="s">
        <v>324</v>
      </c>
      <c r="K1031" s="11"/>
      <c r="L1031" s="4">
        <f t="shared" si="163"/>
        <v>475000</v>
      </c>
      <c r="M1031" s="4">
        <v>475000</v>
      </c>
      <c r="N1031" s="4"/>
      <c r="O1031" s="4">
        <f t="shared" si="164"/>
        <v>0</v>
      </c>
      <c r="P1031" s="4"/>
      <c r="Q1031" s="4"/>
      <c r="R1031" s="4">
        <f t="shared" si="165"/>
        <v>0</v>
      </c>
      <c r="S1031" s="4"/>
      <c r="T1031" s="4"/>
      <c r="U1031" s="4">
        <f t="shared" si="166"/>
        <v>0</v>
      </c>
      <c r="V1031" s="4"/>
      <c r="W1031" s="4"/>
      <c r="X1031" s="4">
        <f t="shared" si="167"/>
        <v>0</v>
      </c>
      <c r="Y1031" s="4"/>
      <c r="Z1031" s="4"/>
      <c r="AA1031" s="4">
        <f>C1031+I1031-L1031-O1031-U1031-X1031-R1031</f>
        <v>0</v>
      </c>
      <c r="AB1031" s="7">
        <v>45407</v>
      </c>
    </row>
    <row r="1032" spans="1:28" ht="15.75" x14ac:dyDescent="0.25">
      <c r="A1032" s="29">
        <v>45407</v>
      </c>
      <c r="B1032" s="73" t="s">
        <v>1332</v>
      </c>
      <c r="C1032" s="25"/>
      <c r="D1032" s="25" t="s">
        <v>46</v>
      </c>
      <c r="E1032" s="25" t="s">
        <v>448</v>
      </c>
      <c r="F1032" s="25">
        <v>5</v>
      </c>
      <c r="G1032" s="25" t="s">
        <v>34</v>
      </c>
      <c r="H1032" s="25">
        <v>115000</v>
      </c>
      <c r="I1032" s="11">
        <f t="shared" si="162"/>
        <v>575000</v>
      </c>
      <c r="J1032" s="31" t="s">
        <v>324</v>
      </c>
      <c r="K1032" s="11"/>
      <c r="L1032" s="4">
        <f t="shared" si="163"/>
        <v>575000</v>
      </c>
      <c r="M1032" s="4">
        <v>575000</v>
      </c>
      <c r="N1032" s="4"/>
      <c r="O1032" s="4">
        <f t="shared" si="164"/>
        <v>0</v>
      </c>
      <c r="P1032" s="4"/>
      <c r="Q1032" s="4"/>
      <c r="R1032" s="4">
        <f t="shared" si="165"/>
        <v>0</v>
      </c>
      <c r="S1032" s="4"/>
      <c r="T1032" s="4"/>
      <c r="U1032" s="4">
        <f t="shared" si="166"/>
        <v>0</v>
      </c>
      <c r="V1032" s="4"/>
      <c r="W1032" s="4"/>
      <c r="X1032" s="4">
        <f t="shared" si="167"/>
        <v>0</v>
      </c>
      <c r="Y1032" s="4"/>
      <c r="Z1032" s="4"/>
      <c r="AA1032" s="4">
        <f>C1032+I1032-L1032-O1032-U1032-X1032-R1032</f>
        <v>0</v>
      </c>
      <c r="AB1032" s="7">
        <v>45407</v>
      </c>
    </row>
    <row r="1033" spans="1:28" ht="15.75" x14ac:dyDescent="0.25">
      <c r="A1033" s="29">
        <v>45407</v>
      </c>
      <c r="B1033" s="72" t="s">
        <v>51</v>
      </c>
      <c r="C1033" s="25"/>
      <c r="D1033" s="25" t="s">
        <v>46</v>
      </c>
      <c r="E1033" s="25" t="s">
        <v>1306</v>
      </c>
      <c r="F1033" s="25">
        <v>15</v>
      </c>
      <c r="G1033" s="25" t="s">
        <v>23</v>
      </c>
      <c r="H1033" s="25">
        <v>420000</v>
      </c>
      <c r="I1033" s="11">
        <f t="shared" si="162"/>
        <v>6300000</v>
      </c>
      <c r="J1033" s="26" t="s">
        <v>28</v>
      </c>
      <c r="K1033" s="11"/>
      <c r="L1033" s="4">
        <f t="shared" si="163"/>
        <v>0</v>
      </c>
      <c r="M1033" s="4"/>
      <c r="N1033" s="4"/>
      <c r="O1033" s="4">
        <f t="shared" si="164"/>
        <v>0</v>
      </c>
      <c r="P1033" s="4"/>
      <c r="Q1033" s="4"/>
      <c r="R1033" s="4">
        <f t="shared" si="165"/>
        <v>0</v>
      </c>
      <c r="S1033" s="4"/>
      <c r="T1033" s="4"/>
      <c r="U1033" s="4">
        <f t="shared" si="166"/>
        <v>0</v>
      </c>
      <c r="V1033" s="4"/>
      <c r="W1033" s="4"/>
      <c r="X1033" s="4">
        <f t="shared" si="167"/>
        <v>0</v>
      </c>
      <c r="Y1033" s="4"/>
      <c r="Z1033" s="4"/>
      <c r="AA1033" s="4">
        <f>C1033+I1033-L1033-O1033-U1033-X1033-R1033</f>
        <v>6300000</v>
      </c>
      <c r="AB1033" s="7"/>
    </row>
    <row r="1034" spans="1:28" ht="15.75" x14ac:dyDescent="0.25">
      <c r="A1034" s="29">
        <v>45407</v>
      </c>
      <c r="B1034" s="72" t="s">
        <v>949</v>
      </c>
      <c r="C1034" s="25"/>
      <c r="D1034" s="25" t="s">
        <v>46</v>
      </c>
      <c r="E1034" s="25" t="s">
        <v>681</v>
      </c>
      <c r="F1034" s="25">
        <v>1</v>
      </c>
      <c r="G1034" s="25" t="s">
        <v>48</v>
      </c>
      <c r="H1034" s="25">
        <v>230000</v>
      </c>
      <c r="I1034" s="11">
        <f t="shared" si="162"/>
        <v>230000</v>
      </c>
      <c r="J1034" s="31" t="s">
        <v>324</v>
      </c>
      <c r="K1034" s="11"/>
      <c r="L1034" s="4">
        <f t="shared" si="163"/>
        <v>0</v>
      </c>
      <c r="M1034" s="4"/>
      <c r="N1034" s="4"/>
      <c r="O1034" s="4">
        <f t="shared" si="164"/>
        <v>0</v>
      </c>
      <c r="P1034" s="4"/>
      <c r="Q1034" s="4"/>
      <c r="R1034" s="4">
        <f t="shared" si="165"/>
        <v>0</v>
      </c>
      <c r="S1034" s="4"/>
      <c r="T1034" s="4"/>
      <c r="U1034" s="4">
        <f t="shared" si="166"/>
        <v>230000</v>
      </c>
      <c r="V1034" s="4">
        <v>230000</v>
      </c>
      <c r="W1034" s="4"/>
      <c r="X1034" s="4">
        <f t="shared" si="167"/>
        <v>0</v>
      </c>
      <c r="Y1034" s="4"/>
      <c r="Z1034" s="4"/>
      <c r="AA1034" s="4">
        <f>C1034+I1034-L1034-O1034-U1034-X1034-R1034</f>
        <v>0</v>
      </c>
      <c r="AB1034" s="7">
        <v>45407</v>
      </c>
    </row>
    <row r="1035" spans="1:28" ht="15.75" x14ac:dyDescent="0.25">
      <c r="A1035" s="29">
        <v>45407</v>
      </c>
      <c r="B1035" s="72" t="s">
        <v>1333</v>
      </c>
      <c r="C1035" s="25"/>
      <c r="D1035" s="25" t="s">
        <v>52</v>
      </c>
      <c r="E1035" s="25" t="s">
        <v>298</v>
      </c>
      <c r="F1035" s="25">
        <v>600</v>
      </c>
      <c r="G1035" s="25" t="s">
        <v>34</v>
      </c>
      <c r="H1035" s="25">
        <v>3500</v>
      </c>
      <c r="I1035" s="11">
        <f t="shared" si="162"/>
        <v>2100000</v>
      </c>
      <c r="J1035" s="31" t="s">
        <v>324</v>
      </c>
      <c r="K1035" s="11"/>
      <c r="L1035" s="4">
        <f t="shared" si="163"/>
        <v>0</v>
      </c>
      <c r="M1035" s="4"/>
      <c r="N1035" s="4"/>
      <c r="O1035" s="4">
        <f t="shared" si="164"/>
        <v>0</v>
      </c>
      <c r="P1035" s="4"/>
      <c r="Q1035" s="4"/>
      <c r="R1035" s="4">
        <f t="shared" si="165"/>
        <v>0</v>
      </c>
      <c r="S1035" s="4"/>
      <c r="T1035" s="4"/>
      <c r="U1035" s="4">
        <f t="shared" si="166"/>
        <v>2100000</v>
      </c>
      <c r="V1035" s="4">
        <v>2100000</v>
      </c>
      <c r="W1035" s="4"/>
      <c r="X1035" s="4">
        <f t="shared" si="167"/>
        <v>0</v>
      </c>
      <c r="Y1035" s="4"/>
      <c r="Z1035" s="4"/>
      <c r="AA1035" s="4">
        <f>C1035+I1035-L1035-O1035-U1035-X1035-R1035</f>
        <v>0</v>
      </c>
      <c r="AB1035" s="7">
        <v>45407</v>
      </c>
    </row>
    <row r="1036" spans="1:28" ht="15.75" x14ac:dyDescent="0.25">
      <c r="A1036" s="29">
        <v>45407</v>
      </c>
      <c r="B1036" s="25" t="s">
        <v>99</v>
      </c>
      <c r="C1036" s="25"/>
      <c r="D1036" s="25"/>
      <c r="E1036" s="25" t="s">
        <v>120</v>
      </c>
      <c r="F1036" s="25">
        <v>107.8</v>
      </c>
      <c r="G1036" s="25" t="s">
        <v>39</v>
      </c>
      <c r="H1036" s="25"/>
      <c r="I1036" s="11">
        <f t="shared" si="162"/>
        <v>0</v>
      </c>
      <c r="J1036" s="26" t="s">
        <v>28</v>
      </c>
      <c r="K1036" s="11"/>
      <c r="L1036" s="4">
        <f t="shared" si="163"/>
        <v>0</v>
      </c>
      <c r="M1036" s="4"/>
      <c r="N1036" s="4"/>
      <c r="O1036" s="4">
        <f t="shared" si="164"/>
        <v>0</v>
      </c>
      <c r="P1036" s="4"/>
      <c r="Q1036" s="4"/>
      <c r="R1036" s="4">
        <f t="shared" si="165"/>
        <v>0</v>
      </c>
      <c r="S1036" s="4"/>
      <c r="T1036" s="4"/>
      <c r="U1036" s="4">
        <f t="shared" si="166"/>
        <v>0</v>
      </c>
      <c r="V1036" s="4"/>
      <c r="W1036" s="4"/>
      <c r="X1036" s="4">
        <f t="shared" si="167"/>
        <v>0</v>
      </c>
      <c r="Y1036" s="4"/>
      <c r="Z1036" s="4"/>
      <c r="AA1036" s="4">
        <f>C1036+I1036-L1036-O1036-U1036-X1036-R1036</f>
        <v>0</v>
      </c>
      <c r="AB1036" s="7"/>
    </row>
    <row r="1037" spans="1:28" ht="15.75" x14ac:dyDescent="0.25">
      <c r="A1037" s="29">
        <v>45407</v>
      </c>
      <c r="B1037" s="72" t="s">
        <v>200</v>
      </c>
      <c r="C1037" s="25"/>
      <c r="D1037" s="25" t="s">
        <v>52</v>
      </c>
      <c r="E1037" s="25" t="s">
        <v>189</v>
      </c>
      <c r="F1037" s="25">
        <v>2</v>
      </c>
      <c r="G1037" s="25" t="s">
        <v>23</v>
      </c>
      <c r="H1037" s="25">
        <v>450000</v>
      </c>
      <c r="I1037" s="11">
        <f t="shared" si="162"/>
        <v>900000</v>
      </c>
      <c r="J1037" s="32" t="s">
        <v>324</v>
      </c>
      <c r="K1037" s="11"/>
      <c r="L1037" s="4">
        <f t="shared" si="163"/>
        <v>0</v>
      </c>
      <c r="M1037" s="4"/>
      <c r="N1037" s="4"/>
      <c r="O1037" s="4">
        <f t="shared" si="164"/>
        <v>0</v>
      </c>
      <c r="P1037" s="4"/>
      <c r="Q1037" s="4"/>
      <c r="R1037" s="4">
        <f t="shared" si="165"/>
        <v>0</v>
      </c>
      <c r="S1037" s="4"/>
      <c r="T1037" s="4"/>
      <c r="U1037" s="4">
        <f t="shared" si="166"/>
        <v>900000</v>
      </c>
      <c r="V1037" s="4">
        <v>900000</v>
      </c>
      <c r="W1037" s="4"/>
      <c r="X1037" s="4">
        <f t="shared" si="167"/>
        <v>0</v>
      </c>
      <c r="Y1037" s="4"/>
      <c r="Z1037" s="4"/>
      <c r="AA1037" s="4">
        <f>C1037+I1037-L1037-O1037-U1037-X1037-R1037</f>
        <v>0</v>
      </c>
      <c r="AB1037" s="7">
        <v>45407</v>
      </c>
    </row>
    <row r="1038" spans="1:28" ht="15.75" x14ac:dyDescent="0.25">
      <c r="A1038" s="29">
        <v>45407</v>
      </c>
      <c r="B1038" s="25" t="s">
        <v>176</v>
      </c>
      <c r="C1038" s="25"/>
      <c r="D1038" s="25" t="s">
        <v>46</v>
      </c>
      <c r="E1038" s="25" t="s">
        <v>64</v>
      </c>
      <c r="F1038" s="25">
        <v>20</v>
      </c>
      <c r="G1038" s="25" t="s">
        <v>39</v>
      </c>
      <c r="H1038" s="25">
        <v>50000</v>
      </c>
      <c r="I1038" s="11">
        <f t="shared" si="162"/>
        <v>1000000</v>
      </c>
      <c r="J1038" s="26" t="s">
        <v>28</v>
      </c>
      <c r="K1038" s="11"/>
      <c r="L1038" s="4">
        <f t="shared" si="163"/>
        <v>0</v>
      </c>
      <c r="M1038" s="4"/>
      <c r="N1038" s="4"/>
      <c r="O1038" s="4">
        <f t="shared" si="164"/>
        <v>0</v>
      </c>
      <c r="P1038" s="4"/>
      <c r="Q1038" s="4"/>
      <c r="R1038" s="4">
        <f t="shared" si="165"/>
        <v>0</v>
      </c>
      <c r="S1038" s="4"/>
      <c r="T1038" s="4"/>
      <c r="U1038" s="4">
        <f t="shared" si="166"/>
        <v>0</v>
      </c>
      <c r="V1038" s="4"/>
      <c r="W1038" s="4"/>
      <c r="X1038" s="4">
        <f t="shared" si="167"/>
        <v>0</v>
      </c>
      <c r="Y1038" s="4"/>
      <c r="Z1038" s="4"/>
      <c r="AA1038" s="4">
        <f>C1038+I1038-L1038-O1038-U1038-X1038-R1038</f>
        <v>1000000</v>
      </c>
      <c r="AB1038" s="7"/>
    </row>
    <row r="1039" spans="1:28" ht="15.75" x14ac:dyDescent="0.25">
      <c r="A1039" s="29">
        <v>45407</v>
      </c>
      <c r="B1039" s="73" t="s">
        <v>45</v>
      </c>
      <c r="C1039" s="27"/>
      <c r="D1039" s="27" t="s">
        <v>46</v>
      </c>
      <c r="E1039" s="27" t="s">
        <v>135</v>
      </c>
      <c r="F1039" s="27">
        <v>10</v>
      </c>
      <c r="G1039" s="27" t="s">
        <v>48</v>
      </c>
      <c r="H1039" s="27">
        <v>145000</v>
      </c>
      <c r="I1039" s="11">
        <f t="shared" si="162"/>
        <v>1450000</v>
      </c>
      <c r="J1039" s="31" t="s">
        <v>324</v>
      </c>
      <c r="K1039" s="11"/>
      <c r="L1039" s="4">
        <f t="shared" si="163"/>
        <v>1450000</v>
      </c>
      <c r="M1039" s="4">
        <v>1450000</v>
      </c>
      <c r="N1039" s="4"/>
      <c r="O1039" s="4">
        <f t="shared" si="164"/>
        <v>0</v>
      </c>
      <c r="P1039" s="4"/>
      <c r="Q1039" s="4"/>
      <c r="R1039" s="4">
        <f t="shared" si="165"/>
        <v>0</v>
      </c>
      <c r="S1039" s="4"/>
      <c r="T1039" s="4"/>
      <c r="U1039" s="4">
        <f t="shared" si="166"/>
        <v>0</v>
      </c>
      <c r="V1039" s="4"/>
      <c r="W1039" s="4"/>
      <c r="X1039" s="4">
        <f t="shared" si="167"/>
        <v>0</v>
      </c>
      <c r="Y1039" s="4"/>
      <c r="Z1039" s="4"/>
      <c r="AA1039" s="4">
        <f>C1039+I1039-L1039-O1039-U1039-X1039-R1039</f>
        <v>0</v>
      </c>
      <c r="AB1039" s="7">
        <v>45407</v>
      </c>
    </row>
    <row r="1040" spans="1:28" ht="15.75" x14ac:dyDescent="0.25">
      <c r="A1040" s="29">
        <v>45407</v>
      </c>
      <c r="B1040" s="73" t="s">
        <v>671</v>
      </c>
      <c r="C1040" s="27"/>
      <c r="D1040" s="27" t="s">
        <v>46</v>
      </c>
      <c r="E1040" s="27" t="s">
        <v>128</v>
      </c>
      <c r="F1040" s="27">
        <v>500</v>
      </c>
      <c r="G1040" s="27" t="s">
        <v>39</v>
      </c>
      <c r="H1040" s="27">
        <v>100000</v>
      </c>
      <c r="I1040" s="11">
        <f t="shared" si="162"/>
        <v>50000000</v>
      </c>
      <c r="J1040" s="31" t="s">
        <v>312</v>
      </c>
      <c r="K1040" s="11"/>
      <c r="L1040" s="4">
        <f t="shared" si="163"/>
        <v>0</v>
      </c>
      <c r="M1040" s="4"/>
      <c r="N1040" s="4"/>
      <c r="O1040" s="4">
        <f t="shared" si="164"/>
        <v>50000000</v>
      </c>
      <c r="P1040" s="4">
        <v>50000000</v>
      </c>
      <c r="Q1040" s="4"/>
      <c r="R1040" s="4">
        <f t="shared" si="165"/>
        <v>0</v>
      </c>
      <c r="S1040" s="4"/>
      <c r="T1040" s="4"/>
      <c r="U1040" s="4">
        <f t="shared" si="166"/>
        <v>0</v>
      </c>
      <c r="V1040" s="4"/>
      <c r="W1040" s="4"/>
      <c r="X1040" s="4">
        <f t="shared" si="167"/>
        <v>0</v>
      </c>
      <c r="Y1040" s="4"/>
      <c r="Z1040" s="4"/>
      <c r="AA1040" s="4">
        <f>C1040+I1040-L1040-O1040-U1040-X1040-R1040</f>
        <v>0</v>
      </c>
      <c r="AB1040" s="7">
        <v>45406</v>
      </c>
    </row>
    <row r="1041" spans="1:28" ht="15.75" x14ac:dyDescent="0.25">
      <c r="A1041" s="29">
        <v>45407</v>
      </c>
      <c r="B1041" s="25" t="s">
        <v>357</v>
      </c>
      <c r="C1041" s="25"/>
      <c r="D1041" s="25" t="s">
        <v>46</v>
      </c>
      <c r="E1041" s="25" t="s">
        <v>358</v>
      </c>
      <c r="F1041" s="25">
        <v>21.1</v>
      </c>
      <c r="G1041" s="25" t="s">
        <v>39</v>
      </c>
      <c r="H1041" s="25">
        <v>47000</v>
      </c>
      <c r="I1041" s="11">
        <f t="shared" si="162"/>
        <v>991700.00000000012</v>
      </c>
      <c r="J1041" s="32" t="s">
        <v>324</v>
      </c>
      <c r="K1041" s="11"/>
      <c r="L1041" s="4">
        <f t="shared" si="163"/>
        <v>991700</v>
      </c>
      <c r="M1041" s="4">
        <v>991700</v>
      </c>
      <c r="N1041" s="4"/>
      <c r="O1041" s="4">
        <f t="shared" si="164"/>
        <v>0</v>
      </c>
      <c r="P1041" s="4"/>
      <c r="Q1041" s="4"/>
      <c r="R1041" s="4">
        <f t="shared" si="165"/>
        <v>0</v>
      </c>
      <c r="S1041" s="4"/>
      <c r="T1041" s="4"/>
      <c r="U1041" s="4">
        <f t="shared" si="166"/>
        <v>0</v>
      </c>
      <c r="V1041" s="4"/>
      <c r="W1041" s="4"/>
      <c r="X1041" s="4">
        <f t="shared" si="167"/>
        <v>0</v>
      </c>
      <c r="Y1041" s="4"/>
      <c r="Z1041" s="4"/>
      <c r="AA1041" s="82">
        <f>C1041+I1041-L1041-O1041-U1041-X1041-R1041</f>
        <v>1.1641532182693481E-10</v>
      </c>
      <c r="AB1041" s="7">
        <v>45411</v>
      </c>
    </row>
    <row r="1042" spans="1:28" ht="15.75" x14ac:dyDescent="0.25">
      <c r="A1042" s="29">
        <v>45407</v>
      </c>
      <c r="B1042" s="72" t="s">
        <v>357</v>
      </c>
      <c r="C1042" s="27"/>
      <c r="D1042" s="25" t="s">
        <v>46</v>
      </c>
      <c r="E1042" s="27" t="s">
        <v>157</v>
      </c>
      <c r="F1042" s="27">
        <v>2</v>
      </c>
      <c r="G1042" s="27" t="s">
        <v>48</v>
      </c>
      <c r="H1042" s="27">
        <v>310000</v>
      </c>
      <c r="I1042" s="11">
        <f t="shared" si="162"/>
        <v>620000</v>
      </c>
      <c r="J1042" s="32" t="s">
        <v>324</v>
      </c>
      <c r="K1042" s="11"/>
      <c r="L1042" s="4">
        <f t="shared" si="163"/>
        <v>620000</v>
      </c>
      <c r="M1042" s="4">
        <v>620000</v>
      </c>
      <c r="N1042" s="4"/>
      <c r="O1042" s="4">
        <f t="shared" si="164"/>
        <v>0</v>
      </c>
      <c r="P1042" s="4"/>
      <c r="Q1042" s="4"/>
      <c r="R1042" s="4">
        <f t="shared" si="165"/>
        <v>0</v>
      </c>
      <c r="S1042" s="4"/>
      <c r="T1042" s="4"/>
      <c r="U1042" s="4">
        <f t="shared" si="166"/>
        <v>0</v>
      </c>
      <c r="V1042" s="4"/>
      <c r="W1042" s="4"/>
      <c r="X1042" s="4">
        <f t="shared" si="167"/>
        <v>0</v>
      </c>
      <c r="Y1042" s="4"/>
      <c r="Z1042" s="4"/>
      <c r="AA1042" s="4">
        <f>C1042+I1042-L1042-O1042-U1042-X1042-R1042</f>
        <v>0</v>
      </c>
      <c r="AB1042" s="7">
        <v>45408</v>
      </c>
    </row>
    <row r="1043" spans="1:28" ht="15.75" x14ac:dyDescent="0.25">
      <c r="A1043" s="29">
        <v>45407</v>
      </c>
      <c r="B1043" s="73" t="s">
        <v>311</v>
      </c>
      <c r="C1043" s="25"/>
      <c r="D1043" s="25" t="s">
        <v>46</v>
      </c>
      <c r="E1043" s="25" t="s">
        <v>135</v>
      </c>
      <c r="F1043" s="25">
        <v>2</v>
      </c>
      <c r="G1043" s="25" t="s">
        <v>48</v>
      </c>
      <c r="H1043" s="25">
        <v>150000</v>
      </c>
      <c r="I1043" s="11">
        <f t="shared" si="162"/>
        <v>300000</v>
      </c>
      <c r="J1043" s="31" t="s">
        <v>324</v>
      </c>
      <c r="K1043" s="11"/>
      <c r="L1043" s="4">
        <f t="shared" si="163"/>
        <v>300000</v>
      </c>
      <c r="M1043" s="4">
        <v>300000</v>
      </c>
      <c r="N1043" s="4"/>
      <c r="O1043" s="4">
        <f t="shared" si="164"/>
        <v>0</v>
      </c>
      <c r="P1043" s="4"/>
      <c r="Q1043" s="4"/>
      <c r="R1043" s="4">
        <f t="shared" si="165"/>
        <v>0</v>
      </c>
      <c r="S1043" s="4"/>
      <c r="T1043" s="4"/>
      <c r="U1043" s="4">
        <f t="shared" si="166"/>
        <v>0</v>
      </c>
      <c r="V1043" s="4"/>
      <c r="W1043" s="4"/>
      <c r="X1043" s="4">
        <f t="shared" si="167"/>
        <v>0</v>
      </c>
      <c r="Y1043" s="4"/>
      <c r="Z1043" s="4"/>
      <c r="AA1043" s="4">
        <f>C1043+I1043-L1043-O1043-U1043-X1043-R1043</f>
        <v>0</v>
      </c>
      <c r="AB1043" s="7">
        <v>45407</v>
      </c>
    </row>
    <row r="1044" spans="1:28" ht="15.75" x14ac:dyDescent="0.25">
      <c r="A1044" s="29">
        <v>45407</v>
      </c>
      <c r="B1044" s="73" t="s">
        <v>422</v>
      </c>
      <c r="C1044" s="27"/>
      <c r="D1044" s="25" t="s">
        <v>46</v>
      </c>
      <c r="E1044" s="27" t="s">
        <v>42</v>
      </c>
      <c r="F1044" s="27">
        <v>400</v>
      </c>
      <c r="G1044" s="27" t="s">
        <v>34</v>
      </c>
      <c r="H1044" s="27">
        <v>4000</v>
      </c>
      <c r="I1044" s="11">
        <f t="shared" si="162"/>
        <v>1600000</v>
      </c>
      <c r="J1044" s="32" t="s">
        <v>324</v>
      </c>
      <c r="K1044" s="11"/>
      <c r="L1044" s="4">
        <f t="shared" si="163"/>
        <v>1600000</v>
      </c>
      <c r="M1044" s="4">
        <v>1600000</v>
      </c>
      <c r="N1044" s="4"/>
      <c r="O1044" s="4">
        <f t="shared" si="164"/>
        <v>0</v>
      </c>
      <c r="P1044" s="4"/>
      <c r="Q1044" s="4"/>
      <c r="R1044" s="4">
        <f t="shared" si="165"/>
        <v>0</v>
      </c>
      <c r="S1044" s="4"/>
      <c r="T1044" s="4"/>
      <c r="U1044" s="4">
        <f t="shared" si="166"/>
        <v>0</v>
      </c>
      <c r="V1044" s="4"/>
      <c r="W1044" s="4"/>
      <c r="X1044" s="4">
        <f t="shared" si="167"/>
        <v>0</v>
      </c>
      <c r="Y1044" s="4"/>
      <c r="Z1044" s="4"/>
      <c r="AA1044" s="4">
        <f>C1044+I1044-L1044-O1044-U1044-X1044-R1044</f>
        <v>0</v>
      </c>
      <c r="AB1044" s="7">
        <v>45412</v>
      </c>
    </row>
    <row r="1045" spans="1:28" ht="15.75" x14ac:dyDescent="0.25">
      <c r="A1045" s="29">
        <v>45407</v>
      </c>
      <c r="B1045" s="73" t="s">
        <v>415</v>
      </c>
      <c r="C1045" s="25"/>
      <c r="D1045" s="27" t="s">
        <v>46</v>
      </c>
      <c r="E1045" s="25" t="s">
        <v>53</v>
      </c>
      <c r="F1045" s="25">
        <v>4</v>
      </c>
      <c r="G1045" s="25" t="s">
        <v>23</v>
      </c>
      <c r="H1045" s="25">
        <v>450000</v>
      </c>
      <c r="I1045" s="11">
        <f t="shared" si="162"/>
        <v>1800000</v>
      </c>
      <c r="J1045" s="31" t="s">
        <v>324</v>
      </c>
      <c r="K1045" s="11"/>
      <c r="L1045" s="4">
        <f t="shared" si="163"/>
        <v>0</v>
      </c>
      <c r="M1045" s="4"/>
      <c r="N1045" s="4"/>
      <c r="O1045" s="4">
        <f t="shared" si="164"/>
        <v>0</v>
      </c>
      <c r="P1045" s="4"/>
      <c r="Q1045" s="4"/>
      <c r="R1045" s="4">
        <f t="shared" si="165"/>
        <v>0</v>
      </c>
      <c r="S1045" s="4"/>
      <c r="T1045" s="4"/>
      <c r="U1045" s="4">
        <f t="shared" si="166"/>
        <v>1800000</v>
      </c>
      <c r="V1045" s="4">
        <v>1800000</v>
      </c>
      <c r="W1045" s="4"/>
      <c r="X1045" s="4">
        <f t="shared" si="167"/>
        <v>0</v>
      </c>
      <c r="Y1045" s="4"/>
      <c r="Z1045" s="4"/>
      <c r="AA1045" s="4">
        <f>C1045+I1045-L1045-O1045-U1045-X1045-R1045</f>
        <v>0</v>
      </c>
      <c r="AB1045" s="7">
        <v>45407</v>
      </c>
    </row>
    <row r="1046" spans="1:28" ht="15.75" x14ac:dyDescent="0.25">
      <c r="A1046" s="29">
        <v>45407</v>
      </c>
      <c r="B1046" s="73" t="s">
        <v>376</v>
      </c>
      <c r="C1046" s="25"/>
      <c r="D1046" s="27" t="s">
        <v>52</v>
      </c>
      <c r="E1046" s="25" t="s">
        <v>374</v>
      </c>
      <c r="F1046" s="25">
        <v>2</v>
      </c>
      <c r="G1046" s="25" t="s">
        <v>27</v>
      </c>
      <c r="H1046" s="25">
        <v>40000</v>
      </c>
      <c r="I1046" s="11">
        <f t="shared" si="162"/>
        <v>80000</v>
      </c>
      <c r="J1046" s="32" t="s">
        <v>324</v>
      </c>
      <c r="K1046" s="11"/>
      <c r="L1046" s="4">
        <f t="shared" si="163"/>
        <v>80000</v>
      </c>
      <c r="M1046" s="4">
        <v>80000</v>
      </c>
      <c r="N1046" s="4"/>
      <c r="O1046" s="4">
        <f t="shared" si="164"/>
        <v>0</v>
      </c>
      <c r="P1046" s="4"/>
      <c r="Q1046" s="4"/>
      <c r="R1046" s="4">
        <f t="shared" si="165"/>
        <v>0</v>
      </c>
      <c r="S1046" s="4"/>
      <c r="T1046" s="4"/>
      <c r="U1046" s="4">
        <f t="shared" si="166"/>
        <v>0</v>
      </c>
      <c r="V1046" s="4"/>
      <c r="W1046" s="4"/>
      <c r="X1046" s="4">
        <f t="shared" si="167"/>
        <v>0</v>
      </c>
      <c r="Y1046" s="4"/>
      <c r="Z1046" s="4"/>
      <c r="AA1046" s="4">
        <f>C1046+I1046-L1046-O1046-U1046-X1046-R1046</f>
        <v>0</v>
      </c>
      <c r="AB1046" s="7">
        <v>45412</v>
      </c>
    </row>
    <row r="1047" spans="1:28" ht="15.75" x14ac:dyDescent="0.25">
      <c r="A1047" s="24">
        <v>45407</v>
      </c>
      <c r="B1047" s="72" t="s">
        <v>376</v>
      </c>
      <c r="C1047" s="25"/>
      <c r="D1047" s="25" t="s">
        <v>52</v>
      </c>
      <c r="E1047" s="25" t="s">
        <v>216</v>
      </c>
      <c r="F1047" s="25">
        <v>2</v>
      </c>
      <c r="G1047" s="25" t="s">
        <v>27</v>
      </c>
      <c r="H1047" s="25">
        <v>45000</v>
      </c>
      <c r="I1047" s="11">
        <f t="shared" si="162"/>
        <v>90000</v>
      </c>
      <c r="J1047" s="32" t="s">
        <v>324</v>
      </c>
      <c r="K1047" s="11"/>
      <c r="L1047" s="4">
        <f t="shared" si="163"/>
        <v>90000</v>
      </c>
      <c r="M1047" s="4">
        <v>90000</v>
      </c>
      <c r="N1047" s="4"/>
      <c r="O1047" s="4">
        <f t="shared" si="164"/>
        <v>0</v>
      </c>
      <c r="P1047" s="4"/>
      <c r="Q1047" s="4"/>
      <c r="R1047" s="4">
        <f t="shared" si="165"/>
        <v>0</v>
      </c>
      <c r="S1047" s="4"/>
      <c r="T1047" s="4"/>
      <c r="U1047" s="4">
        <f t="shared" si="166"/>
        <v>0</v>
      </c>
      <c r="V1047" s="4"/>
      <c r="W1047" s="4"/>
      <c r="X1047" s="4">
        <f t="shared" si="167"/>
        <v>0</v>
      </c>
      <c r="Y1047" s="4"/>
      <c r="Z1047" s="4"/>
      <c r="AA1047" s="4">
        <f>C1047+I1047-L1047-O1047-U1047-X1047-R1047</f>
        <v>0</v>
      </c>
      <c r="AB1047" s="7">
        <v>45412</v>
      </c>
    </row>
    <row r="1048" spans="1:28" ht="15.75" x14ac:dyDescent="0.25">
      <c r="A1048" s="29">
        <v>45407</v>
      </c>
      <c r="B1048" s="73" t="s">
        <v>376</v>
      </c>
      <c r="C1048" s="25"/>
      <c r="D1048" s="27" t="s">
        <v>52</v>
      </c>
      <c r="E1048" s="25" t="s">
        <v>208</v>
      </c>
      <c r="F1048" s="25">
        <v>2000</v>
      </c>
      <c r="G1048" s="25" t="s">
        <v>34</v>
      </c>
      <c r="H1048" s="25">
        <v>745</v>
      </c>
      <c r="I1048" s="11">
        <f t="shared" si="162"/>
        <v>1490000</v>
      </c>
      <c r="J1048" s="32" t="s">
        <v>324</v>
      </c>
      <c r="K1048" s="11"/>
      <c r="L1048" s="4">
        <f t="shared" si="163"/>
        <v>1490000</v>
      </c>
      <c r="M1048" s="4">
        <v>1490000</v>
      </c>
      <c r="N1048" s="4"/>
      <c r="O1048" s="4">
        <f t="shared" si="164"/>
        <v>0</v>
      </c>
      <c r="P1048" s="4"/>
      <c r="Q1048" s="4"/>
      <c r="R1048" s="4">
        <f t="shared" si="165"/>
        <v>0</v>
      </c>
      <c r="S1048" s="4"/>
      <c r="T1048" s="4"/>
      <c r="U1048" s="4">
        <f t="shared" si="166"/>
        <v>0</v>
      </c>
      <c r="V1048" s="4"/>
      <c r="W1048" s="4"/>
      <c r="X1048" s="4">
        <f t="shared" si="167"/>
        <v>0</v>
      </c>
      <c r="Y1048" s="4"/>
      <c r="Z1048" s="4"/>
      <c r="AA1048" s="4">
        <f>C1048+I1048-L1048-O1048-U1048-X1048-R1048</f>
        <v>0</v>
      </c>
      <c r="AB1048" s="7">
        <v>45412</v>
      </c>
    </row>
    <row r="1049" spans="1:28" ht="15.75" x14ac:dyDescent="0.25">
      <c r="A1049" s="24">
        <v>45407</v>
      </c>
      <c r="B1049" s="72" t="s">
        <v>376</v>
      </c>
      <c r="C1049" s="25"/>
      <c r="D1049" s="25" t="s">
        <v>52</v>
      </c>
      <c r="E1049" s="25" t="s">
        <v>87</v>
      </c>
      <c r="F1049" s="25">
        <v>500</v>
      </c>
      <c r="G1049" s="25" t="s">
        <v>34</v>
      </c>
      <c r="H1049" s="25">
        <v>1120</v>
      </c>
      <c r="I1049" s="11">
        <f t="shared" si="162"/>
        <v>560000</v>
      </c>
      <c r="J1049" s="32" t="s">
        <v>324</v>
      </c>
      <c r="K1049" s="11"/>
      <c r="L1049" s="4">
        <f t="shared" si="163"/>
        <v>560000</v>
      </c>
      <c r="M1049" s="4">
        <v>560000</v>
      </c>
      <c r="N1049" s="4"/>
      <c r="O1049" s="4">
        <f t="shared" si="164"/>
        <v>0</v>
      </c>
      <c r="P1049" s="4"/>
      <c r="Q1049" s="4"/>
      <c r="R1049" s="4">
        <f t="shared" si="165"/>
        <v>0</v>
      </c>
      <c r="S1049" s="4"/>
      <c r="T1049" s="4"/>
      <c r="U1049" s="4">
        <f t="shared" si="166"/>
        <v>0</v>
      </c>
      <c r="V1049" s="4"/>
      <c r="W1049" s="4"/>
      <c r="X1049" s="4">
        <f t="shared" si="167"/>
        <v>0</v>
      </c>
      <c r="Y1049" s="4"/>
      <c r="Z1049" s="4"/>
      <c r="AA1049" s="4">
        <f>C1049+I1049-L1049-O1049-U1049-X1049-R1049</f>
        <v>0</v>
      </c>
      <c r="AB1049" s="7">
        <v>45412</v>
      </c>
    </row>
    <row r="1050" spans="1:28" ht="15.75" x14ac:dyDescent="0.25">
      <c r="A1050" s="29">
        <v>45408</v>
      </c>
      <c r="B1050" s="73" t="s">
        <v>29</v>
      </c>
      <c r="C1050" s="27"/>
      <c r="D1050" s="27" t="s">
        <v>46</v>
      </c>
      <c r="E1050" s="27" t="s">
        <v>238</v>
      </c>
      <c r="F1050" s="27">
        <v>1</v>
      </c>
      <c r="G1050" s="27" t="s">
        <v>39</v>
      </c>
      <c r="H1050" s="27">
        <v>300000</v>
      </c>
      <c r="I1050" s="11">
        <f t="shared" ref="I1050:I1114" si="168">F1050*H1050</f>
        <v>300000</v>
      </c>
      <c r="J1050" s="28" t="s">
        <v>28</v>
      </c>
      <c r="K1050" s="11"/>
      <c r="L1050" s="4">
        <f>M1050+N1050</f>
        <v>0</v>
      </c>
      <c r="M1050" s="4"/>
      <c r="N1050" s="4"/>
      <c r="O1050" s="4">
        <f>P1050+Q1050</f>
        <v>0</v>
      </c>
      <c r="P1050" s="4"/>
      <c r="Q1050" s="4"/>
      <c r="R1050" s="4">
        <f>S1050+T1050</f>
        <v>0</v>
      </c>
      <c r="S1050" s="4"/>
      <c r="T1050" s="4"/>
      <c r="U1050" s="4">
        <f>V1050+W1050</f>
        <v>0</v>
      </c>
      <c r="V1050" s="4"/>
      <c r="W1050" s="4"/>
      <c r="X1050" s="4">
        <f>Y1050+Z1050</f>
        <v>0</v>
      </c>
      <c r="Y1050" s="4"/>
      <c r="Z1050" s="4"/>
      <c r="AA1050" s="4">
        <f>C1050+I1050-L1050-O1050-U1050-X1050-R1050</f>
        <v>300000</v>
      </c>
      <c r="AB1050" s="7"/>
    </row>
    <row r="1051" spans="1:28" ht="15.75" x14ac:dyDescent="0.25">
      <c r="A1051" s="29">
        <v>45408</v>
      </c>
      <c r="B1051" s="72" t="s">
        <v>592</v>
      </c>
      <c r="C1051" s="27"/>
      <c r="D1051" s="27" t="s">
        <v>52</v>
      </c>
      <c r="E1051" s="27" t="s">
        <v>87</v>
      </c>
      <c r="F1051" s="27">
        <v>3250</v>
      </c>
      <c r="G1051" s="27" t="s">
        <v>34</v>
      </c>
      <c r="H1051" s="27">
        <v>1070</v>
      </c>
      <c r="I1051" s="11">
        <f t="shared" si="168"/>
        <v>3477500</v>
      </c>
      <c r="J1051" s="31" t="s">
        <v>312</v>
      </c>
      <c r="K1051" s="11" t="s">
        <v>1343</v>
      </c>
      <c r="L1051" s="4">
        <f t="shared" ref="L1051:L1115" si="169">M1051+N1051</f>
        <v>0</v>
      </c>
      <c r="M1051" s="4"/>
      <c r="N1051" s="4"/>
      <c r="O1051" s="4">
        <f t="shared" ref="O1051:O1115" si="170">P1051+Q1051</f>
        <v>3477500</v>
      </c>
      <c r="P1051" s="4">
        <v>3477500</v>
      </c>
      <c r="Q1051" s="4"/>
      <c r="R1051" s="4">
        <f t="shared" ref="R1051:R1115" si="171">S1051+T1051</f>
        <v>0</v>
      </c>
      <c r="S1051" s="4"/>
      <c r="T1051" s="4"/>
      <c r="U1051" s="4">
        <f t="shared" ref="U1051:U1115" si="172">V1051+W1051</f>
        <v>0</v>
      </c>
      <c r="V1051" s="4"/>
      <c r="W1051" s="4"/>
      <c r="X1051" s="4">
        <f t="shared" ref="X1051:X1115" si="173">Y1051+Z1051</f>
        <v>0</v>
      </c>
      <c r="Y1051" s="4"/>
      <c r="Z1051" s="4"/>
      <c r="AA1051" s="4">
        <f>C1051+I1051-L1051-O1051-U1051-X1051-R1051</f>
        <v>0</v>
      </c>
      <c r="AB1051" s="7">
        <v>45408</v>
      </c>
    </row>
    <row r="1052" spans="1:28" ht="15.75" x14ac:dyDescent="0.25">
      <c r="A1052" s="29">
        <v>45408</v>
      </c>
      <c r="B1052" s="72">
        <v>777</v>
      </c>
      <c r="C1052" s="25"/>
      <c r="D1052" s="27" t="s">
        <v>52</v>
      </c>
      <c r="E1052" s="25" t="s">
        <v>69</v>
      </c>
      <c r="F1052" s="25">
        <v>50</v>
      </c>
      <c r="G1052" s="27" t="s">
        <v>39</v>
      </c>
      <c r="H1052" s="25">
        <v>180000</v>
      </c>
      <c r="I1052" s="11">
        <f t="shared" si="168"/>
        <v>9000000</v>
      </c>
      <c r="J1052" s="31" t="s">
        <v>312</v>
      </c>
      <c r="K1052" s="11" t="s">
        <v>1337</v>
      </c>
      <c r="L1052" s="4">
        <f t="shared" si="169"/>
        <v>0</v>
      </c>
      <c r="M1052" s="4"/>
      <c r="N1052" s="4"/>
      <c r="O1052" s="4">
        <f t="shared" si="170"/>
        <v>9000000</v>
      </c>
      <c r="P1052" s="4">
        <v>9000000</v>
      </c>
      <c r="Q1052" s="4"/>
      <c r="R1052" s="4">
        <f t="shared" si="171"/>
        <v>0</v>
      </c>
      <c r="S1052" s="4"/>
      <c r="T1052" s="4"/>
      <c r="U1052" s="4">
        <f t="shared" si="172"/>
        <v>0</v>
      </c>
      <c r="V1052" s="4"/>
      <c r="W1052" s="4"/>
      <c r="X1052" s="4">
        <f t="shared" si="173"/>
        <v>0</v>
      </c>
      <c r="Y1052" s="4"/>
      <c r="Z1052" s="4"/>
      <c r="AA1052" s="4">
        <f>C1052+I1052-L1052-O1052-U1052-X1052-R1052</f>
        <v>0</v>
      </c>
      <c r="AB1052" s="7">
        <v>45407</v>
      </c>
    </row>
    <row r="1053" spans="1:28" ht="15.75" x14ac:dyDescent="0.25">
      <c r="A1053" s="29">
        <v>45408</v>
      </c>
      <c r="B1053" s="72" t="s">
        <v>984</v>
      </c>
      <c r="C1053" s="25"/>
      <c r="D1053" s="27" t="s">
        <v>46</v>
      </c>
      <c r="E1053" s="25" t="s">
        <v>53</v>
      </c>
      <c r="F1053" s="25">
        <v>2</v>
      </c>
      <c r="G1053" s="27" t="s">
        <v>23</v>
      </c>
      <c r="H1053" s="25">
        <v>450000</v>
      </c>
      <c r="I1053" s="11">
        <f t="shared" si="168"/>
        <v>900000</v>
      </c>
      <c r="J1053" s="31" t="s">
        <v>312</v>
      </c>
      <c r="K1053" s="11"/>
      <c r="L1053" s="4">
        <f t="shared" si="169"/>
        <v>0</v>
      </c>
      <c r="M1053" s="4"/>
      <c r="N1053" s="4"/>
      <c r="O1053" s="4">
        <f t="shared" si="170"/>
        <v>900000</v>
      </c>
      <c r="P1053" s="4">
        <v>900000</v>
      </c>
      <c r="Q1053" s="4"/>
      <c r="R1053" s="4">
        <f t="shared" si="171"/>
        <v>0</v>
      </c>
      <c r="S1053" s="4"/>
      <c r="T1053" s="4"/>
      <c r="U1053" s="4">
        <f t="shared" si="172"/>
        <v>0</v>
      </c>
      <c r="V1053" s="4"/>
      <c r="W1053" s="4"/>
      <c r="X1053" s="4">
        <f t="shared" si="173"/>
        <v>0</v>
      </c>
      <c r="Y1053" s="4"/>
      <c r="Z1053" s="4"/>
      <c r="AA1053" s="4">
        <f>C1053+I1053-L1053-O1053-U1053-X1053-R1053</f>
        <v>0</v>
      </c>
      <c r="AB1053" s="7">
        <v>45408</v>
      </c>
    </row>
    <row r="1054" spans="1:28" ht="15.75" x14ac:dyDescent="0.25">
      <c r="A1054" s="29">
        <v>45408</v>
      </c>
      <c r="B1054" s="72" t="s">
        <v>205</v>
      </c>
      <c r="C1054" s="25"/>
      <c r="D1054" s="27" t="s">
        <v>46</v>
      </c>
      <c r="E1054" s="25" t="s">
        <v>109</v>
      </c>
      <c r="F1054" s="25">
        <v>5000</v>
      </c>
      <c r="G1054" s="27" t="s">
        <v>34</v>
      </c>
      <c r="H1054" s="25">
        <v>1040</v>
      </c>
      <c r="I1054" s="11">
        <f t="shared" si="168"/>
        <v>5200000</v>
      </c>
      <c r="J1054" s="26" t="s">
        <v>28</v>
      </c>
      <c r="K1054" s="11"/>
      <c r="L1054" s="4">
        <f t="shared" si="169"/>
        <v>0</v>
      </c>
      <c r="M1054" s="4"/>
      <c r="N1054" s="4"/>
      <c r="O1054" s="4">
        <f t="shared" si="170"/>
        <v>0</v>
      </c>
      <c r="P1054" s="4"/>
      <c r="Q1054" s="4"/>
      <c r="R1054" s="4">
        <f t="shared" si="171"/>
        <v>0</v>
      </c>
      <c r="S1054" s="4"/>
      <c r="T1054" s="4"/>
      <c r="U1054" s="4">
        <f t="shared" si="172"/>
        <v>0</v>
      </c>
      <c r="V1054" s="4"/>
      <c r="W1054" s="4"/>
      <c r="X1054" s="4">
        <f t="shared" si="173"/>
        <v>0</v>
      </c>
      <c r="Y1054" s="4"/>
      <c r="Z1054" s="4"/>
      <c r="AA1054" s="4">
        <f>C1054+I1054-L1054-O1054-U1054-X1054-R1054</f>
        <v>5200000</v>
      </c>
      <c r="AB1054" s="7"/>
    </row>
    <row r="1055" spans="1:28" ht="15.75" x14ac:dyDescent="0.25">
      <c r="A1055" s="29">
        <v>45408</v>
      </c>
      <c r="B1055" s="72" t="s">
        <v>205</v>
      </c>
      <c r="C1055" s="25"/>
      <c r="D1055" s="27" t="s">
        <v>46</v>
      </c>
      <c r="E1055" s="25" t="s">
        <v>120</v>
      </c>
      <c r="F1055" s="25">
        <v>25.5</v>
      </c>
      <c r="G1055" s="27" t="s">
        <v>39</v>
      </c>
      <c r="H1055" s="25">
        <v>49000</v>
      </c>
      <c r="I1055" s="11">
        <f t="shared" si="168"/>
        <v>1249500</v>
      </c>
      <c r="J1055" s="26" t="s">
        <v>28</v>
      </c>
      <c r="K1055" s="11"/>
      <c r="L1055" s="4">
        <f t="shared" si="169"/>
        <v>0</v>
      </c>
      <c r="M1055" s="4"/>
      <c r="N1055" s="4"/>
      <c r="O1055" s="4">
        <f t="shared" si="170"/>
        <v>0</v>
      </c>
      <c r="P1055" s="4"/>
      <c r="Q1055" s="4"/>
      <c r="R1055" s="4">
        <f t="shared" si="171"/>
        <v>0</v>
      </c>
      <c r="S1055" s="4"/>
      <c r="T1055" s="4"/>
      <c r="U1055" s="4">
        <f t="shared" si="172"/>
        <v>0</v>
      </c>
      <c r="V1055" s="4"/>
      <c r="W1055" s="4"/>
      <c r="X1055" s="4">
        <f t="shared" si="173"/>
        <v>0</v>
      </c>
      <c r="Y1055" s="4"/>
      <c r="Z1055" s="4"/>
      <c r="AA1055" s="4">
        <f>C1055+I1055-L1055-O1055-U1055-X1055-R1055</f>
        <v>1249500</v>
      </c>
      <c r="AB1055" s="7"/>
    </row>
    <row r="1056" spans="1:28" ht="15.75" x14ac:dyDescent="0.25">
      <c r="A1056" s="29">
        <v>45408</v>
      </c>
      <c r="B1056" s="72" t="s">
        <v>205</v>
      </c>
      <c r="C1056" s="25"/>
      <c r="D1056" s="27" t="s">
        <v>46</v>
      </c>
      <c r="E1056" s="25" t="s">
        <v>60</v>
      </c>
      <c r="F1056" s="25">
        <v>4000</v>
      </c>
      <c r="G1056" s="27" t="s">
        <v>34</v>
      </c>
      <c r="H1056" s="25">
        <v>1370</v>
      </c>
      <c r="I1056" s="11">
        <f t="shared" si="168"/>
        <v>5480000</v>
      </c>
      <c r="J1056" s="26" t="s">
        <v>28</v>
      </c>
      <c r="K1056" s="11"/>
      <c r="L1056" s="4">
        <f t="shared" si="169"/>
        <v>0</v>
      </c>
      <c r="M1056" s="4"/>
      <c r="N1056" s="4"/>
      <c r="O1056" s="4">
        <f t="shared" si="170"/>
        <v>0</v>
      </c>
      <c r="P1056" s="4"/>
      <c r="Q1056" s="4"/>
      <c r="R1056" s="4">
        <f t="shared" si="171"/>
        <v>0</v>
      </c>
      <c r="S1056" s="4"/>
      <c r="T1056" s="4"/>
      <c r="U1056" s="4">
        <f t="shared" si="172"/>
        <v>0</v>
      </c>
      <c r="V1056" s="4"/>
      <c r="W1056" s="4"/>
      <c r="X1056" s="4">
        <f t="shared" si="173"/>
        <v>0</v>
      </c>
      <c r="Y1056" s="4"/>
      <c r="Z1056" s="4"/>
      <c r="AA1056" s="4">
        <f>C1056+I1056-L1056-O1056-U1056-X1056-R1056</f>
        <v>5480000</v>
      </c>
      <c r="AB1056" s="7"/>
    </row>
    <row r="1057" spans="1:28" ht="15.75" x14ac:dyDescent="0.25">
      <c r="A1057" s="29">
        <v>45408</v>
      </c>
      <c r="B1057" s="72" t="s">
        <v>1338</v>
      </c>
      <c r="C1057" s="27"/>
      <c r="D1057" s="27" t="s">
        <v>52</v>
      </c>
      <c r="E1057" s="27" t="s">
        <v>157</v>
      </c>
      <c r="F1057" s="27">
        <v>1</v>
      </c>
      <c r="G1057" s="27" t="s">
        <v>48</v>
      </c>
      <c r="H1057" s="27">
        <v>320000</v>
      </c>
      <c r="I1057" s="11">
        <f t="shared" si="168"/>
        <v>320000</v>
      </c>
      <c r="J1057" s="31" t="s">
        <v>324</v>
      </c>
      <c r="K1057" s="11"/>
      <c r="L1057" s="4">
        <f t="shared" si="169"/>
        <v>0</v>
      </c>
      <c r="M1057" s="4"/>
      <c r="N1057" s="4"/>
      <c r="O1057" s="4">
        <f t="shared" si="170"/>
        <v>0</v>
      </c>
      <c r="P1057" s="4"/>
      <c r="Q1057" s="4"/>
      <c r="R1057" s="4">
        <f t="shared" si="171"/>
        <v>0</v>
      </c>
      <c r="S1057" s="4"/>
      <c r="T1057" s="4"/>
      <c r="U1057" s="4">
        <f t="shared" si="172"/>
        <v>320000</v>
      </c>
      <c r="V1057" s="4">
        <v>320000</v>
      </c>
      <c r="W1057" s="4"/>
      <c r="X1057" s="4">
        <f t="shared" si="173"/>
        <v>0</v>
      </c>
      <c r="Y1057" s="4"/>
      <c r="Z1057" s="4"/>
      <c r="AA1057" s="4">
        <f>C1057+I1057-L1057-O1057-U1057-X1057-R1057</f>
        <v>0</v>
      </c>
      <c r="AB1057" s="7">
        <v>45408</v>
      </c>
    </row>
    <row r="1058" spans="1:28" ht="15.75" x14ac:dyDescent="0.25">
      <c r="A1058" s="29">
        <v>45408</v>
      </c>
      <c r="B1058" s="72" t="s">
        <v>445</v>
      </c>
      <c r="C1058" s="25"/>
      <c r="D1058" s="27" t="s">
        <v>46</v>
      </c>
      <c r="E1058" s="25" t="s">
        <v>42</v>
      </c>
      <c r="F1058" s="27">
        <v>1600</v>
      </c>
      <c r="G1058" s="27" t="s">
        <v>34</v>
      </c>
      <c r="H1058" s="25">
        <v>3300</v>
      </c>
      <c r="I1058" s="11">
        <f t="shared" si="168"/>
        <v>5280000</v>
      </c>
      <c r="J1058" s="32" t="s">
        <v>324</v>
      </c>
      <c r="K1058" s="11"/>
      <c r="L1058" s="4">
        <f t="shared" si="169"/>
        <v>5280000</v>
      </c>
      <c r="M1058" s="4">
        <v>5280000</v>
      </c>
      <c r="N1058" s="4"/>
      <c r="O1058" s="4">
        <f t="shared" si="170"/>
        <v>0</v>
      </c>
      <c r="P1058" s="4"/>
      <c r="Q1058" s="4"/>
      <c r="R1058" s="4">
        <f t="shared" si="171"/>
        <v>0</v>
      </c>
      <c r="S1058" s="4"/>
      <c r="T1058" s="4"/>
      <c r="U1058" s="4">
        <f t="shared" si="172"/>
        <v>0</v>
      </c>
      <c r="V1058" s="4"/>
      <c r="W1058" s="4"/>
      <c r="X1058" s="4">
        <f t="shared" si="173"/>
        <v>0</v>
      </c>
      <c r="Y1058" s="4"/>
      <c r="Z1058" s="4"/>
      <c r="AA1058" s="4">
        <f>C1058+I1058-L1058-O1058-U1058-X1058-R1058</f>
        <v>0</v>
      </c>
      <c r="AB1058" s="7">
        <v>45408</v>
      </c>
    </row>
    <row r="1059" spans="1:28" ht="15.75" x14ac:dyDescent="0.25">
      <c r="A1059" s="29">
        <v>45408</v>
      </c>
      <c r="B1059" s="72" t="s">
        <v>1319</v>
      </c>
      <c r="C1059" s="25"/>
      <c r="D1059" s="25" t="s">
        <v>52</v>
      </c>
      <c r="E1059" s="25" t="s">
        <v>58</v>
      </c>
      <c r="F1059" s="25">
        <v>400</v>
      </c>
      <c r="G1059" s="27" t="s">
        <v>34</v>
      </c>
      <c r="H1059" s="25">
        <v>1750</v>
      </c>
      <c r="I1059" s="11">
        <f t="shared" si="168"/>
        <v>700000</v>
      </c>
      <c r="J1059" s="26" t="s">
        <v>28</v>
      </c>
      <c r="K1059" s="11"/>
      <c r="L1059" s="4">
        <f t="shared" si="169"/>
        <v>0</v>
      </c>
      <c r="M1059" s="4"/>
      <c r="N1059" s="4"/>
      <c r="O1059" s="4">
        <f t="shared" si="170"/>
        <v>0</v>
      </c>
      <c r="P1059" s="4"/>
      <c r="Q1059" s="4"/>
      <c r="R1059" s="4">
        <f t="shared" si="171"/>
        <v>0</v>
      </c>
      <c r="S1059" s="4"/>
      <c r="T1059" s="4"/>
      <c r="U1059" s="4">
        <f t="shared" si="172"/>
        <v>0</v>
      </c>
      <c r="V1059" s="4"/>
      <c r="W1059" s="4"/>
      <c r="X1059" s="4">
        <f t="shared" si="173"/>
        <v>0</v>
      </c>
      <c r="Y1059" s="4"/>
      <c r="Z1059" s="4"/>
      <c r="AA1059" s="4">
        <f>C1059+I1059-L1059-O1059-U1059-X1059-R1059</f>
        <v>700000</v>
      </c>
      <c r="AB1059" s="7"/>
    </row>
    <row r="1060" spans="1:28" ht="15.75" x14ac:dyDescent="0.25">
      <c r="A1060" s="29">
        <v>45408</v>
      </c>
      <c r="B1060" s="72" t="s">
        <v>131</v>
      </c>
      <c r="C1060" s="25"/>
      <c r="D1060" s="25" t="s">
        <v>46</v>
      </c>
      <c r="E1060" s="25" t="s">
        <v>353</v>
      </c>
      <c r="F1060" s="25">
        <v>5</v>
      </c>
      <c r="G1060" s="25" t="s">
        <v>27</v>
      </c>
      <c r="H1060" s="25">
        <v>150000</v>
      </c>
      <c r="I1060" s="11">
        <f t="shared" si="168"/>
        <v>750000</v>
      </c>
      <c r="J1060" s="31" t="s">
        <v>312</v>
      </c>
      <c r="K1060" s="11" t="s">
        <v>1348</v>
      </c>
      <c r="L1060" s="4">
        <f t="shared" si="169"/>
        <v>0</v>
      </c>
      <c r="M1060" s="4"/>
      <c r="N1060" s="4"/>
      <c r="O1060" s="4">
        <f t="shared" si="170"/>
        <v>750000</v>
      </c>
      <c r="P1060" s="4">
        <v>750000</v>
      </c>
      <c r="Q1060" s="4"/>
      <c r="R1060" s="4">
        <f t="shared" si="171"/>
        <v>0</v>
      </c>
      <c r="S1060" s="4"/>
      <c r="T1060" s="4"/>
      <c r="U1060" s="4">
        <f t="shared" si="172"/>
        <v>0</v>
      </c>
      <c r="V1060" s="4"/>
      <c r="W1060" s="4"/>
      <c r="X1060" s="4">
        <f t="shared" si="173"/>
        <v>0</v>
      </c>
      <c r="Y1060" s="4"/>
      <c r="Z1060" s="4"/>
      <c r="AA1060" s="4">
        <f>C1060+I1060-L1060-O1060-U1060-X1060-R1060</f>
        <v>0</v>
      </c>
      <c r="AB1060" s="7">
        <v>45411</v>
      </c>
    </row>
    <row r="1061" spans="1:28" ht="15.75" x14ac:dyDescent="0.25">
      <c r="A1061" s="29">
        <v>45408</v>
      </c>
      <c r="B1061" s="25" t="s">
        <v>99</v>
      </c>
      <c r="C1061" s="25"/>
      <c r="D1061" s="25"/>
      <c r="E1061" s="25" t="s">
        <v>104</v>
      </c>
      <c r="F1061" s="25">
        <v>26.8</v>
      </c>
      <c r="G1061" s="25" t="s">
        <v>39</v>
      </c>
      <c r="H1061" s="25"/>
      <c r="I1061" s="11">
        <f t="shared" si="168"/>
        <v>0</v>
      </c>
      <c r="J1061" s="26" t="s">
        <v>28</v>
      </c>
      <c r="K1061" s="11"/>
      <c r="L1061" s="4">
        <f t="shared" si="169"/>
        <v>0</v>
      </c>
      <c r="M1061" s="4"/>
      <c r="N1061" s="4"/>
      <c r="O1061" s="4">
        <f t="shared" si="170"/>
        <v>0</v>
      </c>
      <c r="P1061" s="4"/>
      <c r="Q1061" s="4"/>
      <c r="R1061" s="4">
        <f t="shared" si="171"/>
        <v>0</v>
      </c>
      <c r="S1061" s="4"/>
      <c r="T1061" s="4"/>
      <c r="U1061" s="4">
        <f t="shared" si="172"/>
        <v>0</v>
      </c>
      <c r="V1061" s="4"/>
      <c r="W1061" s="4"/>
      <c r="X1061" s="4">
        <f t="shared" si="173"/>
        <v>0</v>
      </c>
      <c r="Y1061" s="4"/>
      <c r="Z1061" s="4"/>
      <c r="AA1061" s="4">
        <f>C1061+I1061-L1061-O1061-U1061-X1061-R1061</f>
        <v>0</v>
      </c>
      <c r="AB1061" s="7"/>
    </row>
    <row r="1062" spans="1:28" ht="15.75" x14ac:dyDescent="0.25">
      <c r="A1062" s="29">
        <v>45408</v>
      </c>
      <c r="B1062" s="25" t="s">
        <v>99</v>
      </c>
      <c r="C1062" s="25"/>
      <c r="D1062" s="25"/>
      <c r="E1062" s="25" t="s">
        <v>158</v>
      </c>
      <c r="F1062" s="25">
        <v>60.7</v>
      </c>
      <c r="G1062" s="25" t="s">
        <v>39</v>
      </c>
      <c r="H1062" s="25"/>
      <c r="I1062" s="11">
        <f t="shared" si="168"/>
        <v>0</v>
      </c>
      <c r="J1062" s="26" t="s">
        <v>28</v>
      </c>
      <c r="K1062" s="11"/>
      <c r="L1062" s="4">
        <f t="shared" si="169"/>
        <v>0</v>
      </c>
      <c r="M1062" s="4"/>
      <c r="N1062" s="4"/>
      <c r="O1062" s="4">
        <f t="shared" si="170"/>
        <v>0</v>
      </c>
      <c r="P1062" s="4"/>
      <c r="Q1062" s="4"/>
      <c r="R1062" s="4">
        <f t="shared" si="171"/>
        <v>0</v>
      </c>
      <c r="S1062" s="4"/>
      <c r="T1062" s="4"/>
      <c r="U1062" s="4">
        <f t="shared" si="172"/>
        <v>0</v>
      </c>
      <c r="V1062" s="4"/>
      <c r="W1062" s="4"/>
      <c r="X1062" s="4">
        <f t="shared" si="173"/>
        <v>0</v>
      </c>
      <c r="Y1062" s="4"/>
      <c r="Z1062" s="4"/>
      <c r="AA1062" s="4">
        <f>C1062+I1062-L1062-O1062-U1062-X1062-R1062</f>
        <v>0</v>
      </c>
      <c r="AB1062" s="7"/>
    </row>
    <row r="1063" spans="1:28" ht="15.75" x14ac:dyDescent="0.25">
      <c r="A1063" s="29">
        <v>45408</v>
      </c>
      <c r="B1063" s="72" t="s">
        <v>96</v>
      </c>
      <c r="C1063" s="25"/>
      <c r="D1063" s="27" t="s">
        <v>46</v>
      </c>
      <c r="E1063" s="25" t="s">
        <v>154</v>
      </c>
      <c r="F1063" s="25">
        <v>1000</v>
      </c>
      <c r="G1063" s="25" t="s">
        <v>34</v>
      </c>
      <c r="H1063" s="25">
        <v>1190</v>
      </c>
      <c r="I1063" s="11">
        <f t="shared" si="168"/>
        <v>1190000</v>
      </c>
      <c r="J1063" s="26" t="s">
        <v>28</v>
      </c>
      <c r="K1063" s="11"/>
      <c r="L1063" s="4">
        <f t="shared" si="169"/>
        <v>0</v>
      </c>
      <c r="M1063" s="4"/>
      <c r="N1063" s="4"/>
      <c r="O1063" s="4">
        <f t="shared" si="170"/>
        <v>0</v>
      </c>
      <c r="P1063" s="4"/>
      <c r="Q1063" s="4"/>
      <c r="R1063" s="4">
        <f t="shared" si="171"/>
        <v>0</v>
      </c>
      <c r="S1063" s="4"/>
      <c r="T1063" s="4"/>
      <c r="U1063" s="4">
        <f t="shared" si="172"/>
        <v>0</v>
      </c>
      <c r="V1063" s="4"/>
      <c r="W1063" s="4"/>
      <c r="X1063" s="4">
        <f t="shared" si="173"/>
        <v>0</v>
      </c>
      <c r="Y1063" s="4"/>
      <c r="Z1063" s="4"/>
      <c r="AA1063" s="4">
        <f>C1063+I1063-L1063-O1063-U1063-X1063-R1063</f>
        <v>1190000</v>
      </c>
      <c r="AB1063" s="7"/>
    </row>
    <row r="1064" spans="1:28" ht="15.75" x14ac:dyDescent="0.25">
      <c r="A1064" s="29">
        <v>45408</v>
      </c>
      <c r="B1064" s="25" t="s">
        <v>153</v>
      </c>
      <c r="C1064" s="27"/>
      <c r="D1064" s="27" t="s">
        <v>46</v>
      </c>
      <c r="E1064" s="25" t="s">
        <v>42</v>
      </c>
      <c r="F1064" s="27">
        <v>1000</v>
      </c>
      <c r="G1064" s="25" t="s">
        <v>34</v>
      </c>
      <c r="H1064" s="27">
        <v>4200</v>
      </c>
      <c r="I1064" s="11">
        <f t="shared" si="168"/>
        <v>4200000</v>
      </c>
      <c r="J1064" s="26" t="s">
        <v>28</v>
      </c>
      <c r="K1064" s="11"/>
      <c r="L1064" s="4">
        <f t="shared" si="169"/>
        <v>0</v>
      </c>
      <c r="M1064" s="4"/>
      <c r="N1064" s="4"/>
      <c r="O1064" s="4">
        <f t="shared" si="170"/>
        <v>0</v>
      </c>
      <c r="P1064" s="4"/>
      <c r="Q1064" s="4"/>
      <c r="R1064" s="4">
        <f t="shared" si="171"/>
        <v>0</v>
      </c>
      <c r="S1064" s="4"/>
      <c r="T1064" s="4"/>
      <c r="U1064" s="4">
        <f t="shared" si="172"/>
        <v>0</v>
      </c>
      <c r="V1064" s="4"/>
      <c r="W1064" s="4"/>
      <c r="X1064" s="4">
        <f t="shared" si="173"/>
        <v>0</v>
      </c>
      <c r="Y1064" s="4"/>
      <c r="Z1064" s="4"/>
      <c r="AA1064" s="4">
        <f>C1064+I1064-L1064-O1064-U1064-X1064-R1064</f>
        <v>4200000</v>
      </c>
      <c r="AB1064" s="7"/>
    </row>
    <row r="1065" spans="1:28" ht="15.75" x14ac:dyDescent="0.25">
      <c r="A1065" s="29">
        <v>45408</v>
      </c>
      <c r="B1065" s="25" t="s">
        <v>153</v>
      </c>
      <c r="C1065" s="25"/>
      <c r="D1065" s="27" t="s">
        <v>46</v>
      </c>
      <c r="E1065" s="25" t="s">
        <v>1137</v>
      </c>
      <c r="F1065" s="25">
        <v>32000</v>
      </c>
      <c r="G1065" s="25" t="s">
        <v>34</v>
      </c>
      <c r="H1065" s="25">
        <v>845</v>
      </c>
      <c r="I1065" s="11">
        <f t="shared" si="168"/>
        <v>27040000</v>
      </c>
      <c r="J1065" s="26" t="s">
        <v>28</v>
      </c>
      <c r="K1065" s="11"/>
      <c r="L1065" s="4">
        <f t="shared" si="169"/>
        <v>0</v>
      </c>
      <c r="M1065" s="4"/>
      <c r="N1065" s="4"/>
      <c r="O1065" s="4">
        <f t="shared" si="170"/>
        <v>0</v>
      </c>
      <c r="P1065" s="4"/>
      <c r="Q1065" s="4"/>
      <c r="R1065" s="4">
        <f t="shared" si="171"/>
        <v>0</v>
      </c>
      <c r="S1065" s="4"/>
      <c r="T1065" s="4"/>
      <c r="U1065" s="4">
        <f t="shared" si="172"/>
        <v>0</v>
      </c>
      <c r="V1065" s="4"/>
      <c r="W1065" s="4"/>
      <c r="X1065" s="4">
        <f t="shared" si="173"/>
        <v>0</v>
      </c>
      <c r="Y1065" s="4"/>
      <c r="Z1065" s="4"/>
      <c r="AA1065" s="4">
        <f>C1065+I1065-L1065-O1065-U1065-X1065-R1065</f>
        <v>27040000</v>
      </c>
      <c r="AB1065" s="7"/>
    </row>
    <row r="1066" spans="1:28" ht="15.75" x14ac:dyDescent="0.25">
      <c r="A1066" s="29">
        <v>45408</v>
      </c>
      <c r="B1066" s="72" t="s">
        <v>291</v>
      </c>
      <c r="C1066" s="25"/>
      <c r="D1066" s="25" t="s">
        <v>46</v>
      </c>
      <c r="E1066" s="25" t="s">
        <v>534</v>
      </c>
      <c r="F1066" s="25">
        <v>250</v>
      </c>
      <c r="G1066" s="25" t="s">
        <v>34</v>
      </c>
      <c r="H1066" s="25">
        <v>3510</v>
      </c>
      <c r="I1066" s="11">
        <f t="shared" si="168"/>
        <v>877500</v>
      </c>
      <c r="J1066" s="32" t="s">
        <v>324</v>
      </c>
      <c r="K1066" s="11"/>
      <c r="L1066" s="4">
        <f t="shared" si="169"/>
        <v>0</v>
      </c>
      <c r="M1066" s="4"/>
      <c r="N1066" s="4"/>
      <c r="O1066" s="4">
        <f t="shared" si="170"/>
        <v>0</v>
      </c>
      <c r="P1066" s="4"/>
      <c r="Q1066" s="4"/>
      <c r="R1066" s="4">
        <f t="shared" si="171"/>
        <v>0</v>
      </c>
      <c r="S1066" s="4"/>
      <c r="T1066" s="4"/>
      <c r="U1066" s="4">
        <f t="shared" si="172"/>
        <v>877500</v>
      </c>
      <c r="V1066" s="4">
        <v>877500</v>
      </c>
      <c r="W1066" s="4"/>
      <c r="X1066" s="4">
        <f t="shared" si="173"/>
        <v>0</v>
      </c>
      <c r="Y1066" s="4"/>
      <c r="Z1066" s="4"/>
      <c r="AA1066" s="4">
        <f>C1066+I1066-L1066-O1066-U1066-X1066-R1066</f>
        <v>0</v>
      </c>
      <c r="AB1066" s="7">
        <v>45408</v>
      </c>
    </row>
    <row r="1067" spans="1:28" ht="15.75" x14ac:dyDescent="0.25">
      <c r="A1067" s="29">
        <v>45408</v>
      </c>
      <c r="B1067" s="72" t="s">
        <v>226</v>
      </c>
      <c r="C1067" s="25"/>
      <c r="D1067" s="25" t="s">
        <v>52</v>
      </c>
      <c r="E1067" s="25" t="s">
        <v>229</v>
      </c>
      <c r="F1067" s="25">
        <v>180</v>
      </c>
      <c r="G1067" s="25" t="s">
        <v>39</v>
      </c>
      <c r="H1067" s="25">
        <v>42000</v>
      </c>
      <c r="I1067" s="11">
        <f t="shared" si="168"/>
        <v>7560000</v>
      </c>
      <c r="J1067" s="26" t="s">
        <v>28</v>
      </c>
      <c r="K1067" s="11"/>
      <c r="L1067" s="4">
        <f t="shared" si="169"/>
        <v>0</v>
      </c>
      <c r="M1067" s="4"/>
      <c r="N1067" s="4"/>
      <c r="O1067" s="4">
        <f t="shared" si="170"/>
        <v>0</v>
      </c>
      <c r="P1067" s="4"/>
      <c r="Q1067" s="4"/>
      <c r="R1067" s="4">
        <f t="shared" si="171"/>
        <v>0</v>
      </c>
      <c r="S1067" s="4"/>
      <c r="T1067" s="4"/>
      <c r="U1067" s="4">
        <f t="shared" si="172"/>
        <v>0</v>
      </c>
      <c r="V1067" s="4"/>
      <c r="W1067" s="4"/>
      <c r="X1067" s="4">
        <f t="shared" si="173"/>
        <v>0</v>
      </c>
      <c r="Y1067" s="4"/>
      <c r="Z1067" s="4"/>
      <c r="AA1067" s="4">
        <f>C1067+I1067-L1067-O1067-U1067-X1067-R1067</f>
        <v>7560000</v>
      </c>
      <c r="AB1067" s="7"/>
    </row>
    <row r="1068" spans="1:28" ht="15.75" x14ac:dyDescent="0.25">
      <c r="A1068" s="29">
        <v>45408</v>
      </c>
      <c r="B1068" s="72" t="s">
        <v>1339</v>
      </c>
      <c r="C1068" s="25"/>
      <c r="D1068" s="25" t="s">
        <v>46</v>
      </c>
      <c r="E1068" s="25" t="s">
        <v>240</v>
      </c>
      <c r="F1068" s="25">
        <v>5</v>
      </c>
      <c r="G1068" s="25" t="s">
        <v>39</v>
      </c>
      <c r="H1068" s="25">
        <v>300000</v>
      </c>
      <c r="I1068" s="11">
        <f t="shared" si="168"/>
        <v>1500000</v>
      </c>
      <c r="J1068" s="31" t="s">
        <v>324</v>
      </c>
      <c r="K1068" s="11"/>
      <c r="L1068" s="4">
        <f t="shared" si="169"/>
        <v>1500000</v>
      </c>
      <c r="M1068" s="4">
        <v>1500000</v>
      </c>
      <c r="N1068" s="4"/>
      <c r="O1068" s="4">
        <f t="shared" si="170"/>
        <v>0</v>
      </c>
      <c r="P1068" s="4"/>
      <c r="Q1068" s="4"/>
      <c r="R1068" s="4">
        <f t="shared" si="171"/>
        <v>0</v>
      </c>
      <c r="S1068" s="4"/>
      <c r="T1068" s="4"/>
      <c r="U1068" s="4">
        <f t="shared" si="172"/>
        <v>0</v>
      </c>
      <c r="V1068" s="4"/>
      <c r="W1068" s="4"/>
      <c r="X1068" s="4">
        <f t="shared" si="173"/>
        <v>0</v>
      </c>
      <c r="Y1068" s="4"/>
      <c r="Z1068" s="4"/>
      <c r="AA1068" s="4">
        <f>C1068+I1068-L1068-O1068-U1068-X1068-R1068</f>
        <v>0</v>
      </c>
      <c r="AB1068" s="7">
        <v>45408</v>
      </c>
    </row>
    <row r="1069" spans="1:28" ht="15.75" x14ac:dyDescent="0.25">
      <c r="A1069" s="29">
        <v>45408</v>
      </c>
      <c r="B1069" s="72" t="s">
        <v>531</v>
      </c>
      <c r="C1069" s="25"/>
      <c r="D1069" s="25" t="s">
        <v>52</v>
      </c>
      <c r="E1069" s="25" t="s">
        <v>108</v>
      </c>
      <c r="F1069" s="25">
        <v>600</v>
      </c>
      <c r="G1069" s="25" t="s">
        <v>34</v>
      </c>
      <c r="H1069" s="25">
        <v>2150</v>
      </c>
      <c r="I1069" s="11">
        <f t="shared" si="168"/>
        <v>1290000</v>
      </c>
      <c r="J1069" s="32" t="s">
        <v>324</v>
      </c>
      <c r="K1069" s="11"/>
      <c r="L1069" s="4">
        <f t="shared" si="169"/>
        <v>0</v>
      </c>
      <c r="M1069" s="4"/>
      <c r="N1069" s="4"/>
      <c r="O1069" s="4">
        <f t="shared" si="170"/>
        <v>0</v>
      </c>
      <c r="P1069" s="4"/>
      <c r="Q1069" s="4"/>
      <c r="R1069" s="4">
        <f t="shared" si="171"/>
        <v>0</v>
      </c>
      <c r="S1069" s="4"/>
      <c r="T1069" s="4"/>
      <c r="U1069" s="4">
        <f t="shared" si="172"/>
        <v>1290000</v>
      </c>
      <c r="V1069" s="4">
        <v>750000</v>
      </c>
      <c r="W1069" s="4">
        <v>540000</v>
      </c>
      <c r="X1069" s="4">
        <f t="shared" si="173"/>
        <v>0</v>
      </c>
      <c r="Y1069" s="4"/>
      <c r="Z1069" s="4"/>
      <c r="AA1069" s="4">
        <f>C1069+I1069-L1069-O1069-U1069-X1069-R1069</f>
        <v>0</v>
      </c>
      <c r="AB1069" s="7">
        <v>45408</v>
      </c>
    </row>
    <row r="1070" spans="1:28" ht="15.75" x14ac:dyDescent="0.25">
      <c r="A1070" s="29">
        <v>45408</v>
      </c>
      <c r="B1070" s="25" t="s">
        <v>531</v>
      </c>
      <c r="C1070" s="25"/>
      <c r="D1070" s="25" t="s">
        <v>52</v>
      </c>
      <c r="E1070" s="25" t="s">
        <v>109</v>
      </c>
      <c r="F1070" s="25">
        <v>750</v>
      </c>
      <c r="G1070" s="25" t="s">
        <v>34</v>
      </c>
      <c r="H1070" s="25">
        <v>1090</v>
      </c>
      <c r="I1070" s="11">
        <f t="shared" si="168"/>
        <v>817500</v>
      </c>
      <c r="J1070" s="102" t="s">
        <v>24</v>
      </c>
      <c r="K1070" s="11"/>
      <c r="L1070" s="4">
        <f t="shared" si="169"/>
        <v>0</v>
      </c>
      <c r="M1070" s="4"/>
      <c r="N1070" s="4"/>
      <c r="O1070" s="4">
        <f t="shared" si="170"/>
        <v>0</v>
      </c>
      <c r="P1070" s="4"/>
      <c r="Q1070" s="4"/>
      <c r="R1070" s="4">
        <f t="shared" si="171"/>
        <v>0</v>
      </c>
      <c r="S1070" s="4"/>
      <c r="T1070" s="4"/>
      <c r="U1070" s="4">
        <f t="shared" si="172"/>
        <v>460000</v>
      </c>
      <c r="V1070" s="4"/>
      <c r="W1070" s="4">
        <v>460000</v>
      </c>
      <c r="X1070" s="4">
        <f t="shared" si="173"/>
        <v>0</v>
      </c>
      <c r="Y1070" s="4"/>
      <c r="Z1070" s="4"/>
      <c r="AA1070" s="4">
        <f>C1070+I1070-L1070-O1070-U1070-X1070-R1070</f>
        <v>357500</v>
      </c>
      <c r="AB1070" s="7">
        <v>45412</v>
      </c>
    </row>
    <row r="1071" spans="1:28" ht="15.75" x14ac:dyDescent="0.25">
      <c r="A1071" s="29">
        <v>45408</v>
      </c>
      <c r="B1071" s="25" t="s">
        <v>531</v>
      </c>
      <c r="C1071" s="27"/>
      <c r="D1071" s="25" t="s">
        <v>52</v>
      </c>
      <c r="E1071" s="27" t="s">
        <v>208</v>
      </c>
      <c r="F1071" s="27">
        <v>500</v>
      </c>
      <c r="G1071" s="25" t="s">
        <v>34</v>
      </c>
      <c r="H1071" s="27">
        <v>795</v>
      </c>
      <c r="I1071" s="11">
        <f t="shared" si="168"/>
        <v>397500</v>
      </c>
      <c r="J1071" s="26" t="s">
        <v>28</v>
      </c>
      <c r="K1071" s="11"/>
      <c r="L1071" s="4">
        <f t="shared" si="169"/>
        <v>0</v>
      </c>
      <c r="M1071" s="4"/>
      <c r="N1071" s="4"/>
      <c r="O1071" s="4">
        <f t="shared" si="170"/>
        <v>0</v>
      </c>
      <c r="P1071" s="4"/>
      <c r="Q1071" s="4"/>
      <c r="R1071" s="4">
        <f t="shared" si="171"/>
        <v>0</v>
      </c>
      <c r="S1071" s="4"/>
      <c r="T1071" s="4"/>
      <c r="U1071" s="4">
        <f t="shared" si="172"/>
        <v>0</v>
      </c>
      <c r="V1071" s="4"/>
      <c r="W1071" s="4"/>
      <c r="X1071" s="4">
        <f t="shared" si="173"/>
        <v>0</v>
      </c>
      <c r="Y1071" s="4"/>
      <c r="Z1071" s="4"/>
      <c r="AA1071" s="4">
        <f>C1071+I1071-L1071-O1071-U1071-X1071-R1071</f>
        <v>397500</v>
      </c>
      <c r="AB1071" s="7"/>
    </row>
    <row r="1072" spans="1:28" ht="15.75" x14ac:dyDescent="0.25">
      <c r="A1072" s="29">
        <v>45408</v>
      </c>
      <c r="B1072" s="25" t="s">
        <v>531</v>
      </c>
      <c r="C1072" s="27"/>
      <c r="D1072" s="25" t="s">
        <v>52</v>
      </c>
      <c r="E1072" s="27" t="s">
        <v>44</v>
      </c>
      <c r="F1072" s="27">
        <v>1000</v>
      </c>
      <c r="G1072" s="25" t="s">
        <v>34</v>
      </c>
      <c r="H1072" s="27">
        <v>1010</v>
      </c>
      <c r="I1072" s="11">
        <f t="shared" si="168"/>
        <v>1010000</v>
      </c>
      <c r="J1072" s="26" t="s">
        <v>28</v>
      </c>
      <c r="K1072" s="11"/>
      <c r="L1072" s="4">
        <f t="shared" si="169"/>
        <v>0</v>
      </c>
      <c r="M1072" s="4"/>
      <c r="N1072" s="4"/>
      <c r="O1072" s="4">
        <f t="shared" si="170"/>
        <v>0</v>
      </c>
      <c r="P1072" s="4"/>
      <c r="Q1072" s="4"/>
      <c r="R1072" s="4">
        <f t="shared" si="171"/>
        <v>0</v>
      </c>
      <c r="S1072" s="4"/>
      <c r="T1072" s="4"/>
      <c r="U1072" s="4">
        <f t="shared" si="172"/>
        <v>0</v>
      </c>
      <c r="V1072" s="4"/>
      <c r="W1072" s="4"/>
      <c r="X1072" s="4">
        <f t="shared" si="173"/>
        <v>0</v>
      </c>
      <c r="Y1072" s="4"/>
      <c r="Z1072" s="4"/>
      <c r="AA1072" s="4">
        <f>C1072+I1072-L1072-O1072-U1072-X1072-R1072</f>
        <v>1010000</v>
      </c>
      <c r="AB1072" s="7"/>
    </row>
    <row r="1073" spans="1:28" ht="15.75" x14ac:dyDescent="0.25">
      <c r="A1073" s="29">
        <v>45408</v>
      </c>
      <c r="B1073" s="73" t="s">
        <v>514</v>
      </c>
      <c r="C1073" s="25"/>
      <c r="D1073" s="25" t="s">
        <v>52</v>
      </c>
      <c r="E1073" s="25" t="s">
        <v>138</v>
      </c>
      <c r="F1073" s="25">
        <v>1000</v>
      </c>
      <c r="G1073" s="25" t="s">
        <v>34</v>
      </c>
      <c r="H1073" s="25">
        <v>1550</v>
      </c>
      <c r="I1073" s="11">
        <f t="shared" si="168"/>
        <v>1550000</v>
      </c>
      <c r="J1073" s="31" t="s">
        <v>324</v>
      </c>
      <c r="K1073" s="11"/>
      <c r="L1073" s="4">
        <f t="shared" si="169"/>
        <v>1550000</v>
      </c>
      <c r="M1073" s="4">
        <v>1550000</v>
      </c>
      <c r="N1073" s="4"/>
      <c r="O1073" s="4">
        <f t="shared" si="170"/>
        <v>0</v>
      </c>
      <c r="P1073" s="4"/>
      <c r="Q1073" s="4"/>
      <c r="R1073" s="4">
        <f t="shared" si="171"/>
        <v>0</v>
      </c>
      <c r="S1073" s="4"/>
      <c r="T1073" s="4"/>
      <c r="U1073" s="4">
        <f t="shared" si="172"/>
        <v>0</v>
      </c>
      <c r="V1073" s="4"/>
      <c r="W1073" s="4"/>
      <c r="X1073" s="4">
        <f t="shared" si="173"/>
        <v>0</v>
      </c>
      <c r="Y1073" s="4"/>
      <c r="Z1073" s="4"/>
      <c r="AA1073" s="4">
        <f>C1073+I1073-L1073-O1073-U1073-X1073-R1073</f>
        <v>0</v>
      </c>
      <c r="AB1073" s="7">
        <v>45408</v>
      </c>
    </row>
    <row r="1074" spans="1:28" ht="15.75" x14ac:dyDescent="0.25">
      <c r="A1074" s="29">
        <v>45408</v>
      </c>
      <c r="B1074" s="27" t="s">
        <v>357</v>
      </c>
      <c r="C1074" s="27"/>
      <c r="D1074" s="27" t="s">
        <v>46</v>
      </c>
      <c r="E1074" s="25" t="s">
        <v>358</v>
      </c>
      <c r="F1074" s="25">
        <v>21.1</v>
      </c>
      <c r="G1074" s="27" t="s">
        <v>39</v>
      </c>
      <c r="H1074" s="27">
        <v>47000</v>
      </c>
      <c r="I1074" s="11">
        <f t="shared" si="168"/>
        <v>991700.00000000012</v>
      </c>
      <c r="J1074" s="32" t="s">
        <v>324</v>
      </c>
      <c r="K1074" s="11"/>
      <c r="L1074" s="4">
        <f t="shared" si="169"/>
        <v>991700</v>
      </c>
      <c r="M1074" s="4">
        <v>932000</v>
      </c>
      <c r="N1074" s="4">
        <v>59700</v>
      </c>
      <c r="O1074" s="4">
        <f t="shared" si="170"/>
        <v>0</v>
      </c>
      <c r="P1074" s="4"/>
      <c r="Q1074" s="4"/>
      <c r="R1074" s="4">
        <f t="shared" si="171"/>
        <v>0</v>
      </c>
      <c r="S1074" s="4"/>
      <c r="T1074" s="4"/>
      <c r="U1074" s="4">
        <f t="shared" si="172"/>
        <v>0</v>
      </c>
      <c r="V1074" s="4"/>
      <c r="W1074" s="4"/>
      <c r="X1074" s="4">
        <f t="shared" si="173"/>
        <v>0</v>
      </c>
      <c r="Y1074" s="4"/>
      <c r="Z1074" s="4"/>
      <c r="AA1074" s="82">
        <f>C1074+I1074-L1074-O1074-U1074-X1074-R1074</f>
        <v>1.1641532182693481E-10</v>
      </c>
      <c r="AB1074" s="7">
        <v>45408</v>
      </c>
    </row>
    <row r="1075" spans="1:28" ht="15.75" x14ac:dyDescent="0.25">
      <c r="A1075" s="29">
        <v>45408</v>
      </c>
      <c r="B1075" s="73" t="s">
        <v>200</v>
      </c>
      <c r="C1075" s="25"/>
      <c r="D1075" s="27" t="s">
        <v>52</v>
      </c>
      <c r="E1075" s="27" t="s">
        <v>95</v>
      </c>
      <c r="F1075" s="25">
        <v>1750</v>
      </c>
      <c r="G1075" s="27" t="s">
        <v>34</v>
      </c>
      <c r="H1075" s="25">
        <v>1335</v>
      </c>
      <c r="I1075" s="11">
        <f t="shared" si="168"/>
        <v>2336250</v>
      </c>
      <c r="J1075" s="31" t="s">
        <v>312</v>
      </c>
      <c r="K1075" s="11"/>
      <c r="L1075" s="4">
        <f t="shared" si="169"/>
        <v>0</v>
      </c>
      <c r="M1075" s="4"/>
      <c r="N1075" s="4"/>
      <c r="O1075" s="4">
        <f t="shared" si="170"/>
        <v>2336250</v>
      </c>
      <c r="P1075" s="4">
        <v>2336250</v>
      </c>
      <c r="Q1075" s="4"/>
      <c r="R1075" s="4">
        <f t="shared" si="171"/>
        <v>0</v>
      </c>
      <c r="S1075" s="4"/>
      <c r="T1075" s="4"/>
      <c r="U1075" s="4">
        <f t="shared" si="172"/>
        <v>0</v>
      </c>
      <c r="V1075" s="4"/>
      <c r="W1075" s="4"/>
      <c r="X1075" s="4">
        <f t="shared" si="173"/>
        <v>0</v>
      </c>
      <c r="Y1075" s="4"/>
      <c r="Z1075" s="4"/>
      <c r="AA1075" s="4">
        <f>C1075+I1075-L1075-O1075-U1075-X1075-R1075</f>
        <v>0</v>
      </c>
      <c r="AB1075" s="7">
        <v>45407</v>
      </c>
    </row>
    <row r="1076" spans="1:28" ht="15.75" x14ac:dyDescent="0.25">
      <c r="A1076" s="29">
        <v>45408</v>
      </c>
      <c r="B1076" s="73" t="s">
        <v>205</v>
      </c>
      <c r="C1076" s="25"/>
      <c r="D1076" s="27" t="s">
        <v>46</v>
      </c>
      <c r="E1076" s="25" t="s">
        <v>42</v>
      </c>
      <c r="F1076" s="25">
        <v>500</v>
      </c>
      <c r="G1076" s="27" t="s">
        <v>34</v>
      </c>
      <c r="H1076" s="25">
        <v>4000</v>
      </c>
      <c r="I1076" s="11">
        <f t="shared" si="168"/>
        <v>2000000</v>
      </c>
      <c r="J1076" s="26" t="s">
        <v>28</v>
      </c>
      <c r="K1076" s="11"/>
      <c r="L1076" s="4">
        <f t="shared" si="169"/>
        <v>0</v>
      </c>
      <c r="M1076" s="4"/>
      <c r="N1076" s="4"/>
      <c r="O1076" s="4">
        <f t="shared" si="170"/>
        <v>0</v>
      </c>
      <c r="P1076" s="4"/>
      <c r="Q1076" s="4"/>
      <c r="R1076" s="4">
        <f t="shared" si="171"/>
        <v>0</v>
      </c>
      <c r="S1076" s="4"/>
      <c r="T1076" s="4"/>
      <c r="U1076" s="4">
        <f t="shared" si="172"/>
        <v>0</v>
      </c>
      <c r="V1076" s="4"/>
      <c r="W1076" s="4"/>
      <c r="X1076" s="4">
        <f t="shared" si="173"/>
        <v>0</v>
      </c>
      <c r="Y1076" s="4"/>
      <c r="Z1076" s="4"/>
      <c r="AA1076" s="4">
        <f>C1076+I1076-L1076-O1076-U1076-X1076-R1076</f>
        <v>2000000</v>
      </c>
      <c r="AB1076" s="7"/>
    </row>
    <row r="1077" spans="1:28" ht="15.75" x14ac:dyDescent="0.25">
      <c r="A1077" s="29">
        <v>45408</v>
      </c>
      <c r="B1077" s="72" t="s">
        <v>422</v>
      </c>
      <c r="C1077" s="25"/>
      <c r="D1077" s="25" t="s">
        <v>46</v>
      </c>
      <c r="E1077" s="25" t="s">
        <v>42</v>
      </c>
      <c r="F1077" s="25">
        <v>800</v>
      </c>
      <c r="G1077" s="27" t="s">
        <v>34</v>
      </c>
      <c r="H1077" s="25">
        <v>4000</v>
      </c>
      <c r="I1077" s="11">
        <f t="shared" si="168"/>
        <v>3200000</v>
      </c>
      <c r="J1077" s="32" t="s">
        <v>324</v>
      </c>
      <c r="K1077" s="11"/>
      <c r="L1077" s="4">
        <f t="shared" si="169"/>
        <v>3200000</v>
      </c>
      <c r="M1077" s="4">
        <v>3200000</v>
      </c>
      <c r="N1077" s="4"/>
      <c r="O1077" s="4">
        <f t="shared" si="170"/>
        <v>0</v>
      </c>
      <c r="P1077" s="4"/>
      <c r="Q1077" s="4"/>
      <c r="R1077" s="4">
        <f t="shared" si="171"/>
        <v>0</v>
      </c>
      <c r="S1077" s="4"/>
      <c r="T1077" s="4"/>
      <c r="U1077" s="4">
        <f t="shared" si="172"/>
        <v>0</v>
      </c>
      <c r="V1077" s="4"/>
      <c r="W1077" s="4"/>
      <c r="X1077" s="4">
        <f t="shared" si="173"/>
        <v>0</v>
      </c>
      <c r="Y1077" s="4"/>
      <c r="Z1077" s="4"/>
      <c r="AA1077" s="4">
        <f>C1077+I1077-L1077-O1077-U1077-X1077-R1077</f>
        <v>0</v>
      </c>
      <c r="AB1077" s="7">
        <v>45412</v>
      </c>
    </row>
    <row r="1078" spans="1:28" ht="15.75" x14ac:dyDescent="0.25">
      <c r="A1078" s="29">
        <v>45408</v>
      </c>
      <c r="B1078" s="72" t="s">
        <v>422</v>
      </c>
      <c r="C1078" s="25"/>
      <c r="D1078" s="25" t="s">
        <v>46</v>
      </c>
      <c r="E1078" s="25" t="s">
        <v>249</v>
      </c>
      <c r="F1078" s="25">
        <v>300</v>
      </c>
      <c r="G1078" s="25" t="s">
        <v>34</v>
      </c>
      <c r="H1078" s="25">
        <v>4000</v>
      </c>
      <c r="I1078" s="11">
        <f t="shared" si="168"/>
        <v>1200000</v>
      </c>
      <c r="J1078" s="32" t="s">
        <v>324</v>
      </c>
      <c r="K1078" s="11"/>
      <c r="L1078" s="4">
        <f t="shared" si="169"/>
        <v>1200000</v>
      </c>
      <c r="M1078" s="4">
        <v>1200000</v>
      </c>
      <c r="N1078" s="4"/>
      <c r="O1078" s="4">
        <f t="shared" si="170"/>
        <v>0</v>
      </c>
      <c r="P1078" s="4"/>
      <c r="Q1078" s="4"/>
      <c r="R1078" s="4">
        <f t="shared" si="171"/>
        <v>0</v>
      </c>
      <c r="S1078" s="4"/>
      <c r="T1078" s="4"/>
      <c r="U1078" s="4">
        <f t="shared" si="172"/>
        <v>0</v>
      </c>
      <c r="V1078" s="4"/>
      <c r="W1078" s="4"/>
      <c r="X1078" s="4">
        <f t="shared" si="173"/>
        <v>0</v>
      </c>
      <c r="Y1078" s="4"/>
      <c r="Z1078" s="4"/>
      <c r="AA1078" s="4">
        <f>C1078+I1078-L1078-O1078-U1078-X1078-R1078</f>
        <v>0</v>
      </c>
      <c r="AB1078" s="7">
        <v>45412</v>
      </c>
    </row>
    <row r="1079" spans="1:28" ht="15.75" x14ac:dyDescent="0.25">
      <c r="A1079" s="29">
        <v>45408</v>
      </c>
      <c r="B1079" s="73" t="s">
        <v>372</v>
      </c>
      <c r="C1079" s="25"/>
      <c r="D1079" s="25" t="s">
        <v>46</v>
      </c>
      <c r="E1079" s="25" t="s">
        <v>534</v>
      </c>
      <c r="F1079" s="25">
        <v>125</v>
      </c>
      <c r="G1079" s="25" t="s">
        <v>34</v>
      </c>
      <c r="H1079" s="25">
        <v>3510</v>
      </c>
      <c r="I1079" s="11">
        <f t="shared" si="168"/>
        <v>438750</v>
      </c>
      <c r="J1079" s="26" t="s">
        <v>28</v>
      </c>
      <c r="K1079" s="11"/>
      <c r="L1079" s="4">
        <f t="shared" si="169"/>
        <v>0</v>
      </c>
      <c r="M1079" s="4"/>
      <c r="N1079" s="4"/>
      <c r="O1079" s="4">
        <f t="shared" si="170"/>
        <v>0</v>
      </c>
      <c r="P1079" s="4"/>
      <c r="Q1079" s="4"/>
      <c r="R1079" s="4">
        <f t="shared" si="171"/>
        <v>0</v>
      </c>
      <c r="S1079" s="4"/>
      <c r="T1079" s="4"/>
      <c r="U1079" s="4">
        <f t="shared" si="172"/>
        <v>0</v>
      </c>
      <c r="V1079" s="4"/>
      <c r="W1079" s="4"/>
      <c r="X1079" s="4">
        <f t="shared" si="173"/>
        <v>0</v>
      </c>
      <c r="Y1079" s="4"/>
      <c r="Z1079" s="4"/>
      <c r="AA1079" s="4">
        <f>C1079+I1079-L1079-O1079-U1079-X1079-R1079</f>
        <v>438750</v>
      </c>
      <c r="AB1079" s="7"/>
    </row>
    <row r="1080" spans="1:28" ht="15.75" x14ac:dyDescent="0.25">
      <c r="A1080" s="29">
        <v>45408</v>
      </c>
      <c r="B1080" s="73" t="s">
        <v>372</v>
      </c>
      <c r="C1080" s="27"/>
      <c r="D1080" s="25" t="s">
        <v>46</v>
      </c>
      <c r="E1080" s="27" t="s">
        <v>87</v>
      </c>
      <c r="F1080" s="27">
        <v>1500</v>
      </c>
      <c r="G1080" s="25" t="s">
        <v>34</v>
      </c>
      <c r="H1080" s="27">
        <v>1070</v>
      </c>
      <c r="I1080" s="11">
        <f t="shared" si="168"/>
        <v>1605000</v>
      </c>
      <c r="J1080" s="28" t="s">
        <v>28</v>
      </c>
      <c r="K1080" s="11"/>
      <c r="L1080" s="4">
        <f t="shared" si="169"/>
        <v>0</v>
      </c>
      <c r="M1080" s="4"/>
      <c r="N1080" s="4"/>
      <c r="O1080" s="4">
        <f t="shared" si="170"/>
        <v>0</v>
      </c>
      <c r="P1080" s="4"/>
      <c r="Q1080" s="4"/>
      <c r="R1080" s="4">
        <f t="shared" si="171"/>
        <v>0</v>
      </c>
      <c r="S1080" s="4"/>
      <c r="T1080" s="4"/>
      <c r="U1080" s="4">
        <f t="shared" si="172"/>
        <v>0</v>
      </c>
      <c r="V1080" s="4"/>
      <c r="W1080" s="4"/>
      <c r="X1080" s="4">
        <f t="shared" si="173"/>
        <v>0</v>
      </c>
      <c r="Y1080" s="4"/>
      <c r="Z1080" s="4"/>
      <c r="AA1080" s="4">
        <f>C1080+I1080-L1080-O1080-U1080-X1080-R1080</f>
        <v>1605000</v>
      </c>
      <c r="AB1080" s="7"/>
    </row>
    <row r="1081" spans="1:28" ht="15.75" x14ac:dyDescent="0.25">
      <c r="A1081" s="29">
        <v>45408</v>
      </c>
      <c r="B1081" s="72" t="s">
        <v>209</v>
      </c>
      <c r="C1081" s="25"/>
      <c r="D1081" s="27" t="s">
        <v>52</v>
      </c>
      <c r="E1081" s="25" t="s">
        <v>255</v>
      </c>
      <c r="F1081" s="25">
        <v>250</v>
      </c>
      <c r="G1081" s="25" t="s">
        <v>34</v>
      </c>
      <c r="H1081" s="25">
        <v>1950</v>
      </c>
      <c r="I1081" s="11">
        <f t="shared" si="168"/>
        <v>487500</v>
      </c>
      <c r="J1081" s="31" t="s">
        <v>324</v>
      </c>
      <c r="K1081" s="11"/>
      <c r="L1081" s="4">
        <f t="shared" si="169"/>
        <v>0</v>
      </c>
      <c r="M1081" s="4"/>
      <c r="N1081" s="4"/>
      <c r="O1081" s="4">
        <f t="shared" si="170"/>
        <v>0</v>
      </c>
      <c r="P1081" s="4"/>
      <c r="Q1081" s="4"/>
      <c r="R1081" s="4">
        <f t="shared" si="171"/>
        <v>0</v>
      </c>
      <c r="S1081" s="4"/>
      <c r="T1081" s="4"/>
      <c r="U1081" s="4">
        <f t="shared" si="172"/>
        <v>487500</v>
      </c>
      <c r="V1081" s="4">
        <v>487500</v>
      </c>
      <c r="W1081" s="4"/>
      <c r="X1081" s="4">
        <f t="shared" si="173"/>
        <v>0</v>
      </c>
      <c r="Y1081" s="4"/>
      <c r="Z1081" s="4"/>
      <c r="AA1081" s="4">
        <f>C1081+I1081-L1081-O1081-U1081-X1081-R1081</f>
        <v>0</v>
      </c>
      <c r="AB1081" s="7">
        <v>45408</v>
      </c>
    </row>
    <row r="1082" spans="1:28" ht="15.75" x14ac:dyDescent="0.25">
      <c r="A1082" s="29">
        <v>45408</v>
      </c>
      <c r="B1082" s="72" t="s">
        <v>209</v>
      </c>
      <c r="C1082" s="27"/>
      <c r="D1082" s="27" t="s">
        <v>52</v>
      </c>
      <c r="E1082" s="27" t="s">
        <v>192</v>
      </c>
      <c r="F1082" s="27">
        <v>100</v>
      </c>
      <c r="G1082" s="25" t="s">
        <v>34</v>
      </c>
      <c r="H1082" s="27">
        <v>2931</v>
      </c>
      <c r="I1082" s="11">
        <f t="shared" si="168"/>
        <v>293100</v>
      </c>
      <c r="J1082" s="31" t="s">
        <v>324</v>
      </c>
      <c r="K1082" s="11"/>
      <c r="L1082" s="4">
        <f t="shared" si="169"/>
        <v>0</v>
      </c>
      <c r="M1082" s="4"/>
      <c r="N1082" s="4"/>
      <c r="O1082" s="4">
        <f t="shared" si="170"/>
        <v>0</v>
      </c>
      <c r="P1082" s="4"/>
      <c r="Q1082" s="4"/>
      <c r="R1082" s="4">
        <f t="shared" si="171"/>
        <v>0</v>
      </c>
      <c r="S1082" s="4"/>
      <c r="T1082" s="4"/>
      <c r="U1082" s="4">
        <f t="shared" si="172"/>
        <v>293100</v>
      </c>
      <c r="V1082" s="4">
        <v>293100</v>
      </c>
      <c r="W1082" s="4"/>
      <c r="X1082" s="4">
        <f t="shared" si="173"/>
        <v>0</v>
      </c>
      <c r="Y1082" s="4"/>
      <c r="Z1082" s="4"/>
      <c r="AA1082" s="4">
        <f>C1082+I1082-L1082-O1082-U1082-X1082-R1082</f>
        <v>0</v>
      </c>
      <c r="AB1082" s="7">
        <v>45408</v>
      </c>
    </row>
    <row r="1083" spans="1:28" ht="15.75" x14ac:dyDescent="0.25">
      <c r="A1083" s="29">
        <v>45408</v>
      </c>
      <c r="B1083" s="72" t="s">
        <v>209</v>
      </c>
      <c r="C1083" s="27"/>
      <c r="D1083" s="27" t="s">
        <v>52</v>
      </c>
      <c r="E1083" s="27" t="s">
        <v>109</v>
      </c>
      <c r="F1083" s="27">
        <v>250</v>
      </c>
      <c r="G1083" s="25" t="s">
        <v>34</v>
      </c>
      <c r="H1083" s="27">
        <v>1040</v>
      </c>
      <c r="I1083" s="11">
        <f t="shared" si="168"/>
        <v>260000</v>
      </c>
      <c r="J1083" s="31" t="s">
        <v>324</v>
      </c>
      <c r="K1083" s="11"/>
      <c r="L1083" s="4">
        <f t="shared" si="169"/>
        <v>0</v>
      </c>
      <c r="M1083" s="4"/>
      <c r="N1083" s="4"/>
      <c r="O1083" s="4">
        <f t="shared" si="170"/>
        <v>0</v>
      </c>
      <c r="P1083" s="4"/>
      <c r="Q1083" s="4"/>
      <c r="R1083" s="4">
        <f t="shared" si="171"/>
        <v>0</v>
      </c>
      <c r="S1083" s="4"/>
      <c r="T1083" s="4"/>
      <c r="U1083" s="4">
        <f t="shared" si="172"/>
        <v>260000</v>
      </c>
      <c r="V1083" s="4">
        <v>260000</v>
      </c>
      <c r="W1083" s="4"/>
      <c r="X1083" s="4">
        <f t="shared" si="173"/>
        <v>0</v>
      </c>
      <c r="Y1083" s="4"/>
      <c r="Z1083" s="4"/>
      <c r="AA1083" s="4">
        <f>C1083+I1083-L1083-O1083-U1083-X1083-R1083</f>
        <v>0</v>
      </c>
      <c r="AB1083" s="7">
        <v>45408</v>
      </c>
    </row>
    <row r="1084" spans="1:28" ht="15.75" x14ac:dyDescent="0.25">
      <c r="A1084" s="29">
        <v>45408</v>
      </c>
      <c r="B1084" s="25" t="s">
        <v>209</v>
      </c>
      <c r="C1084" s="25"/>
      <c r="D1084" s="27" t="s">
        <v>52</v>
      </c>
      <c r="E1084" s="25" t="s">
        <v>299</v>
      </c>
      <c r="F1084" s="25">
        <v>16.399999999999999</v>
      </c>
      <c r="G1084" s="27" t="s">
        <v>39</v>
      </c>
      <c r="H1084" s="25">
        <v>47000</v>
      </c>
      <c r="I1084" s="11">
        <f t="shared" si="168"/>
        <v>770799.99999999988</v>
      </c>
      <c r="J1084" s="31" t="s">
        <v>324</v>
      </c>
      <c r="K1084" s="11"/>
      <c r="L1084" s="4">
        <f t="shared" si="169"/>
        <v>0</v>
      </c>
      <c r="M1084" s="4"/>
      <c r="N1084" s="4"/>
      <c r="O1084" s="4">
        <f t="shared" si="170"/>
        <v>0</v>
      </c>
      <c r="P1084" s="4"/>
      <c r="Q1084" s="4"/>
      <c r="R1084" s="4">
        <f t="shared" si="171"/>
        <v>0</v>
      </c>
      <c r="S1084" s="4"/>
      <c r="T1084" s="4"/>
      <c r="U1084" s="4">
        <f t="shared" si="172"/>
        <v>770800</v>
      </c>
      <c r="V1084" s="4">
        <v>770800</v>
      </c>
      <c r="W1084" s="4"/>
      <c r="X1084" s="4">
        <f t="shared" si="173"/>
        <v>0</v>
      </c>
      <c r="Y1084" s="4"/>
      <c r="Z1084" s="4"/>
      <c r="AA1084" s="82">
        <f>C1084+I1084-L1084-O1084-U1084-X1084-R1084</f>
        <v>-1.1641532182693481E-10</v>
      </c>
      <c r="AB1084" s="7">
        <v>45408</v>
      </c>
    </row>
    <row r="1085" spans="1:28" ht="15.75" x14ac:dyDescent="0.25">
      <c r="A1085" s="29">
        <v>45408</v>
      </c>
      <c r="B1085" s="72" t="s">
        <v>209</v>
      </c>
      <c r="C1085" s="27"/>
      <c r="D1085" s="27" t="s">
        <v>52</v>
      </c>
      <c r="E1085" s="27" t="s">
        <v>902</v>
      </c>
      <c r="F1085" s="25">
        <v>250</v>
      </c>
      <c r="G1085" s="27" t="s">
        <v>34</v>
      </c>
      <c r="H1085" s="27">
        <v>1460</v>
      </c>
      <c r="I1085" s="11">
        <f t="shared" si="168"/>
        <v>365000</v>
      </c>
      <c r="J1085" s="31" t="s">
        <v>324</v>
      </c>
      <c r="K1085" s="11"/>
      <c r="L1085" s="4">
        <f t="shared" si="169"/>
        <v>0</v>
      </c>
      <c r="M1085" s="4"/>
      <c r="N1085" s="4"/>
      <c r="O1085" s="4">
        <f t="shared" si="170"/>
        <v>0</v>
      </c>
      <c r="P1085" s="4"/>
      <c r="Q1085" s="4"/>
      <c r="R1085" s="4">
        <f t="shared" si="171"/>
        <v>0</v>
      </c>
      <c r="S1085" s="4"/>
      <c r="T1085" s="4"/>
      <c r="U1085" s="4">
        <f t="shared" si="172"/>
        <v>365000</v>
      </c>
      <c r="V1085" s="4">
        <v>365000</v>
      </c>
      <c r="W1085" s="4"/>
      <c r="X1085" s="4">
        <f t="shared" si="173"/>
        <v>0</v>
      </c>
      <c r="Y1085" s="4"/>
      <c r="Z1085" s="4"/>
      <c r="AA1085" s="4">
        <f>C1085+I1085-L1085-O1085-U1085-X1085-R1085</f>
        <v>0</v>
      </c>
      <c r="AB1085" s="7">
        <v>45408</v>
      </c>
    </row>
    <row r="1086" spans="1:28" ht="15.75" x14ac:dyDescent="0.25">
      <c r="A1086" s="29">
        <v>45408</v>
      </c>
      <c r="B1086" s="72" t="s">
        <v>209</v>
      </c>
      <c r="C1086" s="25"/>
      <c r="D1086" s="27" t="s">
        <v>52</v>
      </c>
      <c r="E1086" s="27" t="s">
        <v>290</v>
      </c>
      <c r="F1086" s="27">
        <v>125</v>
      </c>
      <c r="G1086" s="27" t="s">
        <v>34</v>
      </c>
      <c r="H1086" s="25">
        <v>2735</v>
      </c>
      <c r="I1086" s="11">
        <f t="shared" si="168"/>
        <v>341875</v>
      </c>
      <c r="J1086" s="31" t="s">
        <v>324</v>
      </c>
      <c r="K1086" s="11"/>
      <c r="L1086" s="4">
        <f t="shared" si="169"/>
        <v>0</v>
      </c>
      <c r="M1086" s="4"/>
      <c r="N1086" s="4"/>
      <c r="O1086" s="4">
        <f t="shared" si="170"/>
        <v>0</v>
      </c>
      <c r="P1086" s="4"/>
      <c r="Q1086" s="4"/>
      <c r="R1086" s="4">
        <f t="shared" si="171"/>
        <v>0</v>
      </c>
      <c r="S1086" s="4"/>
      <c r="T1086" s="4"/>
      <c r="U1086" s="4">
        <f t="shared" si="172"/>
        <v>341875</v>
      </c>
      <c r="V1086" s="4">
        <v>341875</v>
      </c>
      <c r="W1086" s="4"/>
      <c r="X1086" s="4">
        <f t="shared" si="173"/>
        <v>0</v>
      </c>
      <c r="Y1086" s="4"/>
      <c r="Z1086" s="4"/>
      <c r="AA1086" s="4">
        <f>C1086+I1086-L1086-O1086-U1086-X1086-R1086</f>
        <v>0</v>
      </c>
      <c r="AB1086" s="7">
        <v>45408</v>
      </c>
    </row>
    <row r="1087" spans="1:28" ht="15.75" x14ac:dyDescent="0.25">
      <c r="A1087" s="29">
        <v>45408</v>
      </c>
      <c r="B1087" s="72" t="s">
        <v>209</v>
      </c>
      <c r="C1087" s="25"/>
      <c r="D1087" s="27" t="s">
        <v>52</v>
      </c>
      <c r="E1087" s="25" t="s">
        <v>60</v>
      </c>
      <c r="F1087" s="25">
        <v>250</v>
      </c>
      <c r="G1087" s="27" t="s">
        <v>34</v>
      </c>
      <c r="H1087" s="25">
        <v>1370</v>
      </c>
      <c r="I1087" s="11">
        <f t="shared" si="168"/>
        <v>342500</v>
      </c>
      <c r="J1087" s="31" t="s">
        <v>324</v>
      </c>
      <c r="K1087" s="11"/>
      <c r="L1087" s="4">
        <f t="shared" si="169"/>
        <v>0</v>
      </c>
      <c r="M1087" s="4"/>
      <c r="N1087" s="4"/>
      <c r="O1087" s="4">
        <f t="shared" si="170"/>
        <v>0</v>
      </c>
      <c r="P1087" s="4"/>
      <c r="Q1087" s="4"/>
      <c r="R1087" s="4">
        <f t="shared" si="171"/>
        <v>0</v>
      </c>
      <c r="S1087" s="4"/>
      <c r="T1087" s="4"/>
      <c r="U1087" s="4">
        <f t="shared" si="172"/>
        <v>342500</v>
      </c>
      <c r="V1087" s="4">
        <v>342500</v>
      </c>
      <c r="W1087" s="4"/>
      <c r="X1087" s="4">
        <f t="shared" si="173"/>
        <v>0</v>
      </c>
      <c r="Y1087" s="4"/>
      <c r="Z1087" s="4"/>
      <c r="AA1087" s="4">
        <f>C1087+I1087-L1087-O1087-U1087-X1087-R1087</f>
        <v>0</v>
      </c>
      <c r="AB1087" s="7">
        <v>45408</v>
      </c>
    </row>
    <row r="1088" spans="1:28" ht="15.75" x14ac:dyDescent="0.25">
      <c r="A1088" s="29">
        <v>45408</v>
      </c>
      <c r="B1088" s="73" t="s">
        <v>73</v>
      </c>
      <c r="C1088" s="25"/>
      <c r="D1088" s="27" t="s">
        <v>46</v>
      </c>
      <c r="E1088" s="25" t="s">
        <v>902</v>
      </c>
      <c r="F1088" s="25">
        <v>4500</v>
      </c>
      <c r="G1088" s="27" t="s">
        <v>34</v>
      </c>
      <c r="H1088" s="25">
        <v>1460</v>
      </c>
      <c r="I1088" s="11">
        <f>F1088*H1088</f>
        <v>6570000</v>
      </c>
      <c r="J1088" s="32" t="s">
        <v>312</v>
      </c>
      <c r="K1088" s="11" t="s">
        <v>1344</v>
      </c>
      <c r="L1088" s="4">
        <f>M1088+N1088</f>
        <v>0</v>
      </c>
      <c r="M1088" s="4"/>
      <c r="N1088" s="4"/>
      <c r="O1088" s="4">
        <f>P1088+Q1088</f>
        <v>6570000</v>
      </c>
      <c r="P1088" s="4">
        <v>6570000</v>
      </c>
      <c r="Q1088" s="4"/>
      <c r="R1088" s="4">
        <f>S1088+T1088</f>
        <v>0</v>
      </c>
      <c r="S1088" s="4"/>
      <c r="T1088" s="4"/>
      <c r="U1088" s="4">
        <f>V1088+W1088</f>
        <v>0</v>
      </c>
      <c r="V1088" s="4"/>
      <c r="W1088" s="4"/>
      <c r="X1088" s="4">
        <f>Y1088+Z1088</f>
        <v>0</v>
      </c>
      <c r="Y1088" s="4"/>
      <c r="Z1088" s="4"/>
      <c r="AA1088" s="4">
        <f>C1088+I1088-L1088-O1088-U1088-X1088-R1088</f>
        <v>0</v>
      </c>
      <c r="AB1088" s="7">
        <v>45408</v>
      </c>
    </row>
    <row r="1089" spans="1:28" ht="15.75" x14ac:dyDescent="0.25">
      <c r="A1089" s="29">
        <v>45408</v>
      </c>
      <c r="B1089" s="73" t="s">
        <v>73</v>
      </c>
      <c r="C1089" s="25"/>
      <c r="D1089" s="27" t="s">
        <v>46</v>
      </c>
      <c r="E1089" s="25" t="s">
        <v>902</v>
      </c>
      <c r="F1089" s="25">
        <v>4500</v>
      </c>
      <c r="G1089" s="27" t="s">
        <v>34</v>
      </c>
      <c r="H1089" s="25">
        <v>1510</v>
      </c>
      <c r="I1089" s="11">
        <f t="shared" si="168"/>
        <v>6795000</v>
      </c>
      <c r="J1089" s="28" t="s">
        <v>28</v>
      </c>
      <c r="K1089" s="11" t="s">
        <v>1345</v>
      </c>
      <c r="L1089" s="4">
        <f t="shared" si="169"/>
        <v>0</v>
      </c>
      <c r="M1089" s="4"/>
      <c r="N1089" s="4"/>
      <c r="O1089" s="4">
        <f t="shared" si="170"/>
        <v>0</v>
      </c>
      <c r="P1089" s="4"/>
      <c r="Q1089" s="4"/>
      <c r="R1089" s="4">
        <f t="shared" si="171"/>
        <v>0</v>
      </c>
      <c r="S1089" s="4"/>
      <c r="T1089" s="4"/>
      <c r="U1089" s="4">
        <f t="shared" si="172"/>
        <v>0</v>
      </c>
      <c r="V1089" s="4"/>
      <c r="W1089" s="4"/>
      <c r="X1089" s="4">
        <f t="shared" si="173"/>
        <v>0</v>
      </c>
      <c r="Y1089" s="4"/>
      <c r="Z1089" s="4"/>
      <c r="AA1089" s="4">
        <f>C1089+I1089-L1089-O1089-U1089-X1089-R1089</f>
        <v>6795000</v>
      </c>
      <c r="AB1089" s="7"/>
    </row>
    <row r="1090" spans="1:28" ht="15.75" x14ac:dyDescent="0.25">
      <c r="A1090" s="29">
        <v>45408</v>
      </c>
      <c r="B1090" s="73" t="s">
        <v>779</v>
      </c>
      <c r="C1090" s="25"/>
      <c r="D1090" s="27" t="s">
        <v>46</v>
      </c>
      <c r="E1090" s="25" t="s">
        <v>76</v>
      </c>
      <c r="F1090" s="25">
        <v>40</v>
      </c>
      <c r="G1090" s="25" t="s">
        <v>77</v>
      </c>
      <c r="H1090" s="25">
        <v>40000</v>
      </c>
      <c r="I1090" s="11">
        <f t="shared" si="168"/>
        <v>1600000</v>
      </c>
      <c r="J1090" s="28" t="s">
        <v>28</v>
      </c>
      <c r="K1090" s="11"/>
      <c r="L1090" s="4">
        <f t="shared" si="169"/>
        <v>0</v>
      </c>
      <c r="M1090" s="4"/>
      <c r="N1090" s="4"/>
      <c r="O1090" s="4">
        <f t="shared" si="170"/>
        <v>0</v>
      </c>
      <c r="P1090" s="4"/>
      <c r="Q1090" s="4"/>
      <c r="R1090" s="4">
        <f t="shared" si="171"/>
        <v>0</v>
      </c>
      <c r="S1090" s="4"/>
      <c r="T1090" s="4"/>
      <c r="U1090" s="4">
        <f t="shared" si="172"/>
        <v>0</v>
      </c>
      <c r="V1090" s="4"/>
      <c r="W1090" s="4"/>
      <c r="X1090" s="4">
        <f t="shared" si="173"/>
        <v>0</v>
      </c>
      <c r="Y1090" s="4"/>
      <c r="Z1090" s="4"/>
      <c r="AA1090" s="4">
        <f>C1090+I1090-L1090-O1090-U1090-X1090-R1090</f>
        <v>1600000</v>
      </c>
      <c r="AB1090" s="7"/>
    </row>
    <row r="1091" spans="1:28" ht="15.75" x14ac:dyDescent="0.25">
      <c r="A1091" s="29">
        <v>45408</v>
      </c>
      <c r="B1091" s="73" t="s">
        <v>107</v>
      </c>
      <c r="C1091" s="25"/>
      <c r="D1091" s="27" t="s">
        <v>52</v>
      </c>
      <c r="E1091" s="25" t="s">
        <v>95</v>
      </c>
      <c r="F1091" s="25">
        <v>5000</v>
      </c>
      <c r="G1091" s="25" t="s">
        <v>34</v>
      </c>
      <c r="H1091" s="25">
        <v>1385</v>
      </c>
      <c r="I1091" s="11">
        <f t="shared" si="168"/>
        <v>6925000</v>
      </c>
      <c r="J1091" s="28" t="s">
        <v>28</v>
      </c>
      <c r="K1091" s="11"/>
      <c r="L1091" s="4">
        <f t="shared" si="169"/>
        <v>0</v>
      </c>
      <c r="M1091" s="4"/>
      <c r="N1091" s="4"/>
      <c r="O1091" s="4">
        <f t="shared" si="170"/>
        <v>0</v>
      </c>
      <c r="P1091" s="4"/>
      <c r="Q1091" s="4"/>
      <c r="R1091" s="4">
        <f t="shared" si="171"/>
        <v>0</v>
      </c>
      <c r="S1091" s="4"/>
      <c r="T1091" s="4"/>
      <c r="U1091" s="4">
        <f t="shared" si="172"/>
        <v>0</v>
      </c>
      <c r="V1091" s="4"/>
      <c r="W1091" s="4"/>
      <c r="X1091" s="4">
        <f t="shared" si="173"/>
        <v>0</v>
      </c>
      <c r="Y1091" s="4"/>
      <c r="Z1091" s="4"/>
      <c r="AA1091" s="4">
        <f>C1091+I1091-L1091-O1091-U1091-X1091-R1091</f>
        <v>6925000</v>
      </c>
      <c r="AB1091" s="7"/>
    </row>
    <row r="1092" spans="1:28" ht="15.75" x14ac:dyDescent="0.25">
      <c r="A1092" s="29">
        <v>45408</v>
      </c>
      <c r="B1092" s="25" t="s">
        <v>99</v>
      </c>
      <c r="C1092" s="25"/>
      <c r="D1092" s="25"/>
      <c r="E1092" s="25" t="s">
        <v>102</v>
      </c>
      <c r="F1092" s="25">
        <v>34.6</v>
      </c>
      <c r="G1092" s="25" t="s">
        <v>39</v>
      </c>
      <c r="H1092" s="25"/>
      <c r="I1092" s="11">
        <f t="shared" si="168"/>
        <v>0</v>
      </c>
      <c r="J1092" s="28" t="s">
        <v>28</v>
      </c>
      <c r="K1092" s="11"/>
      <c r="L1092" s="4">
        <f t="shared" si="169"/>
        <v>0</v>
      </c>
      <c r="M1092" s="4"/>
      <c r="N1092" s="4"/>
      <c r="O1092" s="4">
        <f t="shared" si="170"/>
        <v>0</v>
      </c>
      <c r="P1092" s="4"/>
      <c r="Q1092" s="4"/>
      <c r="R1092" s="4">
        <f t="shared" si="171"/>
        <v>0</v>
      </c>
      <c r="S1092" s="4"/>
      <c r="T1092" s="4"/>
      <c r="U1092" s="4">
        <f t="shared" si="172"/>
        <v>0</v>
      </c>
      <c r="V1092" s="4"/>
      <c r="W1092" s="4"/>
      <c r="X1092" s="4">
        <f t="shared" si="173"/>
        <v>0</v>
      </c>
      <c r="Y1092" s="4"/>
      <c r="Z1092" s="4"/>
      <c r="AA1092" s="4">
        <f>C1092+I1092-L1092-O1092-U1092-X1092-R1092</f>
        <v>0</v>
      </c>
      <c r="AB1092" s="7"/>
    </row>
    <row r="1093" spans="1:28" ht="15.75" x14ac:dyDescent="0.25">
      <c r="A1093" s="24">
        <v>45408</v>
      </c>
      <c r="B1093" s="25" t="s">
        <v>99</v>
      </c>
      <c r="C1093" s="25"/>
      <c r="D1093" s="25"/>
      <c r="E1093" s="25" t="s">
        <v>120</v>
      </c>
      <c r="F1093" s="25">
        <v>24.6</v>
      </c>
      <c r="G1093" s="25" t="s">
        <v>39</v>
      </c>
      <c r="H1093" s="25"/>
      <c r="I1093" s="11">
        <f t="shared" si="168"/>
        <v>0</v>
      </c>
      <c r="J1093" s="26" t="s">
        <v>28</v>
      </c>
      <c r="K1093" s="11"/>
      <c r="L1093" s="4">
        <f t="shared" si="169"/>
        <v>0</v>
      </c>
      <c r="M1093" s="4"/>
      <c r="N1093" s="4"/>
      <c r="O1093" s="4">
        <f t="shared" si="170"/>
        <v>0</v>
      </c>
      <c r="P1093" s="4"/>
      <c r="Q1093" s="4"/>
      <c r="R1093" s="4">
        <f t="shared" si="171"/>
        <v>0</v>
      </c>
      <c r="S1093" s="4"/>
      <c r="T1093" s="4"/>
      <c r="U1093" s="4">
        <f t="shared" si="172"/>
        <v>0</v>
      </c>
      <c r="V1093" s="4"/>
      <c r="W1093" s="4"/>
      <c r="X1093" s="4">
        <f t="shared" si="173"/>
        <v>0</v>
      </c>
      <c r="Y1093" s="4"/>
      <c r="Z1093" s="4"/>
      <c r="AA1093" s="4">
        <f>C1093+I1093-L1093-O1093-U1093-X1093-R1093</f>
        <v>0</v>
      </c>
      <c r="AB1093" s="7"/>
    </row>
    <row r="1094" spans="1:28" ht="15.75" x14ac:dyDescent="0.25">
      <c r="A1094" s="24">
        <v>45408</v>
      </c>
      <c r="B1094" s="72" t="s">
        <v>311</v>
      </c>
      <c r="C1094" s="25"/>
      <c r="D1094" s="25" t="s">
        <v>46</v>
      </c>
      <c r="E1094" s="25" t="s">
        <v>108</v>
      </c>
      <c r="F1094" s="25">
        <v>600</v>
      </c>
      <c r="G1094" s="25" t="s">
        <v>34</v>
      </c>
      <c r="H1094" s="25">
        <v>2000</v>
      </c>
      <c r="I1094" s="11">
        <f t="shared" si="168"/>
        <v>1200000</v>
      </c>
      <c r="J1094" s="31" t="s">
        <v>324</v>
      </c>
      <c r="K1094" s="11"/>
      <c r="L1094" s="4">
        <f t="shared" si="169"/>
        <v>0</v>
      </c>
      <c r="M1094" s="4"/>
      <c r="N1094" s="4"/>
      <c r="O1094" s="4">
        <f t="shared" si="170"/>
        <v>0</v>
      </c>
      <c r="P1094" s="4"/>
      <c r="Q1094" s="4"/>
      <c r="R1094" s="4">
        <f t="shared" si="171"/>
        <v>0</v>
      </c>
      <c r="S1094" s="4"/>
      <c r="T1094" s="4"/>
      <c r="U1094" s="4">
        <f t="shared" si="172"/>
        <v>1200000</v>
      </c>
      <c r="V1094" s="4">
        <v>1200000</v>
      </c>
      <c r="W1094" s="4"/>
      <c r="X1094" s="4">
        <f t="shared" si="173"/>
        <v>0</v>
      </c>
      <c r="Y1094" s="4"/>
      <c r="Z1094" s="4"/>
      <c r="AA1094" s="4">
        <f>C1094+I1094-L1094-O1094-U1094-X1094-R1094</f>
        <v>0</v>
      </c>
      <c r="AB1094" s="7">
        <v>45409</v>
      </c>
    </row>
    <row r="1095" spans="1:28" ht="15.75" x14ac:dyDescent="0.25">
      <c r="A1095" s="29">
        <v>45409</v>
      </c>
      <c r="B1095" s="73" t="s">
        <v>280</v>
      </c>
      <c r="C1095" s="27"/>
      <c r="D1095" s="27" t="s">
        <v>46</v>
      </c>
      <c r="E1095" s="27" t="s">
        <v>50</v>
      </c>
      <c r="F1095" s="27">
        <v>400</v>
      </c>
      <c r="G1095" s="27" t="s">
        <v>34</v>
      </c>
      <c r="H1095" s="27">
        <v>3885</v>
      </c>
      <c r="I1095" s="15">
        <f t="shared" si="168"/>
        <v>1554000</v>
      </c>
      <c r="J1095" s="32" t="s">
        <v>324</v>
      </c>
      <c r="K1095" s="11"/>
      <c r="L1095" s="4">
        <f t="shared" si="169"/>
        <v>0</v>
      </c>
      <c r="M1095" s="4"/>
      <c r="N1095" s="4"/>
      <c r="O1095" s="4">
        <f t="shared" si="170"/>
        <v>0</v>
      </c>
      <c r="P1095" s="4"/>
      <c r="Q1095" s="4"/>
      <c r="R1095" s="4">
        <f t="shared" si="171"/>
        <v>0</v>
      </c>
      <c r="S1095" s="4"/>
      <c r="T1095" s="4"/>
      <c r="U1095" s="4">
        <f t="shared" si="172"/>
        <v>1554000</v>
      </c>
      <c r="V1095" s="4">
        <v>1554000</v>
      </c>
      <c r="W1095" s="4"/>
      <c r="X1095" s="4">
        <f t="shared" si="173"/>
        <v>0</v>
      </c>
      <c r="Y1095" s="4"/>
      <c r="Z1095" s="4"/>
      <c r="AA1095" s="4">
        <f>C1095+I1095-L1095-O1095-U1095-X1095-R1095</f>
        <v>0</v>
      </c>
      <c r="AB1095" s="7">
        <v>45409</v>
      </c>
    </row>
    <row r="1096" spans="1:28" ht="15.75" x14ac:dyDescent="0.25">
      <c r="A1096" s="29">
        <v>45409</v>
      </c>
      <c r="B1096" s="27" t="s">
        <v>261</v>
      </c>
      <c r="C1096" s="25"/>
      <c r="D1096" s="27" t="s">
        <v>46</v>
      </c>
      <c r="E1096" s="25" t="s">
        <v>58</v>
      </c>
      <c r="F1096" s="25">
        <v>2400</v>
      </c>
      <c r="G1096" s="27" t="s">
        <v>34</v>
      </c>
      <c r="H1096" s="25">
        <v>2250</v>
      </c>
      <c r="I1096" s="11">
        <f t="shared" si="168"/>
        <v>5400000</v>
      </c>
      <c r="J1096" s="28" t="s">
        <v>28</v>
      </c>
      <c r="K1096" s="11"/>
      <c r="L1096" s="4">
        <f t="shared" si="169"/>
        <v>0</v>
      </c>
      <c r="M1096" s="4"/>
      <c r="N1096" s="4"/>
      <c r="O1096" s="4">
        <f t="shared" si="170"/>
        <v>0</v>
      </c>
      <c r="P1096" s="4"/>
      <c r="Q1096" s="4"/>
      <c r="R1096" s="4">
        <f t="shared" si="171"/>
        <v>0</v>
      </c>
      <c r="S1096" s="4"/>
      <c r="T1096" s="4"/>
      <c r="U1096" s="4">
        <f t="shared" si="172"/>
        <v>0</v>
      </c>
      <c r="V1096" s="4"/>
      <c r="W1096" s="4"/>
      <c r="X1096" s="4">
        <f t="shared" si="173"/>
        <v>0</v>
      </c>
      <c r="Y1096" s="4"/>
      <c r="Z1096" s="4"/>
      <c r="AA1096" s="4">
        <f>C1096+I1096-L1096-O1096-U1096-X1096-R1096</f>
        <v>5400000</v>
      </c>
      <c r="AB1096" s="7"/>
    </row>
    <row r="1097" spans="1:28" ht="15.75" x14ac:dyDescent="0.25">
      <c r="A1097" s="29">
        <v>45409</v>
      </c>
      <c r="B1097" s="72" t="s">
        <v>45</v>
      </c>
      <c r="C1097" s="25"/>
      <c r="D1097" s="27" t="s">
        <v>46</v>
      </c>
      <c r="E1097" s="25" t="s">
        <v>135</v>
      </c>
      <c r="F1097" s="25">
        <v>15</v>
      </c>
      <c r="G1097" s="25" t="s">
        <v>48</v>
      </c>
      <c r="H1097" s="25">
        <v>145000</v>
      </c>
      <c r="I1097" s="11">
        <f t="shared" si="168"/>
        <v>2175000</v>
      </c>
      <c r="J1097" s="31" t="s">
        <v>324</v>
      </c>
      <c r="K1097" s="11"/>
      <c r="L1097" s="4">
        <f t="shared" si="169"/>
        <v>2175000</v>
      </c>
      <c r="M1097" s="4">
        <v>2175000</v>
      </c>
      <c r="N1097" s="4"/>
      <c r="O1097" s="4">
        <f t="shared" si="170"/>
        <v>0</v>
      </c>
      <c r="P1097" s="4"/>
      <c r="Q1097" s="4"/>
      <c r="R1097" s="4">
        <f t="shared" si="171"/>
        <v>0</v>
      </c>
      <c r="S1097" s="4"/>
      <c r="T1097" s="4"/>
      <c r="U1097" s="4">
        <f t="shared" si="172"/>
        <v>0</v>
      </c>
      <c r="V1097" s="4"/>
      <c r="W1097" s="4"/>
      <c r="X1097" s="4">
        <f t="shared" si="173"/>
        <v>0</v>
      </c>
      <c r="Y1097" s="4"/>
      <c r="Z1097" s="4"/>
      <c r="AA1097" s="4">
        <f>C1097+I1097-L1097-O1097-U1097-X1097-R1097</f>
        <v>0</v>
      </c>
      <c r="AB1097" s="7">
        <v>45409</v>
      </c>
    </row>
    <row r="1098" spans="1:28" ht="15.75" x14ac:dyDescent="0.25">
      <c r="A1098" s="29">
        <v>45409</v>
      </c>
      <c r="B1098" s="72" t="s">
        <v>1333</v>
      </c>
      <c r="C1098" s="25"/>
      <c r="D1098" s="25" t="s">
        <v>52</v>
      </c>
      <c r="E1098" s="25" t="s">
        <v>108</v>
      </c>
      <c r="F1098" s="25">
        <v>400</v>
      </c>
      <c r="G1098" s="25" t="s">
        <v>34</v>
      </c>
      <c r="H1098" s="25">
        <v>1850</v>
      </c>
      <c r="I1098" s="11">
        <f t="shared" si="168"/>
        <v>740000</v>
      </c>
      <c r="J1098" s="31" t="s">
        <v>324</v>
      </c>
      <c r="K1098" s="11"/>
      <c r="L1098" s="4">
        <f t="shared" si="169"/>
        <v>0</v>
      </c>
      <c r="M1098" s="4"/>
      <c r="N1098" s="4"/>
      <c r="O1098" s="4">
        <f t="shared" si="170"/>
        <v>0</v>
      </c>
      <c r="P1098" s="4"/>
      <c r="Q1098" s="4"/>
      <c r="R1098" s="4">
        <f t="shared" si="171"/>
        <v>0</v>
      </c>
      <c r="S1098" s="4"/>
      <c r="T1098" s="4"/>
      <c r="U1098" s="4">
        <f t="shared" si="172"/>
        <v>740000</v>
      </c>
      <c r="V1098" s="4">
        <v>740000</v>
      </c>
      <c r="W1098" s="4"/>
      <c r="X1098" s="4">
        <f t="shared" si="173"/>
        <v>0</v>
      </c>
      <c r="Y1098" s="4"/>
      <c r="Z1098" s="4"/>
      <c r="AA1098" s="4">
        <f>C1098+I1098-L1098-O1098-U1098-X1098-R1098</f>
        <v>0</v>
      </c>
      <c r="AB1098" s="7">
        <v>45409</v>
      </c>
    </row>
    <row r="1099" spans="1:28" ht="15.75" x14ac:dyDescent="0.25">
      <c r="A1099" s="29">
        <v>45409</v>
      </c>
      <c r="B1099" s="72" t="s">
        <v>168</v>
      </c>
      <c r="C1099" s="27"/>
      <c r="D1099" s="27" t="s">
        <v>52</v>
      </c>
      <c r="E1099" s="27" t="s">
        <v>127</v>
      </c>
      <c r="F1099" s="27">
        <v>4</v>
      </c>
      <c r="G1099" s="27" t="s">
        <v>39</v>
      </c>
      <c r="H1099" s="27">
        <v>70000</v>
      </c>
      <c r="I1099" s="11">
        <f t="shared" si="168"/>
        <v>280000</v>
      </c>
      <c r="J1099" s="31" t="s">
        <v>312</v>
      </c>
      <c r="K1099" s="11"/>
      <c r="L1099" s="4">
        <f t="shared" si="169"/>
        <v>0</v>
      </c>
      <c r="M1099" s="4"/>
      <c r="N1099" s="4"/>
      <c r="O1099" s="4">
        <f t="shared" si="170"/>
        <v>280000</v>
      </c>
      <c r="P1099" s="4">
        <v>280000</v>
      </c>
      <c r="Q1099" s="4"/>
      <c r="R1099" s="4">
        <f t="shared" si="171"/>
        <v>0</v>
      </c>
      <c r="S1099" s="4"/>
      <c r="T1099" s="4"/>
      <c r="U1099" s="4">
        <f t="shared" si="172"/>
        <v>0</v>
      </c>
      <c r="V1099" s="4"/>
      <c r="W1099" s="4"/>
      <c r="X1099" s="4">
        <f t="shared" si="173"/>
        <v>0</v>
      </c>
      <c r="Y1099" s="4"/>
      <c r="Z1099" s="4"/>
      <c r="AA1099" s="4">
        <f>C1099+I1099-L1099-O1099-U1099-X1099-R1099</f>
        <v>0</v>
      </c>
      <c r="AB1099" s="7">
        <v>45407</v>
      </c>
    </row>
    <row r="1100" spans="1:28" ht="15.75" x14ac:dyDescent="0.25">
      <c r="A1100" s="29">
        <v>45409</v>
      </c>
      <c r="B1100" s="72" t="s">
        <v>168</v>
      </c>
      <c r="C1100" s="25"/>
      <c r="D1100" s="27" t="s">
        <v>52</v>
      </c>
      <c r="E1100" s="25" t="s">
        <v>374</v>
      </c>
      <c r="F1100" s="25">
        <v>10</v>
      </c>
      <c r="G1100" s="25" t="s">
        <v>27</v>
      </c>
      <c r="H1100" s="25">
        <v>40000</v>
      </c>
      <c r="I1100" s="11">
        <f t="shared" si="168"/>
        <v>400000</v>
      </c>
      <c r="J1100" s="31" t="s">
        <v>312</v>
      </c>
      <c r="K1100" s="11"/>
      <c r="L1100" s="4">
        <f t="shared" si="169"/>
        <v>0</v>
      </c>
      <c r="M1100" s="4"/>
      <c r="N1100" s="4"/>
      <c r="O1100" s="4">
        <f t="shared" si="170"/>
        <v>400000</v>
      </c>
      <c r="P1100" s="4">
        <v>400000</v>
      </c>
      <c r="Q1100" s="4"/>
      <c r="R1100" s="4">
        <f t="shared" si="171"/>
        <v>0</v>
      </c>
      <c r="S1100" s="4"/>
      <c r="T1100" s="4"/>
      <c r="U1100" s="4">
        <f t="shared" si="172"/>
        <v>0</v>
      </c>
      <c r="V1100" s="4"/>
      <c r="W1100" s="4"/>
      <c r="X1100" s="4">
        <f t="shared" si="173"/>
        <v>0</v>
      </c>
      <c r="Y1100" s="4"/>
      <c r="Z1100" s="4"/>
      <c r="AA1100" s="4">
        <f>C1100+I1100-L1100-O1100-U1100-X1100-R1100</f>
        <v>0</v>
      </c>
      <c r="AB1100" s="7">
        <v>45407</v>
      </c>
    </row>
    <row r="1101" spans="1:28" ht="15.75" x14ac:dyDescent="0.25">
      <c r="A1101" s="29">
        <v>45409</v>
      </c>
      <c r="B1101" s="72" t="s">
        <v>988</v>
      </c>
      <c r="C1101" s="25"/>
      <c r="D1101" s="27" t="s">
        <v>52</v>
      </c>
      <c r="E1101" s="25" t="s">
        <v>135</v>
      </c>
      <c r="F1101" s="25">
        <v>3</v>
      </c>
      <c r="G1101" s="25" t="s">
        <v>48</v>
      </c>
      <c r="H1101" s="25">
        <v>160000</v>
      </c>
      <c r="I1101" s="11">
        <f t="shared" si="168"/>
        <v>480000</v>
      </c>
      <c r="J1101" s="32" t="s">
        <v>324</v>
      </c>
      <c r="K1101" s="11"/>
      <c r="L1101" s="4">
        <f t="shared" si="169"/>
        <v>480000</v>
      </c>
      <c r="M1101" s="4">
        <v>480000</v>
      </c>
      <c r="N1101" s="4"/>
      <c r="O1101" s="4">
        <f t="shared" si="170"/>
        <v>0</v>
      </c>
      <c r="P1101" s="4"/>
      <c r="Q1101" s="4"/>
      <c r="R1101" s="4">
        <f t="shared" si="171"/>
        <v>0</v>
      </c>
      <c r="S1101" s="4"/>
      <c r="T1101" s="4"/>
      <c r="U1101" s="4">
        <f t="shared" si="172"/>
        <v>0</v>
      </c>
      <c r="V1101" s="4"/>
      <c r="W1101" s="4"/>
      <c r="X1101" s="4">
        <f t="shared" si="173"/>
        <v>0</v>
      </c>
      <c r="Y1101" s="4"/>
      <c r="Z1101" s="4"/>
      <c r="AA1101" s="4">
        <f>C1101+I1101-L1101-O1101-U1101-X1101-R1101</f>
        <v>0</v>
      </c>
      <c r="AB1101" s="7">
        <v>45409</v>
      </c>
    </row>
    <row r="1102" spans="1:28" ht="15.75" x14ac:dyDescent="0.25">
      <c r="A1102" s="29">
        <v>45409</v>
      </c>
      <c r="B1102" s="27" t="s">
        <v>231</v>
      </c>
      <c r="C1102" s="27"/>
      <c r="D1102" s="27" t="s">
        <v>52</v>
      </c>
      <c r="E1102" s="27" t="s">
        <v>534</v>
      </c>
      <c r="F1102" s="27">
        <v>125</v>
      </c>
      <c r="G1102" s="27" t="s">
        <v>34</v>
      </c>
      <c r="H1102" s="27">
        <v>3560</v>
      </c>
      <c r="I1102" s="11">
        <f t="shared" si="168"/>
        <v>445000</v>
      </c>
      <c r="J1102" s="18" t="s">
        <v>24</v>
      </c>
      <c r="K1102" s="11"/>
      <c r="L1102" s="4">
        <f t="shared" si="169"/>
        <v>0</v>
      </c>
      <c r="M1102" s="4"/>
      <c r="N1102" s="4"/>
      <c r="O1102" s="4">
        <f t="shared" si="170"/>
        <v>353000</v>
      </c>
      <c r="P1102" s="4">
        <v>353000</v>
      </c>
      <c r="Q1102" s="4"/>
      <c r="R1102" s="4">
        <f t="shared" si="171"/>
        <v>0</v>
      </c>
      <c r="S1102" s="4"/>
      <c r="T1102" s="4"/>
      <c r="U1102" s="4">
        <f t="shared" si="172"/>
        <v>0</v>
      </c>
      <c r="V1102" s="4"/>
      <c r="W1102" s="4"/>
      <c r="X1102" s="4">
        <f t="shared" si="173"/>
        <v>0</v>
      </c>
      <c r="Y1102" s="4"/>
      <c r="Z1102" s="4"/>
      <c r="AA1102" s="4">
        <f>C1102+I1102-L1102-O1102-U1102-X1102-R1102</f>
        <v>92000</v>
      </c>
      <c r="AB1102" s="7">
        <v>45405</v>
      </c>
    </row>
    <row r="1103" spans="1:28" ht="15.75" x14ac:dyDescent="0.25">
      <c r="A1103" s="29">
        <v>45409</v>
      </c>
      <c r="B1103" s="72" t="s">
        <v>1118</v>
      </c>
      <c r="C1103" s="25"/>
      <c r="D1103" s="27" t="s">
        <v>52</v>
      </c>
      <c r="E1103" s="25" t="s">
        <v>1093</v>
      </c>
      <c r="F1103" s="25">
        <v>1320</v>
      </c>
      <c r="G1103" s="25" t="s">
        <v>39</v>
      </c>
      <c r="H1103" s="25">
        <v>12450</v>
      </c>
      <c r="I1103" s="11">
        <f t="shared" si="168"/>
        <v>16434000</v>
      </c>
      <c r="J1103" s="31" t="s">
        <v>312</v>
      </c>
      <c r="K1103" s="11"/>
      <c r="L1103" s="4">
        <f t="shared" si="169"/>
        <v>0</v>
      </c>
      <c r="M1103" s="4"/>
      <c r="N1103" s="4"/>
      <c r="O1103" s="4">
        <f t="shared" si="170"/>
        <v>16434000</v>
      </c>
      <c r="P1103" s="4">
        <v>16434000</v>
      </c>
      <c r="Q1103" s="4"/>
      <c r="R1103" s="4">
        <f t="shared" si="171"/>
        <v>0</v>
      </c>
      <c r="S1103" s="4"/>
      <c r="T1103" s="4"/>
      <c r="U1103" s="4">
        <f t="shared" si="172"/>
        <v>0</v>
      </c>
      <c r="V1103" s="4"/>
      <c r="W1103" s="4"/>
      <c r="X1103" s="4">
        <f t="shared" si="173"/>
        <v>0</v>
      </c>
      <c r="Y1103" s="4"/>
      <c r="Z1103" s="4"/>
      <c r="AA1103" s="4">
        <f>C1103+I1103-L1103-O1103-U1103-X1103-R1103</f>
        <v>0</v>
      </c>
      <c r="AB1103" s="7">
        <v>45411</v>
      </c>
    </row>
    <row r="1104" spans="1:28" ht="15.75" x14ac:dyDescent="0.25">
      <c r="A1104" s="29">
        <v>45409</v>
      </c>
      <c r="B1104" s="73" t="s">
        <v>698</v>
      </c>
      <c r="C1104" s="27"/>
      <c r="D1104" s="27" t="s">
        <v>52</v>
      </c>
      <c r="E1104" s="27" t="s">
        <v>115</v>
      </c>
      <c r="F1104" s="27">
        <v>42.4</v>
      </c>
      <c r="G1104" s="27" t="s">
        <v>39</v>
      </c>
      <c r="H1104" s="27">
        <v>47000</v>
      </c>
      <c r="I1104" s="11">
        <f t="shared" si="168"/>
        <v>1992800</v>
      </c>
      <c r="J1104" s="32" t="s">
        <v>312</v>
      </c>
      <c r="K1104" s="11" t="s">
        <v>1350</v>
      </c>
      <c r="L1104" s="4">
        <f t="shared" si="169"/>
        <v>0</v>
      </c>
      <c r="M1104" s="4"/>
      <c r="N1104" s="4"/>
      <c r="O1104" s="4">
        <f t="shared" si="170"/>
        <v>1992800</v>
      </c>
      <c r="P1104" s="4">
        <v>1992800</v>
      </c>
      <c r="Q1104" s="4"/>
      <c r="R1104" s="4">
        <f t="shared" si="171"/>
        <v>0</v>
      </c>
      <c r="S1104" s="4"/>
      <c r="T1104" s="4"/>
      <c r="U1104" s="4">
        <f t="shared" si="172"/>
        <v>0</v>
      </c>
      <c r="V1104" s="4"/>
      <c r="W1104" s="4"/>
      <c r="X1104" s="4">
        <f t="shared" si="173"/>
        <v>0</v>
      </c>
      <c r="Y1104" s="4"/>
      <c r="Z1104" s="4"/>
      <c r="AA1104" s="4">
        <f>C1104+I1104-L1104-O1104-U1104-X1104-R1104</f>
        <v>0</v>
      </c>
      <c r="AB1104" s="7">
        <v>45411</v>
      </c>
    </row>
    <row r="1105" spans="1:28" ht="15.75" x14ac:dyDescent="0.25">
      <c r="A1105" s="29">
        <v>45409</v>
      </c>
      <c r="B1105" s="72" t="s">
        <v>777</v>
      </c>
      <c r="C1105" s="25"/>
      <c r="D1105" s="25" t="s">
        <v>52</v>
      </c>
      <c r="E1105" s="27" t="s">
        <v>154</v>
      </c>
      <c r="F1105" s="25">
        <v>1500</v>
      </c>
      <c r="G1105" s="25" t="s">
        <v>34</v>
      </c>
      <c r="H1105" s="25">
        <v>1140</v>
      </c>
      <c r="I1105" s="11">
        <f t="shared" si="168"/>
        <v>1710000</v>
      </c>
      <c r="J1105" s="32" t="s">
        <v>312</v>
      </c>
      <c r="K1105" s="11" t="s">
        <v>1302</v>
      </c>
      <c r="L1105" s="4">
        <f t="shared" si="169"/>
        <v>0</v>
      </c>
      <c r="M1105" s="4"/>
      <c r="N1105" s="4"/>
      <c r="O1105" s="4">
        <f t="shared" si="170"/>
        <v>1710000</v>
      </c>
      <c r="P1105" s="4">
        <v>1710000</v>
      </c>
      <c r="Q1105" s="4"/>
      <c r="R1105" s="4">
        <f t="shared" si="171"/>
        <v>0</v>
      </c>
      <c r="S1105" s="4"/>
      <c r="T1105" s="4"/>
      <c r="U1105" s="4">
        <f t="shared" si="172"/>
        <v>0</v>
      </c>
      <c r="V1105" s="4"/>
      <c r="W1105" s="4"/>
      <c r="X1105" s="4">
        <f t="shared" si="173"/>
        <v>0</v>
      </c>
      <c r="Y1105" s="4"/>
      <c r="Z1105" s="4"/>
      <c r="AA1105" s="4">
        <f>C1105+I1105-L1105-O1105-U1105-X1105-R1105</f>
        <v>0</v>
      </c>
      <c r="AB1105" s="7">
        <v>45411</v>
      </c>
    </row>
    <row r="1106" spans="1:28" ht="15.75" x14ac:dyDescent="0.25">
      <c r="A1106" s="29">
        <v>45409</v>
      </c>
      <c r="B1106" s="72" t="s">
        <v>569</v>
      </c>
      <c r="C1106" s="25"/>
      <c r="D1106" s="25" t="s">
        <v>46</v>
      </c>
      <c r="E1106" s="27" t="s">
        <v>109</v>
      </c>
      <c r="F1106" s="25">
        <v>2000</v>
      </c>
      <c r="G1106" s="25" t="s">
        <v>34</v>
      </c>
      <c r="H1106" s="25">
        <v>1040</v>
      </c>
      <c r="I1106" s="11">
        <f t="shared" si="168"/>
        <v>2080000</v>
      </c>
      <c r="J1106" s="32" t="s">
        <v>324</v>
      </c>
      <c r="K1106" s="11"/>
      <c r="L1106" s="4">
        <f t="shared" si="169"/>
        <v>0</v>
      </c>
      <c r="M1106" s="4"/>
      <c r="N1106" s="4"/>
      <c r="O1106" s="4">
        <f t="shared" si="170"/>
        <v>0</v>
      </c>
      <c r="P1106" s="4"/>
      <c r="Q1106" s="4"/>
      <c r="R1106" s="4">
        <f t="shared" si="171"/>
        <v>0</v>
      </c>
      <c r="S1106" s="4"/>
      <c r="T1106" s="4"/>
      <c r="U1106" s="4">
        <f t="shared" si="172"/>
        <v>2080000</v>
      </c>
      <c r="V1106" s="4">
        <v>2080000</v>
      </c>
      <c r="W1106" s="4"/>
      <c r="X1106" s="4">
        <f t="shared" si="173"/>
        <v>0</v>
      </c>
      <c r="Y1106" s="4"/>
      <c r="Z1106" s="4"/>
      <c r="AA1106" s="4">
        <f>C1106+I1106-L1106-O1106-U1106-X1106-R1106</f>
        <v>0</v>
      </c>
      <c r="AB1106" s="7">
        <v>45409</v>
      </c>
    </row>
    <row r="1107" spans="1:28" ht="15.75" x14ac:dyDescent="0.25">
      <c r="A1107" s="29">
        <v>45409</v>
      </c>
      <c r="B1107" s="25" t="s">
        <v>300</v>
      </c>
      <c r="C1107" s="25"/>
      <c r="D1107" s="25" t="s">
        <v>52</v>
      </c>
      <c r="E1107" s="25" t="s">
        <v>567</v>
      </c>
      <c r="F1107" s="25">
        <v>40.1</v>
      </c>
      <c r="G1107" s="25" t="s">
        <v>39</v>
      </c>
      <c r="H1107" s="25">
        <v>105000</v>
      </c>
      <c r="I1107" s="11">
        <f t="shared" si="168"/>
        <v>4210500</v>
      </c>
      <c r="J1107" s="31" t="s">
        <v>324</v>
      </c>
      <c r="K1107" s="11"/>
      <c r="L1107" s="4">
        <f t="shared" si="169"/>
        <v>4210500</v>
      </c>
      <c r="M1107" s="4">
        <v>4210500</v>
      </c>
      <c r="N1107" s="4"/>
      <c r="O1107" s="4">
        <f t="shared" si="170"/>
        <v>0</v>
      </c>
      <c r="P1107" s="4"/>
      <c r="Q1107" s="4"/>
      <c r="R1107" s="4">
        <f t="shared" si="171"/>
        <v>0</v>
      </c>
      <c r="S1107" s="4"/>
      <c r="T1107" s="4"/>
      <c r="U1107" s="4">
        <f t="shared" si="172"/>
        <v>0</v>
      </c>
      <c r="V1107" s="4"/>
      <c r="W1107" s="4"/>
      <c r="X1107" s="4">
        <f t="shared" si="173"/>
        <v>0</v>
      </c>
      <c r="Y1107" s="4"/>
      <c r="Z1107" s="4"/>
      <c r="AA1107" s="4">
        <f>C1107+I1107-L1107-O1107-U1107-X1107-R1107</f>
        <v>0</v>
      </c>
      <c r="AB1107" s="7">
        <v>45411</v>
      </c>
    </row>
    <row r="1108" spans="1:28" ht="15.75" x14ac:dyDescent="0.25">
      <c r="A1108" s="29">
        <v>45409</v>
      </c>
      <c r="B1108" s="72" t="s">
        <v>300</v>
      </c>
      <c r="C1108" s="25"/>
      <c r="D1108" s="25" t="s">
        <v>52</v>
      </c>
      <c r="E1108" s="25" t="s">
        <v>135</v>
      </c>
      <c r="F1108" s="25">
        <v>20</v>
      </c>
      <c r="G1108" s="25" t="s">
        <v>48</v>
      </c>
      <c r="H1108" s="25">
        <v>160000</v>
      </c>
      <c r="I1108" s="11">
        <f t="shared" si="168"/>
        <v>3200000</v>
      </c>
      <c r="J1108" s="31" t="s">
        <v>324</v>
      </c>
      <c r="K1108" s="11"/>
      <c r="L1108" s="4">
        <f t="shared" si="169"/>
        <v>3200000</v>
      </c>
      <c r="M1108" s="4">
        <v>3200000</v>
      </c>
      <c r="N1108" s="4"/>
      <c r="O1108" s="4">
        <f t="shared" si="170"/>
        <v>0</v>
      </c>
      <c r="P1108" s="4"/>
      <c r="Q1108" s="4"/>
      <c r="R1108" s="4">
        <f t="shared" si="171"/>
        <v>0</v>
      </c>
      <c r="S1108" s="4"/>
      <c r="T1108" s="4"/>
      <c r="U1108" s="4">
        <f t="shared" si="172"/>
        <v>0</v>
      </c>
      <c r="V1108" s="4"/>
      <c r="W1108" s="4"/>
      <c r="X1108" s="4">
        <f t="shared" si="173"/>
        <v>0</v>
      </c>
      <c r="Y1108" s="4"/>
      <c r="Z1108" s="4"/>
      <c r="AA1108" s="4">
        <f>C1108+I1108-L1108-O1108-U1108-X1108-R1108</f>
        <v>0</v>
      </c>
      <c r="AB1108" s="7">
        <v>45411</v>
      </c>
    </row>
    <row r="1109" spans="1:28" ht="15.75" x14ac:dyDescent="0.25">
      <c r="A1109" s="29">
        <v>45409</v>
      </c>
      <c r="B1109" s="72" t="s">
        <v>467</v>
      </c>
      <c r="C1109" s="25"/>
      <c r="D1109" s="25" t="s">
        <v>46</v>
      </c>
      <c r="E1109" s="25" t="s">
        <v>127</v>
      </c>
      <c r="F1109" s="25">
        <v>10</v>
      </c>
      <c r="G1109" s="25" t="s">
        <v>39</v>
      </c>
      <c r="H1109" s="25">
        <v>65000</v>
      </c>
      <c r="I1109" s="11">
        <f t="shared" si="168"/>
        <v>650000</v>
      </c>
      <c r="J1109" s="32" t="s">
        <v>312</v>
      </c>
      <c r="K1109" s="11" t="s">
        <v>1356</v>
      </c>
      <c r="L1109" s="4">
        <f t="shared" si="169"/>
        <v>0</v>
      </c>
      <c r="M1109" s="4"/>
      <c r="N1109" s="4"/>
      <c r="O1109" s="4">
        <f t="shared" si="170"/>
        <v>650000</v>
      </c>
      <c r="P1109" s="4">
        <v>650000</v>
      </c>
      <c r="Q1109" s="4"/>
      <c r="R1109" s="4">
        <f t="shared" si="171"/>
        <v>0</v>
      </c>
      <c r="S1109" s="4"/>
      <c r="T1109" s="4"/>
      <c r="U1109" s="4">
        <f t="shared" si="172"/>
        <v>0</v>
      </c>
      <c r="V1109" s="4"/>
      <c r="W1109" s="4"/>
      <c r="X1109" s="4">
        <f t="shared" si="173"/>
        <v>0</v>
      </c>
      <c r="Y1109" s="4"/>
      <c r="Z1109" s="4"/>
      <c r="AA1109" s="4">
        <f>C1109+I1109-L1109-O1109-U1109-X1109-R1109</f>
        <v>0</v>
      </c>
      <c r="AB1109" s="7">
        <v>45412</v>
      </c>
    </row>
    <row r="1110" spans="1:28" ht="15.75" x14ac:dyDescent="0.25">
      <c r="A1110" s="29">
        <v>45409</v>
      </c>
      <c r="B1110" s="72" t="s">
        <v>311</v>
      </c>
      <c r="C1110" s="27"/>
      <c r="D1110" s="25" t="s">
        <v>46</v>
      </c>
      <c r="E1110" s="27" t="s">
        <v>208</v>
      </c>
      <c r="F1110" s="27">
        <v>1500</v>
      </c>
      <c r="G1110" s="27" t="s">
        <v>34</v>
      </c>
      <c r="H1110" s="27">
        <v>745</v>
      </c>
      <c r="I1110" s="11">
        <f t="shared" si="168"/>
        <v>1117500</v>
      </c>
      <c r="J1110" s="31" t="s">
        <v>324</v>
      </c>
      <c r="K1110" s="11"/>
      <c r="L1110" s="4">
        <f t="shared" si="169"/>
        <v>1117500</v>
      </c>
      <c r="M1110" s="4">
        <v>1117500</v>
      </c>
      <c r="N1110" s="4"/>
      <c r="O1110" s="4">
        <f t="shared" si="170"/>
        <v>0</v>
      </c>
      <c r="P1110" s="4"/>
      <c r="Q1110" s="4"/>
      <c r="R1110" s="4">
        <f t="shared" si="171"/>
        <v>0</v>
      </c>
      <c r="S1110" s="4"/>
      <c r="T1110" s="4"/>
      <c r="U1110" s="4">
        <f t="shared" si="172"/>
        <v>0</v>
      </c>
      <c r="V1110" s="4"/>
      <c r="W1110" s="4"/>
      <c r="X1110" s="4">
        <f t="shared" si="173"/>
        <v>0</v>
      </c>
      <c r="Y1110" s="4"/>
      <c r="Z1110" s="4"/>
      <c r="AA1110" s="4">
        <f>C1110+I1110-L1110-O1110-U1110-X1110-R1110</f>
        <v>0</v>
      </c>
      <c r="AB1110" s="7">
        <v>45409</v>
      </c>
    </row>
    <row r="1111" spans="1:28" ht="15.75" x14ac:dyDescent="0.25">
      <c r="A1111" s="29">
        <v>45409</v>
      </c>
      <c r="B1111" s="72" t="s">
        <v>37</v>
      </c>
      <c r="C1111" s="25"/>
      <c r="D1111" s="25" t="s">
        <v>46</v>
      </c>
      <c r="E1111" s="25" t="s">
        <v>270</v>
      </c>
      <c r="F1111" s="25">
        <v>1</v>
      </c>
      <c r="G1111" s="25" t="s">
        <v>39</v>
      </c>
      <c r="H1111" s="25">
        <v>135000</v>
      </c>
      <c r="I1111" s="11">
        <f t="shared" si="168"/>
        <v>135000</v>
      </c>
      <c r="J1111" s="31" t="s">
        <v>324</v>
      </c>
      <c r="K1111" s="11"/>
      <c r="L1111" s="4">
        <f t="shared" si="169"/>
        <v>0</v>
      </c>
      <c r="M1111" s="4"/>
      <c r="N1111" s="4"/>
      <c r="O1111" s="4">
        <f t="shared" si="170"/>
        <v>0</v>
      </c>
      <c r="P1111" s="4"/>
      <c r="Q1111" s="4"/>
      <c r="R1111" s="4">
        <f t="shared" si="171"/>
        <v>0</v>
      </c>
      <c r="S1111" s="4"/>
      <c r="T1111" s="4"/>
      <c r="U1111" s="4">
        <f t="shared" si="172"/>
        <v>135000</v>
      </c>
      <c r="V1111" s="4">
        <v>135000</v>
      </c>
      <c r="W1111" s="4"/>
      <c r="X1111" s="4">
        <f t="shared" si="173"/>
        <v>0</v>
      </c>
      <c r="Y1111" s="4"/>
      <c r="Z1111" s="4"/>
      <c r="AA1111" s="4">
        <f>C1111+I1111-L1111-O1111-U1111-X1111-R1111</f>
        <v>0</v>
      </c>
      <c r="AB1111" s="7">
        <v>45409</v>
      </c>
    </row>
    <row r="1112" spans="1:28" ht="15.75" x14ac:dyDescent="0.25">
      <c r="A1112" s="29">
        <v>45409</v>
      </c>
      <c r="B1112" s="72" t="s">
        <v>412</v>
      </c>
      <c r="C1112" s="25"/>
      <c r="D1112" s="25" t="s">
        <v>46</v>
      </c>
      <c r="E1112" s="25" t="s">
        <v>189</v>
      </c>
      <c r="F1112" s="25">
        <v>20</v>
      </c>
      <c r="G1112" s="25" t="s">
        <v>23</v>
      </c>
      <c r="H1112" s="25">
        <v>420000</v>
      </c>
      <c r="I1112" s="11">
        <f t="shared" si="168"/>
        <v>8400000</v>
      </c>
      <c r="J1112" s="31" t="s">
        <v>312</v>
      </c>
      <c r="K1112" s="11"/>
      <c r="L1112" s="4">
        <f t="shared" si="169"/>
        <v>0</v>
      </c>
      <c r="M1112" s="4"/>
      <c r="N1112" s="4"/>
      <c r="O1112" s="4">
        <f t="shared" si="170"/>
        <v>8400000</v>
      </c>
      <c r="P1112" s="4">
        <v>8400000</v>
      </c>
      <c r="Q1112" s="4"/>
      <c r="R1112" s="4">
        <f t="shared" si="171"/>
        <v>0</v>
      </c>
      <c r="S1112" s="4"/>
      <c r="T1112" s="4"/>
      <c r="U1112" s="4">
        <f t="shared" si="172"/>
        <v>0</v>
      </c>
      <c r="V1112" s="4"/>
      <c r="W1112" s="4"/>
      <c r="X1112" s="4">
        <f t="shared" si="173"/>
        <v>0</v>
      </c>
      <c r="Y1112" s="4"/>
      <c r="Z1112" s="4"/>
      <c r="AA1112" s="4">
        <f>C1112+I1112-L1112-O1112-U1112-X1112-R1112</f>
        <v>0</v>
      </c>
      <c r="AB1112" s="7">
        <v>45411</v>
      </c>
    </row>
    <row r="1113" spans="1:28" ht="15.75" x14ac:dyDescent="0.25">
      <c r="A1113" s="29">
        <v>45409</v>
      </c>
      <c r="B1113" s="72" t="s">
        <v>309</v>
      </c>
      <c r="C1113" s="25"/>
      <c r="D1113" s="25" t="s">
        <v>52</v>
      </c>
      <c r="E1113" s="25" t="s">
        <v>124</v>
      </c>
      <c r="F1113" s="25">
        <v>0.95</v>
      </c>
      <c r="G1113" s="25" t="s">
        <v>125</v>
      </c>
      <c r="H1113" s="25">
        <v>1200000</v>
      </c>
      <c r="I1113" s="11">
        <f t="shared" si="168"/>
        <v>1140000</v>
      </c>
      <c r="J1113" s="28" t="s">
        <v>28</v>
      </c>
      <c r="K1113" s="11"/>
      <c r="L1113" s="4">
        <f t="shared" si="169"/>
        <v>0</v>
      </c>
      <c r="M1113" s="4"/>
      <c r="N1113" s="4"/>
      <c r="O1113" s="4">
        <f t="shared" si="170"/>
        <v>0</v>
      </c>
      <c r="P1113" s="4"/>
      <c r="Q1113" s="4"/>
      <c r="R1113" s="4">
        <f t="shared" si="171"/>
        <v>0</v>
      </c>
      <c r="S1113" s="4"/>
      <c r="T1113" s="4"/>
      <c r="U1113" s="4">
        <f t="shared" si="172"/>
        <v>0</v>
      </c>
      <c r="V1113" s="4"/>
      <c r="W1113" s="4"/>
      <c r="X1113" s="4">
        <f t="shared" si="173"/>
        <v>0</v>
      </c>
      <c r="Y1113" s="4"/>
      <c r="Z1113" s="4"/>
      <c r="AA1113" s="4">
        <f>C1113+I1113-L1113-O1113-U1113-X1113-R1113</f>
        <v>1140000</v>
      </c>
      <c r="AB1113" s="7"/>
    </row>
    <row r="1114" spans="1:28" ht="15.75" x14ac:dyDescent="0.25">
      <c r="A1114" s="24">
        <v>45409</v>
      </c>
      <c r="B1114" s="72" t="s">
        <v>211</v>
      </c>
      <c r="C1114" s="25"/>
      <c r="D1114" s="25" t="s">
        <v>52</v>
      </c>
      <c r="E1114" s="25" t="s">
        <v>154</v>
      </c>
      <c r="F1114" s="25">
        <v>500</v>
      </c>
      <c r="G1114" s="25" t="s">
        <v>34</v>
      </c>
      <c r="H1114" s="25">
        <v>1140</v>
      </c>
      <c r="I1114" s="11">
        <f t="shared" si="168"/>
        <v>570000</v>
      </c>
      <c r="J1114" s="32" t="s">
        <v>312</v>
      </c>
      <c r="K1114" s="11" t="s">
        <v>1347</v>
      </c>
      <c r="L1114" s="4">
        <f t="shared" si="169"/>
        <v>0</v>
      </c>
      <c r="M1114" s="4"/>
      <c r="N1114" s="4"/>
      <c r="O1114" s="4">
        <f t="shared" si="170"/>
        <v>570000</v>
      </c>
      <c r="P1114" s="4">
        <v>570000</v>
      </c>
      <c r="Q1114" s="4"/>
      <c r="R1114" s="4">
        <f t="shared" si="171"/>
        <v>0</v>
      </c>
      <c r="S1114" s="4"/>
      <c r="T1114" s="4"/>
      <c r="U1114" s="4">
        <f t="shared" si="172"/>
        <v>0</v>
      </c>
      <c r="V1114" s="4"/>
      <c r="W1114" s="4"/>
      <c r="X1114" s="4">
        <f t="shared" si="173"/>
        <v>0</v>
      </c>
      <c r="Y1114" s="4"/>
      <c r="Z1114" s="4"/>
      <c r="AA1114" s="4">
        <f>C1114+I1114-L1114-O1114-U1114-X1114-R1114</f>
        <v>0</v>
      </c>
      <c r="AB1114" s="7">
        <v>45411</v>
      </c>
    </row>
    <row r="1115" spans="1:28" ht="15.75" x14ac:dyDescent="0.25">
      <c r="A1115" s="24">
        <v>45409</v>
      </c>
      <c r="B1115" s="25" t="s">
        <v>122</v>
      </c>
      <c r="C1115" s="25"/>
      <c r="D1115" s="25" t="s">
        <v>46</v>
      </c>
      <c r="E1115" s="25" t="s">
        <v>298</v>
      </c>
      <c r="F1115" s="25">
        <v>10400</v>
      </c>
      <c r="G1115" s="25" t="s">
        <v>34</v>
      </c>
      <c r="H1115" s="25">
        <v>4400</v>
      </c>
      <c r="I1115" s="11">
        <f>F1115*H1115</f>
        <v>45760000</v>
      </c>
      <c r="J1115" s="26" t="s">
        <v>28</v>
      </c>
      <c r="K1115" s="11"/>
      <c r="L1115" s="4">
        <f t="shared" si="169"/>
        <v>0</v>
      </c>
      <c r="M1115" s="4"/>
      <c r="N1115" s="4"/>
      <c r="O1115" s="4">
        <f t="shared" si="170"/>
        <v>0</v>
      </c>
      <c r="P1115" s="4"/>
      <c r="Q1115" s="4"/>
      <c r="R1115" s="4">
        <f t="shared" si="171"/>
        <v>0</v>
      </c>
      <c r="S1115" s="4"/>
      <c r="T1115" s="4"/>
      <c r="U1115" s="4">
        <f t="shared" si="172"/>
        <v>0</v>
      </c>
      <c r="V1115" s="4"/>
      <c r="W1115" s="4"/>
      <c r="X1115" s="4">
        <f t="shared" si="173"/>
        <v>0</v>
      </c>
      <c r="Y1115" s="4"/>
      <c r="Z1115" s="4"/>
      <c r="AA1115" s="4">
        <f>C1115+I1115-L1115-O1115-U1115-X1115-R1115</f>
        <v>45760000</v>
      </c>
      <c r="AB1115" s="7"/>
    </row>
    <row r="1116" spans="1:28" ht="15.75" x14ac:dyDescent="0.25">
      <c r="A1116" s="24">
        <v>45409</v>
      </c>
      <c r="B1116" s="72" t="s">
        <v>203</v>
      </c>
      <c r="C1116" s="25"/>
      <c r="D1116" s="25" t="s">
        <v>46</v>
      </c>
      <c r="E1116" s="25" t="s">
        <v>363</v>
      </c>
      <c r="F1116" s="25">
        <v>4</v>
      </c>
      <c r="G1116" s="25" t="s">
        <v>48</v>
      </c>
      <c r="H1116" s="25">
        <v>230000</v>
      </c>
      <c r="I1116" s="11">
        <f>F1116*H1116</f>
        <v>920000</v>
      </c>
      <c r="J1116" s="31" t="s">
        <v>324</v>
      </c>
      <c r="K1116" s="11"/>
      <c r="L1116" s="4">
        <f>M1116+N1116</f>
        <v>920000</v>
      </c>
      <c r="M1116" s="4">
        <v>920000</v>
      </c>
      <c r="N1116" s="4"/>
      <c r="O1116" s="4">
        <f>P1116+Q1116</f>
        <v>0</v>
      </c>
      <c r="P1116" s="4"/>
      <c r="Q1116" s="4"/>
      <c r="R1116" s="4">
        <f>S1116+T1116</f>
        <v>0</v>
      </c>
      <c r="S1116" s="4"/>
      <c r="T1116" s="4"/>
      <c r="U1116" s="4">
        <f>V1116+W1116</f>
        <v>0</v>
      </c>
      <c r="V1116" s="4"/>
      <c r="W1116" s="4"/>
      <c r="X1116" s="4">
        <f>Y1116+Z1116</f>
        <v>0</v>
      </c>
      <c r="Y1116" s="4"/>
      <c r="Z1116" s="4"/>
      <c r="AA1116" s="4">
        <f>C1116+I1116-L1116-O1116-U1116-X1116-R1116</f>
        <v>0</v>
      </c>
      <c r="AB1116" s="7">
        <v>45409</v>
      </c>
    </row>
    <row r="1117" spans="1:28" ht="15.75" x14ac:dyDescent="0.25">
      <c r="A1117" s="29">
        <v>45411</v>
      </c>
      <c r="B1117" s="73" t="s">
        <v>209</v>
      </c>
      <c r="C1117" s="27"/>
      <c r="D1117" s="27" t="s">
        <v>46</v>
      </c>
      <c r="E1117" s="27" t="s">
        <v>290</v>
      </c>
      <c r="F1117" s="27">
        <v>250</v>
      </c>
      <c r="G1117" s="27" t="s">
        <v>34</v>
      </c>
      <c r="H1117" s="27">
        <v>2735</v>
      </c>
      <c r="I1117" s="11">
        <f t="shared" ref="I1117:I1143" si="174">F1117*H1117</f>
        <v>683750</v>
      </c>
      <c r="J1117" s="31" t="s">
        <v>324</v>
      </c>
      <c r="K1117" s="11"/>
      <c r="L1117" s="4">
        <f>M1117+N1117</f>
        <v>683750</v>
      </c>
      <c r="M1117" s="4">
        <v>683750</v>
      </c>
      <c r="N1117" s="4"/>
      <c r="O1117" s="4">
        <f>P1117+Q1117</f>
        <v>0</v>
      </c>
      <c r="P1117" s="4"/>
      <c r="Q1117" s="4"/>
      <c r="R1117" s="4">
        <f>S1117+T1117</f>
        <v>0</v>
      </c>
      <c r="S1117" s="4"/>
      <c r="T1117" s="4"/>
      <c r="U1117" s="4">
        <f>V1117+W1117</f>
        <v>0</v>
      </c>
      <c r="V1117" s="4"/>
      <c r="W1117" s="4"/>
      <c r="X1117" s="4">
        <f>Y1117+Z1117</f>
        <v>0</v>
      </c>
      <c r="Y1117" s="4"/>
      <c r="Z1117" s="4"/>
      <c r="AA1117" s="4">
        <f>C1117+I1117-L1117-O1117-U1117-X1117-R1117</f>
        <v>0</v>
      </c>
      <c r="AB1117" s="7">
        <v>45411</v>
      </c>
    </row>
    <row r="1118" spans="1:28" ht="15.75" x14ac:dyDescent="0.25">
      <c r="A1118" s="29">
        <v>45411</v>
      </c>
      <c r="B1118" s="73" t="s">
        <v>209</v>
      </c>
      <c r="C1118" s="25"/>
      <c r="D1118" s="27" t="s">
        <v>46</v>
      </c>
      <c r="E1118" s="25" t="s">
        <v>60</v>
      </c>
      <c r="F1118" s="25">
        <v>1250</v>
      </c>
      <c r="G1118" s="27" t="s">
        <v>34</v>
      </c>
      <c r="H1118" s="25">
        <v>1370</v>
      </c>
      <c r="I1118" s="11">
        <f t="shared" si="174"/>
        <v>1712500</v>
      </c>
      <c r="J1118" s="31" t="s">
        <v>324</v>
      </c>
      <c r="K1118" s="11"/>
      <c r="L1118" s="4">
        <f t="shared" ref="L1118:L1143" si="175">M1118+N1118</f>
        <v>1712500</v>
      </c>
      <c r="M1118" s="4">
        <v>1712500</v>
      </c>
      <c r="N1118" s="4"/>
      <c r="O1118" s="4">
        <f t="shared" ref="O1118:O1143" si="176">P1118+Q1118</f>
        <v>0</v>
      </c>
      <c r="P1118" s="4"/>
      <c r="Q1118" s="4"/>
      <c r="R1118" s="4">
        <f t="shared" ref="R1118:R1143" si="177">S1118+T1118</f>
        <v>0</v>
      </c>
      <c r="S1118" s="4"/>
      <c r="T1118" s="4"/>
      <c r="U1118" s="4">
        <f t="shared" ref="U1118:U1143" si="178">V1118+W1118</f>
        <v>0</v>
      </c>
      <c r="V1118" s="4"/>
      <c r="W1118" s="4"/>
      <c r="X1118" s="4">
        <f t="shared" ref="X1118:X1143" si="179">Y1118+Z1118</f>
        <v>0</v>
      </c>
      <c r="Y1118" s="4"/>
      <c r="Z1118" s="4"/>
      <c r="AA1118" s="4">
        <f>C1118+I1118-L1118-O1118-U1118-X1118-R1118</f>
        <v>0</v>
      </c>
      <c r="AB1118" s="7">
        <v>45411</v>
      </c>
    </row>
    <row r="1119" spans="1:28" ht="15.75" x14ac:dyDescent="0.25">
      <c r="A1119" s="29">
        <v>45411</v>
      </c>
      <c r="B1119" s="72" t="s">
        <v>99</v>
      </c>
      <c r="C1119" s="25"/>
      <c r="D1119" s="25"/>
      <c r="E1119" s="25" t="s">
        <v>120</v>
      </c>
      <c r="F1119" s="25">
        <v>24.6</v>
      </c>
      <c r="G1119" s="25" t="s">
        <v>39</v>
      </c>
      <c r="H1119" s="25"/>
      <c r="I1119" s="11">
        <f t="shared" si="174"/>
        <v>0</v>
      </c>
      <c r="J1119" s="28" t="s">
        <v>28</v>
      </c>
      <c r="K1119" s="11"/>
      <c r="L1119" s="4">
        <f t="shared" si="175"/>
        <v>0</v>
      </c>
      <c r="M1119" s="4"/>
      <c r="N1119" s="4"/>
      <c r="O1119" s="4">
        <f t="shared" si="176"/>
        <v>0</v>
      </c>
      <c r="P1119" s="4"/>
      <c r="Q1119" s="4"/>
      <c r="R1119" s="4">
        <f t="shared" si="177"/>
        <v>0</v>
      </c>
      <c r="S1119" s="4"/>
      <c r="T1119" s="4"/>
      <c r="U1119" s="4">
        <f t="shared" si="178"/>
        <v>0</v>
      </c>
      <c r="V1119" s="4"/>
      <c r="W1119" s="4"/>
      <c r="X1119" s="4">
        <f t="shared" si="179"/>
        <v>0</v>
      </c>
      <c r="Y1119" s="4"/>
      <c r="Z1119" s="4"/>
      <c r="AA1119" s="4">
        <f>C1119+I1119-L1119-O1119-U1119-X1119-R1119</f>
        <v>0</v>
      </c>
      <c r="AB1119" s="7"/>
    </row>
    <row r="1120" spans="1:28" ht="15.75" x14ac:dyDescent="0.25">
      <c r="A1120" s="29">
        <v>45411</v>
      </c>
      <c r="B1120" s="25" t="s">
        <v>99</v>
      </c>
      <c r="C1120" s="27"/>
      <c r="D1120" s="25"/>
      <c r="E1120" s="27" t="s">
        <v>102</v>
      </c>
      <c r="F1120" s="27">
        <v>35</v>
      </c>
      <c r="G1120" s="25" t="s">
        <v>39</v>
      </c>
      <c r="H1120" s="27"/>
      <c r="I1120" s="11">
        <f t="shared" si="174"/>
        <v>0</v>
      </c>
      <c r="J1120" s="28" t="s">
        <v>28</v>
      </c>
      <c r="K1120" s="11"/>
      <c r="L1120" s="4">
        <f t="shared" si="175"/>
        <v>0</v>
      </c>
      <c r="M1120" s="4"/>
      <c r="N1120" s="4"/>
      <c r="O1120" s="4">
        <f t="shared" si="176"/>
        <v>0</v>
      </c>
      <c r="P1120" s="4"/>
      <c r="Q1120" s="4"/>
      <c r="R1120" s="4">
        <f t="shared" si="177"/>
        <v>0</v>
      </c>
      <c r="S1120" s="4"/>
      <c r="T1120" s="4"/>
      <c r="U1120" s="4">
        <f t="shared" si="178"/>
        <v>0</v>
      </c>
      <c r="V1120" s="4"/>
      <c r="W1120" s="4"/>
      <c r="X1120" s="4">
        <f t="shared" si="179"/>
        <v>0</v>
      </c>
      <c r="Y1120" s="4"/>
      <c r="Z1120" s="4"/>
      <c r="AA1120" s="4">
        <f>C1120+I1120-L1120-O1120-U1120-X1120-R1120</f>
        <v>0</v>
      </c>
      <c r="AB1120" s="7"/>
    </row>
    <row r="1121" spans="1:28" ht="15.75" x14ac:dyDescent="0.25">
      <c r="A1121" s="29">
        <v>45411</v>
      </c>
      <c r="B1121" s="25" t="s">
        <v>99</v>
      </c>
      <c r="C1121" s="25"/>
      <c r="D1121" s="27"/>
      <c r="E1121" s="25" t="s">
        <v>102</v>
      </c>
      <c r="F1121" s="25">
        <v>69.099999999999994</v>
      </c>
      <c r="G1121" s="25" t="s">
        <v>39</v>
      </c>
      <c r="H1121" s="25"/>
      <c r="I1121" s="11">
        <f t="shared" si="174"/>
        <v>0</v>
      </c>
      <c r="J1121" s="28" t="s">
        <v>28</v>
      </c>
      <c r="K1121" s="11"/>
      <c r="L1121" s="4">
        <f t="shared" si="175"/>
        <v>0</v>
      </c>
      <c r="M1121" s="4"/>
      <c r="N1121" s="4"/>
      <c r="O1121" s="4">
        <f t="shared" si="176"/>
        <v>0</v>
      </c>
      <c r="P1121" s="4"/>
      <c r="Q1121" s="4"/>
      <c r="R1121" s="4">
        <f t="shared" si="177"/>
        <v>0</v>
      </c>
      <c r="S1121" s="4"/>
      <c r="T1121" s="4"/>
      <c r="U1121" s="4">
        <f t="shared" si="178"/>
        <v>0</v>
      </c>
      <c r="V1121" s="4"/>
      <c r="W1121" s="4"/>
      <c r="X1121" s="4">
        <f t="shared" si="179"/>
        <v>0</v>
      </c>
      <c r="Y1121" s="4"/>
      <c r="Z1121" s="4"/>
      <c r="AA1121" s="4">
        <f>C1121+I1121-L1121-O1121-U1121-X1121-R1121</f>
        <v>0</v>
      </c>
      <c r="AB1121" s="7"/>
    </row>
    <row r="1122" spans="1:28" ht="15.75" x14ac:dyDescent="0.25">
      <c r="A1122" s="29">
        <v>45411</v>
      </c>
      <c r="B1122" s="25" t="s">
        <v>99</v>
      </c>
      <c r="C1122" s="27"/>
      <c r="D1122" s="27"/>
      <c r="E1122" s="27" t="s">
        <v>273</v>
      </c>
      <c r="F1122" s="27">
        <v>27.6</v>
      </c>
      <c r="G1122" s="25" t="s">
        <v>39</v>
      </c>
      <c r="H1122" s="27"/>
      <c r="I1122" s="11">
        <f t="shared" si="174"/>
        <v>0</v>
      </c>
      <c r="J1122" s="28" t="s">
        <v>28</v>
      </c>
      <c r="K1122" s="11"/>
      <c r="L1122" s="4">
        <f t="shared" si="175"/>
        <v>0</v>
      </c>
      <c r="M1122" s="4"/>
      <c r="N1122" s="4"/>
      <c r="O1122" s="4">
        <f t="shared" si="176"/>
        <v>0</v>
      </c>
      <c r="P1122" s="4"/>
      <c r="Q1122" s="4"/>
      <c r="R1122" s="4">
        <f t="shared" si="177"/>
        <v>0</v>
      </c>
      <c r="S1122" s="4"/>
      <c r="T1122" s="4"/>
      <c r="U1122" s="4">
        <f t="shared" si="178"/>
        <v>0</v>
      </c>
      <c r="V1122" s="4"/>
      <c r="W1122" s="4"/>
      <c r="X1122" s="4">
        <f t="shared" si="179"/>
        <v>0</v>
      </c>
      <c r="Y1122" s="4"/>
      <c r="Z1122" s="4"/>
      <c r="AA1122" s="4">
        <f>C1122+I1122-L1122-O1122-U1122-X1122-R1122</f>
        <v>0</v>
      </c>
      <c r="AB1122" s="7"/>
    </row>
    <row r="1123" spans="1:28" ht="15.75" x14ac:dyDescent="0.25">
      <c r="A1123" s="29">
        <v>45411</v>
      </c>
      <c r="B1123" s="73" t="s">
        <v>211</v>
      </c>
      <c r="C1123" s="25"/>
      <c r="D1123" s="27" t="s">
        <v>52</v>
      </c>
      <c r="E1123" s="25" t="s">
        <v>61</v>
      </c>
      <c r="F1123" s="25">
        <v>250</v>
      </c>
      <c r="G1123" s="27" t="s">
        <v>34</v>
      </c>
      <c r="H1123" s="25">
        <v>2280</v>
      </c>
      <c r="I1123" s="11">
        <f t="shared" si="174"/>
        <v>570000</v>
      </c>
      <c r="J1123" s="32" t="s">
        <v>312</v>
      </c>
      <c r="K1123" s="11" t="s">
        <v>1347</v>
      </c>
      <c r="L1123" s="4">
        <f t="shared" si="175"/>
        <v>0</v>
      </c>
      <c r="M1123" s="4"/>
      <c r="N1123" s="4"/>
      <c r="O1123" s="4">
        <f t="shared" si="176"/>
        <v>570000</v>
      </c>
      <c r="P1123" s="4">
        <v>570000</v>
      </c>
      <c r="Q1123" s="4"/>
      <c r="R1123" s="4">
        <f t="shared" si="177"/>
        <v>0</v>
      </c>
      <c r="S1123" s="4"/>
      <c r="T1123" s="4"/>
      <c r="U1123" s="4">
        <f t="shared" si="178"/>
        <v>0</v>
      </c>
      <c r="V1123" s="4"/>
      <c r="W1123" s="4"/>
      <c r="X1123" s="4">
        <f t="shared" si="179"/>
        <v>0</v>
      </c>
      <c r="Y1123" s="4"/>
      <c r="Z1123" s="4"/>
      <c r="AA1123" s="4">
        <f>C1123+I1123-L1123-O1123-U1123-X1123-R1123</f>
        <v>0</v>
      </c>
      <c r="AB1123" s="7">
        <v>45411</v>
      </c>
    </row>
    <row r="1124" spans="1:28" ht="15.75" x14ac:dyDescent="0.25">
      <c r="A1124" s="29">
        <v>45411</v>
      </c>
      <c r="B1124" s="72" t="s">
        <v>140</v>
      </c>
      <c r="C1124" s="25"/>
      <c r="D1124" s="27" t="s">
        <v>46</v>
      </c>
      <c r="E1124" s="25" t="s">
        <v>249</v>
      </c>
      <c r="F1124" s="25">
        <v>1000</v>
      </c>
      <c r="G1124" s="27" t="s">
        <v>34</v>
      </c>
      <c r="H1124" s="25">
        <v>4300</v>
      </c>
      <c r="I1124" s="11">
        <f t="shared" si="174"/>
        <v>4300000</v>
      </c>
      <c r="J1124" s="32" t="s">
        <v>312</v>
      </c>
      <c r="K1124" s="11" t="s">
        <v>1351</v>
      </c>
      <c r="L1124" s="4">
        <f t="shared" si="175"/>
        <v>0</v>
      </c>
      <c r="M1124" s="4"/>
      <c r="N1124" s="4"/>
      <c r="O1124" s="4">
        <f t="shared" si="176"/>
        <v>4300000</v>
      </c>
      <c r="P1124" s="4">
        <v>4300000</v>
      </c>
      <c r="Q1124" s="4"/>
      <c r="R1124" s="4">
        <f t="shared" si="177"/>
        <v>0</v>
      </c>
      <c r="S1124" s="4"/>
      <c r="T1124" s="4"/>
      <c r="U1124" s="4">
        <f t="shared" si="178"/>
        <v>0</v>
      </c>
      <c r="V1124" s="4"/>
      <c r="W1124" s="4"/>
      <c r="X1124" s="4">
        <f t="shared" si="179"/>
        <v>0</v>
      </c>
      <c r="Y1124" s="4"/>
      <c r="Z1124" s="4"/>
      <c r="AA1124" s="4">
        <f>C1124+I1124-L1124-O1124-U1124-X1124-R1124</f>
        <v>0</v>
      </c>
      <c r="AB1124" s="7">
        <v>45411</v>
      </c>
    </row>
    <row r="1125" spans="1:28" ht="15.75" x14ac:dyDescent="0.25">
      <c r="A1125" s="29">
        <v>45411</v>
      </c>
      <c r="B1125" s="72" t="s">
        <v>134</v>
      </c>
      <c r="C1125" s="25"/>
      <c r="D1125" s="27" t="s">
        <v>52</v>
      </c>
      <c r="E1125" s="25" t="s">
        <v>42</v>
      </c>
      <c r="F1125" s="25">
        <v>500</v>
      </c>
      <c r="G1125" s="27" t="s">
        <v>34</v>
      </c>
      <c r="H1125" s="25">
        <v>4500</v>
      </c>
      <c r="I1125" s="11">
        <f t="shared" si="174"/>
        <v>2250000</v>
      </c>
      <c r="J1125" s="28" t="s">
        <v>28</v>
      </c>
      <c r="K1125" s="11"/>
      <c r="L1125" s="4">
        <f t="shared" si="175"/>
        <v>0</v>
      </c>
      <c r="M1125" s="4"/>
      <c r="N1125" s="4"/>
      <c r="O1125" s="4">
        <f t="shared" si="176"/>
        <v>0</v>
      </c>
      <c r="P1125" s="4"/>
      <c r="Q1125" s="4"/>
      <c r="R1125" s="4">
        <f t="shared" si="177"/>
        <v>0</v>
      </c>
      <c r="S1125" s="4"/>
      <c r="T1125" s="4"/>
      <c r="U1125" s="4">
        <f t="shared" si="178"/>
        <v>0</v>
      </c>
      <c r="V1125" s="4"/>
      <c r="W1125" s="4"/>
      <c r="X1125" s="4">
        <f t="shared" si="179"/>
        <v>0</v>
      </c>
      <c r="Y1125" s="4"/>
      <c r="Z1125" s="4"/>
      <c r="AA1125" s="4">
        <f>C1125+I1125-L1125-O1125-U1125-X1125-R1125</f>
        <v>2250000</v>
      </c>
      <c r="AB1125" s="7"/>
    </row>
    <row r="1126" spans="1:28" ht="15.75" x14ac:dyDescent="0.25">
      <c r="A1126" s="29">
        <v>45411</v>
      </c>
      <c r="B1126" s="72" t="s">
        <v>134</v>
      </c>
      <c r="C1126" s="27"/>
      <c r="D1126" s="27" t="s">
        <v>52</v>
      </c>
      <c r="E1126" s="25" t="s">
        <v>109</v>
      </c>
      <c r="F1126" s="27">
        <v>750</v>
      </c>
      <c r="G1126" s="27" t="s">
        <v>34</v>
      </c>
      <c r="H1126" s="27">
        <v>1220</v>
      </c>
      <c r="I1126" s="11">
        <f t="shared" si="174"/>
        <v>915000</v>
      </c>
      <c r="J1126" s="28" t="s">
        <v>28</v>
      </c>
      <c r="K1126" s="11"/>
      <c r="L1126" s="4">
        <f t="shared" si="175"/>
        <v>0</v>
      </c>
      <c r="M1126" s="4"/>
      <c r="N1126" s="4"/>
      <c r="O1126" s="4">
        <f t="shared" si="176"/>
        <v>0</v>
      </c>
      <c r="P1126" s="4"/>
      <c r="Q1126" s="4"/>
      <c r="R1126" s="4">
        <f t="shared" si="177"/>
        <v>0</v>
      </c>
      <c r="S1126" s="4"/>
      <c r="T1126" s="4"/>
      <c r="U1126" s="4">
        <f t="shared" si="178"/>
        <v>0</v>
      </c>
      <c r="V1126" s="4"/>
      <c r="W1126" s="4"/>
      <c r="X1126" s="4">
        <f t="shared" si="179"/>
        <v>0</v>
      </c>
      <c r="Y1126" s="4"/>
      <c r="Z1126" s="4"/>
      <c r="AA1126" s="4">
        <f>C1126+I1126-L1126-O1126-U1126-X1126-R1126</f>
        <v>915000</v>
      </c>
      <c r="AB1126" s="7"/>
    </row>
    <row r="1127" spans="1:28" ht="15.75" x14ac:dyDescent="0.25">
      <c r="A1127" s="29">
        <v>45411</v>
      </c>
      <c r="B1127" s="72" t="s">
        <v>134</v>
      </c>
      <c r="C1127" s="25"/>
      <c r="D1127" s="27" t="s">
        <v>52</v>
      </c>
      <c r="E1127" s="25" t="s">
        <v>129</v>
      </c>
      <c r="F1127" s="25">
        <v>4</v>
      </c>
      <c r="G1127" s="25" t="s">
        <v>77</v>
      </c>
      <c r="H1127" s="25">
        <v>65000</v>
      </c>
      <c r="I1127" s="11">
        <f t="shared" si="174"/>
        <v>260000</v>
      </c>
      <c r="J1127" s="28" t="s">
        <v>28</v>
      </c>
      <c r="K1127" s="11"/>
      <c r="L1127" s="4">
        <f t="shared" si="175"/>
        <v>0</v>
      </c>
      <c r="M1127" s="4"/>
      <c r="N1127" s="4"/>
      <c r="O1127" s="4">
        <f t="shared" si="176"/>
        <v>0</v>
      </c>
      <c r="P1127" s="4"/>
      <c r="Q1127" s="4"/>
      <c r="R1127" s="4">
        <f t="shared" si="177"/>
        <v>0</v>
      </c>
      <c r="S1127" s="4"/>
      <c r="T1127" s="4"/>
      <c r="U1127" s="4">
        <f t="shared" si="178"/>
        <v>0</v>
      </c>
      <c r="V1127" s="4"/>
      <c r="W1127" s="4"/>
      <c r="X1127" s="4">
        <f t="shared" si="179"/>
        <v>0</v>
      </c>
      <c r="Y1127" s="4"/>
      <c r="Z1127" s="4"/>
      <c r="AA1127" s="4">
        <f>C1127+I1127-L1127-O1127-U1127-X1127-R1127</f>
        <v>260000</v>
      </c>
      <c r="AB1127" s="7"/>
    </row>
    <row r="1128" spans="1:28" ht="15.75" x14ac:dyDescent="0.25">
      <c r="A1128" s="29">
        <v>45411</v>
      </c>
      <c r="B1128" s="72" t="s">
        <v>445</v>
      </c>
      <c r="C1128" s="25"/>
      <c r="D1128" s="27" t="s">
        <v>52</v>
      </c>
      <c r="E1128" s="25" t="s">
        <v>130</v>
      </c>
      <c r="F1128" s="25">
        <v>20</v>
      </c>
      <c r="G1128" s="27" t="s">
        <v>77</v>
      </c>
      <c r="H1128" s="25">
        <v>50000</v>
      </c>
      <c r="I1128" s="11">
        <f t="shared" si="174"/>
        <v>1000000</v>
      </c>
      <c r="J1128" s="31" t="s">
        <v>324</v>
      </c>
      <c r="K1128" s="11"/>
      <c r="L1128" s="4">
        <f t="shared" si="175"/>
        <v>0</v>
      </c>
      <c r="M1128" s="4"/>
      <c r="N1128" s="4"/>
      <c r="O1128" s="4">
        <f t="shared" si="176"/>
        <v>0</v>
      </c>
      <c r="P1128" s="4"/>
      <c r="Q1128" s="4"/>
      <c r="R1128" s="4">
        <f t="shared" si="177"/>
        <v>0</v>
      </c>
      <c r="S1128" s="4"/>
      <c r="T1128" s="4"/>
      <c r="U1128" s="4">
        <f t="shared" si="178"/>
        <v>1000000</v>
      </c>
      <c r="V1128" s="4">
        <v>1000000</v>
      </c>
      <c r="W1128" s="4"/>
      <c r="X1128" s="4">
        <f t="shared" si="179"/>
        <v>0</v>
      </c>
      <c r="Y1128" s="4"/>
      <c r="Z1128" s="4"/>
      <c r="AA1128" s="4">
        <f>C1128+I1128-L1128-O1128-U1128-X1128-R1128</f>
        <v>0</v>
      </c>
      <c r="AB1128" s="7">
        <v>45411</v>
      </c>
    </row>
    <row r="1129" spans="1:28" ht="15.75" x14ac:dyDescent="0.25">
      <c r="A1129" s="29">
        <v>45411</v>
      </c>
      <c r="B1129" s="72" t="s">
        <v>266</v>
      </c>
      <c r="C1129" s="25"/>
      <c r="D1129" s="25" t="s">
        <v>52</v>
      </c>
      <c r="E1129" s="25" t="s">
        <v>189</v>
      </c>
      <c r="F1129" s="25">
        <v>2</v>
      </c>
      <c r="G1129" s="27" t="s">
        <v>23</v>
      </c>
      <c r="H1129" s="25">
        <v>340000</v>
      </c>
      <c r="I1129" s="11">
        <f t="shared" si="174"/>
        <v>680000</v>
      </c>
      <c r="J1129" s="31" t="s">
        <v>324</v>
      </c>
      <c r="K1129" s="11"/>
      <c r="L1129" s="4">
        <f t="shared" si="175"/>
        <v>0</v>
      </c>
      <c r="M1129" s="4"/>
      <c r="N1129" s="4"/>
      <c r="O1129" s="4">
        <f t="shared" si="176"/>
        <v>0</v>
      </c>
      <c r="P1129" s="4"/>
      <c r="Q1129" s="4"/>
      <c r="R1129" s="4">
        <f t="shared" si="177"/>
        <v>0</v>
      </c>
      <c r="S1129" s="4"/>
      <c r="T1129" s="4"/>
      <c r="U1129" s="4">
        <f t="shared" si="178"/>
        <v>680000</v>
      </c>
      <c r="V1129" s="4">
        <v>680000</v>
      </c>
      <c r="W1129" s="4"/>
      <c r="X1129" s="4">
        <f t="shared" si="179"/>
        <v>0</v>
      </c>
      <c r="Y1129" s="4"/>
      <c r="Z1129" s="4"/>
      <c r="AA1129" s="4">
        <f>C1129+I1129-L1129-O1129-U1129-X1129-R1129</f>
        <v>0</v>
      </c>
      <c r="AB1129" s="7">
        <v>45411</v>
      </c>
    </row>
    <row r="1130" spans="1:28" ht="15.75" x14ac:dyDescent="0.25">
      <c r="A1130" s="29">
        <v>45411</v>
      </c>
      <c r="B1130" s="72" t="s">
        <v>266</v>
      </c>
      <c r="C1130" s="27"/>
      <c r="D1130" s="25" t="s">
        <v>52</v>
      </c>
      <c r="E1130" s="27" t="s">
        <v>185</v>
      </c>
      <c r="F1130" s="27">
        <v>100</v>
      </c>
      <c r="G1130" s="27" t="s">
        <v>27</v>
      </c>
      <c r="H1130" s="27">
        <v>1700</v>
      </c>
      <c r="I1130" s="11">
        <f t="shared" si="174"/>
        <v>170000</v>
      </c>
      <c r="J1130" s="31" t="s">
        <v>324</v>
      </c>
      <c r="K1130" s="11"/>
      <c r="L1130" s="4">
        <f t="shared" si="175"/>
        <v>170000</v>
      </c>
      <c r="M1130" s="4">
        <v>170000</v>
      </c>
      <c r="N1130" s="4"/>
      <c r="O1130" s="4">
        <f t="shared" si="176"/>
        <v>0</v>
      </c>
      <c r="P1130" s="4"/>
      <c r="Q1130" s="4"/>
      <c r="R1130" s="4">
        <f t="shared" si="177"/>
        <v>0</v>
      </c>
      <c r="S1130" s="4"/>
      <c r="T1130" s="4"/>
      <c r="U1130" s="4">
        <f t="shared" si="178"/>
        <v>0</v>
      </c>
      <c r="V1130" s="4"/>
      <c r="W1130" s="4"/>
      <c r="X1130" s="4">
        <f t="shared" si="179"/>
        <v>0</v>
      </c>
      <c r="Y1130" s="4"/>
      <c r="Z1130" s="4"/>
      <c r="AA1130" s="4">
        <f>C1130+I1130-L1130-O1130-U1130-X1130-R1130</f>
        <v>0</v>
      </c>
      <c r="AB1130" s="7">
        <v>45411</v>
      </c>
    </row>
    <row r="1131" spans="1:28" ht="15.75" x14ac:dyDescent="0.25">
      <c r="A1131" s="29">
        <v>45411</v>
      </c>
      <c r="B1131" s="25" t="s">
        <v>99</v>
      </c>
      <c r="C1131" s="25"/>
      <c r="D1131" s="25"/>
      <c r="E1131" s="25" t="s">
        <v>102</v>
      </c>
      <c r="F1131" s="25">
        <v>31.8</v>
      </c>
      <c r="G1131" s="27" t="s">
        <v>39</v>
      </c>
      <c r="H1131" s="25"/>
      <c r="I1131" s="11">
        <f t="shared" si="174"/>
        <v>0</v>
      </c>
      <c r="J1131" s="28" t="s">
        <v>28</v>
      </c>
      <c r="K1131" s="11"/>
      <c r="L1131" s="4">
        <f t="shared" si="175"/>
        <v>0</v>
      </c>
      <c r="M1131" s="4"/>
      <c r="N1131" s="4"/>
      <c r="O1131" s="4">
        <f t="shared" si="176"/>
        <v>0</v>
      </c>
      <c r="P1131" s="4"/>
      <c r="Q1131" s="4"/>
      <c r="R1131" s="4">
        <f t="shared" si="177"/>
        <v>0</v>
      </c>
      <c r="S1131" s="4"/>
      <c r="T1131" s="4"/>
      <c r="U1131" s="4">
        <f t="shared" si="178"/>
        <v>0</v>
      </c>
      <c r="V1131" s="4"/>
      <c r="W1131" s="4"/>
      <c r="X1131" s="4">
        <f t="shared" si="179"/>
        <v>0</v>
      </c>
      <c r="Y1131" s="4"/>
      <c r="Z1131" s="4"/>
      <c r="AA1131" s="4">
        <f>C1131+I1131-L1131-O1131-U1131-X1131-R1131</f>
        <v>0</v>
      </c>
      <c r="AB1131" s="7"/>
    </row>
    <row r="1132" spans="1:28" ht="15.75" x14ac:dyDescent="0.25">
      <c r="A1132" s="29">
        <v>45411</v>
      </c>
      <c r="B1132" s="25" t="s">
        <v>99</v>
      </c>
      <c r="C1132" s="27"/>
      <c r="D1132" s="25"/>
      <c r="E1132" s="27" t="s">
        <v>106</v>
      </c>
      <c r="F1132" s="27">
        <v>33.5</v>
      </c>
      <c r="G1132" s="25" t="s">
        <v>39</v>
      </c>
      <c r="H1132" s="27"/>
      <c r="I1132" s="11">
        <f t="shared" si="174"/>
        <v>0</v>
      </c>
      <c r="J1132" s="28" t="s">
        <v>28</v>
      </c>
      <c r="K1132" s="11"/>
      <c r="L1132" s="4">
        <f t="shared" si="175"/>
        <v>0</v>
      </c>
      <c r="M1132" s="4"/>
      <c r="N1132" s="4"/>
      <c r="O1132" s="4">
        <f t="shared" si="176"/>
        <v>0</v>
      </c>
      <c r="P1132" s="4"/>
      <c r="Q1132" s="4"/>
      <c r="R1132" s="4">
        <f t="shared" si="177"/>
        <v>0</v>
      </c>
      <c r="S1132" s="4"/>
      <c r="T1132" s="4"/>
      <c r="U1132" s="4">
        <f t="shared" si="178"/>
        <v>0</v>
      </c>
      <c r="V1132" s="4"/>
      <c r="W1132" s="4"/>
      <c r="X1132" s="4">
        <f t="shared" si="179"/>
        <v>0</v>
      </c>
      <c r="Y1132" s="4"/>
      <c r="Z1132" s="4"/>
      <c r="AA1132" s="4">
        <f>C1132+I1132-L1132-O1132-U1132-X1132-R1132</f>
        <v>0</v>
      </c>
      <c r="AB1132" s="7"/>
    </row>
    <row r="1133" spans="1:28" ht="15.75" x14ac:dyDescent="0.25">
      <c r="A1133" s="29">
        <v>45409</v>
      </c>
      <c r="B1133" s="72" t="s">
        <v>988</v>
      </c>
      <c r="C1133" s="27"/>
      <c r="D1133" s="27" t="s">
        <v>52</v>
      </c>
      <c r="E1133" s="27" t="s">
        <v>108</v>
      </c>
      <c r="F1133" s="27">
        <v>600</v>
      </c>
      <c r="G1133" s="27" t="s">
        <v>34</v>
      </c>
      <c r="H1133" s="27">
        <v>2150</v>
      </c>
      <c r="I1133" s="11">
        <f t="shared" si="174"/>
        <v>1290000</v>
      </c>
      <c r="J1133" s="32" t="s">
        <v>324</v>
      </c>
      <c r="K1133" s="11"/>
      <c r="L1133" s="4">
        <f t="shared" si="175"/>
        <v>1290000</v>
      </c>
      <c r="M1133" s="4">
        <v>1290000</v>
      </c>
      <c r="N1133" s="4"/>
      <c r="O1133" s="4">
        <f t="shared" si="176"/>
        <v>0</v>
      </c>
      <c r="P1133" s="4"/>
      <c r="Q1133" s="4"/>
      <c r="R1133" s="4">
        <f t="shared" si="177"/>
        <v>0</v>
      </c>
      <c r="S1133" s="4"/>
      <c r="T1133" s="4"/>
      <c r="U1133" s="4">
        <f t="shared" si="178"/>
        <v>0</v>
      </c>
      <c r="V1133" s="4"/>
      <c r="W1133" s="4"/>
      <c r="X1133" s="4">
        <f t="shared" si="179"/>
        <v>0</v>
      </c>
      <c r="Y1133" s="4"/>
      <c r="Z1133" s="4"/>
      <c r="AA1133" s="4">
        <f>C1133+I1133-L1133-O1133-U1133-X1133-R1133</f>
        <v>0</v>
      </c>
      <c r="AB1133" s="7">
        <v>45409</v>
      </c>
    </row>
    <row r="1134" spans="1:28" ht="15.75" x14ac:dyDescent="0.25">
      <c r="A1134" s="29">
        <v>45411</v>
      </c>
      <c r="B1134" s="72" t="s">
        <v>1333</v>
      </c>
      <c r="C1134" s="25"/>
      <c r="D1134" s="25" t="s">
        <v>52</v>
      </c>
      <c r="E1134" s="25" t="s">
        <v>108</v>
      </c>
      <c r="F1134" s="25">
        <v>600</v>
      </c>
      <c r="G1134" s="25" t="s">
        <v>34</v>
      </c>
      <c r="H1134" s="25">
        <v>1850</v>
      </c>
      <c r="I1134" s="11">
        <f t="shared" si="174"/>
        <v>1110000</v>
      </c>
      <c r="J1134" s="31" t="s">
        <v>324</v>
      </c>
      <c r="K1134" s="11"/>
      <c r="L1134" s="4">
        <f t="shared" si="175"/>
        <v>0</v>
      </c>
      <c r="M1134" s="4"/>
      <c r="N1134" s="4"/>
      <c r="O1134" s="4">
        <f t="shared" si="176"/>
        <v>0</v>
      </c>
      <c r="P1134" s="4"/>
      <c r="Q1134" s="4"/>
      <c r="R1134" s="4">
        <f t="shared" si="177"/>
        <v>0</v>
      </c>
      <c r="S1134" s="4"/>
      <c r="T1134" s="4"/>
      <c r="U1134" s="4">
        <f t="shared" si="178"/>
        <v>1110000</v>
      </c>
      <c r="V1134" s="4">
        <v>1110000</v>
      </c>
      <c r="W1134" s="4"/>
      <c r="X1134" s="4">
        <f t="shared" si="179"/>
        <v>0</v>
      </c>
      <c r="Y1134" s="4"/>
      <c r="Z1134" s="4"/>
      <c r="AA1134" s="4">
        <f>C1134+I1134-L1134-O1134-U1134-X1134-R1134</f>
        <v>0</v>
      </c>
      <c r="AB1134" s="7">
        <v>45411</v>
      </c>
    </row>
    <row r="1135" spans="1:28" ht="15.75" x14ac:dyDescent="0.25">
      <c r="A1135" s="29">
        <v>45411</v>
      </c>
      <c r="B1135" s="72" t="s">
        <v>1346</v>
      </c>
      <c r="C1135" s="25"/>
      <c r="D1135" s="25" t="s">
        <v>46</v>
      </c>
      <c r="E1135" s="25" t="s">
        <v>255</v>
      </c>
      <c r="F1135" s="25">
        <v>15500</v>
      </c>
      <c r="G1135" s="25" t="s">
        <v>34</v>
      </c>
      <c r="H1135" s="25">
        <v>1950</v>
      </c>
      <c r="I1135" s="11">
        <f t="shared" si="174"/>
        <v>30225000</v>
      </c>
      <c r="J1135" s="32" t="s">
        <v>312</v>
      </c>
      <c r="K1135" s="11" t="s">
        <v>1353</v>
      </c>
      <c r="L1135" s="4">
        <f t="shared" si="175"/>
        <v>0</v>
      </c>
      <c r="M1135" s="4"/>
      <c r="N1135" s="4"/>
      <c r="O1135" s="4">
        <f t="shared" si="176"/>
        <v>30225000</v>
      </c>
      <c r="P1135" s="4">
        <v>30225000</v>
      </c>
      <c r="Q1135" s="4"/>
      <c r="R1135" s="4">
        <f t="shared" si="177"/>
        <v>0</v>
      </c>
      <c r="S1135" s="4"/>
      <c r="T1135" s="4"/>
      <c r="U1135" s="4">
        <f t="shared" si="178"/>
        <v>0</v>
      </c>
      <c r="V1135" s="4"/>
      <c r="W1135" s="4"/>
      <c r="X1135" s="4">
        <f t="shared" si="179"/>
        <v>0</v>
      </c>
      <c r="Y1135" s="4"/>
      <c r="Z1135" s="4"/>
      <c r="AA1135" s="4">
        <f>C1135+I1135-L1135-O1135-U1135-X1135-R1135</f>
        <v>0</v>
      </c>
      <c r="AB1135" s="7">
        <v>45411</v>
      </c>
    </row>
    <row r="1136" spans="1:28" ht="15.75" x14ac:dyDescent="0.25">
      <c r="A1136" s="24">
        <v>45411</v>
      </c>
      <c r="B1136" s="72" t="s">
        <v>341</v>
      </c>
      <c r="C1136" s="25"/>
      <c r="D1136" s="25" t="s">
        <v>52</v>
      </c>
      <c r="E1136" s="25" t="s">
        <v>127</v>
      </c>
      <c r="F1136" s="25">
        <v>10</v>
      </c>
      <c r="G1136" s="25" t="s">
        <v>39</v>
      </c>
      <c r="H1136" s="25">
        <v>70000</v>
      </c>
      <c r="I1136" s="11">
        <f t="shared" si="174"/>
        <v>700000</v>
      </c>
      <c r="J1136" s="31" t="s">
        <v>312</v>
      </c>
      <c r="K1136" s="11" t="s">
        <v>769</v>
      </c>
      <c r="L1136" s="4">
        <f t="shared" si="175"/>
        <v>0</v>
      </c>
      <c r="M1136" s="4"/>
      <c r="N1136" s="4"/>
      <c r="O1136" s="4">
        <f t="shared" si="176"/>
        <v>700000</v>
      </c>
      <c r="P1136" s="4">
        <v>700000</v>
      </c>
      <c r="Q1136" s="4"/>
      <c r="R1136" s="4">
        <f t="shared" si="177"/>
        <v>0</v>
      </c>
      <c r="S1136" s="4"/>
      <c r="T1136" s="4"/>
      <c r="U1136" s="4">
        <f t="shared" si="178"/>
        <v>0</v>
      </c>
      <c r="V1136" s="4"/>
      <c r="W1136" s="4"/>
      <c r="X1136" s="4">
        <f t="shared" si="179"/>
        <v>0</v>
      </c>
      <c r="Y1136" s="4"/>
      <c r="Z1136" s="4"/>
      <c r="AA1136" s="4">
        <f>C1136+I1136-L1136-O1136-U1136-X1136-R1136</f>
        <v>0</v>
      </c>
      <c r="AB1136" s="7">
        <v>45411</v>
      </c>
    </row>
    <row r="1137" spans="1:28" ht="15.75" x14ac:dyDescent="0.25">
      <c r="A1137" s="29">
        <v>45411</v>
      </c>
      <c r="B1137" s="72" t="s">
        <v>341</v>
      </c>
      <c r="C1137" s="25"/>
      <c r="D1137" s="25" t="s">
        <v>52</v>
      </c>
      <c r="E1137" s="25" t="s">
        <v>117</v>
      </c>
      <c r="F1137" s="25">
        <v>2</v>
      </c>
      <c r="G1137" s="25" t="s">
        <v>23</v>
      </c>
      <c r="H1137" s="25">
        <v>450000</v>
      </c>
      <c r="I1137" s="11">
        <f t="shared" si="174"/>
        <v>900000</v>
      </c>
      <c r="J1137" s="32" t="s">
        <v>312</v>
      </c>
      <c r="K1137" s="11" t="s">
        <v>769</v>
      </c>
      <c r="L1137" s="4">
        <f t="shared" si="175"/>
        <v>0</v>
      </c>
      <c r="M1137" s="4"/>
      <c r="N1137" s="4"/>
      <c r="O1137" s="4">
        <f t="shared" si="176"/>
        <v>900000</v>
      </c>
      <c r="P1137" s="4">
        <v>900000</v>
      </c>
      <c r="Q1137" s="4"/>
      <c r="R1137" s="4">
        <f t="shared" si="177"/>
        <v>0</v>
      </c>
      <c r="S1137" s="4"/>
      <c r="T1137" s="4"/>
      <c r="U1137" s="4">
        <f t="shared" si="178"/>
        <v>0</v>
      </c>
      <c r="V1137" s="4"/>
      <c r="W1137" s="4"/>
      <c r="X1137" s="4">
        <f t="shared" si="179"/>
        <v>0</v>
      </c>
      <c r="Y1137" s="4"/>
      <c r="Z1137" s="4"/>
      <c r="AA1137" s="4">
        <f>C1137+I1137-L1137-O1137-U1137-X1137-R1137</f>
        <v>0</v>
      </c>
      <c r="AB1137" s="7">
        <v>45411</v>
      </c>
    </row>
    <row r="1138" spans="1:28" ht="15.75" x14ac:dyDescent="0.25">
      <c r="A1138" s="29">
        <v>45411</v>
      </c>
      <c r="B1138" s="25" t="s">
        <v>73</v>
      </c>
      <c r="C1138" s="27"/>
      <c r="D1138" s="25" t="s">
        <v>46</v>
      </c>
      <c r="E1138" s="27" t="s">
        <v>60</v>
      </c>
      <c r="F1138" s="27">
        <v>750</v>
      </c>
      <c r="G1138" s="27" t="s">
        <v>34</v>
      </c>
      <c r="H1138" s="27">
        <v>1420</v>
      </c>
      <c r="I1138" s="11">
        <f t="shared" si="174"/>
        <v>1065000</v>
      </c>
      <c r="J1138" s="28" t="s">
        <v>28</v>
      </c>
      <c r="K1138" s="11"/>
      <c r="L1138" s="4">
        <f t="shared" si="175"/>
        <v>0</v>
      </c>
      <c r="M1138" s="4"/>
      <c r="N1138" s="4"/>
      <c r="O1138" s="4">
        <f t="shared" si="176"/>
        <v>0</v>
      </c>
      <c r="P1138" s="4"/>
      <c r="Q1138" s="4"/>
      <c r="R1138" s="4">
        <f t="shared" si="177"/>
        <v>0</v>
      </c>
      <c r="S1138" s="4"/>
      <c r="T1138" s="4"/>
      <c r="U1138" s="4">
        <f t="shared" si="178"/>
        <v>0</v>
      </c>
      <c r="V1138" s="4"/>
      <c r="W1138" s="4"/>
      <c r="X1138" s="4">
        <f t="shared" si="179"/>
        <v>0</v>
      </c>
      <c r="Y1138" s="4"/>
      <c r="Z1138" s="4"/>
      <c r="AA1138" s="4">
        <f>C1138+I1138-L1138-O1138-U1138-X1138-R1138</f>
        <v>1065000</v>
      </c>
      <c r="AB1138" s="7"/>
    </row>
    <row r="1139" spans="1:28" ht="15.75" x14ac:dyDescent="0.25">
      <c r="A1139" s="29">
        <v>45411</v>
      </c>
      <c r="B1139" s="72" t="s">
        <v>73</v>
      </c>
      <c r="C1139" s="25"/>
      <c r="D1139" s="25" t="s">
        <v>46</v>
      </c>
      <c r="E1139" s="25" t="s">
        <v>179</v>
      </c>
      <c r="F1139" s="27">
        <v>500</v>
      </c>
      <c r="G1139" s="27" t="s">
        <v>34</v>
      </c>
      <c r="H1139" s="25">
        <v>1510</v>
      </c>
      <c r="I1139" s="11">
        <f t="shared" si="174"/>
        <v>755000</v>
      </c>
      <c r="J1139" s="28" t="s">
        <v>28</v>
      </c>
      <c r="K1139" s="11"/>
      <c r="L1139" s="4">
        <f t="shared" si="175"/>
        <v>0</v>
      </c>
      <c r="M1139" s="4"/>
      <c r="N1139" s="4"/>
      <c r="O1139" s="4">
        <f t="shared" si="176"/>
        <v>0</v>
      </c>
      <c r="P1139" s="4"/>
      <c r="Q1139" s="4"/>
      <c r="R1139" s="4">
        <f t="shared" si="177"/>
        <v>0</v>
      </c>
      <c r="S1139" s="4"/>
      <c r="T1139" s="4"/>
      <c r="U1139" s="4">
        <f t="shared" si="178"/>
        <v>0</v>
      </c>
      <c r="V1139" s="4"/>
      <c r="W1139" s="4"/>
      <c r="X1139" s="4">
        <f t="shared" si="179"/>
        <v>0</v>
      </c>
      <c r="Y1139" s="4"/>
      <c r="Z1139" s="4"/>
      <c r="AA1139" s="4">
        <f>C1139+I1139-L1139-O1139-U1139-X1139-R1139</f>
        <v>755000</v>
      </c>
      <c r="AB1139" s="7"/>
    </row>
    <row r="1140" spans="1:28" ht="15.75" x14ac:dyDescent="0.25">
      <c r="A1140" s="29">
        <v>45411</v>
      </c>
      <c r="B1140" s="27" t="s">
        <v>99</v>
      </c>
      <c r="C1140" s="27"/>
      <c r="D1140" s="27"/>
      <c r="E1140" s="27" t="s">
        <v>158</v>
      </c>
      <c r="F1140" s="27">
        <v>60.5</v>
      </c>
      <c r="G1140" s="27" t="s">
        <v>39</v>
      </c>
      <c r="H1140" s="27"/>
      <c r="I1140" s="11">
        <f t="shared" si="174"/>
        <v>0</v>
      </c>
      <c r="J1140" s="28" t="s">
        <v>28</v>
      </c>
      <c r="K1140" s="11"/>
      <c r="L1140" s="4">
        <f t="shared" si="175"/>
        <v>0</v>
      </c>
      <c r="M1140" s="4"/>
      <c r="N1140" s="4"/>
      <c r="O1140" s="4">
        <f t="shared" si="176"/>
        <v>0</v>
      </c>
      <c r="P1140" s="4"/>
      <c r="Q1140" s="4"/>
      <c r="R1140" s="4">
        <f t="shared" si="177"/>
        <v>0</v>
      </c>
      <c r="S1140" s="4"/>
      <c r="T1140" s="4"/>
      <c r="U1140" s="4">
        <f t="shared" si="178"/>
        <v>0</v>
      </c>
      <c r="V1140" s="4"/>
      <c r="W1140" s="4"/>
      <c r="X1140" s="4">
        <f t="shared" si="179"/>
        <v>0</v>
      </c>
      <c r="Y1140" s="4"/>
      <c r="Z1140" s="4"/>
      <c r="AA1140" s="4">
        <f>C1140+I1140-L1140-O1140-U1140-X1140-R1140</f>
        <v>0</v>
      </c>
      <c r="AB1140" s="7"/>
    </row>
    <row r="1141" spans="1:28" ht="15.75" x14ac:dyDescent="0.25">
      <c r="A1141" s="24">
        <v>45411</v>
      </c>
      <c r="B1141" s="72" t="s">
        <v>742</v>
      </c>
      <c r="C1141" s="25"/>
      <c r="D1141" s="25" t="s">
        <v>46</v>
      </c>
      <c r="E1141" s="25" t="s">
        <v>87</v>
      </c>
      <c r="F1141" s="25">
        <v>500</v>
      </c>
      <c r="G1141" s="25" t="s">
        <v>34</v>
      </c>
      <c r="H1141" s="25">
        <v>1210</v>
      </c>
      <c r="I1141" s="11">
        <f t="shared" si="174"/>
        <v>605000</v>
      </c>
      <c r="J1141" s="31" t="s">
        <v>324</v>
      </c>
      <c r="K1141" s="11"/>
      <c r="L1141" s="4">
        <f t="shared" si="175"/>
        <v>0</v>
      </c>
      <c r="M1141" s="4"/>
      <c r="N1141" s="4"/>
      <c r="O1141" s="4">
        <f t="shared" si="176"/>
        <v>0</v>
      </c>
      <c r="P1141" s="4"/>
      <c r="Q1141" s="4"/>
      <c r="R1141" s="4">
        <f t="shared" si="177"/>
        <v>0</v>
      </c>
      <c r="S1141" s="4"/>
      <c r="T1141" s="4"/>
      <c r="U1141" s="4">
        <f t="shared" si="178"/>
        <v>605000</v>
      </c>
      <c r="V1141" s="4">
        <v>605000</v>
      </c>
      <c r="W1141" s="4"/>
      <c r="X1141" s="4">
        <f t="shared" si="179"/>
        <v>0</v>
      </c>
      <c r="Y1141" s="4"/>
      <c r="Z1141" s="4"/>
      <c r="AA1141" s="4">
        <f>C1141+I1141-L1141-O1141-U1141-X1141-R1141</f>
        <v>0</v>
      </c>
      <c r="AB1141" s="7">
        <v>45411</v>
      </c>
    </row>
    <row r="1142" spans="1:28" ht="15.75" x14ac:dyDescent="0.25">
      <c r="A1142" s="29">
        <v>45411</v>
      </c>
      <c r="B1142" s="73" t="s">
        <v>311</v>
      </c>
      <c r="C1142" s="25"/>
      <c r="D1142" s="27" t="s">
        <v>52</v>
      </c>
      <c r="E1142" s="25" t="s">
        <v>47</v>
      </c>
      <c r="F1142" s="25">
        <v>2</v>
      </c>
      <c r="G1142" s="27" t="s">
        <v>48</v>
      </c>
      <c r="H1142" s="25">
        <v>150000</v>
      </c>
      <c r="I1142" s="11">
        <f t="shared" si="174"/>
        <v>300000</v>
      </c>
      <c r="J1142" s="31" t="s">
        <v>324</v>
      </c>
      <c r="K1142" s="11"/>
      <c r="L1142" s="4">
        <f t="shared" si="175"/>
        <v>0</v>
      </c>
      <c r="M1142" s="4"/>
      <c r="N1142" s="4"/>
      <c r="O1142" s="4">
        <f t="shared" si="176"/>
        <v>0</v>
      </c>
      <c r="P1142" s="4"/>
      <c r="Q1142" s="4"/>
      <c r="R1142" s="4">
        <f t="shared" si="177"/>
        <v>0</v>
      </c>
      <c r="S1142" s="4"/>
      <c r="T1142" s="4"/>
      <c r="U1142" s="4">
        <f t="shared" si="178"/>
        <v>300000</v>
      </c>
      <c r="V1142" s="4">
        <v>300000</v>
      </c>
      <c r="W1142" s="4"/>
      <c r="X1142" s="4">
        <f t="shared" si="179"/>
        <v>0</v>
      </c>
      <c r="Y1142" s="4"/>
      <c r="Z1142" s="4"/>
      <c r="AA1142" s="4">
        <f>C1142+I1142-L1142-O1142-U1142-X1142-R1142</f>
        <v>0</v>
      </c>
      <c r="AB1142" s="7">
        <v>45411</v>
      </c>
    </row>
    <row r="1143" spans="1:28" ht="15.75" x14ac:dyDescent="0.25">
      <c r="A1143" s="24">
        <v>45411</v>
      </c>
      <c r="B1143" s="72" t="s">
        <v>311</v>
      </c>
      <c r="C1143" s="25"/>
      <c r="D1143" s="25" t="s">
        <v>52</v>
      </c>
      <c r="E1143" s="25" t="s">
        <v>763</v>
      </c>
      <c r="F1143" s="25">
        <v>1400</v>
      </c>
      <c r="G1143" s="25" t="s">
        <v>34</v>
      </c>
      <c r="H1143" s="25">
        <v>2430</v>
      </c>
      <c r="I1143" s="11">
        <f t="shared" si="174"/>
        <v>3402000</v>
      </c>
      <c r="J1143" s="31" t="s">
        <v>324</v>
      </c>
      <c r="K1143" s="11"/>
      <c r="L1143" s="4">
        <f t="shared" si="175"/>
        <v>0</v>
      </c>
      <c r="M1143" s="4"/>
      <c r="N1143" s="4"/>
      <c r="O1143" s="4">
        <f t="shared" si="176"/>
        <v>0</v>
      </c>
      <c r="P1143" s="4"/>
      <c r="Q1143" s="4"/>
      <c r="R1143" s="4">
        <f t="shared" si="177"/>
        <v>0</v>
      </c>
      <c r="S1143" s="4"/>
      <c r="T1143" s="4"/>
      <c r="U1143" s="4">
        <f t="shared" si="178"/>
        <v>3402000</v>
      </c>
      <c r="V1143" s="4">
        <v>3300000</v>
      </c>
      <c r="W1143" s="4">
        <v>102000</v>
      </c>
      <c r="X1143" s="4">
        <f t="shared" si="179"/>
        <v>0</v>
      </c>
      <c r="Y1143" s="4"/>
      <c r="Z1143" s="4"/>
      <c r="AA1143" s="4">
        <f>C1143+I1143-L1143-O1143-U1143-X1143-R1143</f>
        <v>0</v>
      </c>
      <c r="AB1143" s="7">
        <v>45411</v>
      </c>
    </row>
    <row r="1144" spans="1:28" ht="15.75" x14ac:dyDescent="0.25">
      <c r="A1144" s="29">
        <v>45412</v>
      </c>
      <c r="B1144" s="73" t="s">
        <v>280</v>
      </c>
      <c r="C1144" s="27"/>
      <c r="D1144" s="27" t="s">
        <v>46</v>
      </c>
      <c r="E1144" s="27" t="s">
        <v>95</v>
      </c>
      <c r="F1144" s="27">
        <v>750</v>
      </c>
      <c r="G1144" s="27" t="s">
        <v>34</v>
      </c>
      <c r="H1144" s="27">
        <v>1335</v>
      </c>
      <c r="I1144" s="11">
        <f t="shared" ref="I1144:I1177" si="180">F1144*H1144</f>
        <v>1001250</v>
      </c>
      <c r="J1144" s="32" t="s">
        <v>324</v>
      </c>
      <c r="K1144" s="11"/>
      <c r="L1144" s="4">
        <f>M1144+N1144</f>
        <v>0</v>
      </c>
      <c r="M1144" s="4"/>
      <c r="N1144" s="4"/>
      <c r="O1144" s="4">
        <f>P1144+Q1144</f>
        <v>0</v>
      </c>
      <c r="P1144" s="4"/>
      <c r="Q1144" s="4"/>
      <c r="R1144" s="4">
        <f>S1144+T1144</f>
        <v>0</v>
      </c>
      <c r="S1144" s="4"/>
      <c r="T1144" s="4"/>
      <c r="U1144" s="4">
        <f>V1144+W1144</f>
        <v>1001250</v>
      </c>
      <c r="V1144" s="4">
        <v>1001250</v>
      </c>
      <c r="W1144" s="4"/>
      <c r="X1144" s="4">
        <f>Y1144+Z1144</f>
        <v>0</v>
      </c>
      <c r="Y1144" s="4"/>
      <c r="Z1144" s="4"/>
      <c r="AA1144" s="4">
        <f>C1144+I1144-L1144-O1144-U1144-X1144-R1144</f>
        <v>0</v>
      </c>
      <c r="AB1144" s="7">
        <v>45412</v>
      </c>
    </row>
    <row r="1145" spans="1:28" ht="15.75" x14ac:dyDescent="0.25">
      <c r="A1145" s="29">
        <v>45412</v>
      </c>
      <c r="B1145" s="27" t="s">
        <v>99</v>
      </c>
      <c r="C1145" s="25"/>
      <c r="D1145" s="27"/>
      <c r="E1145" s="25" t="s">
        <v>102</v>
      </c>
      <c r="F1145" s="25">
        <v>35</v>
      </c>
      <c r="G1145" s="25" t="s">
        <v>39</v>
      </c>
      <c r="H1145" s="25"/>
      <c r="I1145" s="11">
        <f t="shared" si="180"/>
        <v>0</v>
      </c>
      <c r="J1145" s="28" t="s">
        <v>28</v>
      </c>
      <c r="K1145" s="11"/>
      <c r="L1145" s="4">
        <f t="shared" ref="L1145:L1177" si="181">M1145+N1145</f>
        <v>0</v>
      </c>
      <c r="M1145" s="4"/>
      <c r="N1145" s="4"/>
      <c r="O1145" s="4">
        <f t="shared" ref="O1145:O1177" si="182">P1145+Q1145</f>
        <v>0</v>
      </c>
      <c r="P1145" s="4"/>
      <c r="Q1145" s="4"/>
      <c r="R1145" s="4">
        <f t="shared" ref="R1145:R1177" si="183">S1145+T1145</f>
        <v>0</v>
      </c>
      <c r="S1145" s="4"/>
      <c r="T1145" s="4"/>
      <c r="U1145" s="4">
        <f t="shared" ref="U1145:U1177" si="184">V1145+W1145</f>
        <v>0</v>
      </c>
      <c r="V1145" s="4"/>
      <c r="W1145" s="4"/>
      <c r="X1145" s="4">
        <f t="shared" ref="X1145:X1177" si="185">Y1145+Z1145</f>
        <v>0</v>
      </c>
      <c r="Y1145" s="4"/>
      <c r="Z1145" s="4"/>
      <c r="AA1145" s="4">
        <f>C1145+I1145-L1145-O1145-U1145-X1145-R1145</f>
        <v>0</v>
      </c>
      <c r="AB1145" s="7"/>
    </row>
    <row r="1146" spans="1:28" ht="15.75" x14ac:dyDescent="0.25">
      <c r="A1146" s="29">
        <v>45412</v>
      </c>
      <c r="B1146" s="27" t="s">
        <v>99</v>
      </c>
      <c r="C1146" s="25"/>
      <c r="D1146" s="27"/>
      <c r="E1146" s="25" t="s">
        <v>100</v>
      </c>
      <c r="F1146" s="25">
        <v>27.1</v>
      </c>
      <c r="G1146" s="25" t="s">
        <v>39</v>
      </c>
      <c r="H1146" s="25"/>
      <c r="I1146" s="11">
        <f t="shared" si="180"/>
        <v>0</v>
      </c>
      <c r="J1146" s="28" t="s">
        <v>28</v>
      </c>
      <c r="K1146" s="11"/>
      <c r="L1146" s="4">
        <f t="shared" si="181"/>
        <v>0</v>
      </c>
      <c r="M1146" s="4"/>
      <c r="N1146" s="4"/>
      <c r="O1146" s="4">
        <f t="shared" si="182"/>
        <v>0</v>
      </c>
      <c r="P1146" s="4"/>
      <c r="Q1146" s="4"/>
      <c r="R1146" s="4">
        <f t="shared" si="183"/>
        <v>0</v>
      </c>
      <c r="S1146" s="4"/>
      <c r="T1146" s="4"/>
      <c r="U1146" s="4">
        <f t="shared" si="184"/>
        <v>0</v>
      </c>
      <c r="V1146" s="4"/>
      <c r="W1146" s="4"/>
      <c r="X1146" s="4">
        <f t="shared" si="185"/>
        <v>0</v>
      </c>
      <c r="Y1146" s="4"/>
      <c r="Z1146" s="4"/>
      <c r="AA1146" s="4">
        <f>C1146+I1146-L1146-O1146-U1146-X1146-R1146</f>
        <v>0</v>
      </c>
      <c r="AB1146" s="7"/>
    </row>
    <row r="1147" spans="1:28" ht="15.75" x14ac:dyDescent="0.25">
      <c r="A1147" s="29">
        <v>45412</v>
      </c>
      <c r="B1147" s="73" t="s">
        <v>1333</v>
      </c>
      <c r="C1147" s="25"/>
      <c r="D1147" s="27" t="s">
        <v>52</v>
      </c>
      <c r="E1147" s="25" t="s">
        <v>108</v>
      </c>
      <c r="F1147" s="25">
        <v>2200</v>
      </c>
      <c r="G1147" s="25" t="s">
        <v>34</v>
      </c>
      <c r="H1147" s="25">
        <v>1850</v>
      </c>
      <c r="I1147" s="11">
        <f t="shared" si="180"/>
        <v>4070000</v>
      </c>
      <c r="J1147" s="31" t="s">
        <v>324</v>
      </c>
      <c r="K1147" s="11"/>
      <c r="L1147" s="4">
        <f t="shared" si="181"/>
        <v>0</v>
      </c>
      <c r="M1147" s="4"/>
      <c r="N1147" s="4"/>
      <c r="O1147" s="4">
        <f t="shared" si="182"/>
        <v>0</v>
      </c>
      <c r="P1147" s="4"/>
      <c r="Q1147" s="4"/>
      <c r="R1147" s="4">
        <f t="shared" si="183"/>
        <v>0</v>
      </c>
      <c r="S1147" s="4"/>
      <c r="T1147" s="4"/>
      <c r="U1147" s="4">
        <f t="shared" si="184"/>
        <v>4070000</v>
      </c>
      <c r="V1147" s="4">
        <v>4070000</v>
      </c>
      <c r="W1147" s="4"/>
      <c r="X1147" s="4">
        <f t="shared" si="185"/>
        <v>0</v>
      </c>
      <c r="Y1147" s="4"/>
      <c r="Z1147" s="4"/>
      <c r="AA1147" s="4">
        <f>C1147+I1147-L1147-O1147-U1147-X1147-R1147</f>
        <v>0</v>
      </c>
      <c r="AB1147" s="7">
        <v>45412</v>
      </c>
    </row>
    <row r="1148" spans="1:28" ht="15.75" x14ac:dyDescent="0.25">
      <c r="A1148" s="29">
        <v>45412</v>
      </c>
      <c r="B1148" s="73" t="s">
        <v>200</v>
      </c>
      <c r="C1148" s="25"/>
      <c r="D1148" s="27" t="s">
        <v>52</v>
      </c>
      <c r="E1148" s="25" t="s">
        <v>127</v>
      </c>
      <c r="F1148" s="25">
        <v>1</v>
      </c>
      <c r="G1148" s="25" t="s">
        <v>39</v>
      </c>
      <c r="H1148" s="25">
        <v>65000</v>
      </c>
      <c r="I1148" s="11">
        <f t="shared" si="180"/>
        <v>65000</v>
      </c>
      <c r="J1148" s="28" t="s">
        <v>28</v>
      </c>
      <c r="K1148" s="11"/>
      <c r="L1148" s="4">
        <f t="shared" si="181"/>
        <v>0</v>
      </c>
      <c r="M1148" s="4"/>
      <c r="N1148" s="4"/>
      <c r="O1148" s="4">
        <f t="shared" si="182"/>
        <v>0</v>
      </c>
      <c r="P1148" s="4"/>
      <c r="Q1148" s="4"/>
      <c r="R1148" s="4">
        <f t="shared" si="183"/>
        <v>0</v>
      </c>
      <c r="S1148" s="4"/>
      <c r="T1148" s="4"/>
      <c r="U1148" s="4">
        <f t="shared" si="184"/>
        <v>0</v>
      </c>
      <c r="V1148" s="4"/>
      <c r="W1148" s="4"/>
      <c r="X1148" s="4">
        <f t="shared" si="185"/>
        <v>0</v>
      </c>
      <c r="Y1148" s="4"/>
      <c r="Z1148" s="4"/>
      <c r="AA1148" s="4">
        <f>C1148+I1148-L1148-O1148-U1148-X1148-R1148</f>
        <v>65000</v>
      </c>
      <c r="AB1148" s="7"/>
    </row>
    <row r="1149" spans="1:28" ht="15.75" x14ac:dyDescent="0.25">
      <c r="A1149" s="29">
        <v>45412</v>
      </c>
      <c r="B1149" s="27" t="s">
        <v>231</v>
      </c>
      <c r="C1149" s="27"/>
      <c r="D1149" s="27" t="s">
        <v>52</v>
      </c>
      <c r="E1149" s="25" t="s">
        <v>60</v>
      </c>
      <c r="F1149" s="27">
        <v>2000</v>
      </c>
      <c r="G1149" s="25" t="s">
        <v>34</v>
      </c>
      <c r="H1149" s="27">
        <v>1420</v>
      </c>
      <c r="I1149" s="11">
        <f t="shared" si="180"/>
        <v>2840000</v>
      </c>
      <c r="J1149" s="28" t="s">
        <v>28</v>
      </c>
      <c r="K1149" s="11"/>
      <c r="L1149" s="4">
        <f t="shared" si="181"/>
        <v>0</v>
      </c>
      <c r="M1149" s="4"/>
      <c r="N1149" s="4"/>
      <c r="O1149" s="4">
        <f t="shared" si="182"/>
        <v>0</v>
      </c>
      <c r="P1149" s="4"/>
      <c r="Q1149" s="4"/>
      <c r="R1149" s="4">
        <f t="shared" si="183"/>
        <v>0</v>
      </c>
      <c r="S1149" s="4"/>
      <c r="T1149" s="4"/>
      <c r="U1149" s="4">
        <f t="shared" si="184"/>
        <v>0</v>
      </c>
      <c r="V1149" s="4"/>
      <c r="W1149" s="4"/>
      <c r="X1149" s="4">
        <f t="shared" si="185"/>
        <v>0</v>
      </c>
      <c r="Y1149" s="4"/>
      <c r="Z1149" s="4"/>
      <c r="AA1149" s="4">
        <f>C1149+I1149-L1149-O1149-U1149-X1149-R1149</f>
        <v>2840000</v>
      </c>
      <c r="AB1149" s="7"/>
    </row>
    <row r="1150" spans="1:28" ht="15.75" x14ac:dyDescent="0.25">
      <c r="A1150" s="29">
        <v>45412</v>
      </c>
      <c r="B1150" s="73" t="s">
        <v>1354</v>
      </c>
      <c r="C1150" s="25"/>
      <c r="D1150" s="27" t="s">
        <v>46</v>
      </c>
      <c r="E1150" s="25" t="s">
        <v>454</v>
      </c>
      <c r="F1150" s="25">
        <v>2</v>
      </c>
      <c r="G1150" s="25" t="s">
        <v>125</v>
      </c>
      <c r="H1150" s="25">
        <v>55000</v>
      </c>
      <c r="I1150" s="11">
        <f t="shared" si="180"/>
        <v>110000</v>
      </c>
      <c r="J1150" s="32" t="s">
        <v>324</v>
      </c>
      <c r="K1150" s="11"/>
      <c r="L1150" s="4">
        <f t="shared" si="181"/>
        <v>0</v>
      </c>
      <c r="M1150" s="4"/>
      <c r="N1150" s="4"/>
      <c r="O1150" s="4">
        <f t="shared" si="182"/>
        <v>0</v>
      </c>
      <c r="P1150" s="4"/>
      <c r="Q1150" s="4"/>
      <c r="R1150" s="4">
        <f t="shared" si="183"/>
        <v>0</v>
      </c>
      <c r="S1150" s="4"/>
      <c r="T1150" s="4"/>
      <c r="U1150" s="4">
        <f t="shared" si="184"/>
        <v>110000</v>
      </c>
      <c r="V1150" s="4">
        <v>110000</v>
      </c>
      <c r="W1150" s="4"/>
      <c r="X1150" s="4">
        <f t="shared" si="185"/>
        <v>0</v>
      </c>
      <c r="Y1150" s="4"/>
      <c r="Z1150" s="4"/>
      <c r="AA1150" s="4">
        <f>C1150+I1150-L1150-O1150-U1150-X1150-R1150</f>
        <v>0</v>
      </c>
      <c r="AB1150" s="7">
        <v>45412</v>
      </c>
    </row>
    <row r="1151" spans="1:28" ht="15.75" x14ac:dyDescent="0.25">
      <c r="A1151" s="29">
        <v>45412</v>
      </c>
      <c r="B1151" s="73" t="s">
        <v>1354</v>
      </c>
      <c r="C1151" s="25"/>
      <c r="D1151" s="27" t="s">
        <v>46</v>
      </c>
      <c r="E1151" s="25" t="s">
        <v>129</v>
      </c>
      <c r="F1151" s="25">
        <v>4</v>
      </c>
      <c r="G1151" s="25" t="s">
        <v>77</v>
      </c>
      <c r="H1151" s="25">
        <v>65000</v>
      </c>
      <c r="I1151" s="11">
        <f t="shared" si="180"/>
        <v>260000</v>
      </c>
      <c r="J1151" s="32" t="s">
        <v>324</v>
      </c>
      <c r="K1151" s="11"/>
      <c r="L1151" s="4">
        <f t="shared" si="181"/>
        <v>0</v>
      </c>
      <c r="M1151" s="4"/>
      <c r="N1151" s="4"/>
      <c r="O1151" s="4">
        <f t="shared" si="182"/>
        <v>0</v>
      </c>
      <c r="P1151" s="4"/>
      <c r="Q1151" s="4"/>
      <c r="R1151" s="4">
        <f t="shared" si="183"/>
        <v>0</v>
      </c>
      <c r="S1151" s="4"/>
      <c r="T1151" s="4"/>
      <c r="U1151" s="4">
        <f t="shared" si="184"/>
        <v>260000</v>
      </c>
      <c r="V1151" s="4">
        <v>260000</v>
      </c>
      <c r="W1151" s="4"/>
      <c r="X1151" s="4">
        <f t="shared" si="185"/>
        <v>0</v>
      </c>
      <c r="Y1151" s="4"/>
      <c r="Z1151" s="4"/>
      <c r="AA1151" s="4">
        <f>C1151+I1151-L1151-O1151-U1151-X1151-R1151</f>
        <v>0</v>
      </c>
      <c r="AB1151" s="7">
        <v>45412</v>
      </c>
    </row>
    <row r="1152" spans="1:28" ht="15.75" x14ac:dyDescent="0.25">
      <c r="A1152" s="29">
        <v>45412</v>
      </c>
      <c r="B1152" s="73" t="s">
        <v>209</v>
      </c>
      <c r="C1152" s="25"/>
      <c r="D1152" s="27" t="s">
        <v>46</v>
      </c>
      <c r="E1152" s="25" t="s">
        <v>534</v>
      </c>
      <c r="F1152" s="25">
        <v>125</v>
      </c>
      <c r="G1152" s="25" t="s">
        <v>34</v>
      </c>
      <c r="H1152" s="25">
        <v>3510</v>
      </c>
      <c r="I1152" s="11">
        <f t="shared" si="180"/>
        <v>438750</v>
      </c>
      <c r="J1152" s="31" t="s">
        <v>324</v>
      </c>
      <c r="K1152" s="11"/>
      <c r="L1152" s="4">
        <f t="shared" si="181"/>
        <v>238750</v>
      </c>
      <c r="M1152" s="4">
        <v>193500</v>
      </c>
      <c r="N1152" s="4">
        <v>45250</v>
      </c>
      <c r="O1152" s="4">
        <f t="shared" si="182"/>
        <v>0</v>
      </c>
      <c r="P1152" s="4"/>
      <c r="Q1152" s="4"/>
      <c r="R1152" s="4">
        <f t="shared" si="183"/>
        <v>0</v>
      </c>
      <c r="S1152" s="4"/>
      <c r="T1152" s="4"/>
      <c r="U1152" s="4">
        <f t="shared" si="184"/>
        <v>200000</v>
      </c>
      <c r="V1152" s="4">
        <v>200000</v>
      </c>
      <c r="W1152" s="4"/>
      <c r="X1152" s="4">
        <f t="shared" si="185"/>
        <v>0</v>
      </c>
      <c r="Y1152" s="4"/>
      <c r="Z1152" s="4"/>
      <c r="AA1152" s="4">
        <f>C1152+I1152-L1152-O1152-U1152-X1152-R1152</f>
        <v>0</v>
      </c>
      <c r="AB1152" s="7">
        <v>45412</v>
      </c>
    </row>
    <row r="1153" spans="1:28" ht="15.75" x14ac:dyDescent="0.25">
      <c r="A1153" s="29">
        <v>45412</v>
      </c>
      <c r="B1153" s="73" t="s">
        <v>209</v>
      </c>
      <c r="C1153" s="25"/>
      <c r="D1153" s="25" t="s">
        <v>46</v>
      </c>
      <c r="E1153" s="25" t="s">
        <v>109</v>
      </c>
      <c r="F1153" s="25">
        <v>250</v>
      </c>
      <c r="G1153" s="25" t="s">
        <v>34</v>
      </c>
      <c r="H1153" s="25">
        <v>1040</v>
      </c>
      <c r="I1153" s="11">
        <f t="shared" si="180"/>
        <v>260000</v>
      </c>
      <c r="J1153" s="31" t="s">
        <v>324</v>
      </c>
      <c r="K1153" s="11"/>
      <c r="L1153" s="4">
        <f t="shared" si="181"/>
        <v>260000</v>
      </c>
      <c r="M1153" s="4"/>
      <c r="N1153" s="4">
        <v>260000</v>
      </c>
      <c r="O1153" s="4">
        <f t="shared" si="182"/>
        <v>0</v>
      </c>
      <c r="P1153" s="4"/>
      <c r="Q1153" s="4"/>
      <c r="R1153" s="4">
        <f t="shared" si="183"/>
        <v>0</v>
      </c>
      <c r="S1153" s="4"/>
      <c r="T1153" s="4"/>
      <c r="U1153" s="4">
        <f t="shared" si="184"/>
        <v>0</v>
      </c>
      <c r="V1153" s="4"/>
      <c r="W1153" s="4"/>
      <c r="X1153" s="4">
        <f t="shared" si="185"/>
        <v>0</v>
      </c>
      <c r="Y1153" s="4"/>
      <c r="Z1153" s="4"/>
      <c r="AA1153" s="4">
        <f>C1153+I1153-L1153-O1153-U1153-X1153-R1153</f>
        <v>0</v>
      </c>
      <c r="AB1153" s="7">
        <v>45412</v>
      </c>
    </row>
    <row r="1154" spans="1:28" ht="15.75" x14ac:dyDescent="0.25">
      <c r="A1154" s="29">
        <v>45412</v>
      </c>
      <c r="B1154" s="73" t="s">
        <v>744</v>
      </c>
      <c r="C1154" s="27"/>
      <c r="D1154" s="25" t="s">
        <v>52</v>
      </c>
      <c r="E1154" s="27" t="s">
        <v>348</v>
      </c>
      <c r="F1154" s="27">
        <v>1200</v>
      </c>
      <c r="G1154" s="25" t="s">
        <v>34</v>
      </c>
      <c r="H1154" s="27">
        <v>1150</v>
      </c>
      <c r="I1154" s="11">
        <f t="shared" si="180"/>
        <v>1380000</v>
      </c>
      <c r="J1154" s="32" t="s">
        <v>324</v>
      </c>
      <c r="K1154" s="11"/>
      <c r="L1154" s="4">
        <f t="shared" si="181"/>
        <v>1380000</v>
      </c>
      <c r="M1154" s="4">
        <v>1380000</v>
      </c>
      <c r="N1154" s="4"/>
      <c r="O1154" s="4">
        <f t="shared" si="182"/>
        <v>0</v>
      </c>
      <c r="P1154" s="4"/>
      <c r="Q1154" s="4"/>
      <c r="R1154" s="4">
        <f t="shared" si="183"/>
        <v>0</v>
      </c>
      <c r="S1154" s="4"/>
      <c r="T1154" s="4"/>
      <c r="U1154" s="4">
        <f t="shared" si="184"/>
        <v>0</v>
      </c>
      <c r="V1154" s="4"/>
      <c r="W1154" s="4"/>
      <c r="X1154" s="4">
        <f t="shared" si="185"/>
        <v>0</v>
      </c>
      <c r="Y1154" s="4"/>
      <c r="Z1154" s="4"/>
      <c r="AA1154" s="4">
        <f>C1154+I1154-L1154-O1154-U1154-X1154-R1154</f>
        <v>0</v>
      </c>
      <c r="AB1154" s="7">
        <v>45412</v>
      </c>
    </row>
    <row r="1155" spans="1:28" ht="15.75" x14ac:dyDescent="0.25">
      <c r="A1155" s="29">
        <v>45412</v>
      </c>
      <c r="B1155" s="73" t="s">
        <v>291</v>
      </c>
      <c r="C1155" s="25"/>
      <c r="D1155" s="25" t="s">
        <v>52</v>
      </c>
      <c r="E1155" s="25" t="s">
        <v>150</v>
      </c>
      <c r="F1155" s="25">
        <v>20</v>
      </c>
      <c r="G1155" s="25" t="s">
        <v>77</v>
      </c>
      <c r="H1155" s="25">
        <v>50000</v>
      </c>
      <c r="I1155" s="11">
        <f t="shared" si="180"/>
        <v>1000000</v>
      </c>
      <c r="J1155" s="32" t="s">
        <v>312</v>
      </c>
      <c r="K1155" s="11" t="s">
        <v>1357</v>
      </c>
      <c r="L1155" s="4">
        <f t="shared" si="181"/>
        <v>0</v>
      </c>
      <c r="M1155" s="4"/>
      <c r="N1155" s="4"/>
      <c r="O1155" s="4">
        <f t="shared" si="182"/>
        <v>1000000</v>
      </c>
      <c r="P1155" s="4">
        <v>1000000</v>
      </c>
      <c r="Q1155" s="4"/>
      <c r="R1155" s="4">
        <f t="shared" si="183"/>
        <v>0</v>
      </c>
      <c r="S1155" s="4"/>
      <c r="T1155" s="4"/>
      <c r="U1155" s="4">
        <f t="shared" si="184"/>
        <v>0</v>
      </c>
      <c r="V1155" s="4"/>
      <c r="W1155" s="4"/>
      <c r="X1155" s="4">
        <f t="shared" si="185"/>
        <v>0</v>
      </c>
      <c r="Y1155" s="4"/>
      <c r="Z1155" s="4"/>
      <c r="AA1155" s="4">
        <f>C1155+I1155-L1155-O1155-U1155-X1155-R1155</f>
        <v>0</v>
      </c>
      <c r="AB1155" s="7">
        <v>45412</v>
      </c>
    </row>
    <row r="1156" spans="1:28" ht="15.75" x14ac:dyDescent="0.25">
      <c r="A1156" s="29">
        <v>45412</v>
      </c>
      <c r="B1156" s="73" t="s">
        <v>291</v>
      </c>
      <c r="C1156" s="25"/>
      <c r="D1156" s="25" t="s">
        <v>52</v>
      </c>
      <c r="E1156" s="25" t="s">
        <v>42</v>
      </c>
      <c r="F1156" s="25">
        <v>200</v>
      </c>
      <c r="G1156" s="25" t="s">
        <v>34</v>
      </c>
      <c r="H1156" s="25">
        <v>4000</v>
      </c>
      <c r="I1156" s="11">
        <f t="shared" si="180"/>
        <v>800000</v>
      </c>
      <c r="J1156" s="32" t="s">
        <v>312</v>
      </c>
      <c r="K1156" s="11" t="s">
        <v>1357</v>
      </c>
      <c r="L1156" s="4">
        <f t="shared" si="181"/>
        <v>0</v>
      </c>
      <c r="M1156" s="4"/>
      <c r="N1156" s="4"/>
      <c r="O1156" s="4">
        <f t="shared" si="182"/>
        <v>800000</v>
      </c>
      <c r="P1156" s="4">
        <v>800000</v>
      </c>
      <c r="Q1156" s="4"/>
      <c r="R1156" s="4">
        <f t="shared" si="183"/>
        <v>0</v>
      </c>
      <c r="S1156" s="4"/>
      <c r="T1156" s="4"/>
      <c r="U1156" s="4">
        <f t="shared" si="184"/>
        <v>0</v>
      </c>
      <c r="V1156" s="4"/>
      <c r="W1156" s="4"/>
      <c r="X1156" s="4">
        <f t="shared" si="185"/>
        <v>0</v>
      </c>
      <c r="Y1156" s="4"/>
      <c r="Z1156" s="4"/>
      <c r="AA1156" s="4">
        <f>C1156+I1156-L1156-O1156-U1156-X1156-R1156</f>
        <v>0</v>
      </c>
      <c r="AB1156" s="7">
        <v>45412</v>
      </c>
    </row>
    <row r="1157" spans="1:28" ht="15.75" x14ac:dyDescent="0.25">
      <c r="A1157" s="29">
        <v>45412</v>
      </c>
      <c r="B1157" s="72" t="s">
        <v>194</v>
      </c>
      <c r="C1157" s="25"/>
      <c r="D1157" s="25" t="s">
        <v>52</v>
      </c>
      <c r="E1157" s="25" t="s">
        <v>374</v>
      </c>
      <c r="F1157" s="25">
        <v>2</v>
      </c>
      <c r="G1157" s="25" t="s">
        <v>27</v>
      </c>
      <c r="H1157" s="25">
        <v>40000</v>
      </c>
      <c r="I1157" s="11">
        <f t="shared" si="180"/>
        <v>80000</v>
      </c>
      <c r="J1157" s="32" t="s">
        <v>324</v>
      </c>
      <c r="K1157" s="11"/>
      <c r="L1157" s="4">
        <f t="shared" si="181"/>
        <v>0</v>
      </c>
      <c r="M1157" s="4"/>
      <c r="N1157" s="4"/>
      <c r="O1157" s="4">
        <f t="shared" si="182"/>
        <v>0</v>
      </c>
      <c r="P1157" s="4"/>
      <c r="Q1157" s="4"/>
      <c r="R1157" s="4">
        <f t="shared" si="183"/>
        <v>0</v>
      </c>
      <c r="S1157" s="4"/>
      <c r="T1157" s="4"/>
      <c r="U1157" s="4">
        <f t="shared" si="184"/>
        <v>80000</v>
      </c>
      <c r="V1157" s="4">
        <v>80000</v>
      </c>
      <c r="W1157" s="4"/>
      <c r="X1157" s="4">
        <f t="shared" si="185"/>
        <v>0</v>
      </c>
      <c r="Y1157" s="4"/>
      <c r="Z1157" s="4"/>
      <c r="AA1157" s="4">
        <f>C1157+I1157-L1157-O1157-U1157-X1157-R1157</f>
        <v>0</v>
      </c>
      <c r="AB1157" s="7">
        <v>45412</v>
      </c>
    </row>
    <row r="1158" spans="1:28" ht="15.75" x14ac:dyDescent="0.25">
      <c r="A1158" s="29">
        <v>45412</v>
      </c>
      <c r="B1158" s="72" t="s">
        <v>194</v>
      </c>
      <c r="C1158" s="25"/>
      <c r="D1158" s="25" t="s">
        <v>52</v>
      </c>
      <c r="E1158" s="25" t="s">
        <v>129</v>
      </c>
      <c r="F1158" s="25">
        <v>2</v>
      </c>
      <c r="G1158" s="25" t="s">
        <v>34</v>
      </c>
      <c r="H1158" s="25">
        <v>65000</v>
      </c>
      <c r="I1158" s="11">
        <f t="shared" si="180"/>
        <v>130000</v>
      </c>
      <c r="J1158" s="32" t="s">
        <v>324</v>
      </c>
      <c r="K1158" s="11"/>
      <c r="L1158" s="4">
        <f t="shared" si="181"/>
        <v>0</v>
      </c>
      <c r="M1158" s="4"/>
      <c r="N1158" s="4"/>
      <c r="O1158" s="4">
        <f t="shared" si="182"/>
        <v>0</v>
      </c>
      <c r="P1158" s="4"/>
      <c r="Q1158" s="4"/>
      <c r="R1158" s="4">
        <f t="shared" si="183"/>
        <v>0</v>
      </c>
      <c r="S1158" s="4"/>
      <c r="T1158" s="4"/>
      <c r="U1158" s="4">
        <f t="shared" si="184"/>
        <v>130000</v>
      </c>
      <c r="V1158" s="4">
        <v>130000</v>
      </c>
      <c r="W1158" s="4"/>
      <c r="X1158" s="4">
        <f t="shared" si="185"/>
        <v>0</v>
      </c>
      <c r="Y1158" s="4"/>
      <c r="Z1158" s="4"/>
      <c r="AA1158" s="4">
        <f>C1158+I1158-L1158-O1158-U1158-X1158-R1158</f>
        <v>0</v>
      </c>
      <c r="AB1158" s="7">
        <v>45412</v>
      </c>
    </row>
    <row r="1159" spans="1:28" ht="15.75" x14ac:dyDescent="0.25">
      <c r="A1159" s="29">
        <v>45412</v>
      </c>
      <c r="B1159" s="72" t="s">
        <v>789</v>
      </c>
      <c r="C1159" s="25"/>
      <c r="D1159" s="25" t="s">
        <v>46</v>
      </c>
      <c r="E1159" s="25" t="s">
        <v>129</v>
      </c>
      <c r="F1159" s="25">
        <v>4</v>
      </c>
      <c r="G1159" s="25" t="s">
        <v>77</v>
      </c>
      <c r="H1159" s="25">
        <v>65000</v>
      </c>
      <c r="I1159" s="11">
        <f t="shared" si="180"/>
        <v>260000</v>
      </c>
      <c r="J1159" s="32" t="s">
        <v>324</v>
      </c>
      <c r="K1159" s="11"/>
      <c r="L1159" s="4">
        <f t="shared" si="181"/>
        <v>0</v>
      </c>
      <c r="M1159" s="4"/>
      <c r="N1159" s="4"/>
      <c r="O1159" s="4">
        <f t="shared" si="182"/>
        <v>0</v>
      </c>
      <c r="P1159" s="4"/>
      <c r="Q1159" s="4"/>
      <c r="R1159" s="4">
        <f t="shared" si="183"/>
        <v>0</v>
      </c>
      <c r="S1159" s="4"/>
      <c r="T1159" s="4"/>
      <c r="U1159" s="4">
        <f t="shared" si="184"/>
        <v>260000</v>
      </c>
      <c r="V1159" s="4">
        <v>260000</v>
      </c>
      <c r="W1159" s="4"/>
      <c r="X1159" s="4">
        <f t="shared" si="185"/>
        <v>0</v>
      </c>
      <c r="Y1159" s="4"/>
      <c r="Z1159" s="4"/>
      <c r="AA1159" s="4">
        <f>C1159+I1159-L1159-O1159-U1159-X1159-R1159</f>
        <v>0</v>
      </c>
      <c r="AB1159" s="7">
        <v>45412</v>
      </c>
    </row>
    <row r="1160" spans="1:28" ht="15.75" x14ac:dyDescent="0.25">
      <c r="A1160" s="29">
        <v>45412</v>
      </c>
      <c r="B1160" s="72" t="s">
        <v>45</v>
      </c>
      <c r="C1160" s="25"/>
      <c r="D1160" s="25" t="s">
        <v>46</v>
      </c>
      <c r="E1160" s="25" t="s">
        <v>135</v>
      </c>
      <c r="F1160" s="25">
        <v>10</v>
      </c>
      <c r="G1160" s="25" t="s">
        <v>48</v>
      </c>
      <c r="H1160" s="25">
        <v>145000</v>
      </c>
      <c r="I1160" s="11">
        <f t="shared" si="180"/>
        <v>1450000</v>
      </c>
      <c r="J1160" s="31" t="s">
        <v>324</v>
      </c>
      <c r="K1160" s="11"/>
      <c r="L1160" s="4">
        <f t="shared" si="181"/>
        <v>1450000</v>
      </c>
      <c r="M1160" s="4">
        <v>1450000</v>
      </c>
      <c r="N1160" s="4"/>
      <c r="O1160" s="4">
        <f t="shared" si="182"/>
        <v>0</v>
      </c>
      <c r="P1160" s="4"/>
      <c r="Q1160" s="4"/>
      <c r="R1160" s="4">
        <f t="shared" si="183"/>
        <v>0</v>
      </c>
      <c r="S1160" s="4"/>
      <c r="T1160" s="4"/>
      <c r="U1160" s="4">
        <f t="shared" si="184"/>
        <v>0</v>
      </c>
      <c r="V1160" s="4"/>
      <c r="W1160" s="4"/>
      <c r="X1160" s="4">
        <f t="shared" si="185"/>
        <v>0</v>
      </c>
      <c r="Y1160" s="4"/>
      <c r="Z1160" s="4"/>
      <c r="AA1160" s="4">
        <f>C1160+I1160-L1160-O1160-U1160-X1160-R1160</f>
        <v>0</v>
      </c>
      <c r="AB1160" s="7">
        <v>45412</v>
      </c>
    </row>
    <row r="1161" spans="1:28" ht="15.75" x14ac:dyDescent="0.25">
      <c r="A1161" s="29">
        <v>45412</v>
      </c>
      <c r="B1161" s="72" t="s">
        <v>565</v>
      </c>
      <c r="C1161" s="25"/>
      <c r="D1161" s="25" t="s">
        <v>46</v>
      </c>
      <c r="E1161" s="25" t="s">
        <v>348</v>
      </c>
      <c r="F1161" s="25">
        <v>1000</v>
      </c>
      <c r="G1161" s="25" t="s">
        <v>34</v>
      </c>
      <c r="H1161" s="25">
        <v>1150</v>
      </c>
      <c r="I1161" s="11">
        <f t="shared" si="180"/>
        <v>1150000</v>
      </c>
      <c r="J1161" s="31" t="s">
        <v>324</v>
      </c>
      <c r="K1161" s="11"/>
      <c r="L1161" s="4">
        <f t="shared" si="181"/>
        <v>0</v>
      </c>
      <c r="M1161" s="4"/>
      <c r="N1161" s="4"/>
      <c r="O1161" s="4">
        <f t="shared" si="182"/>
        <v>0</v>
      </c>
      <c r="P1161" s="4"/>
      <c r="Q1161" s="4"/>
      <c r="R1161" s="4">
        <f t="shared" si="183"/>
        <v>0</v>
      </c>
      <c r="S1161" s="4"/>
      <c r="T1161" s="4"/>
      <c r="U1161" s="4">
        <f t="shared" si="184"/>
        <v>1150000</v>
      </c>
      <c r="V1161" s="4">
        <v>1150000</v>
      </c>
      <c r="W1161" s="4"/>
      <c r="X1161" s="4">
        <f t="shared" si="185"/>
        <v>0</v>
      </c>
      <c r="Y1161" s="4"/>
      <c r="Z1161" s="4"/>
      <c r="AA1161" s="4">
        <f>C1161+I1161-L1161-O1161-U1161-X1161-R1161</f>
        <v>0</v>
      </c>
      <c r="AB1161" s="7">
        <v>45412</v>
      </c>
    </row>
    <row r="1162" spans="1:28" ht="15.75" x14ac:dyDescent="0.25">
      <c r="A1162" s="29">
        <v>45412</v>
      </c>
      <c r="B1162" s="72" t="s">
        <v>565</v>
      </c>
      <c r="C1162" s="25"/>
      <c r="D1162" s="25" t="s">
        <v>46</v>
      </c>
      <c r="E1162" s="25" t="s">
        <v>135</v>
      </c>
      <c r="F1162" s="25">
        <v>1</v>
      </c>
      <c r="G1162" s="25" t="s">
        <v>48</v>
      </c>
      <c r="H1162" s="25">
        <v>160000</v>
      </c>
      <c r="I1162" s="11">
        <f t="shared" si="180"/>
        <v>160000</v>
      </c>
      <c r="J1162" s="31" t="s">
        <v>324</v>
      </c>
      <c r="K1162" s="11"/>
      <c r="L1162" s="4">
        <f t="shared" si="181"/>
        <v>0</v>
      </c>
      <c r="M1162" s="4"/>
      <c r="N1162" s="4"/>
      <c r="O1162" s="4">
        <f t="shared" si="182"/>
        <v>0</v>
      </c>
      <c r="P1162" s="4"/>
      <c r="Q1162" s="4"/>
      <c r="R1162" s="4">
        <f t="shared" si="183"/>
        <v>0</v>
      </c>
      <c r="S1162" s="4"/>
      <c r="T1162" s="4"/>
      <c r="U1162" s="4">
        <f t="shared" si="184"/>
        <v>160000</v>
      </c>
      <c r="V1162" s="4">
        <v>160000</v>
      </c>
      <c r="W1162" s="4"/>
      <c r="X1162" s="4">
        <f t="shared" si="185"/>
        <v>0</v>
      </c>
      <c r="Y1162" s="4"/>
      <c r="Z1162" s="4"/>
      <c r="AA1162" s="4">
        <f>C1162+I1162-L1162-O1162-U1162-X1162-R1162</f>
        <v>0</v>
      </c>
      <c r="AB1162" s="7">
        <v>45412</v>
      </c>
    </row>
    <row r="1163" spans="1:28" ht="15.75" x14ac:dyDescent="0.25">
      <c r="A1163" s="29">
        <v>45412</v>
      </c>
      <c r="B1163" s="72" t="s">
        <v>565</v>
      </c>
      <c r="C1163" s="25"/>
      <c r="D1163" s="25" t="s">
        <v>46</v>
      </c>
      <c r="E1163" s="25" t="s">
        <v>47</v>
      </c>
      <c r="F1163" s="25">
        <v>1</v>
      </c>
      <c r="G1163" s="25" t="s">
        <v>48</v>
      </c>
      <c r="H1163" s="25">
        <v>160000</v>
      </c>
      <c r="I1163" s="11">
        <f t="shared" si="180"/>
        <v>160000</v>
      </c>
      <c r="J1163" s="31" t="s">
        <v>324</v>
      </c>
      <c r="K1163" s="11"/>
      <c r="L1163" s="4">
        <f t="shared" si="181"/>
        <v>0</v>
      </c>
      <c r="M1163" s="4"/>
      <c r="N1163" s="4"/>
      <c r="O1163" s="4">
        <f t="shared" si="182"/>
        <v>0</v>
      </c>
      <c r="P1163" s="4"/>
      <c r="Q1163" s="4"/>
      <c r="R1163" s="4">
        <f t="shared" si="183"/>
        <v>0</v>
      </c>
      <c r="S1163" s="4"/>
      <c r="T1163" s="4"/>
      <c r="U1163" s="4">
        <f t="shared" si="184"/>
        <v>160000</v>
      </c>
      <c r="V1163" s="4">
        <v>160000</v>
      </c>
      <c r="W1163" s="4"/>
      <c r="X1163" s="4">
        <f t="shared" si="185"/>
        <v>0</v>
      </c>
      <c r="Y1163" s="4"/>
      <c r="Z1163" s="4"/>
      <c r="AA1163" s="4">
        <f>C1163+I1163-L1163-O1163-U1163-X1163-R1163</f>
        <v>0</v>
      </c>
      <c r="AB1163" s="7">
        <v>45412</v>
      </c>
    </row>
    <row r="1164" spans="1:28" ht="15.75" x14ac:dyDescent="0.25">
      <c r="A1164" s="29">
        <v>45412</v>
      </c>
      <c r="B1164" s="73" t="s">
        <v>304</v>
      </c>
      <c r="C1164" s="27"/>
      <c r="D1164" s="27" t="s">
        <v>46</v>
      </c>
      <c r="E1164" s="27" t="s">
        <v>64</v>
      </c>
      <c r="F1164" s="27">
        <v>300</v>
      </c>
      <c r="G1164" s="27" t="s">
        <v>39</v>
      </c>
      <c r="H1164" s="27">
        <v>60000</v>
      </c>
      <c r="I1164" s="11">
        <f t="shared" si="180"/>
        <v>18000000</v>
      </c>
      <c r="J1164" s="28" t="s">
        <v>28</v>
      </c>
      <c r="K1164" s="11"/>
      <c r="L1164" s="4">
        <f t="shared" si="181"/>
        <v>0</v>
      </c>
      <c r="M1164" s="4"/>
      <c r="N1164" s="4"/>
      <c r="O1164" s="4">
        <f t="shared" si="182"/>
        <v>0</v>
      </c>
      <c r="P1164" s="4"/>
      <c r="Q1164" s="4"/>
      <c r="R1164" s="4">
        <f t="shared" si="183"/>
        <v>0</v>
      </c>
      <c r="S1164" s="4"/>
      <c r="T1164" s="4"/>
      <c r="U1164" s="4">
        <f t="shared" si="184"/>
        <v>0</v>
      </c>
      <c r="V1164" s="4"/>
      <c r="W1164" s="4"/>
      <c r="X1164" s="4">
        <f t="shared" si="185"/>
        <v>0</v>
      </c>
      <c r="Y1164" s="4"/>
      <c r="Z1164" s="4"/>
      <c r="AA1164" s="4">
        <f>C1164+I1164-L1164-O1164-U1164-X1164-R1164</f>
        <v>18000000</v>
      </c>
      <c r="AB1164" s="7"/>
    </row>
    <row r="1165" spans="1:28" ht="15.75" x14ac:dyDescent="0.25">
      <c r="A1165" s="29">
        <v>45412</v>
      </c>
      <c r="B1165" s="73" t="s">
        <v>372</v>
      </c>
      <c r="C1165" s="25"/>
      <c r="D1165" s="27" t="s">
        <v>46</v>
      </c>
      <c r="E1165" s="25" t="s">
        <v>138</v>
      </c>
      <c r="F1165" s="25">
        <v>750</v>
      </c>
      <c r="G1165" s="25" t="s">
        <v>34</v>
      </c>
      <c r="H1165" s="25">
        <v>1550</v>
      </c>
      <c r="I1165" s="11">
        <f t="shared" si="180"/>
        <v>1162500</v>
      </c>
      <c r="J1165" s="28" t="s">
        <v>28</v>
      </c>
      <c r="K1165" s="11"/>
      <c r="L1165" s="4">
        <f t="shared" si="181"/>
        <v>0</v>
      </c>
      <c r="M1165" s="4"/>
      <c r="N1165" s="4"/>
      <c r="O1165" s="4">
        <f t="shared" si="182"/>
        <v>0</v>
      </c>
      <c r="P1165" s="4"/>
      <c r="Q1165" s="4"/>
      <c r="R1165" s="4">
        <f t="shared" si="183"/>
        <v>0</v>
      </c>
      <c r="S1165" s="4"/>
      <c r="T1165" s="4"/>
      <c r="U1165" s="4">
        <f t="shared" si="184"/>
        <v>0</v>
      </c>
      <c r="V1165" s="4"/>
      <c r="W1165" s="4"/>
      <c r="X1165" s="4">
        <f t="shared" si="185"/>
        <v>0</v>
      </c>
      <c r="Y1165" s="4"/>
      <c r="Z1165" s="4"/>
      <c r="AA1165" s="4">
        <f>C1165+I1165-L1165-O1165-U1165-X1165-R1165</f>
        <v>1162500</v>
      </c>
      <c r="AB1165" s="7"/>
    </row>
    <row r="1166" spans="1:28" ht="15.75" x14ac:dyDescent="0.25">
      <c r="A1166" s="29">
        <v>45412</v>
      </c>
      <c r="B1166" s="73" t="s">
        <v>243</v>
      </c>
      <c r="C1166" s="27"/>
      <c r="D1166" s="27" t="s">
        <v>46</v>
      </c>
      <c r="E1166" s="27" t="s">
        <v>69</v>
      </c>
      <c r="F1166" s="27">
        <v>25</v>
      </c>
      <c r="G1166" s="25" t="s">
        <v>39</v>
      </c>
      <c r="H1166" s="27">
        <v>200000</v>
      </c>
      <c r="I1166" s="11">
        <f t="shared" si="180"/>
        <v>5000000</v>
      </c>
      <c r="J1166" s="28" t="s">
        <v>28</v>
      </c>
      <c r="K1166" s="11"/>
      <c r="L1166" s="4">
        <f t="shared" si="181"/>
        <v>0</v>
      </c>
      <c r="M1166" s="4"/>
      <c r="N1166" s="4"/>
      <c r="O1166" s="4">
        <f t="shared" si="182"/>
        <v>0</v>
      </c>
      <c r="P1166" s="4"/>
      <c r="Q1166" s="4"/>
      <c r="R1166" s="4">
        <f t="shared" si="183"/>
        <v>0</v>
      </c>
      <c r="S1166" s="4"/>
      <c r="T1166" s="4"/>
      <c r="U1166" s="4">
        <f t="shared" si="184"/>
        <v>0</v>
      </c>
      <c r="V1166" s="4"/>
      <c r="W1166" s="4"/>
      <c r="X1166" s="4">
        <f t="shared" si="185"/>
        <v>0</v>
      </c>
      <c r="Y1166" s="4"/>
      <c r="Z1166" s="4"/>
      <c r="AA1166" s="4">
        <f>C1166+I1166-L1166-O1166-U1166-X1166-R1166</f>
        <v>5000000</v>
      </c>
      <c r="AB1166" s="7"/>
    </row>
    <row r="1167" spans="1:28" ht="15.75" x14ac:dyDescent="0.25">
      <c r="A1167" s="29">
        <v>45412</v>
      </c>
      <c r="B1167" s="73" t="s">
        <v>243</v>
      </c>
      <c r="C1167" s="25"/>
      <c r="D1167" s="27" t="s">
        <v>46</v>
      </c>
      <c r="E1167" s="25" t="s">
        <v>128</v>
      </c>
      <c r="F1167" s="25">
        <v>50</v>
      </c>
      <c r="G1167" s="25" t="s">
        <v>39</v>
      </c>
      <c r="H1167" s="25">
        <v>115000</v>
      </c>
      <c r="I1167" s="11">
        <f t="shared" si="180"/>
        <v>5750000</v>
      </c>
      <c r="J1167" s="28" t="s">
        <v>28</v>
      </c>
      <c r="K1167" s="11"/>
      <c r="L1167" s="4">
        <f t="shared" si="181"/>
        <v>0</v>
      </c>
      <c r="M1167" s="4"/>
      <c r="N1167" s="4"/>
      <c r="O1167" s="4">
        <f t="shared" si="182"/>
        <v>0</v>
      </c>
      <c r="P1167" s="4"/>
      <c r="Q1167" s="4"/>
      <c r="R1167" s="4">
        <f t="shared" si="183"/>
        <v>0</v>
      </c>
      <c r="S1167" s="4"/>
      <c r="T1167" s="4"/>
      <c r="U1167" s="4">
        <f t="shared" si="184"/>
        <v>0</v>
      </c>
      <c r="V1167" s="4"/>
      <c r="W1167" s="4"/>
      <c r="X1167" s="4">
        <f t="shared" si="185"/>
        <v>0</v>
      </c>
      <c r="Y1167" s="4"/>
      <c r="Z1167" s="4"/>
      <c r="AA1167" s="4">
        <f>C1167+I1167-L1167-O1167-U1167-X1167-R1167</f>
        <v>5750000</v>
      </c>
      <c r="AB1167" s="7"/>
    </row>
    <row r="1168" spans="1:28" ht="15.75" x14ac:dyDescent="0.25">
      <c r="A1168" s="29">
        <v>45412</v>
      </c>
      <c r="B1168" s="27" t="s">
        <v>359</v>
      </c>
      <c r="C1168" s="25"/>
      <c r="D1168" s="27" t="s">
        <v>46</v>
      </c>
      <c r="E1168" s="25" t="s">
        <v>249</v>
      </c>
      <c r="F1168" s="25">
        <v>100</v>
      </c>
      <c r="G1168" s="25" t="s">
        <v>34</v>
      </c>
      <c r="H1168" s="25">
        <v>4000</v>
      </c>
      <c r="I1168" s="11">
        <f t="shared" si="180"/>
        <v>400000</v>
      </c>
      <c r="J1168" s="28" t="s">
        <v>28</v>
      </c>
      <c r="K1168" s="11"/>
      <c r="L1168" s="4">
        <f t="shared" si="181"/>
        <v>0</v>
      </c>
      <c r="M1168" s="4"/>
      <c r="N1168" s="4"/>
      <c r="O1168" s="4">
        <f t="shared" si="182"/>
        <v>0</v>
      </c>
      <c r="P1168" s="4"/>
      <c r="Q1168" s="4"/>
      <c r="R1168" s="4">
        <f t="shared" si="183"/>
        <v>0</v>
      </c>
      <c r="S1168" s="4"/>
      <c r="T1168" s="4"/>
      <c r="U1168" s="4">
        <f t="shared" si="184"/>
        <v>0</v>
      </c>
      <c r="V1168" s="4"/>
      <c r="W1168" s="4"/>
      <c r="X1168" s="4">
        <f t="shared" si="185"/>
        <v>0</v>
      </c>
      <c r="Y1168" s="4"/>
      <c r="Z1168" s="4"/>
      <c r="AA1168" s="4">
        <f>C1168+I1168-L1168-O1168-U1168-X1168-R1168</f>
        <v>400000</v>
      </c>
      <c r="AB1168" s="7"/>
    </row>
    <row r="1169" spans="1:28" ht="15.75" x14ac:dyDescent="0.25">
      <c r="A1169" s="29">
        <v>45412</v>
      </c>
      <c r="B1169" s="73" t="s">
        <v>134</v>
      </c>
      <c r="C1169" s="25"/>
      <c r="D1169" s="27" t="s">
        <v>46</v>
      </c>
      <c r="E1169" s="25" t="s">
        <v>179</v>
      </c>
      <c r="F1169" s="25">
        <v>1000</v>
      </c>
      <c r="G1169" s="25" t="s">
        <v>34</v>
      </c>
      <c r="H1169" s="25">
        <v>1750</v>
      </c>
      <c r="I1169" s="11">
        <f t="shared" si="180"/>
        <v>1750000</v>
      </c>
      <c r="J1169" s="28" t="s">
        <v>28</v>
      </c>
      <c r="K1169" s="11"/>
      <c r="L1169" s="4">
        <f t="shared" si="181"/>
        <v>0</v>
      </c>
      <c r="M1169" s="4"/>
      <c r="N1169" s="4"/>
      <c r="O1169" s="4">
        <f t="shared" si="182"/>
        <v>0</v>
      </c>
      <c r="P1169" s="4"/>
      <c r="Q1169" s="4"/>
      <c r="R1169" s="4">
        <f t="shared" si="183"/>
        <v>0</v>
      </c>
      <c r="S1169" s="4"/>
      <c r="T1169" s="4"/>
      <c r="U1169" s="4">
        <f t="shared" si="184"/>
        <v>0</v>
      </c>
      <c r="V1169" s="4"/>
      <c r="W1169" s="4"/>
      <c r="X1169" s="4">
        <f t="shared" si="185"/>
        <v>0</v>
      </c>
      <c r="Y1169" s="4"/>
      <c r="Z1169" s="4"/>
      <c r="AA1169" s="4">
        <f>C1169+I1169-L1169-O1169-U1169-X1169-R1169</f>
        <v>1750000</v>
      </c>
      <c r="AB1169" s="7"/>
    </row>
    <row r="1170" spans="1:28" ht="15.75" x14ac:dyDescent="0.25">
      <c r="A1170" s="29">
        <v>45412</v>
      </c>
      <c r="B1170" s="73" t="s">
        <v>134</v>
      </c>
      <c r="C1170" s="27"/>
      <c r="D1170" s="27" t="s">
        <v>46</v>
      </c>
      <c r="E1170" s="27" t="s">
        <v>42</v>
      </c>
      <c r="F1170" s="27">
        <v>1000</v>
      </c>
      <c r="G1170" s="25" t="s">
        <v>34</v>
      </c>
      <c r="H1170" s="27">
        <v>4500</v>
      </c>
      <c r="I1170" s="11">
        <f t="shared" si="180"/>
        <v>4500000</v>
      </c>
      <c r="J1170" s="28" t="s">
        <v>28</v>
      </c>
      <c r="K1170" s="11"/>
      <c r="L1170" s="4">
        <f t="shared" si="181"/>
        <v>0</v>
      </c>
      <c r="M1170" s="4"/>
      <c r="N1170" s="4"/>
      <c r="O1170" s="4">
        <f t="shared" si="182"/>
        <v>0</v>
      </c>
      <c r="P1170" s="4"/>
      <c r="Q1170" s="4"/>
      <c r="R1170" s="4">
        <f t="shared" si="183"/>
        <v>0</v>
      </c>
      <c r="S1170" s="4"/>
      <c r="T1170" s="4"/>
      <c r="U1170" s="4">
        <f t="shared" si="184"/>
        <v>0</v>
      </c>
      <c r="V1170" s="4"/>
      <c r="W1170" s="4"/>
      <c r="X1170" s="4">
        <f t="shared" si="185"/>
        <v>0</v>
      </c>
      <c r="Y1170" s="4"/>
      <c r="Z1170" s="4"/>
      <c r="AA1170" s="4">
        <f>C1170+I1170-L1170-O1170-U1170-X1170-R1170</f>
        <v>4500000</v>
      </c>
      <c r="AB1170" s="7"/>
    </row>
    <row r="1171" spans="1:28" ht="15.75" x14ac:dyDescent="0.25">
      <c r="A1171" s="29">
        <v>45412</v>
      </c>
      <c r="B1171" s="73" t="s">
        <v>309</v>
      </c>
      <c r="C1171" s="25"/>
      <c r="D1171" s="27" t="s">
        <v>46</v>
      </c>
      <c r="E1171" s="27" t="s">
        <v>284</v>
      </c>
      <c r="F1171" s="25">
        <v>2</v>
      </c>
      <c r="G1171" s="25" t="s">
        <v>34</v>
      </c>
      <c r="H1171" s="25">
        <v>75000</v>
      </c>
      <c r="I1171" s="11">
        <f t="shared" si="180"/>
        <v>150000</v>
      </c>
      <c r="J1171" s="28" t="s">
        <v>28</v>
      </c>
      <c r="K1171" s="11"/>
      <c r="L1171" s="4">
        <f t="shared" si="181"/>
        <v>0</v>
      </c>
      <c r="M1171" s="4"/>
      <c r="N1171" s="4"/>
      <c r="O1171" s="4">
        <f t="shared" si="182"/>
        <v>0</v>
      </c>
      <c r="P1171" s="4"/>
      <c r="Q1171" s="4"/>
      <c r="R1171" s="4">
        <f t="shared" si="183"/>
        <v>0</v>
      </c>
      <c r="S1171" s="4"/>
      <c r="T1171" s="4"/>
      <c r="U1171" s="4">
        <f t="shared" si="184"/>
        <v>0</v>
      </c>
      <c r="V1171" s="4"/>
      <c r="W1171" s="4"/>
      <c r="X1171" s="4">
        <f t="shared" si="185"/>
        <v>0</v>
      </c>
      <c r="Y1171" s="4"/>
      <c r="Z1171" s="4"/>
      <c r="AA1171" s="4">
        <f>C1171+I1171-L1171-O1171-U1171-X1171-R1171</f>
        <v>150000</v>
      </c>
      <c r="AB1171" s="7"/>
    </row>
    <row r="1172" spans="1:28" ht="15.75" x14ac:dyDescent="0.25">
      <c r="A1172" s="29">
        <v>45412</v>
      </c>
      <c r="B1172" s="73" t="s">
        <v>309</v>
      </c>
      <c r="C1172" s="25"/>
      <c r="D1172" s="27" t="s">
        <v>46</v>
      </c>
      <c r="E1172" s="25" t="s">
        <v>227</v>
      </c>
      <c r="F1172" s="25">
        <v>2</v>
      </c>
      <c r="G1172" s="25" t="s">
        <v>34</v>
      </c>
      <c r="H1172" s="25">
        <v>95000</v>
      </c>
      <c r="I1172" s="11">
        <f t="shared" si="180"/>
        <v>190000</v>
      </c>
      <c r="J1172" s="28" t="s">
        <v>28</v>
      </c>
      <c r="K1172" s="11"/>
      <c r="L1172" s="4">
        <f t="shared" si="181"/>
        <v>0</v>
      </c>
      <c r="M1172" s="4"/>
      <c r="N1172" s="4"/>
      <c r="O1172" s="4">
        <f t="shared" si="182"/>
        <v>0</v>
      </c>
      <c r="P1172" s="4"/>
      <c r="Q1172" s="4"/>
      <c r="R1172" s="4">
        <f t="shared" si="183"/>
        <v>0</v>
      </c>
      <c r="S1172" s="4"/>
      <c r="T1172" s="4"/>
      <c r="U1172" s="4">
        <f t="shared" si="184"/>
        <v>0</v>
      </c>
      <c r="V1172" s="4"/>
      <c r="W1172" s="4"/>
      <c r="X1172" s="4">
        <f t="shared" si="185"/>
        <v>0</v>
      </c>
      <c r="Y1172" s="4"/>
      <c r="Z1172" s="4"/>
      <c r="AA1172" s="4">
        <f>C1172+I1172-L1172-O1172-U1172-X1172-R1172</f>
        <v>190000</v>
      </c>
      <c r="AB1172" s="7"/>
    </row>
    <row r="1173" spans="1:28" ht="15.75" x14ac:dyDescent="0.25">
      <c r="A1173" s="29">
        <v>45412</v>
      </c>
      <c r="B1173" s="27" t="s">
        <v>162</v>
      </c>
      <c r="C1173" s="25"/>
      <c r="D1173" s="27" t="s">
        <v>46</v>
      </c>
      <c r="E1173" s="25" t="s">
        <v>173</v>
      </c>
      <c r="F1173" s="25">
        <v>2600</v>
      </c>
      <c r="G1173" s="25" t="s">
        <v>34</v>
      </c>
      <c r="H1173" s="25">
        <v>4000</v>
      </c>
      <c r="I1173" s="11">
        <f t="shared" si="180"/>
        <v>10400000</v>
      </c>
      <c r="J1173" s="28" t="s">
        <v>28</v>
      </c>
      <c r="K1173" s="11"/>
      <c r="L1173" s="4">
        <f t="shared" si="181"/>
        <v>0</v>
      </c>
      <c r="M1173" s="4"/>
      <c r="N1173" s="4"/>
      <c r="O1173" s="4">
        <f t="shared" si="182"/>
        <v>0</v>
      </c>
      <c r="P1173" s="4"/>
      <c r="Q1173" s="4"/>
      <c r="R1173" s="4">
        <f t="shared" si="183"/>
        <v>0</v>
      </c>
      <c r="S1173" s="4"/>
      <c r="T1173" s="4"/>
      <c r="U1173" s="4">
        <f t="shared" si="184"/>
        <v>0</v>
      </c>
      <c r="V1173" s="4"/>
      <c r="W1173" s="4"/>
      <c r="X1173" s="4">
        <f t="shared" si="185"/>
        <v>0</v>
      </c>
      <c r="Y1173" s="4"/>
      <c r="Z1173" s="4"/>
      <c r="AA1173" s="4">
        <f>C1173+I1173-L1173-O1173-U1173-X1173-R1173</f>
        <v>10400000</v>
      </c>
      <c r="AB1173" s="7"/>
    </row>
    <row r="1174" spans="1:28" ht="15.75" x14ac:dyDescent="0.25">
      <c r="A1174" s="29">
        <v>45412</v>
      </c>
      <c r="B1174" s="27" t="s">
        <v>162</v>
      </c>
      <c r="C1174" s="25"/>
      <c r="D1174" s="27" t="s">
        <v>46</v>
      </c>
      <c r="E1174" s="25" t="s">
        <v>42</v>
      </c>
      <c r="F1174" s="25">
        <v>2600</v>
      </c>
      <c r="G1174" s="25" t="s">
        <v>34</v>
      </c>
      <c r="H1174" s="25">
        <v>4000</v>
      </c>
      <c r="I1174" s="11">
        <f t="shared" si="180"/>
        <v>10400000</v>
      </c>
      <c r="J1174" s="28" t="s">
        <v>28</v>
      </c>
      <c r="K1174" s="11"/>
      <c r="L1174" s="4">
        <f t="shared" si="181"/>
        <v>0</v>
      </c>
      <c r="M1174" s="4"/>
      <c r="N1174" s="4"/>
      <c r="O1174" s="4">
        <f t="shared" si="182"/>
        <v>0</v>
      </c>
      <c r="P1174" s="4"/>
      <c r="Q1174" s="4"/>
      <c r="R1174" s="4">
        <f t="shared" si="183"/>
        <v>0</v>
      </c>
      <c r="S1174" s="4"/>
      <c r="T1174" s="4"/>
      <c r="U1174" s="4">
        <f t="shared" si="184"/>
        <v>0</v>
      </c>
      <c r="V1174" s="4"/>
      <c r="W1174" s="4"/>
      <c r="X1174" s="4">
        <f t="shared" si="185"/>
        <v>0</v>
      </c>
      <c r="Y1174" s="4"/>
      <c r="Z1174" s="4"/>
      <c r="AA1174" s="4">
        <f>C1174+I1174-L1174-O1174-U1174-X1174-R1174</f>
        <v>10400000</v>
      </c>
      <c r="AB1174" s="7"/>
    </row>
    <row r="1175" spans="1:28" ht="15.75" x14ac:dyDescent="0.25">
      <c r="A1175" s="29">
        <v>45412</v>
      </c>
      <c r="B1175" s="72" t="s">
        <v>1355</v>
      </c>
      <c r="C1175" s="27"/>
      <c r="D1175" s="27" t="s">
        <v>46</v>
      </c>
      <c r="E1175" s="27" t="s">
        <v>129</v>
      </c>
      <c r="F1175" s="27">
        <v>8</v>
      </c>
      <c r="G1175" s="25" t="s">
        <v>77</v>
      </c>
      <c r="H1175" s="27">
        <v>65000</v>
      </c>
      <c r="I1175" s="11">
        <f t="shared" si="180"/>
        <v>520000</v>
      </c>
      <c r="J1175" s="28" t="s">
        <v>28</v>
      </c>
      <c r="K1175" s="11"/>
      <c r="L1175" s="4">
        <f t="shared" si="181"/>
        <v>0</v>
      </c>
      <c r="M1175" s="4"/>
      <c r="N1175" s="4"/>
      <c r="O1175" s="4">
        <f t="shared" si="182"/>
        <v>0</v>
      </c>
      <c r="P1175" s="4"/>
      <c r="Q1175" s="4"/>
      <c r="R1175" s="4">
        <f t="shared" si="183"/>
        <v>0</v>
      </c>
      <c r="S1175" s="4"/>
      <c r="T1175" s="4"/>
      <c r="U1175" s="4">
        <f t="shared" si="184"/>
        <v>0</v>
      </c>
      <c r="V1175" s="4"/>
      <c r="W1175" s="4"/>
      <c r="X1175" s="4">
        <f t="shared" si="185"/>
        <v>0</v>
      </c>
      <c r="Y1175" s="4"/>
      <c r="Z1175" s="4"/>
      <c r="AA1175" s="4">
        <f>C1175+I1175-L1175-O1175-U1175-X1175-R1175</f>
        <v>520000</v>
      </c>
      <c r="AB1175" s="7"/>
    </row>
    <row r="1176" spans="1:28" ht="15.75" x14ac:dyDescent="0.25">
      <c r="A1176" s="24">
        <v>45412</v>
      </c>
      <c r="B1176" s="25" t="s">
        <v>99</v>
      </c>
      <c r="C1176" s="25"/>
      <c r="D1176" s="25"/>
      <c r="E1176" s="25" t="s">
        <v>121</v>
      </c>
      <c r="F1176" s="25">
        <v>83.3</v>
      </c>
      <c r="G1176" s="25" t="s">
        <v>39</v>
      </c>
      <c r="H1176" s="25"/>
      <c r="I1176" s="11">
        <f t="shared" si="180"/>
        <v>0</v>
      </c>
      <c r="J1176" s="26" t="s">
        <v>28</v>
      </c>
      <c r="K1176" s="11"/>
      <c r="L1176" s="4">
        <f t="shared" si="181"/>
        <v>0</v>
      </c>
      <c r="M1176" s="4"/>
      <c r="N1176" s="4"/>
      <c r="O1176" s="4">
        <f t="shared" si="182"/>
        <v>0</v>
      </c>
      <c r="P1176" s="4"/>
      <c r="Q1176" s="4"/>
      <c r="R1176" s="4">
        <f t="shared" si="183"/>
        <v>0</v>
      </c>
      <c r="S1176" s="4"/>
      <c r="T1176" s="4"/>
      <c r="U1176" s="4">
        <f t="shared" si="184"/>
        <v>0</v>
      </c>
      <c r="V1176" s="4"/>
      <c r="W1176" s="4"/>
      <c r="X1176" s="4">
        <f t="shared" si="185"/>
        <v>0</v>
      </c>
      <c r="Y1176" s="4"/>
      <c r="Z1176" s="4"/>
      <c r="AA1176" s="4">
        <f>C1176+I1176-L1176-O1176-U1176-X1176-R1176</f>
        <v>0</v>
      </c>
      <c r="AB1176" s="7"/>
    </row>
    <row r="1177" spans="1:28" ht="15.75" x14ac:dyDescent="0.25">
      <c r="A1177" s="24">
        <v>45412</v>
      </c>
      <c r="B1177" s="72" t="s">
        <v>211</v>
      </c>
      <c r="C1177" s="25"/>
      <c r="D1177" s="25" t="s">
        <v>52</v>
      </c>
      <c r="E1177" s="25" t="s">
        <v>154</v>
      </c>
      <c r="F1177" s="25">
        <v>1750</v>
      </c>
      <c r="G1177" s="25" t="s">
        <v>34</v>
      </c>
      <c r="H1177" s="25">
        <v>1140</v>
      </c>
      <c r="I1177" s="11">
        <f t="shared" si="180"/>
        <v>1995000</v>
      </c>
      <c r="J1177" s="26" t="s">
        <v>28</v>
      </c>
      <c r="K1177" s="11"/>
      <c r="L1177" s="4">
        <f t="shared" si="181"/>
        <v>0</v>
      </c>
      <c r="M1177" s="4"/>
      <c r="N1177" s="4"/>
      <c r="O1177" s="4">
        <f t="shared" si="182"/>
        <v>0</v>
      </c>
      <c r="P1177" s="4"/>
      <c r="Q1177" s="4"/>
      <c r="R1177" s="4">
        <f t="shared" si="183"/>
        <v>0</v>
      </c>
      <c r="S1177" s="4"/>
      <c r="T1177" s="4"/>
      <c r="U1177" s="4">
        <f t="shared" si="184"/>
        <v>0</v>
      </c>
      <c r="V1177" s="4"/>
      <c r="W1177" s="4"/>
      <c r="X1177" s="4">
        <f t="shared" si="185"/>
        <v>0</v>
      </c>
      <c r="Y1177" s="4"/>
      <c r="Z1177" s="4"/>
      <c r="AA1177" s="4">
        <f>C1177+I1177-L1177-O1177-U1177-X1177-R1177</f>
        <v>1995000</v>
      </c>
      <c r="AB1177" s="7"/>
    </row>
  </sheetData>
  <autoFilter ref="A3:AB1177"/>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L1:Z1"/>
    <mergeCell ref="U2:W2"/>
    <mergeCell ref="X2:Z2"/>
  </mergeCells>
  <dataValidations count="51">
    <dataValidation type="list" allowBlank="1" showInputMessage="1" showErrorMessage="1" sqref="E5">
      <formula1>$AA$4:$AA$20</formula1>
    </dataValidation>
    <dataValidation allowBlank="1" showInputMessage="1" sqref="D1:D15 B678:B705 B707:B919 B1103 B1178:C1048576 B1:B676 C1:C869"/>
    <dataValidation type="list" allowBlank="1" showInputMessage="1" showErrorMessage="1" sqref="E4 E6:E106">
      <formula1>#REF!</formula1>
    </dataValidation>
    <dataValidation type="list" allowBlank="1" showInputMessage="1" showErrorMessage="1" sqref="D107:D110 D1133 D621:D645 D458:D577 D329:D402 D157:D181 D247:D316 D118:D123">
      <formula1>$AC$2:$AC$8</formula1>
    </dataValidation>
    <dataValidation type="list" allowBlank="1" showInputMessage="1" showErrorMessage="1" sqref="D111:D117 D124:D156">
      <formula1>$AB$2:$AB$8</formula1>
    </dataValidation>
    <dataValidation type="list" allowBlank="1" showInputMessage="1" showErrorMessage="1" sqref="D403:D457 D182:D246 D1134:D1177 D646:D1132 D317:D328 D578:D620">
      <formula1>$AD$2:$AD$8</formula1>
    </dataValidation>
    <dataValidation type="list" allowBlank="1" showInputMessage="1" showErrorMessage="1" sqref="E247:E285">
      <formula1>$AB$2:$AB$265</formula1>
    </dataValidation>
    <dataValidation type="list" allowBlank="1" showInputMessage="1" showErrorMessage="1" sqref="E286:E290">
      <formula1>$AB$2:$AB$267</formula1>
    </dataValidation>
    <dataValidation type="list" allowBlank="1" showInputMessage="1" showErrorMessage="1" sqref="E291:E307">
      <formula1>$AB$2:$AB$278</formula1>
    </dataValidation>
    <dataValidation type="list" allowBlank="1" showInputMessage="1" showErrorMessage="1" sqref="E308:E316 E329:E336">
      <formula1>$AB$2:$AB$281</formula1>
    </dataValidation>
    <dataValidation type="list" allowBlank="1" showInputMessage="1" showErrorMessage="1" sqref="E403:E457">
      <formula1>$AC$2:$AC$283</formula1>
    </dataValidation>
    <dataValidation type="list" allowBlank="1" showInputMessage="1" showErrorMessage="1" sqref="E458:E509 E512:E577">
      <formula1>$AB$2:$AB$283</formula1>
    </dataValidation>
    <dataValidation type="list" allowBlank="1" showInputMessage="1" showErrorMessage="1" sqref="E510:E511 E337:E402">
      <formula1>$AB$2:$AB$282</formula1>
    </dataValidation>
    <dataValidation type="list" allowBlank="1" showInputMessage="1" showErrorMessage="1" sqref="E578:E618 E620 E646:E689">
      <formula1>$AC$2:$AC$285</formula1>
    </dataValidation>
    <dataValidation type="list" allowBlank="1" showInputMessage="1" sqref="E619">
      <formula1>$AC$2:$AC$285</formula1>
    </dataValidation>
    <dataValidation type="list" allowBlank="1" showInputMessage="1" showErrorMessage="1" sqref="E317:E328">
      <formula1>$AC$2:$AC$281</formula1>
    </dataValidation>
    <dataValidation type="list" allowBlank="1" showInputMessage="1" showErrorMessage="1" sqref="E621:E645">
      <formula1>$AB$2:$AB$285</formula1>
    </dataValidation>
    <dataValidation type="list" allowBlank="1" showInputMessage="1" showErrorMessage="1" sqref="E732:E758 E690:E730">
      <formula1>$AC$2:$AC$286</formula1>
    </dataValidation>
    <dataValidation type="list" allowBlank="1" showInputMessage="1" sqref="E731">
      <formula1>$AC$2:$AC$286</formula1>
    </dataValidation>
    <dataValidation type="list" allowBlank="1" showInputMessage="1" showErrorMessage="1" sqref="E157:E181">
      <formula1>$AB$2:$AB$207</formula1>
    </dataValidation>
    <dataValidation type="list" allowBlank="1" showInputMessage="1" showErrorMessage="1" sqref="E145:E156">
      <formula1>$AA$2:$AA$207</formula1>
    </dataValidation>
    <dataValidation type="list" allowBlank="1" showInputMessage="1" showErrorMessage="1" sqref="E182:E184">
      <formula1>$AC$2:$AC$207</formula1>
    </dataValidation>
    <dataValidation type="list" allowBlank="1" showInputMessage="1" showErrorMessage="1" sqref="E135:E142 E144">
      <formula1>$AA$2:$AA$206</formula1>
    </dataValidation>
    <dataValidation type="list" allowBlank="1" showInputMessage="1" showErrorMessage="1" sqref="E759:E869">
      <formula1>$AC$2:$AC$287</formula1>
    </dataValidation>
    <dataValidation type="list" allowBlank="1" showInputMessage="1" showErrorMessage="1" sqref="E124:E134">
      <formula1>$AA$2:$AA$205</formula1>
    </dataValidation>
    <dataValidation type="list" allowBlank="1" showInputMessage="1" showErrorMessage="1" sqref="E107:E110">
      <formula1>$AB$2:$AB$202</formula1>
    </dataValidation>
    <dataValidation type="list" allowBlank="1" showInputMessage="1" showErrorMessage="1" sqref="E111:E114">
      <formula1>$AA$2:$AA$202</formula1>
    </dataValidation>
    <dataValidation type="list" allowBlank="1" showInputMessage="1" showErrorMessage="1" sqref="E115:E117">
      <formula1>$AA$2:$AA$204</formula1>
    </dataValidation>
    <dataValidation type="list" allowBlank="1" showInputMessage="1" showErrorMessage="1" sqref="E118:E123">
      <formula1>$AB$2:$AB$205</formula1>
    </dataValidation>
    <dataValidation type="list" allowBlank="1" showInputMessage="1" showErrorMessage="1" sqref="E230:E246">
      <formula1>$AC$2:$AC$265</formula1>
    </dataValidation>
    <dataValidation type="list" allowBlank="1" showInputMessage="1" showErrorMessage="1" sqref="E870:E953">
      <formula1>$AC$2:$AC$288</formula1>
    </dataValidation>
    <dataValidation type="list" allowBlank="1" showInputMessage="1" showErrorMessage="1" sqref="C870:C953">
      <formula1>$AA$2:$AA$389</formula1>
    </dataValidation>
    <dataValidation type="list" allowBlank="1" showInputMessage="1" showErrorMessage="1" sqref="E1019:E1132 E1134:E1177">
      <formula1>$AC$2:$AC$291</formula1>
    </dataValidation>
    <dataValidation type="list" allowBlank="1" showInputMessage="1" showErrorMessage="1" sqref="C1019:C1132 C1134:C1177">
      <formula1>$AA$2:$AA$392</formula1>
    </dataValidation>
    <dataValidation type="list" allowBlank="1" showInputMessage="1" showErrorMessage="1" sqref="E954:E1018">
      <formula1>$AC$2:$AC$290</formula1>
    </dataValidation>
    <dataValidation type="list" allowBlank="1" showInputMessage="1" showErrorMessage="1" sqref="C954:C1018">
      <formula1>$AA$2:$AA$391</formula1>
    </dataValidation>
    <dataValidation type="list" allowBlank="1" showInputMessage="1" showErrorMessage="1" sqref="C1133">
      <formula1>$Z$2:$Z$392</formula1>
    </dataValidation>
    <dataValidation type="list" allowBlank="1" showInputMessage="1" showErrorMessage="1" sqref="E1133">
      <formula1>$AB$2:$AB$291</formula1>
    </dataValidation>
    <dataValidation type="list" allowBlank="1" showInputMessage="1" showErrorMessage="1" sqref="B1073:B1102 B1104:B1116">
      <formula1>$AB$2:$AB$1450</formula1>
    </dataValidation>
    <dataValidation type="list" allowBlank="1" showInputMessage="1" showErrorMessage="1" sqref="B1050:B1072">
      <formula1>$AB$2:$AB$1441</formula1>
    </dataValidation>
    <dataValidation type="list" allowBlank="1" showInputMessage="1" showErrorMessage="1" sqref="B1019:B1049">
      <formula1>$AB$2:$AB$1443</formula1>
    </dataValidation>
    <dataValidation type="list" allowBlank="1" showInputMessage="1" showErrorMessage="1" sqref="B957:B977 B677 B706 B920:B953">
      <formula1>$AB$2:$AB$1442</formula1>
    </dataValidation>
    <dataValidation type="list" allowBlank="1" showInputMessage="1" showErrorMessage="1" sqref="B978:B1015">
      <formula1>$AB$2:$AB$1439</formula1>
    </dataValidation>
    <dataValidation type="list" allowBlank="1" showInputMessage="1" showErrorMessage="1" sqref="B954:B956">
      <formula1>$AB$2:$AB$1445</formula1>
    </dataValidation>
    <dataValidation type="list" allowBlank="1" showInputMessage="1" sqref="B1016:B1018">
      <formula1>$AB$2:$AB$1439</formula1>
    </dataValidation>
    <dataValidation type="list" allowBlank="1" showInputMessage="1" showErrorMessage="1" sqref="B1117:B1132 B1134:B1177">
      <formula1>$AB$2:$AB$1453</formula1>
    </dataValidation>
    <dataValidation type="list" allowBlank="1" showInputMessage="1" showErrorMessage="1" sqref="B1133">
      <formula1>$AA$2:$AA$1453</formula1>
    </dataValidation>
    <dataValidation type="list" allowBlank="1" showInputMessage="1" showErrorMessage="1" sqref="E185:E195">
      <formula1>$AC$2:$AC$263</formula1>
    </dataValidation>
    <dataValidation type="list" allowBlank="1" showInputMessage="1" showErrorMessage="1" sqref="E196:E229">
      <formula1>$AC$2:$AC$264</formula1>
    </dataValidation>
    <dataValidation type="list" allowBlank="1" showInputMessage="1" showErrorMessage="1" sqref="E143">
      <formula1>$AA$2:$AA$264</formula1>
    </dataValidation>
    <dataValidation type="list" allowBlank="1" showInputMessage="1" showErrorMessage="1" sqref="D16:D106">
      <formula1>$AA$2:$AA$8</formula1>
    </dataValidation>
  </dataValidations>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1189"/>
  <sheetViews>
    <sheetView zoomScale="85" zoomScaleNormal="85" workbookViewId="0">
      <pane xSplit="10" ySplit="3" topLeftCell="K295" activePane="bottomRight" state="frozen"/>
      <selection pane="topRight" activeCell="M1" sqref="M1"/>
      <selection pane="bottomLeft" activeCell="A4" sqref="A4"/>
      <selection pane="bottomRight" activeCell="M1196" sqref="M1196"/>
    </sheetView>
  </sheetViews>
  <sheetFormatPr defaultRowHeight="15" x14ac:dyDescent="0.25"/>
  <cols>
    <col min="1" max="1" width="10.140625" bestFit="1" customWidth="1"/>
    <col min="2" max="2" width="24.85546875" bestFit="1" customWidth="1"/>
    <col min="3" max="3" width="11.7109375" bestFit="1" customWidth="1"/>
    <col min="4" max="4" width="10.28515625" bestFit="1" customWidth="1"/>
    <col min="5" max="5" width="23.5703125" bestFit="1" customWidth="1"/>
    <col min="9" max="9" width="12.42578125" bestFit="1" customWidth="1"/>
    <col min="10" max="10" width="4.7109375" bestFit="1" customWidth="1"/>
    <col min="11" max="11" width="11.85546875" bestFit="1" customWidth="1"/>
    <col min="12" max="16" width="9.28515625" bestFit="1" customWidth="1"/>
    <col min="17" max="17" width="10.28515625" bestFit="1" customWidth="1"/>
    <col min="18" max="18" width="11" bestFit="1" customWidth="1"/>
    <col min="19" max="19" width="9.28515625" bestFit="1" customWidth="1"/>
    <col min="20" max="20" width="8.140625" bestFit="1" customWidth="1"/>
    <col min="22" max="22" width="9.28515625" bestFit="1" customWidth="1"/>
    <col min="23" max="23" width="8.140625" bestFit="1" customWidth="1"/>
    <col min="24" max="24" width="5.85546875" bestFit="1" customWidth="1"/>
    <col min="25" max="25" width="9.28515625" bestFit="1" customWidth="1"/>
    <col min="26" max="26" width="5.28515625" bestFit="1" customWidth="1"/>
    <col min="27" max="27" width="11.7109375" bestFit="1" customWidth="1"/>
    <col min="28" max="28" width="10.28515625" bestFit="1" customWidth="1"/>
  </cols>
  <sheetData>
    <row r="1" spans="1:28" ht="30" x14ac:dyDescent="0.25">
      <c r="A1" s="159" t="s">
        <v>0</v>
      </c>
      <c r="B1" s="161" t="s">
        <v>958</v>
      </c>
      <c r="C1" s="77" t="s">
        <v>1361</v>
      </c>
      <c r="D1" s="1"/>
      <c r="E1" s="159" t="s">
        <v>1</v>
      </c>
      <c r="F1" s="159"/>
      <c r="G1" s="159"/>
      <c r="H1" s="159"/>
      <c r="I1" s="159"/>
      <c r="J1" s="163" t="s">
        <v>2</v>
      </c>
      <c r="K1" s="159" t="s">
        <v>3</v>
      </c>
      <c r="L1" s="159" t="s">
        <v>4</v>
      </c>
      <c r="M1" s="159"/>
      <c r="N1" s="159"/>
      <c r="O1" s="159"/>
      <c r="P1" s="159"/>
      <c r="Q1" s="159"/>
      <c r="R1" s="159"/>
      <c r="S1" s="159"/>
      <c r="T1" s="159"/>
      <c r="U1" s="159"/>
      <c r="V1" s="159"/>
      <c r="W1" s="159"/>
      <c r="X1" s="159"/>
      <c r="Y1" s="159"/>
      <c r="Z1" s="159"/>
      <c r="AA1" s="77" t="s">
        <v>1360</v>
      </c>
      <c r="AB1" s="160" t="s">
        <v>5</v>
      </c>
    </row>
    <row r="2" spans="1:28" x14ac:dyDescent="0.25">
      <c r="A2" s="159"/>
      <c r="B2" s="161"/>
      <c r="C2" s="159" t="s">
        <v>6</v>
      </c>
      <c r="D2" s="1"/>
      <c r="E2" s="161" t="s">
        <v>7</v>
      </c>
      <c r="F2" s="161" t="s">
        <v>8</v>
      </c>
      <c r="G2" s="159" t="s">
        <v>9</v>
      </c>
      <c r="H2" s="159" t="s">
        <v>10</v>
      </c>
      <c r="I2" s="159"/>
      <c r="J2" s="163"/>
      <c r="K2" s="159"/>
      <c r="L2" s="162" t="s">
        <v>12</v>
      </c>
      <c r="M2" s="162"/>
      <c r="N2" s="162"/>
      <c r="O2" s="162" t="s">
        <v>13</v>
      </c>
      <c r="P2" s="162"/>
      <c r="Q2" s="162"/>
      <c r="R2" s="162" t="s">
        <v>746</v>
      </c>
      <c r="S2" s="162"/>
      <c r="T2" s="162"/>
      <c r="U2" s="159" t="s">
        <v>14</v>
      </c>
      <c r="V2" s="159"/>
      <c r="W2" s="159"/>
      <c r="X2" s="159" t="s">
        <v>15</v>
      </c>
      <c r="Y2" s="159"/>
      <c r="Z2" s="159"/>
      <c r="AA2" s="159" t="s">
        <v>6</v>
      </c>
      <c r="AB2" s="160"/>
    </row>
    <row r="3" spans="1:28" x14ac:dyDescent="0.25">
      <c r="A3" s="159"/>
      <c r="B3" s="161"/>
      <c r="C3" s="159"/>
      <c r="D3" s="1"/>
      <c r="E3" s="161"/>
      <c r="F3" s="161"/>
      <c r="G3" s="159"/>
      <c r="H3" s="2" t="s">
        <v>16</v>
      </c>
      <c r="I3" s="1" t="s">
        <v>17</v>
      </c>
      <c r="J3" s="163"/>
      <c r="K3" s="159"/>
      <c r="L3" s="1" t="s">
        <v>18</v>
      </c>
      <c r="M3" s="1" t="s">
        <v>2380</v>
      </c>
      <c r="N3" s="1" t="s">
        <v>20</v>
      </c>
      <c r="O3" s="1" t="s">
        <v>18</v>
      </c>
      <c r="P3" s="1" t="s">
        <v>2380</v>
      </c>
      <c r="Q3" s="1" t="s">
        <v>20</v>
      </c>
      <c r="R3" s="1" t="s">
        <v>18</v>
      </c>
      <c r="S3" s="1" t="s">
        <v>2380</v>
      </c>
      <c r="T3" s="1" t="s">
        <v>20</v>
      </c>
      <c r="U3" s="1" t="s">
        <v>18</v>
      </c>
      <c r="V3" s="1" t="s">
        <v>2380</v>
      </c>
      <c r="W3" s="1" t="s">
        <v>20</v>
      </c>
      <c r="X3" s="1" t="s">
        <v>18</v>
      </c>
      <c r="Y3" s="1" t="s">
        <v>19</v>
      </c>
      <c r="Z3" s="1" t="s">
        <v>20</v>
      </c>
      <c r="AA3" s="159"/>
      <c r="AB3" s="160"/>
    </row>
    <row r="4" spans="1:28" ht="15.75" hidden="1" x14ac:dyDescent="0.25">
      <c r="A4" s="3">
        <v>43670</v>
      </c>
      <c r="B4" s="4" t="s">
        <v>21</v>
      </c>
      <c r="C4" s="5">
        <v>450000</v>
      </c>
      <c r="D4" s="5"/>
      <c r="E4" s="4" t="s">
        <v>22</v>
      </c>
      <c r="F4" s="4">
        <v>1</v>
      </c>
      <c r="G4" s="4" t="s">
        <v>23</v>
      </c>
      <c r="H4" s="4"/>
      <c r="I4" s="4">
        <f t="shared" ref="I4:I26" si="0">F4*H4</f>
        <v>0</v>
      </c>
      <c r="J4" s="6" t="s">
        <v>1462</v>
      </c>
      <c r="K4" s="4"/>
      <c r="L4" s="4">
        <f t="shared" ref="L4:L64" si="1">M4+N4</f>
        <v>0</v>
      </c>
      <c r="M4" s="4"/>
      <c r="N4" s="4"/>
      <c r="O4" s="4">
        <f t="shared" ref="O4:O64" si="2">P4+Q4</f>
        <v>0</v>
      </c>
      <c r="P4" s="4"/>
      <c r="Q4" s="4"/>
      <c r="R4" s="4">
        <f t="shared" ref="R4:R64" si="3">S4+T4</f>
        <v>0</v>
      </c>
      <c r="S4" s="4"/>
      <c r="T4" s="4"/>
      <c r="U4" s="4">
        <f t="shared" ref="U4:U64" si="4">V4+W4</f>
        <v>0</v>
      </c>
      <c r="V4" s="4"/>
      <c r="W4" s="4"/>
      <c r="X4" s="4">
        <f t="shared" ref="X4:X64" si="5">Y4+Z4</f>
        <v>0</v>
      </c>
      <c r="Y4" s="4"/>
      <c r="Z4" s="4"/>
      <c r="AA4" s="4">
        <f>C4+I4-L4-O4-U4-X4-R4</f>
        <v>450000</v>
      </c>
      <c r="AB4" s="7"/>
    </row>
    <row r="5" spans="1:28" ht="15.75" hidden="1" x14ac:dyDescent="0.25">
      <c r="A5" s="8">
        <v>44215</v>
      </c>
      <c r="B5" s="4" t="s">
        <v>25</v>
      </c>
      <c r="C5" s="5">
        <v>0</v>
      </c>
      <c r="D5" s="5"/>
      <c r="E5" s="4" t="s">
        <v>26</v>
      </c>
      <c r="F5" s="4">
        <v>1600</v>
      </c>
      <c r="G5" s="4" t="s">
        <v>27</v>
      </c>
      <c r="H5" s="4"/>
      <c r="I5" s="4">
        <f t="shared" si="0"/>
        <v>0</v>
      </c>
      <c r="J5" s="26" t="s">
        <v>492</v>
      </c>
      <c r="K5" s="4"/>
      <c r="L5" s="4">
        <f t="shared" si="1"/>
        <v>0</v>
      </c>
      <c r="M5" s="4"/>
      <c r="N5" s="4"/>
      <c r="O5" s="4">
        <f t="shared" si="2"/>
        <v>0</v>
      </c>
      <c r="P5" s="4"/>
      <c r="Q5" s="4"/>
      <c r="R5" s="4">
        <f t="shared" si="3"/>
        <v>0</v>
      </c>
      <c r="S5" s="4"/>
      <c r="T5" s="4"/>
      <c r="U5" s="4">
        <f t="shared" si="4"/>
        <v>0</v>
      </c>
      <c r="V5" s="4"/>
      <c r="W5" s="4"/>
      <c r="X5" s="4">
        <f t="shared" si="5"/>
        <v>0</v>
      </c>
      <c r="Y5" s="4"/>
      <c r="Z5" s="4"/>
      <c r="AA5" s="4">
        <f>C5+I5-L5-O5-U5-X5-R5</f>
        <v>0</v>
      </c>
      <c r="AB5" s="7"/>
    </row>
    <row r="6" spans="1:28" ht="15.75" hidden="1" x14ac:dyDescent="0.25">
      <c r="A6" s="8">
        <v>44302</v>
      </c>
      <c r="B6" s="4" t="s">
        <v>29</v>
      </c>
      <c r="C6" s="4">
        <v>0</v>
      </c>
      <c r="D6" s="4"/>
      <c r="E6" s="4" t="s">
        <v>30</v>
      </c>
      <c r="F6" s="4">
        <v>200</v>
      </c>
      <c r="G6" s="4" t="s">
        <v>27</v>
      </c>
      <c r="H6" s="4"/>
      <c r="I6" s="4">
        <f t="shared" si="0"/>
        <v>0</v>
      </c>
      <c r="J6" s="9" t="s">
        <v>28</v>
      </c>
      <c r="K6" s="4"/>
      <c r="L6" s="4">
        <f t="shared" si="1"/>
        <v>0</v>
      </c>
      <c r="M6" s="4"/>
      <c r="N6" s="4"/>
      <c r="O6" s="4">
        <f t="shared" si="2"/>
        <v>0</v>
      </c>
      <c r="P6" s="4"/>
      <c r="Q6" s="4"/>
      <c r="R6" s="4">
        <f t="shared" si="3"/>
        <v>0</v>
      </c>
      <c r="S6" s="4"/>
      <c r="T6" s="4"/>
      <c r="U6" s="4">
        <f t="shared" si="4"/>
        <v>0</v>
      </c>
      <c r="V6" s="4"/>
      <c r="W6" s="4"/>
      <c r="X6" s="4">
        <f t="shared" si="5"/>
        <v>0</v>
      </c>
      <c r="Y6" s="4"/>
      <c r="Z6" s="4"/>
      <c r="AA6" s="4">
        <f>C6+I6-L6-O6-U6-X6-R6</f>
        <v>0</v>
      </c>
      <c r="AB6" s="7"/>
    </row>
    <row r="7" spans="1:28" ht="15.75" hidden="1" x14ac:dyDescent="0.25">
      <c r="A7" s="8">
        <v>44308</v>
      </c>
      <c r="B7" s="4" t="s">
        <v>25</v>
      </c>
      <c r="C7" s="4">
        <v>0</v>
      </c>
      <c r="D7" s="4"/>
      <c r="E7" s="4" t="s">
        <v>31</v>
      </c>
      <c r="F7" s="4">
        <v>200</v>
      </c>
      <c r="G7" s="4" t="s">
        <v>27</v>
      </c>
      <c r="H7" s="4"/>
      <c r="I7" s="4">
        <f t="shared" si="0"/>
        <v>0</v>
      </c>
      <c r="J7" s="26" t="s">
        <v>492</v>
      </c>
      <c r="K7" s="4"/>
      <c r="L7" s="4">
        <f t="shared" si="1"/>
        <v>0</v>
      </c>
      <c r="M7" s="4"/>
      <c r="N7" s="4"/>
      <c r="O7" s="4">
        <f t="shared" si="2"/>
        <v>0</v>
      </c>
      <c r="P7" s="4"/>
      <c r="Q7" s="4"/>
      <c r="R7" s="4">
        <f t="shared" si="3"/>
        <v>0</v>
      </c>
      <c r="S7" s="4"/>
      <c r="T7" s="4"/>
      <c r="U7" s="4">
        <f t="shared" si="4"/>
        <v>0</v>
      </c>
      <c r="V7" s="4"/>
      <c r="W7" s="4"/>
      <c r="X7" s="4">
        <f t="shared" si="5"/>
        <v>0</v>
      </c>
      <c r="Y7" s="4"/>
      <c r="Z7" s="4"/>
      <c r="AA7" s="4">
        <f>C7+I7-L7-O7-U7-X7-R7</f>
        <v>0</v>
      </c>
      <c r="AB7" s="7"/>
    </row>
    <row r="8" spans="1:28" ht="15.75" hidden="1" x14ac:dyDescent="0.25">
      <c r="A8" s="8">
        <v>44525</v>
      </c>
      <c r="B8" s="4" t="s">
        <v>32</v>
      </c>
      <c r="C8" s="4">
        <v>4600000</v>
      </c>
      <c r="D8" s="4"/>
      <c r="E8" s="4" t="s">
        <v>33</v>
      </c>
      <c r="F8" s="4">
        <v>2000</v>
      </c>
      <c r="G8" s="4" t="s">
        <v>34</v>
      </c>
      <c r="H8" s="4"/>
      <c r="I8" s="4">
        <f t="shared" si="0"/>
        <v>0</v>
      </c>
      <c r="J8" s="9" t="s">
        <v>1462</v>
      </c>
      <c r="K8" s="4"/>
      <c r="L8" s="4">
        <f t="shared" si="1"/>
        <v>0</v>
      </c>
      <c r="M8" s="4"/>
      <c r="N8" s="4"/>
      <c r="O8" s="4">
        <f t="shared" si="2"/>
        <v>0</v>
      </c>
      <c r="P8" s="4"/>
      <c r="Q8" s="4"/>
      <c r="R8" s="4">
        <f t="shared" si="3"/>
        <v>0</v>
      </c>
      <c r="S8" s="4"/>
      <c r="T8" s="4"/>
      <c r="U8" s="4">
        <f t="shared" si="4"/>
        <v>0</v>
      </c>
      <c r="V8" s="4"/>
      <c r="W8" s="4"/>
      <c r="X8" s="4">
        <f t="shared" si="5"/>
        <v>0</v>
      </c>
      <c r="Y8" s="4"/>
      <c r="Z8" s="4"/>
      <c r="AA8" s="4">
        <f>C8+I8-L8-O8-U8-X8-R8</f>
        <v>4600000</v>
      </c>
      <c r="AB8" s="7"/>
    </row>
    <row r="9" spans="1:28" ht="15.75" hidden="1" x14ac:dyDescent="0.25">
      <c r="A9" s="8">
        <v>44580</v>
      </c>
      <c r="B9" s="4" t="s">
        <v>29</v>
      </c>
      <c r="C9" s="4">
        <v>0</v>
      </c>
      <c r="D9" s="4"/>
      <c r="E9" s="4" t="s">
        <v>35</v>
      </c>
      <c r="F9" s="4">
        <v>300</v>
      </c>
      <c r="G9" s="4" t="s">
        <v>34</v>
      </c>
      <c r="H9" s="4"/>
      <c r="I9" s="4">
        <f t="shared" si="0"/>
        <v>0</v>
      </c>
      <c r="J9" s="9" t="s">
        <v>28</v>
      </c>
      <c r="K9" s="4"/>
      <c r="L9" s="4">
        <f t="shared" si="1"/>
        <v>0</v>
      </c>
      <c r="M9" s="4"/>
      <c r="N9" s="4"/>
      <c r="O9" s="4">
        <f t="shared" si="2"/>
        <v>0</v>
      </c>
      <c r="P9" s="4"/>
      <c r="Q9" s="4"/>
      <c r="R9" s="4">
        <f t="shared" si="3"/>
        <v>0</v>
      </c>
      <c r="S9" s="4"/>
      <c r="T9" s="4"/>
      <c r="U9" s="4">
        <f t="shared" si="4"/>
        <v>0</v>
      </c>
      <c r="V9" s="4"/>
      <c r="W9" s="4"/>
      <c r="X9" s="4">
        <f t="shared" si="5"/>
        <v>0</v>
      </c>
      <c r="Y9" s="4"/>
      <c r="Z9" s="4"/>
      <c r="AA9" s="4">
        <f>C9+I9-L9-O9-U9-X9-R9</f>
        <v>0</v>
      </c>
      <c r="AB9" s="7"/>
    </row>
    <row r="10" spans="1:28" ht="15.75" hidden="1" x14ac:dyDescent="0.25">
      <c r="A10" s="8">
        <v>44910</v>
      </c>
      <c r="B10" s="4" t="s">
        <v>25</v>
      </c>
      <c r="C10" s="4">
        <v>0</v>
      </c>
      <c r="D10" s="4"/>
      <c r="E10" s="4" t="s">
        <v>36</v>
      </c>
      <c r="F10" s="4">
        <v>3900</v>
      </c>
      <c r="G10" s="4" t="s">
        <v>27</v>
      </c>
      <c r="H10" s="4"/>
      <c r="I10" s="4">
        <f t="shared" si="0"/>
        <v>0</v>
      </c>
      <c r="J10" s="26" t="s">
        <v>492</v>
      </c>
      <c r="K10" s="4"/>
      <c r="L10" s="4">
        <f t="shared" si="1"/>
        <v>0</v>
      </c>
      <c r="M10" s="4"/>
      <c r="N10" s="4"/>
      <c r="O10" s="4">
        <f t="shared" si="2"/>
        <v>0</v>
      </c>
      <c r="P10" s="4"/>
      <c r="Q10" s="4"/>
      <c r="R10" s="4">
        <f t="shared" si="3"/>
        <v>0</v>
      </c>
      <c r="S10" s="4"/>
      <c r="T10" s="4"/>
      <c r="U10" s="4">
        <f t="shared" si="4"/>
        <v>0</v>
      </c>
      <c r="V10" s="4"/>
      <c r="W10" s="4"/>
      <c r="X10" s="4">
        <f t="shared" si="5"/>
        <v>0</v>
      </c>
      <c r="Y10" s="4"/>
      <c r="Z10" s="4"/>
      <c r="AA10" s="4">
        <f>C10+I10-L10-O10-U10-X10-R10</f>
        <v>0</v>
      </c>
      <c r="AB10" s="7"/>
    </row>
    <row r="11" spans="1:28" ht="15.75" hidden="1" x14ac:dyDescent="0.25">
      <c r="A11" s="10">
        <v>44932</v>
      </c>
      <c r="B11" s="11" t="s">
        <v>29</v>
      </c>
      <c r="C11" s="11">
        <v>0</v>
      </c>
      <c r="D11" s="11"/>
      <c r="E11" s="11" t="s">
        <v>35</v>
      </c>
      <c r="F11" s="11">
        <v>200</v>
      </c>
      <c r="G11" s="11" t="s">
        <v>27</v>
      </c>
      <c r="H11" s="11"/>
      <c r="I11" s="4">
        <f t="shared" si="0"/>
        <v>0</v>
      </c>
      <c r="J11" s="9" t="s">
        <v>28</v>
      </c>
      <c r="K11" s="4"/>
      <c r="L11" s="4">
        <f t="shared" si="1"/>
        <v>0</v>
      </c>
      <c r="M11" s="4"/>
      <c r="N11" s="4"/>
      <c r="O11" s="4">
        <f t="shared" si="2"/>
        <v>0</v>
      </c>
      <c r="P11" s="4"/>
      <c r="Q11" s="4"/>
      <c r="R11" s="4">
        <f t="shared" si="3"/>
        <v>0</v>
      </c>
      <c r="S11" s="4"/>
      <c r="T11" s="4"/>
      <c r="U11" s="4">
        <f t="shared" si="4"/>
        <v>0</v>
      </c>
      <c r="V11" s="4"/>
      <c r="W11" s="4"/>
      <c r="X11" s="4">
        <f t="shared" si="5"/>
        <v>0</v>
      </c>
      <c r="Y11" s="4"/>
      <c r="Z11" s="4"/>
      <c r="AA11" s="4">
        <f>C11+I11-L11-O11-U11-X11-R11</f>
        <v>0</v>
      </c>
      <c r="AB11" s="7"/>
    </row>
    <row r="12" spans="1:28" ht="15.75" hidden="1" x14ac:dyDescent="0.25">
      <c r="A12" s="10">
        <v>44935</v>
      </c>
      <c r="B12" s="11" t="s">
        <v>37</v>
      </c>
      <c r="C12" s="11">
        <v>1249000</v>
      </c>
      <c r="D12" s="11"/>
      <c r="E12" s="11" t="s">
        <v>38</v>
      </c>
      <c r="F12" s="11">
        <v>643</v>
      </c>
      <c r="G12" s="11" t="s">
        <v>39</v>
      </c>
      <c r="H12" s="11"/>
      <c r="I12" s="4">
        <f t="shared" si="0"/>
        <v>0</v>
      </c>
      <c r="J12" s="6" t="s">
        <v>24</v>
      </c>
      <c r="K12" s="4"/>
      <c r="L12" s="4">
        <f t="shared" si="1"/>
        <v>0</v>
      </c>
      <c r="M12" s="4"/>
      <c r="N12" s="4"/>
      <c r="O12" s="4">
        <f t="shared" si="2"/>
        <v>0</v>
      </c>
      <c r="P12" s="4"/>
      <c r="Q12" s="4"/>
      <c r="R12" s="4">
        <f t="shared" si="3"/>
        <v>0</v>
      </c>
      <c r="S12" s="4"/>
      <c r="T12" s="4"/>
      <c r="U12" s="4">
        <f t="shared" si="4"/>
        <v>0</v>
      </c>
      <c r="V12" s="4"/>
      <c r="W12" s="4"/>
      <c r="X12" s="4">
        <f t="shared" si="5"/>
        <v>0</v>
      </c>
      <c r="Y12" s="4"/>
      <c r="Z12" s="4"/>
      <c r="AA12" s="4">
        <f>C12+I12-L12-O12-U12-X12-R12</f>
        <v>1249000</v>
      </c>
      <c r="AB12" s="7"/>
    </row>
    <row r="13" spans="1:28" ht="15.75" hidden="1" x14ac:dyDescent="0.25">
      <c r="A13" s="10">
        <v>44935</v>
      </c>
      <c r="B13" s="11" t="s">
        <v>37</v>
      </c>
      <c r="C13" s="11">
        <v>15246000</v>
      </c>
      <c r="D13" s="11"/>
      <c r="E13" s="11" t="s">
        <v>40</v>
      </c>
      <c r="F13" s="11">
        <v>726</v>
      </c>
      <c r="G13" s="11" t="s">
        <v>39</v>
      </c>
      <c r="H13" s="11"/>
      <c r="I13" s="4">
        <f t="shared" si="0"/>
        <v>0</v>
      </c>
      <c r="J13" s="9" t="s">
        <v>28</v>
      </c>
      <c r="K13" s="4"/>
      <c r="L13" s="4">
        <f t="shared" si="1"/>
        <v>0</v>
      </c>
      <c r="M13" s="4"/>
      <c r="N13" s="4"/>
      <c r="O13" s="4">
        <f t="shared" si="2"/>
        <v>0</v>
      </c>
      <c r="P13" s="4"/>
      <c r="Q13" s="4"/>
      <c r="R13" s="4">
        <f t="shared" si="3"/>
        <v>0</v>
      </c>
      <c r="S13" s="4"/>
      <c r="T13" s="4"/>
      <c r="U13" s="4">
        <f t="shared" si="4"/>
        <v>0</v>
      </c>
      <c r="V13" s="4"/>
      <c r="W13" s="4"/>
      <c r="X13" s="4">
        <f t="shared" si="5"/>
        <v>0</v>
      </c>
      <c r="Y13" s="4"/>
      <c r="Z13" s="4"/>
      <c r="AA13" s="4">
        <f>C13+I13-L13-O13-U13-X13-R13</f>
        <v>15246000</v>
      </c>
      <c r="AB13" s="7"/>
    </row>
    <row r="14" spans="1:28" ht="15.75" hidden="1" x14ac:dyDescent="0.25">
      <c r="A14" s="10">
        <v>44953</v>
      </c>
      <c r="B14" s="11" t="s">
        <v>41</v>
      </c>
      <c r="C14" s="11">
        <v>657000</v>
      </c>
      <c r="D14" s="11"/>
      <c r="E14" s="11" t="s">
        <v>42</v>
      </c>
      <c r="F14" s="11">
        <v>1500</v>
      </c>
      <c r="G14" s="11" t="s">
        <v>34</v>
      </c>
      <c r="H14" s="11"/>
      <c r="I14" s="4">
        <f t="shared" si="0"/>
        <v>0</v>
      </c>
      <c r="J14" s="6" t="s">
        <v>24</v>
      </c>
      <c r="K14" s="4" t="s">
        <v>735</v>
      </c>
      <c r="L14" s="4">
        <f t="shared" si="1"/>
        <v>0</v>
      </c>
      <c r="M14" s="4"/>
      <c r="N14" s="4"/>
      <c r="O14" s="4">
        <f t="shared" si="2"/>
        <v>0</v>
      </c>
      <c r="P14" s="4"/>
      <c r="Q14" s="4"/>
      <c r="R14" s="4">
        <f t="shared" si="3"/>
        <v>0</v>
      </c>
      <c r="S14" s="4"/>
      <c r="T14" s="4"/>
      <c r="U14" s="4">
        <f t="shared" si="4"/>
        <v>0</v>
      </c>
      <c r="V14" s="4"/>
      <c r="W14" s="4"/>
      <c r="X14" s="4">
        <f t="shared" si="5"/>
        <v>0</v>
      </c>
      <c r="Y14" s="4"/>
      <c r="Z14" s="4"/>
      <c r="AA14" s="4">
        <f>C14+I14-L14-O14-U14-X14-R14</f>
        <v>657000</v>
      </c>
      <c r="AB14" s="7"/>
    </row>
    <row r="15" spans="1:28" ht="15.75" hidden="1" x14ac:dyDescent="0.25">
      <c r="A15" s="10">
        <v>44956</v>
      </c>
      <c r="B15" s="11" t="s">
        <v>41</v>
      </c>
      <c r="C15" s="11">
        <v>9243100</v>
      </c>
      <c r="D15" s="11"/>
      <c r="E15" s="11" t="s">
        <v>42</v>
      </c>
      <c r="F15" s="11">
        <v>2200</v>
      </c>
      <c r="G15" s="11" t="s">
        <v>34</v>
      </c>
      <c r="H15" s="11"/>
      <c r="I15" s="4">
        <f t="shared" si="0"/>
        <v>0</v>
      </c>
      <c r="J15" s="9" t="s">
        <v>28</v>
      </c>
      <c r="K15" s="4"/>
      <c r="L15" s="4">
        <f t="shared" si="1"/>
        <v>0</v>
      </c>
      <c r="M15" s="4"/>
      <c r="N15" s="4"/>
      <c r="O15" s="4">
        <f t="shared" si="2"/>
        <v>0</v>
      </c>
      <c r="P15" s="4"/>
      <c r="Q15" s="4"/>
      <c r="R15" s="4">
        <f t="shared" si="3"/>
        <v>0</v>
      </c>
      <c r="S15" s="4"/>
      <c r="T15" s="4"/>
      <c r="U15" s="4">
        <f t="shared" si="4"/>
        <v>0</v>
      </c>
      <c r="V15" s="4"/>
      <c r="W15" s="4"/>
      <c r="X15" s="4">
        <f t="shared" si="5"/>
        <v>0</v>
      </c>
      <c r="Y15" s="4"/>
      <c r="Z15" s="4"/>
      <c r="AA15" s="4">
        <f>C15+I15-L15-O15-U15-X15-R15</f>
        <v>9243100</v>
      </c>
      <c r="AB15" s="7"/>
    </row>
    <row r="16" spans="1:28" ht="15.75" hidden="1" x14ac:dyDescent="0.25">
      <c r="A16" s="10">
        <v>45033</v>
      </c>
      <c r="B16" s="11" t="s">
        <v>45</v>
      </c>
      <c r="C16" s="11">
        <v>-513800</v>
      </c>
      <c r="D16" s="11" t="s">
        <v>46</v>
      </c>
      <c r="E16" s="11" t="s">
        <v>47</v>
      </c>
      <c r="F16" s="11">
        <v>10</v>
      </c>
      <c r="G16" s="11" t="s">
        <v>48</v>
      </c>
      <c r="H16" s="11"/>
      <c r="I16" s="4">
        <f t="shared" si="0"/>
        <v>0</v>
      </c>
      <c r="J16" s="12" t="s">
        <v>49</v>
      </c>
      <c r="K16" s="4"/>
      <c r="L16" s="4">
        <f t="shared" si="1"/>
        <v>0</v>
      </c>
      <c r="M16" s="4"/>
      <c r="N16" s="4"/>
      <c r="O16" s="4">
        <f t="shared" si="2"/>
        <v>0</v>
      </c>
      <c r="P16" s="4"/>
      <c r="Q16" s="4"/>
      <c r="R16" s="4">
        <f t="shared" si="3"/>
        <v>0</v>
      </c>
      <c r="S16" s="4"/>
      <c r="T16" s="4"/>
      <c r="U16" s="4">
        <f t="shared" si="4"/>
        <v>0</v>
      </c>
      <c r="V16" s="4"/>
      <c r="W16" s="4"/>
      <c r="X16" s="4">
        <f t="shared" si="5"/>
        <v>0</v>
      </c>
      <c r="Y16" s="4"/>
      <c r="Z16" s="4"/>
      <c r="AA16" s="4">
        <f>C16+I16-L16-O16-U16-X16-R16</f>
        <v>-513800</v>
      </c>
      <c r="AB16" s="7"/>
    </row>
    <row r="17" spans="1:28" ht="15.75" hidden="1" x14ac:dyDescent="0.25">
      <c r="A17" s="10">
        <v>45052</v>
      </c>
      <c r="B17" s="11" t="s">
        <v>37</v>
      </c>
      <c r="C17" s="11">
        <v>4620000</v>
      </c>
      <c r="D17" s="11" t="s">
        <v>46</v>
      </c>
      <c r="E17" s="11" t="s">
        <v>50</v>
      </c>
      <c r="F17" s="11">
        <v>1100</v>
      </c>
      <c r="G17" s="13" t="s">
        <v>34</v>
      </c>
      <c r="H17" s="11"/>
      <c r="I17" s="4">
        <f t="shared" si="0"/>
        <v>0</v>
      </c>
      <c r="J17" s="9" t="s">
        <v>28</v>
      </c>
      <c r="K17" s="4"/>
      <c r="L17" s="4">
        <f t="shared" si="1"/>
        <v>0</v>
      </c>
      <c r="M17" s="4"/>
      <c r="N17" s="4"/>
      <c r="O17" s="4">
        <f t="shared" si="2"/>
        <v>0</v>
      </c>
      <c r="P17" s="4"/>
      <c r="Q17" s="4"/>
      <c r="R17" s="4">
        <f t="shared" si="3"/>
        <v>0</v>
      </c>
      <c r="S17" s="4"/>
      <c r="T17" s="4"/>
      <c r="U17" s="4">
        <f t="shared" si="4"/>
        <v>0</v>
      </c>
      <c r="V17" s="4"/>
      <c r="W17" s="4"/>
      <c r="X17" s="4">
        <f t="shared" si="5"/>
        <v>0</v>
      </c>
      <c r="Y17" s="4"/>
      <c r="Z17" s="4"/>
      <c r="AA17" s="4">
        <f>C17+I17-L17-O17-U17-X17-R17</f>
        <v>4620000</v>
      </c>
      <c r="AB17" s="7"/>
    </row>
    <row r="18" spans="1:28" ht="15.75" hidden="1" x14ac:dyDescent="0.25">
      <c r="A18" s="10">
        <v>45059</v>
      </c>
      <c r="B18" s="11" t="s">
        <v>59</v>
      </c>
      <c r="C18" s="11">
        <v>1638300</v>
      </c>
      <c r="D18" s="11" t="s">
        <v>52</v>
      </c>
      <c r="E18" s="11" t="s">
        <v>60</v>
      </c>
      <c r="F18" s="11">
        <v>12250</v>
      </c>
      <c r="G18" s="11" t="s">
        <v>34</v>
      </c>
      <c r="H18" s="11"/>
      <c r="I18" s="4">
        <f t="shared" si="0"/>
        <v>0</v>
      </c>
      <c r="J18" s="6" t="s">
        <v>24</v>
      </c>
      <c r="K18" s="4"/>
      <c r="L18" s="4">
        <f t="shared" si="1"/>
        <v>0</v>
      </c>
      <c r="M18" s="4"/>
      <c r="N18" s="4"/>
      <c r="O18" s="4">
        <f t="shared" si="2"/>
        <v>0</v>
      </c>
      <c r="P18" s="4"/>
      <c r="Q18" s="4"/>
      <c r="R18" s="4">
        <f t="shared" si="3"/>
        <v>0</v>
      </c>
      <c r="S18" s="4"/>
      <c r="T18" s="4"/>
      <c r="U18" s="4">
        <f t="shared" si="4"/>
        <v>0</v>
      </c>
      <c r="V18" s="4"/>
      <c r="W18" s="4"/>
      <c r="X18" s="4">
        <f t="shared" si="5"/>
        <v>0</v>
      </c>
      <c r="Y18" s="4"/>
      <c r="Z18" s="4"/>
      <c r="AA18" s="4">
        <f>C18+I18-L18-O18-U18-X18-R18</f>
        <v>1638300</v>
      </c>
      <c r="AB18" s="7"/>
    </row>
    <row r="19" spans="1:28" ht="15.75" hidden="1" x14ac:dyDescent="0.25">
      <c r="A19" s="10">
        <v>45059</v>
      </c>
      <c r="B19" s="11" t="s">
        <v>59</v>
      </c>
      <c r="C19" s="11">
        <v>4812500</v>
      </c>
      <c r="D19" s="11" t="s">
        <v>52</v>
      </c>
      <c r="E19" s="11" t="s">
        <v>61</v>
      </c>
      <c r="F19" s="11">
        <v>1750</v>
      </c>
      <c r="G19" s="11" t="s">
        <v>34</v>
      </c>
      <c r="H19" s="11"/>
      <c r="I19" s="4">
        <f t="shared" si="0"/>
        <v>0</v>
      </c>
      <c r="J19" s="9" t="s">
        <v>28</v>
      </c>
      <c r="K19" s="4"/>
      <c r="L19" s="4">
        <f t="shared" si="1"/>
        <v>0</v>
      </c>
      <c r="M19" s="4"/>
      <c r="N19" s="4"/>
      <c r="O19" s="4">
        <f t="shared" si="2"/>
        <v>0</v>
      </c>
      <c r="P19" s="4"/>
      <c r="Q19" s="4"/>
      <c r="R19" s="4">
        <f t="shared" si="3"/>
        <v>0</v>
      </c>
      <c r="S19" s="4"/>
      <c r="T19" s="4"/>
      <c r="U19" s="4">
        <f t="shared" si="4"/>
        <v>0</v>
      </c>
      <c r="V19" s="4"/>
      <c r="W19" s="4"/>
      <c r="X19" s="4">
        <f t="shared" si="5"/>
        <v>0</v>
      </c>
      <c r="Y19" s="4"/>
      <c r="Z19" s="4"/>
      <c r="AA19" s="4">
        <f>C19+I19-L19-O19-U19-X19-R19</f>
        <v>4812500</v>
      </c>
      <c r="AB19" s="7"/>
    </row>
    <row r="20" spans="1:28" ht="15.75" hidden="1" x14ac:dyDescent="0.25">
      <c r="A20" s="10">
        <v>45069</v>
      </c>
      <c r="B20" s="11" t="s">
        <v>62</v>
      </c>
      <c r="C20" s="11">
        <v>385000</v>
      </c>
      <c r="D20" s="11" t="s">
        <v>52</v>
      </c>
      <c r="E20" s="11" t="s">
        <v>64</v>
      </c>
      <c r="F20" s="11">
        <v>40</v>
      </c>
      <c r="G20" s="11" t="s">
        <v>39</v>
      </c>
      <c r="H20" s="11"/>
      <c r="I20" s="4">
        <f t="shared" si="0"/>
        <v>0</v>
      </c>
      <c r="J20" s="12" t="s">
        <v>324</v>
      </c>
      <c r="K20" s="4"/>
      <c r="L20" s="4">
        <f t="shared" si="1"/>
        <v>0</v>
      </c>
      <c r="M20" s="4"/>
      <c r="N20" s="4"/>
      <c r="O20" s="4">
        <f t="shared" si="2"/>
        <v>0</v>
      </c>
      <c r="P20" s="4"/>
      <c r="Q20" s="4"/>
      <c r="R20" s="4">
        <f t="shared" si="3"/>
        <v>0</v>
      </c>
      <c r="S20" s="4"/>
      <c r="T20" s="4"/>
      <c r="U20" s="4">
        <f t="shared" si="4"/>
        <v>385000</v>
      </c>
      <c r="V20" s="4">
        <v>385000</v>
      </c>
      <c r="W20" s="4"/>
      <c r="X20" s="4">
        <f t="shared" si="5"/>
        <v>0</v>
      </c>
      <c r="Y20" s="4"/>
      <c r="Z20" s="4"/>
      <c r="AA20" s="4">
        <f>C20+I20-L20-O20-U20-X20-R20</f>
        <v>0</v>
      </c>
      <c r="AB20" s="7">
        <v>45415</v>
      </c>
    </row>
    <row r="21" spans="1:28" ht="15.75" hidden="1" x14ac:dyDescent="0.25">
      <c r="A21" s="14">
        <v>45118</v>
      </c>
      <c r="B21" s="4" t="s">
        <v>25</v>
      </c>
      <c r="C21" s="11">
        <v>0</v>
      </c>
      <c r="D21" s="15" t="s">
        <v>66</v>
      </c>
      <c r="E21" s="11" t="s">
        <v>67</v>
      </c>
      <c r="F21" s="11">
        <v>2000</v>
      </c>
      <c r="G21" s="15" t="s">
        <v>34</v>
      </c>
      <c r="H21" s="11"/>
      <c r="I21" s="4">
        <f t="shared" si="0"/>
        <v>0</v>
      </c>
      <c r="J21" s="26" t="s">
        <v>492</v>
      </c>
      <c r="K21" s="4"/>
      <c r="L21" s="4">
        <f t="shared" si="1"/>
        <v>0</v>
      </c>
      <c r="M21" s="4"/>
      <c r="N21" s="4"/>
      <c r="O21" s="4">
        <f t="shared" si="2"/>
        <v>0</v>
      </c>
      <c r="P21" s="4"/>
      <c r="Q21" s="4"/>
      <c r="R21" s="4">
        <f t="shared" si="3"/>
        <v>0</v>
      </c>
      <c r="S21" s="4"/>
      <c r="T21" s="4"/>
      <c r="U21" s="4">
        <f t="shared" si="4"/>
        <v>0</v>
      </c>
      <c r="V21" s="4"/>
      <c r="W21" s="4"/>
      <c r="X21" s="4">
        <f t="shared" si="5"/>
        <v>0</v>
      </c>
      <c r="Y21" s="4"/>
      <c r="Z21" s="4"/>
      <c r="AA21" s="4">
        <f>C21+I21-L21-O21-U21-X21-R21</f>
        <v>0</v>
      </c>
      <c r="AB21" s="7"/>
    </row>
    <row r="22" spans="1:28" ht="15.75" hidden="1" x14ac:dyDescent="0.25">
      <c r="A22" s="14">
        <v>45118</v>
      </c>
      <c r="B22" s="15" t="s">
        <v>68</v>
      </c>
      <c r="C22" s="11">
        <v>-3950000</v>
      </c>
      <c r="D22" s="15" t="s">
        <v>46</v>
      </c>
      <c r="E22" s="11" t="s">
        <v>69</v>
      </c>
      <c r="F22" s="11">
        <v>100</v>
      </c>
      <c r="G22" s="15" t="s">
        <v>34</v>
      </c>
      <c r="H22" s="11"/>
      <c r="I22" s="4">
        <f t="shared" si="0"/>
        <v>0</v>
      </c>
      <c r="J22" s="12" t="s">
        <v>49</v>
      </c>
      <c r="K22" s="4"/>
      <c r="L22" s="4">
        <f t="shared" si="1"/>
        <v>0</v>
      </c>
      <c r="M22" s="4"/>
      <c r="N22" s="4"/>
      <c r="O22" s="4">
        <f t="shared" si="2"/>
        <v>0</v>
      </c>
      <c r="P22" s="4"/>
      <c r="Q22" s="4"/>
      <c r="R22" s="4">
        <f t="shared" si="3"/>
        <v>0</v>
      </c>
      <c r="S22" s="4"/>
      <c r="T22" s="4"/>
      <c r="U22" s="4">
        <f t="shared" si="4"/>
        <v>0</v>
      </c>
      <c r="V22" s="4"/>
      <c r="W22" s="4"/>
      <c r="X22" s="4">
        <f t="shared" si="5"/>
        <v>0</v>
      </c>
      <c r="Y22" s="4"/>
      <c r="Z22" s="4"/>
      <c r="AA22" s="4">
        <f>C22+I22-L22-O22-U22-X22-R22</f>
        <v>-3950000</v>
      </c>
      <c r="AB22" s="7"/>
    </row>
    <row r="23" spans="1:28" ht="15.75" hidden="1" x14ac:dyDescent="0.25">
      <c r="A23" s="14">
        <v>45138</v>
      </c>
      <c r="B23" s="15" t="s">
        <v>70</v>
      </c>
      <c r="C23" s="11">
        <v>-5560000</v>
      </c>
      <c r="D23" s="15" t="s">
        <v>52</v>
      </c>
      <c r="E23" s="11" t="s">
        <v>71</v>
      </c>
      <c r="F23" s="11">
        <v>4</v>
      </c>
      <c r="G23" s="11" t="s">
        <v>27</v>
      </c>
      <c r="H23" s="11"/>
      <c r="I23" s="4">
        <f t="shared" si="0"/>
        <v>0</v>
      </c>
      <c r="J23" s="12" t="s">
        <v>324</v>
      </c>
      <c r="K23" s="4"/>
      <c r="L23" s="4">
        <f t="shared" si="1"/>
        <v>-5560000</v>
      </c>
      <c r="M23" s="4">
        <v>-5560000</v>
      </c>
      <c r="N23" s="4"/>
      <c r="O23" s="4">
        <f t="shared" si="2"/>
        <v>0</v>
      </c>
      <c r="P23" s="4"/>
      <c r="Q23" s="4"/>
      <c r="R23" s="4">
        <f t="shared" si="3"/>
        <v>0</v>
      </c>
      <c r="S23" s="4"/>
      <c r="T23" s="4"/>
      <c r="U23" s="4">
        <f t="shared" si="4"/>
        <v>0</v>
      </c>
      <c r="V23" s="4"/>
      <c r="W23" s="4"/>
      <c r="X23" s="4">
        <f t="shared" si="5"/>
        <v>0</v>
      </c>
      <c r="Y23" s="4"/>
      <c r="Z23" s="4"/>
      <c r="AA23" s="4">
        <f>C23+I23-L23-O23-U23-X23-R23</f>
        <v>0</v>
      </c>
      <c r="AB23" s="7">
        <v>45435</v>
      </c>
    </row>
    <row r="24" spans="1:28" ht="15.75" hidden="1" x14ac:dyDescent="0.25">
      <c r="A24" s="14"/>
      <c r="B24" s="15" t="s">
        <v>72</v>
      </c>
      <c r="C24" s="11">
        <v>-2642000</v>
      </c>
      <c r="D24" s="15" t="s">
        <v>46</v>
      </c>
      <c r="E24" s="11"/>
      <c r="F24" s="11"/>
      <c r="G24" s="11" t="s">
        <v>34</v>
      </c>
      <c r="H24" s="11"/>
      <c r="I24" s="4">
        <f t="shared" si="0"/>
        <v>0</v>
      </c>
      <c r="J24" s="12" t="s">
        <v>49</v>
      </c>
      <c r="K24" s="4"/>
      <c r="L24" s="4">
        <f t="shared" si="1"/>
        <v>0</v>
      </c>
      <c r="M24" s="4"/>
      <c r="N24" s="4"/>
      <c r="O24" s="4">
        <f t="shared" si="2"/>
        <v>0</v>
      </c>
      <c r="P24" s="4"/>
      <c r="Q24" s="4"/>
      <c r="R24" s="4">
        <f t="shared" si="3"/>
        <v>0</v>
      </c>
      <c r="S24" s="4"/>
      <c r="T24" s="4"/>
      <c r="U24" s="4">
        <f t="shared" si="4"/>
        <v>0</v>
      </c>
      <c r="V24" s="4"/>
      <c r="W24" s="4"/>
      <c r="X24" s="4">
        <f t="shared" si="5"/>
        <v>0</v>
      </c>
      <c r="Y24" s="4"/>
      <c r="Z24" s="4"/>
      <c r="AA24" s="4">
        <f>C24+I24-L24-O24-U24-X24-R24</f>
        <v>-2642000</v>
      </c>
      <c r="AB24" s="7"/>
    </row>
    <row r="25" spans="1:28" ht="15.75" hidden="1" x14ac:dyDescent="0.25">
      <c r="A25" s="14">
        <v>45145</v>
      </c>
      <c r="B25" s="15" t="s">
        <v>73</v>
      </c>
      <c r="C25" s="15">
        <v>-177500</v>
      </c>
      <c r="D25" s="11" t="s">
        <v>46</v>
      </c>
      <c r="E25" s="15" t="s">
        <v>61</v>
      </c>
      <c r="F25" s="16">
        <v>250</v>
      </c>
      <c r="G25" s="11" t="s">
        <v>34</v>
      </c>
      <c r="H25" s="15"/>
      <c r="I25" s="4">
        <f t="shared" si="0"/>
        <v>0</v>
      </c>
      <c r="J25" s="17" t="s">
        <v>49</v>
      </c>
      <c r="K25" s="4" t="s">
        <v>74</v>
      </c>
      <c r="L25" s="4">
        <f t="shared" si="1"/>
        <v>0</v>
      </c>
      <c r="M25" s="4"/>
      <c r="N25" s="4"/>
      <c r="O25" s="4">
        <f t="shared" si="2"/>
        <v>0</v>
      </c>
      <c r="P25" s="4"/>
      <c r="Q25" s="4"/>
      <c r="R25" s="4">
        <f t="shared" si="3"/>
        <v>0</v>
      </c>
      <c r="S25" s="4"/>
      <c r="T25" s="4"/>
      <c r="U25" s="4">
        <f t="shared" si="4"/>
        <v>0</v>
      </c>
      <c r="V25" s="4"/>
      <c r="W25" s="4"/>
      <c r="X25" s="4">
        <f t="shared" si="5"/>
        <v>0</v>
      </c>
      <c r="Y25" s="4"/>
      <c r="Z25" s="4"/>
      <c r="AA25" s="4">
        <f>C25+I25-L25-O25-U25-X25-R25</f>
        <v>-177500</v>
      </c>
      <c r="AB25" s="7"/>
    </row>
    <row r="26" spans="1:28" ht="15.75" hidden="1" x14ac:dyDescent="0.25">
      <c r="A26" s="14">
        <v>45145</v>
      </c>
      <c r="B26" s="15" t="s">
        <v>75</v>
      </c>
      <c r="C26" s="15">
        <v>81595</v>
      </c>
      <c r="D26" s="11" t="s">
        <v>52</v>
      </c>
      <c r="E26" s="15" t="s">
        <v>76</v>
      </c>
      <c r="F26" s="15">
        <v>5</v>
      </c>
      <c r="G26" s="15" t="s">
        <v>77</v>
      </c>
      <c r="H26" s="15"/>
      <c r="I26" s="4">
        <f t="shared" si="0"/>
        <v>0</v>
      </c>
      <c r="J26" s="18" t="s">
        <v>78</v>
      </c>
      <c r="K26" s="4">
        <v>157295</v>
      </c>
      <c r="L26" s="4">
        <f t="shared" si="1"/>
        <v>0</v>
      </c>
      <c r="M26" s="4"/>
      <c r="N26" s="4"/>
      <c r="O26" s="4">
        <f t="shared" si="2"/>
        <v>0</v>
      </c>
      <c r="P26" s="4"/>
      <c r="Q26" s="4"/>
      <c r="R26" s="4">
        <f t="shared" si="3"/>
        <v>0</v>
      </c>
      <c r="S26" s="4"/>
      <c r="T26" s="4"/>
      <c r="U26" s="4">
        <f t="shared" si="4"/>
        <v>0</v>
      </c>
      <c r="V26" s="4"/>
      <c r="W26" s="4"/>
      <c r="X26" s="4">
        <f t="shared" si="5"/>
        <v>0</v>
      </c>
      <c r="Y26" s="4"/>
      <c r="Z26" s="4"/>
      <c r="AA26" s="4">
        <f>C26+I26-L26-O26-U26-X26-R26</f>
        <v>81595</v>
      </c>
      <c r="AB26" s="7"/>
    </row>
    <row r="27" spans="1:28" ht="15.75" hidden="1" x14ac:dyDescent="0.25">
      <c r="A27" s="14"/>
      <c r="B27" s="15" t="s">
        <v>84</v>
      </c>
      <c r="C27" s="15">
        <v>-240000</v>
      </c>
      <c r="D27" s="11" t="s">
        <v>46</v>
      </c>
      <c r="E27" s="15" t="s">
        <v>85</v>
      </c>
      <c r="F27" s="15">
        <v>307.39999999999998</v>
      </c>
      <c r="G27" s="15" t="s">
        <v>39</v>
      </c>
      <c r="H27" s="15"/>
      <c r="I27" s="15">
        <v>0</v>
      </c>
      <c r="J27" s="17" t="s">
        <v>49</v>
      </c>
      <c r="K27" s="4"/>
      <c r="L27" s="4">
        <f t="shared" si="1"/>
        <v>0</v>
      </c>
      <c r="M27" s="4"/>
      <c r="N27" s="4"/>
      <c r="O27" s="4">
        <f t="shared" si="2"/>
        <v>0</v>
      </c>
      <c r="P27" s="4"/>
      <c r="Q27" s="4"/>
      <c r="R27" s="4">
        <f t="shared" si="3"/>
        <v>0</v>
      </c>
      <c r="S27" s="4"/>
      <c r="T27" s="4"/>
      <c r="U27" s="4">
        <f t="shared" si="4"/>
        <v>0</v>
      </c>
      <c r="V27" s="4"/>
      <c r="W27" s="4"/>
      <c r="X27" s="4">
        <f t="shared" si="5"/>
        <v>0</v>
      </c>
      <c r="Y27" s="4"/>
      <c r="Z27" s="4"/>
      <c r="AA27" s="4">
        <f>C27+I27-L27-O27-U27-X27-R27</f>
        <v>-240000</v>
      </c>
      <c r="AB27" s="7"/>
    </row>
    <row r="28" spans="1:28" ht="15.75" hidden="1" x14ac:dyDescent="0.25">
      <c r="A28" s="10"/>
      <c r="B28" s="11" t="s">
        <v>88</v>
      </c>
      <c r="C28" s="11">
        <v>-312000</v>
      </c>
      <c r="D28" s="11" t="s">
        <v>46</v>
      </c>
      <c r="E28" s="11" t="s">
        <v>89</v>
      </c>
      <c r="F28" s="11">
        <v>29.2</v>
      </c>
      <c r="G28" s="11" t="s">
        <v>39</v>
      </c>
      <c r="H28" s="11"/>
      <c r="I28" s="4">
        <f t="shared" ref="I28:I52" si="6">F28*H28</f>
        <v>0</v>
      </c>
      <c r="J28" s="17" t="s">
        <v>49</v>
      </c>
      <c r="K28" s="4"/>
      <c r="L28" s="4">
        <f t="shared" si="1"/>
        <v>0</v>
      </c>
      <c r="M28" s="4"/>
      <c r="N28" s="4"/>
      <c r="O28" s="4">
        <f t="shared" si="2"/>
        <v>0</v>
      </c>
      <c r="P28" s="4"/>
      <c r="Q28" s="4"/>
      <c r="R28" s="4">
        <f t="shared" si="3"/>
        <v>0</v>
      </c>
      <c r="S28" s="4"/>
      <c r="T28" s="4"/>
      <c r="U28" s="4">
        <f t="shared" si="4"/>
        <v>0</v>
      </c>
      <c r="V28" s="4"/>
      <c r="W28" s="4"/>
      <c r="X28" s="4">
        <f t="shared" si="5"/>
        <v>0</v>
      </c>
      <c r="Y28" s="4"/>
      <c r="Z28" s="4"/>
      <c r="AA28" s="4">
        <f>C28+I28-L28-O28-U28-X28-R28</f>
        <v>-312000</v>
      </c>
      <c r="AB28" s="7"/>
    </row>
    <row r="29" spans="1:28" ht="15.75" hidden="1" x14ac:dyDescent="0.25">
      <c r="A29" s="14">
        <v>45212</v>
      </c>
      <c r="B29" s="4" t="s">
        <v>25</v>
      </c>
      <c r="C29" s="11">
        <v>0</v>
      </c>
      <c r="D29" s="11" t="s">
        <v>46</v>
      </c>
      <c r="E29" s="11" t="s">
        <v>114</v>
      </c>
      <c r="F29" s="11">
        <v>50</v>
      </c>
      <c r="G29" s="11" t="s">
        <v>27</v>
      </c>
      <c r="H29" s="11"/>
      <c r="I29" s="4">
        <f t="shared" si="6"/>
        <v>0</v>
      </c>
      <c r="J29" s="26" t="s">
        <v>492</v>
      </c>
      <c r="K29" s="4"/>
      <c r="L29" s="4">
        <f t="shared" si="1"/>
        <v>0</v>
      </c>
      <c r="M29" s="4"/>
      <c r="N29" s="4"/>
      <c r="O29" s="4">
        <f t="shared" si="2"/>
        <v>0</v>
      </c>
      <c r="P29" s="4"/>
      <c r="Q29" s="4"/>
      <c r="R29" s="4">
        <f t="shared" si="3"/>
        <v>0</v>
      </c>
      <c r="S29" s="4"/>
      <c r="T29" s="4"/>
      <c r="U29" s="4">
        <f t="shared" si="4"/>
        <v>0</v>
      </c>
      <c r="V29" s="4"/>
      <c r="W29" s="4"/>
      <c r="X29" s="4">
        <f t="shared" si="5"/>
        <v>0</v>
      </c>
      <c r="Y29" s="4"/>
      <c r="Z29" s="4"/>
      <c r="AA29" s="4">
        <f>C29+I29-L29-O29-U29-X29-R29</f>
        <v>0</v>
      </c>
      <c r="AB29" s="7"/>
    </row>
    <row r="30" spans="1:28" ht="15.75" hidden="1" x14ac:dyDescent="0.25">
      <c r="A30" s="14"/>
      <c r="B30" s="11" t="s">
        <v>131</v>
      </c>
      <c r="C30" s="11">
        <v>-240000</v>
      </c>
      <c r="D30" s="11"/>
      <c r="E30" s="11"/>
      <c r="F30" s="11"/>
      <c r="G30" s="11"/>
      <c r="H30" s="11"/>
      <c r="I30" s="4">
        <f t="shared" si="6"/>
        <v>0</v>
      </c>
      <c r="J30" s="12" t="s">
        <v>49</v>
      </c>
      <c r="K30" s="4" t="s">
        <v>132</v>
      </c>
      <c r="L30" s="4">
        <f t="shared" si="1"/>
        <v>0</v>
      </c>
      <c r="M30" s="4"/>
      <c r="N30" s="4"/>
      <c r="O30" s="4">
        <f t="shared" si="2"/>
        <v>0</v>
      </c>
      <c r="P30" s="4"/>
      <c r="Q30" s="4"/>
      <c r="R30" s="4">
        <f t="shared" si="3"/>
        <v>0</v>
      </c>
      <c r="S30" s="4"/>
      <c r="T30" s="4"/>
      <c r="U30" s="4">
        <f t="shared" si="4"/>
        <v>0</v>
      </c>
      <c r="V30" s="4"/>
      <c r="W30" s="4"/>
      <c r="X30" s="4">
        <f t="shared" si="5"/>
        <v>0</v>
      </c>
      <c r="Y30" s="4"/>
      <c r="Z30" s="4"/>
      <c r="AA30" s="4">
        <f>C30+I30-L30-O30-U30-X30-R30</f>
        <v>-240000</v>
      </c>
      <c r="AB30" s="7"/>
    </row>
    <row r="31" spans="1:28" ht="15.75" hidden="1" x14ac:dyDescent="0.25">
      <c r="A31" s="14">
        <v>45236</v>
      </c>
      <c r="B31" s="11" t="s">
        <v>107</v>
      </c>
      <c r="C31" s="11">
        <v>15800</v>
      </c>
      <c r="D31" s="11" t="s">
        <v>46</v>
      </c>
      <c r="E31" s="11" t="s">
        <v>120</v>
      </c>
      <c r="F31" s="11">
        <v>74.3</v>
      </c>
      <c r="G31" s="11" t="s">
        <v>39</v>
      </c>
      <c r="H31" s="11"/>
      <c r="I31" s="4">
        <f t="shared" si="6"/>
        <v>0</v>
      </c>
      <c r="J31" s="12" t="s">
        <v>312</v>
      </c>
      <c r="K31" s="4" t="s">
        <v>1178</v>
      </c>
      <c r="L31" s="4">
        <f t="shared" si="1"/>
        <v>0</v>
      </c>
      <c r="M31" s="4"/>
      <c r="N31" s="4"/>
      <c r="O31" s="4">
        <f t="shared" si="2"/>
        <v>15800</v>
      </c>
      <c r="P31" s="4">
        <v>15800</v>
      </c>
      <c r="Q31" s="4"/>
      <c r="R31" s="4">
        <f t="shared" si="3"/>
        <v>0</v>
      </c>
      <c r="S31" s="4"/>
      <c r="T31" s="4"/>
      <c r="U31" s="4">
        <f t="shared" si="4"/>
        <v>0</v>
      </c>
      <c r="V31" s="4"/>
      <c r="W31" s="4"/>
      <c r="X31" s="4">
        <f t="shared" si="5"/>
        <v>0</v>
      </c>
      <c r="Y31" s="4"/>
      <c r="Z31" s="4"/>
      <c r="AA31" s="4">
        <f>C31+I31-L31-O31-U31-X31-R31</f>
        <v>0</v>
      </c>
      <c r="AB31" s="7">
        <v>45415</v>
      </c>
    </row>
    <row r="32" spans="1:28" ht="15.75" hidden="1" x14ac:dyDescent="0.25">
      <c r="A32" s="10">
        <v>45247</v>
      </c>
      <c r="B32" s="15" t="s">
        <v>122</v>
      </c>
      <c r="C32" s="15">
        <v>5978000</v>
      </c>
      <c r="D32" s="11" t="s">
        <v>52</v>
      </c>
      <c r="E32" s="15" t="s">
        <v>157</v>
      </c>
      <c r="F32" s="15">
        <v>24</v>
      </c>
      <c r="G32" s="11" t="s">
        <v>48</v>
      </c>
      <c r="H32" s="15"/>
      <c r="I32" s="4">
        <f t="shared" si="6"/>
        <v>0</v>
      </c>
      <c r="J32" s="17" t="s">
        <v>324</v>
      </c>
      <c r="K32" s="4"/>
      <c r="L32" s="4">
        <f t="shared" si="1"/>
        <v>5978000</v>
      </c>
      <c r="M32" s="4">
        <v>5978000</v>
      </c>
      <c r="N32" s="4"/>
      <c r="O32" s="4">
        <f t="shared" si="2"/>
        <v>0</v>
      </c>
      <c r="P32" s="4"/>
      <c r="Q32" s="4"/>
      <c r="R32" s="4">
        <f t="shared" si="3"/>
        <v>0</v>
      </c>
      <c r="S32" s="4"/>
      <c r="T32" s="4"/>
      <c r="U32" s="4">
        <f t="shared" si="4"/>
        <v>0</v>
      </c>
      <c r="V32" s="4"/>
      <c r="W32" s="4"/>
      <c r="X32" s="4">
        <f t="shared" si="5"/>
        <v>0</v>
      </c>
      <c r="Y32" s="4"/>
      <c r="Z32" s="4"/>
      <c r="AA32" s="4">
        <f>C32+I32-L32-O32-U32-X32-R32</f>
        <v>0</v>
      </c>
      <c r="AB32" s="7">
        <v>45430</v>
      </c>
    </row>
    <row r="33" spans="1:28" ht="15.75" hidden="1" x14ac:dyDescent="0.25">
      <c r="A33" s="10">
        <v>45247</v>
      </c>
      <c r="B33" s="15" t="s">
        <v>122</v>
      </c>
      <c r="C33" s="11">
        <v>6250000</v>
      </c>
      <c r="D33" s="11" t="s">
        <v>52</v>
      </c>
      <c r="E33" s="15" t="s">
        <v>128</v>
      </c>
      <c r="F33" s="11">
        <v>50</v>
      </c>
      <c r="G33" s="15" t="s">
        <v>39</v>
      </c>
      <c r="H33" s="11"/>
      <c r="I33" s="4">
        <f t="shared" si="6"/>
        <v>0</v>
      </c>
      <c r="J33" s="17" t="s">
        <v>324</v>
      </c>
      <c r="K33" s="4"/>
      <c r="L33" s="4">
        <f t="shared" si="1"/>
        <v>6250000</v>
      </c>
      <c r="M33" s="4">
        <v>6250000</v>
      </c>
      <c r="N33" s="4"/>
      <c r="O33" s="4">
        <f t="shared" si="2"/>
        <v>0</v>
      </c>
      <c r="P33" s="4"/>
      <c r="Q33" s="4"/>
      <c r="R33" s="4">
        <f t="shared" si="3"/>
        <v>0</v>
      </c>
      <c r="S33" s="4"/>
      <c r="T33" s="4"/>
      <c r="U33" s="4">
        <f t="shared" si="4"/>
        <v>0</v>
      </c>
      <c r="V33" s="4"/>
      <c r="W33" s="4"/>
      <c r="X33" s="4">
        <f t="shared" si="5"/>
        <v>0</v>
      </c>
      <c r="Y33" s="4"/>
      <c r="Z33" s="4"/>
      <c r="AA33" s="4">
        <f>C33+I33-L33-O33-U33-X33-R33</f>
        <v>0</v>
      </c>
      <c r="AB33" s="7">
        <v>45430</v>
      </c>
    </row>
    <row r="34" spans="1:28" ht="15.75" hidden="1" x14ac:dyDescent="0.25">
      <c r="A34" s="10">
        <v>45248</v>
      </c>
      <c r="B34" s="15" t="s">
        <v>159</v>
      </c>
      <c r="C34" s="11">
        <v>-5155000</v>
      </c>
      <c r="D34" s="15" t="s">
        <v>52</v>
      </c>
      <c r="E34" s="11" t="s">
        <v>160</v>
      </c>
      <c r="F34" s="11">
        <v>2500</v>
      </c>
      <c r="G34" s="11" t="s">
        <v>34</v>
      </c>
      <c r="H34" s="11"/>
      <c r="I34" s="4">
        <f t="shared" si="6"/>
        <v>0</v>
      </c>
      <c r="J34" s="12" t="s">
        <v>49</v>
      </c>
      <c r="K34" s="4" t="s">
        <v>161</v>
      </c>
      <c r="L34" s="4">
        <f t="shared" si="1"/>
        <v>0</v>
      </c>
      <c r="M34" s="4"/>
      <c r="N34" s="4"/>
      <c r="O34" s="4">
        <f t="shared" si="2"/>
        <v>0</v>
      </c>
      <c r="P34" s="4"/>
      <c r="Q34" s="4"/>
      <c r="R34" s="4">
        <f t="shared" si="3"/>
        <v>0</v>
      </c>
      <c r="S34" s="4"/>
      <c r="T34" s="4"/>
      <c r="U34" s="4">
        <f t="shared" si="4"/>
        <v>0</v>
      </c>
      <c r="V34" s="4"/>
      <c r="W34" s="4"/>
      <c r="X34" s="4">
        <f t="shared" si="5"/>
        <v>0</v>
      </c>
      <c r="Y34" s="4"/>
      <c r="Z34" s="4"/>
      <c r="AA34" s="4">
        <f>C34+I34-L34-O34-U34-X34-R34</f>
        <v>-5155000</v>
      </c>
      <c r="AB34" s="7"/>
    </row>
    <row r="35" spans="1:28" ht="15.75" hidden="1" x14ac:dyDescent="0.25">
      <c r="A35" s="14">
        <v>45252</v>
      </c>
      <c r="B35" s="15" t="s">
        <v>122</v>
      </c>
      <c r="C35" s="11">
        <v>4500000</v>
      </c>
      <c r="D35" s="15" t="s">
        <v>46</v>
      </c>
      <c r="E35" s="15" t="s">
        <v>117</v>
      </c>
      <c r="F35" s="15">
        <v>10</v>
      </c>
      <c r="G35" s="11" t="s">
        <v>23</v>
      </c>
      <c r="H35" s="11"/>
      <c r="I35" s="4">
        <f t="shared" si="6"/>
        <v>0</v>
      </c>
      <c r="J35" s="17" t="s">
        <v>324</v>
      </c>
      <c r="K35" s="4"/>
      <c r="L35" s="4">
        <f t="shared" si="1"/>
        <v>4500000</v>
      </c>
      <c r="M35" s="4">
        <v>4500000</v>
      </c>
      <c r="N35" s="4"/>
      <c r="O35" s="4">
        <f t="shared" si="2"/>
        <v>0</v>
      </c>
      <c r="P35" s="4"/>
      <c r="Q35" s="4"/>
      <c r="R35" s="4">
        <f t="shared" si="3"/>
        <v>0</v>
      </c>
      <c r="S35" s="4"/>
      <c r="T35" s="4"/>
      <c r="U35" s="4">
        <f t="shared" si="4"/>
        <v>0</v>
      </c>
      <c r="V35" s="4"/>
      <c r="W35" s="4"/>
      <c r="X35" s="4">
        <f t="shared" si="5"/>
        <v>0</v>
      </c>
      <c r="Y35" s="4"/>
      <c r="Z35" s="4"/>
      <c r="AA35" s="4">
        <f>C35+I35-L35-O35-U35-X35-R35</f>
        <v>0</v>
      </c>
      <c r="AB35" s="7">
        <v>45430</v>
      </c>
    </row>
    <row r="36" spans="1:28" ht="15.75" hidden="1" x14ac:dyDescent="0.25">
      <c r="A36" s="14">
        <v>45252</v>
      </c>
      <c r="B36" s="15" t="s">
        <v>122</v>
      </c>
      <c r="C36" s="15">
        <v>5941500</v>
      </c>
      <c r="D36" s="15" t="s">
        <v>46</v>
      </c>
      <c r="E36" s="15" t="s">
        <v>133</v>
      </c>
      <c r="F36" s="15">
        <v>1700</v>
      </c>
      <c r="G36" s="11" t="s">
        <v>34</v>
      </c>
      <c r="H36" s="15"/>
      <c r="I36" s="4">
        <f t="shared" si="6"/>
        <v>0</v>
      </c>
      <c r="J36" s="17" t="s">
        <v>324</v>
      </c>
      <c r="K36" s="4"/>
      <c r="L36" s="4">
        <f t="shared" si="1"/>
        <v>5941500</v>
      </c>
      <c r="M36" s="4">
        <v>5941500</v>
      </c>
      <c r="N36" s="4"/>
      <c r="O36" s="4">
        <f t="shared" si="2"/>
        <v>0</v>
      </c>
      <c r="P36" s="4"/>
      <c r="Q36" s="4"/>
      <c r="R36" s="4">
        <f t="shared" si="3"/>
        <v>0</v>
      </c>
      <c r="S36" s="4"/>
      <c r="T36" s="4"/>
      <c r="U36" s="4">
        <f t="shared" si="4"/>
        <v>0</v>
      </c>
      <c r="V36" s="4"/>
      <c r="W36" s="4"/>
      <c r="X36" s="4">
        <f t="shared" si="5"/>
        <v>0</v>
      </c>
      <c r="Y36" s="4"/>
      <c r="Z36" s="4"/>
      <c r="AA36" s="4">
        <f>C36+I36-L36-O36-U36-X36-R36</f>
        <v>0</v>
      </c>
      <c r="AB36" s="7">
        <v>45430</v>
      </c>
    </row>
    <row r="37" spans="1:28" ht="15.75" hidden="1" x14ac:dyDescent="0.25">
      <c r="A37" s="14">
        <v>45252</v>
      </c>
      <c r="B37" s="11" t="s">
        <v>107</v>
      </c>
      <c r="C37" s="11">
        <v>1200000</v>
      </c>
      <c r="D37" s="11" t="s">
        <v>46</v>
      </c>
      <c r="E37" s="11" t="s">
        <v>165</v>
      </c>
      <c r="F37" s="11">
        <v>1</v>
      </c>
      <c r="G37" s="11" t="s">
        <v>92</v>
      </c>
      <c r="H37" s="11"/>
      <c r="I37" s="4">
        <f t="shared" si="6"/>
        <v>0</v>
      </c>
      <c r="J37" s="12" t="s">
        <v>312</v>
      </c>
      <c r="K37" s="4" t="s">
        <v>1178</v>
      </c>
      <c r="L37" s="4">
        <f t="shared" si="1"/>
        <v>0</v>
      </c>
      <c r="M37" s="4"/>
      <c r="N37" s="4"/>
      <c r="O37" s="4">
        <f t="shared" si="2"/>
        <v>1200000</v>
      </c>
      <c r="P37" s="4">
        <v>1200000</v>
      </c>
      <c r="Q37" s="4"/>
      <c r="R37" s="4">
        <f t="shared" si="3"/>
        <v>0</v>
      </c>
      <c r="S37" s="4"/>
      <c r="T37" s="4"/>
      <c r="U37" s="4">
        <f t="shared" si="4"/>
        <v>0</v>
      </c>
      <c r="V37" s="4"/>
      <c r="W37" s="4"/>
      <c r="X37" s="4">
        <f t="shared" si="5"/>
        <v>0</v>
      </c>
      <c r="Y37" s="4"/>
      <c r="Z37" s="4"/>
      <c r="AA37" s="4">
        <f>C37+I37-L37-O37-U37-X37-R37</f>
        <v>0</v>
      </c>
      <c r="AB37" s="7">
        <v>45415</v>
      </c>
    </row>
    <row r="38" spans="1:28" ht="15.75" hidden="1" x14ac:dyDescent="0.25">
      <c r="A38" s="14">
        <v>45252</v>
      </c>
      <c r="B38" s="11" t="s">
        <v>107</v>
      </c>
      <c r="C38" s="11">
        <v>900000</v>
      </c>
      <c r="D38" s="11" t="s">
        <v>46</v>
      </c>
      <c r="E38" s="11" t="s">
        <v>108</v>
      </c>
      <c r="F38" s="11">
        <v>400</v>
      </c>
      <c r="G38" s="11" t="s">
        <v>34</v>
      </c>
      <c r="H38" s="11"/>
      <c r="I38" s="4">
        <f t="shared" si="6"/>
        <v>0</v>
      </c>
      <c r="J38" s="12" t="s">
        <v>312</v>
      </c>
      <c r="K38" s="4" t="s">
        <v>1178</v>
      </c>
      <c r="L38" s="4">
        <f t="shared" si="1"/>
        <v>0</v>
      </c>
      <c r="M38" s="4"/>
      <c r="N38" s="4"/>
      <c r="O38" s="4">
        <f t="shared" si="2"/>
        <v>900000</v>
      </c>
      <c r="P38" s="4">
        <v>900000</v>
      </c>
      <c r="Q38" s="4"/>
      <c r="R38" s="4">
        <f t="shared" si="3"/>
        <v>0</v>
      </c>
      <c r="S38" s="4"/>
      <c r="T38" s="4"/>
      <c r="U38" s="4">
        <f t="shared" si="4"/>
        <v>0</v>
      </c>
      <c r="V38" s="4"/>
      <c r="W38" s="4"/>
      <c r="X38" s="4">
        <f t="shared" si="5"/>
        <v>0</v>
      </c>
      <c r="Y38" s="4"/>
      <c r="Z38" s="4"/>
      <c r="AA38" s="4">
        <f>C38+I38-L38-O38-U38-X38-R38</f>
        <v>0</v>
      </c>
      <c r="AB38" s="7">
        <v>45415</v>
      </c>
    </row>
    <row r="39" spans="1:28" ht="15.75" hidden="1" x14ac:dyDescent="0.25">
      <c r="A39" s="14">
        <v>45254</v>
      </c>
      <c r="B39" s="15" t="s">
        <v>170</v>
      </c>
      <c r="C39" s="15">
        <v>166250</v>
      </c>
      <c r="D39" s="15" t="s">
        <v>46</v>
      </c>
      <c r="E39" s="15" t="s">
        <v>139</v>
      </c>
      <c r="F39" s="15">
        <v>18250</v>
      </c>
      <c r="G39" s="15" t="s">
        <v>34</v>
      </c>
      <c r="H39" s="15"/>
      <c r="I39" s="4">
        <f t="shared" si="6"/>
        <v>0</v>
      </c>
      <c r="J39" s="18" t="s">
        <v>24</v>
      </c>
      <c r="K39" s="4"/>
      <c r="L39" s="4">
        <f t="shared" si="1"/>
        <v>0</v>
      </c>
      <c r="M39" s="4"/>
      <c r="N39" s="4"/>
      <c r="O39" s="4">
        <f t="shared" si="2"/>
        <v>0</v>
      </c>
      <c r="P39" s="4"/>
      <c r="Q39" s="4"/>
      <c r="R39" s="4">
        <f t="shared" si="3"/>
        <v>0</v>
      </c>
      <c r="S39" s="4"/>
      <c r="T39" s="4"/>
      <c r="U39" s="4">
        <f t="shared" si="4"/>
        <v>0</v>
      </c>
      <c r="V39" s="4"/>
      <c r="W39" s="4"/>
      <c r="X39" s="4">
        <f t="shared" si="5"/>
        <v>0</v>
      </c>
      <c r="Y39" s="4"/>
      <c r="Z39" s="4"/>
      <c r="AA39" s="4">
        <f>C39+I39-L39-O39-U39-X39-R39</f>
        <v>166250</v>
      </c>
      <c r="AB39" s="7"/>
    </row>
    <row r="40" spans="1:28" ht="15.75" hidden="1" x14ac:dyDescent="0.25">
      <c r="A40" s="10">
        <v>45258</v>
      </c>
      <c r="B40" s="11" t="s">
        <v>122</v>
      </c>
      <c r="C40" s="11">
        <v>2395200</v>
      </c>
      <c r="D40" s="11" t="s">
        <v>46</v>
      </c>
      <c r="E40" s="11" t="s">
        <v>120</v>
      </c>
      <c r="F40" s="11">
        <v>49.9</v>
      </c>
      <c r="G40" s="11" t="s">
        <v>39</v>
      </c>
      <c r="H40" s="11"/>
      <c r="I40" s="4">
        <f t="shared" si="6"/>
        <v>0</v>
      </c>
      <c r="J40" s="17" t="s">
        <v>324</v>
      </c>
      <c r="K40" s="4"/>
      <c r="L40" s="4">
        <f t="shared" si="1"/>
        <v>2395200</v>
      </c>
      <c r="M40" s="4">
        <v>2395200</v>
      </c>
      <c r="N40" s="4"/>
      <c r="O40" s="4">
        <f t="shared" si="2"/>
        <v>0</v>
      </c>
      <c r="P40" s="4"/>
      <c r="Q40" s="4"/>
      <c r="R40" s="4">
        <f t="shared" si="3"/>
        <v>0</v>
      </c>
      <c r="S40" s="4"/>
      <c r="T40" s="4"/>
      <c r="U40" s="4">
        <f t="shared" si="4"/>
        <v>0</v>
      </c>
      <c r="V40" s="4"/>
      <c r="W40" s="4"/>
      <c r="X40" s="4">
        <f t="shared" si="5"/>
        <v>0</v>
      </c>
      <c r="Y40" s="4"/>
      <c r="Z40" s="4"/>
      <c r="AA40" s="4">
        <f>C40+I40-L40-O40-U40-X40-R40</f>
        <v>0</v>
      </c>
      <c r="AB40" s="7">
        <v>45430</v>
      </c>
    </row>
    <row r="41" spans="1:28" ht="15.75" hidden="1" x14ac:dyDescent="0.25">
      <c r="A41" s="10">
        <v>45264</v>
      </c>
      <c r="B41" s="11" t="s">
        <v>122</v>
      </c>
      <c r="C41" s="15">
        <v>6250000</v>
      </c>
      <c r="D41" s="11" t="s">
        <v>52</v>
      </c>
      <c r="E41" s="15" t="s">
        <v>128</v>
      </c>
      <c r="F41" s="15">
        <v>50</v>
      </c>
      <c r="G41" s="11" t="s">
        <v>39</v>
      </c>
      <c r="H41" s="15"/>
      <c r="I41" s="19">
        <f t="shared" si="6"/>
        <v>0</v>
      </c>
      <c r="J41" s="17" t="s">
        <v>324</v>
      </c>
      <c r="K41" s="4"/>
      <c r="L41" s="4">
        <f t="shared" si="1"/>
        <v>6250000</v>
      </c>
      <c r="M41" s="4">
        <v>1885000</v>
      </c>
      <c r="N41" s="4">
        <v>4365000</v>
      </c>
      <c r="O41" s="4">
        <f t="shared" si="2"/>
        <v>0</v>
      </c>
      <c r="P41" s="4"/>
      <c r="Q41" s="4"/>
      <c r="R41" s="4">
        <f t="shared" si="3"/>
        <v>0</v>
      </c>
      <c r="S41" s="4"/>
      <c r="T41" s="4"/>
      <c r="U41" s="4">
        <f t="shared" si="4"/>
        <v>0</v>
      </c>
      <c r="V41" s="4"/>
      <c r="W41" s="4"/>
      <c r="X41" s="4">
        <f t="shared" si="5"/>
        <v>0</v>
      </c>
      <c r="Y41" s="4"/>
      <c r="Z41" s="4"/>
      <c r="AA41" s="4">
        <f>C41+I41-L41-O41-U41-X41-R41</f>
        <v>0</v>
      </c>
      <c r="AB41" s="7">
        <v>45430</v>
      </c>
    </row>
    <row r="42" spans="1:28" ht="15.75" hidden="1" x14ac:dyDescent="0.25">
      <c r="A42" s="14">
        <v>45266</v>
      </c>
      <c r="B42" s="15" t="s">
        <v>107</v>
      </c>
      <c r="C42" s="11">
        <v>3794400.0000000005</v>
      </c>
      <c r="D42" s="15" t="s">
        <v>94</v>
      </c>
      <c r="E42" s="11" t="s">
        <v>120</v>
      </c>
      <c r="F42" s="11">
        <v>74.400000000000006</v>
      </c>
      <c r="G42" s="15" t="s">
        <v>39</v>
      </c>
      <c r="H42" s="11"/>
      <c r="I42" s="19">
        <f t="shared" si="6"/>
        <v>0</v>
      </c>
      <c r="J42" s="12" t="s">
        <v>312</v>
      </c>
      <c r="K42" s="4" t="s">
        <v>1178</v>
      </c>
      <c r="L42" s="4">
        <f t="shared" si="1"/>
        <v>0</v>
      </c>
      <c r="M42" s="4"/>
      <c r="N42" s="4"/>
      <c r="O42" s="4">
        <f t="shared" si="2"/>
        <v>3794400</v>
      </c>
      <c r="P42" s="4">
        <v>3794400</v>
      </c>
      <c r="Q42" s="4"/>
      <c r="R42" s="4">
        <f t="shared" si="3"/>
        <v>0</v>
      </c>
      <c r="S42" s="4"/>
      <c r="T42" s="4"/>
      <c r="U42" s="4">
        <f t="shared" si="4"/>
        <v>0</v>
      </c>
      <c r="V42" s="4"/>
      <c r="W42" s="4"/>
      <c r="X42" s="4">
        <f t="shared" si="5"/>
        <v>0</v>
      </c>
      <c r="Y42" s="4"/>
      <c r="Z42" s="4"/>
      <c r="AA42" s="82">
        <f>C42+I42-L42-O42-U42-X42-R42</f>
        <v>4.6566128730773926E-10</v>
      </c>
      <c r="AB42" s="7">
        <v>45415</v>
      </c>
    </row>
    <row r="43" spans="1:28" ht="15.75" hidden="1" x14ac:dyDescent="0.25">
      <c r="A43" s="14">
        <v>45266</v>
      </c>
      <c r="B43" s="15" t="s">
        <v>107</v>
      </c>
      <c r="C43" s="11">
        <v>11000000</v>
      </c>
      <c r="D43" s="15" t="s">
        <v>94</v>
      </c>
      <c r="E43" s="11" t="s">
        <v>128</v>
      </c>
      <c r="F43" s="11">
        <v>100</v>
      </c>
      <c r="G43" s="15" t="s">
        <v>39</v>
      </c>
      <c r="H43" s="11"/>
      <c r="I43" s="19">
        <f t="shared" si="6"/>
        <v>0</v>
      </c>
      <c r="J43" s="12" t="s">
        <v>312</v>
      </c>
      <c r="K43" s="4" t="s">
        <v>1178</v>
      </c>
      <c r="L43" s="4">
        <f t="shared" si="1"/>
        <v>0</v>
      </c>
      <c r="M43" s="4"/>
      <c r="N43" s="4"/>
      <c r="O43" s="4">
        <f t="shared" si="2"/>
        <v>11000000</v>
      </c>
      <c r="P43" s="4">
        <v>11000000</v>
      </c>
      <c r="Q43" s="4"/>
      <c r="R43" s="4">
        <f t="shared" si="3"/>
        <v>0</v>
      </c>
      <c r="S43" s="4"/>
      <c r="T43" s="4"/>
      <c r="U43" s="4">
        <f t="shared" si="4"/>
        <v>0</v>
      </c>
      <c r="V43" s="4"/>
      <c r="W43" s="4"/>
      <c r="X43" s="4">
        <f t="shared" si="5"/>
        <v>0</v>
      </c>
      <c r="Y43" s="4"/>
      <c r="Z43" s="4"/>
      <c r="AA43" s="4">
        <f>C43+I43-L43-O43-U43-X43-R43</f>
        <v>0</v>
      </c>
      <c r="AB43" s="7">
        <v>45415</v>
      </c>
    </row>
    <row r="44" spans="1:28" ht="15.75" hidden="1" x14ac:dyDescent="0.25">
      <c r="A44" s="14">
        <v>45267</v>
      </c>
      <c r="B44" s="15" t="s">
        <v>198</v>
      </c>
      <c r="C44" s="15">
        <v>1417500</v>
      </c>
      <c r="D44" s="15" t="s">
        <v>46</v>
      </c>
      <c r="E44" s="15" t="s">
        <v>60</v>
      </c>
      <c r="F44" s="15">
        <v>1750</v>
      </c>
      <c r="G44" s="15" t="s">
        <v>34</v>
      </c>
      <c r="H44" s="15"/>
      <c r="I44" s="19">
        <f t="shared" si="6"/>
        <v>0</v>
      </c>
      <c r="J44" s="17" t="s">
        <v>312</v>
      </c>
      <c r="K44" s="4"/>
      <c r="L44" s="4">
        <f t="shared" si="1"/>
        <v>0</v>
      </c>
      <c r="M44" s="4"/>
      <c r="N44" s="4"/>
      <c r="O44" s="4">
        <f t="shared" si="2"/>
        <v>1417500</v>
      </c>
      <c r="P44" s="4">
        <v>1417500</v>
      </c>
      <c r="Q44" s="4"/>
      <c r="R44" s="4">
        <f t="shared" si="3"/>
        <v>0</v>
      </c>
      <c r="S44" s="4"/>
      <c r="T44" s="4"/>
      <c r="U44" s="4">
        <f t="shared" si="4"/>
        <v>0</v>
      </c>
      <c r="V44" s="4"/>
      <c r="W44" s="4"/>
      <c r="X44" s="4">
        <f t="shared" si="5"/>
        <v>0</v>
      </c>
      <c r="Y44" s="4"/>
      <c r="Z44" s="4"/>
      <c r="AA44" s="4">
        <f>C44+I44-L44-O44-U44-X44-R44</f>
        <v>0</v>
      </c>
      <c r="AB44" s="7">
        <v>45425</v>
      </c>
    </row>
    <row r="45" spans="1:28" ht="15.75" hidden="1" x14ac:dyDescent="0.25">
      <c r="A45" s="14">
        <v>45267</v>
      </c>
      <c r="B45" s="11" t="s">
        <v>199</v>
      </c>
      <c r="C45" s="11">
        <v>4211000</v>
      </c>
      <c r="D45" s="11" t="s">
        <v>46</v>
      </c>
      <c r="E45" s="11" t="s">
        <v>145</v>
      </c>
      <c r="F45" s="11">
        <v>239</v>
      </c>
      <c r="G45" s="11" t="s">
        <v>39</v>
      </c>
      <c r="H45" s="11"/>
      <c r="I45" s="19">
        <f t="shared" si="6"/>
        <v>0</v>
      </c>
      <c r="J45" s="6" t="s">
        <v>78</v>
      </c>
      <c r="K45" s="4"/>
      <c r="L45" s="4">
        <f t="shared" si="1"/>
        <v>0</v>
      </c>
      <c r="M45" s="4"/>
      <c r="N45" s="4"/>
      <c r="O45" s="4">
        <f t="shared" si="2"/>
        <v>0</v>
      </c>
      <c r="P45" s="4"/>
      <c r="Q45" s="4"/>
      <c r="R45" s="4">
        <f t="shared" si="3"/>
        <v>0</v>
      </c>
      <c r="S45" s="4"/>
      <c r="T45" s="4"/>
      <c r="U45" s="4">
        <f t="shared" si="4"/>
        <v>0</v>
      </c>
      <c r="V45" s="4"/>
      <c r="W45" s="4"/>
      <c r="X45" s="4">
        <f t="shared" si="5"/>
        <v>0</v>
      </c>
      <c r="Y45" s="4"/>
      <c r="Z45" s="4"/>
      <c r="AA45" s="4">
        <f>C45+I45-L45-O45-U45-X45-R45</f>
        <v>4211000</v>
      </c>
      <c r="AB45" s="7"/>
    </row>
    <row r="46" spans="1:28" ht="15.75" hidden="1" x14ac:dyDescent="0.25">
      <c r="A46" s="14">
        <v>45267</v>
      </c>
      <c r="B46" s="11" t="s">
        <v>199</v>
      </c>
      <c r="C46" s="11">
        <v>9559900</v>
      </c>
      <c r="D46" s="11" t="s">
        <v>46</v>
      </c>
      <c r="E46" s="11" t="s">
        <v>120</v>
      </c>
      <c r="F46" s="11">
        <v>195.1</v>
      </c>
      <c r="G46" s="11" t="s">
        <v>39</v>
      </c>
      <c r="H46" s="11"/>
      <c r="I46" s="19">
        <f t="shared" si="6"/>
        <v>0</v>
      </c>
      <c r="J46" s="9" t="s">
        <v>28</v>
      </c>
      <c r="K46" s="4"/>
      <c r="L46" s="4">
        <f t="shared" si="1"/>
        <v>0</v>
      </c>
      <c r="M46" s="4"/>
      <c r="N46" s="4"/>
      <c r="O46" s="4">
        <f t="shared" si="2"/>
        <v>0</v>
      </c>
      <c r="P46" s="4"/>
      <c r="Q46" s="4"/>
      <c r="R46" s="4">
        <f t="shared" si="3"/>
        <v>0</v>
      </c>
      <c r="S46" s="4"/>
      <c r="T46" s="4"/>
      <c r="U46" s="4">
        <f t="shared" si="4"/>
        <v>0</v>
      </c>
      <c r="V46" s="4"/>
      <c r="W46" s="4"/>
      <c r="X46" s="4">
        <f t="shared" si="5"/>
        <v>0</v>
      </c>
      <c r="Y46" s="4"/>
      <c r="Z46" s="4"/>
      <c r="AA46" s="4">
        <f>C46+I46-L46-O46-U46-X46-R46</f>
        <v>9559900</v>
      </c>
      <c r="AB46" s="7"/>
    </row>
    <row r="47" spans="1:28" ht="15.75" hidden="1" x14ac:dyDescent="0.25">
      <c r="A47" s="10">
        <v>45273</v>
      </c>
      <c r="B47" s="11" t="s">
        <v>122</v>
      </c>
      <c r="C47" s="15">
        <v>4500000</v>
      </c>
      <c r="D47" s="15" t="s">
        <v>46</v>
      </c>
      <c r="E47" s="15" t="s">
        <v>117</v>
      </c>
      <c r="F47" s="15">
        <v>10</v>
      </c>
      <c r="G47" s="15" t="s">
        <v>23</v>
      </c>
      <c r="H47" s="15"/>
      <c r="I47" s="19">
        <f t="shared" si="6"/>
        <v>0</v>
      </c>
      <c r="J47" s="17" t="s">
        <v>324</v>
      </c>
      <c r="K47" s="4"/>
      <c r="L47" s="4">
        <f t="shared" si="1"/>
        <v>4500000</v>
      </c>
      <c r="M47" s="4"/>
      <c r="N47" s="4">
        <v>4500000</v>
      </c>
      <c r="O47" s="4">
        <f t="shared" si="2"/>
        <v>0</v>
      </c>
      <c r="P47" s="4"/>
      <c r="Q47" s="4"/>
      <c r="R47" s="4">
        <f t="shared" si="3"/>
        <v>0</v>
      </c>
      <c r="S47" s="4"/>
      <c r="T47" s="4"/>
      <c r="U47" s="4">
        <f t="shared" si="4"/>
        <v>0</v>
      </c>
      <c r="V47" s="4"/>
      <c r="W47" s="4"/>
      <c r="X47" s="4">
        <f t="shared" si="5"/>
        <v>0</v>
      </c>
      <c r="Y47" s="4"/>
      <c r="Z47" s="4"/>
      <c r="AA47" s="4">
        <f>C47+I47-L47-O47-U47-X47-R47</f>
        <v>0</v>
      </c>
      <c r="AB47" s="7">
        <v>45433</v>
      </c>
    </row>
    <row r="48" spans="1:28" ht="15.75" hidden="1" x14ac:dyDescent="0.25">
      <c r="A48" s="10">
        <v>45273</v>
      </c>
      <c r="B48" s="11" t="s">
        <v>122</v>
      </c>
      <c r="C48" s="11">
        <v>3532800</v>
      </c>
      <c r="D48" s="11" t="s">
        <v>46</v>
      </c>
      <c r="E48" s="11" t="s">
        <v>120</v>
      </c>
      <c r="F48" s="11">
        <v>73.599999999999994</v>
      </c>
      <c r="G48" s="11" t="s">
        <v>39</v>
      </c>
      <c r="H48" s="11"/>
      <c r="I48" s="19">
        <f t="shared" si="6"/>
        <v>0</v>
      </c>
      <c r="J48" s="17" t="s">
        <v>324</v>
      </c>
      <c r="K48" s="4"/>
      <c r="L48" s="4">
        <f t="shared" si="1"/>
        <v>3532800</v>
      </c>
      <c r="M48" s="4"/>
      <c r="N48" s="4">
        <v>3532800</v>
      </c>
      <c r="O48" s="4">
        <f t="shared" si="2"/>
        <v>0</v>
      </c>
      <c r="P48" s="4"/>
      <c r="Q48" s="4"/>
      <c r="R48" s="4">
        <f t="shared" si="3"/>
        <v>0</v>
      </c>
      <c r="S48" s="4"/>
      <c r="T48" s="4"/>
      <c r="U48" s="4">
        <f t="shared" si="4"/>
        <v>0</v>
      </c>
      <c r="V48" s="4"/>
      <c r="W48" s="4"/>
      <c r="X48" s="4">
        <f t="shared" si="5"/>
        <v>0</v>
      </c>
      <c r="Y48" s="4"/>
      <c r="Z48" s="4"/>
      <c r="AA48" s="4">
        <f>C48+I48-L48-O48-U48-X48-R48</f>
        <v>0</v>
      </c>
      <c r="AB48" s="7">
        <v>45433</v>
      </c>
    </row>
    <row r="49" spans="1:28" ht="15.75" hidden="1" x14ac:dyDescent="0.25">
      <c r="A49" s="10">
        <v>45273</v>
      </c>
      <c r="B49" s="11" t="s">
        <v>122</v>
      </c>
      <c r="C49" s="11">
        <v>4219200</v>
      </c>
      <c r="D49" s="15" t="s">
        <v>46</v>
      </c>
      <c r="E49" s="11" t="s">
        <v>81</v>
      </c>
      <c r="F49" s="11">
        <v>87.9</v>
      </c>
      <c r="G49" s="15" t="s">
        <v>39</v>
      </c>
      <c r="H49" s="11"/>
      <c r="I49" s="19">
        <f t="shared" si="6"/>
        <v>0</v>
      </c>
      <c r="J49" s="17" t="s">
        <v>324</v>
      </c>
      <c r="K49" s="4"/>
      <c r="L49" s="4">
        <f t="shared" si="1"/>
        <v>4219200</v>
      </c>
      <c r="M49" s="4"/>
      <c r="N49" s="4">
        <v>4219200</v>
      </c>
      <c r="O49" s="4">
        <f t="shared" si="2"/>
        <v>0</v>
      </c>
      <c r="P49" s="4"/>
      <c r="Q49" s="4"/>
      <c r="R49" s="4">
        <f t="shared" si="3"/>
        <v>0</v>
      </c>
      <c r="S49" s="4"/>
      <c r="T49" s="4"/>
      <c r="U49" s="4">
        <f t="shared" si="4"/>
        <v>0</v>
      </c>
      <c r="V49" s="4"/>
      <c r="W49" s="4"/>
      <c r="X49" s="4">
        <f t="shared" si="5"/>
        <v>0</v>
      </c>
      <c r="Y49" s="4"/>
      <c r="Z49" s="4"/>
      <c r="AA49" s="4">
        <f>C49+I49-L49-O49-U49-X49-R49</f>
        <v>0</v>
      </c>
      <c r="AB49" s="7">
        <v>45433</v>
      </c>
    </row>
    <row r="50" spans="1:28" ht="15.75" hidden="1" x14ac:dyDescent="0.25">
      <c r="A50" s="14">
        <v>45276</v>
      </c>
      <c r="B50" s="15" t="s">
        <v>122</v>
      </c>
      <c r="C50" s="11">
        <v>6250000</v>
      </c>
      <c r="D50" s="11" t="s">
        <v>46</v>
      </c>
      <c r="E50" s="11" t="s">
        <v>128</v>
      </c>
      <c r="F50" s="15">
        <v>50</v>
      </c>
      <c r="G50" s="15" t="s">
        <v>39</v>
      </c>
      <c r="H50" s="11"/>
      <c r="I50" s="19">
        <f t="shared" si="6"/>
        <v>0</v>
      </c>
      <c r="J50" s="17" t="s">
        <v>324</v>
      </c>
      <c r="K50" s="4"/>
      <c r="L50" s="4">
        <f t="shared" si="1"/>
        <v>6250000</v>
      </c>
      <c r="M50" s="4"/>
      <c r="N50" s="4">
        <v>6250000</v>
      </c>
      <c r="O50" s="4">
        <f t="shared" si="2"/>
        <v>0</v>
      </c>
      <c r="P50" s="4"/>
      <c r="Q50" s="4"/>
      <c r="R50" s="4">
        <f t="shared" si="3"/>
        <v>0</v>
      </c>
      <c r="S50" s="4"/>
      <c r="T50" s="4"/>
      <c r="U50" s="4">
        <f t="shared" si="4"/>
        <v>0</v>
      </c>
      <c r="V50" s="4"/>
      <c r="W50" s="4"/>
      <c r="X50" s="4">
        <f t="shared" si="5"/>
        <v>0</v>
      </c>
      <c r="Y50" s="4"/>
      <c r="Z50" s="4"/>
      <c r="AA50" s="4">
        <f>C50+I50-L50-O50-U50-X50-R50</f>
        <v>0</v>
      </c>
      <c r="AB50" s="7">
        <v>45433</v>
      </c>
    </row>
    <row r="51" spans="1:28" ht="15.75" hidden="1" x14ac:dyDescent="0.25">
      <c r="A51" s="14">
        <v>45280</v>
      </c>
      <c r="B51" s="15" t="s">
        <v>140</v>
      </c>
      <c r="C51" s="11">
        <v>0</v>
      </c>
      <c r="D51" s="15" t="s">
        <v>46</v>
      </c>
      <c r="E51" s="11" t="s">
        <v>230</v>
      </c>
      <c r="F51" s="11">
        <v>1000</v>
      </c>
      <c r="G51" s="11" t="s">
        <v>27</v>
      </c>
      <c r="H51" s="11"/>
      <c r="I51" s="19">
        <f t="shared" si="6"/>
        <v>0</v>
      </c>
      <c r="J51" s="26" t="s">
        <v>492</v>
      </c>
      <c r="K51" s="4"/>
      <c r="L51" s="4">
        <f t="shared" si="1"/>
        <v>0</v>
      </c>
      <c r="M51" s="4"/>
      <c r="N51" s="4"/>
      <c r="O51" s="4">
        <f t="shared" si="2"/>
        <v>0</v>
      </c>
      <c r="P51" s="4"/>
      <c r="Q51" s="4"/>
      <c r="R51" s="4">
        <f t="shared" si="3"/>
        <v>0</v>
      </c>
      <c r="S51" s="4"/>
      <c r="T51" s="4"/>
      <c r="U51" s="4">
        <f t="shared" si="4"/>
        <v>0</v>
      </c>
      <c r="V51" s="4"/>
      <c r="W51" s="4"/>
      <c r="X51" s="4">
        <f t="shared" si="5"/>
        <v>0</v>
      </c>
      <c r="Y51" s="4"/>
      <c r="Z51" s="4"/>
      <c r="AA51" s="4">
        <f>C51+I51-L51-O51-U51-X51-R51</f>
        <v>0</v>
      </c>
      <c r="AB51" s="7"/>
    </row>
    <row r="52" spans="1:28" ht="15.75" hidden="1" x14ac:dyDescent="0.25">
      <c r="A52" s="14">
        <v>45285</v>
      </c>
      <c r="B52" s="11" t="s">
        <v>253</v>
      </c>
      <c r="C52" s="15">
        <v>-390000</v>
      </c>
      <c r="D52" s="11" t="s">
        <v>94</v>
      </c>
      <c r="E52" s="15" t="s">
        <v>210</v>
      </c>
      <c r="F52" s="15">
        <v>3</v>
      </c>
      <c r="G52" s="11" t="s">
        <v>39</v>
      </c>
      <c r="H52" s="15"/>
      <c r="I52" s="19">
        <f t="shared" si="6"/>
        <v>0</v>
      </c>
      <c r="J52" s="12" t="s">
        <v>49</v>
      </c>
      <c r="K52" s="4" t="s">
        <v>254</v>
      </c>
      <c r="L52" s="4">
        <f t="shared" si="1"/>
        <v>0</v>
      </c>
      <c r="M52" s="4"/>
      <c r="N52" s="4"/>
      <c r="O52" s="4">
        <f t="shared" si="2"/>
        <v>0</v>
      </c>
      <c r="P52" s="4"/>
      <c r="Q52" s="4"/>
      <c r="R52" s="4">
        <f t="shared" si="3"/>
        <v>0</v>
      </c>
      <c r="S52" s="4"/>
      <c r="T52" s="4"/>
      <c r="U52" s="4">
        <f t="shared" si="4"/>
        <v>0</v>
      </c>
      <c r="V52" s="4"/>
      <c r="W52" s="4"/>
      <c r="X52" s="4">
        <f t="shared" si="5"/>
        <v>0</v>
      </c>
      <c r="Y52" s="4"/>
      <c r="Z52" s="4"/>
      <c r="AA52" s="4">
        <f>C52+I52-L52-O52-U52-X52-R52</f>
        <v>-390000</v>
      </c>
      <c r="AB52" s="7"/>
    </row>
    <row r="53" spans="1:28" ht="15.75" hidden="1" x14ac:dyDescent="0.25">
      <c r="A53" s="14">
        <v>45285</v>
      </c>
      <c r="B53" s="15" t="s">
        <v>207</v>
      </c>
      <c r="C53" s="11">
        <v>-2325000</v>
      </c>
      <c r="D53" s="11" t="s">
        <v>46</v>
      </c>
      <c r="E53" s="11"/>
      <c r="F53" s="11"/>
      <c r="G53" s="15" t="s">
        <v>27</v>
      </c>
      <c r="H53" s="11"/>
      <c r="I53" s="19">
        <f>F53*H53</f>
        <v>0</v>
      </c>
      <c r="J53" s="17" t="s">
        <v>49</v>
      </c>
      <c r="K53" s="4" t="s">
        <v>798</v>
      </c>
      <c r="L53" s="4">
        <f t="shared" si="1"/>
        <v>0</v>
      </c>
      <c r="M53" s="4"/>
      <c r="N53" s="4"/>
      <c r="O53" s="4">
        <f t="shared" si="2"/>
        <v>0</v>
      </c>
      <c r="P53" s="4"/>
      <c r="Q53" s="4"/>
      <c r="R53" s="4">
        <f t="shared" si="3"/>
        <v>0</v>
      </c>
      <c r="S53" s="4"/>
      <c r="T53" s="4"/>
      <c r="U53" s="4">
        <f t="shared" si="4"/>
        <v>0</v>
      </c>
      <c r="V53" s="4"/>
      <c r="W53" s="4"/>
      <c r="X53" s="4">
        <f t="shared" si="5"/>
        <v>0</v>
      </c>
      <c r="Y53" s="4"/>
      <c r="Z53" s="4"/>
      <c r="AA53" s="4">
        <f>C53+I53-L53-O53-U53-X53-R53</f>
        <v>-2325000</v>
      </c>
      <c r="AB53" s="7"/>
    </row>
    <row r="54" spans="1:28" ht="15.75" hidden="1" x14ac:dyDescent="0.25">
      <c r="A54" s="14">
        <v>45285</v>
      </c>
      <c r="B54" s="11" t="s">
        <v>122</v>
      </c>
      <c r="C54" s="11">
        <v>3125000</v>
      </c>
      <c r="D54" s="11" t="s">
        <v>46</v>
      </c>
      <c r="E54" s="11" t="s">
        <v>128</v>
      </c>
      <c r="F54" s="11">
        <v>25</v>
      </c>
      <c r="G54" s="11" t="s">
        <v>39</v>
      </c>
      <c r="H54" s="11"/>
      <c r="I54" s="19">
        <f>F54*H54</f>
        <v>0</v>
      </c>
      <c r="J54" s="17" t="s">
        <v>324</v>
      </c>
      <c r="K54" s="4"/>
      <c r="L54" s="4">
        <f t="shared" si="1"/>
        <v>3125000</v>
      </c>
      <c r="M54" s="4"/>
      <c r="N54" s="4">
        <v>3125000</v>
      </c>
      <c r="O54" s="4">
        <f t="shared" si="2"/>
        <v>0</v>
      </c>
      <c r="P54" s="4"/>
      <c r="Q54" s="4"/>
      <c r="R54" s="4">
        <f t="shared" si="3"/>
        <v>0</v>
      </c>
      <c r="S54" s="4"/>
      <c r="T54" s="4"/>
      <c r="U54" s="4">
        <f t="shared" si="4"/>
        <v>0</v>
      </c>
      <c r="V54" s="4"/>
      <c r="W54" s="4"/>
      <c r="X54" s="4">
        <f t="shared" si="5"/>
        <v>0</v>
      </c>
      <c r="Y54" s="4"/>
      <c r="Z54" s="4"/>
      <c r="AA54" s="4">
        <f>C54+I54-L54-O54-U54-X54-R54</f>
        <v>0</v>
      </c>
      <c r="AB54" s="7">
        <v>45433</v>
      </c>
    </row>
    <row r="55" spans="1:28" ht="15.75" hidden="1" x14ac:dyDescent="0.25">
      <c r="A55" s="14">
        <v>45289</v>
      </c>
      <c r="B55" s="11" t="s">
        <v>107</v>
      </c>
      <c r="C55" s="11">
        <v>12500000</v>
      </c>
      <c r="D55" s="11" t="s">
        <v>52</v>
      </c>
      <c r="E55" s="11" t="s">
        <v>128</v>
      </c>
      <c r="F55" s="11">
        <v>100</v>
      </c>
      <c r="G55" s="11" t="s">
        <v>39</v>
      </c>
      <c r="H55" s="11"/>
      <c r="I55" s="19">
        <f>F55*H55</f>
        <v>0</v>
      </c>
      <c r="J55" s="6" t="s">
        <v>78</v>
      </c>
      <c r="K55" s="4" t="s">
        <v>1178</v>
      </c>
      <c r="L55" s="4">
        <f t="shared" si="1"/>
        <v>0</v>
      </c>
      <c r="M55" s="4"/>
      <c r="N55" s="4"/>
      <c r="O55" s="4">
        <f t="shared" si="2"/>
        <v>3090000</v>
      </c>
      <c r="P55" s="4">
        <v>3090000</v>
      </c>
      <c r="Q55" s="4"/>
      <c r="R55" s="4">
        <f t="shared" si="3"/>
        <v>0</v>
      </c>
      <c r="S55" s="4"/>
      <c r="T55" s="4"/>
      <c r="U55" s="4">
        <f t="shared" si="4"/>
        <v>0</v>
      </c>
      <c r="V55" s="4"/>
      <c r="W55" s="4"/>
      <c r="X55" s="4">
        <f t="shared" si="5"/>
        <v>0</v>
      </c>
      <c r="Y55" s="4"/>
      <c r="Z55" s="4"/>
      <c r="AA55" s="4">
        <f>C55+I55-L55-O55-U55-X55-R55</f>
        <v>9410000</v>
      </c>
      <c r="AB55" s="7">
        <v>45415</v>
      </c>
    </row>
    <row r="56" spans="1:28" ht="15.75" hidden="1" x14ac:dyDescent="0.25">
      <c r="A56" s="10">
        <v>45289</v>
      </c>
      <c r="B56" s="11" t="s">
        <v>140</v>
      </c>
      <c r="C56" s="11">
        <v>0</v>
      </c>
      <c r="D56" s="11" t="s">
        <v>46</v>
      </c>
      <c r="E56" s="11" t="s">
        <v>230</v>
      </c>
      <c r="F56" s="11">
        <v>1800</v>
      </c>
      <c r="G56" s="11" t="s">
        <v>27</v>
      </c>
      <c r="H56" s="11"/>
      <c r="I56" s="4">
        <f>F56*H56</f>
        <v>0</v>
      </c>
      <c r="J56" s="26" t="s">
        <v>492</v>
      </c>
      <c r="K56" s="4"/>
      <c r="L56" s="4">
        <f t="shared" si="1"/>
        <v>0</v>
      </c>
      <c r="M56" s="4"/>
      <c r="N56" s="4"/>
      <c r="O56" s="4">
        <f t="shared" si="2"/>
        <v>0</v>
      </c>
      <c r="P56" s="4"/>
      <c r="Q56" s="4"/>
      <c r="R56" s="4">
        <f t="shared" si="3"/>
        <v>0</v>
      </c>
      <c r="S56" s="4"/>
      <c r="T56" s="4"/>
      <c r="U56" s="4">
        <f t="shared" si="4"/>
        <v>0</v>
      </c>
      <c r="V56" s="4"/>
      <c r="W56" s="4"/>
      <c r="X56" s="4">
        <f t="shared" si="5"/>
        <v>0</v>
      </c>
      <c r="Y56" s="4"/>
      <c r="Z56" s="4"/>
      <c r="AA56" s="4">
        <f>C56+I56-L56-O56-U56-X56-R56</f>
        <v>0</v>
      </c>
      <c r="AB56" s="7"/>
    </row>
    <row r="57" spans="1:28" ht="15.75" hidden="1" x14ac:dyDescent="0.25">
      <c r="A57" s="24">
        <v>45294</v>
      </c>
      <c r="B57" s="25" t="s">
        <v>122</v>
      </c>
      <c r="C57" s="25">
        <v>900000</v>
      </c>
      <c r="D57" s="25" t="s">
        <v>46</v>
      </c>
      <c r="E57" s="27" t="s">
        <v>150</v>
      </c>
      <c r="F57" s="27">
        <v>20</v>
      </c>
      <c r="G57" s="25" t="s">
        <v>77</v>
      </c>
      <c r="H57" s="25"/>
      <c r="I57" s="19">
        <f t="shared" ref="I57:I119" si="7">F57*H57</f>
        <v>0</v>
      </c>
      <c r="J57" s="17" t="s">
        <v>324</v>
      </c>
      <c r="K57" s="4"/>
      <c r="L57" s="4">
        <f t="shared" si="1"/>
        <v>900000</v>
      </c>
      <c r="M57" s="4"/>
      <c r="N57" s="4">
        <v>900000</v>
      </c>
      <c r="O57" s="4">
        <f t="shared" si="2"/>
        <v>0</v>
      </c>
      <c r="P57" s="4"/>
      <c r="Q57" s="4"/>
      <c r="R57" s="4">
        <f t="shared" si="3"/>
        <v>0</v>
      </c>
      <c r="S57" s="4"/>
      <c r="T57" s="4"/>
      <c r="U57" s="4">
        <f t="shared" si="4"/>
        <v>0</v>
      </c>
      <c r="V57" s="4"/>
      <c r="W57" s="4"/>
      <c r="X57" s="4">
        <f t="shared" si="5"/>
        <v>0</v>
      </c>
      <c r="Y57" s="4"/>
      <c r="Z57" s="4"/>
      <c r="AA57" s="4">
        <f>C57+I57-L57-O57-U57-X57-R57</f>
        <v>0</v>
      </c>
      <c r="AB57" s="7">
        <v>45433</v>
      </c>
    </row>
    <row r="58" spans="1:28" ht="15.75" hidden="1" x14ac:dyDescent="0.25">
      <c r="A58" s="24">
        <v>45294</v>
      </c>
      <c r="B58" s="25" t="s">
        <v>122</v>
      </c>
      <c r="C58" s="25">
        <v>900000</v>
      </c>
      <c r="D58" s="25" t="s">
        <v>46</v>
      </c>
      <c r="E58" s="25" t="s">
        <v>130</v>
      </c>
      <c r="F58" s="25">
        <v>20</v>
      </c>
      <c r="G58" s="25" t="s">
        <v>77</v>
      </c>
      <c r="H58" s="25"/>
      <c r="I58" s="19">
        <f t="shared" si="7"/>
        <v>0</v>
      </c>
      <c r="J58" s="17" t="s">
        <v>324</v>
      </c>
      <c r="K58" s="4"/>
      <c r="L58" s="4">
        <f t="shared" si="1"/>
        <v>900000</v>
      </c>
      <c r="M58" s="4"/>
      <c r="N58" s="4">
        <v>900000</v>
      </c>
      <c r="O58" s="4">
        <f t="shared" si="2"/>
        <v>0</v>
      </c>
      <c r="P58" s="4"/>
      <c r="Q58" s="4"/>
      <c r="R58" s="4">
        <f t="shared" si="3"/>
        <v>0</v>
      </c>
      <c r="S58" s="4"/>
      <c r="T58" s="4"/>
      <c r="U58" s="4">
        <f t="shared" si="4"/>
        <v>0</v>
      </c>
      <c r="V58" s="4"/>
      <c r="W58" s="4"/>
      <c r="X58" s="4">
        <f t="shared" si="5"/>
        <v>0</v>
      </c>
      <c r="Y58" s="4"/>
      <c r="Z58" s="4"/>
      <c r="AA58" s="4">
        <f>C58+I58-L58-O58-U58-X58-R58</f>
        <v>0</v>
      </c>
      <c r="AB58" s="7">
        <v>45433</v>
      </c>
    </row>
    <row r="59" spans="1:28" ht="15.75" hidden="1" x14ac:dyDescent="0.25">
      <c r="A59" s="24">
        <v>45294</v>
      </c>
      <c r="B59" s="25" t="s">
        <v>122</v>
      </c>
      <c r="C59" s="25">
        <v>720000</v>
      </c>
      <c r="D59" s="25" t="s">
        <v>46</v>
      </c>
      <c r="E59" s="25" t="s">
        <v>129</v>
      </c>
      <c r="F59" s="25">
        <v>12</v>
      </c>
      <c r="G59" s="27" t="s">
        <v>77</v>
      </c>
      <c r="H59" s="25"/>
      <c r="I59" s="19">
        <f t="shared" si="7"/>
        <v>0</v>
      </c>
      <c r="J59" s="17" t="s">
        <v>324</v>
      </c>
      <c r="K59" s="4"/>
      <c r="L59" s="4">
        <f t="shared" si="1"/>
        <v>720000</v>
      </c>
      <c r="M59" s="4"/>
      <c r="N59" s="4">
        <v>720000</v>
      </c>
      <c r="O59" s="4">
        <f t="shared" si="2"/>
        <v>0</v>
      </c>
      <c r="P59" s="4"/>
      <c r="Q59" s="4"/>
      <c r="R59" s="4">
        <f t="shared" si="3"/>
        <v>0</v>
      </c>
      <c r="S59" s="4"/>
      <c r="T59" s="4"/>
      <c r="U59" s="4">
        <f t="shared" si="4"/>
        <v>0</v>
      </c>
      <c r="V59" s="4"/>
      <c r="W59" s="4"/>
      <c r="X59" s="4">
        <f t="shared" si="5"/>
        <v>0</v>
      </c>
      <c r="Y59" s="4"/>
      <c r="Z59" s="4"/>
      <c r="AA59" s="4">
        <f>C59+I59-L59-O59-U59-X59-R59</f>
        <v>0</v>
      </c>
      <c r="AB59" s="7">
        <v>45433</v>
      </c>
    </row>
    <row r="60" spans="1:28" ht="15.75" hidden="1" x14ac:dyDescent="0.25">
      <c r="A60" s="24">
        <v>45294</v>
      </c>
      <c r="B60" s="25" t="s">
        <v>122</v>
      </c>
      <c r="C60" s="25">
        <v>4500000</v>
      </c>
      <c r="D60" s="25" t="s">
        <v>46</v>
      </c>
      <c r="E60" s="25" t="s">
        <v>117</v>
      </c>
      <c r="F60" s="25">
        <v>10</v>
      </c>
      <c r="G60" s="27" t="s">
        <v>23</v>
      </c>
      <c r="H60" s="25"/>
      <c r="I60" s="19">
        <f t="shared" si="7"/>
        <v>0</v>
      </c>
      <c r="J60" s="17" t="s">
        <v>324</v>
      </c>
      <c r="K60" s="4"/>
      <c r="L60" s="4">
        <f t="shared" si="1"/>
        <v>4500000</v>
      </c>
      <c r="M60" s="4"/>
      <c r="N60" s="4">
        <v>4500000</v>
      </c>
      <c r="O60" s="4">
        <f t="shared" si="2"/>
        <v>0</v>
      </c>
      <c r="P60" s="4"/>
      <c r="Q60" s="4"/>
      <c r="R60" s="4">
        <f t="shared" si="3"/>
        <v>0</v>
      </c>
      <c r="S60" s="4"/>
      <c r="T60" s="4"/>
      <c r="U60" s="4">
        <f t="shared" si="4"/>
        <v>0</v>
      </c>
      <c r="V60" s="4"/>
      <c r="W60" s="4"/>
      <c r="X60" s="4">
        <f t="shared" si="5"/>
        <v>0</v>
      </c>
      <c r="Y60" s="4"/>
      <c r="Z60" s="4"/>
      <c r="AA60" s="4">
        <f>C60+I60-L60-O60-U60-X60-R60</f>
        <v>0</v>
      </c>
      <c r="AB60" s="7">
        <v>45433</v>
      </c>
    </row>
    <row r="61" spans="1:28" ht="15.75" hidden="1" x14ac:dyDescent="0.25">
      <c r="A61" s="24">
        <v>45294</v>
      </c>
      <c r="B61" s="25" t="s">
        <v>122</v>
      </c>
      <c r="C61" s="25">
        <v>4328700</v>
      </c>
      <c r="D61" s="25" t="s">
        <v>46</v>
      </c>
      <c r="E61" s="25" t="s">
        <v>81</v>
      </c>
      <c r="F61" s="25">
        <v>92.1</v>
      </c>
      <c r="G61" s="27" t="s">
        <v>39</v>
      </c>
      <c r="H61" s="25"/>
      <c r="I61" s="19">
        <f t="shared" si="7"/>
        <v>0</v>
      </c>
      <c r="J61" s="17" t="s">
        <v>324</v>
      </c>
      <c r="K61" s="4"/>
      <c r="L61" s="4">
        <f t="shared" si="1"/>
        <v>4328700</v>
      </c>
      <c r="M61" s="4"/>
      <c r="N61" s="4">
        <v>4328700</v>
      </c>
      <c r="O61" s="4">
        <f t="shared" si="2"/>
        <v>0</v>
      </c>
      <c r="P61" s="4"/>
      <c r="Q61" s="4"/>
      <c r="R61" s="4">
        <f t="shared" si="3"/>
        <v>0</v>
      </c>
      <c r="S61" s="4"/>
      <c r="T61" s="4"/>
      <c r="U61" s="4">
        <f t="shared" si="4"/>
        <v>0</v>
      </c>
      <c r="V61" s="4"/>
      <c r="W61" s="4"/>
      <c r="X61" s="4">
        <f t="shared" si="5"/>
        <v>0</v>
      </c>
      <c r="Y61" s="4"/>
      <c r="Z61" s="4"/>
      <c r="AA61" s="4">
        <f>C61+I61-L61-O61-U61-X61-R61</f>
        <v>0</v>
      </c>
      <c r="AB61" s="7">
        <v>45433</v>
      </c>
    </row>
    <row r="62" spans="1:28" ht="15.75" hidden="1" x14ac:dyDescent="0.25">
      <c r="A62" s="24">
        <v>45294</v>
      </c>
      <c r="B62" s="25" t="s">
        <v>122</v>
      </c>
      <c r="C62" s="25">
        <v>4606000</v>
      </c>
      <c r="D62" s="25" t="s">
        <v>46</v>
      </c>
      <c r="E62" s="25" t="s">
        <v>120</v>
      </c>
      <c r="F62" s="25">
        <v>98</v>
      </c>
      <c r="G62" s="27" t="s">
        <v>39</v>
      </c>
      <c r="H62" s="25"/>
      <c r="I62" s="19">
        <f t="shared" si="7"/>
        <v>0</v>
      </c>
      <c r="J62" s="18" t="s">
        <v>24</v>
      </c>
      <c r="K62" s="4"/>
      <c r="L62" s="4">
        <f t="shared" si="1"/>
        <v>2716000</v>
      </c>
      <c r="M62" s="4"/>
      <c r="N62" s="4">
        <f>2841000-125000</f>
        <v>2716000</v>
      </c>
      <c r="O62" s="4">
        <f t="shared" si="2"/>
        <v>0</v>
      </c>
      <c r="P62" s="4"/>
      <c r="Q62" s="4"/>
      <c r="R62" s="4">
        <f t="shared" si="3"/>
        <v>0</v>
      </c>
      <c r="S62" s="4"/>
      <c r="T62" s="4"/>
      <c r="U62" s="4">
        <f t="shared" si="4"/>
        <v>0</v>
      </c>
      <c r="V62" s="4"/>
      <c r="W62" s="4"/>
      <c r="X62" s="4">
        <f t="shared" si="5"/>
        <v>0</v>
      </c>
      <c r="Y62" s="4"/>
      <c r="Z62" s="4"/>
      <c r="AA62" s="4">
        <f>C62+I62-L62-O62-U62-X62-R62</f>
        <v>1890000</v>
      </c>
      <c r="AB62" s="7">
        <v>45433</v>
      </c>
    </row>
    <row r="63" spans="1:28" ht="15.75" hidden="1" x14ac:dyDescent="0.25">
      <c r="A63" s="24">
        <v>45294</v>
      </c>
      <c r="B63" s="25" t="s">
        <v>122</v>
      </c>
      <c r="C63" s="25">
        <v>1574500</v>
      </c>
      <c r="D63" s="25" t="s">
        <v>46</v>
      </c>
      <c r="E63" s="25" t="s">
        <v>299</v>
      </c>
      <c r="F63" s="25">
        <v>33.5</v>
      </c>
      <c r="G63" s="27" t="s">
        <v>39</v>
      </c>
      <c r="H63" s="25"/>
      <c r="I63" s="19">
        <f t="shared" si="7"/>
        <v>0</v>
      </c>
      <c r="J63" s="26" t="s">
        <v>28</v>
      </c>
      <c r="K63" s="4"/>
      <c r="L63" s="4">
        <f t="shared" si="1"/>
        <v>0</v>
      </c>
      <c r="M63" s="4"/>
      <c r="N63" s="4"/>
      <c r="O63" s="4">
        <f t="shared" si="2"/>
        <v>0</v>
      </c>
      <c r="P63" s="4"/>
      <c r="Q63" s="4"/>
      <c r="R63" s="4">
        <f t="shared" si="3"/>
        <v>0</v>
      </c>
      <c r="S63" s="4"/>
      <c r="T63" s="4"/>
      <c r="U63" s="4">
        <f t="shared" si="4"/>
        <v>0</v>
      </c>
      <c r="V63" s="4"/>
      <c r="W63" s="4"/>
      <c r="X63" s="4">
        <f t="shared" si="5"/>
        <v>0</v>
      </c>
      <c r="Y63" s="4"/>
      <c r="Z63" s="4"/>
      <c r="AA63" s="4">
        <f>C63+I63-L63-O63-U63-X63-R63</f>
        <v>1574500</v>
      </c>
      <c r="AB63" s="7"/>
    </row>
    <row r="64" spans="1:28" ht="15.75" hidden="1" x14ac:dyDescent="0.25">
      <c r="A64" s="24">
        <v>45294</v>
      </c>
      <c r="B64" s="25" t="s">
        <v>122</v>
      </c>
      <c r="C64" s="27">
        <v>1616800</v>
      </c>
      <c r="D64" s="25" t="s">
        <v>46</v>
      </c>
      <c r="E64" s="27" t="s">
        <v>145</v>
      </c>
      <c r="F64" s="27">
        <v>34.4</v>
      </c>
      <c r="G64" s="27" t="s">
        <v>39</v>
      </c>
      <c r="H64" s="27"/>
      <c r="I64" s="19">
        <f t="shared" si="7"/>
        <v>0</v>
      </c>
      <c r="J64" s="28" t="s">
        <v>28</v>
      </c>
      <c r="K64" s="4"/>
      <c r="L64" s="4">
        <f t="shared" si="1"/>
        <v>0</v>
      </c>
      <c r="M64" s="4"/>
      <c r="N64" s="4"/>
      <c r="O64" s="4">
        <f t="shared" si="2"/>
        <v>0</v>
      </c>
      <c r="P64" s="4"/>
      <c r="Q64" s="4"/>
      <c r="R64" s="4">
        <f t="shared" si="3"/>
        <v>0</v>
      </c>
      <c r="S64" s="4"/>
      <c r="T64" s="4"/>
      <c r="U64" s="4">
        <f t="shared" si="4"/>
        <v>0</v>
      </c>
      <c r="V64" s="4"/>
      <c r="W64" s="4"/>
      <c r="X64" s="4">
        <f t="shared" si="5"/>
        <v>0</v>
      </c>
      <c r="Y64" s="4"/>
      <c r="Z64" s="4"/>
      <c r="AA64" s="4">
        <f>C64+I64-L64-O64-U64-X64-R64</f>
        <v>1616800</v>
      </c>
      <c r="AB64" s="7"/>
    </row>
    <row r="65" spans="1:28" ht="15.75" hidden="1" x14ac:dyDescent="0.25">
      <c r="A65" s="29">
        <v>45297</v>
      </c>
      <c r="B65" s="27" t="s">
        <v>207</v>
      </c>
      <c r="C65" s="27">
        <v>2400000</v>
      </c>
      <c r="D65" s="27" t="s">
        <v>46</v>
      </c>
      <c r="E65" s="27" t="s">
        <v>343</v>
      </c>
      <c r="F65" s="27">
        <v>2</v>
      </c>
      <c r="G65" s="27" t="s">
        <v>23</v>
      </c>
      <c r="H65" s="27"/>
      <c r="I65" s="15">
        <f t="shared" si="7"/>
        <v>0</v>
      </c>
      <c r="J65" s="31" t="s">
        <v>312</v>
      </c>
      <c r="K65" s="11" t="s">
        <v>1488</v>
      </c>
      <c r="L65" s="4">
        <f t="shared" ref="L65:L71" si="8">M65+N65</f>
        <v>0</v>
      </c>
      <c r="M65" s="4"/>
      <c r="N65" s="4"/>
      <c r="O65" s="4">
        <f t="shared" ref="O65:O71" si="9">P65+Q65</f>
        <v>2400000</v>
      </c>
      <c r="P65" s="4">
        <v>2400000</v>
      </c>
      <c r="Q65" s="4"/>
      <c r="R65" s="4">
        <f t="shared" ref="R65:R71" si="10">S65+T65</f>
        <v>0</v>
      </c>
      <c r="S65" s="4"/>
      <c r="T65" s="4"/>
      <c r="U65" s="4">
        <f t="shared" ref="U65:U71" si="11">V65+W65</f>
        <v>0</v>
      </c>
      <c r="V65" s="4"/>
      <c r="W65" s="4"/>
      <c r="X65" s="4">
        <f t="shared" ref="X65:X71" si="12">Y65+Z65</f>
        <v>0</v>
      </c>
      <c r="Y65" s="4"/>
      <c r="Z65" s="4"/>
      <c r="AA65" s="4">
        <f>C65+I65-L65-O65-U65-X65-R65</f>
        <v>0</v>
      </c>
      <c r="AB65" s="7">
        <v>45439</v>
      </c>
    </row>
    <row r="66" spans="1:28" ht="15.75" hidden="1" x14ac:dyDescent="0.25">
      <c r="A66" s="24">
        <v>45297</v>
      </c>
      <c r="B66" s="25" t="s">
        <v>207</v>
      </c>
      <c r="C66" s="25">
        <v>900000</v>
      </c>
      <c r="D66" s="25" t="s">
        <v>46</v>
      </c>
      <c r="E66" s="25" t="s">
        <v>150</v>
      </c>
      <c r="F66" s="25">
        <v>20</v>
      </c>
      <c r="G66" s="25" t="s">
        <v>77</v>
      </c>
      <c r="H66" s="25"/>
      <c r="I66" s="11">
        <f t="shared" si="7"/>
        <v>0</v>
      </c>
      <c r="J66" s="31" t="s">
        <v>312</v>
      </c>
      <c r="K66" s="11" t="s">
        <v>1488</v>
      </c>
      <c r="L66" s="4">
        <f t="shared" si="8"/>
        <v>0</v>
      </c>
      <c r="M66" s="4"/>
      <c r="N66" s="4"/>
      <c r="O66" s="4">
        <f t="shared" si="9"/>
        <v>900000</v>
      </c>
      <c r="P66" s="4">
        <v>900000</v>
      </c>
      <c r="Q66" s="4"/>
      <c r="R66" s="4">
        <f t="shared" si="10"/>
        <v>0</v>
      </c>
      <c r="S66" s="4"/>
      <c r="T66" s="4"/>
      <c r="U66" s="4">
        <f t="shared" si="11"/>
        <v>0</v>
      </c>
      <c r="V66" s="4"/>
      <c r="W66" s="4"/>
      <c r="X66" s="4">
        <f t="shared" si="12"/>
        <v>0</v>
      </c>
      <c r="Y66" s="4"/>
      <c r="Z66" s="4"/>
      <c r="AA66" s="4">
        <f>C66+I66-L66-O66-U66-X66-R66</f>
        <v>0</v>
      </c>
      <c r="AB66" s="7">
        <v>45439</v>
      </c>
    </row>
    <row r="67" spans="1:28" ht="15.75" hidden="1" x14ac:dyDescent="0.25">
      <c r="A67" s="29">
        <v>45300</v>
      </c>
      <c r="B67" s="25" t="s">
        <v>107</v>
      </c>
      <c r="C67" s="25">
        <v>7650000</v>
      </c>
      <c r="D67" s="27" t="s">
        <v>46</v>
      </c>
      <c r="E67" s="25" t="s">
        <v>108</v>
      </c>
      <c r="F67" s="25">
        <v>3400</v>
      </c>
      <c r="G67" s="27" t="s">
        <v>34</v>
      </c>
      <c r="H67" s="25"/>
      <c r="I67" s="11">
        <f t="shared" si="7"/>
        <v>0</v>
      </c>
      <c r="J67" s="26" t="s">
        <v>28</v>
      </c>
      <c r="K67" s="4" t="s">
        <v>1178</v>
      </c>
      <c r="L67" s="4">
        <f t="shared" si="8"/>
        <v>0</v>
      </c>
      <c r="M67" s="4"/>
      <c r="N67" s="4"/>
      <c r="O67" s="4">
        <f t="shared" si="9"/>
        <v>0</v>
      </c>
      <c r="P67" s="4"/>
      <c r="Q67" s="4"/>
      <c r="R67" s="4">
        <f t="shared" si="10"/>
        <v>0</v>
      </c>
      <c r="S67" s="4"/>
      <c r="T67" s="4"/>
      <c r="U67" s="4">
        <f t="shared" si="11"/>
        <v>0</v>
      </c>
      <c r="V67" s="4"/>
      <c r="W67" s="4"/>
      <c r="X67" s="4">
        <f t="shared" si="12"/>
        <v>0</v>
      </c>
      <c r="Y67" s="4"/>
      <c r="Z67" s="4"/>
      <c r="AA67" s="4">
        <f>C67+I67-L67-O67-U67-X67-R67</f>
        <v>7650000</v>
      </c>
      <c r="AB67" s="7"/>
    </row>
    <row r="68" spans="1:28" ht="15.75" hidden="1" x14ac:dyDescent="0.25">
      <c r="A68" s="29">
        <v>45300</v>
      </c>
      <c r="B68" s="25" t="s">
        <v>207</v>
      </c>
      <c r="C68" s="27">
        <v>7650000</v>
      </c>
      <c r="D68" s="25" t="s">
        <v>46</v>
      </c>
      <c r="E68" s="27" t="s">
        <v>108</v>
      </c>
      <c r="F68" s="27">
        <v>3400</v>
      </c>
      <c r="G68" s="25" t="s">
        <v>34</v>
      </c>
      <c r="H68" s="27"/>
      <c r="I68" s="11">
        <f t="shared" si="7"/>
        <v>0</v>
      </c>
      <c r="J68" s="38" t="s">
        <v>78</v>
      </c>
      <c r="K68" s="11" t="s">
        <v>1488</v>
      </c>
      <c r="L68" s="4">
        <f t="shared" si="8"/>
        <v>0</v>
      </c>
      <c r="M68" s="4"/>
      <c r="N68" s="4"/>
      <c r="O68" s="4">
        <f t="shared" si="9"/>
        <v>800000</v>
      </c>
      <c r="P68" s="4">
        <v>800000</v>
      </c>
      <c r="Q68" s="4"/>
      <c r="R68" s="4">
        <f t="shared" si="10"/>
        <v>0</v>
      </c>
      <c r="S68" s="4"/>
      <c r="T68" s="4"/>
      <c r="U68" s="4">
        <f t="shared" si="11"/>
        <v>0</v>
      </c>
      <c r="V68" s="4"/>
      <c r="W68" s="4"/>
      <c r="X68" s="4">
        <f t="shared" si="12"/>
        <v>0</v>
      </c>
      <c r="Y68" s="4"/>
      <c r="Z68" s="4"/>
      <c r="AA68" s="4">
        <f>C68+I68-L68-O68-U68-X68-R68</f>
        <v>6850000</v>
      </c>
      <c r="AB68" s="7">
        <v>45439</v>
      </c>
    </row>
    <row r="69" spans="1:28" ht="15.75" hidden="1" x14ac:dyDescent="0.25">
      <c r="A69" s="29">
        <v>45302</v>
      </c>
      <c r="B69" s="72" t="s">
        <v>408</v>
      </c>
      <c r="C69" s="25">
        <v>2110000</v>
      </c>
      <c r="D69" s="25" t="s">
        <v>46</v>
      </c>
      <c r="E69" s="25" t="s">
        <v>115</v>
      </c>
      <c r="F69" s="25">
        <v>42.2</v>
      </c>
      <c r="G69" s="27" t="s">
        <v>39</v>
      </c>
      <c r="H69" s="25"/>
      <c r="I69" s="11">
        <f t="shared" si="7"/>
        <v>0</v>
      </c>
      <c r="J69" s="31" t="s">
        <v>312</v>
      </c>
      <c r="K69" s="11"/>
      <c r="L69" s="4">
        <f t="shared" si="8"/>
        <v>0</v>
      </c>
      <c r="M69" s="4"/>
      <c r="N69" s="4"/>
      <c r="O69" s="4">
        <f t="shared" si="9"/>
        <v>2110000</v>
      </c>
      <c r="P69" s="4">
        <v>2110000</v>
      </c>
      <c r="Q69" s="4"/>
      <c r="R69" s="4">
        <f t="shared" si="10"/>
        <v>0</v>
      </c>
      <c r="S69" s="4"/>
      <c r="T69" s="4"/>
      <c r="U69" s="4">
        <f t="shared" si="11"/>
        <v>0</v>
      </c>
      <c r="V69" s="4"/>
      <c r="W69" s="4"/>
      <c r="X69" s="4">
        <f t="shared" si="12"/>
        <v>0</v>
      </c>
      <c r="Y69" s="4"/>
      <c r="Z69" s="4"/>
      <c r="AA69" s="4">
        <f>C69+I69-L69-O69-U69-X69-R69</f>
        <v>0</v>
      </c>
      <c r="AB69" s="7">
        <v>45426</v>
      </c>
    </row>
    <row r="70" spans="1:28" ht="15.75" hidden="1" x14ac:dyDescent="0.25">
      <c r="A70" s="29">
        <v>45302</v>
      </c>
      <c r="B70" s="72" t="s">
        <v>408</v>
      </c>
      <c r="C70" s="25">
        <v>830000</v>
      </c>
      <c r="D70" s="25" t="s">
        <v>46</v>
      </c>
      <c r="E70" s="25" t="s">
        <v>299</v>
      </c>
      <c r="F70" s="41">
        <v>16.600000000000001</v>
      </c>
      <c r="G70" s="27" t="s">
        <v>39</v>
      </c>
      <c r="H70" s="25"/>
      <c r="I70" s="11">
        <f t="shared" si="7"/>
        <v>0</v>
      </c>
      <c r="J70" s="38" t="s">
        <v>78</v>
      </c>
      <c r="K70" s="11"/>
      <c r="L70" s="4">
        <f t="shared" si="8"/>
        <v>0</v>
      </c>
      <c r="M70" s="4"/>
      <c r="N70" s="4"/>
      <c r="O70" s="4">
        <f t="shared" si="9"/>
        <v>390000</v>
      </c>
      <c r="P70" s="4">
        <v>390000</v>
      </c>
      <c r="Q70" s="4"/>
      <c r="R70" s="4">
        <f t="shared" si="10"/>
        <v>0</v>
      </c>
      <c r="S70" s="4"/>
      <c r="T70" s="4"/>
      <c r="U70" s="4">
        <f t="shared" si="11"/>
        <v>0</v>
      </c>
      <c r="V70" s="4"/>
      <c r="W70" s="4"/>
      <c r="X70" s="4">
        <f t="shared" si="12"/>
        <v>0</v>
      </c>
      <c r="Y70" s="4"/>
      <c r="Z70" s="4"/>
      <c r="AA70" s="4">
        <f>C70+I70-L70-O70-U70-X70-R70</f>
        <v>440000</v>
      </c>
      <c r="AB70" s="7">
        <v>45426</v>
      </c>
    </row>
    <row r="71" spans="1:28" ht="15.75" hidden="1" x14ac:dyDescent="0.25">
      <c r="A71" s="29">
        <v>45302</v>
      </c>
      <c r="B71" s="25" t="s">
        <v>293</v>
      </c>
      <c r="C71" s="25">
        <v>41700</v>
      </c>
      <c r="D71" s="25" t="s">
        <v>52</v>
      </c>
      <c r="E71" s="25" t="s">
        <v>133</v>
      </c>
      <c r="F71" s="25">
        <v>100</v>
      </c>
      <c r="G71" s="25" t="s">
        <v>34</v>
      </c>
      <c r="H71" s="25"/>
      <c r="I71" s="11">
        <f t="shared" si="7"/>
        <v>0</v>
      </c>
      <c r="J71" s="38" t="s">
        <v>24</v>
      </c>
      <c r="K71" s="11"/>
      <c r="L71" s="4">
        <f t="shared" si="8"/>
        <v>0</v>
      </c>
      <c r="M71" s="4"/>
      <c r="N71" s="4"/>
      <c r="O71" s="4">
        <f t="shared" si="9"/>
        <v>0</v>
      </c>
      <c r="P71" s="4"/>
      <c r="Q71" s="4"/>
      <c r="R71" s="4">
        <f t="shared" si="10"/>
        <v>0</v>
      </c>
      <c r="S71" s="4"/>
      <c r="T71" s="4"/>
      <c r="U71" s="4">
        <f t="shared" si="11"/>
        <v>0</v>
      </c>
      <c r="V71" s="4"/>
      <c r="W71" s="4"/>
      <c r="X71" s="4">
        <f t="shared" si="12"/>
        <v>0</v>
      </c>
      <c r="Y71" s="4"/>
      <c r="Z71" s="4"/>
      <c r="AA71" s="4">
        <f>C71+I71-L71-O71-U71-X71-R71</f>
        <v>41700</v>
      </c>
      <c r="AB71" s="7"/>
    </row>
    <row r="72" spans="1:28" ht="15.75" hidden="1" x14ac:dyDescent="0.25">
      <c r="A72" s="29">
        <v>45303</v>
      </c>
      <c r="B72" s="27" t="s">
        <v>110</v>
      </c>
      <c r="C72" s="27">
        <v>5445000</v>
      </c>
      <c r="D72" s="27" t="s">
        <v>46</v>
      </c>
      <c r="E72" s="27" t="s">
        <v>63</v>
      </c>
      <c r="F72" s="27">
        <v>12</v>
      </c>
      <c r="G72" s="43" t="s">
        <v>48</v>
      </c>
      <c r="H72" s="27"/>
      <c r="I72" s="11">
        <f t="shared" si="7"/>
        <v>0</v>
      </c>
      <c r="J72" s="12" t="s">
        <v>312</v>
      </c>
      <c r="K72" s="4" t="s">
        <v>1226</v>
      </c>
      <c r="L72" s="4">
        <f>M72+N72</f>
        <v>0</v>
      </c>
      <c r="M72" s="4"/>
      <c r="N72" s="4"/>
      <c r="O72" s="4">
        <f>P72+Q72</f>
        <v>5445000</v>
      </c>
      <c r="P72" s="4">
        <v>5445000</v>
      </c>
      <c r="Q72" s="4"/>
      <c r="R72" s="4">
        <f>S72+T72</f>
        <v>0</v>
      </c>
      <c r="S72" s="4"/>
      <c r="T72" s="4"/>
      <c r="U72" s="4">
        <f>V72+W72</f>
        <v>0</v>
      </c>
      <c r="V72" s="4"/>
      <c r="W72" s="4"/>
      <c r="X72" s="4">
        <f>Y72+Z72</f>
        <v>0</v>
      </c>
      <c r="Y72" s="4"/>
      <c r="Z72" s="4"/>
      <c r="AA72" s="4">
        <f>C72+I72-L72-O72-U72-X72-R72</f>
        <v>0</v>
      </c>
      <c r="AB72" s="7">
        <v>45440</v>
      </c>
    </row>
    <row r="73" spans="1:28" ht="15.75" hidden="1" x14ac:dyDescent="0.25">
      <c r="A73" s="29">
        <v>45304</v>
      </c>
      <c r="B73" s="27" t="s">
        <v>73</v>
      </c>
      <c r="C73" s="27">
        <v>7085000</v>
      </c>
      <c r="D73" s="27" t="s">
        <v>52</v>
      </c>
      <c r="E73" s="27" t="s">
        <v>447</v>
      </c>
      <c r="F73" s="27">
        <v>3250</v>
      </c>
      <c r="G73" s="27" t="s">
        <v>34</v>
      </c>
      <c r="H73" s="27"/>
      <c r="I73" s="11">
        <f t="shared" si="7"/>
        <v>0</v>
      </c>
      <c r="J73" s="28" t="s">
        <v>28</v>
      </c>
      <c r="K73" s="11" t="s">
        <v>464</v>
      </c>
      <c r="L73" s="4">
        <f t="shared" ref="L73:L132" si="13">M73+N73</f>
        <v>0</v>
      </c>
      <c r="M73" s="4"/>
      <c r="N73" s="4"/>
      <c r="O73" s="4">
        <f t="shared" ref="O73:O132" si="14">P73+Q73</f>
        <v>0</v>
      </c>
      <c r="P73" s="4"/>
      <c r="Q73" s="4"/>
      <c r="R73" s="4">
        <f t="shared" ref="R73:R132" si="15">S73+T73</f>
        <v>0</v>
      </c>
      <c r="S73" s="4"/>
      <c r="T73" s="4"/>
      <c r="U73" s="4">
        <f t="shared" ref="U73:U132" si="16">V73+W73</f>
        <v>0</v>
      </c>
      <c r="V73" s="4"/>
      <c r="W73" s="4"/>
      <c r="X73" s="4">
        <f t="shared" ref="X73:X132" si="17">Y73+Z73</f>
        <v>0</v>
      </c>
      <c r="Y73" s="4"/>
      <c r="Z73" s="4"/>
      <c r="AA73" s="4">
        <f>C73+I73-L73-O73-U73-X73-R73</f>
        <v>7085000</v>
      </c>
      <c r="AB73" s="7"/>
    </row>
    <row r="74" spans="1:28" ht="15.75" hidden="1" x14ac:dyDescent="0.25">
      <c r="A74" s="29">
        <v>45307</v>
      </c>
      <c r="B74" s="25" t="s">
        <v>207</v>
      </c>
      <c r="C74" s="25">
        <v>400000</v>
      </c>
      <c r="D74" s="25" t="s">
        <v>46</v>
      </c>
      <c r="E74" s="25" t="s">
        <v>476</v>
      </c>
      <c r="F74" s="25">
        <v>20</v>
      </c>
      <c r="G74" s="27" t="s">
        <v>23</v>
      </c>
      <c r="H74" s="25"/>
      <c r="I74" s="19">
        <f t="shared" si="7"/>
        <v>0</v>
      </c>
      <c r="J74" s="31" t="s">
        <v>312</v>
      </c>
      <c r="K74" s="11" t="s">
        <v>1488</v>
      </c>
      <c r="L74" s="4">
        <f t="shared" si="13"/>
        <v>0</v>
      </c>
      <c r="M74" s="4"/>
      <c r="N74" s="4"/>
      <c r="O74" s="4">
        <f t="shared" si="14"/>
        <v>400000</v>
      </c>
      <c r="P74" s="4">
        <v>400000</v>
      </c>
      <c r="Q74" s="4"/>
      <c r="R74" s="4">
        <f t="shared" si="15"/>
        <v>0</v>
      </c>
      <c r="S74" s="4"/>
      <c r="T74" s="4"/>
      <c r="U74" s="4">
        <f t="shared" si="16"/>
        <v>0</v>
      </c>
      <c r="V74" s="4"/>
      <c r="W74" s="4"/>
      <c r="X74" s="4">
        <f t="shared" si="17"/>
        <v>0</v>
      </c>
      <c r="Y74" s="4"/>
      <c r="Z74" s="4"/>
      <c r="AA74" s="4">
        <f>C74+I74-L74-O74-U74-X74-R74</f>
        <v>0</v>
      </c>
      <c r="AB74" s="7">
        <v>45439</v>
      </c>
    </row>
    <row r="75" spans="1:28" ht="15.75" hidden="1" x14ac:dyDescent="0.25">
      <c r="A75" s="29">
        <v>45308</v>
      </c>
      <c r="B75" s="25" t="s">
        <v>122</v>
      </c>
      <c r="C75" s="25">
        <v>1740000</v>
      </c>
      <c r="D75" s="25" t="s">
        <v>46</v>
      </c>
      <c r="E75" s="27" t="s">
        <v>400</v>
      </c>
      <c r="F75" s="25">
        <v>20</v>
      </c>
      <c r="G75" s="25" t="s">
        <v>39</v>
      </c>
      <c r="H75" s="25"/>
      <c r="I75" s="19">
        <f t="shared" si="7"/>
        <v>0</v>
      </c>
      <c r="J75" s="26" t="s">
        <v>28</v>
      </c>
      <c r="K75" s="4"/>
      <c r="L75" s="4">
        <f t="shared" si="13"/>
        <v>0</v>
      </c>
      <c r="M75" s="4"/>
      <c r="N75" s="4"/>
      <c r="O75" s="4">
        <f t="shared" si="14"/>
        <v>0</v>
      </c>
      <c r="P75" s="4"/>
      <c r="Q75" s="4"/>
      <c r="R75" s="4">
        <f t="shared" si="15"/>
        <v>0</v>
      </c>
      <c r="S75" s="4"/>
      <c r="T75" s="4"/>
      <c r="U75" s="4">
        <f t="shared" si="16"/>
        <v>0</v>
      </c>
      <c r="V75" s="4"/>
      <c r="W75" s="4"/>
      <c r="X75" s="4">
        <f t="shared" si="17"/>
        <v>0</v>
      </c>
      <c r="Y75" s="4"/>
      <c r="Z75" s="4"/>
      <c r="AA75" s="4">
        <f>C75+I75-L75-O75-U75-X75-R75</f>
        <v>1740000</v>
      </c>
      <c r="AB75" s="7"/>
    </row>
    <row r="76" spans="1:28" ht="15.75" hidden="1" x14ac:dyDescent="0.25">
      <c r="A76" s="29">
        <v>45308</v>
      </c>
      <c r="B76" s="25" t="s">
        <v>122</v>
      </c>
      <c r="C76" s="25">
        <v>1740000</v>
      </c>
      <c r="D76" s="25" t="s">
        <v>46</v>
      </c>
      <c r="E76" s="27" t="s">
        <v>217</v>
      </c>
      <c r="F76" s="25">
        <v>20</v>
      </c>
      <c r="G76" s="25" t="s">
        <v>39</v>
      </c>
      <c r="H76" s="25"/>
      <c r="I76" s="19">
        <f t="shared" si="7"/>
        <v>0</v>
      </c>
      <c r="J76" s="26" t="s">
        <v>28</v>
      </c>
      <c r="K76" s="4"/>
      <c r="L76" s="4">
        <f t="shared" si="13"/>
        <v>0</v>
      </c>
      <c r="M76" s="4"/>
      <c r="N76" s="4"/>
      <c r="O76" s="4">
        <f t="shared" si="14"/>
        <v>0</v>
      </c>
      <c r="P76" s="4"/>
      <c r="Q76" s="4"/>
      <c r="R76" s="4">
        <f t="shared" si="15"/>
        <v>0</v>
      </c>
      <c r="S76" s="4"/>
      <c r="T76" s="4"/>
      <c r="U76" s="4">
        <f t="shared" si="16"/>
        <v>0</v>
      </c>
      <c r="V76" s="4"/>
      <c r="W76" s="4"/>
      <c r="X76" s="4">
        <f t="shared" si="17"/>
        <v>0</v>
      </c>
      <c r="Y76" s="4"/>
      <c r="Z76" s="4"/>
      <c r="AA76" s="4">
        <f>C76+I76-L76-O76-U76-X76-R76</f>
        <v>1740000</v>
      </c>
      <c r="AB76" s="7"/>
    </row>
    <row r="77" spans="1:28" ht="15.75" hidden="1" x14ac:dyDescent="0.25">
      <c r="A77" s="29">
        <v>45308</v>
      </c>
      <c r="B77" s="25" t="s">
        <v>122</v>
      </c>
      <c r="C77" s="27">
        <v>1740000</v>
      </c>
      <c r="D77" s="25" t="s">
        <v>46</v>
      </c>
      <c r="E77" s="27" t="s">
        <v>218</v>
      </c>
      <c r="F77" s="25">
        <v>20</v>
      </c>
      <c r="G77" s="25" t="s">
        <v>39</v>
      </c>
      <c r="H77" s="27"/>
      <c r="I77" s="19">
        <f t="shared" si="7"/>
        <v>0</v>
      </c>
      <c r="J77" s="28" t="s">
        <v>28</v>
      </c>
      <c r="K77" s="4"/>
      <c r="L77" s="4">
        <f t="shared" si="13"/>
        <v>0</v>
      </c>
      <c r="M77" s="4"/>
      <c r="N77" s="4"/>
      <c r="O77" s="4">
        <f t="shared" si="14"/>
        <v>0</v>
      </c>
      <c r="P77" s="4"/>
      <c r="Q77" s="4"/>
      <c r="R77" s="4">
        <f t="shared" si="15"/>
        <v>0</v>
      </c>
      <c r="S77" s="4"/>
      <c r="T77" s="4"/>
      <c r="U77" s="4">
        <f t="shared" si="16"/>
        <v>0</v>
      </c>
      <c r="V77" s="4"/>
      <c r="W77" s="4"/>
      <c r="X77" s="4">
        <f t="shared" si="17"/>
        <v>0</v>
      </c>
      <c r="Y77" s="4"/>
      <c r="Z77" s="4"/>
      <c r="AA77" s="4">
        <f>C77+I77-L77-O77-U77-X77-R77</f>
        <v>1740000</v>
      </c>
      <c r="AB77" s="7"/>
    </row>
    <row r="78" spans="1:28" ht="15.75" hidden="1" x14ac:dyDescent="0.25">
      <c r="A78" s="29">
        <v>45308</v>
      </c>
      <c r="B78" s="25" t="s">
        <v>122</v>
      </c>
      <c r="C78" s="25">
        <v>6250000</v>
      </c>
      <c r="D78" s="25" t="s">
        <v>46</v>
      </c>
      <c r="E78" s="25" t="s">
        <v>128</v>
      </c>
      <c r="F78" s="25">
        <v>50</v>
      </c>
      <c r="G78" s="25" t="s">
        <v>39</v>
      </c>
      <c r="H78" s="25"/>
      <c r="I78" s="19">
        <f t="shared" si="7"/>
        <v>0</v>
      </c>
      <c r="J78" s="26" t="s">
        <v>28</v>
      </c>
      <c r="K78" s="4"/>
      <c r="L78" s="4">
        <f t="shared" si="13"/>
        <v>0</v>
      </c>
      <c r="M78" s="4"/>
      <c r="N78" s="4"/>
      <c r="O78" s="4">
        <f t="shared" si="14"/>
        <v>0</v>
      </c>
      <c r="P78" s="4"/>
      <c r="Q78" s="4"/>
      <c r="R78" s="4">
        <f t="shared" si="15"/>
        <v>0</v>
      </c>
      <c r="S78" s="4"/>
      <c r="T78" s="4"/>
      <c r="U78" s="4">
        <f t="shared" si="16"/>
        <v>0</v>
      </c>
      <c r="V78" s="4"/>
      <c r="W78" s="4"/>
      <c r="X78" s="4">
        <f t="shared" si="17"/>
        <v>0</v>
      </c>
      <c r="Y78" s="4"/>
      <c r="Z78" s="4"/>
      <c r="AA78" s="4">
        <f>C78+I78-L78-O78-U78-X78-R78</f>
        <v>6250000</v>
      </c>
      <c r="AB78" s="7"/>
    </row>
    <row r="79" spans="1:28" ht="15.75" hidden="1" x14ac:dyDescent="0.25">
      <c r="A79" s="29">
        <v>45308</v>
      </c>
      <c r="B79" s="25" t="s">
        <v>122</v>
      </c>
      <c r="C79" s="25">
        <v>2435300</v>
      </c>
      <c r="D79" s="25" t="s">
        <v>46</v>
      </c>
      <c r="E79" s="25" t="s">
        <v>120</v>
      </c>
      <c r="F79" s="25">
        <v>49.7</v>
      </c>
      <c r="G79" s="25" t="s">
        <v>39</v>
      </c>
      <c r="H79" s="25"/>
      <c r="I79" s="19">
        <f t="shared" si="7"/>
        <v>0</v>
      </c>
      <c r="J79" s="26" t="s">
        <v>28</v>
      </c>
      <c r="K79" s="4"/>
      <c r="L79" s="4">
        <f t="shared" si="13"/>
        <v>0</v>
      </c>
      <c r="M79" s="4"/>
      <c r="N79" s="4"/>
      <c r="O79" s="4">
        <f t="shared" si="14"/>
        <v>0</v>
      </c>
      <c r="P79" s="4"/>
      <c r="Q79" s="4"/>
      <c r="R79" s="4">
        <f t="shared" si="15"/>
        <v>0</v>
      </c>
      <c r="S79" s="4"/>
      <c r="T79" s="4"/>
      <c r="U79" s="4">
        <f t="shared" si="16"/>
        <v>0</v>
      </c>
      <c r="V79" s="4"/>
      <c r="W79" s="4"/>
      <c r="X79" s="4">
        <f t="shared" si="17"/>
        <v>0</v>
      </c>
      <c r="Y79" s="4"/>
      <c r="Z79" s="4"/>
      <c r="AA79" s="4">
        <f>C79+I79-L79-O79-U79-X79-R79</f>
        <v>2435300</v>
      </c>
      <c r="AB79" s="7"/>
    </row>
    <row r="80" spans="1:28" ht="15.75" hidden="1" x14ac:dyDescent="0.25">
      <c r="A80" s="29">
        <v>45308</v>
      </c>
      <c r="B80" s="25" t="s">
        <v>122</v>
      </c>
      <c r="C80" s="27">
        <v>2312800</v>
      </c>
      <c r="D80" s="25" t="s">
        <v>46</v>
      </c>
      <c r="E80" s="27" t="s">
        <v>81</v>
      </c>
      <c r="F80" s="27">
        <v>47.2</v>
      </c>
      <c r="G80" s="27" t="s">
        <v>39</v>
      </c>
      <c r="H80" s="27"/>
      <c r="I80" s="19">
        <f t="shared" si="7"/>
        <v>0</v>
      </c>
      <c r="J80" s="28" t="s">
        <v>28</v>
      </c>
      <c r="K80" s="4"/>
      <c r="L80" s="4">
        <f t="shared" si="13"/>
        <v>0</v>
      </c>
      <c r="M80" s="4"/>
      <c r="N80" s="4"/>
      <c r="O80" s="4">
        <f t="shared" si="14"/>
        <v>0</v>
      </c>
      <c r="P80" s="4"/>
      <c r="Q80" s="4"/>
      <c r="R80" s="4">
        <f t="shared" si="15"/>
        <v>0</v>
      </c>
      <c r="S80" s="4"/>
      <c r="T80" s="4"/>
      <c r="U80" s="4">
        <f t="shared" si="16"/>
        <v>0</v>
      </c>
      <c r="V80" s="4"/>
      <c r="W80" s="4"/>
      <c r="X80" s="4">
        <f t="shared" si="17"/>
        <v>0</v>
      </c>
      <c r="Y80" s="4"/>
      <c r="Z80" s="4"/>
      <c r="AA80" s="4">
        <f>C80+I80-L80-O80-U80-X80-R80</f>
        <v>2312800</v>
      </c>
      <c r="AB80" s="7"/>
    </row>
    <row r="81" spans="1:28" ht="15.75" hidden="1" x14ac:dyDescent="0.25">
      <c r="A81" s="29">
        <v>45308</v>
      </c>
      <c r="B81" s="25" t="s">
        <v>122</v>
      </c>
      <c r="C81" s="25">
        <v>4500000</v>
      </c>
      <c r="D81" s="25" t="s">
        <v>46</v>
      </c>
      <c r="E81" s="25" t="s">
        <v>117</v>
      </c>
      <c r="F81" s="25">
        <v>10</v>
      </c>
      <c r="G81" s="27" t="s">
        <v>23</v>
      </c>
      <c r="H81" s="25"/>
      <c r="I81" s="19">
        <f t="shared" si="7"/>
        <v>0</v>
      </c>
      <c r="J81" s="26" t="s">
        <v>28</v>
      </c>
      <c r="K81" s="4"/>
      <c r="L81" s="4">
        <f t="shared" si="13"/>
        <v>0</v>
      </c>
      <c r="M81" s="4"/>
      <c r="N81" s="4"/>
      <c r="O81" s="4">
        <f t="shared" si="14"/>
        <v>0</v>
      </c>
      <c r="P81" s="4"/>
      <c r="Q81" s="4"/>
      <c r="R81" s="4">
        <f t="shared" si="15"/>
        <v>0</v>
      </c>
      <c r="S81" s="4"/>
      <c r="T81" s="4"/>
      <c r="U81" s="4">
        <f t="shared" si="16"/>
        <v>0</v>
      </c>
      <c r="V81" s="4"/>
      <c r="W81" s="4"/>
      <c r="X81" s="4">
        <f t="shared" si="17"/>
        <v>0</v>
      </c>
      <c r="Y81" s="4"/>
      <c r="Z81" s="4"/>
      <c r="AA81" s="4">
        <f>C81+I81-L81-O81-U81-X81-R81</f>
        <v>4500000</v>
      </c>
      <c r="AB81" s="7"/>
    </row>
    <row r="82" spans="1:28" ht="15.75" hidden="1" x14ac:dyDescent="0.25">
      <c r="A82" s="29">
        <v>45310</v>
      </c>
      <c r="B82" s="25" t="s">
        <v>110</v>
      </c>
      <c r="C82" s="25">
        <v>960000</v>
      </c>
      <c r="D82" s="25" t="s">
        <v>46</v>
      </c>
      <c r="E82" s="25" t="s">
        <v>112</v>
      </c>
      <c r="F82" s="25">
        <v>3</v>
      </c>
      <c r="G82" s="25" t="s">
        <v>48</v>
      </c>
      <c r="H82" s="25"/>
      <c r="I82" s="11">
        <f t="shared" si="7"/>
        <v>0</v>
      </c>
      <c r="J82" s="31" t="s">
        <v>312</v>
      </c>
      <c r="K82" s="11"/>
      <c r="L82" s="4">
        <f t="shared" si="13"/>
        <v>0</v>
      </c>
      <c r="M82" s="4"/>
      <c r="N82" s="4"/>
      <c r="O82" s="4">
        <f t="shared" si="14"/>
        <v>960000</v>
      </c>
      <c r="P82" s="4">
        <v>960000</v>
      </c>
      <c r="Q82" s="4"/>
      <c r="R82" s="4">
        <f t="shared" si="15"/>
        <v>0</v>
      </c>
      <c r="S82" s="4"/>
      <c r="T82" s="4"/>
      <c r="U82" s="4">
        <f t="shared" si="16"/>
        <v>0</v>
      </c>
      <c r="V82" s="4"/>
      <c r="W82" s="4"/>
      <c r="X82" s="4">
        <f t="shared" si="17"/>
        <v>0</v>
      </c>
      <c r="Y82" s="4"/>
      <c r="Z82" s="4"/>
      <c r="AA82" s="4">
        <f>C82+I82-L82-O82-U82-X82-R82</f>
        <v>0</v>
      </c>
      <c r="AB82" s="7">
        <v>45440</v>
      </c>
    </row>
    <row r="83" spans="1:28" ht="15.75" hidden="1" x14ac:dyDescent="0.25">
      <c r="A83" s="24">
        <v>45313</v>
      </c>
      <c r="B83" s="72" t="s">
        <v>118</v>
      </c>
      <c r="C83" s="25">
        <v>2051700</v>
      </c>
      <c r="D83" s="25" t="s">
        <v>94</v>
      </c>
      <c r="E83" s="25" t="s">
        <v>192</v>
      </c>
      <c r="F83" s="25">
        <v>700</v>
      </c>
      <c r="G83" s="25" t="s">
        <v>34</v>
      </c>
      <c r="H83" s="25"/>
      <c r="I83" s="11">
        <f t="shared" si="7"/>
        <v>0</v>
      </c>
      <c r="J83" s="32" t="s">
        <v>312</v>
      </c>
      <c r="K83" s="11"/>
      <c r="L83" s="4">
        <f t="shared" si="13"/>
        <v>0</v>
      </c>
      <c r="M83" s="4"/>
      <c r="N83" s="4"/>
      <c r="O83" s="4">
        <f t="shared" si="14"/>
        <v>2051700</v>
      </c>
      <c r="P83" s="4"/>
      <c r="Q83" s="4">
        <v>2051700</v>
      </c>
      <c r="R83" s="4">
        <f t="shared" si="15"/>
        <v>0</v>
      </c>
      <c r="S83" s="4"/>
      <c r="T83" s="4"/>
      <c r="U83" s="4">
        <f t="shared" si="16"/>
        <v>0</v>
      </c>
      <c r="V83" s="4"/>
      <c r="W83" s="4"/>
      <c r="X83" s="4">
        <f t="shared" si="17"/>
        <v>0</v>
      </c>
      <c r="Y83" s="4"/>
      <c r="Z83" s="4"/>
      <c r="AA83" s="4">
        <f>C83+I83-L83-O83-U83-X83-R83</f>
        <v>0</v>
      </c>
      <c r="AB83" s="7">
        <v>45418</v>
      </c>
    </row>
    <row r="84" spans="1:28" ht="15.75" hidden="1" x14ac:dyDescent="0.25">
      <c r="A84" s="29">
        <v>45314</v>
      </c>
      <c r="B84" s="27" t="s">
        <v>122</v>
      </c>
      <c r="C84" s="27">
        <v>900000</v>
      </c>
      <c r="D84" s="25" t="s">
        <v>46</v>
      </c>
      <c r="E84" s="27" t="s">
        <v>150</v>
      </c>
      <c r="F84" s="27">
        <v>20</v>
      </c>
      <c r="G84" s="27" t="s">
        <v>77</v>
      </c>
      <c r="H84" s="27"/>
      <c r="I84" s="11">
        <f t="shared" si="7"/>
        <v>0</v>
      </c>
      <c r="J84" s="28" t="s">
        <v>28</v>
      </c>
      <c r="K84" s="11"/>
      <c r="L84" s="4">
        <f t="shared" si="13"/>
        <v>0</v>
      </c>
      <c r="M84" s="4"/>
      <c r="N84" s="4"/>
      <c r="O84" s="4">
        <f t="shared" si="14"/>
        <v>0</v>
      </c>
      <c r="P84" s="4"/>
      <c r="Q84" s="4"/>
      <c r="R84" s="4">
        <f t="shared" si="15"/>
        <v>0</v>
      </c>
      <c r="S84" s="4"/>
      <c r="T84" s="4"/>
      <c r="U84" s="4">
        <f t="shared" si="16"/>
        <v>0</v>
      </c>
      <c r="V84" s="4"/>
      <c r="W84" s="4"/>
      <c r="X84" s="4">
        <f t="shared" si="17"/>
        <v>0</v>
      </c>
      <c r="Y84" s="4"/>
      <c r="Z84" s="4"/>
      <c r="AA84" s="4">
        <f>C84+I84-L84-O84-U84-X84-R84</f>
        <v>900000</v>
      </c>
      <c r="AB84" s="7"/>
    </row>
    <row r="85" spans="1:28" ht="15.75" hidden="1" x14ac:dyDescent="0.25">
      <c r="A85" s="29">
        <v>45314</v>
      </c>
      <c r="B85" s="27" t="s">
        <v>122</v>
      </c>
      <c r="C85" s="27">
        <v>900000</v>
      </c>
      <c r="D85" s="25" t="s">
        <v>46</v>
      </c>
      <c r="E85" s="27" t="s">
        <v>130</v>
      </c>
      <c r="F85" s="27">
        <v>20</v>
      </c>
      <c r="G85" s="27" t="s">
        <v>77</v>
      </c>
      <c r="H85" s="27"/>
      <c r="I85" s="11">
        <f t="shared" si="7"/>
        <v>0</v>
      </c>
      <c r="J85" s="28" t="s">
        <v>28</v>
      </c>
      <c r="K85" s="11"/>
      <c r="L85" s="4">
        <f t="shared" si="13"/>
        <v>0</v>
      </c>
      <c r="M85" s="4"/>
      <c r="N85" s="4"/>
      <c r="O85" s="4">
        <f t="shared" si="14"/>
        <v>0</v>
      </c>
      <c r="P85" s="4"/>
      <c r="Q85" s="4"/>
      <c r="R85" s="4">
        <f t="shared" si="15"/>
        <v>0</v>
      </c>
      <c r="S85" s="4"/>
      <c r="T85" s="4"/>
      <c r="U85" s="4">
        <f t="shared" si="16"/>
        <v>0</v>
      </c>
      <c r="V85" s="4"/>
      <c r="W85" s="4"/>
      <c r="X85" s="4">
        <f t="shared" si="17"/>
        <v>0</v>
      </c>
      <c r="Y85" s="4"/>
      <c r="Z85" s="4"/>
      <c r="AA85" s="4">
        <f>C85+I85-L85-O85-U85-X85-R85</f>
        <v>900000</v>
      </c>
      <c r="AB85" s="7"/>
    </row>
    <row r="86" spans="1:28" ht="15.75" hidden="1" x14ac:dyDescent="0.25">
      <c r="A86" s="29">
        <v>45314</v>
      </c>
      <c r="B86" s="73" t="s">
        <v>253</v>
      </c>
      <c r="C86" s="25">
        <v>450000</v>
      </c>
      <c r="D86" s="27" t="s">
        <v>46</v>
      </c>
      <c r="E86" s="27" t="s">
        <v>130</v>
      </c>
      <c r="F86" s="25">
        <v>20</v>
      </c>
      <c r="G86" s="25" t="s">
        <v>77</v>
      </c>
      <c r="H86" s="25"/>
      <c r="I86" s="11">
        <f t="shared" si="7"/>
        <v>0</v>
      </c>
      <c r="J86" s="31" t="s">
        <v>312</v>
      </c>
      <c r="K86" s="11" t="s">
        <v>1548</v>
      </c>
      <c r="L86" s="4">
        <f t="shared" si="13"/>
        <v>0</v>
      </c>
      <c r="M86" s="4"/>
      <c r="N86" s="4"/>
      <c r="O86" s="4">
        <f t="shared" si="14"/>
        <v>450000</v>
      </c>
      <c r="P86" s="4">
        <v>450000</v>
      </c>
      <c r="Q86" s="4"/>
      <c r="R86" s="4">
        <f t="shared" si="15"/>
        <v>0</v>
      </c>
      <c r="S86" s="4"/>
      <c r="T86" s="4"/>
      <c r="U86" s="4">
        <f t="shared" si="16"/>
        <v>0</v>
      </c>
      <c r="V86" s="4"/>
      <c r="W86" s="4"/>
      <c r="X86" s="4">
        <f t="shared" si="17"/>
        <v>0</v>
      </c>
      <c r="Y86" s="4"/>
      <c r="Z86" s="4"/>
      <c r="AA86" s="4">
        <f>C86+I86-L86-O86-U86-X86-R86</f>
        <v>0</v>
      </c>
      <c r="AB86" s="7">
        <v>45435</v>
      </c>
    </row>
    <row r="87" spans="1:28" ht="15.75" hidden="1" x14ac:dyDescent="0.25">
      <c r="A87" s="29">
        <v>45315</v>
      </c>
      <c r="B87" s="25" t="s">
        <v>70</v>
      </c>
      <c r="C87" s="25">
        <v>-1200000</v>
      </c>
      <c r="D87" s="25" t="s">
        <v>52</v>
      </c>
      <c r="E87" s="25" t="s">
        <v>79</v>
      </c>
      <c r="F87" s="25">
        <v>100</v>
      </c>
      <c r="G87" s="27" t="s">
        <v>77</v>
      </c>
      <c r="H87" s="25"/>
      <c r="I87" s="11">
        <f t="shared" si="7"/>
        <v>0</v>
      </c>
      <c r="J87" s="12" t="s">
        <v>324</v>
      </c>
      <c r="K87" s="11"/>
      <c r="L87" s="4">
        <f t="shared" si="13"/>
        <v>-1200000</v>
      </c>
      <c r="M87" s="4">
        <v>-1200000</v>
      </c>
      <c r="N87" s="4"/>
      <c r="O87" s="4">
        <f t="shared" si="14"/>
        <v>0</v>
      </c>
      <c r="P87" s="4"/>
      <c r="Q87" s="4"/>
      <c r="R87" s="4">
        <f t="shared" si="15"/>
        <v>0</v>
      </c>
      <c r="S87" s="4"/>
      <c r="T87" s="4"/>
      <c r="U87" s="4">
        <f t="shared" si="16"/>
        <v>0</v>
      </c>
      <c r="V87" s="4"/>
      <c r="W87" s="4"/>
      <c r="X87" s="4">
        <f t="shared" si="17"/>
        <v>0</v>
      </c>
      <c r="Y87" s="4"/>
      <c r="Z87" s="4"/>
      <c r="AA87" s="4">
        <f>C87+I87-L87-O87-U87-X87-R87</f>
        <v>0</v>
      </c>
      <c r="AB87" s="7">
        <v>45435</v>
      </c>
    </row>
    <row r="88" spans="1:28" ht="15.75" hidden="1" x14ac:dyDescent="0.25">
      <c r="A88" s="29">
        <v>45315</v>
      </c>
      <c r="B88" s="25" t="s">
        <v>70</v>
      </c>
      <c r="C88" s="25">
        <v>-2000000</v>
      </c>
      <c r="D88" s="25" t="s">
        <v>52</v>
      </c>
      <c r="E88" s="25" t="s">
        <v>67</v>
      </c>
      <c r="F88" s="25">
        <v>500</v>
      </c>
      <c r="G88" s="25" t="s">
        <v>27</v>
      </c>
      <c r="H88" s="25"/>
      <c r="I88" s="11">
        <f t="shared" si="7"/>
        <v>0</v>
      </c>
      <c r="J88" s="12" t="s">
        <v>324</v>
      </c>
      <c r="K88" s="11"/>
      <c r="L88" s="4">
        <f t="shared" si="13"/>
        <v>-2000000</v>
      </c>
      <c r="M88" s="4">
        <v>-2000000</v>
      </c>
      <c r="N88" s="4"/>
      <c r="O88" s="4">
        <f t="shared" si="14"/>
        <v>0</v>
      </c>
      <c r="P88" s="4"/>
      <c r="Q88" s="4"/>
      <c r="R88" s="4">
        <f t="shared" si="15"/>
        <v>0</v>
      </c>
      <c r="S88" s="4"/>
      <c r="T88" s="4"/>
      <c r="U88" s="4">
        <f t="shared" si="16"/>
        <v>0</v>
      </c>
      <c r="V88" s="4"/>
      <c r="W88" s="4"/>
      <c r="X88" s="4">
        <f t="shared" si="17"/>
        <v>0</v>
      </c>
      <c r="Y88" s="4"/>
      <c r="Z88" s="4"/>
      <c r="AA88" s="4">
        <f>C88+I88-L88-O88-U88-X88-R88</f>
        <v>0</v>
      </c>
      <c r="AB88" s="7">
        <v>45435</v>
      </c>
    </row>
    <row r="89" spans="1:28" ht="15.75" hidden="1" x14ac:dyDescent="0.25">
      <c r="A89" s="29">
        <v>45321</v>
      </c>
      <c r="B89" s="72" t="s">
        <v>73</v>
      </c>
      <c r="C89" s="27">
        <v>847500</v>
      </c>
      <c r="D89" s="27" t="s">
        <v>52</v>
      </c>
      <c r="E89" s="25" t="s">
        <v>160</v>
      </c>
      <c r="F89" s="27">
        <v>250</v>
      </c>
      <c r="G89" s="25" t="s">
        <v>34</v>
      </c>
      <c r="H89" s="27"/>
      <c r="I89" s="11">
        <f t="shared" si="7"/>
        <v>0</v>
      </c>
      <c r="J89" s="32" t="s">
        <v>312</v>
      </c>
      <c r="K89" s="11" t="s">
        <v>527</v>
      </c>
      <c r="L89" s="4">
        <f t="shared" si="13"/>
        <v>0</v>
      </c>
      <c r="M89" s="4"/>
      <c r="N89" s="4"/>
      <c r="O89" s="4">
        <f t="shared" si="14"/>
        <v>847500</v>
      </c>
      <c r="P89" s="4">
        <v>847500</v>
      </c>
      <c r="Q89" s="4"/>
      <c r="R89" s="4">
        <f t="shared" si="15"/>
        <v>0</v>
      </c>
      <c r="S89" s="4"/>
      <c r="T89" s="4"/>
      <c r="U89" s="4">
        <f t="shared" si="16"/>
        <v>0</v>
      </c>
      <c r="V89" s="4"/>
      <c r="W89" s="4"/>
      <c r="X89" s="4">
        <f t="shared" si="17"/>
        <v>0</v>
      </c>
      <c r="Y89" s="4"/>
      <c r="Z89" s="4"/>
      <c r="AA89" s="4">
        <f>C89+I89-L89-O89-U89-X89-R89</f>
        <v>0</v>
      </c>
      <c r="AB89" s="7">
        <v>45439</v>
      </c>
    </row>
    <row r="90" spans="1:28" ht="15.75" hidden="1" x14ac:dyDescent="0.25">
      <c r="A90" s="29">
        <v>45328</v>
      </c>
      <c r="B90" s="73" t="s">
        <v>73</v>
      </c>
      <c r="C90" s="25">
        <v>847500</v>
      </c>
      <c r="D90" s="27" t="s">
        <v>46</v>
      </c>
      <c r="E90" s="25" t="s">
        <v>160</v>
      </c>
      <c r="F90" s="25">
        <v>250</v>
      </c>
      <c r="G90" s="25" t="s">
        <v>34</v>
      </c>
      <c r="H90" s="25"/>
      <c r="I90" s="11">
        <f t="shared" si="7"/>
        <v>0</v>
      </c>
      <c r="J90" s="26" t="s">
        <v>28</v>
      </c>
      <c r="K90" s="11"/>
      <c r="L90" s="4">
        <f t="shared" si="13"/>
        <v>0</v>
      </c>
      <c r="M90" s="4"/>
      <c r="N90" s="4"/>
      <c r="O90" s="4">
        <f t="shared" si="14"/>
        <v>0</v>
      </c>
      <c r="P90" s="4"/>
      <c r="Q90" s="4"/>
      <c r="R90" s="4">
        <f t="shared" si="15"/>
        <v>0</v>
      </c>
      <c r="S90" s="4"/>
      <c r="T90" s="4"/>
      <c r="U90" s="4">
        <f t="shared" si="16"/>
        <v>0</v>
      </c>
      <c r="V90" s="4"/>
      <c r="W90" s="4"/>
      <c r="X90" s="4">
        <f t="shared" si="17"/>
        <v>0</v>
      </c>
      <c r="Y90" s="4"/>
      <c r="Z90" s="4"/>
      <c r="AA90" s="4">
        <f>C90+I90-L90-O90-U90-X90-R90</f>
        <v>847500</v>
      </c>
      <c r="AB90" s="7"/>
    </row>
    <row r="91" spans="1:28" ht="15.75" hidden="1" x14ac:dyDescent="0.25">
      <c r="A91" s="29">
        <v>45328</v>
      </c>
      <c r="B91" s="72" t="s">
        <v>118</v>
      </c>
      <c r="C91" s="27">
        <v>9282000</v>
      </c>
      <c r="D91" s="25" t="s">
        <v>46</v>
      </c>
      <c r="E91" s="27" t="s">
        <v>767</v>
      </c>
      <c r="F91" s="25">
        <v>2600</v>
      </c>
      <c r="G91" s="27" t="s">
        <v>34</v>
      </c>
      <c r="H91" s="25"/>
      <c r="I91" s="11">
        <f t="shared" si="7"/>
        <v>0</v>
      </c>
      <c r="J91" s="32" t="s">
        <v>312</v>
      </c>
      <c r="K91" s="11" t="s">
        <v>1091</v>
      </c>
      <c r="L91" s="4">
        <f t="shared" si="13"/>
        <v>0</v>
      </c>
      <c r="M91" s="4"/>
      <c r="N91" s="4"/>
      <c r="O91" s="4">
        <f t="shared" si="14"/>
        <v>9282000</v>
      </c>
      <c r="P91" s="4">
        <v>9282000</v>
      </c>
      <c r="Q91" s="4"/>
      <c r="R91" s="4">
        <f t="shared" si="15"/>
        <v>0</v>
      </c>
      <c r="S91" s="4"/>
      <c r="T91" s="4"/>
      <c r="U91" s="4">
        <f t="shared" si="16"/>
        <v>0</v>
      </c>
      <c r="V91" s="4"/>
      <c r="W91" s="4"/>
      <c r="X91" s="4">
        <f t="shared" si="17"/>
        <v>0</v>
      </c>
      <c r="Y91" s="4"/>
      <c r="Z91" s="4"/>
      <c r="AA91" s="4">
        <f>C91+I91-L91-O91-U91-X91-R91</f>
        <v>0</v>
      </c>
      <c r="AB91" s="7">
        <v>45413</v>
      </c>
    </row>
    <row r="92" spans="1:28" ht="15.75" hidden="1" x14ac:dyDescent="0.25">
      <c r="A92" s="29">
        <v>45328</v>
      </c>
      <c r="B92" s="72" t="s">
        <v>118</v>
      </c>
      <c r="C92" s="25">
        <v>1220100</v>
      </c>
      <c r="D92" s="25" t="s">
        <v>46</v>
      </c>
      <c r="E92" s="25" t="s">
        <v>120</v>
      </c>
      <c r="F92" s="25">
        <v>24.9</v>
      </c>
      <c r="G92" s="25" t="s">
        <v>39</v>
      </c>
      <c r="H92" s="25"/>
      <c r="I92" s="11">
        <f t="shared" si="7"/>
        <v>0</v>
      </c>
      <c r="J92" s="32" t="s">
        <v>312</v>
      </c>
      <c r="K92" s="11" t="s">
        <v>1091</v>
      </c>
      <c r="L92" s="4">
        <f t="shared" si="13"/>
        <v>0</v>
      </c>
      <c r="M92" s="4"/>
      <c r="N92" s="4"/>
      <c r="O92" s="4">
        <f t="shared" si="14"/>
        <v>1220100</v>
      </c>
      <c r="P92" s="4">
        <v>718000</v>
      </c>
      <c r="Q92" s="4">
        <v>502100</v>
      </c>
      <c r="R92" s="4">
        <f t="shared" si="15"/>
        <v>0</v>
      </c>
      <c r="S92" s="4"/>
      <c r="T92" s="4"/>
      <c r="U92" s="4">
        <f t="shared" si="16"/>
        <v>0</v>
      </c>
      <c r="V92" s="4"/>
      <c r="W92" s="4"/>
      <c r="X92" s="4">
        <f t="shared" si="17"/>
        <v>0</v>
      </c>
      <c r="Y92" s="4"/>
      <c r="Z92" s="4"/>
      <c r="AA92" s="4">
        <f>C92+I92-L92-O92-U92-X92-R92</f>
        <v>0</v>
      </c>
      <c r="AB92" s="7">
        <v>45413</v>
      </c>
    </row>
    <row r="93" spans="1:28" ht="15.75" hidden="1" x14ac:dyDescent="0.25">
      <c r="A93" s="29">
        <v>45328</v>
      </c>
      <c r="B93" s="72" t="s">
        <v>118</v>
      </c>
      <c r="C93" s="25">
        <v>1136800</v>
      </c>
      <c r="D93" s="25" t="s">
        <v>46</v>
      </c>
      <c r="E93" s="27" t="s">
        <v>81</v>
      </c>
      <c r="F93" s="25">
        <v>23.2</v>
      </c>
      <c r="G93" s="25" t="s">
        <v>39</v>
      </c>
      <c r="H93" s="25"/>
      <c r="I93" s="11">
        <f t="shared" si="7"/>
        <v>0</v>
      </c>
      <c r="J93" s="32" t="s">
        <v>312</v>
      </c>
      <c r="K93" s="11" t="s">
        <v>1091</v>
      </c>
      <c r="L93" s="4">
        <f t="shared" si="13"/>
        <v>0</v>
      </c>
      <c r="M93" s="4"/>
      <c r="N93" s="4"/>
      <c r="O93" s="4">
        <f t="shared" si="14"/>
        <v>1136800</v>
      </c>
      <c r="P93" s="4"/>
      <c r="Q93" s="4">
        <v>1136800</v>
      </c>
      <c r="R93" s="4">
        <f t="shared" si="15"/>
        <v>0</v>
      </c>
      <c r="S93" s="4"/>
      <c r="T93" s="4"/>
      <c r="U93" s="4">
        <f t="shared" si="16"/>
        <v>0</v>
      </c>
      <c r="V93" s="4"/>
      <c r="W93" s="4"/>
      <c r="X93" s="4">
        <f t="shared" si="17"/>
        <v>0</v>
      </c>
      <c r="Y93" s="4"/>
      <c r="Z93" s="4"/>
      <c r="AA93" s="4">
        <f>C93+I93-L93-O93-U93-X93-R93</f>
        <v>0</v>
      </c>
      <c r="AB93" s="7">
        <v>45418</v>
      </c>
    </row>
    <row r="94" spans="1:28" ht="15.75" hidden="1" x14ac:dyDescent="0.25">
      <c r="A94" s="29">
        <v>45331</v>
      </c>
      <c r="B94" s="72" t="s">
        <v>73</v>
      </c>
      <c r="C94" s="25">
        <v>1758600</v>
      </c>
      <c r="D94" s="25" t="s">
        <v>46</v>
      </c>
      <c r="E94" s="25" t="s">
        <v>192</v>
      </c>
      <c r="F94" s="25">
        <v>600</v>
      </c>
      <c r="G94" s="25" t="s">
        <v>34</v>
      </c>
      <c r="H94" s="25"/>
      <c r="I94" s="11">
        <f t="shared" si="7"/>
        <v>0</v>
      </c>
      <c r="J94" s="26" t="s">
        <v>28</v>
      </c>
      <c r="K94" s="11"/>
      <c r="L94" s="4">
        <f t="shared" si="13"/>
        <v>0</v>
      </c>
      <c r="M94" s="4"/>
      <c r="N94" s="4"/>
      <c r="O94" s="4">
        <f t="shared" si="14"/>
        <v>0</v>
      </c>
      <c r="P94" s="4"/>
      <c r="Q94" s="4"/>
      <c r="R94" s="4">
        <f t="shared" si="15"/>
        <v>0</v>
      </c>
      <c r="S94" s="4"/>
      <c r="T94" s="4"/>
      <c r="U94" s="4">
        <f t="shared" si="16"/>
        <v>0</v>
      </c>
      <c r="V94" s="4"/>
      <c r="W94" s="4"/>
      <c r="X94" s="4">
        <f t="shared" si="17"/>
        <v>0</v>
      </c>
      <c r="Y94" s="4"/>
      <c r="Z94" s="4"/>
      <c r="AA94" s="4">
        <f>C94+I94-L94-O94-U94-X94-R94</f>
        <v>1758600</v>
      </c>
      <c r="AB94" s="7"/>
    </row>
    <row r="95" spans="1:28" ht="15.75" hidden="1" x14ac:dyDescent="0.25">
      <c r="A95" s="29">
        <v>45338</v>
      </c>
      <c r="B95" s="50" t="s">
        <v>122</v>
      </c>
      <c r="C95" s="25">
        <v>19000000</v>
      </c>
      <c r="D95" s="25" t="s">
        <v>46</v>
      </c>
      <c r="E95" s="25" t="s">
        <v>82</v>
      </c>
      <c r="F95" s="25">
        <v>10000</v>
      </c>
      <c r="G95" s="25" t="s">
        <v>34</v>
      </c>
      <c r="H95" s="25"/>
      <c r="I95" s="11">
        <f t="shared" si="7"/>
        <v>0</v>
      </c>
      <c r="J95" s="40" t="s">
        <v>24</v>
      </c>
      <c r="K95" s="11"/>
      <c r="L95" s="4">
        <f t="shared" si="13"/>
        <v>0</v>
      </c>
      <c r="M95" s="4"/>
      <c r="N95" s="4"/>
      <c r="O95" s="4">
        <f t="shared" si="14"/>
        <v>16840000</v>
      </c>
      <c r="P95" s="4"/>
      <c r="Q95" s="4">
        <v>16840000</v>
      </c>
      <c r="R95" s="4">
        <f t="shared" si="15"/>
        <v>0</v>
      </c>
      <c r="S95" s="4"/>
      <c r="T95" s="4"/>
      <c r="U95" s="4">
        <f t="shared" si="16"/>
        <v>0</v>
      </c>
      <c r="V95" s="4"/>
      <c r="W95" s="4"/>
      <c r="X95" s="4">
        <f t="shared" si="17"/>
        <v>0</v>
      </c>
      <c r="Y95" s="4"/>
      <c r="Z95" s="4"/>
      <c r="AA95" s="4">
        <f>C95+I95-L95-O95-U95-X95-R95</f>
        <v>2160000</v>
      </c>
      <c r="AB95" s="7">
        <v>45443</v>
      </c>
    </row>
    <row r="96" spans="1:28" ht="15.75" hidden="1" x14ac:dyDescent="0.25">
      <c r="A96" s="29">
        <v>45338</v>
      </c>
      <c r="B96" s="50" t="s">
        <v>122</v>
      </c>
      <c r="C96" s="27">
        <v>11430000</v>
      </c>
      <c r="D96" s="25" t="s">
        <v>46</v>
      </c>
      <c r="E96" s="27" t="s">
        <v>534</v>
      </c>
      <c r="F96" s="27">
        <v>3000</v>
      </c>
      <c r="G96" s="25" t="s">
        <v>34</v>
      </c>
      <c r="H96" s="27"/>
      <c r="I96" s="11">
        <f t="shared" si="7"/>
        <v>0</v>
      </c>
      <c r="J96" s="28" t="s">
        <v>28</v>
      </c>
      <c r="K96" s="11"/>
      <c r="L96" s="4">
        <f t="shared" si="13"/>
        <v>0</v>
      </c>
      <c r="M96" s="4"/>
      <c r="N96" s="4"/>
      <c r="O96" s="4">
        <f t="shared" si="14"/>
        <v>0</v>
      </c>
      <c r="P96" s="4"/>
      <c r="Q96" s="4"/>
      <c r="R96" s="4">
        <f t="shared" si="15"/>
        <v>0</v>
      </c>
      <c r="S96" s="4"/>
      <c r="T96" s="4"/>
      <c r="U96" s="4">
        <f t="shared" si="16"/>
        <v>0</v>
      </c>
      <c r="V96" s="4"/>
      <c r="W96" s="4"/>
      <c r="X96" s="4">
        <f t="shared" si="17"/>
        <v>0</v>
      </c>
      <c r="Y96" s="4"/>
      <c r="Z96" s="4"/>
      <c r="AA96" s="4">
        <f>C96+I96-L96-O96-U96-X96-R96</f>
        <v>11430000</v>
      </c>
      <c r="AB96" s="7"/>
    </row>
    <row r="97" spans="1:28" ht="15.75" hidden="1" x14ac:dyDescent="0.25">
      <c r="A97" s="29">
        <v>45338</v>
      </c>
      <c r="B97" s="51" t="s">
        <v>548</v>
      </c>
      <c r="C97" s="25">
        <v>1090000</v>
      </c>
      <c r="D97" s="27" t="s">
        <v>46</v>
      </c>
      <c r="E97" s="25" t="s">
        <v>151</v>
      </c>
      <c r="F97" s="25">
        <v>2000</v>
      </c>
      <c r="G97" s="25" t="s">
        <v>34</v>
      </c>
      <c r="H97" s="25"/>
      <c r="I97" s="11">
        <f t="shared" si="7"/>
        <v>0</v>
      </c>
      <c r="J97" s="31" t="s">
        <v>324</v>
      </c>
      <c r="K97" s="11"/>
      <c r="L97" s="4">
        <f t="shared" si="13"/>
        <v>0</v>
      </c>
      <c r="M97" s="4"/>
      <c r="N97" s="4"/>
      <c r="O97" s="4">
        <f t="shared" si="14"/>
        <v>1090000</v>
      </c>
      <c r="P97" s="4">
        <v>1090000</v>
      </c>
      <c r="Q97" s="4"/>
      <c r="R97" s="4">
        <f t="shared" si="15"/>
        <v>0</v>
      </c>
      <c r="S97" s="4"/>
      <c r="T97" s="4"/>
      <c r="U97" s="4">
        <f t="shared" si="16"/>
        <v>0</v>
      </c>
      <c r="V97" s="4"/>
      <c r="W97" s="4"/>
      <c r="X97" s="4">
        <f t="shared" si="17"/>
        <v>0</v>
      </c>
      <c r="Y97" s="4"/>
      <c r="Z97" s="4"/>
      <c r="AA97" s="4">
        <f>C97+I97-L97-O97-U97-X97-R97</f>
        <v>0</v>
      </c>
      <c r="AB97" s="7">
        <v>45442</v>
      </c>
    </row>
    <row r="98" spans="1:28" ht="15.75" hidden="1" x14ac:dyDescent="0.25">
      <c r="A98" s="29">
        <v>45339</v>
      </c>
      <c r="B98" s="51" t="s">
        <v>122</v>
      </c>
      <c r="C98" s="27">
        <v>113000</v>
      </c>
      <c r="D98" s="27" t="s">
        <v>46</v>
      </c>
      <c r="E98" s="27" t="s">
        <v>395</v>
      </c>
      <c r="F98" s="27">
        <v>5000</v>
      </c>
      <c r="G98" s="27" t="s">
        <v>34</v>
      </c>
      <c r="H98" s="27"/>
      <c r="I98" s="11">
        <f t="shared" si="7"/>
        <v>0</v>
      </c>
      <c r="J98" s="28" t="s">
        <v>28</v>
      </c>
      <c r="K98" s="11"/>
      <c r="L98" s="4">
        <f t="shared" si="13"/>
        <v>0</v>
      </c>
      <c r="M98" s="4"/>
      <c r="N98" s="4"/>
      <c r="O98" s="4">
        <f t="shared" si="14"/>
        <v>0</v>
      </c>
      <c r="P98" s="4"/>
      <c r="Q98" s="4"/>
      <c r="R98" s="4">
        <f t="shared" si="15"/>
        <v>0</v>
      </c>
      <c r="S98" s="4"/>
      <c r="T98" s="4"/>
      <c r="U98" s="4">
        <f t="shared" si="16"/>
        <v>0</v>
      </c>
      <c r="V98" s="4"/>
      <c r="W98" s="4"/>
      <c r="X98" s="4">
        <f t="shared" si="17"/>
        <v>0</v>
      </c>
      <c r="Y98" s="4"/>
      <c r="Z98" s="4"/>
      <c r="AA98" s="4">
        <f>C98+I98-L98-O98-U98-X98-R98</f>
        <v>113000</v>
      </c>
      <c r="AB98" s="7"/>
    </row>
    <row r="99" spans="1:28" ht="15.75" hidden="1" x14ac:dyDescent="0.25">
      <c r="A99" s="29">
        <v>45339</v>
      </c>
      <c r="B99" s="51" t="s">
        <v>122</v>
      </c>
      <c r="C99" s="25">
        <v>2560000</v>
      </c>
      <c r="D99" s="27" t="s">
        <v>46</v>
      </c>
      <c r="E99" s="25" t="s">
        <v>157</v>
      </c>
      <c r="F99" s="25">
        <v>8</v>
      </c>
      <c r="G99" s="27" t="s">
        <v>48</v>
      </c>
      <c r="H99" s="25"/>
      <c r="I99" s="11">
        <f t="shared" si="7"/>
        <v>0</v>
      </c>
      <c r="J99" s="26" t="s">
        <v>28</v>
      </c>
      <c r="K99" s="11"/>
      <c r="L99" s="4">
        <f t="shared" si="13"/>
        <v>0</v>
      </c>
      <c r="M99" s="4"/>
      <c r="N99" s="4"/>
      <c r="O99" s="4">
        <f t="shared" si="14"/>
        <v>0</v>
      </c>
      <c r="P99" s="4"/>
      <c r="Q99" s="4"/>
      <c r="R99" s="4">
        <f t="shared" si="15"/>
        <v>0</v>
      </c>
      <c r="S99" s="4"/>
      <c r="T99" s="4"/>
      <c r="U99" s="4">
        <f t="shared" si="16"/>
        <v>0</v>
      </c>
      <c r="V99" s="4"/>
      <c r="W99" s="4"/>
      <c r="X99" s="4">
        <f t="shared" si="17"/>
        <v>0</v>
      </c>
      <c r="Y99" s="4"/>
      <c r="Z99" s="4"/>
      <c r="AA99" s="4">
        <f>C99+I99-L99-O99-U99-X99-R99</f>
        <v>2560000</v>
      </c>
      <c r="AB99" s="7"/>
    </row>
    <row r="100" spans="1:28" ht="15.75" hidden="1" x14ac:dyDescent="0.25">
      <c r="A100" s="29">
        <v>45339</v>
      </c>
      <c r="B100" s="50" t="s">
        <v>370</v>
      </c>
      <c r="C100" s="27">
        <v>9995000</v>
      </c>
      <c r="D100" s="25" t="s">
        <v>46</v>
      </c>
      <c r="E100" s="27" t="s">
        <v>298</v>
      </c>
      <c r="F100" s="25">
        <v>5200</v>
      </c>
      <c r="G100" s="25" t="s">
        <v>34</v>
      </c>
      <c r="H100" s="27"/>
      <c r="I100" s="11">
        <f t="shared" si="7"/>
        <v>0</v>
      </c>
      <c r="J100" s="31" t="s">
        <v>312</v>
      </c>
      <c r="K100" s="11" t="s">
        <v>1063</v>
      </c>
      <c r="L100" s="4">
        <f t="shared" si="13"/>
        <v>0</v>
      </c>
      <c r="M100" s="4"/>
      <c r="N100" s="4"/>
      <c r="O100" s="4">
        <f t="shared" si="14"/>
        <v>9995000</v>
      </c>
      <c r="P100" s="4">
        <v>9995000</v>
      </c>
      <c r="Q100" s="4"/>
      <c r="R100" s="4">
        <f t="shared" si="15"/>
        <v>0</v>
      </c>
      <c r="S100" s="4"/>
      <c r="T100" s="4"/>
      <c r="U100" s="4">
        <f t="shared" si="16"/>
        <v>0</v>
      </c>
      <c r="V100" s="4"/>
      <c r="W100" s="4"/>
      <c r="X100" s="4">
        <f t="shared" si="17"/>
        <v>0</v>
      </c>
      <c r="Y100" s="4"/>
      <c r="Z100" s="4"/>
      <c r="AA100" s="4">
        <f>C100+I100-L100-O100-U100-X100-R100</f>
        <v>0</v>
      </c>
      <c r="AB100" s="7">
        <v>45415</v>
      </c>
    </row>
    <row r="101" spans="1:28" ht="15.75" hidden="1" x14ac:dyDescent="0.25">
      <c r="A101" s="24">
        <v>45341</v>
      </c>
      <c r="B101" s="50" t="s">
        <v>122</v>
      </c>
      <c r="C101" s="25">
        <v>600000</v>
      </c>
      <c r="D101" s="25" t="s">
        <v>46</v>
      </c>
      <c r="E101" s="25" t="s">
        <v>238</v>
      </c>
      <c r="F101" s="25">
        <v>2</v>
      </c>
      <c r="G101" s="25" t="s">
        <v>39</v>
      </c>
      <c r="H101" s="25"/>
      <c r="I101" s="11">
        <f t="shared" si="7"/>
        <v>0</v>
      </c>
      <c r="J101" s="26" t="s">
        <v>28</v>
      </c>
      <c r="K101" s="11"/>
      <c r="L101" s="4">
        <f t="shared" si="13"/>
        <v>0</v>
      </c>
      <c r="M101" s="4"/>
      <c r="N101" s="4"/>
      <c r="O101" s="4">
        <f t="shared" si="14"/>
        <v>0</v>
      </c>
      <c r="P101" s="4"/>
      <c r="Q101" s="4"/>
      <c r="R101" s="4">
        <f t="shared" si="15"/>
        <v>0</v>
      </c>
      <c r="S101" s="4"/>
      <c r="T101" s="4"/>
      <c r="U101" s="4">
        <f t="shared" si="16"/>
        <v>0</v>
      </c>
      <c r="V101" s="4"/>
      <c r="W101" s="4"/>
      <c r="X101" s="4">
        <f t="shared" si="17"/>
        <v>0</v>
      </c>
      <c r="Y101" s="4"/>
      <c r="Z101" s="4"/>
      <c r="AA101" s="4">
        <f>C101+I101-L101-O101-U101-X101-R101</f>
        <v>600000</v>
      </c>
      <c r="AB101" s="7"/>
    </row>
    <row r="102" spans="1:28" ht="15.75" hidden="1" x14ac:dyDescent="0.25">
      <c r="A102" s="29">
        <v>45343</v>
      </c>
      <c r="B102" s="51" t="s">
        <v>122</v>
      </c>
      <c r="C102" s="25">
        <v>6250000</v>
      </c>
      <c r="D102" s="25" t="s">
        <v>46</v>
      </c>
      <c r="E102" s="27" t="s">
        <v>128</v>
      </c>
      <c r="F102" s="25">
        <v>50</v>
      </c>
      <c r="G102" s="27" t="s">
        <v>39</v>
      </c>
      <c r="H102" s="25"/>
      <c r="I102" s="11">
        <f t="shared" si="7"/>
        <v>0</v>
      </c>
      <c r="J102" s="26" t="s">
        <v>28</v>
      </c>
      <c r="K102" s="11"/>
      <c r="L102" s="4">
        <f t="shared" si="13"/>
        <v>0</v>
      </c>
      <c r="M102" s="4"/>
      <c r="N102" s="4"/>
      <c r="O102" s="4">
        <f t="shared" si="14"/>
        <v>0</v>
      </c>
      <c r="P102" s="4"/>
      <c r="Q102" s="4"/>
      <c r="R102" s="4">
        <f t="shared" si="15"/>
        <v>0</v>
      </c>
      <c r="S102" s="4"/>
      <c r="T102" s="4"/>
      <c r="U102" s="4">
        <f t="shared" si="16"/>
        <v>0</v>
      </c>
      <c r="V102" s="4"/>
      <c r="W102" s="4"/>
      <c r="X102" s="4">
        <f t="shared" si="17"/>
        <v>0</v>
      </c>
      <c r="Y102" s="4"/>
      <c r="Z102" s="4"/>
      <c r="AA102" s="4">
        <f>C102+I102-L102-O102-U102-X102-R102</f>
        <v>6250000</v>
      </c>
      <c r="AB102" s="7"/>
    </row>
    <row r="103" spans="1:28" ht="15.75" hidden="1" x14ac:dyDescent="0.25">
      <c r="A103" s="29">
        <v>45343</v>
      </c>
      <c r="B103" s="51" t="s">
        <v>122</v>
      </c>
      <c r="C103" s="27">
        <v>5500000</v>
      </c>
      <c r="D103" s="25" t="s">
        <v>46</v>
      </c>
      <c r="E103" s="27" t="s">
        <v>395</v>
      </c>
      <c r="F103" s="25">
        <v>5000</v>
      </c>
      <c r="G103" s="27" t="s">
        <v>34</v>
      </c>
      <c r="H103" s="25"/>
      <c r="I103" s="11">
        <f t="shared" si="7"/>
        <v>0</v>
      </c>
      <c r="J103" s="26" t="s">
        <v>28</v>
      </c>
      <c r="K103" s="11"/>
      <c r="L103" s="4">
        <f t="shared" si="13"/>
        <v>0</v>
      </c>
      <c r="M103" s="4"/>
      <c r="N103" s="4"/>
      <c r="O103" s="4">
        <f t="shared" si="14"/>
        <v>0</v>
      </c>
      <c r="P103" s="4"/>
      <c r="Q103" s="4"/>
      <c r="R103" s="4">
        <f t="shared" si="15"/>
        <v>0</v>
      </c>
      <c r="S103" s="4"/>
      <c r="T103" s="4"/>
      <c r="U103" s="4">
        <f t="shared" si="16"/>
        <v>0</v>
      </c>
      <c r="V103" s="4"/>
      <c r="W103" s="4"/>
      <c r="X103" s="4">
        <f t="shared" si="17"/>
        <v>0</v>
      </c>
      <c r="Y103" s="4"/>
      <c r="Z103" s="4"/>
      <c r="AA103" s="4">
        <f>C103+I103-L103-O103-U103-X103-R103</f>
        <v>5500000</v>
      </c>
      <c r="AB103" s="7"/>
    </row>
    <row r="104" spans="1:28" ht="15.75" hidden="1" x14ac:dyDescent="0.25">
      <c r="A104" s="84">
        <v>45343</v>
      </c>
      <c r="B104" s="87" t="s">
        <v>122</v>
      </c>
      <c r="C104" s="88">
        <v>4645200</v>
      </c>
      <c r="D104" s="25" t="s">
        <v>46</v>
      </c>
      <c r="E104" s="25" t="s">
        <v>81</v>
      </c>
      <c r="F104" s="25">
        <v>94.8</v>
      </c>
      <c r="G104" s="25" t="s">
        <v>39</v>
      </c>
      <c r="H104" s="25"/>
      <c r="I104" s="85">
        <f t="shared" si="7"/>
        <v>0</v>
      </c>
      <c r="J104" s="26" t="s">
        <v>28</v>
      </c>
      <c r="K104" s="11"/>
      <c r="L104" s="4">
        <f t="shared" si="13"/>
        <v>0</v>
      </c>
      <c r="M104" s="4"/>
      <c r="N104" s="4"/>
      <c r="O104" s="4">
        <f t="shared" si="14"/>
        <v>0</v>
      </c>
      <c r="P104" s="4"/>
      <c r="Q104" s="4"/>
      <c r="R104" s="4">
        <f t="shared" si="15"/>
        <v>0</v>
      </c>
      <c r="S104" s="4"/>
      <c r="T104" s="4"/>
      <c r="U104" s="4">
        <f t="shared" si="16"/>
        <v>0</v>
      </c>
      <c r="V104" s="4"/>
      <c r="W104" s="4"/>
      <c r="X104" s="4">
        <f t="shared" si="17"/>
        <v>0</v>
      </c>
      <c r="Y104" s="4"/>
      <c r="Z104" s="4"/>
      <c r="AA104" s="4">
        <f>C104+I104-L104-O104-U104-X104-R104</f>
        <v>4645200</v>
      </c>
      <c r="AB104" s="7"/>
    </row>
    <row r="105" spans="1:28" ht="15.75" hidden="1" x14ac:dyDescent="0.25">
      <c r="A105" s="29">
        <v>45345</v>
      </c>
      <c r="B105" s="50" t="s">
        <v>98</v>
      </c>
      <c r="C105" s="25">
        <v>3720000</v>
      </c>
      <c r="D105" s="27" t="s">
        <v>52</v>
      </c>
      <c r="E105" s="27" t="s">
        <v>58</v>
      </c>
      <c r="F105" s="25">
        <v>10400</v>
      </c>
      <c r="G105" s="27" t="s">
        <v>34</v>
      </c>
      <c r="H105" s="25"/>
      <c r="I105" s="11">
        <f t="shared" si="7"/>
        <v>0</v>
      </c>
      <c r="J105" s="32" t="s">
        <v>324</v>
      </c>
      <c r="K105" s="11"/>
      <c r="L105" s="4">
        <f t="shared" si="13"/>
        <v>3720000</v>
      </c>
      <c r="M105" s="4">
        <v>3720000</v>
      </c>
      <c r="N105" s="4"/>
      <c r="O105" s="4">
        <f t="shared" si="14"/>
        <v>0</v>
      </c>
      <c r="P105" s="4"/>
      <c r="Q105" s="4"/>
      <c r="R105" s="4">
        <f t="shared" si="15"/>
        <v>0</v>
      </c>
      <c r="S105" s="4"/>
      <c r="T105" s="4"/>
      <c r="U105" s="4">
        <f t="shared" si="16"/>
        <v>0</v>
      </c>
      <c r="V105" s="4"/>
      <c r="W105" s="4"/>
      <c r="X105" s="4">
        <f t="shared" si="17"/>
        <v>0</v>
      </c>
      <c r="Y105" s="4"/>
      <c r="Z105" s="4"/>
      <c r="AA105" s="4">
        <f>C105+I105-L105-O105-U105-X105-R105</f>
        <v>0</v>
      </c>
      <c r="AB105" s="7">
        <v>45421</v>
      </c>
    </row>
    <row r="106" spans="1:28" ht="15.75" hidden="1" x14ac:dyDescent="0.25">
      <c r="A106" s="29">
        <v>45348</v>
      </c>
      <c r="B106" s="73" t="s">
        <v>263</v>
      </c>
      <c r="C106" s="25">
        <v>3136000</v>
      </c>
      <c r="D106" s="27" t="s">
        <v>46</v>
      </c>
      <c r="E106" s="27" t="s">
        <v>87</v>
      </c>
      <c r="F106" s="25">
        <v>13500</v>
      </c>
      <c r="G106" s="27" t="s">
        <v>34</v>
      </c>
      <c r="H106" s="25"/>
      <c r="I106" s="11">
        <f t="shared" si="7"/>
        <v>0</v>
      </c>
      <c r="J106" s="31" t="s">
        <v>312</v>
      </c>
      <c r="K106" s="11" t="s">
        <v>1428</v>
      </c>
      <c r="L106" s="4">
        <f t="shared" si="13"/>
        <v>0</v>
      </c>
      <c r="M106" s="4"/>
      <c r="N106" s="4"/>
      <c r="O106" s="4">
        <f t="shared" si="14"/>
        <v>3136000</v>
      </c>
      <c r="P106" s="4">
        <v>3136000</v>
      </c>
      <c r="Q106" s="4"/>
      <c r="R106" s="4">
        <f t="shared" si="15"/>
        <v>0</v>
      </c>
      <c r="S106" s="4"/>
      <c r="T106" s="4"/>
      <c r="U106" s="4">
        <f t="shared" si="16"/>
        <v>0</v>
      </c>
      <c r="V106" s="4"/>
      <c r="W106" s="4"/>
      <c r="X106" s="4">
        <f t="shared" si="17"/>
        <v>0</v>
      </c>
      <c r="Y106" s="4"/>
      <c r="Z106" s="4"/>
      <c r="AA106" s="4">
        <f>C106+I106-L106-O106-U106-X106-R106</f>
        <v>0</v>
      </c>
      <c r="AB106" s="7">
        <v>45425</v>
      </c>
    </row>
    <row r="107" spans="1:28" ht="15.75" hidden="1" x14ac:dyDescent="0.25">
      <c r="A107" s="29">
        <v>45348</v>
      </c>
      <c r="B107" s="73" t="s">
        <v>187</v>
      </c>
      <c r="C107" s="25">
        <v>22250000</v>
      </c>
      <c r="D107" s="27" t="s">
        <v>46</v>
      </c>
      <c r="E107" s="25" t="s">
        <v>108</v>
      </c>
      <c r="F107" s="25">
        <v>15000</v>
      </c>
      <c r="G107" s="25" t="s">
        <v>34</v>
      </c>
      <c r="H107" s="25"/>
      <c r="I107" s="11">
        <f t="shared" si="7"/>
        <v>0</v>
      </c>
      <c r="J107" s="38" t="s">
        <v>78</v>
      </c>
      <c r="K107" s="11" t="s">
        <v>922</v>
      </c>
      <c r="L107" s="4">
        <f t="shared" si="13"/>
        <v>0</v>
      </c>
      <c r="M107" s="4"/>
      <c r="N107" s="4"/>
      <c r="O107" s="4">
        <f t="shared" si="14"/>
        <v>10000000</v>
      </c>
      <c r="P107" s="4">
        <v>10000000</v>
      </c>
      <c r="Q107" s="4"/>
      <c r="R107" s="4">
        <f t="shared" si="15"/>
        <v>0</v>
      </c>
      <c r="S107" s="4"/>
      <c r="T107" s="4"/>
      <c r="U107" s="4">
        <f t="shared" si="16"/>
        <v>0</v>
      </c>
      <c r="V107" s="4"/>
      <c r="W107" s="4"/>
      <c r="X107" s="4">
        <f t="shared" si="17"/>
        <v>0</v>
      </c>
      <c r="Y107" s="4"/>
      <c r="Z107" s="4"/>
      <c r="AA107" s="4">
        <f>C107+I107-L107-O107-U107-X107-R107</f>
        <v>12250000</v>
      </c>
      <c r="AB107" s="7">
        <v>45433</v>
      </c>
    </row>
    <row r="108" spans="1:28" ht="15.75" hidden="1" x14ac:dyDescent="0.25">
      <c r="A108" s="24">
        <v>45348</v>
      </c>
      <c r="B108" s="72" t="s">
        <v>122</v>
      </c>
      <c r="C108" s="25">
        <v>2783200</v>
      </c>
      <c r="D108" s="25" t="s">
        <v>46</v>
      </c>
      <c r="E108" s="25" t="s">
        <v>100</v>
      </c>
      <c r="F108" s="25">
        <v>56.8</v>
      </c>
      <c r="G108" s="25" t="s">
        <v>39</v>
      </c>
      <c r="H108" s="25"/>
      <c r="I108" s="11">
        <f t="shared" si="7"/>
        <v>0</v>
      </c>
      <c r="J108" s="26" t="s">
        <v>28</v>
      </c>
      <c r="K108" s="11"/>
      <c r="L108" s="4">
        <f t="shared" si="13"/>
        <v>0</v>
      </c>
      <c r="M108" s="4"/>
      <c r="N108" s="4"/>
      <c r="O108" s="4">
        <f t="shared" si="14"/>
        <v>0</v>
      </c>
      <c r="P108" s="4"/>
      <c r="Q108" s="4"/>
      <c r="R108" s="4">
        <f t="shared" si="15"/>
        <v>0</v>
      </c>
      <c r="S108" s="4"/>
      <c r="T108" s="4"/>
      <c r="U108" s="4">
        <f t="shared" si="16"/>
        <v>0</v>
      </c>
      <c r="V108" s="4"/>
      <c r="W108" s="4"/>
      <c r="X108" s="4">
        <f t="shared" si="17"/>
        <v>0</v>
      </c>
      <c r="Y108" s="4"/>
      <c r="Z108" s="4"/>
      <c r="AA108" s="4">
        <f>C108+I108-L108-O108-U108-X108-R108</f>
        <v>2783200</v>
      </c>
      <c r="AB108" s="7"/>
    </row>
    <row r="109" spans="1:28" ht="15.75" hidden="1" x14ac:dyDescent="0.25">
      <c r="A109" s="29">
        <v>45348</v>
      </c>
      <c r="B109" s="73" t="s">
        <v>122</v>
      </c>
      <c r="C109" s="25">
        <v>4777500</v>
      </c>
      <c r="D109" s="27" t="s">
        <v>46</v>
      </c>
      <c r="E109" s="25" t="s">
        <v>120</v>
      </c>
      <c r="F109" s="25">
        <v>97.5</v>
      </c>
      <c r="G109" s="25" t="s">
        <v>39</v>
      </c>
      <c r="H109" s="25"/>
      <c r="I109" s="11">
        <f t="shared" si="7"/>
        <v>0</v>
      </c>
      <c r="J109" s="26" t="s">
        <v>28</v>
      </c>
      <c r="K109" s="11"/>
      <c r="L109" s="4">
        <f t="shared" si="13"/>
        <v>0</v>
      </c>
      <c r="M109" s="4"/>
      <c r="N109" s="4"/>
      <c r="O109" s="4">
        <f t="shared" si="14"/>
        <v>0</v>
      </c>
      <c r="P109" s="4"/>
      <c r="Q109" s="4"/>
      <c r="R109" s="4">
        <f t="shared" si="15"/>
        <v>0</v>
      </c>
      <c r="S109" s="4"/>
      <c r="T109" s="4"/>
      <c r="U109" s="4">
        <f t="shared" si="16"/>
        <v>0</v>
      </c>
      <c r="V109" s="4"/>
      <c r="W109" s="4"/>
      <c r="X109" s="4">
        <f t="shared" si="17"/>
        <v>0</v>
      </c>
      <c r="Y109" s="4"/>
      <c r="Z109" s="4"/>
      <c r="AA109" s="4">
        <f>C109+I109-L109-O109-U109-X109-R109</f>
        <v>4777500</v>
      </c>
      <c r="AB109" s="7"/>
    </row>
    <row r="110" spans="1:28" ht="15.75" hidden="1" x14ac:dyDescent="0.25">
      <c r="A110" s="24">
        <v>45348</v>
      </c>
      <c r="B110" s="72" t="s">
        <v>122</v>
      </c>
      <c r="C110" s="25">
        <v>2866500</v>
      </c>
      <c r="D110" s="25" t="s">
        <v>46</v>
      </c>
      <c r="E110" s="25" t="s">
        <v>103</v>
      </c>
      <c r="F110" s="25">
        <v>58.5</v>
      </c>
      <c r="G110" s="25" t="s">
        <v>39</v>
      </c>
      <c r="H110" s="25"/>
      <c r="I110" s="11">
        <f t="shared" si="7"/>
        <v>0</v>
      </c>
      <c r="J110" s="26" t="s">
        <v>28</v>
      </c>
      <c r="K110" s="11"/>
      <c r="L110" s="4">
        <f t="shared" si="13"/>
        <v>0</v>
      </c>
      <c r="M110" s="4"/>
      <c r="N110" s="4"/>
      <c r="O110" s="4">
        <f t="shared" si="14"/>
        <v>0</v>
      </c>
      <c r="P110" s="4"/>
      <c r="Q110" s="4"/>
      <c r="R110" s="4">
        <f t="shared" si="15"/>
        <v>0</v>
      </c>
      <c r="S110" s="4"/>
      <c r="T110" s="4"/>
      <c r="U110" s="4">
        <f t="shared" si="16"/>
        <v>0</v>
      </c>
      <c r="V110" s="4"/>
      <c r="W110" s="4"/>
      <c r="X110" s="4">
        <f t="shared" si="17"/>
        <v>0</v>
      </c>
      <c r="Y110" s="4"/>
      <c r="Z110" s="4"/>
      <c r="AA110" s="4">
        <f>C110+I110-L110-O110-U110-X110-R110</f>
        <v>2866500</v>
      </c>
      <c r="AB110" s="7"/>
    </row>
    <row r="111" spans="1:28" ht="15.75" hidden="1" x14ac:dyDescent="0.25">
      <c r="A111" s="29">
        <v>45349</v>
      </c>
      <c r="B111" s="72" t="s">
        <v>122</v>
      </c>
      <c r="C111" s="25">
        <v>1740000</v>
      </c>
      <c r="D111" s="25" t="s">
        <v>46</v>
      </c>
      <c r="E111" s="25" t="s">
        <v>400</v>
      </c>
      <c r="F111" s="25">
        <v>20</v>
      </c>
      <c r="G111" s="25" t="s">
        <v>39</v>
      </c>
      <c r="H111" s="25"/>
      <c r="I111" s="11">
        <f t="shared" si="7"/>
        <v>0</v>
      </c>
      <c r="J111" s="26" t="s">
        <v>28</v>
      </c>
      <c r="K111" s="11"/>
      <c r="L111" s="4">
        <f t="shared" si="13"/>
        <v>0</v>
      </c>
      <c r="M111" s="4"/>
      <c r="N111" s="4"/>
      <c r="O111" s="4">
        <f t="shared" si="14"/>
        <v>0</v>
      </c>
      <c r="P111" s="4"/>
      <c r="Q111" s="4"/>
      <c r="R111" s="4">
        <f t="shared" si="15"/>
        <v>0</v>
      </c>
      <c r="S111" s="4"/>
      <c r="T111" s="4"/>
      <c r="U111" s="4">
        <f t="shared" si="16"/>
        <v>0</v>
      </c>
      <c r="V111" s="4"/>
      <c r="W111" s="4"/>
      <c r="X111" s="4">
        <f t="shared" si="17"/>
        <v>0</v>
      </c>
      <c r="Y111" s="4"/>
      <c r="Z111" s="4"/>
      <c r="AA111" s="4">
        <f>C111+I111-L111-O111-U111-X111-R111</f>
        <v>1740000</v>
      </c>
      <c r="AB111" s="7"/>
    </row>
    <row r="112" spans="1:28" ht="15.75" hidden="1" x14ac:dyDescent="0.25">
      <c r="A112" s="24">
        <v>45349</v>
      </c>
      <c r="B112" s="72" t="s">
        <v>122</v>
      </c>
      <c r="C112" s="25">
        <v>1740000</v>
      </c>
      <c r="D112" s="25" t="s">
        <v>46</v>
      </c>
      <c r="E112" s="25" t="s">
        <v>217</v>
      </c>
      <c r="F112" s="25">
        <v>20</v>
      </c>
      <c r="G112" s="25" t="s">
        <v>39</v>
      </c>
      <c r="H112" s="25"/>
      <c r="I112" s="11">
        <f t="shared" si="7"/>
        <v>0</v>
      </c>
      <c r="J112" s="26" t="s">
        <v>28</v>
      </c>
      <c r="K112" s="11"/>
      <c r="L112" s="4">
        <f t="shared" si="13"/>
        <v>0</v>
      </c>
      <c r="M112" s="4"/>
      <c r="N112" s="4"/>
      <c r="O112" s="4">
        <f t="shared" si="14"/>
        <v>0</v>
      </c>
      <c r="P112" s="4"/>
      <c r="Q112" s="4"/>
      <c r="R112" s="4">
        <f t="shared" si="15"/>
        <v>0</v>
      </c>
      <c r="S112" s="4"/>
      <c r="T112" s="4"/>
      <c r="U112" s="4">
        <f t="shared" si="16"/>
        <v>0</v>
      </c>
      <c r="V112" s="4"/>
      <c r="W112" s="4"/>
      <c r="X112" s="4">
        <f t="shared" si="17"/>
        <v>0</v>
      </c>
      <c r="Y112" s="4"/>
      <c r="Z112" s="4"/>
      <c r="AA112" s="4">
        <f>C112+I112-L112-O112-U112-X112-R112</f>
        <v>1740000</v>
      </c>
      <c r="AB112" s="7"/>
    </row>
    <row r="113" spans="1:28" ht="15.75" hidden="1" x14ac:dyDescent="0.25">
      <c r="A113" s="29">
        <v>45350</v>
      </c>
      <c r="B113" s="73" t="s">
        <v>203</v>
      </c>
      <c r="C113" s="25">
        <v>614000</v>
      </c>
      <c r="D113" s="27" t="s">
        <v>46</v>
      </c>
      <c r="E113" s="25" t="s">
        <v>115</v>
      </c>
      <c r="F113" s="25">
        <v>28</v>
      </c>
      <c r="G113" s="25" t="s">
        <v>39</v>
      </c>
      <c r="H113" s="25"/>
      <c r="I113" s="11">
        <f t="shared" si="7"/>
        <v>0</v>
      </c>
      <c r="J113" s="17" t="s">
        <v>324</v>
      </c>
      <c r="K113" s="11"/>
      <c r="L113" s="4">
        <f t="shared" si="13"/>
        <v>614000</v>
      </c>
      <c r="M113" s="4">
        <v>614000</v>
      </c>
      <c r="N113" s="4"/>
      <c r="O113" s="4">
        <f t="shared" si="14"/>
        <v>0</v>
      </c>
      <c r="P113" s="4"/>
      <c r="Q113" s="4"/>
      <c r="R113" s="4">
        <f t="shared" si="15"/>
        <v>0</v>
      </c>
      <c r="S113" s="4"/>
      <c r="T113" s="4"/>
      <c r="U113" s="4">
        <f t="shared" si="16"/>
        <v>0</v>
      </c>
      <c r="V113" s="4"/>
      <c r="W113" s="4"/>
      <c r="X113" s="4">
        <f t="shared" si="17"/>
        <v>0</v>
      </c>
      <c r="Y113" s="4"/>
      <c r="Z113" s="4"/>
      <c r="AA113" s="4">
        <f>C113+I113-L113-O113-U113-X113-R113</f>
        <v>0</v>
      </c>
      <c r="AB113" s="7">
        <v>45418</v>
      </c>
    </row>
    <row r="114" spans="1:28" ht="15.75" hidden="1" x14ac:dyDescent="0.25">
      <c r="A114" s="29">
        <v>45350</v>
      </c>
      <c r="B114" s="73" t="s">
        <v>203</v>
      </c>
      <c r="C114" s="27">
        <v>1123300</v>
      </c>
      <c r="D114" s="27" t="s">
        <v>46</v>
      </c>
      <c r="E114" s="27" t="s">
        <v>120</v>
      </c>
      <c r="F114" s="27">
        <v>23.9</v>
      </c>
      <c r="G114" s="27" t="s">
        <v>39</v>
      </c>
      <c r="H114" s="27"/>
      <c r="I114" s="11">
        <f t="shared" si="7"/>
        <v>0</v>
      </c>
      <c r="J114" s="17" t="s">
        <v>324</v>
      </c>
      <c r="K114" s="11"/>
      <c r="L114" s="4">
        <f t="shared" si="13"/>
        <v>1123300</v>
      </c>
      <c r="M114" s="4">
        <v>1123300</v>
      </c>
      <c r="N114" s="4"/>
      <c r="O114" s="4">
        <f t="shared" si="14"/>
        <v>0</v>
      </c>
      <c r="P114" s="4"/>
      <c r="Q114" s="4"/>
      <c r="R114" s="4">
        <f t="shared" si="15"/>
        <v>0</v>
      </c>
      <c r="S114" s="4"/>
      <c r="T114" s="4"/>
      <c r="U114" s="4">
        <f t="shared" si="16"/>
        <v>0</v>
      </c>
      <c r="V114" s="4"/>
      <c r="W114" s="4"/>
      <c r="X114" s="4">
        <f t="shared" si="17"/>
        <v>0</v>
      </c>
      <c r="Y114" s="4"/>
      <c r="Z114" s="4"/>
      <c r="AA114" s="4">
        <f>C114+I114-L114-O114-U114-X114-R114</f>
        <v>0</v>
      </c>
      <c r="AB114" s="7">
        <v>45418</v>
      </c>
    </row>
    <row r="115" spans="1:28" ht="15.75" hidden="1" x14ac:dyDescent="0.25">
      <c r="A115" s="29">
        <v>45350</v>
      </c>
      <c r="B115" s="73" t="s">
        <v>203</v>
      </c>
      <c r="C115" s="25">
        <v>900000</v>
      </c>
      <c r="D115" s="27" t="s">
        <v>46</v>
      </c>
      <c r="E115" s="25" t="s">
        <v>150</v>
      </c>
      <c r="F115" s="25">
        <v>20</v>
      </c>
      <c r="G115" s="25" t="s">
        <v>77</v>
      </c>
      <c r="H115" s="25"/>
      <c r="I115" s="11">
        <f t="shared" si="7"/>
        <v>0</v>
      </c>
      <c r="J115" s="17" t="s">
        <v>324</v>
      </c>
      <c r="K115" s="11"/>
      <c r="L115" s="4">
        <f t="shared" si="13"/>
        <v>900000</v>
      </c>
      <c r="M115" s="4">
        <v>900000</v>
      </c>
      <c r="N115" s="4"/>
      <c r="O115" s="4">
        <f t="shared" si="14"/>
        <v>0</v>
      </c>
      <c r="P115" s="4"/>
      <c r="Q115" s="4"/>
      <c r="R115" s="4">
        <f t="shared" si="15"/>
        <v>0</v>
      </c>
      <c r="S115" s="4"/>
      <c r="T115" s="4"/>
      <c r="U115" s="4">
        <f t="shared" si="16"/>
        <v>0</v>
      </c>
      <c r="V115" s="4"/>
      <c r="W115" s="4"/>
      <c r="X115" s="4">
        <f t="shared" si="17"/>
        <v>0</v>
      </c>
      <c r="Y115" s="4"/>
      <c r="Z115" s="4"/>
      <c r="AA115" s="4">
        <f>C115+I115-L115-O115-U115-X115-R115</f>
        <v>0</v>
      </c>
      <c r="AB115" s="7">
        <v>45418</v>
      </c>
    </row>
    <row r="116" spans="1:28" ht="15.75" hidden="1" x14ac:dyDescent="0.25">
      <c r="A116" s="29">
        <v>45350</v>
      </c>
      <c r="B116" s="73" t="s">
        <v>243</v>
      </c>
      <c r="C116" s="27">
        <v>769000</v>
      </c>
      <c r="D116" s="25" t="s">
        <v>46</v>
      </c>
      <c r="E116" s="27" t="s">
        <v>128</v>
      </c>
      <c r="F116" s="27">
        <v>100</v>
      </c>
      <c r="G116" s="27" t="s">
        <v>39</v>
      </c>
      <c r="H116" s="27"/>
      <c r="I116" s="11">
        <f t="shared" si="7"/>
        <v>0</v>
      </c>
      <c r="J116" s="31" t="s">
        <v>324</v>
      </c>
      <c r="K116" s="11"/>
      <c r="L116" s="4">
        <f t="shared" si="13"/>
        <v>500000</v>
      </c>
      <c r="M116" s="4">
        <v>500000</v>
      </c>
      <c r="N116" s="4"/>
      <c r="O116" s="4">
        <f t="shared" si="14"/>
        <v>0</v>
      </c>
      <c r="P116" s="4"/>
      <c r="Q116" s="4"/>
      <c r="R116" s="4">
        <f t="shared" si="15"/>
        <v>0</v>
      </c>
      <c r="S116" s="4"/>
      <c r="T116" s="4"/>
      <c r="U116" s="4">
        <f t="shared" si="16"/>
        <v>269000</v>
      </c>
      <c r="V116" s="4">
        <v>269000</v>
      </c>
      <c r="W116" s="4"/>
      <c r="X116" s="4">
        <f t="shared" si="17"/>
        <v>0</v>
      </c>
      <c r="Y116" s="4"/>
      <c r="Z116" s="4"/>
      <c r="AA116" s="4">
        <f>C116+I116-L116-O116-U116-X116-R116</f>
        <v>0</v>
      </c>
      <c r="AB116" s="7">
        <v>45413</v>
      </c>
    </row>
    <row r="117" spans="1:28" ht="15.75" hidden="1" x14ac:dyDescent="0.25">
      <c r="A117" s="29">
        <v>45350</v>
      </c>
      <c r="B117" s="73" t="s">
        <v>243</v>
      </c>
      <c r="C117" s="25">
        <v>9500000</v>
      </c>
      <c r="D117" s="25" t="s">
        <v>46</v>
      </c>
      <c r="E117" s="25" t="s">
        <v>69</v>
      </c>
      <c r="F117" s="27">
        <v>50</v>
      </c>
      <c r="G117" s="25" t="s">
        <v>39</v>
      </c>
      <c r="H117" s="25"/>
      <c r="I117" s="11">
        <f t="shared" si="7"/>
        <v>0</v>
      </c>
      <c r="J117" s="31" t="s">
        <v>324</v>
      </c>
      <c r="K117" s="11"/>
      <c r="L117" s="4">
        <f t="shared" si="13"/>
        <v>9500000</v>
      </c>
      <c r="M117" s="4">
        <v>9500000</v>
      </c>
      <c r="N117" s="4"/>
      <c r="O117" s="4">
        <f t="shared" si="14"/>
        <v>0</v>
      </c>
      <c r="P117" s="4"/>
      <c r="Q117" s="4"/>
      <c r="R117" s="4">
        <f t="shared" si="15"/>
        <v>0</v>
      </c>
      <c r="S117" s="4"/>
      <c r="T117" s="4"/>
      <c r="U117" s="4">
        <f t="shared" si="16"/>
        <v>0</v>
      </c>
      <c r="V117" s="4"/>
      <c r="W117" s="4"/>
      <c r="X117" s="4">
        <f t="shared" si="17"/>
        <v>0</v>
      </c>
      <c r="Y117" s="4"/>
      <c r="Z117" s="4"/>
      <c r="AA117" s="4">
        <f>C117+I117-L117-O117-U117-X117-R117</f>
        <v>0</v>
      </c>
      <c r="AB117" s="7">
        <v>45413</v>
      </c>
    </row>
    <row r="118" spans="1:28" ht="15.75" hidden="1" x14ac:dyDescent="0.25">
      <c r="A118" s="29">
        <v>45350</v>
      </c>
      <c r="B118" s="72" t="s">
        <v>203</v>
      </c>
      <c r="C118" s="25">
        <v>160000</v>
      </c>
      <c r="D118" s="27" t="s">
        <v>46</v>
      </c>
      <c r="E118" s="25" t="s">
        <v>374</v>
      </c>
      <c r="F118" s="25">
        <v>4</v>
      </c>
      <c r="G118" s="25" t="s">
        <v>27</v>
      </c>
      <c r="H118" s="25"/>
      <c r="I118" s="11">
        <f t="shared" si="7"/>
        <v>0</v>
      </c>
      <c r="J118" s="17" t="s">
        <v>324</v>
      </c>
      <c r="K118" s="11"/>
      <c r="L118" s="4">
        <f t="shared" si="13"/>
        <v>160000</v>
      </c>
      <c r="M118" s="4">
        <v>160000</v>
      </c>
      <c r="N118" s="4"/>
      <c r="O118" s="4">
        <f t="shared" si="14"/>
        <v>0</v>
      </c>
      <c r="P118" s="4"/>
      <c r="Q118" s="4"/>
      <c r="R118" s="4">
        <f t="shared" si="15"/>
        <v>0</v>
      </c>
      <c r="S118" s="4"/>
      <c r="T118" s="4"/>
      <c r="U118" s="4">
        <f t="shared" si="16"/>
        <v>0</v>
      </c>
      <c r="V118" s="4"/>
      <c r="W118" s="4"/>
      <c r="X118" s="4">
        <f t="shared" si="17"/>
        <v>0</v>
      </c>
      <c r="Y118" s="4"/>
      <c r="Z118" s="4"/>
      <c r="AA118" s="4">
        <f>C118+I118-L118-O118-U118-X118-R118</f>
        <v>0</v>
      </c>
      <c r="AB118" s="7">
        <v>45418</v>
      </c>
    </row>
    <row r="119" spans="1:28" ht="15.75" hidden="1" x14ac:dyDescent="0.25">
      <c r="A119" s="29">
        <v>45350</v>
      </c>
      <c r="B119" s="72" t="s">
        <v>203</v>
      </c>
      <c r="C119" s="27">
        <v>2125000</v>
      </c>
      <c r="D119" s="27" t="s">
        <v>46</v>
      </c>
      <c r="E119" s="25" t="s">
        <v>208</v>
      </c>
      <c r="F119" s="27">
        <v>2500</v>
      </c>
      <c r="G119" s="25" t="s">
        <v>34</v>
      </c>
      <c r="H119" s="27"/>
      <c r="I119" s="11">
        <f t="shared" si="7"/>
        <v>0</v>
      </c>
      <c r="J119" s="17" t="s">
        <v>324</v>
      </c>
      <c r="K119" s="11"/>
      <c r="L119" s="4">
        <f t="shared" si="13"/>
        <v>2125000</v>
      </c>
      <c r="M119" s="4">
        <v>2125000</v>
      </c>
      <c r="N119" s="4"/>
      <c r="O119" s="4">
        <f t="shared" si="14"/>
        <v>0</v>
      </c>
      <c r="P119" s="4"/>
      <c r="Q119" s="4"/>
      <c r="R119" s="4">
        <f t="shared" si="15"/>
        <v>0</v>
      </c>
      <c r="S119" s="4"/>
      <c r="T119" s="4"/>
      <c r="U119" s="4">
        <f t="shared" si="16"/>
        <v>0</v>
      </c>
      <c r="V119" s="4"/>
      <c r="W119" s="4"/>
      <c r="X119" s="4">
        <f t="shared" si="17"/>
        <v>0</v>
      </c>
      <c r="Y119" s="4"/>
      <c r="Z119" s="4"/>
      <c r="AA119" s="4">
        <f>C119+I119-L119-O119-U119-X119-R119</f>
        <v>0</v>
      </c>
      <c r="AB119" s="7">
        <v>45418</v>
      </c>
    </row>
    <row r="120" spans="1:28" ht="15.75" hidden="1" x14ac:dyDescent="0.25">
      <c r="A120" s="29">
        <v>45350</v>
      </c>
      <c r="B120" s="72" t="s">
        <v>203</v>
      </c>
      <c r="C120" s="25">
        <v>3125000</v>
      </c>
      <c r="D120" s="25" t="s">
        <v>52</v>
      </c>
      <c r="E120" s="25" t="s">
        <v>128</v>
      </c>
      <c r="F120" s="25">
        <v>25</v>
      </c>
      <c r="G120" s="25" t="s">
        <v>39</v>
      </c>
      <c r="H120" s="25"/>
      <c r="I120" s="11">
        <f t="shared" ref="I120:I181" si="18">F120*H120</f>
        <v>0</v>
      </c>
      <c r="J120" s="17" t="s">
        <v>324</v>
      </c>
      <c r="K120" s="11"/>
      <c r="L120" s="4">
        <f t="shared" si="13"/>
        <v>3125000</v>
      </c>
      <c r="M120" s="4">
        <v>78000</v>
      </c>
      <c r="N120" s="4">
        <f>1100000+1400000+547000</f>
        <v>3047000</v>
      </c>
      <c r="O120" s="4">
        <f t="shared" si="14"/>
        <v>0</v>
      </c>
      <c r="P120" s="4"/>
      <c r="Q120" s="4"/>
      <c r="R120" s="4">
        <f t="shared" si="15"/>
        <v>0</v>
      </c>
      <c r="S120" s="4"/>
      <c r="T120" s="4"/>
      <c r="U120" s="4">
        <f t="shared" si="16"/>
        <v>0</v>
      </c>
      <c r="V120" s="4"/>
      <c r="W120" s="4"/>
      <c r="X120" s="4">
        <f t="shared" si="17"/>
        <v>0</v>
      </c>
      <c r="Y120" s="4"/>
      <c r="Z120" s="4"/>
      <c r="AA120" s="4">
        <f>C120+I120-L120-O120-U120-X120-R120</f>
        <v>0</v>
      </c>
      <c r="AB120" s="7">
        <v>45427</v>
      </c>
    </row>
    <row r="121" spans="1:28" ht="15.75" hidden="1" x14ac:dyDescent="0.25">
      <c r="A121" s="24">
        <v>45351</v>
      </c>
      <c r="B121" s="72" t="s">
        <v>207</v>
      </c>
      <c r="C121" s="25">
        <v>9000000</v>
      </c>
      <c r="D121" s="27" t="s">
        <v>46</v>
      </c>
      <c r="E121" s="25" t="s">
        <v>294</v>
      </c>
      <c r="F121" s="25">
        <v>200</v>
      </c>
      <c r="G121" s="25" t="s">
        <v>27</v>
      </c>
      <c r="H121" s="25"/>
      <c r="I121" s="11">
        <f t="shared" si="18"/>
        <v>0</v>
      </c>
      <c r="J121" s="31" t="s">
        <v>312</v>
      </c>
      <c r="K121" s="11" t="s">
        <v>1370</v>
      </c>
      <c r="L121" s="4">
        <f t="shared" si="13"/>
        <v>0</v>
      </c>
      <c r="M121" s="4"/>
      <c r="N121" s="4"/>
      <c r="O121" s="4">
        <f t="shared" si="14"/>
        <v>9000000</v>
      </c>
      <c r="P121" s="4">
        <v>9000000</v>
      </c>
      <c r="Q121" s="4"/>
      <c r="R121" s="4">
        <f t="shared" si="15"/>
        <v>0</v>
      </c>
      <c r="S121" s="4"/>
      <c r="T121" s="4"/>
      <c r="U121" s="4">
        <f t="shared" si="16"/>
        <v>0</v>
      </c>
      <c r="V121" s="4"/>
      <c r="W121" s="4"/>
      <c r="X121" s="4">
        <f t="shared" si="17"/>
        <v>0</v>
      </c>
      <c r="Y121" s="4"/>
      <c r="Z121" s="4"/>
      <c r="AA121" s="4">
        <f>C121+I121-L121-O121-U121-X121-R121</f>
        <v>0</v>
      </c>
      <c r="AB121" s="7">
        <v>45413</v>
      </c>
    </row>
    <row r="122" spans="1:28" ht="15.75" hidden="1" x14ac:dyDescent="0.25">
      <c r="A122" s="24">
        <v>45351</v>
      </c>
      <c r="B122" s="72" t="s">
        <v>207</v>
      </c>
      <c r="C122" s="25">
        <v>1720000</v>
      </c>
      <c r="D122" s="27" t="s">
        <v>46</v>
      </c>
      <c r="E122" s="25" t="s">
        <v>298</v>
      </c>
      <c r="F122" s="25">
        <v>400</v>
      </c>
      <c r="G122" s="25" t="s">
        <v>34</v>
      </c>
      <c r="H122" s="25"/>
      <c r="I122" s="11">
        <f t="shared" si="18"/>
        <v>0</v>
      </c>
      <c r="J122" s="31" t="s">
        <v>312</v>
      </c>
      <c r="K122" s="11" t="s">
        <v>1370</v>
      </c>
      <c r="L122" s="4">
        <f t="shared" si="13"/>
        <v>0</v>
      </c>
      <c r="M122" s="4"/>
      <c r="N122" s="4"/>
      <c r="O122" s="4">
        <f t="shared" si="14"/>
        <v>1720000</v>
      </c>
      <c r="P122" s="4">
        <v>1720000</v>
      </c>
      <c r="Q122" s="4"/>
      <c r="R122" s="4">
        <f t="shared" si="15"/>
        <v>0</v>
      </c>
      <c r="S122" s="4"/>
      <c r="T122" s="4"/>
      <c r="U122" s="4">
        <f t="shared" si="16"/>
        <v>0</v>
      </c>
      <c r="V122" s="4"/>
      <c r="W122" s="4"/>
      <c r="X122" s="4">
        <f t="shared" si="17"/>
        <v>0</v>
      </c>
      <c r="Y122" s="4"/>
      <c r="Z122" s="4"/>
      <c r="AA122" s="4">
        <f>C122+I122-L122-O122-U122-X122-R122</f>
        <v>0</v>
      </c>
      <c r="AB122" s="7">
        <v>45413</v>
      </c>
    </row>
    <row r="123" spans="1:28" ht="15.75" hidden="1" x14ac:dyDescent="0.25">
      <c r="A123" s="24">
        <v>45351</v>
      </c>
      <c r="B123" s="72" t="s">
        <v>207</v>
      </c>
      <c r="C123" s="25">
        <v>1200000</v>
      </c>
      <c r="D123" s="27" t="s">
        <v>46</v>
      </c>
      <c r="E123" s="25" t="s">
        <v>343</v>
      </c>
      <c r="F123" s="25">
        <v>1</v>
      </c>
      <c r="G123" s="25" t="s">
        <v>23</v>
      </c>
      <c r="H123" s="25"/>
      <c r="I123" s="11">
        <f t="shared" si="18"/>
        <v>0</v>
      </c>
      <c r="J123" s="31" t="s">
        <v>312</v>
      </c>
      <c r="K123" s="11" t="s">
        <v>1370</v>
      </c>
      <c r="L123" s="4">
        <f t="shared" si="13"/>
        <v>0</v>
      </c>
      <c r="M123" s="4"/>
      <c r="N123" s="4"/>
      <c r="O123" s="4">
        <f t="shared" si="14"/>
        <v>1200000</v>
      </c>
      <c r="P123" s="4">
        <v>1200000</v>
      </c>
      <c r="Q123" s="4"/>
      <c r="R123" s="4">
        <f t="shared" si="15"/>
        <v>0</v>
      </c>
      <c r="S123" s="4"/>
      <c r="T123" s="4"/>
      <c r="U123" s="4">
        <f t="shared" si="16"/>
        <v>0</v>
      </c>
      <c r="V123" s="4"/>
      <c r="W123" s="4"/>
      <c r="X123" s="4">
        <f t="shared" si="17"/>
        <v>0</v>
      </c>
      <c r="Y123" s="4"/>
      <c r="Z123" s="4"/>
      <c r="AA123" s="4">
        <f>C123+I123-L123-O123-U123-X123-R123</f>
        <v>0</v>
      </c>
      <c r="AB123" s="7">
        <v>45413</v>
      </c>
    </row>
    <row r="124" spans="1:28" ht="15.75" hidden="1" x14ac:dyDescent="0.25">
      <c r="A124" s="24">
        <v>45355</v>
      </c>
      <c r="B124" s="72" t="s">
        <v>122</v>
      </c>
      <c r="C124" s="27">
        <v>3273200</v>
      </c>
      <c r="D124" s="25" t="s">
        <v>46</v>
      </c>
      <c r="E124" s="27" t="s">
        <v>299</v>
      </c>
      <c r="F124" s="27">
        <v>66.8</v>
      </c>
      <c r="G124" s="25" t="s">
        <v>39</v>
      </c>
      <c r="H124" s="27"/>
      <c r="I124" s="11">
        <f t="shared" si="18"/>
        <v>0</v>
      </c>
      <c r="J124" s="28" t="s">
        <v>28</v>
      </c>
      <c r="K124" s="11"/>
      <c r="L124" s="4">
        <f t="shared" si="13"/>
        <v>0</v>
      </c>
      <c r="M124" s="4"/>
      <c r="N124" s="4"/>
      <c r="O124" s="4">
        <f t="shared" si="14"/>
        <v>0</v>
      </c>
      <c r="P124" s="4"/>
      <c r="Q124" s="4"/>
      <c r="R124" s="4">
        <f t="shared" si="15"/>
        <v>0</v>
      </c>
      <c r="S124" s="4"/>
      <c r="T124" s="4"/>
      <c r="U124" s="4">
        <f t="shared" si="16"/>
        <v>0</v>
      </c>
      <c r="V124" s="4"/>
      <c r="W124" s="4"/>
      <c r="X124" s="4">
        <f t="shared" si="17"/>
        <v>0</v>
      </c>
      <c r="Y124" s="4"/>
      <c r="Z124" s="4"/>
      <c r="AA124" s="4">
        <f>C124+I124-L124-O124-U124-X124-R124</f>
        <v>3273200</v>
      </c>
      <c r="AB124" s="7"/>
    </row>
    <row r="125" spans="1:28" ht="15.75" hidden="1" x14ac:dyDescent="0.25">
      <c r="A125" s="24">
        <v>45355</v>
      </c>
      <c r="B125" s="72" t="s">
        <v>122</v>
      </c>
      <c r="C125" s="25">
        <v>6250000</v>
      </c>
      <c r="D125" s="25" t="s">
        <v>46</v>
      </c>
      <c r="E125" s="25" t="s">
        <v>128</v>
      </c>
      <c r="F125" s="25">
        <v>50</v>
      </c>
      <c r="G125" s="25" t="s">
        <v>39</v>
      </c>
      <c r="H125" s="25"/>
      <c r="I125" s="11">
        <f t="shared" si="18"/>
        <v>0</v>
      </c>
      <c r="J125" s="26" t="s">
        <v>28</v>
      </c>
      <c r="K125" s="11"/>
      <c r="L125" s="4">
        <f t="shared" si="13"/>
        <v>0</v>
      </c>
      <c r="M125" s="4"/>
      <c r="N125" s="4"/>
      <c r="O125" s="4">
        <f t="shared" si="14"/>
        <v>0</v>
      </c>
      <c r="P125" s="4"/>
      <c r="Q125" s="4"/>
      <c r="R125" s="4">
        <f t="shared" si="15"/>
        <v>0</v>
      </c>
      <c r="S125" s="4"/>
      <c r="T125" s="4"/>
      <c r="U125" s="4">
        <f t="shared" si="16"/>
        <v>0</v>
      </c>
      <c r="V125" s="4"/>
      <c r="W125" s="4"/>
      <c r="X125" s="4">
        <f t="shared" si="17"/>
        <v>0</v>
      </c>
      <c r="Y125" s="4"/>
      <c r="Z125" s="4"/>
      <c r="AA125" s="4">
        <f>C125+I125-L125-O125-U125-X125-R125</f>
        <v>6250000</v>
      </c>
      <c r="AB125" s="7"/>
    </row>
    <row r="126" spans="1:28" ht="15.75" hidden="1" x14ac:dyDescent="0.25">
      <c r="A126" s="24">
        <v>45355</v>
      </c>
      <c r="B126" s="72" t="s">
        <v>122</v>
      </c>
      <c r="C126" s="25">
        <v>900000</v>
      </c>
      <c r="D126" s="25" t="s">
        <v>46</v>
      </c>
      <c r="E126" s="25" t="s">
        <v>150</v>
      </c>
      <c r="F126" s="25">
        <v>20</v>
      </c>
      <c r="G126" s="25" t="s">
        <v>77</v>
      </c>
      <c r="H126" s="25"/>
      <c r="I126" s="11">
        <f t="shared" si="18"/>
        <v>0</v>
      </c>
      <c r="J126" s="26" t="s">
        <v>28</v>
      </c>
      <c r="K126" s="11"/>
      <c r="L126" s="4">
        <f t="shared" si="13"/>
        <v>0</v>
      </c>
      <c r="M126" s="4"/>
      <c r="N126" s="4"/>
      <c r="O126" s="4">
        <f t="shared" si="14"/>
        <v>0</v>
      </c>
      <c r="P126" s="4"/>
      <c r="Q126" s="4"/>
      <c r="R126" s="4">
        <f t="shared" si="15"/>
        <v>0</v>
      </c>
      <c r="S126" s="4"/>
      <c r="T126" s="4"/>
      <c r="U126" s="4">
        <f t="shared" si="16"/>
        <v>0</v>
      </c>
      <c r="V126" s="4"/>
      <c r="W126" s="4"/>
      <c r="X126" s="4">
        <f t="shared" si="17"/>
        <v>0</v>
      </c>
      <c r="Y126" s="4"/>
      <c r="Z126" s="4"/>
      <c r="AA126" s="4">
        <f>C126+I126-L126-O126-U126-X126-R126</f>
        <v>900000</v>
      </c>
      <c r="AB126" s="7"/>
    </row>
    <row r="127" spans="1:28" ht="15.75" hidden="1" x14ac:dyDescent="0.25">
      <c r="A127" s="24">
        <v>45355</v>
      </c>
      <c r="B127" s="72" t="s">
        <v>122</v>
      </c>
      <c r="C127" s="25">
        <v>720000</v>
      </c>
      <c r="D127" s="25" t="s">
        <v>46</v>
      </c>
      <c r="E127" s="25" t="s">
        <v>129</v>
      </c>
      <c r="F127" s="25">
        <v>12</v>
      </c>
      <c r="G127" s="25" t="s">
        <v>77</v>
      </c>
      <c r="H127" s="25"/>
      <c r="I127" s="11">
        <f t="shared" si="18"/>
        <v>0</v>
      </c>
      <c r="J127" s="26" t="s">
        <v>28</v>
      </c>
      <c r="K127" s="11"/>
      <c r="L127" s="4">
        <f t="shared" si="13"/>
        <v>0</v>
      </c>
      <c r="M127" s="4"/>
      <c r="N127" s="4"/>
      <c r="O127" s="4">
        <f t="shared" si="14"/>
        <v>0</v>
      </c>
      <c r="P127" s="4"/>
      <c r="Q127" s="4"/>
      <c r="R127" s="4">
        <f t="shared" si="15"/>
        <v>0</v>
      </c>
      <c r="S127" s="4"/>
      <c r="T127" s="4"/>
      <c r="U127" s="4">
        <f t="shared" si="16"/>
        <v>0</v>
      </c>
      <c r="V127" s="4"/>
      <c r="W127" s="4"/>
      <c r="X127" s="4">
        <f t="shared" si="17"/>
        <v>0</v>
      </c>
      <c r="Y127" s="4"/>
      <c r="Z127" s="4"/>
      <c r="AA127" s="4">
        <f>C127+I127-L127-O127-U127-X127-R127</f>
        <v>720000</v>
      </c>
      <c r="AB127" s="7"/>
    </row>
    <row r="128" spans="1:28" ht="15.75" hidden="1" x14ac:dyDescent="0.25">
      <c r="A128" s="29">
        <v>45357</v>
      </c>
      <c r="B128" s="72" t="s">
        <v>140</v>
      </c>
      <c r="C128" s="25">
        <v>0</v>
      </c>
      <c r="D128" s="25" t="s">
        <v>46</v>
      </c>
      <c r="E128" s="25" t="s">
        <v>230</v>
      </c>
      <c r="F128" s="25">
        <v>1000</v>
      </c>
      <c r="G128" s="27" t="s">
        <v>27</v>
      </c>
      <c r="H128" s="25"/>
      <c r="I128" s="11">
        <f t="shared" si="18"/>
        <v>0</v>
      </c>
      <c r="J128" s="26" t="s">
        <v>492</v>
      </c>
      <c r="K128" s="11"/>
      <c r="L128" s="4">
        <f t="shared" si="13"/>
        <v>0</v>
      </c>
      <c r="M128" s="4"/>
      <c r="N128" s="4"/>
      <c r="O128" s="4">
        <f t="shared" si="14"/>
        <v>0</v>
      </c>
      <c r="P128" s="4"/>
      <c r="Q128" s="4"/>
      <c r="R128" s="4">
        <f t="shared" si="15"/>
        <v>0</v>
      </c>
      <c r="S128" s="4"/>
      <c r="T128" s="4"/>
      <c r="U128" s="4">
        <f t="shared" si="16"/>
        <v>0</v>
      </c>
      <c r="V128" s="4"/>
      <c r="W128" s="4"/>
      <c r="X128" s="4">
        <f t="shared" si="17"/>
        <v>0</v>
      </c>
      <c r="Y128" s="4"/>
      <c r="Z128" s="4"/>
      <c r="AA128" s="4">
        <f>C128+I128-L128-O128-U128-X128-R128</f>
        <v>0</v>
      </c>
      <c r="AB128" s="7"/>
    </row>
    <row r="129" spans="1:28" ht="15.75" hidden="1" x14ac:dyDescent="0.25">
      <c r="A129" s="29">
        <v>45357</v>
      </c>
      <c r="B129" s="72" t="s">
        <v>203</v>
      </c>
      <c r="C129" s="25">
        <v>878900</v>
      </c>
      <c r="D129" s="25" t="s">
        <v>46</v>
      </c>
      <c r="E129" s="27" t="s">
        <v>137</v>
      </c>
      <c r="F129" s="27">
        <v>18.7</v>
      </c>
      <c r="G129" s="27" t="s">
        <v>39</v>
      </c>
      <c r="H129" s="25"/>
      <c r="I129" s="11">
        <f t="shared" si="18"/>
        <v>0</v>
      </c>
      <c r="J129" s="17" t="s">
        <v>324</v>
      </c>
      <c r="K129" s="11"/>
      <c r="L129" s="4">
        <f t="shared" si="13"/>
        <v>878900</v>
      </c>
      <c r="M129" s="4"/>
      <c r="N129" s="4">
        <v>878900</v>
      </c>
      <c r="O129" s="4">
        <f t="shared" si="14"/>
        <v>0</v>
      </c>
      <c r="P129" s="4"/>
      <c r="Q129" s="4"/>
      <c r="R129" s="4">
        <f t="shared" si="15"/>
        <v>0</v>
      </c>
      <c r="S129" s="4"/>
      <c r="T129" s="4"/>
      <c r="U129" s="4">
        <f t="shared" si="16"/>
        <v>0</v>
      </c>
      <c r="V129" s="4"/>
      <c r="W129" s="4"/>
      <c r="X129" s="4">
        <f t="shared" si="17"/>
        <v>0</v>
      </c>
      <c r="Y129" s="4"/>
      <c r="Z129" s="4"/>
      <c r="AA129" s="4">
        <f>C129+I129-L129-O129-U129-X129-R129</f>
        <v>0</v>
      </c>
      <c r="AB129" s="7">
        <v>45428</v>
      </c>
    </row>
    <row r="130" spans="1:28" ht="15.75" hidden="1" x14ac:dyDescent="0.25">
      <c r="A130" s="29">
        <v>45357</v>
      </c>
      <c r="B130" s="72" t="s">
        <v>203</v>
      </c>
      <c r="C130" s="25">
        <v>1600000</v>
      </c>
      <c r="D130" s="25" t="s">
        <v>46</v>
      </c>
      <c r="E130" s="25" t="s">
        <v>135</v>
      </c>
      <c r="F130" s="25">
        <v>10</v>
      </c>
      <c r="G130" s="27" t="s">
        <v>48</v>
      </c>
      <c r="H130" s="25"/>
      <c r="I130" s="11">
        <f t="shared" si="18"/>
        <v>0</v>
      </c>
      <c r="J130" s="17" t="s">
        <v>324</v>
      </c>
      <c r="K130" s="11"/>
      <c r="L130" s="4">
        <f t="shared" si="13"/>
        <v>1600000</v>
      </c>
      <c r="M130" s="4">
        <v>400000</v>
      </c>
      <c r="N130" s="4">
        <f>54000+740000+406000</f>
        <v>1200000</v>
      </c>
      <c r="O130" s="4">
        <f t="shared" si="14"/>
        <v>0</v>
      </c>
      <c r="P130" s="4"/>
      <c r="Q130" s="4"/>
      <c r="R130" s="4">
        <f t="shared" si="15"/>
        <v>0</v>
      </c>
      <c r="S130" s="4"/>
      <c r="T130" s="4"/>
      <c r="U130" s="4">
        <f t="shared" si="16"/>
        <v>0</v>
      </c>
      <c r="V130" s="4"/>
      <c r="W130" s="4"/>
      <c r="X130" s="4">
        <f t="shared" si="17"/>
        <v>0</v>
      </c>
      <c r="Y130" s="4"/>
      <c r="Z130" s="4"/>
      <c r="AA130" s="4">
        <f>C130+I130-L130-O130-U130-X130-R130</f>
        <v>0</v>
      </c>
      <c r="AB130" s="7">
        <v>45441</v>
      </c>
    </row>
    <row r="131" spans="1:28" ht="15.75" hidden="1" x14ac:dyDescent="0.25">
      <c r="A131" s="29">
        <v>45358</v>
      </c>
      <c r="B131" s="72" t="s">
        <v>203</v>
      </c>
      <c r="C131" s="25">
        <v>260000</v>
      </c>
      <c r="D131" s="27" t="s">
        <v>46</v>
      </c>
      <c r="E131" s="25" t="s">
        <v>127</v>
      </c>
      <c r="F131" s="25">
        <v>4</v>
      </c>
      <c r="G131" s="25" t="s">
        <v>39</v>
      </c>
      <c r="H131" s="25"/>
      <c r="I131" s="11">
        <f t="shared" si="18"/>
        <v>0</v>
      </c>
      <c r="J131" s="17" t="s">
        <v>324</v>
      </c>
      <c r="K131" s="11"/>
      <c r="L131" s="4">
        <f t="shared" si="13"/>
        <v>260000</v>
      </c>
      <c r="M131" s="4"/>
      <c r="N131" s="4">
        <v>260000</v>
      </c>
      <c r="O131" s="4">
        <f t="shared" si="14"/>
        <v>0</v>
      </c>
      <c r="P131" s="4"/>
      <c r="Q131" s="4"/>
      <c r="R131" s="4">
        <f t="shared" si="15"/>
        <v>0</v>
      </c>
      <c r="S131" s="4"/>
      <c r="T131" s="4"/>
      <c r="U131" s="4">
        <f t="shared" si="16"/>
        <v>0</v>
      </c>
      <c r="V131" s="4"/>
      <c r="W131" s="4"/>
      <c r="X131" s="4">
        <f t="shared" si="17"/>
        <v>0</v>
      </c>
      <c r="Y131" s="4"/>
      <c r="Z131" s="4"/>
      <c r="AA131" s="4">
        <f>C131+I131-L131-O131-U131-X131-R131</f>
        <v>0</v>
      </c>
      <c r="AB131" s="7">
        <v>45441</v>
      </c>
    </row>
    <row r="132" spans="1:28" ht="15.75" hidden="1" x14ac:dyDescent="0.25">
      <c r="A132" s="29">
        <v>45358</v>
      </c>
      <c r="B132" s="72" t="s">
        <v>203</v>
      </c>
      <c r="C132" s="25">
        <v>900000</v>
      </c>
      <c r="D132" s="27" t="s">
        <v>46</v>
      </c>
      <c r="E132" s="25" t="s">
        <v>130</v>
      </c>
      <c r="F132" s="25">
        <v>20</v>
      </c>
      <c r="G132" s="25" t="s">
        <v>77</v>
      </c>
      <c r="H132" s="25"/>
      <c r="I132" s="11">
        <f t="shared" si="18"/>
        <v>0</v>
      </c>
      <c r="J132" s="18" t="s">
        <v>24</v>
      </c>
      <c r="K132" s="11"/>
      <c r="L132" s="4">
        <f t="shared" si="13"/>
        <v>171500</v>
      </c>
      <c r="M132" s="4"/>
      <c r="N132" s="4">
        <v>171500</v>
      </c>
      <c r="O132" s="4">
        <f t="shared" si="14"/>
        <v>0</v>
      </c>
      <c r="P132" s="4"/>
      <c r="Q132" s="4"/>
      <c r="R132" s="4">
        <f t="shared" si="15"/>
        <v>0</v>
      </c>
      <c r="S132" s="4"/>
      <c r="T132" s="4"/>
      <c r="U132" s="4">
        <f t="shared" si="16"/>
        <v>0</v>
      </c>
      <c r="V132" s="4"/>
      <c r="W132" s="4"/>
      <c r="X132" s="4">
        <f t="shared" si="17"/>
        <v>0</v>
      </c>
      <c r="Y132" s="4"/>
      <c r="Z132" s="4"/>
      <c r="AA132" s="4">
        <f>C132+I132-L132-O132-U132-X132-R132</f>
        <v>728500</v>
      </c>
      <c r="AB132" s="7">
        <v>45441</v>
      </c>
    </row>
    <row r="133" spans="1:28" ht="15.75" hidden="1" x14ac:dyDescent="0.25">
      <c r="A133" s="24">
        <v>45358</v>
      </c>
      <c r="B133" s="72" t="s">
        <v>203</v>
      </c>
      <c r="C133" s="25">
        <v>382500</v>
      </c>
      <c r="D133" s="25" t="s">
        <v>46</v>
      </c>
      <c r="E133" s="25" t="s">
        <v>60</v>
      </c>
      <c r="F133" s="25">
        <v>250</v>
      </c>
      <c r="G133" s="25" t="s">
        <v>34</v>
      </c>
      <c r="H133" s="25"/>
      <c r="I133" s="11">
        <f t="shared" si="18"/>
        <v>0</v>
      </c>
      <c r="J133" s="31" t="s">
        <v>324</v>
      </c>
      <c r="K133" s="11"/>
      <c r="L133" s="4">
        <f>M133+N133</f>
        <v>382500</v>
      </c>
      <c r="M133" s="4"/>
      <c r="N133" s="4">
        <v>382500</v>
      </c>
      <c r="O133" s="4">
        <f>P133+Q133</f>
        <v>0</v>
      </c>
      <c r="P133" s="4"/>
      <c r="Q133" s="4"/>
      <c r="R133" s="4">
        <f>S133+T133</f>
        <v>0</v>
      </c>
      <c r="S133" s="4"/>
      <c r="T133" s="4"/>
      <c r="U133" s="4">
        <f>V133+W133</f>
        <v>0</v>
      </c>
      <c r="V133" s="4"/>
      <c r="W133" s="4"/>
      <c r="X133" s="4">
        <f>Y133+Z133</f>
        <v>0</v>
      </c>
      <c r="Y133" s="4"/>
      <c r="Z133" s="4"/>
      <c r="AA133" s="4">
        <f>C133+I133-L133-O133-U133-X133-R133</f>
        <v>0</v>
      </c>
      <c r="AB133" s="7">
        <v>45441</v>
      </c>
    </row>
    <row r="134" spans="1:28" ht="15.75" hidden="1" x14ac:dyDescent="0.25">
      <c r="A134" s="29">
        <v>45360</v>
      </c>
      <c r="B134" s="72" t="s">
        <v>122</v>
      </c>
      <c r="C134" s="25">
        <v>12500000</v>
      </c>
      <c r="D134" s="27" t="s">
        <v>46</v>
      </c>
      <c r="E134" s="25" t="s">
        <v>128</v>
      </c>
      <c r="F134" s="76">
        <v>100</v>
      </c>
      <c r="G134" s="25" t="s">
        <v>39</v>
      </c>
      <c r="H134" s="25"/>
      <c r="I134" s="11">
        <f t="shared" si="18"/>
        <v>0</v>
      </c>
      <c r="J134" s="26" t="s">
        <v>28</v>
      </c>
      <c r="K134" s="11"/>
      <c r="L134" s="4">
        <f>M134+N134</f>
        <v>0</v>
      </c>
      <c r="M134" s="4"/>
      <c r="N134" s="4"/>
      <c r="O134" s="4">
        <f>P134+Q134</f>
        <v>0</v>
      </c>
      <c r="P134" s="4"/>
      <c r="Q134" s="4"/>
      <c r="R134" s="4">
        <f>S134+T134</f>
        <v>0</v>
      </c>
      <c r="S134" s="4"/>
      <c r="T134" s="4"/>
      <c r="U134" s="4">
        <f>V134+W134</f>
        <v>0</v>
      </c>
      <c r="V134" s="4"/>
      <c r="W134" s="4"/>
      <c r="X134" s="4">
        <f>Y134+Z134</f>
        <v>0</v>
      </c>
      <c r="Y134" s="4"/>
      <c r="Z134" s="4"/>
      <c r="AA134" s="4">
        <f>C134+I134-L134-O134-U134-X134-R134</f>
        <v>12500000</v>
      </c>
      <c r="AB134" s="7"/>
    </row>
    <row r="135" spans="1:28" ht="15.75" hidden="1" x14ac:dyDescent="0.25">
      <c r="A135" s="24">
        <v>45360</v>
      </c>
      <c r="B135" s="72" t="s">
        <v>122</v>
      </c>
      <c r="C135" s="25">
        <v>5120000</v>
      </c>
      <c r="D135" s="25" t="s">
        <v>46</v>
      </c>
      <c r="E135" s="25" t="s">
        <v>157</v>
      </c>
      <c r="F135" s="25">
        <v>16</v>
      </c>
      <c r="G135" s="25" t="s">
        <v>48</v>
      </c>
      <c r="H135" s="25"/>
      <c r="I135" s="11">
        <f t="shared" si="18"/>
        <v>0</v>
      </c>
      <c r="J135" s="26" t="s">
        <v>28</v>
      </c>
      <c r="K135" s="11"/>
      <c r="L135" s="4">
        <f>M135+N135</f>
        <v>0</v>
      </c>
      <c r="M135" s="4"/>
      <c r="N135" s="4"/>
      <c r="O135" s="4">
        <f>P135+Q135</f>
        <v>0</v>
      </c>
      <c r="P135" s="4"/>
      <c r="Q135" s="4"/>
      <c r="R135" s="4">
        <f>S135+T135</f>
        <v>0</v>
      </c>
      <c r="S135" s="4"/>
      <c r="T135" s="4"/>
      <c r="U135" s="4">
        <f>V135+W135</f>
        <v>0</v>
      </c>
      <c r="V135" s="4"/>
      <c r="W135" s="4"/>
      <c r="X135" s="4">
        <f>Y135+Z135</f>
        <v>0</v>
      </c>
      <c r="Y135" s="4"/>
      <c r="Z135" s="4"/>
      <c r="AA135" s="4">
        <f>C135+I135-L135-O135-U135-X135-R135</f>
        <v>5120000</v>
      </c>
      <c r="AB135" s="7"/>
    </row>
    <row r="136" spans="1:28" ht="15.75" hidden="1" x14ac:dyDescent="0.25">
      <c r="A136" s="29">
        <v>45362</v>
      </c>
      <c r="B136" s="73" t="s">
        <v>98</v>
      </c>
      <c r="C136" s="25">
        <v>22360000</v>
      </c>
      <c r="D136" s="27" t="s">
        <v>52</v>
      </c>
      <c r="E136" s="25" t="s">
        <v>58</v>
      </c>
      <c r="F136" s="25">
        <v>10400</v>
      </c>
      <c r="G136" s="43" t="s">
        <v>34</v>
      </c>
      <c r="H136" s="25"/>
      <c r="I136" s="11">
        <f t="shared" si="18"/>
        <v>0</v>
      </c>
      <c r="J136" s="40" t="s">
        <v>24</v>
      </c>
      <c r="K136" s="11"/>
      <c r="L136" s="4">
        <f t="shared" ref="L136:L197" si="19">M136+N136</f>
        <v>6280000</v>
      </c>
      <c r="M136" s="4">
        <v>6280000</v>
      </c>
      <c r="N136" s="4"/>
      <c r="O136" s="4">
        <f t="shared" ref="O136:O197" si="20">P136+Q136</f>
        <v>0</v>
      </c>
      <c r="P136" s="4"/>
      <c r="Q136" s="4"/>
      <c r="R136" s="4">
        <f t="shared" ref="R136:R197" si="21">S136+T136</f>
        <v>0</v>
      </c>
      <c r="S136" s="4"/>
      <c r="T136" s="4"/>
      <c r="U136" s="4">
        <f t="shared" ref="U136:U197" si="22">V136+W136</f>
        <v>0</v>
      </c>
      <c r="V136" s="4"/>
      <c r="W136" s="4"/>
      <c r="X136" s="4">
        <f t="shared" ref="X136:X197" si="23">Y136+Z136</f>
        <v>0</v>
      </c>
      <c r="Y136" s="4"/>
      <c r="Z136" s="4"/>
      <c r="AA136" s="4">
        <f>C136+I136-L136-O136-U136-X136-R136</f>
        <v>16080000</v>
      </c>
      <c r="AB136" s="7">
        <v>45421</v>
      </c>
    </row>
    <row r="137" spans="1:28" ht="15.75" hidden="1" x14ac:dyDescent="0.25">
      <c r="A137" s="29">
        <v>45363</v>
      </c>
      <c r="B137" s="72" t="s">
        <v>118</v>
      </c>
      <c r="C137" s="25">
        <v>2250000</v>
      </c>
      <c r="D137" s="25" t="s">
        <v>46</v>
      </c>
      <c r="E137" s="25" t="s">
        <v>58</v>
      </c>
      <c r="F137" s="25">
        <v>1000</v>
      </c>
      <c r="G137" s="25" t="s">
        <v>34</v>
      </c>
      <c r="H137" s="25"/>
      <c r="I137" s="11">
        <f t="shared" si="18"/>
        <v>0</v>
      </c>
      <c r="J137" s="32" t="s">
        <v>312</v>
      </c>
      <c r="K137" s="11"/>
      <c r="L137" s="4">
        <f t="shared" si="19"/>
        <v>0</v>
      </c>
      <c r="M137" s="4"/>
      <c r="N137" s="4"/>
      <c r="O137" s="4">
        <f t="shared" si="20"/>
        <v>2250000</v>
      </c>
      <c r="P137" s="4"/>
      <c r="Q137" s="4">
        <v>2250000</v>
      </c>
      <c r="R137" s="4">
        <f t="shared" si="21"/>
        <v>0</v>
      </c>
      <c r="S137" s="4"/>
      <c r="T137" s="4"/>
      <c r="U137" s="4">
        <f t="shared" si="22"/>
        <v>0</v>
      </c>
      <c r="V137" s="4"/>
      <c r="W137" s="4"/>
      <c r="X137" s="4">
        <f t="shared" si="23"/>
        <v>0</v>
      </c>
      <c r="Y137" s="4"/>
      <c r="Z137" s="4"/>
      <c r="AA137" s="4">
        <f>C137+I137-L137-O137-U137-X137-R137</f>
        <v>0</v>
      </c>
      <c r="AB137" s="7">
        <v>45418</v>
      </c>
    </row>
    <row r="138" spans="1:28" ht="15.75" hidden="1" x14ac:dyDescent="0.25">
      <c r="A138" s="29">
        <v>45363</v>
      </c>
      <c r="B138" s="72" t="s">
        <v>122</v>
      </c>
      <c r="C138" s="25">
        <v>4500000</v>
      </c>
      <c r="D138" s="25" t="s">
        <v>46</v>
      </c>
      <c r="E138" s="25" t="s">
        <v>117</v>
      </c>
      <c r="F138" s="25">
        <v>10</v>
      </c>
      <c r="G138" s="25" t="s">
        <v>23</v>
      </c>
      <c r="H138" s="25"/>
      <c r="I138" s="11">
        <f t="shared" si="18"/>
        <v>0</v>
      </c>
      <c r="J138" s="26" t="s">
        <v>28</v>
      </c>
      <c r="K138" s="11"/>
      <c r="L138" s="4">
        <f t="shared" si="19"/>
        <v>0</v>
      </c>
      <c r="M138" s="4"/>
      <c r="N138" s="4"/>
      <c r="O138" s="4">
        <f t="shared" si="20"/>
        <v>0</v>
      </c>
      <c r="P138" s="4"/>
      <c r="Q138" s="4"/>
      <c r="R138" s="4">
        <f t="shared" si="21"/>
        <v>0</v>
      </c>
      <c r="S138" s="4"/>
      <c r="T138" s="4"/>
      <c r="U138" s="4">
        <f t="shared" si="22"/>
        <v>0</v>
      </c>
      <c r="V138" s="4"/>
      <c r="W138" s="4"/>
      <c r="X138" s="4">
        <f t="shared" si="23"/>
        <v>0</v>
      </c>
      <c r="Y138" s="4"/>
      <c r="Z138" s="4"/>
      <c r="AA138" s="4">
        <f>C138+I138-L138-O138-U138-X138-R138</f>
        <v>4500000</v>
      </c>
      <c r="AB138" s="7"/>
    </row>
    <row r="139" spans="1:28" ht="15.75" hidden="1" x14ac:dyDescent="0.25">
      <c r="A139" s="29">
        <v>45363</v>
      </c>
      <c r="B139" s="72" t="s">
        <v>122</v>
      </c>
      <c r="C139" s="27">
        <v>3439800</v>
      </c>
      <c r="D139" s="25" t="s">
        <v>46</v>
      </c>
      <c r="E139" s="27" t="s">
        <v>81</v>
      </c>
      <c r="F139" s="27">
        <v>70.2</v>
      </c>
      <c r="G139" s="27" t="s">
        <v>39</v>
      </c>
      <c r="H139" s="27"/>
      <c r="I139" s="11">
        <f t="shared" si="18"/>
        <v>0</v>
      </c>
      <c r="J139" s="28" t="s">
        <v>28</v>
      </c>
      <c r="K139" s="11"/>
      <c r="L139" s="4">
        <f t="shared" si="19"/>
        <v>0</v>
      </c>
      <c r="M139" s="4"/>
      <c r="N139" s="4"/>
      <c r="O139" s="4">
        <f t="shared" si="20"/>
        <v>0</v>
      </c>
      <c r="P139" s="4"/>
      <c r="Q139" s="4"/>
      <c r="R139" s="4">
        <f t="shared" si="21"/>
        <v>0</v>
      </c>
      <c r="S139" s="4"/>
      <c r="T139" s="4"/>
      <c r="U139" s="4">
        <f t="shared" si="22"/>
        <v>0</v>
      </c>
      <c r="V139" s="4"/>
      <c r="W139" s="4"/>
      <c r="X139" s="4">
        <f t="shared" si="23"/>
        <v>0</v>
      </c>
      <c r="Y139" s="4"/>
      <c r="Z139" s="4"/>
      <c r="AA139" s="4">
        <f>C139+I139-L139-O139-U139-X139-R139</f>
        <v>3439800</v>
      </c>
      <c r="AB139" s="7"/>
    </row>
    <row r="140" spans="1:28" ht="15.75" hidden="1" x14ac:dyDescent="0.25">
      <c r="A140" s="29">
        <v>45363</v>
      </c>
      <c r="B140" s="72" t="s">
        <v>122</v>
      </c>
      <c r="C140" s="27">
        <v>5120000</v>
      </c>
      <c r="D140" s="25" t="s">
        <v>46</v>
      </c>
      <c r="E140" s="27" t="s">
        <v>157</v>
      </c>
      <c r="F140" s="27">
        <v>16</v>
      </c>
      <c r="G140" s="27" t="s">
        <v>48</v>
      </c>
      <c r="H140" s="27"/>
      <c r="I140" s="11">
        <f t="shared" si="18"/>
        <v>0</v>
      </c>
      <c r="J140" s="28" t="s">
        <v>28</v>
      </c>
      <c r="K140" s="11"/>
      <c r="L140" s="4">
        <f t="shared" si="19"/>
        <v>0</v>
      </c>
      <c r="M140" s="4"/>
      <c r="N140" s="4"/>
      <c r="O140" s="4">
        <f t="shared" si="20"/>
        <v>0</v>
      </c>
      <c r="P140" s="4"/>
      <c r="Q140" s="4"/>
      <c r="R140" s="4">
        <f t="shared" si="21"/>
        <v>0</v>
      </c>
      <c r="S140" s="4"/>
      <c r="T140" s="4"/>
      <c r="U140" s="4">
        <f t="shared" si="22"/>
        <v>0</v>
      </c>
      <c r="V140" s="4"/>
      <c r="W140" s="4"/>
      <c r="X140" s="4">
        <f t="shared" si="23"/>
        <v>0</v>
      </c>
      <c r="Y140" s="4"/>
      <c r="Z140" s="4"/>
      <c r="AA140" s="4">
        <f>C140+I140-L140-O140-U140-X140-R140</f>
        <v>5120000</v>
      </c>
      <c r="AB140" s="7"/>
    </row>
    <row r="141" spans="1:28" ht="15.75" hidden="1" x14ac:dyDescent="0.25">
      <c r="A141" s="29">
        <v>45363</v>
      </c>
      <c r="B141" s="72" t="s">
        <v>122</v>
      </c>
      <c r="C141" s="25">
        <v>1800000</v>
      </c>
      <c r="D141" s="25" t="s">
        <v>46</v>
      </c>
      <c r="E141" s="25" t="s">
        <v>130</v>
      </c>
      <c r="F141" s="25">
        <v>40</v>
      </c>
      <c r="G141" s="27" t="s">
        <v>77</v>
      </c>
      <c r="H141" s="25"/>
      <c r="I141" s="11">
        <f t="shared" si="18"/>
        <v>0</v>
      </c>
      <c r="J141" s="26" t="s">
        <v>28</v>
      </c>
      <c r="K141" s="11"/>
      <c r="L141" s="4">
        <f t="shared" si="19"/>
        <v>0</v>
      </c>
      <c r="M141" s="4"/>
      <c r="N141" s="4"/>
      <c r="O141" s="4">
        <f t="shared" si="20"/>
        <v>0</v>
      </c>
      <c r="P141" s="4"/>
      <c r="Q141" s="4"/>
      <c r="R141" s="4">
        <f t="shared" si="21"/>
        <v>0</v>
      </c>
      <c r="S141" s="4"/>
      <c r="T141" s="4"/>
      <c r="U141" s="4">
        <f t="shared" si="22"/>
        <v>0</v>
      </c>
      <c r="V141" s="4"/>
      <c r="W141" s="4"/>
      <c r="X141" s="4">
        <f t="shared" si="23"/>
        <v>0</v>
      </c>
      <c r="Y141" s="4"/>
      <c r="Z141" s="4"/>
      <c r="AA141" s="4">
        <f>C141+I141-L141-O141-U141-X141-R141</f>
        <v>1800000</v>
      </c>
      <c r="AB141" s="7"/>
    </row>
    <row r="142" spans="1:28" ht="15.75" hidden="1" x14ac:dyDescent="0.25">
      <c r="A142" s="24">
        <v>45363</v>
      </c>
      <c r="B142" s="72" t="s">
        <v>203</v>
      </c>
      <c r="C142" s="25">
        <v>2000000</v>
      </c>
      <c r="D142" s="25" t="s">
        <v>46</v>
      </c>
      <c r="E142" s="25" t="s">
        <v>58</v>
      </c>
      <c r="F142" s="25">
        <v>1000</v>
      </c>
      <c r="G142" s="25" t="s">
        <v>34</v>
      </c>
      <c r="H142" s="25"/>
      <c r="I142" s="11">
        <f t="shared" si="18"/>
        <v>0</v>
      </c>
      <c r="J142" s="26" t="s">
        <v>28</v>
      </c>
      <c r="K142" s="11"/>
      <c r="L142" s="4">
        <f t="shared" si="19"/>
        <v>0</v>
      </c>
      <c r="M142" s="4"/>
      <c r="N142" s="4"/>
      <c r="O142" s="4">
        <f t="shared" si="20"/>
        <v>0</v>
      </c>
      <c r="P142" s="4"/>
      <c r="Q142" s="4"/>
      <c r="R142" s="4">
        <f t="shared" si="21"/>
        <v>0</v>
      </c>
      <c r="S142" s="4"/>
      <c r="T142" s="4"/>
      <c r="U142" s="4">
        <f t="shared" si="22"/>
        <v>0</v>
      </c>
      <c r="V142" s="4"/>
      <c r="W142" s="4"/>
      <c r="X142" s="4">
        <f t="shared" si="23"/>
        <v>0</v>
      </c>
      <c r="Y142" s="4"/>
      <c r="Z142" s="4"/>
      <c r="AA142" s="4">
        <f>C142+I142-L142-O142-U142-X142-R142</f>
        <v>2000000</v>
      </c>
      <c r="AB142" s="7"/>
    </row>
    <row r="143" spans="1:28" ht="15.75" hidden="1" x14ac:dyDescent="0.25">
      <c r="A143" s="29">
        <v>45364</v>
      </c>
      <c r="B143" s="73" t="s">
        <v>207</v>
      </c>
      <c r="C143" s="25">
        <v>1800000</v>
      </c>
      <c r="D143" s="27" t="s">
        <v>46</v>
      </c>
      <c r="E143" s="25" t="s">
        <v>64</v>
      </c>
      <c r="F143" s="25">
        <v>40</v>
      </c>
      <c r="G143" s="27" t="s">
        <v>39</v>
      </c>
      <c r="H143" s="25"/>
      <c r="I143" s="11">
        <f t="shared" si="18"/>
        <v>0</v>
      </c>
      <c r="J143" s="26" t="s">
        <v>28</v>
      </c>
      <c r="K143" s="11" t="s">
        <v>1474</v>
      </c>
      <c r="L143" s="4">
        <f t="shared" si="19"/>
        <v>0</v>
      </c>
      <c r="M143" s="4"/>
      <c r="N143" s="4"/>
      <c r="O143" s="4">
        <f t="shared" si="20"/>
        <v>0</v>
      </c>
      <c r="P143" s="4"/>
      <c r="Q143" s="4"/>
      <c r="R143" s="4">
        <f t="shared" si="21"/>
        <v>0</v>
      </c>
      <c r="S143" s="4"/>
      <c r="T143" s="4"/>
      <c r="U143" s="4">
        <f t="shared" si="22"/>
        <v>0</v>
      </c>
      <c r="V143" s="4"/>
      <c r="W143" s="4"/>
      <c r="X143" s="4">
        <f t="shared" si="23"/>
        <v>0</v>
      </c>
      <c r="Y143" s="4"/>
      <c r="Z143" s="4"/>
      <c r="AA143" s="4">
        <f>C143+I143-L143-O143-U143-X143-R143</f>
        <v>1800000</v>
      </c>
      <c r="AB143" s="7"/>
    </row>
    <row r="144" spans="1:28" ht="15.75" hidden="1" x14ac:dyDescent="0.25">
      <c r="A144" s="29">
        <v>45364</v>
      </c>
      <c r="B144" s="73" t="s">
        <v>207</v>
      </c>
      <c r="C144" s="25">
        <v>900000</v>
      </c>
      <c r="D144" s="27" t="s">
        <v>46</v>
      </c>
      <c r="E144" s="25" t="s">
        <v>150</v>
      </c>
      <c r="F144" s="25">
        <v>20</v>
      </c>
      <c r="G144" s="25" t="s">
        <v>77</v>
      </c>
      <c r="H144" s="25"/>
      <c r="I144" s="11">
        <f t="shared" si="18"/>
        <v>0</v>
      </c>
      <c r="J144" s="26" t="s">
        <v>28</v>
      </c>
      <c r="K144" s="11" t="s">
        <v>1474</v>
      </c>
      <c r="L144" s="4">
        <f t="shared" si="19"/>
        <v>0</v>
      </c>
      <c r="M144" s="4"/>
      <c r="N144" s="4"/>
      <c r="O144" s="4">
        <f t="shared" si="20"/>
        <v>0</v>
      </c>
      <c r="P144" s="4"/>
      <c r="Q144" s="4"/>
      <c r="R144" s="4">
        <f t="shared" si="21"/>
        <v>0</v>
      </c>
      <c r="S144" s="4"/>
      <c r="T144" s="4"/>
      <c r="U144" s="4">
        <f t="shared" si="22"/>
        <v>0</v>
      </c>
      <c r="V144" s="4"/>
      <c r="W144" s="4"/>
      <c r="X144" s="4">
        <f t="shared" si="23"/>
        <v>0</v>
      </c>
      <c r="Y144" s="4"/>
      <c r="Z144" s="4"/>
      <c r="AA144" s="4">
        <f>C144+I144-L144-O144-U144-X144-R144</f>
        <v>900000</v>
      </c>
      <c r="AB144" s="7"/>
    </row>
    <row r="145" spans="1:28" ht="15.75" hidden="1" x14ac:dyDescent="0.25">
      <c r="A145" s="29">
        <v>45365</v>
      </c>
      <c r="B145" s="92" t="s">
        <v>203</v>
      </c>
      <c r="C145" s="27">
        <v>1090400</v>
      </c>
      <c r="D145" s="27" t="s">
        <v>52</v>
      </c>
      <c r="E145" s="27" t="s">
        <v>81</v>
      </c>
      <c r="F145" s="27">
        <v>23.2</v>
      </c>
      <c r="G145" s="27" t="s">
        <v>39</v>
      </c>
      <c r="H145" s="27"/>
      <c r="I145" s="11">
        <f t="shared" si="18"/>
        <v>0</v>
      </c>
      <c r="J145" s="28" t="s">
        <v>28</v>
      </c>
      <c r="K145" s="11"/>
      <c r="L145" s="4">
        <f t="shared" si="19"/>
        <v>0</v>
      </c>
      <c r="M145" s="4"/>
      <c r="N145" s="4"/>
      <c r="O145" s="4">
        <f t="shared" si="20"/>
        <v>0</v>
      </c>
      <c r="P145" s="4"/>
      <c r="Q145" s="4"/>
      <c r="R145" s="4">
        <f t="shared" si="21"/>
        <v>0</v>
      </c>
      <c r="S145" s="4"/>
      <c r="T145" s="4"/>
      <c r="U145" s="4">
        <f t="shared" si="22"/>
        <v>0</v>
      </c>
      <c r="V145" s="4"/>
      <c r="W145" s="4"/>
      <c r="X145" s="4">
        <f t="shared" si="23"/>
        <v>0</v>
      </c>
      <c r="Y145" s="4"/>
      <c r="Z145" s="4"/>
      <c r="AA145" s="4">
        <f>C145+I145-L145-O145-U145-X145-R145</f>
        <v>1090400</v>
      </c>
      <c r="AB145" s="7"/>
    </row>
    <row r="146" spans="1:28" ht="15.75" hidden="1" x14ac:dyDescent="0.25">
      <c r="A146" s="29">
        <v>45366</v>
      </c>
      <c r="B146" s="72" t="s">
        <v>226</v>
      </c>
      <c r="C146" s="25">
        <v>230000</v>
      </c>
      <c r="D146" s="25" t="s">
        <v>52</v>
      </c>
      <c r="E146" s="25" t="s">
        <v>1038</v>
      </c>
      <c r="F146" s="25">
        <v>1</v>
      </c>
      <c r="G146" s="27" t="s">
        <v>48</v>
      </c>
      <c r="H146" s="25"/>
      <c r="I146" s="11">
        <f t="shared" si="18"/>
        <v>0</v>
      </c>
      <c r="J146" s="32" t="s">
        <v>312</v>
      </c>
      <c r="K146" s="11"/>
      <c r="L146" s="4">
        <f t="shared" si="19"/>
        <v>0</v>
      </c>
      <c r="M146" s="4"/>
      <c r="N146" s="4"/>
      <c r="O146" s="4">
        <f t="shared" si="20"/>
        <v>230000</v>
      </c>
      <c r="P146" s="4">
        <v>230000</v>
      </c>
      <c r="Q146" s="4"/>
      <c r="R146" s="4">
        <f t="shared" si="21"/>
        <v>0</v>
      </c>
      <c r="S146" s="4"/>
      <c r="T146" s="4"/>
      <c r="U146" s="4">
        <f t="shared" si="22"/>
        <v>0</v>
      </c>
      <c r="V146" s="4"/>
      <c r="W146" s="4"/>
      <c r="X146" s="4">
        <f t="shared" si="23"/>
        <v>0</v>
      </c>
      <c r="Y146" s="4"/>
      <c r="Z146" s="4"/>
      <c r="AA146" s="4">
        <f>C146+I146-L146-O146-U146-X146-R146</f>
        <v>0</v>
      </c>
      <c r="AB146" s="7">
        <v>45428</v>
      </c>
    </row>
    <row r="147" spans="1:28" ht="15.75" hidden="1" x14ac:dyDescent="0.25">
      <c r="A147" s="29">
        <v>45366</v>
      </c>
      <c r="B147" s="72" t="s">
        <v>226</v>
      </c>
      <c r="C147" s="27">
        <v>230000</v>
      </c>
      <c r="D147" s="25" t="s">
        <v>52</v>
      </c>
      <c r="E147" s="25" t="s">
        <v>135</v>
      </c>
      <c r="F147" s="27">
        <v>1</v>
      </c>
      <c r="G147" s="27" t="s">
        <v>48</v>
      </c>
      <c r="H147" s="27"/>
      <c r="I147" s="11">
        <f t="shared" si="18"/>
        <v>0</v>
      </c>
      <c r="J147" s="32" t="s">
        <v>312</v>
      </c>
      <c r="K147" s="11"/>
      <c r="L147" s="4">
        <f t="shared" si="19"/>
        <v>0</v>
      </c>
      <c r="M147" s="4"/>
      <c r="N147" s="4"/>
      <c r="O147" s="4">
        <f t="shared" si="20"/>
        <v>230000</v>
      </c>
      <c r="P147" s="4">
        <v>230000</v>
      </c>
      <c r="Q147" s="4"/>
      <c r="R147" s="4">
        <f t="shared" si="21"/>
        <v>0</v>
      </c>
      <c r="S147" s="4"/>
      <c r="T147" s="4"/>
      <c r="U147" s="4">
        <f t="shared" si="22"/>
        <v>0</v>
      </c>
      <c r="V147" s="4"/>
      <c r="W147" s="4"/>
      <c r="X147" s="4">
        <f t="shared" si="23"/>
        <v>0</v>
      </c>
      <c r="Y147" s="4"/>
      <c r="Z147" s="4"/>
      <c r="AA147" s="4">
        <f>C147+I147-L147-O147-U147-X147-R147</f>
        <v>0</v>
      </c>
      <c r="AB147" s="7">
        <v>45428</v>
      </c>
    </row>
    <row r="148" spans="1:28" ht="15.75" hidden="1" x14ac:dyDescent="0.25">
      <c r="A148" s="29">
        <v>45369</v>
      </c>
      <c r="B148" s="72" t="s">
        <v>226</v>
      </c>
      <c r="C148" s="25">
        <v>690000</v>
      </c>
      <c r="D148" s="27" t="s">
        <v>52</v>
      </c>
      <c r="E148" s="27" t="s">
        <v>477</v>
      </c>
      <c r="F148" s="25">
        <v>3</v>
      </c>
      <c r="G148" s="25" t="s">
        <v>48</v>
      </c>
      <c r="H148" s="25"/>
      <c r="I148" s="11">
        <f t="shared" si="18"/>
        <v>0</v>
      </c>
      <c r="J148" s="32" t="s">
        <v>312</v>
      </c>
      <c r="K148" s="11"/>
      <c r="L148" s="4">
        <f t="shared" si="19"/>
        <v>0</v>
      </c>
      <c r="M148" s="4"/>
      <c r="N148" s="4"/>
      <c r="O148" s="4">
        <f t="shared" si="20"/>
        <v>690000</v>
      </c>
      <c r="P148" s="4">
        <v>690000</v>
      </c>
      <c r="Q148" s="4"/>
      <c r="R148" s="4">
        <f t="shared" si="21"/>
        <v>0</v>
      </c>
      <c r="S148" s="4"/>
      <c r="T148" s="4"/>
      <c r="U148" s="4">
        <f t="shared" si="22"/>
        <v>0</v>
      </c>
      <c r="V148" s="4"/>
      <c r="W148" s="4"/>
      <c r="X148" s="4">
        <f t="shared" si="23"/>
        <v>0</v>
      </c>
      <c r="Y148" s="4"/>
      <c r="Z148" s="4"/>
      <c r="AA148" s="4">
        <f>C148+I148-L148-O148-U148-X148-R148</f>
        <v>0</v>
      </c>
      <c r="AB148" s="7">
        <v>45428</v>
      </c>
    </row>
    <row r="149" spans="1:28" ht="15.75" hidden="1" x14ac:dyDescent="0.25">
      <c r="A149" s="29">
        <v>45369</v>
      </c>
      <c r="B149" s="72" t="s">
        <v>226</v>
      </c>
      <c r="C149" s="27">
        <v>2300000</v>
      </c>
      <c r="D149" s="27" t="s">
        <v>52</v>
      </c>
      <c r="E149" s="27" t="s">
        <v>1038</v>
      </c>
      <c r="F149" s="27">
        <v>10</v>
      </c>
      <c r="G149" s="25" t="s">
        <v>48</v>
      </c>
      <c r="H149" s="27"/>
      <c r="I149" s="11">
        <f t="shared" si="18"/>
        <v>0</v>
      </c>
      <c r="J149" s="32" t="s">
        <v>312</v>
      </c>
      <c r="K149" s="11"/>
      <c r="L149" s="4">
        <f t="shared" si="19"/>
        <v>0</v>
      </c>
      <c r="M149" s="4"/>
      <c r="N149" s="4"/>
      <c r="O149" s="4">
        <f t="shared" si="20"/>
        <v>2300000</v>
      </c>
      <c r="P149" s="4">
        <v>2300000</v>
      </c>
      <c r="Q149" s="4"/>
      <c r="R149" s="4">
        <f t="shared" si="21"/>
        <v>0</v>
      </c>
      <c r="S149" s="4"/>
      <c r="T149" s="4"/>
      <c r="U149" s="4">
        <f t="shared" si="22"/>
        <v>0</v>
      </c>
      <c r="V149" s="4"/>
      <c r="W149" s="4"/>
      <c r="X149" s="4">
        <f t="shared" si="23"/>
        <v>0</v>
      </c>
      <c r="Y149" s="4"/>
      <c r="Z149" s="4"/>
      <c r="AA149" s="4">
        <f>C149+I149-L149-O149-U149-X149-R149</f>
        <v>0</v>
      </c>
      <c r="AB149" s="7">
        <v>45428</v>
      </c>
    </row>
    <row r="150" spans="1:28" ht="15.75" hidden="1" x14ac:dyDescent="0.25">
      <c r="A150" s="29">
        <v>45369</v>
      </c>
      <c r="B150" s="72" t="s">
        <v>307</v>
      </c>
      <c r="C150" s="25">
        <v>200000</v>
      </c>
      <c r="D150" s="25" t="s">
        <v>46</v>
      </c>
      <c r="E150" s="27" t="s">
        <v>108</v>
      </c>
      <c r="F150" s="25">
        <v>2800</v>
      </c>
      <c r="G150" s="25" t="s">
        <v>34</v>
      </c>
      <c r="H150" s="25"/>
      <c r="I150" s="11">
        <f t="shared" si="18"/>
        <v>0</v>
      </c>
      <c r="J150" s="31" t="s">
        <v>312</v>
      </c>
      <c r="K150" s="11"/>
      <c r="L150" s="4">
        <f t="shared" si="19"/>
        <v>0</v>
      </c>
      <c r="M150" s="4"/>
      <c r="N150" s="4"/>
      <c r="O150" s="4">
        <f t="shared" si="20"/>
        <v>0</v>
      </c>
      <c r="P150" s="4"/>
      <c r="Q150" s="4"/>
      <c r="R150" s="4">
        <f t="shared" si="21"/>
        <v>200000</v>
      </c>
      <c r="S150" s="4">
        <v>200000</v>
      </c>
      <c r="T150" s="4"/>
      <c r="U150" s="4">
        <f t="shared" si="22"/>
        <v>0</v>
      </c>
      <c r="V150" s="4"/>
      <c r="W150" s="4"/>
      <c r="X150" s="4">
        <f t="shared" si="23"/>
        <v>0</v>
      </c>
      <c r="Y150" s="4"/>
      <c r="Z150" s="4"/>
      <c r="AA150" s="4">
        <f>C150+I150-L150-O150-U150-X150-R150</f>
        <v>0</v>
      </c>
      <c r="AB150" s="7">
        <v>45419</v>
      </c>
    </row>
    <row r="151" spans="1:28" ht="15.75" hidden="1" x14ac:dyDescent="0.25">
      <c r="A151" s="29">
        <v>45369</v>
      </c>
      <c r="B151" s="72" t="s">
        <v>203</v>
      </c>
      <c r="C151" s="25">
        <v>460000</v>
      </c>
      <c r="D151" s="27" t="s">
        <v>46</v>
      </c>
      <c r="E151" s="25" t="s">
        <v>363</v>
      </c>
      <c r="F151" s="25">
        <v>2</v>
      </c>
      <c r="G151" s="25" t="s">
        <v>48</v>
      </c>
      <c r="H151" s="25"/>
      <c r="I151" s="11">
        <f t="shared" si="18"/>
        <v>0</v>
      </c>
      <c r="J151" s="26" t="s">
        <v>28</v>
      </c>
      <c r="K151" s="11"/>
      <c r="L151" s="4">
        <f t="shared" si="19"/>
        <v>0</v>
      </c>
      <c r="M151" s="4"/>
      <c r="N151" s="4"/>
      <c r="O151" s="4">
        <f t="shared" si="20"/>
        <v>0</v>
      </c>
      <c r="P151" s="4"/>
      <c r="Q151" s="4"/>
      <c r="R151" s="4">
        <f t="shared" si="21"/>
        <v>0</v>
      </c>
      <c r="S151" s="4"/>
      <c r="T151" s="4"/>
      <c r="U151" s="4">
        <f t="shared" si="22"/>
        <v>0</v>
      </c>
      <c r="V151" s="4"/>
      <c r="W151" s="4"/>
      <c r="X151" s="4">
        <f t="shared" si="23"/>
        <v>0</v>
      </c>
      <c r="Y151" s="4"/>
      <c r="Z151" s="4"/>
      <c r="AA151" s="4">
        <f>C151+I151-L151-O151-U151-X151-R151</f>
        <v>460000</v>
      </c>
      <c r="AB151" s="7"/>
    </row>
    <row r="152" spans="1:28" ht="15.75" hidden="1" x14ac:dyDescent="0.25">
      <c r="A152" s="29">
        <v>45369</v>
      </c>
      <c r="B152" s="72" t="s">
        <v>122</v>
      </c>
      <c r="C152" s="25">
        <v>1740000</v>
      </c>
      <c r="D152" s="25" t="s">
        <v>46</v>
      </c>
      <c r="E152" s="25" t="s">
        <v>400</v>
      </c>
      <c r="F152" s="25">
        <v>20</v>
      </c>
      <c r="G152" s="25" t="s">
        <v>39</v>
      </c>
      <c r="H152" s="25"/>
      <c r="I152" s="11">
        <f t="shared" si="18"/>
        <v>0</v>
      </c>
      <c r="J152" s="26" t="s">
        <v>28</v>
      </c>
      <c r="K152" s="11"/>
      <c r="L152" s="4">
        <f t="shared" si="19"/>
        <v>0</v>
      </c>
      <c r="M152" s="4"/>
      <c r="N152" s="4"/>
      <c r="O152" s="4">
        <f t="shared" si="20"/>
        <v>0</v>
      </c>
      <c r="P152" s="4"/>
      <c r="Q152" s="4"/>
      <c r="R152" s="4">
        <f t="shared" si="21"/>
        <v>0</v>
      </c>
      <c r="S152" s="4"/>
      <c r="T152" s="4"/>
      <c r="U152" s="4">
        <f t="shared" si="22"/>
        <v>0</v>
      </c>
      <c r="V152" s="4"/>
      <c r="W152" s="4"/>
      <c r="X152" s="4">
        <f t="shared" si="23"/>
        <v>0</v>
      </c>
      <c r="Y152" s="4"/>
      <c r="Z152" s="4"/>
      <c r="AA152" s="4">
        <f>C152+I152-L152-O152-U152-X152-R152</f>
        <v>1740000</v>
      </c>
      <c r="AB152" s="7"/>
    </row>
    <row r="153" spans="1:28" ht="15.75" hidden="1" x14ac:dyDescent="0.25">
      <c r="A153" s="29">
        <v>45369</v>
      </c>
      <c r="B153" s="72" t="s">
        <v>122</v>
      </c>
      <c r="C153" s="25">
        <v>1740000</v>
      </c>
      <c r="D153" s="25" t="s">
        <v>46</v>
      </c>
      <c r="E153" s="25" t="s">
        <v>217</v>
      </c>
      <c r="F153" s="25">
        <v>20</v>
      </c>
      <c r="G153" s="27" t="s">
        <v>39</v>
      </c>
      <c r="H153" s="25"/>
      <c r="I153" s="11">
        <f t="shared" si="18"/>
        <v>0</v>
      </c>
      <c r="J153" s="26" t="s">
        <v>28</v>
      </c>
      <c r="K153" s="11"/>
      <c r="L153" s="4">
        <f t="shared" si="19"/>
        <v>0</v>
      </c>
      <c r="M153" s="4"/>
      <c r="N153" s="4"/>
      <c r="O153" s="4">
        <f t="shared" si="20"/>
        <v>0</v>
      </c>
      <c r="P153" s="4"/>
      <c r="Q153" s="4"/>
      <c r="R153" s="4">
        <f t="shared" si="21"/>
        <v>0</v>
      </c>
      <c r="S153" s="4"/>
      <c r="T153" s="4"/>
      <c r="U153" s="4">
        <f t="shared" si="22"/>
        <v>0</v>
      </c>
      <c r="V153" s="4"/>
      <c r="W153" s="4"/>
      <c r="X153" s="4">
        <f t="shared" si="23"/>
        <v>0</v>
      </c>
      <c r="Y153" s="4"/>
      <c r="Z153" s="4"/>
      <c r="AA153" s="4">
        <f>C153+I153-L153-O153-U153-X153-R153</f>
        <v>1740000</v>
      </c>
      <c r="AB153" s="7"/>
    </row>
    <row r="154" spans="1:28" ht="15.75" hidden="1" x14ac:dyDescent="0.25">
      <c r="A154" s="29">
        <v>45369</v>
      </c>
      <c r="B154" s="72" t="s">
        <v>122</v>
      </c>
      <c r="C154" s="27">
        <v>1210300</v>
      </c>
      <c r="D154" s="25" t="s">
        <v>46</v>
      </c>
      <c r="E154" s="27" t="s">
        <v>120</v>
      </c>
      <c r="F154" s="27">
        <v>24.7</v>
      </c>
      <c r="G154" s="27" t="s">
        <v>39</v>
      </c>
      <c r="H154" s="27"/>
      <c r="I154" s="11">
        <f t="shared" si="18"/>
        <v>0</v>
      </c>
      <c r="J154" s="28" t="s">
        <v>28</v>
      </c>
      <c r="K154" s="11"/>
      <c r="L154" s="4">
        <f t="shared" si="19"/>
        <v>0</v>
      </c>
      <c r="M154" s="4"/>
      <c r="N154" s="4"/>
      <c r="O154" s="4">
        <f t="shared" si="20"/>
        <v>0</v>
      </c>
      <c r="P154" s="4"/>
      <c r="Q154" s="4"/>
      <c r="R154" s="4">
        <f t="shared" si="21"/>
        <v>0</v>
      </c>
      <c r="S154" s="4"/>
      <c r="T154" s="4"/>
      <c r="U154" s="4">
        <f t="shared" si="22"/>
        <v>0</v>
      </c>
      <c r="V154" s="4"/>
      <c r="W154" s="4"/>
      <c r="X154" s="4">
        <f t="shared" si="23"/>
        <v>0</v>
      </c>
      <c r="Y154" s="4"/>
      <c r="Z154" s="4"/>
      <c r="AA154" s="4">
        <f>C154+I154-L154-O154-U154-X154-R154</f>
        <v>1210300</v>
      </c>
      <c r="AB154" s="7"/>
    </row>
    <row r="155" spans="1:28" ht="15.75" hidden="1" x14ac:dyDescent="0.25">
      <c r="A155" s="24">
        <v>45369</v>
      </c>
      <c r="B155" s="72" t="s">
        <v>122</v>
      </c>
      <c r="C155" s="25">
        <v>4699100</v>
      </c>
      <c r="D155" s="25" t="s">
        <v>46</v>
      </c>
      <c r="E155" s="25" t="s">
        <v>81</v>
      </c>
      <c r="F155" s="25">
        <v>95.9</v>
      </c>
      <c r="G155" s="25" t="s">
        <v>39</v>
      </c>
      <c r="H155" s="25"/>
      <c r="I155" s="11">
        <f t="shared" si="18"/>
        <v>0</v>
      </c>
      <c r="J155" s="26" t="s">
        <v>28</v>
      </c>
      <c r="K155" s="11"/>
      <c r="L155" s="4">
        <f t="shared" si="19"/>
        <v>0</v>
      </c>
      <c r="M155" s="4"/>
      <c r="N155" s="4"/>
      <c r="O155" s="4">
        <f t="shared" si="20"/>
        <v>0</v>
      </c>
      <c r="P155" s="4"/>
      <c r="Q155" s="4"/>
      <c r="R155" s="4">
        <f t="shared" si="21"/>
        <v>0</v>
      </c>
      <c r="S155" s="4"/>
      <c r="T155" s="4"/>
      <c r="U155" s="4">
        <f t="shared" si="22"/>
        <v>0</v>
      </c>
      <c r="V155" s="4"/>
      <c r="W155" s="4"/>
      <c r="X155" s="4">
        <f t="shared" si="23"/>
        <v>0</v>
      </c>
      <c r="Y155" s="4"/>
      <c r="Z155" s="4"/>
      <c r="AA155" s="4">
        <f>C155+I155-L155-O155-U155-X155-R155</f>
        <v>4699100</v>
      </c>
      <c r="AB155" s="7"/>
    </row>
    <row r="156" spans="1:28" ht="15.75" hidden="1" x14ac:dyDescent="0.25">
      <c r="A156" s="29">
        <v>45369</v>
      </c>
      <c r="B156" s="72" t="s">
        <v>122</v>
      </c>
      <c r="C156" s="25">
        <v>900000</v>
      </c>
      <c r="D156" s="25" t="s">
        <v>46</v>
      </c>
      <c r="E156" s="25" t="s">
        <v>150</v>
      </c>
      <c r="F156" s="25">
        <v>20</v>
      </c>
      <c r="G156" s="27" t="s">
        <v>77</v>
      </c>
      <c r="H156" s="25"/>
      <c r="I156" s="11">
        <f t="shared" si="18"/>
        <v>0</v>
      </c>
      <c r="J156" s="26" t="s">
        <v>28</v>
      </c>
      <c r="K156" s="11"/>
      <c r="L156" s="4">
        <f t="shared" si="19"/>
        <v>0</v>
      </c>
      <c r="M156" s="4"/>
      <c r="N156" s="4"/>
      <c r="O156" s="4">
        <f t="shared" si="20"/>
        <v>0</v>
      </c>
      <c r="P156" s="4"/>
      <c r="Q156" s="4"/>
      <c r="R156" s="4">
        <f t="shared" si="21"/>
        <v>0</v>
      </c>
      <c r="S156" s="4"/>
      <c r="T156" s="4"/>
      <c r="U156" s="4">
        <f t="shared" si="22"/>
        <v>0</v>
      </c>
      <c r="V156" s="4"/>
      <c r="W156" s="4"/>
      <c r="X156" s="4">
        <f t="shared" si="23"/>
        <v>0</v>
      </c>
      <c r="Y156" s="4"/>
      <c r="Z156" s="4"/>
      <c r="AA156" s="4">
        <f>C156+I156-L156-O156-U156-X156-R156</f>
        <v>900000</v>
      </c>
      <c r="AB156" s="7"/>
    </row>
    <row r="157" spans="1:28" ht="15.75" hidden="1" x14ac:dyDescent="0.25">
      <c r="A157" s="29">
        <v>45370</v>
      </c>
      <c r="B157" s="72" t="s">
        <v>118</v>
      </c>
      <c r="C157" s="25">
        <v>4158000</v>
      </c>
      <c r="D157" s="27" t="s">
        <v>46</v>
      </c>
      <c r="E157" s="25" t="s">
        <v>767</v>
      </c>
      <c r="F157" s="25">
        <v>1200</v>
      </c>
      <c r="G157" s="27" t="s">
        <v>34</v>
      </c>
      <c r="H157" s="25"/>
      <c r="I157" s="11">
        <f t="shared" si="18"/>
        <v>0</v>
      </c>
      <c r="J157" s="32" t="s">
        <v>312</v>
      </c>
      <c r="K157" s="11"/>
      <c r="L157" s="4">
        <f t="shared" si="19"/>
        <v>0</v>
      </c>
      <c r="M157" s="4"/>
      <c r="N157" s="4"/>
      <c r="O157" s="4">
        <f t="shared" si="20"/>
        <v>4158000</v>
      </c>
      <c r="P157" s="4"/>
      <c r="Q157" s="4">
        <v>4158000</v>
      </c>
      <c r="R157" s="4">
        <f t="shared" si="21"/>
        <v>0</v>
      </c>
      <c r="S157" s="4"/>
      <c r="T157" s="4"/>
      <c r="U157" s="4">
        <f t="shared" si="22"/>
        <v>0</v>
      </c>
      <c r="V157" s="4"/>
      <c r="W157" s="4"/>
      <c r="X157" s="4">
        <f t="shared" si="23"/>
        <v>0</v>
      </c>
      <c r="Y157" s="4"/>
      <c r="Z157" s="4"/>
      <c r="AA157" s="4">
        <f>C157+I157-L157-O157-U157-X157-R157</f>
        <v>0</v>
      </c>
      <c r="AB157" s="7">
        <v>45418</v>
      </c>
    </row>
    <row r="158" spans="1:28" ht="15.75" hidden="1" x14ac:dyDescent="0.25">
      <c r="A158" s="29">
        <v>45371</v>
      </c>
      <c r="B158" s="73" t="s">
        <v>226</v>
      </c>
      <c r="C158" s="25">
        <v>8510000</v>
      </c>
      <c r="D158" s="25" t="s">
        <v>52</v>
      </c>
      <c r="E158" s="27" t="s">
        <v>1038</v>
      </c>
      <c r="F158" s="27">
        <v>37</v>
      </c>
      <c r="G158" s="27" t="s">
        <v>48</v>
      </c>
      <c r="H158" s="25"/>
      <c r="I158" s="11">
        <f t="shared" si="18"/>
        <v>0</v>
      </c>
      <c r="J158" s="32" t="s">
        <v>312</v>
      </c>
      <c r="K158" s="11"/>
      <c r="L158" s="4">
        <f t="shared" si="19"/>
        <v>0</v>
      </c>
      <c r="M158" s="4"/>
      <c r="N158" s="4"/>
      <c r="O158" s="4">
        <f t="shared" si="20"/>
        <v>8510000</v>
      </c>
      <c r="P158" s="4">
        <v>8510000</v>
      </c>
      <c r="Q158" s="4"/>
      <c r="R158" s="4">
        <f t="shared" si="21"/>
        <v>0</v>
      </c>
      <c r="S158" s="4"/>
      <c r="T158" s="4"/>
      <c r="U158" s="4">
        <f t="shared" si="22"/>
        <v>0</v>
      </c>
      <c r="V158" s="4"/>
      <c r="W158" s="4"/>
      <c r="X158" s="4">
        <f t="shared" si="23"/>
        <v>0</v>
      </c>
      <c r="Y158" s="4"/>
      <c r="Z158" s="4"/>
      <c r="AA158" s="4">
        <f>C158+I158-L158-O158-U158-X158-R158</f>
        <v>0</v>
      </c>
      <c r="AB158" s="7">
        <v>45428</v>
      </c>
    </row>
    <row r="159" spans="1:28" ht="15.75" hidden="1" x14ac:dyDescent="0.25">
      <c r="A159" s="29">
        <v>45371</v>
      </c>
      <c r="B159" s="72" t="s">
        <v>370</v>
      </c>
      <c r="C159" s="25">
        <v>300000</v>
      </c>
      <c r="D159" s="27" t="s">
        <v>46</v>
      </c>
      <c r="E159" s="25" t="s">
        <v>238</v>
      </c>
      <c r="F159" s="25">
        <v>1</v>
      </c>
      <c r="G159" s="27" t="s">
        <v>39</v>
      </c>
      <c r="H159" s="25"/>
      <c r="I159" s="11">
        <f t="shared" si="18"/>
        <v>0</v>
      </c>
      <c r="J159" s="31" t="s">
        <v>312</v>
      </c>
      <c r="K159" s="11"/>
      <c r="L159" s="4">
        <f t="shared" si="19"/>
        <v>0</v>
      </c>
      <c r="M159" s="4"/>
      <c r="N159" s="4"/>
      <c r="O159" s="4">
        <f t="shared" si="20"/>
        <v>0</v>
      </c>
      <c r="P159" s="4"/>
      <c r="Q159" s="4"/>
      <c r="R159" s="4">
        <f t="shared" si="21"/>
        <v>300000</v>
      </c>
      <c r="S159" s="4">
        <v>300000</v>
      </c>
      <c r="T159" s="4"/>
      <c r="U159" s="4">
        <f t="shared" si="22"/>
        <v>0</v>
      </c>
      <c r="V159" s="4"/>
      <c r="W159" s="4"/>
      <c r="X159" s="4">
        <f t="shared" si="23"/>
        <v>0</v>
      </c>
      <c r="Y159" s="4"/>
      <c r="Z159" s="4"/>
      <c r="AA159" s="4">
        <f>C159+I159-L159-O159-U159-X159-R159</f>
        <v>0</v>
      </c>
      <c r="AB159" s="7">
        <v>45428</v>
      </c>
    </row>
    <row r="160" spans="1:28" ht="15.75" hidden="1" x14ac:dyDescent="0.25">
      <c r="A160" s="29">
        <v>45371</v>
      </c>
      <c r="B160" s="72" t="s">
        <v>203</v>
      </c>
      <c r="C160" s="25">
        <v>1141700</v>
      </c>
      <c r="D160" s="27" t="s">
        <v>46</v>
      </c>
      <c r="E160" s="25" t="s">
        <v>81</v>
      </c>
      <c r="F160" s="25">
        <v>23.3</v>
      </c>
      <c r="G160" s="25" t="s">
        <v>39</v>
      </c>
      <c r="H160" s="25"/>
      <c r="I160" s="11">
        <f t="shared" si="18"/>
        <v>0</v>
      </c>
      <c r="J160" s="26" t="s">
        <v>28</v>
      </c>
      <c r="K160" s="11"/>
      <c r="L160" s="4">
        <f t="shared" si="19"/>
        <v>0</v>
      </c>
      <c r="M160" s="4"/>
      <c r="N160" s="4"/>
      <c r="O160" s="4">
        <f t="shared" si="20"/>
        <v>0</v>
      </c>
      <c r="P160" s="4"/>
      <c r="Q160" s="4"/>
      <c r="R160" s="4">
        <f t="shared" si="21"/>
        <v>0</v>
      </c>
      <c r="S160" s="4"/>
      <c r="T160" s="4"/>
      <c r="U160" s="4">
        <f t="shared" si="22"/>
        <v>0</v>
      </c>
      <c r="V160" s="4"/>
      <c r="W160" s="4"/>
      <c r="X160" s="4">
        <f t="shared" si="23"/>
        <v>0</v>
      </c>
      <c r="Y160" s="4"/>
      <c r="Z160" s="4"/>
      <c r="AA160" s="4">
        <f>C160+I160-L160-O160-U160-X160-R160</f>
        <v>1141700</v>
      </c>
      <c r="AB160" s="7"/>
    </row>
    <row r="161" spans="1:28" ht="15.75" hidden="1" x14ac:dyDescent="0.25">
      <c r="A161" s="29">
        <v>45376</v>
      </c>
      <c r="B161" s="73" t="s">
        <v>280</v>
      </c>
      <c r="C161" s="27">
        <v>7123000</v>
      </c>
      <c r="D161" s="27" t="s">
        <v>46</v>
      </c>
      <c r="E161" s="27" t="s">
        <v>109</v>
      </c>
      <c r="F161" s="27">
        <v>8250</v>
      </c>
      <c r="G161" s="27" t="s">
        <v>34</v>
      </c>
      <c r="H161" s="27"/>
      <c r="I161" s="11">
        <f t="shared" si="18"/>
        <v>0</v>
      </c>
      <c r="J161" s="31" t="s">
        <v>324</v>
      </c>
      <c r="K161" s="11"/>
      <c r="L161" s="4">
        <f t="shared" si="19"/>
        <v>0</v>
      </c>
      <c r="M161" s="4"/>
      <c r="N161" s="4"/>
      <c r="O161" s="4">
        <f t="shared" si="20"/>
        <v>0</v>
      </c>
      <c r="P161" s="4"/>
      <c r="Q161" s="4"/>
      <c r="R161" s="4">
        <f t="shared" si="21"/>
        <v>2123000</v>
      </c>
      <c r="S161" s="4">
        <v>356000</v>
      </c>
      <c r="T161" s="4">
        <v>1767000</v>
      </c>
      <c r="U161" s="4">
        <f t="shared" si="22"/>
        <v>5000000</v>
      </c>
      <c r="V161" s="4">
        <v>5000000</v>
      </c>
      <c r="W161" s="4"/>
      <c r="X161" s="4">
        <f t="shared" si="23"/>
        <v>0</v>
      </c>
      <c r="Y161" s="4"/>
      <c r="Z161" s="4"/>
      <c r="AA161" s="4">
        <f>C161+I161-L161-O161-U161-X161-R161</f>
        <v>0</v>
      </c>
      <c r="AB161" s="7">
        <v>45426</v>
      </c>
    </row>
    <row r="162" spans="1:28" ht="15.75" hidden="1" x14ac:dyDescent="0.25">
      <c r="A162" s="29">
        <v>45376</v>
      </c>
      <c r="B162" s="73" t="s">
        <v>280</v>
      </c>
      <c r="C162" s="25">
        <v>1344000</v>
      </c>
      <c r="D162" s="27" t="s">
        <v>46</v>
      </c>
      <c r="E162" s="25" t="s">
        <v>767</v>
      </c>
      <c r="F162" s="25">
        <v>400</v>
      </c>
      <c r="G162" s="27" t="s">
        <v>34</v>
      </c>
      <c r="H162" s="25"/>
      <c r="I162" s="11">
        <f t="shared" si="18"/>
        <v>0</v>
      </c>
      <c r="J162" s="31" t="s">
        <v>312</v>
      </c>
      <c r="K162" s="11"/>
      <c r="L162" s="4">
        <f t="shared" si="19"/>
        <v>0</v>
      </c>
      <c r="M162" s="4"/>
      <c r="N162" s="4"/>
      <c r="O162" s="4">
        <f t="shared" si="20"/>
        <v>0</v>
      </c>
      <c r="P162" s="4"/>
      <c r="Q162" s="4"/>
      <c r="R162" s="4">
        <f t="shared" si="21"/>
        <v>1344000</v>
      </c>
      <c r="S162" s="4">
        <v>1344000</v>
      </c>
      <c r="T162" s="4"/>
      <c r="U162" s="4">
        <f t="shared" si="22"/>
        <v>0</v>
      </c>
      <c r="V162" s="4"/>
      <c r="W162" s="4"/>
      <c r="X162" s="4">
        <f t="shared" si="23"/>
        <v>0</v>
      </c>
      <c r="Y162" s="4"/>
      <c r="Z162" s="4"/>
      <c r="AA162" s="4">
        <f>C162+I162-L162-O162-U162-X162-R162</f>
        <v>0</v>
      </c>
      <c r="AB162" s="7">
        <v>45426</v>
      </c>
    </row>
    <row r="163" spans="1:28" ht="15.75" hidden="1" x14ac:dyDescent="0.25">
      <c r="A163" s="29">
        <v>45376</v>
      </c>
      <c r="B163" s="73" t="s">
        <v>280</v>
      </c>
      <c r="C163" s="25">
        <v>1230000</v>
      </c>
      <c r="D163" s="27" t="s">
        <v>46</v>
      </c>
      <c r="E163" s="25" t="s">
        <v>87</v>
      </c>
      <c r="F163" s="25">
        <v>1000</v>
      </c>
      <c r="G163" s="25" t="s">
        <v>34</v>
      </c>
      <c r="H163" s="25"/>
      <c r="I163" s="11">
        <f t="shared" si="18"/>
        <v>0</v>
      </c>
      <c r="J163" s="31" t="s">
        <v>324</v>
      </c>
      <c r="K163" s="11"/>
      <c r="L163" s="4">
        <f t="shared" si="19"/>
        <v>0</v>
      </c>
      <c r="M163" s="4"/>
      <c r="N163" s="4"/>
      <c r="O163" s="4">
        <f t="shared" si="20"/>
        <v>0</v>
      </c>
      <c r="P163" s="4"/>
      <c r="Q163" s="4"/>
      <c r="R163" s="4">
        <f t="shared" si="21"/>
        <v>1230000</v>
      </c>
      <c r="S163" s="4"/>
      <c r="T163" s="4">
        <v>1230000</v>
      </c>
      <c r="U163" s="4">
        <f t="shared" si="22"/>
        <v>0</v>
      </c>
      <c r="V163" s="4"/>
      <c r="W163" s="4"/>
      <c r="X163" s="4">
        <f t="shared" si="23"/>
        <v>0</v>
      </c>
      <c r="Y163" s="4"/>
      <c r="Z163" s="4"/>
      <c r="AA163" s="4">
        <f>C163+I163-L163-O163-U163-X163-R163</f>
        <v>0</v>
      </c>
      <c r="AB163" s="7">
        <v>45427</v>
      </c>
    </row>
    <row r="164" spans="1:28" ht="15.75" hidden="1" x14ac:dyDescent="0.25">
      <c r="A164" s="29">
        <v>45376</v>
      </c>
      <c r="B164" s="73" t="s">
        <v>118</v>
      </c>
      <c r="C164" s="25">
        <v>1500000</v>
      </c>
      <c r="D164" s="25" t="s">
        <v>46</v>
      </c>
      <c r="E164" s="25" t="s">
        <v>384</v>
      </c>
      <c r="F164" s="25">
        <v>6</v>
      </c>
      <c r="G164" s="27" t="s">
        <v>48</v>
      </c>
      <c r="H164" s="25"/>
      <c r="I164" s="11">
        <f t="shared" si="18"/>
        <v>0</v>
      </c>
      <c r="J164" s="32" t="s">
        <v>312</v>
      </c>
      <c r="K164" s="11"/>
      <c r="L164" s="4">
        <f t="shared" si="19"/>
        <v>0</v>
      </c>
      <c r="M164" s="4"/>
      <c r="N164" s="4"/>
      <c r="O164" s="4">
        <f t="shared" si="20"/>
        <v>1500000</v>
      </c>
      <c r="P164" s="4"/>
      <c r="Q164" s="4">
        <v>1500000</v>
      </c>
      <c r="R164" s="4">
        <f t="shared" si="21"/>
        <v>0</v>
      </c>
      <c r="S164" s="4"/>
      <c r="T164" s="4"/>
      <c r="U164" s="4">
        <f t="shared" si="22"/>
        <v>0</v>
      </c>
      <c r="V164" s="4"/>
      <c r="W164" s="4"/>
      <c r="X164" s="4">
        <f t="shared" si="23"/>
        <v>0</v>
      </c>
      <c r="Y164" s="4"/>
      <c r="Z164" s="4"/>
      <c r="AA164" s="4">
        <f>C164+I164-L164-O164-U164-X164-R164</f>
        <v>0</v>
      </c>
      <c r="AB164" s="7">
        <v>45418</v>
      </c>
    </row>
    <row r="165" spans="1:28" ht="15.75" hidden="1" x14ac:dyDescent="0.25">
      <c r="A165" s="29">
        <v>45376</v>
      </c>
      <c r="B165" s="72" t="s">
        <v>45</v>
      </c>
      <c r="C165" s="27">
        <v>4350000</v>
      </c>
      <c r="D165" s="25" t="s">
        <v>52</v>
      </c>
      <c r="E165" s="27" t="s">
        <v>47</v>
      </c>
      <c r="F165" s="27">
        <v>30</v>
      </c>
      <c r="G165" s="25" t="s">
        <v>48</v>
      </c>
      <c r="H165" s="27"/>
      <c r="I165" s="11">
        <f t="shared" si="18"/>
        <v>0</v>
      </c>
      <c r="J165" s="32" t="s">
        <v>312</v>
      </c>
      <c r="K165" s="11" t="s">
        <v>1385</v>
      </c>
      <c r="L165" s="4">
        <f t="shared" si="19"/>
        <v>0</v>
      </c>
      <c r="M165" s="4"/>
      <c r="N165" s="4"/>
      <c r="O165" s="4">
        <f t="shared" si="20"/>
        <v>4350000</v>
      </c>
      <c r="P165" s="4">
        <v>4350000</v>
      </c>
      <c r="Q165" s="4"/>
      <c r="R165" s="4">
        <f t="shared" si="21"/>
        <v>0</v>
      </c>
      <c r="S165" s="4"/>
      <c r="T165" s="4"/>
      <c r="U165" s="4">
        <f t="shared" si="22"/>
        <v>0</v>
      </c>
      <c r="V165" s="4"/>
      <c r="W165" s="4"/>
      <c r="X165" s="4">
        <f t="shared" si="23"/>
        <v>0</v>
      </c>
      <c r="Y165" s="4"/>
      <c r="Z165" s="4"/>
      <c r="AA165" s="4">
        <f>C165+I165-L165-O165-U165-X165-R165</f>
        <v>0</v>
      </c>
      <c r="AB165" s="7">
        <v>45415</v>
      </c>
    </row>
    <row r="166" spans="1:28" ht="15.75" hidden="1" x14ac:dyDescent="0.25">
      <c r="A166" s="29">
        <v>45376</v>
      </c>
      <c r="B166" s="72" t="s">
        <v>45</v>
      </c>
      <c r="C166" s="25">
        <v>4350000</v>
      </c>
      <c r="D166" s="25" t="s">
        <v>52</v>
      </c>
      <c r="E166" s="25" t="s">
        <v>135</v>
      </c>
      <c r="F166" s="25">
        <v>30</v>
      </c>
      <c r="G166" s="25" t="s">
        <v>48</v>
      </c>
      <c r="H166" s="25"/>
      <c r="I166" s="11">
        <f t="shared" si="18"/>
        <v>0</v>
      </c>
      <c r="J166" s="31" t="s">
        <v>312</v>
      </c>
      <c r="K166" s="11" t="s">
        <v>1385</v>
      </c>
      <c r="L166" s="4">
        <f t="shared" si="19"/>
        <v>0</v>
      </c>
      <c r="M166" s="4"/>
      <c r="N166" s="4"/>
      <c r="O166" s="4">
        <f t="shared" si="20"/>
        <v>4350000</v>
      </c>
      <c r="P166" s="4">
        <v>4350000</v>
      </c>
      <c r="Q166" s="4"/>
      <c r="R166" s="4">
        <f t="shared" si="21"/>
        <v>0</v>
      </c>
      <c r="S166" s="4"/>
      <c r="T166" s="4"/>
      <c r="U166" s="4">
        <f t="shared" si="22"/>
        <v>0</v>
      </c>
      <c r="V166" s="4"/>
      <c r="W166" s="4"/>
      <c r="X166" s="4">
        <f t="shared" si="23"/>
        <v>0</v>
      </c>
      <c r="Y166" s="4"/>
      <c r="Z166" s="4"/>
      <c r="AA166" s="4">
        <f>C166+I166-L166-O166-U166-X166-R166</f>
        <v>0</v>
      </c>
      <c r="AB166" s="7">
        <v>45415</v>
      </c>
    </row>
    <row r="167" spans="1:28" ht="15.75" hidden="1" x14ac:dyDescent="0.25">
      <c r="A167" s="24">
        <v>45376</v>
      </c>
      <c r="B167" s="72" t="s">
        <v>309</v>
      </c>
      <c r="C167" s="25">
        <v>3041000</v>
      </c>
      <c r="D167" s="25" t="s">
        <v>46</v>
      </c>
      <c r="E167" s="25" t="s">
        <v>298</v>
      </c>
      <c r="F167" s="25">
        <v>5200</v>
      </c>
      <c r="G167" s="25" t="s">
        <v>34</v>
      </c>
      <c r="H167" s="25"/>
      <c r="I167" s="11">
        <f t="shared" si="18"/>
        <v>0</v>
      </c>
      <c r="J167" s="31" t="s">
        <v>324</v>
      </c>
      <c r="K167" s="11"/>
      <c r="L167" s="4">
        <f t="shared" si="19"/>
        <v>0</v>
      </c>
      <c r="M167" s="4"/>
      <c r="N167" s="4"/>
      <c r="O167" s="4">
        <f t="shared" si="20"/>
        <v>0</v>
      </c>
      <c r="P167" s="4"/>
      <c r="Q167" s="4"/>
      <c r="R167" s="4">
        <f t="shared" si="21"/>
        <v>0</v>
      </c>
      <c r="S167" s="4"/>
      <c r="T167" s="4"/>
      <c r="U167" s="4">
        <f t="shared" si="22"/>
        <v>3041000</v>
      </c>
      <c r="V167" s="4">
        <v>3041000</v>
      </c>
      <c r="W167" s="4"/>
      <c r="X167" s="4">
        <f t="shared" si="23"/>
        <v>0</v>
      </c>
      <c r="Y167" s="4"/>
      <c r="Z167" s="4"/>
      <c r="AA167" s="4">
        <f>C167+I167-L167-O167-U167-X167-R167</f>
        <v>0</v>
      </c>
      <c r="AB167" s="7">
        <v>45425</v>
      </c>
    </row>
    <row r="168" spans="1:28" ht="15.75" hidden="1" x14ac:dyDescent="0.25">
      <c r="A168" s="29">
        <v>45377</v>
      </c>
      <c r="B168" s="72" t="s">
        <v>147</v>
      </c>
      <c r="C168" s="25">
        <v>7400000</v>
      </c>
      <c r="D168" s="27" t="s">
        <v>52</v>
      </c>
      <c r="E168" s="27" t="s">
        <v>63</v>
      </c>
      <c r="F168" s="25">
        <v>20</v>
      </c>
      <c r="G168" s="25" t="s">
        <v>48</v>
      </c>
      <c r="H168" s="25"/>
      <c r="I168" s="11">
        <f t="shared" si="18"/>
        <v>0</v>
      </c>
      <c r="J168" s="31" t="s">
        <v>312</v>
      </c>
      <c r="K168" s="11"/>
      <c r="L168" s="4">
        <f t="shared" si="19"/>
        <v>0</v>
      </c>
      <c r="M168" s="4"/>
      <c r="N168" s="4"/>
      <c r="O168" s="4">
        <f t="shared" si="20"/>
        <v>7400000</v>
      </c>
      <c r="P168" s="4">
        <v>7400000</v>
      </c>
      <c r="Q168" s="4"/>
      <c r="R168" s="4">
        <f t="shared" si="21"/>
        <v>0</v>
      </c>
      <c r="S168" s="4"/>
      <c r="T168" s="4"/>
      <c r="U168" s="4">
        <f t="shared" si="22"/>
        <v>0</v>
      </c>
      <c r="V168" s="4"/>
      <c r="W168" s="4"/>
      <c r="X168" s="4">
        <f t="shared" si="23"/>
        <v>0</v>
      </c>
      <c r="Y168" s="4"/>
      <c r="Z168" s="4"/>
      <c r="AA168" s="4">
        <f>C168+I168-L168-O168-U168-X168-R168</f>
        <v>0</v>
      </c>
      <c r="AB168" s="7">
        <v>45413</v>
      </c>
    </row>
    <row r="169" spans="1:28" ht="15.75" hidden="1" x14ac:dyDescent="0.25">
      <c r="A169" s="29">
        <v>45377</v>
      </c>
      <c r="B169" s="72" t="s">
        <v>134</v>
      </c>
      <c r="C169" s="25">
        <v>1248000</v>
      </c>
      <c r="D169" s="27" t="s">
        <v>52</v>
      </c>
      <c r="E169" s="25" t="s">
        <v>42</v>
      </c>
      <c r="F169" s="25">
        <v>1500</v>
      </c>
      <c r="G169" s="25" t="s">
        <v>34</v>
      </c>
      <c r="H169" s="25"/>
      <c r="I169" s="11">
        <f t="shared" si="18"/>
        <v>0</v>
      </c>
      <c r="J169" s="31" t="s">
        <v>312</v>
      </c>
      <c r="K169" s="11" t="s">
        <v>1352</v>
      </c>
      <c r="L169" s="4">
        <f t="shared" si="19"/>
        <v>0</v>
      </c>
      <c r="M169" s="4"/>
      <c r="N169" s="4"/>
      <c r="O169" s="4">
        <f t="shared" si="20"/>
        <v>1248000</v>
      </c>
      <c r="P169" s="4">
        <v>1248000</v>
      </c>
      <c r="Q169" s="4"/>
      <c r="R169" s="4">
        <f t="shared" si="21"/>
        <v>0</v>
      </c>
      <c r="S169" s="4"/>
      <c r="T169" s="4"/>
      <c r="U169" s="4">
        <f t="shared" si="22"/>
        <v>0</v>
      </c>
      <c r="V169" s="4"/>
      <c r="W169" s="4"/>
      <c r="X169" s="4">
        <f t="shared" si="23"/>
        <v>0</v>
      </c>
      <c r="Y169" s="4"/>
      <c r="Z169" s="4"/>
      <c r="AA169" s="4">
        <f>C169+I169-L169-O169-U169-X169-R169</f>
        <v>0</v>
      </c>
      <c r="AB169" s="7">
        <v>45414</v>
      </c>
    </row>
    <row r="170" spans="1:28" ht="15.75" hidden="1" x14ac:dyDescent="0.25">
      <c r="A170" s="29">
        <v>45377</v>
      </c>
      <c r="B170" s="72" t="s">
        <v>134</v>
      </c>
      <c r="C170" s="27">
        <v>900000</v>
      </c>
      <c r="D170" s="27" t="s">
        <v>52</v>
      </c>
      <c r="E170" s="27" t="s">
        <v>150</v>
      </c>
      <c r="F170" s="27">
        <v>20</v>
      </c>
      <c r="G170" s="27" t="s">
        <v>77</v>
      </c>
      <c r="H170" s="27"/>
      <c r="I170" s="11">
        <f t="shared" si="18"/>
        <v>0</v>
      </c>
      <c r="J170" s="31" t="s">
        <v>312</v>
      </c>
      <c r="K170" s="11" t="s">
        <v>1352</v>
      </c>
      <c r="L170" s="4">
        <f t="shared" si="19"/>
        <v>0</v>
      </c>
      <c r="M170" s="4"/>
      <c r="N170" s="4"/>
      <c r="O170" s="4">
        <f t="shared" si="20"/>
        <v>900000</v>
      </c>
      <c r="P170" s="4">
        <v>900000</v>
      </c>
      <c r="Q170" s="4"/>
      <c r="R170" s="4">
        <f t="shared" si="21"/>
        <v>0</v>
      </c>
      <c r="S170" s="4"/>
      <c r="T170" s="4"/>
      <c r="U170" s="4">
        <f t="shared" si="22"/>
        <v>0</v>
      </c>
      <c r="V170" s="4"/>
      <c r="W170" s="4"/>
      <c r="X170" s="4">
        <f t="shared" si="23"/>
        <v>0</v>
      </c>
      <c r="Y170" s="4"/>
      <c r="Z170" s="4"/>
      <c r="AA170" s="4">
        <f>C170+I170-L170-O170-U170-X170-R170</f>
        <v>0</v>
      </c>
      <c r="AB170" s="7">
        <v>45414</v>
      </c>
    </row>
    <row r="171" spans="1:28" ht="15.75" hidden="1" x14ac:dyDescent="0.25">
      <c r="A171" s="29">
        <v>45377</v>
      </c>
      <c r="B171" s="72" t="s">
        <v>134</v>
      </c>
      <c r="C171" s="25">
        <v>2625000</v>
      </c>
      <c r="D171" s="27" t="s">
        <v>52</v>
      </c>
      <c r="E171" s="25" t="s">
        <v>179</v>
      </c>
      <c r="F171" s="25">
        <v>1500</v>
      </c>
      <c r="G171" s="25" t="s">
        <v>34</v>
      </c>
      <c r="H171" s="25"/>
      <c r="I171" s="11">
        <f t="shared" si="18"/>
        <v>0</v>
      </c>
      <c r="J171" s="31" t="s">
        <v>312</v>
      </c>
      <c r="K171" s="11" t="s">
        <v>1352</v>
      </c>
      <c r="L171" s="4">
        <f t="shared" si="19"/>
        <v>0</v>
      </c>
      <c r="M171" s="4"/>
      <c r="N171" s="4"/>
      <c r="O171" s="4">
        <f t="shared" si="20"/>
        <v>2625000</v>
      </c>
      <c r="P171" s="4">
        <v>2625000</v>
      </c>
      <c r="Q171" s="4"/>
      <c r="R171" s="4">
        <f t="shared" si="21"/>
        <v>0</v>
      </c>
      <c r="S171" s="4"/>
      <c r="T171" s="4"/>
      <c r="U171" s="4">
        <f t="shared" si="22"/>
        <v>0</v>
      </c>
      <c r="V171" s="4"/>
      <c r="W171" s="4"/>
      <c r="X171" s="4">
        <f t="shared" si="23"/>
        <v>0</v>
      </c>
      <c r="Y171" s="4"/>
      <c r="Z171" s="4"/>
      <c r="AA171" s="4">
        <f>C171+I171-L171-O171-U171-X171-R171</f>
        <v>0</v>
      </c>
      <c r="AB171" s="7">
        <v>45414</v>
      </c>
    </row>
    <row r="172" spans="1:28" ht="15.75" hidden="1" x14ac:dyDescent="0.25">
      <c r="A172" s="29">
        <v>45377</v>
      </c>
      <c r="B172" s="72" t="s">
        <v>134</v>
      </c>
      <c r="C172" s="25">
        <v>450000</v>
      </c>
      <c r="D172" s="27" t="s">
        <v>52</v>
      </c>
      <c r="E172" s="25" t="s">
        <v>130</v>
      </c>
      <c r="F172" s="25">
        <v>10</v>
      </c>
      <c r="G172" s="25" t="s">
        <v>77</v>
      </c>
      <c r="H172" s="25"/>
      <c r="I172" s="11">
        <f t="shared" si="18"/>
        <v>0</v>
      </c>
      <c r="J172" s="31" t="s">
        <v>312</v>
      </c>
      <c r="K172" s="11" t="s">
        <v>1352</v>
      </c>
      <c r="L172" s="4">
        <f t="shared" si="19"/>
        <v>0</v>
      </c>
      <c r="M172" s="4"/>
      <c r="N172" s="4"/>
      <c r="O172" s="4">
        <f t="shared" si="20"/>
        <v>450000</v>
      </c>
      <c r="P172" s="4">
        <v>450000</v>
      </c>
      <c r="Q172" s="4"/>
      <c r="R172" s="4">
        <f t="shared" si="21"/>
        <v>0</v>
      </c>
      <c r="S172" s="4"/>
      <c r="T172" s="4"/>
      <c r="U172" s="4">
        <f t="shared" si="22"/>
        <v>0</v>
      </c>
      <c r="V172" s="4"/>
      <c r="W172" s="4"/>
      <c r="X172" s="4">
        <f t="shared" si="23"/>
        <v>0</v>
      </c>
      <c r="Y172" s="4"/>
      <c r="Z172" s="4"/>
      <c r="AA172" s="4">
        <f>C172+I172-L172-O172-U172-X172-R172</f>
        <v>0</v>
      </c>
      <c r="AB172" s="7">
        <v>45414</v>
      </c>
    </row>
    <row r="173" spans="1:28" ht="15.75" hidden="1" x14ac:dyDescent="0.25">
      <c r="A173" s="29">
        <v>45377</v>
      </c>
      <c r="B173" s="72" t="s">
        <v>134</v>
      </c>
      <c r="C173" s="27">
        <v>777000</v>
      </c>
      <c r="D173" s="27" t="s">
        <v>52</v>
      </c>
      <c r="E173" s="27" t="s">
        <v>50</v>
      </c>
      <c r="F173" s="27">
        <v>200</v>
      </c>
      <c r="G173" s="25" t="s">
        <v>34</v>
      </c>
      <c r="H173" s="27"/>
      <c r="I173" s="11">
        <f t="shared" si="18"/>
        <v>0</v>
      </c>
      <c r="J173" s="31" t="s">
        <v>312</v>
      </c>
      <c r="K173" s="11" t="s">
        <v>1352</v>
      </c>
      <c r="L173" s="4">
        <f t="shared" si="19"/>
        <v>0</v>
      </c>
      <c r="M173" s="4"/>
      <c r="N173" s="4"/>
      <c r="O173" s="4">
        <f t="shared" si="20"/>
        <v>777000</v>
      </c>
      <c r="P173" s="4">
        <v>777000</v>
      </c>
      <c r="Q173" s="4"/>
      <c r="R173" s="4">
        <f t="shared" si="21"/>
        <v>0</v>
      </c>
      <c r="S173" s="4"/>
      <c r="T173" s="4"/>
      <c r="U173" s="4">
        <f t="shared" si="22"/>
        <v>0</v>
      </c>
      <c r="V173" s="4"/>
      <c r="W173" s="4"/>
      <c r="X173" s="4">
        <f t="shared" si="23"/>
        <v>0</v>
      </c>
      <c r="Y173" s="4"/>
      <c r="Z173" s="4"/>
      <c r="AA173" s="4">
        <f>C173+I173-L173-O173-U173-X173-R173</f>
        <v>0</v>
      </c>
      <c r="AB173" s="7">
        <v>45414</v>
      </c>
    </row>
    <row r="174" spans="1:28" ht="15.75" hidden="1" x14ac:dyDescent="0.25">
      <c r="A174" s="29">
        <v>45378</v>
      </c>
      <c r="B174" s="72" t="s">
        <v>263</v>
      </c>
      <c r="C174" s="25">
        <v>23920000</v>
      </c>
      <c r="D174" s="27" t="s">
        <v>46</v>
      </c>
      <c r="E174" s="25" t="s">
        <v>406</v>
      </c>
      <c r="F174" s="25">
        <v>20800</v>
      </c>
      <c r="G174" s="27" t="s">
        <v>34</v>
      </c>
      <c r="H174" s="25"/>
      <c r="I174" s="11">
        <f t="shared" si="18"/>
        <v>0</v>
      </c>
      <c r="J174" s="31" t="s">
        <v>312</v>
      </c>
      <c r="K174" s="11" t="s">
        <v>1429</v>
      </c>
      <c r="L174" s="4">
        <f t="shared" si="19"/>
        <v>0</v>
      </c>
      <c r="M174" s="4"/>
      <c r="N174" s="4"/>
      <c r="O174" s="4">
        <f t="shared" si="20"/>
        <v>23920000</v>
      </c>
      <c r="P174" s="4">
        <v>1864000</v>
      </c>
      <c r="Q174" s="4">
        <v>22056000</v>
      </c>
      <c r="R174" s="4">
        <f t="shared" si="21"/>
        <v>0</v>
      </c>
      <c r="S174" s="4"/>
      <c r="T174" s="4"/>
      <c r="U174" s="4">
        <f t="shared" si="22"/>
        <v>0</v>
      </c>
      <c r="V174" s="4"/>
      <c r="W174" s="4"/>
      <c r="X174" s="4">
        <f t="shared" si="23"/>
        <v>0</v>
      </c>
      <c r="Y174" s="4"/>
      <c r="Z174" s="4"/>
      <c r="AA174" s="4">
        <f>C174+I174-L174-O174-U174-X174-R174</f>
        <v>0</v>
      </c>
      <c r="AB174" s="7">
        <v>45425</v>
      </c>
    </row>
    <row r="175" spans="1:28" ht="15.75" hidden="1" x14ac:dyDescent="0.25">
      <c r="A175" s="29">
        <v>45378</v>
      </c>
      <c r="B175" s="72" t="s">
        <v>107</v>
      </c>
      <c r="C175" s="25">
        <v>1850000</v>
      </c>
      <c r="D175" s="25" t="s">
        <v>46</v>
      </c>
      <c r="E175" s="25" t="s">
        <v>108</v>
      </c>
      <c r="F175" s="25">
        <v>3200</v>
      </c>
      <c r="G175" s="25" t="s">
        <v>34</v>
      </c>
      <c r="H175" s="25"/>
      <c r="I175" s="11">
        <f t="shared" si="18"/>
        <v>0</v>
      </c>
      <c r="J175" s="12" t="s">
        <v>312</v>
      </c>
      <c r="K175" s="11" t="s">
        <v>1177</v>
      </c>
      <c r="L175" s="4">
        <f t="shared" si="19"/>
        <v>0</v>
      </c>
      <c r="M175" s="4"/>
      <c r="N175" s="4"/>
      <c r="O175" s="4">
        <f t="shared" si="20"/>
        <v>1850000</v>
      </c>
      <c r="P175" s="4">
        <v>1850000</v>
      </c>
      <c r="Q175" s="4"/>
      <c r="R175" s="4">
        <f t="shared" si="21"/>
        <v>0</v>
      </c>
      <c r="S175" s="4"/>
      <c r="T175" s="4"/>
      <c r="U175" s="4">
        <f t="shared" si="22"/>
        <v>0</v>
      </c>
      <c r="V175" s="4"/>
      <c r="W175" s="4"/>
      <c r="X175" s="4">
        <f t="shared" si="23"/>
        <v>0</v>
      </c>
      <c r="Y175" s="4"/>
      <c r="Z175" s="4"/>
      <c r="AA175" s="4">
        <f>C175+I175-L175-O175-U175-X175-R175</f>
        <v>0</v>
      </c>
      <c r="AB175" s="7">
        <v>45415</v>
      </c>
    </row>
    <row r="176" spans="1:28" ht="15.75" hidden="1" x14ac:dyDescent="0.25">
      <c r="A176" s="29">
        <v>45378</v>
      </c>
      <c r="B176" s="72" t="s">
        <v>107</v>
      </c>
      <c r="C176" s="27">
        <v>4939200</v>
      </c>
      <c r="D176" s="25" t="s">
        <v>46</v>
      </c>
      <c r="E176" s="27" t="s">
        <v>120</v>
      </c>
      <c r="F176" s="27">
        <v>100.8</v>
      </c>
      <c r="G176" s="25" t="s">
        <v>39</v>
      </c>
      <c r="H176" s="27"/>
      <c r="I176" s="11">
        <f t="shared" si="18"/>
        <v>0</v>
      </c>
      <c r="J176" s="12" t="s">
        <v>312</v>
      </c>
      <c r="K176" s="11" t="s">
        <v>1177</v>
      </c>
      <c r="L176" s="4">
        <f t="shared" si="19"/>
        <v>0</v>
      </c>
      <c r="M176" s="4"/>
      <c r="N176" s="4"/>
      <c r="O176" s="4">
        <f t="shared" si="20"/>
        <v>4939200</v>
      </c>
      <c r="P176" s="4">
        <v>4939200</v>
      </c>
      <c r="Q176" s="4"/>
      <c r="R176" s="4">
        <f t="shared" si="21"/>
        <v>0</v>
      </c>
      <c r="S176" s="4"/>
      <c r="T176" s="4"/>
      <c r="U176" s="4">
        <f t="shared" si="22"/>
        <v>0</v>
      </c>
      <c r="V176" s="4"/>
      <c r="W176" s="4"/>
      <c r="X176" s="4">
        <f t="shared" si="23"/>
        <v>0</v>
      </c>
      <c r="Y176" s="4"/>
      <c r="Z176" s="4"/>
      <c r="AA176" s="4">
        <f>C176+I176-L176-O176-U176-X176-R176</f>
        <v>0</v>
      </c>
      <c r="AB176" s="7">
        <v>45415</v>
      </c>
    </row>
    <row r="177" spans="1:28" ht="15.75" hidden="1" x14ac:dyDescent="0.25">
      <c r="A177" s="29">
        <v>45378</v>
      </c>
      <c r="B177" s="72" t="s">
        <v>107</v>
      </c>
      <c r="C177" s="25">
        <v>11200000</v>
      </c>
      <c r="D177" s="25" t="s">
        <v>46</v>
      </c>
      <c r="E177" s="25" t="s">
        <v>87</v>
      </c>
      <c r="F177" s="25">
        <v>10000</v>
      </c>
      <c r="G177" s="25" t="s">
        <v>34</v>
      </c>
      <c r="H177" s="25"/>
      <c r="I177" s="11">
        <f t="shared" si="18"/>
        <v>0</v>
      </c>
      <c r="J177" s="12" t="s">
        <v>312</v>
      </c>
      <c r="K177" s="11" t="s">
        <v>1177</v>
      </c>
      <c r="L177" s="4">
        <f t="shared" si="19"/>
        <v>0</v>
      </c>
      <c r="M177" s="4"/>
      <c r="N177" s="4"/>
      <c r="O177" s="4">
        <f t="shared" si="20"/>
        <v>11200000</v>
      </c>
      <c r="P177" s="4">
        <v>11200000</v>
      </c>
      <c r="Q177" s="4"/>
      <c r="R177" s="4">
        <f t="shared" si="21"/>
        <v>0</v>
      </c>
      <c r="S177" s="4"/>
      <c r="T177" s="4"/>
      <c r="U177" s="4">
        <f t="shared" si="22"/>
        <v>0</v>
      </c>
      <c r="V177" s="4"/>
      <c r="W177" s="4"/>
      <c r="X177" s="4">
        <f t="shared" si="23"/>
        <v>0</v>
      </c>
      <c r="Y177" s="4"/>
      <c r="Z177" s="4"/>
      <c r="AA177" s="4">
        <f>C177+I177-L177-O177-U177-X177-R177</f>
        <v>0</v>
      </c>
      <c r="AB177" s="7">
        <v>45415</v>
      </c>
    </row>
    <row r="178" spans="1:28" ht="15.75" x14ac:dyDescent="0.25">
      <c r="A178" s="29">
        <v>45378</v>
      </c>
      <c r="B178" s="73" t="s">
        <v>205</v>
      </c>
      <c r="C178" s="25">
        <v>4500000</v>
      </c>
      <c r="D178" s="27" t="s">
        <v>46</v>
      </c>
      <c r="E178" s="25" t="s">
        <v>69</v>
      </c>
      <c r="F178" s="25">
        <v>25</v>
      </c>
      <c r="G178" s="25" t="s">
        <v>39</v>
      </c>
      <c r="H178" s="25"/>
      <c r="I178" s="11">
        <f t="shared" si="18"/>
        <v>0</v>
      </c>
      <c r="J178" s="26" t="s">
        <v>28</v>
      </c>
      <c r="K178" s="11" t="s">
        <v>1458</v>
      </c>
      <c r="L178" s="4">
        <f t="shared" si="19"/>
        <v>0</v>
      </c>
      <c r="M178" s="4"/>
      <c r="N178" s="4"/>
      <c r="O178" s="4">
        <f t="shared" si="20"/>
        <v>0</v>
      </c>
      <c r="P178" s="4"/>
      <c r="Q178" s="4"/>
      <c r="R178" s="4">
        <f t="shared" si="21"/>
        <v>0</v>
      </c>
      <c r="S178" s="4"/>
      <c r="T178" s="4"/>
      <c r="U178" s="4">
        <f t="shared" si="22"/>
        <v>0</v>
      </c>
      <c r="V178" s="4"/>
      <c r="W178" s="4"/>
      <c r="X178" s="4">
        <f t="shared" si="23"/>
        <v>0</v>
      </c>
      <c r="Y178" s="4"/>
      <c r="Z178" s="4"/>
      <c r="AA178" s="4">
        <f>C178+I178-L178-O178-U178-X178-R178</f>
        <v>4500000</v>
      </c>
      <c r="AB178" s="7"/>
    </row>
    <row r="179" spans="1:28" ht="15.75" hidden="1" x14ac:dyDescent="0.25">
      <c r="A179" s="29">
        <v>45379</v>
      </c>
      <c r="B179" s="73" t="s">
        <v>122</v>
      </c>
      <c r="C179" s="25">
        <v>6250000</v>
      </c>
      <c r="D179" s="27" t="s">
        <v>46</v>
      </c>
      <c r="E179" s="25" t="s">
        <v>128</v>
      </c>
      <c r="F179" s="25">
        <v>50</v>
      </c>
      <c r="G179" s="25" t="s">
        <v>39</v>
      </c>
      <c r="H179" s="25"/>
      <c r="I179" s="11">
        <f t="shared" si="18"/>
        <v>0</v>
      </c>
      <c r="J179" s="26" t="s">
        <v>28</v>
      </c>
      <c r="K179" s="11"/>
      <c r="L179" s="4">
        <f t="shared" si="19"/>
        <v>0</v>
      </c>
      <c r="M179" s="4"/>
      <c r="N179" s="4"/>
      <c r="O179" s="4">
        <f t="shared" si="20"/>
        <v>0</v>
      </c>
      <c r="P179" s="4"/>
      <c r="Q179" s="4"/>
      <c r="R179" s="4">
        <f t="shared" si="21"/>
        <v>0</v>
      </c>
      <c r="S179" s="4"/>
      <c r="T179" s="4"/>
      <c r="U179" s="4">
        <f t="shared" si="22"/>
        <v>0</v>
      </c>
      <c r="V179" s="4"/>
      <c r="W179" s="4"/>
      <c r="X179" s="4">
        <f t="shared" si="23"/>
        <v>0</v>
      </c>
      <c r="Y179" s="4"/>
      <c r="Z179" s="4"/>
      <c r="AA179" s="4">
        <f>C179+I179-L179-O179-U179-X179-R179</f>
        <v>6250000</v>
      </c>
      <c r="AB179" s="7"/>
    </row>
    <row r="180" spans="1:28" ht="15.75" hidden="1" x14ac:dyDescent="0.25">
      <c r="A180" s="29">
        <v>45379</v>
      </c>
      <c r="B180" s="73" t="s">
        <v>134</v>
      </c>
      <c r="C180" s="25">
        <v>4500000</v>
      </c>
      <c r="D180" s="25" t="s">
        <v>46</v>
      </c>
      <c r="E180" s="25" t="s">
        <v>42</v>
      </c>
      <c r="F180" s="25">
        <v>1000</v>
      </c>
      <c r="G180" s="27" t="s">
        <v>34</v>
      </c>
      <c r="H180" s="25"/>
      <c r="I180" s="11">
        <f t="shared" si="18"/>
        <v>0</v>
      </c>
      <c r="J180" s="31" t="s">
        <v>312</v>
      </c>
      <c r="K180" s="11" t="s">
        <v>1433</v>
      </c>
      <c r="L180" s="4">
        <f t="shared" si="19"/>
        <v>0</v>
      </c>
      <c r="M180" s="4"/>
      <c r="N180" s="4"/>
      <c r="O180" s="4">
        <f t="shared" si="20"/>
        <v>4500000</v>
      </c>
      <c r="P180" s="4">
        <v>4500000</v>
      </c>
      <c r="Q180" s="4"/>
      <c r="R180" s="4">
        <f t="shared" si="21"/>
        <v>0</v>
      </c>
      <c r="S180" s="4"/>
      <c r="T180" s="4"/>
      <c r="U180" s="4">
        <f t="shared" si="22"/>
        <v>0</v>
      </c>
      <c r="V180" s="4"/>
      <c r="W180" s="4"/>
      <c r="X180" s="4">
        <f t="shared" si="23"/>
        <v>0</v>
      </c>
      <c r="Y180" s="4"/>
      <c r="Z180" s="4"/>
      <c r="AA180" s="4">
        <f>C180+I180-L180-O180-U180-X180-R180</f>
        <v>0</v>
      </c>
      <c r="AB180" s="7"/>
    </row>
    <row r="181" spans="1:28" ht="15.75" hidden="1" x14ac:dyDescent="0.25">
      <c r="A181" s="29">
        <v>45379</v>
      </c>
      <c r="B181" s="73" t="s">
        <v>134</v>
      </c>
      <c r="C181" s="27">
        <v>545000</v>
      </c>
      <c r="D181" s="25" t="s">
        <v>46</v>
      </c>
      <c r="E181" s="27" t="s">
        <v>109</v>
      </c>
      <c r="F181" s="27">
        <v>500</v>
      </c>
      <c r="G181" s="27" t="s">
        <v>34</v>
      </c>
      <c r="H181" s="27"/>
      <c r="I181" s="11">
        <f t="shared" si="18"/>
        <v>0</v>
      </c>
      <c r="J181" s="31" t="s">
        <v>312</v>
      </c>
      <c r="K181" s="11" t="s">
        <v>1433</v>
      </c>
      <c r="L181" s="4">
        <f t="shared" si="19"/>
        <v>0</v>
      </c>
      <c r="M181" s="4"/>
      <c r="N181" s="4"/>
      <c r="O181" s="4">
        <f t="shared" si="20"/>
        <v>545000</v>
      </c>
      <c r="P181" s="4">
        <v>545000</v>
      </c>
      <c r="Q181" s="4"/>
      <c r="R181" s="4">
        <f t="shared" si="21"/>
        <v>0</v>
      </c>
      <c r="S181" s="4"/>
      <c r="T181" s="4"/>
      <c r="U181" s="4">
        <f t="shared" si="22"/>
        <v>0</v>
      </c>
      <c r="V181" s="4"/>
      <c r="W181" s="4"/>
      <c r="X181" s="4">
        <f t="shared" si="23"/>
        <v>0</v>
      </c>
      <c r="Y181" s="4"/>
      <c r="Z181" s="4"/>
      <c r="AA181" s="4">
        <f>C181+I181-L181-O181-U181-X181-R181</f>
        <v>0</v>
      </c>
      <c r="AB181" s="7"/>
    </row>
    <row r="182" spans="1:28" ht="15.75" hidden="1" x14ac:dyDescent="0.25">
      <c r="A182" s="24">
        <v>45379</v>
      </c>
      <c r="B182" s="72" t="s">
        <v>116</v>
      </c>
      <c r="C182" s="25">
        <v>3243000</v>
      </c>
      <c r="D182" s="25" t="s">
        <v>46</v>
      </c>
      <c r="E182" s="25" t="s">
        <v>1372</v>
      </c>
      <c r="F182" s="25"/>
      <c r="G182" s="25" t="s">
        <v>23</v>
      </c>
      <c r="H182" s="25"/>
      <c r="I182" s="11">
        <f>F182*H182</f>
        <v>0</v>
      </c>
      <c r="J182" s="31" t="s">
        <v>324</v>
      </c>
      <c r="K182" s="11"/>
      <c r="L182" s="4">
        <f>M182+N182</f>
        <v>0</v>
      </c>
      <c r="M182" s="4"/>
      <c r="N182" s="4"/>
      <c r="O182" s="4">
        <f>P182+Q182</f>
        <v>0</v>
      </c>
      <c r="P182" s="4"/>
      <c r="Q182" s="4"/>
      <c r="R182" s="4">
        <f>S182+T182</f>
        <v>0</v>
      </c>
      <c r="S182" s="4"/>
      <c r="T182" s="4"/>
      <c r="U182" s="4">
        <f>V182+W182</f>
        <v>0</v>
      </c>
      <c r="V182" s="4"/>
      <c r="W182" s="4"/>
      <c r="X182" s="4">
        <f>Y182+Z182</f>
        <v>3243000</v>
      </c>
      <c r="Y182" s="4">
        <v>3243000</v>
      </c>
      <c r="Z182" s="4"/>
      <c r="AA182" s="4">
        <f>C182+I182-L182-O182-U182-X182-R182</f>
        <v>0</v>
      </c>
      <c r="AB182" s="7">
        <v>45419</v>
      </c>
    </row>
    <row r="183" spans="1:28" ht="15.75" hidden="1" x14ac:dyDescent="0.25">
      <c r="A183" s="24">
        <v>45379</v>
      </c>
      <c r="B183" s="72" t="s">
        <v>116</v>
      </c>
      <c r="C183" s="25">
        <v>2735000</v>
      </c>
      <c r="D183" s="25" t="s">
        <v>46</v>
      </c>
      <c r="E183" s="25" t="s">
        <v>343</v>
      </c>
      <c r="F183" s="25">
        <v>4</v>
      </c>
      <c r="G183" s="25" t="s">
        <v>23</v>
      </c>
      <c r="H183" s="25"/>
      <c r="I183" s="11">
        <f t="shared" ref="I183:I225" si="24">F183*H183</f>
        <v>0</v>
      </c>
      <c r="J183" s="31" t="s">
        <v>324</v>
      </c>
      <c r="K183" s="11"/>
      <c r="L183" s="4">
        <f t="shared" si="19"/>
        <v>0</v>
      </c>
      <c r="M183" s="4"/>
      <c r="N183" s="4"/>
      <c r="O183" s="4">
        <f t="shared" si="20"/>
        <v>0</v>
      </c>
      <c r="P183" s="4"/>
      <c r="Q183" s="4"/>
      <c r="R183" s="4">
        <f t="shared" si="21"/>
        <v>0</v>
      </c>
      <c r="S183" s="4"/>
      <c r="T183" s="4"/>
      <c r="U183" s="4">
        <f t="shared" si="22"/>
        <v>0</v>
      </c>
      <c r="V183" s="4"/>
      <c r="W183" s="4"/>
      <c r="X183" s="4">
        <f t="shared" si="23"/>
        <v>2735000</v>
      </c>
      <c r="Y183" s="4">
        <v>2735000</v>
      </c>
      <c r="Z183" s="4"/>
      <c r="AA183" s="4">
        <f>C183+I183-L183-O183-U183-X183-R183</f>
        <v>0</v>
      </c>
      <c r="AB183" s="7">
        <v>45419</v>
      </c>
    </row>
    <row r="184" spans="1:28" ht="15.75" hidden="1" x14ac:dyDescent="0.25">
      <c r="A184" s="24">
        <v>45379</v>
      </c>
      <c r="B184" s="99" t="s">
        <v>116</v>
      </c>
      <c r="C184" s="25">
        <v>5700000</v>
      </c>
      <c r="D184" s="25" t="s">
        <v>46</v>
      </c>
      <c r="E184" s="25" t="s">
        <v>108</v>
      </c>
      <c r="F184" s="25">
        <v>3000</v>
      </c>
      <c r="G184" s="25" t="s">
        <v>34</v>
      </c>
      <c r="H184" s="25"/>
      <c r="I184" s="11">
        <f t="shared" si="24"/>
        <v>0</v>
      </c>
      <c r="J184" s="38" t="s">
        <v>24</v>
      </c>
      <c r="K184" s="11"/>
      <c r="L184" s="4">
        <f t="shared" si="19"/>
        <v>0</v>
      </c>
      <c r="M184" s="4"/>
      <c r="N184" s="4"/>
      <c r="O184" s="4">
        <f t="shared" si="20"/>
        <v>0</v>
      </c>
      <c r="P184" s="4"/>
      <c r="Q184" s="4"/>
      <c r="R184" s="4">
        <f t="shared" si="21"/>
        <v>0</v>
      </c>
      <c r="S184" s="4"/>
      <c r="T184" s="4"/>
      <c r="U184" s="4">
        <f t="shared" si="22"/>
        <v>3000000</v>
      </c>
      <c r="V184" s="4">
        <v>3000000</v>
      </c>
      <c r="W184" s="4"/>
      <c r="X184" s="4">
        <f t="shared" si="23"/>
        <v>219000</v>
      </c>
      <c r="Y184" s="4">
        <v>219000</v>
      </c>
      <c r="Z184" s="4"/>
      <c r="AA184" s="4">
        <f>C184+I184-L184-O184-U184-X184-R184</f>
        <v>2481000</v>
      </c>
      <c r="AB184" s="7">
        <v>45419</v>
      </c>
    </row>
    <row r="185" spans="1:28" ht="15.75" hidden="1" x14ac:dyDescent="0.25">
      <c r="A185" s="29">
        <v>45380</v>
      </c>
      <c r="B185" s="72" t="s">
        <v>122</v>
      </c>
      <c r="C185" s="25">
        <v>25063500</v>
      </c>
      <c r="D185" s="25" t="s">
        <v>46</v>
      </c>
      <c r="E185" s="25" t="s">
        <v>1126</v>
      </c>
      <c r="F185" s="25">
        <v>1617</v>
      </c>
      <c r="G185" s="25" t="s">
        <v>39</v>
      </c>
      <c r="H185" s="25"/>
      <c r="I185" s="11">
        <f t="shared" si="24"/>
        <v>0</v>
      </c>
      <c r="J185" s="26" t="s">
        <v>28</v>
      </c>
      <c r="K185" s="11"/>
      <c r="L185" s="4">
        <f t="shared" si="19"/>
        <v>0</v>
      </c>
      <c r="M185" s="4"/>
      <c r="N185" s="4"/>
      <c r="O185" s="4">
        <f t="shared" si="20"/>
        <v>0</v>
      </c>
      <c r="P185" s="4"/>
      <c r="Q185" s="4"/>
      <c r="R185" s="4">
        <f t="shared" si="21"/>
        <v>0</v>
      </c>
      <c r="S185" s="4"/>
      <c r="T185" s="4"/>
      <c r="U185" s="4">
        <f t="shared" si="22"/>
        <v>0</v>
      </c>
      <c r="V185" s="4"/>
      <c r="W185" s="4"/>
      <c r="X185" s="4">
        <f t="shared" si="23"/>
        <v>0</v>
      </c>
      <c r="Y185" s="4"/>
      <c r="Z185" s="4"/>
      <c r="AA185" s="4">
        <f>C185+I185-L185-O185-U185-X185-R185</f>
        <v>25063500</v>
      </c>
      <c r="AB185" s="7"/>
    </row>
    <row r="186" spans="1:28" ht="15.75" hidden="1" x14ac:dyDescent="0.25">
      <c r="A186" s="29">
        <v>45380</v>
      </c>
      <c r="B186" s="73" t="s">
        <v>122</v>
      </c>
      <c r="C186" s="25">
        <v>9765000</v>
      </c>
      <c r="D186" s="27" t="s">
        <v>46</v>
      </c>
      <c r="E186" s="25" t="s">
        <v>767</v>
      </c>
      <c r="F186" s="25">
        <v>3000</v>
      </c>
      <c r="G186" s="27" t="s">
        <v>34</v>
      </c>
      <c r="H186" s="25"/>
      <c r="I186" s="11">
        <f t="shared" si="24"/>
        <v>0</v>
      </c>
      <c r="J186" s="26" t="s">
        <v>28</v>
      </c>
      <c r="K186" s="11"/>
      <c r="L186" s="4">
        <f t="shared" si="19"/>
        <v>0</v>
      </c>
      <c r="M186" s="4"/>
      <c r="N186" s="4"/>
      <c r="O186" s="4">
        <f t="shared" si="20"/>
        <v>0</v>
      </c>
      <c r="P186" s="4"/>
      <c r="Q186" s="4"/>
      <c r="R186" s="4">
        <f t="shared" si="21"/>
        <v>0</v>
      </c>
      <c r="S186" s="4"/>
      <c r="T186" s="4"/>
      <c r="U186" s="4">
        <f t="shared" si="22"/>
        <v>0</v>
      </c>
      <c r="V186" s="4"/>
      <c r="W186" s="4"/>
      <c r="X186" s="4">
        <f t="shared" si="23"/>
        <v>0</v>
      </c>
      <c r="Y186" s="4"/>
      <c r="Z186" s="4"/>
      <c r="AA186" s="4">
        <f>C186+I186-L186-O186-U186-X186-R186</f>
        <v>9765000</v>
      </c>
      <c r="AB186" s="7"/>
    </row>
    <row r="187" spans="1:28" ht="15.75" hidden="1" x14ac:dyDescent="0.25">
      <c r="A187" s="29">
        <v>45380</v>
      </c>
      <c r="B187" s="73" t="s">
        <v>122</v>
      </c>
      <c r="C187" s="27">
        <v>2020000</v>
      </c>
      <c r="D187" s="27" t="s">
        <v>46</v>
      </c>
      <c r="E187" s="25" t="s">
        <v>395</v>
      </c>
      <c r="F187" s="25">
        <v>2000</v>
      </c>
      <c r="G187" s="27" t="s">
        <v>34</v>
      </c>
      <c r="H187" s="27"/>
      <c r="I187" s="11">
        <f t="shared" si="24"/>
        <v>0</v>
      </c>
      <c r="J187" s="28" t="s">
        <v>28</v>
      </c>
      <c r="K187" s="11"/>
      <c r="L187" s="4">
        <f t="shared" si="19"/>
        <v>0</v>
      </c>
      <c r="M187" s="4"/>
      <c r="N187" s="4"/>
      <c r="O187" s="4">
        <f t="shared" si="20"/>
        <v>0</v>
      </c>
      <c r="P187" s="4"/>
      <c r="Q187" s="4"/>
      <c r="R187" s="4">
        <f t="shared" si="21"/>
        <v>0</v>
      </c>
      <c r="S187" s="4"/>
      <c r="T187" s="4"/>
      <c r="U187" s="4">
        <f t="shared" si="22"/>
        <v>0</v>
      </c>
      <c r="V187" s="4"/>
      <c r="W187" s="4"/>
      <c r="X187" s="4">
        <f t="shared" si="23"/>
        <v>0</v>
      </c>
      <c r="Y187" s="4"/>
      <c r="Z187" s="4"/>
      <c r="AA187" s="4">
        <f>C187+I187-L187-O187-U187-X187-R187</f>
        <v>2020000</v>
      </c>
      <c r="AB187" s="7"/>
    </row>
    <row r="188" spans="1:28" ht="15.75" hidden="1" x14ac:dyDescent="0.25">
      <c r="A188" s="29">
        <v>45380</v>
      </c>
      <c r="B188" s="27" t="s">
        <v>122</v>
      </c>
      <c r="C188" s="25">
        <v>4360000</v>
      </c>
      <c r="D188" s="27" t="s">
        <v>46</v>
      </c>
      <c r="E188" s="27" t="s">
        <v>109</v>
      </c>
      <c r="F188" s="25">
        <v>4000</v>
      </c>
      <c r="G188" s="27" t="s">
        <v>34</v>
      </c>
      <c r="H188" s="25"/>
      <c r="I188" s="11">
        <f t="shared" si="24"/>
        <v>0</v>
      </c>
      <c r="J188" s="26" t="s">
        <v>28</v>
      </c>
      <c r="K188" s="11"/>
      <c r="L188" s="4">
        <f t="shared" si="19"/>
        <v>0</v>
      </c>
      <c r="M188" s="4"/>
      <c r="N188" s="4"/>
      <c r="O188" s="4">
        <f t="shared" si="20"/>
        <v>0</v>
      </c>
      <c r="P188" s="4"/>
      <c r="Q188" s="4"/>
      <c r="R188" s="4">
        <f t="shared" si="21"/>
        <v>0</v>
      </c>
      <c r="S188" s="4"/>
      <c r="T188" s="4"/>
      <c r="U188" s="4">
        <f t="shared" si="22"/>
        <v>0</v>
      </c>
      <c r="V188" s="4"/>
      <c r="W188" s="4"/>
      <c r="X188" s="4">
        <f t="shared" si="23"/>
        <v>0</v>
      </c>
      <c r="Y188" s="4"/>
      <c r="Z188" s="4"/>
      <c r="AA188" s="4">
        <f>C188+I188-L188-O188-U188-X188-R188</f>
        <v>4360000</v>
      </c>
      <c r="AB188" s="7"/>
    </row>
    <row r="189" spans="1:28" ht="15.75" hidden="1" x14ac:dyDescent="0.25">
      <c r="A189" s="29">
        <v>45380</v>
      </c>
      <c r="B189" s="27" t="s">
        <v>122</v>
      </c>
      <c r="C189" s="25">
        <v>27700000</v>
      </c>
      <c r="D189" s="27" t="s">
        <v>46</v>
      </c>
      <c r="E189" s="25" t="s">
        <v>95</v>
      </c>
      <c r="F189" s="25">
        <v>20000</v>
      </c>
      <c r="G189" s="27" t="s">
        <v>34</v>
      </c>
      <c r="H189" s="25"/>
      <c r="I189" s="11">
        <f t="shared" si="24"/>
        <v>0</v>
      </c>
      <c r="J189" s="26" t="s">
        <v>28</v>
      </c>
      <c r="K189" s="11"/>
      <c r="L189" s="4">
        <f t="shared" si="19"/>
        <v>0</v>
      </c>
      <c r="M189" s="4"/>
      <c r="N189" s="4"/>
      <c r="O189" s="4">
        <f t="shared" si="20"/>
        <v>0</v>
      </c>
      <c r="P189" s="4"/>
      <c r="Q189" s="4"/>
      <c r="R189" s="4">
        <f t="shared" si="21"/>
        <v>0</v>
      </c>
      <c r="S189" s="4"/>
      <c r="T189" s="4"/>
      <c r="U189" s="4">
        <f t="shared" si="22"/>
        <v>0</v>
      </c>
      <c r="V189" s="4"/>
      <c r="W189" s="4"/>
      <c r="X189" s="4">
        <f t="shared" si="23"/>
        <v>0</v>
      </c>
      <c r="Y189" s="4"/>
      <c r="Z189" s="4"/>
      <c r="AA189" s="4">
        <f>C189+I189-L189-O189-U189-X189-R189</f>
        <v>27700000</v>
      </c>
      <c r="AB189" s="7"/>
    </row>
    <row r="190" spans="1:28" ht="15.75" hidden="1" x14ac:dyDescent="0.25">
      <c r="A190" s="24">
        <v>45380</v>
      </c>
      <c r="B190" s="72" t="s">
        <v>226</v>
      </c>
      <c r="C190" s="25">
        <v>10857000</v>
      </c>
      <c r="D190" s="25" t="s">
        <v>52</v>
      </c>
      <c r="E190" s="25" t="s">
        <v>229</v>
      </c>
      <c r="F190" s="25">
        <v>258.5</v>
      </c>
      <c r="G190" s="25" t="s">
        <v>39</v>
      </c>
      <c r="H190" s="25"/>
      <c r="I190" s="11">
        <f t="shared" si="24"/>
        <v>0</v>
      </c>
      <c r="J190" s="32" t="s">
        <v>312</v>
      </c>
      <c r="K190" s="11"/>
      <c r="L190" s="4">
        <f t="shared" si="19"/>
        <v>0</v>
      </c>
      <c r="M190" s="4"/>
      <c r="N190" s="4"/>
      <c r="O190" s="4">
        <f t="shared" si="20"/>
        <v>10857000</v>
      </c>
      <c r="P190" s="4">
        <v>10857000</v>
      </c>
      <c r="Q190" s="4"/>
      <c r="R190" s="4">
        <f t="shared" si="21"/>
        <v>0</v>
      </c>
      <c r="S190" s="4"/>
      <c r="T190" s="4"/>
      <c r="U190" s="4">
        <f t="shared" si="22"/>
        <v>0</v>
      </c>
      <c r="V190" s="4"/>
      <c r="W190" s="4"/>
      <c r="X190" s="4">
        <f t="shared" si="23"/>
        <v>0</v>
      </c>
      <c r="Y190" s="4"/>
      <c r="Z190" s="4"/>
      <c r="AA190" s="4">
        <f>C190+I190-L190-O190-U190-X190-R190</f>
        <v>0</v>
      </c>
      <c r="AB190" s="7">
        <v>45429</v>
      </c>
    </row>
    <row r="191" spans="1:28" ht="15.75" hidden="1" x14ac:dyDescent="0.25">
      <c r="A191" s="29">
        <v>45381</v>
      </c>
      <c r="B191" s="25" t="s">
        <v>122</v>
      </c>
      <c r="C191" s="27">
        <v>28318500</v>
      </c>
      <c r="D191" s="27" t="s">
        <v>46</v>
      </c>
      <c r="E191" s="27" t="s">
        <v>1041</v>
      </c>
      <c r="F191" s="27">
        <v>1827</v>
      </c>
      <c r="G191" s="27" t="s">
        <v>39</v>
      </c>
      <c r="H191" s="25"/>
      <c r="I191" s="11">
        <f t="shared" si="24"/>
        <v>0</v>
      </c>
      <c r="J191" s="28" t="s">
        <v>28</v>
      </c>
      <c r="K191" s="11"/>
      <c r="L191" s="4">
        <f t="shared" si="19"/>
        <v>0</v>
      </c>
      <c r="M191" s="4"/>
      <c r="N191" s="4"/>
      <c r="O191" s="4">
        <f t="shared" si="20"/>
        <v>0</v>
      </c>
      <c r="P191" s="4"/>
      <c r="Q191" s="4"/>
      <c r="R191" s="4">
        <f t="shared" si="21"/>
        <v>0</v>
      </c>
      <c r="S191" s="4"/>
      <c r="T191" s="4"/>
      <c r="U191" s="4">
        <f t="shared" si="22"/>
        <v>0</v>
      </c>
      <c r="V191" s="4"/>
      <c r="W191" s="4"/>
      <c r="X191" s="4">
        <f t="shared" si="23"/>
        <v>0</v>
      </c>
      <c r="Y191" s="4"/>
      <c r="Z191" s="4"/>
      <c r="AA191" s="4">
        <f>C191+I191-L191-O191-U191-X191-R191</f>
        <v>28318500</v>
      </c>
      <c r="AB191" s="7"/>
    </row>
    <row r="192" spans="1:28" ht="15.75" hidden="1" x14ac:dyDescent="0.25">
      <c r="A192" s="29">
        <v>45381</v>
      </c>
      <c r="B192" s="72" t="s">
        <v>309</v>
      </c>
      <c r="C192" s="25">
        <v>8960000</v>
      </c>
      <c r="D192" s="25" t="s">
        <v>46</v>
      </c>
      <c r="E192" s="25" t="s">
        <v>356</v>
      </c>
      <c r="F192" s="25">
        <v>1</v>
      </c>
      <c r="G192" s="25" t="s">
        <v>48</v>
      </c>
      <c r="H192" s="25"/>
      <c r="I192" s="11">
        <f t="shared" si="24"/>
        <v>0</v>
      </c>
      <c r="J192" s="31" t="s">
        <v>324</v>
      </c>
      <c r="K192" s="11"/>
      <c r="L192" s="4">
        <f t="shared" si="19"/>
        <v>0</v>
      </c>
      <c r="M192" s="4"/>
      <c r="N192" s="4"/>
      <c r="O192" s="4">
        <f t="shared" si="20"/>
        <v>0</v>
      </c>
      <c r="P192" s="4"/>
      <c r="Q192" s="4"/>
      <c r="R192" s="4">
        <f t="shared" si="21"/>
        <v>0</v>
      </c>
      <c r="S192" s="4"/>
      <c r="T192" s="4"/>
      <c r="U192" s="4">
        <f t="shared" si="22"/>
        <v>8960000</v>
      </c>
      <c r="V192" s="4">
        <v>8960000</v>
      </c>
      <c r="W192" s="4"/>
      <c r="X192" s="4">
        <f t="shared" si="23"/>
        <v>0</v>
      </c>
      <c r="Y192" s="4"/>
      <c r="Z192" s="4"/>
      <c r="AA192" s="4">
        <f>C192+I192-L192-O192-U192-X192-R192</f>
        <v>0</v>
      </c>
      <c r="AB192" s="7">
        <v>45425</v>
      </c>
    </row>
    <row r="193" spans="1:28" ht="15.75" hidden="1" x14ac:dyDescent="0.25">
      <c r="A193" s="29"/>
      <c r="B193" s="25" t="s">
        <v>744</v>
      </c>
      <c r="C193" s="25">
        <f>-3433500+690000+1380000</f>
        <v>-1363500</v>
      </c>
      <c r="D193" s="25" t="s">
        <v>46</v>
      </c>
      <c r="E193" s="25" t="s">
        <v>139</v>
      </c>
      <c r="F193" s="25"/>
      <c r="G193" s="25" t="s">
        <v>34</v>
      </c>
      <c r="H193" s="25"/>
      <c r="I193" s="11">
        <f t="shared" si="24"/>
        <v>0</v>
      </c>
      <c r="J193" s="31" t="s">
        <v>49</v>
      </c>
      <c r="K193" s="11"/>
      <c r="L193" s="4">
        <f t="shared" si="19"/>
        <v>0</v>
      </c>
      <c r="M193" s="4"/>
      <c r="N193" s="4"/>
      <c r="O193" s="4">
        <f t="shared" si="20"/>
        <v>0</v>
      </c>
      <c r="P193" s="4"/>
      <c r="Q193" s="4"/>
      <c r="R193" s="4">
        <f t="shared" si="21"/>
        <v>0</v>
      </c>
      <c r="S193" s="4"/>
      <c r="T193" s="4"/>
      <c r="U193" s="4">
        <f t="shared" si="22"/>
        <v>0</v>
      </c>
      <c r="V193" s="4"/>
      <c r="W193" s="4"/>
      <c r="X193" s="4">
        <f t="shared" si="23"/>
        <v>0</v>
      </c>
      <c r="Y193" s="4"/>
      <c r="Z193" s="4"/>
      <c r="AA193" s="4">
        <f>C193+I193-L193-O193-U193-X193-R193</f>
        <v>-1363500</v>
      </c>
      <c r="AB193" s="7"/>
    </row>
    <row r="194" spans="1:28" ht="15.75" hidden="1" x14ac:dyDescent="0.25">
      <c r="A194" s="24">
        <v>45383</v>
      </c>
      <c r="B194" s="72" t="s">
        <v>1142</v>
      </c>
      <c r="C194" s="25">
        <v>450000</v>
      </c>
      <c r="D194" s="25" t="s">
        <v>46</v>
      </c>
      <c r="E194" s="25" t="s">
        <v>56</v>
      </c>
      <c r="F194" s="25">
        <v>1</v>
      </c>
      <c r="G194" s="25" t="s">
        <v>23</v>
      </c>
      <c r="H194" s="25"/>
      <c r="I194" s="11">
        <f t="shared" si="24"/>
        <v>0</v>
      </c>
      <c r="J194" s="26" t="s">
        <v>28</v>
      </c>
      <c r="K194" s="11"/>
      <c r="L194" s="4">
        <f t="shared" si="19"/>
        <v>0</v>
      </c>
      <c r="M194" s="4"/>
      <c r="N194" s="4"/>
      <c r="O194" s="4">
        <f t="shared" si="20"/>
        <v>0</v>
      </c>
      <c r="P194" s="4"/>
      <c r="Q194" s="4"/>
      <c r="R194" s="4">
        <f t="shared" si="21"/>
        <v>0</v>
      </c>
      <c r="S194" s="4"/>
      <c r="T194" s="4"/>
      <c r="U194" s="4">
        <f t="shared" si="22"/>
        <v>0</v>
      </c>
      <c r="V194" s="4"/>
      <c r="W194" s="4"/>
      <c r="X194" s="4">
        <f t="shared" si="23"/>
        <v>0</v>
      </c>
      <c r="Y194" s="4"/>
      <c r="Z194" s="4"/>
      <c r="AA194" s="4">
        <f>C194+I194-L194-O194-U194-X194-R194</f>
        <v>450000</v>
      </c>
      <c r="AB194" s="7"/>
    </row>
    <row r="195" spans="1:28" ht="15.75" hidden="1" x14ac:dyDescent="0.25">
      <c r="A195" s="24">
        <v>45383</v>
      </c>
      <c r="B195" s="72" t="s">
        <v>253</v>
      </c>
      <c r="C195" s="25">
        <v>650000</v>
      </c>
      <c r="D195" s="25" t="s">
        <v>46</v>
      </c>
      <c r="E195" s="25" t="s">
        <v>127</v>
      </c>
      <c r="F195" s="25">
        <v>10</v>
      </c>
      <c r="G195" s="25" t="s">
        <v>39</v>
      </c>
      <c r="H195" s="25"/>
      <c r="I195" s="11">
        <f t="shared" si="24"/>
        <v>0</v>
      </c>
      <c r="J195" s="31" t="s">
        <v>312</v>
      </c>
      <c r="K195" s="11" t="s">
        <v>1230</v>
      </c>
      <c r="L195" s="4">
        <f t="shared" si="19"/>
        <v>0</v>
      </c>
      <c r="M195" s="4"/>
      <c r="N195" s="4"/>
      <c r="O195" s="4">
        <f t="shared" si="20"/>
        <v>650000</v>
      </c>
      <c r="P195" s="4">
        <v>650000</v>
      </c>
      <c r="Q195" s="4"/>
      <c r="R195" s="4">
        <f t="shared" si="21"/>
        <v>0</v>
      </c>
      <c r="S195" s="4"/>
      <c r="T195" s="4"/>
      <c r="U195" s="4">
        <f t="shared" si="22"/>
        <v>0</v>
      </c>
      <c r="V195" s="4"/>
      <c r="W195" s="4"/>
      <c r="X195" s="4">
        <f t="shared" si="23"/>
        <v>0</v>
      </c>
      <c r="Y195" s="4"/>
      <c r="Z195" s="4"/>
      <c r="AA195" s="4">
        <f>C195+I195-L195-O195-U195-X195-R195</f>
        <v>0</v>
      </c>
      <c r="AB195" s="7">
        <v>45435</v>
      </c>
    </row>
    <row r="196" spans="1:28" ht="15.75" hidden="1" x14ac:dyDescent="0.25">
      <c r="A196" s="24">
        <v>45383</v>
      </c>
      <c r="B196" s="72" t="s">
        <v>253</v>
      </c>
      <c r="C196" s="27">
        <v>900000</v>
      </c>
      <c r="D196" s="25" t="s">
        <v>46</v>
      </c>
      <c r="E196" s="27" t="s">
        <v>150</v>
      </c>
      <c r="F196" s="27">
        <v>20</v>
      </c>
      <c r="G196" s="25" t="s">
        <v>77</v>
      </c>
      <c r="H196" s="27"/>
      <c r="I196" s="11">
        <f t="shared" si="24"/>
        <v>0</v>
      </c>
      <c r="J196" s="28" t="s">
        <v>28</v>
      </c>
      <c r="K196" s="11" t="s">
        <v>1230</v>
      </c>
      <c r="L196" s="4">
        <f t="shared" si="19"/>
        <v>0</v>
      </c>
      <c r="M196" s="4"/>
      <c r="N196" s="4"/>
      <c r="O196" s="4">
        <f t="shared" si="20"/>
        <v>0</v>
      </c>
      <c r="P196" s="4"/>
      <c r="Q196" s="4"/>
      <c r="R196" s="4">
        <f t="shared" si="21"/>
        <v>0</v>
      </c>
      <c r="S196" s="4"/>
      <c r="T196" s="4"/>
      <c r="U196" s="4">
        <f t="shared" si="22"/>
        <v>0</v>
      </c>
      <c r="V196" s="4"/>
      <c r="W196" s="4"/>
      <c r="X196" s="4">
        <f t="shared" si="23"/>
        <v>0</v>
      </c>
      <c r="Y196" s="4"/>
      <c r="Z196" s="4"/>
      <c r="AA196" s="4">
        <f>C196+I196-L196-O196-U196-X196-R196</f>
        <v>900000</v>
      </c>
      <c r="AB196" s="7"/>
    </row>
    <row r="197" spans="1:28" ht="15.75" hidden="1" x14ac:dyDescent="0.25">
      <c r="A197" s="24">
        <v>45383</v>
      </c>
      <c r="B197" s="72" t="s">
        <v>116</v>
      </c>
      <c r="C197" s="25">
        <v>180000</v>
      </c>
      <c r="D197" s="25" t="s">
        <v>52</v>
      </c>
      <c r="E197" s="25" t="s">
        <v>216</v>
      </c>
      <c r="F197" s="25">
        <v>4</v>
      </c>
      <c r="G197" s="25" t="s">
        <v>27</v>
      </c>
      <c r="H197" s="25"/>
      <c r="I197" s="11">
        <f t="shared" si="24"/>
        <v>0</v>
      </c>
      <c r="J197" s="31" t="s">
        <v>324</v>
      </c>
      <c r="K197" s="11"/>
      <c r="L197" s="4">
        <f t="shared" si="19"/>
        <v>0</v>
      </c>
      <c r="M197" s="4"/>
      <c r="N197" s="4"/>
      <c r="O197" s="4">
        <f t="shared" si="20"/>
        <v>0</v>
      </c>
      <c r="P197" s="4"/>
      <c r="Q197" s="4"/>
      <c r="R197" s="4">
        <f t="shared" si="21"/>
        <v>0</v>
      </c>
      <c r="S197" s="4"/>
      <c r="T197" s="4"/>
      <c r="U197" s="4">
        <f t="shared" si="22"/>
        <v>0</v>
      </c>
      <c r="V197" s="4"/>
      <c r="W197" s="4"/>
      <c r="X197" s="4">
        <f t="shared" si="23"/>
        <v>180000</v>
      </c>
      <c r="Y197" s="4">
        <v>180000</v>
      </c>
      <c r="Z197" s="4"/>
      <c r="AA197" s="4">
        <f>C197+I197-L197-O197-U197-X197-R197</f>
        <v>0</v>
      </c>
      <c r="AB197" s="7">
        <v>45419</v>
      </c>
    </row>
    <row r="198" spans="1:28" ht="15.75" hidden="1" x14ac:dyDescent="0.25">
      <c r="A198" s="24">
        <v>45383</v>
      </c>
      <c r="B198" s="72" t="s">
        <v>116</v>
      </c>
      <c r="C198" s="25">
        <v>1600000</v>
      </c>
      <c r="D198" s="25" t="s">
        <v>52</v>
      </c>
      <c r="E198" s="25" t="s">
        <v>135</v>
      </c>
      <c r="F198" s="25">
        <v>10</v>
      </c>
      <c r="G198" s="27" t="s">
        <v>48</v>
      </c>
      <c r="H198" s="25"/>
      <c r="I198" s="11">
        <f t="shared" si="24"/>
        <v>0</v>
      </c>
      <c r="J198" s="31" t="s">
        <v>324</v>
      </c>
      <c r="K198" s="11"/>
      <c r="L198" s="4">
        <f t="shared" ref="L198:L216" si="25">M198+N198</f>
        <v>0</v>
      </c>
      <c r="M198" s="4"/>
      <c r="N198" s="4"/>
      <c r="O198" s="4">
        <f t="shared" ref="O198:O216" si="26">P198+Q198</f>
        <v>0</v>
      </c>
      <c r="P198" s="4"/>
      <c r="Q198" s="4"/>
      <c r="R198" s="4">
        <f t="shared" ref="R198:R216" si="27">S198+T198</f>
        <v>0</v>
      </c>
      <c r="S198" s="4"/>
      <c r="T198" s="4"/>
      <c r="U198" s="4">
        <f t="shared" ref="U198:U216" si="28">V198+W198</f>
        <v>0</v>
      </c>
      <c r="V198" s="4"/>
      <c r="W198" s="4"/>
      <c r="X198" s="4">
        <f t="shared" ref="X198:X216" si="29">Y198+Z198</f>
        <v>1600000</v>
      </c>
      <c r="Y198" s="4">
        <v>1600000</v>
      </c>
      <c r="Z198" s="4"/>
      <c r="AA198" s="4">
        <f>C198+I198-L198-O198-U198-X198-R198</f>
        <v>0</v>
      </c>
      <c r="AB198" s="7">
        <v>45419</v>
      </c>
    </row>
    <row r="199" spans="1:28" ht="15.75" hidden="1" x14ac:dyDescent="0.25">
      <c r="A199" s="24">
        <v>45383</v>
      </c>
      <c r="B199" s="72" t="s">
        <v>99</v>
      </c>
      <c r="C199" s="25">
        <v>0</v>
      </c>
      <c r="D199" s="25"/>
      <c r="E199" s="25" t="s">
        <v>106</v>
      </c>
      <c r="F199" s="25">
        <v>101.1</v>
      </c>
      <c r="G199" s="27" t="s">
        <v>39</v>
      </c>
      <c r="H199" s="25"/>
      <c r="I199" s="11">
        <f t="shared" si="24"/>
        <v>0</v>
      </c>
      <c r="J199" s="31" t="s">
        <v>324</v>
      </c>
      <c r="K199" s="11"/>
      <c r="L199" s="4">
        <f t="shared" si="25"/>
        <v>0</v>
      </c>
      <c r="M199" s="4"/>
      <c r="N199" s="4"/>
      <c r="O199" s="4">
        <f t="shared" si="26"/>
        <v>0</v>
      </c>
      <c r="P199" s="4"/>
      <c r="Q199" s="4"/>
      <c r="R199" s="4">
        <f t="shared" si="27"/>
        <v>0</v>
      </c>
      <c r="S199" s="4"/>
      <c r="T199" s="4"/>
      <c r="U199" s="4">
        <f t="shared" si="28"/>
        <v>0</v>
      </c>
      <c r="V199" s="4"/>
      <c r="W199" s="4"/>
      <c r="X199" s="4">
        <f t="shared" si="29"/>
        <v>0</v>
      </c>
      <c r="Y199" s="4"/>
      <c r="Z199" s="4"/>
      <c r="AA199" s="4">
        <f>C199+I199-L199-O199-U199-X199-R199</f>
        <v>0</v>
      </c>
      <c r="AB199" s="7"/>
    </row>
    <row r="200" spans="1:28" ht="15.75" hidden="1" x14ac:dyDescent="0.25">
      <c r="A200" s="24">
        <v>45383</v>
      </c>
      <c r="B200" s="72" t="s">
        <v>99</v>
      </c>
      <c r="C200" s="25">
        <v>0</v>
      </c>
      <c r="D200" s="25"/>
      <c r="E200" s="25" t="s">
        <v>103</v>
      </c>
      <c r="F200" s="25">
        <v>87.7</v>
      </c>
      <c r="G200" s="27" t="s">
        <v>39</v>
      </c>
      <c r="H200" s="25"/>
      <c r="I200" s="11">
        <f t="shared" si="24"/>
        <v>0</v>
      </c>
      <c r="J200" s="31" t="s">
        <v>324</v>
      </c>
      <c r="K200" s="11"/>
      <c r="L200" s="4">
        <f t="shared" si="25"/>
        <v>0</v>
      </c>
      <c r="M200" s="4"/>
      <c r="N200" s="4"/>
      <c r="O200" s="4">
        <f t="shared" si="26"/>
        <v>0</v>
      </c>
      <c r="P200" s="4"/>
      <c r="Q200" s="4"/>
      <c r="R200" s="4">
        <f t="shared" si="27"/>
        <v>0</v>
      </c>
      <c r="S200" s="4"/>
      <c r="T200" s="4"/>
      <c r="U200" s="4">
        <f t="shared" si="28"/>
        <v>0</v>
      </c>
      <c r="V200" s="4"/>
      <c r="W200" s="4"/>
      <c r="X200" s="4">
        <f t="shared" si="29"/>
        <v>0</v>
      </c>
      <c r="Y200" s="4"/>
      <c r="Z200" s="4"/>
      <c r="AA200" s="4">
        <f>C200+I200-L200-O200-U200-X200-R200</f>
        <v>0</v>
      </c>
      <c r="AB200" s="7"/>
    </row>
    <row r="201" spans="1:28" ht="15.75" hidden="1" x14ac:dyDescent="0.25">
      <c r="A201" s="24">
        <v>45383</v>
      </c>
      <c r="B201" s="73" t="s">
        <v>99</v>
      </c>
      <c r="C201" s="25">
        <v>0</v>
      </c>
      <c r="D201" s="25"/>
      <c r="E201" s="25" t="s">
        <v>103</v>
      </c>
      <c r="F201" s="25">
        <v>147.80000000000001</v>
      </c>
      <c r="G201" s="27" t="s">
        <v>39</v>
      </c>
      <c r="H201" s="25"/>
      <c r="I201" s="11">
        <f t="shared" si="24"/>
        <v>0</v>
      </c>
      <c r="J201" s="31" t="s">
        <v>324</v>
      </c>
      <c r="K201" s="11"/>
      <c r="L201" s="4">
        <f t="shared" si="25"/>
        <v>0</v>
      </c>
      <c r="M201" s="4"/>
      <c r="N201" s="4"/>
      <c r="O201" s="4">
        <f t="shared" si="26"/>
        <v>0</v>
      </c>
      <c r="P201" s="4"/>
      <c r="Q201" s="4"/>
      <c r="R201" s="4">
        <f t="shared" si="27"/>
        <v>0</v>
      </c>
      <c r="S201" s="4"/>
      <c r="T201" s="4"/>
      <c r="U201" s="4">
        <f t="shared" si="28"/>
        <v>0</v>
      </c>
      <c r="V201" s="4"/>
      <c r="W201" s="4"/>
      <c r="X201" s="4">
        <f t="shared" si="29"/>
        <v>0</v>
      </c>
      <c r="Y201" s="4"/>
      <c r="Z201" s="4"/>
      <c r="AA201" s="4">
        <f>C201+I201-L201-O201-U201-X201-R201</f>
        <v>0</v>
      </c>
      <c r="AB201" s="7"/>
    </row>
    <row r="202" spans="1:28" ht="15.75" hidden="1" x14ac:dyDescent="0.25">
      <c r="A202" s="24">
        <v>45383</v>
      </c>
      <c r="B202" s="72" t="s">
        <v>359</v>
      </c>
      <c r="C202" s="27">
        <v>2518600</v>
      </c>
      <c r="D202" s="25" t="s">
        <v>46</v>
      </c>
      <c r="E202" s="25" t="s">
        <v>145</v>
      </c>
      <c r="F202" s="27">
        <v>51.4</v>
      </c>
      <c r="G202" s="27" t="s">
        <v>39</v>
      </c>
      <c r="H202" s="27"/>
      <c r="I202" s="11">
        <f t="shared" si="24"/>
        <v>0</v>
      </c>
      <c r="J202" s="32" t="s">
        <v>324</v>
      </c>
      <c r="K202" s="11"/>
      <c r="L202" s="4">
        <f t="shared" si="25"/>
        <v>2518600</v>
      </c>
      <c r="M202" s="4">
        <v>2518600</v>
      </c>
      <c r="N202" s="4"/>
      <c r="O202" s="4">
        <f t="shared" si="26"/>
        <v>0</v>
      </c>
      <c r="P202" s="4"/>
      <c r="Q202" s="4"/>
      <c r="R202" s="4">
        <f t="shared" si="27"/>
        <v>0</v>
      </c>
      <c r="S202" s="4"/>
      <c r="T202" s="4"/>
      <c r="U202" s="4">
        <f t="shared" si="28"/>
        <v>0</v>
      </c>
      <c r="V202" s="4"/>
      <c r="W202" s="4"/>
      <c r="X202" s="4">
        <f t="shared" si="29"/>
        <v>0</v>
      </c>
      <c r="Y202" s="4"/>
      <c r="Z202" s="4"/>
      <c r="AA202" s="4">
        <f>C202+I202-L202-O202-U202-X202-R202</f>
        <v>0</v>
      </c>
      <c r="AB202" s="7">
        <v>45416</v>
      </c>
    </row>
    <row r="203" spans="1:28" ht="15.75" hidden="1" x14ac:dyDescent="0.25">
      <c r="A203" s="24">
        <v>45383</v>
      </c>
      <c r="B203" s="25" t="s">
        <v>122</v>
      </c>
      <c r="C203" s="25">
        <v>4080000</v>
      </c>
      <c r="D203" s="25" t="s">
        <v>46</v>
      </c>
      <c r="E203" s="25" t="s">
        <v>447</v>
      </c>
      <c r="F203" s="25">
        <v>2000</v>
      </c>
      <c r="G203" s="25" t="s">
        <v>34</v>
      </c>
      <c r="H203" s="25"/>
      <c r="I203" s="11">
        <f t="shared" si="24"/>
        <v>0</v>
      </c>
      <c r="J203" s="26" t="s">
        <v>28</v>
      </c>
      <c r="K203" s="11"/>
      <c r="L203" s="4">
        <f t="shared" si="25"/>
        <v>0</v>
      </c>
      <c r="M203" s="4"/>
      <c r="N203" s="4"/>
      <c r="O203" s="4">
        <f t="shared" si="26"/>
        <v>0</v>
      </c>
      <c r="P203" s="4"/>
      <c r="Q203" s="4"/>
      <c r="R203" s="4">
        <f t="shared" si="27"/>
        <v>0</v>
      </c>
      <c r="S203" s="4"/>
      <c r="T203" s="4"/>
      <c r="U203" s="4">
        <f t="shared" si="28"/>
        <v>0</v>
      </c>
      <c r="V203" s="4"/>
      <c r="W203" s="4"/>
      <c r="X203" s="4">
        <f t="shared" si="29"/>
        <v>0</v>
      </c>
      <c r="Y203" s="4"/>
      <c r="Z203" s="4"/>
      <c r="AA203" s="4">
        <f>C203+I203-L203-O203-U203-X203-R203</f>
        <v>4080000</v>
      </c>
      <c r="AB203" s="7"/>
    </row>
    <row r="204" spans="1:28" ht="15.75" hidden="1" x14ac:dyDescent="0.25">
      <c r="A204" s="24">
        <v>45383</v>
      </c>
      <c r="B204" s="25" t="s">
        <v>122</v>
      </c>
      <c r="C204" s="25">
        <v>18050000</v>
      </c>
      <c r="D204" s="25" t="s">
        <v>46</v>
      </c>
      <c r="E204" s="25" t="s">
        <v>82</v>
      </c>
      <c r="F204" s="25">
        <v>10000</v>
      </c>
      <c r="G204" s="25" t="s">
        <v>34</v>
      </c>
      <c r="H204" s="25"/>
      <c r="I204" s="11">
        <f t="shared" si="24"/>
        <v>0</v>
      </c>
      <c r="J204" s="26" t="s">
        <v>28</v>
      </c>
      <c r="K204" s="11"/>
      <c r="L204" s="4">
        <f t="shared" si="25"/>
        <v>0</v>
      </c>
      <c r="M204" s="4"/>
      <c r="N204" s="4"/>
      <c r="O204" s="4">
        <f t="shared" si="26"/>
        <v>0</v>
      </c>
      <c r="P204" s="4"/>
      <c r="Q204" s="4"/>
      <c r="R204" s="4">
        <f t="shared" si="27"/>
        <v>0</v>
      </c>
      <c r="S204" s="4"/>
      <c r="T204" s="4"/>
      <c r="U204" s="4">
        <f t="shared" si="28"/>
        <v>0</v>
      </c>
      <c r="V204" s="4"/>
      <c r="W204" s="4"/>
      <c r="X204" s="4">
        <f t="shared" si="29"/>
        <v>0</v>
      </c>
      <c r="Y204" s="4"/>
      <c r="Z204" s="4"/>
      <c r="AA204" s="4">
        <f>C204+I204-L204-O204-U204-X204-R204</f>
        <v>18050000</v>
      </c>
      <c r="AB204" s="7"/>
    </row>
    <row r="205" spans="1:28" ht="15.75" hidden="1" x14ac:dyDescent="0.25">
      <c r="A205" s="29">
        <v>45384</v>
      </c>
      <c r="B205" s="73" t="s">
        <v>221</v>
      </c>
      <c r="C205" s="25">
        <v>0</v>
      </c>
      <c r="D205" s="27" t="s">
        <v>46</v>
      </c>
      <c r="E205" s="25" t="s">
        <v>177</v>
      </c>
      <c r="F205" s="25">
        <v>300</v>
      </c>
      <c r="G205" s="27" t="s">
        <v>39</v>
      </c>
      <c r="H205" s="25">
        <v>6</v>
      </c>
      <c r="I205" s="11">
        <f t="shared" si="24"/>
        <v>1800</v>
      </c>
      <c r="J205" s="31" t="s">
        <v>324</v>
      </c>
      <c r="K205" s="11"/>
      <c r="L205" s="4">
        <f t="shared" si="25"/>
        <v>1800</v>
      </c>
      <c r="M205" s="4">
        <v>1800</v>
      </c>
      <c r="N205" s="4"/>
      <c r="O205" s="4">
        <f t="shared" si="26"/>
        <v>0</v>
      </c>
      <c r="P205" s="4"/>
      <c r="Q205" s="4"/>
      <c r="R205" s="4">
        <f t="shared" si="27"/>
        <v>0</v>
      </c>
      <c r="S205" s="4"/>
      <c r="T205" s="4"/>
      <c r="U205" s="4">
        <f t="shared" si="28"/>
        <v>0</v>
      </c>
      <c r="V205" s="4"/>
      <c r="W205" s="4"/>
      <c r="X205" s="4">
        <f t="shared" si="29"/>
        <v>0</v>
      </c>
      <c r="Y205" s="4"/>
      <c r="Z205" s="4"/>
      <c r="AA205" s="4">
        <f>C205+I205-L205-O205-U205-X205-R205</f>
        <v>0</v>
      </c>
      <c r="AB205" s="7">
        <v>45418</v>
      </c>
    </row>
    <row r="206" spans="1:28" ht="15.75" hidden="1" x14ac:dyDescent="0.25">
      <c r="A206" s="29">
        <v>45384</v>
      </c>
      <c r="B206" s="73" t="s">
        <v>134</v>
      </c>
      <c r="C206" s="27">
        <v>4500000</v>
      </c>
      <c r="D206" s="27" t="s">
        <v>52</v>
      </c>
      <c r="E206" s="25" t="s">
        <v>42</v>
      </c>
      <c r="F206" s="27">
        <v>1000</v>
      </c>
      <c r="G206" s="27" t="s">
        <v>34</v>
      </c>
      <c r="H206" s="27"/>
      <c r="I206" s="11">
        <f t="shared" si="24"/>
        <v>0</v>
      </c>
      <c r="J206" s="31" t="s">
        <v>312</v>
      </c>
      <c r="K206" s="11" t="s">
        <v>1446</v>
      </c>
      <c r="L206" s="4">
        <f t="shared" si="25"/>
        <v>0</v>
      </c>
      <c r="M206" s="4"/>
      <c r="N206" s="4"/>
      <c r="O206" s="4">
        <f t="shared" si="26"/>
        <v>4500000</v>
      </c>
      <c r="P206" s="4">
        <v>4500000</v>
      </c>
      <c r="Q206" s="4"/>
      <c r="R206" s="4">
        <f t="shared" si="27"/>
        <v>0</v>
      </c>
      <c r="S206" s="4"/>
      <c r="T206" s="4"/>
      <c r="U206" s="4">
        <f t="shared" si="28"/>
        <v>0</v>
      </c>
      <c r="V206" s="4"/>
      <c r="W206" s="4"/>
      <c r="X206" s="4">
        <f t="shared" si="29"/>
        <v>0</v>
      </c>
      <c r="Y206" s="4"/>
      <c r="Z206" s="4"/>
      <c r="AA206" s="4">
        <f>C206+I206-L206-O206-U206-X206-R206</f>
        <v>0</v>
      </c>
      <c r="AB206" s="7">
        <v>45427</v>
      </c>
    </row>
    <row r="207" spans="1:28" ht="15.75" hidden="1" x14ac:dyDescent="0.25">
      <c r="A207" s="24">
        <v>45384</v>
      </c>
      <c r="B207" s="72" t="s">
        <v>99</v>
      </c>
      <c r="C207" s="25">
        <v>0</v>
      </c>
      <c r="D207" s="25"/>
      <c r="E207" s="25" t="s">
        <v>120</v>
      </c>
      <c r="F207" s="25">
        <v>47.7</v>
      </c>
      <c r="G207" s="25" t="s">
        <v>39</v>
      </c>
      <c r="H207" s="25"/>
      <c r="I207" s="11">
        <f t="shared" si="24"/>
        <v>0</v>
      </c>
      <c r="J207" s="31" t="s">
        <v>324</v>
      </c>
      <c r="K207" s="11"/>
      <c r="L207" s="4">
        <f t="shared" si="25"/>
        <v>0</v>
      </c>
      <c r="M207" s="4"/>
      <c r="N207" s="4"/>
      <c r="O207" s="4">
        <f t="shared" si="26"/>
        <v>0</v>
      </c>
      <c r="P207" s="4"/>
      <c r="Q207" s="4"/>
      <c r="R207" s="4">
        <f t="shared" si="27"/>
        <v>0</v>
      </c>
      <c r="S207" s="4"/>
      <c r="T207" s="4"/>
      <c r="U207" s="4">
        <f t="shared" si="28"/>
        <v>0</v>
      </c>
      <c r="V207" s="4"/>
      <c r="W207" s="4"/>
      <c r="X207" s="4">
        <f t="shared" si="29"/>
        <v>0</v>
      </c>
      <c r="Y207" s="4"/>
      <c r="Z207" s="4"/>
      <c r="AA207" s="4">
        <f>C207+I207-L207-O207-U207-X207-R207</f>
        <v>0</v>
      </c>
      <c r="AB207" s="7"/>
    </row>
    <row r="208" spans="1:28" ht="15.75" hidden="1" x14ac:dyDescent="0.25">
      <c r="A208" s="24">
        <v>45384</v>
      </c>
      <c r="B208" s="72" t="s">
        <v>99</v>
      </c>
      <c r="C208" s="25">
        <v>0</v>
      </c>
      <c r="D208" s="25"/>
      <c r="E208" s="25" t="s">
        <v>103</v>
      </c>
      <c r="F208" s="25">
        <v>58.2</v>
      </c>
      <c r="G208" s="25" t="s">
        <v>39</v>
      </c>
      <c r="H208" s="25"/>
      <c r="I208" s="11">
        <f t="shared" si="24"/>
        <v>0</v>
      </c>
      <c r="J208" s="31" t="s">
        <v>324</v>
      </c>
      <c r="K208" s="11"/>
      <c r="L208" s="4">
        <f t="shared" si="25"/>
        <v>0</v>
      </c>
      <c r="M208" s="4"/>
      <c r="N208" s="4"/>
      <c r="O208" s="4">
        <f t="shared" si="26"/>
        <v>0</v>
      </c>
      <c r="P208" s="4"/>
      <c r="Q208" s="4"/>
      <c r="R208" s="4">
        <f t="shared" si="27"/>
        <v>0</v>
      </c>
      <c r="S208" s="4"/>
      <c r="T208" s="4"/>
      <c r="U208" s="4">
        <f t="shared" si="28"/>
        <v>0</v>
      </c>
      <c r="V208" s="4"/>
      <c r="W208" s="4"/>
      <c r="X208" s="4">
        <f t="shared" si="29"/>
        <v>0</v>
      </c>
      <c r="Y208" s="4"/>
      <c r="Z208" s="4"/>
      <c r="AA208" s="4">
        <f>C208+I208-L208-O208-U208-X208-R208</f>
        <v>0</v>
      </c>
      <c r="AB208" s="7"/>
    </row>
    <row r="209" spans="1:28" ht="15.75" hidden="1" x14ac:dyDescent="0.25">
      <c r="A209" s="29">
        <v>45385</v>
      </c>
      <c r="B209" s="72" t="s">
        <v>943</v>
      </c>
      <c r="C209" s="25">
        <v>1500000</v>
      </c>
      <c r="D209" s="25" t="s">
        <v>46</v>
      </c>
      <c r="E209" s="25" t="s">
        <v>255</v>
      </c>
      <c r="F209" s="25">
        <v>750</v>
      </c>
      <c r="G209" s="25" t="s">
        <v>34</v>
      </c>
      <c r="H209" s="25"/>
      <c r="I209" s="11">
        <f t="shared" si="24"/>
        <v>0</v>
      </c>
      <c r="J209" s="32" t="s">
        <v>312</v>
      </c>
      <c r="K209" s="11" t="s">
        <v>1445</v>
      </c>
      <c r="L209" s="4">
        <f t="shared" si="25"/>
        <v>0</v>
      </c>
      <c r="M209" s="4"/>
      <c r="N209" s="4"/>
      <c r="O209" s="4">
        <f t="shared" si="26"/>
        <v>1500000</v>
      </c>
      <c r="P209" s="4">
        <v>1500000</v>
      </c>
      <c r="Q209" s="4"/>
      <c r="R209" s="4">
        <f t="shared" si="27"/>
        <v>0</v>
      </c>
      <c r="S209" s="4"/>
      <c r="T209" s="4"/>
      <c r="U209" s="4">
        <f t="shared" si="28"/>
        <v>0</v>
      </c>
      <c r="V209" s="4"/>
      <c r="W209" s="4"/>
      <c r="X209" s="4">
        <f t="shared" si="29"/>
        <v>0</v>
      </c>
      <c r="Y209" s="4"/>
      <c r="Z209" s="4"/>
      <c r="AA209" s="4">
        <f>C209+I209-L209-O209-U209-X209-R209</f>
        <v>0</v>
      </c>
      <c r="AB209" s="7">
        <v>45427</v>
      </c>
    </row>
    <row r="210" spans="1:28" ht="15.75" hidden="1" x14ac:dyDescent="0.25">
      <c r="A210" s="24">
        <v>45385</v>
      </c>
      <c r="B210" s="25" t="s">
        <v>99</v>
      </c>
      <c r="C210" s="25">
        <v>0</v>
      </c>
      <c r="D210" s="25"/>
      <c r="E210" s="25" t="s">
        <v>121</v>
      </c>
      <c r="F210" s="25">
        <v>40.799999999999997</v>
      </c>
      <c r="G210" s="25" t="s">
        <v>39</v>
      </c>
      <c r="H210" s="25"/>
      <c r="I210" s="11">
        <f t="shared" si="24"/>
        <v>0</v>
      </c>
      <c r="J210" s="28" t="s">
        <v>28</v>
      </c>
      <c r="K210" s="11"/>
      <c r="L210" s="4">
        <f t="shared" si="25"/>
        <v>0</v>
      </c>
      <c r="M210" s="4"/>
      <c r="N210" s="4"/>
      <c r="O210" s="4">
        <f t="shared" si="26"/>
        <v>0</v>
      </c>
      <c r="P210" s="4"/>
      <c r="Q210" s="4"/>
      <c r="R210" s="4">
        <f t="shared" si="27"/>
        <v>0</v>
      </c>
      <c r="S210" s="4"/>
      <c r="T210" s="4"/>
      <c r="U210" s="4">
        <f t="shared" si="28"/>
        <v>0</v>
      </c>
      <c r="V210" s="4"/>
      <c r="W210" s="4"/>
      <c r="X210" s="4">
        <f t="shared" si="29"/>
        <v>0</v>
      </c>
      <c r="Y210" s="4"/>
      <c r="Z210" s="4"/>
      <c r="AA210" s="4">
        <f>C210+I210-L210-O210-U210-X210-R210</f>
        <v>0</v>
      </c>
      <c r="AB210" s="7"/>
    </row>
    <row r="211" spans="1:28" ht="15.75" hidden="1" x14ac:dyDescent="0.25">
      <c r="A211" s="24">
        <v>45385</v>
      </c>
      <c r="B211" s="72" t="s">
        <v>99</v>
      </c>
      <c r="C211" s="25">
        <v>0</v>
      </c>
      <c r="D211" s="25"/>
      <c r="E211" s="25" t="s">
        <v>106</v>
      </c>
      <c r="F211" s="21">
        <v>33.799999999999997</v>
      </c>
      <c r="G211" s="25" t="s">
        <v>39</v>
      </c>
      <c r="H211" s="21"/>
      <c r="I211" s="11">
        <f t="shared" si="24"/>
        <v>0</v>
      </c>
      <c r="J211" s="31" t="s">
        <v>324</v>
      </c>
      <c r="K211" s="11"/>
      <c r="L211" s="4">
        <f t="shared" si="25"/>
        <v>0</v>
      </c>
      <c r="M211" s="4"/>
      <c r="N211" s="4"/>
      <c r="O211" s="4">
        <f t="shared" si="26"/>
        <v>0</v>
      </c>
      <c r="P211" s="4"/>
      <c r="Q211" s="4"/>
      <c r="R211" s="4">
        <f t="shared" si="27"/>
        <v>0</v>
      </c>
      <c r="S211" s="4"/>
      <c r="T211" s="4"/>
      <c r="U211" s="4">
        <f t="shared" si="28"/>
        <v>0</v>
      </c>
      <c r="V211" s="4"/>
      <c r="W211" s="4"/>
      <c r="X211" s="4">
        <f t="shared" si="29"/>
        <v>0</v>
      </c>
      <c r="Y211" s="4"/>
      <c r="Z211" s="4"/>
      <c r="AA211" s="4">
        <f>C211+I211-L211-O211-U211-X211-R211</f>
        <v>0</v>
      </c>
      <c r="AB211" s="7"/>
    </row>
    <row r="212" spans="1:28" ht="15.75" hidden="1" x14ac:dyDescent="0.25">
      <c r="A212" s="29">
        <v>45386</v>
      </c>
      <c r="B212" s="72" t="s">
        <v>330</v>
      </c>
      <c r="C212" s="25">
        <v>17750</v>
      </c>
      <c r="D212" s="25" t="s">
        <v>46</v>
      </c>
      <c r="E212" s="25" t="s">
        <v>534</v>
      </c>
      <c r="F212" s="25">
        <v>125</v>
      </c>
      <c r="G212" s="25" t="s">
        <v>34</v>
      </c>
      <c r="H212" s="25"/>
      <c r="I212" s="11">
        <f t="shared" si="24"/>
        <v>0</v>
      </c>
      <c r="J212" s="38" t="s">
        <v>78</v>
      </c>
      <c r="K212" s="11"/>
      <c r="L212" s="4">
        <f t="shared" si="25"/>
        <v>0</v>
      </c>
      <c r="M212" s="4"/>
      <c r="N212" s="4"/>
      <c r="O212" s="4">
        <f t="shared" si="26"/>
        <v>0</v>
      </c>
      <c r="P212" s="4"/>
      <c r="Q212" s="4"/>
      <c r="R212" s="4">
        <f t="shared" si="27"/>
        <v>0</v>
      </c>
      <c r="S212" s="4"/>
      <c r="T212" s="4"/>
      <c r="U212" s="4">
        <f t="shared" si="28"/>
        <v>0</v>
      </c>
      <c r="V212" s="4"/>
      <c r="W212" s="4"/>
      <c r="X212" s="4">
        <f t="shared" si="29"/>
        <v>0</v>
      </c>
      <c r="Y212" s="4"/>
      <c r="Z212" s="4"/>
      <c r="AA212" s="4">
        <f>C212+I212-L212-O212-U212-X212-R212</f>
        <v>17750</v>
      </c>
      <c r="AB212" s="7"/>
    </row>
    <row r="213" spans="1:28" ht="15.75" hidden="1" x14ac:dyDescent="0.25">
      <c r="A213" s="29">
        <v>45386</v>
      </c>
      <c r="B213" s="72" t="s">
        <v>176</v>
      </c>
      <c r="C213" s="25">
        <v>1000000</v>
      </c>
      <c r="D213" s="25" t="s">
        <v>46</v>
      </c>
      <c r="E213" s="25" t="s">
        <v>64</v>
      </c>
      <c r="F213" s="25">
        <v>20</v>
      </c>
      <c r="G213" s="25" t="s">
        <v>39</v>
      </c>
      <c r="H213" s="25"/>
      <c r="I213" s="11">
        <f t="shared" si="24"/>
        <v>0</v>
      </c>
      <c r="J213" s="32" t="s">
        <v>312</v>
      </c>
      <c r="K213" s="11"/>
      <c r="L213" s="4">
        <f t="shared" si="25"/>
        <v>0</v>
      </c>
      <c r="M213" s="4"/>
      <c r="N213" s="4"/>
      <c r="O213" s="4">
        <f t="shared" si="26"/>
        <v>1000000</v>
      </c>
      <c r="P213" s="4">
        <v>1000000</v>
      </c>
      <c r="Q213" s="4"/>
      <c r="R213" s="4">
        <f t="shared" si="27"/>
        <v>0</v>
      </c>
      <c r="S213" s="4"/>
      <c r="T213" s="4"/>
      <c r="U213" s="4">
        <f t="shared" si="28"/>
        <v>0</v>
      </c>
      <c r="V213" s="4"/>
      <c r="W213" s="4"/>
      <c r="X213" s="4">
        <f t="shared" si="29"/>
        <v>0</v>
      </c>
      <c r="Y213" s="4"/>
      <c r="Z213" s="4"/>
      <c r="AA213" s="4">
        <f>C213+I213-L213-O213-U213-X213-R213</f>
        <v>0</v>
      </c>
      <c r="AB213" s="7">
        <v>45425</v>
      </c>
    </row>
    <row r="214" spans="1:28" ht="15.75" hidden="1" x14ac:dyDescent="0.25">
      <c r="A214" s="29">
        <v>45386</v>
      </c>
      <c r="B214" s="72" t="s">
        <v>176</v>
      </c>
      <c r="C214" s="25">
        <v>11000000</v>
      </c>
      <c r="D214" s="25" t="s">
        <v>46</v>
      </c>
      <c r="E214" s="25" t="s">
        <v>232</v>
      </c>
      <c r="F214" s="25">
        <v>100</v>
      </c>
      <c r="G214" s="25" t="s">
        <v>39</v>
      </c>
      <c r="H214" s="25"/>
      <c r="I214" s="11">
        <f t="shared" si="24"/>
        <v>0</v>
      </c>
      <c r="J214" s="32" t="s">
        <v>312</v>
      </c>
      <c r="K214" s="11"/>
      <c r="L214" s="4">
        <f t="shared" si="25"/>
        <v>0</v>
      </c>
      <c r="M214" s="4"/>
      <c r="N214" s="4"/>
      <c r="O214" s="4">
        <f t="shared" si="26"/>
        <v>11000000</v>
      </c>
      <c r="P214" s="4">
        <v>9000000</v>
      </c>
      <c r="Q214" s="4">
        <v>2000000</v>
      </c>
      <c r="R214" s="4">
        <f t="shared" si="27"/>
        <v>0</v>
      </c>
      <c r="S214" s="4"/>
      <c r="T214" s="4"/>
      <c r="U214" s="4">
        <f t="shared" si="28"/>
        <v>0</v>
      </c>
      <c r="V214" s="4"/>
      <c r="W214" s="4"/>
      <c r="X214" s="4">
        <f t="shared" si="29"/>
        <v>0</v>
      </c>
      <c r="Y214" s="4"/>
      <c r="Z214" s="4"/>
      <c r="AA214" s="4">
        <f>C214+I214-L214-O214-U214-X214-R214</f>
        <v>0</v>
      </c>
      <c r="AB214" s="7">
        <v>45428</v>
      </c>
    </row>
    <row r="215" spans="1:28" ht="15.75" hidden="1" x14ac:dyDescent="0.25">
      <c r="A215" s="29">
        <v>45386</v>
      </c>
      <c r="B215" s="72" t="s">
        <v>122</v>
      </c>
      <c r="C215" s="27">
        <v>4560000</v>
      </c>
      <c r="D215" s="27" t="s">
        <v>46</v>
      </c>
      <c r="E215" s="27" t="s">
        <v>763</v>
      </c>
      <c r="F215" s="27">
        <v>2000</v>
      </c>
      <c r="G215" s="25" t="s">
        <v>34</v>
      </c>
      <c r="H215" s="27"/>
      <c r="I215" s="11">
        <f t="shared" si="24"/>
        <v>0</v>
      </c>
      <c r="J215" s="28" t="s">
        <v>28</v>
      </c>
      <c r="K215" s="11"/>
      <c r="L215" s="4">
        <f t="shared" si="25"/>
        <v>0</v>
      </c>
      <c r="M215" s="4"/>
      <c r="N215" s="4"/>
      <c r="O215" s="4">
        <f t="shared" si="26"/>
        <v>0</v>
      </c>
      <c r="P215" s="4"/>
      <c r="Q215" s="4"/>
      <c r="R215" s="4">
        <f t="shared" si="27"/>
        <v>0</v>
      </c>
      <c r="S215" s="4"/>
      <c r="T215" s="4"/>
      <c r="U215" s="4">
        <f t="shared" si="28"/>
        <v>0</v>
      </c>
      <c r="V215" s="4"/>
      <c r="W215" s="4"/>
      <c r="X215" s="4">
        <f t="shared" si="29"/>
        <v>0</v>
      </c>
      <c r="Y215" s="4"/>
      <c r="Z215" s="4"/>
      <c r="AA215" s="4">
        <f>C215+I215-L215-O215-U215-X215-R215</f>
        <v>4560000</v>
      </c>
      <c r="AB215" s="7"/>
    </row>
    <row r="216" spans="1:28" ht="15.75" hidden="1" x14ac:dyDescent="0.25">
      <c r="A216" s="24">
        <v>45386</v>
      </c>
      <c r="B216" s="72" t="s">
        <v>134</v>
      </c>
      <c r="C216" s="25">
        <v>2719500</v>
      </c>
      <c r="D216" s="25" t="s">
        <v>52</v>
      </c>
      <c r="E216" s="25" t="s">
        <v>50</v>
      </c>
      <c r="F216" s="25">
        <v>700</v>
      </c>
      <c r="G216" s="25" t="s">
        <v>34</v>
      </c>
      <c r="H216" s="25"/>
      <c r="I216" s="11">
        <f t="shared" si="24"/>
        <v>0</v>
      </c>
      <c r="J216" s="31" t="s">
        <v>312</v>
      </c>
      <c r="K216" s="11" t="s">
        <v>1440</v>
      </c>
      <c r="L216" s="4">
        <f t="shared" si="25"/>
        <v>0</v>
      </c>
      <c r="M216" s="4"/>
      <c r="N216" s="4"/>
      <c r="O216" s="4">
        <f t="shared" si="26"/>
        <v>2719500</v>
      </c>
      <c r="P216" s="4">
        <v>2719500</v>
      </c>
      <c r="Q216" s="4"/>
      <c r="R216" s="4">
        <f t="shared" si="27"/>
        <v>0</v>
      </c>
      <c r="S216" s="4"/>
      <c r="T216" s="4"/>
      <c r="U216" s="4">
        <f t="shared" si="28"/>
        <v>0</v>
      </c>
      <c r="V216" s="4"/>
      <c r="W216" s="4"/>
      <c r="X216" s="4">
        <f t="shared" si="29"/>
        <v>0</v>
      </c>
      <c r="Y216" s="4"/>
      <c r="Z216" s="4"/>
      <c r="AA216" s="4">
        <f>C216+I216-L216-O216-U216-X216-R216</f>
        <v>0</v>
      </c>
      <c r="AB216" s="7">
        <v>45426</v>
      </c>
    </row>
    <row r="217" spans="1:28" ht="15.75" hidden="1" x14ac:dyDescent="0.25">
      <c r="A217" s="29">
        <v>45387</v>
      </c>
      <c r="B217" s="73" t="s">
        <v>99</v>
      </c>
      <c r="C217" s="27">
        <v>0</v>
      </c>
      <c r="D217" s="27"/>
      <c r="E217" s="27" t="s">
        <v>106</v>
      </c>
      <c r="F217" s="27">
        <v>34</v>
      </c>
      <c r="G217" s="27" t="s">
        <v>39</v>
      </c>
      <c r="H217" s="27"/>
      <c r="I217" s="11">
        <f t="shared" si="24"/>
        <v>0</v>
      </c>
      <c r="J217" s="31" t="s">
        <v>324</v>
      </c>
      <c r="K217" s="11"/>
      <c r="L217" s="4">
        <f>M217+N217</f>
        <v>0</v>
      </c>
      <c r="M217" s="4"/>
      <c r="N217" s="4"/>
      <c r="O217" s="4">
        <f>P217+Q217</f>
        <v>0</v>
      </c>
      <c r="P217" s="4"/>
      <c r="Q217" s="4"/>
      <c r="R217" s="4">
        <f>S217+T217</f>
        <v>0</v>
      </c>
      <c r="S217" s="4"/>
      <c r="T217" s="4"/>
      <c r="U217" s="4">
        <f>V217+W217</f>
        <v>0</v>
      </c>
      <c r="V217" s="4"/>
      <c r="W217" s="4"/>
      <c r="X217" s="4">
        <f>Y217+Z217</f>
        <v>0</v>
      </c>
      <c r="Y217" s="4"/>
      <c r="Z217" s="4"/>
      <c r="AA217" s="4">
        <f>C217+I217-L217-O217-U217-X217-R217</f>
        <v>0</v>
      </c>
      <c r="AB217" s="7"/>
    </row>
    <row r="218" spans="1:28" ht="15.75" hidden="1" x14ac:dyDescent="0.25">
      <c r="A218" s="29">
        <v>45387</v>
      </c>
      <c r="B218" s="72" t="s">
        <v>99</v>
      </c>
      <c r="C218" s="25">
        <v>0</v>
      </c>
      <c r="D218" s="25"/>
      <c r="E218" s="25" t="s">
        <v>106</v>
      </c>
      <c r="F218" s="25">
        <v>33.6</v>
      </c>
      <c r="G218" s="25" t="s">
        <v>39</v>
      </c>
      <c r="H218" s="25"/>
      <c r="I218" s="11">
        <f t="shared" si="24"/>
        <v>0</v>
      </c>
      <c r="J218" s="31" t="s">
        <v>324</v>
      </c>
      <c r="K218" s="11"/>
      <c r="L218" s="4">
        <f t="shared" ref="L218:L225" si="30">M218+N218</f>
        <v>0</v>
      </c>
      <c r="M218" s="4"/>
      <c r="N218" s="4"/>
      <c r="O218" s="4">
        <f t="shared" ref="O218:O225" si="31">P218+Q218</f>
        <v>0</v>
      </c>
      <c r="P218" s="4"/>
      <c r="Q218" s="4"/>
      <c r="R218" s="4">
        <f t="shared" ref="R218:R225" si="32">S218+T218</f>
        <v>0</v>
      </c>
      <c r="S218" s="4"/>
      <c r="T218" s="4"/>
      <c r="U218" s="4">
        <f t="shared" ref="U218:U225" si="33">V218+W218</f>
        <v>0</v>
      </c>
      <c r="V218" s="4"/>
      <c r="W218" s="4"/>
      <c r="X218" s="4">
        <f t="shared" ref="X218:X225" si="34">Y218+Z218</f>
        <v>0</v>
      </c>
      <c r="Y218" s="4"/>
      <c r="Z218" s="4"/>
      <c r="AA218" s="4">
        <f>C218+I218-L218-O218-U218-X218-R218</f>
        <v>0</v>
      </c>
      <c r="AB218" s="7"/>
    </row>
    <row r="219" spans="1:28" ht="15.75" hidden="1" x14ac:dyDescent="0.25">
      <c r="A219" s="29">
        <v>45387</v>
      </c>
      <c r="B219" s="73" t="s">
        <v>99</v>
      </c>
      <c r="C219" s="25">
        <v>0</v>
      </c>
      <c r="D219" s="25"/>
      <c r="E219" s="25" t="s">
        <v>106</v>
      </c>
      <c r="F219" s="25">
        <v>66.900000000000006</v>
      </c>
      <c r="G219" s="25" t="s">
        <v>39</v>
      </c>
      <c r="H219" s="25"/>
      <c r="I219" s="11">
        <f t="shared" si="24"/>
        <v>0</v>
      </c>
      <c r="J219" s="31" t="s">
        <v>324</v>
      </c>
      <c r="K219" s="11"/>
      <c r="L219" s="4">
        <f t="shared" si="30"/>
        <v>0</v>
      </c>
      <c r="M219" s="4"/>
      <c r="N219" s="4"/>
      <c r="O219" s="4">
        <f t="shared" si="31"/>
        <v>0</v>
      </c>
      <c r="P219" s="4"/>
      <c r="Q219" s="4"/>
      <c r="R219" s="4">
        <f t="shared" si="32"/>
        <v>0</v>
      </c>
      <c r="S219" s="4"/>
      <c r="T219" s="4"/>
      <c r="U219" s="4">
        <f t="shared" si="33"/>
        <v>0</v>
      </c>
      <c r="V219" s="4"/>
      <c r="W219" s="4"/>
      <c r="X219" s="4">
        <f t="shared" si="34"/>
        <v>0</v>
      </c>
      <c r="Y219" s="4"/>
      <c r="Z219" s="4"/>
      <c r="AA219" s="4">
        <f>C219+I219-L219-O219-U219-X219-R219</f>
        <v>0</v>
      </c>
      <c r="AB219" s="7"/>
    </row>
    <row r="220" spans="1:28" ht="15.75" hidden="1" x14ac:dyDescent="0.25">
      <c r="A220" s="29">
        <v>45387</v>
      </c>
      <c r="B220" s="72" t="s">
        <v>99</v>
      </c>
      <c r="C220" s="25">
        <v>0</v>
      </c>
      <c r="D220" s="25"/>
      <c r="E220" s="25" t="s">
        <v>103</v>
      </c>
      <c r="F220" s="25">
        <v>29.5</v>
      </c>
      <c r="G220" s="25" t="s">
        <v>39</v>
      </c>
      <c r="H220" s="25"/>
      <c r="I220" s="11">
        <f t="shared" si="24"/>
        <v>0</v>
      </c>
      <c r="J220" s="31" t="s">
        <v>324</v>
      </c>
      <c r="K220" s="11"/>
      <c r="L220" s="4">
        <f t="shared" si="30"/>
        <v>0</v>
      </c>
      <c r="M220" s="4"/>
      <c r="N220" s="4"/>
      <c r="O220" s="4">
        <f t="shared" si="31"/>
        <v>0</v>
      </c>
      <c r="P220" s="4"/>
      <c r="Q220" s="4"/>
      <c r="R220" s="4">
        <f t="shared" si="32"/>
        <v>0</v>
      </c>
      <c r="S220" s="4"/>
      <c r="T220" s="4"/>
      <c r="U220" s="4">
        <f t="shared" si="33"/>
        <v>0</v>
      </c>
      <c r="V220" s="4"/>
      <c r="W220" s="4"/>
      <c r="X220" s="4">
        <f t="shared" si="34"/>
        <v>0</v>
      </c>
      <c r="Y220" s="4"/>
      <c r="Z220" s="4"/>
      <c r="AA220" s="4">
        <f>C220+I220-L220-O220-U220-X220-R220</f>
        <v>0</v>
      </c>
      <c r="AB220" s="7"/>
    </row>
    <row r="221" spans="1:28" ht="15.75" hidden="1" x14ac:dyDescent="0.25">
      <c r="A221" s="29">
        <v>45387</v>
      </c>
      <c r="B221" s="72" t="s">
        <v>118</v>
      </c>
      <c r="C221" s="25">
        <v>135000</v>
      </c>
      <c r="D221" s="27" t="s">
        <v>46</v>
      </c>
      <c r="E221" s="25" t="s">
        <v>270</v>
      </c>
      <c r="F221" s="25">
        <v>1</v>
      </c>
      <c r="G221" s="25" t="s">
        <v>39</v>
      </c>
      <c r="H221" s="25"/>
      <c r="I221" s="11">
        <f t="shared" si="24"/>
        <v>0</v>
      </c>
      <c r="J221" s="28" t="s">
        <v>28</v>
      </c>
      <c r="K221" s="11"/>
      <c r="L221" s="4">
        <f t="shared" si="30"/>
        <v>0</v>
      </c>
      <c r="M221" s="4"/>
      <c r="N221" s="4"/>
      <c r="O221" s="4">
        <f t="shared" si="31"/>
        <v>0</v>
      </c>
      <c r="P221" s="4"/>
      <c r="Q221" s="4"/>
      <c r="R221" s="4">
        <f t="shared" si="32"/>
        <v>0</v>
      </c>
      <c r="S221" s="4"/>
      <c r="T221" s="4"/>
      <c r="U221" s="4">
        <f t="shared" si="33"/>
        <v>0</v>
      </c>
      <c r="V221" s="4"/>
      <c r="W221" s="4"/>
      <c r="X221" s="4">
        <f t="shared" si="34"/>
        <v>0</v>
      </c>
      <c r="Y221" s="4"/>
      <c r="Z221" s="4"/>
      <c r="AA221" s="4">
        <f>C221+I221-L221-O221-U221-X221-R221</f>
        <v>135000</v>
      </c>
      <c r="AB221" s="7"/>
    </row>
    <row r="222" spans="1:28" ht="15.75" hidden="1" x14ac:dyDescent="0.25">
      <c r="A222" s="29">
        <v>45387</v>
      </c>
      <c r="B222" s="27" t="s">
        <v>122</v>
      </c>
      <c r="C222" s="25">
        <v>14440000</v>
      </c>
      <c r="D222" s="27" t="s">
        <v>46</v>
      </c>
      <c r="E222" s="27" t="s">
        <v>82</v>
      </c>
      <c r="F222" s="25">
        <v>8000</v>
      </c>
      <c r="G222" s="27" t="s">
        <v>34</v>
      </c>
      <c r="H222" s="25"/>
      <c r="I222" s="11">
        <f t="shared" si="24"/>
        <v>0</v>
      </c>
      <c r="J222" s="28" t="s">
        <v>28</v>
      </c>
      <c r="K222" s="11"/>
      <c r="L222" s="4">
        <f t="shared" si="30"/>
        <v>0</v>
      </c>
      <c r="M222" s="4"/>
      <c r="N222" s="4"/>
      <c r="O222" s="4">
        <f t="shared" si="31"/>
        <v>0</v>
      </c>
      <c r="P222" s="4"/>
      <c r="Q222" s="4"/>
      <c r="R222" s="4">
        <f t="shared" si="32"/>
        <v>0</v>
      </c>
      <c r="S222" s="4"/>
      <c r="T222" s="4"/>
      <c r="U222" s="4">
        <f t="shared" si="33"/>
        <v>0</v>
      </c>
      <c r="V222" s="4"/>
      <c r="W222" s="4"/>
      <c r="X222" s="4">
        <f t="shared" si="34"/>
        <v>0</v>
      </c>
      <c r="Y222" s="4"/>
      <c r="Z222" s="4"/>
      <c r="AA222" s="4">
        <f>C222+I222-L222-O222-U222-X222-R222</f>
        <v>14440000</v>
      </c>
      <c r="AB222" s="7"/>
    </row>
    <row r="223" spans="1:28" ht="15.75" hidden="1" x14ac:dyDescent="0.25">
      <c r="A223" s="29">
        <v>45388</v>
      </c>
      <c r="B223" s="72" t="s">
        <v>99</v>
      </c>
      <c r="C223" s="25">
        <v>0</v>
      </c>
      <c r="D223" s="25"/>
      <c r="E223" s="25" t="s">
        <v>102</v>
      </c>
      <c r="F223" s="25">
        <v>34.6</v>
      </c>
      <c r="G223" s="25" t="s">
        <v>39</v>
      </c>
      <c r="H223" s="25"/>
      <c r="I223" s="11">
        <f t="shared" si="24"/>
        <v>0</v>
      </c>
      <c r="J223" s="31" t="s">
        <v>324</v>
      </c>
      <c r="K223" s="11"/>
      <c r="L223" s="4">
        <f t="shared" si="30"/>
        <v>0</v>
      </c>
      <c r="M223" s="4"/>
      <c r="N223" s="4"/>
      <c r="O223" s="4">
        <f t="shared" si="31"/>
        <v>0</v>
      </c>
      <c r="P223" s="4"/>
      <c r="Q223" s="4"/>
      <c r="R223" s="4">
        <f t="shared" si="32"/>
        <v>0</v>
      </c>
      <c r="S223" s="4"/>
      <c r="T223" s="4"/>
      <c r="U223" s="4">
        <f t="shared" si="33"/>
        <v>0</v>
      </c>
      <c r="V223" s="4"/>
      <c r="W223" s="4"/>
      <c r="X223" s="4">
        <f t="shared" si="34"/>
        <v>0</v>
      </c>
      <c r="Y223" s="4"/>
      <c r="Z223" s="4"/>
      <c r="AA223" s="4">
        <f>C223+I223-L223-O223-U223-X223-R223</f>
        <v>0</v>
      </c>
      <c r="AB223" s="7"/>
    </row>
    <row r="224" spans="1:28" ht="15.75" hidden="1" x14ac:dyDescent="0.25">
      <c r="A224" s="29">
        <v>45388</v>
      </c>
      <c r="B224" s="72" t="s">
        <v>226</v>
      </c>
      <c r="C224" s="25">
        <v>1767500</v>
      </c>
      <c r="D224" s="25" t="s">
        <v>52</v>
      </c>
      <c r="E224" s="25" t="s">
        <v>44</v>
      </c>
      <c r="F224" s="25">
        <v>1750</v>
      </c>
      <c r="G224" s="25" t="s">
        <v>34</v>
      </c>
      <c r="H224" s="25"/>
      <c r="I224" s="11">
        <f t="shared" si="24"/>
        <v>0</v>
      </c>
      <c r="J224" s="32" t="s">
        <v>312</v>
      </c>
      <c r="K224" s="11" t="s">
        <v>1445</v>
      </c>
      <c r="L224" s="4">
        <f t="shared" si="30"/>
        <v>0</v>
      </c>
      <c r="M224" s="4"/>
      <c r="N224" s="4"/>
      <c r="O224" s="4">
        <f t="shared" si="31"/>
        <v>1767500</v>
      </c>
      <c r="P224" s="4">
        <v>1767500</v>
      </c>
      <c r="Q224" s="4"/>
      <c r="R224" s="4">
        <f t="shared" si="32"/>
        <v>0</v>
      </c>
      <c r="S224" s="4"/>
      <c r="T224" s="4"/>
      <c r="U224" s="4">
        <f t="shared" si="33"/>
        <v>0</v>
      </c>
      <c r="V224" s="4"/>
      <c r="W224" s="4"/>
      <c r="X224" s="4">
        <f t="shared" si="34"/>
        <v>0</v>
      </c>
      <c r="Y224" s="4"/>
      <c r="Z224" s="4"/>
      <c r="AA224" s="4">
        <f>C224+I224-L224-O224-U224-X224-R224</f>
        <v>0</v>
      </c>
      <c r="AB224" s="7">
        <v>45427</v>
      </c>
    </row>
    <row r="225" spans="1:28" ht="15.75" hidden="1" x14ac:dyDescent="0.25">
      <c r="A225" s="24">
        <v>45388</v>
      </c>
      <c r="B225" s="72" t="s">
        <v>99</v>
      </c>
      <c r="C225" s="25">
        <v>0</v>
      </c>
      <c r="D225" s="25"/>
      <c r="E225" s="25" t="s">
        <v>102</v>
      </c>
      <c r="F225" s="25">
        <v>69.8</v>
      </c>
      <c r="G225" s="44" t="s">
        <v>39</v>
      </c>
      <c r="H225" s="25"/>
      <c r="I225" s="11">
        <f t="shared" si="24"/>
        <v>0</v>
      </c>
      <c r="J225" s="31" t="s">
        <v>324</v>
      </c>
      <c r="K225" s="11"/>
      <c r="L225" s="4">
        <f t="shared" si="30"/>
        <v>0</v>
      </c>
      <c r="M225" s="4"/>
      <c r="N225" s="4"/>
      <c r="O225" s="4">
        <f t="shared" si="31"/>
        <v>0</v>
      </c>
      <c r="P225" s="4"/>
      <c r="Q225" s="4"/>
      <c r="R225" s="4">
        <f t="shared" si="32"/>
        <v>0</v>
      </c>
      <c r="S225" s="4"/>
      <c r="T225" s="4"/>
      <c r="U225" s="4">
        <f t="shared" si="33"/>
        <v>0</v>
      </c>
      <c r="V225" s="4"/>
      <c r="W225" s="4"/>
      <c r="X225" s="4">
        <f t="shared" si="34"/>
        <v>0</v>
      </c>
      <c r="Y225" s="4"/>
      <c r="Z225" s="4"/>
      <c r="AA225" s="4">
        <f>C225+I225-L225-O225-U225-X225-R225</f>
        <v>0</v>
      </c>
      <c r="AB225" s="7"/>
    </row>
    <row r="226" spans="1:28" ht="15.75" hidden="1" x14ac:dyDescent="0.25">
      <c r="A226" s="29"/>
      <c r="B226" s="25" t="s">
        <v>1214</v>
      </c>
      <c r="C226" s="25">
        <v>-2544000</v>
      </c>
      <c r="D226" s="27" t="s">
        <v>52</v>
      </c>
      <c r="E226" s="25"/>
      <c r="F226" s="25"/>
      <c r="G226" s="25" t="s">
        <v>39</v>
      </c>
      <c r="H226" s="25"/>
      <c r="I226" s="11">
        <f>F226*H226</f>
        <v>0</v>
      </c>
      <c r="J226" s="32" t="s">
        <v>49</v>
      </c>
      <c r="K226" s="11"/>
      <c r="L226" s="4">
        <f>M226+N226</f>
        <v>0</v>
      </c>
      <c r="M226" s="4"/>
      <c r="N226" s="4"/>
      <c r="O226" s="4">
        <f>P226+Q226</f>
        <v>0</v>
      </c>
      <c r="P226" s="4"/>
      <c r="Q226" s="4"/>
      <c r="R226" s="4">
        <f>S226+T226</f>
        <v>0</v>
      </c>
      <c r="S226" s="4"/>
      <c r="T226" s="4"/>
      <c r="U226" s="4">
        <f>V226+W226</f>
        <v>0</v>
      </c>
      <c r="V226" s="4"/>
      <c r="W226" s="4"/>
      <c r="X226" s="4">
        <f>Y226+Z226</f>
        <v>0</v>
      </c>
      <c r="Y226" s="4"/>
      <c r="Z226" s="4"/>
      <c r="AA226" s="4">
        <f>C226+I226-L226-O226-U226-X226-R226</f>
        <v>-2544000</v>
      </c>
      <c r="AB226" s="7"/>
    </row>
    <row r="227" spans="1:28" ht="15.75" hidden="1" x14ac:dyDescent="0.25">
      <c r="A227" s="29">
        <v>45390</v>
      </c>
      <c r="B227" s="73" t="s">
        <v>99</v>
      </c>
      <c r="C227" s="25">
        <v>0</v>
      </c>
      <c r="D227" s="27"/>
      <c r="E227" s="25" t="s">
        <v>102</v>
      </c>
      <c r="F227" s="25">
        <v>35.700000000000003</v>
      </c>
      <c r="G227" s="43" t="s">
        <v>39</v>
      </c>
      <c r="H227" s="25"/>
      <c r="I227" s="11">
        <f t="shared" ref="I227:I255" si="35">F227*H227</f>
        <v>0</v>
      </c>
      <c r="J227" s="31" t="s">
        <v>324</v>
      </c>
      <c r="K227" s="11"/>
      <c r="L227" s="4">
        <f t="shared" ref="L227:L232" si="36">M227+N227</f>
        <v>0</v>
      </c>
      <c r="M227" s="4"/>
      <c r="N227" s="4"/>
      <c r="O227" s="4">
        <f t="shared" ref="O227:O232" si="37">P227+Q227</f>
        <v>0</v>
      </c>
      <c r="P227" s="4"/>
      <c r="Q227" s="4"/>
      <c r="R227" s="4">
        <f t="shared" ref="R227:R232" si="38">S227+T227</f>
        <v>0</v>
      </c>
      <c r="S227" s="4"/>
      <c r="T227" s="4"/>
      <c r="U227" s="4">
        <f t="shared" ref="U227:U232" si="39">V227+W227</f>
        <v>0</v>
      </c>
      <c r="V227" s="4"/>
      <c r="W227" s="4"/>
      <c r="X227" s="4">
        <f t="shared" ref="X227:X232" si="40">Y227+Z227</f>
        <v>0</v>
      </c>
      <c r="Y227" s="4"/>
      <c r="Z227" s="4"/>
      <c r="AA227" s="4">
        <f>C227+I227-L227-O227-U227-X227-R227</f>
        <v>0</v>
      </c>
      <c r="AB227" s="7"/>
    </row>
    <row r="228" spans="1:28" ht="15.75" hidden="1" x14ac:dyDescent="0.25">
      <c r="A228" s="29">
        <v>45390</v>
      </c>
      <c r="B228" s="72" t="s">
        <v>253</v>
      </c>
      <c r="C228" s="25">
        <v>900000</v>
      </c>
      <c r="D228" s="25" t="s">
        <v>52</v>
      </c>
      <c r="E228" s="25" t="s">
        <v>150</v>
      </c>
      <c r="F228" s="25">
        <v>20</v>
      </c>
      <c r="G228" s="44" t="s">
        <v>77</v>
      </c>
      <c r="H228" s="25"/>
      <c r="I228" s="11">
        <f t="shared" si="35"/>
        <v>0</v>
      </c>
      <c r="J228" s="28" t="s">
        <v>28</v>
      </c>
      <c r="K228" s="11" t="s">
        <v>1230</v>
      </c>
      <c r="L228" s="4">
        <f t="shared" si="36"/>
        <v>0</v>
      </c>
      <c r="M228" s="4"/>
      <c r="N228" s="4"/>
      <c r="O228" s="4">
        <f t="shared" si="37"/>
        <v>0</v>
      </c>
      <c r="P228" s="4"/>
      <c r="Q228" s="4"/>
      <c r="R228" s="4">
        <f t="shared" si="38"/>
        <v>0</v>
      </c>
      <c r="S228" s="4"/>
      <c r="T228" s="4"/>
      <c r="U228" s="4">
        <f t="shared" si="39"/>
        <v>0</v>
      </c>
      <c r="V228" s="4"/>
      <c r="W228" s="4"/>
      <c r="X228" s="4">
        <f t="shared" si="40"/>
        <v>0</v>
      </c>
      <c r="Y228" s="4"/>
      <c r="Z228" s="4"/>
      <c r="AA228" s="4">
        <f>C228+I228-L228-O228-U228-X228-R228</f>
        <v>900000</v>
      </c>
      <c r="AB228" s="7"/>
    </row>
    <row r="229" spans="1:28" ht="15.75" hidden="1" x14ac:dyDescent="0.25">
      <c r="A229" s="29">
        <v>45390</v>
      </c>
      <c r="B229" s="73" t="s">
        <v>226</v>
      </c>
      <c r="C229" s="27">
        <v>12600000</v>
      </c>
      <c r="D229" s="25" t="s">
        <v>52</v>
      </c>
      <c r="E229" s="27" t="s">
        <v>229</v>
      </c>
      <c r="F229" s="27">
        <v>300</v>
      </c>
      <c r="G229" s="25" t="s">
        <v>39</v>
      </c>
      <c r="H229" s="27"/>
      <c r="I229" s="11">
        <f t="shared" si="35"/>
        <v>0</v>
      </c>
      <c r="J229" s="31" t="s">
        <v>312</v>
      </c>
      <c r="K229" s="11"/>
      <c r="L229" s="4">
        <f t="shared" si="36"/>
        <v>0</v>
      </c>
      <c r="M229" s="4"/>
      <c r="N229" s="4"/>
      <c r="O229" s="4">
        <f t="shared" si="37"/>
        <v>12600000</v>
      </c>
      <c r="P229" s="4">
        <v>12600000</v>
      </c>
      <c r="Q229" s="4"/>
      <c r="R229" s="4">
        <f t="shared" si="38"/>
        <v>0</v>
      </c>
      <c r="S229" s="4"/>
      <c r="T229" s="4"/>
      <c r="U229" s="4">
        <f t="shared" si="39"/>
        <v>0</v>
      </c>
      <c r="V229" s="4"/>
      <c r="W229" s="4"/>
      <c r="X229" s="4">
        <f t="shared" si="40"/>
        <v>0</v>
      </c>
      <c r="Y229" s="4"/>
      <c r="Z229" s="4"/>
      <c r="AA229" s="4">
        <f>C229+I229-L229-O229-U229-X229-R229</f>
        <v>0</v>
      </c>
      <c r="AB229" s="7">
        <v>45439</v>
      </c>
    </row>
    <row r="230" spans="1:28" ht="15.75" hidden="1" x14ac:dyDescent="0.25">
      <c r="A230" s="29">
        <v>45390</v>
      </c>
      <c r="B230" s="73" t="s">
        <v>122</v>
      </c>
      <c r="C230" s="25">
        <v>3121300</v>
      </c>
      <c r="D230" s="27" t="s">
        <v>46</v>
      </c>
      <c r="E230" s="25" t="s">
        <v>106</v>
      </c>
      <c r="F230" s="25">
        <v>63.7</v>
      </c>
      <c r="G230" s="25" t="s">
        <v>39</v>
      </c>
      <c r="H230" s="25"/>
      <c r="I230" s="11">
        <f t="shared" si="35"/>
        <v>0</v>
      </c>
      <c r="J230" s="28" t="s">
        <v>28</v>
      </c>
      <c r="K230" s="11"/>
      <c r="L230" s="4">
        <f t="shared" si="36"/>
        <v>0</v>
      </c>
      <c r="M230" s="4"/>
      <c r="N230" s="4"/>
      <c r="O230" s="4">
        <f t="shared" si="37"/>
        <v>0</v>
      </c>
      <c r="P230" s="4"/>
      <c r="Q230" s="4"/>
      <c r="R230" s="4">
        <f t="shared" si="38"/>
        <v>0</v>
      </c>
      <c r="S230" s="4"/>
      <c r="T230" s="4"/>
      <c r="U230" s="4">
        <f t="shared" si="39"/>
        <v>0</v>
      </c>
      <c r="V230" s="4"/>
      <c r="W230" s="4"/>
      <c r="X230" s="4">
        <f t="shared" si="40"/>
        <v>0</v>
      </c>
      <c r="Y230" s="4"/>
      <c r="Z230" s="4"/>
      <c r="AA230" s="4">
        <f>C230+I230-L230-O230-U230-X230-R230</f>
        <v>3121300</v>
      </c>
      <c r="AB230" s="7"/>
    </row>
    <row r="231" spans="1:28" ht="15.75" hidden="1" x14ac:dyDescent="0.25">
      <c r="A231" s="29">
        <v>45390</v>
      </c>
      <c r="B231" s="73" t="s">
        <v>122</v>
      </c>
      <c r="C231" s="25">
        <v>3125000</v>
      </c>
      <c r="D231" s="27" t="s">
        <v>46</v>
      </c>
      <c r="E231" s="25" t="s">
        <v>128</v>
      </c>
      <c r="F231" s="25">
        <v>25</v>
      </c>
      <c r="G231" s="25" t="s">
        <v>39</v>
      </c>
      <c r="H231" s="25"/>
      <c r="I231" s="11">
        <f t="shared" si="35"/>
        <v>0</v>
      </c>
      <c r="J231" s="28" t="s">
        <v>28</v>
      </c>
      <c r="K231" s="11"/>
      <c r="L231" s="4">
        <f t="shared" si="36"/>
        <v>0</v>
      </c>
      <c r="M231" s="4"/>
      <c r="N231" s="4"/>
      <c r="O231" s="4">
        <f t="shared" si="37"/>
        <v>0</v>
      </c>
      <c r="P231" s="4"/>
      <c r="Q231" s="4"/>
      <c r="R231" s="4">
        <f t="shared" si="38"/>
        <v>0</v>
      </c>
      <c r="S231" s="4"/>
      <c r="T231" s="4"/>
      <c r="U231" s="4">
        <f t="shared" si="39"/>
        <v>0</v>
      </c>
      <c r="V231" s="4"/>
      <c r="W231" s="4"/>
      <c r="X231" s="4">
        <f t="shared" si="40"/>
        <v>0</v>
      </c>
      <c r="Y231" s="4"/>
      <c r="Z231" s="4"/>
      <c r="AA231" s="4">
        <f>C231+I231-L231-O231-U231-X231-R231</f>
        <v>3125000</v>
      </c>
      <c r="AB231" s="7"/>
    </row>
    <row r="232" spans="1:28" ht="15.75" hidden="1" x14ac:dyDescent="0.25">
      <c r="A232" s="29">
        <v>45390</v>
      </c>
      <c r="B232" s="72" t="s">
        <v>162</v>
      </c>
      <c r="C232" s="27">
        <v>1204000</v>
      </c>
      <c r="D232" s="25" t="s">
        <v>46</v>
      </c>
      <c r="E232" s="27" t="s">
        <v>249</v>
      </c>
      <c r="F232" s="27">
        <v>3500</v>
      </c>
      <c r="G232" s="25" t="s">
        <v>34</v>
      </c>
      <c r="H232" s="27"/>
      <c r="I232" s="11">
        <f t="shared" si="35"/>
        <v>0</v>
      </c>
      <c r="J232" s="12" t="s">
        <v>324</v>
      </c>
      <c r="K232" s="11"/>
      <c r="L232" s="4">
        <f t="shared" si="36"/>
        <v>1204000</v>
      </c>
      <c r="M232" s="4">
        <v>1204000</v>
      </c>
      <c r="N232" s="4"/>
      <c r="O232" s="4">
        <f t="shared" si="37"/>
        <v>0</v>
      </c>
      <c r="P232" s="4"/>
      <c r="Q232" s="4"/>
      <c r="R232" s="4">
        <f t="shared" si="38"/>
        <v>0</v>
      </c>
      <c r="S232" s="4"/>
      <c r="T232" s="4"/>
      <c r="U232" s="4">
        <f t="shared" si="39"/>
        <v>0</v>
      </c>
      <c r="V232" s="4"/>
      <c r="W232" s="4"/>
      <c r="X232" s="4">
        <f t="shared" si="40"/>
        <v>0</v>
      </c>
      <c r="Y232" s="4"/>
      <c r="Z232" s="4"/>
      <c r="AA232" s="4">
        <f>C232+I232-L232-O232-U232-X232-R232</f>
        <v>0</v>
      </c>
      <c r="AB232" s="7">
        <v>45423</v>
      </c>
    </row>
    <row r="233" spans="1:28" ht="15.75" hidden="1" x14ac:dyDescent="0.25">
      <c r="A233" s="29">
        <v>45391</v>
      </c>
      <c r="B233" s="73" t="s">
        <v>107</v>
      </c>
      <c r="C233" s="27">
        <v>760000</v>
      </c>
      <c r="D233" s="27" t="s">
        <v>46</v>
      </c>
      <c r="E233" s="27" t="s">
        <v>108</v>
      </c>
      <c r="F233" s="27">
        <v>400</v>
      </c>
      <c r="G233" s="27" t="s">
        <v>34</v>
      </c>
      <c r="H233" s="27"/>
      <c r="I233" s="11">
        <f t="shared" si="35"/>
        <v>0</v>
      </c>
      <c r="J233" s="12" t="s">
        <v>312</v>
      </c>
      <c r="K233" s="11" t="s">
        <v>1242</v>
      </c>
      <c r="L233" s="4">
        <f>M233+N233</f>
        <v>0</v>
      </c>
      <c r="M233" s="4"/>
      <c r="N233" s="4"/>
      <c r="O233" s="4">
        <f>P233+Q233</f>
        <v>760000</v>
      </c>
      <c r="P233" s="4">
        <v>760000</v>
      </c>
      <c r="Q233" s="4"/>
      <c r="R233" s="4">
        <f>S233+T233</f>
        <v>0</v>
      </c>
      <c r="S233" s="4"/>
      <c r="T233" s="4"/>
      <c r="U233" s="4">
        <f>V233+W233</f>
        <v>0</v>
      </c>
      <c r="V233" s="4"/>
      <c r="W233" s="4"/>
      <c r="X233" s="4">
        <f>Y233+Z233</f>
        <v>0</v>
      </c>
      <c r="Y233" s="4"/>
      <c r="Z233" s="4"/>
      <c r="AA233" s="4">
        <f>C233+I233-L233-O233-U233-X233-R233</f>
        <v>0</v>
      </c>
      <c r="AB233" s="7">
        <v>45415</v>
      </c>
    </row>
    <row r="234" spans="1:28" ht="15.75" hidden="1" x14ac:dyDescent="0.25">
      <c r="A234" s="29">
        <v>45391</v>
      </c>
      <c r="B234" s="73" t="s">
        <v>107</v>
      </c>
      <c r="C234" s="25">
        <v>1385000</v>
      </c>
      <c r="D234" s="27" t="s">
        <v>46</v>
      </c>
      <c r="E234" s="25" t="s">
        <v>95</v>
      </c>
      <c r="F234" s="25">
        <v>1000</v>
      </c>
      <c r="G234" s="27" t="s">
        <v>34</v>
      </c>
      <c r="H234" s="25"/>
      <c r="I234" s="11">
        <f t="shared" si="35"/>
        <v>0</v>
      </c>
      <c r="J234" s="12" t="s">
        <v>312</v>
      </c>
      <c r="K234" s="11" t="s">
        <v>1242</v>
      </c>
      <c r="L234" s="4">
        <f t="shared" ref="L234:L241" si="41">M234+N234</f>
        <v>0</v>
      </c>
      <c r="M234" s="4"/>
      <c r="N234" s="4"/>
      <c r="O234" s="4">
        <f t="shared" ref="O234:O241" si="42">P234+Q234</f>
        <v>1385000</v>
      </c>
      <c r="P234" s="4">
        <v>1385000</v>
      </c>
      <c r="Q234" s="4"/>
      <c r="R234" s="4">
        <f t="shared" ref="R234:R241" si="43">S234+T234</f>
        <v>0</v>
      </c>
      <c r="S234" s="4"/>
      <c r="T234" s="4"/>
      <c r="U234" s="4">
        <f t="shared" ref="U234:U241" si="44">V234+W234</f>
        <v>0</v>
      </c>
      <c r="V234" s="4"/>
      <c r="W234" s="4"/>
      <c r="X234" s="4">
        <f t="shared" ref="X234:X241" si="45">Y234+Z234</f>
        <v>0</v>
      </c>
      <c r="Y234" s="4"/>
      <c r="Z234" s="4"/>
      <c r="AA234" s="4">
        <f>C234+I234-L234-O234-U234-X234-R234</f>
        <v>0</v>
      </c>
      <c r="AB234" s="7">
        <v>45415</v>
      </c>
    </row>
    <row r="235" spans="1:28" ht="15.75" hidden="1" x14ac:dyDescent="0.25">
      <c r="A235" s="29">
        <v>45391</v>
      </c>
      <c r="B235" s="73" t="s">
        <v>107</v>
      </c>
      <c r="C235" s="25">
        <v>5050000</v>
      </c>
      <c r="D235" s="27" t="s">
        <v>46</v>
      </c>
      <c r="E235" s="25" t="s">
        <v>44</v>
      </c>
      <c r="F235" s="25">
        <v>5000</v>
      </c>
      <c r="G235" s="27" t="s">
        <v>34</v>
      </c>
      <c r="H235" s="25"/>
      <c r="I235" s="11">
        <f t="shared" si="35"/>
        <v>0</v>
      </c>
      <c r="J235" s="12" t="s">
        <v>312</v>
      </c>
      <c r="K235" s="11" t="s">
        <v>1242</v>
      </c>
      <c r="L235" s="4">
        <f t="shared" si="41"/>
        <v>0</v>
      </c>
      <c r="M235" s="4"/>
      <c r="N235" s="4"/>
      <c r="O235" s="4">
        <f t="shared" si="42"/>
        <v>5050000</v>
      </c>
      <c r="P235" s="4">
        <v>5050000</v>
      </c>
      <c r="Q235" s="4"/>
      <c r="R235" s="4">
        <f t="shared" si="43"/>
        <v>0</v>
      </c>
      <c r="S235" s="4"/>
      <c r="T235" s="4"/>
      <c r="U235" s="4">
        <f t="shared" si="44"/>
        <v>0</v>
      </c>
      <c r="V235" s="4"/>
      <c r="W235" s="4"/>
      <c r="X235" s="4">
        <f t="shared" si="45"/>
        <v>0</v>
      </c>
      <c r="Y235" s="4"/>
      <c r="Z235" s="4"/>
      <c r="AA235" s="4">
        <f>C235+I235-L235-O235-U235-X235-R235</f>
        <v>0</v>
      </c>
      <c r="AB235" s="7">
        <v>45415</v>
      </c>
    </row>
    <row r="236" spans="1:28" ht="15.75" hidden="1" x14ac:dyDescent="0.25">
      <c r="A236" s="29">
        <v>45391</v>
      </c>
      <c r="B236" s="73" t="s">
        <v>107</v>
      </c>
      <c r="C236" s="27">
        <v>2688750</v>
      </c>
      <c r="D236" s="27" t="s">
        <v>46</v>
      </c>
      <c r="E236" s="27" t="s">
        <v>139</v>
      </c>
      <c r="F236" s="27">
        <v>1125</v>
      </c>
      <c r="G236" s="27" t="s">
        <v>34</v>
      </c>
      <c r="H236" s="27"/>
      <c r="I236" s="11">
        <f t="shared" si="35"/>
        <v>0</v>
      </c>
      <c r="J236" s="12" t="s">
        <v>312</v>
      </c>
      <c r="K236" s="11" t="s">
        <v>1242</v>
      </c>
      <c r="L236" s="4">
        <f t="shared" si="41"/>
        <v>0</v>
      </c>
      <c r="M236" s="4"/>
      <c r="N236" s="4"/>
      <c r="O236" s="4">
        <f t="shared" si="42"/>
        <v>2688750</v>
      </c>
      <c r="P236" s="4">
        <v>2688750</v>
      </c>
      <c r="Q236" s="4"/>
      <c r="R236" s="4">
        <f t="shared" si="43"/>
        <v>0</v>
      </c>
      <c r="S236" s="4"/>
      <c r="T236" s="4"/>
      <c r="U236" s="4">
        <f t="shared" si="44"/>
        <v>0</v>
      </c>
      <c r="V236" s="4"/>
      <c r="W236" s="4"/>
      <c r="X236" s="4">
        <f t="shared" si="45"/>
        <v>0</v>
      </c>
      <c r="Y236" s="4"/>
      <c r="Z236" s="4"/>
      <c r="AA236" s="4">
        <f>C236+I236-L236-O236-U236-X236-R236</f>
        <v>0</v>
      </c>
      <c r="AB236" s="7">
        <v>45415</v>
      </c>
    </row>
    <row r="237" spans="1:28" ht="15.75" hidden="1" x14ac:dyDescent="0.25">
      <c r="A237" s="29">
        <v>45391</v>
      </c>
      <c r="B237" s="73" t="s">
        <v>134</v>
      </c>
      <c r="C237" s="25">
        <v>2250000</v>
      </c>
      <c r="D237" s="27" t="s">
        <v>52</v>
      </c>
      <c r="E237" s="25" t="s">
        <v>42</v>
      </c>
      <c r="F237" s="25">
        <v>500</v>
      </c>
      <c r="G237" s="27" t="s">
        <v>34</v>
      </c>
      <c r="H237" s="25"/>
      <c r="I237" s="11">
        <f t="shared" si="35"/>
        <v>0</v>
      </c>
      <c r="J237" s="31" t="s">
        <v>312</v>
      </c>
      <c r="K237" s="11" t="s">
        <v>1469</v>
      </c>
      <c r="L237" s="4">
        <f t="shared" si="41"/>
        <v>0</v>
      </c>
      <c r="M237" s="4"/>
      <c r="N237" s="4"/>
      <c r="O237" s="4">
        <f t="shared" si="42"/>
        <v>2250000</v>
      </c>
      <c r="P237" s="4">
        <v>2250000</v>
      </c>
      <c r="Q237" s="4"/>
      <c r="R237" s="4">
        <f t="shared" si="43"/>
        <v>0</v>
      </c>
      <c r="S237" s="4"/>
      <c r="T237" s="4"/>
      <c r="U237" s="4">
        <f t="shared" si="44"/>
        <v>0</v>
      </c>
      <c r="V237" s="4"/>
      <c r="W237" s="4"/>
      <c r="X237" s="4">
        <f t="shared" si="45"/>
        <v>0</v>
      </c>
      <c r="Y237" s="4"/>
      <c r="Z237" s="4"/>
      <c r="AA237" s="4">
        <f>C237+I237-L237-O237-U237-X237-R237</f>
        <v>0</v>
      </c>
      <c r="AB237" s="7">
        <v>45429</v>
      </c>
    </row>
    <row r="238" spans="1:28" ht="15.75" hidden="1" x14ac:dyDescent="0.25">
      <c r="A238" s="29">
        <v>45391</v>
      </c>
      <c r="B238" s="72" t="s">
        <v>99</v>
      </c>
      <c r="C238" s="25">
        <v>0</v>
      </c>
      <c r="D238" s="25"/>
      <c r="E238" s="25" t="s">
        <v>299</v>
      </c>
      <c r="F238" s="25">
        <v>16.600000000000001</v>
      </c>
      <c r="G238" s="25" t="s">
        <v>39</v>
      </c>
      <c r="H238" s="25"/>
      <c r="I238" s="11">
        <f t="shared" si="35"/>
        <v>0</v>
      </c>
      <c r="J238" s="31" t="s">
        <v>324</v>
      </c>
      <c r="K238" s="11"/>
      <c r="L238" s="4">
        <f t="shared" si="41"/>
        <v>0</v>
      </c>
      <c r="M238" s="4"/>
      <c r="N238" s="4"/>
      <c r="O238" s="4">
        <f t="shared" si="42"/>
        <v>0</v>
      </c>
      <c r="P238" s="4"/>
      <c r="Q238" s="4"/>
      <c r="R238" s="4">
        <f t="shared" si="43"/>
        <v>0</v>
      </c>
      <c r="S238" s="4"/>
      <c r="T238" s="4"/>
      <c r="U238" s="4">
        <f t="shared" si="44"/>
        <v>0</v>
      </c>
      <c r="V238" s="4"/>
      <c r="W238" s="4"/>
      <c r="X238" s="4">
        <f t="shared" si="45"/>
        <v>0</v>
      </c>
      <c r="Y238" s="4"/>
      <c r="Z238" s="4"/>
      <c r="AA238" s="4">
        <f>C238+I238-L238-O238-U238-X238-R238</f>
        <v>0</v>
      </c>
      <c r="AB238" s="7"/>
    </row>
    <row r="239" spans="1:28" ht="15.75" hidden="1" x14ac:dyDescent="0.25">
      <c r="A239" s="29">
        <v>45391</v>
      </c>
      <c r="B239" s="72" t="s">
        <v>99</v>
      </c>
      <c r="C239" s="27">
        <v>0</v>
      </c>
      <c r="D239" s="27"/>
      <c r="E239" s="27" t="s">
        <v>89</v>
      </c>
      <c r="F239" s="27">
        <v>14.6</v>
      </c>
      <c r="G239" s="27" t="s">
        <v>39</v>
      </c>
      <c r="H239" s="27"/>
      <c r="I239" s="11">
        <f t="shared" si="35"/>
        <v>0</v>
      </c>
      <c r="J239" s="31" t="s">
        <v>324</v>
      </c>
      <c r="K239" s="11"/>
      <c r="L239" s="4">
        <f t="shared" si="41"/>
        <v>0</v>
      </c>
      <c r="M239" s="4"/>
      <c r="N239" s="4"/>
      <c r="O239" s="4">
        <f t="shared" si="42"/>
        <v>0</v>
      </c>
      <c r="P239" s="4"/>
      <c r="Q239" s="4"/>
      <c r="R239" s="4">
        <f t="shared" si="43"/>
        <v>0</v>
      </c>
      <c r="S239" s="4"/>
      <c r="T239" s="4"/>
      <c r="U239" s="4">
        <f t="shared" si="44"/>
        <v>0</v>
      </c>
      <c r="V239" s="4"/>
      <c r="W239" s="4"/>
      <c r="X239" s="4">
        <f t="shared" si="45"/>
        <v>0</v>
      </c>
      <c r="Y239" s="4"/>
      <c r="Z239" s="4"/>
      <c r="AA239" s="4">
        <f>C239+I239-L239-O239-U239-X239-R239</f>
        <v>0</v>
      </c>
      <c r="AB239" s="7"/>
    </row>
    <row r="240" spans="1:28" ht="15.75" hidden="1" x14ac:dyDescent="0.25">
      <c r="A240" s="29">
        <v>45391</v>
      </c>
      <c r="B240" s="73" t="s">
        <v>99</v>
      </c>
      <c r="C240" s="25">
        <v>0</v>
      </c>
      <c r="D240" s="25"/>
      <c r="E240" s="25" t="s">
        <v>102</v>
      </c>
      <c r="F240" s="25">
        <v>34.700000000000003</v>
      </c>
      <c r="G240" s="25" t="s">
        <v>39</v>
      </c>
      <c r="H240" s="25"/>
      <c r="I240" s="11">
        <f>F240*H240</f>
        <v>0</v>
      </c>
      <c r="J240" s="31" t="s">
        <v>324</v>
      </c>
      <c r="K240" s="11"/>
      <c r="L240" s="4">
        <f t="shared" si="41"/>
        <v>0</v>
      </c>
      <c r="M240" s="4"/>
      <c r="N240" s="4"/>
      <c r="O240" s="4">
        <f t="shared" si="42"/>
        <v>0</v>
      </c>
      <c r="P240" s="4"/>
      <c r="Q240" s="4"/>
      <c r="R240" s="4">
        <f t="shared" si="43"/>
        <v>0</v>
      </c>
      <c r="S240" s="4"/>
      <c r="T240" s="4"/>
      <c r="U240" s="4">
        <f t="shared" si="44"/>
        <v>0</v>
      </c>
      <c r="V240" s="4"/>
      <c r="W240" s="4"/>
      <c r="X240" s="4">
        <f t="shared" si="45"/>
        <v>0</v>
      </c>
      <c r="Y240" s="4"/>
      <c r="Z240" s="4"/>
      <c r="AA240" s="4">
        <f>C240+I240-L240-O240-U240-X240-R240</f>
        <v>0</v>
      </c>
      <c r="AB240" s="7"/>
    </row>
    <row r="241" spans="1:28" ht="15.75" hidden="1" x14ac:dyDescent="0.25">
      <c r="A241" s="24">
        <v>45391</v>
      </c>
      <c r="B241" s="72" t="s">
        <v>99</v>
      </c>
      <c r="C241" s="25">
        <v>0</v>
      </c>
      <c r="D241" s="25"/>
      <c r="E241" s="25" t="s">
        <v>100</v>
      </c>
      <c r="F241" s="25">
        <v>55.8</v>
      </c>
      <c r="G241" s="25" t="s">
        <v>39</v>
      </c>
      <c r="H241" s="25"/>
      <c r="I241" s="11">
        <f t="shared" si="35"/>
        <v>0</v>
      </c>
      <c r="J241" s="31" t="s">
        <v>324</v>
      </c>
      <c r="K241" s="11"/>
      <c r="L241" s="4">
        <f t="shared" si="41"/>
        <v>0</v>
      </c>
      <c r="M241" s="4"/>
      <c r="N241" s="4"/>
      <c r="O241" s="4">
        <f t="shared" si="42"/>
        <v>0</v>
      </c>
      <c r="P241" s="4"/>
      <c r="Q241" s="4"/>
      <c r="R241" s="4">
        <f t="shared" si="43"/>
        <v>0</v>
      </c>
      <c r="S241" s="4"/>
      <c r="T241" s="4"/>
      <c r="U241" s="4">
        <f t="shared" si="44"/>
        <v>0</v>
      </c>
      <c r="V241" s="4"/>
      <c r="W241" s="4"/>
      <c r="X241" s="4">
        <f t="shared" si="45"/>
        <v>0</v>
      </c>
      <c r="Y241" s="4"/>
      <c r="Z241" s="4"/>
      <c r="AA241" s="4">
        <f>C241+I241-L241-O241-U241-X241-R241</f>
        <v>0</v>
      </c>
      <c r="AB241" s="7"/>
    </row>
    <row r="242" spans="1:28" ht="15.75" hidden="1" x14ac:dyDescent="0.25">
      <c r="A242" s="29">
        <v>45395</v>
      </c>
      <c r="B242" s="73" t="s">
        <v>99</v>
      </c>
      <c r="C242" s="27">
        <v>0</v>
      </c>
      <c r="D242" s="27"/>
      <c r="E242" s="27" t="s">
        <v>158</v>
      </c>
      <c r="F242" s="27">
        <v>60.4</v>
      </c>
      <c r="G242" s="27" t="s">
        <v>39</v>
      </c>
      <c r="H242" s="27"/>
      <c r="I242" s="11">
        <f t="shared" si="35"/>
        <v>0</v>
      </c>
      <c r="J242" s="31" t="s">
        <v>324</v>
      </c>
      <c r="K242" s="11"/>
      <c r="L242" s="4">
        <f>M242+N242</f>
        <v>0</v>
      </c>
      <c r="M242" s="4"/>
      <c r="N242" s="4"/>
      <c r="O242" s="4">
        <f>P242+Q242</f>
        <v>0</v>
      </c>
      <c r="P242" s="4"/>
      <c r="Q242" s="4"/>
      <c r="R242" s="4">
        <f>S242+T242</f>
        <v>0</v>
      </c>
      <c r="S242" s="4"/>
      <c r="T242" s="4"/>
      <c r="U242" s="4">
        <f>V242+W242</f>
        <v>0</v>
      </c>
      <c r="V242" s="4"/>
      <c r="W242" s="4"/>
      <c r="X242" s="4">
        <f>Y242+Z242</f>
        <v>0</v>
      </c>
      <c r="Y242" s="4"/>
      <c r="Z242" s="4"/>
      <c r="AA242" s="4">
        <f>C242+I242-L242-O242-U242-X242-R242</f>
        <v>0</v>
      </c>
      <c r="AB242" s="7"/>
    </row>
    <row r="243" spans="1:28" ht="15.75" hidden="1" x14ac:dyDescent="0.25">
      <c r="A243" s="29">
        <v>45395</v>
      </c>
      <c r="B243" s="27" t="s">
        <v>99</v>
      </c>
      <c r="C243" s="25">
        <v>0</v>
      </c>
      <c r="D243" s="27"/>
      <c r="E243" s="25" t="s">
        <v>100</v>
      </c>
      <c r="F243" s="25">
        <v>26.7</v>
      </c>
      <c r="G243" s="27" t="s">
        <v>39</v>
      </c>
      <c r="H243" s="25"/>
      <c r="I243" s="11">
        <f t="shared" si="35"/>
        <v>0</v>
      </c>
      <c r="J243" s="28" t="s">
        <v>28</v>
      </c>
      <c r="K243" s="11"/>
      <c r="L243" s="4">
        <f t="shared" ref="L243:L306" si="46">M243+N243</f>
        <v>0</v>
      </c>
      <c r="M243" s="4"/>
      <c r="N243" s="4"/>
      <c r="O243" s="4">
        <f t="shared" ref="O243:O306" si="47">P243+Q243</f>
        <v>0</v>
      </c>
      <c r="P243" s="4"/>
      <c r="Q243" s="4"/>
      <c r="R243" s="4">
        <f t="shared" ref="R243:R306" si="48">S243+T243</f>
        <v>0</v>
      </c>
      <c r="S243" s="4"/>
      <c r="T243" s="4"/>
      <c r="U243" s="4">
        <f t="shared" ref="U243:U306" si="49">V243+W243</f>
        <v>0</v>
      </c>
      <c r="V243" s="4"/>
      <c r="W243" s="4"/>
      <c r="X243" s="4">
        <f t="shared" ref="X243:X306" si="50">Y243+Z243</f>
        <v>0</v>
      </c>
      <c r="Y243" s="4"/>
      <c r="Z243" s="4"/>
      <c r="AA243" s="4">
        <f>C243+I243-L243-O243-U243-X243-R243</f>
        <v>0</v>
      </c>
      <c r="AB243" s="7"/>
    </row>
    <row r="244" spans="1:28" ht="15.75" hidden="1" x14ac:dyDescent="0.25">
      <c r="A244" s="29">
        <v>45395</v>
      </c>
      <c r="B244" s="73" t="s">
        <v>99</v>
      </c>
      <c r="C244" s="27">
        <v>0</v>
      </c>
      <c r="D244" s="27"/>
      <c r="E244" s="27" t="s">
        <v>158</v>
      </c>
      <c r="F244" s="27">
        <v>30.5</v>
      </c>
      <c r="G244" s="27" t="s">
        <v>39</v>
      </c>
      <c r="H244" s="27"/>
      <c r="I244" s="11">
        <f t="shared" si="35"/>
        <v>0</v>
      </c>
      <c r="J244" s="31" t="s">
        <v>324</v>
      </c>
      <c r="K244" s="11"/>
      <c r="L244" s="4">
        <f t="shared" si="46"/>
        <v>0</v>
      </c>
      <c r="M244" s="4"/>
      <c r="N244" s="4"/>
      <c r="O244" s="4">
        <f t="shared" si="47"/>
        <v>0</v>
      </c>
      <c r="P244" s="4"/>
      <c r="Q244" s="4"/>
      <c r="R244" s="4">
        <f t="shared" si="48"/>
        <v>0</v>
      </c>
      <c r="S244" s="4"/>
      <c r="T244" s="4"/>
      <c r="U244" s="4">
        <f t="shared" si="49"/>
        <v>0</v>
      </c>
      <c r="V244" s="4"/>
      <c r="W244" s="4"/>
      <c r="X244" s="4">
        <f t="shared" si="50"/>
        <v>0</v>
      </c>
      <c r="Y244" s="4"/>
      <c r="Z244" s="4"/>
      <c r="AA244" s="4">
        <f>C244+I244-L244-O244-U244-X244-R244</f>
        <v>0</v>
      </c>
      <c r="AB244" s="7"/>
    </row>
    <row r="245" spans="1:28" ht="15.75" hidden="1" x14ac:dyDescent="0.25">
      <c r="A245" s="29">
        <v>45395</v>
      </c>
      <c r="B245" s="73" t="s">
        <v>99</v>
      </c>
      <c r="C245" s="25">
        <v>0</v>
      </c>
      <c r="D245" s="27"/>
      <c r="E245" s="27" t="s">
        <v>100</v>
      </c>
      <c r="F245" s="25">
        <v>26.9</v>
      </c>
      <c r="G245" s="27" t="s">
        <v>39</v>
      </c>
      <c r="H245" s="25"/>
      <c r="I245" s="11">
        <f t="shared" si="35"/>
        <v>0</v>
      </c>
      <c r="J245" s="31" t="s">
        <v>324</v>
      </c>
      <c r="K245" s="11"/>
      <c r="L245" s="4">
        <f t="shared" si="46"/>
        <v>0</v>
      </c>
      <c r="M245" s="4"/>
      <c r="N245" s="4"/>
      <c r="O245" s="4">
        <f t="shared" si="47"/>
        <v>0</v>
      </c>
      <c r="P245" s="4"/>
      <c r="Q245" s="4"/>
      <c r="R245" s="4">
        <f t="shared" si="48"/>
        <v>0</v>
      </c>
      <c r="S245" s="4"/>
      <c r="T245" s="4"/>
      <c r="U245" s="4">
        <f t="shared" si="49"/>
        <v>0</v>
      </c>
      <c r="V245" s="4"/>
      <c r="W245" s="4"/>
      <c r="X245" s="4">
        <f t="shared" si="50"/>
        <v>0</v>
      </c>
      <c r="Y245" s="4"/>
      <c r="Z245" s="4"/>
      <c r="AA245" s="4">
        <f>C245+I245-L245-O245-U245-X245-R245</f>
        <v>0</v>
      </c>
      <c r="AB245" s="7"/>
    </row>
    <row r="246" spans="1:28" ht="15.75" hidden="1" x14ac:dyDescent="0.25">
      <c r="A246" s="29">
        <v>45395</v>
      </c>
      <c r="B246" s="27" t="s">
        <v>99</v>
      </c>
      <c r="C246" s="25">
        <v>0</v>
      </c>
      <c r="D246" s="27"/>
      <c r="E246" s="25" t="s">
        <v>103</v>
      </c>
      <c r="F246" s="25">
        <v>30.2</v>
      </c>
      <c r="G246" s="27" t="s">
        <v>39</v>
      </c>
      <c r="H246" s="25"/>
      <c r="I246" s="11">
        <f t="shared" si="35"/>
        <v>0</v>
      </c>
      <c r="J246" s="28" t="s">
        <v>28</v>
      </c>
      <c r="K246" s="11"/>
      <c r="L246" s="4">
        <f t="shared" si="46"/>
        <v>0</v>
      </c>
      <c r="M246" s="4"/>
      <c r="N246" s="4"/>
      <c r="O246" s="4">
        <f t="shared" si="47"/>
        <v>0</v>
      </c>
      <c r="P246" s="4"/>
      <c r="Q246" s="4"/>
      <c r="R246" s="4">
        <f t="shared" si="48"/>
        <v>0</v>
      </c>
      <c r="S246" s="4"/>
      <c r="T246" s="4"/>
      <c r="U246" s="4">
        <f t="shared" si="49"/>
        <v>0</v>
      </c>
      <c r="V246" s="4"/>
      <c r="W246" s="4"/>
      <c r="X246" s="4">
        <f t="shared" si="50"/>
        <v>0</v>
      </c>
      <c r="Y246" s="4"/>
      <c r="Z246" s="4"/>
      <c r="AA246" s="4">
        <f>C246+I246-L246-O246-U246-X246-R246</f>
        <v>0</v>
      </c>
      <c r="AB246" s="7"/>
    </row>
    <row r="247" spans="1:28" ht="15.75" hidden="1" x14ac:dyDescent="0.25">
      <c r="A247" s="29">
        <v>45395</v>
      </c>
      <c r="B247" s="72" t="s">
        <v>99</v>
      </c>
      <c r="C247" s="27">
        <v>0</v>
      </c>
      <c r="D247" s="27"/>
      <c r="E247" s="25" t="s">
        <v>120</v>
      </c>
      <c r="F247" s="27">
        <v>73.2</v>
      </c>
      <c r="G247" s="27" t="s">
        <v>39</v>
      </c>
      <c r="H247" s="27"/>
      <c r="I247" s="11">
        <f t="shared" si="35"/>
        <v>0</v>
      </c>
      <c r="J247" s="31" t="s">
        <v>324</v>
      </c>
      <c r="K247" s="11"/>
      <c r="L247" s="4">
        <f t="shared" si="46"/>
        <v>0</v>
      </c>
      <c r="M247" s="4"/>
      <c r="N247" s="4"/>
      <c r="O247" s="4">
        <f t="shared" si="47"/>
        <v>0</v>
      </c>
      <c r="P247" s="4"/>
      <c r="Q247" s="4"/>
      <c r="R247" s="4">
        <f t="shared" si="48"/>
        <v>0</v>
      </c>
      <c r="S247" s="4"/>
      <c r="T247" s="4"/>
      <c r="U247" s="4">
        <f t="shared" si="49"/>
        <v>0</v>
      </c>
      <c r="V247" s="4"/>
      <c r="W247" s="4"/>
      <c r="X247" s="4">
        <f t="shared" si="50"/>
        <v>0</v>
      </c>
      <c r="Y247" s="4"/>
      <c r="Z247" s="4"/>
      <c r="AA247" s="4">
        <f>C247+I247-L247-O247-U247-X247-R247</f>
        <v>0</v>
      </c>
      <c r="AB247" s="7"/>
    </row>
    <row r="248" spans="1:28" ht="15.75" hidden="1" x14ac:dyDescent="0.25">
      <c r="A248" s="29">
        <v>45395</v>
      </c>
      <c r="B248" s="72" t="s">
        <v>99</v>
      </c>
      <c r="C248" s="25">
        <v>0</v>
      </c>
      <c r="D248" s="27"/>
      <c r="E248" s="25" t="s">
        <v>120</v>
      </c>
      <c r="F248" s="25">
        <v>49.1</v>
      </c>
      <c r="G248" s="25" t="s">
        <v>39</v>
      </c>
      <c r="H248" s="25"/>
      <c r="I248" s="11">
        <f t="shared" si="35"/>
        <v>0</v>
      </c>
      <c r="J248" s="31" t="s">
        <v>324</v>
      </c>
      <c r="K248" s="11"/>
      <c r="L248" s="4">
        <f t="shared" si="46"/>
        <v>0</v>
      </c>
      <c r="M248" s="4"/>
      <c r="N248" s="4"/>
      <c r="O248" s="4">
        <f t="shared" si="47"/>
        <v>0</v>
      </c>
      <c r="P248" s="4"/>
      <c r="Q248" s="4"/>
      <c r="R248" s="4">
        <f t="shared" si="48"/>
        <v>0</v>
      </c>
      <c r="S248" s="4"/>
      <c r="T248" s="4"/>
      <c r="U248" s="4">
        <f t="shared" si="49"/>
        <v>0</v>
      </c>
      <c r="V248" s="4"/>
      <c r="W248" s="4"/>
      <c r="X248" s="4">
        <f t="shared" si="50"/>
        <v>0</v>
      </c>
      <c r="Y248" s="4"/>
      <c r="Z248" s="4"/>
      <c r="AA248" s="4">
        <f>C248+I248-L248-O248-U248-X248-R248</f>
        <v>0</v>
      </c>
      <c r="AB248" s="7"/>
    </row>
    <row r="249" spans="1:28" ht="15.75" hidden="1" x14ac:dyDescent="0.25">
      <c r="A249" s="29">
        <v>45395</v>
      </c>
      <c r="B249" s="73" t="s">
        <v>99</v>
      </c>
      <c r="C249" s="25">
        <v>0</v>
      </c>
      <c r="D249" s="27"/>
      <c r="E249" s="25" t="s">
        <v>120</v>
      </c>
      <c r="F249" s="25">
        <v>73</v>
      </c>
      <c r="G249" s="27" t="s">
        <v>39</v>
      </c>
      <c r="H249" s="25"/>
      <c r="I249" s="11">
        <f t="shared" si="35"/>
        <v>0</v>
      </c>
      <c r="J249" s="31" t="s">
        <v>324</v>
      </c>
      <c r="K249" s="11"/>
      <c r="L249" s="4">
        <f t="shared" si="46"/>
        <v>0</v>
      </c>
      <c r="M249" s="4"/>
      <c r="N249" s="4"/>
      <c r="O249" s="4">
        <f t="shared" si="47"/>
        <v>0</v>
      </c>
      <c r="P249" s="4"/>
      <c r="Q249" s="4"/>
      <c r="R249" s="4">
        <f t="shared" si="48"/>
        <v>0</v>
      </c>
      <c r="S249" s="4"/>
      <c r="T249" s="4"/>
      <c r="U249" s="4">
        <f t="shared" si="49"/>
        <v>0</v>
      </c>
      <c r="V249" s="4"/>
      <c r="W249" s="4"/>
      <c r="X249" s="4">
        <f t="shared" si="50"/>
        <v>0</v>
      </c>
      <c r="Y249" s="4"/>
      <c r="Z249" s="4"/>
      <c r="AA249" s="4">
        <f>C249+I249-L249-O249-U249-X249-R249</f>
        <v>0</v>
      </c>
      <c r="AB249" s="7"/>
    </row>
    <row r="250" spans="1:28" ht="15.75" hidden="1" x14ac:dyDescent="0.25">
      <c r="A250" s="29">
        <v>45395</v>
      </c>
      <c r="B250" s="27" t="s">
        <v>263</v>
      </c>
      <c r="C250" s="25">
        <v>23920000</v>
      </c>
      <c r="D250" s="27" t="s">
        <v>46</v>
      </c>
      <c r="E250" s="25" t="s">
        <v>406</v>
      </c>
      <c r="F250" s="25">
        <v>20800</v>
      </c>
      <c r="G250" s="27" t="s">
        <v>34</v>
      </c>
      <c r="H250" s="25"/>
      <c r="I250" s="11">
        <f t="shared" si="35"/>
        <v>0</v>
      </c>
      <c r="J250" s="31" t="s">
        <v>312</v>
      </c>
      <c r="K250" s="11" t="s">
        <v>1430</v>
      </c>
      <c r="L250" s="4">
        <f t="shared" si="46"/>
        <v>0</v>
      </c>
      <c r="M250" s="4"/>
      <c r="N250" s="4"/>
      <c r="O250" s="4">
        <f t="shared" si="47"/>
        <v>23920000</v>
      </c>
      <c r="P250" s="4"/>
      <c r="Q250" s="4">
        <v>23920000</v>
      </c>
      <c r="R250" s="4">
        <f t="shared" si="48"/>
        <v>0</v>
      </c>
      <c r="S250" s="4"/>
      <c r="T250" s="4"/>
      <c r="U250" s="4">
        <f t="shared" si="49"/>
        <v>0</v>
      </c>
      <c r="V250" s="4"/>
      <c r="W250" s="4"/>
      <c r="X250" s="4">
        <f t="shared" si="50"/>
        <v>0</v>
      </c>
      <c r="Y250" s="4"/>
      <c r="Z250" s="4"/>
      <c r="AA250" s="4">
        <f>C250+I250-L250-O250-U250-X250-R250</f>
        <v>0</v>
      </c>
      <c r="AB250" s="7">
        <v>45425</v>
      </c>
    </row>
    <row r="251" spans="1:28" ht="15.75" hidden="1" x14ac:dyDescent="0.25">
      <c r="A251" s="29">
        <v>45395</v>
      </c>
      <c r="B251" s="73" t="s">
        <v>99</v>
      </c>
      <c r="C251" s="27">
        <v>0</v>
      </c>
      <c r="D251" s="27"/>
      <c r="E251" s="27" t="s">
        <v>120</v>
      </c>
      <c r="F251" s="27">
        <v>49.3</v>
      </c>
      <c r="G251" s="27" t="s">
        <v>39</v>
      </c>
      <c r="H251" s="27"/>
      <c r="I251" s="11">
        <f t="shared" si="35"/>
        <v>0</v>
      </c>
      <c r="J251" s="31" t="s">
        <v>324</v>
      </c>
      <c r="K251" s="11"/>
      <c r="L251" s="4">
        <f t="shared" si="46"/>
        <v>0</v>
      </c>
      <c r="M251" s="4"/>
      <c r="N251" s="4"/>
      <c r="O251" s="4">
        <f t="shared" si="47"/>
        <v>0</v>
      </c>
      <c r="P251" s="4"/>
      <c r="Q251" s="4"/>
      <c r="R251" s="4">
        <f t="shared" si="48"/>
        <v>0</v>
      </c>
      <c r="S251" s="4"/>
      <c r="T251" s="4"/>
      <c r="U251" s="4">
        <f t="shared" si="49"/>
        <v>0</v>
      </c>
      <c r="V251" s="4"/>
      <c r="W251" s="4"/>
      <c r="X251" s="4">
        <f t="shared" si="50"/>
        <v>0</v>
      </c>
      <c r="Y251" s="4"/>
      <c r="Z251" s="4"/>
      <c r="AA251" s="4">
        <f>C251+I251-L251-O251-U251-X251-R251</f>
        <v>0</v>
      </c>
      <c r="AB251" s="7"/>
    </row>
    <row r="252" spans="1:28" ht="15.75" hidden="1" x14ac:dyDescent="0.25">
      <c r="A252" s="29">
        <v>45397</v>
      </c>
      <c r="B252" s="72" t="s">
        <v>803</v>
      </c>
      <c r="C252" s="25">
        <v>11400000</v>
      </c>
      <c r="D252" s="25" t="s">
        <v>46</v>
      </c>
      <c r="E252" s="25" t="s">
        <v>108</v>
      </c>
      <c r="F252" s="25">
        <v>10400</v>
      </c>
      <c r="G252" s="27" t="s">
        <v>34</v>
      </c>
      <c r="H252" s="25"/>
      <c r="I252" s="11">
        <f t="shared" si="35"/>
        <v>0</v>
      </c>
      <c r="J252" s="32" t="s">
        <v>312</v>
      </c>
      <c r="K252" s="11" t="s">
        <v>1359</v>
      </c>
      <c r="L252" s="4">
        <f t="shared" si="46"/>
        <v>0</v>
      </c>
      <c r="M252" s="4"/>
      <c r="N252" s="4"/>
      <c r="O252" s="4">
        <f t="shared" si="47"/>
        <v>11400000</v>
      </c>
      <c r="P252" s="4">
        <v>11400000</v>
      </c>
      <c r="Q252" s="4"/>
      <c r="R252" s="4">
        <f t="shared" si="48"/>
        <v>0</v>
      </c>
      <c r="S252" s="4"/>
      <c r="T252" s="4"/>
      <c r="U252" s="4">
        <f t="shared" si="49"/>
        <v>0</v>
      </c>
      <c r="V252" s="4"/>
      <c r="W252" s="4"/>
      <c r="X252" s="4">
        <f t="shared" si="50"/>
        <v>0</v>
      </c>
      <c r="Y252" s="4"/>
      <c r="Z252" s="4"/>
      <c r="AA252" s="4">
        <f>C252+I252-L252-O252-U252-X252-R252</f>
        <v>0</v>
      </c>
      <c r="AB252" s="7">
        <v>45415</v>
      </c>
    </row>
    <row r="253" spans="1:28" ht="15.75" hidden="1" x14ac:dyDescent="0.25">
      <c r="A253" s="29">
        <v>45397</v>
      </c>
      <c r="B253" s="73" t="s">
        <v>134</v>
      </c>
      <c r="C253" s="27">
        <v>305000</v>
      </c>
      <c r="D253" s="27" t="s">
        <v>52</v>
      </c>
      <c r="E253" s="27" t="s">
        <v>109</v>
      </c>
      <c r="F253" s="27">
        <v>250</v>
      </c>
      <c r="G253" s="27" t="s">
        <v>34</v>
      </c>
      <c r="H253" s="27"/>
      <c r="I253" s="11">
        <f t="shared" si="35"/>
        <v>0</v>
      </c>
      <c r="J253" s="32" t="s">
        <v>312</v>
      </c>
      <c r="K253" s="11" t="s">
        <v>1478</v>
      </c>
      <c r="L253" s="4">
        <f t="shared" si="46"/>
        <v>0</v>
      </c>
      <c r="M253" s="4"/>
      <c r="N253" s="4"/>
      <c r="O253" s="4">
        <f t="shared" si="47"/>
        <v>305000</v>
      </c>
      <c r="P253" s="4">
        <v>305000</v>
      </c>
      <c r="Q253" s="4"/>
      <c r="R253" s="4">
        <f t="shared" si="48"/>
        <v>0</v>
      </c>
      <c r="S253" s="4"/>
      <c r="T253" s="4"/>
      <c r="U253" s="4">
        <f t="shared" si="49"/>
        <v>0</v>
      </c>
      <c r="V253" s="4"/>
      <c r="W253" s="4"/>
      <c r="X253" s="4">
        <f t="shared" si="50"/>
        <v>0</v>
      </c>
      <c r="Y253" s="4"/>
      <c r="Z253" s="4"/>
      <c r="AA253" s="4">
        <f>C253+I253-L253-O253-U253-X253-R253</f>
        <v>0</v>
      </c>
      <c r="AB253" s="7">
        <v>45433</v>
      </c>
    </row>
    <row r="254" spans="1:28" ht="15.75" hidden="1" x14ac:dyDescent="0.25">
      <c r="A254" s="29">
        <v>45397</v>
      </c>
      <c r="B254" s="73" t="s">
        <v>134</v>
      </c>
      <c r="C254" s="27">
        <v>740000</v>
      </c>
      <c r="D254" s="27" t="s">
        <v>52</v>
      </c>
      <c r="E254" s="27" t="s">
        <v>95</v>
      </c>
      <c r="F254" s="27">
        <v>500</v>
      </c>
      <c r="G254" s="27" t="s">
        <v>34</v>
      </c>
      <c r="H254" s="27"/>
      <c r="I254" s="11">
        <f t="shared" si="35"/>
        <v>0</v>
      </c>
      <c r="J254" s="32" t="s">
        <v>312</v>
      </c>
      <c r="K254" s="11" t="s">
        <v>1478</v>
      </c>
      <c r="L254" s="4">
        <f t="shared" si="46"/>
        <v>0</v>
      </c>
      <c r="M254" s="4"/>
      <c r="N254" s="4"/>
      <c r="O254" s="4">
        <f t="shared" si="47"/>
        <v>740000</v>
      </c>
      <c r="P254" s="4">
        <v>740000</v>
      </c>
      <c r="Q254" s="4"/>
      <c r="R254" s="4">
        <f t="shared" si="48"/>
        <v>0</v>
      </c>
      <c r="S254" s="4"/>
      <c r="T254" s="4"/>
      <c r="U254" s="4">
        <f t="shared" si="49"/>
        <v>0</v>
      </c>
      <c r="V254" s="4"/>
      <c r="W254" s="4"/>
      <c r="X254" s="4">
        <f t="shared" si="50"/>
        <v>0</v>
      </c>
      <c r="Y254" s="4"/>
      <c r="Z254" s="4"/>
      <c r="AA254" s="4">
        <f>C254+I254-L254-O254-U254-X254-R254</f>
        <v>0</v>
      </c>
      <c r="AB254" s="7">
        <v>45433</v>
      </c>
    </row>
    <row r="255" spans="1:28" ht="15.75" hidden="1" x14ac:dyDescent="0.25">
      <c r="A255" s="29">
        <v>45397</v>
      </c>
      <c r="B255" s="73" t="s">
        <v>134</v>
      </c>
      <c r="C255" s="25">
        <v>875000</v>
      </c>
      <c r="D255" s="27" t="s">
        <v>52</v>
      </c>
      <c r="E255" s="25" t="s">
        <v>179</v>
      </c>
      <c r="F255" s="25">
        <v>500</v>
      </c>
      <c r="G255" s="27" t="s">
        <v>34</v>
      </c>
      <c r="H255" s="25"/>
      <c r="I255" s="11">
        <f t="shared" si="35"/>
        <v>0</v>
      </c>
      <c r="J255" s="32" t="s">
        <v>312</v>
      </c>
      <c r="K255" s="11" t="s">
        <v>1478</v>
      </c>
      <c r="L255" s="4">
        <f t="shared" si="46"/>
        <v>0</v>
      </c>
      <c r="M255" s="4"/>
      <c r="N255" s="4"/>
      <c r="O255" s="4">
        <f t="shared" si="47"/>
        <v>875000</v>
      </c>
      <c r="P255" s="4">
        <v>875000</v>
      </c>
      <c r="Q255" s="4"/>
      <c r="R255" s="4">
        <f t="shared" si="48"/>
        <v>0</v>
      </c>
      <c r="S255" s="4"/>
      <c r="T255" s="4"/>
      <c r="U255" s="4">
        <f t="shared" si="49"/>
        <v>0</v>
      </c>
      <c r="V255" s="4"/>
      <c r="W255" s="4"/>
      <c r="X255" s="4">
        <f t="shared" si="50"/>
        <v>0</v>
      </c>
      <c r="Y255" s="4"/>
      <c r="Z255" s="4"/>
      <c r="AA255" s="4">
        <f>C255+I255-L255-O255-U255-X255-R255</f>
        <v>0</v>
      </c>
      <c r="AB255" s="7">
        <v>45433</v>
      </c>
    </row>
    <row r="256" spans="1:28" ht="15.75" hidden="1" x14ac:dyDescent="0.25">
      <c r="A256" s="29">
        <v>45397</v>
      </c>
      <c r="B256" s="73" t="s">
        <v>134</v>
      </c>
      <c r="C256" s="25">
        <v>2362500</v>
      </c>
      <c r="D256" s="27" t="s">
        <v>52</v>
      </c>
      <c r="E256" s="25" t="s">
        <v>290</v>
      </c>
      <c r="F256" s="25">
        <v>750</v>
      </c>
      <c r="G256" s="27" t="s">
        <v>34</v>
      </c>
      <c r="H256" s="25"/>
      <c r="I256" s="11">
        <f>F256*H256</f>
        <v>0</v>
      </c>
      <c r="J256" s="32" t="s">
        <v>312</v>
      </c>
      <c r="K256" s="11" t="s">
        <v>1478</v>
      </c>
      <c r="L256" s="4">
        <f t="shared" si="46"/>
        <v>0</v>
      </c>
      <c r="M256" s="4"/>
      <c r="N256" s="4"/>
      <c r="O256" s="4">
        <f t="shared" si="47"/>
        <v>2362500</v>
      </c>
      <c r="P256" s="4">
        <v>2362500</v>
      </c>
      <c r="Q256" s="4"/>
      <c r="R256" s="4">
        <f t="shared" si="48"/>
        <v>0</v>
      </c>
      <c r="S256" s="4"/>
      <c r="T256" s="4"/>
      <c r="U256" s="4">
        <f t="shared" si="49"/>
        <v>0</v>
      </c>
      <c r="V256" s="4"/>
      <c r="W256" s="4"/>
      <c r="X256" s="4">
        <f t="shared" si="50"/>
        <v>0</v>
      </c>
      <c r="Y256" s="4"/>
      <c r="Z256" s="4"/>
      <c r="AA256" s="4">
        <f>C256+I256-L256-O256-U256-X256-R256</f>
        <v>0</v>
      </c>
      <c r="AB256" s="7">
        <v>45433</v>
      </c>
    </row>
    <row r="257" spans="1:28" ht="15.75" hidden="1" x14ac:dyDescent="0.25">
      <c r="A257" s="29">
        <v>45398</v>
      </c>
      <c r="B257" s="73" t="s">
        <v>99</v>
      </c>
      <c r="C257" s="25">
        <v>0</v>
      </c>
      <c r="D257" s="27" t="s">
        <v>46</v>
      </c>
      <c r="E257" s="25" t="s">
        <v>102</v>
      </c>
      <c r="F257" s="25">
        <v>34.700000000000003</v>
      </c>
      <c r="G257" s="25" t="s">
        <v>39</v>
      </c>
      <c r="H257" s="25"/>
      <c r="I257" s="11">
        <f t="shared" ref="I257:I320" si="51">F257*H257</f>
        <v>0</v>
      </c>
      <c r="J257" s="31" t="s">
        <v>324</v>
      </c>
      <c r="K257" s="11"/>
      <c r="L257" s="4">
        <f t="shared" si="46"/>
        <v>0</v>
      </c>
      <c r="M257" s="4"/>
      <c r="N257" s="4"/>
      <c r="O257" s="4">
        <f t="shared" si="47"/>
        <v>0</v>
      </c>
      <c r="P257" s="4"/>
      <c r="Q257" s="4"/>
      <c r="R257" s="4">
        <f t="shared" si="48"/>
        <v>0</v>
      </c>
      <c r="S257" s="4"/>
      <c r="T257" s="4"/>
      <c r="U257" s="4">
        <f t="shared" si="49"/>
        <v>0</v>
      </c>
      <c r="V257" s="4"/>
      <c r="W257" s="4"/>
      <c r="X257" s="4">
        <f t="shared" si="50"/>
        <v>0</v>
      </c>
      <c r="Y257" s="4"/>
      <c r="Z257" s="4"/>
      <c r="AA257" s="4">
        <f>C257+I257-L257-O257-U257-X257-R257</f>
        <v>0</v>
      </c>
      <c r="AB257" s="7"/>
    </row>
    <row r="258" spans="1:28" ht="15.75" hidden="1" x14ac:dyDescent="0.25">
      <c r="A258" s="29">
        <v>45398</v>
      </c>
      <c r="B258" s="72" t="s">
        <v>984</v>
      </c>
      <c r="C258" s="27">
        <v>2950000</v>
      </c>
      <c r="D258" s="27" t="s">
        <v>46</v>
      </c>
      <c r="E258" s="27" t="s">
        <v>184</v>
      </c>
      <c r="F258" s="27">
        <v>45</v>
      </c>
      <c r="G258" s="25" t="s">
        <v>39</v>
      </c>
      <c r="H258" s="27"/>
      <c r="I258" s="11">
        <f t="shared" si="51"/>
        <v>0</v>
      </c>
      <c r="J258" s="31" t="s">
        <v>312</v>
      </c>
      <c r="K258" s="11" t="s">
        <v>1299</v>
      </c>
      <c r="L258" s="4">
        <f t="shared" si="46"/>
        <v>0</v>
      </c>
      <c r="M258" s="4"/>
      <c r="N258" s="4"/>
      <c r="O258" s="4">
        <f t="shared" si="47"/>
        <v>2950000</v>
      </c>
      <c r="P258" s="4">
        <v>2950000</v>
      </c>
      <c r="Q258" s="4"/>
      <c r="R258" s="4">
        <f t="shared" si="48"/>
        <v>0</v>
      </c>
      <c r="S258" s="4"/>
      <c r="T258" s="4"/>
      <c r="U258" s="4">
        <f t="shared" si="49"/>
        <v>0</v>
      </c>
      <c r="V258" s="4"/>
      <c r="W258" s="4"/>
      <c r="X258" s="4">
        <f t="shared" si="50"/>
        <v>0</v>
      </c>
      <c r="Y258" s="4"/>
      <c r="Z258" s="4"/>
      <c r="AA258" s="4">
        <f>C258+I258-L258-O258-U258-X258-R258</f>
        <v>0</v>
      </c>
      <c r="AB258" s="7">
        <v>45422</v>
      </c>
    </row>
    <row r="259" spans="1:28" ht="15.75" hidden="1" x14ac:dyDescent="0.25">
      <c r="A259" s="29">
        <v>45398</v>
      </c>
      <c r="B259" s="73" t="s">
        <v>536</v>
      </c>
      <c r="C259" s="25">
        <v>387500</v>
      </c>
      <c r="D259" s="27" t="s">
        <v>46</v>
      </c>
      <c r="E259" s="25" t="s">
        <v>138</v>
      </c>
      <c r="F259" s="25">
        <v>250</v>
      </c>
      <c r="G259" s="25" t="s">
        <v>34</v>
      </c>
      <c r="H259" s="25"/>
      <c r="I259" s="11">
        <f t="shared" si="51"/>
        <v>0</v>
      </c>
      <c r="J259" s="32" t="s">
        <v>312</v>
      </c>
      <c r="K259" s="11"/>
      <c r="L259" s="4">
        <f t="shared" si="46"/>
        <v>0</v>
      </c>
      <c r="M259" s="4"/>
      <c r="N259" s="4"/>
      <c r="O259" s="4">
        <f t="shared" si="47"/>
        <v>0</v>
      </c>
      <c r="P259" s="4"/>
      <c r="Q259" s="4"/>
      <c r="R259" s="4">
        <f t="shared" si="48"/>
        <v>387500</v>
      </c>
      <c r="S259" s="4">
        <v>387500</v>
      </c>
      <c r="T259" s="4"/>
      <c r="U259" s="4">
        <f t="shared" si="49"/>
        <v>0</v>
      </c>
      <c r="V259" s="4"/>
      <c r="W259" s="4"/>
      <c r="X259" s="4">
        <f t="shared" si="50"/>
        <v>0</v>
      </c>
      <c r="Y259" s="4"/>
      <c r="Z259" s="4"/>
      <c r="AA259" s="4">
        <f>C259+I259-L259-O259-U259-X259-R259</f>
        <v>0</v>
      </c>
      <c r="AB259" s="7">
        <v>45414</v>
      </c>
    </row>
    <row r="260" spans="1:28" ht="15.75" hidden="1" x14ac:dyDescent="0.25">
      <c r="A260" s="29">
        <v>45398</v>
      </c>
      <c r="B260" s="73" t="s">
        <v>536</v>
      </c>
      <c r="C260" s="25">
        <v>342500</v>
      </c>
      <c r="D260" s="27" t="s">
        <v>46</v>
      </c>
      <c r="E260" s="25" t="s">
        <v>60</v>
      </c>
      <c r="F260" s="25">
        <v>250</v>
      </c>
      <c r="G260" s="25" t="s">
        <v>34</v>
      </c>
      <c r="H260" s="25"/>
      <c r="I260" s="11">
        <f t="shared" si="51"/>
        <v>0</v>
      </c>
      <c r="J260" s="32" t="s">
        <v>312</v>
      </c>
      <c r="K260" s="11"/>
      <c r="L260" s="4">
        <f t="shared" si="46"/>
        <v>0</v>
      </c>
      <c r="M260" s="4"/>
      <c r="N260" s="4"/>
      <c r="O260" s="4">
        <f t="shared" si="47"/>
        <v>0</v>
      </c>
      <c r="P260" s="4"/>
      <c r="Q260" s="4"/>
      <c r="R260" s="4">
        <f t="shared" si="48"/>
        <v>342500</v>
      </c>
      <c r="S260" s="4">
        <v>342500</v>
      </c>
      <c r="T260" s="4"/>
      <c r="U260" s="4">
        <f t="shared" si="49"/>
        <v>0</v>
      </c>
      <c r="V260" s="4"/>
      <c r="W260" s="4"/>
      <c r="X260" s="4">
        <f t="shared" si="50"/>
        <v>0</v>
      </c>
      <c r="Y260" s="4"/>
      <c r="Z260" s="4"/>
      <c r="AA260" s="4">
        <f>C260+I260-L260-O260-U260-X260-R260</f>
        <v>0</v>
      </c>
      <c r="AB260" s="7">
        <v>45414</v>
      </c>
    </row>
    <row r="261" spans="1:28" ht="15.75" hidden="1" x14ac:dyDescent="0.25">
      <c r="A261" s="29">
        <v>45398</v>
      </c>
      <c r="B261" s="73" t="s">
        <v>122</v>
      </c>
      <c r="C261" s="25">
        <v>2560000</v>
      </c>
      <c r="D261" s="27" t="s">
        <v>46</v>
      </c>
      <c r="E261" s="25" t="s">
        <v>112</v>
      </c>
      <c r="F261" s="25">
        <v>8</v>
      </c>
      <c r="G261" s="27" t="s">
        <v>48</v>
      </c>
      <c r="H261" s="25"/>
      <c r="I261" s="11">
        <f t="shared" si="51"/>
        <v>0</v>
      </c>
      <c r="J261" s="28" t="s">
        <v>28</v>
      </c>
      <c r="K261" s="11"/>
      <c r="L261" s="4">
        <f t="shared" si="46"/>
        <v>0</v>
      </c>
      <c r="M261" s="4"/>
      <c r="N261" s="4"/>
      <c r="O261" s="4">
        <f t="shared" si="47"/>
        <v>0</v>
      </c>
      <c r="P261" s="4"/>
      <c r="Q261" s="4"/>
      <c r="R261" s="4">
        <f t="shared" si="48"/>
        <v>0</v>
      </c>
      <c r="S261" s="4"/>
      <c r="T261" s="4"/>
      <c r="U261" s="4">
        <f t="shared" si="49"/>
        <v>0</v>
      </c>
      <c r="V261" s="4"/>
      <c r="W261" s="4"/>
      <c r="X261" s="4">
        <f t="shared" si="50"/>
        <v>0</v>
      </c>
      <c r="Y261" s="4"/>
      <c r="Z261" s="4"/>
      <c r="AA261" s="4">
        <f>C261+I261-L261-O261-U261-X261-R261</f>
        <v>2560000</v>
      </c>
      <c r="AB261" s="7"/>
    </row>
    <row r="262" spans="1:28" ht="15.75" hidden="1" x14ac:dyDescent="0.25">
      <c r="A262" s="29">
        <v>45398</v>
      </c>
      <c r="B262" s="73" t="s">
        <v>122</v>
      </c>
      <c r="C262" s="25">
        <v>2560000</v>
      </c>
      <c r="D262" s="27" t="s">
        <v>46</v>
      </c>
      <c r="E262" s="25" t="s">
        <v>157</v>
      </c>
      <c r="F262" s="25">
        <v>8</v>
      </c>
      <c r="G262" s="25" t="s">
        <v>48</v>
      </c>
      <c r="H262" s="25"/>
      <c r="I262" s="11">
        <f t="shared" si="51"/>
        <v>0</v>
      </c>
      <c r="J262" s="28" t="s">
        <v>28</v>
      </c>
      <c r="K262" s="11"/>
      <c r="L262" s="4">
        <f t="shared" si="46"/>
        <v>0</v>
      </c>
      <c r="M262" s="4"/>
      <c r="N262" s="4"/>
      <c r="O262" s="4">
        <f t="shared" si="47"/>
        <v>0</v>
      </c>
      <c r="P262" s="4"/>
      <c r="Q262" s="4"/>
      <c r="R262" s="4">
        <f t="shared" si="48"/>
        <v>0</v>
      </c>
      <c r="S262" s="4"/>
      <c r="T262" s="4"/>
      <c r="U262" s="4">
        <f t="shared" si="49"/>
        <v>0</v>
      </c>
      <c r="V262" s="4"/>
      <c r="W262" s="4"/>
      <c r="X262" s="4">
        <f t="shared" si="50"/>
        <v>0</v>
      </c>
      <c r="Y262" s="4"/>
      <c r="Z262" s="4"/>
      <c r="AA262" s="4">
        <f>C262+I262-L262-O262-U262-X262-R262</f>
        <v>2560000</v>
      </c>
      <c r="AB262" s="7"/>
    </row>
    <row r="263" spans="1:28" ht="15.75" hidden="1" x14ac:dyDescent="0.25">
      <c r="A263" s="24">
        <v>45398</v>
      </c>
      <c r="B263" s="72" t="s">
        <v>122</v>
      </c>
      <c r="C263" s="25">
        <v>650000</v>
      </c>
      <c r="D263" s="25" t="s">
        <v>46</v>
      </c>
      <c r="E263" s="25" t="s">
        <v>127</v>
      </c>
      <c r="F263" s="25">
        <v>10</v>
      </c>
      <c r="G263" s="25" t="s">
        <v>39</v>
      </c>
      <c r="H263" s="25"/>
      <c r="I263" s="11">
        <f t="shared" si="51"/>
        <v>0</v>
      </c>
      <c r="J263" s="26" t="s">
        <v>28</v>
      </c>
      <c r="K263" s="11"/>
      <c r="L263" s="4">
        <f t="shared" si="46"/>
        <v>0</v>
      </c>
      <c r="M263" s="4"/>
      <c r="N263" s="4"/>
      <c r="O263" s="4">
        <f t="shared" si="47"/>
        <v>0</v>
      </c>
      <c r="P263" s="4"/>
      <c r="Q263" s="4"/>
      <c r="R263" s="4">
        <f t="shared" si="48"/>
        <v>0</v>
      </c>
      <c r="S263" s="4"/>
      <c r="T263" s="4"/>
      <c r="U263" s="4">
        <f t="shared" si="49"/>
        <v>0</v>
      </c>
      <c r="V263" s="4"/>
      <c r="W263" s="4"/>
      <c r="X263" s="4">
        <f t="shared" si="50"/>
        <v>0</v>
      </c>
      <c r="Y263" s="4"/>
      <c r="Z263" s="4"/>
      <c r="AA263" s="4">
        <f>C263+I263-L263-O263-U263-X263-R263</f>
        <v>650000</v>
      </c>
      <c r="AB263" s="7"/>
    </row>
    <row r="264" spans="1:28" ht="15.75" hidden="1" x14ac:dyDescent="0.25">
      <c r="A264" s="24">
        <v>45398</v>
      </c>
      <c r="B264" s="72" t="s">
        <v>122</v>
      </c>
      <c r="C264" s="25">
        <v>4500000</v>
      </c>
      <c r="D264" s="25" t="s">
        <v>46</v>
      </c>
      <c r="E264" s="25" t="s">
        <v>117</v>
      </c>
      <c r="F264" s="25">
        <v>10</v>
      </c>
      <c r="G264" s="25" t="s">
        <v>23</v>
      </c>
      <c r="H264" s="25"/>
      <c r="I264" s="11">
        <f t="shared" si="51"/>
        <v>0</v>
      </c>
      <c r="J264" s="26" t="s">
        <v>28</v>
      </c>
      <c r="K264" s="11"/>
      <c r="L264" s="4">
        <f t="shared" si="46"/>
        <v>0</v>
      </c>
      <c r="M264" s="4"/>
      <c r="N264" s="4"/>
      <c r="O264" s="4">
        <f t="shared" si="47"/>
        <v>0</v>
      </c>
      <c r="P264" s="4"/>
      <c r="Q264" s="4"/>
      <c r="R264" s="4">
        <f t="shared" si="48"/>
        <v>0</v>
      </c>
      <c r="S264" s="4"/>
      <c r="T264" s="4"/>
      <c r="U264" s="4">
        <f t="shared" si="49"/>
        <v>0</v>
      </c>
      <c r="V264" s="4"/>
      <c r="W264" s="4"/>
      <c r="X264" s="4">
        <f t="shared" si="50"/>
        <v>0</v>
      </c>
      <c r="Y264" s="4"/>
      <c r="Z264" s="4"/>
      <c r="AA264" s="4">
        <f>C264+I264-L264-O264-U264-X264-R264</f>
        <v>4500000</v>
      </c>
      <c r="AB264" s="7"/>
    </row>
    <row r="265" spans="1:28" ht="15.75" hidden="1" x14ac:dyDescent="0.25">
      <c r="A265" s="24">
        <v>45398</v>
      </c>
      <c r="B265" s="72" t="s">
        <v>116</v>
      </c>
      <c r="C265" s="25">
        <v>450000</v>
      </c>
      <c r="D265" s="25" t="s">
        <v>46</v>
      </c>
      <c r="E265" s="25" t="s">
        <v>53</v>
      </c>
      <c r="F265" s="25">
        <v>1</v>
      </c>
      <c r="G265" s="25" t="s">
        <v>23</v>
      </c>
      <c r="H265" s="25"/>
      <c r="I265" s="11">
        <f t="shared" si="51"/>
        <v>0</v>
      </c>
      <c r="J265" s="31" t="s">
        <v>324</v>
      </c>
      <c r="K265" s="11"/>
      <c r="L265" s="4">
        <f t="shared" si="46"/>
        <v>0</v>
      </c>
      <c r="M265" s="4"/>
      <c r="N265" s="4"/>
      <c r="O265" s="4">
        <f t="shared" si="47"/>
        <v>0</v>
      </c>
      <c r="P265" s="4"/>
      <c r="Q265" s="4"/>
      <c r="R265" s="4">
        <f t="shared" si="48"/>
        <v>0</v>
      </c>
      <c r="S265" s="4"/>
      <c r="T265" s="4"/>
      <c r="U265" s="4">
        <f t="shared" si="49"/>
        <v>0</v>
      </c>
      <c r="V265" s="4"/>
      <c r="W265" s="4"/>
      <c r="X265" s="4">
        <f t="shared" si="50"/>
        <v>450000</v>
      </c>
      <c r="Y265" s="4">
        <v>450000</v>
      </c>
      <c r="Z265" s="4"/>
      <c r="AA265" s="4">
        <f>C265+I265-L265-O265-U265-X265-R265</f>
        <v>0</v>
      </c>
      <c r="AB265" s="7">
        <v>45419</v>
      </c>
    </row>
    <row r="266" spans="1:28" ht="15.75" hidden="1" x14ac:dyDescent="0.25">
      <c r="A266" s="29">
        <v>45398</v>
      </c>
      <c r="B266" s="73" t="s">
        <v>116</v>
      </c>
      <c r="C266" s="25">
        <v>1600000</v>
      </c>
      <c r="D266" s="27" t="s">
        <v>46</v>
      </c>
      <c r="E266" s="25" t="s">
        <v>135</v>
      </c>
      <c r="F266" s="25">
        <v>10</v>
      </c>
      <c r="G266" s="25" t="s">
        <v>48</v>
      </c>
      <c r="H266" s="25"/>
      <c r="I266" s="11">
        <f t="shared" si="51"/>
        <v>0</v>
      </c>
      <c r="J266" s="28" t="s">
        <v>28</v>
      </c>
      <c r="K266" s="11"/>
      <c r="L266" s="4">
        <f t="shared" si="46"/>
        <v>0</v>
      </c>
      <c r="M266" s="4"/>
      <c r="N266" s="4"/>
      <c r="O266" s="4">
        <f t="shared" si="47"/>
        <v>0</v>
      </c>
      <c r="P266" s="4"/>
      <c r="Q266" s="4"/>
      <c r="R266" s="4">
        <f t="shared" si="48"/>
        <v>0</v>
      </c>
      <c r="S266" s="4"/>
      <c r="T266" s="4"/>
      <c r="U266" s="4">
        <f t="shared" si="49"/>
        <v>0</v>
      </c>
      <c r="V266" s="4"/>
      <c r="W266" s="4"/>
      <c r="X266" s="4">
        <f t="shared" si="50"/>
        <v>0</v>
      </c>
      <c r="Y266" s="4"/>
      <c r="Z266" s="4"/>
      <c r="AA266" s="4">
        <f>C266+I266-L266-O266-U266-X266-R266</f>
        <v>1600000</v>
      </c>
      <c r="AB266" s="7"/>
    </row>
    <row r="267" spans="1:28" ht="15.75" hidden="1" x14ac:dyDescent="0.25">
      <c r="A267" s="24">
        <v>45398</v>
      </c>
      <c r="B267" s="72" t="s">
        <v>116</v>
      </c>
      <c r="C267" s="25">
        <v>1600000</v>
      </c>
      <c r="D267" s="25" t="s">
        <v>46</v>
      </c>
      <c r="E267" s="25" t="s">
        <v>47</v>
      </c>
      <c r="F267" s="25">
        <v>10</v>
      </c>
      <c r="G267" s="25" t="s">
        <v>48</v>
      </c>
      <c r="H267" s="25"/>
      <c r="I267" s="11">
        <f t="shared" si="51"/>
        <v>0</v>
      </c>
      <c r="J267" s="26" t="s">
        <v>28</v>
      </c>
      <c r="K267" s="11"/>
      <c r="L267" s="4">
        <f t="shared" si="46"/>
        <v>0</v>
      </c>
      <c r="M267" s="4"/>
      <c r="N267" s="4"/>
      <c r="O267" s="4">
        <f t="shared" si="47"/>
        <v>0</v>
      </c>
      <c r="P267" s="4"/>
      <c r="Q267" s="4"/>
      <c r="R267" s="4">
        <f t="shared" si="48"/>
        <v>0</v>
      </c>
      <c r="S267" s="4"/>
      <c r="T267" s="4"/>
      <c r="U267" s="4">
        <f t="shared" si="49"/>
        <v>0</v>
      </c>
      <c r="V267" s="4"/>
      <c r="W267" s="4"/>
      <c r="X267" s="4">
        <f t="shared" si="50"/>
        <v>0</v>
      </c>
      <c r="Y267" s="4"/>
      <c r="Z267" s="4"/>
      <c r="AA267" s="4">
        <f>C267+I267-L267-O267-U267-X267-R267</f>
        <v>1600000</v>
      </c>
      <c r="AB267" s="7"/>
    </row>
    <row r="268" spans="1:28" ht="15.75" hidden="1" x14ac:dyDescent="0.25">
      <c r="A268" s="29">
        <v>45399</v>
      </c>
      <c r="B268" s="72" t="s">
        <v>195</v>
      </c>
      <c r="C268" s="25">
        <v>7627500</v>
      </c>
      <c r="D268" s="27" t="s">
        <v>46</v>
      </c>
      <c r="E268" s="25" t="s">
        <v>196</v>
      </c>
      <c r="F268" s="25">
        <v>56.5</v>
      </c>
      <c r="G268" s="27" t="s">
        <v>39</v>
      </c>
      <c r="H268" s="25"/>
      <c r="I268" s="11">
        <f t="shared" si="51"/>
        <v>0</v>
      </c>
      <c r="J268" s="32" t="s">
        <v>324</v>
      </c>
      <c r="K268" s="11"/>
      <c r="L268" s="4">
        <f t="shared" si="46"/>
        <v>0</v>
      </c>
      <c r="M268" s="4"/>
      <c r="N268" s="4"/>
      <c r="O268" s="4">
        <f t="shared" si="47"/>
        <v>2627500</v>
      </c>
      <c r="P268" s="4">
        <v>2627500</v>
      </c>
      <c r="Q268" s="4"/>
      <c r="R268" s="4">
        <f t="shared" si="48"/>
        <v>5000000</v>
      </c>
      <c r="S268" s="4">
        <v>5000000</v>
      </c>
      <c r="T268" s="4"/>
      <c r="U268" s="4">
        <f t="shared" si="49"/>
        <v>0</v>
      </c>
      <c r="V268" s="4"/>
      <c r="W268" s="4"/>
      <c r="X268" s="4">
        <f t="shared" si="50"/>
        <v>0</v>
      </c>
      <c r="Y268" s="4"/>
      <c r="Z268" s="4"/>
      <c r="AA268" s="4">
        <f>C268+I268-L268-O268-U268-X268-R268</f>
        <v>0</v>
      </c>
      <c r="AB268" s="7">
        <v>45441</v>
      </c>
    </row>
    <row r="269" spans="1:28" ht="15.75" hidden="1" x14ac:dyDescent="0.25">
      <c r="A269" s="29">
        <v>45399</v>
      </c>
      <c r="B269" s="72" t="s">
        <v>195</v>
      </c>
      <c r="C269" s="25">
        <v>13243500</v>
      </c>
      <c r="D269" s="27" t="s">
        <v>46</v>
      </c>
      <c r="E269" s="25" t="s">
        <v>197</v>
      </c>
      <c r="F269" s="25">
        <v>98.1</v>
      </c>
      <c r="G269" s="27" t="s">
        <v>39</v>
      </c>
      <c r="H269" s="25"/>
      <c r="I269" s="11">
        <f t="shared" si="51"/>
        <v>0</v>
      </c>
      <c r="J269" s="40" t="s">
        <v>24</v>
      </c>
      <c r="K269" s="11"/>
      <c r="L269" s="4">
        <f t="shared" si="46"/>
        <v>0</v>
      </c>
      <c r="M269" s="4"/>
      <c r="N269" s="4"/>
      <c r="O269" s="4">
        <f t="shared" si="47"/>
        <v>10372500</v>
      </c>
      <c r="P269" s="4">
        <v>10372500</v>
      </c>
      <c r="Q269" s="4"/>
      <c r="R269" s="4">
        <f t="shared" si="48"/>
        <v>0</v>
      </c>
      <c r="S269" s="4"/>
      <c r="T269" s="4"/>
      <c r="U269" s="4">
        <f t="shared" si="49"/>
        <v>0</v>
      </c>
      <c r="V269" s="4"/>
      <c r="W269" s="4"/>
      <c r="X269" s="4">
        <f t="shared" si="50"/>
        <v>0</v>
      </c>
      <c r="Y269" s="4"/>
      <c r="Z269" s="4"/>
      <c r="AA269" s="4">
        <f>C269+I269-L269-O269-U269-X269-R269</f>
        <v>2871000</v>
      </c>
      <c r="AB269" s="7">
        <v>45441</v>
      </c>
    </row>
    <row r="270" spans="1:28" ht="15.75" hidden="1" x14ac:dyDescent="0.25">
      <c r="A270" s="29">
        <v>45399</v>
      </c>
      <c r="B270" s="72" t="s">
        <v>98</v>
      </c>
      <c r="C270" s="25">
        <v>2300000</v>
      </c>
      <c r="D270" s="25" t="s">
        <v>46</v>
      </c>
      <c r="E270" s="27" t="s">
        <v>363</v>
      </c>
      <c r="F270" s="25">
        <v>10</v>
      </c>
      <c r="G270" s="25" t="s">
        <v>48</v>
      </c>
      <c r="H270" s="25"/>
      <c r="I270" s="11">
        <f t="shared" si="51"/>
        <v>0</v>
      </c>
      <c r="J270" s="28" t="s">
        <v>28</v>
      </c>
      <c r="K270" s="11"/>
      <c r="L270" s="4">
        <f t="shared" si="46"/>
        <v>0</v>
      </c>
      <c r="M270" s="4"/>
      <c r="N270" s="4"/>
      <c r="O270" s="4">
        <f t="shared" si="47"/>
        <v>0</v>
      </c>
      <c r="P270" s="4"/>
      <c r="Q270" s="4"/>
      <c r="R270" s="4">
        <f t="shared" si="48"/>
        <v>0</v>
      </c>
      <c r="S270" s="4"/>
      <c r="T270" s="4"/>
      <c r="U270" s="4">
        <f t="shared" si="49"/>
        <v>0</v>
      </c>
      <c r="V270" s="4"/>
      <c r="W270" s="4"/>
      <c r="X270" s="4">
        <f t="shared" si="50"/>
        <v>0</v>
      </c>
      <c r="Y270" s="4"/>
      <c r="Z270" s="4"/>
      <c r="AA270" s="4">
        <f>C270+I270-L270-O270-U270-X270-R270</f>
        <v>2300000</v>
      </c>
      <c r="AB270" s="7"/>
    </row>
    <row r="271" spans="1:28" ht="15.75" hidden="1" x14ac:dyDescent="0.25">
      <c r="A271" s="29">
        <v>45399</v>
      </c>
      <c r="B271" s="72" t="s">
        <v>532</v>
      </c>
      <c r="C271" s="27">
        <v>35600000</v>
      </c>
      <c r="D271" s="25" t="s">
        <v>46</v>
      </c>
      <c r="E271" s="27" t="s">
        <v>533</v>
      </c>
      <c r="F271" s="25">
        <v>89</v>
      </c>
      <c r="G271" s="25" t="s">
        <v>23</v>
      </c>
      <c r="H271" s="27"/>
      <c r="I271" s="11">
        <f t="shared" si="51"/>
        <v>0</v>
      </c>
      <c r="J271" s="28" t="s">
        <v>28</v>
      </c>
      <c r="K271" s="11"/>
      <c r="L271" s="4">
        <f t="shared" si="46"/>
        <v>0</v>
      </c>
      <c r="M271" s="4"/>
      <c r="N271" s="4"/>
      <c r="O271" s="4">
        <f t="shared" si="47"/>
        <v>0</v>
      </c>
      <c r="P271" s="4"/>
      <c r="Q271" s="4"/>
      <c r="R271" s="4">
        <f t="shared" si="48"/>
        <v>0</v>
      </c>
      <c r="S271" s="4"/>
      <c r="T271" s="4"/>
      <c r="U271" s="4">
        <f t="shared" si="49"/>
        <v>0</v>
      </c>
      <c r="V271" s="4"/>
      <c r="W271" s="4"/>
      <c r="X271" s="4">
        <f t="shared" si="50"/>
        <v>0</v>
      </c>
      <c r="Y271" s="4"/>
      <c r="Z271" s="4"/>
      <c r="AA271" s="4">
        <f>C271+I271-L271-O271-U271-X271-R271</f>
        <v>35600000</v>
      </c>
      <c r="AB271" s="7"/>
    </row>
    <row r="272" spans="1:28" ht="15.75" hidden="1" x14ac:dyDescent="0.25">
      <c r="A272" s="29">
        <v>45399</v>
      </c>
      <c r="B272" s="25" t="s">
        <v>1273</v>
      </c>
      <c r="C272" s="27">
        <v>-800000</v>
      </c>
      <c r="D272" s="25" t="s">
        <v>46</v>
      </c>
      <c r="E272" s="27" t="s">
        <v>91</v>
      </c>
      <c r="F272" s="27">
        <v>1</v>
      </c>
      <c r="G272" s="27" t="s">
        <v>303</v>
      </c>
      <c r="H272" s="27"/>
      <c r="I272" s="11">
        <f t="shared" si="51"/>
        <v>0</v>
      </c>
      <c r="J272" s="17" t="s">
        <v>49</v>
      </c>
      <c r="K272" s="11" t="s">
        <v>1222</v>
      </c>
      <c r="L272" s="4">
        <f t="shared" si="46"/>
        <v>0</v>
      </c>
      <c r="M272" s="4"/>
      <c r="N272" s="4"/>
      <c r="O272" s="4">
        <f t="shared" si="47"/>
        <v>0</v>
      </c>
      <c r="P272" s="4"/>
      <c r="Q272" s="4"/>
      <c r="R272" s="4">
        <f t="shared" si="48"/>
        <v>0</v>
      </c>
      <c r="S272" s="4"/>
      <c r="T272" s="4"/>
      <c r="U272" s="4">
        <f t="shared" si="49"/>
        <v>0</v>
      </c>
      <c r="V272" s="4"/>
      <c r="W272" s="4"/>
      <c r="X272" s="4">
        <f t="shared" si="50"/>
        <v>0</v>
      </c>
      <c r="Y272" s="4"/>
      <c r="Z272" s="4"/>
      <c r="AA272" s="4">
        <f>C272+I272-L272-O272-U272-X272-R272</f>
        <v>-800000</v>
      </c>
      <c r="AB272" s="7">
        <v>45390</v>
      </c>
    </row>
    <row r="273" spans="1:28" ht="15.75" hidden="1" x14ac:dyDescent="0.25">
      <c r="A273" s="29">
        <v>45399</v>
      </c>
      <c r="B273" s="72" t="s">
        <v>134</v>
      </c>
      <c r="C273" s="25">
        <v>2250000</v>
      </c>
      <c r="D273" s="25" t="s">
        <v>52</v>
      </c>
      <c r="E273" s="25" t="s">
        <v>42</v>
      </c>
      <c r="F273" s="25">
        <v>500</v>
      </c>
      <c r="G273" s="25" t="s">
        <v>34</v>
      </c>
      <c r="H273" s="25"/>
      <c r="I273" s="11">
        <f t="shared" si="51"/>
        <v>0</v>
      </c>
      <c r="J273" s="32" t="s">
        <v>312</v>
      </c>
      <c r="K273" s="11" t="s">
        <v>1479</v>
      </c>
      <c r="L273" s="4">
        <f t="shared" si="46"/>
        <v>0</v>
      </c>
      <c r="M273" s="4"/>
      <c r="N273" s="4"/>
      <c r="O273" s="4">
        <f t="shared" si="47"/>
        <v>2250000</v>
      </c>
      <c r="P273" s="4">
        <v>2250000</v>
      </c>
      <c r="Q273" s="4"/>
      <c r="R273" s="4">
        <f t="shared" si="48"/>
        <v>0</v>
      </c>
      <c r="S273" s="4"/>
      <c r="T273" s="4"/>
      <c r="U273" s="4">
        <f t="shared" si="49"/>
        <v>0</v>
      </c>
      <c r="V273" s="4"/>
      <c r="W273" s="4"/>
      <c r="X273" s="4">
        <f t="shared" si="50"/>
        <v>0</v>
      </c>
      <c r="Y273" s="4"/>
      <c r="Z273" s="4"/>
      <c r="AA273" s="4">
        <f>C273+I273-L273-O273-U273-X273-R273</f>
        <v>0</v>
      </c>
      <c r="AB273" s="7">
        <v>45434</v>
      </c>
    </row>
    <row r="274" spans="1:28" ht="15.75" hidden="1" x14ac:dyDescent="0.25">
      <c r="A274" s="29">
        <v>45399</v>
      </c>
      <c r="B274" s="72" t="s">
        <v>134</v>
      </c>
      <c r="C274" s="27">
        <v>1750000</v>
      </c>
      <c r="D274" s="25" t="s">
        <v>52</v>
      </c>
      <c r="E274" s="27" t="s">
        <v>179</v>
      </c>
      <c r="F274" s="27">
        <v>1000</v>
      </c>
      <c r="G274" s="25" t="s">
        <v>34</v>
      </c>
      <c r="H274" s="27"/>
      <c r="I274" s="11">
        <f t="shared" si="51"/>
        <v>0</v>
      </c>
      <c r="J274" s="32" t="s">
        <v>312</v>
      </c>
      <c r="K274" s="11" t="s">
        <v>1479</v>
      </c>
      <c r="L274" s="4">
        <f t="shared" si="46"/>
        <v>0</v>
      </c>
      <c r="M274" s="4"/>
      <c r="N274" s="4"/>
      <c r="O274" s="4">
        <f t="shared" si="47"/>
        <v>1750000</v>
      </c>
      <c r="P274" s="4">
        <v>1750000</v>
      </c>
      <c r="Q274" s="4"/>
      <c r="R274" s="4">
        <f t="shared" si="48"/>
        <v>0</v>
      </c>
      <c r="S274" s="4"/>
      <c r="T274" s="4"/>
      <c r="U274" s="4">
        <f t="shared" si="49"/>
        <v>0</v>
      </c>
      <c r="V274" s="4"/>
      <c r="W274" s="4"/>
      <c r="X274" s="4">
        <f t="shared" si="50"/>
        <v>0</v>
      </c>
      <c r="Y274" s="4"/>
      <c r="Z274" s="4"/>
      <c r="AA274" s="4">
        <f>C274+I274-L274-O274-U274-X274-R274</f>
        <v>0</v>
      </c>
      <c r="AB274" s="7">
        <v>45434</v>
      </c>
    </row>
    <row r="275" spans="1:28" ht="15.75" hidden="1" x14ac:dyDescent="0.25">
      <c r="A275" s="29">
        <v>45400</v>
      </c>
      <c r="B275" s="73" t="s">
        <v>110</v>
      </c>
      <c r="C275" s="25">
        <v>2665000</v>
      </c>
      <c r="D275" s="27" t="s">
        <v>46</v>
      </c>
      <c r="E275" s="27" t="s">
        <v>100</v>
      </c>
      <c r="F275" s="27">
        <v>53.3</v>
      </c>
      <c r="G275" s="27" t="s">
        <v>39</v>
      </c>
      <c r="H275" s="25"/>
      <c r="I275" s="11">
        <f t="shared" si="51"/>
        <v>0</v>
      </c>
      <c r="J275" s="28" t="s">
        <v>28</v>
      </c>
      <c r="K275" s="11"/>
      <c r="L275" s="4">
        <f t="shared" si="46"/>
        <v>0</v>
      </c>
      <c r="M275" s="4"/>
      <c r="N275" s="4"/>
      <c r="O275" s="4">
        <f t="shared" si="47"/>
        <v>0</v>
      </c>
      <c r="P275" s="4"/>
      <c r="Q275" s="4"/>
      <c r="R275" s="4">
        <f t="shared" si="48"/>
        <v>0</v>
      </c>
      <c r="S275" s="4"/>
      <c r="T275" s="4"/>
      <c r="U275" s="4">
        <f t="shared" si="49"/>
        <v>0</v>
      </c>
      <c r="V275" s="4"/>
      <c r="W275" s="4"/>
      <c r="X275" s="4">
        <f t="shared" si="50"/>
        <v>0</v>
      </c>
      <c r="Y275" s="4"/>
      <c r="Z275" s="4"/>
      <c r="AA275" s="4">
        <f>C275+I275-L275-O275-U275-X275-R275</f>
        <v>2665000</v>
      </c>
      <c r="AB275" s="7"/>
    </row>
    <row r="276" spans="1:28" ht="15.75" hidden="1" x14ac:dyDescent="0.25">
      <c r="A276" s="29">
        <v>45400</v>
      </c>
      <c r="B276" s="27" t="s">
        <v>256</v>
      </c>
      <c r="C276" s="25">
        <v>19402000</v>
      </c>
      <c r="D276" s="27" t="s">
        <v>52</v>
      </c>
      <c r="E276" s="27" t="s">
        <v>249</v>
      </c>
      <c r="F276" s="25">
        <v>5200</v>
      </c>
      <c r="G276" s="27" t="s">
        <v>34</v>
      </c>
      <c r="H276" s="25"/>
      <c r="I276" s="11">
        <f t="shared" si="51"/>
        <v>0</v>
      </c>
      <c r="J276" s="40" t="s">
        <v>24</v>
      </c>
      <c r="K276" s="11"/>
      <c r="L276" s="4">
        <f t="shared" si="46"/>
        <v>0</v>
      </c>
      <c r="M276" s="4"/>
      <c r="N276" s="4"/>
      <c r="O276" s="4">
        <f t="shared" si="47"/>
        <v>15000000</v>
      </c>
      <c r="P276" s="4">
        <v>15000000</v>
      </c>
      <c r="Q276" s="4"/>
      <c r="R276" s="4">
        <f t="shared" si="48"/>
        <v>0</v>
      </c>
      <c r="S276" s="4"/>
      <c r="T276" s="4"/>
      <c r="U276" s="4">
        <f t="shared" si="49"/>
        <v>0</v>
      </c>
      <c r="V276" s="4"/>
      <c r="W276" s="4"/>
      <c r="X276" s="4">
        <f t="shared" si="50"/>
        <v>0</v>
      </c>
      <c r="Y276" s="4"/>
      <c r="Z276" s="4"/>
      <c r="AA276" s="4">
        <f>C276+I276-L276-O276-U276-X276-R276</f>
        <v>4402000</v>
      </c>
      <c r="AB276" s="7">
        <v>45432</v>
      </c>
    </row>
    <row r="277" spans="1:28" ht="15.75" hidden="1" x14ac:dyDescent="0.25">
      <c r="A277" s="29">
        <v>45400</v>
      </c>
      <c r="B277" s="25" t="s">
        <v>99</v>
      </c>
      <c r="C277" s="25">
        <v>0</v>
      </c>
      <c r="D277" s="25"/>
      <c r="E277" s="25" t="s">
        <v>105</v>
      </c>
      <c r="F277" s="25">
        <v>35.5</v>
      </c>
      <c r="G277" s="25" t="s">
        <v>39</v>
      </c>
      <c r="H277" s="25"/>
      <c r="I277" s="11">
        <f t="shared" si="51"/>
        <v>0</v>
      </c>
      <c r="J277" s="28" t="s">
        <v>28</v>
      </c>
      <c r="K277" s="11"/>
      <c r="L277" s="4">
        <f t="shared" si="46"/>
        <v>0</v>
      </c>
      <c r="M277" s="4"/>
      <c r="N277" s="4"/>
      <c r="O277" s="4">
        <f t="shared" si="47"/>
        <v>0</v>
      </c>
      <c r="P277" s="4"/>
      <c r="Q277" s="4"/>
      <c r="R277" s="4">
        <f t="shared" si="48"/>
        <v>0</v>
      </c>
      <c r="S277" s="4"/>
      <c r="T277" s="4"/>
      <c r="U277" s="4">
        <f t="shared" si="49"/>
        <v>0</v>
      </c>
      <c r="V277" s="4"/>
      <c r="W277" s="4"/>
      <c r="X277" s="4">
        <f t="shared" si="50"/>
        <v>0</v>
      </c>
      <c r="Y277" s="4"/>
      <c r="Z277" s="4"/>
      <c r="AA277" s="4">
        <f>C277+I277-L277-O277-U277-X277-R277</f>
        <v>0</v>
      </c>
      <c r="AB277" s="7"/>
    </row>
    <row r="278" spans="1:28" ht="15.75" hidden="1" x14ac:dyDescent="0.25">
      <c r="A278" s="29">
        <v>45400</v>
      </c>
      <c r="B278" s="72" t="s">
        <v>162</v>
      </c>
      <c r="C278" s="27">
        <v>19760000</v>
      </c>
      <c r="D278" s="25" t="s">
        <v>46</v>
      </c>
      <c r="E278" s="27" t="s">
        <v>42</v>
      </c>
      <c r="F278" s="27">
        <v>5200</v>
      </c>
      <c r="G278" s="25" t="s">
        <v>34</v>
      </c>
      <c r="H278" s="27"/>
      <c r="I278" s="11">
        <f t="shared" si="51"/>
        <v>0</v>
      </c>
      <c r="J278" s="12" t="s">
        <v>324</v>
      </c>
      <c r="K278" s="11"/>
      <c r="L278" s="4">
        <f t="shared" si="46"/>
        <v>19760000</v>
      </c>
      <c r="M278" s="4">
        <v>19760000</v>
      </c>
      <c r="N278" s="4"/>
      <c r="O278" s="4">
        <f t="shared" si="47"/>
        <v>0</v>
      </c>
      <c r="P278" s="4"/>
      <c r="Q278" s="4"/>
      <c r="R278" s="4">
        <f t="shared" si="48"/>
        <v>0</v>
      </c>
      <c r="S278" s="4"/>
      <c r="T278" s="4"/>
      <c r="U278" s="4">
        <f t="shared" si="49"/>
        <v>0</v>
      </c>
      <c r="V278" s="4"/>
      <c r="W278" s="4"/>
      <c r="X278" s="4">
        <f t="shared" si="50"/>
        <v>0</v>
      </c>
      <c r="Y278" s="4"/>
      <c r="Z278" s="4"/>
      <c r="AA278" s="4">
        <f>C278+I278-L278-O278-U278-X278-R278</f>
        <v>0</v>
      </c>
      <c r="AB278" s="7">
        <v>45423</v>
      </c>
    </row>
    <row r="279" spans="1:28" ht="15.75" hidden="1" x14ac:dyDescent="0.25">
      <c r="A279" s="29">
        <v>45400</v>
      </c>
      <c r="B279" s="27" t="s">
        <v>99</v>
      </c>
      <c r="C279" s="25">
        <v>0</v>
      </c>
      <c r="D279" s="27"/>
      <c r="E279" s="25" t="s">
        <v>89</v>
      </c>
      <c r="F279" s="25">
        <v>14.8</v>
      </c>
      <c r="G279" s="25" t="s">
        <v>39</v>
      </c>
      <c r="H279" s="25"/>
      <c r="I279" s="11">
        <f t="shared" si="51"/>
        <v>0</v>
      </c>
      <c r="J279" s="28" t="s">
        <v>28</v>
      </c>
      <c r="K279" s="11"/>
      <c r="L279" s="4">
        <f t="shared" si="46"/>
        <v>0</v>
      </c>
      <c r="M279" s="4"/>
      <c r="N279" s="4"/>
      <c r="O279" s="4">
        <f t="shared" si="47"/>
        <v>0</v>
      </c>
      <c r="P279" s="4"/>
      <c r="Q279" s="4"/>
      <c r="R279" s="4">
        <f t="shared" si="48"/>
        <v>0</v>
      </c>
      <c r="S279" s="4"/>
      <c r="T279" s="4"/>
      <c r="U279" s="4">
        <f t="shared" si="49"/>
        <v>0</v>
      </c>
      <c r="V279" s="4"/>
      <c r="W279" s="4"/>
      <c r="X279" s="4">
        <f t="shared" si="50"/>
        <v>0</v>
      </c>
      <c r="Y279" s="4"/>
      <c r="Z279" s="4"/>
      <c r="AA279" s="4">
        <f>C279+I279-L279-O279-U279-X279-R279</f>
        <v>0</v>
      </c>
      <c r="AB279" s="7"/>
    </row>
    <row r="280" spans="1:28" ht="15.75" hidden="1" x14ac:dyDescent="0.25">
      <c r="A280" s="29">
        <v>45400</v>
      </c>
      <c r="B280" s="73" t="s">
        <v>122</v>
      </c>
      <c r="C280" s="27">
        <v>39030000</v>
      </c>
      <c r="D280" s="27" t="s">
        <v>46</v>
      </c>
      <c r="E280" s="27" t="s">
        <v>298</v>
      </c>
      <c r="F280" s="27">
        <v>10400</v>
      </c>
      <c r="G280" s="25" t="s">
        <v>34</v>
      </c>
      <c r="H280" s="27"/>
      <c r="I280" s="11">
        <f t="shared" si="51"/>
        <v>0</v>
      </c>
      <c r="J280" s="40" t="s">
        <v>24</v>
      </c>
      <c r="K280" s="11"/>
      <c r="L280" s="4">
        <f t="shared" si="46"/>
        <v>0</v>
      </c>
      <c r="M280" s="4"/>
      <c r="N280" s="4"/>
      <c r="O280" s="4">
        <f t="shared" si="47"/>
        <v>30000000</v>
      </c>
      <c r="P280" s="4">
        <v>30000000</v>
      </c>
      <c r="Q280" s="4"/>
      <c r="R280" s="4">
        <f t="shared" si="48"/>
        <v>0</v>
      </c>
      <c r="S280" s="4"/>
      <c r="T280" s="4"/>
      <c r="U280" s="4">
        <f t="shared" si="49"/>
        <v>0</v>
      </c>
      <c r="V280" s="4"/>
      <c r="W280" s="4"/>
      <c r="X280" s="4">
        <f t="shared" si="50"/>
        <v>0</v>
      </c>
      <c r="Y280" s="4"/>
      <c r="Z280" s="4"/>
      <c r="AA280" s="4">
        <f>C280+I280-L280-O280-U280-X280-R280</f>
        <v>9030000</v>
      </c>
      <c r="AB280" s="7">
        <v>45436</v>
      </c>
    </row>
    <row r="281" spans="1:28" ht="15.75" hidden="1" x14ac:dyDescent="0.25">
      <c r="A281" s="24">
        <v>45400</v>
      </c>
      <c r="B281" s="25" t="s">
        <v>99</v>
      </c>
      <c r="C281" s="25">
        <v>0</v>
      </c>
      <c r="D281" s="25" t="s">
        <v>46</v>
      </c>
      <c r="E281" s="25" t="s">
        <v>89</v>
      </c>
      <c r="F281" s="25">
        <v>15</v>
      </c>
      <c r="G281" s="25" t="s">
        <v>39</v>
      </c>
      <c r="H281" s="25"/>
      <c r="I281" s="11">
        <f t="shared" si="51"/>
        <v>0</v>
      </c>
      <c r="J281" s="26" t="s">
        <v>28</v>
      </c>
      <c r="K281" s="11"/>
      <c r="L281" s="4">
        <f t="shared" si="46"/>
        <v>0</v>
      </c>
      <c r="M281" s="4"/>
      <c r="N281" s="4"/>
      <c r="O281" s="4">
        <f t="shared" si="47"/>
        <v>0</v>
      </c>
      <c r="P281" s="4"/>
      <c r="Q281" s="4"/>
      <c r="R281" s="4">
        <f t="shared" si="48"/>
        <v>0</v>
      </c>
      <c r="S281" s="4"/>
      <c r="T281" s="4"/>
      <c r="U281" s="4">
        <f t="shared" si="49"/>
        <v>0</v>
      </c>
      <c r="V281" s="4"/>
      <c r="W281" s="4"/>
      <c r="X281" s="4">
        <f t="shared" si="50"/>
        <v>0</v>
      </c>
      <c r="Y281" s="4"/>
      <c r="Z281" s="4"/>
      <c r="AA281" s="4">
        <f>C281+I281-L281-O281-U281-X281-R281</f>
        <v>0</v>
      </c>
      <c r="AB281" s="7"/>
    </row>
    <row r="282" spans="1:28" ht="15.75" hidden="1" x14ac:dyDescent="0.25">
      <c r="A282" s="29">
        <v>45401</v>
      </c>
      <c r="B282" s="72" t="s">
        <v>359</v>
      </c>
      <c r="C282" s="25">
        <v>1626800.0000000002</v>
      </c>
      <c r="D282" s="25" t="s">
        <v>46</v>
      </c>
      <c r="E282" s="25" t="s">
        <v>145</v>
      </c>
      <c r="F282" s="25">
        <v>33.200000000000003</v>
      </c>
      <c r="G282" s="25" t="s">
        <v>39</v>
      </c>
      <c r="H282" s="25"/>
      <c r="I282" s="11">
        <f t="shared" si="51"/>
        <v>0</v>
      </c>
      <c r="J282" s="32" t="s">
        <v>324</v>
      </c>
      <c r="K282" s="11"/>
      <c r="L282" s="4">
        <f t="shared" si="46"/>
        <v>1262000</v>
      </c>
      <c r="M282" s="4">
        <v>1262000</v>
      </c>
      <c r="N282" s="4"/>
      <c r="O282" s="4">
        <f t="shared" si="47"/>
        <v>0</v>
      </c>
      <c r="P282" s="4"/>
      <c r="Q282" s="4"/>
      <c r="R282" s="4">
        <f t="shared" si="48"/>
        <v>364800</v>
      </c>
      <c r="S282" s="4">
        <v>364800</v>
      </c>
      <c r="T282" s="4"/>
      <c r="U282" s="4">
        <f t="shared" si="49"/>
        <v>0</v>
      </c>
      <c r="V282" s="4"/>
      <c r="W282" s="4"/>
      <c r="X282" s="4">
        <f t="shared" si="50"/>
        <v>0</v>
      </c>
      <c r="Y282" s="4"/>
      <c r="Z282" s="4"/>
      <c r="AA282" s="4">
        <f>C282+I282-L282-O282-U282-X282-R282</f>
        <v>0</v>
      </c>
      <c r="AB282" s="7">
        <v>45416</v>
      </c>
    </row>
    <row r="283" spans="1:28" ht="15.75" hidden="1" x14ac:dyDescent="0.25">
      <c r="A283" s="29">
        <v>45401</v>
      </c>
      <c r="B283" s="72" t="s">
        <v>421</v>
      </c>
      <c r="C283" s="25">
        <v>20000</v>
      </c>
      <c r="D283" s="25" t="s">
        <v>46</v>
      </c>
      <c r="E283" s="25" t="s">
        <v>108</v>
      </c>
      <c r="F283" s="25">
        <v>1000</v>
      </c>
      <c r="G283" s="25" t="s">
        <v>34</v>
      </c>
      <c r="H283" s="25"/>
      <c r="I283" s="11">
        <f t="shared" si="51"/>
        <v>0</v>
      </c>
      <c r="J283" s="31" t="s">
        <v>324</v>
      </c>
      <c r="K283" s="11"/>
      <c r="L283" s="4">
        <f t="shared" si="46"/>
        <v>0</v>
      </c>
      <c r="M283" s="4"/>
      <c r="N283" s="4"/>
      <c r="O283" s="4">
        <f t="shared" si="47"/>
        <v>0</v>
      </c>
      <c r="P283" s="4"/>
      <c r="Q283" s="4"/>
      <c r="R283" s="4">
        <f t="shared" si="48"/>
        <v>20000</v>
      </c>
      <c r="S283" s="4">
        <v>20000</v>
      </c>
      <c r="T283" s="4"/>
      <c r="U283" s="4">
        <f t="shared" si="49"/>
        <v>0</v>
      </c>
      <c r="V283" s="4"/>
      <c r="W283" s="4"/>
      <c r="X283" s="4">
        <f t="shared" si="50"/>
        <v>0</v>
      </c>
      <c r="Y283" s="4"/>
      <c r="Z283" s="4"/>
      <c r="AA283" s="4">
        <f>C283+I283-L283-O283-U283-X283-R283</f>
        <v>0</v>
      </c>
      <c r="AB283" s="7"/>
    </row>
    <row r="284" spans="1:28" ht="15.75" hidden="1" x14ac:dyDescent="0.25">
      <c r="A284" s="29">
        <v>45401</v>
      </c>
      <c r="B284" s="72" t="s">
        <v>176</v>
      </c>
      <c r="C284" s="25">
        <v>5500000</v>
      </c>
      <c r="D284" s="25" t="s">
        <v>46</v>
      </c>
      <c r="E284" s="27" t="s">
        <v>128</v>
      </c>
      <c r="F284" s="25">
        <v>50</v>
      </c>
      <c r="G284" s="25" t="s">
        <v>39</v>
      </c>
      <c r="H284" s="25"/>
      <c r="I284" s="11">
        <f t="shared" si="51"/>
        <v>0</v>
      </c>
      <c r="J284" s="32" t="s">
        <v>312</v>
      </c>
      <c r="K284" s="11"/>
      <c r="L284" s="4">
        <f t="shared" si="46"/>
        <v>0</v>
      </c>
      <c r="M284" s="4"/>
      <c r="N284" s="4"/>
      <c r="O284" s="4">
        <f t="shared" si="47"/>
        <v>5500000</v>
      </c>
      <c r="P284" s="4">
        <v>2700000</v>
      </c>
      <c r="Q284" s="4">
        <v>2800000</v>
      </c>
      <c r="R284" s="4">
        <f t="shared" si="48"/>
        <v>0</v>
      </c>
      <c r="S284" s="4"/>
      <c r="T284" s="4"/>
      <c r="U284" s="4">
        <f t="shared" si="49"/>
        <v>0</v>
      </c>
      <c r="V284" s="4"/>
      <c r="W284" s="4"/>
      <c r="X284" s="4">
        <f t="shared" si="50"/>
        <v>0</v>
      </c>
      <c r="Y284" s="4"/>
      <c r="Z284" s="4"/>
      <c r="AA284" s="4">
        <f>C284+I284-L284-O284-U284-X284-R284</f>
        <v>0</v>
      </c>
      <c r="AB284" s="7">
        <v>45428</v>
      </c>
    </row>
    <row r="285" spans="1:28" ht="15.75" hidden="1" x14ac:dyDescent="0.25">
      <c r="A285" s="29">
        <v>45402</v>
      </c>
      <c r="B285" s="72" t="s">
        <v>291</v>
      </c>
      <c r="C285" s="27">
        <v>1396500</v>
      </c>
      <c r="D285" s="25" t="s">
        <v>52</v>
      </c>
      <c r="E285" s="27" t="s">
        <v>260</v>
      </c>
      <c r="F285" s="27">
        <v>500</v>
      </c>
      <c r="G285" s="27" t="s">
        <v>34</v>
      </c>
      <c r="H285" s="27"/>
      <c r="I285" s="11">
        <f t="shared" si="51"/>
        <v>0</v>
      </c>
      <c r="J285" s="31" t="s">
        <v>312</v>
      </c>
      <c r="K285" s="11"/>
      <c r="L285" s="4">
        <f t="shared" si="46"/>
        <v>0</v>
      </c>
      <c r="M285" s="4"/>
      <c r="N285" s="4"/>
      <c r="O285" s="4">
        <f t="shared" si="47"/>
        <v>1396500</v>
      </c>
      <c r="P285" s="4"/>
      <c r="Q285" s="4">
        <v>1396500</v>
      </c>
      <c r="R285" s="4">
        <f t="shared" si="48"/>
        <v>0</v>
      </c>
      <c r="S285" s="4"/>
      <c r="T285" s="4"/>
      <c r="U285" s="4">
        <f t="shared" si="49"/>
        <v>0</v>
      </c>
      <c r="V285" s="4"/>
      <c r="W285" s="4"/>
      <c r="X285" s="4">
        <f t="shared" si="50"/>
        <v>0</v>
      </c>
      <c r="Y285" s="4"/>
      <c r="Z285" s="4"/>
      <c r="AA285" s="4">
        <f>C285+I285-L285-O285-U285-X285-R285</f>
        <v>0</v>
      </c>
      <c r="AB285" s="7">
        <v>45414</v>
      </c>
    </row>
    <row r="286" spans="1:28" ht="15.75" hidden="1" x14ac:dyDescent="0.25">
      <c r="A286" s="29">
        <v>45402</v>
      </c>
      <c r="B286" s="25" t="s">
        <v>99</v>
      </c>
      <c r="C286" s="25">
        <v>0</v>
      </c>
      <c r="D286" s="27"/>
      <c r="E286" s="27" t="s">
        <v>103</v>
      </c>
      <c r="F286" s="27">
        <v>30.5</v>
      </c>
      <c r="G286" s="25" t="s">
        <v>39</v>
      </c>
      <c r="H286" s="25"/>
      <c r="I286" s="11">
        <f t="shared" si="51"/>
        <v>0</v>
      </c>
      <c r="J286" s="26" t="s">
        <v>28</v>
      </c>
      <c r="K286" s="11"/>
      <c r="L286" s="4">
        <f t="shared" si="46"/>
        <v>0</v>
      </c>
      <c r="M286" s="4"/>
      <c r="N286" s="4"/>
      <c r="O286" s="4">
        <f t="shared" si="47"/>
        <v>0</v>
      </c>
      <c r="P286" s="4"/>
      <c r="Q286" s="4"/>
      <c r="R286" s="4">
        <f t="shared" si="48"/>
        <v>0</v>
      </c>
      <c r="S286" s="4"/>
      <c r="T286" s="4"/>
      <c r="U286" s="4">
        <f t="shared" si="49"/>
        <v>0</v>
      </c>
      <c r="V286" s="4"/>
      <c r="W286" s="4"/>
      <c r="X286" s="4">
        <f t="shared" si="50"/>
        <v>0</v>
      </c>
      <c r="Y286" s="4"/>
      <c r="Z286" s="4"/>
      <c r="AA286" s="4">
        <f>C286+I286-L286-O286-U286-X286-R286</f>
        <v>0</v>
      </c>
      <c r="AB286" s="7"/>
    </row>
    <row r="287" spans="1:28" ht="15.75" hidden="1" x14ac:dyDescent="0.25">
      <c r="A287" s="29">
        <v>45402</v>
      </c>
      <c r="B287" s="72" t="s">
        <v>110</v>
      </c>
      <c r="C287" s="25">
        <v>1370000</v>
      </c>
      <c r="D287" s="27" t="s">
        <v>46</v>
      </c>
      <c r="E287" s="27" t="s">
        <v>100</v>
      </c>
      <c r="F287" s="27">
        <v>27.4</v>
      </c>
      <c r="G287" s="25" t="s">
        <v>39</v>
      </c>
      <c r="H287" s="25"/>
      <c r="I287" s="11">
        <f t="shared" si="51"/>
        <v>0</v>
      </c>
      <c r="J287" s="26" t="s">
        <v>28</v>
      </c>
      <c r="K287" s="11"/>
      <c r="L287" s="4">
        <f t="shared" si="46"/>
        <v>0</v>
      </c>
      <c r="M287" s="4"/>
      <c r="N287" s="4"/>
      <c r="O287" s="4">
        <f t="shared" si="47"/>
        <v>0</v>
      </c>
      <c r="P287" s="4"/>
      <c r="Q287" s="4"/>
      <c r="R287" s="4">
        <f t="shared" si="48"/>
        <v>0</v>
      </c>
      <c r="S287" s="4"/>
      <c r="T287" s="4"/>
      <c r="U287" s="4">
        <f t="shared" si="49"/>
        <v>0</v>
      </c>
      <c r="V287" s="4"/>
      <c r="W287" s="4"/>
      <c r="X287" s="4">
        <f t="shared" si="50"/>
        <v>0</v>
      </c>
      <c r="Y287" s="4"/>
      <c r="Z287" s="4"/>
      <c r="AA287" s="4">
        <f>C287+I287-L287-O287-U287-X287-R287</f>
        <v>1370000</v>
      </c>
      <c r="AB287" s="7"/>
    </row>
    <row r="288" spans="1:28" ht="15.75" hidden="1" x14ac:dyDescent="0.25">
      <c r="A288" s="24">
        <v>45402</v>
      </c>
      <c r="B288" s="25" t="s">
        <v>99</v>
      </c>
      <c r="C288" s="25">
        <v>0</v>
      </c>
      <c r="D288" s="25"/>
      <c r="E288" s="25" t="s">
        <v>100</v>
      </c>
      <c r="F288" s="25">
        <v>28.6</v>
      </c>
      <c r="G288" s="25" t="s">
        <v>39</v>
      </c>
      <c r="H288" s="25"/>
      <c r="I288" s="11">
        <f t="shared" si="51"/>
        <v>0</v>
      </c>
      <c r="J288" s="26" t="s">
        <v>28</v>
      </c>
      <c r="K288" s="11"/>
      <c r="L288" s="4">
        <f t="shared" si="46"/>
        <v>0</v>
      </c>
      <c r="M288" s="4"/>
      <c r="N288" s="4"/>
      <c r="O288" s="4">
        <f t="shared" si="47"/>
        <v>0</v>
      </c>
      <c r="P288" s="4"/>
      <c r="Q288" s="4"/>
      <c r="R288" s="4">
        <f t="shared" si="48"/>
        <v>0</v>
      </c>
      <c r="S288" s="4"/>
      <c r="T288" s="4"/>
      <c r="U288" s="4">
        <f t="shared" si="49"/>
        <v>0</v>
      </c>
      <c r="V288" s="4"/>
      <c r="W288" s="4"/>
      <c r="X288" s="4">
        <f t="shared" si="50"/>
        <v>0</v>
      </c>
      <c r="Y288" s="4"/>
      <c r="Z288" s="4"/>
      <c r="AA288" s="4">
        <f>C288+I288-L288-O288-U288-X288-R288</f>
        <v>0</v>
      </c>
      <c r="AB288" s="7"/>
    </row>
    <row r="289" spans="1:28" ht="15.75" hidden="1" x14ac:dyDescent="0.25">
      <c r="A289" s="29">
        <v>45404</v>
      </c>
      <c r="B289" s="75" t="s">
        <v>99</v>
      </c>
      <c r="C289" s="27">
        <v>0</v>
      </c>
      <c r="D289" s="75"/>
      <c r="E289" s="75" t="s">
        <v>763</v>
      </c>
      <c r="F289" s="75">
        <v>250</v>
      </c>
      <c r="G289" s="75" t="s">
        <v>34</v>
      </c>
      <c r="H289" s="27"/>
      <c r="I289" s="11">
        <f t="shared" si="51"/>
        <v>0</v>
      </c>
      <c r="J289" s="28" t="s">
        <v>28</v>
      </c>
      <c r="K289" s="11"/>
      <c r="L289" s="4">
        <f t="shared" si="46"/>
        <v>0</v>
      </c>
      <c r="M289" s="4"/>
      <c r="N289" s="4"/>
      <c r="O289" s="4">
        <f t="shared" si="47"/>
        <v>0</v>
      </c>
      <c r="P289" s="4"/>
      <c r="Q289" s="4"/>
      <c r="R289" s="4">
        <f t="shared" si="48"/>
        <v>0</v>
      </c>
      <c r="S289" s="4"/>
      <c r="T289" s="4"/>
      <c r="U289" s="4">
        <f t="shared" si="49"/>
        <v>0</v>
      </c>
      <c r="V289" s="4"/>
      <c r="W289" s="4"/>
      <c r="X289" s="4">
        <f t="shared" si="50"/>
        <v>0</v>
      </c>
      <c r="Y289" s="4"/>
      <c r="Z289" s="4"/>
      <c r="AA289" s="4">
        <f>C289+I289-L289-O289-U289-X289-R289</f>
        <v>0</v>
      </c>
      <c r="AB289" s="7"/>
    </row>
    <row r="290" spans="1:28" ht="15.75" hidden="1" x14ac:dyDescent="0.25">
      <c r="A290" s="29">
        <v>45404</v>
      </c>
      <c r="B290" s="25" t="s">
        <v>99</v>
      </c>
      <c r="C290" s="25">
        <v>0</v>
      </c>
      <c r="D290" s="27"/>
      <c r="E290" s="25" t="s">
        <v>100</v>
      </c>
      <c r="F290" s="25">
        <v>29.1</v>
      </c>
      <c r="G290" s="27" t="s">
        <v>39</v>
      </c>
      <c r="H290" s="25"/>
      <c r="I290" s="11">
        <f t="shared" si="51"/>
        <v>0</v>
      </c>
      <c r="J290" s="26" t="s">
        <v>28</v>
      </c>
      <c r="K290" s="11"/>
      <c r="L290" s="4">
        <f t="shared" si="46"/>
        <v>0</v>
      </c>
      <c r="M290" s="4"/>
      <c r="N290" s="4"/>
      <c r="O290" s="4">
        <f t="shared" si="47"/>
        <v>0</v>
      </c>
      <c r="P290" s="4"/>
      <c r="Q290" s="4"/>
      <c r="R290" s="4">
        <f t="shared" si="48"/>
        <v>0</v>
      </c>
      <c r="S290" s="4"/>
      <c r="T290" s="4"/>
      <c r="U290" s="4">
        <f t="shared" si="49"/>
        <v>0</v>
      </c>
      <c r="V290" s="4"/>
      <c r="W290" s="4"/>
      <c r="X290" s="4">
        <f t="shared" si="50"/>
        <v>0</v>
      </c>
      <c r="Y290" s="4"/>
      <c r="Z290" s="4"/>
      <c r="AA290" s="4">
        <f>C290+I290-L290-O290-U290-X290-R290</f>
        <v>0</v>
      </c>
      <c r="AB290" s="7"/>
    </row>
    <row r="291" spans="1:28" ht="15.75" hidden="1" x14ac:dyDescent="0.25">
      <c r="A291" s="29">
        <v>45404</v>
      </c>
      <c r="B291" s="72" t="s">
        <v>99</v>
      </c>
      <c r="C291" s="25">
        <v>0</v>
      </c>
      <c r="D291" s="27"/>
      <c r="E291" s="25" t="s">
        <v>104</v>
      </c>
      <c r="F291" s="25">
        <v>26.7</v>
      </c>
      <c r="G291" s="27" t="s">
        <v>39</v>
      </c>
      <c r="H291" s="25"/>
      <c r="I291" s="11">
        <f t="shared" si="51"/>
        <v>0</v>
      </c>
      <c r="J291" s="31" t="s">
        <v>324</v>
      </c>
      <c r="K291" s="11"/>
      <c r="L291" s="4">
        <f t="shared" si="46"/>
        <v>0</v>
      </c>
      <c r="M291" s="4"/>
      <c r="N291" s="4"/>
      <c r="O291" s="4">
        <f t="shared" si="47"/>
        <v>0</v>
      </c>
      <c r="P291" s="4"/>
      <c r="Q291" s="4"/>
      <c r="R291" s="4">
        <f t="shared" si="48"/>
        <v>0</v>
      </c>
      <c r="S291" s="4"/>
      <c r="T291" s="4"/>
      <c r="U291" s="4">
        <f t="shared" si="49"/>
        <v>0</v>
      </c>
      <c r="V291" s="4"/>
      <c r="W291" s="4"/>
      <c r="X291" s="4">
        <f t="shared" si="50"/>
        <v>0</v>
      </c>
      <c r="Y291" s="4"/>
      <c r="Z291" s="4"/>
      <c r="AA291" s="4">
        <f>C291+I291-L291-O291-U291-X291-R291</f>
        <v>0</v>
      </c>
      <c r="AB291" s="7"/>
    </row>
    <row r="292" spans="1:28" ht="15.75" x14ac:dyDescent="0.25">
      <c r="A292" s="29">
        <v>45404</v>
      </c>
      <c r="B292" s="72" t="s">
        <v>205</v>
      </c>
      <c r="C292" s="27">
        <v>4000000</v>
      </c>
      <c r="D292" s="27" t="s">
        <v>46</v>
      </c>
      <c r="E292" s="27" t="s">
        <v>42</v>
      </c>
      <c r="F292" s="27">
        <v>1000</v>
      </c>
      <c r="G292" s="27" t="s">
        <v>34</v>
      </c>
      <c r="H292" s="27"/>
      <c r="I292" s="11">
        <f t="shared" si="51"/>
        <v>0</v>
      </c>
      <c r="J292" s="31" t="s">
        <v>312</v>
      </c>
      <c r="K292" s="11" t="s">
        <v>1393</v>
      </c>
      <c r="L292" s="4">
        <f t="shared" si="46"/>
        <v>0</v>
      </c>
      <c r="M292" s="4"/>
      <c r="N292" s="4"/>
      <c r="O292" s="4">
        <f t="shared" si="47"/>
        <v>4000000</v>
      </c>
      <c r="P292" s="155">
        <v>4000000</v>
      </c>
      <c r="Q292" s="4"/>
      <c r="R292" s="4">
        <f t="shared" si="48"/>
        <v>0</v>
      </c>
      <c r="S292" s="4"/>
      <c r="T292" s="4"/>
      <c r="U292" s="4">
        <f t="shared" si="49"/>
        <v>0</v>
      </c>
      <c r="V292" s="4"/>
      <c r="W292" s="4"/>
      <c r="X292" s="4">
        <f t="shared" si="50"/>
        <v>0</v>
      </c>
      <c r="Y292" s="4"/>
      <c r="Z292" s="4"/>
      <c r="AA292" s="4">
        <f>C292+I292-L292-O292-U292-X292-R292</f>
        <v>0</v>
      </c>
      <c r="AB292" s="7">
        <v>45418</v>
      </c>
    </row>
    <row r="293" spans="1:28" ht="15.75" x14ac:dyDescent="0.25">
      <c r="A293" s="29">
        <v>45404</v>
      </c>
      <c r="B293" s="72" t="s">
        <v>205</v>
      </c>
      <c r="C293" s="25">
        <v>1200000</v>
      </c>
      <c r="D293" s="27" t="s">
        <v>46</v>
      </c>
      <c r="E293" s="25" t="s">
        <v>165</v>
      </c>
      <c r="F293" s="25">
        <v>1</v>
      </c>
      <c r="G293" s="25" t="s">
        <v>303</v>
      </c>
      <c r="H293" s="25"/>
      <c r="I293" s="11">
        <f t="shared" si="51"/>
        <v>0</v>
      </c>
      <c r="J293" s="31" t="s">
        <v>312</v>
      </c>
      <c r="K293" s="11" t="s">
        <v>1393</v>
      </c>
      <c r="L293" s="4">
        <f t="shared" si="46"/>
        <v>0</v>
      </c>
      <c r="M293" s="4"/>
      <c r="N293" s="4"/>
      <c r="O293" s="4">
        <f t="shared" si="47"/>
        <v>1200000</v>
      </c>
      <c r="P293" s="155">
        <v>1200000</v>
      </c>
      <c r="Q293" s="4"/>
      <c r="R293" s="4">
        <f t="shared" si="48"/>
        <v>0</v>
      </c>
      <c r="S293" s="4"/>
      <c r="T293" s="4"/>
      <c r="U293" s="4">
        <f t="shared" si="49"/>
        <v>0</v>
      </c>
      <c r="V293" s="4"/>
      <c r="W293" s="4"/>
      <c r="X293" s="4">
        <f t="shared" si="50"/>
        <v>0</v>
      </c>
      <c r="Y293" s="4"/>
      <c r="Z293" s="4"/>
      <c r="AA293" s="4">
        <f>C293+I293-L293-O293-U293-X293-R293</f>
        <v>0</v>
      </c>
      <c r="AB293" s="7">
        <v>45418</v>
      </c>
    </row>
    <row r="294" spans="1:28" ht="15.75" x14ac:dyDescent="0.25">
      <c r="A294" s="29">
        <v>45404</v>
      </c>
      <c r="B294" s="72" t="s">
        <v>205</v>
      </c>
      <c r="C294" s="27">
        <v>1392500</v>
      </c>
      <c r="D294" s="27" t="s">
        <v>46</v>
      </c>
      <c r="E294" s="27" t="s">
        <v>290</v>
      </c>
      <c r="F294" s="27">
        <v>500</v>
      </c>
      <c r="G294" s="27" t="s">
        <v>34</v>
      </c>
      <c r="H294" s="27"/>
      <c r="I294" s="11">
        <f t="shared" si="51"/>
        <v>0</v>
      </c>
      <c r="J294" s="31" t="s">
        <v>312</v>
      </c>
      <c r="K294" s="11" t="s">
        <v>1393</v>
      </c>
      <c r="L294" s="4">
        <f t="shared" si="46"/>
        <v>0</v>
      </c>
      <c r="M294" s="4"/>
      <c r="N294" s="4"/>
      <c r="O294" s="4">
        <f t="shared" si="47"/>
        <v>1392500</v>
      </c>
      <c r="P294" s="155">
        <v>1392500</v>
      </c>
      <c r="Q294" s="4"/>
      <c r="R294" s="4">
        <f t="shared" si="48"/>
        <v>0</v>
      </c>
      <c r="S294" s="4"/>
      <c r="T294" s="4"/>
      <c r="U294" s="4">
        <f t="shared" si="49"/>
        <v>0</v>
      </c>
      <c r="V294" s="4"/>
      <c r="W294" s="4"/>
      <c r="X294" s="4">
        <f t="shared" si="50"/>
        <v>0</v>
      </c>
      <c r="Y294" s="4"/>
      <c r="Z294" s="4"/>
      <c r="AA294" s="4">
        <f>C294+I294-L294-O294-U294-X294-R294</f>
        <v>0</v>
      </c>
      <c r="AB294" s="7">
        <v>45418</v>
      </c>
    </row>
    <row r="295" spans="1:28" ht="15.75" x14ac:dyDescent="0.25">
      <c r="A295" s="29">
        <v>45404</v>
      </c>
      <c r="B295" s="72" t="s">
        <v>205</v>
      </c>
      <c r="C295" s="25">
        <v>2840000</v>
      </c>
      <c r="D295" s="27" t="s">
        <v>46</v>
      </c>
      <c r="E295" s="25" t="s">
        <v>60</v>
      </c>
      <c r="F295" s="25">
        <v>2000</v>
      </c>
      <c r="G295" s="27" t="s">
        <v>34</v>
      </c>
      <c r="H295" s="25"/>
      <c r="I295" s="11">
        <f t="shared" si="51"/>
        <v>0</v>
      </c>
      <c r="J295" s="31" t="s">
        <v>312</v>
      </c>
      <c r="K295" s="11" t="s">
        <v>1393</v>
      </c>
      <c r="L295" s="4">
        <f t="shared" si="46"/>
        <v>0</v>
      </c>
      <c r="M295" s="4"/>
      <c r="N295" s="4"/>
      <c r="O295" s="4">
        <f t="shared" si="47"/>
        <v>2840000</v>
      </c>
      <c r="P295" s="155">
        <v>2840000</v>
      </c>
      <c r="Q295" s="4"/>
      <c r="R295" s="4">
        <f t="shared" si="48"/>
        <v>0</v>
      </c>
      <c r="S295" s="4"/>
      <c r="T295" s="4"/>
      <c r="U295" s="4">
        <f t="shared" si="49"/>
        <v>0</v>
      </c>
      <c r="V295" s="4"/>
      <c r="W295" s="4"/>
      <c r="X295" s="4">
        <f t="shared" si="50"/>
        <v>0</v>
      </c>
      <c r="Y295" s="4"/>
      <c r="Z295" s="4"/>
      <c r="AA295" s="4">
        <f>C295+I295-L295-O295-U295-X295-R295</f>
        <v>0</v>
      </c>
      <c r="AB295" s="7">
        <v>45418</v>
      </c>
    </row>
    <row r="296" spans="1:28" ht="15.75" hidden="1" x14ac:dyDescent="0.25">
      <c r="A296" s="29">
        <v>45404</v>
      </c>
      <c r="B296" s="72" t="s">
        <v>99</v>
      </c>
      <c r="C296" s="25">
        <v>0</v>
      </c>
      <c r="D296" s="27"/>
      <c r="E296" s="25" t="s">
        <v>299</v>
      </c>
      <c r="F296" s="25">
        <v>17.3</v>
      </c>
      <c r="G296" s="25" t="s">
        <v>39</v>
      </c>
      <c r="H296" s="25"/>
      <c r="I296" s="11">
        <f t="shared" si="51"/>
        <v>0</v>
      </c>
      <c r="J296" s="31" t="s">
        <v>324</v>
      </c>
      <c r="K296" s="11"/>
      <c r="L296" s="4">
        <f t="shared" si="46"/>
        <v>0</v>
      </c>
      <c r="M296" s="4"/>
      <c r="N296" s="4"/>
      <c r="O296" s="4">
        <f t="shared" si="47"/>
        <v>0</v>
      </c>
      <c r="P296" s="4"/>
      <c r="Q296" s="4"/>
      <c r="R296" s="4">
        <f t="shared" si="48"/>
        <v>0</v>
      </c>
      <c r="S296" s="4"/>
      <c r="T296" s="4"/>
      <c r="U296" s="4">
        <f t="shared" si="49"/>
        <v>0</v>
      </c>
      <c r="V296" s="4"/>
      <c r="W296" s="4"/>
      <c r="X296" s="4">
        <f t="shared" si="50"/>
        <v>0</v>
      </c>
      <c r="Y296" s="4"/>
      <c r="Z296" s="4"/>
      <c r="AA296" s="4">
        <f>C296+I296-L296-O296-U296-X296-R296</f>
        <v>0</v>
      </c>
      <c r="AB296" s="7"/>
    </row>
    <row r="297" spans="1:28" ht="15.75" hidden="1" x14ac:dyDescent="0.25">
      <c r="A297" s="29">
        <v>45404</v>
      </c>
      <c r="B297" s="72" t="s">
        <v>723</v>
      </c>
      <c r="C297" s="25">
        <v>1040000</v>
      </c>
      <c r="D297" s="27" t="s">
        <v>52</v>
      </c>
      <c r="E297" s="25" t="s">
        <v>219</v>
      </c>
      <c r="F297" s="25">
        <v>8</v>
      </c>
      <c r="G297" s="25" t="s">
        <v>39</v>
      </c>
      <c r="H297" s="25"/>
      <c r="I297" s="11">
        <f t="shared" si="51"/>
        <v>0</v>
      </c>
      <c r="J297" s="31" t="s">
        <v>324</v>
      </c>
      <c r="K297" s="11"/>
      <c r="L297" s="4">
        <f t="shared" si="46"/>
        <v>0</v>
      </c>
      <c r="M297" s="4"/>
      <c r="N297" s="4"/>
      <c r="O297" s="4">
        <f t="shared" si="47"/>
        <v>0</v>
      </c>
      <c r="P297" s="4"/>
      <c r="Q297" s="4"/>
      <c r="R297" s="4">
        <f t="shared" si="48"/>
        <v>0</v>
      </c>
      <c r="S297" s="4"/>
      <c r="T297" s="4"/>
      <c r="U297" s="4">
        <f t="shared" si="49"/>
        <v>1040000</v>
      </c>
      <c r="V297" s="4">
        <v>1040000</v>
      </c>
      <c r="W297" s="4"/>
      <c r="X297" s="4">
        <f t="shared" si="50"/>
        <v>0</v>
      </c>
      <c r="Y297" s="4"/>
      <c r="Z297" s="4"/>
      <c r="AA297" s="4">
        <f>C297+I297-L297-O297-U297-X297-R297</f>
        <v>0</v>
      </c>
      <c r="AB297" s="7">
        <v>45418</v>
      </c>
    </row>
    <row r="298" spans="1:28" ht="15.75" hidden="1" x14ac:dyDescent="0.25">
      <c r="A298" s="29">
        <v>45404</v>
      </c>
      <c r="B298" s="72" t="s">
        <v>723</v>
      </c>
      <c r="C298" s="25">
        <v>920000</v>
      </c>
      <c r="D298" s="27" t="s">
        <v>52</v>
      </c>
      <c r="E298" s="25" t="s">
        <v>790</v>
      </c>
      <c r="F298" s="25">
        <v>4</v>
      </c>
      <c r="G298" s="25" t="s">
        <v>48</v>
      </c>
      <c r="H298" s="25"/>
      <c r="I298" s="11">
        <f t="shared" si="51"/>
        <v>0</v>
      </c>
      <c r="J298" s="31" t="s">
        <v>324</v>
      </c>
      <c r="K298" s="11"/>
      <c r="L298" s="4">
        <f t="shared" si="46"/>
        <v>0</v>
      </c>
      <c r="M298" s="4"/>
      <c r="N298" s="4"/>
      <c r="O298" s="4">
        <f t="shared" si="47"/>
        <v>0</v>
      </c>
      <c r="P298" s="4"/>
      <c r="Q298" s="4"/>
      <c r="R298" s="4">
        <f t="shared" si="48"/>
        <v>0</v>
      </c>
      <c r="S298" s="4"/>
      <c r="T298" s="4"/>
      <c r="U298" s="4">
        <f t="shared" si="49"/>
        <v>920000</v>
      </c>
      <c r="V298" s="4">
        <v>795000</v>
      </c>
      <c r="W298" s="4">
        <v>125000</v>
      </c>
      <c r="X298" s="4">
        <f t="shared" si="50"/>
        <v>0</v>
      </c>
      <c r="Y298" s="4"/>
      <c r="Z298" s="4"/>
      <c r="AA298" s="4">
        <f>C298+I298-L298-O298-U298-X298-R298</f>
        <v>0</v>
      </c>
      <c r="AB298" s="7">
        <v>45418</v>
      </c>
    </row>
    <row r="299" spans="1:28" ht="15.75" hidden="1" x14ac:dyDescent="0.25">
      <c r="A299" s="29">
        <v>45404</v>
      </c>
      <c r="B299" s="72" t="s">
        <v>162</v>
      </c>
      <c r="C299" s="25">
        <v>3975000</v>
      </c>
      <c r="D299" s="25" t="s">
        <v>46</v>
      </c>
      <c r="E299" s="25" t="s">
        <v>208</v>
      </c>
      <c r="F299" s="25">
        <v>5000</v>
      </c>
      <c r="G299" s="25" t="s">
        <v>34</v>
      </c>
      <c r="H299" s="25"/>
      <c r="I299" s="11">
        <f t="shared" si="51"/>
        <v>0</v>
      </c>
      <c r="J299" s="12" t="s">
        <v>324</v>
      </c>
      <c r="K299" s="11"/>
      <c r="L299" s="4">
        <f t="shared" si="46"/>
        <v>3975000</v>
      </c>
      <c r="M299" s="4">
        <v>3975000</v>
      </c>
      <c r="N299" s="4"/>
      <c r="O299" s="4">
        <f t="shared" si="47"/>
        <v>0</v>
      </c>
      <c r="P299" s="4"/>
      <c r="Q299" s="4"/>
      <c r="R299" s="4">
        <f t="shared" si="48"/>
        <v>0</v>
      </c>
      <c r="S299" s="4"/>
      <c r="T299" s="4"/>
      <c r="U299" s="4">
        <f t="shared" si="49"/>
        <v>0</v>
      </c>
      <c r="V299" s="4"/>
      <c r="W299" s="4"/>
      <c r="X299" s="4">
        <f t="shared" si="50"/>
        <v>0</v>
      </c>
      <c r="Y299" s="4"/>
      <c r="Z299" s="4"/>
      <c r="AA299" s="4">
        <f>C299+I299-L299-O299-U299-X299-R299</f>
        <v>0</v>
      </c>
      <c r="AB299" s="7">
        <v>45423</v>
      </c>
    </row>
    <row r="300" spans="1:28" ht="15.75" hidden="1" x14ac:dyDescent="0.25">
      <c r="A300" s="29">
        <v>45404</v>
      </c>
      <c r="B300" s="72" t="s">
        <v>162</v>
      </c>
      <c r="C300" s="25">
        <v>10100000</v>
      </c>
      <c r="D300" s="25" t="s">
        <v>46</v>
      </c>
      <c r="E300" s="25" t="s">
        <v>395</v>
      </c>
      <c r="F300" s="25">
        <v>10000</v>
      </c>
      <c r="G300" s="25" t="s">
        <v>34</v>
      </c>
      <c r="H300" s="25"/>
      <c r="I300" s="11">
        <f t="shared" si="51"/>
        <v>0</v>
      </c>
      <c r="J300" s="12" t="s">
        <v>312</v>
      </c>
      <c r="K300" s="11"/>
      <c r="L300" s="4">
        <f t="shared" si="46"/>
        <v>10100000</v>
      </c>
      <c r="M300" s="4">
        <v>5061000</v>
      </c>
      <c r="N300" s="4">
        <v>5039000</v>
      </c>
      <c r="O300" s="4">
        <f t="shared" si="47"/>
        <v>0</v>
      </c>
      <c r="P300" s="4"/>
      <c r="Q300" s="4"/>
      <c r="R300" s="4">
        <f t="shared" si="48"/>
        <v>0</v>
      </c>
      <c r="S300" s="4"/>
      <c r="T300" s="4"/>
      <c r="U300" s="4">
        <f t="shared" si="49"/>
        <v>0</v>
      </c>
      <c r="V300" s="4"/>
      <c r="W300" s="4"/>
      <c r="X300" s="4">
        <f t="shared" si="50"/>
        <v>0</v>
      </c>
      <c r="Y300" s="4"/>
      <c r="Z300" s="4"/>
      <c r="AA300" s="4">
        <f>C300+I300-L300-O300-U300-X300-R300</f>
        <v>0</v>
      </c>
      <c r="AB300" s="7">
        <v>45423</v>
      </c>
    </row>
    <row r="301" spans="1:28" ht="15.75" hidden="1" x14ac:dyDescent="0.25">
      <c r="A301" s="29">
        <v>45404</v>
      </c>
      <c r="B301" s="72" t="s">
        <v>162</v>
      </c>
      <c r="C301" s="25">
        <v>3125000</v>
      </c>
      <c r="D301" s="25" t="s">
        <v>46</v>
      </c>
      <c r="E301" s="25" t="s">
        <v>128</v>
      </c>
      <c r="F301" s="25">
        <v>25</v>
      </c>
      <c r="G301" s="25" t="s">
        <v>39</v>
      </c>
      <c r="H301" s="25"/>
      <c r="I301" s="11">
        <f t="shared" si="51"/>
        <v>0</v>
      </c>
      <c r="J301" s="12" t="s">
        <v>312</v>
      </c>
      <c r="K301" s="11"/>
      <c r="L301" s="4">
        <f t="shared" si="46"/>
        <v>3125000</v>
      </c>
      <c r="M301" s="4"/>
      <c r="N301" s="4">
        <v>3125000</v>
      </c>
      <c r="O301" s="4">
        <f t="shared" si="47"/>
        <v>0</v>
      </c>
      <c r="P301" s="4"/>
      <c r="Q301" s="4"/>
      <c r="R301" s="4">
        <f t="shared" si="48"/>
        <v>0</v>
      </c>
      <c r="S301" s="4"/>
      <c r="T301" s="4"/>
      <c r="U301" s="4">
        <f t="shared" si="49"/>
        <v>0</v>
      </c>
      <c r="V301" s="4"/>
      <c r="W301" s="4"/>
      <c r="X301" s="4">
        <f t="shared" si="50"/>
        <v>0</v>
      </c>
      <c r="Y301" s="4"/>
      <c r="Z301" s="4"/>
      <c r="AA301" s="4">
        <f>C301+I301-L301-O301-U301-X301-R301</f>
        <v>0</v>
      </c>
      <c r="AB301" s="7">
        <v>45422</v>
      </c>
    </row>
    <row r="302" spans="1:28" ht="15.75" hidden="1" x14ac:dyDescent="0.25">
      <c r="A302" s="29">
        <v>45404</v>
      </c>
      <c r="B302" s="72" t="s">
        <v>162</v>
      </c>
      <c r="C302" s="25">
        <v>2240000</v>
      </c>
      <c r="D302" s="25" t="s">
        <v>46</v>
      </c>
      <c r="E302" s="25" t="s">
        <v>87</v>
      </c>
      <c r="F302" s="25">
        <v>2000</v>
      </c>
      <c r="G302" s="25" t="s">
        <v>34</v>
      </c>
      <c r="H302" s="25"/>
      <c r="I302" s="11">
        <f t="shared" si="51"/>
        <v>0</v>
      </c>
      <c r="J302" s="12" t="s">
        <v>312</v>
      </c>
      <c r="K302" s="11"/>
      <c r="L302" s="4">
        <f t="shared" si="46"/>
        <v>2240000</v>
      </c>
      <c r="M302" s="4"/>
      <c r="N302" s="4">
        <v>2240000</v>
      </c>
      <c r="O302" s="4">
        <f t="shared" si="47"/>
        <v>0</v>
      </c>
      <c r="P302" s="4"/>
      <c r="Q302" s="4"/>
      <c r="R302" s="4">
        <f t="shared" si="48"/>
        <v>0</v>
      </c>
      <c r="S302" s="4"/>
      <c r="T302" s="4"/>
      <c r="U302" s="4">
        <f t="shared" si="49"/>
        <v>0</v>
      </c>
      <c r="V302" s="4"/>
      <c r="W302" s="4"/>
      <c r="X302" s="4">
        <f t="shared" si="50"/>
        <v>0</v>
      </c>
      <c r="Y302" s="4"/>
      <c r="Z302" s="4"/>
      <c r="AA302" s="4">
        <f>C302+I302-L302-O302-U302-X302-R302</f>
        <v>0</v>
      </c>
      <c r="AB302" s="7">
        <v>45422</v>
      </c>
    </row>
    <row r="303" spans="1:28" ht="15.75" hidden="1" x14ac:dyDescent="0.25">
      <c r="A303" s="29">
        <v>45404</v>
      </c>
      <c r="B303" s="72" t="s">
        <v>162</v>
      </c>
      <c r="C303" s="27">
        <v>4530000</v>
      </c>
      <c r="D303" s="25" t="s">
        <v>46</v>
      </c>
      <c r="E303" s="27" t="s">
        <v>179</v>
      </c>
      <c r="F303" s="27">
        <v>3000</v>
      </c>
      <c r="G303" s="25" t="s">
        <v>34</v>
      </c>
      <c r="H303" s="27"/>
      <c r="I303" s="11">
        <f t="shared" si="51"/>
        <v>0</v>
      </c>
      <c r="J303" s="12" t="s">
        <v>312</v>
      </c>
      <c r="K303" s="11"/>
      <c r="L303" s="4">
        <f t="shared" si="46"/>
        <v>4530000</v>
      </c>
      <c r="M303" s="4"/>
      <c r="N303" s="4">
        <v>4530000</v>
      </c>
      <c r="O303" s="4">
        <f t="shared" si="47"/>
        <v>0</v>
      </c>
      <c r="P303" s="4"/>
      <c r="Q303" s="4"/>
      <c r="R303" s="4">
        <f t="shared" si="48"/>
        <v>0</v>
      </c>
      <c r="S303" s="4"/>
      <c r="T303" s="4"/>
      <c r="U303" s="4">
        <f t="shared" si="49"/>
        <v>0</v>
      </c>
      <c r="V303" s="4"/>
      <c r="W303" s="4"/>
      <c r="X303" s="4">
        <f t="shared" si="50"/>
        <v>0</v>
      </c>
      <c r="Y303" s="4"/>
      <c r="Z303" s="4"/>
      <c r="AA303" s="4">
        <f>C303+I303-L303-O303-U303-X303-R303</f>
        <v>0</v>
      </c>
      <c r="AB303" s="7">
        <v>45422</v>
      </c>
    </row>
    <row r="304" spans="1:28" ht="15.75" hidden="1" x14ac:dyDescent="0.25">
      <c r="A304" s="29">
        <v>45404</v>
      </c>
      <c r="B304" s="73" t="s">
        <v>134</v>
      </c>
      <c r="C304" s="25">
        <v>4500000</v>
      </c>
      <c r="D304" s="25" t="s">
        <v>52</v>
      </c>
      <c r="E304" s="25" t="s">
        <v>42</v>
      </c>
      <c r="F304" s="25">
        <v>1000</v>
      </c>
      <c r="G304" s="25" t="s">
        <v>34</v>
      </c>
      <c r="H304" s="25"/>
      <c r="I304" s="11">
        <f t="shared" si="51"/>
        <v>0</v>
      </c>
      <c r="J304" s="32" t="s">
        <v>312</v>
      </c>
      <c r="K304" s="11" t="s">
        <v>1496</v>
      </c>
      <c r="L304" s="4">
        <f t="shared" si="46"/>
        <v>0</v>
      </c>
      <c r="M304" s="4"/>
      <c r="N304" s="4"/>
      <c r="O304" s="4">
        <f t="shared" si="47"/>
        <v>4500000</v>
      </c>
      <c r="P304" s="4">
        <v>4500000</v>
      </c>
      <c r="Q304" s="4"/>
      <c r="R304" s="4">
        <f t="shared" si="48"/>
        <v>0</v>
      </c>
      <c r="S304" s="4"/>
      <c r="T304" s="4"/>
      <c r="U304" s="4">
        <f t="shared" si="49"/>
        <v>0</v>
      </c>
      <c r="V304" s="4"/>
      <c r="W304" s="4"/>
      <c r="X304" s="4">
        <f t="shared" si="50"/>
        <v>0</v>
      </c>
      <c r="Y304" s="4"/>
      <c r="Z304" s="4"/>
      <c r="AA304" s="4">
        <f>C304+I304-L304-O304-U304-X304-R304</f>
        <v>0</v>
      </c>
      <c r="AB304" s="7">
        <v>45439</v>
      </c>
    </row>
    <row r="305" spans="1:28" ht="15.75" hidden="1" x14ac:dyDescent="0.25">
      <c r="A305" s="29">
        <v>45404</v>
      </c>
      <c r="B305" s="73" t="s">
        <v>134</v>
      </c>
      <c r="C305" s="25">
        <v>1550000</v>
      </c>
      <c r="D305" s="25" t="s">
        <v>52</v>
      </c>
      <c r="E305" s="25" t="s">
        <v>135</v>
      </c>
      <c r="F305" s="25">
        <v>10</v>
      </c>
      <c r="G305" s="25" t="s">
        <v>48</v>
      </c>
      <c r="H305" s="25"/>
      <c r="I305" s="11">
        <f t="shared" si="51"/>
        <v>0</v>
      </c>
      <c r="J305" s="32" t="s">
        <v>312</v>
      </c>
      <c r="K305" s="11" t="s">
        <v>1496</v>
      </c>
      <c r="L305" s="4">
        <f t="shared" si="46"/>
        <v>0</v>
      </c>
      <c r="M305" s="4"/>
      <c r="N305" s="4"/>
      <c r="O305" s="4">
        <f t="shared" si="47"/>
        <v>1550000</v>
      </c>
      <c r="P305" s="4">
        <v>1550000</v>
      </c>
      <c r="Q305" s="4"/>
      <c r="R305" s="4">
        <f t="shared" si="48"/>
        <v>0</v>
      </c>
      <c r="S305" s="4"/>
      <c r="T305" s="4"/>
      <c r="U305" s="4">
        <f t="shared" si="49"/>
        <v>0</v>
      </c>
      <c r="V305" s="4"/>
      <c r="W305" s="4"/>
      <c r="X305" s="4">
        <f t="shared" si="50"/>
        <v>0</v>
      </c>
      <c r="Y305" s="4"/>
      <c r="Z305" s="4"/>
      <c r="AA305" s="4">
        <f>C305+I305-L305-O305-U305-X305-R305</f>
        <v>0</v>
      </c>
      <c r="AB305" s="7">
        <v>45439</v>
      </c>
    </row>
    <row r="306" spans="1:28" ht="15.75" hidden="1" x14ac:dyDescent="0.25">
      <c r="A306" s="29">
        <v>45404</v>
      </c>
      <c r="B306" s="73" t="s">
        <v>253</v>
      </c>
      <c r="C306" s="25">
        <v>650000</v>
      </c>
      <c r="D306" s="27" t="s">
        <v>52</v>
      </c>
      <c r="E306" s="25" t="s">
        <v>127</v>
      </c>
      <c r="F306" s="25">
        <v>10</v>
      </c>
      <c r="G306" s="25" t="s">
        <v>39</v>
      </c>
      <c r="H306" s="25"/>
      <c r="I306" s="11">
        <f t="shared" si="51"/>
        <v>0</v>
      </c>
      <c r="J306" s="26" t="s">
        <v>28</v>
      </c>
      <c r="K306" s="11"/>
      <c r="L306" s="4">
        <f t="shared" si="46"/>
        <v>0</v>
      </c>
      <c r="M306" s="4"/>
      <c r="N306" s="4"/>
      <c r="O306" s="4">
        <f t="shared" si="47"/>
        <v>0</v>
      </c>
      <c r="P306" s="4"/>
      <c r="Q306" s="4"/>
      <c r="R306" s="4">
        <f t="shared" si="48"/>
        <v>0</v>
      </c>
      <c r="S306" s="4"/>
      <c r="T306" s="4"/>
      <c r="U306" s="4">
        <f t="shared" si="49"/>
        <v>0</v>
      </c>
      <c r="V306" s="4"/>
      <c r="W306" s="4"/>
      <c r="X306" s="4">
        <f t="shared" si="50"/>
        <v>0</v>
      </c>
      <c r="Y306" s="4"/>
      <c r="Z306" s="4"/>
      <c r="AA306" s="4">
        <f>C306+I306-L306-O306-U306-X306-R306</f>
        <v>650000</v>
      </c>
      <c r="AB306" s="7"/>
    </row>
    <row r="307" spans="1:28" ht="15.75" hidden="1" x14ac:dyDescent="0.25">
      <c r="A307" s="29">
        <v>45404</v>
      </c>
      <c r="B307" s="73" t="s">
        <v>51</v>
      </c>
      <c r="C307" s="25">
        <v>420000</v>
      </c>
      <c r="D307" s="25" t="s">
        <v>46</v>
      </c>
      <c r="E307" s="25" t="s">
        <v>1306</v>
      </c>
      <c r="F307" s="25">
        <v>1</v>
      </c>
      <c r="G307" s="27" t="s">
        <v>23</v>
      </c>
      <c r="H307" s="25"/>
      <c r="I307" s="11">
        <f t="shared" si="51"/>
        <v>0</v>
      </c>
      <c r="J307" s="31" t="s">
        <v>312</v>
      </c>
      <c r="K307" s="11" t="s">
        <v>1442</v>
      </c>
      <c r="L307" s="4">
        <f t="shared" ref="L307:L321" si="52">M307+N307</f>
        <v>0</v>
      </c>
      <c r="M307" s="4"/>
      <c r="N307" s="4"/>
      <c r="O307" s="4">
        <f t="shared" ref="O307:O368" si="53">P307+Q307</f>
        <v>420000</v>
      </c>
      <c r="P307" s="4">
        <v>420000</v>
      </c>
      <c r="Q307" s="4"/>
      <c r="R307" s="4">
        <f t="shared" ref="R307:R321" si="54">S307+T307</f>
        <v>0</v>
      </c>
      <c r="S307" s="4"/>
      <c r="T307" s="4"/>
      <c r="U307" s="4">
        <f t="shared" ref="U307:U321" si="55">V307+W307</f>
        <v>0</v>
      </c>
      <c r="V307" s="4"/>
      <c r="W307" s="4"/>
      <c r="X307" s="4">
        <f t="shared" ref="X307:X321" si="56">Y307+Z307</f>
        <v>0</v>
      </c>
      <c r="Y307" s="4"/>
      <c r="Z307" s="4"/>
      <c r="AA307" s="4">
        <f>C307+I307-L307-O307-U307-X307-R307</f>
        <v>0</v>
      </c>
      <c r="AB307" s="7">
        <v>45426</v>
      </c>
    </row>
    <row r="308" spans="1:28" ht="15.75" hidden="1" x14ac:dyDescent="0.25">
      <c r="A308" s="24">
        <v>45404</v>
      </c>
      <c r="B308" s="72" t="s">
        <v>513</v>
      </c>
      <c r="C308" s="25">
        <v>1800000</v>
      </c>
      <c r="D308" s="25" t="s">
        <v>52</v>
      </c>
      <c r="E308" s="25" t="s">
        <v>150</v>
      </c>
      <c r="F308" s="25">
        <v>40</v>
      </c>
      <c r="G308" s="25" t="s">
        <v>77</v>
      </c>
      <c r="H308" s="25"/>
      <c r="I308" s="11">
        <f t="shared" si="51"/>
        <v>0</v>
      </c>
      <c r="J308" s="31" t="s">
        <v>324</v>
      </c>
      <c r="K308" s="11"/>
      <c r="L308" s="4">
        <f t="shared" si="52"/>
        <v>1800000</v>
      </c>
      <c r="M308" s="4">
        <v>1800000</v>
      </c>
      <c r="N308" s="4"/>
      <c r="O308" s="4">
        <f t="shared" si="53"/>
        <v>0</v>
      </c>
      <c r="P308" s="4"/>
      <c r="Q308" s="4"/>
      <c r="R308" s="4">
        <f t="shared" si="54"/>
        <v>0</v>
      </c>
      <c r="S308" s="4"/>
      <c r="T308" s="4"/>
      <c r="U308" s="4">
        <f t="shared" si="55"/>
        <v>0</v>
      </c>
      <c r="V308" s="4"/>
      <c r="W308" s="4"/>
      <c r="X308" s="4">
        <f t="shared" si="56"/>
        <v>0</v>
      </c>
      <c r="Y308" s="4"/>
      <c r="Z308" s="4"/>
      <c r="AA308" s="4">
        <f>C308+I308-L308-O308-U308-X308-R308</f>
        <v>0</v>
      </c>
      <c r="AB308" s="7">
        <v>45415</v>
      </c>
    </row>
    <row r="309" spans="1:28" ht="15.75" hidden="1" x14ac:dyDescent="0.25">
      <c r="A309" s="29">
        <v>45404</v>
      </c>
      <c r="B309" s="72" t="s">
        <v>513</v>
      </c>
      <c r="C309" s="27">
        <v>720000</v>
      </c>
      <c r="D309" s="25" t="s">
        <v>52</v>
      </c>
      <c r="E309" s="27" t="s">
        <v>129</v>
      </c>
      <c r="F309" s="27">
        <v>12</v>
      </c>
      <c r="G309" s="27" t="s">
        <v>77</v>
      </c>
      <c r="H309" s="27"/>
      <c r="I309" s="11">
        <f t="shared" si="51"/>
        <v>0</v>
      </c>
      <c r="J309" s="31" t="s">
        <v>324</v>
      </c>
      <c r="K309" s="11"/>
      <c r="L309" s="4">
        <f t="shared" si="52"/>
        <v>385000</v>
      </c>
      <c r="M309" s="4">
        <v>385000</v>
      </c>
      <c r="N309" s="4"/>
      <c r="O309" s="4">
        <f t="shared" si="53"/>
        <v>0</v>
      </c>
      <c r="P309" s="4"/>
      <c r="Q309" s="4"/>
      <c r="R309" s="4">
        <f t="shared" si="54"/>
        <v>335000</v>
      </c>
      <c r="S309" s="4">
        <v>335000</v>
      </c>
      <c r="T309" s="4"/>
      <c r="U309" s="4">
        <f t="shared" si="55"/>
        <v>0</v>
      </c>
      <c r="V309" s="4"/>
      <c r="W309" s="4"/>
      <c r="X309" s="4">
        <f t="shared" si="56"/>
        <v>0</v>
      </c>
      <c r="Y309" s="4"/>
      <c r="Z309" s="4"/>
      <c r="AA309" s="4">
        <f>C309+I309-L309-O309-U309-X309-R309</f>
        <v>0</v>
      </c>
      <c r="AB309" s="7">
        <v>45415</v>
      </c>
    </row>
    <row r="310" spans="1:28" ht="15.75" hidden="1" x14ac:dyDescent="0.25">
      <c r="A310" s="29">
        <v>45405</v>
      </c>
      <c r="B310" s="27" t="s">
        <v>263</v>
      </c>
      <c r="C310" s="27">
        <v>29160000</v>
      </c>
      <c r="D310" s="27" t="s">
        <v>46</v>
      </c>
      <c r="E310" s="27" t="s">
        <v>40</v>
      </c>
      <c r="F310" s="27">
        <v>1944</v>
      </c>
      <c r="G310" s="27" t="s">
        <v>39</v>
      </c>
      <c r="H310" s="27"/>
      <c r="I310" s="11">
        <f t="shared" si="51"/>
        <v>0</v>
      </c>
      <c r="J310" s="31" t="s">
        <v>312</v>
      </c>
      <c r="K310" s="11" t="s">
        <v>1431</v>
      </c>
      <c r="L310" s="4">
        <f t="shared" si="52"/>
        <v>0</v>
      </c>
      <c r="M310" s="4"/>
      <c r="N310" s="4"/>
      <c r="O310" s="4">
        <f t="shared" si="53"/>
        <v>29160000</v>
      </c>
      <c r="P310" s="4">
        <v>20811000</v>
      </c>
      <c r="Q310" s="4">
        <v>8349000</v>
      </c>
      <c r="R310" s="4">
        <f t="shared" si="54"/>
        <v>0</v>
      </c>
      <c r="S310" s="4"/>
      <c r="T310" s="4"/>
      <c r="U310" s="4">
        <f t="shared" si="55"/>
        <v>0</v>
      </c>
      <c r="V310" s="4"/>
      <c r="W310" s="4"/>
      <c r="X310" s="4">
        <f t="shared" si="56"/>
        <v>0</v>
      </c>
      <c r="Y310" s="4"/>
      <c r="Z310" s="4"/>
      <c r="AA310" s="4">
        <f>C310+I310-L310-O310-U310-X310-R310</f>
        <v>0</v>
      </c>
      <c r="AB310" s="7">
        <v>45425</v>
      </c>
    </row>
    <row r="311" spans="1:28" ht="15.75" hidden="1" x14ac:dyDescent="0.25">
      <c r="A311" s="29">
        <v>45405</v>
      </c>
      <c r="B311" s="72" t="s">
        <v>296</v>
      </c>
      <c r="C311" s="25">
        <v>387500</v>
      </c>
      <c r="D311" s="25" t="s">
        <v>52</v>
      </c>
      <c r="E311" s="25" t="s">
        <v>138</v>
      </c>
      <c r="F311" s="25">
        <v>250</v>
      </c>
      <c r="G311" s="27" t="s">
        <v>34</v>
      </c>
      <c r="H311" s="25"/>
      <c r="I311" s="11">
        <f t="shared" si="51"/>
        <v>0</v>
      </c>
      <c r="J311" s="31" t="s">
        <v>312</v>
      </c>
      <c r="K311" s="11"/>
      <c r="L311" s="4">
        <f t="shared" si="52"/>
        <v>0</v>
      </c>
      <c r="M311" s="4"/>
      <c r="N311" s="4"/>
      <c r="O311" s="4">
        <f t="shared" si="53"/>
        <v>387500</v>
      </c>
      <c r="P311" s="4">
        <v>387500</v>
      </c>
      <c r="Q311" s="4"/>
      <c r="R311" s="4">
        <f t="shared" si="54"/>
        <v>0</v>
      </c>
      <c r="S311" s="4"/>
      <c r="T311" s="4"/>
      <c r="U311" s="4">
        <f t="shared" si="55"/>
        <v>0</v>
      </c>
      <c r="V311" s="4"/>
      <c r="W311" s="4"/>
      <c r="X311" s="4">
        <f t="shared" si="56"/>
        <v>0</v>
      </c>
      <c r="Y311" s="4"/>
      <c r="Z311" s="4"/>
      <c r="AA311" s="4">
        <f>C311+I311-L311-O311-U311-X311-R311</f>
        <v>0</v>
      </c>
      <c r="AB311" s="7">
        <v>45422</v>
      </c>
    </row>
    <row r="312" spans="1:28" ht="15.75" hidden="1" x14ac:dyDescent="0.25">
      <c r="A312" s="29">
        <v>45405</v>
      </c>
      <c r="B312" s="72" t="s">
        <v>215</v>
      </c>
      <c r="C312" s="27">
        <v>154000</v>
      </c>
      <c r="D312" s="25" t="s">
        <v>46</v>
      </c>
      <c r="E312" s="27" t="s">
        <v>127</v>
      </c>
      <c r="F312" s="27">
        <v>10</v>
      </c>
      <c r="G312" s="25" t="s">
        <v>39</v>
      </c>
      <c r="H312" s="27"/>
      <c r="I312" s="11">
        <f t="shared" si="51"/>
        <v>0</v>
      </c>
      <c r="J312" s="32" t="s">
        <v>324</v>
      </c>
      <c r="K312" s="11"/>
      <c r="L312" s="4">
        <f t="shared" si="52"/>
        <v>0</v>
      </c>
      <c r="M312" s="4"/>
      <c r="N312" s="4"/>
      <c r="O312" s="4">
        <f t="shared" si="53"/>
        <v>0</v>
      </c>
      <c r="P312" s="4"/>
      <c r="Q312" s="4"/>
      <c r="R312" s="4">
        <f t="shared" si="54"/>
        <v>0</v>
      </c>
      <c r="S312" s="4"/>
      <c r="T312" s="4"/>
      <c r="U312" s="4">
        <f t="shared" si="55"/>
        <v>154000</v>
      </c>
      <c r="V312" s="4">
        <v>154000</v>
      </c>
      <c r="W312" s="4"/>
      <c r="X312" s="4">
        <f t="shared" si="56"/>
        <v>0</v>
      </c>
      <c r="Y312" s="4"/>
      <c r="Z312" s="4"/>
      <c r="AA312" s="4">
        <f>C312+I312-L312-O312-U312-X312-R312</f>
        <v>0</v>
      </c>
      <c r="AB312" s="7">
        <v>45413</v>
      </c>
    </row>
    <row r="313" spans="1:28" ht="15.75" hidden="1" x14ac:dyDescent="0.25">
      <c r="A313" s="29">
        <v>45405</v>
      </c>
      <c r="B313" s="25" t="s">
        <v>719</v>
      </c>
      <c r="C313" s="25">
        <v>1859800</v>
      </c>
      <c r="D313" s="25" t="s">
        <v>52</v>
      </c>
      <c r="E313" s="25" t="s">
        <v>38</v>
      </c>
      <c r="F313" s="27">
        <v>574</v>
      </c>
      <c r="G313" s="25" t="s">
        <v>39</v>
      </c>
      <c r="H313" s="25"/>
      <c r="I313" s="11">
        <f t="shared" si="51"/>
        <v>0</v>
      </c>
      <c r="J313" s="38" t="s">
        <v>24</v>
      </c>
      <c r="K313" s="11"/>
      <c r="L313" s="4">
        <f t="shared" si="52"/>
        <v>0</v>
      </c>
      <c r="M313" s="4"/>
      <c r="N313" s="4"/>
      <c r="O313" s="4">
        <f t="shared" si="53"/>
        <v>0</v>
      </c>
      <c r="P313" s="4"/>
      <c r="Q313" s="4"/>
      <c r="R313" s="4">
        <f t="shared" si="54"/>
        <v>1720000</v>
      </c>
      <c r="S313" s="4">
        <v>1720000</v>
      </c>
      <c r="T313" s="4"/>
      <c r="U313" s="4">
        <f t="shared" si="55"/>
        <v>0</v>
      </c>
      <c r="V313" s="4"/>
      <c r="W313" s="4"/>
      <c r="X313" s="4">
        <f t="shared" si="56"/>
        <v>0</v>
      </c>
      <c r="Y313" s="4"/>
      <c r="Z313" s="4"/>
      <c r="AA313" s="4">
        <f>C313+I313-L313-O313-U313-X313-R313</f>
        <v>139800</v>
      </c>
      <c r="AB313" s="7">
        <v>45430</v>
      </c>
    </row>
    <row r="314" spans="1:28" ht="15.75" hidden="1" x14ac:dyDescent="0.25">
      <c r="A314" s="29">
        <v>45405</v>
      </c>
      <c r="B314" s="72" t="s">
        <v>98</v>
      </c>
      <c r="C314" s="27">
        <v>1000000</v>
      </c>
      <c r="D314" s="25" t="s">
        <v>52</v>
      </c>
      <c r="E314" s="27" t="s">
        <v>150</v>
      </c>
      <c r="F314" s="27">
        <v>20</v>
      </c>
      <c r="G314" s="25" t="s">
        <v>77</v>
      </c>
      <c r="H314" s="27"/>
      <c r="I314" s="11">
        <f t="shared" si="51"/>
        <v>0</v>
      </c>
      <c r="J314" s="26" t="s">
        <v>28</v>
      </c>
      <c r="K314" s="11"/>
      <c r="L314" s="4">
        <f t="shared" si="52"/>
        <v>0</v>
      </c>
      <c r="M314" s="4"/>
      <c r="N314" s="4"/>
      <c r="O314" s="4">
        <f t="shared" si="53"/>
        <v>0</v>
      </c>
      <c r="P314" s="4"/>
      <c r="Q314" s="4"/>
      <c r="R314" s="4">
        <f t="shared" si="54"/>
        <v>0</v>
      </c>
      <c r="S314" s="4"/>
      <c r="T314" s="4"/>
      <c r="U314" s="4">
        <f t="shared" si="55"/>
        <v>0</v>
      </c>
      <c r="V314" s="4"/>
      <c r="W314" s="4"/>
      <c r="X314" s="4">
        <f t="shared" si="56"/>
        <v>0</v>
      </c>
      <c r="Y314" s="4"/>
      <c r="Z314" s="4"/>
      <c r="AA314" s="4">
        <f>C314+I314-L314-O314-U314-X314-R314</f>
        <v>1000000</v>
      </c>
      <c r="AB314" s="7"/>
    </row>
    <row r="315" spans="1:28" ht="15.75" hidden="1" x14ac:dyDescent="0.25">
      <c r="A315" s="29">
        <v>45405</v>
      </c>
      <c r="B315" s="27" t="s">
        <v>309</v>
      </c>
      <c r="C315" s="27">
        <v>1400600</v>
      </c>
      <c r="D315" s="27" t="s">
        <v>46</v>
      </c>
      <c r="E315" s="27" t="s">
        <v>89</v>
      </c>
      <c r="F315" s="27">
        <v>29.8</v>
      </c>
      <c r="G315" s="27" t="s">
        <v>39</v>
      </c>
      <c r="H315" s="27"/>
      <c r="I315" s="11">
        <f t="shared" si="51"/>
        <v>0</v>
      </c>
      <c r="J315" s="31" t="s">
        <v>324</v>
      </c>
      <c r="K315" s="11"/>
      <c r="L315" s="4">
        <f t="shared" si="52"/>
        <v>0</v>
      </c>
      <c r="M315" s="4"/>
      <c r="N315" s="4"/>
      <c r="O315" s="4">
        <f t="shared" si="53"/>
        <v>0</v>
      </c>
      <c r="P315" s="4"/>
      <c r="Q315" s="4"/>
      <c r="R315" s="4">
        <f t="shared" si="54"/>
        <v>0</v>
      </c>
      <c r="S315" s="4"/>
      <c r="T315" s="4"/>
      <c r="U315" s="4">
        <f t="shared" si="55"/>
        <v>1400600</v>
      </c>
      <c r="V315" s="4">
        <v>1041000</v>
      </c>
      <c r="W315" s="4">
        <v>359600</v>
      </c>
      <c r="X315" s="4">
        <f t="shared" si="56"/>
        <v>0</v>
      </c>
      <c r="Y315" s="4"/>
      <c r="Z315" s="4"/>
      <c r="AA315" s="4">
        <f>C315+I315-L315-O315-U315-X315-R315</f>
        <v>0</v>
      </c>
      <c r="AB315" s="7">
        <v>45432</v>
      </c>
    </row>
    <row r="316" spans="1:28" ht="15.75" hidden="1" x14ac:dyDescent="0.25">
      <c r="A316" s="24">
        <v>45405</v>
      </c>
      <c r="B316" s="72" t="s">
        <v>116</v>
      </c>
      <c r="C316" s="25">
        <v>650000</v>
      </c>
      <c r="D316" s="25" t="s">
        <v>52</v>
      </c>
      <c r="E316" s="25" t="s">
        <v>129</v>
      </c>
      <c r="F316" s="25">
        <v>10</v>
      </c>
      <c r="G316" s="25" t="s">
        <v>77</v>
      </c>
      <c r="H316" s="25"/>
      <c r="I316" s="11">
        <f t="shared" si="51"/>
        <v>0</v>
      </c>
      <c r="J316" s="26" t="s">
        <v>28</v>
      </c>
      <c r="K316" s="11"/>
      <c r="L316" s="4">
        <f t="shared" si="52"/>
        <v>0</v>
      </c>
      <c r="M316" s="4"/>
      <c r="N316" s="4"/>
      <c r="O316" s="4">
        <f t="shared" si="53"/>
        <v>0</v>
      </c>
      <c r="P316" s="4"/>
      <c r="Q316" s="4"/>
      <c r="R316" s="4">
        <f t="shared" si="54"/>
        <v>0</v>
      </c>
      <c r="S316" s="4"/>
      <c r="T316" s="4"/>
      <c r="U316" s="4">
        <f t="shared" si="55"/>
        <v>0</v>
      </c>
      <c r="V316" s="4"/>
      <c r="W316" s="4"/>
      <c r="X316" s="4">
        <f t="shared" si="56"/>
        <v>0</v>
      </c>
      <c r="Y316" s="4"/>
      <c r="Z316" s="4"/>
      <c r="AA316" s="4">
        <f>C316+I316-L316-O316-U316-X316-R316</f>
        <v>650000</v>
      </c>
      <c r="AB316" s="7"/>
    </row>
    <row r="317" spans="1:28" ht="15.75" hidden="1" x14ac:dyDescent="0.25">
      <c r="A317" s="29">
        <v>45406</v>
      </c>
      <c r="B317" s="72" t="s">
        <v>99</v>
      </c>
      <c r="C317" s="27">
        <v>0</v>
      </c>
      <c r="D317" s="25" t="s">
        <v>46</v>
      </c>
      <c r="E317" s="27" t="s">
        <v>104</v>
      </c>
      <c r="F317" s="27">
        <v>81.2</v>
      </c>
      <c r="G317" s="25" t="s">
        <v>39</v>
      </c>
      <c r="H317" s="27"/>
      <c r="I317" s="11">
        <f t="shared" si="51"/>
        <v>0</v>
      </c>
      <c r="J317" s="31" t="s">
        <v>324</v>
      </c>
      <c r="K317" s="11"/>
      <c r="L317" s="4">
        <f t="shared" si="52"/>
        <v>0</v>
      </c>
      <c r="M317" s="4"/>
      <c r="N317" s="4"/>
      <c r="O317" s="4">
        <f t="shared" si="53"/>
        <v>0</v>
      </c>
      <c r="P317" s="4"/>
      <c r="Q317" s="4"/>
      <c r="R317" s="4">
        <f t="shared" si="54"/>
        <v>0</v>
      </c>
      <c r="S317" s="4"/>
      <c r="T317" s="4"/>
      <c r="U317" s="4">
        <f t="shared" si="55"/>
        <v>0</v>
      </c>
      <c r="V317" s="4"/>
      <c r="W317" s="4"/>
      <c r="X317" s="4">
        <f t="shared" si="56"/>
        <v>0</v>
      </c>
      <c r="Y317" s="4"/>
      <c r="Z317" s="4"/>
      <c r="AA317" s="4">
        <f>C317+I317-L317-O317-U317-X317-R317</f>
        <v>0</v>
      </c>
      <c r="AB317" s="7"/>
    </row>
    <row r="318" spans="1:28" ht="15.75" hidden="1" x14ac:dyDescent="0.25">
      <c r="A318" s="29">
        <v>45406</v>
      </c>
      <c r="B318" s="73" t="s">
        <v>134</v>
      </c>
      <c r="C318" s="25">
        <v>3125000</v>
      </c>
      <c r="D318" s="27" t="s">
        <v>52</v>
      </c>
      <c r="E318" s="25" t="s">
        <v>552</v>
      </c>
      <c r="F318" s="25">
        <v>25</v>
      </c>
      <c r="G318" s="25" t="s">
        <v>39</v>
      </c>
      <c r="H318" s="25"/>
      <c r="I318" s="11">
        <f t="shared" si="51"/>
        <v>0</v>
      </c>
      <c r="J318" s="32" t="s">
        <v>312</v>
      </c>
      <c r="K318" s="11" t="s">
        <v>1498</v>
      </c>
      <c r="L318" s="4">
        <f t="shared" si="52"/>
        <v>0</v>
      </c>
      <c r="M318" s="4"/>
      <c r="N318" s="4"/>
      <c r="O318" s="4">
        <f t="shared" si="53"/>
        <v>3125000</v>
      </c>
      <c r="P318" s="4">
        <v>3125000</v>
      </c>
      <c r="Q318" s="4"/>
      <c r="R318" s="4">
        <f t="shared" si="54"/>
        <v>0</v>
      </c>
      <c r="S318" s="4"/>
      <c r="T318" s="4"/>
      <c r="U318" s="4">
        <f t="shared" si="55"/>
        <v>0</v>
      </c>
      <c r="V318" s="4"/>
      <c r="W318" s="4"/>
      <c r="X318" s="4">
        <f t="shared" si="56"/>
        <v>0</v>
      </c>
      <c r="Y318" s="4"/>
      <c r="Z318" s="4"/>
      <c r="AA318" s="4">
        <f>C318+I318-L318-O318-U318-X318-R318</f>
        <v>0</v>
      </c>
      <c r="AB318" s="7">
        <v>45440</v>
      </c>
    </row>
    <row r="319" spans="1:28" ht="15.75" hidden="1" x14ac:dyDescent="0.25">
      <c r="A319" s="29">
        <v>45406</v>
      </c>
      <c r="B319" s="73" t="s">
        <v>134</v>
      </c>
      <c r="C319" s="25">
        <v>2250000</v>
      </c>
      <c r="D319" s="27" t="s">
        <v>52</v>
      </c>
      <c r="E319" s="25" t="s">
        <v>42</v>
      </c>
      <c r="F319" s="25">
        <v>500</v>
      </c>
      <c r="G319" s="25" t="s">
        <v>34</v>
      </c>
      <c r="H319" s="25"/>
      <c r="I319" s="11">
        <f t="shared" si="51"/>
        <v>0</v>
      </c>
      <c r="J319" s="32" t="s">
        <v>312</v>
      </c>
      <c r="K319" s="11" t="s">
        <v>1498</v>
      </c>
      <c r="L319" s="4">
        <f t="shared" si="52"/>
        <v>0</v>
      </c>
      <c r="M319" s="4"/>
      <c r="N319" s="4"/>
      <c r="O319" s="4">
        <f t="shared" si="53"/>
        <v>2250000</v>
      </c>
      <c r="P319" s="4">
        <v>2250000</v>
      </c>
      <c r="Q319" s="4"/>
      <c r="R319" s="4">
        <f t="shared" si="54"/>
        <v>0</v>
      </c>
      <c r="S319" s="4"/>
      <c r="T319" s="4"/>
      <c r="U319" s="4">
        <f t="shared" si="55"/>
        <v>0</v>
      </c>
      <c r="V319" s="4"/>
      <c r="W319" s="4"/>
      <c r="X319" s="4">
        <f t="shared" si="56"/>
        <v>0</v>
      </c>
      <c r="Y319" s="4"/>
      <c r="Z319" s="4"/>
      <c r="AA319" s="4">
        <f>C319+I319-L319-O319-U319-X319-R319</f>
        <v>0</v>
      </c>
      <c r="AB319" s="7">
        <v>45440</v>
      </c>
    </row>
    <row r="320" spans="1:28" ht="15.75" hidden="1" x14ac:dyDescent="0.25">
      <c r="A320" s="29">
        <v>45406</v>
      </c>
      <c r="B320" s="73" t="s">
        <v>134</v>
      </c>
      <c r="C320" s="27">
        <v>740000</v>
      </c>
      <c r="D320" s="27" t="s">
        <v>52</v>
      </c>
      <c r="E320" s="27" t="s">
        <v>95</v>
      </c>
      <c r="F320" s="27">
        <v>500</v>
      </c>
      <c r="G320" s="25" t="s">
        <v>34</v>
      </c>
      <c r="H320" s="27"/>
      <c r="I320" s="11">
        <f t="shared" si="51"/>
        <v>0</v>
      </c>
      <c r="J320" s="38" t="s">
        <v>78</v>
      </c>
      <c r="K320" s="11" t="s">
        <v>1498</v>
      </c>
      <c r="L320" s="4">
        <f t="shared" si="52"/>
        <v>0</v>
      </c>
      <c r="M320" s="4"/>
      <c r="N320" s="4"/>
      <c r="O320" s="4">
        <f t="shared" si="53"/>
        <v>675000</v>
      </c>
      <c r="P320" s="4">
        <v>675000</v>
      </c>
      <c r="Q320" s="4"/>
      <c r="R320" s="4">
        <f t="shared" si="54"/>
        <v>0</v>
      </c>
      <c r="S320" s="4"/>
      <c r="T320" s="4"/>
      <c r="U320" s="4">
        <f t="shared" si="55"/>
        <v>0</v>
      </c>
      <c r="V320" s="4"/>
      <c r="W320" s="4"/>
      <c r="X320" s="4">
        <f t="shared" si="56"/>
        <v>0</v>
      </c>
      <c r="Y320" s="4"/>
      <c r="Z320" s="4"/>
      <c r="AA320" s="4">
        <f>C320+I320-L320-O320-U320-X320-R320</f>
        <v>65000</v>
      </c>
      <c r="AB320" s="7">
        <v>45440</v>
      </c>
    </row>
    <row r="321" spans="1:28" ht="15.75" hidden="1" x14ac:dyDescent="0.25">
      <c r="A321" s="29">
        <v>45406</v>
      </c>
      <c r="B321" s="73" t="s">
        <v>307</v>
      </c>
      <c r="C321" s="25">
        <v>400000</v>
      </c>
      <c r="D321" s="27" t="s">
        <v>46</v>
      </c>
      <c r="E321" s="25" t="s">
        <v>58</v>
      </c>
      <c r="F321" s="25">
        <v>200</v>
      </c>
      <c r="G321" s="25" t="s">
        <v>34</v>
      </c>
      <c r="H321" s="25"/>
      <c r="I321" s="11">
        <f>F321*H321</f>
        <v>0</v>
      </c>
      <c r="J321" s="31" t="s">
        <v>312</v>
      </c>
      <c r="K321" s="11"/>
      <c r="L321" s="4">
        <f t="shared" si="52"/>
        <v>0</v>
      </c>
      <c r="M321" s="4"/>
      <c r="N321" s="4"/>
      <c r="O321" s="4">
        <f t="shared" si="53"/>
        <v>0</v>
      </c>
      <c r="P321" s="4"/>
      <c r="Q321" s="4"/>
      <c r="R321" s="4">
        <f t="shared" si="54"/>
        <v>400000</v>
      </c>
      <c r="S321" s="4">
        <v>400000</v>
      </c>
      <c r="T321" s="4"/>
      <c r="U321" s="4">
        <f t="shared" si="55"/>
        <v>0</v>
      </c>
      <c r="V321" s="4"/>
      <c r="W321" s="4"/>
      <c r="X321" s="4">
        <f t="shared" si="56"/>
        <v>0</v>
      </c>
      <c r="Y321" s="4"/>
      <c r="Z321" s="4"/>
      <c r="AA321" s="4">
        <f>C321+I321-L321-O321-U321-X321-R321</f>
        <v>0</v>
      </c>
      <c r="AB321" s="7">
        <v>45419</v>
      </c>
    </row>
    <row r="322" spans="1:28" ht="15.75" hidden="1" x14ac:dyDescent="0.25">
      <c r="A322" s="24"/>
      <c r="B322" s="25" t="s">
        <v>1331</v>
      </c>
      <c r="C322" s="25">
        <v>-6655000</v>
      </c>
      <c r="D322" s="25" t="s">
        <v>52</v>
      </c>
      <c r="E322" s="25"/>
      <c r="F322" s="25"/>
      <c r="G322" s="25" t="s">
        <v>34</v>
      </c>
      <c r="H322" s="25"/>
      <c r="I322" s="11">
        <f t="shared" ref="I322:I385" si="57">F322*H322</f>
        <v>0</v>
      </c>
      <c r="J322" s="31" t="s">
        <v>49</v>
      </c>
      <c r="K322" s="11"/>
      <c r="L322" s="4">
        <f t="shared" ref="L322:L385" si="58">M322+N322</f>
        <v>0</v>
      </c>
      <c r="M322" s="4"/>
      <c r="N322" s="4"/>
      <c r="O322" s="4">
        <f t="shared" si="53"/>
        <v>0</v>
      </c>
      <c r="P322" s="4"/>
      <c r="Q322" s="4"/>
      <c r="R322" s="4">
        <f t="shared" ref="R322:R385" si="59">S322+T322</f>
        <v>0</v>
      </c>
      <c r="S322" s="4"/>
      <c r="T322" s="4"/>
      <c r="U322" s="4">
        <f t="shared" ref="U322:U385" si="60">V322+W322</f>
        <v>0</v>
      </c>
      <c r="V322" s="4"/>
      <c r="W322" s="4"/>
      <c r="X322" s="4">
        <f t="shared" ref="X322:X385" si="61">Y322+Z322</f>
        <v>0</v>
      </c>
      <c r="Y322" s="4"/>
      <c r="Z322" s="4"/>
      <c r="AA322" s="4">
        <f>C322+I322-L322-O322-U322-X322-R322</f>
        <v>-6655000</v>
      </c>
      <c r="AB322" s="7">
        <v>45406</v>
      </c>
    </row>
    <row r="323" spans="1:28" ht="15.75" hidden="1" x14ac:dyDescent="0.25">
      <c r="A323" s="29">
        <v>45407</v>
      </c>
      <c r="B323" s="73" t="s">
        <v>223</v>
      </c>
      <c r="C323" s="27">
        <v>0</v>
      </c>
      <c r="D323" s="27" t="s">
        <v>46</v>
      </c>
      <c r="E323" s="27" t="s">
        <v>69</v>
      </c>
      <c r="F323" s="27">
        <v>125</v>
      </c>
      <c r="G323" s="27" t="s">
        <v>39</v>
      </c>
      <c r="H323" s="27">
        <v>203520</v>
      </c>
      <c r="I323" s="11">
        <f t="shared" si="57"/>
        <v>25440000</v>
      </c>
      <c r="J323" s="32" t="s">
        <v>324</v>
      </c>
      <c r="K323" s="11"/>
      <c r="L323" s="4">
        <f t="shared" si="58"/>
        <v>25440000</v>
      </c>
      <c r="M323" s="4">
        <v>25440000</v>
      </c>
      <c r="N323" s="4"/>
      <c r="O323" s="4">
        <f t="shared" si="53"/>
        <v>0</v>
      </c>
      <c r="P323" s="4"/>
      <c r="Q323" s="4"/>
      <c r="R323" s="4">
        <f t="shared" si="59"/>
        <v>0</v>
      </c>
      <c r="S323" s="4"/>
      <c r="T323" s="4"/>
      <c r="U323" s="4">
        <f t="shared" si="60"/>
        <v>0</v>
      </c>
      <c r="V323" s="4"/>
      <c r="W323" s="4"/>
      <c r="X323" s="4">
        <f t="shared" si="61"/>
        <v>0</v>
      </c>
      <c r="Y323" s="4"/>
      <c r="Z323" s="4"/>
      <c r="AA323" s="4">
        <f>C323+I323-L323-O323-U323-X323-R323</f>
        <v>0</v>
      </c>
      <c r="AB323" s="7">
        <v>45441</v>
      </c>
    </row>
    <row r="324" spans="1:28" ht="15.75" hidden="1" x14ac:dyDescent="0.25">
      <c r="A324" s="29">
        <v>45407</v>
      </c>
      <c r="B324" s="72" t="s">
        <v>96</v>
      </c>
      <c r="C324" s="25">
        <v>2912500</v>
      </c>
      <c r="D324" s="25" t="s">
        <v>46</v>
      </c>
      <c r="E324" s="25" t="s">
        <v>61</v>
      </c>
      <c r="F324" s="25">
        <v>1250</v>
      </c>
      <c r="G324" s="25" t="s">
        <v>34</v>
      </c>
      <c r="H324" s="25"/>
      <c r="I324" s="11">
        <f t="shared" si="57"/>
        <v>0</v>
      </c>
      <c r="J324" s="31" t="s">
        <v>312</v>
      </c>
      <c r="K324" s="11"/>
      <c r="L324" s="4">
        <f t="shared" si="58"/>
        <v>0</v>
      </c>
      <c r="M324" s="4"/>
      <c r="N324" s="4"/>
      <c r="O324" s="4">
        <f t="shared" si="53"/>
        <v>2912500</v>
      </c>
      <c r="P324" s="4">
        <v>2912500</v>
      </c>
      <c r="Q324" s="4"/>
      <c r="R324" s="4">
        <f t="shared" si="59"/>
        <v>0</v>
      </c>
      <c r="S324" s="4"/>
      <c r="T324" s="4"/>
      <c r="U324" s="4">
        <f t="shared" si="60"/>
        <v>0</v>
      </c>
      <c r="V324" s="4"/>
      <c r="W324" s="4"/>
      <c r="X324" s="4">
        <f t="shared" si="61"/>
        <v>0</v>
      </c>
      <c r="Y324" s="4"/>
      <c r="Z324" s="4"/>
      <c r="AA324" s="4">
        <f>C324+I324-L324-O324-U324-X324-R324</f>
        <v>0</v>
      </c>
      <c r="AB324" s="7">
        <v>45433</v>
      </c>
    </row>
    <row r="325" spans="1:28" ht="15.75" hidden="1" x14ac:dyDescent="0.25">
      <c r="A325" s="29">
        <v>45407</v>
      </c>
      <c r="B325" s="72" t="s">
        <v>90</v>
      </c>
      <c r="C325" s="25">
        <v>11000000</v>
      </c>
      <c r="D325" s="25" t="s">
        <v>46</v>
      </c>
      <c r="E325" s="25" t="s">
        <v>128</v>
      </c>
      <c r="F325" s="25">
        <v>100</v>
      </c>
      <c r="G325" s="25" t="s">
        <v>39</v>
      </c>
      <c r="H325" s="25"/>
      <c r="I325" s="11">
        <f t="shared" si="57"/>
        <v>0</v>
      </c>
      <c r="J325" s="31" t="s">
        <v>312</v>
      </c>
      <c r="K325" s="11" t="s">
        <v>1490</v>
      </c>
      <c r="L325" s="4">
        <f t="shared" si="58"/>
        <v>0</v>
      </c>
      <c r="M325" s="4"/>
      <c r="N325" s="4"/>
      <c r="O325" s="4">
        <f t="shared" si="53"/>
        <v>11000000</v>
      </c>
      <c r="P325" s="4">
        <v>11000000</v>
      </c>
      <c r="Q325" s="4"/>
      <c r="R325" s="4">
        <f t="shared" si="59"/>
        <v>0</v>
      </c>
      <c r="S325" s="4"/>
      <c r="T325" s="4"/>
      <c r="U325" s="4">
        <f t="shared" si="60"/>
        <v>0</v>
      </c>
      <c r="V325" s="4"/>
      <c r="W325" s="4"/>
      <c r="X325" s="4">
        <f t="shared" si="61"/>
        <v>0</v>
      </c>
      <c r="Y325" s="4"/>
      <c r="Z325" s="4"/>
      <c r="AA325" s="4">
        <f>C325+I325-L325-O325-U325-X325-R325</f>
        <v>0</v>
      </c>
      <c r="AB325" s="7">
        <v>45439</v>
      </c>
    </row>
    <row r="326" spans="1:28" ht="15.75" hidden="1" x14ac:dyDescent="0.25">
      <c r="A326" s="29">
        <v>45407</v>
      </c>
      <c r="B326" s="72" t="s">
        <v>90</v>
      </c>
      <c r="C326" s="25">
        <v>3900000</v>
      </c>
      <c r="D326" s="25" t="s">
        <v>46</v>
      </c>
      <c r="E326" s="25" t="s">
        <v>129</v>
      </c>
      <c r="F326" s="25">
        <v>60</v>
      </c>
      <c r="G326" s="25" t="s">
        <v>77</v>
      </c>
      <c r="H326" s="25"/>
      <c r="I326" s="11">
        <f t="shared" si="57"/>
        <v>0</v>
      </c>
      <c r="J326" s="31" t="s">
        <v>312</v>
      </c>
      <c r="K326" s="11" t="s">
        <v>1490</v>
      </c>
      <c r="L326" s="4">
        <f t="shared" si="58"/>
        <v>0</v>
      </c>
      <c r="M326" s="4"/>
      <c r="N326" s="4"/>
      <c r="O326" s="4">
        <f t="shared" si="53"/>
        <v>3900000</v>
      </c>
      <c r="P326" s="4">
        <v>3900000</v>
      </c>
      <c r="Q326" s="4"/>
      <c r="R326" s="4">
        <f t="shared" si="59"/>
        <v>0</v>
      </c>
      <c r="S326" s="4"/>
      <c r="T326" s="4"/>
      <c r="U326" s="4">
        <f t="shared" si="60"/>
        <v>0</v>
      </c>
      <c r="V326" s="4"/>
      <c r="W326" s="4"/>
      <c r="X326" s="4">
        <f t="shared" si="61"/>
        <v>0</v>
      </c>
      <c r="Y326" s="4"/>
      <c r="Z326" s="4"/>
      <c r="AA326" s="4">
        <f>C326+I326-L326-O326-U326-X326-R326</f>
        <v>0</v>
      </c>
      <c r="AB326" s="7">
        <v>45439</v>
      </c>
    </row>
    <row r="327" spans="1:28" ht="15.75" hidden="1" x14ac:dyDescent="0.25">
      <c r="A327" s="29">
        <v>45407</v>
      </c>
      <c r="B327" s="73" t="s">
        <v>309</v>
      </c>
      <c r="C327" s="25">
        <v>1000000</v>
      </c>
      <c r="D327" s="25" t="s">
        <v>46</v>
      </c>
      <c r="E327" s="27" t="s">
        <v>130</v>
      </c>
      <c r="F327" s="27">
        <v>20</v>
      </c>
      <c r="G327" s="27" t="s">
        <v>77</v>
      </c>
      <c r="H327" s="25"/>
      <c r="I327" s="11">
        <f t="shared" si="57"/>
        <v>0</v>
      </c>
      <c r="J327" s="31" t="s">
        <v>324</v>
      </c>
      <c r="K327" s="11"/>
      <c r="L327" s="4">
        <f t="shared" si="58"/>
        <v>0</v>
      </c>
      <c r="M327" s="4"/>
      <c r="N327" s="4"/>
      <c r="O327" s="4">
        <f t="shared" si="53"/>
        <v>0</v>
      </c>
      <c r="P327" s="4"/>
      <c r="Q327" s="4"/>
      <c r="R327" s="4">
        <f t="shared" si="59"/>
        <v>0</v>
      </c>
      <c r="S327" s="4"/>
      <c r="T327" s="4"/>
      <c r="U327" s="4">
        <f t="shared" si="60"/>
        <v>1000000</v>
      </c>
      <c r="V327" s="4"/>
      <c r="W327" s="4">
        <v>1000000</v>
      </c>
      <c r="X327" s="4">
        <f t="shared" si="61"/>
        <v>0</v>
      </c>
      <c r="Y327" s="4"/>
      <c r="Z327" s="4"/>
      <c r="AA327" s="4">
        <f>C327+I327-L327-O327-U327-X327-R327</f>
        <v>0</v>
      </c>
      <c r="AB327" s="7">
        <v>45432</v>
      </c>
    </row>
    <row r="328" spans="1:28" ht="15.75" hidden="1" x14ac:dyDescent="0.25">
      <c r="A328" s="29">
        <v>45407</v>
      </c>
      <c r="B328" s="72" t="s">
        <v>51</v>
      </c>
      <c r="C328" s="25">
        <v>6300000</v>
      </c>
      <c r="D328" s="25" t="s">
        <v>46</v>
      </c>
      <c r="E328" s="25" t="s">
        <v>1306</v>
      </c>
      <c r="F328" s="25">
        <v>15</v>
      </c>
      <c r="G328" s="25" t="s">
        <v>23</v>
      </c>
      <c r="H328" s="25"/>
      <c r="I328" s="11">
        <f t="shared" si="57"/>
        <v>0</v>
      </c>
      <c r="J328" s="31" t="s">
        <v>312</v>
      </c>
      <c r="K328" s="11" t="s">
        <v>1442</v>
      </c>
      <c r="L328" s="4">
        <f t="shared" si="58"/>
        <v>0</v>
      </c>
      <c r="M328" s="4"/>
      <c r="N328" s="4"/>
      <c r="O328" s="4">
        <f t="shared" si="53"/>
        <v>6300000</v>
      </c>
      <c r="P328" s="4">
        <v>6300000</v>
      </c>
      <c r="Q328" s="4"/>
      <c r="R328" s="4">
        <f t="shared" si="59"/>
        <v>0</v>
      </c>
      <c r="S328" s="4"/>
      <c r="T328" s="4"/>
      <c r="U328" s="4">
        <f t="shared" si="60"/>
        <v>0</v>
      </c>
      <c r="V328" s="4"/>
      <c r="W328" s="4"/>
      <c r="X328" s="4">
        <f t="shared" si="61"/>
        <v>0</v>
      </c>
      <c r="Y328" s="4"/>
      <c r="Z328" s="4"/>
      <c r="AA328" s="4">
        <f>C328+I328-L328-O328-U328-X328-R328</f>
        <v>0</v>
      </c>
      <c r="AB328" s="7">
        <v>45426</v>
      </c>
    </row>
    <row r="329" spans="1:28" ht="15.75" hidden="1" x14ac:dyDescent="0.25">
      <c r="A329" s="29">
        <v>45407</v>
      </c>
      <c r="B329" s="72" t="s">
        <v>99</v>
      </c>
      <c r="C329" s="25">
        <v>0</v>
      </c>
      <c r="D329" s="25"/>
      <c r="E329" s="25" t="s">
        <v>120</v>
      </c>
      <c r="F329" s="25">
        <v>107.8</v>
      </c>
      <c r="G329" s="25" t="s">
        <v>39</v>
      </c>
      <c r="H329" s="25"/>
      <c r="I329" s="11">
        <f t="shared" si="57"/>
        <v>0</v>
      </c>
      <c r="J329" s="31" t="s">
        <v>324</v>
      </c>
      <c r="K329" s="11"/>
      <c r="L329" s="4">
        <f t="shared" si="58"/>
        <v>0</v>
      </c>
      <c r="M329" s="4"/>
      <c r="N329" s="4"/>
      <c r="O329" s="4">
        <f t="shared" si="53"/>
        <v>0</v>
      </c>
      <c r="P329" s="4"/>
      <c r="Q329" s="4"/>
      <c r="R329" s="4">
        <f t="shared" si="59"/>
        <v>0</v>
      </c>
      <c r="S329" s="4"/>
      <c r="T329" s="4"/>
      <c r="U329" s="4">
        <f t="shared" si="60"/>
        <v>0</v>
      </c>
      <c r="V329" s="4"/>
      <c r="W329" s="4"/>
      <c r="X329" s="4">
        <f t="shared" si="61"/>
        <v>0</v>
      </c>
      <c r="Y329" s="4"/>
      <c r="Z329" s="4"/>
      <c r="AA329" s="4">
        <f>C329+I329-L329-O329-U329-X329-R329</f>
        <v>0</v>
      </c>
      <c r="AB329" s="7"/>
    </row>
    <row r="330" spans="1:28" ht="15.75" hidden="1" x14ac:dyDescent="0.25">
      <c r="A330" s="29">
        <v>45407</v>
      </c>
      <c r="B330" s="72" t="s">
        <v>176</v>
      </c>
      <c r="C330" s="25">
        <v>1200000</v>
      </c>
      <c r="D330" s="25" t="s">
        <v>46</v>
      </c>
      <c r="E330" s="25" t="s">
        <v>64</v>
      </c>
      <c r="F330" s="25">
        <v>20</v>
      </c>
      <c r="G330" s="25" t="s">
        <v>39</v>
      </c>
      <c r="H330" s="25"/>
      <c r="I330" s="11">
        <f t="shared" si="57"/>
        <v>0</v>
      </c>
      <c r="J330" s="31" t="s">
        <v>312</v>
      </c>
      <c r="K330" s="11" t="s">
        <v>1463</v>
      </c>
      <c r="L330" s="4">
        <f t="shared" si="58"/>
        <v>0</v>
      </c>
      <c r="M330" s="4"/>
      <c r="N330" s="4"/>
      <c r="O330" s="4">
        <f t="shared" si="53"/>
        <v>1200000</v>
      </c>
      <c r="P330" s="4"/>
      <c r="Q330" s="4">
        <v>1200000</v>
      </c>
      <c r="R330" s="4">
        <f t="shared" si="59"/>
        <v>0</v>
      </c>
      <c r="S330" s="4"/>
      <c r="T330" s="4"/>
      <c r="U330" s="4">
        <f t="shared" si="60"/>
        <v>0</v>
      </c>
      <c r="V330" s="4"/>
      <c r="W330" s="4"/>
      <c r="X330" s="4">
        <f t="shared" si="61"/>
        <v>0</v>
      </c>
      <c r="Y330" s="4"/>
      <c r="Z330" s="4"/>
      <c r="AA330" s="4">
        <f>C330+I330-L330-O330-U330-X330-R330</f>
        <v>0</v>
      </c>
      <c r="AB330" s="7">
        <v>45428</v>
      </c>
    </row>
    <row r="331" spans="1:28" ht="15.75" hidden="1" x14ac:dyDescent="0.25">
      <c r="A331" s="29">
        <v>45408</v>
      </c>
      <c r="B331" s="73" t="s">
        <v>29</v>
      </c>
      <c r="C331" s="27">
        <v>300000</v>
      </c>
      <c r="D331" s="27" t="s">
        <v>46</v>
      </c>
      <c r="E331" s="27" t="s">
        <v>238</v>
      </c>
      <c r="F331" s="27">
        <v>1</v>
      </c>
      <c r="G331" s="27" t="s">
        <v>39</v>
      </c>
      <c r="H331" s="27"/>
      <c r="I331" s="11">
        <f t="shared" si="57"/>
        <v>0</v>
      </c>
      <c r="J331" s="32" t="s">
        <v>324</v>
      </c>
      <c r="K331" s="11"/>
      <c r="L331" s="4">
        <f t="shared" si="58"/>
        <v>0</v>
      </c>
      <c r="M331" s="4"/>
      <c r="N331" s="4"/>
      <c r="O331" s="4">
        <f t="shared" si="53"/>
        <v>0</v>
      </c>
      <c r="P331" s="4"/>
      <c r="Q331" s="4"/>
      <c r="R331" s="4">
        <f t="shared" si="59"/>
        <v>0</v>
      </c>
      <c r="S331" s="4"/>
      <c r="T331" s="4"/>
      <c r="U331" s="4">
        <f t="shared" si="60"/>
        <v>300000</v>
      </c>
      <c r="V331" s="4">
        <v>300000</v>
      </c>
      <c r="W331" s="4"/>
      <c r="X331" s="4">
        <f t="shared" si="61"/>
        <v>0</v>
      </c>
      <c r="Y331" s="4"/>
      <c r="Z331" s="4"/>
      <c r="AA331" s="4">
        <f>C331+I331-L331-O331-U331-X331-R331</f>
        <v>0</v>
      </c>
      <c r="AB331" s="7">
        <v>45413</v>
      </c>
    </row>
    <row r="332" spans="1:28" ht="15.75" x14ac:dyDescent="0.25">
      <c r="A332" s="29">
        <v>45408</v>
      </c>
      <c r="B332" s="72" t="s">
        <v>205</v>
      </c>
      <c r="C332" s="25">
        <v>5200000</v>
      </c>
      <c r="D332" s="27" t="s">
        <v>46</v>
      </c>
      <c r="E332" s="25" t="s">
        <v>109</v>
      </c>
      <c r="F332" s="25">
        <v>5000</v>
      </c>
      <c r="G332" s="27" t="s">
        <v>34</v>
      </c>
      <c r="H332" s="25"/>
      <c r="I332" s="11">
        <f t="shared" si="57"/>
        <v>0</v>
      </c>
      <c r="J332" s="31" t="s">
        <v>312</v>
      </c>
      <c r="K332" s="11" t="s">
        <v>1434</v>
      </c>
      <c r="L332" s="4">
        <f t="shared" si="58"/>
        <v>0</v>
      </c>
      <c r="M332" s="4"/>
      <c r="N332" s="4"/>
      <c r="O332" s="4">
        <f t="shared" si="53"/>
        <v>5200000</v>
      </c>
      <c r="P332" s="155">
        <v>5200000</v>
      </c>
      <c r="Q332" s="4"/>
      <c r="R332" s="4">
        <f t="shared" si="59"/>
        <v>0</v>
      </c>
      <c r="S332" s="4"/>
      <c r="T332" s="4"/>
      <c r="U332" s="4">
        <f t="shared" si="60"/>
        <v>0</v>
      </c>
      <c r="V332" s="4"/>
      <c r="W332" s="4"/>
      <c r="X332" s="4">
        <f t="shared" si="61"/>
        <v>0</v>
      </c>
      <c r="Y332" s="4"/>
      <c r="Z332" s="4"/>
      <c r="AA332" s="4">
        <f>C332+I332-L332-O332-U332-X332-R332</f>
        <v>0</v>
      </c>
      <c r="AB332" s="7">
        <v>45425</v>
      </c>
    </row>
    <row r="333" spans="1:28" ht="15.75" x14ac:dyDescent="0.25">
      <c r="A333" s="29">
        <v>45408</v>
      </c>
      <c r="B333" s="72" t="s">
        <v>205</v>
      </c>
      <c r="C333" s="25">
        <v>1249500</v>
      </c>
      <c r="D333" s="27" t="s">
        <v>46</v>
      </c>
      <c r="E333" s="25" t="s">
        <v>120</v>
      </c>
      <c r="F333" s="25">
        <v>25.5</v>
      </c>
      <c r="G333" s="27" t="s">
        <v>39</v>
      </c>
      <c r="H333" s="25"/>
      <c r="I333" s="11">
        <f t="shared" si="57"/>
        <v>0</v>
      </c>
      <c r="J333" s="31" t="s">
        <v>312</v>
      </c>
      <c r="K333" s="11" t="s">
        <v>1434</v>
      </c>
      <c r="L333" s="4">
        <f t="shared" si="58"/>
        <v>0</v>
      </c>
      <c r="M333" s="4"/>
      <c r="N333" s="4"/>
      <c r="O333" s="4">
        <f t="shared" si="53"/>
        <v>1249500</v>
      </c>
      <c r="P333" s="155">
        <v>1249500</v>
      </c>
      <c r="Q333" s="4"/>
      <c r="R333" s="4">
        <f t="shared" si="59"/>
        <v>0</v>
      </c>
      <c r="S333" s="4"/>
      <c r="T333" s="4"/>
      <c r="U333" s="4">
        <f t="shared" si="60"/>
        <v>0</v>
      </c>
      <c r="V333" s="4"/>
      <c r="W333" s="4"/>
      <c r="X333" s="4">
        <f t="shared" si="61"/>
        <v>0</v>
      </c>
      <c r="Y333" s="4"/>
      <c r="Z333" s="4"/>
      <c r="AA333" s="4">
        <f>C333+I333-L333-O333-U333-X333-R333</f>
        <v>0</v>
      </c>
      <c r="AB333" s="7">
        <v>45425</v>
      </c>
    </row>
    <row r="334" spans="1:28" ht="15.75" x14ac:dyDescent="0.25">
      <c r="A334" s="29">
        <v>45408</v>
      </c>
      <c r="B334" s="72" t="s">
        <v>205</v>
      </c>
      <c r="C334" s="25">
        <v>5480000</v>
      </c>
      <c r="D334" s="27" t="s">
        <v>46</v>
      </c>
      <c r="E334" s="25" t="s">
        <v>60</v>
      </c>
      <c r="F334" s="25">
        <v>4000</v>
      </c>
      <c r="G334" s="27" t="s">
        <v>34</v>
      </c>
      <c r="H334" s="25"/>
      <c r="I334" s="11">
        <f t="shared" si="57"/>
        <v>0</v>
      </c>
      <c r="J334" s="31" t="s">
        <v>312</v>
      </c>
      <c r="K334" s="11" t="s">
        <v>1434</v>
      </c>
      <c r="L334" s="4">
        <f t="shared" si="58"/>
        <v>0</v>
      </c>
      <c r="M334" s="4"/>
      <c r="N334" s="4"/>
      <c r="O334" s="4">
        <f t="shared" si="53"/>
        <v>5480000</v>
      </c>
      <c r="P334" s="155">
        <v>5480000</v>
      </c>
      <c r="Q334" s="4"/>
      <c r="R334" s="4">
        <f t="shared" si="59"/>
        <v>0</v>
      </c>
      <c r="S334" s="4"/>
      <c r="T334" s="4"/>
      <c r="U334" s="4">
        <f t="shared" si="60"/>
        <v>0</v>
      </c>
      <c r="V334" s="4"/>
      <c r="W334" s="4"/>
      <c r="X334" s="4">
        <f t="shared" si="61"/>
        <v>0</v>
      </c>
      <c r="Y334" s="4"/>
      <c r="Z334" s="4"/>
      <c r="AA334" s="4">
        <f>C334+I334-L334-O334-U334-X334-R334</f>
        <v>0</v>
      </c>
      <c r="AB334" s="7">
        <v>45425</v>
      </c>
    </row>
    <row r="335" spans="1:28" ht="15.75" hidden="1" x14ac:dyDescent="0.25">
      <c r="A335" s="29">
        <v>45408</v>
      </c>
      <c r="B335" s="72" t="s">
        <v>1319</v>
      </c>
      <c r="C335" s="25">
        <v>700000</v>
      </c>
      <c r="D335" s="25" t="s">
        <v>52</v>
      </c>
      <c r="E335" s="25" t="s">
        <v>58</v>
      </c>
      <c r="F335" s="25">
        <v>400</v>
      </c>
      <c r="G335" s="27" t="s">
        <v>34</v>
      </c>
      <c r="H335" s="25"/>
      <c r="I335" s="11">
        <f t="shared" si="57"/>
        <v>0</v>
      </c>
      <c r="J335" s="31" t="s">
        <v>312</v>
      </c>
      <c r="K335" s="11"/>
      <c r="L335" s="4">
        <f t="shared" si="58"/>
        <v>0</v>
      </c>
      <c r="M335" s="4"/>
      <c r="N335" s="4"/>
      <c r="O335" s="4">
        <f t="shared" si="53"/>
        <v>0</v>
      </c>
      <c r="P335" s="4"/>
      <c r="Q335" s="4"/>
      <c r="R335" s="4">
        <f t="shared" si="59"/>
        <v>700000</v>
      </c>
      <c r="S335" s="4">
        <v>700000</v>
      </c>
      <c r="T335" s="4"/>
      <c r="U335" s="4">
        <f t="shared" si="60"/>
        <v>0</v>
      </c>
      <c r="V335" s="4"/>
      <c r="W335" s="4"/>
      <c r="X335" s="4">
        <f t="shared" si="61"/>
        <v>0</v>
      </c>
      <c r="Y335" s="4"/>
      <c r="Z335" s="4"/>
      <c r="AA335" s="4">
        <f>C335+I335-L335-O335-U335-X335-R335</f>
        <v>0</v>
      </c>
      <c r="AB335" s="7">
        <v>45418</v>
      </c>
    </row>
    <row r="336" spans="1:28" ht="15.75" hidden="1" x14ac:dyDescent="0.25">
      <c r="A336" s="29">
        <v>45408</v>
      </c>
      <c r="B336" s="72" t="s">
        <v>99</v>
      </c>
      <c r="C336" s="25">
        <v>0</v>
      </c>
      <c r="D336" s="25"/>
      <c r="E336" s="25" t="s">
        <v>104</v>
      </c>
      <c r="F336" s="25">
        <v>26.8</v>
      </c>
      <c r="G336" s="25" t="s">
        <v>39</v>
      </c>
      <c r="H336" s="25"/>
      <c r="I336" s="11">
        <f t="shared" si="57"/>
        <v>0</v>
      </c>
      <c r="J336" s="31" t="s">
        <v>324</v>
      </c>
      <c r="K336" s="11"/>
      <c r="L336" s="4">
        <f t="shared" si="58"/>
        <v>0</v>
      </c>
      <c r="M336" s="4"/>
      <c r="N336" s="4"/>
      <c r="O336" s="4">
        <f t="shared" si="53"/>
        <v>0</v>
      </c>
      <c r="P336" s="4"/>
      <c r="Q336" s="4"/>
      <c r="R336" s="4">
        <f t="shared" si="59"/>
        <v>0</v>
      </c>
      <c r="S336" s="4"/>
      <c r="T336" s="4"/>
      <c r="U336" s="4">
        <f t="shared" si="60"/>
        <v>0</v>
      </c>
      <c r="V336" s="4"/>
      <c r="W336" s="4"/>
      <c r="X336" s="4">
        <f t="shared" si="61"/>
        <v>0</v>
      </c>
      <c r="Y336" s="4"/>
      <c r="Z336" s="4"/>
      <c r="AA336" s="4">
        <f>C336+I336-L336-O336-U336-X336-R336</f>
        <v>0</v>
      </c>
      <c r="AB336" s="7"/>
    </row>
    <row r="337" spans="1:28" ht="15.75" hidden="1" x14ac:dyDescent="0.25">
      <c r="A337" s="29">
        <v>45408</v>
      </c>
      <c r="B337" s="72" t="s">
        <v>99</v>
      </c>
      <c r="C337" s="25">
        <v>0</v>
      </c>
      <c r="D337" s="25"/>
      <c r="E337" s="25" t="s">
        <v>158</v>
      </c>
      <c r="F337" s="25">
        <v>60.7</v>
      </c>
      <c r="G337" s="25" t="s">
        <v>39</v>
      </c>
      <c r="H337" s="25"/>
      <c r="I337" s="11">
        <f t="shared" si="57"/>
        <v>0</v>
      </c>
      <c r="J337" s="31" t="s">
        <v>324</v>
      </c>
      <c r="K337" s="11"/>
      <c r="L337" s="4">
        <f t="shared" si="58"/>
        <v>0</v>
      </c>
      <c r="M337" s="4"/>
      <c r="N337" s="4"/>
      <c r="O337" s="4">
        <f t="shared" si="53"/>
        <v>0</v>
      </c>
      <c r="P337" s="4"/>
      <c r="Q337" s="4"/>
      <c r="R337" s="4">
        <f t="shared" si="59"/>
        <v>0</v>
      </c>
      <c r="S337" s="4"/>
      <c r="T337" s="4"/>
      <c r="U337" s="4">
        <f t="shared" si="60"/>
        <v>0</v>
      </c>
      <c r="V337" s="4"/>
      <c r="W337" s="4"/>
      <c r="X337" s="4">
        <f t="shared" si="61"/>
        <v>0</v>
      </c>
      <c r="Y337" s="4"/>
      <c r="Z337" s="4"/>
      <c r="AA337" s="4">
        <f>C337+I337-L337-O337-U337-X337-R337</f>
        <v>0</v>
      </c>
      <c r="AB337" s="7"/>
    </row>
    <row r="338" spans="1:28" ht="15.75" hidden="1" x14ac:dyDescent="0.25">
      <c r="A338" s="29">
        <v>45408</v>
      </c>
      <c r="B338" s="72" t="s">
        <v>96</v>
      </c>
      <c r="C338" s="25">
        <v>1190000</v>
      </c>
      <c r="D338" s="27" t="s">
        <v>46</v>
      </c>
      <c r="E338" s="25" t="s">
        <v>154</v>
      </c>
      <c r="F338" s="25">
        <v>1000</v>
      </c>
      <c r="G338" s="25" t="s">
        <v>34</v>
      </c>
      <c r="H338" s="25"/>
      <c r="I338" s="11">
        <f t="shared" si="57"/>
        <v>0</v>
      </c>
      <c r="J338" s="31" t="s">
        <v>312</v>
      </c>
      <c r="K338" s="11"/>
      <c r="L338" s="4">
        <f t="shared" si="58"/>
        <v>0</v>
      </c>
      <c r="M338" s="4"/>
      <c r="N338" s="4"/>
      <c r="O338" s="4">
        <f t="shared" si="53"/>
        <v>1190000</v>
      </c>
      <c r="P338" s="4">
        <v>1190000</v>
      </c>
      <c r="Q338" s="4"/>
      <c r="R338" s="4">
        <f t="shared" si="59"/>
        <v>0</v>
      </c>
      <c r="S338" s="4"/>
      <c r="T338" s="4"/>
      <c r="U338" s="4">
        <f t="shared" si="60"/>
        <v>0</v>
      </c>
      <c r="V338" s="4"/>
      <c r="W338" s="4"/>
      <c r="X338" s="4">
        <f t="shared" si="61"/>
        <v>0</v>
      </c>
      <c r="Y338" s="4"/>
      <c r="Z338" s="4"/>
      <c r="AA338" s="4">
        <f>C338+I338-L338-O338-U338-X338-R338</f>
        <v>0</v>
      </c>
      <c r="AB338" s="7">
        <v>45433</v>
      </c>
    </row>
    <row r="339" spans="1:28" ht="15.75" hidden="1" x14ac:dyDescent="0.25">
      <c r="A339" s="29">
        <v>45408</v>
      </c>
      <c r="B339" s="72" t="s">
        <v>153</v>
      </c>
      <c r="C339" s="27">
        <v>4200000</v>
      </c>
      <c r="D339" s="27" t="s">
        <v>46</v>
      </c>
      <c r="E339" s="25" t="s">
        <v>42</v>
      </c>
      <c r="F339" s="27">
        <v>1000</v>
      </c>
      <c r="G339" s="25" t="s">
        <v>34</v>
      </c>
      <c r="H339" s="27"/>
      <c r="I339" s="11">
        <f t="shared" si="57"/>
        <v>0</v>
      </c>
      <c r="J339" s="31" t="s">
        <v>324</v>
      </c>
      <c r="K339" s="11"/>
      <c r="L339" s="4">
        <f t="shared" si="58"/>
        <v>4200000</v>
      </c>
      <c r="M339" s="4">
        <v>4200000</v>
      </c>
      <c r="N339" s="4"/>
      <c r="O339" s="4">
        <f t="shared" si="53"/>
        <v>0</v>
      </c>
      <c r="P339" s="4"/>
      <c r="Q339" s="4"/>
      <c r="R339" s="4">
        <f t="shared" si="59"/>
        <v>0</v>
      </c>
      <c r="S339" s="4"/>
      <c r="T339" s="4"/>
      <c r="U339" s="4">
        <f t="shared" si="60"/>
        <v>0</v>
      </c>
      <c r="V339" s="4"/>
      <c r="W339" s="4"/>
      <c r="X339" s="4">
        <f t="shared" si="61"/>
        <v>0</v>
      </c>
      <c r="Y339" s="4"/>
      <c r="Z339" s="4"/>
      <c r="AA339" s="4">
        <f>C339+I339-L339-O339-U339-X339-R339</f>
        <v>0</v>
      </c>
      <c r="AB339" s="7">
        <v>45420</v>
      </c>
    </row>
    <row r="340" spans="1:28" ht="15.75" hidden="1" x14ac:dyDescent="0.25">
      <c r="A340" s="29">
        <v>45408</v>
      </c>
      <c r="B340" s="25" t="s">
        <v>153</v>
      </c>
      <c r="C340" s="25">
        <v>27040000</v>
      </c>
      <c r="D340" s="27" t="s">
        <v>46</v>
      </c>
      <c r="E340" s="25" t="s">
        <v>1137</v>
      </c>
      <c r="F340" s="25">
        <v>32000</v>
      </c>
      <c r="G340" s="25" t="s">
        <v>34</v>
      </c>
      <c r="H340" s="25"/>
      <c r="I340" s="11">
        <f t="shared" si="57"/>
        <v>0</v>
      </c>
      <c r="J340" s="38" t="s">
        <v>24</v>
      </c>
      <c r="K340" s="11"/>
      <c r="L340" s="4">
        <f t="shared" si="58"/>
        <v>23810000</v>
      </c>
      <c r="M340" s="4">
        <v>5800000</v>
      </c>
      <c r="N340" s="4">
        <f>10000000+8010000</f>
        <v>18010000</v>
      </c>
      <c r="O340" s="4">
        <f t="shared" si="53"/>
        <v>0</v>
      </c>
      <c r="P340" s="4"/>
      <c r="Q340" s="4"/>
      <c r="R340" s="4">
        <f t="shared" si="59"/>
        <v>0</v>
      </c>
      <c r="S340" s="4"/>
      <c r="T340" s="4"/>
      <c r="U340" s="4">
        <f t="shared" si="60"/>
        <v>0</v>
      </c>
      <c r="V340" s="4"/>
      <c r="W340" s="4"/>
      <c r="X340" s="4">
        <f t="shared" si="61"/>
        <v>0</v>
      </c>
      <c r="Y340" s="4"/>
      <c r="Z340" s="4"/>
      <c r="AA340" s="4">
        <f>C340+I340-L340-O340-U340-X340-R340</f>
        <v>3230000</v>
      </c>
      <c r="AB340" s="7">
        <v>45427</v>
      </c>
    </row>
    <row r="341" spans="1:28" ht="15.75" hidden="1" x14ac:dyDescent="0.25">
      <c r="A341" s="29">
        <v>45408</v>
      </c>
      <c r="B341" s="72" t="s">
        <v>226</v>
      </c>
      <c r="C341" s="25">
        <v>7560000</v>
      </c>
      <c r="D341" s="25" t="s">
        <v>52</v>
      </c>
      <c r="E341" s="25" t="s">
        <v>229</v>
      </c>
      <c r="F341" s="25">
        <v>180</v>
      </c>
      <c r="G341" s="25" t="s">
        <v>39</v>
      </c>
      <c r="H341" s="25"/>
      <c r="I341" s="11">
        <f t="shared" si="57"/>
        <v>0</v>
      </c>
      <c r="J341" s="31" t="s">
        <v>312</v>
      </c>
      <c r="K341" s="11"/>
      <c r="L341" s="4">
        <f t="shared" si="58"/>
        <v>0</v>
      </c>
      <c r="M341" s="4"/>
      <c r="N341" s="4"/>
      <c r="O341" s="4">
        <f t="shared" si="53"/>
        <v>7560000</v>
      </c>
      <c r="P341" s="4">
        <v>7560000</v>
      </c>
      <c r="Q341" s="4"/>
      <c r="R341" s="4">
        <f t="shared" si="59"/>
        <v>0</v>
      </c>
      <c r="S341" s="4"/>
      <c r="T341" s="4"/>
      <c r="U341" s="4">
        <f t="shared" si="60"/>
        <v>0</v>
      </c>
      <c r="V341" s="4"/>
      <c r="W341" s="4"/>
      <c r="X341" s="4">
        <f t="shared" si="61"/>
        <v>0</v>
      </c>
      <c r="Y341" s="4"/>
      <c r="Z341" s="4"/>
      <c r="AA341" s="4">
        <f>C341+I341-L341-O341-U341-X341-R341</f>
        <v>0</v>
      </c>
      <c r="AB341" s="7">
        <v>45439</v>
      </c>
    </row>
    <row r="342" spans="1:28" ht="15.75" hidden="1" x14ac:dyDescent="0.25">
      <c r="A342" s="29">
        <v>45408</v>
      </c>
      <c r="B342" s="72" t="s">
        <v>531</v>
      </c>
      <c r="C342" s="25">
        <v>357500</v>
      </c>
      <c r="D342" s="25" t="s">
        <v>52</v>
      </c>
      <c r="E342" s="25" t="s">
        <v>109</v>
      </c>
      <c r="F342" s="25">
        <v>750</v>
      </c>
      <c r="G342" s="25" t="s">
        <v>34</v>
      </c>
      <c r="H342" s="25"/>
      <c r="I342" s="11">
        <f t="shared" si="57"/>
        <v>0</v>
      </c>
      <c r="J342" s="103" t="s">
        <v>324</v>
      </c>
      <c r="K342" s="11"/>
      <c r="L342" s="4">
        <f t="shared" si="58"/>
        <v>357500</v>
      </c>
      <c r="M342" s="4">
        <v>357500</v>
      </c>
      <c r="N342" s="4"/>
      <c r="O342" s="4">
        <f t="shared" si="53"/>
        <v>0</v>
      </c>
      <c r="P342" s="4"/>
      <c r="Q342" s="4"/>
      <c r="R342" s="4">
        <f t="shared" si="59"/>
        <v>0</v>
      </c>
      <c r="S342" s="4"/>
      <c r="T342" s="4"/>
      <c r="U342" s="4">
        <f t="shared" si="60"/>
        <v>0</v>
      </c>
      <c r="V342" s="4"/>
      <c r="W342" s="4"/>
      <c r="X342" s="4">
        <f t="shared" si="61"/>
        <v>0</v>
      </c>
      <c r="Y342" s="4"/>
      <c r="Z342" s="4"/>
      <c r="AA342" s="4">
        <f>C342+I342-L342-O342-U342-X342-R342</f>
        <v>0</v>
      </c>
      <c r="AB342" s="7">
        <v>45413</v>
      </c>
    </row>
    <row r="343" spans="1:28" ht="15.75" hidden="1" x14ac:dyDescent="0.25">
      <c r="A343" s="29">
        <v>45408</v>
      </c>
      <c r="B343" s="72" t="s">
        <v>531</v>
      </c>
      <c r="C343" s="27">
        <v>397500</v>
      </c>
      <c r="D343" s="25" t="s">
        <v>52</v>
      </c>
      <c r="E343" s="27" t="s">
        <v>208</v>
      </c>
      <c r="F343" s="27">
        <v>500</v>
      </c>
      <c r="G343" s="25" t="s">
        <v>34</v>
      </c>
      <c r="H343" s="27"/>
      <c r="I343" s="11">
        <f t="shared" si="57"/>
        <v>0</v>
      </c>
      <c r="J343" s="103" t="s">
        <v>324</v>
      </c>
      <c r="K343" s="11"/>
      <c r="L343" s="4">
        <f t="shared" si="58"/>
        <v>397500</v>
      </c>
      <c r="M343" s="4">
        <v>397500</v>
      </c>
      <c r="N343" s="4"/>
      <c r="O343" s="4">
        <f t="shared" si="53"/>
        <v>0</v>
      </c>
      <c r="P343" s="4"/>
      <c r="Q343" s="4"/>
      <c r="R343" s="4">
        <f t="shared" si="59"/>
        <v>0</v>
      </c>
      <c r="S343" s="4"/>
      <c r="T343" s="4"/>
      <c r="U343" s="4">
        <f t="shared" si="60"/>
        <v>0</v>
      </c>
      <c r="V343" s="4"/>
      <c r="W343" s="4"/>
      <c r="X343" s="4">
        <f t="shared" si="61"/>
        <v>0</v>
      </c>
      <c r="Y343" s="4"/>
      <c r="Z343" s="4"/>
      <c r="AA343" s="4">
        <f>C343+I343-L343-O343-U343-X343-R343</f>
        <v>0</v>
      </c>
      <c r="AB343" s="7">
        <v>45413</v>
      </c>
    </row>
    <row r="344" spans="1:28" ht="15.75" hidden="1" x14ac:dyDescent="0.25">
      <c r="A344" s="29">
        <v>45408</v>
      </c>
      <c r="B344" s="72" t="s">
        <v>531</v>
      </c>
      <c r="C344" s="27">
        <v>1010000</v>
      </c>
      <c r="D344" s="25" t="s">
        <v>52</v>
      </c>
      <c r="E344" s="27" t="s">
        <v>44</v>
      </c>
      <c r="F344" s="27">
        <v>1000</v>
      </c>
      <c r="G344" s="25" t="s">
        <v>34</v>
      </c>
      <c r="H344" s="27"/>
      <c r="I344" s="11">
        <f t="shared" si="57"/>
        <v>0</v>
      </c>
      <c r="J344" s="103" t="s">
        <v>312</v>
      </c>
      <c r="K344" s="11"/>
      <c r="L344" s="4">
        <f t="shared" si="58"/>
        <v>345000</v>
      </c>
      <c r="M344" s="4">
        <v>345000</v>
      </c>
      <c r="N344" s="4"/>
      <c r="O344" s="4">
        <f t="shared" si="53"/>
        <v>0</v>
      </c>
      <c r="P344" s="4"/>
      <c r="Q344" s="4"/>
      <c r="R344" s="4">
        <f t="shared" si="59"/>
        <v>665000</v>
      </c>
      <c r="S344" s="4">
        <f>53000+612000</f>
        <v>665000</v>
      </c>
      <c r="T344" s="4"/>
      <c r="U344" s="4">
        <f t="shared" si="60"/>
        <v>0</v>
      </c>
      <c r="V344" s="4"/>
      <c r="W344" s="4"/>
      <c r="X344" s="4">
        <f t="shared" si="61"/>
        <v>0</v>
      </c>
      <c r="Y344" s="4"/>
      <c r="Z344" s="4"/>
      <c r="AA344" s="4">
        <f>C344+I344-L344-O344-U344-X344-R344</f>
        <v>0</v>
      </c>
      <c r="AB344" s="7">
        <v>45413</v>
      </c>
    </row>
    <row r="345" spans="1:28" ht="15.75" x14ac:dyDescent="0.25">
      <c r="A345" s="29">
        <v>45408</v>
      </c>
      <c r="B345" s="73" t="s">
        <v>205</v>
      </c>
      <c r="C345" s="25">
        <v>2000000</v>
      </c>
      <c r="D345" s="27" t="s">
        <v>46</v>
      </c>
      <c r="E345" s="25" t="s">
        <v>42</v>
      </c>
      <c r="F345" s="25">
        <v>500</v>
      </c>
      <c r="G345" s="27" t="s">
        <v>34</v>
      </c>
      <c r="H345" s="25"/>
      <c r="I345" s="11">
        <f t="shared" si="57"/>
        <v>0</v>
      </c>
      <c r="J345" s="31" t="s">
        <v>312</v>
      </c>
      <c r="K345" s="11" t="s">
        <v>1366</v>
      </c>
      <c r="L345" s="4">
        <f t="shared" si="58"/>
        <v>0</v>
      </c>
      <c r="M345" s="4"/>
      <c r="N345" s="4"/>
      <c r="O345" s="4">
        <f t="shared" si="53"/>
        <v>2000000</v>
      </c>
      <c r="P345" s="155">
        <v>2000000</v>
      </c>
      <c r="Q345" s="4"/>
      <c r="R345" s="4">
        <f t="shared" si="59"/>
        <v>0</v>
      </c>
      <c r="S345" s="4"/>
      <c r="T345" s="4"/>
      <c r="U345" s="4">
        <f t="shared" si="60"/>
        <v>0</v>
      </c>
      <c r="V345" s="4"/>
      <c r="W345" s="4"/>
      <c r="X345" s="4">
        <f t="shared" si="61"/>
        <v>0</v>
      </c>
      <c r="Y345" s="4"/>
      <c r="Z345" s="4"/>
      <c r="AA345" s="4">
        <f>C345+I345-L345-O345-U345-X345-R345</f>
        <v>0</v>
      </c>
      <c r="AB345" s="7">
        <v>45413</v>
      </c>
    </row>
    <row r="346" spans="1:28" ht="15.75" hidden="1" x14ac:dyDescent="0.25">
      <c r="A346" s="29">
        <v>45408</v>
      </c>
      <c r="B346" s="73" t="s">
        <v>372</v>
      </c>
      <c r="C346" s="25">
        <v>438750</v>
      </c>
      <c r="D346" s="25" t="s">
        <v>46</v>
      </c>
      <c r="E346" s="25" t="s">
        <v>534</v>
      </c>
      <c r="F346" s="25">
        <v>125</v>
      </c>
      <c r="G346" s="25" t="s">
        <v>34</v>
      </c>
      <c r="H346" s="25"/>
      <c r="I346" s="11">
        <f t="shared" si="57"/>
        <v>0</v>
      </c>
      <c r="J346" s="31" t="s">
        <v>312</v>
      </c>
      <c r="K346" s="11" t="s">
        <v>1367</v>
      </c>
      <c r="L346" s="4">
        <f t="shared" si="58"/>
        <v>0</v>
      </c>
      <c r="M346" s="4"/>
      <c r="N346" s="4"/>
      <c r="O346" s="4">
        <f t="shared" si="53"/>
        <v>438750</v>
      </c>
      <c r="P346" s="4">
        <v>438750</v>
      </c>
      <c r="Q346" s="4"/>
      <c r="R346" s="4">
        <f t="shared" si="59"/>
        <v>0</v>
      </c>
      <c r="S346" s="4"/>
      <c r="T346" s="4"/>
      <c r="U346" s="4">
        <f t="shared" si="60"/>
        <v>0</v>
      </c>
      <c r="V346" s="4"/>
      <c r="W346" s="4"/>
      <c r="X346" s="4">
        <f t="shared" si="61"/>
        <v>0</v>
      </c>
      <c r="Y346" s="4"/>
      <c r="Z346" s="4"/>
      <c r="AA346" s="4">
        <f>C346+I346-L346-O346-U346-X346-R346</f>
        <v>0</v>
      </c>
      <c r="AB346" s="7">
        <v>45413</v>
      </c>
    </row>
    <row r="347" spans="1:28" ht="15.75" hidden="1" x14ac:dyDescent="0.25">
      <c r="A347" s="29">
        <v>45408</v>
      </c>
      <c r="B347" s="73" t="s">
        <v>372</v>
      </c>
      <c r="C347" s="27">
        <v>1605000</v>
      </c>
      <c r="D347" s="25" t="s">
        <v>46</v>
      </c>
      <c r="E347" s="27" t="s">
        <v>87</v>
      </c>
      <c r="F347" s="27">
        <v>1500</v>
      </c>
      <c r="G347" s="25" t="s">
        <v>34</v>
      </c>
      <c r="H347" s="27"/>
      <c r="I347" s="11">
        <f t="shared" si="57"/>
        <v>0</v>
      </c>
      <c r="J347" s="32" t="s">
        <v>312</v>
      </c>
      <c r="K347" s="11" t="s">
        <v>1367</v>
      </c>
      <c r="L347" s="4">
        <f t="shared" si="58"/>
        <v>0</v>
      </c>
      <c r="M347" s="4"/>
      <c r="N347" s="4"/>
      <c r="O347" s="4">
        <f t="shared" si="53"/>
        <v>1605000</v>
      </c>
      <c r="P347" s="4">
        <v>1605000</v>
      </c>
      <c r="Q347" s="4"/>
      <c r="R347" s="4">
        <f t="shared" si="59"/>
        <v>0</v>
      </c>
      <c r="S347" s="4"/>
      <c r="T347" s="4"/>
      <c r="U347" s="4">
        <f t="shared" si="60"/>
        <v>0</v>
      </c>
      <c r="V347" s="4"/>
      <c r="W347" s="4"/>
      <c r="X347" s="4">
        <f t="shared" si="61"/>
        <v>0</v>
      </c>
      <c r="Y347" s="4"/>
      <c r="Z347" s="4"/>
      <c r="AA347" s="4">
        <f>C347+I347-L347-O347-U347-X347-R347</f>
        <v>0</v>
      </c>
      <c r="AB347" s="7">
        <v>45413</v>
      </c>
    </row>
    <row r="348" spans="1:28" ht="15.75" hidden="1" x14ac:dyDescent="0.25">
      <c r="A348" s="29">
        <v>45408</v>
      </c>
      <c r="B348" s="73" t="s">
        <v>73</v>
      </c>
      <c r="C348" s="25">
        <v>6795000</v>
      </c>
      <c r="D348" s="27" t="s">
        <v>46</v>
      </c>
      <c r="E348" s="25" t="s">
        <v>902</v>
      </c>
      <c r="F348" s="25">
        <v>4500</v>
      </c>
      <c r="G348" s="27" t="s">
        <v>34</v>
      </c>
      <c r="H348" s="25"/>
      <c r="I348" s="11">
        <f t="shared" si="57"/>
        <v>0</v>
      </c>
      <c r="J348" s="32" t="s">
        <v>312</v>
      </c>
      <c r="K348" s="11" t="s">
        <v>1345</v>
      </c>
      <c r="L348" s="4">
        <f t="shared" si="58"/>
        <v>0</v>
      </c>
      <c r="M348" s="4"/>
      <c r="N348" s="4"/>
      <c r="O348" s="4">
        <f t="shared" si="53"/>
        <v>6795000</v>
      </c>
      <c r="P348" s="4">
        <v>6795000</v>
      </c>
      <c r="Q348" s="4"/>
      <c r="R348" s="4">
        <f t="shared" si="59"/>
        <v>0</v>
      </c>
      <c r="S348" s="4"/>
      <c r="T348" s="4"/>
      <c r="U348" s="4">
        <f t="shared" si="60"/>
        <v>0</v>
      </c>
      <c r="V348" s="4"/>
      <c r="W348" s="4"/>
      <c r="X348" s="4">
        <f t="shared" si="61"/>
        <v>0</v>
      </c>
      <c r="Y348" s="4"/>
      <c r="Z348" s="4"/>
      <c r="AA348" s="4">
        <f>C348+I348-L348-O348-U348-X348-R348</f>
        <v>0</v>
      </c>
      <c r="AB348" s="7">
        <v>45426</v>
      </c>
    </row>
    <row r="349" spans="1:28" ht="15.75" hidden="1" x14ac:dyDescent="0.25">
      <c r="A349" s="29">
        <v>45408</v>
      </c>
      <c r="B349" s="73" t="s">
        <v>779</v>
      </c>
      <c r="C349" s="25">
        <v>1600000</v>
      </c>
      <c r="D349" s="27" t="s">
        <v>46</v>
      </c>
      <c r="E349" s="25" t="s">
        <v>76</v>
      </c>
      <c r="F349" s="25">
        <v>40</v>
      </c>
      <c r="G349" s="25" t="s">
        <v>77</v>
      </c>
      <c r="H349" s="25"/>
      <c r="I349" s="11">
        <f t="shared" si="57"/>
        <v>0</v>
      </c>
      <c r="J349" s="32" t="s">
        <v>312</v>
      </c>
      <c r="K349" s="11" t="s">
        <v>787</v>
      </c>
      <c r="L349" s="4">
        <f t="shared" si="58"/>
        <v>0</v>
      </c>
      <c r="M349" s="4"/>
      <c r="N349" s="4"/>
      <c r="O349" s="4">
        <f t="shared" si="53"/>
        <v>1600000</v>
      </c>
      <c r="P349" s="4">
        <v>1600000</v>
      </c>
      <c r="Q349" s="4"/>
      <c r="R349" s="4">
        <f t="shared" si="59"/>
        <v>0</v>
      </c>
      <c r="S349" s="4"/>
      <c r="T349" s="4"/>
      <c r="U349" s="4">
        <f t="shared" si="60"/>
        <v>0</v>
      </c>
      <c r="V349" s="4"/>
      <c r="W349" s="4"/>
      <c r="X349" s="4">
        <f t="shared" si="61"/>
        <v>0</v>
      </c>
      <c r="Y349" s="4"/>
      <c r="Z349" s="4"/>
      <c r="AA349" s="4">
        <f>C349+I349-L349-O349-U349-X349-R349</f>
        <v>0</v>
      </c>
      <c r="AB349" s="7">
        <v>45414</v>
      </c>
    </row>
    <row r="350" spans="1:28" ht="15.75" hidden="1" x14ac:dyDescent="0.25">
      <c r="A350" s="29">
        <v>45408</v>
      </c>
      <c r="B350" s="73" t="s">
        <v>107</v>
      </c>
      <c r="C350" s="25">
        <v>6925000</v>
      </c>
      <c r="D350" s="27" t="s">
        <v>52</v>
      </c>
      <c r="E350" s="25" t="s">
        <v>95</v>
      </c>
      <c r="F350" s="25">
        <v>5000</v>
      </c>
      <c r="G350" s="25" t="s">
        <v>34</v>
      </c>
      <c r="H350" s="25"/>
      <c r="I350" s="11">
        <f t="shared" si="57"/>
        <v>0</v>
      </c>
      <c r="J350" s="12" t="s">
        <v>312</v>
      </c>
      <c r="K350" s="11" t="s">
        <v>1387</v>
      </c>
      <c r="L350" s="4">
        <f t="shared" si="58"/>
        <v>0</v>
      </c>
      <c r="M350" s="4"/>
      <c r="N350" s="4"/>
      <c r="O350" s="4">
        <f t="shared" si="53"/>
        <v>6925000</v>
      </c>
      <c r="P350" s="4">
        <v>6925000</v>
      </c>
      <c r="Q350" s="4"/>
      <c r="R350" s="4">
        <f t="shared" si="59"/>
        <v>0</v>
      </c>
      <c r="S350" s="4"/>
      <c r="T350" s="4"/>
      <c r="U350" s="4">
        <f t="shared" si="60"/>
        <v>0</v>
      </c>
      <c r="V350" s="4"/>
      <c r="W350" s="4"/>
      <c r="X350" s="4">
        <f t="shared" si="61"/>
        <v>0</v>
      </c>
      <c r="Y350" s="4"/>
      <c r="Z350" s="4"/>
      <c r="AA350" s="4">
        <f>C350+I350-L350-O350-U350-X350-R350</f>
        <v>0</v>
      </c>
      <c r="AB350" s="7">
        <v>45415</v>
      </c>
    </row>
    <row r="351" spans="1:28" ht="15.75" hidden="1" x14ac:dyDescent="0.25">
      <c r="A351" s="29">
        <v>45408</v>
      </c>
      <c r="B351" s="72" t="s">
        <v>99</v>
      </c>
      <c r="C351" s="25">
        <v>0</v>
      </c>
      <c r="D351" s="25"/>
      <c r="E351" s="25" t="s">
        <v>102</v>
      </c>
      <c r="F351" s="25">
        <v>34.6</v>
      </c>
      <c r="G351" s="25" t="s">
        <v>39</v>
      </c>
      <c r="H351" s="25"/>
      <c r="I351" s="11">
        <f t="shared" si="57"/>
        <v>0</v>
      </c>
      <c r="J351" s="31" t="s">
        <v>324</v>
      </c>
      <c r="K351" s="11"/>
      <c r="L351" s="4">
        <f t="shared" si="58"/>
        <v>0</v>
      </c>
      <c r="M351" s="4"/>
      <c r="N351" s="4"/>
      <c r="O351" s="4">
        <f t="shared" si="53"/>
        <v>0</v>
      </c>
      <c r="P351" s="4"/>
      <c r="Q351" s="4"/>
      <c r="R351" s="4">
        <f t="shared" si="59"/>
        <v>0</v>
      </c>
      <c r="S351" s="4"/>
      <c r="T351" s="4"/>
      <c r="U351" s="4">
        <f t="shared" si="60"/>
        <v>0</v>
      </c>
      <c r="V351" s="4"/>
      <c r="W351" s="4"/>
      <c r="X351" s="4">
        <f t="shared" si="61"/>
        <v>0</v>
      </c>
      <c r="Y351" s="4"/>
      <c r="Z351" s="4"/>
      <c r="AA351" s="4">
        <f>C351+I351-L351-O351-U351-X351-R351</f>
        <v>0</v>
      </c>
      <c r="AB351" s="7"/>
    </row>
    <row r="352" spans="1:28" ht="15.75" hidden="1" x14ac:dyDescent="0.25">
      <c r="A352" s="24">
        <v>45408</v>
      </c>
      <c r="B352" s="72" t="s">
        <v>99</v>
      </c>
      <c r="C352" s="25">
        <v>0</v>
      </c>
      <c r="D352" s="25"/>
      <c r="E352" s="25" t="s">
        <v>120</v>
      </c>
      <c r="F352" s="25">
        <v>24.6</v>
      </c>
      <c r="G352" s="25" t="s">
        <v>39</v>
      </c>
      <c r="H352" s="25"/>
      <c r="I352" s="11">
        <f t="shared" si="57"/>
        <v>0</v>
      </c>
      <c r="J352" s="31" t="s">
        <v>324</v>
      </c>
      <c r="K352" s="11"/>
      <c r="L352" s="4">
        <f t="shared" si="58"/>
        <v>0</v>
      </c>
      <c r="M352" s="4"/>
      <c r="N352" s="4"/>
      <c r="O352" s="4">
        <f t="shared" si="53"/>
        <v>0</v>
      </c>
      <c r="P352" s="4"/>
      <c r="Q352" s="4"/>
      <c r="R352" s="4">
        <f t="shared" si="59"/>
        <v>0</v>
      </c>
      <c r="S352" s="4"/>
      <c r="T352" s="4"/>
      <c r="U352" s="4">
        <f t="shared" si="60"/>
        <v>0</v>
      </c>
      <c r="V352" s="4"/>
      <c r="W352" s="4"/>
      <c r="X352" s="4">
        <f t="shared" si="61"/>
        <v>0</v>
      </c>
      <c r="Y352" s="4"/>
      <c r="Z352" s="4"/>
      <c r="AA352" s="4">
        <f>C352+I352-L352-O352-U352-X352-R352</f>
        <v>0</v>
      </c>
      <c r="AB352" s="7"/>
    </row>
    <row r="353" spans="1:28" ht="15.75" hidden="1" x14ac:dyDescent="0.25">
      <c r="A353" s="29">
        <v>45409</v>
      </c>
      <c r="B353" s="73" t="s">
        <v>261</v>
      </c>
      <c r="C353" s="25">
        <v>5400000</v>
      </c>
      <c r="D353" s="27" t="s">
        <v>46</v>
      </c>
      <c r="E353" s="25" t="s">
        <v>58</v>
      </c>
      <c r="F353" s="25">
        <v>2400</v>
      </c>
      <c r="G353" s="27" t="s">
        <v>34</v>
      </c>
      <c r="H353" s="25"/>
      <c r="I353" s="11">
        <f t="shared" si="57"/>
        <v>0</v>
      </c>
      <c r="J353" s="32" t="s">
        <v>324</v>
      </c>
      <c r="K353" s="11"/>
      <c r="L353" s="4">
        <f t="shared" si="58"/>
        <v>5400000</v>
      </c>
      <c r="M353" s="4">
        <v>5400000</v>
      </c>
      <c r="N353" s="4"/>
      <c r="O353" s="4">
        <f t="shared" si="53"/>
        <v>0</v>
      </c>
      <c r="P353" s="4"/>
      <c r="Q353" s="4"/>
      <c r="R353" s="4">
        <f t="shared" si="59"/>
        <v>0</v>
      </c>
      <c r="S353" s="4"/>
      <c r="T353" s="4"/>
      <c r="U353" s="4">
        <f t="shared" si="60"/>
        <v>0</v>
      </c>
      <c r="V353" s="4"/>
      <c r="W353" s="4"/>
      <c r="X353" s="4">
        <f t="shared" si="61"/>
        <v>0</v>
      </c>
      <c r="Y353" s="4"/>
      <c r="Z353" s="4"/>
      <c r="AA353" s="4">
        <f>C353+I353-L353-O353-U353-X353-R353</f>
        <v>0</v>
      </c>
      <c r="AB353" s="7">
        <v>45433</v>
      </c>
    </row>
    <row r="354" spans="1:28" ht="15.75" hidden="1" x14ac:dyDescent="0.25">
      <c r="A354" s="29">
        <v>45409</v>
      </c>
      <c r="B354" s="27" t="s">
        <v>231</v>
      </c>
      <c r="C354" s="27">
        <v>92000</v>
      </c>
      <c r="D354" s="27" t="s">
        <v>52</v>
      </c>
      <c r="E354" s="27" t="s">
        <v>534</v>
      </c>
      <c r="F354" s="27">
        <v>125</v>
      </c>
      <c r="G354" s="27" t="s">
        <v>34</v>
      </c>
      <c r="H354" s="27"/>
      <c r="I354" s="11">
        <f t="shared" si="57"/>
        <v>0</v>
      </c>
      <c r="J354" s="17" t="s">
        <v>324</v>
      </c>
      <c r="K354" s="11"/>
      <c r="L354" s="4">
        <f t="shared" si="58"/>
        <v>0</v>
      </c>
      <c r="M354" s="4"/>
      <c r="N354" s="4"/>
      <c r="O354" s="4">
        <f t="shared" si="53"/>
        <v>92000</v>
      </c>
      <c r="P354" s="4">
        <v>92000</v>
      </c>
      <c r="Q354" s="4"/>
      <c r="R354" s="4">
        <f t="shared" si="59"/>
        <v>0</v>
      </c>
      <c r="S354" s="4"/>
      <c r="T354" s="4"/>
      <c r="U354" s="4">
        <f t="shared" si="60"/>
        <v>0</v>
      </c>
      <c r="V354" s="4"/>
      <c r="W354" s="4"/>
      <c r="X354" s="4">
        <f t="shared" si="61"/>
        <v>0</v>
      </c>
      <c r="Y354" s="4"/>
      <c r="Z354" s="4"/>
      <c r="AA354" s="4">
        <f>C354+I354-L354-O354-U354-X354-R354</f>
        <v>0</v>
      </c>
      <c r="AB354" s="7">
        <v>45425</v>
      </c>
    </row>
    <row r="355" spans="1:28" ht="15.75" hidden="1" x14ac:dyDescent="0.25">
      <c r="A355" s="29">
        <v>45409</v>
      </c>
      <c r="B355" s="25" t="s">
        <v>309</v>
      </c>
      <c r="C355" s="25">
        <v>1140000</v>
      </c>
      <c r="D355" s="25" t="s">
        <v>52</v>
      </c>
      <c r="E355" s="25" t="s">
        <v>124</v>
      </c>
      <c r="F355" s="25">
        <v>0.95</v>
      </c>
      <c r="G355" s="25" t="s">
        <v>125</v>
      </c>
      <c r="H355" s="25"/>
      <c r="I355" s="11">
        <f t="shared" si="57"/>
        <v>0</v>
      </c>
      <c r="J355" s="31" t="s">
        <v>312</v>
      </c>
      <c r="K355" s="11"/>
      <c r="L355" s="4">
        <f t="shared" si="58"/>
        <v>0</v>
      </c>
      <c r="M355" s="4"/>
      <c r="N355" s="4"/>
      <c r="O355" s="4">
        <f t="shared" si="53"/>
        <v>1040000</v>
      </c>
      <c r="P355" s="4">
        <v>1040000</v>
      </c>
      <c r="Q355" s="4"/>
      <c r="R355" s="4">
        <f t="shared" si="59"/>
        <v>0</v>
      </c>
      <c r="S355" s="4"/>
      <c r="T355" s="4"/>
      <c r="U355" s="4">
        <f t="shared" si="60"/>
        <v>100000</v>
      </c>
      <c r="V355" s="4"/>
      <c r="W355" s="4">
        <v>100000</v>
      </c>
      <c r="X355" s="4">
        <f t="shared" si="61"/>
        <v>0</v>
      </c>
      <c r="Y355" s="4"/>
      <c r="Z355" s="4"/>
      <c r="AA355" s="4">
        <f>C355+I355-L355-O355-U355-X355-R355</f>
        <v>0</v>
      </c>
      <c r="AB355" s="7">
        <v>45432</v>
      </c>
    </row>
    <row r="356" spans="1:28" ht="15.75" hidden="1" x14ac:dyDescent="0.25">
      <c r="A356" s="24">
        <v>45409</v>
      </c>
      <c r="B356" s="72" t="s">
        <v>122</v>
      </c>
      <c r="C356" s="25">
        <v>45760000</v>
      </c>
      <c r="D356" s="25" t="s">
        <v>46</v>
      </c>
      <c r="E356" s="25" t="s">
        <v>298</v>
      </c>
      <c r="F356" s="25">
        <v>10400</v>
      </c>
      <c r="G356" s="25" t="s">
        <v>34</v>
      </c>
      <c r="H356" s="25"/>
      <c r="I356" s="11">
        <f t="shared" si="57"/>
        <v>0</v>
      </c>
      <c r="J356" s="26" t="s">
        <v>28</v>
      </c>
      <c r="K356" s="11"/>
      <c r="L356" s="4">
        <f t="shared" si="58"/>
        <v>0</v>
      </c>
      <c r="M356" s="4"/>
      <c r="N356" s="4"/>
      <c r="O356" s="4">
        <f t="shared" si="53"/>
        <v>0</v>
      </c>
      <c r="P356" s="4"/>
      <c r="Q356" s="4"/>
      <c r="R356" s="4">
        <f t="shared" si="59"/>
        <v>0</v>
      </c>
      <c r="S356" s="4"/>
      <c r="T356" s="4"/>
      <c r="U356" s="4">
        <f t="shared" si="60"/>
        <v>0</v>
      </c>
      <c r="V356" s="4"/>
      <c r="W356" s="4"/>
      <c r="X356" s="4">
        <f t="shared" si="61"/>
        <v>0</v>
      </c>
      <c r="Y356" s="4"/>
      <c r="Z356" s="4"/>
      <c r="AA356" s="4">
        <f>C356+I356-L356-O356-U356-X356-R356</f>
        <v>45760000</v>
      </c>
      <c r="AB356" s="7"/>
    </row>
    <row r="357" spans="1:28" ht="15.75" hidden="1" x14ac:dyDescent="0.25">
      <c r="A357" s="29">
        <v>45411</v>
      </c>
      <c r="B357" s="72" t="s">
        <v>99</v>
      </c>
      <c r="C357" s="25">
        <v>0</v>
      </c>
      <c r="D357" s="25"/>
      <c r="E357" s="25" t="s">
        <v>120</v>
      </c>
      <c r="F357" s="25">
        <v>24.6</v>
      </c>
      <c r="G357" s="25" t="s">
        <v>39</v>
      </c>
      <c r="H357" s="25"/>
      <c r="I357" s="11">
        <f t="shared" si="57"/>
        <v>0</v>
      </c>
      <c r="J357" s="31" t="s">
        <v>324</v>
      </c>
      <c r="K357" s="11"/>
      <c r="L357" s="4">
        <f t="shared" si="58"/>
        <v>0</v>
      </c>
      <c r="M357" s="4"/>
      <c r="N357" s="4"/>
      <c r="O357" s="4">
        <f t="shared" si="53"/>
        <v>0</v>
      </c>
      <c r="P357" s="4"/>
      <c r="Q357" s="4"/>
      <c r="R357" s="4">
        <f t="shared" si="59"/>
        <v>0</v>
      </c>
      <c r="S357" s="4"/>
      <c r="T357" s="4"/>
      <c r="U357" s="4">
        <f t="shared" si="60"/>
        <v>0</v>
      </c>
      <c r="V357" s="4"/>
      <c r="W357" s="4"/>
      <c r="X357" s="4">
        <f t="shared" si="61"/>
        <v>0</v>
      </c>
      <c r="Y357" s="4"/>
      <c r="Z357" s="4"/>
      <c r="AA357" s="4">
        <f>C357+I357-L357-O357-U357-X357-R357</f>
        <v>0</v>
      </c>
      <c r="AB357" s="7"/>
    </row>
    <row r="358" spans="1:28" ht="15.75" hidden="1" x14ac:dyDescent="0.25">
      <c r="A358" s="29">
        <v>45411</v>
      </c>
      <c r="B358" s="72" t="s">
        <v>99</v>
      </c>
      <c r="C358" s="27">
        <v>0</v>
      </c>
      <c r="D358" s="25"/>
      <c r="E358" s="27" t="s">
        <v>102</v>
      </c>
      <c r="F358" s="27">
        <v>35</v>
      </c>
      <c r="G358" s="25" t="s">
        <v>39</v>
      </c>
      <c r="H358" s="27"/>
      <c r="I358" s="11">
        <f t="shared" si="57"/>
        <v>0</v>
      </c>
      <c r="J358" s="31" t="s">
        <v>324</v>
      </c>
      <c r="K358" s="11"/>
      <c r="L358" s="4">
        <f t="shared" si="58"/>
        <v>0</v>
      </c>
      <c r="M358" s="4"/>
      <c r="N358" s="4"/>
      <c r="O358" s="4">
        <f t="shared" si="53"/>
        <v>0</v>
      </c>
      <c r="P358" s="4"/>
      <c r="Q358" s="4"/>
      <c r="R358" s="4">
        <f t="shared" si="59"/>
        <v>0</v>
      </c>
      <c r="S358" s="4"/>
      <c r="T358" s="4"/>
      <c r="U358" s="4">
        <f t="shared" si="60"/>
        <v>0</v>
      </c>
      <c r="V358" s="4"/>
      <c r="W358" s="4"/>
      <c r="X358" s="4">
        <f t="shared" si="61"/>
        <v>0</v>
      </c>
      <c r="Y358" s="4"/>
      <c r="Z358" s="4"/>
      <c r="AA358" s="4">
        <f>C358+I358-L358-O358-U358-X358-R358</f>
        <v>0</v>
      </c>
      <c r="AB358" s="7"/>
    </row>
    <row r="359" spans="1:28" ht="15.75" hidden="1" x14ac:dyDescent="0.25">
      <c r="A359" s="29">
        <v>45411</v>
      </c>
      <c r="B359" s="72" t="s">
        <v>99</v>
      </c>
      <c r="C359" s="25">
        <v>0</v>
      </c>
      <c r="D359" s="27"/>
      <c r="E359" s="25" t="s">
        <v>102</v>
      </c>
      <c r="F359" s="25">
        <v>69.099999999999994</v>
      </c>
      <c r="G359" s="25" t="s">
        <v>39</v>
      </c>
      <c r="H359" s="25"/>
      <c r="I359" s="11">
        <f t="shared" si="57"/>
        <v>0</v>
      </c>
      <c r="J359" s="31" t="s">
        <v>324</v>
      </c>
      <c r="K359" s="11"/>
      <c r="L359" s="4">
        <f t="shared" si="58"/>
        <v>0</v>
      </c>
      <c r="M359" s="4"/>
      <c r="N359" s="4"/>
      <c r="O359" s="4">
        <f t="shared" si="53"/>
        <v>0</v>
      </c>
      <c r="P359" s="4"/>
      <c r="Q359" s="4"/>
      <c r="R359" s="4">
        <f t="shared" si="59"/>
        <v>0</v>
      </c>
      <c r="S359" s="4"/>
      <c r="T359" s="4"/>
      <c r="U359" s="4">
        <f t="shared" si="60"/>
        <v>0</v>
      </c>
      <c r="V359" s="4"/>
      <c r="W359" s="4"/>
      <c r="X359" s="4">
        <f t="shared" si="61"/>
        <v>0</v>
      </c>
      <c r="Y359" s="4"/>
      <c r="Z359" s="4"/>
      <c r="AA359" s="4">
        <f>C359+I359-L359-O359-U359-X359-R359</f>
        <v>0</v>
      </c>
      <c r="AB359" s="7"/>
    </row>
    <row r="360" spans="1:28" ht="15.75" hidden="1" x14ac:dyDescent="0.25">
      <c r="A360" s="29">
        <v>45411</v>
      </c>
      <c r="B360" s="72" t="s">
        <v>99</v>
      </c>
      <c r="C360" s="27">
        <v>0</v>
      </c>
      <c r="D360" s="27"/>
      <c r="E360" s="27" t="s">
        <v>273</v>
      </c>
      <c r="F360" s="27">
        <v>27.6</v>
      </c>
      <c r="G360" s="25" t="s">
        <v>39</v>
      </c>
      <c r="H360" s="27"/>
      <c r="I360" s="11">
        <f t="shared" si="57"/>
        <v>0</v>
      </c>
      <c r="J360" s="31" t="s">
        <v>324</v>
      </c>
      <c r="K360" s="11"/>
      <c r="L360" s="4">
        <f t="shared" si="58"/>
        <v>0</v>
      </c>
      <c r="M360" s="4"/>
      <c r="N360" s="4"/>
      <c r="O360" s="4">
        <f t="shared" si="53"/>
        <v>0</v>
      </c>
      <c r="P360" s="4"/>
      <c r="Q360" s="4"/>
      <c r="R360" s="4">
        <f t="shared" si="59"/>
        <v>0</v>
      </c>
      <c r="S360" s="4"/>
      <c r="T360" s="4"/>
      <c r="U360" s="4">
        <f t="shared" si="60"/>
        <v>0</v>
      </c>
      <c r="V360" s="4"/>
      <c r="W360" s="4"/>
      <c r="X360" s="4">
        <f t="shared" si="61"/>
        <v>0</v>
      </c>
      <c r="Y360" s="4"/>
      <c r="Z360" s="4"/>
      <c r="AA360" s="4">
        <f>C360+I360-L360-O360-U360-X360-R360</f>
        <v>0</v>
      </c>
      <c r="AB360" s="7"/>
    </row>
    <row r="361" spans="1:28" ht="15.75" hidden="1" x14ac:dyDescent="0.25">
      <c r="A361" s="29">
        <v>45411</v>
      </c>
      <c r="B361" s="72" t="s">
        <v>134</v>
      </c>
      <c r="C361" s="25">
        <v>2250000</v>
      </c>
      <c r="D361" s="27" t="s">
        <v>52</v>
      </c>
      <c r="E361" s="25" t="s">
        <v>42</v>
      </c>
      <c r="F361" s="25">
        <v>500</v>
      </c>
      <c r="G361" s="27" t="s">
        <v>34</v>
      </c>
      <c r="H361" s="25"/>
      <c r="I361" s="11">
        <f t="shared" si="57"/>
        <v>0</v>
      </c>
      <c r="J361" s="28" t="s">
        <v>28</v>
      </c>
      <c r="K361" s="11"/>
      <c r="L361" s="4">
        <f t="shared" si="58"/>
        <v>0</v>
      </c>
      <c r="M361" s="4"/>
      <c r="N361" s="4"/>
      <c r="O361" s="4">
        <f t="shared" si="53"/>
        <v>0</v>
      </c>
      <c r="P361" s="4"/>
      <c r="Q361" s="4"/>
      <c r="R361" s="4">
        <f t="shared" si="59"/>
        <v>0</v>
      </c>
      <c r="S361" s="4"/>
      <c r="T361" s="4"/>
      <c r="U361" s="4">
        <f t="shared" si="60"/>
        <v>0</v>
      </c>
      <c r="V361" s="4"/>
      <c r="W361" s="4"/>
      <c r="X361" s="4">
        <f t="shared" si="61"/>
        <v>0</v>
      </c>
      <c r="Y361" s="4"/>
      <c r="Z361" s="4"/>
      <c r="AA361" s="4">
        <f>C361+I361-L361-O361-U361-X361-R361</f>
        <v>2250000</v>
      </c>
      <c r="AB361" s="7"/>
    </row>
    <row r="362" spans="1:28" ht="15.75" hidden="1" x14ac:dyDescent="0.25">
      <c r="A362" s="29">
        <v>45411</v>
      </c>
      <c r="B362" s="72" t="s">
        <v>134</v>
      </c>
      <c r="C362" s="27">
        <v>915000</v>
      </c>
      <c r="D362" s="27" t="s">
        <v>52</v>
      </c>
      <c r="E362" s="25" t="s">
        <v>109</v>
      </c>
      <c r="F362" s="27">
        <v>750</v>
      </c>
      <c r="G362" s="27" t="s">
        <v>34</v>
      </c>
      <c r="H362" s="27"/>
      <c r="I362" s="11">
        <f t="shared" si="57"/>
        <v>0</v>
      </c>
      <c r="J362" s="28" t="s">
        <v>28</v>
      </c>
      <c r="K362" s="11"/>
      <c r="L362" s="4">
        <f t="shared" si="58"/>
        <v>0</v>
      </c>
      <c r="M362" s="4"/>
      <c r="N362" s="4"/>
      <c r="O362" s="4">
        <f t="shared" si="53"/>
        <v>0</v>
      </c>
      <c r="P362" s="4"/>
      <c r="Q362" s="4"/>
      <c r="R362" s="4">
        <f t="shared" si="59"/>
        <v>0</v>
      </c>
      <c r="S362" s="4"/>
      <c r="T362" s="4"/>
      <c r="U362" s="4">
        <f t="shared" si="60"/>
        <v>0</v>
      </c>
      <c r="V362" s="4"/>
      <c r="W362" s="4"/>
      <c r="X362" s="4">
        <f t="shared" si="61"/>
        <v>0</v>
      </c>
      <c r="Y362" s="4"/>
      <c r="Z362" s="4"/>
      <c r="AA362" s="4">
        <f>C362+I362-L362-O362-U362-X362-R362</f>
        <v>915000</v>
      </c>
      <c r="AB362" s="7"/>
    </row>
    <row r="363" spans="1:28" ht="15.75" hidden="1" x14ac:dyDescent="0.25">
      <c r="A363" s="29">
        <v>45411</v>
      </c>
      <c r="B363" s="72" t="s">
        <v>134</v>
      </c>
      <c r="C363" s="25">
        <v>260000</v>
      </c>
      <c r="D363" s="27" t="s">
        <v>52</v>
      </c>
      <c r="E363" s="25" t="s">
        <v>129</v>
      </c>
      <c r="F363" s="25">
        <v>4</v>
      </c>
      <c r="G363" s="25" t="s">
        <v>77</v>
      </c>
      <c r="H363" s="25"/>
      <c r="I363" s="11">
        <f t="shared" si="57"/>
        <v>0</v>
      </c>
      <c r="J363" s="28" t="s">
        <v>28</v>
      </c>
      <c r="K363" s="11"/>
      <c r="L363" s="4">
        <f t="shared" si="58"/>
        <v>0</v>
      </c>
      <c r="M363" s="4"/>
      <c r="N363" s="4"/>
      <c r="O363" s="4">
        <f t="shared" si="53"/>
        <v>0</v>
      </c>
      <c r="P363" s="4"/>
      <c r="Q363" s="4"/>
      <c r="R363" s="4">
        <f t="shared" si="59"/>
        <v>0</v>
      </c>
      <c r="S363" s="4"/>
      <c r="T363" s="4"/>
      <c r="U363" s="4">
        <f t="shared" si="60"/>
        <v>0</v>
      </c>
      <c r="V363" s="4"/>
      <c r="W363" s="4"/>
      <c r="X363" s="4">
        <f t="shared" si="61"/>
        <v>0</v>
      </c>
      <c r="Y363" s="4"/>
      <c r="Z363" s="4"/>
      <c r="AA363" s="4">
        <f>C363+I363-L363-O363-U363-X363-R363</f>
        <v>260000</v>
      </c>
      <c r="AB363" s="7"/>
    </row>
    <row r="364" spans="1:28" ht="15.75" hidden="1" x14ac:dyDescent="0.25">
      <c r="A364" s="29">
        <v>45411</v>
      </c>
      <c r="B364" s="72" t="s">
        <v>99</v>
      </c>
      <c r="C364" s="25">
        <v>0</v>
      </c>
      <c r="D364" s="25"/>
      <c r="E364" s="25" t="s">
        <v>102</v>
      </c>
      <c r="F364" s="25">
        <v>31.8</v>
      </c>
      <c r="G364" s="27" t="s">
        <v>39</v>
      </c>
      <c r="H364" s="25"/>
      <c r="I364" s="11">
        <f t="shared" si="57"/>
        <v>0</v>
      </c>
      <c r="J364" s="31" t="s">
        <v>324</v>
      </c>
      <c r="K364" s="11"/>
      <c r="L364" s="4">
        <f t="shared" si="58"/>
        <v>0</v>
      </c>
      <c r="M364" s="4"/>
      <c r="N364" s="4"/>
      <c r="O364" s="4">
        <f t="shared" si="53"/>
        <v>0</v>
      </c>
      <c r="P364" s="4"/>
      <c r="Q364" s="4"/>
      <c r="R364" s="4">
        <f t="shared" si="59"/>
        <v>0</v>
      </c>
      <c r="S364" s="4"/>
      <c r="T364" s="4"/>
      <c r="U364" s="4">
        <f t="shared" si="60"/>
        <v>0</v>
      </c>
      <c r="V364" s="4"/>
      <c r="W364" s="4"/>
      <c r="X364" s="4">
        <f t="shared" si="61"/>
        <v>0</v>
      </c>
      <c r="Y364" s="4"/>
      <c r="Z364" s="4"/>
      <c r="AA364" s="4">
        <f>C364+I364-L364-O364-U364-X364-R364</f>
        <v>0</v>
      </c>
      <c r="AB364" s="7"/>
    </row>
    <row r="365" spans="1:28" ht="15.75" hidden="1" x14ac:dyDescent="0.25">
      <c r="A365" s="29">
        <v>45411</v>
      </c>
      <c r="B365" s="72" t="s">
        <v>99</v>
      </c>
      <c r="C365" s="27">
        <v>0</v>
      </c>
      <c r="D365" s="25"/>
      <c r="E365" s="27" t="s">
        <v>106</v>
      </c>
      <c r="F365" s="27">
        <v>33.5</v>
      </c>
      <c r="G365" s="25" t="s">
        <v>39</v>
      </c>
      <c r="H365" s="27"/>
      <c r="I365" s="11">
        <f t="shared" si="57"/>
        <v>0</v>
      </c>
      <c r="J365" s="31" t="s">
        <v>324</v>
      </c>
      <c r="K365" s="11"/>
      <c r="L365" s="4">
        <f t="shared" si="58"/>
        <v>0</v>
      </c>
      <c r="M365" s="4"/>
      <c r="N365" s="4"/>
      <c r="O365" s="4">
        <f t="shared" si="53"/>
        <v>0</v>
      </c>
      <c r="P365" s="4"/>
      <c r="Q365" s="4"/>
      <c r="R365" s="4">
        <f t="shared" si="59"/>
        <v>0</v>
      </c>
      <c r="S365" s="4"/>
      <c r="T365" s="4"/>
      <c r="U365" s="4">
        <f t="shared" si="60"/>
        <v>0</v>
      </c>
      <c r="V365" s="4"/>
      <c r="W365" s="4"/>
      <c r="X365" s="4">
        <f t="shared" si="61"/>
        <v>0</v>
      </c>
      <c r="Y365" s="4"/>
      <c r="Z365" s="4"/>
      <c r="AA365" s="4">
        <f>C365+I365-L365-O365-U365-X365-R365</f>
        <v>0</v>
      </c>
      <c r="AB365" s="7"/>
    </row>
    <row r="366" spans="1:28" ht="15.75" hidden="1" x14ac:dyDescent="0.25">
      <c r="A366" s="29">
        <v>45411</v>
      </c>
      <c r="B366" s="72" t="s">
        <v>73</v>
      </c>
      <c r="C366" s="27">
        <v>1065000</v>
      </c>
      <c r="D366" s="25" t="s">
        <v>46</v>
      </c>
      <c r="E366" s="27" t="s">
        <v>60</v>
      </c>
      <c r="F366" s="27">
        <v>750</v>
      </c>
      <c r="G366" s="27" t="s">
        <v>34</v>
      </c>
      <c r="H366" s="27"/>
      <c r="I366" s="11">
        <f t="shared" si="57"/>
        <v>0</v>
      </c>
      <c r="J366" s="32" t="s">
        <v>324</v>
      </c>
      <c r="K366" s="11"/>
      <c r="L366" s="4">
        <f t="shared" si="58"/>
        <v>1065000</v>
      </c>
      <c r="M366" s="4">
        <v>1065000</v>
      </c>
      <c r="N366" s="4"/>
      <c r="O366" s="4">
        <f t="shared" si="53"/>
        <v>0</v>
      </c>
      <c r="P366" s="4"/>
      <c r="Q366" s="4"/>
      <c r="R366" s="4">
        <f t="shared" si="59"/>
        <v>0</v>
      </c>
      <c r="S366" s="4"/>
      <c r="T366" s="4"/>
      <c r="U366" s="4">
        <f t="shared" si="60"/>
        <v>0</v>
      </c>
      <c r="V366" s="4"/>
      <c r="W366" s="4"/>
      <c r="X366" s="4">
        <f t="shared" si="61"/>
        <v>0</v>
      </c>
      <c r="Y366" s="4"/>
      <c r="Z366" s="4"/>
      <c r="AA366" s="4">
        <f>C366+I366-L366-O366-U366-X366-R366</f>
        <v>0</v>
      </c>
      <c r="AB366" s="7">
        <v>45435</v>
      </c>
    </row>
    <row r="367" spans="1:28" ht="15.75" hidden="1" x14ac:dyDescent="0.25">
      <c r="A367" s="29">
        <v>45411</v>
      </c>
      <c r="B367" s="72" t="s">
        <v>73</v>
      </c>
      <c r="C367" s="25">
        <v>755000</v>
      </c>
      <c r="D367" s="25" t="s">
        <v>46</v>
      </c>
      <c r="E367" s="25" t="s">
        <v>179</v>
      </c>
      <c r="F367" s="27">
        <v>500</v>
      </c>
      <c r="G367" s="27" t="s">
        <v>34</v>
      </c>
      <c r="H367" s="25"/>
      <c r="I367" s="11">
        <f t="shared" si="57"/>
        <v>0</v>
      </c>
      <c r="J367" s="28" t="s">
        <v>28</v>
      </c>
      <c r="K367" s="11"/>
      <c r="L367" s="4">
        <f t="shared" si="58"/>
        <v>0</v>
      </c>
      <c r="M367" s="4"/>
      <c r="N367" s="4"/>
      <c r="O367" s="4">
        <f t="shared" si="53"/>
        <v>0</v>
      </c>
      <c r="P367" s="4"/>
      <c r="Q367" s="4"/>
      <c r="R367" s="4">
        <f t="shared" si="59"/>
        <v>0</v>
      </c>
      <c r="S367" s="4"/>
      <c r="T367" s="4"/>
      <c r="U367" s="4">
        <f t="shared" si="60"/>
        <v>0</v>
      </c>
      <c r="V367" s="4"/>
      <c r="W367" s="4"/>
      <c r="X367" s="4">
        <f t="shared" si="61"/>
        <v>0</v>
      </c>
      <c r="Y367" s="4"/>
      <c r="Z367" s="4"/>
      <c r="AA367" s="4">
        <f>C367+I367-L367-O367-U367-X367-R367</f>
        <v>755000</v>
      </c>
      <c r="AB367" s="7"/>
    </row>
    <row r="368" spans="1:28" ht="15.75" hidden="1" x14ac:dyDescent="0.25">
      <c r="A368" s="29">
        <v>45411</v>
      </c>
      <c r="B368" s="73" t="s">
        <v>99</v>
      </c>
      <c r="C368" s="27">
        <v>0</v>
      </c>
      <c r="D368" s="27"/>
      <c r="E368" s="27" t="s">
        <v>158</v>
      </c>
      <c r="F368" s="27">
        <v>60.5</v>
      </c>
      <c r="G368" s="27" t="s">
        <v>39</v>
      </c>
      <c r="H368" s="27"/>
      <c r="I368" s="11">
        <f t="shared" si="57"/>
        <v>0</v>
      </c>
      <c r="J368" s="31" t="s">
        <v>324</v>
      </c>
      <c r="K368" s="11"/>
      <c r="L368" s="4">
        <f t="shared" si="58"/>
        <v>0</v>
      </c>
      <c r="M368" s="4"/>
      <c r="N368" s="4"/>
      <c r="O368" s="4">
        <f t="shared" si="53"/>
        <v>0</v>
      </c>
      <c r="P368" s="4"/>
      <c r="Q368" s="4"/>
      <c r="R368" s="4">
        <f t="shared" si="59"/>
        <v>0</v>
      </c>
      <c r="S368" s="4"/>
      <c r="T368" s="4"/>
      <c r="U368" s="4">
        <f t="shared" si="60"/>
        <v>0</v>
      </c>
      <c r="V368" s="4"/>
      <c r="W368" s="4"/>
      <c r="X368" s="4">
        <f t="shared" si="61"/>
        <v>0</v>
      </c>
      <c r="Y368" s="4"/>
      <c r="Z368" s="4"/>
      <c r="AA368" s="4">
        <f>C368+I368-L368-O368-U368-X368-R368</f>
        <v>0</v>
      </c>
      <c r="AB368" s="7"/>
    </row>
    <row r="369" spans="1:28" ht="15.75" hidden="1" x14ac:dyDescent="0.25">
      <c r="A369" s="29">
        <v>45412</v>
      </c>
      <c r="B369" s="73" t="s">
        <v>99</v>
      </c>
      <c r="C369" s="25">
        <v>0</v>
      </c>
      <c r="D369" s="27"/>
      <c r="E369" s="25" t="s">
        <v>102</v>
      </c>
      <c r="F369" s="25">
        <v>35</v>
      </c>
      <c r="G369" s="25" t="s">
        <v>39</v>
      </c>
      <c r="H369" s="25"/>
      <c r="I369" s="11">
        <f t="shared" si="57"/>
        <v>0</v>
      </c>
      <c r="J369" s="31" t="s">
        <v>324</v>
      </c>
      <c r="K369" s="11"/>
      <c r="L369" s="4">
        <f t="shared" si="58"/>
        <v>0</v>
      </c>
      <c r="M369" s="4"/>
      <c r="N369" s="4"/>
      <c r="O369" s="4">
        <f t="shared" ref="O369:O386" si="62">P369+Q369</f>
        <v>0</v>
      </c>
      <c r="P369" s="4"/>
      <c r="Q369" s="4"/>
      <c r="R369" s="4">
        <f t="shared" si="59"/>
        <v>0</v>
      </c>
      <c r="S369" s="4"/>
      <c r="T369" s="4"/>
      <c r="U369" s="4">
        <f t="shared" si="60"/>
        <v>0</v>
      </c>
      <c r="V369" s="4"/>
      <c r="W369" s="4"/>
      <c r="X369" s="4">
        <f t="shared" si="61"/>
        <v>0</v>
      </c>
      <c r="Y369" s="4"/>
      <c r="Z369" s="4"/>
      <c r="AA369" s="4">
        <f>C369+I369-L369-O369-U369-X369-R369</f>
        <v>0</v>
      </c>
      <c r="AB369" s="7"/>
    </row>
    <row r="370" spans="1:28" ht="15.75" hidden="1" x14ac:dyDescent="0.25">
      <c r="A370" s="29">
        <v>45412</v>
      </c>
      <c r="B370" s="27" t="s">
        <v>99</v>
      </c>
      <c r="C370" s="25">
        <v>0</v>
      </c>
      <c r="D370" s="27"/>
      <c r="E370" s="25" t="s">
        <v>100</v>
      </c>
      <c r="F370" s="25">
        <v>27.1</v>
      </c>
      <c r="G370" s="25" t="s">
        <v>39</v>
      </c>
      <c r="H370" s="25"/>
      <c r="I370" s="11">
        <f t="shared" si="57"/>
        <v>0</v>
      </c>
      <c r="J370" s="28" t="s">
        <v>28</v>
      </c>
      <c r="K370" s="11"/>
      <c r="L370" s="4">
        <f t="shared" si="58"/>
        <v>0</v>
      </c>
      <c r="M370" s="4"/>
      <c r="N370" s="4"/>
      <c r="O370" s="4">
        <f t="shared" si="62"/>
        <v>0</v>
      </c>
      <c r="P370" s="4"/>
      <c r="Q370" s="4"/>
      <c r="R370" s="4">
        <f t="shared" si="59"/>
        <v>0</v>
      </c>
      <c r="S370" s="4"/>
      <c r="T370" s="4"/>
      <c r="U370" s="4">
        <f t="shared" si="60"/>
        <v>0</v>
      </c>
      <c r="V370" s="4"/>
      <c r="W370" s="4"/>
      <c r="X370" s="4">
        <f t="shared" si="61"/>
        <v>0</v>
      </c>
      <c r="Y370" s="4"/>
      <c r="Z370" s="4"/>
      <c r="AA370" s="4">
        <f>C370+I370-L370-O370-U370-X370-R370</f>
        <v>0</v>
      </c>
      <c r="AB370" s="7"/>
    </row>
    <row r="371" spans="1:28" ht="15.75" hidden="1" x14ac:dyDescent="0.25">
      <c r="A371" s="29">
        <v>45412</v>
      </c>
      <c r="B371" s="73" t="s">
        <v>200</v>
      </c>
      <c r="C371" s="25">
        <v>65000</v>
      </c>
      <c r="D371" s="27" t="s">
        <v>52</v>
      </c>
      <c r="E371" s="25" t="s">
        <v>127</v>
      </c>
      <c r="F371" s="25">
        <v>1</v>
      </c>
      <c r="G371" s="25" t="s">
        <v>39</v>
      </c>
      <c r="H371" s="25"/>
      <c r="I371" s="11">
        <f t="shared" si="57"/>
        <v>0</v>
      </c>
      <c r="J371" s="32" t="s">
        <v>312</v>
      </c>
      <c r="K371" s="11"/>
      <c r="L371" s="4">
        <f t="shared" si="58"/>
        <v>0</v>
      </c>
      <c r="M371" s="4"/>
      <c r="N371" s="4"/>
      <c r="O371" s="4">
        <f t="shared" si="62"/>
        <v>65000</v>
      </c>
      <c r="P371" s="4">
        <v>65000</v>
      </c>
      <c r="Q371" s="4"/>
      <c r="R371" s="4">
        <f t="shared" si="59"/>
        <v>0</v>
      </c>
      <c r="S371" s="4"/>
      <c r="T371" s="4"/>
      <c r="U371" s="4">
        <f t="shared" si="60"/>
        <v>0</v>
      </c>
      <c r="V371" s="4"/>
      <c r="W371" s="4"/>
      <c r="X371" s="4">
        <f t="shared" si="61"/>
        <v>0</v>
      </c>
      <c r="Y371" s="4"/>
      <c r="Z371" s="4"/>
      <c r="AA371" s="4">
        <f>C371+I371-L371-O371-U371-X371-R371</f>
        <v>0</v>
      </c>
      <c r="AB371" s="7">
        <v>45435</v>
      </c>
    </row>
    <row r="372" spans="1:28" ht="15.75" hidden="1" x14ac:dyDescent="0.25">
      <c r="A372" s="29">
        <v>45412</v>
      </c>
      <c r="B372" s="73" t="s">
        <v>231</v>
      </c>
      <c r="C372" s="27">
        <v>2840000</v>
      </c>
      <c r="D372" s="27" t="s">
        <v>52</v>
      </c>
      <c r="E372" s="25" t="s">
        <v>60</v>
      </c>
      <c r="F372" s="27">
        <v>2000</v>
      </c>
      <c r="G372" s="25" t="s">
        <v>34</v>
      </c>
      <c r="H372" s="27"/>
      <c r="I372" s="11">
        <f t="shared" si="57"/>
        <v>0</v>
      </c>
      <c r="J372" s="17" t="s">
        <v>324</v>
      </c>
      <c r="K372" s="11"/>
      <c r="L372" s="4">
        <f t="shared" si="58"/>
        <v>0</v>
      </c>
      <c r="M372" s="4"/>
      <c r="N372" s="4"/>
      <c r="O372" s="4">
        <f t="shared" si="62"/>
        <v>2840000</v>
      </c>
      <c r="P372" s="4">
        <v>1910000</v>
      </c>
      <c r="Q372" s="4">
        <v>930000</v>
      </c>
      <c r="R372" s="4">
        <f t="shared" si="59"/>
        <v>0</v>
      </c>
      <c r="S372" s="4"/>
      <c r="T372" s="4"/>
      <c r="U372" s="4">
        <f t="shared" si="60"/>
        <v>0</v>
      </c>
      <c r="V372" s="4"/>
      <c r="W372" s="4"/>
      <c r="X372" s="4">
        <f t="shared" si="61"/>
        <v>0</v>
      </c>
      <c r="Y372" s="4"/>
      <c r="Z372" s="4"/>
      <c r="AA372" s="4">
        <f>C372+I372-L372-O372-U372-X372-R372</f>
        <v>0</v>
      </c>
      <c r="AB372" s="7">
        <v>45425</v>
      </c>
    </row>
    <row r="373" spans="1:28" ht="15.75" hidden="1" x14ac:dyDescent="0.25">
      <c r="A373" s="29">
        <v>45412</v>
      </c>
      <c r="B373" s="73" t="s">
        <v>304</v>
      </c>
      <c r="C373" s="27">
        <v>18000000</v>
      </c>
      <c r="D373" s="27" t="s">
        <v>46</v>
      </c>
      <c r="E373" s="27" t="s">
        <v>64</v>
      </c>
      <c r="F373" s="27">
        <v>300</v>
      </c>
      <c r="G373" s="27" t="s">
        <v>39</v>
      </c>
      <c r="H373" s="27"/>
      <c r="I373" s="11">
        <f t="shared" si="57"/>
        <v>0</v>
      </c>
      <c r="J373" s="32" t="s">
        <v>312</v>
      </c>
      <c r="K373" s="11"/>
      <c r="L373" s="4">
        <f t="shared" si="58"/>
        <v>0</v>
      </c>
      <c r="M373" s="4"/>
      <c r="N373" s="4"/>
      <c r="O373" s="4">
        <f t="shared" si="62"/>
        <v>18000000</v>
      </c>
      <c r="P373" s="4">
        <v>18000000</v>
      </c>
      <c r="Q373" s="4"/>
      <c r="R373" s="4">
        <f t="shared" si="59"/>
        <v>0</v>
      </c>
      <c r="S373" s="4"/>
      <c r="T373" s="4"/>
      <c r="U373" s="4">
        <f t="shared" si="60"/>
        <v>0</v>
      </c>
      <c r="V373" s="4"/>
      <c r="W373" s="4"/>
      <c r="X373" s="4">
        <f t="shared" si="61"/>
        <v>0</v>
      </c>
      <c r="Y373" s="4"/>
      <c r="Z373" s="4"/>
      <c r="AA373" s="4">
        <f>C373+I373-L373-O373-U373-X373-R373</f>
        <v>0</v>
      </c>
      <c r="AB373" s="7">
        <v>45432</v>
      </c>
    </row>
    <row r="374" spans="1:28" ht="15.75" hidden="1" x14ac:dyDescent="0.25">
      <c r="A374" s="29">
        <v>45412</v>
      </c>
      <c r="B374" s="73" t="s">
        <v>372</v>
      </c>
      <c r="C374" s="25">
        <v>1162500</v>
      </c>
      <c r="D374" s="27" t="s">
        <v>46</v>
      </c>
      <c r="E374" s="25" t="s">
        <v>138</v>
      </c>
      <c r="F374" s="25">
        <v>750</v>
      </c>
      <c r="G374" s="25" t="s">
        <v>34</v>
      </c>
      <c r="H374" s="25"/>
      <c r="I374" s="11">
        <f t="shared" si="57"/>
        <v>0</v>
      </c>
      <c r="J374" s="32" t="s">
        <v>312</v>
      </c>
      <c r="K374" s="11" t="s">
        <v>1367</v>
      </c>
      <c r="L374" s="4">
        <f t="shared" si="58"/>
        <v>0</v>
      </c>
      <c r="M374" s="4"/>
      <c r="N374" s="4"/>
      <c r="O374" s="4">
        <f t="shared" si="62"/>
        <v>1162500</v>
      </c>
      <c r="P374" s="4">
        <v>1162500</v>
      </c>
      <c r="Q374" s="4"/>
      <c r="R374" s="4">
        <f t="shared" si="59"/>
        <v>0</v>
      </c>
      <c r="S374" s="4"/>
      <c r="T374" s="4"/>
      <c r="U374" s="4">
        <f t="shared" si="60"/>
        <v>0</v>
      </c>
      <c r="V374" s="4"/>
      <c r="W374" s="4"/>
      <c r="X374" s="4">
        <f t="shared" si="61"/>
        <v>0</v>
      </c>
      <c r="Y374" s="4"/>
      <c r="Z374" s="4"/>
      <c r="AA374" s="4">
        <f>C374+I374-L374-O374-U374-X374-R374</f>
        <v>0</v>
      </c>
      <c r="AB374" s="7">
        <v>45413</v>
      </c>
    </row>
    <row r="375" spans="1:28" ht="15.75" hidden="1" x14ac:dyDescent="0.25">
      <c r="A375" s="29">
        <v>45412</v>
      </c>
      <c r="B375" s="73" t="s">
        <v>243</v>
      </c>
      <c r="C375" s="27">
        <v>5000000</v>
      </c>
      <c r="D375" s="27" t="s">
        <v>46</v>
      </c>
      <c r="E375" s="27" t="s">
        <v>69</v>
      </c>
      <c r="F375" s="27">
        <v>25</v>
      </c>
      <c r="G375" s="25" t="s">
        <v>39</v>
      </c>
      <c r="H375" s="27"/>
      <c r="I375" s="11">
        <f t="shared" si="57"/>
        <v>0</v>
      </c>
      <c r="J375" s="28" t="s">
        <v>28</v>
      </c>
      <c r="K375" s="11"/>
      <c r="L375" s="4">
        <f t="shared" si="58"/>
        <v>0</v>
      </c>
      <c r="M375" s="4"/>
      <c r="N375" s="4"/>
      <c r="O375" s="4">
        <f t="shared" si="62"/>
        <v>0</v>
      </c>
      <c r="P375" s="4"/>
      <c r="Q375" s="4"/>
      <c r="R375" s="4">
        <f t="shared" si="59"/>
        <v>0</v>
      </c>
      <c r="S375" s="4"/>
      <c r="T375" s="4"/>
      <c r="U375" s="4">
        <f t="shared" si="60"/>
        <v>0</v>
      </c>
      <c r="V375" s="4"/>
      <c r="W375" s="4"/>
      <c r="X375" s="4">
        <f t="shared" si="61"/>
        <v>0</v>
      </c>
      <c r="Y375" s="4"/>
      <c r="Z375" s="4"/>
      <c r="AA375" s="4">
        <f>C375+I375-L375-O375-U375-X375-R375</f>
        <v>5000000</v>
      </c>
      <c r="AB375" s="7"/>
    </row>
    <row r="376" spans="1:28" ht="15.75" hidden="1" x14ac:dyDescent="0.25">
      <c r="A376" s="29">
        <v>45412</v>
      </c>
      <c r="B376" s="73" t="s">
        <v>243</v>
      </c>
      <c r="C376" s="25">
        <v>5750000</v>
      </c>
      <c r="D376" s="27" t="s">
        <v>46</v>
      </c>
      <c r="E376" s="25" t="s">
        <v>128</v>
      </c>
      <c r="F376" s="25">
        <v>50</v>
      </c>
      <c r="G376" s="25" t="s">
        <v>39</v>
      </c>
      <c r="H376" s="25"/>
      <c r="I376" s="11">
        <f t="shared" si="57"/>
        <v>0</v>
      </c>
      <c r="J376" s="28" t="s">
        <v>28</v>
      </c>
      <c r="K376" s="11"/>
      <c r="L376" s="4">
        <f t="shared" si="58"/>
        <v>0</v>
      </c>
      <c r="M376" s="4"/>
      <c r="N376" s="4"/>
      <c r="O376" s="4">
        <f t="shared" si="62"/>
        <v>0</v>
      </c>
      <c r="P376" s="4"/>
      <c r="Q376" s="4"/>
      <c r="R376" s="4">
        <f t="shared" si="59"/>
        <v>0</v>
      </c>
      <c r="S376" s="4"/>
      <c r="T376" s="4"/>
      <c r="U376" s="4">
        <f t="shared" si="60"/>
        <v>0</v>
      </c>
      <c r="V376" s="4"/>
      <c r="W376" s="4"/>
      <c r="X376" s="4">
        <f t="shared" si="61"/>
        <v>0</v>
      </c>
      <c r="Y376" s="4"/>
      <c r="Z376" s="4"/>
      <c r="AA376" s="4">
        <f>C376+I376-L376-O376-U376-X376-R376</f>
        <v>5750000</v>
      </c>
      <c r="AB376" s="7"/>
    </row>
    <row r="377" spans="1:28" ht="15.75" hidden="1" x14ac:dyDescent="0.25">
      <c r="A377" s="29">
        <v>45412</v>
      </c>
      <c r="B377" s="73" t="s">
        <v>359</v>
      </c>
      <c r="C377" s="25">
        <v>400000</v>
      </c>
      <c r="D377" s="27" t="s">
        <v>46</v>
      </c>
      <c r="E377" s="25" t="s">
        <v>249</v>
      </c>
      <c r="F377" s="25">
        <v>100</v>
      </c>
      <c r="G377" s="25" t="s">
        <v>34</v>
      </c>
      <c r="H377" s="25"/>
      <c r="I377" s="11">
        <f t="shared" si="57"/>
        <v>0</v>
      </c>
      <c r="J377" s="32" t="s">
        <v>312</v>
      </c>
      <c r="K377" s="11" t="s">
        <v>1374</v>
      </c>
      <c r="L377" s="4">
        <f t="shared" si="58"/>
        <v>0</v>
      </c>
      <c r="M377" s="4"/>
      <c r="N377" s="4"/>
      <c r="O377" s="4">
        <f t="shared" si="62"/>
        <v>400000</v>
      </c>
      <c r="P377" s="4">
        <v>400000</v>
      </c>
      <c r="Q377" s="4"/>
      <c r="R377" s="4">
        <f t="shared" si="59"/>
        <v>0</v>
      </c>
      <c r="S377" s="4"/>
      <c r="T377" s="4"/>
      <c r="U377" s="4">
        <f t="shared" si="60"/>
        <v>0</v>
      </c>
      <c r="V377" s="4"/>
      <c r="W377" s="4"/>
      <c r="X377" s="4">
        <f t="shared" si="61"/>
        <v>0</v>
      </c>
      <c r="Y377" s="4"/>
      <c r="Z377" s="4"/>
      <c r="AA377" s="4">
        <f>C377+I377-L377-O377-U377-X377-R377</f>
        <v>0</v>
      </c>
      <c r="AB377" s="7">
        <v>45414</v>
      </c>
    </row>
    <row r="378" spans="1:28" ht="15.75" hidden="1" x14ac:dyDescent="0.25">
      <c r="A378" s="29">
        <v>45412</v>
      </c>
      <c r="B378" s="73" t="s">
        <v>134</v>
      </c>
      <c r="C378" s="25">
        <v>1750000</v>
      </c>
      <c r="D378" s="27" t="s">
        <v>46</v>
      </c>
      <c r="E378" s="25" t="s">
        <v>179</v>
      </c>
      <c r="F378" s="25">
        <v>1000</v>
      </c>
      <c r="G378" s="25" t="s">
        <v>34</v>
      </c>
      <c r="H378" s="25"/>
      <c r="I378" s="11">
        <f t="shared" si="57"/>
        <v>0</v>
      </c>
      <c r="J378" s="28" t="s">
        <v>28</v>
      </c>
      <c r="K378" s="11"/>
      <c r="L378" s="4">
        <f t="shared" si="58"/>
        <v>0</v>
      </c>
      <c r="M378" s="4"/>
      <c r="N378" s="4"/>
      <c r="O378" s="4">
        <f t="shared" si="62"/>
        <v>0</v>
      </c>
      <c r="P378" s="4"/>
      <c r="Q378" s="4"/>
      <c r="R378" s="4">
        <f t="shared" si="59"/>
        <v>0</v>
      </c>
      <c r="S378" s="4"/>
      <c r="T378" s="4"/>
      <c r="U378" s="4">
        <f t="shared" si="60"/>
        <v>0</v>
      </c>
      <c r="V378" s="4"/>
      <c r="W378" s="4"/>
      <c r="X378" s="4">
        <f t="shared" si="61"/>
        <v>0</v>
      </c>
      <c r="Y378" s="4"/>
      <c r="Z378" s="4"/>
      <c r="AA378" s="4">
        <f>C378+I378-L378-O378-U378-X378-R378</f>
        <v>1750000</v>
      </c>
      <c r="AB378" s="7"/>
    </row>
    <row r="379" spans="1:28" ht="15.75" hidden="1" x14ac:dyDescent="0.25">
      <c r="A379" s="29">
        <v>45412</v>
      </c>
      <c r="B379" s="73" t="s">
        <v>134</v>
      </c>
      <c r="C379" s="27">
        <v>4500000</v>
      </c>
      <c r="D379" s="27" t="s">
        <v>46</v>
      </c>
      <c r="E379" s="27" t="s">
        <v>42</v>
      </c>
      <c r="F379" s="27">
        <v>1000</v>
      </c>
      <c r="G379" s="25" t="s">
        <v>34</v>
      </c>
      <c r="H379" s="27"/>
      <c r="I379" s="11">
        <f t="shared" si="57"/>
        <v>0</v>
      </c>
      <c r="J379" s="28" t="s">
        <v>28</v>
      </c>
      <c r="K379" s="11"/>
      <c r="L379" s="4">
        <f t="shared" si="58"/>
        <v>0</v>
      </c>
      <c r="M379" s="4"/>
      <c r="N379" s="4"/>
      <c r="O379" s="4">
        <f t="shared" si="62"/>
        <v>0</v>
      </c>
      <c r="P379" s="4"/>
      <c r="Q379" s="4"/>
      <c r="R379" s="4">
        <f t="shared" si="59"/>
        <v>0</v>
      </c>
      <c r="S379" s="4"/>
      <c r="T379" s="4"/>
      <c r="U379" s="4">
        <f t="shared" si="60"/>
        <v>0</v>
      </c>
      <c r="V379" s="4"/>
      <c r="W379" s="4"/>
      <c r="X379" s="4">
        <f t="shared" si="61"/>
        <v>0</v>
      </c>
      <c r="Y379" s="4"/>
      <c r="Z379" s="4"/>
      <c r="AA379" s="4">
        <f>C379+I379-L379-O379-U379-X379-R379</f>
        <v>4500000</v>
      </c>
      <c r="AB379" s="7"/>
    </row>
    <row r="380" spans="1:28" ht="15.75" hidden="1" x14ac:dyDescent="0.25">
      <c r="A380" s="29">
        <v>45412</v>
      </c>
      <c r="B380" s="73" t="s">
        <v>309</v>
      </c>
      <c r="C380" s="25">
        <v>150000</v>
      </c>
      <c r="D380" s="27" t="s">
        <v>46</v>
      </c>
      <c r="E380" s="27" t="s">
        <v>284</v>
      </c>
      <c r="F380" s="25">
        <v>2</v>
      </c>
      <c r="G380" s="25" t="s">
        <v>34</v>
      </c>
      <c r="H380" s="25"/>
      <c r="I380" s="11">
        <f t="shared" si="57"/>
        <v>0</v>
      </c>
      <c r="J380" s="31" t="s">
        <v>324</v>
      </c>
      <c r="K380" s="11"/>
      <c r="L380" s="4">
        <f t="shared" si="58"/>
        <v>0</v>
      </c>
      <c r="M380" s="4"/>
      <c r="N380" s="4"/>
      <c r="O380" s="4">
        <f t="shared" si="62"/>
        <v>0</v>
      </c>
      <c r="P380" s="4"/>
      <c r="Q380" s="4"/>
      <c r="R380" s="4">
        <f t="shared" si="59"/>
        <v>0</v>
      </c>
      <c r="S380" s="4"/>
      <c r="T380" s="4"/>
      <c r="U380" s="4">
        <f t="shared" si="60"/>
        <v>150000</v>
      </c>
      <c r="V380" s="4"/>
      <c r="W380" s="4">
        <v>150000</v>
      </c>
      <c r="X380" s="4">
        <f t="shared" si="61"/>
        <v>0</v>
      </c>
      <c r="Y380" s="4"/>
      <c r="Z380" s="4"/>
      <c r="AA380" s="4">
        <f>C380+I380-L380-O380-U380-X380-R380</f>
        <v>0</v>
      </c>
      <c r="AB380" s="7">
        <v>45432</v>
      </c>
    </row>
    <row r="381" spans="1:28" ht="15.75" hidden="1" x14ac:dyDescent="0.25">
      <c r="A381" s="29">
        <v>45412</v>
      </c>
      <c r="B381" s="73" t="s">
        <v>309</v>
      </c>
      <c r="C381" s="25">
        <v>190000</v>
      </c>
      <c r="D381" s="27" t="s">
        <v>46</v>
      </c>
      <c r="E381" s="25" t="s">
        <v>227</v>
      </c>
      <c r="F381" s="25">
        <v>2</v>
      </c>
      <c r="G381" s="25" t="s">
        <v>34</v>
      </c>
      <c r="H381" s="25"/>
      <c r="I381" s="11">
        <f t="shared" si="57"/>
        <v>0</v>
      </c>
      <c r="J381" s="31" t="s">
        <v>324</v>
      </c>
      <c r="K381" s="11"/>
      <c r="L381" s="4">
        <f t="shared" si="58"/>
        <v>0</v>
      </c>
      <c r="M381" s="4"/>
      <c r="N381" s="4"/>
      <c r="O381" s="4">
        <f t="shared" si="62"/>
        <v>0</v>
      </c>
      <c r="P381" s="4"/>
      <c r="Q381" s="4"/>
      <c r="R381" s="4">
        <f t="shared" si="59"/>
        <v>0</v>
      </c>
      <c r="S381" s="4"/>
      <c r="T381" s="4"/>
      <c r="U381" s="4">
        <f t="shared" si="60"/>
        <v>190000</v>
      </c>
      <c r="V381" s="4"/>
      <c r="W381" s="4">
        <v>190000</v>
      </c>
      <c r="X381" s="4">
        <f t="shared" si="61"/>
        <v>0</v>
      </c>
      <c r="Y381" s="4"/>
      <c r="Z381" s="4"/>
      <c r="AA381" s="4">
        <f>C381+I381-L381-O381-U381-X381-R381</f>
        <v>0</v>
      </c>
      <c r="AB381" s="7">
        <v>45432</v>
      </c>
    </row>
    <row r="382" spans="1:28" ht="15.75" hidden="1" x14ac:dyDescent="0.25">
      <c r="A382" s="29">
        <v>45412</v>
      </c>
      <c r="B382" s="73" t="s">
        <v>162</v>
      </c>
      <c r="C382" s="25">
        <v>10400000</v>
      </c>
      <c r="D382" s="27" t="s">
        <v>46</v>
      </c>
      <c r="E382" s="25" t="s">
        <v>173</v>
      </c>
      <c r="F382" s="25">
        <v>2600</v>
      </c>
      <c r="G382" s="25" t="s">
        <v>34</v>
      </c>
      <c r="H382" s="25"/>
      <c r="I382" s="11">
        <f t="shared" si="57"/>
        <v>0</v>
      </c>
      <c r="J382" s="6" t="s">
        <v>24</v>
      </c>
      <c r="K382" s="11"/>
      <c r="L382" s="4">
        <f t="shared" si="58"/>
        <v>3066000</v>
      </c>
      <c r="M382" s="4"/>
      <c r="N382" s="4">
        <v>3066000</v>
      </c>
      <c r="O382" s="4">
        <f t="shared" si="62"/>
        <v>0</v>
      </c>
      <c r="P382" s="4"/>
      <c r="Q382" s="4"/>
      <c r="R382" s="4">
        <f t="shared" si="59"/>
        <v>0</v>
      </c>
      <c r="S382" s="4"/>
      <c r="T382" s="4"/>
      <c r="U382" s="4">
        <f t="shared" si="60"/>
        <v>0</v>
      </c>
      <c r="V382" s="4"/>
      <c r="W382" s="4"/>
      <c r="X382" s="4">
        <f t="shared" si="61"/>
        <v>0</v>
      </c>
      <c r="Y382" s="4"/>
      <c r="Z382" s="4"/>
      <c r="AA382" s="4">
        <f>C382+I382-L382-O382-U382-X382-R382</f>
        <v>7334000</v>
      </c>
      <c r="AB382" s="7">
        <v>45422</v>
      </c>
    </row>
    <row r="383" spans="1:28" ht="15.75" hidden="1" x14ac:dyDescent="0.25">
      <c r="A383" s="29">
        <v>45412</v>
      </c>
      <c r="B383" s="27" t="s">
        <v>162</v>
      </c>
      <c r="C383" s="25">
        <v>10400000</v>
      </c>
      <c r="D383" s="27" t="s">
        <v>46</v>
      </c>
      <c r="E383" s="25" t="s">
        <v>42</v>
      </c>
      <c r="F383" s="25">
        <v>2600</v>
      </c>
      <c r="G383" s="25" t="s">
        <v>34</v>
      </c>
      <c r="H383" s="25"/>
      <c r="I383" s="11">
        <f t="shared" si="57"/>
        <v>0</v>
      </c>
      <c r="J383" s="28" t="s">
        <v>28</v>
      </c>
      <c r="K383" s="11"/>
      <c r="L383" s="4">
        <f t="shared" si="58"/>
        <v>0</v>
      </c>
      <c r="M383" s="4"/>
      <c r="N383" s="4"/>
      <c r="O383" s="4">
        <f t="shared" si="62"/>
        <v>0</v>
      </c>
      <c r="P383" s="4"/>
      <c r="Q383" s="4"/>
      <c r="R383" s="4">
        <f t="shared" si="59"/>
        <v>0</v>
      </c>
      <c r="S383" s="4"/>
      <c r="T383" s="4"/>
      <c r="U383" s="4">
        <f t="shared" si="60"/>
        <v>0</v>
      </c>
      <c r="V383" s="4"/>
      <c r="W383" s="4"/>
      <c r="X383" s="4">
        <f t="shared" si="61"/>
        <v>0</v>
      </c>
      <c r="Y383" s="4"/>
      <c r="Z383" s="4"/>
      <c r="AA383" s="4">
        <f>C383+I383-L383-O383-U383-X383-R383</f>
        <v>10400000</v>
      </c>
      <c r="AB383" s="7"/>
    </row>
    <row r="384" spans="1:28" ht="15.75" hidden="1" x14ac:dyDescent="0.25">
      <c r="A384" s="29">
        <v>45412</v>
      </c>
      <c r="B384" s="72" t="s">
        <v>1355</v>
      </c>
      <c r="C384" s="27">
        <v>520000</v>
      </c>
      <c r="D384" s="27" t="s">
        <v>46</v>
      </c>
      <c r="E384" s="27" t="s">
        <v>129</v>
      </c>
      <c r="F384" s="27">
        <v>8</v>
      </c>
      <c r="G384" s="25" t="s">
        <v>77</v>
      </c>
      <c r="H384" s="27"/>
      <c r="I384" s="11">
        <f t="shared" si="57"/>
        <v>0</v>
      </c>
      <c r="J384" s="32" t="s">
        <v>324</v>
      </c>
      <c r="K384" s="11"/>
      <c r="L384" s="4">
        <f t="shared" si="58"/>
        <v>520000</v>
      </c>
      <c r="M384" s="4">
        <v>520000</v>
      </c>
      <c r="N384" s="4"/>
      <c r="O384" s="4">
        <f t="shared" si="62"/>
        <v>0</v>
      </c>
      <c r="P384" s="4"/>
      <c r="Q384" s="4"/>
      <c r="R384" s="4">
        <f t="shared" si="59"/>
        <v>0</v>
      </c>
      <c r="S384" s="4"/>
      <c r="T384" s="4"/>
      <c r="U384" s="4">
        <f t="shared" si="60"/>
        <v>0</v>
      </c>
      <c r="V384" s="4"/>
      <c r="W384" s="4"/>
      <c r="X384" s="4">
        <f t="shared" si="61"/>
        <v>0</v>
      </c>
      <c r="Y384" s="4"/>
      <c r="Z384" s="4"/>
      <c r="AA384" s="4">
        <f>C384+I384-L384-O384-U384-X384-R384</f>
        <v>0</v>
      </c>
      <c r="AB384" s="7">
        <v>45413</v>
      </c>
    </row>
    <row r="385" spans="1:28" ht="15.75" hidden="1" x14ac:dyDescent="0.25">
      <c r="A385" s="24">
        <v>45412</v>
      </c>
      <c r="B385" s="25" t="s">
        <v>99</v>
      </c>
      <c r="C385" s="25">
        <v>0</v>
      </c>
      <c r="D385" s="25"/>
      <c r="E385" s="25" t="s">
        <v>121</v>
      </c>
      <c r="F385" s="25">
        <v>83.3</v>
      </c>
      <c r="G385" s="25" t="s">
        <v>39</v>
      </c>
      <c r="H385" s="25"/>
      <c r="I385" s="11">
        <f t="shared" si="57"/>
        <v>0</v>
      </c>
      <c r="J385" s="26" t="s">
        <v>28</v>
      </c>
      <c r="K385" s="11"/>
      <c r="L385" s="4">
        <f t="shared" si="58"/>
        <v>0</v>
      </c>
      <c r="M385" s="4"/>
      <c r="N385" s="4"/>
      <c r="O385" s="4">
        <f t="shared" si="62"/>
        <v>0</v>
      </c>
      <c r="P385" s="4"/>
      <c r="Q385" s="4"/>
      <c r="R385" s="4">
        <f t="shared" si="59"/>
        <v>0</v>
      </c>
      <c r="S385" s="4"/>
      <c r="T385" s="4"/>
      <c r="U385" s="4">
        <f t="shared" si="60"/>
        <v>0</v>
      </c>
      <c r="V385" s="4"/>
      <c r="W385" s="4"/>
      <c r="X385" s="4">
        <f t="shared" si="61"/>
        <v>0</v>
      </c>
      <c r="Y385" s="4"/>
      <c r="Z385" s="4"/>
      <c r="AA385" s="4">
        <f>C385+I385-L385-O385-U385-X385-R385</f>
        <v>0</v>
      </c>
      <c r="AB385" s="7"/>
    </row>
    <row r="386" spans="1:28" ht="15.75" hidden="1" x14ac:dyDescent="0.25">
      <c r="A386" s="24">
        <v>45412</v>
      </c>
      <c r="B386" s="72" t="s">
        <v>211</v>
      </c>
      <c r="C386" s="25">
        <v>1995000</v>
      </c>
      <c r="D386" s="25" t="s">
        <v>52</v>
      </c>
      <c r="E386" s="25" t="s">
        <v>154</v>
      </c>
      <c r="F386" s="25">
        <v>1750</v>
      </c>
      <c r="G386" s="25" t="s">
        <v>34</v>
      </c>
      <c r="H386" s="25"/>
      <c r="I386" s="11">
        <f>F386*H386</f>
        <v>0</v>
      </c>
      <c r="J386" s="31" t="s">
        <v>312</v>
      </c>
      <c r="K386" s="11" t="s">
        <v>1365</v>
      </c>
      <c r="L386" s="4">
        <f>M386+N386</f>
        <v>0</v>
      </c>
      <c r="M386" s="4"/>
      <c r="N386" s="4"/>
      <c r="O386" s="4">
        <f t="shared" si="62"/>
        <v>1995000</v>
      </c>
      <c r="P386" s="4">
        <v>1995000</v>
      </c>
      <c r="Q386" s="4"/>
      <c r="R386" s="4">
        <f>S386+T386</f>
        <v>0</v>
      </c>
      <c r="S386" s="4"/>
      <c r="T386" s="4"/>
      <c r="U386" s="4">
        <f>V386+W386</f>
        <v>0</v>
      </c>
      <c r="V386" s="4"/>
      <c r="W386" s="4"/>
      <c r="X386" s="4">
        <f>Y386+Z386</f>
        <v>0</v>
      </c>
      <c r="Y386" s="4"/>
      <c r="Z386" s="4"/>
      <c r="AA386" s="4">
        <f>C386+I386-L386-O386-U386-X386-R386</f>
        <v>0</v>
      </c>
      <c r="AB386" s="7">
        <v>45413</v>
      </c>
    </row>
    <row r="387" spans="1:28" ht="15.75" hidden="1" x14ac:dyDescent="0.25">
      <c r="A387" s="24">
        <v>45413</v>
      </c>
      <c r="B387" s="72" t="s">
        <v>330</v>
      </c>
      <c r="C387" s="25"/>
      <c r="D387" s="25" t="s">
        <v>46</v>
      </c>
      <c r="E387" s="25" t="s">
        <v>53</v>
      </c>
      <c r="F387" s="25">
        <v>1</v>
      </c>
      <c r="G387" s="25" t="s">
        <v>23</v>
      </c>
      <c r="H387" s="25">
        <v>450000</v>
      </c>
      <c r="I387" s="11">
        <f t="shared" ref="I387:I418" si="63">F387*H387</f>
        <v>450000</v>
      </c>
      <c r="J387" s="31" t="s">
        <v>312</v>
      </c>
      <c r="K387" s="11" t="s">
        <v>1362</v>
      </c>
      <c r="L387" s="4">
        <f t="shared" ref="L387:L418" si="64">M387+N387</f>
        <v>0</v>
      </c>
      <c r="M387" s="4"/>
      <c r="N387" s="4"/>
      <c r="O387" s="4">
        <f t="shared" ref="O387:O418" si="65">P387+Q387</f>
        <v>450000</v>
      </c>
      <c r="P387" s="4">
        <v>450000</v>
      </c>
      <c r="Q387" s="4"/>
      <c r="R387" s="4">
        <f t="shared" ref="R387:R418" si="66">S387+T387</f>
        <v>0</v>
      </c>
      <c r="S387" s="4"/>
      <c r="T387" s="4"/>
      <c r="U387" s="4">
        <f t="shared" ref="U387:U418" si="67">V387+W387</f>
        <v>0</v>
      </c>
      <c r="V387" s="4"/>
      <c r="W387" s="4"/>
      <c r="X387" s="4">
        <f t="shared" ref="X387:X418" si="68">Y387+Z387</f>
        <v>0</v>
      </c>
      <c r="Y387" s="4"/>
      <c r="Z387" s="4"/>
      <c r="AA387" s="4">
        <f>C387+I387-L387-O387-U387-X387-R387</f>
        <v>0</v>
      </c>
      <c r="AB387" s="7">
        <v>45413</v>
      </c>
    </row>
    <row r="388" spans="1:28" ht="15.75" hidden="1" x14ac:dyDescent="0.25">
      <c r="A388" s="24">
        <v>45413</v>
      </c>
      <c r="B388" s="72" t="s">
        <v>330</v>
      </c>
      <c r="C388" s="25"/>
      <c r="D388" s="25" t="s">
        <v>46</v>
      </c>
      <c r="E388" s="25" t="s">
        <v>129</v>
      </c>
      <c r="F388" s="25">
        <v>2</v>
      </c>
      <c r="G388" s="25" t="s">
        <v>77</v>
      </c>
      <c r="H388" s="25">
        <v>65000</v>
      </c>
      <c r="I388" s="11">
        <f t="shared" si="63"/>
        <v>130000</v>
      </c>
      <c r="J388" s="31" t="s">
        <v>312</v>
      </c>
      <c r="K388" s="11" t="s">
        <v>1362</v>
      </c>
      <c r="L388" s="4">
        <f t="shared" si="64"/>
        <v>0</v>
      </c>
      <c r="M388" s="4"/>
      <c r="N388" s="4"/>
      <c r="O388" s="4">
        <f t="shared" si="65"/>
        <v>130000</v>
      </c>
      <c r="P388" s="4">
        <v>130000</v>
      </c>
      <c r="Q388" s="4"/>
      <c r="R388" s="4">
        <f t="shared" si="66"/>
        <v>0</v>
      </c>
      <c r="S388" s="4"/>
      <c r="T388" s="4"/>
      <c r="U388" s="4">
        <f t="shared" si="67"/>
        <v>0</v>
      </c>
      <c r="V388" s="4"/>
      <c r="W388" s="4"/>
      <c r="X388" s="4">
        <f t="shared" si="68"/>
        <v>0</v>
      </c>
      <c r="Y388" s="4"/>
      <c r="Z388" s="4"/>
      <c r="AA388" s="4">
        <f>C388+I388-L388-O388-U388-X388-R388</f>
        <v>0</v>
      </c>
      <c r="AB388" s="7">
        <v>45413</v>
      </c>
    </row>
    <row r="389" spans="1:28" ht="15.75" hidden="1" x14ac:dyDescent="0.25">
      <c r="A389" s="24">
        <v>45413</v>
      </c>
      <c r="B389" s="72" t="s">
        <v>372</v>
      </c>
      <c r="C389" s="25"/>
      <c r="D389" s="25" t="s">
        <v>46</v>
      </c>
      <c r="E389" s="25" t="s">
        <v>87</v>
      </c>
      <c r="F389" s="25">
        <v>2500</v>
      </c>
      <c r="G389" s="25" t="s">
        <v>34</v>
      </c>
      <c r="H389" s="25">
        <v>1070</v>
      </c>
      <c r="I389" s="11">
        <f t="shared" si="63"/>
        <v>2675000</v>
      </c>
      <c r="J389" s="31" t="s">
        <v>324</v>
      </c>
      <c r="K389" s="11"/>
      <c r="L389" s="4">
        <f t="shared" si="64"/>
        <v>2675000</v>
      </c>
      <c r="M389" s="4">
        <v>1415000</v>
      </c>
      <c r="N389" s="4">
        <v>1260000</v>
      </c>
      <c r="O389" s="4">
        <f t="shared" si="65"/>
        <v>0</v>
      </c>
      <c r="P389" s="4"/>
      <c r="Q389" s="4"/>
      <c r="R389" s="4">
        <f t="shared" si="66"/>
        <v>0</v>
      </c>
      <c r="S389" s="4"/>
      <c r="T389" s="4"/>
      <c r="U389" s="4">
        <f t="shared" si="67"/>
        <v>0</v>
      </c>
      <c r="V389" s="4"/>
      <c r="W389" s="4"/>
      <c r="X389" s="4">
        <f t="shared" si="68"/>
        <v>0</v>
      </c>
      <c r="Y389" s="4"/>
      <c r="Z389" s="4"/>
      <c r="AA389" s="4">
        <f>C389+I389-L389-O389-U389-X389-R389</f>
        <v>0</v>
      </c>
      <c r="AB389" s="7">
        <v>45413</v>
      </c>
    </row>
    <row r="390" spans="1:28" ht="15.75" hidden="1" x14ac:dyDescent="0.25">
      <c r="A390" s="24">
        <v>45413</v>
      </c>
      <c r="B390" s="72" t="s">
        <v>291</v>
      </c>
      <c r="C390" s="25"/>
      <c r="D390" s="25" t="s">
        <v>52</v>
      </c>
      <c r="E390" s="25" t="s">
        <v>42</v>
      </c>
      <c r="F390" s="25">
        <v>200</v>
      </c>
      <c r="G390" s="25" t="s">
        <v>34</v>
      </c>
      <c r="H390" s="25">
        <v>4000</v>
      </c>
      <c r="I390" s="11">
        <f t="shared" si="63"/>
        <v>800000</v>
      </c>
      <c r="J390" s="31" t="s">
        <v>312</v>
      </c>
      <c r="K390" s="11" t="s">
        <v>1364</v>
      </c>
      <c r="L390" s="4">
        <f t="shared" si="64"/>
        <v>0</v>
      </c>
      <c r="M390" s="4"/>
      <c r="N390" s="4"/>
      <c r="O390" s="4">
        <f t="shared" si="65"/>
        <v>800000</v>
      </c>
      <c r="P390" s="4">
        <v>800000</v>
      </c>
      <c r="Q390" s="4"/>
      <c r="R390" s="4">
        <f t="shared" si="66"/>
        <v>0</v>
      </c>
      <c r="S390" s="4"/>
      <c r="T390" s="4"/>
      <c r="U390" s="4">
        <f t="shared" si="67"/>
        <v>0</v>
      </c>
      <c r="V390" s="4"/>
      <c r="W390" s="4"/>
      <c r="X390" s="4">
        <f t="shared" si="68"/>
        <v>0</v>
      </c>
      <c r="Y390" s="4"/>
      <c r="Z390" s="4"/>
      <c r="AA390" s="4">
        <f>C390+I390-L390-O390-U390-X390-R390</f>
        <v>0</v>
      </c>
      <c r="AB390" s="7">
        <v>45413</v>
      </c>
    </row>
    <row r="391" spans="1:28" ht="15.75" hidden="1" x14ac:dyDescent="0.25">
      <c r="A391" s="24">
        <v>45413</v>
      </c>
      <c r="B391" s="72" t="s">
        <v>96</v>
      </c>
      <c r="C391" s="25"/>
      <c r="D391" s="25" t="s">
        <v>46</v>
      </c>
      <c r="E391" s="25" t="s">
        <v>225</v>
      </c>
      <c r="F391" s="25">
        <v>300</v>
      </c>
      <c r="G391" s="25" t="s">
        <v>34</v>
      </c>
      <c r="H391" s="25">
        <v>3185</v>
      </c>
      <c r="I391" s="11">
        <f t="shared" si="63"/>
        <v>955500</v>
      </c>
      <c r="J391" s="31" t="s">
        <v>312</v>
      </c>
      <c r="K391" s="11"/>
      <c r="L391" s="4">
        <f t="shared" si="64"/>
        <v>0</v>
      </c>
      <c r="M391" s="4"/>
      <c r="N391" s="4"/>
      <c r="O391" s="4">
        <f t="shared" si="65"/>
        <v>955500</v>
      </c>
      <c r="P391" s="4">
        <v>955500</v>
      </c>
      <c r="Q391" s="4"/>
      <c r="R391" s="4">
        <f t="shared" si="66"/>
        <v>0</v>
      </c>
      <c r="S391" s="4"/>
      <c r="T391" s="4"/>
      <c r="U391" s="4">
        <f t="shared" si="67"/>
        <v>0</v>
      </c>
      <c r="V391" s="4"/>
      <c r="W391" s="4"/>
      <c r="X391" s="4">
        <f t="shared" si="68"/>
        <v>0</v>
      </c>
      <c r="Y391" s="4"/>
      <c r="Z391" s="4"/>
      <c r="AA391" s="4">
        <f>C391+I391-L391-O391-U391-X391-R391</f>
        <v>0</v>
      </c>
      <c r="AB391" s="7">
        <v>45433</v>
      </c>
    </row>
    <row r="392" spans="1:28" ht="15.75" hidden="1" x14ac:dyDescent="0.25">
      <c r="A392" s="24">
        <v>45413</v>
      </c>
      <c r="B392" s="72" t="s">
        <v>243</v>
      </c>
      <c r="C392" s="27"/>
      <c r="D392" s="25" t="s">
        <v>46</v>
      </c>
      <c r="E392" s="27" t="s">
        <v>219</v>
      </c>
      <c r="F392" s="27">
        <v>8</v>
      </c>
      <c r="G392" s="25" t="s">
        <v>39</v>
      </c>
      <c r="H392" s="27">
        <v>300000</v>
      </c>
      <c r="I392" s="11">
        <f t="shared" si="63"/>
        <v>2400000</v>
      </c>
      <c r="J392" s="31" t="s">
        <v>324</v>
      </c>
      <c r="K392" s="11"/>
      <c r="L392" s="4">
        <f t="shared" si="64"/>
        <v>0</v>
      </c>
      <c r="M392" s="4"/>
      <c r="N392" s="4"/>
      <c r="O392" s="4">
        <f t="shared" si="65"/>
        <v>0</v>
      </c>
      <c r="P392" s="4"/>
      <c r="Q392" s="4"/>
      <c r="R392" s="4">
        <f t="shared" si="66"/>
        <v>0</v>
      </c>
      <c r="S392" s="4"/>
      <c r="T392" s="4"/>
      <c r="U392" s="4">
        <f t="shared" si="67"/>
        <v>2400000</v>
      </c>
      <c r="V392" s="4">
        <v>2400000</v>
      </c>
      <c r="W392" s="4"/>
      <c r="X392" s="4">
        <f t="shared" si="68"/>
        <v>0</v>
      </c>
      <c r="Y392" s="4"/>
      <c r="Z392" s="4"/>
      <c r="AA392" s="4">
        <f>C392+I392-L392-O392-U392-X392-R392</f>
        <v>0</v>
      </c>
      <c r="AB392" s="7">
        <v>45425</v>
      </c>
    </row>
    <row r="393" spans="1:28" ht="15.75" hidden="1" x14ac:dyDescent="0.25">
      <c r="A393" s="24">
        <v>45413</v>
      </c>
      <c r="B393" s="72" t="s">
        <v>1333</v>
      </c>
      <c r="C393" s="25"/>
      <c r="D393" s="25" t="s">
        <v>52</v>
      </c>
      <c r="E393" s="27" t="s">
        <v>95</v>
      </c>
      <c r="F393" s="27">
        <v>250</v>
      </c>
      <c r="G393" s="25" t="s">
        <v>34</v>
      </c>
      <c r="H393" s="25">
        <v>1335</v>
      </c>
      <c r="I393" s="11">
        <f t="shared" si="63"/>
        <v>333750</v>
      </c>
      <c r="J393" s="31" t="s">
        <v>324</v>
      </c>
      <c r="K393" s="11"/>
      <c r="L393" s="4">
        <f t="shared" si="64"/>
        <v>0</v>
      </c>
      <c r="M393" s="4"/>
      <c r="N393" s="4"/>
      <c r="O393" s="4">
        <f t="shared" si="65"/>
        <v>0</v>
      </c>
      <c r="P393" s="4"/>
      <c r="Q393" s="4"/>
      <c r="R393" s="4">
        <f t="shared" si="66"/>
        <v>0</v>
      </c>
      <c r="S393" s="4"/>
      <c r="T393" s="4"/>
      <c r="U393" s="4">
        <f t="shared" si="67"/>
        <v>333750</v>
      </c>
      <c r="V393" s="4">
        <v>333750</v>
      </c>
      <c r="W393" s="4"/>
      <c r="X393" s="4">
        <f t="shared" si="68"/>
        <v>0</v>
      </c>
      <c r="Y393" s="4"/>
      <c r="Z393" s="4"/>
      <c r="AA393" s="4">
        <f>C393+I393-L393-O393-U393-X393-R393</f>
        <v>0</v>
      </c>
      <c r="AB393" s="7">
        <v>45413</v>
      </c>
    </row>
    <row r="394" spans="1:28" ht="15.75" hidden="1" x14ac:dyDescent="0.25">
      <c r="A394" s="24">
        <v>45413</v>
      </c>
      <c r="B394" s="72" t="s">
        <v>1333</v>
      </c>
      <c r="C394" s="25"/>
      <c r="D394" s="25" t="s">
        <v>52</v>
      </c>
      <c r="E394" s="25" t="s">
        <v>133</v>
      </c>
      <c r="F394" s="25">
        <v>200</v>
      </c>
      <c r="G394" s="25" t="s">
        <v>34</v>
      </c>
      <c r="H394" s="25">
        <v>3497</v>
      </c>
      <c r="I394" s="11">
        <f t="shared" si="63"/>
        <v>699400</v>
      </c>
      <c r="J394" s="31" t="s">
        <v>324</v>
      </c>
      <c r="K394" s="11"/>
      <c r="L394" s="4">
        <f t="shared" si="64"/>
        <v>0</v>
      </c>
      <c r="M394" s="4"/>
      <c r="N394" s="4"/>
      <c r="O394" s="4">
        <f t="shared" si="65"/>
        <v>0</v>
      </c>
      <c r="P394" s="4"/>
      <c r="Q394" s="4"/>
      <c r="R394" s="4">
        <f t="shared" si="66"/>
        <v>0</v>
      </c>
      <c r="S394" s="4"/>
      <c r="T394" s="4"/>
      <c r="U394" s="4">
        <f t="shared" si="67"/>
        <v>699400</v>
      </c>
      <c r="V394" s="4">
        <v>699400</v>
      </c>
      <c r="W394" s="4"/>
      <c r="X394" s="4">
        <f t="shared" si="68"/>
        <v>0</v>
      </c>
      <c r="Y394" s="4"/>
      <c r="Z394" s="4"/>
      <c r="AA394" s="4">
        <f>C394+I394-L394-O394-U394-X394-R394</f>
        <v>0</v>
      </c>
      <c r="AB394" s="7">
        <v>45413</v>
      </c>
    </row>
    <row r="395" spans="1:28" ht="15.75" hidden="1" x14ac:dyDescent="0.25">
      <c r="A395" s="24">
        <v>45413</v>
      </c>
      <c r="B395" s="72" t="s">
        <v>1333</v>
      </c>
      <c r="C395" s="25"/>
      <c r="D395" s="25" t="s">
        <v>52</v>
      </c>
      <c r="E395" s="25" t="s">
        <v>108</v>
      </c>
      <c r="F395" s="25">
        <v>2600</v>
      </c>
      <c r="G395" s="25" t="s">
        <v>34</v>
      </c>
      <c r="H395" s="25">
        <v>1850</v>
      </c>
      <c r="I395" s="11">
        <f t="shared" si="63"/>
        <v>4810000</v>
      </c>
      <c r="J395" s="31" t="s">
        <v>324</v>
      </c>
      <c r="K395" s="11"/>
      <c r="L395" s="4">
        <f t="shared" si="64"/>
        <v>0</v>
      </c>
      <c r="M395" s="4"/>
      <c r="N395" s="4"/>
      <c r="O395" s="4">
        <f t="shared" si="65"/>
        <v>0</v>
      </c>
      <c r="P395" s="4"/>
      <c r="Q395" s="4"/>
      <c r="R395" s="4">
        <f t="shared" si="66"/>
        <v>4810000</v>
      </c>
      <c r="S395" s="4">
        <v>4810000</v>
      </c>
      <c r="T395" s="4"/>
      <c r="U395" s="4">
        <f t="shared" si="67"/>
        <v>0</v>
      </c>
      <c r="V395" s="4"/>
      <c r="W395" s="4"/>
      <c r="X395" s="4">
        <f t="shared" si="68"/>
        <v>0</v>
      </c>
      <c r="Y395" s="4"/>
      <c r="Z395" s="4"/>
      <c r="AA395" s="4">
        <f>C395+I395-L395-O395-U395-X395-R395</f>
        <v>0</v>
      </c>
      <c r="AB395" s="7">
        <v>45432</v>
      </c>
    </row>
    <row r="396" spans="1:28" ht="15.75" hidden="1" x14ac:dyDescent="0.25">
      <c r="A396" s="24">
        <v>45413</v>
      </c>
      <c r="B396" s="72" t="s">
        <v>231</v>
      </c>
      <c r="C396" s="25"/>
      <c r="D396" s="25" t="s">
        <v>46</v>
      </c>
      <c r="E396" s="25" t="s">
        <v>129</v>
      </c>
      <c r="F396" s="25">
        <v>12</v>
      </c>
      <c r="G396" s="27" t="s">
        <v>77</v>
      </c>
      <c r="H396" s="25">
        <v>65000</v>
      </c>
      <c r="I396" s="11">
        <f t="shared" si="63"/>
        <v>780000</v>
      </c>
      <c r="J396" s="17" t="s">
        <v>324</v>
      </c>
      <c r="K396" s="11"/>
      <c r="L396" s="4">
        <f t="shared" si="64"/>
        <v>0</v>
      </c>
      <c r="M396" s="4"/>
      <c r="N396" s="4"/>
      <c r="O396" s="4">
        <f t="shared" si="65"/>
        <v>780000</v>
      </c>
      <c r="P396" s="4"/>
      <c r="Q396" s="4">
        <v>780000</v>
      </c>
      <c r="R396" s="4">
        <f t="shared" si="66"/>
        <v>0</v>
      </c>
      <c r="S396" s="4"/>
      <c r="T396" s="4"/>
      <c r="U396" s="4">
        <f t="shared" si="67"/>
        <v>0</v>
      </c>
      <c r="V396" s="4"/>
      <c r="W396" s="4"/>
      <c r="X396" s="4">
        <f t="shared" si="68"/>
        <v>0</v>
      </c>
      <c r="Y396" s="4"/>
      <c r="Z396" s="4"/>
      <c r="AA396" s="4">
        <f>C396+I396-L396-O396-U396-X396-R396</f>
        <v>0</v>
      </c>
      <c r="AB396" s="7">
        <v>45426</v>
      </c>
    </row>
    <row r="397" spans="1:28" ht="15.75" hidden="1" x14ac:dyDescent="0.25">
      <c r="A397" s="24">
        <v>45413</v>
      </c>
      <c r="B397" s="72" t="s">
        <v>231</v>
      </c>
      <c r="C397" s="25"/>
      <c r="D397" s="25" t="s">
        <v>46</v>
      </c>
      <c r="E397" s="25" t="s">
        <v>47</v>
      </c>
      <c r="F397" s="25">
        <v>10</v>
      </c>
      <c r="G397" s="27" t="s">
        <v>48</v>
      </c>
      <c r="H397" s="25">
        <v>160000</v>
      </c>
      <c r="I397" s="11">
        <f t="shared" si="63"/>
        <v>1600000</v>
      </c>
      <c r="J397" s="17" t="s">
        <v>324</v>
      </c>
      <c r="K397" s="11"/>
      <c r="L397" s="4">
        <f t="shared" si="64"/>
        <v>0</v>
      </c>
      <c r="M397" s="4"/>
      <c r="N397" s="4"/>
      <c r="O397" s="4">
        <f t="shared" si="65"/>
        <v>1600000</v>
      </c>
      <c r="P397" s="4">
        <v>810000</v>
      </c>
      <c r="Q397" s="4">
        <v>790000</v>
      </c>
      <c r="R397" s="4">
        <f t="shared" si="66"/>
        <v>0</v>
      </c>
      <c r="S397" s="4"/>
      <c r="T397" s="4"/>
      <c r="U397" s="4">
        <f t="shared" si="67"/>
        <v>0</v>
      </c>
      <c r="V397" s="4"/>
      <c r="W397" s="4"/>
      <c r="X397" s="4">
        <f t="shared" si="68"/>
        <v>0</v>
      </c>
      <c r="Y397" s="4"/>
      <c r="Z397" s="4"/>
      <c r="AA397" s="4">
        <f>C397+I397-L397-O397-U397-X397-R397</f>
        <v>0</v>
      </c>
      <c r="AB397" s="7">
        <v>45426</v>
      </c>
    </row>
    <row r="398" spans="1:28" ht="15.75" hidden="1" x14ac:dyDescent="0.25">
      <c r="A398" s="24">
        <v>45413</v>
      </c>
      <c r="B398" s="72" t="s">
        <v>422</v>
      </c>
      <c r="C398" s="25"/>
      <c r="D398" s="25" t="s">
        <v>46</v>
      </c>
      <c r="E398" s="25" t="s">
        <v>58</v>
      </c>
      <c r="F398" s="25">
        <v>800</v>
      </c>
      <c r="G398" s="27" t="s">
        <v>34</v>
      </c>
      <c r="H398" s="25">
        <v>2000</v>
      </c>
      <c r="I398" s="11">
        <f t="shared" si="63"/>
        <v>1600000</v>
      </c>
      <c r="J398" s="31" t="s">
        <v>324</v>
      </c>
      <c r="K398" s="11"/>
      <c r="L398" s="4">
        <f t="shared" si="64"/>
        <v>1600000</v>
      </c>
      <c r="M398" s="4">
        <v>1600000</v>
      </c>
      <c r="N398" s="4"/>
      <c r="O398" s="4">
        <f t="shared" si="65"/>
        <v>0</v>
      </c>
      <c r="P398" s="4"/>
      <c r="Q398" s="4"/>
      <c r="R398" s="4">
        <f t="shared" si="66"/>
        <v>0</v>
      </c>
      <c r="S398" s="4"/>
      <c r="T398" s="4"/>
      <c r="U398" s="4">
        <f t="shared" si="67"/>
        <v>0</v>
      </c>
      <c r="V398" s="4"/>
      <c r="W398" s="4"/>
      <c r="X398" s="4">
        <f t="shared" si="68"/>
        <v>0</v>
      </c>
      <c r="Y398" s="4"/>
      <c r="Z398" s="4"/>
      <c r="AA398" s="4">
        <f>C398+I398-L398-O398-U398-X398-R398</f>
        <v>0</v>
      </c>
      <c r="AB398" s="7">
        <v>45415</v>
      </c>
    </row>
    <row r="399" spans="1:28" ht="15.75" hidden="1" x14ac:dyDescent="0.25">
      <c r="A399" s="24">
        <v>45413</v>
      </c>
      <c r="B399" s="72" t="s">
        <v>531</v>
      </c>
      <c r="C399" s="25"/>
      <c r="D399" s="25" t="s">
        <v>52</v>
      </c>
      <c r="E399" s="25" t="s">
        <v>44</v>
      </c>
      <c r="F399" s="25">
        <v>1500</v>
      </c>
      <c r="G399" s="27" t="s">
        <v>34</v>
      </c>
      <c r="H399" s="25">
        <v>960</v>
      </c>
      <c r="I399" s="11">
        <f t="shared" si="63"/>
        <v>1440000</v>
      </c>
      <c r="J399" s="103" t="s">
        <v>324</v>
      </c>
      <c r="K399" s="11"/>
      <c r="L399" s="4">
        <f t="shared" si="64"/>
        <v>1440000</v>
      </c>
      <c r="M399" s="4">
        <v>1440000</v>
      </c>
      <c r="N399" s="4"/>
      <c r="O399" s="4">
        <f t="shared" si="65"/>
        <v>0</v>
      </c>
      <c r="P399" s="4"/>
      <c r="Q399" s="4"/>
      <c r="R399" s="4">
        <f t="shared" si="66"/>
        <v>0</v>
      </c>
      <c r="S399" s="4"/>
      <c r="T399" s="4"/>
      <c r="U399" s="4">
        <f t="shared" si="67"/>
        <v>0</v>
      </c>
      <c r="V399" s="4"/>
      <c r="W399" s="4"/>
      <c r="X399" s="4">
        <f t="shared" si="68"/>
        <v>0</v>
      </c>
      <c r="Y399" s="4"/>
      <c r="Z399" s="4"/>
      <c r="AA399" s="4">
        <f>C399+I399-L399-O399-U399-X399-R399</f>
        <v>0</v>
      </c>
      <c r="AB399" s="7">
        <v>45413</v>
      </c>
    </row>
    <row r="400" spans="1:28" ht="15.75" hidden="1" x14ac:dyDescent="0.25">
      <c r="A400" s="24">
        <v>45413</v>
      </c>
      <c r="B400" s="72" t="s">
        <v>531</v>
      </c>
      <c r="C400" s="25"/>
      <c r="D400" s="25" t="s">
        <v>52</v>
      </c>
      <c r="E400" s="25" t="s">
        <v>160</v>
      </c>
      <c r="F400" s="25">
        <v>875</v>
      </c>
      <c r="G400" s="27" t="s">
        <v>34</v>
      </c>
      <c r="H400" s="25">
        <v>3025</v>
      </c>
      <c r="I400" s="11">
        <f t="shared" si="63"/>
        <v>2646875</v>
      </c>
      <c r="J400" s="103" t="s">
        <v>324</v>
      </c>
      <c r="K400" s="11"/>
      <c r="L400" s="4">
        <f t="shared" si="64"/>
        <v>0</v>
      </c>
      <c r="M400" s="4"/>
      <c r="N400" s="4"/>
      <c r="O400" s="4">
        <f t="shared" si="65"/>
        <v>0</v>
      </c>
      <c r="P400" s="4"/>
      <c r="Q400" s="4"/>
      <c r="R400" s="4">
        <f t="shared" si="66"/>
        <v>2646875</v>
      </c>
      <c r="S400" s="4">
        <v>2646875</v>
      </c>
      <c r="T400" s="4"/>
      <c r="U400" s="4">
        <f t="shared" si="67"/>
        <v>0</v>
      </c>
      <c r="V400" s="4"/>
      <c r="W400" s="4"/>
      <c r="X400" s="4">
        <f t="shared" si="68"/>
        <v>0</v>
      </c>
      <c r="Y400" s="4"/>
      <c r="Z400" s="4"/>
      <c r="AA400" s="4">
        <f>C400+I400-L400-O400-U400-X400-R400</f>
        <v>0</v>
      </c>
      <c r="AB400" s="7">
        <v>45416</v>
      </c>
    </row>
    <row r="401" spans="1:28" ht="15.75" hidden="1" x14ac:dyDescent="0.25">
      <c r="A401" s="24">
        <v>45413</v>
      </c>
      <c r="B401" s="72" t="s">
        <v>531</v>
      </c>
      <c r="C401" s="25"/>
      <c r="D401" s="25" t="s">
        <v>52</v>
      </c>
      <c r="E401" s="25" t="s">
        <v>109</v>
      </c>
      <c r="F401" s="25">
        <v>17750</v>
      </c>
      <c r="G401" s="27" t="s">
        <v>34</v>
      </c>
      <c r="H401" s="25">
        <v>1040</v>
      </c>
      <c r="I401" s="11">
        <f t="shared" si="63"/>
        <v>18460000</v>
      </c>
      <c r="J401" s="103" t="s">
        <v>324</v>
      </c>
      <c r="K401" s="11"/>
      <c r="L401" s="4">
        <f t="shared" si="64"/>
        <v>18460000</v>
      </c>
      <c r="M401" s="4">
        <v>18460000</v>
      </c>
      <c r="N401" s="4"/>
      <c r="O401" s="4">
        <f t="shared" si="65"/>
        <v>0</v>
      </c>
      <c r="P401" s="4"/>
      <c r="Q401" s="4"/>
      <c r="R401" s="4">
        <f t="shared" si="66"/>
        <v>0</v>
      </c>
      <c r="S401" s="4"/>
      <c r="T401" s="4"/>
      <c r="U401" s="4">
        <f t="shared" si="67"/>
        <v>0</v>
      </c>
      <c r="V401" s="4"/>
      <c r="W401" s="4"/>
      <c r="X401" s="4">
        <f t="shared" si="68"/>
        <v>0</v>
      </c>
      <c r="Y401" s="4"/>
      <c r="Z401" s="4"/>
      <c r="AA401" s="4">
        <f>C401+I401-L401-O401-U401-X401-R401</f>
        <v>0</v>
      </c>
      <c r="AB401" s="7">
        <v>45413</v>
      </c>
    </row>
    <row r="402" spans="1:28" ht="15.75" hidden="1" x14ac:dyDescent="0.25">
      <c r="A402" s="24">
        <v>45413</v>
      </c>
      <c r="B402" s="72" t="s">
        <v>221</v>
      </c>
      <c r="C402" s="25"/>
      <c r="D402" s="25" t="s">
        <v>52</v>
      </c>
      <c r="E402" s="25" t="s">
        <v>177</v>
      </c>
      <c r="F402" s="25">
        <v>300</v>
      </c>
      <c r="G402" s="25" t="s">
        <v>39</v>
      </c>
      <c r="H402" s="25">
        <v>76080</v>
      </c>
      <c r="I402" s="11">
        <f t="shared" si="63"/>
        <v>22824000</v>
      </c>
      <c r="J402" s="31" t="s">
        <v>324</v>
      </c>
      <c r="K402" s="11"/>
      <c r="L402" s="4">
        <f t="shared" si="64"/>
        <v>22824000</v>
      </c>
      <c r="M402" s="4">
        <v>22824000</v>
      </c>
      <c r="N402" s="4"/>
      <c r="O402" s="4">
        <f t="shared" si="65"/>
        <v>0</v>
      </c>
      <c r="P402" s="4"/>
      <c r="Q402" s="4"/>
      <c r="R402" s="4">
        <f t="shared" si="66"/>
        <v>0</v>
      </c>
      <c r="S402" s="4"/>
      <c r="T402" s="4"/>
      <c r="U402" s="4">
        <f t="shared" si="67"/>
        <v>0</v>
      </c>
      <c r="V402" s="4"/>
      <c r="W402" s="4"/>
      <c r="X402" s="4">
        <f t="shared" si="68"/>
        <v>0</v>
      </c>
      <c r="Y402" s="4"/>
      <c r="Z402" s="4"/>
      <c r="AA402" s="4">
        <f>C402+I402-L402-O402-U402-X402-R402</f>
        <v>0</v>
      </c>
      <c r="AB402" s="7">
        <v>45439</v>
      </c>
    </row>
    <row r="403" spans="1:28" ht="15.75" hidden="1" x14ac:dyDescent="0.25">
      <c r="A403" s="24">
        <v>45413</v>
      </c>
      <c r="B403" s="72" t="s">
        <v>361</v>
      </c>
      <c r="C403" s="25"/>
      <c r="D403" s="25" t="s">
        <v>46</v>
      </c>
      <c r="E403" s="25" t="s">
        <v>91</v>
      </c>
      <c r="F403" s="25">
        <v>2</v>
      </c>
      <c r="G403" s="25" t="s">
        <v>303</v>
      </c>
      <c r="H403" s="25">
        <v>1200000</v>
      </c>
      <c r="I403" s="11">
        <f t="shared" si="63"/>
        <v>2400000</v>
      </c>
      <c r="J403" s="31" t="s">
        <v>312</v>
      </c>
      <c r="K403" s="11" t="s">
        <v>930</v>
      </c>
      <c r="L403" s="4">
        <f t="shared" si="64"/>
        <v>0</v>
      </c>
      <c r="M403" s="4"/>
      <c r="N403" s="4"/>
      <c r="O403" s="4">
        <f t="shared" si="65"/>
        <v>2400000</v>
      </c>
      <c r="P403" s="4">
        <v>2400000</v>
      </c>
      <c r="Q403" s="4"/>
      <c r="R403" s="4">
        <f t="shared" si="66"/>
        <v>0</v>
      </c>
      <c r="S403" s="4"/>
      <c r="T403" s="4"/>
      <c r="U403" s="4">
        <f t="shared" si="67"/>
        <v>0</v>
      </c>
      <c r="V403" s="4"/>
      <c r="W403" s="4"/>
      <c r="X403" s="4">
        <f t="shared" si="68"/>
        <v>0</v>
      </c>
      <c r="Y403" s="4"/>
      <c r="Z403" s="4"/>
      <c r="AA403" s="4">
        <f>C403+I403-L403-O403-U403-X403-R403</f>
        <v>0</v>
      </c>
      <c r="AB403" s="7">
        <v>45422</v>
      </c>
    </row>
    <row r="404" spans="1:28" ht="15.75" hidden="1" x14ac:dyDescent="0.25">
      <c r="A404" s="24">
        <v>45413</v>
      </c>
      <c r="B404" s="73" t="s">
        <v>347</v>
      </c>
      <c r="C404" s="27"/>
      <c r="D404" s="25" t="s">
        <v>46</v>
      </c>
      <c r="E404" s="27" t="s">
        <v>348</v>
      </c>
      <c r="F404" s="27">
        <v>600</v>
      </c>
      <c r="G404" s="25" t="s">
        <v>34</v>
      </c>
      <c r="H404" s="27">
        <v>1150</v>
      </c>
      <c r="I404" s="11">
        <f t="shared" si="63"/>
        <v>690000</v>
      </c>
      <c r="J404" s="31" t="s">
        <v>324</v>
      </c>
      <c r="K404" s="11"/>
      <c r="L404" s="4">
        <f t="shared" si="64"/>
        <v>0</v>
      </c>
      <c r="M404" s="4"/>
      <c r="N404" s="4"/>
      <c r="O404" s="4">
        <f t="shared" si="65"/>
        <v>0</v>
      </c>
      <c r="P404" s="4"/>
      <c r="Q404" s="4"/>
      <c r="R404" s="4">
        <f t="shared" si="66"/>
        <v>690000</v>
      </c>
      <c r="S404" s="4">
        <v>690000</v>
      </c>
      <c r="T404" s="4"/>
      <c r="U404" s="4">
        <f t="shared" si="67"/>
        <v>0</v>
      </c>
      <c r="V404" s="4"/>
      <c r="W404" s="4"/>
      <c r="X404" s="4">
        <f t="shared" si="68"/>
        <v>0</v>
      </c>
      <c r="Y404" s="4"/>
      <c r="Z404" s="4"/>
      <c r="AA404" s="4">
        <f>C404+I404-L404-O404-U404-X404-R404</f>
        <v>0</v>
      </c>
      <c r="AB404" s="7">
        <v>45413</v>
      </c>
    </row>
    <row r="405" spans="1:28" ht="15.75" hidden="1" x14ac:dyDescent="0.25">
      <c r="A405" s="24">
        <v>45413</v>
      </c>
      <c r="B405" s="73" t="s">
        <v>409</v>
      </c>
      <c r="C405" s="25"/>
      <c r="D405" s="25" t="s">
        <v>46</v>
      </c>
      <c r="E405" s="25" t="s">
        <v>395</v>
      </c>
      <c r="F405" s="25">
        <v>500</v>
      </c>
      <c r="G405" s="25" t="s">
        <v>34</v>
      </c>
      <c r="H405" s="25">
        <v>960</v>
      </c>
      <c r="I405" s="11">
        <f t="shared" si="63"/>
        <v>480000</v>
      </c>
      <c r="J405" s="31" t="s">
        <v>324</v>
      </c>
      <c r="K405" s="11"/>
      <c r="L405" s="4">
        <f t="shared" si="64"/>
        <v>480000</v>
      </c>
      <c r="M405" s="4">
        <v>480000</v>
      </c>
      <c r="N405" s="4"/>
      <c r="O405" s="4">
        <f t="shared" si="65"/>
        <v>0</v>
      </c>
      <c r="P405" s="4"/>
      <c r="Q405" s="4"/>
      <c r="R405" s="4">
        <f t="shared" si="66"/>
        <v>0</v>
      </c>
      <c r="S405" s="4"/>
      <c r="T405" s="4"/>
      <c r="U405" s="4">
        <f t="shared" si="67"/>
        <v>0</v>
      </c>
      <c r="V405" s="4"/>
      <c r="W405" s="4"/>
      <c r="X405" s="4">
        <f t="shared" si="68"/>
        <v>0</v>
      </c>
      <c r="Y405" s="4"/>
      <c r="Z405" s="4"/>
      <c r="AA405" s="4">
        <f>C405+I405-L405-O405-U405-X405-R405</f>
        <v>0</v>
      </c>
      <c r="AB405" s="7">
        <v>45413</v>
      </c>
    </row>
    <row r="406" spans="1:28" ht="15.75" hidden="1" x14ac:dyDescent="0.25">
      <c r="A406" s="24">
        <v>45413</v>
      </c>
      <c r="B406" s="72" t="s">
        <v>99</v>
      </c>
      <c r="C406" s="25"/>
      <c r="D406" s="25"/>
      <c r="E406" s="25" t="s">
        <v>106</v>
      </c>
      <c r="F406" s="25">
        <v>33.5</v>
      </c>
      <c r="G406" s="27" t="s">
        <v>39</v>
      </c>
      <c r="H406" s="25"/>
      <c r="I406" s="11">
        <f t="shared" si="63"/>
        <v>0</v>
      </c>
      <c r="J406" s="31" t="s">
        <v>324</v>
      </c>
      <c r="K406" s="11"/>
      <c r="L406" s="4">
        <f t="shared" si="64"/>
        <v>0</v>
      </c>
      <c r="M406" s="4"/>
      <c r="N406" s="4"/>
      <c r="O406" s="4">
        <f t="shared" si="65"/>
        <v>0</v>
      </c>
      <c r="P406" s="4"/>
      <c r="Q406" s="4"/>
      <c r="R406" s="4">
        <f t="shared" si="66"/>
        <v>0</v>
      </c>
      <c r="S406" s="4"/>
      <c r="T406" s="4"/>
      <c r="U406" s="4">
        <f t="shared" si="67"/>
        <v>0</v>
      </c>
      <c r="V406" s="4"/>
      <c r="W406" s="4"/>
      <c r="X406" s="4">
        <f t="shared" si="68"/>
        <v>0</v>
      </c>
      <c r="Y406" s="4"/>
      <c r="Z406" s="4"/>
      <c r="AA406" s="4">
        <f>C406+I406-L406-O406-U406-X406-R406</f>
        <v>0</v>
      </c>
      <c r="AB406" s="7"/>
    </row>
    <row r="407" spans="1:28" ht="15.75" hidden="1" x14ac:dyDescent="0.25">
      <c r="A407" s="24">
        <v>45413</v>
      </c>
      <c r="B407" s="72" t="s">
        <v>211</v>
      </c>
      <c r="C407" s="25"/>
      <c r="D407" s="25" t="s">
        <v>52</v>
      </c>
      <c r="E407" s="25" t="s">
        <v>348</v>
      </c>
      <c r="F407" s="25">
        <v>200</v>
      </c>
      <c r="G407" s="27" t="s">
        <v>34</v>
      </c>
      <c r="H407" s="25">
        <v>1150</v>
      </c>
      <c r="I407" s="11">
        <f t="shared" si="63"/>
        <v>230000</v>
      </c>
      <c r="J407" s="31" t="s">
        <v>312</v>
      </c>
      <c r="K407" s="11" t="s">
        <v>1396</v>
      </c>
      <c r="L407" s="4">
        <f t="shared" si="64"/>
        <v>0</v>
      </c>
      <c r="M407" s="4"/>
      <c r="N407" s="4"/>
      <c r="O407" s="4">
        <f t="shared" si="65"/>
        <v>230000</v>
      </c>
      <c r="P407" s="4">
        <v>230000</v>
      </c>
      <c r="Q407" s="4"/>
      <c r="R407" s="4">
        <f t="shared" si="66"/>
        <v>0</v>
      </c>
      <c r="S407" s="4"/>
      <c r="T407" s="4"/>
      <c r="U407" s="4">
        <f t="shared" si="67"/>
        <v>0</v>
      </c>
      <c r="V407" s="4"/>
      <c r="W407" s="4"/>
      <c r="X407" s="4">
        <f t="shared" si="68"/>
        <v>0</v>
      </c>
      <c r="Y407" s="4"/>
      <c r="Z407" s="4"/>
      <c r="AA407" s="4">
        <f>C407+I407-L407-O407-U407-X407-R407</f>
        <v>0</v>
      </c>
      <c r="AB407" s="7">
        <v>45419</v>
      </c>
    </row>
    <row r="408" spans="1:28" ht="15.75" hidden="1" x14ac:dyDescent="0.25">
      <c r="A408" s="24">
        <v>45413</v>
      </c>
      <c r="B408" s="72" t="s">
        <v>531</v>
      </c>
      <c r="C408" s="25"/>
      <c r="D408" s="25" t="s">
        <v>52</v>
      </c>
      <c r="E408" s="25" t="s">
        <v>767</v>
      </c>
      <c r="F408" s="25">
        <v>100</v>
      </c>
      <c r="G408" s="27" t="s">
        <v>34</v>
      </c>
      <c r="H408" s="25">
        <v>3500</v>
      </c>
      <c r="I408" s="11">
        <f t="shared" si="63"/>
        <v>350000</v>
      </c>
      <c r="J408" s="31" t="s">
        <v>312</v>
      </c>
      <c r="K408" s="11"/>
      <c r="L408" s="4">
        <f t="shared" si="64"/>
        <v>0</v>
      </c>
      <c r="M408" s="4"/>
      <c r="N408" s="4"/>
      <c r="O408" s="4">
        <f t="shared" si="65"/>
        <v>0</v>
      </c>
      <c r="P408" s="4"/>
      <c r="Q408" s="4"/>
      <c r="R408" s="4">
        <f t="shared" si="66"/>
        <v>350000</v>
      </c>
      <c r="S408" s="4">
        <v>350000</v>
      </c>
      <c r="T408" s="4"/>
      <c r="U408" s="4">
        <f t="shared" si="67"/>
        <v>0</v>
      </c>
      <c r="V408" s="4"/>
      <c r="W408" s="4"/>
      <c r="X408" s="4">
        <f t="shared" si="68"/>
        <v>0</v>
      </c>
      <c r="Y408" s="4"/>
      <c r="Z408" s="4"/>
      <c r="AA408" s="4">
        <f>C408+I408-L408-O408-U408-X408-R408</f>
        <v>0</v>
      </c>
      <c r="AB408" s="7">
        <v>45413</v>
      </c>
    </row>
    <row r="409" spans="1:28" ht="15.75" hidden="1" x14ac:dyDescent="0.25">
      <c r="A409" s="24">
        <v>45413</v>
      </c>
      <c r="B409" s="72" t="s">
        <v>531</v>
      </c>
      <c r="C409" s="27"/>
      <c r="D409" s="25" t="s">
        <v>52</v>
      </c>
      <c r="E409" s="27" t="s">
        <v>348</v>
      </c>
      <c r="F409" s="27">
        <v>200</v>
      </c>
      <c r="G409" s="27" t="s">
        <v>34</v>
      </c>
      <c r="H409" s="27">
        <v>1150</v>
      </c>
      <c r="I409" s="11">
        <f t="shared" si="63"/>
        <v>230000</v>
      </c>
      <c r="J409" s="31" t="s">
        <v>312</v>
      </c>
      <c r="K409" s="11"/>
      <c r="L409" s="4">
        <f t="shared" si="64"/>
        <v>0</v>
      </c>
      <c r="M409" s="4"/>
      <c r="N409" s="4"/>
      <c r="O409" s="4">
        <f t="shared" si="65"/>
        <v>0</v>
      </c>
      <c r="P409" s="4"/>
      <c r="Q409" s="4"/>
      <c r="R409" s="4">
        <f t="shared" si="66"/>
        <v>230000</v>
      </c>
      <c r="S409" s="4">
        <v>230000</v>
      </c>
      <c r="T409" s="4"/>
      <c r="U409" s="4">
        <f t="shared" si="67"/>
        <v>0</v>
      </c>
      <c r="V409" s="4"/>
      <c r="W409" s="4"/>
      <c r="X409" s="4">
        <f t="shared" si="68"/>
        <v>0</v>
      </c>
      <c r="Y409" s="4"/>
      <c r="Z409" s="4"/>
      <c r="AA409" s="4">
        <f>C409+I409-L409-O409-U409-X409-R409</f>
        <v>0</v>
      </c>
      <c r="AB409" s="7">
        <v>45413</v>
      </c>
    </row>
    <row r="410" spans="1:28" ht="15.75" hidden="1" x14ac:dyDescent="0.25">
      <c r="A410" s="24">
        <v>45413</v>
      </c>
      <c r="B410" s="72" t="s">
        <v>697</v>
      </c>
      <c r="C410" s="25"/>
      <c r="D410" s="25" t="s">
        <v>52</v>
      </c>
      <c r="E410" s="25" t="s">
        <v>179</v>
      </c>
      <c r="F410" s="25">
        <v>5250</v>
      </c>
      <c r="G410" s="25" t="s">
        <v>34</v>
      </c>
      <c r="H410" s="25">
        <v>1460</v>
      </c>
      <c r="I410" s="11">
        <f>F410*H410</f>
        <v>7665000</v>
      </c>
      <c r="J410" s="31" t="s">
        <v>312</v>
      </c>
      <c r="K410" s="11"/>
      <c r="L410" s="4">
        <f>M410+N410</f>
        <v>0</v>
      </c>
      <c r="M410" s="4"/>
      <c r="N410" s="4"/>
      <c r="O410" s="4">
        <f>P410+Q410</f>
        <v>7665000</v>
      </c>
      <c r="P410" s="4">
        <v>7665000</v>
      </c>
      <c r="Q410" s="4"/>
      <c r="R410" s="4">
        <f>S410+T410</f>
        <v>0</v>
      </c>
      <c r="S410" s="4"/>
      <c r="T410" s="4"/>
      <c r="U410" s="4">
        <f>V410+W410</f>
        <v>0</v>
      </c>
      <c r="V410" s="4"/>
      <c r="W410" s="4"/>
      <c r="X410" s="4">
        <f>Y410+Z410</f>
        <v>0</v>
      </c>
      <c r="Y410" s="4"/>
      <c r="Z410" s="4"/>
      <c r="AA410" s="4">
        <f>C410+I410-L410-O410-U410-X410-R410</f>
        <v>0</v>
      </c>
      <c r="AB410" s="7">
        <v>45414</v>
      </c>
    </row>
    <row r="411" spans="1:28" ht="15.75" hidden="1" x14ac:dyDescent="0.25">
      <c r="A411" s="24">
        <v>45413</v>
      </c>
      <c r="B411" s="72" t="s">
        <v>697</v>
      </c>
      <c r="C411" s="25"/>
      <c r="D411" s="25" t="s">
        <v>52</v>
      </c>
      <c r="E411" s="25" t="s">
        <v>179</v>
      </c>
      <c r="F411" s="25">
        <v>13000</v>
      </c>
      <c r="G411" s="25" t="s">
        <v>34</v>
      </c>
      <c r="H411" s="25">
        <v>1460</v>
      </c>
      <c r="I411" s="11">
        <f t="shared" si="63"/>
        <v>18980000</v>
      </c>
      <c r="J411" s="31" t="s">
        <v>324</v>
      </c>
      <c r="K411" s="11"/>
      <c r="L411" s="4">
        <f t="shared" si="64"/>
        <v>18980000</v>
      </c>
      <c r="M411" s="4">
        <v>18980000</v>
      </c>
      <c r="N411" s="4"/>
      <c r="O411" s="4">
        <f t="shared" si="65"/>
        <v>0</v>
      </c>
      <c r="P411" s="4"/>
      <c r="Q411" s="4"/>
      <c r="R411" s="4">
        <f t="shared" si="66"/>
        <v>0</v>
      </c>
      <c r="S411" s="4"/>
      <c r="T411" s="4"/>
      <c r="U411" s="4">
        <f t="shared" si="67"/>
        <v>0</v>
      </c>
      <c r="V411" s="4"/>
      <c r="W411" s="4"/>
      <c r="X411" s="4">
        <f t="shared" si="68"/>
        <v>0</v>
      </c>
      <c r="Y411" s="4"/>
      <c r="Z411" s="4"/>
      <c r="AA411" s="4">
        <f>C411+I411-L411-O411-U411-X411-R411</f>
        <v>0</v>
      </c>
      <c r="AB411" s="7">
        <v>45415</v>
      </c>
    </row>
    <row r="412" spans="1:28" ht="15.75" hidden="1" x14ac:dyDescent="0.25">
      <c r="A412" s="24">
        <v>45413</v>
      </c>
      <c r="B412" s="25" t="s">
        <v>697</v>
      </c>
      <c r="C412" s="27"/>
      <c r="D412" s="25" t="s">
        <v>52</v>
      </c>
      <c r="E412" s="25" t="s">
        <v>160</v>
      </c>
      <c r="F412" s="27">
        <v>2250</v>
      </c>
      <c r="G412" s="25" t="s">
        <v>34</v>
      </c>
      <c r="H412" s="27">
        <v>2925</v>
      </c>
      <c r="I412" s="11">
        <f t="shared" si="63"/>
        <v>6581250</v>
      </c>
      <c r="J412" s="31" t="s">
        <v>324</v>
      </c>
      <c r="K412" s="11"/>
      <c r="L412" s="4">
        <f t="shared" si="64"/>
        <v>6581250</v>
      </c>
      <c r="M412" s="4">
        <v>6581250</v>
      </c>
      <c r="N412" s="4"/>
      <c r="O412" s="4">
        <f t="shared" si="65"/>
        <v>0</v>
      </c>
      <c r="P412" s="4"/>
      <c r="Q412" s="4"/>
      <c r="R412" s="4">
        <f t="shared" si="66"/>
        <v>0</v>
      </c>
      <c r="S412" s="4"/>
      <c r="T412" s="4"/>
      <c r="U412" s="4">
        <f t="shared" si="67"/>
        <v>0</v>
      </c>
      <c r="V412" s="4"/>
      <c r="W412" s="4"/>
      <c r="X412" s="4">
        <f t="shared" si="68"/>
        <v>0</v>
      </c>
      <c r="Y412" s="4"/>
      <c r="Z412" s="4"/>
      <c r="AA412" s="4">
        <f>C412+I412-L412-O412-U412-X412-R412</f>
        <v>0</v>
      </c>
      <c r="AB412" s="7">
        <v>45415</v>
      </c>
    </row>
    <row r="413" spans="1:28" ht="15.75" hidden="1" x14ac:dyDescent="0.25">
      <c r="A413" s="24">
        <v>45413</v>
      </c>
      <c r="B413" s="72" t="s">
        <v>697</v>
      </c>
      <c r="C413" s="25"/>
      <c r="D413" s="25" t="s">
        <v>52</v>
      </c>
      <c r="E413" s="25" t="s">
        <v>109</v>
      </c>
      <c r="F413" s="25">
        <v>6250</v>
      </c>
      <c r="G413" s="25" t="s">
        <v>34</v>
      </c>
      <c r="H413" s="25">
        <v>1030</v>
      </c>
      <c r="I413" s="11">
        <f t="shared" si="63"/>
        <v>6437500</v>
      </c>
      <c r="J413" s="31" t="s">
        <v>312</v>
      </c>
      <c r="K413" s="11"/>
      <c r="L413" s="4">
        <f t="shared" si="64"/>
        <v>0</v>
      </c>
      <c r="M413" s="4"/>
      <c r="N413" s="4"/>
      <c r="O413" s="4">
        <f t="shared" si="65"/>
        <v>6437500</v>
      </c>
      <c r="P413" s="4">
        <v>6437500</v>
      </c>
      <c r="Q413" s="4"/>
      <c r="R413" s="4">
        <f t="shared" si="66"/>
        <v>0</v>
      </c>
      <c r="S413" s="4"/>
      <c r="T413" s="4"/>
      <c r="U413" s="4">
        <f t="shared" si="67"/>
        <v>0</v>
      </c>
      <c r="V413" s="4"/>
      <c r="W413" s="4"/>
      <c r="X413" s="4">
        <f t="shared" si="68"/>
        <v>0</v>
      </c>
      <c r="Y413" s="4"/>
      <c r="Z413" s="4"/>
      <c r="AA413" s="4">
        <f>C413+I413-L413-O413-U413-X413-R413</f>
        <v>0</v>
      </c>
      <c r="AB413" s="7">
        <v>45414</v>
      </c>
    </row>
    <row r="414" spans="1:28" ht="15.75" hidden="1" x14ac:dyDescent="0.25">
      <c r="A414" s="24">
        <v>45413</v>
      </c>
      <c r="B414" s="72" t="s">
        <v>226</v>
      </c>
      <c r="C414" s="27"/>
      <c r="D414" s="25" t="s">
        <v>52</v>
      </c>
      <c r="E414" s="25" t="s">
        <v>229</v>
      </c>
      <c r="F414" s="27">
        <v>300</v>
      </c>
      <c r="G414" s="27" t="s">
        <v>39</v>
      </c>
      <c r="H414" s="27">
        <v>42000</v>
      </c>
      <c r="I414" s="11">
        <f t="shared" si="63"/>
        <v>12600000</v>
      </c>
      <c r="J414" s="26" t="s">
        <v>28</v>
      </c>
      <c r="K414" s="11"/>
      <c r="L414" s="4">
        <f t="shared" si="64"/>
        <v>0</v>
      </c>
      <c r="M414" s="4"/>
      <c r="N414" s="4"/>
      <c r="O414" s="4">
        <f t="shared" si="65"/>
        <v>0</v>
      </c>
      <c r="P414" s="4"/>
      <c r="Q414" s="4"/>
      <c r="R414" s="4">
        <f t="shared" si="66"/>
        <v>0</v>
      </c>
      <c r="S414" s="4"/>
      <c r="T414" s="4"/>
      <c r="U414" s="4">
        <f t="shared" si="67"/>
        <v>0</v>
      </c>
      <c r="V414" s="4"/>
      <c r="W414" s="4"/>
      <c r="X414" s="4">
        <f t="shared" si="68"/>
        <v>0</v>
      </c>
      <c r="Y414" s="4"/>
      <c r="Z414" s="4"/>
      <c r="AA414" s="4">
        <f>C414+I414-L414-O414-U414-X414-R414</f>
        <v>12600000</v>
      </c>
      <c r="AB414" s="7"/>
    </row>
    <row r="415" spans="1:28" ht="15.75" hidden="1" x14ac:dyDescent="0.25">
      <c r="A415" s="24">
        <v>45413</v>
      </c>
      <c r="B415" s="72" t="s">
        <v>29</v>
      </c>
      <c r="C415" s="27"/>
      <c r="D415" s="25" t="s">
        <v>46</v>
      </c>
      <c r="E415" s="27" t="s">
        <v>42</v>
      </c>
      <c r="F415" s="27">
        <v>400</v>
      </c>
      <c r="G415" s="27" t="s">
        <v>34</v>
      </c>
      <c r="H415" s="27">
        <v>4000</v>
      </c>
      <c r="I415" s="11">
        <f t="shared" si="63"/>
        <v>1600000</v>
      </c>
      <c r="J415" s="31" t="s">
        <v>312</v>
      </c>
      <c r="K415" s="11"/>
      <c r="L415" s="4">
        <f t="shared" si="64"/>
        <v>0</v>
      </c>
      <c r="M415" s="4"/>
      <c r="N415" s="4"/>
      <c r="O415" s="4">
        <f t="shared" si="65"/>
        <v>0</v>
      </c>
      <c r="P415" s="4"/>
      <c r="Q415" s="4"/>
      <c r="R415" s="4">
        <f t="shared" si="66"/>
        <v>1600000</v>
      </c>
      <c r="S415" s="4">
        <v>1600000</v>
      </c>
      <c r="T415" s="4"/>
      <c r="U415" s="4">
        <f t="shared" si="67"/>
        <v>0</v>
      </c>
      <c r="V415" s="4"/>
      <c r="W415" s="4"/>
      <c r="X415" s="4">
        <f t="shared" si="68"/>
        <v>0</v>
      </c>
      <c r="Y415" s="4"/>
      <c r="Z415" s="4"/>
      <c r="AA415" s="4">
        <f>C415+I415-L415-O415-U415-X415-R415</f>
        <v>0</v>
      </c>
      <c r="AB415" s="7">
        <v>45413</v>
      </c>
    </row>
    <row r="416" spans="1:28" ht="15.75" hidden="1" x14ac:dyDescent="0.25">
      <c r="A416" s="24">
        <v>45413</v>
      </c>
      <c r="B416" s="72" t="s">
        <v>1333</v>
      </c>
      <c r="C416" s="25"/>
      <c r="D416" s="25" t="s">
        <v>52</v>
      </c>
      <c r="E416" s="25" t="s">
        <v>95</v>
      </c>
      <c r="F416" s="25">
        <v>500</v>
      </c>
      <c r="G416" s="27" t="s">
        <v>34</v>
      </c>
      <c r="H416" s="25">
        <v>1335</v>
      </c>
      <c r="I416" s="11">
        <f t="shared" si="63"/>
        <v>667500</v>
      </c>
      <c r="J416" s="31" t="s">
        <v>324</v>
      </c>
      <c r="K416" s="11"/>
      <c r="L416" s="4">
        <f t="shared" si="64"/>
        <v>0</v>
      </c>
      <c r="M416" s="4"/>
      <c r="N416" s="4"/>
      <c r="O416" s="4">
        <f t="shared" si="65"/>
        <v>0</v>
      </c>
      <c r="P416" s="4"/>
      <c r="Q416" s="4"/>
      <c r="R416" s="4">
        <f t="shared" si="66"/>
        <v>667500</v>
      </c>
      <c r="S416" s="4">
        <v>667500</v>
      </c>
      <c r="T416" s="4"/>
      <c r="U416" s="4">
        <f t="shared" si="67"/>
        <v>0</v>
      </c>
      <c r="V416" s="4"/>
      <c r="W416" s="4"/>
      <c r="X416" s="4">
        <f t="shared" si="68"/>
        <v>0</v>
      </c>
      <c r="Y416" s="4"/>
      <c r="Z416" s="4"/>
      <c r="AA416" s="4">
        <f>C416+I416-L416-O416-U416-X416-R416</f>
        <v>0</v>
      </c>
      <c r="AB416" s="7">
        <v>45413</v>
      </c>
    </row>
    <row r="417" spans="1:28" ht="15.75" hidden="1" x14ac:dyDescent="0.25">
      <c r="A417" s="24">
        <v>45413</v>
      </c>
      <c r="B417" s="72" t="s">
        <v>73</v>
      </c>
      <c r="C417" s="25"/>
      <c r="D417" s="25" t="s">
        <v>46</v>
      </c>
      <c r="E417" s="25" t="s">
        <v>902</v>
      </c>
      <c r="F417" s="25">
        <v>500</v>
      </c>
      <c r="G417" s="25" t="s">
        <v>34</v>
      </c>
      <c r="H417" s="25">
        <v>1460</v>
      </c>
      <c r="I417" s="11">
        <f t="shared" si="63"/>
        <v>730000</v>
      </c>
      <c r="J417" s="31" t="s">
        <v>312</v>
      </c>
      <c r="K417" s="11" t="s">
        <v>1363</v>
      </c>
      <c r="L417" s="4">
        <f t="shared" si="64"/>
        <v>0</v>
      </c>
      <c r="M417" s="4"/>
      <c r="N417" s="4"/>
      <c r="O417" s="4">
        <f t="shared" si="65"/>
        <v>730000</v>
      </c>
      <c r="P417" s="4">
        <v>730000</v>
      </c>
      <c r="Q417" s="4"/>
      <c r="R417" s="4">
        <f t="shared" si="66"/>
        <v>0</v>
      </c>
      <c r="S417" s="4"/>
      <c r="T417" s="4"/>
      <c r="U417" s="4">
        <f t="shared" si="67"/>
        <v>0</v>
      </c>
      <c r="V417" s="4"/>
      <c r="W417" s="4"/>
      <c r="X417" s="4">
        <f t="shared" si="68"/>
        <v>0</v>
      </c>
      <c r="Y417" s="4"/>
      <c r="Z417" s="4"/>
      <c r="AA417" s="4">
        <f>C417+I417-L417-O417-U417-X417-R417</f>
        <v>0</v>
      </c>
      <c r="AB417" s="7">
        <v>45413</v>
      </c>
    </row>
    <row r="418" spans="1:28" ht="15.75" hidden="1" x14ac:dyDescent="0.25">
      <c r="A418" s="24">
        <v>45413</v>
      </c>
      <c r="B418" s="25" t="s">
        <v>548</v>
      </c>
      <c r="C418" s="25"/>
      <c r="D418" s="25" t="s">
        <v>46</v>
      </c>
      <c r="E418" s="25" t="s">
        <v>290</v>
      </c>
      <c r="F418" s="25">
        <v>1250</v>
      </c>
      <c r="G418" s="25" t="s">
        <v>34</v>
      </c>
      <c r="H418" s="25">
        <v>2785</v>
      </c>
      <c r="I418" s="11">
        <f t="shared" si="63"/>
        <v>3481250</v>
      </c>
      <c r="J418" s="31" t="s">
        <v>324</v>
      </c>
      <c r="K418" s="11"/>
      <c r="L418" s="4">
        <f t="shared" si="64"/>
        <v>0</v>
      </c>
      <c r="M418" s="4"/>
      <c r="N418" s="4"/>
      <c r="O418" s="4">
        <f t="shared" si="65"/>
        <v>3481250</v>
      </c>
      <c r="P418" s="4">
        <v>3481250</v>
      </c>
      <c r="Q418" s="4"/>
      <c r="R418" s="4">
        <f t="shared" si="66"/>
        <v>0</v>
      </c>
      <c r="S418" s="4"/>
      <c r="T418" s="4"/>
      <c r="U418" s="4">
        <f t="shared" si="67"/>
        <v>0</v>
      </c>
      <c r="V418" s="4"/>
      <c r="W418" s="4"/>
      <c r="X418" s="4">
        <f t="shared" si="68"/>
        <v>0</v>
      </c>
      <c r="Y418" s="4"/>
      <c r="Z418" s="4"/>
      <c r="AA418" s="4">
        <f>C418+I418-L418-O418-U418-X418-R418</f>
        <v>0</v>
      </c>
      <c r="AB418" s="7">
        <v>45442</v>
      </c>
    </row>
    <row r="419" spans="1:28" ht="15.75" hidden="1" x14ac:dyDescent="0.25">
      <c r="A419" s="24">
        <v>45413</v>
      </c>
      <c r="B419" s="25" t="s">
        <v>472</v>
      </c>
      <c r="C419" s="25">
        <v>675000</v>
      </c>
      <c r="D419" s="25" t="s">
        <v>46</v>
      </c>
      <c r="E419" s="25" t="s">
        <v>1373</v>
      </c>
      <c r="F419" s="25"/>
      <c r="G419" s="25" t="s">
        <v>34</v>
      </c>
      <c r="H419" s="25"/>
      <c r="I419" s="11">
        <f>F419*H419</f>
        <v>0</v>
      </c>
      <c r="J419" s="26" t="s">
        <v>28</v>
      </c>
      <c r="K419" s="11"/>
      <c r="L419" s="4">
        <f>M419+N419</f>
        <v>0</v>
      </c>
      <c r="M419" s="4"/>
      <c r="N419" s="4"/>
      <c r="O419" s="4">
        <f>P419+Q419</f>
        <v>0</v>
      </c>
      <c r="P419" s="4"/>
      <c r="Q419" s="4"/>
      <c r="R419" s="4">
        <f>S419+T419</f>
        <v>0</v>
      </c>
      <c r="S419" s="4"/>
      <c r="T419" s="4"/>
      <c r="U419" s="4">
        <f>V419+W419</f>
        <v>0</v>
      </c>
      <c r="V419" s="4"/>
      <c r="W419" s="4"/>
      <c r="X419" s="4">
        <f>Y419+Z419</f>
        <v>0</v>
      </c>
      <c r="Y419" s="4"/>
      <c r="Z419" s="4"/>
      <c r="AA419" s="4">
        <f>C419+I419-L419-O419-U419-X419-R419</f>
        <v>675000</v>
      </c>
      <c r="AB419" s="7"/>
    </row>
    <row r="420" spans="1:28" ht="15.75" hidden="1" x14ac:dyDescent="0.25">
      <c r="A420" s="29">
        <v>45414</v>
      </c>
      <c r="B420" s="73" t="s">
        <v>45</v>
      </c>
      <c r="C420" s="27"/>
      <c r="D420" s="27" t="s">
        <v>52</v>
      </c>
      <c r="E420" s="27" t="s">
        <v>135</v>
      </c>
      <c r="F420" s="27">
        <v>23</v>
      </c>
      <c r="G420" s="27" t="s">
        <v>48</v>
      </c>
      <c r="H420" s="27">
        <v>145000</v>
      </c>
      <c r="I420" s="11">
        <f t="shared" ref="I420:I454" si="69">F420*H420</f>
        <v>3335000</v>
      </c>
      <c r="J420" s="32" t="s">
        <v>324</v>
      </c>
      <c r="K420" s="11"/>
      <c r="L420" s="4">
        <f t="shared" ref="L420:L454" si="70">M420+N420</f>
        <v>3335000</v>
      </c>
      <c r="M420" s="4">
        <v>3335000</v>
      </c>
      <c r="N420" s="4"/>
      <c r="O420" s="4">
        <f t="shared" ref="O420:O454" si="71">P420+Q420</f>
        <v>0</v>
      </c>
      <c r="P420" s="4"/>
      <c r="Q420" s="4"/>
      <c r="R420" s="4">
        <f t="shared" ref="R420:R454" si="72">S420+T420</f>
        <v>0</v>
      </c>
      <c r="S420" s="4"/>
      <c r="T420" s="4"/>
      <c r="U420" s="4">
        <f t="shared" ref="U420:U454" si="73">V420+W420</f>
        <v>0</v>
      </c>
      <c r="V420" s="4"/>
      <c r="W420" s="4"/>
      <c r="X420" s="4">
        <f t="shared" ref="X420:X454" si="74">Y420+Z420</f>
        <v>0</v>
      </c>
      <c r="Y420" s="4"/>
      <c r="Z420" s="4"/>
      <c r="AA420" s="4">
        <f>C420+I420-L420-O420-U420-X420-R420</f>
        <v>0</v>
      </c>
      <c r="AB420" s="7">
        <v>45414</v>
      </c>
    </row>
    <row r="421" spans="1:28" ht="15.75" hidden="1" x14ac:dyDescent="0.25">
      <c r="A421" s="29">
        <v>45414</v>
      </c>
      <c r="B421" s="73" t="s">
        <v>45</v>
      </c>
      <c r="C421" s="25"/>
      <c r="D421" s="27" t="s">
        <v>52</v>
      </c>
      <c r="E421" s="25" t="s">
        <v>112</v>
      </c>
      <c r="F421" s="25">
        <v>3</v>
      </c>
      <c r="G421" s="25" t="s">
        <v>48</v>
      </c>
      <c r="H421" s="25">
        <v>290000</v>
      </c>
      <c r="I421" s="11">
        <f t="shared" si="69"/>
        <v>870000</v>
      </c>
      <c r="J421" s="31" t="s">
        <v>324</v>
      </c>
      <c r="K421" s="11"/>
      <c r="L421" s="4">
        <f t="shared" si="70"/>
        <v>870000</v>
      </c>
      <c r="M421" s="4">
        <v>870000</v>
      </c>
      <c r="N421" s="4"/>
      <c r="O421" s="4">
        <f t="shared" si="71"/>
        <v>0</v>
      </c>
      <c r="P421" s="4"/>
      <c r="Q421" s="4"/>
      <c r="R421" s="4">
        <f t="shared" si="72"/>
        <v>0</v>
      </c>
      <c r="S421" s="4"/>
      <c r="T421" s="4"/>
      <c r="U421" s="4">
        <f t="shared" si="73"/>
        <v>0</v>
      </c>
      <c r="V421" s="4"/>
      <c r="W421" s="4"/>
      <c r="X421" s="4">
        <f t="shared" si="74"/>
        <v>0</v>
      </c>
      <c r="Y421" s="4"/>
      <c r="Z421" s="4"/>
      <c r="AA421" s="4">
        <f>C421+I421-L421-O421-U421-X421-R421</f>
        <v>0</v>
      </c>
      <c r="AB421" s="7">
        <v>45414</v>
      </c>
    </row>
    <row r="422" spans="1:28" ht="15.75" hidden="1" x14ac:dyDescent="0.25">
      <c r="A422" s="29">
        <v>45414</v>
      </c>
      <c r="B422" s="72" t="s">
        <v>291</v>
      </c>
      <c r="C422" s="25"/>
      <c r="D422" s="25" t="s">
        <v>52</v>
      </c>
      <c r="E422" s="25" t="s">
        <v>552</v>
      </c>
      <c r="F422" s="25">
        <v>25</v>
      </c>
      <c r="G422" s="25" t="s">
        <v>39</v>
      </c>
      <c r="H422" s="25">
        <v>110000</v>
      </c>
      <c r="I422" s="11">
        <f t="shared" si="69"/>
        <v>2750000</v>
      </c>
      <c r="J422" s="31" t="s">
        <v>312</v>
      </c>
      <c r="K422" s="11"/>
      <c r="L422" s="4">
        <f t="shared" si="70"/>
        <v>0</v>
      </c>
      <c r="M422" s="4"/>
      <c r="N422" s="4"/>
      <c r="O422" s="4">
        <f t="shared" si="71"/>
        <v>2750000</v>
      </c>
      <c r="P422" s="4"/>
      <c r="Q422" s="4">
        <v>2750000</v>
      </c>
      <c r="R422" s="4">
        <f t="shared" si="72"/>
        <v>0</v>
      </c>
      <c r="S422" s="4"/>
      <c r="T422" s="4"/>
      <c r="U422" s="4">
        <f t="shared" si="73"/>
        <v>0</v>
      </c>
      <c r="V422" s="4"/>
      <c r="W422" s="4"/>
      <c r="X422" s="4">
        <f t="shared" si="74"/>
        <v>0</v>
      </c>
      <c r="Y422" s="4"/>
      <c r="Z422" s="4"/>
      <c r="AA422" s="4">
        <f>C422+I422-L422-O422-U422-X422-R422</f>
        <v>0</v>
      </c>
      <c r="AB422" s="7">
        <v>45414</v>
      </c>
    </row>
    <row r="423" spans="1:28" ht="15.75" hidden="1" x14ac:dyDescent="0.25">
      <c r="A423" s="29">
        <v>45414</v>
      </c>
      <c r="B423" s="72" t="s">
        <v>676</v>
      </c>
      <c r="C423" s="25"/>
      <c r="D423" s="25" t="s">
        <v>46</v>
      </c>
      <c r="E423" s="25" t="s">
        <v>42</v>
      </c>
      <c r="F423" s="25">
        <v>1000</v>
      </c>
      <c r="G423" s="25" t="s">
        <v>34</v>
      </c>
      <c r="H423" s="25">
        <v>4100</v>
      </c>
      <c r="I423" s="11">
        <f t="shared" si="69"/>
        <v>4100000</v>
      </c>
      <c r="J423" s="31" t="s">
        <v>312</v>
      </c>
      <c r="K423" s="11" t="s">
        <v>1368</v>
      </c>
      <c r="L423" s="4">
        <f t="shared" si="70"/>
        <v>0</v>
      </c>
      <c r="M423" s="4"/>
      <c r="N423" s="4"/>
      <c r="O423" s="4">
        <f t="shared" si="71"/>
        <v>4100000</v>
      </c>
      <c r="P423" s="4">
        <v>4100000</v>
      </c>
      <c r="Q423" s="4"/>
      <c r="R423" s="4">
        <f t="shared" si="72"/>
        <v>0</v>
      </c>
      <c r="S423" s="4"/>
      <c r="T423" s="4"/>
      <c r="U423" s="4">
        <f t="shared" si="73"/>
        <v>0</v>
      </c>
      <c r="V423" s="4"/>
      <c r="W423" s="4"/>
      <c r="X423" s="4">
        <f t="shared" si="74"/>
        <v>0</v>
      </c>
      <c r="Y423" s="4"/>
      <c r="Z423" s="4"/>
      <c r="AA423" s="4">
        <f>C423+I423-L423-O423-U423-X423-R423</f>
        <v>0</v>
      </c>
      <c r="AB423" s="7">
        <v>45413</v>
      </c>
    </row>
    <row r="424" spans="1:28" ht="15.75" hidden="1" x14ac:dyDescent="0.25">
      <c r="A424" s="29">
        <v>45414</v>
      </c>
      <c r="B424" s="72" t="s">
        <v>1046</v>
      </c>
      <c r="C424" s="25"/>
      <c r="D424" s="25" t="s">
        <v>46</v>
      </c>
      <c r="E424" s="25" t="s">
        <v>180</v>
      </c>
      <c r="F424" s="25">
        <v>1</v>
      </c>
      <c r="G424" s="25" t="s">
        <v>48</v>
      </c>
      <c r="H424" s="25">
        <v>230000</v>
      </c>
      <c r="I424" s="11">
        <f t="shared" si="69"/>
        <v>230000</v>
      </c>
      <c r="J424" s="31" t="s">
        <v>324</v>
      </c>
      <c r="K424" s="11"/>
      <c r="L424" s="4">
        <f t="shared" si="70"/>
        <v>230000</v>
      </c>
      <c r="M424" s="4">
        <v>230000</v>
      </c>
      <c r="N424" s="4"/>
      <c r="O424" s="4">
        <f t="shared" si="71"/>
        <v>0</v>
      </c>
      <c r="P424" s="4"/>
      <c r="Q424" s="4"/>
      <c r="R424" s="4">
        <f t="shared" si="72"/>
        <v>0</v>
      </c>
      <c r="S424" s="4"/>
      <c r="T424" s="4"/>
      <c r="U424" s="4">
        <f t="shared" si="73"/>
        <v>0</v>
      </c>
      <c r="V424" s="4"/>
      <c r="W424" s="4"/>
      <c r="X424" s="4">
        <f t="shared" si="74"/>
        <v>0</v>
      </c>
      <c r="Y424" s="4"/>
      <c r="Z424" s="4"/>
      <c r="AA424" s="4">
        <f>C424+I424-L424-O424-U424-X424-R424</f>
        <v>0</v>
      </c>
      <c r="AB424" s="7">
        <v>45414</v>
      </c>
    </row>
    <row r="425" spans="1:28" ht="15.75" hidden="1" x14ac:dyDescent="0.25">
      <c r="A425" s="29">
        <v>45414</v>
      </c>
      <c r="B425" s="72" t="s">
        <v>1334</v>
      </c>
      <c r="C425" s="25"/>
      <c r="D425" s="25" t="s">
        <v>46</v>
      </c>
      <c r="E425" s="25" t="s">
        <v>129</v>
      </c>
      <c r="F425" s="25">
        <v>4</v>
      </c>
      <c r="G425" s="25" t="s">
        <v>77</v>
      </c>
      <c r="H425" s="25">
        <v>65000</v>
      </c>
      <c r="I425" s="11">
        <f t="shared" si="69"/>
        <v>260000</v>
      </c>
      <c r="J425" s="31" t="s">
        <v>312</v>
      </c>
      <c r="K425" s="11"/>
      <c r="L425" s="4">
        <f t="shared" si="70"/>
        <v>0</v>
      </c>
      <c r="M425" s="4"/>
      <c r="N425" s="4"/>
      <c r="O425" s="4">
        <f t="shared" si="71"/>
        <v>260000</v>
      </c>
      <c r="P425" s="4">
        <v>260000</v>
      </c>
      <c r="Q425" s="4"/>
      <c r="R425" s="4">
        <f t="shared" si="72"/>
        <v>0</v>
      </c>
      <c r="S425" s="4"/>
      <c r="T425" s="4"/>
      <c r="U425" s="4">
        <f t="shared" si="73"/>
        <v>0</v>
      </c>
      <c r="V425" s="4"/>
      <c r="W425" s="4"/>
      <c r="X425" s="4">
        <f t="shared" si="74"/>
        <v>0</v>
      </c>
      <c r="Y425" s="4"/>
      <c r="Z425" s="4"/>
      <c r="AA425" s="4">
        <f>C425+I425-L425-O425-U425-X425-R425</f>
        <v>0</v>
      </c>
      <c r="AB425" s="7">
        <v>45407</v>
      </c>
    </row>
    <row r="426" spans="1:28" ht="15.75" hidden="1" x14ac:dyDescent="0.25">
      <c r="A426" s="29">
        <v>45414</v>
      </c>
      <c r="B426" s="72" t="s">
        <v>595</v>
      </c>
      <c r="C426" s="25"/>
      <c r="D426" s="25" t="s">
        <v>52</v>
      </c>
      <c r="E426" s="25" t="s">
        <v>60</v>
      </c>
      <c r="F426" s="25">
        <v>3500</v>
      </c>
      <c r="G426" s="25" t="s">
        <v>34</v>
      </c>
      <c r="H426" s="25">
        <v>1370</v>
      </c>
      <c r="I426" s="11">
        <f t="shared" si="69"/>
        <v>4795000</v>
      </c>
      <c r="J426" s="31" t="s">
        <v>324</v>
      </c>
      <c r="K426" s="11"/>
      <c r="L426" s="4">
        <f t="shared" si="70"/>
        <v>0</v>
      </c>
      <c r="M426" s="4"/>
      <c r="N426" s="4"/>
      <c r="O426" s="4">
        <f t="shared" si="71"/>
        <v>0</v>
      </c>
      <c r="P426" s="4"/>
      <c r="Q426" s="4"/>
      <c r="R426" s="4">
        <f t="shared" si="72"/>
        <v>4795000</v>
      </c>
      <c r="S426" s="4">
        <v>4795000</v>
      </c>
      <c r="T426" s="4"/>
      <c r="U426" s="4">
        <f t="shared" si="73"/>
        <v>0</v>
      </c>
      <c r="V426" s="4"/>
      <c r="W426" s="4"/>
      <c r="X426" s="4">
        <f t="shared" si="74"/>
        <v>0</v>
      </c>
      <c r="Y426" s="4"/>
      <c r="Z426" s="4"/>
      <c r="AA426" s="4">
        <f>C426+I426-L426-O426-U426-X426-R426</f>
        <v>0</v>
      </c>
      <c r="AB426" s="7">
        <v>45414</v>
      </c>
    </row>
    <row r="427" spans="1:28" ht="15.75" hidden="1" x14ac:dyDescent="0.25">
      <c r="A427" s="29">
        <v>45414</v>
      </c>
      <c r="B427" s="72" t="s">
        <v>99</v>
      </c>
      <c r="C427" s="25"/>
      <c r="D427" s="25"/>
      <c r="E427" s="25" t="s">
        <v>102</v>
      </c>
      <c r="F427" s="25">
        <v>103.7</v>
      </c>
      <c r="G427" s="25" t="s">
        <v>39</v>
      </c>
      <c r="H427" s="25"/>
      <c r="I427" s="11">
        <f t="shared" si="69"/>
        <v>0</v>
      </c>
      <c r="J427" s="31" t="s">
        <v>324</v>
      </c>
      <c r="K427" s="11"/>
      <c r="L427" s="4">
        <f t="shared" si="70"/>
        <v>0</v>
      </c>
      <c r="M427" s="4"/>
      <c r="N427" s="4"/>
      <c r="O427" s="4">
        <f t="shared" si="71"/>
        <v>0</v>
      </c>
      <c r="P427" s="4"/>
      <c r="Q427" s="4"/>
      <c r="R427" s="4">
        <f t="shared" si="72"/>
        <v>0</v>
      </c>
      <c r="S427" s="4"/>
      <c r="T427" s="4"/>
      <c r="U427" s="4">
        <f t="shared" si="73"/>
        <v>0</v>
      </c>
      <c r="V427" s="4"/>
      <c r="W427" s="4"/>
      <c r="X427" s="4">
        <f t="shared" si="74"/>
        <v>0</v>
      </c>
      <c r="Y427" s="4"/>
      <c r="Z427" s="4"/>
      <c r="AA427" s="4">
        <f>C427+I427-L427-O427-U427-X427-R427</f>
        <v>0</v>
      </c>
      <c r="AB427" s="7"/>
    </row>
    <row r="428" spans="1:28" ht="15.75" hidden="1" x14ac:dyDescent="0.25">
      <c r="A428" s="29">
        <v>45414</v>
      </c>
      <c r="B428" s="72" t="s">
        <v>777</v>
      </c>
      <c r="C428" s="25"/>
      <c r="D428" s="25" t="s">
        <v>46</v>
      </c>
      <c r="E428" s="25" t="s">
        <v>47</v>
      </c>
      <c r="F428" s="25">
        <v>1</v>
      </c>
      <c r="G428" s="25" t="s">
        <v>48</v>
      </c>
      <c r="H428" s="25">
        <v>160000</v>
      </c>
      <c r="I428" s="11">
        <f t="shared" si="69"/>
        <v>160000</v>
      </c>
      <c r="J428" s="31" t="s">
        <v>324</v>
      </c>
      <c r="K428" s="11"/>
      <c r="L428" s="4">
        <f t="shared" si="70"/>
        <v>160000</v>
      </c>
      <c r="M428" s="4">
        <v>160000</v>
      </c>
      <c r="N428" s="4"/>
      <c r="O428" s="4">
        <f t="shared" si="71"/>
        <v>0</v>
      </c>
      <c r="P428" s="4"/>
      <c r="Q428" s="4"/>
      <c r="R428" s="4">
        <f t="shared" si="72"/>
        <v>0</v>
      </c>
      <c r="S428" s="4"/>
      <c r="T428" s="4"/>
      <c r="U428" s="4">
        <f t="shared" si="73"/>
        <v>0</v>
      </c>
      <c r="V428" s="4"/>
      <c r="W428" s="4"/>
      <c r="X428" s="4">
        <f t="shared" si="74"/>
        <v>0</v>
      </c>
      <c r="Y428" s="4"/>
      <c r="Z428" s="4"/>
      <c r="AA428" s="4">
        <f>C428+I428-L428-O428-U428-X428-R428</f>
        <v>0</v>
      </c>
      <c r="AB428" s="7">
        <v>45414</v>
      </c>
    </row>
    <row r="429" spans="1:28" ht="15.75" hidden="1" x14ac:dyDescent="0.25">
      <c r="A429" s="29">
        <v>45414</v>
      </c>
      <c r="B429" s="72" t="s">
        <v>111</v>
      </c>
      <c r="C429" s="25"/>
      <c r="D429" s="25" t="s">
        <v>46</v>
      </c>
      <c r="E429" s="25" t="s">
        <v>47</v>
      </c>
      <c r="F429" s="25">
        <v>4</v>
      </c>
      <c r="G429" s="25" t="s">
        <v>48</v>
      </c>
      <c r="H429" s="25">
        <v>160000</v>
      </c>
      <c r="I429" s="11">
        <f t="shared" si="69"/>
        <v>640000</v>
      </c>
      <c r="J429" s="31" t="s">
        <v>324</v>
      </c>
      <c r="K429" s="11"/>
      <c r="L429" s="4">
        <f t="shared" si="70"/>
        <v>640000</v>
      </c>
      <c r="M429" s="4">
        <v>640000</v>
      </c>
      <c r="N429" s="4"/>
      <c r="O429" s="4">
        <f t="shared" si="71"/>
        <v>0</v>
      </c>
      <c r="P429" s="4"/>
      <c r="Q429" s="4"/>
      <c r="R429" s="4">
        <f t="shared" si="72"/>
        <v>0</v>
      </c>
      <c r="S429" s="4"/>
      <c r="T429" s="4"/>
      <c r="U429" s="4">
        <f t="shared" si="73"/>
        <v>0</v>
      </c>
      <c r="V429" s="4"/>
      <c r="W429" s="4"/>
      <c r="X429" s="4">
        <f t="shared" si="74"/>
        <v>0</v>
      </c>
      <c r="Y429" s="4"/>
      <c r="Z429" s="4"/>
      <c r="AA429" s="4">
        <f>C429+I429-L429-O429-U429-X429-R429</f>
        <v>0</v>
      </c>
      <c r="AB429" s="7">
        <v>45414</v>
      </c>
    </row>
    <row r="430" spans="1:28" ht="15.75" hidden="1" x14ac:dyDescent="0.25">
      <c r="A430" s="29">
        <v>45414</v>
      </c>
      <c r="B430" s="72" t="s">
        <v>421</v>
      </c>
      <c r="C430" s="25"/>
      <c r="D430" s="25" t="s">
        <v>52</v>
      </c>
      <c r="E430" s="25" t="s">
        <v>108</v>
      </c>
      <c r="F430" s="25">
        <v>2000</v>
      </c>
      <c r="G430" s="25" t="s">
        <v>34</v>
      </c>
      <c r="H430" s="25">
        <v>2150</v>
      </c>
      <c r="I430" s="11">
        <f t="shared" si="69"/>
        <v>4300000</v>
      </c>
      <c r="J430" s="31" t="s">
        <v>312</v>
      </c>
      <c r="K430" s="11" t="s">
        <v>1369</v>
      </c>
      <c r="L430" s="4">
        <f t="shared" si="70"/>
        <v>0</v>
      </c>
      <c r="M430" s="4"/>
      <c r="N430" s="4"/>
      <c r="O430" s="4">
        <f t="shared" si="71"/>
        <v>4300000</v>
      </c>
      <c r="P430" s="4">
        <v>4300000</v>
      </c>
      <c r="Q430" s="4"/>
      <c r="R430" s="4">
        <f t="shared" si="72"/>
        <v>0</v>
      </c>
      <c r="S430" s="4"/>
      <c r="T430" s="4"/>
      <c r="U430" s="4">
        <f t="shared" si="73"/>
        <v>0</v>
      </c>
      <c r="V430" s="4"/>
      <c r="W430" s="4"/>
      <c r="X430" s="4">
        <f t="shared" si="74"/>
        <v>0</v>
      </c>
      <c r="Y430" s="4"/>
      <c r="Z430" s="4"/>
      <c r="AA430" s="4">
        <f>C430+I430-L430-O430-U430-X430-R430</f>
        <v>0</v>
      </c>
      <c r="AB430" s="7">
        <v>45413</v>
      </c>
    </row>
    <row r="431" spans="1:28" ht="15.75" hidden="1" x14ac:dyDescent="0.25">
      <c r="A431" s="29">
        <v>45414</v>
      </c>
      <c r="B431" s="72" t="s">
        <v>379</v>
      </c>
      <c r="C431" s="25"/>
      <c r="D431" s="25" t="s">
        <v>52</v>
      </c>
      <c r="E431" s="25" t="s">
        <v>185</v>
      </c>
      <c r="F431" s="25">
        <v>200</v>
      </c>
      <c r="G431" s="25" t="s">
        <v>27</v>
      </c>
      <c r="H431" s="25">
        <v>1700</v>
      </c>
      <c r="I431" s="11">
        <f t="shared" si="69"/>
        <v>340000</v>
      </c>
      <c r="J431" s="31" t="s">
        <v>324</v>
      </c>
      <c r="K431" s="11"/>
      <c r="L431" s="4">
        <f t="shared" si="70"/>
        <v>0</v>
      </c>
      <c r="M431" s="4"/>
      <c r="N431" s="4"/>
      <c r="O431" s="4">
        <f t="shared" si="71"/>
        <v>0</v>
      </c>
      <c r="P431" s="4"/>
      <c r="Q431" s="4"/>
      <c r="R431" s="4">
        <f t="shared" si="72"/>
        <v>340000</v>
      </c>
      <c r="S431" s="4">
        <v>340000</v>
      </c>
      <c r="T431" s="4"/>
      <c r="U431" s="4">
        <f t="shared" si="73"/>
        <v>0</v>
      </c>
      <c r="V431" s="4"/>
      <c r="W431" s="4"/>
      <c r="X431" s="4">
        <f t="shared" si="74"/>
        <v>0</v>
      </c>
      <c r="Y431" s="4"/>
      <c r="Z431" s="4"/>
      <c r="AA431" s="4">
        <f>C431+I431-L431-O431-U431-X431-R431</f>
        <v>0</v>
      </c>
      <c r="AB431" s="7">
        <v>45414</v>
      </c>
    </row>
    <row r="432" spans="1:28" ht="15.75" hidden="1" x14ac:dyDescent="0.25">
      <c r="A432" s="29">
        <v>45414</v>
      </c>
      <c r="B432" s="72" t="s">
        <v>251</v>
      </c>
      <c r="C432" s="25"/>
      <c r="D432" s="25" t="s">
        <v>46</v>
      </c>
      <c r="E432" s="25" t="s">
        <v>95</v>
      </c>
      <c r="F432" s="25">
        <v>5000</v>
      </c>
      <c r="G432" s="25" t="s">
        <v>34</v>
      </c>
      <c r="H432" s="25">
        <v>1335</v>
      </c>
      <c r="I432" s="11">
        <f t="shared" si="69"/>
        <v>6675000</v>
      </c>
      <c r="J432" s="31" t="s">
        <v>312</v>
      </c>
      <c r="K432" s="11" t="s">
        <v>1375</v>
      </c>
      <c r="L432" s="4">
        <f t="shared" si="70"/>
        <v>0</v>
      </c>
      <c r="M432" s="4"/>
      <c r="N432" s="4"/>
      <c r="O432" s="4">
        <f t="shared" si="71"/>
        <v>6675000</v>
      </c>
      <c r="P432" s="4">
        <v>6675000</v>
      </c>
      <c r="Q432" s="4"/>
      <c r="R432" s="4">
        <f t="shared" si="72"/>
        <v>0</v>
      </c>
      <c r="S432" s="4"/>
      <c r="T432" s="4"/>
      <c r="U432" s="4">
        <f t="shared" si="73"/>
        <v>0</v>
      </c>
      <c r="V432" s="4"/>
      <c r="W432" s="4"/>
      <c r="X432" s="4">
        <f t="shared" si="74"/>
        <v>0</v>
      </c>
      <c r="Y432" s="4"/>
      <c r="Z432" s="4"/>
      <c r="AA432" s="4">
        <f>C432+I432-L432-O432-U432-X432-R432</f>
        <v>0</v>
      </c>
      <c r="AB432" s="7">
        <v>45414</v>
      </c>
    </row>
    <row r="433" spans="1:28" ht="15.75" hidden="1" x14ac:dyDescent="0.25">
      <c r="A433" s="29">
        <v>45414</v>
      </c>
      <c r="B433" s="25" t="s">
        <v>231</v>
      </c>
      <c r="C433" s="25"/>
      <c r="D433" s="25" t="s">
        <v>46</v>
      </c>
      <c r="E433" s="25" t="s">
        <v>133</v>
      </c>
      <c r="F433" s="25">
        <v>1000</v>
      </c>
      <c r="G433" s="25" t="s">
        <v>34</v>
      </c>
      <c r="H433" s="25">
        <v>3497</v>
      </c>
      <c r="I433" s="11">
        <f t="shared" si="69"/>
        <v>3497000</v>
      </c>
      <c r="J433" s="17" t="s">
        <v>312</v>
      </c>
      <c r="K433" s="11"/>
      <c r="L433" s="4">
        <f t="shared" si="70"/>
        <v>0</v>
      </c>
      <c r="M433" s="4"/>
      <c r="N433" s="4"/>
      <c r="O433" s="4">
        <f t="shared" si="71"/>
        <v>3497000</v>
      </c>
      <c r="P433" s="4">
        <v>690000</v>
      </c>
      <c r="Q433" s="4">
        <v>2807000</v>
      </c>
      <c r="R433" s="4">
        <f t="shared" si="72"/>
        <v>0</v>
      </c>
      <c r="S433" s="4"/>
      <c r="T433" s="4"/>
      <c r="U433" s="4">
        <f t="shared" si="73"/>
        <v>0</v>
      </c>
      <c r="V433" s="4"/>
      <c r="W433" s="4"/>
      <c r="X433" s="4">
        <f t="shared" si="74"/>
        <v>0</v>
      </c>
      <c r="Y433" s="4"/>
      <c r="Z433" s="4"/>
      <c r="AA433" s="4">
        <f>C433+I433-L433-O433-U433-X433-R433</f>
        <v>0</v>
      </c>
      <c r="AB433" s="7">
        <v>45442</v>
      </c>
    </row>
    <row r="434" spans="1:28" ht="15.75" hidden="1" x14ac:dyDescent="0.25">
      <c r="A434" s="29">
        <v>45414</v>
      </c>
      <c r="B434" s="72" t="s">
        <v>669</v>
      </c>
      <c r="C434" s="25"/>
      <c r="D434" s="25" t="s">
        <v>46</v>
      </c>
      <c r="E434" s="25" t="s">
        <v>106</v>
      </c>
      <c r="F434" s="25">
        <v>170</v>
      </c>
      <c r="G434" s="25" t="s">
        <v>39</v>
      </c>
      <c r="H434" s="25">
        <v>49000</v>
      </c>
      <c r="I434" s="11">
        <f t="shared" si="69"/>
        <v>8330000</v>
      </c>
      <c r="J434" s="31" t="s">
        <v>312</v>
      </c>
      <c r="K434" s="11" t="s">
        <v>1383</v>
      </c>
      <c r="L434" s="4">
        <f t="shared" si="70"/>
        <v>0</v>
      </c>
      <c r="M434" s="4"/>
      <c r="N434" s="4"/>
      <c r="O434" s="4">
        <f t="shared" si="71"/>
        <v>8330000</v>
      </c>
      <c r="P434" s="4">
        <v>6256000</v>
      </c>
      <c r="Q434" s="4">
        <v>2074000</v>
      </c>
      <c r="R434" s="4">
        <f t="shared" si="72"/>
        <v>0</v>
      </c>
      <c r="S434" s="4"/>
      <c r="T434" s="4"/>
      <c r="U434" s="4">
        <f t="shared" si="73"/>
        <v>0</v>
      </c>
      <c r="V434" s="4"/>
      <c r="W434" s="4"/>
      <c r="X434" s="4">
        <f t="shared" si="74"/>
        <v>0</v>
      </c>
      <c r="Y434" s="4"/>
      <c r="Z434" s="4"/>
      <c r="AA434" s="4">
        <f>C434+I434-L434-O434-U434-X434-R434</f>
        <v>0</v>
      </c>
      <c r="AB434" s="7">
        <v>45427</v>
      </c>
    </row>
    <row r="435" spans="1:28" ht="15.75" hidden="1" x14ac:dyDescent="0.25">
      <c r="A435" s="29">
        <v>45414</v>
      </c>
      <c r="B435" s="72" t="s">
        <v>669</v>
      </c>
      <c r="C435" s="25"/>
      <c r="D435" s="25" t="s">
        <v>46</v>
      </c>
      <c r="E435" s="25" t="s">
        <v>100</v>
      </c>
      <c r="F435" s="25">
        <v>233.8</v>
      </c>
      <c r="G435" s="25" t="s">
        <v>39</v>
      </c>
      <c r="H435" s="25">
        <v>49000</v>
      </c>
      <c r="I435" s="11">
        <f t="shared" si="69"/>
        <v>11456200</v>
      </c>
      <c r="J435" s="38" t="s">
        <v>78</v>
      </c>
      <c r="K435" s="11" t="s">
        <v>1383</v>
      </c>
      <c r="L435" s="4">
        <f t="shared" si="70"/>
        <v>0</v>
      </c>
      <c r="M435" s="4"/>
      <c r="N435" s="4"/>
      <c r="O435" s="4">
        <f t="shared" si="71"/>
        <v>6456000</v>
      </c>
      <c r="P435" s="4"/>
      <c r="Q435" s="4">
        <v>6456000</v>
      </c>
      <c r="R435" s="4">
        <f t="shared" si="72"/>
        <v>0</v>
      </c>
      <c r="S435" s="4"/>
      <c r="T435" s="4"/>
      <c r="U435" s="4">
        <f t="shared" si="73"/>
        <v>0</v>
      </c>
      <c r="V435" s="4"/>
      <c r="W435" s="4"/>
      <c r="X435" s="4">
        <f t="shared" si="74"/>
        <v>0</v>
      </c>
      <c r="Y435" s="4"/>
      <c r="Z435" s="4"/>
      <c r="AA435" s="4">
        <f>C435+I435-L435-O435-U435-X435-R435</f>
        <v>5000200</v>
      </c>
      <c r="AB435" s="7">
        <v>45427</v>
      </c>
    </row>
    <row r="436" spans="1:28" ht="15.75" hidden="1" x14ac:dyDescent="0.25">
      <c r="A436" s="29">
        <v>45414</v>
      </c>
      <c r="B436" s="72" t="s">
        <v>669</v>
      </c>
      <c r="C436" s="25"/>
      <c r="D436" s="25" t="s">
        <v>46</v>
      </c>
      <c r="E436" s="25" t="s">
        <v>103</v>
      </c>
      <c r="F436" s="25">
        <v>30</v>
      </c>
      <c r="G436" s="25" t="s">
        <v>39</v>
      </c>
      <c r="H436" s="25">
        <v>49000</v>
      </c>
      <c r="I436" s="11">
        <f t="shared" si="69"/>
        <v>1470000</v>
      </c>
      <c r="J436" s="31" t="s">
        <v>312</v>
      </c>
      <c r="K436" s="11" t="s">
        <v>1383</v>
      </c>
      <c r="L436" s="4">
        <f t="shared" si="70"/>
        <v>0</v>
      </c>
      <c r="M436" s="4"/>
      <c r="N436" s="4"/>
      <c r="O436" s="4">
        <f t="shared" si="71"/>
        <v>1470000</v>
      </c>
      <c r="P436" s="4"/>
      <c r="Q436" s="4">
        <v>1470000</v>
      </c>
      <c r="R436" s="4">
        <f t="shared" si="72"/>
        <v>0</v>
      </c>
      <c r="S436" s="4"/>
      <c r="T436" s="4"/>
      <c r="U436" s="4">
        <f t="shared" si="73"/>
        <v>0</v>
      </c>
      <c r="V436" s="4"/>
      <c r="W436" s="4"/>
      <c r="X436" s="4">
        <f t="shared" si="74"/>
        <v>0</v>
      </c>
      <c r="Y436" s="4"/>
      <c r="Z436" s="4"/>
      <c r="AA436" s="4">
        <f>C436+I436-L436-O436-U436-X436-R436</f>
        <v>0</v>
      </c>
      <c r="AB436" s="7">
        <v>45427</v>
      </c>
    </row>
    <row r="437" spans="1:28" ht="15.75" hidden="1" x14ac:dyDescent="0.25">
      <c r="A437" s="29">
        <v>45414</v>
      </c>
      <c r="B437" s="72" t="s">
        <v>377</v>
      </c>
      <c r="C437" s="25"/>
      <c r="D437" s="25" t="s">
        <v>52</v>
      </c>
      <c r="E437" s="25" t="s">
        <v>298</v>
      </c>
      <c r="F437" s="25">
        <v>300</v>
      </c>
      <c r="G437" s="25" t="s">
        <v>34</v>
      </c>
      <c r="H437" s="25">
        <v>4200</v>
      </c>
      <c r="I437" s="11">
        <f t="shared" si="69"/>
        <v>1260000</v>
      </c>
      <c r="J437" s="31" t="s">
        <v>324</v>
      </c>
      <c r="K437" s="11"/>
      <c r="L437" s="4">
        <f t="shared" si="70"/>
        <v>1260000</v>
      </c>
      <c r="M437" s="4">
        <v>1260000</v>
      </c>
      <c r="N437" s="4"/>
      <c r="O437" s="4">
        <f t="shared" si="71"/>
        <v>0</v>
      </c>
      <c r="P437" s="4"/>
      <c r="Q437" s="4"/>
      <c r="R437" s="4">
        <f t="shared" si="72"/>
        <v>0</v>
      </c>
      <c r="S437" s="4"/>
      <c r="T437" s="4"/>
      <c r="U437" s="4">
        <f t="shared" si="73"/>
        <v>0</v>
      </c>
      <c r="V437" s="4"/>
      <c r="W437" s="4"/>
      <c r="X437" s="4">
        <f t="shared" si="74"/>
        <v>0</v>
      </c>
      <c r="Y437" s="4"/>
      <c r="Z437" s="4"/>
      <c r="AA437" s="4">
        <f>C437+I437-L437-O437-U437-X437-R437</f>
        <v>0</v>
      </c>
      <c r="AB437" s="7">
        <v>45414</v>
      </c>
    </row>
    <row r="438" spans="1:28" ht="15.75" hidden="1" x14ac:dyDescent="0.25">
      <c r="A438" s="29">
        <v>45414</v>
      </c>
      <c r="B438" s="72" t="s">
        <v>325</v>
      </c>
      <c r="C438" s="25"/>
      <c r="D438" s="25" t="s">
        <v>46</v>
      </c>
      <c r="E438" s="25" t="s">
        <v>129</v>
      </c>
      <c r="F438" s="25">
        <v>6</v>
      </c>
      <c r="G438" s="25" t="s">
        <v>77</v>
      </c>
      <c r="H438" s="25">
        <v>65000</v>
      </c>
      <c r="I438" s="11">
        <f t="shared" si="69"/>
        <v>390000</v>
      </c>
      <c r="J438" s="31" t="s">
        <v>312</v>
      </c>
      <c r="K438" s="11" t="s">
        <v>1371</v>
      </c>
      <c r="L438" s="4">
        <f t="shared" si="70"/>
        <v>0</v>
      </c>
      <c r="M438" s="4"/>
      <c r="N438" s="4"/>
      <c r="O438" s="4">
        <f t="shared" si="71"/>
        <v>390000</v>
      </c>
      <c r="P438" s="4">
        <v>390000</v>
      </c>
      <c r="Q438" s="4"/>
      <c r="R438" s="4">
        <f t="shared" si="72"/>
        <v>0</v>
      </c>
      <c r="S438" s="4"/>
      <c r="T438" s="4"/>
      <c r="U438" s="4">
        <f t="shared" si="73"/>
        <v>0</v>
      </c>
      <c r="V438" s="4"/>
      <c r="W438" s="4"/>
      <c r="X438" s="4">
        <f t="shared" si="74"/>
        <v>0</v>
      </c>
      <c r="Y438" s="4"/>
      <c r="Z438" s="4"/>
      <c r="AA438" s="4">
        <f>C438+I438-L438-O438-U438-X438-R438</f>
        <v>0</v>
      </c>
      <c r="AB438" s="7">
        <v>45413</v>
      </c>
    </row>
    <row r="439" spans="1:28" ht="15.75" hidden="1" x14ac:dyDescent="0.25">
      <c r="A439" s="29">
        <v>45414</v>
      </c>
      <c r="B439" s="25" t="s">
        <v>107</v>
      </c>
      <c r="C439" s="25"/>
      <c r="D439" s="25" t="s">
        <v>46</v>
      </c>
      <c r="E439" s="25" t="s">
        <v>329</v>
      </c>
      <c r="F439" s="25">
        <v>12</v>
      </c>
      <c r="G439" s="25" t="s">
        <v>39</v>
      </c>
      <c r="H439" s="25">
        <v>155000</v>
      </c>
      <c r="I439" s="11">
        <f t="shared" si="69"/>
        <v>1860000</v>
      </c>
      <c r="J439" s="26" t="s">
        <v>28</v>
      </c>
      <c r="K439" s="4" t="s">
        <v>1178</v>
      </c>
      <c r="L439" s="4">
        <f t="shared" si="70"/>
        <v>0</v>
      </c>
      <c r="M439" s="4"/>
      <c r="N439" s="4"/>
      <c r="O439" s="4">
        <f t="shared" si="71"/>
        <v>0</v>
      </c>
      <c r="P439" s="4"/>
      <c r="Q439" s="4"/>
      <c r="R439" s="4">
        <f t="shared" si="72"/>
        <v>0</v>
      </c>
      <c r="S439" s="4"/>
      <c r="T439" s="4"/>
      <c r="U439" s="4">
        <f t="shared" si="73"/>
        <v>0</v>
      </c>
      <c r="V439" s="4"/>
      <c r="W439" s="4"/>
      <c r="X439" s="4">
        <f t="shared" si="74"/>
        <v>0</v>
      </c>
      <c r="Y439" s="4"/>
      <c r="Z439" s="4"/>
      <c r="AA439" s="4">
        <f>C439+I439-L439-O439-U439-X439-R439</f>
        <v>1860000</v>
      </c>
      <c r="AB439" s="7"/>
    </row>
    <row r="440" spans="1:28" ht="15.75" hidden="1" x14ac:dyDescent="0.25">
      <c r="A440" s="29">
        <v>45414</v>
      </c>
      <c r="B440" s="72" t="s">
        <v>708</v>
      </c>
      <c r="C440" s="25"/>
      <c r="D440" s="25" t="s">
        <v>46</v>
      </c>
      <c r="E440" s="25" t="s">
        <v>129</v>
      </c>
      <c r="F440" s="25">
        <v>2</v>
      </c>
      <c r="G440" s="25" t="s">
        <v>77</v>
      </c>
      <c r="H440" s="25">
        <v>65000</v>
      </c>
      <c r="I440" s="11">
        <f t="shared" si="69"/>
        <v>130000</v>
      </c>
      <c r="J440" s="31" t="s">
        <v>324</v>
      </c>
      <c r="K440" s="11"/>
      <c r="L440" s="4">
        <f t="shared" si="70"/>
        <v>130000</v>
      </c>
      <c r="M440" s="4">
        <v>130000</v>
      </c>
      <c r="N440" s="4"/>
      <c r="O440" s="4">
        <f t="shared" si="71"/>
        <v>0</v>
      </c>
      <c r="P440" s="4"/>
      <c r="Q440" s="4"/>
      <c r="R440" s="4">
        <f t="shared" si="72"/>
        <v>0</v>
      </c>
      <c r="S440" s="4"/>
      <c r="T440" s="4"/>
      <c r="U440" s="4">
        <f t="shared" si="73"/>
        <v>0</v>
      </c>
      <c r="V440" s="4"/>
      <c r="W440" s="4"/>
      <c r="X440" s="4">
        <f t="shared" si="74"/>
        <v>0</v>
      </c>
      <c r="Y440" s="4"/>
      <c r="Z440" s="4"/>
      <c r="AA440" s="4">
        <f>C440+I440-L440-O440-U440-X440-R440</f>
        <v>0</v>
      </c>
      <c r="AB440" s="7">
        <v>45414</v>
      </c>
    </row>
    <row r="441" spans="1:28" ht="15.75" hidden="1" x14ac:dyDescent="0.25">
      <c r="A441" s="29">
        <v>45414</v>
      </c>
      <c r="B441" s="25" t="s">
        <v>379</v>
      </c>
      <c r="C441" s="25"/>
      <c r="D441" s="25" t="s">
        <v>46</v>
      </c>
      <c r="E441" s="25" t="s">
        <v>299</v>
      </c>
      <c r="F441" s="25">
        <v>16.399999999999999</v>
      </c>
      <c r="G441" s="25" t="s">
        <v>39</v>
      </c>
      <c r="H441" s="25">
        <v>47000</v>
      </c>
      <c r="I441" s="11">
        <f t="shared" si="69"/>
        <v>770799.99999999988</v>
      </c>
      <c r="J441" s="31" t="s">
        <v>324</v>
      </c>
      <c r="K441" s="11"/>
      <c r="L441" s="4">
        <f t="shared" si="70"/>
        <v>0</v>
      </c>
      <c r="M441" s="4"/>
      <c r="N441" s="4"/>
      <c r="O441" s="4">
        <f t="shared" si="71"/>
        <v>0</v>
      </c>
      <c r="P441" s="4"/>
      <c r="Q441" s="4"/>
      <c r="R441" s="4">
        <f t="shared" si="72"/>
        <v>0</v>
      </c>
      <c r="S441" s="4"/>
      <c r="T441" s="4"/>
      <c r="U441" s="4">
        <f t="shared" si="73"/>
        <v>770800</v>
      </c>
      <c r="V441" s="4">
        <v>770800</v>
      </c>
      <c r="W441" s="4"/>
      <c r="X441" s="4">
        <f t="shared" si="74"/>
        <v>0</v>
      </c>
      <c r="Y441" s="4"/>
      <c r="Z441" s="4"/>
      <c r="AA441" s="82">
        <f>C441+I441-L441-O441-U441-X441-R441</f>
        <v>-1.1641532182693481E-10</v>
      </c>
      <c r="AB441" s="7">
        <v>45426</v>
      </c>
    </row>
    <row r="442" spans="1:28" ht="15.75" hidden="1" x14ac:dyDescent="0.25">
      <c r="A442" s="29">
        <v>45414</v>
      </c>
      <c r="B442" s="72" t="s">
        <v>134</v>
      </c>
      <c r="C442" s="25"/>
      <c r="D442" s="25" t="s">
        <v>52</v>
      </c>
      <c r="E442" s="25" t="s">
        <v>95</v>
      </c>
      <c r="F442" s="25">
        <v>750</v>
      </c>
      <c r="G442" s="25" t="s">
        <v>34</v>
      </c>
      <c r="H442" s="25">
        <v>1480</v>
      </c>
      <c r="I442" s="11">
        <f t="shared" si="69"/>
        <v>1110000</v>
      </c>
      <c r="J442" s="26" t="s">
        <v>28</v>
      </c>
      <c r="K442" s="11"/>
      <c r="L442" s="4">
        <f t="shared" si="70"/>
        <v>0</v>
      </c>
      <c r="M442" s="4"/>
      <c r="N442" s="4"/>
      <c r="O442" s="4">
        <f t="shared" si="71"/>
        <v>0</v>
      </c>
      <c r="P442" s="4"/>
      <c r="Q442" s="4"/>
      <c r="R442" s="4">
        <f t="shared" si="72"/>
        <v>0</v>
      </c>
      <c r="S442" s="4"/>
      <c r="T442" s="4"/>
      <c r="U442" s="4">
        <f t="shared" si="73"/>
        <v>0</v>
      </c>
      <c r="V442" s="4"/>
      <c r="W442" s="4"/>
      <c r="X442" s="4">
        <f t="shared" si="74"/>
        <v>0</v>
      </c>
      <c r="Y442" s="4"/>
      <c r="Z442" s="4"/>
      <c r="AA442" s="4">
        <f>C442+I442-L442-O442-U442-X442-R442</f>
        <v>1110000</v>
      </c>
      <c r="AB442" s="7"/>
    </row>
    <row r="443" spans="1:28" ht="15.75" hidden="1" x14ac:dyDescent="0.25">
      <c r="A443" s="29">
        <v>45414</v>
      </c>
      <c r="B443" s="72" t="s">
        <v>134</v>
      </c>
      <c r="C443" s="25"/>
      <c r="D443" s="25" t="s">
        <v>52</v>
      </c>
      <c r="E443" s="25" t="s">
        <v>179</v>
      </c>
      <c r="F443" s="25">
        <v>500</v>
      </c>
      <c r="G443" s="25" t="s">
        <v>34</v>
      </c>
      <c r="H443" s="25">
        <v>1750</v>
      </c>
      <c r="I443" s="11">
        <f t="shared" si="69"/>
        <v>875000</v>
      </c>
      <c r="J443" s="26" t="s">
        <v>28</v>
      </c>
      <c r="K443" s="11"/>
      <c r="L443" s="4">
        <f t="shared" si="70"/>
        <v>0</v>
      </c>
      <c r="M443" s="4"/>
      <c r="N443" s="4"/>
      <c r="O443" s="4">
        <f t="shared" si="71"/>
        <v>0</v>
      </c>
      <c r="P443" s="4"/>
      <c r="Q443" s="4"/>
      <c r="R443" s="4">
        <f t="shared" si="72"/>
        <v>0</v>
      </c>
      <c r="S443" s="4"/>
      <c r="T443" s="4"/>
      <c r="U443" s="4">
        <f t="shared" si="73"/>
        <v>0</v>
      </c>
      <c r="V443" s="4"/>
      <c r="W443" s="4"/>
      <c r="X443" s="4">
        <f t="shared" si="74"/>
        <v>0</v>
      </c>
      <c r="Y443" s="4"/>
      <c r="Z443" s="4"/>
      <c r="AA443" s="4">
        <f>C443+I443-L443-O443-U443-X443-R443</f>
        <v>875000</v>
      </c>
      <c r="AB443" s="7"/>
    </row>
    <row r="444" spans="1:28" ht="15.75" hidden="1" x14ac:dyDescent="0.25">
      <c r="A444" s="29">
        <v>45414</v>
      </c>
      <c r="B444" s="72" t="s">
        <v>134</v>
      </c>
      <c r="C444" s="25"/>
      <c r="D444" s="25" t="s">
        <v>52</v>
      </c>
      <c r="E444" s="25" t="s">
        <v>42</v>
      </c>
      <c r="F444" s="25">
        <v>1000</v>
      </c>
      <c r="G444" s="25" t="s">
        <v>34</v>
      </c>
      <c r="H444" s="25">
        <v>4500</v>
      </c>
      <c r="I444" s="11">
        <f t="shared" si="69"/>
        <v>4500000</v>
      </c>
      <c r="J444" s="26" t="s">
        <v>28</v>
      </c>
      <c r="K444" s="11"/>
      <c r="L444" s="4">
        <f t="shared" si="70"/>
        <v>0</v>
      </c>
      <c r="M444" s="4"/>
      <c r="N444" s="4"/>
      <c r="O444" s="4">
        <f t="shared" si="71"/>
        <v>0</v>
      </c>
      <c r="P444" s="4"/>
      <c r="Q444" s="4"/>
      <c r="R444" s="4">
        <f t="shared" si="72"/>
        <v>0</v>
      </c>
      <c r="S444" s="4"/>
      <c r="T444" s="4"/>
      <c r="U444" s="4">
        <f t="shared" si="73"/>
        <v>0</v>
      </c>
      <c r="V444" s="4"/>
      <c r="W444" s="4"/>
      <c r="X444" s="4">
        <f t="shared" si="74"/>
        <v>0</v>
      </c>
      <c r="Y444" s="4"/>
      <c r="Z444" s="4"/>
      <c r="AA444" s="4">
        <f>C444+I444-L444-O444-U444-X444-R444</f>
        <v>4500000</v>
      </c>
      <c r="AB444" s="7"/>
    </row>
    <row r="445" spans="1:28" ht="15.75" hidden="1" x14ac:dyDescent="0.25">
      <c r="A445" s="29">
        <v>45414</v>
      </c>
      <c r="B445" s="72" t="s">
        <v>29</v>
      </c>
      <c r="C445" s="25"/>
      <c r="D445" s="25" t="s">
        <v>46</v>
      </c>
      <c r="E445" s="25" t="s">
        <v>42</v>
      </c>
      <c r="F445" s="25">
        <v>600</v>
      </c>
      <c r="G445" s="25" t="s">
        <v>34</v>
      </c>
      <c r="H445" s="25">
        <v>4000</v>
      </c>
      <c r="I445" s="11">
        <f t="shared" si="69"/>
        <v>2400000</v>
      </c>
      <c r="J445" s="32" t="s">
        <v>324</v>
      </c>
      <c r="K445" s="11"/>
      <c r="L445" s="4">
        <f t="shared" si="70"/>
        <v>0</v>
      </c>
      <c r="M445" s="4"/>
      <c r="N445" s="4"/>
      <c r="O445" s="4">
        <f t="shared" si="71"/>
        <v>0</v>
      </c>
      <c r="P445" s="4"/>
      <c r="Q445" s="4"/>
      <c r="R445" s="4">
        <f t="shared" si="72"/>
        <v>0</v>
      </c>
      <c r="S445" s="4"/>
      <c r="T445" s="4"/>
      <c r="U445" s="4">
        <f t="shared" si="73"/>
        <v>2400000</v>
      </c>
      <c r="V445" s="4">
        <v>2400000</v>
      </c>
      <c r="W445" s="4"/>
      <c r="X445" s="4">
        <f t="shared" si="74"/>
        <v>0</v>
      </c>
      <c r="Y445" s="4"/>
      <c r="Z445" s="4"/>
      <c r="AA445" s="4">
        <f>C445+I445-L445-O445-U445-X445-R445</f>
        <v>0</v>
      </c>
      <c r="AB445" s="7">
        <v>45425</v>
      </c>
    </row>
    <row r="446" spans="1:28" ht="15.75" hidden="1" x14ac:dyDescent="0.25">
      <c r="A446" s="29">
        <v>45414</v>
      </c>
      <c r="B446" s="25" t="s">
        <v>162</v>
      </c>
      <c r="C446" s="25"/>
      <c r="D446" s="25" t="s">
        <v>46</v>
      </c>
      <c r="E446" s="25" t="s">
        <v>173</v>
      </c>
      <c r="F446" s="25">
        <v>4000</v>
      </c>
      <c r="G446" s="25" t="s">
        <v>34</v>
      </c>
      <c r="H446" s="25">
        <v>4000</v>
      </c>
      <c r="I446" s="11">
        <f t="shared" si="69"/>
        <v>16000000</v>
      </c>
      <c r="J446" s="26" t="s">
        <v>28</v>
      </c>
      <c r="K446" s="11"/>
      <c r="L446" s="4">
        <f t="shared" si="70"/>
        <v>0</v>
      </c>
      <c r="M446" s="4"/>
      <c r="N446" s="4"/>
      <c r="O446" s="4">
        <f t="shared" si="71"/>
        <v>0</v>
      </c>
      <c r="P446" s="4"/>
      <c r="Q446" s="4"/>
      <c r="R446" s="4">
        <f t="shared" si="72"/>
        <v>0</v>
      </c>
      <c r="S446" s="4"/>
      <c r="T446" s="4"/>
      <c r="U446" s="4">
        <f t="shared" si="73"/>
        <v>0</v>
      </c>
      <c r="V446" s="4"/>
      <c r="W446" s="4"/>
      <c r="X446" s="4">
        <f t="shared" si="74"/>
        <v>0</v>
      </c>
      <c r="Y446" s="4"/>
      <c r="Z446" s="4"/>
      <c r="AA446" s="4">
        <f>C446+I446-L446-O446-U446-X446-R446</f>
        <v>16000000</v>
      </c>
      <c r="AB446" s="7"/>
    </row>
    <row r="447" spans="1:28" ht="15.75" hidden="1" x14ac:dyDescent="0.25">
      <c r="A447" s="29">
        <v>45414</v>
      </c>
      <c r="B447" s="25" t="s">
        <v>162</v>
      </c>
      <c r="C447" s="25"/>
      <c r="D447" s="25" t="s">
        <v>46</v>
      </c>
      <c r="E447" s="25" t="s">
        <v>42</v>
      </c>
      <c r="F447" s="25">
        <v>1200</v>
      </c>
      <c r="G447" s="25" t="s">
        <v>34</v>
      </c>
      <c r="H447" s="25">
        <v>4000</v>
      </c>
      <c r="I447" s="11">
        <f t="shared" si="69"/>
        <v>4800000</v>
      </c>
      <c r="J447" s="26" t="s">
        <v>28</v>
      </c>
      <c r="K447" s="11"/>
      <c r="L447" s="4">
        <f t="shared" si="70"/>
        <v>0</v>
      </c>
      <c r="M447" s="4"/>
      <c r="N447" s="4"/>
      <c r="O447" s="4">
        <f t="shared" si="71"/>
        <v>0</v>
      </c>
      <c r="P447" s="4"/>
      <c r="Q447" s="4"/>
      <c r="R447" s="4">
        <f t="shared" si="72"/>
        <v>0</v>
      </c>
      <c r="S447" s="4"/>
      <c r="T447" s="4"/>
      <c r="U447" s="4">
        <f t="shared" si="73"/>
        <v>0</v>
      </c>
      <c r="V447" s="4"/>
      <c r="W447" s="4"/>
      <c r="X447" s="4">
        <f t="shared" si="74"/>
        <v>0</v>
      </c>
      <c r="Y447" s="4"/>
      <c r="Z447" s="4"/>
      <c r="AA447" s="4">
        <f>C447+I447-L447-O447-U447-X447-R447</f>
        <v>4800000</v>
      </c>
      <c r="AB447" s="7"/>
    </row>
    <row r="448" spans="1:28" ht="15.75" hidden="1" x14ac:dyDescent="0.25">
      <c r="A448" s="29">
        <v>45414</v>
      </c>
      <c r="B448" s="72" t="s">
        <v>346</v>
      </c>
      <c r="C448" s="25"/>
      <c r="D448" s="25" t="s">
        <v>46</v>
      </c>
      <c r="E448" s="25" t="s">
        <v>58</v>
      </c>
      <c r="F448" s="25">
        <v>400</v>
      </c>
      <c r="G448" s="25" t="s">
        <v>34</v>
      </c>
      <c r="H448" s="25">
        <v>2000</v>
      </c>
      <c r="I448" s="11">
        <f t="shared" si="69"/>
        <v>800000</v>
      </c>
      <c r="J448" s="31" t="s">
        <v>312</v>
      </c>
      <c r="K448" s="11"/>
      <c r="L448" s="4">
        <f t="shared" si="70"/>
        <v>0</v>
      </c>
      <c r="M448" s="4"/>
      <c r="N448" s="4"/>
      <c r="O448" s="4">
        <f t="shared" si="71"/>
        <v>800000</v>
      </c>
      <c r="P448" s="4">
        <v>800000</v>
      </c>
      <c r="Q448" s="4"/>
      <c r="R448" s="4">
        <f t="shared" si="72"/>
        <v>0</v>
      </c>
      <c r="S448" s="4"/>
      <c r="T448" s="4"/>
      <c r="U448" s="4">
        <f t="shared" si="73"/>
        <v>0</v>
      </c>
      <c r="V448" s="4"/>
      <c r="W448" s="4"/>
      <c r="X448" s="4">
        <f t="shared" si="74"/>
        <v>0</v>
      </c>
      <c r="Y448" s="4"/>
      <c r="Z448" s="4"/>
      <c r="AA448" s="4">
        <f>C448+I448-L448-O448-U448-X448-R448</f>
        <v>0</v>
      </c>
      <c r="AB448" s="7">
        <v>45433</v>
      </c>
    </row>
    <row r="449" spans="1:28" ht="15.75" hidden="1" x14ac:dyDescent="0.25">
      <c r="A449" s="29">
        <v>45414</v>
      </c>
      <c r="B449" s="72" t="s">
        <v>472</v>
      </c>
      <c r="C449" s="25"/>
      <c r="D449" s="25" t="s">
        <v>52</v>
      </c>
      <c r="E449" s="25" t="s">
        <v>42</v>
      </c>
      <c r="F449" s="25">
        <v>100</v>
      </c>
      <c r="G449" s="25" t="s">
        <v>34</v>
      </c>
      <c r="H449" s="25">
        <v>4500</v>
      </c>
      <c r="I449" s="11">
        <f t="shared" si="69"/>
        <v>450000</v>
      </c>
      <c r="J449" s="26" t="s">
        <v>28</v>
      </c>
      <c r="K449" s="11"/>
      <c r="L449" s="4">
        <f t="shared" si="70"/>
        <v>0</v>
      </c>
      <c r="M449" s="4"/>
      <c r="N449" s="4"/>
      <c r="O449" s="4">
        <f t="shared" si="71"/>
        <v>0</v>
      </c>
      <c r="P449" s="4"/>
      <c r="Q449" s="4"/>
      <c r="R449" s="4">
        <f t="shared" si="72"/>
        <v>0</v>
      </c>
      <c r="S449" s="4"/>
      <c r="T449" s="4"/>
      <c r="U449" s="4">
        <f t="shared" si="73"/>
        <v>0</v>
      </c>
      <c r="V449" s="4"/>
      <c r="W449" s="4"/>
      <c r="X449" s="4">
        <f t="shared" si="74"/>
        <v>0</v>
      </c>
      <c r="Y449" s="4"/>
      <c r="Z449" s="4"/>
      <c r="AA449" s="4">
        <f>C449+I449-L449-O449-U449-X449-R449</f>
        <v>450000</v>
      </c>
      <c r="AB449" s="7"/>
    </row>
    <row r="450" spans="1:28" ht="15.75" hidden="1" x14ac:dyDescent="0.25">
      <c r="A450" s="29">
        <v>45414</v>
      </c>
      <c r="B450" s="72" t="s">
        <v>1333</v>
      </c>
      <c r="C450" s="25"/>
      <c r="D450" s="25" t="s">
        <v>52</v>
      </c>
      <c r="E450" s="25" t="s">
        <v>42</v>
      </c>
      <c r="F450" s="33">
        <v>1100</v>
      </c>
      <c r="G450" s="25" t="s">
        <v>34</v>
      </c>
      <c r="H450" s="25">
        <v>3600</v>
      </c>
      <c r="I450" s="11">
        <f t="shared" si="69"/>
        <v>3960000</v>
      </c>
      <c r="J450" s="31" t="s">
        <v>324</v>
      </c>
      <c r="K450" s="11"/>
      <c r="L450" s="4">
        <f t="shared" si="70"/>
        <v>0</v>
      </c>
      <c r="M450" s="4"/>
      <c r="N450" s="4"/>
      <c r="O450" s="4">
        <f t="shared" si="71"/>
        <v>0</v>
      </c>
      <c r="P450" s="4"/>
      <c r="Q450" s="4"/>
      <c r="R450" s="4">
        <f t="shared" si="72"/>
        <v>3960000</v>
      </c>
      <c r="S450" s="4">
        <v>3960000</v>
      </c>
      <c r="T450" s="4"/>
      <c r="U450" s="4">
        <f t="shared" si="73"/>
        <v>0</v>
      </c>
      <c r="V450" s="4"/>
      <c r="W450" s="4"/>
      <c r="X450" s="4">
        <f t="shared" si="74"/>
        <v>0</v>
      </c>
      <c r="Y450" s="4"/>
      <c r="Z450" s="4"/>
      <c r="AA450" s="4">
        <f>C450+I450-L450-O450-U450-X450-R450</f>
        <v>0</v>
      </c>
      <c r="AB450" s="7">
        <v>45414</v>
      </c>
    </row>
    <row r="451" spans="1:28" ht="15.75" hidden="1" x14ac:dyDescent="0.25">
      <c r="A451" s="29">
        <v>45414</v>
      </c>
      <c r="B451" s="72" t="s">
        <v>261</v>
      </c>
      <c r="C451" s="25"/>
      <c r="D451" s="25" t="s">
        <v>46</v>
      </c>
      <c r="E451" s="25" t="s">
        <v>58</v>
      </c>
      <c r="F451" s="25">
        <v>1200</v>
      </c>
      <c r="G451" s="25" t="s">
        <v>34</v>
      </c>
      <c r="H451" s="25">
        <v>2250</v>
      </c>
      <c r="I451" s="11">
        <f t="shared" si="69"/>
        <v>2700000</v>
      </c>
      <c r="J451" s="31" t="s">
        <v>312</v>
      </c>
      <c r="K451" s="11"/>
      <c r="L451" s="4">
        <f t="shared" si="70"/>
        <v>400000</v>
      </c>
      <c r="M451" s="4">
        <v>400000</v>
      </c>
      <c r="N451" s="4"/>
      <c r="O451" s="4">
        <f t="shared" si="71"/>
        <v>0</v>
      </c>
      <c r="P451" s="4"/>
      <c r="Q451" s="4"/>
      <c r="R451" s="4">
        <f t="shared" si="72"/>
        <v>2300000</v>
      </c>
      <c r="S451" s="4">
        <v>2300000</v>
      </c>
      <c r="T451" s="4"/>
      <c r="U451" s="4">
        <f t="shared" si="73"/>
        <v>0</v>
      </c>
      <c r="V451" s="4"/>
      <c r="W451" s="4"/>
      <c r="X451" s="4">
        <f t="shared" si="74"/>
        <v>0</v>
      </c>
      <c r="Y451" s="4"/>
      <c r="Z451" s="4"/>
      <c r="AA451" s="4">
        <f>C451+I451-L451-O451-U451-X451-R451</f>
        <v>0</v>
      </c>
      <c r="AB451" s="7">
        <v>45439</v>
      </c>
    </row>
    <row r="452" spans="1:28" ht="15.75" hidden="1" x14ac:dyDescent="0.25">
      <c r="A452" s="24">
        <v>45414</v>
      </c>
      <c r="B452" s="72" t="s">
        <v>357</v>
      </c>
      <c r="C452" s="25"/>
      <c r="D452" s="25" t="s">
        <v>46</v>
      </c>
      <c r="E452" s="25" t="s">
        <v>160</v>
      </c>
      <c r="F452" s="25">
        <v>375</v>
      </c>
      <c r="G452" s="25" t="s">
        <v>34</v>
      </c>
      <c r="H452" s="25">
        <v>2925</v>
      </c>
      <c r="I452" s="11">
        <f t="shared" si="69"/>
        <v>1096875</v>
      </c>
      <c r="J452" s="31" t="s">
        <v>312</v>
      </c>
      <c r="K452" s="11" t="s">
        <v>1382</v>
      </c>
      <c r="L452" s="4">
        <f t="shared" si="70"/>
        <v>0</v>
      </c>
      <c r="M452" s="4"/>
      <c r="N452" s="4"/>
      <c r="O452" s="4">
        <f t="shared" si="71"/>
        <v>1096875</v>
      </c>
      <c r="P452" s="4">
        <v>1096875</v>
      </c>
      <c r="Q452" s="4"/>
      <c r="R452" s="4">
        <f t="shared" si="72"/>
        <v>0</v>
      </c>
      <c r="S452" s="4"/>
      <c r="T452" s="4"/>
      <c r="U452" s="4">
        <f t="shared" si="73"/>
        <v>0</v>
      </c>
      <c r="V452" s="4"/>
      <c r="W452" s="4"/>
      <c r="X452" s="4">
        <f t="shared" si="74"/>
        <v>0</v>
      </c>
      <c r="Y452" s="4"/>
      <c r="Z452" s="4"/>
      <c r="AA452" s="4">
        <f>C452+I452-L452-O452-U452-X452-R452</f>
        <v>0</v>
      </c>
      <c r="AB452" s="7">
        <v>45415</v>
      </c>
    </row>
    <row r="453" spans="1:28" ht="15.75" hidden="1" x14ac:dyDescent="0.25">
      <c r="A453" s="29">
        <v>45414</v>
      </c>
      <c r="B453" s="72" t="s">
        <v>357</v>
      </c>
      <c r="C453" s="25"/>
      <c r="D453" s="25" t="s">
        <v>46</v>
      </c>
      <c r="E453" s="25" t="s">
        <v>179</v>
      </c>
      <c r="F453" s="25">
        <v>750</v>
      </c>
      <c r="G453" s="25" t="s">
        <v>34</v>
      </c>
      <c r="H453" s="25">
        <v>1460</v>
      </c>
      <c r="I453" s="11">
        <f t="shared" si="69"/>
        <v>1095000</v>
      </c>
      <c r="J453" s="31" t="s">
        <v>312</v>
      </c>
      <c r="K453" s="11" t="s">
        <v>1382</v>
      </c>
      <c r="L453" s="4">
        <f t="shared" si="70"/>
        <v>0</v>
      </c>
      <c r="M453" s="4"/>
      <c r="N453" s="4"/>
      <c r="O453" s="4">
        <f t="shared" si="71"/>
        <v>1095000</v>
      </c>
      <c r="P453" s="4">
        <v>1075000</v>
      </c>
      <c r="Q453" s="4">
        <v>20000</v>
      </c>
      <c r="R453" s="4">
        <f t="shared" si="72"/>
        <v>0</v>
      </c>
      <c r="S453" s="4"/>
      <c r="T453" s="4"/>
      <c r="U453" s="4">
        <f t="shared" si="73"/>
        <v>0</v>
      </c>
      <c r="V453" s="4"/>
      <c r="W453" s="4"/>
      <c r="X453" s="4">
        <f t="shared" si="74"/>
        <v>0</v>
      </c>
      <c r="Y453" s="4"/>
      <c r="Z453" s="4"/>
      <c r="AA453" s="4">
        <f>C453+I453-L453-O453-U453-X453-R453</f>
        <v>0</v>
      </c>
      <c r="AB453" s="7">
        <v>45415</v>
      </c>
    </row>
    <row r="454" spans="1:28" ht="15.75" hidden="1" x14ac:dyDescent="0.25">
      <c r="A454" s="24">
        <v>45414</v>
      </c>
      <c r="B454" s="72" t="s">
        <v>357</v>
      </c>
      <c r="C454" s="25"/>
      <c r="D454" s="25" t="s">
        <v>46</v>
      </c>
      <c r="E454" s="25" t="s">
        <v>61</v>
      </c>
      <c r="F454" s="25">
        <v>2625</v>
      </c>
      <c r="G454" s="25" t="s">
        <v>34</v>
      </c>
      <c r="H454" s="25">
        <v>2280</v>
      </c>
      <c r="I454" s="11">
        <f t="shared" si="69"/>
        <v>5985000</v>
      </c>
      <c r="J454" s="31" t="s">
        <v>312</v>
      </c>
      <c r="K454" s="11" t="s">
        <v>1382</v>
      </c>
      <c r="L454" s="4">
        <f t="shared" si="70"/>
        <v>0</v>
      </c>
      <c r="M454" s="4"/>
      <c r="N454" s="4"/>
      <c r="O454" s="4">
        <f t="shared" si="71"/>
        <v>5985000</v>
      </c>
      <c r="P454" s="4"/>
      <c r="Q454" s="4">
        <v>5985000</v>
      </c>
      <c r="R454" s="4">
        <f t="shared" si="72"/>
        <v>0</v>
      </c>
      <c r="S454" s="4"/>
      <c r="T454" s="4"/>
      <c r="U454" s="4">
        <f t="shared" si="73"/>
        <v>0</v>
      </c>
      <c r="V454" s="4"/>
      <c r="W454" s="4"/>
      <c r="X454" s="4">
        <f t="shared" si="74"/>
        <v>0</v>
      </c>
      <c r="Y454" s="4"/>
      <c r="Z454" s="4"/>
      <c r="AA454" s="4">
        <f>C454+I454-L454-O454-U454-X454-R454</f>
        <v>0</v>
      </c>
      <c r="AB454" s="7">
        <v>45415</v>
      </c>
    </row>
    <row r="455" spans="1:28" ht="15.75" hidden="1" x14ac:dyDescent="0.25">
      <c r="A455" s="29">
        <v>45415</v>
      </c>
      <c r="B455" s="73" t="s">
        <v>256</v>
      </c>
      <c r="C455" s="27"/>
      <c r="D455" s="27" t="s">
        <v>52</v>
      </c>
      <c r="E455" s="27" t="s">
        <v>249</v>
      </c>
      <c r="F455" s="27">
        <v>1000</v>
      </c>
      <c r="G455" s="27" t="s">
        <v>34</v>
      </c>
      <c r="H455" s="27">
        <v>4000</v>
      </c>
      <c r="I455" s="11">
        <f t="shared" ref="I455:I483" si="75">F455*H455</f>
        <v>4000000</v>
      </c>
      <c r="J455" s="31" t="s">
        <v>324</v>
      </c>
      <c r="K455" s="11"/>
      <c r="L455" s="4">
        <f t="shared" ref="L455:L483" si="76">M455+N455</f>
        <v>4000000</v>
      </c>
      <c r="M455" s="4"/>
      <c r="N455" s="4">
        <v>4000000</v>
      </c>
      <c r="O455" s="4">
        <f t="shared" ref="O455:O483" si="77">P455+Q455</f>
        <v>0</v>
      </c>
      <c r="P455" s="4"/>
      <c r="Q455" s="4"/>
      <c r="R455" s="4">
        <f t="shared" ref="R455:R483" si="78">S455+T455</f>
        <v>0</v>
      </c>
      <c r="S455" s="4"/>
      <c r="T455" s="4"/>
      <c r="U455" s="4">
        <f t="shared" ref="U455:U483" si="79">V455+W455</f>
        <v>0</v>
      </c>
      <c r="V455" s="4"/>
      <c r="W455" s="4"/>
      <c r="X455" s="4">
        <f t="shared" ref="X455:X483" si="80">Y455+Z455</f>
        <v>0</v>
      </c>
      <c r="Y455" s="4"/>
      <c r="Z455" s="4"/>
      <c r="AA455" s="4">
        <f>C455+I455-L455-O455-U455-X455-R455</f>
        <v>0</v>
      </c>
      <c r="AB455" s="7">
        <v>45415</v>
      </c>
    </row>
    <row r="456" spans="1:28" ht="15.75" hidden="1" x14ac:dyDescent="0.25">
      <c r="A456" s="29">
        <v>45415</v>
      </c>
      <c r="B456" s="73" t="s">
        <v>256</v>
      </c>
      <c r="C456" s="25"/>
      <c r="D456" s="27" t="s">
        <v>52</v>
      </c>
      <c r="E456" s="25" t="s">
        <v>259</v>
      </c>
      <c r="F456" s="25">
        <v>1500</v>
      </c>
      <c r="G456" s="27" t="s">
        <v>34</v>
      </c>
      <c r="H456" s="25">
        <v>835</v>
      </c>
      <c r="I456" s="11">
        <f t="shared" si="75"/>
        <v>1252500</v>
      </c>
      <c r="J456" s="31" t="s">
        <v>324</v>
      </c>
      <c r="K456" s="11"/>
      <c r="L456" s="4">
        <f t="shared" si="76"/>
        <v>1252500</v>
      </c>
      <c r="M456" s="4"/>
      <c r="N456" s="4">
        <v>1252500</v>
      </c>
      <c r="O456" s="4">
        <f t="shared" si="77"/>
        <v>0</v>
      </c>
      <c r="P456" s="4"/>
      <c r="Q456" s="4"/>
      <c r="R456" s="4">
        <f t="shared" si="78"/>
        <v>0</v>
      </c>
      <c r="S456" s="4"/>
      <c r="T456" s="4"/>
      <c r="U456" s="4">
        <f t="shared" si="79"/>
        <v>0</v>
      </c>
      <c r="V456" s="4"/>
      <c r="W456" s="4"/>
      <c r="X456" s="4">
        <f t="shared" si="80"/>
        <v>0</v>
      </c>
      <c r="Y456" s="4"/>
      <c r="Z456" s="4"/>
      <c r="AA456" s="4">
        <f>C456+I456-L456-O456-U456-X456-R456</f>
        <v>0</v>
      </c>
      <c r="AB456" s="7">
        <v>45415</v>
      </c>
    </row>
    <row r="457" spans="1:28" ht="15.75" hidden="1" x14ac:dyDescent="0.25">
      <c r="A457" s="29">
        <v>45415</v>
      </c>
      <c r="B457" s="73" t="s">
        <v>256</v>
      </c>
      <c r="C457" s="25"/>
      <c r="D457" s="27" t="s">
        <v>52</v>
      </c>
      <c r="E457" s="25" t="s">
        <v>129</v>
      </c>
      <c r="F457" s="25">
        <v>2</v>
      </c>
      <c r="G457" s="25" t="s">
        <v>77</v>
      </c>
      <c r="H457" s="25">
        <v>65000</v>
      </c>
      <c r="I457" s="11">
        <f t="shared" si="75"/>
        <v>130000</v>
      </c>
      <c r="J457" s="31" t="s">
        <v>324</v>
      </c>
      <c r="K457" s="11"/>
      <c r="L457" s="4">
        <f t="shared" si="76"/>
        <v>130000</v>
      </c>
      <c r="M457" s="4">
        <v>130000</v>
      </c>
      <c r="N457" s="4"/>
      <c r="O457" s="4">
        <f t="shared" si="77"/>
        <v>0</v>
      </c>
      <c r="P457" s="4"/>
      <c r="Q457" s="4"/>
      <c r="R457" s="4">
        <f t="shared" si="78"/>
        <v>0</v>
      </c>
      <c r="S457" s="4"/>
      <c r="T457" s="4"/>
      <c r="U457" s="4">
        <f t="shared" si="79"/>
        <v>0</v>
      </c>
      <c r="V457" s="4"/>
      <c r="W457" s="4"/>
      <c r="X457" s="4">
        <f t="shared" si="80"/>
        <v>0</v>
      </c>
      <c r="Y457" s="4"/>
      <c r="Z457" s="4"/>
      <c r="AA457" s="4">
        <f>C457+I457-L457-O457-U457-X457-R457</f>
        <v>0</v>
      </c>
      <c r="AB457" s="7">
        <v>45415</v>
      </c>
    </row>
    <row r="458" spans="1:28" ht="15.75" hidden="1" x14ac:dyDescent="0.25">
      <c r="A458" s="29">
        <v>45415</v>
      </c>
      <c r="B458" s="25" t="s">
        <v>99</v>
      </c>
      <c r="C458" s="25"/>
      <c r="D458" s="25"/>
      <c r="E458" s="25" t="s">
        <v>103</v>
      </c>
      <c r="F458" s="25">
        <v>30.5</v>
      </c>
      <c r="G458" s="25" t="s">
        <v>39</v>
      </c>
      <c r="H458" s="25"/>
      <c r="I458" s="11">
        <f t="shared" si="75"/>
        <v>0</v>
      </c>
      <c r="J458" s="26" t="s">
        <v>28</v>
      </c>
      <c r="K458" s="11"/>
      <c r="L458" s="4">
        <f t="shared" si="76"/>
        <v>0</v>
      </c>
      <c r="M458" s="4"/>
      <c r="N458" s="4"/>
      <c r="O458" s="4">
        <f t="shared" si="77"/>
        <v>0</v>
      </c>
      <c r="P458" s="4"/>
      <c r="Q458" s="4"/>
      <c r="R458" s="4">
        <f t="shared" si="78"/>
        <v>0</v>
      </c>
      <c r="S458" s="4"/>
      <c r="T458" s="4"/>
      <c r="U458" s="4">
        <f t="shared" si="79"/>
        <v>0</v>
      </c>
      <c r="V458" s="4"/>
      <c r="W458" s="4"/>
      <c r="X458" s="4">
        <f t="shared" si="80"/>
        <v>0</v>
      </c>
      <c r="Y458" s="4"/>
      <c r="Z458" s="4"/>
      <c r="AA458" s="4">
        <f>C458+I458-L458-O458-U458-X458-R458</f>
        <v>0</v>
      </c>
      <c r="AB458" s="7"/>
    </row>
    <row r="459" spans="1:28" ht="15.75" hidden="1" x14ac:dyDescent="0.25">
      <c r="A459" s="29">
        <v>45415</v>
      </c>
      <c r="B459" s="72" t="s">
        <v>745</v>
      </c>
      <c r="C459" s="25"/>
      <c r="D459" s="25" t="s">
        <v>46</v>
      </c>
      <c r="E459" s="25" t="s">
        <v>53</v>
      </c>
      <c r="F459" s="25">
        <v>3</v>
      </c>
      <c r="G459" s="25" t="s">
        <v>23</v>
      </c>
      <c r="H459" s="25">
        <v>450000</v>
      </c>
      <c r="I459" s="11">
        <f t="shared" si="75"/>
        <v>1350000</v>
      </c>
      <c r="J459" s="31" t="s">
        <v>324</v>
      </c>
      <c r="K459" s="11"/>
      <c r="L459" s="4">
        <f t="shared" si="76"/>
        <v>1350000</v>
      </c>
      <c r="M459" s="4">
        <v>1350000</v>
      </c>
      <c r="N459" s="4"/>
      <c r="O459" s="4">
        <f t="shared" si="77"/>
        <v>0</v>
      </c>
      <c r="P459" s="4"/>
      <c r="Q459" s="4"/>
      <c r="R459" s="4">
        <f t="shared" si="78"/>
        <v>0</v>
      </c>
      <c r="S459" s="4"/>
      <c r="T459" s="4"/>
      <c r="U459" s="4">
        <f t="shared" si="79"/>
        <v>0</v>
      </c>
      <c r="V459" s="4"/>
      <c r="W459" s="4"/>
      <c r="X459" s="4">
        <f t="shared" si="80"/>
        <v>0</v>
      </c>
      <c r="Y459" s="4"/>
      <c r="Z459" s="4"/>
      <c r="AA459" s="4">
        <f>C459+I459-L459-O459-U459-X459-R459</f>
        <v>0</v>
      </c>
      <c r="AB459" s="7">
        <v>45415</v>
      </c>
    </row>
    <row r="460" spans="1:28" ht="15.75" x14ac:dyDescent="0.25">
      <c r="A460" s="29">
        <v>45415</v>
      </c>
      <c r="B460" s="72" t="s">
        <v>205</v>
      </c>
      <c r="C460" s="25"/>
      <c r="D460" s="25" t="s">
        <v>46</v>
      </c>
      <c r="E460" s="25" t="s">
        <v>60</v>
      </c>
      <c r="F460" s="25">
        <v>2000</v>
      </c>
      <c r="G460" s="25" t="s">
        <v>34</v>
      </c>
      <c r="H460" s="25">
        <v>1370</v>
      </c>
      <c r="I460" s="11">
        <f t="shared" si="75"/>
        <v>2740000</v>
      </c>
      <c r="J460" s="31" t="s">
        <v>312</v>
      </c>
      <c r="K460" s="11" t="s">
        <v>1457</v>
      </c>
      <c r="L460" s="4">
        <f t="shared" si="76"/>
        <v>0</v>
      </c>
      <c r="M460" s="4"/>
      <c r="N460" s="4"/>
      <c r="O460" s="4">
        <f t="shared" si="77"/>
        <v>2740000</v>
      </c>
      <c r="P460" s="155">
        <v>2740000</v>
      </c>
      <c r="Q460" s="4"/>
      <c r="R460" s="4">
        <f t="shared" si="78"/>
        <v>0</v>
      </c>
      <c r="S460" s="4"/>
      <c r="T460" s="4"/>
      <c r="U460" s="4">
        <f t="shared" si="79"/>
        <v>0</v>
      </c>
      <c r="V460" s="4"/>
      <c r="W460" s="4"/>
      <c r="X460" s="4">
        <f t="shared" si="80"/>
        <v>0</v>
      </c>
      <c r="Y460" s="4"/>
      <c r="Z460" s="4"/>
      <c r="AA460" s="4">
        <f>C460+I460-L460-O460-U460-X460-R460</f>
        <v>0</v>
      </c>
      <c r="AB460" s="7">
        <v>45433</v>
      </c>
    </row>
    <row r="461" spans="1:28" ht="15.75" x14ac:dyDescent="0.25">
      <c r="A461" s="29">
        <v>45415</v>
      </c>
      <c r="B461" s="72" t="s">
        <v>205</v>
      </c>
      <c r="C461" s="25"/>
      <c r="D461" s="25" t="s">
        <v>46</v>
      </c>
      <c r="E461" s="25" t="s">
        <v>109</v>
      </c>
      <c r="F461" s="25">
        <v>10000</v>
      </c>
      <c r="G461" s="25" t="s">
        <v>34</v>
      </c>
      <c r="H461" s="25">
        <v>1040</v>
      </c>
      <c r="I461" s="11">
        <f t="shared" si="75"/>
        <v>10400000</v>
      </c>
      <c r="J461" s="31" t="s">
        <v>312</v>
      </c>
      <c r="K461" s="11" t="s">
        <v>1457</v>
      </c>
      <c r="L461" s="4">
        <f t="shared" si="76"/>
        <v>0</v>
      </c>
      <c r="M461" s="4"/>
      <c r="N461" s="4"/>
      <c r="O461" s="4">
        <f t="shared" si="77"/>
        <v>10400000</v>
      </c>
      <c r="P461" s="155">
        <v>10400000</v>
      </c>
      <c r="Q461" s="4"/>
      <c r="R461" s="4">
        <f t="shared" si="78"/>
        <v>0</v>
      </c>
      <c r="S461" s="4"/>
      <c r="T461" s="4"/>
      <c r="U461" s="4">
        <f t="shared" si="79"/>
        <v>0</v>
      </c>
      <c r="V461" s="4"/>
      <c r="W461" s="4"/>
      <c r="X461" s="4">
        <f t="shared" si="80"/>
        <v>0</v>
      </c>
      <c r="Y461" s="4"/>
      <c r="Z461" s="4"/>
      <c r="AA461" s="4">
        <f>C461+I461-L461-O461-U461-X461-R461</f>
        <v>0</v>
      </c>
      <c r="AB461" s="7">
        <v>45433</v>
      </c>
    </row>
    <row r="462" spans="1:28" ht="15.75" hidden="1" x14ac:dyDescent="0.25">
      <c r="A462" s="29">
        <v>45415</v>
      </c>
      <c r="B462" s="72" t="s">
        <v>45</v>
      </c>
      <c r="C462" s="25"/>
      <c r="D462" s="25" t="s">
        <v>46</v>
      </c>
      <c r="E462" s="25" t="s">
        <v>135</v>
      </c>
      <c r="F462" s="21">
        <v>60</v>
      </c>
      <c r="G462" s="25" t="s">
        <v>48</v>
      </c>
      <c r="H462" s="25">
        <v>145000</v>
      </c>
      <c r="I462" s="11">
        <f t="shared" si="75"/>
        <v>8700000</v>
      </c>
      <c r="J462" s="26" t="s">
        <v>28</v>
      </c>
      <c r="K462" s="11" t="s">
        <v>1386</v>
      </c>
      <c r="L462" s="4">
        <f t="shared" si="76"/>
        <v>0</v>
      </c>
      <c r="M462" s="4"/>
      <c r="N462" s="4"/>
      <c r="O462" s="4">
        <f t="shared" si="77"/>
        <v>0</v>
      </c>
      <c r="P462" s="4"/>
      <c r="Q462" s="4"/>
      <c r="R462" s="4">
        <f t="shared" si="78"/>
        <v>0</v>
      </c>
      <c r="S462" s="4"/>
      <c r="T462" s="4"/>
      <c r="U462" s="4">
        <f t="shared" si="79"/>
        <v>0</v>
      </c>
      <c r="V462" s="4"/>
      <c r="W462" s="4"/>
      <c r="X462" s="4">
        <f t="shared" si="80"/>
        <v>0</v>
      </c>
      <c r="Y462" s="4"/>
      <c r="Z462" s="4"/>
      <c r="AA462" s="4">
        <f>C462+I462-L462-O462-U462-X462-R462</f>
        <v>8700000</v>
      </c>
      <c r="AB462" s="7"/>
    </row>
    <row r="463" spans="1:28" ht="15.75" hidden="1" x14ac:dyDescent="0.25">
      <c r="A463" s="29">
        <v>45415</v>
      </c>
      <c r="B463" s="72" t="s">
        <v>45</v>
      </c>
      <c r="C463" s="25"/>
      <c r="D463" s="25" t="s">
        <v>46</v>
      </c>
      <c r="E463" s="25" t="s">
        <v>47</v>
      </c>
      <c r="F463" s="21">
        <v>20</v>
      </c>
      <c r="G463" s="25" t="s">
        <v>48</v>
      </c>
      <c r="H463" s="25">
        <v>145000</v>
      </c>
      <c r="I463" s="11">
        <f t="shared" si="75"/>
        <v>2900000</v>
      </c>
      <c r="J463" s="26" t="s">
        <v>28</v>
      </c>
      <c r="K463" s="11" t="s">
        <v>1386</v>
      </c>
      <c r="L463" s="4">
        <f t="shared" si="76"/>
        <v>0</v>
      </c>
      <c r="M463" s="4"/>
      <c r="N463" s="4"/>
      <c r="O463" s="4">
        <f t="shared" si="77"/>
        <v>0</v>
      </c>
      <c r="P463" s="4"/>
      <c r="Q463" s="4"/>
      <c r="R463" s="4">
        <f t="shared" si="78"/>
        <v>0</v>
      </c>
      <c r="S463" s="4"/>
      <c r="T463" s="4"/>
      <c r="U463" s="4">
        <f t="shared" si="79"/>
        <v>0</v>
      </c>
      <c r="V463" s="4"/>
      <c r="W463" s="4"/>
      <c r="X463" s="4">
        <f t="shared" si="80"/>
        <v>0</v>
      </c>
      <c r="Y463" s="4"/>
      <c r="Z463" s="4"/>
      <c r="AA463" s="4">
        <f>C463+I463-L463-O463-U463-X463-R463</f>
        <v>2900000</v>
      </c>
      <c r="AB463" s="7"/>
    </row>
    <row r="464" spans="1:28" ht="15.75" hidden="1" x14ac:dyDescent="0.25">
      <c r="A464" s="29">
        <v>45415</v>
      </c>
      <c r="B464" s="72" t="s">
        <v>789</v>
      </c>
      <c r="C464" s="25"/>
      <c r="D464" s="25" t="s">
        <v>52</v>
      </c>
      <c r="E464" s="25" t="s">
        <v>374</v>
      </c>
      <c r="F464" s="21">
        <v>5</v>
      </c>
      <c r="G464" s="25" t="s">
        <v>27</v>
      </c>
      <c r="H464" s="21">
        <v>40000</v>
      </c>
      <c r="I464" s="11">
        <f t="shared" si="75"/>
        <v>200000</v>
      </c>
      <c r="J464" s="31" t="s">
        <v>312</v>
      </c>
      <c r="K464" s="11"/>
      <c r="L464" s="4">
        <f t="shared" si="76"/>
        <v>0</v>
      </c>
      <c r="M464" s="4"/>
      <c r="N464" s="4"/>
      <c r="O464" s="4">
        <f t="shared" si="77"/>
        <v>0</v>
      </c>
      <c r="P464" s="4"/>
      <c r="Q464" s="4"/>
      <c r="R464" s="4">
        <f t="shared" si="78"/>
        <v>200000</v>
      </c>
      <c r="S464" s="4">
        <v>200000</v>
      </c>
      <c r="T464" s="4"/>
      <c r="U464" s="4">
        <f t="shared" si="79"/>
        <v>0</v>
      </c>
      <c r="V464" s="4"/>
      <c r="W464" s="4"/>
      <c r="X464" s="4">
        <f t="shared" si="80"/>
        <v>0</v>
      </c>
      <c r="Y464" s="4"/>
      <c r="Z464" s="4"/>
      <c r="AA464" s="4">
        <f>C464+I464-L464-O464-U464-X464-R464</f>
        <v>0</v>
      </c>
      <c r="AB464" s="7">
        <v>45415</v>
      </c>
    </row>
    <row r="465" spans="1:28" ht="15.75" hidden="1" x14ac:dyDescent="0.25">
      <c r="A465" s="29">
        <v>45415</v>
      </c>
      <c r="B465" s="72" t="s">
        <v>256</v>
      </c>
      <c r="C465" s="25"/>
      <c r="D465" s="25" t="s">
        <v>52</v>
      </c>
      <c r="E465" s="25" t="s">
        <v>217</v>
      </c>
      <c r="F465" s="21">
        <v>5</v>
      </c>
      <c r="G465" s="25" t="s">
        <v>39</v>
      </c>
      <c r="H465" s="21">
        <v>87000</v>
      </c>
      <c r="I465" s="11">
        <f t="shared" si="75"/>
        <v>435000</v>
      </c>
      <c r="J465" s="31" t="s">
        <v>324</v>
      </c>
      <c r="K465" s="11"/>
      <c r="L465" s="4">
        <f t="shared" si="76"/>
        <v>435000</v>
      </c>
      <c r="M465" s="4"/>
      <c r="N465" s="4">
        <v>435000</v>
      </c>
      <c r="O465" s="4">
        <f t="shared" si="77"/>
        <v>0</v>
      </c>
      <c r="P465" s="4"/>
      <c r="Q465" s="4"/>
      <c r="R465" s="4">
        <f t="shared" si="78"/>
        <v>0</v>
      </c>
      <c r="S465" s="4"/>
      <c r="T465" s="4"/>
      <c r="U465" s="4">
        <f t="shared" si="79"/>
        <v>0</v>
      </c>
      <c r="V465" s="4"/>
      <c r="W465" s="4"/>
      <c r="X465" s="4">
        <f t="shared" si="80"/>
        <v>0</v>
      </c>
      <c r="Y465" s="4"/>
      <c r="Z465" s="4"/>
      <c r="AA465" s="4">
        <f>C465+I465-L465-O465-U465-X465-R465</f>
        <v>0</v>
      </c>
      <c r="AB465" s="7">
        <v>45415</v>
      </c>
    </row>
    <row r="466" spans="1:28" ht="15.75" hidden="1" x14ac:dyDescent="0.25">
      <c r="A466" s="29">
        <v>45415</v>
      </c>
      <c r="B466" s="72" t="s">
        <v>531</v>
      </c>
      <c r="C466" s="25"/>
      <c r="D466" s="25" t="s">
        <v>52</v>
      </c>
      <c r="E466" s="25" t="s">
        <v>151</v>
      </c>
      <c r="F466" s="21">
        <v>4250</v>
      </c>
      <c r="G466" s="25" t="s">
        <v>34</v>
      </c>
      <c r="H466" s="21">
        <v>1830</v>
      </c>
      <c r="I466" s="11">
        <f t="shared" si="75"/>
        <v>7777500</v>
      </c>
      <c r="J466" s="31" t="s">
        <v>312</v>
      </c>
      <c r="K466" s="11"/>
      <c r="L466" s="4">
        <f t="shared" si="76"/>
        <v>0</v>
      </c>
      <c r="M466" s="4"/>
      <c r="N466" s="4"/>
      <c r="O466" s="4">
        <f t="shared" si="77"/>
        <v>0</v>
      </c>
      <c r="P466" s="4"/>
      <c r="Q466" s="4"/>
      <c r="R466" s="4">
        <f t="shared" si="78"/>
        <v>7777500</v>
      </c>
      <c r="S466" s="4">
        <v>7777500</v>
      </c>
      <c r="T466" s="4"/>
      <c r="U466" s="4">
        <f t="shared" si="79"/>
        <v>0</v>
      </c>
      <c r="V466" s="4"/>
      <c r="W466" s="4"/>
      <c r="X466" s="4">
        <f t="shared" si="80"/>
        <v>0</v>
      </c>
      <c r="Y466" s="4"/>
      <c r="Z466" s="4"/>
      <c r="AA466" s="4">
        <f>C466+I466-L466-O466-U466-X466-R466</f>
        <v>0</v>
      </c>
      <c r="AB466" s="7">
        <v>45415</v>
      </c>
    </row>
    <row r="467" spans="1:28" ht="15.75" hidden="1" x14ac:dyDescent="0.25">
      <c r="A467" s="29">
        <v>45415</v>
      </c>
      <c r="B467" s="72" t="s">
        <v>422</v>
      </c>
      <c r="C467" s="25"/>
      <c r="D467" s="25" t="s">
        <v>46</v>
      </c>
      <c r="E467" s="25" t="s">
        <v>87</v>
      </c>
      <c r="F467" s="21">
        <v>750</v>
      </c>
      <c r="G467" s="25" t="s">
        <v>34</v>
      </c>
      <c r="H467" s="21">
        <v>1070</v>
      </c>
      <c r="I467" s="11">
        <f t="shared" si="75"/>
        <v>802500</v>
      </c>
      <c r="J467" s="31" t="s">
        <v>324</v>
      </c>
      <c r="K467" s="11"/>
      <c r="L467" s="4">
        <f t="shared" si="76"/>
        <v>802500</v>
      </c>
      <c r="M467" s="4">
        <v>802500</v>
      </c>
      <c r="N467" s="4"/>
      <c r="O467" s="4">
        <f t="shared" si="77"/>
        <v>0</v>
      </c>
      <c r="P467" s="4"/>
      <c r="Q467" s="4"/>
      <c r="R467" s="4">
        <f t="shared" si="78"/>
        <v>0</v>
      </c>
      <c r="S467" s="4"/>
      <c r="T467" s="4"/>
      <c r="U467" s="4">
        <f t="shared" si="79"/>
        <v>0</v>
      </c>
      <c r="V467" s="4"/>
      <c r="W467" s="4"/>
      <c r="X467" s="4">
        <f t="shared" si="80"/>
        <v>0</v>
      </c>
      <c r="Y467" s="4"/>
      <c r="Z467" s="4"/>
      <c r="AA467" s="4">
        <f>C467+I467-L467-O467-U467-X467-R467</f>
        <v>0</v>
      </c>
      <c r="AB467" s="7"/>
    </row>
    <row r="468" spans="1:28" ht="15.75" hidden="1" x14ac:dyDescent="0.25">
      <c r="A468" s="29">
        <v>45415</v>
      </c>
      <c r="B468" s="72" t="s">
        <v>422</v>
      </c>
      <c r="C468" s="25"/>
      <c r="D468" s="25" t="s">
        <v>46</v>
      </c>
      <c r="E468" s="25" t="s">
        <v>42</v>
      </c>
      <c r="F468" s="21">
        <v>500</v>
      </c>
      <c r="G468" s="25" t="s">
        <v>34</v>
      </c>
      <c r="H468" s="21">
        <v>4000</v>
      </c>
      <c r="I468" s="11">
        <f t="shared" si="75"/>
        <v>2000000</v>
      </c>
      <c r="J468" s="31" t="s">
        <v>324</v>
      </c>
      <c r="K468" s="11"/>
      <c r="L468" s="4">
        <f t="shared" si="76"/>
        <v>2000000</v>
      </c>
      <c r="M468" s="4">
        <v>1751000</v>
      </c>
      <c r="N468" s="4">
        <v>249000</v>
      </c>
      <c r="O468" s="4">
        <f t="shared" si="77"/>
        <v>0</v>
      </c>
      <c r="P468" s="4"/>
      <c r="Q468" s="4"/>
      <c r="R468" s="4">
        <f t="shared" si="78"/>
        <v>0</v>
      </c>
      <c r="S468" s="4"/>
      <c r="T468" s="4"/>
      <c r="U468" s="4">
        <f t="shared" si="79"/>
        <v>0</v>
      </c>
      <c r="V468" s="4"/>
      <c r="W468" s="4"/>
      <c r="X468" s="4">
        <f t="shared" si="80"/>
        <v>0</v>
      </c>
      <c r="Y468" s="4"/>
      <c r="Z468" s="4"/>
      <c r="AA468" s="4">
        <f>C468+I468-L468-O468-U468-X468-R468</f>
        <v>0</v>
      </c>
      <c r="AB468" s="7">
        <v>45419</v>
      </c>
    </row>
    <row r="469" spans="1:28" ht="15.75" hidden="1" x14ac:dyDescent="0.25">
      <c r="A469" s="29">
        <v>45415</v>
      </c>
      <c r="B469" s="72" t="s">
        <v>1376</v>
      </c>
      <c r="C469" s="25"/>
      <c r="D469" s="25" t="s">
        <v>46</v>
      </c>
      <c r="E469" s="25" t="s">
        <v>1377</v>
      </c>
      <c r="F469" s="21">
        <v>2300</v>
      </c>
      <c r="G469" s="25" t="s">
        <v>34</v>
      </c>
      <c r="H469" s="21">
        <v>3500</v>
      </c>
      <c r="I469" s="11">
        <f t="shared" si="75"/>
        <v>8050000</v>
      </c>
      <c r="J469" s="31" t="s">
        <v>312</v>
      </c>
      <c r="K469" s="11" t="s">
        <v>1384</v>
      </c>
      <c r="L469" s="4">
        <f t="shared" si="76"/>
        <v>0</v>
      </c>
      <c r="M469" s="4"/>
      <c r="N469" s="4"/>
      <c r="O469" s="4">
        <f t="shared" si="77"/>
        <v>8050000</v>
      </c>
      <c r="P469" s="4">
        <v>7325500</v>
      </c>
      <c r="Q469" s="4">
        <v>724500</v>
      </c>
      <c r="R469" s="4">
        <f t="shared" si="78"/>
        <v>0</v>
      </c>
      <c r="S469" s="4"/>
      <c r="T469" s="4"/>
      <c r="U469" s="4">
        <f t="shared" si="79"/>
        <v>0</v>
      </c>
      <c r="V469" s="4"/>
      <c r="W469" s="4"/>
      <c r="X469" s="4">
        <f t="shared" si="80"/>
        <v>0</v>
      </c>
      <c r="Y469" s="4"/>
      <c r="Z469" s="4"/>
      <c r="AA469" s="4">
        <f>C469+I469-L469-O469-U469-X469-R469</f>
        <v>0</v>
      </c>
      <c r="AB469" s="7">
        <v>45415</v>
      </c>
    </row>
    <row r="470" spans="1:28" ht="15.75" hidden="1" x14ac:dyDescent="0.25">
      <c r="A470" s="29">
        <v>45415</v>
      </c>
      <c r="B470" s="72" t="s">
        <v>291</v>
      </c>
      <c r="C470" s="25"/>
      <c r="D470" s="25" t="s">
        <v>52</v>
      </c>
      <c r="E470" s="25" t="s">
        <v>165</v>
      </c>
      <c r="F470" s="21">
        <v>1</v>
      </c>
      <c r="G470" s="25" t="s">
        <v>303</v>
      </c>
      <c r="H470" s="21">
        <v>1200000</v>
      </c>
      <c r="I470" s="11">
        <f t="shared" si="75"/>
        <v>1200000</v>
      </c>
      <c r="J470" s="31" t="s">
        <v>312</v>
      </c>
      <c r="K470" s="11"/>
      <c r="L470" s="4">
        <f t="shared" si="76"/>
        <v>0</v>
      </c>
      <c r="M470" s="4"/>
      <c r="N470" s="4"/>
      <c r="O470" s="4">
        <f t="shared" si="77"/>
        <v>1200000</v>
      </c>
      <c r="P470" s="4">
        <v>1200000</v>
      </c>
      <c r="Q470" s="4"/>
      <c r="R470" s="4">
        <f t="shared" si="78"/>
        <v>0</v>
      </c>
      <c r="S470" s="4"/>
      <c r="T470" s="4"/>
      <c r="U470" s="4">
        <f t="shared" si="79"/>
        <v>0</v>
      </c>
      <c r="V470" s="4"/>
      <c r="W470" s="4"/>
      <c r="X470" s="4">
        <f t="shared" si="80"/>
        <v>0</v>
      </c>
      <c r="Y470" s="4"/>
      <c r="Z470" s="4"/>
      <c r="AA470" s="4">
        <f>C470+I470-L470-O470-U470-X470-R470</f>
        <v>0</v>
      </c>
      <c r="AB470" s="7">
        <v>45420</v>
      </c>
    </row>
    <row r="471" spans="1:28" ht="15.75" hidden="1" x14ac:dyDescent="0.25">
      <c r="A471" s="29">
        <v>45415</v>
      </c>
      <c r="B471" s="72" t="s">
        <v>291</v>
      </c>
      <c r="C471" s="25"/>
      <c r="D471" s="25" t="s">
        <v>52</v>
      </c>
      <c r="E471" s="25" t="s">
        <v>534</v>
      </c>
      <c r="F471" s="21">
        <v>125</v>
      </c>
      <c r="G471" s="25" t="s">
        <v>34</v>
      </c>
      <c r="H471" s="21">
        <v>3510</v>
      </c>
      <c r="I471" s="11">
        <f t="shared" si="75"/>
        <v>438750</v>
      </c>
      <c r="J471" s="31" t="s">
        <v>312</v>
      </c>
      <c r="K471" s="11"/>
      <c r="L471" s="4">
        <f t="shared" si="76"/>
        <v>0</v>
      </c>
      <c r="M471" s="4"/>
      <c r="N471" s="4"/>
      <c r="O471" s="4">
        <f t="shared" si="77"/>
        <v>438750</v>
      </c>
      <c r="P471" s="4">
        <v>438750</v>
      </c>
      <c r="Q471" s="4"/>
      <c r="R471" s="4">
        <f t="shared" si="78"/>
        <v>0</v>
      </c>
      <c r="S471" s="4"/>
      <c r="T471" s="4"/>
      <c r="U471" s="4">
        <f t="shared" si="79"/>
        <v>0</v>
      </c>
      <c r="V471" s="4"/>
      <c r="W471" s="4"/>
      <c r="X471" s="4">
        <f t="shared" si="80"/>
        <v>0</v>
      </c>
      <c r="Y471" s="4"/>
      <c r="Z471" s="4"/>
      <c r="AA471" s="4">
        <f>C471+I471-L471-O471-U471-X471-R471</f>
        <v>0</v>
      </c>
      <c r="AB471" s="7">
        <v>45413</v>
      </c>
    </row>
    <row r="472" spans="1:28" ht="15.75" hidden="1" x14ac:dyDescent="0.25">
      <c r="A472" s="29">
        <v>45415</v>
      </c>
      <c r="B472" s="72" t="s">
        <v>698</v>
      </c>
      <c r="C472" s="25"/>
      <c r="D472" s="25" t="s">
        <v>52</v>
      </c>
      <c r="E472" s="25" t="s">
        <v>64</v>
      </c>
      <c r="F472" s="21">
        <v>100</v>
      </c>
      <c r="G472" s="25" t="s">
        <v>39</v>
      </c>
      <c r="H472" s="21">
        <v>60000</v>
      </c>
      <c r="I472" s="11">
        <f t="shared" si="75"/>
        <v>6000000</v>
      </c>
      <c r="J472" s="31" t="s">
        <v>312</v>
      </c>
      <c r="K472" s="11"/>
      <c r="L472" s="4">
        <f t="shared" si="76"/>
        <v>0</v>
      </c>
      <c r="M472" s="4"/>
      <c r="N472" s="4"/>
      <c r="O472" s="4">
        <f t="shared" si="77"/>
        <v>6000000</v>
      </c>
      <c r="P472" s="4">
        <v>6000000</v>
      </c>
      <c r="Q472" s="4"/>
      <c r="R472" s="4">
        <f t="shared" si="78"/>
        <v>0</v>
      </c>
      <c r="S472" s="4"/>
      <c r="T472" s="4"/>
      <c r="U472" s="4">
        <f t="shared" si="79"/>
        <v>0</v>
      </c>
      <c r="V472" s="4"/>
      <c r="W472" s="4"/>
      <c r="X472" s="4">
        <f t="shared" si="80"/>
        <v>0</v>
      </c>
      <c r="Y472" s="4"/>
      <c r="Z472" s="4"/>
      <c r="AA472" s="4">
        <f>C472+I472-L472-O472-U472-X472-R472</f>
        <v>0</v>
      </c>
      <c r="AB472" s="7">
        <v>45420</v>
      </c>
    </row>
    <row r="473" spans="1:28" ht="15.75" hidden="1" x14ac:dyDescent="0.25">
      <c r="A473" s="29">
        <v>45415</v>
      </c>
      <c r="B473" s="25" t="s">
        <v>412</v>
      </c>
      <c r="C473" s="25"/>
      <c r="D473" s="25" t="s">
        <v>46</v>
      </c>
      <c r="E473" s="25" t="s">
        <v>374</v>
      </c>
      <c r="F473" s="25">
        <v>16</v>
      </c>
      <c r="G473" s="25" t="s">
        <v>27</v>
      </c>
      <c r="H473" s="25">
        <v>40000</v>
      </c>
      <c r="I473" s="11">
        <f t="shared" si="75"/>
        <v>640000</v>
      </c>
      <c r="J473" s="31" t="s">
        <v>312</v>
      </c>
      <c r="K473" s="11"/>
      <c r="L473" s="4">
        <f t="shared" si="76"/>
        <v>0</v>
      </c>
      <c r="M473" s="4"/>
      <c r="N473" s="4"/>
      <c r="O473" s="4">
        <f t="shared" si="77"/>
        <v>640000</v>
      </c>
      <c r="P473" s="4">
        <v>640000</v>
      </c>
      <c r="Q473" s="4"/>
      <c r="R473" s="4">
        <f t="shared" si="78"/>
        <v>0</v>
      </c>
      <c r="S473" s="4"/>
      <c r="T473" s="4"/>
      <c r="U473" s="4">
        <f t="shared" si="79"/>
        <v>0</v>
      </c>
      <c r="V473" s="4"/>
      <c r="W473" s="4"/>
      <c r="X473" s="4">
        <f t="shared" si="80"/>
        <v>0</v>
      </c>
      <c r="Y473" s="4"/>
      <c r="Z473" s="4"/>
      <c r="AA473" s="4">
        <f>C473+I473-L473-O473-U473-X473-R473</f>
        <v>0</v>
      </c>
      <c r="AB473" s="7">
        <v>45435</v>
      </c>
    </row>
    <row r="474" spans="1:28" ht="15.75" hidden="1" x14ac:dyDescent="0.25">
      <c r="A474" s="29">
        <v>45415</v>
      </c>
      <c r="B474" s="25" t="s">
        <v>412</v>
      </c>
      <c r="C474" s="25"/>
      <c r="D474" s="25" t="s">
        <v>46</v>
      </c>
      <c r="E474" s="25" t="s">
        <v>129</v>
      </c>
      <c r="F474" s="25">
        <v>20</v>
      </c>
      <c r="G474" s="25" t="s">
        <v>77</v>
      </c>
      <c r="H474" s="25">
        <v>65000</v>
      </c>
      <c r="I474" s="11">
        <f t="shared" si="75"/>
        <v>1300000</v>
      </c>
      <c r="J474" s="31" t="s">
        <v>312</v>
      </c>
      <c r="K474" s="11"/>
      <c r="L474" s="4">
        <f t="shared" si="76"/>
        <v>0</v>
      </c>
      <c r="M474" s="4"/>
      <c r="N474" s="4"/>
      <c r="O474" s="4">
        <f t="shared" si="77"/>
        <v>1300000</v>
      </c>
      <c r="P474" s="4">
        <v>1300000</v>
      </c>
      <c r="Q474" s="4"/>
      <c r="R474" s="4">
        <f t="shared" si="78"/>
        <v>0</v>
      </c>
      <c r="S474" s="4"/>
      <c r="T474" s="4"/>
      <c r="U474" s="4">
        <f t="shared" si="79"/>
        <v>0</v>
      </c>
      <c r="V474" s="4"/>
      <c r="W474" s="4"/>
      <c r="X474" s="4">
        <f t="shared" si="80"/>
        <v>0</v>
      </c>
      <c r="Y474" s="4"/>
      <c r="Z474" s="4"/>
      <c r="AA474" s="4">
        <f>C474+I474-L474-O474-U474-X474-R474</f>
        <v>0</v>
      </c>
      <c r="AB474" s="7">
        <v>45435</v>
      </c>
    </row>
    <row r="475" spans="1:28" ht="15.75" hidden="1" x14ac:dyDescent="0.25">
      <c r="A475" s="29">
        <v>45415</v>
      </c>
      <c r="B475" s="25" t="s">
        <v>412</v>
      </c>
      <c r="C475" s="25"/>
      <c r="D475" s="25" t="s">
        <v>46</v>
      </c>
      <c r="E475" s="25" t="s">
        <v>58</v>
      </c>
      <c r="F475" s="25">
        <v>10400</v>
      </c>
      <c r="G475" s="25" t="s">
        <v>34</v>
      </c>
      <c r="H475" s="25">
        <v>1900</v>
      </c>
      <c r="I475" s="11">
        <f t="shared" si="75"/>
        <v>19760000</v>
      </c>
      <c r="J475" s="38" t="s">
        <v>78</v>
      </c>
      <c r="K475" s="11"/>
      <c r="L475" s="4">
        <f t="shared" si="76"/>
        <v>0</v>
      </c>
      <c r="M475" s="4"/>
      <c r="N475" s="4"/>
      <c r="O475" s="4">
        <f t="shared" si="77"/>
        <v>18060000</v>
      </c>
      <c r="P475" s="4">
        <v>18060000</v>
      </c>
      <c r="Q475" s="4"/>
      <c r="R475" s="4">
        <f t="shared" si="78"/>
        <v>0</v>
      </c>
      <c r="S475" s="4"/>
      <c r="T475" s="4"/>
      <c r="U475" s="4">
        <f t="shared" si="79"/>
        <v>0</v>
      </c>
      <c r="V475" s="4"/>
      <c r="W475" s="4"/>
      <c r="X475" s="4">
        <f t="shared" si="80"/>
        <v>0</v>
      </c>
      <c r="Y475" s="4"/>
      <c r="Z475" s="4"/>
      <c r="AA475" s="4">
        <f>C475+I475-L475-O475-U475-X475-R475</f>
        <v>1700000</v>
      </c>
      <c r="AB475" s="7">
        <v>45435</v>
      </c>
    </row>
    <row r="476" spans="1:28" ht="15.75" hidden="1" x14ac:dyDescent="0.25">
      <c r="A476" s="29">
        <v>45415</v>
      </c>
      <c r="B476" s="72" t="s">
        <v>107</v>
      </c>
      <c r="C476" s="25"/>
      <c r="D476" s="25" t="s">
        <v>46</v>
      </c>
      <c r="E476" s="25" t="s">
        <v>395</v>
      </c>
      <c r="F476" s="25">
        <v>3000</v>
      </c>
      <c r="G476" s="25" t="s">
        <v>34</v>
      </c>
      <c r="H476" s="25">
        <v>1010</v>
      </c>
      <c r="I476" s="11">
        <f t="shared" si="75"/>
        <v>3030000</v>
      </c>
      <c r="J476" s="26" t="s">
        <v>28</v>
      </c>
      <c r="K476" s="4" t="s">
        <v>1178</v>
      </c>
      <c r="L476" s="4">
        <f t="shared" si="76"/>
        <v>0</v>
      </c>
      <c r="M476" s="4"/>
      <c r="N476" s="4"/>
      <c r="O476" s="4">
        <f t="shared" si="77"/>
        <v>0</v>
      </c>
      <c r="P476" s="4"/>
      <c r="Q476" s="4"/>
      <c r="R476" s="4">
        <f t="shared" si="78"/>
        <v>0</v>
      </c>
      <c r="S476" s="4"/>
      <c r="T476" s="4"/>
      <c r="U476" s="4">
        <f t="shared" si="79"/>
        <v>0</v>
      </c>
      <c r="V476" s="4"/>
      <c r="W476" s="4"/>
      <c r="X476" s="4">
        <f t="shared" si="80"/>
        <v>0</v>
      </c>
      <c r="Y476" s="4"/>
      <c r="Z476" s="4"/>
      <c r="AA476" s="4">
        <f>C476+I476-L476-O476-U476-X476-R476</f>
        <v>3030000</v>
      </c>
      <c r="AB476" s="7"/>
    </row>
    <row r="477" spans="1:28" ht="15.75" hidden="1" x14ac:dyDescent="0.25">
      <c r="A477" s="29">
        <v>45415</v>
      </c>
      <c r="B477" s="25" t="s">
        <v>107</v>
      </c>
      <c r="C477" s="25"/>
      <c r="D477" s="25" t="s">
        <v>46</v>
      </c>
      <c r="E477" s="25" t="s">
        <v>120</v>
      </c>
      <c r="F477" s="25">
        <v>23.8</v>
      </c>
      <c r="G477" s="25" t="s">
        <v>39</v>
      </c>
      <c r="H477" s="25">
        <v>49000</v>
      </c>
      <c r="I477" s="11">
        <f t="shared" si="75"/>
        <v>1166200</v>
      </c>
      <c r="J477" s="26" t="s">
        <v>28</v>
      </c>
      <c r="K477" s="4" t="s">
        <v>1178</v>
      </c>
      <c r="L477" s="4">
        <f t="shared" si="76"/>
        <v>0</v>
      </c>
      <c r="M477" s="4"/>
      <c r="N477" s="4"/>
      <c r="O477" s="4">
        <f t="shared" si="77"/>
        <v>0</v>
      </c>
      <c r="P477" s="4"/>
      <c r="Q477" s="4"/>
      <c r="R477" s="4">
        <f t="shared" si="78"/>
        <v>0</v>
      </c>
      <c r="S477" s="4"/>
      <c r="T477" s="4"/>
      <c r="U477" s="4">
        <f t="shared" si="79"/>
        <v>0</v>
      </c>
      <c r="V477" s="4"/>
      <c r="W477" s="4"/>
      <c r="X477" s="4">
        <f t="shared" si="80"/>
        <v>0</v>
      </c>
      <c r="Y477" s="4"/>
      <c r="Z477" s="4"/>
      <c r="AA477" s="4">
        <f>C477+I477-L477-O477-U477-X477-R477</f>
        <v>1166200</v>
      </c>
      <c r="AB477" s="7"/>
    </row>
    <row r="478" spans="1:28" ht="15.75" hidden="1" x14ac:dyDescent="0.25">
      <c r="A478" s="29">
        <v>45415</v>
      </c>
      <c r="B478" s="25" t="s">
        <v>107</v>
      </c>
      <c r="C478" s="25"/>
      <c r="D478" s="25" t="s">
        <v>46</v>
      </c>
      <c r="E478" s="25" t="s">
        <v>103</v>
      </c>
      <c r="F478" s="25">
        <v>58.9</v>
      </c>
      <c r="G478" s="25" t="s">
        <v>39</v>
      </c>
      <c r="H478" s="25">
        <v>49000</v>
      </c>
      <c r="I478" s="11">
        <f t="shared" si="75"/>
        <v>2886100</v>
      </c>
      <c r="J478" s="26" t="s">
        <v>28</v>
      </c>
      <c r="K478" s="4" t="s">
        <v>1178</v>
      </c>
      <c r="L478" s="4">
        <f t="shared" si="76"/>
        <v>0</v>
      </c>
      <c r="M478" s="4"/>
      <c r="N478" s="4"/>
      <c r="O478" s="4">
        <f t="shared" si="77"/>
        <v>0</v>
      </c>
      <c r="P478" s="4"/>
      <c r="Q478" s="4"/>
      <c r="R478" s="4">
        <f t="shared" si="78"/>
        <v>0</v>
      </c>
      <c r="S478" s="4"/>
      <c r="T478" s="4"/>
      <c r="U478" s="4">
        <f t="shared" si="79"/>
        <v>0</v>
      </c>
      <c r="V478" s="4"/>
      <c r="W478" s="4"/>
      <c r="X478" s="4">
        <f t="shared" si="80"/>
        <v>0</v>
      </c>
      <c r="Y478" s="4"/>
      <c r="Z478" s="4"/>
      <c r="AA478" s="4">
        <f>C478+I478-L478-O478-U478-X478-R478</f>
        <v>2886100</v>
      </c>
      <c r="AB478" s="7"/>
    </row>
    <row r="479" spans="1:28" ht="15.75" hidden="1" x14ac:dyDescent="0.25">
      <c r="A479" s="29">
        <v>45415</v>
      </c>
      <c r="B479" s="25" t="s">
        <v>107</v>
      </c>
      <c r="C479" s="25"/>
      <c r="D479" s="25" t="s">
        <v>46</v>
      </c>
      <c r="E479" s="25" t="s">
        <v>394</v>
      </c>
      <c r="F479" s="25">
        <v>1</v>
      </c>
      <c r="G479" s="25" t="s">
        <v>48</v>
      </c>
      <c r="H479" s="25">
        <v>230000</v>
      </c>
      <c r="I479" s="11">
        <f t="shared" si="75"/>
        <v>230000</v>
      </c>
      <c r="J479" s="26" t="s">
        <v>28</v>
      </c>
      <c r="K479" s="4" t="s">
        <v>1178</v>
      </c>
      <c r="L479" s="4">
        <f t="shared" si="76"/>
        <v>0</v>
      </c>
      <c r="M479" s="4"/>
      <c r="N479" s="4"/>
      <c r="O479" s="4">
        <f t="shared" si="77"/>
        <v>0</v>
      </c>
      <c r="P479" s="4"/>
      <c r="Q479" s="4"/>
      <c r="R479" s="4">
        <f t="shared" si="78"/>
        <v>0</v>
      </c>
      <c r="S479" s="4"/>
      <c r="T479" s="4"/>
      <c r="U479" s="4">
        <f t="shared" si="79"/>
        <v>0</v>
      </c>
      <c r="V479" s="4"/>
      <c r="W479" s="4"/>
      <c r="X479" s="4">
        <f t="shared" si="80"/>
        <v>0</v>
      </c>
      <c r="Y479" s="4"/>
      <c r="Z479" s="4"/>
      <c r="AA479" s="4">
        <f>C479+I479-L479-O479-U479-X479-R479</f>
        <v>230000</v>
      </c>
      <c r="AB479" s="7"/>
    </row>
    <row r="480" spans="1:28" ht="15.75" hidden="1" x14ac:dyDescent="0.25">
      <c r="A480" s="29">
        <v>45415</v>
      </c>
      <c r="B480" s="25" t="s">
        <v>107</v>
      </c>
      <c r="C480" s="25"/>
      <c r="D480" s="25" t="s">
        <v>46</v>
      </c>
      <c r="E480" s="25" t="s">
        <v>108</v>
      </c>
      <c r="F480" s="25">
        <v>2200</v>
      </c>
      <c r="G480" s="25" t="s">
        <v>34</v>
      </c>
      <c r="H480" s="25">
        <v>1900</v>
      </c>
      <c r="I480" s="11">
        <f t="shared" si="75"/>
        <v>4180000</v>
      </c>
      <c r="J480" s="26" t="s">
        <v>28</v>
      </c>
      <c r="K480" s="4" t="s">
        <v>1178</v>
      </c>
      <c r="L480" s="4">
        <f t="shared" si="76"/>
        <v>0</v>
      </c>
      <c r="M480" s="4"/>
      <c r="N480" s="4"/>
      <c r="O480" s="4">
        <f t="shared" si="77"/>
        <v>0</v>
      </c>
      <c r="P480" s="4"/>
      <c r="Q480" s="4"/>
      <c r="R480" s="4">
        <f t="shared" si="78"/>
        <v>0</v>
      </c>
      <c r="S480" s="4"/>
      <c r="T480" s="4"/>
      <c r="U480" s="4">
        <f t="shared" si="79"/>
        <v>0</v>
      </c>
      <c r="V480" s="4"/>
      <c r="W480" s="4"/>
      <c r="X480" s="4">
        <f t="shared" si="80"/>
        <v>0</v>
      </c>
      <c r="Y480" s="4"/>
      <c r="Z480" s="4"/>
      <c r="AA480" s="4">
        <f>C480+I480-L480-O480-U480-X480-R480</f>
        <v>4180000</v>
      </c>
      <c r="AB480" s="7"/>
    </row>
    <row r="481" spans="1:28" ht="15.75" hidden="1" x14ac:dyDescent="0.25">
      <c r="A481" s="24">
        <v>45415</v>
      </c>
      <c r="B481" s="25" t="s">
        <v>311</v>
      </c>
      <c r="C481" s="25"/>
      <c r="D481" s="25" t="s">
        <v>46</v>
      </c>
      <c r="E481" s="25" t="s">
        <v>299</v>
      </c>
      <c r="F481" s="25">
        <v>16.399999999999999</v>
      </c>
      <c r="G481" s="25" t="s">
        <v>39</v>
      </c>
      <c r="H481" s="25">
        <v>47000</v>
      </c>
      <c r="I481" s="11">
        <f t="shared" si="75"/>
        <v>770799.99999999988</v>
      </c>
      <c r="J481" s="31" t="s">
        <v>324</v>
      </c>
      <c r="K481" s="11"/>
      <c r="L481" s="4">
        <f t="shared" si="76"/>
        <v>770800</v>
      </c>
      <c r="M481" s="4">
        <v>770800</v>
      </c>
      <c r="N481" s="4"/>
      <c r="O481" s="4">
        <f t="shared" si="77"/>
        <v>0</v>
      </c>
      <c r="P481" s="4"/>
      <c r="Q481" s="4"/>
      <c r="R481" s="4">
        <f t="shared" si="78"/>
        <v>0</v>
      </c>
      <c r="S481" s="4"/>
      <c r="T481" s="4"/>
      <c r="U481" s="4">
        <f t="shared" si="79"/>
        <v>0</v>
      </c>
      <c r="V481" s="4"/>
      <c r="W481" s="4"/>
      <c r="X481" s="4">
        <f t="shared" si="80"/>
        <v>0</v>
      </c>
      <c r="Y481" s="4"/>
      <c r="Z481" s="4"/>
      <c r="AA481" s="82">
        <f>C481+I481-L481-O481-U481-X481-R481</f>
        <v>-1.1641532182693481E-10</v>
      </c>
      <c r="AB481" s="7">
        <v>45418</v>
      </c>
    </row>
    <row r="482" spans="1:28" ht="15.75" hidden="1" x14ac:dyDescent="0.25">
      <c r="A482" s="29">
        <v>45415</v>
      </c>
      <c r="B482" s="25" t="s">
        <v>256</v>
      </c>
      <c r="C482" s="25"/>
      <c r="D482" s="25" t="s">
        <v>52</v>
      </c>
      <c r="E482" s="25" t="s">
        <v>284</v>
      </c>
      <c r="F482" s="25">
        <v>1</v>
      </c>
      <c r="G482" s="25" t="s">
        <v>34</v>
      </c>
      <c r="H482" s="25">
        <v>75000</v>
      </c>
      <c r="I482" s="11">
        <f t="shared" si="75"/>
        <v>75000</v>
      </c>
      <c r="J482" s="31" t="s">
        <v>324</v>
      </c>
      <c r="K482" s="11"/>
      <c r="L482" s="4">
        <f t="shared" si="76"/>
        <v>75000</v>
      </c>
      <c r="M482" s="4"/>
      <c r="N482" s="4">
        <v>75000</v>
      </c>
      <c r="O482" s="4">
        <f t="shared" si="77"/>
        <v>0</v>
      </c>
      <c r="P482" s="4"/>
      <c r="Q482" s="4"/>
      <c r="R482" s="4">
        <f t="shared" si="78"/>
        <v>0</v>
      </c>
      <c r="S482" s="4"/>
      <c r="T482" s="4"/>
      <c r="U482" s="4">
        <f t="shared" si="79"/>
        <v>0</v>
      </c>
      <c r="V482" s="4"/>
      <c r="W482" s="4"/>
      <c r="X482" s="4">
        <f t="shared" si="80"/>
        <v>0</v>
      </c>
      <c r="Y482" s="4"/>
      <c r="Z482" s="4"/>
      <c r="AA482" s="4">
        <f>C482+I482-L482-O482-U482-X482-R482</f>
        <v>0</v>
      </c>
      <c r="AB482" s="7">
        <v>45415</v>
      </c>
    </row>
    <row r="483" spans="1:28" ht="15.75" hidden="1" x14ac:dyDescent="0.25">
      <c r="A483" s="24">
        <v>45415</v>
      </c>
      <c r="B483" s="25" t="s">
        <v>256</v>
      </c>
      <c r="C483" s="25"/>
      <c r="D483" s="25" t="s">
        <v>52</v>
      </c>
      <c r="E483" s="25" t="s">
        <v>227</v>
      </c>
      <c r="F483" s="25">
        <v>1</v>
      </c>
      <c r="G483" s="25" t="s">
        <v>34</v>
      </c>
      <c r="H483" s="25">
        <v>95000</v>
      </c>
      <c r="I483" s="11">
        <f t="shared" si="75"/>
        <v>95000</v>
      </c>
      <c r="J483" s="31" t="s">
        <v>324</v>
      </c>
      <c r="K483" s="11"/>
      <c r="L483" s="4">
        <f t="shared" si="76"/>
        <v>95000</v>
      </c>
      <c r="M483" s="4"/>
      <c r="N483" s="4">
        <v>95000</v>
      </c>
      <c r="O483" s="4">
        <f t="shared" si="77"/>
        <v>0</v>
      </c>
      <c r="P483" s="4"/>
      <c r="Q483" s="4"/>
      <c r="R483" s="4">
        <f t="shared" si="78"/>
        <v>0</v>
      </c>
      <c r="S483" s="4"/>
      <c r="T483" s="4"/>
      <c r="U483" s="4">
        <f t="shared" si="79"/>
        <v>0</v>
      </c>
      <c r="V483" s="4"/>
      <c r="W483" s="4"/>
      <c r="X483" s="4">
        <f t="shared" si="80"/>
        <v>0</v>
      </c>
      <c r="Y483" s="4"/>
      <c r="Z483" s="4"/>
      <c r="AA483" s="4">
        <f>C483+I483-L483-O483-U483-X483-R483</f>
        <v>0</v>
      </c>
      <c r="AB483" s="7">
        <v>45415</v>
      </c>
    </row>
    <row r="484" spans="1:28" ht="15.75" hidden="1" x14ac:dyDescent="0.25">
      <c r="A484" s="29">
        <v>45416</v>
      </c>
      <c r="B484" s="73" t="s">
        <v>372</v>
      </c>
      <c r="C484" s="27"/>
      <c r="D484" s="27" t="s">
        <v>46</v>
      </c>
      <c r="E484" s="27" t="s">
        <v>138</v>
      </c>
      <c r="F484" s="27">
        <v>500</v>
      </c>
      <c r="G484" s="27" t="s">
        <v>34</v>
      </c>
      <c r="H484" s="27">
        <v>1550</v>
      </c>
      <c r="I484" s="11">
        <f t="shared" ref="I484:I512" si="81">F484*H484</f>
        <v>775000</v>
      </c>
      <c r="J484" s="31" t="s">
        <v>312</v>
      </c>
      <c r="K484" s="11" t="s">
        <v>1415</v>
      </c>
      <c r="L484" s="4">
        <f t="shared" ref="L484:L512" si="82">M484+N484</f>
        <v>0</v>
      </c>
      <c r="M484" s="4"/>
      <c r="N484" s="4"/>
      <c r="O484" s="4">
        <f t="shared" ref="O484:O512" si="83">P484+Q484</f>
        <v>775000</v>
      </c>
      <c r="P484" s="4">
        <v>775000</v>
      </c>
      <c r="Q484" s="4"/>
      <c r="R484" s="4">
        <f t="shared" ref="R484:R512" si="84">S484+T484</f>
        <v>0</v>
      </c>
      <c r="S484" s="4"/>
      <c r="T484" s="4"/>
      <c r="U484" s="4">
        <f t="shared" ref="U484:U512" si="85">V484+W484</f>
        <v>0</v>
      </c>
      <c r="V484" s="4"/>
      <c r="W484" s="4"/>
      <c r="X484" s="4">
        <f t="shared" ref="X484:X512" si="86">Y484+Z484</f>
        <v>0</v>
      </c>
      <c r="Y484" s="4"/>
      <c r="Z484" s="4"/>
      <c r="AA484" s="4">
        <f>C484+I484-L484-O484-U484-X484-R484</f>
        <v>0</v>
      </c>
      <c r="AB484" s="7">
        <v>45422</v>
      </c>
    </row>
    <row r="485" spans="1:28" ht="15.75" hidden="1" x14ac:dyDescent="0.25">
      <c r="A485" s="29">
        <v>45416</v>
      </c>
      <c r="B485" s="72" t="s">
        <v>1346</v>
      </c>
      <c r="C485" s="25"/>
      <c r="D485" s="27" t="s">
        <v>46</v>
      </c>
      <c r="E485" s="25" t="s">
        <v>534</v>
      </c>
      <c r="F485" s="25">
        <v>500</v>
      </c>
      <c r="G485" s="27" t="s">
        <v>34</v>
      </c>
      <c r="H485" s="25">
        <v>3510</v>
      </c>
      <c r="I485" s="11">
        <f t="shared" si="81"/>
        <v>1755000</v>
      </c>
      <c r="J485" s="31" t="s">
        <v>312</v>
      </c>
      <c r="K485" s="11" t="s">
        <v>1381</v>
      </c>
      <c r="L485" s="4">
        <f t="shared" si="82"/>
        <v>0</v>
      </c>
      <c r="M485" s="4"/>
      <c r="N485" s="4"/>
      <c r="O485" s="4">
        <f t="shared" si="83"/>
        <v>1755000</v>
      </c>
      <c r="P485" s="4">
        <v>1755000</v>
      </c>
      <c r="Q485" s="4"/>
      <c r="R485" s="4">
        <f t="shared" si="84"/>
        <v>0</v>
      </c>
      <c r="S485" s="4"/>
      <c r="T485" s="4"/>
      <c r="U485" s="4">
        <f t="shared" si="85"/>
        <v>0</v>
      </c>
      <c r="V485" s="4"/>
      <c r="W485" s="4"/>
      <c r="X485" s="4">
        <f t="shared" si="86"/>
        <v>0</v>
      </c>
      <c r="Y485" s="4"/>
      <c r="Z485" s="4"/>
      <c r="AA485" s="4">
        <f>C485+I485-L485-O485-U485-X485-R485</f>
        <v>0</v>
      </c>
      <c r="AB485" s="7">
        <v>45415</v>
      </c>
    </row>
    <row r="486" spans="1:28" ht="15.75" hidden="1" x14ac:dyDescent="0.25">
      <c r="A486" s="29">
        <v>45416</v>
      </c>
      <c r="B486" s="72" t="s">
        <v>256</v>
      </c>
      <c r="C486" s="25"/>
      <c r="D486" s="25" t="s">
        <v>52</v>
      </c>
      <c r="E486" s="25" t="s">
        <v>249</v>
      </c>
      <c r="F486" s="25">
        <v>1000</v>
      </c>
      <c r="G486" s="27" t="s">
        <v>34</v>
      </c>
      <c r="H486" s="25">
        <v>4000</v>
      </c>
      <c r="I486" s="11">
        <f t="shared" si="81"/>
        <v>4000000</v>
      </c>
      <c r="J486" s="31" t="s">
        <v>324</v>
      </c>
      <c r="K486" s="11"/>
      <c r="L486" s="4">
        <f t="shared" si="82"/>
        <v>4000000</v>
      </c>
      <c r="M486" s="4"/>
      <c r="N486" s="4">
        <v>4000000</v>
      </c>
      <c r="O486" s="4">
        <f t="shared" si="83"/>
        <v>0</v>
      </c>
      <c r="P486" s="4"/>
      <c r="Q486" s="4"/>
      <c r="R486" s="4">
        <f t="shared" si="84"/>
        <v>0</v>
      </c>
      <c r="S486" s="4"/>
      <c r="T486" s="4"/>
      <c r="U486" s="4">
        <f t="shared" si="85"/>
        <v>0</v>
      </c>
      <c r="V486" s="4"/>
      <c r="W486" s="4"/>
      <c r="X486" s="4">
        <f t="shared" si="86"/>
        <v>0</v>
      </c>
      <c r="Y486" s="4"/>
      <c r="Z486" s="4"/>
      <c r="AA486" s="4">
        <f>C486+I486-L486-O486-U486-X486-R486</f>
        <v>0</v>
      </c>
      <c r="AB486" s="7">
        <v>45415</v>
      </c>
    </row>
    <row r="487" spans="1:28" ht="15.75" hidden="1" x14ac:dyDescent="0.25">
      <c r="A487" s="29">
        <v>45416</v>
      </c>
      <c r="B487" s="72" t="s">
        <v>445</v>
      </c>
      <c r="C487" s="25"/>
      <c r="D487" s="25" t="s">
        <v>46</v>
      </c>
      <c r="E487" s="25" t="s">
        <v>218</v>
      </c>
      <c r="F487" s="25">
        <v>2.5</v>
      </c>
      <c r="G487" s="25" t="s">
        <v>39</v>
      </c>
      <c r="H487" s="25">
        <v>87000</v>
      </c>
      <c r="I487" s="11">
        <f t="shared" si="81"/>
        <v>217500</v>
      </c>
      <c r="J487" s="31" t="s">
        <v>324</v>
      </c>
      <c r="K487" s="11"/>
      <c r="L487" s="4">
        <f t="shared" si="82"/>
        <v>217500</v>
      </c>
      <c r="M487" s="4">
        <v>217500</v>
      </c>
      <c r="N487" s="4"/>
      <c r="O487" s="4">
        <f t="shared" si="83"/>
        <v>0</v>
      </c>
      <c r="P487" s="4"/>
      <c r="Q487" s="4"/>
      <c r="R487" s="4">
        <f t="shared" si="84"/>
        <v>0</v>
      </c>
      <c r="S487" s="4"/>
      <c r="T487" s="4"/>
      <c r="U487" s="4">
        <f t="shared" si="85"/>
        <v>0</v>
      </c>
      <c r="V487" s="4"/>
      <c r="W487" s="4"/>
      <c r="X487" s="4">
        <f t="shared" si="86"/>
        <v>0</v>
      </c>
      <c r="Y487" s="4"/>
      <c r="Z487" s="4"/>
      <c r="AA487" s="4">
        <f>C487+I487-L487-O487-U487-X487-R487</f>
        <v>0</v>
      </c>
      <c r="AB487" s="7">
        <v>45416</v>
      </c>
    </row>
    <row r="488" spans="1:28" ht="15.75" hidden="1" x14ac:dyDescent="0.25">
      <c r="A488" s="29">
        <v>45416</v>
      </c>
      <c r="B488" s="25" t="s">
        <v>445</v>
      </c>
      <c r="C488" s="25"/>
      <c r="D488" s="25" t="s">
        <v>46</v>
      </c>
      <c r="E488" s="25" t="s">
        <v>192</v>
      </c>
      <c r="F488" s="25">
        <v>300</v>
      </c>
      <c r="G488" s="25" t="s">
        <v>34</v>
      </c>
      <c r="H488" s="25">
        <v>2931</v>
      </c>
      <c r="I488" s="11">
        <f t="shared" si="81"/>
        <v>879300</v>
      </c>
      <c r="J488" s="31" t="s">
        <v>324</v>
      </c>
      <c r="K488" s="11"/>
      <c r="L488" s="4">
        <f t="shared" si="82"/>
        <v>879300</v>
      </c>
      <c r="M488" s="4">
        <v>879300</v>
      </c>
      <c r="N488" s="4"/>
      <c r="O488" s="4">
        <f t="shared" si="83"/>
        <v>0</v>
      </c>
      <c r="P488" s="4"/>
      <c r="Q488" s="4"/>
      <c r="R488" s="4">
        <f t="shared" si="84"/>
        <v>0</v>
      </c>
      <c r="S488" s="4"/>
      <c r="T488" s="4"/>
      <c r="U488" s="4">
        <f t="shared" si="85"/>
        <v>0</v>
      </c>
      <c r="V488" s="4"/>
      <c r="W488" s="4"/>
      <c r="X488" s="4">
        <f t="shared" si="86"/>
        <v>0</v>
      </c>
      <c r="Y488" s="4"/>
      <c r="Z488" s="4"/>
      <c r="AA488" s="4">
        <f>C488+I488-L488-O488-U488-X488-R488</f>
        <v>0</v>
      </c>
      <c r="AB488" s="7">
        <v>45416</v>
      </c>
    </row>
    <row r="489" spans="1:28" ht="15.75" hidden="1" x14ac:dyDescent="0.25">
      <c r="A489" s="29">
        <v>45416</v>
      </c>
      <c r="B489" s="72" t="s">
        <v>445</v>
      </c>
      <c r="C489" s="25"/>
      <c r="D489" s="25" t="s">
        <v>46</v>
      </c>
      <c r="E489" s="25" t="s">
        <v>87</v>
      </c>
      <c r="F489" s="25">
        <v>500</v>
      </c>
      <c r="G489" s="25" t="s">
        <v>34</v>
      </c>
      <c r="H489" s="25">
        <v>1070</v>
      </c>
      <c r="I489" s="11">
        <f t="shared" si="81"/>
        <v>535000</v>
      </c>
      <c r="J489" s="31" t="s">
        <v>324</v>
      </c>
      <c r="K489" s="11"/>
      <c r="L489" s="4">
        <f t="shared" si="82"/>
        <v>535000</v>
      </c>
      <c r="M489" s="4">
        <v>535000</v>
      </c>
      <c r="N489" s="4"/>
      <c r="O489" s="4">
        <f t="shared" si="83"/>
        <v>0</v>
      </c>
      <c r="P489" s="4"/>
      <c r="Q489" s="4"/>
      <c r="R489" s="4">
        <f t="shared" si="84"/>
        <v>0</v>
      </c>
      <c r="S489" s="4"/>
      <c r="T489" s="4"/>
      <c r="U489" s="4">
        <f t="shared" si="85"/>
        <v>0</v>
      </c>
      <c r="V489" s="4"/>
      <c r="W489" s="4"/>
      <c r="X489" s="4">
        <f t="shared" si="86"/>
        <v>0</v>
      </c>
      <c r="Y489" s="4"/>
      <c r="Z489" s="4"/>
      <c r="AA489" s="4">
        <f>C489+I489-L489-O489-U489-X489-R489</f>
        <v>0</v>
      </c>
      <c r="AB489" s="7">
        <v>45416</v>
      </c>
    </row>
    <row r="490" spans="1:28" ht="15.75" hidden="1" x14ac:dyDescent="0.25">
      <c r="A490" s="29">
        <v>45416</v>
      </c>
      <c r="B490" s="72" t="s">
        <v>445</v>
      </c>
      <c r="C490" s="25"/>
      <c r="D490" s="25" t="s">
        <v>46</v>
      </c>
      <c r="E490" s="25" t="s">
        <v>42</v>
      </c>
      <c r="F490" s="25">
        <v>800</v>
      </c>
      <c r="G490" s="25" t="s">
        <v>34</v>
      </c>
      <c r="H490" s="25">
        <v>3300</v>
      </c>
      <c r="I490" s="11">
        <f t="shared" si="81"/>
        <v>2640000</v>
      </c>
      <c r="J490" s="31" t="s">
        <v>324</v>
      </c>
      <c r="K490" s="11"/>
      <c r="L490" s="4">
        <f t="shared" si="82"/>
        <v>2640000</v>
      </c>
      <c r="M490" s="4">
        <v>2640000</v>
      </c>
      <c r="N490" s="4"/>
      <c r="O490" s="4">
        <f t="shared" si="83"/>
        <v>0</v>
      </c>
      <c r="P490" s="4"/>
      <c r="Q490" s="4"/>
      <c r="R490" s="4">
        <f t="shared" si="84"/>
        <v>0</v>
      </c>
      <c r="S490" s="4"/>
      <c r="T490" s="4"/>
      <c r="U490" s="4">
        <f t="shared" si="85"/>
        <v>0</v>
      </c>
      <c r="V490" s="4"/>
      <c r="W490" s="4"/>
      <c r="X490" s="4">
        <f t="shared" si="86"/>
        <v>0</v>
      </c>
      <c r="Y490" s="4"/>
      <c r="Z490" s="4"/>
      <c r="AA490" s="4">
        <f>C490+I490-L490-O490-U490-X490-R490</f>
        <v>0</v>
      </c>
      <c r="AB490" s="7">
        <v>45416</v>
      </c>
    </row>
    <row r="491" spans="1:28" ht="15.75" hidden="1" x14ac:dyDescent="0.25">
      <c r="A491" s="29">
        <v>45416</v>
      </c>
      <c r="B491" s="72" t="s">
        <v>392</v>
      </c>
      <c r="C491" s="25"/>
      <c r="D491" s="25" t="s">
        <v>46</v>
      </c>
      <c r="E491" s="25" t="s">
        <v>108</v>
      </c>
      <c r="F491" s="25">
        <v>800</v>
      </c>
      <c r="G491" s="25" t="s">
        <v>34</v>
      </c>
      <c r="H491" s="25">
        <v>2000</v>
      </c>
      <c r="I491" s="11">
        <f t="shared" si="81"/>
        <v>1600000</v>
      </c>
      <c r="J491" s="31" t="s">
        <v>312</v>
      </c>
      <c r="K491" s="11"/>
      <c r="L491" s="4">
        <f t="shared" si="82"/>
        <v>0</v>
      </c>
      <c r="M491" s="4"/>
      <c r="N491" s="4"/>
      <c r="O491" s="4">
        <f t="shared" si="83"/>
        <v>0</v>
      </c>
      <c r="P491" s="4"/>
      <c r="Q491" s="4"/>
      <c r="R491" s="4">
        <f t="shared" si="84"/>
        <v>1600000</v>
      </c>
      <c r="S491" s="4">
        <v>1600000</v>
      </c>
      <c r="T491" s="4"/>
      <c r="U491" s="4">
        <f t="shared" si="85"/>
        <v>0</v>
      </c>
      <c r="V491" s="4"/>
      <c r="W491" s="4"/>
      <c r="X491" s="4">
        <f t="shared" si="86"/>
        <v>0</v>
      </c>
      <c r="Y491" s="4"/>
      <c r="Z491" s="4"/>
      <c r="AA491" s="4">
        <f>C491+I491-L491-O491-U491-X491-R491</f>
        <v>0</v>
      </c>
      <c r="AB491" s="7">
        <v>45419</v>
      </c>
    </row>
    <row r="492" spans="1:28" ht="15.75" hidden="1" x14ac:dyDescent="0.25">
      <c r="A492" s="29">
        <v>45416</v>
      </c>
      <c r="B492" s="72" t="s">
        <v>445</v>
      </c>
      <c r="C492" s="25"/>
      <c r="D492" s="25" t="s">
        <v>52</v>
      </c>
      <c r="E492" s="25" t="s">
        <v>42</v>
      </c>
      <c r="F492" s="25">
        <v>600</v>
      </c>
      <c r="G492" s="25" t="s">
        <v>34</v>
      </c>
      <c r="H492" s="25">
        <v>3500</v>
      </c>
      <c r="I492" s="11">
        <f t="shared" si="81"/>
        <v>2100000</v>
      </c>
      <c r="J492" s="31" t="s">
        <v>312</v>
      </c>
      <c r="K492" s="11"/>
      <c r="L492" s="4">
        <f t="shared" si="82"/>
        <v>0</v>
      </c>
      <c r="M492" s="4"/>
      <c r="N492" s="4"/>
      <c r="O492" s="4">
        <f t="shared" si="83"/>
        <v>0</v>
      </c>
      <c r="P492" s="4"/>
      <c r="Q492" s="4"/>
      <c r="R492" s="4">
        <f t="shared" si="84"/>
        <v>0</v>
      </c>
      <c r="S492" s="4"/>
      <c r="T492" s="4"/>
      <c r="U492" s="4">
        <f t="shared" si="85"/>
        <v>0</v>
      </c>
      <c r="V492" s="4"/>
      <c r="W492" s="4"/>
      <c r="X492" s="4">
        <f t="shared" si="86"/>
        <v>2100000</v>
      </c>
      <c r="Y492" s="4">
        <v>2100000</v>
      </c>
      <c r="Z492" s="4"/>
      <c r="AA492" s="4">
        <f>C492+I492-L492-O492-U492-X492-R492</f>
        <v>0</v>
      </c>
      <c r="AB492" s="7">
        <v>45416</v>
      </c>
    </row>
    <row r="493" spans="1:28" ht="15.75" hidden="1" x14ac:dyDescent="0.25">
      <c r="A493" s="29">
        <v>45416</v>
      </c>
      <c r="B493" s="72" t="s">
        <v>708</v>
      </c>
      <c r="C493" s="25"/>
      <c r="D493" s="25" t="s">
        <v>52</v>
      </c>
      <c r="E493" s="25" t="s">
        <v>150</v>
      </c>
      <c r="F493" s="25">
        <v>20</v>
      </c>
      <c r="G493" s="25" t="s">
        <v>77</v>
      </c>
      <c r="H493" s="25">
        <v>50000</v>
      </c>
      <c r="I493" s="11">
        <f t="shared" si="81"/>
        <v>1000000</v>
      </c>
      <c r="J493" s="31" t="s">
        <v>324</v>
      </c>
      <c r="K493" s="11"/>
      <c r="L493" s="4">
        <f t="shared" si="82"/>
        <v>1000000</v>
      </c>
      <c r="M493" s="4">
        <v>1000000</v>
      </c>
      <c r="N493" s="4"/>
      <c r="O493" s="4">
        <f t="shared" si="83"/>
        <v>0</v>
      </c>
      <c r="P493" s="4"/>
      <c r="Q493" s="4"/>
      <c r="R493" s="4">
        <f t="shared" si="84"/>
        <v>0</v>
      </c>
      <c r="S493" s="4"/>
      <c r="T493" s="4"/>
      <c r="U493" s="4">
        <f t="shared" si="85"/>
        <v>0</v>
      </c>
      <c r="V493" s="4"/>
      <c r="W493" s="4"/>
      <c r="X493" s="4">
        <f t="shared" si="86"/>
        <v>0</v>
      </c>
      <c r="Y493" s="4"/>
      <c r="Z493" s="4"/>
      <c r="AA493" s="4">
        <f>C493+I493-L493-O493-U493-X493-R493</f>
        <v>0</v>
      </c>
      <c r="AB493" s="7">
        <v>45416</v>
      </c>
    </row>
    <row r="494" spans="1:28" ht="15.75" hidden="1" x14ac:dyDescent="0.25">
      <c r="A494" s="29">
        <v>45416</v>
      </c>
      <c r="B494" s="72" t="s">
        <v>359</v>
      </c>
      <c r="C494" s="25"/>
      <c r="D494" s="25" t="s">
        <v>46</v>
      </c>
      <c r="E494" s="25" t="s">
        <v>115</v>
      </c>
      <c r="F494" s="25">
        <v>13.9</v>
      </c>
      <c r="G494" s="25" t="s">
        <v>39</v>
      </c>
      <c r="H494" s="25">
        <v>49000</v>
      </c>
      <c r="I494" s="11">
        <f t="shared" si="81"/>
        <v>681100</v>
      </c>
      <c r="J494" s="32" t="s">
        <v>312</v>
      </c>
      <c r="K494" s="11" t="s">
        <v>1418</v>
      </c>
      <c r="L494" s="4">
        <f t="shared" si="82"/>
        <v>0</v>
      </c>
      <c r="M494" s="4"/>
      <c r="N494" s="4"/>
      <c r="O494" s="4">
        <f t="shared" si="83"/>
        <v>681100</v>
      </c>
      <c r="P494" s="4">
        <v>681100</v>
      </c>
      <c r="Q494" s="4"/>
      <c r="R494" s="4">
        <f t="shared" si="84"/>
        <v>0</v>
      </c>
      <c r="S494" s="4"/>
      <c r="T494" s="4"/>
      <c r="U494" s="4">
        <f t="shared" si="85"/>
        <v>0</v>
      </c>
      <c r="V494" s="4"/>
      <c r="W494" s="4"/>
      <c r="X494" s="4">
        <f t="shared" si="86"/>
        <v>0</v>
      </c>
      <c r="Y494" s="4"/>
      <c r="Z494" s="4"/>
      <c r="AA494" s="4">
        <f>C494+I494-L494-O494-U494-X494-R494</f>
        <v>0</v>
      </c>
      <c r="AB494" s="7">
        <v>45422</v>
      </c>
    </row>
    <row r="495" spans="1:28" ht="15.75" hidden="1" x14ac:dyDescent="0.25">
      <c r="A495" s="29">
        <v>45416</v>
      </c>
      <c r="B495" s="72" t="s">
        <v>359</v>
      </c>
      <c r="C495" s="25"/>
      <c r="D495" s="25" t="s">
        <v>46</v>
      </c>
      <c r="E495" s="25" t="s">
        <v>290</v>
      </c>
      <c r="F495" s="25">
        <v>375</v>
      </c>
      <c r="G495" s="25" t="s">
        <v>34</v>
      </c>
      <c r="H495" s="25">
        <v>2735</v>
      </c>
      <c r="I495" s="11">
        <f t="shared" si="81"/>
        <v>1025625</v>
      </c>
      <c r="J495" s="31" t="s">
        <v>312</v>
      </c>
      <c r="K495" s="11"/>
      <c r="L495" s="4">
        <f t="shared" si="82"/>
        <v>0</v>
      </c>
      <c r="M495" s="4"/>
      <c r="N495" s="4"/>
      <c r="O495" s="4">
        <f t="shared" si="83"/>
        <v>1025625</v>
      </c>
      <c r="P495" s="4">
        <v>1025625</v>
      </c>
      <c r="Q495" s="4"/>
      <c r="R495" s="4">
        <f t="shared" si="84"/>
        <v>0</v>
      </c>
      <c r="S495" s="4"/>
      <c r="T495" s="4"/>
      <c r="U495" s="4">
        <f t="shared" si="85"/>
        <v>0</v>
      </c>
      <c r="V495" s="4"/>
      <c r="W495" s="4"/>
      <c r="X495" s="4">
        <f t="shared" si="86"/>
        <v>0</v>
      </c>
      <c r="Y495" s="4"/>
      <c r="Z495" s="4"/>
      <c r="AA495" s="4">
        <f>C495+I495-L495-O495-U495-X495-R495</f>
        <v>0</v>
      </c>
      <c r="AB495" s="7">
        <v>45418</v>
      </c>
    </row>
    <row r="496" spans="1:28" ht="15.75" hidden="1" x14ac:dyDescent="0.25">
      <c r="A496" s="29">
        <v>45416</v>
      </c>
      <c r="B496" s="72" t="s">
        <v>359</v>
      </c>
      <c r="C496" s="25"/>
      <c r="D496" s="25" t="s">
        <v>46</v>
      </c>
      <c r="E496" s="25" t="s">
        <v>534</v>
      </c>
      <c r="F496" s="25">
        <v>125</v>
      </c>
      <c r="G496" s="25" t="s">
        <v>34</v>
      </c>
      <c r="H496" s="25">
        <v>3510</v>
      </c>
      <c r="I496" s="11">
        <f t="shared" si="81"/>
        <v>438750</v>
      </c>
      <c r="J496" s="31" t="s">
        <v>312</v>
      </c>
      <c r="K496" s="11"/>
      <c r="L496" s="4">
        <f t="shared" si="82"/>
        <v>0</v>
      </c>
      <c r="M496" s="4"/>
      <c r="N496" s="4"/>
      <c r="O496" s="4">
        <f t="shared" si="83"/>
        <v>438750</v>
      </c>
      <c r="P496" s="4">
        <v>438750</v>
      </c>
      <c r="Q496" s="4"/>
      <c r="R496" s="4">
        <f t="shared" si="84"/>
        <v>0</v>
      </c>
      <c r="S496" s="4"/>
      <c r="T496" s="4"/>
      <c r="U496" s="4">
        <f t="shared" si="85"/>
        <v>0</v>
      </c>
      <c r="V496" s="4"/>
      <c r="W496" s="4"/>
      <c r="X496" s="4">
        <f t="shared" si="86"/>
        <v>0</v>
      </c>
      <c r="Y496" s="4"/>
      <c r="Z496" s="4"/>
      <c r="AA496" s="4">
        <f>C496+I496-L496-O496-U496-X496-R496</f>
        <v>0</v>
      </c>
      <c r="AB496" s="7">
        <v>45418</v>
      </c>
    </row>
    <row r="497" spans="1:28" ht="15.75" hidden="1" x14ac:dyDescent="0.25">
      <c r="A497" s="29">
        <v>45416</v>
      </c>
      <c r="B497" s="72" t="s">
        <v>777</v>
      </c>
      <c r="C497" s="25"/>
      <c r="D497" s="25" t="s">
        <v>52</v>
      </c>
      <c r="E497" s="25" t="s">
        <v>154</v>
      </c>
      <c r="F497" s="25">
        <v>1000</v>
      </c>
      <c r="G497" s="25" t="s">
        <v>34</v>
      </c>
      <c r="H497" s="25">
        <v>1140</v>
      </c>
      <c r="I497" s="11">
        <f t="shared" si="81"/>
        <v>1140000</v>
      </c>
      <c r="J497" s="31" t="s">
        <v>312</v>
      </c>
      <c r="K497" s="11" t="s">
        <v>1302</v>
      </c>
      <c r="L497" s="4">
        <f t="shared" si="82"/>
        <v>0</v>
      </c>
      <c r="M497" s="4"/>
      <c r="N497" s="4"/>
      <c r="O497" s="4">
        <f t="shared" si="83"/>
        <v>1140000</v>
      </c>
      <c r="P497" s="4">
        <v>1140000</v>
      </c>
      <c r="Q497" s="4"/>
      <c r="R497" s="4">
        <f t="shared" si="84"/>
        <v>0</v>
      </c>
      <c r="S497" s="4"/>
      <c r="T497" s="4"/>
      <c r="U497" s="4">
        <f t="shared" si="85"/>
        <v>0</v>
      </c>
      <c r="V497" s="4"/>
      <c r="W497" s="4"/>
      <c r="X497" s="4">
        <f t="shared" si="86"/>
        <v>0</v>
      </c>
      <c r="Y497" s="4"/>
      <c r="Z497" s="4"/>
      <c r="AA497" s="4">
        <f>C497+I497-L497-O497-U497-X497-R497</f>
        <v>0</v>
      </c>
      <c r="AB497" s="7">
        <v>45418</v>
      </c>
    </row>
    <row r="498" spans="1:28" ht="15.75" hidden="1" x14ac:dyDescent="0.25">
      <c r="A498" s="29">
        <v>45416</v>
      </c>
      <c r="B498" s="72" t="s">
        <v>777</v>
      </c>
      <c r="C498" s="25"/>
      <c r="D498" s="25" t="s">
        <v>52</v>
      </c>
      <c r="E498" s="25" t="s">
        <v>151</v>
      </c>
      <c r="F498" s="25">
        <v>250</v>
      </c>
      <c r="G498" s="25" t="s">
        <v>34</v>
      </c>
      <c r="H498" s="25">
        <v>1830</v>
      </c>
      <c r="I498" s="11">
        <f t="shared" si="81"/>
        <v>457500</v>
      </c>
      <c r="J498" s="31" t="s">
        <v>312</v>
      </c>
      <c r="K498" s="11" t="s">
        <v>1302</v>
      </c>
      <c r="L498" s="4">
        <f t="shared" si="82"/>
        <v>0</v>
      </c>
      <c r="M498" s="4"/>
      <c r="N498" s="4"/>
      <c r="O498" s="4">
        <f t="shared" si="83"/>
        <v>457500</v>
      </c>
      <c r="P498" s="4">
        <v>457500</v>
      </c>
      <c r="Q498" s="4"/>
      <c r="R498" s="4">
        <f t="shared" si="84"/>
        <v>0</v>
      </c>
      <c r="S498" s="4"/>
      <c r="T498" s="4"/>
      <c r="U498" s="4">
        <f t="shared" si="85"/>
        <v>0</v>
      </c>
      <c r="V498" s="4"/>
      <c r="W498" s="4"/>
      <c r="X498" s="4">
        <f t="shared" si="86"/>
        <v>0</v>
      </c>
      <c r="Y498" s="4"/>
      <c r="Z498" s="4"/>
      <c r="AA498" s="4">
        <f>C498+I498-L498-O498-U498-X498-R498</f>
        <v>0</v>
      </c>
      <c r="AB498" s="7">
        <v>45418</v>
      </c>
    </row>
    <row r="499" spans="1:28" ht="15.75" hidden="1" x14ac:dyDescent="0.25">
      <c r="A499" s="29">
        <v>45416</v>
      </c>
      <c r="B499" s="72" t="s">
        <v>307</v>
      </c>
      <c r="C499" s="25"/>
      <c r="D499" s="25" t="s">
        <v>46</v>
      </c>
      <c r="E499" s="25" t="s">
        <v>50</v>
      </c>
      <c r="F499" s="25">
        <v>100</v>
      </c>
      <c r="G499" s="25" t="s">
        <v>34</v>
      </c>
      <c r="H499" s="25">
        <v>3885</v>
      </c>
      <c r="I499" s="11">
        <f t="shared" si="81"/>
        <v>388500</v>
      </c>
      <c r="J499" s="31" t="s">
        <v>312</v>
      </c>
      <c r="K499" s="11"/>
      <c r="L499" s="4">
        <f t="shared" si="82"/>
        <v>0</v>
      </c>
      <c r="M499" s="4"/>
      <c r="N499" s="4"/>
      <c r="O499" s="4">
        <f t="shared" si="83"/>
        <v>0</v>
      </c>
      <c r="P499" s="4"/>
      <c r="Q499" s="4"/>
      <c r="R499" s="4">
        <f t="shared" si="84"/>
        <v>388500</v>
      </c>
      <c r="S499" s="4">
        <v>388500</v>
      </c>
      <c r="T499" s="4"/>
      <c r="U499" s="4">
        <f t="shared" si="85"/>
        <v>0</v>
      </c>
      <c r="V499" s="4"/>
      <c r="W499" s="4"/>
      <c r="X499" s="4">
        <f t="shared" si="86"/>
        <v>0</v>
      </c>
      <c r="Y499" s="4"/>
      <c r="Z499" s="4"/>
      <c r="AA499" s="4">
        <f>C499+I499-L499-O499-U499-X499-R499</f>
        <v>0</v>
      </c>
      <c r="AB499" s="7">
        <v>45416</v>
      </c>
    </row>
    <row r="500" spans="1:28" ht="15.75" hidden="1" x14ac:dyDescent="0.25">
      <c r="A500" s="29">
        <v>45416</v>
      </c>
      <c r="B500" s="72" t="s">
        <v>307</v>
      </c>
      <c r="C500" s="25"/>
      <c r="D500" s="25" t="s">
        <v>46</v>
      </c>
      <c r="E500" s="25" t="s">
        <v>58</v>
      </c>
      <c r="F500" s="25">
        <v>400</v>
      </c>
      <c r="G500" s="25" t="s">
        <v>34</v>
      </c>
      <c r="H500" s="25">
        <v>2000</v>
      </c>
      <c r="I500" s="11">
        <f t="shared" si="81"/>
        <v>800000</v>
      </c>
      <c r="J500" s="31" t="s">
        <v>312</v>
      </c>
      <c r="K500" s="11"/>
      <c r="L500" s="4">
        <f t="shared" si="82"/>
        <v>0</v>
      </c>
      <c r="M500" s="4"/>
      <c r="N500" s="4"/>
      <c r="O500" s="4">
        <f t="shared" si="83"/>
        <v>0</v>
      </c>
      <c r="P500" s="4"/>
      <c r="Q500" s="4"/>
      <c r="R500" s="4">
        <f t="shared" si="84"/>
        <v>800000</v>
      </c>
      <c r="S500" s="4">
        <v>800000</v>
      </c>
      <c r="T500" s="4"/>
      <c r="U500" s="4">
        <f t="shared" si="85"/>
        <v>0</v>
      </c>
      <c r="V500" s="4"/>
      <c r="W500" s="4"/>
      <c r="X500" s="4">
        <f t="shared" si="86"/>
        <v>0</v>
      </c>
      <c r="Y500" s="4"/>
      <c r="Z500" s="4"/>
      <c r="AA500" s="4">
        <f>C500+I500-L500-O500-U500-X500-R500</f>
        <v>0</v>
      </c>
      <c r="AB500" s="7">
        <v>45416</v>
      </c>
    </row>
    <row r="501" spans="1:28" ht="15.75" hidden="1" x14ac:dyDescent="0.25">
      <c r="A501" s="29">
        <v>45416</v>
      </c>
      <c r="B501" s="72" t="s">
        <v>307</v>
      </c>
      <c r="C501" s="25"/>
      <c r="D501" s="25" t="s">
        <v>46</v>
      </c>
      <c r="E501" s="25" t="s">
        <v>109</v>
      </c>
      <c r="F501" s="25">
        <v>500</v>
      </c>
      <c r="G501" s="25" t="s">
        <v>34</v>
      </c>
      <c r="H501" s="25">
        <v>1040</v>
      </c>
      <c r="I501" s="11">
        <f t="shared" si="81"/>
        <v>520000</v>
      </c>
      <c r="J501" s="31" t="s">
        <v>312</v>
      </c>
      <c r="K501" s="11"/>
      <c r="L501" s="4">
        <f t="shared" si="82"/>
        <v>0</v>
      </c>
      <c r="M501" s="4"/>
      <c r="N501" s="4"/>
      <c r="O501" s="4">
        <f t="shared" si="83"/>
        <v>0</v>
      </c>
      <c r="P501" s="4"/>
      <c r="Q501" s="4"/>
      <c r="R501" s="4">
        <f t="shared" si="84"/>
        <v>520000</v>
      </c>
      <c r="S501" s="4">
        <v>520000</v>
      </c>
      <c r="T501" s="4"/>
      <c r="U501" s="4">
        <f t="shared" si="85"/>
        <v>0</v>
      </c>
      <c r="V501" s="4"/>
      <c r="W501" s="4"/>
      <c r="X501" s="4">
        <f t="shared" si="86"/>
        <v>0</v>
      </c>
      <c r="Y501" s="4"/>
      <c r="Z501" s="4"/>
      <c r="AA501" s="4">
        <f>C501+I501-L501-O501-U501-X501-R501</f>
        <v>0</v>
      </c>
      <c r="AB501" s="7">
        <v>45416</v>
      </c>
    </row>
    <row r="502" spans="1:28" ht="15.75" hidden="1" x14ac:dyDescent="0.25">
      <c r="A502" s="29">
        <v>45416</v>
      </c>
      <c r="B502" s="72" t="s">
        <v>1378</v>
      </c>
      <c r="C502" s="25"/>
      <c r="D502" s="25" t="s">
        <v>52</v>
      </c>
      <c r="E502" s="25" t="s">
        <v>47</v>
      </c>
      <c r="F502" s="25">
        <v>2</v>
      </c>
      <c r="G502" s="25" t="s">
        <v>48</v>
      </c>
      <c r="H502" s="25">
        <v>160000</v>
      </c>
      <c r="I502" s="11">
        <f t="shared" si="81"/>
        <v>320000</v>
      </c>
      <c r="J502" s="31" t="s">
        <v>324</v>
      </c>
      <c r="K502" s="11"/>
      <c r="L502" s="4">
        <f t="shared" si="82"/>
        <v>320000</v>
      </c>
      <c r="M502" s="4">
        <v>320000</v>
      </c>
      <c r="N502" s="4"/>
      <c r="O502" s="4">
        <f t="shared" si="83"/>
        <v>0</v>
      </c>
      <c r="P502" s="4"/>
      <c r="Q502" s="4"/>
      <c r="R502" s="4">
        <f t="shared" si="84"/>
        <v>0</v>
      </c>
      <c r="S502" s="4"/>
      <c r="T502" s="4"/>
      <c r="U502" s="4">
        <f t="shared" si="85"/>
        <v>0</v>
      </c>
      <c r="V502" s="4"/>
      <c r="W502" s="4"/>
      <c r="X502" s="4">
        <f t="shared" si="86"/>
        <v>0</v>
      </c>
      <c r="Y502" s="4"/>
      <c r="Z502" s="4"/>
      <c r="AA502" s="4">
        <f>C502+I502-L502-O502-U502-X502-R502</f>
        <v>0</v>
      </c>
      <c r="AB502" s="7">
        <v>45416</v>
      </c>
    </row>
    <row r="503" spans="1:28" ht="15.75" hidden="1" x14ac:dyDescent="0.25">
      <c r="A503" s="29">
        <v>45416</v>
      </c>
      <c r="B503" s="72" t="s">
        <v>801</v>
      </c>
      <c r="C503" s="25"/>
      <c r="D503" s="25" t="s">
        <v>52</v>
      </c>
      <c r="E503" s="25" t="s">
        <v>129</v>
      </c>
      <c r="F503" s="25">
        <v>48</v>
      </c>
      <c r="G503" s="25" t="s">
        <v>77</v>
      </c>
      <c r="H503" s="25">
        <v>65000</v>
      </c>
      <c r="I503" s="11">
        <f t="shared" si="81"/>
        <v>3120000</v>
      </c>
      <c r="J503" s="31" t="s">
        <v>312</v>
      </c>
      <c r="K503" s="11"/>
      <c r="L503" s="4">
        <f t="shared" si="82"/>
        <v>0</v>
      </c>
      <c r="M503" s="4"/>
      <c r="N503" s="4"/>
      <c r="O503" s="4">
        <f t="shared" si="83"/>
        <v>3120000</v>
      </c>
      <c r="P503" s="4">
        <v>3120000</v>
      </c>
      <c r="Q503" s="4"/>
      <c r="R503" s="4">
        <f t="shared" si="84"/>
        <v>0</v>
      </c>
      <c r="S503" s="4"/>
      <c r="T503" s="4"/>
      <c r="U503" s="4">
        <f t="shared" si="85"/>
        <v>0</v>
      </c>
      <c r="V503" s="4"/>
      <c r="W503" s="4"/>
      <c r="X503" s="4">
        <f t="shared" si="86"/>
        <v>0</v>
      </c>
      <c r="Y503" s="4"/>
      <c r="Z503" s="4"/>
      <c r="AA503" s="4">
        <f>C503+I503-L503-O503-U503-X503-R503</f>
        <v>0</v>
      </c>
      <c r="AB503" s="7">
        <v>45425</v>
      </c>
    </row>
    <row r="504" spans="1:28" ht="15.75" hidden="1" x14ac:dyDescent="0.25">
      <c r="A504" s="29">
        <v>45416</v>
      </c>
      <c r="B504" s="25" t="s">
        <v>72</v>
      </c>
      <c r="C504" s="25"/>
      <c r="D504" s="25" t="s">
        <v>46</v>
      </c>
      <c r="E504" s="25" t="s">
        <v>165</v>
      </c>
      <c r="F504" s="25">
        <v>2</v>
      </c>
      <c r="G504" s="25" t="s">
        <v>303</v>
      </c>
      <c r="H504" s="25">
        <v>1200000</v>
      </c>
      <c r="I504" s="11">
        <f t="shared" si="81"/>
        <v>2400000</v>
      </c>
      <c r="J504" s="31" t="s">
        <v>324</v>
      </c>
      <c r="K504" s="11"/>
      <c r="L504" s="4">
        <f t="shared" si="82"/>
        <v>2400000</v>
      </c>
      <c r="M504" s="4">
        <v>2400000</v>
      </c>
      <c r="N504" s="4"/>
      <c r="O504" s="4">
        <f t="shared" si="83"/>
        <v>0</v>
      </c>
      <c r="P504" s="4"/>
      <c r="Q504" s="4"/>
      <c r="R504" s="4">
        <f t="shared" si="84"/>
        <v>0</v>
      </c>
      <c r="S504" s="4"/>
      <c r="T504" s="4"/>
      <c r="U504" s="4">
        <f t="shared" si="85"/>
        <v>0</v>
      </c>
      <c r="V504" s="4"/>
      <c r="W504" s="4"/>
      <c r="X504" s="4">
        <f t="shared" si="86"/>
        <v>0</v>
      </c>
      <c r="Y504" s="4"/>
      <c r="Z504" s="4"/>
      <c r="AA504" s="4">
        <f>C504+I504-L504-O504-U504-X504-R504</f>
        <v>0</v>
      </c>
      <c r="AB504" s="7">
        <v>45416</v>
      </c>
    </row>
    <row r="505" spans="1:28" ht="15.75" hidden="1" x14ac:dyDescent="0.25">
      <c r="A505" s="29">
        <v>45416</v>
      </c>
      <c r="B505" s="72" t="s">
        <v>382</v>
      </c>
      <c r="C505" s="25"/>
      <c r="D505" s="25" t="s">
        <v>46</v>
      </c>
      <c r="E505" s="25" t="s">
        <v>53</v>
      </c>
      <c r="F505" s="25">
        <v>1</v>
      </c>
      <c r="G505" s="25" t="s">
        <v>23</v>
      </c>
      <c r="H505" s="25">
        <v>420000</v>
      </c>
      <c r="I505" s="11">
        <f t="shared" si="81"/>
        <v>420000</v>
      </c>
      <c r="J505" s="31" t="s">
        <v>324</v>
      </c>
      <c r="K505" s="11"/>
      <c r="L505" s="4">
        <f t="shared" si="82"/>
        <v>420000</v>
      </c>
      <c r="M505" s="4">
        <v>420000</v>
      </c>
      <c r="N505" s="4"/>
      <c r="O505" s="4">
        <f t="shared" si="83"/>
        <v>0</v>
      </c>
      <c r="P505" s="4"/>
      <c r="Q505" s="4"/>
      <c r="R505" s="4">
        <f t="shared" si="84"/>
        <v>0</v>
      </c>
      <c r="S505" s="4"/>
      <c r="T505" s="4"/>
      <c r="U505" s="4">
        <f t="shared" si="85"/>
        <v>0</v>
      </c>
      <c r="V505" s="4"/>
      <c r="W505" s="4"/>
      <c r="X505" s="4">
        <f t="shared" si="86"/>
        <v>0</v>
      </c>
      <c r="Y505" s="4"/>
      <c r="Z505" s="4"/>
      <c r="AA505" s="4">
        <f>C505+I505-L505-O505-U505-X505-R505</f>
        <v>0</v>
      </c>
      <c r="AB505" s="7">
        <v>45416</v>
      </c>
    </row>
    <row r="506" spans="1:28" ht="15.75" hidden="1" x14ac:dyDescent="0.25">
      <c r="A506" s="29">
        <v>45416</v>
      </c>
      <c r="B506" s="72" t="s">
        <v>382</v>
      </c>
      <c r="C506" s="25"/>
      <c r="D506" s="25" t="s">
        <v>46</v>
      </c>
      <c r="E506" s="25" t="s">
        <v>298</v>
      </c>
      <c r="F506" s="25">
        <v>5200</v>
      </c>
      <c r="G506" s="25" t="s">
        <v>34</v>
      </c>
      <c r="H506" s="25">
        <v>3600</v>
      </c>
      <c r="I506" s="11">
        <f t="shared" si="81"/>
        <v>18720000</v>
      </c>
      <c r="J506" s="31" t="s">
        <v>324</v>
      </c>
      <c r="K506" s="11"/>
      <c r="L506" s="4">
        <f t="shared" si="82"/>
        <v>18720000</v>
      </c>
      <c r="M506" s="4">
        <v>18720000</v>
      </c>
      <c r="N506" s="4"/>
      <c r="O506" s="4">
        <f t="shared" si="83"/>
        <v>0</v>
      </c>
      <c r="P506" s="4"/>
      <c r="Q506" s="4"/>
      <c r="R506" s="4">
        <f t="shared" si="84"/>
        <v>0</v>
      </c>
      <c r="S506" s="4"/>
      <c r="T506" s="4"/>
      <c r="U506" s="4">
        <f t="shared" si="85"/>
        <v>0</v>
      </c>
      <c r="V506" s="4"/>
      <c r="W506" s="4"/>
      <c r="X506" s="4">
        <f t="shared" si="86"/>
        <v>0</v>
      </c>
      <c r="Y506" s="4"/>
      <c r="Z506" s="4"/>
      <c r="AA506" s="4">
        <f>C506+I506-L506-O506-U506-X506-R506</f>
        <v>0</v>
      </c>
      <c r="AB506" s="7">
        <v>45416</v>
      </c>
    </row>
    <row r="507" spans="1:28" ht="15.75" hidden="1" x14ac:dyDescent="0.25">
      <c r="A507" s="29">
        <v>45416</v>
      </c>
      <c r="B507" s="72" t="s">
        <v>99</v>
      </c>
      <c r="C507" s="25"/>
      <c r="D507" s="25"/>
      <c r="E507" s="25" t="s">
        <v>158</v>
      </c>
      <c r="F507" s="25">
        <v>91.4</v>
      </c>
      <c r="G507" s="25" t="s">
        <v>39</v>
      </c>
      <c r="H507" s="25"/>
      <c r="I507" s="11">
        <f t="shared" si="81"/>
        <v>0</v>
      </c>
      <c r="J507" s="31" t="s">
        <v>324</v>
      </c>
      <c r="K507" s="11"/>
      <c r="L507" s="4">
        <f t="shared" si="82"/>
        <v>0</v>
      </c>
      <c r="M507" s="4"/>
      <c r="N507" s="4"/>
      <c r="O507" s="4">
        <f t="shared" si="83"/>
        <v>0</v>
      </c>
      <c r="P507" s="4"/>
      <c r="Q507" s="4"/>
      <c r="R507" s="4">
        <f t="shared" si="84"/>
        <v>0</v>
      </c>
      <c r="S507" s="4"/>
      <c r="T507" s="4"/>
      <c r="U507" s="4">
        <f t="shared" si="85"/>
        <v>0</v>
      </c>
      <c r="V507" s="4"/>
      <c r="W507" s="4"/>
      <c r="X507" s="4">
        <f t="shared" si="86"/>
        <v>0</v>
      </c>
      <c r="Y507" s="4"/>
      <c r="Z507" s="4"/>
      <c r="AA507" s="4">
        <f>C507+I507-L507-O507-U507-X507-R507</f>
        <v>0</v>
      </c>
      <c r="AB507" s="7"/>
    </row>
    <row r="508" spans="1:28" ht="15.75" hidden="1" x14ac:dyDescent="0.25">
      <c r="A508" s="29">
        <v>45416</v>
      </c>
      <c r="B508" s="72" t="s">
        <v>41</v>
      </c>
      <c r="C508" s="25"/>
      <c r="D508" s="25" t="s">
        <v>46</v>
      </c>
      <c r="E508" s="25" t="s">
        <v>395</v>
      </c>
      <c r="F508" s="25">
        <v>2000</v>
      </c>
      <c r="G508" s="25" t="s">
        <v>34</v>
      </c>
      <c r="H508" s="25">
        <v>960</v>
      </c>
      <c r="I508" s="11">
        <f t="shared" si="81"/>
        <v>1920000</v>
      </c>
      <c r="J508" s="31" t="s">
        <v>324</v>
      </c>
      <c r="K508" s="11"/>
      <c r="L508" s="4">
        <f t="shared" si="82"/>
        <v>1920000</v>
      </c>
      <c r="M508" s="4">
        <v>1920000</v>
      </c>
      <c r="N508" s="4"/>
      <c r="O508" s="4">
        <f t="shared" si="83"/>
        <v>0</v>
      </c>
      <c r="P508" s="4"/>
      <c r="Q508" s="4"/>
      <c r="R508" s="4">
        <f t="shared" si="84"/>
        <v>0</v>
      </c>
      <c r="S508" s="4"/>
      <c r="T508" s="4"/>
      <c r="U508" s="4">
        <f t="shared" si="85"/>
        <v>0</v>
      </c>
      <c r="V508" s="4"/>
      <c r="W508" s="4"/>
      <c r="X508" s="4">
        <f t="shared" si="86"/>
        <v>0</v>
      </c>
      <c r="Y508" s="4"/>
      <c r="Z508" s="4"/>
      <c r="AA508" s="4">
        <f>C508+I508-L508-O508-U508-X508-R508</f>
        <v>0</v>
      </c>
      <c r="AB508" s="7">
        <v>45416</v>
      </c>
    </row>
    <row r="509" spans="1:28" ht="15.75" hidden="1" x14ac:dyDescent="0.25">
      <c r="A509" s="29">
        <v>45416</v>
      </c>
      <c r="B509" s="25" t="s">
        <v>41</v>
      </c>
      <c r="C509" s="25"/>
      <c r="D509" s="25" t="s">
        <v>46</v>
      </c>
      <c r="E509" s="25" t="s">
        <v>782</v>
      </c>
      <c r="F509" s="25">
        <v>300</v>
      </c>
      <c r="G509" s="25" t="s">
        <v>34</v>
      </c>
      <c r="H509" s="25">
        <v>4533</v>
      </c>
      <c r="I509" s="11">
        <f t="shared" si="81"/>
        <v>1359900</v>
      </c>
      <c r="J509" s="31" t="s">
        <v>324</v>
      </c>
      <c r="K509" s="11"/>
      <c r="L509" s="4">
        <f t="shared" si="82"/>
        <v>1359900</v>
      </c>
      <c r="M509" s="4">
        <v>1359900</v>
      </c>
      <c r="N509" s="4"/>
      <c r="O509" s="4">
        <f t="shared" si="83"/>
        <v>0</v>
      </c>
      <c r="P509" s="4"/>
      <c r="Q509" s="4"/>
      <c r="R509" s="4">
        <f t="shared" si="84"/>
        <v>0</v>
      </c>
      <c r="S509" s="4"/>
      <c r="T509" s="4"/>
      <c r="U509" s="4">
        <f t="shared" si="85"/>
        <v>0</v>
      </c>
      <c r="V509" s="4"/>
      <c r="W509" s="4"/>
      <c r="X509" s="4">
        <f t="shared" si="86"/>
        <v>0</v>
      </c>
      <c r="Y509" s="4"/>
      <c r="Z509" s="4"/>
      <c r="AA509" s="4">
        <f>C509+I509-L509-O509-U509-X509-R509</f>
        <v>0</v>
      </c>
      <c r="AB509" s="7">
        <v>45416</v>
      </c>
    </row>
    <row r="510" spans="1:28" ht="15.75" hidden="1" x14ac:dyDescent="0.25">
      <c r="A510" s="29">
        <v>45416</v>
      </c>
      <c r="B510" s="72" t="s">
        <v>41</v>
      </c>
      <c r="C510" s="25"/>
      <c r="D510" s="25" t="s">
        <v>46</v>
      </c>
      <c r="E510" s="25" t="s">
        <v>109</v>
      </c>
      <c r="F510" s="25">
        <v>2000</v>
      </c>
      <c r="G510" s="25" t="s">
        <v>34</v>
      </c>
      <c r="H510" s="25">
        <v>1040</v>
      </c>
      <c r="I510" s="11">
        <f t="shared" si="81"/>
        <v>2080000</v>
      </c>
      <c r="J510" s="31" t="s">
        <v>324</v>
      </c>
      <c r="K510" s="11"/>
      <c r="L510" s="4">
        <f t="shared" si="82"/>
        <v>2080000</v>
      </c>
      <c r="M510" s="4">
        <v>2080000</v>
      </c>
      <c r="N510" s="4"/>
      <c r="O510" s="4">
        <f t="shared" si="83"/>
        <v>0</v>
      </c>
      <c r="P510" s="4"/>
      <c r="Q510" s="4"/>
      <c r="R510" s="4">
        <f t="shared" si="84"/>
        <v>0</v>
      </c>
      <c r="S510" s="4"/>
      <c r="T510" s="4"/>
      <c r="U510" s="4">
        <f t="shared" si="85"/>
        <v>0</v>
      </c>
      <c r="V510" s="4"/>
      <c r="W510" s="4"/>
      <c r="X510" s="4">
        <f t="shared" si="86"/>
        <v>0</v>
      </c>
      <c r="Y510" s="4"/>
      <c r="Z510" s="4"/>
      <c r="AA510" s="4">
        <f>C510+I510-L510-O510-U510-X510-R510</f>
        <v>0</v>
      </c>
      <c r="AB510" s="7">
        <v>45416</v>
      </c>
    </row>
    <row r="511" spans="1:28" ht="15.75" hidden="1" x14ac:dyDescent="0.25">
      <c r="A511" s="24">
        <v>45416</v>
      </c>
      <c r="B511" s="72" t="s">
        <v>41</v>
      </c>
      <c r="C511" s="25"/>
      <c r="D511" s="25" t="s">
        <v>46</v>
      </c>
      <c r="E511" s="25" t="s">
        <v>108</v>
      </c>
      <c r="F511" s="25">
        <v>2000</v>
      </c>
      <c r="G511" s="25" t="s">
        <v>34</v>
      </c>
      <c r="H511" s="25">
        <v>1850</v>
      </c>
      <c r="I511" s="11">
        <f t="shared" si="81"/>
        <v>3700000</v>
      </c>
      <c r="J511" s="31" t="s">
        <v>324</v>
      </c>
      <c r="K511" s="11"/>
      <c r="L511" s="4">
        <f t="shared" si="82"/>
        <v>3700000</v>
      </c>
      <c r="M511" s="4">
        <v>3700000</v>
      </c>
      <c r="N511" s="4"/>
      <c r="O511" s="4">
        <f t="shared" si="83"/>
        <v>0</v>
      </c>
      <c r="P511" s="4"/>
      <c r="Q511" s="4"/>
      <c r="R511" s="4">
        <f t="shared" si="84"/>
        <v>0</v>
      </c>
      <c r="S511" s="4"/>
      <c r="T511" s="4"/>
      <c r="U511" s="4">
        <f t="shared" si="85"/>
        <v>0</v>
      </c>
      <c r="V511" s="4"/>
      <c r="W511" s="4"/>
      <c r="X511" s="4">
        <f t="shared" si="86"/>
        <v>0</v>
      </c>
      <c r="Y511" s="4"/>
      <c r="Z511" s="4"/>
      <c r="AA511" s="4">
        <f>C511+I511-L511-O511-U511-X511-R511</f>
        <v>0</v>
      </c>
      <c r="AB511" s="7">
        <v>45416</v>
      </c>
    </row>
    <row r="512" spans="1:28" ht="15.75" hidden="1" x14ac:dyDescent="0.25">
      <c r="A512" s="29">
        <v>45416</v>
      </c>
      <c r="B512" s="72" t="s">
        <v>467</v>
      </c>
      <c r="C512" s="25"/>
      <c r="D512" s="25" t="s">
        <v>46</v>
      </c>
      <c r="E512" s="25" t="s">
        <v>124</v>
      </c>
      <c r="F512" s="25">
        <v>0.92</v>
      </c>
      <c r="G512" s="25" t="s">
        <v>125</v>
      </c>
      <c r="H512" s="25">
        <v>1200000</v>
      </c>
      <c r="I512" s="11">
        <f t="shared" si="81"/>
        <v>1104000</v>
      </c>
      <c r="J512" s="31" t="s">
        <v>312</v>
      </c>
      <c r="K512" s="11"/>
      <c r="L512" s="4">
        <f t="shared" si="82"/>
        <v>0</v>
      </c>
      <c r="M512" s="4"/>
      <c r="N512" s="4"/>
      <c r="O512" s="4">
        <f t="shared" si="83"/>
        <v>1104000</v>
      </c>
      <c r="P512" s="4">
        <v>1104000</v>
      </c>
      <c r="Q512" s="4"/>
      <c r="R512" s="4">
        <f t="shared" si="84"/>
        <v>0</v>
      </c>
      <c r="S512" s="4"/>
      <c r="T512" s="4"/>
      <c r="U512" s="4">
        <f t="shared" si="85"/>
        <v>0</v>
      </c>
      <c r="V512" s="4"/>
      <c r="W512" s="4"/>
      <c r="X512" s="4">
        <f t="shared" si="86"/>
        <v>0</v>
      </c>
      <c r="Y512" s="4"/>
      <c r="Z512" s="4"/>
      <c r="AA512" s="4">
        <f>C512+I512-L512-O512-U512-X512-R512</f>
        <v>0</v>
      </c>
      <c r="AB512" s="7">
        <v>45418</v>
      </c>
    </row>
    <row r="513" spans="1:28" ht="15.75" hidden="1" x14ac:dyDescent="0.25">
      <c r="A513" s="29">
        <v>45418</v>
      </c>
      <c r="B513" s="73" t="s">
        <v>409</v>
      </c>
      <c r="C513" s="27"/>
      <c r="D513" s="27" t="s">
        <v>46</v>
      </c>
      <c r="E513" s="27" t="s">
        <v>395</v>
      </c>
      <c r="F513" s="27">
        <v>2750</v>
      </c>
      <c r="G513" s="27" t="s">
        <v>34</v>
      </c>
      <c r="H513" s="27">
        <v>960</v>
      </c>
      <c r="I513" s="11">
        <f t="shared" ref="I513:I546" si="87">F513*H513</f>
        <v>2640000</v>
      </c>
      <c r="J513" s="32" t="s">
        <v>324</v>
      </c>
      <c r="K513" s="11"/>
      <c r="L513" s="4">
        <f>M513+N513</f>
        <v>0</v>
      </c>
      <c r="M513" s="4"/>
      <c r="N513" s="4"/>
      <c r="O513" s="4">
        <f>P513+Q513</f>
        <v>0</v>
      </c>
      <c r="P513" s="4"/>
      <c r="Q513" s="4"/>
      <c r="R513" s="4">
        <f>S513+T513</f>
        <v>0</v>
      </c>
      <c r="S513" s="4"/>
      <c r="T513" s="4"/>
      <c r="U513" s="4">
        <f>V513+W513</f>
        <v>0</v>
      </c>
      <c r="V513" s="4"/>
      <c r="W513" s="4"/>
      <c r="X513" s="4">
        <f>Y513+Z513</f>
        <v>2640000</v>
      </c>
      <c r="Y513" s="4">
        <v>2640000</v>
      </c>
      <c r="Z513" s="4"/>
      <c r="AA513" s="4">
        <f>C513+I513-L513-O513-U513-X513-R513</f>
        <v>0</v>
      </c>
      <c r="AB513" s="7">
        <v>45418</v>
      </c>
    </row>
    <row r="514" spans="1:28" ht="15.75" hidden="1" x14ac:dyDescent="0.25">
      <c r="A514" s="29">
        <v>45418</v>
      </c>
      <c r="B514" s="72" t="s">
        <v>1376</v>
      </c>
      <c r="C514" s="25"/>
      <c r="D514" s="25" t="s">
        <v>46</v>
      </c>
      <c r="E514" s="25" t="s">
        <v>1377</v>
      </c>
      <c r="F514" s="25">
        <v>100</v>
      </c>
      <c r="G514" s="25" t="s">
        <v>34</v>
      </c>
      <c r="H514" s="25">
        <v>3500</v>
      </c>
      <c r="I514" s="11">
        <f t="shared" si="87"/>
        <v>350000</v>
      </c>
      <c r="J514" s="31" t="s">
        <v>312</v>
      </c>
      <c r="K514" s="11"/>
      <c r="L514" s="4">
        <f t="shared" ref="L514:L546" si="88">M514+N514</f>
        <v>0</v>
      </c>
      <c r="M514" s="4"/>
      <c r="N514" s="4"/>
      <c r="O514" s="4">
        <f t="shared" ref="O514:O546" si="89">P514+Q514</f>
        <v>350000</v>
      </c>
      <c r="P514" s="4"/>
      <c r="Q514" s="4">
        <v>350000</v>
      </c>
      <c r="R514" s="4">
        <f t="shared" ref="R514:R546" si="90">S514+T514</f>
        <v>0</v>
      </c>
      <c r="S514" s="4"/>
      <c r="T514" s="4"/>
      <c r="U514" s="4">
        <f t="shared" ref="U514:U546" si="91">V514+W514</f>
        <v>0</v>
      </c>
      <c r="V514" s="4"/>
      <c r="W514" s="4"/>
      <c r="X514" s="4">
        <f t="shared" ref="X514:X546" si="92">Y514+Z514</f>
        <v>0</v>
      </c>
      <c r="Y514" s="4"/>
      <c r="Z514" s="4"/>
      <c r="AA514" s="4">
        <f>C514+I514-L514-O514-U514-X514-R514</f>
        <v>0</v>
      </c>
      <c r="AB514" s="7">
        <v>45419</v>
      </c>
    </row>
    <row r="515" spans="1:28" ht="15.75" hidden="1" x14ac:dyDescent="0.25">
      <c r="A515" s="29">
        <v>45418</v>
      </c>
      <c r="B515" s="72" t="s">
        <v>370</v>
      </c>
      <c r="C515" s="25"/>
      <c r="D515" s="25" t="s">
        <v>52</v>
      </c>
      <c r="E515" s="25" t="s">
        <v>249</v>
      </c>
      <c r="F515" s="25">
        <v>10400</v>
      </c>
      <c r="G515" s="25" t="s">
        <v>34</v>
      </c>
      <c r="H515" s="25">
        <v>4100</v>
      </c>
      <c r="I515" s="11">
        <f t="shared" si="87"/>
        <v>42640000</v>
      </c>
      <c r="J515" s="26" t="s">
        <v>28</v>
      </c>
      <c r="K515" s="11"/>
      <c r="L515" s="4">
        <f t="shared" si="88"/>
        <v>0</v>
      </c>
      <c r="M515" s="4"/>
      <c r="N515" s="4"/>
      <c r="O515" s="4">
        <f t="shared" si="89"/>
        <v>0</v>
      </c>
      <c r="P515" s="4"/>
      <c r="Q515" s="4"/>
      <c r="R515" s="4">
        <f t="shared" si="90"/>
        <v>0</v>
      </c>
      <c r="S515" s="4"/>
      <c r="T515" s="4"/>
      <c r="U515" s="4">
        <f t="shared" si="91"/>
        <v>0</v>
      </c>
      <c r="V515" s="4"/>
      <c r="W515" s="4"/>
      <c r="X515" s="4">
        <f t="shared" si="92"/>
        <v>0</v>
      </c>
      <c r="Y515" s="4"/>
      <c r="Z515" s="4"/>
      <c r="AA515" s="4">
        <f>C515+I515-L515-O515-U515-X515-R515</f>
        <v>42640000</v>
      </c>
      <c r="AB515" s="7"/>
    </row>
    <row r="516" spans="1:28" ht="15.75" hidden="1" x14ac:dyDescent="0.25">
      <c r="A516" s="29">
        <v>45418</v>
      </c>
      <c r="B516" s="72" t="s">
        <v>743</v>
      </c>
      <c r="C516" s="25"/>
      <c r="D516" s="25" t="s">
        <v>46</v>
      </c>
      <c r="E516" s="25" t="s">
        <v>150</v>
      </c>
      <c r="F516" s="25">
        <v>40</v>
      </c>
      <c r="G516" s="25" t="s">
        <v>77</v>
      </c>
      <c r="H516" s="25">
        <v>50000</v>
      </c>
      <c r="I516" s="11">
        <f t="shared" si="87"/>
        <v>2000000</v>
      </c>
      <c r="J516" s="31" t="s">
        <v>312</v>
      </c>
      <c r="K516" s="11" t="s">
        <v>1392</v>
      </c>
      <c r="L516" s="4">
        <f t="shared" si="88"/>
        <v>0</v>
      </c>
      <c r="M516" s="4"/>
      <c r="N516" s="4"/>
      <c r="O516" s="4">
        <f t="shared" si="89"/>
        <v>2000000</v>
      </c>
      <c r="P516" s="4">
        <v>2000000</v>
      </c>
      <c r="Q516" s="4"/>
      <c r="R516" s="4">
        <f t="shared" si="90"/>
        <v>0</v>
      </c>
      <c r="S516" s="4"/>
      <c r="T516" s="4"/>
      <c r="U516" s="4">
        <f t="shared" si="91"/>
        <v>0</v>
      </c>
      <c r="V516" s="4"/>
      <c r="W516" s="4"/>
      <c r="X516" s="4">
        <f t="shared" si="92"/>
        <v>0</v>
      </c>
      <c r="Y516" s="4"/>
      <c r="Z516" s="4"/>
      <c r="AA516" s="4">
        <f>C516+I516-L516-O516-U516-X516-R516</f>
        <v>0</v>
      </c>
      <c r="AB516" s="7">
        <v>45418</v>
      </c>
    </row>
    <row r="517" spans="1:28" ht="15.75" hidden="1" x14ac:dyDescent="0.25">
      <c r="A517" s="29">
        <v>45418</v>
      </c>
      <c r="B517" s="72" t="s">
        <v>743</v>
      </c>
      <c r="C517" s="25"/>
      <c r="D517" s="25" t="s">
        <v>46</v>
      </c>
      <c r="E517" s="25" t="s">
        <v>135</v>
      </c>
      <c r="F517" s="25">
        <v>3</v>
      </c>
      <c r="G517" s="25" t="s">
        <v>48</v>
      </c>
      <c r="H517" s="25">
        <v>150000</v>
      </c>
      <c r="I517" s="11">
        <f t="shared" si="87"/>
        <v>450000</v>
      </c>
      <c r="J517" s="31" t="s">
        <v>324</v>
      </c>
      <c r="K517" s="11"/>
      <c r="L517" s="4">
        <f t="shared" si="88"/>
        <v>450000</v>
      </c>
      <c r="M517" s="4">
        <v>450000</v>
      </c>
      <c r="N517" s="4"/>
      <c r="O517" s="4">
        <f t="shared" si="89"/>
        <v>0</v>
      </c>
      <c r="P517" s="4"/>
      <c r="Q517" s="4"/>
      <c r="R517" s="4">
        <f t="shared" si="90"/>
        <v>0</v>
      </c>
      <c r="S517" s="4"/>
      <c r="T517" s="4"/>
      <c r="U517" s="4">
        <f t="shared" si="91"/>
        <v>0</v>
      </c>
      <c r="V517" s="4"/>
      <c r="W517" s="4"/>
      <c r="X517" s="4">
        <f t="shared" si="92"/>
        <v>0</v>
      </c>
      <c r="Y517" s="4"/>
      <c r="Z517" s="4"/>
      <c r="AA517" s="4">
        <f>C517+I517-L517-O517-U517-X517-R517</f>
        <v>0</v>
      </c>
      <c r="AB517" s="7">
        <v>45418</v>
      </c>
    </row>
    <row r="518" spans="1:28" ht="15.75" hidden="1" x14ac:dyDescent="0.25">
      <c r="A518" s="29">
        <v>45418</v>
      </c>
      <c r="B518" s="72" t="s">
        <v>743</v>
      </c>
      <c r="C518" s="25"/>
      <c r="D518" s="25" t="s">
        <v>46</v>
      </c>
      <c r="E518" s="25" t="s">
        <v>216</v>
      </c>
      <c r="F518" s="25">
        <v>2</v>
      </c>
      <c r="G518" s="25" t="s">
        <v>27</v>
      </c>
      <c r="H518" s="25">
        <v>45000</v>
      </c>
      <c r="I518" s="11">
        <f t="shared" si="87"/>
        <v>90000</v>
      </c>
      <c r="J518" s="31" t="s">
        <v>312</v>
      </c>
      <c r="K518" s="11" t="s">
        <v>1392</v>
      </c>
      <c r="L518" s="4">
        <f t="shared" si="88"/>
        <v>10000</v>
      </c>
      <c r="M518" s="4">
        <v>10000</v>
      </c>
      <c r="N518" s="4"/>
      <c r="O518" s="4">
        <f t="shared" si="89"/>
        <v>80000</v>
      </c>
      <c r="P518" s="4">
        <v>80000</v>
      </c>
      <c r="Q518" s="4"/>
      <c r="R518" s="4">
        <f t="shared" si="90"/>
        <v>0</v>
      </c>
      <c r="S518" s="4"/>
      <c r="T518" s="4"/>
      <c r="U518" s="4">
        <f t="shared" si="91"/>
        <v>0</v>
      </c>
      <c r="V518" s="4"/>
      <c r="W518" s="4"/>
      <c r="X518" s="4">
        <f t="shared" si="92"/>
        <v>0</v>
      </c>
      <c r="Y518" s="4"/>
      <c r="Z518" s="4"/>
      <c r="AA518" s="4">
        <f>C518+I518-L518-O518-U518-X518-R518</f>
        <v>0</v>
      </c>
      <c r="AB518" s="7">
        <v>45418</v>
      </c>
    </row>
    <row r="519" spans="1:28" ht="15.75" hidden="1" x14ac:dyDescent="0.25">
      <c r="A519" s="29">
        <v>45418</v>
      </c>
      <c r="B519" s="72" t="s">
        <v>1388</v>
      </c>
      <c r="C519" s="25"/>
      <c r="D519" s="25" t="s">
        <v>46</v>
      </c>
      <c r="E519" s="25" t="s">
        <v>135</v>
      </c>
      <c r="F519" s="25">
        <v>5</v>
      </c>
      <c r="G519" s="25" t="s">
        <v>48</v>
      </c>
      <c r="H519" s="25">
        <v>150000</v>
      </c>
      <c r="I519" s="11">
        <f t="shared" si="87"/>
        <v>750000</v>
      </c>
      <c r="J519" s="31" t="s">
        <v>312</v>
      </c>
      <c r="K519" s="11" t="s">
        <v>1380</v>
      </c>
      <c r="L519" s="4">
        <f t="shared" si="88"/>
        <v>0</v>
      </c>
      <c r="M519" s="4"/>
      <c r="N519" s="4"/>
      <c r="O519" s="4">
        <f t="shared" si="89"/>
        <v>750000</v>
      </c>
      <c r="P519" s="4">
        <v>750000</v>
      </c>
      <c r="Q519" s="4"/>
      <c r="R519" s="4">
        <f t="shared" si="90"/>
        <v>0</v>
      </c>
      <c r="S519" s="4"/>
      <c r="T519" s="4"/>
      <c r="U519" s="4">
        <f t="shared" si="91"/>
        <v>0</v>
      </c>
      <c r="V519" s="4"/>
      <c r="W519" s="4"/>
      <c r="X519" s="4">
        <f t="shared" si="92"/>
        <v>0</v>
      </c>
      <c r="Y519" s="4"/>
      <c r="Z519" s="4"/>
      <c r="AA519" s="4">
        <f>C519+I519-L519-O519-U519-X519-R519</f>
        <v>0</v>
      </c>
      <c r="AB519" s="7">
        <v>45415</v>
      </c>
    </row>
    <row r="520" spans="1:28" ht="15.75" hidden="1" x14ac:dyDescent="0.25">
      <c r="A520" s="29">
        <v>45418</v>
      </c>
      <c r="B520" s="72" t="s">
        <v>1388</v>
      </c>
      <c r="C520" s="25"/>
      <c r="D520" s="25" t="s">
        <v>46</v>
      </c>
      <c r="E520" s="25" t="s">
        <v>47</v>
      </c>
      <c r="F520" s="25">
        <v>5</v>
      </c>
      <c r="G520" s="25" t="s">
        <v>48</v>
      </c>
      <c r="H520" s="25">
        <v>150000</v>
      </c>
      <c r="I520" s="11">
        <f t="shared" si="87"/>
        <v>750000</v>
      </c>
      <c r="J520" s="31" t="s">
        <v>312</v>
      </c>
      <c r="K520" s="11" t="s">
        <v>1380</v>
      </c>
      <c r="L520" s="4">
        <f t="shared" si="88"/>
        <v>0</v>
      </c>
      <c r="M520" s="4"/>
      <c r="N520" s="4"/>
      <c r="O520" s="4">
        <f t="shared" si="89"/>
        <v>750000</v>
      </c>
      <c r="P520" s="4">
        <v>750000</v>
      </c>
      <c r="Q520" s="4"/>
      <c r="R520" s="4">
        <f t="shared" si="90"/>
        <v>0</v>
      </c>
      <c r="S520" s="4"/>
      <c r="T520" s="4"/>
      <c r="U520" s="4">
        <f t="shared" si="91"/>
        <v>0</v>
      </c>
      <c r="V520" s="4"/>
      <c r="W520" s="4"/>
      <c r="X520" s="4">
        <f t="shared" si="92"/>
        <v>0</v>
      </c>
      <c r="Y520" s="4"/>
      <c r="Z520" s="4"/>
      <c r="AA520" s="4">
        <f>C520+I520-L520-O520-U520-X520-R520</f>
        <v>0</v>
      </c>
      <c r="AB520" s="7">
        <v>45415</v>
      </c>
    </row>
    <row r="521" spans="1:28" ht="15.75" hidden="1" x14ac:dyDescent="0.25">
      <c r="A521" s="29">
        <v>45418</v>
      </c>
      <c r="B521" s="72" t="s">
        <v>99</v>
      </c>
      <c r="C521" s="25"/>
      <c r="D521" s="25"/>
      <c r="E521" s="25" t="s">
        <v>104</v>
      </c>
      <c r="F521" s="25">
        <v>80.400000000000006</v>
      </c>
      <c r="G521" s="25" t="s">
        <v>39</v>
      </c>
      <c r="H521" s="25"/>
      <c r="I521" s="11">
        <f t="shared" si="87"/>
        <v>0</v>
      </c>
      <c r="J521" s="31" t="s">
        <v>324</v>
      </c>
      <c r="K521" s="11"/>
      <c r="L521" s="4">
        <f t="shared" si="88"/>
        <v>0</v>
      </c>
      <c r="M521" s="4"/>
      <c r="N521" s="4"/>
      <c r="O521" s="4">
        <f t="shared" si="89"/>
        <v>0</v>
      </c>
      <c r="P521" s="4"/>
      <c r="Q521" s="4"/>
      <c r="R521" s="4">
        <f t="shared" si="90"/>
        <v>0</v>
      </c>
      <c r="S521" s="4"/>
      <c r="T521" s="4"/>
      <c r="U521" s="4">
        <f t="shared" si="91"/>
        <v>0</v>
      </c>
      <c r="V521" s="4"/>
      <c r="W521" s="4"/>
      <c r="X521" s="4">
        <f t="shared" si="92"/>
        <v>0</v>
      </c>
      <c r="Y521" s="4"/>
      <c r="Z521" s="4"/>
      <c r="AA521" s="4">
        <f>C521+I521-L521-O521-U521-X521-R521</f>
        <v>0</v>
      </c>
      <c r="AB521" s="7"/>
    </row>
    <row r="522" spans="1:28" ht="15.75" hidden="1" x14ac:dyDescent="0.25">
      <c r="A522" s="29">
        <v>45418</v>
      </c>
      <c r="B522" s="72" t="s">
        <v>287</v>
      </c>
      <c r="C522" s="25"/>
      <c r="D522" s="25" t="s">
        <v>52</v>
      </c>
      <c r="E522" s="25" t="s">
        <v>50</v>
      </c>
      <c r="F522" s="25">
        <v>100</v>
      </c>
      <c r="G522" s="25" t="s">
        <v>34</v>
      </c>
      <c r="H522" s="25">
        <v>3780</v>
      </c>
      <c r="I522" s="11">
        <f t="shared" si="87"/>
        <v>378000</v>
      </c>
      <c r="J522" s="31" t="s">
        <v>312</v>
      </c>
      <c r="K522" s="11"/>
      <c r="L522" s="4">
        <f t="shared" si="88"/>
        <v>0</v>
      </c>
      <c r="M522" s="4"/>
      <c r="N522" s="4"/>
      <c r="O522" s="4">
        <f t="shared" si="89"/>
        <v>378000</v>
      </c>
      <c r="P522" s="4">
        <v>378000</v>
      </c>
      <c r="Q522" s="4"/>
      <c r="R522" s="4">
        <f t="shared" si="90"/>
        <v>0</v>
      </c>
      <c r="S522" s="4"/>
      <c r="T522" s="4"/>
      <c r="U522" s="4">
        <f t="shared" si="91"/>
        <v>0</v>
      </c>
      <c r="V522" s="4"/>
      <c r="W522" s="4"/>
      <c r="X522" s="4">
        <f t="shared" si="92"/>
        <v>0</v>
      </c>
      <c r="Y522" s="4"/>
      <c r="Z522" s="4"/>
      <c r="AA522" s="4">
        <f>C522+I522-L522-O522-U522-X522-R522</f>
        <v>0</v>
      </c>
      <c r="AB522" s="7">
        <v>45418</v>
      </c>
    </row>
    <row r="523" spans="1:28" ht="15.75" hidden="1" x14ac:dyDescent="0.25">
      <c r="A523" s="29">
        <v>45418</v>
      </c>
      <c r="B523" s="72" t="s">
        <v>347</v>
      </c>
      <c r="C523" s="25"/>
      <c r="D523" s="25" t="s">
        <v>46</v>
      </c>
      <c r="E523" s="25" t="s">
        <v>348</v>
      </c>
      <c r="F523" s="25">
        <v>400</v>
      </c>
      <c r="G523" s="25" t="s">
        <v>34</v>
      </c>
      <c r="H523" s="25">
        <v>1150</v>
      </c>
      <c r="I523" s="11">
        <f t="shared" si="87"/>
        <v>460000</v>
      </c>
      <c r="J523" s="31" t="s">
        <v>312</v>
      </c>
      <c r="K523" s="11"/>
      <c r="L523" s="4">
        <f t="shared" si="88"/>
        <v>0</v>
      </c>
      <c r="M523" s="4"/>
      <c r="N523" s="4"/>
      <c r="O523" s="4">
        <f t="shared" si="89"/>
        <v>0</v>
      </c>
      <c r="P523" s="4"/>
      <c r="Q523" s="4"/>
      <c r="R523" s="4">
        <f t="shared" si="90"/>
        <v>460000</v>
      </c>
      <c r="S523" s="4">
        <v>460000</v>
      </c>
      <c r="T523" s="4"/>
      <c r="U523" s="4">
        <f t="shared" si="91"/>
        <v>0</v>
      </c>
      <c r="V523" s="4"/>
      <c r="W523" s="4"/>
      <c r="X523" s="4">
        <f t="shared" si="92"/>
        <v>0</v>
      </c>
      <c r="Y523" s="4"/>
      <c r="Z523" s="4"/>
      <c r="AA523" s="4">
        <f>C523+I523-L523-O523-U523-X523-R523</f>
        <v>0</v>
      </c>
      <c r="AB523" s="7">
        <v>45418</v>
      </c>
    </row>
    <row r="524" spans="1:28" ht="15.75" hidden="1" x14ac:dyDescent="0.25">
      <c r="A524" s="29">
        <v>45418</v>
      </c>
      <c r="B524" s="25" t="s">
        <v>1228</v>
      </c>
      <c r="C524" s="25"/>
      <c r="D524" s="25" t="s">
        <v>52</v>
      </c>
      <c r="E524" s="25" t="s">
        <v>1389</v>
      </c>
      <c r="F524" s="25">
        <v>1.5</v>
      </c>
      <c r="G524" s="25" t="s">
        <v>77</v>
      </c>
      <c r="H524" s="25">
        <v>100000</v>
      </c>
      <c r="I524" s="11">
        <f t="shared" si="87"/>
        <v>150000</v>
      </c>
      <c r="J524" s="31" t="s">
        <v>324</v>
      </c>
      <c r="K524" s="11"/>
      <c r="L524" s="4">
        <f t="shared" si="88"/>
        <v>150000</v>
      </c>
      <c r="M524" s="4">
        <v>150000</v>
      </c>
      <c r="N524" s="4"/>
      <c r="O524" s="4">
        <f t="shared" si="89"/>
        <v>0</v>
      </c>
      <c r="P524" s="4"/>
      <c r="Q524" s="4"/>
      <c r="R524" s="4">
        <f t="shared" si="90"/>
        <v>0</v>
      </c>
      <c r="S524" s="4"/>
      <c r="T524" s="4"/>
      <c r="U524" s="4">
        <f t="shared" si="91"/>
        <v>0</v>
      </c>
      <c r="V524" s="4"/>
      <c r="W524" s="4"/>
      <c r="X524" s="4">
        <f t="shared" si="92"/>
        <v>0</v>
      </c>
      <c r="Y524" s="4"/>
      <c r="Z524" s="4"/>
      <c r="AA524" s="4">
        <f>C524+I524-L524-O524-U524-X524-R524</f>
        <v>0</v>
      </c>
      <c r="AB524" s="7">
        <v>45418</v>
      </c>
    </row>
    <row r="525" spans="1:28" ht="15.75" hidden="1" x14ac:dyDescent="0.25">
      <c r="A525" s="29">
        <v>45418</v>
      </c>
      <c r="B525" s="72" t="s">
        <v>280</v>
      </c>
      <c r="C525" s="25"/>
      <c r="D525" s="25" t="s">
        <v>46</v>
      </c>
      <c r="E525" s="25" t="s">
        <v>225</v>
      </c>
      <c r="F525" s="25">
        <v>300</v>
      </c>
      <c r="G525" s="25" t="s">
        <v>34</v>
      </c>
      <c r="H525" s="25">
        <v>3185</v>
      </c>
      <c r="I525" s="11">
        <f t="shared" si="87"/>
        <v>955500</v>
      </c>
      <c r="J525" s="31" t="s">
        <v>312</v>
      </c>
      <c r="K525" s="11"/>
      <c r="L525" s="4">
        <f t="shared" si="88"/>
        <v>0</v>
      </c>
      <c r="M525" s="4"/>
      <c r="N525" s="4"/>
      <c r="O525" s="4">
        <f t="shared" si="89"/>
        <v>0</v>
      </c>
      <c r="P525" s="4"/>
      <c r="Q525" s="4"/>
      <c r="R525" s="4">
        <f t="shared" si="90"/>
        <v>955500</v>
      </c>
      <c r="S525" s="4">
        <v>955500</v>
      </c>
      <c r="T525" s="4"/>
      <c r="U525" s="4">
        <f t="shared" si="91"/>
        <v>0</v>
      </c>
      <c r="V525" s="4"/>
      <c r="W525" s="4"/>
      <c r="X525" s="4">
        <f t="shared" si="92"/>
        <v>0</v>
      </c>
      <c r="Y525" s="4"/>
      <c r="Z525" s="4"/>
      <c r="AA525" s="4">
        <f>C525+I525-L525-O525-U525-X525-R525</f>
        <v>0</v>
      </c>
      <c r="AB525" s="7">
        <v>45418</v>
      </c>
    </row>
    <row r="526" spans="1:28" ht="15.75" hidden="1" x14ac:dyDescent="0.25">
      <c r="A526" s="29">
        <v>45418</v>
      </c>
      <c r="B526" s="72" t="s">
        <v>280</v>
      </c>
      <c r="C526" s="25"/>
      <c r="D526" s="25" t="s">
        <v>46</v>
      </c>
      <c r="E526" s="25" t="s">
        <v>133</v>
      </c>
      <c r="F526" s="25">
        <v>200</v>
      </c>
      <c r="G526" s="25" t="s">
        <v>34</v>
      </c>
      <c r="H526" s="25">
        <v>3497</v>
      </c>
      <c r="I526" s="11">
        <f t="shared" si="87"/>
        <v>699400</v>
      </c>
      <c r="J526" s="31" t="s">
        <v>312</v>
      </c>
      <c r="K526" s="11"/>
      <c r="L526" s="4">
        <f t="shared" si="88"/>
        <v>0</v>
      </c>
      <c r="M526" s="4"/>
      <c r="N526" s="4"/>
      <c r="O526" s="4">
        <f t="shared" si="89"/>
        <v>0</v>
      </c>
      <c r="P526" s="4"/>
      <c r="Q526" s="4"/>
      <c r="R526" s="4">
        <f t="shared" si="90"/>
        <v>699400</v>
      </c>
      <c r="S526" s="4">
        <v>699400</v>
      </c>
      <c r="T526" s="4"/>
      <c r="U526" s="4">
        <f t="shared" si="91"/>
        <v>0</v>
      </c>
      <c r="V526" s="4"/>
      <c r="W526" s="4"/>
      <c r="X526" s="4">
        <f t="shared" si="92"/>
        <v>0</v>
      </c>
      <c r="Y526" s="4"/>
      <c r="Z526" s="4"/>
      <c r="AA526" s="4">
        <f>C526+I526-L526-O526-U526-X526-R526</f>
        <v>0</v>
      </c>
      <c r="AB526" s="7">
        <v>45421</v>
      </c>
    </row>
    <row r="527" spans="1:28" ht="15.75" hidden="1" x14ac:dyDescent="0.25">
      <c r="A527" s="29">
        <v>45418</v>
      </c>
      <c r="B527" s="72" t="s">
        <v>280</v>
      </c>
      <c r="C527" s="25"/>
      <c r="D527" s="25" t="s">
        <v>46</v>
      </c>
      <c r="E527" s="25" t="s">
        <v>109</v>
      </c>
      <c r="F527" s="25">
        <v>250</v>
      </c>
      <c r="G527" s="25" t="s">
        <v>34</v>
      </c>
      <c r="H527" s="25">
        <v>1090</v>
      </c>
      <c r="I527" s="11">
        <f t="shared" si="87"/>
        <v>272500</v>
      </c>
      <c r="J527" s="31" t="s">
        <v>312</v>
      </c>
      <c r="K527" s="11"/>
      <c r="L527" s="4">
        <f t="shared" si="88"/>
        <v>0</v>
      </c>
      <c r="M527" s="4"/>
      <c r="N527" s="4"/>
      <c r="O527" s="4">
        <f t="shared" si="89"/>
        <v>0</v>
      </c>
      <c r="P527" s="4"/>
      <c r="Q527" s="4"/>
      <c r="R527" s="4">
        <f t="shared" si="90"/>
        <v>272500</v>
      </c>
      <c r="S527" s="4">
        <v>272500</v>
      </c>
      <c r="T527" s="4"/>
      <c r="U527" s="4">
        <f t="shared" si="91"/>
        <v>0</v>
      </c>
      <c r="V527" s="4"/>
      <c r="W527" s="4"/>
      <c r="X527" s="4">
        <f t="shared" si="92"/>
        <v>0</v>
      </c>
      <c r="Y527" s="4"/>
      <c r="Z527" s="4"/>
      <c r="AA527" s="4">
        <f>C527+I527-L527-O527-U527-X527-R527</f>
        <v>0</v>
      </c>
      <c r="AB527" s="7">
        <v>45421</v>
      </c>
    </row>
    <row r="528" spans="1:28" ht="15.75" hidden="1" x14ac:dyDescent="0.25">
      <c r="A528" s="29">
        <v>45418</v>
      </c>
      <c r="B528" s="72" t="s">
        <v>1339</v>
      </c>
      <c r="C528" s="25"/>
      <c r="D528" s="25" t="s">
        <v>46</v>
      </c>
      <c r="E528" s="25" t="s">
        <v>240</v>
      </c>
      <c r="F528" s="25">
        <v>3</v>
      </c>
      <c r="G528" s="25" t="s">
        <v>39</v>
      </c>
      <c r="H528" s="25">
        <v>300000</v>
      </c>
      <c r="I528" s="11">
        <f t="shared" si="87"/>
        <v>900000</v>
      </c>
      <c r="J528" s="31" t="s">
        <v>324</v>
      </c>
      <c r="K528" s="11"/>
      <c r="L528" s="4">
        <f t="shared" si="88"/>
        <v>900000</v>
      </c>
      <c r="M528" s="4">
        <v>900000</v>
      </c>
      <c r="N528" s="4"/>
      <c r="O528" s="4">
        <f t="shared" si="89"/>
        <v>0</v>
      </c>
      <c r="P528" s="4"/>
      <c r="Q528" s="4"/>
      <c r="R528" s="4">
        <f t="shared" si="90"/>
        <v>0</v>
      </c>
      <c r="S528" s="4"/>
      <c r="T528" s="4"/>
      <c r="U528" s="4">
        <f t="shared" si="91"/>
        <v>0</v>
      </c>
      <c r="V528" s="4"/>
      <c r="W528" s="4"/>
      <c r="X528" s="4">
        <f t="shared" si="92"/>
        <v>0</v>
      </c>
      <c r="Y528" s="4"/>
      <c r="Z528" s="4"/>
      <c r="AA528" s="4">
        <f>C528+I528-L528-O528-U528-X528-R528</f>
        <v>0</v>
      </c>
      <c r="AB528" s="7">
        <v>45418</v>
      </c>
    </row>
    <row r="529" spans="1:28" ht="15.75" hidden="1" x14ac:dyDescent="0.25">
      <c r="A529" s="29">
        <v>45418</v>
      </c>
      <c r="B529" s="72" t="s">
        <v>846</v>
      </c>
      <c r="C529" s="25"/>
      <c r="D529" s="25" t="s">
        <v>52</v>
      </c>
      <c r="E529" s="25" t="s">
        <v>216</v>
      </c>
      <c r="F529" s="25">
        <v>2</v>
      </c>
      <c r="G529" s="25" t="s">
        <v>27</v>
      </c>
      <c r="H529" s="25">
        <v>45000</v>
      </c>
      <c r="I529" s="11">
        <f t="shared" si="87"/>
        <v>90000</v>
      </c>
      <c r="J529" s="31" t="s">
        <v>324</v>
      </c>
      <c r="K529" s="11"/>
      <c r="L529" s="4">
        <f t="shared" si="88"/>
        <v>90000</v>
      </c>
      <c r="M529" s="4">
        <v>90000</v>
      </c>
      <c r="N529" s="4"/>
      <c r="O529" s="4">
        <f t="shared" si="89"/>
        <v>0</v>
      </c>
      <c r="P529" s="4"/>
      <c r="Q529" s="4"/>
      <c r="R529" s="4">
        <f t="shared" si="90"/>
        <v>0</v>
      </c>
      <c r="S529" s="4"/>
      <c r="T529" s="4"/>
      <c r="U529" s="4">
        <f t="shared" si="91"/>
        <v>0</v>
      </c>
      <c r="V529" s="4"/>
      <c r="W529" s="4"/>
      <c r="X529" s="4">
        <f t="shared" si="92"/>
        <v>0</v>
      </c>
      <c r="Y529" s="4"/>
      <c r="Z529" s="4"/>
      <c r="AA529" s="4">
        <f>C529+I529-L529-O529-U529-X529-R529</f>
        <v>0</v>
      </c>
      <c r="AB529" s="7">
        <v>45418</v>
      </c>
    </row>
    <row r="530" spans="1:28" ht="15.75" x14ac:dyDescent="0.25">
      <c r="A530" s="29">
        <v>45418</v>
      </c>
      <c r="B530" s="72" t="s">
        <v>205</v>
      </c>
      <c r="C530" s="25"/>
      <c r="D530" s="25" t="s">
        <v>46</v>
      </c>
      <c r="E530" s="25" t="s">
        <v>150</v>
      </c>
      <c r="F530" s="25">
        <v>20</v>
      </c>
      <c r="G530" s="25" t="s">
        <v>77</v>
      </c>
      <c r="H530" s="25">
        <v>50000</v>
      </c>
      <c r="I530" s="11">
        <f t="shared" si="87"/>
        <v>1000000</v>
      </c>
      <c r="J530" s="31" t="s">
        <v>312</v>
      </c>
      <c r="K530" s="11" t="s">
        <v>1456</v>
      </c>
      <c r="L530" s="4">
        <f t="shared" si="88"/>
        <v>0</v>
      </c>
      <c r="M530" s="4"/>
      <c r="N530" s="4"/>
      <c r="O530" s="4">
        <f t="shared" si="89"/>
        <v>1000000</v>
      </c>
      <c r="P530" s="155">
        <v>1000000</v>
      </c>
      <c r="Q530" s="4"/>
      <c r="R530" s="4">
        <f t="shared" si="90"/>
        <v>0</v>
      </c>
      <c r="S530" s="4"/>
      <c r="T530" s="4"/>
      <c r="U530" s="4">
        <f t="shared" si="91"/>
        <v>0</v>
      </c>
      <c r="V530" s="4"/>
      <c r="W530" s="4"/>
      <c r="X530" s="4">
        <f t="shared" si="92"/>
        <v>0</v>
      </c>
      <c r="Y530" s="4"/>
      <c r="Z530" s="4"/>
      <c r="AA530" s="4">
        <f>C530+I530-L530-O530-U530-X530-R530</f>
        <v>0</v>
      </c>
      <c r="AB530" s="7">
        <v>45433</v>
      </c>
    </row>
    <row r="531" spans="1:28" ht="15.75" x14ac:dyDescent="0.25">
      <c r="A531" s="29">
        <v>45418</v>
      </c>
      <c r="B531" s="72" t="s">
        <v>205</v>
      </c>
      <c r="C531" s="25"/>
      <c r="D531" s="25" t="s">
        <v>46</v>
      </c>
      <c r="E531" s="25" t="s">
        <v>82</v>
      </c>
      <c r="F531" s="25">
        <v>250</v>
      </c>
      <c r="G531" s="25" t="s">
        <v>34</v>
      </c>
      <c r="H531" s="25">
        <v>1800</v>
      </c>
      <c r="I531" s="11">
        <f t="shared" si="87"/>
        <v>450000</v>
      </c>
      <c r="J531" s="31" t="s">
        <v>312</v>
      </c>
      <c r="K531" s="11" t="s">
        <v>1449</v>
      </c>
      <c r="L531" s="4">
        <f t="shared" si="88"/>
        <v>0</v>
      </c>
      <c r="M531" s="4"/>
      <c r="N531" s="4"/>
      <c r="O531" s="4">
        <f t="shared" si="89"/>
        <v>450000</v>
      </c>
      <c r="P531" s="155">
        <v>450000</v>
      </c>
      <c r="Q531" s="4"/>
      <c r="R531" s="4">
        <f t="shared" si="90"/>
        <v>0</v>
      </c>
      <c r="S531" s="4"/>
      <c r="T531" s="4"/>
      <c r="U531" s="4">
        <f t="shared" si="91"/>
        <v>0</v>
      </c>
      <c r="V531" s="4"/>
      <c r="W531" s="4"/>
      <c r="X531" s="4">
        <f t="shared" si="92"/>
        <v>0</v>
      </c>
      <c r="Y531" s="4"/>
      <c r="Z531" s="4"/>
      <c r="AA531" s="4">
        <f>C531+I531-L531-O531-U531-X531-R531</f>
        <v>0</v>
      </c>
      <c r="AB531" s="7">
        <v>45428</v>
      </c>
    </row>
    <row r="532" spans="1:28" ht="15.75" x14ac:dyDescent="0.25">
      <c r="A532" s="29">
        <v>45418</v>
      </c>
      <c r="B532" s="72" t="s">
        <v>205</v>
      </c>
      <c r="C532" s="25"/>
      <c r="D532" s="25" t="s">
        <v>46</v>
      </c>
      <c r="E532" s="25" t="s">
        <v>42</v>
      </c>
      <c r="F532" s="25">
        <v>400</v>
      </c>
      <c r="G532" s="25" t="s">
        <v>34</v>
      </c>
      <c r="H532" s="25">
        <v>4000</v>
      </c>
      <c r="I532" s="11">
        <f t="shared" si="87"/>
        <v>1600000</v>
      </c>
      <c r="J532" s="31" t="s">
        <v>312</v>
      </c>
      <c r="K532" s="11" t="s">
        <v>1449</v>
      </c>
      <c r="L532" s="4">
        <f t="shared" si="88"/>
        <v>0</v>
      </c>
      <c r="M532" s="4"/>
      <c r="N532" s="4"/>
      <c r="O532" s="4">
        <f t="shared" si="89"/>
        <v>1600000</v>
      </c>
      <c r="P532" s="155">
        <v>1600000</v>
      </c>
      <c r="Q532" s="4"/>
      <c r="R532" s="4">
        <f t="shared" si="90"/>
        <v>0</v>
      </c>
      <c r="S532" s="4"/>
      <c r="T532" s="4"/>
      <c r="U532" s="4">
        <f t="shared" si="91"/>
        <v>0</v>
      </c>
      <c r="V532" s="4"/>
      <c r="W532" s="4"/>
      <c r="X532" s="4">
        <f t="shared" si="92"/>
        <v>0</v>
      </c>
      <c r="Y532" s="4"/>
      <c r="Z532" s="4"/>
      <c r="AA532" s="4">
        <f>C532+I532-L532-O532-U532-X532-R532</f>
        <v>0</v>
      </c>
      <c r="AB532" s="7">
        <v>45428</v>
      </c>
    </row>
    <row r="533" spans="1:28" ht="15.75" x14ac:dyDescent="0.25">
      <c r="A533" s="29">
        <v>45418</v>
      </c>
      <c r="B533" s="72" t="s">
        <v>205</v>
      </c>
      <c r="C533" s="25"/>
      <c r="D533" s="25" t="s">
        <v>46</v>
      </c>
      <c r="E533" s="25" t="s">
        <v>109</v>
      </c>
      <c r="F533" s="25">
        <v>5000</v>
      </c>
      <c r="G533" s="25" t="s">
        <v>34</v>
      </c>
      <c r="H533" s="25">
        <v>1040</v>
      </c>
      <c r="I533" s="11">
        <f t="shared" si="87"/>
        <v>5200000</v>
      </c>
      <c r="J533" s="31" t="s">
        <v>312</v>
      </c>
      <c r="K533" s="11" t="s">
        <v>1455</v>
      </c>
      <c r="L533" s="4">
        <f t="shared" si="88"/>
        <v>0</v>
      </c>
      <c r="M533" s="4"/>
      <c r="N533" s="4"/>
      <c r="O533" s="4">
        <f t="shared" si="89"/>
        <v>5200000</v>
      </c>
      <c r="P533" s="155">
        <v>5200000</v>
      </c>
      <c r="Q533" s="4"/>
      <c r="R533" s="4">
        <f t="shared" si="90"/>
        <v>0</v>
      </c>
      <c r="S533" s="4"/>
      <c r="T533" s="4"/>
      <c r="U533" s="4">
        <f t="shared" si="91"/>
        <v>0</v>
      </c>
      <c r="V533" s="4"/>
      <c r="W533" s="4"/>
      <c r="X533" s="4">
        <f t="shared" si="92"/>
        <v>0</v>
      </c>
      <c r="Y533" s="4"/>
      <c r="Z533" s="4"/>
      <c r="AA533" s="4">
        <f>C533+I533-L533-O533-U533-X533-R533</f>
        <v>0</v>
      </c>
      <c r="AB533" s="7">
        <v>45433</v>
      </c>
    </row>
    <row r="534" spans="1:28" ht="15.75" x14ac:dyDescent="0.25">
      <c r="A534" s="29">
        <v>45418</v>
      </c>
      <c r="B534" s="72" t="s">
        <v>205</v>
      </c>
      <c r="C534" s="25"/>
      <c r="D534" s="25" t="s">
        <v>46</v>
      </c>
      <c r="E534" s="25" t="s">
        <v>151</v>
      </c>
      <c r="F534" s="25">
        <v>1000</v>
      </c>
      <c r="G534" s="25" t="s">
        <v>34</v>
      </c>
      <c r="H534" s="25">
        <v>1830</v>
      </c>
      <c r="I534" s="11">
        <f t="shared" si="87"/>
        <v>1830000</v>
      </c>
      <c r="J534" s="31" t="s">
        <v>312</v>
      </c>
      <c r="K534" s="11" t="s">
        <v>1455</v>
      </c>
      <c r="L534" s="4">
        <f t="shared" si="88"/>
        <v>0</v>
      </c>
      <c r="M534" s="4"/>
      <c r="N534" s="4"/>
      <c r="O534" s="4">
        <f t="shared" si="89"/>
        <v>1830000</v>
      </c>
      <c r="P534" s="155">
        <v>1830000</v>
      </c>
      <c r="Q534" s="4"/>
      <c r="R534" s="4">
        <f t="shared" si="90"/>
        <v>0</v>
      </c>
      <c r="S534" s="4"/>
      <c r="T534" s="4"/>
      <c r="U534" s="4">
        <f t="shared" si="91"/>
        <v>0</v>
      </c>
      <c r="V534" s="4"/>
      <c r="W534" s="4"/>
      <c r="X534" s="4">
        <f t="shared" si="92"/>
        <v>0</v>
      </c>
      <c r="Y534" s="4"/>
      <c r="Z534" s="4"/>
      <c r="AA534" s="4">
        <f>C534+I534-L534-O534-U534-X534-R534</f>
        <v>0</v>
      </c>
      <c r="AB534" s="7">
        <v>45433</v>
      </c>
    </row>
    <row r="535" spans="1:28" ht="15.75" hidden="1" x14ac:dyDescent="0.25">
      <c r="A535" s="29">
        <v>45418</v>
      </c>
      <c r="B535" s="25" t="s">
        <v>1040</v>
      </c>
      <c r="C535" s="25"/>
      <c r="D535" s="25" t="s">
        <v>46</v>
      </c>
      <c r="E535" s="25" t="s">
        <v>1041</v>
      </c>
      <c r="F535" s="25">
        <v>714</v>
      </c>
      <c r="G535" s="25" t="s">
        <v>39</v>
      </c>
      <c r="H535" s="25">
        <v>19000</v>
      </c>
      <c r="I535" s="11">
        <f t="shared" si="87"/>
        <v>13566000</v>
      </c>
      <c r="J535" s="31" t="s">
        <v>324</v>
      </c>
      <c r="K535" s="11"/>
      <c r="L535" s="4">
        <f t="shared" si="88"/>
        <v>13566000</v>
      </c>
      <c r="M535" s="4">
        <v>2226000</v>
      </c>
      <c r="N535" s="4">
        <v>11340000</v>
      </c>
      <c r="O535" s="4">
        <f t="shared" si="89"/>
        <v>0</v>
      </c>
      <c r="P535" s="4"/>
      <c r="Q535" s="4"/>
      <c r="R535" s="4">
        <f t="shared" si="90"/>
        <v>0</v>
      </c>
      <c r="S535" s="4"/>
      <c r="T535" s="4"/>
      <c r="U535" s="4">
        <f t="shared" si="91"/>
        <v>0</v>
      </c>
      <c r="V535" s="4"/>
      <c r="W535" s="4"/>
      <c r="X535" s="4">
        <f t="shared" si="92"/>
        <v>0</v>
      </c>
      <c r="Y535" s="4"/>
      <c r="Z535" s="4"/>
      <c r="AA535" s="4">
        <f>C535+I535-L535-O535-U535-X535-R535</f>
        <v>0</v>
      </c>
      <c r="AB535" s="7">
        <v>45419</v>
      </c>
    </row>
    <row r="536" spans="1:28" ht="15.75" hidden="1" x14ac:dyDescent="0.25">
      <c r="A536" s="29">
        <v>45418</v>
      </c>
      <c r="B536" s="72" t="s">
        <v>380</v>
      </c>
      <c r="C536" s="25"/>
      <c r="D536" s="25" t="s">
        <v>46</v>
      </c>
      <c r="E536" s="25" t="s">
        <v>454</v>
      </c>
      <c r="F536" s="25">
        <v>4</v>
      </c>
      <c r="G536" s="25" t="s">
        <v>125</v>
      </c>
      <c r="H536" s="25">
        <v>55000</v>
      </c>
      <c r="I536" s="11">
        <f t="shared" si="87"/>
        <v>220000</v>
      </c>
      <c r="J536" s="31" t="s">
        <v>312</v>
      </c>
      <c r="K536" s="11" t="s">
        <v>1379</v>
      </c>
      <c r="L536" s="4">
        <f t="shared" si="88"/>
        <v>0</v>
      </c>
      <c r="M536" s="4"/>
      <c r="N536" s="4"/>
      <c r="O536" s="4">
        <f t="shared" si="89"/>
        <v>220000</v>
      </c>
      <c r="P536" s="4">
        <v>220000</v>
      </c>
      <c r="Q536" s="4"/>
      <c r="R536" s="4">
        <f t="shared" si="90"/>
        <v>0</v>
      </c>
      <c r="S536" s="4"/>
      <c r="T536" s="4"/>
      <c r="U536" s="4">
        <f t="shared" si="91"/>
        <v>0</v>
      </c>
      <c r="V536" s="4"/>
      <c r="W536" s="4"/>
      <c r="X536" s="4">
        <f t="shared" si="92"/>
        <v>0</v>
      </c>
      <c r="Y536" s="4"/>
      <c r="Z536" s="4"/>
      <c r="AA536" s="4">
        <f>C536+I536-L536-O536-U536-X536-R536</f>
        <v>0</v>
      </c>
      <c r="AB536" s="7">
        <v>45415</v>
      </c>
    </row>
    <row r="537" spans="1:28" ht="15.75" hidden="1" x14ac:dyDescent="0.25">
      <c r="A537" s="29">
        <v>45418</v>
      </c>
      <c r="B537" s="25" t="s">
        <v>1390</v>
      </c>
      <c r="C537" s="25"/>
      <c r="D537" s="25" t="s">
        <v>46</v>
      </c>
      <c r="E537" s="25" t="s">
        <v>1391</v>
      </c>
      <c r="F537" s="25">
        <v>10</v>
      </c>
      <c r="G537" s="25" t="s">
        <v>77</v>
      </c>
      <c r="H537" s="25">
        <v>50000</v>
      </c>
      <c r="I537" s="11">
        <f t="shared" si="87"/>
        <v>500000</v>
      </c>
      <c r="J537" s="31" t="s">
        <v>324</v>
      </c>
      <c r="K537" s="11"/>
      <c r="L537" s="4">
        <f t="shared" si="88"/>
        <v>500000</v>
      </c>
      <c r="M537" s="4">
        <v>500000</v>
      </c>
      <c r="N537" s="4"/>
      <c r="O537" s="4">
        <f t="shared" si="89"/>
        <v>0</v>
      </c>
      <c r="P537" s="4"/>
      <c r="Q537" s="4"/>
      <c r="R537" s="4">
        <f t="shared" si="90"/>
        <v>0</v>
      </c>
      <c r="S537" s="4"/>
      <c r="T537" s="4"/>
      <c r="U537" s="4">
        <f t="shared" si="91"/>
        <v>0</v>
      </c>
      <c r="V537" s="4"/>
      <c r="W537" s="4"/>
      <c r="X537" s="4">
        <f t="shared" si="92"/>
        <v>0</v>
      </c>
      <c r="Y537" s="4"/>
      <c r="Z537" s="4"/>
      <c r="AA537" s="4">
        <f>C537+I537-L537-O537-U537-X537-R537</f>
        <v>0</v>
      </c>
      <c r="AB537" s="7">
        <v>45418</v>
      </c>
    </row>
    <row r="538" spans="1:28" ht="15.75" hidden="1" x14ac:dyDescent="0.25">
      <c r="A538" s="29">
        <v>45418</v>
      </c>
      <c r="B538" s="72" t="s">
        <v>99</v>
      </c>
      <c r="C538" s="25"/>
      <c r="D538" s="25"/>
      <c r="E538" s="25" t="s">
        <v>102</v>
      </c>
      <c r="F538" s="25">
        <v>69.599999999999994</v>
      </c>
      <c r="G538" s="25" t="s">
        <v>39</v>
      </c>
      <c r="H538" s="25"/>
      <c r="I538" s="11">
        <f t="shared" si="87"/>
        <v>0</v>
      </c>
      <c r="J538" s="31" t="s">
        <v>324</v>
      </c>
      <c r="K538" s="11"/>
      <c r="L538" s="4">
        <f t="shared" si="88"/>
        <v>0</v>
      </c>
      <c r="M538" s="4"/>
      <c r="N538" s="4"/>
      <c r="O538" s="4">
        <f t="shared" si="89"/>
        <v>0</v>
      </c>
      <c r="P538" s="4"/>
      <c r="Q538" s="4"/>
      <c r="R538" s="4">
        <f t="shared" si="90"/>
        <v>0</v>
      </c>
      <c r="S538" s="4"/>
      <c r="T538" s="4"/>
      <c r="U538" s="4">
        <f t="shared" si="91"/>
        <v>0</v>
      </c>
      <c r="V538" s="4"/>
      <c r="W538" s="4"/>
      <c r="X538" s="4">
        <f t="shared" si="92"/>
        <v>0</v>
      </c>
      <c r="Y538" s="4"/>
      <c r="Z538" s="4"/>
      <c r="AA538" s="4">
        <f>C538+I538-L538-O538-U538-X538-R538</f>
        <v>0</v>
      </c>
      <c r="AB538" s="7"/>
    </row>
    <row r="539" spans="1:28" ht="15.75" hidden="1" x14ac:dyDescent="0.25">
      <c r="A539" s="29">
        <v>45418</v>
      </c>
      <c r="B539" s="72" t="s">
        <v>207</v>
      </c>
      <c r="C539" s="25"/>
      <c r="D539" s="25" t="s">
        <v>46</v>
      </c>
      <c r="E539" s="25" t="s">
        <v>235</v>
      </c>
      <c r="F539" s="25">
        <v>100</v>
      </c>
      <c r="G539" s="25" t="s">
        <v>27</v>
      </c>
      <c r="H539" s="25">
        <v>3100</v>
      </c>
      <c r="I539" s="11">
        <f t="shared" si="87"/>
        <v>310000</v>
      </c>
      <c r="J539" s="31" t="s">
        <v>312</v>
      </c>
      <c r="K539" s="11"/>
      <c r="L539" s="4">
        <f t="shared" si="88"/>
        <v>0</v>
      </c>
      <c r="M539" s="4"/>
      <c r="N539" s="4"/>
      <c r="O539" s="4">
        <f t="shared" si="89"/>
        <v>310000</v>
      </c>
      <c r="P539" s="4">
        <v>310000</v>
      </c>
      <c r="Q539" s="4"/>
      <c r="R539" s="4">
        <f t="shared" si="90"/>
        <v>0</v>
      </c>
      <c r="S539" s="4"/>
      <c r="T539" s="4"/>
      <c r="U539" s="4">
        <f t="shared" si="91"/>
        <v>0</v>
      </c>
      <c r="V539" s="4"/>
      <c r="W539" s="4"/>
      <c r="X539" s="4">
        <f t="shared" si="92"/>
        <v>0</v>
      </c>
      <c r="Y539" s="4"/>
      <c r="Z539" s="4"/>
      <c r="AA539" s="4">
        <f>C539+I539-L539-O539-U539-X539-R539</f>
        <v>0</v>
      </c>
      <c r="AB539" s="7">
        <v>45418</v>
      </c>
    </row>
    <row r="540" spans="1:28" ht="15.75" hidden="1" x14ac:dyDescent="0.25">
      <c r="A540" s="29">
        <v>45418</v>
      </c>
      <c r="B540" s="72" t="s">
        <v>207</v>
      </c>
      <c r="C540" s="25"/>
      <c r="D540" s="25" t="s">
        <v>46</v>
      </c>
      <c r="E540" s="25" t="s">
        <v>233</v>
      </c>
      <c r="F540" s="25">
        <v>200</v>
      </c>
      <c r="G540" s="25" t="s">
        <v>27</v>
      </c>
      <c r="H540" s="25">
        <v>1550</v>
      </c>
      <c r="I540" s="11">
        <f t="shared" si="87"/>
        <v>310000</v>
      </c>
      <c r="J540" s="31" t="s">
        <v>312</v>
      </c>
      <c r="K540" s="11"/>
      <c r="L540" s="4">
        <f t="shared" si="88"/>
        <v>0</v>
      </c>
      <c r="M540" s="4"/>
      <c r="N540" s="4"/>
      <c r="O540" s="4">
        <f t="shared" si="89"/>
        <v>310000</v>
      </c>
      <c r="P540" s="4">
        <v>310000</v>
      </c>
      <c r="Q540" s="4"/>
      <c r="R540" s="4">
        <f t="shared" si="90"/>
        <v>0</v>
      </c>
      <c r="S540" s="4"/>
      <c r="T540" s="4"/>
      <c r="U540" s="4">
        <f t="shared" si="91"/>
        <v>0</v>
      </c>
      <c r="V540" s="4"/>
      <c r="W540" s="4"/>
      <c r="X540" s="4">
        <f t="shared" si="92"/>
        <v>0</v>
      </c>
      <c r="Y540" s="4"/>
      <c r="Z540" s="4"/>
      <c r="AA540" s="4">
        <f>C540+I540-L540-O540-U540-X540-R540</f>
        <v>0</v>
      </c>
      <c r="AB540" s="7">
        <v>45418</v>
      </c>
    </row>
    <row r="541" spans="1:28" ht="15.75" hidden="1" x14ac:dyDescent="0.25">
      <c r="A541" s="29">
        <v>45418</v>
      </c>
      <c r="B541" s="72" t="s">
        <v>207</v>
      </c>
      <c r="C541" s="25"/>
      <c r="D541" s="25" t="s">
        <v>46</v>
      </c>
      <c r="E541" s="25" t="s">
        <v>185</v>
      </c>
      <c r="F541" s="25">
        <v>300</v>
      </c>
      <c r="G541" s="25" t="s">
        <v>27</v>
      </c>
      <c r="H541" s="25">
        <v>1700</v>
      </c>
      <c r="I541" s="11">
        <f t="shared" si="87"/>
        <v>510000</v>
      </c>
      <c r="J541" s="31" t="s">
        <v>312</v>
      </c>
      <c r="K541" s="11"/>
      <c r="L541" s="4">
        <f t="shared" si="88"/>
        <v>0</v>
      </c>
      <c r="M541" s="4"/>
      <c r="N541" s="4"/>
      <c r="O541" s="4">
        <f t="shared" si="89"/>
        <v>510000</v>
      </c>
      <c r="P541" s="4">
        <v>510000</v>
      </c>
      <c r="Q541" s="4"/>
      <c r="R541" s="4">
        <f t="shared" si="90"/>
        <v>0</v>
      </c>
      <c r="S541" s="4"/>
      <c r="T541" s="4"/>
      <c r="U541" s="4">
        <f t="shared" si="91"/>
        <v>0</v>
      </c>
      <c r="V541" s="4"/>
      <c r="W541" s="4"/>
      <c r="X541" s="4">
        <f t="shared" si="92"/>
        <v>0</v>
      </c>
      <c r="Y541" s="4"/>
      <c r="Z541" s="4"/>
      <c r="AA541" s="4">
        <f>C541+I541-L541-O541-U541-X541-R541</f>
        <v>0</v>
      </c>
      <c r="AB541" s="7">
        <v>45418</v>
      </c>
    </row>
    <row r="542" spans="1:28" ht="15.75" hidden="1" x14ac:dyDescent="0.25">
      <c r="A542" s="24">
        <v>45418</v>
      </c>
      <c r="B542" s="25" t="s">
        <v>311</v>
      </c>
      <c r="C542" s="25"/>
      <c r="D542" s="25" t="s">
        <v>46</v>
      </c>
      <c r="E542" s="25" t="s">
        <v>299</v>
      </c>
      <c r="F542" s="25">
        <v>16.600000000000001</v>
      </c>
      <c r="G542" s="25" t="s">
        <v>39</v>
      </c>
      <c r="H542" s="25">
        <v>47000</v>
      </c>
      <c r="I542" s="11">
        <f t="shared" si="87"/>
        <v>780200.00000000012</v>
      </c>
      <c r="J542" s="31" t="s">
        <v>324</v>
      </c>
      <c r="K542" s="11"/>
      <c r="L542" s="4">
        <f t="shared" si="88"/>
        <v>780200</v>
      </c>
      <c r="M542" s="4">
        <v>490000</v>
      </c>
      <c r="N542" s="4">
        <v>290200</v>
      </c>
      <c r="O542" s="4">
        <f t="shared" si="89"/>
        <v>0</v>
      </c>
      <c r="P542" s="4"/>
      <c r="Q542" s="4"/>
      <c r="R542" s="4">
        <f t="shared" si="90"/>
        <v>0</v>
      </c>
      <c r="S542" s="4"/>
      <c r="T542" s="4"/>
      <c r="U542" s="4">
        <f t="shared" si="91"/>
        <v>0</v>
      </c>
      <c r="V542" s="4"/>
      <c r="W542" s="4"/>
      <c r="X542" s="4">
        <f t="shared" si="92"/>
        <v>0</v>
      </c>
      <c r="Y542" s="4"/>
      <c r="Z542" s="4"/>
      <c r="AA542" s="82">
        <f>C542+I542-L542-O542-U542-X542-R542</f>
        <v>1.1641532182693481E-10</v>
      </c>
      <c r="AB542" s="7">
        <v>45418</v>
      </c>
    </row>
    <row r="543" spans="1:28" ht="15.75" hidden="1" x14ac:dyDescent="0.25">
      <c r="A543" s="24">
        <v>45418</v>
      </c>
      <c r="B543" s="25" t="s">
        <v>203</v>
      </c>
      <c r="C543" s="25"/>
      <c r="D543" s="25" t="s">
        <v>46</v>
      </c>
      <c r="E543" s="25" t="s">
        <v>106</v>
      </c>
      <c r="F543" s="25">
        <v>33.4</v>
      </c>
      <c r="G543" s="25" t="s">
        <v>39</v>
      </c>
      <c r="H543" s="25">
        <v>47000</v>
      </c>
      <c r="I543" s="11">
        <f t="shared" si="87"/>
        <v>1569800</v>
      </c>
      <c r="J543" s="31" t="s">
        <v>324</v>
      </c>
      <c r="K543" s="11"/>
      <c r="L543" s="4">
        <f t="shared" si="88"/>
        <v>1569800</v>
      </c>
      <c r="M543" s="4">
        <v>1260000</v>
      </c>
      <c r="N543" s="4">
        <f>240000+69800</f>
        <v>309800</v>
      </c>
      <c r="O543" s="4">
        <f t="shared" si="89"/>
        <v>0</v>
      </c>
      <c r="P543" s="4"/>
      <c r="Q543" s="4"/>
      <c r="R543" s="4">
        <f t="shared" si="90"/>
        <v>0</v>
      </c>
      <c r="S543" s="4"/>
      <c r="T543" s="4"/>
      <c r="U543" s="4">
        <f t="shared" si="91"/>
        <v>0</v>
      </c>
      <c r="V543" s="4"/>
      <c r="W543" s="4"/>
      <c r="X543" s="4">
        <f t="shared" si="92"/>
        <v>0</v>
      </c>
      <c r="Y543" s="4"/>
      <c r="Z543" s="4"/>
      <c r="AA543" s="4">
        <f>C543+I543-L543-O543-U543-X543-R543</f>
        <v>0</v>
      </c>
      <c r="AB543" s="7">
        <v>45418</v>
      </c>
    </row>
    <row r="544" spans="1:28" ht="15.75" hidden="1" x14ac:dyDescent="0.25">
      <c r="A544" s="29">
        <v>45418</v>
      </c>
      <c r="B544" s="72" t="s">
        <v>742</v>
      </c>
      <c r="C544" s="25"/>
      <c r="D544" s="25" t="s">
        <v>46</v>
      </c>
      <c r="E544" s="25" t="s">
        <v>124</v>
      </c>
      <c r="F544" s="25">
        <v>0.94</v>
      </c>
      <c r="G544" s="25" t="s">
        <v>283</v>
      </c>
      <c r="H544" s="25">
        <v>1150000</v>
      </c>
      <c r="I544" s="11">
        <f t="shared" si="87"/>
        <v>1081000</v>
      </c>
      <c r="J544" s="31" t="s">
        <v>312</v>
      </c>
      <c r="K544" s="11"/>
      <c r="L544" s="4">
        <f t="shared" si="88"/>
        <v>0</v>
      </c>
      <c r="M544" s="4"/>
      <c r="N544" s="4"/>
      <c r="O544" s="4">
        <f t="shared" si="89"/>
        <v>0</v>
      </c>
      <c r="P544" s="4"/>
      <c r="Q544" s="4"/>
      <c r="R544" s="4">
        <f t="shared" si="90"/>
        <v>1081000</v>
      </c>
      <c r="S544" s="4">
        <v>1081000</v>
      </c>
      <c r="T544" s="4"/>
      <c r="U544" s="4">
        <f t="shared" si="91"/>
        <v>0</v>
      </c>
      <c r="V544" s="4"/>
      <c r="W544" s="4"/>
      <c r="X544" s="4">
        <f t="shared" si="92"/>
        <v>0</v>
      </c>
      <c r="Y544" s="4"/>
      <c r="Z544" s="4"/>
      <c r="AA544" s="4">
        <f>C544+I544-L544-O544-U544-X544-R544</f>
        <v>0</v>
      </c>
      <c r="AB544" s="7">
        <v>45419</v>
      </c>
    </row>
    <row r="545" spans="1:28" ht="15.75" hidden="1" x14ac:dyDescent="0.25">
      <c r="A545" s="24">
        <v>45418</v>
      </c>
      <c r="B545" s="72" t="s">
        <v>742</v>
      </c>
      <c r="C545" s="25"/>
      <c r="D545" s="25" t="s">
        <v>46</v>
      </c>
      <c r="E545" s="25" t="s">
        <v>448</v>
      </c>
      <c r="F545" s="25">
        <v>1</v>
      </c>
      <c r="G545" s="25" t="s">
        <v>34</v>
      </c>
      <c r="H545" s="25">
        <v>115000</v>
      </c>
      <c r="I545" s="11">
        <f t="shared" si="87"/>
        <v>115000</v>
      </c>
      <c r="J545" s="31" t="s">
        <v>312</v>
      </c>
      <c r="K545" s="11"/>
      <c r="L545" s="4">
        <f t="shared" si="88"/>
        <v>0</v>
      </c>
      <c r="M545" s="4"/>
      <c r="N545" s="4"/>
      <c r="O545" s="4">
        <f t="shared" si="89"/>
        <v>0</v>
      </c>
      <c r="P545" s="4"/>
      <c r="Q545" s="4"/>
      <c r="R545" s="4">
        <f t="shared" si="90"/>
        <v>115000</v>
      </c>
      <c r="S545" s="4">
        <v>115000</v>
      </c>
      <c r="T545" s="4"/>
      <c r="U545" s="4">
        <f t="shared" si="91"/>
        <v>0</v>
      </c>
      <c r="V545" s="4"/>
      <c r="W545" s="4"/>
      <c r="X545" s="4">
        <f t="shared" si="92"/>
        <v>0</v>
      </c>
      <c r="Y545" s="4"/>
      <c r="Z545" s="4"/>
      <c r="AA545" s="4">
        <f>C545+I545-L545-O545-U545-X545-R545</f>
        <v>0</v>
      </c>
      <c r="AB545" s="7">
        <v>45419</v>
      </c>
    </row>
    <row r="546" spans="1:28" ht="15.75" hidden="1" x14ac:dyDescent="0.25">
      <c r="A546" s="24">
        <v>45418</v>
      </c>
      <c r="B546" s="72" t="s">
        <v>153</v>
      </c>
      <c r="C546" s="25"/>
      <c r="D546" s="25" t="s">
        <v>46</v>
      </c>
      <c r="E546" s="25" t="s">
        <v>270</v>
      </c>
      <c r="F546" s="25">
        <v>1</v>
      </c>
      <c r="G546" s="25" t="s">
        <v>39</v>
      </c>
      <c r="H546" s="25">
        <v>135000</v>
      </c>
      <c r="I546" s="11">
        <f t="shared" si="87"/>
        <v>135000</v>
      </c>
      <c r="J546" s="31" t="s">
        <v>324</v>
      </c>
      <c r="K546" s="11"/>
      <c r="L546" s="4">
        <f t="shared" si="88"/>
        <v>135000</v>
      </c>
      <c r="M546" s="4">
        <v>135000</v>
      </c>
      <c r="N546" s="4"/>
      <c r="O546" s="4">
        <f t="shared" si="89"/>
        <v>0</v>
      </c>
      <c r="P546" s="4"/>
      <c r="Q546" s="4"/>
      <c r="R546" s="4">
        <f t="shared" si="90"/>
        <v>0</v>
      </c>
      <c r="S546" s="4"/>
      <c r="T546" s="4"/>
      <c r="U546" s="4">
        <f t="shared" si="91"/>
        <v>0</v>
      </c>
      <c r="V546" s="4"/>
      <c r="W546" s="4"/>
      <c r="X546" s="4">
        <f t="shared" si="92"/>
        <v>0</v>
      </c>
      <c r="Y546" s="4"/>
      <c r="Z546" s="4"/>
      <c r="AA546" s="4">
        <f>C546+I546-L546-O546-U546-X546-R546</f>
        <v>0</v>
      </c>
      <c r="AB546" s="7">
        <v>45418</v>
      </c>
    </row>
    <row r="547" spans="1:28" ht="15.75" hidden="1" x14ac:dyDescent="0.25">
      <c r="A547" s="29">
        <v>45419</v>
      </c>
      <c r="B547" s="73" t="s">
        <v>1192</v>
      </c>
      <c r="C547" s="27"/>
      <c r="D547" s="27" t="s">
        <v>46</v>
      </c>
      <c r="E547" s="27" t="s">
        <v>129</v>
      </c>
      <c r="F547" s="27">
        <v>4</v>
      </c>
      <c r="G547" s="27" t="s">
        <v>77</v>
      </c>
      <c r="H547" s="27">
        <v>65000</v>
      </c>
      <c r="I547" s="11">
        <f t="shared" ref="I547:I578" si="93">F547*H547</f>
        <v>260000</v>
      </c>
      <c r="J547" s="32" t="s">
        <v>324</v>
      </c>
      <c r="K547" s="11"/>
      <c r="L547" s="4">
        <f>M547+N547</f>
        <v>260000</v>
      </c>
      <c r="M547" s="4">
        <v>260000</v>
      </c>
      <c r="N547" s="4"/>
      <c r="O547" s="4">
        <f>P547+Q547</f>
        <v>0</v>
      </c>
      <c r="P547" s="4"/>
      <c r="Q547" s="4"/>
      <c r="R547" s="4">
        <f>S547+T547</f>
        <v>0</v>
      </c>
      <c r="S547" s="4"/>
      <c r="T547" s="4"/>
      <c r="U547" s="4">
        <f>V547+W547</f>
        <v>0</v>
      </c>
      <c r="V547" s="4"/>
      <c r="W547" s="4"/>
      <c r="X547" s="4">
        <f>Y547+Z547</f>
        <v>0</v>
      </c>
      <c r="Y547" s="4"/>
      <c r="Z547" s="4"/>
      <c r="AA547" s="4">
        <f>C547+I547-L547-O547-U547-X547-R547</f>
        <v>0</v>
      </c>
      <c r="AB547" s="7">
        <v>45419</v>
      </c>
    </row>
    <row r="548" spans="1:28" ht="15.75" hidden="1" x14ac:dyDescent="0.25">
      <c r="A548" s="29">
        <v>45419</v>
      </c>
      <c r="B548" s="72" t="s">
        <v>719</v>
      </c>
      <c r="C548" s="25"/>
      <c r="D548" s="25" t="s">
        <v>52</v>
      </c>
      <c r="E548" s="25" t="s">
        <v>87</v>
      </c>
      <c r="F548" s="25">
        <v>4250</v>
      </c>
      <c r="G548" s="25" t="s">
        <v>34</v>
      </c>
      <c r="H548" s="25">
        <v>1070</v>
      </c>
      <c r="I548" s="11">
        <f t="shared" si="93"/>
        <v>4547500</v>
      </c>
      <c r="J548" s="31" t="s">
        <v>324</v>
      </c>
      <c r="K548" s="11"/>
      <c r="L548" s="4">
        <f t="shared" ref="L548:L578" si="94">M548+N548</f>
        <v>4547500</v>
      </c>
      <c r="M548" s="4">
        <v>4547500</v>
      </c>
      <c r="N548" s="4"/>
      <c r="O548" s="4">
        <f t="shared" ref="O548:O578" si="95">P548+Q548</f>
        <v>0</v>
      </c>
      <c r="P548" s="4"/>
      <c r="Q548" s="4"/>
      <c r="R548" s="4">
        <f t="shared" ref="R548:R578" si="96">S548+T548</f>
        <v>0</v>
      </c>
      <c r="S548" s="4"/>
      <c r="T548" s="4"/>
      <c r="U548" s="4">
        <f t="shared" ref="U548:U578" si="97">V548+W548</f>
        <v>0</v>
      </c>
      <c r="V548" s="4"/>
      <c r="W548" s="4"/>
      <c r="X548" s="4">
        <f t="shared" ref="X548:X578" si="98">Y548+Z548</f>
        <v>0</v>
      </c>
      <c r="Y548" s="4"/>
      <c r="Z548" s="4"/>
      <c r="AA548" s="4">
        <f>C548+I548-L548-O548-U548-X548-R548</f>
        <v>0</v>
      </c>
      <c r="AB548" s="7">
        <v>45419</v>
      </c>
    </row>
    <row r="549" spans="1:28" ht="15.75" hidden="1" x14ac:dyDescent="0.25">
      <c r="A549" s="29">
        <v>45419</v>
      </c>
      <c r="B549" s="25" t="s">
        <v>107</v>
      </c>
      <c r="C549" s="25"/>
      <c r="D549" s="25" t="s">
        <v>46</v>
      </c>
      <c r="E549" s="25" t="s">
        <v>95</v>
      </c>
      <c r="F549" s="25">
        <v>2250</v>
      </c>
      <c r="G549" s="25" t="s">
        <v>34</v>
      </c>
      <c r="H549" s="25">
        <v>1385</v>
      </c>
      <c r="I549" s="11">
        <f t="shared" si="93"/>
        <v>3116250</v>
      </c>
      <c r="J549" s="26" t="s">
        <v>28</v>
      </c>
      <c r="K549" s="4" t="s">
        <v>1178</v>
      </c>
      <c r="L549" s="4">
        <f t="shared" si="94"/>
        <v>0</v>
      </c>
      <c r="M549" s="4"/>
      <c r="N549" s="4"/>
      <c r="O549" s="4">
        <f t="shared" si="95"/>
        <v>0</v>
      </c>
      <c r="P549" s="4"/>
      <c r="Q549" s="4"/>
      <c r="R549" s="4">
        <f t="shared" si="96"/>
        <v>0</v>
      </c>
      <c r="S549" s="4"/>
      <c r="T549" s="4"/>
      <c r="U549" s="4">
        <f t="shared" si="97"/>
        <v>0</v>
      </c>
      <c r="V549" s="4"/>
      <c r="W549" s="4"/>
      <c r="X549" s="4">
        <f t="shared" si="98"/>
        <v>0</v>
      </c>
      <c r="Y549" s="4"/>
      <c r="Z549" s="4"/>
      <c r="AA549" s="4">
        <f>C549+I549-L549-O549-U549-X549-R549</f>
        <v>3116250</v>
      </c>
      <c r="AB549" s="7"/>
    </row>
    <row r="550" spans="1:28" ht="15.75" hidden="1" x14ac:dyDescent="0.25">
      <c r="A550" s="29">
        <v>45419</v>
      </c>
      <c r="B550" s="72" t="s">
        <v>107</v>
      </c>
      <c r="C550" s="25"/>
      <c r="D550" s="25" t="s">
        <v>46</v>
      </c>
      <c r="E550" s="25" t="s">
        <v>108</v>
      </c>
      <c r="F550" s="25">
        <v>400</v>
      </c>
      <c r="G550" s="25" t="s">
        <v>34</v>
      </c>
      <c r="H550" s="25">
        <v>2250</v>
      </c>
      <c r="I550" s="11">
        <f t="shared" si="93"/>
        <v>900000</v>
      </c>
      <c r="J550" s="26" t="s">
        <v>28</v>
      </c>
      <c r="K550" s="4" t="s">
        <v>1178</v>
      </c>
      <c r="L550" s="4">
        <f t="shared" si="94"/>
        <v>0</v>
      </c>
      <c r="M550" s="4"/>
      <c r="N550" s="4"/>
      <c r="O550" s="4">
        <f t="shared" si="95"/>
        <v>0</v>
      </c>
      <c r="P550" s="4"/>
      <c r="Q550" s="4"/>
      <c r="R550" s="4">
        <f t="shared" si="96"/>
        <v>0</v>
      </c>
      <c r="S550" s="4"/>
      <c r="T550" s="4"/>
      <c r="U550" s="4">
        <f t="shared" si="97"/>
        <v>0</v>
      </c>
      <c r="V550" s="4"/>
      <c r="W550" s="4"/>
      <c r="X550" s="4">
        <f t="shared" si="98"/>
        <v>0</v>
      </c>
      <c r="Y550" s="4"/>
      <c r="Z550" s="4"/>
      <c r="AA550" s="4">
        <f>C550+I550-L550-O550-U550-X550-R550</f>
        <v>900000</v>
      </c>
      <c r="AB550" s="7"/>
    </row>
    <row r="551" spans="1:28" ht="15.75" hidden="1" x14ac:dyDescent="0.25">
      <c r="A551" s="29">
        <v>45419</v>
      </c>
      <c r="B551" s="72" t="s">
        <v>1297</v>
      </c>
      <c r="C551" s="25"/>
      <c r="D551" s="25" t="s">
        <v>52</v>
      </c>
      <c r="E551" s="25" t="s">
        <v>477</v>
      </c>
      <c r="F551" s="25">
        <v>1</v>
      </c>
      <c r="G551" s="25" t="s">
        <v>48</v>
      </c>
      <c r="H551" s="25">
        <v>230000</v>
      </c>
      <c r="I551" s="11">
        <f t="shared" si="93"/>
        <v>230000</v>
      </c>
      <c r="J551" s="31" t="s">
        <v>312</v>
      </c>
      <c r="K551" s="11"/>
      <c r="L551" s="4">
        <f t="shared" si="94"/>
        <v>0</v>
      </c>
      <c r="M551" s="4"/>
      <c r="N551" s="4"/>
      <c r="O551" s="4">
        <f t="shared" si="95"/>
        <v>0</v>
      </c>
      <c r="P551" s="4"/>
      <c r="Q551" s="4"/>
      <c r="R551" s="4">
        <f t="shared" si="96"/>
        <v>230000</v>
      </c>
      <c r="S551" s="4">
        <v>230000</v>
      </c>
      <c r="T551" s="4"/>
      <c r="U551" s="4">
        <f t="shared" si="97"/>
        <v>0</v>
      </c>
      <c r="V551" s="4"/>
      <c r="W551" s="4"/>
      <c r="X551" s="4">
        <f t="shared" si="98"/>
        <v>0</v>
      </c>
      <c r="Y551" s="4"/>
      <c r="Z551" s="4"/>
      <c r="AA551" s="4">
        <f>C551+I551-L551-O551-U551-X551-R551</f>
        <v>0</v>
      </c>
      <c r="AB551" s="7">
        <v>45419</v>
      </c>
    </row>
    <row r="552" spans="1:28" ht="15.75" hidden="1" x14ac:dyDescent="0.25">
      <c r="A552" s="29">
        <v>45419</v>
      </c>
      <c r="B552" s="72" t="s">
        <v>565</v>
      </c>
      <c r="C552" s="25"/>
      <c r="D552" s="25" t="s">
        <v>46</v>
      </c>
      <c r="E552" s="25" t="s">
        <v>348</v>
      </c>
      <c r="F552" s="25">
        <v>1000</v>
      </c>
      <c r="G552" s="25" t="s">
        <v>34</v>
      </c>
      <c r="H552" s="25">
        <v>1150</v>
      </c>
      <c r="I552" s="11">
        <f t="shared" si="93"/>
        <v>1150000</v>
      </c>
      <c r="J552" s="31" t="s">
        <v>312</v>
      </c>
      <c r="K552" s="11"/>
      <c r="L552" s="4">
        <f t="shared" si="94"/>
        <v>0</v>
      </c>
      <c r="M552" s="4"/>
      <c r="N552" s="4"/>
      <c r="O552" s="4">
        <f t="shared" si="95"/>
        <v>0</v>
      </c>
      <c r="P552" s="4"/>
      <c r="Q552" s="4"/>
      <c r="R552" s="4">
        <f t="shared" si="96"/>
        <v>1150000</v>
      </c>
      <c r="S552" s="4">
        <v>1150000</v>
      </c>
      <c r="T552" s="4"/>
      <c r="U552" s="4">
        <f t="shared" si="97"/>
        <v>0</v>
      </c>
      <c r="V552" s="4"/>
      <c r="W552" s="4"/>
      <c r="X552" s="4">
        <f t="shared" si="98"/>
        <v>0</v>
      </c>
      <c r="Y552" s="4"/>
      <c r="Z552" s="4"/>
      <c r="AA552" s="4">
        <f>C552+I552-L552-O552-U552-X552-R552</f>
        <v>0</v>
      </c>
      <c r="AB552" s="7">
        <v>45419</v>
      </c>
    </row>
    <row r="553" spans="1:28" ht="15.75" hidden="1" x14ac:dyDescent="0.25">
      <c r="A553" s="29">
        <v>45419</v>
      </c>
      <c r="B553" s="72" t="s">
        <v>422</v>
      </c>
      <c r="C553" s="25"/>
      <c r="D553" s="25" t="s">
        <v>46</v>
      </c>
      <c r="E553" s="25" t="s">
        <v>259</v>
      </c>
      <c r="F553" s="25">
        <v>500</v>
      </c>
      <c r="G553" s="25" t="s">
        <v>34</v>
      </c>
      <c r="H553" s="25">
        <v>835</v>
      </c>
      <c r="I553" s="11">
        <f t="shared" si="93"/>
        <v>417500</v>
      </c>
      <c r="J553" s="31" t="s">
        <v>324</v>
      </c>
      <c r="K553" s="11"/>
      <c r="L553" s="4">
        <f t="shared" si="94"/>
        <v>417500</v>
      </c>
      <c r="M553" s="4"/>
      <c r="N553" s="4">
        <v>417500</v>
      </c>
      <c r="O553" s="4">
        <f t="shared" si="95"/>
        <v>0</v>
      </c>
      <c r="P553" s="4"/>
      <c r="Q553" s="4"/>
      <c r="R553" s="4">
        <f t="shared" si="96"/>
        <v>0</v>
      </c>
      <c r="S553" s="4"/>
      <c r="T553" s="4"/>
      <c r="U553" s="4">
        <f t="shared" si="97"/>
        <v>0</v>
      </c>
      <c r="V553" s="4"/>
      <c r="W553" s="4"/>
      <c r="X553" s="4">
        <f t="shared" si="98"/>
        <v>0</v>
      </c>
      <c r="Y553" s="4"/>
      <c r="Z553" s="4"/>
      <c r="AA553" s="4">
        <f>C553+I553-L553-O553-U553-X553-R553</f>
        <v>0</v>
      </c>
      <c r="AB553" s="7">
        <v>45419</v>
      </c>
    </row>
    <row r="554" spans="1:28" ht="15.75" hidden="1" x14ac:dyDescent="0.25">
      <c r="A554" s="29">
        <v>45419</v>
      </c>
      <c r="B554" s="72" t="s">
        <v>422</v>
      </c>
      <c r="C554" s="25"/>
      <c r="D554" s="25" t="s">
        <v>46</v>
      </c>
      <c r="E554" s="25" t="s">
        <v>42</v>
      </c>
      <c r="F554" s="25">
        <v>800</v>
      </c>
      <c r="G554" s="25" t="s">
        <v>34</v>
      </c>
      <c r="H554" s="25">
        <v>3900</v>
      </c>
      <c r="I554" s="11">
        <f t="shared" si="93"/>
        <v>3120000</v>
      </c>
      <c r="J554" s="31" t="s">
        <v>324</v>
      </c>
      <c r="K554" s="11"/>
      <c r="L554" s="4">
        <f t="shared" si="94"/>
        <v>3120000</v>
      </c>
      <c r="M554" s="4"/>
      <c r="N554" s="4">
        <v>3120000</v>
      </c>
      <c r="O554" s="4">
        <f t="shared" si="95"/>
        <v>0</v>
      </c>
      <c r="P554" s="4"/>
      <c r="Q554" s="4"/>
      <c r="R554" s="4">
        <f t="shared" si="96"/>
        <v>0</v>
      </c>
      <c r="S554" s="4"/>
      <c r="T554" s="4"/>
      <c r="U554" s="4">
        <f t="shared" si="97"/>
        <v>0</v>
      </c>
      <c r="V554" s="4"/>
      <c r="W554" s="4"/>
      <c r="X554" s="4">
        <f t="shared" si="98"/>
        <v>0</v>
      </c>
      <c r="Y554" s="4"/>
      <c r="Z554" s="4"/>
      <c r="AA554" s="4">
        <f>C554+I554-L554-O554-U554-X554-R554</f>
        <v>0</v>
      </c>
      <c r="AB554" s="7">
        <v>45419</v>
      </c>
    </row>
    <row r="555" spans="1:28" ht="15.75" hidden="1" x14ac:dyDescent="0.25">
      <c r="A555" s="29">
        <v>45419</v>
      </c>
      <c r="B555" s="72" t="s">
        <v>1394</v>
      </c>
      <c r="C555" s="25"/>
      <c r="D555" s="25" t="s">
        <v>46</v>
      </c>
      <c r="E555" s="25" t="s">
        <v>44</v>
      </c>
      <c r="F555" s="25">
        <v>2500</v>
      </c>
      <c r="G555" s="25" t="s">
        <v>34</v>
      </c>
      <c r="H555" s="25">
        <v>960</v>
      </c>
      <c r="I555" s="11">
        <f t="shared" si="93"/>
        <v>2400000</v>
      </c>
      <c r="J555" s="31" t="s">
        <v>312</v>
      </c>
      <c r="K555" s="11" t="s">
        <v>1399</v>
      </c>
      <c r="L555" s="4">
        <f t="shared" si="94"/>
        <v>0</v>
      </c>
      <c r="M555" s="4"/>
      <c r="N555" s="4"/>
      <c r="O555" s="4">
        <f t="shared" si="95"/>
        <v>2400000</v>
      </c>
      <c r="P555" s="4">
        <v>2400000</v>
      </c>
      <c r="Q555" s="4"/>
      <c r="R555" s="4">
        <f t="shared" si="96"/>
        <v>0</v>
      </c>
      <c r="S555" s="4"/>
      <c r="T555" s="4"/>
      <c r="U555" s="4">
        <f t="shared" si="97"/>
        <v>0</v>
      </c>
      <c r="V555" s="4"/>
      <c r="W555" s="4"/>
      <c r="X555" s="4">
        <f t="shared" si="98"/>
        <v>0</v>
      </c>
      <c r="Y555" s="4"/>
      <c r="Z555" s="4"/>
      <c r="AA555" s="4">
        <f>C555+I555-L555-O555-U555-X555-R555</f>
        <v>0</v>
      </c>
      <c r="AB555" s="7">
        <v>45419</v>
      </c>
    </row>
    <row r="556" spans="1:28" ht="15.75" hidden="1" x14ac:dyDescent="0.25">
      <c r="A556" s="29">
        <v>45419</v>
      </c>
      <c r="B556" s="72" t="s">
        <v>1394</v>
      </c>
      <c r="C556" s="25"/>
      <c r="D556" s="25" t="s">
        <v>46</v>
      </c>
      <c r="E556" s="25" t="s">
        <v>290</v>
      </c>
      <c r="F556" s="25">
        <v>250</v>
      </c>
      <c r="G556" s="25" t="s">
        <v>34</v>
      </c>
      <c r="H556" s="25">
        <v>2785</v>
      </c>
      <c r="I556" s="11">
        <f t="shared" si="93"/>
        <v>696250</v>
      </c>
      <c r="J556" s="31" t="s">
        <v>312</v>
      </c>
      <c r="K556" s="11" t="s">
        <v>1399</v>
      </c>
      <c r="L556" s="4">
        <f t="shared" si="94"/>
        <v>0</v>
      </c>
      <c r="M556" s="4"/>
      <c r="N556" s="4"/>
      <c r="O556" s="4">
        <f t="shared" si="95"/>
        <v>696250</v>
      </c>
      <c r="P556" s="4">
        <v>696250</v>
      </c>
      <c r="Q556" s="4"/>
      <c r="R556" s="4">
        <f t="shared" si="96"/>
        <v>0</v>
      </c>
      <c r="S556" s="4"/>
      <c r="T556" s="4"/>
      <c r="U556" s="4">
        <f t="shared" si="97"/>
        <v>0</v>
      </c>
      <c r="V556" s="4"/>
      <c r="W556" s="4"/>
      <c r="X556" s="4">
        <f t="shared" si="98"/>
        <v>0</v>
      </c>
      <c r="Y556" s="4"/>
      <c r="Z556" s="4"/>
      <c r="AA556" s="4">
        <f>C556+I556-L556-O556-U556-X556-R556</f>
        <v>0</v>
      </c>
      <c r="AB556" s="7">
        <v>45419</v>
      </c>
    </row>
    <row r="557" spans="1:28" ht="15.75" hidden="1" x14ac:dyDescent="0.25">
      <c r="A557" s="29">
        <v>45419</v>
      </c>
      <c r="B557" s="72" t="s">
        <v>743</v>
      </c>
      <c r="C557" s="25"/>
      <c r="D557" s="25" t="s">
        <v>46</v>
      </c>
      <c r="E557" s="25" t="s">
        <v>69</v>
      </c>
      <c r="F557" s="25">
        <v>25</v>
      </c>
      <c r="G557" s="25" t="s">
        <v>39</v>
      </c>
      <c r="H557" s="25">
        <v>180000</v>
      </c>
      <c r="I557" s="11">
        <f t="shared" si="93"/>
        <v>4500000</v>
      </c>
      <c r="J557" s="31" t="s">
        <v>312</v>
      </c>
      <c r="K557" s="11" t="s">
        <v>1400</v>
      </c>
      <c r="L557" s="4">
        <f t="shared" si="94"/>
        <v>0</v>
      </c>
      <c r="M557" s="4"/>
      <c r="N557" s="4"/>
      <c r="O557" s="4">
        <f t="shared" si="95"/>
        <v>4500000</v>
      </c>
      <c r="P557" s="4">
        <v>4500000</v>
      </c>
      <c r="Q557" s="4"/>
      <c r="R557" s="4">
        <f t="shared" si="96"/>
        <v>0</v>
      </c>
      <c r="S557" s="4"/>
      <c r="T557" s="4"/>
      <c r="U557" s="4">
        <f t="shared" si="97"/>
        <v>0</v>
      </c>
      <c r="V557" s="4"/>
      <c r="W557" s="4"/>
      <c r="X557" s="4">
        <f t="shared" si="98"/>
        <v>0</v>
      </c>
      <c r="Y557" s="4"/>
      <c r="Z557" s="4"/>
      <c r="AA557" s="4">
        <f>C557+I557-L557-O557-U557-X557-R557</f>
        <v>0</v>
      </c>
      <c r="AB557" s="7">
        <v>45419</v>
      </c>
    </row>
    <row r="558" spans="1:28" ht="15.75" hidden="1" x14ac:dyDescent="0.25">
      <c r="A558" s="29">
        <v>45419</v>
      </c>
      <c r="B558" s="72" t="s">
        <v>118</v>
      </c>
      <c r="C558" s="25"/>
      <c r="D558" s="25" t="s">
        <v>46</v>
      </c>
      <c r="E558" s="25" t="s">
        <v>270</v>
      </c>
      <c r="F558" s="25">
        <v>2</v>
      </c>
      <c r="G558" s="25" t="s">
        <v>39</v>
      </c>
      <c r="H558" s="25">
        <v>135000</v>
      </c>
      <c r="I558" s="11">
        <f t="shared" si="93"/>
        <v>270000</v>
      </c>
      <c r="J558" s="31" t="s">
        <v>324</v>
      </c>
      <c r="K558" s="11"/>
      <c r="L558" s="4">
        <f t="shared" si="94"/>
        <v>270000</v>
      </c>
      <c r="M558" s="4">
        <v>270000</v>
      </c>
      <c r="N558" s="4"/>
      <c r="O558" s="4">
        <f t="shared" si="95"/>
        <v>0</v>
      </c>
      <c r="P558" s="4"/>
      <c r="Q558" s="4"/>
      <c r="R558" s="4">
        <f t="shared" si="96"/>
        <v>0</v>
      </c>
      <c r="S558" s="4"/>
      <c r="T558" s="4"/>
      <c r="U558" s="4">
        <f t="shared" si="97"/>
        <v>0</v>
      </c>
      <c r="V558" s="4"/>
      <c r="W558" s="4"/>
      <c r="X558" s="4">
        <f t="shared" si="98"/>
        <v>0</v>
      </c>
      <c r="Y558" s="4"/>
      <c r="Z558" s="4"/>
      <c r="AA558" s="4">
        <f>C558+I558-L558-O558-U558-X558-R558</f>
        <v>0</v>
      </c>
      <c r="AB558" s="7">
        <v>45419</v>
      </c>
    </row>
    <row r="559" spans="1:28" ht="15.75" hidden="1" x14ac:dyDescent="0.25">
      <c r="A559" s="29">
        <v>45419</v>
      </c>
      <c r="B559" s="72" t="s">
        <v>111</v>
      </c>
      <c r="C559" s="25"/>
      <c r="D559" s="25" t="s">
        <v>46</v>
      </c>
      <c r="E559" s="25" t="s">
        <v>47</v>
      </c>
      <c r="F559" s="25">
        <v>3</v>
      </c>
      <c r="G559" s="25" t="s">
        <v>48</v>
      </c>
      <c r="H559" s="25">
        <v>160000</v>
      </c>
      <c r="I559" s="11">
        <f t="shared" si="93"/>
        <v>480000</v>
      </c>
      <c r="J559" s="31" t="s">
        <v>324</v>
      </c>
      <c r="K559" s="11"/>
      <c r="L559" s="4">
        <f t="shared" si="94"/>
        <v>480000</v>
      </c>
      <c r="M559" s="4">
        <v>480000</v>
      </c>
      <c r="N559" s="4"/>
      <c r="O559" s="4">
        <f t="shared" si="95"/>
        <v>0</v>
      </c>
      <c r="P559" s="4"/>
      <c r="Q559" s="4"/>
      <c r="R559" s="4">
        <f t="shared" si="96"/>
        <v>0</v>
      </c>
      <c r="S559" s="4"/>
      <c r="T559" s="4"/>
      <c r="U559" s="4">
        <f t="shared" si="97"/>
        <v>0</v>
      </c>
      <c r="V559" s="4"/>
      <c r="W559" s="4"/>
      <c r="X559" s="4">
        <f t="shared" si="98"/>
        <v>0</v>
      </c>
      <c r="Y559" s="4"/>
      <c r="Z559" s="4"/>
      <c r="AA559" s="4">
        <f>C559+I559-L559-O559-U559-X559-R559</f>
        <v>0</v>
      </c>
      <c r="AB559" s="7">
        <v>45419</v>
      </c>
    </row>
    <row r="560" spans="1:28" ht="15.75" hidden="1" x14ac:dyDescent="0.25">
      <c r="A560" s="29">
        <v>45419</v>
      </c>
      <c r="B560" s="72" t="s">
        <v>159</v>
      </c>
      <c r="C560" s="25"/>
      <c r="D560" s="25" t="s">
        <v>52</v>
      </c>
      <c r="E560" s="25" t="s">
        <v>216</v>
      </c>
      <c r="F560" s="25">
        <v>10</v>
      </c>
      <c r="G560" s="25" t="s">
        <v>27</v>
      </c>
      <c r="H560" s="25">
        <v>45000</v>
      </c>
      <c r="I560" s="11">
        <f t="shared" si="93"/>
        <v>450000</v>
      </c>
      <c r="J560" s="31" t="s">
        <v>312</v>
      </c>
      <c r="K560" s="11" t="s">
        <v>1403</v>
      </c>
      <c r="L560" s="4">
        <f t="shared" si="94"/>
        <v>0</v>
      </c>
      <c r="M560" s="4"/>
      <c r="N560" s="4"/>
      <c r="O560" s="4">
        <f t="shared" si="95"/>
        <v>450000</v>
      </c>
      <c r="P560" s="4">
        <v>450000</v>
      </c>
      <c r="Q560" s="4"/>
      <c r="R560" s="4">
        <f t="shared" si="96"/>
        <v>0</v>
      </c>
      <c r="S560" s="4"/>
      <c r="T560" s="4"/>
      <c r="U560" s="4">
        <f t="shared" si="97"/>
        <v>0</v>
      </c>
      <c r="V560" s="4"/>
      <c r="W560" s="4"/>
      <c r="X560" s="4">
        <f t="shared" si="98"/>
        <v>0</v>
      </c>
      <c r="Y560" s="4"/>
      <c r="Z560" s="4"/>
      <c r="AA560" s="4">
        <f>C560+I560-L560-O560-U560-X560-R560</f>
        <v>0</v>
      </c>
      <c r="AB560" s="7">
        <v>45419</v>
      </c>
    </row>
    <row r="561" spans="1:28" ht="15.75" hidden="1" x14ac:dyDescent="0.25">
      <c r="A561" s="29">
        <v>45419</v>
      </c>
      <c r="B561" s="72" t="s">
        <v>159</v>
      </c>
      <c r="C561" s="25"/>
      <c r="D561" s="25" t="s">
        <v>52</v>
      </c>
      <c r="E561" s="25" t="s">
        <v>189</v>
      </c>
      <c r="F561" s="25">
        <v>2</v>
      </c>
      <c r="G561" s="25" t="s">
        <v>23</v>
      </c>
      <c r="H561" s="25">
        <v>450000</v>
      </c>
      <c r="I561" s="11">
        <f t="shared" si="93"/>
        <v>900000</v>
      </c>
      <c r="J561" s="31" t="s">
        <v>312</v>
      </c>
      <c r="K561" s="11" t="s">
        <v>1403</v>
      </c>
      <c r="L561" s="4">
        <f t="shared" si="94"/>
        <v>0</v>
      </c>
      <c r="M561" s="4"/>
      <c r="N561" s="4"/>
      <c r="O561" s="4">
        <f t="shared" si="95"/>
        <v>900000</v>
      </c>
      <c r="P561" s="4">
        <v>900000</v>
      </c>
      <c r="Q561" s="4"/>
      <c r="R561" s="4">
        <f t="shared" si="96"/>
        <v>0</v>
      </c>
      <c r="S561" s="4"/>
      <c r="T561" s="4"/>
      <c r="U561" s="4">
        <f t="shared" si="97"/>
        <v>0</v>
      </c>
      <c r="V561" s="4"/>
      <c r="W561" s="4"/>
      <c r="X561" s="4">
        <f t="shared" si="98"/>
        <v>0</v>
      </c>
      <c r="Y561" s="4"/>
      <c r="Z561" s="4"/>
      <c r="AA561" s="4">
        <f>C561+I561-L561-O561-U561-X561-R561</f>
        <v>0</v>
      </c>
      <c r="AB561" s="7">
        <v>45419</v>
      </c>
    </row>
    <row r="562" spans="1:28" ht="15.75" x14ac:dyDescent="0.25">
      <c r="A562" s="29">
        <v>45419</v>
      </c>
      <c r="B562" s="72" t="s">
        <v>205</v>
      </c>
      <c r="C562" s="25"/>
      <c r="D562" s="25" t="s">
        <v>46</v>
      </c>
      <c r="E562" s="25" t="s">
        <v>53</v>
      </c>
      <c r="F562" s="25">
        <v>4</v>
      </c>
      <c r="G562" s="25" t="s">
        <v>23</v>
      </c>
      <c r="H562" s="25">
        <v>450000</v>
      </c>
      <c r="I562" s="11">
        <f t="shared" si="93"/>
        <v>1800000</v>
      </c>
      <c r="J562" s="31" t="s">
        <v>312</v>
      </c>
      <c r="K562" s="11" t="s">
        <v>1454</v>
      </c>
      <c r="L562" s="4">
        <f t="shared" si="94"/>
        <v>0</v>
      </c>
      <c r="M562" s="4"/>
      <c r="N562" s="4"/>
      <c r="O562" s="4">
        <f t="shared" si="95"/>
        <v>1800000</v>
      </c>
      <c r="P562" s="155">
        <v>1800000</v>
      </c>
      <c r="Q562" s="4"/>
      <c r="R562" s="4">
        <f t="shared" si="96"/>
        <v>0</v>
      </c>
      <c r="S562" s="4"/>
      <c r="T562" s="4"/>
      <c r="U562" s="4">
        <f t="shared" si="97"/>
        <v>0</v>
      </c>
      <c r="V562" s="4"/>
      <c r="W562" s="4"/>
      <c r="X562" s="4">
        <f t="shared" si="98"/>
        <v>0</v>
      </c>
      <c r="Y562" s="4"/>
      <c r="Z562" s="4"/>
      <c r="AA562" s="4">
        <f>C562+I562-L562-O562-U562-X562-R562</f>
        <v>0</v>
      </c>
      <c r="AB562" s="7">
        <v>45433</v>
      </c>
    </row>
    <row r="563" spans="1:28" ht="15.75" hidden="1" x14ac:dyDescent="0.25">
      <c r="A563" s="29">
        <v>45419</v>
      </c>
      <c r="B563" s="72" t="s">
        <v>99</v>
      </c>
      <c r="C563" s="25"/>
      <c r="D563" s="25"/>
      <c r="E563" s="25" t="s">
        <v>102</v>
      </c>
      <c r="F563" s="25">
        <v>32.4</v>
      </c>
      <c r="G563" s="25" t="s">
        <v>39</v>
      </c>
      <c r="H563" s="25"/>
      <c r="I563" s="11">
        <f t="shared" si="93"/>
        <v>0</v>
      </c>
      <c r="J563" s="31" t="s">
        <v>324</v>
      </c>
      <c r="K563" s="11"/>
      <c r="L563" s="4">
        <f t="shared" si="94"/>
        <v>0</v>
      </c>
      <c r="M563" s="4"/>
      <c r="N563" s="4"/>
      <c r="O563" s="4">
        <f t="shared" si="95"/>
        <v>0</v>
      </c>
      <c r="P563" s="4"/>
      <c r="Q563" s="4"/>
      <c r="R563" s="4">
        <f t="shared" si="96"/>
        <v>0</v>
      </c>
      <c r="S563" s="4"/>
      <c r="T563" s="4"/>
      <c r="U563" s="4">
        <f t="shared" si="97"/>
        <v>0</v>
      </c>
      <c r="V563" s="4"/>
      <c r="W563" s="4"/>
      <c r="X563" s="4">
        <f t="shared" si="98"/>
        <v>0</v>
      </c>
      <c r="Y563" s="4"/>
      <c r="Z563" s="4"/>
      <c r="AA563" s="4">
        <f>C563+I563-L563-O563-U563-X563-R563</f>
        <v>0</v>
      </c>
      <c r="AB563" s="7"/>
    </row>
    <row r="564" spans="1:28" ht="15.75" hidden="1" x14ac:dyDescent="0.25">
      <c r="A564" s="29">
        <v>45419</v>
      </c>
      <c r="B564" s="72" t="s">
        <v>1395</v>
      </c>
      <c r="C564" s="25"/>
      <c r="D564" s="25" t="s">
        <v>46</v>
      </c>
      <c r="E564" s="25" t="s">
        <v>42</v>
      </c>
      <c r="F564" s="25">
        <v>400</v>
      </c>
      <c r="G564" s="25" t="s">
        <v>34</v>
      </c>
      <c r="H564" s="25">
        <v>4300</v>
      </c>
      <c r="I564" s="11">
        <f t="shared" si="93"/>
        <v>1720000</v>
      </c>
      <c r="J564" s="31" t="s">
        <v>312</v>
      </c>
      <c r="K564" s="11"/>
      <c r="L564" s="4">
        <f t="shared" si="94"/>
        <v>0</v>
      </c>
      <c r="M564" s="4"/>
      <c r="N564" s="4"/>
      <c r="O564" s="4">
        <f t="shared" si="95"/>
        <v>0</v>
      </c>
      <c r="P564" s="4"/>
      <c r="Q564" s="4"/>
      <c r="R564" s="4">
        <f t="shared" si="96"/>
        <v>1720000</v>
      </c>
      <c r="S564" s="4">
        <v>1720000</v>
      </c>
      <c r="T564" s="4"/>
      <c r="U564" s="4">
        <f t="shared" si="97"/>
        <v>0</v>
      </c>
      <c r="V564" s="4"/>
      <c r="W564" s="4"/>
      <c r="X564" s="4">
        <f t="shared" si="98"/>
        <v>0</v>
      </c>
      <c r="Y564" s="4"/>
      <c r="Z564" s="4"/>
      <c r="AA564" s="4">
        <f>C564+I564-L564-O564-U564-X564-R564</f>
        <v>0</v>
      </c>
      <c r="AB564" s="7">
        <v>45419</v>
      </c>
    </row>
    <row r="565" spans="1:28" ht="15.75" hidden="1" x14ac:dyDescent="0.25">
      <c r="A565" s="29">
        <v>45419</v>
      </c>
      <c r="B565" s="72" t="s">
        <v>551</v>
      </c>
      <c r="C565" s="25"/>
      <c r="D565" s="25" t="s">
        <v>46</v>
      </c>
      <c r="E565" s="25" t="s">
        <v>108</v>
      </c>
      <c r="F565" s="25">
        <v>2600</v>
      </c>
      <c r="G565" s="25" t="s">
        <v>34</v>
      </c>
      <c r="H565" s="25">
        <v>1950</v>
      </c>
      <c r="I565" s="11">
        <f t="shared" si="93"/>
        <v>5070000</v>
      </c>
      <c r="J565" s="31" t="s">
        <v>312</v>
      </c>
      <c r="K565" s="11"/>
      <c r="L565" s="4">
        <f t="shared" si="94"/>
        <v>0</v>
      </c>
      <c r="M565" s="4"/>
      <c r="N565" s="4"/>
      <c r="O565" s="4">
        <f t="shared" si="95"/>
        <v>0</v>
      </c>
      <c r="P565" s="4"/>
      <c r="Q565" s="4"/>
      <c r="R565" s="4">
        <f t="shared" si="96"/>
        <v>5070000</v>
      </c>
      <c r="S565" s="4">
        <v>5070000</v>
      </c>
      <c r="T565" s="4"/>
      <c r="U565" s="4">
        <f t="shared" si="97"/>
        <v>0</v>
      </c>
      <c r="V565" s="4"/>
      <c r="W565" s="4"/>
      <c r="X565" s="4">
        <f t="shared" si="98"/>
        <v>0</v>
      </c>
      <c r="Y565" s="4"/>
      <c r="Z565" s="4"/>
      <c r="AA565" s="4">
        <f>C565+I565-L565-O565-U565-X565-R565</f>
        <v>0</v>
      </c>
      <c r="AB565" s="7">
        <v>45419</v>
      </c>
    </row>
    <row r="566" spans="1:28" ht="15.75" hidden="1" x14ac:dyDescent="0.25">
      <c r="A566" s="29">
        <v>45419</v>
      </c>
      <c r="B566" s="72" t="s">
        <v>96</v>
      </c>
      <c r="C566" s="25"/>
      <c r="D566" s="25" t="s">
        <v>46</v>
      </c>
      <c r="E566" s="25" t="s">
        <v>58</v>
      </c>
      <c r="F566" s="25">
        <v>1000</v>
      </c>
      <c r="G566" s="25" t="s">
        <v>34</v>
      </c>
      <c r="H566" s="25">
        <v>2250</v>
      </c>
      <c r="I566" s="11">
        <f t="shared" si="93"/>
        <v>2250000</v>
      </c>
      <c r="J566" s="31" t="s">
        <v>312</v>
      </c>
      <c r="K566" s="11"/>
      <c r="L566" s="4">
        <f t="shared" si="94"/>
        <v>0</v>
      </c>
      <c r="M566" s="4"/>
      <c r="N566" s="4"/>
      <c r="O566" s="4">
        <f t="shared" si="95"/>
        <v>2250000</v>
      </c>
      <c r="P566" s="4">
        <v>2250000</v>
      </c>
      <c r="Q566" s="4"/>
      <c r="R566" s="4">
        <f t="shared" si="96"/>
        <v>0</v>
      </c>
      <c r="S566" s="4"/>
      <c r="T566" s="4"/>
      <c r="U566" s="4">
        <f t="shared" si="97"/>
        <v>0</v>
      </c>
      <c r="V566" s="4"/>
      <c r="W566" s="4"/>
      <c r="X566" s="4">
        <f t="shared" si="98"/>
        <v>0</v>
      </c>
      <c r="Y566" s="4"/>
      <c r="Z566" s="4"/>
      <c r="AA566" s="4">
        <f>C566+I566-L566-O566-U566-X566-R566</f>
        <v>0</v>
      </c>
      <c r="AB566" s="7">
        <v>45433</v>
      </c>
    </row>
    <row r="567" spans="1:28" ht="15.75" hidden="1" x14ac:dyDescent="0.25">
      <c r="A567" s="29">
        <v>45419</v>
      </c>
      <c r="B567" s="72" t="s">
        <v>96</v>
      </c>
      <c r="C567" s="25"/>
      <c r="D567" s="25" t="s">
        <v>46</v>
      </c>
      <c r="E567" s="25" t="s">
        <v>151</v>
      </c>
      <c r="F567" s="25">
        <v>1000</v>
      </c>
      <c r="G567" s="25" t="s">
        <v>34</v>
      </c>
      <c r="H567" s="25">
        <v>1880</v>
      </c>
      <c r="I567" s="11">
        <f t="shared" si="93"/>
        <v>1880000</v>
      </c>
      <c r="J567" s="31" t="s">
        <v>324</v>
      </c>
      <c r="K567" s="11"/>
      <c r="L567" s="4">
        <f t="shared" si="94"/>
        <v>1880000</v>
      </c>
      <c r="M567" s="4">
        <v>1880000</v>
      </c>
      <c r="N567" s="4"/>
      <c r="O567" s="4">
        <f t="shared" si="95"/>
        <v>0</v>
      </c>
      <c r="P567" s="4"/>
      <c r="Q567" s="4"/>
      <c r="R567" s="4">
        <f t="shared" si="96"/>
        <v>0</v>
      </c>
      <c r="S567" s="4"/>
      <c r="T567" s="4"/>
      <c r="U567" s="4">
        <f t="shared" si="97"/>
        <v>0</v>
      </c>
      <c r="V567" s="4"/>
      <c r="W567" s="4"/>
      <c r="X567" s="4">
        <f t="shared" si="98"/>
        <v>0</v>
      </c>
      <c r="Y567" s="4"/>
      <c r="Z567" s="4"/>
      <c r="AA567" s="4">
        <f>C567+I567-L567-O567-U567-X567-R567</f>
        <v>0</v>
      </c>
      <c r="AB567" s="7">
        <v>45428</v>
      </c>
    </row>
    <row r="568" spans="1:28" ht="15.75" hidden="1" x14ac:dyDescent="0.25">
      <c r="A568" s="29">
        <v>45419</v>
      </c>
      <c r="B568" s="72" t="s">
        <v>307</v>
      </c>
      <c r="C568" s="25"/>
      <c r="D568" s="25" t="s">
        <v>52</v>
      </c>
      <c r="E568" s="25" t="s">
        <v>50</v>
      </c>
      <c r="F568" s="25">
        <v>100</v>
      </c>
      <c r="G568" s="25" t="s">
        <v>34</v>
      </c>
      <c r="H568" s="25">
        <v>3885</v>
      </c>
      <c r="I568" s="11">
        <f t="shared" si="93"/>
        <v>388500</v>
      </c>
      <c r="J568" s="31" t="s">
        <v>312</v>
      </c>
      <c r="K568" s="11"/>
      <c r="L568" s="4">
        <f t="shared" si="94"/>
        <v>0</v>
      </c>
      <c r="M568" s="4"/>
      <c r="N568" s="4"/>
      <c r="O568" s="4">
        <f t="shared" si="95"/>
        <v>0</v>
      </c>
      <c r="P568" s="4"/>
      <c r="Q568" s="4"/>
      <c r="R568" s="4">
        <f t="shared" si="96"/>
        <v>388500</v>
      </c>
      <c r="S568" s="4">
        <v>388500</v>
      </c>
      <c r="T568" s="4"/>
      <c r="U568" s="4">
        <f t="shared" si="97"/>
        <v>0</v>
      </c>
      <c r="V568" s="4"/>
      <c r="W568" s="4"/>
      <c r="X568" s="4">
        <f t="shared" si="98"/>
        <v>0</v>
      </c>
      <c r="Y568" s="4"/>
      <c r="Z568" s="4"/>
      <c r="AA568" s="4">
        <f>C568+I568-L568-O568-U568-X568-R568</f>
        <v>0</v>
      </c>
      <c r="AB568" s="7">
        <v>45419</v>
      </c>
    </row>
    <row r="569" spans="1:28" ht="15.75" hidden="1" x14ac:dyDescent="0.25">
      <c r="A569" s="29">
        <v>45419</v>
      </c>
      <c r="B569" s="72" t="s">
        <v>1113</v>
      </c>
      <c r="C569" s="25"/>
      <c r="D569" s="25" t="s">
        <v>52</v>
      </c>
      <c r="E569" s="25" t="s">
        <v>127</v>
      </c>
      <c r="F569" s="25">
        <v>2</v>
      </c>
      <c r="G569" s="25" t="s">
        <v>39</v>
      </c>
      <c r="H569" s="25">
        <v>65000</v>
      </c>
      <c r="I569" s="11">
        <f t="shared" si="93"/>
        <v>130000</v>
      </c>
      <c r="J569" s="31" t="s">
        <v>324</v>
      </c>
      <c r="K569" s="11"/>
      <c r="L569" s="4">
        <f t="shared" si="94"/>
        <v>130000</v>
      </c>
      <c r="M569" s="4">
        <v>130000</v>
      </c>
      <c r="N569" s="4"/>
      <c r="O569" s="4">
        <f t="shared" si="95"/>
        <v>0</v>
      </c>
      <c r="P569" s="4"/>
      <c r="Q569" s="4"/>
      <c r="R569" s="4">
        <f t="shared" si="96"/>
        <v>0</v>
      </c>
      <c r="S569" s="4"/>
      <c r="T569" s="4"/>
      <c r="U569" s="4">
        <f t="shared" si="97"/>
        <v>0</v>
      </c>
      <c r="V569" s="4"/>
      <c r="W569" s="4"/>
      <c r="X569" s="4">
        <f t="shared" si="98"/>
        <v>0</v>
      </c>
      <c r="Y569" s="4"/>
      <c r="Z569" s="4"/>
      <c r="AA569" s="4">
        <f>C569+I569-L569-O569-U569-X569-R569</f>
        <v>0</v>
      </c>
      <c r="AB569" s="7">
        <v>45419</v>
      </c>
    </row>
    <row r="570" spans="1:28" ht="15.75" hidden="1" x14ac:dyDescent="0.25">
      <c r="A570" s="29">
        <v>45419</v>
      </c>
      <c r="B570" s="72" t="s">
        <v>1113</v>
      </c>
      <c r="C570" s="25"/>
      <c r="D570" s="25" t="s">
        <v>52</v>
      </c>
      <c r="E570" s="25" t="s">
        <v>129</v>
      </c>
      <c r="F570" s="25">
        <v>2</v>
      </c>
      <c r="G570" s="25" t="s">
        <v>77</v>
      </c>
      <c r="H570" s="25">
        <v>65000</v>
      </c>
      <c r="I570" s="11">
        <f t="shared" si="93"/>
        <v>130000</v>
      </c>
      <c r="J570" s="31" t="s">
        <v>324</v>
      </c>
      <c r="K570" s="11"/>
      <c r="L570" s="4">
        <f t="shared" si="94"/>
        <v>130000</v>
      </c>
      <c r="M570" s="4">
        <v>130000</v>
      </c>
      <c r="N570" s="4"/>
      <c r="O570" s="4">
        <f t="shared" si="95"/>
        <v>0</v>
      </c>
      <c r="P570" s="4"/>
      <c r="Q570" s="4"/>
      <c r="R570" s="4">
        <f t="shared" si="96"/>
        <v>0</v>
      </c>
      <c r="S570" s="4"/>
      <c r="T570" s="4"/>
      <c r="U570" s="4">
        <f t="shared" si="97"/>
        <v>0</v>
      </c>
      <c r="V570" s="4"/>
      <c r="W570" s="4"/>
      <c r="X570" s="4">
        <f t="shared" si="98"/>
        <v>0</v>
      </c>
      <c r="Y570" s="4"/>
      <c r="Z570" s="4"/>
      <c r="AA570" s="4">
        <f>C570+I570-L570-O570-U570-X570-R570</f>
        <v>0</v>
      </c>
      <c r="AB570" s="7">
        <v>45419</v>
      </c>
    </row>
    <row r="571" spans="1:28" ht="15.75" hidden="1" x14ac:dyDescent="0.25">
      <c r="A571" s="29">
        <v>45419</v>
      </c>
      <c r="B571" s="72" t="s">
        <v>311</v>
      </c>
      <c r="C571" s="25"/>
      <c r="D571" s="25" t="s">
        <v>52</v>
      </c>
      <c r="E571" s="25" t="s">
        <v>208</v>
      </c>
      <c r="F571" s="25">
        <v>1500</v>
      </c>
      <c r="G571" s="25" t="s">
        <v>34</v>
      </c>
      <c r="H571" s="25">
        <v>745</v>
      </c>
      <c r="I571" s="11">
        <f t="shared" si="93"/>
        <v>1117500</v>
      </c>
      <c r="J571" s="31" t="s">
        <v>324</v>
      </c>
      <c r="K571" s="11"/>
      <c r="L571" s="4">
        <f t="shared" si="94"/>
        <v>1117500</v>
      </c>
      <c r="M571" s="4">
        <v>1117500</v>
      </c>
      <c r="N571" s="4"/>
      <c r="O571" s="4">
        <f t="shared" si="95"/>
        <v>0</v>
      </c>
      <c r="P571" s="4"/>
      <c r="Q571" s="4"/>
      <c r="R571" s="4">
        <f t="shared" si="96"/>
        <v>0</v>
      </c>
      <c r="S571" s="4"/>
      <c r="T571" s="4"/>
      <c r="U571" s="4">
        <f t="shared" si="97"/>
        <v>0</v>
      </c>
      <c r="V571" s="4"/>
      <c r="W571" s="4"/>
      <c r="X571" s="4">
        <f t="shared" si="98"/>
        <v>0</v>
      </c>
      <c r="Y571" s="4"/>
      <c r="Z571" s="4"/>
      <c r="AA571" s="4">
        <f>C571+I571-L571-O571-U571-X571-R571</f>
        <v>0</v>
      </c>
      <c r="AB571" s="7">
        <v>45419</v>
      </c>
    </row>
    <row r="572" spans="1:28" ht="15.75" hidden="1" x14ac:dyDescent="0.25">
      <c r="A572" s="29">
        <v>45419</v>
      </c>
      <c r="B572" s="25" t="s">
        <v>311</v>
      </c>
      <c r="C572" s="25"/>
      <c r="D572" s="25" t="s">
        <v>52</v>
      </c>
      <c r="E572" s="25" t="s">
        <v>145</v>
      </c>
      <c r="F572" s="41">
        <v>17.399999999999999</v>
      </c>
      <c r="G572" s="25" t="s">
        <v>39</v>
      </c>
      <c r="H572" s="25">
        <v>47000</v>
      </c>
      <c r="I572" s="11">
        <f t="shared" si="93"/>
        <v>817799.99999999988</v>
      </c>
      <c r="J572" s="31" t="s">
        <v>324</v>
      </c>
      <c r="K572" s="11"/>
      <c r="L572" s="4">
        <f t="shared" si="94"/>
        <v>817800</v>
      </c>
      <c r="M572" s="4">
        <v>817800</v>
      </c>
      <c r="N572" s="4"/>
      <c r="O572" s="4">
        <f t="shared" si="95"/>
        <v>0</v>
      </c>
      <c r="P572" s="4"/>
      <c r="Q572" s="4"/>
      <c r="R572" s="4">
        <f t="shared" si="96"/>
        <v>0</v>
      </c>
      <c r="S572" s="4"/>
      <c r="T572" s="4"/>
      <c r="U572" s="4">
        <f t="shared" si="97"/>
        <v>0</v>
      </c>
      <c r="V572" s="4"/>
      <c r="W572" s="4"/>
      <c r="X572" s="4">
        <f t="shared" si="98"/>
        <v>0</v>
      </c>
      <c r="Y572" s="4"/>
      <c r="Z572" s="4"/>
      <c r="AA572" s="82">
        <f>C572+I572-L572-O572-U572-X572-R572</f>
        <v>-1.1641532182693481E-10</v>
      </c>
      <c r="AB572" s="7">
        <v>45419</v>
      </c>
    </row>
    <row r="573" spans="1:28" ht="15.75" hidden="1" x14ac:dyDescent="0.25">
      <c r="A573" s="29">
        <v>45419</v>
      </c>
      <c r="B573" s="25" t="s">
        <v>362</v>
      </c>
      <c r="C573" s="25"/>
      <c r="D573" s="25" t="s">
        <v>46</v>
      </c>
      <c r="E573" s="25" t="s">
        <v>42</v>
      </c>
      <c r="F573" s="25">
        <v>1000</v>
      </c>
      <c r="G573" s="25" t="s">
        <v>34</v>
      </c>
      <c r="H573" s="25">
        <v>4000</v>
      </c>
      <c r="I573" s="11">
        <f t="shared" si="93"/>
        <v>4000000</v>
      </c>
      <c r="J573" s="31" t="s">
        <v>312</v>
      </c>
      <c r="K573" s="11"/>
      <c r="L573" s="4">
        <f t="shared" si="94"/>
        <v>0</v>
      </c>
      <c r="M573" s="4"/>
      <c r="N573" s="4"/>
      <c r="O573" s="4">
        <f t="shared" si="95"/>
        <v>4000000</v>
      </c>
      <c r="P573" s="4">
        <v>4000000</v>
      </c>
      <c r="Q573" s="4"/>
      <c r="R573" s="4">
        <f t="shared" si="96"/>
        <v>0</v>
      </c>
      <c r="S573" s="4"/>
      <c r="T573" s="4"/>
      <c r="U573" s="4">
        <f t="shared" si="97"/>
        <v>0</v>
      </c>
      <c r="V573" s="4"/>
      <c r="W573" s="4"/>
      <c r="X573" s="4">
        <f t="shared" si="98"/>
        <v>0</v>
      </c>
      <c r="Y573" s="4"/>
      <c r="Z573" s="4"/>
      <c r="AA573" s="4">
        <f>C573+I573-L573-O573-U573-X573-R573</f>
        <v>0</v>
      </c>
      <c r="AB573" s="7">
        <v>45420</v>
      </c>
    </row>
    <row r="574" spans="1:28" ht="15.75" hidden="1" x14ac:dyDescent="0.25">
      <c r="A574" s="29">
        <v>45419</v>
      </c>
      <c r="B574" s="72" t="s">
        <v>357</v>
      </c>
      <c r="C574" s="25"/>
      <c r="D574" s="25" t="s">
        <v>46</v>
      </c>
      <c r="E574" s="25" t="s">
        <v>157</v>
      </c>
      <c r="F574" s="25">
        <v>8</v>
      </c>
      <c r="G574" s="25" t="s">
        <v>48</v>
      </c>
      <c r="H574" s="25">
        <v>310000</v>
      </c>
      <c r="I574" s="11">
        <f t="shared" si="93"/>
        <v>2480000</v>
      </c>
      <c r="J574" s="31" t="s">
        <v>324</v>
      </c>
      <c r="K574" s="11"/>
      <c r="L574" s="4">
        <f t="shared" si="94"/>
        <v>2480000</v>
      </c>
      <c r="M574" s="4">
        <v>2480000</v>
      </c>
      <c r="N574" s="4"/>
      <c r="O574" s="4">
        <f t="shared" si="95"/>
        <v>0</v>
      </c>
      <c r="P574" s="4"/>
      <c r="Q574" s="4"/>
      <c r="R574" s="4">
        <f t="shared" si="96"/>
        <v>0</v>
      </c>
      <c r="S574" s="4"/>
      <c r="T574" s="4"/>
      <c r="U574" s="4">
        <f t="shared" si="97"/>
        <v>0</v>
      </c>
      <c r="V574" s="4"/>
      <c r="W574" s="4"/>
      <c r="X574" s="4">
        <f t="shared" si="98"/>
        <v>0</v>
      </c>
      <c r="Y574" s="4"/>
      <c r="Z574" s="4"/>
      <c r="AA574" s="4">
        <f>C574+I574-L574-O574-U574-X574-R574</f>
        <v>0</v>
      </c>
      <c r="AB574" s="7">
        <v>45419</v>
      </c>
    </row>
    <row r="575" spans="1:28" ht="15.75" hidden="1" x14ac:dyDescent="0.25">
      <c r="A575" s="24">
        <v>45419</v>
      </c>
      <c r="B575" s="25" t="s">
        <v>116</v>
      </c>
      <c r="C575" s="25"/>
      <c r="D575" s="25" t="s">
        <v>46</v>
      </c>
      <c r="E575" s="25" t="s">
        <v>135</v>
      </c>
      <c r="F575" s="25">
        <v>10</v>
      </c>
      <c r="G575" s="25" t="s">
        <v>48</v>
      </c>
      <c r="H575" s="25">
        <v>160000</v>
      </c>
      <c r="I575" s="11">
        <f t="shared" si="93"/>
        <v>1600000</v>
      </c>
      <c r="J575" s="26" t="s">
        <v>28</v>
      </c>
      <c r="K575" s="11"/>
      <c r="L575" s="4">
        <f t="shared" si="94"/>
        <v>0</v>
      </c>
      <c r="M575" s="4"/>
      <c r="N575" s="4"/>
      <c r="O575" s="4">
        <f t="shared" si="95"/>
        <v>0</v>
      </c>
      <c r="P575" s="4"/>
      <c r="Q575" s="4"/>
      <c r="R575" s="4">
        <f t="shared" si="96"/>
        <v>0</v>
      </c>
      <c r="S575" s="4"/>
      <c r="T575" s="4"/>
      <c r="U575" s="4">
        <f t="shared" si="97"/>
        <v>0</v>
      </c>
      <c r="V575" s="4"/>
      <c r="W575" s="4"/>
      <c r="X575" s="4">
        <f t="shared" si="98"/>
        <v>0</v>
      </c>
      <c r="Y575" s="4"/>
      <c r="Z575" s="4"/>
      <c r="AA575" s="4">
        <f>C575+I575-L575-O575-U575-X575-R575</f>
        <v>1600000</v>
      </c>
      <c r="AB575" s="7"/>
    </row>
    <row r="576" spans="1:28" ht="15.75" hidden="1" x14ac:dyDescent="0.25">
      <c r="A576" s="29">
        <v>45419</v>
      </c>
      <c r="B576" s="72" t="s">
        <v>261</v>
      </c>
      <c r="C576" s="25"/>
      <c r="D576" s="25" t="s">
        <v>46</v>
      </c>
      <c r="E576" s="25" t="s">
        <v>95</v>
      </c>
      <c r="F576" s="25">
        <v>500</v>
      </c>
      <c r="G576" s="25" t="s">
        <v>34</v>
      </c>
      <c r="H576" s="25">
        <v>1385</v>
      </c>
      <c r="I576" s="11">
        <f t="shared" si="93"/>
        <v>692500</v>
      </c>
      <c r="J576" s="31" t="s">
        <v>312</v>
      </c>
      <c r="K576" s="11"/>
      <c r="L576" s="4">
        <f t="shared" si="94"/>
        <v>0</v>
      </c>
      <c r="M576" s="4"/>
      <c r="N576" s="4"/>
      <c r="O576" s="4">
        <f t="shared" si="95"/>
        <v>0</v>
      </c>
      <c r="P576" s="4"/>
      <c r="Q576" s="4"/>
      <c r="R576" s="4">
        <f t="shared" si="96"/>
        <v>692500</v>
      </c>
      <c r="S576" s="4">
        <v>692500</v>
      </c>
      <c r="T576" s="4"/>
      <c r="U576" s="4">
        <f t="shared" si="97"/>
        <v>0</v>
      </c>
      <c r="V576" s="4"/>
      <c r="W576" s="4"/>
      <c r="X576" s="4">
        <f t="shared" si="98"/>
        <v>0</v>
      </c>
      <c r="Y576" s="4"/>
      <c r="Z576" s="4"/>
      <c r="AA576" s="4">
        <f>C576+I576-L576-O576-U576-X576-R576</f>
        <v>0</v>
      </c>
      <c r="AB576" s="7">
        <v>45439</v>
      </c>
    </row>
    <row r="577" spans="1:28" ht="15.75" hidden="1" x14ac:dyDescent="0.25">
      <c r="A577" s="29">
        <v>45419</v>
      </c>
      <c r="B577" s="72" t="s">
        <v>261</v>
      </c>
      <c r="C577" s="25"/>
      <c r="D577" s="25" t="s">
        <v>46</v>
      </c>
      <c r="E577" s="25" t="s">
        <v>109</v>
      </c>
      <c r="F577" s="25">
        <v>250</v>
      </c>
      <c r="G577" s="25" t="s">
        <v>34</v>
      </c>
      <c r="H577" s="25">
        <v>1090</v>
      </c>
      <c r="I577" s="11">
        <f t="shared" si="93"/>
        <v>272500</v>
      </c>
      <c r="J577" s="31" t="s">
        <v>312</v>
      </c>
      <c r="K577" s="11"/>
      <c r="L577" s="4">
        <f t="shared" si="94"/>
        <v>0</v>
      </c>
      <c r="M577" s="4"/>
      <c r="N577" s="4"/>
      <c r="O577" s="4">
        <f t="shared" si="95"/>
        <v>0</v>
      </c>
      <c r="P577" s="4"/>
      <c r="Q577" s="4"/>
      <c r="R577" s="4">
        <f t="shared" si="96"/>
        <v>272500</v>
      </c>
      <c r="S577" s="4">
        <v>272500</v>
      </c>
      <c r="T577" s="4"/>
      <c r="U577" s="4">
        <f t="shared" si="97"/>
        <v>0</v>
      </c>
      <c r="V577" s="4"/>
      <c r="W577" s="4"/>
      <c r="X577" s="4">
        <f t="shared" si="98"/>
        <v>0</v>
      </c>
      <c r="Y577" s="4"/>
      <c r="Z577" s="4"/>
      <c r="AA577" s="4">
        <f>C577+I577-L577-O577-U577-X577-R577</f>
        <v>0</v>
      </c>
      <c r="AB577" s="7">
        <v>45439</v>
      </c>
    </row>
    <row r="578" spans="1:28" ht="15.75" hidden="1" x14ac:dyDescent="0.25">
      <c r="A578" s="24">
        <v>45419</v>
      </c>
      <c r="B578" s="72" t="s">
        <v>99</v>
      </c>
      <c r="C578" s="25"/>
      <c r="D578" s="25"/>
      <c r="E578" s="25" t="s">
        <v>120</v>
      </c>
      <c r="F578" s="25">
        <v>74.099999999999994</v>
      </c>
      <c r="G578" s="25" t="s">
        <v>39</v>
      </c>
      <c r="H578" s="25"/>
      <c r="I578" s="11">
        <f t="shared" si="93"/>
        <v>0</v>
      </c>
      <c r="J578" s="31" t="s">
        <v>324</v>
      </c>
      <c r="K578" s="11"/>
      <c r="L578" s="4">
        <f t="shared" si="94"/>
        <v>0</v>
      </c>
      <c r="M578" s="4"/>
      <c r="N578" s="4"/>
      <c r="O578" s="4">
        <f t="shared" si="95"/>
        <v>0</v>
      </c>
      <c r="P578" s="4"/>
      <c r="Q578" s="4"/>
      <c r="R578" s="4">
        <f t="shared" si="96"/>
        <v>0</v>
      </c>
      <c r="S578" s="4"/>
      <c r="T578" s="4"/>
      <c r="U578" s="4">
        <f t="shared" si="97"/>
        <v>0</v>
      </c>
      <c r="V578" s="4"/>
      <c r="W578" s="4"/>
      <c r="X578" s="4">
        <f t="shared" si="98"/>
        <v>0</v>
      </c>
      <c r="Y578" s="4"/>
      <c r="Z578" s="4"/>
      <c r="AA578" s="4">
        <f>C578+I578-L578-O578-U578-X578-R578</f>
        <v>0</v>
      </c>
      <c r="AB578" s="7"/>
    </row>
    <row r="579" spans="1:28" ht="15.75" hidden="1" x14ac:dyDescent="0.25">
      <c r="A579" s="29">
        <v>45420</v>
      </c>
      <c r="B579" s="73" t="s">
        <v>287</v>
      </c>
      <c r="C579" s="27"/>
      <c r="D579" s="27" t="s">
        <v>46</v>
      </c>
      <c r="E579" s="27" t="s">
        <v>273</v>
      </c>
      <c r="F579" s="27">
        <v>27.9</v>
      </c>
      <c r="G579" s="27" t="s">
        <v>39</v>
      </c>
      <c r="H579" s="27">
        <v>47000</v>
      </c>
      <c r="I579" s="11">
        <f t="shared" ref="I579:I614" si="99">F579*H579</f>
        <v>1311300</v>
      </c>
      <c r="J579" s="31" t="s">
        <v>312</v>
      </c>
      <c r="K579" s="11"/>
      <c r="L579" s="4">
        <f>M579+N579</f>
        <v>0</v>
      </c>
      <c r="M579" s="4"/>
      <c r="N579" s="4"/>
      <c r="O579" s="4">
        <f>P579+Q579</f>
        <v>1311300</v>
      </c>
      <c r="P579" s="4">
        <v>1311300</v>
      </c>
      <c r="Q579" s="4"/>
      <c r="R579" s="4">
        <f>S579+T579</f>
        <v>0</v>
      </c>
      <c r="S579" s="4"/>
      <c r="T579" s="4"/>
      <c r="U579" s="4">
        <f>V579+W579</f>
        <v>0</v>
      </c>
      <c r="V579" s="4"/>
      <c r="W579" s="4"/>
      <c r="X579" s="4">
        <f>Y579+Z579</f>
        <v>0</v>
      </c>
      <c r="Y579" s="4"/>
      <c r="Z579" s="4"/>
      <c r="AA579" s="4">
        <f>C579+I579-L579-O579-U579-X579-R579</f>
        <v>0</v>
      </c>
      <c r="AB579" s="7">
        <v>45420</v>
      </c>
    </row>
    <row r="580" spans="1:28" ht="15.75" hidden="1" x14ac:dyDescent="0.25">
      <c r="A580" s="29">
        <v>45420</v>
      </c>
      <c r="B580" s="73" t="s">
        <v>287</v>
      </c>
      <c r="C580" s="25"/>
      <c r="D580" s="27" t="s">
        <v>46</v>
      </c>
      <c r="E580" s="25" t="s">
        <v>81</v>
      </c>
      <c r="F580" s="25">
        <v>23.6</v>
      </c>
      <c r="G580" s="25" t="s">
        <v>39</v>
      </c>
      <c r="H580" s="25">
        <v>47000</v>
      </c>
      <c r="I580" s="11">
        <f t="shared" si="99"/>
        <v>1109200</v>
      </c>
      <c r="J580" s="31" t="s">
        <v>312</v>
      </c>
      <c r="K580" s="11"/>
      <c r="L580" s="4">
        <f t="shared" ref="L580:L614" si="100">M580+N580</f>
        <v>0</v>
      </c>
      <c r="M580" s="4"/>
      <c r="N580" s="4"/>
      <c r="O580" s="4">
        <f t="shared" ref="O580:O614" si="101">P580+Q580</f>
        <v>1109200</v>
      </c>
      <c r="P580" s="4">
        <v>1109200</v>
      </c>
      <c r="Q580" s="4"/>
      <c r="R580" s="4">
        <f t="shared" ref="R580:R614" si="102">S580+T580</f>
        <v>0</v>
      </c>
      <c r="S580" s="4"/>
      <c r="T580" s="4"/>
      <c r="U580" s="4">
        <f t="shared" ref="U580:U614" si="103">V580+W580</f>
        <v>0</v>
      </c>
      <c r="V580" s="4"/>
      <c r="W580" s="4"/>
      <c r="X580" s="4">
        <f t="shared" ref="X580:X614" si="104">Y580+Z580</f>
        <v>0</v>
      </c>
      <c r="Y580" s="4"/>
      <c r="Z580" s="4"/>
      <c r="AA580" s="4">
        <f>C580+I580-L580-O580-U580-X580-R580</f>
        <v>0</v>
      </c>
      <c r="AB580" s="7">
        <v>45420</v>
      </c>
    </row>
    <row r="581" spans="1:28" ht="15.75" hidden="1" x14ac:dyDescent="0.25">
      <c r="A581" s="29">
        <v>45420</v>
      </c>
      <c r="B581" s="72" t="s">
        <v>251</v>
      </c>
      <c r="C581" s="25"/>
      <c r="D581" s="25" t="s">
        <v>46</v>
      </c>
      <c r="E581" s="25" t="s">
        <v>225</v>
      </c>
      <c r="F581" s="25">
        <v>300</v>
      </c>
      <c r="G581" s="25" t="s">
        <v>34</v>
      </c>
      <c r="H581" s="25">
        <v>3185</v>
      </c>
      <c r="I581" s="11">
        <f t="shared" si="99"/>
        <v>955500</v>
      </c>
      <c r="J581" s="31" t="s">
        <v>312</v>
      </c>
      <c r="K581" s="11" t="s">
        <v>1416</v>
      </c>
      <c r="L581" s="4">
        <f t="shared" si="100"/>
        <v>0</v>
      </c>
      <c r="M581" s="4"/>
      <c r="N581" s="4"/>
      <c r="O581" s="4">
        <f t="shared" si="101"/>
        <v>955500</v>
      </c>
      <c r="P581" s="4">
        <v>955500</v>
      </c>
      <c r="Q581" s="4"/>
      <c r="R581" s="4">
        <f t="shared" si="102"/>
        <v>0</v>
      </c>
      <c r="S581" s="4"/>
      <c r="T581" s="4"/>
      <c r="U581" s="4">
        <f t="shared" si="103"/>
        <v>0</v>
      </c>
      <c r="V581" s="4"/>
      <c r="W581" s="4"/>
      <c r="X581" s="4">
        <f t="shared" si="104"/>
        <v>0</v>
      </c>
      <c r="Y581" s="4"/>
      <c r="Z581" s="4"/>
      <c r="AA581" s="4">
        <f>C581+I581-L581-O581-U581-X581-R581</f>
        <v>0</v>
      </c>
      <c r="AB581" s="7">
        <v>45422</v>
      </c>
    </row>
    <row r="582" spans="1:28" ht="15.75" hidden="1" x14ac:dyDescent="0.25">
      <c r="A582" s="29">
        <v>45420</v>
      </c>
      <c r="B582" s="72" t="s">
        <v>256</v>
      </c>
      <c r="C582" s="25"/>
      <c r="D582" s="25" t="s">
        <v>52</v>
      </c>
      <c r="E582" s="25" t="s">
        <v>249</v>
      </c>
      <c r="F582" s="25">
        <v>700</v>
      </c>
      <c r="G582" s="25" t="s">
        <v>34</v>
      </c>
      <c r="H582" s="25">
        <v>4000</v>
      </c>
      <c r="I582" s="11">
        <f t="shared" si="99"/>
        <v>2800000</v>
      </c>
      <c r="J582" s="31" t="s">
        <v>324</v>
      </c>
      <c r="K582" s="11"/>
      <c r="L582" s="4">
        <f t="shared" si="100"/>
        <v>2800000</v>
      </c>
      <c r="M582" s="4">
        <v>200000</v>
      </c>
      <c r="N582" s="4">
        <v>2600000</v>
      </c>
      <c r="O582" s="4">
        <f t="shared" si="101"/>
        <v>0</v>
      </c>
      <c r="P582" s="4"/>
      <c r="Q582" s="4"/>
      <c r="R582" s="4">
        <f t="shared" si="102"/>
        <v>0</v>
      </c>
      <c r="S582" s="4"/>
      <c r="T582" s="4"/>
      <c r="U582" s="4">
        <f t="shared" si="103"/>
        <v>0</v>
      </c>
      <c r="V582" s="4"/>
      <c r="W582" s="4"/>
      <c r="X582" s="4">
        <f t="shared" si="104"/>
        <v>0</v>
      </c>
      <c r="Y582" s="4"/>
      <c r="Z582" s="4"/>
      <c r="AA582" s="4">
        <f>C582+I582-L582-O582-U582-X582-R582</f>
        <v>0</v>
      </c>
      <c r="AB582" s="7">
        <v>45420</v>
      </c>
    </row>
    <row r="583" spans="1:28" ht="15.75" hidden="1" x14ac:dyDescent="0.25">
      <c r="A583" s="29">
        <v>45420</v>
      </c>
      <c r="B583" s="72" t="s">
        <v>1274</v>
      </c>
      <c r="C583" s="25"/>
      <c r="D583" s="25" t="s">
        <v>52</v>
      </c>
      <c r="E583" s="25" t="s">
        <v>69</v>
      </c>
      <c r="F583" s="80">
        <v>25</v>
      </c>
      <c r="G583" s="25" t="s">
        <v>39</v>
      </c>
      <c r="H583" s="25">
        <v>180000</v>
      </c>
      <c r="I583" s="11">
        <f t="shared" si="99"/>
        <v>4500000</v>
      </c>
      <c r="J583" s="31" t="s">
        <v>324</v>
      </c>
      <c r="K583" s="11"/>
      <c r="L583" s="4">
        <f t="shared" si="100"/>
        <v>4500000</v>
      </c>
      <c r="M583" s="4">
        <v>1970000</v>
      </c>
      <c r="N583" s="4">
        <v>2530000</v>
      </c>
      <c r="O583" s="4">
        <f t="shared" si="101"/>
        <v>0</v>
      </c>
      <c r="P583" s="4"/>
      <c r="Q583" s="4"/>
      <c r="R583" s="4">
        <f t="shared" si="102"/>
        <v>0</v>
      </c>
      <c r="S583" s="4"/>
      <c r="T583" s="4"/>
      <c r="U583" s="4">
        <f t="shared" si="103"/>
        <v>0</v>
      </c>
      <c r="V583" s="4"/>
      <c r="W583" s="4"/>
      <c r="X583" s="4">
        <f t="shared" si="104"/>
        <v>0</v>
      </c>
      <c r="Y583" s="4"/>
      <c r="Z583" s="4"/>
      <c r="AA583" s="4">
        <f>C583+I583-L583-O583-U583-X583-R583</f>
        <v>0</v>
      </c>
      <c r="AB583" s="7">
        <v>45420</v>
      </c>
    </row>
    <row r="584" spans="1:28" ht="15.75" hidden="1" x14ac:dyDescent="0.25">
      <c r="A584" s="29">
        <v>45420</v>
      </c>
      <c r="B584" s="72" t="s">
        <v>354</v>
      </c>
      <c r="C584" s="25"/>
      <c r="D584" s="25" t="s">
        <v>52</v>
      </c>
      <c r="E584" s="25" t="s">
        <v>395</v>
      </c>
      <c r="F584" s="25">
        <v>500</v>
      </c>
      <c r="G584" s="25" t="s">
        <v>34</v>
      </c>
      <c r="H584" s="25">
        <v>960</v>
      </c>
      <c r="I584" s="11">
        <f t="shared" si="99"/>
        <v>480000</v>
      </c>
      <c r="J584" s="31" t="s">
        <v>312</v>
      </c>
      <c r="K584" s="11"/>
      <c r="L584" s="4">
        <f t="shared" si="100"/>
        <v>0</v>
      </c>
      <c r="M584" s="4"/>
      <c r="N584" s="4"/>
      <c r="O584" s="4">
        <f t="shared" si="101"/>
        <v>480000</v>
      </c>
      <c r="P584" s="4">
        <v>480000</v>
      </c>
      <c r="Q584" s="4"/>
      <c r="R584" s="4">
        <f t="shared" si="102"/>
        <v>0</v>
      </c>
      <c r="S584" s="4"/>
      <c r="T584" s="4"/>
      <c r="U584" s="4">
        <f t="shared" si="103"/>
        <v>0</v>
      </c>
      <c r="V584" s="4"/>
      <c r="W584" s="4"/>
      <c r="X584" s="4">
        <f t="shared" si="104"/>
        <v>0</v>
      </c>
      <c r="Y584" s="4"/>
      <c r="Z584" s="4"/>
      <c r="AA584" s="4">
        <f>C584+I584-L584-O584-U584-X584-R584</f>
        <v>0</v>
      </c>
      <c r="AB584" s="7">
        <v>45420</v>
      </c>
    </row>
    <row r="585" spans="1:28" ht="15.75" hidden="1" x14ac:dyDescent="0.25">
      <c r="A585" s="29">
        <v>45420</v>
      </c>
      <c r="B585" s="72" t="s">
        <v>1404</v>
      </c>
      <c r="C585" s="25"/>
      <c r="D585" s="25" t="s">
        <v>46</v>
      </c>
      <c r="E585" s="25" t="s">
        <v>129</v>
      </c>
      <c r="F585" s="25">
        <v>12</v>
      </c>
      <c r="G585" s="25" t="s">
        <v>77</v>
      </c>
      <c r="H585" s="25">
        <v>65000</v>
      </c>
      <c r="I585" s="11">
        <f t="shared" si="99"/>
        <v>780000</v>
      </c>
      <c r="J585" s="31" t="s">
        <v>312</v>
      </c>
      <c r="K585" s="11"/>
      <c r="L585" s="4">
        <f t="shared" si="100"/>
        <v>0</v>
      </c>
      <c r="M585" s="4"/>
      <c r="N585" s="4"/>
      <c r="O585" s="4">
        <f t="shared" si="101"/>
        <v>780000</v>
      </c>
      <c r="P585" s="4">
        <v>780000</v>
      </c>
      <c r="Q585" s="4"/>
      <c r="R585" s="4">
        <f t="shared" si="102"/>
        <v>0</v>
      </c>
      <c r="S585" s="4"/>
      <c r="T585" s="4"/>
      <c r="U585" s="4">
        <f t="shared" si="103"/>
        <v>0</v>
      </c>
      <c r="V585" s="4"/>
      <c r="W585" s="4"/>
      <c r="X585" s="4">
        <f t="shared" si="104"/>
        <v>0</v>
      </c>
      <c r="Y585" s="4"/>
      <c r="Z585" s="4"/>
      <c r="AA585" s="4">
        <f>C585+I585-L585-O585-U585-X585-R585</f>
        <v>0</v>
      </c>
      <c r="AB585" s="7">
        <v>45420</v>
      </c>
    </row>
    <row r="586" spans="1:28" ht="15.75" hidden="1" x14ac:dyDescent="0.25">
      <c r="A586" s="29">
        <v>45420</v>
      </c>
      <c r="B586" s="25" t="s">
        <v>99</v>
      </c>
      <c r="C586" s="25"/>
      <c r="D586" s="25"/>
      <c r="E586" s="25" t="s">
        <v>103</v>
      </c>
      <c r="F586" s="25">
        <v>30.7</v>
      </c>
      <c r="G586" s="25" t="s">
        <v>39</v>
      </c>
      <c r="H586" s="25"/>
      <c r="I586" s="11">
        <f t="shared" si="99"/>
        <v>0</v>
      </c>
      <c r="J586" s="26" t="s">
        <v>28</v>
      </c>
      <c r="K586" s="11"/>
      <c r="L586" s="4">
        <f t="shared" si="100"/>
        <v>0</v>
      </c>
      <c r="M586" s="4"/>
      <c r="N586" s="4"/>
      <c r="O586" s="4">
        <f t="shared" si="101"/>
        <v>0</v>
      </c>
      <c r="P586" s="4"/>
      <c r="Q586" s="4"/>
      <c r="R586" s="4">
        <f t="shared" si="102"/>
        <v>0</v>
      </c>
      <c r="S586" s="4"/>
      <c r="T586" s="4"/>
      <c r="U586" s="4">
        <f t="shared" si="103"/>
        <v>0</v>
      </c>
      <c r="V586" s="4"/>
      <c r="W586" s="4"/>
      <c r="X586" s="4">
        <f t="shared" si="104"/>
        <v>0</v>
      </c>
      <c r="Y586" s="4"/>
      <c r="Z586" s="4"/>
      <c r="AA586" s="4">
        <f>C586+I586-L586-O586-U586-X586-R586</f>
        <v>0</v>
      </c>
      <c r="AB586" s="7"/>
    </row>
    <row r="587" spans="1:28" ht="15.75" x14ac:dyDescent="0.25">
      <c r="A587" s="29">
        <v>45420</v>
      </c>
      <c r="B587" s="72" t="s">
        <v>205</v>
      </c>
      <c r="C587" s="25"/>
      <c r="D587" s="25" t="s">
        <v>46</v>
      </c>
      <c r="E587" s="25" t="s">
        <v>120</v>
      </c>
      <c r="F587" s="25">
        <v>25</v>
      </c>
      <c r="G587" s="25" t="s">
        <v>39</v>
      </c>
      <c r="H587" s="25">
        <v>47000</v>
      </c>
      <c r="I587" s="11">
        <f t="shared" si="99"/>
        <v>1175000</v>
      </c>
      <c r="J587" s="31" t="s">
        <v>312</v>
      </c>
      <c r="K587" s="11" t="s">
        <v>1453</v>
      </c>
      <c r="L587" s="4">
        <f t="shared" si="100"/>
        <v>0</v>
      </c>
      <c r="M587" s="4"/>
      <c r="N587" s="4"/>
      <c r="O587" s="4">
        <f t="shared" si="101"/>
        <v>1175000</v>
      </c>
      <c r="P587" s="155">
        <v>1175000</v>
      </c>
      <c r="Q587" s="4"/>
      <c r="R587" s="4">
        <f t="shared" si="102"/>
        <v>0</v>
      </c>
      <c r="S587" s="4"/>
      <c r="T587" s="4"/>
      <c r="U587" s="4">
        <f t="shared" si="103"/>
        <v>0</v>
      </c>
      <c r="V587" s="4"/>
      <c r="W587" s="4"/>
      <c r="X587" s="4">
        <f t="shared" si="104"/>
        <v>0</v>
      </c>
      <c r="Y587" s="4"/>
      <c r="Z587" s="4"/>
      <c r="AA587" s="4">
        <f>C587+I587-L587-O587-U587-X587-R587</f>
        <v>0</v>
      </c>
      <c r="AB587" s="7">
        <v>45433</v>
      </c>
    </row>
    <row r="588" spans="1:28" ht="15.75" x14ac:dyDescent="0.25">
      <c r="A588" s="29">
        <v>45420</v>
      </c>
      <c r="B588" s="72" t="s">
        <v>205</v>
      </c>
      <c r="C588" s="25"/>
      <c r="D588" s="25" t="s">
        <v>46</v>
      </c>
      <c r="E588" s="25" t="s">
        <v>81</v>
      </c>
      <c r="F588" s="25">
        <v>23.7</v>
      </c>
      <c r="G588" s="25" t="s">
        <v>39</v>
      </c>
      <c r="H588" s="25">
        <v>47000</v>
      </c>
      <c r="I588" s="11">
        <f t="shared" si="99"/>
        <v>1113900</v>
      </c>
      <c r="J588" s="31" t="s">
        <v>312</v>
      </c>
      <c r="K588" s="11" t="s">
        <v>1453</v>
      </c>
      <c r="L588" s="4">
        <f t="shared" si="100"/>
        <v>0</v>
      </c>
      <c r="M588" s="4"/>
      <c r="N588" s="4"/>
      <c r="O588" s="4">
        <f t="shared" si="101"/>
        <v>1113900</v>
      </c>
      <c r="P588" s="155">
        <v>1113900</v>
      </c>
      <c r="Q588" s="4"/>
      <c r="R588" s="4">
        <f t="shared" si="102"/>
        <v>0</v>
      </c>
      <c r="S588" s="4"/>
      <c r="T588" s="4"/>
      <c r="U588" s="4">
        <f t="shared" si="103"/>
        <v>0</v>
      </c>
      <c r="V588" s="4"/>
      <c r="W588" s="4"/>
      <c r="X588" s="4">
        <f t="shared" si="104"/>
        <v>0</v>
      </c>
      <c r="Y588" s="4"/>
      <c r="Z588" s="4"/>
      <c r="AA588" s="4">
        <f>C588+I588-L588-O588-U588-X588-R588</f>
        <v>0</v>
      </c>
      <c r="AB588" s="7">
        <v>45433</v>
      </c>
    </row>
    <row r="589" spans="1:28" ht="15.75" hidden="1" x14ac:dyDescent="0.25">
      <c r="A589" s="29">
        <v>45420</v>
      </c>
      <c r="B589" s="72" t="s">
        <v>1402</v>
      </c>
      <c r="C589" s="25"/>
      <c r="D589" s="25" t="s">
        <v>52</v>
      </c>
      <c r="E589" s="25" t="s">
        <v>126</v>
      </c>
      <c r="F589" s="25">
        <v>106.4</v>
      </c>
      <c r="G589" s="25" t="s">
        <v>39</v>
      </c>
      <c r="H589" s="25">
        <v>52000</v>
      </c>
      <c r="I589" s="11">
        <f t="shared" si="99"/>
        <v>5532800</v>
      </c>
      <c r="J589" s="31" t="s">
        <v>312</v>
      </c>
      <c r="K589" s="11" t="s">
        <v>1401</v>
      </c>
      <c r="L589" s="4">
        <f t="shared" si="100"/>
        <v>0</v>
      </c>
      <c r="M589" s="4"/>
      <c r="N589" s="4"/>
      <c r="O589" s="4">
        <f t="shared" si="101"/>
        <v>5532800</v>
      </c>
      <c r="P589" s="4">
        <v>5532800</v>
      </c>
      <c r="Q589" s="4"/>
      <c r="R589" s="4">
        <f t="shared" si="102"/>
        <v>0</v>
      </c>
      <c r="S589" s="4"/>
      <c r="T589" s="4"/>
      <c r="U589" s="4">
        <f t="shared" si="103"/>
        <v>0</v>
      </c>
      <c r="V589" s="4"/>
      <c r="W589" s="4"/>
      <c r="X589" s="4">
        <f t="shared" si="104"/>
        <v>0</v>
      </c>
      <c r="Y589" s="4"/>
      <c r="Z589" s="4"/>
      <c r="AA589" s="4">
        <f>C589+I589-L589-O589-U589-X589-R589</f>
        <v>0</v>
      </c>
      <c r="AB589" s="7">
        <v>45419</v>
      </c>
    </row>
    <row r="590" spans="1:28" ht="15.75" hidden="1" x14ac:dyDescent="0.25">
      <c r="A590" s="29">
        <v>45420</v>
      </c>
      <c r="B590" s="72" t="s">
        <v>1084</v>
      </c>
      <c r="C590" s="25"/>
      <c r="D590" s="25" t="s">
        <v>46</v>
      </c>
      <c r="E590" s="25" t="s">
        <v>87</v>
      </c>
      <c r="F590" s="25">
        <v>2250</v>
      </c>
      <c r="G590" s="25" t="s">
        <v>34</v>
      </c>
      <c r="H590" s="25">
        <v>1070</v>
      </c>
      <c r="I590" s="11">
        <f t="shared" si="99"/>
        <v>2407500</v>
      </c>
      <c r="J590" s="31" t="s">
        <v>324</v>
      </c>
      <c r="K590" s="11"/>
      <c r="L590" s="4">
        <f t="shared" si="100"/>
        <v>2407500</v>
      </c>
      <c r="M590" s="4">
        <v>2407500</v>
      </c>
      <c r="N590" s="4"/>
      <c r="O590" s="4">
        <f t="shared" si="101"/>
        <v>0</v>
      </c>
      <c r="P590" s="4"/>
      <c r="Q590" s="4"/>
      <c r="R590" s="4">
        <f t="shared" si="102"/>
        <v>0</v>
      </c>
      <c r="S590" s="4"/>
      <c r="T590" s="4"/>
      <c r="U590" s="4">
        <f t="shared" si="103"/>
        <v>0</v>
      </c>
      <c r="V590" s="4"/>
      <c r="W590" s="4"/>
      <c r="X590" s="4">
        <f t="shared" si="104"/>
        <v>0</v>
      </c>
      <c r="Y590" s="4"/>
      <c r="Z590" s="4"/>
      <c r="AA590" s="4">
        <f>C590+I590-L590-O590-U590-X590-R590</f>
        <v>0</v>
      </c>
      <c r="AB590" s="7">
        <v>45420</v>
      </c>
    </row>
    <row r="591" spans="1:28" ht="15.75" hidden="1" x14ac:dyDescent="0.25">
      <c r="A591" s="29">
        <v>45420</v>
      </c>
      <c r="B591" s="72" t="s">
        <v>211</v>
      </c>
      <c r="C591" s="25"/>
      <c r="D591" s="25" t="s">
        <v>52</v>
      </c>
      <c r="E591" s="25" t="s">
        <v>348</v>
      </c>
      <c r="F591" s="25">
        <v>1600</v>
      </c>
      <c r="G591" s="25" t="s">
        <v>34</v>
      </c>
      <c r="H591" s="25">
        <v>1150</v>
      </c>
      <c r="I591" s="11">
        <f t="shared" si="99"/>
        <v>1840000</v>
      </c>
      <c r="J591" s="31" t="s">
        <v>312</v>
      </c>
      <c r="K591" s="11"/>
      <c r="L591" s="4">
        <f t="shared" si="100"/>
        <v>0</v>
      </c>
      <c r="M591" s="4"/>
      <c r="N591" s="4"/>
      <c r="O591" s="4">
        <f t="shared" si="101"/>
        <v>0</v>
      </c>
      <c r="P591" s="4"/>
      <c r="Q591" s="4"/>
      <c r="R591" s="4">
        <f t="shared" si="102"/>
        <v>1840000</v>
      </c>
      <c r="S591" s="4">
        <v>1840000</v>
      </c>
      <c r="T591" s="4"/>
      <c r="U591" s="4">
        <f t="shared" si="103"/>
        <v>0</v>
      </c>
      <c r="V591" s="4"/>
      <c r="W591" s="4"/>
      <c r="X591" s="4">
        <f t="shared" si="104"/>
        <v>0</v>
      </c>
      <c r="Y591" s="4"/>
      <c r="Z591" s="4"/>
      <c r="AA591" s="4">
        <f>C591+I591-L591-O591-U591-X591-R591</f>
        <v>0</v>
      </c>
      <c r="AB591" s="7">
        <v>45425</v>
      </c>
    </row>
    <row r="592" spans="1:28" ht="15.75" hidden="1" x14ac:dyDescent="0.25">
      <c r="A592" s="29">
        <v>45420</v>
      </c>
      <c r="B592" s="72" t="s">
        <v>211</v>
      </c>
      <c r="C592" s="25"/>
      <c r="D592" s="25" t="s">
        <v>52</v>
      </c>
      <c r="E592" s="25" t="s">
        <v>109</v>
      </c>
      <c r="F592" s="25">
        <v>2750</v>
      </c>
      <c r="G592" s="25" t="s">
        <v>34</v>
      </c>
      <c r="H592" s="25">
        <v>1040</v>
      </c>
      <c r="I592" s="11">
        <f t="shared" si="99"/>
        <v>2860000</v>
      </c>
      <c r="J592" s="31" t="s">
        <v>312</v>
      </c>
      <c r="K592" s="11" t="s">
        <v>1398</v>
      </c>
      <c r="L592" s="4">
        <f t="shared" si="100"/>
        <v>0</v>
      </c>
      <c r="M592" s="4"/>
      <c r="N592" s="4"/>
      <c r="O592" s="4">
        <f t="shared" si="101"/>
        <v>2860000</v>
      </c>
      <c r="P592" s="4">
        <v>2860000</v>
      </c>
      <c r="Q592" s="4"/>
      <c r="R592" s="4">
        <f t="shared" si="102"/>
        <v>0</v>
      </c>
      <c r="S592" s="4"/>
      <c r="T592" s="4"/>
      <c r="U592" s="4">
        <f t="shared" si="103"/>
        <v>0</v>
      </c>
      <c r="V592" s="4"/>
      <c r="W592" s="4"/>
      <c r="X592" s="4">
        <f t="shared" si="104"/>
        <v>0</v>
      </c>
      <c r="Y592" s="4"/>
      <c r="Z592" s="4"/>
      <c r="AA592" s="4">
        <f>C592+I592-L592-O592-U592-X592-R592</f>
        <v>0</v>
      </c>
      <c r="AB592" s="7">
        <v>45419</v>
      </c>
    </row>
    <row r="593" spans="1:28" ht="15.75" hidden="1" x14ac:dyDescent="0.25">
      <c r="A593" s="29">
        <v>45420</v>
      </c>
      <c r="B593" s="72" t="s">
        <v>569</v>
      </c>
      <c r="C593" s="25"/>
      <c r="D593" s="25" t="s">
        <v>52</v>
      </c>
      <c r="E593" s="25" t="s">
        <v>151</v>
      </c>
      <c r="F593" s="25">
        <v>250</v>
      </c>
      <c r="G593" s="44" t="s">
        <v>34</v>
      </c>
      <c r="H593" s="25">
        <v>1830</v>
      </c>
      <c r="I593" s="11">
        <f t="shared" si="99"/>
        <v>457500</v>
      </c>
      <c r="J593" s="31" t="s">
        <v>312</v>
      </c>
      <c r="K593" s="11"/>
      <c r="L593" s="4">
        <f t="shared" si="100"/>
        <v>0</v>
      </c>
      <c r="M593" s="4"/>
      <c r="N593" s="4"/>
      <c r="O593" s="4">
        <f t="shared" si="101"/>
        <v>0</v>
      </c>
      <c r="P593" s="4"/>
      <c r="Q593" s="4"/>
      <c r="R593" s="4">
        <f t="shared" si="102"/>
        <v>457500</v>
      </c>
      <c r="S593" s="4">
        <v>457500</v>
      </c>
      <c r="T593" s="4"/>
      <c r="U593" s="4">
        <f t="shared" si="103"/>
        <v>0</v>
      </c>
      <c r="V593" s="4"/>
      <c r="W593" s="4"/>
      <c r="X593" s="4">
        <f t="shared" si="104"/>
        <v>0</v>
      </c>
      <c r="Y593" s="4"/>
      <c r="Z593" s="4"/>
      <c r="AA593" s="4">
        <f>C593+I593-L593-O593-U593-X593-R593</f>
        <v>0</v>
      </c>
      <c r="AB593" s="7">
        <v>45420</v>
      </c>
    </row>
    <row r="594" spans="1:28" ht="15.75" hidden="1" x14ac:dyDescent="0.25">
      <c r="A594" s="29">
        <v>45420</v>
      </c>
      <c r="B594" s="72" t="s">
        <v>569</v>
      </c>
      <c r="C594" s="25"/>
      <c r="D594" s="25" t="s">
        <v>52</v>
      </c>
      <c r="E594" s="25" t="s">
        <v>290</v>
      </c>
      <c r="F594" s="25">
        <v>125</v>
      </c>
      <c r="G594" s="44" t="s">
        <v>34</v>
      </c>
      <c r="H594" s="25">
        <v>2735</v>
      </c>
      <c r="I594" s="11">
        <f t="shared" si="99"/>
        <v>341875</v>
      </c>
      <c r="J594" s="31" t="s">
        <v>312</v>
      </c>
      <c r="K594" s="11"/>
      <c r="L594" s="4">
        <f t="shared" si="100"/>
        <v>0</v>
      </c>
      <c r="M594" s="4"/>
      <c r="N594" s="4"/>
      <c r="O594" s="4">
        <f t="shared" si="101"/>
        <v>0</v>
      </c>
      <c r="P594" s="4"/>
      <c r="Q594" s="4"/>
      <c r="R594" s="4">
        <f t="shared" si="102"/>
        <v>341875</v>
      </c>
      <c r="S594" s="4">
        <v>341875</v>
      </c>
      <c r="T594" s="4"/>
      <c r="U594" s="4">
        <f t="shared" si="103"/>
        <v>0</v>
      </c>
      <c r="V594" s="4"/>
      <c r="W594" s="4"/>
      <c r="X594" s="4">
        <f t="shared" si="104"/>
        <v>0</v>
      </c>
      <c r="Y594" s="4"/>
      <c r="Z594" s="4"/>
      <c r="AA594" s="4">
        <f>C594+I594-L594-O594-U594-X594-R594</f>
        <v>0</v>
      </c>
      <c r="AB594" s="7">
        <v>45420</v>
      </c>
    </row>
    <row r="595" spans="1:28" ht="15.75" hidden="1" x14ac:dyDescent="0.25">
      <c r="A595" s="29">
        <v>45420</v>
      </c>
      <c r="B595" s="72" t="s">
        <v>569</v>
      </c>
      <c r="C595" s="25"/>
      <c r="D595" s="25" t="s">
        <v>52</v>
      </c>
      <c r="E595" s="25" t="s">
        <v>108</v>
      </c>
      <c r="F595" s="25">
        <v>600</v>
      </c>
      <c r="G595" s="44" t="s">
        <v>34</v>
      </c>
      <c r="H595" s="25">
        <v>2000</v>
      </c>
      <c r="I595" s="11">
        <f t="shared" si="99"/>
        <v>1200000</v>
      </c>
      <c r="J595" s="31" t="s">
        <v>312</v>
      </c>
      <c r="K595" s="11"/>
      <c r="L595" s="4">
        <f t="shared" si="100"/>
        <v>0</v>
      </c>
      <c r="M595" s="4"/>
      <c r="N595" s="4"/>
      <c r="O595" s="4">
        <f t="shared" si="101"/>
        <v>0</v>
      </c>
      <c r="P595" s="4"/>
      <c r="Q595" s="4"/>
      <c r="R595" s="4">
        <f t="shared" si="102"/>
        <v>1200000</v>
      </c>
      <c r="S595" s="4">
        <v>1200000</v>
      </c>
      <c r="T595" s="4"/>
      <c r="U595" s="4">
        <f t="shared" si="103"/>
        <v>0</v>
      </c>
      <c r="V595" s="4"/>
      <c r="W595" s="4"/>
      <c r="X595" s="4">
        <f t="shared" si="104"/>
        <v>0</v>
      </c>
      <c r="Y595" s="4"/>
      <c r="Z595" s="4"/>
      <c r="AA595" s="4">
        <f>C595+I595-L595-O595-U595-X595-R595</f>
        <v>0</v>
      </c>
      <c r="AB595" s="7">
        <v>45420</v>
      </c>
    </row>
    <row r="596" spans="1:28" ht="15.75" hidden="1" x14ac:dyDescent="0.25">
      <c r="A596" s="29">
        <v>45420</v>
      </c>
      <c r="B596" s="72" t="s">
        <v>1405</v>
      </c>
      <c r="C596" s="25"/>
      <c r="D596" s="25" t="s">
        <v>52</v>
      </c>
      <c r="E596" s="25" t="s">
        <v>148</v>
      </c>
      <c r="F596" s="25">
        <v>2</v>
      </c>
      <c r="G596" s="44" t="s">
        <v>23</v>
      </c>
      <c r="H596" s="25">
        <v>450000</v>
      </c>
      <c r="I596" s="11">
        <f t="shared" si="99"/>
        <v>900000</v>
      </c>
      <c r="J596" s="31" t="s">
        <v>312</v>
      </c>
      <c r="K596" s="11" t="s">
        <v>1406</v>
      </c>
      <c r="L596" s="4">
        <f t="shared" si="100"/>
        <v>0</v>
      </c>
      <c r="M596" s="4"/>
      <c r="N596" s="4"/>
      <c r="O596" s="4">
        <f t="shared" si="101"/>
        <v>900000</v>
      </c>
      <c r="P596" s="4">
        <v>900000</v>
      </c>
      <c r="Q596" s="4"/>
      <c r="R596" s="4">
        <f t="shared" si="102"/>
        <v>0</v>
      </c>
      <c r="S596" s="4"/>
      <c r="T596" s="4"/>
      <c r="U596" s="4">
        <f t="shared" si="103"/>
        <v>0</v>
      </c>
      <c r="V596" s="4"/>
      <c r="W596" s="4"/>
      <c r="X596" s="4">
        <f t="shared" si="104"/>
        <v>0</v>
      </c>
      <c r="Y596" s="4"/>
      <c r="Z596" s="4"/>
      <c r="AA596" s="4">
        <f>C596+I596-L596-O596-U596-X596-R596</f>
        <v>0</v>
      </c>
      <c r="AB596" s="7">
        <v>45420</v>
      </c>
    </row>
    <row r="597" spans="1:28" ht="15.75" hidden="1" x14ac:dyDescent="0.25">
      <c r="A597" s="29">
        <v>45420</v>
      </c>
      <c r="B597" s="72" t="s">
        <v>256</v>
      </c>
      <c r="C597" s="25"/>
      <c r="D597" s="25" t="s">
        <v>52</v>
      </c>
      <c r="E597" s="25" t="s">
        <v>259</v>
      </c>
      <c r="F597" s="25">
        <v>1500</v>
      </c>
      <c r="G597" s="44" t="s">
        <v>34</v>
      </c>
      <c r="H597" s="25">
        <v>835</v>
      </c>
      <c r="I597" s="11">
        <f t="shared" si="99"/>
        <v>1252500</v>
      </c>
      <c r="J597" s="31" t="s">
        <v>324</v>
      </c>
      <c r="K597" s="11"/>
      <c r="L597" s="4">
        <f t="shared" si="100"/>
        <v>1252500</v>
      </c>
      <c r="M597" s="4">
        <v>1252500</v>
      </c>
      <c r="N597" s="4"/>
      <c r="O597" s="4">
        <f t="shared" si="101"/>
        <v>0</v>
      </c>
      <c r="P597" s="4"/>
      <c r="Q597" s="4"/>
      <c r="R597" s="4">
        <f t="shared" si="102"/>
        <v>0</v>
      </c>
      <c r="S597" s="4"/>
      <c r="T597" s="4"/>
      <c r="U597" s="4">
        <f t="shared" si="103"/>
        <v>0</v>
      </c>
      <c r="V597" s="4"/>
      <c r="W597" s="4"/>
      <c r="X597" s="4">
        <f t="shared" si="104"/>
        <v>0</v>
      </c>
      <c r="Y597" s="4"/>
      <c r="Z597" s="4"/>
      <c r="AA597" s="4">
        <f>C597+I597-L597-O597-U597-X597-R597</f>
        <v>0</v>
      </c>
      <c r="AB597" s="7">
        <v>45420</v>
      </c>
    </row>
    <row r="598" spans="1:28" ht="15.75" hidden="1" x14ac:dyDescent="0.25">
      <c r="A598" s="29">
        <v>45420</v>
      </c>
      <c r="B598" s="72" t="s">
        <v>256</v>
      </c>
      <c r="C598" s="25"/>
      <c r="D598" s="25" t="s">
        <v>52</v>
      </c>
      <c r="E598" s="25" t="s">
        <v>129</v>
      </c>
      <c r="F598" s="25">
        <v>2</v>
      </c>
      <c r="G598" s="44" t="s">
        <v>77</v>
      </c>
      <c r="H598" s="25">
        <v>65000</v>
      </c>
      <c r="I598" s="11">
        <f t="shared" si="99"/>
        <v>130000</v>
      </c>
      <c r="J598" s="31" t="s">
        <v>324</v>
      </c>
      <c r="K598" s="11"/>
      <c r="L598" s="4">
        <f t="shared" si="100"/>
        <v>130000</v>
      </c>
      <c r="M598" s="4">
        <v>130000</v>
      </c>
      <c r="N598" s="4"/>
      <c r="O598" s="4">
        <f t="shared" si="101"/>
        <v>0</v>
      </c>
      <c r="P598" s="4"/>
      <c r="Q598" s="4"/>
      <c r="R598" s="4">
        <f t="shared" si="102"/>
        <v>0</v>
      </c>
      <c r="S598" s="4"/>
      <c r="T598" s="4"/>
      <c r="U598" s="4">
        <f t="shared" si="103"/>
        <v>0</v>
      </c>
      <c r="V598" s="4"/>
      <c r="W598" s="4"/>
      <c r="X598" s="4">
        <f t="shared" si="104"/>
        <v>0</v>
      </c>
      <c r="Y598" s="4"/>
      <c r="Z598" s="4"/>
      <c r="AA598" s="4">
        <f>C598+I598-L598-O598-U598-X598-R598</f>
        <v>0</v>
      </c>
      <c r="AB598" s="7">
        <v>45420</v>
      </c>
    </row>
    <row r="599" spans="1:28" ht="15.75" hidden="1" x14ac:dyDescent="0.25">
      <c r="A599" s="29">
        <v>45420</v>
      </c>
      <c r="B599" s="72" t="s">
        <v>256</v>
      </c>
      <c r="C599" s="25"/>
      <c r="D599" s="25" t="s">
        <v>52</v>
      </c>
      <c r="E599" s="25" t="s">
        <v>217</v>
      </c>
      <c r="F599" s="25">
        <v>2.5</v>
      </c>
      <c r="G599" s="44" t="s">
        <v>39</v>
      </c>
      <c r="H599" s="25">
        <v>87000</v>
      </c>
      <c r="I599" s="11">
        <f t="shared" si="99"/>
        <v>217500</v>
      </c>
      <c r="J599" s="31" t="s">
        <v>324</v>
      </c>
      <c r="K599" s="11"/>
      <c r="L599" s="4">
        <f t="shared" si="100"/>
        <v>217500</v>
      </c>
      <c r="M599" s="4">
        <v>217500</v>
      </c>
      <c r="N599" s="4"/>
      <c r="O599" s="4">
        <f t="shared" si="101"/>
        <v>0</v>
      </c>
      <c r="P599" s="4"/>
      <c r="Q599" s="4"/>
      <c r="R599" s="4">
        <f t="shared" si="102"/>
        <v>0</v>
      </c>
      <c r="S599" s="4"/>
      <c r="T599" s="4"/>
      <c r="U599" s="4">
        <f t="shared" si="103"/>
        <v>0</v>
      </c>
      <c r="V599" s="4"/>
      <c r="W599" s="4"/>
      <c r="X599" s="4">
        <f t="shared" si="104"/>
        <v>0</v>
      </c>
      <c r="Y599" s="4"/>
      <c r="Z599" s="4"/>
      <c r="AA599" s="4">
        <f>C599+I599-L599-O599-U599-X599-R599</f>
        <v>0</v>
      </c>
      <c r="AB599" s="7">
        <v>45420</v>
      </c>
    </row>
    <row r="600" spans="1:28" ht="15.75" hidden="1" x14ac:dyDescent="0.25">
      <c r="A600" s="29">
        <v>45420</v>
      </c>
      <c r="B600" s="72" t="s">
        <v>1010</v>
      </c>
      <c r="C600" s="25"/>
      <c r="D600" s="25" t="s">
        <v>52</v>
      </c>
      <c r="E600" s="25" t="s">
        <v>135</v>
      </c>
      <c r="F600" s="25">
        <v>3</v>
      </c>
      <c r="G600" s="44" t="s">
        <v>48</v>
      </c>
      <c r="H600" s="25">
        <v>160000</v>
      </c>
      <c r="I600" s="11">
        <f t="shared" si="99"/>
        <v>480000</v>
      </c>
      <c r="J600" s="31" t="s">
        <v>312</v>
      </c>
      <c r="K600" s="11"/>
      <c r="L600" s="4">
        <f t="shared" si="100"/>
        <v>0</v>
      </c>
      <c r="M600" s="4"/>
      <c r="N600" s="4"/>
      <c r="O600" s="4">
        <f t="shared" si="101"/>
        <v>0</v>
      </c>
      <c r="P600" s="4"/>
      <c r="Q600" s="4"/>
      <c r="R600" s="4">
        <f t="shared" si="102"/>
        <v>0</v>
      </c>
      <c r="S600" s="4"/>
      <c r="T600" s="4"/>
      <c r="U600" s="4">
        <f t="shared" si="103"/>
        <v>0</v>
      </c>
      <c r="V600" s="4"/>
      <c r="W600" s="4"/>
      <c r="X600" s="4">
        <f t="shared" si="104"/>
        <v>480000</v>
      </c>
      <c r="Y600" s="4">
        <v>480000</v>
      </c>
      <c r="Z600" s="4"/>
      <c r="AA600" s="4">
        <f>C600+I600-L600-O600-U600-X600-R600</f>
        <v>0</v>
      </c>
      <c r="AB600" s="7">
        <v>45420</v>
      </c>
    </row>
    <row r="601" spans="1:28" ht="15.75" hidden="1" x14ac:dyDescent="0.25">
      <c r="A601" s="29">
        <v>45420</v>
      </c>
      <c r="B601" s="72" t="s">
        <v>501</v>
      </c>
      <c r="C601" s="25"/>
      <c r="D601" s="25" t="s">
        <v>52</v>
      </c>
      <c r="E601" s="25" t="s">
        <v>133</v>
      </c>
      <c r="F601" s="25">
        <v>200</v>
      </c>
      <c r="G601" s="44" t="s">
        <v>34</v>
      </c>
      <c r="H601" s="25">
        <v>3497</v>
      </c>
      <c r="I601" s="11">
        <f t="shared" si="99"/>
        <v>699400</v>
      </c>
      <c r="J601" s="31" t="s">
        <v>312</v>
      </c>
      <c r="K601" s="11"/>
      <c r="L601" s="4">
        <f t="shared" si="100"/>
        <v>0</v>
      </c>
      <c r="M601" s="4"/>
      <c r="N601" s="4"/>
      <c r="O601" s="4">
        <f t="shared" si="101"/>
        <v>699400</v>
      </c>
      <c r="P601" s="4">
        <v>699400</v>
      </c>
      <c r="Q601" s="4"/>
      <c r="R601" s="4">
        <f t="shared" si="102"/>
        <v>0</v>
      </c>
      <c r="S601" s="4"/>
      <c r="T601" s="4"/>
      <c r="U601" s="4">
        <f t="shared" si="103"/>
        <v>0</v>
      </c>
      <c r="V601" s="4"/>
      <c r="W601" s="4"/>
      <c r="X601" s="4">
        <f t="shared" si="104"/>
        <v>0</v>
      </c>
      <c r="Y601" s="4"/>
      <c r="Z601" s="4"/>
      <c r="AA601" s="4">
        <f>C601+I601-L601-O601-U601-X601-R601</f>
        <v>0</v>
      </c>
      <c r="AB601" s="7">
        <v>45407</v>
      </c>
    </row>
    <row r="602" spans="1:28" ht="15.75" hidden="1" x14ac:dyDescent="0.25">
      <c r="A602" s="29">
        <v>45420</v>
      </c>
      <c r="B602" s="72" t="s">
        <v>253</v>
      </c>
      <c r="C602" s="25"/>
      <c r="D602" s="25" t="s">
        <v>46</v>
      </c>
      <c r="E602" s="25" t="s">
        <v>189</v>
      </c>
      <c r="F602" s="25">
        <v>5</v>
      </c>
      <c r="G602" s="44" t="s">
        <v>23</v>
      </c>
      <c r="H602" s="25">
        <v>450000</v>
      </c>
      <c r="I602" s="11">
        <f t="shared" si="99"/>
        <v>2250000</v>
      </c>
      <c r="J602" s="26" t="s">
        <v>28</v>
      </c>
      <c r="K602" s="11"/>
      <c r="L602" s="4">
        <f t="shared" si="100"/>
        <v>0</v>
      </c>
      <c r="M602" s="4"/>
      <c r="N602" s="4"/>
      <c r="O602" s="4">
        <f t="shared" si="101"/>
        <v>0</v>
      </c>
      <c r="P602" s="4"/>
      <c r="Q602" s="4"/>
      <c r="R602" s="4">
        <f t="shared" si="102"/>
        <v>0</v>
      </c>
      <c r="S602" s="4"/>
      <c r="T602" s="4"/>
      <c r="U602" s="4">
        <f t="shared" si="103"/>
        <v>0</v>
      </c>
      <c r="V602" s="4"/>
      <c r="W602" s="4"/>
      <c r="X602" s="4">
        <f t="shared" si="104"/>
        <v>0</v>
      </c>
      <c r="Y602" s="4"/>
      <c r="Z602" s="4"/>
      <c r="AA602" s="4">
        <f>C602+I602-L602-O602-U602-X602-R602</f>
        <v>2250000</v>
      </c>
      <c r="AB602" s="7"/>
    </row>
    <row r="603" spans="1:28" ht="15.75" hidden="1" x14ac:dyDescent="0.25">
      <c r="A603" s="29">
        <v>45420</v>
      </c>
      <c r="B603" s="72" t="s">
        <v>253</v>
      </c>
      <c r="C603" s="25"/>
      <c r="D603" s="25" t="s">
        <v>46</v>
      </c>
      <c r="E603" s="25" t="s">
        <v>53</v>
      </c>
      <c r="F603" s="25">
        <v>5</v>
      </c>
      <c r="G603" s="44" t="s">
        <v>23</v>
      </c>
      <c r="H603" s="25">
        <v>450000</v>
      </c>
      <c r="I603" s="11">
        <f t="shared" si="99"/>
        <v>2250000</v>
      </c>
      <c r="J603" s="26" t="s">
        <v>28</v>
      </c>
      <c r="K603" s="11"/>
      <c r="L603" s="4">
        <f t="shared" si="100"/>
        <v>0</v>
      </c>
      <c r="M603" s="4"/>
      <c r="N603" s="4"/>
      <c r="O603" s="4">
        <f t="shared" si="101"/>
        <v>0</v>
      </c>
      <c r="P603" s="4"/>
      <c r="Q603" s="4"/>
      <c r="R603" s="4">
        <f t="shared" si="102"/>
        <v>0</v>
      </c>
      <c r="S603" s="4"/>
      <c r="T603" s="4"/>
      <c r="U603" s="4">
        <f t="shared" si="103"/>
        <v>0</v>
      </c>
      <c r="V603" s="4"/>
      <c r="W603" s="4"/>
      <c r="X603" s="4">
        <f t="shared" si="104"/>
        <v>0</v>
      </c>
      <c r="Y603" s="4"/>
      <c r="Z603" s="4"/>
      <c r="AA603" s="4">
        <f>C603+I603-L603-O603-U603-X603-R603</f>
        <v>2250000</v>
      </c>
      <c r="AB603" s="7"/>
    </row>
    <row r="604" spans="1:28" ht="15.75" hidden="1" x14ac:dyDescent="0.25">
      <c r="A604" s="29">
        <v>45420</v>
      </c>
      <c r="B604" s="25" t="s">
        <v>203</v>
      </c>
      <c r="C604" s="25"/>
      <c r="D604" s="25" t="s">
        <v>46</v>
      </c>
      <c r="E604" s="25" t="s">
        <v>106</v>
      </c>
      <c r="F604" s="25">
        <v>34.4</v>
      </c>
      <c r="G604" s="25" t="s">
        <v>39</v>
      </c>
      <c r="H604" s="25">
        <v>47000</v>
      </c>
      <c r="I604" s="11">
        <f t="shared" si="99"/>
        <v>1616800</v>
      </c>
      <c r="J604" s="31" t="s">
        <v>324</v>
      </c>
      <c r="K604" s="11"/>
      <c r="L604" s="4">
        <f t="shared" si="100"/>
        <v>1616800</v>
      </c>
      <c r="M604" s="4">
        <v>1260000</v>
      </c>
      <c r="N604" s="4">
        <v>356800</v>
      </c>
      <c r="O604" s="4">
        <f t="shared" si="101"/>
        <v>0</v>
      </c>
      <c r="P604" s="4"/>
      <c r="Q604" s="4"/>
      <c r="R604" s="4">
        <f t="shared" si="102"/>
        <v>0</v>
      </c>
      <c r="S604" s="4"/>
      <c r="T604" s="4"/>
      <c r="U604" s="4">
        <f t="shared" si="103"/>
        <v>0</v>
      </c>
      <c r="V604" s="4"/>
      <c r="W604" s="4"/>
      <c r="X604" s="4">
        <f t="shared" si="104"/>
        <v>0</v>
      </c>
      <c r="Y604" s="4"/>
      <c r="Z604" s="4"/>
      <c r="AA604" s="4">
        <f>C604+I604-L604-O604-U604-X604-R604</f>
        <v>0</v>
      </c>
      <c r="AB604" s="7">
        <v>45420</v>
      </c>
    </row>
    <row r="605" spans="1:28" ht="15.75" hidden="1" x14ac:dyDescent="0.25">
      <c r="A605" s="29">
        <v>45420</v>
      </c>
      <c r="B605" s="25" t="s">
        <v>311</v>
      </c>
      <c r="C605" s="25"/>
      <c r="D605" s="25" t="s">
        <v>46</v>
      </c>
      <c r="E605" s="25" t="s">
        <v>115</v>
      </c>
      <c r="F605" s="25">
        <v>13.6</v>
      </c>
      <c r="G605" s="25" t="s">
        <v>39</v>
      </c>
      <c r="H605" s="25">
        <v>47000</v>
      </c>
      <c r="I605" s="11">
        <f t="shared" si="99"/>
        <v>639200</v>
      </c>
      <c r="J605" s="31" t="s">
        <v>324</v>
      </c>
      <c r="K605" s="11"/>
      <c r="L605" s="4">
        <f t="shared" si="100"/>
        <v>639200</v>
      </c>
      <c r="M605" s="4">
        <v>520000</v>
      </c>
      <c r="N605" s="4">
        <v>119200</v>
      </c>
      <c r="O605" s="4">
        <f t="shared" si="101"/>
        <v>0</v>
      </c>
      <c r="P605" s="4"/>
      <c r="Q605" s="4"/>
      <c r="R605" s="4">
        <f t="shared" si="102"/>
        <v>0</v>
      </c>
      <c r="S605" s="4"/>
      <c r="T605" s="4"/>
      <c r="U605" s="4">
        <f t="shared" si="103"/>
        <v>0</v>
      </c>
      <c r="V605" s="4"/>
      <c r="W605" s="4"/>
      <c r="X605" s="4">
        <f t="shared" si="104"/>
        <v>0</v>
      </c>
      <c r="Y605" s="4"/>
      <c r="Z605" s="4"/>
      <c r="AA605" s="4">
        <f>C605+I605-L605-O605-U605-X605-R605</f>
        <v>0</v>
      </c>
      <c r="AB605" s="7">
        <v>45420</v>
      </c>
    </row>
    <row r="606" spans="1:28" ht="15.75" hidden="1" x14ac:dyDescent="0.25">
      <c r="A606" s="29">
        <v>45420</v>
      </c>
      <c r="B606" s="72" t="s">
        <v>311</v>
      </c>
      <c r="C606" s="25"/>
      <c r="D606" s="25" t="s">
        <v>46</v>
      </c>
      <c r="E606" s="25" t="s">
        <v>108</v>
      </c>
      <c r="F606" s="25">
        <v>1200</v>
      </c>
      <c r="G606" s="25" t="s">
        <v>34</v>
      </c>
      <c r="H606" s="25">
        <v>2000</v>
      </c>
      <c r="I606" s="11">
        <f t="shared" si="99"/>
        <v>2400000</v>
      </c>
      <c r="J606" s="31" t="s">
        <v>324</v>
      </c>
      <c r="K606" s="11"/>
      <c r="L606" s="4">
        <f t="shared" si="100"/>
        <v>2400000</v>
      </c>
      <c r="M606" s="4"/>
      <c r="N606" s="4">
        <v>2400000</v>
      </c>
      <c r="O606" s="4">
        <f t="shared" si="101"/>
        <v>0</v>
      </c>
      <c r="P606" s="4"/>
      <c r="Q606" s="4"/>
      <c r="R606" s="4">
        <f t="shared" si="102"/>
        <v>0</v>
      </c>
      <c r="S606" s="4"/>
      <c r="T606" s="4"/>
      <c r="U606" s="4">
        <f t="shared" si="103"/>
        <v>0</v>
      </c>
      <c r="V606" s="4"/>
      <c r="W606" s="4"/>
      <c r="X606" s="4">
        <f t="shared" si="104"/>
        <v>0</v>
      </c>
      <c r="Y606" s="4"/>
      <c r="Z606" s="4"/>
      <c r="AA606" s="4">
        <f>C606+I606-L606-O606-U606-X606-R606</f>
        <v>0</v>
      </c>
      <c r="AB606" s="7">
        <v>45420</v>
      </c>
    </row>
    <row r="607" spans="1:28" ht="15.75" hidden="1" x14ac:dyDescent="0.25">
      <c r="A607" s="29">
        <v>45420</v>
      </c>
      <c r="B607" s="72" t="s">
        <v>72</v>
      </c>
      <c r="C607" s="25"/>
      <c r="D607" s="25" t="s">
        <v>46</v>
      </c>
      <c r="E607" s="25" t="s">
        <v>230</v>
      </c>
      <c r="F607" s="25">
        <v>100</v>
      </c>
      <c r="G607" s="25" t="s">
        <v>27</v>
      </c>
      <c r="H607" s="25">
        <v>16000</v>
      </c>
      <c r="I607" s="11">
        <f t="shared" si="99"/>
        <v>1600000</v>
      </c>
      <c r="J607" s="31" t="s">
        <v>312</v>
      </c>
      <c r="K607" s="11"/>
      <c r="L607" s="4">
        <f t="shared" si="100"/>
        <v>0</v>
      </c>
      <c r="M607" s="4"/>
      <c r="N607" s="4"/>
      <c r="O607" s="4">
        <f t="shared" si="101"/>
        <v>1600000</v>
      </c>
      <c r="P607" s="4">
        <v>1600000</v>
      </c>
      <c r="Q607" s="4"/>
      <c r="R607" s="4">
        <f t="shared" si="102"/>
        <v>0</v>
      </c>
      <c r="S607" s="4"/>
      <c r="T607" s="4"/>
      <c r="U607" s="4">
        <f t="shared" si="103"/>
        <v>0</v>
      </c>
      <c r="V607" s="4"/>
      <c r="W607" s="4"/>
      <c r="X607" s="4">
        <f t="shared" si="104"/>
        <v>0</v>
      </c>
      <c r="Y607" s="4"/>
      <c r="Z607" s="4"/>
      <c r="AA607" s="4">
        <f>C607+I607-L607-O607-U607-X607-R607</f>
        <v>0</v>
      </c>
      <c r="AB607" s="7">
        <v>45420</v>
      </c>
    </row>
    <row r="608" spans="1:28" ht="15.75" hidden="1" x14ac:dyDescent="0.25">
      <c r="A608" s="29">
        <v>45420</v>
      </c>
      <c r="B608" s="72" t="s">
        <v>72</v>
      </c>
      <c r="C608" s="25"/>
      <c r="D608" s="25" t="s">
        <v>46</v>
      </c>
      <c r="E608" s="25" t="s">
        <v>26</v>
      </c>
      <c r="F608" s="25">
        <v>100</v>
      </c>
      <c r="G608" s="25" t="s">
        <v>27</v>
      </c>
      <c r="H608" s="25">
        <v>14000</v>
      </c>
      <c r="I608" s="11">
        <f t="shared" si="99"/>
        <v>1400000</v>
      </c>
      <c r="J608" s="31" t="s">
        <v>312</v>
      </c>
      <c r="K608" s="11"/>
      <c r="L608" s="4">
        <f t="shared" si="100"/>
        <v>0</v>
      </c>
      <c r="M608" s="4"/>
      <c r="N608" s="4"/>
      <c r="O608" s="4">
        <f t="shared" si="101"/>
        <v>1400000</v>
      </c>
      <c r="P608" s="4">
        <v>1400000</v>
      </c>
      <c r="Q608" s="4"/>
      <c r="R608" s="4">
        <f t="shared" si="102"/>
        <v>0</v>
      </c>
      <c r="S608" s="4"/>
      <c r="T608" s="4"/>
      <c r="U608" s="4">
        <f t="shared" si="103"/>
        <v>0</v>
      </c>
      <c r="V608" s="4"/>
      <c r="W608" s="4"/>
      <c r="X608" s="4">
        <f t="shared" si="104"/>
        <v>0</v>
      </c>
      <c r="Y608" s="4"/>
      <c r="Z608" s="4"/>
      <c r="AA608" s="4">
        <f>C608+I608-L608-O608-U608-X608-R608</f>
        <v>0</v>
      </c>
      <c r="AB608" s="7">
        <v>45420</v>
      </c>
    </row>
    <row r="609" spans="1:28" ht="15.75" hidden="1" x14ac:dyDescent="0.25">
      <c r="A609" s="29">
        <v>45420</v>
      </c>
      <c r="B609" s="72" t="s">
        <v>72</v>
      </c>
      <c r="C609" s="25"/>
      <c r="D609" s="25" t="s">
        <v>46</v>
      </c>
      <c r="E609" s="25" t="s">
        <v>607</v>
      </c>
      <c r="F609" s="25">
        <v>50</v>
      </c>
      <c r="G609" s="25" t="s">
        <v>27</v>
      </c>
      <c r="H609" s="25">
        <v>30000</v>
      </c>
      <c r="I609" s="11">
        <f t="shared" si="99"/>
        <v>1500000</v>
      </c>
      <c r="J609" s="31" t="s">
        <v>312</v>
      </c>
      <c r="K609" s="11"/>
      <c r="L609" s="4">
        <f t="shared" si="100"/>
        <v>0</v>
      </c>
      <c r="M609" s="4"/>
      <c r="N609" s="4"/>
      <c r="O609" s="4">
        <f t="shared" si="101"/>
        <v>1500000</v>
      </c>
      <c r="P609" s="4">
        <v>1500000</v>
      </c>
      <c r="Q609" s="4"/>
      <c r="R609" s="4">
        <f t="shared" si="102"/>
        <v>0</v>
      </c>
      <c r="S609" s="4"/>
      <c r="T609" s="4"/>
      <c r="U609" s="4">
        <f t="shared" si="103"/>
        <v>0</v>
      </c>
      <c r="V609" s="4"/>
      <c r="W609" s="4"/>
      <c r="X609" s="4">
        <f t="shared" si="104"/>
        <v>0</v>
      </c>
      <c r="Y609" s="4"/>
      <c r="Z609" s="4"/>
      <c r="AA609" s="4">
        <f>C609+I609-L609-O609-U609-X609-R609</f>
        <v>0</v>
      </c>
      <c r="AB609" s="7">
        <v>45420</v>
      </c>
    </row>
    <row r="610" spans="1:28" ht="15.75" hidden="1" x14ac:dyDescent="0.25">
      <c r="A610" s="29">
        <v>45420</v>
      </c>
      <c r="B610" s="72" t="s">
        <v>307</v>
      </c>
      <c r="C610" s="25"/>
      <c r="D610" s="25" t="s">
        <v>46</v>
      </c>
      <c r="E610" s="25" t="s">
        <v>50</v>
      </c>
      <c r="F610" s="25">
        <v>200</v>
      </c>
      <c r="G610" s="25" t="s">
        <v>34</v>
      </c>
      <c r="H610" s="25">
        <v>3885</v>
      </c>
      <c r="I610" s="11">
        <f t="shared" si="99"/>
        <v>777000</v>
      </c>
      <c r="J610" s="31" t="s">
        <v>312</v>
      </c>
      <c r="K610" s="11"/>
      <c r="L610" s="4">
        <f t="shared" si="100"/>
        <v>0</v>
      </c>
      <c r="M610" s="4"/>
      <c r="N610" s="4"/>
      <c r="O610" s="4">
        <f t="shared" si="101"/>
        <v>0</v>
      </c>
      <c r="P610" s="4"/>
      <c r="Q610" s="4"/>
      <c r="R610" s="4">
        <f t="shared" si="102"/>
        <v>777000</v>
      </c>
      <c r="S610" s="4">
        <v>777000</v>
      </c>
      <c r="T610" s="4"/>
      <c r="U610" s="4">
        <f t="shared" si="103"/>
        <v>0</v>
      </c>
      <c r="V610" s="4"/>
      <c r="W610" s="4"/>
      <c r="X610" s="4">
        <f t="shared" si="104"/>
        <v>0</v>
      </c>
      <c r="Y610" s="4"/>
      <c r="Z610" s="4"/>
      <c r="AA610" s="4">
        <f>C610+I610-L610-O610-U610-X610-R610</f>
        <v>0</v>
      </c>
      <c r="AB610" s="7">
        <v>45420</v>
      </c>
    </row>
    <row r="611" spans="1:28" ht="15.75" hidden="1" x14ac:dyDescent="0.25">
      <c r="A611" s="29">
        <v>45420</v>
      </c>
      <c r="B611" s="72" t="s">
        <v>501</v>
      </c>
      <c r="C611" s="25"/>
      <c r="D611" s="25" t="s">
        <v>46</v>
      </c>
      <c r="E611" s="25" t="s">
        <v>151</v>
      </c>
      <c r="F611" s="25">
        <v>500</v>
      </c>
      <c r="G611" s="25" t="s">
        <v>34</v>
      </c>
      <c r="H611" s="25">
        <v>1830</v>
      </c>
      <c r="I611" s="11">
        <f t="shared" si="99"/>
        <v>915000</v>
      </c>
      <c r="J611" s="31" t="s">
        <v>312</v>
      </c>
      <c r="K611" s="11"/>
      <c r="L611" s="4">
        <f t="shared" si="100"/>
        <v>0</v>
      </c>
      <c r="M611" s="4"/>
      <c r="N611" s="4"/>
      <c r="O611" s="4">
        <f t="shared" si="101"/>
        <v>915000</v>
      </c>
      <c r="P611" s="4">
        <v>915000</v>
      </c>
      <c r="Q611" s="4"/>
      <c r="R611" s="4">
        <f t="shared" si="102"/>
        <v>0</v>
      </c>
      <c r="S611" s="4"/>
      <c r="T611" s="4"/>
      <c r="U611" s="4">
        <f t="shared" si="103"/>
        <v>0</v>
      </c>
      <c r="V611" s="4"/>
      <c r="W611" s="4"/>
      <c r="X611" s="4">
        <f t="shared" si="104"/>
        <v>0</v>
      </c>
      <c r="Y611" s="4"/>
      <c r="Z611" s="4"/>
      <c r="AA611" s="4">
        <f>C611+I611-L611-O611-U611-X611-R611</f>
        <v>0</v>
      </c>
      <c r="AB611" s="7">
        <v>45420</v>
      </c>
    </row>
    <row r="612" spans="1:28" ht="15.75" hidden="1" x14ac:dyDescent="0.25">
      <c r="A612" s="24">
        <v>45420</v>
      </c>
      <c r="B612" s="25" t="s">
        <v>122</v>
      </c>
      <c r="C612" s="25"/>
      <c r="D612" s="25" t="s">
        <v>46</v>
      </c>
      <c r="E612" s="25" t="s">
        <v>298</v>
      </c>
      <c r="F612" s="25">
        <v>10400</v>
      </c>
      <c r="G612" s="25" t="s">
        <v>34</v>
      </c>
      <c r="H612" s="25">
        <v>4400</v>
      </c>
      <c r="I612" s="11">
        <f t="shared" si="99"/>
        <v>45760000</v>
      </c>
      <c r="J612" s="26" t="s">
        <v>28</v>
      </c>
      <c r="K612" s="11"/>
      <c r="L612" s="4">
        <f t="shared" si="100"/>
        <v>0</v>
      </c>
      <c r="M612" s="4"/>
      <c r="N612" s="4"/>
      <c r="O612" s="4">
        <f t="shared" si="101"/>
        <v>0</v>
      </c>
      <c r="P612" s="4"/>
      <c r="Q612" s="4"/>
      <c r="R612" s="4">
        <f t="shared" si="102"/>
        <v>0</v>
      </c>
      <c r="S612" s="4"/>
      <c r="T612" s="4"/>
      <c r="U612" s="4">
        <f t="shared" si="103"/>
        <v>0</v>
      </c>
      <c r="V612" s="4"/>
      <c r="W612" s="4"/>
      <c r="X612" s="4">
        <f t="shared" si="104"/>
        <v>0</v>
      </c>
      <c r="Y612" s="4"/>
      <c r="Z612" s="4"/>
      <c r="AA612" s="4">
        <f>C612+I612-L612-O612-U612-X612-R612</f>
        <v>45760000</v>
      </c>
      <c r="AB612" s="7"/>
    </row>
    <row r="613" spans="1:28" ht="15.75" hidden="1" x14ac:dyDescent="0.25">
      <c r="A613" s="29">
        <v>45420</v>
      </c>
      <c r="B613" s="72" t="s">
        <v>398</v>
      </c>
      <c r="C613" s="25"/>
      <c r="D613" s="25" t="s">
        <v>52</v>
      </c>
      <c r="E613" s="25" t="s">
        <v>69</v>
      </c>
      <c r="F613" s="25">
        <v>25</v>
      </c>
      <c r="G613" s="25" t="s">
        <v>39</v>
      </c>
      <c r="H613" s="25">
        <v>180000</v>
      </c>
      <c r="I613" s="11">
        <f t="shared" si="99"/>
        <v>4500000</v>
      </c>
      <c r="J613" s="31" t="s">
        <v>312</v>
      </c>
      <c r="K613" s="11"/>
      <c r="L613" s="4">
        <f t="shared" si="100"/>
        <v>0</v>
      </c>
      <c r="M613" s="4"/>
      <c r="N613" s="4"/>
      <c r="O613" s="4">
        <f t="shared" si="101"/>
        <v>4500000</v>
      </c>
      <c r="P613" s="4">
        <v>4500000</v>
      </c>
      <c r="Q613" s="4"/>
      <c r="R613" s="4">
        <f t="shared" si="102"/>
        <v>0</v>
      </c>
      <c r="S613" s="4"/>
      <c r="T613" s="4"/>
      <c r="U613" s="4">
        <f t="shared" si="103"/>
        <v>0</v>
      </c>
      <c r="V613" s="4"/>
      <c r="W613" s="4"/>
      <c r="X613" s="4">
        <f t="shared" si="104"/>
        <v>0</v>
      </c>
      <c r="Y613" s="4"/>
      <c r="Z613" s="4"/>
      <c r="AA613" s="4">
        <f>C613+I613-L613-O613-U613-X613-R613</f>
        <v>0</v>
      </c>
      <c r="AB613" s="7">
        <v>45420</v>
      </c>
    </row>
    <row r="614" spans="1:28" ht="15.75" hidden="1" x14ac:dyDescent="0.25">
      <c r="A614" s="24">
        <v>45420</v>
      </c>
      <c r="B614" s="72" t="s">
        <v>398</v>
      </c>
      <c r="C614" s="25"/>
      <c r="D614" s="25" t="s">
        <v>52</v>
      </c>
      <c r="E614" s="25" t="s">
        <v>135</v>
      </c>
      <c r="F614" s="25">
        <v>12</v>
      </c>
      <c r="G614" s="25" t="s">
        <v>48</v>
      </c>
      <c r="H614" s="25">
        <v>160000</v>
      </c>
      <c r="I614" s="11">
        <f t="shared" si="99"/>
        <v>1920000</v>
      </c>
      <c r="J614" s="31" t="s">
        <v>312</v>
      </c>
      <c r="K614" s="11"/>
      <c r="L614" s="4">
        <f t="shared" si="100"/>
        <v>0</v>
      </c>
      <c r="M614" s="4"/>
      <c r="N614" s="4"/>
      <c r="O614" s="4">
        <f t="shared" si="101"/>
        <v>1920000</v>
      </c>
      <c r="P614" s="4">
        <v>1920000</v>
      </c>
      <c r="Q614" s="4"/>
      <c r="R614" s="4">
        <f t="shared" si="102"/>
        <v>0</v>
      </c>
      <c r="S614" s="4"/>
      <c r="T614" s="4"/>
      <c r="U614" s="4">
        <f t="shared" si="103"/>
        <v>0</v>
      </c>
      <c r="V614" s="4"/>
      <c r="W614" s="4"/>
      <c r="X614" s="4">
        <f t="shared" si="104"/>
        <v>0</v>
      </c>
      <c r="Y614" s="4"/>
      <c r="Z614" s="4"/>
      <c r="AA614" s="4">
        <f>C614+I614-L614-O614-U614-X614-R614</f>
        <v>0</v>
      </c>
      <c r="AB614" s="7">
        <v>45420</v>
      </c>
    </row>
    <row r="615" spans="1:28" ht="15.75" hidden="1" x14ac:dyDescent="0.25">
      <c r="A615" s="29">
        <v>45421</v>
      </c>
      <c r="B615" s="73" t="s">
        <v>37</v>
      </c>
      <c r="C615" s="27"/>
      <c r="D615" s="27" t="s">
        <v>52</v>
      </c>
      <c r="E615" s="27" t="s">
        <v>219</v>
      </c>
      <c r="F615" s="27">
        <v>2</v>
      </c>
      <c r="G615" s="27" t="s">
        <v>39</v>
      </c>
      <c r="H615" s="27">
        <v>300000</v>
      </c>
      <c r="I615" s="11">
        <f t="shared" ref="I615:I629" si="105">F615*H615</f>
        <v>600000</v>
      </c>
      <c r="J615" s="32" t="s">
        <v>324</v>
      </c>
      <c r="K615" s="11"/>
      <c r="L615" s="4">
        <f>M615+N615</f>
        <v>0</v>
      </c>
      <c r="M615" s="4"/>
      <c r="N615" s="4"/>
      <c r="O615" s="4">
        <f>P615+Q615</f>
        <v>0</v>
      </c>
      <c r="P615" s="4"/>
      <c r="Q615" s="4"/>
      <c r="R615" s="4">
        <f>S615+T615</f>
        <v>0</v>
      </c>
      <c r="S615" s="4"/>
      <c r="T615" s="4"/>
      <c r="U615" s="4">
        <f>V615+W615</f>
        <v>600000</v>
      </c>
      <c r="V615" s="4">
        <v>600000</v>
      </c>
      <c r="W615" s="4"/>
      <c r="X615" s="4">
        <f>Y615+Z615</f>
        <v>0</v>
      </c>
      <c r="Y615" s="4"/>
      <c r="Z615" s="4"/>
      <c r="AA615" s="4">
        <f>C615+I615-L615-O615-U615-X615-R615</f>
        <v>0</v>
      </c>
      <c r="AB615" s="7">
        <v>45420</v>
      </c>
    </row>
    <row r="616" spans="1:28" ht="15.75" hidden="1" x14ac:dyDescent="0.25">
      <c r="A616" s="29">
        <v>45421</v>
      </c>
      <c r="B616" s="73" t="s">
        <v>37</v>
      </c>
      <c r="C616" s="25"/>
      <c r="D616" s="27" t="s">
        <v>52</v>
      </c>
      <c r="E616" s="25" t="s">
        <v>53</v>
      </c>
      <c r="F616" s="25">
        <v>1</v>
      </c>
      <c r="G616" s="25" t="s">
        <v>23</v>
      </c>
      <c r="H616" s="25">
        <v>450000</v>
      </c>
      <c r="I616" s="11">
        <f t="shared" si="105"/>
        <v>450000</v>
      </c>
      <c r="J616" s="31" t="s">
        <v>324</v>
      </c>
      <c r="K616" s="11"/>
      <c r="L616" s="4">
        <f t="shared" ref="L616:L629" si="106">M616+N616</f>
        <v>0</v>
      </c>
      <c r="M616" s="4"/>
      <c r="N616" s="4"/>
      <c r="O616" s="4">
        <f t="shared" ref="O616:O629" si="107">P616+Q616</f>
        <v>0</v>
      </c>
      <c r="P616" s="4"/>
      <c r="Q616" s="4"/>
      <c r="R616" s="4">
        <f t="shared" ref="R616:R629" si="108">S616+T616</f>
        <v>0</v>
      </c>
      <c r="S616" s="4"/>
      <c r="T616" s="4"/>
      <c r="U616" s="4">
        <f t="shared" ref="U616:U629" si="109">V616+W616</f>
        <v>450000</v>
      </c>
      <c r="V616" s="4">
        <v>450000</v>
      </c>
      <c r="W616" s="4"/>
      <c r="X616" s="4">
        <f t="shared" ref="X616:X629" si="110">Y616+Z616</f>
        <v>0</v>
      </c>
      <c r="Y616" s="4"/>
      <c r="Z616" s="4"/>
      <c r="AA616" s="4">
        <f>C616+I616-L616-O616-U616-X616-R616</f>
        <v>0</v>
      </c>
      <c r="AB616" s="7">
        <v>45420</v>
      </c>
    </row>
    <row r="617" spans="1:28" ht="15.75" hidden="1" x14ac:dyDescent="0.25">
      <c r="A617" s="29">
        <v>45421</v>
      </c>
      <c r="B617" s="72" t="s">
        <v>261</v>
      </c>
      <c r="C617" s="25"/>
      <c r="D617" s="25" t="s">
        <v>46</v>
      </c>
      <c r="E617" s="25" t="s">
        <v>58</v>
      </c>
      <c r="F617" s="25">
        <v>600</v>
      </c>
      <c r="G617" s="25" t="s">
        <v>34</v>
      </c>
      <c r="H617" s="25">
        <v>2250</v>
      </c>
      <c r="I617" s="11">
        <f t="shared" si="105"/>
        <v>1350000</v>
      </c>
      <c r="J617" s="31" t="s">
        <v>312</v>
      </c>
      <c r="K617" s="11"/>
      <c r="L617" s="4">
        <f t="shared" si="106"/>
        <v>0</v>
      </c>
      <c r="M617" s="4"/>
      <c r="N617" s="4"/>
      <c r="O617" s="4">
        <f t="shared" si="107"/>
        <v>0</v>
      </c>
      <c r="P617" s="4"/>
      <c r="Q617" s="4"/>
      <c r="R617" s="4">
        <f t="shared" si="108"/>
        <v>1350000</v>
      </c>
      <c r="S617" s="4">
        <v>1350000</v>
      </c>
      <c r="T617" s="4"/>
      <c r="U617" s="4">
        <f t="shared" si="109"/>
        <v>0</v>
      </c>
      <c r="V617" s="4"/>
      <c r="W617" s="4"/>
      <c r="X617" s="4">
        <f t="shared" si="110"/>
        <v>0</v>
      </c>
      <c r="Y617" s="4"/>
      <c r="Z617" s="4"/>
      <c r="AA617" s="4">
        <f>C617+I617-L617-O617-U617-X617-R617</f>
        <v>0</v>
      </c>
      <c r="AB617" s="7">
        <v>45439</v>
      </c>
    </row>
    <row r="618" spans="1:28" ht="15.75" hidden="1" x14ac:dyDescent="0.25">
      <c r="A618" s="29">
        <v>45421</v>
      </c>
      <c r="B618" s="25" t="s">
        <v>99</v>
      </c>
      <c r="C618" s="25"/>
      <c r="D618" s="25"/>
      <c r="E618" s="25" t="s">
        <v>120</v>
      </c>
      <c r="F618" s="25">
        <v>73.7</v>
      </c>
      <c r="G618" s="25" t="s">
        <v>39</v>
      </c>
      <c r="H618" s="25"/>
      <c r="I618" s="11">
        <f t="shared" si="105"/>
        <v>0</v>
      </c>
      <c r="J618" s="26" t="s">
        <v>28</v>
      </c>
      <c r="K618" s="11"/>
      <c r="L618" s="4">
        <f t="shared" si="106"/>
        <v>0</v>
      </c>
      <c r="M618" s="4"/>
      <c r="N618" s="4"/>
      <c r="O618" s="4">
        <f t="shared" si="107"/>
        <v>0</v>
      </c>
      <c r="P618" s="4"/>
      <c r="Q618" s="4"/>
      <c r="R618" s="4">
        <f t="shared" si="108"/>
        <v>0</v>
      </c>
      <c r="S618" s="4"/>
      <c r="T618" s="4"/>
      <c r="U618" s="4">
        <f t="shared" si="109"/>
        <v>0</v>
      </c>
      <c r="V618" s="4"/>
      <c r="W618" s="4"/>
      <c r="X618" s="4">
        <f t="shared" si="110"/>
        <v>0</v>
      </c>
      <c r="Y618" s="4"/>
      <c r="Z618" s="4"/>
      <c r="AA618" s="4">
        <f>C618+I618-L618-O618-U618-X618-R618</f>
        <v>0</v>
      </c>
      <c r="AB618" s="7"/>
    </row>
    <row r="619" spans="1:28" ht="15.75" hidden="1" x14ac:dyDescent="0.25">
      <c r="A619" s="29">
        <v>45421</v>
      </c>
      <c r="B619" s="72" t="s">
        <v>107</v>
      </c>
      <c r="C619" s="25"/>
      <c r="D619" s="25" t="s">
        <v>46</v>
      </c>
      <c r="E619" s="25" t="s">
        <v>1093</v>
      </c>
      <c r="F619" s="25">
        <v>1980</v>
      </c>
      <c r="G619" s="25" t="s">
        <v>39</v>
      </c>
      <c r="H619" s="25">
        <v>12300</v>
      </c>
      <c r="I619" s="11">
        <f t="shared" si="105"/>
        <v>24354000</v>
      </c>
      <c r="J619" s="31" t="s">
        <v>312</v>
      </c>
      <c r="K619" s="11"/>
      <c r="L619" s="4">
        <f t="shared" si="106"/>
        <v>0</v>
      </c>
      <c r="M619" s="4"/>
      <c r="N619" s="4"/>
      <c r="O619" s="4">
        <f t="shared" si="107"/>
        <v>0</v>
      </c>
      <c r="P619" s="4"/>
      <c r="Q619" s="4"/>
      <c r="R619" s="4">
        <f t="shared" si="108"/>
        <v>0</v>
      </c>
      <c r="S619" s="4"/>
      <c r="T619" s="4"/>
      <c r="U619" s="4">
        <f t="shared" si="109"/>
        <v>0</v>
      </c>
      <c r="V619" s="4"/>
      <c r="W619" s="4"/>
      <c r="X619" s="4">
        <f t="shared" si="110"/>
        <v>24354000</v>
      </c>
      <c r="Y619" s="4">
        <v>24354000</v>
      </c>
      <c r="Z619" s="4"/>
      <c r="AA619" s="4">
        <f>C619+I619-L619-O619-U619-X619-R619</f>
        <v>0</v>
      </c>
      <c r="AB619" s="7">
        <v>45420</v>
      </c>
    </row>
    <row r="620" spans="1:28" ht="15.75" hidden="1" x14ac:dyDescent="0.25">
      <c r="A620" s="29">
        <v>45421</v>
      </c>
      <c r="B620" s="72" t="s">
        <v>107</v>
      </c>
      <c r="C620" s="25"/>
      <c r="D620" s="25" t="s">
        <v>46</v>
      </c>
      <c r="E620" s="25" t="s">
        <v>1407</v>
      </c>
      <c r="F620" s="25">
        <v>792</v>
      </c>
      <c r="G620" s="25" t="s">
        <v>39</v>
      </c>
      <c r="H620" s="25">
        <v>12300</v>
      </c>
      <c r="I620" s="11">
        <f t="shared" si="105"/>
        <v>9741600</v>
      </c>
      <c r="J620" s="31" t="s">
        <v>324</v>
      </c>
      <c r="K620" s="11"/>
      <c r="L620" s="4">
        <f t="shared" si="106"/>
        <v>9095600</v>
      </c>
      <c r="M620" s="4">
        <v>9095600</v>
      </c>
      <c r="N620" s="4"/>
      <c r="O620" s="4">
        <f t="shared" si="107"/>
        <v>0</v>
      </c>
      <c r="P620" s="4"/>
      <c r="Q620" s="4"/>
      <c r="R620" s="4">
        <f t="shared" si="108"/>
        <v>0</v>
      </c>
      <c r="S620" s="4"/>
      <c r="T620" s="4"/>
      <c r="U620" s="4">
        <f t="shared" si="109"/>
        <v>0</v>
      </c>
      <c r="V620" s="4"/>
      <c r="W620" s="4"/>
      <c r="X620" s="4">
        <f t="shared" si="110"/>
        <v>646000</v>
      </c>
      <c r="Y620" s="4">
        <v>646000</v>
      </c>
      <c r="Z620" s="4"/>
      <c r="AA620" s="4">
        <f>C620+I620-L620-O620-U620-X620-R620</f>
        <v>0</v>
      </c>
      <c r="AB620" s="7">
        <v>45420</v>
      </c>
    </row>
    <row r="621" spans="1:28" ht="15.75" hidden="1" x14ac:dyDescent="0.25">
      <c r="A621" s="29">
        <v>45421</v>
      </c>
      <c r="B621" s="72" t="s">
        <v>107</v>
      </c>
      <c r="C621" s="25"/>
      <c r="D621" s="25" t="s">
        <v>46</v>
      </c>
      <c r="E621" s="25" t="s">
        <v>395</v>
      </c>
      <c r="F621" s="25">
        <v>1500</v>
      </c>
      <c r="G621" s="25" t="s">
        <v>34</v>
      </c>
      <c r="H621" s="25">
        <v>1010</v>
      </c>
      <c r="I621" s="11">
        <f t="shared" si="105"/>
        <v>1515000</v>
      </c>
      <c r="J621" s="31" t="s">
        <v>324</v>
      </c>
      <c r="K621" s="11"/>
      <c r="L621" s="4">
        <f t="shared" si="106"/>
        <v>1515000</v>
      </c>
      <c r="M621" s="4">
        <v>1515000</v>
      </c>
      <c r="N621" s="4"/>
      <c r="O621" s="4">
        <f t="shared" si="107"/>
        <v>0</v>
      </c>
      <c r="P621" s="4"/>
      <c r="Q621" s="4"/>
      <c r="R621" s="4">
        <f t="shared" si="108"/>
        <v>0</v>
      </c>
      <c r="S621" s="4"/>
      <c r="T621" s="4"/>
      <c r="U621" s="4">
        <f t="shared" si="109"/>
        <v>0</v>
      </c>
      <c r="V621" s="4"/>
      <c r="W621" s="4"/>
      <c r="X621" s="4">
        <f t="shared" si="110"/>
        <v>0</v>
      </c>
      <c r="Y621" s="4"/>
      <c r="Z621" s="4"/>
      <c r="AA621" s="4">
        <f>C621+I621-L621-O621-U621-X621-R621</f>
        <v>0</v>
      </c>
      <c r="AB621" s="7">
        <v>45420</v>
      </c>
    </row>
    <row r="622" spans="1:28" ht="15.75" hidden="1" x14ac:dyDescent="0.25">
      <c r="A622" s="29">
        <v>45421</v>
      </c>
      <c r="B622" s="72" t="s">
        <v>595</v>
      </c>
      <c r="C622" s="25"/>
      <c r="D622" s="25" t="s">
        <v>52</v>
      </c>
      <c r="E622" s="25" t="s">
        <v>135</v>
      </c>
      <c r="F622" s="25">
        <v>2</v>
      </c>
      <c r="G622" s="25" t="s">
        <v>48</v>
      </c>
      <c r="H622" s="25">
        <v>160000</v>
      </c>
      <c r="I622" s="11">
        <f t="shared" si="105"/>
        <v>320000</v>
      </c>
      <c r="J622" s="31" t="s">
        <v>312</v>
      </c>
      <c r="K622" s="11"/>
      <c r="L622" s="4">
        <f t="shared" si="106"/>
        <v>0</v>
      </c>
      <c r="M622" s="4"/>
      <c r="N622" s="4"/>
      <c r="O622" s="4">
        <f t="shared" si="107"/>
        <v>0</v>
      </c>
      <c r="P622" s="4"/>
      <c r="Q622" s="4"/>
      <c r="R622" s="4">
        <f t="shared" si="108"/>
        <v>320000</v>
      </c>
      <c r="S622" s="4">
        <v>320000</v>
      </c>
      <c r="T622" s="4"/>
      <c r="U622" s="4">
        <f t="shared" si="109"/>
        <v>0</v>
      </c>
      <c r="V622" s="4"/>
      <c r="W622" s="4"/>
      <c r="X622" s="4">
        <f t="shared" si="110"/>
        <v>0</v>
      </c>
      <c r="Y622" s="4"/>
      <c r="Z622" s="4"/>
      <c r="AA622" s="4">
        <f>C622+I622-L622-O622-U622-X622-R622</f>
        <v>0</v>
      </c>
      <c r="AB622" s="7">
        <v>45421</v>
      </c>
    </row>
    <row r="623" spans="1:28" ht="15.75" hidden="1" x14ac:dyDescent="0.25">
      <c r="A623" s="29">
        <v>45421</v>
      </c>
      <c r="B623" s="25" t="s">
        <v>99</v>
      </c>
      <c r="C623" s="25"/>
      <c r="D623" s="25"/>
      <c r="E623" s="25" t="s">
        <v>120</v>
      </c>
      <c r="F623" s="25">
        <v>49.5</v>
      </c>
      <c r="G623" s="25" t="s">
        <v>39</v>
      </c>
      <c r="H623" s="25"/>
      <c r="I623" s="11">
        <f t="shared" si="105"/>
        <v>0</v>
      </c>
      <c r="J623" s="26" t="s">
        <v>28</v>
      </c>
      <c r="K623" s="11"/>
      <c r="L623" s="4">
        <f t="shared" si="106"/>
        <v>0</v>
      </c>
      <c r="M623" s="4"/>
      <c r="N623" s="4"/>
      <c r="O623" s="4">
        <f t="shared" si="107"/>
        <v>0</v>
      </c>
      <c r="P623" s="4"/>
      <c r="Q623" s="4"/>
      <c r="R623" s="4">
        <f t="shared" si="108"/>
        <v>0</v>
      </c>
      <c r="S623" s="4"/>
      <c r="T623" s="4"/>
      <c r="U623" s="4">
        <f t="shared" si="109"/>
        <v>0</v>
      </c>
      <c r="V623" s="4"/>
      <c r="W623" s="4"/>
      <c r="X623" s="4">
        <f t="shared" si="110"/>
        <v>0</v>
      </c>
      <c r="Y623" s="4"/>
      <c r="Z623" s="4"/>
      <c r="AA623" s="4">
        <f>C623+I623-L623-O623-U623-X623-R623</f>
        <v>0</v>
      </c>
      <c r="AB623" s="7"/>
    </row>
    <row r="624" spans="1:28" ht="15.75" hidden="1" x14ac:dyDescent="0.25">
      <c r="A624" s="29">
        <v>45421</v>
      </c>
      <c r="B624" s="72" t="s">
        <v>256</v>
      </c>
      <c r="C624" s="25"/>
      <c r="D624" s="25" t="s">
        <v>52</v>
      </c>
      <c r="E624" s="25" t="s">
        <v>249</v>
      </c>
      <c r="F624" s="25">
        <v>1000</v>
      </c>
      <c r="G624" s="25" t="s">
        <v>34</v>
      </c>
      <c r="H624" s="25">
        <v>4000</v>
      </c>
      <c r="I624" s="11">
        <f t="shared" si="105"/>
        <v>4000000</v>
      </c>
      <c r="J624" s="31" t="s">
        <v>324</v>
      </c>
      <c r="K624" s="11"/>
      <c r="L624" s="4">
        <f t="shared" si="106"/>
        <v>4000000</v>
      </c>
      <c r="M624" s="4">
        <v>4000000</v>
      </c>
      <c r="N624" s="4"/>
      <c r="O624" s="4">
        <f t="shared" si="107"/>
        <v>0</v>
      </c>
      <c r="P624" s="4"/>
      <c r="Q624" s="4"/>
      <c r="R624" s="4">
        <f t="shared" si="108"/>
        <v>0</v>
      </c>
      <c r="S624" s="4"/>
      <c r="T624" s="4"/>
      <c r="U624" s="4">
        <f t="shared" si="109"/>
        <v>0</v>
      </c>
      <c r="V624" s="4"/>
      <c r="W624" s="4"/>
      <c r="X624" s="4">
        <f t="shared" si="110"/>
        <v>0</v>
      </c>
      <c r="Y624" s="4"/>
      <c r="Z624" s="4"/>
      <c r="AA624" s="4">
        <f>C624+I624-L624-O624-U624-X624-R624</f>
        <v>0</v>
      </c>
      <c r="AB624" s="7">
        <v>45421</v>
      </c>
    </row>
    <row r="625" spans="1:28" ht="15.75" hidden="1" x14ac:dyDescent="0.25">
      <c r="A625" s="29">
        <v>45421</v>
      </c>
      <c r="B625" s="72" t="s">
        <v>256</v>
      </c>
      <c r="C625" s="25"/>
      <c r="D625" s="25" t="s">
        <v>52</v>
      </c>
      <c r="E625" s="25" t="s">
        <v>400</v>
      </c>
      <c r="F625" s="25">
        <v>2.5</v>
      </c>
      <c r="G625" s="25" t="s">
        <v>39</v>
      </c>
      <c r="H625" s="25">
        <v>87000</v>
      </c>
      <c r="I625" s="11">
        <f t="shared" si="105"/>
        <v>217500</v>
      </c>
      <c r="J625" s="31" t="s">
        <v>324</v>
      </c>
      <c r="K625" s="11"/>
      <c r="L625" s="4">
        <f t="shared" si="106"/>
        <v>217500</v>
      </c>
      <c r="M625" s="4">
        <v>217500</v>
      </c>
      <c r="N625" s="4"/>
      <c r="O625" s="4">
        <f t="shared" si="107"/>
        <v>0</v>
      </c>
      <c r="P625" s="4"/>
      <c r="Q625" s="4"/>
      <c r="R625" s="4">
        <f t="shared" si="108"/>
        <v>0</v>
      </c>
      <c r="S625" s="4"/>
      <c r="T625" s="4"/>
      <c r="U625" s="4">
        <f t="shared" si="109"/>
        <v>0</v>
      </c>
      <c r="V625" s="4"/>
      <c r="W625" s="4"/>
      <c r="X625" s="4">
        <f t="shared" si="110"/>
        <v>0</v>
      </c>
      <c r="Y625" s="4"/>
      <c r="Z625" s="4"/>
      <c r="AA625" s="4">
        <f>C625+I625-L625-O625-U625-X625-R625</f>
        <v>0</v>
      </c>
      <c r="AB625" s="7">
        <v>45421</v>
      </c>
    </row>
    <row r="626" spans="1:28" ht="15.75" hidden="1" x14ac:dyDescent="0.25">
      <c r="A626" s="29">
        <v>45421</v>
      </c>
      <c r="B626" s="72" t="s">
        <v>422</v>
      </c>
      <c r="C626" s="25"/>
      <c r="D626" s="25" t="s">
        <v>46</v>
      </c>
      <c r="E626" s="25" t="s">
        <v>42</v>
      </c>
      <c r="F626" s="25">
        <v>300</v>
      </c>
      <c r="G626" s="25" t="s">
        <v>34</v>
      </c>
      <c r="H626" s="25">
        <v>3900</v>
      </c>
      <c r="I626" s="11">
        <f t="shared" si="105"/>
        <v>1170000</v>
      </c>
      <c r="J626" s="31" t="s">
        <v>324</v>
      </c>
      <c r="K626" s="11"/>
      <c r="L626" s="4">
        <f t="shared" si="106"/>
        <v>1170000</v>
      </c>
      <c r="M626" s="4">
        <v>1170000</v>
      </c>
      <c r="N626" s="4"/>
      <c r="O626" s="4">
        <f t="shared" si="107"/>
        <v>0</v>
      </c>
      <c r="P626" s="4"/>
      <c r="Q626" s="4"/>
      <c r="R626" s="4">
        <f t="shared" si="108"/>
        <v>0</v>
      </c>
      <c r="S626" s="4"/>
      <c r="T626" s="4"/>
      <c r="U626" s="4">
        <f t="shared" si="109"/>
        <v>0</v>
      </c>
      <c r="V626" s="4"/>
      <c r="W626" s="4"/>
      <c r="X626" s="4">
        <f t="shared" si="110"/>
        <v>0</v>
      </c>
      <c r="Y626" s="4"/>
      <c r="Z626" s="4"/>
      <c r="AA626" s="4">
        <f>C626+I626-L626-O626-U626-X626-R626</f>
        <v>0</v>
      </c>
      <c r="AB626" s="7">
        <v>45422</v>
      </c>
    </row>
    <row r="627" spans="1:28" ht="15.75" x14ac:dyDescent="0.25">
      <c r="A627" s="29">
        <v>45421</v>
      </c>
      <c r="B627" s="72" t="s">
        <v>205</v>
      </c>
      <c r="C627" s="25"/>
      <c r="D627" s="25" t="s">
        <v>46</v>
      </c>
      <c r="E627" s="25" t="s">
        <v>782</v>
      </c>
      <c r="F627" s="25">
        <v>200</v>
      </c>
      <c r="G627" s="25" t="s">
        <v>34</v>
      </c>
      <c r="H627" s="25">
        <v>4533</v>
      </c>
      <c r="I627" s="11">
        <f t="shared" si="105"/>
        <v>906600</v>
      </c>
      <c r="J627" s="31" t="s">
        <v>312</v>
      </c>
      <c r="K627" s="11" t="s">
        <v>1452</v>
      </c>
      <c r="L627" s="4">
        <f t="shared" si="106"/>
        <v>0</v>
      </c>
      <c r="M627" s="4"/>
      <c r="N627" s="4"/>
      <c r="O627" s="4">
        <f t="shared" si="107"/>
        <v>906600</v>
      </c>
      <c r="P627" s="155">
        <v>906600</v>
      </c>
      <c r="Q627" s="4"/>
      <c r="R627" s="4">
        <f t="shared" si="108"/>
        <v>0</v>
      </c>
      <c r="S627" s="4"/>
      <c r="T627" s="4"/>
      <c r="U627" s="4">
        <f t="shared" si="109"/>
        <v>0</v>
      </c>
      <c r="V627" s="4"/>
      <c r="W627" s="4"/>
      <c r="X627" s="4">
        <f t="shared" si="110"/>
        <v>0</v>
      </c>
      <c r="Y627" s="4"/>
      <c r="Z627" s="4"/>
      <c r="AA627" s="4">
        <f>C627+I627-L627-O627-U627-X627-R627</f>
        <v>0</v>
      </c>
      <c r="AB627" s="7">
        <v>45433</v>
      </c>
    </row>
    <row r="628" spans="1:28" ht="15.75" x14ac:dyDescent="0.25">
      <c r="A628" s="29">
        <v>45421</v>
      </c>
      <c r="B628" s="72" t="s">
        <v>205</v>
      </c>
      <c r="C628" s="25"/>
      <c r="D628" s="25" t="s">
        <v>46</v>
      </c>
      <c r="E628" s="25" t="s">
        <v>60</v>
      </c>
      <c r="F628" s="25">
        <v>3000</v>
      </c>
      <c r="G628" s="25" t="s">
        <v>34</v>
      </c>
      <c r="H628" s="25">
        <v>1370</v>
      </c>
      <c r="I628" s="11">
        <f t="shared" si="105"/>
        <v>4110000</v>
      </c>
      <c r="J628" s="31" t="s">
        <v>312</v>
      </c>
      <c r="K628" s="11" t="s">
        <v>1452</v>
      </c>
      <c r="L628" s="4">
        <f t="shared" si="106"/>
        <v>0</v>
      </c>
      <c r="M628" s="4"/>
      <c r="N628" s="4"/>
      <c r="O628" s="4">
        <f t="shared" si="107"/>
        <v>4110000</v>
      </c>
      <c r="P628" s="155">
        <v>4110000</v>
      </c>
      <c r="Q628" s="4"/>
      <c r="R628" s="4">
        <f t="shared" si="108"/>
        <v>0</v>
      </c>
      <c r="S628" s="4"/>
      <c r="T628" s="4"/>
      <c r="U628" s="4">
        <f t="shared" si="109"/>
        <v>0</v>
      </c>
      <c r="V628" s="4"/>
      <c r="W628" s="4"/>
      <c r="X628" s="4">
        <f t="shared" si="110"/>
        <v>0</v>
      </c>
      <c r="Y628" s="4"/>
      <c r="Z628" s="4"/>
      <c r="AA628" s="4">
        <f>C628+I628-L628-O628-U628-X628-R628</f>
        <v>0</v>
      </c>
      <c r="AB628" s="7">
        <v>45433</v>
      </c>
    </row>
    <row r="629" spans="1:28" ht="15.75" x14ac:dyDescent="0.25">
      <c r="A629" s="29">
        <v>45421</v>
      </c>
      <c r="B629" s="72" t="s">
        <v>205</v>
      </c>
      <c r="C629" s="25"/>
      <c r="D629" s="25" t="s">
        <v>46</v>
      </c>
      <c r="E629" s="25" t="s">
        <v>42</v>
      </c>
      <c r="F629" s="25">
        <v>1000</v>
      </c>
      <c r="G629" s="25" t="s">
        <v>34</v>
      </c>
      <c r="H629" s="25">
        <v>4000</v>
      </c>
      <c r="I629" s="11">
        <f t="shared" si="105"/>
        <v>4000000</v>
      </c>
      <c r="J629" s="31" t="s">
        <v>312</v>
      </c>
      <c r="K629" s="11" t="s">
        <v>1452</v>
      </c>
      <c r="L629" s="4">
        <f t="shared" si="106"/>
        <v>0</v>
      </c>
      <c r="M629" s="4"/>
      <c r="N629" s="4"/>
      <c r="O629" s="4">
        <f t="shared" si="107"/>
        <v>4000000</v>
      </c>
      <c r="P629" s="155">
        <v>4000000</v>
      </c>
      <c r="Q629" s="4"/>
      <c r="R629" s="4">
        <f t="shared" si="108"/>
        <v>0</v>
      </c>
      <c r="S629" s="4"/>
      <c r="T629" s="4"/>
      <c r="U629" s="4">
        <f t="shared" si="109"/>
        <v>0</v>
      </c>
      <c r="V629" s="4"/>
      <c r="W629" s="4"/>
      <c r="X629" s="4">
        <f t="shared" si="110"/>
        <v>0</v>
      </c>
      <c r="Y629" s="4"/>
      <c r="Z629" s="4"/>
      <c r="AA629" s="4">
        <f>C629+I629-L629-O629-U629-X629-R629</f>
        <v>0</v>
      </c>
      <c r="AB629" s="7">
        <v>45433</v>
      </c>
    </row>
    <row r="630" spans="1:28" ht="15.75" hidden="1" x14ac:dyDescent="0.25">
      <c r="A630" s="29"/>
      <c r="B630" s="25" t="s">
        <v>256</v>
      </c>
      <c r="C630" s="25"/>
      <c r="D630" s="25" t="s">
        <v>52</v>
      </c>
      <c r="E630" s="25"/>
      <c r="F630" s="25"/>
      <c r="G630" s="25" t="s">
        <v>39</v>
      </c>
      <c r="H630" s="25"/>
      <c r="I630" s="11">
        <f>F630*H630</f>
        <v>0</v>
      </c>
      <c r="J630" s="31" t="s">
        <v>49</v>
      </c>
      <c r="K630" s="11"/>
      <c r="L630" s="4">
        <f>M630+N630</f>
        <v>783000</v>
      </c>
      <c r="M630" s="4">
        <v>783000</v>
      </c>
      <c r="N630" s="4"/>
      <c r="O630" s="4">
        <f>P630+Q630</f>
        <v>0</v>
      </c>
      <c r="P630" s="4"/>
      <c r="Q630" s="4"/>
      <c r="R630" s="4">
        <f>S630+T630</f>
        <v>0</v>
      </c>
      <c r="S630" s="4"/>
      <c r="T630" s="4"/>
      <c r="U630" s="4">
        <f>V630+W630</f>
        <v>0</v>
      </c>
      <c r="V630" s="4"/>
      <c r="W630" s="4"/>
      <c r="X630" s="4">
        <f>Y630+Z630</f>
        <v>0</v>
      </c>
      <c r="Y630" s="4"/>
      <c r="Z630" s="4"/>
      <c r="AA630" s="4">
        <f>C630+I630-L630-O630-U630-X630-R630</f>
        <v>-783000</v>
      </c>
      <c r="AB630" s="7">
        <v>45421</v>
      </c>
    </row>
    <row r="631" spans="1:28" ht="15.75" hidden="1" x14ac:dyDescent="0.25">
      <c r="A631" s="29">
        <v>45422</v>
      </c>
      <c r="B631" s="73" t="s">
        <v>421</v>
      </c>
      <c r="C631" s="27"/>
      <c r="D631" s="27" t="s">
        <v>46</v>
      </c>
      <c r="E631" s="27" t="s">
        <v>108</v>
      </c>
      <c r="F631" s="27">
        <v>1400</v>
      </c>
      <c r="G631" s="27" t="s">
        <v>34</v>
      </c>
      <c r="H631" s="27">
        <v>2150</v>
      </c>
      <c r="I631" s="11">
        <f t="shared" ref="I631:I693" si="111">F631*H631</f>
        <v>3010000</v>
      </c>
      <c r="J631" s="31" t="s">
        <v>312</v>
      </c>
      <c r="K631" s="11"/>
      <c r="L631" s="4">
        <f>M631+N631</f>
        <v>0</v>
      </c>
      <c r="M631" s="4"/>
      <c r="N631" s="4"/>
      <c r="O631" s="4">
        <f>P631+Q631</f>
        <v>0</v>
      </c>
      <c r="P631" s="4"/>
      <c r="Q631" s="4"/>
      <c r="R631" s="4">
        <f>S631+T631</f>
        <v>3010000</v>
      </c>
      <c r="S631" s="4">
        <v>3010000</v>
      </c>
      <c r="T631" s="4"/>
      <c r="U631" s="4">
        <f>V631+W631</f>
        <v>0</v>
      </c>
      <c r="V631" s="4"/>
      <c r="W631" s="4"/>
      <c r="X631" s="4">
        <f>Y631+Z631</f>
        <v>0</v>
      </c>
      <c r="Y631" s="4"/>
      <c r="Z631" s="4"/>
      <c r="AA631" s="4">
        <f>C631+I631-L631-O631-U631-X631-R631</f>
        <v>0</v>
      </c>
      <c r="AB631" s="7">
        <v>45420</v>
      </c>
    </row>
    <row r="632" spans="1:28" ht="15.75" hidden="1" x14ac:dyDescent="0.25">
      <c r="A632" s="29">
        <v>45422</v>
      </c>
      <c r="B632" s="72" t="s">
        <v>1408</v>
      </c>
      <c r="C632" s="25"/>
      <c r="D632" s="25" t="s">
        <v>52</v>
      </c>
      <c r="E632" s="25" t="s">
        <v>42</v>
      </c>
      <c r="F632" s="25">
        <v>1200</v>
      </c>
      <c r="G632" s="27" t="s">
        <v>34</v>
      </c>
      <c r="H632" s="25">
        <v>3500</v>
      </c>
      <c r="I632" s="11">
        <f t="shared" si="111"/>
        <v>4200000</v>
      </c>
      <c r="J632" s="31" t="s">
        <v>312</v>
      </c>
      <c r="K632" s="11"/>
      <c r="L632" s="4">
        <f t="shared" ref="L632:L693" si="112">M632+N632</f>
        <v>1600000</v>
      </c>
      <c r="M632" s="4">
        <v>1600000</v>
      </c>
      <c r="N632" s="4"/>
      <c r="O632" s="4">
        <f t="shared" ref="O632:O693" si="113">P632+Q632</f>
        <v>0</v>
      </c>
      <c r="P632" s="4"/>
      <c r="Q632" s="4"/>
      <c r="R632" s="4">
        <f t="shared" ref="R632:R693" si="114">S632+T632</f>
        <v>2600000</v>
      </c>
      <c r="S632" s="4">
        <v>2600000</v>
      </c>
      <c r="T632" s="4"/>
      <c r="U632" s="4">
        <f t="shared" ref="U632:U693" si="115">V632+W632</f>
        <v>0</v>
      </c>
      <c r="V632" s="4"/>
      <c r="W632" s="4"/>
      <c r="X632" s="4">
        <f t="shared" ref="X632:X693" si="116">Y632+Z632</f>
        <v>0</v>
      </c>
      <c r="Y632" s="4"/>
      <c r="Z632" s="4"/>
      <c r="AA632" s="4">
        <f>C632+I632-L632-O632-U632-X632-R632</f>
        <v>0</v>
      </c>
      <c r="AB632" s="7">
        <v>45422</v>
      </c>
    </row>
    <row r="633" spans="1:28" ht="15.75" hidden="1" x14ac:dyDescent="0.25">
      <c r="A633" s="29">
        <v>45422</v>
      </c>
      <c r="B633" s="72" t="s">
        <v>1409</v>
      </c>
      <c r="C633" s="25"/>
      <c r="D633" s="25" t="s">
        <v>46</v>
      </c>
      <c r="E633" s="25" t="s">
        <v>145</v>
      </c>
      <c r="F633" s="25">
        <v>17.3</v>
      </c>
      <c r="G633" s="25" t="s">
        <v>39</v>
      </c>
      <c r="H633" s="25">
        <v>47000</v>
      </c>
      <c r="I633" s="11">
        <f t="shared" si="111"/>
        <v>813100</v>
      </c>
      <c r="J633" s="31" t="s">
        <v>312</v>
      </c>
      <c r="K633" s="11"/>
      <c r="L633" s="4">
        <f t="shared" si="112"/>
        <v>0</v>
      </c>
      <c r="M633" s="4"/>
      <c r="N633" s="4"/>
      <c r="O633" s="4">
        <f t="shared" si="113"/>
        <v>0</v>
      </c>
      <c r="P633" s="4"/>
      <c r="Q633" s="4"/>
      <c r="R633" s="4">
        <f t="shared" si="114"/>
        <v>813100</v>
      </c>
      <c r="S633" s="4">
        <v>813100</v>
      </c>
      <c r="T633" s="4"/>
      <c r="U633" s="4">
        <f t="shared" si="115"/>
        <v>0</v>
      </c>
      <c r="V633" s="4"/>
      <c r="W633" s="4"/>
      <c r="X633" s="4">
        <f t="shared" si="116"/>
        <v>0</v>
      </c>
      <c r="Y633" s="4"/>
      <c r="Z633" s="4"/>
      <c r="AA633" s="4">
        <f>C633+I633-L633-O633-U633-X633-R633</f>
        <v>0</v>
      </c>
      <c r="AB633" s="7">
        <v>45423</v>
      </c>
    </row>
    <row r="634" spans="1:28" ht="15.75" hidden="1" x14ac:dyDescent="0.25">
      <c r="A634" s="29">
        <v>45422</v>
      </c>
      <c r="B634" s="25" t="s">
        <v>99</v>
      </c>
      <c r="C634" s="25"/>
      <c r="D634" s="25"/>
      <c r="E634" s="25" t="s">
        <v>120</v>
      </c>
      <c r="F634" s="25">
        <v>25.4</v>
      </c>
      <c r="G634" s="25" t="s">
        <v>39</v>
      </c>
      <c r="H634" s="25"/>
      <c r="I634" s="11">
        <f t="shared" si="111"/>
        <v>0</v>
      </c>
      <c r="J634" s="26" t="s">
        <v>28</v>
      </c>
      <c r="K634" s="11"/>
      <c r="L634" s="4">
        <f t="shared" si="112"/>
        <v>0</v>
      </c>
      <c r="M634" s="4"/>
      <c r="N634" s="4"/>
      <c r="O634" s="4">
        <f t="shared" si="113"/>
        <v>0</v>
      </c>
      <c r="P634" s="4"/>
      <c r="Q634" s="4"/>
      <c r="R634" s="4">
        <f t="shared" si="114"/>
        <v>0</v>
      </c>
      <c r="S634" s="4"/>
      <c r="T634" s="4"/>
      <c r="U634" s="4">
        <f t="shared" si="115"/>
        <v>0</v>
      </c>
      <c r="V634" s="4"/>
      <c r="W634" s="4"/>
      <c r="X634" s="4">
        <f t="shared" si="116"/>
        <v>0</v>
      </c>
      <c r="Y634" s="4"/>
      <c r="Z634" s="4"/>
      <c r="AA634" s="4">
        <f>C634+I634-L634-O634-U634-X634-R634</f>
        <v>0</v>
      </c>
      <c r="AB634" s="7"/>
    </row>
    <row r="635" spans="1:28" ht="15.75" hidden="1" x14ac:dyDescent="0.25">
      <c r="A635" s="29">
        <v>45422</v>
      </c>
      <c r="B635" s="72" t="s">
        <v>719</v>
      </c>
      <c r="C635" s="25"/>
      <c r="D635" s="25" t="s">
        <v>52</v>
      </c>
      <c r="E635" s="25" t="s">
        <v>208</v>
      </c>
      <c r="F635" s="25">
        <v>1500</v>
      </c>
      <c r="G635" s="25" t="s">
        <v>34</v>
      </c>
      <c r="H635" s="25">
        <v>745</v>
      </c>
      <c r="I635" s="11">
        <f t="shared" si="111"/>
        <v>1117500</v>
      </c>
      <c r="J635" s="31" t="s">
        <v>324</v>
      </c>
      <c r="K635" s="11"/>
      <c r="L635" s="4">
        <f t="shared" si="112"/>
        <v>0</v>
      </c>
      <c r="M635" s="4"/>
      <c r="N635" s="4"/>
      <c r="O635" s="4">
        <f t="shared" si="113"/>
        <v>0</v>
      </c>
      <c r="P635" s="4"/>
      <c r="Q635" s="4"/>
      <c r="R635" s="4">
        <f t="shared" si="114"/>
        <v>0</v>
      </c>
      <c r="S635" s="4"/>
      <c r="T635" s="4"/>
      <c r="U635" s="4">
        <f t="shared" si="115"/>
        <v>1117500</v>
      </c>
      <c r="V635" s="4">
        <v>1117500</v>
      </c>
      <c r="W635" s="4"/>
      <c r="X635" s="4">
        <f t="shared" si="116"/>
        <v>0</v>
      </c>
      <c r="Y635" s="4"/>
      <c r="Z635" s="4"/>
      <c r="AA635" s="4">
        <f>C635+I635-L635-O635-U635-X635-R635</f>
        <v>0</v>
      </c>
      <c r="AB635" s="7">
        <v>45423</v>
      </c>
    </row>
    <row r="636" spans="1:28" ht="15.75" hidden="1" x14ac:dyDescent="0.25">
      <c r="A636" s="29">
        <v>45422</v>
      </c>
      <c r="B636" s="25" t="s">
        <v>99</v>
      </c>
      <c r="C636" s="25"/>
      <c r="D636" s="25"/>
      <c r="E636" s="25" t="s">
        <v>104</v>
      </c>
      <c r="F636" s="25">
        <v>54.7</v>
      </c>
      <c r="G636" s="25" t="s">
        <v>39</v>
      </c>
      <c r="H636" s="25"/>
      <c r="I636" s="11">
        <f t="shared" si="111"/>
        <v>0</v>
      </c>
      <c r="J636" s="26" t="s">
        <v>28</v>
      </c>
      <c r="K636" s="11"/>
      <c r="L636" s="4">
        <f t="shared" si="112"/>
        <v>0</v>
      </c>
      <c r="M636" s="4"/>
      <c r="N636" s="4"/>
      <c r="O636" s="4">
        <f t="shared" si="113"/>
        <v>0</v>
      </c>
      <c r="P636" s="4"/>
      <c r="Q636" s="4"/>
      <c r="R636" s="4">
        <f t="shared" si="114"/>
        <v>0</v>
      </c>
      <c r="S636" s="4"/>
      <c r="T636" s="4"/>
      <c r="U636" s="4">
        <f t="shared" si="115"/>
        <v>0</v>
      </c>
      <c r="V636" s="4"/>
      <c r="W636" s="4"/>
      <c r="X636" s="4">
        <f t="shared" si="116"/>
        <v>0</v>
      </c>
      <c r="Y636" s="4"/>
      <c r="Z636" s="4"/>
      <c r="AA636" s="4">
        <f>C636+I636-L636-O636-U636-X636-R636</f>
        <v>0</v>
      </c>
      <c r="AB636" s="7"/>
    </row>
    <row r="637" spans="1:28" ht="15.75" hidden="1" x14ac:dyDescent="0.25">
      <c r="A637" s="29">
        <v>45422</v>
      </c>
      <c r="B637" s="72" t="s">
        <v>287</v>
      </c>
      <c r="C637" s="25"/>
      <c r="D637" s="25" t="s">
        <v>52</v>
      </c>
      <c r="E637" s="25" t="s">
        <v>189</v>
      </c>
      <c r="F637" s="25">
        <v>1</v>
      </c>
      <c r="G637" s="25" t="s">
        <v>23</v>
      </c>
      <c r="H637" s="25">
        <v>350000</v>
      </c>
      <c r="I637" s="11">
        <f t="shared" si="111"/>
        <v>350000</v>
      </c>
      <c r="J637" s="31" t="s">
        <v>312</v>
      </c>
      <c r="K637" s="11"/>
      <c r="L637" s="4">
        <f t="shared" si="112"/>
        <v>0</v>
      </c>
      <c r="M637" s="4"/>
      <c r="N637" s="4"/>
      <c r="O637" s="4">
        <f t="shared" si="113"/>
        <v>350000</v>
      </c>
      <c r="P637" s="4"/>
      <c r="Q637" s="4">
        <v>350000</v>
      </c>
      <c r="R637" s="4">
        <f t="shared" si="114"/>
        <v>0</v>
      </c>
      <c r="S637" s="4"/>
      <c r="T637" s="4"/>
      <c r="U637" s="4">
        <f t="shared" si="115"/>
        <v>0</v>
      </c>
      <c r="V637" s="4"/>
      <c r="W637" s="4"/>
      <c r="X637" s="4">
        <f t="shared" si="116"/>
        <v>0</v>
      </c>
      <c r="Y637" s="4"/>
      <c r="Z637" s="4"/>
      <c r="AA637" s="4">
        <f>C637+I637-L637-O637-U637-X637-R637</f>
        <v>0</v>
      </c>
      <c r="AB637" s="7">
        <v>45420</v>
      </c>
    </row>
    <row r="638" spans="1:28" ht="15.75" hidden="1" x14ac:dyDescent="0.25">
      <c r="A638" s="29">
        <v>45422</v>
      </c>
      <c r="B638" s="72" t="s">
        <v>287</v>
      </c>
      <c r="C638" s="25"/>
      <c r="D638" s="25" t="s">
        <v>52</v>
      </c>
      <c r="E638" s="25" t="s">
        <v>53</v>
      </c>
      <c r="F638" s="25">
        <v>2</v>
      </c>
      <c r="G638" s="25" t="s">
        <v>23</v>
      </c>
      <c r="H638" s="25">
        <v>350000</v>
      </c>
      <c r="I638" s="11">
        <f t="shared" si="111"/>
        <v>700000</v>
      </c>
      <c r="J638" s="31" t="s">
        <v>312</v>
      </c>
      <c r="K638" s="11"/>
      <c r="L638" s="4">
        <f t="shared" si="112"/>
        <v>0</v>
      </c>
      <c r="M638" s="4"/>
      <c r="N638" s="4"/>
      <c r="O638" s="4">
        <f t="shared" si="113"/>
        <v>700000</v>
      </c>
      <c r="P638" s="4"/>
      <c r="Q638" s="4">
        <v>700000</v>
      </c>
      <c r="R638" s="4">
        <f t="shared" si="114"/>
        <v>0</v>
      </c>
      <c r="S638" s="4"/>
      <c r="T638" s="4"/>
      <c r="U638" s="4">
        <f t="shared" si="115"/>
        <v>0</v>
      </c>
      <c r="V638" s="4"/>
      <c r="W638" s="4"/>
      <c r="X638" s="4">
        <f t="shared" si="116"/>
        <v>0</v>
      </c>
      <c r="Y638" s="4"/>
      <c r="Z638" s="4"/>
      <c r="AA638" s="4">
        <f>C638+I638-L638-O638-U638-X638-R638</f>
        <v>0</v>
      </c>
      <c r="AB638" s="7">
        <v>45420</v>
      </c>
    </row>
    <row r="639" spans="1:28" ht="15.75" hidden="1" x14ac:dyDescent="0.25">
      <c r="A639" s="29">
        <v>45422</v>
      </c>
      <c r="B639" s="72" t="s">
        <v>296</v>
      </c>
      <c r="C639" s="25"/>
      <c r="D639" s="25" t="s">
        <v>52</v>
      </c>
      <c r="E639" s="25" t="s">
        <v>109</v>
      </c>
      <c r="F639" s="25">
        <v>2750</v>
      </c>
      <c r="G639" s="25" t="s">
        <v>34</v>
      </c>
      <c r="H639" s="25">
        <v>1040</v>
      </c>
      <c r="I639" s="11">
        <f t="shared" si="111"/>
        <v>2860000</v>
      </c>
      <c r="J639" s="31" t="s">
        <v>312</v>
      </c>
      <c r="K639" s="11"/>
      <c r="L639" s="4">
        <f t="shared" si="112"/>
        <v>0</v>
      </c>
      <c r="M639" s="4"/>
      <c r="N639" s="4"/>
      <c r="O639" s="4">
        <f t="shared" si="113"/>
        <v>2860000</v>
      </c>
      <c r="P639" s="4">
        <v>2860000</v>
      </c>
      <c r="Q639" s="4"/>
      <c r="R639" s="4">
        <f t="shared" si="114"/>
        <v>0</v>
      </c>
      <c r="S639" s="4"/>
      <c r="T639" s="4"/>
      <c r="U639" s="4">
        <f t="shared" si="115"/>
        <v>0</v>
      </c>
      <c r="V639" s="4"/>
      <c r="W639" s="4"/>
      <c r="X639" s="4">
        <f t="shared" si="116"/>
        <v>0</v>
      </c>
      <c r="Y639" s="4"/>
      <c r="Z639" s="4"/>
      <c r="AA639" s="4">
        <f>C639+I639-L639-O639-U639-X639-R639</f>
        <v>0</v>
      </c>
      <c r="AB639" s="7">
        <v>45422</v>
      </c>
    </row>
    <row r="640" spans="1:28" ht="15.75" hidden="1" x14ac:dyDescent="0.25">
      <c r="A640" s="29">
        <v>45422</v>
      </c>
      <c r="B640" s="72" t="s">
        <v>445</v>
      </c>
      <c r="C640" s="25"/>
      <c r="D640" s="25" t="s">
        <v>52</v>
      </c>
      <c r="E640" s="25" t="s">
        <v>42</v>
      </c>
      <c r="F640" s="25">
        <v>1600</v>
      </c>
      <c r="G640" s="25" t="s">
        <v>34</v>
      </c>
      <c r="H640" s="25">
        <v>3300</v>
      </c>
      <c r="I640" s="11">
        <f t="shared" si="111"/>
        <v>5280000</v>
      </c>
      <c r="J640" s="31" t="s">
        <v>324</v>
      </c>
      <c r="K640" s="11"/>
      <c r="L640" s="4">
        <f t="shared" si="112"/>
        <v>5280000</v>
      </c>
      <c r="M640" s="4">
        <v>5280000</v>
      </c>
      <c r="N640" s="4"/>
      <c r="O640" s="4">
        <f t="shared" si="113"/>
        <v>0</v>
      </c>
      <c r="P640" s="4"/>
      <c r="Q640" s="4"/>
      <c r="R640" s="4">
        <f t="shared" si="114"/>
        <v>0</v>
      </c>
      <c r="S640" s="4"/>
      <c r="T640" s="4"/>
      <c r="U640" s="4">
        <f t="shared" si="115"/>
        <v>0</v>
      </c>
      <c r="V640" s="4"/>
      <c r="W640" s="4"/>
      <c r="X640" s="4">
        <f t="shared" si="116"/>
        <v>0</v>
      </c>
      <c r="Y640" s="4"/>
      <c r="Z640" s="4"/>
      <c r="AA640" s="4">
        <f>C640+I640-L640-O640-U640-X640-R640</f>
        <v>0</v>
      </c>
      <c r="AB640" s="7">
        <v>45422</v>
      </c>
    </row>
    <row r="641" spans="1:28" ht="15.75" hidden="1" x14ac:dyDescent="0.25">
      <c r="A641" s="29">
        <v>45422</v>
      </c>
      <c r="B641" s="25" t="s">
        <v>231</v>
      </c>
      <c r="C641" s="25"/>
      <c r="D641" s="25" t="s">
        <v>46</v>
      </c>
      <c r="E641" s="25" t="s">
        <v>87</v>
      </c>
      <c r="F641" s="25">
        <v>250</v>
      </c>
      <c r="G641" s="25" t="s">
        <v>34</v>
      </c>
      <c r="H641" s="25">
        <v>1120</v>
      </c>
      <c r="I641" s="11">
        <f t="shared" si="111"/>
        <v>280000</v>
      </c>
      <c r="J641" s="31" t="s">
        <v>312</v>
      </c>
      <c r="K641" s="11" t="s">
        <v>1417</v>
      </c>
      <c r="L641" s="4">
        <f t="shared" si="112"/>
        <v>0</v>
      </c>
      <c r="M641" s="4"/>
      <c r="N641" s="4"/>
      <c r="O641" s="4">
        <f t="shared" si="113"/>
        <v>280000</v>
      </c>
      <c r="P641" s="4">
        <v>280000</v>
      </c>
      <c r="Q641" s="4"/>
      <c r="R641" s="4">
        <f t="shared" si="114"/>
        <v>0</v>
      </c>
      <c r="S641" s="4"/>
      <c r="T641" s="4"/>
      <c r="U641" s="4">
        <f t="shared" si="115"/>
        <v>0</v>
      </c>
      <c r="V641" s="4"/>
      <c r="W641" s="4"/>
      <c r="X641" s="4">
        <f t="shared" si="116"/>
        <v>0</v>
      </c>
      <c r="Y641" s="4"/>
      <c r="Z641" s="4"/>
      <c r="AA641" s="4">
        <f>C641+I641-L641-O641-U641-X641-R641</f>
        <v>0</v>
      </c>
      <c r="AB641" s="7">
        <v>45422</v>
      </c>
    </row>
    <row r="642" spans="1:28" ht="15.75" hidden="1" x14ac:dyDescent="0.25">
      <c r="A642" s="29">
        <v>45422</v>
      </c>
      <c r="B642" s="25" t="s">
        <v>231</v>
      </c>
      <c r="C642" s="25"/>
      <c r="D642" s="25" t="s">
        <v>46</v>
      </c>
      <c r="E642" s="25" t="s">
        <v>259</v>
      </c>
      <c r="F642" s="25">
        <v>1000</v>
      </c>
      <c r="G642" s="25" t="s">
        <v>34</v>
      </c>
      <c r="H642" s="25">
        <v>885</v>
      </c>
      <c r="I642" s="11">
        <f t="shared" si="111"/>
        <v>885000</v>
      </c>
      <c r="J642" s="31" t="s">
        <v>312</v>
      </c>
      <c r="K642" s="11" t="s">
        <v>1417</v>
      </c>
      <c r="L642" s="4">
        <f t="shared" si="112"/>
        <v>0</v>
      </c>
      <c r="M642" s="4"/>
      <c r="N642" s="4"/>
      <c r="O642" s="4">
        <f t="shared" si="113"/>
        <v>885000</v>
      </c>
      <c r="P642" s="4">
        <v>885000</v>
      </c>
      <c r="Q642" s="4"/>
      <c r="R642" s="4">
        <f t="shared" si="114"/>
        <v>0</v>
      </c>
      <c r="S642" s="4"/>
      <c r="T642" s="4"/>
      <c r="U642" s="4">
        <f t="shared" si="115"/>
        <v>0</v>
      </c>
      <c r="V642" s="4"/>
      <c r="W642" s="4"/>
      <c r="X642" s="4">
        <f t="shared" si="116"/>
        <v>0</v>
      </c>
      <c r="Y642" s="4"/>
      <c r="Z642" s="4"/>
      <c r="AA642" s="4">
        <f>C642+I642-L642-O642-U642-X642-R642</f>
        <v>0</v>
      </c>
      <c r="AB642" s="7">
        <v>45422</v>
      </c>
    </row>
    <row r="643" spans="1:28" ht="15.75" hidden="1" x14ac:dyDescent="0.25">
      <c r="A643" s="29">
        <v>45422</v>
      </c>
      <c r="B643" s="72" t="s">
        <v>1333</v>
      </c>
      <c r="C643" s="25"/>
      <c r="D643" s="25" t="s">
        <v>52</v>
      </c>
      <c r="E643" s="25" t="s">
        <v>58</v>
      </c>
      <c r="F643" s="25">
        <v>8200</v>
      </c>
      <c r="G643" s="25" t="s">
        <v>34</v>
      </c>
      <c r="H643" s="25">
        <v>1850</v>
      </c>
      <c r="I643" s="11">
        <f t="shared" si="111"/>
        <v>15170000</v>
      </c>
      <c r="J643" s="31" t="s">
        <v>324</v>
      </c>
      <c r="K643" s="11"/>
      <c r="L643" s="4">
        <f t="shared" si="112"/>
        <v>0</v>
      </c>
      <c r="M643" s="4"/>
      <c r="N643" s="4"/>
      <c r="O643" s="4">
        <f t="shared" si="113"/>
        <v>0</v>
      </c>
      <c r="P643" s="4"/>
      <c r="Q643" s="4"/>
      <c r="R643" s="4">
        <f t="shared" si="114"/>
        <v>15170000</v>
      </c>
      <c r="S643" s="4">
        <v>15170000</v>
      </c>
      <c r="T643" s="4"/>
      <c r="U643" s="4">
        <f t="shared" si="115"/>
        <v>0</v>
      </c>
      <c r="V643" s="4"/>
      <c r="W643" s="4"/>
      <c r="X643" s="4">
        <f t="shared" si="116"/>
        <v>0</v>
      </c>
      <c r="Y643" s="4"/>
      <c r="Z643" s="4"/>
      <c r="AA643" s="4">
        <f>C643+I643-L643-O643-U643-X643-R643</f>
        <v>0</v>
      </c>
      <c r="AB643" s="7">
        <v>45432</v>
      </c>
    </row>
    <row r="644" spans="1:28" ht="15.75" hidden="1" x14ac:dyDescent="0.25">
      <c r="A644" s="29">
        <v>45422</v>
      </c>
      <c r="B644" s="72" t="s">
        <v>307</v>
      </c>
      <c r="C644" s="25"/>
      <c r="D644" s="25" t="s">
        <v>46</v>
      </c>
      <c r="E644" s="25" t="s">
        <v>109</v>
      </c>
      <c r="F644" s="25">
        <v>1250</v>
      </c>
      <c r="G644" s="25" t="s">
        <v>34</v>
      </c>
      <c r="H644" s="25">
        <v>1040</v>
      </c>
      <c r="I644" s="11">
        <f t="shared" si="111"/>
        <v>1300000</v>
      </c>
      <c r="J644" s="31" t="s">
        <v>312</v>
      </c>
      <c r="K644" s="11"/>
      <c r="L644" s="4">
        <f t="shared" si="112"/>
        <v>0</v>
      </c>
      <c r="M644" s="4"/>
      <c r="N644" s="4"/>
      <c r="O644" s="4">
        <f t="shared" si="113"/>
        <v>0</v>
      </c>
      <c r="P644" s="4"/>
      <c r="Q644" s="4"/>
      <c r="R644" s="4">
        <f t="shared" si="114"/>
        <v>1300000</v>
      </c>
      <c r="S644" s="4">
        <v>1300000</v>
      </c>
      <c r="T644" s="4"/>
      <c r="U644" s="4">
        <f t="shared" si="115"/>
        <v>0</v>
      </c>
      <c r="V644" s="4"/>
      <c r="W644" s="4"/>
      <c r="X644" s="4">
        <f t="shared" si="116"/>
        <v>0</v>
      </c>
      <c r="Y644" s="4"/>
      <c r="Z644" s="4"/>
      <c r="AA644" s="4">
        <f>C644+I644-L644-O644-U644-X644-R644</f>
        <v>0</v>
      </c>
      <c r="AB644" s="7">
        <v>45420</v>
      </c>
    </row>
    <row r="645" spans="1:28" ht="15.75" hidden="1" x14ac:dyDescent="0.25">
      <c r="A645" s="29">
        <v>45422</v>
      </c>
      <c r="B645" s="72" t="s">
        <v>359</v>
      </c>
      <c r="C645" s="25"/>
      <c r="D645" s="25" t="s">
        <v>52</v>
      </c>
      <c r="E645" s="25" t="s">
        <v>299</v>
      </c>
      <c r="F645" s="25">
        <v>16</v>
      </c>
      <c r="G645" s="25" t="s">
        <v>39</v>
      </c>
      <c r="H645" s="25">
        <v>49000</v>
      </c>
      <c r="I645" s="11">
        <f t="shared" si="111"/>
        <v>784000</v>
      </c>
      <c r="J645" s="32" t="s">
        <v>312</v>
      </c>
      <c r="K645" s="11" t="s">
        <v>1418</v>
      </c>
      <c r="L645" s="4">
        <f t="shared" si="112"/>
        <v>0</v>
      </c>
      <c r="M645" s="4"/>
      <c r="N645" s="4"/>
      <c r="O645" s="4">
        <f t="shared" si="113"/>
        <v>784000</v>
      </c>
      <c r="P645" s="4">
        <v>784000</v>
      </c>
      <c r="Q645" s="4"/>
      <c r="R645" s="4">
        <f t="shared" si="114"/>
        <v>0</v>
      </c>
      <c r="S645" s="4"/>
      <c r="T645" s="4"/>
      <c r="U645" s="4">
        <f t="shared" si="115"/>
        <v>0</v>
      </c>
      <c r="V645" s="4"/>
      <c r="W645" s="4"/>
      <c r="X645" s="4">
        <f t="shared" si="116"/>
        <v>0</v>
      </c>
      <c r="Y645" s="4"/>
      <c r="Z645" s="4"/>
      <c r="AA645" s="4">
        <f>C645+I645-L645-O645-U645-X645-R645</f>
        <v>0</v>
      </c>
      <c r="AB645" s="7">
        <v>45422</v>
      </c>
    </row>
    <row r="646" spans="1:28" ht="15.75" hidden="1" x14ac:dyDescent="0.25">
      <c r="A646" s="29">
        <v>45422</v>
      </c>
      <c r="B646" s="72" t="s">
        <v>359</v>
      </c>
      <c r="C646" s="25"/>
      <c r="D646" s="25" t="s">
        <v>52</v>
      </c>
      <c r="E646" s="25" t="s">
        <v>81</v>
      </c>
      <c r="F646" s="25">
        <v>47.2</v>
      </c>
      <c r="G646" s="25" t="s">
        <v>39</v>
      </c>
      <c r="H646" s="25">
        <v>49000</v>
      </c>
      <c r="I646" s="11">
        <f t="shared" si="111"/>
        <v>2312800</v>
      </c>
      <c r="J646" s="32" t="s">
        <v>312</v>
      </c>
      <c r="K646" s="11" t="s">
        <v>1418</v>
      </c>
      <c r="L646" s="4">
        <f t="shared" si="112"/>
        <v>0</v>
      </c>
      <c r="M646" s="4"/>
      <c r="N646" s="4"/>
      <c r="O646" s="4">
        <f t="shared" si="113"/>
        <v>2312800</v>
      </c>
      <c r="P646" s="4">
        <v>2312800</v>
      </c>
      <c r="Q646" s="4"/>
      <c r="R646" s="4">
        <f t="shared" si="114"/>
        <v>0</v>
      </c>
      <c r="S646" s="4"/>
      <c r="T646" s="4"/>
      <c r="U646" s="4">
        <f t="shared" si="115"/>
        <v>0</v>
      </c>
      <c r="V646" s="4"/>
      <c r="W646" s="4"/>
      <c r="X646" s="4">
        <f t="shared" si="116"/>
        <v>0</v>
      </c>
      <c r="Y646" s="4"/>
      <c r="Z646" s="4"/>
      <c r="AA646" s="4">
        <f>C646+I646-L646-O646-U646-X646-R646</f>
        <v>0</v>
      </c>
      <c r="AB646" s="7">
        <v>45422</v>
      </c>
    </row>
    <row r="647" spans="1:28" ht="15.75" hidden="1" x14ac:dyDescent="0.25">
      <c r="A647" s="29">
        <v>45422</v>
      </c>
      <c r="B647" s="72" t="s">
        <v>203</v>
      </c>
      <c r="C647" s="25"/>
      <c r="D647" s="25" t="s">
        <v>46</v>
      </c>
      <c r="E647" s="25" t="s">
        <v>42</v>
      </c>
      <c r="F647" s="25">
        <v>1000</v>
      </c>
      <c r="G647" s="25" t="s">
        <v>34</v>
      </c>
      <c r="H647" s="25">
        <v>3700</v>
      </c>
      <c r="I647" s="11">
        <f t="shared" si="111"/>
        <v>3700000</v>
      </c>
      <c r="J647" s="31" t="s">
        <v>324</v>
      </c>
      <c r="K647" s="11"/>
      <c r="L647" s="4">
        <f t="shared" si="112"/>
        <v>3700000</v>
      </c>
      <c r="M647" s="4">
        <v>3700000</v>
      </c>
      <c r="N647" s="4"/>
      <c r="O647" s="4">
        <f t="shared" si="113"/>
        <v>0</v>
      </c>
      <c r="P647" s="4"/>
      <c r="Q647" s="4"/>
      <c r="R647" s="4">
        <f t="shared" si="114"/>
        <v>0</v>
      </c>
      <c r="S647" s="4"/>
      <c r="T647" s="4"/>
      <c r="U647" s="4">
        <f t="shared" si="115"/>
        <v>0</v>
      </c>
      <c r="V647" s="4"/>
      <c r="W647" s="4"/>
      <c r="X647" s="4">
        <f t="shared" si="116"/>
        <v>0</v>
      </c>
      <c r="Y647" s="4"/>
      <c r="Z647" s="4"/>
      <c r="AA647" s="4">
        <f>C647+I647-L647-O647-U647-X647-R647</f>
        <v>0</v>
      </c>
      <c r="AB647" s="7">
        <v>45422</v>
      </c>
    </row>
    <row r="648" spans="1:28" ht="15.75" hidden="1" x14ac:dyDescent="0.25">
      <c r="A648" s="29">
        <v>45422</v>
      </c>
      <c r="B648" s="72" t="s">
        <v>111</v>
      </c>
      <c r="C648" s="25"/>
      <c r="D648" s="25" t="s">
        <v>46</v>
      </c>
      <c r="E648" s="25" t="s">
        <v>47</v>
      </c>
      <c r="F648" s="25">
        <v>3</v>
      </c>
      <c r="G648" s="25" t="s">
        <v>48</v>
      </c>
      <c r="H648" s="25">
        <v>160000</v>
      </c>
      <c r="I648" s="11">
        <f t="shared" si="111"/>
        <v>480000</v>
      </c>
      <c r="J648" s="31" t="s">
        <v>324</v>
      </c>
      <c r="K648" s="11"/>
      <c r="L648" s="4">
        <f t="shared" si="112"/>
        <v>480000</v>
      </c>
      <c r="M648" s="4">
        <v>480000</v>
      </c>
      <c r="N648" s="4"/>
      <c r="O648" s="4">
        <f t="shared" si="113"/>
        <v>0</v>
      </c>
      <c r="P648" s="4"/>
      <c r="Q648" s="4"/>
      <c r="R648" s="4">
        <f t="shared" si="114"/>
        <v>0</v>
      </c>
      <c r="S648" s="4"/>
      <c r="T648" s="4"/>
      <c r="U648" s="4">
        <f t="shared" si="115"/>
        <v>0</v>
      </c>
      <c r="V648" s="4"/>
      <c r="W648" s="4"/>
      <c r="X648" s="4">
        <f t="shared" si="116"/>
        <v>0</v>
      </c>
      <c r="Y648" s="4"/>
      <c r="Z648" s="4"/>
      <c r="AA648" s="4">
        <f>C648+I648-L648-O648-U648-X648-R648</f>
        <v>0</v>
      </c>
      <c r="AB648" s="7">
        <v>45422</v>
      </c>
    </row>
    <row r="649" spans="1:28" ht="15.75" hidden="1" x14ac:dyDescent="0.25">
      <c r="A649" s="29">
        <v>45422</v>
      </c>
      <c r="B649" s="72" t="s">
        <v>256</v>
      </c>
      <c r="C649" s="25"/>
      <c r="D649" s="25" t="s">
        <v>46</v>
      </c>
      <c r="E649" s="25" t="s">
        <v>217</v>
      </c>
      <c r="F649" s="25">
        <v>2.5</v>
      </c>
      <c r="G649" s="25" t="s">
        <v>39</v>
      </c>
      <c r="H649" s="25">
        <v>87000</v>
      </c>
      <c r="I649" s="11">
        <f t="shared" si="111"/>
        <v>217500</v>
      </c>
      <c r="J649" s="31" t="s">
        <v>324</v>
      </c>
      <c r="K649" s="11"/>
      <c r="L649" s="4">
        <f t="shared" si="112"/>
        <v>217500</v>
      </c>
      <c r="M649" s="4">
        <v>217500</v>
      </c>
      <c r="N649" s="4"/>
      <c r="O649" s="4">
        <f t="shared" si="113"/>
        <v>0</v>
      </c>
      <c r="P649" s="4"/>
      <c r="Q649" s="4"/>
      <c r="R649" s="4">
        <f t="shared" si="114"/>
        <v>0</v>
      </c>
      <c r="S649" s="4"/>
      <c r="T649" s="4"/>
      <c r="U649" s="4">
        <f t="shared" si="115"/>
        <v>0</v>
      </c>
      <c r="V649" s="4"/>
      <c r="W649" s="4"/>
      <c r="X649" s="4">
        <f t="shared" si="116"/>
        <v>0</v>
      </c>
      <c r="Y649" s="4"/>
      <c r="Z649" s="4"/>
      <c r="AA649" s="4">
        <f>C649+I649-L649-O649-U649-X649-R649</f>
        <v>0</v>
      </c>
      <c r="AB649" s="7">
        <v>45422</v>
      </c>
    </row>
    <row r="650" spans="1:28" ht="15.75" hidden="1" x14ac:dyDescent="0.25">
      <c r="A650" s="29">
        <v>45422</v>
      </c>
      <c r="B650" s="72" t="s">
        <v>1394</v>
      </c>
      <c r="C650" s="25"/>
      <c r="D650" s="25" t="s">
        <v>46</v>
      </c>
      <c r="E650" s="25" t="s">
        <v>534</v>
      </c>
      <c r="F650" s="25">
        <v>125</v>
      </c>
      <c r="G650" s="25" t="s">
        <v>34</v>
      </c>
      <c r="H650" s="25">
        <v>3510</v>
      </c>
      <c r="I650" s="11">
        <f t="shared" si="111"/>
        <v>438750</v>
      </c>
      <c r="J650" s="31" t="s">
        <v>312</v>
      </c>
      <c r="K650" s="11" t="s">
        <v>1414</v>
      </c>
      <c r="L650" s="4">
        <f t="shared" si="112"/>
        <v>0</v>
      </c>
      <c r="M650" s="4"/>
      <c r="N650" s="4"/>
      <c r="O650" s="4">
        <f t="shared" si="113"/>
        <v>438750</v>
      </c>
      <c r="P650" s="4">
        <v>438750</v>
      </c>
      <c r="Q650" s="4"/>
      <c r="R650" s="4">
        <f t="shared" si="114"/>
        <v>0</v>
      </c>
      <c r="S650" s="4"/>
      <c r="T650" s="4"/>
      <c r="U650" s="4">
        <f t="shared" si="115"/>
        <v>0</v>
      </c>
      <c r="V650" s="4"/>
      <c r="W650" s="4"/>
      <c r="X650" s="4">
        <f t="shared" si="116"/>
        <v>0</v>
      </c>
      <c r="Y650" s="4"/>
      <c r="Z650" s="4"/>
      <c r="AA650" s="4">
        <f>C650+I650-L650-O650-U650-X650-R650</f>
        <v>0</v>
      </c>
      <c r="AB650" s="7">
        <v>45422</v>
      </c>
    </row>
    <row r="651" spans="1:28" ht="15.75" hidden="1" x14ac:dyDescent="0.25">
      <c r="A651" s="29">
        <v>45422</v>
      </c>
      <c r="B651" s="72" t="s">
        <v>1410</v>
      </c>
      <c r="C651" s="25"/>
      <c r="D651" s="25" t="s">
        <v>52</v>
      </c>
      <c r="E651" s="25" t="s">
        <v>219</v>
      </c>
      <c r="F651" s="25">
        <v>30</v>
      </c>
      <c r="G651" s="25" t="s">
        <v>39</v>
      </c>
      <c r="H651" s="25">
        <v>300000</v>
      </c>
      <c r="I651" s="11">
        <f t="shared" si="111"/>
        <v>9000000</v>
      </c>
      <c r="J651" s="31" t="s">
        <v>312</v>
      </c>
      <c r="K651" s="11" t="s">
        <v>1420</v>
      </c>
      <c r="L651" s="4">
        <f t="shared" si="112"/>
        <v>0</v>
      </c>
      <c r="M651" s="4"/>
      <c r="N651" s="4"/>
      <c r="O651" s="4">
        <f t="shared" si="113"/>
        <v>9000000</v>
      </c>
      <c r="P651" s="4">
        <v>9000000</v>
      </c>
      <c r="Q651" s="4"/>
      <c r="R651" s="4">
        <f t="shared" si="114"/>
        <v>0</v>
      </c>
      <c r="S651" s="4"/>
      <c r="T651" s="4"/>
      <c r="U651" s="4">
        <f t="shared" si="115"/>
        <v>0</v>
      </c>
      <c r="V651" s="4"/>
      <c r="W651" s="4"/>
      <c r="X651" s="4">
        <f t="shared" si="116"/>
        <v>0</v>
      </c>
      <c r="Y651" s="4"/>
      <c r="Z651" s="4"/>
      <c r="AA651" s="4">
        <f>C651+I651-L651-O651-U651-X651-R651</f>
        <v>0</v>
      </c>
      <c r="AB651" s="7">
        <v>45422</v>
      </c>
    </row>
    <row r="652" spans="1:28" ht="15.75" hidden="1" x14ac:dyDescent="0.25">
      <c r="A652" s="29">
        <v>45422</v>
      </c>
      <c r="B652" s="25" t="s">
        <v>99</v>
      </c>
      <c r="C652" s="25"/>
      <c r="D652" s="25"/>
      <c r="E652" s="25" t="s">
        <v>120</v>
      </c>
      <c r="F652" s="25">
        <v>73.8</v>
      </c>
      <c r="G652" s="25" t="s">
        <v>39</v>
      </c>
      <c r="H652" s="25"/>
      <c r="I652" s="11">
        <f t="shared" si="111"/>
        <v>0</v>
      </c>
      <c r="J652" s="26" t="s">
        <v>28</v>
      </c>
      <c r="K652" s="11"/>
      <c r="L652" s="4">
        <f t="shared" si="112"/>
        <v>0</v>
      </c>
      <c r="M652" s="4"/>
      <c r="N652" s="4"/>
      <c r="O652" s="4">
        <f t="shared" si="113"/>
        <v>0</v>
      </c>
      <c r="P652" s="4"/>
      <c r="Q652" s="4"/>
      <c r="R652" s="4">
        <f t="shared" si="114"/>
        <v>0</v>
      </c>
      <c r="S652" s="4"/>
      <c r="T652" s="4"/>
      <c r="U652" s="4">
        <f t="shared" si="115"/>
        <v>0</v>
      </c>
      <c r="V652" s="4"/>
      <c r="W652" s="4"/>
      <c r="X652" s="4">
        <f t="shared" si="116"/>
        <v>0</v>
      </c>
      <c r="Y652" s="4"/>
      <c r="Z652" s="4"/>
      <c r="AA652" s="4">
        <f>C652+I652-L652-O652-U652-X652-R652</f>
        <v>0</v>
      </c>
      <c r="AB652" s="7"/>
    </row>
    <row r="653" spans="1:28" ht="15.75" hidden="1" x14ac:dyDescent="0.25">
      <c r="A653" s="29">
        <v>45422</v>
      </c>
      <c r="B653" s="72" t="s">
        <v>1411</v>
      </c>
      <c r="C653" s="25"/>
      <c r="D653" s="25" t="s">
        <v>46</v>
      </c>
      <c r="E653" s="25" t="s">
        <v>145</v>
      </c>
      <c r="F653" s="25">
        <v>17.100000000000001</v>
      </c>
      <c r="G653" s="25" t="s">
        <v>39</v>
      </c>
      <c r="H653" s="25">
        <v>47000</v>
      </c>
      <c r="I653" s="11">
        <f t="shared" si="111"/>
        <v>803700.00000000012</v>
      </c>
      <c r="J653" s="31" t="s">
        <v>312</v>
      </c>
      <c r="K653" s="11"/>
      <c r="L653" s="4">
        <f t="shared" si="112"/>
        <v>0</v>
      </c>
      <c r="M653" s="4"/>
      <c r="N653" s="4"/>
      <c r="O653" s="4">
        <f t="shared" si="113"/>
        <v>0</v>
      </c>
      <c r="P653" s="4"/>
      <c r="Q653" s="4"/>
      <c r="R653" s="4">
        <f t="shared" si="114"/>
        <v>803700</v>
      </c>
      <c r="S653" s="4">
        <v>803700</v>
      </c>
      <c r="T653" s="4"/>
      <c r="U653" s="4">
        <f t="shared" si="115"/>
        <v>0</v>
      </c>
      <c r="V653" s="4"/>
      <c r="W653" s="4"/>
      <c r="X653" s="4">
        <f t="shared" si="116"/>
        <v>0</v>
      </c>
      <c r="Y653" s="4"/>
      <c r="Z653" s="4"/>
      <c r="AA653" s="4">
        <f>C653+I653-L653-O653-U653-X653-R653</f>
        <v>0</v>
      </c>
      <c r="AB653" s="7">
        <v>45423</v>
      </c>
    </row>
    <row r="654" spans="1:28" ht="15.75" hidden="1" x14ac:dyDescent="0.25">
      <c r="A654" s="29">
        <v>45422</v>
      </c>
      <c r="B654" s="72" t="s">
        <v>248</v>
      </c>
      <c r="C654" s="25"/>
      <c r="D654" s="25" t="s">
        <v>52</v>
      </c>
      <c r="E654" s="25" t="s">
        <v>249</v>
      </c>
      <c r="F654" s="25">
        <v>2000</v>
      </c>
      <c r="G654" s="25" t="s">
        <v>34</v>
      </c>
      <c r="H654" s="25">
        <v>4300</v>
      </c>
      <c r="I654" s="11">
        <f t="shared" si="111"/>
        <v>8600000</v>
      </c>
      <c r="J654" s="31" t="s">
        <v>312</v>
      </c>
      <c r="K654" s="11" t="s">
        <v>1419</v>
      </c>
      <c r="L654" s="4">
        <f t="shared" si="112"/>
        <v>0</v>
      </c>
      <c r="M654" s="4"/>
      <c r="N654" s="4"/>
      <c r="O654" s="4">
        <f t="shared" si="113"/>
        <v>8600000</v>
      </c>
      <c r="P654" s="4">
        <v>8600000</v>
      </c>
      <c r="Q654" s="4"/>
      <c r="R654" s="4">
        <f t="shared" si="114"/>
        <v>0</v>
      </c>
      <c r="S654" s="4"/>
      <c r="T654" s="4"/>
      <c r="U654" s="4">
        <f t="shared" si="115"/>
        <v>0</v>
      </c>
      <c r="V654" s="4"/>
      <c r="W654" s="4"/>
      <c r="X654" s="4">
        <f t="shared" si="116"/>
        <v>0</v>
      </c>
      <c r="Y654" s="4"/>
      <c r="Z654" s="4"/>
      <c r="AA654" s="4">
        <f>C654+I654-L654-O654-U654-X654-R654</f>
        <v>0</v>
      </c>
      <c r="AB654" s="7">
        <v>45422</v>
      </c>
    </row>
    <row r="655" spans="1:28" ht="15.75" hidden="1" x14ac:dyDescent="0.25">
      <c r="A655" s="29">
        <v>45422</v>
      </c>
      <c r="B655" s="72" t="s">
        <v>1261</v>
      </c>
      <c r="C655" s="25"/>
      <c r="D655" s="25" t="s">
        <v>52</v>
      </c>
      <c r="E655" s="25" t="s">
        <v>108</v>
      </c>
      <c r="F655" s="25">
        <v>600</v>
      </c>
      <c r="G655" s="25" t="s">
        <v>34</v>
      </c>
      <c r="H655" s="25">
        <v>1950</v>
      </c>
      <c r="I655" s="11">
        <f t="shared" si="111"/>
        <v>1170000</v>
      </c>
      <c r="J655" s="31" t="s">
        <v>312</v>
      </c>
      <c r="K655" s="11"/>
      <c r="L655" s="4">
        <f t="shared" si="112"/>
        <v>0</v>
      </c>
      <c r="M655" s="4"/>
      <c r="N655" s="4"/>
      <c r="O655" s="4">
        <f t="shared" si="113"/>
        <v>0</v>
      </c>
      <c r="P655" s="4"/>
      <c r="Q655" s="4"/>
      <c r="R655" s="4">
        <f t="shared" si="114"/>
        <v>1170000</v>
      </c>
      <c r="S655" s="4">
        <v>1170000</v>
      </c>
      <c r="T655" s="4"/>
      <c r="U655" s="4">
        <f t="shared" si="115"/>
        <v>0</v>
      </c>
      <c r="V655" s="4"/>
      <c r="W655" s="4"/>
      <c r="X655" s="4">
        <f t="shared" si="116"/>
        <v>0</v>
      </c>
      <c r="Y655" s="4"/>
      <c r="Z655" s="4"/>
      <c r="AA655" s="4">
        <f>C655+I655-L655-O655-U655-X655-R655</f>
        <v>0</v>
      </c>
      <c r="AB655" s="7">
        <v>45423</v>
      </c>
    </row>
    <row r="656" spans="1:28" ht="15.75" hidden="1" x14ac:dyDescent="0.25">
      <c r="A656" s="29">
        <v>45422</v>
      </c>
      <c r="B656" s="72" t="s">
        <v>226</v>
      </c>
      <c r="C656" s="25"/>
      <c r="D656" s="25" t="s">
        <v>52</v>
      </c>
      <c r="E656" s="25" t="s">
        <v>229</v>
      </c>
      <c r="F656" s="25">
        <v>240</v>
      </c>
      <c r="G656" s="25" t="s">
        <v>39</v>
      </c>
      <c r="H656" s="25">
        <v>42000</v>
      </c>
      <c r="I656" s="11">
        <f t="shared" si="111"/>
        <v>10080000</v>
      </c>
      <c r="J656" s="26" t="s">
        <v>28</v>
      </c>
      <c r="K656" s="11"/>
      <c r="L656" s="4">
        <f t="shared" si="112"/>
        <v>0</v>
      </c>
      <c r="M656" s="4"/>
      <c r="N656" s="4"/>
      <c r="O656" s="4">
        <f t="shared" si="113"/>
        <v>0</v>
      </c>
      <c r="P656" s="4"/>
      <c r="Q656" s="4"/>
      <c r="R656" s="4">
        <f t="shared" si="114"/>
        <v>0</v>
      </c>
      <c r="S656" s="4"/>
      <c r="T656" s="4"/>
      <c r="U656" s="4">
        <f t="shared" si="115"/>
        <v>0</v>
      </c>
      <c r="V656" s="4"/>
      <c r="W656" s="4"/>
      <c r="X656" s="4">
        <f t="shared" si="116"/>
        <v>0</v>
      </c>
      <c r="Y656" s="4"/>
      <c r="Z656" s="4"/>
      <c r="AA656" s="4">
        <f>C656+I656-L656-O656-U656-X656-R656</f>
        <v>10080000</v>
      </c>
      <c r="AB656" s="7"/>
    </row>
    <row r="657" spans="1:28" ht="15.75" hidden="1" x14ac:dyDescent="0.25">
      <c r="A657" s="24">
        <v>45422</v>
      </c>
      <c r="B657" s="72" t="s">
        <v>226</v>
      </c>
      <c r="C657" s="25"/>
      <c r="D657" s="25" t="s">
        <v>52</v>
      </c>
      <c r="E657" s="25" t="s">
        <v>424</v>
      </c>
      <c r="F657" s="25">
        <v>60</v>
      </c>
      <c r="G657" s="25" t="s">
        <v>39</v>
      </c>
      <c r="H657" s="25">
        <v>54000</v>
      </c>
      <c r="I657" s="11">
        <f t="shared" si="111"/>
        <v>3240000</v>
      </c>
      <c r="J657" s="26" t="s">
        <v>28</v>
      </c>
      <c r="K657" s="11"/>
      <c r="L657" s="4">
        <f t="shared" si="112"/>
        <v>0</v>
      </c>
      <c r="M657" s="4"/>
      <c r="N657" s="4"/>
      <c r="O657" s="4">
        <f t="shared" si="113"/>
        <v>0</v>
      </c>
      <c r="P657" s="4"/>
      <c r="Q657" s="4"/>
      <c r="R657" s="4">
        <f t="shared" si="114"/>
        <v>0</v>
      </c>
      <c r="S657" s="4"/>
      <c r="T657" s="4"/>
      <c r="U657" s="4">
        <f t="shared" si="115"/>
        <v>0</v>
      </c>
      <c r="V657" s="4"/>
      <c r="W657" s="4"/>
      <c r="X657" s="4">
        <f t="shared" si="116"/>
        <v>0</v>
      </c>
      <c r="Y657" s="4"/>
      <c r="Z657" s="4"/>
      <c r="AA657" s="4">
        <f>C657+I657-L657-O657-U657-X657-R657</f>
        <v>3240000</v>
      </c>
      <c r="AB657" s="7"/>
    </row>
    <row r="658" spans="1:28" ht="15.75" hidden="1" x14ac:dyDescent="0.25">
      <c r="A658" s="29">
        <v>45422</v>
      </c>
      <c r="B658" s="25" t="s">
        <v>246</v>
      </c>
      <c r="C658" s="25"/>
      <c r="D658" s="25" t="s">
        <v>46</v>
      </c>
      <c r="E658" s="25" t="s">
        <v>71</v>
      </c>
      <c r="F658" s="25">
        <v>10</v>
      </c>
      <c r="G658" s="25" t="s">
        <v>27</v>
      </c>
      <c r="H658" s="25">
        <v>825000</v>
      </c>
      <c r="I658" s="11">
        <f t="shared" si="111"/>
        <v>8250000</v>
      </c>
      <c r="J658" s="31" t="s">
        <v>312</v>
      </c>
      <c r="K658" s="11"/>
      <c r="L658" s="4">
        <f t="shared" si="112"/>
        <v>0</v>
      </c>
      <c r="M658" s="4"/>
      <c r="N658" s="4"/>
      <c r="O658" s="4">
        <f t="shared" si="113"/>
        <v>8250000</v>
      </c>
      <c r="P658" s="4">
        <v>8250000</v>
      </c>
      <c r="Q658" s="4"/>
      <c r="R658" s="4">
        <f t="shared" si="114"/>
        <v>0</v>
      </c>
      <c r="S658" s="4"/>
      <c r="T658" s="4"/>
      <c r="U658" s="4">
        <f t="shared" si="115"/>
        <v>0</v>
      </c>
      <c r="V658" s="4"/>
      <c r="W658" s="4"/>
      <c r="X658" s="4">
        <f t="shared" si="116"/>
        <v>0</v>
      </c>
      <c r="Y658" s="4"/>
      <c r="Z658" s="4"/>
      <c r="AA658" s="4">
        <f>C658+I658-L658-O658-U658-X658-R658</f>
        <v>0</v>
      </c>
      <c r="AB658" s="7">
        <v>45433</v>
      </c>
    </row>
    <row r="659" spans="1:28" ht="15.75" hidden="1" x14ac:dyDescent="0.25">
      <c r="A659" s="24">
        <v>45422</v>
      </c>
      <c r="B659" s="72" t="s">
        <v>475</v>
      </c>
      <c r="C659" s="25"/>
      <c r="D659" s="25" t="s">
        <v>46</v>
      </c>
      <c r="E659" s="25" t="s">
        <v>64</v>
      </c>
      <c r="F659" s="25">
        <v>40</v>
      </c>
      <c r="G659" s="25" t="s">
        <v>39</v>
      </c>
      <c r="H659" s="25">
        <v>60000</v>
      </c>
      <c r="I659" s="11">
        <f t="shared" si="111"/>
        <v>2400000</v>
      </c>
      <c r="J659" s="31" t="s">
        <v>312</v>
      </c>
      <c r="K659" s="11"/>
      <c r="L659" s="4">
        <f t="shared" si="112"/>
        <v>0</v>
      </c>
      <c r="M659" s="4"/>
      <c r="N659" s="4"/>
      <c r="O659" s="4">
        <f t="shared" si="113"/>
        <v>2400000</v>
      </c>
      <c r="P659" s="4">
        <v>2400000</v>
      </c>
      <c r="Q659" s="4"/>
      <c r="R659" s="4">
        <f t="shared" si="114"/>
        <v>0</v>
      </c>
      <c r="S659" s="4"/>
      <c r="T659" s="4"/>
      <c r="U659" s="4">
        <f t="shared" si="115"/>
        <v>0</v>
      </c>
      <c r="V659" s="4"/>
      <c r="W659" s="4"/>
      <c r="X659" s="4">
        <f t="shared" si="116"/>
        <v>0</v>
      </c>
      <c r="Y659" s="4"/>
      <c r="Z659" s="4"/>
      <c r="AA659" s="4">
        <f>C659+I659-L659-O659-U659-X659-R659</f>
        <v>0</v>
      </c>
      <c r="AB659" s="7">
        <v>45422</v>
      </c>
    </row>
    <row r="660" spans="1:28" ht="15.75" hidden="1" x14ac:dyDescent="0.25">
      <c r="A660" s="29">
        <v>45423</v>
      </c>
      <c r="B660" s="73" t="s">
        <v>1412</v>
      </c>
      <c r="C660" s="27"/>
      <c r="D660" s="27" t="s">
        <v>52</v>
      </c>
      <c r="E660" s="27" t="s">
        <v>108</v>
      </c>
      <c r="F660" s="27">
        <v>6400</v>
      </c>
      <c r="G660" s="27" t="s">
        <v>34</v>
      </c>
      <c r="H660" s="27">
        <v>1900</v>
      </c>
      <c r="I660" s="15">
        <f t="shared" si="111"/>
        <v>12160000</v>
      </c>
      <c r="J660" s="32" t="s">
        <v>312</v>
      </c>
      <c r="K660" s="11"/>
      <c r="L660" s="4">
        <f t="shared" si="112"/>
        <v>0</v>
      </c>
      <c r="M660" s="4"/>
      <c r="N660" s="4"/>
      <c r="O660" s="4">
        <f t="shared" si="113"/>
        <v>0</v>
      </c>
      <c r="P660" s="4"/>
      <c r="Q660" s="4"/>
      <c r="R660" s="4">
        <f t="shared" si="114"/>
        <v>12160000</v>
      </c>
      <c r="S660" s="4">
        <v>12160000</v>
      </c>
      <c r="T660" s="4"/>
      <c r="U660" s="4">
        <f t="shared" si="115"/>
        <v>0</v>
      </c>
      <c r="V660" s="4"/>
      <c r="W660" s="4"/>
      <c r="X660" s="4">
        <f t="shared" si="116"/>
        <v>0</v>
      </c>
      <c r="Y660" s="4"/>
      <c r="Z660" s="4"/>
      <c r="AA660" s="4">
        <f>C660+I660-L660-O660-U660-X660-R660</f>
        <v>0</v>
      </c>
      <c r="AB660" s="7">
        <v>45423</v>
      </c>
    </row>
    <row r="661" spans="1:28" ht="15.75" hidden="1" x14ac:dyDescent="0.25">
      <c r="A661" s="29">
        <v>45423</v>
      </c>
      <c r="B661" s="72" t="s">
        <v>923</v>
      </c>
      <c r="C661" s="25"/>
      <c r="D661" s="25" t="s">
        <v>52</v>
      </c>
      <c r="E661" s="25" t="s">
        <v>53</v>
      </c>
      <c r="F661" s="25">
        <v>2</v>
      </c>
      <c r="G661" s="25" t="s">
        <v>23</v>
      </c>
      <c r="H661" s="25">
        <v>450000</v>
      </c>
      <c r="I661" s="11">
        <f t="shared" si="111"/>
        <v>900000</v>
      </c>
      <c r="J661" s="31" t="s">
        <v>312</v>
      </c>
      <c r="K661" s="11" t="s">
        <v>1397</v>
      </c>
      <c r="L661" s="4">
        <f t="shared" si="112"/>
        <v>0</v>
      </c>
      <c r="M661" s="4"/>
      <c r="N661" s="4"/>
      <c r="O661" s="4">
        <f t="shared" si="113"/>
        <v>900000</v>
      </c>
      <c r="P661" s="4">
        <v>900000</v>
      </c>
      <c r="Q661" s="4"/>
      <c r="R661" s="4">
        <f t="shared" si="114"/>
        <v>0</v>
      </c>
      <c r="S661" s="4"/>
      <c r="T661" s="4"/>
      <c r="U661" s="4">
        <f t="shared" si="115"/>
        <v>0</v>
      </c>
      <c r="V661" s="4"/>
      <c r="W661" s="4"/>
      <c r="X661" s="4">
        <f t="shared" si="116"/>
        <v>0</v>
      </c>
      <c r="Y661" s="4"/>
      <c r="Z661" s="4"/>
      <c r="AA661" s="4">
        <f>C661+I661-L661-O661-U661-X661-R661</f>
        <v>0</v>
      </c>
      <c r="AB661" s="7">
        <v>45419</v>
      </c>
    </row>
    <row r="662" spans="1:28" ht="15.75" hidden="1" x14ac:dyDescent="0.25">
      <c r="A662" s="29">
        <v>45423</v>
      </c>
      <c r="B662" s="72" t="s">
        <v>923</v>
      </c>
      <c r="C662" s="25"/>
      <c r="D662" s="25" t="s">
        <v>52</v>
      </c>
      <c r="E662" s="25" t="s">
        <v>56</v>
      </c>
      <c r="F662" s="25">
        <v>2</v>
      </c>
      <c r="G662" s="25" t="s">
        <v>23</v>
      </c>
      <c r="H662" s="25">
        <v>450000</v>
      </c>
      <c r="I662" s="11">
        <f t="shared" si="111"/>
        <v>900000</v>
      </c>
      <c r="J662" s="31" t="s">
        <v>312</v>
      </c>
      <c r="K662" s="11" t="s">
        <v>1397</v>
      </c>
      <c r="L662" s="4">
        <f t="shared" si="112"/>
        <v>0</v>
      </c>
      <c r="M662" s="4"/>
      <c r="N662" s="4"/>
      <c r="O662" s="4">
        <f t="shared" si="113"/>
        <v>900000</v>
      </c>
      <c r="P662" s="4">
        <v>900000</v>
      </c>
      <c r="Q662" s="4"/>
      <c r="R662" s="4">
        <f t="shared" si="114"/>
        <v>0</v>
      </c>
      <c r="S662" s="4"/>
      <c r="T662" s="4"/>
      <c r="U662" s="4">
        <f t="shared" si="115"/>
        <v>0</v>
      </c>
      <c r="V662" s="4"/>
      <c r="W662" s="4"/>
      <c r="X662" s="4">
        <f t="shared" si="116"/>
        <v>0</v>
      </c>
      <c r="Y662" s="4"/>
      <c r="Z662" s="4"/>
      <c r="AA662" s="4">
        <f>C662+I662-L662-O662-U662-X662-R662</f>
        <v>0</v>
      </c>
      <c r="AB662" s="7">
        <v>45419</v>
      </c>
    </row>
    <row r="663" spans="1:28" ht="15.75" hidden="1" x14ac:dyDescent="0.25">
      <c r="A663" s="29">
        <v>45423</v>
      </c>
      <c r="B663" s="25" t="s">
        <v>359</v>
      </c>
      <c r="C663" s="25"/>
      <c r="D663" s="25" t="s">
        <v>52</v>
      </c>
      <c r="E663" s="25" t="s">
        <v>225</v>
      </c>
      <c r="F663" s="25">
        <v>500</v>
      </c>
      <c r="G663" s="25" t="s">
        <v>34</v>
      </c>
      <c r="H663" s="25">
        <v>3185</v>
      </c>
      <c r="I663" s="11">
        <f t="shared" si="111"/>
        <v>1592500</v>
      </c>
      <c r="J663" s="26" t="s">
        <v>28</v>
      </c>
      <c r="K663" s="11"/>
      <c r="L663" s="4">
        <f t="shared" si="112"/>
        <v>0</v>
      </c>
      <c r="M663" s="4"/>
      <c r="N663" s="4"/>
      <c r="O663" s="4">
        <f t="shared" si="113"/>
        <v>0</v>
      </c>
      <c r="P663" s="4"/>
      <c r="Q663" s="4"/>
      <c r="R663" s="4">
        <f t="shared" si="114"/>
        <v>0</v>
      </c>
      <c r="S663" s="4"/>
      <c r="T663" s="4"/>
      <c r="U663" s="4">
        <f t="shared" si="115"/>
        <v>0</v>
      </c>
      <c r="V663" s="4"/>
      <c r="W663" s="4"/>
      <c r="X663" s="4">
        <f t="shared" si="116"/>
        <v>0</v>
      </c>
      <c r="Y663" s="4"/>
      <c r="Z663" s="4"/>
      <c r="AA663" s="4">
        <f>C663+I663-L663-O663-U663-X663-R663</f>
        <v>1592500</v>
      </c>
      <c r="AB663" s="7"/>
    </row>
    <row r="664" spans="1:28" ht="15.75" hidden="1" x14ac:dyDescent="0.25">
      <c r="A664" s="29">
        <v>45423</v>
      </c>
      <c r="B664" s="25" t="s">
        <v>359</v>
      </c>
      <c r="C664" s="25"/>
      <c r="D664" s="25" t="s">
        <v>52</v>
      </c>
      <c r="E664" s="25" t="s">
        <v>145</v>
      </c>
      <c r="F664" s="25">
        <v>17.100000000000001</v>
      </c>
      <c r="G664" s="25" t="s">
        <v>39</v>
      </c>
      <c r="H664" s="25">
        <v>49000</v>
      </c>
      <c r="I664" s="11">
        <f t="shared" si="111"/>
        <v>837900.00000000012</v>
      </c>
      <c r="J664" s="26" t="s">
        <v>28</v>
      </c>
      <c r="K664" s="11"/>
      <c r="L664" s="4">
        <f t="shared" si="112"/>
        <v>0</v>
      </c>
      <c r="M664" s="4"/>
      <c r="N664" s="4"/>
      <c r="O664" s="4">
        <f t="shared" si="113"/>
        <v>0</v>
      </c>
      <c r="P664" s="4"/>
      <c r="Q664" s="4"/>
      <c r="R664" s="4">
        <f t="shared" si="114"/>
        <v>0</v>
      </c>
      <c r="S664" s="4"/>
      <c r="T664" s="4"/>
      <c r="U664" s="4">
        <f t="shared" si="115"/>
        <v>0</v>
      </c>
      <c r="V664" s="4"/>
      <c r="W664" s="4"/>
      <c r="X664" s="4">
        <f t="shared" si="116"/>
        <v>0</v>
      </c>
      <c r="Y664" s="4"/>
      <c r="Z664" s="4"/>
      <c r="AA664" s="82">
        <f>C664+I664-L664-O664-U664-X664-R664</f>
        <v>837900.00000000012</v>
      </c>
      <c r="AB664" s="7"/>
    </row>
    <row r="665" spans="1:28" ht="15.75" hidden="1" x14ac:dyDescent="0.25">
      <c r="A665" s="29">
        <v>45423</v>
      </c>
      <c r="B665" s="25" t="s">
        <v>359</v>
      </c>
      <c r="C665" s="25"/>
      <c r="D665" s="25" t="s">
        <v>52</v>
      </c>
      <c r="E665" s="25" t="s">
        <v>179</v>
      </c>
      <c r="F665" s="25">
        <v>250</v>
      </c>
      <c r="G665" s="25" t="s">
        <v>34</v>
      </c>
      <c r="H665" s="25">
        <v>1510</v>
      </c>
      <c r="I665" s="11">
        <f t="shared" si="111"/>
        <v>377500</v>
      </c>
      <c r="J665" s="26" t="s">
        <v>28</v>
      </c>
      <c r="K665" s="11"/>
      <c r="L665" s="4">
        <f t="shared" si="112"/>
        <v>0</v>
      </c>
      <c r="M665" s="4"/>
      <c r="N665" s="4"/>
      <c r="O665" s="4">
        <f t="shared" si="113"/>
        <v>0</v>
      </c>
      <c r="P665" s="4"/>
      <c r="Q665" s="4"/>
      <c r="R665" s="4">
        <f t="shared" si="114"/>
        <v>0</v>
      </c>
      <c r="S665" s="4"/>
      <c r="T665" s="4"/>
      <c r="U665" s="4">
        <f t="shared" si="115"/>
        <v>0</v>
      </c>
      <c r="V665" s="4"/>
      <c r="W665" s="4"/>
      <c r="X665" s="4">
        <f t="shared" si="116"/>
        <v>0</v>
      </c>
      <c r="Y665" s="4"/>
      <c r="Z665" s="4"/>
      <c r="AA665" s="4">
        <f>C665+I665-L665-O665-U665-X665-R665</f>
        <v>377500</v>
      </c>
      <c r="AB665" s="7"/>
    </row>
    <row r="666" spans="1:28" ht="15.75" hidden="1" x14ac:dyDescent="0.25">
      <c r="A666" s="29">
        <v>45423</v>
      </c>
      <c r="B666" s="72" t="s">
        <v>672</v>
      </c>
      <c r="C666" s="25"/>
      <c r="D666" s="25" t="s">
        <v>52</v>
      </c>
      <c r="E666" s="25" t="s">
        <v>394</v>
      </c>
      <c r="F666" s="25">
        <v>1</v>
      </c>
      <c r="G666" s="25" t="s">
        <v>48</v>
      </c>
      <c r="H666" s="25">
        <v>230000</v>
      </c>
      <c r="I666" s="11">
        <f t="shared" si="111"/>
        <v>230000</v>
      </c>
      <c r="J666" s="31" t="s">
        <v>312</v>
      </c>
      <c r="K666" s="11"/>
      <c r="L666" s="4">
        <f t="shared" si="112"/>
        <v>0</v>
      </c>
      <c r="M666" s="4"/>
      <c r="N666" s="4"/>
      <c r="O666" s="4">
        <f t="shared" si="113"/>
        <v>230000</v>
      </c>
      <c r="P666" s="4">
        <v>230000</v>
      </c>
      <c r="Q666" s="4"/>
      <c r="R666" s="4">
        <f t="shared" si="114"/>
        <v>0</v>
      </c>
      <c r="S666" s="4"/>
      <c r="T666" s="4"/>
      <c r="U666" s="4">
        <f t="shared" si="115"/>
        <v>0</v>
      </c>
      <c r="V666" s="4"/>
      <c r="W666" s="4"/>
      <c r="X666" s="4">
        <f t="shared" si="116"/>
        <v>0</v>
      </c>
      <c r="Y666" s="4"/>
      <c r="Z666" s="4"/>
      <c r="AA666" s="4">
        <f>C666+I666-L666-O666-U666-X666-R666</f>
        <v>0</v>
      </c>
      <c r="AB666" s="7">
        <v>45425</v>
      </c>
    </row>
    <row r="667" spans="1:28" ht="15.75" hidden="1" x14ac:dyDescent="0.25">
      <c r="A667" s="29">
        <v>45423</v>
      </c>
      <c r="B667" s="72" t="s">
        <v>359</v>
      </c>
      <c r="C667" s="25"/>
      <c r="D667" s="25" t="s">
        <v>52</v>
      </c>
      <c r="E667" s="25" t="s">
        <v>165</v>
      </c>
      <c r="F667" s="25">
        <v>1</v>
      </c>
      <c r="G667" s="25" t="s">
        <v>303</v>
      </c>
      <c r="H667" s="25">
        <v>1200000</v>
      </c>
      <c r="I667" s="11">
        <f t="shared" si="111"/>
        <v>1200000</v>
      </c>
      <c r="J667" s="31" t="s">
        <v>312</v>
      </c>
      <c r="K667" s="11" t="s">
        <v>1435</v>
      </c>
      <c r="L667" s="4">
        <f t="shared" si="112"/>
        <v>0</v>
      </c>
      <c r="M667" s="4"/>
      <c r="N667" s="4"/>
      <c r="O667" s="4">
        <f t="shared" si="113"/>
        <v>1200000</v>
      </c>
      <c r="P667" s="4">
        <v>1200000</v>
      </c>
      <c r="Q667" s="4"/>
      <c r="R667" s="4">
        <f t="shared" si="114"/>
        <v>0</v>
      </c>
      <c r="S667" s="4"/>
      <c r="T667" s="4"/>
      <c r="U667" s="4">
        <f t="shared" si="115"/>
        <v>0</v>
      </c>
      <c r="V667" s="4"/>
      <c r="W667" s="4"/>
      <c r="X667" s="4">
        <f t="shared" si="116"/>
        <v>0</v>
      </c>
      <c r="Y667" s="4"/>
      <c r="Z667" s="4"/>
      <c r="AA667" s="4">
        <f>C667+I667-L667-O667-U667-X667-R667</f>
        <v>0</v>
      </c>
      <c r="AB667" s="7">
        <v>45426</v>
      </c>
    </row>
    <row r="668" spans="1:28" ht="15.75" hidden="1" x14ac:dyDescent="0.25">
      <c r="A668" s="29">
        <v>45423</v>
      </c>
      <c r="B668" s="72" t="s">
        <v>1339</v>
      </c>
      <c r="C668" s="25"/>
      <c r="D668" s="25" t="s">
        <v>52</v>
      </c>
      <c r="E668" s="25" t="s">
        <v>240</v>
      </c>
      <c r="F668" s="25">
        <v>1</v>
      </c>
      <c r="G668" s="25" t="s">
        <v>39</v>
      </c>
      <c r="H668" s="25">
        <v>300000</v>
      </c>
      <c r="I668" s="11">
        <f t="shared" si="111"/>
        <v>300000</v>
      </c>
      <c r="J668" s="31" t="s">
        <v>324</v>
      </c>
      <c r="K668" s="11"/>
      <c r="L668" s="4">
        <f t="shared" si="112"/>
        <v>300000</v>
      </c>
      <c r="M668" s="4">
        <v>300000</v>
      </c>
      <c r="N668" s="4"/>
      <c r="O668" s="4">
        <f t="shared" si="113"/>
        <v>0</v>
      </c>
      <c r="P668" s="4"/>
      <c r="Q668" s="4"/>
      <c r="R668" s="4">
        <f t="shared" si="114"/>
        <v>0</v>
      </c>
      <c r="S668" s="4"/>
      <c r="T668" s="4"/>
      <c r="U668" s="4">
        <f t="shared" si="115"/>
        <v>0</v>
      </c>
      <c r="V668" s="4"/>
      <c r="W668" s="4"/>
      <c r="X668" s="4">
        <f t="shared" si="116"/>
        <v>0</v>
      </c>
      <c r="Y668" s="4"/>
      <c r="Z668" s="4"/>
      <c r="AA668" s="4">
        <f>C668+I668-L668-O668-U668-X668-R668</f>
        <v>0</v>
      </c>
      <c r="AB668" s="7">
        <v>45423</v>
      </c>
    </row>
    <row r="669" spans="1:28" ht="15.75" hidden="1" x14ac:dyDescent="0.25">
      <c r="A669" s="29">
        <v>45423</v>
      </c>
      <c r="B669" s="72" t="s">
        <v>382</v>
      </c>
      <c r="C669" s="25"/>
      <c r="D669" s="25" t="s">
        <v>52</v>
      </c>
      <c r="E669" s="25" t="s">
        <v>298</v>
      </c>
      <c r="F669" s="25">
        <v>5200</v>
      </c>
      <c r="G669" s="25" t="s">
        <v>34</v>
      </c>
      <c r="H669" s="25">
        <v>3600</v>
      </c>
      <c r="I669" s="11">
        <f t="shared" si="111"/>
        <v>18720000</v>
      </c>
      <c r="J669" s="31" t="s">
        <v>312</v>
      </c>
      <c r="K669" s="11"/>
      <c r="L669" s="4">
        <f t="shared" si="112"/>
        <v>0</v>
      </c>
      <c r="M669" s="4"/>
      <c r="N669" s="4"/>
      <c r="O669" s="4">
        <f t="shared" si="113"/>
        <v>0</v>
      </c>
      <c r="P669" s="4"/>
      <c r="Q669" s="4"/>
      <c r="R669" s="4">
        <f t="shared" si="114"/>
        <v>18720000</v>
      </c>
      <c r="S669" s="4">
        <f>5400000+13320000</f>
        <v>18720000</v>
      </c>
      <c r="T669" s="4"/>
      <c r="U669" s="4">
        <f t="shared" si="115"/>
        <v>0</v>
      </c>
      <c r="V669" s="4"/>
      <c r="W669" s="4"/>
      <c r="X669" s="4">
        <f t="shared" si="116"/>
        <v>0</v>
      </c>
      <c r="Y669" s="4"/>
      <c r="Z669" s="4"/>
      <c r="AA669" s="4">
        <f>C669+I669-L669-O669-U669-X669-R669</f>
        <v>0</v>
      </c>
      <c r="AB669" s="7">
        <v>45423</v>
      </c>
    </row>
    <row r="670" spans="1:28" ht="15.75" hidden="1" x14ac:dyDescent="0.25">
      <c r="A670" s="29">
        <v>45423</v>
      </c>
      <c r="B670" s="72" t="s">
        <v>1413</v>
      </c>
      <c r="C670" s="25"/>
      <c r="D670" s="25" t="s">
        <v>52</v>
      </c>
      <c r="E670" s="25" t="s">
        <v>64</v>
      </c>
      <c r="F670" s="25">
        <v>200</v>
      </c>
      <c r="G670" s="25" t="s">
        <v>39</v>
      </c>
      <c r="H670" s="25">
        <v>57000</v>
      </c>
      <c r="I670" s="11">
        <f t="shared" si="111"/>
        <v>11400000</v>
      </c>
      <c r="J670" s="31" t="s">
        <v>312</v>
      </c>
      <c r="K670" s="11" t="s">
        <v>1421</v>
      </c>
      <c r="L670" s="4">
        <f t="shared" si="112"/>
        <v>0</v>
      </c>
      <c r="M670" s="4"/>
      <c r="N670" s="4"/>
      <c r="O670" s="4">
        <f t="shared" si="113"/>
        <v>11400000</v>
      </c>
      <c r="P670" s="4">
        <v>11400000</v>
      </c>
      <c r="Q670" s="4"/>
      <c r="R670" s="4">
        <f t="shared" si="114"/>
        <v>0</v>
      </c>
      <c r="S670" s="4"/>
      <c r="T670" s="4"/>
      <c r="U670" s="4">
        <f t="shared" si="115"/>
        <v>0</v>
      </c>
      <c r="V670" s="4"/>
      <c r="W670" s="4"/>
      <c r="X670" s="4">
        <f t="shared" si="116"/>
        <v>0</v>
      </c>
      <c r="Y670" s="4"/>
      <c r="Z670" s="4"/>
      <c r="AA670" s="4">
        <f>C670+I670-L670-O670-U670-X670-R670</f>
        <v>0</v>
      </c>
      <c r="AB670" s="7">
        <v>45422</v>
      </c>
    </row>
    <row r="671" spans="1:28" ht="15.75" hidden="1" x14ac:dyDescent="0.25">
      <c r="A671" s="29">
        <v>45423</v>
      </c>
      <c r="B671" s="72" t="s">
        <v>1413</v>
      </c>
      <c r="C671" s="25"/>
      <c r="D671" s="25" t="s">
        <v>52</v>
      </c>
      <c r="E671" s="25" t="s">
        <v>145</v>
      </c>
      <c r="F671" s="25">
        <v>68.900000000000006</v>
      </c>
      <c r="G671" s="25" t="s">
        <v>39</v>
      </c>
      <c r="H671" s="25">
        <v>47000</v>
      </c>
      <c r="I671" s="11">
        <f t="shared" si="111"/>
        <v>3238300.0000000005</v>
      </c>
      <c r="J671" s="31" t="s">
        <v>312</v>
      </c>
      <c r="K671" s="11" t="s">
        <v>1421</v>
      </c>
      <c r="L671" s="4">
        <f t="shared" si="112"/>
        <v>0</v>
      </c>
      <c r="M671" s="4"/>
      <c r="N671" s="4"/>
      <c r="O671" s="4">
        <f t="shared" si="113"/>
        <v>3238300</v>
      </c>
      <c r="P671" s="4">
        <v>3238300</v>
      </c>
      <c r="Q671" s="4"/>
      <c r="R671" s="4">
        <f t="shared" si="114"/>
        <v>0</v>
      </c>
      <c r="S671" s="4"/>
      <c r="T671" s="4"/>
      <c r="U671" s="4">
        <f t="shared" si="115"/>
        <v>0</v>
      </c>
      <c r="V671" s="4"/>
      <c r="W671" s="4"/>
      <c r="X671" s="4">
        <f t="shared" si="116"/>
        <v>0</v>
      </c>
      <c r="Y671" s="4"/>
      <c r="Z671" s="4"/>
      <c r="AA671" s="82">
        <f>C671+I671-L671-O671-U671-X671-R671</f>
        <v>4.6566128730773926E-10</v>
      </c>
      <c r="AB671" s="7">
        <v>45422</v>
      </c>
    </row>
    <row r="672" spans="1:28" ht="15.75" hidden="1" x14ac:dyDescent="0.25">
      <c r="A672" s="29">
        <v>45423</v>
      </c>
      <c r="B672" s="72" t="s">
        <v>719</v>
      </c>
      <c r="C672" s="25"/>
      <c r="D672" s="25" t="s">
        <v>52</v>
      </c>
      <c r="E672" s="25" t="s">
        <v>87</v>
      </c>
      <c r="F672" s="25">
        <v>2500</v>
      </c>
      <c r="G672" s="25" t="s">
        <v>34</v>
      </c>
      <c r="H672" s="25">
        <v>1070</v>
      </c>
      <c r="I672" s="11">
        <f t="shared" si="111"/>
        <v>2675000</v>
      </c>
      <c r="J672" s="31" t="s">
        <v>324</v>
      </c>
      <c r="K672" s="11"/>
      <c r="L672" s="4">
        <f t="shared" si="112"/>
        <v>2675000</v>
      </c>
      <c r="M672" s="4">
        <v>135000</v>
      </c>
      <c r="N672" s="4">
        <v>2540000</v>
      </c>
      <c r="O672" s="4">
        <f t="shared" si="113"/>
        <v>0</v>
      </c>
      <c r="P672" s="4"/>
      <c r="Q672" s="4"/>
      <c r="R672" s="4">
        <f t="shared" si="114"/>
        <v>0</v>
      </c>
      <c r="S672" s="4"/>
      <c r="T672" s="4"/>
      <c r="U672" s="4">
        <f t="shared" si="115"/>
        <v>0</v>
      </c>
      <c r="V672" s="4"/>
      <c r="W672" s="4"/>
      <c r="X672" s="4">
        <f t="shared" si="116"/>
        <v>0</v>
      </c>
      <c r="Y672" s="4"/>
      <c r="Z672" s="4"/>
      <c r="AA672" s="4">
        <f>C672+I672-L672-O672-U672-X672-R672</f>
        <v>0</v>
      </c>
      <c r="AB672" s="7">
        <v>45423</v>
      </c>
    </row>
    <row r="673" spans="1:28" ht="15.75" hidden="1" x14ac:dyDescent="0.25">
      <c r="A673" s="29">
        <v>45423</v>
      </c>
      <c r="B673" s="72" t="s">
        <v>341</v>
      </c>
      <c r="C673" s="25"/>
      <c r="D673" s="25" t="s">
        <v>52</v>
      </c>
      <c r="E673" s="25" t="s">
        <v>129</v>
      </c>
      <c r="F673" s="25">
        <v>12</v>
      </c>
      <c r="G673" s="25" t="s">
        <v>77</v>
      </c>
      <c r="H673" s="25">
        <v>65000</v>
      </c>
      <c r="I673" s="11">
        <f t="shared" si="111"/>
        <v>780000</v>
      </c>
      <c r="J673" s="31" t="s">
        <v>312</v>
      </c>
      <c r="K673" s="11" t="s">
        <v>1426</v>
      </c>
      <c r="L673" s="4">
        <f t="shared" si="112"/>
        <v>0</v>
      </c>
      <c r="M673" s="4"/>
      <c r="N673" s="4"/>
      <c r="O673" s="4">
        <f t="shared" si="113"/>
        <v>780000</v>
      </c>
      <c r="P673" s="4">
        <v>780000</v>
      </c>
      <c r="Q673" s="4"/>
      <c r="R673" s="4">
        <f t="shared" si="114"/>
        <v>0</v>
      </c>
      <c r="S673" s="4"/>
      <c r="T673" s="4"/>
      <c r="U673" s="4">
        <f t="shared" si="115"/>
        <v>0</v>
      </c>
      <c r="V673" s="4"/>
      <c r="W673" s="4"/>
      <c r="X673" s="4">
        <f t="shared" si="116"/>
        <v>0</v>
      </c>
      <c r="Y673" s="4"/>
      <c r="Z673" s="4"/>
      <c r="AA673" s="4">
        <f>C673+I673-L673-O673-U673-X673-R673</f>
        <v>0</v>
      </c>
      <c r="AB673" s="7">
        <v>45425</v>
      </c>
    </row>
    <row r="674" spans="1:28" ht="15.75" x14ac:dyDescent="0.25">
      <c r="A674" s="29">
        <v>45423</v>
      </c>
      <c r="B674" s="72" t="s">
        <v>205</v>
      </c>
      <c r="C674" s="25"/>
      <c r="D674" s="25" t="s">
        <v>52</v>
      </c>
      <c r="E674" s="25" t="s">
        <v>299</v>
      </c>
      <c r="F674" s="25">
        <v>16.100000000000001</v>
      </c>
      <c r="G674" s="25" t="s">
        <v>39</v>
      </c>
      <c r="H674" s="25">
        <v>47000</v>
      </c>
      <c r="I674" s="11">
        <f t="shared" si="111"/>
        <v>756700.00000000012</v>
      </c>
      <c r="J674" s="31" t="s">
        <v>312</v>
      </c>
      <c r="K674" s="11" t="s">
        <v>1451</v>
      </c>
      <c r="L674" s="4">
        <f t="shared" si="112"/>
        <v>0</v>
      </c>
      <c r="M674" s="4"/>
      <c r="N674" s="4"/>
      <c r="O674" s="4">
        <f t="shared" si="113"/>
        <v>756700</v>
      </c>
      <c r="P674" s="155">
        <v>756700</v>
      </c>
      <c r="Q674" s="4"/>
      <c r="R674" s="4">
        <f t="shared" si="114"/>
        <v>0</v>
      </c>
      <c r="S674" s="4"/>
      <c r="T674" s="4"/>
      <c r="U674" s="4">
        <f t="shared" si="115"/>
        <v>0</v>
      </c>
      <c r="V674" s="4"/>
      <c r="W674" s="4"/>
      <c r="X674" s="4">
        <f t="shared" si="116"/>
        <v>0</v>
      </c>
      <c r="Y674" s="4"/>
      <c r="Z674" s="4"/>
      <c r="AA674" s="82">
        <f>C674+I674-L674-O674-U674-X674-R674</f>
        <v>1.1641532182693481E-10</v>
      </c>
      <c r="AB674" s="7">
        <v>45433</v>
      </c>
    </row>
    <row r="675" spans="1:28" ht="15.75" x14ac:dyDescent="0.25">
      <c r="A675" s="29">
        <v>45423</v>
      </c>
      <c r="B675" s="72" t="s">
        <v>205</v>
      </c>
      <c r="C675" s="25"/>
      <c r="D675" s="25" t="s">
        <v>52</v>
      </c>
      <c r="E675" s="25" t="s">
        <v>81</v>
      </c>
      <c r="F675" s="25">
        <v>23.8</v>
      </c>
      <c r="G675" s="25" t="s">
        <v>39</v>
      </c>
      <c r="H675" s="25">
        <v>47000</v>
      </c>
      <c r="I675" s="11">
        <f t="shared" si="111"/>
        <v>1118600</v>
      </c>
      <c r="J675" s="31" t="s">
        <v>312</v>
      </c>
      <c r="K675" s="11" t="s">
        <v>1451</v>
      </c>
      <c r="L675" s="4">
        <f t="shared" si="112"/>
        <v>0</v>
      </c>
      <c r="M675" s="4"/>
      <c r="N675" s="4"/>
      <c r="O675" s="4">
        <f t="shared" si="113"/>
        <v>1118600</v>
      </c>
      <c r="P675" s="155">
        <v>1118600</v>
      </c>
      <c r="Q675" s="4"/>
      <c r="R675" s="4">
        <f t="shared" si="114"/>
        <v>0</v>
      </c>
      <c r="S675" s="4"/>
      <c r="T675" s="4"/>
      <c r="U675" s="4">
        <f t="shared" si="115"/>
        <v>0</v>
      </c>
      <c r="V675" s="4"/>
      <c r="W675" s="4"/>
      <c r="X675" s="4">
        <f t="shared" si="116"/>
        <v>0</v>
      </c>
      <c r="Y675" s="4"/>
      <c r="Z675" s="4"/>
      <c r="AA675" s="4">
        <f>C675+I675-L675-O675-U675-X675-R675</f>
        <v>0</v>
      </c>
      <c r="AB675" s="7">
        <v>45433</v>
      </c>
    </row>
    <row r="676" spans="1:28" ht="15.75" x14ac:dyDescent="0.25">
      <c r="A676" s="29">
        <v>45423</v>
      </c>
      <c r="B676" s="72" t="s">
        <v>205</v>
      </c>
      <c r="C676" s="25"/>
      <c r="D676" s="25" t="s">
        <v>52</v>
      </c>
      <c r="E676" s="25" t="s">
        <v>165</v>
      </c>
      <c r="F676" s="25">
        <v>1</v>
      </c>
      <c r="G676" s="25" t="s">
        <v>303</v>
      </c>
      <c r="H676" s="25">
        <v>1200000</v>
      </c>
      <c r="I676" s="11">
        <f t="shared" si="111"/>
        <v>1200000</v>
      </c>
      <c r="J676" s="31" t="s">
        <v>312</v>
      </c>
      <c r="K676" s="11" t="s">
        <v>1451</v>
      </c>
      <c r="L676" s="4">
        <f t="shared" si="112"/>
        <v>0</v>
      </c>
      <c r="M676" s="4"/>
      <c r="N676" s="4"/>
      <c r="O676" s="4">
        <f t="shared" si="113"/>
        <v>1200000</v>
      </c>
      <c r="P676" s="155">
        <v>1200000</v>
      </c>
      <c r="Q676" s="4"/>
      <c r="R676" s="4">
        <f t="shared" si="114"/>
        <v>0</v>
      </c>
      <c r="S676" s="4"/>
      <c r="T676" s="4"/>
      <c r="U676" s="4">
        <f t="shared" si="115"/>
        <v>0</v>
      </c>
      <c r="V676" s="4"/>
      <c r="W676" s="4"/>
      <c r="X676" s="4">
        <f t="shared" si="116"/>
        <v>0</v>
      </c>
      <c r="Y676" s="4"/>
      <c r="Z676" s="4"/>
      <c r="AA676" s="4">
        <f>C676+I676-L676-O676-U676-X676-R676</f>
        <v>0</v>
      </c>
      <c r="AB676" s="7">
        <v>45433</v>
      </c>
    </row>
    <row r="677" spans="1:28" ht="15.75" x14ac:dyDescent="0.25">
      <c r="A677" s="29">
        <v>45423</v>
      </c>
      <c r="B677" s="72" t="s">
        <v>205</v>
      </c>
      <c r="C677" s="25"/>
      <c r="D677" s="25" t="s">
        <v>52</v>
      </c>
      <c r="E677" s="25" t="s">
        <v>95</v>
      </c>
      <c r="F677" s="25">
        <v>1000</v>
      </c>
      <c r="G677" s="25" t="s">
        <v>34</v>
      </c>
      <c r="H677" s="25">
        <v>1335</v>
      </c>
      <c r="I677" s="11">
        <f t="shared" si="111"/>
        <v>1335000</v>
      </c>
      <c r="J677" s="31" t="s">
        <v>312</v>
      </c>
      <c r="K677" s="11" t="s">
        <v>1451</v>
      </c>
      <c r="L677" s="4">
        <f t="shared" si="112"/>
        <v>0</v>
      </c>
      <c r="M677" s="4"/>
      <c r="N677" s="4"/>
      <c r="O677" s="4">
        <f t="shared" si="113"/>
        <v>1335000</v>
      </c>
      <c r="P677" s="155">
        <v>1335000</v>
      </c>
      <c r="Q677" s="4"/>
      <c r="R677" s="4">
        <f t="shared" si="114"/>
        <v>0</v>
      </c>
      <c r="S677" s="4"/>
      <c r="T677" s="4"/>
      <c r="U677" s="4">
        <f t="shared" si="115"/>
        <v>0</v>
      </c>
      <c r="V677" s="4"/>
      <c r="W677" s="4"/>
      <c r="X677" s="4">
        <f t="shared" si="116"/>
        <v>0</v>
      </c>
      <c r="Y677" s="4"/>
      <c r="Z677" s="4"/>
      <c r="AA677" s="4">
        <f>C677+I677-L677-O677-U677-X677-R677</f>
        <v>0</v>
      </c>
      <c r="AB677" s="7">
        <v>45433</v>
      </c>
    </row>
    <row r="678" spans="1:28" ht="15.75" x14ac:dyDescent="0.25">
      <c r="A678" s="29">
        <v>45423</v>
      </c>
      <c r="B678" s="72" t="s">
        <v>205</v>
      </c>
      <c r="C678" s="25"/>
      <c r="D678" s="25" t="s">
        <v>52</v>
      </c>
      <c r="E678" s="25" t="s">
        <v>82</v>
      </c>
      <c r="F678" s="25">
        <v>750</v>
      </c>
      <c r="G678" s="25" t="s">
        <v>34</v>
      </c>
      <c r="H678" s="25">
        <v>1755</v>
      </c>
      <c r="I678" s="11">
        <f t="shared" si="111"/>
        <v>1316250</v>
      </c>
      <c r="J678" s="31" t="s">
        <v>312</v>
      </c>
      <c r="K678" s="11" t="s">
        <v>1451</v>
      </c>
      <c r="L678" s="4">
        <f t="shared" si="112"/>
        <v>0</v>
      </c>
      <c r="M678" s="4"/>
      <c r="N678" s="4"/>
      <c r="O678" s="4">
        <f t="shared" si="113"/>
        <v>1316250</v>
      </c>
      <c r="P678" s="155">
        <v>1316250</v>
      </c>
      <c r="Q678" s="4"/>
      <c r="R678" s="4">
        <f t="shared" si="114"/>
        <v>0</v>
      </c>
      <c r="S678" s="4"/>
      <c r="T678" s="4"/>
      <c r="U678" s="4">
        <f t="shared" si="115"/>
        <v>0</v>
      </c>
      <c r="V678" s="4"/>
      <c r="W678" s="4"/>
      <c r="X678" s="4">
        <f t="shared" si="116"/>
        <v>0</v>
      </c>
      <c r="Y678" s="4"/>
      <c r="Z678" s="4"/>
      <c r="AA678" s="4">
        <f>C678+I678-L678-O678-U678-X678-R678</f>
        <v>0</v>
      </c>
      <c r="AB678" s="7">
        <v>45433</v>
      </c>
    </row>
    <row r="679" spans="1:28" ht="15.75" x14ac:dyDescent="0.25">
      <c r="A679" s="29">
        <v>45423</v>
      </c>
      <c r="B679" s="72" t="s">
        <v>205</v>
      </c>
      <c r="C679" s="25"/>
      <c r="D679" s="25" t="s">
        <v>52</v>
      </c>
      <c r="E679" s="25" t="s">
        <v>42</v>
      </c>
      <c r="F679" s="25">
        <v>2000</v>
      </c>
      <c r="G679" s="25" t="s">
        <v>34</v>
      </c>
      <c r="H679" s="25">
        <v>4000</v>
      </c>
      <c r="I679" s="11">
        <f t="shared" si="111"/>
        <v>8000000</v>
      </c>
      <c r="J679" s="31" t="s">
        <v>312</v>
      </c>
      <c r="K679" s="11" t="s">
        <v>1451</v>
      </c>
      <c r="L679" s="4">
        <f t="shared" si="112"/>
        <v>0</v>
      </c>
      <c r="M679" s="4"/>
      <c r="N679" s="4"/>
      <c r="O679" s="4">
        <f t="shared" si="113"/>
        <v>8000000</v>
      </c>
      <c r="P679" s="155">
        <v>8000000</v>
      </c>
      <c r="Q679" s="4"/>
      <c r="R679" s="4">
        <f t="shared" si="114"/>
        <v>0</v>
      </c>
      <c r="S679" s="4"/>
      <c r="T679" s="4"/>
      <c r="U679" s="4">
        <f t="shared" si="115"/>
        <v>0</v>
      </c>
      <c r="V679" s="4"/>
      <c r="W679" s="4"/>
      <c r="X679" s="4">
        <f t="shared" si="116"/>
        <v>0</v>
      </c>
      <c r="Y679" s="4"/>
      <c r="Z679" s="4"/>
      <c r="AA679" s="4">
        <f>C679+I679-L679-O679-U679-X679-R679</f>
        <v>0</v>
      </c>
      <c r="AB679" s="7">
        <v>45433</v>
      </c>
    </row>
    <row r="680" spans="1:28" ht="15.75" x14ac:dyDescent="0.25">
      <c r="A680" s="29">
        <v>45423</v>
      </c>
      <c r="B680" s="72" t="s">
        <v>205</v>
      </c>
      <c r="C680" s="25"/>
      <c r="D680" s="25" t="s">
        <v>52</v>
      </c>
      <c r="E680" s="25" t="s">
        <v>109</v>
      </c>
      <c r="F680" s="25">
        <v>5000</v>
      </c>
      <c r="G680" s="25" t="s">
        <v>34</v>
      </c>
      <c r="H680" s="25">
        <v>1040</v>
      </c>
      <c r="I680" s="11">
        <f t="shared" si="111"/>
        <v>5200000</v>
      </c>
      <c r="J680" s="31" t="s">
        <v>312</v>
      </c>
      <c r="K680" s="11" t="s">
        <v>1451</v>
      </c>
      <c r="L680" s="4">
        <f t="shared" si="112"/>
        <v>0</v>
      </c>
      <c r="M680" s="4"/>
      <c r="N680" s="4"/>
      <c r="O680" s="4">
        <f t="shared" si="113"/>
        <v>5200000</v>
      </c>
      <c r="P680" s="155">
        <v>5200000</v>
      </c>
      <c r="Q680" s="4"/>
      <c r="R680" s="4">
        <f t="shared" si="114"/>
        <v>0</v>
      </c>
      <c r="S680" s="4"/>
      <c r="T680" s="4"/>
      <c r="U680" s="4">
        <f t="shared" si="115"/>
        <v>0</v>
      </c>
      <c r="V680" s="4"/>
      <c r="W680" s="4"/>
      <c r="X680" s="4">
        <f t="shared" si="116"/>
        <v>0</v>
      </c>
      <c r="Y680" s="4"/>
      <c r="Z680" s="4"/>
      <c r="AA680" s="4">
        <f>C680+I680-L680-O680-U680-X680-R680</f>
        <v>0</v>
      </c>
      <c r="AB680" s="7">
        <v>45433</v>
      </c>
    </row>
    <row r="681" spans="1:28" ht="15.75" x14ac:dyDescent="0.25">
      <c r="A681" s="29">
        <v>45423</v>
      </c>
      <c r="B681" s="72" t="s">
        <v>205</v>
      </c>
      <c r="C681" s="25"/>
      <c r="D681" s="25" t="s">
        <v>52</v>
      </c>
      <c r="E681" s="25" t="s">
        <v>151</v>
      </c>
      <c r="F681" s="25">
        <v>1000</v>
      </c>
      <c r="G681" s="25" t="s">
        <v>34</v>
      </c>
      <c r="H681" s="25">
        <v>1830</v>
      </c>
      <c r="I681" s="11">
        <f t="shared" si="111"/>
        <v>1830000</v>
      </c>
      <c r="J681" s="31" t="s">
        <v>312</v>
      </c>
      <c r="K681" s="11" t="s">
        <v>1451</v>
      </c>
      <c r="L681" s="4">
        <f t="shared" si="112"/>
        <v>0</v>
      </c>
      <c r="M681" s="4"/>
      <c r="N681" s="4"/>
      <c r="O681" s="4">
        <f t="shared" si="113"/>
        <v>1830000</v>
      </c>
      <c r="P681" s="155">
        <v>1830000</v>
      </c>
      <c r="Q681" s="4"/>
      <c r="R681" s="4">
        <f t="shared" si="114"/>
        <v>0</v>
      </c>
      <c r="S681" s="4"/>
      <c r="T681" s="4"/>
      <c r="U681" s="4">
        <f t="shared" si="115"/>
        <v>0</v>
      </c>
      <c r="V681" s="4"/>
      <c r="W681" s="4"/>
      <c r="X681" s="4">
        <f t="shared" si="116"/>
        <v>0</v>
      </c>
      <c r="Y681" s="4"/>
      <c r="Z681" s="4"/>
      <c r="AA681" s="4">
        <f>C681+I681-L681-O681-U681-X681-R681</f>
        <v>0</v>
      </c>
      <c r="AB681" s="7">
        <v>45433</v>
      </c>
    </row>
    <row r="682" spans="1:28" ht="15.75" hidden="1" x14ac:dyDescent="0.25">
      <c r="A682" s="29">
        <v>45423</v>
      </c>
      <c r="B682" s="72" t="s">
        <v>209</v>
      </c>
      <c r="C682" s="25"/>
      <c r="D682" s="25" t="s">
        <v>52</v>
      </c>
      <c r="E682" s="25" t="s">
        <v>290</v>
      </c>
      <c r="F682" s="25">
        <v>125</v>
      </c>
      <c r="G682" s="25" t="s">
        <v>34</v>
      </c>
      <c r="H682" s="25">
        <v>2735</v>
      </c>
      <c r="I682" s="11">
        <f t="shared" si="111"/>
        <v>341875</v>
      </c>
      <c r="J682" s="31" t="s">
        <v>324</v>
      </c>
      <c r="K682" s="11"/>
      <c r="L682" s="4">
        <f t="shared" si="112"/>
        <v>341875</v>
      </c>
      <c r="M682" s="4">
        <v>341875</v>
      </c>
      <c r="N682" s="4"/>
      <c r="O682" s="4">
        <f t="shared" si="113"/>
        <v>0</v>
      </c>
      <c r="P682" s="4"/>
      <c r="Q682" s="4"/>
      <c r="R682" s="4">
        <f t="shared" si="114"/>
        <v>0</v>
      </c>
      <c r="S682" s="4"/>
      <c r="T682" s="4"/>
      <c r="U682" s="4">
        <f t="shared" si="115"/>
        <v>0</v>
      </c>
      <c r="V682" s="4"/>
      <c r="W682" s="4"/>
      <c r="X682" s="4">
        <f t="shared" si="116"/>
        <v>0</v>
      </c>
      <c r="Y682" s="4"/>
      <c r="Z682" s="4"/>
      <c r="AA682" s="4">
        <f>C682+I682-L682-O682-U682-X682-R682</f>
        <v>0</v>
      </c>
      <c r="AB682" s="7">
        <v>45423</v>
      </c>
    </row>
    <row r="683" spans="1:28" ht="15.75" hidden="1" x14ac:dyDescent="0.25">
      <c r="A683" s="29">
        <v>45423</v>
      </c>
      <c r="B683" s="72" t="s">
        <v>209</v>
      </c>
      <c r="C683" s="25"/>
      <c r="D683" s="25" t="s">
        <v>52</v>
      </c>
      <c r="E683" s="25" t="s">
        <v>60</v>
      </c>
      <c r="F683" s="25">
        <v>250</v>
      </c>
      <c r="G683" s="25" t="s">
        <v>34</v>
      </c>
      <c r="H683" s="25">
        <v>1370</v>
      </c>
      <c r="I683" s="11">
        <f t="shared" si="111"/>
        <v>342500</v>
      </c>
      <c r="J683" s="31" t="s">
        <v>324</v>
      </c>
      <c r="K683" s="11"/>
      <c r="L683" s="4">
        <f t="shared" si="112"/>
        <v>342500</v>
      </c>
      <c r="M683" s="4">
        <v>342500</v>
      </c>
      <c r="N683" s="4"/>
      <c r="O683" s="4">
        <f t="shared" si="113"/>
        <v>0</v>
      </c>
      <c r="P683" s="4"/>
      <c r="Q683" s="4"/>
      <c r="R683" s="4">
        <f t="shared" si="114"/>
        <v>0</v>
      </c>
      <c r="S683" s="4"/>
      <c r="T683" s="4"/>
      <c r="U683" s="4">
        <f t="shared" si="115"/>
        <v>0</v>
      </c>
      <c r="V683" s="4"/>
      <c r="W683" s="4"/>
      <c r="X683" s="4">
        <f t="shared" si="116"/>
        <v>0</v>
      </c>
      <c r="Y683" s="4"/>
      <c r="Z683" s="4"/>
      <c r="AA683" s="4">
        <f>C683+I683-L683-O683-U683-X683-R683</f>
        <v>0</v>
      </c>
      <c r="AB683" s="7">
        <v>45423</v>
      </c>
    </row>
    <row r="684" spans="1:28" ht="15.75" hidden="1" x14ac:dyDescent="0.25">
      <c r="A684" s="29">
        <v>45423</v>
      </c>
      <c r="B684" s="72" t="s">
        <v>209</v>
      </c>
      <c r="C684" s="25"/>
      <c r="D684" s="25" t="s">
        <v>52</v>
      </c>
      <c r="E684" s="25" t="s">
        <v>151</v>
      </c>
      <c r="F684" s="25">
        <v>250</v>
      </c>
      <c r="G684" s="25" t="s">
        <v>34</v>
      </c>
      <c r="H684" s="25">
        <v>1830</v>
      </c>
      <c r="I684" s="11">
        <f t="shared" si="111"/>
        <v>457500</v>
      </c>
      <c r="J684" s="31" t="s">
        <v>324</v>
      </c>
      <c r="K684" s="11"/>
      <c r="L684" s="4">
        <f t="shared" si="112"/>
        <v>457500</v>
      </c>
      <c r="M684" s="4">
        <v>457500</v>
      </c>
      <c r="N684" s="4"/>
      <c r="O684" s="4">
        <f t="shared" si="113"/>
        <v>0</v>
      </c>
      <c r="P684" s="4"/>
      <c r="Q684" s="4"/>
      <c r="R684" s="4">
        <f t="shared" si="114"/>
        <v>0</v>
      </c>
      <c r="S684" s="4"/>
      <c r="T684" s="4"/>
      <c r="U684" s="4">
        <f t="shared" si="115"/>
        <v>0</v>
      </c>
      <c r="V684" s="4"/>
      <c r="W684" s="4"/>
      <c r="X684" s="4">
        <f t="shared" si="116"/>
        <v>0</v>
      </c>
      <c r="Y684" s="4"/>
      <c r="Z684" s="4"/>
      <c r="AA684" s="4">
        <f>C684+I684-L684-O684-U684-X684-R684</f>
        <v>0</v>
      </c>
      <c r="AB684" s="7">
        <v>45423</v>
      </c>
    </row>
    <row r="685" spans="1:28" ht="15.75" hidden="1" x14ac:dyDescent="0.25">
      <c r="A685" s="29">
        <v>45423</v>
      </c>
      <c r="B685" s="72" t="s">
        <v>596</v>
      </c>
      <c r="C685" s="25"/>
      <c r="D685" s="25" t="s">
        <v>52</v>
      </c>
      <c r="E685" s="25" t="s">
        <v>128</v>
      </c>
      <c r="F685" s="25">
        <v>25</v>
      </c>
      <c r="G685" s="25" t="s">
        <v>39</v>
      </c>
      <c r="H685" s="25">
        <v>120000</v>
      </c>
      <c r="I685" s="11">
        <f t="shared" si="111"/>
        <v>3000000</v>
      </c>
      <c r="J685" s="31" t="s">
        <v>312</v>
      </c>
      <c r="K685" s="11"/>
      <c r="L685" s="4">
        <f t="shared" si="112"/>
        <v>100000</v>
      </c>
      <c r="M685" s="4">
        <v>100000</v>
      </c>
      <c r="N685" s="4"/>
      <c r="O685" s="4">
        <f t="shared" si="113"/>
        <v>0</v>
      </c>
      <c r="P685" s="4"/>
      <c r="Q685" s="4"/>
      <c r="R685" s="4">
        <f t="shared" si="114"/>
        <v>0</v>
      </c>
      <c r="S685" s="4"/>
      <c r="T685" s="4"/>
      <c r="U685" s="4">
        <f t="shared" si="115"/>
        <v>0</v>
      </c>
      <c r="V685" s="4"/>
      <c r="W685" s="4"/>
      <c r="X685" s="4">
        <f t="shared" si="116"/>
        <v>2900000</v>
      </c>
      <c r="Y685" s="4">
        <v>2900000</v>
      </c>
      <c r="Z685" s="4"/>
      <c r="AA685" s="4">
        <f>C685+I685-L685-O685-U685-X685-R685</f>
        <v>0</v>
      </c>
      <c r="AB685" s="7">
        <v>45423</v>
      </c>
    </row>
    <row r="686" spans="1:28" ht="15.75" hidden="1" x14ac:dyDescent="0.25">
      <c r="A686" s="29">
        <v>45423</v>
      </c>
      <c r="B686" s="72" t="s">
        <v>134</v>
      </c>
      <c r="C686" s="25"/>
      <c r="D686" s="25" t="s">
        <v>52</v>
      </c>
      <c r="E686" s="25" t="s">
        <v>476</v>
      </c>
      <c r="F686" s="25">
        <v>10</v>
      </c>
      <c r="G686" s="25" t="s">
        <v>23</v>
      </c>
      <c r="H686" s="25">
        <v>35000</v>
      </c>
      <c r="I686" s="11">
        <f t="shared" si="111"/>
        <v>350000</v>
      </c>
      <c r="J686" s="26" t="s">
        <v>28</v>
      </c>
      <c r="K686" s="11"/>
      <c r="L686" s="4">
        <f t="shared" si="112"/>
        <v>0</v>
      </c>
      <c r="M686" s="4"/>
      <c r="N686" s="4"/>
      <c r="O686" s="4">
        <f t="shared" si="113"/>
        <v>0</v>
      </c>
      <c r="P686" s="4"/>
      <c r="Q686" s="4"/>
      <c r="R686" s="4">
        <f t="shared" si="114"/>
        <v>0</v>
      </c>
      <c r="S686" s="4"/>
      <c r="T686" s="4"/>
      <c r="U686" s="4">
        <f t="shared" si="115"/>
        <v>0</v>
      </c>
      <c r="V686" s="4"/>
      <c r="W686" s="4"/>
      <c r="X686" s="4">
        <f t="shared" si="116"/>
        <v>0</v>
      </c>
      <c r="Y686" s="4"/>
      <c r="Z686" s="4"/>
      <c r="AA686" s="4">
        <f>C686+I686-L686-O686-U686-X686-R686</f>
        <v>350000</v>
      </c>
      <c r="AB686" s="7"/>
    </row>
    <row r="687" spans="1:28" ht="15.75" hidden="1" x14ac:dyDescent="0.25">
      <c r="A687" s="29">
        <v>45423</v>
      </c>
      <c r="B687" s="72" t="s">
        <v>134</v>
      </c>
      <c r="C687" s="25"/>
      <c r="D687" s="25" t="s">
        <v>52</v>
      </c>
      <c r="E687" s="25" t="s">
        <v>95</v>
      </c>
      <c r="F687" s="25">
        <v>1500</v>
      </c>
      <c r="G687" s="25" t="s">
        <v>34</v>
      </c>
      <c r="H687" s="25">
        <v>1335</v>
      </c>
      <c r="I687" s="11">
        <f t="shared" si="111"/>
        <v>2002500</v>
      </c>
      <c r="J687" s="31" t="s">
        <v>324</v>
      </c>
      <c r="K687" s="11"/>
      <c r="L687" s="4">
        <f t="shared" si="112"/>
        <v>2002500</v>
      </c>
      <c r="M687" s="4">
        <v>2002500</v>
      </c>
      <c r="N687" s="4"/>
      <c r="O687" s="4">
        <f t="shared" si="113"/>
        <v>0</v>
      </c>
      <c r="P687" s="4"/>
      <c r="Q687" s="4"/>
      <c r="R687" s="4">
        <f t="shared" si="114"/>
        <v>0</v>
      </c>
      <c r="S687" s="4"/>
      <c r="T687" s="4"/>
      <c r="U687" s="4">
        <f t="shared" si="115"/>
        <v>0</v>
      </c>
      <c r="V687" s="4"/>
      <c r="W687" s="4"/>
      <c r="X687" s="4">
        <f t="shared" si="116"/>
        <v>0</v>
      </c>
      <c r="Y687" s="4"/>
      <c r="Z687" s="4"/>
      <c r="AA687" s="4">
        <f>C687+I687-L687-O687-U687-X687-R687</f>
        <v>0</v>
      </c>
      <c r="AB687" s="7">
        <v>45423</v>
      </c>
    </row>
    <row r="688" spans="1:28" ht="15.75" hidden="1" x14ac:dyDescent="0.25">
      <c r="A688" s="29">
        <v>45423</v>
      </c>
      <c r="B688" s="72" t="s">
        <v>134</v>
      </c>
      <c r="C688" s="25"/>
      <c r="D688" s="25" t="s">
        <v>52</v>
      </c>
      <c r="E688" s="25" t="s">
        <v>179</v>
      </c>
      <c r="F688" s="25">
        <v>1000</v>
      </c>
      <c r="G688" s="25" t="s">
        <v>34</v>
      </c>
      <c r="H688" s="25">
        <v>1460</v>
      </c>
      <c r="I688" s="11">
        <f t="shared" si="111"/>
        <v>1460000</v>
      </c>
      <c r="J688" s="31" t="s">
        <v>324</v>
      </c>
      <c r="K688" s="11"/>
      <c r="L688" s="4">
        <f t="shared" si="112"/>
        <v>1460000</v>
      </c>
      <c r="M688" s="4">
        <v>1460000</v>
      </c>
      <c r="N688" s="4"/>
      <c r="O688" s="4">
        <f t="shared" si="113"/>
        <v>0</v>
      </c>
      <c r="P688" s="4"/>
      <c r="Q688" s="4"/>
      <c r="R688" s="4">
        <f t="shared" si="114"/>
        <v>0</v>
      </c>
      <c r="S688" s="4"/>
      <c r="T688" s="4"/>
      <c r="U688" s="4">
        <f t="shared" si="115"/>
        <v>0</v>
      </c>
      <c r="V688" s="4"/>
      <c r="W688" s="4"/>
      <c r="X688" s="4">
        <f t="shared" si="116"/>
        <v>0</v>
      </c>
      <c r="Y688" s="4"/>
      <c r="Z688" s="4"/>
      <c r="AA688" s="4">
        <f>C688+I688-L688-O688-U688-X688-R688</f>
        <v>0</v>
      </c>
      <c r="AB688" s="7">
        <v>45423</v>
      </c>
    </row>
    <row r="689" spans="1:28" ht="15.75" hidden="1" x14ac:dyDescent="0.25">
      <c r="A689" s="29">
        <v>45423</v>
      </c>
      <c r="B689" s="72" t="s">
        <v>479</v>
      </c>
      <c r="C689" s="25"/>
      <c r="D689" s="25" t="s">
        <v>52</v>
      </c>
      <c r="E689" s="25" t="s">
        <v>298</v>
      </c>
      <c r="F689" s="25">
        <v>200</v>
      </c>
      <c r="G689" s="25" t="s">
        <v>34</v>
      </c>
      <c r="H689" s="25">
        <v>4000</v>
      </c>
      <c r="I689" s="11">
        <f t="shared" si="111"/>
        <v>800000</v>
      </c>
      <c r="J689" s="31" t="s">
        <v>324</v>
      </c>
      <c r="K689" s="11"/>
      <c r="L689" s="4">
        <f t="shared" si="112"/>
        <v>800000</v>
      </c>
      <c r="M689" s="4">
        <v>800000</v>
      </c>
      <c r="N689" s="4"/>
      <c r="O689" s="4">
        <f t="shared" si="113"/>
        <v>0</v>
      </c>
      <c r="P689" s="4"/>
      <c r="Q689" s="4"/>
      <c r="R689" s="4">
        <f t="shared" si="114"/>
        <v>0</v>
      </c>
      <c r="S689" s="4"/>
      <c r="T689" s="4"/>
      <c r="U689" s="4">
        <f t="shared" si="115"/>
        <v>0</v>
      </c>
      <c r="V689" s="4"/>
      <c r="W689" s="4"/>
      <c r="X689" s="4">
        <f t="shared" si="116"/>
        <v>0</v>
      </c>
      <c r="Y689" s="4"/>
      <c r="Z689" s="4"/>
      <c r="AA689" s="4">
        <f>C689+I689-L689-O689-U689-X689-R689</f>
        <v>0</v>
      </c>
      <c r="AB689" s="7">
        <v>45423</v>
      </c>
    </row>
    <row r="690" spans="1:28" ht="15.75" hidden="1" x14ac:dyDescent="0.25">
      <c r="A690" s="29">
        <v>45423</v>
      </c>
      <c r="B690" s="25" t="s">
        <v>99</v>
      </c>
      <c r="C690" s="25"/>
      <c r="D690" s="25"/>
      <c r="E690" s="25" t="s">
        <v>102</v>
      </c>
      <c r="F690" s="25">
        <v>103.1</v>
      </c>
      <c r="G690" s="25" t="s">
        <v>39</v>
      </c>
      <c r="H690" s="25"/>
      <c r="I690" s="11">
        <f t="shared" si="111"/>
        <v>0</v>
      </c>
      <c r="J690" s="26" t="s">
        <v>28</v>
      </c>
      <c r="K690" s="11"/>
      <c r="L690" s="4">
        <f t="shared" si="112"/>
        <v>0</v>
      </c>
      <c r="M690" s="4"/>
      <c r="N690" s="4"/>
      <c r="O690" s="4">
        <f t="shared" si="113"/>
        <v>0</v>
      </c>
      <c r="P690" s="4"/>
      <c r="Q690" s="4"/>
      <c r="R690" s="4">
        <f t="shared" si="114"/>
        <v>0</v>
      </c>
      <c r="S690" s="4"/>
      <c r="T690" s="4"/>
      <c r="U690" s="4">
        <f t="shared" si="115"/>
        <v>0</v>
      </c>
      <c r="V690" s="4"/>
      <c r="W690" s="4"/>
      <c r="X690" s="4">
        <f t="shared" si="116"/>
        <v>0</v>
      </c>
      <c r="Y690" s="4"/>
      <c r="Z690" s="4"/>
      <c r="AA690" s="4">
        <f>C690+I690-L690-O690-U690-X690-R690</f>
        <v>0</v>
      </c>
      <c r="AB690" s="7"/>
    </row>
    <row r="691" spans="1:28" ht="15.75" hidden="1" x14ac:dyDescent="0.25">
      <c r="A691" s="24">
        <v>45423</v>
      </c>
      <c r="B691" s="72" t="s">
        <v>291</v>
      </c>
      <c r="C691" s="25"/>
      <c r="D691" s="25" t="s">
        <v>52</v>
      </c>
      <c r="E691" s="25" t="s">
        <v>763</v>
      </c>
      <c r="F691" s="25">
        <v>700</v>
      </c>
      <c r="G691" s="25" t="s">
        <v>34</v>
      </c>
      <c r="H691" s="25">
        <v>2500</v>
      </c>
      <c r="I691" s="11">
        <f t="shared" si="111"/>
        <v>1750000</v>
      </c>
      <c r="J691" s="31" t="s">
        <v>312</v>
      </c>
      <c r="K691" s="11"/>
      <c r="L691" s="4">
        <f t="shared" si="112"/>
        <v>0</v>
      </c>
      <c r="M691" s="4"/>
      <c r="N691" s="4"/>
      <c r="O691" s="4">
        <f t="shared" si="113"/>
        <v>0</v>
      </c>
      <c r="P691" s="4"/>
      <c r="Q691" s="4"/>
      <c r="R691" s="4">
        <f t="shared" si="114"/>
        <v>1750000</v>
      </c>
      <c r="S691" s="4">
        <v>1750000</v>
      </c>
      <c r="T691" s="4"/>
      <c r="U691" s="4">
        <f t="shared" si="115"/>
        <v>0</v>
      </c>
      <c r="V691" s="4"/>
      <c r="W691" s="4"/>
      <c r="X691" s="4">
        <f t="shared" si="116"/>
        <v>0</v>
      </c>
      <c r="Y691" s="4"/>
      <c r="Z691" s="4"/>
      <c r="AA691" s="4">
        <f>C691+I691-L691-O691-U691-X691-R691</f>
        <v>0</v>
      </c>
      <c r="AB691" s="7">
        <v>45425</v>
      </c>
    </row>
    <row r="692" spans="1:28" ht="15.75" hidden="1" x14ac:dyDescent="0.25">
      <c r="A692" s="29">
        <v>45423</v>
      </c>
      <c r="B692" s="72" t="s">
        <v>291</v>
      </c>
      <c r="C692" s="25"/>
      <c r="D692" s="25" t="s">
        <v>52</v>
      </c>
      <c r="E692" s="25" t="s">
        <v>42</v>
      </c>
      <c r="F692" s="25">
        <v>500</v>
      </c>
      <c r="G692" s="25" t="s">
        <v>34</v>
      </c>
      <c r="H692" s="25">
        <v>4000</v>
      </c>
      <c r="I692" s="11">
        <f t="shared" si="111"/>
        <v>2000000</v>
      </c>
      <c r="J692" s="31" t="s">
        <v>312</v>
      </c>
      <c r="K692" s="11" t="s">
        <v>1438</v>
      </c>
      <c r="L692" s="4">
        <f t="shared" si="112"/>
        <v>0</v>
      </c>
      <c r="M692" s="4"/>
      <c r="N692" s="4"/>
      <c r="O692" s="4">
        <f t="shared" si="113"/>
        <v>2000000</v>
      </c>
      <c r="P692" s="4">
        <v>2000000</v>
      </c>
      <c r="Q692" s="4"/>
      <c r="R692" s="4">
        <f t="shared" si="114"/>
        <v>0</v>
      </c>
      <c r="S692" s="4"/>
      <c r="T692" s="4"/>
      <c r="U692" s="4">
        <f t="shared" si="115"/>
        <v>0</v>
      </c>
      <c r="V692" s="4"/>
      <c r="W692" s="4"/>
      <c r="X692" s="4">
        <f t="shared" si="116"/>
        <v>0</v>
      </c>
      <c r="Y692" s="4"/>
      <c r="Z692" s="4"/>
      <c r="AA692" s="4">
        <f>C692+I692-L692-O692-U692-X692-R692</f>
        <v>0</v>
      </c>
      <c r="AB692" s="7">
        <v>45426</v>
      </c>
    </row>
    <row r="693" spans="1:28" ht="15.75" hidden="1" x14ac:dyDescent="0.25">
      <c r="A693" s="24">
        <v>45423</v>
      </c>
      <c r="B693" s="72" t="s">
        <v>215</v>
      </c>
      <c r="C693" s="25"/>
      <c r="D693" s="25" t="s">
        <v>52</v>
      </c>
      <c r="E693" s="25" t="s">
        <v>219</v>
      </c>
      <c r="F693" s="25">
        <v>5</v>
      </c>
      <c r="G693" s="25" t="s">
        <v>39</v>
      </c>
      <c r="H693" s="25">
        <v>300000</v>
      </c>
      <c r="I693" s="11">
        <f t="shared" si="111"/>
        <v>1500000</v>
      </c>
      <c r="J693" s="31" t="s">
        <v>324</v>
      </c>
      <c r="K693" s="11"/>
      <c r="L693" s="4">
        <f t="shared" si="112"/>
        <v>0</v>
      </c>
      <c r="M693" s="4"/>
      <c r="N693" s="4"/>
      <c r="O693" s="4">
        <f t="shared" si="113"/>
        <v>0</v>
      </c>
      <c r="P693" s="4"/>
      <c r="Q693" s="4"/>
      <c r="R693" s="4">
        <f t="shared" si="114"/>
        <v>0</v>
      </c>
      <c r="S693" s="4"/>
      <c r="T693" s="4"/>
      <c r="U693" s="4">
        <f t="shared" si="115"/>
        <v>1500000</v>
      </c>
      <c r="V693" s="4">
        <v>1500000</v>
      </c>
      <c r="W693" s="4"/>
      <c r="X693" s="4">
        <f t="shared" si="116"/>
        <v>0</v>
      </c>
      <c r="Y693" s="4"/>
      <c r="Z693" s="4"/>
      <c r="AA693" s="4">
        <f>C693+I693-L693-O693-U693-X693-R693</f>
        <v>0</v>
      </c>
      <c r="AB693" s="7">
        <v>45423</v>
      </c>
    </row>
    <row r="694" spans="1:28" ht="15.75" hidden="1" x14ac:dyDescent="0.25">
      <c r="A694" s="29">
        <v>45422</v>
      </c>
      <c r="B694" s="72" t="s">
        <v>203</v>
      </c>
      <c r="C694" s="25"/>
      <c r="D694" s="25" t="s">
        <v>46</v>
      </c>
      <c r="E694" s="25" t="s">
        <v>128</v>
      </c>
      <c r="F694" s="25">
        <v>25</v>
      </c>
      <c r="G694" s="25" t="s">
        <v>34</v>
      </c>
      <c r="H694" s="25">
        <v>125000</v>
      </c>
      <c r="I694" s="11">
        <f>F694*H694</f>
        <v>3125000</v>
      </c>
      <c r="J694" s="31" t="s">
        <v>324</v>
      </c>
      <c r="K694" s="11"/>
      <c r="L694" s="4">
        <f>M694+N694</f>
        <v>3125000</v>
      </c>
      <c r="M694" s="4">
        <v>3125000</v>
      </c>
      <c r="N694" s="4"/>
      <c r="O694" s="4">
        <f>P694+Q694</f>
        <v>0</v>
      </c>
      <c r="P694" s="4"/>
      <c r="Q694" s="4"/>
      <c r="R694" s="4">
        <f>S694+T694</f>
        <v>0</v>
      </c>
      <c r="S694" s="4"/>
      <c r="T694" s="4"/>
      <c r="U694" s="4">
        <f>V694+W694</f>
        <v>0</v>
      </c>
      <c r="V694" s="4"/>
      <c r="W694" s="4"/>
      <c r="X694" s="4">
        <f>Y694+Z694</f>
        <v>0</v>
      </c>
      <c r="Y694" s="4"/>
      <c r="Z694" s="4"/>
      <c r="AA694" s="4">
        <f>C694+I694-L694-O694-U694-X694-R694</f>
        <v>0</v>
      </c>
      <c r="AB694" s="7">
        <v>45422</v>
      </c>
    </row>
    <row r="695" spans="1:28" ht="15.75" hidden="1" x14ac:dyDescent="0.25">
      <c r="A695" s="29">
        <v>45425</v>
      </c>
      <c r="B695" s="73" t="s">
        <v>529</v>
      </c>
      <c r="C695" s="27"/>
      <c r="D695" s="27" t="s">
        <v>52</v>
      </c>
      <c r="E695" s="27" t="s">
        <v>64</v>
      </c>
      <c r="F695" s="27">
        <v>500</v>
      </c>
      <c r="G695" s="27" t="s">
        <v>39</v>
      </c>
      <c r="H695" s="27">
        <v>55000</v>
      </c>
      <c r="I695" s="11">
        <f t="shared" ref="I695:I724" si="117">F695*H695</f>
        <v>27500000</v>
      </c>
      <c r="J695" s="31" t="s">
        <v>312</v>
      </c>
      <c r="K695" s="11" t="s">
        <v>1422</v>
      </c>
      <c r="L695" s="4">
        <f>M695+N695</f>
        <v>0</v>
      </c>
      <c r="M695" s="4"/>
      <c r="N695" s="4"/>
      <c r="O695" s="4">
        <f>P695+Q695</f>
        <v>27500000</v>
      </c>
      <c r="P695" s="4">
        <v>27500000</v>
      </c>
      <c r="Q695" s="4"/>
      <c r="R695" s="4">
        <f>S695+T695</f>
        <v>0</v>
      </c>
      <c r="S695" s="4"/>
      <c r="T695" s="4"/>
      <c r="U695" s="4">
        <f>V695+W695</f>
        <v>0</v>
      </c>
      <c r="V695" s="4"/>
      <c r="W695" s="4"/>
      <c r="X695" s="4">
        <f>Y695+Z695</f>
        <v>0</v>
      </c>
      <c r="Y695" s="4"/>
      <c r="Z695" s="4"/>
      <c r="AA695" s="4">
        <f>C695+I695-L695-O695-U695-X695-R695</f>
        <v>0</v>
      </c>
      <c r="AB695" s="7">
        <v>45422</v>
      </c>
    </row>
    <row r="696" spans="1:28" ht="15.75" hidden="1" x14ac:dyDescent="0.25">
      <c r="A696" s="29">
        <v>45425</v>
      </c>
      <c r="B696" s="72" t="s">
        <v>256</v>
      </c>
      <c r="C696" s="25"/>
      <c r="D696" s="25" t="s">
        <v>52</v>
      </c>
      <c r="E696" s="25" t="s">
        <v>400</v>
      </c>
      <c r="F696" s="25">
        <v>2.5</v>
      </c>
      <c r="G696" s="25" t="s">
        <v>39</v>
      </c>
      <c r="H696" s="25">
        <v>87000</v>
      </c>
      <c r="I696" s="11">
        <f t="shared" si="117"/>
        <v>217500</v>
      </c>
      <c r="J696" s="31" t="s">
        <v>312</v>
      </c>
      <c r="K696" s="11"/>
      <c r="L696" s="4">
        <f t="shared" ref="L696:L724" si="118">M696+N696</f>
        <v>0</v>
      </c>
      <c r="M696" s="4"/>
      <c r="N696" s="4"/>
      <c r="O696" s="4">
        <f t="shared" ref="O696:O724" si="119">P696+Q696</f>
        <v>0</v>
      </c>
      <c r="P696" s="4"/>
      <c r="Q696" s="4"/>
      <c r="R696" s="4">
        <f t="shared" ref="R696:R724" si="120">S696+T696</f>
        <v>217500</v>
      </c>
      <c r="S696" s="4">
        <v>217500</v>
      </c>
      <c r="T696" s="4"/>
      <c r="U696" s="4">
        <f t="shared" ref="U696:U724" si="121">V696+W696</f>
        <v>0</v>
      </c>
      <c r="V696" s="4"/>
      <c r="W696" s="4"/>
      <c r="X696" s="4">
        <f t="shared" ref="X696:X724" si="122">Y696+Z696</f>
        <v>0</v>
      </c>
      <c r="Y696" s="4"/>
      <c r="Z696" s="4"/>
      <c r="AA696" s="4">
        <f>C696+I696-L696-O696-U696-X696-R696</f>
        <v>0</v>
      </c>
      <c r="AB696" s="7">
        <v>45425</v>
      </c>
    </row>
    <row r="697" spans="1:28" ht="15.75" hidden="1" x14ac:dyDescent="0.25">
      <c r="A697" s="29">
        <v>45425</v>
      </c>
      <c r="B697" s="72" t="s">
        <v>256</v>
      </c>
      <c r="C697" s="25"/>
      <c r="D697" s="25" t="s">
        <v>52</v>
      </c>
      <c r="E697" s="25" t="s">
        <v>217</v>
      </c>
      <c r="F697" s="25">
        <v>2.5</v>
      </c>
      <c r="G697" s="25" t="s">
        <v>39</v>
      </c>
      <c r="H697" s="25">
        <v>87000</v>
      </c>
      <c r="I697" s="11">
        <f t="shared" si="117"/>
        <v>217500</v>
      </c>
      <c r="J697" s="31" t="s">
        <v>312</v>
      </c>
      <c r="K697" s="11"/>
      <c r="L697" s="4">
        <f t="shared" si="118"/>
        <v>0</v>
      </c>
      <c r="M697" s="4"/>
      <c r="N697" s="4"/>
      <c r="O697" s="4">
        <f t="shared" si="119"/>
        <v>0</v>
      </c>
      <c r="P697" s="4"/>
      <c r="Q697" s="4"/>
      <c r="R697" s="4">
        <f t="shared" si="120"/>
        <v>217500</v>
      </c>
      <c r="S697" s="4">
        <v>217500</v>
      </c>
      <c r="T697" s="4"/>
      <c r="U697" s="4">
        <f t="shared" si="121"/>
        <v>0</v>
      </c>
      <c r="V697" s="4"/>
      <c r="W697" s="4"/>
      <c r="X697" s="4">
        <f t="shared" si="122"/>
        <v>0</v>
      </c>
      <c r="Y697" s="4"/>
      <c r="Z697" s="4"/>
      <c r="AA697" s="4">
        <f>C697+I697-L697-O697-U697-X697-R697</f>
        <v>0</v>
      </c>
      <c r="AB697" s="7">
        <v>45425</v>
      </c>
    </row>
    <row r="698" spans="1:28" ht="15.75" hidden="1" x14ac:dyDescent="0.25">
      <c r="A698" s="29">
        <v>45425</v>
      </c>
      <c r="B698" s="72" t="s">
        <v>256</v>
      </c>
      <c r="C698" s="25"/>
      <c r="D698" s="25" t="s">
        <v>52</v>
      </c>
      <c r="E698" s="25" t="s">
        <v>249</v>
      </c>
      <c r="F698" s="25">
        <v>800</v>
      </c>
      <c r="G698" s="25" t="s">
        <v>34</v>
      </c>
      <c r="H698" s="25">
        <v>4000</v>
      </c>
      <c r="I698" s="11">
        <f t="shared" si="117"/>
        <v>3200000</v>
      </c>
      <c r="J698" s="31" t="s">
        <v>312</v>
      </c>
      <c r="K698" s="11"/>
      <c r="L698" s="4">
        <f t="shared" si="118"/>
        <v>0</v>
      </c>
      <c r="M698" s="4"/>
      <c r="N698" s="4"/>
      <c r="O698" s="4">
        <f t="shared" si="119"/>
        <v>0</v>
      </c>
      <c r="P698" s="4"/>
      <c r="Q698" s="4"/>
      <c r="R698" s="4">
        <f t="shared" si="120"/>
        <v>3200000</v>
      </c>
      <c r="S698" s="4">
        <v>3200000</v>
      </c>
      <c r="T698" s="4"/>
      <c r="U698" s="4">
        <f t="shared" si="121"/>
        <v>0</v>
      </c>
      <c r="V698" s="4"/>
      <c r="W698" s="4"/>
      <c r="X698" s="4">
        <f t="shared" si="122"/>
        <v>0</v>
      </c>
      <c r="Y698" s="4"/>
      <c r="Z698" s="4"/>
      <c r="AA698" s="4">
        <f>C698+I698-L698-O698-U698-X698-R698</f>
        <v>0</v>
      </c>
      <c r="AB698" s="7">
        <v>45425</v>
      </c>
    </row>
    <row r="699" spans="1:28" ht="15.75" hidden="1" x14ac:dyDescent="0.25">
      <c r="A699" s="29">
        <v>45425</v>
      </c>
      <c r="B699" s="72" t="s">
        <v>256</v>
      </c>
      <c r="C699" s="25"/>
      <c r="D699" s="25" t="s">
        <v>52</v>
      </c>
      <c r="E699" s="25" t="s">
        <v>129</v>
      </c>
      <c r="F699" s="25">
        <v>2</v>
      </c>
      <c r="G699" s="25" t="s">
        <v>77</v>
      </c>
      <c r="H699" s="25">
        <v>65000</v>
      </c>
      <c r="I699" s="11">
        <f t="shared" si="117"/>
        <v>130000</v>
      </c>
      <c r="J699" s="31" t="s">
        <v>312</v>
      </c>
      <c r="K699" s="11"/>
      <c r="L699" s="4">
        <f t="shared" si="118"/>
        <v>0</v>
      </c>
      <c r="M699" s="4"/>
      <c r="N699" s="4"/>
      <c r="O699" s="4">
        <f t="shared" si="119"/>
        <v>0</v>
      </c>
      <c r="P699" s="4"/>
      <c r="Q699" s="4"/>
      <c r="R699" s="4">
        <f t="shared" si="120"/>
        <v>130000</v>
      </c>
      <c r="S699" s="4">
        <v>130000</v>
      </c>
      <c r="T699" s="4"/>
      <c r="U699" s="4">
        <f t="shared" si="121"/>
        <v>0</v>
      </c>
      <c r="V699" s="4"/>
      <c r="W699" s="4"/>
      <c r="X699" s="4">
        <f t="shared" si="122"/>
        <v>0</v>
      </c>
      <c r="Y699" s="4"/>
      <c r="Z699" s="4"/>
      <c r="AA699" s="4">
        <f>C699+I699-L699-O699-U699-X699-R699</f>
        <v>0</v>
      </c>
      <c r="AB699" s="7">
        <v>45425</v>
      </c>
    </row>
    <row r="700" spans="1:28" ht="15.75" hidden="1" x14ac:dyDescent="0.25">
      <c r="A700" s="29">
        <v>45425</v>
      </c>
      <c r="B700" s="25" t="s">
        <v>99</v>
      </c>
      <c r="C700" s="25"/>
      <c r="D700" s="25" t="s">
        <v>46</v>
      </c>
      <c r="E700" s="25" t="s">
        <v>102</v>
      </c>
      <c r="F700" s="25">
        <v>102.9</v>
      </c>
      <c r="G700" s="25" t="s">
        <v>39</v>
      </c>
      <c r="H700" s="25"/>
      <c r="I700" s="11">
        <f t="shared" si="117"/>
        <v>0</v>
      </c>
      <c r="J700" s="26" t="s">
        <v>28</v>
      </c>
      <c r="K700" s="11"/>
      <c r="L700" s="4">
        <f t="shared" si="118"/>
        <v>0</v>
      </c>
      <c r="M700" s="4"/>
      <c r="N700" s="4"/>
      <c r="O700" s="4">
        <f t="shared" si="119"/>
        <v>0</v>
      </c>
      <c r="P700" s="4"/>
      <c r="Q700" s="4"/>
      <c r="R700" s="4">
        <f t="shared" si="120"/>
        <v>0</v>
      </c>
      <c r="S700" s="4"/>
      <c r="T700" s="4"/>
      <c r="U700" s="4">
        <f t="shared" si="121"/>
        <v>0</v>
      </c>
      <c r="V700" s="4"/>
      <c r="W700" s="4"/>
      <c r="X700" s="4">
        <f t="shared" si="122"/>
        <v>0</v>
      </c>
      <c r="Y700" s="4"/>
      <c r="Z700" s="4"/>
      <c r="AA700" s="4">
        <f>C700+I700-L700-O700-U700-X700-R700</f>
        <v>0</v>
      </c>
      <c r="AB700" s="7"/>
    </row>
    <row r="701" spans="1:28" ht="15.75" hidden="1" x14ac:dyDescent="0.25">
      <c r="A701" s="29">
        <v>45425</v>
      </c>
      <c r="B701" s="72" t="s">
        <v>1423</v>
      </c>
      <c r="C701" s="25"/>
      <c r="D701" s="25" t="s">
        <v>46</v>
      </c>
      <c r="E701" s="25" t="s">
        <v>47</v>
      </c>
      <c r="F701" s="25">
        <v>2</v>
      </c>
      <c r="G701" s="25" t="s">
        <v>27</v>
      </c>
      <c r="H701" s="25">
        <v>160000</v>
      </c>
      <c r="I701" s="11">
        <f t="shared" si="117"/>
        <v>320000</v>
      </c>
      <c r="J701" s="31" t="s">
        <v>324</v>
      </c>
      <c r="K701" s="11"/>
      <c r="L701" s="4">
        <f t="shared" si="118"/>
        <v>320000</v>
      </c>
      <c r="M701" s="4">
        <v>320000</v>
      </c>
      <c r="N701" s="4"/>
      <c r="O701" s="4">
        <f t="shared" si="119"/>
        <v>0</v>
      </c>
      <c r="P701" s="4"/>
      <c r="Q701" s="4"/>
      <c r="R701" s="4">
        <f t="shared" si="120"/>
        <v>0</v>
      </c>
      <c r="S701" s="4"/>
      <c r="T701" s="4"/>
      <c r="U701" s="4">
        <f t="shared" si="121"/>
        <v>0</v>
      </c>
      <c r="V701" s="4"/>
      <c r="W701" s="4"/>
      <c r="X701" s="4">
        <f t="shared" si="122"/>
        <v>0</v>
      </c>
      <c r="Y701" s="4"/>
      <c r="Z701" s="4"/>
      <c r="AA701" s="4">
        <f>C701+I701-L701-O701-U701-X701-R701</f>
        <v>0</v>
      </c>
      <c r="AB701" s="7">
        <v>45425</v>
      </c>
    </row>
    <row r="702" spans="1:28" ht="15.75" hidden="1" x14ac:dyDescent="0.25">
      <c r="A702" s="29">
        <v>45425</v>
      </c>
      <c r="B702" s="25" t="s">
        <v>263</v>
      </c>
      <c r="C702" s="25"/>
      <c r="D702" s="25" t="s">
        <v>52</v>
      </c>
      <c r="E702" s="25" t="s">
        <v>91</v>
      </c>
      <c r="F702" s="25">
        <v>1</v>
      </c>
      <c r="G702" s="25" t="s">
        <v>303</v>
      </c>
      <c r="H702" s="25">
        <v>1200000</v>
      </c>
      <c r="I702" s="11">
        <f t="shared" si="117"/>
        <v>1200000</v>
      </c>
      <c r="J702" s="31" t="s">
        <v>312</v>
      </c>
      <c r="K702" s="11" t="s">
        <v>1432</v>
      </c>
      <c r="L702" s="4">
        <f t="shared" si="118"/>
        <v>0</v>
      </c>
      <c r="M702" s="4"/>
      <c r="N702" s="4"/>
      <c r="O702" s="4">
        <f t="shared" si="119"/>
        <v>1200000</v>
      </c>
      <c r="P702" s="4">
        <v>1200000</v>
      </c>
      <c r="Q702" s="4"/>
      <c r="R702" s="4">
        <f t="shared" si="120"/>
        <v>0</v>
      </c>
      <c r="S702" s="4"/>
      <c r="T702" s="4"/>
      <c r="U702" s="4">
        <f t="shared" si="121"/>
        <v>0</v>
      </c>
      <c r="V702" s="4"/>
      <c r="W702" s="4"/>
      <c r="X702" s="4">
        <f t="shared" si="122"/>
        <v>0</v>
      </c>
      <c r="Y702" s="4"/>
      <c r="Z702" s="4"/>
      <c r="AA702" s="4">
        <f>C702+I702-L702-O702-U702-X702-R702</f>
        <v>0</v>
      </c>
      <c r="AB702" s="7">
        <v>45425</v>
      </c>
    </row>
    <row r="703" spans="1:28" ht="15.75" hidden="1" x14ac:dyDescent="0.25">
      <c r="A703" s="29">
        <v>45425</v>
      </c>
      <c r="B703" s="25" t="s">
        <v>263</v>
      </c>
      <c r="C703" s="25"/>
      <c r="D703" s="25" t="s">
        <v>52</v>
      </c>
      <c r="E703" s="25" t="s">
        <v>406</v>
      </c>
      <c r="F703" s="25">
        <v>20800</v>
      </c>
      <c r="G703" s="25" t="s">
        <v>34</v>
      </c>
      <c r="H703" s="25">
        <v>1150</v>
      </c>
      <c r="I703" s="11">
        <f t="shared" si="117"/>
        <v>23920000</v>
      </c>
      <c r="J703" s="31" t="s">
        <v>49</v>
      </c>
      <c r="K703" s="11" t="s">
        <v>1432</v>
      </c>
      <c r="L703" s="4">
        <f t="shared" si="118"/>
        <v>0</v>
      </c>
      <c r="M703" s="4"/>
      <c r="N703" s="4"/>
      <c r="O703" s="4">
        <f t="shared" si="119"/>
        <v>139375000</v>
      </c>
      <c r="P703" s="4">
        <v>35501000</v>
      </c>
      <c r="Q703" s="4">
        <f>44062000+59812000</f>
        <v>103874000</v>
      </c>
      <c r="R703" s="4">
        <f t="shared" si="120"/>
        <v>0</v>
      </c>
      <c r="S703" s="4"/>
      <c r="T703" s="4"/>
      <c r="U703" s="4">
        <f t="shared" si="121"/>
        <v>0</v>
      </c>
      <c r="V703" s="4"/>
      <c r="W703" s="4"/>
      <c r="X703" s="4">
        <f t="shared" si="122"/>
        <v>0</v>
      </c>
      <c r="Y703" s="4"/>
      <c r="Z703" s="4"/>
      <c r="AA703" s="4">
        <f>C703+I703-L703-O703-U703-X703-R703</f>
        <v>-115455000</v>
      </c>
      <c r="AB703" s="7">
        <v>45425</v>
      </c>
    </row>
    <row r="704" spans="1:28" ht="15.75" hidden="1" x14ac:dyDescent="0.25">
      <c r="A704" s="29">
        <v>45425</v>
      </c>
      <c r="B704" s="72" t="s">
        <v>90</v>
      </c>
      <c r="C704" s="25"/>
      <c r="D704" s="25" t="s">
        <v>46</v>
      </c>
      <c r="E704" s="25" t="s">
        <v>91</v>
      </c>
      <c r="F704" s="25">
        <v>2</v>
      </c>
      <c r="G704" s="25" t="s">
        <v>303</v>
      </c>
      <c r="H704" s="25">
        <v>1200000</v>
      </c>
      <c r="I704" s="11">
        <f t="shared" si="117"/>
        <v>2400000</v>
      </c>
      <c r="J704" s="31" t="s">
        <v>312</v>
      </c>
      <c r="K704" s="11"/>
      <c r="L704" s="4">
        <f t="shared" si="118"/>
        <v>0</v>
      </c>
      <c r="M704" s="4"/>
      <c r="N704" s="4"/>
      <c r="O704" s="4">
        <f t="shared" si="119"/>
        <v>2400000</v>
      </c>
      <c r="P704" s="4">
        <v>2400000</v>
      </c>
      <c r="Q704" s="4"/>
      <c r="R704" s="4">
        <f t="shared" si="120"/>
        <v>0</v>
      </c>
      <c r="S704" s="4"/>
      <c r="T704" s="4"/>
      <c r="U704" s="4">
        <f t="shared" si="121"/>
        <v>0</v>
      </c>
      <c r="V704" s="4"/>
      <c r="W704" s="4"/>
      <c r="X704" s="4">
        <f t="shared" si="122"/>
        <v>0</v>
      </c>
      <c r="Y704" s="4"/>
      <c r="Z704" s="4"/>
      <c r="AA704" s="4">
        <f>C704+I704-L704-O704-U704-X704-R704</f>
        <v>0</v>
      </c>
      <c r="AB704" s="7">
        <v>45425</v>
      </c>
    </row>
    <row r="705" spans="1:28" ht="15.75" hidden="1" x14ac:dyDescent="0.25">
      <c r="A705" s="29">
        <v>45425</v>
      </c>
      <c r="B705" s="72" t="s">
        <v>134</v>
      </c>
      <c r="C705" s="25"/>
      <c r="D705" s="25" t="s">
        <v>52</v>
      </c>
      <c r="E705" s="25" t="s">
        <v>50</v>
      </c>
      <c r="F705" s="25">
        <v>300</v>
      </c>
      <c r="G705" s="25" t="s">
        <v>34</v>
      </c>
      <c r="H705" s="25">
        <v>3885</v>
      </c>
      <c r="I705" s="11">
        <f t="shared" si="117"/>
        <v>1165500</v>
      </c>
      <c r="J705" s="26" t="s">
        <v>28</v>
      </c>
      <c r="K705" s="11"/>
      <c r="L705" s="4">
        <f t="shared" si="118"/>
        <v>0</v>
      </c>
      <c r="M705" s="4"/>
      <c r="N705" s="4"/>
      <c r="O705" s="4">
        <f t="shared" si="119"/>
        <v>0</v>
      </c>
      <c r="P705" s="4"/>
      <c r="Q705" s="4"/>
      <c r="R705" s="4">
        <f t="shared" si="120"/>
        <v>0</v>
      </c>
      <c r="S705" s="4"/>
      <c r="T705" s="4"/>
      <c r="U705" s="4">
        <f t="shared" si="121"/>
        <v>0</v>
      </c>
      <c r="V705" s="4"/>
      <c r="W705" s="4"/>
      <c r="X705" s="4">
        <f t="shared" si="122"/>
        <v>0</v>
      </c>
      <c r="Y705" s="4"/>
      <c r="Z705" s="4"/>
      <c r="AA705" s="4">
        <f>C705+I705-L705-O705-U705-X705-R705</f>
        <v>1165500</v>
      </c>
      <c r="AB705" s="7"/>
    </row>
    <row r="706" spans="1:28" ht="15.75" hidden="1" x14ac:dyDescent="0.25">
      <c r="A706" s="29">
        <v>45425</v>
      </c>
      <c r="B706" s="72" t="s">
        <v>134</v>
      </c>
      <c r="C706" s="25"/>
      <c r="D706" s="25" t="s">
        <v>52</v>
      </c>
      <c r="E706" s="25" t="s">
        <v>42</v>
      </c>
      <c r="F706" s="25">
        <v>1000</v>
      </c>
      <c r="G706" s="25" t="s">
        <v>34</v>
      </c>
      <c r="H706" s="25">
        <v>4500</v>
      </c>
      <c r="I706" s="11">
        <f t="shared" si="117"/>
        <v>4500000</v>
      </c>
      <c r="J706" s="26" t="s">
        <v>28</v>
      </c>
      <c r="K706" s="11"/>
      <c r="L706" s="4">
        <f t="shared" si="118"/>
        <v>0</v>
      </c>
      <c r="M706" s="4"/>
      <c r="N706" s="4"/>
      <c r="O706" s="4">
        <f t="shared" si="119"/>
        <v>0</v>
      </c>
      <c r="P706" s="4"/>
      <c r="Q706" s="4"/>
      <c r="R706" s="4">
        <f t="shared" si="120"/>
        <v>0</v>
      </c>
      <c r="S706" s="4"/>
      <c r="T706" s="4"/>
      <c r="U706" s="4">
        <f t="shared" si="121"/>
        <v>0</v>
      </c>
      <c r="V706" s="4"/>
      <c r="W706" s="4"/>
      <c r="X706" s="4">
        <f t="shared" si="122"/>
        <v>0</v>
      </c>
      <c r="Y706" s="4"/>
      <c r="Z706" s="4"/>
      <c r="AA706" s="4">
        <f>C706+I706-L706-O706-U706-X706-R706</f>
        <v>4500000</v>
      </c>
      <c r="AB706" s="7"/>
    </row>
    <row r="707" spans="1:28" ht="15.75" hidden="1" x14ac:dyDescent="0.25">
      <c r="A707" s="29">
        <v>45425</v>
      </c>
      <c r="B707" s="25" t="s">
        <v>1044</v>
      </c>
      <c r="C707" s="25"/>
      <c r="D707" s="25" t="s">
        <v>46</v>
      </c>
      <c r="E707" s="25" t="s">
        <v>85</v>
      </c>
      <c r="F707" s="25">
        <v>22.5</v>
      </c>
      <c r="G707" s="25" t="s">
        <v>39</v>
      </c>
      <c r="H707" s="25">
        <v>135000</v>
      </c>
      <c r="I707" s="11">
        <f t="shared" si="117"/>
        <v>3037500</v>
      </c>
      <c r="J707" s="31" t="s">
        <v>312</v>
      </c>
      <c r="K707" s="11"/>
      <c r="L707" s="4">
        <f t="shared" si="118"/>
        <v>0</v>
      </c>
      <c r="M707" s="4"/>
      <c r="N707" s="4"/>
      <c r="O707" s="4">
        <f t="shared" si="119"/>
        <v>0</v>
      </c>
      <c r="P707" s="4"/>
      <c r="Q707" s="4"/>
      <c r="R707" s="4">
        <f t="shared" si="120"/>
        <v>3037500</v>
      </c>
      <c r="S707" s="4">
        <v>3037500</v>
      </c>
      <c r="T707" s="4"/>
      <c r="U707" s="4">
        <f t="shared" si="121"/>
        <v>0</v>
      </c>
      <c r="V707" s="4"/>
      <c r="W707" s="4"/>
      <c r="X707" s="4">
        <f t="shared" si="122"/>
        <v>0</v>
      </c>
      <c r="Y707" s="4"/>
      <c r="Z707" s="4"/>
      <c r="AA707" s="4">
        <f>C707+I707-L707-O707-U707-X707-R707</f>
        <v>0</v>
      </c>
      <c r="AB707" s="7">
        <v>45423</v>
      </c>
    </row>
    <row r="708" spans="1:28" ht="15.75" hidden="1" x14ac:dyDescent="0.25">
      <c r="A708" s="29">
        <v>45425</v>
      </c>
      <c r="B708" s="72" t="s">
        <v>398</v>
      </c>
      <c r="C708" s="25"/>
      <c r="D708" s="25" t="s">
        <v>46</v>
      </c>
      <c r="E708" s="25" t="s">
        <v>208</v>
      </c>
      <c r="F708" s="25">
        <v>5000</v>
      </c>
      <c r="G708" s="25" t="s">
        <v>34</v>
      </c>
      <c r="H708" s="25">
        <v>745</v>
      </c>
      <c r="I708" s="11">
        <f t="shared" si="117"/>
        <v>3725000</v>
      </c>
      <c r="J708" s="31" t="s">
        <v>312</v>
      </c>
      <c r="K708" s="11" t="s">
        <v>707</v>
      </c>
      <c r="L708" s="4">
        <f t="shared" si="118"/>
        <v>0</v>
      </c>
      <c r="M708" s="4"/>
      <c r="N708" s="4"/>
      <c r="O708" s="4">
        <f t="shared" si="119"/>
        <v>3725000</v>
      </c>
      <c r="P708" s="4"/>
      <c r="Q708" s="4">
        <v>3725000</v>
      </c>
      <c r="R708" s="4">
        <f t="shared" si="120"/>
        <v>0</v>
      </c>
      <c r="S708" s="4"/>
      <c r="T708" s="4"/>
      <c r="U708" s="4">
        <f t="shared" si="121"/>
        <v>0</v>
      </c>
      <c r="V708" s="4"/>
      <c r="W708" s="4"/>
      <c r="X708" s="4">
        <f t="shared" si="122"/>
        <v>0</v>
      </c>
      <c r="Y708" s="4"/>
      <c r="Z708" s="4"/>
      <c r="AA708" s="4">
        <f>C708+I708-L708-O708-U708-X708-R708</f>
        <v>0</v>
      </c>
      <c r="AB708" s="7">
        <v>45425</v>
      </c>
    </row>
    <row r="709" spans="1:28" ht="15.75" hidden="1" x14ac:dyDescent="0.25">
      <c r="A709" s="29">
        <v>45425</v>
      </c>
      <c r="B709" s="72" t="s">
        <v>398</v>
      </c>
      <c r="C709" s="25"/>
      <c r="D709" s="25" t="s">
        <v>46</v>
      </c>
      <c r="E709" s="25" t="s">
        <v>151</v>
      </c>
      <c r="F709" s="25">
        <v>250</v>
      </c>
      <c r="G709" s="25" t="s">
        <v>34</v>
      </c>
      <c r="H709" s="25">
        <v>1830</v>
      </c>
      <c r="I709" s="11">
        <f t="shared" si="117"/>
        <v>457500</v>
      </c>
      <c r="J709" s="31" t="s">
        <v>312</v>
      </c>
      <c r="K709" s="11" t="s">
        <v>707</v>
      </c>
      <c r="L709" s="4">
        <f t="shared" si="118"/>
        <v>0</v>
      </c>
      <c r="M709" s="4"/>
      <c r="N709" s="4"/>
      <c r="O709" s="4">
        <f t="shared" si="119"/>
        <v>457500</v>
      </c>
      <c r="P709" s="4"/>
      <c r="Q709" s="4">
        <v>457500</v>
      </c>
      <c r="R709" s="4">
        <f t="shared" si="120"/>
        <v>0</v>
      </c>
      <c r="S709" s="4"/>
      <c r="T709" s="4"/>
      <c r="U709" s="4">
        <f t="shared" si="121"/>
        <v>0</v>
      </c>
      <c r="V709" s="4"/>
      <c r="W709" s="4"/>
      <c r="X709" s="4">
        <f t="shared" si="122"/>
        <v>0</v>
      </c>
      <c r="Y709" s="4"/>
      <c r="Z709" s="4"/>
      <c r="AA709" s="4">
        <f>C709+I709-L709-O709-U709-X709-R709</f>
        <v>0</v>
      </c>
      <c r="AB709" s="7">
        <v>45425</v>
      </c>
    </row>
    <row r="710" spans="1:28" ht="15.75" hidden="1" x14ac:dyDescent="0.25">
      <c r="A710" s="29">
        <v>45425</v>
      </c>
      <c r="B710" s="72" t="s">
        <v>398</v>
      </c>
      <c r="C710" s="25"/>
      <c r="D710" s="25" t="s">
        <v>46</v>
      </c>
      <c r="E710" s="25" t="s">
        <v>298</v>
      </c>
      <c r="F710" s="25">
        <v>1000</v>
      </c>
      <c r="G710" s="25" t="s">
        <v>34</v>
      </c>
      <c r="H710" s="25">
        <v>3950</v>
      </c>
      <c r="I710" s="11">
        <f t="shared" si="117"/>
        <v>3950000</v>
      </c>
      <c r="J710" s="31" t="s">
        <v>312</v>
      </c>
      <c r="K710" s="11" t="s">
        <v>707</v>
      </c>
      <c r="L710" s="4">
        <f t="shared" si="118"/>
        <v>0</v>
      </c>
      <c r="M710" s="4"/>
      <c r="N710" s="4"/>
      <c r="O710" s="4">
        <f t="shared" si="119"/>
        <v>3950000</v>
      </c>
      <c r="P710" s="4"/>
      <c r="Q710" s="4">
        <v>3950000</v>
      </c>
      <c r="R710" s="4">
        <f t="shared" si="120"/>
        <v>0</v>
      </c>
      <c r="S710" s="4"/>
      <c r="T710" s="4"/>
      <c r="U710" s="4">
        <f t="shared" si="121"/>
        <v>0</v>
      </c>
      <c r="V710" s="4"/>
      <c r="W710" s="4"/>
      <c r="X710" s="4">
        <f t="shared" si="122"/>
        <v>0</v>
      </c>
      <c r="Y710" s="4"/>
      <c r="Z710" s="4"/>
      <c r="AA710" s="4">
        <f>C710+I710-L710-O710-U710-X710-R710</f>
        <v>0</v>
      </c>
      <c r="AB710" s="7">
        <v>45425</v>
      </c>
    </row>
    <row r="711" spans="1:28" ht="15.75" hidden="1" x14ac:dyDescent="0.25">
      <c r="A711" s="29">
        <v>45425</v>
      </c>
      <c r="B711" s="72" t="s">
        <v>398</v>
      </c>
      <c r="C711" s="25"/>
      <c r="D711" s="25" t="s">
        <v>46</v>
      </c>
      <c r="E711" s="25" t="s">
        <v>129</v>
      </c>
      <c r="F711" s="25">
        <v>12</v>
      </c>
      <c r="G711" s="25" t="s">
        <v>77</v>
      </c>
      <c r="H711" s="25">
        <v>63000</v>
      </c>
      <c r="I711" s="11">
        <f t="shared" si="117"/>
        <v>756000</v>
      </c>
      <c r="J711" s="31" t="s">
        <v>312</v>
      </c>
      <c r="K711" s="11" t="s">
        <v>707</v>
      </c>
      <c r="L711" s="4">
        <f t="shared" si="118"/>
        <v>0</v>
      </c>
      <c r="M711" s="4"/>
      <c r="N711" s="4"/>
      <c r="O711" s="4">
        <f t="shared" si="119"/>
        <v>756000</v>
      </c>
      <c r="P711" s="4"/>
      <c r="Q711" s="4">
        <v>756000</v>
      </c>
      <c r="R711" s="4">
        <f t="shared" si="120"/>
        <v>0</v>
      </c>
      <c r="S711" s="4"/>
      <c r="T711" s="4"/>
      <c r="U711" s="4">
        <f t="shared" si="121"/>
        <v>0</v>
      </c>
      <c r="V711" s="4"/>
      <c r="W711" s="4"/>
      <c r="X711" s="4">
        <f t="shared" si="122"/>
        <v>0</v>
      </c>
      <c r="Y711" s="4"/>
      <c r="Z711" s="4"/>
      <c r="AA711" s="4">
        <f>C711+I711-L711-O711-U711-X711-R711</f>
        <v>0</v>
      </c>
      <c r="AB711" s="7">
        <v>45425</v>
      </c>
    </row>
    <row r="712" spans="1:28" ht="15.75" hidden="1" x14ac:dyDescent="0.25">
      <c r="A712" s="29">
        <v>45425</v>
      </c>
      <c r="B712" s="72" t="s">
        <v>153</v>
      </c>
      <c r="C712" s="25"/>
      <c r="D712" s="25" t="s">
        <v>52</v>
      </c>
      <c r="E712" s="25" t="s">
        <v>790</v>
      </c>
      <c r="F712" s="25">
        <v>1</v>
      </c>
      <c r="G712" s="25" t="s">
        <v>48</v>
      </c>
      <c r="H712" s="25">
        <v>230000</v>
      </c>
      <c r="I712" s="11">
        <f t="shared" si="117"/>
        <v>230000</v>
      </c>
      <c r="J712" s="31" t="s">
        <v>324</v>
      </c>
      <c r="K712" s="11"/>
      <c r="L712" s="4">
        <f t="shared" si="118"/>
        <v>230000</v>
      </c>
      <c r="M712" s="4">
        <v>230000</v>
      </c>
      <c r="N712" s="4"/>
      <c r="O712" s="4">
        <f t="shared" si="119"/>
        <v>0</v>
      </c>
      <c r="P712" s="4"/>
      <c r="Q712" s="4"/>
      <c r="R712" s="4">
        <f t="shared" si="120"/>
        <v>0</v>
      </c>
      <c r="S712" s="4"/>
      <c r="T712" s="4"/>
      <c r="U712" s="4">
        <f t="shared" si="121"/>
        <v>0</v>
      </c>
      <c r="V712" s="4"/>
      <c r="W712" s="4"/>
      <c r="X712" s="4">
        <f t="shared" si="122"/>
        <v>0</v>
      </c>
      <c r="Y712" s="4"/>
      <c r="Z712" s="4"/>
      <c r="AA712" s="4">
        <f>C712+I712-L712-O712-U712-X712-R712</f>
        <v>0</v>
      </c>
      <c r="AB712" s="7">
        <v>45425</v>
      </c>
    </row>
    <row r="713" spans="1:28" ht="15.75" hidden="1" x14ac:dyDescent="0.25">
      <c r="A713" s="29">
        <v>45425</v>
      </c>
      <c r="B713" s="72" t="s">
        <v>743</v>
      </c>
      <c r="C713" s="25"/>
      <c r="D713" s="25" t="s">
        <v>46</v>
      </c>
      <c r="E713" s="25" t="s">
        <v>128</v>
      </c>
      <c r="F713" s="25">
        <v>25</v>
      </c>
      <c r="G713" s="25" t="s">
        <v>39</v>
      </c>
      <c r="H713" s="25">
        <v>125000</v>
      </c>
      <c r="I713" s="11">
        <f t="shared" si="117"/>
        <v>3125000</v>
      </c>
      <c r="J713" s="31" t="s">
        <v>312</v>
      </c>
      <c r="K713" s="11" t="s">
        <v>1441</v>
      </c>
      <c r="L713" s="4">
        <f t="shared" si="118"/>
        <v>0</v>
      </c>
      <c r="M713" s="4"/>
      <c r="N713" s="4"/>
      <c r="O713" s="4">
        <f t="shared" si="119"/>
        <v>3125000</v>
      </c>
      <c r="P713" s="4">
        <v>3125000</v>
      </c>
      <c r="Q713" s="4"/>
      <c r="R713" s="4">
        <f t="shared" si="120"/>
        <v>0</v>
      </c>
      <c r="S713" s="4"/>
      <c r="T713" s="4"/>
      <c r="U713" s="4">
        <f t="shared" si="121"/>
        <v>0</v>
      </c>
      <c r="V713" s="4"/>
      <c r="W713" s="4"/>
      <c r="X713" s="4">
        <f t="shared" si="122"/>
        <v>0</v>
      </c>
      <c r="Y713" s="4"/>
      <c r="Z713" s="4"/>
      <c r="AA713" s="4">
        <f>C713+I713-L713-O713-U713-X713-R713</f>
        <v>0</v>
      </c>
      <c r="AB713" s="7">
        <v>45426</v>
      </c>
    </row>
    <row r="714" spans="1:28" ht="15.75" hidden="1" x14ac:dyDescent="0.25">
      <c r="A714" s="29">
        <v>45425</v>
      </c>
      <c r="B714" s="72" t="s">
        <v>956</v>
      </c>
      <c r="C714" s="25"/>
      <c r="D714" s="25" t="s">
        <v>46</v>
      </c>
      <c r="E714" s="25" t="s">
        <v>225</v>
      </c>
      <c r="F714" s="25">
        <v>400</v>
      </c>
      <c r="G714" s="25" t="s">
        <v>34</v>
      </c>
      <c r="H714" s="25">
        <v>3185</v>
      </c>
      <c r="I714" s="11">
        <f t="shared" si="117"/>
        <v>1274000</v>
      </c>
      <c r="J714" s="31" t="s">
        <v>312</v>
      </c>
      <c r="K714" s="11" t="s">
        <v>1427</v>
      </c>
      <c r="L714" s="4">
        <f t="shared" si="118"/>
        <v>0</v>
      </c>
      <c r="M714" s="4"/>
      <c r="N714" s="4"/>
      <c r="O714" s="4">
        <f t="shared" si="119"/>
        <v>1274000</v>
      </c>
      <c r="P714" s="4">
        <v>1274000</v>
      </c>
      <c r="Q714" s="4"/>
      <c r="R714" s="4">
        <f t="shared" si="120"/>
        <v>0</v>
      </c>
      <c r="S714" s="4"/>
      <c r="T714" s="4"/>
      <c r="U714" s="4">
        <f t="shared" si="121"/>
        <v>0</v>
      </c>
      <c r="V714" s="4"/>
      <c r="W714" s="4"/>
      <c r="X714" s="4">
        <f t="shared" si="122"/>
        <v>0</v>
      </c>
      <c r="Y714" s="4"/>
      <c r="Z714" s="4"/>
      <c r="AA714" s="4">
        <f>C714+I714-L714-O714-U714-X714-R714</f>
        <v>0</v>
      </c>
      <c r="AB714" s="7">
        <v>45425</v>
      </c>
    </row>
    <row r="715" spans="1:28" ht="15.75" hidden="1" x14ac:dyDescent="0.25">
      <c r="A715" s="29">
        <v>45425</v>
      </c>
      <c r="B715" s="72" t="s">
        <v>513</v>
      </c>
      <c r="C715" s="25"/>
      <c r="D715" s="25" t="s">
        <v>52</v>
      </c>
      <c r="E715" s="25" t="s">
        <v>150</v>
      </c>
      <c r="F715" s="25">
        <v>20</v>
      </c>
      <c r="G715" s="25" t="s">
        <v>1424</v>
      </c>
      <c r="H715" s="25">
        <v>45000</v>
      </c>
      <c r="I715" s="11">
        <f t="shared" si="117"/>
        <v>900000</v>
      </c>
      <c r="J715" s="31" t="s">
        <v>324</v>
      </c>
      <c r="K715" s="11"/>
      <c r="L715" s="4">
        <f t="shared" si="118"/>
        <v>0</v>
      </c>
      <c r="M715" s="4"/>
      <c r="N715" s="4"/>
      <c r="O715" s="4">
        <f t="shared" si="119"/>
        <v>0</v>
      </c>
      <c r="P715" s="4"/>
      <c r="Q715" s="4"/>
      <c r="R715" s="4">
        <f t="shared" si="120"/>
        <v>0</v>
      </c>
      <c r="S715" s="4"/>
      <c r="T715" s="4"/>
      <c r="U715" s="4">
        <f t="shared" si="121"/>
        <v>900000</v>
      </c>
      <c r="V715" s="4">
        <v>900000</v>
      </c>
      <c r="W715" s="4"/>
      <c r="X715" s="4">
        <f t="shared" si="122"/>
        <v>0</v>
      </c>
      <c r="Y715" s="4"/>
      <c r="Z715" s="4"/>
      <c r="AA715" s="4">
        <f>C715+I715-L715-O715-U715-X715-R715</f>
        <v>0</v>
      </c>
      <c r="AB715" s="7">
        <v>45426</v>
      </c>
    </row>
    <row r="716" spans="1:28" ht="15.75" hidden="1" x14ac:dyDescent="0.25">
      <c r="A716" s="29">
        <v>45425</v>
      </c>
      <c r="B716" s="72" t="s">
        <v>513</v>
      </c>
      <c r="C716" s="25"/>
      <c r="D716" s="25" t="s">
        <v>52</v>
      </c>
      <c r="E716" s="25" t="s">
        <v>129</v>
      </c>
      <c r="F716" s="25">
        <v>12</v>
      </c>
      <c r="G716" s="25" t="s">
        <v>77</v>
      </c>
      <c r="H716" s="25">
        <v>60000</v>
      </c>
      <c r="I716" s="11">
        <f t="shared" si="117"/>
        <v>720000</v>
      </c>
      <c r="J716" s="31" t="s">
        <v>324</v>
      </c>
      <c r="K716" s="11"/>
      <c r="L716" s="4">
        <f t="shared" si="118"/>
        <v>0</v>
      </c>
      <c r="M716" s="4"/>
      <c r="N716" s="4"/>
      <c r="O716" s="4">
        <f t="shared" si="119"/>
        <v>0</v>
      </c>
      <c r="P716" s="4"/>
      <c r="Q716" s="4"/>
      <c r="R716" s="4">
        <f t="shared" si="120"/>
        <v>0</v>
      </c>
      <c r="S716" s="4"/>
      <c r="T716" s="4"/>
      <c r="U716" s="4">
        <f t="shared" si="121"/>
        <v>720000</v>
      </c>
      <c r="V716" s="4">
        <v>720000</v>
      </c>
      <c r="W716" s="4"/>
      <c r="X716" s="4">
        <f t="shared" si="122"/>
        <v>0</v>
      </c>
      <c r="Y716" s="4"/>
      <c r="Z716" s="4"/>
      <c r="AA716" s="4">
        <f>C716+I716-L716-O716-U716-X716-R716</f>
        <v>0</v>
      </c>
      <c r="AB716" s="7">
        <v>45426</v>
      </c>
    </row>
    <row r="717" spans="1:28" ht="15.75" hidden="1" x14ac:dyDescent="0.25">
      <c r="A717" s="29">
        <v>45425</v>
      </c>
      <c r="B717" s="25" t="s">
        <v>362</v>
      </c>
      <c r="C717" s="25"/>
      <c r="D717" s="25" t="s">
        <v>46</v>
      </c>
      <c r="E717" s="25" t="s">
        <v>42</v>
      </c>
      <c r="F717" s="25">
        <v>1000</v>
      </c>
      <c r="G717" s="25" t="s">
        <v>34</v>
      </c>
      <c r="H717" s="25">
        <v>4000</v>
      </c>
      <c r="I717" s="11">
        <f t="shared" si="117"/>
        <v>4000000</v>
      </c>
      <c r="J717" s="31" t="s">
        <v>312</v>
      </c>
      <c r="K717" s="11"/>
      <c r="L717" s="4">
        <f t="shared" si="118"/>
        <v>0</v>
      </c>
      <c r="M717" s="4"/>
      <c r="N717" s="4"/>
      <c r="O717" s="4">
        <f t="shared" si="119"/>
        <v>4000000</v>
      </c>
      <c r="P717" s="4">
        <v>167000</v>
      </c>
      <c r="Q717" s="4">
        <v>3833000</v>
      </c>
      <c r="R717" s="4">
        <f t="shared" si="120"/>
        <v>0</v>
      </c>
      <c r="S717" s="4"/>
      <c r="T717" s="4"/>
      <c r="U717" s="4">
        <f t="shared" si="121"/>
        <v>0</v>
      </c>
      <c r="V717" s="4"/>
      <c r="W717" s="4"/>
      <c r="X717" s="4">
        <f t="shared" si="122"/>
        <v>0</v>
      </c>
      <c r="Y717" s="4"/>
      <c r="Z717" s="4"/>
      <c r="AA717" s="4">
        <f>C717+I717-L717-O717-U717-X717-R717</f>
        <v>0</v>
      </c>
      <c r="AB717" s="7">
        <v>45425</v>
      </c>
    </row>
    <row r="718" spans="1:28" ht="15.75" hidden="1" x14ac:dyDescent="0.25">
      <c r="A718" s="29">
        <v>45425</v>
      </c>
      <c r="B718" s="25" t="s">
        <v>357</v>
      </c>
      <c r="C718" s="25"/>
      <c r="D718" s="25" t="s">
        <v>46</v>
      </c>
      <c r="E718" s="25" t="s">
        <v>120</v>
      </c>
      <c r="F718" s="25">
        <v>24.1</v>
      </c>
      <c r="G718" s="25" t="s">
        <v>39</v>
      </c>
      <c r="H718" s="25">
        <v>47000</v>
      </c>
      <c r="I718" s="11">
        <f t="shared" si="117"/>
        <v>1132700</v>
      </c>
      <c r="J718" s="31" t="s">
        <v>324</v>
      </c>
      <c r="K718" s="11"/>
      <c r="L718" s="4">
        <f t="shared" si="118"/>
        <v>1132700</v>
      </c>
      <c r="M718" s="4">
        <v>1132700</v>
      </c>
      <c r="N718" s="4"/>
      <c r="O718" s="4">
        <f t="shared" si="119"/>
        <v>0</v>
      </c>
      <c r="P718" s="4"/>
      <c r="Q718" s="4"/>
      <c r="R718" s="4">
        <f t="shared" si="120"/>
        <v>0</v>
      </c>
      <c r="S718" s="4"/>
      <c r="T718" s="4"/>
      <c r="U718" s="4">
        <f t="shared" si="121"/>
        <v>0</v>
      </c>
      <c r="V718" s="4"/>
      <c r="W718" s="4"/>
      <c r="X718" s="4">
        <f t="shared" si="122"/>
        <v>0</v>
      </c>
      <c r="Y718" s="4"/>
      <c r="Z718" s="4"/>
      <c r="AA718" s="4">
        <f>C718+I718-L718-O718-U718-X718-R718</f>
        <v>0</v>
      </c>
      <c r="AB718" s="7">
        <v>45427</v>
      </c>
    </row>
    <row r="719" spans="1:28" ht="15.75" hidden="1" x14ac:dyDescent="0.25">
      <c r="A719" s="29">
        <v>45425</v>
      </c>
      <c r="B719" s="25" t="s">
        <v>357</v>
      </c>
      <c r="C719" s="25"/>
      <c r="D719" s="25" t="s">
        <v>46</v>
      </c>
      <c r="E719" s="25" t="s">
        <v>358</v>
      </c>
      <c r="F719" s="25">
        <v>20.2</v>
      </c>
      <c r="G719" s="25" t="s">
        <v>39</v>
      </c>
      <c r="H719" s="25">
        <v>47000</v>
      </c>
      <c r="I719" s="11">
        <f t="shared" si="117"/>
        <v>949400</v>
      </c>
      <c r="J719" s="31" t="s">
        <v>324</v>
      </c>
      <c r="K719" s="11"/>
      <c r="L719" s="4">
        <f t="shared" si="118"/>
        <v>949400</v>
      </c>
      <c r="M719" s="4">
        <v>949400</v>
      </c>
      <c r="N719" s="4"/>
      <c r="O719" s="4">
        <f t="shared" si="119"/>
        <v>0</v>
      </c>
      <c r="P719" s="4"/>
      <c r="Q719" s="4"/>
      <c r="R719" s="4">
        <f t="shared" si="120"/>
        <v>0</v>
      </c>
      <c r="S719" s="4"/>
      <c r="T719" s="4"/>
      <c r="U719" s="4">
        <f t="shared" si="121"/>
        <v>0</v>
      </c>
      <c r="V719" s="4"/>
      <c r="W719" s="4"/>
      <c r="X719" s="4">
        <f t="shared" si="122"/>
        <v>0</v>
      </c>
      <c r="Y719" s="4"/>
      <c r="Z719" s="4"/>
      <c r="AA719" s="4">
        <f>C719+I719-L719-O719-U719-X719-R719</f>
        <v>0</v>
      </c>
      <c r="AB719" s="7">
        <v>45427</v>
      </c>
    </row>
    <row r="720" spans="1:28" ht="15.75" hidden="1" x14ac:dyDescent="0.25">
      <c r="A720" s="29">
        <v>45425</v>
      </c>
      <c r="B720" s="72" t="s">
        <v>672</v>
      </c>
      <c r="C720" s="25"/>
      <c r="D720" s="25" t="s">
        <v>52</v>
      </c>
      <c r="E720" s="25" t="s">
        <v>127</v>
      </c>
      <c r="F720" s="25">
        <v>20</v>
      </c>
      <c r="G720" s="25" t="s">
        <v>39</v>
      </c>
      <c r="H720" s="25">
        <v>65000</v>
      </c>
      <c r="I720" s="11">
        <f t="shared" si="117"/>
        <v>1300000</v>
      </c>
      <c r="J720" s="31" t="s">
        <v>312</v>
      </c>
      <c r="K720" s="11"/>
      <c r="L720" s="4">
        <f t="shared" si="118"/>
        <v>0</v>
      </c>
      <c r="M720" s="4"/>
      <c r="N720" s="4"/>
      <c r="O720" s="4">
        <f t="shared" si="119"/>
        <v>1300000</v>
      </c>
      <c r="P720" s="4">
        <v>1300000</v>
      </c>
      <c r="Q720" s="4"/>
      <c r="R720" s="4">
        <f t="shared" si="120"/>
        <v>0</v>
      </c>
      <c r="S720" s="4"/>
      <c r="T720" s="4"/>
      <c r="U720" s="4">
        <f t="shared" si="121"/>
        <v>0</v>
      </c>
      <c r="V720" s="4"/>
      <c r="W720" s="4"/>
      <c r="X720" s="4">
        <f t="shared" si="122"/>
        <v>0</v>
      </c>
      <c r="Y720" s="4"/>
      <c r="Z720" s="4"/>
      <c r="AA720" s="4">
        <f>C720+I720-L720-O720-U720-X720-R720</f>
        <v>0</v>
      </c>
      <c r="AB720" s="7">
        <v>45425</v>
      </c>
    </row>
    <row r="721" spans="1:28" ht="15.75" hidden="1" x14ac:dyDescent="0.25">
      <c r="A721" s="29">
        <v>45425</v>
      </c>
      <c r="B721" s="72" t="s">
        <v>672</v>
      </c>
      <c r="C721" s="25"/>
      <c r="D721" s="25" t="s">
        <v>52</v>
      </c>
      <c r="E721" s="25" t="s">
        <v>81</v>
      </c>
      <c r="F721" s="25">
        <v>23.8</v>
      </c>
      <c r="G721" s="25" t="s">
        <v>39</v>
      </c>
      <c r="H721" s="25">
        <v>47000</v>
      </c>
      <c r="I721" s="11">
        <f t="shared" si="117"/>
        <v>1118600</v>
      </c>
      <c r="J721" s="31" t="s">
        <v>312</v>
      </c>
      <c r="K721" s="11"/>
      <c r="L721" s="4">
        <f t="shared" si="118"/>
        <v>0</v>
      </c>
      <c r="M721" s="4"/>
      <c r="N721" s="4"/>
      <c r="O721" s="4">
        <f t="shared" si="119"/>
        <v>1118600</v>
      </c>
      <c r="P721" s="4">
        <v>1118600</v>
      </c>
      <c r="Q721" s="4"/>
      <c r="R721" s="4">
        <f t="shared" si="120"/>
        <v>0</v>
      </c>
      <c r="S721" s="4"/>
      <c r="T721" s="4"/>
      <c r="U721" s="4">
        <f t="shared" si="121"/>
        <v>0</v>
      </c>
      <c r="V721" s="4"/>
      <c r="W721" s="4"/>
      <c r="X721" s="4">
        <f t="shared" si="122"/>
        <v>0</v>
      </c>
      <c r="Y721" s="4"/>
      <c r="Z721" s="4"/>
      <c r="AA721" s="4">
        <f>C721+I721-L721-O721-U721-X721-R721</f>
        <v>0</v>
      </c>
      <c r="AB721" s="7">
        <v>45425</v>
      </c>
    </row>
    <row r="722" spans="1:28" ht="15.75" hidden="1" x14ac:dyDescent="0.25">
      <c r="A722" s="29">
        <v>45425</v>
      </c>
      <c r="B722" s="25" t="s">
        <v>452</v>
      </c>
      <c r="C722" s="25"/>
      <c r="D722" s="25" t="s">
        <v>46</v>
      </c>
      <c r="E722" s="25" t="s">
        <v>384</v>
      </c>
      <c r="F722" s="25">
        <v>3</v>
      </c>
      <c r="G722" s="25" t="s">
        <v>48</v>
      </c>
      <c r="H722" s="25">
        <v>250000</v>
      </c>
      <c r="I722" s="11">
        <f t="shared" si="117"/>
        <v>750000</v>
      </c>
      <c r="J722" s="31" t="s">
        <v>312</v>
      </c>
      <c r="K722" s="11"/>
      <c r="L722" s="4">
        <f t="shared" si="118"/>
        <v>0</v>
      </c>
      <c r="M722" s="4"/>
      <c r="N722" s="4"/>
      <c r="O722" s="4">
        <f t="shared" si="119"/>
        <v>0</v>
      </c>
      <c r="P722" s="4"/>
      <c r="Q722" s="4"/>
      <c r="R722" s="4">
        <f t="shared" si="120"/>
        <v>750000</v>
      </c>
      <c r="S722" s="4">
        <v>750000</v>
      </c>
      <c r="T722" s="4"/>
      <c r="U722" s="4">
        <f t="shared" si="121"/>
        <v>0</v>
      </c>
      <c r="V722" s="4"/>
      <c r="W722" s="4"/>
      <c r="X722" s="4">
        <f t="shared" si="122"/>
        <v>0</v>
      </c>
      <c r="Y722" s="4"/>
      <c r="Z722" s="4"/>
      <c r="AA722" s="4">
        <f>C722+I722-L722-O722-U722-X722-R722</f>
        <v>0</v>
      </c>
      <c r="AB722" s="7">
        <v>45425</v>
      </c>
    </row>
    <row r="723" spans="1:28" ht="15.75" hidden="1" x14ac:dyDescent="0.25">
      <c r="A723" s="24">
        <v>45425</v>
      </c>
      <c r="B723" s="25" t="s">
        <v>569</v>
      </c>
      <c r="C723" s="25"/>
      <c r="D723" s="25" t="s">
        <v>52</v>
      </c>
      <c r="E723" s="25" t="s">
        <v>165</v>
      </c>
      <c r="F723" s="25">
        <v>1</v>
      </c>
      <c r="G723" s="25" t="s">
        <v>303</v>
      </c>
      <c r="H723" s="25">
        <v>1200000</v>
      </c>
      <c r="I723" s="11">
        <f t="shared" si="117"/>
        <v>1200000</v>
      </c>
      <c r="J723" s="31" t="s">
        <v>312</v>
      </c>
      <c r="K723" s="11"/>
      <c r="L723" s="4">
        <f t="shared" si="118"/>
        <v>0</v>
      </c>
      <c r="M723" s="4"/>
      <c r="N723" s="4"/>
      <c r="O723" s="4">
        <f t="shared" si="119"/>
        <v>0</v>
      </c>
      <c r="P723" s="4"/>
      <c r="Q723" s="4"/>
      <c r="R723" s="4">
        <f t="shared" si="120"/>
        <v>1200000</v>
      </c>
      <c r="S723" s="4">
        <v>1200000</v>
      </c>
      <c r="T723" s="4"/>
      <c r="U723" s="4">
        <f t="shared" si="121"/>
        <v>0</v>
      </c>
      <c r="V723" s="4"/>
      <c r="W723" s="4"/>
      <c r="X723" s="4">
        <f t="shared" si="122"/>
        <v>0</v>
      </c>
      <c r="Y723" s="4"/>
      <c r="Z723" s="4"/>
      <c r="AA723" s="4">
        <f>C723+I723-L723-O723-U723-X723-R723</f>
        <v>0</v>
      </c>
      <c r="AB723" s="7">
        <v>45425</v>
      </c>
    </row>
    <row r="724" spans="1:28" ht="15.75" hidden="1" x14ac:dyDescent="0.25">
      <c r="A724" s="24">
        <v>45425</v>
      </c>
      <c r="B724" s="72" t="s">
        <v>98</v>
      </c>
      <c r="C724" s="25"/>
      <c r="D724" s="25" t="s">
        <v>46</v>
      </c>
      <c r="E724" s="25" t="s">
        <v>150</v>
      </c>
      <c r="F724" s="25">
        <v>20</v>
      </c>
      <c r="G724" s="25" t="s">
        <v>77</v>
      </c>
      <c r="H724" s="25">
        <v>50000</v>
      </c>
      <c r="I724" s="11">
        <f t="shared" si="117"/>
        <v>1000000</v>
      </c>
      <c r="J724" s="32" t="s">
        <v>312</v>
      </c>
      <c r="K724" s="11"/>
      <c r="L724" s="4">
        <f t="shared" si="118"/>
        <v>0</v>
      </c>
      <c r="M724" s="4"/>
      <c r="N724" s="4"/>
      <c r="O724" s="4">
        <f t="shared" si="119"/>
        <v>0</v>
      </c>
      <c r="P724" s="4"/>
      <c r="Q724" s="4"/>
      <c r="R724" s="4">
        <f t="shared" si="120"/>
        <v>1000000</v>
      </c>
      <c r="S724" s="4">
        <v>1000000</v>
      </c>
      <c r="T724" s="4"/>
      <c r="U724" s="4">
        <f t="shared" si="121"/>
        <v>0</v>
      </c>
      <c r="V724" s="4"/>
      <c r="W724" s="4"/>
      <c r="X724" s="4">
        <f t="shared" si="122"/>
        <v>0</v>
      </c>
      <c r="Y724" s="4"/>
      <c r="Z724" s="4"/>
      <c r="AA724" s="4">
        <f>C724+I724-L724-O724-U724-X724-R724</f>
        <v>0</v>
      </c>
      <c r="AB724" s="7">
        <v>45428</v>
      </c>
    </row>
    <row r="725" spans="1:28" ht="15.75" hidden="1" x14ac:dyDescent="0.25">
      <c r="A725" s="29">
        <v>45426</v>
      </c>
      <c r="B725" s="73" t="s">
        <v>382</v>
      </c>
      <c r="C725" s="27"/>
      <c r="D725" s="27" t="s">
        <v>46</v>
      </c>
      <c r="E725" s="27" t="s">
        <v>150</v>
      </c>
      <c r="F725" s="27">
        <v>20</v>
      </c>
      <c r="G725" s="27" t="s">
        <v>77</v>
      </c>
      <c r="H725" s="27">
        <v>50000</v>
      </c>
      <c r="I725" s="11">
        <f t="shared" ref="I725:I764" si="123">F725*H725</f>
        <v>1000000</v>
      </c>
      <c r="J725" s="104" t="s">
        <v>312</v>
      </c>
      <c r="K725" s="11"/>
      <c r="L725" s="4">
        <f>M725+N725</f>
        <v>0</v>
      </c>
      <c r="M725" s="4"/>
      <c r="N725" s="4"/>
      <c r="O725" s="4">
        <f>P725+Q725</f>
        <v>0</v>
      </c>
      <c r="P725" s="4"/>
      <c r="Q725" s="4"/>
      <c r="R725" s="4">
        <f>S725+T725</f>
        <v>1000000</v>
      </c>
      <c r="S725" s="4">
        <v>1000000</v>
      </c>
      <c r="T725" s="4"/>
      <c r="U725" s="4">
        <f>V725+W725</f>
        <v>0</v>
      </c>
      <c r="V725" s="4"/>
      <c r="W725" s="4"/>
      <c r="X725" s="4">
        <f>Y725+Z725</f>
        <v>0</v>
      </c>
      <c r="Y725" s="4"/>
      <c r="Z725" s="4"/>
      <c r="AA725" s="4">
        <f>C725+I725-L725-O725-U725-X725-R725</f>
        <v>0</v>
      </c>
      <c r="AB725" s="7">
        <v>45426</v>
      </c>
    </row>
    <row r="726" spans="1:28" ht="15.75" hidden="1" x14ac:dyDescent="0.25">
      <c r="A726" s="29">
        <v>45426</v>
      </c>
      <c r="B726" s="73" t="s">
        <v>382</v>
      </c>
      <c r="C726" s="25"/>
      <c r="D726" s="27" t="s">
        <v>46</v>
      </c>
      <c r="E726" s="27" t="s">
        <v>208</v>
      </c>
      <c r="F726" s="25">
        <v>500</v>
      </c>
      <c r="G726" s="25" t="s">
        <v>34</v>
      </c>
      <c r="H726" s="25">
        <v>745</v>
      </c>
      <c r="I726" s="11">
        <f t="shared" si="123"/>
        <v>372500</v>
      </c>
      <c r="J726" s="103" t="s">
        <v>312</v>
      </c>
      <c r="K726" s="11"/>
      <c r="L726" s="4">
        <f t="shared" ref="L726:L764" si="124">M726+N726</f>
        <v>0</v>
      </c>
      <c r="M726" s="4"/>
      <c r="N726" s="4"/>
      <c r="O726" s="4">
        <f t="shared" ref="O726:O764" si="125">P726+Q726</f>
        <v>0</v>
      </c>
      <c r="P726" s="4"/>
      <c r="Q726" s="4"/>
      <c r="R726" s="4">
        <f t="shared" ref="R726:R764" si="126">S726+T726</f>
        <v>372500</v>
      </c>
      <c r="S726" s="4">
        <v>372500</v>
      </c>
      <c r="T726" s="4"/>
      <c r="U726" s="4">
        <f t="shared" ref="U726:U764" si="127">V726+W726</f>
        <v>0</v>
      </c>
      <c r="V726" s="4"/>
      <c r="W726" s="4"/>
      <c r="X726" s="4">
        <f t="shared" ref="X726:X764" si="128">Y726+Z726</f>
        <v>0</v>
      </c>
      <c r="Y726" s="4"/>
      <c r="Z726" s="4"/>
      <c r="AA726" s="4">
        <f>C726+I726-L726-O726-U726-X726-R726</f>
        <v>0</v>
      </c>
      <c r="AB726" s="7">
        <v>45426</v>
      </c>
    </row>
    <row r="727" spans="1:28" ht="15.75" hidden="1" x14ac:dyDescent="0.25">
      <c r="A727" s="29">
        <v>45426</v>
      </c>
      <c r="B727" s="73" t="s">
        <v>382</v>
      </c>
      <c r="C727" s="25"/>
      <c r="D727" s="27" t="s">
        <v>46</v>
      </c>
      <c r="E727" s="25" t="s">
        <v>129</v>
      </c>
      <c r="F727" s="25">
        <v>12</v>
      </c>
      <c r="G727" s="25" t="s">
        <v>77</v>
      </c>
      <c r="H727" s="25">
        <v>65000</v>
      </c>
      <c r="I727" s="11">
        <f t="shared" si="123"/>
        <v>780000</v>
      </c>
      <c r="J727" s="103" t="s">
        <v>312</v>
      </c>
      <c r="K727" s="11"/>
      <c r="L727" s="4">
        <f t="shared" si="124"/>
        <v>0</v>
      </c>
      <c r="M727" s="4"/>
      <c r="N727" s="4"/>
      <c r="O727" s="4">
        <f t="shared" si="125"/>
        <v>0</v>
      </c>
      <c r="P727" s="4"/>
      <c r="Q727" s="4"/>
      <c r="R727" s="4">
        <f t="shared" si="126"/>
        <v>780000</v>
      </c>
      <c r="S727" s="4">
        <v>780000</v>
      </c>
      <c r="T727" s="4"/>
      <c r="U727" s="4">
        <f t="shared" si="127"/>
        <v>0</v>
      </c>
      <c r="V727" s="4"/>
      <c r="W727" s="4"/>
      <c r="X727" s="4">
        <f t="shared" si="128"/>
        <v>0</v>
      </c>
      <c r="Y727" s="4"/>
      <c r="Z727" s="4"/>
      <c r="AA727" s="4">
        <f>C727+I727-L727-O727-U727-X727-R727</f>
        <v>0</v>
      </c>
      <c r="AB727" s="7">
        <v>45426</v>
      </c>
    </row>
    <row r="728" spans="1:28" ht="15.75" hidden="1" x14ac:dyDescent="0.25">
      <c r="A728" s="29">
        <v>45426</v>
      </c>
      <c r="B728" s="72" t="s">
        <v>709</v>
      </c>
      <c r="C728" s="25"/>
      <c r="D728" s="25" t="s">
        <v>46</v>
      </c>
      <c r="E728" s="25" t="s">
        <v>135</v>
      </c>
      <c r="F728" s="25">
        <v>10</v>
      </c>
      <c r="G728" s="25" t="s">
        <v>48</v>
      </c>
      <c r="H728" s="25">
        <v>160000</v>
      </c>
      <c r="I728" s="11">
        <f t="shared" si="123"/>
        <v>1600000</v>
      </c>
      <c r="J728" s="31" t="s">
        <v>312</v>
      </c>
      <c r="K728" s="11" t="s">
        <v>1437</v>
      </c>
      <c r="L728" s="4">
        <f t="shared" si="124"/>
        <v>0</v>
      </c>
      <c r="M728" s="4"/>
      <c r="N728" s="4"/>
      <c r="O728" s="4">
        <f t="shared" si="125"/>
        <v>1600000</v>
      </c>
      <c r="P728" s="4">
        <v>1600000</v>
      </c>
      <c r="Q728" s="4"/>
      <c r="R728" s="4">
        <f t="shared" si="126"/>
        <v>0</v>
      </c>
      <c r="S728" s="4"/>
      <c r="T728" s="4"/>
      <c r="U728" s="4">
        <f t="shared" si="127"/>
        <v>0</v>
      </c>
      <c r="V728" s="4"/>
      <c r="W728" s="4"/>
      <c r="X728" s="4">
        <f t="shared" si="128"/>
        <v>0</v>
      </c>
      <c r="Y728" s="4"/>
      <c r="Z728" s="4"/>
      <c r="AA728" s="4">
        <f>C728+I728-L728-O728-U728-X728-R728</f>
        <v>0</v>
      </c>
      <c r="AB728" s="7">
        <v>45426</v>
      </c>
    </row>
    <row r="729" spans="1:28" ht="15.75" hidden="1" x14ac:dyDescent="0.25">
      <c r="A729" s="29">
        <v>45426</v>
      </c>
      <c r="B729" s="72" t="s">
        <v>565</v>
      </c>
      <c r="C729" s="25"/>
      <c r="D729" s="25" t="s">
        <v>46</v>
      </c>
      <c r="E729" s="25" t="s">
        <v>165</v>
      </c>
      <c r="F729" s="25">
        <v>1</v>
      </c>
      <c r="G729" s="25" t="s">
        <v>303</v>
      </c>
      <c r="H729" s="25">
        <v>1200000</v>
      </c>
      <c r="I729" s="11">
        <f t="shared" si="123"/>
        <v>1200000</v>
      </c>
      <c r="J729" s="31" t="s">
        <v>312</v>
      </c>
      <c r="K729" s="11"/>
      <c r="L729" s="4">
        <f t="shared" si="124"/>
        <v>0</v>
      </c>
      <c r="M729" s="4"/>
      <c r="N729" s="4"/>
      <c r="O729" s="4">
        <f t="shared" si="125"/>
        <v>0</v>
      </c>
      <c r="P729" s="4"/>
      <c r="Q729" s="4"/>
      <c r="R729" s="4">
        <f t="shared" si="126"/>
        <v>1200000</v>
      </c>
      <c r="S729" s="4">
        <v>1200000</v>
      </c>
      <c r="T729" s="4"/>
      <c r="U729" s="4">
        <f t="shared" si="127"/>
        <v>0</v>
      </c>
      <c r="V729" s="4"/>
      <c r="W729" s="4"/>
      <c r="X729" s="4">
        <f t="shared" si="128"/>
        <v>0</v>
      </c>
      <c r="Y729" s="4"/>
      <c r="Z729" s="4"/>
      <c r="AA729" s="4">
        <f>C729+I729-L729-O729-U729-X729-R729</f>
        <v>0</v>
      </c>
      <c r="AB729" s="7">
        <v>45426</v>
      </c>
    </row>
    <row r="730" spans="1:28" ht="15.75" hidden="1" x14ac:dyDescent="0.25">
      <c r="A730" s="29">
        <v>45426</v>
      </c>
      <c r="B730" s="72" t="s">
        <v>565</v>
      </c>
      <c r="C730" s="25"/>
      <c r="D730" s="25" t="s">
        <v>46</v>
      </c>
      <c r="E730" s="25" t="s">
        <v>91</v>
      </c>
      <c r="F730" s="25">
        <v>1</v>
      </c>
      <c r="G730" s="25" t="s">
        <v>303</v>
      </c>
      <c r="H730" s="25">
        <v>1200000</v>
      </c>
      <c r="I730" s="11">
        <f t="shared" si="123"/>
        <v>1200000</v>
      </c>
      <c r="J730" s="31" t="s">
        <v>312</v>
      </c>
      <c r="K730" s="11"/>
      <c r="L730" s="4">
        <f t="shared" si="124"/>
        <v>0</v>
      </c>
      <c r="M730" s="4"/>
      <c r="N730" s="4"/>
      <c r="O730" s="4">
        <f t="shared" si="125"/>
        <v>0</v>
      </c>
      <c r="P730" s="4"/>
      <c r="Q730" s="4"/>
      <c r="R730" s="4">
        <f t="shared" si="126"/>
        <v>1200000</v>
      </c>
      <c r="S730" s="4">
        <v>1200000</v>
      </c>
      <c r="T730" s="4"/>
      <c r="U730" s="4">
        <f t="shared" si="127"/>
        <v>0</v>
      </c>
      <c r="V730" s="4"/>
      <c r="W730" s="4"/>
      <c r="X730" s="4">
        <f t="shared" si="128"/>
        <v>0</v>
      </c>
      <c r="Y730" s="4"/>
      <c r="Z730" s="4"/>
      <c r="AA730" s="4">
        <f>C730+I730-L730-O730-U730-X730-R730</f>
        <v>0</v>
      </c>
      <c r="AB730" s="7">
        <v>45426</v>
      </c>
    </row>
    <row r="731" spans="1:28" ht="15.75" hidden="1" x14ac:dyDescent="0.25">
      <c r="A731" s="29">
        <v>45426</v>
      </c>
      <c r="B731" s="72" t="s">
        <v>176</v>
      </c>
      <c r="C731" s="25"/>
      <c r="D731" s="25" t="s">
        <v>46</v>
      </c>
      <c r="E731" s="25" t="s">
        <v>128</v>
      </c>
      <c r="F731" s="25">
        <v>25</v>
      </c>
      <c r="G731" s="25" t="s">
        <v>39</v>
      </c>
      <c r="H731" s="25">
        <v>110000</v>
      </c>
      <c r="I731" s="11">
        <f t="shared" si="123"/>
        <v>2750000</v>
      </c>
      <c r="J731" s="31" t="s">
        <v>312</v>
      </c>
      <c r="K731" s="11"/>
      <c r="L731" s="4">
        <f t="shared" si="124"/>
        <v>0</v>
      </c>
      <c r="M731" s="4"/>
      <c r="N731" s="4"/>
      <c r="O731" s="4">
        <f t="shared" si="125"/>
        <v>2750000</v>
      </c>
      <c r="P731" s="4">
        <v>2750000</v>
      </c>
      <c r="Q731" s="4"/>
      <c r="R731" s="4">
        <f t="shared" si="126"/>
        <v>0</v>
      </c>
      <c r="S731" s="4"/>
      <c r="T731" s="4"/>
      <c r="U731" s="4">
        <f t="shared" si="127"/>
        <v>0</v>
      </c>
      <c r="V731" s="4"/>
      <c r="W731" s="4"/>
      <c r="X731" s="4">
        <f t="shared" si="128"/>
        <v>0</v>
      </c>
      <c r="Y731" s="4"/>
      <c r="Z731" s="4"/>
      <c r="AA731" s="4">
        <f>C731+I731-L731-O731-U731-X731-R731</f>
        <v>0</v>
      </c>
      <c r="AB731" s="7">
        <v>45426</v>
      </c>
    </row>
    <row r="732" spans="1:28" ht="15.75" hidden="1" x14ac:dyDescent="0.25">
      <c r="A732" s="29">
        <v>45426</v>
      </c>
      <c r="B732" s="25" t="s">
        <v>99</v>
      </c>
      <c r="C732" s="25"/>
      <c r="D732" s="25"/>
      <c r="E732" s="25" t="s">
        <v>115</v>
      </c>
      <c r="F732" s="25">
        <v>13.9</v>
      </c>
      <c r="G732" s="25" t="s">
        <v>39</v>
      </c>
      <c r="H732" s="25"/>
      <c r="I732" s="11">
        <f t="shared" si="123"/>
        <v>0</v>
      </c>
      <c r="J732" s="26" t="s">
        <v>28</v>
      </c>
      <c r="K732" s="11"/>
      <c r="L732" s="4">
        <f t="shared" si="124"/>
        <v>0</v>
      </c>
      <c r="M732" s="4"/>
      <c r="N732" s="4"/>
      <c r="O732" s="4">
        <f t="shared" si="125"/>
        <v>0</v>
      </c>
      <c r="P732" s="4"/>
      <c r="Q732" s="4"/>
      <c r="R732" s="4">
        <f t="shared" si="126"/>
        <v>0</v>
      </c>
      <c r="S732" s="4"/>
      <c r="T732" s="4"/>
      <c r="U732" s="4">
        <f t="shared" si="127"/>
        <v>0</v>
      </c>
      <c r="V732" s="4"/>
      <c r="W732" s="4"/>
      <c r="X732" s="4">
        <f t="shared" si="128"/>
        <v>0</v>
      </c>
      <c r="Y732" s="4"/>
      <c r="Z732" s="4"/>
      <c r="AA732" s="4">
        <f>C732+I732-L732-O732-U732-X732-R732</f>
        <v>0</v>
      </c>
      <c r="AB732" s="7"/>
    </row>
    <row r="733" spans="1:28" ht="15.75" hidden="1" x14ac:dyDescent="0.25">
      <c r="A733" s="29">
        <v>45426</v>
      </c>
      <c r="B733" s="72" t="s">
        <v>445</v>
      </c>
      <c r="C733" s="25"/>
      <c r="D733" s="25" t="s">
        <v>52</v>
      </c>
      <c r="E733" s="25" t="s">
        <v>218</v>
      </c>
      <c r="F733" s="25">
        <v>2.5</v>
      </c>
      <c r="G733" s="25" t="s">
        <v>39</v>
      </c>
      <c r="H733" s="25">
        <v>87000</v>
      </c>
      <c r="I733" s="11">
        <f t="shared" si="123"/>
        <v>217500</v>
      </c>
      <c r="J733" s="31" t="s">
        <v>324</v>
      </c>
      <c r="K733" s="11"/>
      <c r="L733" s="4">
        <f t="shared" si="124"/>
        <v>217500</v>
      </c>
      <c r="M733" s="4">
        <v>217500</v>
      </c>
      <c r="N733" s="4"/>
      <c r="O733" s="4">
        <f t="shared" si="125"/>
        <v>0</v>
      </c>
      <c r="P733" s="4"/>
      <c r="Q733" s="4"/>
      <c r="R733" s="4">
        <f t="shared" si="126"/>
        <v>0</v>
      </c>
      <c r="S733" s="4"/>
      <c r="T733" s="4"/>
      <c r="U733" s="4">
        <f t="shared" si="127"/>
        <v>0</v>
      </c>
      <c r="V733" s="4"/>
      <c r="W733" s="4"/>
      <c r="X733" s="4">
        <f t="shared" si="128"/>
        <v>0</v>
      </c>
      <c r="Y733" s="4"/>
      <c r="Z733" s="4"/>
      <c r="AA733" s="4">
        <f>C733+I733-L733-O733-U733-X733-R733</f>
        <v>0</v>
      </c>
      <c r="AB733" s="7">
        <v>45426</v>
      </c>
    </row>
    <row r="734" spans="1:28" ht="15.75" hidden="1" x14ac:dyDescent="0.25">
      <c r="A734" s="29">
        <v>45426</v>
      </c>
      <c r="B734" s="72" t="s">
        <v>445</v>
      </c>
      <c r="C734" s="25"/>
      <c r="D734" s="25" t="s">
        <v>52</v>
      </c>
      <c r="E734" s="25" t="s">
        <v>217</v>
      </c>
      <c r="F734" s="25">
        <v>2.5</v>
      </c>
      <c r="G734" s="25" t="s">
        <v>39</v>
      </c>
      <c r="H734" s="25">
        <v>87000</v>
      </c>
      <c r="I734" s="11">
        <f t="shared" si="123"/>
        <v>217500</v>
      </c>
      <c r="J734" s="31" t="s">
        <v>324</v>
      </c>
      <c r="K734" s="11"/>
      <c r="L734" s="4">
        <f t="shared" si="124"/>
        <v>217500</v>
      </c>
      <c r="M734" s="4">
        <v>217500</v>
      </c>
      <c r="N734" s="4"/>
      <c r="O734" s="4">
        <f t="shared" si="125"/>
        <v>0</v>
      </c>
      <c r="P734" s="4"/>
      <c r="Q734" s="4"/>
      <c r="R734" s="4">
        <f t="shared" si="126"/>
        <v>0</v>
      </c>
      <c r="S734" s="4"/>
      <c r="T734" s="4"/>
      <c r="U734" s="4">
        <f t="shared" si="127"/>
        <v>0</v>
      </c>
      <c r="V734" s="4"/>
      <c r="W734" s="4"/>
      <c r="X734" s="4">
        <f t="shared" si="128"/>
        <v>0</v>
      </c>
      <c r="Y734" s="4"/>
      <c r="Z734" s="4"/>
      <c r="AA734" s="4">
        <f>C734+I734-L734-O734-U734-X734-R734</f>
        <v>0</v>
      </c>
      <c r="AB734" s="7">
        <v>45426</v>
      </c>
    </row>
    <row r="735" spans="1:28" ht="15.75" hidden="1" x14ac:dyDescent="0.25">
      <c r="A735" s="29">
        <v>45426</v>
      </c>
      <c r="B735" s="72" t="s">
        <v>445</v>
      </c>
      <c r="C735" s="25"/>
      <c r="D735" s="25" t="s">
        <v>52</v>
      </c>
      <c r="E735" s="25" t="s">
        <v>42</v>
      </c>
      <c r="F735" s="25">
        <v>1000</v>
      </c>
      <c r="G735" s="25" t="s">
        <v>34</v>
      </c>
      <c r="H735" s="25">
        <v>3300</v>
      </c>
      <c r="I735" s="11">
        <f t="shared" si="123"/>
        <v>3300000</v>
      </c>
      <c r="J735" s="31" t="s">
        <v>324</v>
      </c>
      <c r="K735" s="11"/>
      <c r="L735" s="4">
        <f t="shared" si="124"/>
        <v>3300000</v>
      </c>
      <c r="M735" s="4">
        <v>3300000</v>
      </c>
      <c r="N735" s="4"/>
      <c r="O735" s="4">
        <f t="shared" si="125"/>
        <v>0</v>
      </c>
      <c r="P735" s="4"/>
      <c r="Q735" s="4"/>
      <c r="R735" s="4">
        <f t="shared" si="126"/>
        <v>0</v>
      </c>
      <c r="S735" s="4"/>
      <c r="T735" s="4"/>
      <c r="U735" s="4">
        <f t="shared" si="127"/>
        <v>0</v>
      </c>
      <c r="V735" s="4"/>
      <c r="W735" s="4"/>
      <c r="X735" s="4">
        <f t="shared" si="128"/>
        <v>0</v>
      </c>
      <c r="Y735" s="4"/>
      <c r="Z735" s="4"/>
      <c r="AA735" s="4">
        <f>C735+I735-L735-O735-U735-X735-R735</f>
        <v>0</v>
      </c>
      <c r="AB735" s="7">
        <v>45426</v>
      </c>
    </row>
    <row r="736" spans="1:28" ht="15.75" hidden="1" x14ac:dyDescent="0.25">
      <c r="A736" s="29">
        <v>45426</v>
      </c>
      <c r="B736" s="72" t="s">
        <v>287</v>
      </c>
      <c r="C736" s="25"/>
      <c r="D736" s="25" t="s">
        <v>52</v>
      </c>
      <c r="E736" s="25" t="s">
        <v>192</v>
      </c>
      <c r="F736" s="33">
        <v>100</v>
      </c>
      <c r="G736" s="25" t="s">
        <v>34</v>
      </c>
      <c r="H736" s="25">
        <v>2817</v>
      </c>
      <c r="I736" s="11">
        <f t="shared" si="123"/>
        <v>281700</v>
      </c>
      <c r="J736" s="31" t="s">
        <v>312</v>
      </c>
      <c r="K736" s="11"/>
      <c r="L736" s="4">
        <f t="shared" si="124"/>
        <v>0</v>
      </c>
      <c r="M736" s="4"/>
      <c r="N736" s="4"/>
      <c r="O736" s="4">
        <f t="shared" si="125"/>
        <v>281700</v>
      </c>
      <c r="P736" s="4">
        <v>281700</v>
      </c>
      <c r="Q736" s="4"/>
      <c r="R736" s="4">
        <f t="shared" si="126"/>
        <v>0</v>
      </c>
      <c r="S736" s="4"/>
      <c r="T736" s="4"/>
      <c r="U736" s="4">
        <f t="shared" si="127"/>
        <v>0</v>
      </c>
      <c r="V736" s="4"/>
      <c r="W736" s="4"/>
      <c r="X736" s="4">
        <f t="shared" si="128"/>
        <v>0</v>
      </c>
      <c r="Y736" s="4"/>
      <c r="Z736" s="4"/>
      <c r="AA736" s="4">
        <f>C736+I736-L736-O736-U736-X736-R736</f>
        <v>0</v>
      </c>
      <c r="AB736" s="7">
        <v>45426</v>
      </c>
    </row>
    <row r="737" spans="1:28" ht="15.75" hidden="1" x14ac:dyDescent="0.25">
      <c r="A737" s="29">
        <v>45426</v>
      </c>
      <c r="B737" s="72" t="s">
        <v>569</v>
      </c>
      <c r="C737" s="25"/>
      <c r="D737" s="25" t="s">
        <v>46</v>
      </c>
      <c r="E737" s="25" t="s">
        <v>109</v>
      </c>
      <c r="F737" s="25">
        <v>2250</v>
      </c>
      <c r="G737" s="25" t="s">
        <v>34</v>
      </c>
      <c r="H737" s="25">
        <v>1040</v>
      </c>
      <c r="I737" s="11">
        <f t="shared" si="123"/>
        <v>2340000</v>
      </c>
      <c r="J737" s="31" t="s">
        <v>312</v>
      </c>
      <c r="K737" s="11"/>
      <c r="L737" s="4">
        <f t="shared" si="124"/>
        <v>0</v>
      </c>
      <c r="M737" s="4"/>
      <c r="N737" s="4"/>
      <c r="O737" s="4">
        <f t="shared" si="125"/>
        <v>0</v>
      </c>
      <c r="P737" s="4"/>
      <c r="Q737" s="4"/>
      <c r="R737" s="4">
        <f t="shared" si="126"/>
        <v>2340000</v>
      </c>
      <c r="S737" s="4">
        <v>2340000</v>
      </c>
      <c r="T737" s="4"/>
      <c r="U737" s="4">
        <f t="shared" si="127"/>
        <v>0</v>
      </c>
      <c r="V737" s="4"/>
      <c r="W737" s="4"/>
      <c r="X737" s="4">
        <f t="shared" si="128"/>
        <v>0</v>
      </c>
      <c r="Y737" s="4"/>
      <c r="Z737" s="4"/>
      <c r="AA737" s="4">
        <f>C737+I737-L737-O737-U737-X737-R737</f>
        <v>0</v>
      </c>
      <c r="AB737" s="7">
        <v>45426</v>
      </c>
    </row>
    <row r="738" spans="1:28" ht="15.75" hidden="1" x14ac:dyDescent="0.25">
      <c r="A738" s="29">
        <v>45426</v>
      </c>
      <c r="B738" s="25" t="s">
        <v>728</v>
      </c>
      <c r="C738" s="25"/>
      <c r="D738" s="25"/>
      <c r="E738" s="25" t="s">
        <v>299</v>
      </c>
      <c r="F738" s="25">
        <v>16.600000000000001</v>
      </c>
      <c r="G738" s="25" t="s">
        <v>39</v>
      </c>
      <c r="H738" s="25">
        <v>50000</v>
      </c>
      <c r="I738" s="11">
        <f t="shared" si="123"/>
        <v>830000.00000000012</v>
      </c>
      <c r="J738" s="31" t="s">
        <v>324</v>
      </c>
      <c r="K738" s="11"/>
      <c r="L738" s="4">
        <f t="shared" si="124"/>
        <v>0</v>
      </c>
      <c r="M738" s="4"/>
      <c r="N738" s="4"/>
      <c r="O738" s="4">
        <f t="shared" si="125"/>
        <v>0</v>
      </c>
      <c r="P738" s="4"/>
      <c r="Q738" s="4"/>
      <c r="R738" s="4">
        <f t="shared" si="126"/>
        <v>0</v>
      </c>
      <c r="S738" s="4"/>
      <c r="T738" s="4"/>
      <c r="U738" s="4">
        <f t="shared" si="127"/>
        <v>830000</v>
      </c>
      <c r="V738" s="4">
        <v>830000</v>
      </c>
      <c r="W738" s="4"/>
      <c r="X738" s="4">
        <f t="shared" si="128"/>
        <v>0</v>
      </c>
      <c r="Y738" s="4"/>
      <c r="Z738" s="4"/>
      <c r="AA738" s="82">
        <f>C738+I738-L738-O738-U738-X738-R738</f>
        <v>1.1641532182693481E-10</v>
      </c>
      <c r="AB738" s="7">
        <v>45427</v>
      </c>
    </row>
    <row r="739" spans="1:28" ht="15.75" hidden="1" x14ac:dyDescent="0.25">
      <c r="A739" s="29">
        <v>45426</v>
      </c>
      <c r="B739" s="25" t="s">
        <v>412</v>
      </c>
      <c r="C739" s="25"/>
      <c r="D739" s="25" t="s">
        <v>46</v>
      </c>
      <c r="E739" s="25" t="s">
        <v>58</v>
      </c>
      <c r="F739" s="25">
        <v>10400</v>
      </c>
      <c r="G739" s="25" t="s">
        <v>34</v>
      </c>
      <c r="H739" s="25">
        <v>1900</v>
      </c>
      <c r="I739" s="11">
        <f t="shared" si="123"/>
        <v>19760000</v>
      </c>
      <c r="J739" s="26" t="s">
        <v>28</v>
      </c>
      <c r="K739" s="11"/>
      <c r="L739" s="4">
        <f t="shared" si="124"/>
        <v>0</v>
      </c>
      <c r="M739" s="4"/>
      <c r="N739" s="4"/>
      <c r="O739" s="4">
        <f t="shared" si="125"/>
        <v>0</v>
      </c>
      <c r="P739" s="4"/>
      <c r="Q739" s="4"/>
      <c r="R739" s="4">
        <f t="shared" si="126"/>
        <v>0</v>
      </c>
      <c r="S739" s="4"/>
      <c r="T739" s="4"/>
      <c r="U739" s="4">
        <f t="shared" si="127"/>
        <v>0</v>
      </c>
      <c r="V739" s="4"/>
      <c r="W739" s="4"/>
      <c r="X739" s="4">
        <f t="shared" si="128"/>
        <v>0</v>
      </c>
      <c r="Y739" s="4"/>
      <c r="Z739" s="4"/>
      <c r="AA739" s="4">
        <f>C739+I739-L739-O739-U739-X739-R739</f>
        <v>19760000</v>
      </c>
      <c r="AB739" s="7"/>
    </row>
    <row r="740" spans="1:28" ht="15.75" hidden="1" x14ac:dyDescent="0.25">
      <c r="A740" s="29">
        <v>45426</v>
      </c>
      <c r="B740" s="25" t="s">
        <v>162</v>
      </c>
      <c r="C740" s="25"/>
      <c r="D740" s="25" t="s">
        <v>46</v>
      </c>
      <c r="E740" s="25" t="s">
        <v>128</v>
      </c>
      <c r="F740" s="25">
        <v>50</v>
      </c>
      <c r="G740" s="25" t="s">
        <v>39</v>
      </c>
      <c r="H740" s="25">
        <v>125000</v>
      </c>
      <c r="I740" s="11">
        <f t="shared" si="123"/>
        <v>6250000</v>
      </c>
      <c r="J740" s="26" t="s">
        <v>28</v>
      </c>
      <c r="K740" s="11"/>
      <c r="L740" s="4">
        <f t="shared" si="124"/>
        <v>0</v>
      </c>
      <c r="M740" s="4"/>
      <c r="N740" s="4"/>
      <c r="O740" s="4">
        <f t="shared" si="125"/>
        <v>0</v>
      </c>
      <c r="P740" s="4"/>
      <c r="Q740" s="4"/>
      <c r="R740" s="4">
        <f t="shared" si="126"/>
        <v>0</v>
      </c>
      <c r="S740" s="4"/>
      <c r="T740" s="4"/>
      <c r="U740" s="4">
        <f t="shared" si="127"/>
        <v>0</v>
      </c>
      <c r="V740" s="4"/>
      <c r="W740" s="4"/>
      <c r="X740" s="4">
        <f t="shared" si="128"/>
        <v>0</v>
      </c>
      <c r="Y740" s="4"/>
      <c r="Z740" s="4"/>
      <c r="AA740" s="4">
        <f>C740+I740-L740-O740-U740-X740-R740</f>
        <v>6250000</v>
      </c>
      <c r="AB740" s="7"/>
    </row>
    <row r="741" spans="1:28" ht="15.75" hidden="1" x14ac:dyDescent="0.25">
      <c r="A741" s="29">
        <v>45426</v>
      </c>
      <c r="B741" s="25" t="s">
        <v>162</v>
      </c>
      <c r="C741" s="25"/>
      <c r="D741" s="25" t="s">
        <v>46</v>
      </c>
      <c r="E741" s="25" t="s">
        <v>42</v>
      </c>
      <c r="F741" s="25">
        <v>5200</v>
      </c>
      <c r="G741" s="25" t="s">
        <v>34</v>
      </c>
      <c r="H741" s="25">
        <v>4000</v>
      </c>
      <c r="I741" s="11">
        <f t="shared" si="123"/>
        <v>20800000</v>
      </c>
      <c r="J741" s="26" t="s">
        <v>28</v>
      </c>
      <c r="K741" s="11"/>
      <c r="L741" s="4">
        <f t="shared" si="124"/>
        <v>0</v>
      </c>
      <c r="M741" s="4"/>
      <c r="N741" s="4"/>
      <c r="O741" s="4">
        <f t="shared" si="125"/>
        <v>0</v>
      </c>
      <c r="P741" s="4"/>
      <c r="Q741" s="4"/>
      <c r="R741" s="4">
        <f t="shared" si="126"/>
        <v>0</v>
      </c>
      <c r="S741" s="4"/>
      <c r="T741" s="4"/>
      <c r="U741" s="4">
        <f t="shared" si="127"/>
        <v>0</v>
      </c>
      <c r="V741" s="4"/>
      <c r="W741" s="4"/>
      <c r="X741" s="4">
        <f t="shared" si="128"/>
        <v>0</v>
      </c>
      <c r="Y741" s="4"/>
      <c r="Z741" s="4"/>
      <c r="AA741" s="4">
        <f>C741+I741-L741-O741-U741-X741-R741</f>
        <v>20800000</v>
      </c>
      <c r="AB741" s="7"/>
    </row>
    <row r="742" spans="1:28" ht="15.75" hidden="1" x14ac:dyDescent="0.25">
      <c r="A742" s="29">
        <v>45426</v>
      </c>
      <c r="B742" s="72" t="s">
        <v>354</v>
      </c>
      <c r="C742" s="25"/>
      <c r="D742" s="25" t="s">
        <v>52</v>
      </c>
      <c r="E742" s="25" t="s">
        <v>108</v>
      </c>
      <c r="F742" s="25">
        <v>5200</v>
      </c>
      <c r="G742" s="25" t="s">
        <v>34</v>
      </c>
      <c r="H742" s="25">
        <v>2000</v>
      </c>
      <c r="I742" s="11">
        <f t="shared" si="123"/>
        <v>10400000</v>
      </c>
      <c r="J742" s="31" t="s">
        <v>312</v>
      </c>
      <c r="K742" s="11"/>
      <c r="L742" s="4">
        <f t="shared" si="124"/>
        <v>0</v>
      </c>
      <c r="M742" s="4"/>
      <c r="N742" s="4"/>
      <c r="O742" s="4">
        <f t="shared" si="125"/>
        <v>10400000</v>
      </c>
      <c r="P742" s="4">
        <v>10400000</v>
      </c>
      <c r="Q742" s="4"/>
      <c r="R742" s="4">
        <f t="shared" si="126"/>
        <v>0</v>
      </c>
      <c r="S742" s="4"/>
      <c r="T742" s="4"/>
      <c r="U742" s="4">
        <f t="shared" si="127"/>
        <v>0</v>
      </c>
      <c r="V742" s="4"/>
      <c r="W742" s="4"/>
      <c r="X742" s="4">
        <f t="shared" si="128"/>
        <v>0</v>
      </c>
      <c r="Y742" s="4"/>
      <c r="Z742" s="4"/>
      <c r="AA742" s="4">
        <f>C742+I742-L742-O742-U742-X742-R742</f>
        <v>0</v>
      </c>
      <c r="AB742" s="7">
        <v>45426</v>
      </c>
    </row>
    <row r="743" spans="1:28" ht="15.75" hidden="1" x14ac:dyDescent="0.25">
      <c r="A743" s="29">
        <v>45426</v>
      </c>
      <c r="B743" s="25" t="s">
        <v>412</v>
      </c>
      <c r="C743" s="25"/>
      <c r="D743" s="25" t="s">
        <v>46</v>
      </c>
      <c r="E743" s="25" t="s">
        <v>173</v>
      </c>
      <c r="F743" s="25">
        <v>1200</v>
      </c>
      <c r="G743" s="25" t="s">
        <v>34</v>
      </c>
      <c r="H743" s="25">
        <v>3800</v>
      </c>
      <c r="I743" s="11">
        <f t="shared" si="123"/>
        <v>4560000</v>
      </c>
      <c r="J743" s="26" t="s">
        <v>28</v>
      </c>
      <c r="K743" s="11"/>
      <c r="L743" s="4">
        <f t="shared" si="124"/>
        <v>0</v>
      </c>
      <c r="M743" s="4"/>
      <c r="N743" s="4"/>
      <c r="O743" s="4">
        <f t="shared" si="125"/>
        <v>0</v>
      </c>
      <c r="P743" s="4"/>
      <c r="Q743" s="4"/>
      <c r="R743" s="4">
        <f t="shared" si="126"/>
        <v>0</v>
      </c>
      <c r="S743" s="4"/>
      <c r="T743" s="4"/>
      <c r="U743" s="4">
        <f t="shared" si="127"/>
        <v>0</v>
      </c>
      <c r="V743" s="4"/>
      <c r="W743" s="4"/>
      <c r="X743" s="4">
        <f t="shared" si="128"/>
        <v>0</v>
      </c>
      <c r="Y743" s="4"/>
      <c r="Z743" s="4"/>
      <c r="AA743" s="4">
        <f>C743+I743-L743-O743-U743-X743-R743</f>
        <v>4560000</v>
      </c>
      <c r="AB743" s="7"/>
    </row>
    <row r="744" spans="1:28" ht="15.75" hidden="1" x14ac:dyDescent="0.25">
      <c r="A744" s="29">
        <v>45426</v>
      </c>
      <c r="B744" s="72" t="s">
        <v>422</v>
      </c>
      <c r="C744" s="25"/>
      <c r="D744" s="25" t="s">
        <v>46</v>
      </c>
      <c r="E744" s="25" t="s">
        <v>87</v>
      </c>
      <c r="F744" s="25">
        <v>500</v>
      </c>
      <c r="G744" s="25" t="s">
        <v>34</v>
      </c>
      <c r="H744" s="25">
        <v>1070</v>
      </c>
      <c r="I744" s="11">
        <f t="shared" si="123"/>
        <v>535000</v>
      </c>
      <c r="J744" s="31" t="s">
        <v>324</v>
      </c>
      <c r="K744" s="11"/>
      <c r="L744" s="4">
        <f t="shared" si="124"/>
        <v>535000</v>
      </c>
      <c r="M744" s="4">
        <v>535000</v>
      </c>
      <c r="N744" s="4"/>
      <c r="O744" s="4">
        <f t="shared" si="125"/>
        <v>0</v>
      </c>
      <c r="P744" s="4"/>
      <c r="Q744" s="4"/>
      <c r="R744" s="4">
        <f t="shared" si="126"/>
        <v>0</v>
      </c>
      <c r="S744" s="4"/>
      <c r="T744" s="4"/>
      <c r="U744" s="4">
        <f t="shared" si="127"/>
        <v>0</v>
      </c>
      <c r="V744" s="4"/>
      <c r="W744" s="4"/>
      <c r="X744" s="4">
        <f t="shared" si="128"/>
        <v>0</v>
      </c>
      <c r="Y744" s="4"/>
      <c r="Z744" s="4"/>
      <c r="AA744" s="4">
        <f>C744+I744-L744-O744-U744-X744-R744</f>
        <v>0</v>
      </c>
      <c r="AB744" s="7">
        <v>45427</v>
      </c>
    </row>
    <row r="745" spans="1:28" ht="15.75" hidden="1" x14ac:dyDescent="0.25">
      <c r="A745" s="29">
        <v>45426</v>
      </c>
      <c r="B745" s="72" t="s">
        <v>422</v>
      </c>
      <c r="C745" s="25"/>
      <c r="D745" s="25" t="s">
        <v>46</v>
      </c>
      <c r="E745" s="25" t="s">
        <v>259</v>
      </c>
      <c r="F745" s="25">
        <v>2000</v>
      </c>
      <c r="G745" s="25" t="s">
        <v>34</v>
      </c>
      <c r="H745" s="25">
        <v>835</v>
      </c>
      <c r="I745" s="11">
        <f t="shared" si="123"/>
        <v>1670000</v>
      </c>
      <c r="J745" s="31" t="s">
        <v>324</v>
      </c>
      <c r="K745" s="11"/>
      <c r="L745" s="4">
        <f t="shared" si="124"/>
        <v>1670000</v>
      </c>
      <c r="M745" s="4">
        <v>1670000</v>
      </c>
      <c r="N745" s="4"/>
      <c r="O745" s="4">
        <f t="shared" si="125"/>
        <v>0</v>
      </c>
      <c r="P745" s="4"/>
      <c r="Q745" s="4"/>
      <c r="R745" s="4">
        <f t="shared" si="126"/>
        <v>0</v>
      </c>
      <c r="S745" s="4"/>
      <c r="T745" s="4"/>
      <c r="U745" s="4">
        <f t="shared" si="127"/>
        <v>0</v>
      </c>
      <c r="V745" s="4"/>
      <c r="W745" s="4"/>
      <c r="X745" s="4">
        <f t="shared" si="128"/>
        <v>0</v>
      </c>
      <c r="Y745" s="4"/>
      <c r="Z745" s="4"/>
      <c r="AA745" s="4">
        <f>C745+I745-L745-O745-U745-X745-R745</f>
        <v>0</v>
      </c>
      <c r="AB745" s="7">
        <v>45427</v>
      </c>
    </row>
    <row r="746" spans="1:28" ht="15.75" hidden="1" x14ac:dyDescent="0.25">
      <c r="A746" s="29">
        <v>45426</v>
      </c>
      <c r="B746" s="72" t="s">
        <v>422</v>
      </c>
      <c r="C746" s="25"/>
      <c r="D746" s="25" t="s">
        <v>46</v>
      </c>
      <c r="E746" s="25" t="s">
        <v>42</v>
      </c>
      <c r="F746" s="25">
        <v>600</v>
      </c>
      <c r="G746" s="25" t="s">
        <v>34</v>
      </c>
      <c r="H746" s="25">
        <v>3900</v>
      </c>
      <c r="I746" s="11">
        <f t="shared" si="123"/>
        <v>2340000</v>
      </c>
      <c r="J746" s="31" t="s">
        <v>324</v>
      </c>
      <c r="K746" s="11"/>
      <c r="L746" s="4">
        <f t="shared" si="124"/>
        <v>2340000</v>
      </c>
      <c r="M746" s="4">
        <v>2195000</v>
      </c>
      <c r="N746" s="4">
        <v>145000</v>
      </c>
      <c r="O746" s="4">
        <f t="shared" si="125"/>
        <v>0</v>
      </c>
      <c r="P746" s="4"/>
      <c r="Q746" s="4"/>
      <c r="R746" s="4">
        <f t="shared" si="126"/>
        <v>0</v>
      </c>
      <c r="S746" s="4"/>
      <c r="T746" s="4"/>
      <c r="U746" s="4">
        <f t="shared" si="127"/>
        <v>0</v>
      </c>
      <c r="V746" s="4"/>
      <c r="W746" s="4"/>
      <c r="X746" s="4">
        <f t="shared" si="128"/>
        <v>0</v>
      </c>
      <c r="Y746" s="4"/>
      <c r="Z746" s="4"/>
      <c r="AA746" s="4">
        <f>C746+I746-L746-O746-U746-X746-R746</f>
        <v>0</v>
      </c>
      <c r="AB746" s="7">
        <v>45427</v>
      </c>
    </row>
    <row r="747" spans="1:28" ht="15.75" hidden="1" x14ac:dyDescent="0.25">
      <c r="A747" s="29">
        <v>45426</v>
      </c>
      <c r="B747" s="72" t="s">
        <v>45</v>
      </c>
      <c r="C747" s="25"/>
      <c r="D747" s="25" t="s">
        <v>52</v>
      </c>
      <c r="E747" s="25" t="s">
        <v>47</v>
      </c>
      <c r="F747" s="25">
        <v>20</v>
      </c>
      <c r="G747" s="25" t="s">
        <v>48</v>
      </c>
      <c r="H747" s="25">
        <v>145000</v>
      </c>
      <c r="I747" s="11">
        <f t="shared" si="123"/>
        <v>2900000</v>
      </c>
      <c r="J747" s="31" t="s">
        <v>324</v>
      </c>
      <c r="K747" s="11"/>
      <c r="L747" s="4">
        <f t="shared" si="124"/>
        <v>2900000</v>
      </c>
      <c r="M747" s="4">
        <v>2900000</v>
      </c>
      <c r="N747" s="4"/>
      <c r="O747" s="4">
        <f t="shared" si="125"/>
        <v>0</v>
      </c>
      <c r="P747" s="4"/>
      <c r="Q747" s="4"/>
      <c r="R747" s="4">
        <f t="shared" si="126"/>
        <v>0</v>
      </c>
      <c r="S747" s="4"/>
      <c r="T747" s="4"/>
      <c r="U747" s="4">
        <f t="shared" si="127"/>
        <v>0</v>
      </c>
      <c r="V747" s="4"/>
      <c r="W747" s="4"/>
      <c r="X747" s="4">
        <f t="shared" si="128"/>
        <v>0</v>
      </c>
      <c r="Y747" s="4"/>
      <c r="Z747" s="4"/>
      <c r="AA747" s="4">
        <f>C747+I747-L747-O747-U747-X747-R747</f>
        <v>0</v>
      </c>
      <c r="AB747" s="7">
        <v>45426</v>
      </c>
    </row>
    <row r="748" spans="1:28" ht="15.75" hidden="1" x14ac:dyDescent="0.25">
      <c r="A748" s="29">
        <v>45426</v>
      </c>
      <c r="B748" s="72" t="s">
        <v>45</v>
      </c>
      <c r="C748" s="25"/>
      <c r="D748" s="25" t="s">
        <v>52</v>
      </c>
      <c r="E748" s="25" t="s">
        <v>135</v>
      </c>
      <c r="F748" s="25">
        <v>15</v>
      </c>
      <c r="G748" s="25" t="s">
        <v>48</v>
      </c>
      <c r="H748" s="25">
        <v>145000</v>
      </c>
      <c r="I748" s="11">
        <f t="shared" si="123"/>
        <v>2175000</v>
      </c>
      <c r="J748" s="31" t="s">
        <v>324</v>
      </c>
      <c r="K748" s="11"/>
      <c r="L748" s="4">
        <f t="shared" si="124"/>
        <v>2175000</v>
      </c>
      <c r="M748" s="4">
        <v>2175000</v>
      </c>
      <c r="N748" s="4"/>
      <c r="O748" s="4">
        <f t="shared" si="125"/>
        <v>0</v>
      </c>
      <c r="P748" s="4"/>
      <c r="Q748" s="4"/>
      <c r="R748" s="4">
        <f t="shared" si="126"/>
        <v>0</v>
      </c>
      <c r="S748" s="4"/>
      <c r="T748" s="4"/>
      <c r="U748" s="4">
        <f t="shared" si="127"/>
        <v>0</v>
      </c>
      <c r="V748" s="4"/>
      <c r="W748" s="4"/>
      <c r="X748" s="4">
        <f t="shared" si="128"/>
        <v>0</v>
      </c>
      <c r="Y748" s="4"/>
      <c r="Z748" s="4"/>
      <c r="AA748" s="4">
        <f>C748+I748-L748-O748-U748-X748-R748</f>
        <v>0</v>
      </c>
      <c r="AB748" s="7">
        <v>45426</v>
      </c>
    </row>
    <row r="749" spans="1:28" ht="15.75" hidden="1" x14ac:dyDescent="0.25">
      <c r="A749" s="29">
        <v>45426</v>
      </c>
      <c r="B749" s="72" t="s">
        <v>107</v>
      </c>
      <c r="C749" s="25"/>
      <c r="D749" s="25" t="s">
        <v>46</v>
      </c>
      <c r="E749" s="25" t="s">
        <v>95</v>
      </c>
      <c r="F749" s="25">
        <v>3250</v>
      </c>
      <c r="G749" s="25" t="s">
        <v>34</v>
      </c>
      <c r="H749" s="25">
        <v>1385</v>
      </c>
      <c r="I749" s="11">
        <f t="shared" si="123"/>
        <v>4501250</v>
      </c>
      <c r="J749" s="31" t="s">
        <v>324</v>
      </c>
      <c r="K749" s="11"/>
      <c r="L749" s="4">
        <f t="shared" si="124"/>
        <v>4501250</v>
      </c>
      <c r="M749" s="4">
        <v>4501250</v>
      </c>
      <c r="N749" s="4"/>
      <c r="O749" s="4">
        <f t="shared" si="125"/>
        <v>0</v>
      </c>
      <c r="P749" s="4"/>
      <c r="Q749" s="4"/>
      <c r="R749" s="4">
        <f t="shared" si="126"/>
        <v>0</v>
      </c>
      <c r="S749" s="4"/>
      <c r="T749" s="4"/>
      <c r="U749" s="4">
        <f t="shared" si="127"/>
        <v>0</v>
      </c>
      <c r="V749" s="4"/>
      <c r="W749" s="4"/>
      <c r="X749" s="4">
        <f t="shared" si="128"/>
        <v>0</v>
      </c>
      <c r="Y749" s="4"/>
      <c r="Z749" s="4"/>
      <c r="AA749" s="4">
        <f>C749+I749-L749-O749-U749-X749-R749</f>
        <v>0</v>
      </c>
      <c r="AB749" s="7">
        <v>45426</v>
      </c>
    </row>
    <row r="750" spans="1:28" ht="15.75" hidden="1" x14ac:dyDescent="0.25">
      <c r="A750" s="29">
        <v>45426</v>
      </c>
      <c r="B750" s="72" t="s">
        <v>107</v>
      </c>
      <c r="C750" s="25"/>
      <c r="D750" s="25" t="s">
        <v>46</v>
      </c>
      <c r="E750" s="25" t="s">
        <v>44</v>
      </c>
      <c r="F750" s="25">
        <v>9250</v>
      </c>
      <c r="G750" s="25" t="s">
        <v>34</v>
      </c>
      <c r="H750" s="25">
        <v>1010</v>
      </c>
      <c r="I750" s="11">
        <f t="shared" si="123"/>
        <v>9342500</v>
      </c>
      <c r="J750" s="31" t="s">
        <v>324</v>
      </c>
      <c r="K750" s="11"/>
      <c r="L750" s="4">
        <f t="shared" si="124"/>
        <v>5715000</v>
      </c>
      <c r="M750" s="4">
        <v>5715000</v>
      </c>
      <c r="N750" s="4"/>
      <c r="O750" s="4">
        <f t="shared" si="125"/>
        <v>0</v>
      </c>
      <c r="P750" s="4"/>
      <c r="Q750" s="4"/>
      <c r="R750" s="4">
        <f t="shared" si="126"/>
        <v>0</v>
      </c>
      <c r="S750" s="4"/>
      <c r="T750" s="4"/>
      <c r="U750" s="4">
        <f t="shared" si="127"/>
        <v>3627500</v>
      </c>
      <c r="V750" s="4">
        <v>3627500</v>
      </c>
      <c r="W750" s="4"/>
      <c r="X750" s="4">
        <f t="shared" si="128"/>
        <v>0</v>
      </c>
      <c r="Y750" s="4"/>
      <c r="Z750" s="4"/>
      <c r="AA750" s="4">
        <f>C750+I750-L750-O750-U750-X750-R750</f>
        <v>0</v>
      </c>
      <c r="AB750" s="7">
        <v>45426</v>
      </c>
    </row>
    <row r="751" spans="1:28" ht="15.75" hidden="1" x14ac:dyDescent="0.25">
      <c r="A751" s="29">
        <v>45426</v>
      </c>
      <c r="B751" s="72" t="s">
        <v>107</v>
      </c>
      <c r="C751" s="25"/>
      <c r="D751" s="25" t="s">
        <v>46</v>
      </c>
      <c r="E751" s="25" t="s">
        <v>290</v>
      </c>
      <c r="F751" s="25">
        <v>250</v>
      </c>
      <c r="G751" s="25" t="s">
        <v>34</v>
      </c>
      <c r="H751" s="25">
        <v>2785</v>
      </c>
      <c r="I751" s="11">
        <f t="shared" si="123"/>
        <v>696250</v>
      </c>
      <c r="J751" s="31" t="s">
        <v>324</v>
      </c>
      <c r="K751" s="11"/>
      <c r="L751" s="4">
        <f t="shared" si="124"/>
        <v>696250</v>
      </c>
      <c r="M751" s="4">
        <v>696250</v>
      </c>
      <c r="N751" s="4"/>
      <c r="O751" s="4">
        <f t="shared" si="125"/>
        <v>0</v>
      </c>
      <c r="P751" s="4"/>
      <c r="Q751" s="4"/>
      <c r="R751" s="4">
        <f t="shared" si="126"/>
        <v>0</v>
      </c>
      <c r="S751" s="4"/>
      <c r="T751" s="4"/>
      <c r="U751" s="4">
        <f t="shared" si="127"/>
        <v>0</v>
      </c>
      <c r="V751" s="4"/>
      <c r="W751" s="4"/>
      <c r="X751" s="4">
        <f t="shared" si="128"/>
        <v>0</v>
      </c>
      <c r="Y751" s="4"/>
      <c r="Z751" s="4"/>
      <c r="AA751" s="4">
        <f>C751+I751-L751-O751-U751-X751-R751</f>
        <v>0</v>
      </c>
      <c r="AB751" s="7">
        <v>45426</v>
      </c>
    </row>
    <row r="752" spans="1:28" ht="15.75" hidden="1" x14ac:dyDescent="0.25">
      <c r="A752" s="29">
        <v>45426</v>
      </c>
      <c r="B752" s="72" t="s">
        <v>107</v>
      </c>
      <c r="C752" s="25"/>
      <c r="D752" s="25" t="s">
        <v>46</v>
      </c>
      <c r="E752" s="25" t="s">
        <v>108</v>
      </c>
      <c r="F752" s="25">
        <v>2800</v>
      </c>
      <c r="G752" s="25" t="s">
        <v>34</v>
      </c>
      <c r="H752" s="25">
        <v>1900</v>
      </c>
      <c r="I752" s="11">
        <f t="shared" si="123"/>
        <v>5320000</v>
      </c>
      <c r="J752" s="31" t="s">
        <v>324</v>
      </c>
      <c r="K752" s="11"/>
      <c r="L752" s="4">
        <f t="shared" si="124"/>
        <v>5320000</v>
      </c>
      <c r="M752" s="4">
        <v>5320000</v>
      </c>
      <c r="N752" s="4"/>
      <c r="O752" s="4">
        <f t="shared" si="125"/>
        <v>0</v>
      </c>
      <c r="P752" s="4"/>
      <c r="Q752" s="4"/>
      <c r="R752" s="4">
        <f t="shared" si="126"/>
        <v>0</v>
      </c>
      <c r="S752" s="4"/>
      <c r="T752" s="4"/>
      <c r="U752" s="4">
        <f t="shared" si="127"/>
        <v>0</v>
      </c>
      <c r="V752" s="4"/>
      <c r="W752" s="4"/>
      <c r="X752" s="4">
        <f t="shared" si="128"/>
        <v>0</v>
      </c>
      <c r="Y752" s="4"/>
      <c r="Z752" s="4"/>
      <c r="AA752" s="4">
        <f>C752+I752-L752-O752-U752-X752-R752</f>
        <v>0</v>
      </c>
      <c r="AB752" s="7">
        <v>45426</v>
      </c>
    </row>
    <row r="753" spans="1:28" ht="15.75" hidden="1" x14ac:dyDescent="0.25">
      <c r="A753" s="29">
        <v>45426</v>
      </c>
      <c r="B753" s="72" t="s">
        <v>107</v>
      </c>
      <c r="C753" s="25"/>
      <c r="D753" s="25" t="s">
        <v>46</v>
      </c>
      <c r="E753" s="25" t="s">
        <v>151</v>
      </c>
      <c r="F753" s="25">
        <v>750</v>
      </c>
      <c r="G753" s="25" t="s">
        <v>34</v>
      </c>
      <c r="H753" s="25">
        <v>1880</v>
      </c>
      <c r="I753" s="11">
        <f t="shared" si="123"/>
        <v>1410000</v>
      </c>
      <c r="J753" s="31" t="s">
        <v>324</v>
      </c>
      <c r="K753" s="11"/>
      <c r="L753" s="4">
        <f t="shared" si="124"/>
        <v>1410000</v>
      </c>
      <c r="M753" s="4">
        <v>1410000</v>
      </c>
      <c r="N753" s="4"/>
      <c r="O753" s="4">
        <f t="shared" si="125"/>
        <v>0</v>
      </c>
      <c r="P753" s="4"/>
      <c r="Q753" s="4"/>
      <c r="R753" s="4">
        <f t="shared" si="126"/>
        <v>0</v>
      </c>
      <c r="S753" s="4"/>
      <c r="T753" s="4"/>
      <c r="U753" s="4">
        <f t="shared" si="127"/>
        <v>0</v>
      </c>
      <c r="V753" s="4"/>
      <c r="W753" s="4"/>
      <c r="X753" s="4">
        <f t="shared" si="128"/>
        <v>0</v>
      </c>
      <c r="Y753" s="4"/>
      <c r="Z753" s="4"/>
      <c r="AA753" s="4">
        <f>C753+I753-L753-O753-U753-X753-R753</f>
        <v>0</v>
      </c>
      <c r="AB753" s="7">
        <v>45426</v>
      </c>
    </row>
    <row r="754" spans="1:28" ht="15.75" hidden="1" x14ac:dyDescent="0.25">
      <c r="A754" s="29">
        <v>45426</v>
      </c>
      <c r="B754" s="72" t="s">
        <v>311</v>
      </c>
      <c r="C754" s="25"/>
      <c r="D754" s="25" t="s">
        <v>46</v>
      </c>
      <c r="E754" s="25" t="s">
        <v>208</v>
      </c>
      <c r="F754" s="25">
        <v>1000</v>
      </c>
      <c r="G754" s="25" t="s">
        <v>34</v>
      </c>
      <c r="H754" s="25">
        <v>745</v>
      </c>
      <c r="I754" s="11">
        <f t="shared" si="123"/>
        <v>745000</v>
      </c>
      <c r="J754" s="31" t="s">
        <v>324</v>
      </c>
      <c r="K754" s="11"/>
      <c r="L754" s="4">
        <f t="shared" si="124"/>
        <v>745000</v>
      </c>
      <c r="M754" s="4">
        <v>745000</v>
      </c>
      <c r="N754" s="4"/>
      <c r="O754" s="4">
        <f t="shared" si="125"/>
        <v>0</v>
      </c>
      <c r="P754" s="4"/>
      <c r="Q754" s="4"/>
      <c r="R754" s="4">
        <f t="shared" si="126"/>
        <v>0</v>
      </c>
      <c r="S754" s="4"/>
      <c r="T754" s="4"/>
      <c r="U754" s="4">
        <f t="shared" si="127"/>
        <v>0</v>
      </c>
      <c r="V754" s="4"/>
      <c r="W754" s="4"/>
      <c r="X754" s="4">
        <f t="shared" si="128"/>
        <v>0</v>
      </c>
      <c r="Y754" s="4"/>
      <c r="Z754" s="4"/>
      <c r="AA754" s="4">
        <f>C754+I754-L754-O754-U754-X754-R754</f>
        <v>0</v>
      </c>
      <c r="AB754" s="7">
        <v>45426</v>
      </c>
    </row>
    <row r="755" spans="1:28" ht="15.75" hidden="1" x14ac:dyDescent="0.25">
      <c r="A755" s="29">
        <v>45426</v>
      </c>
      <c r="B755" s="72" t="s">
        <v>93</v>
      </c>
      <c r="C755" s="25"/>
      <c r="D755" s="25" t="s">
        <v>52</v>
      </c>
      <c r="E755" s="25" t="s">
        <v>108</v>
      </c>
      <c r="F755" s="25">
        <v>2000</v>
      </c>
      <c r="G755" s="25" t="s">
        <v>34</v>
      </c>
      <c r="H755" s="25">
        <v>2000</v>
      </c>
      <c r="I755" s="11">
        <f t="shared" si="123"/>
        <v>4000000</v>
      </c>
      <c r="J755" s="31" t="s">
        <v>324</v>
      </c>
      <c r="K755" s="11"/>
      <c r="L755" s="4">
        <f t="shared" si="124"/>
        <v>0</v>
      </c>
      <c r="M755" s="4"/>
      <c r="N755" s="4"/>
      <c r="O755" s="4">
        <f t="shared" si="125"/>
        <v>0</v>
      </c>
      <c r="P755" s="4"/>
      <c r="Q755" s="4"/>
      <c r="R755" s="4">
        <f t="shared" si="126"/>
        <v>0</v>
      </c>
      <c r="S755" s="4"/>
      <c r="T755" s="4"/>
      <c r="U755" s="4">
        <f t="shared" si="127"/>
        <v>4000000</v>
      </c>
      <c r="V755" s="4">
        <v>4000000</v>
      </c>
      <c r="W755" s="4"/>
      <c r="X755" s="4">
        <f t="shared" si="128"/>
        <v>0</v>
      </c>
      <c r="Y755" s="4"/>
      <c r="Z755" s="4"/>
      <c r="AA755" s="4">
        <f>C755+I755-L755-O755-U755-X755-R755</f>
        <v>0</v>
      </c>
      <c r="AB755" s="7">
        <v>45426</v>
      </c>
    </row>
    <row r="756" spans="1:28" ht="15.75" hidden="1" x14ac:dyDescent="0.25">
      <c r="A756" s="29">
        <v>45426</v>
      </c>
      <c r="B756" s="72" t="s">
        <v>72</v>
      </c>
      <c r="C756" s="25"/>
      <c r="D756" s="25" t="s">
        <v>46</v>
      </c>
      <c r="E756" s="25" t="s">
        <v>91</v>
      </c>
      <c r="F756" s="25">
        <v>1</v>
      </c>
      <c r="G756" s="25" t="s">
        <v>303</v>
      </c>
      <c r="H756" s="25">
        <v>1200000</v>
      </c>
      <c r="I756" s="11">
        <f t="shared" si="123"/>
        <v>1200000</v>
      </c>
      <c r="J756" s="31" t="s">
        <v>312</v>
      </c>
      <c r="K756" s="11"/>
      <c r="L756" s="4">
        <f t="shared" si="124"/>
        <v>0</v>
      </c>
      <c r="M756" s="4"/>
      <c r="N756" s="4"/>
      <c r="O756" s="4">
        <f t="shared" si="125"/>
        <v>1200000</v>
      </c>
      <c r="P756" s="4">
        <v>1200000</v>
      </c>
      <c r="Q756" s="4"/>
      <c r="R756" s="4">
        <f t="shared" si="126"/>
        <v>0</v>
      </c>
      <c r="S756" s="4"/>
      <c r="T756" s="4"/>
      <c r="U756" s="4">
        <f t="shared" si="127"/>
        <v>0</v>
      </c>
      <c r="V756" s="4"/>
      <c r="W756" s="4"/>
      <c r="X756" s="4">
        <f t="shared" si="128"/>
        <v>0</v>
      </c>
      <c r="Y756" s="4"/>
      <c r="Z756" s="4"/>
      <c r="AA756" s="4">
        <f>C756+I756-L756-O756-U756-X756-R756</f>
        <v>0</v>
      </c>
      <c r="AB756" s="7">
        <v>45426</v>
      </c>
    </row>
    <row r="757" spans="1:28" ht="15.75" hidden="1" x14ac:dyDescent="0.25">
      <c r="A757" s="29">
        <v>45426</v>
      </c>
      <c r="B757" s="72" t="s">
        <v>203</v>
      </c>
      <c r="C757" s="25"/>
      <c r="D757" s="25" t="s">
        <v>46</v>
      </c>
      <c r="E757" s="25" t="s">
        <v>42</v>
      </c>
      <c r="F757" s="25">
        <v>1000</v>
      </c>
      <c r="G757" s="25" t="s">
        <v>34</v>
      </c>
      <c r="H757" s="25">
        <v>3600</v>
      </c>
      <c r="I757" s="11">
        <f t="shared" si="123"/>
        <v>3600000</v>
      </c>
      <c r="J757" s="31" t="s">
        <v>324</v>
      </c>
      <c r="K757" s="11"/>
      <c r="L757" s="4">
        <f t="shared" si="124"/>
        <v>3600000</v>
      </c>
      <c r="M757" s="4">
        <v>3600000</v>
      </c>
      <c r="N757" s="4"/>
      <c r="O757" s="4">
        <f t="shared" si="125"/>
        <v>0</v>
      </c>
      <c r="P757" s="4"/>
      <c r="Q757" s="4"/>
      <c r="R757" s="4">
        <f t="shared" si="126"/>
        <v>0</v>
      </c>
      <c r="S757" s="4"/>
      <c r="T757" s="4"/>
      <c r="U757" s="4">
        <f t="shared" si="127"/>
        <v>0</v>
      </c>
      <c r="V757" s="4"/>
      <c r="W757" s="4"/>
      <c r="X757" s="4">
        <f t="shared" si="128"/>
        <v>0</v>
      </c>
      <c r="Y757" s="4"/>
      <c r="Z757" s="4"/>
      <c r="AA757" s="4">
        <f>C757+I757-L757-O757-U757-X757-R757</f>
        <v>0</v>
      </c>
      <c r="AB757" s="7">
        <v>45427</v>
      </c>
    </row>
    <row r="758" spans="1:28" ht="15.75" hidden="1" x14ac:dyDescent="0.25">
      <c r="A758" s="29">
        <v>45426</v>
      </c>
      <c r="B758" s="25" t="s">
        <v>536</v>
      </c>
      <c r="C758" s="25"/>
      <c r="D758" s="25" t="s">
        <v>52</v>
      </c>
      <c r="E758" s="25" t="s">
        <v>138</v>
      </c>
      <c r="F758" s="25">
        <v>500</v>
      </c>
      <c r="G758" s="25" t="s">
        <v>34</v>
      </c>
      <c r="H758" s="25">
        <v>1550</v>
      </c>
      <c r="I758" s="11">
        <f t="shared" si="123"/>
        <v>775000</v>
      </c>
      <c r="J758" s="32" t="s">
        <v>324</v>
      </c>
      <c r="K758" s="11"/>
      <c r="L758" s="4">
        <f t="shared" si="124"/>
        <v>0</v>
      </c>
      <c r="M758" s="4"/>
      <c r="N758" s="4"/>
      <c r="O758" s="4">
        <f t="shared" si="125"/>
        <v>0</v>
      </c>
      <c r="P758" s="4"/>
      <c r="Q758" s="4"/>
      <c r="R758" s="4">
        <f t="shared" si="126"/>
        <v>0</v>
      </c>
      <c r="S758" s="4"/>
      <c r="T758" s="4"/>
      <c r="U758" s="4">
        <f t="shared" si="127"/>
        <v>775000</v>
      </c>
      <c r="V758" s="4">
        <v>775000</v>
      </c>
      <c r="W758" s="4"/>
      <c r="X758" s="4">
        <f t="shared" si="128"/>
        <v>0</v>
      </c>
      <c r="Y758" s="4"/>
      <c r="Z758" s="4"/>
      <c r="AA758" s="4">
        <f>C758+I758-L758-O758-U758-X758-R758</f>
        <v>0</v>
      </c>
      <c r="AB758" s="7">
        <v>45426</v>
      </c>
    </row>
    <row r="759" spans="1:28" ht="15.75" hidden="1" x14ac:dyDescent="0.25">
      <c r="A759" s="29">
        <v>45426</v>
      </c>
      <c r="B759" s="72" t="s">
        <v>73</v>
      </c>
      <c r="C759" s="25"/>
      <c r="D759" s="25" t="s">
        <v>46</v>
      </c>
      <c r="E759" s="25" t="s">
        <v>173</v>
      </c>
      <c r="F759" s="25">
        <v>900</v>
      </c>
      <c r="G759" s="25" t="s">
        <v>34</v>
      </c>
      <c r="H759" s="25">
        <v>4300</v>
      </c>
      <c r="I759" s="11">
        <f t="shared" si="123"/>
        <v>3870000</v>
      </c>
      <c r="J759" s="26" t="s">
        <v>28</v>
      </c>
      <c r="K759" s="11"/>
      <c r="L759" s="4">
        <f t="shared" si="124"/>
        <v>0</v>
      </c>
      <c r="M759" s="4"/>
      <c r="N759" s="4"/>
      <c r="O759" s="4">
        <f t="shared" si="125"/>
        <v>0</v>
      </c>
      <c r="P759" s="4"/>
      <c r="Q759" s="4"/>
      <c r="R759" s="4">
        <f t="shared" si="126"/>
        <v>0</v>
      </c>
      <c r="S759" s="4"/>
      <c r="T759" s="4"/>
      <c r="U759" s="4">
        <f t="shared" si="127"/>
        <v>0</v>
      </c>
      <c r="V759" s="4"/>
      <c r="W759" s="4"/>
      <c r="X759" s="4">
        <f t="shared" si="128"/>
        <v>0</v>
      </c>
      <c r="Y759" s="4"/>
      <c r="Z759" s="4"/>
      <c r="AA759" s="4">
        <f>C759+I759-L759-O759-U759-X759-R759</f>
        <v>3870000</v>
      </c>
      <c r="AB759" s="7"/>
    </row>
    <row r="760" spans="1:28" ht="15.75" hidden="1" x14ac:dyDescent="0.25">
      <c r="A760" s="24">
        <v>45426</v>
      </c>
      <c r="B760" s="25" t="s">
        <v>975</v>
      </c>
      <c r="C760" s="25"/>
      <c r="D760" s="25" t="s">
        <v>46</v>
      </c>
      <c r="E760" s="25" t="s">
        <v>1391</v>
      </c>
      <c r="F760" s="25">
        <v>20</v>
      </c>
      <c r="G760" s="25" t="s">
        <v>77</v>
      </c>
      <c r="H760" s="25">
        <v>55000</v>
      </c>
      <c r="I760" s="11">
        <f t="shared" si="123"/>
        <v>1100000</v>
      </c>
      <c r="J760" s="31" t="s">
        <v>324</v>
      </c>
      <c r="K760" s="11"/>
      <c r="L760" s="4">
        <f t="shared" si="124"/>
        <v>1100000</v>
      </c>
      <c r="M760" s="4">
        <v>1100000</v>
      </c>
      <c r="N760" s="4"/>
      <c r="O760" s="4">
        <f t="shared" si="125"/>
        <v>0</v>
      </c>
      <c r="P760" s="4"/>
      <c r="Q760" s="4"/>
      <c r="R760" s="4">
        <f t="shared" si="126"/>
        <v>0</v>
      </c>
      <c r="S760" s="4"/>
      <c r="T760" s="4"/>
      <c r="U760" s="4">
        <f t="shared" si="127"/>
        <v>0</v>
      </c>
      <c r="V760" s="4"/>
      <c r="W760" s="4"/>
      <c r="X760" s="4">
        <f t="shared" si="128"/>
        <v>0</v>
      </c>
      <c r="Y760" s="4"/>
      <c r="Z760" s="4"/>
      <c r="AA760" s="4">
        <f>C760+I760-L760-O760-U760-X760-R760</f>
        <v>0</v>
      </c>
      <c r="AB760" s="7">
        <v>45426</v>
      </c>
    </row>
    <row r="761" spans="1:28" ht="15.75" hidden="1" x14ac:dyDescent="0.25">
      <c r="A761" s="29">
        <v>45426</v>
      </c>
      <c r="B761" s="72" t="s">
        <v>975</v>
      </c>
      <c r="C761" s="25"/>
      <c r="D761" s="25" t="s">
        <v>46</v>
      </c>
      <c r="E761" s="25" t="s">
        <v>47</v>
      </c>
      <c r="F761" s="25">
        <v>4</v>
      </c>
      <c r="G761" s="25" t="s">
        <v>48</v>
      </c>
      <c r="H761" s="25">
        <v>160000</v>
      </c>
      <c r="I761" s="11">
        <f t="shared" si="123"/>
        <v>640000</v>
      </c>
      <c r="J761" s="31" t="s">
        <v>324</v>
      </c>
      <c r="K761" s="11"/>
      <c r="L761" s="4">
        <f t="shared" si="124"/>
        <v>640000</v>
      </c>
      <c r="M761" s="4">
        <v>640000</v>
      </c>
      <c r="N761" s="4"/>
      <c r="O761" s="4">
        <f t="shared" si="125"/>
        <v>0</v>
      </c>
      <c r="P761" s="4"/>
      <c r="Q761" s="4"/>
      <c r="R761" s="4">
        <f t="shared" si="126"/>
        <v>0</v>
      </c>
      <c r="S761" s="4"/>
      <c r="T761" s="4"/>
      <c r="U761" s="4">
        <f t="shared" si="127"/>
        <v>0</v>
      </c>
      <c r="V761" s="4"/>
      <c r="W761" s="4"/>
      <c r="X761" s="4">
        <f t="shared" si="128"/>
        <v>0</v>
      </c>
      <c r="Y761" s="4"/>
      <c r="Z761" s="4"/>
      <c r="AA761" s="4">
        <f>C761+I761-L761-O761-U761-X761-R761</f>
        <v>0</v>
      </c>
      <c r="AB761" s="7">
        <v>45426</v>
      </c>
    </row>
    <row r="762" spans="1:28" ht="15.75" hidden="1" x14ac:dyDescent="0.25">
      <c r="A762" s="29">
        <v>45426</v>
      </c>
      <c r="B762" s="72" t="s">
        <v>975</v>
      </c>
      <c r="C762" s="25"/>
      <c r="D762" s="25" t="s">
        <v>46</v>
      </c>
      <c r="E762" s="25" t="s">
        <v>135</v>
      </c>
      <c r="F762" s="25">
        <v>10</v>
      </c>
      <c r="G762" s="25" t="s">
        <v>48</v>
      </c>
      <c r="H762" s="25">
        <v>160000</v>
      </c>
      <c r="I762" s="11">
        <f t="shared" si="123"/>
        <v>1600000</v>
      </c>
      <c r="J762" s="31" t="s">
        <v>324</v>
      </c>
      <c r="K762" s="11"/>
      <c r="L762" s="4">
        <f t="shared" si="124"/>
        <v>1600000</v>
      </c>
      <c r="M762" s="4">
        <v>1600000</v>
      </c>
      <c r="N762" s="4"/>
      <c r="O762" s="4">
        <f t="shared" si="125"/>
        <v>0</v>
      </c>
      <c r="P762" s="4"/>
      <c r="Q762" s="4"/>
      <c r="R762" s="4">
        <f t="shared" si="126"/>
        <v>0</v>
      </c>
      <c r="S762" s="4"/>
      <c r="T762" s="4"/>
      <c r="U762" s="4">
        <f t="shared" si="127"/>
        <v>0</v>
      </c>
      <c r="V762" s="4"/>
      <c r="W762" s="4"/>
      <c r="X762" s="4">
        <f t="shared" si="128"/>
        <v>0</v>
      </c>
      <c r="Y762" s="4"/>
      <c r="Z762" s="4"/>
      <c r="AA762" s="4">
        <f>C762+I762-L762-O762-U762-X762-R762</f>
        <v>0</v>
      </c>
      <c r="AB762" s="7">
        <v>45426</v>
      </c>
    </row>
    <row r="763" spans="1:28" ht="15.75" hidden="1" x14ac:dyDescent="0.25">
      <c r="A763" s="29">
        <v>45426</v>
      </c>
      <c r="B763" s="25" t="s">
        <v>975</v>
      </c>
      <c r="C763" s="25"/>
      <c r="D763" s="25" t="s">
        <v>46</v>
      </c>
      <c r="E763" s="25" t="s">
        <v>230</v>
      </c>
      <c r="F763" s="25">
        <v>300</v>
      </c>
      <c r="G763" s="25" t="s">
        <v>27</v>
      </c>
      <c r="H763" s="25">
        <v>16000</v>
      </c>
      <c r="I763" s="11">
        <f t="shared" si="123"/>
        <v>4800000</v>
      </c>
      <c r="J763" s="31" t="s">
        <v>324</v>
      </c>
      <c r="K763" s="11"/>
      <c r="L763" s="4">
        <f t="shared" si="124"/>
        <v>4800000</v>
      </c>
      <c r="M763" s="4">
        <v>4800000</v>
      </c>
      <c r="N763" s="4"/>
      <c r="O763" s="4">
        <f t="shared" si="125"/>
        <v>0</v>
      </c>
      <c r="P763" s="4"/>
      <c r="Q763" s="4"/>
      <c r="R763" s="4">
        <f t="shared" si="126"/>
        <v>0</v>
      </c>
      <c r="S763" s="4"/>
      <c r="T763" s="4"/>
      <c r="U763" s="4">
        <f t="shared" si="127"/>
        <v>0</v>
      </c>
      <c r="V763" s="4"/>
      <c r="W763" s="4"/>
      <c r="X763" s="4">
        <f t="shared" si="128"/>
        <v>0</v>
      </c>
      <c r="Y763" s="4"/>
      <c r="Z763" s="4"/>
      <c r="AA763" s="4">
        <f>C763+I763-L763-O763-U763-X763-R763</f>
        <v>0</v>
      </c>
      <c r="AB763" s="7">
        <v>45426</v>
      </c>
    </row>
    <row r="764" spans="1:28" ht="15.75" hidden="1" x14ac:dyDescent="0.25">
      <c r="A764" s="24">
        <v>45426</v>
      </c>
      <c r="B764" s="72" t="s">
        <v>499</v>
      </c>
      <c r="C764" s="25"/>
      <c r="D764" s="25" t="s">
        <v>52</v>
      </c>
      <c r="E764" s="25" t="s">
        <v>348</v>
      </c>
      <c r="F764" s="25">
        <v>200</v>
      </c>
      <c r="G764" s="25" t="s">
        <v>34</v>
      </c>
      <c r="H764" s="25">
        <v>1150</v>
      </c>
      <c r="I764" s="11">
        <f t="shared" si="123"/>
        <v>230000</v>
      </c>
      <c r="J764" s="31" t="s">
        <v>324</v>
      </c>
      <c r="K764" s="11"/>
      <c r="L764" s="4">
        <f t="shared" si="124"/>
        <v>0</v>
      </c>
      <c r="M764" s="4"/>
      <c r="N764" s="4"/>
      <c r="O764" s="4">
        <f t="shared" si="125"/>
        <v>0</v>
      </c>
      <c r="P764" s="4"/>
      <c r="Q764" s="4"/>
      <c r="R764" s="4">
        <f t="shared" si="126"/>
        <v>0</v>
      </c>
      <c r="S764" s="4"/>
      <c r="T764" s="4"/>
      <c r="U764" s="4">
        <f t="shared" si="127"/>
        <v>230000</v>
      </c>
      <c r="V764" s="4">
        <v>230000</v>
      </c>
      <c r="W764" s="4"/>
      <c r="X764" s="4">
        <f t="shared" si="128"/>
        <v>0</v>
      </c>
      <c r="Y764" s="4"/>
      <c r="Z764" s="4"/>
      <c r="AA764" s="4">
        <f>C764+I764-L764-O764-U764-X764-R764</f>
        <v>0</v>
      </c>
      <c r="AB764" s="7">
        <v>45426</v>
      </c>
    </row>
    <row r="765" spans="1:28" ht="15.75" x14ac:dyDescent="0.25">
      <c r="A765" s="29">
        <v>45427</v>
      </c>
      <c r="B765" s="73" t="s">
        <v>205</v>
      </c>
      <c r="C765" s="27"/>
      <c r="D765" s="27" t="s">
        <v>46</v>
      </c>
      <c r="E765" s="27" t="s">
        <v>60</v>
      </c>
      <c r="F765" s="27">
        <v>2000</v>
      </c>
      <c r="G765" s="27" t="s">
        <v>34</v>
      </c>
      <c r="H765" s="27">
        <v>1370</v>
      </c>
      <c r="I765" s="11">
        <f t="shared" ref="I765:I805" si="129">F765*H765</f>
        <v>2740000</v>
      </c>
      <c r="J765" s="32" t="s">
        <v>312</v>
      </c>
      <c r="K765" s="11" t="s">
        <v>1450</v>
      </c>
      <c r="L765" s="4">
        <f>M765+N765</f>
        <v>0</v>
      </c>
      <c r="M765" s="4"/>
      <c r="N765" s="4"/>
      <c r="O765" s="4">
        <f>P765+Q765</f>
        <v>2740000</v>
      </c>
      <c r="P765" s="155">
        <v>2740000</v>
      </c>
      <c r="Q765" s="4"/>
      <c r="R765" s="4">
        <f>S765+T765</f>
        <v>0</v>
      </c>
      <c r="S765" s="4"/>
      <c r="T765" s="4"/>
      <c r="U765" s="4">
        <f>V765+W765</f>
        <v>0</v>
      </c>
      <c r="V765" s="4"/>
      <c r="W765" s="4"/>
      <c r="X765" s="4">
        <f>Y765+Z765</f>
        <v>0</v>
      </c>
      <c r="Y765" s="4"/>
      <c r="Z765" s="4"/>
      <c r="AA765" s="4">
        <f>C765+I765-L765-O765-U765-X765-R765</f>
        <v>0</v>
      </c>
      <c r="AB765" s="7">
        <v>45441</v>
      </c>
    </row>
    <row r="766" spans="1:28" ht="15.75" x14ac:dyDescent="0.25">
      <c r="A766" s="29">
        <v>45427</v>
      </c>
      <c r="B766" s="73" t="s">
        <v>205</v>
      </c>
      <c r="C766" s="25"/>
      <c r="D766" s="27" t="s">
        <v>46</v>
      </c>
      <c r="E766" s="25" t="s">
        <v>42</v>
      </c>
      <c r="F766" s="25">
        <v>1000</v>
      </c>
      <c r="G766" s="27" t="s">
        <v>34</v>
      </c>
      <c r="H766" s="25">
        <v>4000</v>
      </c>
      <c r="I766" s="11">
        <f t="shared" si="129"/>
        <v>4000000</v>
      </c>
      <c r="J766" s="31" t="s">
        <v>312</v>
      </c>
      <c r="K766" s="11" t="s">
        <v>1450</v>
      </c>
      <c r="L766" s="4">
        <f t="shared" ref="L766:L805" si="130">M766+N766</f>
        <v>0</v>
      </c>
      <c r="M766" s="4"/>
      <c r="N766" s="4"/>
      <c r="O766" s="4">
        <f t="shared" ref="O766:O805" si="131">P766+Q766</f>
        <v>4000000</v>
      </c>
      <c r="P766" s="155">
        <v>4000000</v>
      </c>
      <c r="Q766" s="4"/>
      <c r="R766" s="4">
        <f t="shared" ref="R766:R805" si="132">S766+T766</f>
        <v>0</v>
      </c>
      <c r="S766" s="4"/>
      <c r="T766" s="4"/>
      <c r="U766" s="4">
        <f t="shared" ref="U766:U805" si="133">V766+W766</f>
        <v>0</v>
      </c>
      <c r="V766" s="4"/>
      <c r="W766" s="4"/>
      <c r="X766" s="4">
        <f t="shared" ref="X766:X805" si="134">Y766+Z766</f>
        <v>0</v>
      </c>
      <c r="Y766" s="4"/>
      <c r="Z766" s="4"/>
      <c r="AA766" s="4">
        <f>C766+I766-L766-O766-U766-X766-R766</f>
        <v>0</v>
      </c>
      <c r="AB766" s="7">
        <v>45441</v>
      </c>
    </row>
    <row r="767" spans="1:28" ht="15.75" x14ac:dyDescent="0.25">
      <c r="A767" s="29">
        <v>45427</v>
      </c>
      <c r="B767" s="73" t="s">
        <v>205</v>
      </c>
      <c r="C767" s="25"/>
      <c r="D767" s="27" t="s">
        <v>46</v>
      </c>
      <c r="E767" s="25" t="s">
        <v>109</v>
      </c>
      <c r="F767" s="25">
        <v>10000</v>
      </c>
      <c r="G767" s="27" t="s">
        <v>34</v>
      </c>
      <c r="H767" s="25">
        <v>1040</v>
      </c>
      <c r="I767" s="11">
        <f t="shared" si="129"/>
        <v>10400000</v>
      </c>
      <c r="J767" s="31" t="s">
        <v>312</v>
      </c>
      <c r="K767" s="11" t="s">
        <v>1450</v>
      </c>
      <c r="L767" s="4">
        <f t="shared" si="130"/>
        <v>0</v>
      </c>
      <c r="M767" s="4"/>
      <c r="N767" s="4"/>
      <c r="O767" s="4">
        <f t="shared" si="131"/>
        <v>10400000</v>
      </c>
      <c r="P767" s="155">
        <v>10400000</v>
      </c>
      <c r="Q767" s="4"/>
      <c r="R767" s="4">
        <f t="shared" si="132"/>
        <v>0</v>
      </c>
      <c r="S767" s="4"/>
      <c r="T767" s="4"/>
      <c r="U767" s="4">
        <f t="shared" si="133"/>
        <v>0</v>
      </c>
      <c r="V767" s="4"/>
      <c r="W767" s="4"/>
      <c r="X767" s="4">
        <f t="shared" si="134"/>
        <v>0</v>
      </c>
      <c r="Y767" s="4"/>
      <c r="Z767" s="4"/>
      <c r="AA767" s="4">
        <f>C767+I767-L767-O767-U767-X767-R767</f>
        <v>0</v>
      </c>
      <c r="AB767" s="7">
        <v>45441</v>
      </c>
    </row>
    <row r="768" spans="1:28" ht="15.75" x14ac:dyDescent="0.25">
      <c r="A768" s="29">
        <v>45427</v>
      </c>
      <c r="B768" s="73" t="s">
        <v>205</v>
      </c>
      <c r="C768" s="25"/>
      <c r="D768" s="27" t="s">
        <v>46</v>
      </c>
      <c r="E768" s="25" t="s">
        <v>139</v>
      </c>
      <c r="F768" s="25">
        <v>125</v>
      </c>
      <c r="G768" s="25" t="s">
        <v>34</v>
      </c>
      <c r="H768" s="25">
        <v>2390</v>
      </c>
      <c r="I768" s="11">
        <f t="shared" si="129"/>
        <v>298750</v>
      </c>
      <c r="J768" s="31" t="s">
        <v>312</v>
      </c>
      <c r="K768" s="11" t="s">
        <v>1448</v>
      </c>
      <c r="L768" s="4">
        <f t="shared" si="130"/>
        <v>0</v>
      </c>
      <c r="M768" s="4"/>
      <c r="N768" s="4"/>
      <c r="O768" s="4">
        <f t="shared" si="131"/>
        <v>298750</v>
      </c>
      <c r="P768" s="155">
        <v>298750</v>
      </c>
      <c r="Q768" s="4"/>
      <c r="R768" s="4">
        <f t="shared" si="132"/>
        <v>0</v>
      </c>
      <c r="S768" s="4"/>
      <c r="T768" s="4"/>
      <c r="U768" s="4">
        <f t="shared" si="133"/>
        <v>0</v>
      </c>
      <c r="V768" s="4"/>
      <c r="W768" s="4"/>
      <c r="X768" s="4">
        <f t="shared" si="134"/>
        <v>0</v>
      </c>
      <c r="Y768" s="4"/>
      <c r="Z768" s="4"/>
      <c r="AA768" s="4">
        <f>C768+I768-L768-O768-U768-X768-R768</f>
        <v>0</v>
      </c>
      <c r="AB768" s="7">
        <v>45433</v>
      </c>
    </row>
    <row r="769" spans="1:28" ht="15.75" x14ac:dyDescent="0.25">
      <c r="A769" s="29">
        <v>45427</v>
      </c>
      <c r="B769" s="73" t="s">
        <v>205</v>
      </c>
      <c r="C769" s="25"/>
      <c r="D769" s="27" t="s">
        <v>46</v>
      </c>
      <c r="E769" s="25" t="s">
        <v>42</v>
      </c>
      <c r="F769" s="25">
        <v>500</v>
      </c>
      <c r="G769" s="25" t="s">
        <v>34</v>
      </c>
      <c r="H769" s="25">
        <v>4000</v>
      </c>
      <c r="I769" s="11">
        <f t="shared" si="129"/>
        <v>2000000</v>
      </c>
      <c r="J769" s="31" t="s">
        <v>312</v>
      </c>
      <c r="K769" s="11" t="s">
        <v>1448</v>
      </c>
      <c r="L769" s="4">
        <f t="shared" si="130"/>
        <v>0</v>
      </c>
      <c r="M769" s="4"/>
      <c r="N769" s="4"/>
      <c r="O769" s="4">
        <f t="shared" si="131"/>
        <v>2000000</v>
      </c>
      <c r="P769" s="155">
        <v>2000000</v>
      </c>
      <c r="Q769" s="4"/>
      <c r="R769" s="4">
        <f t="shared" si="132"/>
        <v>0</v>
      </c>
      <c r="S769" s="4"/>
      <c r="T769" s="4"/>
      <c r="U769" s="4">
        <f t="shared" si="133"/>
        <v>0</v>
      </c>
      <c r="V769" s="4"/>
      <c r="W769" s="4"/>
      <c r="X769" s="4">
        <f t="shared" si="134"/>
        <v>0</v>
      </c>
      <c r="Y769" s="4"/>
      <c r="Z769" s="4"/>
      <c r="AA769" s="4">
        <f>C769+I769-L769-O769-U769-X769-R769</f>
        <v>0</v>
      </c>
      <c r="AB769" s="7">
        <v>45433</v>
      </c>
    </row>
    <row r="770" spans="1:28" ht="15.75" hidden="1" x14ac:dyDescent="0.25">
      <c r="A770" s="29">
        <v>45427</v>
      </c>
      <c r="B770" s="72" t="s">
        <v>296</v>
      </c>
      <c r="C770" s="25"/>
      <c r="D770" s="25" t="s">
        <v>52</v>
      </c>
      <c r="E770" s="25" t="s">
        <v>763</v>
      </c>
      <c r="F770" s="25">
        <v>200</v>
      </c>
      <c r="G770" s="25" t="s">
        <v>34</v>
      </c>
      <c r="H770" s="25">
        <v>2793</v>
      </c>
      <c r="I770" s="11">
        <f t="shared" si="129"/>
        <v>558600</v>
      </c>
      <c r="J770" s="31" t="s">
        <v>312</v>
      </c>
      <c r="K770" s="11"/>
      <c r="L770" s="4">
        <f t="shared" si="130"/>
        <v>0</v>
      </c>
      <c r="M770" s="4"/>
      <c r="N770" s="4"/>
      <c r="O770" s="4">
        <f t="shared" si="131"/>
        <v>558600</v>
      </c>
      <c r="P770" s="4">
        <v>558600</v>
      </c>
      <c r="Q770" s="4"/>
      <c r="R770" s="4">
        <f t="shared" si="132"/>
        <v>0</v>
      </c>
      <c r="S770" s="4"/>
      <c r="T770" s="4"/>
      <c r="U770" s="4">
        <f t="shared" si="133"/>
        <v>0</v>
      </c>
      <c r="V770" s="4"/>
      <c r="W770" s="4"/>
      <c r="X770" s="4">
        <f t="shared" si="134"/>
        <v>0</v>
      </c>
      <c r="Y770" s="4"/>
      <c r="Z770" s="4"/>
      <c r="AA770" s="4">
        <f>C770+I770-L770-O770-U770-X770-R770</f>
        <v>0</v>
      </c>
      <c r="AB770" s="7">
        <v>45425</v>
      </c>
    </row>
    <row r="771" spans="1:28" ht="15.75" hidden="1" x14ac:dyDescent="0.25">
      <c r="A771" s="29">
        <v>45427</v>
      </c>
      <c r="B771" s="72" t="s">
        <v>296</v>
      </c>
      <c r="C771" s="25"/>
      <c r="D771" s="25" t="s">
        <v>52</v>
      </c>
      <c r="E771" s="25" t="s">
        <v>50</v>
      </c>
      <c r="F771" s="25">
        <v>100</v>
      </c>
      <c r="G771" s="25" t="s">
        <v>34</v>
      </c>
      <c r="H771" s="25">
        <v>3885</v>
      </c>
      <c r="I771" s="11">
        <f t="shared" si="129"/>
        <v>388500</v>
      </c>
      <c r="J771" s="31" t="s">
        <v>312</v>
      </c>
      <c r="K771" s="11"/>
      <c r="L771" s="4">
        <f t="shared" si="130"/>
        <v>0</v>
      </c>
      <c r="M771" s="4"/>
      <c r="N771" s="4"/>
      <c r="O771" s="4">
        <f t="shared" si="131"/>
        <v>388500</v>
      </c>
      <c r="P771" s="4">
        <v>388500</v>
      </c>
      <c r="Q771" s="4"/>
      <c r="R771" s="4">
        <f t="shared" si="132"/>
        <v>0</v>
      </c>
      <c r="S771" s="4"/>
      <c r="T771" s="4"/>
      <c r="U771" s="4">
        <f t="shared" si="133"/>
        <v>0</v>
      </c>
      <c r="V771" s="4"/>
      <c r="W771" s="4"/>
      <c r="X771" s="4">
        <f t="shared" si="134"/>
        <v>0</v>
      </c>
      <c r="Y771" s="4"/>
      <c r="Z771" s="4"/>
      <c r="AA771" s="4">
        <f>C771+I771-L771-O771-U771-X771-R771</f>
        <v>0</v>
      </c>
      <c r="AB771" s="7">
        <v>45425</v>
      </c>
    </row>
    <row r="772" spans="1:28" ht="15.75" hidden="1" x14ac:dyDescent="0.25">
      <c r="A772" s="29">
        <v>45427</v>
      </c>
      <c r="B772" s="72" t="s">
        <v>565</v>
      </c>
      <c r="C772" s="25"/>
      <c r="D772" s="25" t="s">
        <v>46</v>
      </c>
      <c r="E772" s="25" t="s">
        <v>348</v>
      </c>
      <c r="F772" s="25">
        <v>600</v>
      </c>
      <c r="G772" s="25" t="s">
        <v>34</v>
      </c>
      <c r="H772" s="25">
        <v>1150</v>
      </c>
      <c r="I772" s="11">
        <f t="shared" si="129"/>
        <v>690000</v>
      </c>
      <c r="J772" s="31" t="s">
        <v>312</v>
      </c>
      <c r="K772" s="11"/>
      <c r="L772" s="4">
        <f t="shared" si="130"/>
        <v>0</v>
      </c>
      <c r="M772" s="4"/>
      <c r="N772" s="4"/>
      <c r="O772" s="4">
        <f t="shared" si="131"/>
        <v>0</v>
      </c>
      <c r="P772" s="4"/>
      <c r="Q772" s="4"/>
      <c r="R772" s="4">
        <f t="shared" si="132"/>
        <v>690000</v>
      </c>
      <c r="S772" s="4">
        <v>690000</v>
      </c>
      <c r="T772" s="4"/>
      <c r="U772" s="4">
        <f t="shared" si="133"/>
        <v>0</v>
      </c>
      <c r="V772" s="4"/>
      <c r="W772" s="4"/>
      <c r="X772" s="4">
        <f t="shared" si="134"/>
        <v>0</v>
      </c>
      <c r="Y772" s="4"/>
      <c r="Z772" s="4"/>
      <c r="AA772" s="4">
        <f>C772+I772-L772-O772-U772-X772-R772</f>
        <v>0</v>
      </c>
      <c r="AB772" s="7">
        <v>45427</v>
      </c>
    </row>
    <row r="773" spans="1:28" ht="15.75" hidden="1" x14ac:dyDescent="0.25">
      <c r="A773" s="29">
        <v>45427</v>
      </c>
      <c r="B773" s="25" t="s">
        <v>99</v>
      </c>
      <c r="C773" s="25"/>
      <c r="D773" s="25"/>
      <c r="E773" s="25" t="s">
        <v>102</v>
      </c>
      <c r="F773" s="25">
        <v>33.5</v>
      </c>
      <c r="G773" s="25" t="s">
        <v>39</v>
      </c>
      <c r="H773" s="25"/>
      <c r="I773" s="11">
        <f t="shared" si="129"/>
        <v>0</v>
      </c>
      <c r="J773" s="26" t="s">
        <v>28</v>
      </c>
      <c r="K773" s="11"/>
      <c r="L773" s="4">
        <f t="shared" si="130"/>
        <v>0</v>
      </c>
      <c r="M773" s="4"/>
      <c r="N773" s="4"/>
      <c r="O773" s="4">
        <f t="shared" si="131"/>
        <v>0</v>
      </c>
      <c r="P773" s="4"/>
      <c r="Q773" s="4"/>
      <c r="R773" s="4">
        <f t="shared" si="132"/>
        <v>0</v>
      </c>
      <c r="S773" s="4"/>
      <c r="T773" s="4"/>
      <c r="U773" s="4">
        <f t="shared" si="133"/>
        <v>0</v>
      </c>
      <c r="V773" s="4"/>
      <c r="W773" s="4"/>
      <c r="X773" s="4">
        <f t="shared" si="134"/>
        <v>0</v>
      </c>
      <c r="Y773" s="4"/>
      <c r="Z773" s="4"/>
      <c r="AA773" s="4">
        <f>C773+I773-L773-O773-U773-X773-R773</f>
        <v>0</v>
      </c>
      <c r="AB773" s="7"/>
    </row>
    <row r="774" spans="1:28" ht="15.75" hidden="1" x14ac:dyDescent="0.25">
      <c r="A774" s="29">
        <v>45427</v>
      </c>
      <c r="B774" s="72" t="s">
        <v>134</v>
      </c>
      <c r="C774" s="25"/>
      <c r="D774" s="25" t="s">
        <v>52</v>
      </c>
      <c r="E774" s="25" t="s">
        <v>290</v>
      </c>
      <c r="F774" s="25">
        <v>1625</v>
      </c>
      <c r="G774" s="25" t="s">
        <v>34</v>
      </c>
      <c r="H774" s="25">
        <v>2785</v>
      </c>
      <c r="I774" s="11">
        <f t="shared" si="129"/>
        <v>4525625</v>
      </c>
      <c r="J774" s="26" t="s">
        <v>28</v>
      </c>
      <c r="K774" s="11"/>
      <c r="L774" s="4">
        <f t="shared" si="130"/>
        <v>0</v>
      </c>
      <c r="M774" s="4"/>
      <c r="N774" s="4"/>
      <c r="O774" s="4">
        <f t="shared" si="131"/>
        <v>0</v>
      </c>
      <c r="P774" s="4"/>
      <c r="Q774" s="4"/>
      <c r="R774" s="4">
        <f t="shared" si="132"/>
        <v>0</v>
      </c>
      <c r="S774" s="4"/>
      <c r="T774" s="4"/>
      <c r="U774" s="4">
        <f t="shared" si="133"/>
        <v>0</v>
      </c>
      <c r="V774" s="4"/>
      <c r="W774" s="4"/>
      <c r="X774" s="4">
        <f t="shared" si="134"/>
        <v>0</v>
      </c>
      <c r="Y774" s="4"/>
      <c r="Z774" s="4"/>
      <c r="AA774" s="4">
        <f>C774+I774-L774-O774-U774-X774-R774</f>
        <v>4525625</v>
      </c>
      <c r="AB774" s="7"/>
    </row>
    <row r="775" spans="1:28" ht="15.75" hidden="1" x14ac:dyDescent="0.25">
      <c r="A775" s="29">
        <v>45427</v>
      </c>
      <c r="B775" s="72" t="s">
        <v>744</v>
      </c>
      <c r="C775" s="25"/>
      <c r="D775" s="25" t="s">
        <v>52</v>
      </c>
      <c r="E775" s="25" t="s">
        <v>82</v>
      </c>
      <c r="F775" s="25">
        <v>54250</v>
      </c>
      <c r="G775" s="25" t="s">
        <v>34</v>
      </c>
      <c r="H775" s="25">
        <v>1732.5</v>
      </c>
      <c r="I775" s="11">
        <f t="shared" si="129"/>
        <v>93988125</v>
      </c>
      <c r="J775" s="31" t="s">
        <v>312</v>
      </c>
      <c r="K775" s="11"/>
      <c r="L775" s="4">
        <f t="shared" si="130"/>
        <v>0</v>
      </c>
      <c r="M775" s="4"/>
      <c r="N775" s="4"/>
      <c r="O775" s="4">
        <f t="shared" si="131"/>
        <v>93988125</v>
      </c>
      <c r="P775" s="4">
        <v>43987000</v>
      </c>
      <c r="Q775" s="4">
        <v>50001125</v>
      </c>
      <c r="R775" s="4">
        <f t="shared" si="132"/>
        <v>0</v>
      </c>
      <c r="S775" s="4"/>
      <c r="T775" s="4"/>
      <c r="U775" s="4">
        <f t="shared" si="133"/>
        <v>0</v>
      </c>
      <c r="V775" s="4"/>
      <c r="W775" s="4"/>
      <c r="X775" s="4">
        <f t="shared" si="134"/>
        <v>0</v>
      </c>
      <c r="Y775" s="4"/>
      <c r="Z775" s="4"/>
      <c r="AA775" s="4">
        <f>C775+I775-L775-O775-U775-X775-R775</f>
        <v>0</v>
      </c>
      <c r="AB775" s="7">
        <v>45432</v>
      </c>
    </row>
    <row r="776" spans="1:28" ht="15.75" hidden="1" x14ac:dyDescent="0.25">
      <c r="A776" s="29">
        <v>45427</v>
      </c>
      <c r="B776" s="25" t="s">
        <v>99</v>
      </c>
      <c r="C776" s="25"/>
      <c r="D776" s="25"/>
      <c r="E776" s="25" t="s">
        <v>104</v>
      </c>
      <c r="F776" s="25">
        <v>26.5</v>
      </c>
      <c r="G776" s="25" t="s">
        <v>39</v>
      </c>
      <c r="H776" s="25"/>
      <c r="I776" s="11">
        <f t="shared" si="129"/>
        <v>0</v>
      </c>
      <c r="J776" s="26" t="s">
        <v>28</v>
      </c>
      <c r="K776" s="11"/>
      <c r="L776" s="4">
        <f t="shared" si="130"/>
        <v>0</v>
      </c>
      <c r="M776" s="4"/>
      <c r="N776" s="4"/>
      <c r="O776" s="4">
        <f t="shared" si="131"/>
        <v>0</v>
      </c>
      <c r="P776" s="4"/>
      <c r="Q776" s="4"/>
      <c r="R776" s="4">
        <f t="shared" si="132"/>
        <v>0</v>
      </c>
      <c r="S776" s="4"/>
      <c r="T776" s="4"/>
      <c r="U776" s="4">
        <f t="shared" si="133"/>
        <v>0</v>
      </c>
      <c r="V776" s="4"/>
      <c r="W776" s="4"/>
      <c r="X776" s="4">
        <f t="shared" si="134"/>
        <v>0</v>
      </c>
      <c r="Y776" s="4"/>
      <c r="Z776" s="4"/>
      <c r="AA776" s="4">
        <f>C776+I776-L776-O776-U776-X776-R776</f>
        <v>0</v>
      </c>
      <c r="AB776" s="7"/>
    </row>
    <row r="777" spans="1:28" ht="15.75" hidden="1" x14ac:dyDescent="0.25">
      <c r="A777" s="29">
        <v>45427</v>
      </c>
      <c r="B777" s="72" t="s">
        <v>111</v>
      </c>
      <c r="C777" s="25"/>
      <c r="D777" s="25" t="s">
        <v>46</v>
      </c>
      <c r="E777" s="25" t="s">
        <v>477</v>
      </c>
      <c r="F777" s="25">
        <v>4</v>
      </c>
      <c r="G777" s="25" t="s">
        <v>48</v>
      </c>
      <c r="H777" s="25">
        <v>230000</v>
      </c>
      <c r="I777" s="11">
        <f t="shared" si="129"/>
        <v>920000</v>
      </c>
      <c r="J777" s="31" t="s">
        <v>324</v>
      </c>
      <c r="K777" s="11"/>
      <c r="L777" s="4">
        <f t="shared" si="130"/>
        <v>920000</v>
      </c>
      <c r="M777" s="4">
        <v>920000</v>
      </c>
      <c r="N777" s="4"/>
      <c r="O777" s="4">
        <f t="shared" si="131"/>
        <v>0</v>
      </c>
      <c r="P777" s="4"/>
      <c r="Q777" s="4"/>
      <c r="R777" s="4">
        <f t="shared" si="132"/>
        <v>0</v>
      </c>
      <c r="S777" s="4"/>
      <c r="T777" s="4"/>
      <c r="U777" s="4">
        <f t="shared" si="133"/>
        <v>0</v>
      </c>
      <c r="V777" s="4"/>
      <c r="W777" s="4"/>
      <c r="X777" s="4">
        <f t="shared" si="134"/>
        <v>0</v>
      </c>
      <c r="Y777" s="4"/>
      <c r="Z777" s="4"/>
      <c r="AA777" s="4">
        <f>C777+I777-L777-O777-U777-X777-R777</f>
        <v>0</v>
      </c>
      <c r="AB777" s="7">
        <v>45427</v>
      </c>
    </row>
    <row r="778" spans="1:28" ht="15.75" hidden="1" x14ac:dyDescent="0.25">
      <c r="A778" s="29">
        <v>45427</v>
      </c>
      <c r="B778" s="72" t="s">
        <v>1410</v>
      </c>
      <c r="C778" s="25"/>
      <c r="D778" s="25" t="s">
        <v>52</v>
      </c>
      <c r="E778" s="25" t="s">
        <v>229</v>
      </c>
      <c r="F778" s="25">
        <v>30</v>
      </c>
      <c r="G778" s="25" t="s">
        <v>39</v>
      </c>
      <c r="H778" s="25">
        <v>45000</v>
      </c>
      <c r="I778" s="11">
        <f t="shared" si="129"/>
        <v>1350000</v>
      </c>
      <c r="J778" s="31" t="s">
        <v>312</v>
      </c>
      <c r="K778" s="11" t="s">
        <v>1436</v>
      </c>
      <c r="L778" s="4">
        <f t="shared" si="130"/>
        <v>0</v>
      </c>
      <c r="M778" s="4"/>
      <c r="N778" s="4"/>
      <c r="O778" s="4">
        <f t="shared" si="131"/>
        <v>1350000</v>
      </c>
      <c r="P778" s="4">
        <v>1350000</v>
      </c>
      <c r="Q778" s="4"/>
      <c r="R778" s="4">
        <f t="shared" si="132"/>
        <v>0</v>
      </c>
      <c r="S778" s="4"/>
      <c r="T778" s="4"/>
      <c r="U778" s="4">
        <f t="shared" si="133"/>
        <v>0</v>
      </c>
      <c r="V778" s="4"/>
      <c r="W778" s="4"/>
      <c r="X778" s="4">
        <f t="shared" si="134"/>
        <v>0</v>
      </c>
      <c r="Y778" s="4"/>
      <c r="Z778" s="4"/>
      <c r="AA778" s="4">
        <f>C778+I778-L778-O778-U778-X778-R778</f>
        <v>0</v>
      </c>
      <c r="AB778" s="7">
        <v>45426</v>
      </c>
    </row>
    <row r="779" spans="1:28" ht="15.75" hidden="1" x14ac:dyDescent="0.25">
      <c r="A779" s="29">
        <v>45427</v>
      </c>
      <c r="B779" s="72" t="s">
        <v>211</v>
      </c>
      <c r="C779" s="25"/>
      <c r="D779" s="25" t="s">
        <v>52</v>
      </c>
      <c r="E779" s="25" t="s">
        <v>348</v>
      </c>
      <c r="F779" s="25">
        <v>200</v>
      </c>
      <c r="G779" s="25" t="s">
        <v>34</v>
      </c>
      <c r="H779" s="25">
        <v>1150</v>
      </c>
      <c r="I779" s="11">
        <f t="shared" si="129"/>
        <v>230000</v>
      </c>
      <c r="J779" s="31" t="s">
        <v>312</v>
      </c>
      <c r="K779" s="11"/>
      <c r="L779" s="4">
        <f t="shared" si="130"/>
        <v>0</v>
      </c>
      <c r="M779" s="4"/>
      <c r="N779" s="4"/>
      <c r="O779" s="4">
        <f t="shared" si="131"/>
        <v>230000</v>
      </c>
      <c r="P779" s="4">
        <v>230000</v>
      </c>
      <c r="Q779" s="4"/>
      <c r="R779" s="4">
        <f t="shared" si="132"/>
        <v>0</v>
      </c>
      <c r="S779" s="4"/>
      <c r="T779" s="4"/>
      <c r="U779" s="4">
        <f t="shared" si="133"/>
        <v>0</v>
      </c>
      <c r="V779" s="4"/>
      <c r="W779" s="4"/>
      <c r="X779" s="4">
        <f t="shared" si="134"/>
        <v>0</v>
      </c>
      <c r="Y779" s="4"/>
      <c r="Z779" s="4"/>
      <c r="AA779" s="4">
        <f>C779+I779-L779-O779-U779-X779-R779</f>
        <v>0</v>
      </c>
      <c r="AB779" s="7">
        <v>45427</v>
      </c>
    </row>
    <row r="780" spans="1:28" ht="15.75" hidden="1" x14ac:dyDescent="0.25">
      <c r="A780" s="29">
        <v>45427</v>
      </c>
      <c r="B780" s="72" t="s">
        <v>308</v>
      </c>
      <c r="C780" s="25"/>
      <c r="D780" s="25" t="s">
        <v>46</v>
      </c>
      <c r="E780" s="25" t="s">
        <v>1306</v>
      </c>
      <c r="F780" s="25">
        <v>4</v>
      </c>
      <c r="G780" s="25" t="s">
        <v>23</v>
      </c>
      <c r="H780" s="25">
        <v>300000</v>
      </c>
      <c r="I780" s="11">
        <f t="shared" si="129"/>
        <v>1200000</v>
      </c>
      <c r="J780" s="31" t="s">
        <v>324</v>
      </c>
      <c r="K780" s="11"/>
      <c r="L780" s="4">
        <f t="shared" si="130"/>
        <v>1200000</v>
      </c>
      <c r="M780" s="4">
        <v>1200000</v>
      </c>
      <c r="N780" s="4"/>
      <c r="O780" s="4">
        <f t="shared" si="131"/>
        <v>0</v>
      </c>
      <c r="P780" s="4"/>
      <c r="Q780" s="4"/>
      <c r="R780" s="4">
        <f t="shared" si="132"/>
        <v>0</v>
      </c>
      <c r="S780" s="4"/>
      <c r="T780" s="4"/>
      <c r="U780" s="4">
        <f t="shared" si="133"/>
        <v>0</v>
      </c>
      <c r="V780" s="4"/>
      <c r="W780" s="4"/>
      <c r="X780" s="4">
        <f t="shared" si="134"/>
        <v>0</v>
      </c>
      <c r="Y780" s="4"/>
      <c r="Z780" s="4"/>
      <c r="AA780" s="4">
        <f>C780+I780-L780-O780-U780-X780-R780</f>
        <v>0</v>
      </c>
      <c r="AB780" s="7">
        <v>45427</v>
      </c>
    </row>
    <row r="781" spans="1:28" ht="15.75" hidden="1" x14ac:dyDescent="0.25">
      <c r="A781" s="29">
        <v>45427</v>
      </c>
      <c r="B781" s="72" t="s">
        <v>168</v>
      </c>
      <c r="C781" s="25"/>
      <c r="D781" s="25" t="s">
        <v>52</v>
      </c>
      <c r="E781" s="25" t="s">
        <v>284</v>
      </c>
      <c r="F781" s="25">
        <v>2</v>
      </c>
      <c r="G781" s="25" t="s">
        <v>34</v>
      </c>
      <c r="H781" s="25">
        <v>75000</v>
      </c>
      <c r="I781" s="11">
        <f t="shared" si="129"/>
        <v>150000</v>
      </c>
      <c r="J781" s="31" t="s">
        <v>312</v>
      </c>
      <c r="K781" s="11"/>
      <c r="L781" s="4">
        <f t="shared" si="130"/>
        <v>0</v>
      </c>
      <c r="M781" s="4"/>
      <c r="N781" s="4"/>
      <c r="O781" s="4">
        <f t="shared" si="131"/>
        <v>0</v>
      </c>
      <c r="P781" s="4"/>
      <c r="Q781" s="4"/>
      <c r="R781" s="4">
        <f t="shared" si="132"/>
        <v>150000</v>
      </c>
      <c r="S781" s="4">
        <v>150000</v>
      </c>
      <c r="T781" s="4"/>
      <c r="U781" s="4">
        <f t="shared" si="133"/>
        <v>0</v>
      </c>
      <c r="V781" s="4"/>
      <c r="W781" s="4"/>
      <c r="X781" s="4">
        <f t="shared" si="134"/>
        <v>0</v>
      </c>
      <c r="Y781" s="4"/>
      <c r="Z781" s="4"/>
      <c r="AA781" s="4">
        <f>C781+I781-L781-O781-U781-X781-R781</f>
        <v>0</v>
      </c>
      <c r="AB781" s="7">
        <v>45427</v>
      </c>
    </row>
    <row r="782" spans="1:28" ht="15.75" hidden="1" x14ac:dyDescent="0.25">
      <c r="A782" s="29">
        <v>45427</v>
      </c>
      <c r="B782" s="72" t="s">
        <v>168</v>
      </c>
      <c r="C782" s="25"/>
      <c r="D782" s="25" t="s">
        <v>52</v>
      </c>
      <c r="E782" s="25" t="s">
        <v>227</v>
      </c>
      <c r="F782" s="25">
        <v>2</v>
      </c>
      <c r="G782" s="25" t="s">
        <v>34</v>
      </c>
      <c r="H782" s="25">
        <v>95000</v>
      </c>
      <c r="I782" s="11">
        <f t="shared" si="129"/>
        <v>190000</v>
      </c>
      <c r="J782" s="31" t="s">
        <v>312</v>
      </c>
      <c r="K782" s="11"/>
      <c r="L782" s="4">
        <f t="shared" si="130"/>
        <v>0</v>
      </c>
      <c r="M782" s="4"/>
      <c r="N782" s="4"/>
      <c r="O782" s="4">
        <f t="shared" si="131"/>
        <v>0</v>
      </c>
      <c r="P782" s="4"/>
      <c r="Q782" s="4"/>
      <c r="R782" s="4">
        <f t="shared" si="132"/>
        <v>190000</v>
      </c>
      <c r="S782" s="4">
        <v>190000</v>
      </c>
      <c r="T782" s="4"/>
      <c r="U782" s="4">
        <f t="shared" si="133"/>
        <v>0</v>
      </c>
      <c r="V782" s="4"/>
      <c r="W782" s="4"/>
      <c r="X782" s="4">
        <f t="shared" si="134"/>
        <v>0</v>
      </c>
      <c r="Y782" s="4"/>
      <c r="Z782" s="4"/>
      <c r="AA782" s="4">
        <f>C782+I782-L782-O782-U782-X782-R782</f>
        <v>0</v>
      </c>
      <c r="AB782" s="7">
        <v>45427</v>
      </c>
    </row>
    <row r="783" spans="1:28" ht="15.75" hidden="1" x14ac:dyDescent="0.25">
      <c r="A783" s="29">
        <v>45427</v>
      </c>
      <c r="B783" s="72" t="s">
        <v>359</v>
      </c>
      <c r="C783" s="25"/>
      <c r="D783" s="25" t="s">
        <v>52</v>
      </c>
      <c r="E783" s="25" t="s">
        <v>150</v>
      </c>
      <c r="F783" s="25">
        <v>40</v>
      </c>
      <c r="G783" s="25" t="s">
        <v>77</v>
      </c>
      <c r="H783" s="25">
        <v>50000</v>
      </c>
      <c r="I783" s="11">
        <f t="shared" si="129"/>
        <v>2000000</v>
      </c>
      <c r="J783" s="31" t="s">
        <v>312</v>
      </c>
      <c r="K783" s="11"/>
      <c r="L783" s="4">
        <f t="shared" si="130"/>
        <v>0</v>
      </c>
      <c r="M783" s="4"/>
      <c r="N783" s="4"/>
      <c r="O783" s="4">
        <f t="shared" si="131"/>
        <v>2000000</v>
      </c>
      <c r="P783" s="4">
        <v>2000000</v>
      </c>
      <c r="Q783" s="4"/>
      <c r="R783" s="4">
        <f t="shared" si="132"/>
        <v>0</v>
      </c>
      <c r="S783" s="4"/>
      <c r="T783" s="4"/>
      <c r="U783" s="4">
        <f t="shared" si="133"/>
        <v>0</v>
      </c>
      <c r="V783" s="4"/>
      <c r="W783" s="4"/>
      <c r="X783" s="4">
        <f t="shared" si="134"/>
        <v>0</v>
      </c>
      <c r="Y783" s="4"/>
      <c r="Z783" s="4"/>
      <c r="AA783" s="4">
        <f>C783+I783-L783-O783-U783-X783-R783</f>
        <v>0</v>
      </c>
      <c r="AB783" s="7">
        <v>45429</v>
      </c>
    </row>
    <row r="784" spans="1:28" ht="15.75" hidden="1" x14ac:dyDescent="0.25">
      <c r="A784" s="29">
        <v>45427</v>
      </c>
      <c r="B784" s="72" t="s">
        <v>307</v>
      </c>
      <c r="C784" s="25"/>
      <c r="D784" s="25" t="s">
        <v>46</v>
      </c>
      <c r="E784" s="25" t="s">
        <v>50</v>
      </c>
      <c r="F784" s="25">
        <v>100</v>
      </c>
      <c r="G784" s="25" t="s">
        <v>34</v>
      </c>
      <c r="H784" s="25">
        <v>3885</v>
      </c>
      <c r="I784" s="11">
        <f t="shared" si="129"/>
        <v>388500</v>
      </c>
      <c r="J784" s="31" t="s">
        <v>312</v>
      </c>
      <c r="K784" s="11"/>
      <c r="L784" s="4">
        <f t="shared" si="130"/>
        <v>0</v>
      </c>
      <c r="M784" s="4"/>
      <c r="N784" s="4"/>
      <c r="O784" s="4">
        <f t="shared" si="131"/>
        <v>0</v>
      </c>
      <c r="P784" s="4"/>
      <c r="Q784" s="4"/>
      <c r="R784" s="4">
        <f t="shared" si="132"/>
        <v>388500</v>
      </c>
      <c r="S784" s="4">
        <v>388500</v>
      </c>
      <c r="T784" s="4"/>
      <c r="U784" s="4">
        <f t="shared" si="133"/>
        <v>0</v>
      </c>
      <c r="V784" s="4"/>
      <c r="W784" s="4"/>
      <c r="X784" s="4">
        <f t="shared" si="134"/>
        <v>0</v>
      </c>
      <c r="Y784" s="4"/>
      <c r="Z784" s="4"/>
      <c r="AA784" s="4">
        <f>C784+I784-L784-O784-U784-X784-R784</f>
        <v>0</v>
      </c>
      <c r="AB784" s="7">
        <v>45420</v>
      </c>
    </row>
    <row r="785" spans="1:28" ht="15.75" hidden="1" x14ac:dyDescent="0.25">
      <c r="A785" s="29">
        <v>45427</v>
      </c>
      <c r="B785" s="72" t="s">
        <v>307</v>
      </c>
      <c r="C785" s="25"/>
      <c r="D785" s="25" t="s">
        <v>46</v>
      </c>
      <c r="E785" s="25" t="s">
        <v>82</v>
      </c>
      <c r="F785" s="25">
        <v>500</v>
      </c>
      <c r="G785" s="25" t="s">
        <v>34</v>
      </c>
      <c r="H785" s="25">
        <v>1755</v>
      </c>
      <c r="I785" s="11">
        <f t="shared" si="129"/>
        <v>877500</v>
      </c>
      <c r="J785" s="31" t="s">
        <v>312</v>
      </c>
      <c r="K785" s="11"/>
      <c r="L785" s="4">
        <f t="shared" si="130"/>
        <v>0</v>
      </c>
      <c r="M785" s="4"/>
      <c r="N785" s="4"/>
      <c r="O785" s="4">
        <f t="shared" si="131"/>
        <v>0</v>
      </c>
      <c r="P785" s="4"/>
      <c r="Q785" s="4"/>
      <c r="R785" s="4">
        <f t="shared" si="132"/>
        <v>877500</v>
      </c>
      <c r="S785" s="4">
        <v>877500</v>
      </c>
      <c r="T785" s="4"/>
      <c r="U785" s="4">
        <f t="shared" si="133"/>
        <v>0</v>
      </c>
      <c r="V785" s="4"/>
      <c r="W785" s="4"/>
      <c r="X785" s="4">
        <f t="shared" si="134"/>
        <v>0</v>
      </c>
      <c r="Y785" s="4"/>
      <c r="Z785" s="4"/>
      <c r="AA785" s="4">
        <f>C785+I785-L785-O785-U785-X785-R785</f>
        <v>0</v>
      </c>
      <c r="AB785" s="7">
        <v>45427</v>
      </c>
    </row>
    <row r="786" spans="1:28" ht="15.75" hidden="1" x14ac:dyDescent="0.25">
      <c r="A786" s="29">
        <v>45427</v>
      </c>
      <c r="B786" s="72" t="s">
        <v>29</v>
      </c>
      <c r="C786" s="25"/>
      <c r="D786" s="25" t="s">
        <v>46</v>
      </c>
      <c r="E786" s="25" t="s">
        <v>42</v>
      </c>
      <c r="F786" s="25">
        <v>700</v>
      </c>
      <c r="G786" s="25" t="s">
        <v>34</v>
      </c>
      <c r="H786" s="25">
        <v>4000</v>
      </c>
      <c r="I786" s="11">
        <f t="shared" si="129"/>
        <v>2800000</v>
      </c>
      <c r="J786" s="32" t="s">
        <v>324</v>
      </c>
      <c r="K786" s="11"/>
      <c r="L786" s="4">
        <f t="shared" si="130"/>
        <v>0</v>
      </c>
      <c r="M786" s="4"/>
      <c r="N786" s="4"/>
      <c r="O786" s="4">
        <f t="shared" si="131"/>
        <v>0</v>
      </c>
      <c r="P786" s="4"/>
      <c r="Q786" s="4"/>
      <c r="R786" s="4">
        <f t="shared" si="132"/>
        <v>0</v>
      </c>
      <c r="S786" s="4"/>
      <c r="T786" s="4"/>
      <c r="U786" s="4">
        <f t="shared" si="133"/>
        <v>2800000</v>
      </c>
      <c r="V786" s="4">
        <v>2800000</v>
      </c>
      <c r="W786" s="4"/>
      <c r="X786" s="4">
        <f t="shared" si="134"/>
        <v>0</v>
      </c>
      <c r="Y786" s="4"/>
      <c r="Z786" s="4"/>
      <c r="AA786" s="4">
        <f>C786+I786-L786-O786-U786-X786-R786</f>
        <v>0</v>
      </c>
      <c r="AB786" s="7">
        <v>45427</v>
      </c>
    </row>
    <row r="787" spans="1:28" ht="15.75" hidden="1" x14ac:dyDescent="0.25">
      <c r="A787" s="29">
        <v>45427</v>
      </c>
      <c r="B787" s="72" t="s">
        <v>376</v>
      </c>
      <c r="C787" s="25"/>
      <c r="D787" s="25" t="s">
        <v>46</v>
      </c>
      <c r="E787" s="25" t="s">
        <v>128</v>
      </c>
      <c r="F787" s="25">
        <v>25</v>
      </c>
      <c r="G787" s="25" t="s">
        <v>39</v>
      </c>
      <c r="H787" s="25">
        <v>125000</v>
      </c>
      <c r="I787" s="11">
        <f t="shared" si="129"/>
        <v>3125000</v>
      </c>
      <c r="J787" s="31" t="s">
        <v>324</v>
      </c>
      <c r="K787" s="11"/>
      <c r="L787" s="4">
        <f t="shared" si="130"/>
        <v>3125000</v>
      </c>
      <c r="M787" s="4">
        <v>3125000</v>
      </c>
      <c r="N787" s="4"/>
      <c r="O787" s="4">
        <f t="shared" si="131"/>
        <v>0</v>
      </c>
      <c r="P787" s="4"/>
      <c r="Q787" s="4"/>
      <c r="R787" s="4">
        <f t="shared" si="132"/>
        <v>0</v>
      </c>
      <c r="S787" s="4"/>
      <c r="T787" s="4"/>
      <c r="U787" s="4">
        <f t="shared" si="133"/>
        <v>0</v>
      </c>
      <c r="V787" s="4"/>
      <c r="W787" s="4"/>
      <c r="X787" s="4">
        <f t="shared" si="134"/>
        <v>0</v>
      </c>
      <c r="Y787" s="4"/>
      <c r="Z787" s="4"/>
      <c r="AA787" s="4">
        <f>C787+I787-L787-O787-U787-X787-R787</f>
        <v>0</v>
      </c>
      <c r="AB787" s="7">
        <v>45432</v>
      </c>
    </row>
    <row r="788" spans="1:28" ht="15.75" hidden="1" x14ac:dyDescent="0.25">
      <c r="A788" s="29">
        <v>45427</v>
      </c>
      <c r="B788" s="72" t="s">
        <v>779</v>
      </c>
      <c r="C788" s="25"/>
      <c r="D788" s="25" t="s">
        <v>46</v>
      </c>
      <c r="E788" s="25" t="s">
        <v>363</v>
      </c>
      <c r="F788" s="25">
        <v>1</v>
      </c>
      <c r="G788" s="25" t="s">
        <v>48</v>
      </c>
      <c r="H788" s="25">
        <v>230000</v>
      </c>
      <c r="I788" s="11">
        <f t="shared" si="129"/>
        <v>230000</v>
      </c>
      <c r="J788" s="31" t="s">
        <v>49</v>
      </c>
      <c r="K788" s="11" t="s">
        <v>787</v>
      </c>
      <c r="L788" s="4">
        <f t="shared" si="130"/>
        <v>0</v>
      </c>
      <c r="M788" s="4"/>
      <c r="N788" s="4"/>
      <c r="O788" s="4">
        <f t="shared" si="131"/>
        <v>2930000</v>
      </c>
      <c r="P788" s="4">
        <v>2930000</v>
      </c>
      <c r="Q788" s="4"/>
      <c r="R788" s="4">
        <f t="shared" si="132"/>
        <v>0</v>
      </c>
      <c r="S788" s="4"/>
      <c r="T788" s="4"/>
      <c r="U788" s="4">
        <f t="shared" si="133"/>
        <v>0</v>
      </c>
      <c r="V788" s="4"/>
      <c r="W788" s="4"/>
      <c r="X788" s="4">
        <f t="shared" si="134"/>
        <v>0</v>
      </c>
      <c r="Y788" s="4"/>
      <c r="Z788" s="4"/>
      <c r="AA788" s="4">
        <f>C788+I788-L788-O788-U788-X788-R788</f>
        <v>-2700000</v>
      </c>
      <c r="AB788" s="7">
        <v>45427</v>
      </c>
    </row>
    <row r="789" spans="1:28" ht="15.75" hidden="1" x14ac:dyDescent="0.25">
      <c r="A789" s="29">
        <v>45427</v>
      </c>
      <c r="B789" s="72" t="s">
        <v>702</v>
      </c>
      <c r="C789" s="25"/>
      <c r="D789" s="25" t="s">
        <v>46</v>
      </c>
      <c r="E789" s="25" t="s">
        <v>249</v>
      </c>
      <c r="F789" s="25">
        <v>300</v>
      </c>
      <c r="G789" s="25" t="s">
        <v>34</v>
      </c>
      <c r="H789" s="25">
        <v>4000</v>
      </c>
      <c r="I789" s="11">
        <f t="shared" si="129"/>
        <v>1200000</v>
      </c>
      <c r="J789" s="31" t="s">
        <v>324</v>
      </c>
      <c r="K789" s="11"/>
      <c r="L789" s="4">
        <f t="shared" si="130"/>
        <v>1200000</v>
      </c>
      <c r="M789" s="4">
        <v>1200000</v>
      </c>
      <c r="N789" s="4"/>
      <c r="O789" s="4">
        <f t="shared" si="131"/>
        <v>0</v>
      </c>
      <c r="P789" s="4"/>
      <c r="Q789" s="4"/>
      <c r="R789" s="4">
        <f t="shared" si="132"/>
        <v>0</v>
      </c>
      <c r="S789" s="4"/>
      <c r="T789" s="4"/>
      <c r="U789" s="4">
        <f t="shared" si="133"/>
        <v>0</v>
      </c>
      <c r="V789" s="4"/>
      <c r="W789" s="4"/>
      <c r="X789" s="4">
        <f t="shared" si="134"/>
        <v>0</v>
      </c>
      <c r="Y789" s="4"/>
      <c r="Z789" s="4"/>
      <c r="AA789" s="4">
        <f>C789+I789-L789-O789-U789-X789-R789</f>
        <v>0</v>
      </c>
      <c r="AB789" s="7">
        <v>45436</v>
      </c>
    </row>
    <row r="790" spans="1:28" ht="15.75" hidden="1" x14ac:dyDescent="0.25">
      <c r="A790" s="29">
        <v>45427</v>
      </c>
      <c r="B790" s="72" t="s">
        <v>743</v>
      </c>
      <c r="C790" s="25"/>
      <c r="D790" s="25" t="s">
        <v>46</v>
      </c>
      <c r="E790" s="25" t="s">
        <v>135</v>
      </c>
      <c r="F790" s="25">
        <v>3</v>
      </c>
      <c r="G790" s="25" t="s">
        <v>48</v>
      </c>
      <c r="H790" s="25">
        <v>150000</v>
      </c>
      <c r="I790" s="11">
        <f t="shared" si="129"/>
        <v>450000</v>
      </c>
      <c r="J790" s="31" t="s">
        <v>324</v>
      </c>
      <c r="K790" s="11"/>
      <c r="L790" s="4">
        <f t="shared" si="130"/>
        <v>450000</v>
      </c>
      <c r="M790" s="4">
        <v>450000</v>
      </c>
      <c r="N790" s="4"/>
      <c r="O790" s="4">
        <f t="shared" si="131"/>
        <v>0</v>
      </c>
      <c r="P790" s="4"/>
      <c r="Q790" s="4"/>
      <c r="R790" s="4">
        <f t="shared" si="132"/>
        <v>0</v>
      </c>
      <c r="S790" s="4"/>
      <c r="T790" s="4"/>
      <c r="U790" s="4">
        <f t="shared" si="133"/>
        <v>0</v>
      </c>
      <c r="V790" s="4"/>
      <c r="W790" s="4"/>
      <c r="X790" s="4">
        <f t="shared" si="134"/>
        <v>0</v>
      </c>
      <c r="Y790" s="4"/>
      <c r="Z790" s="4"/>
      <c r="AA790" s="4">
        <f>C790+I790-L790-O790-U790-X790-R790</f>
        <v>0</v>
      </c>
      <c r="AB790" s="7">
        <v>45428</v>
      </c>
    </row>
    <row r="791" spans="1:28" ht="15.75" hidden="1" x14ac:dyDescent="0.25">
      <c r="A791" s="29">
        <v>45427</v>
      </c>
      <c r="B791" s="72" t="s">
        <v>828</v>
      </c>
      <c r="C791" s="25"/>
      <c r="D791" s="25" t="s">
        <v>46</v>
      </c>
      <c r="E791" s="25" t="s">
        <v>173</v>
      </c>
      <c r="F791" s="25">
        <v>1000</v>
      </c>
      <c r="G791" s="25" t="s">
        <v>34</v>
      </c>
      <c r="H791" s="25">
        <v>3800</v>
      </c>
      <c r="I791" s="11">
        <f t="shared" si="129"/>
        <v>3800000</v>
      </c>
      <c r="J791" s="31" t="s">
        <v>312</v>
      </c>
      <c r="K791" s="11" t="s">
        <v>1447</v>
      </c>
      <c r="L791" s="4">
        <f t="shared" si="130"/>
        <v>0</v>
      </c>
      <c r="M791" s="4"/>
      <c r="N791" s="4"/>
      <c r="O791" s="4">
        <f t="shared" si="131"/>
        <v>3800000</v>
      </c>
      <c r="P791" s="4">
        <v>3800000</v>
      </c>
      <c r="Q791" s="4"/>
      <c r="R791" s="4">
        <f t="shared" si="132"/>
        <v>0</v>
      </c>
      <c r="S791" s="4"/>
      <c r="T791" s="4"/>
      <c r="U791" s="4">
        <f t="shared" si="133"/>
        <v>0</v>
      </c>
      <c r="V791" s="4"/>
      <c r="W791" s="4"/>
      <c r="X791" s="4">
        <f t="shared" si="134"/>
        <v>0</v>
      </c>
      <c r="Y791" s="4"/>
      <c r="Z791" s="4"/>
      <c r="AA791" s="4">
        <f>C791+I791-L791-O791-U791-X791-R791</f>
        <v>0</v>
      </c>
      <c r="AB791" s="7">
        <v>45427</v>
      </c>
    </row>
    <row r="792" spans="1:28" ht="15.75" hidden="1" x14ac:dyDescent="0.25">
      <c r="A792" s="29">
        <v>45427</v>
      </c>
      <c r="B792" s="72" t="s">
        <v>828</v>
      </c>
      <c r="C792" s="25"/>
      <c r="D792" s="25" t="s">
        <v>46</v>
      </c>
      <c r="E792" s="25" t="s">
        <v>225</v>
      </c>
      <c r="F792" s="25">
        <v>600</v>
      </c>
      <c r="G792" s="25" t="s">
        <v>34</v>
      </c>
      <c r="H792" s="25">
        <v>2992</v>
      </c>
      <c r="I792" s="11">
        <f t="shared" si="129"/>
        <v>1795200</v>
      </c>
      <c r="J792" s="31" t="s">
        <v>312</v>
      </c>
      <c r="K792" s="11" t="s">
        <v>1447</v>
      </c>
      <c r="L792" s="4">
        <f t="shared" si="130"/>
        <v>0</v>
      </c>
      <c r="M792" s="4"/>
      <c r="N792" s="4"/>
      <c r="O792" s="4">
        <f t="shared" si="131"/>
        <v>1795200</v>
      </c>
      <c r="P792" s="4">
        <v>1795200</v>
      </c>
      <c r="Q792" s="4"/>
      <c r="R792" s="4">
        <f t="shared" si="132"/>
        <v>0</v>
      </c>
      <c r="S792" s="4"/>
      <c r="T792" s="4"/>
      <c r="U792" s="4">
        <f t="shared" si="133"/>
        <v>0</v>
      </c>
      <c r="V792" s="4"/>
      <c r="W792" s="4"/>
      <c r="X792" s="4">
        <f t="shared" si="134"/>
        <v>0</v>
      </c>
      <c r="Y792" s="4"/>
      <c r="Z792" s="4"/>
      <c r="AA792" s="4">
        <f>C792+I792-L792-O792-U792-X792-R792</f>
        <v>0</v>
      </c>
      <c r="AB792" s="7">
        <v>45427</v>
      </c>
    </row>
    <row r="793" spans="1:28" ht="15.75" hidden="1" x14ac:dyDescent="0.25">
      <c r="A793" s="29">
        <v>45427</v>
      </c>
      <c r="B793" s="72" t="s">
        <v>828</v>
      </c>
      <c r="C793" s="25"/>
      <c r="D793" s="25" t="s">
        <v>46</v>
      </c>
      <c r="E793" s="25" t="s">
        <v>259</v>
      </c>
      <c r="F793" s="25">
        <v>1000</v>
      </c>
      <c r="G793" s="25" t="s">
        <v>34</v>
      </c>
      <c r="H793" s="25">
        <v>835</v>
      </c>
      <c r="I793" s="11">
        <f t="shared" si="129"/>
        <v>835000</v>
      </c>
      <c r="J793" s="31" t="s">
        <v>312</v>
      </c>
      <c r="K793" s="11" t="s">
        <v>1447</v>
      </c>
      <c r="L793" s="4">
        <f t="shared" si="130"/>
        <v>0</v>
      </c>
      <c r="M793" s="4"/>
      <c r="N793" s="4"/>
      <c r="O793" s="4">
        <f t="shared" si="131"/>
        <v>835000</v>
      </c>
      <c r="P793" s="4">
        <v>835000</v>
      </c>
      <c r="Q793" s="4"/>
      <c r="R793" s="4">
        <f t="shared" si="132"/>
        <v>0</v>
      </c>
      <c r="S793" s="4"/>
      <c r="T793" s="4"/>
      <c r="U793" s="4">
        <f t="shared" si="133"/>
        <v>0</v>
      </c>
      <c r="V793" s="4"/>
      <c r="W793" s="4"/>
      <c r="X793" s="4">
        <f t="shared" si="134"/>
        <v>0</v>
      </c>
      <c r="Y793" s="4"/>
      <c r="Z793" s="4"/>
      <c r="AA793" s="4">
        <f>C793+I793-L793-O793-U793-X793-R793</f>
        <v>0</v>
      </c>
      <c r="AB793" s="7">
        <v>45427</v>
      </c>
    </row>
    <row r="794" spans="1:28" ht="15.75" hidden="1" x14ac:dyDescent="0.25">
      <c r="A794" s="29">
        <v>45427</v>
      </c>
      <c r="B794" s="72" t="s">
        <v>1338</v>
      </c>
      <c r="C794" s="25"/>
      <c r="D794" s="25" t="s">
        <v>46</v>
      </c>
      <c r="E794" s="25" t="s">
        <v>157</v>
      </c>
      <c r="F794" s="25">
        <v>1</v>
      </c>
      <c r="G794" s="25" t="s">
        <v>48</v>
      </c>
      <c r="H794" s="25">
        <v>320000</v>
      </c>
      <c r="I794" s="11">
        <f t="shared" si="129"/>
        <v>320000</v>
      </c>
      <c r="J794" s="31" t="s">
        <v>312</v>
      </c>
      <c r="K794" s="11"/>
      <c r="L794" s="4">
        <f t="shared" si="130"/>
        <v>0</v>
      </c>
      <c r="M794" s="4"/>
      <c r="N794" s="4"/>
      <c r="O794" s="4">
        <f t="shared" si="131"/>
        <v>320000</v>
      </c>
      <c r="P794" s="4">
        <v>320000</v>
      </c>
      <c r="Q794" s="4"/>
      <c r="R794" s="4">
        <f t="shared" si="132"/>
        <v>0</v>
      </c>
      <c r="S794" s="4"/>
      <c r="T794" s="4"/>
      <c r="U794" s="4">
        <f t="shared" si="133"/>
        <v>0</v>
      </c>
      <c r="V794" s="4"/>
      <c r="W794" s="4"/>
      <c r="X794" s="4">
        <f t="shared" si="134"/>
        <v>0</v>
      </c>
      <c r="Y794" s="4"/>
      <c r="Z794" s="4"/>
      <c r="AA794" s="4">
        <f>C794+I794-L794-O794-U794-X794-R794</f>
        <v>0</v>
      </c>
      <c r="AB794" s="7">
        <v>45427</v>
      </c>
    </row>
    <row r="795" spans="1:28" ht="15.75" hidden="1" x14ac:dyDescent="0.25">
      <c r="A795" s="29">
        <v>45427</v>
      </c>
      <c r="B795" s="72" t="s">
        <v>1443</v>
      </c>
      <c r="C795" s="25"/>
      <c r="D795" s="25" t="s">
        <v>46</v>
      </c>
      <c r="E795" s="25" t="s">
        <v>238</v>
      </c>
      <c r="F795" s="25">
        <v>1</v>
      </c>
      <c r="G795" s="25" t="s">
        <v>39</v>
      </c>
      <c r="H795" s="25">
        <v>300000</v>
      </c>
      <c r="I795" s="11">
        <f t="shared" si="129"/>
        <v>300000</v>
      </c>
      <c r="J795" s="31" t="s">
        <v>324</v>
      </c>
      <c r="K795" s="11"/>
      <c r="L795" s="4">
        <f t="shared" si="130"/>
        <v>300000</v>
      </c>
      <c r="M795" s="4">
        <v>300000</v>
      </c>
      <c r="N795" s="4"/>
      <c r="O795" s="4">
        <f t="shared" si="131"/>
        <v>0</v>
      </c>
      <c r="P795" s="4"/>
      <c r="Q795" s="4"/>
      <c r="R795" s="4">
        <f t="shared" si="132"/>
        <v>0</v>
      </c>
      <c r="S795" s="4"/>
      <c r="T795" s="4"/>
      <c r="U795" s="4">
        <f t="shared" si="133"/>
        <v>0</v>
      </c>
      <c r="V795" s="4"/>
      <c r="W795" s="4"/>
      <c r="X795" s="4">
        <f t="shared" si="134"/>
        <v>0</v>
      </c>
      <c r="Y795" s="4"/>
      <c r="Z795" s="4"/>
      <c r="AA795" s="4">
        <f>C795+I795-L795-O795-U795-X795-R795</f>
        <v>0</v>
      </c>
      <c r="AB795" s="7">
        <v>45427</v>
      </c>
    </row>
    <row r="796" spans="1:28" ht="15.75" hidden="1" x14ac:dyDescent="0.25">
      <c r="A796" s="29">
        <v>45427</v>
      </c>
      <c r="B796" s="72" t="s">
        <v>203</v>
      </c>
      <c r="C796" s="25"/>
      <c r="D796" s="25" t="s">
        <v>46</v>
      </c>
      <c r="E796" s="25" t="s">
        <v>298</v>
      </c>
      <c r="F796" s="25">
        <v>2000</v>
      </c>
      <c r="G796" s="25" t="s">
        <v>34</v>
      </c>
      <c r="H796" s="25">
        <v>3600</v>
      </c>
      <c r="I796" s="11">
        <f t="shared" si="129"/>
        <v>7200000</v>
      </c>
      <c r="J796" s="31" t="s">
        <v>324</v>
      </c>
      <c r="K796" s="11"/>
      <c r="L796" s="4">
        <f t="shared" si="130"/>
        <v>7200000</v>
      </c>
      <c r="M796" s="4">
        <v>3600000</v>
      </c>
      <c r="N796" s="4">
        <v>3600000</v>
      </c>
      <c r="O796" s="4">
        <f t="shared" si="131"/>
        <v>0</v>
      </c>
      <c r="P796" s="4"/>
      <c r="Q796" s="4"/>
      <c r="R796" s="4">
        <f t="shared" si="132"/>
        <v>0</v>
      </c>
      <c r="S796" s="4"/>
      <c r="T796" s="4"/>
      <c r="U796" s="4">
        <f t="shared" si="133"/>
        <v>0</v>
      </c>
      <c r="V796" s="4"/>
      <c r="W796" s="4"/>
      <c r="X796" s="4">
        <f t="shared" si="134"/>
        <v>0</v>
      </c>
      <c r="Y796" s="4"/>
      <c r="Z796" s="4"/>
      <c r="AA796" s="4">
        <f>C796+I796-L796-O796-U796-X796-R796</f>
        <v>0</v>
      </c>
      <c r="AB796" s="7">
        <v>45428</v>
      </c>
    </row>
    <row r="797" spans="1:28" ht="15.75" hidden="1" x14ac:dyDescent="0.25">
      <c r="A797" s="29">
        <v>45427</v>
      </c>
      <c r="B797" s="72" t="s">
        <v>739</v>
      </c>
      <c r="C797" s="25"/>
      <c r="D797" s="25" t="s">
        <v>46</v>
      </c>
      <c r="E797" s="25" t="s">
        <v>164</v>
      </c>
      <c r="F797" s="25">
        <v>4</v>
      </c>
      <c r="G797" s="25" t="s">
        <v>39</v>
      </c>
      <c r="H797" s="25">
        <v>135000</v>
      </c>
      <c r="I797" s="11">
        <f t="shared" si="129"/>
        <v>540000</v>
      </c>
      <c r="J797" s="31" t="s">
        <v>312</v>
      </c>
      <c r="K797" s="11"/>
      <c r="L797" s="4">
        <f t="shared" si="130"/>
        <v>0</v>
      </c>
      <c r="M797" s="4"/>
      <c r="N797" s="4"/>
      <c r="O797" s="4">
        <f t="shared" si="131"/>
        <v>540000</v>
      </c>
      <c r="P797" s="4">
        <v>540000</v>
      </c>
      <c r="Q797" s="4"/>
      <c r="R797" s="4">
        <f t="shared" si="132"/>
        <v>0</v>
      </c>
      <c r="S797" s="4"/>
      <c r="T797" s="4"/>
      <c r="U797" s="4">
        <f t="shared" si="133"/>
        <v>0</v>
      </c>
      <c r="V797" s="4"/>
      <c r="W797" s="4"/>
      <c r="X797" s="4">
        <f t="shared" si="134"/>
        <v>0</v>
      </c>
      <c r="Y797" s="4"/>
      <c r="Z797" s="4"/>
      <c r="AA797" s="4">
        <f>C797+I797-L797-O797-U797-X797-R797</f>
        <v>0</v>
      </c>
      <c r="AB797" s="7">
        <v>45433</v>
      </c>
    </row>
    <row r="798" spans="1:28" ht="15.75" hidden="1" x14ac:dyDescent="0.25">
      <c r="A798" s="29">
        <v>45427</v>
      </c>
      <c r="B798" s="72" t="s">
        <v>280</v>
      </c>
      <c r="C798" s="25"/>
      <c r="D798" s="25" t="s">
        <v>46</v>
      </c>
      <c r="E798" s="25" t="s">
        <v>50</v>
      </c>
      <c r="F798" s="25">
        <v>200</v>
      </c>
      <c r="G798" s="25" t="s">
        <v>34</v>
      </c>
      <c r="H798" s="25">
        <v>3885</v>
      </c>
      <c r="I798" s="11">
        <f t="shared" si="129"/>
        <v>777000</v>
      </c>
      <c r="J798" s="31" t="s">
        <v>312</v>
      </c>
      <c r="K798" s="11"/>
      <c r="L798" s="4">
        <f t="shared" si="130"/>
        <v>0</v>
      </c>
      <c r="M798" s="4"/>
      <c r="N798" s="4"/>
      <c r="O798" s="4">
        <f t="shared" si="131"/>
        <v>0</v>
      </c>
      <c r="P798" s="4"/>
      <c r="Q798" s="4"/>
      <c r="R798" s="4">
        <f t="shared" si="132"/>
        <v>777000</v>
      </c>
      <c r="S798" s="4">
        <v>777000</v>
      </c>
      <c r="T798" s="4"/>
      <c r="U798" s="4">
        <f t="shared" si="133"/>
        <v>0</v>
      </c>
      <c r="V798" s="4"/>
      <c r="W798" s="4"/>
      <c r="X798" s="4">
        <f t="shared" si="134"/>
        <v>0</v>
      </c>
      <c r="Y798" s="4"/>
      <c r="Z798" s="4"/>
      <c r="AA798" s="4">
        <f>C798+I798-L798-O798-U798-X798-R798</f>
        <v>0</v>
      </c>
      <c r="AB798" s="7">
        <v>45427</v>
      </c>
    </row>
    <row r="799" spans="1:28" ht="15.75" hidden="1" x14ac:dyDescent="0.25">
      <c r="A799" s="29">
        <v>45427</v>
      </c>
      <c r="B799" s="72" t="s">
        <v>280</v>
      </c>
      <c r="C799" s="25"/>
      <c r="D799" s="25" t="s">
        <v>46</v>
      </c>
      <c r="E799" s="25" t="s">
        <v>109</v>
      </c>
      <c r="F799" s="25">
        <v>1750</v>
      </c>
      <c r="G799" s="25" t="s">
        <v>34</v>
      </c>
      <c r="H799" s="25">
        <v>1040</v>
      </c>
      <c r="I799" s="11">
        <f t="shared" si="129"/>
        <v>1820000</v>
      </c>
      <c r="J799" s="31" t="s">
        <v>312</v>
      </c>
      <c r="K799" s="11"/>
      <c r="L799" s="4">
        <f t="shared" si="130"/>
        <v>0</v>
      </c>
      <c r="M799" s="4"/>
      <c r="N799" s="4"/>
      <c r="O799" s="4">
        <f t="shared" si="131"/>
        <v>0</v>
      </c>
      <c r="P799" s="4"/>
      <c r="Q799" s="4"/>
      <c r="R799" s="4">
        <f t="shared" si="132"/>
        <v>1820000</v>
      </c>
      <c r="S799" s="4">
        <v>1820000</v>
      </c>
      <c r="T799" s="4"/>
      <c r="U799" s="4">
        <f t="shared" si="133"/>
        <v>0</v>
      </c>
      <c r="V799" s="4"/>
      <c r="W799" s="4"/>
      <c r="X799" s="4">
        <f t="shared" si="134"/>
        <v>0</v>
      </c>
      <c r="Y799" s="4"/>
      <c r="Z799" s="4"/>
      <c r="AA799" s="4">
        <f>C799+I799-L799-O799-U799-X799-R799</f>
        <v>0</v>
      </c>
      <c r="AB799" s="7">
        <v>45427</v>
      </c>
    </row>
    <row r="800" spans="1:28" ht="15.75" hidden="1" x14ac:dyDescent="0.25">
      <c r="A800" s="29">
        <v>45427</v>
      </c>
      <c r="B800" s="72" t="s">
        <v>569</v>
      </c>
      <c r="C800" s="25"/>
      <c r="D800" s="25" t="s">
        <v>46</v>
      </c>
      <c r="E800" s="25" t="s">
        <v>108</v>
      </c>
      <c r="F800" s="25">
        <v>800</v>
      </c>
      <c r="G800" s="25" t="s">
        <v>34</v>
      </c>
      <c r="H800" s="25">
        <v>2000</v>
      </c>
      <c r="I800" s="11">
        <f t="shared" si="129"/>
        <v>1600000</v>
      </c>
      <c r="J800" s="31" t="s">
        <v>312</v>
      </c>
      <c r="K800" s="11" t="s">
        <v>1444</v>
      </c>
      <c r="L800" s="4">
        <f t="shared" si="130"/>
        <v>0</v>
      </c>
      <c r="M800" s="4"/>
      <c r="N800" s="4"/>
      <c r="O800" s="4">
        <f t="shared" si="131"/>
        <v>1600000</v>
      </c>
      <c r="P800" s="4">
        <v>1600000</v>
      </c>
      <c r="Q800" s="4"/>
      <c r="R800" s="4">
        <f t="shared" si="132"/>
        <v>0</v>
      </c>
      <c r="S800" s="4"/>
      <c r="T800" s="4"/>
      <c r="U800" s="4">
        <f t="shared" si="133"/>
        <v>0</v>
      </c>
      <c r="V800" s="4"/>
      <c r="W800" s="4"/>
      <c r="X800" s="4">
        <f t="shared" si="134"/>
        <v>0</v>
      </c>
      <c r="Y800" s="4"/>
      <c r="Z800" s="4"/>
      <c r="AA800" s="4">
        <f>C800+I800-L800-O800-U800-X800-R800</f>
        <v>0</v>
      </c>
      <c r="AB800" s="7">
        <v>45427</v>
      </c>
    </row>
    <row r="801" spans="1:28" ht="15.75" hidden="1" x14ac:dyDescent="0.25">
      <c r="A801" s="29">
        <v>45427</v>
      </c>
      <c r="B801" s="72" t="s">
        <v>243</v>
      </c>
      <c r="C801" s="25"/>
      <c r="D801" s="25" t="s">
        <v>46</v>
      </c>
      <c r="E801" s="25" t="s">
        <v>127</v>
      </c>
      <c r="F801" s="25">
        <v>10</v>
      </c>
      <c r="G801" s="25" t="s">
        <v>39</v>
      </c>
      <c r="H801" s="25">
        <v>65000</v>
      </c>
      <c r="I801" s="11">
        <f t="shared" si="129"/>
        <v>650000</v>
      </c>
      <c r="J801" s="31" t="s">
        <v>324</v>
      </c>
      <c r="K801" s="11"/>
      <c r="L801" s="4">
        <f t="shared" si="130"/>
        <v>0</v>
      </c>
      <c r="M801" s="4"/>
      <c r="N801" s="4"/>
      <c r="O801" s="4">
        <f t="shared" si="131"/>
        <v>0</v>
      </c>
      <c r="P801" s="4"/>
      <c r="Q801" s="4"/>
      <c r="R801" s="4">
        <f t="shared" si="132"/>
        <v>0</v>
      </c>
      <c r="S801" s="4"/>
      <c r="T801" s="4"/>
      <c r="U801" s="4">
        <f t="shared" si="133"/>
        <v>650000</v>
      </c>
      <c r="V801" s="4">
        <v>650000</v>
      </c>
      <c r="W801" s="4"/>
      <c r="X801" s="4">
        <f t="shared" si="134"/>
        <v>0</v>
      </c>
      <c r="Y801" s="4"/>
      <c r="Z801" s="4"/>
      <c r="AA801" s="4">
        <f>C801+I801-L801-O801-U801-X801-R801</f>
        <v>0</v>
      </c>
      <c r="AB801" s="7">
        <v>45428</v>
      </c>
    </row>
    <row r="802" spans="1:28" ht="15.75" hidden="1" x14ac:dyDescent="0.25">
      <c r="A802" s="29">
        <v>45427</v>
      </c>
      <c r="B802" s="72" t="s">
        <v>243</v>
      </c>
      <c r="C802" s="25"/>
      <c r="D802" s="25" t="s">
        <v>46</v>
      </c>
      <c r="E802" s="25" t="s">
        <v>150</v>
      </c>
      <c r="F802" s="25">
        <v>10</v>
      </c>
      <c r="G802" s="25" t="s">
        <v>77</v>
      </c>
      <c r="H802" s="25">
        <v>50000</v>
      </c>
      <c r="I802" s="11">
        <f t="shared" si="129"/>
        <v>500000</v>
      </c>
      <c r="J802" s="31" t="s">
        <v>324</v>
      </c>
      <c r="K802" s="11"/>
      <c r="L802" s="4">
        <f t="shared" si="130"/>
        <v>0</v>
      </c>
      <c r="M802" s="4"/>
      <c r="N802" s="4"/>
      <c r="O802" s="4">
        <f t="shared" si="131"/>
        <v>0</v>
      </c>
      <c r="P802" s="4"/>
      <c r="Q802" s="4"/>
      <c r="R802" s="4">
        <f t="shared" si="132"/>
        <v>0</v>
      </c>
      <c r="S802" s="4"/>
      <c r="T802" s="4"/>
      <c r="U802" s="4">
        <f t="shared" si="133"/>
        <v>500000</v>
      </c>
      <c r="V802" s="4">
        <v>500000</v>
      </c>
      <c r="W802" s="4"/>
      <c r="X802" s="4">
        <f t="shared" si="134"/>
        <v>0</v>
      </c>
      <c r="Y802" s="4"/>
      <c r="Z802" s="4"/>
      <c r="AA802" s="4">
        <f>C802+I802-L802-O802-U802-X802-R802</f>
        <v>0</v>
      </c>
      <c r="AB802" s="7">
        <v>45428</v>
      </c>
    </row>
    <row r="803" spans="1:28" ht="15.75" hidden="1" x14ac:dyDescent="0.25">
      <c r="A803" s="24">
        <v>45427</v>
      </c>
      <c r="B803" s="72" t="s">
        <v>568</v>
      </c>
      <c r="C803" s="25"/>
      <c r="D803" s="25" t="s">
        <v>46</v>
      </c>
      <c r="E803" s="25" t="s">
        <v>298</v>
      </c>
      <c r="F803" s="25">
        <v>200</v>
      </c>
      <c r="G803" s="25" t="s">
        <v>34</v>
      </c>
      <c r="H803" s="25">
        <v>4000</v>
      </c>
      <c r="I803" s="11">
        <f t="shared" si="129"/>
        <v>800000</v>
      </c>
      <c r="J803" s="31" t="s">
        <v>324</v>
      </c>
      <c r="K803" s="11"/>
      <c r="L803" s="4">
        <f t="shared" si="130"/>
        <v>800000</v>
      </c>
      <c r="M803" s="4">
        <v>800000</v>
      </c>
      <c r="N803" s="4"/>
      <c r="O803" s="4">
        <f t="shared" si="131"/>
        <v>0</v>
      </c>
      <c r="P803" s="4"/>
      <c r="Q803" s="4"/>
      <c r="R803" s="4">
        <f t="shared" si="132"/>
        <v>0</v>
      </c>
      <c r="S803" s="4"/>
      <c r="T803" s="4"/>
      <c r="U803" s="4">
        <f t="shared" si="133"/>
        <v>0</v>
      </c>
      <c r="V803" s="4"/>
      <c r="W803" s="4"/>
      <c r="X803" s="4">
        <f t="shared" si="134"/>
        <v>0</v>
      </c>
      <c r="Y803" s="4"/>
      <c r="Z803" s="4"/>
      <c r="AA803" s="4">
        <f>C803+I803-L803-O803-U803-X803-R803</f>
        <v>0</v>
      </c>
      <c r="AB803" s="7">
        <v>45427</v>
      </c>
    </row>
    <row r="804" spans="1:28" ht="15.75" hidden="1" x14ac:dyDescent="0.25">
      <c r="A804" s="29">
        <v>45427</v>
      </c>
      <c r="B804" s="72" t="s">
        <v>739</v>
      </c>
      <c r="C804" s="25"/>
      <c r="D804" s="25" t="s">
        <v>46</v>
      </c>
      <c r="E804" s="25" t="s">
        <v>201</v>
      </c>
      <c r="F804" s="25">
        <v>2</v>
      </c>
      <c r="G804" s="25" t="s">
        <v>48</v>
      </c>
      <c r="H804" s="25">
        <v>11513000</v>
      </c>
      <c r="I804" s="11">
        <f t="shared" si="129"/>
        <v>23026000</v>
      </c>
      <c r="J804" s="31" t="s">
        <v>312</v>
      </c>
      <c r="K804" s="11"/>
      <c r="L804" s="4">
        <f t="shared" si="130"/>
        <v>0</v>
      </c>
      <c r="M804" s="4"/>
      <c r="N804" s="4"/>
      <c r="O804" s="4">
        <f t="shared" si="131"/>
        <v>23026000</v>
      </c>
      <c r="P804" s="4">
        <v>23026000</v>
      </c>
      <c r="Q804" s="4"/>
      <c r="R804" s="4">
        <f t="shared" si="132"/>
        <v>0</v>
      </c>
      <c r="S804" s="4"/>
      <c r="T804" s="4"/>
      <c r="U804" s="4">
        <f t="shared" si="133"/>
        <v>0</v>
      </c>
      <c r="V804" s="4"/>
      <c r="W804" s="4"/>
      <c r="X804" s="4">
        <f t="shared" si="134"/>
        <v>0</v>
      </c>
      <c r="Y804" s="4"/>
      <c r="Z804" s="4"/>
      <c r="AA804" s="4">
        <f>C804+I804-L804-O804-U804-X804-R804</f>
        <v>0</v>
      </c>
      <c r="AB804" s="7">
        <v>45433</v>
      </c>
    </row>
    <row r="805" spans="1:28" ht="15.75" hidden="1" x14ac:dyDescent="0.25">
      <c r="A805" s="24">
        <v>45427</v>
      </c>
      <c r="B805" s="72" t="s">
        <v>568</v>
      </c>
      <c r="C805" s="25"/>
      <c r="D805" s="25" t="s">
        <v>46</v>
      </c>
      <c r="E805" s="25" t="s">
        <v>298</v>
      </c>
      <c r="F805" s="25">
        <v>200</v>
      </c>
      <c r="G805" s="25" t="s">
        <v>34</v>
      </c>
      <c r="H805" s="25">
        <v>4000</v>
      </c>
      <c r="I805" s="11">
        <f t="shared" si="129"/>
        <v>800000</v>
      </c>
      <c r="J805" s="31" t="s">
        <v>324</v>
      </c>
      <c r="K805" s="11"/>
      <c r="L805" s="4">
        <f t="shared" si="130"/>
        <v>0</v>
      </c>
      <c r="M805" s="4"/>
      <c r="N805" s="4"/>
      <c r="O805" s="4">
        <f t="shared" si="131"/>
        <v>0</v>
      </c>
      <c r="P805" s="4"/>
      <c r="Q805" s="4"/>
      <c r="R805" s="4">
        <f t="shared" si="132"/>
        <v>0</v>
      </c>
      <c r="S805" s="4"/>
      <c r="T805" s="4"/>
      <c r="U805" s="4">
        <f t="shared" si="133"/>
        <v>800000</v>
      </c>
      <c r="V805" s="4">
        <v>800000</v>
      </c>
      <c r="W805" s="4"/>
      <c r="X805" s="4">
        <f t="shared" si="134"/>
        <v>0</v>
      </c>
      <c r="Y805" s="4"/>
      <c r="Z805" s="4"/>
      <c r="AA805" s="4">
        <f>C805+I805-L805-O805-U805-X805-R805</f>
        <v>0</v>
      </c>
      <c r="AB805" s="7">
        <v>45427</v>
      </c>
    </row>
    <row r="806" spans="1:28" ht="15.75" hidden="1" x14ac:dyDescent="0.25">
      <c r="A806" s="29">
        <v>45428</v>
      </c>
      <c r="B806" s="73" t="s">
        <v>1425</v>
      </c>
      <c r="C806" s="27"/>
      <c r="D806" s="27" t="s">
        <v>52</v>
      </c>
      <c r="E806" s="27" t="s">
        <v>135</v>
      </c>
      <c r="F806" s="27">
        <v>1</v>
      </c>
      <c r="G806" s="27" t="s">
        <v>48</v>
      </c>
      <c r="H806" s="27">
        <v>160000</v>
      </c>
      <c r="I806" s="11">
        <f t="shared" ref="I806:I851" si="135">F806*H806</f>
        <v>160000</v>
      </c>
      <c r="J806" s="32" t="s">
        <v>312</v>
      </c>
      <c r="K806" s="11"/>
      <c r="L806" s="4">
        <f>M806+N806</f>
        <v>0</v>
      </c>
      <c r="M806" s="4"/>
      <c r="N806" s="4"/>
      <c r="O806" s="4">
        <f>P806+Q806</f>
        <v>160000</v>
      </c>
      <c r="P806" s="4">
        <v>160000</v>
      </c>
      <c r="Q806" s="4"/>
      <c r="R806" s="4">
        <f>S806+T806</f>
        <v>0</v>
      </c>
      <c r="S806" s="4"/>
      <c r="T806" s="4"/>
      <c r="U806" s="4">
        <f>V806+W806</f>
        <v>0</v>
      </c>
      <c r="V806" s="4"/>
      <c r="W806" s="4"/>
      <c r="X806" s="4">
        <f>Y806+Z806</f>
        <v>0</v>
      </c>
      <c r="Y806" s="4"/>
      <c r="Z806" s="4"/>
      <c r="AA806" s="4">
        <f>C806+I806-L806-O806-U806-X806-R806</f>
        <v>0</v>
      </c>
      <c r="AB806" s="7">
        <v>45425</v>
      </c>
    </row>
    <row r="807" spans="1:28" ht="15.75" hidden="1" x14ac:dyDescent="0.25">
      <c r="A807" s="29">
        <v>45428</v>
      </c>
      <c r="B807" s="73" t="s">
        <v>1425</v>
      </c>
      <c r="C807" s="25"/>
      <c r="D807" s="27" t="s">
        <v>52</v>
      </c>
      <c r="E807" s="25" t="s">
        <v>498</v>
      </c>
      <c r="F807" s="25">
        <v>1</v>
      </c>
      <c r="G807" s="25" t="s">
        <v>48</v>
      </c>
      <c r="H807" s="25">
        <v>480000</v>
      </c>
      <c r="I807" s="11">
        <f t="shared" si="135"/>
        <v>480000</v>
      </c>
      <c r="J807" s="31" t="s">
        <v>312</v>
      </c>
      <c r="K807" s="11"/>
      <c r="L807" s="4">
        <f t="shared" ref="L807:L851" si="136">M807+N807</f>
        <v>0</v>
      </c>
      <c r="M807" s="4"/>
      <c r="N807" s="4"/>
      <c r="O807" s="4">
        <f t="shared" ref="O807:O851" si="137">P807+Q807</f>
        <v>480000</v>
      </c>
      <c r="P807" s="4">
        <v>480000</v>
      </c>
      <c r="Q807" s="4"/>
      <c r="R807" s="4">
        <f t="shared" ref="R807:R851" si="138">S807+T807</f>
        <v>0</v>
      </c>
      <c r="S807" s="4"/>
      <c r="T807" s="4"/>
      <c r="U807" s="4">
        <f t="shared" ref="U807:U851" si="139">V807+W807</f>
        <v>0</v>
      </c>
      <c r="V807" s="4"/>
      <c r="W807" s="4"/>
      <c r="X807" s="4">
        <f t="shared" ref="X807:X851" si="140">Y807+Z807</f>
        <v>0</v>
      </c>
      <c r="Y807" s="4"/>
      <c r="Z807" s="4"/>
      <c r="AA807" s="4">
        <f>C807+I807-L807-O807-U807-X807-R807</f>
        <v>0</v>
      </c>
      <c r="AB807" s="7">
        <v>45425</v>
      </c>
    </row>
    <row r="808" spans="1:28" ht="15.75" hidden="1" x14ac:dyDescent="0.25">
      <c r="A808" s="29">
        <v>45428</v>
      </c>
      <c r="B808" s="25" t="s">
        <v>107</v>
      </c>
      <c r="C808" s="25"/>
      <c r="D808" s="25" t="s">
        <v>46</v>
      </c>
      <c r="E808" s="25" t="s">
        <v>120</v>
      </c>
      <c r="F808" s="25">
        <v>100.1</v>
      </c>
      <c r="G808" s="25" t="s">
        <v>39</v>
      </c>
      <c r="H808" s="25">
        <v>47000</v>
      </c>
      <c r="I808" s="11">
        <f t="shared" si="135"/>
        <v>4704700</v>
      </c>
      <c r="J808" s="31" t="s">
        <v>324</v>
      </c>
      <c r="K808" s="11"/>
      <c r="L808" s="4">
        <f t="shared" si="136"/>
        <v>4704700</v>
      </c>
      <c r="M808" s="4">
        <v>1392000</v>
      </c>
      <c r="N808" s="4">
        <v>3312700</v>
      </c>
      <c r="O808" s="4">
        <f t="shared" si="137"/>
        <v>0</v>
      </c>
      <c r="P808" s="4"/>
      <c r="Q808" s="4"/>
      <c r="R808" s="4">
        <f t="shared" si="138"/>
        <v>0</v>
      </c>
      <c r="S808" s="4"/>
      <c r="T808" s="4"/>
      <c r="U808" s="4">
        <f t="shared" si="139"/>
        <v>0</v>
      </c>
      <c r="V808" s="4"/>
      <c r="W808" s="4"/>
      <c r="X808" s="4">
        <f t="shared" si="140"/>
        <v>0</v>
      </c>
      <c r="Y808" s="4"/>
      <c r="Z808" s="4"/>
      <c r="AA808" s="4">
        <f>C808+I808-L808-O808-U808-X808-R808</f>
        <v>0</v>
      </c>
      <c r="AB808" s="7">
        <v>45434</v>
      </c>
    </row>
    <row r="809" spans="1:28" ht="15.75" hidden="1" x14ac:dyDescent="0.25">
      <c r="A809" s="29">
        <v>45428</v>
      </c>
      <c r="B809" s="25" t="s">
        <v>107</v>
      </c>
      <c r="C809" s="25"/>
      <c r="D809" s="25" t="s">
        <v>46</v>
      </c>
      <c r="E809" s="25" t="s">
        <v>103</v>
      </c>
      <c r="F809" s="25">
        <v>60.7</v>
      </c>
      <c r="G809" s="25" t="s">
        <v>39</v>
      </c>
      <c r="H809" s="25">
        <v>47000</v>
      </c>
      <c r="I809" s="11">
        <f t="shared" si="135"/>
        <v>2852900</v>
      </c>
      <c r="J809" s="31" t="s">
        <v>324</v>
      </c>
      <c r="K809" s="11"/>
      <c r="L809" s="4">
        <f t="shared" si="136"/>
        <v>2852900</v>
      </c>
      <c r="M809" s="4"/>
      <c r="N809" s="4">
        <v>2852900</v>
      </c>
      <c r="O809" s="4">
        <f t="shared" si="137"/>
        <v>0</v>
      </c>
      <c r="P809" s="4"/>
      <c r="Q809" s="4"/>
      <c r="R809" s="4">
        <f t="shared" si="138"/>
        <v>0</v>
      </c>
      <c r="S809" s="4"/>
      <c r="T809" s="4"/>
      <c r="U809" s="4">
        <f t="shared" si="139"/>
        <v>0</v>
      </c>
      <c r="V809" s="4"/>
      <c r="W809" s="4"/>
      <c r="X809" s="4">
        <f t="shared" si="140"/>
        <v>0</v>
      </c>
      <c r="Y809" s="4"/>
      <c r="Z809" s="4"/>
      <c r="AA809" s="4">
        <f>C809+I809-L809-O809-U809-X809-R809</f>
        <v>0</v>
      </c>
      <c r="AB809" s="7">
        <v>45434</v>
      </c>
    </row>
    <row r="810" spans="1:28" ht="15.75" hidden="1" x14ac:dyDescent="0.25">
      <c r="A810" s="29">
        <v>45428</v>
      </c>
      <c r="B810" s="25" t="s">
        <v>107</v>
      </c>
      <c r="C810" s="25"/>
      <c r="D810" s="25" t="s">
        <v>46</v>
      </c>
      <c r="E810" s="25" t="s">
        <v>81</v>
      </c>
      <c r="F810" s="25">
        <v>95.4</v>
      </c>
      <c r="G810" s="25" t="s">
        <v>39</v>
      </c>
      <c r="H810" s="25">
        <v>47000</v>
      </c>
      <c r="I810" s="11">
        <f t="shared" si="135"/>
        <v>4483800</v>
      </c>
      <c r="J810" s="31" t="s">
        <v>324</v>
      </c>
      <c r="K810" s="11"/>
      <c r="L810" s="4">
        <f t="shared" si="136"/>
        <v>4483800</v>
      </c>
      <c r="M810" s="4"/>
      <c r="N810" s="4">
        <v>4483800</v>
      </c>
      <c r="O810" s="4">
        <f t="shared" si="137"/>
        <v>0</v>
      </c>
      <c r="P810" s="4"/>
      <c r="Q810" s="4"/>
      <c r="R810" s="4">
        <f t="shared" si="138"/>
        <v>0</v>
      </c>
      <c r="S810" s="4"/>
      <c r="T810" s="4"/>
      <c r="U810" s="4">
        <f t="shared" si="139"/>
        <v>0</v>
      </c>
      <c r="V810" s="4"/>
      <c r="W810" s="4"/>
      <c r="X810" s="4">
        <f t="shared" si="140"/>
        <v>0</v>
      </c>
      <c r="Y810" s="4"/>
      <c r="Z810" s="4"/>
      <c r="AA810" s="4">
        <f>C810+I810-L810-O810-U810-X810-R810</f>
        <v>0</v>
      </c>
      <c r="AB810" s="7">
        <v>45434</v>
      </c>
    </row>
    <row r="811" spans="1:28" ht="15.75" hidden="1" x14ac:dyDescent="0.25">
      <c r="A811" s="29">
        <v>45428</v>
      </c>
      <c r="B811" s="72" t="s">
        <v>107</v>
      </c>
      <c r="C811" s="25"/>
      <c r="D811" s="25" t="s">
        <v>46</v>
      </c>
      <c r="E811" s="25" t="s">
        <v>1137</v>
      </c>
      <c r="F811" s="25">
        <v>4000</v>
      </c>
      <c r="G811" s="25" t="s">
        <v>34</v>
      </c>
      <c r="H811" s="25">
        <v>795</v>
      </c>
      <c r="I811" s="11">
        <f t="shared" si="135"/>
        <v>3180000</v>
      </c>
      <c r="J811" s="31" t="s">
        <v>324</v>
      </c>
      <c r="K811" s="11"/>
      <c r="L811" s="4">
        <f t="shared" si="136"/>
        <v>3180000</v>
      </c>
      <c r="M811" s="4"/>
      <c r="N811" s="4">
        <v>3180000</v>
      </c>
      <c r="O811" s="4">
        <f t="shared" si="137"/>
        <v>0</v>
      </c>
      <c r="P811" s="4"/>
      <c r="Q811" s="4"/>
      <c r="R811" s="4">
        <f t="shared" si="138"/>
        <v>0</v>
      </c>
      <c r="S811" s="4"/>
      <c r="T811" s="4"/>
      <c r="U811" s="4">
        <f t="shared" si="139"/>
        <v>0</v>
      </c>
      <c r="V811" s="4"/>
      <c r="W811" s="4"/>
      <c r="X811" s="4">
        <f t="shared" si="140"/>
        <v>0</v>
      </c>
      <c r="Y811" s="4"/>
      <c r="Z811" s="4"/>
      <c r="AA811" s="4">
        <f>C811+I811-L811-O811-U811-X811-R811</f>
        <v>0</v>
      </c>
      <c r="AB811" s="7">
        <v>45434</v>
      </c>
    </row>
    <row r="812" spans="1:28" ht="15.75" hidden="1" x14ac:dyDescent="0.25">
      <c r="A812" s="29">
        <v>45428</v>
      </c>
      <c r="B812" s="25" t="s">
        <v>107</v>
      </c>
      <c r="C812" s="25"/>
      <c r="D812" s="25" t="s">
        <v>46</v>
      </c>
      <c r="E812" s="25" t="s">
        <v>534</v>
      </c>
      <c r="F812" s="25">
        <v>625</v>
      </c>
      <c r="G812" s="25" t="s">
        <v>34</v>
      </c>
      <c r="H812" s="25">
        <v>3510</v>
      </c>
      <c r="I812" s="11">
        <f t="shared" si="135"/>
        <v>2193750</v>
      </c>
      <c r="J812" s="31" t="s">
        <v>324</v>
      </c>
      <c r="K812" s="11"/>
      <c r="L812" s="4">
        <f t="shared" si="136"/>
        <v>2193750</v>
      </c>
      <c r="M812" s="4"/>
      <c r="N812" s="4">
        <v>2193750</v>
      </c>
      <c r="O812" s="4">
        <f t="shared" si="137"/>
        <v>0</v>
      </c>
      <c r="P812" s="4"/>
      <c r="Q812" s="4"/>
      <c r="R812" s="4">
        <f t="shared" si="138"/>
        <v>0</v>
      </c>
      <c r="S812" s="4"/>
      <c r="T812" s="4"/>
      <c r="U812" s="4">
        <f t="shared" si="139"/>
        <v>0</v>
      </c>
      <c r="V812" s="4"/>
      <c r="W812" s="4"/>
      <c r="X812" s="4">
        <f t="shared" si="140"/>
        <v>0</v>
      </c>
      <c r="Y812" s="4"/>
      <c r="Z812" s="4"/>
      <c r="AA812" s="4">
        <f>C812+I812-L812-O812-U812-X812-R812</f>
        <v>0</v>
      </c>
      <c r="AB812" s="7">
        <v>45434</v>
      </c>
    </row>
    <row r="813" spans="1:28" ht="15.75" hidden="1" x14ac:dyDescent="0.25">
      <c r="A813" s="29">
        <v>45428</v>
      </c>
      <c r="B813" s="72" t="s">
        <v>107</v>
      </c>
      <c r="C813" s="25"/>
      <c r="D813" s="25" t="s">
        <v>46</v>
      </c>
      <c r="E813" s="25" t="s">
        <v>395</v>
      </c>
      <c r="F813" s="25">
        <v>10000</v>
      </c>
      <c r="G813" s="25" t="s">
        <v>34</v>
      </c>
      <c r="H813" s="25">
        <v>980</v>
      </c>
      <c r="I813" s="11">
        <f t="shared" si="135"/>
        <v>9800000</v>
      </c>
      <c r="J813" s="31" t="s">
        <v>324</v>
      </c>
      <c r="K813" s="11"/>
      <c r="L813" s="4">
        <f t="shared" si="136"/>
        <v>9800000</v>
      </c>
      <c r="M813" s="4"/>
      <c r="N813" s="4">
        <v>9800000</v>
      </c>
      <c r="O813" s="4">
        <f t="shared" si="137"/>
        <v>0</v>
      </c>
      <c r="P813" s="4"/>
      <c r="Q813" s="4"/>
      <c r="R813" s="4">
        <f t="shared" si="138"/>
        <v>0</v>
      </c>
      <c r="S813" s="4"/>
      <c r="T813" s="4"/>
      <c r="U813" s="4">
        <f t="shared" si="139"/>
        <v>0</v>
      </c>
      <c r="V813" s="4"/>
      <c r="W813" s="4"/>
      <c r="X813" s="4">
        <f t="shared" si="140"/>
        <v>0</v>
      </c>
      <c r="Y813" s="4"/>
      <c r="Z813" s="4"/>
      <c r="AA813" s="4">
        <f>C813+I813-L813-O813-U813-X813-R813</f>
        <v>0</v>
      </c>
      <c r="AB813" s="7">
        <v>45434</v>
      </c>
    </row>
    <row r="814" spans="1:28" ht="15.75" hidden="1" x14ac:dyDescent="0.25">
      <c r="A814" s="29">
        <v>45428</v>
      </c>
      <c r="B814" s="72" t="s">
        <v>166</v>
      </c>
      <c r="C814" s="25"/>
      <c r="D814" s="25" t="s">
        <v>46</v>
      </c>
      <c r="E814" s="25" t="s">
        <v>50</v>
      </c>
      <c r="F814" s="25">
        <v>900</v>
      </c>
      <c r="G814" s="25" t="s">
        <v>34</v>
      </c>
      <c r="H814" s="25">
        <v>3885</v>
      </c>
      <c r="I814" s="11">
        <f t="shared" si="135"/>
        <v>3496500</v>
      </c>
      <c r="J814" s="38" t="s">
        <v>78</v>
      </c>
      <c r="K814" s="11" t="s">
        <v>1439</v>
      </c>
      <c r="L814" s="4">
        <f t="shared" si="136"/>
        <v>0</v>
      </c>
      <c r="M814" s="4"/>
      <c r="N814" s="4"/>
      <c r="O814" s="4">
        <f t="shared" si="137"/>
        <v>496000</v>
      </c>
      <c r="P814" s="4">
        <v>496000</v>
      </c>
      <c r="Q814" s="4"/>
      <c r="R814" s="4">
        <f t="shared" si="138"/>
        <v>0</v>
      </c>
      <c r="S814" s="4"/>
      <c r="T814" s="4"/>
      <c r="U814" s="4">
        <f t="shared" si="139"/>
        <v>0</v>
      </c>
      <c r="V814" s="4"/>
      <c r="W814" s="4"/>
      <c r="X814" s="4">
        <f t="shared" si="140"/>
        <v>0</v>
      </c>
      <c r="Y814" s="4"/>
      <c r="Z814" s="4"/>
      <c r="AA814" s="4">
        <f>C814+I814-L814-O814-U814-X814-R814</f>
        <v>3000500</v>
      </c>
      <c r="AB814" s="7">
        <v>45426</v>
      </c>
    </row>
    <row r="815" spans="1:28" ht="15.75" hidden="1" x14ac:dyDescent="0.25">
      <c r="A815" s="29">
        <v>45428</v>
      </c>
      <c r="B815" s="72" t="s">
        <v>166</v>
      </c>
      <c r="C815" s="25"/>
      <c r="D815" s="25" t="s">
        <v>46</v>
      </c>
      <c r="E815" s="25" t="s">
        <v>133</v>
      </c>
      <c r="F815" s="25">
        <v>600</v>
      </c>
      <c r="G815" s="25" t="s">
        <v>34</v>
      </c>
      <c r="H815" s="25">
        <v>3497</v>
      </c>
      <c r="I815" s="11">
        <f t="shared" si="135"/>
        <v>2098200</v>
      </c>
      <c r="J815" s="31" t="s">
        <v>312</v>
      </c>
      <c r="K815" s="11" t="s">
        <v>1439</v>
      </c>
      <c r="L815" s="4">
        <f t="shared" si="136"/>
        <v>0</v>
      </c>
      <c r="M815" s="4"/>
      <c r="N815" s="4"/>
      <c r="O815" s="4">
        <f t="shared" si="137"/>
        <v>2098200</v>
      </c>
      <c r="P815" s="4">
        <v>2098200</v>
      </c>
      <c r="Q815" s="4"/>
      <c r="R815" s="4">
        <f t="shared" si="138"/>
        <v>0</v>
      </c>
      <c r="S815" s="4"/>
      <c r="T815" s="4"/>
      <c r="U815" s="4">
        <f t="shared" si="139"/>
        <v>0</v>
      </c>
      <c r="V815" s="4"/>
      <c r="W815" s="4"/>
      <c r="X815" s="4">
        <f t="shared" si="140"/>
        <v>0</v>
      </c>
      <c r="Y815" s="4"/>
      <c r="Z815" s="4"/>
      <c r="AA815" s="4">
        <f>C815+I815-L815-O815-U815-X815-R815</f>
        <v>0</v>
      </c>
      <c r="AB815" s="7">
        <v>45426</v>
      </c>
    </row>
    <row r="816" spans="1:28" ht="15.75" hidden="1" x14ac:dyDescent="0.25">
      <c r="A816" s="29">
        <v>45428</v>
      </c>
      <c r="B816" s="72" t="s">
        <v>698</v>
      </c>
      <c r="C816" s="25"/>
      <c r="D816" s="25" t="s">
        <v>46</v>
      </c>
      <c r="E816" s="25" t="s">
        <v>89</v>
      </c>
      <c r="F816" s="25">
        <v>15</v>
      </c>
      <c r="G816" s="25" t="s">
        <v>39</v>
      </c>
      <c r="H816" s="25">
        <v>47000</v>
      </c>
      <c r="I816" s="11">
        <f t="shared" si="135"/>
        <v>705000</v>
      </c>
      <c r="J816" s="31" t="s">
        <v>312</v>
      </c>
      <c r="K816" s="11" t="s">
        <v>1459</v>
      </c>
      <c r="L816" s="4">
        <f t="shared" si="136"/>
        <v>0</v>
      </c>
      <c r="M816" s="4"/>
      <c r="N816" s="4"/>
      <c r="O816" s="4">
        <f t="shared" si="137"/>
        <v>705000</v>
      </c>
      <c r="P816" s="4">
        <v>705000</v>
      </c>
      <c r="Q816" s="4"/>
      <c r="R816" s="4">
        <f t="shared" si="138"/>
        <v>0</v>
      </c>
      <c r="S816" s="4"/>
      <c r="T816" s="4"/>
      <c r="U816" s="4">
        <f t="shared" si="139"/>
        <v>0</v>
      </c>
      <c r="V816" s="4"/>
      <c r="W816" s="4"/>
      <c r="X816" s="4">
        <f t="shared" si="140"/>
        <v>0</v>
      </c>
      <c r="Y816" s="4"/>
      <c r="Z816" s="4"/>
      <c r="AA816" s="4">
        <f>C816+I816-L816-O816-U816-X816-R816</f>
        <v>0</v>
      </c>
      <c r="AB816" s="7">
        <v>45428</v>
      </c>
    </row>
    <row r="817" spans="1:28" ht="15.75" hidden="1" x14ac:dyDescent="0.25">
      <c r="A817" s="29">
        <v>45428</v>
      </c>
      <c r="B817" s="72" t="s">
        <v>698</v>
      </c>
      <c r="C817" s="25"/>
      <c r="D817" s="25" t="s">
        <v>46</v>
      </c>
      <c r="E817" s="25" t="s">
        <v>115</v>
      </c>
      <c r="F817" s="25">
        <v>27.3</v>
      </c>
      <c r="G817" s="25" t="s">
        <v>39</v>
      </c>
      <c r="H817" s="25">
        <v>47000</v>
      </c>
      <c r="I817" s="11">
        <f t="shared" si="135"/>
        <v>1283100</v>
      </c>
      <c r="J817" s="31" t="s">
        <v>312</v>
      </c>
      <c r="K817" s="11" t="s">
        <v>1459</v>
      </c>
      <c r="L817" s="4">
        <f t="shared" si="136"/>
        <v>0</v>
      </c>
      <c r="M817" s="4"/>
      <c r="N817" s="4"/>
      <c r="O817" s="4">
        <f t="shared" si="137"/>
        <v>1283100</v>
      </c>
      <c r="P817" s="4">
        <v>1283100</v>
      </c>
      <c r="Q817" s="4"/>
      <c r="R817" s="4">
        <f t="shared" si="138"/>
        <v>0</v>
      </c>
      <c r="S817" s="4"/>
      <c r="T817" s="4"/>
      <c r="U817" s="4">
        <f t="shared" si="139"/>
        <v>0</v>
      </c>
      <c r="V817" s="4"/>
      <c r="W817" s="4"/>
      <c r="X817" s="4">
        <f t="shared" si="140"/>
        <v>0</v>
      </c>
      <c r="Y817" s="4"/>
      <c r="Z817" s="4"/>
      <c r="AA817" s="4">
        <f>C817+I817-L817-O817-U817-X817-R817</f>
        <v>0</v>
      </c>
      <c r="AB817" s="7">
        <v>45428</v>
      </c>
    </row>
    <row r="818" spans="1:28" ht="15.75" hidden="1" x14ac:dyDescent="0.25">
      <c r="A818" s="29">
        <v>45428</v>
      </c>
      <c r="B818" s="72" t="s">
        <v>698</v>
      </c>
      <c r="C818" s="25"/>
      <c r="D818" s="25" t="s">
        <v>46</v>
      </c>
      <c r="E818" s="25" t="s">
        <v>299</v>
      </c>
      <c r="F818" s="25">
        <v>15.8</v>
      </c>
      <c r="G818" s="25" t="s">
        <v>39</v>
      </c>
      <c r="H818" s="25">
        <v>47000</v>
      </c>
      <c r="I818" s="11">
        <f t="shared" si="135"/>
        <v>742600</v>
      </c>
      <c r="J818" s="31" t="s">
        <v>312</v>
      </c>
      <c r="K818" s="11" t="s">
        <v>1459</v>
      </c>
      <c r="L818" s="4">
        <f t="shared" si="136"/>
        <v>0</v>
      </c>
      <c r="M818" s="4"/>
      <c r="N818" s="4"/>
      <c r="O818" s="4">
        <f t="shared" si="137"/>
        <v>742600</v>
      </c>
      <c r="P818" s="4">
        <v>742600</v>
      </c>
      <c r="Q818" s="4"/>
      <c r="R818" s="4">
        <f t="shared" si="138"/>
        <v>0</v>
      </c>
      <c r="S818" s="4"/>
      <c r="T818" s="4"/>
      <c r="U818" s="4">
        <f t="shared" si="139"/>
        <v>0</v>
      </c>
      <c r="V818" s="4"/>
      <c r="W818" s="4"/>
      <c r="X818" s="4">
        <f t="shared" si="140"/>
        <v>0</v>
      </c>
      <c r="Y818" s="4"/>
      <c r="Z818" s="4"/>
      <c r="AA818" s="4">
        <f>C818+I818-L818-O818-U818-X818-R818</f>
        <v>0</v>
      </c>
      <c r="AB818" s="7">
        <v>45428</v>
      </c>
    </row>
    <row r="819" spans="1:28" ht="15.75" hidden="1" x14ac:dyDescent="0.25">
      <c r="A819" s="29">
        <v>45428</v>
      </c>
      <c r="B819" s="72" t="s">
        <v>698</v>
      </c>
      <c r="C819" s="25"/>
      <c r="D819" s="25" t="s">
        <v>46</v>
      </c>
      <c r="E819" s="25" t="s">
        <v>151</v>
      </c>
      <c r="F819" s="25">
        <v>1250</v>
      </c>
      <c r="G819" s="25" t="s">
        <v>34</v>
      </c>
      <c r="H819" s="25">
        <v>1830</v>
      </c>
      <c r="I819" s="11">
        <f t="shared" si="135"/>
        <v>2287500</v>
      </c>
      <c r="J819" s="31" t="s">
        <v>312</v>
      </c>
      <c r="K819" s="11" t="s">
        <v>1459</v>
      </c>
      <c r="L819" s="4">
        <f t="shared" si="136"/>
        <v>0</v>
      </c>
      <c r="M819" s="4"/>
      <c r="N819" s="4"/>
      <c r="O819" s="4">
        <f t="shared" si="137"/>
        <v>2287500</v>
      </c>
      <c r="P819" s="4">
        <v>2287500</v>
      </c>
      <c r="Q819" s="4"/>
      <c r="R819" s="4">
        <f t="shared" si="138"/>
        <v>0</v>
      </c>
      <c r="S819" s="4"/>
      <c r="T819" s="4"/>
      <c r="U819" s="4">
        <f t="shared" si="139"/>
        <v>0</v>
      </c>
      <c r="V819" s="4"/>
      <c r="W819" s="4"/>
      <c r="X819" s="4">
        <f t="shared" si="140"/>
        <v>0</v>
      </c>
      <c r="Y819" s="4"/>
      <c r="Z819" s="4"/>
      <c r="AA819" s="4">
        <f>C819+I819-L819-O819-U819-X819-R819</f>
        <v>0</v>
      </c>
      <c r="AB819" s="7">
        <v>45428</v>
      </c>
    </row>
    <row r="820" spans="1:28" ht="15.75" hidden="1" x14ac:dyDescent="0.25">
      <c r="A820" s="29">
        <v>45428</v>
      </c>
      <c r="B820" s="72" t="s">
        <v>698</v>
      </c>
      <c r="C820" s="25"/>
      <c r="D820" s="25" t="s">
        <v>46</v>
      </c>
      <c r="E820" s="25" t="s">
        <v>129</v>
      </c>
      <c r="F820" s="25">
        <v>4</v>
      </c>
      <c r="G820" s="25" t="s">
        <v>77</v>
      </c>
      <c r="H820" s="25">
        <v>65000</v>
      </c>
      <c r="I820" s="11">
        <f t="shared" si="135"/>
        <v>260000</v>
      </c>
      <c r="J820" s="31" t="s">
        <v>312</v>
      </c>
      <c r="K820" s="11" t="s">
        <v>1459</v>
      </c>
      <c r="L820" s="4">
        <f t="shared" si="136"/>
        <v>0</v>
      </c>
      <c r="M820" s="4"/>
      <c r="N820" s="4"/>
      <c r="O820" s="4">
        <f t="shared" si="137"/>
        <v>260000</v>
      </c>
      <c r="P820" s="4">
        <v>260000</v>
      </c>
      <c r="Q820" s="4"/>
      <c r="R820" s="4">
        <f t="shared" si="138"/>
        <v>0</v>
      </c>
      <c r="S820" s="4"/>
      <c r="T820" s="4"/>
      <c r="U820" s="4">
        <f t="shared" si="139"/>
        <v>0</v>
      </c>
      <c r="V820" s="4"/>
      <c r="W820" s="4"/>
      <c r="X820" s="4">
        <f t="shared" si="140"/>
        <v>0</v>
      </c>
      <c r="Y820" s="4"/>
      <c r="Z820" s="4"/>
      <c r="AA820" s="4">
        <f>C820+I820-L820-O820-U820-X820-R820</f>
        <v>0</v>
      </c>
      <c r="AB820" s="7">
        <v>45428</v>
      </c>
    </row>
    <row r="821" spans="1:28" ht="15.75" hidden="1" x14ac:dyDescent="0.25">
      <c r="A821" s="29">
        <v>45428</v>
      </c>
      <c r="B821" s="72" t="s">
        <v>90</v>
      </c>
      <c r="C821" s="25"/>
      <c r="D821" s="25" t="s">
        <v>46</v>
      </c>
      <c r="E821" s="25" t="s">
        <v>128</v>
      </c>
      <c r="F821" s="25">
        <v>100</v>
      </c>
      <c r="G821" s="25" t="s">
        <v>39</v>
      </c>
      <c r="H821" s="25">
        <v>88900</v>
      </c>
      <c r="I821" s="11">
        <f t="shared" si="135"/>
        <v>8890000</v>
      </c>
      <c r="J821" s="31" t="s">
        <v>312</v>
      </c>
      <c r="K821" s="11"/>
      <c r="L821" s="4">
        <f t="shared" si="136"/>
        <v>0</v>
      </c>
      <c r="M821" s="4"/>
      <c r="N821" s="4"/>
      <c r="O821" s="4">
        <f t="shared" si="137"/>
        <v>8890000</v>
      </c>
      <c r="P821" s="4">
        <v>8890000</v>
      </c>
      <c r="Q821" s="4"/>
      <c r="R821" s="4">
        <f t="shared" si="138"/>
        <v>0</v>
      </c>
      <c r="S821" s="4"/>
      <c r="T821" s="4"/>
      <c r="U821" s="4">
        <f t="shared" si="139"/>
        <v>0</v>
      </c>
      <c r="V821" s="4"/>
      <c r="W821" s="4"/>
      <c r="X821" s="4">
        <f t="shared" si="140"/>
        <v>0</v>
      </c>
      <c r="Y821" s="4"/>
      <c r="Z821" s="4"/>
      <c r="AA821" s="4">
        <f>C821+I821-L821-O821-U821-X821-R821</f>
        <v>0</v>
      </c>
      <c r="AB821" s="7">
        <v>45427</v>
      </c>
    </row>
    <row r="822" spans="1:28" ht="15.75" hidden="1" x14ac:dyDescent="0.25">
      <c r="A822" s="29">
        <v>45428</v>
      </c>
      <c r="B822" s="25" t="s">
        <v>548</v>
      </c>
      <c r="C822" s="25"/>
      <c r="D822" s="25" t="s">
        <v>46</v>
      </c>
      <c r="E822" s="25" t="s">
        <v>109</v>
      </c>
      <c r="F822" s="25">
        <v>1250</v>
      </c>
      <c r="G822" s="25" t="s">
        <v>34</v>
      </c>
      <c r="H822" s="25">
        <v>1090</v>
      </c>
      <c r="I822" s="11">
        <f t="shared" si="135"/>
        <v>1362500</v>
      </c>
      <c r="J822" s="31" t="s">
        <v>324</v>
      </c>
      <c r="K822" s="11"/>
      <c r="L822" s="4">
        <f t="shared" si="136"/>
        <v>0</v>
      </c>
      <c r="M822" s="4"/>
      <c r="N822" s="4"/>
      <c r="O822" s="4">
        <f t="shared" si="137"/>
        <v>1362500</v>
      </c>
      <c r="P822" s="4">
        <v>1362500</v>
      </c>
      <c r="Q822" s="4"/>
      <c r="R822" s="4">
        <f t="shared" si="138"/>
        <v>0</v>
      </c>
      <c r="S822" s="4"/>
      <c r="T822" s="4"/>
      <c r="U822" s="4">
        <f t="shared" si="139"/>
        <v>0</v>
      </c>
      <c r="V822" s="4"/>
      <c r="W822" s="4"/>
      <c r="X822" s="4">
        <f t="shared" si="140"/>
        <v>0</v>
      </c>
      <c r="Y822" s="4"/>
      <c r="Z822" s="4"/>
      <c r="AA822" s="4">
        <f>C822+I822-L822-O822-U822-X822-R822</f>
        <v>0</v>
      </c>
      <c r="AB822" s="7">
        <v>45442</v>
      </c>
    </row>
    <row r="823" spans="1:28" ht="15.75" hidden="1" x14ac:dyDescent="0.25">
      <c r="A823" s="29">
        <v>45428</v>
      </c>
      <c r="B823" s="25" t="s">
        <v>99</v>
      </c>
      <c r="C823" s="25"/>
      <c r="D823" s="25"/>
      <c r="E823" s="25" t="s">
        <v>102</v>
      </c>
      <c r="F823" s="25">
        <v>34.5</v>
      </c>
      <c r="G823" s="25" t="s">
        <v>39</v>
      </c>
      <c r="H823" s="25"/>
      <c r="I823" s="11">
        <f t="shared" si="135"/>
        <v>0</v>
      </c>
      <c r="J823" s="26" t="s">
        <v>28</v>
      </c>
      <c r="K823" s="11"/>
      <c r="L823" s="4">
        <f t="shared" si="136"/>
        <v>0</v>
      </c>
      <c r="M823" s="4"/>
      <c r="N823" s="4"/>
      <c r="O823" s="4">
        <f t="shared" si="137"/>
        <v>0</v>
      </c>
      <c r="P823" s="4"/>
      <c r="Q823" s="4"/>
      <c r="R823" s="4">
        <f t="shared" si="138"/>
        <v>0</v>
      </c>
      <c r="S823" s="4"/>
      <c r="T823" s="4"/>
      <c r="U823" s="4">
        <f t="shared" si="139"/>
        <v>0</v>
      </c>
      <c r="V823" s="4"/>
      <c r="W823" s="4"/>
      <c r="X823" s="4">
        <f t="shared" si="140"/>
        <v>0</v>
      </c>
      <c r="Y823" s="4"/>
      <c r="Z823" s="4"/>
      <c r="AA823" s="4">
        <f>C823+I823-L823-O823-U823-X823-R823</f>
        <v>0</v>
      </c>
      <c r="AB823" s="7"/>
    </row>
    <row r="824" spans="1:28" ht="15.75" hidden="1" x14ac:dyDescent="0.25">
      <c r="A824" s="29">
        <v>45428</v>
      </c>
      <c r="B824" s="72" t="s">
        <v>347</v>
      </c>
      <c r="C824" s="25"/>
      <c r="D824" s="25" t="s">
        <v>46</v>
      </c>
      <c r="E824" s="25" t="s">
        <v>348</v>
      </c>
      <c r="F824" s="25">
        <v>400</v>
      </c>
      <c r="G824" s="25" t="s">
        <v>34</v>
      </c>
      <c r="H824" s="25">
        <v>1150</v>
      </c>
      <c r="I824" s="11">
        <f t="shared" si="135"/>
        <v>460000</v>
      </c>
      <c r="J824" s="31" t="s">
        <v>324</v>
      </c>
      <c r="K824" s="11"/>
      <c r="L824" s="4">
        <f t="shared" si="136"/>
        <v>0</v>
      </c>
      <c r="M824" s="4"/>
      <c r="N824" s="4"/>
      <c r="O824" s="4">
        <f t="shared" si="137"/>
        <v>0</v>
      </c>
      <c r="P824" s="4"/>
      <c r="Q824" s="4"/>
      <c r="R824" s="4">
        <f t="shared" si="138"/>
        <v>460000</v>
      </c>
      <c r="S824" s="4">
        <v>460000</v>
      </c>
      <c r="T824" s="4"/>
      <c r="U824" s="4">
        <f t="shared" si="139"/>
        <v>0</v>
      </c>
      <c r="V824" s="4"/>
      <c r="W824" s="4"/>
      <c r="X824" s="4">
        <f t="shared" si="140"/>
        <v>0</v>
      </c>
      <c r="Y824" s="4"/>
      <c r="Z824" s="4"/>
      <c r="AA824" s="4">
        <f>C824+I824-L824-O824-U824-X824-R824</f>
        <v>0</v>
      </c>
      <c r="AB824" s="7">
        <v>45428</v>
      </c>
    </row>
    <row r="825" spans="1:28" ht="15.75" hidden="1" x14ac:dyDescent="0.25">
      <c r="A825" s="29">
        <v>45428</v>
      </c>
      <c r="B825" s="72" t="s">
        <v>96</v>
      </c>
      <c r="C825" s="25"/>
      <c r="D825" s="25" t="s">
        <v>46</v>
      </c>
      <c r="E825" s="25" t="s">
        <v>60</v>
      </c>
      <c r="F825" s="25">
        <v>1500</v>
      </c>
      <c r="G825" s="25" t="s">
        <v>34</v>
      </c>
      <c r="H825" s="25">
        <v>1420</v>
      </c>
      <c r="I825" s="11">
        <f t="shared" si="135"/>
        <v>2130000</v>
      </c>
      <c r="J825" s="31" t="s">
        <v>324</v>
      </c>
      <c r="K825" s="11"/>
      <c r="L825" s="4">
        <f t="shared" si="136"/>
        <v>2130000</v>
      </c>
      <c r="M825" s="4">
        <v>2130000</v>
      </c>
      <c r="N825" s="4"/>
      <c r="O825" s="4">
        <f t="shared" si="137"/>
        <v>0</v>
      </c>
      <c r="P825" s="4"/>
      <c r="Q825" s="4"/>
      <c r="R825" s="4">
        <f t="shared" si="138"/>
        <v>0</v>
      </c>
      <c r="S825" s="4"/>
      <c r="T825" s="4"/>
      <c r="U825" s="4">
        <f t="shared" si="139"/>
        <v>0</v>
      </c>
      <c r="V825" s="4"/>
      <c r="W825" s="4"/>
      <c r="X825" s="4">
        <f t="shared" si="140"/>
        <v>0</v>
      </c>
      <c r="Y825" s="4"/>
      <c r="Z825" s="4"/>
      <c r="AA825" s="4">
        <f>C825+I825-L825-O825-U825-X825-R825</f>
        <v>0</v>
      </c>
      <c r="AB825" s="7">
        <v>45434</v>
      </c>
    </row>
    <row r="826" spans="1:28" ht="15.75" hidden="1" x14ac:dyDescent="0.25">
      <c r="A826" s="29">
        <v>45428</v>
      </c>
      <c r="B826" s="25" t="s">
        <v>96</v>
      </c>
      <c r="C826" s="25"/>
      <c r="D826" s="25" t="s">
        <v>46</v>
      </c>
      <c r="E826" s="25" t="s">
        <v>58</v>
      </c>
      <c r="F826" s="25">
        <v>1000</v>
      </c>
      <c r="G826" s="25" t="s">
        <v>34</v>
      </c>
      <c r="H826" s="25">
        <v>2250</v>
      </c>
      <c r="I826" s="11">
        <f t="shared" si="135"/>
        <v>2250000</v>
      </c>
      <c r="J826" s="26" t="s">
        <v>28</v>
      </c>
      <c r="K826" s="11"/>
      <c r="L826" s="4">
        <f t="shared" si="136"/>
        <v>0</v>
      </c>
      <c r="M826" s="4"/>
      <c r="N826" s="4"/>
      <c r="O826" s="4">
        <f t="shared" si="137"/>
        <v>0</v>
      </c>
      <c r="P826" s="4"/>
      <c r="Q826" s="4"/>
      <c r="R826" s="4">
        <f t="shared" si="138"/>
        <v>0</v>
      </c>
      <c r="S826" s="4"/>
      <c r="T826" s="4"/>
      <c r="U826" s="4">
        <f t="shared" si="139"/>
        <v>0</v>
      </c>
      <c r="V826" s="4"/>
      <c r="W826" s="4"/>
      <c r="X826" s="4">
        <f t="shared" si="140"/>
        <v>0</v>
      </c>
      <c r="Y826" s="4"/>
      <c r="Z826" s="4"/>
      <c r="AA826" s="4">
        <f>C826+I826-L826-O826-U826-X826-R826</f>
        <v>2250000</v>
      </c>
      <c r="AB826" s="7"/>
    </row>
    <row r="827" spans="1:28" ht="15.75" hidden="1" x14ac:dyDescent="0.25">
      <c r="A827" s="29">
        <v>45428</v>
      </c>
      <c r="B827" s="72" t="s">
        <v>176</v>
      </c>
      <c r="C827" s="25"/>
      <c r="D827" s="25" t="s">
        <v>46</v>
      </c>
      <c r="E827" s="25" t="s">
        <v>128</v>
      </c>
      <c r="F827" s="25">
        <v>75</v>
      </c>
      <c r="G827" s="25" t="s">
        <v>39</v>
      </c>
      <c r="H827" s="25">
        <v>110000</v>
      </c>
      <c r="I827" s="11">
        <f t="shared" si="135"/>
        <v>8250000</v>
      </c>
      <c r="J827" s="31" t="s">
        <v>312</v>
      </c>
      <c r="K827" s="11"/>
      <c r="L827" s="4">
        <f t="shared" si="136"/>
        <v>0</v>
      </c>
      <c r="M827" s="4"/>
      <c r="N827" s="4"/>
      <c r="O827" s="4">
        <f t="shared" si="137"/>
        <v>8250000</v>
      </c>
      <c r="P827" s="4">
        <v>8250000</v>
      </c>
      <c r="Q827" s="4"/>
      <c r="R827" s="4">
        <f t="shared" si="138"/>
        <v>0</v>
      </c>
      <c r="S827" s="4"/>
      <c r="T827" s="4"/>
      <c r="U827" s="4">
        <f t="shared" si="139"/>
        <v>0</v>
      </c>
      <c r="V827" s="4"/>
      <c r="W827" s="4"/>
      <c r="X827" s="4">
        <f t="shared" si="140"/>
        <v>0</v>
      </c>
      <c r="Y827" s="4"/>
      <c r="Z827" s="4"/>
      <c r="AA827" s="4">
        <f>C827+I827-L827-O827-U827-X827-R827</f>
        <v>0</v>
      </c>
      <c r="AB827" s="7">
        <v>45428</v>
      </c>
    </row>
    <row r="828" spans="1:28" ht="15.75" hidden="1" x14ac:dyDescent="0.25">
      <c r="A828" s="29">
        <v>45428</v>
      </c>
      <c r="B828" s="72" t="s">
        <v>266</v>
      </c>
      <c r="C828" s="25"/>
      <c r="D828" s="25" t="s">
        <v>52</v>
      </c>
      <c r="E828" s="25" t="s">
        <v>358</v>
      </c>
      <c r="F828" s="25">
        <v>21.2</v>
      </c>
      <c r="G828" s="25" t="s">
        <v>39</v>
      </c>
      <c r="H828" s="25">
        <v>46000</v>
      </c>
      <c r="I828" s="11">
        <f t="shared" si="135"/>
        <v>975200</v>
      </c>
      <c r="J828" s="31" t="s">
        <v>312</v>
      </c>
      <c r="K828" s="11"/>
      <c r="L828" s="4">
        <f t="shared" si="136"/>
        <v>0</v>
      </c>
      <c r="M828" s="4"/>
      <c r="N828" s="4"/>
      <c r="O828" s="4">
        <f t="shared" si="137"/>
        <v>975200</v>
      </c>
      <c r="P828" s="4">
        <v>975200</v>
      </c>
      <c r="Q828" s="4"/>
      <c r="R828" s="4">
        <f t="shared" si="138"/>
        <v>0</v>
      </c>
      <c r="S828" s="4"/>
      <c r="T828" s="4"/>
      <c r="U828" s="4">
        <f t="shared" si="139"/>
        <v>0</v>
      </c>
      <c r="V828" s="4"/>
      <c r="W828" s="4"/>
      <c r="X828" s="4">
        <f t="shared" si="140"/>
        <v>0</v>
      </c>
      <c r="Y828" s="4"/>
      <c r="Z828" s="4"/>
      <c r="AA828" s="4">
        <f>C828+I828-L828-O828-U828-X828-R828</f>
        <v>0</v>
      </c>
      <c r="AB828" s="7">
        <v>45428</v>
      </c>
    </row>
    <row r="829" spans="1:28" ht="15.75" hidden="1" x14ac:dyDescent="0.25">
      <c r="A829" s="29">
        <v>45428</v>
      </c>
      <c r="B829" s="72" t="s">
        <v>266</v>
      </c>
      <c r="C829" s="25"/>
      <c r="D829" s="25" t="s">
        <v>52</v>
      </c>
      <c r="E829" s="25" t="s">
        <v>120</v>
      </c>
      <c r="F829" s="25">
        <v>25.5</v>
      </c>
      <c r="G829" s="25" t="s">
        <v>39</v>
      </c>
      <c r="H829" s="25">
        <v>46000</v>
      </c>
      <c r="I829" s="11">
        <f t="shared" si="135"/>
        <v>1173000</v>
      </c>
      <c r="J829" s="31" t="s">
        <v>312</v>
      </c>
      <c r="K829" s="11"/>
      <c r="L829" s="4">
        <f t="shared" si="136"/>
        <v>0</v>
      </c>
      <c r="M829" s="4"/>
      <c r="N829" s="4"/>
      <c r="O829" s="4">
        <f t="shared" si="137"/>
        <v>1173000</v>
      </c>
      <c r="P829" s="4">
        <v>1173000</v>
      </c>
      <c r="Q829" s="4"/>
      <c r="R829" s="4">
        <f t="shared" si="138"/>
        <v>0</v>
      </c>
      <c r="S829" s="4"/>
      <c r="T829" s="4"/>
      <c r="U829" s="4">
        <f t="shared" si="139"/>
        <v>0</v>
      </c>
      <c r="V829" s="4"/>
      <c r="W829" s="4"/>
      <c r="X829" s="4">
        <f t="shared" si="140"/>
        <v>0</v>
      </c>
      <c r="Y829" s="4"/>
      <c r="Z829" s="4"/>
      <c r="AA829" s="4">
        <f>C829+I829-L829-O829-U829-X829-R829</f>
        <v>0</v>
      </c>
      <c r="AB829" s="7">
        <v>45428</v>
      </c>
    </row>
    <row r="830" spans="1:28" ht="15.75" hidden="1" x14ac:dyDescent="0.25">
      <c r="A830" s="29">
        <v>45428</v>
      </c>
      <c r="B830" s="72" t="s">
        <v>592</v>
      </c>
      <c r="C830" s="25"/>
      <c r="D830" s="25" t="s">
        <v>52</v>
      </c>
      <c r="E830" s="25" t="s">
        <v>42</v>
      </c>
      <c r="F830" s="25">
        <v>1000</v>
      </c>
      <c r="G830" s="25" t="s">
        <v>34</v>
      </c>
      <c r="H830" s="25">
        <v>4000</v>
      </c>
      <c r="I830" s="11">
        <f t="shared" si="135"/>
        <v>4000000</v>
      </c>
      <c r="J830" s="31" t="s">
        <v>312</v>
      </c>
      <c r="K830" s="11" t="s">
        <v>1460</v>
      </c>
      <c r="L830" s="4">
        <f t="shared" si="136"/>
        <v>0</v>
      </c>
      <c r="M830" s="4"/>
      <c r="N830" s="4"/>
      <c r="O830" s="4">
        <f t="shared" si="137"/>
        <v>4000000</v>
      </c>
      <c r="P830" s="4">
        <v>4000000</v>
      </c>
      <c r="Q830" s="4"/>
      <c r="R830" s="4">
        <f t="shared" si="138"/>
        <v>0</v>
      </c>
      <c r="S830" s="4"/>
      <c r="T830" s="4"/>
      <c r="U830" s="4">
        <f t="shared" si="139"/>
        <v>0</v>
      </c>
      <c r="V830" s="4"/>
      <c r="W830" s="4"/>
      <c r="X830" s="4">
        <f t="shared" si="140"/>
        <v>0</v>
      </c>
      <c r="Y830" s="4"/>
      <c r="Z830" s="4"/>
      <c r="AA830" s="4">
        <f>C830+I830-L830-O830-U830-X830-R830</f>
        <v>0</v>
      </c>
      <c r="AB830" s="7">
        <v>45428</v>
      </c>
    </row>
    <row r="831" spans="1:28" ht="15.75" hidden="1" x14ac:dyDescent="0.25">
      <c r="A831" s="29">
        <v>45428</v>
      </c>
      <c r="B831" s="72" t="s">
        <v>743</v>
      </c>
      <c r="C831" s="25"/>
      <c r="D831" s="25" t="s">
        <v>46</v>
      </c>
      <c r="E831" s="25" t="s">
        <v>478</v>
      </c>
      <c r="F831" s="25">
        <v>7.5</v>
      </c>
      <c r="G831" s="25" t="s">
        <v>39</v>
      </c>
      <c r="H831" s="25">
        <v>115000</v>
      </c>
      <c r="I831" s="11">
        <f t="shared" si="135"/>
        <v>862500</v>
      </c>
      <c r="J831" s="31" t="s">
        <v>312</v>
      </c>
      <c r="K831" s="11"/>
      <c r="L831" s="4">
        <f t="shared" si="136"/>
        <v>0</v>
      </c>
      <c r="M831" s="4"/>
      <c r="N831" s="4"/>
      <c r="O831" s="4">
        <f t="shared" si="137"/>
        <v>862500</v>
      </c>
      <c r="P831" s="4">
        <v>862500</v>
      </c>
      <c r="Q831" s="4"/>
      <c r="R831" s="4">
        <f t="shared" si="138"/>
        <v>0</v>
      </c>
      <c r="S831" s="4"/>
      <c r="T831" s="4"/>
      <c r="U831" s="4">
        <f t="shared" si="139"/>
        <v>0</v>
      </c>
      <c r="V831" s="4"/>
      <c r="W831" s="4"/>
      <c r="X831" s="4">
        <f t="shared" si="140"/>
        <v>0</v>
      </c>
      <c r="Y831" s="4"/>
      <c r="Z831" s="4"/>
      <c r="AA831" s="4">
        <f>C831+I831-L831-O831-U831-X831-R831</f>
        <v>0</v>
      </c>
      <c r="AB831" s="7">
        <v>45429</v>
      </c>
    </row>
    <row r="832" spans="1:28" ht="15.75" hidden="1" x14ac:dyDescent="0.25">
      <c r="A832" s="29">
        <v>45428</v>
      </c>
      <c r="B832" s="72" t="s">
        <v>256</v>
      </c>
      <c r="C832" s="25"/>
      <c r="D832" s="25" t="s">
        <v>52</v>
      </c>
      <c r="E832" s="25" t="s">
        <v>127</v>
      </c>
      <c r="F832" s="25">
        <v>1</v>
      </c>
      <c r="G832" s="25" t="s">
        <v>39</v>
      </c>
      <c r="H832" s="25">
        <v>65000</v>
      </c>
      <c r="I832" s="11">
        <f t="shared" si="135"/>
        <v>65000</v>
      </c>
      <c r="J832" s="31" t="s">
        <v>324</v>
      </c>
      <c r="K832" s="11"/>
      <c r="L832" s="4">
        <f t="shared" si="136"/>
        <v>65000</v>
      </c>
      <c r="M832" s="4">
        <v>65000</v>
      </c>
      <c r="N832" s="4"/>
      <c r="O832" s="4">
        <f t="shared" si="137"/>
        <v>0</v>
      </c>
      <c r="P832" s="4"/>
      <c r="Q832" s="4"/>
      <c r="R832" s="4">
        <f t="shared" si="138"/>
        <v>0</v>
      </c>
      <c r="S832" s="4"/>
      <c r="T832" s="4"/>
      <c r="U832" s="4">
        <f t="shared" si="139"/>
        <v>0</v>
      </c>
      <c r="V832" s="4"/>
      <c r="W832" s="4"/>
      <c r="X832" s="4">
        <f t="shared" si="140"/>
        <v>0</v>
      </c>
      <c r="Y832" s="4"/>
      <c r="Z832" s="4"/>
      <c r="AA832" s="4">
        <f>C832+I832-L832-O832-U832-X832-R832</f>
        <v>0</v>
      </c>
      <c r="AB832" s="7">
        <v>45428</v>
      </c>
    </row>
    <row r="833" spans="1:28" ht="15.75" hidden="1" x14ac:dyDescent="0.25">
      <c r="A833" s="29">
        <v>45428</v>
      </c>
      <c r="B833" s="72" t="s">
        <v>256</v>
      </c>
      <c r="C833" s="25"/>
      <c r="D833" s="25" t="s">
        <v>52</v>
      </c>
      <c r="E833" s="25" t="s">
        <v>400</v>
      </c>
      <c r="F833" s="25">
        <v>2.5</v>
      </c>
      <c r="G833" s="25" t="s">
        <v>39</v>
      </c>
      <c r="H833" s="25">
        <v>87000</v>
      </c>
      <c r="I833" s="11">
        <f t="shared" si="135"/>
        <v>217500</v>
      </c>
      <c r="J833" s="31" t="s">
        <v>324</v>
      </c>
      <c r="K833" s="11"/>
      <c r="L833" s="4">
        <f t="shared" si="136"/>
        <v>217500</v>
      </c>
      <c r="M833" s="4">
        <v>217500</v>
      </c>
      <c r="N833" s="4"/>
      <c r="O833" s="4">
        <f t="shared" si="137"/>
        <v>0</v>
      </c>
      <c r="P833" s="4"/>
      <c r="Q833" s="4"/>
      <c r="R833" s="4">
        <f t="shared" si="138"/>
        <v>0</v>
      </c>
      <c r="S833" s="4"/>
      <c r="T833" s="4"/>
      <c r="U833" s="4">
        <f t="shared" si="139"/>
        <v>0</v>
      </c>
      <c r="V833" s="4"/>
      <c r="W833" s="4"/>
      <c r="X833" s="4">
        <f t="shared" si="140"/>
        <v>0</v>
      </c>
      <c r="Y833" s="4"/>
      <c r="Z833" s="4"/>
      <c r="AA833" s="4">
        <f>C833+I833-L833-O833-U833-X833-R833</f>
        <v>0</v>
      </c>
      <c r="AB833" s="7">
        <v>45428</v>
      </c>
    </row>
    <row r="834" spans="1:28" ht="15.75" hidden="1" x14ac:dyDescent="0.25">
      <c r="A834" s="29">
        <v>45428</v>
      </c>
      <c r="B834" s="72" t="s">
        <v>256</v>
      </c>
      <c r="C834" s="25"/>
      <c r="D834" s="25" t="s">
        <v>52</v>
      </c>
      <c r="E834" s="25" t="s">
        <v>217</v>
      </c>
      <c r="F834" s="25">
        <v>2.5</v>
      </c>
      <c r="G834" s="25" t="s">
        <v>39</v>
      </c>
      <c r="H834" s="25">
        <v>87000</v>
      </c>
      <c r="I834" s="11">
        <f t="shared" si="135"/>
        <v>217500</v>
      </c>
      <c r="J834" s="31" t="s">
        <v>324</v>
      </c>
      <c r="K834" s="11"/>
      <c r="L834" s="4">
        <f t="shared" si="136"/>
        <v>217500</v>
      </c>
      <c r="M834" s="4">
        <v>217500</v>
      </c>
      <c r="N834" s="4"/>
      <c r="O834" s="4">
        <f t="shared" si="137"/>
        <v>0</v>
      </c>
      <c r="P834" s="4"/>
      <c r="Q834" s="4"/>
      <c r="R834" s="4">
        <f t="shared" si="138"/>
        <v>0</v>
      </c>
      <c r="S834" s="4"/>
      <c r="T834" s="4"/>
      <c r="U834" s="4">
        <f t="shared" si="139"/>
        <v>0</v>
      </c>
      <c r="V834" s="4"/>
      <c r="W834" s="4"/>
      <c r="X834" s="4">
        <f t="shared" si="140"/>
        <v>0</v>
      </c>
      <c r="Y834" s="4"/>
      <c r="Z834" s="4"/>
      <c r="AA834" s="4">
        <f>C834+I834-L834-O834-U834-X834-R834</f>
        <v>0</v>
      </c>
      <c r="AB834" s="7">
        <v>45428</v>
      </c>
    </row>
    <row r="835" spans="1:28" ht="15.75" hidden="1" x14ac:dyDescent="0.25">
      <c r="A835" s="29">
        <v>45428</v>
      </c>
      <c r="B835" s="72" t="s">
        <v>256</v>
      </c>
      <c r="C835" s="25"/>
      <c r="D835" s="25" t="s">
        <v>52</v>
      </c>
      <c r="E835" s="25" t="s">
        <v>150</v>
      </c>
      <c r="F835" s="25">
        <v>20</v>
      </c>
      <c r="G835" s="25" t="s">
        <v>77</v>
      </c>
      <c r="H835" s="25">
        <v>50000</v>
      </c>
      <c r="I835" s="11">
        <f t="shared" si="135"/>
        <v>1000000</v>
      </c>
      <c r="J835" s="31" t="s">
        <v>324</v>
      </c>
      <c r="K835" s="11"/>
      <c r="L835" s="4">
        <f t="shared" si="136"/>
        <v>1000000</v>
      </c>
      <c r="M835" s="4">
        <v>1000000</v>
      </c>
      <c r="N835" s="4"/>
      <c r="O835" s="4">
        <f t="shared" si="137"/>
        <v>0</v>
      </c>
      <c r="P835" s="4"/>
      <c r="Q835" s="4"/>
      <c r="R835" s="4">
        <f t="shared" si="138"/>
        <v>0</v>
      </c>
      <c r="S835" s="4"/>
      <c r="T835" s="4"/>
      <c r="U835" s="4">
        <f t="shared" si="139"/>
        <v>0</v>
      </c>
      <c r="V835" s="4"/>
      <c r="W835" s="4"/>
      <c r="X835" s="4">
        <f t="shared" si="140"/>
        <v>0</v>
      </c>
      <c r="Y835" s="4"/>
      <c r="Z835" s="4"/>
      <c r="AA835" s="4">
        <f>C835+I835-L835-O835-U835-X835-R835</f>
        <v>0</v>
      </c>
      <c r="AB835" s="7">
        <v>45428</v>
      </c>
    </row>
    <row r="836" spans="1:28" ht="15.75" hidden="1" x14ac:dyDescent="0.25">
      <c r="A836" s="29">
        <v>45428</v>
      </c>
      <c r="B836" s="72" t="s">
        <v>231</v>
      </c>
      <c r="C836" s="25"/>
      <c r="D836" s="25" t="s">
        <v>46</v>
      </c>
      <c r="E836" s="25" t="s">
        <v>133</v>
      </c>
      <c r="F836" s="25">
        <v>1500</v>
      </c>
      <c r="G836" s="25" t="s">
        <v>34</v>
      </c>
      <c r="H836" s="25">
        <v>3497</v>
      </c>
      <c r="I836" s="11">
        <f t="shared" si="135"/>
        <v>5245500</v>
      </c>
      <c r="J836" s="31" t="s">
        <v>312</v>
      </c>
      <c r="K836" s="11" t="s">
        <v>1495</v>
      </c>
      <c r="L836" s="4">
        <f t="shared" si="136"/>
        <v>0</v>
      </c>
      <c r="M836" s="4"/>
      <c r="N836" s="4"/>
      <c r="O836" s="4">
        <f t="shared" si="137"/>
        <v>5245500</v>
      </c>
      <c r="P836" s="4">
        <v>5245500</v>
      </c>
      <c r="Q836" s="4"/>
      <c r="R836" s="4">
        <f t="shared" si="138"/>
        <v>0</v>
      </c>
      <c r="S836" s="4"/>
      <c r="T836" s="4"/>
      <c r="U836" s="4">
        <f t="shared" si="139"/>
        <v>0</v>
      </c>
      <c r="V836" s="4"/>
      <c r="W836" s="4"/>
      <c r="X836" s="4">
        <f t="shared" si="140"/>
        <v>0</v>
      </c>
      <c r="Y836" s="4"/>
      <c r="Z836" s="4"/>
      <c r="AA836" s="4">
        <f>C836+I836-L836-O836-U836-X836-R836</f>
        <v>0</v>
      </c>
      <c r="AB836" s="7">
        <v>45439</v>
      </c>
    </row>
    <row r="837" spans="1:28" ht="15.75" hidden="1" x14ac:dyDescent="0.25">
      <c r="A837" s="29">
        <v>45428</v>
      </c>
      <c r="B837" s="72" t="s">
        <v>422</v>
      </c>
      <c r="C837" s="25"/>
      <c r="D837" s="25" t="s">
        <v>46</v>
      </c>
      <c r="E837" s="25" t="s">
        <v>58</v>
      </c>
      <c r="F837" s="25">
        <v>3000</v>
      </c>
      <c r="G837" s="25" t="s">
        <v>34</v>
      </c>
      <c r="H837" s="25">
        <v>1950</v>
      </c>
      <c r="I837" s="11">
        <f t="shared" si="135"/>
        <v>5850000</v>
      </c>
      <c r="J837" s="31" t="s">
        <v>324</v>
      </c>
      <c r="K837" s="11"/>
      <c r="L837" s="4">
        <f t="shared" si="136"/>
        <v>5850000</v>
      </c>
      <c r="M837" s="4">
        <v>5000000</v>
      </c>
      <c r="N837" s="4">
        <v>850000</v>
      </c>
      <c r="O837" s="4">
        <f t="shared" si="137"/>
        <v>0</v>
      </c>
      <c r="P837" s="4"/>
      <c r="Q837" s="4"/>
      <c r="R837" s="4">
        <f t="shared" si="138"/>
        <v>0</v>
      </c>
      <c r="S837" s="4"/>
      <c r="T837" s="4"/>
      <c r="U837" s="4">
        <f t="shared" si="139"/>
        <v>0</v>
      </c>
      <c r="V837" s="4"/>
      <c r="W837" s="4"/>
      <c r="X837" s="4">
        <f t="shared" si="140"/>
        <v>0</v>
      </c>
      <c r="Y837" s="4"/>
      <c r="Z837" s="4"/>
      <c r="AA837" s="4">
        <f>C837+I837-L837-O837-U837-X837-R837</f>
        <v>0</v>
      </c>
      <c r="AB837" s="7">
        <v>45429</v>
      </c>
    </row>
    <row r="838" spans="1:28" ht="15.75" hidden="1" x14ac:dyDescent="0.25">
      <c r="A838" s="29">
        <v>45428</v>
      </c>
      <c r="B838" s="72" t="s">
        <v>29</v>
      </c>
      <c r="C838" s="25"/>
      <c r="D838" s="25" t="s">
        <v>46</v>
      </c>
      <c r="E838" s="25" t="s">
        <v>42</v>
      </c>
      <c r="F838" s="25">
        <v>200</v>
      </c>
      <c r="G838" s="25" t="s">
        <v>34</v>
      </c>
      <c r="H838" s="25">
        <v>4000</v>
      </c>
      <c r="I838" s="11">
        <f t="shared" si="135"/>
        <v>800000</v>
      </c>
      <c r="J838" s="32" t="s">
        <v>324</v>
      </c>
      <c r="K838" s="11"/>
      <c r="L838" s="4">
        <f t="shared" si="136"/>
        <v>0</v>
      </c>
      <c r="M838" s="4"/>
      <c r="N838" s="4"/>
      <c r="O838" s="4">
        <f t="shared" si="137"/>
        <v>0</v>
      </c>
      <c r="P838" s="4"/>
      <c r="Q838" s="4"/>
      <c r="R838" s="4">
        <f t="shared" si="138"/>
        <v>0</v>
      </c>
      <c r="S838" s="4"/>
      <c r="T838" s="4"/>
      <c r="U838" s="4">
        <f t="shared" si="139"/>
        <v>800000</v>
      </c>
      <c r="V838" s="4">
        <v>800000</v>
      </c>
      <c r="W838" s="4"/>
      <c r="X838" s="4">
        <f t="shared" si="140"/>
        <v>0</v>
      </c>
      <c r="Y838" s="4"/>
      <c r="Z838" s="4"/>
      <c r="AA838" s="4">
        <f>C838+I838-L838-O838-U838-X838-R838</f>
        <v>0</v>
      </c>
      <c r="AB838" s="7">
        <v>45428</v>
      </c>
    </row>
    <row r="839" spans="1:28" ht="15.75" hidden="1" x14ac:dyDescent="0.25">
      <c r="A839" s="29">
        <v>45428</v>
      </c>
      <c r="B839" s="72" t="s">
        <v>287</v>
      </c>
      <c r="C839" s="25"/>
      <c r="D839" s="25" t="s">
        <v>52</v>
      </c>
      <c r="E839" s="25" t="s">
        <v>81</v>
      </c>
      <c r="F839" s="25">
        <v>24</v>
      </c>
      <c r="G839" s="25" t="s">
        <v>39</v>
      </c>
      <c r="H839" s="25">
        <v>47000</v>
      </c>
      <c r="I839" s="11">
        <f t="shared" si="135"/>
        <v>1128000</v>
      </c>
      <c r="J839" s="31" t="s">
        <v>312</v>
      </c>
      <c r="K839" s="11"/>
      <c r="L839" s="4">
        <f t="shared" si="136"/>
        <v>0</v>
      </c>
      <c r="M839" s="4"/>
      <c r="N839" s="4"/>
      <c r="O839" s="4">
        <f t="shared" si="137"/>
        <v>1128000</v>
      </c>
      <c r="P839" s="4">
        <v>1128000</v>
      </c>
      <c r="Q839" s="4"/>
      <c r="R839" s="4">
        <f t="shared" si="138"/>
        <v>0</v>
      </c>
      <c r="S839" s="4"/>
      <c r="T839" s="4"/>
      <c r="U839" s="4">
        <f t="shared" si="139"/>
        <v>0</v>
      </c>
      <c r="V839" s="4"/>
      <c r="W839" s="4"/>
      <c r="X839" s="4">
        <f t="shared" si="140"/>
        <v>0</v>
      </c>
      <c r="Y839" s="4"/>
      <c r="Z839" s="4"/>
      <c r="AA839" s="4">
        <f>C839+I839-L839-O839-U839-X839-R839</f>
        <v>0</v>
      </c>
      <c r="AB839" s="7">
        <v>45428</v>
      </c>
    </row>
    <row r="840" spans="1:28" ht="15.75" hidden="1" x14ac:dyDescent="0.25">
      <c r="A840" s="29">
        <v>45428</v>
      </c>
      <c r="B840" s="72" t="s">
        <v>93</v>
      </c>
      <c r="C840" s="25"/>
      <c r="D840" s="25" t="s">
        <v>52</v>
      </c>
      <c r="E840" s="25" t="s">
        <v>108</v>
      </c>
      <c r="F840" s="25">
        <v>1200</v>
      </c>
      <c r="G840" s="25" t="s">
        <v>34</v>
      </c>
      <c r="H840" s="25">
        <v>2000</v>
      </c>
      <c r="I840" s="11">
        <f t="shared" si="135"/>
        <v>2400000</v>
      </c>
      <c r="J840" s="31" t="s">
        <v>312</v>
      </c>
      <c r="K840" s="11"/>
      <c r="L840" s="4">
        <f t="shared" si="136"/>
        <v>900000</v>
      </c>
      <c r="M840" s="4">
        <v>900000</v>
      </c>
      <c r="N840" s="4"/>
      <c r="O840" s="4">
        <f t="shared" si="137"/>
        <v>0</v>
      </c>
      <c r="P840" s="4"/>
      <c r="Q840" s="4"/>
      <c r="R840" s="4">
        <f t="shared" si="138"/>
        <v>1500000</v>
      </c>
      <c r="S840" s="4">
        <v>1500000</v>
      </c>
      <c r="T840" s="4"/>
      <c r="U840" s="4">
        <f t="shared" si="139"/>
        <v>0</v>
      </c>
      <c r="V840" s="4"/>
      <c r="W840" s="4"/>
      <c r="X840" s="4">
        <f t="shared" si="140"/>
        <v>0</v>
      </c>
      <c r="Y840" s="4"/>
      <c r="Z840" s="4"/>
      <c r="AA840" s="4">
        <f>C840+I840-L840-O840-U840-X840-R840</f>
        <v>0</v>
      </c>
      <c r="AB840" s="7">
        <v>45428</v>
      </c>
    </row>
    <row r="841" spans="1:28" ht="15.75" hidden="1" x14ac:dyDescent="0.25">
      <c r="A841" s="29">
        <v>45428</v>
      </c>
      <c r="B841" s="72" t="s">
        <v>203</v>
      </c>
      <c r="C841" s="25"/>
      <c r="D841" s="25" t="s">
        <v>46</v>
      </c>
      <c r="E841" s="25" t="s">
        <v>127</v>
      </c>
      <c r="F841" s="25">
        <v>2</v>
      </c>
      <c r="G841" s="25" t="s">
        <v>39</v>
      </c>
      <c r="H841" s="25">
        <v>65000</v>
      </c>
      <c r="I841" s="11">
        <f t="shared" si="135"/>
        <v>130000</v>
      </c>
      <c r="J841" s="31" t="s">
        <v>324</v>
      </c>
      <c r="K841" s="11"/>
      <c r="L841" s="4">
        <f t="shared" si="136"/>
        <v>130000</v>
      </c>
      <c r="M841" s="4">
        <v>130000</v>
      </c>
      <c r="N841" s="4"/>
      <c r="O841" s="4">
        <f t="shared" si="137"/>
        <v>0</v>
      </c>
      <c r="P841" s="4"/>
      <c r="Q841" s="4"/>
      <c r="R841" s="4">
        <f t="shared" si="138"/>
        <v>0</v>
      </c>
      <c r="S841" s="4"/>
      <c r="T841" s="4"/>
      <c r="U841" s="4">
        <f t="shared" si="139"/>
        <v>0</v>
      </c>
      <c r="V841" s="4"/>
      <c r="W841" s="4"/>
      <c r="X841" s="4">
        <f t="shared" si="140"/>
        <v>0</v>
      </c>
      <c r="Y841" s="4"/>
      <c r="Z841" s="4"/>
      <c r="AA841" s="4">
        <f>C841+I841-L841-O841-U841-X841-R841</f>
        <v>0</v>
      </c>
      <c r="AB841" s="7">
        <v>45428</v>
      </c>
    </row>
    <row r="842" spans="1:28" ht="15.75" hidden="1" x14ac:dyDescent="0.25">
      <c r="A842" s="29">
        <v>45428</v>
      </c>
      <c r="B842" s="72" t="s">
        <v>203</v>
      </c>
      <c r="C842" s="25"/>
      <c r="D842" s="25" t="s">
        <v>46</v>
      </c>
      <c r="E842" s="25" t="s">
        <v>363</v>
      </c>
      <c r="F842" s="25">
        <v>2</v>
      </c>
      <c r="G842" s="25" t="s">
        <v>48</v>
      </c>
      <c r="H842" s="25">
        <v>230000</v>
      </c>
      <c r="I842" s="11">
        <f t="shared" si="135"/>
        <v>460000</v>
      </c>
      <c r="J842" s="31" t="s">
        <v>324</v>
      </c>
      <c r="K842" s="11"/>
      <c r="L842" s="4">
        <f t="shared" si="136"/>
        <v>460000</v>
      </c>
      <c r="M842" s="4">
        <v>460000</v>
      </c>
      <c r="N842" s="4"/>
      <c r="O842" s="4">
        <f t="shared" si="137"/>
        <v>0</v>
      </c>
      <c r="P842" s="4"/>
      <c r="Q842" s="4"/>
      <c r="R842" s="4">
        <f t="shared" si="138"/>
        <v>0</v>
      </c>
      <c r="S842" s="4"/>
      <c r="T842" s="4"/>
      <c r="U842" s="4">
        <f t="shared" si="139"/>
        <v>0</v>
      </c>
      <c r="V842" s="4"/>
      <c r="W842" s="4"/>
      <c r="X842" s="4">
        <f t="shared" si="140"/>
        <v>0</v>
      </c>
      <c r="Y842" s="4"/>
      <c r="Z842" s="4"/>
      <c r="AA842" s="4">
        <f>C842+I842-L842-O842-U842-X842-R842</f>
        <v>0</v>
      </c>
      <c r="AB842" s="7">
        <v>45428</v>
      </c>
    </row>
    <row r="843" spans="1:28" ht="15.75" hidden="1" x14ac:dyDescent="0.25">
      <c r="A843" s="29">
        <v>45428</v>
      </c>
      <c r="B843" s="72" t="s">
        <v>203</v>
      </c>
      <c r="C843" s="25"/>
      <c r="D843" s="25" t="s">
        <v>46</v>
      </c>
      <c r="E843" s="25" t="s">
        <v>135</v>
      </c>
      <c r="F843" s="25">
        <v>3</v>
      </c>
      <c r="G843" s="25" t="s">
        <v>48</v>
      </c>
      <c r="H843" s="25">
        <v>150000</v>
      </c>
      <c r="I843" s="11">
        <f t="shared" si="135"/>
        <v>450000</v>
      </c>
      <c r="J843" s="31" t="s">
        <v>324</v>
      </c>
      <c r="K843" s="11"/>
      <c r="L843" s="4">
        <f t="shared" si="136"/>
        <v>450000</v>
      </c>
      <c r="M843" s="4">
        <v>450000</v>
      </c>
      <c r="N843" s="4"/>
      <c r="O843" s="4">
        <f t="shared" si="137"/>
        <v>0</v>
      </c>
      <c r="P843" s="4"/>
      <c r="Q843" s="4"/>
      <c r="R843" s="4">
        <f t="shared" si="138"/>
        <v>0</v>
      </c>
      <c r="S843" s="4"/>
      <c r="T843" s="4"/>
      <c r="U843" s="4">
        <f t="shared" si="139"/>
        <v>0</v>
      </c>
      <c r="V843" s="4"/>
      <c r="W843" s="4"/>
      <c r="X843" s="4">
        <f t="shared" si="140"/>
        <v>0</v>
      </c>
      <c r="Y843" s="4"/>
      <c r="Z843" s="4"/>
      <c r="AA843" s="4">
        <f>C843+I843-L843-O843-U843-X843-R843</f>
        <v>0</v>
      </c>
      <c r="AB843" s="7">
        <v>45428</v>
      </c>
    </row>
    <row r="844" spans="1:28" ht="15.75" hidden="1" x14ac:dyDescent="0.25">
      <c r="A844" s="29">
        <v>45428</v>
      </c>
      <c r="B844" s="72" t="s">
        <v>203</v>
      </c>
      <c r="C844" s="25"/>
      <c r="D844" s="25" t="s">
        <v>46</v>
      </c>
      <c r="E844" s="25" t="s">
        <v>129</v>
      </c>
      <c r="F844" s="25">
        <v>4</v>
      </c>
      <c r="G844" s="25" t="s">
        <v>77</v>
      </c>
      <c r="H844" s="25">
        <v>65000</v>
      </c>
      <c r="I844" s="11">
        <f t="shared" si="135"/>
        <v>260000</v>
      </c>
      <c r="J844" s="31" t="s">
        <v>324</v>
      </c>
      <c r="K844" s="11"/>
      <c r="L844" s="4">
        <f t="shared" si="136"/>
        <v>260000</v>
      </c>
      <c r="M844" s="4">
        <v>260000</v>
      </c>
      <c r="N844" s="4"/>
      <c r="O844" s="4">
        <f t="shared" si="137"/>
        <v>0</v>
      </c>
      <c r="P844" s="4"/>
      <c r="Q844" s="4"/>
      <c r="R844" s="4">
        <f t="shared" si="138"/>
        <v>0</v>
      </c>
      <c r="S844" s="4"/>
      <c r="T844" s="4"/>
      <c r="U844" s="4">
        <f t="shared" si="139"/>
        <v>0</v>
      </c>
      <c r="V844" s="4"/>
      <c r="W844" s="4"/>
      <c r="X844" s="4">
        <f t="shared" si="140"/>
        <v>0</v>
      </c>
      <c r="Y844" s="4"/>
      <c r="Z844" s="4"/>
      <c r="AA844" s="4">
        <f>C844+I844-L844-O844-U844-X844-R844</f>
        <v>0</v>
      </c>
      <c r="AB844" s="7">
        <v>45428</v>
      </c>
    </row>
    <row r="845" spans="1:28" ht="15.75" hidden="1" x14ac:dyDescent="0.25">
      <c r="A845" s="29">
        <v>45428</v>
      </c>
      <c r="B845" s="72" t="s">
        <v>479</v>
      </c>
      <c r="C845" s="25"/>
      <c r="D845" s="25" t="s">
        <v>46</v>
      </c>
      <c r="E845" s="25" t="s">
        <v>343</v>
      </c>
      <c r="F845" s="25">
        <v>1</v>
      </c>
      <c r="G845" s="25" t="s">
        <v>23</v>
      </c>
      <c r="H845" s="25">
        <v>1200000</v>
      </c>
      <c r="I845" s="11">
        <f t="shared" si="135"/>
        <v>1200000</v>
      </c>
      <c r="J845" s="31" t="s">
        <v>324</v>
      </c>
      <c r="K845" s="11"/>
      <c r="L845" s="4">
        <f t="shared" si="136"/>
        <v>0</v>
      </c>
      <c r="M845" s="4"/>
      <c r="N845" s="4"/>
      <c r="O845" s="4">
        <f t="shared" si="137"/>
        <v>0</v>
      </c>
      <c r="P845" s="4"/>
      <c r="Q845" s="4"/>
      <c r="R845" s="4">
        <f t="shared" si="138"/>
        <v>1200000</v>
      </c>
      <c r="S845" s="4">
        <v>1200000</v>
      </c>
      <c r="T845" s="4"/>
      <c r="U845" s="4">
        <f t="shared" si="139"/>
        <v>0</v>
      </c>
      <c r="V845" s="4"/>
      <c r="W845" s="4"/>
      <c r="X845" s="4">
        <f t="shared" si="140"/>
        <v>0</v>
      </c>
      <c r="Y845" s="4"/>
      <c r="Z845" s="4"/>
      <c r="AA845" s="4">
        <f>C845+I845-L845-O845-U845-X845-R845</f>
        <v>0</v>
      </c>
      <c r="AB845" s="7">
        <v>45428</v>
      </c>
    </row>
    <row r="846" spans="1:28" ht="15.75" hidden="1" x14ac:dyDescent="0.25">
      <c r="A846" s="29">
        <v>45428</v>
      </c>
      <c r="B846" s="72" t="s">
        <v>479</v>
      </c>
      <c r="C846" s="25"/>
      <c r="D846" s="25" t="s">
        <v>46</v>
      </c>
      <c r="E846" s="25" t="s">
        <v>42</v>
      </c>
      <c r="F846" s="25">
        <v>200</v>
      </c>
      <c r="G846" s="25" t="s">
        <v>34</v>
      </c>
      <c r="H846" s="25">
        <v>4000</v>
      </c>
      <c r="I846" s="11">
        <f t="shared" si="135"/>
        <v>800000</v>
      </c>
      <c r="J846" s="31" t="s">
        <v>324</v>
      </c>
      <c r="K846" s="11"/>
      <c r="L846" s="4">
        <f t="shared" si="136"/>
        <v>0</v>
      </c>
      <c r="M846" s="4"/>
      <c r="N846" s="4"/>
      <c r="O846" s="4">
        <f t="shared" si="137"/>
        <v>0</v>
      </c>
      <c r="P846" s="4"/>
      <c r="Q846" s="4"/>
      <c r="R846" s="4">
        <f t="shared" si="138"/>
        <v>800000</v>
      </c>
      <c r="S846" s="4">
        <v>800000</v>
      </c>
      <c r="T846" s="4"/>
      <c r="U846" s="4">
        <f t="shared" si="139"/>
        <v>0</v>
      </c>
      <c r="V846" s="4"/>
      <c r="W846" s="4"/>
      <c r="X846" s="4">
        <f t="shared" si="140"/>
        <v>0</v>
      </c>
      <c r="Y846" s="4"/>
      <c r="Z846" s="4"/>
      <c r="AA846" s="4">
        <f>C846+I846-L846-O846-U846-X846-R846</f>
        <v>0</v>
      </c>
      <c r="AB846" s="7">
        <v>45428</v>
      </c>
    </row>
    <row r="847" spans="1:28" ht="15.75" hidden="1" x14ac:dyDescent="0.25">
      <c r="A847" s="29">
        <v>45428</v>
      </c>
      <c r="B847" s="72" t="s">
        <v>1164</v>
      </c>
      <c r="C847" s="25"/>
      <c r="D847" s="25" t="s">
        <v>52</v>
      </c>
      <c r="E847" s="25" t="s">
        <v>249</v>
      </c>
      <c r="F847" s="25">
        <v>1300</v>
      </c>
      <c r="G847" s="25" t="s">
        <v>34</v>
      </c>
      <c r="H847" s="25">
        <v>4000</v>
      </c>
      <c r="I847" s="11">
        <f t="shared" si="135"/>
        <v>5200000</v>
      </c>
      <c r="J847" s="31" t="s">
        <v>324</v>
      </c>
      <c r="K847" s="11"/>
      <c r="L847" s="4">
        <f t="shared" si="136"/>
        <v>5200000</v>
      </c>
      <c r="M847" s="4">
        <v>5200000</v>
      </c>
      <c r="N847" s="4"/>
      <c r="O847" s="4">
        <f t="shared" si="137"/>
        <v>0</v>
      </c>
      <c r="P847" s="4"/>
      <c r="Q847" s="4"/>
      <c r="R847" s="4">
        <f t="shared" si="138"/>
        <v>0</v>
      </c>
      <c r="S847" s="4"/>
      <c r="T847" s="4"/>
      <c r="U847" s="4">
        <f t="shared" si="139"/>
        <v>0</v>
      </c>
      <c r="V847" s="4"/>
      <c r="W847" s="4"/>
      <c r="X847" s="4">
        <f t="shared" si="140"/>
        <v>0</v>
      </c>
      <c r="Y847" s="4"/>
      <c r="Z847" s="4"/>
      <c r="AA847" s="4">
        <f>C847+I847-L847-O847-U847-X847-R847</f>
        <v>0</v>
      </c>
      <c r="AB847" s="7">
        <v>45429</v>
      </c>
    </row>
    <row r="848" spans="1:28" ht="15.75" hidden="1" x14ac:dyDescent="0.25">
      <c r="A848" s="29">
        <v>45428</v>
      </c>
      <c r="B848" s="72" t="s">
        <v>311</v>
      </c>
      <c r="C848" s="25"/>
      <c r="D848" s="25" t="s">
        <v>46</v>
      </c>
      <c r="E848" s="25" t="s">
        <v>400</v>
      </c>
      <c r="F848" s="25">
        <v>2.5</v>
      </c>
      <c r="G848" s="25" t="s">
        <v>39</v>
      </c>
      <c r="H848" s="25">
        <v>87000</v>
      </c>
      <c r="I848" s="11">
        <f t="shared" si="135"/>
        <v>217500</v>
      </c>
      <c r="J848" s="31" t="s">
        <v>324</v>
      </c>
      <c r="K848" s="11"/>
      <c r="L848" s="4">
        <f t="shared" si="136"/>
        <v>217500</v>
      </c>
      <c r="M848" s="4">
        <v>217500</v>
      </c>
      <c r="N848" s="4"/>
      <c r="O848" s="4">
        <f t="shared" si="137"/>
        <v>0</v>
      </c>
      <c r="P848" s="4"/>
      <c r="Q848" s="4"/>
      <c r="R848" s="4">
        <f t="shared" si="138"/>
        <v>0</v>
      </c>
      <c r="S848" s="4"/>
      <c r="T848" s="4"/>
      <c r="U848" s="4">
        <f t="shared" si="139"/>
        <v>0</v>
      </c>
      <c r="V848" s="4"/>
      <c r="W848" s="4"/>
      <c r="X848" s="4">
        <f t="shared" si="140"/>
        <v>0</v>
      </c>
      <c r="Y848" s="4"/>
      <c r="Z848" s="4"/>
      <c r="AA848" s="4">
        <f>C848+I848-L848-O848-U848-X848-R848</f>
        <v>0</v>
      </c>
      <c r="AB848" s="7">
        <v>45428</v>
      </c>
    </row>
    <row r="849" spans="1:28" ht="15.75" hidden="1" x14ac:dyDescent="0.25">
      <c r="A849" s="24">
        <v>45428</v>
      </c>
      <c r="B849" s="72" t="s">
        <v>311</v>
      </c>
      <c r="C849" s="25"/>
      <c r="D849" s="25" t="s">
        <v>46</v>
      </c>
      <c r="E849" s="25" t="s">
        <v>47</v>
      </c>
      <c r="F849" s="25">
        <v>2</v>
      </c>
      <c r="G849" s="25" t="s">
        <v>48</v>
      </c>
      <c r="H849" s="25">
        <v>150000</v>
      </c>
      <c r="I849" s="11">
        <f t="shared" si="135"/>
        <v>300000</v>
      </c>
      <c r="J849" s="31" t="s">
        <v>324</v>
      </c>
      <c r="K849" s="11"/>
      <c r="L849" s="4">
        <f t="shared" si="136"/>
        <v>300000</v>
      </c>
      <c r="M849" s="4">
        <v>300000</v>
      </c>
      <c r="N849" s="4"/>
      <c r="O849" s="4">
        <f t="shared" si="137"/>
        <v>0</v>
      </c>
      <c r="P849" s="4"/>
      <c r="Q849" s="4"/>
      <c r="R849" s="4">
        <f t="shared" si="138"/>
        <v>0</v>
      </c>
      <c r="S849" s="4"/>
      <c r="T849" s="4"/>
      <c r="U849" s="4">
        <f t="shared" si="139"/>
        <v>0</v>
      </c>
      <c r="V849" s="4"/>
      <c r="W849" s="4"/>
      <c r="X849" s="4">
        <f t="shared" si="140"/>
        <v>0</v>
      </c>
      <c r="Y849" s="4"/>
      <c r="Z849" s="4"/>
      <c r="AA849" s="4">
        <f>C849+I849-L849-O849-U849-X849-R849</f>
        <v>0</v>
      </c>
      <c r="AB849" s="7">
        <v>45428</v>
      </c>
    </row>
    <row r="850" spans="1:28" ht="15.75" hidden="1" x14ac:dyDescent="0.25">
      <c r="A850" s="29">
        <v>45428</v>
      </c>
      <c r="B850" s="72" t="s">
        <v>311</v>
      </c>
      <c r="C850" s="25"/>
      <c r="D850" s="25" t="s">
        <v>46</v>
      </c>
      <c r="E850" s="25" t="s">
        <v>135</v>
      </c>
      <c r="F850" s="25">
        <v>2</v>
      </c>
      <c r="G850" s="25" t="s">
        <v>48</v>
      </c>
      <c r="H850" s="25">
        <v>150000</v>
      </c>
      <c r="I850" s="11">
        <f t="shared" si="135"/>
        <v>300000</v>
      </c>
      <c r="J850" s="31" t="s">
        <v>324</v>
      </c>
      <c r="K850" s="11"/>
      <c r="L850" s="4">
        <f t="shared" si="136"/>
        <v>300000</v>
      </c>
      <c r="M850" s="4">
        <v>300000</v>
      </c>
      <c r="N850" s="4"/>
      <c r="O850" s="4">
        <f t="shared" si="137"/>
        <v>0</v>
      </c>
      <c r="P850" s="4"/>
      <c r="Q850" s="4"/>
      <c r="R850" s="4">
        <f t="shared" si="138"/>
        <v>0</v>
      </c>
      <c r="S850" s="4"/>
      <c r="T850" s="4"/>
      <c r="U850" s="4">
        <f t="shared" si="139"/>
        <v>0</v>
      </c>
      <c r="V850" s="4"/>
      <c r="W850" s="4"/>
      <c r="X850" s="4">
        <f t="shared" si="140"/>
        <v>0</v>
      </c>
      <c r="Y850" s="4"/>
      <c r="Z850" s="4"/>
      <c r="AA850" s="4">
        <f>C850+I850-L850-O850-U850-X850-R850</f>
        <v>0</v>
      </c>
      <c r="AB850" s="7">
        <v>45428</v>
      </c>
    </row>
    <row r="851" spans="1:28" ht="15.75" hidden="1" x14ac:dyDescent="0.25">
      <c r="A851" s="24">
        <v>45428</v>
      </c>
      <c r="B851" s="72" t="s">
        <v>765</v>
      </c>
      <c r="C851" s="25"/>
      <c r="D851" s="25" t="s">
        <v>46</v>
      </c>
      <c r="E851" s="25" t="s">
        <v>384</v>
      </c>
      <c r="F851" s="25">
        <v>4</v>
      </c>
      <c r="G851" s="25" t="s">
        <v>48</v>
      </c>
      <c r="H851" s="25">
        <v>250000</v>
      </c>
      <c r="I851" s="11">
        <f t="shared" si="135"/>
        <v>1000000</v>
      </c>
      <c r="J851" s="31" t="s">
        <v>312</v>
      </c>
      <c r="K851" s="11"/>
      <c r="L851" s="4">
        <f t="shared" si="136"/>
        <v>0</v>
      </c>
      <c r="M851" s="4"/>
      <c r="N851" s="4"/>
      <c r="O851" s="4">
        <f t="shared" si="137"/>
        <v>1000000</v>
      </c>
      <c r="P851" s="4">
        <v>1000000</v>
      </c>
      <c r="Q851" s="4"/>
      <c r="R851" s="4">
        <f t="shared" si="138"/>
        <v>0</v>
      </c>
      <c r="S851" s="4"/>
      <c r="T851" s="4"/>
      <c r="U851" s="4">
        <f t="shared" si="139"/>
        <v>0</v>
      </c>
      <c r="V851" s="4"/>
      <c r="W851" s="4"/>
      <c r="X851" s="4">
        <f t="shared" si="140"/>
        <v>0</v>
      </c>
      <c r="Y851" s="4"/>
      <c r="Z851" s="4"/>
      <c r="AA851" s="4">
        <f>C851+I851-L851-O851-U851-X851-R851</f>
        <v>0</v>
      </c>
      <c r="AB851" s="7">
        <v>45429</v>
      </c>
    </row>
    <row r="852" spans="1:28" ht="15.75" hidden="1" x14ac:dyDescent="0.25">
      <c r="A852" s="29">
        <v>45429</v>
      </c>
      <c r="B852" s="73" t="s">
        <v>211</v>
      </c>
      <c r="C852" s="27"/>
      <c r="D852" s="27" t="s">
        <v>52</v>
      </c>
      <c r="E852" s="27" t="s">
        <v>154</v>
      </c>
      <c r="F852" s="27">
        <v>1000</v>
      </c>
      <c r="G852" s="27" t="s">
        <v>34</v>
      </c>
      <c r="H852" s="27">
        <v>1140</v>
      </c>
      <c r="I852" s="11">
        <f t="shared" ref="I852:I905" si="141">F852*H852</f>
        <v>1140000</v>
      </c>
      <c r="J852" s="31" t="s">
        <v>312</v>
      </c>
      <c r="K852" s="11"/>
      <c r="L852" s="4">
        <f>M852+N852</f>
        <v>0</v>
      </c>
      <c r="M852" s="4"/>
      <c r="N852" s="4"/>
      <c r="O852" s="4">
        <f>P852+Q852</f>
        <v>0</v>
      </c>
      <c r="P852" s="4"/>
      <c r="Q852" s="4"/>
      <c r="R852" s="4">
        <f>S852+T852</f>
        <v>1140000</v>
      </c>
      <c r="S852" s="4">
        <v>855000</v>
      </c>
      <c r="T852" s="4">
        <v>285000</v>
      </c>
      <c r="U852" s="4">
        <f>V852+W852</f>
        <v>0</v>
      </c>
      <c r="V852" s="4"/>
      <c r="W852" s="4"/>
      <c r="X852" s="4">
        <f>Y852+Z852</f>
        <v>0</v>
      </c>
      <c r="Y852" s="4"/>
      <c r="Z852" s="4"/>
      <c r="AA852" s="4">
        <f>C852+I852-L852-O852-U852-X852-R852</f>
        <v>0</v>
      </c>
      <c r="AB852" s="7">
        <v>45428</v>
      </c>
    </row>
    <row r="853" spans="1:28" ht="15.75" hidden="1" x14ac:dyDescent="0.25">
      <c r="A853" s="29">
        <v>45429</v>
      </c>
      <c r="B853" s="25" t="s">
        <v>231</v>
      </c>
      <c r="C853" s="25"/>
      <c r="D853" s="25" t="s">
        <v>46</v>
      </c>
      <c r="E853" s="25" t="s">
        <v>363</v>
      </c>
      <c r="F853" s="25">
        <v>1</v>
      </c>
      <c r="G853" s="25" t="s">
        <v>48</v>
      </c>
      <c r="H853" s="25">
        <v>230000</v>
      </c>
      <c r="I853" s="11">
        <f t="shared" si="141"/>
        <v>230000</v>
      </c>
      <c r="J853" s="31" t="s">
        <v>312</v>
      </c>
      <c r="K853" s="11" t="s">
        <v>1495</v>
      </c>
      <c r="L853" s="4">
        <f t="shared" ref="L853:L905" si="142">M853+N853</f>
        <v>0</v>
      </c>
      <c r="M853" s="4"/>
      <c r="N853" s="4"/>
      <c r="O853" s="4">
        <f t="shared" ref="O853:O905" si="143">P853+Q853</f>
        <v>230000</v>
      </c>
      <c r="P853" s="4">
        <v>230000</v>
      </c>
      <c r="Q853" s="4"/>
      <c r="R853" s="4">
        <f t="shared" ref="R853:R905" si="144">S853+T853</f>
        <v>0</v>
      </c>
      <c r="S853" s="4"/>
      <c r="T853" s="4"/>
      <c r="U853" s="4">
        <f t="shared" ref="U853:U905" si="145">V853+W853</f>
        <v>0</v>
      </c>
      <c r="V853" s="4"/>
      <c r="W853" s="4"/>
      <c r="X853" s="4">
        <f t="shared" ref="X853:X905" si="146">Y853+Z853</f>
        <v>0</v>
      </c>
      <c r="Y853" s="4"/>
      <c r="Z853" s="4"/>
      <c r="AA853" s="4">
        <f>C853+I853-L853-O853-U853-X853-R853</f>
        <v>0</v>
      </c>
      <c r="AB853" s="7">
        <v>45439</v>
      </c>
    </row>
    <row r="854" spans="1:28" ht="15.75" hidden="1" x14ac:dyDescent="0.25">
      <c r="A854" s="29">
        <v>45429</v>
      </c>
      <c r="B854" s="25" t="s">
        <v>99</v>
      </c>
      <c r="C854" s="25"/>
      <c r="D854" s="25"/>
      <c r="E854" s="25" t="s">
        <v>120</v>
      </c>
      <c r="F854" s="25">
        <v>25.7</v>
      </c>
      <c r="G854" s="25" t="s">
        <v>39</v>
      </c>
      <c r="H854" s="25"/>
      <c r="I854" s="11">
        <f t="shared" si="141"/>
        <v>0</v>
      </c>
      <c r="J854" s="26" t="s">
        <v>28</v>
      </c>
      <c r="K854" s="11"/>
      <c r="L854" s="4">
        <f t="shared" si="142"/>
        <v>0</v>
      </c>
      <c r="M854" s="4"/>
      <c r="N854" s="4"/>
      <c r="O854" s="4">
        <f t="shared" si="143"/>
        <v>0</v>
      </c>
      <c r="P854" s="4"/>
      <c r="Q854" s="4"/>
      <c r="R854" s="4">
        <f t="shared" si="144"/>
        <v>0</v>
      </c>
      <c r="S854" s="4"/>
      <c r="T854" s="4"/>
      <c r="U854" s="4">
        <f t="shared" si="145"/>
        <v>0</v>
      </c>
      <c r="V854" s="4"/>
      <c r="W854" s="4"/>
      <c r="X854" s="4">
        <f t="shared" si="146"/>
        <v>0</v>
      </c>
      <c r="Y854" s="4"/>
      <c r="Z854" s="4"/>
      <c r="AA854" s="4">
        <f>C854+I854-L854-O854-U854-X854-R854</f>
        <v>0</v>
      </c>
      <c r="AB854" s="7"/>
    </row>
    <row r="855" spans="1:28" ht="15.75" hidden="1" x14ac:dyDescent="0.25">
      <c r="A855" s="29">
        <v>45429</v>
      </c>
      <c r="B855" s="72" t="s">
        <v>539</v>
      </c>
      <c r="C855" s="25"/>
      <c r="D855" s="25" t="s">
        <v>46</v>
      </c>
      <c r="E855" s="25" t="s">
        <v>58</v>
      </c>
      <c r="F855" s="25">
        <v>400</v>
      </c>
      <c r="G855" s="25" t="s">
        <v>34</v>
      </c>
      <c r="H855" s="25">
        <v>2000</v>
      </c>
      <c r="I855" s="11">
        <f t="shared" si="141"/>
        <v>800000</v>
      </c>
      <c r="J855" s="31" t="s">
        <v>312</v>
      </c>
      <c r="K855" s="11" t="s">
        <v>1461</v>
      </c>
      <c r="L855" s="4">
        <f t="shared" si="142"/>
        <v>0</v>
      </c>
      <c r="M855" s="4"/>
      <c r="N855" s="4"/>
      <c r="O855" s="4">
        <f t="shared" si="143"/>
        <v>800000</v>
      </c>
      <c r="P855" s="4">
        <v>800000</v>
      </c>
      <c r="Q855" s="4"/>
      <c r="R855" s="4">
        <f t="shared" si="144"/>
        <v>0</v>
      </c>
      <c r="S855" s="4"/>
      <c r="T855" s="4"/>
      <c r="U855" s="4">
        <f t="shared" si="145"/>
        <v>0</v>
      </c>
      <c r="V855" s="4"/>
      <c r="W855" s="4"/>
      <c r="X855" s="4">
        <f t="shared" si="146"/>
        <v>0</v>
      </c>
      <c r="Y855" s="4"/>
      <c r="Z855" s="4"/>
      <c r="AA855" s="4">
        <f>C855+I855-L855-O855-U855-X855-R855</f>
        <v>0</v>
      </c>
      <c r="AB855" s="7">
        <v>45428</v>
      </c>
    </row>
    <row r="856" spans="1:28" ht="15.75" hidden="1" x14ac:dyDescent="0.25">
      <c r="A856" s="29">
        <v>45429</v>
      </c>
      <c r="B856" s="72" t="s">
        <v>382</v>
      </c>
      <c r="C856" s="25"/>
      <c r="D856" s="25" t="s">
        <v>46</v>
      </c>
      <c r="E856" s="25" t="s">
        <v>50</v>
      </c>
      <c r="F856" s="25">
        <v>100</v>
      </c>
      <c r="G856" s="25" t="s">
        <v>34</v>
      </c>
      <c r="H856" s="25">
        <v>3885</v>
      </c>
      <c r="I856" s="11">
        <f t="shared" si="141"/>
        <v>388500</v>
      </c>
      <c r="J856" s="103" t="s">
        <v>312</v>
      </c>
      <c r="K856" s="11"/>
      <c r="L856" s="4">
        <f t="shared" si="142"/>
        <v>0</v>
      </c>
      <c r="M856" s="4"/>
      <c r="N856" s="4"/>
      <c r="O856" s="4">
        <f t="shared" si="143"/>
        <v>0</v>
      </c>
      <c r="P856" s="4"/>
      <c r="Q856" s="4"/>
      <c r="R856" s="4">
        <f t="shared" si="144"/>
        <v>388500</v>
      </c>
      <c r="S856" s="4">
        <v>388500</v>
      </c>
      <c r="T856" s="4"/>
      <c r="U856" s="4">
        <f t="shared" si="145"/>
        <v>0</v>
      </c>
      <c r="V856" s="4"/>
      <c r="W856" s="4"/>
      <c r="X856" s="4">
        <f t="shared" si="146"/>
        <v>0</v>
      </c>
      <c r="Y856" s="4"/>
      <c r="Z856" s="4"/>
      <c r="AA856" s="4">
        <f>C856+I856-L856-O856-U856-X856-R856</f>
        <v>0</v>
      </c>
      <c r="AB856" s="7">
        <v>45429</v>
      </c>
    </row>
    <row r="857" spans="1:28" ht="15.75" hidden="1" x14ac:dyDescent="0.25">
      <c r="A857" s="29">
        <v>45429</v>
      </c>
      <c r="B857" s="72" t="s">
        <v>382</v>
      </c>
      <c r="C857" s="25"/>
      <c r="D857" s="25" t="s">
        <v>46</v>
      </c>
      <c r="E857" s="25" t="s">
        <v>298</v>
      </c>
      <c r="F857" s="25">
        <v>100</v>
      </c>
      <c r="G857" s="25" t="s">
        <v>34</v>
      </c>
      <c r="H857" s="25">
        <v>4000</v>
      </c>
      <c r="I857" s="11">
        <f t="shared" si="141"/>
        <v>400000</v>
      </c>
      <c r="J857" s="103" t="s">
        <v>312</v>
      </c>
      <c r="K857" s="11"/>
      <c r="L857" s="4">
        <f t="shared" si="142"/>
        <v>0</v>
      </c>
      <c r="M857" s="4"/>
      <c r="N857" s="4"/>
      <c r="O857" s="4">
        <f t="shared" si="143"/>
        <v>0</v>
      </c>
      <c r="P857" s="4"/>
      <c r="Q857" s="4"/>
      <c r="R857" s="4">
        <f t="shared" si="144"/>
        <v>400000</v>
      </c>
      <c r="S857" s="4">
        <v>400000</v>
      </c>
      <c r="T857" s="4"/>
      <c r="U857" s="4">
        <f t="shared" si="145"/>
        <v>0</v>
      </c>
      <c r="V857" s="4"/>
      <c r="W857" s="4"/>
      <c r="X857" s="4">
        <f t="shared" si="146"/>
        <v>0</v>
      </c>
      <c r="Y857" s="4"/>
      <c r="Z857" s="4"/>
      <c r="AA857" s="4">
        <f>C857+I857-L857-O857-U857-X857-R857</f>
        <v>0</v>
      </c>
      <c r="AB857" s="7">
        <v>45429</v>
      </c>
    </row>
    <row r="858" spans="1:28" ht="15.75" hidden="1" x14ac:dyDescent="0.25">
      <c r="A858" s="29">
        <v>45429</v>
      </c>
      <c r="B858" s="72" t="s">
        <v>382</v>
      </c>
      <c r="C858" s="25"/>
      <c r="D858" s="25" t="s">
        <v>46</v>
      </c>
      <c r="E858" s="25" t="s">
        <v>395</v>
      </c>
      <c r="F858" s="25">
        <v>250</v>
      </c>
      <c r="G858" s="25" t="s">
        <v>34</v>
      </c>
      <c r="H858" s="25">
        <v>960</v>
      </c>
      <c r="I858" s="11">
        <f t="shared" si="141"/>
        <v>240000</v>
      </c>
      <c r="J858" s="103" t="s">
        <v>312</v>
      </c>
      <c r="K858" s="11"/>
      <c r="L858" s="4">
        <f t="shared" si="142"/>
        <v>0</v>
      </c>
      <c r="M858" s="4"/>
      <c r="N858" s="4"/>
      <c r="O858" s="4">
        <f t="shared" si="143"/>
        <v>0</v>
      </c>
      <c r="P858" s="4"/>
      <c r="Q858" s="4"/>
      <c r="R858" s="4">
        <f t="shared" si="144"/>
        <v>240000</v>
      </c>
      <c r="S858" s="4">
        <v>240000</v>
      </c>
      <c r="T858" s="4"/>
      <c r="U858" s="4">
        <f t="shared" si="145"/>
        <v>0</v>
      </c>
      <c r="V858" s="4"/>
      <c r="W858" s="4"/>
      <c r="X858" s="4">
        <f t="shared" si="146"/>
        <v>0</v>
      </c>
      <c r="Y858" s="4"/>
      <c r="Z858" s="4"/>
      <c r="AA858" s="4">
        <f>C858+I858-L858-O858-U858-X858-R858</f>
        <v>0</v>
      </c>
      <c r="AB858" s="7">
        <v>45429</v>
      </c>
    </row>
    <row r="859" spans="1:28" ht="15.75" hidden="1" x14ac:dyDescent="0.25">
      <c r="A859" s="29">
        <v>45429</v>
      </c>
      <c r="B859" s="72" t="s">
        <v>672</v>
      </c>
      <c r="C859" s="25"/>
      <c r="D859" s="25" t="s">
        <v>52</v>
      </c>
      <c r="E859" s="25" t="s">
        <v>148</v>
      </c>
      <c r="F859" s="25">
        <v>10</v>
      </c>
      <c r="G859" s="25" t="s">
        <v>23</v>
      </c>
      <c r="H859" s="25">
        <v>400000</v>
      </c>
      <c r="I859" s="11">
        <f t="shared" si="141"/>
        <v>4000000</v>
      </c>
      <c r="J859" s="31" t="s">
        <v>312</v>
      </c>
      <c r="K859" s="11"/>
      <c r="L859" s="4">
        <f t="shared" si="142"/>
        <v>0</v>
      </c>
      <c r="M859" s="4"/>
      <c r="N859" s="4"/>
      <c r="O859" s="4">
        <f t="shared" si="143"/>
        <v>4000000</v>
      </c>
      <c r="P859" s="4">
        <v>4000000</v>
      </c>
      <c r="Q859" s="4"/>
      <c r="R859" s="4">
        <f t="shared" si="144"/>
        <v>0</v>
      </c>
      <c r="S859" s="4"/>
      <c r="T859" s="4"/>
      <c r="U859" s="4">
        <f t="shared" si="145"/>
        <v>0</v>
      </c>
      <c r="V859" s="4"/>
      <c r="W859" s="4"/>
      <c r="X859" s="4">
        <f t="shared" si="146"/>
        <v>0</v>
      </c>
      <c r="Y859" s="4"/>
      <c r="Z859" s="4"/>
      <c r="AA859" s="4">
        <f>C859+I859-L859-O859-U859-X859-R859</f>
        <v>0</v>
      </c>
      <c r="AB859" s="7">
        <v>45429</v>
      </c>
    </row>
    <row r="860" spans="1:28" ht="15.75" hidden="1" x14ac:dyDescent="0.25">
      <c r="A860" s="29">
        <v>45429</v>
      </c>
      <c r="B860" s="25" t="s">
        <v>309</v>
      </c>
      <c r="C860" s="25"/>
      <c r="D860" s="25" t="s">
        <v>46</v>
      </c>
      <c r="E860" s="25" t="s">
        <v>356</v>
      </c>
      <c r="F860" s="25">
        <v>1</v>
      </c>
      <c r="G860" s="25" t="s">
        <v>48</v>
      </c>
      <c r="H860" s="25">
        <v>8960000</v>
      </c>
      <c r="I860" s="11">
        <f t="shared" si="141"/>
        <v>8960000</v>
      </c>
      <c r="J860" s="31" t="s">
        <v>312</v>
      </c>
      <c r="K860" s="11"/>
      <c r="L860" s="4">
        <f t="shared" si="142"/>
        <v>0</v>
      </c>
      <c r="M860" s="4"/>
      <c r="N860" s="4"/>
      <c r="O860" s="4">
        <f t="shared" si="143"/>
        <v>8960000</v>
      </c>
      <c r="P860" s="4">
        <v>3460000</v>
      </c>
      <c r="Q860" s="4">
        <v>5500000</v>
      </c>
      <c r="R860" s="4">
        <f t="shared" si="144"/>
        <v>0</v>
      </c>
      <c r="S860" s="4"/>
      <c r="T860" s="4"/>
      <c r="U860" s="4">
        <f t="shared" si="145"/>
        <v>0</v>
      </c>
      <c r="V860" s="4"/>
      <c r="W860" s="4"/>
      <c r="X860" s="4">
        <f t="shared" si="146"/>
        <v>0</v>
      </c>
      <c r="Y860" s="4"/>
      <c r="Z860" s="4"/>
      <c r="AA860" s="4">
        <f>C860+I860-L860-O860-U860-X860-R860</f>
        <v>0</v>
      </c>
      <c r="AB860" s="7">
        <v>45440</v>
      </c>
    </row>
    <row r="861" spans="1:28" ht="15.75" hidden="1" x14ac:dyDescent="0.25">
      <c r="A861" s="29">
        <v>45429</v>
      </c>
      <c r="B861" s="72" t="s">
        <v>742</v>
      </c>
      <c r="C861" s="25"/>
      <c r="D861" s="25" t="s">
        <v>46</v>
      </c>
      <c r="E861" s="25" t="s">
        <v>124</v>
      </c>
      <c r="F861" s="25">
        <v>0.94</v>
      </c>
      <c r="G861" s="25" t="s">
        <v>125</v>
      </c>
      <c r="H861" s="25">
        <v>1150000</v>
      </c>
      <c r="I861" s="11">
        <f t="shared" si="141"/>
        <v>1081000</v>
      </c>
      <c r="J861" s="31" t="s">
        <v>312</v>
      </c>
      <c r="K861" s="11"/>
      <c r="L861" s="4">
        <f t="shared" si="142"/>
        <v>0</v>
      </c>
      <c r="M861" s="4"/>
      <c r="N861" s="4"/>
      <c r="O861" s="4">
        <f t="shared" si="143"/>
        <v>0</v>
      </c>
      <c r="P861" s="4"/>
      <c r="Q861" s="4"/>
      <c r="R861" s="4">
        <f t="shared" si="144"/>
        <v>1081000</v>
      </c>
      <c r="S861" s="4">
        <v>1081000</v>
      </c>
      <c r="T861" s="4"/>
      <c r="U861" s="4">
        <f t="shared" si="145"/>
        <v>0</v>
      </c>
      <c r="V861" s="4"/>
      <c r="W861" s="4"/>
      <c r="X861" s="4">
        <f t="shared" si="146"/>
        <v>0</v>
      </c>
      <c r="Y861" s="4"/>
      <c r="Z861" s="4"/>
      <c r="AA861" s="4">
        <f>C861+I861-L861-O861-U861-X861-R861</f>
        <v>0</v>
      </c>
      <c r="AB861" s="7">
        <v>45429</v>
      </c>
    </row>
    <row r="862" spans="1:28" ht="15.75" hidden="1" x14ac:dyDescent="0.25">
      <c r="A862" s="29">
        <v>45429</v>
      </c>
      <c r="B862" s="72" t="s">
        <v>452</v>
      </c>
      <c r="C862" s="25"/>
      <c r="D862" s="25" t="s">
        <v>46</v>
      </c>
      <c r="E862" s="25" t="s">
        <v>477</v>
      </c>
      <c r="F862" s="25">
        <v>4</v>
      </c>
      <c r="G862" s="25" t="s">
        <v>48</v>
      </c>
      <c r="H862" s="25">
        <v>230000</v>
      </c>
      <c r="I862" s="11">
        <f t="shared" si="141"/>
        <v>920000</v>
      </c>
      <c r="J862" s="31" t="s">
        <v>312</v>
      </c>
      <c r="K862" s="11"/>
      <c r="L862" s="4">
        <f t="shared" si="142"/>
        <v>0</v>
      </c>
      <c r="M862" s="4"/>
      <c r="N862" s="4"/>
      <c r="O862" s="4">
        <f t="shared" si="143"/>
        <v>920000</v>
      </c>
      <c r="P862" s="4">
        <v>920000</v>
      </c>
      <c r="Q862" s="4"/>
      <c r="R862" s="4">
        <f t="shared" si="144"/>
        <v>0</v>
      </c>
      <c r="S862" s="4"/>
      <c r="T862" s="4"/>
      <c r="U862" s="4">
        <f t="shared" si="145"/>
        <v>0</v>
      </c>
      <c r="V862" s="4"/>
      <c r="W862" s="4"/>
      <c r="X862" s="4">
        <f t="shared" si="146"/>
        <v>0</v>
      </c>
      <c r="Y862" s="4"/>
      <c r="Z862" s="4"/>
      <c r="AA862" s="4">
        <f>C862+I862-L862-O862-U862-X862-R862</f>
        <v>0</v>
      </c>
      <c r="AB862" s="7">
        <v>45429</v>
      </c>
    </row>
    <row r="863" spans="1:28" ht="15.75" hidden="1" x14ac:dyDescent="0.25">
      <c r="A863" s="29">
        <v>45429</v>
      </c>
      <c r="B863" s="72" t="s">
        <v>266</v>
      </c>
      <c r="C863" s="25"/>
      <c r="D863" s="25" t="s">
        <v>52</v>
      </c>
      <c r="E863" s="25" t="s">
        <v>137</v>
      </c>
      <c r="F863" s="25">
        <v>18.7</v>
      </c>
      <c r="G863" s="25" t="s">
        <v>39</v>
      </c>
      <c r="H863" s="25">
        <v>46000</v>
      </c>
      <c r="I863" s="11">
        <f t="shared" si="141"/>
        <v>860200</v>
      </c>
      <c r="J863" s="31" t="s">
        <v>312</v>
      </c>
      <c r="K863" s="11"/>
      <c r="L863" s="4">
        <f t="shared" si="142"/>
        <v>0</v>
      </c>
      <c r="M863" s="4"/>
      <c r="N863" s="4"/>
      <c r="O863" s="4">
        <f t="shared" si="143"/>
        <v>860200</v>
      </c>
      <c r="P863" s="4">
        <v>860200</v>
      </c>
      <c r="Q863" s="4"/>
      <c r="R863" s="4">
        <f t="shared" si="144"/>
        <v>0</v>
      </c>
      <c r="S863" s="4"/>
      <c r="T863" s="4"/>
      <c r="U863" s="4">
        <f t="shared" si="145"/>
        <v>0</v>
      </c>
      <c r="V863" s="4"/>
      <c r="W863" s="4"/>
      <c r="X863" s="4">
        <f t="shared" si="146"/>
        <v>0</v>
      </c>
      <c r="Y863" s="4"/>
      <c r="Z863" s="4"/>
      <c r="AA863" s="4">
        <f>C863+I863-L863-O863-U863-X863-R863</f>
        <v>0</v>
      </c>
      <c r="AB863" s="7">
        <v>45433</v>
      </c>
    </row>
    <row r="864" spans="1:28" ht="15.75" hidden="1" x14ac:dyDescent="0.25">
      <c r="A864" s="29">
        <v>45429</v>
      </c>
      <c r="B864" s="72" t="s">
        <v>266</v>
      </c>
      <c r="C864" s="25"/>
      <c r="D864" s="25" t="s">
        <v>52</v>
      </c>
      <c r="E864" s="25" t="s">
        <v>81</v>
      </c>
      <c r="F864" s="25">
        <v>23.8</v>
      </c>
      <c r="G864" s="25" t="s">
        <v>39</v>
      </c>
      <c r="H864" s="25">
        <v>46000</v>
      </c>
      <c r="I864" s="11">
        <f t="shared" si="141"/>
        <v>1094800</v>
      </c>
      <c r="J864" s="31" t="s">
        <v>312</v>
      </c>
      <c r="K864" s="11"/>
      <c r="L864" s="4">
        <f t="shared" si="142"/>
        <v>0</v>
      </c>
      <c r="M864" s="4"/>
      <c r="N864" s="4"/>
      <c r="O864" s="4">
        <f t="shared" si="143"/>
        <v>1094800</v>
      </c>
      <c r="P864" s="4">
        <v>1094800</v>
      </c>
      <c r="Q864" s="4"/>
      <c r="R864" s="4">
        <f t="shared" si="144"/>
        <v>0</v>
      </c>
      <c r="S864" s="4"/>
      <c r="T864" s="4"/>
      <c r="U864" s="4">
        <f t="shared" si="145"/>
        <v>0</v>
      </c>
      <c r="V864" s="4"/>
      <c r="W864" s="4"/>
      <c r="X864" s="4">
        <f t="shared" si="146"/>
        <v>0</v>
      </c>
      <c r="Y864" s="4"/>
      <c r="Z864" s="4"/>
      <c r="AA864" s="4">
        <f>C864+I864-L864-O864-U864-X864-R864</f>
        <v>0</v>
      </c>
      <c r="AB864" s="7">
        <v>45433</v>
      </c>
    </row>
    <row r="865" spans="1:28" ht="15.75" hidden="1" x14ac:dyDescent="0.25">
      <c r="A865" s="29">
        <v>45429</v>
      </c>
      <c r="B865" s="72" t="s">
        <v>266</v>
      </c>
      <c r="C865" s="25"/>
      <c r="D865" s="25" t="s">
        <v>52</v>
      </c>
      <c r="E865" s="25" t="s">
        <v>165</v>
      </c>
      <c r="F865" s="25">
        <v>1</v>
      </c>
      <c r="G865" s="25" t="s">
        <v>303</v>
      </c>
      <c r="H865" s="25">
        <v>1200000</v>
      </c>
      <c r="I865" s="11">
        <f t="shared" si="141"/>
        <v>1200000</v>
      </c>
      <c r="J865" s="31" t="s">
        <v>312</v>
      </c>
      <c r="K865" s="11"/>
      <c r="L865" s="4">
        <f t="shared" si="142"/>
        <v>0</v>
      </c>
      <c r="M865" s="4"/>
      <c r="N865" s="4"/>
      <c r="O865" s="4">
        <f t="shared" si="143"/>
        <v>1200000</v>
      </c>
      <c r="P865" s="4">
        <v>1200000</v>
      </c>
      <c r="Q865" s="4"/>
      <c r="R865" s="4">
        <f t="shared" si="144"/>
        <v>0</v>
      </c>
      <c r="S865" s="4"/>
      <c r="T865" s="4"/>
      <c r="U865" s="4">
        <f t="shared" si="145"/>
        <v>0</v>
      </c>
      <c r="V865" s="4"/>
      <c r="W865" s="4"/>
      <c r="X865" s="4">
        <f t="shared" si="146"/>
        <v>0</v>
      </c>
      <c r="Y865" s="4"/>
      <c r="Z865" s="4"/>
      <c r="AA865" s="4">
        <f>C865+I865-L865-O865-U865-X865-R865</f>
        <v>0</v>
      </c>
      <c r="AB865" s="7">
        <v>45433</v>
      </c>
    </row>
    <row r="866" spans="1:28" ht="15.75" hidden="1" x14ac:dyDescent="0.25">
      <c r="A866" s="29">
        <v>45429</v>
      </c>
      <c r="B866" s="72" t="s">
        <v>471</v>
      </c>
      <c r="C866" s="25"/>
      <c r="D866" s="25" t="s">
        <v>46</v>
      </c>
      <c r="E866" s="25" t="s">
        <v>135</v>
      </c>
      <c r="F866" s="25">
        <v>5</v>
      </c>
      <c r="G866" s="25" t="s">
        <v>48</v>
      </c>
      <c r="H866" s="25">
        <v>145000</v>
      </c>
      <c r="I866" s="11">
        <f t="shared" si="141"/>
        <v>725000</v>
      </c>
      <c r="J866" s="31" t="s">
        <v>312</v>
      </c>
      <c r="K866" s="11"/>
      <c r="L866" s="4">
        <f t="shared" si="142"/>
        <v>0</v>
      </c>
      <c r="M866" s="4"/>
      <c r="N866" s="4"/>
      <c r="O866" s="4">
        <f t="shared" si="143"/>
        <v>0</v>
      </c>
      <c r="P866" s="4"/>
      <c r="Q866" s="4"/>
      <c r="R866" s="4">
        <f t="shared" si="144"/>
        <v>725000</v>
      </c>
      <c r="S866" s="4">
        <v>725000</v>
      </c>
      <c r="T866" s="4"/>
      <c r="U866" s="4">
        <f t="shared" si="145"/>
        <v>0</v>
      </c>
      <c r="V866" s="4"/>
      <c r="W866" s="4"/>
      <c r="X866" s="4">
        <f t="shared" si="146"/>
        <v>0</v>
      </c>
      <c r="Y866" s="4"/>
      <c r="Z866" s="4"/>
      <c r="AA866" s="4">
        <f>C866+I866-L866-O866-U866-X866-R866</f>
        <v>0</v>
      </c>
      <c r="AB866" s="7">
        <v>45429</v>
      </c>
    </row>
    <row r="867" spans="1:28" ht="15.75" hidden="1" x14ac:dyDescent="0.25">
      <c r="A867" s="29">
        <v>45429</v>
      </c>
      <c r="B867" s="72" t="s">
        <v>359</v>
      </c>
      <c r="C867" s="25"/>
      <c r="D867" s="25" t="s">
        <v>52</v>
      </c>
      <c r="E867" s="25" t="s">
        <v>394</v>
      </c>
      <c r="F867" s="25">
        <v>2</v>
      </c>
      <c r="G867" s="25" t="s">
        <v>48</v>
      </c>
      <c r="H867" s="25">
        <v>230000</v>
      </c>
      <c r="I867" s="11">
        <f t="shared" si="141"/>
        <v>460000</v>
      </c>
      <c r="J867" s="31" t="s">
        <v>312</v>
      </c>
      <c r="K867" s="11"/>
      <c r="L867" s="4">
        <f t="shared" si="142"/>
        <v>0</v>
      </c>
      <c r="M867" s="4"/>
      <c r="N867" s="4"/>
      <c r="O867" s="4">
        <f t="shared" si="143"/>
        <v>460000</v>
      </c>
      <c r="P867" s="4">
        <v>460000</v>
      </c>
      <c r="Q867" s="4"/>
      <c r="R867" s="4">
        <f t="shared" si="144"/>
        <v>0</v>
      </c>
      <c r="S867" s="4"/>
      <c r="T867" s="4"/>
      <c r="U867" s="4">
        <f t="shared" si="145"/>
        <v>0</v>
      </c>
      <c r="V867" s="4"/>
      <c r="W867" s="4"/>
      <c r="X867" s="4">
        <f t="shared" si="146"/>
        <v>0</v>
      </c>
      <c r="Y867" s="4"/>
      <c r="Z867" s="4"/>
      <c r="AA867" s="4">
        <f>C867+I867-L867-O867-U867-X867-R867</f>
        <v>0</v>
      </c>
      <c r="AB867" s="7">
        <v>45429</v>
      </c>
    </row>
    <row r="868" spans="1:28" ht="15.75" hidden="1" x14ac:dyDescent="0.25">
      <c r="A868" s="29">
        <v>45429</v>
      </c>
      <c r="B868" s="72" t="s">
        <v>37</v>
      </c>
      <c r="C868" s="25"/>
      <c r="D868" s="25" t="s">
        <v>52</v>
      </c>
      <c r="E868" s="25" t="s">
        <v>219</v>
      </c>
      <c r="F868" s="25">
        <v>1</v>
      </c>
      <c r="G868" s="25" t="s">
        <v>39</v>
      </c>
      <c r="H868" s="25">
        <v>300000</v>
      </c>
      <c r="I868" s="11">
        <f t="shared" si="141"/>
        <v>300000</v>
      </c>
      <c r="J868" s="31" t="s">
        <v>312</v>
      </c>
      <c r="K868" s="11"/>
      <c r="L868" s="4">
        <f t="shared" si="142"/>
        <v>0</v>
      </c>
      <c r="M868" s="4"/>
      <c r="N868" s="4"/>
      <c r="O868" s="4">
        <f t="shared" si="143"/>
        <v>0</v>
      </c>
      <c r="P868" s="4"/>
      <c r="Q868" s="4"/>
      <c r="R868" s="4">
        <f t="shared" si="144"/>
        <v>300000</v>
      </c>
      <c r="S868" s="4">
        <v>300000</v>
      </c>
      <c r="T868" s="4"/>
      <c r="U868" s="4">
        <f t="shared" si="145"/>
        <v>0</v>
      </c>
      <c r="V868" s="4"/>
      <c r="W868" s="4"/>
      <c r="X868" s="4">
        <f t="shared" si="146"/>
        <v>0</v>
      </c>
      <c r="Y868" s="4"/>
      <c r="Z868" s="4"/>
      <c r="AA868" s="4">
        <f>C868+I868-L868-O868-U868-X868-R868</f>
        <v>0</v>
      </c>
      <c r="AB868" s="7">
        <v>45429</v>
      </c>
    </row>
    <row r="869" spans="1:28" ht="15.75" hidden="1" x14ac:dyDescent="0.25">
      <c r="A869" s="29">
        <v>45429</v>
      </c>
      <c r="B869" s="72" t="s">
        <v>1163</v>
      </c>
      <c r="C869" s="25"/>
      <c r="D869" s="25" t="s">
        <v>46</v>
      </c>
      <c r="E869" s="25" t="s">
        <v>127</v>
      </c>
      <c r="F869" s="25">
        <v>1</v>
      </c>
      <c r="G869" s="25" t="s">
        <v>39</v>
      </c>
      <c r="H869" s="25">
        <v>65000</v>
      </c>
      <c r="I869" s="11">
        <f t="shared" si="141"/>
        <v>65000</v>
      </c>
      <c r="J869" s="31" t="s">
        <v>312</v>
      </c>
      <c r="K869" s="11"/>
      <c r="L869" s="4">
        <f t="shared" si="142"/>
        <v>0</v>
      </c>
      <c r="M869" s="4"/>
      <c r="N869" s="4"/>
      <c r="O869" s="4">
        <f t="shared" si="143"/>
        <v>65000</v>
      </c>
      <c r="P869" s="4">
        <v>65000</v>
      </c>
      <c r="Q869" s="4"/>
      <c r="R869" s="4">
        <f t="shared" si="144"/>
        <v>0</v>
      </c>
      <c r="S869" s="4"/>
      <c r="T869" s="4"/>
      <c r="U869" s="4">
        <f t="shared" si="145"/>
        <v>0</v>
      </c>
      <c r="V869" s="4"/>
      <c r="W869" s="4"/>
      <c r="X869" s="4">
        <f t="shared" si="146"/>
        <v>0</v>
      </c>
      <c r="Y869" s="4"/>
      <c r="Z869" s="4"/>
      <c r="AA869" s="4">
        <f>C869+I869-L869-O869-U869-X869-R869</f>
        <v>0</v>
      </c>
      <c r="AB869" s="7">
        <v>45429</v>
      </c>
    </row>
    <row r="870" spans="1:28" ht="15.75" hidden="1" x14ac:dyDescent="0.25">
      <c r="A870" s="29">
        <v>45429</v>
      </c>
      <c r="B870" s="72" t="s">
        <v>721</v>
      </c>
      <c r="C870" s="25"/>
      <c r="D870" s="25" t="s">
        <v>52</v>
      </c>
      <c r="E870" s="25" t="s">
        <v>216</v>
      </c>
      <c r="F870" s="25">
        <v>5</v>
      </c>
      <c r="G870" s="25" t="s">
        <v>27</v>
      </c>
      <c r="H870" s="25">
        <v>45000</v>
      </c>
      <c r="I870" s="11">
        <f t="shared" si="141"/>
        <v>225000</v>
      </c>
      <c r="J870" s="31" t="s">
        <v>312</v>
      </c>
      <c r="K870" s="11"/>
      <c r="L870" s="4">
        <f t="shared" si="142"/>
        <v>0</v>
      </c>
      <c r="M870" s="4"/>
      <c r="N870" s="4"/>
      <c r="O870" s="4">
        <f t="shared" si="143"/>
        <v>225000</v>
      </c>
      <c r="P870" s="4">
        <v>225000</v>
      </c>
      <c r="Q870" s="4"/>
      <c r="R870" s="4">
        <f t="shared" si="144"/>
        <v>0</v>
      </c>
      <c r="S870" s="4"/>
      <c r="T870" s="4"/>
      <c r="U870" s="4">
        <f t="shared" si="145"/>
        <v>0</v>
      </c>
      <c r="V870" s="4"/>
      <c r="W870" s="4"/>
      <c r="X870" s="4">
        <f t="shared" si="146"/>
        <v>0</v>
      </c>
      <c r="Y870" s="4"/>
      <c r="Z870" s="4"/>
      <c r="AA870" s="4">
        <f>C870+I870-L870-O870-U870-X870-R870</f>
        <v>0</v>
      </c>
      <c r="AB870" s="7">
        <v>45429</v>
      </c>
    </row>
    <row r="871" spans="1:28" ht="15.75" hidden="1" x14ac:dyDescent="0.25">
      <c r="A871" s="29">
        <v>45429</v>
      </c>
      <c r="B871" s="72" t="s">
        <v>721</v>
      </c>
      <c r="C871" s="25"/>
      <c r="D871" s="25" t="s">
        <v>52</v>
      </c>
      <c r="E871" s="25" t="s">
        <v>127</v>
      </c>
      <c r="F871" s="25">
        <v>10</v>
      </c>
      <c r="G871" s="25" t="s">
        <v>39</v>
      </c>
      <c r="H871" s="25">
        <v>70000</v>
      </c>
      <c r="I871" s="11">
        <f t="shared" si="141"/>
        <v>700000</v>
      </c>
      <c r="J871" s="31" t="s">
        <v>312</v>
      </c>
      <c r="K871" s="11"/>
      <c r="L871" s="4">
        <f t="shared" si="142"/>
        <v>0</v>
      </c>
      <c r="M871" s="4"/>
      <c r="N871" s="4"/>
      <c r="O871" s="4">
        <f t="shared" si="143"/>
        <v>700000</v>
      </c>
      <c r="P871" s="4">
        <v>700000</v>
      </c>
      <c r="Q871" s="4"/>
      <c r="R871" s="4">
        <f t="shared" si="144"/>
        <v>0</v>
      </c>
      <c r="S871" s="4"/>
      <c r="T871" s="4"/>
      <c r="U871" s="4">
        <f t="shared" si="145"/>
        <v>0</v>
      </c>
      <c r="V871" s="4"/>
      <c r="W871" s="4"/>
      <c r="X871" s="4">
        <f t="shared" si="146"/>
        <v>0</v>
      </c>
      <c r="Y871" s="4"/>
      <c r="Z871" s="4"/>
      <c r="AA871" s="4">
        <f>C871+I871-L871-O871-U871-X871-R871</f>
        <v>0</v>
      </c>
      <c r="AB871" s="7">
        <v>45429</v>
      </c>
    </row>
    <row r="872" spans="1:28" ht="15.75" hidden="1" x14ac:dyDescent="0.25">
      <c r="A872" s="29">
        <v>45429</v>
      </c>
      <c r="B872" s="72" t="s">
        <v>721</v>
      </c>
      <c r="C872" s="25"/>
      <c r="D872" s="25" t="s">
        <v>52</v>
      </c>
      <c r="E872" s="25" t="s">
        <v>42</v>
      </c>
      <c r="F872" s="25">
        <v>500</v>
      </c>
      <c r="G872" s="25" t="s">
        <v>34</v>
      </c>
      <c r="H872" s="25">
        <v>4300</v>
      </c>
      <c r="I872" s="11">
        <f t="shared" si="141"/>
        <v>2150000</v>
      </c>
      <c r="J872" s="31" t="s">
        <v>312</v>
      </c>
      <c r="K872" s="11"/>
      <c r="L872" s="4">
        <f t="shared" si="142"/>
        <v>0</v>
      </c>
      <c r="M872" s="4"/>
      <c r="N872" s="4"/>
      <c r="O872" s="4">
        <f t="shared" si="143"/>
        <v>2150000</v>
      </c>
      <c r="P872" s="4">
        <v>2150000</v>
      </c>
      <c r="Q872" s="4"/>
      <c r="R872" s="4">
        <f t="shared" si="144"/>
        <v>0</v>
      </c>
      <c r="S872" s="4"/>
      <c r="T872" s="4"/>
      <c r="U872" s="4">
        <f t="shared" si="145"/>
        <v>0</v>
      </c>
      <c r="V872" s="4"/>
      <c r="W872" s="4"/>
      <c r="X872" s="4">
        <f t="shared" si="146"/>
        <v>0</v>
      </c>
      <c r="Y872" s="4"/>
      <c r="Z872" s="4"/>
      <c r="AA872" s="4">
        <f>C872+I872-L872-O872-U872-X872-R872</f>
        <v>0</v>
      </c>
      <c r="AB872" s="7">
        <v>45429</v>
      </c>
    </row>
    <row r="873" spans="1:28" ht="15.75" hidden="1" x14ac:dyDescent="0.25">
      <c r="A873" s="29">
        <v>45429</v>
      </c>
      <c r="B873" s="72" t="s">
        <v>721</v>
      </c>
      <c r="C873" s="25"/>
      <c r="D873" s="25" t="s">
        <v>52</v>
      </c>
      <c r="E873" s="25" t="s">
        <v>129</v>
      </c>
      <c r="F873" s="25">
        <v>12</v>
      </c>
      <c r="G873" s="25" t="s">
        <v>77</v>
      </c>
      <c r="H873" s="25">
        <v>65000</v>
      </c>
      <c r="I873" s="11">
        <f t="shared" si="141"/>
        <v>780000</v>
      </c>
      <c r="J873" s="31" t="s">
        <v>312</v>
      </c>
      <c r="K873" s="11"/>
      <c r="L873" s="4">
        <f t="shared" si="142"/>
        <v>0</v>
      </c>
      <c r="M873" s="4"/>
      <c r="N873" s="4"/>
      <c r="O873" s="4">
        <f t="shared" si="143"/>
        <v>780000</v>
      </c>
      <c r="P873" s="4">
        <v>780000</v>
      </c>
      <c r="Q873" s="4"/>
      <c r="R873" s="4">
        <f t="shared" si="144"/>
        <v>0</v>
      </c>
      <c r="S873" s="4"/>
      <c r="T873" s="4"/>
      <c r="U873" s="4">
        <f t="shared" si="145"/>
        <v>0</v>
      </c>
      <c r="V873" s="4"/>
      <c r="W873" s="4"/>
      <c r="X873" s="4">
        <f t="shared" si="146"/>
        <v>0</v>
      </c>
      <c r="Y873" s="4"/>
      <c r="Z873" s="4"/>
      <c r="AA873" s="4">
        <f>C873+I873-L873-O873-U873-X873-R873</f>
        <v>0</v>
      </c>
      <c r="AB873" s="7">
        <v>45429</v>
      </c>
    </row>
    <row r="874" spans="1:28" ht="15.75" hidden="1" x14ac:dyDescent="0.25">
      <c r="A874" s="29">
        <v>45429</v>
      </c>
      <c r="B874" s="72" t="s">
        <v>1464</v>
      </c>
      <c r="C874" s="25"/>
      <c r="D874" s="25" t="s">
        <v>46</v>
      </c>
      <c r="E874" s="25" t="s">
        <v>249</v>
      </c>
      <c r="F874" s="25">
        <v>500</v>
      </c>
      <c r="G874" s="25" t="s">
        <v>34</v>
      </c>
      <c r="H874" s="25">
        <v>3600</v>
      </c>
      <c r="I874" s="11">
        <f t="shared" si="141"/>
        <v>1800000</v>
      </c>
      <c r="J874" s="31" t="s">
        <v>324</v>
      </c>
      <c r="K874" s="11"/>
      <c r="L874" s="4">
        <f t="shared" si="142"/>
        <v>0</v>
      </c>
      <c r="M874" s="4"/>
      <c r="N874" s="4"/>
      <c r="O874" s="4">
        <f t="shared" si="143"/>
        <v>0</v>
      </c>
      <c r="P874" s="4"/>
      <c r="Q874" s="4"/>
      <c r="R874" s="4">
        <f t="shared" si="144"/>
        <v>0</v>
      </c>
      <c r="S874" s="4"/>
      <c r="T874" s="4"/>
      <c r="U874" s="4">
        <f t="shared" si="145"/>
        <v>1800000</v>
      </c>
      <c r="V874" s="4">
        <v>1800000</v>
      </c>
      <c r="W874" s="4"/>
      <c r="X874" s="4">
        <f t="shared" si="146"/>
        <v>0</v>
      </c>
      <c r="Y874" s="4"/>
      <c r="Z874" s="4"/>
      <c r="AA874" s="4">
        <f>C874+I874-L874-O874-U874-X874-R874</f>
        <v>0</v>
      </c>
      <c r="AB874" s="7">
        <v>45433</v>
      </c>
    </row>
    <row r="875" spans="1:28" ht="15.75" hidden="1" x14ac:dyDescent="0.25">
      <c r="A875" s="29">
        <v>45429</v>
      </c>
      <c r="B875" s="72" t="s">
        <v>1465</v>
      </c>
      <c r="C875" s="25"/>
      <c r="D875" s="25" t="s">
        <v>52</v>
      </c>
      <c r="E875" s="25" t="s">
        <v>42</v>
      </c>
      <c r="F875" s="25">
        <v>500</v>
      </c>
      <c r="G875" s="25" t="s">
        <v>34</v>
      </c>
      <c r="H875" s="25">
        <v>4000</v>
      </c>
      <c r="I875" s="11">
        <f t="shared" si="141"/>
        <v>2000000</v>
      </c>
      <c r="J875" s="31" t="s">
        <v>312</v>
      </c>
      <c r="K875" s="11"/>
      <c r="L875" s="4">
        <f t="shared" si="142"/>
        <v>0</v>
      </c>
      <c r="M875" s="4"/>
      <c r="N875" s="4"/>
      <c r="O875" s="4">
        <f t="shared" si="143"/>
        <v>2000000</v>
      </c>
      <c r="P875" s="4">
        <v>2000000</v>
      </c>
      <c r="Q875" s="4"/>
      <c r="R875" s="4">
        <f t="shared" si="144"/>
        <v>0</v>
      </c>
      <c r="S875" s="4"/>
      <c r="T875" s="4"/>
      <c r="U875" s="4">
        <f t="shared" si="145"/>
        <v>0</v>
      </c>
      <c r="V875" s="4"/>
      <c r="W875" s="4"/>
      <c r="X875" s="4">
        <f t="shared" si="146"/>
        <v>0</v>
      </c>
      <c r="Y875" s="4"/>
      <c r="Z875" s="4"/>
      <c r="AA875" s="4">
        <f>C875+I875-L875-O875-U875-X875-R875</f>
        <v>0</v>
      </c>
      <c r="AB875" s="7">
        <v>45429</v>
      </c>
    </row>
    <row r="876" spans="1:28" ht="15.75" hidden="1" x14ac:dyDescent="0.25">
      <c r="A876" s="29">
        <v>45429</v>
      </c>
      <c r="B876" s="72" t="s">
        <v>551</v>
      </c>
      <c r="C876" s="25"/>
      <c r="D876" s="25" t="s">
        <v>46</v>
      </c>
      <c r="E876" s="25" t="s">
        <v>108</v>
      </c>
      <c r="F876" s="25">
        <v>600</v>
      </c>
      <c r="G876" s="25" t="s">
        <v>34</v>
      </c>
      <c r="H876" s="25">
        <v>1950</v>
      </c>
      <c r="I876" s="11">
        <f t="shared" si="141"/>
        <v>1170000</v>
      </c>
      <c r="J876" s="31" t="s">
        <v>312</v>
      </c>
      <c r="K876" s="11"/>
      <c r="L876" s="4">
        <f t="shared" si="142"/>
        <v>0</v>
      </c>
      <c r="M876" s="4"/>
      <c r="N876" s="4"/>
      <c r="O876" s="4">
        <f t="shared" si="143"/>
        <v>0</v>
      </c>
      <c r="P876" s="4"/>
      <c r="Q876" s="4"/>
      <c r="R876" s="4">
        <f t="shared" si="144"/>
        <v>1170000</v>
      </c>
      <c r="S876" s="4">
        <v>1170000</v>
      </c>
      <c r="T876" s="4"/>
      <c r="U876" s="4">
        <f t="shared" si="145"/>
        <v>0</v>
      </c>
      <c r="V876" s="4"/>
      <c r="W876" s="4"/>
      <c r="X876" s="4">
        <f t="shared" si="146"/>
        <v>0</v>
      </c>
      <c r="Y876" s="4"/>
      <c r="Z876" s="4"/>
      <c r="AA876" s="4">
        <f>C876+I876-L876-O876-U876-X876-R876</f>
        <v>0</v>
      </c>
      <c r="AB876" s="7">
        <v>45429</v>
      </c>
    </row>
    <row r="877" spans="1:28" ht="15.75" hidden="1" x14ac:dyDescent="0.25">
      <c r="A877" s="29">
        <v>45429</v>
      </c>
      <c r="B877" s="25" t="s">
        <v>99</v>
      </c>
      <c r="C877" s="25"/>
      <c r="D877" s="25"/>
      <c r="E877" s="25" t="s">
        <v>106</v>
      </c>
      <c r="F877" s="25">
        <v>31.9</v>
      </c>
      <c r="G877" s="25" t="s">
        <v>39</v>
      </c>
      <c r="H877" s="25"/>
      <c r="I877" s="11">
        <f t="shared" si="141"/>
        <v>0</v>
      </c>
      <c r="J877" s="26" t="s">
        <v>28</v>
      </c>
      <c r="K877" s="11"/>
      <c r="L877" s="4">
        <f t="shared" si="142"/>
        <v>0</v>
      </c>
      <c r="M877" s="4"/>
      <c r="N877" s="4"/>
      <c r="O877" s="4">
        <f t="shared" si="143"/>
        <v>0</v>
      </c>
      <c r="P877" s="4"/>
      <c r="Q877" s="4"/>
      <c r="R877" s="4">
        <f t="shared" si="144"/>
        <v>0</v>
      </c>
      <c r="S877" s="4"/>
      <c r="T877" s="4"/>
      <c r="U877" s="4">
        <f t="shared" si="145"/>
        <v>0</v>
      </c>
      <c r="V877" s="4"/>
      <c r="W877" s="4"/>
      <c r="X877" s="4">
        <f t="shared" si="146"/>
        <v>0</v>
      </c>
      <c r="Y877" s="4"/>
      <c r="Z877" s="4"/>
      <c r="AA877" s="4">
        <f>C877+I877-L877-O877-U877-X877-R877</f>
        <v>0</v>
      </c>
      <c r="AB877" s="7"/>
    </row>
    <row r="878" spans="1:28" ht="15.75" hidden="1" x14ac:dyDescent="0.25">
      <c r="A878" s="29">
        <v>45429</v>
      </c>
      <c r="B878" s="72" t="s">
        <v>134</v>
      </c>
      <c r="C878" s="25"/>
      <c r="D878" s="25" t="s">
        <v>46</v>
      </c>
      <c r="E878" s="25" t="s">
        <v>42</v>
      </c>
      <c r="F878" s="25">
        <v>500</v>
      </c>
      <c r="G878" s="25" t="s">
        <v>34</v>
      </c>
      <c r="H878" s="25">
        <v>4500</v>
      </c>
      <c r="I878" s="11">
        <f t="shared" si="141"/>
        <v>2250000</v>
      </c>
      <c r="J878" s="26" t="s">
        <v>28</v>
      </c>
      <c r="K878" s="11"/>
      <c r="L878" s="4">
        <f t="shared" si="142"/>
        <v>0</v>
      </c>
      <c r="M878" s="4"/>
      <c r="N878" s="4"/>
      <c r="O878" s="4">
        <f t="shared" si="143"/>
        <v>0</v>
      </c>
      <c r="P878" s="4"/>
      <c r="Q878" s="4"/>
      <c r="R878" s="4">
        <f t="shared" si="144"/>
        <v>0</v>
      </c>
      <c r="S878" s="4"/>
      <c r="T878" s="4"/>
      <c r="U878" s="4">
        <f t="shared" si="145"/>
        <v>0</v>
      </c>
      <c r="V878" s="4"/>
      <c r="W878" s="4"/>
      <c r="X878" s="4">
        <f t="shared" si="146"/>
        <v>0</v>
      </c>
      <c r="Y878" s="4"/>
      <c r="Z878" s="4"/>
      <c r="AA878" s="4">
        <f>C878+I878-L878-O878-U878-X878-R878</f>
        <v>2250000</v>
      </c>
      <c r="AB878" s="7"/>
    </row>
    <row r="879" spans="1:28" ht="15.75" hidden="1" x14ac:dyDescent="0.25">
      <c r="A879" s="29">
        <v>45429</v>
      </c>
      <c r="B879" s="72" t="s">
        <v>323</v>
      </c>
      <c r="C879" s="25"/>
      <c r="D879" s="25" t="s">
        <v>46</v>
      </c>
      <c r="E879" s="25" t="s">
        <v>89</v>
      </c>
      <c r="F879" s="25">
        <v>14.5</v>
      </c>
      <c r="G879" s="25" t="s">
        <v>39</v>
      </c>
      <c r="H879" s="25">
        <v>47000</v>
      </c>
      <c r="I879" s="11">
        <f t="shared" si="141"/>
        <v>681500</v>
      </c>
      <c r="J879" s="31" t="s">
        <v>312</v>
      </c>
      <c r="K879" s="11"/>
      <c r="L879" s="4">
        <f t="shared" si="142"/>
        <v>0</v>
      </c>
      <c r="M879" s="4"/>
      <c r="N879" s="4"/>
      <c r="O879" s="4">
        <f t="shared" si="143"/>
        <v>0</v>
      </c>
      <c r="P879" s="4"/>
      <c r="Q879" s="4"/>
      <c r="R879" s="4">
        <f t="shared" si="144"/>
        <v>681500</v>
      </c>
      <c r="S879" s="4">
        <v>681500</v>
      </c>
      <c r="T879" s="4"/>
      <c r="U879" s="4">
        <f t="shared" si="145"/>
        <v>0</v>
      </c>
      <c r="V879" s="4"/>
      <c r="W879" s="4"/>
      <c r="X879" s="4">
        <f t="shared" si="146"/>
        <v>0</v>
      </c>
      <c r="Y879" s="4"/>
      <c r="Z879" s="4"/>
      <c r="AA879" s="4">
        <f>C879+I879-L879-O879-U879-X879-R879</f>
        <v>0</v>
      </c>
      <c r="AB879" s="7">
        <v>45429</v>
      </c>
    </row>
    <row r="880" spans="1:28" ht="15.75" hidden="1" x14ac:dyDescent="0.25">
      <c r="A880" s="29">
        <v>45429</v>
      </c>
      <c r="B880" s="72" t="s">
        <v>778</v>
      </c>
      <c r="C880" s="25"/>
      <c r="D880" s="25" t="s">
        <v>52</v>
      </c>
      <c r="E880" s="25" t="s">
        <v>108</v>
      </c>
      <c r="F880" s="25">
        <v>400</v>
      </c>
      <c r="G880" s="25" t="s">
        <v>34</v>
      </c>
      <c r="H880" s="25">
        <v>2150</v>
      </c>
      <c r="I880" s="11">
        <f t="shared" si="141"/>
        <v>860000</v>
      </c>
      <c r="J880" s="31" t="s">
        <v>312</v>
      </c>
      <c r="K880" s="11"/>
      <c r="L880" s="4">
        <f t="shared" si="142"/>
        <v>0</v>
      </c>
      <c r="M880" s="4"/>
      <c r="N880" s="4"/>
      <c r="O880" s="4">
        <f t="shared" si="143"/>
        <v>860000</v>
      </c>
      <c r="P880" s="4">
        <v>860000</v>
      </c>
      <c r="Q880" s="4"/>
      <c r="R880" s="4">
        <f t="shared" si="144"/>
        <v>0</v>
      </c>
      <c r="S880" s="4"/>
      <c r="T880" s="4"/>
      <c r="U880" s="4">
        <f t="shared" si="145"/>
        <v>0</v>
      </c>
      <c r="V880" s="4"/>
      <c r="W880" s="4"/>
      <c r="X880" s="4">
        <f t="shared" si="146"/>
        <v>0</v>
      </c>
      <c r="Y880" s="4"/>
      <c r="Z880" s="4"/>
      <c r="AA880" s="4">
        <f>C880+I880-L880-O880-U880-X880-R880</f>
        <v>0</v>
      </c>
      <c r="AB880" s="7">
        <v>45429</v>
      </c>
    </row>
    <row r="881" spans="1:28" ht="15.75" hidden="1" x14ac:dyDescent="0.25">
      <c r="A881" s="29">
        <v>45429</v>
      </c>
      <c r="B881" s="72" t="s">
        <v>51</v>
      </c>
      <c r="C881" s="25"/>
      <c r="D881" s="25" t="s">
        <v>46</v>
      </c>
      <c r="E881" s="25" t="s">
        <v>1306</v>
      </c>
      <c r="F881" s="25">
        <v>15</v>
      </c>
      <c r="G881" s="25" t="s">
        <v>23</v>
      </c>
      <c r="H881" s="25">
        <v>420000</v>
      </c>
      <c r="I881" s="11">
        <f t="shared" si="141"/>
        <v>6300000</v>
      </c>
      <c r="J881" s="31" t="s">
        <v>312</v>
      </c>
      <c r="K881" s="11"/>
      <c r="L881" s="4">
        <f t="shared" si="142"/>
        <v>0</v>
      </c>
      <c r="M881" s="4"/>
      <c r="N881" s="4"/>
      <c r="O881" s="4">
        <f t="shared" si="143"/>
        <v>6300000</v>
      </c>
      <c r="P881" s="4">
        <v>6300000</v>
      </c>
      <c r="Q881" s="4"/>
      <c r="R881" s="4">
        <f t="shared" si="144"/>
        <v>0</v>
      </c>
      <c r="S881" s="4"/>
      <c r="T881" s="4"/>
      <c r="U881" s="4">
        <f t="shared" si="145"/>
        <v>0</v>
      </c>
      <c r="V881" s="4"/>
      <c r="W881" s="4"/>
      <c r="X881" s="4">
        <f t="shared" si="146"/>
        <v>0</v>
      </c>
      <c r="Y881" s="4"/>
      <c r="Z881" s="4"/>
      <c r="AA881" s="4">
        <f>C881+I881-L881-O881-U881-X881-R881</f>
        <v>0</v>
      </c>
      <c r="AB881" s="7">
        <v>45434</v>
      </c>
    </row>
    <row r="882" spans="1:28" ht="15.75" hidden="1" x14ac:dyDescent="0.25">
      <c r="A882" s="29">
        <v>45429</v>
      </c>
      <c r="B882" s="72" t="s">
        <v>378</v>
      </c>
      <c r="C882" s="25"/>
      <c r="D882" s="25" t="s">
        <v>46</v>
      </c>
      <c r="E882" s="25" t="s">
        <v>348</v>
      </c>
      <c r="F882" s="25">
        <v>2000</v>
      </c>
      <c r="G882" s="25" t="s">
        <v>34</v>
      </c>
      <c r="H882" s="25">
        <v>1150</v>
      </c>
      <c r="I882" s="11">
        <f t="shared" si="141"/>
        <v>2300000</v>
      </c>
      <c r="J882" s="31" t="s">
        <v>312</v>
      </c>
      <c r="K882" s="11"/>
      <c r="L882" s="4">
        <f t="shared" si="142"/>
        <v>0</v>
      </c>
      <c r="M882" s="4"/>
      <c r="N882" s="4"/>
      <c r="O882" s="4">
        <f t="shared" si="143"/>
        <v>2300000</v>
      </c>
      <c r="P882" s="4">
        <v>2300000</v>
      </c>
      <c r="Q882" s="4"/>
      <c r="R882" s="4">
        <f t="shared" si="144"/>
        <v>0</v>
      </c>
      <c r="S882" s="4"/>
      <c r="T882" s="4"/>
      <c r="U882" s="4">
        <f t="shared" si="145"/>
        <v>0</v>
      </c>
      <c r="V882" s="4"/>
      <c r="W882" s="4"/>
      <c r="X882" s="4">
        <f t="shared" si="146"/>
        <v>0</v>
      </c>
      <c r="Y882" s="4"/>
      <c r="Z882" s="4"/>
      <c r="AA882" s="4">
        <f>C882+I882-L882-O882-U882-X882-R882</f>
        <v>0</v>
      </c>
      <c r="AB882" s="7">
        <v>45429</v>
      </c>
    </row>
    <row r="883" spans="1:28" ht="15.75" hidden="1" x14ac:dyDescent="0.25">
      <c r="A883" s="29">
        <v>45429</v>
      </c>
      <c r="B883" s="72" t="s">
        <v>378</v>
      </c>
      <c r="C883" s="25"/>
      <c r="D883" s="25" t="s">
        <v>46</v>
      </c>
      <c r="E883" s="25" t="s">
        <v>160</v>
      </c>
      <c r="F883" s="25">
        <v>125</v>
      </c>
      <c r="G883" s="25" t="s">
        <v>34</v>
      </c>
      <c r="H883" s="25">
        <v>2925</v>
      </c>
      <c r="I883" s="11">
        <f t="shared" si="141"/>
        <v>365625</v>
      </c>
      <c r="J883" s="31" t="s">
        <v>312</v>
      </c>
      <c r="K883" s="11"/>
      <c r="L883" s="4">
        <f t="shared" si="142"/>
        <v>0</v>
      </c>
      <c r="M883" s="4"/>
      <c r="N883" s="4"/>
      <c r="O883" s="4">
        <f t="shared" si="143"/>
        <v>365625</v>
      </c>
      <c r="P883" s="4">
        <v>365625</v>
      </c>
      <c r="Q883" s="4"/>
      <c r="R883" s="4">
        <f t="shared" si="144"/>
        <v>0</v>
      </c>
      <c r="S883" s="4"/>
      <c r="T883" s="4"/>
      <c r="U883" s="4">
        <f t="shared" si="145"/>
        <v>0</v>
      </c>
      <c r="V883" s="4"/>
      <c r="W883" s="4"/>
      <c r="X883" s="4">
        <f t="shared" si="146"/>
        <v>0</v>
      </c>
      <c r="Y883" s="4"/>
      <c r="Z883" s="4"/>
      <c r="AA883" s="4">
        <f>C883+I883-L883-O883-U883-X883-R883</f>
        <v>0</v>
      </c>
      <c r="AB883" s="7">
        <v>45429</v>
      </c>
    </row>
    <row r="884" spans="1:28" ht="15.75" hidden="1" x14ac:dyDescent="0.25">
      <c r="A884" s="29">
        <v>45429</v>
      </c>
      <c r="B884" s="72" t="s">
        <v>422</v>
      </c>
      <c r="C884" s="25"/>
      <c r="D884" s="25" t="s">
        <v>46</v>
      </c>
      <c r="E884" s="25" t="s">
        <v>58</v>
      </c>
      <c r="F884" s="25">
        <v>1400</v>
      </c>
      <c r="G884" s="25" t="s">
        <v>34</v>
      </c>
      <c r="H884" s="25">
        <v>1950</v>
      </c>
      <c r="I884" s="11">
        <f t="shared" si="141"/>
        <v>2730000</v>
      </c>
      <c r="J884" s="31" t="s">
        <v>324</v>
      </c>
      <c r="K884" s="11"/>
      <c r="L884" s="4">
        <f t="shared" si="142"/>
        <v>2730000</v>
      </c>
      <c r="M884" s="4">
        <v>2000000</v>
      </c>
      <c r="N884" s="4">
        <v>730000</v>
      </c>
      <c r="O884" s="4">
        <f t="shared" si="143"/>
        <v>0</v>
      </c>
      <c r="P884" s="4"/>
      <c r="Q884" s="4"/>
      <c r="R884" s="4">
        <f t="shared" si="144"/>
        <v>0</v>
      </c>
      <c r="S884" s="4"/>
      <c r="T884" s="4"/>
      <c r="U884" s="4">
        <f t="shared" si="145"/>
        <v>0</v>
      </c>
      <c r="V884" s="4"/>
      <c r="W884" s="4"/>
      <c r="X884" s="4">
        <f t="shared" si="146"/>
        <v>0</v>
      </c>
      <c r="Y884" s="4"/>
      <c r="Z884" s="4"/>
      <c r="AA884" s="4">
        <f>C884+I884-L884-O884-U884-X884-R884</f>
        <v>0</v>
      </c>
      <c r="AB884" s="7">
        <v>45430</v>
      </c>
    </row>
    <row r="885" spans="1:28" ht="15.75" hidden="1" x14ac:dyDescent="0.25">
      <c r="A885" s="29">
        <v>45429</v>
      </c>
      <c r="B885" s="72" t="s">
        <v>1319</v>
      </c>
      <c r="C885" s="25"/>
      <c r="D885" s="25" t="s">
        <v>52</v>
      </c>
      <c r="E885" s="25" t="s">
        <v>173</v>
      </c>
      <c r="F885" s="25">
        <v>1000</v>
      </c>
      <c r="G885" s="25" t="s">
        <v>34</v>
      </c>
      <c r="H885" s="25">
        <v>3500</v>
      </c>
      <c r="I885" s="11">
        <f t="shared" si="141"/>
        <v>3500000</v>
      </c>
      <c r="J885" s="31" t="s">
        <v>324</v>
      </c>
      <c r="K885" s="11"/>
      <c r="L885" s="4">
        <f t="shared" si="142"/>
        <v>0</v>
      </c>
      <c r="M885" s="4"/>
      <c r="N885" s="4"/>
      <c r="O885" s="4">
        <f t="shared" si="143"/>
        <v>0</v>
      </c>
      <c r="P885" s="4"/>
      <c r="Q885" s="4"/>
      <c r="R885" s="4">
        <f t="shared" si="144"/>
        <v>0</v>
      </c>
      <c r="S885" s="4"/>
      <c r="T885" s="4"/>
      <c r="U885" s="4">
        <f t="shared" si="145"/>
        <v>3500000</v>
      </c>
      <c r="V885" s="4">
        <v>3500000</v>
      </c>
      <c r="W885" s="4"/>
      <c r="X885" s="4">
        <f t="shared" si="146"/>
        <v>0</v>
      </c>
      <c r="Y885" s="4"/>
      <c r="Z885" s="4"/>
      <c r="AA885" s="4">
        <f>C885+I885-L885-O885-U885-X885-R885</f>
        <v>0</v>
      </c>
      <c r="AB885" s="7">
        <v>45432</v>
      </c>
    </row>
    <row r="886" spans="1:28" ht="15.75" hidden="1" x14ac:dyDescent="0.25">
      <c r="A886" s="29">
        <v>45429</v>
      </c>
      <c r="B886" s="72" t="s">
        <v>68</v>
      </c>
      <c r="C886" s="25"/>
      <c r="D886" s="25" t="s">
        <v>46</v>
      </c>
      <c r="E886" s="25" t="s">
        <v>69</v>
      </c>
      <c r="F886" s="25">
        <v>100</v>
      </c>
      <c r="G886" s="25" t="s">
        <v>39</v>
      </c>
      <c r="H886" s="25">
        <v>190400</v>
      </c>
      <c r="I886" s="11">
        <f t="shared" si="141"/>
        <v>19040000</v>
      </c>
      <c r="J886" s="31" t="s">
        <v>312</v>
      </c>
      <c r="K886" s="11"/>
      <c r="L886" s="4">
        <f t="shared" si="142"/>
        <v>0</v>
      </c>
      <c r="M886" s="4"/>
      <c r="N886" s="4"/>
      <c r="O886" s="4">
        <f t="shared" si="143"/>
        <v>19040000</v>
      </c>
      <c r="P886" s="4">
        <v>19040000</v>
      </c>
      <c r="Q886" s="4"/>
      <c r="R886" s="4">
        <f t="shared" si="144"/>
        <v>0</v>
      </c>
      <c r="S886" s="4"/>
      <c r="T886" s="4"/>
      <c r="U886" s="4">
        <f t="shared" si="145"/>
        <v>0</v>
      </c>
      <c r="V886" s="4"/>
      <c r="W886" s="4"/>
      <c r="X886" s="4">
        <f t="shared" si="146"/>
        <v>0</v>
      </c>
      <c r="Y886" s="4"/>
      <c r="Z886" s="4"/>
      <c r="AA886" s="4">
        <f>C886+I886-L886-O886-U886-X886-R886</f>
        <v>0</v>
      </c>
      <c r="AB886" s="7">
        <v>45429</v>
      </c>
    </row>
    <row r="887" spans="1:28" ht="15.75" hidden="1" x14ac:dyDescent="0.25">
      <c r="A887" s="29">
        <v>45429</v>
      </c>
      <c r="B887" s="72" t="s">
        <v>414</v>
      </c>
      <c r="C887" s="25"/>
      <c r="D887" s="25" t="s">
        <v>46</v>
      </c>
      <c r="E887" s="25" t="s">
        <v>184</v>
      </c>
      <c r="F887" s="25">
        <v>45</v>
      </c>
      <c r="G887" s="25" t="s">
        <v>39</v>
      </c>
      <c r="H887" s="25">
        <v>115000</v>
      </c>
      <c r="I887" s="11">
        <f t="shared" si="141"/>
        <v>5175000</v>
      </c>
      <c r="J887" s="31" t="s">
        <v>312</v>
      </c>
      <c r="K887" s="11"/>
      <c r="L887" s="4">
        <f t="shared" si="142"/>
        <v>0</v>
      </c>
      <c r="M887" s="4"/>
      <c r="N887" s="4"/>
      <c r="O887" s="4">
        <f t="shared" si="143"/>
        <v>5175000</v>
      </c>
      <c r="P887" s="4">
        <v>5175000</v>
      </c>
      <c r="Q887" s="4"/>
      <c r="R887" s="4">
        <f t="shared" si="144"/>
        <v>0</v>
      </c>
      <c r="S887" s="4"/>
      <c r="T887" s="4"/>
      <c r="U887" s="4">
        <f t="shared" si="145"/>
        <v>0</v>
      </c>
      <c r="V887" s="4"/>
      <c r="W887" s="4"/>
      <c r="X887" s="4">
        <f t="shared" si="146"/>
        <v>0</v>
      </c>
      <c r="Y887" s="4"/>
      <c r="Z887" s="4"/>
      <c r="AA887" s="4">
        <f>C887+I887-L887-O887-U887-X887-R887</f>
        <v>0</v>
      </c>
      <c r="AB887" s="7">
        <v>45432</v>
      </c>
    </row>
    <row r="888" spans="1:28" ht="15.75" hidden="1" x14ac:dyDescent="0.25">
      <c r="A888" s="24">
        <v>45429</v>
      </c>
      <c r="B888" s="72" t="s">
        <v>744</v>
      </c>
      <c r="C888" s="25"/>
      <c r="D888" s="25" t="s">
        <v>52</v>
      </c>
      <c r="E888" s="25" t="s">
        <v>348</v>
      </c>
      <c r="F888" s="25">
        <v>400</v>
      </c>
      <c r="G888" s="25" t="s">
        <v>34</v>
      </c>
      <c r="H888" s="25">
        <v>1150</v>
      </c>
      <c r="I888" s="11">
        <f t="shared" si="141"/>
        <v>460000</v>
      </c>
      <c r="J888" s="31" t="s">
        <v>312</v>
      </c>
      <c r="K888" s="11"/>
      <c r="L888" s="4">
        <f t="shared" si="142"/>
        <v>0</v>
      </c>
      <c r="M888" s="4"/>
      <c r="N888" s="4"/>
      <c r="O888" s="4">
        <f t="shared" si="143"/>
        <v>0</v>
      </c>
      <c r="P888" s="4"/>
      <c r="Q888" s="4"/>
      <c r="R888" s="4">
        <f t="shared" si="144"/>
        <v>460000</v>
      </c>
      <c r="S888" s="4">
        <v>460000</v>
      </c>
      <c r="T888" s="4"/>
      <c r="U888" s="4">
        <f t="shared" si="145"/>
        <v>0</v>
      </c>
      <c r="V888" s="4"/>
      <c r="W888" s="4"/>
      <c r="X888" s="4">
        <f t="shared" si="146"/>
        <v>0</v>
      </c>
      <c r="Y888" s="4"/>
      <c r="Z888" s="4"/>
      <c r="AA888" s="4">
        <f>C888+I888-L888-O888-U888-X888-R888</f>
        <v>0</v>
      </c>
      <c r="AB888" s="7">
        <v>45429</v>
      </c>
    </row>
    <row r="889" spans="1:28" ht="15.75" hidden="1" x14ac:dyDescent="0.25">
      <c r="A889" s="24">
        <v>45429</v>
      </c>
      <c r="B889" s="25" t="s">
        <v>1466</v>
      </c>
      <c r="C889" s="25"/>
      <c r="D889" s="25" t="s">
        <v>46</v>
      </c>
      <c r="E889" s="25" t="s">
        <v>67</v>
      </c>
      <c r="F889" s="25">
        <v>2250</v>
      </c>
      <c r="G889" s="25" t="s">
        <v>27</v>
      </c>
      <c r="H889" s="25"/>
      <c r="I889" s="11">
        <f t="shared" si="141"/>
        <v>0</v>
      </c>
      <c r="J889" s="26" t="s">
        <v>492</v>
      </c>
      <c r="K889" s="11"/>
      <c r="L889" s="4">
        <f t="shared" si="142"/>
        <v>0</v>
      </c>
      <c r="M889" s="4"/>
      <c r="N889" s="4"/>
      <c r="O889" s="4">
        <f t="shared" si="143"/>
        <v>0</v>
      </c>
      <c r="P889" s="4"/>
      <c r="Q889" s="4"/>
      <c r="R889" s="4">
        <f t="shared" si="144"/>
        <v>0</v>
      </c>
      <c r="S889" s="4"/>
      <c r="T889" s="4"/>
      <c r="U889" s="4">
        <f t="shared" si="145"/>
        <v>0</v>
      </c>
      <c r="V889" s="4"/>
      <c r="W889" s="4"/>
      <c r="X889" s="4">
        <f t="shared" si="146"/>
        <v>0</v>
      </c>
      <c r="Y889" s="4"/>
      <c r="Z889" s="4"/>
      <c r="AA889" s="4">
        <f>C889+I889-L889-O889-U889-X889-R889</f>
        <v>0</v>
      </c>
      <c r="AB889" s="7"/>
    </row>
    <row r="890" spans="1:28" ht="15.75" hidden="1" x14ac:dyDescent="0.25">
      <c r="A890" s="29">
        <v>45430</v>
      </c>
      <c r="B890" s="27" t="s">
        <v>1467</v>
      </c>
      <c r="C890" s="27"/>
      <c r="D890" s="27" t="s">
        <v>52</v>
      </c>
      <c r="E890" s="27" t="s">
        <v>1391</v>
      </c>
      <c r="F890" s="27">
        <v>10</v>
      </c>
      <c r="G890" s="27" t="s">
        <v>77</v>
      </c>
      <c r="H890" s="27">
        <v>55000</v>
      </c>
      <c r="I890" s="15">
        <f t="shared" si="141"/>
        <v>550000</v>
      </c>
      <c r="J890" s="32" t="s">
        <v>324</v>
      </c>
      <c r="K890" s="11"/>
      <c r="L890" s="4">
        <f t="shared" si="142"/>
        <v>0</v>
      </c>
      <c r="M890" s="4"/>
      <c r="N890" s="4"/>
      <c r="O890" s="4">
        <f t="shared" si="143"/>
        <v>0</v>
      </c>
      <c r="P890" s="4"/>
      <c r="Q890" s="4"/>
      <c r="R890" s="4">
        <f t="shared" si="144"/>
        <v>0</v>
      </c>
      <c r="S890" s="4"/>
      <c r="T890" s="4"/>
      <c r="U890" s="4">
        <f t="shared" si="145"/>
        <v>550000</v>
      </c>
      <c r="V890" s="4">
        <v>550000</v>
      </c>
      <c r="W890" s="4"/>
      <c r="X890" s="4">
        <f t="shared" si="146"/>
        <v>0</v>
      </c>
      <c r="Y890" s="4"/>
      <c r="Z890" s="4"/>
      <c r="AA890" s="4">
        <f>C890+I890-L890-O890-U890-X890-R890</f>
        <v>0</v>
      </c>
      <c r="AB890" s="7">
        <v>45429</v>
      </c>
    </row>
    <row r="891" spans="1:28" ht="15.75" hidden="1" x14ac:dyDescent="0.25">
      <c r="A891" s="29">
        <v>45430</v>
      </c>
      <c r="B891" s="72" t="s">
        <v>1319</v>
      </c>
      <c r="C891" s="25"/>
      <c r="D891" s="27" t="s">
        <v>52</v>
      </c>
      <c r="E891" s="25" t="s">
        <v>259</v>
      </c>
      <c r="F891" s="25">
        <v>1000</v>
      </c>
      <c r="G891" s="25" t="s">
        <v>34</v>
      </c>
      <c r="H891" s="25">
        <v>885</v>
      </c>
      <c r="I891" s="11">
        <f t="shared" si="141"/>
        <v>885000</v>
      </c>
      <c r="J891" s="31" t="s">
        <v>324</v>
      </c>
      <c r="K891" s="11"/>
      <c r="L891" s="4">
        <f t="shared" si="142"/>
        <v>0</v>
      </c>
      <c r="M891" s="4"/>
      <c r="N891" s="4"/>
      <c r="O891" s="4">
        <f t="shared" si="143"/>
        <v>0</v>
      </c>
      <c r="P891" s="4"/>
      <c r="Q891" s="4"/>
      <c r="R891" s="4">
        <f t="shared" si="144"/>
        <v>0</v>
      </c>
      <c r="S891" s="4"/>
      <c r="T891" s="4"/>
      <c r="U891" s="4">
        <f t="shared" si="145"/>
        <v>885000</v>
      </c>
      <c r="V891" s="4">
        <v>885000</v>
      </c>
      <c r="W891" s="4"/>
      <c r="X891" s="4">
        <f t="shared" si="146"/>
        <v>0</v>
      </c>
      <c r="Y891" s="4"/>
      <c r="Z891" s="4"/>
      <c r="AA891" s="4">
        <f>C891+I891-L891-O891-U891-X891-R891</f>
        <v>0</v>
      </c>
      <c r="AB891" s="7">
        <v>45432</v>
      </c>
    </row>
    <row r="892" spans="1:28" ht="15.75" hidden="1" x14ac:dyDescent="0.25">
      <c r="A892" s="29">
        <v>45430</v>
      </c>
      <c r="B892" s="72" t="s">
        <v>1085</v>
      </c>
      <c r="C892" s="25"/>
      <c r="D892" s="25" t="s">
        <v>46</v>
      </c>
      <c r="E892" s="25" t="s">
        <v>42</v>
      </c>
      <c r="F892" s="25">
        <v>300</v>
      </c>
      <c r="G892" s="25" t="s">
        <v>34</v>
      </c>
      <c r="H892" s="25">
        <v>4000</v>
      </c>
      <c r="I892" s="11">
        <f t="shared" si="141"/>
        <v>1200000</v>
      </c>
      <c r="J892" s="105" t="s">
        <v>312</v>
      </c>
      <c r="K892" s="11"/>
      <c r="L892" s="4">
        <f t="shared" si="142"/>
        <v>0</v>
      </c>
      <c r="M892" s="4"/>
      <c r="N892" s="4"/>
      <c r="O892" s="4">
        <f t="shared" si="143"/>
        <v>0</v>
      </c>
      <c r="P892" s="4"/>
      <c r="Q892" s="4"/>
      <c r="R892" s="4">
        <f t="shared" si="144"/>
        <v>1200000</v>
      </c>
      <c r="S892" s="4">
        <v>1200000</v>
      </c>
      <c r="T892" s="4"/>
      <c r="U892" s="4">
        <f t="shared" si="145"/>
        <v>0</v>
      </c>
      <c r="V892" s="4"/>
      <c r="W892" s="4"/>
      <c r="X892" s="4">
        <f t="shared" si="146"/>
        <v>0</v>
      </c>
      <c r="Y892" s="4"/>
      <c r="Z892" s="4"/>
      <c r="AA892" s="4">
        <f>C892+I892-L892-O892-U892-X892-R892</f>
        <v>0</v>
      </c>
      <c r="AB892" s="7">
        <v>45430</v>
      </c>
    </row>
    <row r="893" spans="1:28" ht="15.75" hidden="1" x14ac:dyDescent="0.25">
      <c r="A893" s="29">
        <v>45430</v>
      </c>
      <c r="B893" s="72" t="s">
        <v>266</v>
      </c>
      <c r="C893" s="25"/>
      <c r="D893" s="25" t="s">
        <v>46</v>
      </c>
      <c r="E893" s="25" t="s">
        <v>137</v>
      </c>
      <c r="F893" s="25">
        <v>20.399999999999999</v>
      </c>
      <c r="G893" s="25" t="s">
        <v>39</v>
      </c>
      <c r="H893" s="25">
        <v>46000</v>
      </c>
      <c r="I893" s="11">
        <f t="shared" si="141"/>
        <v>938399.99999999988</v>
      </c>
      <c r="J893" s="31" t="s">
        <v>312</v>
      </c>
      <c r="K893" s="11"/>
      <c r="L893" s="4">
        <f t="shared" si="142"/>
        <v>0</v>
      </c>
      <c r="M893" s="4"/>
      <c r="N893" s="4"/>
      <c r="O893" s="4">
        <f t="shared" si="143"/>
        <v>938400</v>
      </c>
      <c r="P893" s="4">
        <v>938400</v>
      </c>
      <c r="Q893" s="4"/>
      <c r="R893" s="4">
        <f t="shared" si="144"/>
        <v>0</v>
      </c>
      <c r="S893" s="4"/>
      <c r="T893" s="4"/>
      <c r="U893" s="4">
        <f t="shared" si="145"/>
        <v>0</v>
      </c>
      <c r="V893" s="4"/>
      <c r="W893" s="4"/>
      <c r="X893" s="4">
        <f t="shared" si="146"/>
        <v>0</v>
      </c>
      <c r="Y893" s="4"/>
      <c r="Z893" s="4"/>
      <c r="AA893" s="82">
        <f>C893+I893-L893-O893-U893-X893-R893</f>
        <v>-1.1641532182693481E-10</v>
      </c>
      <c r="AB893" s="7">
        <v>45433</v>
      </c>
    </row>
    <row r="894" spans="1:28" ht="15.75" hidden="1" x14ac:dyDescent="0.25">
      <c r="A894" s="29">
        <v>45430</v>
      </c>
      <c r="B894" s="72" t="s">
        <v>266</v>
      </c>
      <c r="C894" s="25"/>
      <c r="D894" s="25" t="s">
        <v>46</v>
      </c>
      <c r="E894" s="25" t="s">
        <v>42</v>
      </c>
      <c r="F894" s="25">
        <v>1000</v>
      </c>
      <c r="G894" s="25" t="s">
        <v>34</v>
      </c>
      <c r="H894" s="25">
        <v>3600</v>
      </c>
      <c r="I894" s="11">
        <f t="shared" si="141"/>
        <v>3600000</v>
      </c>
      <c r="J894" s="31" t="s">
        <v>312</v>
      </c>
      <c r="K894" s="11"/>
      <c r="L894" s="4">
        <f t="shared" si="142"/>
        <v>0</v>
      </c>
      <c r="M894" s="4"/>
      <c r="N894" s="4"/>
      <c r="O894" s="4">
        <f t="shared" si="143"/>
        <v>3600000</v>
      </c>
      <c r="P894" s="4">
        <v>3600000</v>
      </c>
      <c r="Q894" s="4"/>
      <c r="R894" s="4">
        <f t="shared" si="144"/>
        <v>0</v>
      </c>
      <c r="S894" s="4"/>
      <c r="T894" s="4"/>
      <c r="U894" s="4">
        <f t="shared" si="145"/>
        <v>0</v>
      </c>
      <c r="V894" s="4"/>
      <c r="W894" s="4"/>
      <c r="X894" s="4">
        <f t="shared" si="146"/>
        <v>0</v>
      </c>
      <c r="Y894" s="4"/>
      <c r="Z894" s="4"/>
      <c r="AA894" s="4">
        <f>C894+I894-L894-O894-U894-X894-R894</f>
        <v>0</v>
      </c>
      <c r="AB894" s="7">
        <v>45433</v>
      </c>
    </row>
    <row r="895" spans="1:28" ht="15.75" hidden="1" x14ac:dyDescent="0.25">
      <c r="A895" s="29">
        <v>45430</v>
      </c>
      <c r="B895" s="72" t="s">
        <v>307</v>
      </c>
      <c r="C895" s="25"/>
      <c r="D895" s="25" t="s">
        <v>46</v>
      </c>
      <c r="E895" s="25" t="s">
        <v>58</v>
      </c>
      <c r="F895" s="25">
        <v>1000</v>
      </c>
      <c r="G895" s="25" t="s">
        <v>34</v>
      </c>
      <c r="H895" s="25">
        <v>2000</v>
      </c>
      <c r="I895" s="11">
        <f t="shared" si="141"/>
        <v>2000000</v>
      </c>
      <c r="J895" s="31" t="s">
        <v>312</v>
      </c>
      <c r="K895" s="11"/>
      <c r="L895" s="4">
        <f t="shared" si="142"/>
        <v>0</v>
      </c>
      <c r="M895" s="4"/>
      <c r="N895" s="4"/>
      <c r="O895" s="4">
        <f t="shared" si="143"/>
        <v>0</v>
      </c>
      <c r="P895" s="4"/>
      <c r="Q895" s="4"/>
      <c r="R895" s="4">
        <f t="shared" si="144"/>
        <v>2000000</v>
      </c>
      <c r="S895" s="4">
        <v>2000000</v>
      </c>
      <c r="T895" s="4"/>
      <c r="U895" s="4">
        <f t="shared" si="145"/>
        <v>0</v>
      </c>
      <c r="V895" s="4"/>
      <c r="W895" s="4"/>
      <c r="X895" s="4">
        <f t="shared" si="146"/>
        <v>0</v>
      </c>
      <c r="Y895" s="4"/>
      <c r="Z895" s="4"/>
      <c r="AA895" s="4">
        <f>C895+I895-L895-O895-U895-X895-R895</f>
        <v>0</v>
      </c>
      <c r="AB895" s="7">
        <v>45429</v>
      </c>
    </row>
    <row r="896" spans="1:28" ht="15.75" hidden="1" x14ac:dyDescent="0.25">
      <c r="A896" s="29">
        <v>45430</v>
      </c>
      <c r="B896" s="25" t="s">
        <v>304</v>
      </c>
      <c r="C896" s="25"/>
      <c r="D896" s="25" t="s">
        <v>46</v>
      </c>
      <c r="E896" s="25" t="s">
        <v>64</v>
      </c>
      <c r="F896" s="25">
        <v>300</v>
      </c>
      <c r="G896" s="25" t="s">
        <v>39</v>
      </c>
      <c r="H896" s="25">
        <v>60000</v>
      </c>
      <c r="I896" s="11">
        <f t="shared" si="141"/>
        <v>18000000</v>
      </c>
      <c r="J896" s="26" t="s">
        <v>28</v>
      </c>
      <c r="K896" s="11"/>
      <c r="L896" s="4">
        <f t="shared" si="142"/>
        <v>0</v>
      </c>
      <c r="M896" s="4"/>
      <c r="N896" s="4"/>
      <c r="O896" s="4">
        <f t="shared" si="143"/>
        <v>800000</v>
      </c>
      <c r="P896" s="4">
        <v>800000</v>
      </c>
      <c r="Q896" s="4"/>
      <c r="R896" s="4">
        <f t="shared" si="144"/>
        <v>0</v>
      </c>
      <c r="S896" s="4"/>
      <c r="T896" s="4"/>
      <c r="U896" s="4">
        <f t="shared" si="145"/>
        <v>0</v>
      </c>
      <c r="V896" s="4"/>
      <c r="W896" s="4"/>
      <c r="X896" s="4">
        <f t="shared" si="146"/>
        <v>0</v>
      </c>
      <c r="Y896" s="4"/>
      <c r="Z896" s="4"/>
      <c r="AA896" s="4">
        <f>C896+I896-L896-O896-U896-X896-R896</f>
        <v>17200000</v>
      </c>
      <c r="AB896" s="7">
        <v>45432</v>
      </c>
    </row>
    <row r="897" spans="1:28" ht="15.75" hidden="1" x14ac:dyDescent="0.25">
      <c r="A897" s="29">
        <v>45430</v>
      </c>
      <c r="B897" s="72" t="s">
        <v>256</v>
      </c>
      <c r="C897" s="25"/>
      <c r="D897" s="25" t="s">
        <v>52</v>
      </c>
      <c r="E897" s="25" t="s">
        <v>249</v>
      </c>
      <c r="F897" s="25">
        <v>1000</v>
      </c>
      <c r="G897" s="25" t="s">
        <v>34</v>
      </c>
      <c r="H897" s="25">
        <v>4000</v>
      </c>
      <c r="I897" s="11">
        <f t="shared" si="141"/>
        <v>4000000</v>
      </c>
      <c r="J897" s="31" t="s">
        <v>312</v>
      </c>
      <c r="K897" s="11"/>
      <c r="L897" s="4">
        <f t="shared" si="142"/>
        <v>0</v>
      </c>
      <c r="M897" s="4"/>
      <c r="N897" s="4"/>
      <c r="O897" s="4">
        <f t="shared" si="143"/>
        <v>0</v>
      </c>
      <c r="P897" s="4"/>
      <c r="Q897" s="4"/>
      <c r="R897" s="4">
        <f t="shared" si="144"/>
        <v>4000000</v>
      </c>
      <c r="S897" s="4">
        <v>4000000</v>
      </c>
      <c r="T897" s="4"/>
      <c r="U897" s="4">
        <f t="shared" si="145"/>
        <v>0</v>
      </c>
      <c r="V897" s="4"/>
      <c r="W897" s="4"/>
      <c r="X897" s="4">
        <f t="shared" si="146"/>
        <v>0</v>
      </c>
      <c r="Y897" s="4"/>
      <c r="Z897" s="4"/>
      <c r="AA897" s="4">
        <f>C897+I897-L897-O897-U897-X897-R897</f>
        <v>0</v>
      </c>
      <c r="AB897" s="7">
        <v>45430</v>
      </c>
    </row>
    <row r="898" spans="1:28" ht="15.75" hidden="1" x14ac:dyDescent="0.25">
      <c r="A898" s="29">
        <v>45430</v>
      </c>
      <c r="B898" s="72" t="s">
        <v>379</v>
      </c>
      <c r="C898" s="25"/>
      <c r="D898" s="25" t="s">
        <v>52</v>
      </c>
      <c r="E898" s="25" t="s">
        <v>61</v>
      </c>
      <c r="F898" s="25">
        <v>125</v>
      </c>
      <c r="G898" s="25" t="s">
        <v>34</v>
      </c>
      <c r="H898" s="25">
        <v>2280</v>
      </c>
      <c r="I898" s="11">
        <f t="shared" si="141"/>
        <v>285000</v>
      </c>
      <c r="J898" s="31" t="s">
        <v>312</v>
      </c>
      <c r="K898" s="11"/>
      <c r="L898" s="4">
        <f t="shared" si="142"/>
        <v>0</v>
      </c>
      <c r="M898" s="4"/>
      <c r="N898" s="4"/>
      <c r="O898" s="4">
        <f t="shared" si="143"/>
        <v>0</v>
      </c>
      <c r="P898" s="4"/>
      <c r="Q898" s="4"/>
      <c r="R898" s="4">
        <f t="shared" si="144"/>
        <v>285000</v>
      </c>
      <c r="S898" s="4">
        <v>285000</v>
      </c>
      <c r="T898" s="4"/>
      <c r="U898" s="4">
        <f t="shared" si="145"/>
        <v>0</v>
      </c>
      <c r="V898" s="4"/>
      <c r="W898" s="4"/>
      <c r="X898" s="4">
        <f t="shared" si="146"/>
        <v>0</v>
      </c>
      <c r="Y898" s="4"/>
      <c r="Z898" s="4"/>
      <c r="AA898" s="4">
        <f>C898+I898-L898-O898-U898-X898-R898</f>
        <v>0</v>
      </c>
      <c r="AB898" s="7">
        <v>45430</v>
      </c>
    </row>
    <row r="899" spans="1:28" ht="15.75" hidden="1" x14ac:dyDescent="0.25">
      <c r="A899" s="29">
        <v>45430</v>
      </c>
      <c r="B899" s="72" t="s">
        <v>1468</v>
      </c>
      <c r="C899" s="25"/>
      <c r="D899" s="25" t="s">
        <v>52</v>
      </c>
      <c r="E899" s="25" t="s">
        <v>108</v>
      </c>
      <c r="F899" s="25">
        <v>1200</v>
      </c>
      <c r="G899" s="25" t="s">
        <v>34</v>
      </c>
      <c r="H899" s="25">
        <v>2100</v>
      </c>
      <c r="I899" s="11">
        <f t="shared" si="141"/>
        <v>2520000</v>
      </c>
      <c r="J899" s="31" t="s">
        <v>312</v>
      </c>
      <c r="K899" s="11"/>
      <c r="L899" s="4">
        <f t="shared" si="142"/>
        <v>0</v>
      </c>
      <c r="M899" s="4"/>
      <c r="N899" s="4"/>
      <c r="O899" s="4">
        <f t="shared" si="143"/>
        <v>0</v>
      </c>
      <c r="P899" s="4"/>
      <c r="Q899" s="4"/>
      <c r="R899" s="4">
        <f t="shared" si="144"/>
        <v>2520000</v>
      </c>
      <c r="S899" s="4">
        <v>2520000</v>
      </c>
      <c r="T899" s="4"/>
      <c r="U899" s="4">
        <f t="shared" si="145"/>
        <v>0</v>
      </c>
      <c r="V899" s="4"/>
      <c r="W899" s="4"/>
      <c r="X899" s="4">
        <f t="shared" si="146"/>
        <v>0</v>
      </c>
      <c r="Y899" s="4"/>
      <c r="Z899" s="4"/>
      <c r="AA899" s="4">
        <f>C899+I899-L899-O899-U899-X899-R899</f>
        <v>0</v>
      </c>
      <c r="AB899" s="7">
        <v>45430</v>
      </c>
    </row>
    <row r="900" spans="1:28" ht="15.75" hidden="1" x14ac:dyDescent="0.25">
      <c r="A900" s="29">
        <v>45430</v>
      </c>
      <c r="B900" s="25" t="s">
        <v>99</v>
      </c>
      <c r="C900" s="25"/>
      <c r="D900" s="25"/>
      <c r="E900" s="25" t="s">
        <v>120</v>
      </c>
      <c r="F900" s="25">
        <v>97</v>
      </c>
      <c r="G900" s="25" t="s">
        <v>39</v>
      </c>
      <c r="H900" s="25"/>
      <c r="I900" s="11">
        <f t="shared" si="141"/>
        <v>0</v>
      </c>
      <c r="J900" s="26" t="s">
        <v>28</v>
      </c>
      <c r="K900" s="11"/>
      <c r="L900" s="4">
        <f t="shared" si="142"/>
        <v>0</v>
      </c>
      <c r="M900" s="4"/>
      <c r="N900" s="4"/>
      <c r="O900" s="4">
        <f t="shared" si="143"/>
        <v>0</v>
      </c>
      <c r="P900" s="4"/>
      <c r="Q900" s="4"/>
      <c r="R900" s="4">
        <f t="shared" si="144"/>
        <v>0</v>
      </c>
      <c r="S900" s="4"/>
      <c r="T900" s="4"/>
      <c r="U900" s="4">
        <f t="shared" si="145"/>
        <v>0</v>
      </c>
      <c r="V900" s="4"/>
      <c r="W900" s="4"/>
      <c r="X900" s="4">
        <f t="shared" si="146"/>
        <v>0</v>
      </c>
      <c r="Y900" s="4"/>
      <c r="Z900" s="4"/>
      <c r="AA900" s="4">
        <f>C900+I900-L900-O900-U900-X900-R900</f>
        <v>0</v>
      </c>
      <c r="AB900" s="7"/>
    </row>
    <row r="901" spans="1:28" ht="15.75" hidden="1" x14ac:dyDescent="0.25">
      <c r="A901" s="29">
        <v>45430</v>
      </c>
      <c r="B901" s="72" t="s">
        <v>536</v>
      </c>
      <c r="C901" s="25"/>
      <c r="D901" s="25" t="s">
        <v>46</v>
      </c>
      <c r="E901" s="25" t="s">
        <v>763</v>
      </c>
      <c r="F901" s="25">
        <v>400</v>
      </c>
      <c r="G901" s="25" t="s">
        <v>34</v>
      </c>
      <c r="H901" s="25">
        <v>2500</v>
      </c>
      <c r="I901" s="11">
        <f t="shared" si="141"/>
        <v>1000000</v>
      </c>
      <c r="J901" s="31" t="s">
        <v>312</v>
      </c>
      <c r="K901" s="11"/>
      <c r="L901" s="4">
        <f t="shared" si="142"/>
        <v>0</v>
      </c>
      <c r="M901" s="4"/>
      <c r="N901" s="4"/>
      <c r="O901" s="4">
        <f t="shared" si="143"/>
        <v>0</v>
      </c>
      <c r="P901" s="4"/>
      <c r="Q901" s="4"/>
      <c r="R901" s="4">
        <f t="shared" si="144"/>
        <v>1000000</v>
      </c>
      <c r="S901" s="4">
        <v>1000000</v>
      </c>
      <c r="T901" s="4"/>
      <c r="U901" s="4">
        <f t="shared" si="145"/>
        <v>0</v>
      </c>
      <c r="V901" s="4"/>
      <c r="W901" s="4"/>
      <c r="X901" s="4">
        <f t="shared" si="146"/>
        <v>0</v>
      </c>
      <c r="Y901" s="4"/>
      <c r="Z901" s="4"/>
      <c r="AA901" s="4">
        <f>C901+I901-L901-O901-U901-X901-R901</f>
        <v>0</v>
      </c>
      <c r="AB901" s="7">
        <v>45430</v>
      </c>
    </row>
    <row r="902" spans="1:28" ht="15.75" hidden="1" x14ac:dyDescent="0.25">
      <c r="A902" s="29">
        <v>45430</v>
      </c>
      <c r="B902" s="72" t="s">
        <v>536</v>
      </c>
      <c r="C902" s="25"/>
      <c r="D902" s="25" t="s">
        <v>46</v>
      </c>
      <c r="E902" s="25" t="s">
        <v>133</v>
      </c>
      <c r="F902" s="25">
        <v>200</v>
      </c>
      <c r="G902" s="25" t="s">
        <v>34</v>
      </c>
      <c r="H902" s="25">
        <v>3497</v>
      </c>
      <c r="I902" s="11">
        <f t="shared" si="141"/>
        <v>699400</v>
      </c>
      <c r="J902" s="31" t="s">
        <v>312</v>
      </c>
      <c r="K902" s="11"/>
      <c r="L902" s="4">
        <f t="shared" si="142"/>
        <v>0</v>
      </c>
      <c r="M902" s="4"/>
      <c r="N902" s="4"/>
      <c r="O902" s="4">
        <f t="shared" si="143"/>
        <v>0</v>
      </c>
      <c r="P902" s="4"/>
      <c r="Q902" s="4"/>
      <c r="R902" s="4">
        <f t="shared" si="144"/>
        <v>699400</v>
      </c>
      <c r="S902" s="4">
        <v>699400</v>
      </c>
      <c r="T902" s="4"/>
      <c r="U902" s="4">
        <f t="shared" si="145"/>
        <v>0</v>
      </c>
      <c r="V902" s="4"/>
      <c r="W902" s="4"/>
      <c r="X902" s="4">
        <f t="shared" si="146"/>
        <v>0</v>
      </c>
      <c r="Y902" s="4"/>
      <c r="Z902" s="4"/>
      <c r="AA902" s="4">
        <f>C902+I902-L902-O902-U902-X902-R902</f>
        <v>0</v>
      </c>
      <c r="AB902" s="7">
        <v>45430</v>
      </c>
    </row>
    <row r="903" spans="1:28" ht="15.75" hidden="1" x14ac:dyDescent="0.25">
      <c r="A903" s="24">
        <v>45430</v>
      </c>
      <c r="B903" s="72" t="s">
        <v>536</v>
      </c>
      <c r="C903" s="25"/>
      <c r="D903" s="25" t="s">
        <v>46</v>
      </c>
      <c r="E903" s="25" t="s">
        <v>298</v>
      </c>
      <c r="F903" s="25">
        <v>300</v>
      </c>
      <c r="G903" s="25" t="s">
        <v>34</v>
      </c>
      <c r="H903" s="25">
        <v>4000</v>
      </c>
      <c r="I903" s="11">
        <f t="shared" si="141"/>
        <v>1200000</v>
      </c>
      <c r="J903" s="31" t="s">
        <v>312</v>
      </c>
      <c r="K903" s="11"/>
      <c r="L903" s="4">
        <f t="shared" si="142"/>
        <v>0</v>
      </c>
      <c r="M903" s="4"/>
      <c r="N903" s="4"/>
      <c r="O903" s="4">
        <f t="shared" si="143"/>
        <v>0</v>
      </c>
      <c r="P903" s="4"/>
      <c r="Q903" s="4"/>
      <c r="R903" s="4">
        <f t="shared" si="144"/>
        <v>1200000</v>
      </c>
      <c r="S903" s="4">
        <v>1200000</v>
      </c>
      <c r="T903" s="4"/>
      <c r="U903" s="4">
        <f t="shared" si="145"/>
        <v>0</v>
      </c>
      <c r="V903" s="4"/>
      <c r="W903" s="4"/>
      <c r="X903" s="4">
        <f t="shared" si="146"/>
        <v>0</v>
      </c>
      <c r="Y903" s="4"/>
      <c r="Z903" s="4"/>
      <c r="AA903" s="4">
        <f>C903+I903-L903-O903-U903-X903-R903</f>
        <v>0</v>
      </c>
      <c r="AB903" s="7">
        <v>45430</v>
      </c>
    </row>
    <row r="904" spans="1:28" ht="15.75" hidden="1" x14ac:dyDescent="0.25">
      <c r="A904" s="29">
        <v>45430</v>
      </c>
      <c r="B904" s="25" t="s">
        <v>99</v>
      </c>
      <c r="C904" s="25"/>
      <c r="D904" s="25"/>
      <c r="E904" s="25" t="s">
        <v>120</v>
      </c>
      <c r="F904" s="25">
        <v>24.5</v>
      </c>
      <c r="G904" s="25" t="s">
        <v>39</v>
      </c>
      <c r="H904" s="25"/>
      <c r="I904" s="11">
        <f t="shared" si="141"/>
        <v>0</v>
      </c>
      <c r="J904" s="26" t="s">
        <v>28</v>
      </c>
      <c r="K904" s="11"/>
      <c r="L904" s="4">
        <f t="shared" si="142"/>
        <v>0</v>
      </c>
      <c r="M904" s="4"/>
      <c r="N904" s="4"/>
      <c r="O904" s="4">
        <f t="shared" si="143"/>
        <v>0</v>
      </c>
      <c r="P904" s="4"/>
      <c r="Q904" s="4"/>
      <c r="R904" s="4">
        <f t="shared" si="144"/>
        <v>0</v>
      </c>
      <c r="S904" s="4"/>
      <c r="T904" s="4"/>
      <c r="U904" s="4">
        <f t="shared" si="145"/>
        <v>0</v>
      </c>
      <c r="V904" s="4"/>
      <c r="W904" s="4"/>
      <c r="X904" s="4">
        <f t="shared" si="146"/>
        <v>0</v>
      </c>
      <c r="Y904" s="4"/>
      <c r="Z904" s="4"/>
      <c r="AA904" s="4">
        <f>C904+I904-L904-O904-U904-X904-R904</f>
        <v>0</v>
      </c>
      <c r="AB904" s="7"/>
    </row>
    <row r="905" spans="1:28" ht="15.75" hidden="1" x14ac:dyDescent="0.25">
      <c r="A905" s="24">
        <v>45430</v>
      </c>
      <c r="B905" s="72" t="s">
        <v>311</v>
      </c>
      <c r="C905" s="25"/>
      <c r="D905" s="25" t="s">
        <v>46</v>
      </c>
      <c r="E905" s="25" t="s">
        <v>129</v>
      </c>
      <c r="F905" s="25">
        <v>4</v>
      </c>
      <c r="G905" s="25" t="s">
        <v>77</v>
      </c>
      <c r="H905" s="25">
        <v>65000</v>
      </c>
      <c r="I905" s="11">
        <f t="shared" si="141"/>
        <v>260000</v>
      </c>
      <c r="J905" s="31" t="s">
        <v>324</v>
      </c>
      <c r="K905" s="11"/>
      <c r="L905" s="4">
        <f t="shared" si="142"/>
        <v>260000</v>
      </c>
      <c r="M905" s="4">
        <v>260000</v>
      </c>
      <c r="N905" s="4"/>
      <c r="O905" s="4">
        <f t="shared" si="143"/>
        <v>0</v>
      </c>
      <c r="P905" s="4"/>
      <c r="Q905" s="4"/>
      <c r="R905" s="4">
        <f t="shared" si="144"/>
        <v>0</v>
      </c>
      <c r="S905" s="4"/>
      <c r="T905" s="4"/>
      <c r="U905" s="4">
        <f t="shared" si="145"/>
        <v>0</v>
      </c>
      <c r="V905" s="4"/>
      <c r="W905" s="4"/>
      <c r="X905" s="4">
        <f t="shared" si="146"/>
        <v>0</v>
      </c>
      <c r="Y905" s="4"/>
      <c r="Z905" s="4"/>
      <c r="AA905" s="4">
        <f>C905+I905-L905-O905-U905-X905-R905</f>
        <v>0</v>
      </c>
      <c r="AB905" s="7">
        <v>45430</v>
      </c>
    </row>
    <row r="906" spans="1:28" ht="15.75" hidden="1" x14ac:dyDescent="0.25">
      <c r="A906" s="29">
        <v>45432</v>
      </c>
      <c r="B906" s="27" t="s">
        <v>412</v>
      </c>
      <c r="C906" s="27"/>
      <c r="D906" s="27" t="s">
        <v>46</v>
      </c>
      <c r="E906" s="27" t="s">
        <v>229</v>
      </c>
      <c r="F906" s="27">
        <v>30</v>
      </c>
      <c r="G906" s="27" t="s">
        <v>39</v>
      </c>
      <c r="H906" s="27">
        <v>45000</v>
      </c>
      <c r="I906" s="11">
        <f t="shared" ref="I906:I939" si="147">F906*H906</f>
        <v>1350000</v>
      </c>
      <c r="J906" s="28" t="s">
        <v>28</v>
      </c>
      <c r="K906" s="11"/>
      <c r="L906" s="4">
        <f>M906+N906</f>
        <v>0</v>
      </c>
      <c r="M906" s="4"/>
      <c r="N906" s="4"/>
      <c r="O906" s="4">
        <f>P906+Q906</f>
        <v>0</v>
      </c>
      <c r="P906" s="4"/>
      <c r="Q906" s="4"/>
      <c r="R906" s="4">
        <f>S906+T906</f>
        <v>0</v>
      </c>
      <c r="S906" s="4"/>
      <c r="T906" s="4"/>
      <c r="U906" s="4">
        <f>V906+W906</f>
        <v>0</v>
      </c>
      <c r="V906" s="4"/>
      <c r="W906" s="4"/>
      <c r="X906" s="4">
        <f>Y906+Z906</f>
        <v>0</v>
      </c>
      <c r="Y906" s="4"/>
      <c r="Z906" s="4"/>
      <c r="AA906" s="4">
        <f>C906+I906-L906-O906-U906-X906-R906</f>
        <v>1350000</v>
      </c>
      <c r="AB906" s="7"/>
    </row>
    <row r="907" spans="1:28" ht="15.75" hidden="1" x14ac:dyDescent="0.25">
      <c r="A907" s="29">
        <v>45432</v>
      </c>
      <c r="B907" s="50" t="s">
        <v>256</v>
      </c>
      <c r="C907" s="25"/>
      <c r="D907" s="25" t="s">
        <v>52</v>
      </c>
      <c r="E907" s="25" t="s">
        <v>129</v>
      </c>
      <c r="F907" s="25">
        <v>2</v>
      </c>
      <c r="G907" s="25" t="s">
        <v>77</v>
      </c>
      <c r="H907" s="25">
        <v>65000</v>
      </c>
      <c r="I907" s="11">
        <f t="shared" si="147"/>
        <v>130000</v>
      </c>
      <c r="J907" s="26" t="s">
        <v>28</v>
      </c>
      <c r="K907" s="11"/>
      <c r="L907" s="4">
        <f t="shared" ref="L907:L939" si="148">M907+N907</f>
        <v>0</v>
      </c>
      <c r="M907" s="4"/>
      <c r="N907" s="4"/>
      <c r="O907" s="4">
        <f t="shared" ref="O907:O939" si="149">P907+Q907</f>
        <v>0</v>
      </c>
      <c r="P907" s="4"/>
      <c r="Q907" s="4"/>
      <c r="R907" s="4">
        <f t="shared" ref="R907:R939" si="150">S907+T907</f>
        <v>0</v>
      </c>
      <c r="S907" s="4"/>
      <c r="T907" s="4"/>
      <c r="U907" s="4">
        <f t="shared" ref="U907:U939" si="151">V907+W907</f>
        <v>0</v>
      </c>
      <c r="V907" s="4"/>
      <c r="W907" s="4"/>
      <c r="X907" s="4">
        <f t="shared" ref="X907:X939" si="152">Y907+Z907</f>
        <v>0</v>
      </c>
      <c r="Y907" s="4"/>
      <c r="Z907" s="4"/>
      <c r="AA907" s="4">
        <f>C907+I907-L907-O907-U907-X907-R907</f>
        <v>130000</v>
      </c>
      <c r="AB907" s="7"/>
    </row>
    <row r="908" spans="1:28" ht="15.75" hidden="1" x14ac:dyDescent="0.25">
      <c r="A908" s="29">
        <v>45432</v>
      </c>
      <c r="B908" s="25" t="s">
        <v>1470</v>
      </c>
      <c r="C908" s="25"/>
      <c r="D908" s="25" t="s">
        <v>46</v>
      </c>
      <c r="E908" s="25" t="s">
        <v>189</v>
      </c>
      <c r="F908" s="25">
        <v>1</v>
      </c>
      <c r="G908" s="25" t="s">
        <v>23</v>
      </c>
      <c r="H908" s="25">
        <v>400000</v>
      </c>
      <c r="I908" s="11">
        <f t="shared" si="147"/>
        <v>400000</v>
      </c>
      <c r="J908" s="31" t="s">
        <v>324</v>
      </c>
      <c r="K908" s="11"/>
      <c r="L908" s="4">
        <f t="shared" si="148"/>
        <v>400000</v>
      </c>
      <c r="M908" s="4">
        <v>400000</v>
      </c>
      <c r="N908" s="4"/>
      <c r="O908" s="4">
        <f t="shared" si="149"/>
        <v>0</v>
      </c>
      <c r="P908" s="4"/>
      <c r="Q908" s="4"/>
      <c r="R908" s="4">
        <f t="shared" si="150"/>
        <v>0</v>
      </c>
      <c r="S908" s="4"/>
      <c r="T908" s="4"/>
      <c r="U908" s="4">
        <f t="shared" si="151"/>
        <v>0</v>
      </c>
      <c r="V908" s="4"/>
      <c r="W908" s="4"/>
      <c r="X908" s="4">
        <f t="shared" si="152"/>
        <v>0</v>
      </c>
      <c r="Y908" s="4"/>
      <c r="Z908" s="4"/>
      <c r="AA908" s="4">
        <f>C908+I908-L908-O908-U908-X908-R908</f>
        <v>0</v>
      </c>
      <c r="AB908" s="7">
        <v>45432</v>
      </c>
    </row>
    <row r="909" spans="1:28" ht="15.75" hidden="1" x14ac:dyDescent="0.25">
      <c r="A909" s="29">
        <v>45432</v>
      </c>
      <c r="B909" s="25" t="s">
        <v>99</v>
      </c>
      <c r="C909" s="25"/>
      <c r="D909" s="25"/>
      <c r="E909" s="25" t="s">
        <v>100</v>
      </c>
      <c r="F909" s="25">
        <v>27.5</v>
      </c>
      <c r="G909" s="25" t="s">
        <v>39</v>
      </c>
      <c r="H909" s="25"/>
      <c r="I909" s="11">
        <f t="shared" si="147"/>
        <v>0</v>
      </c>
      <c r="J909" s="26" t="s">
        <v>28</v>
      </c>
      <c r="K909" s="11"/>
      <c r="L909" s="4">
        <f t="shared" si="148"/>
        <v>0</v>
      </c>
      <c r="M909" s="4"/>
      <c r="N909" s="4"/>
      <c r="O909" s="4">
        <f t="shared" si="149"/>
        <v>0</v>
      </c>
      <c r="P909" s="4"/>
      <c r="Q909" s="4"/>
      <c r="R909" s="4">
        <f t="shared" si="150"/>
        <v>0</v>
      </c>
      <c r="S909" s="4"/>
      <c r="T909" s="4"/>
      <c r="U909" s="4">
        <f t="shared" si="151"/>
        <v>0</v>
      </c>
      <c r="V909" s="4"/>
      <c r="W909" s="4"/>
      <c r="X909" s="4">
        <f t="shared" si="152"/>
        <v>0</v>
      </c>
      <c r="Y909" s="4"/>
      <c r="Z909" s="4"/>
      <c r="AA909" s="4">
        <f>C909+I909-L909-O909-U909-X909-R909</f>
        <v>0</v>
      </c>
      <c r="AB909" s="7"/>
    </row>
    <row r="910" spans="1:28" ht="15.75" hidden="1" x14ac:dyDescent="0.25">
      <c r="A910" s="29">
        <v>45432</v>
      </c>
      <c r="B910" s="25" t="s">
        <v>1319</v>
      </c>
      <c r="C910" s="25"/>
      <c r="D910" s="25" t="s">
        <v>52</v>
      </c>
      <c r="E910" s="25" t="s">
        <v>154</v>
      </c>
      <c r="F910" s="25">
        <v>250</v>
      </c>
      <c r="G910" s="25" t="s">
        <v>34</v>
      </c>
      <c r="H910" s="25">
        <v>1190</v>
      </c>
      <c r="I910" s="11">
        <f t="shared" si="147"/>
        <v>297500</v>
      </c>
      <c r="J910" s="31" t="s">
        <v>324</v>
      </c>
      <c r="K910" s="11"/>
      <c r="L910" s="4">
        <f t="shared" si="148"/>
        <v>0</v>
      </c>
      <c r="M910" s="4"/>
      <c r="N910" s="4"/>
      <c r="O910" s="4">
        <f t="shared" si="149"/>
        <v>0</v>
      </c>
      <c r="P910" s="4"/>
      <c r="Q910" s="4"/>
      <c r="R910" s="4">
        <f t="shared" si="150"/>
        <v>0</v>
      </c>
      <c r="S910" s="4"/>
      <c r="T910" s="4"/>
      <c r="U910" s="4">
        <f t="shared" si="151"/>
        <v>297500</v>
      </c>
      <c r="V910" s="4">
        <v>297500</v>
      </c>
      <c r="W910" s="4"/>
      <c r="X910" s="4">
        <f t="shared" si="152"/>
        <v>0</v>
      </c>
      <c r="Y910" s="4"/>
      <c r="Z910" s="4"/>
      <c r="AA910" s="4">
        <f>C910+I910-L910-O910-U910-X910-R910</f>
        <v>0</v>
      </c>
      <c r="AB910" s="7">
        <v>45441</v>
      </c>
    </row>
    <row r="911" spans="1:28" ht="15.75" hidden="1" x14ac:dyDescent="0.25">
      <c r="A911" s="29">
        <v>45432</v>
      </c>
      <c r="B911" s="72" t="s">
        <v>1471</v>
      </c>
      <c r="C911" s="25"/>
      <c r="D911" s="25" t="s">
        <v>46</v>
      </c>
      <c r="E911" s="25" t="s">
        <v>108</v>
      </c>
      <c r="F911" s="25">
        <v>400</v>
      </c>
      <c r="G911" s="25" t="s">
        <v>34</v>
      </c>
      <c r="H911" s="25">
        <v>2000</v>
      </c>
      <c r="I911" s="11">
        <f t="shared" si="147"/>
        <v>800000</v>
      </c>
      <c r="J911" s="31" t="s">
        <v>324</v>
      </c>
      <c r="K911" s="11"/>
      <c r="L911" s="4">
        <f t="shared" si="148"/>
        <v>800000</v>
      </c>
      <c r="M911" s="4">
        <v>800000</v>
      </c>
      <c r="N911" s="4"/>
      <c r="O911" s="4">
        <f t="shared" si="149"/>
        <v>0</v>
      </c>
      <c r="P911" s="4"/>
      <c r="Q911" s="4"/>
      <c r="R911" s="4">
        <f t="shared" si="150"/>
        <v>0</v>
      </c>
      <c r="S911" s="4"/>
      <c r="T911" s="4"/>
      <c r="U911" s="4">
        <f t="shared" si="151"/>
        <v>0</v>
      </c>
      <c r="V911" s="4"/>
      <c r="W911" s="4"/>
      <c r="X911" s="4">
        <f t="shared" si="152"/>
        <v>0</v>
      </c>
      <c r="Y911" s="4"/>
      <c r="Z911" s="4"/>
      <c r="AA911" s="4">
        <f>C911+I911-L911-O911-U911-X911-R911</f>
        <v>0</v>
      </c>
      <c r="AB911" s="7">
        <v>45432</v>
      </c>
    </row>
    <row r="912" spans="1:28" ht="15.75" hidden="1" x14ac:dyDescent="0.25">
      <c r="A912" s="29">
        <v>45432</v>
      </c>
      <c r="B912" s="72" t="s">
        <v>1410</v>
      </c>
      <c r="C912" s="25"/>
      <c r="D912" s="25" t="s">
        <v>52</v>
      </c>
      <c r="E912" s="25" t="s">
        <v>229</v>
      </c>
      <c r="F912" s="25">
        <v>510</v>
      </c>
      <c r="G912" s="25" t="s">
        <v>39</v>
      </c>
      <c r="H912" s="25">
        <v>45000</v>
      </c>
      <c r="I912" s="11">
        <f t="shared" si="147"/>
        <v>22950000</v>
      </c>
      <c r="J912" s="31" t="s">
        <v>312</v>
      </c>
      <c r="K912" s="11"/>
      <c r="L912" s="4">
        <f t="shared" si="148"/>
        <v>0</v>
      </c>
      <c r="M912" s="4"/>
      <c r="N912" s="4"/>
      <c r="O912" s="4">
        <f t="shared" si="149"/>
        <v>22950000</v>
      </c>
      <c r="P912" s="4">
        <v>22950000</v>
      </c>
      <c r="Q912" s="4"/>
      <c r="R912" s="4">
        <f t="shared" si="150"/>
        <v>0</v>
      </c>
      <c r="S912" s="4"/>
      <c r="T912" s="4"/>
      <c r="U912" s="4">
        <f t="shared" si="151"/>
        <v>0</v>
      </c>
      <c r="V912" s="4"/>
      <c r="W912" s="4"/>
      <c r="X912" s="4">
        <f t="shared" si="152"/>
        <v>0</v>
      </c>
      <c r="Y912" s="4"/>
      <c r="Z912" s="4"/>
      <c r="AA912" s="4">
        <f>C912+I912-L912-O912-U912-X912-R912</f>
        <v>0</v>
      </c>
      <c r="AB912" s="7">
        <v>45429</v>
      </c>
    </row>
    <row r="913" spans="1:28" ht="15.75" hidden="1" x14ac:dyDescent="0.25">
      <c r="A913" s="29">
        <v>45432</v>
      </c>
      <c r="B913" s="72" t="s">
        <v>569</v>
      </c>
      <c r="C913" s="25"/>
      <c r="D913" s="25" t="s">
        <v>52</v>
      </c>
      <c r="E913" s="25" t="s">
        <v>108</v>
      </c>
      <c r="F913" s="25">
        <v>200</v>
      </c>
      <c r="G913" s="25" t="s">
        <v>34</v>
      </c>
      <c r="H913" s="25">
        <v>2000</v>
      </c>
      <c r="I913" s="11">
        <f t="shared" si="147"/>
        <v>400000</v>
      </c>
      <c r="J913" s="31" t="s">
        <v>312</v>
      </c>
      <c r="K913" s="11"/>
      <c r="L913" s="4">
        <f t="shared" si="148"/>
        <v>0</v>
      </c>
      <c r="M913" s="4"/>
      <c r="N913" s="4"/>
      <c r="O913" s="4">
        <f t="shared" si="149"/>
        <v>0</v>
      </c>
      <c r="P913" s="4"/>
      <c r="Q913" s="4"/>
      <c r="R913" s="4">
        <f t="shared" si="150"/>
        <v>400000</v>
      </c>
      <c r="S913" s="4">
        <v>400000</v>
      </c>
      <c r="T913" s="4"/>
      <c r="U913" s="4">
        <f t="shared" si="151"/>
        <v>0</v>
      </c>
      <c r="V913" s="4"/>
      <c r="W913" s="4"/>
      <c r="X913" s="4">
        <f t="shared" si="152"/>
        <v>0</v>
      </c>
      <c r="Y913" s="4"/>
      <c r="Z913" s="4"/>
      <c r="AA913" s="4">
        <f>C913+I913-L913-O913-U913-X913-R913</f>
        <v>0</v>
      </c>
      <c r="AB913" s="7">
        <v>45432</v>
      </c>
    </row>
    <row r="914" spans="1:28" ht="15.75" hidden="1" x14ac:dyDescent="0.25">
      <c r="A914" s="29">
        <v>45432</v>
      </c>
      <c r="B914" s="72" t="s">
        <v>445</v>
      </c>
      <c r="C914" s="25"/>
      <c r="D914" s="25" t="s">
        <v>52</v>
      </c>
      <c r="E914" s="25" t="s">
        <v>127</v>
      </c>
      <c r="F914" s="25">
        <v>1</v>
      </c>
      <c r="G914" s="25" t="s">
        <v>39</v>
      </c>
      <c r="H914" s="25">
        <v>70000</v>
      </c>
      <c r="I914" s="11">
        <f t="shared" si="147"/>
        <v>70000</v>
      </c>
      <c r="J914" s="31" t="s">
        <v>324</v>
      </c>
      <c r="K914" s="11"/>
      <c r="L914" s="4">
        <f t="shared" si="148"/>
        <v>70000</v>
      </c>
      <c r="M914" s="4">
        <v>70000</v>
      </c>
      <c r="N914" s="4"/>
      <c r="O914" s="4">
        <f t="shared" si="149"/>
        <v>0</v>
      </c>
      <c r="P914" s="4"/>
      <c r="Q914" s="4"/>
      <c r="R914" s="4">
        <f t="shared" si="150"/>
        <v>0</v>
      </c>
      <c r="S914" s="4"/>
      <c r="T914" s="4"/>
      <c r="U914" s="4">
        <f t="shared" si="151"/>
        <v>0</v>
      </c>
      <c r="V914" s="4"/>
      <c r="W914" s="4"/>
      <c r="X914" s="4">
        <f t="shared" si="152"/>
        <v>0</v>
      </c>
      <c r="Y914" s="4"/>
      <c r="Z914" s="4"/>
      <c r="AA914" s="4">
        <f>C914+I914-L914-O914-U914-X914-R914</f>
        <v>0</v>
      </c>
      <c r="AB914" s="7">
        <v>45432</v>
      </c>
    </row>
    <row r="915" spans="1:28" ht="15.75" hidden="1" x14ac:dyDescent="0.25">
      <c r="A915" s="29">
        <v>45432</v>
      </c>
      <c r="B915" s="72" t="s">
        <v>445</v>
      </c>
      <c r="C915" s="25"/>
      <c r="D915" s="25" t="s">
        <v>52</v>
      </c>
      <c r="E915" s="25" t="s">
        <v>42</v>
      </c>
      <c r="F915" s="25">
        <v>1100</v>
      </c>
      <c r="G915" s="25" t="s">
        <v>34</v>
      </c>
      <c r="H915" s="25">
        <v>3300</v>
      </c>
      <c r="I915" s="11">
        <f t="shared" si="147"/>
        <v>3630000</v>
      </c>
      <c r="J915" s="31" t="s">
        <v>324</v>
      </c>
      <c r="K915" s="11"/>
      <c r="L915" s="4">
        <f t="shared" si="148"/>
        <v>3630000</v>
      </c>
      <c r="M915" s="4">
        <v>3630000</v>
      </c>
      <c r="N915" s="4"/>
      <c r="O915" s="4">
        <f t="shared" si="149"/>
        <v>0</v>
      </c>
      <c r="P915" s="4"/>
      <c r="Q915" s="4"/>
      <c r="R915" s="4">
        <f t="shared" si="150"/>
        <v>0</v>
      </c>
      <c r="S915" s="4"/>
      <c r="T915" s="4"/>
      <c r="U915" s="4">
        <f t="shared" si="151"/>
        <v>0</v>
      </c>
      <c r="V915" s="4"/>
      <c r="W915" s="4"/>
      <c r="X915" s="4">
        <f t="shared" si="152"/>
        <v>0</v>
      </c>
      <c r="Y915" s="4"/>
      <c r="Z915" s="4"/>
      <c r="AA915" s="4">
        <f>C915+I915-L915-O915-U915-X915-R915</f>
        <v>0</v>
      </c>
      <c r="AB915" s="7">
        <v>45432</v>
      </c>
    </row>
    <row r="916" spans="1:28" ht="15.75" hidden="1" x14ac:dyDescent="0.25">
      <c r="A916" s="29">
        <v>45432</v>
      </c>
      <c r="B916" s="72" t="s">
        <v>445</v>
      </c>
      <c r="C916" s="25"/>
      <c r="D916" s="25" t="s">
        <v>52</v>
      </c>
      <c r="E916" s="25" t="s">
        <v>129</v>
      </c>
      <c r="F916" s="25">
        <v>2</v>
      </c>
      <c r="G916" s="25" t="s">
        <v>77</v>
      </c>
      <c r="H916" s="25">
        <v>65000</v>
      </c>
      <c r="I916" s="11">
        <f t="shared" si="147"/>
        <v>130000</v>
      </c>
      <c r="J916" s="31" t="s">
        <v>324</v>
      </c>
      <c r="K916" s="11"/>
      <c r="L916" s="4">
        <f t="shared" si="148"/>
        <v>130000</v>
      </c>
      <c r="M916" s="4">
        <v>130000</v>
      </c>
      <c r="N916" s="4"/>
      <c r="O916" s="4">
        <f t="shared" si="149"/>
        <v>0</v>
      </c>
      <c r="P916" s="4"/>
      <c r="Q916" s="4"/>
      <c r="R916" s="4">
        <f t="shared" si="150"/>
        <v>0</v>
      </c>
      <c r="S916" s="4"/>
      <c r="T916" s="4"/>
      <c r="U916" s="4">
        <f t="shared" si="151"/>
        <v>0</v>
      </c>
      <c r="V916" s="4"/>
      <c r="W916" s="4"/>
      <c r="X916" s="4">
        <f t="shared" si="152"/>
        <v>0</v>
      </c>
      <c r="Y916" s="4"/>
      <c r="Z916" s="4"/>
      <c r="AA916" s="4">
        <f>C916+I916-L916-O916-U916-X916-R916</f>
        <v>0</v>
      </c>
      <c r="AB916" s="7">
        <v>45432</v>
      </c>
    </row>
    <row r="917" spans="1:28" ht="15.75" hidden="1" x14ac:dyDescent="0.25">
      <c r="A917" s="29">
        <v>45432</v>
      </c>
      <c r="B917" s="72" t="s">
        <v>1024</v>
      </c>
      <c r="C917" s="25"/>
      <c r="D917" s="25" t="s">
        <v>46</v>
      </c>
      <c r="E917" s="25" t="s">
        <v>42</v>
      </c>
      <c r="F917" s="25">
        <v>1000</v>
      </c>
      <c r="G917" s="25" t="s">
        <v>34</v>
      </c>
      <c r="H917" s="25">
        <v>4000</v>
      </c>
      <c r="I917" s="11">
        <f t="shared" si="147"/>
        <v>4000000</v>
      </c>
      <c r="J917" s="31" t="s">
        <v>312</v>
      </c>
      <c r="K917" s="11"/>
      <c r="L917" s="4">
        <f t="shared" si="148"/>
        <v>0</v>
      </c>
      <c r="M917" s="4"/>
      <c r="N917" s="4"/>
      <c r="O917" s="4">
        <f t="shared" si="149"/>
        <v>0</v>
      </c>
      <c r="P917" s="4"/>
      <c r="Q917" s="4"/>
      <c r="R917" s="4">
        <f t="shared" si="150"/>
        <v>4000000</v>
      </c>
      <c r="S917" s="4">
        <v>4000000</v>
      </c>
      <c r="T917" s="4"/>
      <c r="U917" s="4">
        <f t="shared" si="151"/>
        <v>0</v>
      </c>
      <c r="V917" s="4"/>
      <c r="W917" s="4"/>
      <c r="X917" s="4">
        <f t="shared" si="152"/>
        <v>0</v>
      </c>
      <c r="Y917" s="4"/>
      <c r="Z917" s="4"/>
      <c r="AA917" s="4">
        <f>C917+I917-L917-O917-U917-X917-R917</f>
        <v>0</v>
      </c>
      <c r="AB917" s="7">
        <v>45432</v>
      </c>
    </row>
    <row r="918" spans="1:28" ht="15.75" hidden="1" x14ac:dyDescent="0.25">
      <c r="A918" s="29">
        <v>45432</v>
      </c>
      <c r="B918" s="72" t="s">
        <v>1472</v>
      </c>
      <c r="C918" s="25"/>
      <c r="D918" s="25" t="s">
        <v>46</v>
      </c>
      <c r="E918" s="25" t="s">
        <v>42</v>
      </c>
      <c r="F918" s="25">
        <v>1200</v>
      </c>
      <c r="G918" s="25" t="s">
        <v>34</v>
      </c>
      <c r="H918" s="25">
        <v>3800</v>
      </c>
      <c r="I918" s="11">
        <f t="shared" si="147"/>
        <v>4560000</v>
      </c>
      <c r="J918" s="31" t="s">
        <v>324</v>
      </c>
      <c r="K918" s="11"/>
      <c r="L918" s="4">
        <f t="shared" si="148"/>
        <v>4560000</v>
      </c>
      <c r="M918" s="4">
        <v>3300000</v>
      </c>
      <c r="N918" s="4">
        <v>1260000</v>
      </c>
      <c r="O918" s="4">
        <f t="shared" si="149"/>
        <v>0</v>
      </c>
      <c r="P918" s="4"/>
      <c r="Q918" s="4"/>
      <c r="R918" s="4">
        <f t="shared" si="150"/>
        <v>0</v>
      </c>
      <c r="S918" s="4"/>
      <c r="T918" s="4"/>
      <c r="U918" s="4">
        <f t="shared" si="151"/>
        <v>0</v>
      </c>
      <c r="V918" s="4"/>
      <c r="W918" s="4"/>
      <c r="X918" s="4">
        <f t="shared" si="152"/>
        <v>0</v>
      </c>
      <c r="Y918" s="4"/>
      <c r="Z918" s="4"/>
      <c r="AA918" s="4">
        <f>C918+I918-L918-O918-U918-X918-R918</f>
        <v>0</v>
      </c>
      <c r="AB918" s="7">
        <v>45432</v>
      </c>
    </row>
    <row r="919" spans="1:28" ht="15.75" hidden="1" x14ac:dyDescent="0.25">
      <c r="A919" s="29">
        <v>45432</v>
      </c>
      <c r="B919" s="72" t="s">
        <v>422</v>
      </c>
      <c r="C919" s="25"/>
      <c r="D919" s="25" t="s">
        <v>46</v>
      </c>
      <c r="E919" s="25" t="s">
        <v>259</v>
      </c>
      <c r="F919" s="25">
        <v>500</v>
      </c>
      <c r="G919" s="25" t="s">
        <v>34</v>
      </c>
      <c r="H919" s="25">
        <v>835</v>
      </c>
      <c r="I919" s="11">
        <f t="shared" si="147"/>
        <v>417500</v>
      </c>
      <c r="J919" s="31" t="s">
        <v>324</v>
      </c>
      <c r="K919" s="11"/>
      <c r="L919" s="4">
        <f t="shared" si="148"/>
        <v>417500</v>
      </c>
      <c r="M919" s="4"/>
      <c r="N919" s="4">
        <v>417500</v>
      </c>
      <c r="O919" s="4">
        <f t="shared" si="149"/>
        <v>0</v>
      </c>
      <c r="P919" s="4"/>
      <c r="Q919" s="4"/>
      <c r="R919" s="4">
        <f t="shared" si="150"/>
        <v>0</v>
      </c>
      <c r="S919" s="4"/>
      <c r="T919" s="4"/>
      <c r="U919" s="4">
        <f t="shared" si="151"/>
        <v>0</v>
      </c>
      <c r="V919" s="4"/>
      <c r="W919" s="4"/>
      <c r="X919" s="4">
        <f t="shared" si="152"/>
        <v>0</v>
      </c>
      <c r="Y919" s="4"/>
      <c r="Z919" s="4"/>
      <c r="AA919" s="4">
        <f>C919+I919-L919-O919-U919-X919-R919</f>
        <v>0</v>
      </c>
      <c r="AB919" s="7">
        <v>45433</v>
      </c>
    </row>
    <row r="920" spans="1:28" ht="15.75" hidden="1" x14ac:dyDescent="0.25">
      <c r="A920" s="29">
        <v>45432</v>
      </c>
      <c r="B920" s="72" t="s">
        <v>422</v>
      </c>
      <c r="C920" s="25"/>
      <c r="D920" s="25" t="s">
        <v>46</v>
      </c>
      <c r="E920" s="25" t="s">
        <v>58</v>
      </c>
      <c r="F920" s="25">
        <v>4000</v>
      </c>
      <c r="G920" s="25" t="s">
        <v>34</v>
      </c>
      <c r="H920" s="25">
        <v>2000</v>
      </c>
      <c r="I920" s="11">
        <f t="shared" si="147"/>
        <v>8000000</v>
      </c>
      <c r="J920" s="31" t="s">
        <v>324</v>
      </c>
      <c r="K920" s="11"/>
      <c r="L920" s="4">
        <f t="shared" si="148"/>
        <v>8000000</v>
      </c>
      <c r="M920" s="4">
        <v>7500000</v>
      </c>
      <c r="N920" s="4">
        <v>500000</v>
      </c>
      <c r="O920" s="4">
        <f t="shared" si="149"/>
        <v>0</v>
      </c>
      <c r="P920" s="4"/>
      <c r="Q920" s="4"/>
      <c r="R920" s="4">
        <f t="shared" si="150"/>
        <v>0</v>
      </c>
      <c r="S920" s="4"/>
      <c r="T920" s="4"/>
      <c r="U920" s="4">
        <f t="shared" si="151"/>
        <v>0</v>
      </c>
      <c r="V920" s="4"/>
      <c r="W920" s="4"/>
      <c r="X920" s="4">
        <f t="shared" si="152"/>
        <v>0</v>
      </c>
      <c r="Y920" s="4"/>
      <c r="Z920" s="4"/>
      <c r="AA920" s="4">
        <f>C920+I920-L920-O920-U920-X920-R920</f>
        <v>0</v>
      </c>
      <c r="AB920" s="7">
        <v>45432</v>
      </c>
    </row>
    <row r="921" spans="1:28" ht="15.75" hidden="1" x14ac:dyDescent="0.25">
      <c r="A921" s="29">
        <v>45432</v>
      </c>
      <c r="B921" s="72" t="s">
        <v>226</v>
      </c>
      <c r="C921" s="25"/>
      <c r="D921" s="25" t="s">
        <v>52</v>
      </c>
      <c r="E921" s="25" t="s">
        <v>477</v>
      </c>
      <c r="F921" s="25">
        <v>12</v>
      </c>
      <c r="G921" s="25" t="s">
        <v>48</v>
      </c>
      <c r="H921" s="25">
        <v>230000</v>
      </c>
      <c r="I921" s="11">
        <f t="shared" si="147"/>
        <v>2760000</v>
      </c>
      <c r="J921" s="26" t="s">
        <v>28</v>
      </c>
      <c r="K921" s="11"/>
      <c r="L921" s="4">
        <f t="shared" si="148"/>
        <v>0</v>
      </c>
      <c r="M921" s="4"/>
      <c r="N921" s="4"/>
      <c r="O921" s="4">
        <f t="shared" si="149"/>
        <v>0</v>
      </c>
      <c r="P921" s="4"/>
      <c r="Q921" s="4"/>
      <c r="R921" s="4">
        <f t="shared" si="150"/>
        <v>0</v>
      </c>
      <c r="S921" s="4"/>
      <c r="T921" s="4"/>
      <c r="U921" s="4">
        <f t="shared" si="151"/>
        <v>0</v>
      </c>
      <c r="V921" s="4"/>
      <c r="W921" s="4"/>
      <c r="X921" s="4">
        <f t="shared" si="152"/>
        <v>0</v>
      </c>
      <c r="Y921" s="4"/>
      <c r="Z921" s="4"/>
      <c r="AA921" s="4">
        <f>C921+I921-L921-O921-U921-X921-R921</f>
        <v>2760000</v>
      </c>
      <c r="AB921" s="7"/>
    </row>
    <row r="922" spans="1:28" ht="15.75" hidden="1" x14ac:dyDescent="0.25">
      <c r="A922" s="29">
        <v>45432</v>
      </c>
      <c r="B922" s="72" t="s">
        <v>153</v>
      </c>
      <c r="C922" s="25"/>
      <c r="D922" s="25" t="s">
        <v>52</v>
      </c>
      <c r="E922" s="25" t="s">
        <v>128</v>
      </c>
      <c r="F922" s="25">
        <v>25</v>
      </c>
      <c r="G922" s="25" t="s">
        <v>39</v>
      </c>
      <c r="H922" s="25">
        <v>120000</v>
      </c>
      <c r="I922" s="11">
        <f t="shared" si="147"/>
        <v>3000000</v>
      </c>
      <c r="J922" s="31" t="s">
        <v>324</v>
      </c>
      <c r="K922" s="11"/>
      <c r="L922" s="4">
        <f t="shared" si="148"/>
        <v>3000000</v>
      </c>
      <c r="M922" s="4">
        <v>2575000</v>
      </c>
      <c r="N922" s="4">
        <v>425000</v>
      </c>
      <c r="O922" s="4">
        <f t="shared" si="149"/>
        <v>0</v>
      </c>
      <c r="P922" s="4"/>
      <c r="Q922" s="4"/>
      <c r="R922" s="4">
        <f t="shared" si="150"/>
        <v>0</v>
      </c>
      <c r="S922" s="4"/>
      <c r="T922" s="4"/>
      <c r="U922" s="4">
        <f t="shared" si="151"/>
        <v>0</v>
      </c>
      <c r="V922" s="4"/>
      <c r="W922" s="4"/>
      <c r="X922" s="4">
        <f t="shared" si="152"/>
        <v>0</v>
      </c>
      <c r="Y922" s="4"/>
      <c r="Z922" s="4"/>
      <c r="AA922" s="4">
        <f>C922+I922-L922-O922-U922-X922-R922</f>
        <v>0</v>
      </c>
      <c r="AB922" s="7">
        <v>45432</v>
      </c>
    </row>
    <row r="923" spans="1:28" ht="15.75" hidden="1" x14ac:dyDescent="0.25">
      <c r="A923" s="29">
        <v>45432</v>
      </c>
      <c r="B923" s="72" t="s">
        <v>153</v>
      </c>
      <c r="C923" s="25"/>
      <c r="D923" s="25" t="s">
        <v>52</v>
      </c>
      <c r="E923" s="25" t="s">
        <v>298</v>
      </c>
      <c r="F923" s="25">
        <v>200</v>
      </c>
      <c r="G923" s="25" t="s">
        <v>34</v>
      </c>
      <c r="H923" s="25">
        <v>4200</v>
      </c>
      <c r="I923" s="11">
        <f t="shared" si="147"/>
        <v>840000</v>
      </c>
      <c r="J923" s="31" t="s">
        <v>324</v>
      </c>
      <c r="K923" s="11"/>
      <c r="L923" s="4">
        <f t="shared" si="148"/>
        <v>840000</v>
      </c>
      <c r="M923" s="4"/>
      <c r="N923" s="4">
        <v>840000</v>
      </c>
      <c r="O923" s="4">
        <f t="shared" si="149"/>
        <v>0</v>
      </c>
      <c r="P923" s="4"/>
      <c r="Q923" s="4"/>
      <c r="R923" s="4">
        <f t="shared" si="150"/>
        <v>0</v>
      </c>
      <c r="S923" s="4"/>
      <c r="T923" s="4"/>
      <c r="U923" s="4">
        <f t="shared" si="151"/>
        <v>0</v>
      </c>
      <c r="V923" s="4"/>
      <c r="W923" s="4"/>
      <c r="X923" s="4">
        <f t="shared" si="152"/>
        <v>0</v>
      </c>
      <c r="Y923" s="4"/>
      <c r="Z923" s="4"/>
      <c r="AA923" s="4">
        <f>C923+I923-L923-O923-U923-X923-R923</f>
        <v>0</v>
      </c>
      <c r="AB923" s="7">
        <v>45432</v>
      </c>
    </row>
    <row r="924" spans="1:28" ht="15.75" hidden="1" x14ac:dyDescent="0.25">
      <c r="A924" s="29">
        <v>45432</v>
      </c>
      <c r="B924" s="72" t="s">
        <v>311</v>
      </c>
      <c r="C924" s="25"/>
      <c r="D924" s="25" t="s">
        <v>46</v>
      </c>
      <c r="E924" s="25" t="s">
        <v>1137</v>
      </c>
      <c r="F924" s="25">
        <v>500</v>
      </c>
      <c r="G924" s="25" t="s">
        <v>34</v>
      </c>
      <c r="H924" s="25">
        <v>795</v>
      </c>
      <c r="I924" s="11">
        <f t="shared" si="147"/>
        <v>397500</v>
      </c>
      <c r="J924" s="31" t="s">
        <v>324</v>
      </c>
      <c r="K924" s="11"/>
      <c r="L924" s="4">
        <f t="shared" si="148"/>
        <v>397500</v>
      </c>
      <c r="M924" s="4">
        <v>397500</v>
      </c>
      <c r="N924" s="4"/>
      <c r="O924" s="4">
        <f t="shared" si="149"/>
        <v>0</v>
      </c>
      <c r="P924" s="4"/>
      <c r="Q924" s="4"/>
      <c r="R924" s="4">
        <f t="shared" si="150"/>
        <v>0</v>
      </c>
      <c r="S924" s="4"/>
      <c r="T924" s="4"/>
      <c r="U924" s="4">
        <f t="shared" si="151"/>
        <v>0</v>
      </c>
      <c r="V924" s="4"/>
      <c r="W924" s="4"/>
      <c r="X924" s="4">
        <f t="shared" si="152"/>
        <v>0</v>
      </c>
      <c r="Y924" s="4"/>
      <c r="Z924" s="4"/>
      <c r="AA924" s="4">
        <f>C924+I924-L924-O924-U924-X924-R924</f>
        <v>0</v>
      </c>
      <c r="AB924" s="7">
        <v>45432</v>
      </c>
    </row>
    <row r="925" spans="1:28" ht="15.75" hidden="1" x14ac:dyDescent="0.25">
      <c r="A925" s="29">
        <v>45432</v>
      </c>
      <c r="B925" s="72" t="s">
        <v>723</v>
      </c>
      <c r="C925" s="25"/>
      <c r="D925" s="25" t="s">
        <v>46</v>
      </c>
      <c r="E925" s="25" t="s">
        <v>128</v>
      </c>
      <c r="F925" s="25">
        <v>25</v>
      </c>
      <c r="G925" s="25" t="s">
        <v>39</v>
      </c>
      <c r="H925" s="25">
        <v>120000</v>
      </c>
      <c r="I925" s="11">
        <f t="shared" si="147"/>
        <v>3000000</v>
      </c>
      <c r="J925" s="31" t="s">
        <v>324</v>
      </c>
      <c r="K925" s="11"/>
      <c r="L925" s="4">
        <f t="shared" si="148"/>
        <v>2880000</v>
      </c>
      <c r="M925" s="4">
        <v>2880000</v>
      </c>
      <c r="N925" s="4"/>
      <c r="O925" s="4">
        <f t="shared" si="149"/>
        <v>0</v>
      </c>
      <c r="P925" s="4"/>
      <c r="Q925" s="4"/>
      <c r="R925" s="4">
        <f t="shared" si="150"/>
        <v>0</v>
      </c>
      <c r="S925" s="4"/>
      <c r="T925" s="4"/>
      <c r="U925" s="4">
        <f t="shared" si="151"/>
        <v>120000</v>
      </c>
      <c r="V925" s="4">
        <v>120000</v>
      </c>
      <c r="W925" s="4"/>
      <c r="X925" s="4">
        <f t="shared" si="152"/>
        <v>0</v>
      </c>
      <c r="Y925" s="4"/>
      <c r="Z925" s="4"/>
      <c r="AA925" s="4">
        <f>C925+I925-L925-O925-U925-X925-R925</f>
        <v>0</v>
      </c>
      <c r="AB925" s="7">
        <v>45432</v>
      </c>
    </row>
    <row r="926" spans="1:28" ht="15.75" hidden="1" x14ac:dyDescent="0.25">
      <c r="A926" s="29">
        <v>45432</v>
      </c>
      <c r="B926" s="50" t="s">
        <v>256</v>
      </c>
      <c r="C926" s="25"/>
      <c r="D926" s="25" t="s">
        <v>52</v>
      </c>
      <c r="E926" s="25" t="s">
        <v>249</v>
      </c>
      <c r="F926" s="25">
        <v>1000</v>
      </c>
      <c r="G926" s="25" t="s">
        <v>34</v>
      </c>
      <c r="H926" s="25">
        <v>4000</v>
      </c>
      <c r="I926" s="11">
        <f t="shared" si="147"/>
        <v>4000000</v>
      </c>
      <c r="J926" s="26" t="s">
        <v>28</v>
      </c>
      <c r="K926" s="11"/>
      <c r="L926" s="4">
        <f t="shared" si="148"/>
        <v>0</v>
      </c>
      <c r="M926" s="4"/>
      <c r="N926" s="4"/>
      <c r="O926" s="4">
        <f t="shared" si="149"/>
        <v>0</v>
      </c>
      <c r="P926" s="4"/>
      <c r="Q926" s="4"/>
      <c r="R926" s="4">
        <f t="shared" si="150"/>
        <v>0</v>
      </c>
      <c r="S926" s="4"/>
      <c r="T926" s="4"/>
      <c r="U926" s="4">
        <f t="shared" si="151"/>
        <v>0</v>
      </c>
      <c r="V926" s="4"/>
      <c r="W926" s="4"/>
      <c r="X926" s="4">
        <f t="shared" si="152"/>
        <v>0</v>
      </c>
      <c r="Y926" s="4"/>
      <c r="Z926" s="4"/>
      <c r="AA926" s="4">
        <f>C926+I926-L926-O926-U926-X926-R926</f>
        <v>4000000</v>
      </c>
      <c r="AB926" s="7"/>
    </row>
    <row r="927" spans="1:28" ht="15.75" hidden="1" x14ac:dyDescent="0.25">
      <c r="A927" s="29">
        <v>45432</v>
      </c>
      <c r="B927" s="72" t="s">
        <v>46</v>
      </c>
      <c r="C927" s="25"/>
      <c r="D927" s="25" t="s">
        <v>52</v>
      </c>
      <c r="E927" s="25" t="s">
        <v>477</v>
      </c>
      <c r="F927" s="25">
        <v>1</v>
      </c>
      <c r="G927" s="25" t="s">
        <v>48</v>
      </c>
      <c r="H927" s="25">
        <v>230000</v>
      </c>
      <c r="I927" s="11">
        <f t="shared" si="147"/>
        <v>230000</v>
      </c>
      <c r="J927" s="31" t="s">
        <v>312</v>
      </c>
      <c r="K927" s="11"/>
      <c r="L927" s="4">
        <f t="shared" si="148"/>
        <v>0</v>
      </c>
      <c r="M927" s="4"/>
      <c r="N927" s="4"/>
      <c r="O927" s="4">
        <f t="shared" si="149"/>
        <v>0</v>
      </c>
      <c r="P927" s="4"/>
      <c r="Q927" s="4"/>
      <c r="R927" s="4">
        <f t="shared" si="150"/>
        <v>230000</v>
      </c>
      <c r="S927" s="4">
        <v>230000</v>
      </c>
      <c r="T927" s="4"/>
      <c r="U927" s="4">
        <f t="shared" si="151"/>
        <v>0</v>
      </c>
      <c r="V927" s="4"/>
      <c r="W927" s="4"/>
      <c r="X927" s="4">
        <f t="shared" si="152"/>
        <v>0</v>
      </c>
      <c r="Y927" s="4"/>
      <c r="Z927" s="4"/>
      <c r="AA927" s="4">
        <f>C927+I927-L927-O927-U927-X927-R927</f>
        <v>0</v>
      </c>
      <c r="AB927" s="7">
        <v>45432</v>
      </c>
    </row>
    <row r="928" spans="1:28" ht="15.75" x14ac:dyDescent="0.25">
      <c r="A928" s="29">
        <v>45432</v>
      </c>
      <c r="B928" s="72" t="s">
        <v>205</v>
      </c>
      <c r="C928" s="25"/>
      <c r="D928" s="25" t="s">
        <v>46</v>
      </c>
      <c r="E928" s="25" t="s">
        <v>763</v>
      </c>
      <c r="F928" s="25">
        <v>1000</v>
      </c>
      <c r="G928" s="25" t="s">
        <v>34</v>
      </c>
      <c r="H928" s="25">
        <v>2500</v>
      </c>
      <c r="I928" s="11">
        <f t="shared" si="147"/>
        <v>2500000</v>
      </c>
      <c r="J928" s="31" t="s">
        <v>312</v>
      </c>
      <c r="K928" s="11" t="s">
        <v>1499</v>
      </c>
      <c r="L928" s="4">
        <f t="shared" si="148"/>
        <v>0</v>
      </c>
      <c r="M928" s="4"/>
      <c r="N928" s="4"/>
      <c r="O928" s="4">
        <f t="shared" si="149"/>
        <v>2500000</v>
      </c>
      <c r="P928" s="155">
        <v>2500000</v>
      </c>
      <c r="Q928" s="4"/>
      <c r="R928" s="4">
        <f t="shared" si="150"/>
        <v>0</v>
      </c>
      <c r="S928" s="4"/>
      <c r="T928" s="4"/>
      <c r="U928" s="4">
        <f t="shared" si="151"/>
        <v>0</v>
      </c>
      <c r="V928" s="4"/>
      <c r="W928" s="4"/>
      <c r="X928" s="4">
        <f t="shared" si="152"/>
        <v>0</v>
      </c>
      <c r="Y928" s="4"/>
      <c r="Z928" s="4"/>
      <c r="AA928" s="4">
        <f>C928+I928-L928-O928-U928-X928-R928</f>
        <v>0</v>
      </c>
      <c r="AB928" s="7">
        <v>45440</v>
      </c>
    </row>
    <row r="929" spans="1:28" ht="15.75" x14ac:dyDescent="0.25">
      <c r="A929" s="29">
        <v>45432</v>
      </c>
      <c r="B929" s="72" t="s">
        <v>205</v>
      </c>
      <c r="C929" s="25"/>
      <c r="D929" s="25" t="s">
        <v>46</v>
      </c>
      <c r="E929" s="25" t="s">
        <v>145</v>
      </c>
      <c r="F929" s="25">
        <v>34.299999999999997</v>
      </c>
      <c r="G929" s="25" t="s">
        <v>39</v>
      </c>
      <c r="H929" s="25">
        <v>47000</v>
      </c>
      <c r="I929" s="11">
        <f t="shared" si="147"/>
        <v>1612099.9999999998</v>
      </c>
      <c r="J929" s="31" t="s">
        <v>312</v>
      </c>
      <c r="K929" s="11" t="s">
        <v>1499</v>
      </c>
      <c r="L929" s="4">
        <f t="shared" si="148"/>
        <v>0</v>
      </c>
      <c r="M929" s="4"/>
      <c r="N929" s="4"/>
      <c r="O929" s="4">
        <f t="shared" si="149"/>
        <v>1612100</v>
      </c>
      <c r="P929" s="155">
        <v>1612100</v>
      </c>
      <c r="Q929" s="4"/>
      <c r="R929" s="4">
        <f t="shared" si="150"/>
        <v>0</v>
      </c>
      <c r="S929" s="4"/>
      <c r="T929" s="4"/>
      <c r="U929" s="4">
        <f t="shared" si="151"/>
        <v>0</v>
      </c>
      <c r="V929" s="4"/>
      <c r="W929" s="4"/>
      <c r="X929" s="4">
        <f t="shared" si="152"/>
        <v>0</v>
      </c>
      <c r="Y929" s="4"/>
      <c r="Z929" s="4"/>
      <c r="AA929" s="82">
        <f>C929+I929-L929-O929-U929-X929-R929</f>
        <v>-2.3283064365386963E-10</v>
      </c>
      <c r="AB929" s="7">
        <v>45440</v>
      </c>
    </row>
    <row r="930" spans="1:28" ht="15.75" x14ac:dyDescent="0.25">
      <c r="A930" s="29">
        <v>45432</v>
      </c>
      <c r="B930" s="72" t="s">
        <v>205</v>
      </c>
      <c r="C930" s="25"/>
      <c r="D930" s="25" t="s">
        <v>46</v>
      </c>
      <c r="E930" s="25" t="s">
        <v>60</v>
      </c>
      <c r="F930" s="25">
        <v>1000</v>
      </c>
      <c r="G930" s="25" t="s">
        <v>34</v>
      </c>
      <c r="H930" s="25">
        <v>1370</v>
      </c>
      <c r="I930" s="11">
        <f t="shared" si="147"/>
        <v>1370000</v>
      </c>
      <c r="J930" s="31" t="s">
        <v>312</v>
      </c>
      <c r="K930" s="11" t="s">
        <v>1499</v>
      </c>
      <c r="L930" s="4">
        <f t="shared" si="148"/>
        <v>0</v>
      </c>
      <c r="M930" s="4"/>
      <c r="N930" s="4"/>
      <c r="O930" s="4">
        <f t="shared" si="149"/>
        <v>1370000</v>
      </c>
      <c r="P930" s="155">
        <v>1370000</v>
      </c>
      <c r="Q930" s="4"/>
      <c r="R930" s="4">
        <f t="shared" si="150"/>
        <v>0</v>
      </c>
      <c r="S930" s="4"/>
      <c r="T930" s="4"/>
      <c r="U930" s="4">
        <f t="shared" si="151"/>
        <v>0</v>
      </c>
      <c r="V930" s="4"/>
      <c r="W930" s="4"/>
      <c r="X930" s="4">
        <f t="shared" si="152"/>
        <v>0</v>
      </c>
      <c r="Y930" s="4"/>
      <c r="Z930" s="4"/>
      <c r="AA930" s="4">
        <f>C930+I930-L930-O930-U930-X930-R930</f>
        <v>0</v>
      </c>
      <c r="AB930" s="7">
        <v>45440</v>
      </c>
    </row>
    <row r="931" spans="1:28" ht="15.75" x14ac:dyDescent="0.25">
      <c r="A931" s="29">
        <v>45432</v>
      </c>
      <c r="B931" s="72" t="s">
        <v>205</v>
      </c>
      <c r="C931" s="25"/>
      <c r="D931" s="25" t="s">
        <v>46</v>
      </c>
      <c r="E931" s="25" t="s">
        <v>109</v>
      </c>
      <c r="F931" s="25">
        <v>5000</v>
      </c>
      <c r="G931" s="25" t="s">
        <v>34</v>
      </c>
      <c r="H931" s="25">
        <v>1040</v>
      </c>
      <c r="I931" s="11">
        <f t="shared" si="147"/>
        <v>5200000</v>
      </c>
      <c r="J931" s="31" t="s">
        <v>312</v>
      </c>
      <c r="K931" s="11" t="s">
        <v>1499</v>
      </c>
      <c r="L931" s="4">
        <f t="shared" si="148"/>
        <v>0</v>
      </c>
      <c r="M931" s="4"/>
      <c r="N931" s="4"/>
      <c r="O931" s="4">
        <f t="shared" si="149"/>
        <v>5200000</v>
      </c>
      <c r="P931" s="155">
        <v>5200000</v>
      </c>
      <c r="Q931" s="4"/>
      <c r="R931" s="4">
        <f t="shared" si="150"/>
        <v>0</v>
      </c>
      <c r="S931" s="4"/>
      <c r="T931" s="4"/>
      <c r="U931" s="4">
        <f t="shared" si="151"/>
        <v>0</v>
      </c>
      <c r="V931" s="4"/>
      <c r="W931" s="4"/>
      <c r="X931" s="4">
        <f t="shared" si="152"/>
        <v>0</v>
      </c>
      <c r="Y931" s="4"/>
      <c r="Z931" s="4"/>
      <c r="AA931" s="4">
        <f>C931+I931-L931-O931-U931-X931-R931</f>
        <v>0</v>
      </c>
      <c r="AB931" s="7">
        <v>45440</v>
      </c>
    </row>
    <row r="932" spans="1:28" ht="15.75" hidden="1" x14ac:dyDescent="0.25">
      <c r="A932" s="29">
        <v>45432</v>
      </c>
      <c r="B932" s="72" t="s">
        <v>140</v>
      </c>
      <c r="C932" s="25"/>
      <c r="D932" s="25" t="s">
        <v>46</v>
      </c>
      <c r="E932" s="25" t="s">
        <v>273</v>
      </c>
      <c r="F932" s="25">
        <v>28.6</v>
      </c>
      <c r="G932" s="25" t="s">
        <v>39</v>
      </c>
      <c r="H932" s="25">
        <v>47000</v>
      </c>
      <c r="I932" s="11">
        <f t="shared" si="147"/>
        <v>1344200</v>
      </c>
      <c r="J932" s="31" t="s">
        <v>312</v>
      </c>
      <c r="K932" s="11"/>
      <c r="L932" s="4">
        <f t="shared" si="148"/>
        <v>0</v>
      </c>
      <c r="M932" s="4"/>
      <c r="N932" s="4"/>
      <c r="O932" s="4">
        <f t="shared" si="149"/>
        <v>1344200</v>
      </c>
      <c r="P932" s="4">
        <v>1344200</v>
      </c>
      <c r="Q932" s="4"/>
      <c r="R932" s="4">
        <f t="shared" si="150"/>
        <v>0</v>
      </c>
      <c r="S932" s="4"/>
      <c r="T932" s="4"/>
      <c r="U932" s="4">
        <f t="shared" si="151"/>
        <v>0</v>
      </c>
      <c r="V932" s="4"/>
      <c r="W932" s="4"/>
      <c r="X932" s="4">
        <f t="shared" si="152"/>
        <v>0</v>
      </c>
      <c r="Y932" s="4"/>
      <c r="Z932" s="4"/>
      <c r="AA932" s="4">
        <f>C932+I932-L932-O932-U932-X932-R932</f>
        <v>0</v>
      </c>
      <c r="AB932" s="7">
        <v>45432</v>
      </c>
    </row>
    <row r="933" spans="1:28" ht="15.75" hidden="1" x14ac:dyDescent="0.25">
      <c r="A933" s="29">
        <v>45432</v>
      </c>
      <c r="B933" s="72" t="s">
        <v>140</v>
      </c>
      <c r="C933" s="25"/>
      <c r="D933" s="25" t="s">
        <v>46</v>
      </c>
      <c r="E933" s="25" t="s">
        <v>145</v>
      </c>
      <c r="F933" s="25">
        <v>16.899999999999999</v>
      </c>
      <c r="G933" s="25" t="s">
        <v>39</v>
      </c>
      <c r="H933" s="25">
        <v>47000</v>
      </c>
      <c r="I933" s="11">
        <f t="shared" si="147"/>
        <v>794299.99999999988</v>
      </c>
      <c r="J933" s="31" t="s">
        <v>312</v>
      </c>
      <c r="K933" s="11"/>
      <c r="L933" s="4">
        <f t="shared" si="148"/>
        <v>0</v>
      </c>
      <c r="M933" s="4"/>
      <c r="N933" s="4"/>
      <c r="O933" s="4">
        <f t="shared" si="149"/>
        <v>794300</v>
      </c>
      <c r="P933" s="4">
        <v>794300</v>
      </c>
      <c r="Q933" s="4"/>
      <c r="R933" s="4">
        <f t="shared" si="150"/>
        <v>0</v>
      </c>
      <c r="S933" s="4"/>
      <c r="T933" s="4"/>
      <c r="U933" s="4">
        <f t="shared" si="151"/>
        <v>0</v>
      </c>
      <c r="V933" s="4"/>
      <c r="W933" s="4"/>
      <c r="X933" s="4">
        <f t="shared" si="152"/>
        <v>0</v>
      </c>
      <c r="Y933" s="4"/>
      <c r="Z933" s="4"/>
      <c r="AA933" s="82">
        <f>C933+I933-L933-O933-U933-X933-R933</f>
        <v>-1.1641532182693481E-10</v>
      </c>
      <c r="AB933" s="7">
        <v>45432</v>
      </c>
    </row>
    <row r="934" spans="1:28" ht="15.75" hidden="1" x14ac:dyDescent="0.25">
      <c r="A934" s="29">
        <v>45432</v>
      </c>
      <c r="B934" s="72" t="s">
        <v>140</v>
      </c>
      <c r="C934" s="25"/>
      <c r="D934" s="25" t="s">
        <v>46</v>
      </c>
      <c r="E934" s="25" t="s">
        <v>299</v>
      </c>
      <c r="F934" s="25">
        <v>33</v>
      </c>
      <c r="G934" s="25" t="s">
        <v>39</v>
      </c>
      <c r="H934" s="25">
        <v>47000</v>
      </c>
      <c r="I934" s="11">
        <f t="shared" si="147"/>
        <v>1551000</v>
      </c>
      <c r="J934" s="31" t="s">
        <v>312</v>
      </c>
      <c r="K934" s="11"/>
      <c r="L934" s="4">
        <f t="shared" si="148"/>
        <v>0</v>
      </c>
      <c r="M934" s="4"/>
      <c r="N934" s="4"/>
      <c r="O934" s="4">
        <f t="shared" si="149"/>
        <v>1551000</v>
      </c>
      <c r="P934" s="4">
        <v>1551000</v>
      </c>
      <c r="Q934" s="4"/>
      <c r="R934" s="4">
        <f t="shared" si="150"/>
        <v>0</v>
      </c>
      <c r="S934" s="4"/>
      <c r="T934" s="4"/>
      <c r="U934" s="4">
        <f t="shared" si="151"/>
        <v>0</v>
      </c>
      <c r="V934" s="4"/>
      <c r="W934" s="4"/>
      <c r="X934" s="4">
        <f t="shared" si="152"/>
        <v>0</v>
      </c>
      <c r="Y934" s="4"/>
      <c r="Z934" s="4"/>
      <c r="AA934" s="4">
        <f>C934+I934-L934-O934-U934-X934-R934</f>
        <v>0</v>
      </c>
      <c r="AB934" s="7">
        <v>45432</v>
      </c>
    </row>
    <row r="935" spans="1:28" ht="15.75" hidden="1" x14ac:dyDescent="0.25">
      <c r="A935" s="29">
        <v>45432</v>
      </c>
      <c r="B935" s="72" t="s">
        <v>29</v>
      </c>
      <c r="C935" s="25"/>
      <c r="D935" s="25" t="s">
        <v>46</v>
      </c>
      <c r="E935" s="25" t="s">
        <v>363</v>
      </c>
      <c r="F935" s="25">
        <v>1</v>
      </c>
      <c r="G935" s="25" t="s">
        <v>48</v>
      </c>
      <c r="H935" s="25">
        <v>230000</v>
      </c>
      <c r="I935" s="11">
        <f t="shared" si="147"/>
        <v>230000</v>
      </c>
      <c r="J935" s="32" t="s">
        <v>324</v>
      </c>
      <c r="K935" s="11"/>
      <c r="L935" s="4">
        <f t="shared" si="148"/>
        <v>0</v>
      </c>
      <c r="M935" s="4"/>
      <c r="N935" s="4"/>
      <c r="O935" s="4">
        <f t="shared" si="149"/>
        <v>0</v>
      </c>
      <c r="P935" s="4"/>
      <c r="Q935" s="4"/>
      <c r="R935" s="4">
        <f t="shared" si="150"/>
        <v>0</v>
      </c>
      <c r="S935" s="4"/>
      <c r="T935" s="4"/>
      <c r="U935" s="4">
        <f t="shared" si="151"/>
        <v>230000</v>
      </c>
      <c r="V935" s="4">
        <v>230000</v>
      </c>
      <c r="W935" s="4"/>
      <c r="X935" s="4">
        <f t="shared" si="152"/>
        <v>0</v>
      </c>
      <c r="Y935" s="4"/>
      <c r="Z935" s="4"/>
      <c r="AA935" s="4">
        <f>C935+I935-L935-O935-U935-X935-R935</f>
        <v>0</v>
      </c>
      <c r="AB935" s="7">
        <v>45432</v>
      </c>
    </row>
    <row r="936" spans="1:28" ht="15.75" hidden="1" x14ac:dyDescent="0.25">
      <c r="A936" s="29">
        <v>45432</v>
      </c>
      <c r="B936" s="72" t="s">
        <v>29</v>
      </c>
      <c r="C936" s="25"/>
      <c r="D936" s="25" t="s">
        <v>46</v>
      </c>
      <c r="E936" s="25" t="s">
        <v>135</v>
      </c>
      <c r="F936" s="25">
        <v>3</v>
      </c>
      <c r="G936" s="25" t="s">
        <v>48</v>
      </c>
      <c r="H936" s="25">
        <v>160000</v>
      </c>
      <c r="I936" s="11">
        <f t="shared" si="147"/>
        <v>480000</v>
      </c>
      <c r="J936" s="32" t="s">
        <v>324</v>
      </c>
      <c r="K936" s="11"/>
      <c r="L936" s="4">
        <f t="shared" si="148"/>
        <v>0</v>
      </c>
      <c r="M936" s="4"/>
      <c r="N936" s="4"/>
      <c r="O936" s="4">
        <f t="shared" si="149"/>
        <v>0</v>
      </c>
      <c r="P936" s="4"/>
      <c r="Q936" s="4"/>
      <c r="R936" s="4">
        <f t="shared" si="150"/>
        <v>0</v>
      </c>
      <c r="S936" s="4"/>
      <c r="T936" s="4"/>
      <c r="U936" s="4">
        <f t="shared" si="151"/>
        <v>480000</v>
      </c>
      <c r="V936" s="4">
        <v>480000</v>
      </c>
      <c r="W936" s="4"/>
      <c r="X936" s="4">
        <f t="shared" si="152"/>
        <v>0</v>
      </c>
      <c r="Y936" s="4"/>
      <c r="Z936" s="4"/>
      <c r="AA936" s="4">
        <f>C936+I936-L936-O936-U936-X936-R936</f>
        <v>0</v>
      </c>
      <c r="AB936" s="7">
        <v>45432</v>
      </c>
    </row>
    <row r="937" spans="1:28" ht="15.75" hidden="1" x14ac:dyDescent="0.25">
      <c r="A937" s="24">
        <v>45432</v>
      </c>
      <c r="B937" s="25" t="s">
        <v>99</v>
      </c>
      <c r="C937" s="25"/>
      <c r="D937" s="25"/>
      <c r="E937" s="25" t="s">
        <v>104</v>
      </c>
      <c r="F937" s="25">
        <v>27.6</v>
      </c>
      <c r="G937" s="25" t="s">
        <v>39</v>
      </c>
      <c r="H937" s="25"/>
      <c r="I937" s="11">
        <f t="shared" si="147"/>
        <v>0</v>
      </c>
      <c r="J937" s="26" t="s">
        <v>28</v>
      </c>
      <c r="K937" s="11"/>
      <c r="L937" s="4">
        <f t="shared" si="148"/>
        <v>0</v>
      </c>
      <c r="M937" s="4"/>
      <c r="N937" s="4"/>
      <c r="O937" s="4">
        <f t="shared" si="149"/>
        <v>0</v>
      </c>
      <c r="P937" s="4"/>
      <c r="Q937" s="4"/>
      <c r="R937" s="4">
        <f t="shared" si="150"/>
        <v>0</v>
      </c>
      <c r="S937" s="4"/>
      <c r="T937" s="4"/>
      <c r="U937" s="4">
        <f t="shared" si="151"/>
        <v>0</v>
      </c>
      <c r="V937" s="4"/>
      <c r="W937" s="4"/>
      <c r="X937" s="4">
        <f t="shared" si="152"/>
        <v>0</v>
      </c>
      <c r="Y937" s="4"/>
      <c r="Z937" s="4"/>
      <c r="AA937" s="4">
        <f>C937+I937-L937-O937-U937-X937-R937</f>
        <v>0</v>
      </c>
      <c r="AB937" s="7"/>
    </row>
    <row r="938" spans="1:28" ht="15.75" hidden="1" x14ac:dyDescent="0.25">
      <c r="A938" s="29">
        <v>45432</v>
      </c>
      <c r="B938" s="72" t="s">
        <v>266</v>
      </c>
      <c r="C938" s="25"/>
      <c r="D938" s="25" t="s">
        <v>46</v>
      </c>
      <c r="E938" s="25" t="s">
        <v>42</v>
      </c>
      <c r="F938" s="25">
        <v>5200</v>
      </c>
      <c r="G938" s="25" t="s">
        <v>34</v>
      </c>
      <c r="H938" s="25">
        <v>3600</v>
      </c>
      <c r="I938" s="11">
        <f t="shared" si="147"/>
        <v>18720000</v>
      </c>
      <c r="J938" s="31" t="s">
        <v>312</v>
      </c>
      <c r="K938" s="11"/>
      <c r="L938" s="4">
        <f t="shared" si="148"/>
        <v>0</v>
      </c>
      <c r="M938" s="4"/>
      <c r="N938" s="4"/>
      <c r="O938" s="4">
        <f t="shared" si="149"/>
        <v>18720000</v>
      </c>
      <c r="P938" s="4">
        <v>18720000</v>
      </c>
      <c r="Q938" s="4"/>
      <c r="R938" s="4">
        <f t="shared" si="150"/>
        <v>0</v>
      </c>
      <c r="S938" s="4"/>
      <c r="T938" s="4"/>
      <c r="U938" s="4">
        <f t="shared" si="151"/>
        <v>0</v>
      </c>
      <c r="V938" s="4"/>
      <c r="W938" s="4"/>
      <c r="X938" s="4">
        <f t="shared" si="152"/>
        <v>0</v>
      </c>
      <c r="Y938" s="4"/>
      <c r="Z938" s="4"/>
      <c r="AA938" s="4">
        <f>C938+I938-L938-O938-U938-X938-R938</f>
        <v>0</v>
      </c>
      <c r="AB938" s="7">
        <v>45433</v>
      </c>
    </row>
    <row r="939" spans="1:28" ht="15.75" hidden="1" x14ac:dyDescent="0.25">
      <c r="A939" s="24">
        <v>45432</v>
      </c>
      <c r="B939" s="72" t="s">
        <v>551</v>
      </c>
      <c r="C939" s="25"/>
      <c r="D939" s="25" t="s">
        <v>46</v>
      </c>
      <c r="E939" s="25" t="s">
        <v>108</v>
      </c>
      <c r="F939" s="25">
        <v>1200</v>
      </c>
      <c r="G939" s="25" t="s">
        <v>34</v>
      </c>
      <c r="H939" s="25">
        <v>1950</v>
      </c>
      <c r="I939" s="11">
        <f t="shared" si="147"/>
        <v>2340000</v>
      </c>
      <c r="J939" s="31" t="s">
        <v>312</v>
      </c>
      <c r="K939" s="11"/>
      <c r="L939" s="4">
        <f t="shared" si="148"/>
        <v>0</v>
      </c>
      <c r="M939" s="4"/>
      <c r="N939" s="4"/>
      <c r="O939" s="4">
        <f t="shared" si="149"/>
        <v>2340000</v>
      </c>
      <c r="P939" s="4">
        <v>2340000</v>
      </c>
      <c r="Q939" s="4"/>
      <c r="R939" s="4">
        <f t="shared" si="150"/>
        <v>0</v>
      </c>
      <c r="S939" s="4"/>
      <c r="T939" s="4"/>
      <c r="U939" s="4">
        <f t="shared" si="151"/>
        <v>0</v>
      </c>
      <c r="V939" s="4"/>
      <c r="W939" s="4"/>
      <c r="X939" s="4">
        <f t="shared" si="152"/>
        <v>0</v>
      </c>
      <c r="Y939" s="4"/>
      <c r="Z939" s="4"/>
      <c r="AA939" s="4">
        <f>C939+I939-L939-O939-U939-X939-R939</f>
        <v>0</v>
      </c>
      <c r="AB939" s="7">
        <v>45434</v>
      </c>
    </row>
    <row r="940" spans="1:28" ht="15.75" hidden="1" x14ac:dyDescent="0.25">
      <c r="A940" s="29">
        <v>45433</v>
      </c>
      <c r="B940" s="73" t="s">
        <v>1346</v>
      </c>
      <c r="C940" s="27"/>
      <c r="D940" s="27" t="s">
        <v>46</v>
      </c>
      <c r="E940" s="27" t="s">
        <v>109</v>
      </c>
      <c r="F940" s="27">
        <v>4250</v>
      </c>
      <c r="G940" s="27" t="s">
        <v>34</v>
      </c>
      <c r="H940" s="27">
        <v>1040</v>
      </c>
      <c r="I940" s="11">
        <f t="shared" ref="I940:I971" si="153">F940*H940</f>
        <v>4420000</v>
      </c>
      <c r="J940" s="31" t="s">
        <v>312</v>
      </c>
      <c r="K940" s="11" t="s">
        <v>1484</v>
      </c>
      <c r="L940" s="4">
        <f>M940+N940</f>
        <v>0</v>
      </c>
      <c r="M940" s="4"/>
      <c r="N940" s="4"/>
      <c r="O940" s="4">
        <f>P940+Q940</f>
        <v>4420000</v>
      </c>
      <c r="P940" s="4">
        <v>4420000</v>
      </c>
      <c r="Q940" s="4"/>
      <c r="R940" s="4">
        <f>S940+T940</f>
        <v>0</v>
      </c>
      <c r="S940" s="4"/>
      <c r="T940" s="4"/>
      <c r="U940" s="4">
        <f>V940+W940</f>
        <v>0</v>
      </c>
      <c r="V940" s="4"/>
      <c r="W940" s="4"/>
      <c r="X940" s="4">
        <f>Y940+Z940</f>
        <v>0</v>
      </c>
      <c r="Y940" s="4"/>
      <c r="Z940" s="4"/>
      <c r="AA940" s="4">
        <f>C940+I940-L940-O940-U940-X940-R940</f>
        <v>0</v>
      </c>
      <c r="AB940" s="7">
        <v>45432</v>
      </c>
    </row>
    <row r="941" spans="1:28" ht="15.75" hidden="1" x14ac:dyDescent="0.25">
      <c r="A941" s="29">
        <v>45433</v>
      </c>
      <c r="B941" s="25" t="s">
        <v>362</v>
      </c>
      <c r="C941" s="25"/>
      <c r="D941" s="25" t="s">
        <v>46</v>
      </c>
      <c r="E941" s="25" t="s">
        <v>145</v>
      </c>
      <c r="F941" s="25">
        <v>51.8</v>
      </c>
      <c r="G941" s="25" t="s">
        <v>39</v>
      </c>
      <c r="H941" s="25">
        <v>47000</v>
      </c>
      <c r="I941" s="11">
        <f t="shared" si="153"/>
        <v>2434600</v>
      </c>
      <c r="J941" s="31" t="s">
        <v>312</v>
      </c>
      <c r="K941" s="11" t="s">
        <v>1477</v>
      </c>
      <c r="L941" s="4">
        <f t="shared" ref="L941:L971" si="154">M941+N941</f>
        <v>0</v>
      </c>
      <c r="M941" s="4"/>
      <c r="N941" s="4"/>
      <c r="O941" s="4">
        <f t="shared" ref="O941:O971" si="155">P941+Q941</f>
        <v>2434600</v>
      </c>
      <c r="P941" s="4">
        <v>2434600</v>
      </c>
      <c r="Q941" s="4"/>
      <c r="R941" s="4">
        <f t="shared" ref="R941:R971" si="156">S941+T941</f>
        <v>0</v>
      </c>
      <c r="S941" s="4"/>
      <c r="T941" s="4"/>
      <c r="U941" s="4">
        <f t="shared" ref="U941:U971" si="157">V941+W941</f>
        <v>0</v>
      </c>
      <c r="V941" s="4"/>
      <c r="W941" s="4"/>
      <c r="X941" s="4">
        <f t="shared" ref="X941:X971" si="158">Y941+Z941</f>
        <v>0</v>
      </c>
      <c r="Y941" s="4"/>
      <c r="Z941" s="4"/>
      <c r="AA941" s="4">
        <f>C941+I941-L941-O941-U941-X941-R941</f>
        <v>0</v>
      </c>
      <c r="AB941" s="7">
        <v>45433</v>
      </c>
    </row>
    <row r="942" spans="1:28" ht="15.75" hidden="1" x14ac:dyDescent="0.25">
      <c r="A942" s="29">
        <v>45433</v>
      </c>
      <c r="B942" s="25" t="s">
        <v>362</v>
      </c>
      <c r="C942" s="25"/>
      <c r="D942" s="25" t="s">
        <v>46</v>
      </c>
      <c r="E942" s="25" t="s">
        <v>115</v>
      </c>
      <c r="F942" s="25">
        <v>42</v>
      </c>
      <c r="G942" s="25" t="s">
        <v>39</v>
      </c>
      <c r="H942" s="25">
        <v>47000</v>
      </c>
      <c r="I942" s="11">
        <f t="shared" si="153"/>
        <v>1974000</v>
      </c>
      <c r="J942" s="31" t="s">
        <v>312</v>
      </c>
      <c r="K942" s="11" t="s">
        <v>1477</v>
      </c>
      <c r="L942" s="4">
        <f t="shared" si="154"/>
        <v>0</v>
      </c>
      <c r="M942" s="4"/>
      <c r="N942" s="4"/>
      <c r="O942" s="4">
        <f t="shared" si="155"/>
        <v>1974000</v>
      </c>
      <c r="P942" s="4">
        <v>1974000</v>
      </c>
      <c r="Q942" s="4"/>
      <c r="R942" s="4">
        <f t="shared" si="156"/>
        <v>0</v>
      </c>
      <c r="S942" s="4"/>
      <c r="T942" s="4"/>
      <c r="U942" s="4">
        <f t="shared" si="157"/>
        <v>0</v>
      </c>
      <c r="V942" s="4"/>
      <c r="W942" s="4"/>
      <c r="X942" s="4">
        <f t="shared" si="158"/>
        <v>0</v>
      </c>
      <c r="Y942" s="4"/>
      <c r="Z942" s="4"/>
      <c r="AA942" s="4">
        <f>C942+I942-L942-O942-U942-X942-R942</f>
        <v>0</v>
      </c>
      <c r="AB942" s="7">
        <v>45433</v>
      </c>
    </row>
    <row r="943" spans="1:28" ht="15.75" hidden="1" x14ac:dyDescent="0.25">
      <c r="A943" s="29">
        <v>45433</v>
      </c>
      <c r="B943" s="25" t="s">
        <v>362</v>
      </c>
      <c r="C943" s="25"/>
      <c r="D943" s="25" t="s">
        <v>46</v>
      </c>
      <c r="E943" s="25" t="s">
        <v>42</v>
      </c>
      <c r="F943" s="25">
        <v>2000</v>
      </c>
      <c r="G943" s="25" t="s">
        <v>34</v>
      </c>
      <c r="H943" s="25">
        <v>4000</v>
      </c>
      <c r="I943" s="11">
        <f t="shared" si="153"/>
        <v>8000000</v>
      </c>
      <c r="J943" s="31" t="s">
        <v>312</v>
      </c>
      <c r="K943" s="11" t="s">
        <v>1477</v>
      </c>
      <c r="L943" s="4">
        <f t="shared" si="154"/>
        <v>0</v>
      </c>
      <c r="M943" s="4"/>
      <c r="N943" s="4"/>
      <c r="O943" s="4">
        <f t="shared" si="155"/>
        <v>8000000</v>
      </c>
      <c r="P943" s="4">
        <v>8000000</v>
      </c>
      <c r="Q943" s="4"/>
      <c r="R943" s="4">
        <f t="shared" si="156"/>
        <v>0</v>
      </c>
      <c r="S943" s="4"/>
      <c r="T943" s="4"/>
      <c r="U943" s="4">
        <f t="shared" si="157"/>
        <v>0</v>
      </c>
      <c r="V943" s="4"/>
      <c r="W943" s="4"/>
      <c r="X943" s="4">
        <f t="shared" si="158"/>
        <v>0</v>
      </c>
      <c r="Y943" s="4"/>
      <c r="Z943" s="4"/>
      <c r="AA943" s="4">
        <f>C943+I943-L943-O943-U943-X943-R943</f>
        <v>0</v>
      </c>
      <c r="AB943" s="7">
        <v>45433</v>
      </c>
    </row>
    <row r="944" spans="1:28" ht="15.75" hidden="1" x14ac:dyDescent="0.25">
      <c r="A944" s="29">
        <v>45433</v>
      </c>
      <c r="B944" s="72" t="s">
        <v>287</v>
      </c>
      <c r="C944" s="25"/>
      <c r="D944" s="25" t="s">
        <v>52</v>
      </c>
      <c r="E944" s="25" t="s">
        <v>50</v>
      </c>
      <c r="F944" s="25">
        <v>200</v>
      </c>
      <c r="G944" s="25" t="s">
        <v>34</v>
      </c>
      <c r="H944" s="25">
        <v>3780</v>
      </c>
      <c r="I944" s="11">
        <f t="shared" si="153"/>
        <v>756000</v>
      </c>
      <c r="J944" s="31" t="s">
        <v>312</v>
      </c>
      <c r="K944" s="11"/>
      <c r="L944" s="4">
        <f t="shared" si="154"/>
        <v>0</v>
      </c>
      <c r="M944" s="4"/>
      <c r="N944" s="4"/>
      <c r="O944" s="4">
        <f t="shared" si="155"/>
        <v>756000</v>
      </c>
      <c r="P944" s="4">
        <v>756000</v>
      </c>
      <c r="Q944" s="4"/>
      <c r="R944" s="4">
        <f t="shared" si="156"/>
        <v>0</v>
      </c>
      <c r="S944" s="4"/>
      <c r="T944" s="4"/>
      <c r="U944" s="4">
        <f t="shared" si="157"/>
        <v>0</v>
      </c>
      <c r="V944" s="4"/>
      <c r="W944" s="4"/>
      <c r="X944" s="4">
        <f t="shared" si="158"/>
        <v>0</v>
      </c>
      <c r="Y944" s="4"/>
      <c r="Z944" s="4"/>
      <c r="AA944" s="4">
        <f>C944+I944-L944-O944-U944-X944-R944</f>
        <v>0</v>
      </c>
      <c r="AB944" s="7">
        <v>45433</v>
      </c>
    </row>
    <row r="945" spans="1:28" ht="15.75" hidden="1" x14ac:dyDescent="0.25">
      <c r="A945" s="29">
        <v>45433</v>
      </c>
      <c r="B945" s="25" t="s">
        <v>99</v>
      </c>
      <c r="C945" s="25"/>
      <c r="D945" s="25"/>
      <c r="E945" s="25" t="s">
        <v>104</v>
      </c>
      <c r="F945" s="25">
        <v>26.6</v>
      </c>
      <c r="G945" s="25" t="s">
        <v>39</v>
      </c>
      <c r="H945" s="25"/>
      <c r="I945" s="11">
        <f t="shared" si="153"/>
        <v>0</v>
      </c>
      <c r="J945" s="26" t="s">
        <v>28</v>
      </c>
      <c r="K945" s="11"/>
      <c r="L945" s="4">
        <f t="shared" si="154"/>
        <v>0</v>
      </c>
      <c r="M945" s="4"/>
      <c r="N945" s="4"/>
      <c r="O945" s="4">
        <f t="shared" si="155"/>
        <v>0</v>
      </c>
      <c r="P945" s="4"/>
      <c r="Q945" s="4"/>
      <c r="R945" s="4">
        <f t="shared" si="156"/>
        <v>0</v>
      </c>
      <c r="S945" s="4"/>
      <c r="T945" s="4"/>
      <c r="U945" s="4">
        <f t="shared" si="157"/>
        <v>0</v>
      </c>
      <c r="V945" s="4"/>
      <c r="W945" s="4"/>
      <c r="X945" s="4">
        <f t="shared" si="158"/>
        <v>0</v>
      </c>
      <c r="Y945" s="4"/>
      <c r="Z945" s="4"/>
      <c r="AA945" s="4">
        <f>C945+I945-L945-O945-U945-X945-R945</f>
        <v>0</v>
      </c>
      <c r="AB945" s="7"/>
    </row>
    <row r="946" spans="1:28" ht="15.75" hidden="1" x14ac:dyDescent="0.25">
      <c r="A946" s="29">
        <v>45433</v>
      </c>
      <c r="B946" s="72" t="s">
        <v>1333</v>
      </c>
      <c r="C946" s="25"/>
      <c r="D946" s="25" t="s">
        <v>52</v>
      </c>
      <c r="E946" s="25" t="s">
        <v>108</v>
      </c>
      <c r="F946" s="25">
        <v>600</v>
      </c>
      <c r="G946" s="25" t="s">
        <v>34</v>
      </c>
      <c r="H946" s="25">
        <v>1850</v>
      </c>
      <c r="I946" s="11">
        <f t="shared" si="153"/>
        <v>1110000</v>
      </c>
      <c r="J946" s="31" t="s">
        <v>324</v>
      </c>
      <c r="K946" s="11"/>
      <c r="L946" s="4">
        <f t="shared" si="154"/>
        <v>0</v>
      </c>
      <c r="M946" s="4"/>
      <c r="N946" s="4"/>
      <c r="O946" s="4">
        <f t="shared" si="155"/>
        <v>0</v>
      </c>
      <c r="P946" s="4"/>
      <c r="Q946" s="4"/>
      <c r="R946" s="4">
        <f t="shared" si="156"/>
        <v>1110000</v>
      </c>
      <c r="S946" s="4">
        <v>1110000</v>
      </c>
      <c r="T946" s="4"/>
      <c r="U946" s="4">
        <f t="shared" si="157"/>
        <v>0</v>
      </c>
      <c r="V946" s="4"/>
      <c r="W946" s="4"/>
      <c r="X946" s="4">
        <f t="shared" si="158"/>
        <v>0</v>
      </c>
      <c r="Y946" s="4"/>
      <c r="Z946" s="4"/>
      <c r="AA946" s="4">
        <f>C946+I946-L946-O946-U946-X946-R946</f>
        <v>0</v>
      </c>
      <c r="AB946" s="7">
        <v>45440</v>
      </c>
    </row>
    <row r="947" spans="1:28" ht="15.75" hidden="1" x14ac:dyDescent="0.25">
      <c r="A947" s="29">
        <v>45433</v>
      </c>
      <c r="B947" s="25" t="s">
        <v>1026</v>
      </c>
      <c r="C947" s="25"/>
      <c r="D947" s="25" t="s">
        <v>52</v>
      </c>
      <c r="E947" s="25" t="s">
        <v>230</v>
      </c>
      <c r="F947" s="25">
        <v>100</v>
      </c>
      <c r="G947" s="25" t="s">
        <v>27</v>
      </c>
      <c r="H947" s="25">
        <v>20000</v>
      </c>
      <c r="I947" s="11">
        <f t="shared" si="153"/>
        <v>2000000</v>
      </c>
      <c r="J947" s="31" t="s">
        <v>324</v>
      </c>
      <c r="K947" s="11"/>
      <c r="L947" s="4">
        <f t="shared" si="154"/>
        <v>0</v>
      </c>
      <c r="M947" s="4"/>
      <c r="N947" s="4"/>
      <c r="O947" s="4">
        <f t="shared" si="155"/>
        <v>0</v>
      </c>
      <c r="P947" s="4"/>
      <c r="Q947" s="4"/>
      <c r="R947" s="4">
        <f t="shared" si="156"/>
        <v>0</v>
      </c>
      <c r="S947" s="4"/>
      <c r="T947" s="4"/>
      <c r="U947" s="4">
        <f t="shared" si="157"/>
        <v>2000000</v>
      </c>
      <c r="V947" s="4">
        <v>2000000</v>
      </c>
      <c r="W947" s="4"/>
      <c r="X947" s="4">
        <f t="shared" si="158"/>
        <v>0</v>
      </c>
      <c r="Y947" s="4"/>
      <c r="Z947" s="4"/>
      <c r="AA947" s="4">
        <f>C947+I947-L947-O947-U947-X947-R947</f>
        <v>0</v>
      </c>
      <c r="AB947" s="7">
        <v>45433</v>
      </c>
    </row>
    <row r="948" spans="1:28" ht="15.75" hidden="1" x14ac:dyDescent="0.25">
      <c r="A948" s="29">
        <v>45433</v>
      </c>
      <c r="B948" s="25" t="s">
        <v>397</v>
      </c>
      <c r="C948" s="25"/>
      <c r="D948" s="25" t="s">
        <v>52</v>
      </c>
      <c r="E948" s="25" t="s">
        <v>604</v>
      </c>
      <c r="F948" s="25">
        <v>100</v>
      </c>
      <c r="G948" s="25" t="s">
        <v>27</v>
      </c>
      <c r="H948" s="25">
        <v>20000</v>
      </c>
      <c r="I948" s="11">
        <f t="shared" si="153"/>
        <v>2000000</v>
      </c>
      <c r="J948" s="31" t="s">
        <v>324</v>
      </c>
      <c r="K948" s="11"/>
      <c r="L948" s="4">
        <f t="shared" si="154"/>
        <v>2000000</v>
      </c>
      <c r="M948" s="4">
        <v>2000000</v>
      </c>
      <c r="N948" s="4"/>
      <c r="O948" s="4">
        <f t="shared" si="155"/>
        <v>0</v>
      </c>
      <c r="P948" s="4"/>
      <c r="Q948" s="4"/>
      <c r="R948" s="4">
        <f t="shared" si="156"/>
        <v>0</v>
      </c>
      <c r="S948" s="4"/>
      <c r="T948" s="4"/>
      <c r="U948" s="4">
        <f t="shared" si="157"/>
        <v>0</v>
      </c>
      <c r="V948" s="4"/>
      <c r="W948" s="4"/>
      <c r="X948" s="4">
        <f t="shared" si="158"/>
        <v>0</v>
      </c>
      <c r="Y948" s="4"/>
      <c r="Z948" s="4"/>
      <c r="AA948" s="4">
        <f>C948+I948-L948-O948-U948-X948-R948</f>
        <v>0</v>
      </c>
      <c r="AB948" s="7">
        <v>45434</v>
      </c>
    </row>
    <row r="949" spans="1:28" ht="15.75" hidden="1" x14ac:dyDescent="0.25">
      <c r="A949" s="29">
        <v>45433</v>
      </c>
      <c r="B949" s="25" t="s">
        <v>140</v>
      </c>
      <c r="C949" s="25"/>
      <c r="D949" s="25" t="s">
        <v>46</v>
      </c>
      <c r="E949" s="25" t="s">
        <v>604</v>
      </c>
      <c r="F949" s="25">
        <v>600</v>
      </c>
      <c r="G949" s="25" t="s">
        <v>27</v>
      </c>
      <c r="H949" s="25"/>
      <c r="I949" s="11">
        <f t="shared" si="153"/>
        <v>0</v>
      </c>
      <c r="J949" s="26" t="s">
        <v>492</v>
      </c>
      <c r="K949" s="11"/>
      <c r="L949" s="4">
        <f t="shared" si="154"/>
        <v>0</v>
      </c>
      <c r="M949" s="4"/>
      <c r="N949" s="4"/>
      <c r="O949" s="4">
        <f t="shared" si="155"/>
        <v>0</v>
      </c>
      <c r="P949" s="4"/>
      <c r="Q949" s="4"/>
      <c r="R949" s="4">
        <f t="shared" si="156"/>
        <v>0</v>
      </c>
      <c r="S949" s="4"/>
      <c r="T949" s="4"/>
      <c r="U949" s="4">
        <f t="shared" si="157"/>
        <v>0</v>
      </c>
      <c r="V949" s="4"/>
      <c r="W949" s="4"/>
      <c r="X949" s="4">
        <f t="shared" si="158"/>
        <v>0</v>
      </c>
      <c r="Y949" s="4"/>
      <c r="Z949" s="4"/>
      <c r="AA949" s="4">
        <f>C949+I949-L949-O949-U949-X949-R949</f>
        <v>0</v>
      </c>
      <c r="AB949" s="7"/>
    </row>
    <row r="950" spans="1:28" ht="15.75" hidden="1" x14ac:dyDescent="0.25">
      <c r="A950" s="29">
        <v>45433</v>
      </c>
      <c r="B950" s="72" t="s">
        <v>261</v>
      </c>
      <c r="C950" s="25"/>
      <c r="D950" s="25" t="s">
        <v>46</v>
      </c>
      <c r="E950" s="25" t="s">
        <v>58</v>
      </c>
      <c r="F950" s="25">
        <v>1200</v>
      </c>
      <c r="G950" s="25" t="s">
        <v>34</v>
      </c>
      <c r="H950" s="25">
        <v>2250</v>
      </c>
      <c r="I950" s="11">
        <f t="shared" si="153"/>
        <v>2700000</v>
      </c>
      <c r="J950" s="31" t="s">
        <v>324</v>
      </c>
      <c r="K950" s="11"/>
      <c r="L950" s="4">
        <f t="shared" si="154"/>
        <v>2700000</v>
      </c>
      <c r="M950" s="4">
        <v>2700000</v>
      </c>
      <c r="N950" s="4"/>
      <c r="O950" s="4">
        <f t="shared" si="155"/>
        <v>0</v>
      </c>
      <c r="P950" s="4"/>
      <c r="Q950" s="4"/>
      <c r="R950" s="4">
        <f t="shared" si="156"/>
        <v>0</v>
      </c>
      <c r="S950" s="4"/>
      <c r="T950" s="4"/>
      <c r="U950" s="4">
        <f t="shared" si="157"/>
        <v>0</v>
      </c>
      <c r="V950" s="4"/>
      <c r="W950" s="4"/>
      <c r="X950" s="4">
        <f t="shared" si="158"/>
        <v>0</v>
      </c>
      <c r="Y950" s="4"/>
      <c r="Z950" s="4"/>
      <c r="AA950" s="4">
        <f>C950+I950-L950-O950-U950-X950-R950</f>
        <v>0</v>
      </c>
      <c r="AB950" s="7">
        <v>45433</v>
      </c>
    </row>
    <row r="951" spans="1:28" ht="15.75" hidden="1" x14ac:dyDescent="0.25">
      <c r="A951" s="29">
        <v>45433</v>
      </c>
      <c r="B951" s="72" t="s">
        <v>1471</v>
      </c>
      <c r="C951" s="25"/>
      <c r="D951" s="25" t="s">
        <v>46</v>
      </c>
      <c r="E951" s="25" t="s">
        <v>60</v>
      </c>
      <c r="F951" s="25">
        <v>250</v>
      </c>
      <c r="G951" s="25" t="s">
        <v>34</v>
      </c>
      <c r="H951" s="25">
        <v>1372</v>
      </c>
      <c r="I951" s="11">
        <f t="shared" si="153"/>
        <v>343000</v>
      </c>
      <c r="J951" s="31" t="s">
        <v>324</v>
      </c>
      <c r="K951" s="11"/>
      <c r="L951" s="4">
        <f t="shared" si="154"/>
        <v>0</v>
      </c>
      <c r="M951" s="4"/>
      <c r="N951" s="4"/>
      <c r="O951" s="4">
        <f t="shared" si="155"/>
        <v>0</v>
      </c>
      <c r="P951" s="4"/>
      <c r="Q951" s="4"/>
      <c r="R951" s="4">
        <f t="shared" si="156"/>
        <v>0</v>
      </c>
      <c r="S951" s="4"/>
      <c r="T951" s="4"/>
      <c r="U951" s="4">
        <f t="shared" si="157"/>
        <v>343000</v>
      </c>
      <c r="V951" s="4">
        <v>343000</v>
      </c>
      <c r="W951" s="4"/>
      <c r="X951" s="4">
        <f t="shared" si="158"/>
        <v>0</v>
      </c>
      <c r="Y951" s="4"/>
      <c r="Z951" s="4"/>
      <c r="AA951" s="4">
        <f>C951+I951-L951-O951-U951-X951-R951</f>
        <v>0</v>
      </c>
      <c r="AB951" s="7">
        <v>45433</v>
      </c>
    </row>
    <row r="952" spans="1:28" ht="15.75" hidden="1" x14ac:dyDescent="0.25">
      <c r="A952" s="29">
        <v>45433</v>
      </c>
      <c r="B952" s="72" t="s">
        <v>801</v>
      </c>
      <c r="C952" s="25"/>
      <c r="D952" s="25" t="s">
        <v>52</v>
      </c>
      <c r="E952" s="25" t="s">
        <v>216</v>
      </c>
      <c r="F952" s="25">
        <v>3</v>
      </c>
      <c r="G952" s="25" t="s">
        <v>27</v>
      </c>
      <c r="H952" s="25">
        <v>45000</v>
      </c>
      <c r="I952" s="11">
        <f t="shared" si="153"/>
        <v>135000</v>
      </c>
      <c r="J952" s="31" t="s">
        <v>312</v>
      </c>
      <c r="K952" s="11"/>
      <c r="L952" s="4">
        <f t="shared" si="154"/>
        <v>0</v>
      </c>
      <c r="M952" s="4"/>
      <c r="N952" s="4"/>
      <c r="O952" s="4">
        <f t="shared" si="155"/>
        <v>0</v>
      </c>
      <c r="P952" s="4"/>
      <c r="Q952" s="4"/>
      <c r="R952" s="4">
        <f t="shared" si="156"/>
        <v>135000</v>
      </c>
      <c r="S952" s="4">
        <v>135000</v>
      </c>
      <c r="T952" s="4"/>
      <c r="U952" s="4">
        <f t="shared" si="157"/>
        <v>0</v>
      </c>
      <c r="V952" s="4"/>
      <c r="W952" s="4"/>
      <c r="X952" s="4">
        <f t="shared" si="158"/>
        <v>0</v>
      </c>
      <c r="Y952" s="4"/>
      <c r="Z952" s="4"/>
      <c r="AA952" s="4">
        <f>C952+I952-L952-O952-U952-X952-R952</f>
        <v>0</v>
      </c>
      <c r="AB952" s="7">
        <v>45433</v>
      </c>
    </row>
    <row r="953" spans="1:28" ht="15.75" hidden="1" x14ac:dyDescent="0.25">
      <c r="A953" s="29">
        <v>45433</v>
      </c>
      <c r="B953" s="25" t="s">
        <v>99</v>
      </c>
      <c r="C953" s="25"/>
      <c r="D953" s="25"/>
      <c r="E953" s="25" t="s">
        <v>120</v>
      </c>
      <c r="F953" s="25">
        <v>48.2</v>
      </c>
      <c r="G953" s="25" t="s">
        <v>39</v>
      </c>
      <c r="H953" s="25"/>
      <c r="I953" s="11">
        <f t="shared" si="153"/>
        <v>0</v>
      </c>
      <c r="J953" s="26" t="s">
        <v>28</v>
      </c>
      <c r="K953" s="11"/>
      <c r="L953" s="4">
        <f t="shared" si="154"/>
        <v>0</v>
      </c>
      <c r="M953" s="4"/>
      <c r="N953" s="4"/>
      <c r="O953" s="4">
        <f t="shared" si="155"/>
        <v>0</v>
      </c>
      <c r="P953" s="4"/>
      <c r="Q953" s="4"/>
      <c r="R953" s="4">
        <f t="shared" si="156"/>
        <v>0</v>
      </c>
      <c r="S953" s="4"/>
      <c r="T953" s="4"/>
      <c r="U953" s="4">
        <f t="shared" si="157"/>
        <v>0</v>
      </c>
      <c r="V953" s="4"/>
      <c r="W953" s="4"/>
      <c r="X953" s="4">
        <f t="shared" si="158"/>
        <v>0</v>
      </c>
      <c r="Y953" s="4"/>
      <c r="Z953" s="4"/>
      <c r="AA953" s="4">
        <f>C953+I953-L953-O953-U953-X953-R953</f>
        <v>0</v>
      </c>
      <c r="AB953" s="7"/>
    </row>
    <row r="954" spans="1:28" ht="15.75" hidden="1" x14ac:dyDescent="0.25">
      <c r="A954" s="29">
        <v>45433</v>
      </c>
      <c r="B954" s="72" t="s">
        <v>565</v>
      </c>
      <c r="C954" s="25"/>
      <c r="D954" s="25" t="s">
        <v>46</v>
      </c>
      <c r="E954" s="25" t="s">
        <v>348</v>
      </c>
      <c r="F954" s="25">
        <v>1600</v>
      </c>
      <c r="G954" s="25" t="s">
        <v>34</v>
      </c>
      <c r="H954" s="25">
        <v>1150</v>
      </c>
      <c r="I954" s="11">
        <f t="shared" si="153"/>
        <v>1840000</v>
      </c>
      <c r="J954" s="31" t="s">
        <v>312</v>
      </c>
      <c r="K954" s="11"/>
      <c r="L954" s="4">
        <f t="shared" si="154"/>
        <v>0</v>
      </c>
      <c r="M954" s="4"/>
      <c r="N954" s="4"/>
      <c r="O954" s="4">
        <f t="shared" si="155"/>
        <v>0</v>
      </c>
      <c r="P954" s="4"/>
      <c r="Q954" s="4"/>
      <c r="R954" s="4">
        <f t="shared" si="156"/>
        <v>1840000</v>
      </c>
      <c r="S954" s="4">
        <v>1840000</v>
      </c>
      <c r="T954" s="4"/>
      <c r="U954" s="4">
        <f t="shared" si="157"/>
        <v>0</v>
      </c>
      <c r="V954" s="4"/>
      <c r="W954" s="4"/>
      <c r="X954" s="4">
        <f t="shared" si="158"/>
        <v>0</v>
      </c>
      <c r="Y954" s="4"/>
      <c r="Z954" s="4"/>
      <c r="AA954" s="4">
        <f>C954+I954-L954-O954-U954-X954-R954</f>
        <v>0</v>
      </c>
      <c r="AB954" s="7">
        <v>45433</v>
      </c>
    </row>
    <row r="955" spans="1:28" ht="15.75" hidden="1" x14ac:dyDescent="0.25">
      <c r="A955" s="29">
        <v>45433</v>
      </c>
      <c r="B955" s="72" t="s">
        <v>452</v>
      </c>
      <c r="C955" s="25"/>
      <c r="D955" s="25" t="s">
        <v>46</v>
      </c>
      <c r="E955" s="25" t="s">
        <v>259</v>
      </c>
      <c r="F955" s="25">
        <v>2500</v>
      </c>
      <c r="G955" s="25" t="s">
        <v>34</v>
      </c>
      <c r="H955" s="25">
        <v>835</v>
      </c>
      <c r="I955" s="11">
        <f t="shared" si="153"/>
        <v>2087500</v>
      </c>
      <c r="J955" s="31" t="s">
        <v>312</v>
      </c>
      <c r="K955" s="11"/>
      <c r="L955" s="4">
        <f t="shared" si="154"/>
        <v>0</v>
      </c>
      <c r="M955" s="4"/>
      <c r="N955" s="4"/>
      <c r="O955" s="4">
        <f t="shared" si="155"/>
        <v>2087500</v>
      </c>
      <c r="P955" s="4">
        <v>2087500</v>
      </c>
      <c r="Q955" s="4"/>
      <c r="R955" s="4">
        <f t="shared" si="156"/>
        <v>0</v>
      </c>
      <c r="S955" s="4"/>
      <c r="T955" s="4"/>
      <c r="U955" s="4">
        <f t="shared" si="157"/>
        <v>0</v>
      </c>
      <c r="V955" s="4"/>
      <c r="W955" s="4"/>
      <c r="X955" s="4">
        <f t="shared" si="158"/>
        <v>0</v>
      </c>
      <c r="Y955" s="4"/>
      <c r="Z955" s="4"/>
      <c r="AA955" s="4">
        <f>C955+I955-L955-O955-U955-X955-R955</f>
        <v>0</v>
      </c>
      <c r="AB955" s="7">
        <v>45433</v>
      </c>
    </row>
    <row r="956" spans="1:28" ht="15.75" hidden="1" x14ac:dyDescent="0.25">
      <c r="A956" s="29">
        <v>45433</v>
      </c>
      <c r="B956" s="25" t="s">
        <v>231</v>
      </c>
      <c r="C956" s="25"/>
      <c r="D956" s="25" t="s">
        <v>46</v>
      </c>
      <c r="E956" s="25" t="s">
        <v>189</v>
      </c>
      <c r="F956" s="25">
        <v>4</v>
      </c>
      <c r="G956" s="25" t="s">
        <v>23</v>
      </c>
      <c r="H956" s="25">
        <v>450000</v>
      </c>
      <c r="I956" s="11">
        <f t="shared" si="153"/>
        <v>1800000</v>
      </c>
      <c r="J956" s="31" t="s">
        <v>312</v>
      </c>
      <c r="K956" s="11" t="s">
        <v>1495</v>
      </c>
      <c r="L956" s="4">
        <f t="shared" si="154"/>
        <v>0</v>
      </c>
      <c r="M956" s="4"/>
      <c r="N956" s="4"/>
      <c r="O956" s="4">
        <f t="shared" si="155"/>
        <v>1800000</v>
      </c>
      <c r="P956" s="4">
        <v>525000</v>
      </c>
      <c r="Q956" s="4">
        <v>1275000</v>
      </c>
      <c r="R956" s="4">
        <f t="shared" si="156"/>
        <v>0</v>
      </c>
      <c r="S956" s="4"/>
      <c r="T956" s="4"/>
      <c r="U956" s="4">
        <f t="shared" si="157"/>
        <v>0</v>
      </c>
      <c r="V956" s="4"/>
      <c r="W956" s="4"/>
      <c r="X956" s="4">
        <f t="shared" si="158"/>
        <v>0</v>
      </c>
      <c r="Y956" s="4"/>
      <c r="Z956" s="4"/>
      <c r="AA956" s="4">
        <f>C956+I956-L956-O956-U956-X956-R956</f>
        <v>0</v>
      </c>
      <c r="AB956" s="7">
        <v>45439</v>
      </c>
    </row>
    <row r="957" spans="1:28" ht="15.75" hidden="1" x14ac:dyDescent="0.25">
      <c r="A957" s="29">
        <v>45433</v>
      </c>
      <c r="B957" s="72" t="s">
        <v>1475</v>
      </c>
      <c r="C957" s="25"/>
      <c r="D957" s="25" t="s">
        <v>46</v>
      </c>
      <c r="E957" s="25" t="s">
        <v>64</v>
      </c>
      <c r="F957" s="25">
        <v>100</v>
      </c>
      <c r="G957" s="25" t="s">
        <v>39</v>
      </c>
      <c r="H957" s="25">
        <v>55000</v>
      </c>
      <c r="I957" s="11">
        <f t="shared" si="153"/>
        <v>5500000</v>
      </c>
      <c r="J957" s="31" t="s">
        <v>312</v>
      </c>
      <c r="K957" s="11" t="s">
        <v>1473</v>
      </c>
      <c r="L957" s="4">
        <f t="shared" si="154"/>
        <v>0</v>
      </c>
      <c r="M957" s="4"/>
      <c r="N957" s="4"/>
      <c r="O957" s="4">
        <f t="shared" si="155"/>
        <v>5500000</v>
      </c>
      <c r="P957" s="4">
        <v>5500000</v>
      </c>
      <c r="Q957" s="4"/>
      <c r="R957" s="4">
        <f t="shared" si="156"/>
        <v>0</v>
      </c>
      <c r="S957" s="4"/>
      <c r="T957" s="4"/>
      <c r="U957" s="4">
        <f t="shared" si="157"/>
        <v>0</v>
      </c>
      <c r="V957" s="4"/>
      <c r="W957" s="4"/>
      <c r="X957" s="4">
        <f t="shared" si="158"/>
        <v>0</v>
      </c>
      <c r="Y957" s="4"/>
      <c r="Z957" s="4"/>
      <c r="AA957" s="4">
        <f>C957+I957-L957-O957-U957-X957-R957</f>
        <v>0</v>
      </c>
      <c r="AB957" s="7">
        <v>45432</v>
      </c>
    </row>
    <row r="958" spans="1:28" ht="15.75" hidden="1" x14ac:dyDescent="0.25">
      <c r="A958" s="29">
        <v>45433</v>
      </c>
      <c r="B958" s="72" t="s">
        <v>291</v>
      </c>
      <c r="C958" s="25"/>
      <c r="D958" s="25" t="s">
        <v>52</v>
      </c>
      <c r="E958" s="25" t="s">
        <v>534</v>
      </c>
      <c r="F958" s="25">
        <v>125</v>
      </c>
      <c r="G958" s="25" t="s">
        <v>34</v>
      </c>
      <c r="H958" s="25">
        <v>3560</v>
      </c>
      <c r="I958" s="11">
        <f t="shared" si="153"/>
        <v>445000</v>
      </c>
      <c r="J958" s="31" t="s">
        <v>312</v>
      </c>
      <c r="K958" s="11"/>
      <c r="L958" s="4">
        <f t="shared" si="154"/>
        <v>0</v>
      </c>
      <c r="M958" s="4"/>
      <c r="N958" s="4"/>
      <c r="O958" s="4">
        <f t="shared" si="155"/>
        <v>445000</v>
      </c>
      <c r="P958" s="4">
        <v>445000</v>
      </c>
      <c r="Q958" s="4"/>
      <c r="R958" s="4">
        <f t="shared" si="156"/>
        <v>0</v>
      </c>
      <c r="S958" s="4"/>
      <c r="T958" s="4"/>
      <c r="U958" s="4">
        <f t="shared" si="157"/>
        <v>0</v>
      </c>
      <c r="V958" s="4"/>
      <c r="W958" s="4"/>
      <c r="X958" s="4">
        <f t="shared" si="158"/>
        <v>0</v>
      </c>
      <c r="Y958" s="4"/>
      <c r="Z958" s="4"/>
      <c r="AA958" s="4">
        <f>C958+I958-L958-O958-U958-X958-R958</f>
        <v>0</v>
      </c>
      <c r="AB958" s="7">
        <v>45434</v>
      </c>
    </row>
    <row r="959" spans="1:28" ht="15.75" hidden="1" x14ac:dyDescent="0.25">
      <c r="A959" s="29">
        <v>45433</v>
      </c>
      <c r="B959" s="72" t="s">
        <v>291</v>
      </c>
      <c r="C959" s="25"/>
      <c r="D959" s="25" t="s">
        <v>52</v>
      </c>
      <c r="E959" s="25" t="s">
        <v>129</v>
      </c>
      <c r="F959" s="25">
        <v>8</v>
      </c>
      <c r="G959" s="25" t="s">
        <v>77</v>
      </c>
      <c r="H959" s="25">
        <v>65000</v>
      </c>
      <c r="I959" s="11">
        <f t="shared" si="153"/>
        <v>520000</v>
      </c>
      <c r="J959" s="31" t="s">
        <v>312</v>
      </c>
      <c r="K959" s="11"/>
      <c r="L959" s="4">
        <f t="shared" si="154"/>
        <v>0</v>
      </c>
      <c r="M959" s="4"/>
      <c r="N959" s="4"/>
      <c r="O959" s="4">
        <f t="shared" si="155"/>
        <v>520000</v>
      </c>
      <c r="P959" s="4">
        <v>520000</v>
      </c>
      <c r="Q959" s="4"/>
      <c r="R959" s="4">
        <f t="shared" si="156"/>
        <v>0</v>
      </c>
      <c r="S959" s="4"/>
      <c r="T959" s="4"/>
      <c r="U959" s="4">
        <f t="shared" si="157"/>
        <v>0</v>
      </c>
      <c r="V959" s="4"/>
      <c r="W959" s="4"/>
      <c r="X959" s="4">
        <f t="shared" si="158"/>
        <v>0</v>
      </c>
      <c r="Y959" s="4"/>
      <c r="Z959" s="4"/>
      <c r="AA959" s="4">
        <f>C959+I959-L959-O959-U959-X959-R959</f>
        <v>0</v>
      </c>
      <c r="AB959" s="7">
        <v>45434</v>
      </c>
    </row>
    <row r="960" spans="1:28" ht="15.75" hidden="1" x14ac:dyDescent="0.25">
      <c r="A960" s="29">
        <v>45433</v>
      </c>
      <c r="B960" s="72" t="s">
        <v>494</v>
      </c>
      <c r="C960" s="25"/>
      <c r="D960" s="25" t="s">
        <v>52</v>
      </c>
      <c r="E960" s="25" t="s">
        <v>150</v>
      </c>
      <c r="F960" s="25">
        <v>40</v>
      </c>
      <c r="G960" s="25" t="s">
        <v>77</v>
      </c>
      <c r="H960" s="25">
        <v>45000</v>
      </c>
      <c r="I960" s="11">
        <f t="shared" si="153"/>
        <v>1800000</v>
      </c>
      <c r="J960" s="31" t="s">
        <v>324</v>
      </c>
      <c r="K960" s="11"/>
      <c r="L960" s="4">
        <f t="shared" si="154"/>
        <v>1800000</v>
      </c>
      <c r="M960" s="4">
        <v>1800000</v>
      </c>
      <c r="N960" s="4"/>
      <c r="O960" s="4">
        <f t="shared" si="155"/>
        <v>0</v>
      </c>
      <c r="P960" s="4"/>
      <c r="Q960" s="4"/>
      <c r="R960" s="4">
        <f t="shared" si="156"/>
        <v>0</v>
      </c>
      <c r="S960" s="4"/>
      <c r="T960" s="4"/>
      <c r="U960" s="4">
        <f t="shared" si="157"/>
        <v>0</v>
      </c>
      <c r="V960" s="4"/>
      <c r="W960" s="4"/>
      <c r="X960" s="4">
        <f t="shared" si="158"/>
        <v>0</v>
      </c>
      <c r="Y960" s="4"/>
      <c r="Z960" s="4"/>
      <c r="AA960" s="4">
        <f>C960+I960-L960-O960-U960-X960-R960</f>
        <v>0</v>
      </c>
      <c r="AB960" s="7">
        <v>45434</v>
      </c>
    </row>
    <row r="961" spans="1:28" ht="15.75" hidden="1" x14ac:dyDescent="0.25">
      <c r="A961" s="29">
        <v>45433</v>
      </c>
      <c r="B961" s="72" t="s">
        <v>494</v>
      </c>
      <c r="C961" s="25"/>
      <c r="D961" s="25" t="s">
        <v>52</v>
      </c>
      <c r="E961" s="25" t="s">
        <v>129</v>
      </c>
      <c r="F961" s="25">
        <v>12</v>
      </c>
      <c r="G961" s="25" t="s">
        <v>77</v>
      </c>
      <c r="H961" s="25">
        <v>60000</v>
      </c>
      <c r="I961" s="11">
        <f t="shared" si="153"/>
        <v>720000</v>
      </c>
      <c r="J961" s="31" t="s">
        <v>324</v>
      </c>
      <c r="K961" s="11"/>
      <c r="L961" s="4">
        <f t="shared" si="154"/>
        <v>720000</v>
      </c>
      <c r="M961" s="4">
        <v>720000</v>
      </c>
      <c r="N961" s="4"/>
      <c r="O961" s="4">
        <f t="shared" si="155"/>
        <v>0</v>
      </c>
      <c r="P961" s="4"/>
      <c r="Q961" s="4"/>
      <c r="R961" s="4">
        <f t="shared" si="156"/>
        <v>0</v>
      </c>
      <c r="S961" s="4"/>
      <c r="T961" s="4"/>
      <c r="U961" s="4">
        <f t="shared" si="157"/>
        <v>0</v>
      </c>
      <c r="V961" s="4"/>
      <c r="W961" s="4"/>
      <c r="X961" s="4">
        <f t="shared" si="158"/>
        <v>0</v>
      </c>
      <c r="Y961" s="4"/>
      <c r="Z961" s="4"/>
      <c r="AA961" s="4">
        <f>C961+I961-L961-O961-U961-X961-R961</f>
        <v>0</v>
      </c>
      <c r="AB961" s="7">
        <v>45434</v>
      </c>
    </row>
    <row r="962" spans="1:28" ht="15.75" hidden="1" x14ac:dyDescent="0.25">
      <c r="A962" s="29">
        <v>45433</v>
      </c>
      <c r="B962" s="25" t="s">
        <v>494</v>
      </c>
      <c r="C962" s="25"/>
      <c r="D962" s="25" t="s">
        <v>52</v>
      </c>
      <c r="E962" s="25" t="s">
        <v>130</v>
      </c>
      <c r="F962" s="25">
        <v>100</v>
      </c>
      <c r="G962" s="25" t="s">
        <v>77</v>
      </c>
      <c r="H962" s="25">
        <v>45000</v>
      </c>
      <c r="I962" s="11">
        <f t="shared" si="153"/>
        <v>4500000</v>
      </c>
      <c r="J962" s="31" t="s">
        <v>324</v>
      </c>
      <c r="K962" s="11"/>
      <c r="L962" s="4">
        <f t="shared" si="154"/>
        <v>4500000</v>
      </c>
      <c r="M962" s="4">
        <v>4500000</v>
      </c>
      <c r="N962" s="4"/>
      <c r="O962" s="4">
        <f t="shared" si="155"/>
        <v>0</v>
      </c>
      <c r="P962" s="4"/>
      <c r="Q962" s="4"/>
      <c r="R962" s="4">
        <f t="shared" si="156"/>
        <v>0</v>
      </c>
      <c r="S962" s="4"/>
      <c r="T962" s="4"/>
      <c r="U962" s="4">
        <f t="shared" si="157"/>
        <v>0</v>
      </c>
      <c r="V962" s="4"/>
      <c r="W962" s="4"/>
      <c r="X962" s="4">
        <f t="shared" si="158"/>
        <v>0</v>
      </c>
      <c r="Y962" s="4"/>
      <c r="Z962" s="4"/>
      <c r="AA962" s="4">
        <f>C962+I962-L962-O962-U962-X962-R962</f>
        <v>0</v>
      </c>
      <c r="AB962" s="7">
        <v>45434</v>
      </c>
    </row>
    <row r="963" spans="1:28" ht="15.75" hidden="1" x14ac:dyDescent="0.25">
      <c r="A963" s="29">
        <v>45433</v>
      </c>
      <c r="B963" s="72" t="s">
        <v>1025</v>
      </c>
      <c r="C963" s="25"/>
      <c r="D963" s="25" t="s">
        <v>46</v>
      </c>
      <c r="E963" s="25" t="s">
        <v>102</v>
      </c>
      <c r="F963" s="25">
        <v>35.299999999999997</v>
      </c>
      <c r="G963" s="25" t="s">
        <v>39</v>
      </c>
      <c r="H963" s="25">
        <v>50000</v>
      </c>
      <c r="I963" s="11">
        <f t="shared" si="153"/>
        <v>1764999.9999999998</v>
      </c>
      <c r="J963" s="31" t="s">
        <v>312</v>
      </c>
      <c r="K963" s="11"/>
      <c r="L963" s="4">
        <f t="shared" si="154"/>
        <v>0</v>
      </c>
      <c r="M963" s="4"/>
      <c r="N963" s="4"/>
      <c r="O963" s="4">
        <f t="shared" si="155"/>
        <v>0</v>
      </c>
      <c r="P963" s="4"/>
      <c r="Q963" s="4"/>
      <c r="R963" s="4">
        <f t="shared" si="156"/>
        <v>1765000</v>
      </c>
      <c r="S963" s="4">
        <v>1765000</v>
      </c>
      <c r="T963" s="4"/>
      <c r="U963" s="4">
        <f t="shared" si="157"/>
        <v>0</v>
      </c>
      <c r="V963" s="4"/>
      <c r="W963" s="4"/>
      <c r="X963" s="4">
        <f t="shared" si="158"/>
        <v>0</v>
      </c>
      <c r="Y963" s="4"/>
      <c r="Z963" s="4"/>
      <c r="AA963" s="4">
        <f>C963+I963-L963-O963-U963-X963-R963</f>
        <v>0</v>
      </c>
      <c r="AB963" s="7">
        <v>45433</v>
      </c>
    </row>
    <row r="964" spans="1:28" ht="15.75" hidden="1" x14ac:dyDescent="0.25">
      <c r="A964" s="29">
        <v>45433</v>
      </c>
      <c r="B964" s="72" t="s">
        <v>744</v>
      </c>
      <c r="C964" s="25"/>
      <c r="D964" s="25" t="s">
        <v>52</v>
      </c>
      <c r="E964" s="25" t="s">
        <v>82</v>
      </c>
      <c r="F964" s="25">
        <v>18500</v>
      </c>
      <c r="G964" s="25" t="s">
        <v>34</v>
      </c>
      <c r="H964" s="25">
        <v>1732.5</v>
      </c>
      <c r="I964" s="11">
        <f t="shared" si="153"/>
        <v>32051250</v>
      </c>
      <c r="J964" s="31" t="s">
        <v>312</v>
      </c>
      <c r="K964" s="11"/>
      <c r="L964" s="4">
        <f t="shared" si="154"/>
        <v>0</v>
      </c>
      <c r="M964" s="4"/>
      <c r="N964" s="4"/>
      <c r="O964" s="4">
        <f t="shared" si="155"/>
        <v>32051250</v>
      </c>
      <c r="P964" s="4">
        <v>32051250</v>
      </c>
      <c r="Q964" s="4"/>
      <c r="R964" s="4">
        <f t="shared" si="156"/>
        <v>0</v>
      </c>
      <c r="S964" s="4"/>
      <c r="T964" s="4"/>
      <c r="U964" s="4">
        <f t="shared" si="157"/>
        <v>0</v>
      </c>
      <c r="V964" s="4"/>
      <c r="W964" s="4"/>
      <c r="X964" s="4">
        <f t="shared" si="158"/>
        <v>0</v>
      </c>
      <c r="Y964" s="4"/>
      <c r="Z964" s="4"/>
      <c r="AA964" s="4">
        <f>C964+I964-L964-O964-U964-X964-R964</f>
        <v>0</v>
      </c>
      <c r="AB964" s="7">
        <v>45433</v>
      </c>
    </row>
    <row r="965" spans="1:28" ht="15.75" hidden="1" x14ac:dyDescent="0.25">
      <c r="A965" s="29">
        <v>45433</v>
      </c>
      <c r="B965" s="25" t="s">
        <v>841</v>
      </c>
      <c r="C965" s="25"/>
      <c r="D965" s="25" t="s">
        <v>46</v>
      </c>
      <c r="E965" s="25" t="s">
        <v>276</v>
      </c>
      <c r="F965" s="25">
        <v>250</v>
      </c>
      <c r="G965" s="25" t="s">
        <v>34</v>
      </c>
      <c r="H965" s="25">
        <v>895</v>
      </c>
      <c r="I965" s="11">
        <f t="shared" si="153"/>
        <v>223750</v>
      </c>
      <c r="J965" s="31" t="s">
        <v>324</v>
      </c>
      <c r="K965" s="11"/>
      <c r="L965" s="4">
        <f t="shared" si="154"/>
        <v>223750</v>
      </c>
      <c r="M965" s="4">
        <v>223750</v>
      </c>
      <c r="N965" s="4"/>
      <c r="O965" s="4">
        <f t="shared" si="155"/>
        <v>0</v>
      </c>
      <c r="P965" s="4"/>
      <c r="Q965" s="4"/>
      <c r="R965" s="4">
        <f t="shared" si="156"/>
        <v>0</v>
      </c>
      <c r="S965" s="4"/>
      <c r="T965" s="4"/>
      <c r="U965" s="4">
        <f t="shared" si="157"/>
        <v>0</v>
      </c>
      <c r="V965" s="4"/>
      <c r="W965" s="4"/>
      <c r="X965" s="4">
        <f t="shared" si="158"/>
        <v>0</v>
      </c>
      <c r="Y965" s="4"/>
      <c r="Z965" s="4"/>
      <c r="AA965" s="4">
        <f>C965+I965-L965-O965-U965-X965-R965</f>
        <v>0</v>
      </c>
      <c r="AB965" s="7">
        <v>45433</v>
      </c>
    </row>
    <row r="966" spans="1:28" ht="15.75" hidden="1" x14ac:dyDescent="0.25">
      <c r="A966" s="29">
        <v>45433</v>
      </c>
      <c r="B966" s="72" t="s">
        <v>841</v>
      </c>
      <c r="C966" s="25"/>
      <c r="D966" s="25" t="s">
        <v>46</v>
      </c>
      <c r="E966" s="25" t="s">
        <v>87</v>
      </c>
      <c r="F966" s="25">
        <v>750</v>
      </c>
      <c r="G966" s="25" t="s">
        <v>34</v>
      </c>
      <c r="H966" s="25">
        <v>1070</v>
      </c>
      <c r="I966" s="11">
        <f t="shared" si="153"/>
        <v>802500</v>
      </c>
      <c r="J966" s="31" t="s">
        <v>324</v>
      </c>
      <c r="K966" s="11"/>
      <c r="L966" s="4">
        <f t="shared" si="154"/>
        <v>802500</v>
      </c>
      <c r="M966" s="4">
        <v>802500</v>
      </c>
      <c r="N966" s="4"/>
      <c r="O966" s="4">
        <f t="shared" si="155"/>
        <v>0</v>
      </c>
      <c r="P966" s="4"/>
      <c r="Q966" s="4"/>
      <c r="R966" s="4">
        <f t="shared" si="156"/>
        <v>0</v>
      </c>
      <c r="S966" s="4"/>
      <c r="T966" s="4"/>
      <c r="U966" s="4">
        <f t="shared" si="157"/>
        <v>0</v>
      </c>
      <c r="V966" s="4"/>
      <c r="W966" s="4"/>
      <c r="X966" s="4">
        <f t="shared" si="158"/>
        <v>0</v>
      </c>
      <c r="Y966" s="4"/>
      <c r="Z966" s="4"/>
      <c r="AA966" s="4">
        <f>C966+I966-L966-O966-U966-X966-R966</f>
        <v>0</v>
      </c>
      <c r="AB966" s="7">
        <v>45433</v>
      </c>
    </row>
    <row r="967" spans="1:28" ht="15.75" hidden="1" x14ac:dyDescent="0.25">
      <c r="A967" s="29">
        <v>45433</v>
      </c>
      <c r="B967" s="25" t="s">
        <v>841</v>
      </c>
      <c r="C967" s="25"/>
      <c r="D967" s="25" t="s">
        <v>46</v>
      </c>
      <c r="E967" s="25" t="s">
        <v>108</v>
      </c>
      <c r="F967" s="25">
        <v>5000</v>
      </c>
      <c r="G967" s="25" t="s">
        <v>34</v>
      </c>
      <c r="H967" s="25">
        <v>1900</v>
      </c>
      <c r="I967" s="11">
        <f t="shared" si="153"/>
        <v>9500000</v>
      </c>
      <c r="J967" s="31" t="s">
        <v>324</v>
      </c>
      <c r="K967" s="11"/>
      <c r="L967" s="4">
        <f t="shared" si="154"/>
        <v>9500000</v>
      </c>
      <c r="M967" s="4">
        <v>9474000</v>
      </c>
      <c r="N967" s="4">
        <v>26000</v>
      </c>
      <c r="O967" s="4">
        <f t="shared" si="155"/>
        <v>0</v>
      </c>
      <c r="P967" s="4"/>
      <c r="Q967" s="4"/>
      <c r="R967" s="4">
        <f t="shared" si="156"/>
        <v>0</v>
      </c>
      <c r="S967" s="4"/>
      <c r="T967" s="4"/>
      <c r="U967" s="4">
        <f t="shared" si="157"/>
        <v>0</v>
      </c>
      <c r="V967" s="4"/>
      <c r="W967" s="4"/>
      <c r="X967" s="4">
        <f t="shared" si="158"/>
        <v>0</v>
      </c>
      <c r="Y967" s="4"/>
      <c r="Z967" s="4"/>
      <c r="AA967" s="4">
        <f>C967+I967-L967-O967-U967-X967-R967</f>
        <v>0</v>
      </c>
      <c r="AB967" s="7">
        <v>45433</v>
      </c>
    </row>
    <row r="968" spans="1:28" ht="15.75" hidden="1" x14ac:dyDescent="0.25">
      <c r="A968" s="29">
        <v>45433</v>
      </c>
      <c r="B968" s="72" t="s">
        <v>311</v>
      </c>
      <c r="C968" s="25"/>
      <c r="D968" s="25" t="s">
        <v>46</v>
      </c>
      <c r="E968" s="25" t="s">
        <v>108</v>
      </c>
      <c r="F968" s="25">
        <v>1000</v>
      </c>
      <c r="G968" s="25" t="s">
        <v>34</v>
      </c>
      <c r="H968" s="25">
        <v>2000</v>
      </c>
      <c r="I968" s="11">
        <f t="shared" si="153"/>
        <v>2000000</v>
      </c>
      <c r="J968" s="31" t="s">
        <v>312</v>
      </c>
      <c r="K968" s="11"/>
      <c r="L968" s="4">
        <f t="shared" si="154"/>
        <v>0</v>
      </c>
      <c r="M968" s="4"/>
      <c r="N968" s="4"/>
      <c r="O968" s="4">
        <f t="shared" si="155"/>
        <v>0</v>
      </c>
      <c r="P968" s="4"/>
      <c r="Q968" s="4"/>
      <c r="R968" s="4">
        <f t="shared" si="156"/>
        <v>2000000</v>
      </c>
      <c r="S968" s="4">
        <v>2000000</v>
      </c>
      <c r="T968" s="4"/>
      <c r="U968" s="4">
        <f t="shared" si="157"/>
        <v>0</v>
      </c>
      <c r="V968" s="4"/>
      <c r="W968" s="4"/>
      <c r="X968" s="4">
        <f t="shared" si="158"/>
        <v>0</v>
      </c>
      <c r="Y968" s="4"/>
      <c r="Z968" s="4"/>
      <c r="AA968" s="4">
        <f>C968+I968-L968-O968-U968-X968-R968</f>
        <v>0</v>
      </c>
      <c r="AB968" s="7">
        <v>45433</v>
      </c>
    </row>
    <row r="969" spans="1:28" ht="15.75" hidden="1" x14ac:dyDescent="0.25">
      <c r="A969" s="29">
        <v>45433</v>
      </c>
      <c r="B969" s="25" t="s">
        <v>122</v>
      </c>
      <c r="C969" s="25"/>
      <c r="D969" s="25" t="s">
        <v>46</v>
      </c>
      <c r="E969" s="25" t="s">
        <v>298</v>
      </c>
      <c r="F969" s="25">
        <v>10400</v>
      </c>
      <c r="G969" s="25" t="s">
        <v>34</v>
      </c>
      <c r="H969" s="25">
        <v>4400</v>
      </c>
      <c r="I969" s="11">
        <f t="shared" si="153"/>
        <v>45760000</v>
      </c>
      <c r="J969" s="26" t="s">
        <v>28</v>
      </c>
      <c r="K969" s="11"/>
      <c r="L969" s="4">
        <f t="shared" si="154"/>
        <v>0</v>
      </c>
      <c r="M969" s="4"/>
      <c r="N969" s="4"/>
      <c r="O969" s="4">
        <f t="shared" si="155"/>
        <v>0</v>
      </c>
      <c r="P969" s="4"/>
      <c r="Q969" s="4"/>
      <c r="R969" s="4">
        <f t="shared" si="156"/>
        <v>0</v>
      </c>
      <c r="S969" s="4"/>
      <c r="T969" s="4"/>
      <c r="U969" s="4">
        <f t="shared" si="157"/>
        <v>0</v>
      </c>
      <c r="V969" s="4"/>
      <c r="W969" s="4"/>
      <c r="X969" s="4">
        <f t="shared" si="158"/>
        <v>0</v>
      </c>
      <c r="Y969" s="4"/>
      <c r="Z969" s="4"/>
      <c r="AA969" s="4">
        <f>C969+I969-L969-O969-U969-X969-R969</f>
        <v>45760000</v>
      </c>
      <c r="AB969" s="7"/>
    </row>
    <row r="970" spans="1:28" ht="15.75" hidden="1" x14ac:dyDescent="0.25">
      <c r="A970" s="24">
        <v>45433</v>
      </c>
      <c r="B970" s="72" t="s">
        <v>266</v>
      </c>
      <c r="C970" s="25"/>
      <c r="D970" s="25" t="s">
        <v>52</v>
      </c>
      <c r="E970" s="25" t="s">
        <v>81</v>
      </c>
      <c r="F970" s="25">
        <v>46</v>
      </c>
      <c r="G970" s="25" t="s">
        <v>39</v>
      </c>
      <c r="H970" s="25">
        <v>46000</v>
      </c>
      <c r="I970" s="11">
        <f t="shared" si="153"/>
        <v>2116000</v>
      </c>
      <c r="J970" s="26" t="s">
        <v>28</v>
      </c>
      <c r="K970" s="11"/>
      <c r="L970" s="4">
        <f t="shared" si="154"/>
        <v>0</v>
      </c>
      <c r="M970" s="4"/>
      <c r="N970" s="4"/>
      <c r="O970" s="4">
        <f t="shared" si="155"/>
        <v>0</v>
      </c>
      <c r="P970" s="4"/>
      <c r="Q970" s="4"/>
      <c r="R970" s="4">
        <f t="shared" si="156"/>
        <v>0</v>
      </c>
      <c r="S970" s="4"/>
      <c r="T970" s="4"/>
      <c r="U970" s="4">
        <f t="shared" si="157"/>
        <v>0</v>
      </c>
      <c r="V970" s="4"/>
      <c r="W970" s="4"/>
      <c r="X970" s="4">
        <f t="shared" si="158"/>
        <v>0</v>
      </c>
      <c r="Y970" s="4"/>
      <c r="Z970" s="4"/>
      <c r="AA970" s="4">
        <f>C970+I970-L970-O970-U970-X970-R970</f>
        <v>2116000</v>
      </c>
      <c r="AB970" s="7"/>
    </row>
    <row r="971" spans="1:28" ht="15.75" hidden="1" x14ac:dyDescent="0.25">
      <c r="A971" s="24">
        <v>45433</v>
      </c>
      <c r="B971" s="72" t="s">
        <v>203</v>
      </c>
      <c r="C971" s="25"/>
      <c r="D971" s="25" t="s">
        <v>46</v>
      </c>
      <c r="E971" s="25" t="s">
        <v>42</v>
      </c>
      <c r="F971" s="25">
        <v>500</v>
      </c>
      <c r="G971" s="25" t="s">
        <v>34</v>
      </c>
      <c r="H971" s="25">
        <v>3600</v>
      </c>
      <c r="I971" s="11">
        <f t="shared" si="153"/>
        <v>1800000</v>
      </c>
      <c r="J971" s="31" t="s">
        <v>324</v>
      </c>
      <c r="K971" s="11"/>
      <c r="L971" s="4">
        <f t="shared" si="154"/>
        <v>1800000</v>
      </c>
      <c r="M971" s="4">
        <v>1800000</v>
      </c>
      <c r="N971" s="4"/>
      <c r="O971" s="4">
        <f t="shared" si="155"/>
        <v>0</v>
      </c>
      <c r="P971" s="4"/>
      <c r="Q971" s="4"/>
      <c r="R971" s="4">
        <f t="shared" si="156"/>
        <v>0</v>
      </c>
      <c r="S971" s="4"/>
      <c r="T971" s="4"/>
      <c r="U971" s="4">
        <f t="shared" si="157"/>
        <v>0</v>
      </c>
      <c r="V971" s="4"/>
      <c r="W971" s="4"/>
      <c r="X971" s="4">
        <f t="shared" si="158"/>
        <v>0</v>
      </c>
      <c r="Y971" s="4"/>
      <c r="Z971" s="4"/>
      <c r="AA971" s="4">
        <f>C971+I971-L971-O971-U971-X971-R971</f>
        <v>0</v>
      </c>
      <c r="AB971" s="7">
        <v>45434</v>
      </c>
    </row>
    <row r="972" spans="1:28" ht="15.75" hidden="1" x14ac:dyDescent="0.25">
      <c r="A972" s="24"/>
      <c r="B972" s="25" t="s">
        <v>843</v>
      </c>
      <c r="C972" s="25"/>
      <c r="D972" s="25" t="s">
        <v>46</v>
      </c>
      <c r="E972" s="25"/>
      <c r="F972" s="25"/>
      <c r="G972" s="25" t="s">
        <v>34</v>
      </c>
      <c r="H972" s="25"/>
      <c r="I972" s="11">
        <f>F972*H972</f>
        <v>0</v>
      </c>
      <c r="J972" s="31" t="s">
        <v>49</v>
      </c>
      <c r="K972" s="11" t="s">
        <v>1476</v>
      </c>
      <c r="L972" s="4">
        <f>M972+N972</f>
        <v>0</v>
      </c>
      <c r="M972" s="4"/>
      <c r="N972" s="4"/>
      <c r="O972" s="4">
        <f>P972+Q972</f>
        <v>15000000</v>
      </c>
      <c r="P972" s="4">
        <v>15000000</v>
      </c>
      <c r="Q972" s="4"/>
      <c r="R972" s="4">
        <f>S972+T972</f>
        <v>0</v>
      </c>
      <c r="S972" s="4"/>
      <c r="T972" s="4"/>
      <c r="U972" s="4">
        <f>V972+W972</f>
        <v>0</v>
      </c>
      <c r="V972" s="4"/>
      <c r="W972" s="4"/>
      <c r="X972" s="4">
        <f>Y972+Z972</f>
        <v>0</v>
      </c>
      <c r="Y972" s="4"/>
      <c r="Z972" s="4"/>
      <c r="AA972" s="4">
        <f>C972+I972-L972-O972-U972-X972-R972</f>
        <v>-15000000</v>
      </c>
      <c r="AB972" s="7">
        <v>45433</v>
      </c>
    </row>
    <row r="973" spans="1:28" ht="15.75" hidden="1" x14ac:dyDescent="0.25">
      <c r="A973" s="29">
        <v>45434</v>
      </c>
      <c r="B973" s="73" t="s">
        <v>531</v>
      </c>
      <c r="C973" s="27"/>
      <c r="D973" s="27" t="s">
        <v>52</v>
      </c>
      <c r="E973" s="27" t="s">
        <v>109</v>
      </c>
      <c r="F973" s="27">
        <v>500</v>
      </c>
      <c r="G973" s="27" t="s">
        <v>34</v>
      </c>
      <c r="H973" s="27">
        <v>1040</v>
      </c>
      <c r="I973" s="11">
        <f t="shared" ref="I973:I1011" si="159">F973*H973</f>
        <v>520000</v>
      </c>
      <c r="J973" s="31" t="s">
        <v>312</v>
      </c>
      <c r="K973" s="11"/>
      <c r="L973" s="4">
        <f>M973+N973</f>
        <v>0</v>
      </c>
      <c r="M973" s="4"/>
      <c r="N973" s="4"/>
      <c r="O973" s="4">
        <f>P973+Q973</f>
        <v>0</v>
      </c>
      <c r="P973" s="4"/>
      <c r="Q973" s="4"/>
      <c r="R973" s="4">
        <f>S973+T973</f>
        <v>520000</v>
      </c>
      <c r="S973" s="4">
        <v>520000</v>
      </c>
      <c r="T973" s="4"/>
      <c r="U973" s="4">
        <f>V973+W973</f>
        <v>0</v>
      </c>
      <c r="V973" s="4"/>
      <c r="W973" s="4"/>
      <c r="X973" s="4">
        <f>Y973+Z973</f>
        <v>0</v>
      </c>
      <c r="Y973" s="4"/>
      <c r="Z973" s="4"/>
      <c r="AA973" s="4">
        <f>C973+I973-L973-O973-U973-X973-R973</f>
        <v>0</v>
      </c>
      <c r="AB973" s="7">
        <v>45434</v>
      </c>
    </row>
    <row r="974" spans="1:28" ht="15.75" hidden="1" x14ac:dyDescent="0.25">
      <c r="A974" s="29">
        <v>45434</v>
      </c>
      <c r="B974" s="72" t="s">
        <v>226</v>
      </c>
      <c r="C974" s="25"/>
      <c r="D974" s="25" t="s">
        <v>52</v>
      </c>
      <c r="E974" s="25" t="s">
        <v>477</v>
      </c>
      <c r="F974" s="25">
        <v>25</v>
      </c>
      <c r="G974" s="25" t="s">
        <v>48</v>
      </c>
      <c r="H974" s="25">
        <v>230000</v>
      </c>
      <c r="I974" s="11">
        <f t="shared" si="159"/>
        <v>5750000</v>
      </c>
      <c r="J974" s="26" t="s">
        <v>28</v>
      </c>
      <c r="K974" s="11"/>
      <c r="L974" s="4">
        <f t="shared" ref="L974:L1011" si="160">M974+N974</f>
        <v>0</v>
      </c>
      <c r="M974" s="4"/>
      <c r="N974" s="4"/>
      <c r="O974" s="4">
        <f t="shared" ref="O974:O1011" si="161">P974+Q974</f>
        <v>0</v>
      </c>
      <c r="P974" s="4"/>
      <c r="Q974" s="4"/>
      <c r="R974" s="4">
        <f t="shared" ref="R974:R1011" si="162">S974+T974</f>
        <v>0</v>
      </c>
      <c r="S974" s="4"/>
      <c r="T974" s="4"/>
      <c r="U974" s="4">
        <f t="shared" ref="U974:U1011" si="163">V974+W974</f>
        <v>0</v>
      </c>
      <c r="V974" s="4"/>
      <c r="W974" s="4"/>
      <c r="X974" s="4">
        <f t="shared" ref="X974:X1011" si="164">Y974+Z974</f>
        <v>0</v>
      </c>
      <c r="Y974" s="4"/>
      <c r="Z974" s="4"/>
      <c r="AA974" s="4">
        <f>C974+I974-L974-O974-U974-X974-R974</f>
        <v>5750000</v>
      </c>
      <c r="AB974" s="7"/>
    </row>
    <row r="975" spans="1:28" ht="15.75" hidden="1" x14ac:dyDescent="0.25">
      <c r="A975" s="29">
        <v>45434</v>
      </c>
      <c r="B975" s="72" t="s">
        <v>226</v>
      </c>
      <c r="C975" s="25"/>
      <c r="D975" s="25" t="s">
        <v>52</v>
      </c>
      <c r="E975" s="25" t="s">
        <v>229</v>
      </c>
      <c r="F975" s="25">
        <v>300</v>
      </c>
      <c r="G975" s="25" t="s">
        <v>39</v>
      </c>
      <c r="H975" s="25">
        <v>42000</v>
      </c>
      <c r="I975" s="11">
        <f t="shared" si="159"/>
        <v>12600000</v>
      </c>
      <c r="J975" s="26" t="s">
        <v>28</v>
      </c>
      <c r="K975" s="11"/>
      <c r="L975" s="4">
        <f t="shared" si="160"/>
        <v>0</v>
      </c>
      <c r="M975" s="4"/>
      <c r="N975" s="4"/>
      <c r="O975" s="4">
        <f t="shared" si="161"/>
        <v>0</v>
      </c>
      <c r="P975" s="4"/>
      <c r="Q975" s="4"/>
      <c r="R975" s="4">
        <f t="shared" si="162"/>
        <v>0</v>
      </c>
      <c r="S975" s="4"/>
      <c r="T975" s="4"/>
      <c r="U975" s="4">
        <f t="shared" si="163"/>
        <v>0</v>
      </c>
      <c r="V975" s="4"/>
      <c r="W975" s="4"/>
      <c r="X975" s="4">
        <f t="shared" si="164"/>
        <v>0</v>
      </c>
      <c r="Y975" s="4"/>
      <c r="Z975" s="4"/>
      <c r="AA975" s="4">
        <f>C975+I975-L975-O975-U975-X975-R975</f>
        <v>12600000</v>
      </c>
      <c r="AB975" s="7"/>
    </row>
    <row r="976" spans="1:28" ht="15.75" hidden="1" x14ac:dyDescent="0.25">
      <c r="A976" s="29">
        <v>45434</v>
      </c>
      <c r="B976" s="25" t="s">
        <v>499</v>
      </c>
      <c r="C976" s="25"/>
      <c r="D976" s="25" t="s">
        <v>52</v>
      </c>
      <c r="E976" s="25" t="s">
        <v>348</v>
      </c>
      <c r="F976" s="25">
        <v>800</v>
      </c>
      <c r="G976" s="25" t="s">
        <v>34</v>
      </c>
      <c r="H976" s="25">
        <v>1150</v>
      </c>
      <c r="I976" s="11">
        <f t="shared" si="159"/>
        <v>920000</v>
      </c>
      <c r="J976" s="31" t="s">
        <v>324</v>
      </c>
      <c r="K976" s="11"/>
      <c r="L976" s="4">
        <f t="shared" si="160"/>
        <v>0</v>
      </c>
      <c r="M976" s="4"/>
      <c r="N976" s="4"/>
      <c r="O976" s="4">
        <f t="shared" si="161"/>
        <v>0</v>
      </c>
      <c r="P976" s="4"/>
      <c r="Q976" s="4"/>
      <c r="R976" s="4">
        <f t="shared" si="162"/>
        <v>0</v>
      </c>
      <c r="S976" s="4"/>
      <c r="T976" s="4"/>
      <c r="U976" s="4">
        <f t="shared" si="163"/>
        <v>920000</v>
      </c>
      <c r="V976" s="4">
        <v>850000</v>
      </c>
      <c r="W976" s="4">
        <v>70000</v>
      </c>
      <c r="X976" s="4">
        <f t="shared" si="164"/>
        <v>0</v>
      </c>
      <c r="Y976" s="4"/>
      <c r="Z976" s="4"/>
      <c r="AA976" s="4">
        <f>C976+I976-L976-O976-U976-X976-R976</f>
        <v>0</v>
      </c>
      <c r="AB976" s="7">
        <v>45434</v>
      </c>
    </row>
    <row r="977" spans="1:28" ht="15.75" hidden="1" x14ac:dyDescent="0.25">
      <c r="A977" s="29">
        <v>45434</v>
      </c>
      <c r="B977" s="72" t="s">
        <v>96</v>
      </c>
      <c r="C977" s="25"/>
      <c r="D977" s="25" t="s">
        <v>46</v>
      </c>
      <c r="E977" s="25" t="s">
        <v>192</v>
      </c>
      <c r="F977" s="25">
        <v>300</v>
      </c>
      <c r="G977" s="25" t="s">
        <v>34</v>
      </c>
      <c r="H977" s="25">
        <v>2931</v>
      </c>
      <c r="I977" s="11">
        <f t="shared" si="159"/>
        <v>879300</v>
      </c>
      <c r="J977" s="26" t="s">
        <v>28</v>
      </c>
      <c r="K977" s="11"/>
      <c r="L977" s="4">
        <f t="shared" si="160"/>
        <v>0</v>
      </c>
      <c r="M977" s="4"/>
      <c r="N977" s="4"/>
      <c r="O977" s="4">
        <f t="shared" si="161"/>
        <v>0</v>
      </c>
      <c r="P977" s="4"/>
      <c r="Q977" s="4"/>
      <c r="R977" s="4">
        <f t="shared" si="162"/>
        <v>0</v>
      </c>
      <c r="S977" s="4"/>
      <c r="T977" s="4"/>
      <c r="U977" s="4">
        <f t="shared" si="163"/>
        <v>0</v>
      </c>
      <c r="V977" s="4"/>
      <c r="W977" s="4"/>
      <c r="X977" s="4">
        <f t="shared" si="164"/>
        <v>0</v>
      </c>
      <c r="Y977" s="4"/>
      <c r="Z977" s="4"/>
      <c r="AA977" s="4">
        <f>C977+I977-L977-O977-U977-X977-R977</f>
        <v>879300</v>
      </c>
      <c r="AB977" s="7"/>
    </row>
    <row r="978" spans="1:28" ht="15.75" hidden="1" x14ac:dyDescent="0.25">
      <c r="A978" s="29">
        <v>45434</v>
      </c>
      <c r="B978" s="72" t="s">
        <v>96</v>
      </c>
      <c r="C978" s="25"/>
      <c r="D978" s="25" t="s">
        <v>46</v>
      </c>
      <c r="E978" s="25" t="s">
        <v>225</v>
      </c>
      <c r="F978" s="25">
        <v>100</v>
      </c>
      <c r="G978" s="25" t="s">
        <v>34</v>
      </c>
      <c r="H978" s="25">
        <v>3185</v>
      </c>
      <c r="I978" s="11">
        <f t="shared" si="159"/>
        <v>318500</v>
      </c>
      <c r="J978" s="26" t="s">
        <v>28</v>
      </c>
      <c r="K978" s="11"/>
      <c r="L978" s="4">
        <f t="shared" si="160"/>
        <v>0</v>
      </c>
      <c r="M978" s="4"/>
      <c r="N978" s="4"/>
      <c r="O978" s="4">
        <f t="shared" si="161"/>
        <v>0</v>
      </c>
      <c r="P978" s="4"/>
      <c r="Q978" s="4"/>
      <c r="R978" s="4">
        <f t="shared" si="162"/>
        <v>0</v>
      </c>
      <c r="S978" s="4"/>
      <c r="T978" s="4"/>
      <c r="U978" s="4">
        <f t="shared" si="163"/>
        <v>0</v>
      </c>
      <c r="V978" s="4"/>
      <c r="W978" s="4"/>
      <c r="X978" s="4">
        <f t="shared" si="164"/>
        <v>0</v>
      </c>
      <c r="Y978" s="4"/>
      <c r="Z978" s="4"/>
      <c r="AA978" s="4">
        <f>C978+I978-L978-O978-U978-X978-R978</f>
        <v>318500</v>
      </c>
      <c r="AB978" s="7"/>
    </row>
    <row r="979" spans="1:28" ht="15.75" hidden="1" x14ac:dyDescent="0.25">
      <c r="A979" s="29">
        <v>45434</v>
      </c>
      <c r="B979" s="72" t="s">
        <v>96</v>
      </c>
      <c r="C979" s="25"/>
      <c r="D979" s="25" t="s">
        <v>46</v>
      </c>
      <c r="E979" s="25" t="s">
        <v>42</v>
      </c>
      <c r="F979" s="25">
        <v>100</v>
      </c>
      <c r="G979" s="25" t="s">
        <v>34</v>
      </c>
      <c r="H979" s="25">
        <v>4500</v>
      </c>
      <c r="I979" s="11">
        <f t="shared" si="159"/>
        <v>450000</v>
      </c>
      <c r="J979" s="26" t="s">
        <v>28</v>
      </c>
      <c r="K979" s="11"/>
      <c r="L979" s="4">
        <f t="shared" si="160"/>
        <v>0</v>
      </c>
      <c r="M979" s="4"/>
      <c r="N979" s="4"/>
      <c r="O979" s="4">
        <f t="shared" si="161"/>
        <v>0</v>
      </c>
      <c r="P979" s="4"/>
      <c r="Q979" s="4"/>
      <c r="R979" s="4">
        <f t="shared" si="162"/>
        <v>0</v>
      </c>
      <c r="S979" s="4"/>
      <c r="T979" s="4"/>
      <c r="U979" s="4">
        <f t="shared" si="163"/>
        <v>0</v>
      </c>
      <c r="V979" s="4"/>
      <c r="W979" s="4"/>
      <c r="X979" s="4">
        <f t="shared" si="164"/>
        <v>0</v>
      </c>
      <c r="Y979" s="4"/>
      <c r="Z979" s="4"/>
      <c r="AA979" s="4">
        <f>C979+I979-L979-O979-U979-X979-R979</f>
        <v>450000</v>
      </c>
      <c r="AB979" s="7"/>
    </row>
    <row r="980" spans="1:28" ht="15.75" hidden="1" x14ac:dyDescent="0.25">
      <c r="A980" s="29">
        <v>45434</v>
      </c>
      <c r="B980" s="72" t="s">
        <v>111</v>
      </c>
      <c r="C980" s="25"/>
      <c r="D980" s="25" t="s">
        <v>46</v>
      </c>
      <c r="E980" s="25" t="s">
        <v>477</v>
      </c>
      <c r="F980" s="25">
        <v>2</v>
      </c>
      <c r="G980" s="25" t="s">
        <v>48</v>
      </c>
      <c r="H980" s="25">
        <v>230000</v>
      </c>
      <c r="I980" s="11">
        <f t="shared" si="159"/>
        <v>460000</v>
      </c>
      <c r="J980" s="31" t="s">
        <v>324</v>
      </c>
      <c r="K980" s="11"/>
      <c r="L980" s="4">
        <f t="shared" si="160"/>
        <v>460000</v>
      </c>
      <c r="M980" s="4">
        <v>460000</v>
      </c>
      <c r="N980" s="4"/>
      <c r="O980" s="4">
        <f t="shared" si="161"/>
        <v>0</v>
      </c>
      <c r="P980" s="4"/>
      <c r="Q980" s="4"/>
      <c r="R980" s="4">
        <f t="shared" si="162"/>
        <v>0</v>
      </c>
      <c r="S980" s="4"/>
      <c r="T980" s="4"/>
      <c r="U980" s="4">
        <f t="shared" si="163"/>
        <v>0</v>
      </c>
      <c r="V980" s="4"/>
      <c r="W980" s="4"/>
      <c r="X980" s="4">
        <f t="shared" si="164"/>
        <v>0</v>
      </c>
      <c r="Y980" s="4"/>
      <c r="Z980" s="4"/>
      <c r="AA980" s="4">
        <f>C980+I980-L980-O980-U980-X980-R980</f>
        <v>0</v>
      </c>
      <c r="AB980" s="7">
        <v>45434</v>
      </c>
    </row>
    <row r="981" spans="1:28" ht="15.75" hidden="1" x14ac:dyDescent="0.25">
      <c r="A981" s="29">
        <v>45434</v>
      </c>
      <c r="B981" s="72" t="s">
        <v>72</v>
      </c>
      <c r="C981" s="25"/>
      <c r="D981" s="25" t="s">
        <v>46</v>
      </c>
      <c r="E981" s="25" t="s">
        <v>108</v>
      </c>
      <c r="F981" s="25">
        <v>200</v>
      </c>
      <c r="G981" s="25" t="s">
        <v>34</v>
      </c>
      <c r="H981" s="25">
        <v>2000</v>
      </c>
      <c r="I981" s="11">
        <f t="shared" si="159"/>
        <v>400000</v>
      </c>
      <c r="J981" s="31" t="s">
        <v>312</v>
      </c>
      <c r="K981" s="11"/>
      <c r="L981" s="4">
        <f t="shared" si="160"/>
        <v>0</v>
      </c>
      <c r="M981" s="4"/>
      <c r="N981" s="4"/>
      <c r="O981" s="4">
        <f t="shared" si="161"/>
        <v>0</v>
      </c>
      <c r="P981" s="4"/>
      <c r="Q981" s="4"/>
      <c r="R981" s="4">
        <f t="shared" si="162"/>
        <v>400000</v>
      </c>
      <c r="S981" s="4">
        <v>400000</v>
      </c>
      <c r="T981" s="4"/>
      <c r="U981" s="4">
        <f t="shared" si="163"/>
        <v>0</v>
      </c>
      <c r="V981" s="4"/>
      <c r="W981" s="4"/>
      <c r="X981" s="4">
        <f t="shared" si="164"/>
        <v>0</v>
      </c>
      <c r="Y981" s="4"/>
      <c r="Z981" s="4"/>
      <c r="AA981" s="4">
        <f>C981+I981-L981-O981-U981-X981-R981</f>
        <v>0</v>
      </c>
      <c r="AB981" s="7">
        <v>45434</v>
      </c>
    </row>
    <row r="982" spans="1:28" ht="15.75" hidden="1" x14ac:dyDescent="0.25">
      <c r="A982" s="29">
        <v>45434</v>
      </c>
      <c r="B982" s="72" t="s">
        <v>1408</v>
      </c>
      <c r="C982" s="25"/>
      <c r="D982" s="25" t="s">
        <v>52</v>
      </c>
      <c r="E982" s="25" t="s">
        <v>42</v>
      </c>
      <c r="F982" s="25">
        <v>1200</v>
      </c>
      <c r="G982" s="25" t="s">
        <v>34</v>
      </c>
      <c r="H982" s="25">
        <v>3500</v>
      </c>
      <c r="I982" s="11">
        <f t="shared" si="159"/>
        <v>4200000</v>
      </c>
      <c r="J982" s="31" t="s">
        <v>312</v>
      </c>
      <c r="K982" s="11"/>
      <c r="L982" s="4">
        <f t="shared" si="160"/>
        <v>1298500</v>
      </c>
      <c r="M982" s="4">
        <v>1298500</v>
      </c>
      <c r="N982" s="4"/>
      <c r="O982" s="4">
        <f t="shared" si="161"/>
        <v>0</v>
      </c>
      <c r="P982" s="4"/>
      <c r="Q982" s="4"/>
      <c r="R982" s="4">
        <f t="shared" si="162"/>
        <v>0</v>
      </c>
      <c r="S982" s="4"/>
      <c r="T982" s="4"/>
      <c r="U982" s="4">
        <f t="shared" si="163"/>
        <v>0</v>
      </c>
      <c r="V982" s="4"/>
      <c r="W982" s="4"/>
      <c r="X982" s="4">
        <f t="shared" si="164"/>
        <v>2901500</v>
      </c>
      <c r="Y982" s="4">
        <v>2901500</v>
      </c>
      <c r="Z982" s="4"/>
      <c r="AA982" s="4">
        <f>C982+I982-L982-O982-U982-X982-R982</f>
        <v>0</v>
      </c>
      <c r="AB982" s="7">
        <v>45434</v>
      </c>
    </row>
    <row r="983" spans="1:28" ht="15.75" hidden="1" x14ac:dyDescent="0.25">
      <c r="A983" s="29">
        <v>45434</v>
      </c>
      <c r="B983" s="72" t="s">
        <v>215</v>
      </c>
      <c r="C983" s="25"/>
      <c r="D983" s="25" t="s">
        <v>52</v>
      </c>
      <c r="E983" s="25" t="s">
        <v>270</v>
      </c>
      <c r="F983" s="25">
        <v>7</v>
      </c>
      <c r="G983" s="25" t="s">
        <v>39</v>
      </c>
      <c r="H983" s="25">
        <v>135000</v>
      </c>
      <c r="I983" s="11">
        <f t="shared" si="159"/>
        <v>945000</v>
      </c>
      <c r="J983" s="31" t="s">
        <v>324</v>
      </c>
      <c r="K983" s="11"/>
      <c r="L983" s="4">
        <f t="shared" si="160"/>
        <v>0</v>
      </c>
      <c r="M983" s="4"/>
      <c r="N983" s="4"/>
      <c r="O983" s="4">
        <f t="shared" si="161"/>
        <v>0</v>
      </c>
      <c r="P983" s="4"/>
      <c r="Q983" s="4"/>
      <c r="R983" s="4">
        <f t="shared" si="162"/>
        <v>0</v>
      </c>
      <c r="S983" s="4"/>
      <c r="T983" s="4"/>
      <c r="U983" s="4">
        <f t="shared" si="163"/>
        <v>945000</v>
      </c>
      <c r="V983" s="4">
        <v>945000</v>
      </c>
      <c r="W983" s="4"/>
      <c r="X983" s="4">
        <f t="shared" si="164"/>
        <v>0</v>
      </c>
      <c r="Y983" s="4"/>
      <c r="Z983" s="4"/>
      <c r="AA983" s="4">
        <f>C983+I983-L983-O983-U983-X983-R983</f>
        <v>0</v>
      </c>
      <c r="AB983" s="7">
        <v>45434</v>
      </c>
    </row>
    <row r="984" spans="1:28" ht="15.75" hidden="1" x14ac:dyDescent="0.25">
      <c r="A984" s="29">
        <v>45434</v>
      </c>
      <c r="B984" s="72" t="s">
        <v>134</v>
      </c>
      <c r="C984" s="25"/>
      <c r="D984" s="25" t="s">
        <v>52</v>
      </c>
      <c r="E984" s="25" t="s">
        <v>151</v>
      </c>
      <c r="F984" s="25">
        <v>500</v>
      </c>
      <c r="G984" s="25" t="s">
        <v>34</v>
      </c>
      <c r="H984" s="25">
        <v>1880</v>
      </c>
      <c r="I984" s="11">
        <f t="shared" si="159"/>
        <v>940000</v>
      </c>
      <c r="J984" s="26" t="s">
        <v>28</v>
      </c>
      <c r="K984" s="11"/>
      <c r="L984" s="4">
        <f t="shared" si="160"/>
        <v>0</v>
      </c>
      <c r="M984" s="4"/>
      <c r="N984" s="4"/>
      <c r="O984" s="4">
        <f t="shared" si="161"/>
        <v>0</v>
      </c>
      <c r="P984" s="4"/>
      <c r="Q984" s="4"/>
      <c r="R984" s="4">
        <f t="shared" si="162"/>
        <v>0</v>
      </c>
      <c r="S984" s="4"/>
      <c r="T984" s="4"/>
      <c r="U984" s="4">
        <f t="shared" si="163"/>
        <v>0</v>
      </c>
      <c r="V984" s="4"/>
      <c r="W984" s="4"/>
      <c r="X984" s="4">
        <f t="shared" si="164"/>
        <v>0</v>
      </c>
      <c r="Y984" s="4"/>
      <c r="Z984" s="4"/>
      <c r="AA984" s="4">
        <f>C984+I984-L984-O984-U984-X984-R984</f>
        <v>940000</v>
      </c>
      <c r="AB984" s="7"/>
    </row>
    <row r="985" spans="1:28" ht="15.75" hidden="1" x14ac:dyDescent="0.25">
      <c r="A985" s="29">
        <v>45434</v>
      </c>
      <c r="B985" s="72" t="s">
        <v>134</v>
      </c>
      <c r="C985" s="25"/>
      <c r="D985" s="25" t="s">
        <v>52</v>
      </c>
      <c r="E985" s="25" t="s">
        <v>154</v>
      </c>
      <c r="F985" s="25">
        <v>500</v>
      </c>
      <c r="G985" s="25" t="s">
        <v>34</v>
      </c>
      <c r="H985" s="25">
        <v>1190</v>
      </c>
      <c r="I985" s="11">
        <f t="shared" si="159"/>
        <v>595000</v>
      </c>
      <c r="J985" s="26" t="s">
        <v>28</v>
      </c>
      <c r="K985" s="11"/>
      <c r="L985" s="4">
        <f t="shared" si="160"/>
        <v>0</v>
      </c>
      <c r="M985" s="4"/>
      <c r="N985" s="4"/>
      <c r="O985" s="4">
        <f t="shared" si="161"/>
        <v>0</v>
      </c>
      <c r="P985" s="4"/>
      <c r="Q985" s="4"/>
      <c r="R985" s="4">
        <f t="shared" si="162"/>
        <v>0</v>
      </c>
      <c r="S985" s="4"/>
      <c r="T985" s="4"/>
      <c r="U985" s="4">
        <f t="shared" si="163"/>
        <v>0</v>
      </c>
      <c r="V985" s="4"/>
      <c r="W985" s="4"/>
      <c r="X985" s="4">
        <f t="shared" si="164"/>
        <v>0</v>
      </c>
      <c r="Y985" s="4"/>
      <c r="Z985" s="4"/>
      <c r="AA985" s="4">
        <f>C985+I985-L985-O985-U985-X985-R985</f>
        <v>595000</v>
      </c>
      <c r="AB985" s="7"/>
    </row>
    <row r="986" spans="1:28" ht="15.75" hidden="1" x14ac:dyDescent="0.25">
      <c r="A986" s="29">
        <v>45434</v>
      </c>
      <c r="B986" s="25" t="s">
        <v>412</v>
      </c>
      <c r="C986" s="25"/>
      <c r="D986" s="25" t="s">
        <v>46</v>
      </c>
      <c r="E986" s="25" t="s">
        <v>216</v>
      </c>
      <c r="F986" s="25">
        <v>25</v>
      </c>
      <c r="G986" s="25" t="s">
        <v>27</v>
      </c>
      <c r="H986" s="25">
        <v>45000</v>
      </c>
      <c r="I986" s="11">
        <f t="shared" si="159"/>
        <v>1125000</v>
      </c>
      <c r="J986" s="26" t="s">
        <v>28</v>
      </c>
      <c r="K986" s="11"/>
      <c r="L986" s="4">
        <f t="shared" si="160"/>
        <v>0</v>
      </c>
      <c r="M986" s="4"/>
      <c r="N986" s="4"/>
      <c r="O986" s="4">
        <f t="shared" si="161"/>
        <v>0</v>
      </c>
      <c r="P986" s="4"/>
      <c r="Q986" s="4"/>
      <c r="R986" s="4">
        <f t="shared" si="162"/>
        <v>0</v>
      </c>
      <c r="S986" s="4"/>
      <c r="T986" s="4"/>
      <c r="U986" s="4">
        <f t="shared" si="163"/>
        <v>0</v>
      </c>
      <c r="V986" s="4"/>
      <c r="W986" s="4"/>
      <c r="X986" s="4">
        <f t="shared" si="164"/>
        <v>0</v>
      </c>
      <c r="Y986" s="4"/>
      <c r="Z986" s="4"/>
      <c r="AA986" s="4">
        <f>C986+I986-L986-O986-U986-X986-R986</f>
        <v>1125000</v>
      </c>
      <c r="AB986" s="7"/>
    </row>
    <row r="987" spans="1:28" ht="15.75" hidden="1" x14ac:dyDescent="0.25">
      <c r="A987" s="29">
        <v>45434</v>
      </c>
      <c r="B987" s="25" t="s">
        <v>412</v>
      </c>
      <c r="C987" s="25"/>
      <c r="D987" s="25" t="s">
        <v>46</v>
      </c>
      <c r="E987" s="25" t="s">
        <v>42</v>
      </c>
      <c r="F987" s="25">
        <v>5200</v>
      </c>
      <c r="G987" s="25" t="s">
        <v>34</v>
      </c>
      <c r="H987" s="25">
        <v>3800</v>
      </c>
      <c r="I987" s="11">
        <f t="shared" si="159"/>
        <v>19760000</v>
      </c>
      <c r="J987" s="26" t="s">
        <v>28</v>
      </c>
      <c r="K987" s="11"/>
      <c r="L987" s="4">
        <f t="shared" si="160"/>
        <v>0</v>
      </c>
      <c r="M987" s="4"/>
      <c r="N987" s="4"/>
      <c r="O987" s="4">
        <f t="shared" si="161"/>
        <v>0</v>
      </c>
      <c r="P987" s="4"/>
      <c r="Q987" s="4"/>
      <c r="R987" s="4">
        <f t="shared" si="162"/>
        <v>0</v>
      </c>
      <c r="S987" s="4"/>
      <c r="T987" s="4"/>
      <c r="U987" s="4">
        <f t="shared" si="163"/>
        <v>0</v>
      </c>
      <c r="V987" s="4"/>
      <c r="W987" s="4"/>
      <c r="X987" s="4">
        <f t="shared" si="164"/>
        <v>0</v>
      </c>
      <c r="Y987" s="4"/>
      <c r="Z987" s="4"/>
      <c r="AA987" s="4">
        <f>C987+I987-L987-O987-U987-X987-R987</f>
        <v>19760000</v>
      </c>
      <c r="AB987" s="7"/>
    </row>
    <row r="988" spans="1:28" ht="15.75" hidden="1" x14ac:dyDescent="0.25">
      <c r="A988" s="29">
        <v>45434</v>
      </c>
      <c r="B988" s="25" t="s">
        <v>412</v>
      </c>
      <c r="C988" s="25"/>
      <c r="D988" s="25" t="s">
        <v>46</v>
      </c>
      <c r="E988" s="25" t="s">
        <v>129</v>
      </c>
      <c r="F988" s="25">
        <v>24</v>
      </c>
      <c r="G988" s="25" t="s">
        <v>77</v>
      </c>
      <c r="H988" s="25">
        <v>65000</v>
      </c>
      <c r="I988" s="11">
        <f t="shared" si="159"/>
        <v>1560000</v>
      </c>
      <c r="J988" s="26" t="s">
        <v>28</v>
      </c>
      <c r="K988" s="11"/>
      <c r="L988" s="4">
        <f t="shared" si="160"/>
        <v>0</v>
      </c>
      <c r="M988" s="4"/>
      <c r="N988" s="4"/>
      <c r="O988" s="4">
        <f t="shared" si="161"/>
        <v>0</v>
      </c>
      <c r="P988" s="4"/>
      <c r="Q988" s="4"/>
      <c r="R988" s="4">
        <f t="shared" si="162"/>
        <v>0</v>
      </c>
      <c r="S988" s="4"/>
      <c r="T988" s="4"/>
      <c r="U988" s="4">
        <f t="shared" si="163"/>
        <v>0</v>
      </c>
      <c r="V988" s="4"/>
      <c r="W988" s="4"/>
      <c r="X988" s="4">
        <f t="shared" si="164"/>
        <v>0</v>
      </c>
      <c r="Y988" s="4"/>
      <c r="Z988" s="4"/>
      <c r="AA988" s="4">
        <f>C988+I988-L988-O988-U988-X988-R988</f>
        <v>1560000</v>
      </c>
      <c r="AB988" s="7"/>
    </row>
    <row r="989" spans="1:28" ht="15.75" hidden="1" x14ac:dyDescent="0.25">
      <c r="A989" s="29">
        <v>45434</v>
      </c>
      <c r="B989" s="72" t="s">
        <v>1333</v>
      </c>
      <c r="C989" s="25"/>
      <c r="D989" s="25" t="s">
        <v>52</v>
      </c>
      <c r="E989" s="25" t="s">
        <v>108</v>
      </c>
      <c r="F989" s="25">
        <v>600</v>
      </c>
      <c r="G989" s="25" t="s">
        <v>34</v>
      </c>
      <c r="H989" s="25">
        <v>1850</v>
      </c>
      <c r="I989" s="11">
        <f t="shared" si="159"/>
        <v>1110000</v>
      </c>
      <c r="J989" s="31" t="s">
        <v>324</v>
      </c>
      <c r="K989" s="11"/>
      <c r="L989" s="4">
        <f t="shared" si="160"/>
        <v>0</v>
      </c>
      <c r="M989" s="4"/>
      <c r="N989" s="4"/>
      <c r="O989" s="4">
        <f t="shared" si="161"/>
        <v>0</v>
      </c>
      <c r="P989" s="4"/>
      <c r="Q989" s="4"/>
      <c r="R989" s="4">
        <f t="shared" si="162"/>
        <v>1110000</v>
      </c>
      <c r="S989" s="4">
        <v>1110000</v>
      </c>
      <c r="T989" s="4"/>
      <c r="U989" s="4">
        <f t="shared" si="163"/>
        <v>0</v>
      </c>
      <c r="V989" s="4"/>
      <c r="W989" s="4"/>
      <c r="X989" s="4">
        <f t="shared" si="164"/>
        <v>0</v>
      </c>
      <c r="Y989" s="4"/>
      <c r="Z989" s="4"/>
      <c r="AA989" s="4">
        <f>C989+I989-L989-O989-U989-X989-R989</f>
        <v>0</v>
      </c>
      <c r="AB989" s="7">
        <v>45440</v>
      </c>
    </row>
    <row r="990" spans="1:28" ht="15.75" hidden="1" x14ac:dyDescent="0.25">
      <c r="A990" s="29">
        <v>45434</v>
      </c>
      <c r="B990" s="25" t="s">
        <v>99</v>
      </c>
      <c r="C990" s="25"/>
      <c r="D990" s="25"/>
      <c r="E990" s="25" t="s">
        <v>102</v>
      </c>
      <c r="F990" s="25">
        <v>103.8</v>
      </c>
      <c r="G990" s="25" t="s">
        <v>39</v>
      </c>
      <c r="H990" s="25"/>
      <c r="I990" s="11">
        <f t="shared" si="159"/>
        <v>0</v>
      </c>
      <c r="J990" s="26" t="s">
        <v>28</v>
      </c>
      <c r="K990" s="11"/>
      <c r="L990" s="4">
        <f t="shared" si="160"/>
        <v>0</v>
      </c>
      <c r="M990" s="4"/>
      <c r="N990" s="4"/>
      <c r="O990" s="4">
        <f t="shared" si="161"/>
        <v>0</v>
      </c>
      <c r="P990" s="4"/>
      <c r="Q990" s="4"/>
      <c r="R990" s="4">
        <f t="shared" si="162"/>
        <v>0</v>
      </c>
      <c r="S990" s="4"/>
      <c r="T990" s="4"/>
      <c r="U990" s="4">
        <f t="shared" si="163"/>
        <v>0</v>
      </c>
      <c r="V990" s="4"/>
      <c r="W990" s="4"/>
      <c r="X990" s="4">
        <f t="shared" si="164"/>
        <v>0</v>
      </c>
      <c r="Y990" s="4"/>
      <c r="Z990" s="4"/>
      <c r="AA990" s="4">
        <f>C990+I990-L990-O990-U990-X990-R990</f>
        <v>0</v>
      </c>
      <c r="AB990" s="7"/>
    </row>
    <row r="991" spans="1:28" ht="15.75" hidden="1" x14ac:dyDescent="0.25">
      <c r="A991" s="29">
        <v>45434</v>
      </c>
      <c r="B991" s="72" t="s">
        <v>1443</v>
      </c>
      <c r="C991" s="25"/>
      <c r="D991" s="25" t="s">
        <v>46</v>
      </c>
      <c r="E991" s="25" t="s">
        <v>238</v>
      </c>
      <c r="F991" s="25">
        <v>4</v>
      </c>
      <c r="G991" s="25" t="s">
        <v>39</v>
      </c>
      <c r="H991" s="25">
        <v>300000</v>
      </c>
      <c r="I991" s="11">
        <f t="shared" si="159"/>
        <v>1200000</v>
      </c>
      <c r="J991" s="31" t="s">
        <v>324</v>
      </c>
      <c r="K991" s="11"/>
      <c r="L991" s="4">
        <f t="shared" si="160"/>
        <v>1200000</v>
      </c>
      <c r="M991" s="4">
        <v>1200000</v>
      </c>
      <c r="N991" s="4"/>
      <c r="O991" s="4">
        <f t="shared" si="161"/>
        <v>0</v>
      </c>
      <c r="P991" s="4"/>
      <c r="Q991" s="4"/>
      <c r="R991" s="4">
        <f t="shared" si="162"/>
        <v>0</v>
      </c>
      <c r="S991" s="4"/>
      <c r="T991" s="4"/>
      <c r="U991" s="4">
        <f t="shared" si="163"/>
        <v>0</v>
      </c>
      <c r="V991" s="4"/>
      <c r="W991" s="4"/>
      <c r="X991" s="4">
        <f t="shared" si="164"/>
        <v>0</v>
      </c>
      <c r="Y991" s="4"/>
      <c r="Z991" s="4"/>
      <c r="AA991" s="4">
        <f>C991+I991-L991-O991-U991-X991-R991</f>
        <v>0</v>
      </c>
      <c r="AB991" s="7">
        <v>45434</v>
      </c>
    </row>
    <row r="992" spans="1:28" ht="15.75" hidden="1" x14ac:dyDescent="0.25">
      <c r="A992" s="29">
        <v>45434</v>
      </c>
      <c r="B992" s="72" t="s">
        <v>266</v>
      </c>
      <c r="C992" s="25"/>
      <c r="D992" s="25" t="s">
        <v>52</v>
      </c>
      <c r="E992" s="25" t="s">
        <v>137</v>
      </c>
      <c r="F992" s="25">
        <v>37.700000000000003</v>
      </c>
      <c r="G992" s="25" t="s">
        <v>39</v>
      </c>
      <c r="H992" s="25">
        <v>46000</v>
      </c>
      <c r="I992" s="11">
        <f t="shared" si="159"/>
        <v>1734200.0000000002</v>
      </c>
      <c r="J992" s="26" t="s">
        <v>28</v>
      </c>
      <c r="K992" s="11"/>
      <c r="L992" s="4">
        <f t="shared" si="160"/>
        <v>0</v>
      </c>
      <c r="M992" s="4"/>
      <c r="N992" s="4"/>
      <c r="O992" s="4">
        <f t="shared" si="161"/>
        <v>0</v>
      </c>
      <c r="P992" s="4"/>
      <c r="Q992" s="4"/>
      <c r="R992" s="4">
        <f t="shared" si="162"/>
        <v>0</v>
      </c>
      <c r="S992" s="4"/>
      <c r="T992" s="4"/>
      <c r="U992" s="4">
        <f t="shared" si="163"/>
        <v>0</v>
      </c>
      <c r="V992" s="4"/>
      <c r="W992" s="4"/>
      <c r="X992" s="4">
        <f t="shared" si="164"/>
        <v>0</v>
      </c>
      <c r="Y992" s="4"/>
      <c r="Z992" s="4"/>
      <c r="AA992" s="4">
        <f>C992+I992-L992-O992-U992-X992-R992</f>
        <v>1734200.0000000002</v>
      </c>
      <c r="AB992" s="7"/>
    </row>
    <row r="993" spans="1:28" ht="15.75" hidden="1" x14ac:dyDescent="0.25">
      <c r="A993" s="29">
        <v>45434</v>
      </c>
      <c r="B993" s="72" t="s">
        <v>1008</v>
      </c>
      <c r="C993" s="25"/>
      <c r="D993" s="25" t="s">
        <v>52</v>
      </c>
      <c r="E993" s="25" t="s">
        <v>127</v>
      </c>
      <c r="F993" s="25">
        <v>2</v>
      </c>
      <c r="G993" s="25" t="s">
        <v>39</v>
      </c>
      <c r="H993" s="25">
        <v>65000</v>
      </c>
      <c r="I993" s="11">
        <f t="shared" si="159"/>
        <v>130000</v>
      </c>
      <c r="J993" s="31" t="s">
        <v>324</v>
      </c>
      <c r="K993" s="11"/>
      <c r="L993" s="4">
        <f t="shared" si="160"/>
        <v>130000</v>
      </c>
      <c r="M993" s="4">
        <v>130000</v>
      </c>
      <c r="N993" s="4"/>
      <c r="O993" s="4">
        <f t="shared" si="161"/>
        <v>0</v>
      </c>
      <c r="P993" s="4"/>
      <c r="Q993" s="4"/>
      <c r="R993" s="4">
        <f t="shared" si="162"/>
        <v>0</v>
      </c>
      <c r="S993" s="4"/>
      <c r="T993" s="4"/>
      <c r="U993" s="4">
        <f t="shared" si="163"/>
        <v>0</v>
      </c>
      <c r="V993" s="4"/>
      <c r="W993" s="4"/>
      <c r="X993" s="4">
        <f t="shared" si="164"/>
        <v>0</v>
      </c>
      <c r="Y993" s="4"/>
      <c r="Z993" s="4"/>
      <c r="AA993" s="4">
        <f>C993+I993-L993-O993-U993-X993-R993</f>
        <v>0</v>
      </c>
      <c r="AB993" s="7">
        <v>45437</v>
      </c>
    </row>
    <row r="994" spans="1:28" ht="15.75" hidden="1" x14ac:dyDescent="0.25">
      <c r="A994" s="29">
        <v>45434</v>
      </c>
      <c r="B994" s="25" t="s">
        <v>1008</v>
      </c>
      <c r="C994" s="25"/>
      <c r="D994" s="25" t="s">
        <v>52</v>
      </c>
      <c r="E994" s="25" t="s">
        <v>381</v>
      </c>
      <c r="F994" s="25">
        <v>2</v>
      </c>
      <c r="G994" s="25" t="s">
        <v>27</v>
      </c>
      <c r="H994" s="25">
        <v>700000</v>
      </c>
      <c r="I994" s="11">
        <f t="shared" si="159"/>
        <v>1400000</v>
      </c>
      <c r="J994" s="31" t="s">
        <v>324</v>
      </c>
      <c r="K994" s="11"/>
      <c r="L994" s="4">
        <f t="shared" si="160"/>
        <v>1400000</v>
      </c>
      <c r="M994" s="4">
        <v>1400000</v>
      </c>
      <c r="N994" s="4"/>
      <c r="O994" s="4">
        <f t="shared" si="161"/>
        <v>0</v>
      </c>
      <c r="P994" s="4"/>
      <c r="Q994" s="4"/>
      <c r="R994" s="4">
        <f t="shared" si="162"/>
        <v>0</v>
      </c>
      <c r="S994" s="4"/>
      <c r="T994" s="4"/>
      <c r="U994" s="4">
        <f t="shared" si="163"/>
        <v>0</v>
      </c>
      <c r="V994" s="4"/>
      <c r="W994" s="4"/>
      <c r="X994" s="4">
        <f t="shared" si="164"/>
        <v>0</v>
      </c>
      <c r="Y994" s="4"/>
      <c r="Z994" s="4"/>
      <c r="AA994" s="4">
        <f>C994+I994-L994-O994-U994-X994-R994</f>
        <v>0</v>
      </c>
      <c r="AB994" s="7">
        <v>45437</v>
      </c>
    </row>
    <row r="995" spans="1:28" ht="15.75" hidden="1" x14ac:dyDescent="0.25">
      <c r="A995" s="29">
        <v>45434</v>
      </c>
      <c r="B995" s="72" t="s">
        <v>1008</v>
      </c>
      <c r="C995" s="25"/>
      <c r="D995" s="25" t="s">
        <v>52</v>
      </c>
      <c r="E995" s="25" t="s">
        <v>150</v>
      </c>
      <c r="F995" s="25">
        <v>20</v>
      </c>
      <c r="G995" s="25" t="s">
        <v>77</v>
      </c>
      <c r="H995" s="25">
        <v>50000</v>
      </c>
      <c r="I995" s="11">
        <f t="shared" si="159"/>
        <v>1000000</v>
      </c>
      <c r="J995" s="31" t="s">
        <v>324</v>
      </c>
      <c r="K995" s="11"/>
      <c r="L995" s="4">
        <f t="shared" si="160"/>
        <v>1000000</v>
      </c>
      <c r="M995" s="4">
        <v>1000000</v>
      </c>
      <c r="N995" s="4"/>
      <c r="O995" s="4">
        <f t="shared" si="161"/>
        <v>0</v>
      </c>
      <c r="P995" s="4"/>
      <c r="Q995" s="4"/>
      <c r="R995" s="4">
        <f t="shared" si="162"/>
        <v>0</v>
      </c>
      <c r="S995" s="4"/>
      <c r="T995" s="4"/>
      <c r="U995" s="4">
        <f t="shared" si="163"/>
        <v>0</v>
      </c>
      <c r="V995" s="4"/>
      <c r="W995" s="4"/>
      <c r="X995" s="4">
        <f t="shared" si="164"/>
        <v>0</v>
      </c>
      <c r="Y995" s="4"/>
      <c r="Z995" s="4"/>
      <c r="AA995" s="4">
        <f>C995+I995-L995-O995-U995-X995-R995</f>
        <v>0</v>
      </c>
      <c r="AB995" s="7">
        <v>45437</v>
      </c>
    </row>
    <row r="996" spans="1:28" ht="15.75" hidden="1" x14ac:dyDescent="0.25">
      <c r="A996" s="29">
        <v>45434</v>
      </c>
      <c r="B996" s="25" t="s">
        <v>99</v>
      </c>
      <c r="C996" s="25"/>
      <c r="D996" s="25"/>
      <c r="E996" s="25" t="s">
        <v>121</v>
      </c>
      <c r="F996" s="25">
        <v>41.4</v>
      </c>
      <c r="G996" s="25" t="s">
        <v>39</v>
      </c>
      <c r="H996" s="25"/>
      <c r="I996" s="11">
        <f t="shared" si="159"/>
        <v>0</v>
      </c>
      <c r="J996" s="26" t="s">
        <v>28</v>
      </c>
      <c r="K996" s="11"/>
      <c r="L996" s="4">
        <f t="shared" si="160"/>
        <v>0</v>
      </c>
      <c r="M996" s="4"/>
      <c r="N996" s="4"/>
      <c r="O996" s="4">
        <f t="shared" si="161"/>
        <v>0</v>
      </c>
      <c r="P996" s="4"/>
      <c r="Q996" s="4"/>
      <c r="R996" s="4">
        <f t="shared" si="162"/>
        <v>0</v>
      </c>
      <c r="S996" s="4"/>
      <c r="T996" s="4"/>
      <c r="U996" s="4">
        <f t="shared" si="163"/>
        <v>0</v>
      </c>
      <c r="V996" s="4"/>
      <c r="W996" s="4"/>
      <c r="X996" s="4">
        <f t="shared" si="164"/>
        <v>0</v>
      </c>
      <c r="Y996" s="4"/>
      <c r="Z996" s="4"/>
      <c r="AA996" s="4">
        <f>C996+I996-L996-O996-U996-X996-R996</f>
        <v>0</v>
      </c>
      <c r="AB996" s="7"/>
    </row>
    <row r="997" spans="1:28" ht="15.75" hidden="1" x14ac:dyDescent="0.25">
      <c r="A997" s="29">
        <v>45434</v>
      </c>
      <c r="B997" s="72" t="s">
        <v>594</v>
      </c>
      <c r="C997" s="25"/>
      <c r="D997" s="25" t="s">
        <v>46</v>
      </c>
      <c r="E997" s="25" t="s">
        <v>225</v>
      </c>
      <c r="F997" s="25">
        <v>1400</v>
      </c>
      <c r="G997" s="25" t="s">
        <v>34</v>
      </c>
      <c r="H997" s="25">
        <v>2992</v>
      </c>
      <c r="I997" s="11">
        <f t="shared" si="159"/>
        <v>4188800</v>
      </c>
      <c r="J997" s="31" t="s">
        <v>312</v>
      </c>
      <c r="K997" s="11" t="s">
        <v>1497</v>
      </c>
      <c r="L997" s="4">
        <f t="shared" si="160"/>
        <v>0</v>
      </c>
      <c r="M997" s="4"/>
      <c r="N997" s="4"/>
      <c r="O997" s="4">
        <f t="shared" si="161"/>
        <v>4188800</v>
      </c>
      <c r="P997" s="4">
        <v>4188800</v>
      </c>
      <c r="Q997" s="4"/>
      <c r="R997" s="4">
        <f t="shared" si="162"/>
        <v>0</v>
      </c>
      <c r="S997" s="4"/>
      <c r="T997" s="4"/>
      <c r="U997" s="4">
        <f t="shared" si="163"/>
        <v>0</v>
      </c>
      <c r="V997" s="4"/>
      <c r="W997" s="4"/>
      <c r="X997" s="4">
        <f t="shared" si="164"/>
        <v>0</v>
      </c>
      <c r="Y997" s="4"/>
      <c r="Z997" s="4"/>
      <c r="AA997" s="4">
        <f>C997+I997-L997-O997-U997-X997-R997</f>
        <v>0</v>
      </c>
      <c r="AB997" s="7">
        <v>45439</v>
      </c>
    </row>
    <row r="998" spans="1:28" ht="15.75" hidden="1" x14ac:dyDescent="0.25">
      <c r="A998" s="29">
        <v>45434</v>
      </c>
      <c r="B998" s="25" t="s">
        <v>107</v>
      </c>
      <c r="C998" s="25"/>
      <c r="D998" s="25" t="s">
        <v>46</v>
      </c>
      <c r="E998" s="25" t="s">
        <v>1259</v>
      </c>
      <c r="F998" s="25">
        <v>250</v>
      </c>
      <c r="G998" s="25" t="s">
        <v>34</v>
      </c>
      <c r="H998" s="25">
        <v>1160</v>
      </c>
      <c r="I998" s="11">
        <f t="shared" si="159"/>
        <v>290000</v>
      </c>
      <c r="J998" s="31" t="s">
        <v>324</v>
      </c>
      <c r="K998" s="11"/>
      <c r="L998" s="4">
        <f t="shared" si="160"/>
        <v>290000</v>
      </c>
      <c r="M998" s="4"/>
      <c r="N998" s="4">
        <v>290000</v>
      </c>
      <c r="O998" s="4">
        <f t="shared" si="161"/>
        <v>0</v>
      </c>
      <c r="P998" s="4"/>
      <c r="Q998" s="4"/>
      <c r="R998" s="4">
        <f t="shared" si="162"/>
        <v>0</v>
      </c>
      <c r="S998" s="4"/>
      <c r="T998" s="4"/>
      <c r="U998" s="4">
        <f t="shared" si="163"/>
        <v>0</v>
      </c>
      <c r="V998" s="4"/>
      <c r="W998" s="4"/>
      <c r="X998" s="4">
        <f t="shared" si="164"/>
        <v>0</v>
      </c>
      <c r="Y998" s="4"/>
      <c r="Z998" s="4"/>
      <c r="AA998" s="4">
        <f>C998+I998-L998-O998-U998-X998-R998</f>
        <v>0</v>
      </c>
      <c r="AB998" s="7">
        <v>45434</v>
      </c>
    </row>
    <row r="999" spans="1:28" ht="15.75" hidden="1" x14ac:dyDescent="0.25">
      <c r="A999" s="29">
        <v>45434</v>
      </c>
      <c r="B999" s="25" t="s">
        <v>107</v>
      </c>
      <c r="C999" s="25"/>
      <c r="D999" s="25" t="s">
        <v>46</v>
      </c>
      <c r="E999" s="25" t="s">
        <v>567</v>
      </c>
      <c r="F999" s="25">
        <v>39.4</v>
      </c>
      <c r="G999" s="25" t="s">
        <v>39</v>
      </c>
      <c r="H999" s="25">
        <v>107000</v>
      </c>
      <c r="I999" s="11">
        <f t="shared" si="159"/>
        <v>4215800</v>
      </c>
      <c r="J999" s="31" t="s">
        <v>324</v>
      </c>
      <c r="K999" s="11"/>
      <c r="L999" s="4">
        <f t="shared" si="160"/>
        <v>4215800</v>
      </c>
      <c r="M999" s="4"/>
      <c r="N999" s="4">
        <v>4215800</v>
      </c>
      <c r="O999" s="4">
        <f t="shared" si="161"/>
        <v>0</v>
      </c>
      <c r="P999" s="4"/>
      <c r="Q999" s="4"/>
      <c r="R999" s="4">
        <f t="shared" si="162"/>
        <v>0</v>
      </c>
      <c r="S999" s="4"/>
      <c r="T999" s="4"/>
      <c r="U999" s="4">
        <f t="shared" si="163"/>
        <v>0</v>
      </c>
      <c r="V999" s="4"/>
      <c r="W999" s="4"/>
      <c r="X999" s="4">
        <f t="shared" si="164"/>
        <v>0</v>
      </c>
      <c r="Y999" s="4"/>
      <c r="Z999" s="4"/>
      <c r="AA999" s="4">
        <f>C999+I999-L999-O999-U999-X999-R999</f>
        <v>0</v>
      </c>
      <c r="AB999" s="7">
        <v>45434</v>
      </c>
    </row>
    <row r="1000" spans="1:28" ht="15.75" hidden="1" x14ac:dyDescent="0.25">
      <c r="A1000" s="29">
        <v>45434</v>
      </c>
      <c r="B1000" s="72" t="s">
        <v>107</v>
      </c>
      <c r="C1000" s="25"/>
      <c r="D1000" s="25" t="s">
        <v>46</v>
      </c>
      <c r="E1000" s="25" t="s">
        <v>44</v>
      </c>
      <c r="F1000" s="25">
        <v>1000</v>
      </c>
      <c r="G1000" s="25" t="s">
        <v>34</v>
      </c>
      <c r="H1000" s="25">
        <v>960</v>
      </c>
      <c r="I1000" s="11">
        <f t="shared" si="159"/>
        <v>960000</v>
      </c>
      <c r="J1000" s="31" t="s">
        <v>324</v>
      </c>
      <c r="K1000" s="11"/>
      <c r="L1000" s="4">
        <f t="shared" si="160"/>
        <v>960000</v>
      </c>
      <c r="M1000" s="4"/>
      <c r="N1000" s="4">
        <v>960000</v>
      </c>
      <c r="O1000" s="4">
        <f t="shared" si="161"/>
        <v>0</v>
      </c>
      <c r="P1000" s="4"/>
      <c r="Q1000" s="4"/>
      <c r="R1000" s="4">
        <f t="shared" si="162"/>
        <v>0</v>
      </c>
      <c r="S1000" s="4"/>
      <c r="T1000" s="4"/>
      <c r="U1000" s="4">
        <f t="shared" si="163"/>
        <v>0</v>
      </c>
      <c r="V1000" s="4"/>
      <c r="W1000" s="4"/>
      <c r="X1000" s="4">
        <f t="shared" si="164"/>
        <v>0</v>
      </c>
      <c r="Y1000" s="4"/>
      <c r="Z1000" s="4"/>
      <c r="AA1000" s="4">
        <f>C1000+I1000-L1000-O1000-U1000-X1000-R1000</f>
        <v>0</v>
      </c>
      <c r="AB1000" s="7">
        <v>45434</v>
      </c>
    </row>
    <row r="1001" spans="1:28" ht="15.75" hidden="1" x14ac:dyDescent="0.25">
      <c r="A1001" s="29">
        <v>45434</v>
      </c>
      <c r="B1001" s="72" t="s">
        <v>107</v>
      </c>
      <c r="C1001" s="25"/>
      <c r="D1001" s="25" t="s">
        <v>46</v>
      </c>
      <c r="E1001" s="25" t="s">
        <v>95</v>
      </c>
      <c r="F1001" s="25">
        <v>250</v>
      </c>
      <c r="G1001" s="25" t="s">
        <v>34</v>
      </c>
      <c r="H1001" s="25">
        <v>1385</v>
      </c>
      <c r="I1001" s="11">
        <f t="shared" si="159"/>
        <v>346250</v>
      </c>
      <c r="J1001" s="31" t="s">
        <v>324</v>
      </c>
      <c r="K1001" s="11"/>
      <c r="L1001" s="4">
        <f t="shared" si="160"/>
        <v>346250</v>
      </c>
      <c r="M1001" s="4"/>
      <c r="N1001" s="4">
        <v>346250</v>
      </c>
      <c r="O1001" s="4">
        <f t="shared" si="161"/>
        <v>0</v>
      </c>
      <c r="P1001" s="4"/>
      <c r="Q1001" s="4"/>
      <c r="R1001" s="4">
        <f t="shared" si="162"/>
        <v>0</v>
      </c>
      <c r="S1001" s="4"/>
      <c r="T1001" s="4"/>
      <c r="U1001" s="4">
        <f t="shared" si="163"/>
        <v>0</v>
      </c>
      <c r="V1001" s="4"/>
      <c r="W1001" s="4"/>
      <c r="X1001" s="4">
        <f t="shared" si="164"/>
        <v>0</v>
      </c>
      <c r="Y1001" s="4"/>
      <c r="Z1001" s="4"/>
      <c r="AA1001" s="4">
        <f>C1001+I1001-L1001-O1001-U1001-X1001-R1001</f>
        <v>0</v>
      </c>
      <c r="AB1001" s="7">
        <v>45434</v>
      </c>
    </row>
    <row r="1002" spans="1:28" ht="15.75" hidden="1" x14ac:dyDescent="0.25">
      <c r="A1002" s="29">
        <v>45434</v>
      </c>
      <c r="B1002" s="72" t="s">
        <v>107</v>
      </c>
      <c r="C1002" s="25"/>
      <c r="D1002" s="25" t="s">
        <v>46</v>
      </c>
      <c r="E1002" s="25" t="s">
        <v>298</v>
      </c>
      <c r="F1002" s="25">
        <v>800</v>
      </c>
      <c r="G1002" s="25" t="s">
        <v>34</v>
      </c>
      <c r="H1002" s="25">
        <v>3800</v>
      </c>
      <c r="I1002" s="11">
        <f t="shared" si="159"/>
        <v>3040000</v>
      </c>
      <c r="J1002" s="31" t="s">
        <v>324</v>
      </c>
      <c r="K1002" s="11"/>
      <c r="L1002" s="4">
        <f t="shared" si="160"/>
        <v>3040000</v>
      </c>
      <c r="M1002" s="4"/>
      <c r="N1002" s="4">
        <v>3040000</v>
      </c>
      <c r="O1002" s="4">
        <f t="shared" si="161"/>
        <v>0</v>
      </c>
      <c r="P1002" s="4"/>
      <c r="Q1002" s="4"/>
      <c r="R1002" s="4">
        <f t="shared" si="162"/>
        <v>0</v>
      </c>
      <c r="S1002" s="4"/>
      <c r="T1002" s="4"/>
      <c r="U1002" s="4">
        <f t="shared" si="163"/>
        <v>0</v>
      </c>
      <c r="V1002" s="4"/>
      <c r="W1002" s="4"/>
      <c r="X1002" s="4">
        <f t="shared" si="164"/>
        <v>0</v>
      </c>
      <c r="Y1002" s="4"/>
      <c r="Z1002" s="4"/>
      <c r="AA1002" s="4">
        <f>C1002+I1002-L1002-O1002-U1002-X1002-R1002</f>
        <v>0</v>
      </c>
      <c r="AB1002" s="7">
        <v>45434</v>
      </c>
    </row>
    <row r="1003" spans="1:28" ht="15.75" hidden="1" x14ac:dyDescent="0.25">
      <c r="A1003" s="29">
        <v>45434</v>
      </c>
      <c r="B1003" s="72" t="s">
        <v>107</v>
      </c>
      <c r="C1003" s="25"/>
      <c r="D1003" s="25" t="s">
        <v>46</v>
      </c>
      <c r="E1003" s="25" t="s">
        <v>108</v>
      </c>
      <c r="F1003" s="25">
        <v>200</v>
      </c>
      <c r="G1003" s="25" t="s">
        <v>34</v>
      </c>
      <c r="H1003" s="25">
        <v>1900</v>
      </c>
      <c r="I1003" s="11">
        <f t="shared" si="159"/>
        <v>380000</v>
      </c>
      <c r="J1003" s="31" t="s">
        <v>324</v>
      </c>
      <c r="K1003" s="11"/>
      <c r="L1003" s="4">
        <f t="shared" si="160"/>
        <v>380000</v>
      </c>
      <c r="M1003" s="4"/>
      <c r="N1003" s="4">
        <v>380000</v>
      </c>
      <c r="O1003" s="4">
        <f t="shared" si="161"/>
        <v>0</v>
      </c>
      <c r="P1003" s="4"/>
      <c r="Q1003" s="4"/>
      <c r="R1003" s="4">
        <f t="shared" si="162"/>
        <v>0</v>
      </c>
      <c r="S1003" s="4"/>
      <c r="T1003" s="4"/>
      <c r="U1003" s="4">
        <f t="shared" si="163"/>
        <v>0</v>
      </c>
      <c r="V1003" s="4"/>
      <c r="W1003" s="4"/>
      <c r="X1003" s="4">
        <f t="shared" si="164"/>
        <v>0</v>
      </c>
      <c r="Y1003" s="4"/>
      <c r="Z1003" s="4"/>
      <c r="AA1003" s="4">
        <f>C1003+I1003-L1003-O1003-U1003-X1003-R1003</f>
        <v>0</v>
      </c>
      <c r="AB1003" s="7">
        <v>45434</v>
      </c>
    </row>
    <row r="1004" spans="1:28" ht="15.75" hidden="1" x14ac:dyDescent="0.25">
      <c r="A1004" s="29">
        <v>45434</v>
      </c>
      <c r="B1004" s="72" t="s">
        <v>1113</v>
      </c>
      <c r="C1004" s="25"/>
      <c r="D1004" s="25" t="s">
        <v>52</v>
      </c>
      <c r="E1004" s="25" t="s">
        <v>108</v>
      </c>
      <c r="F1004" s="25">
        <v>800</v>
      </c>
      <c r="G1004" s="25" t="s">
        <v>34</v>
      </c>
      <c r="H1004" s="25">
        <v>2000</v>
      </c>
      <c r="I1004" s="11">
        <f t="shared" si="159"/>
        <v>1600000</v>
      </c>
      <c r="J1004" s="31" t="s">
        <v>324</v>
      </c>
      <c r="K1004" s="11"/>
      <c r="L1004" s="4">
        <f t="shared" si="160"/>
        <v>1600000</v>
      </c>
      <c r="M1004" s="4">
        <v>335000</v>
      </c>
      <c r="N1004" s="4">
        <v>1265000</v>
      </c>
      <c r="O1004" s="4">
        <f t="shared" si="161"/>
        <v>0</v>
      </c>
      <c r="P1004" s="4"/>
      <c r="Q1004" s="4"/>
      <c r="R1004" s="4">
        <f t="shared" si="162"/>
        <v>0</v>
      </c>
      <c r="S1004" s="4"/>
      <c r="T1004" s="4"/>
      <c r="U1004" s="4">
        <f t="shared" si="163"/>
        <v>0</v>
      </c>
      <c r="V1004" s="4"/>
      <c r="W1004" s="4"/>
      <c r="X1004" s="4">
        <f t="shared" si="164"/>
        <v>0</v>
      </c>
      <c r="Y1004" s="4"/>
      <c r="Z1004" s="4"/>
      <c r="AA1004" s="4">
        <f>C1004+I1004-L1004-O1004-U1004-X1004-R1004</f>
        <v>0</v>
      </c>
      <c r="AB1004" s="7">
        <v>45434</v>
      </c>
    </row>
    <row r="1005" spans="1:28" ht="15.75" hidden="1" x14ac:dyDescent="0.25">
      <c r="A1005" s="29">
        <v>45434</v>
      </c>
      <c r="B1005" s="25" t="s">
        <v>203</v>
      </c>
      <c r="C1005" s="25"/>
      <c r="D1005" s="25" t="s">
        <v>46</v>
      </c>
      <c r="E1005" s="25" t="s">
        <v>58</v>
      </c>
      <c r="F1005" s="25">
        <v>1000</v>
      </c>
      <c r="G1005" s="25" t="s">
        <v>34</v>
      </c>
      <c r="H1005" s="25">
        <v>2000</v>
      </c>
      <c r="I1005" s="11">
        <f t="shared" si="159"/>
        <v>2000000</v>
      </c>
      <c r="J1005" s="31" t="s">
        <v>324</v>
      </c>
      <c r="K1005" s="11"/>
      <c r="L1005" s="4">
        <f t="shared" si="160"/>
        <v>2000000</v>
      </c>
      <c r="M1005" s="4">
        <v>2000000</v>
      </c>
      <c r="N1005" s="4"/>
      <c r="O1005" s="4">
        <f t="shared" si="161"/>
        <v>0</v>
      </c>
      <c r="P1005" s="4"/>
      <c r="Q1005" s="4"/>
      <c r="R1005" s="4">
        <f t="shared" si="162"/>
        <v>0</v>
      </c>
      <c r="S1005" s="4"/>
      <c r="T1005" s="4"/>
      <c r="U1005" s="4">
        <f t="shared" si="163"/>
        <v>0</v>
      </c>
      <c r="V1005" s="4"/>
      <c r="W1005" s="4"/>
      <c r="X1005" s="4">
        <f t="shared" si="164"/>
        <v>0</v>
      </c>
      <c r="Y1005" s="4"/>
      <c r="Z1005" s="4"/>
      <c r="AA1005" s="4">
        <f>C1005+I1005-L1005-O1005-U1005-X1005-R1005</f>
        <v>0</v>
      </c>
      <c r="AB1005" s="7">
        <v>45441</v>
      </c>
    </row>
    <row r="1006" spans="1:28" ht="15.75" hidden="1" x14ac:dyDescent="0.25">
      <c r="A1006" s="29">
        <v>45434</v>
      </c>
      <c r="B1006" s="72" t="s">
        <v>211</v>
      </c>
      <c r="C1006" s="25"/>
      <c r="D1006" s="25" t="s">
        <v>52</v>
      </c>
      <c r="E1006" s="25" t="s">
        <v>61</v>
      </c>
      <c r="F1006" s="25">
        <v>125</v>
      </c>
      <c r="G1006" s="25" t="s">
        <v>34</v>
      </c>
      <c r="H1006" s="25">
        <v>2280</v>
      </c>
      <c r="I1006" s="11">
        <f t="shared" si="159"/>
        <v>285000</v>
      </c>
      <c r="J1006" s="31" t="s">
        <v>312</v>
      </c>
      <c r="K1006" s="11"/>
      <c r="L1006" s="4">
        <f t="shared" si="160"/>
        <v>0</v>
      </c>
      <c r="M1006" s="4"/>
      <c r="N1006" s="4"/>
      <c r="O1006" s="4">
        <f t="shared" si="161"/>
        <v>285000</v>
      </c>
      <c r="P1006" s="4">
        <v>285000</v>
      </c>
      <c r="Q1006" s="4"/>
      <c r="R1006" s="4">
        <f t="shared" si="162"/>
        <v>0</v>
      </c>
      <c r="S1006" s="4"/>
      <c r="T1006" s="4"/>
      <c r="U1006" s="4">
        <f t="shared" si="163"/>
        <v>0</v>
      </c>
      <c r="V1006" s="4"/>
      <c r="W1006" s="4"/>
      <c r="X1006" s="4">
        <f t="shared" si="164"/>
        <v>0</v>
      </c>
      <c r="Y1006" s="4"/>
      <c r="Z1006" s="4"/>
      <c r="AA1006" s="4">
        <f>C1006+I1006-L1006-O1006-U1006-X1006-R1006</f>
        <v>0</v>
      </c>
      <c r="AB1006" s="7">
        <v>45435</v>
      </c>
    </row>
    <row r="1007" spans="1:28" ht="15.75" hidden="1" x14ac:dyDescent="0.25">
      <c r="A1007" s="29">
        <v>45434</v>
      </c>
      <c r="B1007" s="72" t="s">
        <v>211</v>
      </c>
      <c r="C1007" s="25"/>
      <c r="D1007" s="25" t="s">
        <v>52</v>
      </c>
      <c r="E1007" s="25" t="s">
        <v>82</v>
      </c>
      <c r="F1007" s="25">
        <v>1750</v>
      </c>
      <c r="G1007" s="25" t="s">
        <v>34</v>
      </c>
      <c r="H1007" s="25">
        <v>1755</v>
      </c>
      <c r="I1007" s="11">
        <f t="shared" si="159"/>
        <v>3071250</v>
      </c>
      <c r="J1007" s="31" t="s">
        <v>312</v>
      </c>
      <c r="K1007" s="11"/>
      <c r="L1007" s="4">
        <f t="shared" si="160"/>
        <v>0</v>
      </c>
      <c r="M1007" s="4"/>
      <c r="N1007" s="4"/>
      <c r="O1007" s="4">
        <f t="shared" si="161"/>
        <v>3071250</v>
      </c>
      <c r="P1007" s="4">
        <v>3071250</v>
      </c>
      <c r="Q1007" s="4"/>
      <c r="R1007" s="4">
        <f t="shared" si="162"/>
        <v>0</v>
      </c>
      <c r="S1007" s="4"/>
      <c r="T1007" s="4"/>
      <c r="U1007" s="4">
        <f t="shared" si="163"/>
        <v>0</v>
      </c>
      <c r="V1007" s="4"/>
      <c r="W1007" s="4"/>
      <c r="X1007" s="4">
        <f t="shared" si="164"/>
        <v>0</v>
      </c>
      <c r="Y1007" s="4"/>
      <c r="Z1007" s="4"/>
      <c r="AA1007" s="4">
        <f>C1007+I1007-L1007-O1007-U1007-X1007-R1007</f>
        <v>0</v>
      </c>
      <c r="AB1007" s="7">
        <v>45435</v>
      </c>
    </row>
    <row r="1008" spans="1:28" ht="15.75" hidden="1" x14ac:dyDescent="0.25">
      <c r="A1008" s="29">
        <v>45434</v>
      </c>
      <c r="B1008" s="72" t="s">
        <v>211</v>
      </c>
      <c r="C1008" s="25"/>
      <c r="D1008" s="25" t="s">
        <v>52</v>
      </c>
      <c r="E1008" s="25" t="s">
        <v>109</v>
      </c>
      <c r="F1008" s="25">
        <v>500</v>
      </c>
      <c r="G1008" s="25" t="s">
        <v>34</v>
      </c>
      <c r="H1008" s="25">
        <v>1040</v>
      </c>
      <c r="I1008" s="11">
        <f t="shared" si="159"/>
        <v>520000</v>
      </c>
      <c r="J1008" s="31" t="s">
        <v>312</v>
      </c>
      <c r="K1008" s="11"/>
      <c r="L1008" s="4">
        <f t="shared" si="160"/>
        <v>0</v>
      </c>
      <c r="M1008" s="4"/>
      <c r="N1008" s="4"/>
      <c r="O1008" s="4">
        <f t="shared" si="161"/>
        <v>520000</v>
      </c>
      <c r="P1008" s="4">
        <v>520000</v>
      </c>
      <c r="Q1008" s="4"/>
      <c r="R1008" s="4">
        <f t="shared" si="162"/>
        <v>0</v>
      </c>
      <c r="S1008" s="4"/>
      <c r="T1008" s="4"/>
      <c r="U1008" s="4">
        <f t="shared" si="163"/>
        <v>0</v>
      </c>
      <c r="V1008" s="4"/>
      <c r="W1008" s="4"/>
      <c r="X1008" s="4">
        <f t="shared" si="164"/>
        <v>0</v>
      </c>
      <c r="Y1008" s="4"/>
      <c r="Z1008" s="4"/>
      <c r="AA1008" s="4">
        <f>C1008+I1008-L1008-O1008-U1008-X1008-R1008</f>
        <v>0</v>
      </c>
      <c r="AB1008" s="7">
        <v>45435</v>
      </c>
    </row>
    <row r="1009" spans="1:28" ht="15.75" hidden="1" x14ac:dyDescent="0.25">
      <c r="A1009" s="29">
        <v>45434</v>
      </c>
      <c r="B1009" s="72" t="s">
        <v>594</v>
      </c>
      <c r="C1009" s="25"/>
      <c r="D1009" s="25" t="s">
        <v>46</v>
      </c>
      <c r="E1009" s="25" t="s">
        <v>225</v>
      </c>
      <c r="F1009" s="25">
        <v>900</v>
      </c>
      <c r="G1009" s="25" t="s">
        <v>34</v>
      </c>
      <c r="H1009" s="25">
        <v>2992</v>
      </c>
      <c r="I1009" s="11">
        <f t="shared" si="159"/>
        <v>2692800</v>
      </c>
      <c r="J1009" s="31" t="s">
        <v>312</v>
      </c>
      <c r="K1009" s="11" t="s">
        <v>1497</v>
      </c>
      <c r="L1009" s="4">
        <f t="shared" si="160"/>
        <v>0</v>
      </c>
      <c r="M1009" s="4"/>
      <c r="N1009" s="4"/>
      <c r="O1009" s="4">
        <f t="shared" si="161"/>
        <v>2692800</v>
      </c>
      <c r="P1009" s="4">
        <v>2692800</v>
      </c>
      <c r="Q1009" s="4"/>
      <c r="R1009" s="4">
        <f t="shared" si="162"/>
        <v>0</v>
      </c>
      <c r="S1009" s="4"/>
      <c r="T1009" s="4"/>
      <c r="U1009" s="4">
        <f t="shared" si="163"/>
        <v>0</v>
      </c>
      <c r="V1009" s="4"/>
      <c r="W1009" s="4"/>
      <c r="X1009" s="4">
        <f t="shared" si="164"/>
        <v>0</v>
      </c>
      <c r="Y1009" s="4"/>
      <c r="Z1009" s="4"/>
      <c r="AA1009" s="4">
        <f>C1009+I1009-L1009-O1009-U1009-X1009-R1009</f>
        <v>0</v>
      </c>
      <c r="AB1009" s="7">
        <v>45439</v>
      </c>
    </row>
    <row r="1010" spans="1:28" ht="15.75" hidden="1" x14ac:dyDescent="0.25">
      <c r="A1010" s="24">
        <v>45434</v>
      </c>
      <c r="B1010" s="72" t="s">
        <v>176</v>
      </c>
      <c r="C1010" s="25"/>
      <c r="D1010" s="25" t="s">
        <v>46</v>
      </c>
      <c r="E1010" s="25" t="s">
        <v>128</v>
      </c>
      <c r="F1010" s="25">
        <v>50</v>
      </c>
      <c r="G1010" s="25" t="s">
        <v>39</v>
      </c>
      <c r="H1010" s="25">
        <v>110000</v>
      </c>
      <c r="I1010" s="11">
        <f t="shared" si="159"/>
        <v>5500000</v>
      </c>
      <c r="J1010" s="31" t="s">
        <v>312</v>
      </c>
      <c r="K1010" s="11"/>
      <c r="L1010" s="4">
        <f t="shared" si="160"/>
        <v>0</v>
      </c>
      <c r="M1010" s="4"/>
      <c r="N1010" s="4"/>
      <c r="O1010" s="4">
        <f t="shared" si="161"/>
        <v>5500000</v>
      </c>
      <c r="P1010" s="4">
        <v>4125000</v>
      </c>
      <c r="Q1010" s="4">
        <v>1375000</v>
      </c>
      <c r="R1010" s="4">
        <f t="shared" si="162"/>
        <v>0</v>
      </c>
      <c r="S1010" s="4"/>
      <c r="T1010" s="4"/>
      <c r="U1010" s="4">
        <f t="shared" si="163"/>
        <v>0</v>
      </c>
      <c r="V1010" s="4"/>
      <c r="W1010" s="4"/>
      <c r="X1010" s="4">
        <f t="shared" si="164"/>
        <v>0</v>
      </c>
      <c r="Y1010" s="4"/>
      <c r="Z1010" s="4"/>
      <c r="AA1010" s="4">
        <f>C1010+I1010-L1010-O1010-U1010-X1010-R1010</f>
        <v>0</v>
      </c>
      <c r="AB1010" s="7">
        <v>45439</v>
      </c>
    </row>
    <row r="1011" spans="1:28" ht="15.75" hidden="1" x14ac:dyDescent="0.25">
      <c r="A1011" s="24">
        <v>45434</v>
      </c>
      <c r="B1011" s="72" t="s">
        <v>791</v>
      </c>
      <c r="C1011" s="25"/>
      <c r="D1011" s="25" t="s">
        <v>46</v>
      </c>
      <c r="E1011" s="25" t="s">
        <v>58</v>
      </c>
      <c r="F1011" s="25">
        <v>600</v>
      </c>
      <c r="G1011" s="25" t="s">
        <v>34</v>
      </c>
      <c r="H1011" s="25">
        <v>2150</v>
      </c>
      <c r="I1011" s="11">
        <f t="shared" si="159"/>
        <v>1290000</v>
      </c>
      <c r="J1011" s="31" t="s">
        <v>324</v>
      </c>
      <c r="K1011" s="11"/>
      <c r="L1011" s="4">
        <f t="shared" si="160"/>
        <v>1290000</v>
      </c>
      <c r="M1011" s="4">
        <v>20000</v>
      </c>
      <c r="N1011" s="4">
        <v>1270000</v>
      </c>
      <c r="O1011" s="4">
        <f t="shared" si="161"/>
        <v>0</v>
      </c>
      <c r="P1011" s="4"/>
      <c r="Q1011" s="4"/>
      <c r="R1011" s="4">
        <f t="shared" si="162"/>
        <v>0</v>
      </c>
      <c r="S1011" s="4"/>
      <c r="T1011" s="4"/>
      <c r="U1011" s="4">
        <f t="shared" si="163"/>
        <v>0</v>
      </c>
      <c r="V1011" s="4"/>
      <c r="W1011" s="4"/>
      <c r="X1011" s="4">
        <f t="shared" si="164"/>
        <v>0</v>
      </c>
      <c r="Y1011" s="4"/>
      <c r="Z1011" s="4"/>
      <c r="AA1011" s="4">
        <f>C1011+I1011-L1011-O1011-U1011-X1011-R1011</f>
        <v>0</v>
      </c>
      <c r="AB1011" s="7">
        <v>45434</v>
      </c>
    </row>
    <row r="1012" spans="1:28" ht="15.75" hidden="1" x14ac:dyDescent="0.25">
      <c r="A1012" s="29">
        <v>45435</v>
      </c>
      <c r="B1012" s="27" t="s">
        <v>231</v>
      </c>
      <c r="C1012" s="27"/>
      <c r="D1012" s="27" t="s">
        <v>52</v>
      </c>
      <c r="E1012" s="27" t="s">
        <v>47</v>
      </c>
      <c r="F1012" s="27">
        <v>10</v>
      </c>
      <c r="G1012" s="27" t="s">
        <v>48</v>
      </c>
      <c r="H1012" s="27">
        <v>160000</v>
      </c>
      <c r="I1012" s="11">
        <f t="shared" ref="I1012:I1023" si="165">F1012*H1012</f>
        <v>1600000</v>
      </c>
      <c r="J1012" s="31" t="s">
        <v>312</v>
      </c>
      <c r="K1012" s="11"/>
      <c r="L1012" s="4">
        <f>M1012+N1012</f>
        <v>0</v>
      </c>
      <c r="M1012" s="4"/>
      <c r="N1012" s="4"/>
      <c r="O1012" s="4">
        <f>P1012+Q1012</f>
        <v>1600000</v>
      </c>
      <c r="P1012" s="4"/>
      <c r="Q1012" s="4">
        <v>1600000</v>
      </c>
      <c r="R1012" s="4">
        <f>S1012+T1012</f>
        <v>0</v>
      </c>
      <c r="S1012" s="4"/>
      <c r="T1012" s="4"/>
      <c r="U1012" s="4">
        <f>V1012+W1012</f>
        <v>0</v>
      </c>
      <c r="V1012" s="4"/>
      <c r="W1012" s="4"/>
      <c r="X1012" s="4">
        <f>Y1012+Z1012</f>
        <v>0</v>
      </c>
      <c r="Y1012" s="4"/>
      <c r="Z1012" s="4"/>
      <c r="AA1012" s="4">
        <f>C1012+I1012-L1012-O1012-U1012-X1012-R1012</f>
        <v>0</v>
      </c>
      <c r="AB1012" s="7">
        <v>45442</v>
      </c>
    </row>
    <row r="1013" spans="1:28" ht="15.75" hidden="1" x14ac:dyDescent="0.25">
      <c r="A1013" s="29">
        <v>45435</v>
      </c>
      <c r="B1013" s="27" t="s">
        <v>231</v>
      </c>
      <c r="C1013" s="25"/>
      <c r="D1013" s="27" t="s">
        <v>52</v>
      </c>
      <c r="E1013" s="25" t="s">
        <v>135</v>
      </c>
      <c r="F1013" s="25">
        <v>10</v>
      </c>
      <c r="G1013" s="27" t="s">
        <v>48</v>
      </c>
      <c r="H1013" s="25">
        <v>160000</v>
      </c>
      <c r="I1013" s="11">
        <f t="shared" si="165"/>
        <v>1600000</v>
      </c>
      <c r="J1013" s="31" t="s">
        <v>312</v>
      </c>
      <c r="K1013" s="11"/>
      <c r="L1013" s="4">
        <f t="shared" ref="L1013:L1023" si="166">M1013+N1013</f>
        <v>0</v>
      </c>
      <c r="M1013" s="4"/>
      <c r="N1013" s="4"/>
      <c r="O1013" s="4">
        <f t="shared" ref="O1013:O1023" si="167">P1013+Q1013</f>
        <v>1600000</v>
      </c>
      <c r="P1013" s="4"/>
      <c r="Q1013" s="4">
        <v>1600000</v>
      </c>
      <c r="R1013" s="4">
        <f t="shared" ref="R1013:R1023" si="168">S1013+T1013</f>
        <v>0</v>
      </c>
      <c r="S1013" s="4"/>
      <c r="T1013" s="4"/>
      <c r="U1013" s="4">
        <f t="shared" ref="U1013:U1023" si="169">V1013+W1013</f>
        <v>0</v>
      </c>
      <c r="V1013" s="4"/>
      <c r="W1013" s="4"/>
      <c r="X1013" s="4">
        <f t="shared" ref="X1013:X1023" si="170">Y1013+Z1013</f>
        <v>0</v>
      </c>
      <c r="Y1013" s="4"/>
      <c r="Z1013" s="4"/>
      <c r="AA1013" s="4">
        <f>C1013+I1013-L1013-O1013-U1013-X1013-R1013</f>
        <v>0</v>
      </c>
      <c r="AB1013" s="7">
        <v>45442</v>
      </c>
    </row>
    <row r="1014" spans="1:28" ht="15.75" hidden="1" x14ac:dyDescent="0.25">
      <c r="A1014" s="29">
        <v>45435</v>
      </c>
      <c r="B1014" s="72" t="s">
        <v>72</v>
      </c>
      <c r="C1014" s="25"/>
      <c r="D1014" s="25" t="s">
        <v>46</v>
      </c>
      <c r="E1014" s="25" t="s">
        <v>91</v>
      </c>
      <c r="F1014" s="25">
        <v>1</v>
      </c>
      <c r="G1014" s="25" t="s">
        <v>303</v>
      </c>
      <c r="H1014" s="25">
        <v>1200000</v>
      </c>
      <c r="I1014" s="11">
        <f t="shared" si="165"/>
        <v>1200000</v>
      </c>
      <c r="J1014" s="31" t="s">
        <v>312</v>
      </c>
      <c r="K1014" s="11"/>
      <c r="L1014" s="4">
        <f t="shared" si="166"/>
        <v>0</v>
      </c>
      <c r="M1014" s="4"/>
      <c r="N1014" s="4"/>
      <c r="O1014" s="4">
        <f t="shared" si="167"/>
        <v>1200000</v>
      </c>
      <c r="P1014" s="4">
        <v>1200000</v>
      </c>
      <c r="Q1014" s="4"/>
      <c r="R1014" s="4">
        <f t="shared" si="168"/>
        <v>0</v>
      </c>
      <c r="S1014" s="4"/>
      <c r="T1014" s="4"/>
      <c r="U1014" s="4">
        <f t="shared" si="169"/>
        <v>0</v>
      </c>
      <c r="V1014" s="4"/>
      <c r="W1014" s="4"/>
      <c r="X1014" s="4">
        <f t="shared" si="170"/>
        <v>0</v>
      </c>
      <c r="Y1014" s="4"/>
      <c r="Z1014" s="4"/>
      <c r="AA1014" s="4">
        <f>C1014+I1014-L1014-O1014-U1014-X1014-R1014</f>
        <v>0</v>
      </c>
      <c r="AB1014" s="7">
        <v>45435</v>
      </c>
    </row>
    <row r="1015" spans="1:28" ht="15.75" hidden="1" x14ac:dyDescent="0.25">
      <c r="A1015" s="29">
        <v>45435</v>
      </c>
      <c r="B1015" s="72" t="s">
        <v>346</v>
      </c>
      <c r="C1015" s="25"/>
      <c r="D1015" s="25" t="s">
        <v>46</v>
      </c>
      <c r="E1015" s="25" t="s">
        <v>58</v>
      </c>
      <c r="F1015" s="25">
        <v>600</v>
      </c>
      <c r="G1015" s="25" t="s">
        <v>34</v>
      </c>
      <c r="H1015" s="25">
        <v>2000</v>
      </c>
      <c r="I1015" s="11">
        <f t="shared" si="165"/>
        <v>1200000</v>
      </c>
      <c r="J1015" s="31" t="s">
        <v>324</v>
      </c>
      <c r="K1015" s="11"/>
      <c r="L1015" s="4">
        <f t="shared" si="166"/>
        <v>1200000</v>
      </c>
      <c r="M1015" s="4">
        <v>1200000</v>
      </c>
      <c r="N1015" s="4"/>
      <c r="O1015" s="4">
        <f t="shared" si="167"/>
        <v>0</v>
      </c>
      <c r="P1015" s="4"/>
      <c r="Q1015" s="4"/>
      <c r="R1015" s="4">
        <f t="shared" si="168"/>
        <v>0</v>
      </c>
      <c r="S1015" s="4"/>
      <c r="T1015" s="4"/>
      <c r="U1015" s="4">
        <f t="shared" si="169"/>
        <v>0</v>
      </c>
      <c r="V1015" s="4"/>
      <c r="W1015" s="4"/>
      <c r="X1015" s="4">
        <f t="shared" si="170"/>
        <v>0</v>
      </c>
      <c r="Y1015" s="4"/>
      <c r="Z1015" s="4"/>
      <c r="AA1015" s="4">
        <f>C1015+I1015-L1015-O1015-U1015-X1015-R1015</f>
        <v>0</v>
      </c>
      <c r="AB1015" s="7">
        <v>45435</v>
      </c>
    </row>
    <row r="1016" spans="1:28" ht="15.75" hidden="1" x14ac:dyDescent="0.25">
      <c r="A1016" s="29">
        <v>45435</v>
      </c>
      <c r="B1016" s="72" t="s">
        <v>311</v>
      </c>
      <c r="C1016" s="25"/>
      <c r="D1016" s="25" t="s">
        <v>46</v>
      </c>
      <c r="E1016" s="25" t="s">
        <v>47</v>
      </c>
      <c r="F1016" s="25">
        <v>2</v>
      </c>
      <c r="G1016" s="25" t="s">
        <v>48</v>
      </c>
      <c r="H1016" s="25">
        <v>150000</v>
      </c>
      <c r="I1016" s="11">
        <f t="shared" si="165"/>
        <v>300000</v>
      </c>
      <c r="J1016" s="31" t="s">
        <v>324</v>
      </c>
      <c r="K1016" s="11"/>
      <c r="L1016" s="4">
        <f t="shared" si="166"/>
        <v>300000</v>
      </c>
      <c r="M1016" s="4">
        <v>300000</v>
      </c>
      <c r="N1016" s="4"/>
      <c r="O1016" s="4">
        <f t="shared" si="167"/>
        <v>0</v>
      </c>
      <c r="P1016" s="4"/>
      <c r="Q1016" s="4"/>
      <c r="R1016" s="4">
        <f t="shared" si="168"/>
        <v>0</v>
      </c>
      <c r="S1016" s="4"/>
      <c r="T1016" s="4"/>
      <c r="U1016" s="4">
        <f t="shared" si="169"/>
        <v>0</v>
      </c>
      <c r="V1016" s="4"/>
      <c r="W1016" s="4"/>
      <c r="X1016" s="4">
        <f t="shared" si="170"/>
        <v>0</v>
      </c>
      <c r="Y1016" s="4"/>
      <c r="Z1016" s="4"/>
      <c r="AA1016" s="4">
        <f>C1016+I1016-L1016-O1016-U1016-X1016-R1016</f>
        <v>0</v>
      </c>
      <c r="AB1016" s="7">
        <v>45435</v>
      </c>
    </row>
    <row r="1017" spans="1:28" ht="15.75" hidden="1" x14ac:dyDescent="0.25">
      <c r="A1017" s="29">
        <v>45435</v>
      </c>
      <c r="B1017" s="72" t="s">
        <v>311</v>
      </c>
      <c r="C1017" s="25"/>
      <c r="D1017" s="25" t="s">
        <v>46</v>
      </c>
      <c r="E1017" s="25" t="s">
        <v>135</v>
      </c>
      <c r="F1017" s="25">
        <v>1</v>
      </c>
      <c r="G1017" s="25" t="s">
        <v>48</v>
      </c>
      <c r="H1017" s="25">
        <v>150000</v>
      </c>
      <c r="I1017" s="11">
        <f t="shared" si="165"/>
        <v>150000</v>
      </c>
      <c r="J1017" s="31" t="s">
        <v>324</v>
      </c>
      <c r="K1017" s="11"/>
      <c r="L1017" s="4">
        <f t="shared" si="166"/>
        <v>150000</v>
      </c>
      <c r="M1017" s="4">
        <v>150000</v>
      </c>
      <c r="N1017" s="4"/>
      <c r="O1017" s="4">
        <f t="shared" si="167"/>
        <v>0</v>
      </c>
      <c r="P1017" s="4"/>
      <c r="Q1017" s="4"/>
      <c r="R1017" s="4">
        <f t="shared" si="168"/>
        <v>0</v>
      </c>
      <c r="S1017" s="4"/>
      <c r="T1017" s="4"/>
      <c r="U1017" s="4">
        <f t="shared" si="169"/>
        <v>0</v>
      </c>
      <c r="V1017" s="4"/>
      <c r="W1017" s="4"/>
      <c r="X1017" s="4">
        <f t="shared" si="170"/>
        <v>0</v>
      </c>
      <c r="Y1017" s="4"/>
      <c r="Z1017" s="4"/>
      <c r="AA1017" s="4">
        <f>C1017+I1017-L1017-O1017-U1017-X1017-R1017</f>
        <v>0</v>
      </c>
      <c r="AB1017" s="7">
        <v>45435</v>
      </c>
    </row>
    <row r="1018" spans="1:28" ht="15.75" hidden="1" x14ac:dyDescent="0.25">
      <c r="A1018" s="29">
        <v>45435</v>
      </c>
      <c r="B1018" s="25" t="s">
        <v>669</v>
      </c>
      <c r="C1018" s="25"/>
      <c r="D1018" s="25" t="s">
        <v>46</v>
      </c>
      <c r="E1018" s="25" t="s">
        <v>363</v>
      </c>
      <c r="F1018" s="25">
        <v>4</v>
      </c>
      <c r="G1018" s="25" t="s">
        <v>48</v>
      </c>
      <c r="H1018" s="25">
        <v>230000</v>
      </c>
      <c r="I1018" s="11">
        <f t="shared" si="165"/>
        <v>920000</v>
      </c>
      <c r="J1018" s="26" t="s">
        <v>28</v>
      </c>
      <c r="K1018" s="11"/>
      <c r="L1018" s="4">
        <f t="shared" si="166"/>
        <v>0</v>
      </c>
      <c r="M1018" s="4"/>
      <c r="N1018" s="4"/>
      <c r="O1018" s="4">
        <f t="shared" si="167"/>
        <v>0</v>
      </c>
      <c r="P1018" s="4"/>
      <c r="Q1018" s="4"/>
      <c r="R1018" s="4">
        <f t="shared" si="168"/>
        <v>0</v>
      </c>
      <c r="S1018" s="4"/>
      <c r="T1018" s="4"/>
      <c r="U1018" s="4">
        <f t="shared" si="169"/>
        <v>0</v>
      </c>
      <c r="V1018" s="4"/>
      <c r="W1018" s="4"/>
      <c r="X1018" s="4">
        <f t="shared" si="170"/>
        <v>0</v>
      </c>
      <c r="Y1018" s="4"/>
      <c r="Z1018" s="4"/>
      <c r="AA1018" s="4">
        <f>C1018+I1018-L1018-O1018-U1018-X1018-R1018</f>
        <v>920000</v>
      </c>
      <c r="AB1018" s="7"/>
    </row>
    <row r="1019" spans="1:28" ht="15.75" hidden="1" x14ac:dyDescent="0.25">
      <c r="A1019" s="29">
        <v>45435</v>
      </c>
      <c r="B1019" s="72" t="s">
        <v>93</v>
      </c>
      <c r="C1019" s="25"/>
      <c r="D1019" s="25" t="s">
        <v>46</v>
      </c>
      <c r="E1019" s="25" t="s">
        <v>108</v>
      </c>
      <c r="F1019" s="25">
        <v>2600</v>
      </c>
      <c r="G1019" s="25" t="s">
        <v>34</v>
      </c>
      <c r="H1019" s="25">
        <v>2000</v>
      </c>
      <c r="I1019" s="11">
        <f t="shared" si="165"/>
        <v>5200000</v>
      </c>
      <c r="J1019" s="31" t="s">
        <v>312</v>
      </c>
      <c r="K1019" s="11"/>
      <c r="L1019" s="4">
        <f t="shared" si="166"/>
        <v>0</v>
      </c>
      <c r="M1019" s="4"/>
      <c r="N1019" s="4"/>
      <c r="O1019" s="4">
        <f t="shared" si="167"/>
        <v>0</v>
      </c>
      <c r="P1019" s="4"/>
      <c r="Q1019" s="4"/>
      <c r="R1019" s="4">
        <f t="shared" si="168"/>
        <v>5200000</v>
      </c>
      <c r="S1019" s="4">
        <v>5200000</v>
      </c>
      <c r="T1019" s="4"/>
      <c r="U1019" s="4">
        <f t="shared" si="169"/>
        <v>0</v>
      </c>
      <c r="V1019" s="4"/>
      <c r="W1019" s="4"/>
      <c r="X1019" s="4">
        <f t="shared" si="170"/>
        <v>0</v>
      </c>
      <c r="Y1019" s="4"/>
      <c r="Z1019" s="4"/>
      <c r="AA1019" s="4">
        <f>C1019+I1019-L1019-O1019-U1019-X1019-R1019</f>
        <v>0</v>
      </c>
      <c r="AB1019" s="7">
        <v>45435</v>
      </c>
    </row>
    <row r="1020" spans="1:28" ht="15.75" hidden="1" x14ac:dyDescent="0.25">
      <c r="A1020" s="29">
        <v>45435</v>
      </c>
      <c r="B1020" s="72" t="s">
        <v>134</v>
      </c>
      <c r="C1020" s="25"/>
      <c r="D1020" s="25" t="s">
        <v>52</v>
      </c>
      <c r="E1020" s="25" t="s">
        <v>552</v>
      </c>
      <c r="F1020" s="25">
        <v>25</v>
      </c>
      <c r="G1020" s="25" t="s">
        <v>39</v>
      </c>
      <c r="H1020" s="25">
        <v>125000</v>
      </c>
      <c r="I1020" s="11">
        <f t="shared" si="165"/>
        <v>3125000</v>
      </c>
      <c r="J1020" s="26" t="s">
        <v>28</v>
      </c>
      <c r="K1020" s="11"/>
      <c r="L1020" s="4">
        <f t="shared" si="166"/>
        <v>0</v>
      </c>
      <c r="M1020" s="4"/>
      <c r="N1020" s="4"/>
      <c r="O1020" s="4">
        <f t="shared" si="167"/>
        <v>0</v>
      </c>
      <c r="P1020" s="4"/>
      <c r="Q1020" s="4"/>
      <c r="R1020" s="4">
        <f t="shared" si="168"/>
        <v>0</v>
      </c>
      <c r="S1020" s="4"/>
      <c r="T1020" s="4"/>
      <c r="U1020" s="4">
        <f t="shared" si="169"/>
        <v>0</v>
      </c>
      <c r="V1020" s="4"/>
      <c r="W1020" s="4"/>
      <c r="X1020" s="4">
        <f t="shared" si="170"/>
        <v>0</v>
      </c>
      <c r="Y1020" s="4"/>
      <c r="Z1020" s="4"/>
      <c r="AA1020" s="4">
        <f>C1020+I1020-L1020-O1020-U1020-X1020-R1020</f>
        <v>3125000</v>
      </c>
      <c r="AB1020" s="7"/>
    </row>
    <row r="1021" spans="1:28" ht="15.75" hidden="1" x14ac:dyDescent="0.25">
      <c r="A1021" s="24">
        <v>45435</v>
      </c>
      <c r="B1021" s="25" t="s">
        <v>99</v>
      </c>
      <c r="C1021" s="25"/>
      <c r="D1021" s="25"/>
      <c r="E1021" s="25" t="s">
        <v>121</v>
      </c>
      <c r="F1021" s="25">
        <v>41.5</v>
      </c>
      <c r="G1021" s="25" t="s">
        <v>39</v>
      </c>
      <c r="H1021" s="25"/>
      <c r="I1021" s="11">
        <f t="shared" si="165"/>
        <v>0</v>
      </c>
      <c r="J1021" s="26" t="s">
        <v>28</v>
      </c>
      <c r="K1021" s="11"/>
      <c r="L1021" s="4">
        <f t="shared" si="166"/>
        <v>0</v>
      </c>
      <c r="M1021" s="4"/>
      <c r="N1021" s="4"/>
      <c r="O1021" s="4">
        <f t="shared" si="167"/>
        <v>0</v>
      </c>
      <c r="P1021" s="4"/>
      <c r="Q1021" s="4"/>
      <c r="R1021" s="4">
        <f t="shared" si="168"/>
        <v>0</v>
      </c>
      <c r="S1021" s="4"/>
      <c r="T1021" s="4"/>
      <c r="U1021" s="4">
        <f t="shared" si="169"/>
        <v>0</v>
      </c>
      <c r="V1021" s="4"/>
      <c r="W1021" s="4"/>
      <c r="X1021" s="4">
        <f t="shared" si="170"/>
        <v>0</v>
      </c>
      <c r="Y1021" s="4"/>
      <c r="Z1021" s="4"/>
      <c r="AA1021" s="4">
        <f>C1021+I1021-L1021-O1021-U1021-X1021-R1021</f>
        <v>0</v>
      </c>
      <c r="AB1021" s="7"/>
    </row>
    <row r="1022" spans="1:28" ht="15.75" hidden="1" x14ac:dyDescent="0.25">
      <c r="A1022" s="29">
        <v>45435</v>
      </c>
      <c r="B1022" s="72" t="s">
        <v>676</v>
      </c>
      <c r="C1022" s="25"/>
      <c r="D1022" s="25" t="s">
        <v>46</v>
      </c>
      <c r="E1022" s="25" t="s">
        <v>42</v>
      </c>
      <c r="F1022" s="25">
        <v>500</v>
      </c>
      <c r="G1022" s="25" t="s">
        <v>34</v>
      </c>
      <c r="H1022" s="25">
        <v>4100</v>
      </c>
      <c r="I1022" s="11">
        <f t="shared" si="165"/>
        <v>2050000</v>
      </c>
      <c r="J1022" s="31" t="s">
        <v>312</v>
      </c>
      <c r="K1022" s="11"/>
      <c r="L1022" s="4">
        <f t="shared" si="166"/>
        <v>0</v>
      </c>
      <c r="M1022" s="4"/>
      <c r="N1022" s="4"/>
      <c r="O1022" s="4">
        <f t="shared" si="167"/>
        <v>2050000</v>
      </c>
      <c r="P1022" s="4">
        <v>2050000</v>
      </c>
      <c r="Q1022" s="4"/>
      <c r="R1022" s="4">
        <f t="shared" si="168"/>
        <v>0</v>
      </c>
      <c r="S1022" s="4"/>
      <c r="T1022" s="4"/>
      <c r="U1022" s="4">
        <f t="shared" si="169"/>
        <v>0</v>
      </c>
      <c r="V1022" s="4"/>
      <c r="W1022" s="4"/>
      <c r="X1022" s="4">
        <f t="shared" si="170"/>
        <v>0</v>
      </c>
      <c r="Y1022" s="4"/>
      <c r="Z1022" s="4"/>
      <c r="AA1022" s="4">
        <f>C1022+I1022-L1022-O1022-U1022-X1022-R1022</f>
        <v>0</v>
      </c>
      <c r="AB1022" s="7">
        <v>45435</v>
      </c>
    </row>
    <row r="1023" spans="1:28" ht="15.75" hidden="1" x14ac:dyDescent="0.25">
      <c r="A1023" s="24">
        <v>45435</v>
      </c>
      <c r="B1023" s="72" t="s">
        <v>86</v>
      </c>
      <c r="C1023" s="25"/>
      <c r="D1023" s="25" t="s">
        <v>46</v>
      </c>
      <c r="E1023" s="25" t="s">
        <v>69</v>
      </c>
      <c r="F1023" s="25">
        <v>25</v>
      </c>
      <c r="G1023" s="25" t="s">
        <v>39</v>
      </c>
      <c r="H1023" s="25">
        <v>180000</v>
      </c>
      <c r="I1023" s="11">
        <f t="shared" si="165"/>
        <v>4500000</v>
      </c>
      <c r="J1023" s="31" t="s">
        <v>324</v>
      </c>
      <c r="K1023" s="11"/>
      <c r="L1023" s="4">
        <f t="shared" si="166"/>
        <v>0</v>
      </c>
      <c r="M1023" s="4"/>
      <c r="N1023" s="4"/>
      <c r="O1023" s="4">
        <f t="shared" si="167"/>
        <v>0</v>
      </c>
      <c r="P1023" s="4"/>
      <c r="Q1023" s="4"/>
      <c r="R1023" s="4">
        <f t="shared" si="168"/>
        <v>0</v>
      </c>
      <c r="S1023" s="4"/>
      <c r="T1023" s="4"/>
      <c r="U1023" s="4">
        <f t="shared" si="169"/>
        <v>4500000</v>
      </c>
      <c r="V1023" s="4">
        <v>4500000</v>
      </c>
      <c r="W1023" s="4"/>
      <c r="X1023" s="4">
        <f t="shared" si="170"/>
        <v>0</v>
      </c>
      <c r="Y1023" s="4"/>
      <c r="Z1023" s="4"/>
      <c r="AA1023" s="4">
        <f>C1023+I1023-L1023-O1023-U1023-X1023-R1023</f>
        <v>0</v>
      </c>
      <c r="AB1023" s="7">
        <v>45435</v>
      </c>
    </row>
    <row r="1024" spans="1:28" ht="15.75" hidden="1" x14ac:dyDescent="0.25">
      <c r="A1024" s="29">
        <v>45436</v>
      </c>
      <c r="B1024" s="73" t="s">
        <v>330</v>
      </c>
      <c r="C1024" s="27"/>
      <c r="D1024" s="27" t="s">
        <v>46</v>
      </c>
      <c r="E1024" s="27" t="s">
        <v>58</v>
      </c>
      <c r="F1024" s="27">
        <v>600</v>
      </c>
      <c r="G1024" s="27" t="s">
        <v>34</v>
      </c>
      <c r="H1024" s="27">
        <v>2000</v>
      </c>
      <c r="I1024" s="11">
        <f t="shared" ref="I1024:I1045" si="171">F1024*H1024</f>
        <v>1200000</v>
      </c>
      <c r="J1024" s="32" t="s">
        <v>312</v>
      </c>
      <c r="K1024" s="11"/>
      <c r="L1024" s="4">
        <f>M1024+N1024</f>
        <v>0</v>
      </c>
      <c r="M1024" s="4"/>
      <c r="N1024" s="4"/>
      <c r="O1024" s="4">
        <f>P1024+Q1024</f>
        <v>1200000</v>
      </c>
      <c r="P1024" s="4">
        <v>1200000</v>
      </c>
      <c r="Q1024" s="4"/>
      <c r="R1024" s="4">
        <f>S1024+T1024</f>
        <v>0</v>
      </c>
      <c r="S1024" s="4"/>
      <c r="T1024" s="4"/>
      <c r="U1024" s="4">
        <f>V1024+W1024</f>
        <v>0</v>
      </c>
      <c r="V1024" s="4"/>
      <c r="W1024" s="4"/>
      <c r="X1024" s="4">
        <f>Y1024+Z1024</f>
        <v>0</v>
      </c>
      <c r="Y1024" s="4"/>
      <c r="Z1024" s="4"/>
      <c r="AA1024" s="4">
        <f>C1024+I1024-L1024-O1024-U1024-X1024-R1024</f>
        <v>0</v>
      </c>
      <c r="AB1024" s="7">
        <v>45436</v>
      </c>
    </row>
    <row r="1025" spans="1:28" ht="15.75" hidden="1" x14ac:dyDescent="0.25">
      <c r="A1025" s="29">
        <v>45436</v>
      </c>
      <c r="B1025" s="25" t="s">
        <v>1319</v>
      </c>
      <c r="C1025" s="25"/>
      <c r="D1025" s="25" t="s">
        <v>46</v>
      </c>
      <c r="E1025" s="25" t="s">
        <v>767</v>
      </c>
      <c r="F1025" s="25">
        <v>400</v>
      </c>
      <c r="G1025" s="27" t="s">
        <v>34</v>
      </c>
      <c r="H1025" s="25">
        <v>3150</v>
      </c>
      <c r="I1025" s="11">
        <f t="shared" si="171"/>
        <v>1260000</v>
      </c>
      <c r="J1025" s="31" t="s">
        <v>324</v>
      </c>
      <c r="K1025" s="11"/>
      <c r="L1025" s="4">
        <f t="shared" ref="L1025:L1045" si="172">M1025+N1025</f>
        <v>0</v>
      </c>
      <c r="M1025" s="4"/>
      <c r="N1025" s="4"/>
      <c r="O1025" s="4">
        <f t="shared" ref="O1025:O1045" si="173">P1025+Q1025</f>
        <v>0</v>
      </c>
      <c r="P1025" s="4"/>
      <c r="Q1025" s="4"/>
      <c r="R1025" s="4">
        <f t="shared" ref="R1025:R1045" si="174">S1025+T1025</f>
        <v>0</v>
      </c>
      <c r="S1025" s="4"/>
      <c r="T1025" s="4"/>
      <c r="U1025" s="4">
        <f t="shared" ref="U1025:U1045" si="175">V1025+W1025</f>
        <v>1260000</v>
      </c>
      <c r="V1025" s="4">
        <v>1260000</v>
      </c>
      <c r="W1025" s="4"/>
      <c r="X1025" s="4">
        <f t="shared" ref="X1025:X1045" si="176">Y1025+Z1025</f>
        <v>0</v>
      </c>
      <c r="Y1025" s="4"/>
      <c r="Z1025" s="4"/>
      <c r="AA1025" s="4">
        <f>C1025+I1025-L1025-O1025-U1025-X1025-R1025</f>
        <v>0</v>
      </c>
      <c r="AB1025" s="7">
        <v>45441</v>
      </c>
    </row>
    <row r="1026" spans="1:28" ht="15.75" hidden="1" x14ac:dyDescent="0.25">
      <c r="A1026" s="29">
        <v>45436</v>
      </c>
      <c r="B1026" s="25" t="s">
        <v>99</v>
      </c>
      <c r="C1026" s="25"/>
      <c r="D1026" s="25"/>
      <c r="E1026" s="25" t="s">
        <v>102</v>
      </c>
      <c r="F1026" s="25">
        <v>32.4</v>
      </c>
      <c r="G1026" s="25" t="s">
        <v>39</v>
      </c>
      <c r="H1026" s="25"/>
      <c r="I1026" s="11">
        <f t="shared" si="171"/>
        <v>0</v>
      </c>
      <c r="J1026" s="26" t="s">
        <v>28</v>
      </c>
      <c r="K1026" s="11"/>
      <c r="L1026" s="4">
        <f t="shared" si="172"/>
        <v>0</v>
      </c>
      <c r="M1026" s="4"/>
      <c r="N1026" s="4"/>
      <c r="O1026" s="4">
        <f t="shared" si="173"/>
        <v>0</v>
      </c>
      <c r="P1026" s="4"/>
      <c r="Q1026" s="4"/>
      <c r="R1026" s="4">
        <f t="shared" si="174"/>
        <v>0</v>
      </c>
      <c r="S1026" s="4"/>
      <c r="T1026" s="4"/>
      <c r="U1026" s="4">
        <f t="shared" si="175"/>
        <v>0</v>
      </c>
      <c r="V1026" s="4"/>
      <c r="W1026" s="4"/>
      <c r="X1026" s="4">
        <f t="shared" si="176"/>
        <v>0</v>
      </c>
      <c r="Y1026" s="4"/>
      <c r="Z1026" s="4"/>
      <c r="AA1026" s="4">
        <f>C1026+I1026-L1026-O1026-U1026-X1026-R1026</f>
        <v>0</v>
      </c>
      <c r="AB1026" s="7"/>
    </row>
    <row r="1027" spans="1:28" ht="15.75" hidden="1" x14ac:dyDescent="0.25">
      <c r="A1027" s="29">
        <v>45436</v>
      </c>
      <c r="B1027" s="72" t="s">
        <v>702</v>
      </c>
      <c r="C1027" s="25"/>
      <c r="D1027" s="25" t="s">
        <v>46</v>
      </c>
      <c r="E1027" s="25" t="s">
        <v>58</v>
      </c>
      <c r="F1027" s="25">
        <v>400</v>
      </c>
      <c r="G1027" s="25" t="s">
        <v>34</v>
      </c>
      <c r="H1027" s="25">
        <v>2000</v>
      </c>
      <c r="I1027" s="11">
        <f t="shared" si="171"/>
        <v>800000</v>
      </c>
      <c r="J1027" s="31" t="s">
        <v>324</v>
      </c>
      <c r="K1027" s="11"/>
      <c r="L1027" s="4">
        <f t="shared" si="172"/>
        <v>800000</v>
      </c>
      <c r="M1027" s="4">
        <v>800000</v>
      </c>
      <c r="N1027" s="4"/>
      <c r="O1027" s="4">
        <f t="shared" si="173"/>
        <v>0</v>
      </c>
      <c r="P1027" s="4"/>
      <c r="Q1027" s="4"/>
      <c r="R1027" s="4">
        <f t="shared" si="174"/>
        <v>0</v>
      </c>
      <c r="S1027" s="4"/>
      <c r="T1027" s="4"/>
      <c r="U1027" s="4">
        <f t="shared" si="175"/>
        <v>0</v>
      </c>
      <c r="V1027" s="4"/>
      <c r="W1027" s="4"/>
      <c r="X1027" s="4">
        <f t="shared" si="176"/>
        <v>0</v>
      </c>
      <c r="Y1027" s="4"/>
      <c r="Z1027" s="4"/>
      <c r="AA1027" s="4">
        <f>C1027+I1027-L1027-O1027-U1027-X1027-R1027</f>
        <v>0</v>
      </c>
      <c r="AB1027" s="7">
        <v>45440</v>
      </c>
    </row>
    <row r="1028" spans="1:28" ht="15.75" hidden="1" x14ac:dyDescent="0.25">
      <c r="A1028" s="29">
        <v>45436</v>
      </c>
      <c r="B1028" s="72" t="s">
        <v>211</v>
      </c>
      <c r="C1028" s="25"/>
      <c r="D1028" s="25" t="s">
        <v>52</v>
      </c>
      <c r="E1028" s="25" t="s">
        <v>348</v>
      </c>
      <c r="F1028" s="25">
        <v>200</v>
      </c>
      <c r="G1028" s="25" t="s">
        <v>34</v>
      </c>
      <c r="H1028" s="25">
        <v>1150</v>
      </c>
      <c r="I1028" s="11">
        <f t="shared" si="171"/>
        <v>230000</v>
      </c>
      <c r="J1028" s="31" t="s">
        <v>312</v>
      </c>
      <c r="K1028" s="11" t="s">
        <v>1492</v>
      </c>
      <c r="L1028" s="4">
        <f t="shared" si="172"/>
        <v>0</v>
      </c>
      <c r="M1028" s="4"/>
      <c r="N1028" s="4"/>
      <c r="O1028" s="4">
        <f t="shared" si="173"/>
        <v>230000</v>
      </c>
      <c r="P1028" s="4">
        <v>230000</v>
      </c>
      <c r="Q1028" s="4"/>
      <c r="R1028" s="4">
        <f t="shared" si="174"/>
        <v>0</v>
      </c>
      <c r="S1028" s="4"/>
      <c r="T1028" s="4"/>
      <c r="U1028" s="4">
        <f t="shared" si="175"/>
        <v>0</v>
      </c>
      <c r="V1028" s="4"/>
      <c r="W1028" s="4"/>
      <c r="X1028" s="4">
        <f t="shared" si="176"/>
        <v>0</v>
      </c>
      <c r="Y1028" s="4"/>
      <c r="Z1028" s="4"/>
      <c r="AA1028" s="4">
        <f>C1028+I1028-L1028-O1028-U1028-X1028-R1028</f>
        <v>0</v>
      </c>
      <c r="AB1028" s="7">
        <v>45440</v>
      </c>
    </row>
    <row r="1029" spans="1:28" ht="15.75" hidden="1" x14ac:dyDescent="0.25">
      <c r="A1029" s="29">
        <v>45436</v>
      </c>
      <c r="B1029" s="72" t="s">
        <v>708</v>
      </c>
      <c r="C1029" s="25"/>
      <c r="D1029" s="25" t="s">
        <v>46</v>
      </c>
      <c r="E1029" s="25" t="s">
        <v>127</v>
      </c>
      <c r="F1029" s="25">
        <v>2</v>
      </c>
      <c r="G1029" s="25" t="s">
        <v>39</v>
      </c>
      <c r="H1029" s="25">
        <v>65000</v>
      </c>
      <c r="I1029" s="11">
        <f t="shared" si="171"/>
        <v>130000</v>
      </c>
      <c r="J1029" s="31" t="s">
        <v>324</v>
      </c>
      <c r="K1029" s="11"/>
      <c r="L1029" s="4">
        <f t="shared" si="172"/>
        <v>130000</v>
      </c>
      <c r="M1029" s="4">
        <v>130000</v>
      </c>
      <c r="N1029" s="4"/>
      <c r="O1029" s="4">
        <f t="shared" si="173"/>
        <v>0</v>
      </c>
      <c r="P1029" s="4"/>
      <c r="Q1029" s="4"/>
      <c r="R1029" s="4">
        <f t="shared" si="174"/>
        <v>0</v>
      </c>
      <c r="S1029" s="4"/>
      <c r="T1029" s="4"/>
      <c r="U1029" s="4">
        <f t="shared" si="175"/>
        <v>0</v>
      </c>
      <c r="V1029" s="4"/>
      <c r="W1029" s="4"/>
      <c r="X1029" s="4">
        <f t="shared" si="176"/>
        <v>0</v>
      </c>
      <c r="Y1029" s="4"/>
      <c r="Z1029" s="4"/>
      <c r="AA1029" s="4">
        <f>C1029+I1029-L1029-O1029-U1029-X1029-R1029</f>
        <v>0</v>
      </c>
      <c r="AB1029" s="7">
        <v>45436</v>
      </c>
    </row>
    <row r="1030" spans="1:28" ht="15.75" hidden="1" x14ac:dyDescent="0.25">
      <c r="A1030" s="29">
        <v>45436</v>
      </c>
      <c r="B1030" s="25" t="s">
        <v>357</v>
      </c>
      <c r="C1030" s="25"/>
      <c r="D1030" s="25" t="s">
        <v>46</v>
      </c>
      <c r="E1030" s="25" t="s">
        <v>454</v>
      </c>
      <c r="F1030" s="25">
        <v>2</v>
      </c>
      <c r="G1030" s="25" t="s">
        <v>125</v>
      </c>
      <c r="H1030" s="25">
        <v>55000</v>
      </c>
      <c r="I1030" s="11">
        <f t="shared" si="171"/>
        <v>110000</v>
      </c>
      <c r="J1030" s="31" t="s">
        <v>324</v>
      </c>
      <c r="K1030" s="11"/>
      <c r="L1030" s="4">
        <f t="shared" si="172"/>
        <v>110000</v>
      </c>
      <c r="M1030" s="4">
        <v>110000</v>
      </c>
      <c r="N1030" s="4"/>
      <c r="O1030" s="4">
        <f t="shared" si="173"/>
        <v>0</v>
      </c>
      <c r="P1030" s="4"/>
      <c r="Q1030" s="4"/>
      <c r="R1030" s="4">
        <f t="shared" si="174"/>
        <v>0</v>
      </c>
      <c r="S1030" s="4"/>
      <c r="T1030" s="4"/>
      <c r="U1030" s="4">
        <f t="shared" si="175"/>
        <v>0</v>
      </c>
      <c r="V1030" s="4"/>
      <c r="W1030" s="4"/>
      <c r="X1030" s="4">
        <f t="shared" si="176"/>
        <v>0</v>
      </c>
      <c r="Y1030" s="4"/>
      <c r="Z1030" s="4"/>
      <c r="AA1030" s="4">
        <f>C1030+I1030-L1030-O1030-U1030-X1030-R1030</f>
        <v>0</v>
      </c>
      <c r="AB1030" s="7">
        <v>45436</v>
      </c>
    </row>
    <row r="1031" spans="1:28" ht="15.75" hidden="1" x14ac:dyDescent="0.25">
      <c r="A1031" s="29">
        <v>45436</v>
      </c>
      <c r="B1031" s="72" t="s">
        <v>357</v>
      </c>
      <c r="C1031" s="25"/>
      <c r="D1031" s="25" t="s">
        <v>46</v>
      </c>
      <c r="E1031" s="25" t="s">
        <v>150</v>
      </c>
      <c r="F1031" s="25">
        <v>20</v>
      </c>
      <c r="G1031" s="25" t="s">
        <v>77</v>
      </c>
      <c r="H1031" s="25">
        <v>50000</v>
      </c>
      <c r="I1031" s="11">
        <f t="shared" si="171"/>
        <v>1000000</v>
      </c>
      <c r="J1031" s="31" t="s">
        <v>324</v>
      </c>
      <c r="K1031" s="11"/>
      <c r="L1031" s="4">
        <f t="shared" si="172"/>
        <v>1000000</v>
      </c>
      <c r="M1031" s="4">
        <v>1000000</v>
      </c>
      <c r="N1031" s="4"/>
      <c r="O1031" s="4">
        <f t="shared" si="173"/>
        <v>0</v>
      </c>
      <c r="P1031" s="4"/>
      <c r="Q1031" s="4"/>
      <c r="R1031" s="4">
        <f t="shared" si="174"/>
        <v>0</v>
      </c>
      <c r="S1031" s="4"/>
      <c r="T1031" s="4"/>
      <c r="U1031" s="4">
        <f t="shared" si="175"/>
        <v>0</v>
      </c>
      <c r="V1031" s="4"/>
      <c r="W1031" s="4"/>
      <c r="X1031" s="4">
        <f t="shared" si="176"/>
        <v>0</v>
      </c>
      <c r="Y1031" s="4"/>
      <c r="Z1031" s="4"/>
      <c r="AA1031" s="4">
        <f>C1031+I1031-L1031-O1031-U1031-X1031-R1031</f>
        <v>0</v>
      </c>
      <c r="AB1031" s="7">
        <v>45436</v>
      </c>
    </row>
    <row r="1032" spans="1:28" ht="15.75" hidden="1" x14ac:dyDescent="0.25">
      <c r="A1032" s="29">
        <v>45436</v>
      </c>
      <c r="B1032" s="25" t="s">
        <v>357</v>
      </c>
      <c r="C1032" s="25"/>
      <c r="D1032" s="25" t="s">
        <v>46</v>
      </c>
      <c r="E1032" s="25" t="s">
        <v>154</v>
      </c>
      <c r="F1032" s="25">
        <v>1000</v>
      </c>
      <c r="G1032" s="25" t="s">
        <v>34</v>
      </c>
      <c r="H1032" s="25">
        <v>1140</v>
      </c>
      <c r="I1032" s="11">
        <f t="shared" si="171"/>
        <v>1140000</v>
      </c>
      <c r="J1032" s="31" t="s">
        <v>324</v>
      </c>
      <c r="K1032" s="11"/>
      <c r="L1032" s="4">
        <f t="shared" si="172"/>
        <v>1140000</v>
      </c>
      <c r="M1032" s="4">
        <v>1140000</v>
      </c>
      <c r="N1032" s="4"/>
      <c r="O1032" s="4">
        <f t="shared" si="173"/>
        <v>0</v>
      </c>
      <c r="P1032" s="4"/>
      <c r="Q1032" s="4"/>
      <c r="R1032" s="4">
        <f t="shared" si="174"/>
        <v>0</v>
      </c>
      <c r="S1032" s="4"/>
      <c r="T1032" s="4"/>
      <c r="U1032" s="4">
        <f t="shared" si="175"/>
        <v>0</v>
      </c>
      <c r="V1032" s="4"/>
      <c r="W1032" s="4"/>
      <c r="X1032" s="4">
        <f t="shared" si="176"/>
        <v>0</v>
      </c>
      <c r="Y1032" s="4"/>
      <c r="Z1032" s="4"/>
      <c r="AA1032" s="4">
        <f>C1032+I1032-L1032-O1032-U1032-X1032-R1032</f>
        <v>0</v>
      </c>
      <c r="AB1032" s="7">
        <v>45436</v>
      </c>
    </row>
    <row r="1033" spans="1:28" ht="15.75" hidden="1" x14ac:dyDescent="0.25">
      <c r="A1033" s="29">
        <v>45436</v>
      </c>
      <c r="B1033" s="72" t="s">
        <v>357</v>
      </c>
      <c r="C1033" s="25"/>
      <c r="D1033" s="25" t="s">
        <v>46</v>
      </c>
      <c r="E1033" s="25" t="s">
        <v>129</v>
      </c>
      <c r="F1033" s="25">
        <v>8</v>
      </c>
      <c r="G1033" s="25" t="s">
        <v>77</v>
      </c>
      <c r="H1033" s="25">
        <v>65000</v>
      </c>
      <c r="I1033" s="11">
        <f t="shared" si="171"/>
        <v>520000</v>
      </c>
      <c r="J1033" s="31" t="s">
        <v>324</v>
      </c>
      <c r="K1033" s="11"/>
      <c r="L1033" s="4">
        <f t="shared" si="172"/>
        <v>520000</v>
      </c>
      <c r="M1033" s="4">
        <v>520000</v>
      </c>
      <c r="N1033" s="4"/>
      <c r="O1033" s="4">
        <f t="shared" si="173"/>
        <v>0</v>
      </c>
      <c r="P1033" s="4"/>
      <c r="Q1033" s="4"/>
      <c r="R1033" s="4">
        <f t="shared" si="174"/>
        <v>0</v>
      </c>
      <c r="S1033" s="4"/>
      <c r="T1033" s="4"/>
      <c r="U1033" s="4">
        <f t="shared" si="175"/>
        <v>0</v>
      </c>
      <c r="V1033" s="4"/>
      <c r="W1033" s="4"/>
      <c r="X1033" s="4">
        <f t="shared" si="176"/>
        <v>0</v>
      </c>
      <c r="Y1033" s="4"/>
      <c r="Z1033" s="4"/>
      <c r="AA1033" s="4">
        <f>C1033+I1033-L1033-O1033-U1033-X1033-R1033</f>
        <v>0</v>
      </c>
      <c r="AB1033" s="7">
        <v>45436</v>
      </c>
    </row>
    <row r="1034" spans="1:28" ht="15.75" hidden="1" x14ac:dyDescent="0.25">
      <c r="A1034" s="29">
        <v>45436</v>
      </c>
      <c r="B1034" s="25" t="s">
        <v>357</v>
      </c>
      <c r="C1034" s="25"/>
      <c r="D1034" s="25" t="s">
        <v>46</v>
      </c>
      <c r="E1034" s="25" t="s">
        <v>130</v>
      </c>
      <c r="F1034" s="25">
        <v>20</v>
      </c>
      <c r="G1034" s="25" t="s">
        <v>77</v>
      </c>
      <c r="H1034" s="25">
        <v>50000</v>
      </c>
      <c r="I1034" s="11">
        <f t="shared" si="171"/>
        <v>1000000</v>
      </c>
      <c r="J1034" s="31" t="s">
        <v>324</v>
      </c>
      <c r="K1034" s="11"/>
      <c r="L1034" s="4">
        <f t="shared" si="172"/>
        <v>1000000</v>
      </c>
      <c r="M1034" s="4">
        <v>1000000</v>
      </c>
      <c r="N1034" s="4"/>
      <c r="O1034" s="4">
        <f t="shared" si="173"/>
        <v>0</v>
      </c>
      <c r="P1034" s="4"/>
      <c r="Q1034" s="4"/>
      <c r="R1034" s="4">
        <f t="shared" si="174"/>
        <v>0</v>
      </c>
      <c r="S1034" s="4"/>
      <c r="T1034" s="4"/>
      <c r="U1034" s="4">
        <f t="shared" si="175"/>
        <v>0</v>
      </c>
      <c r="V1034" s="4"/>
      <c r="W1034" s="4"/>
      <c r="X1034" s="4">
        <f t="shared" si="176"/>
        <v>0</v>
      </c>
      <c r="Y1034" s="4"/>
      <c r="Z1034" s="4"/>
      <c r="AA1034" s="4">
        <f>C1034+I1034-L1034-O1034-U1034-X1034-R1034</f>
        <v>0</v>
      </c>
      <c r="AB1034" s="7">
        <v>45436</v>
      </c>
    </row>
    <row r="1035" spans="1:28" ht="15.75" hidden="1" x14ac:dyDescent="0.25">
      <c r="A1035" s="29">
        <v>45436</v>
      </c>
      <c r="B1035" s="72" t="s">
        <v>1274</v>
      </c>
      <c r="C1035" s="25"/>
      <c r="D1035" s="25" t="s">
        <v>52</v>
      </c>
      <c r="E1035" s="25" t="s">
        <v>69</v>
      </c>
      <c r="F1035" s="25">
        <v>25</v>
      </c>
      <c r="G1035" s="25" t="s">
        <v>39</v>
      </c>
      <c r="H1035" s="25">
        <v>180000</v>
      </c>
      <c r="I1035" s="11">
        <f t="shared" si="171"/>
        <v>4500000</v>
      </c>
      <c r="J1035" s="31" t="s">
        <v>324</v>
      </c>
      <c r="K1035" s="11"/>
      <c r="L1035" s="4">
        <f t="shared" si="172"/>
        <v>4500000</v>
      </c>
      <c r="M1035" s="4">
        <v>4500000</v>
      </c>
      <c r="N1035" s="4"/>
      <c r="O1035" s="4">
        <f t="shared" si="173"/>
        <v>0</v>
      </c>
      <c r="P1035" s="4"/>
      <c r="Q1035" s="4"/>
      <c r="R1035" s="4">
        <f t="shared" si="174"/>
        <v>0</v>
      </c>
      <c r="S1035" s="4"/>
      <c r="T1035" s="4"/>
      <c r="U1035" s="4">
        <f t="shared" si="175"/>
        <v>0</v>
      </c>
      <c r="V1035" s="4"/>
      <c r="W1035" s="4"/>
      <c r="X1035" s="4">
        <f t="shared" si="176"/>
        <v>0</v>
      </c>
      <c r="Y1035" s="4"/>
      <c r="Z1035" s="4"/>
      <c r="AA1035" s="4">
        <f>C1035+I1035-L1035-O1035-U1035-X1035-R1035</f>
        <v>0</v>
      </c>
      <c r="AB1035" s="7">
        <v>45439</v>
      </c>
    </row>
    <row r="1036" spans="1:28" ht="15.75" hidden="1" x14ac:dyDescent="0.25">
      <c r="A1036" s="29">
        <v>45436</v>
      </c>
      <c r="B1036" s="25" t="s">
        <v>221</v>
      </c>
      <c r="C1036" s="25"/>
      <c r="D1036" s="25" t="s">
        <v>46</v>
      </c>
      <c r="E1036" s="25" t="s">
        <v>177</v>
      </c>
      <c r="F1036" s="25">
        <v>300</v>
      </c>
      <c r="G1036" s="25" t="s">
        <v>34</v>
      </c>
      <c r="H1036" s="25">
        <v>76200</v>
      </c>
      <c r="I1036" s="11">
        <f t="shared" si="171"/>
        <v>22860000</v>
      </c>
      <c r="J1036" s="26" t="s">
        <v>28</v>
      </c>
      <c r="K1036" s="11"/>
      <c r="L1036" s="4">
        <f t="shared" si="172"/>
        <v>0</v>
      </c>
      <c r="M1036" s="4"/>
      <c r="N1036" s="4"/>
      <c r="O1036" s="4">
        <f t="shared" si="173"/>
        <v>0</v>
      </c>
      <c r="P1036" s="4"/>
      <c r="Q1036" s="4"/>
      <c r="R1036" s="4">
        <f t="shared" si="174"/>
        <v>0</v>
      </c>
      <c r="S1036" s="4"/>
      <c r="T1036" s="4"/>
      <c r="U1036" s="4">
        <f t="shared" si="175"/>
        <v>0</v>
      </c>
      <c r="V1036" s="4"/>
      <c r="W1036" s="4"/>
      <c r="X1036" s="4">
        <f t="shared" si="176"/>
        <v>0</v>
      </c>
      <c r="Y1036" s="4"/>
      <c r="Z1036" s="4"/>
      <c r="AA1036" s="4">
        <f>C1036+I1036-L1036-O1036-U1036-X1036-R1036</f>
        <v>22860000</v>
      </c>
      <c r="AB1036" s="7"/>
    </row>
    <row r="1037" spans="1:28" ht="15.75" hidden="1" x14ac:dyDescent="0.25">
      <c r="A1037" s="29">
        <v>45436</v>
      </c>
      <c r="B1037" s="72" t="s">
        <v>382</v>
      </c>
      <c r="C1037" s="25"/>
      <c r="D1037" s="25" t="s">
        <v>46</v>
      </c>
      <c r="E1037" s="25" t="s">
        <v>298</v>
      </c>
      <c r="F1037" s="25">
        <v>5200</v>
      </c>
      <c r="G1037" s="25" t="s">
        <v>34</v>
      </c>
      <c r="H1037" s="25">
        <v>3600</v>
      </c>
      <c r="I1037" s="11">
        <f t="shared" si="171"/>
        <v>18720000</v>
      </c>
      <c r="J1037" s="31" t="s">
        <v>324</v>
      </c>
      <c r="K1037" s="11"/>
      <c r="L1037" s="4">
        <f t="shared" si="172"/>
        <v>18720000</v>
      </c>
      <c r="M1037" s="4">
        <v>18720000</v>
      </c>
      <c r="N1037" s="4"/>
      <c r="O1037" s="4">
        <f t="shared" si="173"/>
        <v>0</v>
      </c>
      <c r="P1037" s="4"/>
      <c r="Q1037" s="4"/>
      <c r="R1037" s="4">
        <f t="shared" si="174"/>
        <v>0</v>
      </c>
      <c r="S1037" s="4"/>
      <c r="T1037" s="4"/>
      <c r="U1037" s="4">
        <f t="shared" si="175"/>
        <v>0</v>
      </c>
      <c r="V1037" s="4"/>
      <c r="W1037" s="4"/>
      <c r="X1037" s="4">
        <f t="shared" si="176"/>
        <v>0</v>
      </c>
      <c r="Y1037" s="4"/>
      <c r="Z1037" s="4"/>
      <c r="AA1037" s="4">
        <f>C1037+I1037-L1037-O1037-U1037-X1037-R1037</f>
        <v>0</v>
      </c>
      <c r="AB1037" s="7">
        <v>45439</v>
      </c>
    </row>
    <row r="1038" spans="1:28" ht="15.75" hidden="1" x14ac:dyDescent="0.25">
      <c r="A1038" s="29">
        <v>45436</v>
      </c>
      <c r="B1038" s="72" t="s">
        <v>311</v>
      </c>
      <c r="C1038" s="25"/>
      <c r="D1038" s="25" t="s">
        <v>46</v>
      </c>
      <c r="E1038" s="25" t="s">
        <v>47</v>
      </c>
      <c r="F1038" s="25">
        <v>2</v>
      </c>
      <c r="G1038" s="25" t="s">
        <v>48</v>
      </c>
      <c r="H1038" s="25">
        <v>150000</v>
      </c>
      <c r="I1038" s="11">
        <f t="shared" si="171"/>
        <v>300000</v>
      </c>
      <c r="J1038" s="31" t="s">
        <v>324</v>
      </c>
      <c r="K1038" s="11"/>
      <c r="L1038" s="4">
        <f t="shared" si="172"/>
        <v>300000</v>
      </c>
      <c r="M1038" s="4">
        <v>300000</v>
      </c>
      <c r="N1038" s="4"/>
      <c r="O1038" s="4">
        <f t="shared" si="173"/>
        <v>0</v>
      </c>
      <c r="P1038" s="4"/>
      <c r="Q1038" s="4"/>
      <c r="R1038" s="4">
        <f t="shared" si="174"/>
        <v>0</v>
      </c>
      <c r="S1038" s="4"/>
      <c r="T1038" s="4"/>
      <c r="U1038" s="4">
        <f t="shared" si="175"/>
        <v>0</v>
      </c>
      <c r="V1038" s="4"/>
      <c r="W1038" s="4"/>
      <c r="X1038" s="4">
        <f t="shared" si="176"/>
        <v>0</v>
      </c>
      <c r="Y1038" s="4"/>
      <c r="Z1038" s="4"/>
      <c r="AA1038" s="4">
        <f>C1038+I1038-L1038-O1038-U1038-X1038-R1038</f>
        <v>0</v>
      </c>
      <c r="AB1038" s="7">
        <v>45436</v>
      </c>
    </row>
    <row r="1039" spans="1:28" ht="15.75" hidden="1" x14ac:dyDescent="0.25">
      <c r="A1039" s="29">
        <v>45436</v>
      </c>
      <c r="B1039" s="72" t="s">
        <v>311</v>
      </c>
      <c r="C1039" s="25"/>
      <c r="D1039" s="25" t="s">
        <v>46</v>
      </c>
      <c r="E1039" s="25" t="s">
        <v>135</v>
      </c>
      <c r="F1039" s="25">
        <v>1</v>
      </c>
      <c r="G1039" s="25" t="s">
        <v>48</v>
      </c>
      <c r="H1039" s="25">
        <v>150000</v>
      </c>
      <c r="I1039" s="11">
        <f t="shared" si="171"/>
        <v>150000</v>
      </c>
      <c r="J1039" s="31" t="s">
        <v>324</v>
      </c>
      <c r="K1039" s="11"/>
      <c r="L1039" s="4">
        <f t="shared" si="172"/>
        <v>150000</v>
      </c>
      <c r="M1039" s="4">
        <v>150000</v>
      </c>
      <c r="N1039" s="4"/>
      <c r="O1039" s="4">
        <f t="shared" si="173"/>
        <v>0</v>
      </c>
      <c r="P1039" s="4"/>
      <c r="Q1039" s="4"/>
      <c r="R1039" s="4">
        <f t="shared" si="174"/>
        <v>0</v>
      </c>
      <c r="S1039" s="4"/>
      <c r="T1039" s="4"/>
      <c r="U1039" s="4">
        <f t="shared" si="175"/>
        <v>0</v>
      </c>
      <c r="V1039" s="4"/>
      <c r="W1039" s="4"/>
      <c r="X1039" s="4">
        <f t="shared" si="176"/>
        <v>0</v>
      </c>
      <c r="Y1039" s="4"/>
      <c r="Z1039" s="4"/>
      <c r="AA1039" s="4">
        <f>C1039+I1039-L1039-O1039-U1039-X1039-R1039</f>
        <v>0</v>
      </c>
      <c r="AB1039" s="7">
        <v>45436</v>
      </c>
    </row>
    <row r="1040" spans="1:28" ht="15.75" hidden="1" x14ac:dyDescent="0.25">
      <c r="A1040" s="29">
        <v>45436</v>
      </c>
      <c r="B1040" s="72" t="s">
        <v>311</v>
      </c>
      <c r="C1040" s="25"/>
      <c r="D1040" s="25" t="s">
        <v>46</v>
      </c>
      <c r="E1040" s="25" t="s">
        <v>208</v>
      </c>
      <c r="F1040" s="25">
        <v>1000</v>
      </c>
      <c r="G1040" s="25" t="s">
        <v>34</v>
      </c>
      <c r="H1040" s="25">
        <v>745</v>
      </c>
      <c r="I1040" s="11">
        <f t="shared" si="171"/>
        <v>745000</v>
      </c>
      <c r="J1040" s="31" t="s">
        <v>324</v>
      </c>
      <c r="K1040" s="11"/>
      <c r="L1040" s="4">
        <f t="shared" si="172"/>
        <v>745000</v>
      </c>
      <c r="M1040" s="4">
        <v>745000</v>
      </c>
      <c r="N1040" s="4"/>
      <c r="O1040" s="4">
        <f t="shared" si="173"/>
        <v>0</v>
      </c>
      <c r="P1040" s="4"/>
      <c r="Q1040" s="4"/>
      <c r="R1040" s="4">
        <f t="shared" si="174"/>
        <v>0</v>
      </c>
      <c r="S1040" s="4"/>
      <c r="T1040" s="4"/>
      <c r="U1040" s="4">
        <f t="shared" si="175"/>
        <v>0</v>
      </c>
      <c r="V1040" s="4"/>
      <c r="W1040" s="4"/>
      <c r="X1040" s="4">
        <f t="shared" si="176"/>
        <v>0</v>
      </c>
      <c r="Y1040" s="4"/>
      <c r="Z1040" s="4"/>
      <c r="AA1040" s="4">
        <f>C1040+I1040-L1040-O1040-U1040-X1040-R1040</f>
        <v>0</v>
      </c>
      <c r="AB1040" s="7">
        <v>45436</v>
      </c>
    </row>
    <row r="1041" spans="1:28" ht="15.75" hidden="1" x14ac:dyDescent="0.25">
      <c r="A1041" s="24">
        <v>45436</v>
      </c>
      <c r="B1041" s="25" t="s">
        <v>72</v>
      </c>
      <c r="C1041" s="25"/>
      <c r="D1041" s="25" t="s">
        <v>46</v>
      </c>
      <c r="E1041" s="25" t="s">
        <v>1481</v>
      </c>
      <c r="F1041" s="25">
        <v>599</v>
      </c>
      <c r="G1041" s="25" t="s">
        <v>39</v>
      </c>
      <c r="H1041" s="25">
        <v>14000</v>
      </c>
      <c r="I1041" s="11">
        <f t="shared" si="171"/>
        <v>8386000</v>
      </c>
      <c r="J1041" s="38" t="s">
        <v>78</v>
      </c>
      <c r="K1041" s="11"/>
      <c r="L1041" s="4">
        <f t="shared" si="172"/>
        <v>0</v>
      </c>
      <c r="M1041" s="4"/>
      <c r="N1041" s="4"/>
      <c r="O1041" s="4">
        <f t="shared" si="173"/>
        <v>5386000</v>
      </c>
      <c r="P1041" s="4">
        <v>5386000</v>
      </c>
      <c r="Q1041" s="4"/>
      <c r="R1041" s="4">
        <f t="shared" si="174"/>
        <v>0</v>
      </c>
      <c r="S1041" s="4"/>
      <c r="T1041" s="4"/>
      <c r="U1041" s="4">
        <f t="shared" si="175"/>
        <v>0</v>
      </c>
      <c r="V1041" s="4"/>
      <c r="W1041" s="4"/>
      <c r="X1041" s="4">
        <f t="shared" si="176"/>
        <v>0</v>
      </c>
      <c r="Y1041" s="4"/>
      <c r="Z1041" s="4"/>
      <c r="AA1041" s="4">
        <f>C1041+I1041-L1041-O1041-U1041-X1041-R1041</f>
        <v>3000000</v>
      </c>
      <c r="AB1041" s="7">
        <v>45436</v>
      </c>
    </row>
    <row r="1042" spans="1:28" ht="15.75" hidden="1" x14ac:dyDescent="0.25">
      <c r="A1042" s="29">
        <v>45436</v>
      </c>
      <c r="B1042" s="72" t="s">
        <v>1482</v>
      </c>
      <c r="C1042" s="25"/>
      <c r="D1042" s="25" t="s">
        <v>52</v>
      </c>
      <c r="E1042" s="25" t="s">
        <v>189</v>
      </c>
      <c r="F1042" s="25">
        <v>1</v>
      </c>
      <c r="G1042" s="25" t="s">
        <v>23</v>
      </c>
      <c r="H1042" s="25">
        <v>300000</v>
      </c>
      <c r="I1042" s="11">
        <f t="shared" si="171"/>
        <v>300000</v>
      </c>
      <c r="J1042" s="31" t="s">
        <v>324</v>
      </c>
      <c r="K1042" s="11"/>
      <c r="L1042" s="4">
        <f t="shared" si="172"/>
        <v>0</v>
      </c>
      <c r="M1042" s="4"/>
      <c r="N1042" s="4"/>
      <c r="O1042" s="4">
        <f t="shared" si="173"/>
        <v>0</v>
      </c>
      <c r="P1042" s="4"/>
      <c r="Q1042" s="4"/>
      <c r="R1042" s="4">
        <f t="shared" si="174"/>
        <v>0</v>
      </c>
      <c r="S1042" s="4"/>
      <c r="T1042" s="4"/>
      <c r="U1042" s="4">
        <f t="shared" si="175"/>
        <v>300000</v>
      </c>
      <c r="V1042" s="4">
        <v>300000</v>
      </c>
      <c r="W1042" s="4"/>
      <c r="X1042" s="4">
        <f t="shared" si="176"/>
        <v>0</v>
      </c>
      <c r="Y1042" s="4"/>
      <c r="Z1042" s="4"/>
      <c r="AA1042" s="4">
        <f>C1042+I1042-L1042-O1042-U1042-X1042-R1042</f>
        <v>0</v>
      </c>
      <c r="AB1042" s="7">
        <v>45437</v>
      </c>
    </row>
    <row r="1043" spans="1:28" ht="15.75" hidden="1" x14ac:dyDescent="0.25">
      <c r="A1043" s="29">
        <v>45436</v>
      </c>
      <c r="B1043" s="72" t="s">
        <v>211</v>
      </c>
      <c r="C1043" s="25"/>
      <c r="D1043" s="25" t="s">
        <v>52</v>
      </c>
      <c r="E1043" s="25" t="s">
        <v>50</v>
      </c>
      <c r="F1043" s="25">
        <v>100</v>
      </c>
      <c r="G1043" s="25" t="s">
        <v>34</v>
      </c>
      <c r="H1043" s="25">
        <v>3780</v>
      </c>
      <c r="I1043" s="11">
        <f t="shared" si="171"/>
        <v>378000</v>
      </c>
      <c r="J1043" s="31" t="s">
        <v>312</v>
      </c>
      <c r="K1043" s="11" t="s">
        <v>1493</v>
      </c>
      <c r="L1043" s="4">
        <f t="shared" si="172"/>
        <v>0</v>
      </c>
      <c r="M1043" s="4"/>
      <c r="N1043" s="4"/>
      <c r="O1043" s="4">
        <f t="shared" si="173"/>
        <v>378000</v>
      </c>
      <c r="P1043" s="4">
        <v>378000</v>
      </c>
      <c r="Q1043" s="4"/>
      <c r="R1043" s="4">
        <f t="shared" si="174"/>
        <v>0</v>
      </c>
      <c r="S1043" s="4"/>
      <c r="T1043" s="4"/>
      <c r="U1043" s="4">
        <f t="shared" si="175"/>
        <v>0</v>
      </c>
      <c r="V1043" s="4"/>
      <c r="W1043" s="4"/>
      <c r="X1043" s="4">
        <f t="shared" si="176"/>
        <v>0</v>
      </c>
      <c r="Y1043" s="4"/>
      <c r="Z1043" s="4"/>
      <c r="AA1043" s="4">
        <f>C1043+I1043-L1043-O1043-U1043-X1043-R1043</f>
        <v>0</v>
      </c>
      <c r="AB1043" s="7">
        <v>45439</v>
      </c>
    </row>
    <row r="1044" spans="1:28" ht="15.75" hidden="1" x14ac:dyDescent="0.25">
      <c r="A1044" s="24">
        <v>45436</v>
      </c>
      <c r="B1044" s="72" t="s">
        <v>211</v>
      </c>
      <c r="C1044" s="25"/>
      <c r="D1044" s="25" t="s">
        <v>52</v>
      </c>
      <c r="E1044" s="25" t="s">
        <v>534</v>
      </c>
      <c r="F1044" s="25">
        <v>375</v>
      </c>
      <c r="G1044" s="25" t="s">
        <v>34</v>
      </c>
      <c r="H1044" s="25">
        <v>3510</v>
      </c>
      <c r="I1044" s="11">
        <f t="shared" si="171"/>
        <v>1316250</v>
      </c>
      <c r="J1044" s="31" t="s">
        <v>312</v>
      </c>
      <c r="K1044" s="11" t="s">
        <v>1493</v>
      </c>
      <c r="L1044" s="4">
        <f t="shared" si="172"/>
        <v>0</v>
      </c>
      <c r="M1044" s="4"/>
      <c r="N1044" s="4"/>
      <c r="O1044" s="4">
        <f t="shared" si="173"/>
        <v>1316250</v>
      </c>
      <c r="P1044" s="4">
        <v>1316250</v>
      </c>
      <c r="Q1044" s="4"/>
      <c r="R1044" s="4">
        <f t="shared" si="174"/>
        <v>0</v>
      </c>
      <c r="S1044" s="4"/>
      <c r="T1044" s="4"/>
      <c r="U1044" s="4">
        <f t="shared" si="175"/>
        <v>0</v>
      </c>
      <c r="V1044" s="4"/>
      <c r="W1044" s="4"/>
      <c r="X1044" s="4">
        <f t="shared" si="176"/>
        <v>0</v>
      </c>
      <c r="Y1044" s="4"/>
      <c r="Z1044" s="4"/>
      <c r="AA1044" s="4">
        <f>C1044+I1044-L1044-O1044-U1044-X1044-R1044</f>
        <v>0</v>
      </c>
      <c r="AB1044" s="7">
        <v>45439</v>
      </c>
    </row>
    <row r="1045" spans="1:28" ht="15.75" hidden="1" x14ac:dyDescent="0.25">
      <c r="A1045" s="24">
        <v>45436</v>
      </c>
      <c r="B1045" s="72" t="s">
        <v>1483</v>
      </c>
      <c r="C1045" s="25"/>
      <c r="D1045" s="25" t="s">
        <v>46</v>
      </c>
      <c r="E1045" s="25" t="s">
        <v>135</v>
      </c>
      <c r="F1045" s="25">
        <v>1</v>
      </c>
      <c r="G1045" s="25" t="s">
        <v>48</v>
      </c>
      <c r="H1045" s="25">
        <v>150000</v>
      </c>
      <c r="I1045" s="11">
        <f t="shared" si="171"/>
        <v>150000</v>
      </c>
      <c r="J1045" s="31" t="s">
        <v>324</v>
      </c>
      <c r="K1045" s="11"/>
      <c r="L1045" s="4">
        <f t="shared" si="172"/>
        <v>0</v>
      </c>
      <c r="M1045" s="4"/>
      <c r="N1045" s="4"/>
      <c r="O1045" s="4">
        <f t="shared" si="173"/>
        <v>0</v>
      </c>
      <c r="P1045" s="4"/>
      <c r="Q1045" s="4"/>
      <c r="R1045" s="4">
        <f t="shared" si="174"/>
        <v>0</v>
      </c>
      <c r="S1045" s="4"/>
      <c r="T1045" s="4"/>
      <c r="U1045" s="4">
        <f t="shared" si="175"/>
        <v>150000</v>
      </c>
      <c r="V1045" s="4">
        <v>150000</v>
      </c>
      <c r="W1045" s="4"/>
      <c r="X1045" s="4">
        <f t="shared" si="176"/>
        <v>0</v>
      </c>
      <c r="Y1045" s="4"/>
      <c r="Z1045" s="4"/>
      <c r="AA1045" s="4">
        <f>C1045+I1045-L1045-O1045-U1045-X1045-R1045</f>
        <v>0</v>
      </c>
      <c r="AB1045" s="7">
        <v>45436</v>
      </c>
    </row>
    <row r="1046" spans="1:28" ht="15.75" hidden="1" x14ac:dyDescent="0.25">
      <c r="A1046" s="29">
        <v>45437</v>
      </c>
      <c r="B1046" s="73" t="s">
        <v>226</v>
      </c>
      <c r="C1046" s="27"/>
      <c r="D1046" s="27" t="s">
        <v>46</v>
      </c>
      <c r="E1046" s="27" t="s">
        <v>229</v>
      </c>
      <c r="F1046" s="27">
        <v>300</v>
      </c>
      <c r="G1046" s="27" t="s">
        <v>39</v>
      </c>
      <c r="H1046" s="27">
        <v>42000</v>
      </c>
      <c r="I1046" s="15">
        <f t="shared" ref="I1046:I1059" si="177">F1046*H1046</f>
        <v>12600000</v>
      </c>
      <c r="J1046" s="28" t="s">
        <v>28</v>
      </c>
      <c r="K1046" s="11"/>
      <c r="L1046" s="4">
        <f>M1046+N1046</f>
        <v>0</v>
      </c>
      <c r="M1046" s="4"/>
      <c r="N1046" s="4"/>
      <c r="O1046" s="4">
        <f>P1046+Q1046</f>
        <v>0</v>
      </c>
      <c r="P1046" s="4"/>
      <c r="Q1046" s="4"/>
      <c r="R1046" s="4">
        <f>S1046+T1046</f>
        <v>0</v>
      </c>
      <c r="S1046" s="4"/>
      <c r="T1046" s="4"/>
      <c r="U1046" s="4">
        <f>V1046+W1046</f>
        <v>0</v>
      </c>
      <c r="V1046" s="4"/>
      <c r="W1046" s="4"/>
      <c r="X1046" s="4">
        <f>Y1046+Z1046</f>
        <v>0</v>
      </c>
      <c r="Y1046" s="4"/>
      <c r="Z1046" s="4"/>
      <c r="AA1046" s="4">
        <f>C1046+I1046-L1046-O1046-U1046-X1046-R1046</f>
        <v>12600000</v>
      </c>
      <c r="AB1046" s="7"/>
    </row>
    <row r="1047" spans="1:28" ht="15.75" hidden="1" x14ac:dyDescent="0.25">
      <c r="A1047" s="29">
        <v>45437</v>
      </c>
      <c r="B1047" s="73" t="s">
        <v>226</v>
      </c>
      <c r="C1047" s="25"/>
      <c r="D1047" s="27" t="s">
        <v>46</v>
      </c>
      <c r="E1047" s="25" t="s">
        <v>424</v>
      </c>
      <c r="F1047" s="25">
        <v>30</v>
      </c>
      <c r="G1047" s="27" t="s">
        <v>39</v>
      </c>
      <c r="H1047" s="25">
        <v>54000</v>
      </c>
      <c r="I1047" s="11">
        <f t="shared" si="177"/>
        <v>1620000</v>
      </c>
      <c r="J1047" s="26" t="s">
        <v>28</v>
      </c>
      <c r="K1047" s="11"/>
      <c r="L1047" s="4">
        <f t="shared" ref="L1047:L1059" si="178">M1047+N1047</f>
        <v>0</v>
      </c>
      <c r="M1047" s="4"/>
      <c r="N1047" s="4"/>
      <c r="O1047" s="4">
        <f t="shared" ref="O1047:O1059" si="179">P1047+Q1047</f>
        <v>0</v>
      </c>
      <c r="P1047" s="4"/>
      <c r="Q1047" s="4"/>
      <c r="R1047" s="4">
        <f t="shared" ref="R1047:R1059" si="180">S1047+T1047</f>
        <v>0</v>
      </c>
      <c r="S1047" s="4"/>
      <c r="T1047" s="4"/>
      <c r="U1047" s="4">
        <f t="shared" ref="U1047:U1059" si="181">V1047+W1047</f>
        <v>0</v>
      </c>
      <c r="V1047" s="4"/>
      <c r="W1047" s="4"/>
      <c r="X1047" s="4">
        <f t="shared" ref="X1047:X1059" si="182">Y1047+Z1047</f>
        <v>0</v>
      </c>
      <c r="Y1047" s="4"/>
      <c r="Z1047" s="4"/>
      <c r="AA1047" s="4">
        <f>C1047+I1047-L1047-O1047-U1047-X1047-R1047</f>
        <v>1620000</v>
      </c>
      <c r="AB1047" s="7"/>
    </row>
    <row r="1048" spans="1:28" ht="15.75" hidden="1" x14ac:dyDescent="0.25">
      <c r="A1048" s="29">
        <v>45437</v>
      </c>
      <c r="B1048" s="72" t="s">
        <v>1039</v>
      </c>
      <c r="C1048" s="25"/>
      <c r="D1048" s="27" t="s">
        <v>46</v>
      </c>
      <c r="E1048" s="25" t="s">
        <v>129</v>
      </c>
      <c r="F1048" s="25">
        <v>6</v>
      </c>
      <c r="G1048" s="25" t="s">
        <v>77</v>
      </c>
      <c r="H1048" s="25">
        <v>65000</v>
      </c>
      <c r="I1048" s="11">
        <f t="shared" si="177"/>
        <v>390000</v>
      </c>
      <c r="J1048" s="31" t="s">
        <v>324</v>
      </c>
      <c r="K1048" s="11"/>
      <c r="L1048" s="4">
        <f t="shared" si="178"/>
        <v>0</v>
      </c>
      <c r="M1048" s="4"/>
      <c r="N1048" s="4"/>
      <c r="O1048" s="4">
        <f t="shared" si="179"/>
        <v>0</v>
      </c>
      <c r="P1048" s="4"/>
      <c r="Q1048" s="4"/>
      <c r="R1048" s="4">
        <f t="shared" si="180"/>
        <v>0</v>
      </c>
      <c r="S1048" s="4"/>
      <c r="T1048" s="4"/>
      <c r="U1048" s="4">
        <f t="shared" si="181"/>
        <v>390000</v>
      </c>
      <c r="V1048" s="4">
        <v>390000</v>
      </c>
      <c r="W1048" s="4"/>
      <c r="X1048" s="4">
        <f t="shared" si="182"/>
        <v>0</v>
      </c>
      <c r="Y1048" s="4"/>
      <c r="Z1048" s="4"/>
      <c r="AA1048" s="4">
        <f>C1048+I1048-L1048-O1048-U1048-X1048-R1048</f>
        <v>0</v>
      </c>
      <c r="AB1048" s="7"/>
    </row>
    <row r="1049" spans="1:28" ht="15.75" hidden="1" x14ac:dyDescent="0.25">
      <c r="A1049" s="29">
        <v>45437</v>
      </c>
      <c r="B1049" s="72" t="s">
        <v>248</v>
      </c>
      <c r="C1049" s="25"/>
      <c r="D1049" s="27" t="s">
        <v>46</v>
      </c>
      <c r="E1049" s="25" t="s">
        <v>249</v>
      </c>
      <c r="F1049" s="25">
        <v>10400</v>
      </c>
      <c r="G1049" s="25" t="s">
        <v>34</v>
      </c>
      <c r="H1049" s="25">
        <v>4300</v>
      </c>
      <c r="I1049" s="11">
        <f t="shared" si="177"/>
        <v>44720000</v>
      </c>
      <c r="J1049" s="40" t="s">
        <v>78</v>
      </c>
      <c r="K1049" s="11" t="s">
        <v>1503</v>
      </c>
      <c r="L1049" s="4">
        <f t="shared" si="178"/>
        <v>0</v>
      </c>
      <c r="M1049" s="4"/>
      <c r="N1049" s="4"/>
      <c r="O1049" s="4">
        <f t="shared" si="179"/>
        <v>43000000</v>
      </c>
      <c r="P1049" s="4">
        <f>21500000+21500000</f>
        <v>43000000</v>
      </c>
      <c r="Q1049" s="4"/>
      <c r="R1049" s="4">
        <f t="shared" si="180"/>
        <v>0</v>
      </c>
      <c r="S1049" s="4"/>
      <c r="T1049" s="4"/>
      <c r="U1049" s="4">
        <f t="shared" si="181"/>
        <v>0</v>
      </c>
      <c r="V1049" s="4"/>
      <c r="W1049" s="4"/>
      <c r="X1049" s="4">
        <f t="shared" si="182"/>
        <v>0</v>
      </c>
      <c r="Y1049" s="4"/>
      <c r="Z1049" s="4"/>
      <c r="AA1049" s="4">
        <f>C1049+I1049-L1049-O1049-U1049-X1049-R1049</f>
        <v>1720000</v>
      </c>
      <c r="AB1049" s="7">
        <v>45436</v>
      </c>
    </row>
    <row r="1050" spans="1:28" ht="15.75" hidden="1" x14ac:dyDescent="0.25">
      <c r="A1050" s="29">
        <v>45437</v>
      </c>
      <c r="B1050" s="25" t="s">
        <v>422</v>
      </c>
      <c r="C1050" s="25"/>
      <c r="D1050" s="25" t="s">
        <v>46</v>
      </c>
      <c r="E1050" s="25" t="s">
        <v>259</v>
      </c>
      <c r="F1050" s="25">
        <v>1000</v>
      </c>
      <c r="G1050" s="25" t="s">
        <v>34</v>
      </c>
      <c r="H1050" s="25">
        <v>885</v>
      </c>
      <c r="I1050" s="11">
        <f t="shared" si="177"/>
        <v>885000</v>
      </c>
      <c r="J1050" s="31" t="s">
        <v>324</v>
      </c>
      <c r="K1050" s="11"/>
      <c r="L1050" s="4">
        <f t="shared" si="178"/>
        <v>885000</v>
      </c>
      <c r="M1050" s="4">
        <v>885000</v>
      </c>
      <c r="N1050" s="4"/>
      <c r="O1050" s="4">
        <f t="shared" si="179"/>
        <v>0</v>
      </c>
      <c r="P1050" s="4"/>
      <c r="Q1050" s="4"/>
      <c r="R1050" s="4">
        <f t="shared" si="180"/>
        <v>0</v>
      </c>
      <c r="S1050" s="4"/>
      <c r="T1050" s="4"/>
      <c r="U1050" s="4">
        <f t="shared" si="181"/>
        <v>0</v>
      </c>
      <c r="V1050" s="4"/>
      <c r="W1050" s="4"/>
      <c r="X1050" s="4">
        <f t="shared" si="182"/>
        <v>0</v>
      </c>
      <c r="Y1050" s="4"/>
      <c r="Z1050" s="4"/>
      <c r="AA1050" s="4">
        <f>C1050+I1050-L1050-O1050-U1050-X1050-R1050</f>
        <v>0</v>
      </c>
      <c r="AB1050" s="7">
        <v>45442</v>
      </c>
    </row>
    <row r="1051" spans="1:28" ht="15.75" hidden="1" x14ac:dyDescent="0.25">
      <c r="A1051" s="29">
        <v>45437</v>
      </c>
      <c r="B1051" s="72" t="s">
        <v>1480</v>
      </c>
      <c r="C1051" s="25"/>
      <c r="D1051" s="25" t="s">
        <v>46</v>
      </c>
      <c r="E1051" s="25" t="s">
        <v>400</v>
      </c>
      <c r="F1051" s="25">
        <v>2.5</v>
      </c>
      <c r="G1051" s="25" t="s">
        <v>39</v>
      </c>
      <c r="H1051" s="25">
        <v>88000</v>
      </c>
      <c r="I1051" s="11">
        <f t="shared" si="177"/>
        <v>220000</v>
      </c>
      <c r="J1051" s="31" t="s">
        <v>324</v>
      </c>
      <c r="K1051" s="11"/>
      <c r="L1051" s="4">
        <f t="shared" si="178"/>
        <v>220000</v>
      </c>
      <c r="M1051" s="4">
        <v>220000</v>
      </c>
      <c r="N1051" s="4"/>
      <c r="O1051" s="4">
        <f t="shared" si="179"/>
        <v>0</v>
      </c>
      <c r="P1051" s="4"/>
      <c r="Q1051" s="4"/>
      <c r="R1051" s="4">
        <f t="shared" si="180"/>
        <v>0</v>
      </c>
      <c r="S1051" s="4"/>
      <c r="T1051" s="4"/>
      <c r="U1051" s="4">
        <f t="shared" si="181"/>
        <v>0</v>
      </c>
      <c r="V1051" s="4"/>
      <c r="W1051" s="4"/>
      <c r="X1051" s="4">
        <f t="shared" si="182"/>
        <v>0</v>
      </c>
      <c r="Y1051" s="4"/>
      <c r="Z1051" s="4"/>
      <c r="AA1051" s="4">
        <f>C1051+I1051-L1051-O1051-U1051-X1051-R1051</f>
        <v>0</v>
      </c>
      <c r="AB1051" s="7">
        <v>45437</v>
      </c>
    </row>
    <row r="1052" spans="1:28" ht="15.75" hidden="1" x14ac:dyDescent="0.25">
      <c r="A1052" s="29">
        <v>45437</v>
      </c>
      <c r="B1052" s="25" t="s">
        <v>1480</v>
      </c>
      <c r="C1052" s="25"/>
      <c r="D1052" s="25" t="s">
        <v>46</v>
      </c>
      <c r="E1052" s="25" t="s">
        <v>426</v>
      </c>
      <c r="F1052" s="25">
        <v>1</v>
      </c>
      <c r="G1052" s="25" t="s">
        <v>27</v>
      </c>
      <c r="H1052" s="25">
        <v>250000</v>
      </c>
      <c r="I1052" s="11">
        <f t="shared" si="177"/>
        <v>250000</v>
      </c>
      <c r="J1052" s="31" t="s">
        <v>324</v>
      </c>
      <c r="K1052" s="11"/>
      <c r="L1052" s="4">
        <f t="shared" si="178"/>
        <v>250000</v>
      </c>
      <c r="M1052" s="4">
        <v>250000</v>
      </c>
      <c r="N1052" s="4"/>
      <c r="O1052" s="4">
        <f t="shared" si="179"/>
        <v>0</v>
      </c>
      <c r="P1052" s="4"/>
      <c r="Q1052" s="4"/>
      <c r="R1052" s="4">
        <f t="shared" si="180"/>
        <v>0</v>
      </c>
      <c r="S1052" s="4"/>
      <c r="T1052" s="4"/>
      <c r="U1052" s="4">
        <f t="shared" si="181"/>
        <v>0</v>
      </c>
      <c r="V1052" s="4"/>
      <c r="W1052" s="4"/>
      <c r="X1052" s="4">
        <f t="shared" si="182"/>
        <v>0</v>
      </c>
      <c r="Y1052" s="4"/>
      <c r="Z1052" s="4"/>
      <c r="AA1052" s="4">
        <f>C1052+I1052-L1052-O1052-U1052-X1052-R1052</f>
        <v>0</v>
      </c>
      <c r="AB1052" s="7">
        <v>45438</v>
      </c>
    </row>
    <row r="1053" spans="1:28" ht="15.75" hidden="1" x14ac:dyDescent="0.25">
      <c r="A1053" s="29">
        <v>45437</v>
      </c>
      <c r="B1053" s="25" t="s">
        <v>1480</v>
      </c>
      <c r="C1053" s="25"/>
      <c r="D1053" s="25" t="s">
        <v>46</v>
      </c>
      <c r="E1053" s="25" t="s">
        <v>454</v>
      </c>
      <c r="F1053" s="25">
        <v>2</v>
      </c>
      <c r="G1053" s="25" t="s">
        <v>125</v>
      </c>
      <c r="H1053" s="25">
        <v>55000</v>
      </c>
      <c r="I1053" s="11">
        <f t="shared" si="177"/>
        <v>110000</v>
      </c>
      <c r="J1053" s="31" t="s">
        <v>324</v>
      </c>
      <c r="K1053" s="11"/>
      <c r="L1053" s="4">
        <f t="shared" si="178"/>
        <v>110000</v>
      </c>
      <c r="M1053" s="4">
        <v>110000</v>
      </c>
      <c r="N1053" s="4"/>
      <c r="O1053" s="4">
        <f t="shared" si="179"/>
        <v>0</v>
      </c>
      <c r="P1053" s="4"/>
      <c r="Q1053" s="4"/>
      <c r="R1053" s="4">
        <f t="shared" si="180"/>
        <v>0</v>
      </c>
      <c r="S1053" s="4"/>
      <c r="T1053" s="4"/>
      <c r="U1053" s="4">
        <f t="shared" si="181"/>
        <v>0</v>
      </c>
      <c r="V1053" s="4"/>
      <c r="W1053" s="4"/>
      <c r="X1053" s="4">
        <f t="shared" si="182"/>
        <v>0</v>
      </c>
      <c r="Y1053" s="4"/>
      <c r="Z1053" s="4"/>
      <c r="AA1053" s="4">
        <f>C1053+I1053-L1053-O1053-U1053-X1053-R1053</f>
        <v>0</v>
      </c>
      <c r="AB1053" s="7">
        <v>45439</v>
      </c>
    </row>
    <row r="1054" spans="1:28" ht="15.75" hidden="1" x14ac:dyDescent="0.25">
      <c r="A1054" s="29">
        <v>45437</v>
      </c>
      <c r="B1054" s="72" t="s">
        <v>107</v>
      </c>
      <c r="C1054" s="25"/>
      <c r="D1054" s="25" t="s">
        <v>46</v>
      </c>
      <c r="E1054" s="25" t="s">
        <v>165</v>
      </c>
      <c r="F1054" s="25">
        <v>1</v>
      </c>
      <c r="G1054" s="25" t="s">
        <v>303</v>
      </c>
      <c r="H1054" s="25">
        <v>1200000</v>
      </c>
      <c r="I1054" s="11">
        <f t="shared" si="177"/>
        <v>1200000</v>
      </c>
      <c r="J1054" s="31" t="s">
        <v>324</v>
      </c>
      <c r="K1054" s="11"/>
      <c r="L1054" s="4">
        <f t="shared" si="178"/>
        <v>0</v>
      </c>
      <c r="M1054" s="4"/>
      <c r="N1054" s="4"/>
      <c r="O1054" s="4">
        <f t="shared" si="179"/>
        <v>0</v>
      </c>
      <c r="P1054" s="4"/>
      <c r="Q1054" s="4"/>
      <c r="R1054" s="4">
        <f t="shared" si="180"/>
        <v>0</v>
      </c>
      <c r="S1054" s="4"/>
      <c r="T1054" s="4"/>
      <c r="U1054" s="4">
        <f t="shared" si="181"/>
        <v>1200000</v>
      </c>
      <c r="V1054" s="4">
        <v>1200000</v>
      </c>
      <c r="W1054" s="4"/>
      <c r="X1054" s="4">
        <f t="shared" si="182"/>
        <v>0</v>
      </c>
      <c r="Y1054" s="4"/>
      <c r="Z1054" s="4"/>
      <c r="AA1054" s="4">
        <f>C1054+I1054-L1054-O1054-U1054-X1054-R1054</f>
        <v>0</v>
      </c>
      <c r="AB1054" s="7">
        <v>45437</v>
      </c>
    </row>
    <row r="1055" spans="1:28" ht="15.75" hidden="1" x14ac:dyDescent="0.25">
      <c r="A1055" s="29">
        <v>45437</v>
      </c>
      <c r="B1055" s="72" t="s">
        <v>90</v>
      </c>
      <c r="C1055" s="25"/>
      <c r="D1055" s="25" t="s">
        <v>46</v>
      </c>
      <c r="E1055" s="25" t="s">
        <v>208</v>
      </c>
      <c r="F1055" s="25">
        <v>29000</v>
      </c>
      <c r="G1055" s="25" t="s">
        <v>34</v>
      </c>
      <c r="H1055" s="25">
        <v>810</v>
      </c>
      <c r="I1055" s="11">
        <f t="shared" si="177"/>
        <v>23490000</v>
      </c>
      <c r="J1055" s="26" t="s">
        <v>28</v>
      </c>
      <c r="K1055" s="11"/>
      <c r="L1055" s="4">
        <f t="shared" si="178"/>
        <v>0</v>
      </c>
      <c r="M1055" s="4"/>
      <c r="N1055" s="4"/>
      <c r="O1055" s="4">
        <f t="shared" si="179"/>
        <v>0</v>
      </c>
      <c r="P1055" s="4"/>
      <c r="Q1055" s="4"/>
      <c r="R1055" s="4">
        <f t="shared" si="180"/>
        <v>0</v>
      </c>
      <c r="S1055" s="4"/>
      <c r="T1055" s="4"/>
      <c r="U1055" s="4">
        <f t="shared" si="181"/>
        <v>0</v>
      </c>
      <c r="V1055" s="4"/>
      <c r="W1055" s="4"/>
      <c r="X1055" s="4">
        <f t="shared" si="182"/>
        <v>0</v>
      </c>
      <c r="Y1055" s="4"/>
      <c r="Z1055" s="4"/>
      <c r="AA1055" s="4">
        <f>C1055+I1055-L1055-O1055-U1055-X1055-R1055</f>
        <v>23490000</v>
      </c>
      <c r="AB1055" s="7"/>
    </row>
    <row r="1056" spans="1:28" ht="15.75" hidden="1" x14ac:dyDescent="0.25">
      <c r="A1056" s="29">
        <v>45437</v>
      </c>
      <c r="B1056" s="72" t="s">
        <v>90</v>
      </c>
      <c r="C1056" s="25"/>
      <c r="D1056" s="25" t="s">
        <v>46</v>
      </c>
      <c r="E1056" s="25" t="s">
        <v>1095</v>
      </c>
      <c r="F1056" s="25">
        <v>9500</v>
      </c>
      <c r="G1056" s="25" t="s">
        <v>34</v>
      </c>
      <c r="H1056" s="25">
        <v>1300</v>
      </c>
      <c r="I1056" s="11">
        <f t="shared" si="177"/>
        <v>12350000</v>
      </c>
      <c r="J1056" s="26" t="s">
        <v>28</v>
      </c>
      <c r="K1056" s="11"/>
      <c r="L1056" s="4">
        <f t="shared" si="178"/>
        <v>0</v>
      </c>
      <c r="M1056" s="4"/>
      <c r="N1056" s="4"/>
      <c r="O1056" s="4">
        <f t="shared" si="179"/>
        <v>0</v>
      </c>
      <c r="P1056" s="4"/>
      <c r="Q1056" s="4"/>
      <c r="R1056" s="4">
        <f t="shared" si="180"/>
        <v>0</v>
      </c>
      <c r="S1056" s="4"/>
      <c r="T1056" s="4"/>
      <c r="U1056" s="4">
        <f t="shared" si="181"/>
        <v>0</v>
      </c>
      <c r="V1056" s="4"/>
      <c r="W1056" s="4"/>
      <c r="X1056" s="4">
        <f t="shared" si="182"/>
        <v>0</v>
      </c>
      <c r="Y1056" s="4"/>
      <c r="Z1056" s="4"/>
      <c r="AA1056" s="4">
        <f>C1056+I1056-L1056-O1056-U1056-X1056-R1056</f>
        <v>12350000</v>
      </c>
      <c r="AB1056" s="7"/>
    </row>
    <row r="1057" spans="1:28" ht="15.75" hidden="1" x14ac:dyDescent="0.25">
      <c r="A1057" s="24">
        <v>45437</v>
      </c>
      <c r="B1057" s="25" t="s">
        <v>99</v>
      </c>
      <c r="C1057" s="25"/>
      <c r="D1057" s="25"/>
      <c r="E1057" s="25" t="s">
        <v>100</v>
      </c>
      <c r="F1057" s="25">
        <v>86</v>
      </c>
      <c r="G1057" s="25" t="s">
        <v>39</v>
      </c>
      <c r="H1057" s="25"/>
      <c r="I1057" s="11">
        <f t="shared" si="177"/>
        <v>0</v>
      </c>
      <c r="J1057" s="26" t="s">
        <v>28</v>
      </c>
      <c r="K1057" s="11"/>
      <c r="L1057" s="4">
        <f t="shared" si="178"/>
        <v>0</v>
      </c>
      <c r="M1057" s="4"/>
      <c r="N1057" s="4"/>
      <c r="O1057" s="4">
        <f t="shared" si="179"/>
        <v>0</v>
      </c>
      <c r="P1057" s="4"/>
      <c r="Q1057" s="4"/>
      <c r="R1057" s="4">
        <f t="shared" si="180"/>
        <v>0</v>
      </c>
      <c r="S1057" s="4"/>
      <c r="T1057" s="4"/>
      <c r="U1057" s="4">
        <f t="shared" si="181"/>
        <v>0</v>
      </c>
      <c r="V1057" s="4"/>
      <c r="W1057" s="4"/>
      <c r="X1057" s="4">
        <f t="shared" si="182"/>
        <v>0</v>
      </c>
      <c r="Y1057" s="4"/>
      <c r="Z1057" s="4"/>
      <c r="AA1057" s="4">
        <f>C1057+I1057-L1057-O1057-U1057-X1057-R1057</f>
        <v>0</v>
      </c>
      <c r="AB1057" s="7"/>
    </row>
    <row r="1058" spans="1:28" ht="15.75" hidden="1" x14ac:dyDescent="0.25">
      <c r="A1058" s="29">
        <v>45437</v>
      </c>
      <c r="B1058" s="72" t="s">
        <v>1024</v>
      </c>
      <c r="C1058" s="25"/>
      <c r="D1058" s="25" t="s">
        <v>46</v>
      </c>
      <c r="E1058" s="25" t="s">
        <v>42</v>
      </c>
      <c r="F1058" s="25">
        <v>800</v>
      </c>
      <c r="G1058" s="25" t="s">
        <v>34</v>
      </c>
      <c r="H1058" s="25">
        <v>4000</v>
      </c>
      <c r="I1058" s="11">
        <f t="shared" si="177"/>
        <v>3200000</v>
      </c>
      <c r="J1058" s="31" t="s">
        <v>312</v>
      </c>
      <c r="K1058" s="11"/>
      <c r="L1058" s="4">
        <f t="shared" si="178"/>
        <v>0</v>
      </c>
      <c r="M1058" s="4"/>
      <c r="N1058" s="4"/>
      <c r="O1058" s="4">
        <f t="shared" si="179"/>
        <v>0</v>
      </c>
      <c r="P1058" s="4"/>
      <c r="Q1058" s="4"/>
      <c r="R1058" s="4">
        <f t="shared" si="180"/>
        <v>3200000</v>
      </c>
      <c r="S1058" s="4">
        <v>3200000</v>
      </c>
      <c r="T1058" s="4"/>
      <c r="U1058" s="4">
        <f t="shared" si="181"/>
        <v>0</v>
      </c>
      <c r="V1058" s="4"/>
      <c r="W1058" s="4"/>
      <c r="X1058" s="4">
        <f t="shared" si="182"/>
        <v>0</v>
      </c>
      <c r="Y1058" s="4"/>
      <c r="Z1058" s="4"/>
      <c r="AA1058" s="4">
        <f>C1058+I1058-L1058-O1058-U1058-X1058-R1058</f>
        <v>0</v>
      </c>
      <c r="AB1058" s="7">
        <v>45439</v>
      </c>
    </row>
    <row r="1059" spans="1:28" ht="15.75" hidden="1" x14ac:dyDescent="0.25">
      <c r="A1059" s="24">
        <v>45437</v>
      </c>
      <c r="B1059" s="25" t="s">
        <v>261</v>
      </c>
      <c r="C1059" s="25"/>
      <c r="D1059" s="25" t="s">
        <v>46</v>
      </c>
      <c r="E1059" s="25" t="s">
        <v>58</v>
      </c>
      <c r="F1059" s="25">
        <v>600</v>
      </c>
      <c r="G1059" s="25" t="s">
        <v>34</v>
      </c>
      <c r="H1059" s="25">
        <v>2000</v>
      </c>
      <c r="I1059" s="11">
        <f t="shared" si="177"/>
        <v>1200000</v>
      </c>
      <c r="J1059" s="31" t="s">
        <v>312</v>
      </c>
      <c r="K1059" s="11"/>
      <c r="L1059" s="4">
        <f t="shared" si="178"/>
        <v>0</v>
      </c>
      <c r="M1059" s="4"/>
      <c r="N1059" s="4"/>
      <c r="O1059" s="4">
        <f t="shared" si="179"/>
        <v>1200000</v>
      </c>
      <c r="P1059" s="4">
        <v>1200000</v>
      </c>
      <c r="Q1059" s="4"/>
      <c r="R1059" s="4">
        <f t="shared" si="180"/>
        <v>0</v>
      </c>
      <c r="S1059" s="4"/>
      <c r="T1059" s="4"/>
      <c r="U1059" s="4">
        <f t="shared" si="181"/>
        <v>0</v>
      </c>
      <c r="V1059" s="4"/>
      <c r="W1059" s="4"/>
      <c r="X1059" s="4">
        <f t="shared" si="182"/>
        <v>0</v>
      </c>
      <c r="Y1059" s="4"/>
      <c r="Z1059" s="4"/>
      <c r="AA1059" s="4">
        <f>C1059+I1059-L1059-O1059-U1059-X1059-R1059</f>
        <v>0</v>
      </c>
      <c r="AB1059" s="7">
        <v>45440</v>
      </c>
    </row>
    <row r="1060" spans="1:28" ht="15.75" hidden="1" x14ac:dyDescent="0.25">
      <c r="A1060" s="29">
        <v>45439</v>
      </c>
      <c r="B1060" s="73" t="s">
        <v>226</v>
      </c>
      <c r="C1060" s="27"/>
      <c r="D1060" s="27" t="s">
        <v>52</v>
      </c>
      <c r="E1060" s="27" t="s">
        <v>477</v>
      </c>
      <c r="F1060" s="27">
        <v>4</v>
      </c>
      <c r="G1060" s="27" t="s">
        <v>48</v>
      </c>
      <c r="H1060" s="27">
        <v>230000</v>
      </c>
      <c r="I1060" s="11">
        <f t="shared" ref="I1060:I1093" si="183">F1060*H1060</f>
        <v>920000</v>
      </c>
      <c r="J1060" s="28" t="s">
        <v>28</v>
      </c>
      <c r="K1060" s="11"/>
      <c r="L1060" s="4">
        <f t="shared" ref="L1060:L1093" si="184">M1060+N1060</f>
        <v>0</v>
      </c>
      <c r="M1060" s="4"/>
      <c r="N1060" s="4"/>
      <c r="O1060" s="4">
        <f t="shared" ref="O1060:O1093" si="185">P1060+Q1060</f>
        <v>0</v>
      </c>
      <c r="P1060" s="4"/>
      <c r="Q1060" s="4"/>
      <c r="R1060" s="4">
        <f t="shared" ref="R1060:R1093" si="186">S1060+T1060</f>
        <v>0</v>
      </c>
      <c r="S1060" s="4"/>
      <c r="T1060" s="4"/>
      <c r="U1060" s="4">
        <f t="shared" ref="U1060:U1093" si="187">V1060+W1060</f>
        <v>0</v>
      </c>
      <c r="V1060" s="4"/>
      <c r="W1060" s="4"/>
      <c r="X1060" s="4">
        <f t="shared" ref="X1060:X1093" si="188">Y1060+Z1060</f>
        <v>0</v>
      </c>
      <c r="Y1060" s="4"/>
      <c r="Z1060" s="4"/>
      <c r="AA1060" s="4">
        <f>C1060+I1060-L1060-O1060-U1060-X1060-R1060</f>
        <v>920000</v>
      </c>
      <c r="AB1060" s="7"/>
    </row>
    <row r="1061" spans="1:28" ht="15.75" hidden="1" x14ac:dyDescent="0.25">
      <c r="A1061" s="29">
        <v>45439</v>
      </c>
      <c r="B1061" s="72" t="s">
        <v>1485</v>
      </c>
      <c r="C1061" s="25"/>
      <c r="D1061" s="25" t="s">
        <v>46</v>
      </c>
      <c r="E1061" s="25" t="s">
        <v>301</v>
      </c>
      <c r="F1061" s="25">
        <v>1</v>
      </c>
      <c r="G1061" s="25" t="s">
        <v>48</v>
      </c>
      <c r="H1061" s="25">
        <v>170000</v>
      </c>
      <c r="I1061" s="11">
        <f t="shared" si="183"/>
        <v>170000</v>
      </c>
      <c r="J1061" s="26" t="s">
        <v>28</v>
      </c>
      <c r="K1061" s="11"/>
      <c r="L1061" s="4">
        <f t="shared" si="184"/>
        <v>0</v>
      </c>
      <c r="M1061" s="4"/>
      <c r="N1061" s="4"/>
      <c r="O1061" s="4">
        <f t="shared" si="185"/>
        <v>0</v>
      </c>
      <c r="P1061" s="4"/>
      <c r="Q1061" s="4"/>
      <c r="R1061" s="4">
        <f t="shared" si="186"/>
        <v>0</v>
      </c>
      <c r="S1061" s="4"/>
      <c r="T1061" s="4"/>
      <c r="U1061" s="4">
        <f t="shared" si="187"/>
        <v>0</v>
      </c>
      <c r="V1061" s="4"/>
      <c r="W1061" s="4"/>
      <c r="X1061" s="4">
        <f t="shared" si="188"/>
        <v>0</v>
      </c>
      <c r="Y1061" s="4"/>
      <c r="Z1061" s="4"/>
      <c r="AA1061" s="4">
        <f>C1061+I1061-L1061-O1061-U1061-X1061-R1061</f>
        <v>170000</v>
      </c>
      <c r="AB1061" s="7"/>
    </row>
    <row r="1062" spans="1:28" ht="15.75" hidden="1" x14ac:dyDescent="0.25">
      <c r="A1062" s="29">
        <v>45439</v>
      </c>
      <c r="B1062" s="72" t="s">
        <v>480</v>
      </c>
      <c r="C1062" s="25"/>
      <c r="D1062" s="25" t="s">
        <v>46</v>
      </c>
      <c r="E1062" s="25" t="s">
        <v>135</v>
      </c>
      <c r="F1062" s="25">
        <v>1</v>
      </c>
      <c r="G1062" s="25" t="s">
        <v>48</v>
      </c>
      <c r="H1062" s="25">
        <v>160000</v>
      </c>
      <c r="I1062" s="11">
        <f t="shared" si="183"/>
        <v>160000</v>
      </c>
      <c r="J1062" s="31" t="s">
        <v>324</v>
      </c>
      <c r="K1062" s="11"/>
      <c r="L1062" s="4">
        <f t="shared" si="184"/>
        <v>0</v>
      </c>
      <c r="M1062" s="4"/>
      <c r="N1062" s="4"/>
      <c r="O1062" s="4">
        <f t="shared" si="185"/>
        <v>0</v>
      </c>
      <c r="P1062" s="4"/>
      <c r="Q1062" s="4"/>
      <c r="R1062" s="4">
        <f t="shared" si="186"/>
        <v>0</v>
      </c>
      <c r="S1062" s="4"/>
      <c r="T1062" s="4"/>
      <c r="U1062" s="4">
        <f t="shared" si="187"/>
        <v>160000</v>
      </c>
      <c r="V1062" s="4">
        <v>160000</v>
      </c>
      <c r="W1062" s="4"/>
      <c r="X1062" s="4">
        <f t="shared" si="188"/>
        <v>0</v>
      </c>
      <c r="Y1062" s="4"/>
      <c r="Z1062" s="4"/>
      <c r="AA1062" s="4">
        <f>C1062+I1062-L1062-O1062-U1062-X1062-R1062</f>
        <v>0</v>
      </c>
      <c r="AB1062" s="7">
        <v>45439</v>
      </c>
    </row>
    <row r="1063" spans="1:28" ht="15.75" hidden="1" x14ac:dyDescent="0.25">
      <c r="A1063" s="29">
        <v>45439</v>
      </c>
      <c r="B1063" s="72" t="s">
        <v>330</v>
      </c>
      <c r="C1063" s="25"/>
      <c r="D1063" s="25" t="s">
        <v>46</v>
      </c>
      <c r="E1063" s="25" t="s">
        <v>58</v>
      </c>
      <c r="F1063" s="25">
        <v>400</v>
      </c>
      <c r="G1063" s="25" t="s">
        <v>34</v>
      </c>
      <c r="H1063" s="25">
        <v>2000</v>
      </c>
      <c r="I1063" s="11">
        <f t="shared" si="183"/>
        <v>800000</v>
      </c>
      <c r="J1063" s="32" t="s">
        <v>312</v>
      </c>
      <c r="K1063" s="11" t="s">
        <v>1491</v>
      </c>
      <c r="L1063" s="4">
        <f t="shared" si="184"/>
        <v>0</v>
      </c>
      <c r="M1063" s="4"/>
      <c r="N1063" s="4"/>
      <c r="O1063" s="4">
        <f t="shared" si="185"/>
        <v>800000</v>
      </c>
      <c r="P1063" s="4">
        <v>800000</v>
      </c>
      <c r="Q1063" s="4"/>
      <c r="R1063" s="4">
        <f t="shared" si="186"/>
        <v>0</v>
      </c>
      <c r="S1063" s="4"/>
      <c r="T1063" s="4"/>
      <c r="U1063" s="4">
        <f t="shared" si="187"/>
        <v>0</v>
      </c>
      <c r="V1063" s="4"/>
      <c r="W1063" s="4"/>
      <c r="X1063" s="4">
        <f t="shared" si="188"/>
        <v>0</v>
      </c>
      <c r="Y1063" s="4"/>
      <c r="Z1063" s="4"/>
      <c r="AA1063" s="4">
        <f>C1063+I1063-L1063-O1063-U1063-X1063-R1063</f>
        <v>0</v>
      </c>
      <c r="AB1063" s="7">
        <v>45439</v>
      </c>
    </row>
    <row r="1064" spans="1:28" ht="15.75" hidden="1" x14ac:dyDescent="0.25">
      <c r="A1064" s="29">
        <v>45439</v>
      </c>
      <c r="B1064" s="25" t="s">
        <v>359</v>
      </c>
      <c r="C1064" s="25"/>
      <c r="D1064" s="25" t="s">
        <v>46</v>
      </c>
      <c r="E1064" s="25" t="s">
        <v>120</v>
      </c>
      <c r="F1064" s="25">
        <v>22.8</v>
      </c>
      <c r="G1064" s="25" t="s">
        <v>39</v>
      </c>
      <c r="H1064" s="25">
        <v>49000</v>
      </c>
      <c r="I1064" s="11">
        <f t="shared" si="183"/>
        <v>1117200</v>
      </c>
      <c r="J1064" s="26" t="s">
        <v>28</v>
      </c>
      <c r="K1064" s="11"/>
      <c r="L1064" s="4">
        <f t="shared" si="184"/>
        <v>0</v>
      </c>
      <c r="M1064" s="4"/>
      <c r="N1064" s="4"/>
      <c r="O1064" s="4">
        <f t="shared" si="185"/>
        <v>0</v>
      </c>
      <c r="P1064" s="4"/>
      <c r="Q1064" s="4"/>
      <c r="R1064" s="4">
        <f t="shared" si="186"/>
        <v>0</v>
      </c>
      <c r="S1064" s="4"/>
      <c r="T1064" s="4"/>
      <c r="U1064" s="4">
        <f t="shared" si="187"/>
        <v>0</v>
      </c>
      <c r="V1064" s="4"/>
      <c r="W1064" s="4"/>
      <c r="X1064" s="4">
        <f t="shared" si="188"/>
        <v>0</v>
      </c>
      <c r="Y1064" s="4"/>
      <c r="Z1064" s="4"/>
      <c r="AA1064" s="4">
        <f>C1064+I1064-L1064-O1064-U1064-X1064-R1064</f>
        <v>1117200</v>
      </c>
      <c r="AB1064" s="7"/>
    </row>
    <row r="1065" spans="1:28" ht="15.75" hidden="1" x14ac:dyDescent="0.25">
      <c r="A1065" s="29">
        <v>45439</v>
      </c>
      <c r="B1065" s="72" t="s">
        <v>765</v>
      </c>
      <c r="C1065" s="25"/>
      <c r="D1065" s="25" t="s">
        <v>46</v>
      </c>
      <c r="E1065" s="25" t="s">
        <v>148</v>
      </c>
      <c r="F1065" s="25">
        <v>2</v>
      </c>
      <c r="G1065" s="25" t="s">
        <v>23</v>
      </c>
      <c r="H1065" s="25">
        <v>400000</v>
      </c>
      <c r="I1065" s="11">
        <f t="shared" si="183"/>
        <v>800000</v>
      </c>
      <c r="J1065" s="31" t="s">
        <v>312</v>
      </c>
      <c r="K1065" s="11"/>
      <c r="L1065" s="4">
        <f t="shared" si="184"/>
        <v>0</v>
      </c>
      <c r="M1065" s="4"/>
      <c r="N1065" s="4"/>
      <c r="O1065" s="4">
        <f t="shared" si="185"/>
        <v>800000</v>
      </c>
      <c r="P1065" s="4">
        <v>800000</v>
      </c>
      <c r="Q1065" s="4"/>
      <c r="R1065" s="4">
        <f t="shared" si="186"/>
        <v>0</v>
      </c>
      <c r="S1065" s="4"/>
      <c r="T1065" s="4"/>
      <c r="U1065" s="4">
        <f t="shared" si="187"/>
        <v>0</v>
      </c>
      <c r="V1065" s="4"/>
      <c r="W1065" s="4"/>
      <c r="X1065" s="4">
        <f t="shared" si="188"/>
        <v>0</v>
      </c>
      <c r="Y1065" s="4"/>
      <c r="Z1065" s="4"/>
      <c r="AA1065" s="4">
        <f>C1065+I1065-L1065-O1065-U1065-X1065-R1065</f>
        <v>0</v>
      </c>
      <c r="AB1065" s="7">
        <v>45439</v>
      </c>
    </row>
    <row r="1066" spans="1:28" ht="15.75" hidden="1" x14ac:dyDescent="0.25">
      <c r="A1066" s="29">
        <v>45439</v>
      </c>
      <c r="B1066" s="72" t="s">
        <v>207</v>
      </c>
      <c r="C1066" s="25"/>
      <c r="D1066" s="25" t="s">
        <v>46</v>
      </c>
      <c r="E1066" s="25" t="s">
        <v>476</v>
      </c>
      <c r="F1066" s="25">
        <v>10</v>
      </c>
      <c r="G1066" s="25" t="s">
        <v>23</v>
      </c>
      <c r="H1066" s="25">
        <v>35000</v>
      </c>
      <c r="I1066" s="11">
        <f t="shared" si="183"/>
        <v>350000</v>
      </c>
      <c r="J1066" s="31" t="s">
        <v>312</v>
      </c>
      <c r="K1066" s="11" t="s">
        <v>1488</v>
      </c>
      <c r="L1066" s="4">
        <f t="shared" si="184"/>
        <v>0</v>
      </c>
      <c r="M1066" s="4"/>
      <c r="N1066" s="4"/>
      <c r="O1066" s="4">
        <f t="shared" si="185"/>
        <v>350000</v>
      </c>
      <c r="P1066" s="4">
        <v>350000</v>
      </c>
      <c r="Q1066" s="4"/>
      <c r="R1066" s="4">
        <f t="shared" si="186"/>
        <v>0</v>
      </c>
      <c r="S1066" s="4"/>
      <c r="T1066" s="4"/>
      <c r="U1066" s="4">
        <f t="shared" si="187"/>
        <v>0</v>
      </c>
      <c r="V1066" s="4"/>
      <c r="W1066" s="4"/>
      <c r="X1066" s="4">
        <f t="shared" si="188"/>
        <v>0</v>
      </c>
      <c r="Y1066" s="4"/>
      <c r="Z1066" s="4"/>
      <c r="AA1066" s="4">
        <f>C1066+I1066-L1066-O1066-U1066-X1066-R1066</f>
        <v>0</v>
      </c>
      <c r="AB1066" s="7">
        <v>45439</v>
      </c>
    </row>
    <row r="1067" spans="1:28" ht="15.75" hidden="1" x14ac:dyDescent="0.25">
      <c r="A1067" s="29">
        <v>45439</v>
      </c>
      <c r="B1067" s="72" t="s">
        <v>207</v>
      </c>
      <c r="C1067" s="25"/>
      <c r="D1067" s="25" t="s">
        <v>46</v>
      </c>
      <c r="E1067" s="25" t="s">
        <v>343</v>
      </c>
      <c r="F1067" s="25">
        <v>2</v>
      </c>
      <c r="G1067" s="25" t="s">
        <v>23</v>
      </c>
      <c r="H1067" s="25">
        <v>1200000</v>
      </c>
      <c r="I1067" s="11">
        <f t="shared" si="183"/>
        <v>2400000</v>
      </c>
      <c r="J1067" s="31" t="s">
        <v>312</v>
      </c>
      <c r="K1067" s="11" t="s">
        <v>1488</v>
      </c>
      <c r="L1067" s="4">
        <f t="shared" si="184"/>
        <v>0</v>
      </c>
      <c r="M1067" s="4"/>
      <c r="N1067" s="4"/>
      <c r="O1067" s="4">
        <f t="shared" si="185"/>
        <v>2400000</v>
      </c>
      <c r="P1067" s="4">
        <v>2400000</v>
      </c>
      <c r="Q1067" s="4"/>
      <c r="R1067" s="4">
        <f t="shared" si="186"/>
        <v>0</v>
      </c>
      <c r="S1067" s="4"/>
      <c r="T1067" s="4"/>
      <c r="U1067" s="4">
        <f t="shared" si="187"/>
        <v>0</v>
      </c>
      <c r="V1067" s="4"/>
      <c r="W1067" s="4"/>
      <c r="X1067" s="4">
        <f t="shared" si="188"/>
        <v>0</v>
      </c>
      <c r="Y1067" s="4"/>
      <c r="Z1067" s="4"/>
      <c r="AA1067" s="4">
        <f>C1067+I1067-L1067-O1067-U1067-X1067-R1067</f>
        <v>0</v>
      </c>
      <c r="AB1067" s="7">
        <v>45439</v>
      </c>
    </row>
    <row r="1068" spans="1:28" ht="15.75" hidden="1" x14ac:dyDescent="0.25">
      <c r="A1068" s="29">
        <v>45439</v>
      </c>
      <c r="B1068" s="72" t="s">
        <v>207</v>
      </c>
      <c r="C1068" s="25"/>
      <c r="D1068" s="25" t="s">
        <v>46</v>
      </c>
      <c r="E1068" s="25" t="s">
        <v>150</v>
      </c>
      <c r="F1068" s="25">
        <v>20</v>
      </c>
      <c r="G1068" s="25" t="s">
        <v>77</v>
      </c>
      <c r="H1068" s="25">
        <v>50000</v>
      </c>
      <c r="I1068" s="11">
        <f t="shared" si="183"/>
        <v>1000000</v>
      </c>
      <c r="J1068" s="31" t="s">
        <v>312</v>
      </c>
      <c r="K1068" s="11" t="s">
        <v>1488</v>
      </c>
      <c r="L1068" s="4">
        <f t="shared" si="184"/>
        <v>0</v>
      </c>
      <c r="M1068" s="4"/>
      <c r="N1068" s="4"/>
      <c r="O1068" s="4">
        <f t="shared" si="185"/>
        <v>1000000</v>
      </c>
      <c r="P1068" s="4">
        <v>1000000</v>
      </c>
      <c r="Q1068" s="4"/>
      <c r="R1068" s="4">
        <f t="shared" si="186"/>
        <v>0</v>
      </c>
      <c r="S1068" s="4"/>
      <c r="T1068" s="4"/>
      <c r="U1068" s="4">
        <f t="shared" si="187"/>
        <v>0</v>
      </c>
      <c r="V1068" s="4"/>
      <c r="W1068" s="4"/>
      <c r="X1068" s="4">
        <f t="shared" si="188"/>
        <v>0</v>
      </c>
      <c r="Y1068" s="4"/>
      <c r="Z1068" s="4"/>
      <c r="AA1068" s="4">
        <f>C1068+I1068-L1068-O1068-U1068-X1068-R1068</f>
        <v>0</v>
      </c>
      <c r="AB1068" s="7">
        <v>45439</v>
      </c>
    </row>
    <row r="1069" spans="1:28" ht="15.75" hidden="1" x14ac:dyDescent="0.25">
      <c r="A1069" s="29">
        <v>45439</v>
      </c>
      <c r="B1069" s="72" t="s">
        <v>73</v>
      </c>
      <c r="C1069" s="25"/>
      <c r="D1069" s="25" t="s">
        <v>46</v>
      </c>
      <c r="E1069" s="25" t="s">
        <v>534</v>
      </c>
      <c r="F1069" s="25">
        <v>250</v>
      </c>
      <c r="G1069" s="25" t="s">
        <v>34</v>
      </c>
      <c r="H1069" s="25">
        <v>3510</v>
      </c>
      <c r="I1069" s="11">
        <f t="shared" si="183"/>
        <v>877500</v>
      </c>
      <c r="J1069" s="31" t="s">
        <v>312</v>
      </c>
      <c r="K1069" s="11" t="s">
        <v>1494</v>
      </c>
      <c r="L1069" s="4">
        <f t="shared" si="184"/>
        <v>0</v>
      </c>
      <c r="M1069" s="4"/>
      <c r="N1069" s="4"/>
      <c r="O1069" s="4">
        <f t="shared" si="185"/>
        <v>877500</v>
      </c>
      <c r="P1069" s="4">
        <v>877500</v>
      </c>
      <c r="Q1069" s="4"/>
      <c r="R1069" s="4">
        <f t="shared" si="186"/>
        <v>0</v>
      </c>
      <c r="S1069" s="4"/>
      <c r="T1069" s="4"/>
      <c r="U1069" s="4">
        <f t="shared" si="187"/>
        <v>0</v>
      </c>
      <c r="V1069" s="4"/>
      <c r="W1069" s="4"/>
      <c r="X1069" s="4">
        <f t="shared" si="188"/>
        <v>0</v>
      </c>
      <c r="Y1069" s="4"/>
      <c r="Z1069" s="4"/>
      <c r="AA1069" s="4">
        <f>C1069+I1069-L1069-O1069-U1069-X1069-R1069</f>
        <v>0</v>
      </c>
      <c r="AB1069" s="7">
        <v>45439</v>
      </c>
    </row>
    <row r="1070" spans="1:28" ht="15.75" hidden="1" x14ac:dyDescent="0.25">
      <c r="A1070" s="29">
        <v>45439</v>
      </c>
      <c r="B1070" s="72" t="s">
        <v>209</v>
      </c>
      <c r="C1070" s="25"/>
      <c r="D1070" s="25" t="s">
        <v>52</v>
      </c>
      <c r="E1070" s="25" t="s">
        <v>290</v>
      </c>
      <c r="F1070" s="25">
        <v>125</v>
      </c>
      <c r="G1070" s="25" t="s">
        <v>34</v>
      </c>
      <c r="H1070" s="25">
        <v>2735</v>
      </c>
      <c r="I1070" s="11">
        <f t="shared" si="183"/>
        <v>341875</v>
      </c>
      <c r="J1070" s="31" t="s">
        <v>324</v>
      </c>
      <c r="K1070" s="11"/>
      <c r="L1070" s="4">
        <f t="shared" si="184"/>
        <v>0</v>
      </c>
      <c r="M1070" s="4"/>
      <c r="N1070" s="4"/>
      <c r="O1070" s="4">
        <f t="shared" si="185"/>
        <v>0</v>
      </c>
      <c r="P1070" s="4"/>
      <c r="Q1070" s="4"/>
      <c r="R1070" s="4">
        <f t="shared" si="186"/>
        <v>0</v>
      </c>
      <c r="S1070" s="4"/>
      <c r="T1070" s="4"/>
      <c r="U1070" s="4">
        <f t="shared" si="187"/>
        <v>341875</v>
      </c>
      <c r="V1070" s="4">
        <v>341875</v>
      </c>
      <c r="W1070" s="4"/>
      <c r="X1070" s="4">
        <f t="shared" si="188"/>
        <v>0</v>
      </c>
      <c r="Y1070" s="4"/>
      <c r="Z1070" s="4"/>
      <c r="AA1070" s="4">
        <f>C1070+I1070-L1070-O1070-U1070-X1070-R1070</f>
        <v>0</v>
      </c>
      <c r="AB1070" s="7">
        <v>45439</v>
      </c>
    </row>
    <row r="1071" spans="1:28" ht="15.75" hidden="1" x14ac:dyDescent="0.25">
      <c r="A1071" s="29">
        <v>45439</v>
      </c>
      <c r="B1071" s="25" t="s">
        <v>209</v>
      </c>
      <c r="C1071" s="25"/>
      <c r="D1071" s="25" t="s">
        <v>52</v>
      </c>
      <c r="E1071" s="25" t="s">
        <v>139</v>
      </c>
      <c r="F1071" s="25">
        <v>250</v>
      </c>
      <c r="G1071" s="25" t="s">
        <v>34</v>
      </c>
      <c r="H1071" s="25">
        <v>2340</v>
      </c>
      <c r="I1071" s="11">
        <f t="shared" si="183"/>
        <v>585000</v>
      </c>
      <c r="J1071" s="31" t="s">
        <v>324</v>
      </c>
      <c r="K1071" s="11"/>
      <c r="L1071" s="4">
        <f t="shared" si="184"/>
        <v>0</v>
      </c>
      <c r="M1071" s="4"/>
      <c r="N1071" s="4"/>
      <c r="O1071" s="4">
        <f t="shared" si="185"/>
        <v>0</v>
      </c>
      <c r="P1071" s="4"/>
      <c r="Q1071" s="4"/>
      <c r="R1071" s="4">
        <f t="shared" si="186"/>
        <v>0</v>
      </c>
      <c r="S1071" s="4"/>
      <c r="T1071" s="4"/>
      <c r="U1071" s="4">
        <f t="shared" si="187"/>
        <v>585000</v>
      </c>
      <c r="V1071" s="4">
        <v>585000</v>
      </c>
      <c r="W1071" s="4"/>
      <c r="X1071" s="4">
        <f t="shared" si="188"/>
        <v>0</v>
      </c>
      <c r="Y1071" s="4"/>
      <c r="Z1071" s="4"/>
      <c r="AA1071" s="4">
        <f>C1071+I1071-L1071-O1071-U1071-X1071-R1071</f>
        <v>0</v>
      </c>
      <c r="AB1071" s="7">
        <v>45439</v>
      </c>
    </row>
    <row r="1072" spans="1:28" ht="15.75" hidden="1" x14ac:dyDescent="0.25">
      <c r="A1072" s="29">
        <v>45439</v>
      </c>
      <c r="B1072" s="72" t="s">
        <v>209</v>
      </c>
      <c r="C1072" s="25"/>
      <c r="D1072" s="25" t="s">
        <v>52</v>
      </c>
      <c r="E1072" s="25" t="s">
        <v>151</v>
      </c>
      <c r="F1072" s="25">
        <v>250</v>
      </c>
      <c r="G1072" s="25" t="s">
        <v>34</v>
      </c>
      <c r="H1072" s="25">
        <v>1830</v>
      </c>
      <c r="I1072" s="11">
        <f t="shared" si="183"/>
        <v>457500</v>
      </c>
      <c r="J1072" s="31" t="s">
        <v>324</v>
      </c>
      <c r="K1072" s="11"/>
      <c r="L1072" s="4">
        <f t="shared" si="184"/>
        <v>0</v>
      </c>
      <c r="M1072" s="4"/>
      <c r="N1072" s="4"/>
      <c r="O1072" s="4">
        <f t="shared" si="185"/>
        <v>0</v>
      </c>
      <c r="P1072" s="4"/>
      <c r="Q1072" s="4"/>
      <c r="R1072" s="4">
        <f t="shared" si="186"/>
        <v>0</v>
      </c>
      <c r="S1072" s="4"/>
      <c r="T1072" s="4"/>
      <c r="U1072" s="4">
        <f t="shared" si="187"/>
        <v>457500</v>
      </c>
      <c r="V1072" s="4">
        <v>457500</v>
      </c>
      <c r="W1072" s="4"/>
      <c r="X1072" s="4">
        <f t="shared" si="188"/>
        <v>0</v>
      </c>
      <c r="Y1072" s="4"/>
      <c r="Z1072" s="4"/>
      <c r="AA1072" s="4">
        <f>C1072+I1072-L1072-O1072-U1072-X1072-R1072</f>
        <v>0</v>
      </c>
      <c r="AB1072" s="7">
        <v>45439</v>
      </c>
    </row>
    <row r="1073" spans="1:28" ht="15.75" hidden="1" x14ac:dyDescent="0.25">
      <c r="A1073" s="29">
        <v>45439</v>
      </c>
      <c r="B1073" s="25" t="s">
        <v>29</v>
      </c>
      <c r="C1073" s="25"/>
      <c r="D1073" s="25" t="s">
        <v>46</v>
      </c>
      <c r="E1073" s="25" t="s">
        <v>135</v>
      </c>
      <c r="F1073" s="25">
        <v>4</v>
      </c>
      <c r="G1073" s="25" t="s">
        <v>48</v>
      </c>
      <c r="H1073" s="25">
        <v>150000</v>
      </c>
      <c r="I1073" s="11">
        <f t="shared" si="183"/>
        <v>600000</v>
      </c>
      <c r="J1073" s="32" t="s">
        <v>324</v>
      </c>
      <c r="K1073" s="11"/>
      <c r="L1073" s="4">
        <f t="shared" si="184"/>
        <v>0</v>
      </c>
      <c r="M1073" s="4"/>
      <c r="N1073" s="4"/>
      <c r="O1073" s="4">
        <f t="shared" si="185"/>
        <v>0</v>
      </c>
      <c r="P1073" s="4"/>
      <c r="Q1073" s="4"/>
      <c r="R1073" s="4">
        <f t="shared" si="186"/>
        <v>0</v>
      </c>
      <c r="S1073" s="4"/>
      <c r="T1073" s="4"/>
      <c r="U1073" s="4">
        <f t="shared" si="187"/>
        <v>600000</v>
      </c>
      <c r="V1073" s="4">
        <v>600000</v>
      </c>
      <c r="W1073" s="4"/>
      <c r="X1073" s="4">
        <f t="shared" si="188"/>
        <v>0</v>
      </c>
      <c r="Y1073" s="4"/>
      <c r="Z1073" s="4"/>
      <c r="AA1073" s="4">
        <f>C1073+I1073-L1073-O1073-U1073-X1073-R1073</f>
        <v>0</v>
      </c>
      <c r="AB1073" s="7">
        <v>45440</v>
      </c>
    </row>
    <row r="1074" spans="1:28" ht="15.75" hidden="1" x14ac:dyDescent="0.25">
      <c r="A1074" s="29">
        <v>45439</v>
      </c>
      <c r="B1074" s="72" t="s">
        <v>373</v>
      </c>
      <c r="C1074" s="25"/>
      <c r="D1074" s="25" t="s">
        <v>46</v>
      </c>
      <c r="E1074" s="25" t="s">
        <v>681</v>
      </c>
      <c r="F1074" s="25">
        <v>2</v>
      </c>
      <c r="G1074" s="25" t="s">
        <v>48</v>
      </c>
      <c r="H1074" s="25">
        <v>230000</v>
      </c>
      <c r="I1074" s="11">
        <f t="shared" si="183"/>
        <v>460000</v>
      </c>
      <c r="J1074" s="31" t="s">
        <v>324</v>
      </c>
      <c r="K1074" s="11"/>
      <c r="L1074" s="4">
        <f t="shared" si="184"/>
        <v>460000</v>
      </c>
      <c r="M1074" s="4">
        <v>460000</v>
      </c>
      <c r="N1074" s="4"/>
      <c r="O1074" s="4">
        <f t="shared" si="185"/>
        <v>0</v>
      </c>
      <c r="P1074" s="4"/>
      <c r="Q1074" s="4"/>
      <c r="R1074" s="4">
        <f t="shared" si="186"/>
        <v>0</v>
      </c>
      <c r="S1074" s="4"/>
      <c r="T1074" s="4"/>
      <c r="U1074" s="4">
        <f t="shared" si="187"/>
        <v>0</v>
      </c>
      <c r="V1074" s="4"/>
      <c r="W1074" s="4"/>
      <c r="X1074" s="4">
        <f t="shared" si="188"/>
        <v>0</v>
      </c>
      <c r="Y1074" s="4"/>
      <c r="Z1074" s="4"/>
      <c r="AA1074" s="4">
        <f>C1074+I1074-L1074-O1074-U1074-X1074-R1074</f>
        <v>0</v>
      </c>
      <c r="AB1074" s="7">
        <v>45439</v>
      </c>
    </row>
    <row r="1075" spans="1:28" ht="15.75" hidden="1" x14ac:dyDescent="0.25">
      <c r="A1075" s="29">
        <v>45439</v>
      </c>
      <c r="B1075" s="25" t="s">
        <v>373</v>
      </c>
      <c r="C1075" s="25"/>
      <c r="D1075" s="25" t="s">
        <v>46</v>
      </c>
      <c r="E1075" s="25" t="s">
        <v>216</v>
      </c>
      <c r="F1075" s="25">
        <v>2</v>
      </c>
      <c r="G1075" s="25" t="s">
        <v>27</v>
      </c>
      <c r="H1075" s="25">
        <v>45000</v>
      </c>
      <c r="I1075" s="11">
        <f t="shared" si="183"/>
        <v>90000</v>
      </c>
      <c r="J1075" s="31" t="s">
        <v>324</v>
      </c>
      <c r="K1075" s="11"/>
      <c r="L1075" s="4">
        <f t="shared" si="184"/>
        <v>90000</v>
      </c>
      <c r="M1075" s="4">
        <v>90000</v>
      </c>
      <c r="N1075" s="4"/>
      <c r="O1075" s="4">
        <f t="shared" si="185"/>
        <v>0</v>
      </c>
      <c r="P1075" s="4"/>
      <c r="Q1075" s="4"/>
      <c r="R1075" s="4">
        <f t="shared" si="186"/>
        <v>0</v>
      </c>
      <c r="S1075" s="4"/>
      <c r="T1075" s="4"/>
      <c r="U1075" s="4">
        <f t="shared" si="187"/>
        <v>0</v>
      </c>
      <c r="V1075" s="4"/>
      <c r="W1075" s="4"/>
      <c r="X1075" s="4">
        <f t="shared" si="188"/>
        <v>0</v>
      </c>
      <c r="Y1075" s="4"/>
      <c r="Z1075" s="4"/>
      <c r="AA1075" s="4">
        <f>C1075+I1075-L1075-O1075-U1075-X1075-R1075</f>
        <v>0</v>
      </c>
      <c r="AB1075" s="7">
        <v>45439</v>
      </c>
    </row>
    <row r="1076" spans="1:28" ht="15.75" hidden="1" x14ac:dyDescent="0.25">
      <c r="A1076" s="29">
        <v>45439</v>
      </c>
      <c r="B1076" s="25" t="s">
        <v>99</v>
      </c>
      <c r="C1076" s="25"/>
      <c r="D1076" s="25"/>
      <c r="E1076" s="25" t="s">
        <v>120</v>
      </c>
      <c r="F1076" s="25">
        <v>22.9</v>
      </c>
      <c r="G1076" s="25" t="s">
        <v>39</v>
      </c>
      <c r="H1076" s="25"/>
      <c r="I1076" s="11">
        <f t="shared" si="183"/>
        <v>0</v>
      </c>
      <c r="J1076" s="26" t="s">
        <v>28</v>
      </c>
      <c r="K1076" s="11"/>
      <c r="L1076" s="4">
        <f t="shared" si="184"/>
        <v>0</v>
      </c>
      <c r="M1076" s="4"/>
      <c r="N1076" s="4"/>
      <c r="O1076" s="4">
        <f t="shared" si="185"/>
        <v>0</v>
      </c>
      <c r="P1076" s="4"/>
      <c r="Q1076" s="4"/>
      <c r="R1076" s="4">
        <f t="shared" si="186"/>
        <v>0</v>
      </c>
      <c r="S1076" s="4"/>
      <c r="T1076" s="4"/>
      <c r="U1076" s="4">
        <f t="shared" si="187"/>
        <v>0</v>
      </c>
      <c r="V1076" s="4"/>
      <c r="W1076" s="4"/>
      <c r="X1076" s="4">
        <f t="shared" si="188"/>
        <v>0</v>
      </c>
      <c r="Y1076" s="4"/>
      <c r="Z1076" s="4"/>
      <c r="AA1076" s="4">
        <f>C1076+I1076-L1076-O1076-U1076-X1076-R1076</f>
        <v>0</v>
      </c>
      <c r="AB1076" s="7"/>
    </row>
    <row r="1077" spans="1:28" ht="15.75" hidden="1" x14ac:dyDescent="0.25">
      <c r="A1077" s="29">
        <v>45439</v>
      </c>
      <c r="B1077" s="25" t="s">
        <v>99</v>
      </c>
      <c r="C1077" s="25"/>
      <c r="D1077" s="25"/>
      <c r="E1077" s="25" t="s">
        <v>120</v>
      </c>
      <c r="F1077" s="25">
        <v>25.3</v>
      </c>
      <c r="G1077" s="25" t="s">
        <v>39</v>
      </c>
      <c r="H1077" s="25"/>
      <c r="I1077" s="11">
        <f t="shared" si="183"/>
        <v>0</v>
      </c>
      <c r="J1077" s="26" t="s">
        <v>28</v>
      </c>
      <c r="K1077" s="11"/>
      <c r="L1077" s="4">
        <f t="shared" si="184"/>
        <v>0</v>
      </c>
      <c r="M1077" s="4"/>
      <c r="N1077" s="4"/>
      <c r="O1077" s="4">
        <f t="shared" si="185"/>
        <v>0</v>
      </c>
      <c r="P1077" s="4"/>
      <c r="Q1077" s="4"/>
      <c r="R1077" s="4">
        <f t="shared" si="186"/>
        <v>0</v>
      </c>
      <c r="S1077" s="4"/>
      <c r="T1077" s="4"/>
      <c r="U1077" s="4">
        <f t="shared" si="187"/>
        <v>0</v>
      </c>
      <c r="V1077" s="4"/>
      <c r="W1077" s="4"/>
      <c r="X1077" s="4">
        <f t="shared" si="188"/>
        <v>0</v>
      </c>
      <c r="Y1077" s="4"/>
      <c r="Z1077" s="4"/>
      <c r="AA1077" s="4">
        <f>C1077+I1077-L1077-O1077-U1077-X1077-R1077</f>
        <v>0</v>
      </c>
      <c r="AB1077" s="7"/>
    </row>
    <row r="1078" spans="1:28" ht="15.75" hidden="1" x14ac:dyDescent="0.25">
      <c r="A1078" s="29">
        <v>45439</v>
      </c>
      <c r="B1078" s="72" t="s">
        <v>134</v>
      </c>
      <c r="C1078" s="25"/>
      <c r="D1078" s="25" t="s">
        <v>46</v>
      </c>
      <c r="E1078" s="25" t="s">
        <v>95</v>
      </c>
      <c r="F1078" s="25">
        <v>500</v>
      </c>
      <c r="G1078" s="25" t="s">
        <v>34</v>
      </c>
      <c r="H1078" s="25">
        <v>1385</v>
      </c>
      <c r="I1078" s="11">
        <f t="shared" si="183"/>
        <v>692500</v>
      </c>
      <c r="J1078" s="26" t="s">
        <v>28</v>
      </c>
      <c r="K1078" s="11"/>
      <c r="L1078" s="4">
        <f t="shared" si="184"/>
        <v>0</v>
      </c>
      <c r="M1078" s="4"/>
      <c r="N1078" s="4"/>
      <c r="O1078" s="4">
        <f t="shared" si="185"/>
        <v>0</v>
      </c>
      <c r="P1078" s="4"/>
      <c r="Q1078" s="4"/>
      <c r="R1078" s="4">
        <f t="shared" si="186"/>
        <v>0</v>
      </c>
      <c r="S1078" s="4"/>
      <c r="T1078" s="4"/>
      <c r="U1078" s="4">
        <f t="shared" si="187"/>
        <v>0</v>
      </c>
      <c r="V1078" s="4"/>
      <c r="W1078" s="4"/>
      <c r="X1078" s="4">
        <f t="shared" si="188"/>
        <v>0</v>
      </c>
      <c r="Y1078" s="4"/>
      <c r="Z1078" s="4"/>
      <c r="AA1078" s="4">
        <f>C1078+I1078-L1078-O1078-U1078-X1078-R1078</f>
        <v>692500</v>
      </c>
      <c r="AB1078" s="7"/>
    </row>
    <row r="1079" spans="1:28" ht="15.75" hidden="1" x14ac:dyDescent="0.25">
      <c r="A1079" s="29">
        <v>45439</v>
      </c>
      <c r="B1079" s="72" t="s">
        <v>134</v>
      </c>
      <c r="C1079" s="25"/>
      <c r="D1079" s="25" t="s">
        <v>46</v>
      </c>
      <c r="E1079" s="25" t="s">
        <v>179</v>
      </c>
      <c r="F1079" s="25">
        <v>500</v>
      </c>
      <c r="G1079" s="25" t="s">
        <v>34</v>
      </c>
      <c r="H1079" s="25">
        <v>1510</v>
      </c>
      <c r="I1079" s="11">
        <f t="shared" si="183"/>
        <v>755000</v>
      </c>
      <c r="J1079" s="26" t="s">
        <v>28</v>
      </c>
      <c r="K1079" s="11"/>
      <c r="L1079" s="4">
        <f t="shared" si="184"/>
        <v>0</v>
      </c>
      <c r="M1079" s="4"/>
      <c r="N1079" s="4"/>
      <c r="O1079" s="4">
        <f t="shared" si="185"/>
        <v>0</v>
      </c>
      <c r="P1079" s="4"/>
      <c r="Q1079" s="4"/>
      <c r="R1079" s="4">
        <f t="shared" si="186"/>
        <v>0</v>
      </c>
      <c r="S1079" s="4"/>
      <c r="T1079" s="4"/>
      <c r="U1079" s="4">
        <f t="shared" si="187"/>
        <v>0</v>
      </c>
      <c r="V1079" s="4"/>
      <c r="W1079" s="4"/>
      <c r="X1079" s="4">
        <f t="shared" si="188"/>
        <v>0</v>
      </c>
      <c r="Y1079" s="4"/>
      <c r="Z1079" s="4"/>
      <c r="AA1079" s="4">
        <f>C1079+I1079-L1079-O1079-U1079-X1079-R1079</f>
        <v>755000</v>
      </c>
      <c r="AB1079" s="7"/>
    </row>
    <row r="1080" spans="1:28" ht="15.75" hidden="1" x14ac:dyDescent="0.25">
      <c r="A1080" s="29">
        <v>45439</v>
      </c>
      <c r="B1080" s="72" t="s">
        <v>134</v>
      </c>
      <c r="C1080" s="25"/>
      <c r="D1080" s="25" t="s">
        <v>46</v>
      </c>
      <c r="E1080" s="25" t="s">
        <v>42</v>
      </c>
      <c r="F1080" s="25">
        <v>700</v>
      </c>
      <c r="G1080" s="25" t="s">
        <v>34</v>
      </c>
      <c r="H1080" s="25">
        <v>4500</v>
      </c>
      <c r="I1080" s="11">
        <f t="shared" si="183"/>
        <v>3150000</v>
      </c>
      <c r="J1080" s="26" t="s">
        <v>28</v>
      </c>
      <c r="K1080" s="11"/>
      <c r="L1080" s="4">
        <f t="shared" si="184"/>
        <v>0</v>
      </c>
      <c r="M1080" s="4"/>
      <c r="N1080" s="4"/>
      <c r="O1080" s="4">
        <f t="shared" si="185"/>
        <v>0</v>
      </c>
      <c r="P1080" s="4"/>
      <c r="Q1080" s="4"/>
      <c r="R1080" s="4">
        <f t="shared" si="186"/>
        <v>0</v>
      </c>
      <c r="S1080" s="4"/>
      <c r="T1080" s="4"/>
      <c r="U1080" s="4">
        <f t="shared" si="187"/>
        <v>0</v>
      </c>
      <c r="V1080" s="4"/>
      <c r="W1080" s="4"/>
      <c r="X1080" s="4">
        <f t="shared" si="188"/>
        <v>0</v>
      </c>
      <c r="Y1080" s="4"/>
      <c r="Z1080" s="4"/>
      <c r="AA1080" s="4">
        <f>C1080+I1080-L1080-O1080-U1080-X1080-R1080</f>
        <v>3150000</v>
      </c>
      <c r="AB1080" s="7"/>
    </row>
    <row r="1081" spans="1:28" ht="15.75" hidden="1" x14ac:dyDescent="0.25">
      <c r="A1081" s="29">
        <v>45439</v>
      </c>
      <c r="B1081" s="72" t="s">
        <v>755</v>
      </c>
      <c r="C1081" s="25"/>
      <c r="D1081" s="25" t="s">
        <v>52</v>
      </c>
      <c r="E1081" s="25" t="s">
        <v>150</v>
      </c>
      <c r="F1081" s="25">
        <v>20</v>
      </c>
      <c r="G1081" s="25" t="s">
        <v>77</v>
      </c>
      <c r="H1081" s="25">
        <v>50000</v>
      </c>
      <c r="I1081" s="11">
        <f t="shared" si="183"/>
        <v>1000000</v>
      </c>
      <c r="J1081" s="31" t="s">
        <v>312</v>
      </c>
      <c r="K1081" s="11"/>
      <c r="L1081" s="4">
        <f t="shared" si="184"/>
        <v>0</v>
      </c>
      <c r="M1081" s="4"/>
      <c r="N1081" s="4"/>
      <c r="O1081" s="4">
        <f t="shared" si="185"/>
        <v>1000000</v>
      </c>
      <c r="P1081" s="4">
        <v>1000000</v>
      </c>
      <c r="Q1081" s="4"/>
      <c r="R1081" s="4">
        <f t="shared" si="186"/>
        <v>0</v>
      </c>
      <c r="S1081" s="4"/>
      <c r="T1081" s="4"/>
      <c r="U1081" s="4">
        <f t="shared" si="187"/>
        <v>0</v>
      </c>
      <c r="V1081" s="4"/>
      <c r="W1081" s="4"/>
      <c r="X1081" s="4">
        <f t="shared" si="188"/>
        <v>0</v>
      </c>
      <c r="Y1081" s="4"/>
      <c r="Z1081" s="4"/>
      <c r="AA1081" s="4">
        <f>C1081+I1081-L1081-O1081-U1081-X1081-R1081</f>
        <v>0</v>
      </c>
      <c r="AB1081" s="7">
        <v>45439</v>
      </c>
    </row>
    <row r="1082" spans="1:28" ht="15.75" hidden="1" x14ac:dyDescent="0.25">
      <c r="A1082" s="29">
        <v>45439</v>
      </c>
      <c r="B1082" s="72" t="s">
        <v>755</v>
      </c>
      <c r="C1082" s="25"/>
      <c r="D1082" s="25" t="s">
        <v>52</v>
      </c>
      <c r="E1082" s="25" t="s">
        <v>130</v>
      </c>
      <c r="F1082" s="25">
        <v>60</v>
      </c>
      <c r="G1082" s="25" t="s">
        <v>77</v>
      </c>
      <c r="H1082" s="25">
        <v>50000</v>
      </c>
      <c r="I1082" s="11">
        <f t="shared" si="183"/>
        <v>3000000</v>
      </c>
      <c r="J1082" s="31" t="s">
        <v>312</v>
      </c>
      <c r="K1082" s="11"/>
      <c r="L1082" s="4">
        <f t="shared" si="184"/>
        <v>0</v>
      </c>
      <c r="M1082" s="4"/>
      <c r="N1082" s="4"/>
      <c r="O1082" s="4">
        <f t="shared" si="185"/>
        <v>3000000</v>
      </c>
      <c r="P1082" s="4">
        <v>3000000</v>
      </c>
      <c r="Q1082" s="4"/>
      <c r="R1082" s="4">
        <f t="shared" si="186"/>
        <v>0</v>
      </c>
      <c r="S1082" s="4"/>
      <c r="T1082" s="4"/>
      <c r="U1082" s="4">
        <f t="shared" si="187"/>
        <v>0</v>
      </c>
      <c r="V1082" s="4"/>
      <c r="W1082" s="4"/>
      <c r="X1082" s="4">
        <f t="shared" si="188"/>
        <v>0</v>
      </c>
      <c r="Y1082" s="4"/>
      <c r="Z1082" s="4"/>
      <c r="AA1082" s="4">
        <f>C1082+I1082-L1082-O1082-U1082-X1082-R1082</f>
        <v>0</v>
      </c>
      <c r="AB1082" s="7">
        <v>45439</v>
      </c>
    </row>
    <row r="1083" spans="1:28" ht="15.75" hidden="1" x14ac:dyDescent="0.25">
      <c r="A1083" s="29">
        <v>45439</v>
      </c>
      <c r="B1083" s="72" t="s">
        <v>1486</v>
      </c>
      <c r="C1083" s="25"/>
      <c r="D1083" s="25" t="s">
        <v>46</v>
      </c>
      <c r="E1083" s="25" t="s">
        <v>63</v>
      </c>
      <c r="F1083" s="25">
        <v>16</v>
      </c>
      <c r="G1083" s="25" t="s">
        <v>48</v>
      </c>
      <c r="H1083" s="25">
        <v>450000</v>
      </c>
      <c r="I1083" s="11">
        <f t="shared" si="183"/>
        <v>7200000</v>
      </c>
      <c r="J1083" s="31" t="s">
        <v>312</v>
      </c>
      <c r="K1083" s="11" t="s">
        <v>1489</v>
      </c>
      <c r="L1083" s="4">
        <f t="shared" si="184"/>
        <v>0</v>
      </c>
      <c r="M1083" s="4"/>
      <c r="N1083" s="4"/>
      <c r="O1083" s="4">
        <f t="shared" si="185"/>
        <v>7200000</v>
      </c>
      <c r="P1083" s="4">
        <v>7200000</v>
      </c>
      <c r="Q1083" s="4"/>
      <c r="R1083" s="4">
        <f t="shared" si="186"/>
        <v>0</v>
      </c>
      <c r="S1083" s="4"/>
      <c r="T1083" s="4"/>
      <c r="U1083" s="4">
        <f t="shared" si="187"/>
        <v>0</v>
      </c>
      <c r="V1083" s="4"/>
      <c r="W1083" s="4"/>
      <c r="X1083" s="4">
        <f t="shared" si="188"/>
        <v>0</v>
      </c>
      <c r="Y1083" s="4"/>
      <c r="Z1083" s="4"/>
      <c r="AA1083" s="4">
        <f>C1083+I1083-L1083-O1083-U1083-X1083-R1083</f>
        <v>0</v>
      </c>
      <c r="AB1083" s="7">
        <v>45439</v>
      </c>
    </row>
    <row r="1084" spans="1:28" ht="15.75" hidden="1" x14ac:dyDescent="0.25">
      <c r="A1084" s="29">
        <v>45439</v>
      </c>
      <c r="B1084" s="72" t="s">
        <v>266</v>
      </c>
      <c r="C1084" s="25"/>
      <c r="D1084" s="25" t="s">
        <v>52</v>
      </c>
      <c r="E1084" s="25" t="s">
        <v>165</v>
      </c>
      <c r="F1084" s="25">
        <v>1</v>
      </c>
      <c r="G1084" s="25" t="s">
        <v>303</v>
      </c>
      <c r="H1084" s="25">
        <v>1200000</v>
      </c>
      <c r="I1084" s="11">
        <f t="shared" si="183"/>
        <v>1200000</v>
      </c>
      <c r="J1084" s="26" t="s">
        <v>28</v>
      </c>
      <c r="K1084" s="11"/>
      <c r="L1084" s="4">
        <f t="shared" si="184"/>
        <v>0</v>
      </c>
      <c r="M1084" s="4"/>
      <c r="N1084" s="4"/>
      <c r="O1084" s="4">
        <f t="shared" si="185"/>
        <v>0</v>
      </c>
      <c r="P1084" s="4"/>
      <c r="Q1084" s="4"/>
      <c r="R1084" s="4">
        <f t="shared" si="186"/>
        <v>0</v>
      </c>
      <c r="S1084" s="4"/>
      <c r="T1084" s="4"/>
      <c r="U1084" s="4">
        <f t="shared" si="187"/>
        <v>0</v>
      </c>
      <c r="V1084" s="4"/>
      <c r="W1084" s="4"/>
      <c r="X1084" s="4">
        <f t="shared" si="188"/>
        <v>0</v>
      </c>
      <c r="Y1084" s="4"/>
      <c r="Z1084" s="4"/>
      <c r="AA1084" s="4">
        <f>C1084+I1084-L1084-O1084-U1084-X1084-R1084</f>
        <v>1200000</v>
      </c>
      <c r="AB1084" s="7"/>
    </row>
    <row r="1085" spans="1:28" ht="15.75" hidden="1" x14ac:dyDescent="0.25">
      <c r="A1085" s="29">
        <v>45439</v>
      </c>
      <c r="B1085" s="72" t="s">
        <v>568</v>
      </c>
      <c r="C1085" s="25"/>
      <c r="D1085" s="25" t="s">
        <v>46</v>
      </c>
      <c r="E1085" s="25" t="s">
        <v>298</v>
      </c>
      <c r="F1085" s="25">
        <v>200</v>
      </c>
      <c r="G1085" s="25" t="s">
        <v>34</v>
      </c>
      <c r="H1085" s="25">
        <v>4000</v>
      </c>
      <c r="I1085" s="11">
        <f t="shared" si="183"/>
        <v>800000</v>
      </c>
      <c r="J1085" s="31" t="s">
        <v>324</v>
      </c>
      <c r="K1085" s="11"/>
      <c r="L1085" s="4">
        <f t="shared" si="184"/>
        <v>800000</v>
      </c>
      <c r="M1085" s="4">
        <v>800000</v>
      </c>
      <c r="N1085" s="4"/>
      <c r="O1085" s="4">
        <f t="shared" si="185"/>
        <v>0</v>
      </c>
      <c r="P1085" s="4"/>
      <c r="Q1085" s="4"/>
      <c r="R1085" s="4">
        <f t="shared" si="186"/>
        <v>0</v>
      </c>
      <c r="S1085" s="4"/>
      <c r="T1085" s="4"/>
      <c r="U1085" s="4">
        <f t="shared" si="187"/>
        <v>0</v>
      </c>
      <c r="V1085" s="4"/>
      <c r="W1085" s="4"/>
      <c r="X1085" s="4">
        <f t="shared" si="188"/>
        <v>0</v>
      </c>
      <c r="Y1085" s="4"/>
      <c r="Z1085" s="4"/>
      <c r="AA1085" s="4">
        <f>C1085+I1085-L1085-O1085-U1085-X1085-R1085</f>
        <v>0</v>
      </c>
      <c r="AB1085" s="7">
        <v>45439</v>
      </c>
    </row>
    <row r="1086" spans="1:28" ht="15.75" hidden="1" x14ac:dyDescent="0.25">
      <c r="A1086" s="29">
        <v>45439</v>
      </c>
      <c r="B1086" s="72" t="s">
        <v>595</v>
      </c>
      <c r="C1086" s="25"/>
      <c r="D1086" s="25" t="s">
        <v>52</v>
      </c>
      <c r="E1086" s="25" t="s">
        <v>128</v>
      </c>
      <c r="F1086" s="25">
        <v>25</v>
      </c>
      <c r="G1086" s="25" t="s">
        <v>39</v>
      </c>
      <c r="H1086" s="25">
        <v>125000</v>
      </c>
      <c r="I1086" s="11">
        <f t="shared" si="183"/>
        <v>3125000</v>
      </c>
      <c r="J1086" s="31" t="s">
        <v>312</v>
      </c>
      <c r="K1086" s="11"/>
      <c r="L1086" s="4">
        <f t="shared" si="184"/>
        <v>0</v>
      </c>
      <c r="M1086" s="4"/>
      <c r="N1086" s="4"/>
      <c r="O1086" s="4">
        <f t="shared" si="185"/>
        <v>0</v>
      </c>
      <c r="P1086" s="4"/>
      <c r="Q1086" s="4"/>
      <c r="R1086" s="4">
        <f t="shared" si="186"/>
        <v>3125000</v>
      </c>
      <c r="S1086" s="4">
        <v>3125000</v>
      </c>
      <c r="T1086" s="4"/>
      <c r="U1086" s="4">
        <f t="shared" si="187"/>
        <v>0</v>
      </c>
      <c r="V1086" s="4"/>
      <c r="W1086" s="4"/>
      <c r="X1086" s="4">
        <f t="shared" si="188"/>
        <v>0</v>
      </c>
      <c r="Y1086" s="4"/>
      <c r="Z1086" s="4"/>
      <c r="AA1086" s="4">
        <f>C1086+I1086-L1086-O1086-U1086-X1086-R1086</f>
        <v>0</v>
      </c>
      <c r="AB1086" s="7">
        <v>45439</v>
      </c>
    </row>
    <row r="1087" spans="1:28" ht="15.75" hidden="1" x14ac:dyDescent="0.25">
      <c r="A1087" s="29">
        <v>45439</v>
      </c>
      <c r="B1087" s="25" t="s">
        <v>743</v>
      </c>
      <c r="C1087" s="25"/>
      <c r="D1087" s="25" t="s">
        <v>46</v>
      </c>
      <c r="E1087" s="25" t="s">
        <v>53</v>
      </c>
      <c r="F1087" s="25">
        <v>2</v>
      </c>
      <c r="G1087" s="25" t="s">
        <v>23</v>
      </c>
      <c r="H1087" s="25">
        <v>450000</v>
      </c>
      <c r="I1087" s="11">
        <f t="shared" si="183"/>
        <v>900000</v>
      </c>
      <c r="J1087" s="31" t="s">
        <v>312</v>
      </c>
      <c r="K1087" s="11"/>
      <c r="L1087" s="4">
        <f t="shared" si="184"/>
        <v>0</v>
      </c>
      <c r="M1087" s="4"/>
      <c r="N1087" s="4"/>
      <c r="O1087" s="4">
        <f t="shared" si="185"/>
        <v>900000</v>
      </c>
      <c r="P1087" s="4">
        <v>900000</v>
      </c>
      <c r="Q1087" s="4"/>
      <c r="R1087" s="4">
        <f t="shared" si="186"/>
        <v>0</v>
      </c>
      <c r="S1087" s="4"/>
      <c r="T1087" s="4"/>
      <c r="U1087" s="4">
        <f t="shared" si="187"/>
        <v>0</v>
      </c>
      <c r="V1087" s="4"/>
      <c r="W1087" s="4"/>
      <c r="X1087" s="4">
        <f t="shared" si="188"/>
        <v>0</v>
      </c>
      <c r="Y1087" s="4"/>
      <c r="Z1087" s="4"/>
      <c r="AA1087" s="4">
        <f>C1087+I1087-L1087-O1087-U1087-X1087-R1087</f>
        <v>0</v>
      </c>
      <c r="AB1087" s="7">
        <v>45440</v>
      </c>
    </row>
    <row r="1088" spans="1:28" ht="15.75" hidden="1" x14ac:dyDescent="0.25">
      <c r="A1088" s="29">
        <v>45439</v>
      </c>
      <c r="B1088" s="25" t="s">
        <v>99</v>
      </c>
      <c r="C1088" s="25"/>
      <c r="D1088" s="25"/>
      <c r="E1088" s="25" t="s">
        <v>103</v>
      </c>
      <c r="F1088" s="25">
        <v>29.9</v>
      </c>
      <c r="G1088" s="25" t="s">
        <v>39</v>
      </c>
      <c r="H1088" s="25"/>
      <c r="I1088" s="11">
        <f t="shared" si="183"/>
        <v>0</v>
      </c>
      <c r="J1088" s="26" t="s">
        <v>28</v>
      </c>
      <c r="K1088" s="11"/>
      <c r="L1088" s="4">
        <f t="shared" si="184"/>
        <v>0</v>
      </c>
      <c r="M1088" s="4"/>
      <c r="N1088" s="4"/>
      <c r="O1088" s="4">
        <f t="shared" si="185"/>
        <v>0</v>
      </c>
      <c r="P1088" s="4"/>
      <c r="Q1088" s="4"/>
      <c r="R1088" s="4">
        <f t="shared" si="186"/>
        <v>0</v>
      </c>
      <c r="S1088" s="4"/>
      <c r="T1088" s="4"/>
      <c r="U1088" s="4">
        <f t="shared" si="187"/>
        <v>0</v>
      </c>
      <c r="V1088" s="4"/>
      <c r="W1088" s="4"/>
      <c r="X1088" s="4">
        <f t="shared" si="188"/>
        <v>0</v>
      </c>
      <c r="Y1088" s="4"/>
      <c r="Z1088" s="4"/>
      <c r="AA1088" s="4">
        <f>C1088+I1088-L1088-O1088-U1088-X1088-R1088</f>
        <v>0</v>
      </c>
      <c r="AB1088" s="7"/>
    </row>
    <row r="1089" spans="1:28" ht="15.75" hidden="1" x14ac:dyDescent="0.25">
      <c r="A1089" s="29">
        <v>45439</v>
      </c>
      <c r="B1089" s="25" t="s">
        <v>99</v>
      </c>
      <c r="C1089" s="25"/>
      <c r="D1089" s="25"/>
      <c r="E1089" s="25" t="s">
        <v>100</v>
      </c>
      <c r="F1089" s="25">
        <v>115.6</v>
      </c>
      <c r="G1089" s="25" t="s">
        <v>39</v>
      </c>
      <c r="H1089" s="25"/>
      <c r="I1089" s="11">
        <f t="shared" si="183"/>
        <v>0</v>
      </c>
      <c r="J1089" s="26" t="s">
        <v>28</v>
      </c>
      <c r="K1089" s="11"/>
      <c r="L1089" s="4">
        <f t="shared" si="184"/>
        <v>0</v>
      </c>
      <c r="M1089" s="4"/>
      <c r="N1089" s="4"/>
      <c r="O1089" s="4">
        <f t="shared" si="185"/>
        <v>0</v>
      </c>
      <c r="P1089" s="4"/>
      <c r="Q1089" s="4"/>
      <c r="R1089" s="4">
        <f t="shared" si="186"/>
        <v>0</v>
      </c>
      <c r="S1089" s="4"/>
      <c r="T1089" s="4"/>
      <c r="U1089" s="4">
        <f t="shared" si="187"/>
        <v>0</v>
      </c>
      <c r="V1089" s="4"/>
      <c r="W1089" s="4"/>
      <c r="X1089" s="4">
        <f t="shared" si="188"/>
        <v>0</v>
      </c>
      <c r="Y1089" s="4"/>
      <c r="Z1089" s="4"/>
      <c r="AA1089" s="4">
        <f>C1089+I1089-L1089-O1089-U1089-X1089-R1089</f>
        <v>0</v>
      </c>
      <c r="AB1089" s="7"/>
    </row>
    <row r="1090" spans="1:28" ht="15.75" hidden="1" x14ac:dyDescent="0.25">
      <c r="A1090" s="24">
        <v>45439</v>
      </c>
      <c r="B1090" s="72" t="s">
        <v>1487</v>
      </c>
      <c r="C1090" s="25"/>
      <c r="D1090" s="25" t="s">
        <v>52</v>
      </c>
      <c r="E1090" s="25" t="s">
        <v>135</v>
      </c>
      <c r="F1090" s="25">
        <v>1</v>
      </c>
      <c r="G1090" s="25" t="s">
        <v>48</v>
      </c>
      <c r="H1090" s="25">
        <v>160000</v>
      </c>
      <c r="I1090" s="11">
        <f t="shared" si="183"/>
        <v>160000</v>
      </c>
      <c r="J1090" s="31" t="s">
        <v>324</v>
      </c>
      <c r="K1090" s="11"/>
      <c r="L1090" s="4">
        <f t="shared" si="184"/>
        <v>0</v>
      </c>
      <c r="M1090" s="4"/>
      <c r="N1090" s="4"/>
      <c r="O1090" s="4">
        <f t="shared" si="185"/>
        <v>0</v>
      </c>
      <c r="P1090" s="4"/>
      <c r="Q1090" s="4"/>
      <c r="R1090" s="4">
        <f t="shared" si="186"/>
        <v>0</v>
      </c>
      <c r="S1090" s="4"/>
      <c r="T1090" s="4"/>
      <c r="U1090" s="4">
        <f t="shared" si="187"/>
        <v>160000</v>
      </c>
      <c r="V1090" s="4">
        <v>160000</v>
      </c>
      <c r="W1090" s="4"/>
      <c r="X1090" s="4">
        <f t="shared" si="188"/>
        <v>0</v>
      </c>
      <c r="Y1090" s="4"/>
      <c r="Z1090" s="4"/>
      <c r="AA1090" s="4">
        <f>C1090+I1090-L1090-O1090-U1090-X1090-R1090</f>
        <v>0</v>
      </c>
      <c r="AB1090" s="7">
        <v>45439</v>
      </c>
    </row>
    <row r="1091" spans="1:28" ht="15.75" hidden="1" x14ac:dyDescent="0.25">
      <c r="A1091" s="29">
        <v>45439</v>
      </c>
      <c r="B1091" s="72" t="s">
        <v>226</v>
      </c>
      <c r="C1091" s="25"/>
      <c r="D1091" s="25" t="s">
        <v>52</v>
      </c>
      <c r="E1091" s="25" t="s">
        <v>477</v>
      </c>
      <c r="F1091" s="25">
        <v>3</v>
      </c>
      <c r="G1091" s="25" t="s">
        <v>48</v>
      </c>
      <c r="H1091" s="25">
        <v>230000</v>
      </c>
      <c r="I1091" s="11">
        <f t="shared" si="183"/>
        <v>690000</v>
      </c>
      <c r="J1091" s="26" t="s">
        <v>28</v>
      </c>
      <c r="K1091" s="11"/>
      <c r="L1091" s="4">
        <f t="shared" si="184"/>
        <v>0</v>
      </c>
      <c r="M1091" s="4"/>
      <c r="N1091" s="4"/>
      <c r="O1091" s="4">
        <f t="shared" si="185"/>
        <v>0</v>
      </c>
      <c r="P1091" s="4"/>
      <c r="Q1091" s="4"/>
      <c r="R1091" s="4">
        <f t="shared" si="186"/>
        <v>0</v>
      </c>
      <c r="S1091" s="4"/>
      <c r="T1091" s="4"/>
      <c r="U1091" s="4">
        <f t="shared" si="187"/>
        <v>0</v>
      </c>
      <c r="V1091" s="4"/>
      <c r="W1091" s="4"/>
      <c r="X1091" s="4">
        <f t="shared" si="188"/>
        <v>0</v>
      </c>
      <c r="Y1091" s="4"/>
      <c r="Z1091" s="4"/>
      <c r="AA1091" s="4">
        <f>C1091+I1091-L1091-O1091-U1091-X1091-R1091</f>
        <v>690000</v>
      </c>
      <c r="AB1091" s="7"/>
    </row>
    <row r="1092" spans="1:28" ht="15.75" hidden="1" x14ac:dyDescent="0.25">
      <c r="A1092" s="29">
        <v>45439</v>
      </c>
      <c r="B1092" s="72" t="s">
        <v>226</v>
      </c>
      <c r="C1092" s="25"/>
      <c r="D1092" s="25" t="s">
        <v>52</v>
      </c>
      <c r="E1092" s="25" t="s">
        <v>229</v>
      </c>
      <c r="F1092" s="25">
        <v>150</v>
      </c>
      <c r="G1092" s="25" t="s">
        <v>39</v>
      </c>
      <c r="H1092" s="25">
        <v>42000</v>
      </c>
      <c r="I1092" s="11">
        <f t="shared" si="183"/>
        <v>6300000</v>
      </c>
      <c r="J1092" s="26" t="s">
        <v>28</v>
      </c>
      <c r="K1092" s="11"/>
      <c r="L1092" s="4">
        <f t="shared" si="184"/>
        <v>0</v>
      </c>
      <c r="M1092" s="4"/>
      <c r="N1092" s="4"/>
      <c r="O1092" s="4">
        <f t="shared" si="185"/>
        <v>0</v>
      </c>
      <c r="P1092" s="4"/>
      <c r="Q1092" s="4"/>
      <c r="R1092" s="4">
        <f t="shared" si="186"/>
        <v>0</v>
      </c>
      <c r="S1092" s="4"/>
      <c r="T1092" s="4"/>
      <c r="U1092" s="4">
        <f t="shared" si="187"/>
        <v>0</v>
      </c>
      <c r="V1092" s="4"/>
      <c r="W1092" s="4"/>
      <c r="X1092" s="4">
        <f t="shared" si="188"/>
        <v>0</v>
      </c>
      <c r="Y1092" s="4"/>
      <c r="Z1092" s="4"/>
      <c r="AA1092" s="4">
        <f>C1092+I1092-L1092-O1092-U1092-X1092-R1092</f>
        <v>6300000</v>
      </c>
      <c r="AB1092" s="7"/>
    </row>
    <row r="1093" spans="1:28" ht="15.75" hidden="1" x14ac:dyDescent="0.25">
      <c r="A1093" s="24">
        <v>45439</v>
      </c>
      <c r="B1093" s="72" t="s">
        <v>226</v>
      </c>
      <c r="C1093" s="25"/>
      <c r="D1093" s="25" t="s">
        <v>52</v>
      </c>
      <c r="E1093" s="25" t="s">
        <v>424</v>
      </c>
      <c r="F1093" s="25">
        <v>60</v>
      </c>
      <c r="G1093" s="25" t="s">
        <v>39</v>
      </c>
      <c r="H1093" s="25">
        <v>54000</v>
      </c>
      <c r="I1093" s="11">
        <f t="shared" si="183"/>
        <v>3240000</v>
      </c>
      <c r="J1093" s="26" t="s">
        <v>28</v>
      </c>
      <c r="K1093" s="11"/>
      <c r="L1093" s="4">
        <f t="shared" si="184"/>
        <v>0</v>
      </c>
      <c r="M1093" s="4"/>
      <c r="N1093" s="4"/>
      <c r="O1093" s="4">
        <f t="shared" si="185"/>
        <v>0</v>
      </c>
      <c r="P1093" s="4"/>
      <c r="Q1093" s="4"/>
      <c r="R1093" s="4">
        <f t="shared" si="186"/>
        <v>0</v>
      </c>
      <c r="S1093" s="4"/>
      <c r="T1093" s="4"/>
      <c r="U1093" s="4">
        <f t="shared" si="187"/>
        <v>0</v>
      </c>
      <c r="V1093" s="4"/>
      <c r="W1093" s="4"/>
      <c r="X1093" s="4">
        <f t="shared" si="188"/>
        <v>0</v>
      </c>
      <c r="Y1093" s="4"/>
      <c r="Z1093" s="4"/>
      <c r="AA1093" s="4">
        <f>C1093+I1093-L1093-O1093-U1093-X1093-R1093</f>
        <v>3240000</v>
      </c>
      <c r="AB1093" s="7"/>
    </row>
    <row r="1094" spans="1:28" ht="15.75" hidden="1" x14ac:dyDescent="0.25">
      <c r="A1094" s="29">
        <v>45440</v>
      </c>
      <c r="B1094" s="73" t="s">
        <v>253</v>
      </c>
      <c r="C1094" s="27"/>
      <c r="D1094" s="27" t="s">
        <v>52</v>
      </c>
      <c r="E1094" s="27" t="s">
        <v>127</v>
      </c>
      <c r="F1094" s="27">
        <v>10</v>
      </c>
      <c r="G1094" s="27" t="s">
        <v>39</v>
      </c>
      <c r="H1094" s="27">
        <v>70000</v>
      </c>
      <c r="I1094" s="11">
        <f t="shared" ref="I1094:I1118" si="189">F1094*H1094</f>
        <v>700000</v>
      </c>
      <c r="J1094" s="28" t="s">
        <v>28</v>
      </c>
      <c r="K1094" s="11"/>
      <c r="L1094" s="4">
        <f>M1094+N1094</f>
        <v>0</v>
      </c>
      <c r="M1094" s="4"/>
      <c r="N1094" s="4"/>
      <c r="O1094" s="4">
        <f>P1094+Q1094</f>
        <v>0</v>
      </c>
      <c r="P1094" s="4"/>
      <c r="Q1094" s="4"/>
      <c r="R1094" s="4">
        <f>S1094+T1094</f>
        <v>0</v>
      </c>
      <c r="S1094" s="4"/>
      <c r="T1094" s="4"/>
      <c r="U1094" s="4">
        <f>V1094+W1094</f>
        <v>0</v>
      </c>
      <c r="V1094" s="4"/>
      <c r="W1094" s="4"/>
      <c r="X1094" s="4">
        <f>Y1094+Z1094</f>
        <v>0</v>
      </c>
      <c r="Y1094" s="4"/>
      <c r="Z1094" s="4"/>
      <c r="AA1094" s="4">
        <f>C1094+I1094-L1094-O1094-U1094-X1094-R1094</f>
        <v>700000</v>
      </c>
      <c r="AB1094" s="7"/>
    </row>
    <row r="1095" spans="1:28" ht="15.75" hidden="1" x14ac:dyDescent="0.25">
      <c r="A1095" s="29">
        <v>45440</v>
      </c>
      <c r="B1095" s="73" t="s">
        <v>253</v>
      </c>
      <c r="C1095" s="25"/>
      <c r="D1095" s="27" t="s">
        <v>52</v>
      </c>
      <c r="E1095" s="25" t="s">
        <v>150</v>
      </c>
      <c r="F1095" s="25">
        <v>20</v>
      </c>
      <c r="G1095" s="25" t="s">
        <v>77</v>
      </c>
      <c r="H1095" s="25">
        <v>50000</v>
      </c>
      <c r="I1095" s="11">
        <f t="shared" si="189"/>
        <v>1000000</v>
      </c>
      <c r="J1095" s="26" t="s">
        <v>28</v>
      </c>
      <c r="K1095" s="11"/>
      <c r="L1095" s="4">
        <f t="shared" ref="L1095:L1118" si="190">M1095+N1095</f>
        <v>0</v>
      </c>
      <c r="M1095" s="4"/>
      <c r="N1095" s="4"/>
      <c r="O1095" s="4">
        <f t="shared" ref="O1095:O1118" si="191">P1095+Q1095</f>
        <v>0</v>
      </c>
      <c r="P1095" s="4"/>
      <c r="Q1095" s="4"/>
      <c r="R1095" s="4">
        <f t="shared" ref="R1095:R1118" si="192">S1095+T1095</f>
        <v>0</v>
      </c>
      <c r="S1095" s="4"/>
      <c r="T1095" s="4"/>
      <c r="U1095" s="4">
        <f t="shared" ref="U1095:U1118" si="193">V1095+W1095</f>
        <v>0</v>
      </c>
      <c r="V1095" s="4"/>
      <c r="W1095" s="4"/>
      <c r="X1095" s="4">
        <f t="shared" ref="X1095:X1118" si="194">Y1095+Z1095</f>
        <v>0</v>
      </c>
      <c r="Y1095" s="4"/>
      <c r="Z1095" s="4"/>
      <c r="AA1095" s="4">
        <f>C1095+I1095-L1095-O1095-U1095-X1095-R1095</f>
        <v>1000000</v>
      </c>
      <c r="AB1095" s="7"/>
    </row>
    <row r="1096" spans="1:28" ht="15.75" hidden="1" x14ac:dyDescent="0.25">
      <c r="A1096" s="29">
        <v>45440</v>
      </c>
      <c r="B1096" s="73" t="s">
        <v>253</v>
      </c>
      <c r="C1096" s="25"/>
      <c r="D1096" s="27" t="s">
        <v>52</v>
      </c>
      <c r="E1096" s="25" t="s">
        <v>130</v>
      </c>
      <c r="F1096" s="25">
        <v>20</v>
      </c>
      <c r="G1096" s="25" t="s">
        <v>77</v>
      </c>
      <c r="H1096" s="25">
        <v>50000</v>
      </c>
      <c r="I1096" s="11">
        <f t="shared" si="189"/>
        <v>1000000</v>
      </c>
      <c r="J1096" s="26" t="s">
        <v>28</v>
      </c>
      <c r="K1096" s="11"/>
      <c r="L1096" s="4">
        <f t="shared" si="190"/>
        <v>0</v>
      </c>
      <c r="M1096" s="4"/>
      <c r="N1096" s="4"/>
      <c r="O1096" s="4">
        <f t="shared" si="191"/>
        <v>0</v>
      </c>
      <c r="P1096" s="4"/>
      <c r="Q1096" s="4"/>
      <c r="R1096" s="4">
        <f t="shared" si="192"/>
        <v>0</v>
      </c>
      <c r="S1096" s="4"/>
      <c r="T1096" s="4"/>
      <c r="U1096" s="4">
        <f t="shared" si="193"/>
        <v>0</v>
      </c>
      <c r="V1096" s="4"/>
      <c r="W1096" s="4"/>
      <c r="X1096" s="4">
        <f t="shared" si="194"/>
        <v>0</v>
      </c>
      <c r="Y1096" s="4"/>
      <c r="Z1096" s="4"/>
      <c r="AA1096" s="4">
        <f>C1096+I1096-L1096-O1096-U1096-X1096-R1096</f>
        <v>1000000</v>
      </c>
      <c r="AB1096" s="7"/>
    </row>
    <row r="1097" spans="1:28" ht="15.75" hidden="1" x14ac:dyDescent="0.25">
      <c r="A1097" s="29">
        <v>45440</v>
      </c>
      <c r="B1097" s="25" t="s">
        <v>378</v>
      </c>
      <c r="C1097" s="25"/>
      <c r="D1097" s="25" t="s">
        <v>52</v>
      </c>
      <c r="E1097" s="25" t="s">
        <v>180</v>
      </c>
      <c r="F1097" s="25">
        <v>1</v>
      </c>
      <c r="G1097" s="25" t="s">
        <v>48</v>
      </c>
      <c r="H1097" s="25">
        <v>230000</v>
      </c>
      <c r="I1097" s="11">
        <f t="shared" si="189"/>
        <v>230000</v>
      </c>
      <c r="J1097" s="31" t="s">
        <v>324</v>
      </c>
      <c r="K1097" s="11"/>
      <c r="L1097" s="4">
        <f t="shared" si="190"/>
        <v>0</v>
      </c>
      <c r="M1097" s="4"/>
      <c r="N1097" s="4"/>
      <c r="O1097" s="4">
        <f t="shared" si="191"/>
        <v>0</v>
      </c>
      <c r="P1097" s="4"/>
      <c r="Q1097" s="4"/>
      <c r="R1097" s="4">
        <f t="shared" si="192"/>
        <v>0</v>
      </c>
      <c r="S1097" s="4"/>
      <c r="T1097" s="4"/>
      <c r="U1097" s="4">
        <f t="shared" si="193"/>
        <v>230000</v>
      </c>
      <c r="V1097" s="4">
        <v>230000</v>
      </c>
      <c r="W1097" s="4"/>
      <c r="X1097" s="4">
        <f t="shared" si="194"/>
        <v>0</v>
      </c>
      <c r="Y1097" s="4"/>
      <c r="Z1097" s="4"/>
      <c r="AA1097" s="4">
        <f>C1097+I1097-L1097-O1097-U1097-X1097-R1097</f>
        <v>0</v>
      </c>
      <c r="AB1097" s="7">
        <v>45442</v>
      </c>
    </row>
    <row r="1098" spans="1:28" ht="15.75" hidden="1" x14ac:dyDescent="0.25">
      <c r="A1098" s="29">
        <v>45440</v>
      </c>
      <c r="B1098" s="25" t="s">
        <v>141</v>
      </c>
      <c r="C1098" s="25"/>
      <c r="D1098" s="25" t="s">
        <v>52</v>
      </c>
      <c r="E1098" s="25" t="s">
        <v>56</v>
      </c>
      <c r="F1098" s="25">
        <v>1</v>
      </c>
      <c r="G1098" s="25" t="s">
        <v>23</v>
      </c>
      <c r="H1098" s="25">
        <v>450000</v>
      </c>
      <c r="I1098" s="11">
        <f t="shared" si="189"/>
        <v>450000</v>
      </c>
      <c r="J1098" s="31" t="s">
        <v>324</v>
      </c>
      <c r="K1098" s="11"/>
      <c r="L1098" s="4">
        <f t="shared" si="190"/>
        <v>0</v>
      </c>
      <c r="M1098" s="4"/>
      <c r="N1098" s="4"/>
      <c r="O1098" s="4">
        <f t="shared" si="191"/>
        <v>0</v>
      </c>
      <c r="P1098" s="4"/>
      <c r="Q1098" s="4"/>
      <c r="R1098" s="4">
        <f t="shared" si="192"/>
        <v>0</v>
      </c>
      <c r="S1098" s="4"/>
      <c r="T1098" s="4"/>
      <c r="U1098" s="4">
        <f t="shared" si="193"/>
        <v>450000</v>
      </c>
      <c r="V1098" s="4">
        <v>450000</v>
      </c>
      <c r="W1098" s="4"/>
      <c r="X1098" s="4">
        <f t="shared" si="194"/>
        <v>0</v>
      </c>
      <c r="Y1098" s="4"/>
      <c r="Z1098" s="4"/>
      <c r="AA1098" s="4">
        <f>C1098+I1098-L1098-O1098-U1098-X1098-R1098</f>
        <v>0</v>
      </c>
      <c r="AB1098" s="7">
        <v>45440</v>
      </c>
    </row>
    <row r="1099" spans="1:28" ht="15.75" hidden="1" x14ac:dyDescent="0.25">
      <c r="A1099" s="29">
        <v>45440</v>
      </c>
      <c r="B1099" s="25" t="s">
        <v>422</v>
      </c>
      <c r="C1099" s="25"/>
      <c r="D1099" s="25" t="s">
        <v>46</v>
      </c>
      <c r="E1099" s="25" t="s">
        <v>259</v>
      </c>
      <c r="F1099" s="25">
        <v>500</v>
      </c>
      <c r="G1099" s="25" t="s">
        <v>34</v>
      </c>
      <c r="H1099" s="25">
        <v>835</v>
      </c>
      <c r="I1099" s="11">
        <f t="shared" si="189"/>
        <v>417500</v>
      </c>
      <c r="J1099" s="31" t="s">
        <v>324</v>
      </c>
      <c r="K1099" s="11"/>
      <c r="L1099" s="4">
        <f t="shared" si="190"/>
        <v>417500</v>
      </c>
      <c r="M1099" s="4">
        <v>417500</v>
      </c>
      <c r="N1099" s="4"/>
      <c r="O1099" s="4">
        <f t="shared" si="191"/>
        <v>0</v>
      </c>
      <c r="P1099" s="4"/>
      <c r="Q1099" s="4"/>
      <c r="R1099" s="4">
        <f t="shared" si="192"/>
        <v>0</v>
      </c>
      <c r="S1099" s="4"/>
      <c r="T1099" s="4"/>
      <c r="U1099" s="4">
        <f t="shared" si="193"/>
        <v>0</v>
      </c>
      <c r="V1099" s="4"/>
      <c r="W1099" s="4"/>
      <c r="X1099" s="4">
        <f t="shared" si="194"/>
        <v>0</v>
      </c>
      <c r="Y1099" s="4"/>
      <c r="Z1099" s="4"/>
      <c r="AA1099" s="4">
        <f>C1099+I1099-L1099-O1099-U1099-X1099-R1099</f>
        <v>0</v>
      </c>
      <c r="AB1099" s="7">
        <v>45442</v>
      </c>
    </row>
    <row r="1100" spans="1:28" ht="15.75" hidden="1" x14ac:dyDescent="0.25">
      <c r="A1100" s="29">
        <v>45440</v>
      </c>
      <c r="B1100" s="72" t="s">
        <v>1118</v>
      </c>
      <c r="C1100" s="25"/>
      <c r="D1100" s="25" t="s">
        <v>52</v>
      </c>
      <c r="E1100" s="25" t="s">
        <v>1500</v>
      </c>
      <c r="F1100" s="25">
        <v>585</v>
      </c>
      <c r="G1100" s="25" t="s">
        <v>39</v>
      </c>
      <c r="H1100" s="25">
        <v>12500</v>
      </c>
      <c r="I1100" s="11">
        <f t="shared" si="189"/>
        <v>7312500</v>
      </c>
      <c r="J1100" s="31" t="s">
        <v>312</v>
      </c>
      <c r="K1100" s="11"/>
      <c r="L1100" s="4">
        <f t="shared" si="190"/>
        <v>0</v>
      </c>
      <c r="M1100" s="4"/>
      <c r="N1100" s="4"/>
      <c r="O1100" s="4">
        <f t="shared" si="191"/>
        <v>7312500</v>
      </c>
      <c r="P1100" s="4">
        <v>7312500</v>
      </c>
      <c r="Q1100" s="4"/>
      <c r="R1100" s="4">
        <f t="shared" si="192"/>
        <v>0</v>
      </c>
      <c r="S1100" s="4"/>
      <c r="T1100" s="4"/>
      <c r="U1100" s="4">
        <f t="shared" si="193"/>
        <v>0</v>
      </c>
      <c r="V1100" s="4"/>
      <c r="W1100" s="4"/>
      <c r="X1100" s="4">
        <f t="shared" si="194"/>
        <v>0</v>
      </c>
      <c r="Y1100" s="4"/>
      <c r="Z1100" s="4"/>
      <c r="AA1100" s="4">
        <f>C1100+I1100-L1100-O1100-U1100-X1100-R1100</f>
        <v>0</v>
      </c>
      <c r="AB1100" s="7">
        <v>45439</v>
      </c>
    </row>
    <row r="1101" spans="1:28" ht="15.75" hidden="1" x14ac:dyDescent="0.25">
      <c r="A1101" s="29">
        <v>45440</v>
      </c>
      <c r="B1101" s="72" t="s">
        <v>1485</v>
      </c>
      <c r="C1101" s="25"/>
      <c r="D1101" s="25" t="s">
        <v>52</v>
      </c>
      <c r="E1101" s="25" t="s">
        <v>135</v>
      </c>
      <c r="F1101" s="25">
        <v>31</v>
      </c>
      <c r="G1101" s="25" t="s">
        <v>48</v>
      </c>
      <c r="H1101" s="25">
        <v>160000</v>
      </c>
      <c r="I1101" s="11">
        <f t="shared" si="189"/>
        <v>4960000</v>
      </c>
      <c r="J1101" s="26" t="s">
        <v>28</v>
      </c>
      <c r="K1101" s="11"/>
      <c r="L1101" s="4">
        <f t="shared" si="190"/>
        <v>0</v>
      </c>
      <c r="M1101" s="4"/>
      <c r="N1101" s="4"/>
      <c r="O1101" s="4">
        <f t="shared" si="191"/>
        <v>0</v>
      </c>
      <c r="P1101" s="4"/>
      <c r="Q1101" s="4"/>
      <c r="R1101" s="4">
        <f t="shared" si="192"/>
        <v>0</v>
      </c>
      <c r="S1101" s="4"/>
      <c r="T1101" s="4"/>
      <c r="U1101" s="4">
        <f t="shared" si="193"/>
        <v>0</v>
      </c>
      <c r="V1101" s="4"/>
      <c r="W1101" s="4"/>
      <c r="X1101" s="4">
        <f t="shared" si="194"/>
        <v>0</v>
      </c>
      <c r="Y1101" s="4"/>
      <c r="Z1101" s="4"/>
      <c r="AA1101" s="4">
        <f>C1101+I1101-L1101-O1101-U1101-X1101-R1101</f>
        <v>4960000</v>
      </c>
      <c r="AB1101" s="7"/>
    </row>
    <row r="1102" spans="1:28" ht="15.75" hidden="1" x14ac:dyDescent="0.25">
      <c r="A1102" s="29">
        <v>45440</v>
      </c>
      <c r="B1102" s="72" t="s">
        <v>1333</v>
      </c>
      <c r="C1102" s="25"/>
      <c r="D1102" s="25" t="s">
        <v>52</v>
      </c>
      <c r="E1102" s="25" t="s">
        <v>179</v>
      </c>
      <c r="F1102" s="25">
        <v>250</v>
      </c>
      <c r="G1102" s="25" t="s">
        <v>34</v>
      </c>
      <c r="H1102" s="25">
        <v>1460</v>
      </c>
      <c r="I1102" s="11">
        <f t="shared" si="189"/>
        <v>365000</v>
      </c>
      <c r="J1102" s="31" t="s">
        <v>324</v>
      </c>
      <c r="K1102" s="11"/>
      <c r="L1102" s="4">
        <f t="shared" si="190"/>
        <v>0</v>
      </c>
      <c r="M1102" s="4"/>
      <c r="N1102" s="4"/>
      <c r="O1102" s="4">
        <f t="shared" si="191"/>
        <v>0</v>
      </c>
      <c r="P1102" s="4"/>
      <c r="Q1102" s="4"/>
      <c r="R1102" s="4">
        <f t="shared" si="192"/>
        <v>365000</v>
      </c>
      <c r="S1102" s="4">
        <v>365000</v>
      </c>
      <c r="T1102" s="4"/>
      <c r="U1102" s="4">
        <f t="shared" si="193"/>
        <v>0</v>
      </c>
      <c r="V1102" s="4"/>
      <c r="W1102" s="4"/>
      <c r="X1102" s="4">
        <f t="shared" si="194"/>
        <v>0</v>
      </c>
      <c r="Y1102" s="4"/>
      <c r="Z1102" s="4"/>
      <c r="AA1102" s="4">
        <f>C1102+I1102-L1102-O1102-U1102-X1102-R1102</f>
        <v>0</v>
      </c>
      <c r="AB1102" s="7">
        <v>45440</v>
      </c>
    </row>
    <row r="1103" spans="1:28" ht="15.75" hidden="1" x14ac:dyDescent="0.25">
      <c r="A1103" s="29">
        <v>45440</v>
      </c>
      <c r="B1103" s="72" t="s">
        <v>211</v>
      </c>
      <c r="C1103" s="25"/>
      <c r="D1103" s="25" t="s">
        <v>52</v>
      </c>
      <c r="E1103" s="25" t="s">
        <v>60</v>
      </c>
      <c r="F1103" s="25">
        <v>500</v>
      </c>
      <c r="G1103" s="25" t="s">
        <v>34</v>
      </c>
      <c r="H1103" s="25">
        <v>1370</v>
      </c>
      <c r="I1103" s="11">
        <f t="shared" si="189"/>
        <v>685000</v>
      </c>
      <c r="J1103" s="31" t="s">
        <v>312</v>
      </c>
      <c r="K1103" s="11" t="s">
        <v>1501</v>
      </c>
      <c r="L1103" s="4">
        <f t="shared" si="190"/>
        <v>0</v>
      </c>
      <c r="M1103" s="4"/>
      <c r="N1103" s="4"/>
      <c r="O1103" s="4">
        <f t="shared" si="191"/>
        <v>685000</v>
      </c>
      <c r="P1103" s="4">
        <v>685000</v>
      </c>
      <c r="Q1103" s="4"/>
      <c r="R1103" s="4">
        <f t="shared" si="192"/>
        <v>0</v>
      </c>
      <c r="S1103" s="4"/>
      <c r="T1103" s="4"/>
      <c r="U1103" s="4">
        <f t="shared" si="193"/>
        <v>0</v>
      </c>
      <c r="V1103" s="4"/>
      <c r="W1103" s="4"/>
      <c r="X1103" s="4">
        <f t="shared" si="194"/>
        <v>0</v>
      </c>
      <c r="Y1103" s="4"/>
      <c r="Z1103" s="4"/>
      <c r="AA1103" s="4">
        <f>C1103+I1103-L1103-O1103-U1103-X1103-R1103</f>
        <v>0</v>
      </c>
      <c r="AB1103" s="7">
        <v>45440</v>
      </c>
    </row>
    <row r="1104" spans="1:28" ht="15.75" hidden="1" x14ac:dyDescent="0.25">
      <c r="A1104" s="29">
        <v>45440</v>
      </c>
      <c r="B1104" s="25" t="s">
        <v>45</v>
      </c>
      <c r="C1104" s="25"/>
      <c r="D1104" s="25" t="s">
        <v>46</v>
      </c>
      <c r="E1104" s="25" t="s">
        <v>135</v>
      </c>
      <c r="F1104" s="25">
        <v>10</v>
      </c>
      <c r="G1104" s="25" t="s">
        <v>48</v>
      </c>
      <c r="H1104" s="25">
        <v>145000</v>
      </c>
      <c r="I1104" s="11">
        <f t="shared" si="189"/>
        <v>1450000</v>
      </c>
      <c r="J1104" s="31" t="s">
        <v>324</v>
      </c>
      <c r="K1104" s="11"/>
      <c r="L1104" s="4">
        <f t="shared" si="190"/>
        <v>1450000</v>
      </c>
      <c r="M1104" s="4">
        <v>1450000</v>
      </c>
      <c r="N1104" s="4"/>
      <c r="O1104" s="4">
        <f t="shared" si="191"/>
        <v>0</v>
      </c>
      <c r="P1104" s="4"/>
      <c r="Q1104" s="4"/>
      <c r="R1104" s="4">
        <f t="shared" si="192"/>
        <v>0</v>
      </c>
      <c r="S1104" s="4"/>
      <c r="T1104" s="4"/>
      <c r="U1104" s="4">
        <f t="shared" si="193"/>
        <v>0</v>
      </c>
      <c r="V1104" s="4"/>
      <c r="W1104" s="4"/>
      <c r="X1104" s="4">
        <f t="shared" si="194"/>
        <v>0</v>
      </c>
      <c r="Y1104" s="4"/>
      <c r="Z1104" s="4"/>
      <c r="AA1104" s="4">
        <f>C1104+I1104-L1104-O1104-U1104-X1104-R1104</f>
        <v>0</v>
      </c>
      <c r="AB1104" s="7">
        <v>45440</v>
      </c>
    </row>
    <row r="1105" spans="1:28" ht="15.75" hidden="1" x14ac:dyDescent="0.25">
      <c r="A1105" s="29">
        <v>45440</v>
      </c>
      <c r="B1105" s="25" t="s">
        <v>45</v>
      </c>
      <c r="C1105" s="25"/>
      <c r="D1105" s="25" t="s">
        <v>46</v>
      </c>
      <c r="E1105" s="25" t="s">
        <v>47</v>
      </c>
      <c r="F1105" s="25">
        <v>10</v>
      </c>
      <c r="G1105" s="25" t="s">
        <v>48</v>
      </c>
      <c r="H1105" s="25">
        <v>145000</v>
      </c>
      <c r="I1105" s="11">
        <f t="shared" si="189"/>
        <v>1450000</v>
      </c>
      <c r="J1105" s="31" t="s">
        <v>324</v>
      </c>
      <c r="K1105" s="11"/>
      <c r="L1105" s="4">
        <f t="shared" si="190"/>
        <v>1450000</v>
      </c>
      <c r="M1105" s="4">
        <v>1450000</v>
      </c>
      <c r="N1105" s="4"/>
      <c r="O1105" s="4">
        <f t="shared" si="191"/>
        <v>0</v>
      </c>
      <c r="P1105" s="4"/>
      <c r="Q1105" s="4"/>
      <c r="R1105" s="4">
        <f t="shared" si="192"/>
        <v>0</v>
      </c>
      <c r="S1105" s="4"/>
      <c r="T1105" s="4"/>
      <c r="U1105" s="4">
        <f t="shared" si="193"/>
        <v>0</v>
      </c>
      <c r="V1105" s="4"/>
      <c r="W1105" s="4"/>
      <c r="X1105" s="4">
        <f t="shared" si="194"/>
        <v>0</v>
      </c>
      <c r="Y1105" s="4"/>
      <c r="Z1105" s="4"/>
      <c r="AA1105" s="4">
        <f>C1105+I1105-L1105-O1105-U1105-X1105-R1105</f>
        <v>0</v>
      </c>
      <c r="AB1105" s="7">
        <v>45440</v>
      </c>
    </row>
    <row r="1106" spans="1:28" ht="15.75" hidden="1" x14ac:dyDescent="0.25">
      <c r="A1106" s="29">
        <v>45440</v>
      </c>
      <c r="B1106" s="25" t="s">
        <v>548</v>
      </c>
      <c r="C1106" s="25"/>
      <c r="D1106" s="25" t="s">
        <v>46</v>
      </c>
      <c r="E1106" s="25" t="s">
        <v>151</v>
      </c>
      <c r="F1106" s="25">
        <v>750</v>
      </c>
      <c r="G1106" s="25" t="s">
        <v>34</v>
      </c>
      <c r="H1106" s="25">
        <v>1880</v>
      </c>
      <c r="I1106" s="11">
        <f t="shared" si="189"/>
        <v>1410000</v>
      </c>
      <c r="J1106" s="38" t="s">
        <v>24</v>
      </c>
      <c r="K1106" s="11"/>
      <c r="L1106" s="4">
        <f t="shared" si="190"/>
        <v>0</v>
      </c>
      <c r="M1106" s="4"/>
      <c r="N1106" s="4"/>
      <c r="O1106" s="4">
        <f t="shared" si="191"/>
        <v>67000</v>
      </c>
      <c r="P1106" s="4">
        <v>67000</v>
      </c>
      <c r="Q1106" s="4"/>
      <c r="R1106" s="4">
        <f t="shared" si="192"/>
        <v>0</v>
      </c>
      <c r="S1106" s="4"/>
      <c r="T1106" s="4"/>
      <c r="U1106" s="4">
        <f t="shared" si="193"/>
        <v>0</v>
      </c>
      <c r="V1106" s="4"/>
      <c r="W1106" s="4"/>
      <c r="X1106" s="4">
        <f t="shared" si="194"/>
        <v>0</v>
      </c>
      <c r="Y1106" s="4"/>
      <c r="Z1106" s="4"/>
      <c r="AA1106" s="4">
        <f>C1106+I1106-L1106-O1106-U1106-X1106-R1106</f>
        <v>1343000</v>
      </c>
      <c r="AB1106" s="7">
        <v>45442</v>
      </c>
    </row>
    <row r="1107" spans="1:28" ht="15.75" hidden="1" x14ac:dyDescent="0.25">
      <c r="A1107" s="29">
        <v>45440</v>
      </c>
      <c r="B1107" s="72" t="s">
        <v>246</v>
      </c>
      <c r="C1107" s="25"/>
      <c r="D1107" s="25" t="s">
        <v>46</v>
      </c>
      <c r="E1107" s="25" t="s">
        <v>129</v>
      </c>
      <c r="F1107" s="25">
        <v>60</v>
      </c>
      <c r="G1107" s="25" t="s">
        <v>77</v>
      </c>
      <c r="H1107" s="25">
        <v>63000</v>
      </c>
      <c r="I1107" s="11">
        <f t="shared" si="189"/>
        <v>3780000</v>
      </c>
      <c r="J1107" s="31" t="s">
        <v>312</v>
      </c>
      <c r="K1107" s="11"/>
      <c r="L1107" s="4">
        <f t="shared" si="190"/>
        <v>0</v>
      </c>
      <c r="M1107" s="4"/>
      <c r="N1107" s="4"/>
      <c r="O1107" s="4">
        <f t="shared" si="191"/>
        <v>3780000</v>
      </c>
      <c r="P1107" s="4">
        <v>3780000</v>
      </c>
      <c r="Q1107" s="4"/>
      <c r="R1107" s="4">
        <f t="shared" si="192"/>
        <v>0</v>
      </c>
      <c r="S1107" s="4"/>
      <c r="T1107" s="4"/>
      <c r="U1107" s="4">
        <f t="shared" si="193"/>
        <v>0</v>
      </c>
      <c r="V1107" s="4"/>
      <c r="W1107" s="4"/>
      <c r="X1107" s="4">
        <f t="shared" si="194"/>
        <v>0</v>
      </c>
      <c r="Y1107" s="4"/>
      <c r="Z1107" s="4"/>
      <c r="AA1107" s="4">
        <f>C1107+I1107-L1107-O1107-U1107-X1107-R1107</f>
        <v>0</v>
      </c>
      <c r="AB1107" s="7">
        <v>45440</v>
      </c>
    </row>
    <row r="1108" spans="1:28" ht="15.75" hidden="1" x14ac:dyDescent="0.25">
      <c r="A1108" s="29">
        <v>45440</v>
      </c>
      <c r="B1108" s="25" t="s">
        <v>702</v>
      </c>
      <c r="C1108" s="25"/>
      <c r="D1108" s="25" t="s">
        <v>52</v>
      </c>
      <c r="E1108" s="25" t="s">
        <v>498</v>
      </c>
      <c r="F1108" s="25">
        <v>1</v>
      </c>
      <c r="G1108" s="25" t="s">
        <v>48</v>
      </c>
      <c r="H1108" s="25">
        <v>480000</v>
      </c>
      <c r="I1108" s="11">
        <f t="shared" si="189"/>
        <v>480000</v>
      </c>
      <c r="J1108" s="31" t="s">
        <v>324</v>
      </c>
      <c r="K1108" s="11"/>
      <c r="L1108" s="4">
        <f t="shared" si="190"/>
        <v>480000</v>
      </c>
      <c r="M1108" s="4">
        <v>460000</v>
      </c>
      <c r="N1108" s="4">
        <v>20000</v>
      </c>
      <c r="O1108" s="4">
        <f t="shared" si="191"/>
        <v>0</v>
      </c>
      <c r="P1108" s="4"/>
      <c r="Q1108" s="4"/>
      <c r="R1108" s="4">
        <f t="shared" si="192"/>
        <v>0</v>
      </c>
      <c r="S1108" s="4"/>
      <c r="T1108" s="4"/>
      <c r="U1108" s="4">
        <f t="shared" si="193"/>
        <v>0</v>
      </c>
      <c r="V1108" s="4"/>
      <c r="W1108" s="4"/>
      <c r="X1108" s="4">
        <f t="shared" si="194"/>
        <v>0</v>
      </c>
      <c r="Y1108" s="4"/>
      <c r="Z1108" s="4"/>
      <c r="AA1108" s="4">
        <f>C1108+I1108-L1108-O1108-U1108-X1108-R1108</f>
        <v>0</v>
      </c>
      <c r="AB1108" s="7">
        <v>45440</v>
      </c>
    </row>
    <row r="1109" spans="1:28" ht="15.75" hidden="1" x14ac:dyDescent="0.25">
      <c r="A1109" s="29">
        <v>45440</v>
      </c>
      <c r="B1109" s="72" t="s">
        <v>176</v>
      </c>
      <c r="C1109" s="25"/>
      <c r="D1109" s="25" t="s">
        <v>46</v>
      </c>
      <c r="E1109" s="25" t="s">
        <v>128</v>
      </c>
      <c r="F1109" s="25">
        <v>25</v>
      </c>
      <c r="G1109" s="25" t="s">
        <v>39</v>
      </c>
      <c r="H1109" s="25">
        <v>110000</v>
      </c>
      <c r="I1109" s="11">
        <f t="shared" si="189"/>
        <v>2750000</v>
      </c>
      <c r="J1109" s="31" t="s">
        <v>312</v>
      </c>
      <c r="K1109" s="11"/>
      <c r="L1109" s="4">
        <f t="shared" si="190"/>
        <v>0</v>
      </c>
      <c r="M1109" s="4"/>
      <c r="N1109" s="4"/>
      <c r="O1109" s="4">
        <f t="shared" si="191"/>
        <v>2750000</v>
      </c>
      <c r="P1109" s="4"/>
      <c r="Q1109" s="4">
        <v>2750000</v>
      </c>
      <c r="R1109" s="4">
        <f t="shared" si="192"/>
        <v>0</v>
      </c>
      <c r="S1109" s="4"/>
      <c r="T1109" s="4"/>
      <c r="U1109" s="4">
        <f t="shared" si="193"/>
        <v>0</v>
      </c>
      <c r="V1109" s="4"/>
      <c r="W1109" s="4"/>
      <c r="X1109" s="4">
        <f t="shared" si="194"/>
        <v>0</v>
      </c>
      <c r="Y1109" s="4"/>
      <c r="Z1109" s="4"/>
      <c r="AA1109" s="4">
        <f>C1109+I1109-L1109-O1109-U1109-X1109-R1109</f>
        <v>0</v>
      </c>
      <c r="AB1109" s="7">
        <v>45439</v>
      </c>
    </row>
    <row r="1110" spans="1:28" ht="15.75" hidden="1" x14ac:dyDescent="0.25">
      <c r="A1110" s="29">
        <v>45440</v>
      </c>
      <c r="B1110" s="72" t="s">
        <v>565</v>
      </c>
      <c r="C1110" s="25"/>
      <c r="D1110" s="25" t="s">
        <v>46</v>
      </c>
      <c r="E1110" s="25" t="s">
        <v>348</v>
      </c>
      <c r="F1110" s="25">
        <v>2200</v>
      </c>
      <c r="G1110" s="25" t="s">
        <v>34</v>
      </c>
      <c r="H1110" s="25">
        <v>1150</v>
      </c>
      <c r="I1110" s="11">
        <f t="shared" si="189"/>
        <v>2530000</v>
      </c>
      <c r="J1110" s="31" t="s">
        <v>312</v>
      </c>
      <c r="K1110" s="11"/>
      <c r="L1110" s="4">
        <f t="shared" si="190"/>
        <v>0</v>
      </c>
      <c r="M1110" s="4"/>
      <c r="N1110" s="4"/>
      <c r="O1110" s="4">
        <f t="shared" si="191"/>
        <v>0</v>
      </c>
      <c r="P1110" s="4"/>
      <c r="Q1110" s="4"/>
      <c r="R1110" s="4">
        <f t="shared" si="192"/>
        <v>2530000</v>
      </c>
      <c r="S1110" s="4">
        <v>2530000</v>
      </c>
      <c r="T1110" s="4"/>
      <c r="U1110" s="4">
        <f t="shared" si="193"/>
        <v>0</v>
      </c>
      <c r="V1110" s="4"/>
      <c r="W1110" s="4"/>
      <c r="X1110" s="4">
        <f t="shared" si="194"/>
        <v>0</v>
      </c>
      <c r="Y1110" s="4"/>
      <c r="Z1110" s="4"/>
      <c r="AA1110" s="4">
        <f>C1110+I1110-L1110-O1110-U1110-X1110-R1110</f>
        <v>0</v>
      </c>
      <c r="AB1110" s="7">
        <v>45440</v>
      </c>
    </row>
    <row r="1111" spans="1:28" ht="15.75" hidden="1" x14ac:dyDescent="0.25">
      <c r="A1111" s="29">
        <v>45440</v>
      </c>
      <c r="B1111" s="25" t="s">
        <v>99</v>
      </c>
      <c r="C1111" s="25"/>
      <c r="D1111" s="25"/>
      <c r="E1111" s="25" t="s">
        <v>100</v>
      </c>
      <c r="F1111" s="25">
        <v>57.6</v>
      </c>
      <c r="G1111" s="25" t="s">
        <v>39</v>
      </c>
      <c r="H1111" s="25"/>
      <c r="I1111" s="11">
        <f t="shared" si="189"/>
        <v>0</v>
      </c>
      <c r="J1111" s="26" t="s">
        <v>28</v>
      </c>
      <c r="K1111" s="11"/>
      <c r="L1111" s="4">
        <f t="shared" si="190"/>
        <v>0</v>
      </c>
      <c r="M1111" s="4"/>
      <c r="N1111" s="4"/>
      <c r="O1111" s="4">
        <f t="shared" si="191"/>
        <v>0</v>
      </c>
      <c r="P1111" s="4"/>
      <c r="Q1111" s="4"/>
      <c r="R1111" s="4">
        <f t="shared" si="192"/>
        <v>0</v>
      </c>
      <c r="S1111" s="4"/>
      <c r="T1111" s="4"/>
      <c r="U1111" s="4">
        <f t="shared" si="193"/>
        <v>0</v>
      </c>
      <c r="V1111" s="4"/>
      <c r="W1111" s="4"/>
      <c r="X1111" s="4">
        <f t="shared" si="194"/>
        <v>0</v>
      </c>
      <c r="Y1111" s="4"/>
      <c r="Z1111" s="4"/>
      <c r="AA1111" s="4">
        <f>C1111+I1111-L1111-O1111-U1111-X1111-R1111</f>
        <v>0</v>
      </c>
      <c r="AB1111" s="7"/>
    </row>
    <row r="1112" spans="1:28" ht="15.75" hidden="1" x14ac:dyDescent="0.25">
      <c r="A1112" s="29">
        <v>45440</v>
      </c>
      <c r="B1112" s="25" t="s">
        <v>198</v>
      </c>
      <c r="C1112" s="25"/>
      <c r="D1112" s="25" t="s">
        <v>46</v>
      </c>
      <c r="E1112" s="25" t="s">
        <v>299</v>
      </c>
      <c r="F1112" s="25">
        <v>16.600000000000001</v>
      </c>
      <c r="G1112" s="25" t="s">
        <v>39</v>
      </c>
      <c r="H1112" s="25">
        <v>47000</v>
      </c>
      <c r="I1112" s="11">
        <f t="shared" si="189"/>
        <v>780200.00000000012</v>
      </c>
      <c r="J1112" s="17" t="s">
        <v>312</v>
      </c>
      <c r="K1112" s="11"/>
      <c r="L1112" s="4">
        <f t="shared" si="190"/>
        <v>0</v>
      </c>
      <c r="M1112" s="4"/>
      <c r="N1112" s="4"/>
      <c r="O1112" s="4">
        <f t="shared" si="191"/>
        <v>780200</v>
      </c>
      <c r="P1112" s="4">
        <v>780200</v>
      </c>
      <c r="Q1112" s="4"/>
      <c r="R1112" s="4">
        <f t="shared" si="192"/>
        <v>0</v>
      </c>
      <c r="S1112" s="4"/>
      <c r="T1112" s="4"/>
      <c r="U1112" s="4">
        <f t="shared" si="193"/>
        <v>0</v>
      </c>
      <c r="V1112" s="4"/>
      <c r="W1112" s="4"/>
      <c r="X1112" s="4">
        <f t="shared" si="194"/>
        <v>0</v>
      </c>
      <c r="Y1112" s="4"/>
      <c r="Z1112" s="4"/>
      <c r="AA1112" s="82">
        <f>C1112+I1112-L1112-O1112-U1112-X1112-R1112</f>
        <v>1.1641532182693481E-10</v>
      </c>
      <c r="AB1112" s="7">
        <v>45440</v>
      </c>
    </row>
    <row r="1113" spans="1:28" ht="15.75" hidden="1" x14ac:dyDescent="0.25">
      <c r="A1113" s="29">
        <v>45440</v>
      </c>
      <c r="B1113" s="25" t="s">
        <v>422</v>
      </c>
      <c r="C1113" s="25"/>
      <c r="D1113" s="25" t="s">
        <v>46</v>
      </c>
      <c r="E1113" s="25" t="s">
        <v>259</v>
      </c>
      <c r="F1113" s="25">
        <v>500</v>
      </c>
      <c r="G1113" s="25" t="s">
        <v>34</v>
      </c>
      <c r="H1113" s="25">
        <v>835</v>
      </c>
      <c r="I1113" s="11">
        <f t="shared" si="189"/>
        <v>417500</v>
      </c>
      <c r="J1113" s="31" t="s">
        <v>324</v>
      </c>
      <c r="K1113" s="11"/>
      <c r="L1113" s="4">
        <f t="shared" si="190"/>
        <v>417500</v>
      </c>
      <c r="M1113" s="4">
        <v>417500</v>
      </c>
      <c r="N1113" s="4"/>
      <c r="O1113" s="4">
        <f t="shared" si="191"/>
        <v>0</v>
      </c>
      <c r="P1113" s="4"/>
      <c r="Q1113" s="4"/>
      <c r="R1113" s="4">
        <f t="shared" si="192"/>
        <v>0</v>
      </c>
      <c r="S1113" s="4"/>
      <c r="T1113" s="4"/>
      <c r="U1113" s="4">
        <f t="shared" si="193"/>
        <v>0</v>
      </c>
      <c r="V1113" s="4"/>
      <c r="W1113" s="4"/>
      <c r="X1113" s="4">
        <f t="shared" si="194"/>
        <v>0</v>
      </c>
      <c r="Y1113" s="4"/>
      <c r="Z1113" s="4"/>
      <c r="AA1113" s="4">
        <f>C1113+I1113-L1113-O1113-U1113-X1113-R1113</f>
        <v>0</v>
      </c>
      <c r="AB1113" s="7">
        <v>45442</v>
      </c>
    </row>
    <row r="1114" spans="1:28" ht="15.75" hidden="1" x14ac:dyDescent="0.25">
      <c r="A1114" s="29">
        <v>45440</v>
      </c>
      <c r="B1114" s="25" t="s">
        <v>742</v>
      </c>
      <c r="C1114" s="25"/>
      <c r="D1114" s="25" t="s">
        <v>46</v>
      </c>
      <c r="E1114" s="25" t="s">
        <v>87</v>
      </c>
      <c r="F1114" s="25">
        <v>500</v>
      </c>
      <c r="G1114" s="25" t="s">
        <v>34</v>
      </c>
      <c r="H1114" s="25">
        <v>1210</v>
      </c>
      <c r="I1114" s="11">
        <f t="shared" si="189"/>
        <v>605000</v>
      </c>
      <c r="J1114" s="31" t="s">
        <v>324</v>
      </c>
      <c r="K1114" s="11"/>
      <c r="L1114" s="4">
        <f t="shared" si="190"/>
        <v>0</v>
      </c>
      <c r="M1114" s="4"/>
      <c r="N1114" s="4"/>
      <c r="O1114" s="4">
        <f t="shared" si="191"/>
        <v>0</v>
      </c>
      <c r="P1114" s="4"/>
      <c r="Q1114" s="4"/>
      <c r="R1114" s="4">
        <f t="shared" si="192"/>
        <v>0</v>
      </c>
      <c r="S1114" s="4"/>
      <c r="T1114" s="4"/>
      <c r="U1114" s="4">
        <f t="shared" si="193"/>
        <v>605000</v>
      </c>
      <c r="V1114" s="4">
        <v>605000</v>
      </c>
      <c r="W1114" s="4"/>
      <c r="X1114" s="4">
        <f t="shared" si="194"/>
        <v>0</v>
      </c>
      <c r="Y1114" s="4"/>
      <c r="Z1114" s="4"/>
      <c r="AA1114" s="4">
        <f>C1114+I1114-L1114-O1114-U1114-X1114-R1114</f>
        <v>0</v>
      </c>
      <c r="AB1114" s="7">
        <v>45440</v>
      </c>
    </row>
    <row r="1115" spans="1:28" ht="15.75" hidden="1" x14ac:dyDescent="0.25">
      <c r="A1115" s="29">
        <v>45440</v>
      </c>
      <c r="B1115" s="25" t="s">
        <v>99</v>
      </c>
      <c r="C1115" s="25"/>
      <c r="D1115" s="25"/>
      <c r="E1115" s="25" t="s">
        <v>137</v>
      </c>
      <c r="F1115" s="25">
        <v>18.7</v>
      </c>
      <c r="G1115" s="25" t="s">
        <v>39</v>
      </c>
      <c r="H1115" s="25"/>
      <c r="I1115" s="11">
        <f t="shared" si="189"/>
        <v>0</v>
      </c>
      <c r="J1115" s="26" t="s">
        <v>28</v>
      </c>
      <c r="K1115" s="11"/>
      <c r="L1115" s="4">
        <f t="shared" si="190"/>
        <v>0</v>
      </c>
      <c r="M1115" s="4"/>
      <c r="N1115" s="4"/>
      <c r="O1115" s="4">
        <f t="shared" si="191"/>
        <v>0</v>
      </c>
      <c r="P1115" s="4"/>
      <c r="Q1115" s="4"/>
      <c r="R1115" s="4">
        <f t="shared" si="192"/>
        <v>0</v>
      </c>
      <c r="S1115" s="4"/>
      <c r="T1115" s="4"/>
      <c r="U1115" s="4">
        <f t="shared" si="193"/>
        <v>0</v>
      </c>
      <c r="V1115" s="4"/>
      <c r="W1115" s="4"/>
      <c r="X1115" s="4">
        <f t="shared" si="194"/>
        <v>0</v>
      </c>
      <c r="Y1115" s="4"/>
      <c r="Z1115" s="4"/>
      <c r="AA1115" s="4">
        <f>C1115+I1115-L1115-O1115-U1115-X1115-R1115</f>
        <v>0</v>
      </c>
      <c r="AB1115" s="7"/>
    </row>
    <row r="1116" spans="1:28" ht="15.75" hidden="1" x14ac:dyDescent="0.25">
      <c r="A1116" s="24">
        <v>45440</v>
      </c>
      <c r="B1116" s="25" t="s">
        <v>122</v>
      </c>
      <c r="C1116" s="25"/>
      <c r="D1116" s="25" t="s">
        <v>46</v>
      </c>
      <c r="E1116" s="25" t="s">
        <v>138</v>
      </c>
      <c r="F1116" s="25">
        <v>1500</v>
      </c>
      <c r="G1116" s="25" t="s">
        <v>34</v>
      </c>
      <c r="H1116" s="25">
        <v>1420</v>
      </c>
      <c r="I1116" s="11">
        <f t="shared" si="189"/>
        <v>2130000</v>
      </c>
      <c r="J1116" s="31" t="s">
        <v>312</v>
      </c>
      <c r="K1116" s="11"/>
      <c r="L1116" s="4">
        <f t="shared" si="190"/>
        <v>0</v>
      </c>
      <c r="M1116" s="4"/>
      <c r="N1116" s="4"/>
      <c r="O1116" s="4">
        <f t="shared" si="191"/>
        <v>2130000</v>
      </c>
      <c r="P1116" s="4">
        <v>2130000</v>
      </c>
      <c r="Q1116" s="4"/>
      <c r="R1116" s="4">
        <f t="shared" si="192"/>
        <v>0</v>
      </c>
      <c r="S1116" s="4"/>
      <c r="T1116" s="4"/>
      <c r="U1116" s="4">
        <f t="shared" si="193"/>
        <v>0</v>
      </c>
      <c r="V1116" s="4"/>
      <c r="W1116" s="4"/>
      <c r="X1116" s="4">
        <f t="shared" si="194"/>
        <v>0</v>
      </c>
      <c r="Y1116" s="4"/>
      <c r="Z1116" s="4"/>
      <c r="AA1116" s="4">
        <f>C1116+I1116-L1116-O1116-U1116-X1116-R1116</f>
        <v>0</v>
      </c>
      <c r="AB1116" s="7">
        <v>45440</v>
      </c>
    </row>
    <row r="1117" spans="1:28" ht="15.75" hidden="1" x14ac:dyDescent="0.25">
      <c r="A1117" s="29">
        <v>45440</v>
      </c>
      <c r="B1117" s="72" t="s">
        <v>122</v>
      </c>
      <c r="C1117" s="25"/>
      <c r="D1117" s="25" t="s">
        <v>46</v>
      </c>
      <c r="E1117" s="25" t="s">
        <v>298</v>
      </c>
      <c r="F1117" s="25">
        <v>10400</v>
      </c>
      <c r="G1117" s="25" t="s">
        <v>34</v>
      </c>
      <c r="H1117" s="25">
        <v>4150</v>
      </c>
      <c r="I1117" s="11">
        <f t="shared" si="189"/>
        <v>43160000</v>
      </c>
      <c r="J1117" s="32" t="s">
        <v>312</v>
      </c>
      <c r="K1117" s="11"/>
      <c r="L1117" s="4">
        <f t="shared" si="190"/>
        <v>0</v>
      </c>
      <c r="M1117" s="4"/>
      <c r="N1117" s="4"/>
      <c r="O1117" s="4">
        <f t="shared" si="191"/>
        <v>43160000</v>
      </c>
      <c r="P1117" s="4">
        <v>30000000</v>
      </c>
      <c r="Q1117" s="4">
        <v>13160000</v>
      </c>
      <c r="R1117" s="4">
        <f t="shared" si="192"/>
        <v>0</v>
      </c>
      <c r="S1117" s="4"/>
      <c r="T1117" s="4"/>
      <c r="U1117" s="4">
        <f t="shared" si="193"/>
        <v>0</v>
      </c>
      <c r="V1117" s="4"/>
      <c r="W1117" s="4"/>
      <c r="X1117" s="4">
        <f t="shared" si="194"/>
        <v>0</v>
      </c>
      <c r="Y1117" s="4"/>
      <c r="Z1117" s="4"/>
      <c r="AA1117" s="4">
        <f>C1117+I1117-L1117-O1117-U1117-X1117-R1117</f>
        <v>0</v>
      </c>
      <c r="AB1117" s="7">
        <v>45443</v>
      </c>
    </row>
    <row r="1118" spans="1:28" ht="15.75" hidden="1" x14ac:dyDescent="0.25">
      <c r="A1118" s="24">
        <v>45440</v>
      </c>
      <c r="B1118" s="25" t="s">
        <v>415</v>
      </c>
      <c r="C1118" s="25"/>
      <c r="D1118" s="25" t="s">
        <v>52</v>
      </c>
      <c r="E1118" s="25" t="s">
        <v>102</v>
      </c>
      <c r="F1118" s="25">
        <v>100</v>
      </c>
      <c r="G1118" s="25" t="s">
        <v>39</v>
      </c>
      <c r="H1118" s="25">
        <v>47000</v>
      </c>
      <c r="I1118" s="11">
        <f t="shared" si="189"/>
        <v>4700000</v>
      </c>
      <c r="J1118" s="31" t="s">
        <v>324</v>
      </c>
      <c r="K1118" s="11"/>
      <c r="L1118" s="4">
        <f t="shared" si="190"/>
        <v>0</v>
      </c>
      <c r="M1118" s="4"/>
      <c r="N1118" s="4"/>
      <c r="O1118" s="4">
        <f t="shared" si="191"/>
        <v>0</v>
      </c>
      <c r="P1118" s="4"/>
      <c r="Q1118" s="4"/>
      <c r="R1118" s="4">
        <f t="shared" si="192"/>
        <v>0</v>
      </c>
      <c r="S1118" s="4"/>
      <c r="T1118" s="4"/>
      <c r="U1118" s="4">
        <f t="shared" si="193"/>
        <v>4700000</v>
      </c>
      <c r="V1118" s="4">
        <v>4700000</v>
      </c>
      <c r="W1118" s="4"/>
      <c r="X1118" s="4">
        <f t="shared" si="194"/>
        <v>0</v>
      </c>
      <c r="Y1118" s="4"/>
      <c r="Z1118" s="4"/>
      <c r="AA1118" s="4">
        <f>C1118+I1118-L1118-O1118-U1118-X1118-R1118</f>
        <v>0</v>
      </c>
      <c r="AB1118" s="7">
        <v>45442</v>
      </c>
    </row>
    <row r="1119" spans="1:28" ht="15.75" hidden="1" x14ac:dyDescent="0.25">
      <c r="A1119" s="29">
        <v>45441</v>
      </c>
      <c r="B1119" s="27" t="s">
        <v>231</v>
      </c>
      <c r="C1119" s="27"/>
      <c r="D1119" s="27" t="s">
        <v>46</v>
      </c>
      <c r="E1119" s="27" t="s">
        <v>50</v>
      </c>
      <c r="F1119" s="27">
        <v>800</v>
      </c>
      <c r="G1119" s="27" t="s">
        <v>34</v>
      </c>
      <c r="H1119" s="27">
        <v>3885</v>
      </c>
      <c r="I1119" s="11">
        <f t="shared" ref="I1119:I1149" si="195">F1119*H1119</f>
        <v>3108000</v>
      </c>
      <c r="J1119" s="31" t="s">
        <v>312</v>
      </c>
      <c r="K1119" s="11"/>
      <c r="L1119" s="4">
        <f>M1119+N1119</f>
        <v>0</v>
      </c>
      <c r="M1119" s="4"/>
      <c r="N1119" s="4"/>
      <c r="O1119" s="4">
        <f>P1119+Q1119</f>
        <v>3108000</v>
      </c>
      <c r="P1119" s="4"/>
      <c r="Q1119" s="4">
        <v>3108000</v>
      </c>
      <c r="R1119" s="4">
        <f>S1119+T1119</f>
        <v>0</v>
      </c>
      <c r="S1119" s="4"/>
      <c r="T1119" s="4"/>
      <c r="U1119" s="4">
        <f>V1119+W1119</f>
        <v>0</v>
      </c>
      <c r="V1119" s="4"/>
      <c r="W1119" s="4"/>
      <c r="X1119" s="4">
        <f>Y1119+Z1119</f>
        <v>0</v>
      </c>
      <c r="Y1119" s="4"/>
      <c r="Z1119" s="4"/>
      <c r="AA1119" s="4">
        <f>C1119+I1119-L1119-O1119-U1119-X1119-R1119</f>
        <v>0</v>
      </c>
      <c r="AB1119" s="7">
        <v>45442</v>
      </c>
    </row>
    <row r="1120" spans="1:28" ht="15.75" hidden="1" x14ac:dyDescent="0.25">
      <c r="A1120" s="29">
        <v>45441</v>
      </c>
      <c r="B1120" s="27" t="s">
        <v>231</v>
      </c>
      <c r="C1120" s="25"/>
      <c r="D1120" s="27" t="s">
        <v>46</v>
      </c>
      <c r="E1120" s="25" t="s">
        <v>133</v>
      </c>
      <c r="F1120" s="25">
        <v>1000</v>
      </c>
      <c r="G1120" s="27" t="s">
        <v>34</v>
      </c>
      <c r="H1120" s="25">
        <v>3497</v>
      </c>
      <c r="I1120" s="11">
        <f t="shared" si="195"/>
        <v>3497000</v>
      </c>
      <c r="J1120" s="31" t="s">
        <v>49</v>
      </c>
      <c r="K1120" s="11"/>
      <c r="L1120" s="4">
        <f t="shared" ref="L1120:L1149" si="196">M1120+N1120</f>
        <v>0</v>
      </c>
      <c r="M1120" s="4"/>
      <c r="N1120" s="4"/>
      <c r="O1120" s="4">
        <f t="shared" ref="O1120:O1149" si="197">P1120+Q1120</f>
        <v>5133000</v>
      </c>
      <c r="P1120" s="4"/>
      <c r="Q1120" s="4">
        <v>5133000</v>
      </c>
      <c r="R1120" s="4">
        <f t="shared" ref="R1120:R1149" si="198">S1120+T1120</f>
        <v>0</v>
      </c>
      <c r="S1120" s="4"/>
      <c r="T1120" s="4"/>
      <c r="U1120" s="4">
        <f t="shared" ref="U1120:U1149" si="199">V1120+W1120</f>
        <v>0</v>
      </c>
      <c r="V1120" s="4"/>
      <c r="W1120" s="4"/>
      <c r="X1120" s="4">
        <f t="shared" ref="X1120:X1149" si="200">Y1120+Z1120</f>
        <v>0</v>
      </c>
      <c r="Y1120" s="4"/>
      <c r="Z1120" s="4"/>
      <c r="AA1120" s="4">
        <f>C1120+I1120-L1120-O1120-U1120-X1120-R1120</f>
        <v>-1636000</v>
      </c>
      <c r="AB1120" s="7">
        <v>45442</v>
      </c>
    </row>
    <row r="1121" spans="1:28" ht="15.75" hidden="1" x14ac:dyDescent="0.25">
      <c r="A1121" s="29">
        <v>45441</v>
      </c>
      <c r="B1121" s="25" t="s">
        <v>1470</v>
      </c>
      <c r="C1121" s="25"/>
      <c r="D1121" s="25" t="s">
        <v>52</v>
      </c>
      <c r="E1121" s="25" t="s">
        <v>189</v>
      </c>
      <c r="F1121" s="25">
        <v>2</v>
      </c>
      <c r="G1121" s="25" t="s">
        <v>23</v>
      </c>
      <c r="H1121" s="25">
        <v>400000</v>
      </c>
      <c r="I1121" s="11">
        <f t="shared" si="195"/>
        <v>800000</v>
      </c>
      <c r="J1121" s="31" t="s">
        <v>324</v>
      </c>
      <c r="K1121" s="11"/>
      <c r="L1121" s="4">
        <f t="shared" si="196"/>
        <v>0</v>
      </c>
      <c r="M1121" s="4"/>
      <c r="N1121" s="4"/>
      <c r="O1121" s="4">
        <f t="shared" si="197"/>
        <v>0</v>
      </c>
      <c r="P1121" s="4"/>
      <c r="Q1121" s="4"/>
      <c r="R1121" s="4">
        <f t="shared" si="198"/>
        <v>0</v>
      </c>
      <c r="S1121" s="4"/>
      <c r="T1121" s="4"/>
      <c r="U1121" s="4">
        <f t="shared" si="199"/>
        <v>800000</v>
      </c>
      <c r="V1121" s="4">
        <v>800000</v>
      </c>
      <c r="W1121" s="4"/>
      <c r="X1121" s="4">
        <f t="shared" si="200"/>
        <v>0</v>
      </c>
      <c r="Y1121" s="4"/>
      <c r="Z1121" s="4"/>
      <c r="AA1121" s="4">
        <f>C1121+I1121-L1121-O1121-U1121-X1121-R1121</f>
        <v>0</v>
      </c>
      <c r="AB1121" s="7">
        <v>45441</v>
      </c>
    </row>
    <row r="1122" spans="1:28" ht="15.75" hidden="1" x14ac:dyDescent="0.25">
      <c r="A1122" s="29">
        <v>45441</v>
      </c>
      <c r="B1122" s="25" t="s">
        <v>99</v>
      </c>
      <c r="C1122" s="25"/>
      <c r="D1122" s="25"/>
      <c r="E1122" s="25" t="s">
        <v>115</v>
      </c>
      <c r="F1122" s="25">
        <v>14.3</v>
      </c>
      <c r="G1122" s="25" t="s">
        <v>39</v>
      </c>
      <c r="H1122" s="25"/>
      <c r="I1122" s="11">
        <f t="shared" si="195"/>
        <v>0</v>
      </c>
      <c r="J1122" s="26" t="s">
        <v>28</v>
      </c>
      <c r="K1122" s="11"/>
      <c r="L1122" s="4">
        <f t="shared" si="196"/>
        <v>0</v>
      </c>
      <c r="M1122" s="4"/>
      <c r="N1122" s="4"/>
      <c r="O1122" s="4">
        <f t="shared" si="197"/>
        <v>0</v>
      </c>
      <c r="P1122" s="4"/>
      <c r="Q1122" s="4"/>
      <c r="R1122" s="4">
        <f t="shared" si="198"/>
        <v>0</v>
      </c>
      <c r="S1122" s="4"/>
      <c r="T1122" s="4"/>
      <c r="U1122" s="4">
        <f t="shared" si="199"/>
        <v>0</v>
      </c>
      <c r="V1122" s="4"/>
      <c r="W1122" s="4"/>
      <c r="X1122" s="4">
        <f t="shared" si="200"/>
        <v>0</v>
      </c>
      <c r="Y1122" s="4"/>
      <c r="Z1122" s="4"/>
      <c r="AA1122" s="4">
        <f>C1122+I1122-L1122-O1122-U1122-X1122-R1122</f>
        <v>0</v>
      </c>
      <c r="AB1122" s="7"/>
    </row>
    <row r="1123" spans="1:28" ht="15.75" hidden="1" x14ac:dyDescent="0.25">
      <c r="A1123" s="29">
        <v>45441</v>
      </c>
      <c r="B1123" s="72" t="s">
        <v>479</v>
      </c>
      <c r="C1123" s="25"/>
      <c r="D1123" s="25" t="s">
        <v>46</v>
      </c>
      <c r="E1123" s="25" t="s">
        <v>343</v>
      </c>
      <c r="F1123" s="25">
        <v>2</v>
      </c>
      <c r="G1123" s="25" t="s">
        <v>23</v>
      </c>
      <c r="H1123" s="25">
        <v>1200000</v>
      </c>
      <c r="I1123" s="11">
        <f t="shared" si="195"/>
        <v>2400000</v>
      </c>
      <c r="J1123" s="31" t="s">
        <v>312</v>
      </c>
      <c r="K1123" s="11" t="s">
        <v>1509</v>
      </c>
      <c r="L1123" s="4">
        <f t="shared" si="196"/>
        <v>0</v>
      </c>
      <c r="M1123" s="4"/>
      <c r="N1123" s="4"/>
      <c r="O1123" s="4">
        <f t="shared" si="197"/>
        <v>2400000</v>
      </c>
      <c r="P1123" s="4">
        <v>2400000</v>
      </c>
      <c r="Q1123" s="4"/>
      <c r="R1123" s="4">
        <f t="shared" si="198"/>
        <v>0</v>
      </c>
      <c r="S1123" s="4"/>
      <c r="T1123" s="4"/>
      <c r="U1123" s="4">
        <f t="shared" si="199"/>
        <v>0</v>
      </c>
      <c r="V1123" s="4"/>
      <c r="W1123" s="4"/>
      <c r="X1123" s="4">
        <f t="shared" si="200"/>
        <v>0</v>
      </c>
      <c r="Y1123" s="4"/>
      <c r="Z1123" s="4"/>
      <c r="AA1123" s="4">
        <f>C1123+I1123-L1123-O1123-U1123-X1123-R1123</f>
        <v>0</v>
      </c>
      <c r="AB1123" s="7">
        <v>45441</v>
      </c>
    </row>
    <row r="1124" spans="1:28" ht="15.75" hidden="1" x14ac:dyDescent="0.25">
      <c r="A1124" s="29">
        <v>45441</v>
      </c>
      <c r="B1124" s="25" t="s">
        <v>330</v>
      </c>
      <c r="C1124" s="25"/>
      <c r="D1124" s="25" t="s">
        <v>46</v>
      </c>
      <c r="E1124" s="25" t="s">
        <v>260</v>
      </c>
      <c r="F1124" s="25">
        <v>100</v>
      </c>
      <c r="G1124" s="25" t="s">
        <v>34</v>
      </c>
      <c r="H1124" s="25">
        <v>2790</v>
      </c>
      <c r="I1124" s="11">
        <f t="shared" si="195"/>
        <v>279000</v>
      </c>
      <c r="J1124" s="31" t="s">
        <v>324</v>
      </c>
      <c r="K1124" s="11"/>
      <c r="L1124" s="4">
        <f t="shared" si="196"/>
        <v>0</v>
      </c>
      <c r="M1124" s="4"/>
      <c r="N1124" s="4"/>
      <c r="O1124" s="4">
        <f t="shared" si="197"/>
        <v>0</v>
      </c>
      <c r="P1124" s="4"/>
      <c r="Q1124" s="4"/>
      <c r="R1124" s="4">
        <f t="shared" si="198"/>
        <v>0</v>
      </c>
      <c r="S1124" s="4"/>
      <c r="T1124" s="4"/>
      <c r="U1124" s="4">
        <f t="shared" si="199"/>
        <v>279000</v>
      </c>
      <c r="V1124" s="4">
        <v>279000</v>
      </c>
      <c r="W1124" s="4"/>
      <c r="X1124" s="4">
        <f t="shared" si="200"/>
        <v>0</v>
      </c>
      <c r="Y1124" s="4"/>
      <c r="Z1124" s="4"/>
      <c r="AA1124" s="4">
        <f>C1124+I1124-L1124-O1124-U1124-X1124-R1124</f>
        <v>0</v>
      </c>
      <c r="AB1124" s="7">
        <v>45441</v>
      </c>
    </row>
    <row r="1125" spans="1:28" ht="15.75" hidden="1" x14ac:dyDescent="0.25">
      <c r="A1125" s="29">
        <v>45441</v>
      </c>
      <c r="B1125" s="25" t="s">
        <v>99</v>
      </c>
      <c r="C1125" s="25"/>
      <c r="D1125" s="25"/>
      <c r="E1125" s="25" t="s">
        <v>158</v>
      </c>
      <c r="F1125" s="25">
        <v>30</v>
      </c>
      <c r="G1125" s="25" t="s">
        <v>39</v>
      </c>
      <c r="H1125" s="25"/>
      <c r="I1125" s="11">
        <f t="shared" si="195"/>
        <v>0</v>
      </c>
      <c r="J1125" s="26" t="s">
        <v>28</v>
      </c>
      <c r="K1125" s="11"/>
      <c r="L1125" s="4">
        <f t="shared" si="196"/>
        <v>0</v>
      </c>
      <c r="M1125" s="4"/>
      <c r="N1125" s="4"/>
      <c r="O1125" s="4">
        <f t="shared" si="197"/>
        <v>0</v>
      </c>
      <c r="P1125" s="4"/>
      <c r="Q1125" s="4"/>
      <c r="R1125" s="4">
        <f t="shared" si="198"/>
        <v>0</v>
      </c>
      <c r="S1125" s="4"/>
      <c r="T1125" s="4"/>
      <c r="U1125" s="4">
        <f t="shared" si="199"/>
        <v>0</v>
      </c>
      <c r="V1125" s="4"/>
      <c r="W1125" s="4"/>
      <c r="X1125" s="4">
        <f t="shared" si="200"/>
        <v>0</v>
      </c>
      <c r="Y1125" s="4"/>
      <c r="Z1125" s="4"/>
      <c r="AA1125" s="4">
        <f>C1125+I1125-L1125-O1125-U1125-X1125-R1125</f>
        <v>0</v>
      </c>
      <c r="AB1125" s="7"/>
    </row>
    <row r="1126" spans="1:28" ht="15.75" hidden="1" x14ac:dyDescent="0.25">
      <c r="A1126" s="29">
        <v>45441</v>
      </c>
      <c r="B1126" s="25" t="s">
        <v>1504</v>
      </c>
      <c r="C1126" s="25"/>
      <c r="D1126" s="25" t="s">
        <v>52</v>
      </c>
      <c r="E1126" s="25" t="s">
        <v>135</v>
      </c>
      <c r="F1126" s="25">
        <v>1</v>
      </c>
      <c r="G1126" s="25" t="s">
        <v>48</v>
      </c>
      <c r="H1126" s="25">
        <v>150000</v>
      </c>
      <c r="I1126" s="11">
        <f t="shared" si="195"/>
        <v>150000</v>
      </c>
      <c r="J1126" s="31" t="s">
        <v>324</v>
      </c>
      <c r="K1126" s="11"/>
      <c r="L1126" s="4">
        <f t="shared" si="196"/>
        <v>0</v>
      </c>
      <c r="M1126" s="4"/>
      <c r="N1126" s="4"/>
      <c r="O1126" s="4">
        <f t="shared" si="197"/>
        <v>0</v>
      </c>
      <c r="P1126" s="4"/>
      <c r="Q1126" s="4"/>
      <c r="R1126" s="4">
        <f t="shared" si="198"/>
        <v>0</v>
      </c>
      <c r="S1126" s="4"/>
      <c r="T1126" s="4"/>
      <c r="U1126" s="4">
        <f t="shared" si="199"/>
        <v>150000</v>
      </c>
      <c r="V1126" s="4">
        <v>150000</v>
      </c>
      <c r="W1126" s="4"/>
      <c r="X1126" s="4">
        <f t="shared" si="200"/>
        <v>0</v>
      </c>
      <c r="Y1126" s="4"/>
      <c r="Z1126" s="4"/>
      <c r="AA1126" s="4">
        <f>C1126+I1126-L1126-O1126-U1126-X1126-R1126</f>
        <v>0</v>
      </c>
      <c r="AB1126" s="7">
        <v>45441</v>
      </c>
    </row>
    <row r="1127" spans="1:28" ht="15.75" hidden="1" x14ac:dyDescent="0.25">
      <c r="A1127" s="29">
        <v>45441</v>
      </c>
      <c r="B1127" s="72" t="s">
        <v>1045</v>
      </c>
      <c r="C1127" s="25"/>
      <c r="D1127" s="25" t="s">
        <v>52</v>
      </c>
      <c r="E1127" s="25" t="s">
        <v>56</v>
      </c>
      <c r="F1127" s="25">
        <v>1</v>
      </c>
      <c r="G1127" s="25" t="s">
        <v>23</v>
      </c>
      <c r="H1127" s="25">
        <v>400000</v>
      </c>
      <c r="I1127" s="11">
        <f t="shared" si="195"/>
        <v>400000</v>
      </c>
      <c r="J1127" s="31" t="s">
        <v>312</v>
      </c>
      <c r="K1127" s="11"/>
      <c r="L1127" s="4">
        <f t="shared" si="196"/>
        <v>0</v>
      </c>
      <c r="M1127" s="4"/>
      <c r="N1127" s="4"/>
      <c r="O1127" s="4">
        <f t="shared" si="197"/>
        <v>400000</v>
      </c>
      <c r="P1127" s="4">
        <v>400000</v>
      </c>
      <c r="Q1127" s="4"/>
      <c r="R1127" s="4">
        <f t="shared" si="198"/>
        <v>0</v>
      </c>
      <c r="S1127" s="4"/>
      <c r="T1127" s="4"/>
      <c r="U1127" s="4">
        <f t="shared" si="199"/>
        <v>0</v>
      </c>
      <c r="V1127" s="4"/>
      <c r="W1127" s="4"/>
      <c r="X1127" s="4">
        <f t="shared" si="200"/>
        <v>0</v>
      </c>
      <c r="Y1127" s="4"/>
      <c r="Z1127" s="4"/>
      <c r="AA1127" s="4">
        <f>C1127+I1127-L1127-O1127-U1127-X1127-R1127</f>
        <v>0</v>
      </c>
      <c r="AB1127" s="7">
        <v>45441</v>
      </c>
    </row>
    <row r="1128" spans="1:28" ht="15.75" hidden="1" x14ac:dyDescent="0.25">
      <c r="A1128" s="29">
        <v>45441</v>
      </c>
      <c r="B1128" s="25" t="s">
        <v>41</v>
      </c>
      <c r="C1128" s="25"/>
      <c r="D1128" s="25" t="s">
        <v>46</v>
      </c>
      <c r="E1128" s="25" t="s">
        <v>127</v>
      </c>
      <c r="F1128" s="25">
        <v>2</v>
      </c>
      <c r="G1128" s="25" t="s">
        <v>39</v>
      </c>
      <c r="H1128" s="25">
        <v>70000</v>
      </c>
      <c r="I1128" s="11">
        <f t="shared" si="195"/>
        <v>140000</v>
      </c>
      <c r="J1128" s="31" t="s">
        <v>324</v>
      </c>
      <c r="K1128" s="11"/>
      <c r="L1128" s="4">
        <f t="shared" si="196"/>
        <v>140000</v>
      </c>
      <c r="M1128" s="4">
        <v>140000</v>
      </c>
      <c r="N1128" s="4"/>
      <c r="O1128" s="4">
        <f t="shared" si="197"/>
        <v>0</v>
      </c>
      <c r="P1128" s="4"/>
      <c r="Q1128" s="4"/>
      <c r="R1128" s="4">
        <f t="shared" si="198"/>
        <v>0</v>
      </c>
      <c r="S1128" s="4"/>
      <c r="T1128" s="4"/>
      <c r="U1128" s="4">
        <f t="shared" si="199"/>
        <v>0</v>
      </c>
      <c r="V1128" s="4"/>
      <c r="W1128" s="4"/>
      <c r="X1128" s="4">
        <f t="shared" si="200"/>
        <v>0</v>
      </c>
      <c r="Y1128" s="4"/>
      <c r="Z1128" s="4"/>
      <c r="AA1128" s="4">
        <f>C1128+I1128-L1128-O1128-U1128-X1128-R1128</f>
        <v>0</v>
      </c>
      <c r="AB1128" s="7">
        <v>45441</v>
      </c>
    </row>
    <row r="1129" spans="1:28" ht="15.75" hidden="1" x14ac:dyDescent="0.25">
      <c r="A1129" s="29">
        <v>45441</v>
      </c>
      <c r="B1129" s="25" t="s">
        <v>41</v>
      </c>
      <c r="C1129" s="25"/>
      <c r="D1129" s="25" t="s">
        <v>46</v>
      </c>
      <c r="E1129" s="25" t="s">
        <v>129</v>
      </c>
      <c r="F1129" s="25">
        <v>6</v>
      </c>
      <c r="G1129" s="25" t="s">
        <v>77</v>
      </c>
      <c r="H1129" s="25">
        <v>65000</v>
      </c>
      <c r="I1129" s="11">
        <f t="shared" si="195"/>
        <v>390000</v>
      </c>
      <c r="J1129" s="31" t="s">
        <v>324</v>
      </c>
      <c r="K1129" s="11"/>
      <c r="L1129" s="4">
        <f t="shared" si="196"/>
        <v>390000</v>
      </c>
      <c r="M1129" s="4">
        <v>390000</v>
      </c>
      <c r="N1129" s="4"/>
      <c r="O1129" s="4">
        <f t="shared" si="197"/>
        <v>0</v>
      </c>
      <c r="P1129" s="4"/>
      <c r="Q1129" s="4"/>
      <c r="R1129" s="4">
        <f t="shared" si="198"/>
        <v>0</v>
      </c>
      <c r="S1129" s="4"/>
      <c r="T1129" s="4"/>
      <c r="U1129" s="4">
        <f t="shared" si="199"/>
        <v>0</v>
      </c>
      <c r="V1129" s="4"/>
      <c r="W1129" s="4"/>
      <c r="X1129" s="4">
        <f t="shared" si="200"/>
        <v>0</v>
      </c>
      <c r="Y1129" s="4"/>
      <c r="Z1129" s="4"/>
      <c r="AA1129" s="4">
        <f>C1129+I1129-L1129-O1129-U1129-X1129-R1129</f>
        <v>0</v>
      </c>
      <c r="AB1129" s="7">
        <v>45441</v>
      </c>
    </row>
    <row r="1130" spans="1:28" ht="15.75" hidden="1" x14ac:dyDescent="0.25">
      <c r="A1130" s="29">
        <v>45441</v>
      </c>
      <c r="B1130" s="72" t="s">
        <v>1346</v>
      </c>
      <c r="C1130" s="25"/>
      <c r="D1130" s="25" t="s">
        <v>46</v>
      </c>
      <c r="E1130" s="25" t="s">
        <v>160</v>
      </c>
      <c r="F1130" s="25">
        <v>2250</v>
      </c>
      <c r="G1130" s="25" t="s">
        <v>34</v>
      </c>
      <c r="H1130" s="25">
        <v>2925</v>
      </c>
      <c r="I1130" s="11">
        <f t="shared" si="195"/>
        <v>6581250</v>
      </c>
      <c r="J1130" s="31" t="s">
        <v>312</v>
      </c>
      <c r="K1130" s="11" t="s">
        <v>1510</v>
      </c>
      <c r="L1130" s="4">
        <f t="shared" si="196"/>
        <v>0</v>
      </c>
      <c r="M1130" s="4"/>
      <c r="N1130" s="4"/>
      <c r="O1130" s="4">
        <f t="shared" si="197"/>
        <v>6581250</v>
      </c>
      <c r="P1130" s="4">
        <v>6581250</v>
      </c>
      <c r="Q1130" s="4"/>
      <c r="R1130" s="4">
        <f t="shared" si="198"/>
        <v>0</v>
      </c>
      <c r="S1130" s="4"/>
      <c r="T1130" s="4"/>
      <c r="U1130" s="4">
        <f t="shared" si="199"/>
        <v>0</v>
      </c>
      <c r="V1130" s="4"/>
      <c r="W1130" s="4"/>
      <c r="X1130" s="4">
        <f t="shared" si="200"/>
        <v>0</v>
      </c>
      <c r="Y1130" s="4"/>
      <c r="Z1130" s="4"/>
      <c r="AA1130" s="4">
        <f>C1130+I1130-L1130-O1130-U1130-X1130-R1130</f>
        <v>0</v>
      </c>
      <c r="AB1130" s="7">
        <v>45441</v>
      </c>
    </row>
    <row r="1131" spans="1:28" ht="15.75" hidden="1" x14ac:dyDescent="0.25">
      <c r="A1131" s="29">
        <v>45441</v>
      </c>
      <c r="B1131" s="72" t="s">
        <v>1346</v>
      </c>
      <c r="C1131" s="25"/>
      <c r="D1131" s="25" t="s">
        <v>46</v>
      </c>
      <c r="E1131" s="25" t="s">
        <v>82</v>
      </c>
      <c r="F1131" s="25">
        <v>6750</v>
      </c>
      <c r="G1131" s="25" t="s">
        <v>34</v>
      </c>
      <c r="H1131" s="25">
        <v>1755</v>
      </c>
      <c r="I1131" s="11">
        <f t="shared" si="195"/>
        <v>11846250</v>
      </c>
      <c r="J1131" s="31" t="s">
        <v>49</v>
      </c>
      <c r="K1131" s="11" t="s">
        <v>1510</v>
      </c>
      <c r="L1131" s="4">
        <f t="shared" si="196"/>
        <v>0</v>
      </c>
      <c r="M1131" s="4"/>
      <c r="N1131" s="4"/>
      <c r="O1131" s="4">
        <f t="shared" si="197"/>
        <v>12285000</v>
      </c>
      <c r="P1131" s="4">
        <v>11846250</v>
      </c>
      <c r="Q1131" s="4">
        <v>438750</v>
      </c>
      <c r="R1131" s="4">
        <f t="shared" si="198"/>
        <v>0</v>
      </c>
      <c r="S1131" s="4"/>
      <c r="T1131" s="4"/>
      <c r="U1131" s="4">
        <f t="shared" si="199"/>
        <v>0</v>
      </c>
      <c r="V1131" s="4"/>
      <c r="W1131" s="4"/>
      <c r="X1131" s="4">
        <f t="shared" si="200"/>
        <v>0</v>
      </c>
      <c r="Y1131" s="4"/>
      <c r="Z1131" s="4"/>
      <c r="AA1131" s="4">
        <f>C1131+I1131-L1131-O1131-U1131-X1131-R1131</f>
        <v>-438750</v>
      </c>
      <c r="AB1131" s="7">
        <v>45441</v>
      </c>
    </row>
    <row r="1132" spans="1:28" ht="15.75" hidden="1" x14ac:dyDescent="0.25">
      <c r="A1132" s="29">
        <v>45441</v>
      </c>
      <c r="B1132" s="72" t="s">
        <v>140</v>
      </c>
      <c r="C1132" s="25"/>
      <c r="D1132" s="25" t="s">
        <v>46</v>
      </c>
      <c r="E1132" s="25" t="s">
        <v>115</v>
      </c>
      <c r="F1132" s="25">
        <v>14.4</v>
      </c>
      <c r="G1132" s="25" t="s">
        <v>39</v>
      </c>
      <c r="H1132" s="25">
        <v>47000</v>
      </c>
      <c r="I1132" s="11">
        <f t="shared" si="195"/>
        <v>676800</v>
      </c>
      <c r="J1132" s="31" t="s">
        <v>312</v>
      </c>
      <c r="K1132" s="11" t="s">
        <v>1502</v>
      </c>
      <c r="L1132" s="4">
        <f t="shared" si="196"/>
        <v>0</v>
      </c>
      <c r="M1132" s="4"/>
      <c r="N1132" s="4"/>
      <c r="O1132" s="4">
        <f t="shared" si="197"/>
        <v>676800</v>
      </c>
      <c r="P1132" s="4">
        <v>676800</v>
      </c>
      <c r="Q1132" s="4"/>
      <c r="R1132" s="4">
        <f t="shared" si="198"/>
        <v>0</v>
      </c>
      <c r="S1132" s="4"/>
      <c r="T1132" s="4"/>
      <c r="U1132" s="4">
        <f t="shared" si="199"/>
        <v>0</v>
      </c>
      <c r="V1132" s="4"/>
      <c r="W1132" s="4"/>
      <c r="X1132" s="4">
        <f t="shared" si="200"/>
        <v>0</v>
      </c>
      <c r="Y1132" s="4"/>
      <c r="Z1132" s="4"/>
      <c r="AA1132" s="4">
        <f>C1132+I1132-L1132-O1132-U1132-X1132-R1132</f>
        <v>0</v>
      </c>
      <c r="AB1132" s="7">
        <v>45441</v>
      </c>
    </row>
    <row r="1133" spans="1:28" ht="15.75" hidden="1" x14ac:dyDescent="0.25">
      <c r="A1133" s="29">
        <v>45441</v>
      </c>
      <c r="B1133" s="72" t="s">
        <v>140</v>
      </c>
      <c r="C1133" s="25"/>
      <c r="D1133" s="25" t="s">
        <v>46</v>
      </c>
      <c r="E1133" s="25" t="s">
        <v>81</v>
      </c>
      <c r="F1133" s="25">
        <v>24</v>
      </c>
      <c r="G1133" s="25" t="s">
        <v>39</v>
      </c>
      <c r="H1133" s="25">
        <v>47000</v>
      </c>
      <c r="I1133" s="11">
        <f t="shared" si="195"/>
        <v>1128000</v>
      </c>
      <c r="J1133" s="31" t="s">
        <v>312</v>
      </c>
      <c r="K1133" s="11" t="s">
        <v>1506</v>
      </c>
      <c r="L1133" s="4">
        <f t="shared" si="196"/>
        <v>0</v>
      </c>
      <c r="M1133" s="4"/>
      <c r="N1133" s="4"/>
      <c r="O1133" s="4">
        <f t="shared" si="197"/>
        <v>1128000</v>
      </c>
      <c r="P1133" s="4">
        <v>1128000</v>
      </c>
      <c r="Q1133" s="4"/>
      <c r="R1133" s="4">
        <f t="shared" si="198"/>
        <v>0</v>
      </c>
      <c r="S1133" s="4"/>
      <c r="T1133" s="4"/>
      <c r="U1133" s="4">
        <f t="shared" si="199"/>
        <v>0</v>
      </c>
      <c r="V1133" s="4"/>
      <c r="W1133" s="4"/>
      <c r="X1133" s="4">
        <f t="shared" si="200"/>
        <v>0</v>
      </c>
      <c r="Y1133" s="4"/>
      <c r="Z1133" s="4"/>
      <c r="AA1133" s="4">
        <f>C1133+I1133-L1133-O1133-U1133-X1133-R1133</f>
        <v>0</v>
      </c>
      <c r="AB1133" s="7">
        <v>45441</v>
      </c>
    </row>
    <row r="1134" spans="1:28" ht="15.75" hidden="1" x14ac:dyDescent="0.25">
      <c r="A1134" s="29">
        <v>45441</v>
      </c>
      <c r="B1134" s="72" t="s">
        <v>140</v>
      </c>
      <c r="C1134" s="25"/>
      <c r="D1134" s="25" t="s">
        <v>46</v>
      </c>
      <c r="E1134" s="25" t="s">
        <v>249</v>
      </c>
      <c r="F1134" s="25">
        <v>500</v>
      </c>
      <c r="G1134" s="25" t="s">
        <v>34</v>
      </c>
      <c r="H1134" s="25">
        <v>4300</v>
      </c>
      <c r="I1134" s="11">
        <f t="shared" si="195"/>
        <v>2150000</v>
      </c>
      <c r="J1134" s="31" t="s">
        <v>312</v>
      </c>
      <c r="K1134" s="11" t="s">
        <v>1507</v>
      </c>
      <c r="L1134" s="4">
        <f t="shared" si="196"/>
        <v>0</v>
      </c>
      <c r="M1134" s="4"/>
      <c r="N1134" s="4"/>
      <c r="O1134" s="4">
        <f t="shared" si="197"/>
        <v>2150000</v>
      </c>
      <c r="P1134" s="4">
        <v>2150000</v>
      </c>
      <c r="Q1134" s="4"/>
      <c r="R1134" s="4">
        <f t="shared" si="198"/>
        <v>0</v>
      </c>
      <c r="S1134" s="4"/>
      <c r="T1134" s="4"/>
      <c r="U1134" s="4">
        <f t="shared" si="199"/>
        <v>0</v>
      </c>
      <c r="V1134" s="4"/>
      <c r="W1134" s="4"/>
      <c r="X1134" s="4">
        <f t="shared" si="200"/>
        <v>0</v>
      </c>
      <c r="Y1134" s="4"/>
      <c r="Z1134" s="4"/>
      <c r="AA1134" s="4">
        <f>C1134+I1134-L1134-O1134-U1134-X1134-R1134</f>
        <v>0</v>
      </c>
      <c r="AB1134" s="7">
        <v>45441</v>
      </c>
    </row>
    <row r="1135" spans="1:28" ht="15.75" hidden="1" x14ac:dyDescent="0.25">
      <c r="A1135" s="29">
        <v>45441</v>
      </c>
      <c r="B1135" s="72" t="s">
        <v>414</v>
      </c>
      <c r="C1135" s="25"/>
      <c r="D1135" s="25" t="s">
        <v>52</v>
      </c>
      <c r="E1135" s="25" t="s">
        <v>53</v>
      </c>
      <c r="F1135" s="25">
        <v>2</v>
      </c>
      <c r="G1135" s="25" t="s">
        <v>23</v>
      </c>
      <c r="H1135" s="25">
        <v>400000</v>
      </c>
      <c r="I1135" s="11">
        <f t="shared" si="195"/>
        <v>800000</v>
      </c>
      <c r="J1135" s="31" t="s">
        <v>312</v>
      </c>
      <c r="K1135" s="11"/>
      <c r="L1135" s="4">
        <f t="shared" si="196"/>
        <v>0</v>
      </c>
      <c r="M1135" s="4"/>
      <c r="N1135" s="4"/>
      <c r="O1135" s="4">
        <f t="shared" si="197"/>
        <v>800000</v>
      </c>
      <c r="P1135" s="4">
        <v>800000</v>
      </c>
      <c r="Q1135" s="4"/>
      <c r="R1135" s="4">
        <f t="shared" si="198"/>
        <v>0</v>
      </c>
      <c r="S1135" s="4"/>
      <c r="T1135" s="4"/>
      <c r="U1135" s="4">
        <f t="shared" si="199"/>
        <v>0</v>
      </c>
      <c r="V1135" s="4"/>
      <c r="W1135" s="4"/>
      <c r="X1135" s="4">
        <f t="shared" si="200"/>
        <v>0</v>
      </c>
      <c r="Y1135" s="4"/>
      <c r="Z1135" s="4"/>
      <c r="AA1135" s="4">
        <f>C1135+I1135-L1135-O1135-U1135-X1135-R1135</f>
        <v>0</v>
      </c>
      <c r="AB1135" s="7">
        <v>45441</v>
      </c>
    </row>
    <row r="1136" spans="1:28" ht="15.75" hidden="1" x14ac:dyDescent="0.25">
      <c r="A1136" s="29">
        <v>45441</v>
      </c>
      <c r="B1136" s="72" t="s">
        <v>211</v>
      </c>
      <c r="C1136" s="25"/>
      <c r="D1136" s="25" t="s">
        <v>52</v>
      </c>
      <c r="E1136" s="25" t="s">
        <v>109</v>
      </c>
      <c r="F1136" s="25">
        <v>2000</v>
      </c>
      <c r="G1136" s="25" t="s">
        <v>34</v>
      </c>
      <c r="H1136" s="25">
        <v>1040</v>
      </c>
      <c r="I1136" s="11">
        <f t="shared" si="195"/>
        <v>2080000</v>
      </c>
      <c r="J1136" s="31" t="s">
        <v>312</v>
      </c>
      <c r="K1136" s="11"/>
      <c r="L1136" s="4">
        <f t="shared" si="196"/>
        <v>0</v>
      </c>
      <c r="M1136" s="4"/>
      <c r="N1136" s="4"/>
      <c r="O1136" s="4">
        <f t="shared" si="197"/>
        <v>2080000</v>
      </c>
      <c r="P1136" s="4">
        <v>2080000</v>
      </c>
      <c r="Q1136" s="4"/>
      <c r="R1136" s="4">
        <f t="shared" si="198"/>
        <v>0</v>
      </c>
      <c r="S1136" s="4"/>
      <c r="T1136" s="4"/>
      <c r="U1136" s="4">
        <f t="shared" si="199"/>
        <v>0</v>
      </c>
      <c r="V1136" s="4"/>
      <c r="W1136" s="4"/>
      <c r="X1136" s="4">
        <f t="shared" si="200"/>
        <v>0</v>
      </c>
      <c r="Y1136" s="4"/>
      <c r="Z1136" s="4"/>
      <c r="AA1136" s="4">
        <f>C1136+I1136-L1136-O1136-U1136-X1136-R1136</f>
        <v>0</v>
      </c>
      <c r="AB1136" s="7">
        <v>45441</v>
      </c>
    </row>
    <row r="1137" spans="1:28" ht="15.75" hidden="1" x14ac:dyDescent="0.25">
      <c r="A1137" s="29">
        <v>45441</v>
      </c>
      <c r="B1137" s="25" t="s">
        <v>1113</v>
      </c>
      <c r="C1137" s="25"/>
      <c r="D1137" s="25" t="s">
        <v>52</v>
      </c>
      <c r="E1137" s="25" t="s">
        <v>130</v>
      </c>
      <c r="F1137" s="25">
        <v>10</v>
      </c>
      <c r="G1137" s="25" t="s">
        <v>77</v>
      </c>
      <c r="H1137" s="25">
        <v>50000</v>
      </c>
      <c r="I1137" s="11">
        <f t="shared" si="195"/>
        <v>500000</v>
      </c>
      <c r="J1137" s="31" t="s">
        <v>324</v>
      </c>
      <c r="K1137" s="11"/>
      <c r="L1137" s="4">
        <f t="shared" si="196"/>
        <v>500000</v>
      </c>
      <c r="M1137" s="4">
        <v>500000</v>
      </c>
      <c r="N1137" s="4"/>
      <c r="O1137" s="4">
        <f t="shared" si="197"/>
        <v>0</v>
      </c>
      <c r="P1137" s="4"/>
      <c r="Q1137" s="4"/>
      <c r="R1137" s="4">
        <f t="shared" si="198"/>
        <v>0</v>
      </c>
      <c r="S1137" s="4"/>
      <c r="T1137" s="4"/>
      <c r="U1137" s="4">
        <f t="shared" si="199"/>
        <v>0</v>
      </c>
      <c r="V1137" s="4"/>
      <c r="W1137" s="4"/>
      <c r="X1137" s="4">
        <f t="shared" si="200"/>
        <v>0</v>
      </c>
      <c r="Y1137" s="4"/>
      <c r="Z1137" s="4"/>
      <c r="AA1137" s="4">
        <f>C1137+I1137-L1137-O1137-U1137-X1137-R1137</f>
        <v>0</v>
      </c>
      <c r="AB1137" s="7">
        <v>45441</v>
      </c>
    </row>
    <row r="1138" spans="1:28" ht="15.75" hidden="1" x14ac:dyDescent="0.25">
      <c r="A1138" s="29">
        <v>45441</v>
      </c>
      <c r="B1138" s="25" t="s">
        <v>203</v>
      </c>
      <c r="C1138" s="25"/>
      <c r="D1138" s="25" t="s">
        <v>46</v>
      </c>
      <c r="E1138" s="25" t="s">
        <v>145</v>
      </c>
      <c r="F1138" s="25">
        <v>17</v>
      </c>
      <c r="G1138" s="25" t="s">
        <v>39</v>
      </c>
      <c r="H1138" s="25">
        <v>47000</v>
      </c>
      <c r="I1138" s="11">
        <f t="shared" si="195"/>
        <v>799000</v>
      </c>
      <c r="J1138" s="31" t="s">
        <v>324</v>
      </c>
      <c r="K1138" s="11"/>
      <c r="L1138" s="4">
        <f t="shared" si="196"/>
        <v>799000</v>
      </c>
      <c r="M1138" s="4">
        <v>799000</v>
      </c>
      <c r="N1138" s="4"/>
      <c r="O1138" s="4">
        <f t="shared" si="197"/>
        <v>0</v>
      </c>
      <c r="P1138" s="4"/>
      <c r="Q1138" s="4"/>
      <c r="R1138" s="4">
        <f t="shared" si="198"/>
        <v>0</v>
      </c>
      <c r="S1138" s="4"/>
      <c r="T1138" s="4"/>
      <c r="U1138" s="4">
        <f t="shared" si="199"/>
        <v>0</v>
      </c>
      <c r="V1138" s="4"/>
      <c r="W1138" s="4"/>
      <c r="X1138" s="4">
        <f t="shared" si="200"/>
        <v>0</v>
      </c>
      <c r="Y1138" s="4"/>
      <c r="Z1138" s="4"/>
      <c r="AA1138" s="4">
        <f>C1138+I1138-L1138-O1138-U1138-X1138-R1138</f>
        <v>0</v>
      </c>
      <c r="AB1138" s="7">
        <v>45441</v>
      </c>
    </row>
    <row r="1139" spans="1:28" ht="15.75" hidden="1" x14ac:dyDescent="0.25">
      <c r="A1139" s="29">
        <v>45441</v>
      </c>
      <c r="B1139" s="72" t="s">
        <v>1410</v>
      </c>
      <c r="C1139" s="25"/>
      <c r="D1139" s="25" t="s">
        <v>52</v>
      </c>
      <c r="E1139" s="25" t="s">
        <v>229</v>
      </c>
      <c r="F1139" s="25">
        <v>510</v>
      </c>
      <c r="G1139" s="25" t="s">
        <v>39</v>
      </c>
      <c r="H1139" s="25">
        <v>45000</v>
      </c>
      <c r="I1139" s="11">
        <f t="shared" si="195"/>
        <v>22950000</v>
      </c>
      <c r="J1139" s="31" t="s">
        <v>312</v>
      </c>
      <c r="K1139" s="11" t="s">
        <v>1511</v>
      </c>
      <c r="L1139" s="4">
        <f t="shared" si="196"/>
        <v>0</v>
      </c>
      <c r="M1139" s="4"/>
      <c r="N1139" s="4"/>
      <c r="O1139" s="4">
        <f t="shared" si="197"/>
        <v>22950000</v>
      </c>
      <c r="P1139" s="4">
        <v>22950000</v>
      </c>
      <c r="Q1139" s="4"/>
      <c r="R1139" s="4">
        <f t="shared" si="198"/>
        <v>0</v>
      </c>
      <c r="S1139" s="4"/>
      <c r="T1139" s="4"/>
      <c r="U1139" s="4">
        <f t="shared" si="199"/>
        <v>0</v>
      </c>
      <c r="V1139" s="4"/>
      <c r="W1139" s="4"/>
      <c r="X1139" s="4">
        <f t="shared" si="200"/>
        <v>0</v>
      </c>
      <c r="Y1139" s="4"/>
      <c r="Z1139" s="4"/>
      <c r="AA1139" s="4">
        <f>C1139+I1139-L1139-O1139-U1139-X1139-R1139</f>
        <v>0</v>
      </c>
      <c r="AB1139" s="7">
        <v>45441</v>
      </c>
    </row>
    <row r="1140" spans="1:28" ht="15.75" x14ac:dyDescent="0.25">
      <c r="A1140" s="29">
        <v>45441</v>
      </c>
      <c r="B1140" s="72" t="s">
        <v>205</v>
      </c>
      <c r="C1140" s="25"/>
      <c r="D1140" s="25" t="s">
        <v>46</v>
      </c>
      <c r="E1140" s="25" t="s">
        <v>42</v>
      </c>
      <c r="F1140" s="25">
        <v>500</v>
      </c>
      <c r="G1140" s="25" t="s">
        <v>34</v>
      </c>
      <c r="H1140" s="25">
        <v>4000</v>
      </c>
      <c r="I1140" s="11">
        <f t="shared" si="195"/>
        <v>2000000</v>
      </c>
      <c r="J1140" s="31" t="s">
        <v>312</v>
      </c>
      <c r="K1140" s="11" t="s">
        <v>1516</v>
      </c>
      <c r="L1140" s="4">
        <f t="shared" si="196"/>
        <v>0</v>
      </c>
      <c r="M1140" s="4"/>
      <c r="N1140" s="4"/>
      <c r="O1140" s="4">
        <f t="shared" si="197"/>
        <v>2000000</v>
      </c>
      <c r="P1140" s="155">
        <v>2000000</v>
      </c>
      <c r="Q1140" s="4"/>
      <c r="R1140" s="4">
        <f t="shared" si="198"/>
        <v>0</v>
      </c>
      <c r="S1140" s="4"/>
      <c r="T1140" s="4"/>
      <c r="U1140" s="4">
        <f t="shared" si="199"/>
        <v>0</v>
      </c>
      <c r="V1140" s="4"/>
      <c r="W1140" s="4"/>
      <c r="X1140" s="4">
        <f t="shared" si="200"/>
        <v>0</v>
      </c>
      <c r="Y1140" s="4"/>
      <c r="Z1140" s="4"/>
      <c r="AA1140" s="4">
        <f>C1140+I1140-L1140-O1140-U1140-X1140-R1140</f>
        <v>0</v>
      </c>
      <c r="AB1140" s="7">
        <v>45443</v>
      </c>
    </row>
    <row r="1141" spans="1:28" ht="15.75" hidden="1" x14ac:dyDescent="0.25">
      <c r="A1141" s="29">
        <v>45441</v>
      </c>
      <c r="B1141" s="25" t="s">
        <v>134</v>
      </c>
      <c r="C1141" s="25"/>
      <c r="D1141" s="25" t="s">
        <v>46</v>
      </c>
      <c r="E1141" s="25" t="s">
        <v>95</v>
      </c>
      <c r="F1141" s="25">
        <v>500</v>
      </c>
      <c r="G1141" s="25" t="s">
        <v>34</v>
      </c>
      <c r="H1141" s="25">
        <v>1385</v>
      </c>
      <c r="I1141" s="11">
        <f t="shared" si="195"/>
        <v>692500</v>
      </c>
      <c r="J1141" s="26" t="s">
        <v>28</v>
      </c>
      <c r="K1141" s="11"/>
      <c r="L1141" s="4">
        <f t="shared" si="196"/>
        <v>0</v>
      </c>
      <c r="M1141" s="4"/>
      <c r="N1141" s="4"/>
      <c r="O1141" s="4">
        <f t="shared" si="197"/>
        <v>0</v>
      </c>
      <c r="P1141" s="4"/>
      <c r="Q1141" s="4"/>
      <c r="R1141" s="4">
        <f t="shared" si="198"/>
        <v>0</v>
      </c>
      <c r="S1141" s="4"/>
      <c r="T1141" s="4"/>
      <c r="U1141" s="4">
        <f t="shared" si="199"/>
        <v>0</v>
      </c>
      <c r="V1141" s="4"/>
      <c r="W1141" s="4"/>
      <c r="X1141" s="4">
        <f t="shared" si="200"/>
        <v>0</v>
      </c>
      <c r="Y1141" s="4"/>
      <c r="Z1141" s="4"/>
      <c r="AA1141" s="4">
        <f>C1141+I1141-L1141-O1141-U1141-X1141-R1141</f>
        <v>692500</v>
      </c>
      <c r="AB1141" s="7"/>
    </row>
    <row r="1142" spans="1:28" ht="15.75" hidden="1" x14ac:dyDescent="0.25">
      <c r="A1142" s="29">
        <v>45441</v>
      </c>
      <c r="B1142" s="25" t="s">
        <v>134</v>
      </c>
      <c r="C1142" s="25"/>
      <c r="D1142" s="25" t="s">
        <v>46</v>
      </c>
      <c r="E1142" s="25" t="s">
        <v>42</v>
      </c>
      <c r="F1142" s="25">
        <v>700</v>
      </c>
      <c r="G1142" s="25" t="s">
        <v>34</v>
      </c>
      <c r="H1142" s="25">
        <v>4500</v>
      </c>
      <c r="I1142" s="11">
        <f t="shared" si="195"/>
        <v>3150000</v>
      </c>
      <c r="J1142" s="26" t="s">
        <v>28</v>
      </c>
      <c r="K1142" s="11"/>
      <c r="L1142" s="4">
        <f t="shared" si="196"/>
        <v>0</v>
      </c>
      <c r="M1142" s="4"/>
      <c r="N1142" s="4"/>
      <c r="O1142" s="4">
        <f t="shared" si="197"/>
        <v>0</v>
      </c>
      <c r="P1142" s="4"/>
      <c r="Q1142" s="4"/>
      <c r="R1142" s="4">
        <f t="shared" si="198"/>
        <v>0</v>
      </c>
      <c r="S1142" s="4"/>
      <c r="T1142" s="4"/>
      <c r="U1142" s="4">
        <f t="shared" si="199"/>
        <v>0</v>
      </c>
      <c r="V1142" s="4"/>
      <c r="W1142" s="4"/>
      <c r="X1142" s="4">
        <f t="shared" si="200"/>
        <v>0</v>
      </c>
      <c r="Y1142" s="4"/>
      <c r="Z1142" s="4"/>
      <c r="AA1142" s="4">
        <f>C1142+I1142-L1142-O1142-U1142-X1142-R1142</f>
        <v>3150000</v>
      </c>
      <c r="AB1142" s="7"/>
    </row>
    <row r="1143" spans="1:28" ht="15.75" hidden="1" x14ac:dyDescent="0.25">
      <c r="A1143" s="29">
        <v>45441</v>
      </c>
      <c r="B1143" s="25" t="s">
        <v>134</v>
      </c>
      <c r="C1143" s="25"/>
      <c r="D1143" s="25" t="s">
        <v>46</v>
      </c>
      <c r="E1143" s="25" t="s">
        <v>109</v>
      </c>
      <c r="F1143" s="25">
        <v>750</v>
      </c>
      <c r="G1143" s="25" t="s">
        <v>34</v>
      </c>
      <c r="H1143" s="25">
        <v>1090</v>
      </c>
      <c r="I1143" s="11">
        <f t="shared" si="195"/>
        <v>817500</v>
      </c>
      <c r="J1143" s="26" t="s">
        <v>28</v>
      </c>
      <c r="K1143" s="11"/>
      <c r="L1143" s="4">
        <f t="shared" si="196"/>
        <v>0</v>
      </c>
      <c r="M1143" s="4"/>
      <c r="N1143" s="4"/>
      <c r="O1143" s="4">
        <f t="shared" si="197"/>
        <v>0</v>
      </c>
      <c r="P1143" s="4"/>
      <c r="Q1143" s="4"/>
      <c r="R1143" s="4">
        <f t="shared" si="198"/>
        <v>0</v>
      </c>
      <c r="S1143" s="4"/>
      <c r="T1143" s="4"/>
      <c r="U1143" s="4">
        <f t="shared" si="199"/>
        <v>0</v>
      </c>
      <c r="V1143" s="4"/>
      <c r="W1143" s="4"/>
      <c r="X1143" s="4">
        <f t="shared" si="200"/>
        <v>0</v>
      </c>
      <c r="Y1143" s="4"/>
      <c r="Z1143" s="4"/>
      <c r="AA1143" s="4">
        <f>C1143+I1143-L1143-O1143-U1143-X1143-R1143</f>
        <v>817500</v>
      </c>
      <c r="AB1143" s="7"/>
    </row>
    <row r="1144" spans="1:28" ht="15.75" hidden="1" x14ac:dyDescent="0.25">
      <c r="A1144" s="29">
        <v>45441</v>
      </c>
      <c r="B1144" s="72" t="s">
        <v>536</v>
      </c>
      <c r="C1144" s="25"/>
      <c r="D1144" s="25" t="s">
        <v>46</v>
      </c>
      <c r="E1144" s="25" t="s">
        <v>91</v>
      </c>
      <c r="F1144" s="25">
        <v>1</v>
      </c>
      <c r="G1144" s="25" t="s">
        <v>303</v>
      </c>
      <c r="H1144" s="25">
        <v>1200000</v>
      </c>
      <c r="I1144" s="11">
        <f t="shared" si="195"/>
        <v>1200000</v>
      </c>
      <c r="J1144" s="38" t="s">
        <v>78</v>
      </c>
      <c r="K1144" s="11"/>
      <c r="L1144" s="4">
        <f t="shared" si="196"/>
        <v>0</v>
      </c>
      <c r="M1144" s="4"/>
      <c r="N1144" s="4"/>
      <c r="O1144" s="4">
        <f t="shared" si="197"/>
        <v>120000</v>
      </c>
      <c r="P1144" s="4">
        <v>120000</v>
      </c>
      <c r="Q1144" s="4"/>
      <c r="R1144" s="4">
        <f t="shared" si="198"/>
        <v>0</v>
      </c>
      <c r="S1144" s="4"/>
      <c r="T1144" s="4"/>
      <c r="U1144" s="4">
        <f t="shared" si="199"/>
        <v>0</v>
      </c>
      <c r="V1144" s="4"/>
      <c r="W1144" s="4"/>
      <c r="X1144" s="4">
        <f t="shared" si="200"/>
        <v>0</v>
      </c>
      <c r="Y1144" s="4"/>
      <c r="Z1144" s="4"/>
      <c r="AA1144" s="4">
        <f>C1144+I1144-L1144-O1144-U1144-X1144-R1144</f>
        <v>1080000</v>
      </c>
      <c r="AB1144" s="7">
        <v>45442</v>
      </c>
    </row>
    <row r="1145" spans="1:28" ht="15.75" hidden="1" x14ac:dyDescent="0.25">
      <c r="A1145" s="29">
        <v>45441</v>
      </c>
      <c r="B1145" s="25" t="s">
        <v>99</v>
      </c>
      <c r="C1145" s="25"/>
      <c r="D1145" s="25"/>
      <c r="E1145" s="25" t="s">
        <v>121</v>
      </c>
      <c r="F1145" s="25">
        <v>41</v>
      </c>
      <c r="G1145" s="25" t="s">
        <v>39</v>
      </c>
      <c r="H1145" s="25"/>
      <c r="I1145" s="11">
        <f t="shared" si="195"/>
        <v>0</v>
      </c>
      <c r="J1145" s="26" t="s">
        <v>28</v>
      </c>
      <c r="K1145" s="11"/>
      <c r="L1145" s="4">
        <f t="shared" si="196"/>
        <v>0</v>
      </c>
      <c r="M1145" s="4"/>
      <c r="N1145" s="4"/>
      <c r="O1145" s="4">
        <f t="shared" si="197"/>
        <v>0</v>
      </c>
      <c r="P1145" s="4"/>
      <c r="Q1145" s="4"/>
      <c r="R1145" s="4">
        <f t="shared" si="198"/>
        <v>0</v>
      </c>
      <c r="S1145" s="4"/>
      <c r="T1145" s="4"/>
      <c r="U1145" s="4">
        <f t="shared" si="199"/>
        <v>0</v>
      </c>
      <c r="V1145" s="4"/>
      <c r="W1145" s="4"/>
      <c r="X1145" s="4">
        <f t="shared" si="200"/>
        <v>0</v>
      </c>
      <c r="Y1145" s="4"/>
      <c r="Z1145" s="4"/>
      <c r="AA1145" s="4">
        <f>C1145+I1145-L1145-O1145-U1145-X1145-R1145</f>
        <v>0</v>
      </c>
      <c r="AB1145" s="7"/>
    </row>
    <row r="1146" spans="1:28" ht="15.75" hidden="1" x14ac:dyDescent="0.25">
      <c r="A1146" s="29">
        <v>45441</v>
      </c>
      <c r="B1146" s="25" t="s">
        <v>1505</v>
      </c>
      <c r="C1146" s="25"/>
      <c r="D1146" s="25" t="s">
        <v>46</v>
      </c>
      <c r="E1146" s="25" t="s">
        <v>89</v>
      </c>
      <c r="F1146" s="25">
        <v>15.1</v>
      </c>
      <c r="G1146" s="25" t="s">
        <v>39</v>
      </c>
      <c r="H1146" s="25">
        <v>47000</v>
      </c>
      <c r="I1146" s="11">
        <f t="shared" si="195"/>
        <v>709700</v>
      </c>
      <c r="J1146" s="31" t="s">
        <v>324</v>
      </c>
      <c r="K1146" s="11"/>
      <c r="L1146" s="4">
        <f t="shared" si="196"/>
        <v>709700</v>
      </c>
      <c r="M1146" s="4">
        <v>709700</v>
      </c>
      <c r="N1146" s="4"/>
      <c r="O1146" s="4">
        <f t="shared" si="197"/>
        <v>0</v>
      </c>
      <c r="P1146" s="4"/>
      <c r="Q1146" s="4"/>
      <c r="R1146" s="4">
        <f t="shared" si="198"/>
        <v>0</v>
      </c>
      <c r="S1146" s="4"/>
      <c r="T1146" s="4"/>
      <c r="U1146" s="4">
        <f t="shared" si="199"/>
        <v>0</v>
      </c>
      <c r="V1146" s="4"/>
      <c r="W1146" s="4"/>
      <c r="X1146" s="4">
        <f t="shared" si="200"/>
        <v>0</v>
      </c>
      <c r="Y1146" s="4"/>
      <c r="Z1146" s="4"/>
      <c r="AA1146" s="4">
        <f>C1146+I1146-L1146-O1146-U1146-X1146-R1146</f>
        <v>0</v>
      </c>
      <c r="AB1146" s="7">
        <v>45441</v>
      </c>
    </row>
    <row r="1147" spans="1:28" ht="15.75" hidden="1" x14ac:dyDescent="0.25">
      <c r="A1147" s="29">
        <v>45441</v>
      </c>
      <c r="B1147" s="25" t="s">
        <v>499</v>
      </c>
      <c r="C1147" s="25"/>
      <c r="D1147" s="25" t="s">
        <v>52</v>
      </c>
      <c r="E1147" s="25" t="s">
        <v>348</v>
      </c>
      <c r="F1147" s="25">
        <v>400</v>
      </c>
      <c r="G1147" s="25" t="s">
        <v>34</v>
      </c>
      <c r="H1147" s="25">
        <v>1150</v>
      </c>
      <c r="I1147" s="11">
        <f t="shared" si="195"/>
        <v>460000</v>
      </c>
      <c r="J1147" s="31" t="s">
        <v>324</v>
      </c>
      <c r="K1147" s="11"/>
      <c r="L1147" s="4">
        <f t="shared" si="196"/>
        <v>0</v>
      </c>
      <c r="M1147" s="4"/>
      <c r="N1147" s="4"/>
      <c r="O1147" s="4">
        <f t="shared" si="197"/>
        <v>0</v>
      </c>
      <c r="P1147" s="4"/>
      <c r="Q1147" s="4"/>
      <c r="R1147" s="4">
        <f t="shared" si="198"/>
        <v>0</v>
      </c>
      <c r="S1147" s="4"/>
      <c r="T1147" s="4"/>
      <c r="U1147" s="4">
        <f t="shared" si="199"/>
        <v>460000</v>
      </c>
      <c r="V1147" s="4">
        <v>460000</v>
      </c>
      <c r="W1147" s="4"/>
      <c r="X1147" s="4">
        <f t="shared" si="200"/>
        <v>0</v>
      </c>
      <c r="Y1147" s="4"/>
      <c r="Z1147" s="4"/>
      <c r="AA1147" s="4">
        <f>C1147+I1147-L1147-O1147-U1147-X1147-R1147</f>
        <v>0</v>
      </c>
      <c r="AB1147" s="7">
        <v>45441</v>
      </c>
    </row>
    <row r="1148" spans="1:28" ht="15.75" hidden="1" x14ac:dyDescent="0.25">
      <c r="A1148" s="24">
        <v>45441</v>
      </c>
      <c r="B1148" s="25" t="s">
        <v>107</v>
      </c>
      <c r="C1148" s="25"/>
      <c r="D1148" s="25" t="s">
        <v>46</v>
      </c>
      <c r="E1148" s="25" t="s">
        <v>95</v>
      </c>
      <c r="F1148" s="25">
        <v>1000</v>
      </c>
      <c r="G1148" s="25" t="s">
        <v>34</v>
      </c>
      <c r="H1148" s="25">
        <v>1385</v>
      </c>
      <c r="I1148" s="11">
        <f t="shared" si="195"/>
        <v>1385000</v>
      </c>
      <c r="J1148" s="31" t="s">
        <v>324</v>
      </c>
      <c r="K1148" s="11"/>
      <c r="L1148" s="4">
        <f t="shared" si="196"/>
        <v>1385000</v>
      </c>
      <c r="M1148" s="4">
        <v>1385000</v>
      </c>
      <c r="N1148" s="4"/>
      <c r="O1148" s="4">
        <f t="shared" si="197"/>
        <v>0</v>
      </c>
      <c r="P1148" s="4"/>
      <c r="Q1148" s="4"/>
      <c r="R1148" s="4">
        <f t="shared" si="198"/>
        <v>0</v>
      </c>
      <c r="S1148" s="4"/>
      <c r="T1148" s="4"/>
      <c r="U1148" s="4">
        <f t="shared" si="199"/>
        <v>0</v>
      </c>
      <c r="V1148" s="4"/>
      <c r="W1148" s="4"/>
      <c r="X1148" s="4">
        <f t="shared" si="200"/>
        <v>0</v>
      </c>
      <c r="Y1148" s="4"/>
      <c r="Z1148" s="4"/>
      <c r="AA1148" s="4">
        <f>C1148+I1148-L1148-O1148-U1148-X1148-R1148</f>
        <v>0</v>
      </c>
      <c r="AB1148" s="7">
        <v>45443</v>
      </c>
    </row>
    <row r="1149" spans="1:28" ht="15.75" hidden="1" x14ac:dyDescent="0.25">
      <c r="A1149" s="24">
        <v>45441</v>
      </c>
      <c r="B1149" s="25" t="s">
        <v>107</v>
      </c>
      <c r="C1149" s="25"/>
      <c r="D1149" s="25" t="s">
        <v>46</v>
      </c>
      <c r="E1149" s="25" t="s">
        <v>108</v>
      </c>
      <c r="F1149" s="25">
        <v>4400</v>
      </c>
      <c r="G1149" s="25" t="s">
        <v>34</v>
      </c>
      <c r="H1149" s="25">
        <v>1900</v>
      </c>
      <c r="I1149" s="11">
        <f t="shared" si="195"/>
        <v>8360000</v>
      </c>
      <c r="J1149" s="31" t="s">
        <v>324</v>
      </c>
      <c r="K1149" s="11"/>
      <c r="L1149" s="4">
        <f t="shared" si="196"/>
        <v>8360000</v>
      </c>
      <c r="M1149" s="4">
        <v>8360000</v>
      </c>
      <c r="N1149" s="4"/>
      <c r="O1149" s="4">
        <f t="shared" si="197"/>
        <v>0</v>
      </c>
      <c r="P1149" s="4"/>
      <c r="Q1149" s="4"/>
      <c r="R1149" s="4">
        <f t="shared" si="198"/>
        <v>0</v>
      </c>
      <c r="S1149" s="4"/>
      <c r="T1149" s="4"/>
      <c r="U1149" s="4">
        <f t="shared" si="199"/>
        <v>0</v>
      </c>
      <c r="V1149" s="4"/>
      <c r="W1149" s="4"/>
      <c r="X1149" s="4">
        <f t="shared" si="200"/>
        <v>0</v>
      </c>
      <c r="Y1149" s="4"/>
      <c r="Z1149" s="4"/>
      <c r="AA1149" s="4">
        <f>C1149+I1149-L1149-O1149-U1149-X1149-R1149</f>
        <v>0</v>
      </c>
      <c r="AB1149" s="7">
        <v>45443</v>
      </c>
    </row>
    <row r="1150" spans="1:28" ht="15.75" hidden="1" x14ac:dyDescent="0.25">
      <c r="A1150" s="29">
        <v>45442</v>
      </c>
      <c r="B1150" s="27" t="s">
        <v>537</v>
      </c>
      <c r="C1150" s="27"/>
      <c r="D1150" s="27" t="s">
        <v>46</v>
      </c>
      <c r="E1150" s="27" t="s">
        <v>102</v>
      </c>
      <c r="F1150" s="27">
        <v>34.6</v>
      </c>
      <c r="G1150" s="27" t="s">
        <v>39</v>
      </c>
      <c r="H1150" s="27">
        <v>47000</v>
      </c>
      <c r="I1150" s="11">
        <f t="shared" ref="I1150:I1162" si="201">F1150*H1150</f>
        <v>1626200</v>
      </c>
      <c r="J1150" s="32" t="s">
        <v>324</v>
      </c>
      <c r="K1150" s="11"/>
      <c r="L1150" s="4">
        <f t="shared" ref="L1150:L1161" si="202">M1150+N1150</f>
        <v>1626200</v>
      </c>
      <c r="M1150" s="4">
        <v>1626200</v>
      </c>
      <c r="N1150" s="4"/>
      <c r="O1150" s="4">
        <f t="shared" ref="O1150:O1161" si="203">P1150+Q1150</f>
        <v>0</v>
      </c>
      <c r="P1150" s="4"/>
      <c r="Q1150" s="4"/>
      <c r="R1150" s="4">
        <f t="shared" ref="R1150:R1161" si="204">S1150+T1150</f>
        <v>0</v>
      </c>
      <c r="S1150" s="4"/>
      <c r="T1150" s="4"/>
      <c r="U1150" s="4">
        <f t="shared" ref="U1150:U1161" si="205">V1150+W1150</f>
        <v>0</v>
      </c>
      <c r="V1150" s="4"/>
      <c r="W1150" s="4"/>
      <c r="X1150" s="4">
        <f t="shared" ref="X1150:X1161" si="206">Y1150+Z1150</f>
        <v>0</v>
      </c>
      <c r="Y1150" s="4"/>
      <c r="Z1150" s="4"/>
      <c r="AA1150" s="4">
        <f>C1150+I1150-L1150-O1150-U1150-X1150-R1150</f>
        <v>0</v>
      </c>
      <c r="AB1150" s="7">
        <v>45442</v>
      </c>
    </row>
    <row r="1151" spans="1:28" ht="15.75" hidden="1" x14ac:dyDescent="0.25">
      <c r="A1151" s="29">
        <v>45442</v>
      </c>
      <c r="B1151" s="25" t="s">
        <v>73</v>
      </c>
      <c r="C1151" s="25"/>
      <c r="D1151" s="25" t="s">
        <v>46</v>
      </c>
      <c r="E1151" s="25" t="s">
        <v>165</v>
      </c>
      <c r="F1151" s="25">
        <v>1</v>
      </c>
      <c r="G1151" s="25" t="s">
        <v>303</v>
      </c>
      <c r="H1151" s="25">
        <v>1200000</v>
      </c>
      <c r="I1151" s="11">
        <f t="shared" si="201"/>
        <v>1200000</v>
      </c>
      <c r="J1151" s="26" t="s">
        <v>28</v>
      </c>
      <c r="K1151" s="11"/>
      <c r="L1151" s="4">
        <f t="shared" si="202"/>
        <v>0</v>
      </c>
      <c r="M1151" s="4"/>
      <c r="N1151" s="4"/>
      <c r="O1151" s="4">
        <f t="shared" si="203"/>
        <v>0</v>
      </c>
      <c r="P1151" s="4"/>
      <c r="Q1151" s="4"/>
      <c r="R1151" s="4">
        <f t="shared" si="204"/>
        <v>0</v>
      </c>
      <c r="S1151" s="4"/>
      <c r="T1151" s="4"/>
      <c r="U1151" s="4">
        <f t="shared" si="205"/>
        <v>0</v>
      </c>
      <c r="V1151" s="4"/>
      <c r="W1151" s="4"/>
      <c r="X1151" s="4">
        <f t="shared" si="206"/>
        <v>0</v>
      </c>
      <c r="Y1151" s="4"/>
      <c r="Z1151" s="4"/>
      <c r="AA1151" s="4">
        <f>C1151+I1151-L1151-O1151-U1151-X1151-R1151</f>
        <v>1200000</v>
      </c>
      <c r="AB1151" s="7"/>
    </row>
    <row r="1152" spans="1:28" ht="15.75" hidden="1" x14ac:dyDescent="0.25">
      <c r="A1152" s="29">
        <v>45442</v>
      </c>
      <c r="B1152" s="72" t="s">
        <v>827</v>
      </c>
      <c r="C1152" s="25"/>
      <c r="D1152" s="25" t="s">
        <v>46</v>
      </c>
      <c r="E1152" s="25" t="s">
        <v>53</v>
      </c>
      <c r="F1152" s="25">
        <v>4</v>
      </c>
      <c r="G1152" s="25" t="s">
        <v>23</v>
      </c>
      <c r="H1152" s="25">
        <v>400000</v>
      </c>
      <c r="I1152" s="11">
        <f t="shared" si="201"/>
        <v>1600000</v>
      </c>
      <c r="J1152" s="31" t="s">
        <v>312</v>
      </c>
      <c r="K1152" s="11" t="s">
        <v>1508</v>
      </c>
      <c r="L1152" s="4">
        <f t="shared" si="202"/>
        <v>0</v>
      </c>
      <c r="M1152" s="4"/>
      <c r="N1152" s="4"/>
      <c r="O1152" s="4">
        <f t="shared" si="203"/>
        <v>1600000</v>
      </c>
      <c r="P1152" s="4">
        <v>1600000</v>
      </c>
      <c r="Q1152" s="4"/>
      <c r="R1152" s="4">
        <f t="shared" si="204"/>
        <v>0</v>
      </c>
      <c r="S1152" s="4"/>
      <c r="T1152" s="4"/>
      <c r="U1152" s="4">
        <f t="shared" si="205"/>
        <v>0</v>
      </c>
      <c r="V1152" s="4"/>
      <c r="W1152" s="4"/>
      <c r="X1152" s="4">
        <f t="shared" si="206"/>
        <v>0</v>
      </c>
      <c r="Y1152" s="4"/>
      <c r="Z1152" s="4"/>
      <c r="AA1152" s="4">
        <f>C1152+I1152-L1152-O1152-U1152-X1152-R1152</f>
        <v>0</v>
      </c>
      <c r="AB1152" s="7">
        <v>45441</v>
      </c>
    </row>
    <row r="1153" spans="1:28" ht="15.75" hidden="1" x14ac:dyDescent="0.25">
      <c r="A1153" s="29">
        <v>45442</v>
      </c>
      <c r="B1153" s="25" t="s">
        <v>99</v>
      </c>
      <c r="C1153" s="25"/>
      <c r="D1153" s="25"/>
      <c r="E1153" s="25" t="s">
        <v>100</v>
      </c>
      <c r="F1153" s="25">
        <v>87.1</v>
      </c>
      <c r="G1153" s="25" t="s">
        <v>39</v>
      </c>
      <c r="H1153" s="25"/>
      <c r="I1153" s="11">
        <f t="shared" si="201"/>
        <v>0</v>
      </c>
      <c r="J1153" s="26" t="s">
        <v>28</v>
      </c>
      <c r="K1153" s="11"/>
      <c r="L1153" s="4">
        <f t="shared" si="202"/>
        <v>0</v>
      </c>
      <c r="M1153" s="4"/>
      <c r="N1153" s="4"/>
      <c r="O1153" s="4">
        <f t="shared" si="203"/>
        <v>0</v>
      </c>
      <c r="P1153" s="4"/>
      <c r="Q1153" s="4"/>
      <c r="R1153" s="4">
        <f t="shared" si="204"/>
        <v>0</v>
      </c>
      <c r="S1153" s="4"/>
      <c r="T1153" s="4"/>
      <c r="U1153" s="4">
        <f t="shared" si="205"/>
        <v>0</v>
      </c>
      <c r="V1153" s="4"/>
      <c r="W1153" s="4"/>
      <c r="X1153" s="4">
        <f t="shared" si="206"/>
        <v>0</v>
      </c>
      <c r="Y1153" s="4"/>
      <c r="Z1153" s="4"/>
      <c r="AA1153" s="4">
        <f>C1153+I1153-L1153-O1153-U1153-X1153-R1153</f>
        <v>0</v>
      </c>
      <c r="AB1153" s="7"/>
    </row>
    <row r="1154" spans="1:28" ht="15.75" hidden="1" x14ac:dyDescent="0.25">
      <c r="A1154" s="29">
        <v>45442</v>
      </c>
      <c r="B1154" s="72" t="s">
        <v>251</v>
      </c>
      <c r="C1154" s="25"/>
      <c r="D1154" s="25" t="s">
        <v>52</v>
      </c>
      <c r="E1154" s="25" t="s">
        <v>225</v>
      </c>
      <c r="F1154" s="25">
        <v>100</v>
      </c>
      <c r="G1154" s="25" t="s">
        <v>34</v>
      </c>
      <c r="H1154" s="25">
        <v>3185</v>
      </c>
      <c r="I1154" s="11">
        <f t="shared" si="201"/>
        <v>318500</v>
      </c>
      <c r="J1154" s="31" t="s">
        <v>312</v>
      </c>
      <c r="K1154" s="11" t="s">
        <v>1512</v>
      </c>
      <c r="L1154" s="4">
        <f t="shared" si="202"/>
        <v>0</v>
      </c>
      <c r="M1154" s="4"/>
      <c r="N1154" s="4"/>
      <c r="O1154" s="4">
        <f t="shared" si="203"/>
        <v>318500</v>
      </c>
      <c r="P1154" s="4">
        <v>318500</v>
      </c>
      <c r="Q1154" s="4"/>
      <c r="R1154" s="4">
        <f t="shared" si="204"/>
        <v>0</v>
      </c>
      <c r="S1154" s="4"/>
      <c r="T1154" s="4"/>
      <c r="U1154" s="4">
        <f t="shared" si="205"/>
        <v>0</v>
      </c>
      <c r="V1154" s="4"/>
      <c r="W1154" s="4"/>
      <c r="X1154" s="4">
        <f t="shared" si="206"/>
        <v>0</v>
      </c>
      <c r="Y1154" s="4"/>
      <c r="Z1154" s="4"/>
      <c r="AA1154" s="4">
        <f>C1154+I1154-L1154-O1154-U1154-X1154-R1154</f>
        <v>0</v>
      </c>
      <c r="AB1154" s="7">
        <v>45442</v>
      </c>
    </row>
    <row r="1155" spans="1:28" ht="15.75" hidden="1" x14ac:dyDescent="0.25">
      <c r="A1155" s="29">
        <v>45442</v>
      </c>
      <c r="B1155" s="72" t="s">
        <v>397</v>
      </c>
      <c r="C1155" s="25"/>
      <c r="D1155" s="25" t="s">
        <v>52</v>
      </c>
      <c r="E1155" s="25" t="s">
        <v>60</v>
      </c>
      <c r="F1155" s="25">
        <v>250</v>
      </c>
      <c r="G1155" s="25" t="s">
        <v>34</v>
      </c>
      <c r="H1155" s="25">
        <v>1370</v>
      </c>
      <c r="I1155" s="11">
        <f t="shared" si="201"/>
        <v>342500</v>
      </c>
      <c r="J1155" s="31" t="s">
        <v>312</v>
      </c>
      <c r="K1155" s="11"/>
      <c r="L1155" s="4">
        <f t="shared" si="202"/>
        <v>0</v>
      </c>
      <c r="M1155" s="4"/>
      <c r="N1155" s="4"/>
      <c r="O1155" s="4">
        <f t="shared" si="203"/>
        <v>0</v>
      </c>
      <c r="P1155" s="4"/>
      <c r="Q1155" s="4"/>
      <c r="R1155" s="4">
        <f t="shared" si="204"/>
        <v>342500</v>
      </c>
      <c r="S1155" s="4">
        <v>342500</v>
      </c>
      <c r="T1155" s="4"/>
      <c r="U1155" s="4">
        <f t="shared" si="205"/>
        <v>0</v>
      </c>
      <c r="V1155" s="4"/>
      <c r="W1155" s="4"/>
      <c r="X1155" s="4">
        <f t="shared" si="206"/>
        <v>0</v>
      </c>
      <c r="Y1155" s="4"/>
      <c r="Z1155" s="4"/>
      <c r="AA1155" s="4">
        <f>C1155+I1155-L1155-O1155-U1155-X1155-R1155</f>
        <v>0</v>
      </c>
      <c r="AB1155" s="7">
        <v>45442</v>
      </c>
    </row>
    <row r="1156" spans="1:28" ht="15.75" hidden="1" x14ac:dyDescent="0.25">
      <c r="A1156" s="29">
        <v>45442</v>
      </c>
      <c r="B1156" s="25" t="s">
        <v>1464</v>
      </c>
      <c r="C1156" s="25"/>
      <c r="D1156" s="25" t="s">
        <v>46</v>
      </c>
      <c r="E1156" s="25" t="s">
        <v>1137</v>
      </c>
      <c r="F1156" s="25">
        <v>5000</v>
      </c>
      <c r="G1156" s="25" t="s">
        <v>34</v>
      </c>
      <c r="H1156" s="25">
        <v>845</v>
      </c>
      <c r="I1156" s="11">
        <f t="shared" si="201"/>
        <v>4225000</v>
      </c>
      <c r="J1156" s="26" t="s">
        <v>28</v>
      </c>
      <c r="K1156" s="11"/>
      <c r="L1156" s="4">
        <f t="shared" si="202"/>
        <v>0</v>
      </c>
      <c r="M1156" s="4"/>
      <c r="N1156" s="4"/>
      <c r="O1156" s="4">
        <f t="shared" si="203"/>
        <v>0</v>
      </c>
      <c r="P1156" s="4"/>
      <c r="Q1156" s="4"/>
      <c r="R1156" s="4">
        <f t="shared" si="204"/>
        <v>0</v>
      </c>
      <c r="S1156" s="4"/>
      <c r="T1156" s="4"/>
      <c r="U1156" s="4">
        <f t="shared" si="205"/>
        <v>0</v>
      </c>
      <c r="V1156" s="4"/>
      <c r="W1156" s="4"/>
      <c r="X1156" s="4">
        <f t="shared" si="206"/>
        <v>0</v>
      </c>
      <c r="Y1156" s="4"/>
      <c r="Z1156" s="4"/>
      <c r="AA1156" s="4">
        <f>C1156+I1156-L1156-O1156-U1156-X1156-R1156</f>
        <v>4225000</v>
      </c>
      <c r="AB1156" s="7"/>
    </row>
    <row r="1157" spans="1:28" ht="15.75" hidden="1" x14ac:dyDescent="0.25">
      <c r="A1157" s="29">
        <v>45442</v>
      </c>
      <c r="B1157" s="25" t="s">
        <v>1464</v>
      </c>
      <c r="C1157" s="25"/>
      <c r="D1157" s="25" t="s">
        <v>46</v>
      </c>
      <c r="E1157" s="25" t="s">
        <v>395</v>
      </c>
      <c r="F1157" s="25">
        <v>3750</v>
      </c>
      <c r="G1157" s="25" t="s">
        <v>34</v>
      </c>
      <c r="H1157" s="25">
        <v>1010</v>
      </c>
      <c r="I1157" s="11">
        <f t="shared" si="201"/>
        <v>3787500</v>
      </c>
      <c r="J1157" s="26" t="s">
        <v>28</v>
      </c>
      <c r="K1157" s="11"/>
      <c r="L1157" s="4">
        <f t="shared" si="202"/>
        <v>0</v>
      </c>
      <c r="M1157" s="4"/>
      <c r="N1157" s="4"/>
      <c r="O1157" s="4">
        <f t="shared" si="203"/>
        <v>0</v>
      </c>
      <c r="P1157" s="4"/>
      <c r="Q1157" s="4"/>
      <c r="R1157" s="4">
        <f t="shared" si="204"/>
        <v>0</v>
      </c>
      <c r="S1157" s="4"/>
      <c r="T1157" s="4"/>
      <c r="U1157" s="4">
        <f t="shared" si="205"/>
        <v>0</v>
      </c>
      <c r="V1157" s="4"/>
      <c r="W1157" s="4"/>
      <c r="X1157" s="4">
        <f t="shared" si="206"/>
        <v>0</v>
      </c>
      <c r="Y1157" s="4"/>
      <c r="Z1157" s="4"/>
      <c r="AA1157" s="4">
        <f>C1157+I1157-L1157-O1157-U1157-X1157-R1157</f>
        <v>3787500</v>
      </c>
      <c r="AB1157" s="7"/>
    </row>
    <row r="1158" spans="1:28" ht="15.75" hidden="1" x14ac:dyDescent="0.25">
      <c r="A1158" s="29">
        <v>45442</v>
      </c>
      <c r="B1158" s="72" t="s">
        <v>397</v>
      </c>
      <c r="C1158" s="25"/>
      <c r="D1158" s="25" t="s">
        <v>52</v>
      </c>
      <c r="E1158" s="25" t="s">
        <v>95</v>
      </c>
      <c r="F1158" s="25">
        <v>500</v>
      </c>
      <c r="G1158" s="25" t="s">
        <v>34</v>
      </c>
      <c r="H1158" s="25">
        <v>1335</v>
      </c>
      <c r="I1158" s="11">
        <f t="shared" si="201"/>
        <v>667500</v>
      </c>
      <c r="J1158" s="31" t="s">
        <v>312</v>
      </c>
      <c r="K1158" s="11"/>
      <c r="L1158" s="4">
        <f t="shared" si="202"/>
        <v>0</v>
      </c>
      <c r="M1158" s="4"/>
      <c r="N1158" s="4"/>
      <c r="O1158" s="4">
        <f t="shared" si="203"/>
        <v>0</v>
      </c>
      <c r="P1158" s="4"/>
      <c r="Q1158" s="4"/>
      <c r="R1158" s="4">
        <f t="shared" si="204"/>
        <v>667500</v>
      </c>
      <c r="S1158" s="4">
        <v>667500</v>
      </c>
      <c r="T1158" s="4"/>
      <c r="U1158" s="4">
        <f t="shared" si="205"/>
        <v>0</v>
      </c>
      <c r="V1158" s="4"/>
      <c r="W1158" s="4"/>
      <c r="X1158" s="4">
        <f t="shared" si="206"/>
        <v>0</v>
      </c>
      <c r="Y1158" s="4"/>
      <c r="Z1158" s="4"/>
      <c r="AA1158" s="4">
        <f>C1158+I1158-L1158-O1158-U1158-X1158-R1158</f>
        <v>0</v>
      </c>
      <c r="AB1158" s="7">
        <v>45442</v>
      </c>
    </row>
    <row r="1159" spans="1:28" ht="15.75" hidden="1" x14ac:dyDescent="0.25">
      <c r="A1159" s="29">
        <v>45442</v>
      </c>
      <c r="B1159" s="25" t="s">
        <v>548</v>
      </c>
      <c r="C1159" s="25"/>
      <c r="D1159" s="25" t="s">
        <v>46</v>
      </c>
      <c r="E1159" s="25" t="s">
        <v>179</v>
      </c>
      <c r="F1159" s="25">
        <v>2750</v>
      </c>
      <c r="G1159" s="25" t="s">
        <v>34</v>
      </c>
      <c r="H1159" s="25">
        <v>1510</v>
      </c>
      <c r="I1159" s="11">
        <f t="shared" si="201"/>
        <v>4152500</v>
      </c>
      <c r="J1159" s="26" t="s">
        <v>28</v>
      </c>
      <c r="K1159" s="11"/>
      <c r="L1159" s="4">
        <f t="shared" si="202"/>
        <v>0</v>
      </c>
      <c r="M1159" s="4"/>
      <c r="N1159" s="4"/>
      <c r="O1159" s="4">
        <f t="shared" si="203"/>
        <v>0</v>
      </c>
      <c r="P1159" s="4"/>
      <c r="Q1159" s="4"/>
      <c r="R1159" s="4">
        <f t="shared" si="204"/>
        <v>0</v>
      </c>
      <c r="S1159" s="4"/>
      <c r="T1159" s="4"/>
      <c r="U1159" s="4">
        <f t="shared" si="205"/>
        <v>0</v>
      </c>
      <c r="V1159" s="4"/>
      <c r="W1159" s="4"/>
      <c r="X1159" s="4">
        <f t="shared" si="206"/>
        <v>0</v>
      </c>
      <c r="Y1159" s="4"/>
      <c r="Z1159" s="4"/>
      <c r="AA1159" s="4">
        <f>C1159+I1159-L1159-O1159-U1159-X1159-R1159</f>
        <v>4152500</v>
      </c>
      <c r="AB1159" s="7"/>
    </row>
    <row r="1160" spans="1:28" ht="15.75" hidden="1" x14ac:dyDescent="0.25">
      <c r="A1160" s="29">
        <v>45442</v>
      </c>
      <c r="B1160" s="25" t="s">
        <v>548</v>
      </c>
      <c r="C1160" s="25"/>
      <c r="D1160" s="25" t="s">
        <v>46</v>
      </c>
      <c r="E1160" s="25" t="s">
        <v>290</v>
      </c>
      <c r="F1160" s="25">
        <v>375</v>
      </c>
      <c r="G1160" s="25" t="s">
        <v>34</v>
      </c>
      <c r="H1160" s="25">
        <v>2785</v>
      </c>
      <c r="I1160" s="11">
        <f t="shared" si="201"/>
        <v>1044375</v>
      </c>
      <c r="J1160" s="26" t="s">
        <v>28</v>
      </c>
      <c r="K1160" s="11"/>
      <c r="L1160" s="4">
        <f t="shared" si="202"/>
        <v>0</v>
      </c>
      <c r="M1160" s="4"/>
      <c r="N1160" s="4"/>
      <c r="O1160" s="4">
        <f t="shared" si="203"/>
        <v>0</v>
      </c>
      <c r="P1160" s="4"/>
      <c r="Q1160" s="4"/>
      <c r="R1160" s="4">
        <f t="shared" si="204"/>
        <v>0</v>
      </c>
      <c r="S1160" s="4"/>
      <c r="T1160" s="4"/>
      <c r="U1160" s="4">
        <f t="shared" si="205"/>
        <v>0</v>
      </c>
      <c r="V1160" s="4"/>
      <c r="W1160" s="4"/>
      <c r="X1160" s="4">
        <f t="shared" si="206"/>
        <v>0</v>
      </c>
      <c r="Y1160" s="4"/>
      <c r="Z1160" s="4"/>
      <c r="AA1160" s="4">
        <f>C1160+I1160-L1160-O1160-U1160-X1160-R1160</f>
        <v>1044375</v>
      </c>
      <c r="AB1160" s="7"/>
    </row>
    <row r="1161" spans="1:28" ht="15.75" hidden="1" x14ac:dyDescent="0.25">
      <c r="A1161" s="24">
        <v>45442</v>
      </c>
      <c r="B1161" s="25" t="s">
        <v>1046</v>
      </c>
      <c r="C1161" s="25"/>
      <c r="D1161" s="25" t="s">
        <v>46</v>
      </c>
      <c r="E1161" s="25" t="s">
        <v>394</v>
      </c>
      <c r="F1161" s="25">
        <v>1</v>
      </c>
      <c r="G1161" s="25" t="s">
        <v>48</v>
      </c>
      <c r="H1161" s="25">
        <v>230000</v>
      </c>
      <c r="I1161" s="11">
        <f t="shared" si="201"/>
        <v>230000</v>
      </c>
      <c r="J1161" s="31" t="s">
        <v>324</v>
      </c>
      <c r="K1161" s="11"/>
      <c r="L1161" s="4">
        <f t="shared" si="202"/>
        <v>230000</v>
      </c>
      <c r="M1161" s="4">
        <v>230000</v>
      </c>
      <c r="N1161" s="4"/>
      <c r="O1161" s="4">
        <f t="shared" si="203"/>
        <v>0</v>
      </c>
      <c r="P1161" s="4"/>
      <c r="Q1161" s="4"/>
      <c r="R1161" s="4">
        <f t="shared" si="204"/>
        <v>0</v>
      </c>
      <c r="S1161" s="4"/>
      <c r="T1161" s="4"/>
      <c r="U1161" s="4">
        <f t="shared" si="205"/>
        <v>0</v>
      </c>
      <c r="V1161" s="4"/>
      <c r="W1161" s="4"/>
      <c r="X1161" s="4">
        <f t="shared" si="206"/>
        <v>0</v>
      </c>
      <c r="Y1161" s="4"/>
      <c r="Z1161" s="4"/>
      <c r="AA1161" s="4">
        <f>C1161+I1161-L1161-O1161-U1161-X1161-R1161</f>
        <v>0</v>
      </c>
      <c r="AB1161" s="7">
        <v>45442</v>
      </c>
    </row>
    <row r="1162" spans="1:28" ht="15.75" hidden="1" x14ac:dyDescent="0.25">
      <c r="A1162" s="24">
        <v>45442</v>
      </c>
      <c r="B1162" s="25" t="s">
        <v>536</v>
      </c>
      <c r="C1162" s="25"/>
      <c r="D1162" s="25" t="s">
        <v>46</v>
      </c>
      <c r="E1162" s="25" t="s">
        <v>454</v>
      </c>
      <c r="F1162" s="25">
        <v>1.5</v>
      </c>
      <c r="G1162" s="25" t="s">
        <v>125</v>
      </c>
      <c r="H1162" s="25">
        <v>55000</v>
      </c>
      <c r="I1162" s="11">
        <f t="shared" si="201"/>
        <v>82500</v>
      </c>
      <c r="J1162" s="26" t="s">
        <v>28</v>
      </c>
      <c r="K1162" s="11"/>
      <c r="L1162" s="4">
        <f>M1162+N1162</f>
        <v>0</v>
      </c>
      <c r="M1162" s="4"/>
      <c r="N1162" s="4"/>
      <c r="O1162" s="4">
        <f>P1162+Q1162</f>
        <v>0</v>
      </c>
      <c r="P1162" s="4"/>
      <c r="Q1162" s="4"/>
      <c r="R1162" s="4">
        <f>S1162+T1162</f>
        <v>0</v>
      </c>
      <c r="S1162" s="4"/>
      <c r="T1162" s="4"/>
      <c r="U1162" s="4">
        <f>V1162+W1162</f>
        <v>0</v>
      </c>
      <c r="V1162" s="4"/>
      <c r="W1162" s="4"/>
      <c r="X1162" s="4">
        <f>Y1162+Z1162</f>
        <v>0</v>
      </c>
      <c r="Y1162" s="4"/>
      <c r="Z1162" s="4"/>
      <c r="AA1162" s="4">
        <f>C1162+I1162-L1162-O1162-U1162-X1162-R1162</f>
        <v>82500</v>
      </c>
      <c r="AB1162" s="7"/>
    </row>
    <row r="1163" spans="1:28" ht="15.75" hidden="1" x14ac:dyDescent="0.25">
      <c r="A1163" s="29">
        <v>45443</v>
      </c>
      <c r="B1163" s="27" t="s">
        <v>99</v>
      </c>
      <c r="C1163" s="27"/>
      <c r="D1163" s="27"/>
      <c r="E1163" s="27" t="s">
        <v>100</v>
      </c>
      <c r="F1163" s="27">
        <v>29.8</v>
      </c>
      <c r="G1163" s="27" t="s">
        <v>39</v>
      </c>
      <c r="H1163" s="27"/>
      <c r="I1163" s="11">
        <f t="shared" ref="I1163:I1189" si="207">F1163*H1163</f>
        <v>0</v>
      </c>
      <c r="J1163" s="28" t="s">
        <v>28</v>
      </c>
      <c r="K1163" s="11"/>
      <c r="L1163" s="4">
        <f>M1163+N1163</f>
        <v>0</v>
      </c>
      <c r="M1163" s="4"/>
      <c r="N1163" s="4"/>
      <c r="O1163" s="4">
        <f>P1163+Q1163</f>
        <v>0</v>
      </c>
      <c r="P1163" s="4"/>
      <c r="Q1163" s="4"/>
      <c r="R1163" s="4">
        <f>S1163+T1163</f>
        <v>0</v>
      </c>
      <c r="S1163" s="4"/>
      <c r="T1163" s="4"/>
      <c r="U1163" s="4">
        <f>V1163+W1163</f>
        <v>0</v>
      </c>
      <c r="V1163" s="4"/>
      <c r="W1163" s="4"/>
      <c r="X1163" s="4">
        <f>Y1163+Z1163</f>
        <v>0</v>
      </c>
      <c r="Y1163" s="4"/>
      <c r="Z1163" s="4"/>
      <c r="AA1163" s="4">
        <f>C1163+I1163-L1163-O1163-U1163-X1163-R1163</f>
        <v>0</v>
      </c>
      <c r="AB1163" s="7"/>
    </row>
    <row r="1164" spans="1:28" ht="15.75" hidden="1" x14ac:dyDescent="0.25">
      <c r="A1164" s="29">
        <v>45443</v>
      </c>
      <c r="B1164" s="72" t="s">
        <v>572</v>
      </c>
      <c r="C1164" s="25"/>
      <c r="D1164" s="25" t="s">
        <v>52</v>
      </c>
      <c r="E1164" s="25" t="s">
        <v>129</v>
      </c>
      <c r="F1164" s="25">
        <v>10</v>
      </c>
      <c r="G1164" s="25" t="s">
        <v>77</v>
      </c>
      <c r="H1164" s="25">
        <v>65000</v>
      </c>
      <c r="I1164" s="11">
        <f t="shared" si="207"/>
        <v>650000</v>
      </c>
      <c r="J1164" s="26" t="s">
        <v>28</v>
      </c>
      <c r="K1164" s="11"/>
      <c r="L1164" s="4">
        <f t="shared" ref="L1164:L1189" si="208">M1164+N1164</f>
        <v>0</v>
      </c>
      <c r="M1164" s="4"/>
      <c r="N1164" s="4"/>
      <c r="O1164" s="4">
        <f t="shared" ref="O1164:O1189" si="209">P1164+Q1164</f>
        <v>0</v>
      </c>
      <c r="P1164" s="4"/>
      <c r="Q1164" s="4"/>
      <c r="R1164" s="4">
        <f t="shared" ref="R1164:R1189" si="210">S1164+T1164</f>
        <v>0</v>
      </c>
      <c r="S1164" s="4"/>
      <c r="T1164" s="4"/>
      <c r="U1164" s="4">
        <f t="shared" ref="U1164:U1189" si="211">V1164+W1164</f>
        <v>0</v>
      </c>
      <c r="V1164" s="4"/>
      <c r="W1164" s="4"/>
      <c r="X1164" s="4">
        <f t="shared" ref="X1164:X1189" si="212">Y1164+Z1164</f>
        <v>0</v>
      </c>
      <c r="Y1164" s="4"/>
      <c r="Z1164" s="4"/>
      <c r="AA1164" s="4">
        <f>C1164+I1164-L1164-O1164-U1164-X1164-R1164</f>
        <v>650000</v>
      </c>
      <c r="AB1164" s="7"/>
    </row>
    <row r="1165" spans="1:28" ht="15.75" hidden="1" x14ac:dyDescent="0.25">
      <c r="A1165" s="29">
        <v>45443</v>
      </c>
      <c r="B1165" s="72" t="s">
        <v>572</v>
      </c>
      <c r="C1165" s="25"/>
      <c r="D1165" s="25" t="s">
        <v>52</v>
      </c>
      <c r="E1165" s="25" t="s">
        <v>130</v>
      </c>
      <c r="F1165" s="25">
        <v>20</v>
      </c>
      <c r="G1165" s="25" t="s">
        <v>77</v>
      </c>
      <c r="H1165" s="25">
        <v>50000</v>
      </c>
      <c r="I1165" s="11">
        <f t="shared" si="207"/>
        <v>1000000</v>
      </c>
      <c r="J1165" s="26" t="s">
        <v>28</v>
      </c>
      <c r="K1165" s="11"/>
      <c r="L1165" s="4">
        <f t="shared" si="208"/>
        <v>0</v>
      </c>
      <c r="M1165" s="4"/>
      <c r="N1165" s="4"/>
      <c r="O1165" s="4">
        <f t="shared" si="209"/>
        <v>0</v>
      </c>
      <c r="P1165" s="4"/>
      <c r="Q1165" s="4"/>
      <c r="R1165" s="4">
        <f t="shared" si="210"/>
        <v>0</v>
      </c>
      <c r="S1165" s="4"/>
      <c r="T1165" s="4"/>
      <c r="U1165" s="4">
        <f t="shared" si="211"/>
        <v>0</v>
      </c>
      <c r="V1165" s="4"/>
      <c r="W1165" s="4"/>
      <c r="X1165" s="4">
        <f t="shared" si="212"/>
        <v>0</v>
      </c>
      <c r="Y1165" s="4"/>
      <c r="Z1165" s="4"/>
      <c r="AA1165" s="4">
        <f>C1165+I1165-L1165-O1165-U1165-X1165-R1165</f>
        <v>1000000</v>
      </c>
      <c r="AB1165" s="7"/>
    </row>
    <row r="1166" spans="1:28" ht="15.75" hidden="1" x14ac:dyDescent="0.25">
      <c r="A1166" s="29">
        <v>45443</v>
      </c>
      <c r="B1166" s="72" t="s">
        <v>572</v>
      </c>
      <c r="C1166" s="25"/>
      <c r="D1166" s="25" t="s">
        <v>52</v>
      </c>
      <c r="E1166" s="25" t="s">
        <v>79</v>
      </c>
      <c r="F1166" s="25">
        <v>60</v>
      </c>
      <c r="G1166" s="25" t="s">
        <v>77</v>
      </c>
      <c r="H1166" s="25">
        <v>50000</v>
      </c>
      <c r="I1166" s="11">
        <f t="shared" si="207"/>
        <v>3000000</v>
      </c>
      <c r="J1166" s="26" t="s">
        <v>28</v>
      </c>
      <c r="K1166" s="11"/>
      <c r="L1166" s="4">
        <f t="shared" si="208"/>
        <v>0</v>
      </c>
      <c r="M1166" s="4"/>
      <c r="N1166" s="4"/>
      <c r="O1166" s="4">
        <f t="shared" si="209"/>
        <v>0</v>
      </c>
      <c r="P1166" s="4"/>
      <c r="Q1166" s="4"/>
      <c r="R1166" s="4">
        <f t="shared" si="210"/>
        <v>0</v>
      </c>
      <c r="S1166" s="4"/>
      <c r="T1166" s="4"/>
      <c r="U1166" s="4">
        <f t="shared" si="211"/>
        <v>0</v>
      </c>
      <c r="V1166" s="4"/>
      <c r="W1166" s="4"/>
      <c r="X1166" s="4">
        <f t="shared" si="212"/>
        <v>0</v>
      </c>
      <c r="Y1166" s="4"/>
      <c r="Z1166" s="4"/>
      <c r="AA1166" s="4">
        <f>C1166+I1166-L1166-O1166-U1166-X1166-R1166</f>
        <v>3000000</v>
      </c>
      <c r="AB1166" s="7"/>
    </row>
    <row r="1167" spans="1:28" ht="15.75" hidden="1" x14ac:dyDescent="0.25">
      <c r="A1167" s="29">
        <v>45443</v>
      </c>
      <c r="B1167" s="72" t="s">
        <v>709</v>
      </c>
      <c r="C1167" s="25"/>
      <c r="D1167" s="25" t="s">
        <v>46</v>
      </c>
      <c r="E1167" s="25" t="s">
        <v>42</v>
      </c>
      <c r="F1167" s="25">
        <v>2500</v>
      </c>
      <c r="G1167" s="25" t="s">
        <v>34</v>
      </c>
      <c r="H1167" s="25">
        <v>4200</v>
      </c>
      <c r="I1167" s="11">
        <f t="shared" si="207"/>
        <v>10500000</v>
      </c>
      <c r="J1167" s="31" t="s">
        <v>312</v>
      </c>
      <c r="K1167" s="11" t="s">
        <v>1513</v>
      </c>
      <c r="L1167" s="4">
        <f t="shared" si="208"/>
        <v>0</v>
      </c>
      <c r="M1167" s="4"/>
      <c r="N1167" s="4"/>
      <c r="O1167" s="4">
        <f t="shared" si="209"/>
        <v>10500000</v>
      </c>
      <c r="P1167" s="4">
        <v>10500000</v>
      </c>
      <c r="Q1167" s="4"/>
      <c r="R1167" s="4">
        <f t="shared" si="210"/>
        <v>0</v>
      </c>
      <c r="S1167" s="4"/>
      <c r="T1167" s="4"/>
      <c r="U1167" s="4">
        <f t="shared" si="211"/>
        <v>0</v>
      </c>
      <c r="V1167" s="4"/>
      <c r="W1167" s="4"/>
      <c r="X1167" s="4">
        <f t="shared" si="212"/>
        <v>0</v>
      </c>
      <c r="Y1167" s="4"/>
      <c r="Z1167" s="4"/>
      <c r="AA1167" s="4">
        <f>C1167+I1167-L1167-O1167-U1167-X1167-R1167</f>
        <v>0</v>
      </c>
      <c r="AB1167" s="7">
        <v>45442</v>
      </c>
    </row>
    <row r="1168" spans="1:28" ht="15.75" hidden="1" x14ac:dyDescent="0.25">
      <c r="A1168" s="29">
        <v>45443</v>
      </c>
      <c r="B1168" s="25" t="s">
        <v>674</v>
      </c>
      <c r="C1168" s="25"/>
      <c r="D1168" s="25" t="s">
        <v>52</v>
      </c>
      <c r="E1168" s="25" t="s">
        <v>108</v>
      </c>
      <c r="F1168" s="25">
        <v>2000</v>
      </c>
      <c r="G1168" s="25" t="s">
        <v>34</v>
      </c>
      <c r="H1168" s="25">
        <v>2150</v>
      </c>
      <c r="I1168" s="11">
        <f t="shared" si="207"/>
        <v>4300000</v>
      </c>
      <c r="J1168" s="31" t="s">
        <v>324</v>
      </c>
      <c r="K1168" s="11"/>
      <c r="L1168" s="4">
        <f t="shared" si="208"/>
        <v>0</v>
      </c>
      <c r="M1168" s="4"/>
      <c r="N1168" s="4"/>
      <c r="O1168" s="4">
        <f t="shared" si="209"/>
        <v>0</v>
      </c>
      <c r="P1168" s="4"/>
      <c r="Q1168" s="4"/>
      <c r="R1168" s="4">
        <f t="shared" si="210"/>
        <v>0</v>
      </c>
      <c r="S1168" s="4"/>
      <c r="T1168" s="4"/>
      <c r="U1168" s="4">
        <f t="shared" si="211"/>
        <v>4300000</v>
      </c>
      <c r="V1168" s="4">
        <v>3000000</v>
      </c>
      <c r="W1168" s="4">
        <v>1300000</v>
      </c>
      <c r="X1168" s="4">
        <f t="shared" si="212"/>
        <v>0</v>
      </c>
      <c r="Y1168" s="4"/>
      <c r="Z1168" s="4"/>
      <c r="AA1168" s="4">
        <f>C1168+I1168-L1168-O1168-U1168-X1168-R1168</f>
        <v>0</v>
      </c>
      <c r="AB1168" s="7">
        <v>45442</v>
      </c>
    </row>
    <row r="1169" spans="1:28" ht="15.75" hidden="1" x14ac:dyDescent="0.25">
      <c r="A1169" s="29">
        <v>45443</v>
      </c>
      <c r="B1169" s="72" t="s">
        <v>409</v>
      </c>
      <c r="C1169" s="25"/>
      <c r="D1169" s="25" t="s">
        <v>46</v>
      </c>
      <c r="E1169" s="25" t="s">
        <v>64</v>
      </c>
      <c r="F1169" s="25">
        <v>100</v>
      </c>
      <c r="G1169" s="25" t="s">
        <v>39</v>
      </c>
      <c r="H1169" s="25">
        <v>54000</v>
      </c>
      <c r="I1169" s="11">
        <f t="shared" si="207"/>
        <v>5400000</v>
      </c>
      <c r="J1169" s="31" t="s">
        <v>312</v>
      </c>
      <c r="K1169" s="11"/>
      <c r="L1169" s="4">
        <f t="shared" si="208"/>
        <v>0</v>
      </c>
      <c r="M1169" s="4"/>
      <c r="N1169" s="4"/>
      <c r="O1169" s="4">
        <f t="shared" si="209"/>
        <v>5400000</v>
      </c>
      <c r="P1169" s="4">
        <v>5400000</v>
      </c>
      <c r="Q1169" s="4"/>
      <c r="R1169" s="4">
        <f t="shared" si="210"/>
        <v>0</v>
      </c>
      <c r="S1169" s="4"/>
      <c r="T1169" s="4"/>
      <c r="U1169" s="4">
        <f t="shared" si="211"/>
        <v>0</v>
      </c>
      <c r="V1169" s="4"/>
      <c r="W1169" s="4"/>
      <c r="X1169" s="4">
        <f t="shared" si="212"/>
        <v>0</v>
      </c>
      <c r="Y1169" s="4"/>
      <c r="Z1169" s="4"/>
      <c r="AA1169" s="4">
        <f>C1169+I1169-L1169-O1169-U1169-X1169-R1169</f>
        <v>0</v>
      </c>
      <c r="AB1169" s="7">
        <v>45443</v>
      </c>
    </row>
    <row r="1170" spans="1:28" ht="15.75" hidden="1" x14ac:dyDescent="0.25">
      <c r="A1170" s="29">
        <v>45443</v>
      </c>
      <c r="B1170" s="72" t="s">
        <v>409</v>
      </c>
      <c r="C1170" s="25"/>
      <c r="D1170" s="25" t="s">
        <v>46</v>
      </c>
      <c r="E1170" s="25" t="s">
        <v>129</v>
      </c>
      <c r="F1170" s="25">
        <v>12</v>
      </c>
      <c r="G1170" s="25" t="s">
        <v>77</v>
      </c>
      <c r="H1170" s="25">
        <v>65000</v>
      </c>
      <c r="I1170" s="11">
        <f t="shared" si="207"/>
        <v>780000</v>
      </c>
      <c r="J1170" s="31" t="s">
        <v>312</v>
      </c>
      <c r="K1170" s="11"/>
      <c r="L1170" s="4">
        <f t="shared" si="208"/>
        <v>0</v>
      </c>
      <c r="M1170" s="4"/>
      <c r="N1170" s="4"/>
      <c r="O1170" s="4">
        <f t="shared" si="209"/>
        <v>780000</v>
      </c>
      <c r="P1170" s="4">
        <v>780000</v>
      </c>
      <c r="Q1170" s="4"/>
      <c r="R1170" s="4">
        <f t="shared" si="210"/>
        <v>0</v>
      </c>
      <c r="S1170" s="4"/>
      <c r="T1170" s="4"/>
      <c r="U1170" s="4">
        <f t="shared" si="211"/>
        <v>0</v>
      </c>
      <c r="V1170" s="4"/>
      <c r="W1170" s="4"/>
      <c r="X1170" s="4">
        <f t="shared" si="212"/>
        <v>0</v>
      </c>
      <c r="Y1170" s="4"/>
      <c r="Z1170" s="4"/>
      <c r="AA1170" s="4">
        <f>C1170+I1170-L1170-O1170-U1170-X1170-R1170</f>
        <v>0</v>
      </c>
      <c r="AB1170" s="7">
        <v>45443</v>
      </c>
    </row>
    <row r="1171" spans="1:28" ht="15.75" hidden="1" x14ac:dyDescent="0.25">
      <c r="A1171" s="29">
        <v>45443</v>
      </c>
      <c r="B1171" s="25" t="s">
        <v>1485</v>
      </c>
      <c r="C1171" s="25"/>
      <c r="D1171" s="25" t="s">
        <v>46</v>
      </c>
      <c r="E1171" s="25" t="s">
        <v>135</v>
      </c>
      <c r="F1171" s="25">
        <v>30</v>
      </c>
      <c r="G1171" s="25" t="s">
        <v>48</v>
      </c>
      <c r="H1171" s="25">
        <v>160000</v>
      </c>
      <c r="I1171" s="11">
        <f t="shared" si="207"/>
        <v>4800000</v>
      </c>
      <c r="J1171" s="26" t="s">
        <v>28</v>
      </c>
      <c r="K1171" s="11"/>
      <c r="L1171" s="4">
        <f t="shared" si="208"/>
        <v>0</v>
      </c>
      <c r="M1171" s="4"/>
      <c r="N1171" s="4"/>
      <c r="O1171" s="4">
        <f t="shared" si="209"/>
        <v>0</v>
      </c>
      <c r="P1171" s="4"/>
      <c r="Q1171" s="4"/>
      <c r="R1171" s="4">
        <f t="shared" si="210"/>
        <v>0</v>
      </c>
      <c r="S1171" s="4"/>
      <c r="T1171" s="4"/>
      <c r="U1171" s="4">
        <f t="shared" si="211"/>
        <v>0</v>
      </c>
      <c r="V1171" s="4"/>
      <c r="W1171" s="4"/>
      <c r="X1171" s="4">
        <f t="shared" si="212"/>
        <v>0</v>
      </c>
      <c r="Y1171" s="4"/>
      <c r="Z1171" s="4"/>
      <c r="AA1171" s="4">
        <f>C1171+I1171-L1171-O1171-U1171-X1171-R1171</f>
        <v>4800000</v>
      </c>
      <c r="AB1171" s="7"/>
    </row>
    <row r="1172" spans="1:28" ht="15.75" hidden="1" x14ac:dyDescent="0.25">
      <c r="A1172" s="29">
        <v>45443</v>
      </c>
      <c r="B1172" s="25" t="s">
        <v>531</v>
      </c>
      <c r="C1172" s="25"/>
      <c r="D1172" s="25" t="s">
        <v>52</v>
      </c>
      <c r="E1172" s="25" t="s">
        <v>154</v>
      </c>
      <c r="F1172" s="25">
        <v>250</v>
      </c>
      <c r="G1172" s="25" t="s">
        <v>34</v>
      </c>
      <c r="H1172" s="25">
        <v>1140</v>
      </c>
      <c r="I1172" s="11">
        <f t="shared" si="207"/>
        <v>285000</v>
      </c>
      <c r="J1172" s="26" t="s">
        <v>28</v>
      </c>
      <c r="K1172" s="11"/>
      <c r="L1172" s="4">
        <f t="shared" si="208"/>
        <v>0</v>
      </c>
      <c r="M1172" s="4"/>
      <c r="N1172" s="4"/>
      <c r="O1172" s="4">
        <f t="shared" si="209"/>
        <v>0</v>
      </c>
      <c r="P1172" s="4"/>
      <c r="Q1172" s="4"/>
      <c r="R1172" s="4">
        <f t="shared" si="210"/>
        <v>0</v>
      </c>
      <c r="S1172" s="4"/>
      <c r="T1172" s="4"/>
      <c r="U1172" s="4">
        <f t="shared" si="211"/>
        <v>0</v>
      </c>
      <c r="V1172" s="4"/>
      <c r="W1172" s="4"/>
      <c r="X1172" s="4">
        <f t="shared" si="212"/>
        <v>0</v>
      </c>
      <c r="Y1172" s="4"/>
      <c r="Z1172" s="4"/>
      <c r="AA1172" s="4">
        <f>C1172+I1172-L1172-O1172-U1172-X1172-R1172</f>
        <v>285000</v>
      </c>
      <c r="AB1172" s="7"/>
    </row>
    <row r="1173" spans="1:28" ht="15.75" hidden="1" x14ac:dyDescent="0.25">
      <c r="A1173" s="29">
        <v>45443</v>
      </c>
      <c r="B1173" s="25" t="s">
        <v>304</v>
      </c>
      <c r="C1173" s="25"/>
      <c r="D1173" s="25" t="s">
        <v>46</v>
      </c>
      <c r="E1173" s="25" t="s">
        <v>64</v>
      </c>
      <c r="F1173" s="25">
        <v>120</v>
      </c>
      <c r="G1173" s="25" t="s">
        <v>39</v>
      </c>
      <c r="H1173" s="25"/>
      <c r="I1173" s="11">
        <f t="shared" si="207"/>
        <v>0</v>
      </c>
      <c r="J1173" s="89" t="s">
        <v>492</v>
      </c>
      <c r="K1173" s="11"/>
      <c r="L1173" s="4">
        <f t="shared" si="208"/>
        <v>0</v>
      </c>
      <c r="M1173" s="4"/>
      <c r="N1173" s="4"/>
      <c r="O1173" s="4">
        <f t="shared" si="209"/>
        <v>0</v>
      </c>
      <c r="P1173" s="4"/>
      <c r="Q1173" s="4"/>
      <c r="R1173" s="4">
        <f t="shared" si="210"/>
        <v>0</v>
      </c>
      <c r="S1173" s="4"/>
      <c r="T1173" s="4"/>
      <c r="U1173" s="4">
        <f t="shared" si="211"/>
        <v>0</v>
      </c>
      <c r="V1173" s="4"/>
      <c r="W1173" s="4"/>
      <c r="X1173" s="4">
        <f t="shared" si="212"/>
        <v>0</v>
      </c>
      <c r="Y1173" s="4"/>
      <c r="Z1173" s="4"/>
      <c r="AA1173" s="4">
        <f>C1173+I1173-L1173-O1173-U1173-X1173-R1173</f>
        <v>0</v>
      </c>
      <c r="AB1173" s="7"/>
    </row>
    <row r="1174" spans="1:28" ht="15.75" hidden="1" x14ac:dyDescent="0.25">
      <c r="A1174" s="29">
        <v>45443</v>
      </c>
      <c r="B1174" s="25" t="s">
        <v>99</v>
      </c>
      <c r="C1174" s="25"/>
      <c r="D1174" s="25" t="s">
        <v>46</v>
      </c>
      <c r="E1174" s="25" t="s">
        <v>100</v>
      </c>
      <c r="F1174" s="25">
        <v>28.9</v>
      </c>
      <c r="G1174" s="25" t="s">
        <v>39</v>
      </c>
      <c r="H1174" s="25"/>
      <c r="I1174" s="11">
        <f t="shared" si="207"/>
        <v>0</v>
      </c>
      <c r="J1174" s="26" t="s">
        <v>28</v>
      </c>
      <c r="K1174" s="11"/>
      <c r="L1174" s="4">
        <f t="shared" si="208"/>
        <v>0</v>
      </c>
      <c r="M1174" s="4"/>
      <c r="N1174" s="4"/>
      <c r="O1174" s="4">
        <f t="shared" si="209"/>
        <v>0</v>
      </c>
      <c r="P1174" s="4"/>
      <c r="Q1174" s="4"/>
      <c r="R1174" s="4">
        <f t="shared" si="210"/>
        <v>0</v>
      </c>
      <c r="S1174" s="4"/>
      <c r="T1174" s="4"/>
      <c r="U1174" s="4">
        <f t="shared" si="211"/>
        <v>0</v>
      </c>
      <c r="V1174" s="4"/>
      <c r="W1174" s="4"/>
      <c r="X1174" s="4">
        <f t="shared" si="212"/>
        <v>0</v>
      </c>
      <c r="Y1174" s="4"/>
      <c r="Z1174" s="4"/>
      <c r="AA1174" s="4">
        <f>C1174+I1174-L1174-O1174-U1174-X1174-R1174</f>
        <v>0</v>
      </c>
      <c r="AB1174" s="7"/>
    </row>
    <row r="1175" spans="1:28" ht="15.75" hidden="1" x14ac:dyDescent="0.25">
      <c r="A1175" s="29">
        <v>45443</v>
      </c>
      <c r="B1175" s="25" t="s">
        <v>1319</v>
      </c>
      <c r="C1175" s="25"/>
      <c r="D1175" s="25" t="s">
        <v>52</v>
      </c>
      <c r="E1175" s="25" t="s">
        <v>173</v>
      </c>
      <c r="F1175" s="25">
        <v>500</v>
      </c>
      <c r="G1175" s="25" t="s">
        <v>34</v>
      </c>
      <c r="H1175" s="25">
        <v>3500</v>
      </c>
      <c r="I1175" s="11">
        <f t="shared" si="207"/>
        <v>1750000</v>
      </c>
      <c r="J1175" s="26" t="s">
        <v>28</v>
      </c>
      <c r="K1175" s="11"/>
      <c r="L1175" s="4">
        <f t="shared" si="208"/>
        <v>0</v>
      </c>
      <c r="M1175" s="4"/>
      <c r="N1175" s="4"/>
      <c r="O1175" s="4">
        <f t="shared" si="209"/>
        <v>0</v>
      </c>
      <c r="P1175" s="4"/>
      <c r="Q1175" s="4"/>
      <c r="R1175" s="4">
        <f t="shared" si="210"/>
        <v>0</v>
      </c>
      <c r="S1175" s="4"/>
      <c r="T1175" s="4"/>
      <c r="U1175" s="4">
        <f t="shared" si="211"/>
        <v>0</v>
      </c>
      <c r="V1175" s="4"/>
      <c r="W1175" s="4"/>
      <c r="X1175" s="4">
        <f t="shared" si="212"/>
        <v>0</v>
      </c>
      <c r="Y1175" s="4"/>
      <c r="Z1175" s="4"/>
      <c r="AA1175" s="4">
        <f>C1175+I1175-L1175-O1175-U1175-X1175-R1175</f>
        <v>1750000</v>
      </c>
      <c r="AB1175" s="7"/>
    </row>
    <row r="1176" spans="1:28" ht="15.75" hidden="1" x14ac:dyDescent="0.25">
      <c r="A1176" s="29">
        <v>45443</v>
      </c>
      <c r="B1176" s="25" t="s">
        <v>1319</v>
      </c>
      <c r="C1176" s="25"/>
      <c r="D1176" s="25" t="s">
        <v>52</v>
      </c>
      <c r="E1176" s="25" t="s">
        <v>60</v>
      </c>
      <c r="F1176" s="25">
        <v>250</v>
      </c>
      <c r="G1176" s="25" t="s">
        <v>34</v>
      </c>
      <c r="H1176" s="25">
        <v>1420</v>
      </c>
      <c r="I1176" s="11">
        <f t="shared" si="207"/>
        <v>355000</v>
      </c>
      <c r="J1176" s="26" t="s">
        <v>28</v>
      </c>
      <c r="K1176" s="11"/>
      <c r="L1176" s="4">
        <f t="shared" si="208"/>
        <v>0</v>
      </c>
      <c r="M1176" s="4"/>
      <c r="N1176" s="4"/>
      <c r="O1176" s="4">
        <f t="shared" si="209"/>
        <v>0</v>
      </c>
      <c r="P1176" s="4"/>
      <c r="Q1176" s="4"/>
      <c r="R1176" s="4">
        <f t="shared" si="210"/>
        <v>0</v>
      </c>
      <c r="S1176" s="4"/>
      <c r="T1176" s="4"/>
      <c r="U1176" s="4">
        <f t="shared" si="211"/>
        <v>0</v>
      </c>
      <c r="V1176" s="4"/>
      <c r="W1176" s="4"/>
      <c r="X1176" s="4">
        <f t="shared" si="212"/>
        <v>0</v>
      </c>
      <c r="Y1176" s="4"/>
      <c r="Z1176" s="4"/>
      <c r="AA1176" s="4">
        <f>C1176+I1176-L1176-O1176-U1176-X1176-R1176</f>
        <v>355000</v>
      </c>
      <c r="AB1176" s="7"/>
    </row>
    <row r="1177" spans="1:28" ht="15.75" hidden="1" x14ac:dyDescent="0.25">
      <c r="A1177" s="29">
        <v>45443</v>
      </c>
      <c r="B1177" s="25" t="s">
        <v>203</v>
      </c>
      <c r="C1177" s="25"/>
      <c r="D1177" s="25" t="s">
        <v>46</v>
      </c>
      <c r="E1177" s="25" t="s">
        <v>363</v>
      </c>
      <c r="F1177" s="25">
        <v>2</v>
      </c>
      <c r="G1177" s="25" t="s">
        <v>48</v>
      </c>
      <c r="H1177" s="25">
        <v>230000</v>
      </c>
      <c r="I1177" s="11">
        <f t="shared" si="207"/>
        <v>460000</v>
      </c>
      <c r="J1177" s="31" t="s">
        <v>324</v>
      </c>
      <c r="K1177" s="11"/>
      <c r="L1177" s="4">
        <f t="shared" si="208"/>
        <v>460000</v>
      </c>
      <c r="M1177" s="4">
        <v>460000</v>
      </c>
      <c r="N1177" s="4"/>
      <c r="O1177" s="4">
        <f t="shared" si="209"/>
        <v>0</v>
      </c>
      <c r="P1177" s="4"/>
      <c r="Q1177" s="4"/>
      <c r="R1177" s="4">
        <f t="shared" si="210"/>
        <v>0</v>
      </c>
      <c r="S1177" s="4"/>
      <c r="T1177" s="4"/>
      <c r="U1177" s="4">
        <f t="shared" si="211"/>
        <v>0</v>
      </c>
      <c r="V1177" s="4"/>
      <c r="W1177" s="4"/>
      <c r="X1177" s="4">
        <f t="shared" si="212"/>
        <v>0</v>
      </c>
      <c r="Y1177" s="4"/>
      <c r="Z1177" s="4"/>
      <c r="AA1177" s="4">
        <f>C1177+I1177-L1177-O1177-U1177-X1177-R1177</f>
        <v>0</v>
      </c>
      <c r="AB1177" s="7">
        <v>45443</v>
      </c>
    </row>
    <row r="1178" spans="1:28" ht="15.75" hidden="1" x14ac:dyDescent="0.25">
      <c r="A1178" s="29">
        <v>45443</v>
      </c>
      <c r="B1178" s="25" t="s">
        <v>203</v>
      </c>
      <c r="C1178" s="25"/>
      <c r="D1178" s="25" t="s">
        <v>46</v>
      </c>
      <c r="E1178" s="25" t="s">
        <v>47</v>
      </c>
      <c r="F1178" s="25">
        <v>3</v>
      </c>
      <c r="G1178" s="25" t="s">
        <v>48</v>
      </c>
      <c r="H1178" s="25">
        <v>150000</v>
      </c>
      <c r="I1178" s="11">
        <f t="shared" si="207"/>
        <v>450000</v>
      </c>
      <c r="J1178" s="31" t="s">
        <v>324</v>
      </c>
      <c r="K1178" s="11"/>
      <c r="L1178" s="4">
        <f t="shared" si="208"/>
        <v>450000</v>
      </c>
      <c r="M1178" s="4">
        <v>450000</v>
      </c>
      <c r="N1178" s="4"/>
      <c r="O1178" s="4">
        <f t="shared" si="209"/>
        <v>0</v>
      </c>
      <c r="P1178" s="4"/>
      <c r="Q1178" s="4"/>
      <c r="R1178" s="4">
        <f t="shared" si="210"/>
        <v>0</v>
      </c>
      <c r="S1178" s="4"/>
      <c r="T1178" s="4"/>
      <c r="U1178" s="4">
        <f t="shared" si="211"/>
        <v>0</v>
      </c>
      <c r="V1178" s="4"/>
      <c r="W1178" s="4"/>
      <c r="X1178" s="4">
        <f t="shared" si="212"/>
        <v>0</v>
      </c>
      <c r="Y1178" s="4"/>
      <c r="Z1178" s="4"/>
      <c r="AA1178" s="4">
        <f>C1178+I1178-L1178-O1178-U1178-X1178-R1178</f>
        <v>0</v>
      </c>
      <c r="AB1178" s="7">
        <v>45443</v>
      </c>
    </row>
    <row r="1179" spans="1:28" ht="15.75" hidden="1" x14ac:dyDescent="0.25">
      <c r="A1179" s="29">
        <v>45443</v>
      </c>
      <c r="B1179" s="25" t="s">
        <v>1472</v>
      </c>
      <c r="C1179" s="25"/>
      <c r="D1179" s="25" t="s">
        <v>46</v>
      </c>
      <c r="E1179" s="25" t="s">
        <v>790</v>
      </c>
      <c r="F1179" s="25">
        <v>1</v>
      </c>
      <c r="G1179" s="25" t="s">
        <v>48</v>
      </c>
      <c r="H1179" s="25">
        <v>230000</v>
      </c>
      <c r="I1179" s="11">
        <f t="shared" si="207"/>
        <v>230000</v>
      </c>
      <c r="J1179" s="26" t="s">
        <v>28</v>
      </c>
      <c r="K1179" s="11"/>
      <c r="L1179" s="4">
        <f t="shared" si="208"/>
        <v>0</v>
      </c>
      <c r="M1179" s="4"/>
      <c r="N1179" s="4"/>
      <c r="O1179" s="4">
        <f t="shared" si="209"/>
        <v>0</v>
      </c>
      <c r="P1179" s="4"/>
      <c r="Q1179" s="4"/>
      <c r="R1179" s="4">
        <f t="shared" si="210"/>
        <v>0</v>
      </c>
      <c r="S1179" s="4"/>
      <c r="T1179" s="4"/>
      <c r="U1179" s="4">
        <f t="shared" si="211"/>
        <v>0</v>
      </c>
      <c r="V1179" s="4"/>
      <c r="W1179" s="4"/>
      <c r="X1179" s="4">
        <f t="shared" si="212"/>
        <v>0</v>
      </c>
      <c r="Y1179" s="4"/>
      <c r="Z1179" s="4"/>
      <c r="AA1179" s="4">
        <f>C1179+I1179-L1179-O1179-U1179-X1179-R1179</f>
        <v>230000</v>
      </c>
      <c r="AB1179" s="7"/>
    </row>
    <row r="1180" spans="1:28" ht="15.75" hidden="1" x14ac:dyDescent="0.25">
      <c r="A1180" s="29">
        <v>45443</v>
      </c>
      <c r="B1180" s="72" t="s">
        <v>1346</v>
      </c>
      <c r="C1180" s="25"/>
      <c r="D1180" s="25" t="s">
        <v>46</v>
      </c>
      <c r="E1180" s="25" t="s">
        <v>902</v>
      </c>
      <c r="F1180" s="25">
        <v>46500</v>
      </c>
      <c r="G1180" s="25" t="s">
        <v>34</v>
      </c>
      <c r="H1180" s="25">
        <v>1442</v>
      </c>
      <c r="I1180" s="11">
        <f t="shared" si="207"/>
        <v>67053000</v>
      </c>
      <c r="J1180" s="26" t="s">
        <v>28</v>
      </c>
      <c r="K1180" s="11"/>
      <c r="L1180" s="4">
        <f t="shared" si="208"/>
        <v>0</v>
      </c>
      <c r="M1180" s="4"/>
      <c r="N1180" s="4"/>
      <c r="O1180" s="4">
        <f t="shared" si="209"/>
        <v>0</v>
      </c>
      <c r="P1180" s="4"/>
      <c r="Q1180" s="4"/>
      <c r="R1180" s="4">
        <f t="shared" si="210"/>
        <v>0</v>
      </c>
      <c r="S1180" s="4"/>
      <c r="T1180" s="4"/>
      <c r="U1180" s="4">
        <f t="shared" si="211"/>
        <v>0</v>
      </c>
      <c r="V1180" s="4"/>
      <c r="W1180" s="4"/>
      <c r="X1180" s="4">
        <f t="shared" si="212"/>
        <v>0</v>
      </c>
      <c r="Y1180" s="4"/>
      <c r="Z1180" s="4"/>
      <c r="AA1180" s="4">
        <f>C1180+I1180-L1180-O1180-U1180-X1180-R1180</f>
        <v>67053000</v>
      </c>
      <c r="AB1180" s="7"/>
    </row>
    <row r="1181" spans="1:28" ht="15.75" hidden="1" x14ac:dyDescent="0.25">
      <c r="A1181" s="29">
        <v>45443</v>
      </c>
      <c r="B1181" s="72" t="s">
        <v>514</v>
      </c>
      <c r="C1181" s="25"/>
      <c r="D1181" s="25" t="s">
        <v>46</v>
      </c>
      <c r="E1181" s="25" t="s">
        <v>165</v>
      </c>
      <c r="F1181" s="25">
        <v>2</v>
      </c>
      <c r="G1181" s="25" t="s">
        <v>303</v>
      </c>
      <c r="H1181" s="25">
        <v>1200000</v>
      </c>
      <c r="I1181" s="11">
        <f t="shared" si="207"/>
        <v>2400000</v>
      </c>
      <c r="J1181" s="31" t="s">
        <v>312</v>
      </c>
      <c r="K1181" s="11"/>
      <c r="L1181" s="4">
        <f t="shared" si="208"/>
        <v>0</v>
      </c>
      <c r="M1181" s="4"/>
      <c r="N1181" s="4"/>
      <c r="O1181" s="4">
        <f t="shared" si="209"/>
        <v>2400000</v>
      </c>
      <c r="P1181" s="4">
        <v>2400000</v>
      </c>
      <c r="Q1181" s="4"/>
      <c r="R1181" s="4">
        <f t="shared" si="210"/>
        <v>0</v>
      </c>
      <c r="S1181" s="4"/>
      <c r="T1181" s="4"/>
      <c r="U1181" s="4">
        <f t="shared" si="211"/>
        <v>0</v>
      </c>
      <c r="V1181" s="4"/>
      <c r="W1181" s="4"/>
      <c r="X1181" s="4">
        <f t="shared" si="212"/>
        <v>0</v>
      </c>
      <c r="Y1181" s="4"/>
      <c r="Z1181" s="4"/>
      <c r="AA1181" s="4">
        <f>C1181+I1181-L1181-O1181-U1181-X1181-R1181</f>
        <v>0</v>
      </c>
      <c r="AB1181" s="7">
        <v>45443</v>
      </c>
    </row>
    <row r="1182" spans="1:28" ht="15.75" hidden="1" x14ac:dyDescent="0.25">
      <c r="A1182" s="29">
        <v>45443</v>
      </c>
      <c r="B1182" s="72" t="s">
        <v>341</v>
      </c>
      <c r="C1182" s="25"/>
      <c r="D1182" s="25" t="s">
        <v>52</v>
      </c>
      <c r="E1182" s="25" t="s">
        <v>129</v>
      </c>
      <c r="F1182" s="25">
        <v>12</v>
      </c>
      <c r="G1182" s="25" t="s">
        <v>77</v>
      </c>
      <c r="H1182" s="25">
        <v>65000</v>
      </c>
      <c r="I1182" s="11">
        <f t="shared" si="207"/>
        <v>780000</v>
      </c>
      <c r="J1182" s="26" t="s">
        <v>28</v>
      </c>
      <c r="K1182" s="11"/>
      <c r="L1182" s="4">
        <f t="shared" si="208"/>
        <v>0</v>
      </c>
      <c r="M1182" s="4"/>
      <c r="N1182" s="4"/>
      <c r="O1182" s="4">
        <f t="shared" si="209"/>
        <v>0</v>
      </c>
      <c r="P1182" s="4"/>
      <c r="Q1182" s="4"/>
      <c r="R1182" s="4">
        <f t="shared" si="210"/>
        <v>0</v>
      </c>
      <c r="S1182" s="4"/>
      <c r="T1182" s="4"/>
      <c r="U1182" s="4">
        <f t="shared" si="211"/>
        <v>0</v>
      </c>
      <c r="V1182" s="4"/>
      <c r="W1182" s="4"/>
      <c r="X1182" s="4">
        <f t="shared" si="212"/>
        <v>0</v>
      </c>
      <c r="Y1182" s="4"/>
      <c r="Z1182" s="4"/>
      <c r="AA1182" s="4">
        <f>C1182+I1182-L1182-O1182-U1182-X1182-R1182</f>
        <v>780000</v>
      </c>
      <c r="AB1182" s="7"/>
    </row>
    <row r="1183" spans="1:28" ht="15.75" hidden="1" x14ac:dyDescent="0.25">
      <c r="A1183" s="29">
        <v>45443</v>
      </c>
      <c r="B1183" s="25" t="s">
        <v>467</v>
      </c>
      <c r="C1183" s="25"/>
      <c r="D1183" s="25" t="s">
        <v>46</v>
      </c>
      <c r="E1183" s="25" t="s">
        <v>384</v>
      </c>
      <c r="F1183" s="25">
        <v>5</v>
      </c>
      <c r="G1183" s="25" t="s">
        <v>48</v>
      </c>
      <c r="H1183" s="25">
        <v>250000</v>
      </c>
      <c r="I1183" s="11">
        <f t="shared" si="207"/>
        <v>1250000</v>
      </c>
      <c r="J1183" s="26" t="s">
        <v>28</v>
      </c>
      <c r="K1183" s="11"/>
      <c r="L1183" s="4">
        <f t="shared" si="208"/>
        <v>0</v>
      </c>
      <c r="M1183" s="4"/>
      <c r="N1183" s="4"/>
      <c r="O1183" s="4">
        <f t="shared" si="209"/>
        <v>0</v>
      </c>
      <c r="P1183" s="4"/>
      <c r="Q1183" s="4"/>
      <c r="R1183" s="4">
        <f t="shared" si="210"/>
        <v>0</v>
      </c>
      <c r="S1183" s="4"/>
      <c r="T1183" s="4"/>
      <c r="U1183" s="4">
        <f t="shared" si="211"/>
        <v>0</v>
      </c>
      <c r="V1183" s="4"/>
      <c r="W1183" s="4"/>
      <c r="X1183" s="4">
        <f t="shared" si="212"/>
        <v>0</v>
      </c>
      <c r="Y1183" s="4"/>
      <c r="Z1183" s="4"/>
      <c r="AA1183" s="4">
        <f>C1183+I1183-L1183-O1183-U1183-X1183-R1183</f>
        <v>1250000</v>
      </c>
      <c r="AB1183" s="7"/>
    </row>
    <row r="1184" spans="1:28" ht="15.75" hidden="1" x14ac:dyDescent="0.25">
      <c r="A1184" s="24">
        <v>45443</v>
      </c>
      <c r="B1184" s="25" t="s">
        <v>99</v>
      </c>
      <c r="C1184" s="25"/>
      <c r="D1184" s="25"/>
      <c r="E1184" s="25" t="s">
        <v>103</v>
      </c>
      <c r="F1184" s="25">
        <v>60.9</v>
      </c>
      <c r="G1184" s="25" t="s">
        <v>39</v>
      </c>
      <c r="H1184" s="25"/>
      <c r="I1184" s="11">
        <f t="shared" si="207"/>
        <v>0</v>
      </c>
      <c r="J1184" s="26" t="s">
        <v>28</v>
      </c>
      <c r="K1184" s="11"/>
      <c r="L1184" s="4">
        <f t="shared" si="208"/>
        <v>0</v>
      </c>
      <c r="M1184" s="4"/>
      <c r="N1184" s="4"/>
      <c r="O1184" s="4">
        <f t="shared" si="209"/>
        <v>0</v>
      </c>
      <c r="P1184" s="4"/>
      <c r="Q1184" s="4"/>
      <c r="R1184" s="4">
        <f t="shared" si="210"/>
        <v>0</v>
      </c>
      <c r="S1184" s="4"/>
      <c r="T1184" s="4"/>
      <c r="U1184" s="4">
        <f t="shared" si="211"/>
        <v>0</v>
      </c>
      <c r="V1184" s="4"/>
      <c r="W1184" s="4"/>
      <c r="X1184" s="4">
        <f t="shared" si="212"/>
        <v>0</v>
      </c>
      <c r="Y1184" s="4"/>
      <c r="Z1184" s="4"/>
      <c r="AA1184" s="4">
        <f>C1184+I1184-L1184-O1184-U1184-X1184-R1184</f>
        <v>0</v>
      </c>
      <c r="AB1184" s="7"/>
    </row>
    <row r="1185" spans="1:28" ht="15.75" hidden="1" x14ac:dyDescent="0.25">
      <c r="A1185" s="29">
        <v>45443</v>
      </c>
      <c r="B1185" s="25" t="s">
        <v>444</v>
      </c>
      <c r="C1185" s="25"/>
      <c r="D1185" s="25" t="s">
        <v>46</v>
      </c>
      <c r="E1185" s="25" t="s">
        <v>355</v>
      </c>
      <c r="F1185" s="25">
        <v>1</v>
      </c>
      <c r="G1185" s="25" t="s">
        <v>303</v>
      </c>
      <c r="H1185" s="25">
        <v>1200000</v>
      </c>
      <c r="I1185" s="11">
        <f t="shared" si="207"/>
        <v>1200000</v>
      </c>
      <c r="J1185" s="31" t="s">
        <v>312</v>
      </c>
      <c r="K1185" s="11"/>
      <c r="L1185" s="4">
        <f t="shared" si="208"/>
        <v>0</v>
      </c>
      <c r="M1185" s="4"/>
      <c r="N1185" s="4"/>
      <c r="O1185" s="4">
        <f t="shared" si="209"/>
        <v>0</v>
      </c>
      <c r="P1185" s="4"/>
      <c r="Q1185" s="4"/>
      <c r="R1185" s="4">
        <f t="shared" si="210"/>
        <v>1200000</v>
      </c>
      <c r="S1185" s="4">
        <v>1200000</v>
      </c>
      <c r="T1185" s="4"/>
      <c r="U1185" s="4">
        <f t="shared" si="211"/>
        <v>0</v>
      </c>
      <c r="V1185" s="4"/>
      <c r="W1185" s="4"/>
      <c r="X1185" s="4">
        <f t="shared" si="212"/>
        <v>0</v>
      </c>
      <c r="Y1185" s="4"/>
      <c r="Z1185" s="4"/>
      <c r="AA1185" s="4">
        <f>C1185+I1185-L1185-O1185-U1185-X1185-R1185</f>
        <v>0</v>
      </c>
      <c r="AB1185" s="7"/>
    </row>
    <row r="1186" spans="1:28" ht="15.75" hidden="1" x14ac:dyDescent="0.25">
      <c r="A1186" s="29">
        <v>45443</v>
      </c>
      <c r="B1186" s="25" t="s">
        <v>444</v>
      </c>
      <c r="C1186" s="25"/>
      <c r="D1186" s="25" t="s">
        <v>46</v>
      </c>
      <c r="E1186" s="25" t="s">
        <v>360</v>
      </c>
      <c r="F1186" s="25">
        <v>1</v>
      </c>
      <c r="G1186" s="25" t="s">
        <v>303</v>
      </c>
      <c r="H1186" s="25">
        <v>1200000</v>
      </c>
      <c r="I1186" s="11">
        <f t="shared" si="207"/>
        <v>1200000</v>
      </c>
      <c r="J1186" s="31" t="s">
        <v>312</v>
      </c>
      <c r="K1186" s="11"/>
      <c r="L1186" s="4">
        <f t="shared" si="208"/>
        <v>0</v>
      </c>
      <c r="M1186" s="4"/>
      <c r="N1186" s="4"/>
      <c r="O1186" s="4">
        <f t="shared" si="209"/>
        <v>0</v>
      </c>
      <c r="P1186" s="4"/>
      <c r="Q1186" s="4"/>
      <c r="R1186" s="4">
        <f t="shared" si="210"/>
        <v>0</v>
      </c>
      <c r="S1186" s="4"/>
      <c r="T1186" s="4"/>
      <c r="U1186" s="4">
        <f t="shared" si="211"/>
        <v>1200000</v>
      </c>
      <c r="V1186" s="4">
        <v>1200000</v>
      </c>
      <c r="W1186" s="4"/>
      <c r="X1186" s="4">
        <f t="shared" si="212"/>
        <v>0</v>
      </c>
      <c r="Y1186" s="4"/>
      <c r="Z1186" s="4"/>
      <c r="AA1186" s="4">
        <f>C1186+I1186-L1186-O1186-U1186-X1186-R1186</f>
        <v>0</v>
      </c>
      <c r="AB1186" s="7">
        <v>45419</v>
      </c>
    </row>
    <row r="1187" spans="1:28" ht="15.75" hidden="1" x14ac:dyDescent="0.25">
      <c r="A1187" s="29">
        <v>45443</v>
      </c>
      <c r="B1187" s="72" t="s">
        <v>444</v>
      </c>
      <c r="C1187" s="25"/>
      <c r="D1187" s="25" t="s">
        <v>46</v>
      </c>
      <c r="E1187" s="25" t="s">
        <v>1514</v>
      </c>
      <c r="F1187" s="25">
        <v>5</v>
      </c>
      <c r="G1187" s="25" t="s">
        <v>303</v>
      </c>
      <c r="H1187" s="25">
        <v>1200000</v>
      </c>
      <c r="I1187" s="11">
        <f t="shared" si="207"/>
        <v>6000000</v>
      </c>
      <c r="J1187" s="31" t="s">
        <v>312</v>
      </c>
      <c r="K1187" s="11"/>
      <c r="L1187" s="4">
        <f t="shared" si="208"/>
        <v>0</v>
      </c>
      <c r="M1187" s="4"/>
      <c r="N1187" s="4"/>
      <c r="O1187" s="4">
        <f t="shared" si="209"/>
        <v>0</v>
      </c>
      <c r="P1187" s="4"/>
      <c r="Q1187" s="4"/>
      <c r="R1187" s="4">
        <f t="shared" si="210"/>
        <v>6000000</v>
      </c>
      <c r="S1187" s="4">
        <v>6000000</v>
      </c>
      <c r="T1187" s="4"/>
      <c r="U1187" s="4">
        <f t="shared" si="211"/>
        <v>0</v>
      </c>
      <c r="V1187" s="4"/>
      <c r="W1187" s="4"/>
      <c r="X1187" s="4">
        <f t="shared" si="212"/>
        <v>0</v>
      </c>
      <c r="Y1187" s="4"/>
      <c r="Z1187" s="4"/>
      <c r="AA1187" s="4">
        <f>C1187+I1187-L1187-O1187-U1187-X1187-R1187</f>
        <v>0</v>
      </c>
      <c r="AB1187" s="7">
        <v>45443</v>
      </c>
    </row>
    <row r="1188" spans="1:28" ht="15.75" hidden="1" x14ac:dyDescent="0.25">
      <c r="A1188" s="24">
        <v>45443</v>
      </c>
      <c r="B1188" s="72" t="s">
        <v>444</v>
      </c>
      <c r="C1188" s="25"/>
      <c r="D1188" s="25" t="s">
        <v>46</v>
      </c>
      <c r="E1188" s="25" t="s">
        <v>1515</v>
      </c>
      <c r="F1188" s="25">
        <v>5</v>
      </c>
      <c r="G1188" s="25" t="s">
        <v>303</v>
      </c>
      <c r="H1188" s="25">
        <v>1200000</v>
      </c>
      <c r="I1188" s="11">
        <f t="shared" si="207"/>
        <v>6000000</v>
      </c>
      <c r="J1188" s="31" t="s">
        <v>312</v>
      </c>
      <c r="K1188" s="11"/>
      <c r="L1188" s="4">
        <f t="shared" si="208"/>
        <v>0</v>
      </c>
      <c r="M1188" s="4"/>
      <c r="N1188" s="4"/>
      <c r="O1188" s="4">
        <f t="shared" si="209"/>
        <v>0</v>
      </c>
      <c r="P1188" s="4"/>
      <c r="Q1188" s="4"/>
      <c r="R1188" s="4">
        <f t="shared" si="210"/>
        <v>6000000</v>
      </c>
      <c r="S1188" s="4">
        <v>6000000</v>
      </c>
      <c r="T1188" s="4"/>
      <c r="U1188" s="4">
        <f t="shared" si="211"/>
        <v>0</v>
      </c>
      <c r="V1188" s="4"/>
      <c r="W1188" s="4"/>
      <c r="X1188" s="4">
        <f t="shared" si="212"/>
        <v>0</v>
      </c>
      <c r="Y1188" s="4"/>
      <c r="Z1188" s="4"/>
      <c r="AA1188" s="4">
        <f>C1188+I1188-L1188-O1188-U1188-X1188-R1188</f>
        <v>0</v>
      </c>
      <c r="AB1188" s="7">
        <v>45443</v>
      </c>
    </row>
    <row r="1189" spans="1:28" ht="15.75" hidden="1" x14ac:dyDescent="0.25">
      <c r="A1189" s="29"/>
      <c r="B1189" s="25" t="s">
        <v>379</v>
      </c>
      <c r="C1189" s="25"/>
      <c r="D1189" s="25" t="s">
        <v>52</v>
      </c>
      <c r="E1189" s="25" t="s">
        <v>61</v>
      </c>
      <c r="F1189" s="25">
        <v>125</v>
      </c>
      <c r="G1189" s="25" t="s">
        <v>34</v>
      </c>
      <c r="H1189" s="25"/>
      <c r="I1189" s="11">
        <f t="shared" si="207"/>
        <v>0</v>
      </c>
      <c r="J1189" s="31" t="s">
        <v>49</v>
      </c>
      <c r="K1189" s="11"/>
      <c r="L1189" s="4">
        <f t="shared" si="208"/>
        <v>0</v>
      </c>
      <c r="M1189" s="4"/>
      <c r="N1189" s="4"/>
      <c r="O1189" s="4">
        <f t="shared" si="209"/>
        <v>570000</v>
      </c>
      <c r="P1189" s="4">
        <v>570000</v>
      </c>
      <c r="Q1189" s="4"/>
      <c r="R1189" s="4">
        <f t="shared" si="210"/>
        <v>0</v>
      </c>
      <c r="S1189" s="4"/>
      <c r="T1189" s="4"/>
      <c r="U1189" s="4">
        <f t="shared" si="211"/>
        <v>0</v>
      </c>
      <c r="V1189" s="4"/>
      <c r="W1189" s="4"/>
      <c r="X1189" s="4">
        <f t="shared" si="212"/>
        <v>0</v>
      </c>
      <c r="Y1189" s="4"/>
      <c r="Z1189" s="4"/>
      <c r="AA1189" s="4">
        <f>C1189+I1189-L1189-O1189-U1189-X1189-R1189</f>
        <v>-570000</v>
      </c>
      <c r="AB1189" s="7">
        <v>45443</v>
      </c>
    </row>
  </sheetData>
  <autoFilter ref="A3:AB1189">
    <filterColumn colId="1">
      <filters>
        <filter val="али принт"/>
      </filters>
    </filterColumn>
  </autoFilter>
  <mergeCells count="18">
    <mergeCell ref="AA2:AA3"/>
    <mergeCell ref="AB1:AB3"/>
    <mergeCell ref="C2:C3"/>
    <mergeCell ref="E2:E3"/>
    <mergeCell ref="F2:F3"/>
    <mergeCell ref="G2:G3"/>
    <mergeCell ref="H2:I2"/>
    <mergeCell ref="L2:N2"/>
    <mergeCell ref="O2:Q2"/>
    <mergeCell ref="R2:T2"/>
    <mergeCell ref="L1:Z1"/>
    <mergeCell ref="U2:W2"/>
    <mergeCell ref="X2:Z2"/>
    <mergeCell ref="A1:A3"/>
    <mergeCell ref="B1:B3"/>
    <mergeCell ref="E1:I1"/>
    <mergeCell ref="J1:J3"/>
    <mergeCell ref="K1:K3"/>
  </mergeCells>
  <dataValidations count="88">
    <dataValidation type="list" allowBlank="1" showInputMessage="1" showErrorMessage="1" sqref="E4 E6:E89">
      <formula1>#REF!</formula1>
    </dataValidation>
    <dataValidation allowBlank="1" showInputMessage="1" sqref="D1:D15 B1190:B1048576 B1:B419 C1:C281"/>
    <dataValidation type="list" allowBlank="1" showInputMessage="1" showErrorMessage="1" sqref="E5">
      <formula1>$AA$4:$AA$20</formula1>
    </dataValidation>
    <dataValidation type="list" allowBlank="1" showInputMessage="1" showErrorMessage="1" sqref="D90:D93 D765:D1189 D179:D204 D212:D226 D233:D241 D148:D173 D111:D123">
      <formula1>$AC$2:$AC$8</formula1>
    </dataValidation>
    <dataValidation type="list" allowBlank="1" showInputMessage="1" showErrorMessage="1" sqref="D94:D110">
      <formula1>$AB$2:$AB$8</formula1>
    </dataValidation>
    <dataValidation type="list" allowBlank="1" showInputMessage="1" showErrorMessage="1" sqref="D174:D178 D242:D764 D124:D147 D227:D232 D205:D211">
      <formula1>$AD$2:$AD$8</formula1>
    </dataValidation>
    <dataValidation type="list" allowBlank="1" showInputMessage="1" showErrorMessage="1" sqref="E205:E211">
      <formula1>$AC$2:$AC$280</formula1>
    </dataValidation>
    <dataValidation type="list" allowBlank="1" showInputMessage="1" showErrorMessage="1" sqref="E212:E226">
      <formula1>$AB$2:$AB$280</formula1>
    </dataValidation>
    <dataValidation type="list" allowBlank="1" showInputMessage="1" showErrorMessage="1" sqref="E227:E232 E242:E251">
      <formula1>$AC$2:$AC$282</formula1>
    </dataValidation>
    <dataValidation type="list" allowBlank="1" showInputMessage="1" showErrorMessage="1" sqref="E233:E241">
      <formula1>$AB$2:$AB$282</formula1>
    </dataValidation>
    <dataValidation type="list" allowBlank="1" showInputMessage="1" showErrorMessage="1" sqref="E252:E256">
      <formula1>$AC$2:$AC$283</formula1>
    </dataValidation>
    <dataValidation type="list" allowBlank="1" showInputMessage="1" showErrorMessage="1" sqref="E257:E281">
      <formula1>$AC$2:$AC$284</formula1>
    </dataValidation>
    <dataValidation type="list" allowBlank="1" showInputMessage="1" showErrorMessage="1" sqref="E282:E309">
      <formula1>$AC$2:$AC$285</formula1>
    </dataValidation>
    <dataValidation type="list" allowBlank="1" showInputMessage="1" showErrorMessage="1" sqref="E420:E525 E310:E322 E528:E578">
      <formula1>$AC$2:$AC$287</formula1>
    </dataValidation>
    <dataValidation type="list" allowBlank="1" showInputMessage="1" showErrorMessage="1" sqref="C323:C329 C331:C386">
      <formula1>$AA$2:$AA$387</formula1>
    </dataValidation>
    <dataValidation type="list" allowBlank="1" showInputMessage="1" sqref="E419">
      <formula1>$AC$2:$AC$288</formula1>
    </dataValidation>
    <dataValidation type="list" allowBlank="1" showInputMessage="1" showErrorMessage="1" sqref="E323:E418">
      <formula1>$AC$2:$AC$288</formula1>
    </dataValidation>
    <dataValidation type="list" allowBlank="1" showInputMessage="1" showErrorMessage="1" sqref="E526:E527">
      <formula1>$AC$2:$AC$286</formula1>
    </dataValidation>
    <dataValidation type="list" allowBlank="1" showInputMessage="1" showErrorMessage="1" sqref="E145:E147">
      <formula1>$AC$2:$AC$262</formula1>
    </dataValidation>
    <dataValidation type="list" allowBlank="1" showInputMessage="1" showErrorMessage="1" sqref="E148:E160">
      <formula1>$AB$2:$AB$262</formula1>
    </dataValidation>
    <dataValidation type="list" allowBlank="1" showInputMessage="1" showErrorMessage="1" sqref="E161:E167">
      <formula1>$AB$2:$AB$275</formula1>
    </dataValidation>
    <dataValidation type="list" allowBlank="1" showInputMessage="1" showErrorMessage="1" sqref="E168:E173 E179:E181 E183:E184">
      <formula1>$AB$2:$AB$278</formula1>
    </dataValidation>
    <dataValidation type="list" allowBlank="1" showInputMessage="1" showErrorMessage="1" sqref="E174:E178">
      <formula1>$AC$2:$AC$278</formula1>
    </dataValidation>
    <dataValidation type="list" allowBlank="1" showInputMessage="1" showErrorMessage="1" sqref="E185:E204">
      <formula1>$AB$2:$AB$279</formula1>
    </dataValidation>
    <dataValidation type="list" allowBlank="1" showInputMessage="1" sqref="E182">
      <formula1>$AB$2:$AB$278</formula1>
    </dataValidation>
    <dataValidation type="list" allowBlank="1" showInputMessage="1" showErrorMessage="1" sqref="E579:E693">
      <formula1>$AC$2:$AC$291</formula1>
    </dataValidation>
    <dataValidation type="list" allowBlank="1" showInputMessage="1" showErrorMessage="1" sqref="C282:C309">
      <formula1>$AA$2:$AA$384</formula1>
    </dataValidation>
    <dataValidation type="list" allowBlank="1" showInputMessage="1" showErrorMessage="1" sqref="C310:C322">
      <formula1>$AA$2:$AA$386</formula1>
    </dataValidation>
    <dataValidation type="list" allowBlank="1" showInputMessage="1" showErrorMessage="1" sqref="E694 E111:E123">
      <formula1>$AB$2:$AB$202</formula1>
    </dataValidation>
    <dataValidation type="list" allowBlank="1" showInputMessage="1" showErrorMessage="1" sqref="E128:E144">
      <formula1>$AC$2:$AC$261</formula1>
    </dataValidation>
    <dataValidation type="list" allowBlank="1" showInputMessage="1" showErrorMessage="1" sqref="E695:E764">
      <formula1>$AC$2:$AC$292</formula1>
    </dataValidation>
    <dataValidation type="list" allowBlank="1" showInputMessage="1" sqref="C330">
      <formula1>$AA$2:$AA$387</formula1>
    </dataValidation>
    <dataValidation type="list" allowBlank="1" showInputMessage="1" showErrorMessage="1" sqref="C852:C853">
      <formula1>$Z$2:$Z$902</formula1>
    </dataValidation>
    <dataValidation type="list" allowBlank="1" showInputMessage="1" showErrorMessage="1" sqref="C854:C870">
      <formula1>$Z$2:$Z$506</formula1>
    </dataValidation>
    <dataValidation type="list" allowBlank="1" showInputMessage="1" showErrorMessage="1" sqref="C873">
      <formula1>$Z$2:$Z$431</formula1>
    </dataValidation>
    <dataValidation type="list" allowBlank="1" showInputMessage="1" showErrorMessage="1" sqref="C871:C872">
      <formula1>$Z$2:$Z$478</formula1>
    </dataValidation>
    <dataValidation type="list" allowBlank="1" showInputMessage="1" showErrorMessage="1" sqref="C806:C851">
      <formula1>$Z$2:$Z$899</formula1>
    </dataValidation>
    <dataValidation type="list" allowBlank="1" showInputMessage="1" showErrorMessage="1" sqref="C765:C805">
      <formula1>$Z$2:$Z$896</formula1>
    </dataValidation>
    <dataValidation type="list" allowBlank="1" showInputMessage="1" showErrorMessage="1" sqref="C695:C724">
      <formula1>$AA$2:$AA$894</formula1>
    </dataValidation>
    <dataValidation type="list" allowBlank="1" showInputMessage="1" showErrorMessage="1" sqref="C736:C764 C725:C728">
      <formula1>$AA$2:$AA$895</formula1>
    </dataValidation>
    <dataValidation type="list" allowBlank="1" showInputMessage="1" showErrorMessage="1" sqref="C729:C735">
      <formula1>$AA$2:$AA$886</formula1>
    </dataValidation>
    <dataValidation type="list" allowBlank="1" showInputMessage="1" showErrorMessage="1" sqref="C631:C694">
      <formula1>$AA$2:$AA$892</formula1>
    </dataValidation>
    <dataValidation type="list" allowBlank="1" showInputMessage="1" showErrorMessage="1" sqref="C615:C630">
      <formula1>$AA$2:$AA$891</formula1>
    </dataValidation>
    <dataValidation type="list" allowBlank="1" showInputMessage="1" showErrorMessage="1" sqref="C579:C614">
      <formula1>$AA$2:$AA$888</formula1>
    </dataValidation>
    <dataValidation type="list" allowBlank="1" showInputMessage="1" showErrorMessage="1" sqref="C874:C1093 C1189">
      <formula1>$Z$2:$Z$393</formula1>
    </dataValidation>
    <dataValidation type="list" allowBlank="1" showInputMessage="1" showErrorMessage="1" sqref="E765:E1093 E1189">
      <formula1>$AB$2:$AB$292</formula1>
    </dataValidation>
    <dataValidation type="list" allowBlank="1" showInputMessage="1" showErrorMessage="1" sqref="E90:E93">
      <formula1>$AB$2:$AB$197</formula1>
    </dataValidation>
    <dataValidation type="list" allowBlank="1" showInputMessage="1" showErrorMessage="1" sqref="E94">
      <formula1>$AA$2:$AA$199</formula1>
    </dataValidation>
    <dataValidation type="list" allowBlank="1" showInputMessage="1" showErrorMessage="1" sqref="E95:E100">
      <formula1>$AA$2:$AA$200</formula1>
    </dataValidation>
    <dataValidation type="list" allowBlank="1" showInputMessage="1" showErrorMessage="1" sqref="E101:E105">
      <formula1>$AA$2:$AA$201</formula1>
    </dataValidation>
    <dataValidation type="list" allowBlank="1" showInputMessage="1" showErrorMessage="1" sqref="E106:E110">
      <formula1>$AA$2:$AA$202</formula1>
    </dataValidation>
    <dataValidation type="list" allowBlank="1" showInputMessage="1" showErrorMessage="1" sqref="E124:E127">
      <formula1>$AC$2:$AC$260</formula1>
    </dataValidation>
    <dataValidation type="list" allowBlank="1" showInputMessage="1" showErrorMessage="1" sqref="E1094:E1101 E1103:E1162">
      <formula1>$AB$2:$AB$293</formula1>
    </dataValidation>
    <dataValidation type="list" allowBlank="1" showInputMessage="1" sqref="E1102">
      <formula1>$AB$2:$AB$293</formula1>
    </dataValidation>
    <dataValidation type="list" allowBlank="1" showInputMessage="1" showErrorMessage="1" sqref="E1163:E1188">
      <formula1>$AB$2:$AB$295</formula1>
    </dataValidation>
    <dataValidation type="list" allowBlank="1" showInputMessage="1" showErrorMessage="1" sqref="B1163:B1188">
      <formula1>$AA$2:$AA$1461</formula1>
    </dataValidation>
    <dataValidation type="list" allowBlank="1" showInputMessage="1" showErrorMessage="1" sqref="B1150:B1162 B806:B851">
      <formula1>$AA$2:$AA$1460</formula1>
    </dataValidation>
    <dataValidation type="list" allowBlank="1" showInputMessage="1" showErrorMessage="1" sqref="B1189 B852:B905">
      <formula1>$AA$2:$AA$1463</formula1>
    </dataValidation>
    <dataValidation type="list" allowBlank="1" showInputMessage="1" showErrorMessage="1" sqref="C420:C467 C469:C493">
      <formula1>$AA$2:$AA$878</formula1>
    </dataValidation>
    <dataValidation type="list" allowBlank="1" showInputMessage="1" showErrorMessage="1" sqref="C526:C527 C387:C419">
      <formula1>$AA$2:$AA$880</formula1>
    </dataValidation>
    <dataValidation type="list" allowBlank="1" showInputMessage="1" showErrorMessage="1" sqref="C513:C525 C528:C541">
      <formula1>$AA$2:$AA$879</formula1>
    </dataValidation>
    <dataValidation type="list" allowBlank="1" showInputMessage="1" showErrorMessage="1" sqref="C542:C546">
      <formula1>$AA$2:$AA$882</formula1>
    </dataValidation>
    <dataValidation type="list" allowBlank="1" showInputMessage="1" showErrorMessage="1" sqref="C494:C512 C556:C578">
      <formula1>$AA$2:$AA$881</formula1>
    </dataValidation>
    <dataValidation type="list" allowBlank="1" showInputMessage="1" showErrorMessage="1" sqref="C547:C555">
      <formula1>$AA$2:$AA$884</formula1>
    </dataValidation>
    <dataValidation type="list" allowBlank="1" showInputMessage="1" showErrorMessage="1" sqref="C1094:C1188">
      <formula1>$Z$2:$Z$394</formula1>
    </dataValidation>
    <dataValidation type="list" allowBlank="1" showInputMessage="1" showErrorMessage="1" sqref="B1119:B1149">
      <formula1>$AA$2:$AA$1459</formula1>
    </dataValidation>
    <dataValidation type="list" allowBlank="1" showInputMessage="1" showErrorMessage="1" sqref="B1094:B1118">
      <formula1>$AA$2:$AA$1458</formula1>
    </dataValidation>
    <dataValidation type="list" allowBlank="1" showInputMessage="1" showErrorMessage="1" sqref="B993:B1023 B971">
      <formula1>$AA$2:$AA$1464</formula1>
    </dataValidation>
    <dataValidation type="list" allowBlank="1" showInputMessage="1" showErrorMessage="1" sqref="B1046:B1059 B906:B939">
      <formula1>$AA$2:$AA$1466</formula1>
    </dataValidation>
    <dataValidation type="list" allowBlank="1" showInputMessage="1" showErrorMessage="1" sqref="B940:B970 B973:B992">
      <formula1>$AA$2:$AA$1467</formula1>
    </dataValidation>
    <dataValidation type="list" allowBlank="1" showInputMessage="1" sqref="B972">
      <formula1>$AA$2:$AA$1464</formula1>
    </dataValidation>
    <dataValidation type="list" allowBlank="1" showInputMessage="1" showErrorMessage="1" sqref="B765:B805">
      <formula1>$AA$2:$AA$1457</formula1>
    </dataValidation>
    <dataValidation type="list" allowBlank="1" showInputMessage="1" showErrorMessage="1" sqref="B695:B701 B704:B724">
      <formula1>$AB$2:$AB$1454</formula1>
    </dataValidation>
    <dataValidation type="list" allowBlank="1" showInputMessage="1" showErrorMessage="1" sqref="B725:B764">
      <formula1>$AB$2:$AB$1455</formula1>
    </dataValidation>
    <dataValidation type="list" allowBlank="1" showInputMessage="1" showErrorMessage="1" sqref="B631:B694">
      <formula1>$AB$2:$AB$1452</formula1>
    </dataValidation>
    <dataValidation type="list" allowBlank="1" showInputMessage="1" sqref="B702:B703">
      <formula1>$AB$2:$AB$1454</formula1>
    </dataValidation>
    <dataValidation type="list" allowBlank="1" showInputMessage="1" showErrorMessage="1" sqref="B615:B630">
      <formula1>$AB$2:$AB$1449</formula1>
    </dataValidation>
    <dataValidation type="list" allowBlank="1" showInputMessage="1" showErrorMessage="1" sqref="B579:B614">
      <formula1>$AB$2:$AB$1446</formula1>
    </dataValidation>
    <dataValidation type="list" allowBlank="1" showInputMessage="1" showErrorMessage="1" sqref="B1024:B1045">
      <formula1>$AA$2:$AA$1441</formula1>
    </dataValidation>
    <dataValidation type="list" allowBlank="1" showInputMessage="1" showErrorMessage="1" sqref="B1060:B1084">
      <formula1>$AA$2:$AA$1447</formula1>
    </dataValidation>
    <dataValidation type="list" allowBlank="1" showInputMessage="1" showErrorMessage="1" sqref="B1085:B1093">
      <formula1>$AA$2:$AA$1456</formula1>
    </dataValidation>
    <dataValidation type="list" allowBlank="1" showInputMessage="1" showErrorMessage="1" sqref="B420:B427 B429:B454">
      <formula1>$AB$2:$AB$1433</formula1>
    </dataValidation>
    <dataValidation type="list" allowBlank="1" showInputMessage="1" showErrorMessage="1" sqref="B513:B546">
      <formula1>$AB$2:$AB$1437</formula1>
    </dataValidation>
    <dataValidation type="list" allowBlank="1" showInputMessage="1" sqref="B428">
      <formula1>$AB$2:$AB$1433</formula1>
    </dataValidation>
    <dataValidation type="list" allowBlank="1" showInputMessage="1" showErrorMessage="1" sqref="B455:B483">
      <formula1>$AB$2:$AB$1434</formula1>
    </dataValidation>
    <dataValidation type="list" allowBlank="1" showInputMessage="1" showErrorMessage="1" sqref="B484:B512">
      <formula1>$AB$2:$AB$1435</formula1>
    </dataValidation>
    <dataValidation type="list" allowBlank="1" showInputMessage="1" showErrorMessage="1" sqref="B547:B578">
      <formula1>$AB$2:$AB$1439</formula1>
    </dataValidation>
    <dataValidation type="list" allowBlank="1" showInputMessage="1" showErrorMessage="1" sqref="D16:D89">
      <formula1>$AA$2:$AA$8</formula1>
    </dataValidation>
  </dataValidations>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890"/>
  <sheetViews>
    <sheetView zoomScale="85" zoomScaleNormal="85" workbookViewId="0">
      <pane xSplit="10" ySplit="3" topLeftCell="K4" activePane="bottomRight" state="frozen"/>
      <selection pane="topRight" activeCell="M1" sqref="M1"/>
      <selection pane="bottomLeft" activeCell="A4" sqref="A4"/>
      <selection pane="bottomRight" activeCell="L899" sqref="L899"/>
    </sheetView>
  </sheetViews>
  <sheetFormatPr defaultRowHeight="15" x14ac:dyDescent="0.25"/>
  <cols>
    <col min="1" max="1" width="10.28515625" bestFit="1" customWidth="1"/>
    <col min="2" max="2" width="24.85546875" bestFit="1" customWidth="1"/>
    <col min="3" max="3" width="11.7109375" bestFit="1" customWidth="1"/>
    <col min="4" max="4" width="10.28515625" bestFit="1" customWidth="1"/>
    <col min="5" max="5" width="23.5703125" bestFit="1" customWidth="1"/>
    <col min="9" max="9" width="9.28515625" bestFit="1" customWidth="1"/>
    <col min="10" max="10" width="4.7109375" bestFit="1" customWidth="1"/>
    <col min="16" max="16" width="10.28515625" bestFit="1" customWidth="1"/>
    <col min="27" max="27" width="11.7109375" bestFit="1" customWidth="1"/>
    <col min="28" max="28" width="10.28515625" bestFit="1" customWidth="1"/>
  </cols>
  <sheetData>
    <row r="1" spans="1:28" ht="30" x14ac:dyDescent="0.25">
      <c r="A1" s="159" t="s">
        <v>0</v>
      </c>
      <c r="B1" s="161" t="s">
        <v>958</v>
      </c>
      <c r="C1" s="77" t="s">
        <v>1551</v>
      </c>
      <c r="D1" s="1"/>
      <c r="E1" s="159" t="s">
        <v>1</v>
      </c>
      <c r="F1" s="159"/>
      <c r="G1" s="159"/>
      <c r="H1" s="159"/>
      <c r="I1" s="159"/>
      <c r="J1" s="163" t="s">
        <v>2</v>
      </c>
      <c r="K1" s="159" t="s">
        <v>3</v>
      </c>
      <c r="L1" s="159" t="s">
        <v>4</v>
      </c>
      <c r="M1" s="159"/>
      <c r="N1" s="159"/>
      <c r="O1" s="159"/>
      <c r="P1" s="159"/>
      <c r="Q1" s="159"/>
      <c r="R1" s="159"/>
      <c r="S1" s="159"/>
      <c r="T1" s="159"/>
      <c r="U1" s="159"/>
      <c r="V1" s="159"/>
      <c r="W1" s="159"/>
      <c r="X1" s="159"/>
      <c r="Y1" s="159"/>
      <c r="Z1" s="159"/>
      <c r="AA1" s="77" t="s">
        <v>1550</v>
      </c>
      <c r="AB1" s="160" t="s">
        <v>5</v>
      </c>
    </row>
    <row r="2" spans="1:28" x14ac:dyDescent="0.25">
      <c r="A2" s="159"/>
      <c r="B2" s="161"/>
      <c r="C2" s="159" t="s">
        <v>6</v>
      </c>
      <c r="D2" s="1"/>
      <c r="E2" s="161" t="s">
        <v>7</v>
      </c>
      <c r="F2" s="161" t="s">
        <v>8</v>
      </c>
      <c r="G2" s="159" t="s">
        <v>9</v>
      </c>
      <c r="H2" s="159" t="s">
        <v>10</v>
      </c>
      <c r="I2" s="159"/>
      <c r="J2" s="163"/>
      <c r="K2" s="159"/>
      <c r="L2" s="162" t="s">
        <v>12</v>
      </c>
      <c r="M2" s="162"/>
      <c r="N2" s="162"/>
      <c r="O2" s="162" t="s">
        <v>13</v>
      </c>
      <c r="P2" s="162"/>
      <c r="Q2" s="162"/>
      <c r="R2" s="162" t="s">
        <v>746</v>
      </c>
      <c r="S2" s="162"/>
      <c r="T2" s="162"/>
      <c r="U2" s="159" t="s">
        <v>14</v>
      </c>
      <c r="V2" s="159"/>
      <c r="W2" s="159"/>
      <c r="X2" s="159" t="s">
        <v>15</v>
      </c>
      <c r="Y2" s="159"/>
      <c r="Z2" s="159"/>
      <c r="AA2" s="159" t="s">
        <v>6</v>
      </c>
      <c r="AB2" s="160"/>
    </row>
    <row r="3" spans="1:28" x14ac:dyDescent="0.25">
      <c r="A3" s="159"/>
      <c r="B3" s="161"/>
      <c r="C3" s="159"/>
      <c r="D3" s="1"/>
      <c r="E3" s="161"/>
      <c r="F3" s="161"/>
      <c r="G3" s="159"/>
      <c r="H3" s="2" t="s">
        <v>16</v>
      </c>
      <c r="I3" s="1" t="s">
        <v>17</v>
      </c>
      <c r="J3" s="163"/>
      <c r="K3" s="159"/>
      <c r="L3" s="1" t="s">
        <v>18</v>
      </c>
      <c r="M3" s="1" t="s">
        <v>2381</v>
      </c>
      <c r="N3" s="1" t="s">
        <v>20</v>
      </c>
      <c r="O3" s="1" t="s">
        <v>18</v>
      </c>
      <c r="P3" s="1" t="s">
        <v>2381</v>
      </c>
      <c r="Q3" s="1" t="s">
        <v>20</v>
      </c>
      <c r="R3" s="1" t="s">
        <v>18</v>
      </c>
      <c r="S3" s="1" t="s">
        <v>2381</v>
      </c>
      <c r="T3" s="1" t="s">
        <v>20</v>
      </c>
      <c r="U3" s="1" t="s">
        <v>18</v>
      </c>
      <c r="V3" s="1" t="s">
        <v>2381</v>
      </c>
      <c r="W3" s="1" t="s">
        <v>20</v>
      </c>
      <c r="X3" s="1" t="s">
        <v>18</v>
      </c>
      <c r="Y3" s="1" t="s">
        <v>2381</v>
      </c>
      <c r="Z3" s="1" t="s">
        <v>20</v>
      </c>
      <c r="AA3" s="159"/>
      <c r="AB3" s="160"/>
    </row>
    <row r="4" spans="1:28" ht="15.75" hidden="1" x14ac:dyDescent="0.25">
      <c r="A4" s="3">
        <v>43670</v>
      </c>
      <c r="B4" s="4" t="s">
        <v>21</v>
      </c>
      <c r="C4" s="5">
        <v>450000</v>
      </c>
      <c r="D4" s="5"/>
      <c r="E4" s="4" t="s">
        <v>22</v>
      </c>
      <c r="F4" s="4">
        <v>1</v>
      </c>
      <c r="G4" s="4" t="s">
        <v>23</v>
      </c>
      <c r="H4" s="4"/>
      <c r="I4" s="4">
        <f t="shared" ref="I4:I20" si="0">F4*H4</f>
        <v>0</v>
      </c>
      <c r="J4" s="6" t="s">
        <v>1462</v>
      </c>
      <c r="K4" s="4"/>
      <c r="L4" s="4">
        <f t="shared" ref="L4:L66" si="1">M4+N4</f>
        <v>0</v>
      </c>
      <c r="M4" s="4"/>
      <c r="N4" s="4"/>
      <c r="O4" s="4">
        <f t="shared" ref="O4:O66" si="2">P4+Q4</f>
        <v>0</v>
      </c>
      <c r="P4" s="4"/>
      <c r="Q4" s="4"/>
      <c r="R4" s="4">
        <f t="shared" ref="R4:R66" si="3">S4+T4</f>
        <v>0</v>
      </c>
      <c r="S4" s="4"/>
      <c r="T4" s="4"/>
      <c r="U4" s="4">
        <f t="shared" ref="U4:U66" si="4">V4+W4</f>
        <v>0</v>
      </c>
      <c r="V4" s="4"/>
      <c r="W4" s="4"/>
      <c r="X4" s="4">
        <f t="shared" ref="X4:X66" si="5">Y4+Z4</f>
        <v>0</v>
      </c>
      <c r="Y4" s="4"/>
      <c r="Z4" s="4"/>
      <c r="AA4" s="4">
        <f>C4+I4-L4-O4-U4-X4-R4</f>
        <v>450000</v>
      </c>
      <c r="AB4" s="7"/>
    </row>
    <row r="5" spans="1:28" ht="15.75" hidden="1" x14ac:dyDescent="0.25">
      <c r="A5" s="8">
        <v>44302</v>
      </c>
      <c r="B5" s="4" t="s">
        <v>29</v>
      </c>
      <c r="C5" s="4">
        <v>0</v>
      </c>
      <c r="D5" s="4"/>
      <c r="E5" s="4" t="s">
        <v>30</v>
      </c>
      <c r="F5" s="4">
        <v>200</v>
      </c>
      <c r="G5" s="4" t="s">
        <v>27</v>
      </c>
      <c r="H5" s="4"/>
      <c r="I5" s="4">
        <f t="shared" si="0"/>
        <v>0</v>
      </c>
      <c r="J5" s="9" t="s">
        <v>28</v>
      </c>
      <c r="K5" s="4"/>
      <c r="L5" s="4">
        <f t="shared" si="1"/>
        <v>0</v>
      </c>
      <c r="M5" s="4"/>
      <c r="N5" s="4"/>
      <c r="O5" s="4">
        <f t="shared" si="2"/>
        <v>0</v>
      </c>
      <c r="P5" s="4"/>
      <c r="Q5" s="4"/>
      <c r="R5" s="4">
        <f t="shared" si="3"/>
        <v>0</v>
      </c>
      <c r="S5" s="4"/>
      <c r="T5" s="4"/>
      <c r="U5" s="4">
        <f t="shared" si="4"/>
        <v>0</v>
      </c>
      <c r="V5" s="4"/>
      <c r="W5" s="4"/>
      <c r="X5" s="4">
        <f t="shared" si="5"/>
        <v>0</v>
      </c>
      <c r="Y5" s="4"/>
      <c r="Z5" s="4"/>
      <c r="AA5" s="4">
        <f>C5+I5-L5-O5-U5-X5-R5</f>
        <v>0</v>
      </c>
      <c r="AB5" s="7"/>
    </row>
    <row r="6" spans="1:28" ht="15.75" hidden="1" x14ac:dyDescent="0.25">
      <c r="A6" s="8">
        <v>44525</v>
      </c>
      <c r="B6" s="4" t="s">
        <v>32</v>
      </c>
      <c r="C6" s="4">
        <v>4600000</v>
      </c>
      <c r="D6" s="4"/>
      <c r="E6" s="4" t="s">
        <v>33</v>
      </c>
      <c r="F6" s="4">
        <v>2000</v>
      </c>
      <c r="G6" s="4" t="s">
        <v>34</v>
      </c>
      <c r="H6" s="4"/>
      <c r="I6" s="4">
        <f t="shared" si="0"/>
        <v>0</v>
      </c>
      <c r="J6" s="9" t="s">
        <v>1462</v>
      </c>
      <c r="K6" s="4"/>
      <c r="L6" s="4">
        <f t="shared" si="1"/>
        <v>0</v>
      </c>
      <c r="M6" s="4"/>
      <c r="N6" s="4"/>
      <c r="O6" s="4">
        <f t="shared" si="2"/>
        <v>0</v>
      </c>
      <c r="P6" s="4"/>
      <c r="Q6" s="4"/>
      <c r="R6" s="4">
        <f t="shared" si="3"/>
        <v>0</v>
      </c>
      <c r="S6" s="4"/>
      <c r="T6" s="4"/>
      <c r="U6" s="4">
        <f t="shared" si="4"/>
        <v>0</v>
      </c>
      <c r="V6" s="4"/>
      <c r="W6" s="4"/>
      <c r="X6" s="4">
        <f t="shared" si="5"/>
        <v>0</v>
      </c>
      <c r="Y6" s="4"/>
      <c r="Z6" s="4"/>
      <c r="AA6" s="4">
        <f>C6+I6-L6-O6-U6-X6-R6</f>
        <v>4600000</v>
      </c>
      <c r="AB6" s="7"/>
    </row>
    <row r="7" spans="1:28" ht="15.75" hidden="1" x14ac:dyDescent="0.25">
      <c r="A7" s="8">
        <v>44580</v>
      </c>
      <c r="B7" s="4" t="s">
        <v>29</v>
      </c>
      <c r="C7" s="4">
        <v>0</v>
      </c>
      <c r="D7" s="4"/>
      <c r="E7" s="4" t="s">
        <v>35</v>
      </c>
      <c r="F7" s="4">
        <v>300</v>
      </c>
      <c r="G7" s="4" t="s">
        <v>34</v>
      </c>
      <c r="H7" s="4"/>
      <c r="I7" s="4">
        <f t="shared" si="0"/>
        <v>0</v>
      </c>
      <c r="J7" s="9" t="s">
        <v>28</v>
      </c>
      <c r="K7" s="4"/>
      <c r="L7" s="4">
        <f t="shared" si="1"/>
        <v>0</v>
      </c>
      <c r="M7" s="4"/>
      <c r="N7" s="4"/>
      <c r="O7" s="4">
        <f t="shared" si="2"/>
        <v>0</v>
      </c>
      <c r="P7" s="4"/>
      <c r="Q7" s="4"/>
      <c r="R7" s="4">
        <f t="shared" si="3"/>
        <v>0</v>
      </c>
      <c r="S7" s="4"/>
      <c r="T7" s="4"/>
      <c r="U7" s="4">
        <f t="shared" si="4"/>
        <v>0</v>
      </c>
      <c r="V7" s="4"/>
      <c r="W7" s="4"/>
      <c r="X7" s="4">
        <f t="shared" si="5"/>
        <v>0</v>
      </c>
      <c r="Y7" s="4"/>
      <c r="Z7" s="4"/>
      <c r="AA7" s="4">
        <f>C7+I7-L7-O7-U7-X7-R7</f>
        <v>0</v>
      </c>
      <c r="AB7" s="7"/>
    </row>
    <row r="8" spans="1:28" ht="15.75" hidden="1" x14ac:dyDescent="0.25">
      <c r="A8" s="10">
        <v>44932</v>
      </c>
      <c r="B8" s="11" t="s">
        <v>29</v>
      </c>
      <c r="C8" s="11">
        <v>0</v>
      </c>
      <c r="D8" s="11"/>
      <c r="E8" s="11" t="s">
        <v>35</v>
      </c>
      <c r="F8" s="11">
        <v>200</v>
      </c>
      <c r="G8" s="11" t="s">
        <v>27</v>
      </c>
      <c r="H8" s="11"/>
      <c r="I8" s="4">
        <f t="shared" si="0"/>
        <v>0</v>
      </c>
      <c r="J8" s="9" t="s">
        <v>28</v>
      </c>
      <c r="K8" s="4"/>
      <c r="L8" s="4">
        <f t="shared" si="1"/>
        <v>0</v>
      </c>
      <c r="M8" s="4"/>
      <c r="N8" s="4"/>
      <c r="O8" s="4">
        <f t="shared" si="2"/>
        <v>0</v>
      </c>
      <c r="P8" s="4"/>
      <c r="Q8" s="4"/>
      <c r="R8" s="4">
        <f t="shared" si="3"/>
        <v>0</v>
      </c>
      <c r="S8" s="4"/>
      <c r="T8" s="4"/>
      <c r="U8" s="4">
        <f t="shared" si="4"/>
        <v>0</v>
      </c>
      <c r="V8" s="4"/>
      <c r="W8" s="4"/>
      <c r="X8" s="4">
        <f t="shared" si="5"/>
        <v>0</v>
      </c>
      <c r="Y8" s="4"/>
      <c r="Z8" s="4"/>
      <c r="AA8" s="4">
        <f>C8+I8-L8-O8-U8-X8-R8</f>
        <v>0</v>
      </c>
      <c r="AB8" s="7"/>
    </row>
    <row r="9" spans="1:28" ht="15.75" hidden="1" x14ac:dyDescent="0.25">
      <c r="A9" s="10">
        <v>44935</v>
      </c>
      <c r="B9" s="11" t="s">
        <v>37</v>
      </c>
      <c r="C9" s="11">
        <v>1249000</v>
      </c>
      <c r="D9" s="11"/>
      <c r="E9" s="11" t="s">
        <v>38</v>
      </c>
      <c r="F9" s="11">
        <v>643</v>
      </c>
      <c r="G9" s="11" t="s">
        <v>39</v>
      </c>
      <c r="H9" s="11"/>
      <c r="I9" s="4">
        <f t="shared" si="0"/>
        <v>0</v>
      </c>
      <c r="J9" s="12" t="s">
        <v>324</v>
      </c>
      <c r="K9" s="4"/>
      <c r="L9" s="4">
        <f t="shared" si="1"/>
        <v>1249000</v>
      </c>
      <c r="M9" s="4">
        <v>1249000</v>
      </c>
      <c r="N9" s="4"/>
      <c r="O9" s="4">
        <f t="shared" si="2"/>
        <v>0</v>
      </c>
      <c r="P9" s="4"/>
      <c r="Q9" s="4"/>
      <c r="R9" s="4">
        <f t="shared" si="3"/>
        <v>0</v>
      </c>
      <c r="S9" s="4"/>
      <c r="T9" s="4"/>
      <c r="U9" s="4">
        <f t="shared" si="4"/>
        <v>0</v>
      </c>
      <c r="V9" s="4"/>
      <c r="W9" s="4"/>
      <c r="X9" s="4">
        <f t="shared" si="5"/>
        <v>0</v>
      </c>
      <c r="Y9" s="4"/>
      <c r="Z9" s="4"/>
      <c r="AA9" s="4">
        <f>C9+I9-L9-O9-U9-X9-R9</f>
        <v>0</v>
      </c>
      <c r="AB9" s="7">
        <v>45449</v>
      </c>
    </row>
    <row r="10" spans="1:28" ht="15.75" hidden="1" x14ac:dyDescent="0.25">
      <c r="A10" s="10">
        <v>44935</v>
      </c>
      <c r="B10" s="11" t="s">
        <v>37</v>
      </c>
      <c r="C10" s="11">
        <v>15246000</v>
      </c>
      <c r="D10" s="11"/>
      <c r="E10" s="11" t="s">
        <v>40</v>
      </c>
      <c r="F10" s="11">
        <v>726</v>
      </c>
      <c r="G10" s="11" t="s">
        <v>39</v>
      </c>
      <c r="H10" s="11"/>
      <c r="I10" s="4">
        <f t="shared" si="0"/>
        <v>0</v>
      </c>
      <c r="J10" s="6" t="s">
        <v>24</v>
      </c>
      <c r="K10" s="4"/>
      <c r="L10" s="4">
        <f t="shared" si="1"/>
        <v>2751000</v>
      </c>
      <c r="M10" s="4">
        <v>2751000</v>
      </c>
      <c r="N10" s="4"/>
      <c r="O10" s="4">
        <f t="shared" si="2"/>
        <v>0</v>
      </c>
      <c r="P10" s="4"/>
      <c r="Q10" s="4"/>
      <c r="R10" s="4">
        <f t="shared" si="3"/>
        <v>0</v>
      </c>
      <c r="S10" s="4"/>
      <c r="T10" s="4"/>
      <c r="U10" s="4">
        <f t="shared" si="4"/>
        <v>0</v>
      </c>
      <c r="V10" s="4"/>
      <c r="W10" s="4"/>
      <c r="X10" s="4">
        <f t="shared" si="5"/>
        <v>0</v>
      </c>
      <c r="Y10" s="4"/>
      <c r="Z10" s="4"/>
      <c r="AA10" s="4">
        <f>C10+I10-L10-O10-U10-X10-R10</f>
        <v>12495000</v>
      </c>
      <c r="AB10" s="7">
        <v>45449</v>
      </c>
    </row>
    <row r="11" spans="1:28" ht="15.75" hidden="1" x14ac:dyDescent="0.25">
      <c r="A11" s="10">
        <v>44953</v>
      </c>
      <c r="B11" s="11" t="s">
        <v>41</v>
      </c>
      <c r="C11" s="11">
        <v>657000</v>
      </c>
      <c r="D11" s="11"/>
      <c r="E11" s="11" t="s">
        <v>42</v>
      </c>
      <c r="F11" s="11">
        <v>1500</v>
      </c>
      <c r="G11" s="11" t="s">
        <v>34</v>
      </c>
      <c r="H11" s="11"/>
      <c r="I11" s="4">
        <f t="shared" si="0"/>
        <v>0</v>
      </c>
      <c r="J11" s="6" t="s">
        <v>24</v>
      </c>
      <c r="K11" s="4" t="s">
        <v>735</v>
      </c>
      <c r="L11" s="4">
        <f t="shared" si="1"/>
        <v>0</v>
      </c>
      <c r="M11" s="4"/>
      <c r="N11" s="4"/>
      <c r="O11" s="4">
        <f t="shared" si="2"/>
        <v>0</v>
      </c>
      <c r="P11" s="4"/>
      <c r="Q11" s="4"/>
      <c r="R11" s="4">
        <f t="shared" si="3"/>
        <v>0</v>
      </c>
      <c r="S11" s="4"/>
      <c r="T11" s="4"/>
      <c r="U11" s="4">
        <f t="shared" si="4"/>
        <v>0</v>
      </c>
      <c r="V11" s="4"/>
      <c r="W11" s="4"/>
      <c r="X11" s="4">
        <f t="shared" si="5"/>
        <v>0</v>
      </c>
      <c r="Y11" s="4"/>
      <c r="Z11" s="4"/>
      <c r="AA11" s="4">
        <f>C11+I11-L11-O11-U11-X11-R11</f>
        <v>657000</v>
      </c>
      <c r="AB11" s="7"/>
    </row>
    <row r="12" spans="1:28" ht="15.75" hidden="1" x14ac:dyDescent="0.25">
      <c r="A12" s="10">
        <v>44956</v>
      </c>
      <c r="B12" s="11" t="s">
        <v>41</v>
      </c>
      <c r="C12" s="11">
        <v>9243100</v>
      </c>
      <c r="D12" s="11"/>
      <c r="E12" s="11" t="s">
        <v>42</v>
      </c>
      <c r="F12" s="11">
        <v>2200</v>
      </c>
      <c r="G12" s="11" t="s">
        <v>34</v>
      </c>
      <c r="H12" s="11"/>
      <c r="I12" s="4">
        <f t="shared" si="0"/>
        <v>0</v>
      </c>
      <c r="J12" s="9" t="s">
        <v>28</v>
      </c>
      <c r="K12" s="4"/>
      <c r="L12" s="4">
        <f t="shared" si="1"/>
        <v>0</v>
      </c>
      <c r="M12" s="4"/>
      <c r="N12" s="4"/>
      <c r="O12" s="4">
        <f t="shared" si="2"/>
        <v>0</v>
      </c>
      <c r="P12" s="4"/>
      <c r="Q12" s="4"/>
      <c r="R12" s="4">
        <f t="shared" si="3"/>
        <v>0</v>
      </c>
      <c r="S12" s="4"/>
      <c r="T12" s="4"/>
      <c r="U12" s="4">
        <f t="shared" si="4"/>
        <v>0</v>
      </c>
      <c r="V12" s="4"/>
      <c r="W12" s="4"/>
      <c r="X12" s="4">
        <f t="shared" si="5"/>
        <v>0</v>
      </c>
      <c r="Y12" s="4"/>
      <c r="Z12" s="4"/>
      <c r="AA12" s="4">
        <f>C12+I12-L12-O12-U12-X12-R12</f>
        <v>9243100</v>
      </c>
      <c r="AB12" s="7"/>
    </row>
    <row r="13" spans="1:28" ht="15.75" hidden="1" x14ac:dyDescent="0.25">
      <c r="A13" s="10">
        <v>45033</v>
      </c>
      <c r="B13" s="11" t="s">
        <v>45</v>
      </c>
      <c r="C13" s="11">
        <v>-513800</v>
      </c>
      <c r="D13" s="11" t="s">
        <v>46</v>
      </c>
      <c r="E13" s="11" t="s">
        <v>47</v>
      </c>
      <c r="F13" s="11">
        <v>10</v>
      </c>
      <c r="G13" s="11" t="s">
        <v>48</v>
      </c>
      <c r="H13" s="11"/>
      <c r="I13" s="4">
        <f t="shared" si="0"/>
        <v>0</v>
      </c>
      <c r="J13" s="12" t="s">
        <v>49</v>
      </c>
      <c r="K13" s="4"/>
      <c r="L13" s="4">
        <f t="shared" si="1"/>
        <v>0</v>
      </c>
      <c r="M13" s="4"/>
      <c r="N13" s="4"/>
      <c r="O13" s="4">
        <f t="shared" si="2"/>
        <v>0</v>
      </c>
      <c r="P13" s="4"/>
      <c r="Q13" s="4"/>
      <c r="R13" s="4">
        <f t="shared" si="3"/>
        <v>0</v>
      </c>
      <c r="S13" s="4"/>
      <c r="T13" s="4"/>
      <c r="U13" s="4">
        <f t="shared" si="4"/>
        <v>0</v>
      </c>
      <c r="V13" s="4"/>
      <c r="W13" s="4"/>
      <c r="X13" s="4">
        <f t="shared" si="5"/>
        <v>0</v>
      </c>
      <c r="Y13" s="4"/>
      <c r="Z13" s="4"/>
      <c r="AA13" s="4">
        <f>C13+I13-L13-O13-U13-X13-R13</f>
        <v>-513800</v>
      </c>
      <c r="AB13" s="7"/>
    </row>
    <row r="14" spans="1:28" ht="15.75" hidden="1" x14ac:dyDescent="0.25">
      <c r="A14" s="10">
        <v>45052</v>
      </c>
      <c r="B14" s="11" t="s">
        <v>37</v>
      </c>
      <c r="C14" s="11">
        <v>4620000</v>
      </c>
      <c r="D14" s="11" t="s">
        <v>46</v>
      </c>
      <c r="E14" s="11" t="s">
        <v>50</v>
      </c>
      <c r="F14" s="11">
        <v>1100</v>
      </c>
      <c r="G14" s="13" t="s">
        <v>34</v>
      </c>
      <c r="H14" s="11"/>
      <c r="I14" s="4">
        <f t="shared" si="0"/>
        <v>0</v>
      </c>
      <c r="J14" s="9" t="s">
        <v>28</v>
      </c>
      <c r="K14" s="4"/>
      <c r="L14" s="4">
        <f t="shared" si="1"/>
        <v>0</v>
      </c>
      <c r="M14" s="4"/>
      <c r="N14" s="4"/>
      <c r="O14" s="4">
        <f t="shared" si="2"/>
        <v>0</v>
      </c>
      <c r="P14" s="4"/>
      <c r="Q14" s="4"/>
      <c r="R14" s="4">
        <f t="shared" si="3"/>
        <v>0</v>
      </c>
      <c r="S14" s="4"/>
      <c r="T14" s="4"/>
      <c r="U14" s="4">
        <f t="shared" si="4"/>
        <v>0</v>
      </c>
      <c r="V14" s="4"/>
      <c r="W14" s="4"/>
      <c r="X14" s="4">
        <f t="shared" si="5"/>
        <v>0</v>
      </c>
      <c r="Y14" s="4"/>
      <c r="Z14" s="4"/>
      <c r="AA14" s="4">
        <f>C14+I14-L14-O14-U14-X14-R14</f>
        <v>4620000</v>
      </c>
      <c r="AB14" s="7"/>
    </row>
    <row r="15" spans="1:28" ht="15.75" hidden="1" x14ac:dyDescent="0.25">
      <c r="A15" s="10">
        <v>45059</v>
      </c>
      <c r="B15" s="11" t="s">
        <v>59</v>
      </c>
      <c r="C15" s="11">
        <v>1638300</v>
      </c>
      <c r="D15" s="11" t="s">
        <v>52</v>
      </c>
      <c r="E15" s="11" t="s">
        <v>60</v>
      </c>
      <c r="F15" s="11">
        <v>12250</v>
      </c>
      <c r="G15" s="11" t="s">
        <v>34</v>
      </c>
      <c r="H15" s="11"/>
      <c r="I15" s="4">
        <f t="shared" si="0"/>
        <v>0</v>
      </c>
      <c r="J15" s="12" t="s">
        <v>324</v>
      </c>
      <c r="K15" s="4"/>
      <c r="L15" s="4">
        <f t="shared" si="1"/>
        <v>0</v>
      </c>
      <c r="M15" s="4"/>
      <c r="N15" s="4"/>
      <c r="O15" s="4">
        <f t="shared" si="2"/>
        <v>0</v>
      </c>
      <c r="P15" s="4"/>
      <c r="Q15" s="4"/>
      <c r="R15" s="4">
        <f t="shared" si="3"/>
        <v>0</v>
      </c>
      <c r="S15" s="4"/>
      <c r="T15" s="4"/>
      <c r="U15" s="4">
        <f t="shared" si="4"/>
        <v>1638300</v>
      </c>
      <c r="V15" s="4">
        <v>1638300</v>
      </c>
      <c r="W15" s="4"/>
      <c r="X15" s="4">
        <f t="shared" si="5"/>
        <v>0</v>
      </c>
      <c r="Y15" s="4"/>
      <c r="Z15" s="4"/>
      <c r="AA15" s="4">
        <f>C15+I15-L15-O15-U15-X15-R15</f>
        <v>0</v>
      </c>
      <c r="AB15" s="7">
        <v>45463</v>
      </c>
    </row>
    <row r="16" spans="1:28" ht="15.75" hidden="1" x14ac:dyDescent="0.25">
      <c r="A16" s="10">
        <v>45059</v>
      </c>
      <c r="B16" s="11" t="s">
        <v>59</v>
      </c>
      <c r="C16" s="11">
        <v>4812500</v>
      </c>
      <c r="D16" s="11" t="s">
        <v>52</v>
      </c>
      <c r="E16" s="11" t="s">
        <v>61</v>
      </c>
      <c r="F16" s="11">
        <v>1750</v>
      </c>
      <c r="G16" s="11" t="s">
        <v>34</v>
      </c>
      <c r="H16" s="11"/>
      <c r="I16" s="4">
        <f t="shared" si="0"/>
        <v>0</v>
      </c>
      <c r="J16" s="6" t="s">
        <v>24</v>
      </c>
      <c r="K16" s="4"/>
      <c r="L16" s="4">
        <f t="shared" si="1"/>
        <v>0</v>
      </c>
      <c r="M16" s="4"/>
      <c r="N16" s="4"/>
      <c r="O16" s="4">
        <f t="shared" si="2"/>
        <v>0</v>
      </c>
      <c r="P16" s="4"/>
      <c r="Q16" s="4"/>
      <c r="R16" s="4">
        <f t="shared" si="3"/>
        <v>0</v>
      </c>
      <c r="S16" s="4"/>
      <c r="T16" s="4"/>
      <c r="U16" s="4">
        <f t="shared" si="4"/>
        <v>2172000</v>
      </c>
      <c r="V16" s="4">
        <v>2172000</v>
      </c>
      <c r="W16" s="4"/>
      <c r="X16" s="4">
        <f t="shared" si="5"/>
        <v>0</v>
      </c>
      <c r="Y16" s="4"/>
      <c r="Z16" s="4"/>
      <c r="AA16" s="4">
        <f>C16+I16-L16-O16-U16-X16-R16</f>
        <v>2640500</v>
      </c>
      <c r="AB16" s="7">
        <v>45463</v>
      </c>
    </row>
    <row r="17" spans="1:28" ht="15.75" hidden="1" x14ac:dyDescent="0.25">
      <c r="A17" s="14">
        <v>45118</v>
      </c>
      <c r="B17" s="15" t="s">
        <v>68</v>
      </c>
      <c r="C17" s="11">
        <v>-3950000</v>
      </c>
      <c r="D17" s="15" t="s">
        <v>46</v>
      </c>
      <c r="E17" s="11" t="s">
        <v>69</v>
      </c>
      <c r="F17" s="11">
        <v>100</v>
      </c>
      <c r="G17" s="15" t="s">
        <v>34</v>
      </c>
      <c r="H17" s="11"/>
      <c r="I17" s="4">
        <f t="shared" si="0"/>
        <v>0</v>
      </c>
      <c r="J17" s="12" t="s">
        <v>49</v>
      </c>
      <c r="K17" s="4"/>
      <c r="L17" s="4">
        <f t="shared" si="1"/>
        <v>0</v>
      </c>
      <c r="M17" s="4"/>
      <c r="N17" s="4"/>
      <c r="O17" s="4">
        <f t="shared" si="2"/>
        <v>0</v>
      </c>
      <c r="P17" s="4"/>
      <c r="Q17" s="4"/>
      <c r="R17" s="4">
        <f t="shared" si="3"/>
        <v>0</v>
      </c>
      <c r="S17" s="4"/>
      <c r="T17" s="4"/>
      <c r="U17" s="4">
        <f t="shared" si="4"/>
        <v>0</v>
      </c>
      <c r="V17" s="4"/>
      <c r="W17" s="4"/>
      <c r="X17" s="4">
        <f t="shared" si="5"/>
        <v>0</v>
      </c>
      <c r="Y17" s="4"/>
      <c r="Z17" s="4"/>
      <c r="AA17" s="4">
        <f>C17+I17-L17-O17-U17-X17-R17</f>
        <v>-3950000</v>
      </c>
      <c r="AB17" s="7"/>
    </row>
    <row r="18" spans="1:28" ht="15.75" hidden="1" x14ac:dyDescent="0.25">
      <c r="A18" s="14"/>
      <c r="B18" s="15" t="s">
        <v>72</v>
      </c>
      <c r="C18" s="11">
        <v>-2642000</v>
      </c>
      <c r="D18" s="15" t="s">
        <v>46</v>
      </c>
      <c r="E18" s="11"/>
      <c r="F18" s="11"/>
      <c r="G18" s="11" t="s">
        <v>34</v>
      </c>
      <c r="H18" s="11"/>
      <c r="I18" s="4">
        <f t="shared" si="0"/>
        <v>0</v>
      </c>
      <c r="J18" s="12" t="s">
        <v>49</v>
      </c>
      <c r="K18" s="4"/>
      <c r="L18" s="4">
        <f t="shared" si="1"/>
        <v>0</v>
      </c>
      <c r="M18" s="4"/>
      <c r="N18" s="4"/>
      <c r="O18" s="4">
        <f t="shared" si="2"/>
        <v>0</v>
      </c>
      <c r="P18" s="4"/>
      <c r="Q18" s="4"/>
      <c r="R18" s="4">
        <f t="shared" si="3"/>
        <v>0</v>
      </c>
      <c r="S18" s="4"/>
      <c r="T18" s="4"/>
      <c r="U18" s="4">
        <f t="shared" si="4"/>
        <v>0</v>
      </c>
      <c r="V18" s="4"/>
      <c r="W18" s="4"/>
      <c r="X18" s="4">
        <f t="shared" si="5"/>
        <v>0</v>
      </c>
      <c r="Y18" s="4"/>
      <c r="Z18" s="4"/>
      <c r="AA18" s="4">
        <f>C18+I18-L18-O18-U18-X18-R18</f>
        <v>-2642000</v>
      </c>
      <c r="AB18" s="7"/>
    </row>
    <row r="19" spans="1:28" ht="15.75" hidden="1" x14ac:dyDescent="0.25">
      <c r="A19" s="14">
        <v>45145</v>
      </c>
      <c r="B19" s="15" t="s">
        <v>73</v>
      </c>
      <c r="C19" s="15">
        <v>-177500</v>
      </c>
      <c r="D19" s="11" t="s">
        <v>46</v>
      </c>
      <c r="E19" s="15" t="s">
        <v>61</v>
      </c>
      <c r="F19" s="16">
        <v>250</v>
      </c>
      <c r="G19" s="11" t="s">
        <v>34</v>
      </c>
      <c r="H19" s="15"/>
      <c r="I19" s="4">
        <f t="shared" si="0"/>
        <v>0</v>
      </c>
      <c r="J19" s="17" t="s">
        <v>49</v>
      </c>
      <c r="K19" s="4" t="s">
        <v>74</v>
      </c>
      <c r="L19" s="4">
        <f t="shared" si="1"/>
        <v>0</v>
      </c>
      <c r="M19" s="4"/>
      <c r="N19" s="4"/>
      <c r="O19" s="4">
        <f t="shared" si="2"/>
        <v>0</v>
      </c>
      <c r="P19" s="4"/>
      <c r="Q19" s="4"/>
      <c r="R19" s="4">
        <f t="shared" si="3"/>
        <v>0</v>
      </c>
      <c r="S19" s="4"/>
      <c r="T19" s="4"/>
      <c r="U19" s="4">
        <f t="shared" si="4"/>
        <v>0</v>
      </c>
      <c r="V19" s="4"/>
      <c r="W19" s="4"/>
      <c r="X19" s="4">
        <f t="shared" si="5"/>
        <v>0</v>
      </c>
      <c r="Y19" s="4"/>
      <c r="Z19" s="4"/>
      <c r="AA19" s="4">
        <f>C19+I19-L19-O19-U19-X19-R19</f>
        <v>-177500</v>
      </c>
      <c r="AB19" s="7"/>
    </row>
    <row r="20" spans="1:28" ht="15.75" hidden="1" x14ac:dyDescent="0.25">
      <c r="A20" s="14">
        <v>45145</v>
      </c>
      <c r="B20" s="15" t="s">
        <v>75</v>
      </c>
      <c r="C20" s="15">
        <v>81595</v>
      </c>
      <c r="D20" s="11" t="s">
        <v>52</v>
      </c>
      <c r="E20" s="15" t="s">
        <v>76</v>
      </c>
      <c r="F20" s="15">
        <v>5</v>
      </c>
      <c r="G20" s="15" t="s">
        <v>77</v>
      </c>
      <c r="H20" s="15"/>
      <c r="I20" s="4">
        <f t="shared" si="0"/>
        <v>0</v>
      </c>
      <c r="J20" s="18" t="s">
        <v>78</v>
      </c>
      <c r="K20" s="4">
        <v>157295</v>
      </c>
      <c r="L20" s="4">
        <f t="shared" si="1"/>
        <v>0</v>
      </c>
      <c r="M20" s="4"/>
      <c r="N20" s="4"/>
      <c r="O20" s="4">
        <f t="shared" si="2"/>
        <v>0</v>
      </c>
      <c r="P20" s="4"/>
      <c r="Q20" s="4"/>
      <c r="R20" s="4">
        <f t="shared" si="3"/>
        <v>0</v>
      </c>
      <c r="S20" s="4"/>
      <c r="T20" s="4"/>
      <c r="U20" s="4">
        <f t="shared" si="4"/>
        <v>0</v>
      </c>
      <c r="V20" s="4"/>
      <c r="W20" s="4"/>
      <c r="X20" s="4">
        <f t="shared" si="5"/>
        <v>0</v>
      </c>
      <c r="Y20" s="4"/>
      <c r="Z20" s="4"/>
      <c r="AA20" s="4">
        <f>C20+I20-L20-O20-U20-X20-R20</f>
        <v>81595</v>
      </c>
      <c r="AB20" s="7"/>
    </row>
    <row r="21" spans="1:28" ht="15.75" hidden="1" x14ac:dyDescent="0.25">
      <c r="A21" s="14"/>
      <c r="B21" s="15" t="s">
        <v>84</v>
      </c>
      <c r="C21" s="15">
        <v>-240000</v>
      </c>
      <c r="D21" s="11" t="s">
        <v>46</v>
      </c>
      <c r="E21" s="15" t="s">
        <v>85</v>
      </c>
      <c r="F21" s="15">
        <v>307.39999999999998</v>
      </c>
      <c r="G21" s="15" t="s">
        <v>39</v>
      </c>
      <c r="H21" s="15"/>
      <c r="I21" s="15">
        <v>0</v>
      </c>
      <c r="J21" s="17" t="s">
        <v>49</v>
      </c>
      <c r="K21" s="4"/>
      <c r="L21" s="4">
        <f t="shared" si="1"/>
        <v>0</v>
      </c>
      <c r="M21" s="4"/>
      <c r="N21" s="4"/>
      <c r="O21" s="4">
        <f t="shared" si="2"/>
        <v>0</v>
      </c>
      <c r="P21" s="4"/>
      <c r="Q21" s="4"/>
      <c r="R21" s="4">
        <f t="shared" si="3"/>
        <v>0</v>
      </c>
      <c r="S21" s="4"/>
      <c r="T21" s="4"/>
      <c r="U21" s="4">
        <f t="shared" si="4"/>
        <v>0</v>
      </c>
      <c r="V21" s="4"/>
      <c r="W21" s="4"/>
      <c r="X21" s="4">
        <f t="shared" si="5"/>
        <v>0</v>
      </c>
      <c r="Y21" s="4"/>
      <c r="Z21" s="4"/>
      <c r="AA21" s="4">
        <f>C21+I21-L21-O21-U21-X21-R21</f>
        <v>-240000</v>
      </c>
      <c r="AB21" s="7"/>
    </row>
    <row r="22" spans="1:28" ht="15.75" hidden="1" x14ac:dyDescent="0.25">
      <c r="A22" s="10"/>
      <c r="B22" s="11" t="s">
        <v>88</v>
      </c>
      <c r="C22" s="11">
        <v>-312000</v>
      </c>
      <c r="D22" s="11" t="s">
        <v>46</v>
      </c>
      <c r="E22" s="11" t="s">
        <v>89</v>
      </c>
      <c r="F22" s="11">
        <v>29.2</v>
      </c>
      <c r="G22" s="11" t="s">
        <v>39</v>
      </c>
      <c r="H22" s="11"/>
      <c r="I22" s="4">
        <f t="shared" ref="I22:I28" si="6">F22*H22</f>
        <v>0</v>
      </c>
      <c r="J22" s="17" t="s">
        <v>49</v>
      </c>
      <c r="K22" s="4"/>
      <c r="L22" s="4">
        <f t="shared" si="1"/>
        <v>0</v>
      </c>
      <c r="M22" s="4"/>
      <c r="N22" s="4"/>
      <c r="O22" s="4">
        <f t="shared" si="2"/>
        <v>0</v>
      </c>
      <c r="P22" s="4"/>
      <c r="Q22" s="4"/>
      <c r="R22" s="4">
        <f t="shared" si="3"/>
        <v>0</v>
      </c>
      <c r="S22" s="4"/>
      <c r="T22" s="4"/>
      <c r="U22" s="4">
        <f t="shared" si="4"/>
        <v>0</v>
      </c>
      <c r="V22" s="4"/>
      <c r="W22" s="4"/>
      <c r="X22" s="4">
        <f t="shared" si="5"/>
        <v>0</v>
      </c>
      <c r="Y22" s="4"/>
      <c r="Z22" s="4"/>
      <c r="AA22" s="4">
        <f>C22+I22-L22-O22-U22-X22-R22</f>
        <v>-312000</v>
      </c>
      <c r="AB22" s="7"/>
    </row>
    <row r="23" spans="1:28" ht="15.75" hidden="1" x14ac:dyDescent="0.25">
      <c r="A23" s="14"/>
      <c r="B23" s="11" t="s">
        <v>131</v>
      </c>
      <c r="C23" s="11">
        <v>-240000</v>
      </c>
      <c r="D23" s="11"/>
      <c r="E23" s="11"/>
      <c r="F23" s="11"/>
      <c r="G23" s="11"/>
      <c r="H23" s="11"/>
      <c r="I23" s="4">
        <f t="shared" si="6"/>
        <v>0</v>
      </c>
      <c r="J23" s="12" t="s">
        <v>49</v>
      </c>
      <c r="K23" s="4" t="s">
        <v>132</v>
      </c>
      <c r="L23" s="4">
        <f t="shared" si="1"/>
        <v>0</v>
      </c>
      <c r="M23" s="4"/>
      <c r="N23" s="4"/>
      <c r="O23" s="4">
        <f t="shared" si="2"/>
        <v>0</v>
      </c>
      <c r="P23" s="4"/>
      <c r="Q23" s="4"/>
      <c r="R23" s="4">
        <f t="shared" si="3"/>
        <v>0</v>
      </c>
      <c r="S23" s="4"/>
      <c r="T23" s="4"/>
      <c r="U23" s="4">
        <f t="shared" si="4"/>
        <v>0</v>
      </c>
      <c r="V23" s="4"/>
      <c r="W23" s="4"/>
      <c r="X23" s="4">
        <f t="shared" si="5"/>
        <v>0</v>
      </c>
      <c r="Y23" s="4"/>
      <c r="Z23" s="4"/>
      <c r="AA23" s="4">
        <f>C23+I23-L23-O23-U23-X23-R23</f>
        <v>-240000</v>
      </c>
      <c r="AB23" s="7"/>
    </row>
    <row r="24" spans="1:28" ht="15.75" hidden="1" x14ac:dyDescent="0.25">
      <c r="A24" s="10">
        <v>45248</v>
      </c>
      <c r="B24" s="15" t="s">
        <v>159</v>
      </c>
      <c r="C24" s="11">
        <v>-5155000</v>
      </c>
      <c r="D24" s="15" t="s">
        <v>52</v>
      </c>
      <c r="E24" s="11" t="s">
        <v>160</v>
      </c>
      <c r="F24" s="11">
        <v>2500</v>
      </c>
      <c r="G24" s="11" t="s">
        <v>34</v>
      </c>
      <c r="H24" s="11"/>
      <c r="I24" s="4">
        <f t="shared" si="6"/>
        <v>0</v>
      </c>
      <c r="J24" s="12" t="s">
        <v>49</v>
      </c>
      <c r="K24" s="4" t="s">
        <v>161</v>
      </c>
      <c r="L24" s="4">
        <f t="shared" si="1"/>
        <v>0</v>
      </c>
      <c r="M24" s="4"/>
      <c r="N24" s="4"/>
      <c r="O24" s="4">
        <f t="shared" si="2"/>
        <v>0</v>
      </c>
      <c r="P24" s="4"/>
      <c r="Q24" s="4"/>
      <c r="R24" s="4">
        <f t="shared" si="3"/>
        <v>0</v>
      </c>
      <c r="S24" s="4"/>
      <c r="T24" s="4"/>
      <c r="U24" s="4">
        <f t="shared" si="4"/>
        <v>0</v>
      </c>
      <c r="V24" s="4"/>
      <c r="W24" s="4"/>
      <c r="X24" s="4">
        <f t="shared" si="5"/>
        <v>0</v>
      </c>
      <c r="Y24" s="4"/>
      <c r="Z24" s="4"/>
      <c r="AA24" s="4">
        <f>C24+I24-L24-O24-U24-X24-R24</f>
        <v>-5155000</v>
      </c>
      <c r="AB24" s="7"/>
    </row>
    <row r="25" spans="1:28" ht="15.75" hidden="1" x14ac:dyDescent="0.25">
      <c r="A25" s="14">
        <v>45254</v>
      </c>
      <c r="B25" s="15" t="s">
        <v>170</v>
      </c>
      <c r="C25" s="15">
        <v>166250</v>
      </c>
      <c r="D25" s="15" t="s">
        <v>46</v>
      </c>
      <c r="E25" s="15" t="s">
        <v>139</v>
      </c>
      <c r="F25" s="15">
        <v>18250</v>
      </c>
      <c r="G25" s="15" t="s">
        <v>34</v>
      </c>
      <c r="H25" s="15"/>
      <c r="I25" s="4">
        <f t="shared" si="6"/>
        <v>0</v>
      </c>
      <c r="J25" s="18" t="s">
        <v>24</v>
      </c>
      <c r="K25" s="4"/>
      <c r="L25" s="4">
        <f t="shared" si="1"/>
        <v>0</v>
      </c>
      <c r="M25" s="4"/>
      <c r="N25" s="4"/>
      <c r="O25" s="4">
        <f t="shared" si="2"/>
        <v>0</v>
      </c>
      <c r="P25" s="4"/>
      <c r="Q25" s="4"/>
      <c r="R25" s="4">
        <f t="shared" si="3"/>
        <v>0</v>
      </c>
      <c r="S25" s="4"/>
      <c r="T25" s="4"/>
      <c r="U25" s="4">
        <f t="shared" si="4"/>
        <v>0</v>
      </c>
      <c r="V25" s="4"/>
      <c r="W25" s="4"/>
      <c r="X25" s="4">
        <f t="shared" si="5"/>
        <v>0</v>
      </c>
      <c r="Y25" s="4"/>
      <c r="Z25" s="4"/>
      <c r="AA25" s="4">
        <f>C25+I25-L25-O25-U25-X25-R25</f>
        <v>166250</v>
      </c>
      <c r="AB25" s="7"/>
    </row>
    <row r="26" spans="1:28" ht="15.75" hidden="1" x14ac:dyDescent="0.25">
      <c r="A26" s="14">
        <v>45267</v>
      </c>
      <c r="B26" s="11" t="s">
        <v>199</v>
      </c>
      <c r="C26" s="11">
        <v>4211000</v>
      </c>
      <c r="D26" s="11" t="s">
        <v>46</v>
      </c>
      <c r="E26" s="11" t="s">
        <v>145</v>
      </c>
      <c r="F26" s="11">
        <v>239</v>
      </c>
      <c r="G26" s="11" t="s">
        <v>39</v>
      </c>
      <c r="H26" s="11"/>
      <c r="I26" s="19">
        <f t="shared" si="6"/>
        <v>0</v>
      </c>
      <c r="J26" s="6" t="s">
        <v>78</v>
      </c>
      <c r="K26" s="4"/>
      <c r="L26" s="4">
        <f t="shared" si="1"/>
        <v>0</v>
      </c>
      <c r="M26" s="4"/>
      <c r="N26" s="4"/>
      <c r="O26" s="4">
        <f t="shared" si="2"/>
        <v>0</v>
      </c>
      <c r="P26" s="4"/>
      <c r="Q26" s="4"/>
      <c r="R26" s="4">
        <f t="shared" si="3"/>
        <v>0</v>
      </c>
      <c r="S26" s="4"/>
      <c r="T26" s="4"/>
      <c r="U26" s="4">
        <f t="shared" si="4"/>
        <v>0</v>
      </c>
      <c r="V26" s="4"/>
      <c r="W26" s="4"/>
      <c r="X26" s="4">
        <f t="shared" si="5"/>
        <v>0</v>
      </c>
      <c r="Y26" s="4"/>
      <c r="Z26" s="4"/>
      <c r="AA26" s="4">
        <f>C26+I26-L26-O26-U26-X26-R26</f>
        <v>4211000</v>
      </c>
      <c r="AB26" s="7"/>
    </row>
    <row r="27" spans="1:28" ht="15.75" hidden="1" x14ac:dyDescent="0.25">
      <c r="A27" s="14">
        <v>45267</v>
      </c>
      <c r="B27" s="11" t="s">
        <v>199</v>
      </c>
      <c r="C27" s="11">
        <v>9559900</v>
      </c>
      <c r="D27" s="11" t="s">
        <v>46</v>
      </c>
      <c r="E27" s="11" t="s">
        <v>120</v>
      </c>
      <c r="F27" s="11">
        <v>195.1</v>
      </c>
      <c r="G27" s="11" t="s">
        <v>39</v>
      </c>
      <c r="H27" s="11"/>
      <c r="I27" s="19">
        <f t="shared" si="6"/>
        <v>0</v>
      </c>
      <c r="J27" s="9" t="s">
        <v>28</v>
      </c>
      <c r="K27" s="4"/>
      <c r="L27" s="4">
        <f t="shared" si="1"/>
        <v>0</v>
      </c>
      <c r="M27" s="4"/>
      <c r="N27" s="4"/>
      <c r="O27" s="4">
        <f t="shared" si="2"/>
        <v>0</v>
      </c>
      <c r="P27" s="4"/>
      <c r="Q27" s="4"/>
      <c r="R27" s="4">
        <f t="shared" si="3"/>
        <v>0</v>
      </c>
      <c r="S27" s="4"/>
      <c r="T27" s="4"/>
      <c r="U27" s="4">
        <f t="shared" si="4"/>
        <v>0</v>
      </c>
      <c r="V27" s="4"/>
      <c r="W27" s="4"/>
      <c r="X27" s="4">
        <f t="shared" si="5"/>
        <v>0</v>
      </c>
      <c r="Y27" s="4"/>
      <c r="Z27" s="4"/>
      <c r="AA27" s="4">
        <f>C27+I27-L27-O27-U27-X27-R27</f>
        <v>9559900</v>
      </c>
      <c r="AB27" s="7"/>
    </row>
    <row r="28" spans="1:28" ht="15.75" hidden="1" x14ac:dyDescent="0.25">
      <c r="A28" s="14">
        <v>45285</v>
      </c>
      <c r="B28" s="11" t="s">
        <v>253</v>
      </c>
      <c r="C28" s="15">
        <v>-390000</v>
      </c>
      <c r="D28" s="11" t="s">
        <v>94</v>
      </c>
      <c r="E28" s="15" t="s">
        <v>210</v>
      </c>
      <c r="F28" s="15">
        <v>3</v>
      </c>
      <c r="G28" s="11" t="s">
        <v>39</v>
      </c>
      <c r="H28" s="15"/>
      <c r="I28" s="19">
        <f t="shared" si="6"/>
        <v>0</v>
      </c>
      <c r="J28" s="12" t="s">
        <v>49</v>
      </c>
      <c r="K28" s="4" t="s">
        <v>254</v>
      </c>
      <c r="L28" s="4">
        <f t="shared" si="1"/>
        <v>0</v>
      </c>
      <c r="M28" s="4"/>
      <c r="N28" s="4"/>
      <c r="O28" s="4">
        <f t="shared" si="2"/>
        <v>0</v>
      </c>
      <c r="P28" s="4"/>
      <c r="Q28" s="4"/>
      <c r="R28" s="4">
        <f t="shared" si="3"/>
        <v>0</v>
      </c>
      <c r="S28" s="4"/>
      <c r="T28" s="4"/>
      <c r="U28" s="4">
        <f t="shared" si="4"/>
        <v>0</v>
      </c>
      <c r="V28" s="4"/>
      <c r="W28" s="4"/>
      <c r="X28" s="4">
        <f t="shared" si="5"/>
        <v>0</v>
      </c>
      <c r="Y28" s="4"/>
      <c r="Z28" s="4"/>
      <c r="AA28" s="4">
        <f>C28+I28-L28-O28-U28-X28-R28</f>
        <v>-390000</v>
      </c>
      <c r="AB28" s="7"/>
    </row>
    <row r="29" spans="1:28" ht="15.75" hidden="1" x14ac:dyDescent="0.25">
      <c r="A29" s="14">
        <v>45285</v>
      </c>
      <c r="B29" s="15" t="s">
        <v>207</v>
      </c>
      <c r="C29" s="11">
        <v>-2325000</v>
      </c>
      <c r="D29" s="11" t="s">
        <v>46</v>
      </c>
      <c r="E29" s="11"/>
      <c r="F29" s="11"/>
      <c r="G29" s="15" t="s">
        <v>27</v>
      </c>
      <c r="H29" s="11"/>
      <c r="I29" s="19">
        <f>F29*H29</f>
        <v>0</v>
      </c>
      <c r="J29" s="17" t="s">
        <v>49</v>
      </c>
      <c r="K29" s="4" t="s">
        <v>798</v>
      </c>
      <c r="L29" s="4">
        <f t="shared" si="1"/>
        <v>0</v>
      </c>
      <c r="M29" s="4"/>
      <c r="N29" s="4"/>
      <c r="O29" s="4">
        <f t="shared" si="2"/>
        <v>0</v>
      </c>
      <c r="P29" s="4"/>
      <c r="Q29" s="4"/>
      <c r="R29" s="4">
        <f t="shared" si="3"/>
        <v>0</v>
      </c>
      <c r="S29" s="4"/>
      <c r="T29" s="4"/>
      <c r="U29" s="4">
        <f t="shared" si="4"/>
        <v>0</v>
      </c>
      <c r="V29" s="4"/>
      <c r="W29" s="4"/>
      <c r="X29" s="4">
        <f t="shared" si="5"/>
        <v>0</v>
      </c>
      <c r="Y29" s="4"/>
      <c r="Z29" s="4"/>
      <c r="AA29" s="4">
        <f>C29+I29-L29-O29-U29-X29-R29</f>
        <v>-2325000</v>
      </c>
      <c r="AB29" s="7"/>
    </row>
    <row r="30" spans="1:28" ht="15.75" hidden="1" x14ac:dyDescent="0.25">
      <c r="A30" s="14">
        <v>45289</v>
      </c>
      <c r="B30" s="11" t="s">
        <v>107</v>
      </c>
      <c r="C30" s="11">
        <v>9410000</v>
      </c>
      <c r="D30" s="11" t="s">
        <v>52</v>
      </c>
      <c r="E30" s="11" t="s">
        <v>128</v>
      </c>
      <c r="F30" s="11">
        <v>100</v>
      </c>
      <c r="G30" s="11" t="s">
        <v>39</v>
      </c>
      <c r="H30" s="11"/>
      <c r="I30" s="19">
        <f>F30*H30</f>
        <v>0</v>
      </c>
      <c r="J30" s="31" t="s">
        <v>324</v>
      </c>
      <c r="K30" s="4" t="s">
        <v>1178</v>
      </c>
      <c r="L30" s="4">
        <f t="shared" si="1"/>
        <v>9410000</v>
      </c>
      <c r="M30" s="4"/>
      <c r="N30" s="4">
        <v>9410000</v>
      </c>
      <c r="O30" s="4">
        <f t="shared" si="2"/>
        <v>0</v>
      </c>
      <c r="P30" s="4"/>
      <c r="Q30" s="4"/>
      <c r="R30" s="4">
        <f t="shared" si="3"/>
        <v>0</v>
      </c>
      <c r="S30" s="4"/>
      <c r="T30" s="4"/>
      <c r="U30" s="4">
        <f t="shared" si="4"/>
        <v>0</v>
      </c>
      <c r="V30" s="4"/>
      <c r="W30" s="4"/>
      <c r="X30" s="4">
        <f t="shared" si="5"/>
        <v>0</v>
      </c>
      <c r="Y30" s="4"/>
      <c r="Z30" s="4"/>
      <c r="AA30" s="4">
        <f>C30+I30-L30-O30-U30-X30-R30</f>
        <v>0</v>
      </c>
      <c r="AB30" s="7">
        <v>45468</v>
      </c>
    </row>
    <row r="31" spans="1:28" ht="15.75" hidden="1" x14ac:dyDescent="0.25">
      <c r="A31" s="24">
        <v>45294</v>
      </c>
      <c r="B31" s="25" t="s">
        <v>122</v>
      </c>
      <c r="C31" s="25">
        <v>1890000</v>
      </c>
      <c r="D31" s="25" t="s">
        <v>46</v>
      </c>
      <c r="E31" s="25" t="s">
        <v>120</v>
      </c>
      <c r="F31" s="25">
        <v>98</v>
      </c>
      <c r="G31" s="27" t="s">
        <v>39</v>
      </c>
      <c r="H31" s="25"/>
      <c r="I31" s="19">
        <f t="shared" ref="I31:I93" si="7">F31*H31</f>
        <v>0</v>
      </c>
      <c r="J31" s="17" t="s">
        <v>324</v>
      </c>
      <c r="K31" s="4"/>
      <c r="L31" s="4">
        <f t="shared" si="1"/>
        <v>1890000</v>
      </c>
      <c r="M31" s="4">
        <v>1890000</v>
      </c>
      <c r="N31" s="4"/>
      <c r="O31" s="4">
        <f t="shared" si="2"/>
        <v>0</v>
      </c>
      <c r="P31" s="4"/>
      <c r="Q31" s="4"/>
      <c r="R31" s="4">
        <f t="shared" si="3"/>
        <v>0</v>
      </c>
      <c r="S31" s="4"/>
      <c r="T31" s="4"/>
      <c r="U31" s="4">
        <f t="shared" si="4"/>
        <v>0</v>
      </c>
      <c r="V31" s="4"/>
      <c r="W31" s="4"/>
      <c r="X31" s="4">
        <f t="shared" si="5"/>
        <v>0</v>
      </c>
      <c r="Y31" s="4"/>
      <c r="Z31" s="4"/>
      <c r="AA31" s="4">
        <f>C31+I31-L31-O31-U31-X31-R31</f>
        <v>0</v>
      </c>
      <c r="AB31" s="7">
        <v>45448</v>
      </c>
    </row>
    <row r="32" spans="1:28" ht="15.75" hidden="1" x14ac:dyDescent="0.25">
      <c r="A32" s="24">
        <v>45294</v>
      </c>
      <c r="B32" s="25" t="s">
        <v>122</v>
      </c>
      <c r="C32" s="25">
        <v>1574500</v>
      </c>
      <c r="D32" s="25" t="s">
        <v>46</v>
      </c>
      <c r="E32" s="25" t="s">
        <v>299</v>
      </c>
      <c r="F32" s="25">
        <v>33.5</v>
      </c>
      <c r="G32" s="27" t="s">
        <v>39</v>
      </c>
      <c r="H32" s="25"/>
      <c r="I32" s="19">
        <f t="shared" si="7"/>
        <v>0</v>
      </c>
      <c r="J32" s="31" t="s">
        <v>324</v>
      </c>
      <c r="K32" s="4"/>
      <c r="L32" s="4">
        <f t="shared" si="1"/>
        <v>1574500</v>
      </c>
      <c r="M32" s="4">
        <v>1574500</v>
      </c>
      <c r="N32" s="4"/>
      <c r="O32" s="4">
        <f t="shared" si="2"/>
        <v>0</v>
      </c>
      <c r="P32" s="4"/>
      <c r="Q32" s="4"/>
      <c r="R32" s="4">
        <f t="shared" si="3"/>
        <v>0</v>
      </c>
      <c r="S32" s="4"/>
      <c r="T32" s="4"/>
      <c r="U32" s="4">
        <f t="shared" si="4"/>
        <v>0</v>
      </c>
      <c r="V32" s="4"/>
      <c r="W32" s="4"/>
      <c r="X32" s="4">
        <f t="shared" si="5"/>
        <v>0</v>
      </c>
      <c r="Y32" s="4"/>
      <c r="Z32" s="4"/>
      <c r="AA32" s="4">
        <f>C32+I32-L32-O32-U32-X32-R32</f>
        <v>0</v>
      </c>
      <c r="AB32" s="7">
        <v>45448</v>
      </c>
    </row>
    <row r="33" spans="1:28" ht="15.75" hidden="1" x14ac:dyDescent="0.25">
      <c r="A33" s="24">
        <v>45294</v>
      </c>
      <c r="B33" s="25" t="s">
        <v>122</v>
      </c>
      <c r="C33" s="27">
        <v>1616800</v>
      </c>
      <c r="D33" s="25" t="s">
        <v>46</v>
      </c>
      <c r="E33" s="27" t="s">
        <v>145</v>
      </c>
      <c r="F33" s="27">
        <v>34.4</v>
      </c>
      <c r="G33" s="27" t="s">
        <v>39</v>
      </c>
      <c r="H33" s="27"/>
      <c r="I33" s="19">
        <f t="shared" si="7"/>
        <v>0</v>
      </c>
      <c r="J33" s="32" t="s">
        <v>324</v>
      </c>
      <c r="K33" s="4"/>
      <c r="L33" s="4">
        <f t="shared" si="1"/>
        <v>1616800</v>
      </c>
      <c r="M33" s="4">
        <v>1616800</v>
      </c>
      <c r="N33" s="4"/>
      <c r="O33" s="4">
        <f t="shared" si="2"/>
        <v>0</v>
      </c>
      <c r="P33" s="4"/>
      <c r="Q33" s="4"/>
      <c r="R33" s="4">
        <f t="shared" si="3"/>
        <v>0</v>
      </c>
      <c r="S33" s="4"/>
      <c r="T33" s="4"/>
      <c r="U33" s="4">
        <f t="shared" si="4"/>
        <v>0</v>
      </c>
      <c r="V33" s="4"/>
      <c r="W33" s="4"/>
      <c r="X33" s="4">
        <f t="shared" si="5"/>
        <v>0</v>
      </c>
      <c r="Y33" s="4"/>
      <c r="Z33" s="4"/>
      <c r="AA33" s="4">
        <f>C33+I33-L33-O33-U33-X33-R33</f>
        <v>0</v>
      </c>
      <c r="AB33" s="7">
        <v>45448</v>
      </c>
    </row>
    <row r="34" spans="1:28" ht="15.75" hidden="1" x14ac:dyDescent="0.25">
      <c r="A34" s="29">
        <v>45300</v>
      </c>
      <c r="B34" s="25" t="s">
        <v>107</v>
      </c>
      <c r="C34" s="25">
        <v>7650000</v>
      </c>
      <c r="D34" s="27" t="s">
        <v>46</v>
      </c>
      <c r="E34" s="25" t="s">
        <v>108</v>
      </c>
      <c r="F34" s="25">
        <v>3400</v>
      </c>
      <c r="G34" s="27" t="s">
        <v>34</v>
      </c>
      <c r="H34" s="25"/>
      <c r="I34" s="11">
        <f t="shared" si="7"/>
        <v>0</v>
      </c>
      <c r="J34" s="31" t="s">
        <v>324</v>
      </c>
      <c r="K34" s="4" t="s">
        <v>1178</v>
      </c>
      <c r="L34" s="4">
        <f t="shared" si="1"/>
        <v>7650000</v>
      </c>
      <c r="M34" s="4"/>
      <c r="N34" s="4">
        <v>7650000</v>
      </c>
      <c r="O34" s="4">
        <f t="shared" si="2"/>
        <v>0</v>
      </c>
      <c r="P34" s="4"/>
      <c r="Q34" s="4"/>
      <c r="R34" s="4">
        <f t="shared" si="3"/>
        <v>0</v>
      </c>
      <c r="S34" s="4"/>
      <c r="T34" s="4"/>
      <c r="U34" s="4">
        <f t="shared" si="4"/>
        <v>0</v>
      </c>
      <c r="V34" s="4"/>
      <c r="W34" s="4"/>
      <c r="X34" s="4">
        <f t="shared" si="5"/>
        <v>0</v>
      </c>
      <c r="Y34" s="4"/>
      <c r="Z34" s="4"/>
      <c r="AA34" s="4">
        <f>C34+I34-L34-O34-U34-X34-R34</f>
        <v>0</v>
      </c>
      <c r="AB34" s="7">
        <v>45468</v>
      </c>
    </row>
    <row r="35" spans="1:28" ht="15.75" hidden="1" x14ac:dyDescent="0.25">
      <c r="A35" s="29">
        <v>45300</v>
      </c>
      <c r="B35" s="25" t="s">
        <v>207</v>
      </c>
      <c r="C35" s="27">
        <v>6850000</v>
      </c>
      <c r="D35" s="25" t="s">
        <v>46</v>
      </c>
      <c r="E35" s="27" t="s">
        <v>108</v>
      </c>
      <c r="F35" s="27">
        <v>3400</v>
      </c>
      <c r="G35" s="25" t="s">
        <v>34</v>
      </c>
      <c r="H35" s="27"/>
      <c r="I35" s="11">
        <f t="shared" si="7"/>
        <v>0</v>
      </c>
      <c r="J35" s="38" t="s">
        <v>78</v>
      </c>
      <c r="K35" s="11" t="s">
        <v>1488</v>
      </c>
      <c r="L35" s="4">
        <f t="shared" si="1"/>
        <v>0</v>
      </c>
      <c r="M35" s="4"/>
      <c r="N35" s="4"/>
      <c r="O35" s="4">
        <f t="shared" si="2"/>
        <v>0</v>
      </c>
      <c r="P35" s="4"/>
      <c r="Q35" s="4"/>
      <c r="R35" s="4">
        <f t="shared" si="3"/>
        <v>0</v>
      </c>
      <c r="S35" s="4"/>
      <c r="T35" s="4"/>
      <c r="U35" s="4">
        <f t="shared" si="4"/>
        <v>0</v>
      </c>
      <c r="V35" s="4"/>
      <c r="W35" s="4"/>
      <c r="X35" s="4">
        <f t="shared" si="5"/>
        <v>0</v>
      </c>
      <c r="Y35" s="4"/>
      <c r="Z35" s="4"/>
      <c r="AA35" s="4">
        <f>C35+I35-L35-O35-U35-X35-R35</f>
        <v>6850000</v>
      </c>
      <c r="AB35" s="7"/>
    </row>
    <row r="36" spans="1:28" ht="15.75" hidden="1" x14ac:dyDescent="0.25">
      <c r="A36" s="29">
        <v>45302</v>
      </c>
      <c r="B36" s="72" t="s">
        <v>408</v>
      </c>
      <c r="C36" s="25">
        <v>440000</v>
      </c>
      <c r="D36" s="25" t="s">
        <v>46</v>
      </c>
      <c r="E36" s="25" t="s">
        <v>299</v>
      </c>
      <c r="F36" s="41">
        <v>16.600000000000001</v>
      </c>
      <c r="G36" s="27" t="s">
        <v>39</v>
      </c>
      <c r="H36" s="25"/>
      <c r="I36" s="11">
        <f t="shared" si="7"/>
        <v>0</v>
      </c>
      <c r="J36" s="38" t="s">
        <v>78</v>
      </c>
      <c r="K36" s="11"/>
      <c r="L36" s="4">
        <f t="shared" si="1"/>
        <v>0</v>
      </c>
      <c r="M36" s="4"/>
      <c r="N36" s="4"/>
      <c r="O36" s="4">
        <f t="shared" si="2"/>
        <v>0</v>
      </c>
      <c r="P36" s="4"/>
      <c r="Q36" s="4"/>
      <c r="R36" s="4">
        <f t="shared" si="3"/>
        <v>0</v>
      </c>
      <c r="S36" s="4"/>
      <c r="T36" s="4"/>
      <c r="U36" s="4">
        <f t="shared" si="4"/>
        <v>0</v>
      </c>
      <c r="V36" s="4"/>
      <c r="W36" s="4"/>
      <c r="X36" s="4">
        <f t="shared" si="5"/>
        <v>0</v>
      </c>
      <c r="Y36" s="4"/>
      <c r="Z36" s="4"/>
      <c r="AA36" s="4">
        <f>C36+I36-L36-O36-U36-X36-R36</f>
        <v>440000</v>
      </c>
      <c r="AB36" s="7"/>
    </row>
    <row r="37" spans="1:28" ht="15.75" hidden="1" x14ac:dyDescent="0.25">
      <c r="A37" s="29">
        <v>45302</v>
      </c>
      <c r="B37" s="25" t="s">
        <v>293</v>
      </c>
      <c r="C37" s="25">
        <v>41700</v>
      </c>
      <c r="D37" s="25" t="s">
        <v>52</v>
      </c>
      <c r="E37" s="25" t="s">
        <v>133</v>
      </c>
      <c r="F37" s="25">
        <v>100</v>
      </c>
      <c r="G37" s="25" t="s">
        <v>34</v>
      </c>
      <c r="H37" s="25"/>
      <c r="I37" s="11">
        <f t="shared" si="7"/>
        <v>0</v>
      </c>
      <c r="J37" s="38" t="s">
        <v>24</v>
      </c>
      <c r="K37" s="11"/>
      <c r="L37" s="4">
        <f t="shared" si="1"/>
        <v>0</v>
      </c>
      <c r="M37" s="4"/>
      <c r="N37" s="4"/>
      <c r="O37" s="4">
        <f t="shared" si="2"/>
        <v>0</v>
      </c>
      <c r="P37" s="4"/>
      <c r="Q37" s="4"/>
      <c r="R37" s="4">
        <f t="shared" si="3"/>
        <v>0</v>
      </c>
      <c r="S37" s="4"/>
      <c r="T37" s="4"/>
      <c r="U37" s="4">
        <f t="shared" si="4"/>
        <v>0</v>
      </c>
      <c r="V37" s="4"/>
      <c r="W37" s="4"/>
      <c r="X37" s="4">
        <f t="shared" si="5"/>
        <v>0</v>
      </c>
      <c r="Y37" s="4"/>
      <c r="Z37" s="4"/>
      <c r="AA37" s="4">
        <f>C37+I37-L37-O37-U37-X37-R37</f>
        <v>41700</v>
      </c>
      <c r="AB37" s="7"/>
    </row>
    <row r="38" spans="1:28" ht="15.75" hidden="1" x14ac:dyDescent="0.25">
      <c r="A38" s="29">
        <v>45304</v>
      </c>
      <c r="B38" s="27" t="s">
        <v>73</v>
      </c>
      <c r="C38" s="27">
        <v>7085000</v>
      </c>
      <c r="D38" s="27" t="s">
        <v>52</v>
      </c>
      <c r="E38" s="27" t="s">
        <v>447</v>
      </c>
      <c r="F38" s="27">
        <v>3250</v>
      </c>
      <c r="G38" s="27" t="s">
        <v>34</v>
      </c>
      <c r="H38" s="27"/>
      <c r="I38" s="11">
        <f t="shared" si="7"/>
        <v>0</v>
      </c>
      <c r="J38" s="28" t="s">
        <v>28</v>
      </c>
      <c r="K38" s="11" t="s">
        <v>464</v>
      </c>
      <c r="L38" s="4">
        <f t="shared" si="1"/>
        <v>0</v>
      </c>
      <c r="M38" s="4"/>
      <c r="N38" s="4"/>
      <c r="O38" s="4">
        <f t="shared" si="2"/>
        <v>0</v>
      </c>
      <c r="P38" s="4"/>
      <c r="Q38" s="4"/>
      <c r="R38" s="4">
        <f t="shared" si="3"/>
        <v>0</v>
      </c>
      <c r="S38" s="4"/>
      <c r="T38" s="4"/>
      <c r="U38" s="4">
        <f t="shared" si="4"/>
        <v>0</v>
      </c>
      <c r="V38" s="4"/>
      <c r="W38" s="4"/>
      <c r="X38" s="4">
        <f t="shared" si="5"/>
        <v>0</v>
      </c>
      <c r="Y38" s="4"/>
      <c r="Z38" s="4"/>
      <c r="AA38" s="4">
        <f>C38+I38-L38-O38-U38-X38-R38</f>
        <v>7085000</v>
      </c>
      <c r="AB38" s="7"/>
    </row>
    <row r="39" spans="1:28" ht="15.75" hidden="1" x14ac:dyDescent="0.25">
      <c r="A39" s="29">
        <v>45308</v>
      </c>
      <c r="B39" s="25" t="s">
        <v>122</v>
      </c>
      <c r="C39" s="25">
        <v>1740000</v>
      </c>
      <c r="D39" s="25" t="s">
        <v>46</v>
      </c>
      <c r="E39" s="27" t="s">
        <v>400</v>
      </c>
      <c r="F39" s="25">
        <v>20</v>
      </c>
      <c r="G39" s="25" t="s">
        <v>39</v>
      </c>
      <c r="H39" s="25"/>
      <c r="I39" s="19">
        <f t="shared" si="7"/>
        <v>0</v>
      </c>
      <c r="J39" s="31" t="s">
        <v>324</v>
      </c>
      <c r="K39" s="4"/>
      <c r="L39" s="4">
        <f t="shared" si="1"/>
        <v>1740000</v>
      </c>
      <c r="M39" s="4">
        <v>1740000</v>
      </c>
      <c r="N39" s="4"/>
      <c r="O39" s="4">
        <f t="shared" si="2"/>
        <v>0</v>
      </c>
      <c r="P39" s="4"/>
      <c r="Q39" s="4"/>
      <c r="R39" s="4">
        <f t="shared" si="3"/>
        <v>0</v>
      </c>
      <c r="S39" s="4"/>
      <c r="T39" s="4"/>
      <c r="U39" s="4">
        <f t="shared" si="4"/>
        <v>0</v>
      </c>
      <c r="V39" s="4"/>
      <c r="W39" s="4"/>
      <c r="X39" s="4">
        <f t="shared" si="5"/>
        <v>0</v>
      </c>
      <c r="Y39" s="4"/>
      <c r="Z39" s="4"/>
      <c r="AA39" s="4">
        <f>C39+I39-L39-O39-U39-X39-R39</f>
        <v>0</v>
      </c>
      <c r="AB39" s="7">
        <v>45448</v>
      </c>
    </row>
    <row r="40" spans="1:28" ht="15.75" hidden="1" x14ac:dyDescent="0.25">
      <c r="A40" s="29">
        <v>45308</v>
      </c>
      <c r="B40" s="25" t="s">
        <v>122</v>
      </c>
      <c r="C40" s="25">
        <v>1740000</v>
      </c>
      <c r="D40" s="25" t="s">
        <v>46</v>
      </c>
      <c r="E40" s="27" t="s">
        <v>217</v>
      </c>
      <c r="F40" s="25">
        <v>20</v>
      </c>
      <c r="G40" s="25" t="s">
        <v>39</v>
      </c>
      <c r="H40" s="25"/>
      <c r="I40" s="19">
        <f t="shared" si="7"/>
        <v>0</v>
      </c>
      <c r="J40" s="31" t="s">
        <v>324</v>
      </c>
      <c r="K40" s="4"/>
      <c r="L40" s="4">
        <f t="shared" si="1"/>
        <v>1740000</v>
      </c>
      <c r="M40" s="4">
        <v>1740000</v>
      </c>
      <c r="N40" s="4"/>
      <c r="O40" s="4">
        <f t="shared" si="2"/>
        <v>0</v>
      </c>
      <c r="P40" s="4"/>
      <c r="Q40" s="4"/>
      <c r="R40" s="4">
        <f t="shared" si="3"/>
        <v>0</v>
      </c>
      <c r="S40" s="4"/>
      <c r="T40" s="4"/>
      <c r="U40" s="4">
        <f t="shared" si="4"/>
        <v>0</v>
      </c>
      <c r="V40" s="4"/>
      <c r="W40" s="4"/>
      <c r="X40" s="4">
        <f t="shared" si="5"/>
        <v>0</v>
      </c>
      <c r="Y40" s="4"/>
      <c r="Z40" s="4"/>
      <c r="AA40" s="4">
        <f>C40+I40-L40-O40-U40-X40-R40</f>
        <v>0</v>
      </c>
      <c r="AB40" s="7">
        <v>45448</v>
      </c>
    </row>
    <row r="41" spans="1:28" ht="15.75" hidden="1" x14ac:dyDescent="0.25">
      <c r="A41" s="29">
        <v>45308</v>
      </c>
      <c r="B41" s="25" t="s">
        <v>122</v>
      </c>
      <c r="C41" s="27">
        <v>1740000</v>
      </c>
      <c r="D41" s="25" t="s">
        <v>46</v>
      </c>
      <c r="E41" s="27" t="s">
        <v>218</v>
      </c>
      <c r="F41" s="25">
        <v>20</v>
      </c>
      <c r="G41" s="25" t="s">
        <v>39</v>
      </c>
      <c r="H41" s="27"/>
      <c r="I41" s="19">
        <f t="shared" si="7"/>
        <v>0</v>
      </c>
      <c r="J41" s="32" t="s">
        <v>324</v>
      </c>
      <c r="K41" s="4"/>
      <c r="L41" s="4">
        <f t="shared" si="1"/>
        <v>1740000</v>
      </c>
      <c r="M41" s="4">
        <v>1740000</v>
      </c>
      <c r="N41" s="4"/>
      <c r="O41" s="4">
        <f t="shared" si="2"/>
        <v>0</v>
      </c>
      <c r="P41" s="4"/>
      <c r="Q41" s="4"/>
      <c r="R41" s="4">
        <f t="shared" si="3"/>
        <v>0</v>
      </c>
      <c r="S41" s="4"/>
      <c r="T41" s="4"/>
      <c r="U41" s="4">
        <f t="shared" si="4"/>
        <v>0</v>
      </c>
      <c r="V41" s="4"/>
      <c r="W41" s="4"/>
      <c r="X41" s="4">
        <f t="shared" si="5"/>
        <v>0</v>
      </c>
      <c r="Y41" s="4"/>
      <c r="Z41" s="4"/>
      <c r="AA41" s="4">
        <f>C41+I41-L41-O41-U41-X41-R41</f>
        <v>0</v>
      </c>
      <c r="AB41" s="7">
        <v>45448</v>
      </c>
    </row>
    <row r="42" spans="1:28" ht="15.75" hidden="1" x14ac:dyDescent="0.25">
      <c r="A42" s="29">
        <v>45308</v>
      </c>
      <c r="B42" s="25" t="s">
        <v>122</v>
      </c>
      <c r="C42" s="25">
        <v>6250000</v>
      </c>
      <c r="D42" s="25" t="s">
        <v>46</v>
      </c>
      <c r="E42" s="25" t="s">
        <v>128</v>
      </c>
      <c r="F42" s="25">
        <v>50</v>
      </c>
      <c r="G42" s="25" t="s">
        <v>39</v>
      </c>
      <c r="H42" s="25"/>
      <c r="I42" s="19">
        <f t="shared" si="7"/>
        <v>0</v>
      </c>
      <c r="J42" s="31" t="s">
        <v>324</v>
      </c>
      <c r="K42" s="4"/>
      <c r="L42" s="4">
        <f t="shared" si="1"/>
        <v>6250000</v>
      </c>
      <c r="M42" s="4">
        <v>6250000</v>
      </c>
      <c r="N42" s="4"/>
      <c r="O42" s="4">
        <f t="shared" si="2"/>
        <v>0</v>
      </c>
      <c r="P42" s="4"/>
      <c r="Q42" s="4"/>
      <c r="R42" s="4">
        <f t="shared" si="3"/>
        <v>0</v>
      </c>
      <c r="S42" s="4"/>
      <c r="T42" s="4"/>
      <c r="U42" s="4">
        <f t="shared" si="4"/>
        <v>0</v>
      </c>
      <c r="V42" s="4"/>
      <c r="W42" s="4"/>
      <c r="X42" s="4">
        <f t="shared" si="5"/>
        <v>0</v>
      </c>
      <c r="Y42" s="4"/>
      <c r="Z42" s="4"/>
      <c r="AA42" s="4">
        <f>C42+I42-L42-O42-U42-X42-R42</f>
        <v>0</v>
      </c>
      <c r="AB42" s="7">
        <v>45448</v>
      </c>
    </row>
    <row r="43" spans="1:28" ht="15.75" hidden="1" x14ac:dyDescent="0.25">
      <c r="A43" s="29">
        <v>45308</v>
      </c>
      <c r="B43" s="25" t="s">
        <v>122</v>
      </c>
      <c r="C43" s="25">
        <v>2435300</v>
      </c>
      <c r="D43" s="25" t="s">
        <v>46</v>
      </c>
      <c r="E43" s="25" t="s">
        <v>120</v>
      </c>
      <c r="F43" s="25">
        <v>49.7</v>
      </c>
      <c r="G43" s="25" t="s">
        <v>39</v>
      </c>
      <c r="H43" s="25"/>
      <c r="I43" s="19">
        <f t="shared" si="7"/>
        <v>0</v>
      </c>
      <c r="J43" s="31" t="s">
        <v>324</v>
      </c>
      <c r="K43" s="4"/>
      <c r="L43" s="4">
        <f t="shared" si="1"/>
        <v>2435300</v>
      </c>
      <c r="M43" s="4">
        <v>2435300</v>
      </c>
      <c r="N43" s="4"/>
      <c r="O43" s="4">
        <f t="shared" si="2"/>
        <v>0</v>
      </c>
      <c r="P43" s="4"/>
      <c r="Q43" s="4"/>
      <c r="R43" s="4">
        <f t="shared" si="3"/>
        <v>0</v>
      </c>
      <c r="S43" s="4"/>
      <c r="T43" s="4"/>
      <c r="U43" s="4">
        <f t="shared" si="4"/>
        <v>0</v>
      </c>
      <c r="V43" s="4"/>
      <c r="W43" s="4"/>
      <c r="X43" s="4">
        <f t="shared" si="5"/>
        <v>0</v>
      </c>
      <c r="Y43" s="4"/>
      <c r="Z43" s="4"/>
      <c r="AA43" s="4">
        <f>C43+I43-L43-O43-U43-X43-R43</f>
        <v>0</v>
      </c>
      <c r="AB43" s="7">
        <v>45448</v>
      </c>
    </row>
    <row r="44" spans="1:28" ht="15.75" hidden="1" x14ac:dyDescent="0.25">
      <c r="A44" s="29">
        <v>45308</v>
      </c>
      <c r="B44" s="25" t="s">
        <v>122</v>
      </c>
      <c r="C44" s="27">
        <v>2312800</v>
      </c>
      <c r="D44" s="25" t="s">
        <v>46</v>
      </c>
      <c r="E44" s="27" t="s">
        <v>81</v>
      </c>
      <c r="F44" s="27">
        <v>47.2</v>
      </c>
      <c r="G44" s="27" t="s">
        <v>39</v>
      </c>
      <c r="H44" s="27"/>
      <c r="I44" s="19">
        <f t="shared" si="7"/>
        <v>0</v>
      </c>
      <c r="J44" s="32" t="s">
        <v>324</v>
      </c>
      <c r="K44" s="4"/>
      <c r="L44" s="4">
        <f t="shared" si="1"/>
        <v>2312800</v>
      </c>
      <c r="M44" s="4">
        <v>2312800</v>
      </c>
      <c r="N44" s="4"/>
      <c r="O44" s="4">
        <f t="shared" si="2"/>
        <v>0</v>
      </c>
      <c r="P44" s="4"/>
      <c r="Q44" s="4"/>
      <c r="R44" s="4">
        <f t="shared" si="3"/>
        <v>0</v>
      </c>
      <c r="S44" s="4"/>
      <c r="T44" s="4"/>
      <c r="U44" s="4">
        <f t="shared" si="4"/>
        <v>0</v>
      </c>
      <c r="V44" s="4"/>
      <c r="W44" s="4"/>
      <c r="X44" s="4">
        <f t="shared" si="5"/>
        <v>0</v>
      </c>
      <c r="Y44" s="4"/>
      <c r="Z44" s="4"/>
      <c r="AA44" s="4">
        <f>C44+I44-L44-O44-U44-X44-R44</f>
        <v>0</v>
      </c>
      <c r="AB44" s="7">
        <v>45448</v>
      </c>
    </row>
    <row r="45" spans="1:28" ht="15.75" hidden="1" x14ac:dyDescent="0.25">
      <c r="A45" s="29">
        <v>45308</v>
      </c>
      <c r="B45" s="25" t="s">
        <v>122</v>
      </c>
      <c r="C45" s="25">
        <v>4500000</v>
      </c>
      <c r="D45" s="25" t="s">
        <v>46</v>
      </c>
      <c r="E45" s="25" t="s">
        <v>117</v>
      </c>
      <c r="F45" s="25">
        <v>10</v>
      </c>
      <c r="G45" s="27" t="s">
        <v>23</v>
      </c>
      <c r="H45" s="25"/>
      <c r="I45" s="19">
        <f t="shared" si="7"/>
        <v>0</v>
      </c>
      <c r="J45" s="31" t="s">
        <v>324</v>
      </c>
      <c r="K45" s="4"/>
      <c r="L45" s="4">
        <f t="shared" si="1"/>
        <v>4500000</v>
      </c>
      <c r="M45" s="4">
        <v>4500000</v>
      </c>
      <c r="N45" s="4"/>
      <c r="O45" s="4">
        <f t="shared" si="2"/>
        <v>0</v>
      </c>
      <c r="P45" s="4"/>
      <c r="Q45" s="4"/>
      <c r="R45" s="4">
        <f t="shared" si="3"/>
        <v>0</v>
      </c>
      <c r="S45" s="4"/>
      <c r="T45" s="4"/>
      <c r="U45" s="4">
        <f t="shared" si="4"/>
        <v>0</v>
      </c>
      <c r="V45" s="4"/>
      <c r="W45" s="4"/>
      <c r="X45" s="4">
        <f t="shared" si="5"/>
        <v>0</v>
      </c>
      <c r="Y45" s="4"/>
      <c r="Z45" s="4"/>
      <c r="AA45" s="4">
        <f>C45+I45-L45-O45-U45-X45-R45</f>
        <v>0</v>
      </c>
      <c r="AB45" s="7">
        <v>45448</v>
      </c>
    </row>
    <row r="46" spans="1:28" ht="15.75" hidden="1" x14ac:dyDescent="0.25">
      <c r="A46" s="29">
        <v>45314</v>
      </c>
      <c r="B46" s="27" t="s">
        <v>122</v>
      </c>
      <c r="C46" s="27">
        <v>900000</v>
      </c>
      <c r="D46" s="25" t="s">
        <v>46</v>
      </c>
      <c r="E46" s="27" t="s">
        <v>150</v>
      </c>
      <c r="F46" s="27">
        <v>20</v>
      </c>
      <c r="G46" s="27" t="s">
        <v>77</v>
      </c>
      <c r="H46" s="27"/>
      <c r="I46" s="11">
        <f t="shared" si="7"/>
        <v>0</v>
      </c>
      <c r="J46" s="32" t="s">
        <v>324</v>
      </c>
      <c r="K46" s="11"/>
      <c r="L46" s="4">
        <f t="shared" si="1"/>
        <v>900000</v>
      </c>
      <c r="M46" s="4">
        <v>900000</v>
      </c>
      <c r="N46" s="4"/>
      <c r="O46" s="4">
        <f t="shared" si="2"/>
        <v>0</v>
      </c>
      <c r="P46" s="4"/>
      <c r="Q46" s="4"/>
      <c r="R46" s="4">
        <f t="shared" si="3"/>
        <v>0</v>
      </c>
      <c r="S46" s="4"/>
      <c r="T46" s="4"/>
      <c r="U46" s="4">
        <f t="shared" si="4"/>
        <v>0</v>
      </c>
      <c r="V46" s="4"/>
      <c r="W46" s="4"/>
      <c r="X46" s="4">
        <f t="shared" si="5"/>
        <v>0</v>
      </c>
      <c r="Y46" s="4"/>
      <c r="Z46" s="4"/>
      <c r="AA46" s="4">
        <f>C46+I46-L46-O46-U46-X46-R46</f>
        <v>0</v>
      </c>
      <c r="AB46" s="7">
        <v>45448</v>
      </c>
    </row>
    <row r="47" spans="1:28" ht="15.75" hidden="1" x14ac:dyDescent="0.25">
      <c r="A47" s="29">
        <v>45314</v>
      </c>
      <c r="B47" s="27" t="s">
        <v>122</v>
      </c>
      <c r="C47" s="27">
        <v>900000</v>
      </c>
      <c r="D47" s="25" t="s">
        <v>46</v>
      </c>
      <c r="E47" s="27" t="s">
        <v>130</v>
      </c>
      <c r="F47" s="27">
        <v>20</v>
      </c>
      <c r="G47" s="27" t="s">
        <v>77</v>
      </c>
      <c r="H47" s="27"/>
      <c r="I47" s="11">
        <f t="shared" si="7"/>
        <v>0</v>
      </c>
      <c r="J47" s="32" t="s">
        <v>324</v>
      </c>
      <c r="K47" s="11"/>
      <c r="L47" s="4">
        <f t="shared" si="1"/>
        <v>900000</v>
      </c>
      <c r="M47" s="4">
        <v>900000</v>
      </c>
      <c r="N47" s="4"/>
      <c r="O47" s="4">
        <f t="shared" si="2"/>
        <v>0</v>
      </c>
      <c r="P47" s="4"/>
      <c r="Q47" s="4"/>
      <c r="R47" s="4">
        <f t="shared" si="3"/>
        <v>0</v>
      </c>
      <c r="S47" s="4"/>
      <c r="T47" s="4"/>
      <c r="U47" s="4">
        <f t="shared" si="4"/>
        <v>0</v>
      </c>
      <c r="V47" s="4"/>
      <c r="W47" s="4"/>
      <c r="X47" s="4">
        <f t="shared" si="5"/>
        <v>0</v>
      </c>
      <c r="Y47" s="4"/>
      <c r="Z47" s="4"/>
      <c r="AA47" s="4">
        <f>C47+I47-L47-O47-U47-X47-R47</f>
        <v>0</v>
      </c>
      <c r="AB47" s="7">
        <v>45448</v>
      </c>
    </row>
    <row r="48" spans="1:28" ht="15.75" hidden="1" x14ac:dyDescent="0.25">
      <c r="A48" s="29">
        <v>45328</v>
      </c>
      <c r="B48" s="73" t="s">
        <v>73</v>
      </c>
      <c r="C48" s="25">
        <v>847500</v>
      </c>
      <c r="D48" s="27" t="s">
        <v>46</v>
      </c>
      <c r="E48" s="25" t="s">
        <v>160</v>
      </c>
      <c r="F48" s="25">
        <v>250</v>
      </c>
      <c r="G48" s="25" t="s">
        <v>34</v>
      </c>
      <c r="H48" s="25"/>
      <c r="I48" s="11">
        <f t="shared" si="7"/>
        <v>0</v>
      </c>
      <c r="J48" s="26" t="s">
        <v>28</v>
      </c>
      <c r="K48" s="11"/>
      <c r="L48" s="4">
        <f t="shared" si="1"/>
        <v>0</v>
      </c>
      <c r="M48" s="4"/>
      <c r="N48" s="4"/>
      <c r="O48" s="4">
        <f t="shared" si="2"/>
        <v>0</v>
      </c>
      <c r="P48" s="4"/>
      <c r="Q48" s="4"/>
      <c r="R48" s="4">
        <f t="shared" si="3"/>
        <v>0</v>
      </c>
      <c r="S48" s="4"/>
      <c r="T48" s="4"/>
      <c r="U48" s="4">
        <f t="shared" si="4"/>
        <v>0</v>
      </c>
      <c r="V48" s="4"/>
      <c r="W48" s="4"/>
      <c r="X48" s="4">
        <f t="shared" si="5"/>
        <v>0</v>
      </c>
      <c r="Y48" s="4"/>
      <c r="Z48" s="4"/>
      <c r="AA48" s="4">
        <f>C48+I48-L48-O48-U48-X48-R48</f>
        <v>847500</v>
      </c>
      <c r="AB48" s="7"/>
    </row>
    <row r="49" spans="1:28" ht="15.75" hidden="1" x14ac:dyDescent="0.25">
      <c r="A49" s="29">
        <v>45331</v>
      </c>
      <c r="B49" s="72" t="s">
        <v>73</v>
      </c>
      <c r="C49" s="25">
        <v>1758600</v>
      </c>
      <c r="D49" s="25" t="s">
        <v>46</v>
      </c>
      <c r="E49" s="25" t="s">
        <v>192</v>
      </c>
      <c r="F49" s="25">
        <v>600</v>
      </c>
      <c r="G49" s="25" t="s">
        <v>34</v>
      </c>
      <c r="H49" s="25"/>
      <c r="I49" s="11">
        <f t="shared" si="7"/>
        <v>0</v>
      </c>
      <c r="J49" s="26" t="s">
        <v>28</v>
      </c>
      <c r="K49" s="11"/>
      <c r="L49" s="4">
        <f t="shared" si="1"/>
        <v>0</v>
      </c>
      <c r="M49" s="4"/>
      <c r="N49" s="4"/>
      <c r="O49" s="4">
        <f t="shared" si="2"/>
        <v>0</v>
      </c>
      <c r="P49" s="4"/>
      <c r="Q49" s="4"/>
      <c r="R49" s="4">
        <f t="shared" si="3"/>
        <v>0</v>
      </c>
      <c r="S49" s="4"/>
      <c r="T49" s="4"/>
      <c r="U49" s="4">
        <f t="shared" si="4"/>
        <v>0</v>
      </c>
      <c r="V49" s="4"/>
      <c r="W49" s="4"/>
      <c r="X49" s="4">
        <f t="shared" si="5"/>
        <v>0</v>
      </c>
      <c r="Y49" s="4"/>
      <c r="Z49" s="4"/>
      <c r="AA49" s="4">
        <f>C49+I49-L49-O49-U49-X49-R49</f>
        <v>1758600</v>
      </c>
      <c r="AB49" s="7"/>
    </row>
    <row r="50" spans="1:28" ht="15.75" hidden="1" x14ac:dyDescent="0.25">
      <c r="A50" s="29">
        <v>45338</v>
      </c>
      <c r="B50" s="50" t="s">
        <v>122</v>
      </c>
      <c r="C50" s="25">
        <v>2160000</v>
      </c>
      <c r="D50" s="25" t="s">
        <v>46</v>
      </c>
      <c r="E50" s="25" t="s">
        <v>82</v>
      </c>
      <c r="F50" s="25">
        <v>10000</v>
      </c>
      <c r="G50" s="25" t="s">
        <v>34</v>
      </c>
      <c r="H50" s="25"/>
      <c r="I50" s="11">
        <f t="shared" si="7"/>
        <v>0</v>
      </c>
      <c r="J50" s="32" t="s">
        <v>324</v>
      </c>
      <c r="K50" s="11"/>
      <c r="L50" s="4">
        <f t="shared" si="1"/>
        <v>2160000</v>
      </c>
      <c r="M50" s="4">
        <v>2160000</v>
      </c>
      <c r="N50" s="4"/>
      <c r="O50" s="4">
        <f t="shared" si="2"/>
        <v>0</v>
      </c>
      <c r="P50" s="4"/>
      <c r="Q50" s="4"/>
      <c r="R50" s="4">
        <f t="shared" si="3"/>
        <v>0</v>
      </c>
      <c r="S50" s="4"/>
      <c r="T50" s="4"/>
      <c r="U50" s="4">
        <f t="shared" si="4"/>
        <v>0</v>
      </c>
      <c r="V50" s="4"/>
      <c r="W50" s="4"/>
      <c r="X50" s="4">
        <f t="shared" si="5"/>
        <v>0</v>
      </c>
      <c r="Y50" s="4"/>
      <c r="Z50" s="4"/>
      <c r="AA50" s="4">
        <f>C50+I50-L50-O50-U50-X50-R50</f>
        <v>0</v>
      </c>
      <c r="AB50" s="7">
        <v>45448</v>
      </c>
    </row>
    <row r="51" spans="1:28" ht="15.75" hidden="1" x14ac:dyDescent="0.25">
      <c r="A51" s="29">
        <v>45338</v>
      </c>
      <c r="B51" s="50" t="s">
        <v>122</v>
      </c>
      <c r="C51" s="27">
        <v>11430000</v>
      </c>
      <c r="D51" s="25" t="s">
        <v>46</v>
      </c>
      <c r="E51" s="27" t="s">
        <v>534</v>
      </c>
      <c r="F51" s="27">
        <v>3000</v>
      </c>
      <c r="G51" s="25" t="s">
        <v>34</v>
      </c>
      <c r="H51" s="27"/>
      <c r="I51" s="11">
        <f t="shared" si="7"/>
        <v>0</v>
      </c>
      <c r="J51" s="32" t="s">
        <v>324</v>
      </c>
      <c r="K51" s="11"/>
      <c r="L51" s="4">
        <f t="shared" si="1"/>
        <v>11430000</v>
      </c>
      <c r="M51" s="4">
        <v>11430000</v>
      </c>
      <c r="N51" s="4"/>
      <c r="O51" s="4">
        <f t="shared" si="2"/>
        <v>0</v>
      </c>
      <c r="P51" s="4"/>
      <c r="Q51" s="4"/>
      <c r="R51" s="4">
        <f t="shared" si="3"/>
        <v>0</v>
      </c>
      <c r="S51" s="4"/>
      <c r="T51" s="4"/>
      <c r="U51" s="4">
        <f t="shared" si="4"/>
        <v>0</v>
      </c>
      <c r="V51" s="4"/>
      <c r="W51" s="4"/>
      <c r="X51" s="4">
        <f t="shared" si="5"/>
        <v>0</v>
      </c>
      <c r="Y51" s="4"/>
      <c r="Z51" s="4"/>
      <c r="AA51" s="4">
        <f>C51+I51-L51-O51-U51-X51-R51</f>
        <v>0</v>
      </c>
      <c r="AB51" s="7">
        <v>45448</v>
      </c>
    </row>
    <row r="52" spans="1:28" ht="15.75" hidden="1" x14ac:dyDescent="0.25">
      <c r="A52" s="29">
        <v>45339</v>
      </c>
      <c r="B52" s="51" t="s">
        <v>122</v>
      </c>
      <c r="C52" s="27">
        <v>113000</v>
      </c>
      <c r="D52" s="27" t="s">
        <v>46</v>
      </c>
      <c r="E52" s="27" t="s">
        <v>395</v>
      </c>
      <c r="F52" s="27">
        <v>5000</v>
      </c>
      <c r="G52" s="27" t="s">
        <v>34</v>
      </c>
      <c r="H52" s="27"/>
      <c r="I52" s="11">
        <f t="shared" si="7"/>
        <v>0</v>
      </c>
      <c r="J52" s="32" t="s">
        <v>324</v>
      </c>
      <c r="K52" s="11"/>
      <c r="L52" s="4">
        <f t="shared" si="1"/>
        <v>113000</v>
      </c>
      <c r="M52" s="4">
        <v>113000</v>
      </c>
      <c r="N52" s="4"/>
      <c r="O52" s="4">
        <f t="shared" si="2"/>
        <v>0</v>
      </c>
      <c r="P52" s="4"/>
      <c r="Q52" s="4"/>
      <c r="R52" s="4">
        <f t="shared" si="3"/>
        <v>0</v>
      </c>
      <c r="S52" s="4"/>
      <c r="T52" s="4"/>
      <c r="U52" s="4">
        <f t="shared" si="4"/>
        <v>0</v>
      </c>
      <c r="V52" s="4"/>
      <c r="W52" s="4"/>
      <c r="X52" s="4">
        <f t="shared" si="5"/>
        <v>0</v>
      </c>
      <c r="Y52" s="4"/>
      <c r="Z52" s="4"/>
      <c r="AA52" s="4">
        <f>C52+I52-L52-O52-U52-X52-R52</f>
        <v>0</v>
      </c>
      <c r="AB52" s="7">
        <v>45448</v>
      </c>
    </row>
    <row r="53" spans="1:28" ht="15.75" hidden="1" x14ac:dyDescent="0.25">
      <c r="A53" s="29">
        <v>45339</v>
      </c>
      <c r="B53" s="51" t="s">
        <v>122</v>
      </c>
      <c r="C53" s="25">
        <v>2560000</v>
      </c>
      <c r="D53" s="27" t="s">
        <v>46</v>
      </c>
      <c r="E53" s="25" t="s">
        <v>157</v>
      </c>
      <c r="F53" s="25">
        <v>8</v>
      </c>
      <c r="G53" s="27" t="s">
        <v>48</v>
      </c>
      <c r="H53" s="25"/>
      <c r="I53" s="11">
        <f t="shared" si="7"/>
        <v>0</v>
      </c>
      <c r="J53" s="32" t="s">
        <v>324</v>
      </c>
      <c r="K53" s="11"/>
      <c r="L53" s="4">
        <f t="shared" si="1"/>
        <v>2560000</v>
      </c>
      <c r="M53" s="4">
        <v>2560000</v>
      </c>
      <c r="N53" s="4"/>
      <c r="O53" s="4">
        <f t="shared" si="2"/>
        <v>0</v>
      </c>
      <c r="P53" s="4"/>
      <c r="Q53" s="4"/>
      <c r="R53" s="4">
        <f t="shared" si="3"/>
        <v>0</v>
      </c>
      <c r="S53" s="4"/>
      <c r="T53" s="4"/>
      <c r="U53" s="4">
        <f t="shared" si="4"/>
        <v>0</v>
      </c>
      <c r="V53" s="4"/>
      <c r="W53" s="4"/>
      <c r="X53" s="4">
        <f t="shared" si="5"/>
        <v>0</v>
      </c>
      <c r="Y53" s="4"/>
      <c r="Z53" s="4"/>
      <c r="AA53" s="4">
        <f>C53+I53-L53-O53-U53-X53-R53</f>
        <v>0</v>
      </c>
      <c r="AB53" s="7">
        <v>45448</v>
      </c>
    </row>
    <row r="54" spans="1:28" ht="15.75" hidden="1" x14ac:dyDescent="0.25">
      <c r="A54" s="24">
        <v>45341</v>
      </c>
      <c r="B54" s="50" t="s">
        <v>122</v>
      </c>
      <c r="C54" s="25">
        <v>600000</v>
      </c>
      <c r="D54" s="25" t="s">
        <v>46</v>
      </c>
      <c r="E54" s="25" t="s">
        <v>238</v>
      </c>
      <c r="F54" s="25">
        <v>2</v>
      </c>
      <c r="G54" s="25" t="s">
        <v>39</v>
      </c>
      <c r="H54" s="25"/>
      <c r="I54" s="11">
        <f t="shared" si="7"/>
        <v>0</v>
      </c>
      <c r="J54" s="32" t="s">
        <v>324</v>
      </c>
      <c r="K54" s="11"/>
      <c r="L54" s="4">
        <f t="shared" si="1"/>
        <v>600000</v>
      </c>
      <c r="M54" s="4">
        <v>600000</v>
      </c>
      <c r="N54" s="4"/>
      <c r="O54" s="4">
        <f t="shared" si="2"/>
        <v>0</v>
      </c>
      <c r="P54" s="4"/>
      <c r="Q54" s="4"/>
      <c r="R54" s="4">
        <f t="shared" si="3"/>
        <v>0</v>
      </c>
      <c r="S54" s="4"/>
      <c r="T54" s="4"/>
      <c r="U54" s="4">
        <f t="shared" si="4"/>
        <v>0</v>
      </c>
      <c r="V54" s="4"/>
      <c r="W54" s="4"/>
      <c r="X54" s="4">
        <f t="shared" si="5"/>
        <v>0</v>
      </c>
      <c r="Y54" s="4"/>
      <c r="Z54" s="4"/>
      <c r="AA54" s="4">
        <f>C54+I54-L54-O54-U54-X54-R54</f>
        <v>0</v>
      </c>
      <c r="AB54" s="7">
        <v>45448</v>
      </c>
    </row>
    <row r="55" spans="1:28" ht="15.75" hidden="1" x14ac:dyDescent="0.25">
      <c r="A55" s="29">
        <v>45343</v>
      </c>
      <c r="B55" s="51" t="s">
        <v>122</v>
      </c>
      <c r="C55" s="25">
        <v>6250000</v>
      </c>
      <c r="D55" s="25" t="s">
        <v>46</v>
      </c>
      <c r="E55" s="27" t="s">
        <v>128</v>
      </c>
      <c r="F55" s="25">
        <v>50</v>
      </c>
      <c r="G55" s="27" t="s">
        <v>39</v>
      </c>
      <c r="H55" s="25"/>
      <c r="I55" s="11">
        <f t="shared" si="7"/>
        <v>0</v>
      </c>
      <c r="J55" s="32" t="s">
        <v>324</v>
      </c>
      <c r="K55" s="11"/>
      <c r="L55" s="4">
        <f t="shared" si="1"/>
        <v>6250000</v>
      </c>
      <c r="M55" s="4">
        <v>6250000</v>
      </c>
      <c r="N55" s="4"/>
      <c r="O55" s="4">
        <f t="shared" si="2"/>
        <v>0</v>
      </c>
      <c r="P55" s="4"/>
      <c r="Q55" s="4"/>
      <c r="R55" s="4">
        <f t="shared" si="3"/>
        <v>0</v>
      </c>
      <c r="S55" s="4"/>
      <c r="T55" s="4"/>
      <c r="U55" s="4">
        <f t="shared" si="4"/>
        <v>0</v>
      </c>
      <c r="V55" s="4"/>
      <c r="W55" s="4"/>
      <c r="X55" s="4">
        <f t="shared" si="5"/>
        <v>0</v>
      </c>
      <c r="Y55" s="4"/>
      <c r="Z55" s="4"/>
      <c r="AA55" s="4">
        <f>C55+I55-L55-O55-U55-X55-R55</f>
        <v>0</v>
      </c>
      <c r="AB55" s="7">
        <v>45448</v>
      </c>
    </row>
    <row r="56" spans="1:28" ht="15.75" hidden="1" x14ac:dyDescent="0.25">
      <c r="A56" s="29">
        <v>45343</v>
      </c>
      <c r="B56" s="51" t="s">
        <v>122</v>
      </c>
      <c r="C56" s="27">
        <v>5500000</v>
      </c>
      <c r="D56" s="25" t="s">
        <v>46</v>
      </c>
      <c r="E56" s="27" t="s">
        <v>395</v>
      </c>
      <c r="F56" s="25">
        <v>5000</v>
      </c>
      <c r="G56" s="27" t="s">
        <v>34</v>
      </c>
      <c r="H56" s="25"/>
      <c r="I56" s="11">
        <f t="shared" si="7"/>
        <v>0</v>
      </c>
      <c r="J56" s="32" t="s">
        <v>324</v>
      </c>
      <c r="K56" s="11"/>
      <c r="L56" s="4">
        <f t="shared" si="1"/>
        <v>5500000</v>
      </c>
      <c r="M56" s="4">
        <v>5500000</v>
      </c>
      <c r="N56" s="4"/>
      <c r="O56" s="4">
        <f t="shared" si="2"/>
        <v>0</v>
      </c>
      <c r="P56" s="4"/>
      <c r="Q56" s="4"/>
      <c r="R56" s="4">
        <f t="shared" si="3"/>
        <v>0</v>
      </c>
      <c r="S56" s="4"/>
      <c r="T56" s="4"/>
      <c r="U56" s="4">
        <f t="shared" si="4"/>
        <v>0</v>
      </c>
      <c r="V56" s="4"/>
      <c r="W56" s="4"/>
      <c r="X56" s="4">
        <f t="shared" si="5"/>
        <v>0</v>
      </c>
      <c r="Y56" s="4"/>
      <c r="Z56" s="4"/>
      <c r="AA56" s="4">
        <f>C56+I56-L56-O56-U56-X56-R56</f>
        <v>0</v>
      </c>
      <c r="AB56" s="7">
        <v>45448</v>
      </c>
    </row>
    <row r="57" spans="1:28" ht="15.75" hidden="1" x14ac:dyDescent="0.25">
      <c r="A57" s="84">
        <v>45343</v>
      </c>
      <c r="B57" s="87" t="s">
        <v>122</v>
      </c>
      <c r="C57" s="88">
        <v>4645200</v>
      </c>
      <c r="D57" s="25" t="s">
        <v>46</v>
      </c>
      <c r="E57" s="25" t="s">
        <v>81</v>
      </c>
      <c r="F57" s="25">
        <v>94.8</v>
      </c>
      <c r="G57" s="25" t="s">
        <v>39</v>
      </c>
      <c r="H57" s="25"/>
      <c r="I57" s="85">
        <f t="shared" si="7"/>
        <v>0</v>
      </c>
      <c r="J57" s="32" t="s">
        <v>324</v>
      </c>
      <c r="K57" s="11"/>
      <c r="L57" s="4">
        <f t="shared" si="1"/>
        <v>4645200</v>
      </c>
      <c r="M57" s="4">
        <v>4645200</v>
      </c>
      <c r="N57" s="4"/>
      <c r="O57" s="4">
        <f t="shared" si="2"/>
        <v>0</v>
      </c>
      <c r="P57" s="4"/>
      <c r="Q57" s="4"/>
      <c r="R57" s="4">
        <f t="shared" si="3"/>
        <v>0</v>
      </c>
      <c r="S57" s="4"/>
      <c r="T57" s="4"/>
      <c r="U57" s="4">
        <f t="shared" si="4"/>
        <v>0</v>
      </c>
      <c r="V57" s="4"/>
      <c r="W57" s="4"/>
      <c r="X57" s="4">
        <f t="shared" si="5"/>
        <v>0</v>
      </c>
      <c r="Y57" s="4"/>
      <c r="Z57" s="4"/>
      <c r="AA57" s="4">
        <f>C57+I57-L57-O57-U57-X57-R57</f>
        <v>0</v>
      </c>
      <c r="AB57" s="7">
        <v>45448</v>
      </c>
    </row>
    <row r="58" spans="1:28" ht="15.75" hidden="1" x14ac:dyDescent="0.25">
      <c r="A58" s="29">
        <v>45348</v>
      </c>
      <c r="B58" s="73" t="s">
        <v>187</v>
      </c>
      <c r="C58" s="25">
        <v>12250000</v>
      </c>
      <c r="D58" s="27" t="s">
        <v>46</v>
      </c>
      <c r="E58" s="25" t="s">
        <v>108</v>
      </c>
      <c r="F58" s="25">
        <v>15000</v>
      </c>
      <c r="G58" s="25" t="s">
        <v>34</v>
      </c>
      <c r="H58" s="25"/>
      <c r="I58" s="11">
        <f t="shared" si="7"/>
        <v>0</v>
      </c>
      <c r="J58" s="31" t="s">
        <v>312</v>
      </c>
      <c r="K58" s="11" t="s">
        <v>922</v>
      </c>
      <c r="L58" s="4">
        <f t="shared" si="1"/>
        <v>0</v>
      </c>
      <c r="M58" s="4"/>
      <c r="N58" s="4"/>
      <c r="O58" s="4">
        <f t="shared" si="2"/>
        <v>12250000</v>
      </c>
      <c r="P58" s="4">
        <v>12250000</v>
      </c>
      <c r="Q58" s="4"/>
      <c r="R58" s="4">
        <f t="shared" si="3"/>
        <v>0</v>
      </c>
      <c r="S58" s="4"/>
      <c r="T58" s="4"/>
      <c r="U58" s="4">
        <f t="shared" si="4"/>
        <v>0</v>
      </c>
      <c r="V58" s="4"/>
      <c r="W58" s="4"/>
      <c r="X58" s="4">
        <f t="shared" si="5"/>
        <v>0</v>
      </c>
      <c r="Y58" s="4"/>
      <c r="Z58" s="4"/>
      <c r="AA58" s="4">
        <f>C58+I58-L58-O58-U58-X58-R58</f>
        <v>0</v>
      </c>
      <c r="AB58" s="7">
        <v>45471</v>
      </c>
    </row>
    <row r="59" spans="1:28" ht="15.75" hidden="1" x14ac:dyDescent="0.25">
      <c r="A59" s="24">
        <v>45348</v>
      </c>
      <c r="B59" s="72" t="s">
        <v>122</v>
      </c>
      <c r="C59" s="25">
        <v>2783200</v>
      </c>
      <c r="D59" s="25" t="s">
        <v>46</v>
      </c>
      <c r="E59" s="25" t="s">
        <v>100</v>
      </c>
      <c r="F59" s="25">
        <v>56.8</v>
      </c>
      <c r="G59" s="25" t="s">
        <v>39</v>
      </c>
      <c r="H59" s="25"/>
      <c r="I59" s="11">
        <f t="shared" si="7"/>
        <v>0</v>
      </c>
      <c r="J59" s="32" t="s">
        <v>324</v>
      </c>
      <c r="K59" s="11"/>
      <c r="L59" s="4">
        <f t="shared" si="1"/>
        <v>2393000</v>
      </c>
      <c r="M59" s="4">
        <v>2393000</v>
      </c>
      <c r="N59" s="4"/>
      <c r="O59" s="4">
        <f t="shared" si="2"/>
        <v>390200</v>
      </c>
      <c r="P59" s="4">
        <v>390200</v>
      </c>
      <c r="Q59" s="4"/>
      <c r="R59" s="4">
        <f t="shared" si="3"/>
        <v>0</v>
      </c>
      <c r="S59" s="4"/>
      <c r="T59" s="4"/>
      <c r="U59" s="4">
        <f t="shared" si="4"/>
        <v>0</v>
      </c>
      <c r="V59" s="4"/>
      <c r="W59" s="4"/>
      <c r="X59" s="4">
        <f t="shared" si="5"/>
        <v>0</v>
      </c>
      <c r="Y59" s="4"/>
      <c r="Z59" s="4"/>
      <c r="AA59" s="4">
        <f>C59+I59-L59-O59-U59-X59-R59</f>
        <v>0</v>
      </c>
      <c r="AB59" s="7">
        <v>45454</v>
      </c>
    </row>
    <row r="60" spans="1:28" ht="15.75" hidden="1" x14ac:dyDescent="0.25">
      <c r="A60" s="29">
        <v>45348</v>
      </c>
      <c r="B60" s="73" t="s">
        <v>122</v>
      </c>
      <c r="C60" s="25">
        <v>4777500</v>
      </c>
      <c r="D60" s="27" t="s">
        <v>46</v>
      </c>
      <c r="E60" s="25" t="s">
        <v>120</v>
      </c>
      <c r="F60" s="25">
        <v>97.5</v>
      </c>
      <c r="G60" s="25" t="s">
        <v>39</v>
      </c>
      <c r="H60" s="25"/>
      <c r="I60" s="11">
        <f t="shared" si="7"/>
        <v>0</v>
      </c>
      <c r="J60" s="32" t="s">
        <v>324</v>
      </c>
      <c r="K60" s="11"/>
      <c r="L60" s="4">
        <f t="shared" si="1"/>
        <v>1747500</v>
      </c>
      <c r="M60" s="4"/>
      <c r="N60" s="4">
        <v>1747500</v>
      </c>
      <c r="O60" s="4">
        <f t="shared" si="2"/>
        <v>3030000</v>
      </c>
      <c r="P60" s="4">
        <v>3030000</v>
      </c>
      <c r="Q60" s="4"/>
      <c r="R60" s="4">
        <f t="shared" si="3"/>
        <v>0</v>
      </c>
      <c r="S60" s="4"/>
      <c r="T60" s="4"/>
      <c r="U60" s="4">
        <f t="shared" si="4"/>
        <v>0</v>
      </c>
      <c r="V60" s="4"/>
      <c r="W60" s="4"/>
      <c r="X60" s="4">
        <f t="shared" si="5"/>
        <v>0</v>
      </c>
      <c r="Y60" s="4"/>
      <c r="Z60" s="4"/>
      <c r="AA60" s="4">
        <f>C60+I60-L60-O60-U60-X60-R60</f>
        <v>0</v>
      </c>
      <c r="AB60" s="7">
        <v>45454</v>
      </c>
    </row>
    <row r="61" spans="1:28" ht="15.75" hidden="1" x14ac:dyDescent="0.25">
      <c r="A61" s="24">
        <v>45348</v>
      </c>
      <c r="B61" s="72" t="s">
        <v>122</v>
      </c>
      <c r="C61" s="25">
        <v>2866500</v>
      </c>
      <c r="D61" s="25" t="s">
        <v>46</v>
      </c>
      <c r="E61" s="25" t="s">
        <v>103</v>
      </c>
      <c r="F61" s="25">
        <v>58.5</v>
      </c>
      <c r="G61" s="25" t="s">
        <v>39</v>
      </c>
      <c r="H61" s="25"/>
      <c r="I61" s="11">
        <f t="shared" si="7"/>
        <v>0</v>
      </c>
      <c r="J61" s="32" t="s">
        <v>324</v>
      </c>
      <c r="K61" s="11"/>
      <c r="L61" s="4">
        <f t="shared" si="1"/>
        <v>2866500</v>
      </c>
      <c r="M61" s="4"/>
      <c r="N61" s="4">
        <v>2866500</v>
      </c>
      <c r="O61" s="4">
        <f t="shared" si="2"/>
        <v>0</v>
      </c>
      <c r="P61" s="4"/>
      <c r="Q61" s="4"/>
      <c r="R61" s="4">
        <f t="shared" si="3"/>
        <v>0</v>
      </c>
      <c r="S61" s="4"/>
      <c r="T61" s="4"/>
      <c r="U61" s="4">
        <f t="shared" si="4"/>
        <v>0</v>
      </c>
      <c r="V61" s="4"/>
      <c r="W61" s="4"/>
      <c r="X61" s="4">
        <f t="shared" si="5"/>
        <v>0</v>
      </c>
      <c r="Y61" s="4"/>
      <c r="Z61" s="4"/>
      <c r="AA61" s="4">
        <f>C61+I61-L61-O61-U61-X61-R61</f>
        <v>0</v>
      </c>
      <c r="AB61" s="7">
        <v>45463</v>
      </c>
    </row>
    <row r="62" spans="1:28" ht="15.75" hidden="1" x14ac:dyDescent="0.25">
      <c r="A62" s="29">
        <v>45349</v>
      </c>
      <c r="B62" s="72" t="s">
        <v>122</v>
      </c>
      <c r="C62" s="25">
        <v>1740000</v>
      </c>
      <c r="D62" s="25" t="s">
        <v>46</v>
      </c>
      <c r="E62" s="25" t="s">
        <v>400</v>
      </c>
      <c r="F62" s="25">
        <v>20</v>
      </c>
      <c r="G62" s="25" t="s">
        <v>39</v>
      </c>
      <c r="H62" s="25"/>
      <c r="I62" s="11">
        <f t="shared" si="7"/>
        <v>0</v>
      </c>
      <c r="J62" s="32" t="s">
        <v>324</v>
      </c>
      <c r="K62" s="11"/>
      <c r="L62" s="4">
        <f t="shared" si="1"/>
        <v>1740000</v>
      </c>
      <c r="M62" s="4"/>
      <c r="N62" s="4">
        <v>1740000</v>
      </c>
      <c r="O62" s="4">
        <f t="shared" si="2"/>
        <v>0</v>
      </c>
      <c r="P62" s="4"/>
      <c r="Q62" s="4"/>
      <c r="R62" s="4">
        <f t="shared" si="3"/>
        <v>0</v>
      </c>
      <c r="S62" s="4"/>
      <c r="T62" s="4"/>
      <c r="U62" s="4">
        <f t="shared" si="4"/>
        <v>0</v>
      </c>
      <c r="V62" s="4"/>
      <c r="W62" s="4"/>
      <c r="X62" s="4">
        <f t="shared" si="5"/>
        <v>0</v>
      </c>
      <c r="Y62" s="4"/>
      <c r="Z62" s="4"/>
      <c r="AA62" s="4">
        <f>C62+I62-L62-O62-U62-X62-R62</f>
        <v>0</v>
      </c>
      <c r="AB62" s="7">
        <v>45463</v>
      </c>
    </row>
    <row r="63" spans="1:28" ht="15.75" hidden="1" x14ac:dyDescent="0.25">
      <c r="A63" s="24">
        <v>45349</v>
      </c>
      <c r="B63" s="72" t="s">
        <v>122</v>
      </c>
      <c r="C63" s="25">
        <v>1740000</v>
      </c>
      <c r="D63" s="25" t="s">
        <v>46</v>
      </c>
      <c r="E63" s="25" t="s">
        <v>217</v>
      </c>
      <c r="F63" s="25">
        <v>20</v>
      </c>
      <c r="G63" s="25" t="s">
        <v>39</v>
      </c>
      <c r="H63" s="25"/>
      <c r="I63" s="11">
        <f t="shared" si="7"/>
        <v>0</v>
      </c>
      <c r="J63" s="32" t="s">
        <v>324</v>
      </c>
      <c r="K63" s="11"/>
      <c r="L63" s="4">
        <f t="shared" si="1"/>
        <v>1740000</v>
      </c>
      <c r="M63" s="4"/>
      <c r="N63" s="4">
        <v>1740000</v>
      </c>
      <c r="O63" s="4">
        <f t="shared" si="2"/>
        <v>0</v>
      </c>
      <c r="P63" s="4"/>
      <c r="Q63" s="4"/>
      <c r="R63" s="4">
        <f t="shared" si="3"/>
        <v>0</v>
      </c>
      <c r="S63" s="4"/>
      <c r="T63" s="4"/>
      <c r="U63" s="4">
        <f t="shared" si="4"/>
        <v>0</v>
      </c>
      <c r="V63" s="4"/>
      <c r="W63" s="4"/>
      <c r="X63" s="4">
        <f t="shared" si="5"/>
        <v>0</v>
      </c>
      <c r="Y63" s="4"/>
      <c r="Z63" s="4"/>
      <c r="AA63" s="4">
        <f>C63+I63-L63-O63-U63-X63-R63</f>
        <v>0</v>
      </c>
      <c r="AB63" s="7">
        <v>45463</v>
      </c>
    </row>
    <row r="64" spans="1:28" ht="15.75" hidden="1" x14ac:dyDescent="0.25">
      <c r="A64" s="24">
        <v>45355</v>
      </c>
      <c r="B64" s="72" t="s">
        <v>122</v>
      </c>
      <c r="C64" s="27">
        <v>3273200</v>
      </c>
      <c r="D64" s="25" t="s">
        <v>46</v>
      </c>
      <c r="E64" s="27" t="s">
        <v>299</v>
      </c>
      <c r="F64" s="27">
        <v>66.8</v>
      </c>
      <c r="G64" s="25" t="s">
        <v>39</v>
      </c>
      <c r="H64" s="27"/>
      <c r="I64" s="11">
        <f t="shared" si="7"/>
        <v>0</v>
      </c>
      <c r="J64" s="32" t="s">
        <v>324</v>
      </c>
      <c r="K64" s="11"/>
      <c r="L64" s="4">
        <f t="shared" si="1"/>
        <v>3273200</v>
      </c>
      <c r="M64" s="4"/>
      <c r="N64" s="4">
        <v>3273200</v>
      </c>
      <c r="O64" s="4">
        <f t="shared" si="2"/>
        <v>0</v>
      </c>
      <c r="P64" s="4"/>
      <c r="Q64" s="4"/>
      <c r="R64" s="4">
        <f t="shared" si="3"/>
        <v>0</v>
      </c>
      <c r="S64" s="4"/>
      <c r="T64" s="4"/>
      <c r="U64" s="4">
        <f t="shared" si="4"/>
        <v>0</v>
      </c>
      <c r="V64" s="4"/>
      <c r="W64" s="4"/>
      <c r="X64" s="4">
        <f t="shared" si="5"/>
        <v>0</v>
      </c>
      <c r="Y64" s="4"/>
      <c r="Z64" s="4"/>
      <c r="AA64" s="4">
        <f>C64+I64-L64-O64-U64-X64-R64</f>
        <v>0</v>
      </c>
      <c r="AB64" s="7">
        <v>45463</v>
      </c>
    </row>
    <row r="65" spans="1:28" ht="15.75" hidden="1" x14ac:dyDescent="0.25">
      <c r="A65" s="24">
        <v>45355</v>
      </c>
      <c r="B65" s="72" t="s">
        <v>122</v>
      </c>
      <c r="C65" s="25">
        <v>6250000</v>
      </c>
      <c r="D65" s="25" t="s">
        <v>46</v>
      </c>
      <c r="E65" s="25" t="s">
        <v>128</v>
      </c>
      <c r="F65" s="25">
        <v>50</v>
      </c>
      <c r="G65" s="25" t="s">
        <v>39</v>
      </c>
      <c r="H65" s="25"/>
      <c r="I65" s="11">
        <f t="shared" si="7"/>
        <v>0</v>
      </c>
      <c r="J65" s="32" t="s">
        <v>324</v>
      </c>
      <c r="K65" s="11"/>
      <c r="L65" s="4">
        <f t="shared" si="1"/>
        <v>6250000</v>
      </c>
      <c r="M65" s="4"/>
      <c r="N65" s="4">
        <v>6250000</v>
      </c>
      <c r="O65" s="4">
        <f t="shared" si="2"/>
        <v>0</v>
      </c>
      <c r="P65" s="4"/>
      <c r="Q65" s="4"/>
      <c r="R65" s="4">
        <f t="shared" si="3"/>
        <v>0</v>
      </c>
      <c r="S65" s="4"/>
      <c r="T65" s="4"/>
      <c r="U65" s="4">
        <f t="shared" si="4"/>
        <v>0</v>
      </c>
      <c r="V65" s="4"/>
      <c r="W65" s="4"/>
      <c r="X65" s="4">
        <f t="shared" si="5"/>
        <v>0</v>
      </c>
      <c r="Y65" s="4"/>
      <c r="Z65" s="4"/>
      <c r="AA65" s="4">
        <f>C65+I65-L65-O65-U65-X65-R65</f>
        <v>0</v>
      </c>
      <c r="AB65" s="7">
        <v>45463</v>
      </c>
    </row>
    <row r="66" spans="1:28" ht="15.75" hidden="1" x14ac:dyDescent="0.25">
      <c r="A66" s="24">
        <v>45355</v>
      </c>
      <c r="B66" s="72" t="s">
        <v>122</v>
      </c>
      <c r="C66" s="25">
        <v>900000</v>
      </c>
      <c r="D66" s="25" t="s">
        <v>46</v>
      </c>
      <c r="E66" s="25" t="s">
        <v>150</v>
      </c>
      <c r="F66" s="25">
        <v>20</v>
      </c>
      <c r="G66" s="25" t="s">
        <v>77</v>
      </c>
      <c r="H66" s="25"/>
      <c r="I66" s="11">
        <f t="shared" si="7"/>
        <v>0</v>
      </c>
      <c r="J66" s="32" t="s">
        <v>324</v>
      </c>
      <c r="K66" s="11"/>
      <c r="L66" s="4">
        <f t="shared" si="1"/>
        <v>900000</v>
      </c>
      <c r="M66" s="4"/>
      <c r="N66" s="4">
        <v>900000</v>
      </c>
      <c r="O66" s="4">
        <f t="shared" si="2"/>
        <v>0</v>
      </c>
      <c r="P66" s="4"/>
      <c r="Q66" s="4"/>
      <c r="R66" s="4">
        <f t="shared" si="3"/>
        <v>0</v>
      </c>
      <c r="S66" s="4"/>
      <c r="T66" s="4"/>
      <c r="U66" s="4">
        <f t="shared" si="4"/>
        <v>0</v>
      </c>
      <c r="V66" s="4"/>
      <c r="W66" s="4"/>
      <c r="X66" s="4">
        <f t="shared" si="5"/>
        <v>0</v>
      </c>
      <c r="Y66" s="4"/>
      <c r="Z66" s="4"/>
      <c r="AA66" s="4">
        <f>C66+I66-L66-O66-U66-X66-R66</f>
        <v>0</v>
      </c>
      <c r="AB66" s="7">
        <v>45463</v>
      </c>
    </row>
    <row r="67" spans="1:28" ht="15.75" hidden="1" x14ac:dyDescent="0.25">
      <c r="A67" s="24">
        <v>45355</v>
      </c>
      <c r="B67" s="72" t="s">
        <v>122</v>
      </c>
      <c r="C67" s="25">
        <v>720000</v>
      </c>
      <c r="D67" s="25" t="s">
        <v>46</v>
      </c>
      <c r="E67" s="25" t="s">
        <v>129</v>
      </c>
      <c r="F67" s="25">
        <v>12</v>
      </c>
      <c r="G67" s="25" t="s">
        <v>77</v>
      </c>
      <c r="H67" s="25"/>
      <c r="I67" s="11">
        <f t="shared" si="7"/>
        <v>0</v>
      </c>
      <c r="J67" s="32" t="s">
        <v>324</v>
      </c>
      <c r="K67" s="11"/>
      <c r="L67" s="4">
        <f>M67+N67</f>
        <v>720000</v>
      </c>
      <c r="M67" s="4"/>
      <c r="N67" s="4">
        <v>720000</v>
      </c>
      <c r="O67" s="4">
        <f>P67+Q67</f>
        <v>0</v>
      </c>
      <c r="P67" s="4"/>
      <c r="Q67" s="4"/>
      <c r="R67" s="4">
        <f>S67+T67</f>
        <v>0</v>
      </c>
      <c r="S67" s="4"/>
      <c r="T67" s="4"/>
      <c r="U67" s="4">
        <f>V67+W67</f>
        <v>0</v>
      </c>
      <c r="V67" s="4"/>
      <c r="W67" s="4"/>
      <c r="X67" s="4">
        <f>Y67+Z67</f>
        <v>0</v>
      </c>
      <c r="Y67" s="4"/>
      <c r="Z67" s="4"/>
      <c r="AA67" s="4">
        <f>C67+I67-L67-O67-U67-X67-R67</f>
        <v>0</v>
      </c>
      <c r="AB67" s="7">
        <v>45463</v>
      </c>
    </row>
    <row r="68" spans="1:28" ht="15.75" hidden="1" x14ac:dyDescent="0.25">
      <c r="A68" s="29">
        <v>45358</v>
      </c>
      <c r="B68" s="72" t="s">
        <v>203</v>
      </c>
      <c r="C68" s="25">
        <v>728500</v>
      </c>
      <c r="D68" s="27" t="s">
        <v>46</v>
      </c>
      <c r="E68" s="25" t="s">
        <v>130</v>
      </c>
      <c r="F68" s="25">
        <v>20</v>
      </c>
      <c r="G68" s="25" t="s">
        <v>77</v>
      </c>
      <c r="H68" s="25"/>
      <c r="I68" s="11">
        <f t="shared" si="7"/>
        <v>0</v>
      </c>
      <c r="J68" s="17" t="s">
        <v>324</v>
      </c>
      <c r="K68" s="11"/>
      <c r="L68" s="4">
        <f>M68+N68</f>
        <v>728500</v>
      </c>
      <c r="M68" s="4">
        <v>728500</v>
      </c>
      <c r="N68" s="4"/>
      <c r="O68" s="4">
        <f>P68+Q68</f>
        <v>0</v>
      </c>
      <c r="P68" s="4"/>
      <c r="Q68" s="4"/>
      <c r="R68" s="4">
        <f>S68+T68</f>
        <v>0</v>
      </c>
      <c r="S68" s="4"/>
      <c r="T68" s="4"/>
      <c r="U68" s="4">
        <f>V68+W68</f>
        <v>0</v>
      </c>
      <c r="V68" s="4"/>
      <c r="W68" s="4"/>
      <c r="X68" s="4">
        <f>Y68+Z68</f>
        <v>0</v>
      </c>
      <c r="Y68" s="4"/>
      <c r="Z68" s="4"/>
      <c r="AA68" s="4">
        <f>C68+I68-L68-O68-U68-X68-R68</f>
        <v>0</v>
      </c>
      <c r="AB68" s="7">
        <v>45449</v>
      </c>
    </row>
    <row r="69" spans="1:28" ht="15.75" hidden="1" x14ac:dyDescent="0.25">
      <c r="A69" s="29">
        <v>45360</v>
      </c>
      <c r="B69" s="72" t="s">
        <v>122</v>
      </c>
      <c r="C69" s="25">
        <v>12500000</v>
      </c>
      <c r="D69" s="27" t="s">
        <v>46</v>
      </c>
      <c r="E69" s="25" t="s">
        <v>128</v>
      </c>
      <c r="F69" s="76">
        <v>100</v>
      </c>
      <c r="G69" s="25" t="s">
        <v>39</v>
      </c>
      <c r="H69" s="25"/>
      <c r="I69" s="11">
        <f t="shared" si="7"/>
        <v>0</v>
      </c>
      <c r="J69" s="32" t="s">
        <v>324</v>
      </c>
      <c r="K69" s="11"/>
      <c r="L69" s="4">
        <f>M69+N69</f>
        <v>12500000</v>
      </c>
      <c r="M69" s="4">
        <v>237000</v>
      </c>
      <c r="N69" s="4">
        <v>12263000</v>
      </c>
      <c r="O69" s="4">
        <f>P69+Q69</f>
        <v>0</v>
      </c>
      <c r="P69" s="4"/>
      <c r="Q69" s="4"/>
      <c r="R69" s="4">
        <f>S69+T69</f>
        <v>0</v>
      </c>
      <c r="S69" s="4"/>
      <c r="T69" s="4"/>
      <c r="U69" s="4">
        <f>V69+W69</f>
        <v>0</v>
      </c>
      <c r="V69" s="4"/>
      <c r="W69" s="4"/>
      <c r="X69" s="4">
        <f>Y69+Z69</f>
        <v>0</v>
      </c>
      <c r="Y69" s="4"/>
      <c r="Z69" s="4"/>
      <c r="AA69" s="4">
        <f>C69+I69-L69-O69-U69-X69-R69</f>
        <v>0</v>
      </c>
      <c r="AB69" s="7">
        <v>45463</v>
      </c>
    </row>
    <row r="70" spans="1:28" ht="15.75" hidden="1" x14ac:dyDescent="0.25">
      <c r="A70" s="24">
        <v>45360</v>
      </c>
      <c r="B70" s="72" t="s">
        <v>122</v>
      </c>
      <c r="C70" s="25">
        <v>5120000</v>
      </c>
      <c r="D70" s="25" t="s">
        <v>46</v>
      </c>
      <c r="E70" s="25" t="s">
        <v>157</v>
      </c>
      <c r="F70" s="25">
        <v>16</v>
      </c>
      <c r="G70" s="25" t="s">
        <v>48</v>
      </c>
      <c r="H70" s="25"/>
      <c r="I70" s="11">
        <f t="shared" si="7"/>
        <v>0</v>
      </c>
      <c r="J70" s="32" t="s">
        <v>324</v>
      </c>
      <c r="K70" s="11"/>
      <c r="L70" s="4">
        <f>M70+N70</f>
        <v>5120000</v>
      </c>
      <c r="M70" s="4">
        <v>5120000</v>
      </c>
      <c r="N70" s="4"/>
      <c r="O70" s="4">
        <f>P70+Q70</f>
        <v>0</v>
      </c>
      <c r="P70" s="4"/>
      <c r="Q70" s="4"/>
      <c r="R70" s="4">
        <f>S70+T70</f>
        <v>0</v>
      </c>
      <c r="S70" s="4"/>
      <c r="T70" s="4"/>
      <c r="U70" s="4">
        <f>V70+W70</f>
        <v>0</v>
      </c>
      <c r="V70" s="4"/>
      <c r="W70" s="4"/>
      <c r="X70" s="4">
        <f>Y70+Z70</f>
        <v>0</v>
      </c>
      <c r="Y70" s="4"/>
      <c r="Z70" s="4"/>
      <c r="AA70" s="4">
        <f>C70+I70-L70-O70-U70-X70-R70</f>
        <v>0</v>
      </c>
      <c r="AB70" s="7">
        <v>45471</v>
      </c>
    </row>
    <row r="71" spans="1:28" ht="15.75" hidden="1" x14ac:dyDescent="0.25">
      <c r="A71" s="29">
        <v>45362</v>
      </c>
      <c r="B71" s="73" t="s">
        <v>98</v>
      </c>
      <c r="C71" s="25">
        <v>16080000</v>
      </c>
      <c r="D71" s="27" t="s">
        <v>52</v>
      </c>
      <c r="E71" s="25" t="s">
        <v>58</v>
      </c>
      <c r="F71" s="25">
        <v>10400</v>
      </c>
      <c r="G71" s="43" t="s">
        <v>34</v>
      </c>
      <c r="H71" s="25"/>
      <c r="I71" s="11">
        <f t="shared" si="7"/>
        <v>0</v>
      </c>
      <c r="J71" s="40" t="s">
        <v>24</v>
      </c>
      <c r="K71" s="11"/>
      <c r="L71" s="4">
        <f t="shared" ref="L71:L104" si="8">M71+N71</f>
        <v>5040000</v>
      </c>
      <c r="M71" s="4">
        <v>5040000</v>
      </c>
      <c r="N71" s="4"/>
      <c r="O71" s="4">
        <f t="shared" ref="O71:O104" si="9">P71+Q71</f>
        <v>0</v>
      </c>
      <c r="P71" s="4"/>
      <c r="Q71" s="4"/>
      <c r="R71" s="4">
        <f t="shared" ref="R71:R104" si="10">S71+T71</f>
        <v>3000000</v>
      </c>
      <c r="S71" s="4">
        <v>3000000</v>
      </c>
      <c r="T71" s="4"/>
      <c r="U71" s="4">
        <f t="shared" ref="U71:U104" si="11">V71+W71</f>
        <v>0</v>
      </c>
      <c r="V71" s="4"/>
      <c r="W71" s="4"/>
      <c r="X71" s="4">
        <f t="shared" ref="X71:X104" si="12">Y71+Z71</f>
        <v>0</v>
      </c>
      <c r="Y71" s="4"/>
      <c r="Z71" s="4"/>
      <c r="AA71" s="4">
        <f>C71+I71-L71-O71-U71-X71-R71</f>
        <v>8040000</v>
      </c>
      <c r="AB71" s="7">
        <v>45467</v>
      </c>
    </row>
    <row r="72" spans="1:28" ht="15.75" hidden="1" x14ac:dyDescent="0.25">
      <c r="A72" s="29">
        <v>45363</v>
      </c>
      <c r="B72" s="72" t="s">
        <v>122</v>
      </c>
      <c r="C72" s="25">
        <v>4500000</v>
      </c>
      <c r="D72" s="25" t="s">
        <v>46</v>
      </c>
      <c r="E72" s="25" t="s">
        <v>117</v>
      </c>
      <c r="F72" s="25">
        <v>10</v>
      </c>
      <c r="G72" s="25" t="s">
        <v>23</v>
      </c>
      <c r="H72" s="25"/>
      <c r="I72" s="11">
        <f t="shared" si="7"/>
        <v>0</v>
      </c>
      <c r="J72" s="32" t="s">
        <v>324</v>
      </c>
      <c r="K72" s="11"/>
      <c r="L72" s="4">
        <f t="shared" si="8"/>
        <v>4500000</v>
      </c>
      <c r="M72" s="4">
        <v>4500000</v>
      </c>
      <c r="N72" s="4"/>
      <c r="O72" s="4">
        <f t="shared" si="9"/>
        <v>0</v>
      </c>
      <c r="P72" s="4"/>
      <c r="Q72" s="4"/>
      <c r="R72" s="4">
        <f t="shared" si="10"/>
        <v>0</v>
      </c>
      <c r="S72" s="4"/>
      <c r="T72" s="4"/>
      <c r="U72" s="4">
        <f t="shared" si="11"/>
        <v>0</v>
      </c>
      <c r="V72" s="4"/>
      <c r="W72" s="4"/>
      <c r="X72" s="4">
        <f t="shared" si="12"/>
        <v>0</v>
      </c>
      <c r="Y72" s="4"/>
      <c r="Z72" s="4"/>
      <c r="AA72" s="4">
        <f>C72+I72-L72-O72-U72-X72-R72</f>
        <v>0</v>
      </c>
      <c r="AB72" s="7">
        <v>45471</v>
      </c>
    </row>
    <row r="73" spans="1:28" ht="15.75" hidden="1" x14ac:dyDescent="0.25">
      <c r="A73" s="29">
        <v>45363</v>
      </c>
      <c r="B73" s="72" t="s">
        <v>122</v>
      </c>
      <c r="C73" s="27">
        <v>3439800</v>
      </c>
      <c r="D73" s="25" t="s">
        <v>46</v>
      </c>
      <c r="E73" s="27" t="s">
        <v>81</v>
      </c>
      <c r="F73" s="27">
        <v>70.2</v>
      </c>
      <c r="G73" s="27" t="s">
        <v>39</v>
      </c>
      <c r="H73" s="27"/>
      <c r="I73" s="11">
        <f t="shared" si="7"/>
        <v>0</v>
      </c>
      <c r="J73" s="40" t="s">
        <v>24</v>
      </c>
      <c r="K73" s="11"/>
      <c r="L73" s="4">
        <f t="shared" si="8"/>
        <v>183000</v>
      </c>
      <c r="M73" s="4">
        <v>183000</v>
      </c>
      <c r="N73" s="4"/>
      <c r="O73" s="4">
        <f t="shared" si="9"/>
        <v>0</v>
      </c>
      <c r="P73" s="4"/>
      <c r="Q73" s="4"/>
      <c r="R73" s="4">
        <f t="shared" si="10"/>
        <v>0</v>
      </c>
      <c r="S73" s="4"/>
      <c r="T73" s="4"/>
      <c r="U73" s="4">
        <f t="shared" si="11"/>
        <v>0</v>
      </c>
      <c r="V73" s="4"/>
      <c r="W73" s="4"/>
      <c r="X73" s="4">
        <f t="shared" si="12"/>
        <v>0</v>
      </c>
      <c r="Y73" s="4"/>
      <c r="Z73" s="4"/>
      <c r="AA73" s="4">
        <f>C73+I73-L73-O73-U73-X73-R73</f>
        <v>3256800</v>
      </c>
      <c r="AB73" s="7">
        <v>45471</v>
      </c>
    </row>
    <row r="74" spans="1:28" ht="15.75" hidden="1" x14ac:dyDescent="0.25">
      <c r="A74" s="29">
        <v>45363</v>
      </c>
      <c r="B74" s="72" t="s">
        <v>122</v>
      </c>
      <c r="C74" s="27">
        <v>5120000</v>
      </c>
      <c r="D74" s="25" t="s">
        <v>46</v>
      </c>
      <c r="E74" s="27" t="s">
        <v>157</v>
      </c>
      <c r="F74" s="27">
        <v>16</v>
      </c>
      <c r="G74" s="27" t="s">
        <v>48</v>
      </c>
      <c r="H74" s="27"/>
      <c r="I74" s="11">
        <f t="shared" si="7"/>
        <v>0</v>
      </c>
      <c r="J74" s="28" t="s">
        <v>28</v>
      </c>
      <c r="K74" s="11"/>
      <c r="L74" s="4">
        <f t="shared" si="8"/>
        <v>0</v>
      </c>
      <c r="M74" s="4"/>
      <c r="N74" s="4"/>
      <c r="O74" s="4">
        <f t="shared" si="9"/>
        <v>0</v>
      </c>
      <c r="P74" s="4"/>
      <c r="Q74" s="4"/>
      <c r="R74" s="4">
        <f t="shared" si="10"/>
        <v>0</v>
      </c>
      <c r="S74" s="4"/>
      <c r="T74" s="4"/>
      <c r="U74" s="4">
        <f t="shared" si="11"/>
        <v>0</v>
      </c>
      <c r="V74" s="4"/>
      <c r="W74" s="4"/>
      <c r="X74" s="4">
        <f t="shared" si="12"/>
        <v>0</v>
      </c>
      <c r="Y74" s="4"/>
      <c r="Z74" s="4"/>
      <c r="AA74" s="4">
        <f>C74+I74-L74-O74-U74-X74-R74</f>
        <v>5120000</v>
      </c>
      <c r="AB74" s="7"/>
    </row>
    <row r="75" spans="1:28" ht="15.75" hidden="1" x14ac:dyDescent="0.25">
      <c r="A75" s="29">
        <v>45363</v>
      </c>
      <c r="B75" s="72" t="s">
        <v>122</v>
      </c>
      <c r="C75" s="25">
        <v>1800000</v>
      </c>
      <c r="D75" s="25" t="s">
        <v>46</v>
      </c>
      <c r="E75" s="25" t="s">
        <v>130</v>
      </c>
      <c r="F75" s="25">
        <v>40</v>
      </c>
      <c r="G75" s="27" t="s">
        <v>77</v>
      </c>
      <c r="H75" s="25"/>
      <c r="I75" s="11">
        <f t="shared" si="7"/>
        <v>0</v>
      </c>
      <c r="J75" s="26" t="s">
        <v>28</v>
      </c>
      <c r="K75" s="11"/>
      <c r="L75" s="4">
        <f t="shared" si="8"/>
        <v>0</v>
      </c>
      <c r="M75" s="4"/>
      <c r="N75" s="4"/>
      <c r="O75" s="4">
        <f t="shared" si="9"/>
        <v>0</v>
      </c>
      <c r="P75" s="4"/>
      <c r="Q75" s="4"/>
      <c r="R75" s="4">
        <f t="shared" si="10"/>
        <v>0</v>
      </c>
      <c r="S75" s="4"/>
      <c r="T75" s="4"/>
      <c r="U75" s="4">
        <f t="shared" si="11"/>
        <v>0</v>
      </c>
      <c r="V75" s="4"/>
      <c r="W75" s="4"/>
      <c r="X75" s="4">
        <f t="shared" si="12"/>
        <v>0</v>
      </c>
      <c r="Y75" s="4"/>
      <c r="Z75" s="4"/>
      <c r="AA75" s="4">
        <f>C75+I75-L75-O75-U75-X75-R75</f>
        <v>1800000</v>
      </c>
      <c r="AB75" s="7"/>
    </row>
    <row r="76" spans="1:28" ht="15.75" hidden="1" x14ac:dyDescent="0.25">
      <c r="A76" s="24">
        <v>45363</v>
      </c>
      <c r="B76" s="72" t="s">
        <v>203</v>
      </c>
      <c r="C76" s="25">
        <v>2000000</v>
      </c>
      <c r="D76" s="25" t="s">
        <v>46</v>
      </c>
      <c r="E76" s="25" t="s">
        <v>58</v>
      </c>
      <c r="F76" s="25">
        <v>1000</v>
      </c>
      <c r="G76" s="25" t="s">
        <v>34</v>
      </c>
      <c r="H76" s="25"/>
      <c r="I76" s="11">
        <f t="shared" si="7"/>
        <v>0</v>
      </c>
      <c r="J76" s="17" t="s">
        <v>324</v>
      </c>
      <c r="K76" s="11"/>
      <c r="L76" s="4">
        <f t="shared" si="8"/>
        <v>2000000</v>
      </c>
      <c r="M76" s="4">
        <v>672000</v>
      </c>
      <c r="N76" s="4">
        <v>1328000</v>
      </c>
      <c r="O76" s="4">
        <f t="shared" si="9"/>
        <v>0</v>
      </c>
      <c r="P76" s="4"/>
      <c r="Q76" s="4"/>
      <c r="R76" s="4">
        <f t="shared" si="10"/>
        <v>0</v>
      </c>
      <c r="S76" s="4"/>
      <c r="T76" s="4"/>
      <c r="U76" s="4">
        <f t="shared" si="11"/>
        <v>0</v>
      </c>
      <c r="V76" s="4"/>
      <c r="W76" s="4"/>
      <c r="X76" s="4">
        <f t="shared" si="12"/>
        <v>0</v>
      </c>
      <c r="Y76" s="4"/>
      <c r="Z76" s="4"/>
      <c r="AA76" s="4">
        <f>C76+I76-L76-O76-U76-X76-R76</f>
        <v>0</v>
      </c>
      <c r="AB76" s="7">
        <v>45449</v>
      </c>
    </row>
    <row r="77" spans="1:28" ht="15.75" hidden="1" x14ac:dyDescent="0.25">
      <c r="A77" s="29">
        <v>45364</v>
      </c>
      <c r="B77" s="73" t="s">
        <v>207</v>
      </c>
      <c r="C77" s="25">
        <v>1800000</v>
      </c>
      <c r="D77" s="27" t="s">
        <v>46</v>
      </c>
      <c r="E77" s="25" t="s">
        <v>64</v>
      </c>
      <c r="F77" s="76">
        <v>40</v>
      </c>
      <c r="G77" s="27" t="s">
        <v>39</v>
      </c>
      <c r="H77" s="25"/>
      <c r="I77" s="11">
        <f t="shared" si="7"/>
        <v>0</v>
      </c>
      <c r="J77" s="26" t="s">
        <v>28</v>
      </c>
      <c r="K77" s="11" t="s">
        <v>1474</v>
      </c>
      <c r="L77" s="4">
        <f t="shared" si="8"/>
        <v>0</v>
      </c>
      <c r="M77" s="4"/>
      <c r="N77" s="4"/>
      <c r="O77" s="4">
        <f t="shared" si="9"/>
        <v>0</v>
      </c>
      <c r="P77" s="4"/>
      <c r="Q77" s="4"/>
      <c r="R77" s="4">
        <f t="shared" si="10"/>
        <v>0</v>
      </c>
      <c r="S77" s="4"/>
      <c r="T77" s="4"/>
      <c r="U77" s="4">
        <f t="shared" si="11"/>
        <v>0</v>
      </c>
      <c r="V77" s="4"/>
      <c r="W77" s="4"/>
      <c r="X77" s="4">
        <f t="shared" si="12"/>
        <v>0</v>
      </c>
      <c r="Y77" s="4"/>
      <c r="Z77" s="4"/>
      <c r="AA77" s="4">
        <f>C77+I77-L77-O77-U77-X77-R77</f>
        <v>1800000</v>
      </c>
      <c r="AB77" s="7"/>
    </row>
    <row r="78" spans="1:28" ht="15.75" hidden="1" x14ac:dyDescent="0.25">
      <c r="A78" s="29">
        <v>45364</v>
      </c>
      <c r="B78" s="73" t="s">
        <v>207</v>
      </c>
      <c r="C78" s="25">
        <v>900000</v>
      </c>
      <c r="D78" s="27" t="s">
        <v>46</v>
      </c>
      <c r="E78" s="25" t="s">
        <v>150</v>
      </c>
      <c r="F78" s="76">
        <v>20</v>
      </c>
      <c r="G78" s="25" t="s">
        <v>77</v>
      </c>
      <c r="H78" s="25"/>
      <c r="I78" s="11">
        <f t="shared" si="7"/>
        <v>0</v>
      </c>
      <c r="J78" s="26" t="s">
        <v>28</v>
      </c>
      <c r="K78" s="11" t="s">
        <v>1474</v>
      </c>
      <c r="L78" s="4">
        <f t="shared" si="8"/>
        <v>0</v>
      </c>
      <c r="M78" s="4"/>
      <c r="N78" s="4"/>
      <c r="O78" s="4">
        <f t="shared" si="9"/>
        <v>0</v>
      </c>
      <c r="P78" s="4"/>
      <c r="Q78" s="4"/>
      <c r="R78" s="4">
        <f t="shared" si="10"/>
        <v>0</v>
      </c>
      <c r="S78" s="4"/>
      <c r="T78" s="4"/>
      <c r="U78" s="4">
        <f t="shared" si="11"/>
        <v>0</v>
      </c>
      <c r="V78" s="4"/>
      <c r="W78" s="4"/>
      <c r="X78" s="4">
        <f t="shared" si="12"/>
        <v>0</v>
      </c>
      <c r="Y78" s="4"/>
      <c r="Z78" s="4"/>
      <c r="AA78" s="4">
        <f>C78+I78-L78-O78-U78-X78-R78</f>
        <v>900000</v>
      </c>
      <c r="AB78" s="7"/>
    </row>
    <row r="79" spans="1:28" ht="15.75" hidden="1" x14ac:dyDescent="0.25">
      <c r="A79" s="29">
        <v>45365</v>
      </c>
      <c r="B79" s="92" t="s">
        <v>203</v>
      </c>
      <c r="C79" s="27">
        <v>1090400</v>
      </c>
      <c r="D79" s="27" t="s">
        <v>52</v>
      </c>
      <c r="E79" s="27" t="s">
        <v>81</v>
      </c>
      <c r="F79" s="27">
        <v>23.2</v>
      </c>
      <c r="G79" s="27" t="s">
        <v>39</v>
      </c>
      <c r="H79" s="27"/>
      <c r="I79" s="11">
        <f t="shared" si="7"/>
        <v>0</v>
      </c>
      <c r="J79" s="17" t="s">
        <v>324</v>
      </c>
      <c r="K79" s="11"/>
      <c r="L79" s="4">
        <f t="shared" si="8"/>
        <v>1090400</v>
      </c>
      <c r="M79" s="4"/>
      <c r="N79" s="4">
        <v>1090400</v>
      </c>
      <c r="O79" s="4">
        <f t="shared" si="9"/>
        <v>0</v>
      </c>
      <c r="P79" s="4"/>
      <c r="Q79" s="4"/>
      <c r="R79" s="4">
        <f t="shared" si="10"/>
        <v>0</v>
      </c>
      <c r="S79" s="4"/>
      <c r="T79" s="4"/>
      <c r="U79" s="4">
        <f t="shared" si="11"/>
        <v>0</v>
      </c>
      <c r="V79" s="4"/>
      <c r="W79" s="4"/>
      <c r="X79" s="4">
        <f t="shared" si="12"/>
        <v>0</v>
      </c>
      <c r="Y79" s="4"/>
      <c r="Z79" s="4"/>
      <c r="AA79" s="4">
        <f>C79+I79-L79-O79-U79-X79-R79</f>
        <v>0</v>
      </c>
      <c r="AB79" s="7">
        <v>45456</v>
      </c>
    </row>
    <row r="80" spans="1:28" ht="15.75" hidden="1" x14ac:dyDescent="0.25">
      <c r="A80" s="29">
        <v>45369</v>
      </c>
      <c r="B80" s="72" t="s">
        <v>203</v>
      </c>
      <c r="C80" s="25">
        <v>460000</v>
      </c>
      <c r="D80" s="27" t="s">
        <v>46</v>
      </c>
      <c r="E80" s="25" t="s">
        <v>363</v>
      </c>
      <c r="F80" s="25">
        <v>2</v>
      </c>
      <c r="G80" s="25" t="s">
        <v>48</v>
      </c>
      <c r="H80" s="25"/>
      <c r="I80" s="11">
        <f t="shared" si="7"/>
        <v>0</v>
      </c>
      <c r="J80" s="17" t="s">
        <v>324</v>
      </c>
      <c r="K80" s="11"/>
      <c r="L80" s="4">
        <f t="shared" si="8"/>
        <v>460000</v>
      </c>
      <c r="M80" s="4">
        <v>20000</v>
      </c>
      <c r="N80" s="4">
        <v>440000</v>
      </c>
      <c r="O80" s="4">
        <f t="shared" si="9"/>
        <v>0</v>
      </c>
      <c r="P80" s="4"/>
      <c r="Q80" s="4"/>
      <c r="R80" s="4">
        <f t="shared" si="10"/>
        <v>0</v>
      </c>
      <c r="S80" s="4"/>
      <c r="T80" s="4"/>
      <c r="U80" s="4">
        <f t="shared" si="11"/>
        <v>0</v>
      </c>
      <c r="V80" s="4"/>
      <c r="W80" s="4"/>
      <c r="X80" s="4">
        <f t="shared" si="12"/>
        <v>0</v>
      </c>
      <c r="Y80" s="4"/>
      <c r="Z80" s="4"/>
      <c r="AA80" s="4">
        <f>C80+I80-L80-O80-U80-X80-R80</f>
        <v>0</v>
      </c>
      <c r="AB80" s="7">
        <v>45471</v>
      </c>
    </row>
    <row r="81" spans="1:28" ht="15.75" hidden="1" x14ac:dyDescent="0.25">
      <c r="A81" s="29">
        <v>45369</v>
      </c>
      <c r="B81" s="72" t="s">
        <v>122</v>
      </c>
      <c r="C81" s="25">
        <v>1740000</v>
      </c>
      <c r="D81" s="25" t="s">
        <v>46</v>
      </c>
      <c r="E81" s="25" t="s">
        <v>400</v>
      </c>
      <c r="F81" s="25">
        <v>20</v>
      </c>
      <c r="G81" s="25" t="s">
        <v>39</v>
      </c>
      <c r="H81" s="25"/>
      <c r="I81" s="11">
        <f t="shared" si="7"/>
        <v>0</v>
      </c>
      <c r="J81" s="26" t="s">
        <v>28</v>
      </c>
      <c r="K81" s="11"/>
      <c r="L81" s="4">
        <f t="shared" si="8"/>
        <v>0</v>
      </c>
      <c r="M81" s="4"/>
      <c r="N81" s="4"/>
      <c r="O81" s="4">
        <f t="shared" si="9"/>
        <v>0</v>
      </c>
      <c r="P81" s="4"/>
      <c r="Q81" s="4"/>
      <c r="R81" s="4">
        <f t="shared" si="10"/>
        <v>0</v>
      </c>
      <c r="S81" s="4"/>
      <c r="T81" s="4"/>
      <c r="U81" s="4">
        <f t="shared" si="11"/>
        <v>0</v>
      </c>
      <c r="V81" s="4"/>
      <c r="W81" s="4"/>
      <c r="X81" s="4">
        <f t="shared" si="12"/>
        <v>0</v>
      </c>
      <c r="Y81" s="4"/>
      <c r="Z81" s="4"/>
      <c r="AA81" s="4">
        <f>C81+I81-L81-O81-U81-X81-R81</f>
        <v>1740000</v>
      </c>
      <c r="AB81" s="7"/>
    </row>
    <row r="82" spans="1:28" ht="15.75" hidden="1" x14ac:dyDescent="0.25">
      <c r="A82" s="29">
        <v>45369</v>
      </c>
      <c r="B82" s="72" t="s">
        <v>122</v>
      </c>
      <c r="C82" s="25">
        <v>1740000</v>
      </c>
      <c r="D82" s="25" t="s">
        <v>46</v>
      </c>
      <c r="E82" s="25" t="s">
        <v>217</v>
      </c>
      <c r="F82" s="25">
        <v>20</v>
      </c>
      <c r="G82" s="27" t="s">
        <v>39</v>
      </c>
      <c r="H82" s="25"/>
      <c r="I82" s="11">
        <f t="shared" si="7"/>
        <v>0</v>
      </c>
      <c r="J82" s="26" t="s">
        <v>28</v>
      </c>
      <c r="K82" s="11"/>
      <c r="L82" s="4">
        <f t="shared" si="8"/>
        <v>0</v>
      </c>
      <c r="M82" s="4"/>
      <c r="N82" s="4"/>
      <c r="O82" s="4">
        <f t="shared" si="9"/>
        <v>0</v>
      </c>
      <c r="P82" s="4"/>
      <c r="Q82" s="4"/>
      <c r="R82" s="4">
        <f t="shared" si="10"/>
        <v>0</v>
      </c>
      <c r="S82" s="4"/>
      <c r="T82" s="4"/>
      <c r="U82" s="4">
        <f t="shared" si="11"/>
        <v>0</v>
      </c>
      <c r="V82" s="4"/>
      <c r="W82" s="4"/>
      <c r="X82" s="4">
        <f t="shared" si="12"/>
        <v>0</v>
      </c>
      <c r="Y82" s="4"/>
      <c r="Z82" s="4"/>
      <c r="AA82" s="4">
        <f>C82+I82-L82-O82-U82-X82-R82</f>
        <v>1740000</v>
      </c>
      <c r="AB82" s="7"/>
    </row>
    <row r="83" spans="1:28" ht="15.75" hidden="1" x14ac:dyDescent="0.25">
      <c r="A83" s="29">
        <v>45369</v>
      </c>
      <c r="B83" s="72" t="s">
        <v>122</v>
      </c>
      <c r="C83" s="27">
        <v>1210300</v>
      </c>
      <c r="D83" s="25" t="s">
        <v>46</v>
      </c>
      <c r="E83" s="27" t="s">
        <v>120</v>
      </c>
      <c r="F83" s="27">
        <v>24.7</v>
      </c>
      <c r="G83" s="27" t="s">
        <v>39</v>
      </c>
      <c r="H83" s="27"/>
      <c r="I83" s="11">
        <f t="shared" si="7"/>
        <v>0</v>
      </c>
      <c r="J83" s="28" t="s">
        <v>28</v>
      </c>
      <c r="K83" s="11"/>
      <c r="L83" s="4">
        <f t="shared" si="8"/>
        <v>0</v>
      </c>
      <c r="M83" s="4"/>
      <c r="N83" s="4"/>
      <c r="O83" s="4">
        <f t="shared" si="9"/>
        <v>0</v>
      </c>
      <c r="P83" s="4"/>
      <c r="Q83" s="4"/>
      <c r="R83" s="4">
        <f t="shared" si="10"/>
        <v>0</v>
      </c>
      <c r="S83" s="4"/>
      <c r="T83" s="4"/>
      <c r="U83" s="4">
        <f t="shared" si="11"/>
        <v>0</v>
      </c>
      <c r="V83" s="4"/>
      <c r="W83" s="4"/>
      <c r="X83" s="4">
        <f t="shared" si="12"/>
        <v>0</v>
      </c>
      <c r="Y83" s="4"/>
      <c r="Z83" s="4"/>
      <c r="AA83" s="4">
        <f>C83+I83-L83-O83-U83-X83-R83</f>
        <v>1210300</v>
      </c>
      <c r="AB83" s="7"/>
    </row>
    <row r="84" spans="1:28" ht="15.75" hidden="1" x14ac:dyDescent="0.25">
      <c r="A84" s="24">
        <v>45369</v>
      </c>
      <c r="B84" s="72" t="s">
        <v>122</v>
      </c>
      <c r="C84" s="25">
        <v>4699100</v>
      </c>
      <c r="D84" s="25" t="s">
        <v>46</v>
      </c>
      <c r="E84" s="25" t="s">
        <v>81</v>
      </c>
      <c r="F84" s="25">
        <v>95.9</v>
      </c>
      <c r="G84" s="25" t="s">
        <v>39</v>
      </c>
      <c r="H84" s="25"/>
      <c r="I84" s="11">
        <f t="shared" si="7"/>
        <v>0</v>
      </c>
      <c r="J84" s="26" t="s">
        <v>28</v>
      </c>
      <c r="K84" s="11"/>
      <c r="L84" s="4">
        <f t="shared" si="8"/>
        <v>0</v>
      </c>
      <c r="M84" s="4"/>
      <c r="N84" s="4"/>
      <c r="O84" s="4">
        <f t="shared" si="9"/>
        <v>0</v>
      </c>
      <c r="P84" s="4"/>
      <c r="Q84" s="4"/>
      <c r="R84" s="4">
        <f t="shared" si="10"/>
        <v>0</v>
      </c>
      <c r="S84" s="4"/>
      <c r="T84" s="4"/>
      <c r="U84" s="4">
        <f t="shared" si="11"/>
        <v>0</v>
      </c>
      <c r="V84" s="4"/>
      <c r="W84" s="4"/>
      <c r="X84" s="4">
        <f t="shared" si="12"/>
        <v>0</v>
      </c>
      <c r="Y84" s="4"/>
      <c r="Z84" s="4"/>
      <c r="AA84" s="4">
        <f>C84+I84-L84-O84-U84-X84-R84</f>
        <v>4699100</v>
      </c>
      <c r="AB84" s="7"/>
    </row>
    <row r="85" spans="1:28" ht="15.75" hidden="1" x14ac:dyDescent="0.25">
      <c r="A85" s="29">
        <v>45369</v>
      </c>
      <c r="B85" s="72" t="s">
        <v>122</v>
      </c>
      <c r="C85" s="25">
        <v>900000</v>
      </c>
      <c r="D85" s="25" t="s">
        <v>46</v>
      </c>
      <c r="E85" s="25" t="s">
        <v>150</v>
      </c>
      <c r="F85" s="25">
        <v>20</v>
      </c>
      <c r="G85" s="27" t="s">
        <v>77</v>
      </c>
      <c r="H85" s="25"/>
      <c r="I85" s="11">
        <f t="shared" si="7"/>
        <v>0</v>
      </c>
      <c r="J85" s="26" t="s">
        <v>28</v>
      </c>
      <c r="K85" s="11"/>
      <c r="L85" s="4">
        <f t="shared" si="8"/>
        <v>0</v>
      </c>
      <c r="M85" s="4"/>
      <c r="N85" s="4"/>
      <c r="O85" s="4">
        <f t="shared" si="9"/>
        <v>0</v>
      </c>
      <c r="P85" s="4"/>
      <c r="Q85" s="4"/>
      <c r="R85" s="4">
        <f t="shared" si="10"/>
        <v>0</v>
      </c>
      <c r="S85" s="4"/>
      <c r="T85" s="4"/>
      <c r="U85" s="4">
        <f t="shared" si="11"/>
        <v>0</v>
      </c>
      <c r="V85" s="4"/>
      <c r="W85" s="4"/>
      <c r="X85" s="4">
        <f t="shared" si="12"/>
        <v>0</v>
      </c>
      <c r="Y85" s="4"/>
      <c r="Z85" s="4"/>
      <c r="AA85" s="4">
        <f>C85+I85-L85-O85-U85-X85-R85</f>
        <v>900000</v>
      </c>
      <c r="AB85" s="7"/>
    </row>
    <row r="86" spans="1:28" ht="15.75" hidden="1" x14ac:dyDescent="0.25">
      <c r="A86" s="29">
        <v>45371</v>
      </c>
      <c r="B86" s="72" t="s">
        <v>203</v>
      </c>
      <c r="C86" s="25">
        <v>1141700</v>
      </c>
      <c r="D86" s="27" t="s">
        <v>46</v>
      </c>
      <c r="E86" s="25" t="s">
        <v>81</v>
      </c>
      <c r="F86" s="25">
        <v>23.3</v>
      </c>
      <c r="G86" s="25" t="s">
        <v>39</v>
      </c>
      <c r="H86" s="25"/>
      <c r="I86" s="11">
        <f t="shared" si="7"/>
        <v>0</v>
      </c>
      <c r="J86" s="31" t="s">
        <v>324</v>
      </c>
      <c r="K86" s="11"/>
      <c r="L86" s="4">
        <f t="shared" si="8"/>
        <v>1141700</v>
      </c>
      <c r="M86" s="4"/>
      <c r="N86" s="4">
        <v>1141700</v>
      </c>
      <c r="O86" s="4">
        <f t="shared" si="9"/>
        <v>0</v>
      </c>
      <c r="P86" s="4"/>
      <c r="Q86" s="4"/>
      <c r="R86" s="4">
        <f t="shared" si="10"/>
        <v>0</v>
      </c>
      <c r="S86" s="4"/>
      <c r="T86" s="4"/>
      <c r="U86" s="4">
        <f t="shared" si="11"/>
        <v>0</v>
      </c>
      <c r="V86" s="4"/>
      <c r="W86" s="4"/>
      <c r="X86" s="4">
        <f t="shared" si="12"/>
        <v>0</v>
      </c>
      <c r="Y86" s="4"/>
      <c r="Z86" s="4"/>
      <c r="AA86" s="4">
        <f>C86+I86-L86-O86-U86-X86-R86</f>
        <v>0</v>
      </c>
      <c r="AB86" s="7">
        <v>45456</v>
      </c>
    </row>
    <row r="87" spans="1:28" ht="15.75" x14ac:dyDescent="0.25">
      <c r="A87" s="29">
        <v>45378</v>
      </c>
      <c r="B87" s="73" t="s">
        <v>205</v>
      </c>
      <c r="C87" s="25">
        <v>4500000</v>
      </c>
      <c r="D87" s="27" t="s">
        <v>46</v>
      </c>
      <c r="E87" s="25" t="s">
        <v>69</v>
      </c>
      <c r="F87" s="25">
        <v>25</v>
      </c>
      <c r="G87" s="25" t="s">
        <v>39</v>
      </c>
      <c r="H87" s="25"/>
      <c r="I87" s="11">
        <f t="shared" si="7"/>
        <v>0</v>
      </c>
      <c r="J87" s="26" t="s">
        <v>28</v>
      </c>
      <c r="K87" s="11" t="s">
        <v>1458</v>
      </c>
      <c r="L87" s="4">
        <f t="shared" si="8"/>
        <v>0</v>
      </c>
      <c r="M87" s="4"/>
      <c r="N87" s="4"/>
      <c r="O87" s="4">
        <f t="shared" si="9"/>
        <v>0</v>
      </c>
      <c r="P87" s="4"/>
      <c r="Q87" s="4"/>
      <c r="R87" s="4">
        <f t="shared" si="10"/>
        <v>0</v>
      </c>
      <c r="S87" s="4"/>
      <c r="T87" s="4"/>
      <c r="U87" s="4">
        <f t="shared" si="11"/>
        <v>0</v>
      </c>
      <c r="V87" s="4"/>
      <c r="W87" s="4"/>
      <c r="X87" s="4">
        <f t="shared" si="12"/>
        <v>0</v>
      </c>
      <c r="Y87" s="4"/>
      <c r="Z87" s="4"/>
      <c r="AA87" s="4">
        <f>C87+I87-L87-O87-U87-X87-R87</f>
        <v>4500000</v>
      </c>
      <c r="AB87" s="7"/>
    </row>
    <row r="88" spans="1:28" ht="15.75" hidden="1" x14ac:dyDescent="0.25">
      <c r="A88" s="29">
        <v>45379</v>
      </c>
      <c r="B88" s="73" t="s">
        <v>122</v>
      </c>
      <c r="C88" s="25">
        <v>6250000</v>
      </c>
      <c r="D88" s="27" t="s">
        <v>46</v>
      </c>
      <c r="E88" s="25" t="s">
        <v>128</v>
      </c>
      <c r="F88" s="25">
        <v>50</v>
      </c>
      <c r="G88" s="25" t="s">
        <v>39</v>
      </c>
      <c r="H88" s="25"/>
      <c r="I88" s="11">
        <f t="shared" si="7"/>
        <v>0</v>
      </c>
      <c r="J88" s="26" t="s">
        <v>28</v>
      </c>
      <c r="K88" s="11"/>
      <c r="L88" s="4">
        <f t="shared" si="8"/>
        <v>0</v>
      </c>
      <c r="M88" s="4"/>
      <c r="N88" s="4"/>
      <c r="O88" s="4">
        <f t="shared" si="9"/>
        <v>0</v>
      </c>
      <c r="P88" s="4"/>
      <c r="Q88" s="4"/>
      <c r="R88" s="4">
        <f t="shared" si="10"/>
        <v>0</v>
      </c>
      <c r="S88" s="4"/>
      <c r="T88" s="4"/>
      <c r="U88" s="4">
        <f t="shared" si="11"/>
        <v>0</v>
      </c>
      <c r="V88" s="4"/>
      <c r="W88" s="4"/>
      <c r="X88" s="4">
        <f t="shared" si="12"/>
        <v>0</v>
      </c>
      <c r="Y88" s="4"/>
      <c r="Z88" s="4"/>
      <c r="AA88" s="4">
        <f>C88+I88-L88-O88-U88-X88-R88</f>
        <v>6250000</v>
      </c>
      <c r="AB88" s="7"/>
    </row>
    <row r="89" spans="1:28" ht="15.75" hidden="1" x14ac:dyDescent="0.25">
      <c r="A89" s="24">
        <v>45379</v>
      </c>
      <c r="B89" s="99" t="s">
        <v>116</v>
      </c>
      <c r="C89" s="25">
        <v>2481000</v>
      </c>
      <c r="D89" s="25" t="s">
        <v>46</v>
      </c>
      <c r="E89" s="25" t="s">
        <v>108</v>
      </c>
      <c r="F89" s="25">
        <v>3000</v>
      </c>
      <c r="G89" s="25" t="s">
        <v>34</v>
      </c>
      <c r="H89" s="25"/>
      <c r="I89" s="11">
        <f t="shared" si="7"/>
        <v>0</v>
      </c>
      <c r="J89" s="31" t="s">
        <v>312</v>
      </c>
      <c r="K89" s="11"/>
      <c r="L89" s="4">
        <f t="shared" si="8"/>
        <v>0</v>
      </c>
      <c r="M89" s="4"/>
      <c r="N89" s="4"/>
      <c r="O89" s="4">
        <f t="shared" si="9"/>
        <v>2481000</v>
      </c>
      <c r="P89" s="4">
        <v>2481000</v>
      </c>
      <c r="Q89" s="4"/>
      <c r="R89" s="4">
        <f t="shared" si="10"/>
        <v>0</v>
      </c>
      <c r="S89" s="4"/>
      <c r="T89" s="4"/>
      <c r="U89" s="4">
        <f t="shared" si="11"/>
        <v>0</v>
      </c>
      <c r="V89" s="4"/>
      <c r="W89" s="4"/>
      <c r="X89" s="4">
        <f t="shared" si="12"/>
        <v>0</v>
      </c>
      <c r="Y89" s="4"/>
      <c r="Z89" s="4"/>
      <c r="AA89" s="4">
        <f>C89+I89-L89-O89-U89-X89-R89</f>
        <v>0</v>
      </c>
      <c r="AB89" s="7">
        <v>45450</v>
      </c>
    </row>
    <row r="90" spans="1:28" ht="15.75" hidden="1" x14ac:dyDescent="0.25">
      <c r="A90" s="29">
        <v>45380</v>
      </c>
      <c r="B90" s="72" t="s">
        <v>122</v>
      </c>
      <c r="C90" s="25">
        <v>25063500</v>
      </c>
      <c r="D90" s="25" t="s">
        <v>46</v>
      </c>
      <c r="E90" s="25" t="s">
        <v>1126</v>
      </c>
      <c r="F90" s="25">
        <v>1617</v>
      </c>
      <c r="G90" s="25" t="s">
        <v>39</v>
      </c>
      <c r="H90" s="25"/>
      <c r="I90" s="11">
        <f t="shared" si="7"/>
        <v>0</v>
      </c>
      <c r="J90" s="26" t="s">
        <v>28</v>
      </c>
      <c r="K90" s="11"/>
      <c r="L90" s="4">
        <f t="shared" si="8"/>
        <v>0</v>
      </c>
      <c r="M90" s="4"/>
      <c r="N90" s="4"/>
      <c r="O90" s="4">
        <f t="shared" si="9"/>
        <v>0</v>
      </c>
      <c r="P90" s="4"/>
      <c r="Q90" s="4"/>
      <c r="R90" s="4">
        <f t="shared" si="10"/>
        <v>0</v>
      </c>
      <c r="S90" s="4"/>
      <c r="T90" s="4"/>
      <c r="U90" s="4">
        <f t="shared" si="11"/>
        <v>0</v>
      </c>
      <c r="V90" s="4"/>
      <c r="W90" s="4"/>
      <c r="X90" s="4">
        <f t="shared" si="12"/>
        <v>0</v>
      </c>
      <c r="Y90" s="4"/>
      <c r="Z90" s="4"/>
      <c r="AA90" s="4">
        <f>C90+I90-L90-O90-U90-X90-R90</f>
        <v>25063500</v>
      </c>
      <c r="AB90" s="7"/>
    </row>
    <row r="91" spans="1:28" ht="15.75" hidden="1" x14ac:dyDescent="0.25">
      <c r="A91" s="29">
        <v>45380</v>
      </c>
      <c r="B91" s="73" t="s">
        <v>122</v>
      </c>
      <c r="C91" s="25">
        <v>9765000</v>
      </c>
      <c r="D91" s="27" t="s">
        <v>46</v>
      </c>
      <c r="E91" s="25" t="s">
        <v>767</v>
      </c>
      <c r="F91" s="25">
        <v>3000</v>
      </c>
      <c r="G91" s="27" t="s">
        <v>34</v>
      </c>
      <c r="H91" s="25"/>
      <c r="I91" s="11">
        <f t="shared" si="7"/>
        <v>0</v>
      </c>
      <c r="J91" s="26" t="s">
        <v>28</v>
      </c>
      <c r="K91" s="11"/>
      <c r="L91" s="4">
        <f t="shared" si="8"/>
        <v>0</v>
      </c>
      <c r="M91" s="4"/>
      <c r="N91" s="4"/>
      <c r="O91" s="4">
        <f t="shared" si="9"/>
        <v>0</v>
      </c>
      <c r="P91" s="4"/>
      <c r="Q91" s="4"/>
      <c r="R91" s="4">
        <f t="shared" si="10"/>
        <v>0</v>
      </c>
      <c r="S91" s="4"/>
      <c r="T91" s="4"/>
      <c r="U91" s="4">
        <f t="shared" si="11"/>
        <v>0</v>
      </c>
      <c r="V91" s="4"/>
      <c r="W91" s="4"/>
      <c r="X91" s="4">
        <f t="shared" si="12"/>
        <v>0</v>
      </c>
      <c r="Y91" s="4"/>
      <c r="Z91" s="4"/>
      <c r="AA91" s="4">
        <f>C91+I91-L91-O91-U91-X91-R91</f>
        <v>9765000</v>
      </c>
      <c r="AB91" s="7"/>
    </row>
    <row r="92" spans="1:28" ht="15.75" hidden="1" x14ac:dyDescent="0.25">
      <c r="A92" s="29">
        <v>45380</v>
      </c>
      <c r="B92" s="73" t="s">
        <v>122</v>
      </c>
      <c r="C92" s="27">
        <v>2020000</v>
      </c>
      <c r="D92" s="27" t="s">
        <v>46</v>
      </c>
      <c r="E92" s="25" t="s">
        <v>395</v>
      </c>
      <c r="F92" s="25">
        <v>2000</v>
      </c>
      <c r="G92" s="27" t="s">
        <v>34</v>
      </c>
      <c r="H92" s="27"/>
      <c r="I92" s="11">
        <f t="shared" si="7"/>
        <v>0</v>
      </c>
      <c r="J92" s="28" t="s">
        <v>28</v>
      </c>
      <c r="K92" s="11"/>
      <c r="L92" s="4">
        <f t="shared" si="8"/>
        <v>0</v>
      </c>
      <c r="M92" s="4"/>
      <c r="N92" s="4"/>
      <c r="O92" s="4">
        <f t="shared" si="9"/>
        <v>0</v>
      </c>
      <c r="P92" s="4"/>
      <c r="Q92" s="4"/>
      <c r="R92" s="4">
        <f t="shared" si="10"/>
        <v>0</v>
      </c>
      <c r="S92" s="4"/>
      <c r="T92" s="4"/>
      <c r="U92" s="4">
        <f t="shared" si="11"/>
        <v>0</v>
      </c>
      <c r="V92" s="4"/>
      <c r="W92" s="4"/>
      <c r="X92" s="4">
        <f t="shared" si="12"/>
        <v>0</v>
      </c>
      <c r="Y92" s="4"/>
      <c r="Z92" s="4"/>
      <c r="AA92" s="4">
        <f>C92+I92-L92-O92-U92-X92-R92</f>
        <v>2020000</v>
      </c>
      <c r="AB92" s="7"/>
    </row>
    <row r="93" spans="1:28" ht="15.75" hidden="1" x14ac:dyDescent="0.25">
      <c r="A93" s="29">
        <v>45380</v>
      </c>
      <c r="B93" s="27" t="s">
        <v>122</v>
      </c>
      <c r="C93" s="25">
        <v>4360000</v>
      </c>
      <c r="D93" s="27" t="s">
        <v>46</v>
      </c>
      <c r="E93" s="27" t="s">
        <v>109</v>
      </c>
      <c r="F93" s="25">
        <v>4000</v>
      </c>
      <c r="G93" s="27" t="s">
        <v>34</v>
      </c>
      <c r="H93" s="25"/>
      <c r="I93" s="11">
        <f t="shared" si="7"/>
        <v>0</v>
      </c>
      <c r="J93" s="26" t="s">
        <v>28</v>
      </c>
      <c r="K93" s="11"/>
      <c r="L93" s="4">
        <f t="shared" si="8"/>
        <v>0</v>
      </c>
      <c r="M93" s="4"/>
      <c r="N93" s="4"/>
      <c r="O93" s="4">
        <f t="shared" si="9"/>
        <v>0</v>
      </c>
      <c r="P93" s="4"/>
      <c r="Q93" s="4"/>
      <c r="R93" s="4">
        <f t="shared" si="10"/>
        <v>0</v>
      </c>
      <c r="S93" s="4"/>
      <c r="T93" s="4"/>
      <c r="U93" s="4">
        <f t="shared" si="11"/>
        <v>0</v>
      </c>
      <c r="V93" s="4"/>
      <c r="W93" s="4"/>
      <c r="X93" s="4">
        <f t="shared" si="12"/>
        <v>0</v>
      </c>
      <c r="Y93" s="4"/>
      <c r="Z93" s="4"/>
      <c r="AA93" s="4">
        <f>C93+I93-L93-O93-U93-X93-R93</f>
        <v>4360000</v>
      </c>
      <c r="AB93" s="7"/>
    </row>
    <row r="94" spans="1:28" ht="15.75" hidden="1" x14ac:dyDescent="0.25">
      <c r="A94" s="29">
        <v>45380</v>
      </c>
      <c r="B94" s="27" t="s">
        <v>122</v>
      </c>
      <c r="C94" s="25">
        <v>27700000</v>
      </c>
      <c r="D94" s="27" t="s">
        <v>46</v>
      </c>
      <c r="E94" s="25" t="s">
        <v>95</v>
      </c>
      <c r="F94" s="25">
        <v>20000</v>
      </c>
      <c r="G94" s="27" t="s">
        <v>34</v>
      </c>
      <c r="H94" s="25"/>
      <c r="I94" s="11">
        <f t="shared" ref="I94:I104" si="13">F94*H94</f>
        <v>0</v>
      </c>
      <c r="J94" s="26" t="s">
        <v>28</v>
      </c>
      <c r="K94" s="11"/>
      <c r="L94" s="4">
        <f t="shared" si="8"/>
        <v>0</v>
      </c>
      <c r="M94" s="4"/>
      <c r="N94" s="4"/>
      <c r="O94" s="4">
        <f t="shared" si="9"/>
        <v>0</v>
      </c>
      <c r="P94" s="4"/>
      <c r="Q94" s="4"/>
      <c r="R94" s="4">
        <f t="shared" si="10"/>
        <v>0</v>
      </c>
      <c r="S94" s="4"/>
      <c r="T94" s="4"/>
      <c r="U94" s="4">
        <f t="shared" si="11"/>
        <v>0</v>
      </c>
      <c r="V94" s="4"/>
      <c r="W94" s="4"/>
      <c r="X94" s="4">
        <f t="shared" si="12"/>
        <v>0</v>
      </c>
      <c r="Y94" s="4"/>
      <c r="Z94" s="4"/>
      <c r="AA94" s="4">
        <f>C94+I94-L94-O94-U94-X94-R94</f>
        <v>27700000</v>
      </c>
      <c r="AB94" s="7"/>
    </row>
    <row r="95" spans="1:28" ht="15.75" hidden="1" x14ac:dyDescent="0.25">
      <c r="A95" s="29">
        <v>45381</v>
      </c>
      <c r="B95" s="25" t="s">
        <v>122</v>
      </c>
      <c r="C95" s="27">
        <v>28318500</v>
      </c>
      <c r="D95" s="27" t="s">
        <v>46</v>
      </c>
      <c r="E95" s="27" t="s">
        <v>1041</v>
      </c>
      <c r="F95" s="27">
        <v>1827</v>
      </c>
      <c r="G95" s="27" t="s">
        <v>39</v>
      </c>
      <c r="H95" s="25"/>
      <c r="I95" s="11">
        <f t="shared" si="13"/>
        <v>0</v>
      </c>
      <c r="J95" s="28" t="s">
        <v>28</v>
      </c>
      <c r="K95" s="11"/>
      <c r="L95" s="4">
        <f t="shared" si="8"/>
        <v>0</v>
      </c>
      <c r="M95" s="4"/>
      <c r="N95" s="4"/>
      <c r="O95" s="4">
        <f t="shared" si="9"/>
        <v>0</v>
      </c>
      <c r="P95" s="4"/>
      <c r="Q95" s="4"/>
      <c r="R95" s="4">
        <f t="shared" si="10"/>
        <v>0</v>
      </c>
      <c r="S95" s="4"/>
      <c r="T95" s="4"/>
      <c r="U95" s="4">
        <f t="shared" si="11"/>
        <v>0</v>
      </c>
      <c r="V95" s="4"/>
      <c r="W95" s="4"/>
      <c r="X95" s="4">
        <f t="shared" si="12"/>
        <v>0</v>
      </c>
      <c r="Y95" s="4"/>
      <c r="Z95" s="4"/>
      <c r="AA95" s="4">
        <f>C95+I95-L95-O95-U95-X95-R95</f>
        <v>28318500</v>
      </c>
      <c r="AB95" s="7"/>
    </row>
    <row r="96" spans="1:28" ht="15.75" hidden="1" x14ac:dyDescent="0.25">
      <c r="A96" s="29"/>
      <c r="B96" s="25" t="s">
        <v>744</v>
      </c>
      <c r="C96" s="25">
        <f>-1363500-182700+1380000</f>
        <v>-166200</v>
      </c>
      <c r="D96" s="25" t="s">
        <v>46</v>
      </c>
      <c r="E96" s="25" t="s">
        <v>139</v>
      </c>
      <c r="F96" s="25"/>
      <c r="G96" s="25" t="s">
        <v>34</v>
      </c>
      <c r="H96" s="25"/>
      <c r="I96" s="11">
        <f t="shared" si="13"/>
        <v>0</v>
      </c>
      <c r="J96" s="31" t="s">
        <v>49</v>
      </c>
      <c r="K96" s="11"/>
      <c r="L96" s="4">
        <f t="shared" si="8"/>
        <v>0</v>
      </c>
      <c r="M96" s="4"/>
      <c r="N96" s="4"/>
      <c r="O96" s="4">
        <f t="shared" si="9"/>
        <v>0</v>
      </c>
      <c r="P96" s="4"/>
      <c r="Q96" s="4"/>
      <c r="R96" s="4">
        <f t="shared" si="10"/>
        <v>0</v>
      </c>
      <c r="S96" s="4"/>
      <c r="T96" s="4"/>
      <c r="U96" s="4">
        <f t="shared" si="11"/>
        <v>0</v>
      </c>
      <c r="V96" s="4"/>
      <c r="W96" s="4"/>
      <c r="X96" s="4">
        <f t="shared" si="12"/>
        <v>0</v>
      </c>
      <c r="Y96" s="4"/>
      <c r="Z96" s="4"/>
      <c r="AA96" s="4">
        <f>C96+I96-L96-O96-U96-X96-R96</f>
        <v>-166200</v>
      </c>
      <c r="AB96" s="7"/>
    </row>
    <row r="97" spans="1:28" ht="15.75" hidden="1" x14ac:dyDescent="0.25">
      <c r="A97" s="24">
        <v>45383</v>
      </c>
      <c r="B97" s="72" t="s">
        <v>1142</v>
      </c>
      <c r="C97" s="25">
        <v>450000</v>
      </c>
      <c r="D97" s="25" t="s">
        <v>46</v>
      </c>
      <c r="E97" s="25" t="s">
        <v>56</v>
      </c>
      <c r="F97" s="25">
        <v>1</v>
      </c>
      <c r="G97" s="25" t="s">
        <v>23</v>
      </c>
      <c r="H97" s="25"/>
      <c r="I97" s="11">
        <f t="shared" si="13"/>
        <v>0</v>
      </c>
      <c r="J97" s="31" t="s">
        <v>324</v>
      </c>
      <c r="K97" s="11"/>
      <c r="L97" s="4">
        <f t="shared" si="8"/>
        <v>450000</v>
      </c>
      <c r="M97" s="4">
        <v>450000</v>
      </c>
      <c r="N97" s="4"/>
      <c r="O97" s="4">
        <f t="shared" si="9"/>
        <v>0</v>
      </c>
      <c r="P97" s="4"/>
      <c r="Q97" s="4"/>
      <c r="R97" s="4">
        <f t="shared" si="10"/>
        <v>0</v>
      </c>
      <c r="S97" s="4"/>
      <c r="T97" s="4"/>
      <c r="U97" s="4">
        <f t="shared" si="11"/>
        <v>0</v>
      </c>
      <c r="V97" s="4"/>
      <c r="W97" s="4"/>
      <c r="X97" s="4">
        <f t="shared" si="12"/>
        <v>0</v>
      </c>
      <c r="Y97" s="4"/>
      <c r="Z97" s="4"/>
      <c r="AA97" s="4">
        <f>C97+I97-L97-O97-U97-X97-R97</f>
        <v>0</v>
      </c>
      <c r="AB97" s="7">
        <v>45448</v>
      </c>
    </row>
    <row r="98" spans="1:28" ht="15.75" hidden="1" x14ac:dyDescent="0.25">
      <c r="A98" s="24">
        <v>45383</v>
      </c>
      <c r="B98" s="72" t="s">
        <v>253</v>
      </c>
      <c r="C98" s="27">
        <v>900000</v>
      </c>
      <c r="D98" s="25" t="s">
        <v>46</v>
      </c>
      <c r="E98" s="27" t="s">
        <v>150</v>
      </c>
      <c r="F98" s="27">
        <v>20</v>
      </c>
      <c r="G98" s="25" t="s">
        <v>77</v>
      </c>
      <c r="H98" s="27"/>
      <c r="I98" s="11">
        <f t="shared" si="13"/>
        <v>0</v>
      </c>
      <c r="J98" s="32" t="s">
        <v>312</v>
      </c>
      <c r="K98" s="11" t="s">
        <v>1230</v>
      </c>
      <c r="L98" s="4">
        <f t="shared" si="8"/>
        <v>0</v>
      </c>
      <c r="M98" s="4"/>
      <c r="N98" s="4"/>
      <c r="O98" s="4">
        <f t="shared" si="9"/>
        <v>900000</v>
      </c>
      <c r="P98" s="4">
        <v>900000</v>
      </c>
      <c r="Q98" s="4"/>
      <c r="R98" s="4">
        <f t="shared" si="10"/>
        <v>0</v>
      </c>
      <c r="S98" s="4"/>
      <c r="T98" s="4"/>
      <c r="U98" s="4">
        <f t="shared" si="11"/>
        <v>0</v>
      </c>
      <c r="V98" s="4"/>
      <c r="W98" s="4"/>
      <c r="X98" s="4">
        <f t="shared" si="12"/>
        <v>0</v>
      </c>
      <c r="Y98" s="4"/>
      <c r="Z98" s="4"/>
      <c r="AA98" s="4">
        <f>C98+I98-L98-O98-U98-X98-R98</f>
        <v>0</v>
      </c>
      <c r="AB98" s="7">
        <v>45463</v>
      </c>
    </row>
    <row r="99" spans="1:28" ht="15.75" hidden="1" x14ac:dyDescent="0.25">
      <c r="A99" s="24">
        <v>45383</v>
      </c>
      <c r="B99" s="25" t="s">
        <v>122</v>
      </c>
      <c r="C99" s="25">
        <v>4080000</v>
      </c>
      <c r="D99" s="25" t="s">
        <v>46</v>
      </c>
      <c r="E99" s="25" t="s">
        <v>447</v>
      </c>
      <c r="F99" s="25">
        <v>2000</v>
      </c>
      <c r="G99" s="25" t="s">
        <v>34</v>
      </c>
      <c r="H99" s="25"/>
      <c r="I99" s="11">
        <f t="shared" si="13"/>
        <v>0</v>
      </c>
      <c r="J99" s="26" t="s">
        <v>28</v>
      </c>
      <c r="K99" s="11"/>
      <c r="L99" s="4">
        <f t="shared" si="8"/>
        <v>0</v>
      </c>
      <c r="M99" s="4"/>
      <c r="N99" s="4"/>
      <c r="O99" s="4">
        <f t="shared" si="9"/>
        <v>0</v>
      </c>
      <c r="P99" s="4"/>
      <c r="Q99" s="4"/>
      <c r="R99" s="4">
        <f t="shared" si="10"/>
        <v>0</v>
      </c>
      <c r="S99" s="4"/>
      <c r="T99" s="4"/>
      <c r="U99" s="4">
        <f t="shared" si="11"/>
        <v>0</v>
      </c>
      <c r="V99" s="4"/>
      <c r="W99" s="4"/>
      <c r="X99" s="4">
        <f t="shared" si="12"/>
        <v>0</v>
      </c>
      <c r="Y99" s="4"/>
      <c r="Z99" s="4"/>
      <c r="AA99" s="4">
        <f>C99+I99-L99-O99-U99-X99-R99</f>
        <v>4080000</v>
      </c>
      <c r="AB99" s="7"/>
    </row>
    <row r="100" spans="1:28" ht="15.75" hidden="1" x14ac:dyDescent="0.25">
      <c r="A100" s="24">
        <v>45383</v>
      </c>
      <c r="B100" s="25" t="s">
        <v>122</v>
      </c>
      <c r="C100" s="25">
        <v>18050000</v>
      </c>
      <c r="D100" s="25" t="s">
        <v>46</v>
      </c>
      <c r="E100" s="25" t="s">
        <v>82</v>
      </c>
      <c r="F100" s="25">
        <v>10000</v>
      </c>
      <c r="G100" s="25" t="s">
        <v>34</v>
      </c>
      <c r="H100" s="25"/>
      <c r="I100" s="11">
        <f t="shared" si="13"/>
        <v>0</v>
      </c>
      <c r="J100" s="26" t="s">
        <v>28</v>
      </c>
      <c r="K100" s="11"/>
      <c r="L100" s="4">
        <f t="shared" si="8"/>
        <v>0</v>
      </c>
      <c r="M100" s="4"/>
      <c r="N100" s="4"/>
      <c r="O100" s="4">
        <f t="shared" si="9"/>
        <v>0</v>
      </c>
      <c r="P100" s="4"/>
      <c r="Q100" s="4"/>
      <c r="R100" s="4">
        <f t="shared" si="10"/>
        <v>0</v>
      </c>
      <c r="S100" s="4"/>
      <c r="T100" s="4"/>
      <c r="U100" s="4">
        <f t="shared" si="11"/>
        <v>0</v>
      </c>
      <c r="V100" s="4"/>
      <c r="W100" s="4"/>
      <c r="X100" s="4">
        <f t="shared" si="12"/>
        <v>0</v>
      </c>
      <c r="Y100" s="4"/>
      <c r="Z100" s="4"/>
      <c r="AA100" s="4">
        <f>C100+I100-L100-O100-U100-X100-R100</f>
        <v>18050000</v>
      </c>
      <c r="AB100" s="7"/>
    </row>
    <row r="101" spans="1:28" ht="15.75" hidden="1" x14ac:dyDescent="0.25">
      <c r="A101" s="29">
        <v>45386</v>
      </c>
      <c r="B101" s="72" t="s">
        <v>330</v>
      </c>
      <c r="C101" s="25">
        <v>17750</v>
      </c>
      <c r="D101" s="25" t="s">
        <v>46</v>
      </c>
      <c r="E101" s="25" t="s">
        <v>534</v>
      </c>
      <c r="F101" s="25">
        <v>125</v>
      </c>
      <c r="G101" s="25" t="s">
        <v>34</v>
      </c>
      <c r="H101" s="25"/>
      <c r="I101" s="11">
        <f t="shared" si="13"/>
        <v>0</v>
      </c>
      <c r="J101" s="31" t="s">
        <v>312</v>
      </c>
      <c r="K101" s="11"/>
      <c r="L101" s="4">
        <f t="shared" si="8"/>
        <v>0</v>
      </c>
      <c r="M101" s="4"/>
      <c r="N101" s="4"/>
      <c r="O101" s="4">
        <f t="shared" si="9"/>
        <v>0</v>
      </c>
      <c r="P101" s="4"/>
      <c r="Q101" s="4"/>
      <c r="R101" s="4">
        <f t="shared" si="10"/>
        <v>17750</v>
      </c>
      <c r="S101" s="4">
        <v>17750</v>
      </c>
      <c r="T101" s="4"/>
      <c r="U101" s="4">
        <f t="shared" si="11"/>
        <v>0</v>
      </c>
      <c r="V101" s="4"/>
      <c r="W101" s="4"/>
      <c r="X101" s="4">
        <f t="shared" si="12"/>
        <v>0</v>
      </c>
      <c r="Y101" s="4"/>
      <c r="Z101" s="4"/>
      <c r="AA101" s="4">
        <f>C101+I101-L101-O101-U101-X101-R101</f>
        <v>0</v>
      </c>
      <c r="AB101" s="7">
        <v>45448</v>
      </c>
    </row>
    <row r="102" spans="1:28" ht="15.75" hidden="1" x14ac:dyDescent="0.25">
      <c r="A102" s="29">
        <v>45386</v>
      </c>
      <c r="B102" s="72" t="s">
        <v>122</v>
      </c>
      <c r="C102" s="27">
        <v>4560000</v>
      </c>
      <c r="D102" s="27" t="s">
        <v>46</v>
      </c>
      <c r="E102" s="27" t="s">
        <v>763</v>
      </c>
      <c r="F102" s="27">
        <v>2000</v>
      </c>
      <c r="G102" s="25" t="s">
        <v>34</v>
      </c>
      <c r="H102" s="27"/>
      <c r="I102" s="11">
        <f t="shared" si="13"/>
        <v>0</v>
      </c>
      <c r="J102" s="28" t="s">
        <v>28</v>
      </c>
      <c r="K102" s="11"/>
      <c r="L102" s="4">
        <f t="shared" si="8"/>
        <v>0</v>
      </c>
      <c r="M102" s="4"/>
      <c r="N102" s="4"/>
      <c r="O102" s="4">
        <f t="shared" si="9"/>
        <v>0</v>
      </c>
      <c r="P102" s="4"/>
      <c r="Q102" s="4"/>
      <c r="R102" s="4">
        <f t="shared" si="10"/>
        <v>0</v>
      </c>
      <c r="S102" s="4"/>
      <c r="T102" s="4"/>
      <c r="U102" s="4">
        <f t="shared" si="11"/>
        <v>0</v>
      </c>
      <c r="V102" s="4"/>
      <c r="W102" s="4"/>
      <c r="X102" s="4">
        <f t="shared" si="12"/>
        <v>0</v>
      </c>
      <c r="Y102" s="4"/>
      <c r="Z102" s="4"/>
      <c r="AA102" s="4">
        <f>C102+I102-L102-O102-U102-X102-R102</f>
        <v>4560000</v>
      </c>
      <c r="AB102" s="7"/>
    </row>
    <row r="103" spans="1:28" ht="15.75" hidden="1" x14ac:dyDescent="0.25">
      <c r="A103" s="29">
        <v>45387</v>
      </c>
      <c r="B103" s="72" t="s">
        <v>118</v>
      </c>
      <c r="C103" s="25">
        <v>135000</v>
      </c>
      <c r="D103" s="27" t="s">
        <v>46</v>
      </c>
      <c r="E103" s="25" t="s">
        <v>270</v>
      </c>
      <c r="F103" s="25">
        <v>1</v>
      </c>
      <c r="G103" s="25" t="s">
        <v>39</v>
      </c>
      <c r="H103" s="25"/>
      <c r="I103" s="11">
        <f t="shared" si="13"/>
        <v>0</v>
      </c>
      <c r="J103" s="28" t="s">
        <v>28</v>
      </c>
      <c r="K103" s="11"/>
      <c r="L103" s="4">
        <f t="shared" si="8"/>
        <v>0</v>
      </c>
      <c r="M103" s="4"/>
      <c r="N103" s="4"/>
      <c r="O103" s="4">
        <f t="shared" si="9"/>
        <v>0</v>
      </c>
      <c r="P103" s="4"/>
      <c r="Q103" s="4"/>
      <c r="R103" s="4">
        <f t="shared" si="10"/>
        <v>0</v>
      </c>
      <c r="S103" s="4"/>
      <c r="T103" s="4"/>
      <c r="U103" s="4">
        <f t="shared" si="11"/>
        <v>0</v>
      </c>
      <c r="V103" s="4"/>
      <c r="W103" s="4"/>
      <c r="X103" s="4">
        <f t="shared" si="12"/>
        <v>0</v>
      </c>
      <c r="Y103" s="4"/>
      <c r="Z103" s="4"/>
      <c r="AA103" s="4">
        <f>C103+I103-L103-O103-U103-X103-R103</f>
        <v>135000</v>
      </c>
      <c r="AB103" s="7"/>
    </row>
    <row r="104" spans="1:28" ht="15.75" hidden="1" x14ac:dyDescent="0.25">
      <c r="A104" s="29">
        <v>45387</v>
      </c>
      <c r="B104" s="27" t="s">
        <v>122</v>
      </c>
      <c r="C104" s="25">
        <v>14440000</v>
      </c>
      <c r="D104" s="27" t="s">
        <v>46</v>
      </c>
      <c r="E104" s="27" t="s">
        <v>82</v>
      </c>
      <c r="F104" s="25">
        <v>8000</v>
      </c>
      <c r="G104" s="27" t="s">
        <v>34</v>
      </c>
      <c r="H104" s="25"/>
      <c r="I104" s="11">
        <f t="shared" si="13"/>
        <v>0</v>
      </c>
      <c r="J104" s="28" t="s">
        <v>28</v>
      </c>
      <c r="K104" s="11"/>
      <c r="L104" s="4">
        <f t="shared" si="8"/>
        <v>0</v>
      </c>
      <c r="M104" s="4"/>
      <c r="N104" s="4"/>
      <c r="O104" s="4">
        <f t="shared" si="9"/>
        <v>0</v>
      </c>
      <c r="P104" s="4"/>
      <c r="Q104" s="4"/>
      <c r="R104" s="4">
        <f t="shared" si="10"/>
        <v>0</v>
      </c>
      <c r="S104" s="4"/>
      <c r="T104" s="4"/>
      <c r="U104" s="4">
        <f t="shared" si="11"/>
        <v>0</v>
      </c>
      <c r="V104" s="4"/>
      <c r="W104" s="4"/>
      <c r="X104" s="4">
        <f t="shared" si="12"/>
        <v>0</v>
      </c>
      <c r="Y104" s="4"/>
      <c r="Z104" s="4"/>
      <c r="AA104" s="4">
        <f>C104+I104-L104-O104-U104-X104-R104</f>
        <v>14440000</v>
      </c>
      <c r="AB104" s="7"/>
    </row>
    <row r="105" spans="1:28" ht="15.75" hidden="1" x14ac:dyDescent="0.25">
      <c r="A105" s="29"/>
      <c r="B105" s="25" t="s">
        <v>1214</v>
      </c>
      <c r="C105" s="25">
        <v>784000</v>
      </c>
      <c r="D105" s="27" t="s">
        <v>52</v>
      </c>
      <c r="E105" s="25"/>
      <c r="F105" s="25"/>
      <c r="G105" s="25" t="s">
        <v>39</v>
      </c>
      <c r="H105" s="25"/>
      <c r="I105" s="11">
        <f>F105*H105</f>
        <v>0</v>
      </c>
      <c r="J105" s="32" t="s">
        <v>49</v>
      </c>
      <c r="K105" s="11"/>
      <c r="L105" s="4">
        <f>M105+N105</f>
        <v>0</v>
      </c>
      <c r="M105" s="4"/>
      <c r="N105" s="4"/>
      <c r="O105" s="4">
        <f>P105+Q105</f>
        <v>0</v>
      </c>
      <c r="P105" s="4"/>
      <c r="Q105" s="4"/>
      <c r="R105" s="4">
        <f>S105+T105</f>
        <v>0</v>
      </c>
      <c r="S105" s="4"/>
      <c r="T105" s="4"/>
      <c r="U105" s="4">
        <f>V105+W105</f>
        <v>0</v>
      </c>
      <c r="V105" s="4"/>
      <c r="W105" s="4"/>
      <c r="X105" s="4">
        <f>Y105+Z105</f>
        <v>0</v>
      </c>
      <c r="Y105" s="4"/>
      <c r="Z105" s="4"/>
      <c r="AA105" s="4">
        <f>C105+I105-L105-O105-U105-X105-R105</f>
        <v>784000</v>
      </c>
      <c r="AB105" s="7"/>
    </row>
    <row r="106" spans="1:28" ht="15.75" hidden="1" x14ac:dyDescent="0.25">
      <c r="A106" s="29">
        <v>45390</v>
      </c>
      <c r="B106" s="72" t="s">
        <v>253</v>
      </c>
      <c r="C106" s="25">
        <v>900000</v>
      </c>
      <c r="D106" s="25" t="s">
        <v>52</v>
      </c>
      <c r="E106" s="25" t="s">
        <v>150</v>
      </c>
      <c r="F106" s="25">
        <v>20</v>
      </c>
      <c r="G106" s="44" t="s">
        <v>77</v>
      </c>
      <c r="H106" s="25"/>
      <c r="I106" s="11">
        <f t="shared" ref="I106:I141" si="14">F106*H106</f>
        <v>0</v>
      </c>
      <c r="J106" s="32" t="s">
        <v>312</v>
      </c>
      <c r="K106" s="11" t="s">
        <v>1230</v>
      </c>
      <c r="L106" s="4">
        <f t="shared" ref="L106:L141" si="15">M106+N106</f>
        <v>0</v>
      </c>
      <c r="M106" s="4"/>
      <c r="N106" s="4"/>
      <c r="O106" s="4">
        <f t="shared" ref="O106:O141" si="16">P106+Q106</f>
        <v>900000</v>
      </c>
      <c r="P106" s="4">
        <v>900000</v>
      </c>
      <c r="Q106" s="4"/>
      <c r="R106" s="4">
        <f t="shared" ref="R106:R141" si="17">S106+T106</f>
        <v>0</v>
      </c>
      <c r="S106" s="4"/>
      <c r="T106" s="4"/>
      <c r="U106" s="4">
        <f t="shared" ref="U106:U141" si="18">V106+W106</f>
        <v>0</v>
      </c>
      <c r="V106" s="4"/>
      <c r="W106" s="4"/>
      <c r="X106" s="4">
        <f t="shared" ref="X106:X141" si="19">Y106+Z106</f>
        <v>0</v>
      </c>
      <c r="Y106" s="4"/>
      <c r="Z106" s="4"/>
      <c r="AA106" s="4">
        <f>C106+I106-L106-O106-U106-X106-R106</f>
        <v>0</v>
      </c>
      <c r="AB106" s="7">
        <v>45463</v>
      </c>
    </row>
    <row r="107" spans="1:28" ht="15.75" hidden="1" x14ac:dyDescent="0.25">
      <c r="A107" s="29">
        <v>45390</v>
      </c>
      <c r="B107" s="73" t="s">
        <v>122</v>
      </c>
      <c r="C107" s="25">
        <v>3121300</v>
      </c>
      <c r="D107" s="27" t="s">
        <v>46</v>
      </c>
      <c r="E107" s="25" t="s">
        <v>106</v>
      </c>
      <c r="F107" s="25">
        <v>63.7</v>
      </c>
      <c r="G107" s="25" t="s">
        <v>39</v>
      </c>
      <c r="H107" s="25"/>
      <c r="I107" s="11">
        <f t="shared" si="14"/>
        <v>0</v>
      </c>
      <c r="J107" s="28" t="s">
        <v>28</v>
      </c>
      <c r="K107" s="11"/>
      <c r="L107" s="4">
        <f t="shared" si="15"/>
        <v>0</v>
      </c>
      <c r="M107" s="4"/>
      <c r="N107" s="4"/>
      <c r="O107" s="4">
        <f t="shared" si="16"/>
        <v>0</v>
      </c>
      <c r="P107" s="4"/>
      <c r="Q107" s="4"/>
      <c r="R107" s="4">
        <f t="shared" si="17"/>
        <v>0</v>
      </c>
      <c r="S107" s="4"/>
      <c r="T107" s="4"/>
      <c r="U107" s="4">
        <f t="shared" si="18"/>
        <v>0</v>
      </c>
      <c r="V107" s="4"/>
      <c r="W107" s="4"/>
      <c r="X107" s="4">
        <f t="shared" si="19"/>
        <v>0</v>
      </c>
      <c r="Y107" s="4"/>
      <c r="Z107" s="4"/>
      <c r="AA107" s="4">
        <f>C107+I107-L107-O107-U107-X107-R107</f>
        <v>3121300</v>
      </c>
      <c r="AB107" s="7"/>
    </row>
    <row r="108" spans="1:28" ht="15.75" hidden="1" x14ac:dyDescent="0.25">
      <c r="A108" s="29">
        <v>45390</v>
      </c>
      <c r="B108" s="73" t="s">
        <v>122</v>
      </c>
      <c r="C108" s="25">
        <v>3125000</v>
      </c>
      <c r="D108" s="27" t="s">
        <v>46</v>
      </c>
      <c r="E108" s="25" t="s">
        <v>128</v>
      </c>
      <c r="F108" s="25">
        <v>25</v>
      </c>
      <c r="G108" s="25" t="s">
        <v>39</v>
      </c>
      <c r="H108" s="25"/>
      <c r="I108" s="11">
        <f t="shared" si="14"/>
        <v>0</v>
      </c>
      <c r="J108" s="28" t="s">
        <v>28</v>
      </c>
      <c r="K108" s="11"/>
      <c r="L108" s="4">
        <f t="shared" si="15"/>
        <v>0</v>
      </c>
      <c r="M108" s="4"/>
      <c r="N108" s="4"/>
      <c r="O108" s="4">
        <f t="shared" si="16"/>
        <v>0</v>
      </c>
      <c r="P108" s="4"/>
      <c r="Q108" s="4"/>
      <c r="R108" s="4">
        <f t="shared" si="17"/>
        <v>0</v>
      </c>
      <c r="S108" s="4"/>
      <c r="T108" s="4"/>
      <c r="U108" s="4">
        <f t="shared" si="18"/>
        <v>0</v>
      </c>
      <c r="V108" s="4"/>
      <c r="W108" s="4"/>
      <c r="X108" s="4">
        <f t="shared" si="19"/>
        <v>0</v>
      </c>
      <c r="Y108" s="4"/>
      <c r="Z108" s="4"/>
      <c r="AA108" s="4">
        <f>C108+I108-L108-O108-U108-X108-R108</f>
        <v>3125000</v>
      </c>
      <c r="AB108" s="7"/>
    </row>
    <row r="109" spans="1:28" ht="15.75" hidden="1" x14ac:dyDescent="0.25">
      <c r="A109" s="29">
        <v>45398</v>
      </c>
      <c r="B109" s="73" t="s">
        <v>122</v>
      </c>
      <c r="C109" s="25">
        <v>2560000</v>
      </c>
      <c r="D109" s="27" t="s">
        <v>46</v>
      </c>
      <c r="E109" s="25" t="s">
        <v>112</v>
      </c>
      <c r="F109" s="25">
        <v>8</v>
      </c>
      <c r="G109" s="27" t="s">
        <v>48</v>
      </c>
      <c r="H109" s="25"/>
      <c r="I109" s="11">
        <f t="shared" si="14"/>
        <v>0</v>
      </c>
      <c r="J109" s="28" t="s">
        <v>28</v>
      </c>
      <c r="K109" s="11"/>
      <c r="L109" s="4">
        <f t="shared" si="15"/>
        <v>0</v>
      </c>
      <c r="M109" s="4"/>
      <c r="N109" s="4"/>
      <c r="O109" s="4">
        <f t="shared" si="16"/>
        <v>0</v>
      </c>
      <c r="P109" s="4"/>
      <c r="Q109" s="4"/>
      <c r="R109" s="4">
        <f t="shared" si="17"/>
        <v>0</v>
      </c>
      <c r="S109" s="4"/>
      <c r="T109" s="4"/>
      <c r="U109" s="4">
        <f t="shared" si="18"/>
        <v>0</v>
      </c>
      <c r="V109" s="4"/>
      <c r="W109" s="4"/>
      <c r="X109" s="4">
        <f t="shared" si="19"/>
        <v>0</v>
      </c>
      <c r="Y109" s="4"/>
      <c r="Z109" s="4"/>
      <c r="AA109" s="4">
        <f>C109+I109-L109-O109-U109-X109-R109</f>
        <v>2560000</v>
      </c>
      <c r="AB109" s="7"/>
    </row>
    <row r="110" spans="1:28" ht="15.75" hidden="1" x14ac:dyDescent="0.25">
      <c r="A110" s="29">
        <v>45398</v>
      </c>
      <c r="B110" s="73" t="s">
        <v>122</v>
      </c>
      <c r="C110" s="25">
        <v>2560000</v>
      </c>
      <c r="D110" s="27" t="s">
        <v>46</v>
      </c>
      <c r="E110" s="25" t="s">
        <v>157</v>
      </c>
      <c r="F110" s="25">
        <v>8</v>
      </c>
      <c r="G110" s="25" t="s">
        <v>48</v>
      </c>
      <c r="H110" s="25"/>
      <c r="I110" s="11">
        <f t="shared" si="14"/>
        <v>0</v>
      </c>
      <c r="J110" s="28" t="s">
        <v>28</v>
      </c>
      <c r="K110" s="11"/>
      <c r="L110" s="4">
        <f t="shared" si="15"/>
        <v>0</v>
      </c>
      <c r="M110" s="4"/>
      <c r="N110" s="4"/>
      <c r="O110" s="4">
        <f t="shared" si="16"/>
        <v>0</v>
      </c>
      <c r="P110" s="4"/>
      <c r="Q110" s="4"/>
      <c r="R110" s="4">
        <f t="shared" si="17"/>
        <v>0</v>
      </c>
      <c r="S110" s="4"/>
      <c r="T110" s="4"/>
      <c r="U110" s="4">
        <f t="shared" si="18"/>
        <v>0</v>
      </c>
      <c r="V110" s="4"/>
      <c r="W110" s="4"/>
      <c r="X110" s="4">
        <f t="shared" si="19"/>
        <v>0</v>
      </c>
      <c r="Y110" s="4"/>
      <c r="Z110" s="4"/>
      <c r="AA110" s="4">
        <f>C110+I110-L110-O110-U110-X110-R110</f>
        <v>2560000</v>
      </c>
      <c r="AB110" s="7"/>
    </row>
    <row r="111" spans="1:28" ht="15.75" hidden="1" x14ac:dyDescent="0.25">
      <c r="A111" s="24">
        <v>45398</v>
      </c>
      <c r="B111" s="72" t="s">
        <v>122</v>
      </c>
      <c r="C111" s="25">
        <v>650000</v>
      </c>
      <c r="D111" s="25" t="s">
        <v>46</v>
      </c>
      <c r="E111" s="25" t="s">
        <v>127</v>
      </c>
      <c r="F111" s="25">
        <v>10</v>
      </c>
      <c r="G111" s="25" t="s">
        <v>39</v>
      </c>
      <c r="H111" s="25"/>
      <c r="I111" s="11">
        <f t="shared" si="14"/>
        <v>0</v>
      </c>
      <c r="J111" s="26" t="s">
        <v>28</v>
      </c>
      <c r="K111" s="11"/>
      <c r="L111" s="4">
        <f t="shared" si="15"/>
        <v>0</v>
      </c>
      <c r="M111" s="4"/>
      <c r="N111" s="4"/>
      <c r="O111" s="4">
        <f t="shared" si="16"/>
        <v>0</v>
      </c>
      <c r="P111" s="4"/>
      <c r="Q111" s="4"/>
      <c r="R111" s="4">
        <f t="shared" si="17"/>
        <v>0</v>
      </c>
      <c r="S111" s="4"/>
      <c r="T111" s="4"/>
      <c r="U111" s="4">
        <f t="shared" si="18"/>
        <v>0</v>
      </c>
      <c r="V111" s="4"/>
      <c r="W111" s="4"/>
      <c r="X111" s="4">
        <f t="shared" si="19"/>
        <v>0</v>
      </c>
      <c r="Y111" s="4"/>
      <c r="Z111" s="4"/>
      <c r="AA111" s="4">
        <f>C111+I111-L111-O111-U111-X111-R111</f>
        <v>650000</v>
      </c>
      <c r="AB111" s="7"/>
    </row>
    <row r="112" spans="1:28" ht="15.75" hidden="1" x14ac:dyDescent="0.25">
      <c r="A112" s="24">
        <v>45398</v>
      </c>
      <c r="B112" s="72" t="s">
        <v>122</v>
      </c>
      <c r="C112" s="25">
        <v>4500000</v>
      </c>
      <c r="D112" s="25" t="s">
        <v>46</v>
      </c>
      <c r="E112" s="25" t="s">
        <v>117</v>
      </c>
      <c r="F112" s="25">
        <v>10</v>
      </c>
      <c r="G112" s="25" t="s">
        <v>23</v>
      </c>
      <c r="H112" s="25"/>
      <c r="I112" s="11">
        <f t="shared" si="14"/>
        <v>0</v>
      </c>
      <c r="J112" s="26" t="s">
        <v>28</v>
      </c>
      <c r="K112" s="11"/>
      <c r="L112" s="4">
        <f t="shared" si="15"/>
        <v>0</v>
      </c>
      <c r="M112" s="4"/>
      <c r="N112" s="4"/>
      <c r="O112" s="4">
        <f t="shared" si="16"/>
        <v>0</v>
      </c>
      <c r="P112" s="4"/>
      <c r="Q112" s="4"/>
      <c r="R112" s="4">
        <f t="shared" si="17"/>
        <v>0</v>
      </c>
      <c r="S112" s="4"/>
      <c r="T112" s="4"/>
      <c r="U112" s="4">
        <f t="shared" si="18"/>
        <v>0</v>
      </c>
      <c r="V112" s="4"/>
      <c r="W112" s="4"/>
      <c r="X112" s="4">
        <f t="shared" si="19"/>
        <v>0</v>
      </c>
      <c r="Y112" s="4"/>
      <c r="Z112" s="4"/>
      <c r="AA112" s="4">
        <f>C112+I112-L112-O112-U112-X112-R112</f>
        <v>4500000</v>
      </c>
      <c r="AB112" s="7"/>
    </row>
    <row r="113" spans="1:28" ht="15.75" hidden="1" x14ac:dyDescent="0.25">
      <c r="A113" s="29">
        <v>45398</v>
      </c>
      <c r="B113" s="73" t="s">
        <v>116</v>
      </c>
      <c r="C113" s="25">
        <v>1600000</v>
      </c>
      <c r="D113" s="27" t="s">
        <v>46</v>
      </c>
      <c r="E113" s="25" t="s">
        <v>135</v>
      </c>
      <c r="F113" s="25">
        <v>10</v>
      </c>
      <c r="G113" s="25" t="s">
        <v>48</v>
      </c>
      <c r="H113" s="25"/>
      <c r="I113" s="11">
        <f t="shared" si="14"/>
        <v>0</v>
      </c>
      <c r="J113" s="32" t="s">
        <v>312</v>
      </c>
      <c r="K113" s="11"/>
      <c r="L113" s="4">
        <f t="shared" si="15"/>
        <v>0</v>
      </c>
      <c r="M113" s="4"/>
      <c r="N113" s="4"/>
      <c r="O113" s="4">
        <f t="shared" si="16"/>
        <v>1600000</v>
      </c>
      <c r="P113" s="4">
        <v>1600000</v>
      </c>
      <c r="Q113" s="4"/>
      <c r="R113" s="4">
        <f t="shared" si="17"/>
        <v>0</v>
      </c>
      <c r="S113" s="4"/>
      <c r="T113" s="4"/>
      <c r="U113" s="4">
        <f t="shared" si="18"/>
        <v>0</v>
      </c>
      <c r="V113" s="4"/>
      <c r="W113" s="4"/>
      <c r="X113" s="4">
        <f t="shared" si="19"/>
        <v>0</v>
      </c>
      <c r="Y113" s="4"/>
      <c r="Z113" s="4"/>
      <c r="AA113" s="4">
        <f>C113+I113-L113-O113-U113-X113-R113</f>
        <v>0</v>
      </c>
      <c r="AB113" s="7">
        <v>45450</v>
      </c>
    </row>
    <row r="114" spans="1:28" ht="15.75" hidden="1" x14ac:dyDescent="0.25">
      <c r="A114" s="24">
        <v>45398</v>
      </c>
      <c r="B114" s="72" t="s">
        <v>116</v>
      </c>
      <c r="C114" s="25">
        <v>1600000</v>
      </c>
      <c r="D114" s="25" t="s">
        <v>46</v>
      </c>
      <c r="E114" s="25" t="s">
        <v>47</v>
      </c>
      <c r="F114" s="25">
        <v>10</v>
      </c>
      <c r="G114" s="25" t="s">
        <v>48</v>
      </c>
      <c r="H114" s="25"/>
      <c r="I114" s="11">
        <f t="shared" si="14"/>
        <v>0</v>
      </c>
      <c r="J114" s="31" t="s">
        <v>312</v>
      </c>
      <c r="K114" s="11"/>
      <c r="L114" s="4">
        <f t="shared" si="15"/>
        <v>0</v>
      </c>
      <c r="M114" s="4"/>
      <c r="N114" s="4"/>
      <c r="O114" s="4">
        <f t="shared" si="16"/>
        <v>1600000</v>
      </c>
      <c r="P114" s="4">
        <v>1600000</v>
      </c>
      <c r="Q114" s="4"/>
      <c r="R114" s="4">
        <f t="shared" si="17"/>
        <v>0</v>
      </c>
      <c r="S114" s="4"/>
      <c r="T114" s="4"/>
      <c r="U114" s="4">
        <f t="shared" si="18"/>
        <v>0</v>
      </c>
      <c r="V114" s="4"/>
      <c r="W114" s="4"/>
      <c r="X114" s="4">
        <f t="shared" si="19"/>
        <v>0</v>
      </c>
      <c r="Y114" s="4"/>
      <c r="Z114" s="4"/>
      <c r="AA114" s="4">
        <f>C114+I114-L114-O114-U114-X114-R114</f>
        <v>0</v>
      </c>
      <c r="AB114" s="7">
        <v>45450</v>
      </c>
    </row>
    <row r="115" spans="1:28" ht="15.75" hidden="1" x14ac:dyDescent="0.25">
      <c r="A115" s="29">
        <v>45399</v>
      </c>
      <c r="B115" s="72" t="s">
        <v>195</v>
      </c>
      <c r="C115" s="25">
        <v>2871000</v>
      </c>
      <c r="D115" s="27" t="s">
        <v>46</v>
      </c>
      <c r="E115" s="25" t="s">
        <v>197</v>
      </c>
      <c r="F115" s="25">
        <v>98.1</v>
      </c>
      <c r="G115" s="27" t="s">
        <v>39</v>
      </c>
      <c r="H115" s="25"/>
      <c r="I115" s="11">
        <f t="shared" si="14"/>
        <v>0</v>
      </c>
      <c r="J115" s="40" t="s">
        <v>24</v>
      </c>
      <c r="K115" s="11"/>
      <c r="L115" s="4">
        <f t="shared" si="15"/>
        <v>0</v>
      </c>
      <c r="M115" s="4"/>
      <c r="N115" s="4"/>
      <c r="O115" s="4">
        <f t="shared" si="16"/>
        <v>0</v>
      </c>
      <c r="P115" s="4"/>
      <c r="Q115" s="4"/>
      <c r="R115" s="4">
        <f t="shared" si="17"/>
        <v>0</v>
      </c>
      <c r="S115" s="4"/>
      <c r="T115" s="4"/>
      <c r="U115" s="4">
        <f t="shared" si="18"/>
        <v>0</v>
      </c>
      <c r="V115" s="4"/>
      <c r="W115" s="4"/>
      <c r="X115" s="4">
        <f t="shared" si="19"/>
        <v>0</v>
      </c>
      <c r="Y115" s="4"/>
      <c r="Z115" s="4"/>
      <c r="AA115" s="4">
        <f>C115+I115-L115-O115-U115-X115-R115</f>
        <v>2871000</v>
      </c>
      <c r="AB115" s="7"/>
    </row>
    <row r="116" spans="1:28" ht="15.75" hidden="1" x14ac:dyDescent="0.25">
      <c r="A116" s="29">
        <v>45399</v>
      </c>
      <c r="B116" s="72" t="s">
        <v>98</v>
      </c>
      <c r="C116" s="25">
        <v>2300000</v>
      </c>
      <c r="D116" s="25" t="s">
        <v>46</v>
      </c>
      <c r="E116" s="27" t="s">
        <v>363</v>
      </c>
      <c r="F116" s="25">
        <v>10</v>
      </c>
      <c r="G116" s="25" t="s">
        <v>48</v>
      </c>
      <c r="H116" s="25"/>
      <c r="I116" s="11">
        <f t="shared" si="14"/>
        <v>0</v>
      </c>
      <c r="J116" s="28" t="s">
        <v>28</v>
      </c>
      <c r="K116" s="11"/>
      <c r="L116" s="4">
        <f t="shared" si="15"/>
        <v>0</v>
      </c>
      <c r="M116" s="4"/>
      <c r="N116" s="4"/>
      <c r="O116" s="4">
        <f t="shared" si="16"/>
        <v>0</v>
      </c>
      <c r="P116" s="4"/>
      <c r="Q116" s="4"/>
      <c r="R116" s="4">
        <f t="shared" si="17"/>
        <v>0</v>
      </c>
      <c r="S116" s="4"/>
      <c r="T116" s="4"/>
      <c r="U116" s="4">
        <f t="shared" si="18"/>
        <v>0</v>
      </c>
      <c r="V116" s="4"/>
      <c r="W116" s="4"/>
      <c r="X116" s="4">
        <f t="shared" si="19"/>
        <v>0</v>
      </c>
      <c r="Y116" s="4"/>
      <c r="Z116" s="4"/>
      <c r="AA116" s="4">
        <f>C116+I116-L116-O116-U116-X116-R116</f>
        <v>2300000</v>
      </c>
      <c r="AB116" s="7"/>
    </row>
    <row r="117" spans="1:28" ht="15.75" hidden="1" x14ac:dyDescent="0.25">
      <c r="A117" s="29">
        <v>45399</v>
      </c>
      <c r="B117" s="72" t="s">
        <v>532</v>
      </c>
      <c r="C117" s="27">
        <v>35600000</v>
      </c>
      <c r="D117" s="25" t="s">
        <v>46</v>
      </c>
      <c r="E117" s="27" t="s">
        <v>533</v>
      </c>
      <c r="F117" s="25">
        <v>89</v>
      </c>
      <c r="G117" s="25" t="s">
        <v>23</v>
      </c>
      <c r="H117" s="27"/>
      <c r="I117" s="11">
        <f t="shared" si="14"/>
        <v>0</v>
      </c>
      <c r="J117" s="28" t="s">
        <v>28</v>
      </c>
      <c r="K117" s="11"/>
      <c r="L117" s="4">
        <f t="shared" si="15"/>
        <v>0</v>
      </c>
      <c r="M117" s="4"/>
      <c r="N117" s="4"/>
      <c r="O117" s="4">
        <f t="shared" si="16"/>
        <v>0</v>
      </c>
      <c r="P117" s="4"/>
      <c r="Q117" s="4"/>
      <c r="R117" s="4">
        <f t="shared" si="17"/>
        <v>0</v>
      </c>
      <c r="S117" s="4"/>
      <c r="T117" s="4"/>
      <c r="U117" s="4">
        <f t="shared" si="18"/>
        <v>0</v>
      </c>
      <c r="V117" s="4"/>
      <c r="W117" s="4"/>
      <c r="X117" s="4">
        <f t="shared" si="19"/>
        <v>0</v>
      </c>
      <c r="Y117" s="4"/>
      <c r="Z117" s="4"/>
      <c r="AA117" s="4">
        <f>C117+I117-L117-O117-U117-X117-R117</f>
        <v>35600000</v>
      </c>
      <c r="AB117" s="7"/>
    </row>
    <row r="118" spans="1:28" ht="15.75" hidden="1" x14ac:dyDescent="0.25">
      <c r="A118" s="29">
        <v>45399</v>
      </c>
      <c r="B118" s="25" t="s">
        <v>1273</v>
      </c>
      <c r="C118" s="27">
        <v>-800000</v>
      </c>
      <c r="D118" s="25" t="s">
        <v>46</v>
      </c>
      <c r="E118" s="27" t="s">
        <v>91</v>
      </c>
      <c r="F118" s="27">
        <v>1</v>
      </c>
      <c r="G118" s="27" t="s">
        <v>303</v>
      </c>
      <c r="H118" s="27"/>
      <c r="I118" s="11">
        <f t="shared" si="14"/>
        <v>0</v>
      </c>
      <c r="J118" s="17" t="s">
        <v>49</v>
      </c>
      <c r="K118" s="11" t="s">
        <v>1222</v>
      </c>
      <c r="L118" s="4">
        <f t="shared" si="15"/>
        <v>0</v>
      </c>
      <c r="M118" s="4"/>
      <c r="N118" s="4"/>
      <c r="O118" s="4">
        <f t="shared" si="16"/>
        <v>0</v>
      </c>
      <c r="P118" s="4"/>
      <c r="Q118" s="4"/>
      <c r="R118" s="4">
        <f t="shared" si="17"/>
        <v>0</v>
      </c>
      <c r="S118" s="4"/>
      <c r="T118" s="4"/>
      <c r="U118" s="4">
        <f t="shared" si="18"/>
        <v>0</v>
      </c>
      <c r="V118" s="4"/>
      <c r="W118" s="4"/>
      <c r="X118" s="4">
        <f t="shared" si="19"/>
        <v>0</v>
      </c>
      <c r="Y118" s="4"/>
      <c r="Z118" s="4"/>
      <c r="AA118" s="4">
        <f>C118+I118-L118-O118-U118-X118-R118</f>
        <v>-800000</v>
      </c>
      <c r="AB118" s="7">
        <v>45390</v>
      </c>
    </row>
    <row r="119" spans="1:28" ht="15.75" hidden="1" x14ac:dyDescent="0.25">
      <c r="A119" s="29">
        <v>45400</v>
      </c>
      <c r="B119" s="73" t="s">
        <v>110</v>
      </c>
      <c r="C119" s="25">
        <v>2665000</v>
      </c>
      <c r="D119" s="27" t="s">
        <v>46</v>
      </c>
      <c r="E119" s="27" t="s">
        <v>100</v>
      </c>
      <c r="F119" s="27">
        <v>53.3</v>
      </c>
      <c r="G119" s="27" t="s">
        <v>39</v>
      </c>
      <c r="H119" s="25"/>
      <c r="I119" s="11">
        <f t="shared" si="14"/>
        <v>0</v>
      </c>
      <c r="J119" s="28" t="s">
        <v>28</v>
      </c>
      <c r="K119" s="11"/>
      <c r="L119" s="4">
        <f t="shared" si="15"/>
        <v>0</v>
      </c>
      <c r="M119" s="4"/>
      <c r="N119" s="4"/>
      <c r="O119" s="4">
        <f t="shared" si="16"/>
        <v>0</v>
      </c>
      <c r="P119" s="4"/>
      <c r="Q119" s="4"/>
      <c r="R119" s="4">
        <f t="shared" si="17"/>
        <v>0</v>
      </c>
      <c r="S119" s="4"/>
      <c r="T119" s="4"/>
      <c r="U119" s="4">
        <f t="shared" si="18"/>
        <v>0</v>
      </c>
      <c r="V119" s="4"/>
      <c r="W119" s="4"/>
      <c r="X119" s="4">
        <f t="shared" si="19"/>
        <v>0</v>
      </c>
      <c r="Y119" s="4"/>
      <c r="Z119" s="4"/>
      <c r="AA119" s="4">
        <f>C119+I119-L119-O119-U119-X119-R119</f>
        <v>2665000</v>
      </c>
      <c r="AB119" s="7"/>
    </row>
    <row r="120" spans="1:28" ht="15.75" hidden="1" x14ac:dyDescent="0.25">
      <c r="A120" s="29">
        <v>45400</v>
      </c>
      <c r="B120" s="27" t="s">
        <v>256</v>
      </c>
      <c r="C120" s="25">
        <v>4402000</v>
      </c>
      <c r="D120" s="27" t="s">
        <v>52</v>
      </c>
      <c r="E120" s="27" t="s">
        <v>249</v>
      </c>
      <c r="F120" s="25">
        <v>5200</v>
      </c>
      <c r="G120" s="27" t="s">
        <v>34</v>
      </c>
      <c r="H120" s="25"/>
      <c r="I120" s="11">
        <f t="shared" si="14"/>
        <v>0</v>
      </c>
      <c r="J120" s="32" t="s">
        <v>312</v>
      </c>
      <c r="K120" s="11"/>
      <c r="L120" s="4">
        <f t="shared" si="15"/>
        <v>0</v>
      </c>
      <c r="M120" s="4"/>
      <c r="N120" s="4"/>
      <c r="O120" s="4">
        <f t="shared" si="16"/>
        <v>4402000</v>
      </c>
      <c r="P120" s="4">
        <v>4402000</v>
      </c>
      <c r="Q120" s="4"/>
      <c r="R120" s="4">
        <f t="shared" si="17"/>
        <v>0</v>
      </c>
      <c r="S120" s="4"/>
      <c r="T120" s="4"/>
      <c r="U120" s="4">
        <f t="shared" si="18"/>
        <v>0</v>
      </c>
      <c r="V120" s="4"/>
      <c r="W120" s="4"/>
      <c r="X120" s="4">
        <f t="shared" si="19"/>
        <v>0</v>
      </c>
      <c r="Y120" s="4"/>
      <c r="Z120" s="4"/>
      <c r="AA120" s="4">
        <f>C120+I120-L120-O120-U120-X120-R120</f>
        <v>0</v>
      </c>
      <c r="AB120" s="7">
        <v>45446</v>
      </c>
    </row>
    <row r="121" spans="1:28" ht="15.75" hidden="1" x14ac:dyDescent="0.25">
      <c r="A121" s="29">
        <v>45400</v>
      </c>
      <c r="B121" s="73" t="s">
        <v>122</v>
      </c>
      <c r="C121" s="27">
        <v>9030000</v>
      </c>
      <c r="D121" s="27" t="s">
        <v>46</v>
      </c>
      <c r="E121" s="27" t="s">
        <v>298</v>
      </c>
      <c r="F121" s="27">
        <v>10400</v>
      </c>
      <c r="G121" s="25" t="s">
        <v>34</v>
      </c>
      <c r="H121" s="27"/>
      <c r="I121" s="11">
        <f t="shared" si="14"/>
        <v>0</v>
      </c>
      <c r="J121" s="40" t="s">
        <v>24</v>
      </c>
      <c r="K121" s="11"/>
      <c r="L121" s="4">
        <f t="shared" si="15"/>
        <v>0</v>
      </c>
      <c r="M121" s="4"/>
      <c r="N121" s="4"/>
      <c r="O121" s="4">
        <f t="shared" si="16"/>
        <v>0</v>
      </c>
      <c r="P121" s="4"/>
      <c r="Q121" s="4"/>
      <c r="R121" s="4">
        <f t="shared" si="17"/>
        <v>0</v>
      </c>
      <c r="S121" s="4"/>
      <c r="T121" s="4"/>
      <c r="U121" s="4">
        <f t="shared" si="18"/>
        <v>0</v>
      </c>
      <c r="V121" s="4"/>
      <c r="W121" s="4"/>
      <c r="X121" s="4">
        <f t="shared" si="19"/>
        <v>0</v>
      </c>
      <c r="Y121" s="4"/>
      <c r="Z121" s="4"/>
      <c r="AA121" s="4">
        <f>C121+I121-L121-O121-U121-X121-R121</f>
        <v>9030000</v>
      </c>
      <c r="AB121" s="7"/>
    </row>
    <row r="122" spans="1:28" ht="15.75" hidden="1" x14ac:dyDescent="0.25">
      <c r="A122" s="29">
        <v>45402</v>
      </c>
      <c r="B122" s="72" t="s">
        <v>110</v>
      </c>
      <c r="C122" s="25">
        <v>1370000</v>
      </c>
      <c r="D122" s="27" t="s">
        <v>46</v>
      </c>
      <c r="E122" s="27" t="s">
        <v>100</v>
      </c>
      <c r="F122" s="27">
        <v>27.4</v>
      </c>
      <c r="G122" s="25" t="s">
        <v>39</v>
      </c>
      <c r="H122" s="25"/>
      <c r="I122" s="11">
        <f t="shared" si="14"/>
        <v>0</v>
      </c>
      <c r="J122" s="26" t="s">
        <v>28</v>
      </c>
      <c r="K122" s="11"/>
      <c r="L122" s="4">
        <f t="shared" si="15"/>
        <v>0</v>
      </c>
      <c r="M122" s="4"/>
      <c r="N122" s="4"/>
      <c r="O122" s="4">
        <f t="shared" si="16"/>
        <v>0</v>
      </c>
      <c r="P122" s="4"/>
      <c r="Q122" s="4"/>
      <c r="R122" s="4">
        <f t="shared" si="17"/>
        <v>0</v>
      </c>
      <c r="S122" s="4"/>
      <c r="T122" s="4"/>
      <c r="U122" s="4">
        <f t="shared" si="18"/>
        <v>0</v>
      </c>
      <c r="V122" s="4"/>
      <c r="W122" s="4"/>
      <c r="X122" s="4">
        <f t="shared" si="19"/>
        <v>0</v>
      </c>
      <c r="Y122" s="4"/>
      <c r="Z122" s="4"/>
      <c r="AA122" s="4">
        <f>C122+I122-L122-O122-U122-X122-R122</f>
        <v>1370000</v>
      </c>
      <c r="AB122" s="7"/>
    </row>
    <row r="123" spans="1:28" ht="15.75" hidden="1" x14ac:dyDescent="0.25">
      <c r="A123" s="29">
        <v>45404</v>
      </c>
      <c r="B123" s="75" t="s">
        <v>99</v>
      </c>
      <c r="C123" s="27">
        <v>0</v>
      </c>
      <c r="D123" s="75"/>
      <c r="E123" s="75" t="s">
        <v>763</v>
      </c>
      <c r="F123" s="75">
        <v>250</v>
      </c>
      <c r="G123" s="75" t="s">
        <v>34</v>
      </c>
      <c r="H123" s="27"/>
      <c r="I123" s="11">
        <f t="shared" si="14"/>
        <v>0</v>
      </c>
      <c r="J123" s="28" t="s">
        <v>28</v>
      </c>
      <c r="K123" s="11"/>
      <c r="L123" s="4">
        <f t="shared" si="15"/>
        <v>0</v>
      </c>
      <c r="M123" s="4"/>
      <c r="N123" s="4"/>
      <c r="O123" s="4">
        <f t="shared" si="16"/>
        <v>0</v>
      </c>
      <c r="P123" s="4"/>
      <c r="Q123" s="4"/>
      <c r="R123" s="4">
        <f t="shared" si="17"/>
        <v>0</v>
      </c>
      <c r="S123" s="4"/>
      <c r="T123" s="4"/>
      <c r="U123" s="4">
        <f t="shared" si="18"/>
        <v>0</v>
      </c>
      <c r="V123" s="4"/>
      <c r="W123" s="4"/>
      <c r="X123" s="4">
        <f t="shared" si="19"/>
        <v>0</v>
      </c>
      <c r="Y123" s="4"/>
      <c r="Z123" s="4"/>
      <c r="AA123" s="4">
        <f>C123+I123-L123-O123-U123-X123-R123</f>
        <v>0</v>
      </c>
      <c r="AB123" s="7"/>
    </row>
    <row r="124" spans="1:28" ht="15.75" hidden="1" x14ac:dyDescent="0.25">
      <c r="A124" s="29">
        <v>45404</v>
      </c>
      <c r="B124" s="73" t="s">
        <v>253</v>
      </c>
      <c r="C124" s="25">
        <v>650000</v>
      </c>
      <c r="D124" s="27" t="s">
        <v>52</v>
      </c>
      <c r="E124" s="25" t="s">
        <v>127</v>
      </c>
      <c r="F124" s="25">
        <v>10</v>
      </c>
      <c r="G124" s="25" t="s">
        <v>39</v>
      </c>
      <c r="H124" s="25"/>
      <c r="I124" s="11">
        <f t="shared" si="14"/>
        <v>0</v>
      </c>
      <c r="J124" s="31" t="s">
        <v>312</v>
      </c>
      <c r="K124" s="11" t="s">
        <v>1545</v>
      </c>
      <c r="L124" s="4">
        <f t="shared" si="15"/>
        <v>0</v>
      </c>
      <c r="M124" s="4"/>
      <c r="N124" s="4"/>
      <c r="O124" s="4">
        <f t="shared" si="16"/>
        <v>650000</v>
      </c>
      <c r="P124" s="4">
        <v>650000</v>
      </c>
      <c r="Q124" s="4"/>
      <c r="R124" s="4">
        <f t="shared" si="17"/>
        <v>0</v>
      </c>
      <c r="S124" s="4"/>
      <c r="T124" s="4"/>
      <c r="U124" s="4">
        <f t="shared" si="18"/>
        <v>0</v>
      </c>
      <c r="V124" s="4"/>
      <c r="W124" s="4"/>
      <c r="X124" s="4">
        <f t="shared" si="19"/>
        <v>0</v>
      </c>
      <c r="Y124" s="4"/>
      <c r="Z124" s="4"/>
      <c r="AA124" s="4">
        <f>C124+I124-L124-O124-U124-X124-R124</f>
        <v>0</v>
      </c>
      <c r="AB124" s="7">
        <v>45463</v>
      </c>
    </row>
    <row r="125" spans="1:28" ht="15.75" hidden="1" x14ac:dyDescent="0.25">
      <c r="A125" s="29">
        <v>45405</v>
      </c>
      <c r="B125" s="25" t="s">
        <v>719</v>
      </c>
      <c r="C125" s="25">
        <v>139800</v>
      </c>
      <c r="D125" s="25" t="s">
        <v>52</v>
      </c>
      <c r="E125" s="25" t="s">
        <v>38</v>
      </c>
      <c r="F125" s="27">
        <v>574</v>
      </c>
      <c r="G125" s="25" t="s">
        <v>39</v>
      </c>
      <c r="H125" s="25"/>
      <c r="I125" s="11">
        <f t="shared" si="14"/>
        <v>0</v>
      </c>
      <c r="J125" s="38" t="s">
        <v>24</v>
      </c>
      <c r="K125" s="11"/>
      <c r="L125" s="4">
        <f t="shared" si="15"/>
        <v>0</v>
      </c>
      <c r="M125" s="4"/>
      <c r="N125" s="4"/>
      <c r="O125" s="4">
        <f t="shared" si="16"/>
        <v>0</v>
      </c>
      <c r="P125" s="4"/>
      <c r="Q125" s="4"/>
      <c r="R125" s="4">
        <f t="shared" si="17"/>
        <v>0</v>
      </c>
      <c r="S125" s="4"/>
      <c r="T125" s="4"/>
      <c r="U125" s="4">
        <f t="shared" si="18"/>
        <v>0</v>
      </c>
      <c r="V125" s="4"/>
      <c r="W125" s="4"/>
      <c r="X125" s="4">
        <f t="shared" si="19"/>
        <v>0</v>
      </c>
      <c r="Y125" s="4"/>
      <c r="Z125" s="4"/>
      <c r="AA125" s="4">
        <f>C125+I125-L125-O125-U125-X125-R125</f>
        <v>139800</v>
      </c>
      <c r="AB125" s="7"/>
    </row>
    <row r="126" spans="1:28" ht="15.75" hidden="1" x14ac:dyDescent="0.25">
      <c r="A126" s="29">
        <v>45405</v>
      </c>
      <c r="B126" s="72" t="s">
        <v>98</v>
      </c>
      <c r="C126" s="27">
        <v>1000000</v>
      </c>
      <c r="D126" s="25" t="s">
        <v>52</v>
      </c>
      <c r="E126" s="27" t="s">
        <v>150</v>
      </c>
      <c r="F126" s="27">
        <v>20</v>
      </c>
      <c r="G126" s="25" t="s">
        <v>77</v>
      </c>
      <c r="H126" s="27"/>
      <c r="I126" s="11">
        <f t="shared" si="14"/>
        <v>0</v>
      </c>
      <c r="J126" s="26" t="s">
        <v>28</v>
      </c>
      <c r="K126" s="11"/>
      <c r="L126" s="4">
        <f t="shared" si="15"/>
        <v>0</v>
      </c>
      <c r="M126" s="4"/>
      <c r="N126" s="4"/>
      <c r="O126" s="4">
        <f t="shared" si="16"/>
        <v>0</v>
      </c>
      <c r="P126" s="4"/>
      <c r="Q126" s="4"/>
      <c r="R126" s="4">
        <f t="shared" si="17"/>
        <v>0</v>
      </c>
      <c r="S126" s="4"/>
      <c r="T126" s="4"/>
      <c r="U126" s="4">
        <f t="shared" si="18"/>
        <v>0</v>
      </c>
      <c r="V126" s="4"/>
      <c r="W126" s="4"/>
      <c r="X126" s="4">
        <f t="shared" si="19"/>
        <v>0</v>
      </c>
      <c r="Y126" s="4"/>
      <c r="Z126" s="4"/>
      <c r="AA126" s="4">
        <f>C126+I126-L126-O126-U126-X126-R126</f>
        <v>1000000</v>
      </c>
      <c r="AB126" s="7"/>
    </row>
    <row r="127" spans="1:28" ht="15.75" hidden="1" x14ac:dyDescent="0.25">
      <c r="A127" s="24">
        <v>45405</v>
      </c>
      <c r="B127" s="72" t="s">
        <v>116</v>
      </c>
      <c r="C127" s="25">
        <v>650000</v>
      </c>
      <c r="D127" s="25" t="s">
        <v>52</v>
      </c>
      <c r="E127" s="25" t="s">
        <v>129</v>
      </c>
      <c r="F127" s="25">
        <v>10</v>
      </c>
      <c r="G127" s="25" t="s">
        <v>77</v>
      </c>
      <c r="H127" s="25"/>
      <c r="I127" s="11">
        <f t="shared" si="14"/>
        <v>0</v>
      </c>
      <c r="J127" s="31" t="s">
        <v>312</v>
      </c>
      <c r="K127" s="11"/>
      <c r="L127" s="4">
        <f t="shared" si="15"/>
        <v>0</v>
      </c>
      <c r="M127" s="4"/>
      <c r="N127" s="4"/>
      <c r="O127" s="4">
        <f t="shared" si="16"/>
        <v>650000</v>
      </c>
      <c r="P127" s="4">
        <v>650000</v>
      </c>
      <c r="Q127" s="4"/>
      <c r="R127" s="4">
        <f t="shared" si="17"/>
        <v>0</v>
      </c>
      <c r="S127" s="4"/>
      <c r="T127" s="4"/>
      <c r="U127" s="4">
        <f t="shared" si="18"/>
        <v>0</v>
      </c>
      <c r="V127" s="4"/>
      <c r="W127" s="4"/>
      <c r="X127" s="4">
        <f t="shared" si="19"/>
        <v>0</v>
      </c>
      <c r="Y127" s="4"/>
      <c r="Z127" s="4"/>
      <c r="AA127" s="4">
        <f>C127+I127-L127-O127-U127-X127-R127</f>
        <v>0</v>
      </c>
      <c r="AB127" s="7">
        <v>45450</v>
      </c>
    </row>
    <row r="128" spans="1:28" ht="15.75" hidden="1" x14ac:dyDescent="0.25">
      <c r="A128" s="29">
        <v>45406</v>
      </c>
      <c r="B128" s="73" t="s">
        <v>134</v>
      </c>
      <c r="C128" s="27">
        <v>65000</v>
      </c>
      <c r="D128" s="27" t="s">
        <v>52</v>
      </c>
      <c r="E128" s="27" t="s">
        <v>95</v>
      </c>
      <c r="F128" s="27">
        <v>500</v>
      </c>
      <c r="G128" s="25" t="s">
        <v>34</v>
      </c>
      <c r="H128" s="27"/>
      <c r="I128" s="11">
        <f t="shared" si="14"/>
        <v>0</v>
      </c>
      <c r="J128" s="31" t="s">
        <v>312</v>
      </c>
      <c r="K128" s="11" t="s">
        <v>1498</v>
      </c>
      <c r="L128" s="4">
        <f t="shared" si="15"/>
        <v>0</v>
      </c>
      <c r="M128" s="4"/>
      <c r="N128" s="4"/>
      <c r="O128" s="4">
        <f t="shared" si="16"/>
        <v>65000</v>
      </c>
      <c r="P128" s="4">
        <v>65000</v>
      </c>
      <c r="Q128" s="4"/>
      <c r="R128" s="4">
        <f t="shared" si="17"/>
        <v>0</v>
      </c>
      <c r="S128" s="4"/>
      <c r="T128" s="4"/>
      <c r="U128" s="4">
        <f t="shared" si="18"/>
        <v>0</v>
      </c>
      <c r="V128" s="4"/>
      <c r="W128" s="4"/>
      <c r="X128" s="4">
        <f t="shared" si="19"/>
        <v>0</v>
      </c>
      <c r="Y128" s="4"/>
      <c r="Z128" s="4"/>
      <c r="AA128" s="4">
        <f>C128+I128-L128-O128-U128-X128-R128</f>
        <v>0</v>
      </c>
      <c r="AB128" s="7">
        <v>45447</v>
      </c>
    </row>
    <row r="129" spans="1:28" ht="15.75" hidden="1" x14ac:dyDescent="0.25">
      <c r="A129" s="29">
        <v>45408</v>
      </c>
      <c r="B129" s="25" t="s">
        <v>153</v>
      </c>
      <c r="C129" s="25">
        <v>3230000</v>
      </c>
      <c r="D129" s="27" t="s">
        <v>46</v>
      </c>
      <c r="E129" s="25" t="s">
        <v>1137</v>
      </c>
      <c r="F129" s="25">
        <v>32000</v>
      </c>
      <c r="G129" s="25" t="s">
        <v>34</v>
      </c>
      <c r="H129" s="25"/>
      <c r="I129" s="11">
        <f t="shared" si="14"/>
        <v>0</v>
      </c>
      <c r="J129" s="32" t="s">
        <v>324</v>
      </c>
      <c r="K129" s="11"/>
      <c r="L129" s="4">
        <f t="shared" si="15"/>
        <v>3230000</v>
      </c>
      <c r="M129" s="4">
        <v>3230000</v>
      </c>
      <c r="N129" s="4"/>
      <c r="O129" s="4">
        <f t="shared" si="16"/>
        <v>0</v>
      </c>
      <c r="P129" s="4"/>
      <c r="Q129" s="4"/>
      <c r="R129" s="4">
        <f t="shared" si="17"/>
        <v>0</v>
      </c>
      <c r="S129" s="4"/>
      <c r="T129" s="4"/>
      <c r="U129" s="4">
        <f t="shared" si="18"/>
        <v>0</v>
      </c>
      <c r="V129" s="4"/>
      <c r="W129" s="4"/>
      <c r="X129" s="4">
        <f t="shared" si="19"/>
        <v>0</v>
      </c>
      <c r="Y129" s="4"/>
      <c r="Z129" s="4"/>
      <c r="AA129" s="4">
        <f>C129+I129-L129-O129-U129-X129-R129</f>
        <v>0</v>
      </c>
      <c r="AB129" s="7">
        <v>45334</v>
      </c>
    </row>
    <row r="130" spans="1:28" ht="15.75" hidden="1" x14ac:dyDescent="0.25">
      <c r="A130" s="24">
        <v>45409</v>
      </c>
      <c r="B130" s="72" t="s">
        <v>122</v>
      </c>
      <c r="C130" s="25">
        <v>45760000</v>
      </c>
      <c r="D130" s="25" t="s">
        <v>46</v>
      </c>
      <c r="E130" s="25" t="s">
        <v>298</v>
      </c>
      <c r="F130" s="25">
        <v>10400</v>
      </c>
      <c r="G130" s="25" t="s">
        <v>34</v>
      </c>
      <c r="H130" s="25"/>
      <c r="I130" s="11">
        <f t="shared" si="14"/>
        <v>0</v>
      </c>
      <c r="J130" s="26" t="s">
        <v>28</v>
      </c>
      <c r="K130" s="11"/>
      <c r="L130" s="4">
        <f t="shared" si="15"/>
        <v>0</v>
      </c>
      <c r="M130" s="4"/>
      <c r="N130" s="4"/>
      <c r="O130" s="4">
        <f t="shared" si="16"/>
        <v>0</v>
      </c>
      <c r="P130" s="4"/>
      <c r="Q130" s="4"/>
      <c r="R130" s="4">
        <f t="shared" si="17"/>
        <v>0</v>
      </c>
      <c r="S130" s="4"/>
      <c r="T130" s="4"/>
      <c r="U130" s="4">
        <f t="shared" si="18"/>
        <v>0</v>
      </c>
      <c r="V130" s="4"/>
      <c r="W130" s="4"/>
      <c r="X130" s="4">
        <f t="shared" si="19"/>
        <v>0</v>
      </c>
      <c r="Y130" s="4"/>
      <c r="Z130" s="4"/>
      <c r="AA130" s="4">
        <f>C130+I130-L130-O130-U130-X130-R130</f>
        <v>45760000</v>
      </c>
      <c r="AB130" s="7"/>
    </row>
    <row r="131" spans="1:28" ht="15.75" hidden="1" x14ac:dyDescent="0.25">
      <c r="A131" s="29">
        <v>45411</v>
      </c>
      <c r="B131" s="72" t="s">
        <v>134</v>
      </c>
      <c r="C131" s="25">
        <v>2250000</v>
      </c>
      <c r="D131" s="27" t="s">
        <v>52</v>
      </c>
      <c r="E131" s="25" t="s">
        <v>42</v>
      </c>
      <c r="F131" s="25">
        <v>500</v>
      </c>
      <c r="G131" s="27" t="s">
        <v>34</v>
      </c>
      <c r="H131" s="25"/>
      <c r="I131" s="11">
        <f t="shared" si="14"/>
        <v>0</v>
      </c>
      <c r="J131" s="32" t="s">
        <v>312</v>
      </c>
      <c r="K131" s="11" t="s">
        <v>1526</v>
      </c>
      <c r="L131" s="4">
        <f t="shared" si="15"/>
        <v>0</v>
      </c>
      <c r="M131" s="4"/>
      <c r="N131" s="4"/>
      <c r="O131" s="4">
        <f t="shared" si="16"/>
        <v>2250000</v>
      </c>
      <c r="P131" s="4">
        <v>2250000</v>
      </c>
      <c r="Q131" s="4"/>
      <c r="R131" s="4">
        <f t="shared" si="17"/>
        <v>0</v>
      </c>
      <c r="S131" s="4"/>
      <c r="T131" s="4"/>
      <c r="U131" s="4">
        <f t="shared" si="18"/>
        <v>0</v>
      </c>
      <c r="V131" s="4"/>
      <c r="W131" s="4"/>
      <c r="X131" s="4">
        <f t="shared" si="19"/>
        <v>0</v>
      </c>
      <c r="Y131" s="4"/>
      <c r="Z131" s="4"/>
      <c r="AA131" s="4">
        <f>C131+I131-L131-O131-U131-X131-R131</f>
        <v>0</v>
      </c>
      <c r="AB131" s="7">
        <v>45447</v>
      </c>
    </row>
    <row r="132" spans="1:28" ht="15.75" hidden="1" x14ac:dyDescent="0.25">
      <c r="A132" s="29">
        <v>45411</v>
      </c>
      <c r="B132" s="72" t="s">
        <v>134</v>
      </c>
      <c r="C132" s="27">
        <v>915000</v>
      </c>
      <c r="D132" s="27" t="s">
        <v>52</v>
      </c>
      <c r="E132" s="25" t="s">
        <v>109</v>
      </c>
      <c r="F132" s="27">
        <v>750</v>
      </c>
      <c r="G132" s="27" t="s">
        <v>34</v>
      </c>
      <c r="H132" s="27"/>
      <c r="I132" s="11">
        <f t="shared" si="14"/>
        <v>0</v>
      </c>
      <c r="J132" s="32" t="s">
        <v>312</v>
      </c>
      <c r="K132" s="11" t="s">
        <v>1526</v>
      </c>
      <c r="L132" s="4">
        <f t="shared" si="15"/>
        <v>0</v>
      </c>
      <c r="M132" s="4"/>
      <c r="N132" s="4"/>
      <c r="O132" s="4">
        <f t="shared" si="16"/>
        <v>915000</v>
      </c>
      <c r="P132" s="4">
        <v>915000</v>
      </c>
      <c r="Q132" s="4"/>
      <c r="R132" s="4">
        <f t="shared" si="17"/>
        <v>0</v>
      </c>
      <c r="S132" s="4"/>
      <c r="T132" s="4"/>
      <c r="U132" s="4">
        <f t="shared" si="18"/>
        <v>0</v>
      </c>
      <c r="V132" s="4"/>
      <c r="W132" s="4"/>
      <c r="X132" s="4">
        <f t="shared" si="19"/>
        <v>0</v>
      </c>
      <c r="Y132" s="4"/>
      <c r="Z132" s="4"/>
      <c r="AA132" s="4">
        <f>C132+I132-L132-O132-U132-X132-R132</f>
        <v>0</v>
      </c>
      <c r="AB132" s="7">
        <v>45447</v>
      </c>
    </row>
    <row r="133" spans="1:28" ht="15.75" hidden="1" x14ac:dyDescent="0.25">
      <c r="A133" s="29">
        <v>45411</v>
      </c>
      <c r="B133" s="72" t="s">
        <v>134</v>
      </c>
      <c r="C133" s="25">
        <v>260000</v>
      </c>
      <c r="D133" s="27" t="s">
        <v>52</v>
      </c>
      <c r="E133" s="25" t="s">
        <v>129</v>
      </c>
      <c r="F133" s="25">
        <v>4</v>
      </c>
      <c r="G133" s="25" t="s">
        <v>77</v>
      </c>
      <c r="H133" s="25"/>
      <c r="I133" s="11">
        <f t="shared" si="14"/>
        <v>0</v>
      </c>
      <c r="J133" s="32" t="s">
        <v>312</v>
      </c>
      <c r="K133" s="11" t="s">
        <v>1526</v>
      </c>
      <c r="L133" s="4">
        <f t="shared" si="15"/>
        <v>0</v>
      </c>
      <c r="M133" s="4"/>
      <c r="N133" s="4"/>
      <c r="O133" s="4">
        <f t="shared" si="16"/>
        <v>260000</v>
      </c>
      <c r="P133" s="4">
        <v>260000</v>
      </c>
      <c r="Q133" s="4"/>
      <c r="R133" s="4">
        <f t="shared" si="17"/>
        <v>0</v>
      </c>
      <c r="S133" s="4"/>
      <c r="T133" s="4"/>
      <c r="U133" s="4">
        <f t="shared" si="18"/>
        <v>0</v>
      </c>
      <c r="V133" s="4"/>
      <c r="W133" s="4"/>
      <c r="X133" s="4">
        <f t="shared" si="19"/>
        <v>0</v>
      </c>
      <c r="Y133" s="4"/>
      <c r="Z133" s="4"/>
      <c r="AA133" s="4">
        <f>C133+I133-L133-O133-U133-X133-R133</f>
        <v>0</v>
      </c>
      <c r="AB133" s="7">
        <v>45447</v>
      </c>
    </row>
    <row r="134" spans="1:28" ht="15.75" hidden="1" x14ac:dyDescent="0.25">
      <c r="A134" s="29">
        <v>45411</v>
      </c>
      <c r="B134" s="72" t="s">
        <v>73</v>
      </c>
      <c r="C134" s="25">
        <v>755000</v>
      </c>
      <c r="D134" s="25" t="s">
        <v>46</v>
      </c>
      <c r="E134" s="25" t="s">
        <v>179</v>
      </c>
      <c r="F134" s="27">
        <v>500</v>
      </c>
      <c r="G134" s="27" t="s">
        <v>34</v>
      </c>
      <c r="H134" s="25"/>
      <c r="I134" s="11">
        <f t="shared" si="14"/>
        <v>0</v>
      </c>
      <c r="J134" s="28" t="s">
        <v>28</v>
      </c>
      <c r="K134" s="11"/>
      <c r="L134" s="4">
        <f t="shared" si="15"/>
        <v>0</v>
      </c>
      <c r="M134" s="4"/>
      <c r="N134" s="4"/>
      <c r="O134" s="4">
        <f t="shared" si="16"/>
        <v>0</v>
      </c>
      <c r="P134" s="4"/>
      <c r="Q134" s="4"/>
      <c r="R134" s="4">
        <f t="shared" si="17"/>
        <v>0</v>
      </c>
      <c r="S134" s="4"/>
      <c r="T134" s="4"/>
      <c r="U134" s="4">
        <f t="shared" si="18"/>
        <v>0</v>
      </c>
      <c r="V134" s="4"/>
      <c r="W134" s="4"/>
      <c r="X134" s="4">
        <f t="shared" si="19"/>
        <v>0</v>
      </c>
      <c r="Y134" s="4"/>
      <c r="Z134" s="4"/>
      <c r="AA134" s="4">
        <f>C134+I134-L134-O134-U134-X134-R134</f>
        <v>755000</v>
      </c>
      <c r="AB134" s="7"/>
    </row>
    <row r="135" spans="1:28" ht="15.75" hidden="1" x14ac:dyDescent="0.25">
      <c r="A135" s="29">
        <v>45412</v>
      </c>
      <c r="B135" s="73" t="s">
        <v>243</v>
      </c>
      <c r="C135" s="27">
        <v>5000000</v>
      </c>
      <c r="D135" s="27" t="s">
        <v>46</v>
      </c>
      <c r="E135" s="27" t="s">
        <v>69</v>
      </c>
      <c r="F135" s="27">
        <v>25</v>
      </c>
      <c r="G135" s="25" t="s">
        <v>39</v>
      </c>
      <c r="H135" s="27"/>
      <c r="I135" s="11">
        <f t="shared" si="14"/>
        <v>0</v>
      </c>
      <c r="J135" s="32" t="s">
        <v>324</v>
      </c>
      <c r="K135" s="11"/>
      <c r="L135" s="4">
        <f t="shared" si="15"/>
        <v>5000000</v>
      </c>
      <c r="M135" s="4">
        <v>670000</v>
      </c>
      <c r="N135" s="4">
        <v>4330000</v>
      </c>
      <c r="O135" s="4">
        <f t="shared" si="16"/>
        <v>0</v>
      </c>
      <c r="P135" s="4"/>
      <c r="Q135" s="4"/>
      <c r="R135" s="4">
        <f t="shared" si="17"/>
        <v>0</v>
      </c>
      <c r="S135" s="4"/>
      <c r="T135" s="4"/>
      <c r="U135" s="4">
        <f t="shared" si="18"/>
        <v>0</v>
      </c>
      <c r="V135" s="4"/>
      <c r="W135" s="4"/>
      <c r="X135" s="4">
        <f t="shared" si="19"/>
        <v>0</v>
      </c>
      <c r="Y135" s="4"/>
      <c r="Z135" s="4"/>
      <c r="AA135" s="4">
        <f>C135+I135-L135-O135-U135-X135-R135</f>
        <v>0</v>
      </c>
      <c r="AB135" s="7">
        <v>45447</v>
      </c>
    </row>
    <row r="136" spans="1:28" ht="15.75" hidden="1" x14ac:dyDescent="0.25">
      <c r="A136" s="29">
        <v>45412</v>
      </c>
      <c r="B136" s="73" t="s">
        <v>243</v>
      </c>
      <c r="C136" s="25">
        <v>5750000</v>
      </c>
      <c r="D136" s="27" t="s">
        <v>46</v>
      </c>
      <c r="E136" s="25" t="s">
        <v>128</v>
      </c>
      <c r="F136" s="25">
        <v>50</v>
      </c>
      <c r="G136" s="25" t="s">
        <v>39</v>
      </c>
      <c r="H136" s="25"/>
      <c r="I136" s="11">
        <f t="shared" si="14"/>
        <v>0</v>
      </c>
      <c r="J136" s="32" t="s">
        <v>324</v>
      </c>
      <c r="K136" s="11"/>
      <c r="L136" s="4">
        <f t="shared" si="15"/>
        <v>5750000</v>
      </c>
      <c r="M136" s="4"/>
      <c r="N136" s="4">
        <v>5750000</v>
      </c>
      <c r="O136" s="4">
        <f t="shared" si="16"/>
        <v>0</v>
      </c>
      <c r="P136" s="4"/>
      <c r="Q136" s="4"/>
      <c r="R136" s="4">
        <f t="shared" si="17"/>
        <v>0</v>
      </c>
      <c r="S136" s="4"/>
      <c r="T136" s="4"/>
      <c r="U136" s="4">
        <f t="shared" si="18"/>
        <v>0</v>
      </c>
      <c r="V136" s="4"/>
      <c r="W136" s="4"/>
      <c r="X136" s="4">
        <f t="shared" si="19"/>
        <v>0</v>
      </c>
      <c r="Y136" s="4"/>
      <c r="Z136" s="4"/>
      <c r="AA136" s="4">
        <f>C136+I136-L136-O136-U136-X136-R136</f>
        <v>0</v>
      </c>
      <c r="AB136" s="7">
        <v>45447</v>
      </c>
    </row>
    <row r="137" spans="1:28" ht="15.75" hidden="1" x14ac:dyDescent="0.25">
      <c r="A137" s="29">
        <v>45412</v>
      </c>
      <c r="B137" s="73" t="s">
        <v>134</v>
      </c>
      <c r="C137" s="25">
        <v>1750000</v>
      </c>
      <c r="D137" s="27" t="s">
        <v>46</v>
      </c>
      <c r="E137" s="25" t="s">
        <v>179</v>
      </c>
      <c r="F137" s="25">
        <v>1000</v>
      </c>
      <c r="G137" s="25" t="s">
        <v>34</v>
      </c>
      <c r="H137" s="25"/>
      <c r="I137" s="11">
        <f t="shared" si="14"/>
        <v>0</v>
      </c>
      <c r="J137" s="32" t="s">
        <v>312</v>
      </c>
      <c r="K137" s="11" t="s">
        <v>1526</v>
      </c>
      <c r="L137" s="4">
        <f t="shared" si="15"/>
        <v>0</v>
      </c>
      <c r="M137" s="4"/>
      <c r="N137" s="4"/>
      <c r="O137" s="4">
        <f t="shared" si="16"/>
        <v>1750000</v>
      </c>
      <c r="P137" s="4">
        <v>1750000</v>
      </c>
      <c r="Q137" s="4"/>
      <c r="R137" s="4">
        <f t="shared" si="17"/>
        <v>0</v>
      </c>
      <c r="S137" s="4"/>
      <c r="T137" s="4"/>
      <c r="U137" s="4">
        <f t="shared" si="18"/>
        <v>0</v>
      </c>
      <c r="V137" s="4"/>
      <c r="W137" s="4"/>
      <c r="X137" s="4">
        <f t="shared" si="19"/>
        <v>0</v>
      </c>
      <c r="Y137" s="4"/>
      <c r="Z137" s="4"/>
      <c r="AA137" s="4">
        <f>C137+I137-L137-O137-U137-X137-R137</f>
        <v>0</v>
      </c>
      <c r="AB137" s="7">
        <v>45454</v>
      </c>
    </row>
    <row r="138" spans="1:28" ht="15.75" hidden="1" x14ac:dyDescent="0.25">
      <c r="A138" s="29">
        <v>45412</v>
      </c>
      <c r="B138" s="73" t="s">
        <v>134</v>
      </c>
      <c r="C138" s="27">
        <v>4500000</v>
      </c>
      <c r="D138" s="27" t="s">
        <v>46</v>
      </c>
      <c r="E138" s="27" t="s">
        <v>42</v>
      </c>
      <c r="F138" s="27">
        <v>1000</v>
      </c>
      <c r="G138" s="25" t="s">
        <v>34</v>
      </c>
      <c r="H138" s="27"/>
      <c r="I138" s="11">
        <f t="shared" si="14"/>
        <v>0</v>
      </c>
      <c r="J138" s="32" t="s">
        <v>312</v>
      </c>
      <c r="K138" s="11" t="s">
        <v>1526</v>
      </c>
      <c r="L138" s="4">
        <f t="shared" si="15"/>
        <v>0</v>
      </c>
      <c r="M138" s="4"/>
      <c r="N138" s="4"/>
      <c r="O138" s="4">
        <f t="shared" si="16"/>
        <v>4500000</v>
      </c>
      <c r="P138" s="4">
        <v>1750000</v>
      </c>
      <c r="Q138" s="4">
        <v>2750000</v>
      </c>
      <c r="R138" s="4">
        <f t="shared" si="17"/>
        <v>0</v>
      </c>
      <c r="S138" s="4"/>
      <c r="T138" s="4"/>
      <c r="U138" s="4">
        <f t="shared" si="18"/>
        <v>0</v>
      </c>
      <c r="V138" s="4"/>
      <c r="W138" s="4"/>
      <c r="X138" s="4">
        <f t="shared" si="19"/>
        <v>0</v>
      </c>
      <c r="Y138" s="4"/>
      <c r="Z138" s="4"/>
      <c r="AA138" s="4">
        <f>C138+I138-L138-O138-U138-X138-R138</f>
        <v>0</v>
      </c>
      <c r="AB138" s="7">
        <v>45467</v>
      </c>
    </row>
    <row r="139" spans="1:28" ht="15.75" hidden="1" x14ac:dyDescent="0.25">
      <c r="A139" s="29">
        <v>45412</v>
      </c>
      <c r="B139" s="73" t="s">
        <v>162</v>
      </c>
      <c r="C139" s="25">
        <v>7334000</v>
      </c>
      <c r="D139" s="27" t="s">
        <v>46</v>
      </c>
      <c r="E139" s="25" t="s">
        <v>173</v>
      </c>
      <c r="F139" s="25">
        <v>2600</v>
      </c>
      <c r="G139" s="25" t="s">
        <v>34</v>
      </c>
      <c r="H139" s="25"/>
      <c r="I139" s="11">
        <f t="shared" si="14"/>
        <v>0</v>
      </c>
      <c r="J139" s="12" t="s">
        <v>312</v>
      </c>
      <c r="K139" s="11"/>
      <c r="L139" s="4">
        <f t="shared" si="15"/>
        <v>0</v>
      </c>
      <c r="M139" s="4"/>
      <c r="N139" s="4"/>
      <c r="O139" s="4">
        <f t="shared" si="16"/>
        <v>7334000</v>
      </c>
      <c r="P139" s="4">
        <v>2240000</v>
      </c>
      <c r="Q139" s="4">
        <v>5094000</v>
      </c>
      <c r="R139" s="4">
        <f t="shared" si="17"/>
        <v>0</v>
      </c>
      <c r="S139" s="4"/>
      <c r="T139" s="4"/>
      <c r="U139" s="4">
        <f t="shared" si="18"/>
        <v>0</v>
      </c>
      <c r="V139" s="4"/>
      <c r="W139" s="4"/>
      <c r="X139" s="4">
        <f t="shared" si="19"/>
        <v>0</v>
      </c>
      <c r="Y139" s="4"/>
      <c r="Z139" s="4"/>
      <c r="AA139" s="4">
        <f>C139+I139-L139-O139-U139-X139-R139</f>
        <v>0</v>
      </c>
      <c r="AB139" s="7">
        <v>45467</v>
      </c>
    </row>
    <row r="140" spans="1:28" ht="15.75" hidden="1" x14ac:dyDescent="0.25">
      <c r="A140" s="29">
        <v>45412</v>
      </c>
      <c r="B140" s="73" t="s">
        <v>162</v>
      </c>
      <c r="C140" s="25">
        <v>10400000</v>
      </c>
      <c r="D140" s="27" t="s">
        <v>46</v>
      </c>
      <c r="E140" s="25" t="s">
        <v>42</v>
      </c>
      <c r="F140" s="25">
        <v>2600</v>
      </c>
      <c r="G140" s="25" t="s">
        <v>34</v>
      </c>
      <c r="H140" s="25"/>
      <c r="I140" s="11">
        <f t="shared" si="14"/>
        <v>0</v>
      </c>
      <c r="J140" s="12" t="s">
        <v>312</v>
      </c>
      <c r="K140" s="11"/>
      <c r="L140" s="4">
        <f t="shared" si="15"/>
        <v>0</v>
      </c>
      <c r="M140" s="4"/>
      <c r="N140" s="4"/>
      <c r="O140" s="4">
        <f t="shared" si="16"/>
        <v>10400000</v>
      </c>
      <c r="P140" s="4"/>
      <c r="Q140" s="4">
        <v>10400000</v>
      </c>
      <c r="R140" s="4">
        <f t="shared" si="17"/>
        <v>0</v>
      </c>
      <c r="S140" s="4"/>
      <c r="T140" s="4"/>
      <c r="U140" s="4">
        <f t="shared" si="18"/>
        <v>0</v>
      </c>
      <c r="V140" s="4"/>
      <c r="W140" s="4"/>
      <c r="X140" s="4">
        <f t="shared" si="19"/>
        <v>0</v>
      </c>
      <c r="Y140" s="4"/>
      <c r="Z140" s="4"/>
      <c r="AA140" s="4">
        <f>C140+I140-L140-O140-U140-X140-R140</f>
        <v>0</v>
      </c>
      <c r="AB140" s="7">
        <v>45467</v>
      </c>
    </row>
    <row r="141" spans="1:28" ht="15.75" hidden="1" x14ac:dyDescent="0.25">
      <c r="A141" s="24">
        <v>45413</v>
      </c>
      <c r="B141" s="72" t="s">
        <v>226</v>
      </c>
      <c r="C141" s="27">
        <v>12600000</v>
      </c>
      <c r="D141" s="25" t="s">
        <v>52</v>
      </c>
      <c r="E141" s="25" t="s">
        <v>229</v>
      </c>
      <c r="F141" s="27">
        <v>300</v>
      </c>
      <c r="G141" s="27" t="s">
        <v>39</v>
      </c>
      <c r="H141" s="27"/>
      <c r="I141" s="11">
        <f t="shared" si="14"/>
        <v>0</v>
      </c>
      <c r="J141" s="31" t="s">
        <v>312</v>
      </c>
      <c r="K141" s="11"/>
      <c r="L141" s="4">
        <f t="shared" si="15"/>
        <v>0</v>
      </c>
      <c r="M141" s="4"/>
      <c r="N141" s="4"/>
      <c r="O141" s="4">
        <f t="shared" si="16"/>
        <v>12600000</v>
      </c>
      <c r="P141" s="4">
        <v>12600000</v>
      </c>
      <c r="Q141" s="4"/>
      <c r="R141" s="4">
        <f t="shared" si="17"/>
        <v>0</v>
      </c>
      <c r="S141" s="4"/>
      <c r="T141" s="4"/>
      <c r="U141" s="4">
        <f t="shared" si="18"/>
        <v>0</v>
      </c>
      <c r="V141" s="4"/>
      <c r="W141" s="4"/>
      <c r="X141" s="4">
        <f t="shared" si="19"/>
        <v>0</v>
      </c>
      <c r="Y141" s="4"/>
      <c r="Z141" s="4"/>
      <c r="AA141" s="4">
        <f>C141+I141-L141-O141-U141-X141-R141</f>
        <v>0</v>
      </c>
      <c r="AB141" s="7">
        <v>45449</v>
      </c>
    </row>
    <row r="142" spans="1:28" ht="15.75" hidden="1" x14ac:dyDescent="0.25">
      <c r="A142" s="24">
        <v>45413</v>
      </c>
      <c r="B142" s="25" t="s">
        <v>472</v>
      </c>
      <c r="C142" s="25">
        <v>675000</v>
      </c>
      <c r="D142" s="25" t="s">
        <v>46</v>
      </c>
      <c r="E142" s="25" t="s">
        <v>1373</v>
      </c>
      <c r="F142" s="25"/>
      <c r="G142" s="25" t="s">
        <v>34</v>
      </c>
      <c r="H142" s="25"/>
      <c r="I142" s="11">
        <f>F142*H142</f>
        <v>0</v>
      </c>
      <c r="J142" s="31" t="s">
        <v>324</v>
      </c>
      <c r="K142" s="11"/>
      <c r="L142" s="4">
        <f>M142+N142</f>
        <v>0</v>
      </c>
      <c r="M142" s="4"/>
      <c r="N142" s="4"/>
      <c r="O142" s="4">
        <f>P142+Q142</f>
        <v>0</v>
      </c>
      <c r="P142" s="4"/>
      <c r="Q142" s="4"/>
      <c r="R142" s="4">
        <f>S142+T142</f>
        <v>0</v>
      </c>
      <c r="S142" s="4"/>
      <c r="T142" s="4"/>
      <c r="U142" s="4">
        <f>V142+W142</f>
        <v>675000</v>
      </c>
      <c r="V142" s="4">
        <v>675000</v>
      </c>
      <c r="W142" s="4"/>
      <c r="X142" s="4">
        <f>Y142+Z142</f>
        <v>0</v>
      </c>
      <c r="Y142" s="4"/>
      <c r="Z142" s="4"/>
      <c r="AA142" s="4">
        <f>C142+I142-L142-O142-U142-X142-R142</f>
        <v>0</v>
      </c>
      <c r="AB142" s="7">
        <v>45453</v>
      </c>
    </row>
    <row r="143" spans="1:28" ht="15.75" hidden="1" x14ac:dyDescent="0.25">
      <c r="A143" s="29">
        <v>45414</v>
      </c>
      <c r="B143" s="72" t="s">
        <v>669</v>
      </c>
      <c r="C143" s="25">
        <v>5000200</v>
      </c>
      <c r="D143" s="25" t="s">
        <v>46</v>
      </c>
      <c r="E143" s="25" t="s">
        <v>100</v>
      </c>
      <c r="F143" s="25">
        <v>233.8</v>
      </c>
      <c r="G143" s="25" t="s">
        <v>39</v>
      </c>
      <c r="H143" s="25"/>
      <c r="I143" s="11">
        <f t="shared" ref="I143:I165" si="20">F143*H143</f>
        <v>0</v>
      </c>
      <c r="J143" s="31" t="s">
        <v>312</v>
      </c>
      <c r="K143" s="11" t="s">
        <v>1383</v>
      </c>
      <c r="L143" s="4">
        <f t="shared" ref="L143:L165" si="21">M143+N143</f>
        <v>0</v>
      </c>
      <c r="M143" s="4"/>
      <c r="N143" s="4"/>
      <c r="O143" s="4">
        <f t="shared" ref="O143:O165" si="22">P143+Q143</f>
        <v>5000200</v>
      </c>
      <c r="P143" s="4">
        <v>5000200</v>
      </c>
      <c r="Q143" s="4"/>
      <c r="R143" s="4">
        <f t="shared" ref="R143:R165" si="23">S143+T143</f>
        <v>0</v>
      </c>
      <c r="S143" s="4"/>
      <c r="T143" s="4"/>
      <c r="U143" s="4">
        <f t="shared" ref="U143:U165" si="24">V143+W143</f>
        <v>0</v>
      </c>
      <c r="V143" s="4"/>
      <c r="W143" s="4"/>
      <c r="X143" s="4">
        <f t="shared" ref="X143:X165" si="25">Y143+Z143</f>
        <v>0</v>
      </c>
      <c r="Y143" s="4"/>
      <c r="Z143" s="4"/>
      <c r="AA143" s="4">
        <f>C143+I143-L143-O143-U143-X143-R143</f>
        <v>0</v>
      </c>
      <c r="AB143" s="7">
        <v>45448</v>
      </c>
    </row>
    <row r="144" spans="1:28" ht="15.75" hidden="1" x14ac:dyDescent="0.25">
      <c r="A144" s="29">
        <v>45414</v>
      </c>
      <c r="B144" s="25" t="s">
        <v>107</v>
      </c>
      <c r="C144" s="25">
        <v>1860000</v>
      </c>
      <c r="D144" s="25" t="s">
        <v>46</v>
      </c>
      <c r="E144" s="25" t="s">
        <v>329</v>
      </c>
      <c r="F144" s="25">
        <v>12</v>
      </c>
      <c r="G144" s="25" t="s">
        <v>39</v>
      </c>
      <c r="H144" s="25"/>
      <c r="I144" s="11">
        <f t="shared" si="20"/>
        <v>0</v>
      </c>
      <c r="J144" s="31" t="s">
        <v>324</v>
      </c>
      <c r="K144" s="4" t="s">
        <v>1178</v>
      </c>
      <c r="L144" s="4">
        <f t="shared" si="21"/>
        <v>1860000</v>
      </c>
      <c r="M144" s="4"/>
      <c r="N144" s="4">
        <v>1860000</v>
      </c>
      <c r="O144" s="4">
        <f t="shared" si="22"/>
        <v>0</v>
      </c>
      <c r="P144" s="4"/>
      <c r="Q144" s="4"/>
      <c r="R144" s="4">
        <f t="shared" si="23"/>
        <v>0</v>
      </c>
      <c r="S144" s="4"/>
      <c r="T144" s="4"/>
      <c r="U144" s="4">
        <f t="shared" si="24"/>
        <v>0</v>
      </c>
      <c r="V144" s="4"/>
      <c r="W144" s="4"/>
      <c r="X144" s="4">
        <f t="shared" si="25"/>
        <v>0</v>
      </c>
      <c r="Y144" s="4"/>
      <c r="Z144" s="4"/>
      <c r="AA144" s="4">
        <f>C144+I144-L144-O144-U144-X144-R144</f>
        <v>0</v>
      </c>
      <c r="AB144" s="7">
        <v>45468</v>
      </c>
    </row>
    <row r="145" spans="1:28" ht="15.75" hidden="1" x14ac:dyDescent="0.25">
      <c r="A145" s="29">
        <v>45414</v>
      </c>
      <c r="B145" s="72" t="s">
        <v>134</v>
      </c>
      <c r="C145" s="25">
        <v>1110000</v>
      </c>
      <c r="D145" s="25" t="s">
        <v>52</v>
      </c>
      <c r="E145" s="25" t="s">
        <v>95</v>
      </c>
      <c r="F145" s="25">
        <v>750</v>
      </c>
      <c r="G145" s="25" t="s">
        <v>34</v>
      </c>
      <c r="H145" s="25"/>
      <c r="I145" s="11">
        <f t="shared" si="20"/>
        <v>0</v>
      </c>
      <c r="J145" s="32" t="s">
        <v>312</v>
      </c>
      <c r="K145" s="11"/>
      <c r="L145" s="4">
        <f t="shared" si="21"/>
        <v>0</v>
      </c>
      <c r="M145" s="4"/>
      <c r="N145" s="4"/>
      <c r="O145" s="4">
        <f t="shared" si="22"/>
        <v>1110000</v>
      </c>
      <c r="P145" s="4">
        <v>1110000</v>
      </c>
      <c r="Q145" s="4"/>
      <c r="R145" s="4">
        <f t="shared" si="23"/>
        <v>0</v>
      </c>
      <c r="S145" s="4"/>
      <c r="T145" s="4"/>
      <c r="U145" s="4">
        <f t="shared" si="24"/>
        <v>0</v>
      </c>
      <c r="V145" s="4"/>
      <c r="W145" s="4"/>
      <c r="X145" s="4">
        <f t="shared" si="25"/>
        <v>0</v>
      </c>
      <c r="Y145" s="4"/>
      <c r="Z145" s="4"/>
      <c r="AA145" s="4">
        <f>C145+I145-L145-O145-U145-X145-R145</f>
        <v>0</v>
      </c>
      <c r="AB145" s="7">
        <v>45467</v>
      </c>
    </row>
    <row r="146" spans="1:28" ht="15.75" hidden="1" x14ac:dyDescent="0.25">
      <c r="A146" s="29">
        <v>45414</v>
      </c>
      <c r="B146" s="72" t="s">
        <v>134</v>
      </c>
      <c r="C146" s="25">
        <v>875000</v>
      </c>
      <c r="D146" s="25" t="s">
        <v>52</v>
      </c>
      <c r="E146" s="25" t="s">
        <v>179</v>
      </c>
      <c r="F146" s="25">
        <v>500</v>
      </c>
      <c r="G146" s="25" t="s">
        <v>34</v>
      </c>
      <c r="H146" s="25"/>
      <c r="I146" s="11">
        <f t="shared" si="20"/>
        <v>0</v>
      </c>
      <c r="J146" s="32" t="s">
        <v>312</v>
      </c>
      <c r="K146" s="11"/>
      <c r="L146" s="4">
        <f t="shared" si="21"/>
        <v>0</v>
      </c>
      <c r="M146" s="4"/>
      <c r="N146" s="4"/>
      <c r="O146" s="4">
        <f t="shared" si="22"/>
        <v>875000</v>
      </c>
      <c r="P146" s="4">
        <v>875000</v>
      </c>
      <c r="Q146" s="4"/>
      <c r="R146" s="4">
        <f t="shared" si="23"/>
        <v>0</v>
      </c>
      <c r="S146" s="4"/>
      <c r="T146" s="4"/>
      <c r="U146" s="4">
        <f t="shared" si="24"/>
        <v>0</v>
      </c>
      <c r="V146" s="4"/>
      <c r="W146" s="4"/>
      <c r="X146" s="4">
        <f t="shared" si="25"/>
        <v>0</v>
      </c>
      <c r="Y146" s="4"/>
      <c r="Z146" s="4"/>
      <c r="AA146" s="4">
        <f>C146+I146-L146-O146-U146-X146-R146</f>
        <v>0</v>
      </c>
      <c r="AB146" s="7">
        <v>45467</v>
      </c>
    </row>
    <row r="147" spans="1:28" ht="15.75" hidden="1" x14ac:dyDescent="0.25">
      <c r="A147" s="29">
        <v>45414</v>
      </c>
      <c r="B147" s="72" t="s">
        <v>134</v>
      </c>
      <c r="C147" s="25">
        <v>4500000</v>
      </c>
      <c r="D147" s="25" t="s">
        <v>52</v>
      </c>
      <c r="E147" s="25" t="s">
        <v>42</v>
      </c>
      <c r="F147" s="25">
        <v>1000</v>
      </c>
      <c r="G147" s="25" t="s">
        <v>34</v>
      </c>
      <c r="H147" s="25"/>
      <c r="I147" s="11">
        <f t="shared" si="20"/>
        <v>0</v>
      </c>
      <c r="J147" s="32" t="s">
        <v>312</v>
      </c>
      <c r="K147" s="11"/>
      <c r="L147" s="4">
        <f t="shared" si="21"/>
        <v>0</v>
      </c>
      <c r="M147" s="4"/>
      <c r="N147" s="4"/>
      <c r="O147" s="4">
        <f t="shared" si="22"/>
        <v>4500000</v>
      </c>
      <c r="P147" s="4">
        <v>4500000</v>
      </c>
      <c r="Q147" s="4"/>
      <c r="R147" s="4">
        <f t="shared" si="23"/>
        <v>0</v>
      </c>
      <c r="S147" s="4"/>
      <c r="T147" s="4"/>
      <c r="U147" s="4">
        <f t="shared" si="24"/>
        <v>0</v>
      </c>
      <c r="V147" s="4"/>
      <c r="W147" s="4"/>
      <c r="X147" s="4">
        <f t="shared" si="25"/>
        <v>0</v>
      </c>
      <c r="Y147" s="4"/>
      <c r="Z147" s="4"/>
      <c r="AA147" s="4">
        <f>C147+I147-L147-O147-U147-X147-R147</f>
        <v>0</v>
      </c>
      <c r="AB147" s="7">
        <v>45467</v>
      </c>
    </row>
    <row r="148" spans="1:28" ht="15.75" hidden="1" x14ac:dyDescent="0.25">
      <c r="A148" s="29">
        <v>45414</v>
      </c>
      <c r="B148" s="25" t="s">
        <v>162</v>
      </c>
      <c r="C148" s="25">
        <v>16000000</v>
      </c>
      <c r="D148" s="25" t="s">
        <v>46</v>
      </c>
      <c r="E148" s="25" t="s">
        <v>173</v>
      </c>
      <c r="F148" s="25">
        <v>4000</v>
      </c>
      <c r="G148" s="25" t="s">
        <v>34</v>
      </c>
      <c r="H148" s="25"/>
      <c r="I148" s="11">
        <f t="shared" si="20"/>
        <v>0</v>
      </c>
      <c r="J148" s="6" t="s">
        <v>24</v>
      </c>
      <c r="K148" s="11"/>
      <c r="L148" s="4">
        <f t="shared" si="21"/>
        <v>0</v>
      </c>
      <c r="M148" s="4"/>
      <c r="N148" s="4"/>
      <c r="O148" s="4">
        <f t="shared" si="22"/>
        <v>10506000</v>
      </c>
      <c r="P148" s="4"/>
      <c r="Q148" s="4">
        <v>10506000</v>
      </c>
      <c r="R148" s="4">
        <f t="shared" si="23"/>
        <v>0</v>
      </c>
      <c r="S148" s="4"/>
      <c r="T148" s="4"/>
      <c r="U148" s="4">
        <f t="shared" si="24"/>
        <v>0</v>
      </c>
      <c r="V148" s="4"/>
      <c r="W148" s="4"/>
      <c r="X148" s="4">
        <f t="shared" si="25"/>
        <v>0</v>
      </c>
      <c r="Y148" s="4"/>
      <c r="Z148" s="4"/>
      <c r="AA148" s="4">
        <f>C148+I148-L148-O148-U148-X148-R148</f>
        <v>5494000</v>
      </c>
      <c r="AB148" s="7">
        <v>45467</v>
      </c>
    </row>
    <row r="149" spans="1:28" ht="15.75" hidden="1" x14ac:dyDescent="0.25">
      <c r="A149" s="29">
        <v>45414</v>
      </c>
      <c r="B149" s="72" t="s">
        <v>162</v>
      </c>
      <c r="C149" s="25">
        <v>4800000</v>
      </c>
      <c r="D149" s="25" t="s">
        <v>46</v>
      </c>
      <c r="E149" s="25" t="s">
        <v>42</v>
      </c>
      <c r="F149" s="25">
        <v>1200</v>
      </c>
      <c r="G149" s="25" t="s">
        <v>34</v>
      </c>
      <c r="H149" s="25"/>
      <c r="I149" s="11">
        <f t="shared" si="20"/>
        <v>0</v>
      </c>
      <c r="J149" s="26" t="s">
        <v>28</v>
      </c>
      <c r="K149" s="11"/>
      <c r="L149" s="4">
        <f t="shared" si="21"/>
        <v>0</v>
      </c>
      <c r="M149" s="4"/>
      <c r="N149" s="4"/>
      <c r="O149" s="4">
        <f t="shared" si="22"/>
        <v>0</v>
      </c>
      <c r="P149" s="4"/>
      <c r="Q149" s="4"/>
      <c r="R149" s="4">
        <f t="shared" si="23"/>
        <v>0</v>
      </c>
      <c r="S149" s="4"/>
      <c r="T149" s="4"/>
      <c r="U149" s="4">
        <f t="shared" si="24"/>
        <v>0</v>
      </c>
      <c r="V149" s="4"/>
      <c r="W149" s="4"/>
      <c r="X149" s="4">
        <f t="shared" si="25"/>
        <v>0</v>
      </c>
      <c r="Y149" s="4"/>
      <c r="Z149" s="4"/>
      <c r="AA149" s="4">
        <f>C149+I149-L149-O149-U149-X149-R149</f>
        <v>4800000</v>
      </c>
      <c r="AB149" s="7"/>
    </row>
    <row r="150" spans="1:28" ht="15.75" hidden="1" x14ac:dyDescent="0.25">
      <c r="A150" s="29">
        <v>45414</v>
      </c>
      <c r="B150" s="72" t="s">
        <v>472</v>
      </c>
      <c r="C150" s="25">
        <v>450000</v>
      </c>
      <c r="D150" s="25" t="s">
        <v>52</v>
      </c>
      <c r="E150" s="25" t="s">
        <v>42</v>
      </c>
      <c r="F150" s="25">
        <v>100</v>
      </c>
      <c r="G150" s="25" t="s">
        <v>34</v>
      </c>
      <c r="H150" s="25"/>
      <c r="I150" s="11">
        <f t="shared" si="20"/>
        <v>0</v>
      </c>
      <c r="J150" s="31" t="s">
        <v>324</v>
      </c>
      <c r="K150" s="11"/>
      <c r="L150" s="4">
        <f t="shared" si="21"/>
        <v>0</v>
      </c>
      <c r="M150" s="4"/>
      <c r="N150" s="4"/>
      <c r="O150" s="4">
        <f t="shared" si="22"/>
        <v>0</v>
      </c>
      <c r="P150" s="4"/>
      <c r="Q150" s="4"/>
      <c r="R150" s="4">
        <f t="shared" si="23"/>
        <v>0</v>
      </c>
      <c r="S150" s="4"/>
      <c r="T150" s="4"/>
      <c r="U150" s="4">
        <f t="shared" si="24"/>
        <v>450000</v>
      </c>
      <c r="V150" s="4">
        <v>450000</v>
      </c>
      <c r="W150" s="4"/>
      <c r="X150" s="4">
        <f t="shared" si="25"/>
        <v>0</v>
      </c>
      <c r="Y150" s="4"/>
      <c r="Z150" s="4"/>
      <c r="AA150" s="4">
        <f>C150+I150-L150-O150-U150-X150-R150</f>
        <v>0</v>
      </c>
      <c r="AB150" s="7">
        <v>45453</v>
      </c>
    </row>
    <row r="151" spans="1:28" ht="15.75" hidden="1" x14ac:dyDescent="0.25">
      <c r="A151" s="29">
        <v>45415</v>
      </c>
      <c r="B151" s="72" t="s">
        <v>45</v>
      </c>
      <c r="C151" s="25">
        <v>8700000</v>
      </c>
      <c r="D151" s="25" t="s">
        <v>46</v>
      </c>
      <c r="E151" s="25" t="s">
        <v>135</v>
      </c>
      <c r="F151" s="21">
        <v>60</v>
      </c>
      <c r="G151" s="25" t="s">
        <v>48</v>
      </c>
      <c r="H151" s="25"/>
      <c r="I151" s="11">
        <f t="shared" si="20"/>
        <v>0</v>
      </c>
      <c r="J151" s="31" t="s">
        <v>312</v>
      </c>
      <c r="K151" s="11" t="s">
        <v>1386</v>
      </c>
      <c r="L151" s="4">
        <f t="shared" si="21"/>
        <v>0</v>
      </c>
      <c r="M151" s="4"/>
      <c r="N151" s="4"/>
      <c r="O151" s="4">
        <f t="shared" si="22"/>
        <v>8700000</v>
      </c>
      <c r="P151" s="4">
        <v>8700000</v>
      </c>
      <c r="Q151" s="4"/>
      <c r="R151" s="4">
        <f t="shared" si="23"/>
        <v>0</v>
      </c>
      <c r="S151" s="4"/>
      <c r="T151" s="4"/>
      <c r="U151" s="4">
        <f t="shared" si="24"/>
        <v>0</v>
      </c>
      <c r="V151" s="4"/>
      <c r="W151" s="4"/>
      <c r="X151" s="4">
        <f t="shared" si="25"/>
        <v>0</v>
      </c>
      <c r="Y151" s="4"/>
      <c r="Z151" s="4"/>
      <c r="AA151" s="4">
        <f>C151+I151-L151-O151-U151-X151-R151</f>
        <v>0</v>
      </c>
      <c r="AB151" s="7">
        <v>45449</v>
      </c>
    </row>
    <row r="152" spans="1:28" ht="15.75" hidden="1" x14ac:dyDescent="0.25">
      <c r="A152" s="29">
        <v>45415</v>
      </c>
      <c r="B152" s="72" t="s">
        <v>45</v>
      </c>
      <c r="C152" s="25">
        <v>2900000</v>
      </c>
      <c r="D152" s="25" t="s">
        <v>46</v>
      </c>
      <c r="E152" s="25" t="s">
        <v>47</v>
      </c>
      <c r="F152" s="21">
        <v>20</v>
      </c>
      <c r="G152" s="25" t="s">
        <v>48</v>
      </c>
      <c r="H152" s="25"/>
      <c r="I152" s="11">
        <f t="shared" si="20"/>
        <v>0</v>
      </c>
      <c r="J152" s="31" t="s">
        <v>312</v>
      </c>
      <c r="K152" s="11" t="s">
        <v>1386</v>
      </c>
      <c r="L152" s="4">
        <f t="shared" si="21"/>
        <v>0</v>
      </c>
      <c r="M152" s="4"/>
      <c r="N152" s="4"/>
      <c r="O152" s="4">
        <f t="shared" si="22"/>
        <v>2900000</v>
      </c>
      <c r="P152" s="4">
        <v>2900000</v>
      </c>
      <c r="Q152" s="4"/>
      <c r="R152" s="4">
        <f t="shared" si="23"/>
        <v>0</v>
      </c>
      <c r="S152" s="4"/>
      <c r="T152" s="4"/>
      <c r="U152" s="4">
        <f t="shared" si="24"/>
        <v>0</v>
      </c>
      <c r="V152" s="4"/>
      <c r="W152" s="4"/>
      <c r="X152" s="4">
        <f t="shared" si="25"/>
        <v>0</v>
      </c>
      <c r="Y152" s="4"/>
      <c r="Z152" s="4"/>
      <c r="AA152" s="4">
        <f>C152+I152-L152-O152-U152-X152-R152</f>
        <v>0</v>
      </c>
      <c r="AB152" s="7">
        <v>45449</v>
      </c>
    </row>
    <row r="153" spans="1:28" ht="15.75" hidden="1" x14ac:dyDescent="0.25">
      <c r="A153" s="29">
        <v>45415</v>
      </c>
      <c r="B153" s="25" t="s">
        <v>412</v>
      </c>
      <c r="C153" s="25">
        <v>1700000</v>
      </c>
      <c r="D153" s="25" t="s">
        <v>46</v>
      </c>
      <c r="E153" s="25" t="s">
        <v>58</v>
      </c>
      <c r="F153" s="25">
        <v>10400</v>
      </c>
      <c r="G153" s="25" t="s">
        <v>34</v>
      </c>
      <c r="H153" s="25"/>
      <c r="I153" s="11">
        <f t="shared" si="20"/>
        <v>0</v>
      </c>
      <c r="J153" s="31" t="s">
        <v>312</v>
      </c>
      <c r="K153" s="11"/>
      <c r="L153" s="4">
        <f t="shared" si="21"/>
        <v>0</v>
      </c>
      <c r="M153" s="4"/>
      <c r="N153" s="4"/>
      <c r="O153" s="4">
        <f t="shared" si="22"/>
        <v>1700000</v>
      </c>
      <c r="P153" s="4">
        <v>1700000</v>
      </c>
      <c r="Q153" s="4"/>
      <c r="R153" s="4">
        <f t="shared" si="23"/>
        <v>0</v>
      </c>
      <c r="S153" s="4"/>
      <c r="T153" s="4"/>
      <c r="U153" s="4">
        <f t="shared" si="24"/>
        <v>0</v>
      </c>
      <c r="V153" s="4"/>
      <c r="W153" s="4"/>
      <c r="X153" s="4">
        <f t="shared" si="25"/>
        <v>0</v>
      </c>
      <c r="Y153" s="4"/>
      <c r="Z153" s="4"/>
      <c r="AA153" s="4">
        <f>C153+I153-L153-O153-U153-X153-R153</f>
        <v>0</v>
      </c>
      <c r="AB153" s="7">
        <v>45454</v>
      </c>
    </row>
    <row r="154" spans="1:28" ht="15.75" hidden="1" x14ac:dyDescent="0.25">
      <c r="A154" s="29">
        <v>45415</v>
      </c>
      <c r="B154" s="72" t="s">
        <v>107</v>
      </c>
      <c r="C154" s="25">
        <v>3030000</v>
      </c>
      <c r="D154" s="25" t="s">
        <v>46</v>
      </c>
      <c r="E154" s="25" t="s">
        <v>395</v>
      </c>
      <c r="F154" s="25">
        <v>3000</v>
      </c>
      <c r="G154" s="25" t="s">
        <v>34</v>
      </c>
      <c r="H154" s="25"/>
      <c r="I154" s="11">
        <f t="shared" si="20"/>
        <v>0</v>
      </c>
      <c r="J154" s="31" t="s">
        <v>324</v>
      </c>
      <c r="K154" s="4" t="s">
        <v>1178</v>
      </c>
      <c r="L154" s="4">
        <f t="shared" si="21"/>
        <v>3030000</v>
      </c>
      <c r="M154" s="4"/>
      <c r="N154" s="4">
        <v>3030000</v>
      </c>
      <c r="O154" s="4">
        <f t="shared" si="22"/>
        <v>0</v>
      </c>
      <c r="P154" s="4"/>
      <c r="Q154" s="4"/>
      <c r="R154" s="4">
        <f t="shared" si="23"/>
        <v>0</v>
      </c>
      <c r="S154" s="4"/>
      <c r="T154" s="4"/>
      <c r="U154" s="4">
        <f t="shared" si="24"/>
        <v>0</v>
      </c>
      <c r="V154" s="4"/>
      <c r="W154" s="4"/>
      <c r="X154" s="4">
        <f t="shared" si="25"/>
        <v>0</v>
      </c>
      <c r="Y154" s="4"/>
      <c r="Z154" s="4"/>
      <c r="AA154" s="4">
        <f>C154+I154-L154-O154-U154-X154-R154</f>
        <v>0</v>
      </c>
      <c r="AB154" s="7">
        <v>45468</v>
      </c>
    </row>
    <row r="155" spans="1:28" ht="15.75" hidden="1" x14ac:dyDescent="0.25">
      <c r="A155" s="29">
        <v>45415</v>
      </c>
      <c r="B155" s="25" t="s">
        <v>107</v>
      </c>
      <c r="C155" s="25">
        <v>1166200</v>
      </c>
      <c r="D155" s="25" t="s">
        <v>46</v>
      </c>
      <c r="E155" s="25" t="s">
        <v>120</v>
      </c>
      <c r="F155" s="25">
        <v>23.8</v>
      </c>
      <c r="G155" s="25" t="s">
        <v>39</v>
      </c>
      <c r="H155" s="25"/>
      <c r="I155" s="11">
        <f t="shared" si="20"/>
        <v>0</v>
      </c>
      <c r="J155" s="31" t="s">
        <v>324</v>
      </c>
      <c r="K155" s="4" t="s">
        <v>1178</v>
      </c>
      <c r="L155" s="4">
        <f t="shared" si="21"/>
        <v>1166200</v>
      </c>
      <c r="M155" s="4"/>
      <c r="N155" s="4">
        <v>1166200</v>
      </c>
      <c r="O155" s="4">
        <f t="shared" si="22"/>
        <v>0</v>
      </c>
      <c r="P155" s="4"/>
      <c r="Q155" s="4"/>
      <c r="R155" s="4">
        <f t="shared" si="23"/>
        <v>0</v>
      </c>
      <c r="S155" s="4"/>
      <c r="T155" s="4"/>
      <c r="U155" s="4">
        <f t="shared" si="24"/>
        <v>0</v>
      </c>
      <c r="V155" s="4"/>
      <c r="W155" s="4"/>
      <c r="X155" s="4">
        <f t="shared" si="25"/>
        <v>0</v>
      </c>
      <c r="Y155" s="4"/>
      <c r="Z155" s="4"/>
      <c r="AA155" s="4">
        <f>C155+I155-L155-O155-U155-X155-R155</f>
        <v>0</v>
      </c>
      <c r="AB155" s="7">
        <v>45468</v>
      </c>
    </row>
    <row r="156" spans="1:28" ht="15.75" hidden="1" x14ac:dyDescent="0.25">
      <c r="A156" s="29">
        <v>45415</v>
      </c>
      <c r="B156" s="25" t="s">
        <v>107</v>
      </c>
      <c r="C156" s="25">
        <v>2886100</v>
      </c>
      <c r="D156" s="25" t="s">
        <v>46</v>
      </c>
      <c r="E156" s="25" t="s">
        <v>103</v>
      </c>
      <c r="F156" s="25">
        <v>58.9</v>
      </c>
      <c r="G156" s="25" t="s">
        <v>39</v>
      </c>
      <c r="H156" s="25"/>
      <c r="I156" s="11">
        <f t="shared" si="20"/>
        <v>0</v>
      </c>
      <c r="J156" s="31" t="s">
        <v>324</v>
      </c>
      <c r="K156" s="4" t="s">
        <v>1178</v>
      </c>
      <c r="L156" s="4">
        <f t="shared" si="21"/>
        <v>2886100</v>
      </c>
      <c r="M156" s="4"/>
      <c r="N156" s="4">
        <v>2886100</v>
      </c>
      <c r="O156" s="4">
        <f t="shared" si="22"/>
        <v>0</v>
      </c>
      <c r="P156" s="4"/>
      <c r="Q156" s="4"/>
      <c r="R156" s="4">
        <f t="shared" si="23"/>
        <v>0</v>
      </c>
      <c r="S156" s="4"/>
      <c r="T156" s="4"/>
      <c r="U156" s="4">
        <f t="shared" si="24"/>
        <v>0</v>
      </c>
      <c r="V156" s="4"/>
      <c r="W156" s="4"/>
      <c r="X156" s="4">
        <f t="shared" si="25"/>
        <v>0</v>
      </c>
      <c r="Y156" s="4"/>
      <c r="Z156" s="4"/>
      <c r="AA156" s="4">
        <f>C156+I156-L156-O156-U156-X156-R156</f>
        <v>0</v>
      </c>
      <c r="AB156" s="7">
        <v>45468</v>
      </c>
    </row>
    <row r="157" spans="1:28" ht="15.75" hidden="1" x14ac:dyDescent="0.25">
      <c r="A157" s="29">
        <v>45415</v>
      </c>
      <c r="B157" s="25" t="s">
        <v>107</v>
      </c>
      <c r="C157" s="25">
        <v>230000</v>
      </c>
      <c r="D157" s="25" t="s">
        <v>46</v>
      </c>
      <c r="E157" s="25" t="s">
        <v>394</v>
      </c>
      <c r="F157" s="25">
        <v>1</v>
      </c>
      <c r="G157" s="25" t="s">
        <v>48</v>
      </c>
      <c r="H157" s="25"/>
      <c r="I157" s="11">
        <f t="shared" si="20"/>
        <v>0</v>
      </c>
      <c r="J157" s="31" t="s">
        <v>324</v>
      </c>
      <c r="K157" s="4" t="s">
        <v>1178</v>
      </c>
      <c r="L157" s="4">
        <f t="shared" si="21"/>
        <v>230000</v>
      </c>
      <c r="M157" s="4"/>
      <c r="N157" s="4">
        <v>230000</v>
      </c>
      <c r="O157" s="4">
        <f t="shared" si="22"/>
        <v>0</v>
      </c>
      <c r="P157" s="4"/>
      <c r="Q157" s="4"/>
      <c r="R157" s="4">
        <f t="shared" si="23"/>
        <v>0</v>
      </c>
      <c r="S157" s="4"/>
      <c r="T157" s="4"/>
      <c r="U157" s="4">
        <f t="shared" si="24"/>
        <v>0</v>
      </c>
      <c r="V157" s="4"/>
      <c r="W157" s="4"/>
      <c r="X157" s="4">
        <f t="shared" si="25"/>
        <v>0</v>
      </c>
      <c r="Y157" s="4"/>
      <c r="Z157" s="4"/>
      <c r="AA157" s="4">
        <f>C157+I157-L157-O157-U157-X157-R157</f>
        <v>0</v>
      </c>
      <c r="AB157" s="7">
        <v>45468</v>
      </c>
    </row>
    <row r="158" spans="1:28" ht="15.75" hidden="1" x14ac:dyDescent="0.25">
      <c r="A158" s="29">
        <v>45415</v>
      </c>
      <c r="B158" s="25" t="s">
        <v>107</v>
      </c>
      <c r="C158" s="25">
        <v>4180000</v>
      </c>
      <c r="D158" s="25" t="s">
        <v>46</v>
      </c>
      <c r="E158" s="25" t="s">
        <v>108</v>
      </c>
      <c r="F158" s="25">
        <v>2200</v>
      </c>
      <c r="G158" s="25" t="s">
        <v>34</v>
      </c>
      <c r="H158" s="25"/>
      <c r="I158" s="11">
        <f t="shared" si="20"/>
        <v>0</v>
      </c>
      <c r="J158" s="31" t="s">
        <v>324</v>
      </c>
      <c r="K158" s="4" t="s">
        <v>1178</v>
      </c>
      <c r="L158" s="4">
        <f t="shared" si="21"/>
        <v>4180000</v>
      </c>
      <c r="M158" s="4"/>
      <c r="N158" s="4">
        <v>4180000</v>
      </c>
      <c r="O158" s="4">
        <f t="shared" si="22"/>
        <v>0</v>
      </c>
      <c r="P158" s="4"/>
      <c r="Q158" s="4"/>
      <c r="R158" s="4">
        <f t="shared" si="23"/>
        <v>0</v>
      </c>
      <c r="S158" s="4"/>
      <c r="T158" s="4"/>
      <c r="U158" s="4">
        <f t="shared" si="24"/>
        <v>0</v>
      </c>
      <c r="V158" s="4"/>
      <c r="W158" s="4"/>
      <c r="X158" s="4">
        <f t="shared" si="25"/>
        <v>0</v>
      </c>
      <c r="Y158" s="4"/>
      <c r="Z158" s="4"/>
      <c r="AA158" s="4">
        <f>C158+I158-L158-O158-U158-X158-R158</f>
        <v>0</v>
      </c>
      <c r="AB158" s="7">
        <v>45468</v>
      </c>
    </row>
    <row r="159" spans="1:28" ht="15.75" hidden="1" x14ac:dyDescent="0.25">
      <c r="A159" s="29">
        <v>45418</v>
      </c>
      <c r="B159" s="72" t="s">
        <v>370</v>
      </c>
      <c r="C159" s="25">
        <v>42640000</v>
      </c>
      <c r="D159" s="25" t="s">
        <v>52</v>
      </c>
      <c r="E159" s="25" t="s">
        <v>249</v>
      </c>
      <c r="F159" s="25">
        <v>10400</v>
      </c>
      <c r="G159" s="25" t="s">
        <v>34</v>
      </c>
      <c r="H159" s="25"/>
      <c r="I159" s="11">
        <f t="shared" si="20"/>
        <v>0</v>
      </c>
      <c r="J159" s="31" t="s">
        <v>312</v>
      </c>
      <c r="K159" s="11"/>
      <c r="L159" s="4">
        <f t="shared" si="21"/>
        <v>0</v>
      </c>
      <c r="M159" s="4"/>
      <c r="N159" s="4"/>
      <c r="O159" s="4">
        <f t="shared" si="22"/>
        <v>42640000</v>
      </c>
      <c r="P159" s="4">
        <v>21640000</v>
      </c>
      <c r="Q159" s="4">
        <v>21000000</v>
      </c>
      <c r="R159" s="4">
        <f t="shared" si="23"/>
        <v>0</v>
      </c>
      <c r="S159" s="4"/>
      <c r="T159" s="4"/>
      <c r="U159" s="4">
        <f t="shared" si="24"/>
        <v>0</v>
      </c>
      <c r="V159" s="4"/>
      <c r="W159" s="4"/>
      <c r="X159" s="4">
        <f t="shared" si="25"/>
        <v>0</v>
      </c>
      <c r="Y159" s="4"/>
      <c r="Z159" s="4"/>
      <c r="AA159" s="4">
        <f>C159+I159-L159-O159-U159-X159-R159</f>
        <v>0</v>
      </c>
      <c r="AB159" s="7">
        <v>45469</v>
      </c>
    </row>
    <row r="160" spans="1:28" ht="15.75" hidden="1" x14ac:dyDescent="0.25">
      <c r="A160" s="29">
        <v>45419</v>
      </c>
      <c r="B160" s="25" t="s">
        <v>107</v>
      </c>
      <c r="C160" s="25">
        <v>3116250</v>
      </c>
      <c r="D160" s="25" t="s">
        <v>46</v>
      </c>
      <c r="E160" s="25" t="s">
        <v>95</v>
      </c>
      <c r="F160" s="25">
        <v>2250</v>
      </c>
      <c r="G160" s="25" t="s">
        <v>34</v>
      </c>
      <c r="H160" s="25"/>
      <c r="I160" s="11">
        <f t="shared" si="20"/>
        <v>0</v>
      </c>
      <c r="J160" s="31" t="s">
        <v>324</v>
      </c>
      <c r="K160" s="4" t="s">
        <v>1178</v>
      </c>
      <c r="L160" s="4">
        <f t="shared" si="21"/>
        <v>3116250</v>
      </c>
      <c r="M160" s="4"/>
      <c r="N160" s="4">
        <v>3116250</v>
      </c>
      <c r="O160" s="4">
        <f t="shared" si="22"/>
        <v>0</v>
      </c>
      <c r="P160" s="4"/>
      <c r="Q160" s="4"/>
      <c r="R160" s="4">
        <f t="shared" si="23"/>
        <v>0</v>
      </c>
      <c r="S160" s="4"/>
      <c r="T160" s="4"/>
      <c r="U160" s="4">
        <f t="shared" si="24"/>
        <v>0</v>
      </c>
      <c r="V160" s="4"/>
      <c r="W160" s="4"/>
      <c r="X160" s="4">
        <f t="shared" si="25"/>
        <v>0</v>
      </c>
      <c r="Y160" s="4"/>
      <c r="Z160" s="4"/>
      <c r="AA160" s="4">
        <f>C160+I160-L160-O160-U160-X160-R160</f>
        <v>0</v>
      </c>
      <c r="AB160" s="7">
        <v>45468</v>
      </c>
    </row>
    <row r="161" spans="1:28" ht="15.75" hidden="1" x14ac:dyDescent="0.25">
      <c r="A161" s="29">
        <v>45419</v>
      </c>
      <c r="B161" s="72" t="s">
        <v>107</v>
      </c>
      <c r="C161" s="25">
        <v>900000</v>
      </c>
      <c r="D161" s="25" t="s">
        <v>46</v>
      </c>
      <c r="E161" s="25" t="s">
        <v>108</v>
      </c>
      <c r="F161" s="25">
        <v>400</v>
      </c>
      <c r="G161" s="25" t="s">
        <v>34</v>
      </c>
      <c r="H161" s="25"/>
      <c r="I161" s="11">
        <f t="shared" si="20"/>
        <v>0</v>
      </c>
      <c r="J161" s="31" t="s">
        <v>324</v>
      </c>
      <c r="K161" s="4" t="s">
        <v>1178</v>
      </c>
      <c r="L161" s="4">
        <f t="shared" si="21"/>
        <v>900000</v>
      </c>
      <c r="M161" s="4"/>
      <c r="N161" s="4">
        <v>900000</v>
      </c>
      <c r="O161" s="4">
        <f t="shared" si="22"/>
        <v>0</v>
      </c>
      <c r="P161" s="4"/>
      <c r="Q161" s="4"/>
      <c r="R161" s="4">
        <f t="shared" si="23"/>
        <v>0</v>
      </c>
      <c r="S161" s="4"/>
      <c r="T161" s="4"/>
      <c r="U161" s="4">
        <f t="shared" si="24"/>
        <v>0</v>
      </c>
      <c r="V161" s="4"/>
      <c r="W161" s="4"/>
      <c r="X161" s="4">
        <f t="shared" si="25"/>
        <v>0</v>
      </c>
      <c r="Y161" s="4"/>
      <c r="Z161" s="4"/>
      <c r="AA161" s="4">
        <f>C161+I161-L161-O161-U161-X161-R161</f>
        <v>0</v>
      </c>
      <c r="AB161" s="7">
        <v>45468</v>
      </c>
    </row>
    <row r="162" spans="1:28" ht="15.75" hidden="1" x14ac:dyDescent="0.25">
      <c r="A162" s="24">
        <v>45419</v>
      </c>
      <c r="B162" s="25" t="s">
        <v>116</v>
      </c>
      <c r="C162" s="25">
        <v>1600000</v>
      </c>
      <c r="D162" s="25" t="s">
        <v>46</v>
      </c>
      <c r="E162" s="25" t="s">
        <v>135</v>
      </c>
      <c r="F162" s="25">
        <v>10</v>
      </c>
      <c r="G162" s="25" t="s">
        <v>48</v>
      </c>
      <c r="H162" s="25"/>
      <c r="I162" s="11">
        <f t="shared" si="20"/>
        <v>0</v>
      </c>
      <c r="J162" s="31" t="s">
        <v>312</v>
      </c>
      <c r="K162" s="11"/>
      <c r="L162" s="4">
        <f t="shared" si="21"/>
        <v>0</v>
      </c>
      <c r="M162" s="4"/>
      <c r="N162" s="4"/>
      <c r="O162" s="4">
        <f t="shared" si="22"/>
        <v>1600000</v>
      </c>
      <c r="P162" s="4">
        <v>1600000</v>
      </c>
      <c r="Q162" s="4"/>
      <c r="R162" s="4">
        <f t="shared" si="23"/>
        <v>0</v>
      </c>
      <c r="S162" s="4"/>
      <c r="T162" s="4"/>
      <c r="U162" s="4">
        <f t="shared" si="24"/>
        <v>0</v>
      </c>
      <c r="V162" s="4"/>
      <c r="W162" s="4"/>
      <c r="X162" s="4">
        <f t="shared" si="25"/>
        <v>0</v>
      </c>
      <c r="Y162" s="4"/>
      <c r="Z162" s="4"/>
      <c r="AA162" s="4">
        <f>C162+I162-L162-O162-U162-X162-R162</f>
        <v>0</v>
      </c>
      <c r="AB162" s="7">
        <v>45450</v>
      </c>
    </row>
    <row r="163" spans="1:28" ht="15.75" hidden="1" x14ac:dyDescent="0.25">
      <c r="A163" s="29">
        <v>45420</v>
      </c>
      <c r="B163" s="72" t="s">
        <v>253</v>
      </c>
      <c r="C163" s="25">
        <v>2250000</v>
      </c>
      <c r="D163" s="25" t="s">
        <v>46</v>
      </c>
      <c r="E163" s="25" t="s">
        <v>189</v>
      </c>
      <c r="F163" s="25">
        <v>5</v>
      </c>
      <c r="G163" s="44" t="s">
        <v>23</v>
      </c>
      <c r="H163" s="25"/>
      <c r="I163" s="11">
        <f t="shared" si="20"/>
        <v>0</v>
      </c>
      <c r="J163" s="26" t="s">
        <v>28</v>
      </c>
      <c r="K163" s="11" t="s">
        <v>1546</v>
      </c>
      <c r="L163" s="4">
        <f t="shared" si="21"/>
        <v>0</v>
      </c>
      <c r="M163" s="4"/>
      <c r="N163" s="4"/>
      <c r="O163" s="4">
        <f t="shared" si="22"/>
        <v>0</v>
      </c>
      <c r="P163" s="4"/>
      <c r="Q163" s="4"/>
      <c r="R163" s="4">
        <f t="shared" si="23"/>
        <v>0</v>
      </c>
      <c r="S163" s="4"/>
      <c r="T163" s="4"/>
      <c r="U163" s="4">
        <f t="shared" si="24"/>
        <v>0</v>
      </c>
      <c r="V163" s="4"/>
      <c r="W163" s="4"/>
      <c r="X163" s="4">
        <f t="shared" si="25"/>
        <v>0</v>
      </c>
      <c r="Y163" s="4"/>
      <c r="Z163" s="4"/>
      <c r="AA163" s="4">
        <f>C163+I163-L163-O163-U163-X163-R163</f>
        <v>2250000</v>
      </c>
      <c r="AB163" s="7"/>
    </row>
    <row r="164" spans="1:28" ht="15.75" hidden="1" x14ac:dyDescent="0.25">
      <c r="A164" s="29">
        <v>45420</v>
      </c>
      <c r="B164" s="72" t="s">
        <v>253</v>
      </c>
      <c r="C164" s="25">
        <v>2250000</v>
      </c>
      <c r="D164" s="25" t="s">
        <v>46</v>
      </c>
      <c r="E164" s="25" t="s">
        <v>53</v>
      </c>
      <c r="F164" s="25">
        <v>5</v>
      </c>
      <c r="G164" s="44" t="s">
        <v>23</v>
      </c>
      <c r="H164" s="25"/>
      <c r="I164" s="11">
        <f t="shared" si="20"/>
        <v>0</v>
      </c>
      <c r="J164" s="26" t="s">
        <v>28</v>
      </c>
      <c r="K164" s="11" t="s">
        <v>1546</v>
      </c>
      <c r="L164" s="4">
        <f t="shared" si="21"/>
        <v>0</v>
      </c>
      <c r="M164" s="4"/>
      <c r="N164" s="4"/>
      <c r="O164" s="4">
        <f t="shared" si="22"/>
        <v>0</v>
      </c>
      <c r="P164" s="4"/>
      <c r="Q164" s="4"/>
      <c r="R164" s="4">
        <f t="shared" si="23"/>
        <v>0</v>
      </c>
      <c r="S164" s="4"/>
      <c r="T164" s="4"/>
      <c r="U164" s="4">
        <f t="shared" si="24"/>
        <v>0</v>
      </c>
      <c r="V164" s="4"/>
      <c r="W164" s="4"/>
      <c r="X164" s="4">
        <f t="shared" si="25"/>
        <v>0</v>
      </c>
      <c r="Y164" s="4"/>
      <c r="Z164" s="4"/>
      <c r="AA164" s="4">
        <f>C164+I164-L164-O164-U164-X164-R164</f>
        <v>2250000</v>
      </c>
      <c r="AB164" s="7"/>
    </row>
    <row r="165" spans="1:28" ht="15.75" hidden="1" x14ac:dyDescent="0.25">
      <c r="A165" s="24">
        <v>45420</v>
      </c>
      <c r="B165" s="25" t="s">
        <v>122</v>
      </c>
      <c r="C165" s="25">
        <v>45760000</v>
      </c>
      <c r="D165" s="25" t="s">
        <v>46</v>
      </c>
      <c r="E165" s="25" t="s">
        <v>298</v>
      </c>
      <c r="F165" s="25">
        <v>10400</v>
      </c>
      <c r="G165" s="25" t="s">
        <v>34</v>
      </c>
      <c r="H165" s="25"/>
      <c r="I165" s="11">
        <f t="shared" si="20"/>
        <v>0</v>
      </c>
      <c r="J165" s="26" t="s">
        <v>28</v>
      </c>
      <c r="K165" s="11"/>
      <c r="L165" s="4">
        <f t="shared" si="21"/>
        <v>0</v>
      </c>
      <c r="M165" s="4"/>
      <c r="N165" s="4"/>
      <c r="O165" s="4">
        <f t="shared" si="22"/>
        <v>0</v>
      </c>
      <c r="P165" s="4"/>
      <c r="Q165" s="4"/>
      <c r="R165" s="4">
        <f t="shared" si="23"/>
        <v>0</v>
      </c>
      <c r="S165" s="4"/>
      <c r="T165" s="4"/>
      <c r="U165" s="4">
        <f t="shared" si="24"/>
        <v>0</v>
      </c>
      <c r="V165" s="4"/>
      <c r="W165" s="4"/>
      <c r="X165" s="4">
        <f t="shared" si="25"/>
        <v>0</v>
      </c>
      <c r="Y165" s="4"/>
      <c r="Z165" s="4"/>
      <c r="AA165" s="4">
        <f>C165+I165-L165-O165-U165-X165-R165</f>
        <v>45760000</v>
      </c>
      <c r="AB165" s="7"/>
    </row>
    <row r="166" spans="1:28" ht="15.75" hidden="1" x14ac:dyDescent="0.25">
      <c r="A166" s="29">
        <v>45422</v>
      </c>
      <c r="B166" s="72" t="s">
        <v>226</v>
      </c>
      <c r="C166" s="25">
        <v>10080000</v>
      </c>
      <c r="D166" s="25" t="s">
        <v>52</v>
      </c>
      <c r="E166" s="25" t="s">
        <v>229</v>
      </c>
      <c r="F166" s="25">
        <v>240</v>
      </c>
      <c r="G166" s="25" t="s">
        <v>39</v>
      </c>
      <c r="H166" s="25"/>
      <c r="I166" s="11">
        <f t="shared" ref="I166:I189" si="26">F166*H166</f>
        <v>0</v>
      </c>
      <c r="J166" s="31" t="s">
        <v>312</v>
      </c>
      <c r="K166" s="11"/>
      <c r="L166" s="4">
        <f t="shared" ref="L166:L183" si="27">M166+N166</f>
        <v>0</v>
      </c>
      <c r="M166" s="4"/>
      <c r="N166" s="4"/>
      <c r="O166" s="4">
        <f t="shared" ref="O166:O183" si="28">P166+Q166</f>
        <v>10080000</v>
      </c>
      <c r="P166" s="4">
        <v>10080000</v>
      </c>
      <c r="Q166" s="4"/>
      <c r="R166" s="4">
        <f t="shared" ref="R166:R183" si="29">S166+T166</f>
        <v>0</v>
      </c>
      <c r="S166" s="4"/>
      <c r="T166" s="4"/>
      <c r="U166" s="4">
        <f t="shared" ref="U166:U183" si="30">V166+W166</f>
        <v>0</v>
      </c>
      <c r="V166" s="4"/>
      <c r="W166" s="4"/>
      <c r="X166" s="4">
        <f t="shared" ref="X166:X183" si="31">Y166+Z166</f>
        <v>0</v>
      </c>
      <c r="Y166" s="4"/>
      <c r="Z166" s="4"/>
      <c r="AA166" s="4">
        <f>C166+I166-L166-O166-U166-X166-R166</f>
        <v>0</v>
      </c>
      <c r="AB166" s="7">
        <v>45457</v>
      </c>
    </row>
    <row r="167" spans="1:28" ht="15.75" hidden="1" x14ac:dyDescent="0.25">
      <c r="A167" s="24">
        <v>45422</v>
      </c>
      <c r="B167" s="72" t="s">
        <v>226</v>
      </c>
      <c r="C167" s="25">
        <v>3240000</v>
      </c>
      <c r="D167" s="25" t="s">
        <v>52</v>
      </c>
      <c r="E167" s="25" t="s">
        <v>424</v>
      </c>
      <c r="F167" s="25">
        <v>60</v>
      </c>
      <c r="G167" s="25" t="s">
        <v>39</v>
      </c>
      <c r="H167" s="25"/>
      <c r="I167" s="11">
        <f t="shared" si="26"/>
        <v>0</v>
      </c>
      <c r="J167" s="31" t="s">
        <v>312</v>
      </c>
      <c r="K167" s="11"/>
      <c r="L167" s="4">
        <f t="shared" si="27"/>
        <v>0</v>
      </c>
      <c r="M167" s="4"/>
      <c r="N167" s="4"/>
      <c r="O167" s="4">
        <f t="shared" si="28"/>
        <v>3240000</v>
      </c>
      <c r="P167" s="4">
        <v>3240000</v>
      </c>
      <c r="Q167" s="4"/>
      <c r="R167" s="4">
        <f t="shared" si="29"/>
        <v>0</v>
      </c>
      <c r="S167" s="4"/>
      <c r="T167" s="4"/>
      <c r="U167" s="4">
        <f t="shared" si="30"/>
        <v>0</v>
      </c>
      <c r="V167" s="4"/>
      <c r="W167" s="4"/>
      <c r="X167" s="4">
        <f t="shared" si="31"/>
        <v>0</v>
      </c>
      <c r="Y167" s="4"/>
      <c r="Z167" s="4"/>
      <c r="AA167" s="4">
        <f>C167+I167-L167-O167-U167-X167-R167</f>
        <v>0</v>
      </c>
      <c r="AB167" s="7">
        <v>45457</v>
      </c>
    </row>
    <row r="168" spans="1:28" ht="15.75" hidden="1" x14ac:dyDescent="0.25">
      <c r="A168" s="29">
        <v>45423</v>
      </c>
      <c r="B168" s="72" t="s">
        <v>359</v>
      </c>
      <c r="C168" s="25">
        <v>1592500</v>
      </c>
      <c r="D168" s="25" t="s">
        <v>52</v>
      </c>
      <c r="E168" s="25" t="s">
        <v>225</v>
      </c>
      <c r="F168" s="25">
        <v>500</v>
      </c>
      <c r="G168" s="25" t="s">
        <v>34</v>
      </c>
      <c r="H168" s="25"/>
      <c r="I168" s="11">
        <f t="shared" si="26"/>
        <v>0</v>
      </c>
      <c r="J168" s="31" t="s">
        <v>312</v>
      </c>
      <c r="K168" s="11"/>
      <c r="L168" s="4">
        <f t="shared" si="27"/>
        <v>0</v>
      </c>
      <c r="M168" s="4"/>
      <c r="N168" s="4"/>
      <c r="O168" s="4">
        <f t="shared" si="28"/>
        <v>0</v>
      </c>
      <c r="P168" s="4"/>
      <c r="Q168" s="4"/>
      <c r="R168" s="4">
        <f t="shared" si="29"/>
        <v>1592500</v>
      </c>
      <c r="S168" s="4">
        <v>1592500</v>
      </c>
      <c r="T168" s="4"/>
      <c r="U168" s="4">
        <f t="shared" si="30"/>
        <v>0</v>
      </c>
      <c r="V168" s="4"/>
      <c r="W168" s="4"/>
      <c r="X168" s="4">
        <f t="shared" si="31"/>
        <v>0</v>
      </c>
      <c r="Y168" s="4"/>
      <c r="Z168" s="4"/>
      <c r="AA168" s="4">
        <f>C168+I168-L168-O168-U168-X168-R168</f>
        <v>0</v>
      </c>
      <c r="AB168" s="7">
        <v>45448</v>
      </c>
    </row>
    <row r="169" spans="1:28" ht="15.75" hidden="1" x14ac:dyDescent="0.25">
      <c r="A169" s="29">
        <v>45423</v>
      </c>
      <c r="B169" s="72" t="s">
        <v>359</v>
      </c>
      <c r="C169" s="25">
        <v>837900.00000000012</v>
      </c>
      <c r="D169" s="25" t="s">
        <v>52</v>
      </c>
      <c r="E169" s="25" t="s">
        <v>145</v>
      </c>
      <c r="F169" s="25">
        <v>17.100000000000001</v>
      </c>
      <c r="G169" s="25" t="s">
        <v>39</v>
      </c>
      <c r="H169" s="25"/>
      <c r="I169" s="11">
        <f t="shared" si="26"/>
        <v>0</v>
      </c>
      <c r="J169" s="31" t="s">
        <v>312</v>
      </c>
      <c r="K169" s="11"/>
      <c r="L169" s="4">
        <f t="shared" si="27"/>
        <v>0</v>
      </c>
      <c r="M169" s="4"/>
      <c r="N169" s="4"/>
      <c r="O169" s="4">
        <f t="shared" si="28"/>
        <v>0</v>
      </c>
      <c r="P169" s="4"/>
      <c r="Q169" s="4"/>
      <c r="R169" s="4">
        <f t="shared" si="29"/>
        <v>837900</v>
      </c>
      <c r="S169" s="4">
        <v>837900</v>
      </c>
      <c r="T169" s="4"/>
      <c r="U169" s="4">
        <f t="shared" si="30"/>
        <v>0</v>
      </c>
      <c r="V169" s="4"/>
      <c r="W169" s="4"/>
      <c r="X169" s="4">
        <f t="shared" si="31"/>
        <v>0</v>
      </c>
      <c r="Y169" s="4"/>
      <c r="Z169" s="4"/>
      <c r="AA169" s="82">
        <f>C169+I169-L169-O169-U169-X169-R169</f>
        <v>0</v>
      </c>
      <c r="AB169" s="7">
        <v>45448</v>
      </c>
    </row>
    <row r="170" spans="1:28" ht="15.75" hidden="1" x14ac:dyDescent="0.25">
      <c r="A170" s="29">
        <v>45423</v>
      </c>
      <c r="B170" s="72" t="s">
        <v>359</v>
      </c>
      <c r="C170" s="25">
        <v>377500</v>
      </c>
      <c r="D170" s="25" t="s">
        <v>52</v>
      </c>
      <c r="E170" s="25" t="s">
        <v>179</v>
      </c>
      <c r="F170" s="25">
        <v>250</v>
      </c>
      <c r="G170" s="25" t="s">
        <v>34</v>
      </c>
      <c r="H170" s="25"/>
      <c r="I170" s="11">
        <f t="shared" si="26"/>
        <v>0</v>
      </c>
      <c r="J170" s="31" t="s">
        <v>312</v>
      </c>
      <c r="K170" s="11"/>
      <c r="L170" s="4">
        <f t="shared" si="27"/>
        <v>0</v>
      </c>
      <c r="M170" s="4"/>
      <c r="N170" s="4"/>
      <c r="O170" s="4">
        <f t="shared" si="28"/>
        <v>0</v>
      </c>
      <c r="P170" s="4"/>
      <c r="Q170" s="4"/>
      <c r="R170" s="4">
        <f t="shared" si="29"/>
        <v>377500</v>
      </c>
      <c r="S170" s="4">
        <v>377500</v>
      </c>
      <c r="T170" s="4"/>
      <c r="U170" s="4">
        <f t="shared" si="30"/>
        <v>0</v>
      </c>
      <c r="V170" s="4"/>
      <c r="W170" s="4"/>
      <c r="X170" s="4">
        <f t="shared" si="31"/>
        <v>0</v>
      </c>
      <c r="Y170" s="4"/>
      <c r="Z170" s="4"/>
      <c r="AA170" s="4">
        <f>C170+I170-L170-O170-U170-X170-R170</f>
        <v>0</v>
      </c>
      <c r="AB170" s="7">
        <v>45448</v>
      </c>
    </row>
    <row r="171" spans="1:28" ht="15.75" hidden="1" x14ac:dyDescent="0.25">
      <c r="A171" s="29">
        <v>45423</v>
      </c>
      <c r="B171" s="72" t="s">
        <v>134</v>
      </c>
      <c r="C171" s="25">
        <v>350000</v>
      </c>
      <c r="D171" s="25" t="s">
        <v>52</v>
      </c>
      <c r="E171" s="25" t="s">
        <v>476</v>
      </c>
      <c r="F171" s="25">
        <v>10</v>
      </c>
      <c r="G171" s="25" t="s">
        <v>23</v>
      </c>
      <c r="H171" s="25"/>
      <c r="I171" s="11">
        <f t="shared" si="26"/>
        <v>0</v>
      </c>
      <c r="J171" s="31" t="s">
        <v>312</v>
      </c>
      <c r="K171" s="11"/>
      <c r="L171" s="4">
        <f t="shared" si="27"/>
        <v>0</v>
      </c>
      <c r="M171" s="4"/>
      <c r="N171" s="4"/>
      <c r="O171" s="4">
        <f t="shared" si="28"/>
        <v>350000</v>
      </c>
      <c r="P171" s="4">
        <v>350000</v>
      </c>
      <c r="Q171" s="4"/>
      <c r="R171" s="4">
        <f t="shared" si="29"/>
        <v>0</v>
      </c>
      <c r="S171" s="4"/>
      <c r="T171" s="4"/>
      <c r="U171" s="4">
        <f t="shared" si="30"/>
        <v>0</v>
      </c>
      <c r="V171" s="4"/>
      <c r="W171" s="4"/>
      <c r="X171" s="4">
        <f t="shared" si="31"/>
        <v>0</v>
      </c>
      <c r="Y171" s="4"/>
      <c r="Z171" s="4"/>
      <c r="AA171" s="4">
        <f>C171+I171-L171-O171-U171-X171-R171</f>
        <v>0</v>
      </c>
      <c r="AB171" s="7">
        <v>45464</v>
      </c>
    </row>
    <row r="172" spans="1:28" ht="15.75" hidden="1" x14ac:dyDescent="0.25">
      <c r="A172" s="29">
        <v>45425</v>
      </c>
      <c r="B172" s="72" t="s">
        <v>134</v>
      </c>
      <c r="C172" s="25">
        <v>1165500</v>
      </c>
      <c r="D172" s="25" t="s">
        <v>52</v>
      </c>
      <c r="E172" s="25" t="s">
        <v>50</v>
      </c>
      <c r="F172" s="25">
        <v>300</v>
      </c>
      <c r="G172" s="25" t="s">
        <v>34</v>
      </c>
      <c r="H172" s="25"/>
      <c r="I172" s="11">
        <f t="shared" si="26"/>
        <v>0</v>
      </c>
      <c r="J172" s="31" t="s">
        <v>312</v>
      </c>
      <c r="K172" s="11"/>
      <c r="L172" s="4">
        <f t="shared" si="27"/>
        <v>0</v>
      </c>
      <c r="M172" s="4"/>
      <c r="N172" s="4"/>
      <c r="O172" s="4">
        <f t="shared" si="28"/>
        <v>1165500</v>
      </c>
      <c r="P172" s="4">
        <v>1165500</v>
      </c>
      <c r="Q172" s="4"/>
      <c r="R172" s="4">
        <f t="shared" si="29"/>
        <v>0</v>
      </c>
      <c r="S172" s="4"/>
      <c r="T172" s="4"/>
      <c r="U172" s="4">
        <f t="shared" si="30"/>
        <v>0</v>
      </c>
      <c r="V172" s="4"/>
      <c r="W172" s="4"/>
      <c r="X172" s="4">
        <f t="shared" si="31"/>
        <v>0</v>
      </c>
      <c r="Y172" s="4"/>
      <c r="Z172" s="4"/>
      <c r="AA172" s="4">
        <f>C172+I172-L172-O172-U172-X172-R172</f>
        <v>0</v>
      </c>
      <c r="AB172" s="7">
        <v>45469</v>
      </c>
    </row>
    <row r="173" spans="1:28" ht="15.75" hidden="1" x14ac:dyDescent="0.25">
      <c r="A173" s="29">
        <v>45425</v>
      </c>
      <c r="B173" s="72" t="s">
        <v>134</v>
      </c>
      <c r="C173" s="25">
        <v>4500000</v>
      </c>
      <c r="D173" s="25" t="s">
        <v>52</v>
      </c>
      <c r="E173" s="25" t="s">
        <v>42</v>
      </c>
      <c r="F173" s="25">
        <v>1000</v>
      </c>
      <c r="G173" s="25" t="s">
        <v>34</v>
      </c>
      <c r="H173" s="25"/>
      <c r="I173" s="11">
        <f t="shared" si="26"/>
        <v>0</v>
      </c>
      <c r="J173" s="31" t="s">
        <v>312</v>
      </c>
      <c r="K173" s="11"/>
      <c r="L173" s="4">
        <f t="shared" si="27"/>
        <v>0</v>
      </c>
      <c r="M173" s="4"/>
      <c r="N173" s="4"/>
      <c r="O173" s="4">
        <f t="shared" si="28"/>
        <v>4500000</v>
      </c>
      <c r="P173" s="4">
        <v>4500000</v>
      </c>
      <c r="Q173" s="4"/>
      <c r="R173" s="4">
        <f t="shared" si="29"/>
        <v>0</v>
      </c>
      <c r="S173" s="4"/>
      <c r="T173" s="4"/>
      <c r="U173" s="4">
        <f t="shared" si="30"/>
        <v>0</v>
      </c>
      <c r="V173" s="4"/>
      <c r="W173" s="4"/>
      <c r="X173" s="4">
        <f t="shared" si="31"/>
        <v>0</v>
      </c>
      <c r="Y173" s="4"/>
      <c r="Z173" s="4"/>
      <c r="AA173" s="4">
        <f>C173+I173-L173-O173-U173-X173-R173</f>
        <v>0</v>
      </c>
      <c r="AB173" s="7">
        <v>45469</v>
      </c>
    </row>
    <row r="174" spans="1:28" ht="15.75" hidden="1" x14ac:dyDescent="0.25">
      <c r="A174" s="29">
        <v>45426</v>
      </c>
      <c r="B174" s="72" t="s">
        <v>412</v>
      </c>
      <c r="C174" s="25">
        <v>19760000</v>
      </c>
      <c r="D174" s="25" t="s">
        <v>46</v>
      </c>
      <c r="E174" s="25" t="s">
        <v>58</v>
      </c>
      <c r="F174" s="25">
        <v>10400</v>
      </c>
      <c r="G174" s="25" t="s">
        <v>34</v>
      </c>
      <c r="H174" s="25"/>
      <c r="I174" s="11">
        <f t="shared" si="26"/>
        <v>0</v>
      </c>
      <c r="J174" s="31" t="s">
        <v>312</v>
      </c>
      <c r="K174" s="11"/>
      <c r="L174" s="4">
        <f t="shared" si="27"/>
        <v>0</v>
      </c>
      <c r="M174" s="4"/>
      <c r="N174" s="4"/>
      <c r="O174" s="4">
        <f t="shared" si="28"/>
        <v>19760000</v>
      </c>
      <c r="P174" s="4">
        <v>19760000</v>
      </c>
      <c r="Q174" s="4"/>
      <c r="R174" s="4">
        <f t="shared" si="29"/>
        <v>0</v>
      </c>
      <c r="S174" s="4"/>
      <c r="T174" s="4"/>
      <c r="U174" s="4">
        <f t="shared" si="30"/>
        <v>0</v>
      </c>
      <c r="V174" s="4"/>
      <c r="W174" s="4"/>
      <c r="X174" s="4">
        <f t="shared" si="31"/>
        <v>0</v>
      </c>
      <c r="Y174" s="4"/>
      <c r="Z174" s="4"/>
      <c r="AA174" s="4">
        <f>C174+I174-L174-O174-U174-X174-R174</f>
        <v>0</v>
      </c>
      <c r="AB174" s="7">
        <v>45454</v>
      </c>
    </row>
    <row r="175" spans="1:28" ht="15.75" hidden="1" x14ac:dyDescent="0.25">
      <c r="A175" s="29">
        <v>45426</v>
      </c>
      <c r="B175" s="25" t="s">
        <v>162</v>
      </c>
      <c r="C175" s="25">
        <v>6250000</v>
      </c>
      <c r="D175" s="25" t="s">
        <v>46</v>
      </c>
      <c r="E175" s="25" t="s">
        <v>128</v>
      </c>
      <c r="F175" s="25">
        <v>50</v>
      </c>
      <c r="G175" s="25" t="s">
        <v>39</v>
      </c>
      <c r="H175" s="25"/>
      <c r="I175" s="11">
        <f t="shared" si="26"/>
        <v>0</v>
      </c>
      <c r="J175" s="31" t="s">
        <v>312</v>
      </c>
      <c r="K175" s="11"/>
      <c r="L175" s="4">
        <f t="shared" si="27"/>
        <v>0</v>
      </c>
      <c r="M175" s="4"/>
      <c r="N175" s="4"/>
      <c r="O175" s="4">
        <f t="shared" si="28"/>
        <v>6250000</v>
      </c>
      <c r="P175" s="4">
        <v>6250000</v>
      </c>
      <c r="Q175" s="4"/>
      <c r="R175" s="4">
        <f t="shared" si="29"/>
        <v>0</v>
      </c>
      <c r="S175" s="4"/>
      <c r="T175" s="4"/>
      <c r="U175" s="4">
        <f t="shared" si="30"/>
        <v>0</v>
      </c>
      <c r="V175" s="4"/>
      <c r="W175" s="4"/>
      <c r="X175" s="4">
        <f t="shared" si="31"/>
        <v>0</v>
      </c>
      <c r="Y175" s="4"/>
      <c r="Z175" s="4"/>
      <c r="AA175" s="4">
        <f>C175+I175-L175-O175-U175-X175-R175</f>
        <v>0</v>
      </c>
      <c r="AB175" s="7">
        <v>45450</v>
      </c>
    </row>
    <row r="176" spans="1:28" ht="15.75" hidden="1" x14ac:dyDescent="0.25">
      <c r="A176" s="29">
        <v>45426</v>
      </c>
      <c r="B176" s="25" t="s">
        <v>162</v>
      </c>
      <c r="C176" s="25">
        <v>20800000</v>
      </c>
      <c r="D176" s="25" t="s">
        <v>46</v>
      </c>
      <c r="E176" s="25" t="s">
        <v>42</v>
      </c>
      <c r="F176" s="25">
        <v>5200</v>
      </c>
      <c r="G176" s="25" t="s">
        <v>34</v>
      </c>
      <c r="H176" s="25"/>
      <c r="I176" s="11">
        <f t="shared" si="26"/>
        <v>0</v>
      </c>
      <c r="J176" s="26" t="s">
        <v>28</v>
      </c>
      <c r="K176" s="11"/>
      <c r="L176" s="4">
        <f t="shared" si="27"/>
        <v>0</v>
      </c>
      <c r="M176" s="4"/>
      <c r="N176" s="4"/>
      <c r="O176" s="4">
        <f t="shared" si="28"/>
        <v>0</v>
      </c>
      <c r="P176" s="4"/>
      <c r="Q176" s="4"/>
      <c r="R176" s="4">
        <f t="shared" si="29"/>
        <v>0</v>
      </c>
      <c r="S176" s="4"/>
      <c r="T176" s="4"/>
      <c r="U176" s="4">
        <f t="shared" si="30"/>
        <v>0</v>
      </c>
      <c r="V176" s="4"/>
      <c r="W176" s="4"/>
      <c r="X176" s="4">
        <f t="shared" si="31"/>
        <v>0</v>
      </c>
      <c r="Y176" s="4"/>
      <c r="Z176" s="4"/>
      <c r="AA176" s="4">
        <f>C176+I176-L176-O176-U176-X176-R176</f>
        <v>20800000</v>
      </c>
      <c r="AB176" s="7"/>
    </row>
    <row r="177" spans="1:28" ht="15.75" hidden="1" x14ac:dyDescent="0.25">
      <c r="A177" s="29">
        <v>45426</v>
      </c>
      <c r="B177" s="72" t="s">
        <v>412</v>
      </c>
      <c r="C177" s="25">
        <v>4560000</v>
      </c>
      <c r="D177" s="25" t="s">
        <v>46</v>
      </c>
      <c r="E177" s="25" t="s">
        <v>173</v>
      </c>
      <c r="F177" s="25">
        <v>1200</v>
      </c>
      <c r="G177" s="25" t="s">
        <v>34</v>
      </c>
      <c r="H177" s="25"/>
      <c r="I177" s="11">
        <f t="shared" si="26"/>
        <v>0</v>
      </c>
      <c r="J177" s="31" t="s">
        <v>312</v>
      </c>
      <c r="K177" s="11"/>
      <c r="L177" s="4">
        <f t="shared" si="27"/>
        <v>0</v>
      </c>
      <c r="M177" s="4"/>
      <c r="N177" s="4"/>
      <c r="O177" s="4">
        <f t="shared" si="28"/>
        <v>4560000</v>
      </c>
      <c r="P177" s="4">
        <v>4560000</v>
      </c>
      <c r="Q177" s="4"/>
      <c r="R177" s="4">
        <f t="shared" si="29"/>
        <v>0</v>
      </c>
      <c r="S177" s="4"/>
      <c r="T177" s="4"/>
      <c r="U177" s="4">
        <f t="shared" si="30"/>
        <v>0</v>
      </c>
      <c r="V177" s="4"/>
      <c r="W177" s="4"/>
      <c r="X177" s="4">
        <f t="shared" si="31"/>
        <v>0</v>
      </c>
      <c r="Y177" s="4"/>
      <c r="Z177" s="4"/>
      <c r="AA177" s="4">
        <f>C177+I177-L177-O177-U177-X177-R177</f>
        <v>0</v>
      </c>
      <c r="AB177" s="7">
        <v>45454</v>
      </c>
    </row>
    <row r="178" spans="1:28" ht="15.75" hidden="1" x14ac:dyDescent="0.25">
      <c r="A178" s="29">
        <v>45426</v>
      </c>
      <c r="B178" s="72" t="s">
        <v>73</v>
      </c>
      <c r="C178" s="25">
        <v>3870000</v>
      </c>
      <c r="D178" s="25" t="s">
        <v>46</v>
      </c>
      <c r="E178" s="25" t="s">
        <v>173</v>
      </c>
      <c r="F178" s="25">
        <v>900</v>
      </c>
      <c r="G178" s="25" t="s">
        <v>34</v>
      </c>
      <c r="H178" s="25"/>
      <c r="I178" s="11">
        <f t="shared" si="26"/>
        <v>0</v>
      </c>
      <c r="J178" s="26" t="s">
        <v>28</v>
      </c>
      <c r="K178" s="11"/>
      <c r="L178" s="4">
        <f t="shared" si="27"/>
        <v>0</v>
      </c>
      <c r="M178" s="4"/>
      <c r="N178" s="4"/>
      <c r="O178" s="4">
        <f t="shared" si="28"/>
        <v>0</v>
      </c>
      <c r="P178" s="4"/>
      <c r="Q178" s="4"/>
      <c r="R178" s="4">
        <f t="shared" si="29"/>
        <v>0</v>
      </c>
      <c r="S178" s="4"/>
      <c r="T178" s="4"/>
      <c r="U178" s="4">
        <f t="shared" si="30"/>
        <v>0</v>
      </c>
      <c r="V178" s="4"/>
      <c r="W178" s="4"/>
      <c r="X178" s="4">
        <f t="shared" si="31"/>
        <v>0</v>
      </c>
      <c r="Y178" s="4"/>
      <c r="Z178" s="4"/>
      <c r="AA178" s="4">
        <f>C178+I178-L178-O178-U178-X178-R178</f>
        <v>3870000</v>
      </c>
      <c r="AB178" s="7"/>
    </row>
    <row r="179" spans="1:28" ht="15.75" hidden="1" x14ac:dyDescent="0.25">
      <c r="A179" s="29">
        <v>45427</v>
      </c>
      <c r="B179" s="72" t="s">
        <v>134</v>
      </c>
      <c r="C179" s="25">
        <v>4525625</v>
      </c>
      <c r="D179" s="25" t="s">
        <v>52</v>
      </c>
      <c r="E179" s="25" t="s">
        <v>290</v>
      </c>
      <c r="F179" s="25">
        <v>1625</v>
      </c>
      <c r="G179" s="25" t="s">
        <v>34</v>
      </c>
      <c r="H179" s="25"/>
      <c r="I179" s="11">
        <f t="shared" si="26"/>
        <v>0</v>
      </c>
      <c r="J179" s="26" t="s">
        <v>28</v>
      </c>
      <c r="K179" s="11" t="s">
        <v>1564</v>
      </c>
      <c r="L179" s="4">
        <f t="shared" si="27"/>
        <v>0</v>
      </c>
      <c r="M179" s="4"/>
      <c r="N179" s="4"/>
      <c r="O179" s="4">
        <f t="shared" si="28"/>
        <v>3570000</v>
      </c>
      <c r="P179" s="4">
        <v>3570000</v>
      </c>
      <c r="Q179" s="4"/>
      <c r="R179" s="4">
        <f t="shared" si="29"/>
        <v>0</v>
      </c>
      <c r="S179" s="4"/>
      <c r="T179" s="4"/>
      <c r="U179" s="4">
        <f t="shared" si="30"/>
        <v>0</v>
      </c>
      <c r="V179" s="4"/>
      <c r="W179" s="4"/>
      <c r="X179" s="4">
        <f t="shared" si="31"/>
        <v>0</v>
      </c>
      <c r="Y179" s="4"/>
      <c r="Z179" s="4"/>
      <c r="AA179" s="4">
        <f>C179+I179-L179-O179-U179-X179-R179</f>
        <v>955625</v>
      </c>
      <c r="AB179" s="7">
        <v>45469</v>
      </c>
    </row>
    <row r="180" spans="1:28" ht="15.75" hidden="1" x14ac:dyDescent="0.25">
      <c r="A180" s="29">
        <v>45428</v>
      </c>
      <c r="B180" s="72" t="s">
        <v>166</v>
      </c>
      <c r="C180" s="25">
        <v>3000500</v>
      </c>
      <c r="D180" s="25" t="s">
        <v>46</v>
      </c>
      <c r="E180" s="25" t="s">
        <v>50</v>
      </c>
      <c r="F180" s="25">
        <v>900</v>
      </c>
      <c r="G180" s="25" t="s">
        <v>34</v>
      </c>
      <c r="H180" s="25"/>
      <c r="I180" s="11">
        <f t="shared" si="26"/>
        <v>0</v>
      </c>
      <c r="J180" s="31" t="s">
        <v>312</v>
      </c>
      <c r="K180" s="11" t="s">
        <v>1439</v>
      </c>
      <c r="L180" s="4">
        <f t="shared" si="27"/>
        <v>0</v>
      </c>
      <c r="M180" s="4"/>
      <c r="N180" s="4"/>
      <c r="O180" s="4">
        <f t="shared" si="28"/>
        <v>3000500</v>
      </c>
      <c r="P180" s="4">
        <v>3000500</v>
      </c>
      <c r="Q180" s="4"/>
      <c r="R180" s="4">
        <f t="shared" si="29"/>
        <v>0</v>
      </c>
      <c r="S180" s="4"/>
      <c r="T180" s="4"/>
      <c r="U180" s="4">
        <f t="shared" si="30"/>
        <v>0</v>
      </c>
      <c r="V180" s="4"/>
      <c r="W180" s="4"/>
      <c r="X180" s="4">
        <f t="shared" si="31"/>
        <v>0</v>
      </c>
      <c r="Y180" s="4"/>
      <c r="Z180" s="4"/>
      <c r="AA180" s="4">
        <f>C180+I180-L180-O180-U180-X180-R180</f>
        <v>0</v>
      </c>
      <c r="AB180" s="7">
        <v>45467</v>
      </c>
    </row>
    <row r="181" spans="1:28" ht="15.75" hidden="1" x14ac:dyDescent="0.25">
      <c r="A181" s="29">
        <v>45428</v>
      </c>
      <c r="B181" s="72" t="s">
        <v>96</v>
      </c>
      <c r="C181" s="25">
        <v>2250000</v>
      </c>
      <c r="D181" s="25" t="s">
        <v>46</v>
      </c>
      <c r="E181" s="25" t="s">
        <v>58</v>
      </c>
      <c r="F181" s="25">
        <v>1000</v>
      </c>
      <c r="G181" s="25" t="s">
        <v>34</v>
      </c>
      <c r="H181" s="25"/>
      <c r="I181" s="11">
        <f t="shared" si="26"/>
        <v>0</v>
      </c>
      <c r="J181" s="31" t="s">
        <v>312</v>
      </c>
      <c r="K181" s="11"/>
      <c r="L181" s="4">
        <f t="shared" si="27"/>
        <v>0</v>
      </c>
      <c r="M181" s="4"/>
      <c r="N181" s="4"/>
      <c r="O181" s="4">
        <f t="shared" si="28"/>
        <v>2250000</v>
      </c>
      <c r="P181" s="4">
        <v>2250000</v>
      </c>
      <c r="Q181" s="4"/>
      <c r="R181" s="4">
        <f t="shared" si="29"/>
        <v>0</v>
      </c>
      <c r="S181" s="4"/>
      <c r="T181" s="4"/>
      <c r="U181" s="4">
        <f t="shared" si="30"/>
        <v>0</v>
      </c>
      <c r="V181" s="4"/>
      <c r="W181" s="4"/>
      <c r="X181" s="4">
        <f t="shared" si="31"/>
        <v>0</v>
      </c>
      <c r="Y181" s="4"/>
      <c r="Z181" s="4"/>
      <c r="AA181" s="4">
        <f>C181+I181-L181-O181-U181-X181-R181</f>
        <v>0</v>
      </c>
      <c r="AB181" s="7">
        <v>45454</v>
      </c>
    </row>
    <row r="182" spans="1:28" ht="15.75" hidden="1" x14ac:dyDescent="0.25">
      <c r="A182" s="29">
        <v>45429</v>
      </c>
      <c r="B182" s="72" t="s">
        <v>134</v>
      </c>
      <c r="C182" s="25">
        <v>2250000</v>
      </c>
      <c r="D182" s="25" t="s">
        <v>46</v>
      </c>
      <c r="E182" s="25" t="s">
        <v>42</v>
      </c>
      <c r="F182" s="25">
        <v>500</v>
      </c>
      <c r="G182" s="25" t="s">
        <v>34</v>
      </c>
      <c r="H182" s="25"/>
      <c r="I182" s="11">
        <f t="shared" si="26"/>
        <v>0</v>
      </c>
      <c r="J182" s="26" t="s">
        <v>28</v>
      </c>
      <c r="K182" s="11" t="s">
        <v>1564</v>
      </c>
      <c r="L182" s="4">
        <f t="shared" si="27"/>
        <v>0</v>
      </c>
      <c r="M182" s="4"/>
      <c r="N182" s="4"/>
      <c r="O182" s="4">
        <f t="shared" si="28"/>
        <v>0</v>
      </c>
      <c r="P182" s="4"/>
      <c r="Q182" s="4"/>
      <c r="R182" s="4">
        <f t="shared" si="29"/>
        <v>0</v>
      </c>
      <c r="S182" s="4"/>
      <c r="T182" s="4"/>
      <c r="U182" s="4">
        <f t="shared" si="30"/>
        <v>0</v>
      </c>
      <c r="V182" s="4"/>
      <c r="W182" s="4"/>
      <c r="X182" s="4">
        <f t="shared" si="31"/>
        <v>0</v>
      </c>
      <c r="Y182" s="4"/>
      <c r="Z182" s="4"/>
      <c r="AA182" s="4">
        <f>C182+I182-L182-O182-U182-X182-R182</f>
        <v>2250000</v>
      </c>
      <c r="AB182" s="7"/>
    </row>
    <row r="183" spans="1:28" ht="15.75" hidden="1" x14ac:dyDescent="0.25">
      <c r="A183" s="29">
        <v>45430</v>
      </c>
      <c r="B183" s="25" t="s">
        <v>304</v>
      </c>
      <c r="C183" s="25">
        <v>11640000</v>
      </c>
      <c r="D183" s="25" t="s">
        <v>46</v>
      </c>
      <c r="E183" s="25" t="s">
        <v>64</v>
      </c>
      <c r="F183" s="25">
        <v>194</v>
      </c>
      <c r="G183" s="25" t="s">
        <v>39</v>
      </c>
      <c r="H183" s="25"/>
      <c r="I183" s="11">
        <f t="shared" si="26"/>
        <v>0</v>
      </c>
      <c r="J183" s="26" t="s">
        <v>28</v>
      </c>
      <c r="K183" s="11"/>
      <c r="L183" s="4">
        <f t="shared" si="27"/>
        <v>0</v>
      </c>
      <c r="M183" s="4"/>
      <c r="N183" s="4"/>
      <c r="O183" s="4">
        <f t="shared" si="28"/>
        <v>0</v>
      </c>
      <c r="P183" s="4"/>
      <c r="Q183" s="4"/>
      <c r="R183" s="4">
        <f t="shared" si="29"/>
        <v>0</v>
      </c>
      <c r="S183" s="4"/>
      <c r="T183" s="4"/>
      <c r="U183" s="4">
        <f t="shared" si="30"/>
        <v>0</v>
      </c>
      <c r="V183" s="4"/>
      <c r="W183" s="4"/>
      <c r="X183" s="4">
        <f t="shared" si="31"/>
        <v>0</v>
      </c>
      <c r="Y183" s="4"/>
      <c r="Z183" s="4"/>
      <c r="AA183" s="4">
        <f>C183+I183-L183-O183-U183-X183-R183</f>
        <v>11640000</v>
      </c>
      <c r="AB183" s="7"/>
    </row>
    <row r="184" spans="1:28" ht="15.75" hidden="1" x14ac:dyDescent="0.25">
      <c r="A184" s="29">
        <v>45432</v>
      </c>
      <c r="B184" s="73" t="s">
        <v>412</v>
      </c>
      <c r="C184" s="27">
        <v>1350000</v>
      </c>
      <c r="D184" s="27" t="s">
        <v>46</v>
      </c>
      <c r="E184" s="27" t="s">
        <v>229</v>
      </c>
      <c r="F184" s="27">
        <v>30</v>
      </c>
      <c r="G184" s="27" t="s">
        <v>39</v>
      </c>
      <c r="H184" s="27"/>
      <c r="I184" s="11">
        <f t="shared" si="26"/>
        <v>0</v>
      </c>
      <c r="J184" s="31" t="s">
        <v>312</v>
      </c>
      <c r="K184" s="11"/>
      <c r="L184" s="4">
        <f t="shared" ref="L184:L189" si="32">M184+N184</f>
        <v>0</v>
      </c>
      <c r="M184" s="4"/>
      <c r="N184" s="4"/>
      <c r="O184" s="4">
        <f t="shared" ref="O184:O189" si="33">P184+Q184</f>
        <v>1350000</v>
      </c>
      <c r="P184" s="4">
        <v>1350000</v>
      </c>
      <c r="Q184" s="4"/>
      <c r="R184" s="4">
        <f t="shared" ref="R184:R189" si="34">S184+T184</f>
        <v>0</v>
      </c>
      <c r="S184" s="4"/>
      <c r="T184" s="4"/>
      <c r="U184" s="4">
        <f t="shared" ref="U184:U189" si="35">V184+W184</f>
        <v>0</v>
      </c>
      <c r="V184" s="4"/>
      <c r="W184" s="4"/>
      <c r="X184" s="4">
        <f t="shared" ref="X184:X189" si="36">Y184+Z184</f>
        <v>0</v>
      </c>
      <c r="Y184" s="4"/>
      <c r="Z184" s="4"/>
      <c r="AA184" s="4">
        <f>C184+I184-L184-O184-U184-X184-R184</f>
        <v>0</v>
      </c>
      <c r="AB184" s="7">
        <v>45454</v>
      </c>
    </row>
    <row r="185" spans="1:28" ht="15.75" hidden="1" x14ac:dyDescent="0.25">
      <c r="A185" s="29">
        <v>45432</v>
      </c>
      <c r="B185" s="72" t="s">
        <v>256</v>
      </c>
      <c r="C185" s="25">
        <v>130000</v>
      </c>
      <c r="D185" s="25" t="s">
        <v>52</v>
      </c>
      <c r="E185" s="25" t="s">
        <v>129</v>
      </c>
      <c r="F185" s="25">
        <v>2</v>
      </c>
      <c r="G185" s="25" t="s">
        <v>77</v>
      </c>
      <c r="H185" s="25"/>
      <c r="I185" s="11">
        <f t="shared" si="26"/>
        <v>0</v>
      </c>
      <c r="J185" s="31" t="s">
        <v>312</v>
      </c>
      <c r="K185" s="11"/>
      <c r="L185" s="4">
        <f t="shared" si="32"/>
        <v>0</v>
      </c>
      <c r="M185" s="4"/>
      <c r="N185" s="4"/>
      <c r="O185" s="4">
        <f t="shared" si="33"/>
        <v>130000</v>
      </c>
      <c r="P185" s="4">
        <v>130000</v>
      </c>
      <c r="Q185" s="4"/>
      <c r="R185" s="4">
        <f t="shared" si="34"/>
        <v>0</v>
      </c>
      <c r="S185" s="4"/>
      <c r="T185" s="4"/>
      <c r="U185" s="4">
        <f t="shared" si="35"/>
        <v>0</v>
      </c>
      <c r="V185" s="4"/>
      <c r="W185" s="4"/>
      <c r="X185" s="4">
        <f t="shared" si="36"/>
        <v>0</v>
      </c>
      <c r="Y185" s="4"/>
      <c r="Z185" s="4"/>
      <c r="AA185" s="4">
        <f>C185+I185-L185-O185-U185-X185-R185</f>
        <v>0</v>
      </c>
      <c r="AB185" s="7">
        <v>45446</v>
      </c>
    </row>
    <row r="186" spans="1:28" ht="15.75" hidden="1" x14ac:dyDescent="0.25">
      <c r="A186" s="29">
        <v>45432</v>
      </c>
      <c r="B186" s="72" t="s">
        <v>226</v>
      </c>
      <c r="C186" s="25">
        <v>2760000</v>
      </c>
      <c r="D186" s="25" t="s">
        <v>52</v>
      </c>
      <c r="E186" s="25" t="s">
        <v>477</v>
      </c>
      <c r="F186" s="25">
        <v>12</v>
      </c>
      <c r="G186" s="25" t="s">
        <v>48</v>
      </c>
      <c r="H186" s="25"/>
      <c r="I186" s="11">
        <f t="shared" si="26"/>
        <v>0</v>
      </c>
      <c r="J186" s="31" t="s">
        <v>312</v>
      </c>
      <c r="K186" s="11"/>
      <c r="L186" s="4">
        <f t="shared" si="32"/>
        <v>0</v>
      </c>
      <c r="M186" s="4"/>
      <c r="N186" s="4"/>
      <c r="O186" s="4">
        <f t="shared" si="33"/>
        <v>2760000</v>
      </c>
      <c r="P186" s="4">
        <v>2760000</v>
      </c>
      <c r="Q186" s="4"/>
      <c r="R186" s="4">
        <f t="shared" si="34"/>
        <v>0</v>
      </c>
      <c r="S186" s="4"/>
      <c r="T186" s="4"/>
      <c r="U186" s="4">
        <f t="shared" si="35"/>
        <v>0</v>
      </c>
      <c r="V186" s="4"/>
      <c r="W186" s="4"/>
      <c r="X186" s="4">
        <f t="shared" si="36"/>
        <v>0</v>
      </c>
      <c r="Y186" s="4"/>
      <c r="Z186" s="4"/>
      <c r="AA186" s="4">
        <f>C186+I186-L186-O186-U186-X186-R186</f>
        <v>0</v>
      </c>
      <c r="AB186" s="7">
        <v>45464</v>
      </c>
    </row>
    <row r="187" spans="1:28" ht="15.75" hidden="1" x14ac:dyDescent="0.25">
      <c r="A187" s="29">
        <v>45432</v>
      </c>
      <c r="B187" s="72" t="s">
        <v>256</v>
      </c>
      <c r="C187" s="25">
        <v>4000000</v>
      </c>
      <c r="D187" s="25" t="s">
        <v>52</v>
      </c>
      <c r="E187" s="25" t="s">
        <v>249</v>
      </c>
      <c r="F187" s="25">
        <v>1000</v>
      </c>
      <c r="G187" s="25" t="s">
        <v>34</v>
      </c>
      <c r="H187" s="25"/>
      <c r="I187" s="11">
        <f t="shared" si="26"/>
        <v>0</v>
      </c>
      <c r="J187" s="31" t="s">
        <v>312</v>
      </c>
      <c r="K187" s="11"/>
      <c r="L187" s="4">
        <f t="shared" si="32"/>
        <v>0</v>
      </c>
      <c r="M187" s="4"/>
      <c r="N187" s="4"/>
      <c r="O187" s="4">
        <f t="shared" si="33"/>
        <v>4000000</v>
      </c>
      <c r="P187" s="4">
        <v>4000000</v>
      </c>
      <c r="Q187" s="4"/>
      <c r="R187" s="4">
        <f t="shared" si="34"/>
        <v>0</v>
      </c>
      <c r="S187" s="4"/>
      <c r="T187" s="4"/>
      <c r="U187" s="4">
        <f t="shared" si="35"/>
        <v>0</v>
      </c>
      <c r="V187" s="4"/>
      <c r="W187" s="4"/>
      <c r="X187" s="4">
        <f t="shared" si="36"/>
        <v>0</v>
      </c>
      <c r="Y187" s="4"/>
      <c r="Z187" s="4"/>
      <c r="AA187" s="4">
        <f>C187+I187-L187-O187-U187-X187-R187</f>
        <v>0</v>
      </c>
      <c r="AB187" s="7">
        <v>45446</v>
      </c>
    </row>
    <row r="188" spans="1:28" ht="15.75" hidden="1" x14ac:dyDescent="0.25">
      <c r="A188" s="29">
        <v>45433</v>
      </c>
      <c r="B188" s="25" t="s">
        <v>122</v>
      </c>
      <c r="C188" s="25">
        <v>45760000</v>
      </c>
      <c r="D188" s="25" t="s">
        <v>46</v>
      </c>
      <c r="E188" s="25" t="s">
        <v>298</v>
      </c>
      <c r="F188" s="25">
        <v>10400</v>
      </c>
      <c r="G188" s="25" t="s">
        <v>34</v>
      </c>
      <c r="H188" s="25"/>
      <c r="I188" s="11">
        <f t="shared" si="26"/>
        <v>0</v>
      </c>
      <c r="J188" s="26" t="s">
        <v>28</v>
      </c>
      <c r="K188" s="11"/>
      <c r="L188" s="4">
        <f t="shared" si="32"/>
        <v>0</v>
      </c>
      <c r="M188" s="4"/>
      <c r="N188" s="4"/>
      <c r="O188" s="4">
        <f t="shared" si="33"/>
        <v>0</v>
      </c>
      <c r="P188" s="4"/>
      <c r="Q188" s="4"/>
      <c r="R188" s="4">
        <f t="shared" si="34"/>
        <v>0</v>
      </c>
      <c r="S188" s="4"/>
      <c r="T188" s="4"/>
      <c r="U188" s="4">
        <f t="shared" si="35"/>
        <v>0</v>
      </c>
      <c r="V188" s="4"/>
      <c r="W188" s="4"/>
      <c r="X188" s="4">
        <f t="shared" si="36"/>
        <v>0</v>
      </c>
      <c r="Y188" s="4"/>
      <c r="Z188" s="4"/>
      <c r="AA188" s="4">
        <f>C188+I188-L188-O188-U188-X188-R188</f>
        <v>45760000</v>
      </c>
      <c r="AB188" s="7"/>
    </row>
    <row r="189" spans="1:28" ht="15.75" hidden="1" x14ac:dyDescent="0.25">
      <c r="A189" s="24">
        <v>45433</v>
      </c>
      <c r="B189" s="72" t="s">
        <v>266</v>
      </c>
      <c r="C189" s="25">
        <v>2116000</v>
      </c>
      <c r="D189" s="25" t="s">
        <v>52</v>
      </c>
      <c r="E189" s="25" t="s">
        <v>81</v>
      </c>
      <c r="F189" s="25">
        <v>46</v>
      </c>
      <c r="G189" s="25" t="s">
        <v>39</v>
      </c>
      <c r="H189" s="25"/>
      <c r="I189" s="11">
        <f t="shared" si="26"/>
        <v>0</v>
      </c>
      <c r="J189" s="31" t="s">
        <v>312</v>
      </c>
      <c r="K189" s="11" t="s">
        <v>1543</v>
      </c>
      <c r="L189" s="4">
        <f t="shared" si="32"/>
        <v>0</v>
      </c>
      <c r="M189" s="4"/>
      <c r="N189" s="4"/>
      <c r="O189" s="4">
        <f t="shared" si="33"/>
        <v>2116000</v>
      </c>
      <c r="P189" s="4">
        <v>2116000</v>
      </c>
      <c r="Q189" s="4"/>
      <c r="R189" s="4">
        <f t="shared" si="34"/>
        <v>0</v>
      </c>
      <c r="S189" s="4"/>
      <c r="T189" s="4"/>
      <c r="U189" s="4">
        <f t="shared" si="35"/>
        <v>0</v>
      </c>
      <c r="V189" s="4"/>
      <c r="W189" s="4"/>
      <c r="X189" s="4">
        <f t="shared" si="36"/>
        <v>0</v>
      </c>
      <c r="Y189" s="4"/>
      <c r="Z189" s="4"/>
      <c r="AA189" s="4">
        <f>C189+I189-L189-O189-U189-X189-R189</f>
        <v>0</v>
      </c>
      <c r="AB189" s="7">
        <v>45456</v>
      </c>
    </row>
    <row r="190" spans="1:28" ht="15.75" hidden="1" x14ac:dyDescent="0.25">
      <c r="A190" s="29">
        <v>45434</v>
      </c>
      <c r="B190" s="72" t="s">
        <v>226</v>
      </c>
      <c r="C190" s="25">
        <v>5750000</v>
      </c>
      <c r="D190" s="25" t="s">
        <v>52</v>
      </c>
      <c r="E190" s="25" t="s">
        <v>477</v>
      </c>
      <c r="F190" s="25">
        <v>25</v>
      </c>
      <c r="G190" s="25" t="s">
        <v>48</v>
      </c>
      <c r="H190" s="25"/>
      <c r="I190" s="11">
        <f t="shared" ref="I190:I236" si="37">F190*H190</f>
        <v>0</v>
      </c>
      <c r="J190" s="31" t="s">
        <v>312</v>
      </c>
      <c r="K190" s="11"/>
      <c r="L190" s="4">
        <f t="shared" ref="L190:L204" si="38">M190+N190</f>
        <v>0</v>
      </c>
      <c r="M190" s="4"/>
      <c r="N190" s="4"/>
      <c r="O190" s="4">
        <f t="shared" ref="O190:O204" si="39">P190+Q190</f>
        <v>5750000</v>
      </c>
      <c r="P190" s="4">
        <v>5750000</v>
      </c>
      <c r="Q190" s="4"/>
      <c r="R190" s="4">
        <f t="shared" ref="R190:R204" si="40">S190+T190</f>
        <v>0</v>
      </c>
      <c r="S190" s="4"/>
      <c r="T190" s="4"/>
      <c r="U190" s="4">
        <f t="shared" ref="U190:U204" si="41">V190+W190</f>
        <v>0</v>
      </c>
      <c r="V190" s="4"/>
      <c r="W190" s="4"/>
      <c r="X190" s="4">
        <f t="shared" ref="X190:X204" si="42">Y190+Z190</f>
        <v>0</v>
      </c>
      <c r="Y190" s="4"/>
      <c r="Z190" s="4"/>
      <c r="AA190" s="4">
        <f>C190+I190-L190-O190-U190-X190-R190</f>
        <v>0</v>
      </c>
      <c r="AB190" s="7">
        <v>45468</v>
      </c>
    </row>
    <row r="191" spans="1:28" ht="15.75" hidden="1" x14ac:dyDescent="0.25">
      <c r="A191" s="29">
        <v>45434</v>
      </c>
      <c r="B191" s="72" t="s">
        <v>226</v>
      </c>
      <c r="C191" s="25">
        <v>12750000</v>
      </c>
      <c r="D191" s="25" t="s">
        <v>52</v>
      </c>
      <c r="E191" s="25" t="s">
        <v>229</v>
      </c>
      <c r="F191" s="25">
        <v>300</v>
      </c>
      <c r="G191" s="25" t="s">
        <v>39</v>
      </c>
      <c r="H191" s="25"/>
      <c r="I191" s="11">
        <f t="shared" si="37"/>
        <v>0</v>
      </c>
      <c r="J191" s="31" t="s">
        <v>312</v>
      </c>
      <c r="K191" s="11"/>
      <c r="L191" s="4">
        <f t="shared" si="38"/>
        <v>0</v>
      </c>
      <c r="M191" s="4"/>
      <c r="N191" s="4"/>
      <c r="O191" s="4">
        <f t="shared" si="39"/>
        <v>12750000</v>
      </c>
      <c r="P191" s="4">
        <v>12750000</v>
      </c>
      <c r="Q191" s="4"/>
      <c r="R191" s="4">
        <f t="shared" si="40"/>
        <v>0</v>
      </c>
      <c r="S191" s="4"/>
      <c r="T191" s="4"/>
      <c r="U191" s="4">
        <f t="shared" si="41"/>
        <v>0</v>
      </c>
      <c r="V191" s="4"/>
      <c r="W191" s="4"/>
      <c r="X191" s="4">
        <f t="shared" si="42"/>
        <v>0</v>
      </c>
      <c r="Y191" s="4"/>
      <c r="Z191" s="4"/>
      <c r="AA191" s="4">
        <f>C191+I191-L191-O191-U191-X191-R191</f>
        <v>0</v>
      </c>
      <c r="AB191" s="7">
        <v>45468</v>
      </c>
    </row>
    <row r="192" spans="1:28" ht="15.75" hidden="1" x14ac:dyDescent="0.25">
      <c r="A192" s="29">
        <v>45434</v>
      </c>
      <c r="B192" s="72" t="s">
        <v>96</v>
      </c>
      <c r="C192" s="25">
        <v>879300</v>
      </c>
      <c r="D192" s="25" t="s">
        <v>46</v>
      </c>
      <c r="E192" s="25" t="s">
        <v>192</v>
      </c>
      <c r="F192" s="25">
        <v>300</v>
      </c>
      <c r="G192" s="25" t="s">
        <v>34</v>
      </c>
      <c r="H192" s="25"/>
      <c r="I192" s="11">
        <f t="shared" si="37"/>
        <v>0</v>
      </c>
      <c r="J192" s="31" t="s">
        <v>312</v>
      </c>
      <c r="K192" s="11"/>
      <c r="L192" s="4">
        <f t="shared" si="38"/>
        <v>0</v>
      </c>
      <c r="M192" s="4"/>
      <c r="N192" s="4"/>
      <c r="O192" s="4">
        <f t="shared" si="39"/>
        <v>879300</v>
      </c>
      <c r="P192" s="4">
        <v>879300</v>
      </c>
      <c r="Q192" s="4"/>
      <c r="R192" s="4">
        <f t="shared" si="40"/>
        <v>0</v>
      </c>
      <c r="S192" s="4"/>
      <c r="T192" s="4"/>
      <c r="U192" s="4">
        <f t="shared" si="41"/>
        <v>0</v>
      </c>
      <c r="V192" s="4"/>
      <c r="W192" s="4"/>
      <c r="X192" s="4">
        <f t="shared" si="42"/>
        <v>0</v>
      </c>
      <c r="Y192" s="4"/>
      <c r="Z192" s="4"/>
      <c r="AA192" s="4">
        <f>C192+I192-L192-O192-U192-X192-R192</f>
        <v>0</v>
      </c>
      <c r="AB192" s="7">
        <v>45454</v>
      </c>
    </row>
    <row r="193" spans="1:28" ht="15.75" hidden="1" x14ac:dyDescent="0.25">
      <c r="A193" s="29">
        <v>45434</v>
      </c>
      <c r="B193" s="72" t="s">
        <v>96</v>
      </c>
      <c r="C193" s="25">
        <v>318500</v>
      </c>
      <c r="D193" s="25" t="s">
        <v>46</v>
      </c>
      <c r="E193" s="25" t="s">
        <v>225</v>
      </c>
      <c r="F193" s="25">
        <v>100</v>
      </c>
      <c r="G193" s="25" t="s">
        <v>34</v>
      </c>
      <c r="H193" s="25"/>
      <c r="I193" s="11">
        <f t="shared" si="37"/>
        <v>0</v>
      </c>
      <c r="J193" s="31" t="s">
        <v>312</v>
      </c>
      <c r="K193" s="11"/>
      <c r="L193" s="4">
        <f t="shared" si="38"/>
        <v>0</v>
      </c>
      <c r="M193" s="4"/>
      <c r="N193" s="4"/>
      <c r="O193" s="4">
        <f t="shared" si="39"/>
        <v>318500</v>
      </c>
      <c r="P193" s="4">
        <v>318500</v>
      </c>
      <c r="Q193" s="4"/>
      <c r="R193" s="4">
        <f t="shared" si="40"/>
        <v>0</v>
      </c>
      <c r="S193" s="4"/>
      <c r="T193" s="4"/>
      <c r="U193" s="4">
        <f t="shared" si="41"/>
        <v>0</v>
      </c>
      <c r="V193" s="4"/>
      <c r="W193" s="4"/>
      <c r="X193" s="4">
        <f t="shared" si="42"/>
        <v>0</v>
      </c>
      <c r="Y193" s="4"/>
      <c r="Z193" s="4"/>
      <c r="AA193" s="4">
        <f>C193+I193-L193-O193-U193-X193-R193</f>
        <v>0</v>
      </c>
      <c r="AB193" s="7">
        <v>45454</v>
      </c>
    </row>
    <row r="194" spans="1:28" ht="15.75" hidden="1" x14ac:dyDescent="0.25">
      <c r="A194" s="29">
        <v>45434</v>
      </c>
      <c r="B194" s="72" t="s">
        <v>96</v>
      </c>
      <c r="C194" s="25">
        <v>450000</v>
      </c>
      <c r="D194" s="25" t="s">
        <v>46</v>
      </c>
      <c r="E194" s="25" t="s">
        <v>42</v>
      </c>
      <c r="F194" s="25">
        <v>100</v>
      </c>
      <c r="G194" s="25" t="s">
        <v>34</v>
      </c>
      <c r="H194" s="25"/>
      <c r="I194" s="11">
        <f t="shared" si="37"/>
        <v>0</v>
      </c>
      <c r="J194" s="31" t="s">
        <v>312</v>
      </c>
      <c r="K194" s="11"/>
      <c r="L194" s="4">
        <f t="shared" si="38"/>
        <v>0</v>
      </c>
      <c r="M194" s="4"/>
      <c r="N194" s="4"/>
      <c r="O194" s="4">
        <f t="shared" si="39"/>
        <v>450000</v>
      </c>
      <c r="P194" s="4">
        <v>450000</v>
      </c>
      <c r="Q194" s="4"/>
      <c r="R194" s="4">
        <f t="shared" si="40"/>
        <v>0</v>
      </c>
      <c r="S194" s="4"/>
      <c r="T194" s="4"/>
      <c r="U194" s="4">
        <f t="shared" si="41"/>
        <v>0</v>
      </c>
      <c r="V194" s="4"/>
      <c r="W194" s="4"/>
      <c r="X194" s="4">
        <f t="shared" si="42"/>
        <v>0</v>
      </c>
      <c r="Y194" s="4"/>
      <c r="Z194" s="4"/>
      <c r="AA194" s="4">
        <f>C194+I194-L194-O194-U194-X194-R194</f>
        <v>0</v>
      </c>
      <c r="AB194" s="7">
        <v>45454</v>
      </c>
    </row>
    <row r="195" spans="1:28" ht="15.75" hidden="1" x14ac:dyDescent="0.25">
      <c r="A195" s="29">
        <v>45434</v>
      </c>
      <c r="B195" s="72" t="s">
        <v>134</v>
      </c>
      <c r="C195" s="25">
        <v>940000</v>
      </c>
      <c r="D195" s="25" t="s">
        <v>52</v>
      </c>
      <c r="E195" s="25" t="s">
        <v>151</v>
      </c>
      <c r="F195" s="25">
        <v>500</v>
      </c>
      <c r="G195" s="25" t="s">
        <v>34</v>
      </c>
      <c r="H195" s="25"/>
      <c r="I195" s="11">
        <f t="shared" si="37"/>
        <v>0</v>
      </c>
      <c r="J195" s="26" t="s">
        <v>28</v>
      </c>
      <c r="K195" s="11" t="s">
        <v>1562</v>
      </c>
      <c r="L195" s="4">
        <f t="shared" si="38"/>
        <v>0</v>
      </c>
      <c r="M195" s="4"/>
      <c r="N195" s="4"/>
      <c r="O195" s="4">
        <f t="shared" si="39"/>
        <v>0</v>
      </c>
      <c r="P195" s="4"/>
      <c r="Q195" s="4"/>
      <c r="R195" s="4">
        <f t="shared" si="40"/>
        <v>0</v>
      </c>
      <c r="S195" s="4"/>
      <c r="T195" s="4"/>
      <c r="U195" s="4">
        <f t="shared" si="41"/>
        <v>0</v>
      </c>
      <c r="V195" s="4"/>
      <c r="W195" s="4"/>
      <c r="X195" s="4">
        <f t="shared" si="42"/>
        <v>0</v>
      </c>
      <c r="Y195" s="4"/>
      <c r="Z195" s="4"/>
      <c r="AA195" s="4">
        <f>C195+I195-L195-O195-U195-X195-R195</f>
        <v>940000</v>
      </c>
      <c r="AB195" s="7"/>
    </row>
    <row r="196" spans="1:28" ht="15.75" hidden="1" x14ac:dyDescent="0.25">
      <c r="A196" s="29">
        <v>45434</v>
      </c>
      <c r="B196" s="72" t="s">
        <v>134</v>
      </c>
      <c r="C196" s="25">
        <v>595000</v>
      </c>
      <c r="D196" s="25" t="s">
        <v>52</v>
      </c>
      <c r="E196" s="25" t="s">
        <v>154</v>
      </c>
      <c r="F196" s="25">
        <v>500</v>
      </c>
      <c r="G196" s="25" t="s">
        <v>34</v>
      </c>
      <c r="H196" s="25"/>
      <c r="I196" s="11">
        <f t="shared" si="37"/>
        <v>0</v>
      </c>
      <c r="J196" s="26" t="s">
        <v>28</v>
      </c>
      <c r="K196" s="11" t="s">
        <v>1562</v>
      </c>
      <c r="L196" s="4">
        <f t="shared" si="38"/>
        <v>0</v>
      </c>
      <c r="M196" s="4"/>
      <c r="N196" s="4"/>
      <c r="O196" s="4">
        <f t="shared" si="39"/>
        <v>0</v>
      </c>
      <c r="P196" s="4"/>
      <c r="Q196" s="4"/>
      <c r="R196" s="4">
        <f t="shared" si="40"/>
        <v>0</v>
      </c>
      <c r="S196" s="4"/>
      <c r="T196" s="4"/>
      <c r="U196" s="4">
        <f t="shared" si="41"/>
        <v>0</v>
      </c>
      <c r="V196" s="4"/>
      <c r="W196" s="4"/>
      <c r="X196" s="4">
        <f t="shared" si="42"/>
        <v>0</v>
      </c>
      <c r="Y196" s="4"/>
      <c r="Z196" s="4"/>
      <c r="AA196" s="4">
        <f>C196+I196-L196-O196-U196-X196-R196</f>
        <v>595000</v>
      </c>
      <c r="AB196" s="7"/>
    </row>
    <row r="197" spans="1:28" ht="15.75" hidden="1" x14ac:dyDescent="0.25">
      <c r="A197" s="29">
        <v>45434</v>
      </c>
      <c r="B197" s="25" t="s">
        <v>412</v>
      </c>
      <c r="C197" s="25">
        <v>1125000</v>
      </c>
      <c r="D197" s="25" t="s">
        <v>46</v>
      </c>
      <c r="E197" s="25" t="s">
        <v>216</v>
      </c>
      <c r="F197" s="25">
        <v>25</v>
      </c>
      <c r="G197" s="25" t="s">
        <v>27</v>
      </c>
      <c r="H197" s="25"/>
      <c r="I197" s="11">
        <f t="shared" si="37"/>
        <v>0</v>
      </c>
      <c r="J197" s="31" t="s">
        <v>312</v>
      </c>
      <c r="K197" s="11"/>
      <c r="L197" s="4">
        <f t="shared" si="38"/>
        <v>0</v>
      </c>
      <c r="M197" s="4"/>
      <c r="N197" s="4"/>
      <c r="O197" s="4">
        <f t="shared" si="39"/>
        <v>1125000</v>
      </c>
      <c r="P197" s="4">
        <v>1125000</v>
      </c>
      <c r="Q197" s="4"/>
      <c r="R197" s="4">
        <f t="shared" si="40"/>
        <v>0</v>
      </c>
      <c r="S197" s="4"/>
      <c r="T197" s="4"/>
      <c r="U197" s="4">
        <f t="shared" si="41"/>
        <v>0</v>
      </c>
      <c r="V197" s="4"/>
      <c r="W197" s="4"/>
      <c r="X197" s="4">
        <f t="shared" si="42"/>
        <v>0</v>
      </c>
      <c r="Y197" s="4"/>
      <c r="Z197" s="4"/>
      <c r="AA197" s="4">
        <f>C197+I197-L197-O197-U197-X197-R197</f>
        <v>0</v>
      </c>
      <c r="AB197" s="7">
        <v>45454</v>
      </c>
    </row>
    <row r="198" spans="1:28" ht="15.75" hidden="1" x14ac:dyDescent="0.25">
      <c r="A198" s="29">
        <v>45434</v>
      </c>
      <c r="B198" s="72" t="s">
        <v>412</v>
      </c>
      <c r="C198" s="25">
        <v>19760000</v>
      </c>
      <c r="D198" s="25" t="s">
        <v>46</v>
      </c>
      <c r="E198" s="25" t="s">
        <v>42</v>
      </c>
      <c r="F198" s="25">
        <v>5200</v>
      </c>
      <c r="G198" s="25" t="s">
        <v>34</v>
      </c>
      <c r="H198" s="25"/>
      <c r="I198" s="11">
        <f t="shared" si="37"/>
        <v>0</v>
      </c>
      <c r="J198" s="31" t="s">
        <v>312</v>
      </c>
      <c r="K198" s="11"/>
      <c r="L198" s="4">
        <f t="shared" si="38"/>
        <v>0</v>
      </c>
      <c r="M198" s="4"/>
      <c r="N198" s="4"/>
      <c r="O198" s="4">
        <f t="shared" si="39"/>
        <v>19760000</v>
      </c>
      <c r="P198" s="4">
        <v>19760000</v>
      </c>
      <c r="Q198" s="4"/>
      <c r="R198" s="4">
        <f t="shared" si="40"/>
        <v>0</v>
      </c>
      <c r="S198" s="4"/>
      <c r="T198" s="4"/>
      <c r="U198" s="4">
        <f t="shared" si="41"/>
        <v>0</v>
      </c>
      <c r="V198" s="4"/>
      <c r="W198" s="4"/>
      <c r="X198" s="4">
        <f t="shared" si="42"/>
        <v>0</v>
      </c>
      <c r="Y198" s="4"/>
      <c r="Z198" s="4"/>
      <c r="AA198" s="4">
        <f>C198+I198-L198-O198-U198-X198-R198</f>
        <v>0</v>
      </c>
      <c r="AB198" s="7">
        <v>45454</v>
      </c>
    </row>
    <row r="199" spans="1:28" ht="15.75" hidden="1" x14ac:dyDescent="0.25">
      <c r="A199" s="29">
        <v>45434</v>
      </c>
      <c r="B199" s="72" t="s">
        <v>412</v>
      </c>
      <c r="C199" s="25">
        <v>1560000</v>
      </c>
      <c r="D199" s="25" t="s">
        <v>46</v>
      </c>
      <c r="E199" s="25" t="s">
        <v>129</v>
      </c>
      <c r="F199" s="25">
        <v>24</v>
      </c>
      <c r="G199" s="25" t="s">
        <v>77</v>
      </c>
      <c r="H199" s="25"/>
      <c r="I199" s="11">
        <f t="shared" si="37"/>
        <v>0</v>
      </c>
      <c r="J199" s="31" t="s">
        <v>312</v>
      </c>
      <c r="K199" s="11"/>
      <c r="L199" s="4">
        <f t="shared" si="38"/>
        <v>0</v>
      </c>
      <c r="M199" s="4"/>
      <c r="N199" s="4"/>
      <c r="O199" s="4">
        <f t="shared" si="39"/>
        <v>1560000</v>
      </c>
      <c r="P199" s="4">
        <v>1560000</v>
      </c>
      <c r="Q199" s="4"/>
      <c r="R199" s="4">
        <f t="shared" si="40"/>
        <v>0</v>
      </c>
      <c r="S199" s="4"/>
      <c r="T199" s="4"/>
      <c r="U199" s="4">
        <f t="shared" si="41"/>
        <v>0</v>
      </c>
      <c r="V199" s="4"/>
      <c r="W199" s="4"/>
      <c r="X199" s="4">
        <f t="shared" si="42"/>
        <v>0</v>
      </c>
      <c r="Y199" s="4"/>
      <c r="Z199" s="4"/>
      <c r="AA199" s="4">
        <f>C199+I199-L199-O199-U199-X199-R199</f>
        <v>0</v>
      </c>
      <c r="AB199" s="7">
        <v>45454</v>
      </c>
    </row>
    <row r="200" spans="1:28" ht="15.75" hidden="1" x14ac:dyDescent="0.25">
      <c r="A200" s="29">
        <v>45434</v>
      </c>
      <c r="B200" s="72" t="s">
        <v>266</v>
      </c>
      <c r="C200" s="25">
        <v>1734200.0000000002</v>
      </c>
      <c r="D200" s="25" t="s">
        <v>52</v>
      </c>
      <c r="E200" s="25" t="s">
        <v>137</v>
      </c>
      <c r="F200" s="25">
        <v>37.700000000000003</v>
      </c>
      <c r="G200" s="25" t="s">
        <v>39</v>
      </c>
      <c r="H200" s="25"/>
      <c r="I200" s="11">
        <f t="shared" si="37"/>
        <v>0</v>
      </c>
      <c r="J200" s="31" t="s">
        <v>312</v>
      </c>
      <c r="K200" s="11"/>
      <c r="L200" s="4">
        <f t="shared" si="38"/>
        <v>0</v>
      </c>
      <c r="M200" s="4"/>
      <c r="N200" s="4"/>
      <c r="O200" s="4">
        <f t="shared" si="39"/>
        <v>1734200</v>
      </c>
      <c r="P200" s="4">
        <v>1734200</v>
      </c>
      <c r="Q200" s="4"/>
      <c r="R200" s="4">
        <f t="shared" si="40"/>
        <v>0</v>
      </c>
      <c r="S200" s="4"/>
      <c r="T200" s="4"/>
      <c r="U200" s="4">
        <f t="shared" si="41"/>
        <v>0</v>
      </c>
      <c r="V200" s="4"/>
      <c r="W200" s="4"/>
      <c r="X200" s="4">
        <f t="shared" si="42"/>
        <v>0</v>
      </c>
      <c r="Y200" s="4"/>
      <c r="Z200" s="4"/>
      <c r="AA200" s="82">
        <f>C200+I200-L200-O200-U200-X200-R200</f>
        <v>2.3283064365386963E-10</v>
      </c>
      <c r="AB200" s="7">
        <v>45470</v>
      </c>
    </row>
    <row r="201" spans="1:28" ht="15.75" hidden="1" x14ac:dyDescent="0.25">
      <c r="A201" s="29">
        <v>45435</v>
      </c>
      <c r="B201" s="25" t="s">
        <v>669</v>
      </c>
      <c r="C201" s="25">
        <v>920000</v>
      </c>
      <c r="D201" s="25" t="s">
        <v>46</v>
      </c>
      <c r="E201" s="25" t="s">
        <v>363</v>
      </c>
      <c r="F201" s="25">
        <v>4</v>
      </c>
      <c r="G201" s="25" t="s">
        <v>48</v>
      </c>
      <c r="H201" s="25"/>
      <c r="I201" s="11">
        <f t="shared" si="37"/>
        <v>0</v>
      </c>
      <c r="J201" s="31" t="s">
        <v>312</v>
      </c>
      <c r="K201" s="11"/>
      <c r="L201" s="4">
        <f t="shared" si="38"/>
        <v>0</v>
      </c>
      <c r="M201" s="4"/>
      <c r="N201" s="4"/>
      <c r="O201" s="4">
        <f t="shared" si="39"/>
        <v>920000</v>
      </c>
      <c r="P201" s="4">
        <v>920000</v>
      </c>
      <c r="Q201" s="4"/>
      <c r="R201" s="4">
        <f t="shared" si="40"/>
        <v>0</v>
      </c>
      <c r="S201" s="4"/>
      <c r="T201" s="4"/>
      <c r="U201" s="4">
        <f t="shared" si="41"/>
        <v>0</v>
      </c>
      <c r="V201" s="4"/>
      <c r="W201" s="4"/>
      <c r="X201" s="4">
        <f t="shared" si="42"/>
        <v>0</v>
      </c>
      <c r="Y201" s="4"/>
      <c r="Z201" s="4"/>
      <c r="AA201" s="4">
        <f>C201+I201-L201-O201-U201-X201-R201</f>
        <v>0</v>
      </c>
      <c r="AB201" s="7">
        <v>45448</v>
      </c>
    </row>
    <row r="202" spans="1:28" ht="15.75" hidden="1" x14ac:dyDescent="0.25">
      <c r="A202" s="29">
        <v>45435</v>
      </c>
      <c r="B202" s="72" t="s">
        <v>134</v>
      </c>
      <c r="C202" s="25">
        <v>3125000</v>
      </c>
      <c r="D202" s="25" t="s">
        <v>52</v>
      </c>
      <c r="E202" s="25" t="s">
        <v>552</v>
      </c>
      <c r="F202" s="25">
        <v>25</v>
      </c>
      <c r="G202" s="25" t="s">
        <v>39</v>
      </c>
      <c r="H202" s="25"/>
      <c r="I202" s="11">
        <f t="shared" si="37"/>
        <v>0</v>
      </c>
      <c r="J202" s="26" t="s">
        <v>28</v>
      </c>
      <c r="K202" s="11" t="s">
        <v>1563</v>
      </c>
      <c r="L202" s="4">
        <f t="shared" si="38"/>
        <v>0</v>
      </c>
      <c r="M202" s="4"/>
      <c r="N202" s="4"/>
      <c r="O202" s="4">
        <f t="shared" si="39"/>
        <v>0</v>
      </c>
      <c r="P202" s="4"/>
      <c r="Q202" s="4"/>
      <c r="R202" s="4">
        <f t="shared" si="40"/>
        <v>0</v>
      </c>
      <c r="S202" s="4"/>
      <c r="T202" s="4"/>
      <c r="U202" s="4">
        <f t="shared" si="41"/>
        <v>0</v>
      </c>
      <c r="V202" s="4"/>
      <c r="W202" s="4"/>
      <c r="X202" s="4">
        <f t="shared" si="42"/>
        <v>0</v>
      </c>
      <c r="Y202" s="4"/>
      <c r="Z202" s="4"/>
      <c r="AA202" s="4">
        <f>C202+I202-L202-O202-U202-X202-R202</f>
        <v>3125000</v>
      </c>
      <c r="AB202" s="7"/>
    </row>
    <row r="203" spans="1:28" ht="15.75" hidden="1" x14ac:dyDescent="0.25">
      <c r="A203" s="29">
        <v>45436</v>
      </c>
      <c r="B203" s="25" t="s">
        <v>221</v>
      </c>
      <c r="C203" s="25">
        <v>25704000</v>
      </c>
      <c r="D203" s="25" t="s">
        <v>46</v>
      </c>
      <c r="E203" s="25" t="s">
        <v>177</v>
      </c>
      <c r="F203" s="25">
        <v>300</v>
      </c>
      <c r="G203" s="25" t="s">
        <v>34</v>
      </c>
      <c r="H203" s="25"/>
      <c r="I203" s="11">
        <f t="shared" si="37"/>
        <v>0</v>
      </c>
      <c r="J203" s="31" t="s">
        <v>312</v>
      </c>
      <c r="K203" s="11"/>
      <c r="L203" s="4">
        <f t="shared" si="38"/>
        <v>0</v>
      </c>
      <c r="M203" s="4"/>
      <c r="N203" s="4"/>
      <c r="O203" s="4">
        <f t="shared" si="39"/>
        <v>25704000</v>
      </c>
      <c r="P203" s="4">
        <v>25704000</v>
      </c>
      <c r="Q203" s="4"/>
      <c r="R203" s="4">
        <f t="shared" si="40"/>
        <v>0</v>
      </c>
      <c r="S203" s="4"/>
      <c r="T203" s="4"/>
      <c r="U203" s="4">
        <f t="shared" si="41"/>
        <v>0</v>
      </c>
      <c r="V203" s="4"/>
      <c r="W203" s="4"/>
      <c r="X203" s="4">
        <f t="shared" si="42"/>
        <v>0</v>
      </c>
      <c r="Y203" s="4"/>
      <c r="Z203" s="4"/>
      <c r="AA203" s="4">
        <f>C203+I203-L203-O203-U203-X203-R203</f>
        <v>0</v>
      </c>
      <c r="AB203" s="7">
        <v>45456</v>
      </c>
    </row>
    <row r="204" spans="1:28" ht="15.75" hidden="1" x14ac:dyDescent="0.25">
      <c r="A204" s="24">
        <v>45436</v>
      </c>
      <c r="B204" s="25" t="s">
        <v>72</v>
      </c>
      <c r="C204" s="25">
        <v>3000000</v>
      </c>
      <c r="D204" s="25" t="s">
        <v>46</v>
      </c>
      <c r="E204" s="25" t="s">
        <v>1481</v>
      </c>
      <c r="F204" s="25">
        <v>599</v>
      </c>
      <c r="G204" s="25" t="s">
        <v>39</v>
      </c>
      <c r="H204" s="25"/>
      <c r="I204" s="11">
        <f t="shared" si="37"/>
        <v>0</v>
      </c>
      <c r="J204" s="31" t="s">
        <v>312</v>
      </c>
      <c r="K204" s="11"/>
      <c r="L204" s="4">
        <f t="shared" si="38"/>
        <v>0</v>
      </c>
      <c r="M204" s="4"/>
      <c r="N204" s="4"/>
      <c r="O204" s="4">
        <f t="shared" si="39"/>
        <v>3000000</v>
      </c>
      <c r="P204" s="4">
        <v>3000000</v>
      </c>
      <c r="Q204" s="4"/>
      <c r="R204" s="4">
        <f t="shared" si="40"/>
        <v>0</v>
      </c>
      <c r="S204" s="4"/>
      <c r="T204" s="4"/>
      <c r="U204" s="4">
        <f t="shared" si="41"/>
        <v>0</v>
      </c>
      <c r="V204" s="4"/>
      <c r="W204" s="4"/>
      <c r="X204" s="4">
        <f t="shared" si="42"/>
        <v>0</v>
      </c>
      <c r="Y204" s="4"/>
      <c r="Z204" s="4"/>
      <c r="AA204" s="4">
        <f>C204+I204-L204-O204-U204-X204-R204</f>
        <v>0</v>
      </c>
      <c r="AB204" s="7">
        <v>45446</v>
      </c>
    </row>
    <row r="205" spans="1:28" ht="15.75" hidden="1" x14ac:dyDescent="0.25">
      <c r="A205" s="29">
        <v>45437</v>
      </c>
      <c r="B205" s="73" t="s">
        <v>226</v>
      </c>
      <c r="C205" s="27">
        <v>12600000</v>
      </c>
      <c r="D205" s="27" t="s">
        <v>46</v>
      </c>
      <c r="E205" s="27" t="s">
        <v>229</v>
      </c>
      <c r="F205" s="27">
        <v>300</v>
      </c>
      <c r="G205" s="27" t="s">
        <v>39</v>
      </c>
      <c r="H205" s="27"/>
      <c r="I205" s="15">
        <f t="shared" si="37"/>
        <v>0</v>
      </c>
      <c r="J205" s="28" t="s">
        <v>28</v>
      </c>
      <c r="K205" s="11"/>
      <c r="L205" s="4">
        <f>M205+N205</f>
        <v>0</v>
      </c>
      <c r="M205" s="4"/>
      <c r="N205" s="4"/>
      <c r="O205" s="4">
        <f>P205+Q205</f>
        <v>0</v>
      </c>
      <c r="P205" s="4"/>
      <c r="Q205" s="4"/>
      <c r="R205" s="4">
        <f>S205+T205</f>
        <v>0</v>
      </c>
      <c r="S205" s="4"/>
      <c r="T205" s="4"/>
      <c r="U205" s="4">
        <f>V205+W205</f>
        <v>0</v>
      </c>
      <c r="V205" s="4"/>
      <c r="W205" s="4"/>
      <c r="X205" s="4">
        <f>Y205+Z205</f>
        <v>0</v>
      </c>
      <c r="Y205" s="4"/>
      <c r="Z205" s="4"/>
      <c r="AA205" s="4">
        <f>C205+I205-L205-O205-U205-X205-R205</f>
        <v>12600000</v>
      </c>
      <c r="AB205" s="7"/>
    </row>
    <row r="206" spans="1:28" ht="15.75" hidden="1" x14ac:dyDescent="0.25">
      <c r="A206" s="29">
        <v>45437</v>
      </c>
      <c r="B206" s="73" t="s">
        <v>226</v>
      </c>
      <c r="C206" s="25">
        <v>1620000</v>
      </c>
      <c r="D206" s="27" t="s">
        <v>46</v>
      </c>
      <c r="E206" s="25" t="s">
        <v>424</v>
      </c>
      <c r="F206" s="25">
        <v>30</v>
      </c>
      <c r="G206" s="27" t="s">
        <v>39</v>
      </c>
      <c r="H206" s="25"/>
      <c r="I206" s="11">
        <f t="shared" si="37"/>
        <v>0</v>
      </c>
      <c r="J206" s="26" t="s">
        <v>28</v>
      </c>
      <c r="K206" s="11"/>
      <c r="L206" s="4">
        <f t="shared" ref="L206:L219" si="43">M206+N206</f>
        <v>0</v>
      </c>
      <c r="M206" s="4"/>
      <c r="N206" s="4"/>
      <c r="O206" s="4">
        <f t="shared" ref="O206:O219" si="44">P206+Q206</f>
        <v>0</v>
      </c>
      <c r="P206" s="4"/>
      <c r="Q206" s="4"/>
      <c r="R206" s="4">
        <f t="shared" ref="R206:R219" si="45">S206+T206</f>
        <v>0</v>
      </c>
      <c r="S206" s="4"/>
      <c r="T206" s="4"/>
      <c r="U206" s="4">
        <f t="shared" ref="U206:U219" si="46">V206+W206</f>
        <v>0</v>
      </c>
      <c r="V206" s="4"/>
      <c r="W206" s="4"/>
      <c r="X206" s="4">
        <f t="shared" ref="X206:X219" si="47">Y206+Z206</f>
        <v>0</v>
      </c>
      <c r="Y206" s="4"/>
      <c r="Z206" s="4"/>
      <c r="AA206" s="4">
        <f>C206+I206-L206-O206-U206-X206-R206</f>
        <v>1620000</v>
      </c>
      <c r="AB206" s="7"/>
    </row>
    <row r="207" spans="1:28" ht="15.75" hidden="1" x14ac:dyDescent="0.25">
      <c r="A207" s="29">
        <v>45437</v>
      </c>
      <c r="B207" s="72" t="s">
        <v>248</v>
      </c>
      <c r="C207" s="25">
        <v>1720000</v>
      </c>
      <c r="D207" s="27" t="s">
        <v>46</v>
      </c>
      <c r="E207" s="25" t="s">
        <v>249</v>
      </c>
      <c r="F207" s="25">
        <v>10400</v>
      </c>
      <c r="G207" s="25" t="s">
        <v>34</v>
      </c>
      <c r="H207" s="25"/>
      <c r="I207" s="11">
        <f t="shared" si="37"/>
        <v>0</v>
      </c>
      <c r="J207" s="32" t="s">
        <v>312</v>
      </c>
      <c r="K207" s="11" t="s">
        <v>1503</v>
      </c>
      <c r="L207" s="4">
        <f t="shared" si="43"/>
        <v>0</v>
      </c>
      <c r="M207" s="4"/>
      <c r="N207" s="4"/>
      <c r="O207" s="4">
        <f t="shared" si="44"/>
        <v>1720000</v>
      </c>
      <c r="P207" s="4">
        <v>1720000</v>
      </c>
      <c r="Q207" s="4"/>
      <c r="R207" s="4">
        <f t="shared" si="45"/>
        <v>0</v>
      </c>
      <c r="S207" s="4"/>
      <c r="T207" s="4"/>
      <c r="U207" s="4">
        <f t="shared" si="46"/>
        <v>0</v>
      </c>
      <c r="V207" s="4"/>
      <c r="W207" s="4"/>
      <c r="X207" s="4">
        <f t="shared" si="47"/>
        <v>0</v>
      </c>
      <c r="Y207" s="4"/>
      <c r="Z207" s="4"/>
      <c r="AA207" s="4">
        <f>C207+I207-L207-O207-U207-X207-R207</f>
        <v>0</v>
      </c>
      <c r="AB207" s="7">
        <v>45447</v>
      </c>
    </row>
    <row r="208" spans="1:28" ht="15.75" hidden="1" x14ac:dyDescent="0.25">
      <c r="A208" s="29">
        <v>45437</v>
      </c>
      <c r="B208" s="72" t="s">
        <v>90</v>
      </c>
      <c r="C208" s="25">
        <v>23490000</v>
      </c>
      <c r="D208" s="25" t="s">
        <v>46</v>
      </c>
      <c r="E208" s="25" t="s">
        <v>208</v>
      </c>
      <c r="F208" s="25">
        <v>29000</v>
      </c>
      <c r="G208" s="25" t="s">
        <v>34</v>
      </c>
      <c r="H208" s="25"/>
      <c r="I208" s="11">
        <f t="shared" si="37"/>
        <v>0</v>
      </c>
      <c r="J208" s="38" t="s">
        <v>78</v>
      </c>
      <c r="K208" s="11"/>
      <c r="L208" s="4">
        <f t="shared" si="43"/>
        <v>0</v>
      </c>
      <c r="M208" s="4"/>
      <c r="N208" s="4"/>
      <c r="O208" s="4">
        <f t="shared" si="44"/>
        <v>15840000</v>
      </c>
      <c r="P208" s="4">
        <v>15840000</v>
      </c>
      <c r="Q208" s="4"/>
      <c r="R208" s="4">
        <f t="shared" si="45"/>
        <v>0</v>
      </c>
      <c r="S208" s="4"/>
      <c r="T208" s="4"/>
      <c r="U208" s="4">
        <f t="shared" si="46"/>
        <v>0</v>
      </c>
      <c r="V208" s="4"/>
      <c r="W208" s="4"/>
      <c r="X208" s="4">
        <f t="shared" si="47"/>
        <v>0</v>
      </c>
      <c r="Y208" s="4"/>
      <c r="Z208" s="4"/>
      <c r="AA208" s="4">
        <f>C208+I208-L208-O208-U208-X208-R208</f>
        <v>7650000</v>
      </c>
      <c r="AB208" s="7">
        <v>45470</v>
      </c>
    </row>
    <row r="209" spans="1:28" ht="15.75" hidden="1" x14ac:dyDescent="0.25">
      <c r="A209" s="29">
        <v>45437</v>
      </c>
      <c r="B209" s="72" t="s">
        <v>90</v>
      </c>
      <c r="C209" s="25">
        <v>12350000</v>
      </c>
      <c r="D209" s="25" t="s">
        <v>46</v>
      </c>
      <c r="E209" s="25" t="s">
        <v>1095</v>
      </c>
      <c r="F209" s="25">
        <v>9500</v>
      </c>
      <c r="G209" s="25" t="s">
        <v>34</v>
      </c>
      <c r="H209" s="25"/>
      <c r="I209" s="11">
        <f t="shared" si="37"/>
        <v>0</v>
      </c>
      <c r="J209" s="26" t="s">
        <v>28</v>
      </c>
      <c r="K209" s="11"/>
      <c r="L209" s="4">
        <f t="shared" si="43"/>
        <v>0</v>
      </c>
      <c r="M209" s="4"/>
      <c r="N209" s="4"/>
      <c r="O209" s="4">
        <f t="shared" si="44"/>
        <v>0</v>
      </c>
      <c r="P209" s="4"/>
      <c r="Q209" s="4"/>
      <c r="R209" s="4">
        <f t="shared" si="45"/>
        <v>0</v>
      </c>
      <c r="S209" s="4"/>
      <c r="T209" s="4"/>
      <c r="U209" s="4">
        <f t="shared" si="46"/>
        <v>0</v>
      </c>
      <c r="V209" s="4"/>
      <c r="W209" s="4"/>
      <c r="X209" s="4">
        <f t="shared" si="47"/>
        <v>0</v>
      </c>
      <c r="Y209" s="4"/>
      <c r="Z209" s="4"/>
      <c r="AA209" s="4">
        <f>C209+I209-L209-O209-U209-X209-R209</f>
        <v>12350000</v>
      </c>
      <c r="AB209" s="7"/>
    </row>
    <row r="210" spans="1:28" ht="15.75" hidden="1" x14ac:dyDescent="0.25">
      <c r="A210" s="29">
        <v>45439</v>
      </c>
      <c r="B210" s="73" t="s">
        <v>226</v>
      </c>
      <c r="C210" s="27">
        <v>920000</v>
      </c>
      <c r="D210" s="27" t="s">
        <v>52</v>
      </c>
      <c r="E210" s="27" t="s">
        <v>477</v>
      </c>
      <c r="F210" s="27">
        <v>4</v>
      </c>
      <c r="G210" s="27" t="s">
        <v>48</v>
      </c>
      <c r="H210" s="27"/>
      <c r="I210" s="11">
        <f t="shared" si="37"/>
        <v>0</v>
      </c>
      <c r="J210" s="28" t="s">
        <v>28</v>
      </c>
      <c r="K210" s="11"/>
      <c r="L210" s="4">
        <f t="shared" si="43"/>
        <v>0</v>
      </c>
      <c r="M210" s="4"/>
      <c r="N210" s="4"/>
      <c r="O210" s="4">
        <f t="shared" si="44"/>
        <v>0</v>
      </c>
      <c r="P210" s="4"/>
      <c r="Q210" s="4"/>
      <c r="R210" s="4">
        <f t="shared" si="45"/>
        <v>0</v>
      </c>
      <c r="S210" s="4"/>
      <c r="T210" s="4"/>
      <c r="U210" s="4">
        <f t="shared" si="46"/>
        <v>0</v>
      </c>
      <c r="V210" s="4"/>
      <c r="W210" s="4"/>
      <c r="X210" s="4">
        <f t="shared" si="47"/>
        <v>0</v>
      </c>
      <c r="Y210" s="4"/>
      <c r="Z210" s="4"/>
      <c r="AA210" s="4">
        <f>C210+I210-L210-O210-U210-X210-R210</f>
        <v>920000</v>
      </c>
      <c r="AB210" s="7"/>
    </row>
    <row r="211" spans="1:28" ht="15.75" hidden="1" x14ac:dyDescent="0.25">
      <c r="A211" s="29">
        <v>45439</v>
      </c>
      <c r="B211" s="72" t="s">
        <v>1485</v>
      </c>
      <c r="C211" s="25">
        <v>170000</v>
      </c>
      <c r="D211" s="25" t="s">
        <v>46</v>
      </c>
      <c r="E211" s="25" t="s">
        <v>301</v>
      </c>
      <c r="F211" s="25">
        <v>1</v>
      </c>
      <c r="G211" s="25" t="s">
        <v>48</v>
      </c>
      <c r="H211" s="25"/>
      <c r="I211" s="11">
        <f t="shared" si="37"/>
        <v>0</v>
      </c>
      <c r="J211" s="31" t="s">
        <v>312</v>
      </c>
      <c r="K211" s="11"/>
      <c r="L211" s="4">
        <f t="shared" si="43"/>
        <v>0</v>
      </c>
      <c r="M211" s="4"/>
      <c r="N211" s="4"/>
      <c r="O211" s="4">
        <f t="shared" si="44"/>
        <v>170000</v>
      </c>
      <c r="P211" s="4">
        <v>170000</v>
      </c>
      <c r="Q211" s="4"/>
      <c r="R211" s="4">
        <f t="shared" si="45"/>
        <v>0</v>
      </c>
      <c r="S211" s="4"/>
      <c r="T211" s="4"/>
      <c r="U211" s="4">
        <f t="shared" si="46"/>
        <v>0</v>
      </c>
      <c r="V211" s="4"/>
      <c r="W211" s="4"/>
      <c r="X211" s="4">
        <f t="shared" si="47"/>
        <v>0</v>
      </c>
      <c r="Y211" s="4"/>
      <c r="Z211" s="4"/>
      <c r="AA211" s="4">
        <f>C211+I211-L211-O211-U211-X211-R211</f>
        <v>0</v>
      </c>
      <c r="AB211" s="7">
        <v>45450</v>
      </c>
    </row>
    <row r="212" spans="1:28" ht="15.75" hidden="1" x14ac:dyDescent="0.25">
      <c r="A212" s="29">
        <v>45439</v>
      </c>
      <c r="B212" s="72" t="s">
        <v>359</v>
      </c>
      <c r="C212" s="25">
        <v>1117200</v>
      </c>
      <c r="D212" s="25" t="s">
        <v>46</v>
      </c>
      <c r="E212" s="25" t="s">
        <v>120</v>
      </c>
      <c r="F212" s="25">
        <v>22.8</v>
      </c>
      <c r="G212" s="25" t="s">
        <v>39</v>
      </c>
      <c r="H212" s="25"/>
      <c r="I212" s="11">
        <f t="shared" si="37"/>
        <v>0</v>
      </c>
      <c r="J212" s="31" t="s">
        <v>312</v>
      </c>
      <c r="K212" s="11"/>
      <c r="L212" s="4">
        <f t="shared" si="43"/>
        <v>0</v>
      </c>
      <c r="M212" s="4"/>
      <c r="N212" s="4"/>
      <c r="O212" s="4">
        <f t="shared" si="44"/>
        <v>0</v>
      </c>
      <c r="P212" s="4"/>
      <c r="Q212" s="4"/>
      <c r="R212" s="4">
        <f t="shared" si="45"/>
        <v>1117200</v>
      </c>
      <c r="S212" s="4">
        <v>1117200</v>
      </c>
      <c r="T212" s="4"/>
      <c r="U212" s="4">
        <f t="shared" si="46"/>
        <v>0</v>
      </c>
      <c r="V212" s="4"/>
      <c r="W212" s="4"/>
      <c r="X212" s="4">
        <f t="shared" si="47"/>
        <v>0</v>
      </c>
      <c r="Y212" s="4"/>
      <c r="Z212" s="4"/>
      <c r="AA212" s="4">
        <f>C212+I212-L212-O212-U212-X212-R212</f>
        <v>0</v>
      </c>
      <c r="AB212" s="7">
        <v>45448</v>
      </c>
    </row>
    <row r="213" spans="1:28" ht="15.75" hidden="1" x14ac:dyDescent="0.25">
      <c r="A213" s="29">
        <v>45439</v>
      </c>
      <c r="B213" s="72" t="s">
        <v>134</v>
      </c>
      <c r="C213" s="25">
        <v>692500</v>
      </c>
      <c r="D213" s="25" t="s">
        <v>46</v>
      </c>
      <c r="E213" s="25" t="s">
        <v>95</v>
      </c>
      <c r="F213" s="25">
        <v>500</v>
      </c>
      <c r="G213" s="25" t="s">
        <v>34</v>
      </c>
      <c r="H213" s="25"/>
      <c r="I213" s="11">
        <f t="shared" si="37"/>
        <v>0</v>
      </c>
      <c r="J213" s="26" t="s">
        <v>28</v>
      </c>
      <c r="K213" s="11"/>
      <c r="L213" s="4">
        <f t="shared" si="43"/>
        <v>0</v>
      </c>
      <c r="M213" s="4"/>
      <c r="N213" s="4"/>
      <c r="O213" s="4">
        <f t="shared" si="44"/>
        <v>0</v>
      </c>
      <c r="P213" s="4"/>
      <c r="Q213" s="4"/>
      <c r="R213" s="4">
        <f t="shared" si="45"/>
        <v>0</v>
      </c>
      <c r="S213" s="4"/>
      <c r="T213" s="4"/>
      <c r="U213" s="4">
        <f t="shared" si="46"/>
        <v>0</v>
      </c>
      <c r="V213" s="4"/>
      <c r="W213" s="4"/>
      <c r="X213" s="4">
        <f t="shared" si="47"/>
        <v>0</v>
      </c>
      <c r="Y213" s="4"/>
      <c r="Z213" s="4"/>
      <c r="AA213" s="4">
        <f>C213+I213-L213-O213-U213-X213-R213</f>
        <v>692500</v>
      </c>
      <c r="AB213" s="7"/>
    </row>
    <row r="214" spans="1:28" ht="15.75" hidden="1" x14ac:dyDescent="0.25">
      <c r="A214" s="29">
        <v>45439</v>
      </c>
      <c r="B214" s="72" t="s">
        <v>134</v>
      </c>
      <c r="C214" s="25">
        <v>755000</v>
      </c>
      <c r="D214" s="25" t="s">
        <v>46</v>
      </c>
      <c r="E214" s="25" t="s">
        <v>179</v>
      </c>
      <c r="F214" s="25">
        <v>500</v>
      </c>
      <c r="G214" s="25" t="s">
        <v>34</v>
      </c>
      <c r="H214" s="25"/>
      <c r="I214" s="11">
        <f t="shared" si="37"/>
        <v>0</v>
      </c>
      <c r="J214" s="26" t="s">
        <v>28</v>
      </c>
      <c r="K214" s="11"/>
      <c r="L214" s="4">
        <f t="shared" si="43"/>
        <v>0</v>
      </c>
      <c r="M214" s="4"/>
      <c r="N214" s="4"/>
      <c r="O214" s="4">
        <f t="shared" si="44"/>
        <v>0</v>
      </c>
      <c r="P214" s="4"/>
      <c r="Q214" s="4"/>
      <c r="R214" s="4">
        <f t="shared" si="45"/>
        <v>0</v>
      </c>
      <c r="S214" s="4"/>
      <c r="T214" s="4"/>
      <c r="U214" s="4">
        <f t="shared" si="46"/>
        <v>0</v>
      </c>
      <c r="V214" s="4"/>
      <c r="W214" s="4"/>
      <c r="X214" s="4">
        <f t="shared" si="47"/>
        <v>0</v>
      </c>
      <c r="Y214" s="4"/>
      <c r="Z214" s="4"/>
      <c r="AA214" s="4">
        <f>C214+I214-L214-O214-U214-X214-R214</f>
        <v>755000</v>
      </c>
      <c r="AB214" s="7"/>
    </row>
    <row r="215" spans="1:28" ht="15.75" hidden="1" x14ac:dyDescent="0.25">
      <c r="A215" s="29">
        <v>45439</v>
      </c>
      <c r="B215" s="72" t="s">
        <v>134</v>
      </c>
      <c r="C215" s="25">
        <v>3150000</v>
      </c>
      <c r="D215" s="25" t="s">
        <v>46</v>
      </c>
      <c r="E215" s="25" t="s">
        <v>42</v>
      </c>
      <c r="F215" s="25">
        <v>700</v>
      </c>
      <c r="G215" s="25" t="s">
        <v>34</v>
      </c>
      <c r="H215" s="25"/>
      <c r="I215" s="11">
        <f t="shared" si="37"/>
        <v>0</v>
      </c>
      <c r="J215" s="26" t="s">
        <v>28</v>
      </c>
      <c r="K215" s="11"/>
      <c r="L215" s="4">
        <f t="shared" si="43"/>
        <v>0</v>
      </c>
      <c r="M215" s="4"/>
      <c r="N215" s="4"/>
      <c r="O215" s="4">
        <f t="shared" si="44"/>
        <v>0</v>
      </c>
      <c r="P215" s="4"/>
      <c r="Q215" s="4"/>
      <c r="R215" s="4">
        <f t="shared" si="45"/>
        <v>0</v>
      </c>
      <c r="S215" s="4"/>
      <c r="T215" s="4"/>
      <c r="U215" s="4">
        <f t="shared" si="46"/>
        <v>0</v>
      </c>
      <c r="V215" s="4"/>
      <c r="W215" s="4"/>
      <c r="X215" s="4">
        <f t="shared" si="47"/>
        <v>0</v>
      </c>
      <c r="Y215" s="4"/>
      <c r="Z215" s="4"/>
      <c r="AA215" s="4">
        <f>C215+I215-L215-O215-U215-X215-R215</f>
        <v>3150000</v>
      </c>
      <c r="AB215" s="7"/>
    </row>
    <row r="216" spans="1:28" ht="15.75" hidden="1" x14ac:dyDescent="0.25">
      <c r="A216" s="29">
        <v>45439</v>
      </c>
      <c r="B216" s="72" t="s">
        <v>266</v>
      </c>
      <c r="C216" s="25">
        <v>1200000</v>
      </c>
      <c r="D216" s="25" t="s">
        <v>52</v>
      </c>
      <c r="E216" s="25" t="s">
        <v>165</v>
      </c>
      <c r="F216" s="25">
        <v>1</v>
      </c>
      <c r="G216" s="25" t="s">
        <v>303</v>
      </c>
      <c r="H216" s="25"/>
      <c r="I216" s="11">
        <f t="shared" si="37"/>
        <v>0</v>
      </c>
      <c r="J216" s="31" t="s">
        <v>312</v>
      </c>
      <c r="K216" s="11" t="s">
        <v>1541</v>
      </c>
      <c r="L216" s="4">
        <f t="shared" si="43"/>
        <v>0</v>
      </c>
      <c r="M216" s="4"/>
      <c r="N216" s="4"/>
      <c r="O216" s="4">
        <f t="shared" si="44"/>
        <v>1200000</v>
      </c>
      <c r="P216" s="4">
        <v>1200000</v>
      </c>
      <c r="Q216" s="4"/>
      <c r="R216" s="4">
        <f t="shared" si="45"/>
        <v>0</v>
      </c>
      <c r="S216" s="4"/>
      <c r="T216" s="4"/>
      <c r="U216" s="4">
        <f t="shared" si="46"/>
        <v>0</v>
      </c>
      <c r="V216" s="4"/>
      <c r="W216" s="4"/>
      <c r="X216" s="4">
        <f t="shared" si="47"/>
        <v>0</v>
      </c>
      <c r="Y216" s="4"/>
      <c r="Z216" s="4"/>
      <c r="AA216" s="4">
        <f>C216+I216-L216-O216-U216-X216-R216</f>
        <v>0</v>
      </c>
      <c r="AB216" s="7">
        <v>45456</v>
      </c>
    </row>
    <row r="217" spans="1:28" ht="15.75" hidden="1" x14ac:dyDescent="0.25">
      <c r="A217" s="29">
        <v>45439</v>
      </c>
      <c r="B217" s="72" t="s">
        <v>226</v>
      </c>
      <c r="C217" s="25">
        <v>690000</v>
      </c>
      <c r="D217" s="25" t="s">
        <v>52</v>
      </c>
      <c r="E217" s="25" t="s">
        <v>477</v>
      </c>
      <c r="F217" s="25">
        <v>3</v>
      </c>
      <c r="G217" s="25" t="s">
        <v>48</v>
      </c>
      <c r="H217" s="25"/>
      <c r="I217" s="11">
        <f t="shared" si="37"/>
        <v>0</v>
      </c>
      <c r="J217" s="26" t="s">
        <v>28</v>
      </c>
      <c r="K217" s="11"/>
      <c r="L217" s="4">
        <f t="shared" si="43"/>
        <v>0</v>
      </c>
      <c r="M217" s="4"/>
      <c r="N217" s="4"/>
      <c r="O217" s="4">
        <f t="shared" si="44"/>
        <v>0</v>
      </c>
      <c r="P217" s="4"/>
      <c r="Q217" s="4"/>
      <c r="R217" s="4">
        <f t="shared" si="45"/>
        <v>0</v>
      </c>
      <c r="S217" s="4"/>
      <c r="T217" s="4"/>
      <c r="U217" s="4">
        <f t="shared" si="46"/>
        <v>0</v>
      </c>
      <c r="V217" s="4"/>
      <c r="W217" s="4"/>
      <c r="X217" s="4">
        <f t="shared" si="47"/>
        <v>0</v>
      </c>
      <c r="Y217" s="4"/>
      <c r="Z217" s="4"/>
      <c r="AA217" s="4">
        <f>C217+I217-L217-O217-U217-X217-R217</f>
        <v>690000</v>
      </c>
      <c r="AB217" s="7"/>
    </row>
    <row r="218" spans="1:28" ht="15.75" hidden="1" x14ac:dyDescent="0.25">
      <c r="A218" s="29">
        <v>45439</v>
      </c>
      <c r="B218" s="72" t="s">
        <v>226</v>
      </c>
      <c r="C218" s="25">
        <v>6300000</v>
      </c>
      <c r="D218" s="25" t="s">
        <v>52</v>
      </c>
      <c r="E218" s="25" t="s">
        <v>229</v>
      </c>
      <c r="F218" s="25">
        <v>150</v>
      </c>
      <c r="G218" s="25" t="s">
        <v>39</v>
      </c>
      <c r="H218" s="25"/>
      <c r="I218" s="11">
        <f t="shared" si="37"/>
        <v>0</v>
      </c>
      <c r="J218" s="26" t="s">
        <v>28</v>
      </c>
      <c r="K218" s="11"/>
      <c r="L218" s="4">
        <f t="shared" si="43"/>
        <v>0</v>
      </c>
      <c r="M218" s="4"/>
      <c r="N218" s="4"/>
      <c r="O218" s="4">
        <f t="shared" si="44"/>
        <v>0</v>
      </c>
      <c r="P218" s="4"/>
      <c r="Q218" s="4"/>
      <c r="R218" s="4">
        <f t="shared" si="45"/>
        <v>0</v>
      </c>
      <c r="S218" s="4"/>
      <c r="T218" s="4"/>
      <c r="U218" s="4">
        <f t="shared" si="46"/>
        <v>0</v>
      </c>
      <c r="V218" s="4"/>
      <c r="W218" s="4"/>
      <c r="X218" s="4">
        <f t="shared" si="47"/>
        <v>0</v>
      </c>
      <c r="Y218" s="4"/>
      <c r="Z218" s="4"/>
      <c r="AA218" s="4">
        <f>C218+I218-L218-O218-U218-X218-R218</f>
        <v>6300000</v>
      </c>
      <c r="AB218" s="7"/>
    </row>
    <row r="219" spans="1:28" ht="15.75" hidden="1" x14ac:dyDescent="0.25">
      <c r="A219" s="24">
        <v>45439</v>
      </c>
      <c r="B219" s="72" t="s">
        <v>226</v>
      </c>
      <c r="C219" s="25">
        <v>3240000</v>
      </c>
      <c r="D219" s="25" t="s">
        <v>52</v>
      </c>
      <c r="E219" s="25" t="s">
        <v>424</v>
      </c>
      <c r="F219" s="25">
        <v>60</v>
      </c>
      <c r="G219" s="25" t="s">
        <v>39</v>
      </c>
      <c r="H219" s="25"/>
      <c r="I219" s="11">
        <f t="shared" si="37"/>
        <v>0</v>
      </c>
      <c r="J219" s="26" t="s">
        <v>28</v>
      </c>
      <c r="K219" s="11"/>
      <c r="L219" s="4">
        <f t="shared" si="43"/>
        <v>0</v>
      </c>
      <c r="M219" s="4"/>
      <c r="N219" s="4"/>
      <c r="O219" s="4">
        <f t="shared" si="44"/>
        <v>0</v>
      </c>
      <c r="P219" s="4"/>
      <c r="Q219" s="4"/>
      <c r="R219" s="4">
        <f t="shared" si="45"/>
        <v>0</v>
      </c>
      <c r="S219" s="4"/>
      <c r="T219" s="4"/>
      <c r="U219" s="4">
        <f t="shared" si="46"/>
        <v>0</v>
      </c>
      <c r="V219" s="4"/>
      <c r="W219" s="4"/>
      <c r="X219" s="4">
        <f t="shared" si="47"/>
        <v>0</v>
      </c>
      <c r="Y219" s="4"/>
      <c r="Z219" s="4"/>
      <c r="AA219" s="4">
        <f>C219+I219-L219-O219-U219-X219-R219</f>
        <v>3240000</v>
      </c>
      <c r="AB219" s="7"/>
    </row>
    <row r="220" spans="1:28" ht="15.75" hidden="1" x14ac:dyDescent="0.25">
      <c r="A220" s="29">
        <v>45440</v>
      </c>
      <c r="B220" s="73" t="s">
        <v>253</v>
      </c>
      <c r="C220" s="27">
        <v>700000</v>
      </c>
      <c r="D220" s="27" t="s">
        <v>52</v>
      </c>
      <c r="E220" s="27" t="s">
        <v>127</v>
      </c>
      <c r="F220" s="27">
        <v>10</v>
      </c>
      <c r="G220" s="27" t="s">
        <v>39</v>
      </c>
      <c r="H220" s="27"/>
      <c r="I220" s="11">
        <f t="shared" si="37"/>
        <v>0</v>
      </c>
      <c r="J220" s="31" t="s">
        <v>312</v>
      </c>
      <c r="K220" s="11" t="s">
        <v>1547</v>
      </c>
      <c r="L220" s="4">
        <f>M220+N220</f>
        <v>0</v>
      </c>
      <c r="M220" s="4"/>
      <c r="N220" s="4"/>
      <c r="O220" s="4">
        <f>P220+Q220</f>
        <v>700000</v>
      </c>
      <c r="P220" s="4">
        <v>700000</v>
      </c>
      <c r="Q220" s="4"/>
      <c r="R220" s="4">
        <f>S220+T220</f>
        <v>0</v>
      </c>
      <c r="S220" s="4"/>
      <c r="T220" s="4"/>
      <c r="U220" s="4">
        <f>V220+W220</f>
        <v>0</v>
      </c>
      <c r="V220" s="4"/>
      <c r="W220" s="4"/>
      <c r="X220" s="4">
        <f>Y220+Z220</f>
        <v>0</v>
      </c>
      <c r="Y220" s="4"/>
      <c r="Z220" s="4"/>
      <c r="AA220" s="4">
        <f>C220+I220-L220-O220-U220-X220-R220</f>
        <v>0</v>
      </c>
      <c r="AB220" s="7">
        <v>45468</v>
      </c>
    </row>
    <row r="221" spans="1:28" ht="15.75" hidden="1" x14ac:dyDescent="0.25">
      <c r="A221" s="29">
        <v>45440</v>
      </c>
      <c r="B221" s="73" t="s">
        <v>253</v>
      </c>
      <c r="C221" s="25">
        <v>1000000</v>
      </c>
      <c r="D221" s="27" t="s">
        <v>52</v>
      </c>
      <c r="E221" s="25" t="s">
        <v>150</v>
      </c>
      <c r="F221" s="25">
        <v>20</v>
      </c>
      <c r="G221" s="25" t="s">
        <v>77</v>
      </c>
      <c r="H221" s="25"/>
      <c r="I221" s="11">
        <f t="shared" si="37"/>
        <v>0</v>
      </c>
      <c r="J221" s="31" t="s">
        <v>312</v>
      </c>
      <c r="K221" s="11" t="s">
        <v>1547</v>
      </c>
      <c r="L221" s="4">
        <f t="shared" ref="L221:L233" si="48">M221+N221</f>
        <v>0</v>
      </c>
      <c r="M221" s="4"/>
      <c r="N221" s="4"/>
      <c r="O221" s="4">
        <f t="shared" ref="O221:O233" si="49">P221+Q221</f>
        <v>1000000</v>
      </c>
      <c r="P221" s="4">
        <v>1000000</v>
      </c>
      <c r="Q221" s="4"/>
      <c r="R221" s="4">
        <f t="shared" ref="R221:R233" si="50">S221+T221</f>
        <v>0</v>
      </c>
      <c r="S221" s="4"/>
      <c r="T221" s="4"/>
      <c r="U221" s="4">
        <f t="shared" ref="U221:U233" si="51">V221+W221</f>
        <v>0</v>
      </c>
      <c r="V221" s="4"/>
      <c r="W221" s="4"/>
      <c r="X221" s="4">
        <f t="shared" ref="X221:X233" si="52">Y221+Z221</f>
        <v>0</v>
      </c>
      <c r="Y221" s="4"/>
      <c r="Z221" s="4"/>
      <c r="AA221" s="4">
        <f>C221+I221-L221-O221-U221-X221-R221</f>
        <v>0</v>
      </c>
      <c r="AB221" s="7">
        <v>45468</v>
      </c>
    </row>
    <row r="222" spans="1:28" ht="15.75" hidden="1" x14ac:dyDescent="0.25">
      <c r="A222" s="29">
        <v>45440</v>
      </c>
      <c r="B222" s="73" t="s">
        <v>253</v>
      </c>
      <c r="C222" s="25">
        <v>1000000</v>
      </c>
      <c r="D222" s="27" t="s">
        <v>52</v>
      </c>
      <c r="E222" s="25" t="s">
        <v>130</v>
      </c>
      <c r="F222" s="25">
        <v>20</v>
      </c>
      <c r="G222" s="25" t="s">
        <v>77</v>
      </c>
      <c r="H222" s="25"/>
      <c r="I222" s="11">
        <f t="shared" si="37"/>
        <v>0</v>
      </c>
      <c r="J222" s="31" t="s">
        <v>312</v>
      </c>
      <c r="K222" s="11" t="s">
        <v>1547</v>
      </c>
      <c r="L222" s="4">
        <f t="shared" si="48"/>
        <v>0</v>
      </c>
      <c r="M222" s="4"/>
      <c r="N222" s="4"/>
      <c r="O222" s="4">
        <f t="shared" si="49"/>
        <v>1000000</v>
      </c>
      <c r="P222" s="4">
        <v>1000000</v>
      </c>
      <c r="Q222" s="4"/>
      <c r="R222" s="4">
        <f t="shared" si="50"/>
        <v>0</v>
      </c>
      <c r="S222" s="4"/>
      <c r="T222" s="4"/>
      <c r="U222" s="4">
        <f t="shared" si="51"/>
        <v>0</v>
      </c>
      <c r="V222" s="4"/>
      <c r="W222" s="4"/>
      <c r="X222" s="4">
        <f t="shared" si="52"/>
        <v>0</v>
      </c>
      <c r="Y222" s="4"/>
      <c r="Z222" s="4"/>
      <c r="AA222" s="4">
        <f>C222+I222-L222-O222-U222-X222-R222</f>
        <v>0</v>
      </c>
      <c r="AB222" s="7">
        <v>45468</v>
      </c>
    </row>
    <row r="223" spans="1:28" ht="15.75" hidden="1" x14ac:dyDescent="0.25">
      <c r="A223" s="29">
        <v>45440</v>
      </c>
      <c r="B223" s="72" t="s">
        <v>1485</v>
      </c>
      <c r="C223" s="25">
        <v>4960000</v>
      </c>
      <c r="D223" s="25" t="s">
        <v>52</v>
      </c>
      <c r="E223" s="25" t="s">
        <v>135</v>
      </c>
      <c r="F223" s="25">
        <v>31</v>
      </c>
      <c r="G223" s="25" t="s">
        <v>48</v>
      </c>
      <c r="H223" s="25"/>
      <c r="I223" s="11">
        <f t="shared" si="37"/>
        <v>0</v>
      </c>
      <c r="J223" s="31" t="s">
        <v>312</v>
      </c>
      <c r="K223" s="11"/>
      <c r="L223" s="4">
        <f t="shared" si="48"/>
        <v>0</v>
      </c>
      <c r="M223" s="4"/>
      <c r="N223" s="4"/>
      <c r="O223" s="4">
        <f t="shared" si="49"/>
        <v>4960000</v>
      </c>
      <c r="P223" s="4">
        <v>4960000</v>
      </c>
      <c r="Q223" s="4"/>
      <c r="R223" s="4">
        <f t="shared" si="50"/>
        <v>0</v>
      </c>
      <c r="S223" s="4"/>
      <c r="T223" s="4"/>
      <c r="U223" s="4">
        <f t="shared" si="51"/>
        <v>0</v>
      </c>
      <c r="V223" s="4"/>
      <c r="W223" s="4"/>
      <c r="X223" s="4">
        <f t="shared" si="52"/>
        <v>0</v>
      </c>
      <c r="Y223" s="4"/>
      <c r="Z223" s="4"/>
      <c r="AA223" s="4">
        <f>C223+I223-L223-O223-U223-X223-R223</f>
        <v>0</v>
      </c>
      <c r="AB223" s="7">
        <v>45450</v>
      </c>
    </row>
    <row r="224" spans="1:28" ht="15.75" hidden="1" x14ac:dyDescent="0.25">
      <c r="A224" s="29">
        <v>45440</v>
      </c>
      <c r="B224" s="25" t="s">
        <v>548</v>
      </c>
      <c r="C224" s="25">
        <v>1343000</v>
      </c>
      <c r="D224" s="25" t="s">
        <v>46</v>
      </c>
      <c r="E224" s="25" t="s">
        <v>151</v>
      </c>
      <c r="F224" s="25">
        <v>750</v>
      </c>
      <c r="G224" s="25" t="s">
        <v>34</v>
      </c>
      <c r="H224" s="25"/>
      <c r="I224" s="11">
        <f t="shared" si="37"/>
        <v>0</v>
      </c>
      <c r="J224" s="31" t="s">
        <v>312</v>
      </c>
      <c r="K224" s="11"/>
      <c r="L224" s="4">
        <f t="shared" si="48"/>
        <v>0</v>
      </c>
      <c r="M224" s="4"/>
      <c r="N224" s="4"/>
      <c r="O224" s="4">
        <f t="shared" si="49"/>
        <v>1343000</v>
      </c>
      <c r="P224" s="4">
        <v>1343000</v>
      </c>
      <c r="Q224" s="4"/>
      <c r="R224" s="4">
        <f t="shared" si="50"/>
        <v>0</v>
      </c>
      <c r="S224" s="4"/>
      <c r="T224" s="4"/>
      <c r="U224" s="4">
        <f t="shared" si="51"/>
        <v>0</v>
      </c>
      <c r="V224" s="4"/>
      <c r="W224" s="4"/>
      <c r="X224" s="4">
        <f t="shared" si="52"/>
        <v>0</v>
      </c>
      <c r="Y224" s="4"/>
      <c r="Z224" s="4"/>
      <c r="AA224" s="4">
        <f>C224+I224-L224-O224-U224-X224-R224</f>
        <v>0</v>
      </c>
      <c r="AB224" s="7">
        <v>45464</v>
      </c>
    </row>
    <row r="225" spans="1:28" ht="15.75" hidden="1" x14ac:dyDescent="0.25">
      <c r="A225" s="29">
        <v>45441</v>
      </c>
      <c r="B225" s="25" t="s">
        <v>134</v>
      </c>
      <c r="C225" s="25">
        <v>692500</v>
      </c>
      <c r="D225" s="25" t="s">
        <v>46</v>
      </c>
      <c r="E225" s="25" t="s">
        <v>95</v>
      </c>
      <c r="F225" s="25">
        <v>500</v>
      </c>
      <c r="G225" s="25" t="s">
        <v>34</v>
      </c>
      <c r="H225" s="25"/>
      <c r="I225" s="11">
        <f t="shared" si="37"/>
        <v>0</v>
      </c>
      <c r="J225" s="26" t="s">
        <v>28</v>
      </c>
      <c r="K225" s="11"/>
      <c r="L225" s="4">
        <f t="shared" si="48"/>
        <v>0</v>
      </c>
      <c r="M225" s="4"/>
      <c r="N225" s="4"/>
      <c r="O225" s="4">
        <f t="shared" si="49"/>
        <v>0</v>
      </c>
      <c r="P225" s="4"/>
      <c r="Q225" s="4"/>
      <c r="R225" s="4">
        <f t="shared" si="50"/>
        <v>0</v>
      </c>
      <c r="S225" s="4"/>
      <c r="T225" s="4"/>
      <c r="U225" s="4">
        <f t="shared" si="51"/>
        <v>0</v>
      </c>
      <c r="V225" s="4"/>
      <c r="W225" s="4"/>
      <c r="X225" s="4">
        <f t="shared" si="52"/>
        <v>0</v>
      </c>
      <c r="Y225" s="4"/>
      <c r="Z225" s="4"/>
      <c r="AA225" s="4">
        <f>C225+I225-L225-O225-U225-X225-R225</f>
        <v>692500</v>
      </c>
      <c r="AB225" s="7"/>
    </row>
    <row r="226" spans="1:28" ht="15.75" hidden="1" x14ac:dyDescent="0.25">
      <c r="A226" s="29">
        <v>45441</v>
      </c>
      <c r="B226" s="25" t="s">
        <v>134</v>
      </c>
      <c r="C226" s="25">
        <v>3150000</v>
      </c>
      <c r="D226" s="25" t="s">
        <v>46</v>
      </c>
      <c r="E226" s="25" t="s">
        <v>42</v>
      </c>
      <c r="F226" s="25">
        <v>700</v>
      </c>
      <c r="G226" s="25" t="s">
        <v>34</v>
      </c>
      <c r="H226" s="25"/>
      <c r="I226" s="11">
        <f t="shared" si="37"/>
        <v>0</v>
      </c>
      <c r="J226" s="26" t="s">
        <v>28</v>
      </c>
      <c r="K226" s="11"/>
      <c r="L226" s="4">
        <f t="shared" si="48"/>
        <v>0</v>
      </c>
      <c r="M226" s="4"/>
      <c r="N226" s="4"/>
      <c r="O226" s="4">
        <f t="shared" si="49"/>
        <v>0</v>
      </c>
      <c r="P226" s="4"/>
      <c r="Q226" s="4"/>
      <c r="R226" s="4">
        <f t="shared" si="50"/>
        <v>0</v>
      </c>
      <c r="S226" s="4"/>
      <c r="T226" s="4"/>
      <c r="U226" s="4">
        <f t="shared" si="51"/>
        <v>0</v>
      </c>
      <c r="V226" s="4"/>
      <c r="W226" s="4"/>
      <c r="X226" s="4">
        <f t="shared" si="52"/>
        <v>0</v>
      </c>
      <c r="Y226" s="4"/>
      <c r="Z226" s="4"/>
      <c r="AA226" s="4">
        <f>C226+I226-L226-O226-U226-X226-R226</f>
        <v>3150000</v>
      </c>
      <c r="AB226" s="7"/>
    </row>
    <row r="227" spans="1:28" ht="15.75" hidden="1" x14ac:dyDescent="0.25">
      <c r="A227" s="29">
        <v>45441</v>
      </c>
      <c r="B227" s="25" t="s">
        <v>134</v>
      </c>
      <c r="C227" s="25">
        <v>817500</v>
      </c>
      <c r="D227" s="25" t="s">
        <v>46</v>
      </c>
      <c r="E227" s="25" t="s">
        <v>109</v>
      </c>
      <c r="F227" s="25">
        <v>750</v>
      </c>
      <c r="G227" s="25" t="s">
        <v>34</v>
      </c>
      <c r="H227" s="25"/>
      <c r="I227" s="11">
        <f t="shared" si="37"/>
        <v>0</v>
      </c>
      <c r="J227" s="26" t="s">
        <v>28</v>
      </c>
      <c r="K227" s="11"/>
      <c r="L227" s="4">
        <f t="shared" si="48"/>
        <v>0</v>
      </c>
      <c r="M227" s="4"/>
      <c r="N227" s="4"/>
      <c r="O227" s="4">
        <f t="shared" si="49"/>
        <v>0</v>
      </c>
      <c r="P227" s="4"/>
      <c r="Q227" s="4"/>
      <c r="R227" s="4">
        <f t="shared" si="50"/>
        <v>0</v>
      </c>
      <c r="S227" s="4"/>
      <c r="T227" s="4"/>
      <c r="U227" s="4">
        <f t="shared" si="51"/>
        <v>0</v>
      </c>
      <c r="V227" s="4"/>
      <c r="W227" s="4"/>
      <c r="X227" s="4">
        <f t="shared" si="52"/>
        <v>0</v>
      </c>
      <c r="Y227" s="4"/>
      <c r="Z227" s="4"/>
      <c r="AA227" s="4">
        <f>C227+I227-L227-O227-U227-X227-R227</f>
        <v>817500</v>
      </c>
      <c r="AB227" s="7"/>
    </row>
    <row r="228" spans="1:28" ht="15.75" hidden="1" x14ac:dyDescent="0.25">
      <c r="A228" s="29">
        <v>45441</v>
      </c>
      <c r="B228" s="72" t="s">
        <v>536</v>
      </c>
      <c r="C228" s="25">
        <v>1080000</v>
      </c>
      <c r="D228" s="25" t="s">
        <v>46</v>
      </c>
      <c r="E228" s="25" t="s">
        <v>91</v>
      </c>
      <c r="F228" s="25">
        <v>1</v>
      </c>
      <c r="G228" s="25" t="s">
        <v>303</v>
      </c>
      <c r="H228" s="25"/>
      <c r="I228" s="11">
        <f t="shared" si="37"/>
        <v>0</v>
      </c>
      <c r="J228" s="38" t="s">
        <v>78</v>
      </c>
      <c r="K228" s="11"/>
      <c r="L228" s="4">
        <f t="shared" si="48"/>
        <v>0</v>
      </c>
      <c r="M228" s="4"/>
      <c r="N228" s="4"/>
      <c r="O228" s="4">
        <f t="shared" si="49"/>
        <v>1000000</v>
      </c>
      <c r="P228" s="4">
        <v>1000000</v>
      </c>
      <c r="Q228" s="4"/>
      <c r="R228" s="4">
        <f t="shared" si="50"/>
        <v>0</v>
      </c>
      <c r="S228" s="4"/>
      <c r="T228" s="4"/>
      <c r="U228" s="4">
        <f t="shared" si="51"/>
        <v>0</v>
      </c>
      <c r="V228" s="4"/>
      <c r="W228" s="4"/>
      <c r="X228" s="4">
        <f t="shared" si="52"/>
        <v>0</v>
      </c>
      <c r="Y228" s="4"/>
      <c r="Z228" s="4"/>
      <c r="AA228" s="4">
        <f>C228+I228-L228-O228-U228-X228-R228</f>
        <v>80000</v>
      </c>
      <c r="AB228" s="7">
        <v>45462</v>
      </c>
    </row>
    <row r="229" spans="1:28" ht="15.75" hidden="1" x14ac:dyDescent="0.25">
      <c r="A229" s="29">
        <v>45442</v>
      </c>
      <c r="B229" s="25" t="s">
        <v>73</v>
      </c>
      <c r="C229" s="25">
        <v>1200000</v>
      </c>
      <c r="D229" s="25" t="s">
        <v>46</v>
      </c>
      <c r="E229" s="25" t="s">
        <v>165</v>
      </c>
      <c r="F229" s="25">
        <v>1</v>
      </c>
      <c r="G229" s="25" t="s">
        <v>303</v>
      </c>
      <c r="H229" s="25"/>
      <c r="I229" s="11">
        <f t="shared" si="37"/>
        <v>0</v>
      </c>
      <c r="J229" s="31" t="s">
        <v>324</v>
      </c>
      <c r="K229" s="11"/>
      <c r="L229" s="4">
        <f t="shared" si="48"/>
        <v>0</v>
      </c>
      <c r="M229" s="4"/>
      <c r="N229" s="4"/>
      <c r="O229" s="4">
        <f t="shared" si="49"/>
        <v>0</v>
      </c>
      <c r="P229" s="4"/>
      <c r="Q229" s="4"/>
      <c r="R229" s="4">
        <f t="shared" si="50"/>
        <v>0</v>
      </c>
      <c r="S229" s="4"/>
      <c r="T229" s="4"/>
      <c r="U229" s="4">
        <f t="shared" si="51"/>
        <v>1200000</v>
      </c>
      <c r="V229" s="4">
        <v>1200000</v>
      </c>
      <c r="W229" s="4"/>
      <c r="X229" s="4">
        <f t="shared" si="52"/>
        <v>0</v>
      </c>
      <c r="Y229" s="4"/>
      <c r="Z229" s="4"/>
      <c r="AA229" s="4">
        <f>C229+I229-L229-O229-U229-X229-R229</f>
        <v>0</v>
      </c>
      <c r="AB229" s="7">
        <v>45462</v>
      </c>
    </row>
    <row r="230" spans="1:28" ht="15.75" hidden="1" x14ac:dyDescent="0.25">
      <c r="A230" s="29">
        <v>45442</v>
      </c>
      <c r="B230" s="25" t="s">
        <v>1464</v>
      </c>
      <c r="C230" s="25">
        <v>4225000</v>
      </c>
      <c r="D230" s="25" t="s">
        <v>46</v>
      </c>
      <c r="E230" s="25" t="s">
        <v>1137</v>
      </c>
      <c r="F230" s="25">
        <v>5000</v>
      </c>
      <c r="G230" s="25" t="s">
        <v>34</v>
      </c>
      <c r="H230" s="25"/>
      <c r="I230" s="11">
        <f t="shared" si="37"/>
        <v>0</v>
      </c>
      <c r="J230" s="31" t="s">
        <v>312</v>
      </c>
      <c r="K230" s="11"/>
      <c r="L230" s="4">
        <f t="shared" si="48"/>
        <v>0</v>
      </c>
      <c r="M230" s="4"/>
      <c r="N230" s="4"/>
      <c r="O230" s="4">
        <f t="shared" si="49"/>
        <v>4225000</v>
      </c>
      <c r="P230" s="4">
        <v>4225000</v>
      </c>
      <c r="Q230" s="4"/>
      <c r="R230" s="4">
        <f t="shared" si="50"/>
        <v>0</v>
      </c>
      <c r="S230" s="4"/>
      <c r="T230" s="4"/>
      <c r="U230" s="4">
        <f t="shared" si="51"/>
        <v>0</v>
      </c>
      <c r="V230" s="4"/>
      <c r="W230" s="4"/>
      <c r="X230" s="4">
        <f t="shared" si="52"/>
        <v>0</v>
      </c>
      <c r="Y230" s="4"/>
      <c r="Z230" s="4"/>
      <c r="AA230" s="4">
        <f>C230+I230-L230-O230-U230-X230-R230</f>
        <v>0</v>
      </c>
      <c r="AB230" s="7">
        <v>45450</v>
      </c>
    </row>
    <row r="231" spans="1:28" ht="15.75" hidden="1" x14ac:dyDescent="0.25">
      <c r="A231" s="29">
        <v>45442</v>
      </c>
      <c r="B231" s="25" t="s">
        <v>1464</v>
      </c>
      <c r="C231" s="25">
        <v>3787500</v>
      </c>
      <c r="D231" s="25" t="s">
        <v>46</v>
      </c>
      <c r="E231" s="25" t="s">
        <v>395</v>
      </c>
      <c r="F231" s="25">
        <v>3750</v>
      </c>
      <c r="G231" s="25" t="s">
        <v>34</v>
      </c>
      <c r="H231" s="25"/>
      <c r="I231" s="11">
        <f t="shared" si="37"/>
        <v>0</v>
      </c>
      <c r="J231" s="31" t="s">
        <v>312</v>
      </c>
      <c r="K231" s="11"/>
      <c r="L231" s="4">
        <f t="shared" si="48"/>
        <v>0</v>
      </c>
      <c r="M231" s="4"/>
      <c r="N231" s="4"/>
      <c r="O231" s="4">
        <f t="shared" si="49"/>
        <v>3787500</v>
      </c>
      <c r="P231" s="4">
        <v>3787500</v>
      </c>
      <c r="Q231" s="4"/>
      <c r="R231" s="4">
        <f t="shared" si="50"/>
        <v>0</v>
      </c>
      <c r="S231" s="4"/>
      <c r="T231" s="4"/>
      <c r="U231" s="4">
        <f t="shared" si="51"/>
        <v>0</v>
      </c>
      <c r="V231" s="4"/>
      <c r="W231" s="4"/>
      <c r="X231" s="4">
        <f t="shared" si="52"/>
        <v>0</v>
      </c>
      <c r="Y231" s="4"/>
      <c r="Z231" s="4"/>
      <c r="AA231" s="4">
        <f>C231+I231-L231-O231-U231-X231-R231</f>
        <v>0</v>
      </c>
      <c r="AB231" s="7">
        <v>45450</v>
      </c>
    </row>
    <row r="232" spans="1:28" ht="15.75" hidden="1" x14ac:dyDescent="0.25">
      <c r="A232" s="29">
        <v>45442</v>
      </c>
      <c r="B232" s="25" t="s">
        <v>548</v>
      </c>
      <c r="C232" s="25">
        <v>4152500</v>
      </c>
      <c r="D232" s="25" t="s">
        <v>46</v>
      </c>
      <c r="E232" s="25" t="s">
        <v>179</v>
      </c>
      <c r="F232" s="25">
        <v>2750</v>
      </c>
      <c r="G232" s="25" t="s">
        <v>34</v>
      </c>
      <c r="H232" s="25"/>
      <c r="I232" s="11">
        <f t="shared" si="37"/>
        <v>0</v>
      </c>
      <c r="J232" s="38" t="s">
        <v>24</v>
      </c>
      <c r="K232" s="11"/>
      <c r="L232" s="4">
        <f t="shared" si="48"/>
        <v>0</v>
      </c>
      <c r="M232" s="4"/>
      <c r="N232" s="4"/>
      <c r="O232" s="4">
        <f t="shared" si="49"/>
        <v>2613000</v>
      </c>
      <c r="P232" s="4">
        <v>2613000</v>
      </c>
      <c r="Q232" s="4"/>
      <c r="R232" s="4">
        <f t="shared" si="50"/>
        <v>0</v>
      </c>
      <c r="S232" s="4"/>
      <c r="T232" s="4"/>
      <c r="U232" s="4">
        <f t="shared" si="51"/>
        <v>0</v>
      </c>
      <c r="V232" s="4"/>
      <c r="W232" s="4"/>
      <c r="X232" s="4">
        <f t="shared" si="52"/>
        <v>0</v>
      </c>
      <c r="Y232" s="4"/>
      <c r="Z232" s="4"/>
      <c r="AA232" s="4">
        <f>C232+I232-L232-O232-U232-X232-R232</f>
        <v>1539500</v>
      </c>
      <c r="AB232" s="7">
        <v>45464</v>
      </c>
    </row>
    <row r="233" spans="1:28" ht="15.75" hidden="1" x14ac:dyDescent="0.25">
      <c r="A233" s="29">
        <v>45442</v>
      </c>
      <c r="B233" s="25" t="s">
        <v>548</v>
      </c>
      <c r="C233" s="25">
        <v>1044375</v>
      </c>
      <c r="D233" s="25" t="s">
        <v>46</v>
      </c>
      <c r="E233" s="25" t="s">
        <v>290</v>
      </c>
      <c r="F233" s="25">
        <v>375</v>
      </c>
      <c r="G233" s="25" t="s">
        <v>34</v>
      </c>
      <c r="H233" s="25"/>
      <c r="I233" s="11">
        <f t="shared" si="37"/>
        <v>0</v>
      </c>
      <c r="J233" s="31" t="s">
        <v>312</v>
      </c>
      <c r="K233" s="11"/>
      <c r="L233" s="4">
        <f t="shared" si="48"/>
        <v>0</v>
      </c>
      <c r="M233" s="4"/>
      <c r="N233" s="4"/>
      <c r="O233" s="4">
        <f t="shared" si="49"/>
        <v>1044375</v>
      </c>
      <c r="P233" s="4">
        <v>1044375</v>
      </c>
      <c r="Q233" s="4"/>
      <c r="R233" s="4">
        <f t="shared" si="50"/>
        <v>0</v>
      </c>
      <c r="S233" s="4"/>
      <c r="T233" s="4"/>
      <c r="U233" s="4">
        <f t="shared" si="51"/>
        <v>0</v>
      </c>
      <c r="V233" s="4"/>
      <c r="W233" s="4"/>
      <c r="X233" s="4">
        <f t="shared" si="52"/>
        <v>0</v>
      </c>
      <c r="Y233" s="4"/>
      <c r="Z233" s="4"/>
      <c r="AA233" s="4">
        <f>C233+I233-L233-O233-U233-X233-R233</f>
        <v>0</v>
      </c>
      <c r="AB233" s="7">
        <v>45464</v>
      </c>
    </row>
    <row r="234" spans="1:28" ht="15.75" hidden="1" x14ac:dyDescent="0.25">
      <c r="A234" s="24">
        <v>45442</v>
      </c>
      <c r="B234" s="25" t="s">
        <v>536</v>
      </c>
      <c r="C234" s="25">
        <v>82500</v>
      </c>
      <c r="D234" s="25" t="s">
        <v>46</v>
      </c>
      <c r="E234" s="25" t="s">
        <v>454</v>
      </c>
      <c r="F234" s="25">
        <v>1.5</v>
      </c>
      <c r="G234" s="25" t="s">
        <v>125</v>
      </c>
      <c r="H234" s="25"/>
      <c r="I234" s="11">
        <f t="shared" si="37"/>
        <v>0</v>
      </c>
      <c r="J234" s="31" t="s">
        <v>324</v>
      </c>
      <c r="K234" s="11"/>
      <c r="L234" s="4">
        <f>M234+N234</f>
        <v>0</v>
      </c>
      <c r="M234" s="4"/>
      <c r="N234" s="4"/>
      <c r="O234" s="4">
        <f>P234+Q234</f>
        <v>0</v>
      </c>
      <c r="P234" s="4"/>
      <c r="Q234" s="4"/>
      <c r="R234" s="4">
        <f>S234+T234</f>
        <v>0</v>
      </c>
      <c r="S234" s="4"/>
      <c r="T234" s="4"/>
      <c r="U234" s="4">
        <f>V234+W234</f>
        <v>82500</v>
      </c>
      <c r="V234" s="4">
        <v>82500</v>
      </c>
      <c r="W234" s="4"/>
      <c r="X234" s="4">
        <f>Y234+Z234</f>
        <v>0</v>
      </c>
      <c r="Y234" s="4"/>
      <c r="Z234" s="4"/>
      <c r="AA234" s="4">
        <f>C234+I234-L234-O234-U234-X234-R234</f>
        <v>0</v>
      </c>
      <c r="AB234" s="7">
        <v>45453</v>
      </c>
    </row>
    <row r="235" spans="1:28" ht="15.75" hidden="1" x14ac:dyDescent="0.25">
      <c r="A235" s="29">
        <v>45443</v>
      </c>
      <c r="B235" s="72" t="s">
        <v>572</v>
      </c>
      <c r="C235" s="25">
        <v>650000</v>
      </c>
      <c r="D235" s="25" t="s">
        <v>52</v>
      </c>
      <c r="E235" s="25" t="s">
        <v>129</v>
      </c>
      <c r="F235" s="25">
        <v>10</v>
      </c>
      <c r="G235" s="25" t="s">
        <v>77</v>
      </c>
      <c r="H235" s="25"/>
      <c r="I235" s="11">
        <f t="shared" si="37"/>
        <v>0</v>
      </c>
      <c r="J235" s="31" t="s">
        <v>312</v>
      </c>
      <c r="K235" s="11" t="s">
        <v>312</v>
      </c>
      <c r="L235" s="4">
        <f t="shared" ref="L235:L245" si="53">M235+N235</f>
        <v>0</v>
      </c>
      <c r="M235" s="4"/>
      <c r="N235" s="4"/>
      <c r="O235" s="4">
        <f t="shared" ref="O235:O245" si="54">P235+Q235</f>
        <v>650000</v>
      </c>
      <c r="P235" s="4">
        <v>650000</v>
      </c>
      <c r="Q235" s="4"/>
      <c r="R235" s="4">
        <f t="shared" ref="R235:R245" si="55">S235+T235</f>
        <v>0</v>
      </c>
      <c r="S235" s="4"/>
      <c r="T235" s="4"/>
      <c r="U235" s="4">
        <f t="shared" ref="U235:U245" si="56">V235+W235</f>
        <v>0</v>
      </c>
      <c r="V235" s="4"/>
      <c r="W235" s="4"/>
      <c r="X235" s="4">
        <f t="shared" ref="X235:X245" si="57">Y235+Z235</f>
        <v>0</v>
      </c>
      <c r="Y235" s="4"/>
      <c r="Z235" s="4"/>
      <c r="AA235" s="4">
        <f>C235+I235-L235-O235-U235-X235-R235</f>
        <v>0</v>
      </c>
      <c r="AB235" s="7">
        <v>45446</v>
      </c>
    </row>
    <row r="236" spans="1:28" ht="15.75" hidden="1" x14ac:dyDescent="0.25">
      <c r="A236" s="29">
        <v>45443</v>
      </c>
      <c r="B236" s="72" t="s">
        <v>572</v>
      </c>
      <c r="C236" s="25">
        <v>1000000</v>
      </c>
      <c r="D236" s="25" t="s">
        <v>52</v>
      </c>
      <c r="E236" s="25" t="s">
        <v>130</v>
      </c>
      <c r="F236" s="25">
        <v>20</v>
      </c>
      <c r="G236" s="25" t="s">
        <v>77</v>
      </c>
      <c r="H236" s="25"/>
      <c r="I236" s="11">
        <f t="shared" si="37"/>
        <v>0</v>
      </c>
      <c r="J236" s="31" t="s">
        <v>312</v>
      </c>
      <c r="K236" s="11" t="s">
        <v>312</v>
      </c>
      <c r="L236" s="4">
        <f t="shared" si="53"/>
        <v>0</v>
      </c>
      <c r="M236" s="4"/>
      <c r="N236" s="4"/>
      <c r="O236" s="4">
        <f t="shared" si="54"/>
        <v>1000000</v>
      </c>
      <c r="P236" s="4">
        <v>1000000</v>
      </c>
      <c r="Q236" s="4"/>
      <c r="R236" s="4">
        <f t="shared" si="55"/>
        <v>0</v>
      </c>
      <c r="S236" s="4"/>
      <c r="T236" s="4"/>
      <c r="U236" s="4">
        <f t="shared" si="56"/>
        <v>0</v>
      </c>
      <c r="V236" s="4"/>
      <c r="W236" s="4"/>
      <c r="X236" s="4">
        <f t="shared" si="57"/>
        <v>0</v>
      </c>
      <c r="Y236" s="4"/>
      <c r="Z236" s="4"/>
      <c r="AA236" s="4">
        <f>C236+I236-L236-O236-U236-X236-R236</f>
        <v>0</v>
      </c>
      <c r="AB236" s="7">
        <v>45446</v>
      </c>
    </row>
    <row r="237" spans="1:28" ht="15.75" hidden="1" x14ac:dyDescent="0.25">
      <c r="A237" s="29">
        <v>45443</v>
      </c>
      <c r="B237" s="72" t="s">
        <v>572</v>
      </c>
      <c r="C237" s="25">
        <v>3000000</v>
      </c>
      <c r="D237" s="25" t="s">
        <v>52</v>
      </c>
      <c r="E237" s="25" t="s">
        <v>79</v>
      </c>
      <c r="F237" s="25">
        <v>60</v>
      </c>
      <c r="G237" s="25" t="s">
        <v>77</v>
      </c>
      <c r="H237" s="25"/>
      <c r="I237" s="11">
        <f t="shared" ref="I237:I245" si="58">F237*H237</f>
        <v>0</v>
      </c>
      <c r="J237" s="31" t="s">
        <v>312</v>
      </c>
      <c r="K237" s="11" t="s">
        <v>1519</v>
      </c>
      <c r="L237" s="4">
        <f t="shared" si="53"/>
        <v>0</v>
      </c>
      <c r="M237" s="4"/>
      <c r="N237" s="4"/>
      <c r="O237" s="4">
        <f t="shared" si="54"/>
        <v>3000000</v>
      </c>
      <c r="P237" s="4">
        <v>3000000</v>
      </c>
      <c r="Q237" s="4"/>
      <c r="R237" s="4">
        <f t="shared" si="55"/>
        <v>0</v>
      </c>
      <c r="S237" s="4"/>
      <c r="T237" s="4"/>
      <c r="U237" s="4">
        <f t="shared" si="56"/>
        <v>0</v>
      </c>
      <c r="V237" s="4"/>
      <c r="W237" s="4"/>
      <c r="X237" s="4">
        <f t="shared" si="57"/>
        <v>0</v>
      </c>
      <c r="Y237" s="4"/>
      <c r="Z237" s="4"/>
      <c r="AA237" s="4">
        <f>C237+I237-L237-O237-U237-X237-R237</f>
        <v>0</v>
      </c>
      <c r="AB237" s="7">
        <v>45446</v>
      </c>
    </row>
    <row r="238" spans="1:28" ht="15.75" hidden="1" x14ac:dyDescent="0.25">
      <c r="A238" s="29">
        <v>45443</v>
      </c>
      <c r="B238" s="72" t="s">
        <v>1485</v>
      </c>
      <c r="C238" s="25">
        <v>4800000</v>
      </c>
      <c r="D238" s="25" t="s">
        <v>46</v>
      </c>
      <c r="E238" s="25" t="s">
        <v>135</v>
      </c>
      <c r="F238" s="25">
        <v>30</v>
      </c>
      <c r="G238" s="25" t="s">
        <v>48</v>
      </c>
      <c r="H238" s="25"/>
      <c r="I238" s="11">
        <f t="shared" si="58"/>
        <v>0</v>
      </c>
      <c r="J238" s="26" t="s">
        <v>28</v>
      </c>
      <c r="K238" s="11"/>
      <c r="L238" s="4">
        <f t="shared" si="53"/>
        <v>0</v>
      </c>
      <c r="M238" s="4"/>
      <c r="N238" s="4"/>
      <c r="O238" s="4">
        <f t="shared" si="54"/>
        <v>0</v>
      </c>
      <c r="P238" s="4"/>
      <c r="Q238" s="4"/>
      <c r="R238" s="4">
        <f t="shared" si="55"/>
        <v>0</v>
      </c>
      <c r="S238" s="4"/>
      <c r="T238" s="4"/>
      <c r="U238" s="4">
        <f t="shared" si="56"/>
        <v>0</v>
      </c>
      <c r="V238" s="4"/>
      <c r="W238" s="4"/>
      <c r="X238" s="4">
        <f t="shared" si="57"/>
        <v>0</v>
      </c>
      <c r="Y238" s="4"/>
      <c r="Z238" s="4"/>
      <c r="AA238" s="4">
        <f>C238+I238-L238-O238-U238-X238-R238</f>
        <v>4800000</v>
      </c>
      <c r="AB238" s="7"/>
    </row>
    <row r="239" spans="1:28" ht="15.75" hidden="1" x14ac:dyDescent="0.25">
      <c r="A239" s="29">
        <v>45443</v>
      </c>
      <c r="B239" s="72" t="s">
        <v>531</v>
      </c>
      <c r="C239" s="25">
        <v>285000</v>
      </c>
      <c r="D239" s="25" t="s">
        <v>52</v>
      </c>
      <c r="E239" s="25" t="s">
        <v>154</v>
      </c>
      <c r="F239" s="25">
        <v>250</v>
      </c>
      <c r="G239" s="25" t="s">
        <v>34</v>
      </c>
      <c r="H239" s="25"/>
      <c r="I239" s="11">
        <f t="shared" si="58"/>
        <v>0</v>
      </c>
      <c r="J239" s="31" t="s">
        <v>312</v>
      </c>
      <c r="K239" s="11"/>
      <c r="L239" s="4">
        <f t="shared" si="53"/>
        <v>0</v>
      </c>
      <c r="M239" s="4"/>
      <c r="N239" s="4"/>
      <c r="O239" s="4">
        <f t="shared" si="54"/>
        <v>0</v>
      </c>
      <c r="P239" s="4"/>
      <c r="Q239" s="4"/>
      <c r="R239" s="4">
        <f t="shared" si="55"/>
        <v>285000</v>
      </c>
      <c r="S239" s="4">
        <v>285000</v>
      </c>
      <c r="T239" s="4"/>
      <c r="U239" s="4">
        <f t="shared" si="56"/>
        <v>0</v>
      </c>
      <c r="V239" s="4"/>
      <c r="W239" s="4"/>
      <c r="X239" s="4">
        <f t="shared" si="57"/>
        <v>0</v>
      </c>
      <c r="Y239" s="4"/>
      <c r="Z239" s="4"/>
      <c r="AA239" s="4">
        <f>C239+I239-L239-O239-U239-X239-R239</f>
        <v>0</v>
      </c>
      <c r="AB239" s="7">
        <v>45444</v>
      </c>
    </row>
    <row r="240" spans="1:28" ht="15.75" hidden="1" x14ac:dyDescent="0.25">
      <c r="A240" s="29">
        <v>45443</v>
      </c>
      <c r="B240" s="25" t="s">
        <v>1319</v>
      </c>
      <c r="C240" s="25">
        <v>1750000</v>
      </c>
      <c r="D240" s="25" t="s">
        <v>52</v>
      </c>
      <c r="E240" s="25" t="s">
        <v>173</v>
      </c>
      <c r="F240" s="25">
        <v>500</v>
      </c>
      <c r="G240" s="25" t="s">
        <v>34</v>
      </c>
      <c r="H240" s="25"/>
      <c r="I240" s="11">
        <f t="shared" si="58"/>
        <v>0</v>
      </c>
      <c r="J240" s="31" t="s">
        <v>324</v>
      </c>
      <c r="K240" s="11"/>
      <c r="L240" s="4">
        <f t="shared" si="53"/>
        <v>0</v>
      </c>
      <c r="M240" s="4"/>
      <c r="N240" s="4"/>
      <c r="O240" s="4">
        <f t="shared" si="54"/>
        <v>0</v>
      </c>
      <c r="P240" s="4"/>
      <c r="Q240" s="4"/>
      <c r="R240" s="4">
        <f t="shared" si="55"/>
        <v>0</v>
      </c>
      <c r="S240" s="4"/>
      <c r="T240" s="4"/>
      <c r="U240" s="4">
        <f t="shared" si="56"/>
        <v>1750000</v>
      </c>
      <c r="V240" s="4">
        <v>1145000</v>
      </c>
      <c r="W240" s="4">
        <v>605000</v>
      </c>
      <c r="X240" s="4">
        <f t="shared" si="57"/>
        <v>0</v>
      </c>
      <c r="Y240" s="4"/>
      <c r="Z240" s="4"/>
      <c r="AA240" s="4">
        <f>C240+I240-L240-O240-U240-X240-R240</f>
        <v>0</v>
      </c>
      <c r="AB240" s="7">
        <v>45446</v>
      </c>
    </row>
    <row r="241" spans="1:28" ht="15.75" hidden="1" x14ac:dyDescent="0.25">
      <c r="A241" s="29">
        <v>45443</v>
      </c>
      <c r="B241" s="25" t="s">
        <v>1319</v>
      </c>
      <c r="C241" s="25">
        <v>355000</v>
      </c>
      <c r="D241" s="25" t="s">
        <v>52</v>
      </c>
      <c r="E241" s="25" t="s">
        <v>60</v>
      </c>
      <c r="F241" s="25">
        <v>250</v>
      </c>
      <c r="G241" s="25" t="s">
        <v>34</v>
      </c>
      <c r="H241" s="25"/>
      <c r="I241" s="11">
        <f t="shared" si="58"/>
        <v>0</v>
      </c>
      <c r="J241" s="31" t="s">
        <v>324</v>
      </c>
      <c r="K241" s="11"/>
      <c r="L241" s="4">
        <f t="shared" si="53"/>
        <v>0</v>
      </c>
      <c r="M241" s="4"/>
      <c r="N241" s="4"/>
      <c r="O241" s="4">
        <f t="shared" si="54"/>
        <v>0</v>
      </c>
      <c r="P241" s="4"/>
      <c r="Q241" s="4"/>
      <c r="R241" s="4">
        <f t="shared" si="55"/>
        <v>0</v>
      </c>
      <c r="S241" s="4"/>
      <c r="T241" s="4"/>
      <c r="U241" s="4">
        <f t="shared" si="56"/>
        <v>355000</v>
      </c>
      <c r="V241" s="4">
        <v>355000</v>
      </c>
      <c r="W241" s="4"/>
      <c r="X241" s="4">
        <f t="shared" si="57"/>
        <v>0</v>
      </c>
      <c r="Y241" s="4"/>
      <c r="Z241" s="4"/>
      <c r="AA241" s="4">
        <f>C241+I241-L241-O241-U241-X241-R241</f>
        <v>0</v>
      </c>
      <c r="AB241" s="7">
        <v>45446</v>
      </c>
    </row>
    <row r="242" spans="1:28" ht="15.75" hidden="1" x14ac:dyDescent="0.25">
      <c r="A242" s="29">
        <v>45443</v>
      </c>
      <c r="B242" s="25" t="s">
        <v>1472</v>
      </c>
      <c r="C242" s="25">
        <v>230000</v>
      </c>
      <c r="D242" s="25" t="s">
        <v>46</v>
      </c>
      <c r="E242" s="25" t="s">
        <v>790</v>
      </c>
      <c r="F242" s="25">
        <v>1</v>
      </c>
      <c r="G242" s="25" t="s">
        <v>48</v>
      </c>
      <c r="H242" s="25"/>
      <c r="I242" s="11">
        <f t="shared" si="58"/>
        <v>0</v>
      </c>
      <c r="J242" s="31" t="s">
        <v>324</v>
      </c>
      <c r="K242" s="11"/>
      <c r="L242" s="4">
        <f t="shared" si="53"/>
        <v>230000</v>
      </c>
      <c r="M242" s="4">
        <v>230000</v>
      </c>
      <c r="N242" s="4"/>
      <c r="O242" s="4">
        <f t="shared" si="54"/>
        <v>0</v>
      </c>
      <c r="P242" s="4"/>
      <c r="Q242" s="4"/>
      <c r="R242" s="4">
        <f t="shared" si="55"/>
        <v>0</v>
      </c>
      <c r="S242" s="4"/>
      <c r="T242" s="4"/>
      <c r="U242" s="4">
        <f t="shared" si="56"/>
        <v>0</v>
      </c>
      <c r="V242" s="4"/>
      <c r="W242" s="4"/>
      <c r="X242" s="4">
        <f t="shared" si="57"/>
        <v>0</v>
      </c>
      <c r="Y242" s="4"/>
      <c r="Z242" s="4"/>
      <c r="AA242" s="4">
        <f>C242+I242-L242-O242-U242-X242-R242</f>
        <v>0</v>
      </c>
      <c r="AB242" s="7">
        <v>45447</v>
      </c>
    </row>
    <row r="243" spans="1:28" ht="15.75" hidden="1" x14ac:dyDescent="0.25">
      <c r="A243" s="29">
        <v>45443</v>
      </c>
      <c r="B243" s="72" t="s">
        <v>1346</v>
      </c>
      <c r="C243" s="25">
        <v>67053000</v>
      </c>
      <c r="D243" s="25" t="s">
        <v>46</v>
      </c>
      <c r="E243" s="25" t="s">
        <v>902</v>
      </c>
      <c r="F243" s="25">
        <v>46500</v>
      </c>
      <c r="G243" s="25" t="s">
        <v>34</v>
      </c>
      <c r="H243" s="25"/>
      <c r="I243" s="11">
        <f t="shared" si="58"/>
        <v>0</v>
      </c>
      <c r="J243" s="31" t="s">
        <v>312</v>
      </c>
      <c r="K243" s="11"/>
      <c r="L243" s="4">
        <f t="shared" si="53"/>
        <v>0</v>
      </c>
      <c r="M243" s="4"/>
      <c r="N243" s="4"/>
      <c r="O243" s="4">
        <f t="shared" si="54"/>
        <v>67053000</v>
      </c>
      <c r="P243" s="4">
        <v>67053000</v>
      </c>
      <c r="Q243" s="4"/>
      <c r="R243" s="4">
        <f t="shared" si="55"/>
        <v>0</v>
      </c>
      <c r="S243" s="4"/>
      <c r="T243" s="4"/>
      <c r="U243" s="4">
        <f t="shared" si="56"/>
        <v>0</v>
      </c>
      <c r="V243" s="4"/>
      <c r="W243" s="4"/>
      <c r="X243" s="4">
        <f t="shared" si="57"/>
        <v>0</v>
      </c>
      <c r="Y243" s="4"/>
      <c r="Z243" s="4"/>
      <c r="AA243" s="4">
        <f>C243+I243-L243-O243-U243-X243-R243</f>
        <v>0</v>
      </c>
      <c r="AB243" s="7">
        <v>45446</v>
      </c>
    </row>
    <row r="244" spans="1:28" ht="15.75" hidden="1" x14ac:dyDescent="0.25">
      <c r="A244" s="29">
        <v>45443</v>
      </c>
      <c r="B244" s="72" t="s">
        <v>341</v>
      </c>
      <c r="C244" s="25">
        <v>780000</v>
      </c>
      <c r="D244" s="25" t="s">
        <v>52</v>
      </c>
      <c r="E244" s="25" t="s">
        <v>129</v>
      </c>
      <c r="F244" s="25">
        <v>12</v>
      </c>
      <c r="G244" s="25" t="s">
        <v>77</v>
      </c>
      <c r="H244" s="25"/>
      <c r="I244" s="11">
        <f t="shared" si="58"/>
        <v>0</v>
      </c>
      <c r="J244" s="31" t="s">
        <v>312</v>
      </c>
      <c r="K244" s="11"/>
      <c r="L244" s="4">
        <f t="shared" si="53"/>
        <v>0</v>
      </c>
      <c r="M244" s="4"/>
      <c r="N244" s="4"/>
      <c r="O244" s="4">
        <f t="shared" si="54"/>
        <v>780000</v>
      </c>
      <c r="P244" s="4">
        <v>780000</v>
      </c>
      <c r="Q244" s="4"/>
      <c r="R244" s="4">
        <f t="shared" si="55"/>
        <v>0</v>
      </c>
      <c r="S244" s="4"/>
      <c r="T244" s="4"/>
      <c r="U244" s="4">
        <f t="shared" si="56"/>
        <v>0</v>
      </c>
      <c r="V244" s="4"/>
      <c r="W244" s="4"/>
      <c r="X244" s="4">
        <f t="shared" si="57"/>
        <v>0</v>
      </c>
      <c r="Y244" s="4"/>
      <c r="Z244" s="4"/>
      <c r="AA244" s="4">
        <f>C244+I244-L244-O244-U244-X244-R244</f>
        <v>0</v>
      </c>
      <c r="AB244" s="7">
        <v>45462</v>
      </c>
    </row>
    <row r="245" spans="1:28" ht="15.75" hidden="1" x14ac:dyDescent="0.25">
      <c r="A245" s="29">
        <v>45443</v>
      </c>
      <c r="B245" s="25" t="s">
        <v>467</v>
      </c>
      <c r="C245" s="25">
        <v>1250000</v>
      </c>
      <c r="D245" s="25" t="s">
        <v>46</v>
      </c>
      <c r="E245" s="25" t="s">
        <v>384</v>
      </c>
      <c r="F245" s="25">
        <v>5</v>
      </c>
      <c r="G245" s="25" t="s">
        <v>48</v>
      </c>
      <c r="H245" s="25"/>
      <c r="I245" s="11">
        <f t="shared" si="58"/>
        <v>0</v>
      </c>
      <c r="J245" s="31" t="s">
        <v>312</v>
      </c>
      <c r="K245" s="11"/>
      <c r="L245" s="4">
        <f t="shared" si="53"/>
        <v>0</v>
      </c>
      <c r="M245" s="4"/>
      <c r="N245" s="4"/>
      <c r="O245" s="4">
        <f t="shared" si="54"/>
        <v>1250000</v>
      </c>
      <c r="P245" s="4">
        <v>1250000</v>
      </c>
      <c r="Q245" s="4"/>
      <c r="R245" s="4">
        <f t="shared" si="55"/>
        <v>0</v>
      </c>
      <c r="S245" s="4"/>
      <c r="T245" s="4"/>
      <c r="U245" s="4">
        <f t="shared" si="56"/>
        <v>0</v>
      </c>
      <c r="V245" s="4"/>
      <c r="W245" s="4"/>
      <c r="X245" s="4">
        <f t="shared" si="57"/>
        <v>0</v>
      </c>
      <c r="Y245" s="4"/>
      <c r="Z245" s="4"/>
      <c r="AA245" s="4">
        <f>C245+I245-L245-O245-U245-X245-R245</f>
        <v>0</v>
      </c>
      <c r="AB245" s="7">
        <v>45448</v>
      </c>
    </row>
    <row r="246" spans="1:28" ht="15.75" hidden="1" x14ac:dyDescent="0.25">
      <c r="A246" s="24">
        <v>45444</v>
      </c>
      <c r="B246" s="25" t="s">
        <v>1346</v>
      </c>
      <c r="C246" s="25"/>
      <c r="D246" s="25" t="s">
        <v>46</v>
      </c>
      <c r="E246" s="25" t="s">
        <v>179</v>
      </c>
      <c r="F246" s="25">
        <v>250</v>
      </c>
      <c r="G246" s="25" t="s">
        <v>34</v>
      </c>
      <c r="H246" s="25">
        <v>1755</v>
      </c>
      <c r="I246" s="11">
        <f t="shared" ref="I246:I261" si="59">F246*H246</f>
        <v>438750</v>
      </c>
      <c r="J246" s="31" t="s">
        <v>312</v>
      </c>
      <c r="K246" s="11"/>
      <c r="L246" s="4">
        <f>M246+N246</f>
        <v>0</v>
      </c>
      <c r="M246" s="4"/>
      <c r="N246" s="4"/>
      <c r="O246" s="4">
        <f>P246+Q246</f>
        <v>438750</v>
      </c>
      <c r="P246" s="4">
        <v>438750</v>
      </c>
      <c r="Q246" s="4"/>
      <c r="R246" s="4">
        <f>S246+T246</f>
        <v>0</v>
      </c>
      <c r="S246" s="4"/>
      <c r="T246" s="4"/>
      <c r="U246" s="4">
        <f>V246+W246</f>
        <v>0</v>
      </c>
      <c r="V246" s="4"/>
      <c r="W246" s="4"/>
      <c r="X246" s="4">
        <f>Y246+Z246</f>
        <v>0</v>
      </c>
      <c r="Y246" s="4"/>
      <c r="Z246" s="4"/>
      <c r="AA246" s="4">
        <f>C246+I246-L246-O246-U246-X246-R246</f>
        <v>0</v>
      </c>
      <c r="AB246" s="7">
        <v>45441</v>
      </c>
    </row>
    <row r="247" spans="1:28" ht="15.75" hidden="1" x14ac:dyDescent="0.25">
      <c r="A247" s="24">
        <v>45444</v>
      </c>
      <c r="B247" s="25" t="s">
        <v>261</v>
      </c>
      <c r="C247" s="25"/>
      <c r="D247" s="25" t="s">
        <v>46</v>
      </c>
      <c r="E247" s="25" t="s">
        <v>58</v>
      </c>
      <c r="F247" s="25">
        <v>1200</v>
      </c>
      <c r="G247" s="25" t="s">
        <v>34</v>
      </c>
      <c r="H247" s="25">
        <v>2000</v>
      </c>
      <c r="I247" s="11">
        <f t="shared" si="59"/>
        <v>2400000</v>
      </c>
      <c r="J247" s="31" t="s">
        <v>324</v>
      </c>
      <c r="K247" s="11"/>
      <c r="L247" s="4">
        <f t="shared" ref="L247:L261" si="60">M247+N247</f>
        <v>0</v>
      </c>
      <c r="M247" s="4"/>
      <c r="N247" s="4"/>
      <c r="O247" s="4">
        <f t="shared" ref="O247:O261" si="61">P247+Q247</f>
        <v>0</v>
      </c>
      <c r="P247" s="4"/>
      <c r="Q247" s="4"/>
      <c r="R247" s="4">
        <f t="shared" ref="R247:R261" si="62">S247+T247</f>
        <v>0</v>
      </c>
      <c r="S247" s="4"/>
      <c r="T247" s="4"/>
      <c r="U247" s="4">
        <f t="shared" ref="U247:U261" si="63">V247+W247</f>
        <v>2400000</v>
      </c>
      <c r="V247" s="4">
        <v>2400000</v>
      </c>
      <c r="W247" s="4"/>
      <c r="X247" s="4">
        <f t="shared" ref="X247:X261" si="64">Y247+Z247</f>
        <v>0</v>
      </c>
      <c r="Y247" s="4"/>
      <c r="Z247" s="4"/>
      <c r="AA247" s="4">
        <f>C247+I247-L247-O247-U247-X247-R247</f>
        <v>0</v>
      </c>
      <c r="AB247" s="7">
        <v>45444</v>
      </c>
    </row>
    <row r="248" spans="1:28" ht="15.75" hidden="1" x14ac:dyDescent="0.25">
      <c r="A248" s="24">
        <v>45444</v>
      </c>
      <c r="B248" s="72" t="s">
        <v>147</v>
      </c>
      <c r="C248" s="25"/>
      <c r="D248" s="25" t="s">
        <v>46</v>
      </c>
      <c r="E248" s="25" t="s">
        <v>240</v>
      </c>
      <c r="F248" s="25">
        <v>2</v>
      </c>
      <c r="G248" s="25" t="s">
        <v>39</v>
      </c>
      <c r="H248" s="25">
        <v>300000</v>
      </c>
      <c r="I248" s="11">
        <f t="shared" si="59"/>
        <v>600000</v>
      </c>
      <c r="J248" s="31" t="s">
        <v>312</v>
      </c>
      <c r="K248" s="11"/>
      <c r="L248" s="4">
        <f t="shared" si="60"/>
        <v>0</v>
      </c>
      <c r="M248" s="4"/>
      <c r="N248" s="4"/>
      <c r="O248" s="4">
        <f t="shared" si="61"/>
        <v>600000</v>
      </c>
      <c r="P248" s="4">
        <v>600000</v>
      </c>
      <c r="Q248" s="4"/>
      <c r="R248" s="4">
        <f t="shared" si="62"/>
        <v>0</v>
      </c>
      <c r="S248" s="4"/>
      <c r="T248" s="4"/>
      <c r="U248" s="4">
        <f t="shared" si="63"/>
        <v>0</v>
      </c>
      <c r="V248" s="4"/>
      <c r="W248" s="4"/>
      <c r="X248" s="4">
        <f t="shared" si="64"/>
        <v>0</v>
      </c>
      <c r="Y248" s="4"/>
      <c r="Z248" s="4"/>
      <c r="AA248" s="4">
        <f>C248+I248-L248-O248-U248-X248-R248</f>
        <v>0</v>
      </c>
      <c r="AB248" s="7">
        <v>45457</v>
      </c>
    </row>
    <row r="249" spans="1:28" ht="15.75" hidden="1" x14ac:dyDescent="0.25">
      <c r="A249" s="24">
        <v>45444</v>
      </c>
      <c r="B249" s="72" t="s">
        <v>147</v>
      </c>
      <c r="C249" s="25"/>
      <c r="D249" s="25" t="s">
        <v>46</v>
      </c>
      <c r="E249" s="25" t="s">
        <v>148</v>
      </c>
      <c r="F249" s="25">
        <v>10</v>
      </c>
      <c r="G249" s="25" t="s">
        <v>23</v>
      </c>
      <c r="H249" s="25">
        <v>375000</v>
      </c>
      <c r="I249" s="11">
        <f t="shared" si="59"/>
        <v>3750000</v>
      </c>
      <c r="J249" s="31" t="s">
        <v>312</v>
      </c>
      <c r="K249" s="11"/>
      <c r="L249" s="4">
        <f t="shared" si="60"/>
        <v>0</v>
      </c>
      <c r="M249" s="4"/>
      <c r="N249" s="4"/>
      <c r="O249" s="4">
        <f t="shared" si="61"/>
        <v>3750000</v>
      </c>
      <c r="P249" s="4">
        <v>3750000</v>
      </c>
      <c r="Q249" s="4"/>
      <c r="R249" s="4">
        <f t="shared" si="62"/>
        <v>0</v>
      </c>
      <c r="S249" s="4"/>
      <c r="T249" s="4"/>
      <c r="U249" s="4">
        <f t="shared" si="63"/>
        <v>0</v>
      </c>
      <c r="V249" s="4"/>
      <c r="W249" s="4"/>
      <c r="X249" s="4">
        <f t="shared" si="64"/>
        <v>0</v>
      </c>
      <c r="Y249" s="4"/>
      <c r="Z249" s="4"/>
      <c r="AA249" s="4">
        <f>C249+I249-L249-O249-U249-X249-R249</f>
        <v>0</v>
      </c>
      <c r="AB249" s="7">
        <v>45457</v>
      </c>
    </row>
    <row r="250" spans="1:28" ht="15.75" hidden="1" x14ac:dyDescent="0.25">
      <c r="A250" s="24">
        <v>45444</v>
      </c>
      <c r="B250" s="72" t="s">
        <v>147</v>
      </c>
      <c r="C250" s="25"/>
      <c r="D250" s="25" t="s">
        <v>46</v>
      </c>
      <c r="E250" s="25" t="s">
        <v>229</v>
      </c>
      <c r="F250" s="25">
        <v>200</v>
      </c>
      <c r="G250" s="25" t="s">
        <v>39</v>
      </c>
      <c r="H250" s="25">
        <v>40000</v>
      </c>
      <c r="I250" s="11">
        <f t="shared" si="59"/>
        <v>8000000</v>
      </c>
      <c r="J250" s="38" t="s">
        <v>78</v>
      </c>
      <c r="K250" s="11"/>
      <c r="L250" s="4">
        <f t="shared" si="60"/>
        <v>0</v>
      </c>
      <c r="M250" s="4"/>
      <c r="N250" s="4"/>
      <c r="O250" s="4">
        <f t="shared" si="61"/>
        <v>2650000</v>
      </c>
      <c r="P250" s="4">
        <v>2650000</v>
      </c>
      <c r="Q250" s="4"/>
      <c r="R250" s="4">
        <f t="shared" si="62"/>
        <v>0</v>
      </c>
      <c r="S250" s="4"/>
      <c r="T250" s="4"/>
      <c r="U250" s="4">
        <f t="shared" si="63"/>
        <v>0</v>
      </c>
      <c r="V250" s="4"/>
      <c r="W250" s="4"/>
      <c r="X250" s="4">
        <f t="shared" si="64"/>
        <v>0</v>
      </c>
      <c r="Y250" s="4"/>
      <c r="Z250" s="4"/>
      <c r="AA250" s="4">
        <f>C250+I250-L250-O250-U250-X250-R250</f>
        <v>5350000</v>
      </c>
      <c r="AB250" s="7">
        <v>45457</v>
      </c>
    </row>
    <row r="251" spans="1:28" ht="15.75" hidden="1" x14ac:dyDescent="0.25">
      <c r="A251" s="24">
        <v>45444</v>
      </c>
      <c r="B251" s="25" t="s">
        <v>1464</v>
      </c>
      <c r="C251" s="27"/>
      <c r="D251" s="25" t="s">
        <v>46</v>
      </c>
      <c r="E251" s="27" t="s">
        <v>395</v>
      </c>
      <c r="F251" s="27">
        <v>1250</v>
      </c>
      <c r="G251" s="25" t="s">
        <v>34</v>
      </c>
      <c r="H251" s="27">
        <v>1010</v>
      </c>
      <c r="I251" s="11">
        <f t="shared" si="59"/>
        <v>1262500</v>
      </c>
      <c r="J251" s="32" t="s">
        <v>312</v>
      </c>
      <c r="K251" s="11"/>
      <c r="L251" s="4">
        <f t="shared" si="60"/>
        <v>0</v>
      </c>
      <c r="M251" s="4"/>
      <c r="N251" s="4"/>
      <c r="O251" s="4">
        <f t="shared" si="61"/>
        <v>1262500</v>
      </c>
      <c r="P251" s="4">
        <v>1262500</v>
      </c>
      <c r="Q251" s="4"/>
      <c r="R251" s="4">
        <f t="shared" si="62"/>
        <v>0</v>
      </c>
      <c r="S251" s="4"/>
      <c r="T251" s="4"/>
      <c r="U251" s="4">
        <f t="shared" si="63"/>
        <v>0</v>
      </c>
      <c r="V251" s="4"/>
      <c r="W251" s="4"/>
      <c r="X251" s="4">
        <f t="shared" si="64"/>
        <v>0</v>
      </c>
      <c r="Y251" s="4"/>
      <c r="Z251" s="4"/>
      <c r="AA251" s="4">
        <f>C251+I251-L251-O251-U251-X251-R251</f>
        <v>0</v>
      </c>
      <c r="AB251" s="7">
        <v>45450</v>
      </c>
    </row>
    <row r="252" spans="1:28" ht="15.75" hidden="1" x14ac:dyDescent="0.25">
      <c r="A252" s="24">
        <v>45444</v>
      </c>
      <c r="B252" s="72" t="s">
        <v>226</v>
      </c>
      <c r="C252" s="25"/>
      <c r="D252" s="25" t="s">
        <v>52</v>
      </c>
      <c r="E252" s="27" t="s">
        <v>229</v>
      </c>
      <c r="F252" s="27">
        <v>300</v>
      </c>
      <c r="G252" s="25" t="s">
        <v>39</v>
      </c>
      <c r="H252" s="25">
        <v>42000</v>
      </c>
      <c r="I252" s="11">
        <f t="shared" si="59"/>
        <v>12600000</v>
      </c>
      <c r="J252" s="26" t="s">
        <v>28</v>
      </c>
      <c r="K252" s="11"/>
      <c r="L252" s="4">
        <f t="shared" si="60"/>
        <v>0</v>
      </c>
      <c r="M252" s="4"/>
      <c r="N252" s="4"/>
      <c r="O252" s="4">
        <f t="shared" si="61"/>
        <v>0</v>
      </c>
      <c r="P252" s="4"/>
      <c r="Q252" s="4"/>
      <c r="R252" s="4">
        <f t="shared" si="62"/>
        <v>0</v>
      </c>
      <c r="S252" s="4"/>
      <c r="T252" s="4"/>
      <c r="U252" s="4">
        <f t="shared" si="63"/>
        <v>0</v>
      </c>
      <c r="V252" s="4"/>
      <c r="W252" s="4"/>
      <c r="X252" s="4">
        <f t="shared" si="64"/>
        <v>0</v>
      </c>
      <c r="Y252" s="4"/>
      <c r="Z252" s="4"/>
      <c r="AA252" s="4">
        <f>C252+I252-L252-O252-U252-X252-R252</f>
        <v>12600000</v>
      </c>
      <c r="AB252" s="7"/>
    </row>
    <row r="253" spans="1:28" ht="15.75" hidden="1" x14ac:dyDescent="0.25">
      <c r="A253" s="24">
        <v>45444</v>
      </c>
      <c r="B253" s="25" t="s">
        <v>99</v>
      </c>
      <c r="C253" s="25"/>
      <c r="D253" s="25"/>
      <c r="E253" s="25" t="s">
        <v>103</v>
      </c>
      <c r="F253" s="25">
        <v>28.5</v>
      </c>
      <c r="G253" s="25" t="s">
        <v>39</v>
      </c>
      <c r="H253" s="25"/>
      <c r="I253" s="11">
        <f t="shared" si="59"/>
        <v>0</v>
      </c>
      <c r="J253" s="26" t="s">
        <v>28</v>
      </c>
      <c r="K253" s="11"/>
      <c r="L253" s="4">
        <f t="shared" si="60"/>
        <v>0</v>
      </c>
      <c r="M253" s="4"/>
      <c r="N253" s="4"/>
      <c r="O253" s="4">
        <f t="shared" si="61"/>
        <v>0</v>
      </c>
      <c r="P253" s="4"/>
      <c r="Q253" s="4"/>
      <c r="R253" s="4">
        <f t="shared" si="62"/>
        <v>0</v>
      </c>
      <c r="S253" s="4"/>
      <c r="T253" s="4"/>
      <c r="U253" s="4">
        <f t="shared" si="63"/>
        <v>0</v>
      </c>
      <c r="V253" s="4"/>
      <c r="W253" s="4"/>
      <c r="X253" s="4">
        <f t="shared" si="64"/>
        <v>0</v>
      </c>
      <c r="Y253" s="4"/>
      <c r="Z253" s="4"/>
      <c r="AA253" s="4">
        <f>C253+I253-L253-O253-U253-X253-R253</f>
        <v>0</v>
      </c>
      <c r="AB253" s="7"/>
    </row>
    <row r="254" spans="1:28" ht="15.75" hidden="1" x14ac:dyDescent="0.25">
      <c r="A254" s="24">
        <v>45444</v>
      </c>
      <c r="B254" s="25" t="s">
        <v>99</v>
      </c>
      <c r="C254" s="25"/>
      <c r="D254" s="25"/>
      <c r="E254" s="25" t="s">
        <v>121</v>
      </c>
      <c r="F254" s="25">
        <v>82.9</v>
      </c>
      <c r="G254" s="25" t="s">
        <v>39</v>
      </c>
      <c r="H254" s="25"/>
      <c r="I254" s="11">
        <f t="shared" si="59"/>
        <v>0</v>
      </c>
      <c r="J254" s="26" t="s">
        <v>28</v>
      </c>
      <c r="K254" s="11"/>
      <c r="L254" s="4">
        <f t="shared" si="60"/>
        <v>0</v>
      </c>
      <c r="M254" s="4"/>
      <c r="N254" s="4"/>
      <c r="O254" s="4">
        <f t="shared" si="61"/>
        <v>0</v>
      </c>
      <c r="P254" s="4"/>
      <c r="Q254" s="4"/>
      <c r="R254" s="4">
        <f t="shared" si="62"/>
        <v>0</v>
      </c>
      <c r="S254" s="4"/>
      <c r="T254" s="4"/>
      <c r="U254" s="4">
        <f t="shared" si="63"/>
        <v>0</v>
      </c>
      <c r="V254" s="4"/>
      <c r="W254" s="4"/>
      <c r="X254" s="4">
        <f t="shared" si="64"/>
        <v>0</v>
      </c>
      <c r="Y254" s="4"/>
      <c r="Z254" s="4"/>
      <c r="AA254" s="4">
        <f>C254+I254-L254-O254-U254-X254-R254</f>
        <v>0</v>
      </c>
      <c r="AB254" s="7"/>
    </row>
    <row r="255" spans="1:28" ht="15.75" hidden="1" x14ac:dyDescent="0.25">
      <c r="A255" s="24">
        <v>45444</v>
      </c>
      <c r="B255" s="25" t="s">
        <v>99</v>
      </c>
      <c r="C255" s="25"/>
      <c r="D255" s="25"/>
      <c r="E255" s="25" t="s">
        <v>299</v>
      </c>
      <c r="F255" s="25">
        <v>16.600000000000001</v>
      </c>
      <c r="G255" s="27" t="s">
        <v>39</v>
      </c>
      <c r="H255" s="25"/>
      <c r="I255" s="11">
        <f t="shared" si="59"/>
        <v>0</v>
      </c>
      <c r="J255" s="26" t="s">
        <v>28</v>
      </c>
      <c r="K255" s="11"/>
      <c r="L255" s="4">
        <f t="shared" si="60"/>
        <v>0</v>
      </c>
      <c r="M255" s="4"/>
      <c r="N255" s="4"/>
      <c r="O255" s="4">
        <f t="shared" si="61"/>
        <v>0</v>
      </c>
      <c r="P255" s="4"/>
      <c r="Q255" s="4"/>
      <c r="R255" s="4">
        <f t="shared" si="62"/>
        <v>0</v>
      </c>
      <c r="S255" s="4"/>
      <c r="T255" s="4"/>
      <c r="U255" s="4">
        <f t="shared" si="63"/>
        <v>0</v>
      </c>
      <c r="V255" s="4"/>
      <c r="W255" s="4"/>
      <c r="X255" s="4">
        <f t="shared" si="64"/>
        <v>0</v>
      </c>
      <c r="Y255" s="4"/>
      <c r="Z255" s="4"/>
      <c r="AA255" s="4">
        <f>C255+I255-L255-O255-U255-X255-R255</f>
        <v>0</v>
      </c>
      <c r="AB255" s="7"/>
    </row>
    <row r="256" spans="1:28" ht="15.75" hidden="1" x14ac:dyDescent="0.25">
      <c r="A256" s="24">
        <v>45444</v>
      </c>
      <c r="B256" s="25" t="s">
        <v>537</v>
      </c>
      <c r="C256" s="25"/>
      <c r="D256" s="25" t="s">
        <v>46</v>
      </c>
      <c r="E256" s="25" t="s">
        <v>127</v>
      </c>
      <c r="F256" s="25">
        <v>2</v>
      </c>
      <c r="G256" s="27" t="s">
        <v>39</v>
      </c>
      <c r="H256" s="25">
        <v>70000</v>
      </c>
      <c r="I256" s="11">
        <f t="shared" si="59"/>
        <v>140000</v>
      </c>
      <c r="J256" s="31" t="s">
        <v>324</v>
      </c>
      <c r="K256" s="11"/>
      <c r="L256" s="4">
        <f t="shared" si="60"/>
        <v>0</v>
      </c>
      <c r="M256" s="4"/>
      <c r="N256" s="4"/>
      <c r="O256" s="4">
        <f t="shared" si="61"/>
        <v>0</v>
      </c>
      <c r="P256" s="4"/>
      <c r="Q256" s="4"/>
      <c r="R256" s="4">
        <f t="shared" si="62"/>
        <v>0</v>
      </c>
      <c r="S256" s="4"/>
      <c r="T256" s="4"/>
      <c r="U256" s="4">
        <f t="shared" si="63"/>
        <v>140000</v>
      </c>
      <c r="V256" s="4">
        <v>140000</v>
      </c>
      <c r="W256" s="4"/>
      <c r="X256" s="4">
        <f t="shared" si="64"/>
        <v>0</v>
      </c>
      <c r="Y256" s="4"/>
      <c r="Z256" s="4"/>
      <c r="AA256" s="4">
        <f>C256+I256-L256-O256-U256-X256-R256</f>
        <v>0</v>
      </c>
      <c r="AB256" s="7">
        <v>45444</v>
      </c>
    </row>
    <row r="257" spans="1:28" ht="15.75" hidden="1" x14ac:dyDescent="0.25">
      <c r="A257" s="24">
        <v>45444</v>
      </c>
      <c r="B257" s="25" t="s">
        <v>537</v>
      </c>
      <c r="C257" s="25"/>
      <c r="D257" s="25" t="s">
        <v>46</v>
      </c>
      <c r="E257" s="25" t="s">
        <v>128</v>
      </c>
      <c r="F257" s="25">
        <v>50</v>
      </c>
      <c r="G257" s="27" t="s">
        <v>39</v>
      </c>
      <c r="H257" s="25">
        <v>120000</v>
      </c>
      <c r="I257" s="11">
        <f t="shared" si="59"/>
        <v>6000000</v>
      </c>
      <c r="J257" s="31" t="s">
        <v>324</v>
      </c>
      <c r="K257" s="11"/>
      <c r="L257" s="4">
        <f t="shared" si="60"/>
        <v>0</v>
      </c>
      <c r="M257" s="4"/>
      <c r="N257" s="4"/>
      <c r="O257" s="4">
        <f t="shared" si="61"/>
        <v>0</v>
      </c>
      <c r="P257" s="4"/>
      <c r="Q257" s="4"/>
      <c r="R257" s="4">
        <f t="shared" si="62"/>
        <v>0</v>
      </c>
      <c r="S257" s="4"/>
      <c r="T257" s="4"/>
      <c r="U257" s="4">
        <f t="shared" si="63"/>
        <v>6000000</v>
      </c>
      <c r="V257" s="4">
        <v>6000000</v>
      </c>
      <c r="W257" s="4"/>
      <c r="X257" s="4">
        <f t="shared" si="64"/>
        <v>0</v>
      </c>
      <c r="Y257" s="4"/>
      <c r="Z257" s="4"/>
      <c r="AA257" s="4">
        <f>C257+I257-L257-O257-U257-X257-R257</f>
        <v>0</v>
      </c>
      <c r="AB257" s="7">
        <v>45444</v>
      </c>
    </row>
    <row r="258" spans="1:28" ht="15.75" hidden="1" x14ac:dyDescent="0.25">
      <c r="A258" s="24">
        <v>45444</v>
      </c>
      <c r="B258" s="25" t="s">
        <v>261</v>
      </c>
      <c r="C258" s="25"/>
      <c r="D258" s="25" t="s">
        <v>46</v>
      </c>
      <c r="E258" s="25" t="s">
        <v>58</v>
      </c>
      <c r="F258" s="25">
        <v>600</v>
      </c>
      <c r="G258" s="27" t="s">
        <v>34</v>
      </c>
      <c r="H258" s="25">
        <v>2000</v>
      </c>
      <c r="I258" s="11">
        <f t="shared" si="59"/>
        <v>1200000</v>
      </c>
      <c r="J258" s="31" t="s">
        <v>312</v>
      </c>
      <c r="K258" s="11"/>
      <c r="L258" s="4">
        <f t="shared" si="60"/>
        <v>0</v>
      </c>
      <c r="M258" s="4"/>
      <c r="N258" s="4"/>
      <c r="O258" s="4">
        <f t="shared" si="61"/>
        <v>1200000</v>
      </c>
      <c r="P258" s="4">
        <v>1200000</v>
      </c>
      <c r="Q258" s="4"/>
      <c r="R258" s="4">
        <f t="shared" si="62"/>
        <v>0</v>
      </c>
      <c r="S258" s="4"/>
      <c r="T258" s="4"/>
      <c r="U258" s="4">
        <f t="shared" si="63"/>
        <v>0</v>
      </c>
      <c r="V258" s="4"/>
      <c r="W258" s="4"/>
      <c r="X258" s="4">
        <f t="shared" si="64"/>
        <v>0</v>
      </c>
      <c r="Y258" s="4"/>
      <c r="Z258" s="4"/>
      <c r="AA258" s="4">
        <f>C258+I258-L258-O258-U258-X258-R258</f>
        <v>0</v>
      </c>
      <c r="AB258" s="7">
        <v>45446</v>
      </c>
    </row>
    <row r="259" spans="1:28" ht="15.75" hidden="1" x14ac:dyDescent="0.25">
      <c r="A259" s="24">
        <v>45444</v>
      </c>
      <c r="B259" s="25" t="s">
        <v>198</v>
      </c>
      <c r="C259" s="25"/>
      <c r="D259" s="25" t="s">
        <v>46</v>
      </c>
      <c r="E259" s="25" t="s">
        <v>358</v>
      </c>
      <c r="F259" s="25">
        <v>20.2</v>
      </c>
      <c r="G259" s="25" t="s">
        <v>39</v>
      </c>
      <c r="H259" s="25">
        <v>49000</v>
      </c>
      <c r="I259" s="11">
        <f t="shared" si="59"/>
        <v>989800</v>
      </c>
      <c r="J259" s="31" t="s">
        <v>312</v>
      </c>
      <c r="K259" s="11"/>
      <c r="L259" s="4">
        <f t="shared" si="60"/>
        <v>0</v>
      </c>
      <c r="M259" s="4"/>
      <c r="N259" s="4"/>
      <c r="O259" s="4">
        <f t="shared" si="61"/>
        <v>989800</v>
      </c>
      <c r="P259" s="4">
        <v>989800</v>
      </c>
      <c r="Q259" s="4"/>
      <c r="R259" s="4">
        <f t="shared" si="62"/>
        <v>0</v>
      </c>
      <c r="S259" s="4"/>
      <c r="T259" s="4"/>
      <c r="U259" s="4">
        <f t="shared" si="63"/>
        <v>0</v>
      </c>
      <c r="V259" s="4"/>
      <c r="W259" s="4"/>
      <c r="X259" s="4">
        <f t="shared" si="64"/>
        <v>0</v>
      </c>
      <c r="Y259" s="4"/>
      <c r="Z259" s="4"/>
      <c r="AA259" s="4">
        <f>C259+I259-L259-O259-U259-X259-R259</f>
        <v>0</v>
      </c>
      <c r="AB259" s="7">
        <v>45446</v>
      </c>
    </row>
    <row r="260" spans="1:28" ht="15.75" hidden="1" x14ac:dyDescent="0.25">
      <c r="A260" s="24">
        <v>45444</v>
      </c>
      <c r="B260" s="25" t="s">
        <v>107</v>
      </c>
      <c r="C260" s="25"/>
      <c r="D260" s="25" t="s">
        <v>46</v>
      </c>
      <c r="E260" s="25" t="s">
        <v>108</v>
      </c>
      <c r="F260" s="25">
        <v>1000</v>
      </c>
      <c r="G260" s="27" t="s">
        <v>34</v>
      </c>
      <c r="H260" s="25">
        <v>1900</v>
      </c>
      <c r="I260" s="11">
        <f t="shared" si="59"/>
        <v>1900000</v>
      </c>
      <c r="J260" s="31" t="s">
        <v>324</v>
      </c>
      <c r="K260" s="11"/>
      <c r="L260" s="4">
        <f t="shared" si="60"/>
        <v>1900000</v>
      </c>
      <c r="M260" s="4">
        <v>1900000</v>
      </c>
      <c r="N260" s="4"/>
      <c r="O260" s="4">
        <f t="shared" si="61"/>
        <v>0</v>
      </c>
      <c r="P260" s="4"/>
      <c r="Q260" s="4"/>
      <c r="R260" s="4">
        <f t="shared" si="62"/>
        <v>0</v>
      </c>
      <c r="S260" s="4"/>
      <c r="T260" s="4"/>
      <c r="U260" s="4">
        <f t="shared" si="63"/>
        <v>0</v>
      </c>
      <c r="V260" s="4"/>
      <c r="W260" s="4"/>
      <c r="X260" s="4">
        <f t="shared" si="64"/>
        <v>0</v>
      </c>
      <c r="Y260" s="4"/>
      <c r="Z260" s="4"/>
      <c r="AA260" s="4">
        <f>C260+I260-L260-O260-U260-X260-R260</f>
        <v>0</v>
      </c>
      <c r="AB260" s="7">
        <v>45446</v>
      </c>
    </row>
    <row r="261" spans="1:28" ht="15.75" hidden="1" x14ac:dyDescent="0.25">
      <c r="A261" s="24">
        <v>45444</v>
      </c>
      <c r="B261" s="72" t="s">
        <v>147</v>
      </c>
      <c r="C261" s="25"/>
      <c r="D261" s="25" t="s">
        <v>46</v>
      </c>
      <c r="E261" s="25" t="s">
        <v>1517</v>
      </c>
      <c r="F261" s="25">
        <v>4</v>
      </c>
      <c r="G261" s="25" t="s">
        <v>27</v>
      </c>
      <c r="H261" s="25">
        <v>800000</v>
      </c>
      <c r="I261" s="11">
        <f t="shared" si="59"/>
        <v>3200000</v>
      </c>
      <c r="J261" s="26" t="s">
        <v>28</v>
      </c>
      <c r="K261" s="11"/>
      <c r="L261" s="4">
        <f t="shared" si="60"/>
        <v>0</v>
      </c>
      <c r="M261" s="4"/>
      <c r="N261" s="4"/>
      <c r="O261" s="4">
        <f t="shared" si="61"/>
        <v>0</v>
      </c>
      <c r="P261" s="4"/>
      <c r="Q261" s="4"/>
      <c r="R261" s="4">
        <f t="shared" si="62"/>
        <v>0</v>
      </c>
      <c r="S261" s="4"/>
      <c r="T261" s="4"/>
      <c r="U261" s="4">
        <f t="shared" si="63"/>
        <v>0</v>
      </c>
      <c r="V261" s="4"/>
      <c r="W261" s="4"/>
      <c r="X261" s="4">
        <f t="shared" si="64"/>
        <v>0</v>
      </c>
      <c r="Y261" s="4"/>
      <c r="Z261" s="4"/>
      <c r="AA261" s="4">
        <f>C261+I261-L261-O261-U261-X261-R261</f>
        <v>3200000</v>
      </c>
      <c r="AB261" s="7"/>
    </row>
    <row r="262" spans="1:28" ht="15.75" hidden="1" x14ac:dyDescent="0.25">
      <c r="A262" s="29">
        <v>45446</v>
      </c>
      <c r="B262" s="27" t="s">
        <v>1040</v>
      </c>
      <c r="C262" s="27"/>
      <c r="D262" s="27" t="s">
        <v>46</v>
      </c>
      <c r="E262" s="27" t="s">
        <v>1041</v>
      </c>
      <c r="F262" s="27">
        <v>657.9</v>
      </c>
      <c r="G262" s="27" t="s">
        <v>39</v>
      </c>
      <c r="H262" s="27">
        <v>19000</v>
      </c>
      <c r="I262" s="11">
        <f t="shared" ref="I262:I295" si="65">F262*H262</f>
        <v>12500100</v>
      </c>
      <c r="J262" s="32" t="s">
        <v>324</v>
      </c>
      <c r="K262" s="11"/>
      <c r="L262" s="4">
        <f t="shared" ref="L262:L295" si="66">M262+N262</f>
        <v>12500100</v>
      </c>
      <c r="M262" s="4">
        <v>6200100</v>
      </c>
      <c r="N262" s="4">
        <v>6300000</v>
      </c>
      <c r="O262" s="4">
        <f t="shared" ref="O262:O295" si="67">P262+Q262</f>
        <v>0</v>
      </c>
      <c r="P262" s="4"/>
      <c r="Q262" s="4"/>
      <c r="R262" s="4">
        <f t="shared" ref="R262:R295" si="68">S262+T262</f>
        <v>0</v>
      </c>
      <c r="S262" s="4"/>
      <c r="T262" s="4"/>
      <c r="U262" s="4">
        <f t="shared" ref="U262:U295" si="69">V262+W262</f>
        <v>0</v>
      </c>
      <c r="V262" s="4"/>
      <c r="W262" s="4"/>
      <c r="X262" s="4">
        <f t="shared" ref="X262:X295" si="70">Y262+Z262</f>
        <v>0</v>
      </c>
      <c r="Y262" s="4"/>
      <c r="Z262" s="4"/>
      <c r="AA262" s="4">
        <f>C262+I262-L262-O262-U262-X262-R262</f>
        <v>0</v>
      </c>
      <c r="AB262" s="7">
        <v>45453</v>
      </c>
    </row>
    <row r="263" spans="1:28" ht="15.75" hidden="1" x14ac:dyDescent="0.25">
      <c r="A263" s="29">
        <v>45446</v>
      </c>
      <c r="B263" s="27" t="s">
        <v>99</v>
      </c>
      <c r="C263" s="27"/>
      <c r="D263" s="25"/>
      <c r="E263" s="27" t="s">
        <v>158</v>
      </c>
      <c r="F263" s="27">
        <v>30.1</v>
      </c>
      <c r="G263" s="25" t="s">
        <v>39</v>
      </c>
      <c r="H263" s="27"/>
      <c r="I263" s="11">
        <f t="shared" si="65"/>
        <v>0</v>
      </c>
      <c r="J263" s="28" t="s">
        <v>28</v>
      </c>
      <c r="K263" s="11"/>
      <c r="L263" s="4">
        <f t="shared" si="66"/>
        <v>0</v>
      </c>
      <c r="M263" s="4"/>
      <c r="N263" s="4"/>
      <c r="O263" s="4">
        <f t="shared" si="67"/>
        <v>0</v>
      </c>
      <c r="P263" s="4"/>
      <c r="Q263" s="4"/>
      <c r="R263" s="4">
        <f t="shared" si="68"/>
        <v>0</v>
      </c>
      <c r="S263" s="4"/>
      <c r="T263" s="4"/>
      <c r="U263" s="4">
        <f t="shared" si="69"/>
        <v>0</v>
      </c>
      <c r="V263" s="4"/>
      <c r="W263" s="4"/>
      <c r="X263" s="4">
        <f t="shared" si="70"/>
        <v>0</v>
      </c>
      <c r="Y263" s="4"/>
      <c r="Z263" s="4"/>
      <c r="AA263" s="4">
        <f>C263+I263-L263-O263-U263-X263-R263</f>
        <v>0</v>
      </c>
      <c r="AB263" s="7"/>
    </row>
    <row r="264" spans="1:28" ht="15.75" hidden="1" x14ac:dyDescent="0.25">
      <c r="A264" s="29">
        <v>45446</v>
      </c>
      <c r="B264" s="27" t="s">
        <v>99</v>
      </c>
      <c r="C264" s="25"/>
      <c r="D264" s="25"/>
      <c r="E264" s="25" t="s">
        <v>105</v>
      </c>
      <c r="F264" s="25">
        <v>69.8</v>
      </c>
      <c r="G264" s="25" t="s">
        <v>39</v>
      </c>
      <c r="H264" s="25"/>
      <c r="I264" s="11">
        <f t="shared" si="65"/>
        <v>0</v>
      </c>
      <c r="J264" s="26" t="s">
        <v>28</v>
      </c>
      <c r="K264" s="11"/>
      <c r="L264" s="4">
        <f t="shared" si="66"/>
        <v>0</v>
      </c>
      <c r="M264" s="4"/>
      <c r="N264" s="4"/>
      <c r="O264" s="4">
        <f t="shared" si="67"/>
        <v>0</v>
      </c>
      <c r="P264" s="4"/>
      <c r="Q264" s="4"/>
      <c r="R264" s="4">
        <f t="shared" si="68"/>
        <v>0</v>
      </c>
      <c r="S264" s="4"/>
      <c r="T264" s="4"/>
      <c r="U264" s="4">
        <f t="shared" si="69"/>
        <v>0</v>
      </c>
      <c r="V264" s="4"/>
      <c r="W264" s="4"/>
      <c r="X264" s="4">
        <f t="shared" si="70"/>
        <v>0</v>
      </c>
      <c r="Y264" s="4"/>
      <c r="Z264" s="4"/>
      <c r="AA264" s="4">
        <f>C264+I264-L264-O264-U264-X264-R264</f>
        <v>0</v>
      </c>
      <c r="AB264" s="7"/>
    </row>
    <row r="265" spans="1:28" ht="15.75" hidden="1" x14ac:dyDescent="0.25">
      <c r="A265" s="29">
        <v>45446</v>
      </c>
      <c r="B265" s="25" t="s">
        <v>765</v>
      </c>
      <c r="C265" s="25"/>
      <c r="D265" s="25" t="s">
        <v>46</v>
      </c>
      <c r="E265" s="25" t="s">
        <v>69</v>
      </c>
      <c r="F265" s="25">
        <v>25</v>
      </c>
      <c r="G265" s="27" t="s">
        <v>39</v>
      </c>
      <c r="H265" s="25">
        <v>180000</v>
      </c>
      <c r="I265" s="11">
        <f t="shared" si="65"/>
        <v>4500000</v>
      </c>
      <c r="J265" s="31" t="s">
        <v>312</v>
      </c>
      <c r="K265" s="11"/>
      <c r="L265" s="4">
        <f t="shared" si="66"/>
        <v>0</v>
      </c>
      <c r="M265" s="4"/>
      <c r="N265" s="4"/>
      <c r="O265" s="4">
        <f t="shared" si="67"/>
        <v>4500000</v>
      </c>
      <c r="P265" s="4">
        <v>2500000</v>
      </c>
      <c r="Q265" s="4">
        <v>2000000</v>
      </c>
      <c r="R265" s="4">
        <f t="shared" si="68"/>
        <v>0</v>
      </c>
      <c r="S265" s="4"/>
      <c r="T265" s="4"/>
      <c r="U265" s="4">
        <f t="shared" si="69"/>
        <v>0</v>
      </c>
      <c r="V265" s="4"/>
      <c r="W265" s="4"/>
      <c r="X265" s="4">
        <f t="shared" si="70"/>
        <v>0</v>
      </c>
      <c r="Y265" s="4"/>
      <c r="Z265" s="4"/>
      <c r="AA265" s="4">
        <f>C265+I265-L265-O265-U265-X265-R265</f>
        <v>0</v>
      </c>
      <c r="AB265" s="7">
        <v>45446</v>
      </c>
    </row>
    <row r="266" spans="1:28" ht="15.75" hidden="1" x14ac:dyDescent="0.25">
      <c r="A266" s="29">
        <v>45446</v>
      </c>
      <c r="B266" s="25" t="s">
        <v>1518</v>
      </c>
      <c r="C266" s="25"/>
      <c r="D266" s="25" t="s">
        <v>52</v>
      </c>
      <c r="E266" s="25" t="s">
        <v>108</v>
      </c>
      <c r="F266" s="25">
        <v>500</v>
      </c>
      <c r="G266" s="27" t="s">
        <v>34</v>
      </c>
      <c r="H266" s="25">
        <v>2150</v>
      </c>
      <c r="I266" s="11">
        <f t="shared" si="65"/>
        <v>1075000</v>
      </c>
      <c r="J266" s="31" t="s">
        <v>324</v>
      </c>
      <c r="K266" s="11"/>
      <c r="L266" s="4">
        <f t="shared" si="66"/>
        <v>0</v>
      </c>
      <c r="M266" s="4"/>
      <c r="N266" s="4"/>
      <c r="O266" s="4">
        <f t="shared" si="67"/>
        <v>0</v>
      </c>
      <c r="P266" s="4"/>
      <c r="Q266" s="4"/>
      <c r="R266" s="4">
        <f t="shared" si="68"/>
        <v>0</v>
      </c>
      <c r="S266" s="4"/>
      <c r="T266" s="4"/>
      <c r="U266" s="4">
        <f t="shared" si="69"/>
        <v>1075000</v>
      </c>
      <c r="V266" s="4">
        <v>1075000</v>
      </c>
      <c r="W266" s="4"/>
      <c r="X266" s="4">
        <f t="shared" si="70"/>
        <v>0</v>
      </c>
      <c r="Y266" s="4"/>
      <c r="Z266" s="4"/>
      <c r="AA266" s="4">
        <f>C266+I266-L266-O266-U266-X266-R266</f>
        <v>0</v>
      </c>
      <c r="AB266" s="7">
        <v>45446</v>
      </c>
    </row>
    <row r="267" spans="1:28" ht="15.75" hidden="1" x14ac:dyDescent="0.25">
      <c r="A267" s="29">
        <v>45446</v>
      </c>
      <c r="B267" s="25" t="s">
        <v>1405</v>
      </c>
      <c r="C267" s="25"/>
      <c r="D267" s="25" t="s">
        <v>46</v>
      </c>
      <c r="E267" s="25" t="s">
        <v>384</v>
      </c>
      <c r="F267" s="25">
        <v>20</v>
      </c>
      <c r="G267" s="27" t="s">
        <v>48</v>
      </c>
      <c r="H267" s="25">
        <v>250000</v>
      </c>
      <c r="I267" s="11">
        <f t="shared" si="65"/>
        <v>5000000</v>
      </c>
      <c r="J267" s="31" t="s">
        <v>324</v>
      </c>
      <c r="K267" s="11"/>
      <c r="L267" s="4">
        <f t="shared" si="66"/>
        <v>5000000</v>
      </c>
      <c r="M267" s="4">
        <v>5000000</v>
      </c>
      <c r="N267" s="4"/>
      <c r="O267" s="4">
        <f t="shared" si="67"/>
        <v>0</v>
      </c>
      <c r="P267" s="4"/>
      <c r="Q267" s="4"/>
      <c r="R267" s="4">
        <f t="shared" si="68"/>
        <v>0</v>
      </c>
      <c r="S267" s="4"/>
      <c r="T267" s="4"/>
      <c r="U267" s="4">
        <f t="shared" si="69"/>
        <v>0</v>
      </c>
      <c r="V267" s="4"/>
      <c r="W267" s="4"/>
      <c r="X267" s="4">
        <f t="shared" si="70"/>
        <v>0</v>
      </c>
      <c r="Y267" s="4"/>
      <c r="Z267" s="4"/>
      <c r="AA267" s="4">
        <f>C267+I267-L267-O267-U267-X267-R267</f>
        <v>0</v>
      </c>
      <c r="AB267" s="7">
        <v>45446</v>
      </c>
    </row>
    <row r="268" spans="1:28" ht="15.75" hidden="1" x14ac:dyDescent="0.25">
      <c r="A268" s="29">
        <v>45446</v>
      </c>
      <c r="B268" s="25" t="s">
        <v>1410</v>
      </c>
      <c r="C268" s="27"/>
      <c r="D268" s="25" t="s">
        <v>52</v>
      </c>
      <c r="E268" s="27" t="s">
        <v>229</v>
      </c>
      <c r="F268" s="27">
        <v>1020</v>
      </c>
      <c r="G268" s="27" t="s">
        <v>39</v>
      </c>
      <c r="H268" s="27">
        <v>45000</v>
      </c>
      <c r="I268" s="11">
        <f t="shared" si="65"/>
        <v>45900000</v>
      </c>
      <c r="J268" s="32" t="s">
        <v>312</v>
      </c>
      <c r="K268" s="11" t="s">
        <v>1523</v>
      </c>
      <c r="L268" s="4">
        <f t="shared" si="66"/>
        <v>0</v>
      </c>
      <c r="M268" s="4"/>
      <c r="N268" s="4"/>
      <c r="O268" s="4">
        <f t="shared" si="67"/>
        <v>45900000</v>
      </c>
      <c r="P268" s="4">
        <v>45900000</v>
      </c>
      <c r="Q268" s="4"/>
      <c r="R268" s="4">
        <f t="shared" si="68"/>
        <v>0</v>
      </c>
      <c r="S268" s="4"/>
      <c r="T268" s="4"/>
      <c r="U268" s="4">
        <f t="shared" si="69"/>
        <v>0</v>
      </c>
      <c r="V268" s="4"/>
      <c r="W268" s="4"/>
      <c r="X268" s="4">
        <f t="shared" si="70"/>
        <v>0</v>
      </c>
      <c r="Y268" s="4"/>
      <c r="Z268" s="4"/>
      <c r="AA268" s="4">
        <f>C268+I268-L268-O268-U268-X268-R268</f>
        <v>0</v>
      </c>
      <c r="AB268" s="7">
        <v>45446</v>
      </c>
    </row>
    <row r="269" spans="1:28" ht="15.75" hidden="1" x14ac:dyDescent="0.25">
      <c r="A269" s="29">
        <v>45446</v>
      </c>
      <c r="B269" s="25" t="s">
        <v>29</v>
      </c>
      <c r="C269" s="25"/>
      <c r="D269" s="25" t="s">
        <v>46</v>
      </c>
      <c r="E269" s="25" t="s">
        <v>135</v>
      </c>
      <c r="F269" s="25">
        <v>4</v>
      </c>
      <c r="G269" s="25" t="s">
        <v>48</v>
      </c>
      <c r="H269" s="25">
        <v>150000</v>
      </c>
      <c r="I269" s="11">
        <f t="shared" si="65"/>
        <v>600000</v>
      </c>
      <c r="J269" s="31" t="s">
        <v>324</v>
      </c>
      <c r="K269" s="11"/>
      <c r="L269" s="4">
        <f t="shared" si="66"/>
        <v>0</v>
      </c>
      <c r="M269" s="4"/>
      <c r="N269" s="4"/>
      <c r="O269" s="4">
        <f t="shared" si="67"/>
        <v>0</v>
      </c>
      <c r="P269" s="4"/>
      <c r="Q269" s="4"/>
      <c r="R269" s="4">
        <f t="shared" si="68"/>
        <v>0</v>
      </c>
      <c r="S269" s="4"/>
      <c r="T269" s="4"/>
      <c r="U269" s="4">
        <f t="shared" si="69"/>
        <v>600000</v>
      </c>
      <c r="V269" s="4">
        <v>600000</v>
      </c>
      <c r="W269" s="4"/>
      <c r="X269" s="4">
        <f t="shared" si="70"/>
        <v>0</v>
      </c>
      <c r="Y269" s="4"/>
      <c r="Z269" s="4"/>
      <c r="AA269" s="4">
        <f>C269+I269-L269-O269-U269-X269-R269</f>
        <v>0</v>
      </c>
      <c r="AB269" s="7">
        <v>45446</v>
      </c>
    </row>
    <row r="270" spans="1:28" ht="15.75" hidden="1" x14ac:dyDescent="0.25">
      <c r="A270" s="29">
        <v>45446</v>
      </c>
      <c r="B270" s="25" t="s">
        <v>1247</v>
      </c>
      <c r="C270" s="27"/>
      <c r="D270" s="25" t="s">
        <v>46</v>
      </c>
      <c r="E270" s="25" t="s">
        <v>127</v>
      </c>
      <c r="F270" s="27">
        <v>7</v>
      </c>
      <c r="G270" s="25" t="s">
        <v>39</v>
      </c>
      <c r="H270" s="27">
        <v>70000</v>
      </c>
      <c r="I270" s="11">
        <f t="shared" si="65"/>
        <v>490000</v>
      </c>
      <c r="J270" s="31" t="s">
        <v>324</v>
      </c>
      <c r="K270" s="11"/>
      <c r="L270" s="4">
        <f t="shared" si="66"/>
        <v>490000</v>
      </c>
      <c r="M270" s="4">
        <v>490000</v>
      </c>
      <c r="N270" s="4"/>
      <c r="O270" s="4">
        <f t="shared" si="67"/>
        <v>0</v>
      </c>
      <c r="P270" s="4"/>
      <c r="Q270" s="4"/>
      <c r="R270" s="4">
        <f t="shared" si="68"/>
        <v>0</v>
      </c>
      <c r="S270" s="4"/>
      <c r="T270" s="4"/>
      <c r="U270" s="4">
        <f t="shared" si="69"/>
        <v>0</v>
      </c>
      <c r="V270" s="4"/>
      <c r="W270" s="4"/>
      <c r="X270" s="4">
        <f t="shared" si="70"/>
        <v>0</v>
      </c>
      <c r="Y270" s="4"/>
      <c r="Z270" s="4"/>
      <c r="AA270" s="4">
        <f>C270+I270-L270-O270-U270-X270-R270</f>
        <v>0</v>
      </c>
      <c r="AB270" s="7">
        <v>45446</v>
      </c>
    </row>
    <row r="271" spans="1:28" ht="15.75" hidden="1" x14ac:dyDescent="0.25">
      <c r="A271" s="29">
        <v>45446</v>
      </c>
      <c r="B271" s="25" t="s">
        <v>1247</v>
      </c>
      <c r="C271" s="25"/>
      <c r="D271" s="25" t="s">
        <v>46</v>
      </c>
      <c r="E271" s="25" t="s">
        <v>150</v>
      </c>
      <c r="F271" s="25">
        <v>10</v>
      </c>
      <c r="G271" s="25" t="s">
        <v>77</v>
      </c>
      <c r="H271" s="25">
        <v>50000</v>
      </c>
      <c r="I271" s="11">
        <f t="shared" si="65"/>
        <v>500000</v>
      </c>
      <c r="J271" s="31" t="s">
        <v>324</v>
      </c>
      <c r="K271" s="11"/>
      <c r="L271" s="4">
        <f t="shared" si="66"/>
        <v>500000</v>
      </c>
      <c r="M271" s="4">
        <v>500000</v>
      </c>
      <c r="N271" s="4"/>
      <c r="O271" s="4">
        <f t="shared" si="67"/>
        <v>0</v>
      </c>
      <c r="P271" s="4"/>
      <c r="Q271" s="4"/>
      <c r="R271" s="4">
        <f t="shared" si="68"/>
        <v>0</v>
      </c>
      <c r="S271" s="4"/>
      <c r="T271" s="4"/>
      <c r="U271" s="4">
        <f t="shared" si="69"/>
        <v>0</v>
      </c>
      <c r="V271" s="4"/>
      <c r="W271" s="4"/>
      <c r="X271" s="4">
        <f t="shared" si="70"/>
        <v>0</v>
      </c>
      <c r="Y271" s="4"/>
      <c r="Z271" s="4"/>
      <c r="AA271" s="4">
        <f>C271+I271-L271-O271-U271-X271-R271</f>
        <v>0</v>
      </c>
      <c r="AB271" s="7">
        <v>45446</v>
      </c>
    </row>
    <row r="272" spans="1:28" ht="15.75" hidden="1" x14ac:dyDescent="0.25">
      <c r="A272" s="29">
        <v>45446</v>
      </c>
      <c r="B272" s="72" t="s">
        <v>107</v>
      </c>
      <c r="C272" s="27"/>
      <c r="D272" s="25" t="s">
        <v>52</v>
      </c>
      <c r="E272" s="25" t="s">
        <v>208</v>
      </c>
      <c r="F272" s="27">
        <v>2000</v>
      </c>
      <c r="G272" s="27" t="s">
        <v>34</v>
      </c>
      <c r="H272" s="27">
        <v>795</v>
      </c>
      <c r="I272" s="11">
        <f t="shared" si="65"/>
        <v>1590000</v>
      </c>
      <c r="J272" s="31" t="s">
        <v>324</v>
      </c>
      <c r="K272" s="11"/>
      <c r="L272" s="4">
        <f t="shared" si="66"/>
        <v>1590000</v>
      </c>
      <c r="M272" s="4">
        <v>1590000</v>
      </c>
      <c r="N272" s="4"/>
      <c r="O272" s="4">
        <f t="shared" si="67"/>
        <v>0</v>
      </c>
      <c r="P272" s="4"/>
      <c r="Q272" s="4"/>
      <c r="R272" s="4">
        <f t="shared" si="68"/>
        <v>0</v>
      </c>
      <c r="S272" s="4"/>
      <c r="T272" s="4"/>
      <c r="U272" s="4">
        <f t="shared" si="69"/>
        <v>0</v>
      </c>
      <c r="V272" s="4"/>
      <c r="W272" s="4"/>
      <c r="X272" s="4">
        <f t="shared" si="70"/>
        <v>0</v>
      </c>
      <c r="Y272" s="4"/>
      <c r="Z272" s="4"/>
      <c r="AA272" s="4">
        <f>C272+I272-L272-O272-U272-X272-R272</f>
        <v>0</v>
      </c>
      <c r="AB272" s="7">
        <v>45448</v>
      </c>
    </row>
    <row r="273" spans="1:28" ht="15.75" hidden="1" x14ac:dyDescent="0.25">
      <c r="A273" s="29">
        <v>45446</v>
      </c>
      <c r="B273" s="72" t="s">
        <v>107</v>
      </c>
      <c r="C273" s="27"/>
      <c r="D273" s="25" t="s">
        <v>52</v>
      </c>
      <c r="E273" s="27" t="s">
        <v>395</v>
      </c>
      <c r="F273" s="27">
        <v>3250</v>
      </c>
      <c r="G273" s="27" t="s">
        <v>34</v>
      </c>
      <c r="H273" s="27">
        <v>1010</v>
      </c>
      <c r="I273" s="11">
        <f t="shared" si="65"/>
        <v>3282500</v>
      </c>
      <c r="J273" s="31" t="s">
        <v>324</v>
      </c>
      <c r="K273" s="11"/>
      <c r="L273" s="4">
        <f t="shared" si="66"/>
        <v>3282500</v>
      </c>
      <c r="M273" s="4">
        <v>3282500</v>
      </c>
      <c r="N273" s="4"/>
      <c r="O273" s="4">
        <f t="shared" si="67"/>
        <v>0</v>
      </c>
      <c r="P273" s="4"/>
      <c r="Q273" s="4"/>
      <c r="R273" s="4">
        <f t="shared" si="68"/>
        <v>0</v>
      </c>
      <c r="S273" s="4"/>
      <c r="T273" s="4"/>
      <c r="U273" s="4">
        <f t="shared" si="69"/>
        <v>0</v>
      </c>
      <c r="V273" s="4"/>
      <c r="W273" s="4"/>
      <c r="X273" s="4">
        <f t="shared" si="70"/>
        <v>0</v>
      </c>
      <c r="Y273" s="4"/>
      <c r="Z273" s="4"/>
      <c r="AA273" s="4">
        <f>C273+I273-L273-O273-U273-X273-R273</f>
        <v>0</v>
      </c>
      <c r="AB273" s="7">
        <v>45448</v>
      </c>
    </row>
    <row r="274" spans="1:28" ht="15.75" hidden="1" x14ac:dyDescent="0.25">
      <c r="A274" s="29">
        <v>45446</v>
      </c>
      <c r="B274" s="25" t="s">
        <v>452</v>
      </c>
      <c r="C274" s="25"/>
      <c r="D274" s="25" t="s">
        <v>52</v>
      </c>
      <c r="E274" s="25" t="s">
        <v>217</v>
      </c>
      <c r="F274" s="25">
        <v>10</v>
      </c>
      <c r="G274" s="25" t="s">
        <v>39</v>
      </c>
      <c r="H274" s="25">
        <v>90000</v>
      </c>
      <c r="I274" s="11">
        <f t="shared" si="65"/>
        <v>900000</v>
      </c>
      <c r="J274" s="31" t="s">
        <v>324</v>
      </c>
      <c r="K274" s="11"/>
      <c r="L274" s="4">
        <f t="shared" si="66"/>
        <v>0</v>
      </c>
      <c r="M274" s="4"/>
      <c r="N274" s="4"/>
      <c r="O274" s="4">
        <f t="shared" si="67"/>
        <v>0</v>
      </c>
      <c r="P274" s="4"/>
      <c r="Q274" s="4"/>
      <c r="R274" s="4">
        <f t="shared" si="68"/>
        <v>0</v>
      </c>
      <c r="S274" s="4"/>
      <c r="T274" s="4"/>
      <c r="U274" s="4">
        <f t="shared" si="69"/>
        <v>900000</v>
      </c>
      <c r="V274" s="4">
        <v>900000</v>
      </c>
      <c r="W274" s="4"/>
      <c r="X274" s="4">
        <f t="shared" si="70"/>
        <v>0</v>
      </c>
      <c r="Y274" s="4"/>
      <c r="Z274" s="4"/>
      <c r="AA274" s="4">
        <f>C274+I274-L274-O274-U274-X274-R274</f>
        <v>0</v>
      </c>
      <c r="AB274" s="7">
        <v>45446</v>
      </c>
    </row>
    <row r="275" spans="1:28" ht="15.75" hidden="1" x14ac:dyDescent="0.25">
      <c r="A275" s="29">
        <v>45446</v>
      </c>
      <c r="B275" s="25" t="s">
        <v>203</v>
      </c>
      <c r="C275" s="25"/>
      <c r="D275" s="25" t="s">
        <v>46</v>
      </c>
      <c r="E275" s="25" t="s">
        <v>127</v>
      </c>
      <c r="F275" s="25">
        <v>2</v>
      </c>
      <c r="G275" s="25" t="s">
        <v>39</v>
      </c>
      <c r="H275" s="25">
        <v>70000</v>
      </c>
      <c r="I275" s="11">
        <f t="shared" si="65"/>
        <v>140000</v>
      </c>
      <c r="J275" s="31" t="s">
        <v>324</v>
      </c>
      <c r="K275" s="11"/>
      <c r="L275" s="4">
        <f t="shared" si="66"/>
        <v>140000</v>
      </c>
      <c r="M275" s="4">
        <v>140000</v>
      </c>
      <c r="N275" s="4"/>
      <c r="O275" s="4">
        <f t="shared" si="67"/>
        <v>0</v>
      </c>
      <c r="P275" s="4"/>
      <c r="Q275" s="4"/>
      <c r="R275" s="4">
        <f t="shared" si="68"/>
        <v>0</v>
      </c>
      <c r="S275" s="4"/>
      <c r="T275" s="4"/>
      <c r="U275" s="4">
        <f t="shared" si="69"/>
        <v>0</v>
      </c>
      <c r="V275" s="4"/>
      <c r="W275" s="4"/>
      <c r="X275" s="4">
        <f t="shared" si="70"/>
        <v>0</v>
      </c>
      <c r="Y275" s="4"/>
      <c r="Z275" s="4"/>
      <c r="AA275" s="4">
        <f>C275+I275-L275-O275-U275-X275-R275</f>
        <v>0</v>
      </c>
      <c r="AB275" s="7">
        <v>45446</v>
      </c>
    </row>
    <row r="276" spans="1:28" ht="15.75" hidden="1" x14ac:dyDescent="0.25">
      <c r="A276" s="29">
        <v>45446</v>
      </c>
      <c r="B276" s="72" t="s">
        <v>203</v>
      </c>
      <c r="C276" s="25"/>
      <c r="D276" s="25" t="s">
        <v>46</v>
      </c>
      <c r="E276" s="25" t="s">
        <v>135</v>
      </c>
      <c r="F276" s="25">
        <v>10</v>
      </c>
      <c r="G276" s="25" t="s">
        <v>48</v>
      </c>
      <c r="H276" s="25">
        <v>150000</v>
      </c>
      <c r="I276" s="11">
        <f t="shared" si="65"/>
        <v>1500000</v>
      </c>
      <c r="J276" s="31" t="s">
        <v>324</v>
      </c>
      <c r="K276" s="11"/>
      <c r="L276" s="4">
        <f t="shared" si="66"/>
        <v>1500000</v>
      </c>
      <c r="M276" s="4">
        <v>1500000</v>
      </c>
      <c r="N276" s="4"/>
      <c r="O276" s="4">
        <f t="shared" si="67"/>
        <v>0</v>
      </c>
      <c r="P276" s="4"/>
      <c r="Q276" s="4"/>
      <c r="R276" s="4">
        <f t="shared" si="68"/>
        <v>0</v>
      </c>
      <c r="S276" s="4"/>
      <c r="T276" s="4"/>
      <c r="U276" s="4">
        <f t="shared" si="69"/>
        <v>0</v>
      </c>
      <c r="V276" s="4"/>
      <c r="W276" s="4"/>
      <c r="X276" s="4">
        <f t="shared" si="70"/>
        <v>0</v>
      </c>
      <c r="Y276" s="4"/>
      <c r="Z276" s="4"/>
      <c r="AA276" s="4">
        <f>C276+I276-L276-O276-U276-X276-R276</f>
        <v>0</v>
      </c>
      <c r="AB276" s="7">
        <v>45446</v>
      </c>
    </row>
    <row r="277" spans="1:28" ht="15.75" hidden="1" x14ac:dyDescent="0.25">
      <c r="A277" s="29">
        <v>45446</v>
      </c>
      <c r="B277" s="72" t="s">
        <v>203</v>
      </c>
      <c r="C277" s="27"/>
      <c r="D277" s="25" t="s">
        <v>46</v>
      </c>
      <c r="E277" s="27" t="s">
        <v>42</v>
      </c>
      <c r="F277" s="27">
        <v>1000</v>
      </c>
      <c r="G277" s="27" t="s">
        <v>34</v>
      </c>
      <c r="H277" s="27">
        <v>3600</v>
      </c>
      <c r="I277" s="11">
        <f t="shared" si="65"/>
        <v>3600000</v>
      </c>
      <c r="J277" s="32" t="s">
        <v>324</v>
      </c>
      <c r="K277" s="11"/>
      <c r="L277" s="4">
        <f t="shared" si="66"/>
        <v>3600000</v>
      </c>
      <c r="M277" s="4">
        <v>3600000</v>
      </c>
      <c r="N277" s="4"/>
      <c r="O277" s="4">
        <f t="shared" si="67"/>
        <v>0</v>
      </c>
      <c r="P277" s="4"/>
      <c r="Q277" s="4"/>
      <c r="R277" s="4">
        <f t="shared" si="68"/>
        <v>0</v>
      </c>
      <c r="S277" s="4"/>
      <c r="T277" s="4"/>
      <c r="U277" s="4">
        <f t="shared" si="69"/>
        <v>0</v>
      </c>
      <c r="V277" s="4"/>
      <c r="W277" s="4"/>
      <c r="X277" s="4">
        <f t="shared" si="70"/>
        <v>0</v>
      </c>
      <c r="Y277" s="4"/>
      <c r="Z277" s="4"/>
      <c r="AA277" s="4">
        <f>C277+I277-L277-O277-U277-X277-R277</f>
        <v>0</v>
      </c>
      <c r="AB277" s="7">
        <v>45446</v>
      </c>
    </row>
    <row r="278" spans="1:28" ht="15.75" hidden="1" x14ac:dyDescent="0.25">
      <c r="A278" s="29">
        <v>45446</v>
      </c>
      <c r="B278" s="27" t="s">
        <v>256</v>
      </c>
      <c r="C278" s="25"/>
      <c r="D278" s="27" t="s">
        <v>52</v>
      </c>
      <c r="E278" s="25" t="s">
        <v>512</v>
      </c>
      <c r="F278" s="25">
        <v>4</v>
      </c>
      <c r="G278" s="25" t="s">
        <v>27</v>
      </c>
      <c r="H278" s="25">
        <v>480000</v>
      </c>
      <c r="I278" s="11">
        <f t="shared" si="65"/>
        <v>1920000</v>
      </c>
      <c r="J278" s="31" t="s">
        <v>312</v>
      </c>
      <c r="K278" s="11" t="s">
        <v>1530</v>
      </c>
      <c r="L278" s="4">
        <f t="shared" si="66"/>
        <v>0</v>
      </c>
      <c r="M278" s="4"/>
      <c r="N278" s="4"/>
      <c r="O278" s="4">
        <f t="shared" si="67"/>
        <v>1920000</v>
      </c>
      <c r="P278" s="4">
        <v>1920000</v>
      </c>
      <c r="Q278" s="4"/>
      <c r="R278" s="4">
        <f t="shared" si="68"/>
        <v>0</v>
      </c>
      <c r="S278" s="4"/>
      <c r="T278" s="4"/>
      <c r="U278" s="4">
        <f t="shared" si="69"/>
        <v>0</v>
      </c>
      <c r="V278" s="4"/>
      <c r="W278" s="4"/>
      <c r="X278" s="4">
        <f t="shared" si="70"/>
        <v>0</v>
      </c>
      <c r="Y278" s="4"/>
      <c r="Z278" s="4"/>
      <c r="AA278" s="4">
        <f>C278+I278-L278-O278-U278-X278-R278</f>
        <v>0</v>
      </c>
      <c r="AB278" s="7">
        <v>45448</v>
      </c>
    </row>
    <row r="279" spans="1:28" ht="15.75" hidden="1" x14ac:dyDescent="0.25">
      <c r="A279" s="29">
        <v>45446</v>
      </c>
      <c r="B279" s="73" t="s">
        <v>256</v>
      </c>
      <c r="C279" s="25"/>
      <c r="D279" s="27" t="s">
        <v>52</v>
      </c>
      <c r="E279" s="25" t="s">
        <v>763</v>
      </c>
      <c r="F279" s="25">
        <v>500</v>
      </c>
      <c r="G279" s="25" t="s">
        <v>34</v>
      </c>
      <c r="H279" s="25">
        <v>2500</v>
      </c>
      <c r="I279" s="11">
        <f t="shared" si="65"/>
        <v>1250000</v>
      </c>
      <c r="J279" s="31" t="s">
        <v>312</v>
      </c>
      <c r="K279" s="11"/>
      <c r="L279" s="4">
        <f t="shared" si="66"/>
        <v>0</v>
      </c>
      <c r="M279" s="4"/>
      <c r="N279" s="4"/>
      <c r="O279" s="4">
        <f t="shared" si="67"/>
        <v>1250000</v>
      </c>
      <c r="P279" s="4">
        <v>1250000</v>
      </c>
      <c r="Q279" s="4"/>
      <c r="R279" s="4">
        <f t="shared" si="68"/>
        <v>0</v>
      </c>
      <c r="S279" s="4"/>
      <c r="T279" s="4"/>
      <c r="U279" s="4">
        <f t="shared" si="69"/>
        <v>0</v>
      </c>
      <c r="V279" s="4"/>
      <c r="W279" s="4"/>
      <c r="X279" s="4">
        <f t="shared" si="70"/>
        <v>0</v>
      </c>
      <c r="Y279" s="4"/>
      <c r="Z279" s="4"/>
      <c r="AA279" s="4">
        <f>C279+I279-L279-O279-U279-X279-R279</f>
        <v>0</v>
      </c>
      <c r="AB279" s="7">
        <v>45446</v>
      </c>
    </row>
    <row r="280" spans="1:28" ht="15.75" hidden="1" x14ac:dyDescent="0.25">
      <c r="A280" s="29">
        <v>45446</v>
      </c>
      <c r="B280" s="27" t="s">
        <v>256</v>
      </c>
      <c r="C280" s="25"/>
      <c r="D280" s="27" t="s">
        <v>52</v>
      </c>
      <c r="E280" s="25" t="s">
        <v>284</v>
      </c>
      <c r="F280" s="25">
        <v>1</v>
      </c>
      <c r="G280" s="25" t="s">
        <v>34</v>
      </c>
      <c r="H280" s="25">
        <v>75000</v>
      </c>
      <c r="I280" s="11">
        <f t="shared" si="65"/>
        <v>75000</v>
      </c>
      <c r="J280" s="31" t="s">
        <v>312</v>
      </c>
      <c r="K280" s="11" t="s">
        <v>1530</v>
      </c>
      <c r="L280" s="4">
        <f t="shared" si="66"/>
        <v>0</v>
      </c>
      <c r="M280" s="4"/>
      <c r="N280" s="4"/>
      <c r="O280" s="4">
        <f t="shared" si="67"/>
        <v>75000</v>
      </c>
      <c r="P280" s="4">
        <v>75000</v>
      </c>
      <c r="Q280" s="4"/>
      <c r="R280" s="4">
        <f t="shared" si="68"/>
        <v>0</v>
      </c>
      <c r="S280" s="4"/>
      <c r="T280" s="4"/>
      <c r="U280" s="4">
        <f t="shared" si="69"/>
        <v>0</v>
      </c>
      <c r="V280" s="4"/>
      <c r="W280" s="4"/>
      <c r="X280" s="4">
        <f t="shared" si="70"/>
        <v>0</v>
      </c>
      <c r="Y280" s="4"/>
      <c r="Z280" s="4"/>
      <c r="AA280" s="4">
        <f>C280+I280-L280-O280-U280-X280-R280</f>
        <v>0</v>
      </c>
      <c r="AB280" s="7">
        <v>45448</v>
      </c>
    </row>
    <row r="281" spans="1:28" ht="15.75" hidden="1" x14ac:dyDescent="0.25">
      <c r="A281" s="29">
        <v>45446</v>
      </c>
      <c r="B281" s="27" t="s">
        <v>256</v>
      </c>
      <c r="C281" s="25"/>
      <c r="D281" s="27" t="s">
        <v>52</v>
      </c>
      <c r="E281" s="25" t="s">
        <v>227</v>
      </c>
      <c r="F281" s="25">
        <v>1</v>
      </c>
      <c r="G281" s="25" t="s">
        <v>34</v>
      </c>
      <c r="H281" s="25">
        <v>95000</v>
      </c>
      <c r="I281" s="11">
        <f t="shared" si="65"/>
        <v>95000</v>
      </c>
      <c r="J281" s="31" t="s">
        <v>312</v>
      </c>
      <c r="K281" s="11" t="s">
        <v>1530</v>
      </c>
      <c r="L281" s="4">
        <f t="shared" si="66"/>
        <v>0</v>
      </c>
      <c r="M281" s="4"/>
      <c r="N281" s="4"/>
      <c r="O281" s="4">
        <f t="shared" si="67"/>
        <v>95000</v>
      </c>
      <c r="P281" s="4">
        <v>95000</v>
      </c>
      <c r="Q281" s="4"/>
      <c r="R281" s="4">
        <f t="shared" si="68"/>
        <v>0</v>
      </c>
      <c r="S281" s="4"/>
      <c r="T281" s="4"/>
      <c r="U281" s="4">
        <f t="shared" si="69"/>
        <v>0</v>
      </c>
      <c r="V281" s="4"/>
      <c r="W281" s="4"/>
      <c r="X281" s="4">
        <f t="shared" si="70"/>
        <v>0</v>
      </c>
      <c r="Y281" s="4"/>
      <c r="Z281" s="4"/>
      <c r="AA281" s="4">
        <f>C281+I281-L281-O281-U281-X281-R281</f>
        <v>0</v>
      </c>
      <c r="AB281" s="7">
        <v>45448</v>
      </c>
    </row>
    <row r="282" spans="1:28" ht="15.75" hidden="1" x14ac:dyDescent="0.25">
      <c r="A282" s="29">
        <v>45446</v>
      </c>
      <c r="B282" s="73" t="s">
        <v>256</v>
      </c>
      <c r="C282" s="25"/>
      <c r="D282" s="27" t="s">
        <v>52</v>
      </c>
      <c r="E282" s="25" t="s">
        <v>259</v>
      </c>
      <c r="F282" s="25">
        <v>1000</v>
      </c>
      <c r="G282" s="25" t="s">
        <v>34</v>
      </c>
      <c r="H282" s="25">
        <v>835</v>
      </c>
      <c r="I282" s="11">
        <f t="shared" si="65"/>
        <v>835000</v>
      </c>
      <c r="J282" s="31" t="s">
        <v>312</v>
      </c>
      <c r="K282" s="11"/>
      <c r="L282" s="4">
        <f t="shared" si="66"/>
        <v>783000</v>
      </c>
      <c r="M282" s="4">
        <v>783000</v>
      </c>
      <c r="N282" s="4"/>
      <c r="O282" s="4">
        <f t="shared" si="67"/>
        <v>52000</v>
      </c>
      <c r="P282" s="4">
        <v>52000</v>
      </c>
      <c r="Q282" s="4"/>
      <c r="R282" s="4">
        <f t="shared" si="68"/>
        <v>0</v>
      </c>
      <c r="S282" s="4"/>
      <c r="T282" s="4"/>
      <c r="U282" s="4">
        <f t="shared" si="69"/>
        <v>0</v>
      </c>
      <c r="V282" s="4"/>
      <c r="W282" s="4"/>
      <c r="X282" s="4">
        <f t="shared" si="70"/>
        <v>0</v>
      </c>
      <c r="Y282" s="4"/>
      <c r="Z282" s="4"/>
      <c r="AA282" s="4">
        <f>C282+I282-L282-O282-U282-X282-R282</f>
        <v>0</v>
      </c>
      <c r="AB282" s="7">
        <v>45446</v>
      </c>
    </row>
    <row r="283" spans="1:28" ht="15.75" hidden="1" x14ac:dyDescent="0.25">
      <c r="A283" s="29">
        <v>45446</v>
      </c>
      <c r="B283" s="73" t="s">
        <v>256</v>
      </c>
      <c r="C283" s="25"/>
      <c r="D283" s="27" t="s">
        <v>52</v>
      </c>
      <c r="E283" s="25" t="s">
        <v>139</v>
      </c>
      <c r="F283" s="25">
        <v>500</v>
      </c>
      <c r="G283" s="25" t="s">
        <v>34</v>
      </c>
      <c r="H283" s="25">
        <v>2340</v>
      </c>
      <c r="I283" s="11">
        <f t="shared" si="65"/>
        <v>1170000</v>
      </c>
      <c r="J283" s="31" t="s">
        <v>312</v>
      </c>
      <c r="K283" s="11"/>
      <c r="L283" s="4">
        <f t="shared" si="66"/>
        <v>0</v>
      </c>
      <c r="M283" s="4"/>
      <c r="N283" s="4"/>
      <c r="O283" s="4">
        <f t="shared" si="67"/>
        <v>1170000</v>
      </c>
      <c r="P283" s="4">
        <v>1170000</v>
      </c>
      <c r="Q283" s="4"/>
      <c r="R283" s="4">
        <f t="shared" si="68"/>
        <v>0</v>
      </c>
      <c r="S283" s="4"/>
      <c r="T283" s="4"/>
      <c r="U283" s="4">
        <f t="shared" si="69"/>
        <v>0</v>
      </c>
      <c r="V283" s="4"/>
      <c r="W283" s="4"/>
      <c r="X283" s="4">
        <f t="shared" si="70"/>
        <v>0</v>
      </c>
      <c r="Y283" s="4"/>
      <c r="Z283" s="4"/>
      <c r="AA283" s="4">
        <f>C283+I283-L283-O283-U283-X283-R283</f>
        <v>0</v>
      </c>
      <c r="AB283" s="7">
        <v>45446</v>
      </c>
    </row>
    <row r="284" spans="1:28" ht="15.75" hidden="1" x14ac:dyDescent="0.25">
      <c r="A284" s="29">
        <v>45446</v>
      </c>
      <c r="B284" s="25" t="s">
        <v>1354</v>
      </c>
      <c r="C284" s="25"/>
      <c r="D284" s="25" t="s">
        <v>46</v>
      </c>
      <c r="E284" s="25" t="s">
        <v>353</v>
      </c>
      <c r="F284" s="25">
        <v>1</v>
      </c>
      <c r="G284" s="25" t="s">
        <v>27</v>
      </c>
      <c r="H284" s="25">
        <v>150000</v>
      </c>
      <c r="I284" s="11">
        <f t="shared" si="65"/>
        <v>150000</v>
      </c>
      <c r="J284" s="31" t="s">
        <v>324</v>
      </c>
      <c r="K284" s="11"/>
      <c r="L284" s="4">
        <f t="shared" si="66"/>
        <v>0</v>
      </c>
      <c r="M284" s="4"/>
      <c r="N284" s="4"/>
      <c r="O284" s="4">
        <f t="shared" si="67"/>
        <v>0</v>
      </c>
      <c r="P284" s="4"/>
      <c r="Q284" s="4"/>
      <c r="R284" s="4">
        <f t="shared" si="68"/>
        <v>0</v>
      </c>
      <c r="S284" s="4"/>
      <c r="T284" s="4"/>
      <c r="U284" s="4">
        <f t="shared" si="69"/>
        <v>150000</v>
      </c>
      <c r="V284" s="4">
        <v>150000</v>
      </c>
      <c r="W284" s="4"/>
      <c r="X284" s="4">
        <f t="shared" si="70"/>
        <v>0</v>
      </c>
      <c r="Y284" s="4"/>
      <c r="Z284" s="4"/>
      <c r="AA284" s="4">
        <f>C284+I284-L284-O284-U284-X284-R284</f>
        <v>0</v>
      </c>
      <c r="AB284" s="7">
        <v>45446</v>
      </c>
    </row>
    <row r="285" spans="1:28" ht="15.75" hidden="1" x14ac:dyDescent="0.25">
      <c r="A285" s="29">
        <v>45446</v>
      </c>
      <c r="B285" s="25" t="s">
        <v>1354</v>
      </c>
      <c r="C285" s="25"/>
      <c r="D285" s="25" t="s">
        <v>46</v>
      </c>
      <c r="E285" s="25" t="s">
        <v>89</v>
      </c>
      <c r="F285" s="25">
        <v>14.9</v>
      </c>
      <c r="G285" s="25" t="s">
        <v>39</v>
      </c>
      <c r="H285" s="25">
        <v>47000</v>
      </c>
      <c r="I285" s="11">
        <f t="shared" si="65"/>
        <v>700300</v>
      </c>
      <c r="J285" s="31" t="s">
        <v>324</v>
      </c>
      <c r="K285" s="11"/>
      <c r="L285" s="4">
        <f t="shared" si="66"/>
        <v>0</v>
      </c>
      <c r="M285" s="4"/>
      <c r="N285" s="4"/>
      <c r="O285" s="4">
        <f t="shared" si="67"/>
        <v>0</v>
      </c>
      <c r="P285" s="4"/>
      <c r="Q285" s="4"/>
      <c r="R285" s="4">
        <f t="shared" si="68"/>
        <v>0</v>
      </c>
      <c r="S285" s="4"/>
      <c r="T285" s="4"/>
      <c r="U285" s="4">
        <f t="shared" si="69"/>
        <v>700300</v>
      </c>
      <c r="V285" s="4">
        <v>700300</v>
      </c>
      <c r="W285" s="4"/>
      <c r="X285" s="4">
        <f t="shared" si="70"/>
        <v>0</v>
      </c>
      <c r="Y285" s="4"/>
      <c r="Z285" s="4"/>
      <c r="AA285" s="4">
        <f>C285+I285-L285-O285-U285-X285-R285</f>
        <v>0</v>
      </c>
      <c r="AB285" s="7">
        <v>45446</v>
      </c>
    </row>
    <row r="286" spans="1:28" ht="15.75" hidden="1" x14ac:dyDescent="0.25">
      <c r="A286" s="29">
        <v>45446</v>
      </c>
      <c r="B286" s="25" t="s">
        <v>168</v>
      </c>
      <c r="C286" s="25"/>
      <c r="D286" s="25" t="s">
        <v>52</v>
      </c>
      <c r="E286" s="25" t="s">
        <v>1042</v>
      </c>
      <c r="F286" s="25">
        <v>2</v>
      </c>
      <c r="G286" s="25" t="s">
        <v>39</v>
      </c>
      <c r="H286" s="25">
        <v>175000</v>
      </c>
      <c r="I286" s="11">
        <f t="shared" si="65"/>
        <v>350000</v>
      </c>
      <c r="J286" s="31" t="s">
        <v>312</v>
      </c>
      <c r="K286" s="11"/>
      <c r="L286" s="4">
        <f t="shared" si="66"/>
        <v>0</v>
      </c>
      <c r="M286" s="4"/>
      <c r="N286" s="4"/>
      <c r="O286" s="4">
        <f t="shared" si="67"/>
        <v>350000</v>
      </c>
      <c r="P286" s="4">
        <v>350000</v>
      </c>
      <c r="Q286" s="4"/>
      <c r="R286" s="4">
        <f t="shared" si="68"/>
        <v>0</v>
      </c>
      <c r="S286" s="4"/>
      <c r="T286" s="4"/>
      <c r="U286" s="4">
        <f t="shared" si="69"/>
        <v>0</v>
      </c>
      <c r="V286" s="4"/>
      <c r="W286" s="4"/>
      <c r="X286" s="4">
        <f t="shared" si="70"/>
        <v>0</v>
      </c>
      <c r="Y286" s="4"/>
      <c r="Z286" s="4"/>
      <c r="AA286" s="4">
        <f>C286+I286-L286-O286-U286-X286-R286</f>
        <v>0</v>
      </c>
      <c r="AB286" s="7">
        <v>45446</v>
      </c>
    </row>
    <row r="287" spans="1:28" ht="15.75" hidden="1" x14ac:dyDescent="0.25">
      <c r="A287" s="29">
        <v>45446</v>
      </c>
      <c r="B287" s="25" t="s">
        <v>168</v>
      </c>
      <c r="C287" s="25"/>
      <c r="D287" s="25" t="s">
        <v>52</v>
      </c>
      <c r="E287" s="25" t="s">
        <v>148</v>
      </c>
      <c r="F287" s="25">
        <v>1</v>
      </c>
      <c r="G287" s="25" t="s">
        <v>23</v>
      </c>
      <c r="H287" s="25">
        <v>450000</v>
      </c>
      <c r="I287" s="11">
        <f t="shared" si="65"/>
        <v>450000</v>
      </c>
      <c r="J287" s="31" t="s">
        <v>312</v>
      </c>
      <c r="K287" s="11"/>
      <c r="L287" s="4">
        <f t="shared" si="66"/>
        <v>0</v>
      </c>
      <c r="M287" s="4"/>
      <c r="N287" s="4"/>
      <c r="O287" s="4">
        <f t="shared" si="67"/>
        <v>450000</v>
      </c>
      <c r="P287" s="4">
        <v>450000</v>
      </c>
      <c r="Q287" s="4"/>
      <c r="R287" s="4">
        <f t="shared" si="68"/>
        <v>0</v>
      </c>
      <c r="S287" s="4"/>
      <c r="T287" s="4"/>
      <c r="U287" s="4">
        <f t="shared" si="69"/>
        <v>0</v>
      </c>
      <c r="V287" s="4"/>
      <c r="W287" s="4"/>
      <c r="X287" s="4">
        <f t="shared" si="70"/>
        <v>0</v>
      </c>
      <c r="Y287" s="4"/>
      <c r="Z287" s="4"/>
      <c r="AA287" s="4">
        <f>C287+I287-L287-O287-U287-X287-R287</f>
        <v>0</v>
      </c>
      <c r="AB287" s="7">
        <v>45446</v>
      </c>
    </row>
    <row r="288" spans="1:28" ht="15.75" hidden="1" x14ac:dyDescent="0.25">
      <c r="A288" s="29">
        <v>45446</v>
      </c>
      <c r="B288" s="25" t="s">
        <v>382</v>
      </c>
      <c r="C288" s="25"/>
      <c r="D288" s="25" t="s">
        <v>46</v>
      </c>
      <c r="E288" s="25" t="s">
        <v>1377</v>
      </c>
      <c r="F288" s="25">
        <v>700</v>
      </c>
      <c r="G288" s="25" t="s">
        <v>34</v>
      </c>
      <c r="H288" s="25">
        <v>3200</v>
      </c>
      <c r="I288" s="11">
        <f t="shared" si="65"/>
        <v>2240000</v>
      </c>
      <c r="J288" s="31" t="s">
        <v>312</v>
      </c>
      <c r="K288" s="11" t="s">
        <v>1522</v>
      </c>
      <c r="L288" s="4">
        <f t="shared" si="66"/>
        <v>0</v>
      </c>
      <c r="M288" s="4"/>
      <c r="N288" s="4"/>
      <c r="O288" s="4">
        <f t="shared" si="67"/>
        <v>2240000</v>
      </c>
      <c r="P288" s="4">
        <v>2240000</v>
      </c>
      <c r="Q288" s="4"/>
      <c r="R288" s="4">
        <f t="shared" si="68"/>
        <v>0</v>
      </c>
      <c r="S288" s="4"/>
      <c r="T288" s="4"/>
      <c r="U288" s="4">
        <f t="shared" si="69"/>
        <v>0</v>
      </c>
      <c r="V288" s="4"/>
      <c r="W288" s="4"/>
      <c r="X288" s="4">
        <f t="shared" si="70"/>
        <v>0</v>
      </c>
      <c r="Y288" s="4"/>
      <c r="Z288" s="4"/>
      <c r="AA288" s="4">
        <f>C288+I288-L288-O288-U288-X288-R288</f>
        <v>0</v>
      </c>
      <c r="AB288" s="7">
        <v>45446</v>
      </c>
    </row>
    <row r="289" spans="1:28" ht="15.75" hidden="1" x14ac:dyDescent="0.25">
      <c r="A289" s="29">
        <v>45446</v>
      </c>
      <c r="B289" s="25" t="s">
        <v>382</v>
      </c>
      <c r="C289" s="25"/>
      <c r="D289" s="25" t="s">
        <v>46</v>
      </c>
      <c r="E289" s="25" t="s">
        <v>298</v>
      </c>
      <c r="F289" s="25">
        <v>5200</v>
      </c>
      <c r="G289" s="25" t="s">
        <v>34</v>
      </c>
      <c r="H289" s="25">
        <v>3600</v>
      </c>
      <c r="I289" s="11">
        <f t="shared" si="65"/>
        <v>18720000</v>
      </c>
      <c r="J289" s="31" t="s">
        <v>312</v>
      </c>
      <c r="K289" s="11" t="s">
        <v>1522</v>
      </c>
      <c r="L289" s="4">
        <f t="shared" si="66"/>
        <v>0</v>
      </c>
      <c r="M289" s="4"/>
      <c r="N289" s="4"/>
      <c r="O289" s="4">
        <f t="shared" si="67"/>
        <v>18720000</v>
      </c>
      <c r="P289" s="4">
        <v>18720000</v>
      </c>
      <c r="Q289" s="4"/>
      <c r="R289" s="4">
        <f t="shared" si="68"/>
        <v>0</v>
      </c>
      <c r="S289" s="4"/>
      <c r="T289" s="4"/>
      <c r="U289" s="4">
        <f t="shared" si="69"/>
        <v>0</v>
      </c>
      <c r="V289" s="4"/>
      <c r="W289" s="4"/>
      <c r="X289" s="4">
        <f t="shared" si="70"/>
        <v>0</v>
      </c>
      <c r="Y289" s="4"/>
      <c r="Z289" s="4"/>
      <c r="AA289" s="4">
        <f>C289+I289-L289-O289-U289-X289-R289</f>
        <v>0</v>
      </c>
      <c r="AB289" s="7">
        <v>45446</v>
      </c>
    </row>
    <row r="290" spans="1:28" ht="15.75" hidden="1" x14ac:dyDescent="0.25">
      <c r="A290" s="29">
        <v>45446</v>
      </c>
      <c r="B290" s="25" t="s">
        <v>382</v>
      </c>
      <c r="C290" s="25"/>
      <c r="D290" s="25" t="s">
        <v>46</v>
      </c>
      <c r="E290" s="25" t="s">
        <v>60</v>
      </c>
      <c r="F290" s="25">
        <v>250</v>
      </c>
      <c r="G290" s="25" t="s">
        <v>34</v>
      </c>
      <c r="H290" s="25">
        <v>1420</v>
      </c>
      <c r="I290" s="11">
        <f t="shared" si="65"/>
        <v>355000</v>
      </c>
      <c r="J290" s="31" t="s">
        <v>312</v>
      </c>
      <c r="K290" s="11" t="s">
        <v>1522</v>
      </c>
      <c r="L290" s="4">
        <f t="shared" si="66"/>
        <v>0</v>
      </c>
      <c r="M290" s="4"/>
      <c r="N290" s="4"/>
      <c r="O290" s="4">
        <f t="shared" si="67"/>
        <v>355000</v>
      </c>
      <c r="P290" s="4">
        <v>355000</v>
      </c>
      <c r="Q290" s="4"/>
      <c r="R290" s="4">
        <f t="shared" si="68"/>
        <v>0</v>
      </c>
      <c r="S290" s="4"/>
      <c r="T290" s="4"/>
      <c r="U290" s="4">
        <f t="shared" si="69"/>
        <v>0</v>
      </c>
      <c r="V290" s="4"/>
      <c r="W290" s="4"/>
      <c r="X290" s="4">
        <f t="shared" si="70"/>
        <v>0</v>
      </c>
      <c r="Y290" s="4"/>
      <c r="Z290" s="4"/>
      <c r="AA290" s="4">
        <f>C290+I290-L290-O290-U290-X290-R290</f>
        <v>0</v>
      </c>
      <c r="AB290" s="7">
        <v>45446</v>
      </c>
    </row>
    <row r="291" spans="1:28" ht="15.75" hidden="1" x14ac:dyDescent="0.25">
      <c r="A291" s="29">
        <v>45446</v>
      </c>
      <c r="B291" s="25" t="s">
        <v>382</v>
      </c>
      <c r="C291" s="25"/>
      <c r="D291" s="25" t="s">
        <v>46</v>
      </c>
      <c r="E291" s="25" t="s">
        <v>129</v>
      </c>
      <c r="F291" s="25">
        <v>12</v>
      </c>
      <c r="G291" s="25" t="s">
        <v>77</v>
      </c>
      <c r="H291" s="25">
        <v>65000</v>
      </c>
      <c r="I291" s="11">
        <f t="shared" si="65"/>
        <v>780000</v>
      </c>
      <c r="J291" s="31" t="s">
        <v>312</v>
      </c>
      <c r="K291" s="11" t="s">
        <v>1522</v>
      </c>
      <c r="L291" s="4">
        <f t="shared" si="66"/>
        <v>0</v>
      </c>
      <c r="M291" s="4"/>
      <c r="N291" s="4"/>
      <c r="O291" s="4">
        <f t="shared" si="67"/>
        <v>780000</v>
      </c>
      <c r="P291" s="4">
        <v>780000</v>
      </c>
      <c r="Q291" s="4"/>
      <c r="R291" s="4">
        <f t="shared" si="68"/>
        <v>0</v>
      </c>
      <c r="S291" s="4"/>
      <c r="T291" s="4"/>
      <c r="U291" s="4">
        <f t="shared" si="69"/>
        <v>0</v>
      </c>
      <c r="V291" s="4"/>
      <c r="W291" s="4"/>
      <c r="X291" s="4">
        <f t="shared" si="70"/>
        <v>0</v>
      </c>
      <c r="Y291" s="4"/>
      <c r="Z291" s="4"/>
      <c r="AA291" s="4">
        <f>C291+I291-L291-O291-U291-X291-R291</f>
        <v>0</v>
      </c>
      <c r="AB291" s="7">
        <v>45446</v>
      </c>
    </row>
    <row r="292" spans="1:28" ht="15.75" hidden="1" x14ac:dyDescent="0.25">
      <c r="A292" s="29">
        <v>45446</v>
      </c>
      <c r="B292" s="25" t="s">
        <v>516</v>
      </c>
      <c r="C292" s="25"/>
      <c r="D292" s="25" t="s">
        <v>46</v>
      </c>
      <c r="E292" s="25" t="s">
        <v>127</v>
      </c>
      <c r="F292" s="25">
        <v>1</v>
      </c>
      <c r="G292" s="25" t="s">
        <v>39</v>
      </c>
      <c r="H292" s="25">
        <v>70000</v>
      </c>
      <c r="I292" s="11">
        <f t="shared" si="65"/>
        <v>70000</v>
      </c>
      <c r="J292" s="31" t="s">
        <v>324</v>
      </c>
      <c r="K292" s="11"/>
      <c r="L292" s="4">
        <f t="shared" si="66"/>
        <v>0</v>
      </c>
      <c r="M292" s="4"/>
      <c r="N292" s="4"/>
      <c r="O292" s="4">
        <f t="shared" si="67"/>
        <v>0</v>
      </c>
      <c r="P292" s="4"/>
      <c r="Q292" s="4"/>
      <c r="R292" s="4">
        <f t="shared" si="68"/>
        <v>0</v>
      </c>
      <c r="S292" s="4"/>
      <c r="T292" s="4"/>
      <c r="U292" s="4">
        <f t="shared" si="69"/>
        <v>70000</v>
      </c>
      <c r="V292" s="4">
        <v>70000</v>
      </c>
      <c r="W292" s="4"/>
      <c r="X292" s="4">
        <f t="shared" si="70"/>
        <v>0</v>
      </c>
      <c r="Y292" s="4"/>
      <c r="Z292" s="4"/>
      <c r="AA292" s="4">
        <f>C292+I292-L292-O292-U292-X292-R292</f>
        <v>0</v>
      </c>
      <c r="AB292" s="7">
        <v>45446</v>
      </c>
    </row>
    <row r="293" spans="1:28" ht="15.75" hidden="1" x14ac:dyDescent="0.25">
      <c r="A293" s="24">
        <v>45446</v>
      </c>
      <c r="B293" s="25" t="s">
        <v>211</v>
      </c>
      <c r="C293" s="25"/>
      <c r="D293" s="25" t="s">
        <v>52</v>
      </c>
      <c r="E293" s="25" t="s">
        <v>406</v>
      </c>
      <c r="F293" s="25">
        <v>800</v>
      </c>
      <c r="G293" s="25" t="s">
        <v>34</v>
      </c>
      <c r="H293" s="25">
        <v>1150</v>
      </c>
      <c r="I293" s="11">
        <f t="shared" si="65"/>
        <v>920000</v>
      </c>
      <c r="J293" s="31" t="s">
        <v>312</v>
      </c>
      <c r="K293" s="11"/>
      <c r="L293" s="4">
        <f t="shared" si="66"/>
        <v>0</v>
      </c>
      <c r="M293" s="4"/>
      <c r="N293" s="4"/>
      <c r="O293" s="4">
        <f t="shared" si="67"/>
        <v>920000</v>
      </c>
      <c r="P293" s="4">
        <v>920000</v>
      </c>
      <c r="Q293" s="4"/>
      <c r="R293" s="4">
        <f t="shared" si="68"/>
        <v>0</v>
      </c>
      <c r="S293" s="4"/>
      <c r="T293" s="4"/>
      <c r="U293" s="4">
        <f t="shared" si="69"/>
        <v>0</v>
      </c>
      <c r="V293" s="4"/>
      <c r="W293" s="4"/>
      <c r="X293" s="4">
        <f t="shared" si="70"/>
        <v>0</v>
      </c>
      <c r="Y293" s="4"/>
      <c r="Z293" s="4"/>
      <c r="AA293" s="4">
        <f>C293+I293-L293-O293-U293-X293-R293</f>
        <v>0</v>
      </c>
      <c r="AB293" s="7">
        <v>45448</v>
      </c>
    </row>
    <row r="294" spans="1:28" ht="15.75" hidden="1" x14ac:dyDescent="0.25">
      <c r="A294" s="29">
        <v>45446</v>
      </c>
      <c r="B294" s="72" t="s">
        <v>211</v>
      </c>
      <c r="C294" s="25"/>
      <c r="D294" s="25" t="s">
        <v>52</v>
      </c>
      <c r="E294" s="25" t="s">
        <v>95</v>
      </c>
      <c r="F294" s="25">
        <v>500</v>
      </c>
      <c r="G294" s="25" t="s">
        <v>34</v>
      </c>
      <c r="H294" s="25">
        <v>1385</v>
      </c>
      <c r="I294" s="11">
        <f t="shared" si="65"/>
        <v>692500</v>
      </c>
      <c r="J294" s="31" t="s">
        <v>312</v>
      </c>
      <c r="K294" s="11"/>
      <c r="L294" s="4">
        <f t="shared" si="66"/>
        <v>0</v>
      </c>
      <c r="M294" s="4"/>
      <c r="N294" s="4"/>
      <c r="O294" s="4">
        <f t="shared" si="67"/>
        <v>0</v>
      </c>
      <c r="P294" s="4"/>
      <c r="Q294" s="4"/>
      <c r="R294" s="4">
        <f t="shared" si="68"/>
        <v>692500</v>
      </c>
      <c r="S294" s="4">
        <v>692500</v>
      </c>
      <c r="T294" s="4"/>
      <c r="U294" s="4">
        <f t="shared" si="69"/>
        <v>0</v>
      </c>
      <c r="V294" s="4"/>
      <c r="W294" s="4"/>
      <c r="X294" s="4">
        <f t="shared" si="70"/>
        <v>0</v>
      </c>
      <c r="Y294" s="4"/>
      <c r="Z294" s="4"/>
      <c r="AA294" s="4">
        <f>C294+I294-L294-O294-U294-X294-R294</f>
        <v>0</v>
      </c>
      <c r="AB294" s="7">
        <v>45451</v>
      </c>
    </row>
    <row r="295" spans="1:28" ht="15.75" hidden="1" x14ac:dyDescent="0.25">
      <c r="A295" s="24">
        <v>45446</v>
      </c>
      <c r="B295" s="72" t="s">
        <v>211</v>
      </c>
      <c r="C295" s="25"/>
      <c r="D295" s="25" t="s">
        <v>52</v>
      </c>
      <c r="E295" s="25" t="s">
        <v>109</v>
      </c>
      <c r="F295" s="25">
        <v>250</v>
      </c>
      <c r="G295" s="25" t="s">
        <v>34</v>
      </c>
      <c r="H295" s="25">
        <v>1190</v>
      </c>
      <c r="I295" s="11">
        <f t="shared" si="65"/>
        <v>297500</v>
      </c>
      <c r="J295" s="31" t="s">
        <v>312</v>
      </c>
      <c r="K295" s="11"/>
      <c r="L295" s="4">
        <f t="shared" si="66"/>
        <v>0</v>
      </c>
      <c r="M295" s="4"/>
      <c r="N295" s="4"/>
      <c r="O295" s="4">
        <f t="shared" si="67"/>
        <v>0</v>
      </c>
      <c r="P295" s="4"/>
      <c r="Q295" s="4"/>
      <c r="R295" s="4">
        <f t="shared" si="68"/>
        <v>297500</v>
      </c>
      <c r="S295" s="4">
        <v>297500</v>
      </c>
      <c r="T295" s="4"/>
      <c r="U295" s="4">
        <f t="shared" si="69"/>
        <v>0</v>
      </c>
      <c r="V295" s="4"/>
      <c r="W295" s="4"/>
      <c r="X295" s="4">
        <f t="shared" si="70"/>
        <v>0</v>
      </c>
      <c r="Y295" s="4"/>
      <c r="Z295" s="4"/>
      <c r="AA295" s="4">
        <f>C295+I295-L295-O295-U295-X295-R295</f>
        <v>0</v>
      </c>
      <c r="AB295" s="7">
        <v>45451</v>
      </c>
    </row>
    <row r="296" spans="1:28" ht="15.75" hidden="1" x14ac:dyDescent="0.25">
      <c r="A296" s="29">
        <v>45447</v>
      </c>
      <c r="B296" s="27" t="s">
        <v>256</v>
      </c>
      <c r="C296" s="27"/>
      <c r="D296" s="27" t="s">
        <v>52</v>
      </c>
      <c r="E296" s="27" t="s">
        <v>95</v>
      </c>
      <c r="F296" s="27">
        <v>250</v>
      </c>
      <c r="G296" s="27" t="s">
        <v>34</v>
      </c>
      <c r="H296" s="27">
        <v>1335</v>
      </c>
      <c r="I296" s="11">
        <f t="shared" ref="I296:I321" si="71">F296*H296</f>
        <v>333750</v>
      </c>
      <c r="J296" s="32" t="s">
        <v>312</v>
      </c>
      <c r="K296" s="11" t="s">
        <v>1530</v>
      </c>
      <c r="L296" s="4">
        <f t="shared" ref="L296:L321" si="72">M296+N296</f>
        <v>0</v>
      </c>
      <c r="M296" s="4"/>
      <c r="N296" s="4"/>
      <c r="O296" s="4">
        <f t="shared" ref="O296:O321" si="73">P296+Q296</f>
        <v>333750</v>
      </c>
      <c r="P296" s="4">
        <v>333750</v>
      </c>
      <c r="Q296" s="4"/>
      <c r="R296" s="4">
        <f t="shared" ref="R296:R321" si="74">S296+T296</f>
        <v>0</v>
      </c>
      <c r="S296" s="4"/>
      <c r="T296" s="4"/>
      <c r="U296" s="4">
        <f t="shared" ref="U296:U321" si="75">V296+W296</f>
        <v>0</v>
      </c>
      <c r="V296" s="4"/>
      <c r="W296" s="4"/>
      <c r="X296" s="4">
        <f t="shared" ref="X296:X321" si="76">Y296+Z296</f>
        <v>0</v>
      </c>
      <c r="Y296" s="4"/>
      <c r="Z296" s="4"/>
      <c r="AA296" s="4">
        <f>C296+I296-L296-O296-U296-X296-R296</f>
        <v>0</v>
      </c>
      <c r="AB296" s="7">
        <v>45448</v>
      </c>
    </row>
    <row r="297" spans="1:28" ht="15.75" hidden="1" x14ac:dyDescent="0.25">
      <c r="A297" s="29">
        <v>45447</v>
      </c>
      <c r="B297" s="25" t="s">
        <v>497</v>
      </c>
      <c r="C297" s="25"/>
      <c r="D297" s="25" t="s">
        <v>46</v>
      </c>
      <c r="E297" s="25" t="s">
        <v>180</v>
      </c>
      <c r="F297" s="25">
        <v>6</v>
      </c>
      <c r="G297" s="25" t="s">
        <v>48</v>
      </c>
      <c r="H297" s="25">
        <v>230000</v>
      </c>
      <c r="I297" s="11">
        <f t="shared" si="71"/>
        <v>1380000</v>
      </c>
      <c r="J297" s="31" t="s">
        <v>312</v>
      </c>
      <c r="K297" s="11" t="s">
        <v>1521</v>
      </c>
      <c r="L297" s="4">
        <f t="shared" si="72"/>
        <v>0</v>
      </c>
      <c r="M297" s="4"/>
      <c r="N297" s="4"/>
      <c r="O297" s="4">
        <f t="shared" si="73"/>
        <v>1380000</v>
      </c>
      <c r="P297" s="4">
        <v>1380000</v>
      </c>
      <c r="Q297" s="4"/>
      <c r="R297" s="4">
        <f t="shared" si="74"/>
        <v>0</v>
      </c>
      <c r="S297" s="4"/>
      <c r="T297" s="4"/>
      <c r="U297" s="4">
        <f t="shared" si="75"/>
        <v>0</v>
      </c>
      <c r="V297" s="4"/>
      <c r="W297" s="4"/>
      <c r="X297" s="4">
        <f t="shared" si="76"/>
        <v>0</v>
      </c>
      <c r="Y297" s="4"/>
      <c r="Z297" s="4"/>
      <c r="AA297" s="4">
        <f>C297+I297-L297-O297-U297-X297-R297</f>
        <v>0</v>
      </c>
      <c r="AB297" s="7">
        <v>45446</v>
      </c>
    </row>
    <row r="298" spans="1:28" ht="15.75" hidden="1" x14ac:dyDescent="0.25">
      <c r="A298" s="29">
        <v>45447</v>
      </c>
      <c r="B298" s="25" t="s">
        <v>497</v>
      </c>
      <c r="C298" s="25"/>
      <c r="D298" s="25" t="s">
        <v>46</v>
      </c>
      <c r="E298" s="25" t="s">
        <v>384</v>
      </c>
      <c r="F298" s="25">
        <v>1</v>
      </c>
      <c r="G298" s="25" t="s">
        <v>48</v>
      </c>
      <c r="H298" s="25">
        <v>250000</v>
      </c>
      <c r="I298" s="11">
        <f t="shared" si="71"/>
        <v>250000</v>
      </c>
      <c r="J298" s="31" t="s">
        <v>312</v>
      </c>
      <c r="K298" s="11" t="s">
        <v>1521</v>
      </c>
      <c r="L298" s="4">
        <f t="shared" si="72"/>
        <v>0</v>
      </c>
      <c r="M298" s="4"/>
      <c r="N298" s="4"/>
      <c r="O298" s="4">
        <f t="shared" si="73"/>
        <v>250000</v>
      </c>
      <c r="P298" s="4">
        <v>250000</v>
      </c>
      <c r="Q298" s="4"/>
      <c r="R298" s="4">
        <f t="shared" si="74"/>
        <v>0</v>
      </c>
      <c r="S298" s="4"/>
      <c r="T298" s="4"/>
      <c r="U298" s="4">
        <f t="shared" si="75"/>
        <v>0</v>
      </c>
      <c r="V298" s="4"/>
      <c r="W298" s="4"/>
      <c r="X298" s="4">
        <f t="shared" si="76"/>
        <v>0</v>
      </c>
      <c r="Y298" s="4"/>
      <c r="Z298" s="4"/>
      <c r="AA298" s="4">
        <f>C298+I298-L298-O298-U298-X298-R298</f>
        <v>0</v>
      </c>
      <c r="AB298" s="7">
        <v>45446</v>
      </c>
    </row>
    <row r="299" spans="1:28" ht="15.75" hidden="1" x14ac:dyDescent="0.25">
      <c r="A299" s="29">
        <v>45447</v>
      </c>
      <c r="B299" s="25" t="s">
        <v>497</v>
      </c>
      <c r="C299" s="25"/>
      <c r="D299" s="25" t="s">
        <v>46</v>
      </c>
      <c r="E299" s="25" t="s">
        <v>477</v>
      </c>
      <c r="F299" s="25">
        <v>4</v>
      </c>
      <c r="G299" s="25" t="s">
        <v>48</v>
      </c>
      <c r="H299" s="25">
        <v>230000</v>
      </c>
      <c r="I299" s="11">
        <f t="shared" si="71"/>
        <v>920000</v>
      </c>
      <c r="J299" s="31" t="s">
        <v>312</v>
      </c>
      <c r="K299" s="11" t="s">
        <v>1521</v>
      </c>
      <c r="L299" s="4">
        <f t="shared" si="72"/>
        <v>0</v>
      </c>
      <c r="M299" s="4"/>
      <c r="N299" s="4"/>
      <c r="O299" s="4">
        <f t="shared" si="73"/>
        <v>920000</v>
      </c>
      <c r="P299" s="4">
        <v>920000</v>
      </c>
      <c r="Q299" s="4"/>
      <c r="R299" s="4">
        <f t="shared" si="74"/>
        <v>0</v>
      </c>
      <c r="S299" s="4"/>
      <c r="T299" s="4"/>
      <c r="U299" s="4">
        <f t="shared" si="75"/>
        <v>0</v>
      </c>
      <c r="V299" s="4"/>
      <c r="W299" s="4"/>
      <c r="X299" s="4">
        <f t="shared" si="76"/>
        <v>0</v>
      </c>
      <c r="Y299" s="4"/>
      <c r="Z299" s="4"/>
      <c r="AA299" s="4">
        <f>C299+I299-L299-O299-U299-X299-R299</f>
        <v>0</v>
      </c>
      <c r="AB299" s="7">
        <v>45446</v>
      </c>
    </row>
    <row r="300" spans="1:28" ht="15.75" hidden="1" x14ac:dyDescent="0.25">
      <c r="A300" s="29">
        <v>45447</v>
      </c>
      <c r="B300" s="25" t="s">
        <v>346</v>
      </c>
      <c r="C300" s="25"/>
      <c r="D300" s="25" t="s">
        <v>46</v>
      </c>
      <c r="E300" s="25" t="s">
        <v>58</v>
      </c>
      <c r="F300" s="25">
        <v>1000</v>
      </c>
      <c r="G300" s="25" t="s">
        <v>34</v>
      </c>
      <c r="H300" s="25">
        <v>2000</v>
      </c>
      <c r="I300" s="11">
        <f t="shared" si="71"/>
        <v>2000000</v>
      </c>
      <c r="J300" s="31" t="s">
        <v>312</v>
      </c>
      <c r="K300" s="11" t="s">
        <v>1520</v>
      </c>
      <c r="L300" s="4">
        <f t="shared" si="72"/>
        <v>0</v>
      </c>
      <c r="M300" s="4"/>
      <c r="N300" s="4"/>
      <c r="O300" s="4">
        <f t="shared" si="73"/>
        <v>2000000</v>
      </c>
      <c r="P300" s="4">
        <v>2000000</v>
      </c>
      <c r="Q300" s="4"/>
      <c r="R300" s="4">
        <f t="shared" si="74"/>
        <v>0</v>
      </c>
      <c r="S300" s="4"/>
      <c r="T300" s="4"/>
      <c r="U300" s="4">
        <f t="shared" si="75"/>
        <v>0</v>
      </c>
      <c r="V300" s="4"/>
      <c r="W300" s="4"/>
      <c r="X300" s="4">
        <f t="shared" si="76"/>
        <v>0</v>
      </c>
      <c r="Y300" s="4"/>
      <c r="Z300" s="4"/>
      <c r="AA300" s="4">
        <f>C300+I300-L300-O300-U300-X300-R300</f>
        <v>0</v>
      </c>
      <c r="AB300" s="7">
        <v>45446</v>
      </c>
    </row>
    <row r="301" spans="1:28" ht="15.75" hidden="1" x14ac:dyDescent="0.25">
      <c r="A301" s="29">
        <v>45447</v>
      </c>
      <c r="B301" s="25" t="s">
        <v>134</v>
      </c>
      <c r="C301" s="25"/>
      <c r="D301" s="25" t="s">
        <v>46</v>
      </c>
      <c r="E301" s="25" t="s">
        <v>50</v>
      </c>
      <c r="F301" s="25">
        <v>500</v>
      </c>
      <c r="G301" s="25" t="s">
        <v>34</v>
      </c>
      <c r="H301" s="25">
        <v>3885</v>
      </c>
      <c r="I301" s="11">
        <f t="shared" si="71"/>
        <v>1942500</v>
      </c>
      <c r="J301" s="26" t="s">
        <v>28</v>
      </c>
      <c r="K301" s="11"/>
      <c r="L301" s="4">
        <f t="shared" si="72"/>
        <v>0</v>
      </c>
      <c r="M301" s="4"/>
      <c r="N301" s="4"/>
      <c r="O301" s="4">
        <f t="shared" si="73"/>
        <v>0</v>
      </c>
      <c r="P301" s="4"/>
      <c r="Q301" s="4"/>
      <c r="R301" s="4">
        <f t="shared" si="74"/>
        <v>0</v>
      </c>
      <c r="S301" s="4"/>
      <c r="T301" s="4"/>
      <c r="U301" s="4">
        <f t="shared" si="75"/>
        <v>0</v>
      </c>
      <c r="V301" s="4"/>
      <c r="W301" s="4"/>
      <c r="X301" s="4">
        <f t="shared" si="76"/>
        <v>0</v>
      </c>
      <c r="Y301" s="4"/>
      <c r="Z301" s="4"/>
      <c r="AA301" s="4">
        <f>C301+I301-L301-O301-U301-X301-R301</f>
        <v>1942500</v>
      </c>
      <c r="AB301" s="7"/>
    </row>
    <row r="302" spans="1:28" ht="15.75" hidden="1" x14ac:dyDescent="0.25">
      <c r="A302" s="29">
        <v>45447</v>
      </c>
      <c r="B302" s="25" t="s">
        <v>134</v>
      </c>
      <c r="C302" s="25"/>
      <c r="D302" s="25" t="s">
        <v>46</v>
      </c>
      <c r="E302" s="25" t="s">
        <v>42</v>
      </c>
      <c r="F302" s="25">
        <v>500</v>
      </c>
      <c r="G302" s="25" t="s">
        <v>34</v>
      </c>
      <c r="H302" s="25">
        <v>4500</v>
      </c>
      <c r="I302" s="11">
        <f t="shared" si="71"/>
        <v>2250000</v>
      </c>
      <c r="J302" s="26" t="s">
        <v>28</v>
      </c>
      <c r="K302" s="11"/>
      <c r="L302" s="4">
        <f t="shared" si="72"/>
        <v>0</v>
      </c>
      <c r="M302" s="4"/>
      <c r="N302" s="4"/>
      <c r="O302" s="4">
        <f t="shared" si="73"/>
        <v>0</v>
      </c>
      <c r="P302" s="4"/>
      <c r="Q302" s="4"/>
      <c r="R302" s="4">
        <f t="shared" si="74"/>
        <v>0</v>
      </c>
      <c r="S302" s="4"/>
      <c r="T302" s="4"/>
      <c r="U302" s="4">
        <f t="shared" si="75"/>
        <v>0</v>
      </c>
      <c r="V302" s="4"/>
      <c r="W302" s="4"/>
      <c r="X302" s="4">
        <f t="shared" si="76"/>
        <v>0</v>
      </c>
      <c r="Y302" s="4"/>
      <c r="Z302" s="4"/>
      <c r="AA302" s="4">
        <f>C302+I302-L302-O302-U302-X302-R302</f>
        <v>2250000</v>
      </c>
      <c r="AB302" s="7"/>
    </row>
    <row r="303" spans="1:28" ht="15.75" hidden="1" x14ac:dyDescent="0.25">
      <c r="A303" s="29">
        <v>45447</v>
      </c>
      <c r="B303" s="72" t="s">
        <v>789</v>
      </c>
      <c r="C303" s="25"/>
      <c r="D303" s="25" t="s">
        <v>46</v>
      </c>
      <c r="E303" s="25" t="s">
        <v>172</v>
      </c>
      <c r="F303" s="25">
        <v>2</v>
      </c>
      <c r="G303" s="25" t="s">
        <v>27</v>
      </c>
      <c r="H303" s="25">
        <v>25000</v>
      </c>
      <c r="I303" s="11">
        <f t="shared" si="71"/>
        <v>50000</v>
      </c>
      <c r="J303" s="31" t="s">
        <v>312</v>
      </c>
      <c r="K303" s="11"/>
      <c r="L303" s="4">
        <f t="shared" si="72"/>
        <v>0</v>
      </c>
      <c r="M303" s="4"/>
      <c r="N303" s="4"/>
      <c r="O303" s="4">
        <f t="shared" si="73"/>
        <v>0</v>
      </c>
      <c r="P303" s="4"/>
      <c r="Q303" s="4"/>
      <c r="R303" s="4">
        <f t="shared" si="74"/>
        <v>50000</v>
      </c>
      <c r="S303" s="4">
        <v>50000</v>
      </c>
      <c r="T303" s="4"/>
      <c r="U303" s="4">
        <f t="shared" si="75"/>
        <v>0</v>
      </c>
      <c r="V303" s="4"/>
      <c r="W303" s="4"/>
      <c r="X303" s="4">
        <f t="shared" si="76"/>
        <v>0</v>
      </c>
      <c r="Y303" s="4"/>
      <c r="Z303" s="4"/>
      <c r="AA303" s="4">
        <f>C303+I303-L303-O303-U303-X303-R303</f>
        <v>0</v>
      </c>
      <c r="AB303" s="7">
        <v>45447</v>
      </c>
    </row>
    <row r="304" spans="1:28" ht="15.75" hidden="1" x14ac:dyDescent="0.25">
      <c r="A304" s="29">
        <v>45447</v>
      </c>
      <c r="B304" s="72" t="s">
        <v>789</v>
      </c>
      <c r="C304" s="25"/>
      <c r="D304" s="25" t="s">
        <v>46</v>
      </c>
      <c r="E304" s="25" t="s">
        <v>284</v>
      </c>
      <c r="F304" s="25">
        <v>4</v>
      </c>
      <c r="G304" s="25" t="s">
        <v>34</v>
      </c>
      <c r="H304" s="25">
        <v>75000</v>
      </c>
      <c r="I304" s="11">
        <f t="shared" si="71"/>
        <v>300000</v>
      </c>
      <c r="J304" s="31" t="s">
        <v>312</v>
      </c>
      <c r="K304" s="11"/>
      <c r="L304" s="4">
        <f t="shared" si="72"/>
        <v>0</v>
      </c>
      <c r="M304" s="4"/>
      <c r="N304" s="4"/>
      <c r="O304" s="4">
        <f t="shared" si="73"/>
        <v>0</v>
      </c>
      <c r="P304" s="4"/>
      <c r="Q304" s="4"/>
      <c r="R304" s="4">
        <f t="shared" si="74"/>
        <v>300000</v>
      </c>
      <c r="S304" s="4">
        <v>300000</v>
      </c>
      <c r="T304" s="4"/>
      <c r="U304" s="4">
        <f t="shared" si="75"/>
        <v>0</v>
      </c>
      <c r="V304" s="4"/>
      <c r="W304" s="4"/>
      <c r="X304" s="4">
        <f t="shared" si="76"/>
        <v>0</v>
      </c>
      <c r="Y304" s="4"/>
      <c r="Z304" s="4"/>
      <c r="AA304" s="4">
        <f>C304+I304-L304-O304-U304-X304-R304</f>
        <v>0</v>
      </c>
      <c r="AB304" s="7">
        <v>45447</v>
      </c>
    </row>
    <row r="305" spans="1:28" ht="15.75" hidden="1" x14ac:dyDescent="0.25">
      <c r="A305" s="29">
        <v>45447</v>
      </c>
      <c r="B305" s="72" t="s">
        <v>789</v>
      </c>
      <c r="C305" s="25"/>
      <c r="D305" s="25" t="s">
        <v>46</v>
      </c>
      <c r="E305" s="25" t="s">
        <v>227</v>
      </c>
      <c r="F305" s="25">
        <v>4</v>
      </c>
      <c r="G305" s="25" t="s">
        <v>34</v>
      </c>
      <c r="H305" s="25">
        <v>95000</v>
      </c>
      <c r="I305" s="11">
        <f t="shared" si="71"/>
        <v>380000</v>
      </c>
      <c r="J305" s="31" t="s">
        <v>312</v>
      </c>
      <c r="K305" s="11"/>
      <c r="L305" s="4">
        <f t="shared" si="72"/>
        <v>0</v>
      </c>
      <c r="M305" s="4"/>
      <c r="N305" s="4"/>
      <c r="O305" s="4">
        <f t="shared" si="73"/>
        <v>0</v>
      </c>
      <c r="P305" s="4"/>
      <c r="Q305" s="4"/>
      <c r="R305" s="4">
        <f t="shared" si="74"/>
        <v>380000</v>
      </c>
      <c r="S305" s="4">
        <v>380000</v>
      </c>
      <c r="T305" s="4"/>
      <c r="U305" s="4">
        <f t="shared" si="75"/>
        <v>0</v>
      </c>
      <c r="V305" s="4"/>
      <c r="W305" s="4"/>
      <c r="X305" s="4">
        <f t="shared" si="76"/>
        <v>0</v>
      </c>
      <c r="Y305" s="4"/>
      <c r="Z305" s="4"/>
      <c r="AA305" s="4">
        <f>C305+I305-L305-O305-U305-X305-R305</f>
        <v>0</v>
      </c>
      <c r="AB305" s="7">
        <v>45447</v>
      </c>
    </row>
    <row r="306" spans="1:28" ht="15.75" hidden="1" x14ac:dyDescent="0.25">
      <c r="A306" s="29">
        <v>45447</v>
      </c>
      <c r="B306" s="72" t="s">
        <v>789</v>
      </c>
      <c r="C306" s="25"/>
      <c r="D306" s="25" t="s">
        <v>46</v>
      </c>
      <c r="E306" s="25" t="s">
        <v>129</v>
      </c>
      <c r="F306" s="25">
        <v>8</v>
      </c>
      <c r="G306" s="25" t="s">
        <v>77</v>
      </c>
      <c r="H306" s="25">
        <v>65000</v>
      </c>
      <c r="I306" s="11">
        <f t="shared" si="71"/>
        <v>520000</v>
      </c>
      <c r="J306" s="31" t="s">
        <v>312</v>
      </c>
      <c r="K306" s="11"/>
      <c r="L306" s="4">
        <f t="shared" si="72"/>
        <v>0</v>
      </c>
      <c r="M306" s="4"/>
      <c r="N306" s="4"/>
      <c r="O306" s="4">
        <f t="shared" si="73"/>
        <v>0</v>
      </c>
      <c r="P306" s="4"/>
      <c r="Q306" s="4"/>
      <c r="R306" s="4">
        <f t="shared" si="74"/>
        <v>520000</v>
      </c>
      <c r="S306" s="4">
        <v>520000</v>
      </c>
      <c r="T306" s="4"/>
      <c r="U306" s="4">
        <f t="shared" si="75"/>
        <v>0</v>
      </c>
      <c r="V306" s="4"/>
      <c r="W306" s="4"/>
      <c r="X306" s="4">
        <f t="shared" si="76"/>
        <v>0</v>
      </c>
      <c r="Y306" s="4"/>
      <c r="Z306" s="4"/>
      <c r="AA306" s="4">
        <f>C306+I306-L306-O306-U306-X306-R306</f>
        <v>0</v>
      </c>
      <c r="AB306" s="7">
        <v>45447</v>
      </c>
    </row>
    <row r="307" spans="1:28" ht="15.75" hidden="1" x14ac:dyDescent="0.25">
      <c r="A307" s="29">
        <v>45447</v>
      </c>
      <c r="B307" s="25" t="s">
        <v>111</v>
      </c>
      <c r="C307" s="25"/>
      <c r="D307" s="25" t="s">
        <v>46</v>
      </c>
      <c r="E307" s="25" t="s">
        <v>47</v>
      </c>
      <c r="F307" s="33">
        <v>3</v>
      </c>
      <c r="G307" s="25" t="s">
        <v>48</v>
      </c>
      <c r="H307" s="25">
        <v>160000</v>
      </c>
      <c r="I307" s="11">
        <f t="shared" si="71"/>
        <v>480000</v>
      </c>
      <c r="J307" s="31" t="s">
        <v>324</v>
      </c>
      <c r="K307" s="11"/>
      <c r="L307" s="4">
        <f t="shared" si="72"/>
        <v>480000</v>
      </c>
      <c r="M307" s="4">
        <v>480000</v>
      </c>
      <c r="N307" s="4"/>
      <c r="O307" s="4">
        <f t="shared" si="73"/>
        <v>0</v>
      </c>
      <c r="P307" s="4"/>
      <c r="Q307" s="4"/>
      <c r="R307" s="4">
        <f t="shared" si="74"/>
        <v>0</v>
      </c>
      <c r="S307" s="4"/>
      <c r="T307" s="4"/>
      <c r="U307" s="4">
        <f t="shared" si="75"/>
        <v>0</v>
      </c>
      <c r="V307" s="4"/>
      <c r="W307" s="4"/>
      <c r="X307" s="4">
        <f t="shared" si="76"/>
        <v>0</v>
      </c>
      <c r="Y307" s="4"/>
      <c r="Z307" s="4"/>
      <c r="AA307" s="4">
        <f>C307+I307-L307-O307-U307-X307-R307</f>
        <v>0</v>
      </c>
      <c r="AB307" s="7">
        <v>45508</v>
      </c>
    </row>
    <row r="308" spans="1:28" ht="15.75" hidden="1" x14ac:dyDescent="0.25">
      <c r="A308" s="29">
        <v>45447</v>
      </c>
      <c r="B308" s="25" t="s">
        <v>86</v>
      </c>
      <c r="C308" s="25"/>
      <c r="D308" s="25" t="s">
        <v>52</v>
      </c>
      <c r="E308" s="25" t="s">
        <v>69</v>
      </c>
      <c r="F308" s="25">
        <v>25</v>
      </c>
      <c r="G308" s="25" t="s">
        <v>39</v>
      </c>
      <c r="H308" s="25">
        <v>180000</v>
      </c>
      <c r="I308" s="11">
        <f t="shared" si="71"/>
        <v>4500000</v>
      </c>
      <c r="J308" s="31" t="s">
        <v>324</v>
      </c>
      <c r="K308" s="11"/>
      <c r="L308" s="4">
        <f t="shared" si="72"/>
        <v>4500000</v>
      </c>
      <c r="M308" s="4">
        <v>720000</v>
      </c>
      <c r="N308" s="4">
        <v>3780000</v>
      </c>
      <c r="O308" s="4">
        <f t="shared" si="73"/>
        <v>0</v>
      </c>
      <c r="P308" s="4"/>
      <c r="Q308" s="4"/>
      <c r="R308" s="4">
        <f t="shared" si="74"/>
        <v>0</v>
      </c>
      <c r="S308" s="4"/>
      <c r="T308" s="4"/>
      <c r="U308" s="4">
        <f t="shared" si="75"/>
        <v>0</v>
      </c>
      <c r="V308" s="4"/>
      <c r="W308" s="4"/>
      <c r="X308" s="4">
        <f t="shared" si="76"/>
        <v>0</v>
      </c>
      <c r="Y308" s="4"/>
      <c r="Z308" s="4"/>
      <c r="AA308" s="4">
        <f>C308+I308-L308-O308-U308-X308-R308</f>
        <v>0</v>
      </c>
      <c r="AB308" s="7">
        <v>45447</v>
      </c>
    </row>
    <row r="309" spans="1:28" ht="15.75" hidden="1" x14ac:dyDescent="0.25">
      <c r="A309" s="29">
        <v>45447</v>
      </c>
      <c r="B309" s="25" t="s">
        <v>311</v>
      </c>
      <c r="C309" s="25"/>
      <c r="D309" s="25" t="s">
        <v>46</v>
      </c>
      <c r="E309" s="25" t="s">
        <v>135</v>
      </c>
      <c r="F309" s="25">
        <v>1</v>
      </c>
      <c r="G309" s="25" t="s">
        <v>48</v>
      </c>
      <c r="H309" s="25">
        <v>150000</v>
      </c>
      <c r="I309" s="11">
        <f t="shared" si="71"/>
        <v>150000</v>
      </c>
      <c r="J309" s="31" t="s">
        <v>324</v>
      </c>
      <c r="K309" s="11"/>
      <c r="L309" s="4">
        <f t="shared" si="72"/>
        <v>150000</v>
      </c>
      <c r="M309" s="4">
        <v>150000</v>
      </c>
      <c r="N309" s="4"/>
      <c r="O309" s="4">
        <f t="shared" si="73"/>
        <v>0</v>
      </c>
      <c r="P309" s="4"/>
      <c r="Q309" s="4"/>
      <c r="R309" s="4">
        <f t="shared" si="74"/>
        <v>0</v>
      </c>
      <c r="S309" s="4"/>
      <c r="T309" s="4"/>
      <c r="U309" s="4">
        <f t="shared" si="75"/>
        <v>0</v>
      </c>
      <c r="V309" s="4"/>
      <c r="W309" s="4"/>
      <c r="X309" s="4">
        <f t="shared" si="76"/>
        <v>0</v>
      </c>
      <c r="Y309" s="4"/>
      <c r="Z309" s="4"/>
      <c r="AA309" s="4">
        <f>C309+I309-L309-O309-U309-X309-R309</f>
        <v>0</v>
      </c>
      <c r="AB309" s="7">
        <v>45447</v>
      </c>
    </row>
    <row r="310" spans="1:28" ht="15.75" hidden="1" x14ac:dyDescent="0.25">
      <c r="A310" s="29">
        <v>45447</v>
      </c>
      <c r="B310" s="25" t="s">
        <v>1525</v>
      </c>
      <c r="C310" s="25"/>
      <c r="D310" s="25" t="s">
        <v>46</v>
      </c>
      <c r="E310" s="25" t="s">
        <v>61</v>
      </c>
      <c r="F310" s="25">
        <v>250</v>
      </c>
      <c r="G310" s="25" t="s">
        <v>34</v>
      </c>
      <c r="H310" s="25">
        <v>2280</v>
      </c>
      <c r="I310" s="11">
        <f t="shared" si="71"/>
        <v>570000</v>
      </c>
      <c r="J310" s="31" t="s">
        <v>312</v>
      </c>
      <c r="K310" s="11"/>
      <c r="L310" s="4">
        <f t="shared" si="72"/>
        <v>0</v>
      </c>
      <c r="M310" s="4"/>
      <c r="N310" s="4"/>
      <c r="O310" s="4">
        <f t="shared" si="73"/>
        <v>570000</v>
      </c>
      <c r="P310" s="4">
        <v>570000</v>
      </c>
      <c r="Q310" s="4"/>
      <c r="R310" s="4">
        <f t="shared" si="74"/>
        <v>0</v>
      </c>
      <c r="S310" s="4"/>
      <c r="T310" s="4"/>
      <c r="U310" s="4">
        <f t="shared" si="75"/>
        <v>0</v>
      </c>
      <c r="V310" s="4"/>
      <c r="W310" s="4"/>
      <c r="X310" s="4">
        <f t="shared" si="76"/>
        <v>0</v>
      </c>
      <c r="Y310" s="4"/>
      <c r="Z310" s="4"/>
      <c r="AA310" s="4">
        <f>C310+I310-L310-O310-U310-X310-R310</f>
        <v>0</v>
      </c>
      <c r="AB310" s="7">
        <v>45443</v>
      </c>
    </row>
    <row r="311" spans="1:28" ht="15.75" hidden="1" x14ac:dyDescent="0.25">
      <c r="A311" s="29">
        <v>45447</v>
      </c>
      <c r="B311" s="25" t="s">
        <v>207</v>
      </c>
      <c r="C311" s="25"/>
      <c r="D311" s="25" t="s">
        <v>46</v>
      </c>
      <c r="E311" s="25" t="s">
        <v>64</v>
      </c>
      <c r="F311" s="25">
        <v>40</v>
      </c>
      <c r="G311" s="25" t="s">
        <v>39</v>
      </c>
      <c r="H311" s="25">
        <v>60000</v>
      </c>
      <c r="I311" s="11">
        <f t="shared" si="71"/>
        <v>2400000</v>
      </c>
      <c r="J311" s="31" t="s">
        <v>312</v>
      </c>
      <c r="K311" s="11" t="s">
        <v>1527</v>
      </c>
      <c r="L311" s="4">
        <f t="shared" si="72"/>
        <v>0</v>
      </c>
      <c r="M311" s="4"/>
      <c r="N311" s="4"/>
      <c r="O311" s="4">
        <f t="shared" si="73"/>
        <v>2400000</v>
      </c>
      <c r="P311" s="4">
        <v>2400000</v>
      </c>
      <c r="Q311" s="4"/>
      <c r="R311" s="4">
        <f t="shared" si="74"/>
        <v>0</v>
      </c>
      <c r="S311" s="4"/>
      <c r="T311" s="4"/>
      <c r="U311" s="4">
        <f t="shared" si="75"/>
        <v>0</v>
      </c>
      <c r="V311" s="4"/>
      <c r="W311" s="4"/>
      <c r="X311" s="4">
        <f t="shared" si="76"/>
        <v>0</v>
      </c>
      <c r="Y311" s="4"/>
      <c r="Z311" s="4"/>
      <c r="AA311" s="4">
        <f>C311+I311-L311-O311-U311-X311-R311</f>
        <v>0</v>
      </c>
      <c r="AB311" s="7">
        <v>45447</v>
      </c>
    </row>
    <row r="312" spans="1:28" ht="15.75" hidden="1" x14ac:dyDescent="0.25">
      <c r="A312" s="29">
        <v>45447</v>
      </c>
      <c r="B312" s="25" t="s">
        <v>207</v>
      </c>
      <c r="C312" s="27"/>
      <c r="D312" s="25" t="s">
        <v>46</v>
      </c>
      <c r="E312" s="27" t="s">
        <v>298</v>
      </c>
      <c r="F312" s="27">
        <v>100</v>
      </c>
      <c r="G312" s="27" t="s">
        <v>34</v>
      </c>
      <c r="H312" s="27">
        <v>3800</v>
      </c>
      <c r="I312" s="11">
        <f t="shared" si="71"/>
        <v>380000</v>
      </c>
      <c r="J312" s="32" t="s">
        <v>312</v>
      </c>
      <c r="K312" s="11" t="s">
        <v>1527</v>
      </c>
      <c r="L312" s="4">
        <f t="shared" si="72"/>
        <v>0</v>
      </c>
      <c r="M312" s="4"/>
      <c r="N312" s="4"/>
      <c r="O312" s="4">
        <f t="shared" si="73"/>
        <v>380000</v>
      </c>
      <c r="P312" s="4">
        <v>380000</v>
      </c>
      <c r="Q312" s="4"/>
      <c r="R312" s="4">
        <f t="shared" si="74"/>
        <v>0</v>
      </c>
      <c r="S312" s="4"/>
      <c r="T312" s="4"/>
      <c r="U312" s="4">
        <f t="shared" si="75"/>
        <v>0</v>
      </c>
      <c r="V312" s="4"/>
      <c r="W312" s="4"/>
      <c r="X312" s="4">
        <f t="shared" si="76"/>
        <v>0</v>
      </c>
      <c r="Y312" s="4"/>
      <c r="Z312" s="4"/>
      <c r="AA312" s="4">
        <f>C312+I312-L312-O312-U312-X312-R312</f>
        <v>0</v>
      </c>
      <c r="AB312" s="7">
        <v>45447</v>
      </c>
    </row>
    <row r="313" spans="1:28" ht="15.75" hidden="1" x14ac:dyDescent="0.25">
      <c r="A313" s="29">
        <v>45447</v>
      </c>
      <c r="B313" s="73" t="s">
        <v>266</v>
      </c>
      <c r="C313" s="25"/>
      <c r="D313" s="27" t="s">
        <v>52</v>
      </c>
      <c r="E313" s="25" t="s">
        <v>137</v>
      </c>
      <c r="F313" s="25">
        <v>20.3</v>
      </c>
      <c r="G313" s="27" t="s">
        <v>39</v>
      </c>
      <c r="H313" s="25">
        <v>46000</v>
      </c>
      <c r="I313" s="11">
        <f t="shared" si="71"/>
        <v>933800</v>
      </c>
      <c r="J313" s="31" t="s">
        <v>312</v>
      </c>
      <c r="K313" s="11" t="s">
        <v>1542</v>
      </c>
      <c r="L313" s="4">
        <f t="shared" si="72"/>
        <v>0</v>
      </c>
      <c r="M313" s="4"/>
      <c r="N313" s="4"/>
      <c r="O313" s="4">
        <f t="shared" si="73"/>
        <v>933800</v>
      </c>
      <c r="P313" s="4">
        <v>933800</v>
      </c>
      <c r="Q313" s="4"/>
      <c r="R313" s="4">
        <f t="shared" si="74"/>
        <v>0</v>
      </c>
      <c r="S313" s="4"/>
      <c r="T313" s="4"/>
      <c r="U313" s="4">
        <f t="shared" si="75"/>
        <v>0</v>
      </c>
      <c r="V313" s="4"/>
      <c r="W313" s="4"/>
      <c r="X313" s="4">
        <f t="shared" si="76"/>
        <v>0</v>
      </c>
      <c r="Y313" s="4"/>
      <c r="Z313" s="4"/>
      <c r="AA313" s="4">
        <f>C313+I313-L313-O313-U313-X313-R313</f>
        <v>0</v>
      </c>
      <c r="AB313" s="7">
        <v>45456</v>
      </c>
    </row>
    <row r="314" spans="1:28" ht="15.75" hidden="1" x14ac:dyDescent="0.25">
      <c r="A314" s="29">
        <v>45447</v>
      </c>
      <c r="B314" s="73" t="s">
        <v>266</v>
      </c>
      <c r="C314" s="25"/>
      <c r="D314" s="27" t="s">
        <v>52</v>
      </c>
      <c r="E314" s="25" t="s">
        <v>81</v>
      </c>
      <c r="F314" s="25">
        <v>23</v>
      </c>
      <c r="G314" s="25" t="s">
        <v>39</v>
      </c>
      <c r="H314" s="25">
        <v>46000</v>
      </c>
      <c r="I314" s="11">
        <f t="shared" si="71"/>
        <v>1058000</v>
      </c>
      <c r="J314" s="31" t="s">
        <v>312</v>
      </c>
      <c r="K314" s="11" t="s">
        <v>1542</v>
      </c>
      <c r="L314" s="4">
        <f t="shared" si="72"/>
        <v>0</v>
      </c>
      <c r="M314" s="4"/>
      <c r="N314" s="4"/>
      <c r="O314" s="4">
        <f t="shared" si="73"/>
        <v>1058000</v>
      </c>
      <c r="P314" s="4">
        <v>1058000</v>
      </c>
      <c r="Q314" s="4"/>
      <c r="R314" s="4">
        <f t="shared" si="74"/>
        <v>0</v>
      </c>
      <c r="S314" s="4"/>
      <c r="T314" s="4"/>
      <c r="U314" s="4">
        <f t="shared" si="75"/>
        <v>0</v>
      </c>
      <c r="V314" s="4"/>
      <c r="W314" s="4"/>
      <c r="X314" s="4">
        <f t="shared" si="76"/>
        <v>0</v>
      </c>
      <c r="Y314" s="4"/>
      <c r="Z314" s="4"/>
      <c r="AA314" s="4">
        <f>C314+I314-L314-O314-U314-X314-R314</f>
        <v>0</v>
      </c>
      <c r="AB314" s="7">
        <v>45456</v>
      </c>
    </row>
    <row r="315" spans="1:28" ht="15.75" hidden="1" x14ac:dyDescent="0.25">
      <c r="A315" s="29">
        <v>45447</v>
      </c>
      <c r="B315" s="73" t="s">
        <v>266</v>
      </c>
      <c r="C315" s="25"/>
      <c r="D315" s="27" t="s">
        <v>52</v>
      </c>
      <c r="E315" s="25" t="s">
        <v>165</v>
      </c>
      <c r="F315" s="25">
        <v>1</v>
      </c>
      <c r="G315" s="25" t="s">
        <v>303</v>
      </c>
      <c r="H315" s="25">
        <v>1200000</v>
      </c>
      <c r="I315" s="11">
        <f t="shared" si="71"/>
        <v>1200000</v>
      </c>
      <c r="J315" s="31" t="s">
        <v>312</v>
      </c>
      <c r="K315" s="11" t="s">
        <v>1542</v>
      </c>
      <c r="L315" s="4">
        <f t="shared" si="72"/>
        <v>0</v>
      </c>
      <c r="M315" s="4"/>
      <c r="N315" s="4"/>
      <c r="O315" s="4">
        <f t="shared" si="73"/>
        <v>1200000</v>
      </c>
      <c r="P315" s="4">
        <v>1200000</v>
      </c>
      <c r="Q315" s="4"/>
      <c r="R315" s="4">
        <f t="shared" si="74"/>
        <v>0</v>
      </c>
      <c r="S315" s="4"/>
      <c r="T315" s="4"/>
      <c r="U315" s="4">
        <f t="shared" si="75"/>
        <v>0</v>
      </c>
      <c r="V315" s="4"/>
      <c r="W315" s="4"/>
      <c r="X315" s="4">
        <f t="shared" si="76"/>
        <v>0</v>
      </c>
      <c r="Y315" s="4"/>
      <c r="Z315" s="4"/>
      <c r="AA315" s="4">
        <f>C315+I315-L315-O315-U315-X315-R315</f>
        <v>0</v>
      </c>
      <c r="AB315" s="7">
        <v>45456</v>
      </c>
    </row>
    <row r="316" spans="1:28" ht="15.75" hidden="1" x14ac:dyDescent="0.25">
      <c r="A316" s="29">
        <v>45447</v>
      </c>
      <c r="B316" s="25" t="s">
        <v>903</v>
      </c>
      <c r="C316" s="25"/>
      <c r="D316" s="25" t="s">
        <v>52</v>
      </c>
      <c r="E316" s="25" t="s">
        <v>42</v>
      </c>
      <c r="F316" s="25">
        <v>1000</v>
      </c>
      <c r="G316" s="25" t="s">
        <v>34</v>
      </c>
      <c r="H316" s="25">
        <v>4000</v>
      </c>
      <c r="I316" s="11">
        <f t="shared" si="71"/>
        <v>4000000</v>
      </c>
      <c r="J316" s="31" t="s">
        <v>312</v>
      </c>
      <c r="K316" s="11" t="s">
        <v>1524</v>
      </c>
      <c r="L316" s="4">
        <f t="shared" si="72"/>
        <v>0</v>
      </c>
      <c r="M316" s="4"/>
      <c r="N316" s="4"/>
      <c r="O316" s="4">
        <f t="shared" si="73"/>
        <v>4000000</v>
      </c>
      <c r="P316" s="4">
        <v>4000000</v>
      </c>
      <c r="Q316" s="4"/>
      <c r="R316" s="4">
        <f t="shared" si="74"/>
        <v>0</v>
      </c>
      <c r="S316" s="4"/>
      <c r="T316" s="4"/>
      <c r="U316" s="4">
        <f t="shared" si="75"/>
        <v>0</v>
      </c>
      <c r="V316" s="4"/>
      <c r="W316" s="4"/>
      <c r="X316" s="4">
        <f t="shared" si="76"/>
        <v>0</v>
      </c>
      <c r="Y316" s="4"/>
      <c r="Z316" s="4"/>
      <c r="AA316" s="4">
        <f>C316+I316-L316-O316-U316-X316-R316</f>
        <v>0</v>
      </c>
      <c r="AB316" s="7">
        <v>45446</v>
      </c>
    </row>
    <row r="317" spans="1:28" ht="15.75" hidden="1" x14ac:dyDescent="0.25">
      <c r="A317" s="29">
        <v>45447</v>
      </c>
      <c r="B317" s="72" t="s">
        <v>1024</v>
      </c>
      <c r="C317" s="25"/>
      <c r="D317" s="25" t="s">
        <v>46</v>
      </c>
      <c r="E317" s="25" t="s">
        <v>42</v>
      </c>
      <c r="F317" s="25">
        <v>500</v>
      </c>
      <c r="G317" s="25" t="s">
        <v>34</v>
      </c>
      <c r="H317" s="25">
        <v>4000</v>
      </c>
      <c r="I317" s="11">
        <f t="shared" si="71"/>
        <v>2000000</v>
      </c>
      <c r="J317" s="31" t="s">
        <v>312</v>
      </c>
      <c r="K317" s="11"/>
      <c r="L317" s="4">
        <f t="shared" si="72"/>
        <v>0</v>
      </c>
      <c r="M317" s="4"/>
      <c r="N317" s="4"/>
      <c r="O317" s="4">
        <f t="shared" si="73"/>
        <v>0</v>
      </c>
      <c r="P317" s="4"/>
      <c r="Q317" s="4"/>
      <c r="R317" s="4">
        <f t="shared" si="74"/>
        <v>2000000</v>
      </c>
      <c r="S317" s="4">
        <v>2000000</v>
      </c>
      <c r="T317" s="4"/>
      <c r="U317" s="4">
        <f t="shared" si="75"/>
        <v>0</v>
      </c>
      <c r="V317" s="4"/>
      <c r="W317" s="4"/>
      <c r="X317" s="4">
        <f t="shared" si="76"/>
        <v>0</v>
      </c>
      <c r="Y317" s="4"/>
      <c r="Z317" s="4"/>
      <c r="AA317" s="4">
        <f>C317+I317-L317-O317-U317-X317-R317</f>
        <v>0</v>
      </c>
      <c r="AB317" s="7">
        <v>45447</v>
      </c>
    </row>
    <row r="318" spans="1:28" ht="15.75" hidden="1" x14ac:dyDescent="0.25">
      <c r="A318" s="29">
        <v>45447</v>
      </c>
      <c r="B318" s="25" t="s">
        <v>243</v>
      </c>
      <c r="C318" s="25"/>
      <c r="D318" s="25" t="s">
        <v>46</v>
      </c>
      <c r="E318" s="25" t="s">
        <v>69</v>
      </c>
      <c r="F318" s="25">
        <v>25</v>
      </c>
      <c r="G318" s="25" t="s">
        <v>39</v>
      </c>
      <c r="H318" s="25">
        <v>180000</v>
      </c>
      <c r="I318" s="11">
        <f t="shared" si="71"/>
        <v>4500000</v>
      </c>
      <c r="J318" s="26" t="s">
        <v>28</v>
      </c>
      <c r="K318" s="11"/>
      <c r="L318" s="4">
        <f t="shared" si="72"/>
        <v>0</v>
      </c>
      <c r="M318" s="4"/>
      <c r="N318" s="4"/>
      <c r="O318" s="4">
        <f t="shared" si="73"/>
        <v>0</v>
      </c>
      <c r="P318" s="4"/>
      <c r="Q318" s="4"/>
      <c r="R318" s="4">
        <f t="shared" si="74"/>
        <v>0</v>
      </c>
      <c r="S318" s="4"/>
      <c r="T318" s="4"/>
      <c r="U318" s="4">
        <f t="shared" si="75"/>
        <v>0</v>
      </c>
      <c r="V318" s="4"/>
      <c r="W318" s="4"/>
      <c r="X318" s="4">
        <f t="shared" si="76"/>
        <v>0</v>
      </c>
      <c r="Y318" s="4"/>
      <c r="Z318" s="4"/>
      <c r="AA318" s="4">
        <f>C318+I318-L318-O318-U318-X318-R318</f>
        <v>4500000</v>
      </c>
      <c r="AB318" s="7"/>
    </row>
    <row r="319" spans="1:28" ht="15.75" hidden="1" x14ac:dyDescent="0.25">
      <c r="A319" s="24">
        <v>45447</v>
      </c>
      <c r="B319" s="25" t="s">
        <v>243</v>
      </c>
      <c r="C319" s="25"/>
      <c r="D319" s="25" t="s">
        <v>46</v>
      </c>
      <c r="E319" s="25" t="s">
        <v>128</v>
      </c>
      <c r="F319" s="21">
        <v>50</v>
      </c>
      <c r="G319" s="25" t="s">
        <v>39</v>
      </c>
      <c r="H319" s="25">
        <v>125000</v>
      </c>
      <c r="I319" s="11">
        <f t="shared" si="71"/>
        <v>6250000</v>
      </c>
      <c r="J319" s="26" t="s">
        <v>28</v>
      </c>
      <c r="K319" s="11"/>
      <c r="L319" s="4">
        <f t="shared" si="72"/>
        <v>0</v>
      </c>
      <c r="M319" s="4"/>
      <c r="N319" s="4"/>
      <c r="O319" s="4">
        <f t="shared" si="73"/>
        <v>0</v>
      </c>
      <c r="P319" s="4"/>
      <c r="Q319" s="4"/>
      <c r="R319" s="4">
        <f t="shared" si="74"/>
        <v>0</v>
      </c>
      <c r="S319" s="4"/>
      <c r="T319" s="4"/>
      <c r="U319" s="4">
        <f t="shared" si="75"/>
        <v>0</v>
      </c>
      <c r="V319" s="4"/>
      <c r="W319" s="4"/>
      <c r="X319" s="4">
        <f t="shared" si="76"/>
        <v>0</v>
      </c>
      <c r="Y319" s="4"/>
      <c r="Z319" s="4"/>
      <c r="AA319" s="4">
        <f>C319+I319-L319-O319-U319-X319-R319</f>
        <v>6250000</v>
      </c>
      <c r="AB319" s="7"/>
    </row>
    <row r="320" spans="1:28" ht="15.75" hidden="1" x14ac:dyDescent="0.25">
      <c r="A320" s="29">
        <v>45447</v>
      </c>
      <c r="B320" s="25" t="s">
        <v>256</v>
      </c>
      <c r="C320" s="25"/>
      <c r="D320" s="25" t="s">
        <v>52</v>
      </c>
      <c r="E320" s="25" t="s">
        <v>447</v>
      </c>
      <c r="F320" s="21">
        <v>1250</v>
      </c>
      <c r="G320" s="25" t="s">
        <v>34</v>
      </c>
      <c r="H320" s="25">
        <v>1990</v>
      </c>
      <c r="I320" s="11">
        <f t="shared" si="71"/>
        <v>2487500</v>
      </c>
      <c r="J320" s="31" t="s">
        <v>312</v>
      </c>
      <c r="K320" s="11" t="s">
        <v>1530</v>
      </c>
      <c r="L320" s="4">
        <f t="shared" si="72"/>
        <v>0</v>
      </c>
      <c r="M320" s="4"/>
      <c r="N320" s="4"/>
      <c r="O320" s="4">
        <f t="shared" si="73"/>
        <v>2487500</v>
      </c>
      <c r="P320" s="4">
        <v>2487500</v>
      </c>
      <c r="Q320" s="4"/>
      <c r="R320" s="4">
        <f t="shared" si="74"/>
        <v>0</v>
      </c>
      <c r="S320" s="4"/>
      <c r="T320" s="4"/>
      <c r="U320" s="4">
        <f t="shared" si="75"/>
        <v>0</v>
      </c>
      <c r="V320" s="4"/>
      <c r="W320" s="4"/>
      <c r="X320" s="4">
        <f t="shared" si="76"/>
        <v>0</v>
      </c>
      <c r="Y320" s="4"/>
      <c r="Z320" s="4"/>
      <c r="AA320" s="4">
        <f>C320+I320-L320-O320-U320-X320-R320</f>
        <v>0</v>
      </c>
      <c r="AB320" s="7">
        <v>45448</v>
      </c>
    </row>
    <row r="321" spans="1:28" ht="15.75" hidden="1" x14ac:dyDescent="0.25">
      <c r="A321" s="24">
        <v>45447</v>
      </c>
      <c r="B321" s="25" t="s">
        <v>256</v>
      </c>
      <c r="C321" s="25"/>
      <c r="D321" s="25" t="s">
        <v>52</v>
      </c>
      <c r="E321" s="25" t="s">
        <v>249</v>
      </c>
      <c r="F321" s="21">
        <v>1000</v>
      </c>
      <c r="G321" s="25" t="s">
        <v>34</v>
      </c>
      <c r="H321" s="21">
        <v>4000</v>
      </c>
      <c r="I321" s="11">
        <f t="shared" si="71"/>
        <v>4000000</v>
      </c>
      <c r="J321" s="31" t="s">
        <v>312</v>
      </c>
      <c r="K321" s="11" t="s">
        <v>1530</v>
      </c>
      <c r="L321" s="4">
        <f t="shared" si="72"/>
        <v>0</v>
      </c>
      <c r="M321" s="4"/>
      <c r="N321" s="4"/>
      <c r="O321" s="4">
        <f t="shared" si="73"/>
        <v>4000000</v>
      </c>
      <c r="P321" s="4">
        <v>4000000</v>
      </c>
      <c r="Q321" s="4"/>
      <c r="R321" s="4">
        <f t="shared" si="74"/>
        <v>0</v>
      </c>
      <c r="S321" s="4"/>
      <c r="T321" s="4"/>
      <c r="U321" s="4">
        <f t="shared" si="75"/>
        <v>0</v>
      </c>
      <c r="V321" s="4"/>
      <c r="W321" s="4"/>
      <c r="X321" s="4">
        <f t="shared" si="76"/>
        <v>0</v>
      </c>
      <c r="Y321" s="4"/>
      <c r="Z321" s="4"/>
      <c r="AA321" s="4">
        <f>C321+I321-L321-O321-U321-X321-R321</f>
        <v>0</v>
      </c>
      <c r="AB321" s="7">
        <v>45448</v>
      </c>
    </row>
    <row r="322" spans="1:28" ht="15.75" hidden="1" x14ac:dyDescent="0.25">
      <c r="A322" s="29">
        <v>45448</v>
      </c>
      <c r="B322" s="73" t="s">
        <v>1164</v>
      </c>
      <c r="C322" s="27"/>
      <c r="D322" s="27" t="s">
        <v>46</v>
      </c>
      <c r="E322" s="27" t="s">
        <v>173</v>
      </c>
      <c r="F322" s="34">
        <v>500</v>
      </c>
      <c r="G322" s="27" t="s">
        <v>34</v>
      </c>
      <c r="H322" s="34">
        <v>4300</v>
      </c>
      <c r="I322" s="11">
        <f t="shared" ref="I322:I344" si="77">F322*H322</f>
        <v>2150000</v>
      </c>
      <c r="J322" s="32" t="s">
        <v>312</v>
      </c>
      <c r="K322" s="11"/>
      <c r="L322" s="4">
        <f>M322+N322</f>
        <v>0</v>
      </c>
      <c r="M322" s="4"/>
      <c r="N322" s="4"/>
      <c r="O322" s="4">
        <f>P322+Q322</f>
        <v>0</v>
      </c>
      <c r="P322" s="4"/>
      <c r="Q322" s="4"/>
      <c r="R322" s="4">
        <f>S322+T322</f>
        <v>2150000</v>
      </c>
      <c r="S322" s="4">
        <v>2150000</v>
      </c>
      <c r="T322" s="4"/>
      <c r="U322" s="4">
        <f>V322+W322</f>
        <v>0</v>
      </c>
      <c r="V322" s="4"/>
      <c r="W322" s="4"/>
      <c r="X322" s="4">
        <f>Y322+Z322</f>
        <v>0</v>
      </c>
      <c r="Y322" s="4"/>
      <c r="Z322" s="4"/>
      <c r="AA322" s="4">
        <f>C322+I322-L322-O322-U322-X322-R322</f>
        <v>0</v>
      </c>
      <c r="AB322" s="7">
        <v>45448</v>
      </c>
    </row>
    <row r="323" spans="1:28" ht="15.75" hidden="1" x14ac:dyDescent="0.25">
      <c r="A323" s="29">
        <v>45448</v>
      </c>
      <c r="B323" s="72" t="s">
        <v>531</v>
      </c>
      <c r="C323" s="25"/>
      <c r="D323" s="25" t="s">
        <v>52</v>
      </c>
      <c r="E323" s="25" t="s">
        <v>151</v>
      </c>
      <c r="F323" s="21">
        <v>2250</v>
      </c>
      <c r="G323" s="27" t="s">
        <v>34</v>
      </c>
      <c r="H323" s="21">
        <v>1830</v>
      </c>
      <c r="I323" s="11">
        <f t="shared" si="77"/>
        <v>4117500</v>
      </c>
      <c r="J323" s="31" t="s">
        <v>312</v>
      </c>
      <c r="K323" s="11"/>
      <c r="L323" s="4">
        <f t="shared" ref="L323:L344" si="78">M323+N323</f>
        <v>0</v>
      </c>
      <c r="M323" s="4"/>
      <c r="N323" s="4"/>
      <c r="O323" s="4">
        <f t="shared" ref="O323:O344" si="79">P323+Q323</f>
        <v>0</v>
      </c>
      <c r="P323" s="4"/>
      <c r="Q323" s="4"/>
      <c r="R323" s="4">
        <f t="shared" ref="R323:R344" si="80">S323+T323</f>
        <v>4117500</v>
      </c>
      <c r="S323" s="4">
        <v>4117500</v>
      </c>
      <c r="T323" s="4"/>
      <c r="U323" s="4">
        <f t="shared" ref="U323:U344" si="81">V323+W323</f>
        <v>0</v>
      </c>
      <c r="V323" s="4"/>
      <c r="W323" s="4"/>
      <c r="X323" s="4">
        <f t="shared" ref="X323:X344" si="82">Y323+Z323</f>
        <v>0</v>
      </c>
      <c r="Y323" s="4"/>
      <c r="Z323" s="4"/>
      <c r="AA323" s="4">
        <f>C323+I323-L323-O323-U323-X323-R323</f>
        <v>0</v>
      </c>
      <c r="AB323" s="7">
        <v>45448</v>
      </c>
    </row>
    <row r="324" spans="1:28" ht="15.75" hidden="1" x14ac:dyDescent="0.25">
      <c r="A324" s="29">
        <v>45448</v>
      </c>
      <c r="B324" s="25" t="s">
        <v>99</v>
      </c>
      <c r="C324" s="25"/>
      <c r="D324" s="25"/>
      <c r="E324" s="25" t="s">
        <v>105</v>
      </c>
      <c r="F324" s="21">
        <v>35.1</v>
      </c>
      <c r="G324" s="25" t="s">
        <v>39</v>
      </c>
      <c r="H324" s="21"/>
      <c r="I324" s="11">
        <f t="shared" si="77"/>
        <v>0</v>
      </c>
      <c r="J324" s="26" t="s">
        <v>28</v>
      </c>
      <c r="K324" s="11"/>
      <c r="L324" s="4">
        <f t="shared" si="78"/>
        <v>0</v>
      </c>
      <c r="M324" s="4"/>
      <c r="N324" s="4"/>
      <c r="O324" s="4">
        <f t="shared" si="79"/>
        <v>0</v>
      </c>
      <c r="P324" s="4"/>
      <c r="Q324" s="4"/>
      <c r="R324" s="4">
        <f t="shared" si="80"/>
        <v>0</v>
      </c>
      <c r="S324" s="4"/>
      <c r="T324" s="4"/>
      <c r="U324" s="4">
        <f t="shared" si="81"/>
        <v>0</v>
      </c>
      <c r="V324" s="4"/>
      <c r="W324" s="4"/>
      <c r="X324" s="4">
        <f t="shared" si="82"/>
        <v>0</v>
      </c>
      <c r="Y324" s="4"/>
      <c r="Z324" s="4"/>
      <c r="AA324" s="4">
        <f>C324+I324-L324-O324-U324-X324-R324</f>
        <v>0</v>
      </c>
      <c r="AB324" s="7"/>
    </row>
    <row r="325" spans="1:28" ht="15.75" hidden="1" x14ac:dyDescent="0.25">
      <c r="A325" s="29">
        <v>45448</v>
      </c>
      <c r="B325" s="25" t="s">
        <v>99</v>
      </c>
      <c r="C325" s="25"/>
      <c r="D325" s="25"/>
      <c r="E325" s="25" t="s">
        <v>158</v>
      </c>
      <c r="F325" s="21">
        <v>30.4</v>
      </c>
      <c r="G325" s="25" t="s">
        <v>39</v>
      </c>
      <c r="H325" s="21"/>
      <c r="I325" s="11">
        <f t="shared" si="77"/>
        <v>0</v>
      </c>
      <c r="J325" s="26" t="s">
        <v>28</v>
      </c>
      <c r="K325" s="11"/>
      <c r="L325" s="4">
        <f t="shared" si="78"/>
        <v>0</v>
      </c>
      <c r="M325" s="4"/>
      <c r="N325" s="4"/>
      <c r="O325" s="4">
        <f t="shared" si="79"/>
        <v>0</v>
      </c>
      <c r="P325" s="4"/>
      <c r="Q325" s="4"/>
      <c r="R325" s="4">
        <f t="shared" si="80"/>
        <v>0</v>
      </c>
      <c r="S325" s="4"/>
      <c r="T325" s="4"/>
      <c r="U325" s="4">
        <f t="shared" si="81"/>
        <v>0</v>
      </c>
      <c r="V325" s="4"/>
      <c r="W325" s="4"/>
      <c r="X325" s="4">
        <f t="shared" si="82"/>
        <v>0</v>
      </c>
      <c r="Y325" s="4"/>
      <c r="Z325" s="4"/>
      <c r="AA325" s="4">
        <f>C325+I325-L325-O325-U325-X325-R325</f>
        <v>0</v>
      </c>
      <c r="AB325" s="7"/>
    </row>
    <row r="326" spans="1:28" ht="15.75" hidden="1" x14ac:dyDescent="0.25">
      <c r="A326" s="29">
        <v>45448</v>
      </c>
      <c r="B326" s="25" t="s">
        <v>99</v>
      </c>
      <c r="C326" s="25"/>
      <c r="D326" s="25"/>
      <c r="E326" s="25" t="s">
        <v>299</v>
      </c>
      <c r="F326" s="21">
        <v>32.6</v>
      </c>
      <c r="G326" s="25" t="s">
        <v>39</v>
      </c>
      <c r="H326" s="21"/>
      <c r="I326" s="11">
        <f t="shared" si="77"/>
        <v>0</v>
      </c>
      <c r="J326" s="26" t="s">
        <v>28</v>
      </c>
      <c r="K326" s="11"/>
      <c r="L326" s="4">
        <f t="shared" si="78"/>
        <v>0</v>
      </c>
      <c r="M326" s="4"/>
      <c r="N326" s="4"/>
      <c r="O326" s="4">
        <f t="shared" si="79"/>
        <v>0</v>
      </c>
      <c r="P326" s="4"/>
      <c r="Q326" s="4"/>
      <c r="R326" s="4">
        <f t="shared" si="80"/>
        <v>0</v>
      </c>
      <c r="S326" s="4"/>
      <c r="T326" s="4"/>
      <c r="U326" s="4">
        <f t="shared" si="81"/>
        <v>0</v>
      </c>
      <c r="V326" s="4"/>
      <c r="W326" s="4"/>
      <c r="X326" s="4">
        <f t="shared" si="82"/>
        <v>0</v>
      </c>
      <c r="Y326" s="4"/>
      <c r="Z326" s="4"/>
      <c r="AA326" s="4">
        <f>C326+I326-L326-O326-U326-X326-R326</f>
        <v>0</v>
      </c>
      <c r="AB326" s="7"/>
    </row>
    <row r="327" spans="1:28" ht="15.75" hidden="1" x14ac:dyDescent="0.25">
      <c r="A327" s="29">
        <v>45448</v>
      </c>
      <c r="B327" s="25" t="s">
        <v>99</v>
      </c>
      <c r="C327" s="25"/>
      <c r="D327" s="25"/>
      <c r="E327" s="25" t="s">
        <v>102</v>
      </c>
      <c r="F327" s="21">
        <v>32.6</v>
      </c>
      <c r="G327" s="25" t="s">
        <v>39</v>
      </c>
      <c r="H327" s="21"/>
      <c r="I327" s="11">
        <f t="shared" si="77"/>
        <v>0</v>
      </c>
      <c r="J327" s="26" t="s">
        <v>28</v>
      </c>
      <c r="K327" s="11"/>
      <c r="L327" s="4">
        <f t="shared" si="78"/>
        <v>0</v>
      </c>
      <c r="M327" s="4"/>
      <c r="N327" s="4"/>
      <c r="O327" s="4">
        <f t="shared" si="79"/>
        <v>0</v>
      </c>
      <c r="P327" s="4"/>
      <c r="Q327" s="4"/>
      <c r="R327" s="4">
        <f t="shared" si="80"/>
        <v>0</v>
      </c>
      <c r="S327" s="4"/>
      <c r="T327" s="4"/>
      <c r="U327" s="4">
        <f t="shared" si="81"/>
        <v>0</v>
      </c>
      <c r="V327" s="4"/>
      <c r="W327" s="4"/>
      <c r="X327" s="4">
        <f t="shared" si="82"/>
        <v>0</v>
      </c>
      <c r="Y327" s="4"/>
      <c r="Z327" s="4"/>
      <c r="AA327" s="4">
        <f>C327+I327-L327-O327-U327-X327-R327</f>
        <v>0</v>
      </c>
      <c r="AB327" s="7"/>
    </row>
    <row r="328" spans="1:28" ht="15.75" hidden="1" x14ac:dyDescent="0.25">
      <c r="A328" s="29">
        <v>45448</v>
      </c>
      <c r="B328" s="25" t="s">
        <v>271</v>
      </c>
      <c r="C328" s="25"/>
      <c r="D328" s="25" t="s">
        <v>46</v>
      </c>
      <c r="E328" s="25" t="s">
        <v>129</v>
      </c>
      <c r="F328" s="21">
        <v>20</v>
      </c>
      <c r="G328" s="25" t="s">
        <v>77</v>
      </c>
      <c r="H328" s="21">
        <v>65000</v>
      </c>
      <c r="I328" s="11">
        <f t="shared" si="77"/>
        <v>1300000</v>
      </c>
      <c r="J328" s="31" t="s">
        <v>312</v>
      </c>
      <c r="K328" s="11" t="s">
        <v>1528</v>
      </c>
      <c r="L328" s="4">
        <f t="shared" si="78"/>
        <v>0</v>
      </c>
      <c r="M328" s="4"/>
      <c r="N328" s="4"/>
      <c r="O328" s="4">
        <f t="shared" si="79"/>
        <v>1300000</v>
      </c>
      <c r="P328" s="4">
        <v>1300000</v>
      </c>
      <c r="Q328" s="4"/>
      <c r="R328" s="4">
        <f t="shared" si="80"/>
        <v>0</v>
      </c>
      <c r="S328" s="4"/>
      <c r="T328" s="4"/>
      <c r="U328" s="4">
        <f t="shared" si="81"/>
        <v>0</v>
      </c>
      <c r="V328" s="4"/>
      <c r="W328" s="4"/>
      <c r="X328" s="4">
        <f t="shared" si="82"/>
        <v>0</v>
      </c>
      <c r="Y328" s="4"/>
      <c r="Z328" s="4"/>
      <c r="AA328" s="4">
        <f>C328+I328-L328-O328-U328-X328-R328</f>
        <v>0</v>
      </c>
      <c r="AB328" s="7">
        <v>45447</v>
      </c>
    </row>
    <row r="329" spans="1:28" ht="15.75" hidden="1" x14ac:dyDescent="0.25">
      <c r="A329" s="29">
        <v>45448</v>
      </c>
      <c r="B329" s="72" t="s">
        <v>422</v>
      </c>
      <c r="C329" s="25"/>
      <c r="D329" s="25" t="s">
        <v>46</v>
      </c>
      <c r="E329" s="25" t="s">
        <v>259</v>
      </c>
      <c r="F329" s="21">
        <v>1000</v>
      </c>
      <c r="G329" s="25" t="s">
        <v>34</v>
      </c>
      <c r="H329" s="21">
        <v>835</v>
      </c>
      <c r="I329" s="11">
        <f t="shared" si="77"/>
        <v>835000</v>
      </c>
      <c r="J329" s="31" t="s">
        <v>324</v>
      </c>
      <c r="K329" s="11"/>
      <c r="L329" s="4">
        <f t="shared" si="78"/>
        <v>835000</v>
      </c>
      <c r="M329" s="4">
        <v>835000</v>
      </c>
      <c r="N329" s="4"/>
      <c r="O329" s="4">
        <f t="shared" si="79"/>
        <v>0</v>
      </c>
      <c r="P329" s="4"/>
      <c r="Q329" s="4"/>
      <c r="R329" s="4">
        <f t="shared" si="80"/>
        <v>0</v>
      </c>
      <c r="S329" s="4"/>
      <c r="T329" s="4"/>
      <c r="U329" s="4">
        <f t="shared" si="81"/>
        <v>0</v>
      </c>
      <c r="V329" s="4"/>
      <c r="W329" s="4"/>
      <c r="X329" s="4">
        <f t="shared" si="82"/>
        <v>0</v>
      </c>
      <c r="Y329" s="4"/>
      <c r="Z329" s="4"/>
      <c r="AA329" s="4">
        <f>C329+I329-L329-O329-U329-X329-R329</f>
        <v>0</v>
      </c>
      <c r="AB329" s="7">
        <v>45449</v>
      </c>
    </row>
    <row r="330" spans="1:28" ht="15.75" hidden="1" x14ac:dyDescent="0.25">
      <c r="A330" s="29">
        <v>45448</v>
      </c>
      <c r="B330" s="25" t="s">
        <v>595</v>
      </c>
      <c r="C330" s="25"/>
      <c r="D330" s="25" t="s">
        <v>52</v>
      </c>
      <c r="E330" s="25" t="s">
        <v>358</v>
      </c>
      <c r="F330" s="25">
        <v>21.1</v>
      </c>
      <c r="G330" s="25" t="s">
        <v>39</v>
      </c>
      <c r="H330" s="25">
        <v>47000</v>
      </c>
      <c r="I330" s="11">
        <f t="shared" si="77"/>
        <v>991700.00000000012</v>
      </c>
      <c r="J330" s="31" t="s">
        <v>312</v>
      </c>
      <c r="K330" s="11"/>
      <c r="L330" s="4">
        <f t="shared" si="78"/>
        <v>0</v>
      </c>
      <c r="M330" s="4"/>
      <c r="N330" s="4"/>
      <c r="O330" s="4">
        <f t="shared" si="79"/>
        <v>991700</v>
      </c>
      <c r="P330" s="4">
        <v>991700</v>
      </c>
      <c r="Q330" s="4"/>
      <c r="R330" s="4">
        <f t="shared" si="80"/>
        <v>0</v>
      </c>
      <c r="S330" s="4"/>
      <c r="T330" s="4"/>
      <c r="U330" s="4">
        <f t="shared" si="81"/>
        <v>0</v>
      </c>
      <c r="V330" s="4"/>
      <c r="W330" s="4"/>
      <c r="X330" s="4">
        <f t="shared" si="82"/>
        <v>0</v>
      </c>
      <c r="Y330" s="4"/>
      <c r="Z330" s="4"/>
      <c r="AA330" s="82">
        <f>C330+I330-L330-O330-U330-X330-R330</f>
        <v>1.1641532182693481E-10</v>
      </c>
      <c r="AB330" s="7">
        <v>45447</v>
      </c>
    </row>
    <row r="331" spans="1:28" ht="15.75" hidden="1" x14ac:dyDescent="0.25">
      <c r="A331" s="29">
        <v>45448</v>
      </c>
      <c r="B331" s="25" t="s">
        <v>595</v>
      </c>
      <c r="C331" s="25"/>
      <c r="D331" s="25" t="s">
        <v>52</v>
      </c>
      <c r="E331" s="25" t="s">
        <v>60</v>
      </c>
      <c r="F331" s="25">
        <v>1000</v>
      </c>
      <c r="G331" s="25" t="s">
        <v>34</v>
      </c>
      <c r="H331" s="25">
        <v>1370</v>
      </c>
      <c r="I331" s="11">
        <f t="shared" si="77"/>
        <v>1370000</v>
      </c>
      <c r="J331" s="31" t="s">
        <v>312</v>
      </c>
      <c r="K331" s="11"/>
      <c r="L331" s="4">
        <f t="shared" si="78"/>
        <v>0</v>
      </c>
      <c r="M331" s="4"/>
      <c r="N331" s="4"/>
      <c r="O331" s="4">
        <f t="shared" si="79"/>
        <v>1370000</v>
      </c>
      <c r="P331" s="4">
        <v>1370000</v>
      </c>
      <c r="Q331" s="4"/>
      <c r="R331" s="4">
        <f t="shared" si="80"/>
        <v>0</v>
      </c>
      <c r="S331" s="4"/>
      <c r="T331" s="4"/>
      <c r="U331" s="4">
        <f t="shared" si="81"/>
        <v>0</v>
      </c>
      <c r="V331" s="4"/>
      <c r="W331" s="4"/>
      <c r="X331" s="4">
        <f t="shared" si="82"/>
        <v>0</v>
      </c>
      <c r="Y331" s="4"/>
      <c r="Z331" s="4"/>
      <c r="AA331" s="4">
        <f>C331+I331-L331-O331-U331-X331-R331</f>
        <v>0</v>
      </c>
      <c r="AB331" s="7">
        <v>45447</v>
      </c>
    </row>
    <row r="332" spans="1:28" ht="15.75" hidden="1" x14ac:dyDescent="0.25">
      <c r="A332" s="29">
        <v>45448</v>
      </c>
      <c r="B332" s="25" t="s">
        <v>595</v>
      </c>
      <c r="C332" s="25"/>
      <c r="D332" s="25" t="s">
        <v>52</v>
      </c>
      <c r="E332" s="25" t="s">
        <v>108</v>
      </c>
      <c r="F332" s="25">
        <v>1000</v>
      </c>
      <c r="G332" s="25" t="s">
        <v>34</v>
      </c>
      <c r="H332" s="25">
        <v>2000</v>
      </c>
      <c r="I332" s="11">
        <f t="shared" si="77"/>
        <v>2000000</v>
      </c>
      <c r="J332" s="31" t="s">
        <v>312</v>
      </c>
      <c r="K332" s="11"/>
      <c r="L332" s="4">
        <f t="shared" si="78"/>
        <v>0</v>
      </c>
      <c r="M332" s="4"/>
      <c r="N332" s="4"/>
      <c r="O332" s="4">
        <f t="shared" si="79"/>
        <v>2000000</v>
      </c>
      <c r="P332" s="4">
        <v>2000000</v>
      </c>
      <c r="Q332" s="4"/>
      <c r="R332" s="4">
        <f t="shared" si="80"/>
        <v>0</v>
      </c>
      <c r="S332" s="4"/>
      <c r="T332" s="4"/>
      <c r="U332" s="4">
        <f t="shared" si="81"/>
        <v>0</v>
      </c>
      <c r="V332" s="4"/>
      <c r="W332" s="4"/>
      <c r="X332" s="4">
        <f t="shared" si="82"/>
        <v>0</v>
      </c>
      <c r="Y332" s="4"/>
      <c r="Z332" s="4"/>
      <c r="AA332" s="4">
        <f>C332+I332-L332-O332-U332-X332-R332</f>
        <v>0</v>
      </c>
      <c r="AB332" s="7">
        <v>45447</v>
      </c>
    </row>
    <row r="333" spans="1:28" ht="15.75" hidden="1" x14ac:dyDescent="0.25">
      <c r="A333" s="29">
        <v>45448</v>
      </c>
      <c r="B333" s="25" t="s">
        <v>590</v>
      </c>
      <c r="C333" s="25"/>
      <c r="D333" s="25" t="s">
        <v>52</v>
      </c>
      <c r="E333" s="25" t="s">
        <v>79</v>
      </c>
      <c r="F333" s="25">
        <v>300</v>
      </c>
      <c r="G333" s="25" t="s">
        <v>77</v>
      </c>
      <c r="H333" s="25">
        <v>50000</v>
      </c>
      <c r="I333" s="11">
        <f t="shared" si="77"/>
        <v>15000000</v>
      </c>
      <c r="J333" s="31" t="s">
        <v>312</v>
      </c>
      <c r="K333" s="11" t="s">
        <v>1476</v>
      </c>
      <c r="L333" s="4">
        <f t="shared" si="78"/>
        <v>0</v>
      </c>
      <c r="M333" s="4"/>
      <c r="N333" s="4"/>
      <c r="O333" s="4">
        <f t="shared" si="79"/>
        <v>15000000</v>
      </c>
      <c r="P333" s="4">
        <v>15000000</v>
      </c>
      <c r="Q333" s="4"/>
      <c r="R333" s="4">
        <f t="shared" si="80"/>
        <v>0</v>
      </c>
      <c r="S333" s="4"/>
      <c r="T333" s="4"/>
      <c r="U333" s="4">
        <f t="shared" si="81"/>
        <v>0</v>
      </c>
      <c r="V333" s="4"/>
      <c r="W333" s="4"/>
      <c r="X333" s="4">
        <f t="shared" si="82"/>
        <v>0</v>
      </c>
      <c r="Y333" s="4"/>
      <c r="Z333" s="4"/>
      <c r="AA333" s="4">
        <f>C333+I333-L333-O333-U333-X333-R333</f>
        <v>0</v>
      </c>
      <c r="AB333" s="7">
        <v>45433</v>
      </c>
    </row>
    <row r="334" spans="1:28" ht="15.75" hidden="1" x14ac:dyDescent="0.25">
      <c r="A334" s="29">
        <v>45448</v>
      </c>
      <c r="B334" s="25" t="s">
        <v>1471</v>
      </c>
      <c r="C334" s="25"/>
      <c r="D334" s="25" t="s">
        <v>46</v>
      </c>
      <c r="E334" s="25" t="s">
        <v>108</v>
      </c>
      <c r="F334" s="25">
        <v>400</v>
      </c>
      <c r="G334" s="25" t="s">
        <v>34</v>
      </c>
      <c r="H334" s="25">
        <v>2000</v>
      </c>
      <c r="I334" s="11">
        <f t="shared" si="77"/>
        <v>800000</v>
      </c>
      <c r="J334" s="31" t="s">
        <v>324</v>
      </c>
      <c r="K334" s="11"/>
      <c r="L334" s="4">
        <f t="shared" si="78"/>
        <v>800000</v>
      </c>
      <c r="M334" s="4">
        <v>800000</v>
      </c>
      <c r="N334" s="4"/>
      <c r="O334" s="4">
        <f t="shared" si="79"/>
        <v>0</v>
      </c>
      <c r="P334" s="4"/>
      <c r="Q334" s="4"/>
      <c r="R334" s="4">
        <f t="shared" si="80"/>
        <v>0</v>
      </c>
      <c r="S334" s="4"/>
      <c r="T334" s="4"/>
      <c r="U334" s="4">
        <f t="shared" si="81"/>
        <v>0</v>
      </c>
      <c r="V334" s="4"/>
      <c r="W334" s="4"/>
      <c r="X334" s="4">
        <f t="shared" si="82"/>
        <v>0</v>
      </c>
      <c r="Y334" s="4"/>
      <c r="Z334" s="4"/>
      <c r="AA334" s="4">
        <f>C334+I334-L334-O334-U334-X334-R334</f>
        <v>0</v>
      </c>
      <c r="AB334" s="7">
        <v>45448</v>
      </c>
    </row>
    <row r="335" spans="1:28" ht="15.75" hidden="1" x14ac:dyDescent="0.25">
      <c r="A335" s="29">
        <v>45448</v>
      </c>
      <c r="B335" s="25" t="s">
        <v>330</v>
      </c>
      <c r="C335" s="25"/>
      <c r="D335" s="25" t="s">
        <v>46</v>
      </c>
      <c r="E335" s="25" t="s">
        <v>512</v>
      </c>
      <c r="F335" s="25">
        <v>2</v>
      </c>
      <c r="G335" s="25" t="s">
        <v>27</v>
      </c>
      <c r="H335" s="25">
        <v>480000</v>
      </c>
      <c r="I335" s="11">
        <f t="shared" si="77"/>
        <v>960000</v>
      </c>
      <c r="J335" s="31" t="s">
        <v>312</v>
      </c>
      <c r="K335" s="11" t="s">
        <v>1534</v>
      </c>
      <c r="L335" s="4">
        <f t="shared" si="78"/>
        <v>0</v>
      </c>
      <c r="M335" s="4"/>
      <c r="N335" s="4"/>
      <c r="O335" s="4">
        <f t="shared" si="79"/>
        <v>960000</v>
      </c>
      <c r="P335" s="4">
        <v>960000</v>
      </c>
      <c r="Q335" s="4"/>
      <c r="R335" s="4">
        <f t="shared" si="80"/>
        <v>0</v>
      </c>
      <c r="S335" s="4"/>
      <c r="T335" s="4"/>
      <c r="U335" s="4">
        <f t="shared" si="81"/>
        <v>0</v>
      </c>
      <c r="V335" s="4"/>
      <c r="W335" s="4"/>
      <c r="X335" s="4">
        <f t="shared" si="82"/>
        <v>0</v>
      </c>
      <c r="Y335" s="4"/>
      <c r="Z335" s="4"/>
      <c r="AA335" s="4">
        <f>C335+I335-L335-O335-U335-X335-R335</f>
        <v>0</v>
      </c>
      <c r="AB335" s="7">
        <v>45449</v>
      </c>
    </row>
    <row r="336" spans="1:28" ht="15.75" hidden="1" x14ac:dyDescent="0.25">
      <c r="A336" s="29">
        <v>45448</v>
      </c>
      <c r="B336" s="25" t="s">
        <v>330</v>
      </c>
      <c r="C336" s="25"/>
      <c r="D336" s="25" t="s">
        <v>46</v>
      </c>
      <c r="E336" s="25" t="s">
        <v>150</v>
      </c>
      <c r="F336" s="25">
        <v>20</v>
      </c>
      <c r="G336" s="25" t="s">
        <v>77</v>
      </c>
      <c r="H336" s="25">
        <v>50000</v>
      </c>
      <c r="I336" s="11">
        <f t="shared" si="77"/>
        <v>1000000</v>
      </c>
      <c r="J336" s="31" t="s">
        <v>312</v>
      </c>
      <c r="K336" s="11" t="s">
        <v>1534</v>
      </c>
      <c r="L336" s="4">
        <f t="shared" si="78"/>
        <v>0</v>
      </c>
      <c r="M336" s="4"/>
      <c r="N336" s="4"/>
      <c r="O336" s="4">
        <f t="shared" si="79"/>
        <v>1000000</v>
      </c>
      <c r="P336" s="4">
        <v>1000000</v>
      </c>
      <c r="Q336" s="4"/>
      <c r="R336" s="4">
        <f t="shared" si="80"/>
        <v>0</v>
      </c>
      <c r="S336" s="4"/>
      <c r="T336" s="4"/>
      <c r="U336" s="4">
        <f t="shared" si="81"/>
        <v>0</v>
      </c>
      <c r="V336" s="4"/>
      <c r="W336" s="4"/>
      <c r="X336" s="4">
        <f t="shared" si="82"/>
        <v>0</v>
      </c>
      <c r="Y336" s="4"/>
      <c r="Z336" s="4"/>
      <c r="AA336" s="4">
        <f>C336+I336-L336-O336-U336-X336-R336</f>
        <v>0</v>
      </c>
      <c r="AB336" s="7">
        <v>45449</v>
      </c>
    </row>
    <row r="337" spans="1:28" ht="15.75" hidden="1" x14ac:dyDescent="0.25">
      <c r="A337" s="29">
        <v>45448</v>
      </c>
      <c r="B337" s="25" t="s">
        <v>1331</v>
      </c>
      <c r="C337" s="25"/>
      <c r="D337" s="25" t="s">
        <v>46</v>
      </c>
      <c r="E337" s="25" t="s">
        <v>363</v>
      </c>
      <c r="F337" s="25">
        <v>1</v>
      </c>
      <c r="G337" s="25" t="s">
        <v>48</v>
      </c>
      <c r="H337" s="25">
        <v>230000</v>
      </c>
      <c r="I337" s="11">
        <f t="shared" si="77"/>
        <v>230000</v>
      </c>
      <c r="J337" s="31" t="s">
        <v>312</v>
      </c>
      <c r="K337" s="11"/>
      <c r="L337" s="4">
        <f t="shared" si="78"/>
        <v>0</v>
      </c>
      <c r="M337" s="4"/>
      <c r="N337" s="4"/>
      <c r="O337" s="4">
        <f t="shared" si="79"/>
        <v>230000</v>
      </c>
      <c r="P337" s="4">
        <v>230000</v>
      </c>
      <c r="Q337" s="4"/>
      <c r="R337" s="4">
        <f t="shared" si="80"/>
        <v>0</v>
      </c>
      <c r="S337" s="4"/>
      <c r="T337" s="4"/>
      <c r="U337" s="4">
        <f t="shared" si="81"/>
        <v>0</v>
      </c>
      <c r="V337" s="4"/>
      <c r="W337" s="4"/>
      <c r="X337" s="4">
        <f t="shared" si="82"/>
        <v>0</v>
      </c>
      <c r="Y337" s="4"/>
      <c r="Z337" s="4"/>
      <c r="AA337" s="4">
        <f>C337+I337-L337-O337-U337-X337-R337</f>
        <v>0</v>
      </c>
      <c r="AB337" s="7">
        <v>45406</v>
      </c>
    </row>
    <row r="338" spans="1:28" ht="15.75" x14ac:dyDescent="0.25">
      <c r="A338" s="29">
        <v>45448</v>
      </c>
      <c r="B338" s="25" t="s">
        <v>205</v>
      </c>
      <c r="C338" s="25"/>
      <c r="D338" s="25" t="s">
        <v>46</v>
      </c>
      <c r="E338" s="25" t="s">
        <v>127</v>
      </c>
      <c r="F338" s="25">
        <v>10</v>
      </c>
      <c r="G338" s="25" t="s">
        <v>39</v>
      </c>
      <c r="H338" s="25">
        <v>70000</v>
      </c>
      <c r="I338" s="11">
        <f t="shared" si="77"/>
        <v>700000</v>
      </c>
      <c r="J338" s="31" t="s">
        <v>312</v>
      </c>
      <c r="K338" s="11"/>
      <c r="L338" s="4">
        <f t="shared" si="78"/>
        <v>0</v>
      </c>
      <c r="M338" s="4"/>
      <c r="N338" s="4"/>
      <c r="O338" s="4">
        <f t="shared" si="79"/>
        <v>700000</v>
      </c>
      <c r="P338" s="155">
        <v>700000</v>
      </c>
      <c r="Q338" s="4"/>
      <c r="R338" s="4">
        <f t="shared" si="80"/>
        <v>0</v>
      </c>
      <c r="S338" s="4"/>
      <c r="T338" s="4"/>
      <c r="U338" s="4">
        <f t="shared" si="81"/>
        <v>0</v>
      </c>
      <c r="V338" s="4"/>
      <c r="W338" s="4"/>
      <c r="X338" s="4">
        <f t="shared" si="82"/>
        <v>0</v>
      </c>
      <c r="Y338" s="4"/>
      <c r="Z338" s="4"/>
      <c r="AA338" s="4">
        <f>C338+I338-L338-O338-U338-X338-R338</f>
        <v>0</v>
      </c>
      <c r="AB338" s="7">
        <v>45463</v>
      </c>
    </row>
    <row r="339" spans="1:28" ht="15.75" x14ac:dyDescent="0.25">
      <c r="A339" s="29">
        <v>45448</v>
      </c>
      <c r="B339" s="25" t="s">
        <v>205</v>
      </c>
      <c r="C339" s="25"/>
      <c r="D339" s="25" t="s">
        <v>46</v>
      </c>
      <c r="E339" s="25" t="s">
        <v>129</v>
      </c>
      <c r="F339" s="25">
        <v>12</v>
      </c>
      <c r="G339" s="25" t="s">
        <v>77</v>
      </c>
      <c r="H339" s="25">
        <v>65000</v>
      </c>
      <c r="I339" s="11">
        <f t="shared" si="77"/>
        <v>780000</v>
      </c>
      <c r="J339" s="31" t="s">
        <v>312</v>
      </c>
      <c r="K339" s="11"/>
      <c r="L339" s="4">
        <f t="shared" si="78"/>
        <v>0</v>
      </c>
      <c r="M339" s="4"/>
      <c r="N339" s="4"/>
      <c r="O339" s="4">
        <f t="shared" si="79"/>
        <v>780000</v>
      </c>
      <c r="P339" s="155">
        <v>780000</v>
      </c>
      <c r="Q339" s="4"/>
      <c r="R339" s="4">
        <f t="shared" si="80"/>
        <v>0</v>
      </c>
      <c r="S339" s="4"/>
      <c r="T339" s="4"/>
      <c r="U339" s="4">
        <f t="shared" si="81"/>
        <v>0</v>
      </c>
      <c r="V339" s="4"/>
      <c r="W339" s="4"/>
      <c r="X339" s="4">
        <f t="shared" si="82"/>
        <v>0</v>
      </c>
      <c r="Y339" s="4"/>
      <c r="Z339" s="4"/>
      <c r="AA339" s="4">
        <f>C339+I339-L339-O339-U339-X339-R339</f>
        <v>0</v>
      </c>
      <c r="AB339" s="7">
        <v>45463</v>
      </c>
    </row>
    <row r="340" spans="1:28" ht="15.75" hidden="1" x14ac:dyDescent="0.25">
      <c r="A340" s="29">
        <v>45448</v>
      </c>
      <c r="B340" s="72" t="s">
        <v>307</v>
      </c>
      <c r="C340" s="25"/>
      <c r="D340" s="25" t="s">
        <v>46</v>
      </c>
      <c r="E340" s="25" t="s">
        <v>58</v>
      </c>
      <c r="F340" s="25">
        <v>400</v>
      </c>
      <c r="G340" s="25" t="s">
        <v>34</v>
      </c>
      <c r="H340" s="25">
        <v>2000</v>
      </c>
      <c r="I340" s="11">
        <f t="shared" si="77"/>
        <v>800000</v>
      </c>
      <c r="J340" s="31" t="s">
        <v>312</v>
      </c>
      <c r="K340" s="11"/>
      <c r="L340" s="4">
        <f t="shared" si="78"/>
        <v>0</v>
      </c>
      <c r="M340" s="4"/>
      <c r="N340" s="4"/>
      <c r="O340" s="4">
        <f t="shared" si="79"/>
        <v>0</v>
      </c>
      <c r="P340" s="4"/>
      <c r="Q340" s="4"/>
      <c r="R340" s="4">
        <f t="shared" si="80"/>
        <v>800000</v>
      </c>
      <c r="S340" s="4">
        <v>800000</v>
      </c>
      <c r="T340" s="4"/>
      <c r="U340" s="4">
        <f t="shared" si="81"/>
        <v>0</v>
      </c>
      <c r="V340" s="4"/>
      <c r="W340" s="4"/>
      <c r="X340" s="4">
        <f t="shared" si="82"/>
        <v>0</v>
      </c>
      <c r="Y340" s="4"/>
      <c r="Z340" s="4"/>
      <c r="AA340" s="4">
        <f>C340+I340-L340-O340-U340-X340-R340</f>
        <v>0</v>
      </c>
      <c r="AB340" s="7">
        <v>45448</v>
      </c>
    </row>
    <row r="341" spans="1:28" ht="15.75" hidden="1" x14ac:dyDescent="0.25">
      <c r="A341" s="29">
        <v>45448</v>
      </c>
      <c r="B341" s="25" t="s">
        <v>359</v>
      </c>
      <c r="C341" s="27"/>
      <c r="D341" s="27" t="s">
        <v>46</v>
      </c>
      <c r="E341" s="27" t="s">
        <v>115</v>
      </c>
      <c r="F341" s="27">
        <v>13.6</v>
      </c>
      <c r="G341" s="27" t="s">
        <v>39</v>
      </c>
      <c r="H341" s="27">
        <v>49000</v>
      </c>
      <c r="I341" s="11">
        <f t="shared" si="77"/>
        <v>666400</v>
      </c>
      <c r="J341" s="31" t="s">
        <v>312</v>
      </c>
      <c r="K341" s="11"/>
      <c r="L341" s="4">
        <f t="shared" si="78"/>
        <v>0</v>
      </c>
      <c r="M341" s="4"/>
      <c r="N341" s="4"/>
      <c r="O341" s="4">
        <f t="shared" si="79"/>
        <v>666400</v>
      </c>
      <c r="P341" s="4">
        <v>666400</v>
      </c>
      <c r="Q341" s="4"/>
      <c r="R341" s="4">
        <f t="shared" si="80"/>
        <v>0</v>
      </c>
      <c r="S341" s="4"/>
      <c r="T341" s="4"/>
      <c r="U341" s="4">
        <f t="shared" si="81"/>
        <v>0</v>
      </c>
      <c r="V341" s="4"/>
      <c r="W341" s="4"/>
      <c r="X341" s="4">
        <f t="shared" si="82"/>
        <v>0</v>
      </c>
      <c r="Y341" s="4"/>
      <c r="Z341" s="4"/>
      <c r="AA341" s="4">
        <f>C341+I341-L341-O341-U341-X341-R341</f>
        <v>0</v>
      </c>
      <c r="AB341" s="7">
        <v>45450</v>
      </c>
    </row>
    <row r="342" spans="1:28" ht="15.75" hidden="1" x14ac:dyDescent="0.25">
      <c r="A342" s="24">
        <v>45448</v>
      </c>
      <c r="B342" s="72" t="s">
        <v>565</v>
      </c>
      <c r="C342" s="25"/>
      <c r="D342" s="25" t="s">
        <v>46</v>
      </c>
      <c r="E342" s="25" t="s">
        <v>363</v>
      </c>
      <c r="F342" s="25">
        <v>1</v>
      </c>
      <c r="G342" s="25" t="s">
        <v>48</v>
      </c>
      <c r="H342" s="25">
        <v>230000</v>
      </c>
      <c r="I342" s="11">
        <f t="shared" si="77"/>
        <v>230000</v>
      </c>
      <c r="J342" s="31" t="s">
        <v>312</v>
      </c>
      <c r="K342" s="11"/>
      <c r="L342" s="4">
        <f t="shared" si="78"/>
        <v>0</v>
      </c>
      <c r="M342" s="4"/>
      <c r="N342" s="4"/>
      <c r="O342" s="4">
        <f t="shared" si="79"/>
        <v>0</v>
      </c>
      <c r="P342" s="4"/>
      <c r="Q342" s="4"/>
      <c r="R342" s="4">
        <f t="shared" si="80"/>
        <v>230000</v>
      </c>
      <c r="S342" s="4">
        <v>230000</v>
      </c>
      <c r="T342" s="4"/>
      <c r="U342" s="4">
        <f t="shared" si="81"/>
        <v>0</v>
      </c>
      <c r="V342" s="4"/>
      <c r="W342" s="4"/>
      <c r="X342" s="4">
        <f t="shared" si="82"/>
        <v>0</v>
      </c>
      <c r="Y342" s="4"/>
      <c r="Z342" s="4"/>
      <c r="AA342" s="4">
        <f>C342+I342-L342-O342-U342-X342-R342</f>
        <v>0</v>
      </c>
      <c r="AB342" s="7">
        <v>45448</v>
      </c>
    </row>
    <row r="343" spans="1:28" ht="15.75" hidden="1" x14ac:dyDescent="0.25">
      <c r="A343" s="29">
        <v>45448</v>
      </c>
      <c r="B343" s="72" t="s">
        <v>203</v>
      </c>
      <c r="C343" s="25"/>
      <c r="D343" s="27" t="s">
        <v>46</v>
      </c>
      <c r="E343" s="25" t="s">
        <v>42</v>
      </c>
      <c r="F343" s="25">
        <v>1000</v>
      </c>
      <c r="G343" s="27" t="s">
        <v>34</v>
      </c>
      <c r="H343" s="25">
        <v>3600</v>
      </c>
      <c r="I343" s="11">
        <f t="shared" si="77"/>
        <v>3600000</v>
      </c>
      <c r="J343" s="32" t="s">
        <v>324</v>
      </c>
      <c r="K343" s="11"/>
      <c r="L343" s="4">
        <f t="shared" si="78"/>
        <v>3600000</v>
      </c>
      <c r="M343" s="4">
        <v>3600000</v>
      </c>
      <c r="N343" s="4"/>
      <c r="O343" s="4">
        <f t="shared" si="79"/>
        <v>0</v>
      </c>
      <c r="P343" s="4"/>
      <c r="Q343" s="4"/>
      <c r="R343" s="4">
        <f t="shared" si="80"/>
        <v>0</v>
      </c>
      <c r="S343" s="4"/>
      <c r="T343" s="4"/>
      <c r="U343" s="4">
        <f t="shared" si="81"/>
        <v>0</v>
      </c>
      <c r="V343" s="4"/>
      <c r="W343" s="4"/>
      <c r="X343" s="4">
        <f t="shared" si="82"/>
        <v>0</v>
      </c>
      <c r="Y343" s="4"/>
      <c r="Z343" s="4"/>
      <c r="AA343" s="4">
        <f>C343+I343-L343-O343-U343-X343-R343</f>
        <v>0</v>
      </c>
      <c r="AB343" s="7">
        <v>45449</v>
      </c>
    </row>
    <row r="344" spans="1:28" ht="15.75" hidden="1" x14ac:dyDescent="0.25">
      <c r="A344" s="24">
        <v>45448</v>
      </c>
      <c r="B344" s="25" t="s">
        <v>311</v>
      </c>
      <c r="C344" s="25"/>
      <c r="D344" s="25" t="s">
        <v>52</v>
      </c>
      <c r="E344" s="25" t="s">
        <v>145</v>
      </c>
      <c r="F344" s="25">
        <v>17.2</v>
      </c>
      <c r="G344" s="25" t="s">
        <v>39</v>
      </c>
      <c r="H344" s="25">
        <v>47000</v>
      </c>
      <c r="I344" s="11">
        <f t="shared" si="77"/>
        <v>808400</v>
      </c>
      <c r="J344" s="31" t="s">
        <v>324</v>
      </c>
      <c r="K344" s="11"/>
      <c r="L344" s="4">
        <f t="shared" si="78"/>
        <v>808400</v>
      </c>
      <c r="M344" s="4">
        <v>808400</v>
      </c>
      <c r="N344" s="4"/>
      <c r="O344" s="4">
        <f t="shared" si="79"/>
        <v>0</v>
      </c>
      <c r="P344" s="4"/>
      <c r="Q344" s="4"/>
      <c r="R344" s="4">
        <f t="shared" si="80"/>
        <v>0</v>
      </c>
      <c r="S344" s="4"/>
      <c r="T344" s="4"/>
      <c r="U344" s="4">
        <f t="shared" si="81"/>
        <v>0</v>
      </c>
      <c r="V344" s="4"/>
      <c r="W344" s="4"/>
      <c r="X344" s="4">
        <f t="shared" si="82"/>
        <v>0</v>
      </c>
      <c r="Y344" s="4"/>
      <c r="Z344" s="4"/>
      <c r="AA344" s="4">
        <f>C344+I344-L344-O344-U344-X344-R344</f>
        <v>0</v>
      </c>
      <c r="AB344" s="7">
        <v>45448</v>
      </c>
    </row>
    <row r="345" spans="1:28" ht="15.75" hidden="1" x14ac:dyDescent="0.25">
      <c r="A345" s="29">
        <v>45449</v>
      </c>
      <c r="B345" s="27" t="s">
        <v>1331</v>
      </c>
      <c r="C345" s="27"/>
      <c r="D345" s="27" t="s">
        <v>46</v>
      </c>
      <c r="E345" s="27" t="s">
        <v>135</v>
      </c>
      <c r="F345" s="27">
        <v>5</v>
      </c>
      <c r="G345" s="27" t="s">
        <v>48</v>
      </c>
      <c r="H345" s="27">
        <v>150000</v>
      </c>
      <c r="I345" s="11">
        <f t="shared" ref="I345:I381" si="83">F345*H345</f>
        <v>750000</v>
      </c>
      <c r="J345" s="31" t="s">
        <v>312</v>
      </c>
      <c r="K345" s="11"/>
      <c r="L345" s="4">
        <f>M345+N345</f>
        <v>0</v>
      </c>
      <c r="M345" s="4"/>
      <c r="N345" s="4"/>
      <c r="O345" s="4">
        <f>P345+Q345</f>
        <v>750000</v>
      </c>
      <c r="P345" s="4">
        <v>750000</v>
      </c>
      <c r="Q345" s="4"/>
      <c r="R345" s="4">
        <f>S345+T345</f>
        <v>0</v>
      </c>
      <c r="S345" s="4"/>
      <c r="T345" s="4"/>
      <c r="U345" s="4">
        <f>V345+W345</f>
        <v>0</v>
      </c>
      <c r="V345" s="4"/>
      <c r="W345" s="4"/>
      <c r="X345" s="4">
        <f>Y345+Z345</f>
        <v>0</v>
      </c>
      <c r="Y345" s="4"/>
      <c r="Z345" s="4"/>
      <c r="AA345" s="4">
        <f>C345+I345-L345-O345-U345-X345-R345</f>
        <v>0</v>
      </c>
      <c r="AB345" s="7">
        <v>45406</v>
      </c>
    </row>
    <row r="346" spans="1:28" ht="15.75" hidden="1" x14ac:dyDescent="0.25">
      <c r="A346" s="29">
        <v>45449</v>
      </c>
      <c r="B346" s="25" t="s">
        <v>467</v>
      </c>
      <c r="C346" s="25"/>
      <c r="D346" s="25" t="s">
        <v>46</v>
      </c>
      <c r="E346" s="25" t="s">
        <v>127</v>
      </c>
      <c r="F346" s="25">
        <v>10</v>
      </c>
      <c r="G346" s="25" t="s">
        <v>39</v>
      </c>
      <c r="H346" s="25">
        <v>70000</v>
      </c>
      <c r="I346" s="11">
        <f t="shared" si="83"/>
        <v>700000</v>
      </c>
      <c r="J346" s="31" t="s">
        <v>312</v>
      </c>
      <c r="K346" s="11"/>
      <c r="L346" s="4">
        <f t="shared" ref="L346:L381" si="84">M346+N346</f>
        <v>0</v>
      </c>
      <c r="M346" s="4"/>
      <c r="N346" s="4"/>
      <c r="O346" s="4">
        <f t="shared" ref="O346:O381" si="85">P346+Q346</f>
        <v>700000</v>
      </c>
      <c r="P346" s="4">
        <v>700000</v>
      </c>
      <c r="Q346" s="4"/>
      <c r="R346" s="4">
        <f t="shared" ref="R346:R381" si="86">S346+T346</f>
        <v>0</v>
      </c>
      <c r="S346" s="4"/>
      <c r="T346" s="4"/>
      <c r="U346" s="4">
        <f t="shared" ref="U346:U381" si="87">V346+W346</f>
        <v>0</v>
      </c>
      <c r="V346" s="4"/>
      <c r="W346" s="4"/>
      <c r="X346" s="4">
        <f t="shared" ref="X346:X381" si="88">Y346+Z346</f>
        <v>0</v>
      </c>
      <c r="Y346" s="4"/>
      <c r="Z346" s="4"/>
      <c r="AA346" s="4">
        <f>C346+I346-L346-O346-U346-X346-R346</f>
        <v>0</v>
      </c>
      <c r="AB346" s="7">
        <v>45453</v>
      </c>
    </row>
    <row r="347" spans="1:28" ht="15.75" hidden="1" x14ac:dyDescent="0.25">
      <c r="A347" s="29">
        <v>45449</v>
      </c>
      <c r="B347" s="25" t="s">
        <v>467</v>
      </c>
      <c r="C347" s="25"/>
      <c r="D347" s="25" t="s">
        <v>46</v>
      </c>
      <c r="E347" s="25" t="s">
        <v>33</v>
      </c>
      <c r="F347" s="25">
        <v>2000</v>
      </c>
      <c r="G347" s="25" t="s">
        <v>34</v>
      </c>
      <c r="H347" s="25">
        <v>2500</v>
      </c>
      <c r="I347" s="11">
        <f t="shared" si="83"/>
        <v>5000000</v>
      </c>
      <c r="J347" s="31" t="s">
        <v>312</v>
      </c>
      <c r="K347" s="11"/>
      <c r="L347" s="4">
        <f t="shared" si="84"/>
        <v>0</v>
      </c>
      <c r="M347" s="4"/>
      <c r="N347" s="4"/>
      <c r="O347" s="4">
        <f t="shared" si="85"/>
        <v>5000000</v>
      </c>
      <c r="P347" s="4">
        <v>5000000</v>
      </c>
      <c r="Q347" s="4"/>
      <c r="R347" s="4">
        <f t="shared" si="86"/>
        <v>0</v>
      </c>
      <c r="S347" s="4"/>
      <c r="T347" s="4"/>
      <c r="U347" s="4">
        <f t="shared" si="87"/>
        <v>0</v>
      </c>
      <c r="V347" s="4"/>
      <c r="W347" s="4"/>
      <c r="X347" s="4">
        <f t="shared" si="88"/>
        <v>0</v>
      </c>
      <c r="Y347" s="4"/>
      <c r="Z347" s="4"/>
      <c r="AA347" s="4">
        <f>C347+I347-L347-O347-U347-X347-R347</f>
        <v>0</v>
      </c>
      <c r="AB347" s="7">
        <v>45453</v>
      </c>
    </row>
    <row r="348" spans="1:28" ht="15.75" hidden="1" x14ac:dyDescent="0.25">
      <c r="A348" s="29">
        <v>45449</v>
      </c>
      <c r="B348" s="25" t="s">
        <v>45</v>
      </c>
      <c r="C348" s="25"/>
      <c r="D348" s="25" t="s">
        <v>46</v>
      </c>
      <c r="E348" s="25" t="s">
        <v>124</v>
      </c>
      <c r="F348" s="25">
        <v>1</v>
      </c>
      <c r="G348" s="25" t="s">
        <v>283</v>
      </c>
      <c r="H348" s="25">
        <v>1200000</v>
      </c>
      <c r="I348" s="11">
        <f t="shared" si="83"/>
        <v>1200000</v>
      </c>
      <c r="J348" s="31" t="s">
        <v>324</v>
      </c>
      <c r="K348" s="11"/>
      <c r="L348" s="4">
        <f t="shared" si="84"/>
        <v>1200000</v>
      </c>
      <c r="M348" s="4">
        <v>1200000</v>
      </c>
      <c r="N348" s="4"/>
      <c r="O348" s="4">
        <f t="shared" si="85"/>
        <v>0</v>
      </c>
      <c r="P348" s="4"/>
      <c r="Q348" s="4"/>
      <c r="R348" s="4">
        <f t="shared" si="86"/>
        <v>0</v>
      </c>
      <c r="S348" s="4"/>
      <c r="T348" s="4"/>
      <c r="U348" s="4">
        <f t="shared" si="87"/>
        <v>0</v>
      </c>
      <c r="V348" s="4"/>
      <c r="W348" s="4"/>
      <c r="X348" s="4">
        <f t="shared" si="88"/>
        <v>0</v>
      </c>
      <c r="Y348" s="4"/>
      <c r="Z348" s="4"/>
      <c r="AA348" s="4">
        <f>C348+I348-L348-O348-U348-X348-R348</f>
        <v>0</v>
      </c>
      <c r="AB348" s="7">
        <v>45449</v>
      </c>
    </row>
    <row r="349" spans="1:28" ht="15.75" hidden="1" x14ac:dyDescent="0.25">
      <c r="A349" s="29">
        <v>45449</v>
      </c>
      <c r="B349" s="25" t="s">
        <v>1531</v>
      </c>
      <c r="C349" s="25"/>
      <c r="D349" s="25" t="s">
        <v>46</v>
      </c>
      <c r="E349" s="25" t="s">
        <v>157</v>
      </c>
      <c r="F349" s="25">
        <v>10</v>
      </c>
      <c r="G349" s="25" t="s">
        <v>48</v>
      </c>
      <c r="H349" s="25">
        <v>320000</v>
      </c>
      <c r="I349" s="11">
        <f t="shared" si="83"/>
        <v>3200000</v>
      </c>
      <c r="J349" s="31" t="s">
        <v>312</v>
      </c>
      <c r="K349" s="11"/>
      <c r="L349" s="4">
        <f t="shared" si="84"/>
        <v>0</v>
      </c>
      <c r="M349" s="4"/>
      <c r="N349" s="4"/>
      <c r="O349" s="4">
        <f t="shared" si="85"/>
        <v>3200000</v>
      </c>
      <c r="P349" s="4">
        <v>3200000</v>
      </c>
      <c r="Q349" s="4"/>
      <c r="R349" s="4">
        <f t="shared" si="86"/>
        <v>0</v>
      </c>
      <c r="S349" s="4"/>
      <c r="T349" s="4"/>
      <c r="U349" s="4">
        <f t="shared" si="87"/>
        <v>0</v>
      </c>
      <c r="V349" s="4"/>
      <c r="W349" s="4"/>
      <c r="X349" s="4">
        <f t="shared" si="88"/>
        <v>0</v>
      </c>
      <c r="Y349" s="4"/>
      <c r="Z349" s="4"/>
      <c r="AA349" s="4">
        <f>C349+I349-L349-O349-U349-X349-R349</f>
        <v>0</v>
      </c>
      <c r="AB349" s="7">
        <v>45448</v>
      </c>
    </row>
    <row r="350" spans="1:28" ht="15.75" hidden="1" x14ac:dyDescent="0.25">
      <c r="A350" s="29">
        <v>45449</v>
      </c>
      <c r="B350" s="25" t="s">
        <v>1531</v>
      </c>
      <c r="C350" s="25"/>
      <c r="D350" s="25" t="s">
        <v>46</v>
      </c>
      <c r="E350" s="25" t="s">
        <v>112</v>
      </c>
      <c r="F350" s="25">
        <v>10</v>
      </c>
      <c r="G350" s="25" t="s">
        <v>48</v>
      </c>
      <c r="H350" s="25">
        <v>320000</v>
      </c>
      <c r="I350" s="11">
        <f t="shared" si="83"/>
        <v>3200000</v>
      </c>
      <c r="J350" s="31" t="s">
        <v>312</v>
      </c>
      <c r="K350" s="11"/>
      <c r="L350" s="4">
        <f t="shared" si="84"/>
        <v>0</v>
      </c>
      <c r="M350" s="4"/>
      <c r="N350" s="4"/>
      <c r="O350" s="4">
        <f t="shared" si="85"/>
        <v>3200000</v>
      </c>
      <c r="P350" s="4">
        <v>3200000</v>
      </c>
      <c r="Q350" s="4"/>
      <c r="R350" s="4">
        <f t="shared" si="86"/>
        <v>0</v>
      </c>
      <c r="S350" s="4"/>
      <c r="T350" s="4"/>
      <c r="U350" s="4">
        <f t="shared" si="87"/>
        <v>0</v>
      </c>
      <c r="V350" s="4"/>
      <c r="W350" s="4"/>
      <c r="X350" s="4">
        <f t="shared" si="88"/>
        <v>0</v>
      </c>
      <c r="Y350" s="4"/>
      <c r="Z350" s="4"/>
      <c r="AA350" s="4">
        <f>C350+I350-L350-O350-U350-X350-R350</f>
        <v>0</v>
      </c>
      <c r="AB350" s="7">
        <v>45448</v>
      </c>
    </row>
    <row r="351" spans="1:28" ht="15.75" hidden="1" x14ac:dyDescent="0.25">
      <c r="A351" s="29">
        <v>45449</v>
      </c>
      <c r="B351" s="25" t="s">
        <v>107</v>
      </c>
      <c r="C351" s="25"/>
      <c r="D351" s="25" t="s">
        <v>46</v>
      </c>
      <c r="E351" s="25" t="s">
        <v>108</v>
      </c>
      <c r="F351" s="25">
        <v>1300</v>
      </c>
      <c r="G351" s="25" t="s">
        <v>34</v>
      </c>
      <c r="H351" s="25">
        <v>2150</v>
      </c>
      <c r="I351" s="11">
        <f t="shared" si="83"/>
        <v>2795000</v>
      </c>
      <c r="J351" s="31" t="s">
        <v>324</v>
      </c>
      <c r="K351" s="11"/>
      <c r="L351" s="4">
        <f t="shared" si="84"/>
        <v>2795000</v>
      </c>
      <c r="M351" s="4"/>
      <c r="N351" s="4">
        <v>2795000</v>
      </c>
      <c r="O351" s="4">
        <f t="shared" si="85"/>
        <v>0</v>
      </c>
      <c r="P351" s="4"/>
      <c r="Q351" s="4"/>
      <c r="R351" s="4">
        <f t="shared" si="86"/>
        <v>0</v>
      </c>
      <c r="S351" s="4"/>
      <c r="T351" s="4"/>
      <c r="U351" s="4">
        <f t="shared" si="87"/>
        <v>0</v>
      </c>
      <c r="V351" s="4"/>
      <c r="W351" s="4"/>
      <c r="X351" s="4">
        <f t="shared" si="88"/>
        <v>0</v>
      </c>
      <c r="Y351" s="4"/>
      <c r="Z351" s="4"/>
      <c r="AA351" s="4">
        <f>C351+I351-L351-O351-U351-X351-R351</f>
        <v>0</v>
      </c>
      <c r="AB351" s="7">
        <v>45468</v>
      </c>
    </row>
    <row r="352" spans="1:28" ht="15.75" hidden="1" x14ac:dyDescent="0.25">
      <c r="A352" s="29">
        <v>45449</v>
      </c>
      <c r="B352" s="25" t="s">
        <v>107</v>
      </c>
      <c r="C352" s="25"/>
      <c r="D352" s="25" t="s">
        <v>46</v>
      </c>
      <c r="E352" s="25" t="s">
        <v>395</v>
      </c>
      <c r="F352" s="25">
        <v>2000</v>
      </c>
      <c r="G352" s="25" t="s">
        <v>34</v>
      </c>
      <c r="H352" s="25">
        <v>1010</v>
      </c>
      <c r="I352" s="11">
        <f t="shared" si="83"/>
        <v>2020000</v>
      </c>
      <c r="J352" s="38" t="s">
        <v>24</v>
      </c>
      <c r="K352" s="11"/>
      <c r="L352" s="4">
        <f t="shared" si="84"/>
        <v>727000</v>
      </c>
      <c r="M352" s="4"/>
      <c r="N352" s="4">
        <v>727000</v>
      </c>
      <c r="O352" s="4">
        <f t="shared" si="85"/>
        <v>0</v>
      </c>
      <c r="P352" s="4"/>
      <c r="Q352" s="4"/>
      <c r="R352" s="4">
        <f t="shared" si="86"/>
        <v>0</v>
      </c>
      <c r="S352" s="4"/>
      <c r="T352" s="4"/>
      <c r="U352" s="4">
        <f t="shared" si="87"/>
        <v>0</v>
      </c>
      <c r="V352" s="4"/>
      <c r="W352" s="4"/>
      <c r="X352" s="4">
        <f t="shared" si="88"/>
        <v>0</v>
      </c>
      <c r="Y352" s="4"/>
      <c r="Z352" s="4"/>
      <c r="AA352" s="4">
        <f>C352+I352-L352-O352-U352-X352-R352</f>
        <v>1293000</v>
      </c>
      <c r="AB352" s="7">
        <v>45468</v>
      </c>
    </row>
    <row r="353" spans="1:28" ht="15.75" hidden="1" x14ac:dyDescent="0.25">
      <c r="A353" s="29">
        <v>45449</v>
      </c>
      <c r="B353" s="25" t="s">
        <v>309</v>
      </c>
      <c r="C353" s="25"/>
      <c r="D353" s="25" t="s">
        <v>46</v>
      </c>
      <c r="E353" s="25" t="s">
        <v>1377</v>
      </c>
      <c r="F353" s="25">
        <v>600</v>
      </c>
      <c r="G353" s="25" t="s">
        <v>34</v>
      </c>
      <c r="H353" s="25">
        <v>3200</v>
      </c>
      <c r="I353" s="11">
        <f t="shared" si="83"/>
        <v>1920000</v>
      </c>
      <c r="J353" s="31" t="s">
        <v>324</v>
      </c>
      <c r="K353" s="11"/>
      <c r="L353" s="4">
        <f t="shared" si="84"/>
        <v>0</v>
      </c>
      <c r="M353" s="4"/>
      <c r="N353" s="4"/>
      <c r="O353" s="4">
        <f t="shared" si="85"/>
        <v>0</v>
      </c>
      <c r="P353" s="4"/>
      <c r="Q353" s="4"/>
      <c r="R353" s="4">
        <f t="shared" si="86"/>
        <v>0</v>
      </c>
      <c r="S353" s="4"/>
      <c r="T353" s="4"/>
      <c r="U353" s="4">
        <f t="shared" si="87"/>
        <v>1920000</v>
      </c>
      <c r="V353" s="4">
        <v>1920000</v>
      </c>
      <c r="W353" s="4"/>
      <c r="X353" s="4">
        <f t="shared" si="88"/>
        <v>0</v>
      </c>
      <c r="Y353" s="4"/>
      <c r="Z353" s="4"/>
      <c r="AA353" s="4">
        <f>C353+I353-L353-O353-U353-X353-R353</f>
        <v>0</v>
      </c>
      <c r="AB353" s="7">
        <v>45450</v>
      </c>
    </row>
    <row r="354" spans="1:28" ht="15.75" hidden="1" x14ac:dyDescent="0.25">
      <c r="A354" s="29">
        <v>45449</v>
      </c>
      <c r="B354" s="25" t="s">
        <v>309</v>
      </c>
      <c r="C354" s="25"/>
      <c r="D354" s="25" t="s">
        <v>46</v>
      </c>
      <c r="E354" s="25" t="s">
        <v>298</v>
      </c>
      <c r="F354" s="25">
        <v>5200</v>
      </c>
      <c r="G354" s="25" t="s">
        <v>34</v>
      </c>
      <c r="H354" s="25">
        <v>3800</v>
      </c>
      <c r="I354" s="11">
        <f t="shared" si="83"/>
        <v>19760000</v>
      </c>
      <c r="J354" s="31" t="s">
        <v>312</v>
      </c>
      <c r="K354" s="11"/>
      <c r="L354" s="4">
        <f t="shared" si="84"/>
        <v>0</v>
      </c>
      <c r="M354" s="4"/>
      <c r="N354" s="4"/>
      <c r="O354" s="4">
        <f t="shared" si="85"/>
        <v>7380000</v>
      </c>
      <c r="P354" s="4">
        <v>7380000</v>
      </c>
      <c r="Q354" s="4"/>
      <c r="R354" s="4">
        <f t="shared" si="86"/>
        <v>0</v>
      </c>
      <c r="S354" s="4"/>
      <c r="T354" s="4"/>
      <c r="U354" s="4">
        <f t="shared" si="87"/>
        <v>12380000</v>
      </c>
      <c r="V354" s="4">
        <v>12380000</v>
      </c>
      <c r="W354" s="4"/>
      <c r="X354" s="4">
        <f t="shared" si="88"/>
        <v>0</v>
      </c>
      <c r="Y354" s="4"/>
      <c r="Z354" s="4"/>
      <c r="AA354" s="4">
        <f>C354+I354-L354-O354-U354-X354-R354</f>
        <v>0</v>
      </c>
      <c r="AB354" s="7">
        <v>45467</v>
      </c>
    </row>
    <row r="355" spans="1:28" ht="15.75" hidden="1" x14ac:dyDescent="0.25">
      <c r="A355" s="29">
        <v>45449</v>
      </c>
      <c r="B355" s="25" t="s">
        <v>256</v>
      </c>
      <c r="C355" s="25"/>
      <c r="D355" s="25" t="s">
        <v>52</v>
      </c>
      <c r="E355" s="25" t="s">
        <v>145</v>
      </c>
      <c r="F355" s="25">
        <v>17.5</v>
      </c>
      <c r="G355" s="25" t="s">
        <v>39</v>
      </c>
      <c r="H355" s="25">
        <v>47000</v>
      </c>
      <c r="I355" s="11">
        <f t="shared" si="83"/>
        <v>822500</v>
      </c>
      <c r="J355" s="31" t="s">
        <v>324</v>
      </c>
      <c r="K355" s="11"/>
      <c r="L355" s="4">
        <f t="shared" si="84"/>
        <v>0</v>
      </c>
      <c r="M355" s="4"/>
      <c r="N355" s="4"/>
      <c r="O355" s="4">
        <f t="shared" si="85"/>
        <v>822500</v>
      </c>
      <c r="P355" s="4"/>
      <c r="Q355" s="4">
        <v>822500</v>
      </c>
      <c r="R355" s="4">
        <f t="shared" si="86"/>
        <v>0</v>
      </c>
      <c r="S355" s="4"/>
      <c r="T355" s="4"/>
      <c r="U355" s="4">
        <f t="shared" si="87"/>
        <v>0</v>
      </c>
      <c r="V355" s="4"/>
      <c r="W355" s="4"/>
      <c r="X355" s="4">
        <f t="shared" si="88"/>
        <v>0</v>
      </c>
      <c r="Y355" s="4"/>
      <c r="Z355" s="4"/>
      <c r="AA355" s="4">
        <f>C355+I355-L355-O355-U355-X355-R355</f>
        <v>0</v>
      </c>
      <c r="AB355" s="7">
        <v>45458</v>
      </c>
    </row>
    <row r="356" spans="1:28" ht="15.75" hidden="1" x14ac:dyDescent="0.25">
      <c r="A356" s="29">
        <v>45449</v>
      </c>
      <c r="B356" s="25" t="s">
        <v>743</v>
      </c>
      <c r="C356" s="25"/>
      <c r="D356" s="25" t="s">
        <v>46</v>
      </c>
      <c r="E356" s="25" t="s">
        <v>216</v>
      </c>
      <c r="F356" s="25">
        <v>1</v>
      </c>
      <c r="G356" s="25" t="s">
        <v>27</v>
      </c>
      <c r="H356" s="25">
        <v>45000</v>
      </c>
      <c r="I356" s="11">
        <f t="shared" si="83"/>
        <v>45000</v>
      </c>
      <c r="J356" s="31" t="s">
        <v>312</v>
      </c>
      <c r="K356" s="11" t="s">
        <v>1533</v>
      </c>
      <c r="L356" s="4">
        <f t="shared" si="84"/>
        <v>0</v>
      </c>
      <c r="M356" s="4"/>
      <c r="N356" s="4"/>
      <c r="O356" s="4">
        <f t="shared" si="85"/>
        <v>45000</v>
      </c>
      <c r="P356" s="4">
        <v>45000</v>
      </c>
      <c r="Q356" s="4"/>
      <c r="R356" s="4">
        <f t="shared" si="86"/>
        <v>0</v>
      </c>
      <c r="S356" s="4"/>
      <c r="T356" s="4"/>
      <c r="U356" s="4">
        <f t="shared" si="87"/>
        <v>0</v>
      </c>
      <c r="V356" s="4"/>
      <c r="W356" s="4"/>
      <c r="X356" s="4">
        <f t="shared" si="88"/>
        <v>0</v>
      </c>
      <c r="Y356" s="4"/>
      <c r="Z356" s="4"/>
      <c r="AA356" s="4">
        <f>C356+I356-L356-O356-U356-X356-R356</f>
        <v>0</v>
      </c>
      <c r="AB356" s="7">
        <v>45449</v>
      </c>
    </row>
    <row r="357" spans="1:28" ht="15.75" hidden="1" x14ac:dyDescent="0.25">
      <c r="A357" s="29">
        <v>45449</v>
      </c>
      <c r="B357" s="25" t="s">
        <v>743</v>
      </c>
      <c r="C357" s="25"/>
      <c r="D357" s="25" t="s">
        <v>46</v>
      </c>
      <c r="E357" s="25" t="s">
        <v>127</v>
      </c>
      <c r="F357" s="25">
        <v>2</v>
      </c>
      <c r="G357" s="25" t="s">
        <v>39</v>
      </c>
      <c r="H357" s="25">
        <v>70000</v>
      </c>
      <c r="I357" s="11">
        <f t="shared" si="83"/>
        <v>140000</v>
      </c>
      <c r="J357" s="31" t="s">
        <v>312</v>
      </c>
      <c r="K357" s="11" t="s">
        <v>1533</v>
      </c>
      <c r="L357" s="4">
        <f t="shared" si="84"/>
        <v>0</v>
      </c>
      <c r="M357" s="4"/>
      <c r="N357" s="4"/>
      <c r="O357" s="4">
        <f t="shared" si="85"/>
        <v>140000</v>
      </c>
      <c r="P357" s="4">
        <v>140000</v>
      </c>
      <c r="Q357" s="4"/>
      <c r="R357" s="4">
        <f t="shared" si="86"/>
        <v>0</v>
      </c>
      <c r="S357" s="4"/>
      <c r="T357" s="4"/>
      <c r="U357" s="4">
        <f t="shared" si="87"/>
        <v>0</v>
      </c>
      <c r="V357" s="4"/>
      <c r="W357" s="4"/>
      <c r="X357" s="4">
        <f t="shared" si="88"/>
        <v>0</v>
      </c>
      <c r="Y357" s="4"/>
      <c r="Z357" s="4"/>
      <c r="AA357" s="4">
        <f>C357+I357-L357-O357-U357-X357-R357</f>
        <v>0</v>
      </c>
      <c r="AB357" s="7">
        <v>45449</v>
      </c>
    </row>
    <row r="358" spans="1:28" ht="15.75" hidden="1" x14ac:dyDescent="0.25">
      <c r="A358" s="29">
        <v>45449</v>
      </c>
      <c r="B358" s="25" t="s">
        <v>743</v>
      </c>
      <c r="C358" s="25"/>
      <c r="D358" s="25" t="s">
        <v>46</v>
      </c>
      <c r="E358" s="25" t="s">
        <v>172</v>
      </c>
      <c r="F358" s="25">
        <v>3</v>
      </c>
      <c r="G358" s="25" t="s">
        <v>27</v>
      </c>
      <c r="H358" s="25">
        <v>25000</v>
      </c>
      <c r="I358" s="11">
        <f t="shared" si="83"/>
        <v>75000</v>
      </c>
      <c r="J358" s="31" t="s">
        <v>312</v>
      </c>
      <c r="K358" s="11" t="s">
        <v>1533</v>
      </c>
      <c r="L358" s="4">
        <f t="shared" si="84"/>
        <v>0</v>
      </c>
      <c r="M358" s="4"/>
      <c r="N358" s="4"/>
      <c r="O358" s="4">
        <f t="shared" si="85"/>
        <v>75000</v>
      </c>
      <c r="P358" s="4">
        <v>75000</v>
      </c>
      <c r="Q358" s="4"/>
      <c r="R358" s="4">
        <f t="shared" si="86"/>
        <v>0</v>
      </c>
      <c r="S358" s="4"/>
      <c r="T358" s="4"/>
      <c r="U358" s="4">
        <f t="shared" si="87"/>
        <v>0</v>
      </c>
      <c r="V358" s="4"/>
      <c r="W358" s="4"/>
      <c r="X358" s="4">
        <f t="shared" si="88"/>
        <v>0</v>
      </c>
      <c r="Y358" s="4"/>
      <c r="Z358" s="4"/>
      <c r="AA358" s="4">
        <f>C358+I358-L358-O358-U358-X358-R358</f>
        <v>0</v>
      </c>
      <c r="AB358" s="7">
        <v>45449</v>
      </c>
    </row>
    <row r="359" spans="1:28" ht="15.75" hidden="1" x14ac:dyDescent="0.25">
      <c r="A359" s="29">
        <v>45449</v>
      </c>
      <c r="B359" s="25" t="s">
        <v>743</v>
      </c>
      <c r="C359" s="25"/>
      <c r="D359" s="25" t="s">
        <v>46</v>
      </c>
      <c r="E359" s="25" t="s">
        <v>478</v>
      </c>
      <c r="F359" s="25">
        <v>7.5</v>
      </c>
      <c r="G359" s="25" t="s">
        <v>39</v>
      </c>
      <c r="H359" s="25">
        <v>115000</v>
      </c>
      <c r="I359" s="11">
        <f t="shared" si="83"/>
        <v>862500</v>
      </c>
      <c r="J359" s="31" t="s">
        <v>312</v>
      </c>
      <c r="K359" s="11" t="s">
        <v>1533</v>
      </c>
      <c r="L359" s="4">
        <f t="shared" si="84"/>
        <v>0</v>
      </c>
      <c r="M359" s="4"/>
      <c r="N359" s="4"/>
      <c r="O359" s="4">
        <f t="shared" si="85"/>
        <v>862500</v>
      </c>
      <c r="P359" s="4">
        <v>862500</v>
      </c>
      <c r="Q359" s="4"/>
      <c r="R359" s="4">
        <f t="shared" si="86"/>
        <v>0</v>
      </c>
      <c r="S359" s="4"/>
      <c r="T359" s="4"/>
      <c r="U359" s="4">
        <f t="shared" si="87"/>
        <v>0</v>
      </c>
      <c r="V359" s="4"/>
      <c r="W359" s="4"/>
      <c r="X359" s="4">
        <f t="shared" si="88"/>
        <v>0</v>
      </c>
      <c r="Y359" s="4"/>
      <c r="Z359" s="4"/>
      <c r="AA359" s="4">
        <f>C359+I359-L359-O359-U359-X359-R359</f>
        <v>0</v>
      </c>
      <c r="AB359" s="7">
        <v>45449</v>
      </c>
    </row>
    <row r="360" spans="1:28" ht="15.75" hidden="1" x14ac:dyDescent="0.25">
      <c r="A360" s="29">
        <v>45449</v>
      </c>
      <c r="B360" s="25" t="s">
        <v>743</v>
      </c>
      <c r="C360" s="25"/>
      <c r="D360" s="25" t="s">
        <v>46</v>
      </c>
      <c r="E360" s="25" t="s">
        <v>128</v>
      </c>
      <c r="F360" s="25">
        <v>25</v>
      </c>
      <c r="G360" s="25" t="s">
        <v>39</v>
      </c>
      <c r="H360" s="25">
        <v>125000</v>
      </c>
      <c r="I360" s="11">
        <f t="shared" si="83"/>
        <v>3125000</v>
      </c>
      <c r="J360" s="31" t="s">
        <v>312</v>
      </c>
      <c r="K360" s="11" t="s">
        <v>1533</v>
      </c>
      <c r="L360" s="4">
        <f t="shared" si="84"/>
        <v>0</v>
      </c>
      <c r="M360" s="4"/>
      <c r="N360" s="4"/>
      <c r="O360" s="4">
        <f t="shared" si="85"/>
        <v>3125000</v>
      </c>
      <c r="P360" s="4">
        <v>3125000</v>
      </c>
      <c r="Q360" s="4"/>
      <c r="R360" s="4">
        <f t="shared" si="86"/>
        <v>0</v>
      </c>
      <c r="S360" s="4"/>
      <c r="T360" s="4"/>
      <c r="U360" s="4">
        <f t="shared" si="87"/>
        <v>0</v>
      </c>
      <c r="V360" s="4"/>
      <c r="W360" s="4"/>
      <c r="X360" s="4">
        <f t="shared" si="88"/>
        <v>0</v>
      </c>
      <c r="Y360" s="4"/>
      <c r="Z360" s="4"/>
      <c r="AA360" s="4">
        <f>C360+I360-L360-O360-U360-X360-R360</f>
        <v>0</v>
      </c>
      <c r="AB360" s="7">
        <v>45449</v>
      </c>
    </row>
    <row r="361" spans="1:28" ht="15.75" hidden="1" x14ac:dyDescent="0.25">
      <c r="A361" s="29">
        <v>45449</v>
      </c>
      <c r="B361" s="25" t="s">
        <v>743</v>
      </c>
      <c r="C361" s="25"/>
      <c r="D361" s="25" t="s">
        <v>46</v>
      </c>
      <c r="E361" s="25" t="s">
        <v>129</v>
      </c>
      <c r="F361" s="25">
        <v>6</v>
      </c>
      <c r="G361" s="25" t="s">
        <v>77</v>
      </c>
      <c r="H361" s="25">
        <v>65000</v>
      </c>
      <c r="I361" s="11">
        <f t="shared" si="83"/>
        <v>390000</v>
      </c>
      <c r="J361" s="31" t="s">
        <v>312</v>
      </c>
      <c r="K361" s="11" t="s">
        <v>1533</v>
      </c>
      <c r="L361" s="4">
        <f t="shared" si="84"/>
        <v>0</v>
      </c>
      <c r="M361" s="4"/>
      <c r="N361" s="4"/>
      <c r="O361" s="4">
        <f t="shared" si="85"/>
        <v>390000</v>
      </c>
      <c r="P361" s="4">
        <v>390000</v>
      </c>
      <c r="Q361" s="4"/>
      <c r="R361" s="4">
        <f t="shared" si="86"/>
        <v>0</v>
      </c>
      <c r="S361" s="4"/>
      <c r="T361" s="4"/>
      <c r="U361" s="4">
        <f t="shared" si="87"/>
        <v>0</v>
      </c>
      <c r="V361" s="4"/>
      <c r="W361" s="4"/>
      <c r="X361" s="4">
        <f t="shared" si="88"/>
        <v>0</v>
      </c>
      <c r="Y361" s="4"/>
      <c r="Z361" s="4"/>
      <c r="AA361" s="4">
        <f>C361+I361-L361-O361-U361-X361-R361</f>
        <v>0</v>
      </c>
      <c r="AB361" s="7">
        <v>45449</v>
      </c>
    </row>
    <row r="362" spans="1:28" ht="15.75" hidden="1" x14ac:dyDescent="0.25">
      <c r="A362" s="29">
        <v>45449</v>
      </c>
      <c r="B362" s="25" t="s">
        <v>743</v>
      </c>
      <c r="C362" s="25"/>
      <c r="D362" s="25" t="s">
        <v>46</v>
      </c>
      <c r="E362" s="25" t="s">
        <v>130</v>
      </c>
      <c r="F362" s="25">
        <v>20</v>
      </c>
      <c r="G362" s="25" t="s">
        <v>77</v>
      </c>
      <c r="H362" s="25">
        <v>50000</v>
      </c>
      <c r="I362" s="11">
        <f t="shared" si="83"/>
        <v>1000000</v>
      </c>
      <c r="J362" s="31" t="s">
        <v>312</v>
      </c>
      <c r="K362" s="11" t="s">
        <v>1533</v>
      </c>
      <c r="L362" s="4">
        <f t="shared" si="84"/>
        <v>0</v>
      </c>
      <c r="M362" s="4"/>
      <c r="N362" s="4"/>
      <c r="O362" s="4">
        <f t="shared" si="85"/>
        <v>1000000</v>
      </c>
      <c r="P362" s="4">
        <v>1000000</v>
      </c>
      <c r="Q362" s="4"/>
      <c r="R362" s="4">
        <f t="shared" si="86"/>
        <v>0</v>
      </c>
      <c r="S362" s="4"/>
      <c r="T362" s="4"/>
      <c r="U362" s="4">
        <f t="shared" si="87"/>
        <v>0</v>
      </c>
      <c r="V362" s="4"/>
      <c r="W362" s="4"/>
      <c r="X362" s="4">
        <f t="shared" si="88"/>
        <v>0</v>
      </c>
      <c r="Y362" s="4"/>
      <c r="Z362" s="4"/>
      <c r="AA362" s="4">
        <f>C362+I362-L362-O362-U362-X362-R362</f>
        <v>0</v>
      </c>
      <c r="AB362" s="7">
        <v>45449</v>
      </c>
    </row>
    <row r="363" spans="1:28" ht="15.75" hidden="1" x14ac:dyDescent="0.25">
      <c r="A363" s="29">
        <v>45449</v>
      </c>
      <c r="B363" s="72" t="s">
        <v>1319</v>
      </c>
      <c r="C363" s="25"/>
      <c r="D363" s="25" t="s">
        <v>52</v>
      </c>
      <c r="E363" s="25" t="s">
        <v>173</v>
      </c>
      <c r="F363" s="25">
        <v>300</v>
      </c>
      <c r="G363" s="25" t="s">
        <v>34</v>
      </c>
      <c r="H363" s="25">
        <v>3500</v>
      </c>
      <c r="I363" s="11">
        <f t="shared" si="83"/>
        <v>1050000</v>
      </c>
      <c r="J363" s="31" t="s">
        <v>324</v>
      </c>
      <c r="K363" s="11"/>
      <c r="L363" s="4">
        <f t="shared" si="84"/>
        <v>0</v>
      </c>
      <c r="M363" s="4"/>
      <c r="N363" s="4"/>
      <c r="O363" s="4">
        <f t="shared" si="85"/>
        <v>0</v>
      </c>
      <c r="P363" s="4"/>
      <c r="Q363" s="4"/>
      <c r="R363" s="4">
        <f t="shared" si="86"/>
        <v>0</v>
      </c>
      <c r="S363" s="4"/>
      <c r="T363" s="4"/>
      <c r="U363" s="4">
        <f t="shared" si="87"/>
        <v>1050000</v>
      </c>
      <c r="V363" s="4">
        <v>655000</v>
      </c>
      <c r="W363" s="4">
        <v>395000</v>
      </c>
      <c r="X363" s="4">
        <f t="shared" si="88"/>
        <v>0</v>
      </c>
      <c r="Y363" s="4"/>
      <c r="Z363" s="4"/>
      <c r="AA363" s="4">
        <f>C363+I363-L363-O363-U363-X363-R363</f>
        <v>0</v>
      </c>
      <c r="AB363" s="7">
        <v>45454</v>
      </c>
    </row>
    <row r="364" spans="1:28" ht="15.75" hidden="1" x14ac:dyDescent="0.25">
      <c r="A364" s="29">
        <v>45449</v>
      </c>
      <c r="B364" s="25" t="s">
        <v>99</v>
      </c>
      <c r="C364" s="25"/>
      <c r="D364" s="25"/>
      <c r="E364" s="25" t="s">
        <v>106</v>
      </c>
      <c r="F364" s="25">
        <v>33.700000000000003</v>
      </c>
      <c r="G364" s="25" t="s">
        <v>39</v>
      </c>
      <c r="H364" s="25"/>
      <c r="I364" s="11">
        <f t="shared" si="83"/>
        <v>0</v>
      </c>
      <c r="J364" s="26" t="s">
        <v>28</v>
      </c>
      <c r="K364" s="11"/>
      <c r="L364" s="4">
        <f t="shared" si="84"/>
        <v>0</v>
      </c>
      <c r="M364" s="4"/>
      <c r="N364" s="4"/>
      <c r="O364" s="4">
        <f t="shared" si="85"/>
        <v>0</v>
      </c>
      <c r="P364" s="4"/>
      <c r="Q364" s="4"/>
      <c r="R364" s="4">
        <f t="shared" si="86"/>
        <v>0</v>
      </c>
      <c r="S364" s="4"/>
      <c r="T364" s="4"/>
      <c r="U364" s="4">
        <f t="shared" si="87"/>
        <v>0</v>
      </c>
      <c r="V364" s="4"/>
      <c r="W364" s="4"/>
      <c r="X364" s="4">
        <f t="shared" si="88"/>
        <v>0</v>
      </c>
      <c r="Y364" s="4"/>
      <c r="Z364" s="4"/>
      <c r="AA364" s="4">
        <f>C364+I364-L364-O364-U364-X364-R364</f>
        <v>0</v>
      </c>
      <c r="AB364" s="7"/>
    </row>
    <row r="365" spans="1:28" ht="15.75" hidden="1" x14ac:dyDescent="0.25">
      <c r="A365" s="29">
        <v>45449</v>
      </c>
      <c r="B365" s="25" t="s">
        <v>398</v>
      </c>
      <c r="C365" s="25"/>
      <c r="D365" s="25" t="s">
        <v>52</v>
      </c>
      <c r="E365" s="25" t="s">
        <v>138</v>
      </c>
      <c r="F365" s="25">
        <v>250</v>
      </c>
      <c r="G365" s="25" t="s">
        <v>34</v>
      </c>
      <c r="H365" s="25">
        <v>1550</v>
      </c>
      <c r="I365" s="11">
        <f t="shared" si="83"/>
        <v>387500</v>
      </c>
      <c r="J365" s="31" t="s">
        <v>312</v>
      </c>
      <c r="K365" s="11"/>
      <c r="L365" s="4">
        <f t="shared" si="84"/>
        <v>0</v>
      </c>
      <c r="M365" s="4"/>
      <c r="N365" s="4"/>
      <c r="O365" s="4">
        <f t="shared" si="85"/>
        <v>387500</v>
      </c>
      <c r="P365" s="4">
        <v>387500</v>
      </c>
      <c r="Q365" s="4"/>
      <c r="R365" s="4">
        <f t="shared" si="86"/>
        <v>0</v>
      </c>
      <c r="S365" s="4"/>
      <c r="T365" s="4"/>
      <c r="U365" s="4">
        <f t="shared" si="87"/>
        <v>0</v>
      </c>
      <c r="V365" s="4"/>
      <c r="W365" s="4"/>
      <c r="X365" s="4">
        <f t="shared" si="88"/>
        <v>0</v>
      </c>
      <c r="Y365" s="4"/>
      <c r="Z365" s="4"/>
      <c r="AA365" s="4">
        <f>C365+I365-L365-O365-U365-X365-R365</f>
        <v>0</v>
      </c>
      <c r="AB365" s="7">
        <v>45449</v>
      </c>
    </row>
    <row r="366" spans="1:28" ht="15.75" hidden="1" x14ac:dyDescent="0.25">
      <c r="A366" s="29">
        <v>45449</v>
      </c>
      <c r="B366" s="25" t="s">
        <v>398</v>
      </c>
      <c r="C366" s="25"/>
      <c r="D366" s="25" t="s">
        <v>52</v>
      </c>
      <c r="E366" s="25" t="s">
        <v>208</v>
      </c>
      <c r="F366" s="25">
        <v>4000</v>
      </c>
      <c r="G366" s="25" t="s">
        <v>34</v>
      </c>
      <c r="H366" s="25">
        <v>745</v>
      </c>
      <c r="I366" s="11">
        <f t="shared" si="83"/>
        <v>2980000</v>
      </c>
      <c r="J366" s="31" t="s">
        <v>312</v>
      </c>
      <c r="K366" s="11"/>
      <c r="L366" s="4">
        <f t="shared" si="84"/>
        <v>0</v>
      </c>
      <c r="M366" s="4"/>
      <c r="N366" s="4"/>
      <c r="O366" s="4">
        <f t="shared" si="85"/>
        <v>2980000</v>
      </c>
      <c r="P366" s="4">
        <v>2980000</v>
      </c>
      <c r="Q366" s="4"/>
      <c r="R366" s="4">
        <f t="shared" si="86"/>
        <v>0</v>
      </c>
      <c r="S366" s="4"/>
      <c r="T366" s="4"/>
      <c r="U366" s="4">
        <f t="shared" si="87"/>
        <v>0</v>
      </c>
      <c r="V366" s="4"/>
      <c r="W366" s="4"/>
      <c r="X366" s="4">
        <f t="shared" si="88"/>
        <v>0</v>
      </c>
      <c r="Y366" s="4"/>
      <c r="Z366" s="4"/>
      <c r="AA366" s="4">
        <f>C366+I366-L366-O366-U366-X366-R366</f>
        <v>0</v>
      </c>
      <c r="AB366" s="7">
        <v>45449</v>
      </c>
    </row>
    <row r="367" spans="1:28" ht="15.75" hidden="1" x14ac:dyDescent="0.25">
      <c r="A367" s="29">
        <v>45449</v>
      </c>
      <c r="B367" s="25" t="s">
        <v>398</v>
      </c>
      <c r="C367" s="25"/>
      <c r="D367" s="25" t="s">
        <v>52</v>
      </c>
      <c r="E367" s="25" t="s">
        <v>298</v>
      </c>
      <c r="F367" s="25">
        <v>1000</v>
      </c>
      <c r="G367" s="25" t="s">
        <v>34</v>
      </c>
      <c r="H367" s="25">
        <v>3950</v>
      </c>
      <c r="I367" s="11">
        <f t="shared" si="83"/>
        <v>3950000</v>
      </c>
      <c r="J367" s="31" t="s">
        <v>312</v>
      </c>
      <c r="K367" s="11"/>
      <c r="L367" s="4">
        <f t="shared" si="84"/>
        <v>0</v>
      </c>
      <c r="M367" s="4"/>
      <c r="N367" s="4"/>
      <c r="O367" s="4">
        <f t="shared" si="85"/>
        <v>3950000</v>
      </c>
      <c r="P367" s="4">
        <v>3950000</v>
      </c>
      <c r="Q367" s="4"/>
      <c r="R367" s="4">
        <f t="shared" si="86"/>
        <v>0</v>
      </c>
      <c r="S367" s="4"/>
      <c r="T367" s="4"/>
      <c r="U367" s="4">
        <f t="shared" si="87"/>
        <v>0</v>
      </c>
      <c r="V367" s="4"/>
      <c r="W367" s="4"/>
      <c r="X367" s="4">
        <f t="shared" si="88"/>
        <v>0</v>
      </c>
      <c r="Y367" s="4"/>
      <c r="Z367" s="4"/>
      <c r="AA367" s="4">
        <f>C367+I367-L367-O367-U367-X367-R367</f>
        <v>0</v>
      </c>
      <c r="AB367" s="7">
        <v>45449</v>
      </c>
    </row>
    <row r="368" spans="1:28" ht="15.75" hidden="1" x14ac:dyDescent="0.25">
      <c r="A368" s="29">
        <v>45449</v>
      </c>
      <c r="B368" s="25" t="s">
        <v>398</v>
      </c>
      <c r="C368" s="25"/>
      <c r="D368" s="25" t="s">
        <v>52</v>
      </c>
      <c r="E368" s="25" t="s">
        <v>151</v>
      </c>
      <c r="F368" s="25">
        <v>250</v>
      </c>
      <c r="G368" s="25" t="s">
        <v>34</v>
      </c>
      <c r="H368" s="25">
        <v>1830</v>
      </c>
      <c r="I368" s="11">
        <f t="shared" si="83"/>
        <v>457500</v>
      </c>
      <c r="J368" s="31" t="s">
        <v>312</v>
      </c>
      <c r="K368" s="11"/>
      <c r="L368" s="4">
        <f t="shared" si="84"/>
        <v>0</v>
      </c>
      <c r="M368" s="4"/>
      <c r="N368" s="4"/>
      <c r="O368" s="4">
        <f t="shared" si="85"/>
        <v>457500</v>
      </c>
      <c r="P368" s="4">
        <v>457500</v>
      </c>
      <c r="Q368" s="4"/>
      <c r="R368" s="4">
        <f t="shared" si="86"/>
        <v>0</v>
      </c>
      <c r="S368" s="4"/>
      <c r="T368" s="4"/>
      <c r="U368" s="4">
        <f t="shared" si="87"/>
        <v>0</v>
      </c>
      <c r="V368" s="4"/>
      <c r="W368" s="4"/>
      <c r="X368" s="4">
        <f t="shared" si="88"/>
        <v>0</v>
      </c>
      <c r="Y368" s="4"/>
      <c r="Z368" s="4"/>
      <c r="AA368" s="4">
        <f>C368+I368-L368-O368-U368-X368-R368</f>
        <v>0</v>
      </c>
      <c r="AB368" s="7">
        <v>45449</v>
      </c>
    </row>
    <row r="369" spans="1:28" ht="15.75" hidden="1" x14ac:dyDescent="0.25">
      <c r="A369" s="29">
        <v>45449</v>
      </c>
      <c r="B369" s="25" t="s">
        <v>309</v>
      </c>
      <c r="C369" s="25"/>
      <c r="D369" s="25" t="s">
        <v>46</v>
      </c>
      <c r="E369" s="25" t="s">
        <v>129</v>
      </c>
      <c r="F369" s="25">
        <v>12</v>
      </c>
      <c r="G369" s="25" t="s">
        <v>77</v>
      </c>
      <c r="H369" s="25">
        <v>65000</v>
      </c>
      <c r="I369" s="11">
        <f t="shared" si="83"/>
        <v>780000</v>
      </c>
      <c r="J369" s="31" t="s">
        <v>312</v>
      </c>
      <c r="K369" s="11"/>
      <c r="L369" s="4">
        <f t="shared" si="84"/>
        <v>0</v>
      </c>
      <c r="M369" s="4"/>
      <c r="N369" s="4"/>
      <c r="O369" s="4">
        <f t="shared" si="85"/>
        <v>240000</v>
      </c>
      <c r="P369" s="4">
        <v>240000</v>
      </c>
      <c r="Q369" s="4"/>
      <c r="R369" s="4">
        <f t="shared" si="86"/>
        <v>0</v>
      </c>
      <c r="S369" s="4"/>
      <c r="T369" s="4"/>
      <c r="U369" s="4">
        <f t="shared" si="87"/>
        <v>540000</v>
      </c>
      <c r="V369" s="4">
        <v>540000</v>
      </c>
      <c r="W369" s="4"/>
      <c r="X369" s="4">
        <f t="shared" si="88"/>
        <v>0</v>
      </c>
      <c r="Y369" s="4"/>
      <c r="Z369" s="4"/>
      <c r="AA369" s="4">
        <f>C369+I369-L369-O369-U369-X369-R369</f>
        <v>0</v>
      </c>
      <c r="AB369" s="7">
        <v>45450</v>
      </c>
    </row>
    <row r="370" spans="1:28" ht="15.75" hidden="1" x14ac:dyDescent="0.25">
      <c r="A370" s="29">
        <v>45449</v>
      </c>
      <c r="B370" s="25" t="s">
        <v>231</v>
      </c>
      <c r="C370" s="27"/>
      <c r="D370" s="25" t="s">
        <v>46</v>
      </c>
      <c r="E370" s="27" t="s">
        <v>363</v>
      </c>
      <c r="F370" s="27">
        <v>6</v>
      </c>
      <c r="G370" s="27" t="s">
        <v>48</v>
      </c>
      <c r="H370" s="27">
        <v>230000</v>
      </c>
      <c r="I370" s="11">
        <f t="shared" si="83"/>
        <v>1380000</v>
      </c>
      <c r="J370" s="31" t="s">
        <v>312</v>
      </c>
      <c r="K370" s="11"/>
      <c r="L370" s="4">
        <f t="shared" si="84"/>
        <v>0</v>
      </c>
      <c r="M370" s="4"/>
      <c r="N370" s="4"/>
      <c r="O370" s="4">
        <f t="shared" si="85"/>
        <v>1380000</v>
      </c>
      <c r="P370" s="4">
        <v>1380000</v>
      </c>
      <c r="Q370" s="4"/>
      <c r="R370" s="4">
        <f t="shared" si="86"/>
        <v>0</v>
      </c>
      <c r="S370" s="4"/>
      <c r="T370" s="4"/>
      <c r="U370" s="4">
        <f t="shared" si="87"/>
        <v>0</v>
      </c>
      <c r="V370" s="4"/>
      <c r="W370" s="4"/>
      <c r="X370" s="4">
        <f t="shared" si="88"/>
        <v>0</v>
      </c>
      <c r="Y370" s="4"/>
      <c r="Z370" s="4"/>
      <c r="AA370" s="4">
        <f>C370+I370-L370-O370-U370-X370-R370</f>
        <v>0</v>
      </c>
      <c r="AB370" s="7">
        <v>45448</v>
      </c>
    </row>
    <row r="371" spans="1:28" ht="15.75" hidden="1" x14ac:dyDescent="0.25">
      <c r="A371" s="29">
        <v>45449</v>
      </c>
      <c r="B371" s="25" t="s">
        <v>231</v>
      </c>
      <c r="C371" s="25"/>
      <c r="D371" s="25" t="s">
        <v>46</v>
      </c>
      <c r="E371" s="25" t="s">
        <v>135</v>
      </c>
      <c r="F371" s="25">
        <v>10</v>
      </c>
      <c r="G371" s="25" t="s">
        <v>48</v>
      </c>
      <c r="H371" s="25">
        <v>160000</v>
      </c>
      <c r="I371" s="11">
        <f t="shared" si="83"/>
        <v>1600000</v>
      </c>
      <c r="J371" s="31" t="s">
        <v>312</v>
      </c>
      <c r="K371" s="11"/>
      <c r="L371" s="4">
        <f t="shared" si="84"/>
        <v>0</v>
      </c>
      <c r="M371" s="4"/>
      <c r="N371" s="4"/>
      <c r="O371" s="4">
        <f t="shared" si="85"/>
        <v>1600000</v>
      </c>
      <c r="P371" s="4">
        <v>100000</v>
      </c>
      <c r="Q371" s="4">
        <v>1500000</v>
      </c>
      <c r="R371" s="4">
        <f t="shared" si="86"/>
        <v>0</v>
      </c>
      <c r="S371" s="4"/>
      <c r="T371" s="4"/>
      <c r="U371" s="4">
        <f t="shared" si="87"/>
        <v>0</v>
      </c>
      <c r="V371" s="4"/>
      <c r="W371" s="4"/>
      <c r="X371" s="4">
        <f t="shared" si="88"/>
        <v>0</v>
      </c>
      <c r="Y371" s="4"/>
      <c r="Z371" s="4"/>
      <c r="AA371" s="4">
        <f>C371+I371-L371-O371-U371-X371-R371</f>
        <v>0</v>
      </c>
      <c r="AB371" s="7">
        <v>45450</v>
      </c>
    </row>
    <row r="372" spans="1:28" ht="15.75" hidden="1" x14ac:dyDescent="0.25">
      <c r="A372" s="29">
        <v>45449</v>
      </c>
      <c r="B372" s="25" t="s">
        <v>203</v>
      </c>
      <c r="C372" s="25"/>
      <c r="D372" s="25" t="s">
        <v>46</v>
      </c>
      <c r="E372" s="25" t="s">
        <v>128</v>
      </c>
      <c r="F372" s="25">
        <v>25</v>
      </c>
      <c r="G372" s="25" t="s">
        <v>39</v>
      </c>
      <c r="H372" s="25">
        <v>125000</v>
      </c>
      <c r="I372" s="11">
        <f t="shared" si="83"/>
        <v>3125000</v>
      </c>
      <c r="J372" s="18" t="s">
        <v>24</v>
      </c>
      <c r="K372" s="11"/>
      <c r="L372" s="4">
        <f t="shared" si="84"/>
        <v>2490000</v>
      </c>
      <c r="M372" s="4">
        <v>2490000</v>
      </c>
      <c r="N372" s="4"/>
      <c r="O372" s="4">
        <f t="shared" si="85"/>
        <v>0</v>
      </c>
      <c r="P372" s="4"/>
      <c r="Q372" s="4"/>
      <c r="R372" s="4">
        <f t="shared" si="86"/>
        <v>0</v>
      </c>
      <c r="S372" s="4"/>
      <c r="T372" s="4"/>
      <c r="U372" s="4">
        <f t="shared" si="87"/>
        <v>0</v>
      </c>
      <c r="V372" s="4"/>
      <c r="W372" s="4"/>
      <c r="X372" s="4">
        <f t="shared" si="88"/>
        <v>0</v>
      </c>
      <c r="Y372" s="4"/>
      <c r="Z372" s="4"/>
      <c r="AA372" s="4">
        <f>C372+I372-L372-O372-U372-X372-R372</f>
        <v>635000</v>
      </c>
      <c r="AB372" s="7">
        <v>45471</v>
      </c>
    </row>
    <row r="373" spans="1:28" ht="15.75" hidden="1" x14ac:dyDescent="0.25">
      <c r="A373" s="29">
        <v>45449</v>
      </c>
      <c r="B373" s="25" t="s">
        <v>452</v>
      </c>
      <c r="C373" s="25"/>
      <c r="D373" s="25" t="s">
        <v>46</v>
      </c>
      <c r="E373" s="25" t="s">
        <v>112</v>
      </c>
      <c r="F373" s="25">
        <v>8</v>
      </c>
      <c r="G373" s="25" t="s">
        <v>48</v>
      </c>
      <c r="H373" s="25">
        <v>300000</v>
      </c>
      <c r="I373" s="11">
        <f t="shared" si="83"/>
        <v>2400000</v>
      </c>
      <c r="J373" s="31" t="s">
        <v>312</v>
      </c>
      <c r="K373" s="11"/>
      <c r="L373" s="4">
        <f t="shared" si="84"/>
        <v>0</v>
      </c>
      <c r="M373" s="4"/>
      <c r="N373" s="4"/>
      <c r="O373" s="4">
        <f t="shared" si="85"/>
        <v>2400000</v>
      </c>
      <c r="P373" s="4">
        <v>2400000</v>
      </c>
      <c r="Q373" s="4"/>
      <c r="R373" s="4">
        <f t="shared" si="86"/>
        <v>0</v>
      </c>
      <c r="S373" s="4"/>
      <c r="T373" s="4"/>
      <c r="U373" s="4">
        <f t="shared" si="87"/>
        <v>0</v>
      </c>
      <c r="V373" s="4"/>
      <c r="W373" s="4"/>
      <c r="X373" s="4">
        <f t="shared" si="88"/>
        <v>0</v>
      </c>
      <c r="Y373" s="4"/>
      <c r="Z373" s="4"/>
      <c r="AA373" s="4">
        <f>C373+I373-L373-O373-U373-X373-R373</f>
        <v>0</v>
      </c>
      <c r="AB373" s="7">
        <v>45449</v>
      </c>
    </row>
    <row r="374" spans="1:28" ht="15.75" hidden="1" x14ac:dyDescent="0.25">
      <c r="A374" s="29">
        <v>45449</v>
      </c>
      <c r="B374" s="25" t="s">
        <v>452</v>
      </c>
      <c r="C374" s="25"/>
      <c r="D374" s="25" t="s">
        <v>46</v>
      </c>
      <c r="E374" s="25" t="s">
        <v>157</v>
      </c>
      <c r="F374" s="25">
        <v>8</v>
      </c>
      <c r="G374" s="25" t="s">
        <v>48</v>
      </c>
      <c r="H374" s="25">
        <v>300000</v>
      </c>
      <c r="I374" s="11">
        <f t="shared" si="83"/>
        <v>2400000</v>
      </c>
      <c r="J374" s="31" t="s">
        <v>312</v>
      </c>
      <c r="K374" s="11"/>
      <c r="L374" s="4">
        <f t="shared" si="84"/>
        <v>0</v>
      </c>
      <c r="M374" s="4"/>
      <c r="N374" s="4"/>
      <c r="O374" s="4">
        <f t="shared" si="85"/>
        <v>2400000</v>
      </c>
      <c r="P374" s="4">
        <v>2400000</v>
      </c>
      <c r="Q374" s="4"/>
      <c r="R374" s="4">
        <f t="shared" si="86"/>
        <v>0</v>
      </c>
      <c r="S374" s="4"/>
      <c r="T374" s="4"/>
      <c r="U374" s="4">
        <f t="shared" si="87"/>
        <v>0</v>
      </c>
      <c r="V374" s="4"/>
      <c r="W374" s="4"/>
      <c r="X374" s="4">
        <f t="shared" si="88"/>
        <v>0</v>
      </c>
      <c r="Y374" s="4"/>
      <c r="Z374" s="4"/>
      <c r="AA374" s="4">
        <f>C374+I374-L374-O374-U374-X374-R374</f>
        <v>0</v>
      </c>
      <c r="AB374" s="7">
        <v>45449</v>
      </c>
    </row>
    <row r="375" spans="1:28" ht="15.75" hidden="1" x14ac:dyDescent="0.25">
      <c r="A375" s="29">
        <v>45449</v>
      </c>
      <c r="B375" s="72" t="s">
        <v>452</v>
      </c>
      <c r="C375" s="25"/>
      <c r="D375" s="25" t="s">
        <v>46</v>
      </c>
      <c r="E375" s="25" t="s">
        <v>164</v>
      </c>
      <c r="F375" s="25">
        <v>1</v>
      </c>
      <c r="G375" s="25" t="s">
        <v>39</v>
      </c>
      <c r="H375" s="25">
        <v>135000</v>
      </c>
      <c r="I375" s="11">
        <f t="shared" si="83"/>
        <v>135000</v>
      </c>
      <c r="J375" s="31" t="s">
        <v>312</v>
      </c>
      <c r="K375" s="11"/>
      <c r="L375" s="4">
        <f t="shared" si="84"/>
        <v>0</v>
      </c>
      <c r="M375" s="4"/>
      <c r="N375" s="4"/>
      <c r="O375" s="4">
        <f t="shared" si="85"/>
        <v>0</v>
      </c>
      <c r="P375" s="4"/>
      <c r="Q375" s="4"/>
      <c r="R375" s="4">
        <f t="shared" si="86"/>
        <v>135000</v>
      </c>
      <c r="S375" s="4">
        <v>135000</v>
      </c>
      <c r="T375" s="4"/>
      <c r="U375" s="4">
        <f t="shared" si="87"/>
        <v>0</v>
      </c>
      <c r="V375" s="4"/>
      <c r="W375" s="4"/>
      <c r="X375" s="4">
        <f t="shared" si="88"/>
        <v>0</v>
      </c>
      <c r="Y375" s="4"/>
      <c r="Z375" s="4"/>
      <c r="AA375" s="4">
        <f>C375+I375-L375-O375-U375-X375-R375</f>
        <v>0</v>
      </c>
      <c r="AB375" s="7">
        <v>45449</v>
      </c>
    </row>
    <row r="376" spans="1:28" ht="15.75" hidden="1" x14ac:dyDescent="0.25">
      <c r="A376" s="29">
        <v>45449</v>
      </c>
      <c r="B376" s="25" t="s">
        <v>134</v>
      </c>
      <c r="C376" s="25"/>
      <c r="D376" s="25" t="s">
        <v>46</v>
      </c>
      <c r="E376" s="25" t="s">
        <v>179</v>
      </c>
      <c r="F376" s="25">
        <v>1000</v>
      </c>
      <c r="G376" s="25" t="s">
        <v>34</v>
      </c>
      <c r="H376" s="25">
        <v>1510</v>
      </c>
      <c r="I376" s="11">
        <f t="shared" si="83"/>
        <v>1510000</v>
      </c>
      <c r="J376" s="26" t="s">
        <v>28</v>
      </c>
      <c r="K376" s="11"/>
      <c r="L376" s="4">
        <f t="shared" si="84"/>
        <v>0</v>
      </c>
      <c r="M376" s="4"/>
      <c r="N376" s="4"/>
      <c r="O376" s="4">
        <f t="shared" si="85"/>
        <v>0</v>
      </c>
      <c r="P376" s="4"/>
      <c r="Q376" s="4"/>
      <c r="R376" s="4">
        <f t="shared" si="86"/>
        <v>0</v>
      </c>
      <c r="S376" s="4"/>
      <c r="T376" s="4"/>
      <c r="U376" s="4">
        <f t="shared" si="87"/>
        <v>0</v>
      </c>
      <c r="V376" s="4"/>
      <c r="W376" s="4"/>
      <c r="X376" s="4">
        <f t="shared" si="88"/>
        <v>0</v>
      </c>
      <c r="Y376" s="4"/>
      <c r="Z376" s="4"/>
      <c r="AA376" s="4">
        <f>C376+I376-L376-O376-U376-X376-R376</f>
        <v>1510000</v>
      </c>
      <c r="AB376" s="7"/>
    </row>
    <row r="377" spans="1:28" ht="15.75" hidden="1" x14ac:dyDescent="0.25">
      <c r="A377" s="29">
        <v>45449</v>
      </c>
      <c r="B377" s="25" t="s">
        <v>134</v>
      </c>
      <c r="C377" s="25"/>
      <c r="D377" s="25" t="s">
        <v>46</v>
      </c>
      <c r="E377" s="25" t="s">
        <v>42</v>
      </c>
      <c r="F377" s="25">
        <v>700</v>
      </c>
      <c r="G377" s="25" t="s">
        <v>34</v>
      </c>
      <c r="H377" s="25">
        <v>4500</v>
      </c>
      <c r="I377" s="11">
        <f t="shared" si="83"/>
        <v>3150000</v>
      </c>
      <c r="J377" s="26" t="s">
        <v>28</v>
      </c>
      <c r="K377" s="11"/>
      <c r="L377" s="4">
        <f t="shared" si="84"/>
        <v>0</v>
      </c>
      <c r="M377" s="4"/>
      <c r="N377" s="4"/>
      <c r="O377" s="4">
        <f t="shared" si="85"/>
        <v>0</v>
      </c>
      <c r="P377" s="4"/>
      <c r="Q377" s="4"/>
      <c r="R377" s="4">
        <f t="shared" si="86"/>
        <v>0</v>
      </c>
      <c r="S377" s="4"/>
      <c r="T377" s="4"/>
      <c r="U377" s="4">
        <f t="shared" si="87"/>
        <v>0</v>
      </c>
      <c r="V377" s="4"/>
      <c r="W377" s="4"/>
      <c r="X377" s="4">
        <f t="shared" si="88"/>
        <v>0</v>
      </c>
      <c r="Y377" s="4"/>
      <c r="Z377" s="4"/>
      <c r="AA377" s="4">
        <f>C377+I377-L377-O377-U377-X377-R377</f>
        <v>3150000</v>
      </c>
      <c r="AB377" s="7"/>
    </row>
    <row r="378" spans="1:28" ht="15.75" hidden="1" x14ac:dyDescent="0.25">
      <c r="A378" s="29">
        <v>45449</v>
      </c>
      <c r="B378" s="25" t="s">
        <v>211</v>
      </c>
      <c r="C378" s="25"/>
      <c r="D378" s="25" t="s">
        <v>52</v>
      </c>
      <c r="E378" s="25" t="s">
        <v>534</v>
      </c>
      <c r="F378" s="25">
        <v>250</v>
      </c>
      <c r="G378" s="25" t="s">
        <v>34</v>
      </c>
      <c r="H378" s="25">
        <v>3510</v>
      </c>
      <c r="I378" s="11">
        <f t="shared" si="83"/>
        <v>877500</v>
      </c>
      <c r="J378" s="31" t="s">
        <v>312</v>
      </c>
      <c r="K378" s="11"/>
      <c r="L378" s="4">
        <f t="shared" si="84"/>
        <v>0</v>
      </c>
      <c r="M378" s="4"/>
      <c r="N378" s="4"/>
      <c r="O378" s="4">
        <f t="shared" si="85"/>
        <v>877500</v>
      </c>
      <c r="P378" s="4">
        <v>877500</v>
      </c>
      <c r="Q378" s="4"/>
      <c r="R378" s="4">
        <f t="shared" si="86"/>
        <v>0</v>
      </c>
      <c r="S378" s="4"/>
      <c r="T378" s="4"/>
      <c r="U378" s="4">
        <f t="shared" si="87"/>
        <v>0</v>
      </c>
      <c r="V378" s="4"/>
      <c r="W378" s="4"/>
      <c r="X378" s="4">
        <f t="shared" si="88"/>
        <v>0</v>
      </c>
      <c r="Y378" s="4"/>
      <c r="Z378" s="4"/>
      <c r="AA378" s="4">
        <f>C378+I378-L378-O378-U378-X378-R378</f>
        <v>0</v>
      </c>
      <c r="AB378" s="7">
        <v>45450</v>
      </c>
    </row>
    <row r="379" spans="1:28" ht="15.75" hidden="1" x14ac:dyDescent="0.25">
      <c r="A379" s="29">
        <v>45449</v>
      </c>
      <c r="B379" s="25" t="s">
        <v>211</v>
      </c>
      <c r="C379" s="25"/>
      <c r="D379" s="25" t="s">
        <v>52</v>
      </c>
      <c r="E379" s="25" t="s">
        <v>109</v>
      </c>
      <c r="F379" s="25">
        <v>750</v>
      </c>
      <c r="G379" s="25" t="s">
        <v>34</v>
      </c>
      <c r="H379" s="25">
        <v>1040</v>
      </c>
      <c r="I379" s="11">
        <f t="shared" si="83"/>
        <v>780000</v>
      </c>
      <c r="J379" s="31" t="s">
        <v>312</v>
      </c>
      <c r="K379" s="11"/>
      <c r="L379" s="4">
        <f t="shared" si="84"/>
        <v>0</v>
      </c>
      <c r="M379" s="4"/>
      <c r="N379" s="4"/>
      <c r="O379" s="4">
        <f t="shared" si="85"/>
        <v>780000</v>
      </c>
      <c r="P379" s="4">
        <v>780000</v>
      </c>
      <c r="Q379" s="4"/>
      <c r="R379" s="4">
        <f t="shared" si="86"/>
        <v>0</v>
      </c>
      <c r="S379" s="4"/>
      <c r="T379" s="4"/>
      <c r="U379" s="4">
        <f t="shared" si="87"/>
        <v>0</v>
      </c>
      <c r="V379" s="4"/>
      <c r="W379" s="4"/>
      <c r="X379" s="4">
        <f t="shared" si="88"/>
        <v>0</v>
      </c>
      <c r="Y379" s="4"/>
      <c r="Z379" s="4"/>
      <c r="AA379" s="4">
        <f>C379+I379-L379-O379-U379-X379-R379</f>
        <v>0</v>
      </c>
      <c r="AB379" s="7">
        <v>45450</v>
      </c>
    </row>
    <row r="380" spans="1:28" ht="15.75" hidden="1" x14ac:dyDescent="0.25">
      <c r="A380" s="24">
        <v>45449</v>
      </c>
      <c r="B380" s="72" t="s">
        <v>1532</v>
      </c>
      <c r="C380" s="25"/>
      <c r="D380" s="25" t="s">
        <v>46</v>
      </c>
      <c r="E380" s="25" t="s">
        <v>150</v>
      </c>
      <c r="F380" s="25">
        <v>10</v>
      </c>
      <c r="G380" s="25" t="s">
        <v>77</v>
      </c>
      <c r="H380" s="25">
        <v>50000</v>
      </c>
      <c r="I380" s="11">
        <f t="shared" si="83"/>
        <v>500000</v>
      </c>
      <c r="J380" s="31" t="s">
        <v>312</v>
      </c>
      <c r="K380" s="11"/>
      <c r="L380" s="4">
        <f t="shared" si="84"/>
        <v>0</v>
      </c>
      <c r="M380" s="4"/>
      <c r="N380" s="4"/>
      <c r="O380" s="4">
        <f t="shared" si="85"/>
        <v>0</v>
      </c>
      <c r="P380" s="4"/>
      <c r="Q380" s="4"/>
      <c r="R380" s="4">
        <f t="shared" si="86"/>
        <v>500000</v>
      </c>
      <c r="S380" s="4">
        <v>500000</v>
      </c>
      <c r="T380" s="4"/>
      <c r="U380" s="4">
        <f t="shared" si="87"/>
        <v>0</v>
      </c>
      <c r="V380" s="4"/>
      <c r="W380" s="4"/>
      <c r="X380" s="4">
        <f t="shared" si="88"/>
        <v>0</v>
      </c>
      <c r="Y380" s="4"/>
      <c r="Z380" s="4"/>
      <c r="AA380" s="4">
        <f>C380+I380-L380-O380-U380-X380-R380</f>
        <v>0</v>
      </c>
      <c r="AB380" s="7">
        <v>45449</v>
      </c>
    </row>
    <row r="381" spans="1:28" ht="15.75" hidden="1" x14ac:dyDescent="0.25">
      <c r="A381" s="24">
        <v>45449</v>
      </c>
      <c r="B381" s="72" t="s">
        <v>1532</v>
      </c>
      <c r="C381" s="25"/>
      <c r="D381" s="25" t="s">
        <v>46</v>
      </c>
      <c r="E381" s="25" t="s">
        <v>129</v>
      </c>
      <c r="F381" s="25">
        <v>4</v>
      </c>
      <c r="G381" s="25" t="s">
        <v>77</v>
      </c>
      <c r="H381" s="25">
        <v>65000</v>
      </c>
      <c r="I381" s="11">
        <f t="shared" si="83"/>
        <v>260000</v>
      </c>
      <c r="J381" s="31" t="s">
        <v>312</v>
      </c>
      <c r="K381" s="11"/>
      <c r="L381" s="4">
        <f t="shared" si="84"/>
        <v>0</v>
      </c>
      <c r="M381" s="4"/>
      <c r="N381" s="4"/>
      <c r="O381" s="4">
        <f t="shared" si="85"/>
        <v>0</v>
      </c>
      <c r="P381" s="4"/>
      <c r="Q381" s="4"/>
      <c r="R381" s="4">
        <f t="shared" si="86"/>
        <v>260000</v>
      </c>
      <c r="S381" s="4">
        <v>260000</v>
      </c>
      <c r="T381" s="4"/>
      <c r="U381" s="4">
        <f t="shared" si="87"/>
        <v>0</v>
      </c>
      <c r="V381" s="4"/>
      <c r="W381" s="4"/>
      <c r="X381" s="4">
        <f t="shared" si="88"/>
        <v>0</v>
      </c>
      <c r="Y381" s="4"/>
      <c r="Z381" s="4"/>
      <c r="AA381" s="4">
        <f>C381+I381-L381-O381-U381-X381-R381</f>
        <v>0</v>
      </c>
      <c r="AB381" s="7">
        <v>45449</v>
      </c>
    </row>
    <row r="382" spans="1:28" ht="15.75" hidden="1" x14ac:dyDescent="0.25">
      <c r="A382" s="29">
        <v>45450</v>
      </c>
      <c r="B382" s="27" t="s">
        <v>99</v>
      </c>
      <c r="C382" s="27"/>
      <c r="D382" s="27"/>
      <c r="E382" s="27" t="s">
        <v>103</v>
      </c>
      <c r="F382" s="27">
        <v>90.5</v>
      </c>
      <c r="G382" s="27" t="s">
        <v>39</v>
      </c>
      <c r="H382" s="27"/>
      <c r="I382" s="11">
        <f t="shared" ref="I382:I415" si="89">F382*H382</f>
        <v>0</v>
      </c>
      <c r="J382" s="28" t="s">
        <v>28</v>
      </c>
      <c r="K382" s="11"/>
      <c r="L382" s="4">
        <f>M382+N382</f>
        <v>0</v>
      </c>
      <c r="M382" s="4"/>
      <c r="N382" s="4"/>
      <c r="O382" s="4">
        <f>P382+Q382</f>
        <v>0</v>
      </c>
      <c r="P382" s="4"/>
      <c r="Q382" s="4"/>
      <c r="R382" s="4">
        <f>S382+T382</f>
        <v>0</v>
      </c>
      <c r="S382" s="4"/>
      <c r="T382" s="4"/>
      <c r="U382" s="4">
        <f>V382+W382</f>
        <v>0</v>
      </c>
      <c r="V382" s="4"/>
      <c r="W382" s="4"/>
      <c r="X382" s="4">
        <f>Y382+Z382</f>
        <v>0</v>
      </c>
      <c r="Y382" s="4"/>
      <c r="Z382" s="4"/>
      <c r="AA382" s="4">
        <f>C382+I382-L382-O382-U382-X382-R382</f>
        <v>0</v>
      </c>
      <c r="AB382" s="7"/>
    </row>
    <row r="383" spans="1:28" ht="15.75" hidden="1" x14ac:dyDescent="0.25">
      <c r="A383" s="29">
        <v>45450</v>
      </c>
      <c r="B383" s="27" t="s">
        <v>99</v>
      </c>
      <c r="C383" s="25"/>
      <c r="D383" s="25"/>
      <c r="E383" s="25" t="s">
        <v>104</v>
      </c>
      <c r="F383" s="25">
        <v>134.4</v>
      </c>
      <c r="G383" s="25" t="s">
        <v>39</v>
      </c>
      <c r="H383" s="25"/>
      <c r="I383" s="11">
        <f t="shared" si="89"/>
        <v>0</v>
      </c>
      <c r="J383" s="26" t="s">
        <v>28</v>
      </c>
      <c r="K383" s="11"/>
      <c r="L383" s="4">
        <f t="shared" ref="L383:L415" si="90">M383+N383</f>
        <v>0</v>
      </c>
      <c r="M383" s="4"/>
      <c r="N383" s="4"/>
      <c r="O383" s="4">
        <f t="shared" ref="O383:O415" si="91">P383+Q383</f>
        <v>0</v>
      </c>
      <c r="P383" s="4"/>
      <c r="Q383" s="4"/>
      <c r="R383" s="4">
        <f t="shared" ref="R383:R415" si="92">S383+T383</f>
        <v>0</v>
      </c>
      <c r="S383" s="4"/>
      <c r="T383" s="4"/>
      <c r="U383" s="4">
        <f t="shared" ref="U383:U415" si="93">V383+W383</f>
        <v>0</v>
      </c>
      <c r="V383" s="4"/>
      <c r="W383" s="4"/>
      <c r="X383" s="4">
        <f t="shared" ref="X383:X415" si="94">Y383+Z383</f>
        <v>0</v>
      </c>
      <c r="Y383" s="4"/>
      <c r="Z383" s="4"/>
      <c r="AA383" s="4">
        <f>C383+I383-L383-O383-U383-X383-R383</f>
        <v>0</v>
      </c>
      <c r="AB383" s="7"/>
    </row>
    <row r="384" spans="1:28" ht="15.75" hidden="1" x14ac:dyDescent="0.25">
      <c r="A384" s="29">
        <v>45450</v>
      </c>
      <c r="B384" s="27" t="s">
        <v>99</v>
      </c>
      <c r="C384" s="25"/>
      <c r="D384" s="25"/>
      <c r="E384" s="25" t="s">
        <v>102</v>
      </c>
      <c r="F384" s="25">
        <v>70.400000000000006</v>
      </c>
      <c r="G384" s="25" t="s">
        <v>39</v>
      </c>
      <c r="H384" s="25"/>
      <c r="I384" s="11">
        <f t="shared" si="89"/>
        <v>0</v>
      </c>
      <c r="J384" s="26" t="s">
        <v>28</v>
      </c>
      <c r="K384" s="11"/>
      <c r="L384" s="4">
        <f t="shared" si="90"/>
        <v>0</v>
      </c>
      <c r="M384" s="4"/>
      <c r="N384" s="4"/>
      <c r="O384" s="4">
        <f t="shared" si="91"/>
        <v>0</v>
      </c>
      <c r="P384" s="4"/>
      <c r="Q384" s="4"/>
      <c r="R384" s="4">
        <f t="shared" si="92"/>
        <v>0</v>
      </c>
      <c r="S384" s="4"/>
      <c r="T384" s="4"/>
      <c r="U384" s="4">
        <f t="shared" si="93"/>
        <v>0</v>
      </c>
      <c r="V384" s="4"/>
      <c r="W384" s="4"/>
      <c r="X384" s="4">
        <f t="shared" si="94"/>
        <v>0</v>
      </c>
      <c r="Y384" s="4"/>
      <c r="Z384" s="4"/>
      <c r="AA384" s="4">
        <f>C384+I384-L384-O384-U384-X384-R384</f>
        <v>0</v>
      </c>
      <c r="AB384" s="7"/>
    </row>
    <row r="385" spans="1:28" ht="15.75" hidden="1" x14ac:dyDescent="0.25">
      <c r="A385" s="29">
        <v>45450</v>
      </c>
      <c r="B385" s="72" t="s">
        <v>422</v>
      </c>
      <c r="C385" s="25"/>
      <c r="D385" s="25" t="s">
        <v>46</v>
      </c>
      <c r="E385" s="25" t="s">
        <v>259</v>
      </c>
      <c r="F385" s="25">
        <v>1000</v>
      </c>
      <c r="G385" s="25" t="s">
        <v>34</v>
      </c>
      <c r="H385" s="25">
        <v>835</v>
      </c>
      <c r="I385" s="11">
        <f t="shared" si="89"/>
        <v>835000</v>
      </c>
      <c r="J385" s="31" t="s">
        <v>324</v>
      </c>
      <c r="K385" s="11"/>
      <c r="L385" s="4">
        <f t="shared" si="90"/>
        <v>835000</v>
      </c>
      <c r="M385" s="4">
        <v>835000</v>
      </c>
      <c r="N385" s="4"/>
      <c r="O385" s="4">
        <f t="shared" si="91"/>
        <v>0</v>
      </c>
      <c r="P385" s="4"/>
      <c r="Q385" s="4"/>
      <c r="R385" s="4">
        <f t="shared" si="92"/>
        <v>0</v>
      </c>
      <c r="S385" s="4"/>
      <c r="T385" s="4"/>
      <c r="U385" s="4">
        <f t="shared" si="93"/>
        <v>0</v>
      </c>
      <c r="V385" s="4"/>
      <c r="W385" s="4"/>
      <c r="X385" s="4">
        <f t="shared" si="94"/>
        <v>0</v>
      </c>
      <c r="Y385" s="4"/>
      <c r="Z385" s="4"/>
      <c r="AA385" s="4">
        <f>C385+I385-L385-O385-U385-X385-R385</f>
        <v>0</v>
      </c>
      <c r="AB385" s="7">
        <v>45453</v>
      </c>
    </row>
    <row r="386" spans="1:28" ht="15.75" x14ac:dyDescent="0.25">
      <c r="A386" s="29">
        <v>45450</v>
      </c>
      <c r="B386" s="25" t="s">
        <v>205</v>
      </c>
      <c r="C386" s="25"/>
      <c r="D386" s="25" t="s">
        <v>46</v>
      </c>
      <c r="E386" s="25" t="s">
        <v>42</v>
      </c>
      <c r="F386" s="25">
        <v>500</v>
      </c>
      <c r="G386" s="25" t="s">
        <v>34</v>
      </c>
      <c r="H386" s="25">
        <v>4000</v>
      </c>
      <c r="I386" s="11">
        <f t="shared" si="89"/>
        <v>2000000</v>
      </c>
      <c r="J386" s="31" t="s">
        <v>312</v>
      </c>
      <c r="K386" s="11"/>
      <c r="L386" s="4">
        <f t="shared" si="90"/>
        <v>0</v>
      </c>
      <c r="M386" s="4"/>
      <c r="N386" s="4"/>
      <c r="O386" s="4">
        <f t="shared" si="91"/>
        <v>2000000</v>
      </c>
      <c r="P386" s="155">
        <v>2000000</v>
      </c>
      <c r="Q386" s="4"/>
      <c r="R386" s="4">
        <f t="shared" si="92"/>
        <v>0</v>
      </c>
      <c r="S386" s="4"/>
      <c r="T386" s="4"/>
      <c r="U386" s="4">
        <f t="shared" si="93"/>
        <v>0</v>
      </c>
      <c r="V386" s="4"/>
      <c r="W386" s="4"/>
      <c r="X386" s="4">
        <f t="shared" si="94"/>
        <v>0</v>
      </c>
      <c r="Y386" s="4"/>
      <c r="Z386" s="4"/>
      <c r="AA386" s="4">
        <f>C386+I386-L386-O386-U386-X386-R386</f>
        <v>0</v>
      </c>
      <c r="AB386" s="7">
        <v>45463</v>
      </c>
    </row>
    <row r="387" spans="1:28" ht="15.75" hidden="1" x14ac:dyDescent="0.25">
      <c r="A387" s="29">
        <v>45450</v>
      </c>
      <c r="B387" s="25" t="s">
        <v>291</v>
      </c>
      <c r="C387" s="25"/>
      <c r="D387" s="25" t="s">
        <v>52</v>
      </c>
      <c r="E387" s="25" t="s">
        <v>763</v>
      </c>
      <c r="F387" s="25">
        <v>675</v>
      </c>
      <c r="G387" s="25" t="s">
        <v>34</v>
      </c>
      <c r="H387" s="25">
        <v>2500</v>
      </c>
      <c r="I387" s="11">
        <f t="shared" si="89"/>
        <v>1687500</v>
      </c>
      <c r="J387" s="38" t="s">
        <v>24</v>
      </c>
      <c r="K387" s="11"/>
      <c r="L387" s="4">
        <f t="shared" si="90"/>
        <v>0</v>
      </c>
      <c r="M387" s="4"/>
      <c r="N387" s="4"/>
      <c r="O387" s="4">
        <f t="shared" si="91"/>
        <v>0</v>
      </c>
      <c r="P387" s="4"/>
      <c r="Q387" s="4"/>
      <c r="R387" s="4">
        <f t="shared" si="92"/>
        <v>0</v>
      </c>
      <c r="S387" s="4"/>
      <c r="T387" s="4"/>
      <c r="U387" s="4">
        <f t="shared" si="93"/>
        <v>500000</v>
      </c>
      <c r="V387" s="4">
        <v>500000</v>
      </c>
      <c r="W387" s="4"/>
      <c r="X387" s="4">
        <f t="shared" si="94"/>
        <v>0</v>
      </c>
      <c r="Y387" s="4"/>
      <c r="Z387" s="4"/>
      <c r="AA387" s="4">
        <f>C387+I387-L387-O387-U387-X387-R387</f>
        <v>1187500</v>
      </c>
      <c r="AB387" s="7">
        <v>45450</v>
      </c>
    </row>
    <row r="388" spans="1:28" ht="15.75" hidden="1" x14ac:dyDescent="0.25">
      <c r="A388" s="29">
        <v>45450</v>
      </c>
      <c r="B388" s="25" t="s">
        <v>291</v>
      </c>
      <c r="C388" s="25"/>
      <c r="D388" s="25" t="s">
        <v>52</v>
      </c>
      <c r="E388" s="25" t="s">
        <v>150</v>
      </c>
      <c r="F388" s="25">
        <v>20</v>
      </c>
      <c r="G388" s="25" t="s">
        <v>77</v>
      </c>
      <c r="H388" s="25">
        <v>50000</v>
      </c>
      <c r="I388" s="11">
        <f t="shared" si="89"/>
        <v>1000000</v>
      </c>
      <c r="J388" s="31" t="s">
        <v>324</v>
      </c>
      <c r="K388" s="11"/>
      <c r="L388" s="4">
        <f t="shared" si="90"/>
        <v>0</v>
      </c>
      <c r="M388" s="4"/>
      <c r="N388" s="4"/>
      <c r="O388" s="4">
        <f t="shared" si="91"/>
        <v>0</v>
      </c>
      <c r="P388" s="4"/>
      <c r="Q388" s="4"/>
      <c r="R388" s="4">
        <f t="shared" si="92"/>
        <v>0</v>
      </c>
      <c r="S388" s="4"/>
      <c r="T388" s="4"/>
      <c r="U388" s="4">
        <f t="shared" si="93"/>
        <v>1000000</v>
      </c>
      <c r="V388" s="4">
        <v>1000000</v>
      </c>
      <c r="W388" s="4"/>
      <c r="X388" s="4">
        <f t="shared" si="94"/>
        <v>0</v>
      </c>
      <c r="Y388" s="4"/>
      <c r="Z388" s="4"/>
      <c r="AA388" s="4">
        <f>C388+I388-L388-O388-U388-X388-R388</f>
        <v>0</v>
      </c>
      <c r="AB388" s="7">
        <v>45450</v>
      </c>
    </row>
    <row r="389" spans="1:28" ht="15.75" hidden="1" x14ac:dyDescent="0.25">
      <c r="A389" s="29">
        <v>45450</v>
      </c>
      <c r="B389" s="25" t="s">
        <v>256</v>
      </c>
      <c r="C389" s="25"/>
      <c r="D389" s="25" t="s">
        <v>52</v>
      </c>
      <c r="E389" s="25" t="s">
        <v>127</v>
      </c>
      <c r="F389" s="25">
        <v>1</v>
      </c>
      <c r="G389" s="25" t="s">
        <v>39</v>
      </c>
      <c r="H389" s="25">
        <v>70000</v>
      </c>
      <c r="I389" s="11">
        <f t="shared" si="89"/>
        <v>70000</v>
      </c>
      <c r="J389" s="31" t="s">
        <v>324</v>
      </c>
      <c r="K389" s="11"/>
      <c r="L389" s="4">
        <f t="shared" si="90"/>
        <v>0</v>
      </c>
      <c r="M389" s="4"/>
      <c r="N389" s="4"/>
      <c r="O389" s="4">
        <f t="shared" si="91"/>
        <v>70000</v>
      </c>
      <c r="P389" s="4"/>
      <c r="Q389" s="4">
        <v>70000</v>
      </c>
      <c r="R389" s="4">
        <f t="shared" si="92"/>
        <v>0</v>
      </c>
      <c r="S389" s="4"/>
      <c r="T389" s="4"/>
      <c r="U389" s="4">
        <f t="shared" si="93"/>
        <v>0</v>
      </c>
      <c r="V389" s="4"/>
      <c r="W389" s="4"/>
      <c r="X389" s="4">
        <f t="shared" si="94"/>
        <v>0</v>
      </c>
      <c r="Y389" s="4"/>
      <c r="Z389" s="4"/>
      <c r="AA389" s="4">
        <f>C389+I389-L389-O389-U389-X389-R389</f>
        <v>0</v>
      </c>
      <c r="AB389" s="7">
        <v>45458</v>
      </c>
    </row>
    <row r="390" spans="1:28" ht="15.75" hidden="1" x14ac:dyDescent="0.25">
      <c r="A390" s="29">
        <v>45450</v>
      </c>
      <c r="B390" s="25" t="s">
        <v>256</v>
      </c>
      <c r="C390" s="25"/>
      <c r="D390" s="25" t="s">
        <v>52</v>
      </c>
      <c r="E390" s="25" t="s">
        <v>217</v>
      </c>
      <c r="F390" s="25">
        <v>5</v>
      </c>
      <c r="G390" s="25" t="s">
        <v>39</v>
      </c>
      <c r="H390" s="25">
        <v>90000</v>
      </c>
      <c r="I390" s="11">
        <f t="shared" si="89"/>
        <v>450000</v>
      </c>
      <c r="J390" s="31" t="s">
        <v>324</v>
      </c>
      <c r="K390" s="11"/>
      <c r="L390" s="4">
        <f t="shared" si="90"/>
        <v>0</v>
      </c>
      <c r="M390" s="4"/>
      <c r="N390" s="4"/>
      <c r="O390" s="4">
        <f t="shared" si="91"/>
        <v>450000</v>
      </c>
      <c r="P390" s="4"/>
      <c r="Q390" s="4">
        <v>450000</v>
      </c>
      <c r="R390" s="4">
        <f t="shared" si="92"/>
        <v>0</v>
      </c>
      <c r="S390" s="4"/>
      <c r="T390" s="4"/>
      <c r="U390" s="4">
        <f t="shared" si="93"/>
        <v>0</v>
      </c>
      <c r="V390" s="4"/>
      <c r="W390" s="4"/>
      <c r="X390" s="4">
        <f t="shared" si="94"/>
        <v>0</v>
      </c>
      <c r="Y390" s="4"/>
      <c r="Z390" s="4"/>
      <c r="AA390" s="4">
        <f>C390+I390-L390-O390-U390-X390-R390</f>
        <v>0</v>
      </c>
      <c r="AB390" s="7">
        <v>45458</v>
      </c>
    </row>
    <row r="391" spans="1:28" ht="15.75" hidden="1" x14ac:dyDescent="0.25">
      <c r="A391" s="29">
        <v>45450</v>
      </c>
      <c r="B391" s="25" t="s">
        <v>256</v>
      </c>
      <c r="C391" s="25"/>
      <c r="D391" s="25" t="s">
        <v>52</v>
      </c>
      <c r="E391" s="25" t="s">
        <v>400</v>
      </c>
      <c r="F391" s="25">
        <v>5</v>
      </c>
      <c r="G391" s="25" t="s">
        <v>39</v>
      </c>
      <c r="H391" s="25">
        <v>90000</v>
      </c>
      <c r="I391" s="11">
        <f t="shared" si="89"/>
        <v>450000</v>
      </c>
      <c r="J391" s="31" t="s">
        <v>324</v>
      </c>
      <c r="K391" s="11"/>
      <c r="L391" s="4">
        <f t="shared" si="90"/>
        <v>0</v>
      </c>
      <c r="M391" s="4"/>
      <c r="N391" s="4"/>
      <c r="O391" s="4">
        <f t="shared" si="91"/>
        <v>450000</v>
      </c>
      <c r="P391" s="4"/>
      <c r="Q391" s="4">
        <v>450000</v>
      </c>
      <c r="R391" s="4">
        <f t="shared" si="92"/>
        <v>0</v>
      </c>
      <c r="S391" s="4"/>
      <c r="T391" s="4"/>
      <c r="U391" s="4">
        <f t="shared" si="93"/>
        <v>0</v>
      </c>
      <c r="V391" s="4"/>
      <c r="W391" s="4"/>
      <c r="X391" s="4">
        <f t="shared" si="94"/>
        <v>0</v>
      </c>
      <c r="Y391" s="4"/>
      <c r="Z391" s="4"/>
      <c r="AA391" s="4">
        <f>C391+I391-L391-O391-U391-X391-R391</f>
        <v>0</v>
      </c>
      <c r="AB391" s="7">
        <v>45458</v>
      </c>
    </row>
    <row r="392" spans="1:28" ht="15.75" hidden="1" x14ac:dyDescent="0.25">
      <c r="A392" s="29">
        <v>45450</v>
      </c>
      <c r="B392" s="25" t="s">
        <v>256</v>
      </c>
      <c r="C392" s="25"/>
      <c r="D392" s="25" t="s">
        <v>52</v>
      </c>
      <c r="E392" s="25" t="s">
        <v>64</v>
      </c>
      <c r="F392" s="25">
        <v>20</v>
      </c>
      <c r="G392" s="25" t="s">
        <v>39</v>
      </c>
      <c r="H392" s="25">
        <v>60000</v>
      </c>
      <c r="I392" s="11">
        <f t="shared" si="89"/>
        <v>1200000</v>
      </c>
      <c r="J392" s="31" t="s">
        <v>324</v>
      </c>
      <c r="K392" s="11"/>
      <c r="L392" s="4">
        <f t="shared" si="90"/>
        <v>0</v>
      </c>
      <c r="M392" s="4"/>
      <c r="N392" s="4"/>
      <c r="O392" s="4">
        <f t="shared" si="91"/>
        <v>1200000</v>
      </c>
      <c r="P392" s="4"/>
      <c r="Q392" s="4">
        <v>1200000</v>
      </c>
      <c r="R392" s="4">
        <f t="shared" si="92"/>
        <v>0</v>
      </c>
      <c r="S392" s="4"/>
      <c r="T392" s="4"/>
      <c r="U392" s="4">
        <f t="shared" si="93"/>
        <v>0</v>
      </c>
      <c r="V392" s="4"/>
      <c r="W392" s="4"/>
      <c r="X392" s="4">
        <f t="shared" si="94"/>
        <v>0</v>
      </c>
      <c r="Y392" s="4"/>
      <c r="Z392" s="4"/>
      <c r="AA392" s="4">
        <f>C392+I392-L392-O392-U392-X392-R392</f>
        <v>0</v>
      </c>
      <c r="AB392" s="7">
        <v>45458</v>
      </c>
    </row>
    <row r="393" spans="1:28" ht="15.75" hidden="1" x14ac:dyDescent="0.25">
      <c r="A393" s="29">
        <v>45450</v>
      </c>
      <c r="B393" s="72" t="s">
        <v>256</v>
      </c>
      <c r="C393" s="25"/>
      <c r="D393" s="25" t="s">
        <v>52</v>
      </c>
      <c r="E393" s="25" t="s">
        <v>259</v>
      </c>
      <c r="F393" s="25">
        <v>2000</v>
      </c>
      <c r="G393" s="25" t="s">
        <v>34</v>
      </c>
      <c r="H393" s="25">
        <v>885</v>
      </c>
      <c r="I393" s="11">
        <f t="shared" si="89"/>
        <v>1770000</v>
      </c>
      <c r="J393" s="31" t="s">
        <v>324</v>
      </c>
      <c r="K393" s="11"/>
      <c r="L393" s="4">
        <f t="shared" si="90"/>
        <v>0</v>
      </c>
      <c r="M393" s="4"/>
      <c r="N393" s="4"/>
      <c r="O393" s="4">
        <f t="shared" si="91"/>
        <v>1770000</v>
      </c>
      <c r="P393" s="4">
        <v>1762500</v>
      </c>
      <c r="Q393" s="4">
        <v>7500</v>
      </c>
      <c r="R393" s="4">
        <f t="shared" si="92"/>
        <v>0</v>
      </c>
      <c r="S393" s="4"/>
      <c r="T393" s="4"/>
      <c r="U393" s="4">
        <f t="shared" si="93"/>
        <v>0</v>
      </c>
      <c r="V393" s="4"/>
      <c r="W393" s="4"/>
      <c r="X393" s="4">
        <f t="shared" si="94"/>
        <v>0</v>
      </c>
      <c r="Y393" s="4"/>
      <c r="Z393" s="4"/>
      <c r="AA393" s="4">
        <f>C393+I393-L393-O393-U393-X393-R393</f>
        <v>0</v>
      </c>
      <c r="AB393" s="7">
        <v>45458</v>
      </c>
    </row>
    <row r="394" spans="1:28" ht="15.75" hidden="1" x14ac:dyDescent="0.25">
      <c r="A394" s="29">
        <v>45450</v>
      </c>
      <c r="B394" s="25" t="s">
        <v>256</v>
      </c>
      <c r="C394" s="25"/>
      <c r="D394" s="25" t="s">
        <v>52</v>
      </c>
      <c r="E394" s="25" t="s">
        <v>129</v>
      </c>
      <c r="F394" s="25">
        <v>4</v>
      </c>
      <c r="G394" s="25" t="s">
        <v>77</v>
      </c>
      <c r="H394" s="25">
        <v>65000</v>
      </c>
      <c r="I394" s="11">
        <f t="shared" si="89"/>
        <v>260000</v>
      </c>
      <c r="J394" s="31" t="s">
        <v>324</v>
      </c>
      <c r="K394" s="11"/>
      <c r="L394" s="4">
        <f t="shared" si="90"/>
        <v>0</v>
      </c>
      <c r="M394" s="4"/>
      <c r="N394" s="4"/>
      <c r="O394" s="4">
        <f t="shared" si="91"/>
        <v>260000</v>
      </c>
      <c r="P394" s="4">
        <v>260000</v>
      </c>
      <c r="Q394" s="4"/>
      <c r="R394" s="4">
        <f t="shared" si="92"/>
        <v>0</v>
      </c>
      <c r="S394" s="4"/>
      <c r="T394" s="4"/>
      <c r="U394" s="4">
        <f t="shared" si="93"/>
        <v>0</v>
      </c>
      <c r="V394" s="4"/>
      <c r="W394" s="4"/>
      <c r="X394" s="4">
        <f t="shared" si="94"/>
        <v>0</v>
      </c>
      <c r="Y394" s="4"/>
      <c r="Z394" s="4"/>
      <c r="AA394" s="4">
        <f>C394+I394-L394-O394-U394-X394-R394</f>
        <v>0</v>
      </c>
      <c r="AB394" s="7">
        <v>45462</v>
      </c>
    </row>
    <row r="395" spans="1:28" ht="15.75" hidden="1" x14ac:dyDescent="0.25">
      <c r="A395" s="29">
        <v>45450</v>
      </c>
      <c r="B395" s="25" t="s">
        <v>263</v>
      </c>
      <c r="C395" s="25"/>
      <c r="D395" s="25" t="s">
        <v>46</v>
      </c>
      <c r="E395" s="25" t="s">
        <v>406</v>
      </c>
      <c r="F395" s="25">
        <v>20800</v>
      </c>
      <c r="G395" s="25" t="s">
        <v>34</v>
      </c>
      <c r="H395" s="25">
        <v>1150</v>
      </c>
      <c r="I395" s="11">
        <f t="shared" si="89"/>
        <v>23920000</v>
      </c>
      <c r="J395" s="31" t="s">
        <v>312</v>
      </c>
      <c r="K395" s="11"/>
      <c r="L395" s="4">
        <f t="shared" si="90"/>
        <v>0</v>
      </c>
      <c r="M395" s="4"/>
      <c r="N395" s="4"/>
      <c r="O395" s="4">
        <f t="shared" si="91"/>
        <v>23920000</v>
      </c>
      <c r="P395" s="4">
        <v>23920000</v>
      </c>
      <c r="Q395" s="4"/>
      <c r="R395" s="4">
        <f t="shared" si="92"/>
        <v>0</v>
      </c>
      <c r="S395" s="4"/>
      <c r="T395" s="4"/>
      <c r="U395" s="4">
        <f t="shared" si="93"/>
        <v>0</v>
      </c>
      <c r="V395" s="4"/>
      <c r="W395" s="4"/>
      <c r="X395" s="4">
        <f t="shared" si="94"/>
        <v>0</v>
      </c>
      <c r="Y395" s="4"/>
      <c r="Z395" s="4"/>
      <c r="AA395" s="4">
        <f>C395+I395-L395-O395-U395-X395-R395</f>
        <v>0</v>
      </c>
      <c r="AB395" s="7">
        <v>45450</v>
      </c>
    </row>
    <row r="396" spans="1:28" ht="15.75" hidden="1" x14ac:dyDescent="0.25">
      <c r="A396" s="29">
        <v>45450</v>
      </c>
      <c r="B396" s="25" t="s">
        <v>263</v>
      </c>
      <c r="C396" s="25"/>
      <c r="D396" s="25" t="s">
        <v>46</v>
      </c>
      <c r="E396" s="25" t="s">
        <v>42</v>
      </c>
      <c r="F396" s="25">
        <v>5200</v>
      </c>
      <c r="G396" s="25" t="s">
        <v>34</v>
      </c>
      <c r="H396" s="25">
        <v>4300</v>
      </c>
      <c r="I396" s="11">
        <f t="shared" si="89"/>
        <v>22360000</v>
      </c>
      <c r="J396" s="31" t="s">
        <v>312</v>
      </c>
      <c r="K396" s="11"/>
      <c r="L396" s="4">
        <f t="shared" si="90"/>
        <v>0</v>
      </c>
      <c r="M396" s="4"/>
      <c r="N396" s="4"/>
      <c r="O396" s="4">
        <f t="shared" si="91"/>
        <v>22360000</v>
      </c>
      <c r="P396" s="4">
        <v>22360000</v>
      </c>
      <c r="Q396" s="4"/>
      <c r="R396" s="4">
        <f t="shared" si="92"/>
        <v>0</v>
      </c>
      <c r="S396" s="4"/>
      <c r="T396" s="4"/>
      <c r="U396" s="4">
        <f t="shared" si="93"/>
        <v>0</v>
      </c>
      <c r="V396" s="4"/>
      <c r="W396" s="4"/>
      <c r="X396" s="4">
        <f t="shared" si="94"/>
        <v>0</v>
      </c>
      <c r="Y396" s="4"/>
      <c r="Z396" s="4"/>
      <c r="AA396" s="4">
        <f>C396+I396-L396-O396-U396-X396-R396</f>
        <v>0</v>
      </c>
      <c r="AB396" s="7">
        <v>45450</v>
      </c>
    </row>
    <row r="397" spans="1:28" ht="15.75" hidden="1" x14ac:dyDescent="0.25">
      <c r="A397" s="29">
        <v>45450</v>
      </c>
      <c r="B397" s="72" t="s">
        <v>446</v>
      </c>
      <c r="C397" s="25"/>
      <c r="D397" s="25" t="s">
        <v>52</v>
      </c>
      <c r="E397" s="25" t="s">
        <v>64</v>
      </c>
      <c r="F397" s="25">
        <v>20</v>
      </c>
      <c r="G397" s="25" t="s">
        <v>39</v>
      </c>
      <c r="H397" s="25">
        <v>60000</v>
      </c>
      <c r="I397" s="11">
        <f t="shared" si="89"/>
        <v>1200000</v>
      </c>
      <c r="J397" s="31" t="s">
        <v>312</v>
      </c>
      <c r="K397" s="11"/>
      <c r="L397" s="4">
        <f t="shared" si="90"/>
        <v>0</v>
      </c>
      <c r="M397" s="4"/>
      <c r="N397" s="4"/>
      <c r="O397" s="4">
        <f t="shared" si="91"/>
        <v>0</v>
      </c>
      <c r="P397" s="4"/>
      <c r="Q397" s="4"/>
      <c r="R397" s="4">
        <f t="shared" si="92"/>
        <v>1200000</v>
      </c>
      <c r="S397" s="4">
        <v>1200000</v>
      </c>
      <c r="T397" s="4"/>
      <c r="U397" s="4">
        <f t="shared" si="93"/>
        <v>0</v>
      </c>
      <c r="V397" s="4"/>
      <c r="W397" s="4"/>
      <c r="X397" s="4">
        <f t="shared" si="94"/>
        <v>0</v>
      </c>
      <c r="Y397" s="4"/>
      <c r="Z397" s="4"/>
      <c r="AA397" s="4">
        <f>C397+I397-L397-O397-U397-X397-R397</f>
        <v>0</v>
      </c>
      <c r="AB397" s="7">
        <v>45450</v>
      </c>
    </row>
    <row r="398" spans="1:28" ht="15.75" hidden="1" x14ac:dyDescent="0.25">
      <c r="A398" s="29">
        <v>45450</v>
      </c>
      <c r="B398" s="25" t="s">
        <v>99</v>
      </c>
      <c r="C398" s="25"/>
      <c r="D398" s="25" t="s">
        <v>46</v>
      </c>
      <c r="E398" s="25" t="s">
        <v>358</v>
      </c>
      <c r="F398" s="25">
        <v>20.7</v>
      </c>
      <c r="G398" s="25" t="s">
        <v>39</v>
      </c>
      <c r="H398" s="25"/>
      <c r="I398" s="11">
        <f t="shared" si="89"/>
        <v>0</v>
      </c>
      <c r="J398" s="26" t="s">
        <v>28</v>
      </c>
      <c r="K398" s="11"/>
      <c r="L398" s="4">
        <f t="shared" si="90"/>
        <v>0</v>
      </c>
      <c r="M398" s="4"/>
      <c r="N398" s="4"/>
      <c r="O398" s="4">
        <f t="shared" si="91"/>
        <v>0</v>
      </c>
      <c r="P398" s="4"/>
      <c r="Q398" s="4"/>
      <c r="R398" s="4">
        <f t="shared" si="92"/>
        <v>0</v>
      </c>
      <c r="S398" s="4"/>
      <c r="T398" s="4"/>
      <c r="U398" s="4">
        <f t="shared" si="93"/>
        <v>0</v>
      </c>
      <c r="V398" s="4"/>
      <c r="W398" s="4"/>
      <c r="X398" s="4">
        <f t="shared" si="94"/>
        <v>0</v>
      </c>
      <c r="Y398" s="4"/>
      <c r="Z398" s="4"/>
      <c r="AA398" s="4">
        <f>C398+I398-L398-O398-U398-X398-R398</f>
        <v>0</v>
      </c>
      <c r="AB398" s="7"/>
    </row>
    <row r="399" spans="1:28" ht="15.75" hidden="1" x14ac:dyDescent="0.25">
      <c r="A399" s="29">
        <v>45450</v>
      </c>
      <c r="B399" s="25" t="s">
        <v>99</v>
      </c>
      <c r="C399" s="25"/>
      <c r="D399" s="25" t="s">
        <v>46</v>
      </c>
      <c r="E399" s="25" t="s">
        <v>106</v>
      </c>
      <c r="F399" s="25">
        <v>65.900000000000006</v>
      </c>
      <c r="G399" s="25" t="s">
        <v>39</v>
      </c>
      <c r="H399" s="25"/>
      <c r="I399" s="11">
        <f t="shared" si="89"/>
        <v>0</v>
      </c>
      <c r="J399" s="26" t="s">
        <v>28</v>
      </c>
      <c r="K399" s="11"/>
      <c r="L399" s="4">
        <f t="shared" si="90"/>
        <v>0</v>
      </c>
      <c r="M399" s="4"/>
      <c r="N399" s="4"/>
      <c r="O399" s="4">
        <f t="shared" si="91"/>
        <v>0</v>
      </c>
      <c r="P399" s="4"/>
      <c r="Q399" s="4"/>
      <c r="R399" s="4">
        <f t="shared" si="92"/>
        <v>0</v>
      </c>
      <c r="S399" s="4"/>
      <c r="T399" s="4"/>
      <c r="U399" s="4">
        <f t="shared" si="93"/>
        <v>0</v>
      </c>
      <c r="V399" s="4"/>
      <c r="W399" s="4"/>
      <c r="X399" s="4">
        <f t="shared" si="94"/>
        <v>0</v>
      </c>
      <c r="Y399" s="4"/>
      <c r="Z399" s="4"/>
      <c r="AA399" s="4">
        <f>C399+I399-L399-O399-U399-X399-R399</f>
        <v>0</v>
      </c>
      <c r="AB399" s="7"/>
    </row>
    <row r="400" spans="1:28" ht="15.75" hidden="1" x14ac:dyDescent="0.25">
      <c r="A400" s="29">
        <v>45450</v>
      </c>
      <c r="B400" s="72" t="s">
        <v>841</v>
      </c>
      <c r="C400" s="25"/>
      <c r="D400" s="25" t="s">
        <v>46</v>
      </c>
      <c r="E400" s="25" t="s">
        <v>208</v>
      </c>
      <c r="F400" s="25">
        <v>500</v>
      </c>
      <c r="G400" s="25" t="s">
        <v>34</v>
      </c>
      <c r="H400" s="25">
        <v>745</v>
      </c>
      <c r="I400" s="11">
        <f t="shared" si="89"/>
        <v>372500</v>
      </c>
      <c r="J400" s="31" t="s">
        <v>312</v>
      </c>
      <c r="K400" s="11"/>
      <c r="L400" s="4">
        <f t="shared" si="90"/>
        <v>0</v>
      </c>
      <c r="M400" s="4"/>
      <c r="N400" s="4"/>
      <c r="O400" s="4">
        <f t="shared" si="91"/>
        <v>0</v>
      </c>
      <c r="P400" s="4"/>
      <c r="Q400" s="4"/>
      <c r="R400" s="4">
        <f t="shared" si="92"/>
        <v>372500</v>
      </c>
      <c r="S400" s="4">
        <v>372500</v>
      </c>
      <c r="T400" s="4"/>
      <c r="U400" s="4">
        <f t="shared" si="93"/>
        <v>0</v>
      </c>
      <c r="V400" s="4"/>
      <c r="W400" s="4"/>
      <c r="X400" s="4">
        <f t="shared" si="94"/>
        <v>0</v>
      </c>
      <c r="Y400" s="4"/>
      <c r="Z400" s="4"/>
      <c r="AA400" s="4">
        <f>C400+I400-L400-O400-U400-X400-R400</f>
        <v>0</v>
      </c>
      <c r="AB400" s="7">
        <v>45450</v>
      </c>
    </row>
    <row r="401" spans="1:28" ht="15.75" hidden="1" x14ac:dyDescent="0.25">
      <c r="A401" s="29">
        <v>45450</v>
      </c>
      <c r="B401" s="72" t="s">
        <v>194</v>
      </c>
      <c r="C401" s="25"/>
      <c r="D401" s="25" t="s">
        <v>52</v>
      </c>
      <c r="E401" s="25" t="s">
        <v>129</v>
      </c>
      <c r="F401" s="25">
        <v>2</v>
      </c>
      <c r="G401" s="25" t="s">
        <v>77</v>
      </c>
      <c r="H401" s="25">
        <v>65000</v>
      </c>
      <c r="I401" s="11">
        <f t="shared" si="89"/>
        <v>130000</v>
      </c>
      <c r="J401" s="31" t="s">
        <v>312</v>
      </c>
      <c r="K401" s="11"/>
      <c r="L401" s="4">
        <f t="shared" si="90"/>
        <v>0</v>
      </c>
      <c r="M401" s="4"/>
      <c r="N401" s="4"/>
      <c r="O401" s="4">
        <f t="shared" si="91"/>
        <v>0</v>
      </c>
      <c r="P401" s="4"/>
      <c r="Q401" s="4"/>
      <c r="R401" s="4">
        <f t="shared" si="92"/>
        <v>130000</v>
      </c>
      <c r="S401" s="4">
        <v>130000</v>
      </c>
      <c r="T401" s="4"/>
      <c r="U401" s="4">
        <f t="shared" si="93"/>
        <v>0</v>
      </c>
      <c r="V401" s="4"/>
      <c r="W401" s="4"/>
      <c r="X401" s="4">
        <f t="shared" si="94"/>
        <v>0</v>
      </c>
      <c r="Y401" s="4"/>
      <c r="Z401" s="4"/>
      <c r="AA401" s="4">
        <f>C401+I401-L401-O401-U401-X401-R401</f>
        <v>0</v>
      </c>
      <c r="AB401" s="7">
        <v>45450</v>
      </c>
    </row>
    <row r="402" spans="1:28" ht="15.75" hidden="1" x14ac:dyDescent="0.25">
      <c r="A402" s="29">
        <v>45450</v>
      </c>
      <c r="B402" s="25" t="s">
        <v>45</v>
      </c>
      <c r="C402" s="25"/>
      <c r="D402" s="25" t="s">
        <v>46</v>
      </c>
      <c r="E402" s="25" t="s">
        <v>47</v>
      </c>
      <c r="F402" s="25">
        <v>17</v>
      </c>
      <c r="G402" s="25" t="s">
        <v>48</v>
      </c>
      <c r="H402" s="25">
        <v>145000</v>
      </c>
      <c r="I402" s="11">
        <f t="shared" si="89"/>
        <v>2465000</v>
      </c>
      <c r="J402" s="31" t="s">
        <v>324</v>
      </c>
      <c r="K402" s="11"/>
      <c r="L402" s="4">
        <f t="shared" si="90"/>
        <v>2465000</v>
      </c>
      <c r="M402" s="4">
        <v>2465000</v>
      </c>
      <c r="N402" s="4"/>
      <c r="O402" s="4">
        <f t="shared" si="91"/>
        <v>0</v>
      </c>
      <c r="P402" s="4"/>
      <c r="Q402" s="4"/>
      <c r="R402" s="4">
        <f t="shared" si="92"/>
        <v>0</v>
      </c>
      <c r="S402" s="4"/>
      <c r="T402" s="4"/>
      <c r="U402" s="4">
        <f t="shared" si="93"/>
        <v>0</v>
      </c>
      <c r="V402" s="4"/>
      <c r="W402" s="4"/>
      <c r="X402" s="4">
        <f t="shared" si="94"/>
        <v>0</v>
      </c>
      <c r="Y402" s="4"/>
      <c r="Z402" s="4"/>
      <c r="AA402" s="4">
        <f>C402+I402-L402-O402-U402-X402-R402</f>
        <v>0</v>
      </c>
      <c r="AB402" s="7">
        <v>45450</v>
      </c>
    </row>
    <row r="403" spans="1:28" ht="15.75" hidden="1" x14ac:dyDescent="0.25">
      <c r="A403" s="29">
        <v>45450</v>
      </c>
      <c r="B403" s="25" t="s">
        <v>45</v>
      </c>
      <c r="C403" s="25"/>
      <c r="D403" s="25" t="s">
        <v>46</v>
      </c>
      <c r="E403" s="25" t="s">
        <v>135</v>
      </c>
      <c r="F403" s="25">
        <v>17</v>
      </c>
      <c r="G403" s="25" t="s">
        <v>48</v>
      </c>
      <c r="H403" s="27">
        <v>145000</v>
      </c>
      <c r="I403" s="11">
        <f t="shared" si="89"/>
        <v>2465000</v>
      </c>
      <c r="J403" s="32" t="s">
        <v>324</v>
      </c>
      <c r="K403" s="11"/>
      <c r="L403" s="4">
        <f t="shared" si="90"/>
        <v>2465000</v>
      </c>
      <c r="M403" s="4">
        <v>2465000</v>
      </c>
      <c r="N403" s="4"/>
      <c r="O403" s="4">
        <f t="shared" si="91"/>
        <v>0</v>
      </c>
      <c r="P403" s="4"/>
      <c r="Q403" s="4"/>
      <c r="R403" s="4">
        <f t="shared" si="92"/>
        <v>0</v>
      </c>
      <c r="S403" s="4"/>
      <c r="T403" s="4"/>
      <c r="U403" s="4">
        <f t="shared" si="93"/>
        <v>0</v>
      </c>
      <c r="V403" s="4"/>
      <c r="W403" s="4"/>
      <c r="X403" s="4">
        <f t="shared" si="94"/>
        <v>0</v>
      </c>
      <c r="Y403" s="4"/>
      <c r="Z403" s="4"/>
      <c r="AA403" s="4">
        <f>C403+I403-L403-O403-U403-X403-R403</f>
        <v>0</v>
      </c>
      <c r="AB403" s="7">
        <v>45450</v>
      </c>
    </row>
    <row r="404" spans="1:28" ht="15.75" hidden="1" x14ac:dyDescent="0.25">
      <c r="A404" s="29">
        <v>45450</v>
      </c>
      <c r="B404" s="73" t="s">
        <v>379</v>
      </c>
      <c r="C404" s="27"/>
      <c r="D404" s="27" t="s">
        <v>52</v>
      </c>
      <c r="E404" s="27" t="s">
        <v>44</v>
      </c>
      <c r="F404" s="27">
        <v>250</v>
      </c>
      <c r="G404" s="27" t="s">
        <v>34</v>
      </c>
      <c r="H404" s="27">
        <v>960</v>
      </c>
      <c r="I404" s="11">
        <f t="shared" si="89"/>
        <v>240000</v>
      </c>
      <c r="J404" s="32" t="s">
        <v>324</v>
      </c>
      <c r="K404" s="11"/>
      <c r="L404" s="4">
        <f t="shared" si="90"/>
        <v>0</v>
      </c>
      <c r="M404" s="4"/>
      <c r="N404" s="4"/>
      <c r="O404" s="4">
        <f t="shared" si="91"/>
        <v>0</v>
      </c>
      <c r="P404" s="4"/>
      <c r="Q404" s="4"/>
      <c r="R404" s="4">
        <f t="shared" si="92"/>
        <v>240000</v>
      </c>
      <c r="S404" s="4">
        <v>240000</v>
      </c>
      <c r="T404" s="4"/>
      <c r="U404" s="4">
        <f t="shared" si="93"/>
        <v>0</v>
      </c>
      <c r="V404" s="4"/>
      <c r="W404" s="4"/>
      <c r="X404" s="4">
        <f t="shared" si="94"/>
        <v>0</v>
      </c>
      <c r="Y404" s="4"/>
      <c r="Z404" s="4"/>
      <c r="AA404" s="4">
        <f>C404+I404-L404-O404-U404-X404-R404</f>
        <v>0</v>
      </c>
      <c r="AB404" s="7">
        <v>45450</v>
      </c>
    </row>
    <row r="405" spans="1:28" ht="15.75" hidden="1" x14ac:dyDescent="0.25">
      <c r="A405" s="29">
        <v>45450</v>
      </c>
      <c r="B405" s="25" t="s">
        <v>72</v>
      </c>
      <c r="C405" s="25"/>
      <c r="D405" s="25" t="s">
        <v>46</v>
      </c>
      <c r="E405" s="25" t="s">
        <v>1377</v>
      </c>
      <c r="F405" s="25">
        <v>200</v>
      </c>
      <c r="G405" s="25" t="s">
        <v>34</v>
      </c>
      <c r="H405" s="25">
        <v>3500</v>
      </c>
      <c r="I405" s="11">
        <f t="shared" si="89"/>
        <v>700000</v>
      </c>
      <c r="J405" s="31" t="s">
        <v>312</v>
      </c>
      <c r="K405" s="11"/>
      <c r="L405" s="4">
        <f t="shared" si="90"/>
        <v>0</v>
      </c>
      <c r="M405" s="4"/>
      <c r="N405" s="4"/>
      <c r="O405" s="4">
        <f t="shared" si="91"/>
        <v>700000</v>
      </c>
      <c r="P405" s="4"/>
      <c r="Q405" s="4">
        <v>700000</v>
      </c>
      <c r="R405" s="4">
        <f t="shared" si="92"/>
        <v>0</v>
      </c>
      <c r="S405" s="4"/>
      <c r="T405" s="4"/>
      <c r="U405" s="4">
        <f t="shared" si="93"/>
        <v>0</v>
      </c>
      <c r="V405" s="4"/>
      <c r="W405" s="4"/>
      <c r="X405" s="4">
        <f t="shared" si="94"/>
        <v>0</v>
      </c>
      <c r="Y405" s="4"/>
      <c r="Z405" s="4"/>
      <c r="AA405" s="4">
        <f>C405+I405-L405-O405-U405-X405-R405</f>
        <v>0</v>
      </c>
      <c r="AB405" s="7">
        <v>45455</v>
      </c>
    </row>
    <row r="406" spans="1:28" ht="15.75" hidden="1" x14ac:dyDescent="0.25">
      <c r="A406" s="29">
        <v>45450</v>
      </c>
      <c r="B406" s="25" t="s">
        <v>72</v>
      </c>
      <c r="C406" s="25"/>
      <c r="D406" s="25" t="s">
        <v>46</v>
      </c>
      <c r="E406" s="25" t="s">
        <v>91</v>
      </c>
      <c r="F406" s="25">
        <v>2</v>
      </c>
      <c r="G406" s="25" t="s">
        <v>303</v>
      </c>
      <c r="H406" s="25">
        <v>1200000</v>
      </c>
      <c r="I406" s="11">
        <f t="shared" si="89"/>
        <v>2400000</v>
      </c>
      <c r="J406" s="31" t="s">
        <v>312</v>
      </c>
      <c r="K406" s="11"/>
      <c r="L406" s="4">
        <f t="shared" si="90"/>
        <v>0</v>
      </c>
      <c r="M406" s="4"/>
      <c r="N406" s="4"/>
      <c r="O406" s="4">
        <f t="shared" si="91"/>
        <v>2400000</v>
      </c>
      <c r="P406" s="4">
        <v>2400000</v>
      </c>
      <c r="Q406" s="4"/>
      <c r="R406" s="4">
        <f t="shared" si="92"/>
        <v>0</v>
      </c>
      <c r="S406" s="4"/>
      <c r="T406" s="4"/>
      <c r="U406" s="4">
        <f t="shared" si="93"/>
        <v>0</v>
      </c>
      <c r="V406" s="4"/>
      <c r="W406" s="4"/>
      <c r="X406" s="4">
        <f t="shared" si="94"/>
        <v>0</v>
      </c>
      <c r="Y406" s="4"/>
      <c r="Z406" s="4"/>
      <c r="AA406" s="4">
        <f>C406+I406-L406-O406-U406-X406-R406</f>
        <v>0</v>
      </c>
      <c r="AB406" s="7">
        <v>45450</v>
      </c>
    </row>
    <row r="407" spans="1:28" ht="15.75" hidden="1" x14ac:dyDescent="0.25">
      <c r="A407" s="29">
        <v>45450</v>
      </c>
      <c r="B407" s="25" t="s">
        <v>72</v>
      </c>
      <c r="C407" s="25"/>
      <c r="D407" s="25" t="s">
        <v>46</v>
      </c>
      <c r="E407" s="25" t="s">
        <v>192</v>
      </c>
      <c r="F407" s="25">
        <v>500</v>
      </c>
      <c r="G407" s="25" t="s">
        <v>34</v>
      </c>
      <c r="H407" s="25">
        <v>2931</v>
      </c>
      <c r="I407" s="11">
        <f t="shared" si="89"/>
        <v>1465500</v>
      </c>
      <c r="J407" s="31" t="s">
        <v>312</v>
      </c>
      <c r="K407" s="11"/>
      <c r="L407" s="4">
        <f t="shared" si="90"/>
        <v>0</v>
      </c>
      <c r="M407" s="4"/>
      <c r="N407" s="4"/>
      <c r="O407" s="4">
        <f t="shared" si="91"/>
        <v>1465500</v>
      </c>
      <c r="P407" s="4">
        <v>1465500</v>
      </c>
      <c r="Q407" s="4"/>
      <c r="R407" s="4">
        <f t="shared" si="92"/>
        <v>0</v>
      </c>
      <c r="S407" s="4"/>
      <c r="T407" s="4"/>
      <c r="U407" s="4">
        <f t="shared" si="93"/>
        <v>0</v>
      </c>
      <c r="V407" s="4"/>
      <c r="W407" s="4"/>
      <c r="X407" s="4">
        <f t="shared" si="94"/>
        <v>0</v>
      </c>
      <c r="Y407" s="4"/>
      <c r="Z407" s="4"/>
      <c r="AA407" s="4">
        <f>C407+I407-L407-O407-U407-X407-R407</f>
        <v>0</v>
      </c>
      <c r="AB407" s="7">
        <v>45450</v>
      </c>
    </row>
    <row r="408" spans="1:28" ht="15.75" hidden="1" x14ac:dyDescent="0.25">
      <c r="A408" s="29">
        <v>45450</v>
      </c>
      <c r="B408" s="72" t="s">
        <v>72</v>
      </c>
      <c r="C408" s="25"/>
      <c r="D408" s="25" t="s">
        <v>46</v>
      </c>
      <c r="E408" s="25" t="s">
        <v>87</v>
      </c>
      <c r="F408" s="25">
        <v>2500</v>
      </c>
      <c r="G408" s="25" t="s">
        <v>34</v>
      </c>
      <c r="H408" s="25">
        <v>1120</v>
      </c>
      <c r="I408" s="11">
        <f t="shared" si="89"/>
        <v>2800000</v>
      </c>
      <c r="J408" s="38" t="s">
        <v>78</v>
      </c>
      <c r="K408" s="11"/>
      <c r="L408" s="4">
        <f t="shared" si="90"/>
        <v>0</v>
      </c>
      <c r="M408" s="4"/>
      <c r="N408" s="4"/>
      <c r="O408" s="4">
        <f t="shared" si="91"/>
        <v>800000</v>
      </c>
      <c r="P408" s="4"/>
      <c r="Q408" s="4">
        <v>800000</v>
      </c>
      <c r="R408" s="4">
        <f t="shared" si="92"/>
        <v>0</v>
      </c>
      <c r="S408" s="4"/>
      <c r="T408" s="4"/>
      <c r="U408" s="4">
        <f t="shared" si="93"/>
        <v>0</v>
      </c>
      <c r="V408" s="4"/>
      <c r="W408" s="4"/>
      <c r="X408" s="4">
        <f t="shared" si="94"/>
        <v>0</v>
      </c>
      <c r="Y408" s="4"/>
      <c r="Z408" s="4"/>
      <c r="AA408" s="4">
        <f>C408+I408-L408-O408-U408-X408-R408</f>
        <v>2000000</v>
      </c>
      <c r="AB408" s="7">
        <v>45455</v>
      </c>
    </row>
    <row r="409" spans="1:28" ht="15.75" hidden="1" x14ac:dyDescent="0.25">
      <c r="A409" s="29">
        <v>45450</v>
      </c>
      <c r="B409" s="72" t="s">
        <v>479</v>
      </c>
      <c r="C409" s="25"/>
      <c r="D409" s="25" t="s">
        <v>52</v>
      </c>
      <c r="E409" s="25" t="s">
        <v>343</v>
      </c>
      <c r="F409" s="25">
        <v>7</v>
      </c>
      <c r="G409" s="25" t="s">
        <v>23</v>
      </c>
      <c r="H409" s="25">
        <v>1200000</v>
      </c>
      <c r="I409" s="11">
        <f t="shared" si="89"/>
        <v>8400000</v>
      </c>
      <c r="J409" s="26" t="s">
        <v>28</v>
      </c>
      <c r="K409" s="11"/>
      <c r="L409" s="4">
        <f t="shared" si="90"/>
        <v>0</v>
      </c>
      <c r="M409" s="4"/>
      <c r="N409" s="4"/>
      <c r="O409" s="4">
        <f t="shared" si="91"/>
        <v>0</v>
      </c>
      <c r="P409" s="4"/>
      <c r="Q409" s="4"/>
      <c r="R409" s="4">
        <f t="shared" si="92"/>
        <v>0</v>
      </c>
      <c r="S409" s="4"/>
      <c r="T409" s="4"/>
      <c r="U409" s="4">
        <f t="shared" si="93"/>
        <v>0</v>
      </c>
      <c r="V409" s="4"/>
      <c r="W409" s="4"/>
      <c r="X409" s="4">
        <f t="shared" si="94"/>
        <v>0</v>
      </c>
      <c r="Y409" s="4"/>
      <c r="Z409" s="4"/>
      <c r="AA409" s="4">
        <f>C409+I409-L409-O409-U409-X409-R409</f>
        <v>8400000</v>
      </c>
      <c r="AB409" s="7"/>
    </row>
    <row r="410" spans="1:28" ht="15.75" hidden="1" x14ac:dyDescent="0.25">
      <c r="A410" s="29">
        <v>45450</v>
      </c>
      <c r="B410" s="72" t="s">
        <v>122</v>
      </c>
      <c r="C410" s="25"/>
      <c r="D410" s="25" t="s">
        <v>46</v>
      </c>
      <c r="E410" s="25" t="s">
        <v>129</v>
      </c>
      <c r="F410" s="25">
        <v>12</v>
      </c>
      <c r="G410" s="25" t="s">
        <v>77</v>
      </c>
      <c r="H410" s="25">
        <v>65000</v>
      </c>
      <c r="I410" s="11">
        <f t="shared" si="89"/>
        <v>780000</v>
      </c>
      <c r="J410" s="31" t="s">
        <v>312</v>
      </c>
      <c r="K410" s="11"/>
      <c r="L410" s="4">
        <f t="shared" si="90"/>
        <v>0</v>
      </c>
      <c r="M410" s="4"/>
      <c r="N410" s="4"/>
      <c r="O410" s="4">
        <f t="shared" si="91"/>
        <v>0</v>
      </c>
      <c r="P410" s="4"/>
      <c r="Q410" s="4"/>
      <c r="R410" s="4">
        <f t="shared" si="92"/>
        <v>780000</v>
      </c>
      <c r="S410" s="4">
        <v>780000</v>
      </c>
      <c r="T410" s="4"/>
      <c r="U410" s="4">
        <f t="shared" si="93"/>
        <v>0</v>
      </c>
      <c r="V410" s="4"/>
      <c r="W410" s="4"/>
      <c r="X410" s="4">
        <f t="shared" si="94"/>
        <v>0</v>
      </c>
      <c r="Y410" s="4"/>
      <c r="Z410" s="4"/>
      <c r="AA410" s="4">
        <f>C410+I410-L410-O410-U410-X410-R410</f>
        <v>0</v>
      </c>
      <c r="AB410" s="7">
        <v>45450</v>
      </c>
    </row>
    <row r="411" spans="1:28" ht="15.75" hidden="1" x14ac:dyDescent="0.25">
      <c r="A411" s="29">
        <v>45450</v>
      </c>
      <c r="B411" s="25" t="s">
        <v>1010</v>
      </c>
      <c r="C411" s="25"/>
      <c r="D411" s="25" t="s">
        <v>52</v>
      </c>
      <c r="E411" s="25" t="s">
        <v>58</v>
      </c>
      <c r="F411" s="25">
        <v>400</v>
      </c>
      <c r="G411" s="25" t="s">
        <v>34</v>
      </c>
      <c r="H411" s="25">
        <v>2000</v>
      </c>
      <c r="I411" s="11">
        <f t="shared" si="89"/>
        <v>800000</v>
      </c>
      <c r="J411" s="31" t="s">
        <v>312</v>
      </c>
      <c r="K411" s="11"/>
      <c r="L411" s="4">
        <f t="shared" si="90"/>
        <v>0</v>
      </c>
      <c r="M411" s="4"/>
      <c r="N411" s="4"/>
      <c r="O411" s="4">
        <f t="shared" si="91"/>
        <v>800000</v>
      </c>
      <c r="P411" s="4">
        <v>800000</v>
      </c>
      <c r="Q411" s="4"/>
      <c r="R411" s="4">
        <f t="shared" si="92"/>
        <v>0</v>
      </c>
      <c r="S411" s="4"/>
      <c r="T411" s="4"/>
      <c r="U411" s="4">
        <f t="shared" si="93"/>
        <v>0</v>
      </c>
      <c r="V411" s="4"/>
      <c r="W411" s="4"/>
      <c r="X411" s="4">
        <f t="shared" si="94"/>
        <v>0</v>
      </c>
      <c r="Y411" s="4"/>
      <c r="Z411" s="4"/>
      <c r="AA411" s="4">
        <f>C411+I411-L411-O411-U411-X411-R411</f>
        <v>0</v>
      </c>
      <c r="AB411" s="7">
        <v>45450</v>
      </c>
    </row>
    <row r="412" spans="1:28" ht="15.75" hidden="1" x14ac:dyDescent="0.25">
      <c r="A412" s="24">
        <v>45450</v>
      </c>
      <c r="B412" s="25" t="s">
        <v>162</v>
      </c>
      <c r="C412" s="25"/>
      <c r="D412" s="25" t="s">
        <v>46</v>
      </c>
      <c r="E412" s="25" t="s">
        <v>172</v>
      </c>
      <c r="F412" s="25">
        <v>10</v>
      </c>
      <c r="G412" s="25" t="s">
        <v>27</v>
      </c>
      <c r="H412" s="25">
        <v>25000</v>
      </c>
      <c r="I412" s="11">
        <f t="shared" si="89"/>
        <v>250000</v>
      </c>
      <c r="J412" s="31" t="s">
        <v>312</v>
      </c>
      <c r="K412" s="11"/>
      <c r="L412" s="4">
        <f t="shared" si="90"/>
        <v>0</v>
      </c>
      <c r="M412" s="4"/>
      <c r="N412" s="4"/>
      <c r="O412" s="4">
        <f t="shared" si="91"/>
        <v>250000</v>
      </c>
      <c r="P412" s="4">
        <v>250000</v>
      </c>
      <c r="Q412" s="4"/>
      <c r="R412" s="4">
        <f t="shared" si="92"/>
        <v>0</v>
      </c>
      <c r="S412" s="4"/>
      <c r="T412" s="4"/>
      <c r="U412" s="4">
        <f t="shared" si="93"/>
        <v>0</v>
      </c>
      <c r="V412" s="4"/>
      <c r="W412" s="4"/>
      <c r="X412" s="4">
        <f t="shared" si="94"/>
        <v>0</v>
      </c>
      <c r="Y412" s="4"/>
      <c r="Z412" s="4"/>
      <c r="AA412" s="4">
        <f>C412+I412-L412-O412-U412-X412-R412</f>
        <v>0</v>
      </c>
      <c r="AB412" s="7">
        <v>45450</v>
      </c>
    </row>
    <row r="413" spans="1:28" ht="15.75" hidden="1" x14ac:dyDescent="0.25">
      <c r="A413" s="29">
        <v>45450</v>
      </c>
      <c r="B413" s="25" t="s">
        <v>162</v>
      </c>
      <c r="C413" s="25"/>
      <c r="D413" s="25" t="s">
        <v>46</v>
      </c>
      <c r="E413" s="25" t="s">
        <v>150</v>
      </c>
      <c r="F413" s="25">
        <v>60</v>
      </c>
      <c r="G413" s="25" t="s">
        <v>77</v>
      </c>
      <c r="H413" s="25">
        <v>50000</v>
      </c>
      <c r="I413" s="11">
        <f t="shared" si="89"/>
        <v>3000000</v>
      </c>
      <c r="J413" s="31" t="s">
        <v>312</v>
      </c>
      <c r="K413" s="11"/>
      <c r="L413" s="4">
        <f t="shared" si="90"/>
        <v>0</v>
      </c>
      <c r="M413" s="4"/>
      <c r="N413" s="4"/>
      <c r="O413" s="4">
        <f t="shared" si="91"/>
        <v>3000000</v>
      </c>
      <c r="P413" s="4">
        <v>3000000</v>
      </c>
      <c r="Q413" s="4"/>
      <c r="R413" s="4">
        <f t="shared" si="92"/>
        <v>0</v>
      </c>
      <c r="S413" s="4"/>
      <c r="T413" s="4"/>
      <c r="U413" s="4">
        <f t="shared" si="93"/>
        <v>0</v>
      </c>
      <c r="V413" s="4"/>
      <c r="W413" s="4"/>
      <c r="X413" s="4">
        <f t="shared" si="94"/>
        <v>0</v>
      </c>
      <c r="Y413" s="4"/>
      <c r="Z413" s="4"/>
      <c r="AA413" s="4">
        <f>C413+I413-L413-O413-U413-X413-R413</f>
        <v>0</v>
      </c>
      <c r="AB413" s="7">
        <v>45450</v>
      </c>
    </row>
    <row r="414" spans="1:28" ht="15.75" hidden="1" x14ac:dyDescent="0.25">
      <c r="A414" s="29">
        <v>45450</v>
      </c>
      <c r="B414" s="25" t="s">
        <v>162</v>
      </c>
      <c r="C414" s="25"/>
      <c r="D414" s="25" t="s">
        <v>46</v>
      </c>
      <c r="E414" s="25" t="s">
        <v>129</v>
      </c>
      <c r="F414" s="25">
        <v>4</v>
      </c>
      <c r="G414" s="25" t="s">
        <v>77</v>
      </c>
      <c r="H414" s="25">
        <v>65000</v>
      </c>
      <c r="I414" s="11">
        <f t="shared" si="89"/>
        <v>260000</v>
      </c>
      <c r="J414" s="31" t="s">
        <v>312</v>
      </c>
      <c r="K414" s="11"/>
      <c r="L414" s="4">
        <f t="shared" si="90"/>
        <v>0</v>
      </c>
      <c r="M414" s="4"/>
      <c r="N414" s="4"/>
      <c r="O414" s="4">
        <f t="shared" si="91"/>
        <v>260000</v>
      </c>
      <c r="P414" s="4">
        <v>260000</v>
      </c>
      <c r="Q414" s="4"/>
      <c r="R414" s="4">
        <f t="shared" si="92"/>
        <v>0</v>
      </c>
      <c r="S414" s="4"/>
      <c r="T414" s="4"/>
      <c r="U414" s="4">
        <f t="shared" si="93"/>
        <v>0</v>
      </c>
      <c r="V414" s="4"/>
      <c r="W414" s="4"/>
      <c r="X414" s="4">
        <f t="shared" si="94"/>
        <v>0</v>
      </c>
      <c r="Y414" s="4"/>
      <c r="Z414" s="4"/>
      <c r="AA414" s="4">
        <f>C414+I414-L414-O414-U414-X414-R414</f>
        <v>0</v>
      </c>
      <c r="AB414" s="7">
        <v>45450</v>
      </c>
    </row>
    <row r="415" spans="1:28" ht="15.75" hidden="1" x14ac:dyDescent="0.25">
      <c r="A415" s="24">
        <v>45450</v>
      </c>
      <c r="B415" s="25" t="s">
        <v>162</v>
      </c>
      <c r="C415" s="25"/>
      <c r="D415" s="25" t="s">
        <v>46</v>
      </c>
      <c r="E415" s="25" t="s">
        <v>130</v>
      </c>
      <c r="F415" s="25">
        <v>60</v>
      </c>
      <c r="G415" s="25" t="s">
        <v>77</v>
      </c>
      <c r="H415" s="25">
        <v>50000</v>
      </c>
      <c r="I415" s="11">
        <f t="shared" si="89"/>
        <v>3000000</v>
      </c>
      <c r="J415" s="31" t="s">
        <v>312</v>
      </c>
      <c r="K415" s="11"/>
      <c r="L415" s="4">
        <f t="shared" si="90"/>
        <v>0</v>
      </c>
      <c r="M415" s="4"/>
      <c r="N415" s="4"/>
      <c r="O415" s="4">
        <f t="shared" si="91"/>
        <v>3000000</v>
      </c>
      <c r="P415" s="4">
        <v>3000000</v>
      </c>
      <c r="Q415" s="4"/>
      <c r="R415" s="4">
        <f t="shared" si="92"/>
        <v>0</v>
      </c>
      <c r="S415" s="4"/>
      <c r="T415" s="4"/>
      <c r="U415" s="4">
        <f t="shared" si="93"/>
        <v>0</v>
      </c>
      <c r="V415" s="4"/>
      <c r="W415" s="4"/>
      <c r="X415" s="4">
        <f t="shared" si="94"/>
        <v>0</v>
      </c>
      <c r="Y415" s="4"/>
      <c r="Z415" s="4"/>
      <c r="AA415" s="4">
        <f>C415+I415-L415-O415-U415-X415-R415</f>
        <v>0</v>
      </c>
      <c r="AB415" s="7">
        <v>45450</v>
      </c>
    </row>
    <row r="416" spans="1:28" ht="15.75" hidden="1" x14ac:dyDescent="0.25">
      <c r="A416" s="29">
        <v>45451</v>
      </c>
      <c r="B416" s="27" t="s">
        <v>261</v>
      </c>
      <c r="C416" s="27"/>
      <c r="D416" s="27" t="s">
        <v>46</v>
      </c>
      <c r="E416" s="27" t="s">
        <v>58</v>
      </c>
      <c r="F416" s="27">
        <v>1200</v>
      </c>
      <c r="G416" s="27" t="s">
        <v>34</v>
      </c>
      <c r="H416" s="27">
        <v>2000</v>
      </c>
      <c r="I416" s="11">
        <f t="shared" ref="I416:I452" si="95">F416*H416</f>
        <v>2400000</v>
      </c>
      <c r="J416" s="32" t="s">
        <v>312</v>
      </c>
      <c r="K416" s="11"/>
      <c r="L416" s="4">
        <f>M416+N416</f>
        <v>0</v>
      </c>
      <c r="M416" s="4"/>
      <c r="N416" s="4"/>
      <c r="O416" s="4">
        <f>P416+Q416</f>
        <v>2400000</v>
      </c>
      <c r="P416" s="4">
        <v>2400000</v>
      </c>
      <c r="Q416" s="4"/>
      <c r="R416" s="4">
        <f>S416+T416</f>
        <v>0</v>
      </c>
      <c r="S416" s="4"/>
      <c r="T416" s="4"/>
      <c r="U416" s="4">
        <f>V416+W416</f>
        <v>0</v>
      </c>
      <c r="V416" s="4"/>
      <c r="W416" s="4"/>
      <c r="X416" s="4">
        <f>Y416+Z416</f>
        <v>0</v>
      </c>
      <c r="Y416" s="4"/>
      <c r="Z416" s="4"/>
      <c r="AA416" s="4">
        <f>C416+I416-L416-O416-U416-X416-R416</f>
        <v>0</v>
      </c>
      <c r="AB416" s="7">
        <v>45454</v>
      </c>
    </row>
    <row r="417" spans="1:28" ht="15.75" hidden="1" x14ac:dyDescent="0.25">
      <c r="A417" s="29">
        <v>45451</v>
      </c>
      <c r="B417" s="72" t="s">
        <v>1408</v>
      </c>
      <c r="C417" s="25"/>
      <c r="D417" s="25" t="s">
        <v>52</v>
      </c>
      <c r="E417" s="25" t="s">
        <v>127</v>
      </c>
      <c r="F417" s="25">
        <v>2</v>
      </c>
      <c r="G417" s="25" t="s">
        <v>39</v>
      </c>
      <c r="H417" s="25">
        <v>70000</v>
      </c>
      <c r="I417" s="11">
        <f t="shared" si="95"/>
        <v>140000</v>
      </c>
      <c r="J417" s="31" t="s">
        <v>324</v>
      </c>
      <c r="K417" s="11"/>
      <c r="L417" s="4">
        <f t="shared" ref="L417:L452" si="96">M417+N417</f>
        <v>140000</v>
      </c>
      <c r="M417" s="4">
        <v>140000</v>
      </c>
      <c r="N417" s="4"/>
      <c r="O417" s="4">
        <f t="shared" ref="O417:O452" si="97">P417+Q417</f>
        <v>0</v>
      </c>
      <c r="P417" s="4"/>
      <c r="Q417" s="4"/>
      <c r="R417" s="4">
        <f t="shared" ref="R417:R452" si="98">S417+T417</f>
        <v>0</v>
      </c>
      <c r="S417" s="4"/>
      <c r="T417" s="4"/>
      <c r="U417" s="4">
        <f t="shared" ref="U417:U452" si="99">V417+W417</f>
        <v>0</v>
      </c>
      <c r="V417" s="4"/>
      <c r="W417" s="4"/>
      <c r="X417" s="4">
        <f t="shared" ref="X417:X452" si="100">Y417+Z417</f>
        <v>0</v>
      </c>
      <c r="Y417" s="4"/>
      <c r="Z417" s="4"/>
      <c r="AA417" s="4">
        <f>C417+I417-L417-O417-U417-X417-R417</f>
        <v>0</v>
      </c>
      <c r="AB417" s="7">
        <v>45453</v>
      </c>
    </row>
    <row r="418" spans="1:28" ht="15.75" hidden="1" x14ac:dyDescent="0.25">
      <c r="A418" s="29">
        <v>45451</v>
      </c>
      <c r="B418" s="72" t="s">
        <v>1408</v>
      </c>
      <c r="C418" s="25"/>
      <c r="D418" s="25" t="s">
        <v>52</v>
      </c>
      <c r="E418" s="25" t="s">
        <v>192</v>
      </c>
      <c r="F418" s="25">
        <v>300</v>
      </c>
      <c r="G418" s="25" t="s">
        <v>34</v>
      </c>
      <c r="H418" s="25">
        <v>2817</v>
      </c>
      <c r="I418" s="11">
        <f t="shared" si="95"/>
        <v>845100</v>
      </c>
      <c r="J418" s="31" t="s">
        <v>324</v>
      </c>
      <c r="K418" s="11"/>
      <c r="L418" s="4">
        <f t="shared" si="96"/>
        <v>845100</v>
      </c>
      <c r="M418" s="4">
        <v>845100</v>
      </c>
      <c r="N418" s="4"/>
      <c r="O418" s="4">
        <f t="shared" si="97"/>
        <v>0</v>
      </c>
      <c r="P418" s="4"/>
      <c r="Q418" s="4"/>
      <c r="R418" s="4">
        <f t="shared" si="98"/>
        <v>0</v>
      </c>
      <c r="S418" s="4"/>
      <c r="T418" s="4"/>
      <c r="U418" s="4">
        <f t="shared" si="99"/>
        <v>0</v>
      </c>
      <c r="V418" s="4"/>
      <c r="W418" s="4"/>
      <c r="X418" s="4">
        <f t="shared" si="100"/>
        <v>0</v>
      </c>
      <c r="Y418" s="4"/>
      <c r="Z418" s="4"/>
      <c r="AA418" s="4">
        <f>C418+I418-L418-O418-U418-X418-R418</f>
        <v>0</v>
      </c>
      <c r="AB418" s="7">
        <v>45453</v>
      </c>
    </row>
    <row r="419" spans="1:28" ht="15.75" hidden="1" x14ac:dyDescent="0.25">
      <c r="A419" s="29">
        <v>45451</v>
      </c>
      <c r="B419" s="72" t="s">
        <v>1408</v>
      </c>
      <c r="C419" s="25"/>
      <c r="D419" s="25" t="s">
        <v>52</v>
      </c>
      <c r="E419" s="25" t="s">
        <v>42</v>
      </c>
      <c r="F419" s="25">
        <v>300</v>
      </c>
      <c r="G419" s="25" t="s">
        <v>34</v>
      </c>
      <c r="H419" s="25">
        <v>3500</v>
      </c>
      <c r="I419" s="11">
        <f t="shared" si="95"/>
        <v>1050000</v>
      </c>
      <c r="J419" s="31" t="s">
        <v>324</v>
      </c>
      <c r="K419" s="11"/>
      <c r="L419" s="4">
        <f t="shared" si="96"/>
        <v>1050000</v>
      </c>
      <c r="M419" s="4">
        <v>1050000</v>
      </c>
      <c r="N419" s="4"/>
      <c r="O419" s="4">
        <f t="shared" si="97"/>
        <v>0</v>
      </c>
      <c r="P419" s="4"/>
      <c r="Q419" s="4"/>
      <c r="R419" s="4">
        <f t="shared" si="98"/>
        <v>0</v>
      </c>
      <c r="S419" s="4"/>
      <c r="T419" s="4"/>
      <c r="U419" s="4">
        <f t="shared" si="99"/>
        <v>0</v>
      </c>
      <c r="V419" s="4"/>
      <c r="W419" s="4"/>
      <c r="X419" s="4">
        <f t="shared" si="100"/>
        <v>0</v>
      </c>
      <c r="Y419" s="4"/>
      <c r="Z419" s="4"/>
      <c r="AA419" s="4">
        <f>C419+I419-L419-O419-U419-X419-R419</f>
        <v>0</v>
      </c>
      <c r="AB419" s="7">
        <v>45453</v>
      </c>
    </row>
    <row r="420" spans="1:28" ht="15.75" hidden="1" x14ac:dyDescent="0.25">
      <c r="A420" s="29">
        <v>45451</v>
      </c>
      <c r="B420" s="25" t="s">
        <v>226</v>
      </c>
      <c r="C420" s="25"/>
      <c r="D420" s="25" t="s">
        <v>52</v>
      </c>
      <c r="E420" s="25" t="s">
        <v>106</v>
      </c>
      <c r="F420" s="25">
        <v>62.3</v>
      </c>
      <c r="G420" s="25" t="s">
        <v>39</v>
      </c>
      <c r="H420" s="25">
        <v>49000</v>
      </c>
      <c r="I420" s="11">
        <f t="shared" si="95"/>
        <v>3052700</v>
      </c>
      <c r="J420" s="26" t="s">
        <v>28</v>
      </c>
      <c r="K420" s="11"/>
      <c r="L420" s="4">
        <f t="shared" si="96"/>
        <v>0</v>
      </c>
      <c r="M420" s="4"/>
      <c r="N420" s="4"/>
      <c r="O420" s="4">
        <f t="shared" si="97"/>
        <v>0</v>
      </c>
      <c r="P420" s="4"/>
      <c r="Q420" s="4"/>
      <c r="R420" s="4">
        <f t="shared" si="98"/>
        <v>0</v>
      </c>
      <c r="S420" s="4"/>
      <c r="T420" s="4"/>
      <c r="U420" s="4">
        <f t="shared" si="99"/>
        <v>0</v>
      </c>
      <c r="V420" s="4"/>
      <c r="W420" s="4"/>
      <c r="X420" s="4">
        <f t="shared" si="100"/>
        <v>0</v>
      </c>
      <c r="Y420" s="4"/>
      <c r="Z420" s="4"/>
      <c r="AA420" s="4">
        <f>C420+I420-L420-O420-U420-X420-R420</f>
        <v>3052700</v>
      </c>
      <c r="AB420" s="7"/>
    </row>
    <row r="421" spans="1:28" ht="15.75" hidden="1" x14ac:dyDescent="0.25">
      <c r="A421" s="29">
        <v>45451</v>
      </c>
      <c r="B421" s="25" t="s">
        <v>226</v>
      </c>
      <c r="C421" s="25"/>
      <c r="D421" s="25" t="s">
        <v>52</v>
      </c>
      <c r="E421" s="25" t="s">
        <v>229</v>
      </c>
      <c r="F421" s="25">
        <v>300</v>
      </c>
      <c r="G421" s="25" t="s">
        <v>39</v>
      </c>
      <c r="H421" s="25">
        <v>42000</v>
      </c>
      <c r="I421" s="11">
        <f t="shared" si="95"/>
        <v>12600000</v>
      </c>
      <c r="J421" s="26" t="s">
        <v>28</v>
      </c>
      <c r="K421" s="11"/>
      <c r="L421" s="4">
        <f t="shared" si="96"/>
        <v>0</v>
      </c>
      <c r="M421" s="4"/>
      <c r="N421" s="4"/>
      <c r="O421" s="4">
        <f t="shared" si="97"/>
        <v>0</v>
      </c>
      <c r="P421" s="4"/>
      <c r="Q421" s="4"/>
      <c r="R421" s="4">
        <f t="shared" si="98"/>
        <v>0</v>
      </c>
      <c r="S421" s="4"/>
      <c r="T421" s="4"/>
      <c r="U421" s="4">
        <f t="shared" si="99"/>
        <v>0</v>
      </c>
      <c r="V421" s="4"/>
      <c r="W421" s="4"/>
      <c r="X421" s="4">
        <f t="shared" si="100"/>
        <v>0</v>
      </c>
      <c r="Y421" s="4"/>
      <c r="Z421" s="4"/>
      <c r="AA421" s="4">
        <f>C421+I421-L421-O421-U421-X421-R421</f>
        <v>12600000</v>
      </c>
      <c r="AB421" s="7"/>
    </row>
    <row r="422" spans="1:28" ht="15.75" hidden="1" x14ac:dyDescent="0.25">
      <c r="A422" s="29">
        <v>45451</v>
      </c>
      <c r="B422" s="25" t="s">
        <v>29</v>
      </c>
      <c r="C422" s="25"/>
      <c r="D422" s="25" t="s">
        <v>46</v>
      </c>
      <c r="E422" s="25" t="s">
        <v>135</v>
      </c>
      <c r="F422" s="25">
        <v>4</v>
      </c>
      <c r="G422" s="25" t="s">
        <v>48</v>
      </c>
      <c r="H422" s="25">
        <v>150000</v>
      </c>
      <c r="I422" s="11">
        <f t="shared" si="95"/>
        <v>600000</v>
      </c>
      <c r="J422" s="31" t="s">
        <v>324</v>
      </c>
      <c r="K422" s="11"/>
      <c r="L422" s="4">
        <f t="shared" si="96"/>
        <v>0</v>
      </c>
      <c r="M422" s="4"/>
      <c r="N422" s="4"/>
      <c r="O422" s="4">
        <f t="shared" si="97"/>
        <v>0</v>
      </c>
      <c r="P422" s="4"/>
      <c r="Q422" s="4"/>
      <c r="R422" s="4">
        <f t="shared" si="98"/>
        <v>0</v>
      </c>
      <c r="S422" s="4"/>
      <c r="T422" s="4"/>
      <c r="U422" s="4">
        <f t="shared" si="99"/>
        <v>600000</v>
      </c>
      <c r="V422" s="4">
        <v>600000</v>
      </c>
      <c r="W422" s="4"/>
      <c r="X422" s="4">
        <f t="shared" si="100"/>
        <v>0</v>
      </c>
      <c r="Y422" s="4"/>
      <c r="Z422" s="4"/>
      <c r="AA422" s="4">
        <f>C422+I422-L422-O422-U422-X422-R422</f>
        <v>0</v>
      </c>
      <c r="AB422" s="7">
        <v>45451</v>
      </c>
    </row>
    <row r="423" spans="1:28" ht="15.75" hidden="1" x14ac:dyDescent="0.25">
      <c r="A423" s="29">
        <v>45451</v>
      </c>
      <c r="B423" s="25" t="s">
        <v>72</v>
      </c>
      <c r="C423" s="25"/>
      <c r="D423" s="25" t="s">
        <v>46</v>
      </c>
      <c r="E423" s="25" t="s">
        <v>1377</v>
      </c>
      <c r="F423" s="25">
        <v>200</v>
      </c>
      <c r="G423" s="25" t="s">
        <v>34</v>
      </c>
      <c r="H423" s="25">
        <v>3500</v>
      </c>
      <c r="I423" s="11">
        <f t="shared" si="95"/>
        <v>700000</v>
      </c>
      <c r="J423" s="31" t="s">
        <v>324</v>
      </c>
      <c r="K423" s="11"/>
      <c r="L423" s="4">
        <f t="shared" si="96"/>
        <v>700000</v>
      </c>
      <c r="M423" s="4">
        <v>700000</v>
      </c>
      <c r="N423" s="4"/>
      <c r="O423" s="4">
        <f t="shared" si="97"/>
        <v>0</v>
      </c>
      <c r="P423" s="4"/>
      <c r="Q423" s="4"/>
      <c r="R423" s="4">
        <f t="shared" si="98"/>
        <v>0</v>
      </c>
      <c r="S423" s="4"/>
      <c r="T423" s="4"/>
      <c r="U423" s="4">
        <f t="shared" si="99"/>
        <v>0</v>
      </c>
      <c r="V423" s="4"/>
      <c r="W423" s="4"/>
      <c r="X423" s="4">
        <f t="shared" si="100"/>
        <v>0</v>
      </c>
      <c r="Y423" s="4"/>
      <c r="Z423" s="4"/>
      <c r="AA423" s="4">
        <f>C423+I423-L423-O423-U423-X423-R423</f>
        <v>0</v>
      </c>
      <c r="AB423" s="7">
        <v>45453</v>
      </c>
    </row>
    <row r="424" spans="1:28" ht="15.75" hidden="1" x14ac:dyDescent="0.25">
      <c r="A424" s="29">
        <v>45451</v>
      </c>
      <c r="B424" s="25" t="s">
        <v>1083</v>
      </c>
      <c r="C424" s="25"/>
      <c r="D424" s="25" t="s">
        <v>52</v>
      </c>
      <c r="E424" s="25" t="s">
        <v>129</v>
      </c>
      <c r="F424" s="25">
        <v>2</v>
      </c>
      <c r="G424" s="25" t="s">
        <v>77</v>
      </c>
      <c r="H424" s="25">
        <v>65000</v>
      </c>
      <c r="I424" s="11">
        <f t="shared" si="95"/>
        <v>130000</v>
      </c>
      <c r="J424" s="31" t="s">
        <v>324</v>
      </c>
      <c r="K424" s="11"/>
      <c r="L424" s="4">
        <f t="shared" si="96"/>
        <v>0</v>
      </c>
      <c r="M424" s="4"/>
      <c r="N424" s="4"/>
      <c r="O424" s="4">
        <f t="shared" si="97"/>
        <v>0</v>
      </c>
      <c r="P424" s="4"/>
      <c r="Q424" s="4"/>
      <c r="R424" s="4">
        <f t="shared" si="98"/>
        <v>0</v>
      </c>
      <c r="S424" s="4"/>
      <c r="T424" s="4"/>
      <c r="U424" s="4">
        <f t="shared" si="99"/>
        <v>130000</v>
      </c>
      <c r="V424" s="4">
        <v>130000</v>
      </c>
      <c r="W424" s="4"/>
      <c r="X424" s="4">
        <f t="shared" si="100"/>
        <v>0</v>
      </c>
      <c r="Y424" s="4"/>
      <c r="Z424" s="4"/>
      <c r="AA424" s="4">
        <f>C424+I424-L424-O424-U424-X424-R424</f>
        <v>0</v>
      </c>
      <c r="AB424" s="7">
        <v>45451</v>
      </c>
    </row>
    <row r="425" spans="1:28" ht="15.75" hidden="1" x14ac:dyDescent="0.25">
      <c r="A425" s="29">
        <v>45451</v>
      </c>
      <c r="B425" s="25" t="s">
        <v>347</v>
      </c>
      <c r="C425" s="25"/>
      <c r="D425" s="25" t="s">
        <v>46</v>
      </c>
      <c r="E425" s="25" t="s">
        <v>108</v>
      </c>
      <c r="F425" s="25">
        <v>600</v>
      </c>
      <c r="G425" s="25" t="s">
        <v>34</v>
      </c>
      <c r="H425" s="25">
        <v>2000</v>
      </c>
      <c r="I425" s="11">
        <f t="shared" si="95"/>
        <v>1200000</v>
      </c>
      <c r="J425" s="31" t="s">
        <v>324</v>
      </c>
      <c r="K425" s="11"/>
      <c r="L425" s="4">
        <f t="shared" si="96"/>
        <v>0</v>
      </c>
      <c r="M425" s="4"/>
      <c r="N425" s="4"/>
      <c r="O425" s="4">
        <f t="shared" si="97"/>
        <v>0</v>
      </c>
      <c r="P425" s="4"/>
      <c r="Q425" s="4"/>
      <c r="R425" s="4">
        <f t="shared" si="98"/>
        <v>0</v>
      </c>
      <c r="S425" s="4"/>
      <c r="T425" s="4"/>
      <c r="U425" s="4">
        <f t="shared" si="99"/>
        <v>1200000</v>
      </c>
      <c r="V425" s="4">
        <v>1200000</v>
      </c>
      <c r="W425" s="4"/>
      <c r="X425" s="4">
        <f t="shared" si="100"/>
        <v>0</v>
      </c>
      <c r="Y425" s="4"/>
      <c r="Z425" s="4"/>
      <c r="AA425" s="4">
        <f>C425+I425-L425-O425-U425-X425-R425</f>
        <v>0</v>
      </c>
      <c r="AB425" s="7">
        <v>45451</v>
      </c>
    </row>
    <row r="426" spans="1:28" ht="15.75" hidden="1" x14ac:dyDescent="0.25">
      <c r="A426" s="29">
        <v>45451</v>
      </c>
      <c r="B426" s="25" t="s">
        <v>72</v>
      </c>
      <c r="C426" s="25"/>
      <c r="D426" s="25" t="s">
        <v>46</v>
      </c>
      <c r="E426" s="25" t="s">
        <v>165</v>
      </c>
      <c r="F426" s="25">
        <v>1</v>
      </c>
      <c r="G426" s="25" t="s">
        <v>303</v>
      </c>
      <c r="H426" s="25">
        <v>1200000</v>
      </c>
      <c r="I426" s="11">
        <f t="shared" si="95"/>
        <v>1200000</v>
      </c>
      <c r="J426" s="31" t="s">
        <v>324</v>
      </c>
      <c r="K426" s="11"/>
      <c r="L426" s="4">
        <f t="shared" si="96"/>
        <v>1200000</v>
      </c>
      <c r="M426" s="4">
        <v>1200000</v>
      </c>
      <c r="N426" s="4"/>
      <c r="O426" s="4">
        <f t="shared" si="97"/>
        <v>0</v>
      </c>
      <c r="P426" s="4"/>
      <c r="Q426" s="4"/>
      <c r="R426" s="4">
        <f t="shared" si="98"/>
        <v>0</v>
      </c>
      <c r="S426" s="4"/>
      <c r="T426" s="4"/>
      <c r="U426" s="4">
        <f t="shared" si="99"/>
        <v>0</v>
      </c>
      <c r="V426" s="4"/>
      <c r="W426" s="4"/>
      <c r="X426" s="4">
        <f t="shared" si="100"/>
        <v>0</v>
      </c>
      <c r="Y426" s="4"/>
      <c r="Z426" s="4"/>
      <c r="AA426" s="4">
        <f>C426+I426-L426-O426-U426-X426-R426</f>
        <v>0</v>
      </c>
      <c r="AB426" s="7">
        <v>45453</v>
      </c>
    </row>
    <row r="427" spans="1:28" ht="15.75" hidden="1" x14ac:dyDescent="0.25">
      <c r="A427" s="24">
        <v>45451</v>
      </c>
      <c r="B427" s="25" t="s">
        <v>243</v>
      </c>
      <c r="C427" s="25"/>
      <c r="D427" s="25" t="s">
        <v>46</v>
      </c>
      <c r="E427" s="25" t="s">
        <v>381</v>
      </c>
      <c r="F427" s="25">
        <v>2</v>
      </c>
      <c r="G427" s="25" t="s">
        <v>27</v>
      </c>
      <c r="H427" s="25">
        <v>700000</v>
      </c>
      <c r="I427" s="11">
        <f t="shared" si="95"/>
        <v>1400000</v>
      </c>
      <c r="J427" s="31" t="s">
        <v>324</v>
      </c>
      <c r="K427" s="11"/>
      <c r="L427" s="4">
        <f t="shared" si="96"/>
        <v>0</v>
      </c>
      <c r="M427" s="4"/>
      <c r="N427" s="4"/>
      <c r="O427" s="4">
        <f t="shared" si="97"/>
        <v>0</v>
      </c>
      <c r="P427" s="4"/>
      <c r="Q427" s="4"/>
      <c r="R427" s="4">
        <f t="shared" si="98"/>
        <v>0</v>
      </c>
      <c r="S427" s="4"/>
      <c r="T427" s="4"/>
      <c r="U427" s="4">
        <f t="shared" si="99"/>
        <v>1400000</v>
      </c>
      <c r="V427" s="4">
        <v>1400000</v>
      </c>
      <c r="W427" s="4"/>
      <c r="X427" s="4">
        <f t="shared" si="100"/>
        <v>0</v>
      </c>
      <c r="Y427" s="4"/>
      <c r="Z427" s="4"/>
      <c r="AA427" s="4">
        <f>C427+I427-L427-O427-U427-X427-R427</f>
        <v>0</v>
      </c>
      <c r="AB427" s="7">
        <v>45454</v>
      </c>
    </row>
    <row r="428" spans="1:28" ht="15.75" hidden="1" x14ac:dyDescent="0.25">
      <c r="A428" s="29">
        <v>45451</v>
      </c>
      <c r="B428" s="25" t="s">
        <v>211</v>
      </c>
      <c r="C428" s="25"/>
      <c r="D428" s="25" t="s">
        <v>52</v>
      </c>
      <c r="E428" s="25" t="s">
        <v>348</v>
      </c>
      <c r="F428" s="25">
        <v>1600</v>
      </c>
      <c r="G428" s="25" t="s">
        <v>34</v>
      </c>
      <c r="H428" s="25">
        <v>1150</v>
      </c>
      <c r="I428" s="11">
        <f t="shared" si="95"/>
        <v>1840000</v>
      </c>
      <c r="J428" s="31" t="s">
        <v>312</v>
      </c>
      <c r="K428" s="11"/>
      <c r="L428" s="4">
        <f t="shared" si="96"/>
        <v>0</v>
      </c>
      <c r="M428" s="4"/>
      <c r="N428" s="4"/>
      <c r="O428" s="4">
        <f t="shared" si="97"/>
        <v>1840000</v>
      </c>
      <c r="P428" s="4">
        <v>1840000</v>
      </c>
      <c r="Q428" s="4"/>
      <c r="R428" s="4">
        <f t="shared" si="98"/>
        <v>0</v>
      </c>
      <c r="S428" s="4"/>
      <c r="T428" s="4"/>
      <c r="U428" s="4">
        <f t="shared" si="99"/>
        <v>0</v>
      </c>
      <c r="V428" s="4"/>
      <c r="W428" s="4"/>
      <c r="X428" s="4">
        <f t="shared" si="100"/>
        <v>0</v>
      </c>
      <c r="Y428" s="4"/>
      <c r="Z428" s="4"/>
      <c r="AA428" s="4">
        <f>C428+I428-L428-O428-U428-X428-R428</f>
        <v>0</v>
      </c>
      <c r="AB428" s="7">
        <v>45453</v>
      </c>
    </row>
    <row r="429" spans="1:28" ht="15.75" hidden="1" x14ac:dyDescent="0.25">
      <c r="A429" s="29">
        <v>45453</v>
      </c>
      <c r="B429" s="27" t="s">
        <v>1138</v>
      </c>
      <c r="C429" s="27"/>
      <c r="D429" s="27" t="s">
        <v>46</v>
      </c>
      <c r="E429" s="27" t="s">
        <v>135</v>
      </c>
      <c r="F429" s="106">
        <v>20</v>
      </c>
      <c r="G429" s="27" t="s">
        <v>48</v>
      </c>
      <c r="H429" s="27">
        <v>160000</v>
      </c>
      <c r="I429" s="11">
        <f t="shared" si="95"/>
        <v>3200000</v>
      </c>
      <c r="J429" s="32" t="s">
        <v>312</v>
      </c>
      <c r="K429" s="11"/>
      <c r="L429" s="4">
        <f t="shared" si="96"/>
        <v>0</v>
      </c>
      <c r="M429" s="4"/>
      <c r="N429" s="4"/>
      <c r="O429" s="4">
        <f t="shared" si="97"/>
        <v>3200000</v>
      </c>
      <c r="P429" s="4">
        <v>3200000</v>
      </c>
      <c r="Q429" s="4"/>
      <c r="R429" s="4">
        <f t="shared" si="98"/>
        <v>0</v>
      </c>
      <c r="S429" s="4"/>
      <c r="T429" s="4"/>
      <c r="U429" s="4">
        <f t="shared" si="99"/>
        <v>0</v>
      </c>
      <c r="V429" s="4"/>
      <c r="W429" s="4"/>
      <c r="X429" s="4">
        <f t="shared" si="100"/>
        <v>0</v>
      </c>
      <c r="Y429" s="4"/>
      <c r="Z429" s="4"/>
      <c r="AA429" s="4">
        <f>C429+I429-L429-O429-U429-X429-R429</f>
        <v>0</v>
      </c>
      <c r="AB429" s="7">
        <v>45456</v>
      </c>
    </row>
    <row r="430" spans="1:28" ht="15.75" hidden="1" x14ac:dyDescent="0.25">
      <c r="A430" s="29">
        <v>45453</v>
      </c>
      <c r="B430" s="72" t="s">
        <v>565</v>
      </c>
      <c r="C430" s="25"/>
      <c r="D430" s="27" t="s">
        <v>46</v>
      </c>
      <c r="E430" s="25" t="s">
        <v>355</v>
      </c>
      <c r="F430" s="25">
        <v>1</v>
      </c>
      <c r="G430" s="25" t="s">
        <v>303</v>
      </c>
      <c r="H430" s="25">
        <v>1200000</v>
      </c>
      <c r="I430" s="11">
        <f t="shared" si="95"/>
        <v>1200000</v>
      </c>
      <c r="J430" s="31" t="s">
        <v>312</v>
      </c>
      <c r="K430" s="11"/>
      <c r="L430" s="4">
        <f t="shared" si="96"/>
        <v>0</v>
      </c>
      <c r="M430" s="4"/>
      <c r="N430" s="4"/>
      <c r="O430" s="4">
        <f t="shared" si="97"/>
        <v>0</v>
      </c>
      <c r="P430" s="4"/>
      <c r="Q430" s="4"/>
      <c r="R430" s="4">
        <f t="shared" si="98"/>
        <v>1200000</v>
      </c>
      <c r="S430" s="4">
        <v>1200000</v>
      </c>
      <c r="T430" s="4"/>
      <c r="U430" s="4">
        <f t="shared" si="99"/>
        <v>0</v>
      </c>
      <c r="V430" s="4"/>
      <c r="W430" s="4"/>
      <c r="X430" s="4">
        <f t="shared" si="100"/>
        <v>0</v>
      </c>
      <c r="Y430" s="4"/>
      <c r="Z430" s="4"/>
      <c r="AA430" s="4">
        <f>C430+I430-L430-O430-U430-X430-R430</f>
        <v>0</v>
      </c>
      <c r="AB430" s="7">
        <v>45453</v>
      </c>
    </row>
    <row r="431" spans="1:28" ht="15.75" hidden="1" x14ac:dyDescent="0.25">
      <c r="A431" s="29">
        <v>45453</v>
      </c>
      <c r="B431" s="72" t="s">
        <v>565</v>
      </c>
      <c r="C431" s="25"/>
      <c r="D431" s="27" t="s">
        <v>46</v>
      </c>
      <c r="E431" s="25" t="s">
        <v>348</v>
      </c>
      <c r="F431" s="25">
        <v>5000</v>
      </c>
      <c r="G431" s="25" t="s">
        <v>34</v>
      </c>
      <c r="H431" s="25">
        <v>1150</v>
      </c>
      <c r="I431" s="11">
        <f t="shared" si="95"/>
        <v>5750000</v>
      </c>
      <c r="J431" s="31" t="s">
        <v>312</v>
      </c>
      <c r="K431" s="11"/>
      <c r="L431" s="4">
        <f t="shared" si="96"/>
        <v>0</v>
      </c>
      <c r="M431" s="4"/>
      <c r="N431" s="4"/>
      <c r="O431" s="4">
        <f t="shared" si="97"/>
        <v>0</v>
      </c>
      <c r="P431" s="4"/>
      <c r="Q431" s="4"/>
      <c r="R431" s="4">
        <f t="shared" si="98"/>
        <v>5750000</v>
      </c>
      <c r="S431" s="4">
        <v>5750000</v>
      </c>
      <c r="T431" s="4"/>
      <c r="U431" s="4">
        <f t="shared" si="99"/>
        <v>0</v>
      </c>
      <c r="V431" s="4"/>
      <c r="W431" s="4"/>
      <c r="X431" s="4">
        <f t="shared" si="100"/>
        <v>0</v>
      </c>
      <c r="Y431" s="4"/>
      <c r="Z431" s="4"/>
      <c r="AA431" s="4">
        <f>C431+I431-L431-O431-U431-X431-R431</f>
        <v>0</v>
      </c>
      <c r="AB431" s="7">
        <v>45453</v>
      </c>
    </row>
    <row r="432" spans="1:28" ht="15.75" hidden="1" x14ac:dyDescent="0.25">
      <c r="A432" s="29">
        <v>45453</v>
      </c>
      <c r="B432" s="25" t="s">
        <v>311</v>
      </c>
      <c r="C432" s="25"/>
      <c r="D432" s="25" t="s">
        <v>46</v>
      </c>
      <c r="E432" s="25" t="s">
        <v>145</v>
      </c>
      <c r="F432" s="25">
        <v>17.3</v>
      </c>
      <c r="G432" s="25" t="s">
        <v>39</v>
      </c>
      <c r="H432" s="25">
        <v>47000</v>
      </c>
      <c r="I432" s="11">
        <f t="shared" si="95"/>
        <v>813100</v>
      </c>
      <c r="J432" s="31" t="s">
        <v>324</v>
      </c>
      <c r="K432" s="11"/>
      <c r="L432" s="4">
        <f t="shared" si="96"/>
        <v>813100</v>
      </c>
      <c r="M432" s="4">
        <v>813100</v>
      </c>
      <c r="N432" s="4"/>
      <c r="O432" s="4">
        <f t="shared" si="97"/>
        <v>0</v>
      </c>
      <c r="P432" s="4"/>
      <c r="Q432" s="4"/>
      <c r="R432" s="4">
        <f t="shared" si="98"/>
        <v>0</v>
      </c>
      <c r="S432" s="4"/>
      <c r="T432" s="4"/>
      <c r="U432" s="4">
        <f t="shared" si="99"/>
        <v>0</v>
      </c>
      <c r="V432" s="4"/>
      <c r="W432" s="4"/>
      <c r="X432" s="4">
        <f t="shared" si="100"/>
        <v>0</v>
      </c>
      <c r="Y432" s="4"/>
      <c r="Z432" s="4"/>
      <c r="AA432" s="4">
        <f>C432+I432-L432-O432-U432-X432-R432</f>
        <v>0</v>
      </c>
      <c r="AB432" s="7">
        <v>45453</v>
      </c>
    </row>
    <row r="433" spans="1:28" ht="15.75" hidden="1" x14ac:dyDescent="0.25">
      <c r="A433" s="29">
        <v>45453</v>
      </c>
      <c r="B433" s="72" t="s">
        <v>311</v>
      </c>
      <c r="C433" s="25"/>
      <c r="D433" s="25" t="s">
        <v>46</v>
      </c>
      <c r="E433" s="25" t="s">
        <v>395</v>
      </c>
      <c r="F433" s="25">
        <v>250</v>
      </c>
      <c r="G433" s="25" t="s">
        <v>34</v>
      </c>
      <c r="H433" s="25">
        <v>960</v>
      </c>
      <c r="I433" s="11">
        <f t="shared" si="95"/>
        <v>240000</v>
      </c>
      <c r="J433" s="31" t="s">
        <v>324</v>
      </c>
      <c r="K433" s="11"/>
      <c r="L433" s="4">
        <f t="shared" si="96"/>
        <v>240000</v>
      </c>
      <c r="M433" s="4">
        <v>240000</v>
      </c>
      <c r="N433" s="4"/>
      <c r="O433" s="4">
        <f t="shared" si="97"/>
        <v>0</v>
      </c>
      <c r="P433" s="4"/>
      <c r="Q433" s="4"/>
      <c r="R433" s="4">
        <f t="shared" si="98"/>
        <v>0</v>
      </c>
      <c r="S433" s="4"/>
      <c r="T433" s="4"/>
      <c r="U433" s="4">
        <f t="shared" si="99"/>
        <v>0</v>
      </c>
      <c r="V433" s="4"/>
      <c r="W433" s="4"/>
      <c r="X433" s="4">
        <f t="shared" si="100"/>
        <v>0</v>
      </c>
      <c r="Y433" s="4"/>
      <c r="Z433" s="4"/>
      <c r="AA433" s="4">
        <f>C433+I433-L433-O433-U433-X433-R433</f>
        <v>0</v>
      </c>
      <c r="AB433" s="7">
        <v>45453</v>
      </c>
    </row>
    <row r="434" spans="1:28" ht="15.75" hidden="1" x14ac:dyDescent="0.25">
      <c r="A434" s="29">
        <v>45453</v>
      </c>
      <c r="B434" s="25" t="s">
        <v>195</v>
      </c>
      <c r="C434" s="25"/>
      <c r="D434" s="25" t="s">
        <v>52</v>
      </c>
      <c r="E434" s="25" t="s">
        <v>103</v>
      </c>
      <c r="F434" s="25">
        <v>28.6</v>
      </c>
      <c r="G434" s="25" t="s">
        <v>39</v>
      </c>
      <c r="H434" s="25">
        <v>47000</v>
      </c>
      <c r="I434" s="11">
        <f t="shared" si="95"/>
        <v>1344200</v>
      </c>
      <c r="J434" s="31" t="s">
        <v>324</v>
      </c>
      <c r="K434" s="11"/>
      <c r="L434" s="4">
        <f t="shared" si="96"/>
        <v>1344200</v>
      </c>
      <c r="M434" s="4">
        <v>1344200</v>
      </c>
      <c r="N434" s="4"/>
      <c r="O434" s="4">
        <f t="shared" si="97"/>
        <v>0</v>
      </c>
      <c r="P434" s="4"/>
      <c r="Q434" s="4"/>
      <c r="R434" s="4">
        <f t="shared" si="98"/>
        <v>0</v>
      </c>
      <c r="S434" s="4"/>
      <c r="T434" s="4"/>
      <c r="U434" s="4">
        <f t="shared" si="99"/>
        <v>0</v>
      </c>
      <c r="V434" s="4"/>
      <c r="W434" s="4"/>
      <c r="X434" s="4">
        <f t="shared" si="100"/>
        <v>0</v>
      </c>
      <c r="Y434" s="4"/>
      <c r="Z434" s="4"/>
      <c r="AA434" s="4">
        <f>C434+I434-L434-O434-U434-X434-R434</f>
        <v>0</v>
      </c>
      <c r="AB434" s="7">
        <v>45458</v>
      </c>
    </row>
    <row r="435" spans="1:28" ht="15.75" hidden="1" x14ac:dyDescent="0.25">
      <c r="A435" s="29">
        <v>45453</v>
      </c>
      <c r="B435" s="73" t="s">
        <v>307</v>
      </c>
      <c r="C435" s="27"/>
      <c r="D435" s="27" t="s">
        <v>46</v>
      </c>
      <c r="E435" s="27" t="s">
        <v>154</v>
      </c>
      <c r="F435" s="27">
        <v>500</v>
      </c>
      <c r="G435" s="27" t="s">
        <v>34</v>
      </c>
      <c r="H435" s="27">
        <v>1140</v>
      </c>
      <c r="I435" s="11">
        <f t="shared" si="95"/>
        <v>570000</v>
      </c>
      <c r="J435" s="32" t="s">
        <v>312</v>
      </c>
      <c r="K435" s="11"/>
      <c r="L435" s="4">
        <f t="shared" si="96"/>
        <v>0</v>
      </c>
      <c r="M435" s="4"/>
      <c r="N435" s="4"/>
      <c r="O435" s="4">
        <f t="shared" si="97"/>
        <v>0</v>
      </c>
      <c r="P435" s="4"/>
      <c r="Q435" s="4"/>
      <c r="R435" s="4">
        <f t="shared" si="98"/>
        <v>570000</v>
      </c>
      <c r="S435" s="4">
        <v>570000</v>
      </c>
      <c r="T435" s="4"/>
      <c r="U435" s="4">
        <f t="shared" si="99"/>
        <v>0</v>
      </c>
      <c r="V435" s="4"/>
      <c r="W435" s="4"/>
      <c r="X435" s="4">
        <f t="shared" si="100"/>
        <v>0</v>
      </c>
      <c r="Y435" s="4"/>
      <c r="Z435" s="4"/>
      <c r="AA435" s="4">
        <f>C435+I435-L435-O435-U435-X435-R435</f>
        <v>0</v>
      </c>
      <c r="AB435" s="7">
        <v>45453</v>
      </c>
    </row>
    <row r="436" spans="1:28" ht="15.75" hidden="1" x14ac:dyDescent="0.25">
      <c r="A436" s="29">
        <v>45453</v>
      </c>
      <c r="B436" s="27" t="s">
        <v>789</v>
      </c>
      <c r="C436" s="25"/>
      <c r="D436" s="27" t="s">
        <v>46</v>
      </c>
      <c r="E436" s="25" t="s">
        <v>128</v>
      </c>
      <c r="F436" s="25">
        <v>25</v>
      </c>
      <c r="G436" s="25" t="s">
        <v>39</v>
      </c>
      <c r="H436" s="25">
        <v>120000</v>
      </c>
      <c r="I436" s="11">
        <f t="shared" si="95"/>
        <v>3000000</v>
      </c>
      <c r="J436" s="31" t="s">
        <v>312</v>
      </c>
      <c r="K436" s="11"/>
      <c r="L436" s="4">
        <f t="shared" si="96"/>
        <v>0</v>
      </c>
      <c r="M436" s="4"/>
      <c r="N436" s="4"/>
      <c r="O436" s="4">
        <f t="shared" si="97"/>
        <v>3000000</v>
      </c>
      <c r="P436" s="4">
        <v>3000000</v>
      </c>
      <c r="Q436" s="4"/>
      <c r="R436" s="4">
        <f t="shared" si="98"/>
        <v>0</v>
      </c>
      <c r="S436" s="4"/>
      <c r="T436" s="4"/>
      <c r="U436" s="4">
        <f t="shared" si="99"/>
        <v>0</v>
      </c>
      <c r="V436" s="4"/>
      <c r="W436" s="4"/>
      <c r="X436" s="4">
        <f t="shared" si="100"/>
        <v>0</v>
      </c>
      <c r="Y436" s="4"/>
      <c r="Z436" s="4"/>
      <c r="AA436" s="4">
        <f>C436+I436-L436-O436-U436-X436-R436</f>
        <v>0</v>
      </c>
      <c r="AB436" s="7">
        <v>45453</v>
      </c>
    </row>
    <row r="437" spans="1:28" ht="15.75" hidden="1" x14ac:dyDescent="0.25">
      <c r="A437" s="29">
        <v>45453</v>
      </c>
      <c r="B437" s="72" t="s">
        <v>1036</v>
      </c>
      <c r="C437" s="25"/>
      <c r="D437" s="25" t="s">
        <v>52</v>
      </c>
      <c r="E437" s="25" t="s">
        <v>249</v>
      </c>
      <c r="F437" s="25">
        <v>100</v>
      </c>
      <c r="G437" s="25" t="s">
        <v>34</v>
      </c>
      <c r="H437" s="25">
        <v>4500</v>
      </c>
      <c r="I437" s="11">
        <f t="shared" si="95"/>
        <v>450000</v>
      </c>
      <c r="J437" s="31" t="s">
        <v>324</v>
      </c>
      <c r="K437" s="11"/>
      <c r="L437" s="4">
        <f t="shared" si="96"/>
        <v>0</v>
      </c>
      <c r="M437" s="4"/>
      <c r="N437" s="4"/>
      <c r="O437" s="4">
        <f t="shared" si="97"/>
        <v>0</v>
      </c>
      <c r="P437" s="4"/>
      <c r="Q437" s="4"/>
      <c r="R437" s="4">
        <f t="shared" si="98"/>
        <v>0</v>
      </c>
      <c r="S437" s="4"/>
      <c r="T437" s="4"/>
      <c r="U437" s="4">
        <f t="shared" si="99"/>
        <v>450000</v>
      </c>
      <c r="V437" s="4">
        <v>450000</v>
      </c>
      <c r="W437" s="4"/>
      <c r="X437" s="4">
        <f t="shared" si="100"/>
        <v>0</v>
      </c>
      <c r="Y437" s="4"/>
      <c r="Z437" s="4"/>
      <c r="AA437" s="4">
        <f>C437+I437-L437-O437-U437-X437-R437</f>
        <v>0</v>
      </c>
      <c r="AB437" s="7">
        <v>45454</v>
      </c>
    </row>
    <row r="438" spans="1:28" ht="15.75" hidden="1" x14ac:dyDescent="0.25">
      <c r="A438" s="29">
        <v>45453</v>
      </c>
      <c r="B438" s="25" t="s">
        <v>99</v>
      </c>
      <c r="C438" s="25"/>
      <c r="D438" s="25"/>
      <c r="E438" s="25" t="s">
        <v>89</v>
      </c>
      <c r="F438" s="25">
        <v>29.6</v>
      </c>
      <c r="G438" s="25" t="s">
        <v>39</v>
      </c>
      <c r="H438" s="25"/>
      <c r="I438" s="11">
        <f t="shared" si="95"/>
        <v>0</v>
      </c>
      <c r="J438" s="26" t="s">
        <v>28</v>
      </c>
      <c r="K438" s="11"/>
      <c r="L438" s="4">
        <f t="shared" si="96"/>
        <v>0</v>
      </c>
      <c r="M438" s="4"/>
      <c r="N438" s="4"/>
      <c r="O438" s="4">
        <f t="shared" si="97"/>
        <v>0</v>
      </c>
      <c r="P438" s="4"/>
      <c r="Q438" s="4"/>
      <c r="R438" s="4">
        <f t="shared" si="98"/>
        <v>0</v>
      </c>
      <c r="S438" s="4"/>
      <c r="T438" s="4"/>
      <c r="U438" s="4">
        <f t="shared" si="99"/>
        <v>0</v>
      </c>
      <c r="V438" s="4"/>
      <c r="W438" s="4"/>
      <c r="X438" s="4">
        <f t="shared" si="100"/>
        <v>0</v>
      </c>
      <c r="Y438" s="4"/>
      <c r="Z438" s="4"/>
      <c r="AA438" s="4">
        <f>C438+I438-L438-O438-U438-X438-R438</f>
        <v>0</v>
      </c>
      <c r="AB438" s="7"/>
    </row>
    <row r="439" spans="1:28" ht="15.75" hidden="1" x14ac:dyDescent="0.25">
      <c r="A439" s="29">
        <v>45453</v>
      </c>
      <c r="B439" s="25" t="s">
        <v>99</v>
      </c>
      <c r="C439" s="25"/>
      <c r="D439" s="25"/>
      <c r="E439" s="25" t="s">
        <v>102</v>
      </c>
      <c r="F439" s="80">
        <v>69.400000000000006</v>
      </c>
      <c r="G439" s="25" t="s">
        <v>39</v>
      </c>
      <c r="H439" s="25"/>
      <c r="I439" s="11">
        <f t="shared" si="95"/>
        <v>0</v>
      </c>
      <c r="J439" s="26" t="s">
        <v>28</v>
      </c>
      <c r="K439" s="11"/>
      <c r="L439" s="4">
        <f t="shared" si="96"/>
        <v>0</v>
      </c>
      <c r="M439" s="4"/>
      <c r="N439" s="4"/>
      <c r="O439" s="4">
        <f t="shared" si="97"/>
        <v>0</v>
      </c>
      <c r="P439" s="4"/>
      <c r="Q439" s="4"/>
      <c r="R439" s="4">
        <f t="shared" si="98"/>
        <v>0</v>
      </c>
      <c r="S439" s="4"/>
      <c r="T439" s="4"/>
      <c r="U439" s="4">
        <f t="shared" si="99"/>
        <v>0</v>
      </c>
      <c r="V439" s="4"/>
      <c r="W439" s="4"/>
      <c r="X439" s="4">
        <f t="shared" si="100"/>
        <v>0</v>
      </c>
      <c r="Y439" s="4"/>
      <c r="Z439" s="4"/>
      <c r="AA439" s="4">
        <f>C439+I439-L439-O439-U439-X439-R439</f>
        <v>0</v>
      </c>
      <c r="AB439" s="7"/>
    </row>
    <row r="440" spans="1:28" ht="15.75" hidden="1" x14ac:dyDescent="0.25">
      <c r="A440" s="29">
        <v>45453</v>
      </c>
      <c r="B440" s="25" t="s">
        <v>96</v>
      </c>
      <c r="C440" s="25"/>
      <c r="D440" s="25" t="s">
        <v>46</v>
      </c>
      <c r="E440" s="25" t="s">
        <v>61</v>
      </c>
      <c r="F440" s="25">
        <v>125</v>
      </c>
      <c r="G440" s="25" t="s">
        <v>34</v>
      </c>
      <c r="H440" s="25">
        <v>2280</v>
      </c>
      <c r="I440" s="11">
        <f t="shared" si="95"/>
        <v>285000</v>
      </c>
      <c r="J440" s="31" t="s">
        <v>324</v>
      </c>
      <c r="K440" s="11"/>
      <c r="L440" s="4">
        <f t="shared" si="96"/>
        <v>285000</v>
      </c>
      <c r="M440" s="4">
        <v>285000</v>
      </c>
      <c r="N440" s="4"/>
      <c r="O440" s="4">
        <f t="shared" si="97"/>
        <v>0</v>
      </c>
      <c r="P440" s="4"/>
      <c r="Q440" s="4"/>
      <c r="R440" s="4">
        <f t="shared" si="98"/>
        <v>0</v>
      </c>
      <c r="S440" s="4"/>
      <c r="T440" s="4"/>
      <c r="U440" s="4">
        <f t="shared" si="99"/>
        <v>0</v>
      </c>
      <c r="V440" s="4"/>
      <c r="W440" s="4"/>
      <c r="X440" s="4">
        <f t="shared" si="100"/>
        <v>0</v>
      </c>
      <c r="Y440" s="4"/>
      <c r="Z440" s="4"/>
      <c r="AA440" s="4">
        <f>C440+I440-L440-O440-U440-X440-R440</f>
        <v>0</v>
      </c>
      <c r="AB440" s="7">
        <v>45453</v>
      </c>
    </row>
    <row r="441" spans="1:28" ht="15.75" hidden="1" x14ac:dyDescent="0.25">
      <c r="A441" s="29">
        <v>45453</v>
      </c>
      <c r="B441" s="25" t="s">
        <v>904</v>
      </c>
      <c r="C441" s="25"/>
      <c r="D441" s="25" t="s">
        <v>52</v>
      </c>
      <c r="E441" s="25" t="s">
        <v>454</v>
      </c>
      <c r="F441" s="25">
        <v>10</v>
      </c>
      <c r="G441" s="25" t="s">
        <v>125</v>
      </c>
      <c r="H441" s="25">
        <v>55000</v>
      </c>
      <c r="I441" s="11">
        <f t="shared" si="95"/>
        <v>550000</v>
      </c>
      <c r="J441" s="31" t="s">
        <v>312</v>
      </c>
      <c r="K441" s="11"/>
      <c r="L441" s="4">
        <f t="shared" si="96"/>
        <v>0</v>
      </c>
      <c r="M441" s="4"/>
      <c r="N441" s="4"/>
      <c r="O441" s="4">
        <f t="shared" si="97"/>
        <v>550000</v>
      </c>
      <c r="P441" s="4">
        <v>550000</v>
      </c>
      <c r="Q441" s="4"/>
      <c r="R441" s="4">
        <f t="shared" si="98"/>
        <v>0</v>
      </c>
      <c r="S441" s="4"/>
      <c r="T441" s="4"/>
      <c r="U441" s="4">
        <f t="shared" si="99"/>
        <v>0</v>
      </c>
      <c r="V441" s="4"/>
      <c r="W441" s="4"/>
      <c r="X441" s="4">
        <f t="shared" si="100"/>
        <v>0</v>
      </c>
      <c r="Y441" s="4"/>
      <c r="Z441" s="4"/>
      <c r="AA441" s="4">
        <f>C441+I441-L441-O441-U441-X441-R441</f>
        <v>0</v>
      </c>
      <c r="AB441" s="7">
        <v>45449</v>
      </c>
    </row>
    <row r="442" spans="1:28" ht="15.75" hidden="1" x14ac:dyDescent="0.25">
      <c r="A442" s="29">
        <v>45453</v>
      </c>
      <c r="B442" s="25" t="s">
        <v>777</v>
      </c>
      <c r="C442" s="25"/>
      <c r="D442" s="25" t="s">
        <v>52</v>
      </c>
      <c r="E442" s="25" t="s">
        <v>150</v>
      </c>
      <c r="F442" s="25">
        <v>10</v>
      </c>
      <c r="G442" s="25" t="s">
        <v>77</v>
      </c>
      <c r="H442" s="25">
        <v>50000</v>
      </c>
      <c r="I442" s="11">
        <f t="shared" si="95"/>
        <v>500000</v>
      </c>
      <c r="J442" s="31" t="s">
        <v>312</v>
      </c>
      <c r="K442" s="11"/>
      <c r="L442" s="4">
        <f t="shared" si="96"/>
        <v>0</v>
      </c>
      <c r="M442" s="4"/>
      <c r="N442" s="4"/>
      <c r="O442" s="4">
        <f t="shared" si="97"/>
        <v>500000</v>
      </c>
      <c r="P442" s="4">
        <v>500000</v>
      </c>
      <c r="Q442" s="4"/>
      <c r="R442" s="4">
        <f t="shared" si="98"/>
        <v>0</v>
      </c>
      <c r="S442" s="4"/>
      <c r="T442" s="4"/>
      <c r="U442" s="4">
        <f t="shared" si="99"/>
        <v>0</v>
      </c>
      <c r="V442" s="4"/>
      <c r="W442" s="4"/>
      <c r="X442" s="4">
        <f t="shared" si="100"/>
        <v>0</v>
      </c>
      <c r="Y442" s="4"/>
      <c r="Z442" s="4"/>
      <c r="AA442" s="4">
        <f>C442+I442-L442-O442-U442-X442-R442</f>
        <v>0</v>
      </c>
      <c r="AB442" s="7">
        <v>45453</v>
      </c>
    </row>
    <row r="443" spans="1:28" ht="15.75" hidden="1" x14ac:dyDescent="0.25">
      <c r="A443" s="29">
        <v>45453</v>
      </c>
      <c r="B443" s="25" t="s">
        <v>513</v>
      </c>
      <c r="C443" s="25"/>
      <c r="D443" s="25" t="s">
        <v>52</v>
      </c>
      <c r="E443" s="25" t="s">
        <v>150</v>
      </c>
      <c r="F443" s="25">
        <v>20</v>
      </c>
      <c r="G443" s="25" t="s">
        <v>77</v>
      </c>
      <c r="H443" s="25">
        <v>45000</v>
      </c>
      <c r="I443" s="11">
        <f t="shared" si="95"/>
        <v>900000</v>
      </c>
      <c r="J443" s="31" t="s">
        <v>324</v>
      </c>
      <c r="K443" s="11"/>
      <c r="L443" s="4">
        <f t="shared" si="96"/>
        <v>0</v>
      </c>
      <c r="M443" s="4"/>
      <c r="N443" s="4"/>
      <c r="O443" s="4">
        <f t="shared" si="97"/>
        <v>0</v>
      </c>
      <c r="P443" s="4"/>
      <c r="Q443" s="4"/>
      <c r="R443" s="4">
        <f t="shared" si="98"/>
        <v>0</v>
      </c>
      <c r="S443" s="4"/>
      <c r="T443" s="4"/>
      <c r="U443" s="4">
        <f t="shared" si="99"/>
        <v>900000</v>
      </c>
      <c r="V443" s="4">
        <v>900000</v>
      </c>
      <c r="W443" s="4"/>
      <c r="X443" s="4">
        <f t="shared" si="100"/>
        <v>0</v>
      </c>
      <c r="Y443" s="4"/>
      <c r="Z443" s="4"/>
      <c r="AA443" s="4">
        <f>C443+I443-L443-O443-U443-X443-R443</f>
        <v>0</v>
      </c>
      <c r="AB443" s="7">
        <v>45453</v>
      </c>
    </row>
    <row r="444" spans="1:28" ht="15.75" hidden="1" x14ac:dyDescent="0.25">
      <c r="A444" s="29">
        <v>45453</v>
      </c>
      <c r="B444" s="25" t="s">
        <v>513</v>
      </c>
      <c r="C444" s="25"/>
      <c r="D444" s="25" t="s">
        <v>52</v>
      </c>
      <c r="E444" s="25" t="s">
        <v>129</v>
      </c>
      <c r="F444" s="25">
        <v>12</v>
      </c>
      <c r="G444" s="25" t="s">
        <v>77</v>
      </c>
      <c r="H444" s="25">
        <v>60000</v>
      </c>
      <c r="I444" s="11">
        <f t="shared" si="95"/>
        <v>720000</v>
      </c>
      <c r="J444" s="31" t="s">
        <v>324</v>
      </c>
      <c r="K444" s="11"/>
      <c r="L444" s="4">
        <f t="shared" si="96"/>
        <v>0</v>
      </c>
      <c r="M444" s="4"/>
      <c r="N444" s="4"/>
      <c r="O444" s="4">
        <f t="shared" si="97"/>
        <v>0</v>
      </c>
      <c r="P444" s="4"/>
      <c r="Q444" s="4"/>
      <c r="R444" s="4">
        <f t="shared" si="98"/>
        <v>0</v>
      </c>
      <c r="S444" s="4"/>
      <c r="T444" s="4"/>
      <c r="U444" s="4">
        <f t="shared" si="99"/>
        <v>720000</v>
      </c>
      <c r="V444" s="4">
        <v>720000</v>
      </c>
      <c r="W444" s="4"/>
      <c r="X444" s="4">
        <f t="shared" si="100"/>
        <v>0</v>
      </c>
      <c r="Y444" s="4"/>
      <c r="Z444" s="4"/>
      <c r="AA444" s="4">
        <f>C444+I444-L444-O444-U444-X444-R444</f>
        <v>0</v>
      </c>
      <c r="AB444" s="7">
        <v>45453</v>
      </c>
    </row>
    <row r="445" spans="1:28" ht="15.75" hidden="1" x14ac:dyDescent="0.25">
      <c r="A445" s="29">
        <v>45453</v>
      </c>
      <c r="B445" s="25" t="s">
        <v>414</v>
      </c>
      <c r="C445" s="25"/>
      <c r="D445" s="25" t="s">
        <v>46</v>
      </c>
      <c r="E445" s="25" t="s">
        <v>163</v>
      </c>
      <c r="F445" s="25">
        <v>1</v>
      </c>
      <c r="G445" s="25" t="s">
        <v>39</v>
      </c>
      <c r="H445" s="25">
        <v>135000</v>
      </c>
      <c r="I445" s="11">
        <f t="shared" si="95"/>
        <v>135000</v>
      </c>
      <c r="J445" s="31" t="s">
        <v>312</v>
      </c>
      <c r="K445" s="11"/>
      <c r="L445" s="4">
        <f t="shared" si="96"/>
        <v>0</v>
      </c>
      <c r="M445" s="4"/>
      <c r="N445" s="4"/>
      <c r="O445" s="4">
        <f t="shared" si="97"/>
        <v>135000</v>
      </c>
      <c r="P445" s="4">
        <v>135000</v>
      </c>
      <c r="Q445" s="4"/>
      <c r="R445" s="4">
        <f t="shared" si="98"/>
        <v>0</v>
      </c>
      <c r="S445" s="4"/>
      <c r="T445" s="4"/>
      <c r="U445" s="4">
        <f t="shared" si="99"/>
        <v>0</v>
      </c>
      <c r="V445" s="4"/>
      <c r="W445" s="4"/>
      <c r="X445" s="4">
        <f t="shared" si="100"/>
        <v>0</v>
      </c>
      <c r="Y445" s="4"/>
      <c r="Z445" s="4"/>
      <c r="AA445" s="4">
        <f>C445+I445-L445-O445-U445-X445-R445</f>
        <v>0</v>
      </c>
      <c r="AB445" s="7">
        <v>45453</v>
      </c>
    </row>
    <row r="446" spans="1:28" ht="15.75" hidden="1" x14ac:dyDescent="0.25">
      <c r="A446" s="29">
        <v>45453</v>
      </c>
      <c r="B446" s="72" t="s">
        <v>107</v>
      </c>
      <c r="C446" s="25"/>
      <c r="D446" s="25" t="s">
        <v>46</v>
      </c>
      <c r="E446" s="25" t="s">
        <v>87</v>
      </c>
      <c r="F446" s="25">
        <v>4500</v>
      </c>
      <c r="G446" s="25" t="s">
        <v>34</v>
      </c>
      <c r="H446" s="25">
        <v>1120</v>
      </c>
      <c r="I446" s="11">
        <f t="shared" si="95"/>
        <v>5040000</v>
      </c>
      <c r="J446" s="26" t="s">
        <v>28</v>
      </c>
      <c r="K446" s="11"/>
      <c r="L446" s="4">
        <f t="shared" si="96"/>
        <v>0</v>
      </c>
      <c r="M446" s="4"/>
      <c r="N446" s="4"/>
      <c r="O446" s="4">
        <f t="shared" si="97"/>
        <v>0</v>
      </c>
      <c r="P446" s="4"/>
      <c r="Q446" s="4"/>
      <c r="R446" s="4">
        <f t="shared" si="98"/>
        <v>0</v>
      </c>
      <c r="S446" s="4"/>
      <c r="T446" s="4"/>
      <c r="U446" s="4">
        <f t="shared" si="99"/>
        <v>0</v>
      </c>
      <c r="V446" s="4"/>
      <c r="W446" s="4"/>
      <c r="X446" s="4">
        <f t="shared" si="100"/>
        <v>0</v>
      </c>
      <c r="Y446" s="4"/>
      <c r="Z446" s="4"/>
      <c r="AA446" s="4">
        <f>C446+I446-L446-O446-U446-X446-R446</f>
        <v>5040000</v>
      </c>
      <c r="AB446" s="7"/>
    </row>
    <row r="447" spans="1:28" ht="15.75" hidden="1" x14ac:dyDescent="0.25">
      <c r="A447" s="29">
        <v>45453</v>
      </c>
      <c r="B447" s="72" t="s">
        <v>107</v>
      </c>
      <c r="C447" s="25"/>
      <c r="D447" s="25" t="s">
        <v>46</v>
      </c>
      <c r="E447" s="25" t="s">
        <v>395</v>
      </c>
      <c r="F447" s="25">
        <v>6750</v>
      </c>
      <c r="G447" s="25" t="s">
        <v>34</v>
      </c>
      <c r="H447" s="25">
        <v>1010</v>
      </c>
      <c r="I447" s="11">
        <f t="shared" si="95"/>
        <v>6817500</v>
      </c>
      <c r="J447" s="26" t="s">
        <v>28</v>
      </c>
      <c r="K447" s="11"/>
      <c r="L447" s="4">
        <f t="shared" si="96"/>
        <v>0</v>
      </c>
      <c r="M447" s="4"/>
      <c r="N447" s="4"/>
      <c r="O447" s="4">
        <f t="shared" si="97"/>
        <v>0</v>
      </c>
      <c r="P447" s="4"/>
      <c r="Q447" s="4"/>
      <c r="R447" s="4">
        <f t="shared" si="98"/>
        <v>0</v>
      </c>
      <c r="S447" s="4"/>
      <c r="T447" s="4"/>
      <c r="U447" s="4">
        <f t="shared" si="99"/>
        <v>0</v>
      </c>
      <c r="V447" s="4"/>
      <c r="W447" s="4"/>
      <c r="X447" s="4">
        <f t="shared" si="100"/>
        <v>0</v>
      </c>
      <c r="Y447" s="4"/>
      <c r="Z447" s="4"/>
      <c r="AA447" s="4">
        <f>C447+I447-L447-O447-U447-X447-R447</f>
        <v>6817500</v>
      </c>
      <c r="AB447" s="7"/>
    </row>
    <row r="448" spans="1:28" ht="15.75" hidden="1" x14ac:dyDescent="0.25">
      <c r="A448" s="29">
        <v>45453</v>
      </c>
      <c r="B448" s="25" t="s">
        <v>107</v>
      </c>
      <c r="C448" s="25"/>
      <c r="D448" s="25" t="s">
        <v>46</v>
      </c>
      <c r="E448" s="25" t="s">
        <v>108</v>
      </c>
      <c r="F448" s="25">
        <v>800</v>
      </c>
      <c r="G448" s="25" t="s">
        <v>34</v>
      </c>
      <c r="H448" s="25">
        <v>1900</v>
      </c>
      <c r="I448" s="11">
        <f t="shared" si="95"/>
        <v>1520000</v>
      </c>
      <c r="J448" s="26" t="s">
        <v>28</v>
      </c>
      <c r="K448" s="11"/>
      <c r="L448" s="4">
        <f t="shared" si="96"/>
        <v>0</v>
      </c>
      <c r="M448" s="4"/>
      <c r="N448" s="4"/>
      <c r="O448" s="4">
        <f t="shared" si="97"/>
        <v>0</v>
      </c>
      <c r="P448" s="4"/>
      <c r="Q448" s="4"/>
      <c r="R448" s="4">
        <f t="shared" si="98"/>
        <v>0</v>
      </c>
      <c r="S448" s="4"/>
      <c r="T448" s="4"/>
      <c r="U448" s="4">
        <f t="shared" si="99"/>
        <v>0</v>
      </c>
      <c r="V448" s="4"/>
      <c r="W448" s="4"/>
      <c r="X448" s="4">
        <f t="shared" si="100"/>
        <v>0</v>
      </c>
      <c r="Y448" s="4"/>
      <c r="Z448" s="4"/>
      <c r="AA448" s="4">
        <f>C448+I448-L448-O448-U448-X448-R448</f>
        <v>1520000</v>
      </c>
      <c r="AB448" s="7"/>
    </row>
    <row r="449" spans="1:28" ht="15.75" hidden="1" x14ac:dyDescent="0.25">
      <c r="A449" s="29">
        <v>45453</v>
      </c>
      <c r="B449" s="25" t="s">
        <v>1535</v>
      </c>
      <c r="C449" s="25"/>
      <c r="D449" s="25" t="s">
        <v>46</v>
      </c>
      <c r="E449" s="25" t="s">
        <v>328</v>
      </c>
      <c r="F449" s="25">
        <v>1</v>
      </c>
      <c r="G449" s="44" t="s">
        <v>39</v>
      </c>
      <c r="H449" s="25">
        <v>135000</v>
      </c>
      <c r="I449" s="11">
        <f t="shared" si="95"/>
        <v>135000</v>
      </c>
      <c r="J449" s="31" t="s">
        <v>312</v>
      </c>
      <c r="K449" s="11"/>
      <c r="L449" s="4">
        <f t="shared" si="96"/>
        <v>0</v>
      </c>
      <c r="M449" s="4"/>
      <c r="N449" s="4"/>
      <c r="O449" s="4">
        <f t="shared" si="97"/>
        <v>135000</v>
      </c>
      <c r="P449" s="4">
        <v>135000</v>
      </c>
      <c r="Q449" s="4"/>
      <c r="R449" s="4">
        <f t="shared" si="98"/>
        <v>0</v>
      </c>
      <c r="S449" s="4"/>
      <c r="T449" s="4"/>
      <c r="U449" s="4">
        <f t="shared" si="99"/>
        <v>0</v>
      </c>
      <c r="V449" s="4"/>
      <c r="W449" s="4"/>
      <c r="X449" s="4">
        <f t="shared" si="100"/>
        <v>0</v>
      </c>
      <c r="Y449" s="4"/>
      <c r="Z449" s="4"/>
      <c r="AA449" s="4">
        <f>C449+I449-L449-O449-U449-X449-R449</f>
        <v>0</v>
      </c>
      <c r="AB449" s="7">
        <v>45454</v>
      </c>
    </row>
    <row r="450" spans="1:28" ht="15.75" hidden="1" x14ac:dyDescent="0.25">
      <c r="A450" s="29">
        <v>45453</v>
      </c>
      <c r="B450" s="25" t="s">
        <v>1163</v>
      </c>
      <c r="C450" s="25"/>
      <c r="D450" s="25" t="s">
        <v>46</v>
      </c>
      <c r="E450" s="25" t="s">
        <v>150</v>
      </c>
      <c r="F450" s="25">
        <v>20</v>
      </c>
      <c r="G450" s="44" t="s">
        <v>77</v>
      </c>
      <c r="H450" s="25">
        <v>50000</v>
      </c>
      <c r="I450" s="11">
        <f t="shared" si="95"/>
        <v>1000000</v>
      </c>
      <c r="J450" s="31" t="s">
        <v>312</v>
      </c>
      <c r="K450" s="11"/>
      <c r="L450" s="4">
        <f t="shared" si="96"/>
        <v>0</v>
      </c>
      <c r="M450" s="4"/>
      <c r="N450" s="4"/>
      <c r="O450" s="4">
        <f t="shared" si="97"/>
        <v>1000000</v>
      </c>
      <c r="P450" s="4">
        <v>1000000</v>
      </c>
      <c r="Q450" s="4"/>
      <c r="R450" s="4">
        <f t="shared" si="98"/>
        <v>0</v>
      </c>
      <c r="S450" s="4"/>
      <c r="T450" s="4"/>
      <c r="U450" s="4">
        <f t="shared" si="99"/>
        <v>0</v>
      </c>
      <c r="V450" s="4"/>
      <c r="W450" s="4"/>
      <c r="X450" s="4">
        <f t="shared" si="100"/>
        <v>0</v>
      </c>
      <c r="Y450" s="4"/>
      <c r="Z450" s="4"/>
      <c r="AA450" s="4">
        <f>C450+I450-L450-O450-U450-X450-R450</f>
        <v>0</v>
      </c>
      <c r="AB450" s="7">
        <v>45450</v>
      </c>
    </row>
    <row r="451" spans="1:28" ht="15.75" hidden="1" x14ac:dyDescent="0.25">
      <c r="A451" s="24">
        <v>45453</v>
      </c>
      <c r="B451" s="25" t="s">
        <v>1163</v>
      </c>
      <c r="C451" s="25"/>
      <c r="D451" s="25" t="s">
        <v>46</v>
      </c>
      <c r="E451" s="25" t="s">
        <v>129</v>
      </c>
      <c r="F451" s="25">
        <v>12</v>
      </c>
      <c r="G451" s="44" t="s">
        <v>77</v>
      </c>
      <c r="H451" s="25">
        <v>65000</v>
      </c>
      <c r="I451" s="11">
        <f t="shared" si="95"/>
        <v>780000</v>
      </c>
      <c r="J451" s="31" t="s">
        <v>312</v>
      </c>
      <c r="K451" s="11"/>
      <c r="L451" s="4">
        <f t="shared" si="96"/>
        <v>0</v>
      </c>
      <c r="M451" s="4"/>
      <c r="N451" s="4"/>
      <c r="O451" s="4">
        <f t="shared" si="97"/>
        <v>780000</v>
      </c>
      <c r="P451" s="4">
        <v>780000</v>
      </c>
      <c r="Q451" s="4"/>
      <c r="R451" s="4">
        <f t="shared" si="98"/>
        <v>0</v>
      </c>
      <c r="S451" s="4"/>
      <c r="T451" s="4"/>
      <c r="U451" s="4">
        <f t="shared" si="99"/>
        <v>0</v>
      </c>
      <c r="V451" s="4"/>
      <c r="W451" s="4"/>
      <c r="X451" s="4">
        <f t="shared" si="100"/>
        <v>0</v>
      </c>
      <c r="Y451" s="4"/>
      <c r="Z451" s="4"/>
      <c r="AA451" s="4">
        <f>C451+I451-L451-O451-U451-X451-R451</f>
        <v>0</v>
      </c>
      <c r="AB451" s="7">
        <v>45450</v>
      </c>
    </row>
    <row r="452" spans="1:28" ht="15.75" hidden="1" x14ac:dyDescent="0.25">
      <c r="A452" s="24">
        <v>45453</v>
      </c>
      <c r="B452" s="25" t="s">
        <v>122</v>
      </c>
      <c r="C452" s="25"/>
      <c r="D452" s="25" t="s">
        <v>46</v>
      </c>
      <c r="E452" s="25" t="s">
        <v>298</v>
      </c>
      <c r="F452" s="25">
        <v>5200</v>
      </c>
      <c r="G452" s="44" t="s">
        <v>34</v>
      </c>
      <c r="H452" s="25">
        <v>4150</v>
      </c>
      <c r="I452" s="11">
        <f t="shared" si="95"/>
        <v>21580000</v>
      </c>
      <c r="J452" s="31" t="s">
        <v>312</v>
      </c>
      <c r="K452" s="11"/>
      <c r="L452" s="4">
        <f t="shared" si="96"/>
        <v>0</v>
      </c>
      <c r="M452" s="4"/>
      <c r="N452" s="4"/>
      <c r="O452" s="4">
        <f t="shared" si="97"/>
        <v>21580000</v>
      </c>
      <c r="P452" s="4">
        <v>21580000</v>
      </c>
      <c r="Q452" s="4"/>
      <c r="R452" s="4">
        <f t="shared" si="98"/>
        <v>0</v>
      </c>
      <c r="S452" s="4"/>
      <c r="T452" s="4"/>
      <c r="U452" s="4">
        <f t="shared" si="99"/>
        <v>0</v>
      </c>
      <c r="V452" s="4"/>
      <c r="W452" s="4"/>
      <c r="X452" s="4">
        <f t="shared" si="100"/>
        <v>0</v>
      </c>
      <c r="Y452" s="4"/>
      <c r="Z452" s="4"/>
      <c r="AA452" s="4">
        <f>C452+I452-L452-O452-U452-X452-R452</f>
        <v>0</v>
      </c>
      <c r="AB452" s="7">
        <v>45454</v>
      </c>
    </row>
    <row r="453" spans="1:28" ht="15.75" hidden="1" x14ac:dyDescent="0.25">
      <c r="A453" s="29">
        <v>45454</v>
      </c>
      <c r="B453" s="27" t="s">
        <v>195</v>
      </c>
      <c r="C453" s="27"/>
      <c r="D453" s="27" t="s">
        <v>46</v>
      </c>
      <c r="E453" s="27" t="s">
        <v>120</v>
      </c>
      <c r="F453" s="27">
        <v>24.7</v>
      </c>
      <c r="G453" s="43" t="s">
        <v>39</v>
      </c>
      <c r="H453" s="25">
        <v>47000</v>
      </c>
      <c r="I453" s="11">
        <f t="shared" ref="I453:I480" si="101">F453*H453</f>
        <v>1160900</v>
      </c>
      <c r="J453" s="32" t="s">
        <v>324</v>
      </c>
      <c r="K453" s="11"/>
      <c r="L453" s="4">
        <f>M453+N453</f>
        <v>1160900</v>
      </c>
      <c r="M453" s="4">
        <v>1160900</v>
      </c>
      <c r="N453" s="4"/>
      <c r="O453" s="4">
        <f>P453+Q453</f>
        <v>0</v>
      </c>
      <c r="P453" s="4"/>
      <c r="Q453" s="4"/>
      <c r="R453" s="4">
        <f>S453+T453</f>
        <v>0</v>
      </c>
      <c r="S453" s="4"/>
      <c r="T453" s="4"/>
      <c r="U453" s="4">
        <f>V453+W453</f>
        <v>0</v>
      </c>
      <c r="V453" s="4"/>
      <c r="W453" s="4"/>
      <c r="X453" s="4">
        <f>Y453+Z453</f>
        <v>0</v>
      </c>
      <c r="Y453" s="4"/>
      <c r="Z453" s="4"/>
      <c r="AA453" s="4">
        <f>C453+I453-L453-O453-U453-X453-R453</f>
        <v>0</v>
      </c>
      <c r="AB453" s="7">
        <v>45458</v>
      </c>
    </row>
    <row r="454" spans="1:28" ht="15.75" hidden="1" x14ac:dyDescent="0.25">
      <c r="A454" s="29">
        <v>45454</v>
      </c>
      <c r="B454" s="27" t="s">
        <v>1536</v>
      </c>
      <c r="C454" s="25"/>
      <c r="D454" s="25" t="s">
        <v>52</v>
      </c>
      <c r="E454" s="25" t="s">
        <v>477</v>
      </c>
      <c r="F454" s="25">
        <v>1</v>
      </c>
      <c r="G454" s="44" t="s">
        <v>48</v>
      </c>
      <c r="H454" s="25">
        <v>230000</v>
      </c>
      <c r="I454" s="11">
        <f t="shared" si="101"/>
        <v>230000</v>
      </c>
      <c r="J454" s="31" t="s">
        <v>324</v>
      </c>
      <c r="K454" s="11"/>
      <c r="L454" s="4">
        <f t="shared" ref="L454:L480" si="102">M454+N454</f>
        <v>230000</v>
      </c>
      <c r="M454" s="4">
        <v>230000</v>
      </c>
      <c r="N454" s="4"/>
      <c r="O454" s="4">
        <f t="shared" ref="O454:O480" si="103">P454+Q454</f>
        <v>0</v>
      </c>
      <c r="P454" s="4"/>
      <c r="Q454" s="4"/>
      <c r="R454" s="4">
        <f t="shared" ref="R454:R480" si="104">S454+T454</f>
        <v>0</v>
      </c>
      <c r="S454" s="4"/>
      <c r="T454" s="4"/>
      <c r="U454" s="4">
        <f t="shared" ref="U454:U480" si="105">V454+W454</f>
        <v>0</v>
      </c>
      <c r="V454" s="4"/>
      <c r="W454" s="4"/>
      <c r="X454" s="4">
        <f t="shared" ref="X454:X480" si="106">Y454+Z454</f>
        <v>0</v>
      </c>
      <c r="Y454" s="4"/>
      <c r="Z454" s="4"/>
      <c r="AA454" s="4">
        <f>C454+I454-L454-O454-U454-X454-R454</f>
        <v>0</v>
      </c>
      <c r="AB454" s="7">
        <v>45454</v>
      </c>
    </row>
    <row r="455" spans="1:28" ht="15.75" hidden="1" x14ac:dyDescent="0.25">
      <c r="A455" s="29">
        <v>45454</v>
      </c>
      <c r="B455" s="25" t="s">
        <v>140</v>
      </c>
      <c r="C455" s="25"/>
      <c r="D455" s="25" t="s">
        <v>52</v>
      </c>
      <c r="E455" s="25" t="s">
        <v>81</v>
      </c>
      <c r="F455" s="25">
        <v>46.4</v>
      </c>
      <c r="G455" s="44" t="s">
        <v>39</v>
      </c>
      <c r="H455" s="25">
        <v>47000</v>
      </c>
      <c r="I455" s="11">
        <f t="shared" si="101"/>
        <v>2180800</v>
      </c>
      <c r="J455" s="31" t="s">
        <v>312</v>
      </c>
      <c r="K455" s="11"/>
      <c r="L455" s="4">
        <f t="shared" si="102"/>
        <v>0</v>
      </c>
      <c r="M455" s="4"/>
      <c r="N455" s="4"/>
      <c r="O455" s="4">
        <f t="shared" si="103"/>
        <v>2180800</v>
      </c>
      <c r="P455" s="4">
        <v>2180800</v>
      </c>
      <c r="Q455" s="4"/>
      <c r="R455" s="4">
        <f t="shared" si="104"/>
        <v>0</v>
      </c>
      <c r="S455" s="4"/>
      <c r="T455" s="4"/>
      <c r="U455" s="4">
        <f t="shared" si="105"/>
        <v>0</v>
      </c>
      <c r="V455" s="4"/>
      <c r="W455" s="4"/>
      <c r="X455" s="4">
        <f t="shared" si="106"/>
        <v>0</v>
      </c>
      <c r="Y455" s="4"/>
      <c r="Z455" s="4"/>
      <c r="AA455" s="4">
        <f>C455+I455-L455-O455-U455-X455-R455</f>
        <v>0</v>
      </c>
      <c r="AB455" s="7">
        <v>45454</v>
      </c>
    </row>
    <row r="456" spans="1:28" ht="15.75" hidden="1" x14ac:dyDescent="0.25">
      <c r="A456" s="29">
        <v>45454</v>
      </c>
      <c r="B456" s="72" t="s">
        <v>307</v>
      </c>
      <c r="C456" s="25"/>
      <c r="D456" s="25" t="s">
        <v>46</v>
      </c>
      <c r="E456" s="25" t="s">
        <v>50</v>
      </c>
      <c r="F456" s="25">
        <v>100</v>
      </c>
      <c r="G456" s="44" t="s">
        <v>34</v>
      </c>
      <c r="H456" s="25">
        <v>3885</v>
      </c>
      <c r="I456" s="11">
        <f t="shared" si="101"/>
        <v>388500</v>
      </c>
      <c r="J456" s="32" t="s">
        <v>312</v>
      </c>
      <c r="K456" s="11"/>
      <c r="L456" s="4">
        <f t="shared" si="102"/>
        <v>0</v>
      </c>
      <c r="M456" s="4"/>
      <c r="N456" s="4"/>
      <c r="O456" s="4">
        <f t="shared" si="103"/>
        <v>0</v>
      </c>
      <c r="P456" s="4"/>
      <c r="Q456" s="4"/>
      <c r="R456" s="4">
        <f t="shared" si="104"/>
        <v>388500</v>
      </c>
      <c r="S456" s="4">
        <v>388500</v>
      </c>
      <c r="T456" s="4"/>
      <c r="U456" s="4">
        <f t="shared" si="105"/>
        <v>0</v>
      </c>
      <c r="V456" s="4"/>
      <c r="W456" s="4"/>
      <c r="X456" s="4">
        <f t="shared" si="106"/>
        <v>0</v>
      </c>
      <c r="Y456" s="4"/>
      <c r="Z456" s="4"/>
      <c r="AA456" s="4">
        <f>C456+I456-L456-O456-U456-X456-R456</f>
        <v>0</v>
      </c>
      <c r="AB456" s="7">
        <v>45456</v>
      </c>
    </row>
    <row r="457" spans="1:28" ht="15.75" hidden="1" x14ac:dyDescent="0.25">
      <c r="A457" s="29">
        <v>45454</v>
      </c>
      <c r="B457" s="72" t="s">
        <v>307</v>
      </c>
      <c r="C457" s="25"/>
      <c r="D457" s="25" t="s">
        <v>46</v>
      </c>
      <c r="E457" s="25" t="s">
        <v>58</v>
      </c>
      <c r="F457" s="25">
        <v>200</v>
      </c>
      <c r="G457" s="44" t="s">
        <v>34</v>
      </c>
      <c r="H457" s="25">
        <v>2000</v>
      </c>
      <c r="I457" s="11">
        <f t="shared" si="101"/>
        <v>400000</v>
      </c>
      <c r="J457" s="32" t="s">
        <v>312</v>
      </c>
      <c r="K457" s="11"/>
      <c r="L457" s="4">
        <f t="shared" si="102"/>
        <v>0</v>
      </c>
      <c r="M457" s="4"/>
      <c r="N457" s="4"/>
      <c r="O457" s="4">
        <f t="shared" si="103"/>
        <v>0</v>
      </c>
      <c r="P457" s="4"/>
      <c r="Q457" s="4"/>
      <c r="R457" s="4">
        <f t="shared" si="104"/>
        <v>400000</v>
      </c>
      <c r="S457" s="4">
        <v>400000</v>
      </c>
      <c r="T457" s="4"/>
      <c r="U457" s="4">
        <f t="shared" si="105"/>
        <v>0</v>
      </c>
      <c r="V457" s="4"/>
      <c r="W457" s="4"/>
      <c r="X457" s="4">
        <f t="shared" si="106"/>
        <v>0</v>
      </c>
      <c r="Y457" s="4"/>
      <c r="Z457" s="4"/>
      <c r="AA457" s="4">
        <f>C457+I457-L457-O457-U457-X457-R457</f>
        <v>0</v>
      </c>
      <c r="AB457" s="7">
        <v>45456</v>
      </c>
    </row>
    <row r="458" spans="1:28" ht="15.75" hidden="1" x14ac:dyDescent="0.25">
      <c r="A458" s="29">
        <v>45454</v>
      </c>
      <c r="B458" s="72" t="s">
        <v>307</v>
      </c>
      <c r="C458" s="25"/>
      <c r="D458" s="25" t="s">
        <v>46</v>
      </c>
      <c r="E458" s="25" t="s">
        <v>109</v>
      </c>
      <c r="F458" s="25">
        <v>3750</v>
      </c>
      <c r="G458" s="44" t="s">
        <v>34</v>
      </c>
      <c r="H458" s="25">
        <v>1040</v>
      </c>
      <c r="I458" s="11">
        <f t="shared" si="101"/>
        <v>3900000</v>
      </c>
      <c r="J458" s="32" t="s">
        <v>312</v>
      </c>
      <c r="K458" s="11"/>
      <c r="L458" s="4">
        <f t="shared" si="102"/>
        <v>0</v>
      </c>
      <c r="M458" s="4"/>
      <c r="N458" s="4"/>
      <c r="O458" s="4">
        <f t="shared" si="103"/>
        <v>0</v>
      </c>
      <c r="P458" s="4"/>
      <c r="Q458" s="4"/>
      <c r="R458" s="4">
        <f t="shared" si="104"/>
        <v>3900000</v>
      </c>
      <c r="S458" s="4">
        <v>3900000</v>
      </c>
      <c r="T458" s="4"/>
      <c r="U458" s="4">
        <f t="shared" si="105"/>
        <v>0</v>
      </c>
      <c r="V458" s="4"/>
      <c r="W458" s="4"/>
      <c r="X458" s="4">
        <f t="shared" si="106"/>
        <v>0</v>
      </c>
      <c r="Y458" s="4"/>
      <c r="Z458" s="4"/>
      <c r="AA458" s="4">
        <f>C458+I458-L458-O458-U458-X458-R458</f>
        <v>0</v>
      </c>
      <c r="AB458" s="7">
        <v>45456</v>
      </c>
    </row>
    <row r="459" spans="1:28" ht="15.75" hidden="1" x14ac:dyDescent="0.25">
      <c r="A459" s="29">
        <v>45454</v>
      </c>
      <c r="B459" s="25" t="s">
        <v>99</v>
      </c>
      <c r="C459" s="25"/>
      <c r="D459" s="25"/>
      <c r="E459" s="25" t="s">
        <v>106</v>
      </c>
      <c r="F459" s="25">
        <v>156.69999999999999</v>
      </c>
      <c r="G459" s="44" t="s">
        <v>39</v>
      </c>
      <c r="H459" s="25"/>
      <c r="I459" s="11">
        <f t="shared" si="101"/>
        <v>0</v>
      </c>
      <c r="J459" s="26" t="s">
        <v>28</v>
      </c>
      <c r="K459" s="11"/>
      <c r="L459" s="4">
        <f t="shared" si="102"/>
        <v>0</v>
      </c>
      <c r="M459" s="4"/>
      <c r="N459" s="4"/>
      <c r="O459" s="4">
        <f t="shared" si="103"/>
        <v>0</v>
      </c>
      <c r="P459" s="4"/>
      <c r="Q459" s="4"/>
      <c r="R459" s="4">
        <f t="shared" si="104"/>
        <v>0</v>
      </c>
      <c r="S459" s="4"/>
      <c r="T459" s="4"/>
      <c r="U459" s="4">
        <f t="shared" si="105"/>
        <v>0</v>
      </c>
      <c r="V459" s="4"/>
      <c r="W459" s="4"/>
      <c r="X459" s="4">
        <f t="shared" si="106"/>
        <v>0</v>
      </c>
      <c r="Y459" s="4"/>
      <c r="Z459" s="4"/>
      <c r="AA459" s="4">
        <f>C459+I459-L459-O459-U459-X459-R459</f>
        <v>0</v>
      </c>
      <c r="AB459" s="7"/>
    </row>
    <row r="460" spans="1:28" ht="15.75" hidden="1" x14ac:dyDescent="0.25">
      <c r="A460" s="29">
        <v>45454</v>
      </c>
      <c r="B460" s="25" t="s">
        <v>99</v>
      </c>
      <c r="C460" s="25"/>
      <c r="D460" s="25"/>
      <c r="E460" s="25" t="s">
        <v>103</v>
      </c>
      <c r="F460" s="25">
        <v>62.5</v>
      </c>
      <c r="G460" s="25" t="s">
        <v>39</v>
      </c>
      <c r="H460" s="25"/>
      <c r="I460" s="11">
        <f t="shared" si="101"/>
        <v>0</v>
      </c>
      <c r="J460" s="26" t="s">
        <v>28</v>
      </c>
      <c r="K460" s="11"/>
      <c r="L460" s="4">
        <f t="shared" si="102"/>
        <v>0</v>
      </c>
      <c r="M460" s="4"/>
      <c r="N460" s="4"/>
      <c r="O460" s="4">
        <f t="shared" si="103"/>
        <v>0</v>
      </c>
      <c r="P460" s="4"/>
      <c r="Q460" s="4"/>
      <c r="R460" s="4">
        <f t="shared" si="104"/>
        <v>0</v>
      </c>
      <c r="S460" s="4"/>
      <c r="T460" s="4"/>
      <c r="U460" s="4">
        <f t="shared" si="105"/>
        <v>0</v>
      </c>
      <c r="V460" s="4"/>
      <c r="W460" s="4"/>
      <c r="X460" s="4">
        <f t="shared" si="106"/>
        <v>0</v>
      </c>
      <c r="Y460" s="4"/>
      <c r="Z460" s="4"/>
      <c r="AA460" s="4">
        <f>C460+I460-L460-O460-U460-X460-R460</f>
        <v>0</v>
      </c>
      <c r="AB460" s="7"/>
    </row>
    <row r="461" spans="1:28" ht="15.75" hidden="1" x14ac:dyDescent="0.25">
      <c r="A461" s="29">
        <v>45454</v>
      </c>
      <c r="B461" s="25" t="s">
        <v>1537</v>
      </c>
      <c r="C461" s="25"/>
      <c r="D461" s="25" t="s">
        <v>46</v>
      </c>
      <c r="E461" s="25" t="s">
        <v>298</v>
      </c>
      <c r="F461" s="25">
        <v>100</v>
      </c>
      <c r="G461" s="25" t="s">
        <v>34</v>
      </c>
      <c r="H461" s="25">
        <v>4300</v>
      </c>
      <c r="I461" s="11">
        <f t="shared" si="101"/>
        <v>430000</v>
      </c>
      <c r="J461" s="31" t="s">
        <v>312</v>
      </c>
      <c r="K461" s="11"/>
      <c r="L461" s="4">
        <f t="shared" si="102"/>
        <v>0</v>
      </c>
      <c r="M461" s="4"/>
      <c r="N461" s="4"/>
      <c r="O461" s="4">
        <f t="shared" si="103"/>
        <v>0</v>
      </c>
      <c r="P461" s="4"/>
      <c r="Q461" s="4"/>
      <c r="R461" s="4">
        <f t="shared" si="104"/>
        <v>0</v>
      </c>
      <c r="S461" s="4"/>
      <c r="T461" s="4"/>
      <c r="U461" s="4">
        <f t="shared" si="105"/>
        <v>0</v>
      </c>
      <c r="V461" s="4"/>
      <c r="W461" s="4"/>
      <c r="X461" s="4">
        <f t="shared" si="106"/>
        <v>430000</v>
      </c>
      <c r="Y461" s="4">
        <v>430000</v>
      </c>
      <c r="Z461" s="4"/>
      <c r="AA461" s="4">
        <f>C461+I461-L461-O461-U461-X461-R461</f>
        <v>0</v>
      </c>
      <c r="AB461" s="7">
        <v>45454</v>
      </c>
    </row>
    <row r="462" spans="1:28" ht="15.75" hidden="1" x14ac:dyDescent="0.25">
      <c r="A462" s="29">
        <v>45454</v>
      </c>
      <c r="B462" s="25" t="s">
        <v>111</v>
      </c>
      <c r="C462" s="25"/>
      <c r="D462" s="25" t="s">
        <v>46</v>
      </c>
      <c r="E462" s="25" t="s">
        <v>47</v>
      </c>
      <c r="F462" s="25">
        <v>7</v>
      </c>
      <c r="G462" s="25" t="s">
        <v>48</v>
      </c>
      <c r="H462" s="25">
        <v>160000</v>
      </c>
      <c r="I462" s="11">
        <f t="shared" si="101"/>
        <v>1120000</v>
      </c>
      <c r="J462" s="31" t="s">
        <v>324</v>
      </c>
      <c r="K462" s="11"/>
      <c r="L462" s="4">
        <f t="shared" si="102"/>
        <v>1120000</v>
      </c>
      <c r="M462" s="4">
        <v>1120000</v>
      </c>
      <c r="N462" s="4"/>
      <c r="O462" s="4">
        <f t="shared" si="103"/>
        <v>0</v>
      </c>
      <c r="P462" s="4"/>
      <c r="Q462" s="4"/>
      <c r="R462" s="4">
        <f t="shared" si="104"/>
        <v>0</v>
      </c>
      <c r="S462" s="4"/>
      <c r="T462" s="4"/>
      <c r="U462" s="4">
        <f t="shared" si="105"/>
        <v>0</v>
      </c>
      <c r="V462" s="4"/>
      <c r="W462" s="4"/>
      <c r="X462" s="4">
        <f t="shared" si="106"/>
        <v>0</v>
      </c>
      <c r="Y462" s="4"/>
      <c r="Z462" s="4"/>
      <c r="AA462" s="4">
        <f>C462+I462-L462-O462-U462-X462-R462</f>
        <v>0</v>
      </c>
      <c r="AB462" s="7">
        <v>45454</v>
      </c>
    </row>
    <row r="463" spans="1:28" ht="15.75" hidden="1" x14ac:dyDescent="0.25">
      <c r="A463" s="29">
        <v>45454</v>
      </c>
      <c r="B463" s="25" t="s">
        <v>140</v>
      </c>
      <c r="C463" s="25"/>
      <c r="D463" s="25" t="s">
        <v>52</v>
      </c>
      <c r="E463" s="25" t="s">
        <v>154</v>
      </c>
      <c r="F463" s="25">
        <v>2500</v>
      </c>
      <c r="G463" s="25" t="s">
        <v>34</v>
      </c>
      <c r="H463" s="25">
        <v>1105</v>
      </c>
      <c r="I463" s="11">
        <f t="shared" si="101"/>
        <v>2762500</v>
      </c>
      <c r="J463" s="31" t="s">
        <v>312</v>
      </c>
      <c r="K463" s="11"/>
      <c r="L463" s="4">
        <f t="shared" si="102"/>
        <v>0</v>
      </c>
      <c r="M463" s="4"/>
      <c r="N463" s="4"/>
      <c r="O463" s="4">
        <f t="shared" si="103"/>
        <v>2762500</v>
      </c>
      <c r="P463" s="4">
        <v>2762500</v>
      </c>
      <c r="Q463" s="4"/>
      <c r="R463" s="4">
        <f t="shared" si="104"/>
        <v>0</v>
      </c>
      <c r="S463" s="4"/>
      <c r="T463" s="4"/>
      <c r="U463" s="4">
        <f t="shared" si="105"/>
        <v>0</v>
      </c>
      <c r="V463" s="4"/>
      <c r="W463" s="4"/>
      <c r="X463" s="4">
        <f t="shared" si="106"/>
        <v>0</v>
      </c>
      <c r="Y463" s="4"/>
      <c r="Z463" s="4"/>
      <c r="AA463" s="4">
        <f>C463+I463-L463-O463-U463-X463-R463</f>
        <v>0</v>
      </c>
      <c r="AB463" s="7">
        <v>45454</v>
      </c>
    </row>
    <row r="464" spans="1:28" ht="15.75" hidden="1" x14ac:dyDescent="0.25">
      <c r="A464" s="29">
        <v>45454</v>
      </c>
      <c r="B464" s="25" t="s">
        <v>86</v>
      </c>
      <c r="C464" s="25"/>
      <c r="D464" s="25" t="s">
        <v>46</v>
      </c>
      <c r="E464" s="25" t="s">
        <v>69</v>
      </c>
      <c r="F464" s="25">
        <v>25</v>
      </c>
      <c r="G464" s="25" t="s">
        <v>39</v>
      </c>
      <c r="H464" s="25">
        <v>180000</v>
      </c>
      <c r="I464" s="11">
        <f t="shared" si="101"/>
        <v>4500000</v>
      </c>
      <c r="J464" s="31" t="s">
        <v>324</v>
      </c>
      <c r="K464" s="11"/>
      <c r="L464" s="4">
        <f t="shared" si="102"/>
        <v>0</v>
      </c>
      <c r="M464" s="4"/>
      <c r="N464" s="4"/>
      <c r="O464" s="4">
        <f t="shared" si="103"/>
        <v>0</v>
      </c>
      <c r="P464" s="4"/>
      <c r="Q464" s="4"/>
      <c r="R464" s="4">
        <f t="shared" si="104"/>
        <v>0</v>
      </c>
      <c r="S464" s="4"/>
      <c r="T464" s="4"/>
      <c r="U464" s="4">
        <f t="shared" si="105"/>
        <v>4500000</v>
      </c>
      <c r="V464" s="4">
        <v>4500000</v>
      </c>
      <c r="W464" s="4"/>
      <c r="X464" s="4">
        <f t="shared" si="106"/>
        <v>0</v>
      </c>
      <c r="Y464" s="4"/>
      <c r="Z464" s="4"/>
      <c r="AA464" s="4">
        <f>C464+I464-L464-O464-U464-X464-R464</f>
        <v>0</v>
      </c>
      <c r="AB464" s="7">
        <v>45454</v>
      </c>
    </row>
    <row r="465" spans="1:28" ht="15.75" hidden="1" x14ac:dyDescent="0.25">
      <c r="A465" s="29">
        <v>45454</v>
      </c>
      <c r="B465" s="72" t="s">
        <v>531</v>
      </c>
      <c r="C465" s="25"/>
      <c r="D465" s="25" t="s">
        <v>52</v>
      </c>
      <c r="E465" s="25" t="s">
        <v>767</v>
      </c>
      <c r="F465" s="25">
        <v>100</v>
      </c>
      <c r="G465" s="25" t="s">
        <v>34</v>
      </c>
      <c r="H465" s="25">
        <v>3570</v>
      </c>
      <c r="I465" s="11">
        <f t="shared" si="101"/>
        <v>357000</v>
      </c>
      <c r="J465" s="31" t="s">
        <v>312</v>
      </c>
      <c r="K465" s="11"/>
      <c r="L465" s="4">
        <f t="shared" si="102"/>
        <v>0</v>
      </c>
      <c r="M465" s="4"/>
      <c r="N465" s="4"/>
      <c r="O465" s="4">
        <f t="shared" si="103"/>
        <v>0</v>
      </c>
      <c r="P465" s="4"/>
      <c r="Q465" s="4"/>
      <c r="R465" s="4">
        <f t="shared" si="104"/>
        <v>357000</v>
      </c>
      <c r="S465" s="4">
        <v>357000</v>
      </c>
      <c r="T465" s="4"/>
      <c r="U465" s="4">
        <f t="shared" si="105"/>
        <v>0</v>
      </c>
      <c r="V465" s="4"/>
      <c r="W465" s="4"/>
      <c r="X465" s="4">
        <f t="shared" si="106"/>
        <v>0</v>
      </c>
      <c r="Y465" s="4"/>
      <c r="Z465" s="4"/>
      <c r="AA465" s="4">
        <f>C465+I465-L465-O465-U465-X465-R465</f>
        <v>0</v>
      </c>
      <c r="AB465" s="7">
        <v>45455</v>
      </c>
    </row>
    <row r="466" spans="1:28" ht="15.75" hidden="1" x14ac:dyDescent="0.25">
      <c r="A466" s="29">
        <v>45454</v>
      </c>
      <c r="B466" s="72" t="s">
        <v>531</v>
      </c>
      <c r="C466" s="25"/>
      <c r="D466" s="25" t="s">
        <v>52</v>
      </c>
      <c r="E466" s="25" t="s">
        <v>151</v>
      </c>
      <c r="F466" s="25">
        <v>1250</v>
      </c>
      <c r="G466" s="25" t="s">
        <v>34</v>
      </c>
      <c r="H466" s="25">
        <v>1880</v>
      </c>
      <c r="I466" s="11">
        <f t="shared" si="101"/>
        <v>2350000</v>
      </c>
      <c r="J466" s="31" t="s">
        <v>312</v>
      </c>
      <c r="K466" s="11"/>
      <c r="L466" s="4">
        <f t="shared" si="102"/>
        <v>0</v>
      </c>
      <c r="M466" s="4"/>
      <c r="N466" s="4"/>
      <c r="O466" s="4">
        <f t="shared" si="103"/>
        <v>0</v>
      </c>
      <c r="P466" s="4"/>
      <c r="Q466" s="4"/>
      <c r="R466" s="4">
        <f t="shared" si="104"/>
        <v>2350000</v>
      </c>
      <c r="S466" s="4">
        <f>343000+700000</f>
        <v>1043000</v>
      </c>
      <c r="T466" s="4">
        <v>1307000</v>
      </c>
      <c r="U466" s="4">
        <f t="shared" si="105"/>
        <v>0</v>
      </c>
      <c r="V466" s="4"/>
      <c r="W466" s="4"/>
      <c r="X466" s="4">
        <f t="shared" si="106"/>
        <v>0</v>
      </c>
      <c r="Y466" s="4"/>
      <c r="Z466" s="4"/>
      <c r="AA466" s="4">
        <f>C466+I466-L466-O466-U466-X466-R466</f>
        <v>0</v>
      </c>
      <c r="AB466" s="7">
        <v>45455</v>
      </c>
    </row>
    <row r="467" spans="1:28" ht="15.75" hidden="1" x14ac:dyDescent="0.25">
      <c r="A467" s="29">
        <v>45454</v>
      </c>
      <c r="B467" s="25" t="s">
        <v>90</v>
      </c>
      <c r="C467" s="25"/>
      <c r="D467" s="25" t="s">
        <v>46</v>
      </c>
      <c r="E467" s="25" t="s">
        <v>356</v>
      </c>
      <c r="F467" s="25">
        <v>1</v>
      </c>
      <c r="G467" s="25" t="s">
        <v>48</v>
      </c>
      <c r="H467" s="25">
        <v>8800000</v>
      </c>
      <c r="I467" s="11">
        <f t="shared" si="101"/>
        <v>8800000</v>
      </c>
      <c r="J467" s="26" t="s">
        <v>28</v>
      </c>
      <c r="K467" s="11"/>
      <c r="L467" s="4">
        <f t="shared" si="102"/>
        <v>0</v>
      </c>
      <c r="M467" s="4"/>
      <c r="N467" s="4"/>
      <c r="O467" s="4">
        <f t="shared" si="103"/>
        <v>0</v>
      </c>
      <c r="P467" s="4"/>
      <c r="Q467" s="4"/>
      <c r="R467" s="4">
        <f t="shared" si="104"/>
        <v>0</v>
      </c>
      <c r="S467" s="4"/>
      <c r="T467" s="4"/>
      <c r="U467" s="4">
        <f t="shared" si="105"/>
        <v>0</v>
      </c>
      <c r="V467" s="4"/>
      <c r="W467" s="4"/>
      <c r="X467" s="4">
        <f t="shared" si="106"/>
        <v>0</v>
      </c>
      <c r="Y467" s="4"/>
      <c r="Z467" s="4"/>
      <c r="AA467" s="4">
        <f>C467+I467-L467-O467-U467-X467-R467</f>
        <v>8800000</v>
      </c>
      <c r="AB467" s="7"/>
    </row>
    <row r="468" spans="1:28" ht="15.75" hidden="1" x14ac:dyDescent="0.25">
      <c r="A468" s="29">
        <v>45454</v>
      </c>
      <c r="B468" s="72" t="s">
        <v>565</v>
      </c>
      <c r="C468" s="25"/>
      <c r="D468" s="25" t="s">
        <v>46</v>
      </c>
      <c r="E468" s="25" t="s">
        <v>47</v>
      </c>
      <c r="F468" s="25">
        <v>1</v>
      </c>
      <c r="G468" s="25" t="s">
        <v>48</v>
      </c>
      <c r="H468" s="25">
        <v>160000</v>
      </c>
      <c r="I468" s="11">
        <f t="shared" si="101"/>
        <v>160000</v>
      </c>
      <c r="J468" s="31" t="s">
        <v>312</v>
      </c>
      <c r="K468" s="11"/>
      <c r="L468" s="4">
        <f t="shared" si="102"/>
        <v>0</v>
      </c>
      <c r="M468" s="4"/>
      <c r="N468" s="4"/>
      <c r="O468" s="4">
        <f t="shared" si="103"/>
        <v>0</v>
      </c>
      <c r="P468" s="4"/>
      <c r="Q468" s="4"/>
      <c r="R468" s="4">
        <f t="shared" si="104"/>
        <v>160000</v>
      </c>
      <c r="S468" s="4">
        <v>160000</v>
      </c>
      <c r="T468" s="4"/>
      <c r="U468" s="4">
        <f t="shared" si="105"/>
        <v>0</v>
      </c>
      <c r="V468" s="4"/>
      <c r="W468" s="4"/>
      <c r="X468" s="4">
        <f t="shared" si="106"/>
        <v>0</v>
      </c>
      <c r="Y468" s="4"/>
      <c r="Z468" s="4"/>
      <c r="AA468" s="4">
        <f>C468+I468-L468-O468-U468-X468-R468</f>
        <v>0</v>
      </c>
      <c r="AB468" s="7">
        <v>45454</v>
      </c>
    </row>
    <row r="469" spans="1:28" ht="15.75" hidden="1" x14ac:dyDescent="0.25">
      <c r="A469" s="29">
        <v>45454</v>
      </c>
      <c r="B469" s="72" t="s">
        <v>777</v>
      </c>
      <c r="C469" s="25"/>
      <c r="D469" s="25" t="s">
        <v>52</v>
      </c>
      <c r="E469" s="25" t="s">
        <v>58</v>
      </c>
      <c r="F469" s="25">
        <v>600</v>
      </c>
      <c r="G469" s="25" t="s">
        <v>34</v>
      </c>
      <c r="H469" s="25">
        <v>1950</v>
      </c>
      <c r="I469" s="11">
        <f t="shared" si="101"/>
        <v>1170000</v>
      </c>
      <c r="J469" s="31" t="s">
        <v>312</v>
      </c>
      <c r="K469" s="11"/>
      <c r="L469" s="4">
        <f t="shared" si="102"/>
        <v>0</v>
      </c>
      <c r="M469" s="4"/>
      <c r="N469" s="4"/>
      <c r="O469" s="4">
        <f t="shared" si="103"/>
        <v>0</v>
      </c>
      <c r="P469" s="4"/>
      <c r="Q469" s="4"/>
      <c r="R469" s="4">
        <f t="shared" si="104"/>
        <v>1170000</v>
      </c>
      <c r="S469" s="4">
        <v>1170000</v>
      </c>
      <c r="T469" s="4"/>
      <c r="U469" s="4">
        <f t="shared" si="105"/>
        <v>0</v>
      </c>
      <c r="V469" s="4"/>
      <c r="W469" s="4"/>
      <c r="X469" s="4">
        <f t="shared" si="106"/>
        <v>0</v>
      </c>
      <c r="Y469" s="4"/>
      <c r="Z469" s="4"/>
      <c r="AA469" s="4">
        <f>C469+I469-L469-O469-U469-X469-R469</f>
        <v>0</v>
      </c>
      <c r="AB469" s="7">
        <v>45454</v>
      </c>
    </row>
    <row r="470" spans="1:28" ht="15.75" hidden="1" x14ac:dyDescent="0.25">
      <c r="A470" s="29">
        <v>45454</v>
      </c>
      <c r="B470" s="25" t="s">
        <v>1084</v>
      </c>
      <c r="C470" s="25"/>
      <c r="D470" s="25" t="s">
        <v>52</v>
      </c>
      <c r="E470" s="25" t="s">
        <v>157</v>
      </c>
      <c r="F470" s="25">
        <v>8</v>
      </c>
      <c r="G470" s="25" t="s">
        <v>48</v>
      </c>
      <c r="H470" s="25">
        <v>320000</v>
      </c>
      <c r="I470" s="11">
        <f t="shared" si="101"/>
        <v>2560000</v>
      </c>
      <c r="J470" s="32" t="s">
        <v>324</v>
      </c>
      <c r="K470" s="11"/>
      <c r="L470" s="4">
        <f t="shared" si="102"/>
        <v>2560000</v>
      </c>
      <c r="M470" s="4">
        <v>2560000</v>
      </c>
      <c r="N470" s="4"/>
      <c r="O470" s="4">
        <f t="shared" si="103"/>
        <v>0</v>
      </c>
      <c r="P470" s="4"/>
      <c r="Q470" s="4"/>
      <c r="R470" s="4">
        <f t="shared" si="104"/>
        <v>0</v>
      </c>
      <c r="S470" s="4"/>
      <c r="T470" s="4"/>
      <c r="U470" s="4">
        <f t="shared" si="105"/>
        <v>0</v>
      </c>
      <c r="V470" s="4"/>
      <c r="W470" s="4"/>
      <c r="X470" s="4">
        <f t="shared" si="106"/>
        <v>0</v>
      </c>
      <c r="Y470" s="4"/>
      <c r="Z470" s="4"/>
      <c r="AA470" s="4">
        <f>C470+I470-L470-O470-U470-X470-R470</f>
        <v>0</v>
      </c>
      <c r="AB470" s="7">
        <v>45454</v>
      </c>
    </row>
    <row r="471" spans="1:28" ht="15.75" hidden="1" x14ac:dyDescent="0.25">
      <c r="A471" s="29">
        <v>45454</v>
      </c>
      <c r="B471" s="27" t="s">
        <v>153</v>
      </c>
      <c r="C471" s="27"/>
      <c r="D471" s="27" t="s">
        <v>52</v>
      </c>
      <c r="E471" s="27" t="s">
        <v>135</v>
      </c>
      <c r="F471" s="27">
        <v>1</v>
      </c>
      <c r="G471" s="27" t="s">
        <v>48</v>
      </c>
      <c r="H471" s="27">
        <v>160000</v>
      </c>
      <c r="I471" s="11">
        <f t="shared" si="101"/>
        <v>160000</v>
      </c>
      <c r="J471" s="32" t="s">
        <v>324</v>
      </c>
      <c r="K471" s="11"/>
      <c r="L471" s="4">
        <f t="shared" si="102"/>
        <v>160000</v>
      </c>
      <c r="M471" s="4">
        <v>160000</v>
      </c>
      <c r="N471" s="4"/>
      <c r="O471" s="4">
        <f t="shared" si="103"/>
        <v>0</v>
      </c>
      <c r="P471" s="4"/>
      <c r="Q471" s="4"/>
      <c r="R471" s="4">
        <f t="shared" si="104"/>
        <v>0</v>
      </c>
      <c r="S471" s="4"/>
      <c r="T471" s="4"/>
      <c r="U471" s="4">
        <f t="shared" si="105"/>
        <v>0</v>
      </c>
      <c r="V471" s="4"/>
      <c r="W471" s="4"/>
      <c r="X471" s="4">
        <f t="shared" si="106"/>
        <v>0</v>
      </c>
      <c r="Y471" s="4"/>
      <c r="Z471" s="4"/>
      <c r="AA471" s="4">
        <f>C471+I471-L471-O471-U471-X471-R471</f>
        <v>0</v>
      </c>
      <c r="AB471" s="7">
        <v>45454</v>
      </c>
    </row>
    <row r="472" spans="1:28" ht="15.75" hidden="1" x14ac:dyDescent="0.25">
      <c r="A472" s="29">
        <v>45454</v>
      </c>
      <c r="B472" s="27" t="s">
        <v>287</v>
      </c>
      <c r="C472" s="25"/>
      <c r="D472" s="27" t="s">
        <v>52</v>
      </c>
      <c r="E472" s="25" t="s">
        <v>173</v>
      </c>
      <c r="F472" s="25">
        <v>100</v>
      </c>
      <c r="G472" s="25" t="s">
        <v>34</v>
      </c>
      <c r="H472" s="25">
        <v>4000</v>
      </c>
      <c r="I472" s="11">
        <f t="shared" si="101"/>
        <v>400000</v>
      </c>
      <c r="J472" s="31" t="s">
        <v>312</v>
      </c>
      <c r="K472" s="11"/>
      <c r="L472" s="4">
        <f t="shared" si="102"/>
        <v>0</v>
      </c>
      <c r="M472" s="4"/>
      <c r="N472" s="4"/>
      <c r="O472" s="4">
        <f t="shared" si="103"/>
        <v>400000</v>
      </c>
      <c r="P472" s="4">
        <v>400000</v>
      </c>
      <c r="Q472" s="4"/>
      <c r="R472" s="4">
        <f t="shared" si="104"/>
        <v>0</v>
      </c>
      <c r="S472" s="4"/>
      <c r="T472" s="4"/>
      <c r="U472" s="4">
        <f t="shared" si="105"/>
        <v>0</v>
      </c>
      <c r="V472" s="4"/>
      <c r="W472" s="4"/>
      <c r="X472" s="4">
        <f t="shared" si="106"/>
        <v>0</v>
      </c>
      <c r="Y472" s="4"/>
      <c r="Z472" s="4"/>
      <c r="AA472" s="4">
        <f>C472+I472-L472-O472-U472-X472-R472</f>
        <v>0</v>
      </c>
      <c r="AB472" s="7">
        <v>45462</v>
      </c>
    </row>
    <row r="473" spans="1:28" ht="15.75" hidden="1" x14ac:dyDescent="0.25">
      <c r="A473" s="29">
        <v>45454</v>
      </c>
      <c r="B473" s="25" t="s">
        <v>536</v>
      </c>
      <c r="C473" s="25"/>
      <c r="D473" s="25" t="s">
        <v>52</v>
      </c>
      <c r="E473" s="25" t="s">
        <v>50</v>
      </c>
      <c r="F473" s="25">
        <v>100</v>
      </c>
      <c r="G473" s="25" t="s">
        <v>34</v>
      </c>
      <c r="H473" s="25">
        <v>3780</v>
      </c>
      <c r="I473" s="11">
        <f t="shared" si="101"/>
        <v>378000</v>
      </c>
      <c r="J473" s="31" t="s">
        <v>312</v>
      </c>
      <c r="K473" s="11"/>
      <c r="L473" s="4">
        <f t="shared" si="102"/>
        <v>0</v>
      </c>
      <c r="M473" s="4"/>
      <c r="N473" s="4"/>
      <c r="O473" s="4">
        <f t="shared" si="103"/>
        <v>0</v>
      </c>
      <c r="P473" s="4"/>
      <c r="Q473" s="4"/>
      <c r="R473" s="4">
        <f t="shared" si="104"/>
        <v>0</v>
      </c>
      <c r="S473" s="4"/>
      <c r="T473" s="4"/>
      <c r="U473" s="4">
        <f t="shared" si="105"/>
        <v>0</v>
      </c>
      <c r="V473" s="4"/>
      <c r="W473" s="4"/>
      <c r="X473" s="4">
        <f t="shared" si="106"/>
        <v>378000</v>
      </c>
      <c r="Y473" s="4">
        <v>378000</v>
      </c>
      <c r="Z473" s="4"/>
      <c r="AA473" s="4">
        <f>C473+I473-L473-O473-U473-X473-R473</f>
        <v>0</v>
      </c>
      <c r="AB473" s="7">
        <v>45454</v>
      </c>
    </row>
    <row r="474" spans="1:28" ht="15.75" hidden="1" x14ac:dyDescent="0.25">
      <c r="A474" s="29">
        <v>45454</v>
      </c>
      <c r="B474" s="25" t="s">
        <v>536</v>
      </c>
      <c r="C474" s="25"/>
      <c r="D474" s="25" t="s">
        <v>52</v>
      </c>
      <c r="E474" s="25" t="s">
        <v>60</v>
      </c>
      <c r="F474" s="25">
        <v>500</v>
      </c>
      <c r="G474" s="25" t="s">
        <v>34</v>
      </c>
      <c r="H474" s="25">
        <v>1370</v>
      </c>
      <c r="I474" s="11">
        <f t="shared" si="101"/>
        <v>685000</v>
      </c>
      <c r="J474" s="31" t="s">
        <v>312</v>
      </c>
      <c r="K474" s="11"/>
      <c r="L474" s="4">
        <f t="shared" si="102"/>
        <v>0</v>
      </c>
      <c r="M474" s="4"/>
      <c r="N474" s="4"/>
      <c r="O474" s="4">
        <f t="shared" si="103"/>
        <v>0</v>
      </c>
      <c r="P474" s="4"/>
      <c r="Q474" s="4"/>
      <c r="R474" s="4">
        <f t="shared" si="104"/>
        <v>0</v>
      </c>
      <c r="S474" s="4"/>
      <c r="T474" s="4"/>
      <c r="U474" s="4">
        <f t="shared" si="105"/>
        <v>0</v>
      </c>
      <c r="V474" s="4"/>
      <c r="W474" s="4"/>
      <c r="X474" s="4">
        <f t="shared" si="106"/>
        <v>685000</v>
      </c>
      <c r="Y474" s="4">
        <v>685000</v>
      </c>
      <c r="Z474" s="4"/>
      <c r="AA474" s="4">
        <f>C474+I474-L474-O474-U474-X474-R474</f>
        <v>0</v>
      </c>
      <c r="AB474" s="7">
        <v>45454</v>
      </c>
    </row>
    <row r="475" spans="1:28" ht="15.75" hidden="1" x14ac:dyDescent="0.25">
      <c r="A475" s="29">
        <v>45454</v>
      </c>
      <c r="B475" s="25" t="s">
        <v>536</v>
      </c>
      <c r="C475" s="25"/>
      <c r="D475" s="25" t="s">
        <v>52</v>
      </c>
      <c r="E475" s="25" t="s">
        <v>151</v>
      </c>
      <c r="F475" s="25">
        <v>250</v>
      </c>
      <c r="G475" s="25" t="s">
        <v>34</v>
      </c>
      <c r="H475" s="25">
        <v>1830</v>
      </c>
      <c r="I475" s="11">
        <f t="shared" si="101"/>
        <v>457500</v>
      </c>
      <c r="J475" s="31" t="s">
        <v>312</v>
      </c>
      <c r="K475" s="11"/>
      <c r="L475" s="4">
        <f t="shared" si="102"/>
        <v>0</v>
      </c>
      <c r="M475" s="4"/>
      <c r="N475" s="4"/>
      <c r="O475" s="4">
        <f t="shared" si="103"/>
        <v>0</v>
      </c>
      <c r="P475" s="4"/>
      <c r="Q475" s="4"/>
      <c r="R475" s="4">
        <f t="shared" si="104"/>
        <v>0</v>
      </c>
      <c r="S475" s="4"/>
      <c r="T475" s="4"/>
      <c r="U475" s="4">
        <f t="shared" si="105"/>
        <v>0</v>
      </c>
      <c r="V475" s="4"/>
      <c r="W475" s="4"/>
      <c r="X475" s="4">
        <f t="shared" si="106"/>
        <v>457500</v>
      </c>
      <c r="Y475" s="4">
        <v>457500</v>
      </c>
      <c r="Z475" s="4"/>
      <c r="AA475" s="4">
        <f>C475+I475-L475-O475-U475-X475-R475</f>
        <v>0</v>
      </c>
      <c r="AB475" s="7">
        <v>45454</v>
      </c>
    </row>
    <row r="476" spans="1:28" ht="15.75" hidden="1" x14ac:dyDescent="0.25">
      <c r="A476" s="29">
        <v>45454</v>
      </c>
      <c r="B476" s="25" t="s">
        <v>98</v>
      </c>
      <c r="C476" s="25"/>
      <c r="D476" s="25" t="s">
        <v>52</v>
      </c>
      <c r="E476" s="25" t="s">
        <v>150</v>
      </c>
      <c r="F476" s="25">
        <v>10</v>
      </c>
      <c r="G476" s="25" t="s">
        <v>77</v>
      </c>
      <c r="H476" s="25">
        <v>50000</v>
      </c>
      <c r="I476" s="11">
        <f t="shared" si="101"/>
        <v>500000</v>
      </c>
      <c r="J476" s="31" t="s">
        <v>324</v>
      </c>
      <c r="K476" s="11"/>
      <c r="L476" s="4">
        <f t="shared" si="102"/>
        <v>0</v>
      </c>
      <c r="M476" s="4"/>
      <c r="N476" s="4"/>
      <c r="O476" s="4">
        <f t="shared" si="103"/>
        <v>0</v>
      </c>
      <c r="P476" s="4"/>
      <c r="Q476" s="4"/>
      <c r="R476" s="4">
        <f t="shared" si="104"/>
        <v>0</v>
      </c>
      <c r="S476" s="4"/>
      <c r="T476" s="4"/>
      <c r="U476" s="4">
        <f t="shared" si="105"/>
        <v>500000</v>
      </c>
      <c r="V476" s="4">
        <v>500000</v>
      </c>
      <c r="W476" s="4"/>
      <c r="X476" s="4">
        <f t="shared" si="106"/>
        <v>0</v>
      </c>
      <c r="Y476" s="4"/>
      <c r="Z476" s="4"/>
      <c r="AA476" s="4">
        <f>C476+I476-L476-O476-U476-X476-R476</f>
        <v>0</v>
      </c>
      <c r="AB476" s="7">
        <v>45454</v>
      </c>
    </row>
    <row r="477" spans="1:28" ht="15.75" hidden="1" x14ac:dyDescent="0.25">
      <c r="A477" s="29">
        <v>45454</v>
      </c>
      <c r="B477" s="25" t="s">
        <v>361</v>
      </c>
      <c r="C477" s="25"/>
      <c r="D477" s="25" t="s">
        <v>46</v>
      </c>
      <c r="E477" s="25" t="s">
        <v>91</v>
      </c>
      <c r="F477" s="25">
        <v>2</v>
      </c>
      <c r="G477" s="25" t="s">
        <v>303</v>
      </c>
      <c r="H477" s="25">
        <v>1200000</v>
      </c>
      <c r="I477" s="11">
        <f t="shared" si="101"/>
        <v>2400000</v>
      </c>
      <c r="J477" s="31" t="s">
        <v>312</v>
      </c>
      <c r="K477" s="11"/>
      <c r="L477" s="4">
        <f t="shared" si="102"/>
        <v>0</v>
      </c>
      <c r="M477" s="4"/>
      <c r="N477" s="4"/>
      <c r="O477" s="4">
        <f t="shared" si="103"/>
        <v>2400000</v>
      </c>
      <c r="P477" s="4">
        <v>2400000</v>
      </c>
      <c r="Q477" s="4"/>
      <c r="R477" s="4">
        <f t="shared" si="104"/>
        <v>0</v>
      </c>
      <c r="S477" s="4"/>
      <c r="T477" s="4"/>
      <c r="U477" s="4">
        <f t="shared" si="105"/>
        <v>0</v>
      </c>
      <c r="V477" s="4"/>
      <c r="W477" s="4"/>
      <c r="X477" s="4">
        <f t="shared" si="106"/>
        <v>0</v>
      </c>
      <c r="Y477" s="4"/>
      <c r="Z477" s="4"/>
      <c r="AA477" s="4">
        <f>C477+I477-L477-O477-U477-X477-R477</f>
        <v>0</v>
      </c>
      <c r="AB477" s="7">
        <v>45454</v>
      </c>
    </row>
    <row r="478" spans="1:28" ht="15.75" hidden="1" x14ac:dyDescent="0.25">
      <c r="A478" s="24">
        <v>45454</v>
      </c>
      <c r="B478" s="25" t="s">
        <v>361</v>
      </c>
      <c r="C478" s="25"/>
      <c r="D478" s="25" t="s">
        <v>46</v>
      </c>
      <c r="E478" s="25" t="s">
        <v>120</v>
      </c>
      <c r="F478" s="25">
        <v>24.4</v>
      </c>
      <c r="G478" s="25" t="s">
        <v>39</v>
      </c>
      <c r="H478" s="25">
        <v>47000</v>
      </c>
      <c r="I478" s="11">
        <f t="shared" si="101"/>
        <v>1146800</v>
      </c>
      <c r="J478" s="31" t="s">
        <v>312</v>
      </c>
      <c r="K478" s="11"/>
      <c r="L478" s="4">
        <f t="shared" si="102"/>
        <v>0</v>
      </c>
      <c r="M478" s="4"/>
      <c r="N478" s="4"/>
      <c r="O478" s="4">
        <f t="shared" si="103"/>
        <v>1146800</v>
      </c>
      <c r="P478" s="4">
        <v>1146800</v>
      </c>
      <c r="Q478" s="4"/>
      <c r="R478" s="4">
        <f t="shared" si="104"/>
        <v>0</v>
      </c>
      <c r="S478" s="4"/>
      <c r="T478" s="4"/>
      <c r="U478" s="4">
        <f t="shared" si="105"/>
        <v>0</v>
      </c>
      <c r="V478" s="4"/>
      <c r="W478" s="4"/>
      <c r="X478" s="4">
        <f t="shared" si="106"/>
        <v>0</v>
      </c>
      <c r="Y478" s="4"/>
      <c r="Z478" s="4"/>
      <c r="AA478" s="4">
        <f>C478+I478-L478-O478-U478-X478-R478</f>
        <v>0</v>
      </c>
      <c r="AB478" s="7">
        <v>45454</v>
      </c>
    </row>
    <row r="479" spans="1:28" ht="15.75" hidden="1" x14ac:dyDescent="0.25">
      <c r="A479" s="29">
        <v>45454</v>
      </c>
      <c r="B479" s="25" t="s">
        <v>361</v>
      </c>
      <c r="C479" s="25"/>
      <c r="D479" s="25" t="s">
        <v>46</v>
      </c>
      <c r="E479" s="25" t="s">
        <v>1306</v>
      </c>
      <c r="F479" s="25">
        <v>1</v>
      </c>
      <c r="G479" s="25" t="s">
        <v>23</v>
      </c>
      <c r="H479" s="25">
        <v>400000</v>
      </c>
      <c r="I479" s="11">
        <f t="shared" si="101"/>
        <v>400000</v>
      </c>
      <c r="J479" s="31" t="s">
        <v>312</v>
      </c>
      <c r="K479" s="11"/>
      <c r="L479" s="4">
        <f t="shared" si="102"/>
        <v>0</v>
      </c>
      <c r="M479" s="4"/>
      <c r="N479" s="4"/>
      <c r="O479" s="4">
        <f t="shared" si="103"/>
        <v>400000</v>
      </c>
      <c r="P479" s="4">
        <v>400000</v>
      </c>
      <c r="Q479" s="4"/>
      <c r="R479" s="4">
        <f t="shared" si="104"/>
        <v>0</v>
      </c>
      <c r="S479" s="4"/>
      <c r="T479" s="4"/>
      <c r="U479" s="4">
        <f t="shared" si="105"/>
        <v>0</v>
      </c>
      <c r="V479" s="4"/>
      <c r="W479" s="4"/>
      <c r="X479" s="4">
        <f t="shared" si="106"/>
        <v>0</v>
      </c>
      <c r="Y479" s="4"/>
      <c r="Z479" s="4"/>
      <c r="AA479" s="4">
        <f>C479+I479-L479-O479-U479-X479-R479</f>
        <v>0</v>
      </c>
      <c r="AB479" s="7">
        <v>45454</v>
      </c>
    </row>
    <row r="480" spans="1:28" ht="15.75" hidden="1" x14ac:dyDescent="0.25">
      <c r="A480" s="24">
        <v>45454</v>
      </c>
      <c r="B480" s="25" t="s">
        <v>211</v>
      </c>
      <c r="C480" s="25"/>
      <c r="D480" s="25" t="s">
        <v>52</v>
      </c>
      <c r="E480" s="25" t="s">
        <v>290</v>
      </c>
      <c r="F480" s="25">
        <v>125</v>
      </c>
      <c r="G480" s="25" t="s">
        <v>34</v>
      </c>
      <c r="H480" s="25">
        <v>2735</v>
      </c>
      <c r="I480" s="11">
        <f t="shared" si="101"/>
        <v>341875</v>
      </c>
      <c r="J480" s="31" t="s">
        <v>312</v>
      </c>
      <c r="K480" s="11"/>
      <c r="L480" s="4">
        <f t="shared" si="102"/>
        <v>0</v>
      </c>
      <c r="M480" s="4"/>
      <c r="N480" s="4"/>
      <c r="O480" s="4">
        <f t="shared" si="103"/>
        <v>341875</v>
      </c>
      <c r="P480" s="4">
        <v>341875</v>
      </c>
      <c r="Q480" s="4"/>
      <c r="R480" s="4">
        <f t="shared" si="104"/>
        <v>0</v>
      </c>
      <c r="S480" s="4"/>
      <c r="T480" s="4"/>
      <c r="U480" s="4">
        <f t="shared" si="105"/>
        <v>0</v>
      </c>
      <c r="V480" s="4"/>
      <c r="W480" s="4"/>
      <c r="X480" s="4">
        <f t="shared" si="106"/>
        <v>0</v>
      </c>
      <c r="Y480" s="4"/>
      <c r="Z480" s="4"/>
      <c r="AA480" s="4">
        <f>C480+I480-L480-O480-U480-X480-R480</f>
        <v>0</v>
      </c>
      <c r="AB480" s="7">
        <v>45455</v>
      </c>
    </row>
    <row r="481" spans="1:28" ht="15.75" hidden="1" x14ac:dyDescent="0.25">
      <c r="A481" s="29">
        <v>45455</v>
      </c>
      <c r="B481" s="27" t="s">
        <v>673</v>
      </c>
      <c r="C481" s="27"/>
      <c r="D481" s="27" t="s">
        <v>46</v>
      </c>
      <c r="E481" s="27" t="s">
        <v>148</v>
      </c>
      <c r="F481" s="27">
        <v>4</v>
      </c>
      <c r="G481" s="27" t="s">
        <v>23</v>
      </c>
      <c r="H481" s="27">
        <v>450000</v>
      </c>
      <c r="I481" s="11">
        <f t="shared" ref="I481:I513" si="107">F481*H481</f>
        <v>1800000</v>
      </c>
      <c r="J481" s="31" t="s">
        <v>312</v>
      </c>
      <c r="K481" s="11"/>
      <c r="L481" s="4">
        <f t="shared" ref="L481:L513" si="108">M481+N481</f>
        <v>0</v>
      </c>
      <c r="M481" s="4"/>
      <c r="N481" s="4"/>
      <c r="O481" s="4">
        <f t="shared" ref="O481:O513" si="109">P481+Q481</f>
        <v>1800000</v>
      </c>
      <c r="P481" s="4">
        <v>1800000</v>
      </c>
      <c r="Q481" s="4"/>
      <c r="R481" s="4">
        <f t="shared" ref="R481:R513" si="110">S481+T481</f>
        <v>0</v>
      </c>
      <c r="S481" s="4"/>
      <c r="T481" s="4"/>
      <c r="U481" s="4">
        <f t="shared" ref="U481:U513" si="111">V481+W481</f>
        <v>0</v>
      </c>
      <c r="V481" s="4"/>
      <c r="W481" s="4"/>
      <c r="X481" s="4">
        <f t="shared" ref="X481:X513" si="112">Y481+Z481</f>
        <v>0</v>
      </c>
      <c r="Y481" s="4"/>
      <c r="Z481" s="4"/>
      <c r="AA481" s="4">
        <f>C481+I481-L481-O481-U481-X481-R481</f>
        <v>0</v>
      </c>
      <c r="AB481" s="7">
        <v>45450</v>
      </c>
    </row>
    <row r="482" spans="1:28" ht="15.75" hidden="1" x14ac:dyDescent="0.25">
      <c r="A482" s="29">
        <v>45455</v>
      </c>
      <c r="B482" s="25" t="s">
        <v>99</v>
      </c>
      <c r="C482" s="25"/>
      <c r="D482" s="25"/>
      <c r="E482" s="25" t="s">
        <v>102</v>
      </c>
      <c r="F482" s="25">
        <v>65.599999999999994</v>
      </c>
      <c r="G482" s="25" t="s">
        <v>39</v>
      </c>
      <c r="H482" s="25"/>
      <c r="I482" s="11">
        <f t="shared" si="107"/>
        <v>0</v>
      </c>
      <c r="J482" s="26" t="s">
        <v>28</v>
      </c>
      <c r="K482" s="11"/>
      <c r="L482" s="4">
        <f t="shared" si="108"/>
        <v>0</v>
      </c>
      <c r="M482" s="4"/>
      <c r="N482" s="4"/>
      <c r="O482" s="4">
        <f t="shared" si="109"/>
        <v>0</v>
      </c>
      <c r="P482" s="4"/>
      <c r="Q482" s="4"/>
      <c r="R482" s="4">
        <f t="shared" si="110"/>
        <v>0</v>
      </c>
      <c r="S482" s="4"/>
      <c r="T482" s="4"/>
      <c r="U482" s="4">
        <f t="shared" si="111"/>
        <v>0</v>
      </c>
      <c r="V482" s="4"/>
      <c r="W482" s="4"/>
      <c r="X482" s="4">
        <f t="shared" si="112"/>
        <v>0</v>
      </c>
      <c r="Y482" s="4"/>
      <c r="Z482" s="4"/>
      <c r="AA482" s="4">
        <f>C482+I482-L482-O482-U482-X482-R482</f>
        <v>0</v>
      </c>
      <c r="AB482" s="7"/>
    </row>
    <row r="483" spans="1:28" ht="15.75" hidden="1" x14ac:dyDescent="0.25">
      <c r="A483" s="29">
        <v>45455</v>
      </c>
      <c r="B483" s="25" t="s">
        <v>99</v>
      </c>
      <c r="C483" s="25"/>
      <c r="D483" s="25"/>
      <c r="E483" s="25" t="s">
        <v>102</v>
      </c>
      <c r="F483" s="25">
        <v>136.4</v>
      </c>
      <c r="G483" s="25" t="s">
        <v>39</v>
      </c>
      <c r="H483" s="25"/>
      <c r="I483" s="11">
        <f t="shared" si="107"/>
        <v>0</v>
      </c>
      <c r="J483" s="26" t="s">
        <v>28</v>
      </c>
      <c r="K483" s="11"/>
      <c r="L483" s="4">
        <f t="shared" si="108"/>
        <v>0</v>
      </c>
      <c r="M483" s="4"/>
      <c r="N483" s="4"/>
      <c r="O483" s="4">
        <f t="shared" si="109"/>
        <v>0</v>
      </c>
      <c r="P483" s="4"/>
      <c r="Q483" s="4"/>
      <c r="R483" s="4">
        <f t="shared" si="110"/>
        <v>0</v>
      </c>
      <c r="S483" s="4"/>
      <c r="T483" s="4"/>
      <c r="U483" s="4">
        <f t="shared" si="111"/>
        <v>0</v>
      </c>
      <c r="V483" s="4"/>
      <c r="W483" s="4"/>
      <c r="X483" s="4">
        <f t="shared" si="112"/>
        <v>0</v>
      </c>
      <c r="Y483" s="4"/>
      <c r="Z483" s="4"/>
      <c r="AA483" s="4">
        <f>C483+I483-L483-O483-U483-X483-R483</f>
        <v>0</v>
      </c>
      <c r="AB483" s="7"/>
    </row>
    <row r="484" spans="1:28" ht="15.75" hidden="1" x14ac:dyDescent="0.25">
      <c r="A484" s="29">
        <v>45455</v>
      </c>
      <c r="B484" s="25" t="s">
        <v>99</v>
      </c>
      <c r="C484" s="25"/>
      <c r="D484" s="25"/>
      <c r="E484" s="25" t="s">
        <v>103</v>
      </c>
      <c r="F484" s="25">
        <v>31.2</v>
      </c>
      <c r="G484" s="25" t="s">
        <v>39</v>
      </c>
      <c r="H484" s="25"/>
      <c r="I484" s="11">
        <f t="shared" si="107"/>
        <v>0</v>
      </c>
      <c r="J484" s="26" t="s">
        <v>28</v>
      </c>
      <c r="K484" s="11"/>
      <c r="L484" s="4">
        <f t="shared" si="108"/>
        <v>0</v>
      </c>
      <c r="M484" s="4"/>
      <c r="N484" s="4"/>
      <c r="O484" s="4">
        <f t="shared" si="109"/>
        <v>0</v>
      </c>
      <c r="P484" s="4"/>
      <c r="Q484" s="4"/>
      <c r="R484" s="4">
        <f t="shared" si="110"/>
        <v>0</v>
      </c>
      <c r="S484" s="4"/>
      <c r="T484" s="4"/>
      <c r="U484" s="4">
        <f t="shared" si="111"/>
        <v>0</v>
      </c>
      <c r="V484" s="4"/>
      <c r="W484" s="4"/>
      <c r="X484" s="4">
        <f t="shared" si="112"/>
        <v>0</v>
      </c>
      <c r="Y484" s="4"/>
      <c r="Z484" s="4"/>
      <c r="AA484" s="4">
        <f>C484+I484-L484-O484-U484-X484-R484</f>
        <v>0</v>
      </c>
      <c r="AB484" s="7"/>
    </row>
    <row r="485" spans="1:28" ht="15.75" hidden="1" x14ac:dyDescent="0.25">
      <c r="A485" s="29">
        <v>45455</v>
      </c>
      <c r="B485" s="25" t="s">
        <v>698</v>
      </c>
      <c r="C485" s="25"/>
      <c r="D485" s="25" t="s">
        <v>46</v>
      </c>
      <c r="E485" s="25" t="s">
        <v>512</v>
      </c>
      <c r="F485" s="25">
        <v>2</v>
      </c>
      <c r="G485" s="25" t="s">
        <v>27</v>
      </c>
      <c r="H485" s="25">
        <v>480000</v>
      </c>
      <c r="I485" s="11">
        <f t="shared" si="107"/>
        <v>960000</v>
      </c>
      <c r="J485" s="31" t="s">
        <v>312</v>
      </c>
      <c r="K485" s="11"/>
      <c r="L485" s="4">
        <f t="shared" si="108"/>
        <v>0</v>
      </c>
      <c r="M485" s="4"/>
      <c r="N485" s="4"/>
      <c r="O485" s="4">
        <f t="shared" si="109"/>
        <v>960000</v>
      </c>
      <c r="P485" s="4">
        <v>960000</v>
      </c>
      <c r="Q485" s="4"/>
      <c r="R485" s="4">
        <f t="shared" si="110"/>
        <v>0</v>
      </c>
      <c r="S485" s="4"/>
      <c r="T485" s="4"/>
      <c r="U485" s="4">
        <f t="shared" si="111"/>
        <v>0</v>
      </c>
      <c r="V485" s="4"/>
      <c r="W485" s="4"/>
      <c r="X485" s="4">
        <f t="shared" si="112"/>
        <v>0</v>
      </c>
      <c r="Y485" s="4"/>
      <c r="Z485" s="4"/>
      <c r="AA485" s="4">
        <f>C485+I485-L485-O485-U485-X485-R485</f>
        <v>0</v>
      </c>
      <c r="AB485" s="7">
        <v>45454</v>
      </c>
    </row>
    <row r="486" spans="1:28" ht="15.75" hidden="1" x14ac:dyDescent="0.25">
      <c r="A486" s="29">
        <v>45455</v>
      </c>
      <c r="B486" s="25" t="s">
        <v>698</v>
      </c>
      <c r="C486" s="27"/>
      <c r="D486" s="25" t="s">
        <v>46</v>
      </c>
      <c r="E486" s="27" t="s">
        <v>151</v>
      </c>
      <c r="F486" s="27">
        <v>3000</v>
      </c>
      <c r="G486" s="27" t="s">
        <v>34</v>
      </c>
      <c r="H486" s="27">
        <v>1830</v>
      </c>
      <c r="I486" s="11">
        <f t="shared" si="107"/>
        <v>5490000</v>
      </c>
      <c r="J486" s="32" t="s">
        <v>312</v>
      </c>
      <c r="K486" s="11"/>
      <c r="L486" s="4">
        <f t="shared" si="108"/>
        <v>0</v>
      </c>
      <c r="M486" s="4"/>
      <c r="N486" s="4"/>
      <c r="O486" s="4">
        <f t="shared" si="109"/>
        <v>5490000</v>
      </c>
      <c r="P486" s="4">
        <v>5490000</v>
      </c>
      <c r="Q486" s="4"/>
      <c r="R486" s="4">
        <f t="shared" si="110"/>
        <v>0</v>
      </c>
      <c r="S486" s="4"/>
      <c r="T486" s="4"/>
      <c r="U486" s="4">
        <f t="shared" si="111"/>
        <v>0</v>
      </c>
      <c r="V486" s="4"/>
      <c r="W486" s="4"/>
      <c r="X486" s="4">
        <f t="shared" si="112"/>
        <v>0</v>
      </c>
      <c r="Y486" s="4"/>
      <c r="Z486" s="4"/>
      <c r="AA486" s="4">
        <f>C486+I486-L486-O486-U486-X486-R486</f>
        <v>0</v>
      </c>
      <c r="AB486" s="7">
        <v>45454</v>
      </c>
    </row>
    <row r="487" spans="1:28" ht="15.75" hidden="1" x14ac:dyDescent="0.25">
      <c r="A487" s="29">
        <v>45455</v>
      </c>
      <c r="B487" s="25" t="s">
        <v>263</v>
      </c>
      <c r="C487" s="25"/>
      <c r="D487" s="25" t="s">
        <v>46</v>
      </c>
      <c r="E487" s="25" t="s">
        <v>87</v>
      </c>
      <c r="F487" s="25">
        <v>13750</v>
      </c>
      <c r="G487" s="27" t="s">
        <v>34</v>
      </c>
      <c r="H487" s="25">
        <v>1070</v>
      </c>
      <c r="I487" s="11">
        <f t="shared" si="107"/>
        <v>14712500</v>
      </c>
      <c r="J487" s="31" t="s">
        <v>49</v>
      </c>
      <c r="K487" s="11"/>
      <c r="L487" s="4">
        <f t="shared" si="108"/>
        <v>0</v>
      </c>
      <c r="M487" s="4"/>
      <c r="N487" s="4"/>
      <c r="O487" s="4">
        <f t="shared" si="109"/>
        <v>184199000</v>
      </c>
      <c r="P487" s="4">
        <v>184199000</v>
      </c>
      <c r="Q487" s="4"/>
      <c r="R487" s="4">
        <f t="shared" si="110"/>
        <v>0</v>
      </c>
      <c r="S487" s="4"/>
      <c r="T487" s="4"/>
      <c r="U487" s="4">
        <f t="shared" si="111"/>
        <v>0</v>
      </c>
      <c r="V487" s="4"/>
      <c r="W487" s="4"/>
      <c r="X487" s="4">
        <f t="shared" si="112"/>
        <v>0</v>
      </c>
      <c r="Y487" s="4"/>
      <c r="Z487" s="4"/>
      <c r="AA487" s="4">
        <f>C487+I487-L487-O487-U487-X487-R487</f>
        <v>-169486500</v>
      </c>
      <c r="AB487" s="7">
        <v>45450</v>
      </c>
    </row>
    <row r="488" spans="1:28" ht="15.75" hidden="1" x14ac:dyDescent="0.25">
      <c r="A488" s="29">
        <v>45455</v>
      </c>
      <c r="B488" s="25" t="s">
        <v>291</v>
      </c>
      <c r="C488" s="25"/>
      <c r="D488" s="25" t="s">
        <v>52</v>
      </c>
      <c r="E488" s="25" t="s">
        <v>763</v>
      </c>
      <c r="F488" s="25">
        <v>325</v>
      </c>
      <c r="G488" s="27" t="s">
        <v>34</v>
      </c>
      <c r="H488" s="25">
        <v>2500</v>
      </c>
      <c r="I488" s="11">
        <f t="shared" si="107"/>
        <v>812500</v>
      </c>
      <c r="J488" s="26" t="s">
        <v>28</v>
      </c>
      <c r="K488" s="11"/>
      <c r="L488" s="4">
        <f t="shared" si="108"/>
        <v>0</v>
      </c>
      <c r="M488" s="4"/>
      <c r="N488" s="4"/>
      <c r="O488" s="4">
        <f t="shared" si="109"/>
        <v>0</v>
      </c>
      <c r="P488" s="4"/>
      <c r="Q488" s="4"/>
      <c r="R488" s="4">
        <f t="shared" si="110"/>
        <v>0</v>
      </c>
      <c r="S488" s="4"/>
      <c r="T488" s="4"/>
      <c r="U488" s="4">
        <f t="shared" si="111"/>
        <v>0</v>
      </c>
      <c r="V488" s="4"/>
      <c r="W488" s="4"/>
      <c r="X488" s="4">
        <f t="shared" si="112"/>
        <v>0</v>
      </c>
      <c r="Y488" s="4"/>
      <c r="Z488" s="4"/>
      <c r="AA488" s="4">
        <f>C488+I488-L488-O488-U488-X488-R488</f>
        <v>812500</v>
      </c>
      <c r="AB488" s="7"/>
    </row>
    <row r="489" spans="1:28" ht="15.75" hidden="1" x14ac:dyDescent="0.25">
      <c r="A489" s="29">
        <v>45455</v>
      </c>
      <c r="B489" s="25" t="s">
        <v>281</v>
      </c>
      <c r="C489" s="25"/>
      <c r="D489" s="25" t="s">
        <v>46</v>
      </c>
      <c r="E489" s="25" t="s">
        <v>53</v>
      </c>
      <c r="F489" s="25">
        <v>1</v>
      </c>
      <c r="G489" s="25" t="s">
        <v>23</v>
      </c>
      <c r="H489" s="25">
        <v>400000</v>
      </c>
      <c r="I489" s="11">
        <f t="shared" si="107"/>
        <v>400000</v>
      </c>
      <c r="J489" s="31" t="s">
        <v>324</v>
      </c>
      <c r="K489" s="11"/>
      <c r="L489" s="4">
        <f t="shared" si="108"/>
        <v>400000</v>
      </c>
      <c r="M489" s="4">
        <v>400000</v>
      </c>
      <c r="N489" s="4"/>
      <c r="O489" s="4">
        <f t="shared" si="109"/>
        <v>0</v>
      </c>
      <c r="P489" s="4"/>
      <c r="Q489" s="4"/>
      <c r="R489" s="4">
        <f t="shared" si="110"/>
        <v>0</v>
      </c>
      <c r="S489" s="4"/>
      <c r="T489" s="4"/>
      <c r="U489" s="4">
        <f t="shared" si="111"/>
        <v>0</v>
      </c>
      <c r="V489" s="4"/>
      <c r="W489" s="4"/>
      <c r="X489" s="4">
        <f t="shared" si="112"/>
        <v>0</v>
      </c>
      <c r="Y489" s="4"/>
      <c r="Z489" s="4"/>
      <c r="AA489" s="4">
        <f>C489+I489-L489-O489-U489-X489-R489</f>
        <v>0</v>
      </c>
      <c r="AB489" s="7">
        <v>45455</v>
      </c>
    </row>
    <row r="490" spans="1:28" ht="15.75" hidden="1" x14ac:dyDescent="0.25">
      <c r="A490" s="29">
        <v>45455</v>
      </c>
      <c r="B490" s="25" t="s">
        <v>281</v>
      </c>
      <c r="C490" s="25"/>
      <c r="D490" s="25" t="s">
        <v>46</v>
      </c>
      <c r="E490" s="25" t="s">
        <v>56</v>
      </c>
      <c r="F490" s="25">
        <v>1</v>
      </c>
      <c r="G490" s="25" t="s">
        <v>23</v>
      </c>
      <c r="H490" s="25">
        <v>400000</v>
      </c>
      <c r="I490" s="11">
        <f t="shared" si="107"/>
        <v>400000</v>
      </c>
      <c r="J490" s="31" t="s">
        <v>324</v>
      </c>
      <c r="K490" s="11"/>
      <c r="L490" s="4">
        <f t="shared" si="108"/>
        <v>400000</v>
      </c>
      <c r="M490" s="4">
        <v>400000</v>
      </c>
      <c r="N490" s="4"/>
      <c r="O490" s="4">
        <f t="shared" si="109"/>
        <v>0</v>
      </c>
      <c r="P490" s="4"/>
      <c r="Q490" s="4"/>
      <c r="R490" s="4">
        <f t="shared" si="110"/>
        <v>0</v>
      </c>
      <c r="S490" s="4"/>
      <c r="T490" s="4"/>
      <c r="U490" s="4">
        <f t="shared" si="111"/>
        <v>0</v>
      </c>
      <c r="V490" s="4"/>
      <c r="W490" s="4"/>
      <c r="X490" s="4">
        <f t="shared" si="112"/>
        <v>0</v>
      </c>
      <c r="Y490" s="4"/>
      <c r="Z490" s="4"/>
      <c r="AA490" s="4">
        <f>C490+I490-L490-O490-U490-X490-R490</f>
        <v>0</v>
      </c>
      <c r="AB490" s="7">
        <v>45455</v>
      </c>
    </row>
    <row r="491" spans="1:28" ht="15.75" hidden="1" x14ac:dyDescent="0.25">
      <c r="A491" s="29">
        <v>45455</v>
      </c>
      <c r="B491" s="25" t="s">
        <v>1047</v>
      </c>
      <c r="C491" s="25"/>
      <c r="D491" s="25" t="s">
        <v>52</v>
      </c>
      <c r="E491" s="25" t="s">
        <v>106</v>
      </c>
      <c r="F491" s="25">
        <v>34.4</v>
      </c>
      <c r="G491" s="25" t="s">
        <v>39</v>
      </c>
      <c r="H491" s="25">
        <v>49000</v>
      </c>
      <c r="I491" s="11">
        <f t="shared" si="107"/>
        <v>1685600</v>
      </c>
      <c r="J491" s="31" t="s">
        <v>312</v>
      </c>
      <c r="K491" s="11" t="s">
        <v>1529</v>
      </c>
      <c r="L491" s="4">
        <f t="shared" si="108"/>
        <v>0</v>
      </c>
      <c r="M491" s="4"/>
      <c r="N491" s="4"/>
      <c r="O491" s="4">
        <f t="shared" si="109"/>
        <v>1685600</v>
      </c>
      <c r="P491" s="4">
        <v>1685600</v>
      </c>
      <c r="Q491" s="4"/>
      <c r="R491" s="4">
        <f t="shared" si="110"/>
        <v>0</v>
      </c>
      <c r="S491" s="4"/>
      <c r="T491" s="4"/>
      <c r="U491" s="4">
        <f t="shared" si="111"/>
        <v>0</v>
      </c>
      <c r="V491" s="4"/>
      <c r="W491" s="4"/>
      <c r="X491" s="4">
        <f t="shared" si="112"/>
        <v>0</v>
      </c>
      <c r="Y491" s="4"/>
      <c r="Z491" s="4"/>
      <c r="AA491" s="4">
        <f>C491+I491-L491-O491-U491-X491-R491</f>
        <v>0</v>
      </c>
      <c r="AB491" s="7">
        <v>45447</v>
      </c>
    </row>
    <row r="492" spans="1:28" ht="15.75" hidden="1" x14ac:dyDescent="0.25">
      <c r="A492" s="29">
        <v>45455</v>
      </c>
      <c r="B492" s="25" t="s">
        <v>111</v>
      </c>
      <c r="C492" s="25"/>
      <c r="D492" s="25" t="s">
        <v>46</v>
      </c>
      <c r="E492" s="25" t="s">
        <v>363</v>
      </c>
      <c r="F492" s="25">
        <v>4</v>
      </c>
      <c r="G492" s="25" t="s">
        <v>48</v>
      </c>
      <c r="H492" s="25">
        <v>230000</v>
      </c>
      <c r="I492" s="11">
        <f t="shared" si="107"/>
        <v>920000</v>
      </c>
      <c r="J492" s="31" t="s">
        <v>324</v>
      </c>
      <c r="K492" s="11"/>
      <c r="L492" s="4">
        <f t="shared" si="108"/>
        <v>920000</v>
      </c>
      <c r="M492" s="4">
        <v>920000</v>
      </c>
      <c r="N492" s="4"/>
      <c r="O492" s="4">
        <f t="shared" si="109"/>
        <v>0</v>
      </c>
      <c r="P492" s="4"/>
      <c r="Q492" s="4"/>
      <c r="R492" s="4">
        <f t="shared" si="110"/>
        <v>0</v>
      </c>
      <c r="S492" s="4"/>
      <c r="T492" s="4"/>
      <c r="U492" s="4">
        <f t="shared" si="111"/>
        <v>0</v>
      </c>
      <c r="V492" s="4"/>
      <c r="W492" s="4"/>
      <c r="X492" s="4">
        <f t="shared" si="112"/>
        <v>0</v>
      </c>
      <c r="Y492" s="4"/>
      <c r="Z492" s="4"/>
      <c r="AA492" s="4">
        <f>C492+I492-L492-O492-U492-X492-R492</f>
        <v>0</v>
      </c>
      <c r="AB492" s="7">
        <v>45455</v>
      </c>
    </row>
    <row r="493" spans="1:28" ht="15.75" hidden="1" x14ac:dyDescent="0.25">
      <c r="A493" s="29">
        <v>45455</v>
      </c>
      <c r="B493" s="25" t="s">
        <v>111</v>
      </c>
      <c r="C493" s="25"/>
      <c r="D493" s="25" t="s">
        <v>46</v>
      </c>
      <c r="E493" s="25" t="s">
        <v>477</v>
      </c>
      <c r="F493" s="25">
        <v>4</v>
      </c>
      <c r="G493" s="25" t="s">
        <v>48</v>
      </c>
      <c r="H493" s="25">
        <v>230000</v>
      </c>
      <c r="I493" s="11">
        <f t="shared" si="107"/>
        <v>920000</v>
      </c>
      <c r="J493" s="31" t="s">
        <v>324</v>
      </c>
      <c r="K493" s="11"/>
      <c r="L493" s="4">
        <f t="shared" si="108"/>
        <v>920000</v>
      </c>
      <c r="M493" s="4">
        <v>920000</v>
      </c>
      <c r="N493" s="4"/>
      <c r="O493" s="4">
        <f t="shared" si="109"/>
        <v>0</v>
      </c>
      <c r="P493" s="4"/>
      <c r="Q493" s="4"/>
      <c r="R493" s="4">
        <f t="shared" si="110"/>
        <v>0</v>
      </c>
      <c r="S493" s="4"/>
      <c r="T493" s="4"/>
      <c r="U493" s="4">
        <f t="shared" si="111"/>
        <v>0</v>
      </c>
      <c r="V493" s="4"/>
      <c r="W493" s="4"/>
      <c r="X493" s="4">
        <f t="shared" si="112"/>
        <v>0</v>
      </c>
      <c r="Y493" s="4"/>
      <c r="Z493" s="4"/>
      <c r="AA493" s="4">
        <f>C493+I493-L493-O493-U493-X493-R493</f>
        <v>0</v>
      </c>
      <c r="AB493" s="7">
        <v>45455</v>
      </c>
    </row>
    <row r="494" spans="1:28" ht="15.75" hidden="1" x14ac:dyDescent="0.25">
      <c r="A494" s="29">
        <v>45455</v>
      </c>
      <c r="B494" s="72" t="s">
        <v>565</v>
      </c>
      <c r="C494" s="25"/>
      <c r="D494" s="25" t="s">
        <v>46</v>
      </c>
      <c r="E494" s="25" t="s">
        <v>348</v>
      </c>
      <c r="F494" s="25">
        <v>600</v>
      </c>
      <c r="G494" s="25" t="s">
        <v>34</v>
      </c>
      <c r="H494" s="25">
        <v>1150</v>
      </c>
      <c r="I494" s="11">
        <f t="shared" si="107"/>
        <v>690000</v>
      </c>
      <c r="J494" s="31" t="s">
        <v>312</v>
      </c>
      <c r="K494" s="11"/>
      <c r="L494" s="4">
        <f t="shared" si="108"/>
        <v>0</v>
      </c>
      <c r="M494" s="4"/>
      <c r="N494" s="4"/>
      <c r="O494" s="4">
        <f t="shared" si="109"/>
        <v>0</v>
      </c>
      <c r="P494" s="4"/>
      <c r="Q494" s="4"/>
      <c r="R494" s="4">
        <f t="shared" si="110"/>
        <v>690000</v>
      </c>
      <c r="S494" s="4">
        <v>690000</v>
      </c>
      <c r="T494" s="4"/>
      <c r="U494" s="4">
        <f t="shared" si="111"/>
        <v>0</v>
      </c>
      <c r="V494" s="4"/>
      <c r="W494" s="4"/>
      <c r="X494" s="4">
        <f t="shared" si="112"/>
        <v>0</v>
      </c>
      <c r="Y494" s="4"/>
      <c r="Z494" s="4"/>
      <c r="AA494" s="4">
        <f>C494+I494-L494-O494-U494-X494-R494</f>
        <v>0</v>
      </c>
      <c r="AB494" s="7">
        <v>45455</v>
      </c>
    </row>
    <row r="495" spans="1:28" ht="15.75" hidden="1" x14ac:dyDescent="0.25">
      <c r="A495" s="29">
        <v>45455</v>
      </c>
      <c r="B495" s="25" t="s">
        <v>134</v>
      </c>
      <c r="C495" s="25"/>
      <c r="D495" s="25" t="s">
        <v>46</v>
      </c>
      <c r="E495" s="25" t="s">
        <v>42</v>
      </c>
      <c r="F495" s="25">
        <v>500</v>
      </c>
      <c r="G495" s="25" t="s">
        <v>34</v>
      </c>
      <c r="H495" s="25">
        <v>4500</v>
      </c>
      <c r="I495" s="11">
        <f t="shared" si="107"/>
        <v>2250000</v>
      </c>
      <c r="J495" s="26" t="s">
        <v>28</v>
      </c>
      <c r="K495" s="11"/>
      <c r="L495" s="4">
        <f t="shared" si="108"/>
        <v>0</v>
      </c>
      <c r="M495" s="4"/>
      <c r="N495" s="4"/>
      <c r="O495" s="4">
        <f t="shared" si="109"/>
        <v>0</v>
      </c>
      <c r="P495" s="4"/>
      <c r="Q495" s="4"/>
      <c r="R495" s="4">
        <f t="shared" si="110"/>
        <v>0</v>
      </c>
      <c r="S495" s="4"/>
      <c r="T495" s="4"/>
      <c r="U495" s="4">
        <f t="shared" si="111"/>
        <v>0</v>
      </c>
      <c r="V495" s="4"/>
      <c r="W495" s="4"/>
      <c r="X495" s="4">
        <f t="shared" si="112"/>
        <v>0</v>
      </c>
      <c r="Y495" s="4"/>
      <c r="Z495" s="4"/>
      <c r="AA495" s="4">
        <f>C495+I495-L495-O495-U495-X495-R495</f>
        <v>2250000</v>
      </c>
      <c r="AB495" s="7"/>
    </row>
    <row r="496" spans="1:28" ht="15.75" hidden="1" x14ac:dyDescent="0.25">
      <c r="A496" s="29">
        <v>45455</v>
      </c>
      <c r="B496" s="25" t="s">
        <v>472</v>
      </c>
      <c r="C496" s="25"/>
      <c r="D496" s="25" t="s">
        <v>46</v>
      </c>
      <c r="E496" s="25" t="s">
        <v>42</v>
      </c>
      <c r="F496" s="25">
        <v>100</v>
      </c>
      <c r="G496" s="25" t="s">
        <v>34</v>
      </c>
      <c r="H496" s="25">
        <v>4500</v>
      </c>
      <c r="I496" s="11">
        <f t="shared" si="107"/>
        <v>450000</v>
      </c>
      <c r="J496" s="26" t="s">
        <v>28</v>
      </c>
      <c r="K496" s="11"/>
      <c r="L496" s="4">
        <f t="shared" si="108"/>
        <v>0</v>
      </c>
      <c r="M496" s="4"/>
      <c r="N496" s="4"/>
      <c r="O496" s="4">
        <f t="shared" si="109"/>
        <v>0</v>
      </c>
      <c r="P496" s="4"/>
      <c r="Q496" s="4"/>
      <c r="R496" s="4">
        <f t="shared" si="110"/>
        <v>0</v>
      </c>
      <c r="S496" s="4"/>
      <c r="T496" s="4"/>
      <c r="U496" s="4">
        <f t="shared" si="111"/>
        <v>0</v>
      </c>
      <c r="V496" s="4"/>
      <c r="W496" s="4"/>
      <c r="X496" s="4">
        <f t="shared" si="112"/>
        <v>0</v>
      </c>
      <c r="Y496" s="4"/>
      <c r="Z496" s="4"/>
      <c r="AA496" s="4">
        <f>C496+I496-L496-O496-U496-X496-R496</f>
        <v>450000</v>
      </c>
      <c r="AB496" s="7"/>
    </row>
    <row r="497" spans="1:28" ht="15.75" hidden="1" x14ac:dyDescent="0.25">
      <c r="A497" s="29">
        <v>45455</v>
      </c>
      <c r="B497" s="72" t="s">
        <v>1538</v>
      </c>
      <c r="C497" s="25"/>
      <c r="D497" s="25" t="s">
        <v>52</v>
      </c>
      <c r="E497" s="25" t="s">
        <v>767</v>
      </c>
      <c r="F497" s="25">
        <v>65</v>
      </c>
      <c r="G497" s="25" t="s">
        <v>34</v>
      </c>
      <c r="H497" s="25">
        <v>4200</v>
      </c>
      <c r="I497" s="11">
        <f t="shared" si="107"/>
        <v>273000</v>
      </c>
      <c r="J497" s="31" t="s">
        <v>312</v>
      </c>
      <c r="K497" s="11"/>
      <c r="L497" s="4">
        <f t="shared" si="108"/>
        <v>0</v>
      </c>
      <c r="M497" s="4"/>
      <c r="N497" s="4"/>
      <c r="O497" s="4">
        <f t="shared" si="109"/>
        <v>0</v>
      </c>
      <c r="P497" s="4"/>
      <c r="Q497" s="4"/>
      <c r="R497" s="4">
        <f t="shared" si="110"/>
        <v>273000</v>
      </c>
      <c r="S497" s="4">
        <v>273000</v>
      </c>
      <c r="T497" s="4"/>
      <c r="U497" s="4">
        <f t="shared" si="111"/>
        <v>0</v>
      </c>
      <c r="V497" s="4"/>
      <c r="W497" s="4"/>
      <c r="X497" s="4">
        <f t="shared" si="112"/>
        <v>0</v>
      </c>
      <c r="Y497" s="4"/>
      <c r="Z497" s="4"/>
      <c r="AA497" s="4">
        <f>C497+I497-L497-O497-U497-X497-R497</f>
        <v>0</v>
      </c>
      <c r="AB497" s="7">
        <v>45455</v>
      </c>
    </row>
    <row r="498" spans="1:28" ht="15.75" hidden="1" x14ac:dyDescent="0.25">
      <c r="A498" s="29">
        <v>45455</v>
      </c>
      <c r="B498" s="72" t="s">
        <v>1539</v>
      </c>
      <c r="C498" s="25"/>
      <c r="D498" s="25" t="s">
        <v>46</v>
      </c>
      <c r="E498" s="25" t="s">
        <v>150</v>
      </c>
      <c r="F498" s="25">
        <v>10</v>
      </c>
      <c r="G498" s="25" t="s">
        <v>77</v>
      </c>
      <c r="H498" s="25">
        <v>50000</v>
      </c>
      <c r="I498" s="11">
        <f t="shared" si="107"/>
        <v>500000</v>
      </c>
      <c r="J498" s="31" t="s">
        <v>312</v>
      </c>
      <c r="K498" s="11"/>
      <c r="L498" s="4">
        <f t="shared" si="108"/>
        <v>0</v>
      </c>
      <c r="M498" s="4"/>
      <c r="N498" s="4"/>
      <c r="O498" s="4">
        <f t="shared" si="109"/>
        <v>0</v>
      </c>
      <c r="P498" s="4"/>
      <c r="Q498" s="4"/>
      <c r="R498" s="4">
        <f t="shared" si="110"/>
        <v>500000</v>
      </c>
      <c r="S498" s="4">
        <v>500000</v>
      </c>
      <c r="T498" s="4"/>
      <c r="U498" s="4">
        <f t="shared" si="111"/>
        <v>0</v>
      </c>
      <c r="V498" s="4"/>
      <c r="W498" s="4"/>
      <c r="X498" s="4">
        <f t="shared" si="112"/>
        <v>0</v>
      </c>
      <c r="Y498" s="4"/>
      <c r="Z498" s="4"/>
      <c r="AA498" s="4">
        <f>C498+I498-L498-O498-U498-X498-R498</f>
        <v>0</v>
      </c>
      <c r="AB498" s="7">
        <v>45455</v>
      </c>
    </row>
    <row r="499" spans="1:28" ht="15.75" hidden="1" x14ac:dyDescent="0.25">
      <c r="A499" s="29">
        <v>45455</v>
      </c>
      <c r="B499" s="25" t="s">
        <v>1532</v>
      </c>
      <c r="C499" s="25"/>
      <c r="D499" s="25" t="s">
        <v>46</v>
      </c>
      <c r="E499" s="25" t="s">
        <v>150</v>
      </c>
      <c r="F499" s="25">
        <v>10</v>
      </c>
      <c r="G499" s="25" t="s">
        <v>77</v>
      </c>
      <c r="H499" s="25">
        <v>50000</v>
      </c>
      <c r="I499" s="11">
        <f t="shared" si="107"/>
        <v>500000</v>
      </c>
      <c r="J499" s="31" t="s">
        <v>312</v>
      </c>
      <c r="K499" s="11"/>
      <c r="L499" s="4">
        <f t="shared" si="108"/>
        <v>0</v>
      </c>
      <c r="M499" s="4"/>
      <c r="N499" s="4"/>
      <c r="O499" s="4">
        <f t="shared" si="109"/>
        <v>500000</v>
      </c>
      <c r="P499" s="4">
        <v>500000</v>
      </c>
      <c r="Q499" s="4"/>
      <c r="R499" s="4">
        <f t="shared" si="110"/>
        <v>0</v>
      </c>
      <c r="S499" s="4"/>
      <c r="T499" s="4"/>
      <c r="U499" s="4">
        <f t="shared" si="111"/>
        <v>0</v>
      </c>
      <c r="V499" s="4"/>
      <c r="W499" s="4"/>
      <c r="X499" s="4">
        <f t="shared" si="112"/>
        <v>0</v>
      </c>
      <c r="Y499" s="4"/>
      <c r="Z499" s="4"/>
      <c r="AA499" s="4">
        <f>C499+I499-L499-O499-U499-X499-R499</f>
        <v>0</v>
      </c>
      <c r="AB499" s="7">
        <v>45450</v>
      </c>
    </row>
    <row r="500" spans="1:28" ht="15.75" hidden="1" x14ac:dyDescent="0.25">
      <c r="A500" s="29">
        <v>45455</v>
      </c>
      <c r="B500" s="25" t="s">
        <v>1532</v>
      </c>
      <c r="C500" s="25"/>
      <c r="D500" s="25" t="s">
        <v>46</v>
      </c>
      <c r="E500" s="25" t="s">
        <v>129</v>
      </c>
      <c r="F500" s="25">
        <v>4</v>
      </c>
      <c r="G500" s="25" t="s">
        <v>77</v>
      </c>
      <c r="H500" s="25">
        <v>65000</v>
      </c>
      <c r="I500" s="11">
        <f t="shared" si="107"/>
        <v>260000</v>
      </c>
      <c r="J500" s="31" t="s">
        <v>312</v>
      </c>
      <c r="K500" s="11"/>
      <c r="L500" s="4">
        <f t="shared" si="108"/>
        <v>0</v>
      </c>
      <c r="M500" s="4"/>
      <c r="N500" s="4"/>
      <c r="O500" s="4">
        <f t="shared" si="109"/>
        <v>260000</v>
      </c>
      <c r="P500" s="4">
        <v>260000</v>
      </c>
      <c r="Q500" s="4"/>
      <c r="R500" s="4">
        <f t="shared" si="110"/>
        <v>0</v>
      </c>
      <c r="S500" s="4"/>
      <c r="T500" s="4"/>
      <c r="U500" s="4">
        <f t="shared" si="111"/>
        <v>0</v>
      </c>
      <c r="V500" s="4"/>
      <c r="W500" s="4"/>
      <c r="X500" s="4">
        <f t="shared" si="112"/>
        <v>0</v>
      </c>
      <c r="Y500" s="4"/>
      <c r="Z500" s="4"/>
      <c r="AA500" s="4">
        <f>C500+I500-L500-O500-U500-X500-R500</f>
        <v>0</v>
      </c>
      <c r="AB500" s="7">
        <v>45450</v>
      </c>
    </row>
    <row r="501" spans="1:28" ht="15.75" hidden="1" x14ac:dyDescent="0.25">
      <c r="A501" s="29">
        <v>45455</v>
      </c>
      <c r="B501" s="25" t="s">
        <v>414</v>
      </c>
      <c r="C501" s="25"/>
      <c r="D501" s="25" t="s">
        <v>46</v>
      </c>
      <c r="E501" s="25" t="s">
        <v>157</v>
      </c>
      <c r="F501" s="25">
        <v>1</v>
      </c>
      <c r="G501" s="25" t="s">
        <v>48</v>
      </c>
      <c r="H501" s="25">
        <v>320000</v>
      </c>
      <c r="I501" s="11">
        <f t="shared" si="107"/>
        <v>320000</v>
      </c>
      <c r="J501" s="31" t="s">
        <v>312</v>
      </c>
      <c r="K501" s="11"/>
      <c r="L501" s="4">
        <f t="shared" si="108"/>
        <v>0</v>
      </c>
      <c r="M501" s="4"/>
      <c r="N501" s="4"/>
      <c r="O501" s="4">
        <f t="shared" si="109"/>
        <v>320000</v>
      </c>
      <c r="P501" s="4">
        <v>320000</v>
      </c>
      <c r="Q501" s="4"/>
      <c r="R501" s="4">
        <f t="shared" si="110"/>
        <v>0</v>
      </c>
      <c r="S501" s="4"/>
      <c r="T501" s="4"/>
      <c r="U501" s="4">
        <f t="shared" si="111"/>
        <v>0</v>
      </c>
      <c r="V501" s="4"/>
      <c r="W501" s="4"/>
      <c r="X501" s="4">
        <f t="shared" si="112"/>
        <v>0</v>
      </c>
      <c r="Y501" s="4"/>
      <c r="Z501" s="4"/>
      <c r="AA501" s="4">
        <f>C501+I501-L501-O501-U501-X501-R501</f>
        <v>0</v>
      </c>
      <c r="AB501" s="7">
        <v>45455</v>
      </c>
    </row>
    <row r="502" spans="1:28" ht="15.75" hidden="1" x14ac:dyDescent="0.25">
      <c r="A502" s="29">
        <v>45455</v>
      </c>
      <c r="B502" s="25" t="s">
        <v>379</v>
      </c>
      <c r="C502" s="25"/>
      <c r="D502" s="25" t="s">
        <v>46</v>
      </c>
      <c r="E502" s="25" t="s">
        <v>1137</v>
      </c>
      <c r="F502" s="25">
        <v>13000</v>
      </c>
      <c r="G502" s="25" t="s">
        <v>34</v>
      </c>
      <c r="H502" s="25">
        <v>780</v>
      </c>
      <c r="I502" s="11">
        <f t="shared" si="107"/>
        <v>10140000</v>
      </c>
      <c r="J502" s="31" t="s">
        <v>312</v>
      </c>
      <c r="K502" s="11"/>
      <c r="L502" s="4">
        <f t="shared" si="108"/>
        <v>0</v>
      </c>
      <c r="M502" s="4"/>
      <c r="N502" s="4"/>
      <c r="O502" s="4">
        <f t="shared" si="109"/>
        <v>10140000</v>
      </c>
      <c r="P502" s="4">
        <v>10140000</v>
      </c>
      <c r="Q502" s="4"/>
      <c r="R502" s="4">
        <f t="shared" si="110"/>
        <v>0</v>
      </c>
      <c r="S502" s="4"/>
      <c r="T502" s="4"/>
      <c r="U502" s="4">
        <f t="shared" si="111"/>
        <v>0</v>
      </c>
      <c r="V502" s="4"/>
      <c r="W502" s="4"/>
      <c r="X502" s="4">
        <f t="shared" si="112"/>
        <v>0</v>
      </c>
      <c r="Y502" s="4"/>
      <c r="Z502" s="4"/>
      <c r="AA502" s="4">
        <f>C502+I502-L502-O502-U502-X502-R502</f>
        <v>0</v>
      </c>
      <c r="AB502" s="7">
        <v>45455</v>
      </c>
    </row>
    <row r="503" spans="1:28" ht="15.75" hidden="1" x14ac:dyDescent="0.25">
      <c r="A503" s="29">
        <v>45455</v>
      </c>
      <c r="B503" s="25" t="s">
        <v>410</v>
      </c>
      <c r="C503" s="25"/>
      <c r="D503" s="25" t="s">
        <v>46</v>
      </c>
      <c r="E503" s="25" t="s">
        <v>348</v>
      </c>
      <c r="F503" s="25">
        <v>200</v>
      </c>
      <c r="G503" s="25" t="s">
        <v>34</v>
      </c>
      <c r="H503" s="25">
        <v>1150</v>
      </c>
      <c r="I503" s="11">
        <f t="shared" si="107"/>
        <v>230000</v>
      </c>
      <c r="J503" s="31" t="s">
        <v>324</v>
      </c>
      <c r="K503" s="11"/>
      <c r="L503" s="4">
        <f t="shared" si="108"/>
        <v>230000</v>
      </c>
      <c r="M503" s="4">
        <v>230000</v>
      </c>
      <c r="N503" s="4"/>
      <c r="O503" s="4">
        <f t="shared" si="109"/>
        <v>0</v>
      </c>
      <c r="P503" s="4"/>
      <c r="Q503" s="4"/>
      <c r="R503" s="4">
        <f t="shared" si="110"/>
        <v>0</v>
      </c>
      <c r="S503" s="4"/>
      <c r="T503" s="4"/>
      <c r="U503" s="4">
        <f t="shared" si="111"/>
        <v>0</v>
      </c>
      <c r="V503" s="4"/>
      <c r="W503" s="4"/>
      <c r="X503" s="4">
        <f t="shared" si="112"/>
        <v>0</v>
      </c>
      <c r="Y503" s="4"/>
      <c r="Z503" s="4"/>
      <c r="AA503" s="4">
        <f>C503+I503-L503-O503-U503-X503-R503</f>
        <v>0</v>
      </c>
      <c r="AB503" s="7">
        <v>45455</v>
      </c>
    </row>
    <row r="504" spans="1:28" ht="15.75" hidden="1" x14ac:dyDescent="0.25">
      <c r="A504" s="29">
        <v>45455</v>
      </c>
      <c r="B504" s="25" t="s">
        <v>410</v>
      </c>
      <c r="C504" s="25"/>
      <c r="D504" s="25" t="s">
        <v>46</v>
      </c>
      <c r="E504" s="25" t="s">
        <v>298</v>
      </c>
      <c r="F504" s="25">
        <v>100</v>
      </c>
      <c r="G504" s="25" t="s">
        <v>34</v>
      </c>
      <c r="H504" s="25">
        <v>4000</v>
      </c>
      <c r="I504" s="11">
        <f t="shared" si="107"/>
        <v>400000</v>
      </c>
      <c r="J504" s="31" t="s">
        <v>324</v>
      </c>
      <c r="K504" s="11"/>
      <c r="L504" s="4">
        <f t="shared" si="108"/>
        <v>400000</v>
      </c>
      <c r="M504" s="4">
        <v>400000</v>
      </c>
      <c r="N504" s="4"/>
      <c r="O504" s="4">
        <f t="shared" si="109"/>
        <v>0</v>
      </c>
      <c r="P504" s="4"/>
      <c r="Q504" s="4"/>
      <c r="R504" s="4">
        <f t="shared" si="110"/>
        <v>0</v>
      </c>
      <c r="S504" s="4"/>
      <c r="T504" s="4"/>
      <c r="U504" s="4">
        <f t="shared" si="111"/>
        <v>0</v>
      </c>
      <c r="V504" s="4"/>
      <c r="W504" s="4"/>
      <c r="X504" s="4">
        <f t="shared" si="112"/>
        <v>0</v>
      </c>
      <c r="Y504" s="4"/>
      <c r="Z504" s="4"/>
      <c r="AA504" s="4">
        <f>C504+I504-L504-O504-U504-X504-R504</f>
        <v>0</v>
      </c>
      <c r="AB504" s="7">
        <v>45455</v>
      </c>
    </row>
    <row r="505" spans="1:28" ht="15.75" hidden="1" x14ac:dyDescent="0.25">
      <c r="A505" s="29">
        <v>45455</v>
      </c>
      <c r="B505" s="25" t="s">
        <v>311</v>
      </c>
      <c r="C505" s="25"/>
      <c r="D505" s="25" t="s">
        <v>46</v>
      </c>
      <c r="E505" s="25" t="s">
        <v>154</v>
      </c>
      <c r="F505" s="25">
        <v>500</v>
      </c>
      <c r="G505" s="25" t="s">
        <v>34</v>
      </c>
      <c r="H505" s="25">
        <v>1140</v>
      </c>
      <c r="I505" s="11">
        <f t="shared" si="107"/>
        <v>570000</v>
      </c>
      <c r="J505" s="31" t="s">
        <v>324</v>
      </c>
      <c r="K505" s="11"/>
      <c r="L505" s="4">
        <f t="shared" si="108"/>
        <v>570000</v>
      </c>
      <c r="M505" s="4">
        <v>570000</v>
      </c>
      <c r="N505" s="4"/>
      <c r="O505" s="4">
        <f t="shared" si="109"/>
        <v>0</v>
      </c>
      <c r="P505" s="4"/>
      <c r="Q505" s="4"/>
      <c r="R505" s="4">
        <f t="shared" si="110"/>
        <v>0</v>
      </c>
      <c r="S505" s="4"/>
      <c r="T505" s="4"/>
      <c r="U505" s="4">
        <f t="shared" si="111"/>
        <v>0</v>
      </c>
      <c r="V505" s="4"/>
      <c r="W505" s="4"/>
      <c r="X505" s="4">
        <f t="shared" si="112"/>
        <v>0</v>
      </c>
      <c r="Y505" s="4"/>
      <c r="Z505" s="4"/>
      <c r="AA505" s="4">
        <f>C505+I505-L505-O505-U505-X505-R505</f>
        <v>0</v>
      </c>
      <c r="AB505" s="7">
        <v>45455</v>
      </c>
    </row>
    <row r="506" spans="1:28" ht="15.75" hidden="1" x14ac:dyDescent="0.25">
      <c r="A506" s="29">
        <v>45455</v>
      </c>
      <c r="B506" s="25" t="s">
        <v>311</v>
      </c>
      <c r="C506" s="25"/>
      <c r="D506" s="25" t="s">
        <v>46</v>
      </c>
      <c r="E506" s="25" t="s">
        <v>60</v>
      </c>
      <c r="F506" s="25">
        <v>500</v>
      </c>
      <c r="G506" s="25" t="s">
        <v>34</v>
      </c>
      <c r="H506" s="25">
        <v>1370</v>
      </c>
      <c r="I506" s="11">
        <f t="shared" si="107"/>
        <v>685000</v>
      </c>
      <c r="J506" s="31" t="s">
        <v>324</v>
      </c>
      <c r="K506" s="11"/>
      <c r="L506" s="4">
        <f t="shared" si="108"/>
        <v>685000</v>
      </c>
      <c r="M506" s="4">
        <v>685000</v>
      </c>
      <c r="N506" s="4"/>
      <c r="O506" s="4">
        <f t="shared" si="109"/>
        <v>0</v>
      </c>
      <c r="P506" s="4"/>
      <c r="Q506" s="4"/>
      <c r="R506" s="4">
        <f t="shared" si="110"/>
        <v>0</v>
      </c>
      <c r="S506" s="4"/>
      <c r="T506" s="4"/>
      <c r="U506" s="4">
        <f t="shared" si="111"/>
        <v>0</v>
      </c>
      <c r="V506" s="4"/>
      <c r="W506" s="4"/>
      <c r="X506" s="4">
        <f t="shared" si="112"/>
        <v>0</v>
      </c>
      <c r="Y506" s="4"/>
      <c r="Z506" s="4"/>
      <c r="AA506" s="4">
        <f>C506+I506-L506-O506-U506-X506-R506</f>
        <v>0</v>
      </c>
      <c r="AB506" s="7">
        <v>45455</v>
      </c>
    </row>
    <row r="507" spans="1:28" ht="15.75" hidden="1" x14ac:dyDescent="0.25">
      <c r="A507" s="29">
        <v>45455</v>
      </c>
      <c r="B507" s="25" t="s">
        <v>311</v>
      </c>
      <c r="C507" s="25"/>
      <c r="D507" s="25" t="s">
        <v>46</v>
      </c>
      <c r="E507" s="25" t="s">
        <v>129</v>
      </c>
      <c r="F507" s="25">
        <v>4</v>
      </c>
      <c r="G507" s="25" t="s">
        <v>77</v>
      </c>
      <c r="H507" s="25">
        <v>65000</v>
      </c>
      <c r="I507" s="11">
        <f t="shared" si="107"/>
        <v>260000</v>
      </c>
      <c r="J507" s="31" t="s">
        <v>324</v>
      </c>
      <c r="K507" s="11"/>
      <c r="L507" s="4">
        <f t="shared" si="108"/>
        <v>260000</v>
      </c>
      <c r="M507" s="4">
        <v>260000</v>
      </c>
      <c r="N507" s="4"/>
      <c r="O507" s="4">
        <f t="shared" si="109"/>
        <v>0</v>
      </c>
      <c r="P507" s="4"/>
      <c r="Q507" s="4"/>
      <c r="R507" s="4">
        <f t="shared" si="110"/>
        <v>0</v>
      </c>
      <c r="S507" s="4"/>
      <c r="T507" s="4"/>
      <c r="U507" s="4">
        <f t="shared" si="111"/>
        <v>0</v>
      </c>
      <c r="V507" s="4"/>
      <c r="W507" s="4"/>
      <c r="X507" s="4">
        <f t="shared" si="112"/>
        <v>0</v>
      </c>
      <c r="Y507" s="4"/>
      <c r="Z507" s="4"/>
      <c r="AA507" s="4">
        <f>C507+I507-L507-O507-U507-X507-R507</f>
        <v>0</v>
      </c>
      <c r="AB507" s="7">
        <v>45455</v>
      </c>
    </row>
    <row r="508" spans="1:28" ht="15.75" hidden="1" x14ac:dyDescent="0.25">
      <c r="A508" s="29">
        <v>45455</v>
      </c>
      <c r="B508" s="25" t="s">
        <v>766</v>
      </c>
      <c r="C508" s="25"/>
      <c r="D508" s="25" t="s">
        <v>46</v>
      </c>
      <c r="E508" s="25" t="s">
        <v>216</v>
      </c>
      <c r="F508" s="25">
        <v>15</v>
      </c>
      <c r="G508" s="25" t="s">
        <v>27</v>
      </c>
      <c r="H508" s="25">
        <v>45000</v>
      </c>
      <c r="I508" s="11">
        <f t="shared" si="107"/>
        <v>675000</v>
      </c>
      <c r="J508" s="31" t="s">
        <v>312</v>
      </c>
      <c r="K508" s="11"/>
      <c r="L508" s="4">
        <f t="shared" si="108"/>
        <v>0</v>
      </c>
      <c r="M508" s="4"/>
      <c r="N508" s="4"/>
      <c r="O508" s="4">
        <f t="shared" si="109"/>
        <v>675000</v>
      </c>
      <c r="P508" s="4">
        <v>675000</v>
      </c>
      <c r="Q508" s="4"/>
      <c r="R508" s="4">
        <f t="shared" si="110"/>
        <v>0</v>
      </c>
      <c r="S508" s="4"/>
      <c r="T508" s="4"/>
      <c r="U508" s="4">
        <f t="shared" si="111"/>
        <v>0</v>
      </c>
      <c r="V508" s="4"/>
      <c r="W508" s="4"/>
      <c r="X508" s="4">
        <f t="shared" si="112"/>
        <v>0</v>
      </c>
      <c r="Y508" s="4"/>
      <c r="Z508" s="4"/>
      <c r="AA508" s="4">
        <f>C508+I508-L508-O508-U508-X508-R508</f>
        <v>0</v>
      </c>
      <c r="AB508" s="7">
        <v>45455</v>
      </c>
    </row>
    <row r="509" spans="1:28" ht="15.75" hidden="1" x14ac:dyDescent="0.25">
      <c r="A509" s="29">
        <v>45455</v>
      </c>
      <c r="B509" s="25" t="s">
        <v>568</v>
      </c>
      <c r="C509" s="25"/>
      <c r="D509" s="25" t="s">
        <v>46</v>
      </c>
      <c r="E509" s="25" t="s">
        <v>298</v>
      </c>
      <c r="F509" s="25">
        <v>200</v>
      </c>
      <c r="G509" s="25" t="s">
        <v>34</v>
      </c>
      <c r="H509" s="25">
        <v>4000</v>
      </c>
      <c r="I509" s="11">
        <f t="shared" si="107"/>
        <v>800000</v>
      </c>
      <c r="J509" s="31" t="s">
        <v>324</v>
      </c>
      <c r="K509" s="11"/>
      <c r="L509" s="4">
        <f t="shared" si="108"/>
        <v>0</v>
      </c>
      <c r="M509" s="4"/>
      <c r="N509" s="4"/>
      <c r="O509" s="4">
        <f t="shared" si="109"/>
        <v>0</v>
      </c>
      <c r="P509" s="4"/>
      <c r="Q509" s="4"/>
      <c r="R509" s="4">
        <f t="shared" si="110"/>
        <v>0</v>
      </c>
      <c r="S509" s="4"/>
      <c r="T509" s="4"/>
      <c r="U509" s="4">
        <f t="shared" si="111"/>
        <v>800000</v>
      </c>
      <c r="V509" s="4">
        <v>800000</v>
      </c>
      <c r="W509" s="4"/>
      <c r="X509" s="4">
        <f t="shared" si="112"/>
        <v>0</v>
      </c>
      <c r="Y509" s="4"/>
      <c r="Z509" s="4"/>
      <c r="AA509" s="4">
        <f>C509+I509-L509-O509-U509-X509-R509</f>
        <v>0</v>
      </c>
      <c r="AB509" s="7">
        <v>45455</v>
      </c>
    </row>
    <row r="510" spans="1:28" ht="15.75" hidden="1" x14ac:dyDescent="0.25">
      <c r="A510" s="29">
        <v>45455</v>
      </c>
      <c r="B510" s="25" t="s">
        <v>536</v>
      </c>
      <c r="C510" s="25"/>
      <c r="D510" s="25" t="s">
        <v>46</v>
      </c>
      <c r="E510" s="25" t="s">
        <v>290</v>
      </c>
      <c r="F510" s="25">
        <v>625</v>
      </c>
      <c r="G510" s="25" t="s">
        <v>34</v>
      </c>
      <c r="H510" s="25">
        <v>2735</v>
      </c>
      <c r="I510" s="11">
        <f t="shared" si="107"/>
        <v>1709375</v>
      </c>
      <c r="J510" s="31" t="s">
        <v>312</v>
      </c>
      <c r="K510" s="11"/>
      <c r="L510" s="4">
        <f t="shared" si="108"/>
        <v>0</v>
      </c>
      <c r="M510" s="4"/>
      <c r="N510" s="4"/>
      <c r="O510" s="4">
        <f t="shared" si="109"/>
        <v>0</v>
      </c>
      <c r="P510" s="4"/>
      <c r="Q510" s="4"/>
      <c r="R510" s="4">
        <f t="shared" si="110"/>
        <v>0</v>
      </c>
      <c r="S510" s="4"/>
      <c r="T510" s="4"/>
      <c r="U510" s="4">
        <f t="shared" si="111"/>
        <v>1709375</v>
      </c>
      <c r="V510" s="4">
        <v>1709375</v>
      </c>
      <c r="W510" s="4"/>
      <c r="X510" s="4">
        <f t="shared" si="112"/>
        <v>0</v>
      </c>
      <c r="Y510" s="4"/>
      <c r="Z510" s="4"/>
      <c r="AA510" s="4">
        <f>C510+I510-L510-O510-U510-X510-R510</f>
        <v>0</v>
      </c>
      <c r="AB510" s="7">
        <v>45455</v>
      </c>
    </row>
    <row r="511" spans="1:28" ht="15.75" hidden="1" x14ac:dyDescent="0.25">
      <c r="A511" s="24">
        <v>45455</v>
      </c>
      <c r="B511" s="25" t="s">
        <v>536</v>
      </c>
      <c r="C511" s="25"/>
      <c r="D511" s="25" t="s">
        <v>46</v>
      </c>
      <c r="E511" s="25" t="s">
        <v>50</v>
      </c>
      <c r="F511" s="25">
        <v>200</v>
      </c>
      <c r="G511" s="25" t="s">
        <v>34</v>
      </c>
      <c r="H511" s="25">
        <v>3780</v>
      </c>
      <c r="I511" s="11">
        <f t="shared" si="107"/>
        <v>756000</v>
      </c>
      <c r="J511" s="31" t="s">
        <v>312</v>
      </c>
      <c r="K511" s="11"/>
      <c r="L511" s="4">
        <f t="shared" si="108"/>
        <v>0</v>
      </c>
      <c r="M511" s="4"/>
      <c r="N511" s="4"/>
      <c r="O511" s="4">
        <f t="shared" si="109"/>
        <v>0</v>
      </c>
      <c r="P511" s="4"/>
      <c r="Q511" s="4"/>
      <c r="R511" s="4">
        <f t="shared" si="110"/>
        <v>0</v>
      </c>
      <c r="S511" s="4"/>
      <c r="T511" s="4"/>
      <c r="U511" s="4">
        <f t="shared" si="111"/>
        <v>756000</v>
      </c>
      <c r="V511" s="4">
        <v>756000</v>
      </c>
      <c r="W511" s="4"/>
      <c r="X511" s="4">
        <f t="shared" si="112"/>
        <v>0</v>
      </c>
      <c r="Y511" s="4"/>
      <c r="Z511" s="4"/>
      <c r="AA511" s="4">
        <f>C511+I511-L511-O511-U511-X511-R511</f>
        <v>0</v>
      </c>
      <c r="AB511" s="7">
        <v>45455</v>
      </c>
    </row>
    <row r="512" spans="1:28" ht="15.75" hidden="1" x14ac:dyDescent="0.25">
      <c r="A512" s="29">
        <v>45455</v>
      </c>
      <c r="B512" s="25" t="s">
        <v>207</v>
      </c>
      <c r="C512" s="25"/>
      <c r="D512" s="25" t="s">
        <v>46</v>
      </c>
      <c r="E512" s="25" t="s">
        <v>120</v>
      </c>
      <c r="F512" s="25">
        <v>24.5</v>
      </c>
      <c r="G512" s="25" t="s">
        <v>39</v>
      </c>
      <c r="H512" s="25">
        <v>47000</v>
      </c>
      <c r="I512" s="11">
        <f t="shared" si="107"/>
        <v>1151500</v>
      </c>
      <c r="J512" s="31" t="s">
        <v>324</v>
      </c>
      <c r="K512" s="11"/>
      <c r="L512" s="4">
        <f t="shared" si="108"/>
        <v>0</v>
      </c>
      <c r="M512" s="4"/>
      <c r="N512" s="4"/>
      <c r="O512" s="4">
        <f t="shared" si="109"/>
        <v>0</v>
      </c>
      <c r="P512" s="4"/>
      <c r="Q512" s="4"/>
      <c r="R512" s="4">
        <f t="shared" si="110"/>
        <v>0</v>
      </c>
      <c r="S512" s="4"/>
      <c r="T512" s="4"/>
      <c r="U512" s="4">
        <f t="shared" si="111"/>
        <v>1151500</v>
      </c>
      <c r="V512" s="4">
        <v>1151500</v>
      </c>
      <c r="W512" s="4"/>
      <c r="X512" s="4">
        <f t="shared" si="112"/>
        <v>0</v>
      </c>
      <c r="Y512" s="4"/>
      <c r="Z512" s="4"/>
      <c r="AA512" s="4">
        <f>C512+I512-L512-O512-U512-X512-R512</f>
        <v>0</v>
      </c>
      <c r="AB512" s="7">
        <v>45455</v>
      </c>
    </row>
    <row r="513" spans="1:28" ht="15.75" hidden="1" x14ac:dyDescent="0.25">
      <c r="A513" s="24">
        <v>45455</v>
      </c>
      <c r="B513" s="25" t="s">
        <v>211</v>
      </c>
      <c r="C513" s="25"/>
      <c r="D513" s="25" t="s">
        <v>52</v>
      </c>
      <c r="E513" s="25" t="s">
        <v>348</v>
      </c>
      <c r="F513" s="25">
        <v>1200</v>
      </c>
      <c r="G513" s="25" t="s">
        <v>34</v>
      </c>
      <c r="H513" s="25">
        <v>1150</v>
      </c>
      <c r="I513" s="11">
        <f t="shared" si="107"/>
        <v>1380000</v>
      </c>
      <c r="J513" s="31" t="s">
        <v>312</v>
      </c>
      <c r="K513" s="11"/>
      <c r="L513" s="4">
        <f t="shared" si="108"/>
        <v>0</v>
      </c>
      <c r="M513" s="4"/>
      <c r="N513" s="4"/>
      <c r="O513" s="4">
        <f t="shared" si="109"/>
        <v>1380000</v>
      </c>
      <c r="P513" s="4">
        <v>1380000</v>
      </c>
      <c r="Q513" s="4"/>
      <c r="R513" s="4">
        <f t="shared" si="110"/>
        <v>0</v>
      </c>
      <c r="S513" s="4"/>
      <c r="T513" s="4"/>
      <c r="U513" s="4">
        <f t="shared" si="111"/>
        <v>0</v>
      </c>
      <c r="V513" s="4"/>
      <c r="W513" s="4"/>
      <c r="X513" s="4">
        <f t="shared" si="112"/>
        <v>0</v>
      </c>
      <c r="Y513" s="4"/>
      <c r="Z513" s="4"/>
      <c r="AA513" s="4">
        <f>C513+I513-L513-O513-U513-X513-R513</f>
        <v>0</v>
      </c>
      <c r="AB513" s="7">
        <v>45457</v>
      </c>
    </row>
    <row r="514" spans="1:28" ht="15.75" hidden="1" x14ac:dyDescent="0.25">
      <c r="A514" s="29">
        <v>45456</v>
      </c>
      <c r="B514" s="79" t="s">
        <v>200</v>
      </c>
      <c r="C514" s="27"/>
      <c r="D514" s="27" t="s">
        <v>52</v>
      </c>
      <c r="E514" s="27" t="s">
        <v>189</v>
      </c>
      <c r="F514" s="27">
        <v>3</v>
      </c>
      <c r="G514" s="27" t="s">
        <v>23</v>
      </c>
      <c r="H514" s="27">
        <v>450000</v>
      </c>
      <c r="I514" s="11">
        <f t="shared" ref="I514:I536" si="113">F514*H514</f>
        <v>1350000</v>
      </c>
      <c r="J514" s="32" t="s">
        <v>312</v>
      </c>
      <c r="K514" s="11"/>
      <c r="L514" s="4">
        <f>M514+N514</f>
        <v>0</v>
      </c>
      <c r="M514" s="4"/>
      <c r="N514" s="4"/>
      <c r="O514" s="4">
        <f>P514+Q514</f>
        <v>0</v>
      </c>
      <c r="P514" s="4"/>
      <c r="Q514" s="4"/>
      <c r="R514" s="4">
        <f>S514+T514</f>
        <v>1350000</v>
      </c>
      <c r="S514" s="4">
        <v>1350000</v>
      </c>
      <c r="T514" s="4"/>
      <c r="U514" s="4">
        <f>V514+W514</f>
        <v>0</v>
      </c>
      <c r="V514" s="4"/>
      <c r="W514" s="4"/>
      <c r="X514" s="4">
        <f>Y514+Z514</f>
        <v>0</v>
      </c>
      <c r="Y514" s="4"/>
      <c r="Z514" s="4"/>
      <c r="AA514" s="4">
        <f>C514+I514-L514-O514-U514-X514-R514</f>
        <v>0</v>
      </c>
      <c r="AB514" s="7">
        <v>45455</v>
      </c>
    </row>
    <row r="515" spans="1:28" ht="15.75" hidden="1" x14ac:dyDescent="0.25">
      <c r="A515" s="29">
        <v>45456</v>
      </c>
      <c r="B515" s="79" t="s">
        <v>200</v>
      </c>
      <c r="C515" s="25"/>
      <c r="D515" s="27" t="s">
        <v>52</v>
      </c>
      <c r="E515" s="25" t="s">
        <v>53</v>
      </c>
      <c r="F515" s="25">
        <v>1</v>
      </c>
      <c r="G515" s="25" t="s">
        <v>23</v>
      </c>
      <c r="H515" s="25">
        <v>450000</v>
      </c>
      <c r="I515" s="11">
        <f t="shared" si="113"/>
        <v>450000</v>
      </c>
      <c r="J515" s="32" t="s">
        <v>312</v>
      </c>
      <c r="K515" s="11"/>
      <c r="L515" s="4">
        <f t="shared" ref="L515:L536" si="114">M515+N515</f>
        <v>0</v>
      </c>
      <c r="M515" s="4"/>
      <c r="N515" s="4"/>
      <c r="O515" s="4">
        <f t="shared" ref="O515:O536" si="115">P515+Q515</f>
        <v>0</v>
      </c>
      <c r="P515" s="4"/>
      <c r="Q515" s="4"/>
      <c r="R515" s="4">
        <f t="shared" ref="R515:R536" si="116">S515+T515</f>
        <v>450000</v>
      </c>
      <c r="S515" s="4">
        <v>450000</v>
      </c>
      <c r="T515" s="4"/>
      <c r="U515" s="4">
        <f t="shared" ref="U515:U536" si="117">V515+W515</f>
        <v>0</v>
      </c>
      <c r="V515" s="4"/>
      <c r="W515" s="4"/>
      <c r="X515" s="4">
        <f t="shared" ref="X515:X536" si="118">Y515+Z515</f>
        <v>0</v>
      </c>
      <c r="Y515" s="4"/>
      <c r="Z515" s="4"/>
      <c r="AA515" s="4">
        <f>C515+I515-L515-O515-U515-X515-R515</f>
        <v>0</v>
      </c>
      <c r="AB515" s="7">
        <v>45455</v>
      </c>
    </row>
    <row r="516" spans="1:28" ht="15.75" hidden="1" x14ac:dyDescent="0.25">
      <c r="A516" s="29">
        <v>45456</v>
      </c>
      <c r="B516" s="27" t="s">
        <v>96</v>
      </c>
      <c r="C516" s="27"/>
      <c r="D516" s="27" t="s">
        <v>46</v>
      </c>
      <c r="E516" s="27" t="s">
        <v>58</v>
      </c>
      <c r="F516" s="27">
        <v>1000</v>
      </c>
      <c r="G516" s="27" t="s">
        <v>34</v>
      </c>
      <c r="H516" s="27">
        <v>2250</v>
      </c>
      <c r="I516" s="11">
        <f t="shared" si="113"/>
        <v>2250000</v>
      </c>
      <c r="J516" s="28" t="s">
        <v>28</v>
      </c>
      <c r="K516" s="11"/>
      <c r="L516" s="4">
        <f t="shared" si="114"/>
        <v>0</v>
      </c>
      <c r="M516" s="4"/>
      <c r="N516" s="4"/>
      <c r="O516" s="4">
        <f t="shared" si="115"/>
        <v>0</v>
      </c>
      <c r="P516" s="4"/>
      <c r="Q516" s="4"/>
      <c r="R516" s="4">
        <f t="shared" si="116"/>
        <v>0</v>
      </c>
      <c r="S516" s="4"/>
      <c r="T516" s="4"/>
      <c r="U516" s="4">
        <f t="shared" si="117"/>
        <v>0</v>
      </c>
      <c r="V516" s="4"/>
      <c r="W516" s="4"/>
      <c r="X516" s="4">
        <f t="shared" si="118"/>
        <v>0</v>
      </c>
      <c r="Y516" s="4"/>
      <c r="Z516" s="4"/>
      <c r="AA516" s="4">
        <f>C516+I516-L516-O516-U516-X516-R516</f>
        <v>2250000</v>
      </c>
      <c r="AB516" s="7"/>
    </row>
    <row r="517" spans="1:28" ht="15.75" hidden="1" x14ac:dyDescent="0.25">
      <c r="A517" s="29">
        <v>45456</v>
      </c>
      <c r="B517" s="25" t="s">
        <v>221</v>
      </c>
      <c r="C517" s="25"/>
      <c r="D517" s="25" t="s">
        <v>46</v>
      </c>
      <c r="E517" s="25" t="s">
        <v>177</v>
      </c>
      <c r="F517" s="25">
        <v>300</v>
      </c>
      <c r="G517" s="25" t="s">
        <v>39</v>
      </c>
      <c r="H517" s="25">
        <v>76500</v>
      </c>
      <c r="I517" s="11">
        <f t="shared" si="113"/>
        <v>22950000</v>
      </c>
      <c r="J517" s="26" t="s">
        <v>28</v>
      </c>
      <c r="K517" s="11"/>
      <c r="L517" s="4">
        <f t="shared" si="114"/>
        <v>0</v>
      </c>
      <c r="M517" s="4"/>
      <c r="N517" s="4"/>
      <c r="O517" s="4">
        <f t="shared" si="115"/>
        <v>0</v>
      </c>
      <c r="P517" s="4"/>
      <c r="Q517" s="4"/>
      <c r="R517" s="4">
        <f t="shared" si="116"/>
        <v>0</v>
      </c>
      <c r="S517" s="4"/>
      <c r="T517" s="4"/>
      <c r="U517" s="4">
        <f t="shared" si="117"/>
        <v>0</v>
      </c>
      <c r="V517" s="4"/>
      <c r="W517" s="4"/>
      <c r="X517" s="4">
        <f t="shared" si="118"/>
        <v>0</v>
      </c>
      <c r="Y517" s="4"/>
      <c r="Z517" s="4"/>
      <c r="AA517" s="4">
        <f>C517+I517-L517-O517-U517-X517-R517</f>
        <v>22950000</v>
      </c>
      <c r="AB517" s="7"/>
    </row>
    <row r="518" spans="1:28" ht="15.75" hidden="1" x14ac:dyDescent="0.25">
      <c r="A518" s="29">
        <v>45456</v>
      </c>
      <c r="B518" s="25" t="s">
        <v>72</v>
      </c>
      <c r="C518" s="25"/>
      <c r="D518" s="25" t="s">
        <v>46</v>
      </c>
      <c r="E518" s="25" t="s">
        <v>225</v>
      </c>
      <c r="F518" s="25">
        <v>300</v>
      </c>
      <c r="G518" s="25" t="s">
        <v>34</v>
      </c>
      <c r="H518" s="25">
        <v>3183</v>
      </c>
      <c r="I518" s="11">
        <f t="shared" si="113"/>
        <v>954900</v>
      </c>
      <c r="J518" s="31" t="s">
        <v>324</v>
      </c>
      <c r="K518" s="11"/>
      <c r="L518" s="4">
        <f t="shared" si="114"/>
        <v>954900</v>
      </c>
      <c r="M518" s="4">
        <v>954900</v>
      </c>
      <c r="N518" s="4"/>
      <c r="O518" s="4">
        <f t="shared" si="115"/>
        <v>0</v>
      </c>
      <c r="P518" s="4"/>
      <c r="Q518" s="4"/>
      <c r="R518" s="4">
        <f t="shared" si="116"/>
        <v>0</v>
      </c>
      <c r="S518" s="4"/>
      <c r="T518" s="4"/>
      <c r="U518" s="4">
        <f t="shared" si="117"/>
        <v>0</v>
      </c>
      <c r="V518" s="4"/>
      <c r="W518" s="4"/>
      <c r="X518" s="4">
        <f t="shared" si="118"/>
        <v>0</v>
      </c>
      <c r="Y518" s="4"/>
      <c r="Z518" s="4"/>
      <c r="AA518" s="4">
        <f>C518+I518-L518-O518-U518-X518-R518</f>
        <v>0</v>
      </c>
      <c r="AB518" s="7">
        <v>45456</v>
      </c>
    </row>
    <row r="519" spans="1:28" ht="15.75" hidden="1" x14ac:dyDescent="0.25">
      <c r="A519" s="29">
        <v>45456</v>
      </c>
      <c r="B519" s="25" t="s">
        <v>1354</v>
      </c>
      <c r="C519" s="25"/>
      <c r="D519" s="25" t="s">
        <v>52</v>
      </c>
      <c r="E519" s="25" t="s">
        <v>129</v>
      </c>
      <c r="F519" s="25">
        <v>2</v>
      </c>
      <c r="G519" s="25" t="s">
        <v>77</v>
      </c>
      <c r="H519" s="25">
        <v>65000</v>
      </c>
      <c r="I519" s="11">
        <f t="shared" si="113"/>
        <v>130000</v>
      </c>
      <c r="J519" s="31" t="s">
        <v>324</v>
      </c>
      <c r="K519" s="11"/>
      <c r="L519" s="4">
        <f t="shared" si="114"/>
        <v>130000</v>
      </c>
      <c r="M519" s="4">
        <v>130000</v>
      </c>
      <c r="N519" s="4"/>
      <c r="O519" s="4">
        <f t="shared" si="115"/>
        <v>0</v>
      </c>
      <c r="P519" s="4"/>
      <c r="Q519" s="4"/>
      <c r="R519" s="4">
        <f t="shared" si="116"/>
        <v>0</v>
      </c>
      <c r="S519" s="4"/>
      <c r="T519" s="4"/>
      <c r="U519" s="4">
        <f t="shared" si="117"/>
        <v>0</v>
      </c>
      <c r="V519" s="4"/>
      <c r="W519" s="4"/>
      <c r="X519" s="4">
        <f t="shared" si="118"/>
        <v>0</v>
      </c>
      <c r="Y519" s="4"/>
      <c r="Z519" s="4"/>
      <c r="AA519" s="4">
        <f>C519+I519-L519-O519-U519-X519-R519</f>
        <v>0</v>
      </c>
      <c r="AB519" s="7">
        <v>45456</v>
      </c>
    </row>
    <row r="520" spans="1:28" ht="15.75" hidden="1" x14ac:dyDescent="0.25">
      <c r="A520" s="29">
        <v>45456</v>
      </c>
      <c r="B520" s="25" t="s">
        <v>90</v>
      </c>
      <c r="C520" s="25"/>
      <c r="D520" s="25" t="s">
        <v>46</v>
      </c>
      <c r="E520" s="25" t="s">
        <v>53</v>
      </c>
      <c r="F520" s="25">
        <v>10</v>
      </c>
      <c r="G520" s="25" t="s">
        <v>23</v>
      </c>
      <c r="H520" s="25">
        <v>445000</v>
      </c>
      <c r="I520" s="11">
        <f t="shared" si="113"/>
        <v>4450000</v>
      </c>
      <c r="J520" s="26" t="s">
        <v>28</v>
      </c>
      <c r="K520" s="11"/>
      <c r="L520" s="4">
        <f t="shared" si="114"/>
        <v>0</v>
      </c>
      <c r="M520" s="4"/>
      <c r="N520" s="4"/>
      <c r="O520" s="4">
        <f t="shared" si="115"/>
        <v>0</v>
      </c>
      <c r="P520" s="4"/>
      <c r="Q520" s="4"/>
      <c r="R520" s="4">
        <f t="shared" si="116"/>
        <v>0</v>
      </c>
      <c r="S520" s="4"/>
      <c r="T520" s="4"/>
      <c r="U520" s="4">
        <f t="shared" si="117"/>
        <v>0</v>
      </c>
      <c r="V520" s="4"/>
      <c r="W520" s="4"/>
      <c r="X520" s="4">
        <f t="shared" si="118"/>
        <v>0</v>
      </c>
      <c r="Y520" s="4"/>
      <c r="Z520" s="4"/>
      <c r="AA520" s="4">
        <f>C520+I520-L520-O520-U520-X520-R520</f>
        <v>4450000</v>
      </c>
      <c r="AB520" s="7"/>
    </row>
    <row r="521" spans="1:28" ht="15.75" hidden="1" x14ac:dyDescent="0.25">
      <c r="A521" s="29">
        <v>45456</v>
      </c>
      <c r="B521" s="25" t="s">
        <v>90</v>
      </c>
      <c r="C521" s="25"/>
      <c r="D521" s="25" t="s">
        <v>46</v>
      </c>
      <c r="E521" s="25" t="s">
        <v>1095</v>
      </c>
      <c r="F521" s="25">
        <v>9500</v>
      </c>
      <c r="G521" s="25" t="s">
        <v>34</v>
      </c>
      <c r="H521" s="25">
        <v>1265</v>
      </c>
      <c r="I521" s="11">
        <f t="shared" si="113"/>
        <v>12017500</v>
      </c>
      <c r="J521" s="26" t="s">
        <v>28</v>
      </c>
      <c r="K521" s="11"/>
      <c r="L521" s="4">
        <f t="shared" si="114"/>
        <v>0</v>
      </c>
      <c r="M521" s="4"/>
      <c r="N521" s="4"/>
      <c r="O521" s="4">
        <f t="shared" si="115"/>
        <v>0</v>
      </c>
      <c r="P521" s="4"/>
      <c r="Q521" s="4"/>
      <c r="R521" s="4">
        <f t="shared" si="116"/>
        <v>0</v>
      </c>
      <c r="S521" s="4"/>
      <c r="T521" s="4"/>
      <c r="U521" s="4">
        <f t="shared" si="117"/>
        <v>0</v>
      </c>
      <c r="V521" s="4"/>
      <c r="W521" s="4"/>
      <c r="X521" s="4">
        <f t="shared" si="118"/>
        <v>0</v>
      </c>
      <c r="Y521" s="4"/>
      <c r="Z521" s="4"/>
      <c r="AA521" s="4">
        <f>C521+I521-L521-O521-U521-X521-R521</f>
        <v>12017500</v>
      </c>
      <c r="AB521" s="7"/>
    </row>
    <row r="522" spans="1:28" ht="15.75" hidden="1" x14ac:dyDescent="0.25">
      <c r="A522" s="29">
        <v>45456</v>
      </c>
      <c r="B522" s="25" t="s">
        <v>90</v>
      </c>
      <c r="C522" s="25"/>
      <c r="D522" s="25" t="s">
        <v>46</v>
      </c>
      <c r="E522" s="25" t="s">
        <v>60</v>
      </c>
      <c r="F522" s="25">
        <v>7000</v>
      </c>
      <c r="G522" s="25" t="s">
        <v>34</v>
      </c>
      <c r="H522" s="25">
        <v>1420</v>
      </c>
      <c r="I522" s="11">
        <f t="shared" si="113"/>
        <v>9940000</v>
      </c>
      <c r="J522" s="26" t="s">
        <v>28</v>
      </c>
      <c r="K522" s="11"/>
      <c r="L522" s="4">
        <f t="shared" si="114"/>
        <v>0</v>
      </c>
      <c r="M522" s="4"/>
      <c r="N522" s="4"/>
      <c r="O522" s="4">
        <f t="shared" si="115"/>
        <v>0</v>
      </c>
      <c r="P522" s="4"/>
      <c r="Q522" s="4"/>
      <c r="R522" s="4">
        <f t="shared" si="116"/>
        <v>0</v>
      </c>
      <c r="S522" s="4"/>
      <c r="T522" s="4"/>
      <c r="U522" s="4">
        <f t="shared" si="117"/>
        <v>0</v>
      </c>
      <c r="V522" s="4"/>
      <c r="W522" s="4"/>
      <c r="X522" s="4">
        <f t="shared" si="118"/>
        <v>0</v>
      </c>
      <c r="Y522" s="4"/>
      <c r="Z522" s="4"/>
      <c r="AA522" s="4">
        <f>C522+I522-L522-O522-U522-X522-R522</f>
        <v>9940000</v>
      </c>
      <c r="AB522" s="7"/>
    </row>
    <row r="523" spans="1:28" ht="15.75" hidden="1" x14ac:dyDescent="0.25">
      <c r="A523" s="29">
        <v>45456</v>
      </c>
      <c r="B523" s="25" t="s">
        <v>551</v>
      </c>
      <c r="C523" s="25"/>
      <c r="D523" s="25" t="s">
        <v>46</v>
      </c>
      <c r="E523" s="25" t="s">
        <v>108</v>
      </c>
      <c r="F523" s="25">
        <v>6000</v>
      </c>
      <c r="G523" s="25" t="s">
        <v>34</v>
      </c>
      <c r="H523" s="25">
        <v>1900</v>
      </c>
      <c r="I523" s="11">
        <f t="shared" si="113"/>
        <v>11400000</v>
      </c>
      <c r="J523" s="31" t="s">
        <v>312</v>
      </c>
      <c r="K523" s="11"/>
      <c r="L523" s="4">
        <f t="shared" si="114"/>
        <v>0</v>
      </c>
      <c r="M523" s="4"/>
      <c r="N523" s="4"/>
      <c r="O523" s="4">
        <f t="shared" si="115"/>
        <v>11400000</v>
      </c>
      <c r="P523" s="4">
        <v>11400000</v>
      </c>
      <c r="Q523" s="4"/>
      <c r="R523" s="4">
        <f t="shared" si="116"/>
        <v>0</v>
      </c>
      <c r="S523" s="4"/>
      <c r="T523" s="4"/>
      <c r="U523" s="4">
        <f t="shared" si="117"/>
        <v>0</v>
      </c>
      <c r="V523" s="4"/>
      <c r="W523" s="4"/>
      <c r="X523" s="4">
        <f t="shared" si="118"/>
        <v>0</v>
      </c>
      <c r="Y523" s="4"/>
      <c r="Z523" s="4"/>
      <c r="AA523" s="4">
        <f>C523+I523-L523-O523-U523-X523-R523</f>
        <v>0</v>
      </c>
      <c r="AB523" s="7">
        <v>45456</v>
      </c>
    </row>
    <row r="524" spans="1:28" ht="15.75" hidden="1" x14ac:dyDescent="0.25">
      <c r="A524" s="29">
        <v>45456</v>
      </c>
      <c r="B524" s="25" t="s">
        <v>1194</v>
      </c>
      <c r="C524" s="25"/>
      <c r="D524" s="25" t="s">
        <v>46</v>
      </c>
      <c r="E524" s="25" t="s">
        <v>534</v>
      </c>
      <c r="F524" s="25">
        <v>875</v>
      </c>
      <c r="G524" s="25" t="s">
        <v>34</v>
      </c>
      <c r="H524" s="25">
        <v>3510</v>
      </c>
      <c r="I524" s="11">
        <f t="shared" si="113"/>
        <v>3071250</v>
      </c>
      <c r="J524" s="31" t="s">
        <v>324</v>
      </c>
      <c r="K524" s="11"/>
      <c r="L524" s="4">
        <f t="shared" si="114"/>
        <v>3071250</v>
      </c>
      <c r="M524" s="4">
        <v>3071250</v>
      </c>
      <c r="N524" s="4"/>
      <c r="O524" s="4">
        <f t="shared" si="115"/>
        <v>0</v>
      </c>
      <c r="P524" s="4"/>
      <c r="Q524" s="4"/>
      <c r="R524" s="4">
        <f t="shared" si="116"/>
        <v>0</v>
      </c>
      <c r="S524" s="4"/>
      <c r="T524" s="4"/>
      <c r="U524" s="4">
        <f t="shared" si="117"/>
        <v>0</v>
      </c>
      <c r="V524" s="4"/>
      <c r="W524" s="4"/>
      <c r="X524" s="4">
        <f t="shared" si="118"/>
        <v>0</v>
      </c>
      <c r="Y524" s="4"/>
      <c r="Z524" s="4"/>
      <c r="AA524" s="4">
        <f>C524+I524-L524-O524-U524-X524-R524</f>
        <v>0</v>
      </c>
      <c r="AB524" s="7">
        <v>45456</v>
      </c>
    </row>
    <row r="525" spans="1:28" ht="15.75" x14ac:dyDescent="0.25">
      <c r="A525" s="29">
        <v>45456</v>
      </c>
      <c r="B525" s="25" t="s">
        <v>205</v>
      </c>
      <c r="C525" s="25"/>
      <c r="D525" s="25" t="s">
        <v>46</v>
      </c>
      <c r="E525" s="25" t="s">
        <v>120</v>
      </c>
      <c r="F525" s="25">
        <v>23.7</v>
      </c>
      <c r="G525" s="25" t="s">
        <v>39</v>
      </c>
      <c r="H525" s="25">
        <v>47000</v>
      </c>
      <c r="I525" s="11">
        <f t="shared" si="113"/>
        <v>1113900</v>
      </c>
      <c r="J525" s="26" t="s">
        <v>28</v>
      </c>
      <c r="K525" s="11"/>
      <c r="L525" s="4">
        <f t="shared" si="114"/>
        <v>0</v>
      </c>
      <c r="M525" s="4"/>
      <c r="N525" s="4"/>
      <c r="O525" s="4">
        <f t="shared" si="115"/>
        <v>0</v>
      </c>
      <c r="P525" s="4"/>
      <c r="Q525" s="4"/>
      <c r="R525" s="4">
        <f t="shared" si="116"/>
        <v>0</v>
      </c>
      <c r="S525" s="4"/>
      <c r="T525" s="4"/>
      <c r="U525" s="4">
        <f t="shared" si="117"/>
        <v>0</v>
      </c>
      <c r="V525" s="4"/>
      <c r="W525" s="4"/>
      <c r="X525" s="4">
        <f t="shared" si="118"/>
        <v>0</v>
      </c>
      <c r="Y525" s="4"/>
      <c r="Z525" s="4"/>
      <c r="AA525" s="4">
        <f>C525+I525-L525-O525-U525-X525-R525</f>
        <v>1113900</v>
      </c>
      <c r="AB525" s="7"/>
    </row>
    <row r="526" spans="1:28" ht="15.75" x14ac:dyDescent="0.25">
      <c r="A526" s="29">
        <v>45456</v>
      </c>
      <c r="B526" s="25" t="s">
        <v>205</v>
      </c>
      <c r="C526" s="25"/>
      <c r="D526" s="25" t="s">
        <v>46</v>
      </c>
      <c r="E526" s="25" t="s">
        <v>299</v>
      </c>
      <c r="F526" s="25">
        <v>16.600000000000001</v>
      </c>
      <c r="G526" s="25" t="s">
        <v>39</v>
      </c>
      <c r="H526" s="25">
        <v>47000</v>
      </c>
      <c r="I526" s="11">
        <f t="shared" si="113"/>
        <v>780200.00000000012</v>
      </c>
      <c r="J526" s="26" t="s">
        <v>28</v>
      </c>
      <c r="K526" s="11"/>
      <c r="L526" s="4">
        <f t="shared" si="114"/>
        <v>0</v>
      </c>
      <c r="M526" s="4"/>
      <c r="N526" s="4"/>
      <c r="O526" s="4">
        <f t="shared" si="115"/>
        <v>0</v>
      </c>
      <c r="P526" s="4"/>
      <c r="Q526" s="4"/>
      <c r="R526" s="4">
        <f t="shared" si="116"/>
        <v>0</v>
      </c>
      <c r="S526" s="4"/>
      <c r="T526" s="4"/>
      <c r="U526" s="4">
        <f t="shared" si="117"/>
        <v>0</v>
      </c>
      <c r="V526" s="4"/>
      <c r="W526" s="4"/>
      <c r="X526" s="4">
        <f t="shared" si="118"/>
        <v>0</v>
      </c>
      <c r="Y526" s="4"/>
      <c r="Z526" s="4"/>
      <c r="AA526" s="4">
        <f>C526+I526-L526-O526-U526-X526-R526</f>
        <v>780200.00000000012</v>
      </c>
      <c r="AB526" s="7"/>
    </row>
    <row r="527" spans="1:28" ht="15.75" x14ac:dyDescent="0.25">
      <c r="A527" s="29">
        <v>45456</v>
      </c>
      <c r="B527" s="25" t="s">
        <v>205</v>
      </c>
      <c r="C527" s="25"/>
      <c r="D527" s="25" t="s">
        <v>46</v>
      </c>
      <c r="E527" s="25" t="s">
        <v>81</v>
      </c>
      <c r="F527" s="25">
        <v>23</v>
      </c>
      <c r="G527" s="25" t="s">
        <v>39</v>
      </c>
      <c r="H527" s="25">
        <v>47000</v>
      </c>
      <c r="I527" s="11">
        <f t="shared" si="113"/>
        <v>1081000</v>
      </c>
      <c r="J527" s="26" t="s">
        <v>28</v>
      </c>
      <c r="K527" s="11"/>
      <c r="L527" s="4">
        <f t="shared" si="114"/>
        <v>0</v>
      </c>
      <c r="M527" s="4"/>
      <c r="N527" s="4"/>
      <c r="O527" s="4">
        <f t="shared" si="115"/>
        <v>0</v>
      </c>
      <c r="P527" s="4"/>
      <c r="Q527" s="4"/>
      <c r="R527" s="4">
        <f t="shared" si="116"/>
        <v>0</v>
      </c>
      <c r="S527" s="4"/>
      <c r="T527" s="4"/>
      <c r="U527" s="4">
        <f t="shared" si="117"/>
        <v>0</v>
      </c>
      <c r="V527" s="4"/>
      <c r="W527" s="4"/>
      <c r="X527" s="4">
        <f t="shared" si="118"/>
        <v>0</v>
      </c>
      <c r="Y527" s="4"/>
      <c r="Z527" s="4"/>
      <c r="AA527" s="4">
        <f>C527+I527-L527-O527-U527-X527-R527</f>
        <v>1081000</v>
      </c>
      <c r="AB527" s="7"/>
    </row>
    <row r="528" spans="1:28" ht="15.75" x14ac:dyDescent="0.25">
      <c r="A528" s="29">
        <v>45456</v>
      </c>
      <c r="B528" s="25" t="s">
        <v>205</v>
      </c>
      <c r="C528" s="25"/>
      <c r="D528" s="25" t="s">
        <v>46</v>
      </c>
      <c r="E528" s="25" t="s">
        <v>42</v>
      </c>
      <c r="F528" s="25">
        <v>3000</v>
      </c>
      <c r="G528" s="25" t="s">
        <v>34</v>
      </c>
      <c r="H528" s="25">
        <v>3800</v>
      </c>
      <c r="I528" s="11">
        <f t="shared" si="113"/>
        <v>11400000</v>
      </c>
      <c r="J528" s="26" t="s">
        <v>28</v>
      </c>
      <c r="K528" s="11"/>
      <c r="L528" s="4">
        <f t="shared" si="114"/>
        <v>0</v>
      </c>
      <c r="M528" s="4"/>
      <c r="N528" s="4"/>
      <c r="O528" s="4">
        <f t="shared" si="115"/>
        <v>0</v>
      </c>
      <c r="P528" s="4"/>
      <c r="Q528" s="4"/>
      <c r="R528" s="4">
        <f t="shared" si="116"/>
        <v>0</v>
      </c>
      <c r="S528" s="4"/>
      <c r="T528" s="4"/>
      <c r="U528" s="4">
        <f t="shared" si="117"/>
        <v>0</v>
      </c>
      <c r="V528" s="4"/>
      <c r="W528" s="4"/>
      <c r="X528" s="4">
        <f t="shared" si="118"/>
        <v>0</v>
      </c>
      <c r="Y528" s="4"/>
      <c r="Z528" s="4"/>
      <c r="AA528" s="4">
        <f>C528+I528-L528-O528-U528-X528-R528</f>
        <v>11400000</v>
      </c>
      <c r="AB528" s="7"/>
    </row>
    <row r="529" spans="1:28" ht="15.75" hidden="1" x14ac:dyDescent="0.25">
      <c r="A529" s="29">
        <v>45456</v>
      </c>
      <c r="B529" s="25" t="s">
        <v>203</v>
      </c>
      <c r="C529" s="25"/>
      <c r="D529" s="25" t="s">
        <v>46</v>
      </c>
      <c r="E529" s="25" t="s">
        <v>216</v>
      </c>
      <c r="F529" s="25">
        <v>5</v>
      </c>
      <c r="G529" s="25" t="s">
        <v>27</v>
      </c>
      <c r="H529" s="25">
        <v>45000</v>
      </c>
      <c r="I529" s="11">
        <f t="shared" si="113"/>
        <v>225000</v>
      </c>
      <c r="J529" s="26" t="s">
        <v>28</v>
      </c>
      <c r="K529" s="11"/>
      <c r="L529" s="4">
        <f t="shared" si="114"/>
        <v>0</v>
      </c>
      <c r="M529" s="4"/>
      <c r="N529" s="4"/>
      <c r="O529" s="4">
        <f t="shared" si="115"/>
        <v>0</v>
      </c>
      <c r="P529" s="4"/>
      <c r="Q529" s="4"/>
      <c r="R529" s="4">
        <f t="shared" si="116"/>
        <v>0</v>
      </c>
      <c r="S529" s="4"/>
      <c r="T529" s="4"/>
      <c r="U529" s="4">
        <f t="shared" si="117"/>
        <v>0</v>
      </c>
      <c r="V529" s="4"/>
      <c r="W529" s="4"/>
      <c r="X529" s="4">
        <f t="shared" si="118"/>
        <v>0</v>
      </c>
      <c r="Y529" s="4"/>
      <c r="Z529" s="4"/>
      <c r="AA529" s="4">
        <f>C529+I529-L529-O529-U529-X529-R529</f>
        <v>225000</v>
      </c>
      <c r="AB529" s="7"/>
    </row>
    <row r="530" spans="1:28" ht="15.75" hidden="1" x14ac:dyDescent="0.25">
      <c r="A530" s="29">
        <v>45456</v>
      </c>
      <c r="B530" s="25" t="s">
        <v>203</v>
      </c>
      <c r="C530" s="25"/>
      <c r="D530" s="25" t="s">
        <v>46</v>
      </c>
      <c r="E530" s="25" t="s">
        <v>47</v>
      </c>
      <c r="F530" s="25">
        <v>10</v>
      </c>
      <c r="G530" s="25" t="s">
        <v>48</v>
      </c>
      <c r="H530" s="25">
        <v>160000</v>
      </c>
      <c r="I530" s="11">
        <f t="shared" si="113"/>
        <v>1600000</v>
      </c>
      <c r="J530" s="26" t="s">
        <v>28</v>
      </c>
      <c r="K530" s="11"/>
      <c r="L530" s="4">
        <f t="shared" si="114"/>
        <v>0</v>
      </c>
      <c r="M530" s="4"/>
      <c r="N530" s="4"/>
      <c r="O530" s="4">
        <f t="shared" si="115"/>
        <v>0</v>
      </c>
      <c r="P530" s="4"/>
      <c r="Q530" s="4"/>
      <c r="R530" s="4">
        <f t="shared" si="116"/>
        <v>0</v>
      </c>
      <c r="S530" s="4"/>
      <c r="T530" s="4"/>
      <c r="U530" s="4">
        <f t="shared" si="117"/>
        <v>0</v>
      </c>
      <c r="V530" s="4"/>
      <c r="W530" s="4"/>
      <c r="X530" s="4">
        <f t="shared" si="118"/>
        <v>0</v>
      </c>
      <c r="Y530" s="4"/>
      <c r="Z530" s="4"/>
      <c r="AA530" s="4">
        <f>C530+I530-L530-O530-U530-X530-R530</f>
        <v>1600000</v>
      </c>
      <c r="AB530" s="7"/>
    </row>
    <row r="531" spans="1:28" ht="15.75" hidden="1" x14ac:dyDescent="0.25">
      <c r="A531" s="29">
        <v>45456</v>
      </c>
      <c r="B531" s="25" t="s">
        <v>720</v>
      </c>
      <c r="C531" s="25"/>
      <c r="D531" s="25" t="s">
        <v>46</v>
      </c>
      <c r="E531" s="25" t="s">
        <v>53</v>
      </c>
      <c r="F531" s="25">
        <v>1</v>
      </c>
      <c r="G531" s="25" t="s">
        <v>23</v>
      </c>
      <c r="H531" s="25">
        <v>450000</v>
      </c>
      <c r="I531" s="11">
        <f t="shared" si="113"/>
        <v>450000</v>
      </c>
      <c r="J531" s="31" t="s">
        <v>324</v>
      </c>
      <c r="K531" s="11"/>
      <c r="L531" s="4">
        <f t="shared" si="114"/>
        <v>450000</v>
      </c>
      <c r="M531" s="4">
        <v>450000</v>
      </c>
      <c r="N531" s="4"/>
      <c r="O531" s="4">
        <f t="shared" si="115"/>
        <v>0</v>
      </c>
      <c r="P531" s="4"/>
      <c r="Q531" s="4"/>
      <c r="R531" s="4">
        <f t="shared" si="116"/>
        <v>0</v>
      </c>
      <c r="S531" s="4"/>
      <c r="T531" s="4"/>
      <c r="U531" s="4">
        <f t="shared" si="117"/>
        <v>0</v>
      </c>
      <c r="V531" s="4"/>
      <c r="W531" s="4"/>
      <c r="X531" s="4">
        <f t="shared" si="118"/>
        <v>0</v>
      </c>
      <c r="Y531" s="4"/>
      <c r="Z531" s="4"/>
      <c r="AA531" s="4">
        <f>C531+I531-L531-O531-U531-X531-R531</f>
        <v>0</v>
      </c>
      <c r="AB531" s="7">
        <v>45456</v>
      </c>
    </row>
    <row r="532" spans="1:28" ht="15.75" hidden="1" x14ac:dyDescent="0.25">
      <c r="A532" s="29">
        <v>45456</v>
      </c>
      <c r="B532" s="25" t="s">
        <v>1540</v>
      </c>
      <c r="C532" s="25"/>
      <c r="D532" s="25" t="s">
        <v>52</v>
      </c>
      <c r="E532" s="25" t="s">
        <v>208</v>
      </c>
      <c r="F532" s="25">
        <v>2000</v>
      </c>
      <c r="G532" s="25" t="s">
        <v>34</v>
      </c>
      <c r="H532" s="25">
        <v>745</v>
      </c>
      <c r="I532" s="11">
        <f t="shared" si="113"/>
        <v>1490000</v>
      </c>
      <c r="J532" s="31" t="s">
        <v>324</v>
      </c>
      <c r="K532" s="11"/>
      <c r="L532" s="4">
        <f t="shared" si="114"/>
        <v>0</v>
      </c>
      <c r="M532" s="4"/>
      <c r="N532" s="4"/>
      <c r="O532" s="4">
        <f t="shared" si="115"/>
        <v>0</v>
      </c>
      <c r="P532" s="4"/>
      <c r="Q532" s="4"/>
      <c r="R532" s="4">
        <f t="shared" si="116"/>
        <v>0</v>
      </c>
      <c r="S532" s="4"/>
      <c r="T532" s="4"/>
      <c r="U532" s="4">
        <f t="shared" si="117"/>
        <v>1490000</v>
      </c>
      <c r="V532" s="4">
        <v>1490000</v>
      </c>
      <c r="W532" s="4"/>
      <c r="X532" s="4">
        <f t="shared" si="118"/>
        <v>0</v>
      </c>
      <c r="Y532" s="4"/>
      <c r="Z532" s="4"/>
      <c r="AA532" s="4">
        <f>C532+I532-L532-O532-U532-X532-R532</f>
        <v>0</v>
      </c>
      <c r="AB532" s="7">
        <v>45456</v>
      </c>
    </row>
    <row r="533" spans="1:28" ht="15.75" hidden="1" x14ac:dyDescent="0.25">
      <c r="A533" s="29">
        <v>45456</v>
      </c>
      <c r="B533" s="25" t="s">
        <v>98</v>
      </c>
      <c r="C533" s="25"/>
      <c r="D533" s="25" t="s">
        <v>52</v>
      </c>
      <c r="E533" s="25" t="s">
        <v>129</v>
      </c>
      <c r="F533" s="25">
        <v>12</v>
      </c>
      <c r="G533" s="25" t="s">
        <v>77</v>
      </c>
      <c r="H533" s="25">
        <v>65000</v>
      </c>
      <c r="I533" s="11">
        <f t="shared" si="113"/>
        <v>780000</v>
      </c>
      <c r="J533" s="31" t="s">
        <v>324</v>
      </c>
      <c r="K533" s="11"/>
      <c r="L533" s="4">
        <f t="shared" si="114"/>
        <v>0</v>
      </c>
      <c r="M533" s="4"/>
      <c r="N533" s="4"/>
      <c r="O533" s="4">
        <f t="shared" si="115"/>
        <v>0</v>
      </c>
      <c r="P533" s="4"/>
      <c r="Q533" s="4"/>
      <c r="R533" s="4">
        <f t="shared" si="116"/>
        <v>0</v>
      </c>
      <c r="S533" s="4"/>
      <c r="T533" s="4"/>
      <c r="U533" s="4">
        <f t="shared" si="117"/>
        <v>780000</v>
      </c>
      <c r="V533" s="4">
        <v>780000</v>
      </c>
      <c r="W533" s="4"/>
      <c r="X533" s="4">
        <f t="shared" si="118"/>
        <v>0</v>
      </c>
      <c r="Y533" s="4"/>
      <c r="Z533" s="4"/>
      <c r="AA533" s="4">
        <f>C533+I533-L533-O533-U533-X533-R533</f>
        <v>0</v>
      </c>
      <c r="AB533" s="7">
        <v>45465</v>
      </c>
    </row>
    <row r="534" spans="1:28" ht="15.75" hidden="1" x14ac:dyDescent="0.25">
      <c r="A534" s="29">
        <v>45456</v>
      </c>
      <c r="B534" s="25" t="s">
        <v>134</v>
      </c>
      <c r="C534" s="25"/>
      <c r="D534" s="25" t="s">
        <v>52</v>
      </c>
      <c r="E534" s="25" t="s">
        <v>50</v>
      </c>
      <c r="F534" s="25">
        <v>300</v>
      </c>
      <c r="G534" s="25" t="s">
        <v>34</v>
      </c>
      <c r="H534" s="25">
        <v>3885</v>
      </c>
      <c r="I534" s="11">
        <f t="shared" si="113"/>
        <v>1165500</v>
      </c>
      <c r="J534" s="26" t="s">
        <v>28</v>
      </c>
      <c r="K534" s="11"/>
      <c r="L534" s="4">
        <f t="shared" si="114"/>
        <v>0</v>
      </c>
      <c r="M534" s="4"/>
      <c r="N534" s="4"/>
      <c r="O534" s="4">
        <f t="shared" si="115"/>
        <v>0</v>
      </c>
      <c r="P534" s="4"/>
      <c r="Q534" s="4"/>
      <c r="R534" s="4">
        <f t="shared" si="116"/>
        <v>0</v>
      </c>
      <c r="S534" s="4"/>
      <c r="T534" s="4"/>
      <c r="U534" s="4">
        <f t="shared" si="117"/>
        <v>0</v>
      </c>
      <c r="V534" s="4"/>
      <c r="W534" s="4"/>
      <c r="X534" s="4">
        <f t="shared" si="118"/>
        <v>0</v>
      </c>
      <c r="Y534" s="4"/>
      <c r="Z534" s="4"/>
      <c r="AA534" s="4">
        <f>C534+I534-L534-O534-U534-X534-R534</f>
        <v>1165500</v>
      </c>
      <c r="AB534" s="7"/>
    </row>
    <row r="535" spans="1:28" ht="15.75" hidden="1" x14ac:dyDescent="0.25">
      <c r="A535" s="24">
        <v>45456</v>
      </c>
      <c r="B535" s="25" t="s">
        <v>134</v>
      </c>
      <c r="C535" s="25"/>
      <c r="D535" s="25" t="s">
        <v>52</v>
      </c>
      <c r="E535" s="25" t="s">
        <v>42</v>
      </c>
      <c r="F535" s="25">
        <v>1000</v>
      </c>
      <c r="G535" s="25" t="s">
        <v>34</v>
      </c>
      <c r="H535" s="25">
        <v>4500</v>
      </c>
      <c r="I535" s="11">
        <f t="shared" si="113"/>
        <v>4500000</v>
      </c>
      <c r="J535" s="26" t="s">
        <v>28</v>
      </c>
      <c r="K535" s="11"/>
      <c r="L535" s="4">
        <f t="shared" si="114"/>
        <v>0</v>
      </c>
      <c r="M535" s="4"/>
      <c r="N535" s="4"/>
      <c r="O535" s="4">
        <f t="shared" si="115"/>
        <v>0</v>
      </c>
      <c r="P535" s="4"/>
      <c r="Q535" s="4"/>
      <c r="R535" s="4">
        <f t="shared" si="116"/>
        <v>0</v>
      </c>
      <c r="S535" s="4"/>
      <c r="T535" s="4"/>
      <c r="U535" s="4">
        <f t="shared" si="117"/>
        <v>0</v>
      </c>
      <c r="V535" s="4"/>
      <c r="W535" s="4"/>
      <c r="X535" s="4">
        <f t="shared" si="118"/>
        <v>0</v>
      </c>
      <c r="Y535" s="4"/>
      <c r="Z535" s="4"/>
      <c r="AA535" s="4">
        <f>C535+I535-L535-O535-U535-X535-R535</f>
        <v>4500000</v>
      </c>
      <c r="AB535" s="7"/>
    </row>
    <row r="536" spans="1:28" ht="15.75" hidden="1" x14ac:dyDescent="0.25">
      <c r="A536" s="24">
        <v>45456</v>
      </c>
      <c r="B536" s="72" t="s">
        <v>323</v>
      </c>
      <c r="C536" s="25"/>
      <c r="D536" s="25" t="s">
        <v>46</v>
      </c>
      <c r="E536" s="25" t="s">
        <v>89</v>
      </c>
      <c r="F536" s="25">
        <v>14.5</v>
      </c>
      <c r="G536" s="25" t="s">
        <v>39</v>
      </c>
      <c r="H536" s="25">
        <v>47000</v>
      </c>
      <c r="I536" s="11">
        <f t="shared" si="113"/>
        <v>681500</v>
      </c>
      <c r="J536" s="31" t="s">
        <v>312</v>
      </c>
      <c r="K536" s="11"/>
      <c r="L536" s="4">
        <f t="shared" si="114"/>
        <v>0</v>
      </c>
      <c r="M536" s="4"/>
      <c r="N536" s="4"/>
      <c r="O536" s="4">
        <f t="shared" si="115"/>
        <v>0</v>
      </c>
      <c r="P536" s="4"/>
      <c r="Q536" s="4"/>
      <c r="R536" s="4">
        <f t="shared" si="116"/>
        <v>681500</v>
      </c>
      <c r="S536" s="4">
        <v>681500</v>
      </c>
      <c r="T536" s="4"/>
      <c r="U536" s="4">
        <f t="shared" si="117"/>
        <v>0</v>
      </c>
      <c r="V536" s="4"/>
      <c r="W536" s="4"/>
      <c r="X536" s="4">
        <f t="shared" si="118"/>
        <v>0</v>
      </c>
      <c r="Y536" s="4"/>
      <c r="Z536" s="4"/>
      <c r="AA536" s="4">
        <f>C536+I536-L536-O536-U536-X536-R536</f>
        <v>0</v>
      </c>
      <c r="AB536" s="7">
        <v>45456</v>
      </c>
    </row>
    <row r="537" spans="1:28" ht="15.75" hidden="1" x14ac:dyDescent="0.25">
      <c r="A537" s="29">
        <v>45457</v>
      </c>
      <c r="B537" s="27" t="s">
        <v>99</v>
      </c>
      <c r="C537" s="27"/>
      <c r="D537" s="27"/>
      <c r="E537" s="27" t="s">
        <v>106</v>
      </c>
      <c r="F537" s="27">
        <v>33.700000000000003</v>
      </c>
      <c r="G537" s="27" t="s">
        <v>39</v>
      </c>
      <c r="H537" s="27"/>
      <c r="I537" s="11">
        <f t="shared" ref="I537:I565" si="119">F537*H537</f>
        <v>0</v>
      </c>
      <c r="J537" s="28" t="s">
        <v>28</v>
      </c>
      <c r="K537" s="11"/>
      <c r="L537" s="4">
        <f>M537+N537</f>
        <v>0</v>
      </c>
      <c r="M537" s="4"/>
      <c r="N537" s="4"/>
      <c r="O537" s="4">
        <f>P537+Q537</f>
        <v>0</v>
      </c>
      <c r="P537" s="4"/>
      <c r="Q537" s="4"/>
      <c r="R537" s="4">
        <f>S537+T537</f>
        <v>0</v>
      </c>
      <c r="S537" s="4"/>
      <c r="T537" s="4"/>
      <c r="U537" s="4">
        <f>V537+W537</f>
        <v>0</v>
      </c>
      <c r="V537" s="4"/>
      <c r="W537" s="4"/>
      <c r="X537" s="4">
        <f>Y537+Z537</f>
        <v>0</v>
      </c>
      <c r="Y537" s="4"/>
      <c r="Z537" s="4"/>
      <c r="AA537" s="4">
        <f>C537+I537-L537-O537-U537-X537-R537</f>
        <v>0</v>
      </c>
      <c r="AB537" s="7"/>
    </row>
    <row r="538" spans="1:28" ht="15.75" hidden="1" x14ac:dyDescent="0.25">
      <c r="A538" s="29">
        <v>45457</v>
      </c>
      <c r="B538" s="25" t="s">
        <v>73</v>
      </c>
      <c r="C538" s="25"/>
      <c r="D538" s="25" t="s">
        <v>46</v>
      </c>
      <c r="E538" s="25" t="s">
        <v>58</v>
      </c>
      <c r="F538" s="25">
        <v>1000</v>
      </c>
      <c r="G538" s="25" t="s">
        <v>34</v>
      </c>
      <c r="H538" s="25">
        <v>2000</v>
      </c>
      <c r="I538" s="11">
        <f t="shared" si="119"/>
        <v>2000000</v>
      </c>
      <c r="J538" s="31" t="s">
        <v>312</v>
      </c>
      <c r="K538" s="11"/>
      <c r="L538" s="4">
        <f t="shared" ref="L538:L565" si="120">M538+N538</f>
        <v>0</v>
      </c>
      <c r="M538" s="4"/>
      <c r="N538" s="4"/>
      <c r="O538" s="4">
        <f t="shared" ref="O538:O565" si="121">P538+Q538</f>
        <v>2000000</v>
      </c>
      <c r="P538" s="4">
        <v>2000000</v>
      </c>
      <c r="Q538" s="4"/>
      <c r="R538" s="4">
        <f t="shared" ref="R538:R565" si="122">S538+T538</f>
        <v>0</v>
      </c>
      <c r="S538" s="4"/>
      <c r="T538" s="4"/>
      <c r="U538" s="4">
        <f t="shared" ref="U538:U565" si="123">V538+W538</f>
        <v>0</v>
      </c>
      <c r="V538" s="4"/>
      <c r="W538" s="4"/>
      <c r="X538" s="4">
        <f t="shared" ref="X538:X565" si="124">Y538+Z538</f>
        <v>0</v>
      </c>
      <c r="Y538" s="4"/>
      <c r="Z538" s="4"/>
      <c r="AA538" s="4">
        <f>C538+I538-L538-O538-U538-X538-R538</f>
        <v>0</v>
      </c>
      <c r="AB538" s="7">
        <v>45456</v>
      </c>
    </row>
    <row r="539" spans="1:28" ht="15.75" hidden="1" x14ac:dyDescent="0.25">
      <c r="A539" s="29">
        <v>45457</v>
      </c>
      <c r="B539" s="25" t="s">
        <v>422</v>
      </c>
      <c r="C539" s="25"/>
      <c r="D539" s="25" t="s">
        <v>46</v>
      </c>
      <c r="E539" s="25" t="s">
        <v>259</v>
      </c>
      <c r="F539" s="25">
        <v>500</v>
      </c>
      <c r="G539" s="25" t="s">
        <v>34</v>
      </c>
      <c r="H539" s="25">
        <v>835</v>
      </c>
      <c r="I539" s="11">
        <f t="shared" si="119"/>
        <v>417500</v>
      </c>
      <c r="J539" s="31" t="s">
        <v>324</v>
      </c>
      <c r="K539" s="11"/>
      <c r="L539" s="4">
        <f t="shared" si="120"/>
        <v>417500</v>
      </c>
      <c r="M539" s="4">
        <v>417500</v>
      </c>
      <c r="N539" s="4"/>
      <c r="O539" s="4">
        <f t="shared" si="121"/>
        <v>0</v>
      </c>
      <c r="P539" s="4"/>
      <c r="Q539" s="4"/>
      <c r="R539" s="4">
        <f t="shared" si="122"/>
        <v>0</v>
      </c>
      <c r="S539" s="4"/>
      <c r="T539" s="4"/>
      <c r="U539" s="4">
        <f t="shared" si="123"/>
        <v>0</v>
      </c>
      <c r="V539" s="4"/>
      <c r="W539" s="4"/>
      <c r="X539" s="4">
        <f t="shared" si="124"/>
        <v>0</v>
      </c>
      <c r="Y539" s="4"/>
      <c r="Z539" s="4"/>
      <c r="AA539" s="4">
        <f>C539+I539-L539-O539-U539-X539-R539</f>
        <v>0</v>
      </c>
      <c r="AB539" s="7">
        <v>45462</v>
      </c>
    </row>
    <row r="540" spans="1:28" ht="15.75" hidden="1" x14ac:dyDescent="0.25">
      <c r="A540" s="29">
        <v>45457</v>
      </c>
      <c r="B540" s="25" t="s">
        <v>168</v>
      </c>
      <c r="C540" s="25"/>
      <c r="D540" s="25" t="s">
        <v>52</v>
      </c>
      <c r="E540" s="25" t="s">
        <v>150</v>
      </c>
      <c r="F540" s="25">
        <v>10</v>
      </c>
      <c r="G540" s="25" t="s">
        <v>77</v>
      </c>
      <c r="H540" s="25">
        <v>50000</v>
      </c>
      <c r="I540" s="11">
        <f t="shared" si="119"/>
        <v>500000</v>
      </c>
      <c r="J540" s="31" t="s">
        <v>312</v>
      </c>
      <c r="K540" s="11"/>
      <c r="L540" s="4">
        <f t="shared" si="120"/>
        <v>0</v>
      </c>
      <c r="M540" s="4"/>
      <c r="N540" s="4"/>
      <c r="O540" s="4">
        <f t="shared" si="121"/>
        <v>500000</v>
      </c>
      <c r="P540" s="4">
        <v>500000</v>
      </c>
      <c r="Q540" s="4"/>
      <c r="R540" s="4">
        <f t="shared" si="122"/>
        <v>0</v>
      </c>
      <c r="S540" s="4"/>
      <c r="T540" s="4"/>
      <c r="U540" s="4">
        <f t="shared" si="123"/>
        <v>0</v>
      </c>
      <c r="V540" s="4"/>
      <c r="W540" s="4"/>
      <c r="X540" s="4">
        <f t="shared" si="124"/>
        <v>0</v>
      </c>
      <c r="Y540" s="4"/>
      <c r="Z540" s="4"/>
      <c r="AA540" s="4">
        <f>C540+I540-L540-O540-U540-X540-R540</f>
        <v>0</v>
      </c>
      <c r="AB540" s="7">
        <v>45457</v>
      </c>
    </row>
    <row r="541" spans="1:28" ht="15.75" hidden="1" x14ac:dyDescent="0.25">
      <c r="A541" s="29">
        <v>45457</v>
      </c>
      <c r="B541" s="25" t="s">
        <v>168</v>
      </c>
      <c r="C541" s="25"/>
      <c r="D541" s="25" t="s">
        <v>52</v>
      </c>
      <c r="E541" s="25" t="s">
        <v>135</v>
      </c>
      <c r="F541" s="25">
        <v>3</v>
      </c>
      <c r="G541" s="25" t="s">
        <v>48</v>
      </c>
      <c r="H541" s="25">
        <v>160000</v>
      </c>
      <c r="I541" s="11">
        <f t="shared" si="119"/>
        <v>480000</v>
      </c>
      <c r="J541" s="31" t="s">
        <v>312</v>
      </c>
      <c r="K541" s="11"/>
      <c r="L541" s="4">
        <f t="shared" si="120"/>
        <v>0</v>
      </c>
      <c r="M541" s="4"/>
      <c r="N541" s="4"/>
      <c r="O541" s="4">
        <f t="shared" si="121"/>
        <v>480000</v>
      </c>
      <c r="P541" s="4">
        <v>480000</v>
      </c>
      <c r="Q541" s="4"/>
      <c r="R541" s="4">
        <f t="shared" si="122"/>
        <v>0</v>
      </c>
      <c r="S541" s="4"/>
      <c r="T541" s="4"/>
      <c r="U541" s="4">
        <f t="shared" si="123"/>
        <v>0</v>
      </c>
      <c r="V541" s="4"/>
      <c r="W541" s="4"/>
      <c r="X541" s="4">
        <f t="shared" si="124"/>
        <v>0</v>
      </c>
      <c r="Y541" s="4"/>
      <c r="Z541" s="4"/>
      <c r="AA541" s="4">
        <f>C541+I541-L541-O541-U541-X541-R541</f>
        <v>0</v>
      </c>
      <c r="AB541" s="7">
        <v>45457</v>
      </c>
    </row>
    <row r="542" spans="1:28" ht="15.75" hidden="1" x14ac:dyDescent="0.25">
      <c r="A542" s="29">
        <v>45457</v>
      </c>
      <c r="B542" s="25" t="s">
        <v>1544</v>
      </c>
      <c r="C542" s="25"/>
      <c r="D542" s="25" t="s">
        <v>46</v>
      </c>
      <c r="E542" s="25" t="s">
        <v>180</v>
      </c>
      <c r="F542" s="25">
        <v>1</v>
      </c>
      <c r="G542" s="25" t="s">
        <v>48</v>
      </c>
      <c r="H542" s="25">
        <v>230000</v>
      </c>
      <c r="I542" s="11">
        <f t="shared" si="119"/>
        <v>230000</v>
      </c>
      <c r="J542" s="31" t="s">
        <v>324</v>
      </c>
      <c r="K542" s="11"/>
      <c r="L542" s="4">
        <f t="shared" si="120"/>
        <v>230000</v>
      </c>
      <c r="M542" s="4">
        <v>230000</v>
      </c>
      <c r="N542" s="4"/>
      <c r="O542" s="4">
        <f t="shared" si="121"/>
        <v>0</v>
      </c>
      <c r="P542" s="4"/>
      <c r="Q542" s="4"/>
      <c r="R542" s="4">
        <f t="shared" si="122"/>
        <v>0</v>
      </c>
      <c r="S542" s="4"/>
      <c r="T542" s="4"/>
      <c r="U542" s="4">
        <f t="shared" si="123"/>
        <v>0</v>
      </c>
      <c r="V542" s="4"/>
      <c r="W542" s="4"/>
      <c r="X542" s="4">
        <f t="shared" si="124"/>
        <v>0</v>
      </c>
      <c r="Y542" s="4"/>
      <c r="Z542" s="4"/>
      <c r="AA542" s="4">
        <f>C542+I542-L542-O542-U542-X542-R542</f>
        <v>0</v>
      </c>
      <c r="AB542" s="7">
        <v>45457</v>
      </c>
    </row>
    <row r="543" spans="1:28" ht="15.75" hidden="1" x14ac:dyDescent="0.25">
      <c r="A543" s="29">
        <v>45457</v>
      </c>
      <c r="B543" s="25" t="s">
        <v>777</v>
      </c>
      <c r="C543" s="25"/>
      <c r="D543" s="25" t="s">
        <v>46</v>
      </c>
      <c r="E543" s="25" t="s">
        <v>58</v>
      </c>
      <c r="F543" s="25">
        <v>400</v>
      </c>
      <c r="G543" s="25" t="s">
        <v>34</v>
      </c>
      <c r="H543" s="25">
        <v>1950</v>
      </c>
      <c r="I543" s="11">
        <f t="shared" si="119"/>
        <v>780000</v>
      </c>
      <c r="J543" s="31" t="s">
        <v>312</v>
      </c>
      <c r="K543" s="11"/>
      <c r="L543" s="4">
        <f t="shared" si="120"/>
        <v>0</v>
      </c>
      <c r="M543" s="4"/>
      <c r="N543" s="4"/>
      <c r="O543" s="4">
        <f t="shared" si="121"/>
        <v>0</v>
      </c>
      <c r="P543" s="4"/>
      <c r="Q543" s="4"/>
      <c r="R543" s="4">
        <f t="shared" si="122"/>
        <v>780000</v>
      </c>
      <c r="S543" s="4">
        <v>780000</v>
      </c>
      <c r="T543" s="4"/>
      <c r="U543" s="4">
        <f t="shared" si="123"/>
        <v>0</v>
      </c>
      <c r="V543" s="4"/>
      <c r="W543" s="4"/>
      <c r="X543" s="4">
        <f t="shared" si="124"/>
        <v>0</v>
      </c>
      <c r="Y543" s="4"/>
      <c r="Z543" s="4"/>
      <c r="AA543" s="4">
        <f>C543+I543-L543-O543-U543-X543-R543</f>
        <v>0</v>
      </c>
      <c r="AB543" s="7">
        <v>45457</v>
      </c>
    </row>
    <row r="544" spans="1:28" ht="15.75" hidden="1" x14ac:dyDescent="0.25">
      <c r="A544" s="29">
        <v>45457</v>
      </c>
      <c r="B544" s="25" t="s">
        <v>777</v>
      </c>
      <c r="C544" s="25"/>
      <c r="D544" s="25" t="s">
        <v>46</v>
      </c>
      <c r="E544" s="25" t="s">
        <v>109</v>
      </c>
      <c r="F544" s="25">
        <v>500</v>
      </c>
      <c r="G544" s="25" t="s">
        <v>34</v>
      </c>
      <c r="H544" s="25">
        <v>1040</v>
      </c>
      <c r="I544" s="11">
        <f t="shared" si="119"/>
        <v>520000</v>
      </c>
      <c r="J544" s="31" t="s">
        <v>312</v>
      </c>
      <c r="K544" s="11"/>
      <c r="L544" s="4">
        <f t="shared" si="120"/>
        <v>0</v>
      </c>
      <c r="M544" s="4"/>
      <c r="N544" s="4"/>
      <c r="O544" s="4">
        <f t="shared" si="121"/>
        <v>0</v>
      </c>
      <c r="P544" s="4"/>
      <c r="Q544" s="4"/>
      <c r="R544" s="4">
        <f t="shared" si="122"/>
        <v>520000</v>
      </c>
      <c r="S544" s="4">
        <v>520000</v>
      </c>
      <c r="T544" s="4"/>
      <c r="U544" s="4">
        <f t="shared" si="123"/>
        <v>0</v>
      </c>
      <c r="V544" s="4"/>
      <c r="W544" s="4"/>
      <c r="X544" s="4">
        <f t="shared" si="124"/>
        <v>0</v>
      </c>
      <c r="Y544" s="4"/>
      <c r="Z544" s="4"/>
      <c r="AA544" s="4">
        <f>C544+I544-L544-O544-U544-X544-R544</f>
        <v>0</v>
      </c>
      <c r="AB544" s="7">
        <v>45457</v>
      </c>
    </row>
    <row r="545" spans="1:28" ht="15.75" hidden="1" x14ac:dyDescent="0.25">
      <c r="A545" s="29">
        <v>45457</v>
      </c>
      <c r="B545" s="25" t="s">
        <v>147</v>
      </c>
      <c r="C545" s="25"/>
      <c r="D545" s="25" t="s">
        <v>46</v>
      </c>
      <c r="E545" s="25" t="s">
        <v>53</v>
      </c>
      <c r="F545" s="25">
        <v>10</v>
      </c>
      <c r="G545" s="25" t="s">
        <v>23</v>
      </c>
      <c r="H545" s="25">
        <v>375000</v>
      </c>
      <c r="I545" s="11">
        <f t="shared" si="119"/>
        <v>3750000</v>
      </c>
      <c r="J545" s="26" t="s">
        <v>28</v>
      </c>
      <c r="K545" s="11"/>
      <c r="L545" s="4">
        <f t="shared" si="120"/>
        <v>0</v>
      </c>
      <c r="M545" s="4"/>
      <c r="N545" s="4"/>
      <c r="O545" s="4">
        <f t="shared" si="121"/>
        <v>0</v>
      </c>
      <c r="P545" s="4"/>
      <c r="Q545" s="4"/>
      <c r="R545" s="4">
        <f t="shared" si="122"/>
        <v>0</v>
      </c>
      <c r="S545" s="4"/>
      <c r="T545" s="4"/>
      <c r="U545" s="4">
        <f t="shared" si="123"/>
        <v>0</v>
      </c>
      <c r="V545" s="4"/>
      <c r="W545" s="4"/>
      <c r="X545" s="4">
        <f t="shared" si="124"/>
        <v>0</v>
      </c>
      <c r="Y545" s="4"/>
      <c r="Z545" s="4"/>
      <c r="AA545" s="4">
        <f>C545+I545-L545-O545-U545-X545-R545</f>
        <v>3750000</v>
      </c>
      <c r="AB545" s="7"/>
    </row>
    <row r="546" spans="1:28" ht="15.75" hidden="1" x14ac:dyDescent="0.25">
      <c r="A546" s="29">
        <v>45457</v>
      </c>
      <c r="B546" s="25" t="s">
        <v>147</v>
      </c>
      <c r="C546" s="25"/>
      <c r="D546" s="25" t="s">
        <v>46</v>
      </c>
      <c r="E546" s="25" t="s">
        <v>56</v>
      </c>
      <c r="F546" s="25">
        <v>10</v>
      </c>
      <c r="G546" s="25" t="s">
        <v>23</v>
      </c>
      <c r="H546" s="25">
        <v>375000</v>
      </c>
      <c r="I546" s="11">
        <f t="shared" si="119"/>
        <v>3750000</v>
      </c>
      <c r="J546" s="26" t="s">
        <v>28</v>
      </c>
      <c r="K546" s="11"/>
      <c r="L546" s="4">
        <f t="shared" si="120"/>
        <v>0</v>
      </c>
      <c r="M546" s="4"/>
      <c r="N546" s="4"/>
      <c r="O546" s="4">
        <f t="shared" si="121"/>
        <v>0</v>
      </c>
      <c r="P546" s="4"/>
      <c r="Q546" s="4"/>
      <c r="R546" s="4">
        <f t="shared" si="122"/>
        <v>0</v>
      </c>
      <c r="S546" s="4"/>
      <c r="T546" s="4"/>
      <c r="U546" s="4">
        <f t="shared" si="123"/>
        <v>0</v>
      </c>
      <c r="V546" s="4"/>
      <c r="W546" s="4"/>
      <c r="X546" s="4">
        <f t="shared" si="124"/>
        <v>0</v>
      </c>
      <c r="Y546" s="4"/>
      <c r="Z546" s="4"/>
      <c r="AA546" s="4">
        <f>C546+I546-L546-O546-U546-X546-R546</f>
        <v>3750000</v>
      </c>
      <c r="AB546" s="7"/>
    </row>
    <row r="547" spans="1:28" ht="15.75" hidden="1" x14ac:dyDescent="0.25">
      <c r="A547" s="29">
        <v>45457</v>
      </c>
      <c r="B547" s="25" t="s">
        <v>147</v>
      </c>
      <c r="C547" s="25"/>
      <c r="D547" s="25" t="s">
        <v>46</v>
      </c>
      <c r="E547" s="25" t="s">
        <v>63</v>
      </c>
      <c r="F547" s="25">
        <v>20</v>
      </c>
      <c r="G547" s="25" t="s">
        <v>48</v>
      </c>
      <c r="H547" s="25">
        <v>435000</v>
      </c>
      <c r="I547" s="11">
        <f t="shared" si="119"/>
        <v>8700000</v>
      </c>
      <c r="J547" s="26" t="s">
        <v>28</v>
      </c>
      <c r="K547" s="11"/>
      <c r="L547" s="4">
        <f t="shared" si="120"/>
        <v>0</v>
      </c>
      <c r="M547" s="4"/>
      <c r="N547" s="4"/>
      <c r="O547" s="4">
        <f t="shared" si="121"/>
        <v>0</v>
      </c>
      <c r="P547" s="4"/>
      <c r="Q547" s="4"/>
      <c r="R547" s="4">
        <f t="shared" si="122"/>
        <v>0</v>
      </c>
      <c r="S547" s="4"/>
      <c r="T547" s="4"/>
      <c r="U547" s="4">
        <f t="shared" si="123"/>
        <v>0</v>
      </c>
      <c r="V547" s="4"/>
      <c r="W547" s="4"/>
      <c r="X547" s="4">
        <f t="shared" si="124"/>
        <v>0</v>
      </c>
      <c r="Y547" s="4"/>
      <c r="Z547" s="4"/>
      <c r="AA547" s="4">
        <f>C547+I547-L547-O547-U547-X547-R547</f>
        <v>8700000</v>
      </c>
      <c r="AB547" s="7"/>
    </row>
    <row r="548" spans="1:28" ht="15.75" hidden="1" x14ac:dyDescent="0.25">
      <c r="A548" s="29">
        <v>45457</v>
      </c>
      <c r="B548" s="25" t="s">
        <v>147</v>
      </c>
      <c r="C548" s="25"/>
      <c r="D548" s="25" t="s">
        <v>46</v>
      </c>
      <c r="E548" s="25" t="s">
        <v>229</v>
      </c>
      <c r="F548" s="25">
        <v>175</v>
      </c>
      <c r="G548" s="25" t="s">
        <v>39</v>
      </c>
      <c r="H548" s="25">
        <v>40000</v>
      </c>
      <c r="I548" s="11">
        <f t="shared" si="119"/>
        <v>7000000</v>
      </c>
      <c r="J548" s="26" t="s">
        <v>28</v>
      </c>
      <c r="K548" s="11"/>
      <c r="L548" s="4">
        <f t="shared" si="120"/>
        <v>0</v>
      </c>
      <c r="M548" s="4"/>
      <c r="N548" s="4"/>
      <c r="O548" s="4">
        <f t="shared" si="121"/>
        <v>0</v>
      </c>
      <c r="P548" s="4"/>
      <c r="Q548" s="4"/>
      <c r="R548" s="4">
        <f t="shared" si="122"/>
        <v>0</v>
      </c>
      <c r="S548" s="4"/>
      <c r="T548" s="4"/>
      <c r="U548" s="4">
        <f t="shared" si="123"/>
        <v>0</v>
      </c>
      <c r="V548" s="4"/>
      <c r="W548" s="4"/>
      <c r="X548" s="4">
        <f t="shared" si="124"/>
        <v>0</v>
      </c>
      <c r="Y548" s="4"/>
      <c r="Z548" s="4"/>
      <c r="AA548" s="4">
        <f>C548+I548-L548-O548-U548-X548-R548</f>
        <v>7000000</v>
      </c>
      <c r="AB548" s="7"/>
    </row>
    <row r="549" spans="1:28" ht="15.75" hidden="1" x14ac:dyDescent="0.25">
      <c r="A549" s="29">
        <v>45457</v>
      </c>
      <c r="B549" s="25" t="s">
        <v>256</v>
      </c>
      <c r="C549" s="25"/>
      <c r="D549" s="25" t="s">
        <v>52</v>
      </c>
      <c r="E549" s="25" t="s">
        <v>127</v>
      </c>
      <c r="F549" s="25">
        <v>1</v>
      </c>
      <c r="G549" s="25" t="s">
        <v>39</v>
      </c>
      <c r="H549" s="25">
        <v>70000</v>
      </c>
      <c r="I549" s="11">
        <f t="shared" si="119"/>
        <v>70000</v>
      </c>
      <c r="J549" s="31" t="s">
        <v>324</v>
      </c>
      <c r="K549" s="11"/>
      <c r="L549" s="4">
        <f t="shared" si="120"/>
        <v>0</v>
      </c>
      <c r="M549" s="4"/>
      <c r="N549" s="4"/>
      <c r="O549" s="4">
        <f t="shared" si="121"/>
        <v>70000</v>
      </c>
      <c r="P549" s="4">
        <v>70000</v>
      </c>
      <c r="Q549" s="4"/>
      <c r="R549" s="4">
        <f t="shared" si="122"/>
        <v>0</v>
      </c>
      <c r="S549" s="4"/>
      <c r="T549" s="4"/>
      <c r="U549" s="4">
        <f t="shared" si="123"/>
        <v>0</v>
      </c>
      <c r="V549" s="4"/>
      <c r="W549" s="4"/>
      <c r="X549" s="4">
        <f t="shared" si="124"/>
        <v>0</v>
      </c>
      <c r="Y549" s="4"/>
      <c r="Z549" s="4"/>
      <c r="AA549" s="4">
        <f>C549+I549-L549-O549-U549-X549-R549</f>
        <v>0</v>
      </c>
      <c r="AB549" s="7">
        <v>45462</v>
      </c>
    </row>
    <row r="550" spans="1:28" ht="15.75" hidden="1" x14ac:dyDescent="0.25">
      <c r="A550" s="29">
        <v>45457</v>
      </c>
      <c r="B550" s="25" t="s">
        <v>256</v>
      </c>
      <c r="C550" s="27"/>
      <c r="D550" s="25" t="s">
        <v>52</v>
      </c>
      <c r="E550" s="27" t="s">
        <v>129</v>
      </c>
      <c r="F550" s="27">
        <v>4</v>
      </c>
      <c r="G550" s="27" t="s">
        <v>77</v>
      </c>
      <c r="H550" s="27">
        <v>65000</v>
      </c>
      <c r="I550" s="11">
        <f t="shared" si="119"/>
        <v>260000</v>
      </c>
      <c r="J550" s="31" t="s">
        <v>324</v>
      </c>
      <c r="K550" s="11"/>
      <c r="L550" s="4">
        <f t="shared" si="120"/>
        <v>0</v>
      </c>
      <c r="M550" s="4"/>
      <c r="N550" s="4"/>
      <c r="O550" s="4">
        <f t="shared" si="121"/>
        <v>260000</v>
      </c>
      <c r="P550" s="4">
        <v>260000</v>
      </c>
      <c r="Q550" s="4"/>
      <c r="R550" s="4">
        <f t="shared" si="122"/>
        <v>0</v>
      </c>
      <c r="S550" s="4"/>
      <c r="T550" s="4"/>
      <c r="U550" s="4">
        <f t="shared" si="123"/>
        <v>0</v>
      </c>
      <c r="V550" s="4"/>
      <c r="W550" s="4"/>
      <c r="X550" s="4">
        <f t="shared" si="124"/>
        <v>0</v>
      </c>
      <c r="Y550" s="4"/>
      <c r="Z550" s="4"/>
      <c r="AA550" s="4">
        <f>C550+I550-L550-O550-U550-X550-R550</f>
        <v>0</v>
      </c>
      <c r="AB550" s="7">
        <v>45462</v>
      </c>
    </row>
    <row r="551" spans="1:28" ht="15.75" hidden="1" x14ac:dyDescent="0.25">
      <c r="A551" s="29">
        <v>45457</v>
      </c>
      <c r="B551" s="25" t="s">
        <v>256</v>
      </c>
      <c r="C551" s="25"/>
      <c r="D551" s="25" t="s">
        <v>52</v>
      </c>
      <c r="E551" s="25" t="s">
        <v>130</v>
      </c>
      <c r="F551" s="25">
        <v>10</v>
      </c>
      <c r="G551" s="25" t="s">
        <v>77</v>
      </c>
      <c r="H551" s="25">
        <v>50000</v>
      </c>
      <c r="I551" s="11">
        <f t="shared" si="119"/>
        <v>500000</v>
      </c>
      <c r="J551" s="31" t="s">
        <v>324</v>
      </c>
      <c r="K551" s="11"/>
      <c r="L551" s="4">
        <f t="shared" si="120"/>
        <v>0</v>
      </c>
      <c r="M551" s="4"/>
      <c r="N551" s="4"/>
      <c r="O551" s="4">
        <f t="shared" si="121"/>
        <v>500000</v>
      </c>
      <c r="P551" s="4">
        <v>500000</v>
      </c>
      <c r="Q551" s="4"/>
      <c r="R551" s="4">
        <f t="shared" si="122"/>
        <v>0</v>
      </c>
      <c r="S551" s="4"/>
      <c r="T551" s="4"/>
      <c r="U551" s="4">
        <f t="shared" si="123"/>
        <v>0</v>
      </c>
      <c r="V551" s="4"/>
      <c r="W551" s="4"/>
      <c r="X551" s="4">
        <f t="shared" si="124"/>
        <v>0</v>
      </c>
      <c r="Y551" s="4"/>
      <c r="Z551" s="4"/>
      <c r="AA551" s="4">
        <f>C551+I551-L551-O551-U551-X551-R551</f>
        <v>0</v>
      </c>
      <c r="AB551" s="7">
        <v>45462</v>
      </c>
    </row>
    <row r="552" spans="1:28" ht="15.75" hidden="1" x14ac:dyDescent="0.25">
      <c r="A552" s="29">
        <v>45457</v>
      </c>
      <c r="B552" s="25" t="s">
        <v>1538</v>
      </c>
      <c r="C552" s="25"/>
      <c r="D552" s="25" t="s">
        <v>52</v>
      </c>
      <c r="E552" s="25" t="s">
        <v>767</v>
      </c>
      <c r="F552" s="25">
        <v>65</v>
      </c>
      <c r="G552" s="25" t="s">
        <v>34</v>
      </c>
      <c r="H552" s="25">
        <v>4200</v>
      </c>
      <c r="I552" s="11">
        <f t="shared" si="119"/>
        <v>273000</v>
      </c>
      <c r="J552" s="31" t="s">
        <v>312</v>
      </c>
      <c r="K552" s="11"/>
      <c r="L552" s="4">
        <f t="shared" si="120"/>
        <v>0</v>
      </c>
      <c r="M552" s="4"/>
      <c r="N552" s="4"/>
      <c r="O552" s="4">
        <f t="shared" si="121"/>
        <v>0</v>
      </c>
      <c r="P552" s="4"/>
      <c r="Q552" s="4"/>
      <c r="R552" s="4">
        <f t="shared" si="122"/>
        <v>273000</v>
      </c>
      <c r="S552" s="4">
        <v>273000</v>
      </c>
      <c r="T552" s="4"/>
      <c r="U552" s="4">
        <f t="shared" si="123"/>
        <v>0</v>
      </c>
      <c r="V552" s="4"/>
      <c r="W552" s="4"/>
      <c r="X552" s="4">
        <f t="shared" si="124"/>
        <v>0</v>
      </c>
      <c r="Y552" s="4"/>
      <c r="Z552" s="4"/>
      <c r="AA552" s="4">
        <f>C552+I552-L552-O552-U552-X552-R552</f>
        <v>0</v>
      </c>
      <c r="AB552" s="7">
        <v>45457</v>
      </c>
    </row>
    <row r="553" spans="1:28" ht="15.75" hidden="1" x14ac:dyDescent="0.25">
      <c r="A553" s="29">
        <v>45457</v>
      </c>
      <c r="B553" s="25" t="s">
        <v>1319</v>
      </c>
      <c r="C553" s="25"/>
      <c r="D553" s="25" t="s">
        <v>52</v>
      </c>
      <c r="E553" s="25" t="s">
        <v>154</v>
      </c>
      <c r="F553" s="25">
        <v>500</v>
      </c>
      <c r="G553" s="25" t="s">
        <v>34</v>
      </c>
      <c r="H553" s="25">
        <v>1140</v>
      </c>
      <c r="I553" s="11">
        <f t="shared" si="119"/>
        <v>570000</v>
      </c>
      <c r="J553" s="31" t="s">
        <v>324</v>
      </c>
      <c r="K553" s="11"/>
      <c r="L553" s="4">
        <f t="shared" si="120"/>
        <v>0</v>
      </c>
      <c r="M553" s="4"/>
      <c r="N553" s="4"/>
      <c r="O553" s="4">
        <f t="shared" si="121"/>
        <v>0</v>
      </c>
      <c r="P553" s="4"/>
      <c r="Q553" s="4"/>
      <c r="R553" s="4">
        <f t="shared" si="122"/>
        <v>0</v>
      </c>
      <c r="S553" s="4"/>
      <c r="T553" s="4"/>
      <c r="U553" s="4">
        <f t="shared" si="123"/>
        <v>570000</v>
      </c>
      <c r="V553" s="4">
        <v>570000</v>
      </c>
      <c r="W553" s="4"/>
      <c r="X553" s="4">
        <f t="shared" si="124"/>
        <v>0</v>
      </c>
      <c r="Y553" s="4"/>
      <c r="Z553" s="4"/>
      <c r="AA553" s="4">
        <f>C553+I553-L553-O553-U553-X553-R553</f>
        <v>0</v>
      </c>
      <c r="AB553" s="7">
        <v>45457</v>
      </c>
    </row>
    <row r="554" spans="1:28" ht="15.75" hidden="1" x14ac:dyDescent="0.25">
      <c r="A554" s="29">
        <v>45457</v>
      </c>
      <c r="B554" s="25" t="s">
        <v>412</v>
      </c>
      <c r="C554" s="25"/>
      <c r="D554" s="25" t="s">
        <v>46</v>
      </c>
      <c r="E554" s="25" t="s">
        <v>58</v>
      </c>
      <c r="F554" s="25">
        <v>20800</v>
      </c>
      <c r="G554" s="25" t="s">
        <v>34</v>
      </c>
      <c r="H554" s="25">
        <v>1900</v>
      </c>
      <c r="I554" s="11">
        <f t="shared" si="119"/>
        <v>39520000</v>
      </c>
      <c r="J554" s="26" t="s">
        <v>28</v>
      </c>
      <c r="K554" s="11"/>
      <c r="L554" s="4">
        <f t="shared" si="120"/>
        <v>0</v>
      </c>
      <c r="M554" s="4"/>
      <c r="N554" s="4"/>
      <c r="O554" s="4">
        <f t="shared" si="121"/>
        <v>0</v>
      </c>
      <c r="P554" s="4"/>
      <c r="Q554" s="4"/>
      <c r="R554" s="4">
        <f t="shared" si="122"/>
        <v>0</v>
      </c>
      <c r="S554" s="4"/>
      <c r="T554" s="4"/>
      <c r="U554" s="4">
        <f t="shared" si="123"/>
        <v>0</v>
      </c>
      <c r="V554" s="4"/>
      <c r="W554" s="4"/>
      <c r="X554" s="4">
        <f t="shared" si="124"/>
        <v>0</v>
      </c>
      <c r="Y554" s="4"/>
      <c r="Z554" s="4"/>
      <c r="AA554" s="4">
        <f>C554+I554-L554-O554-U554-X554-R554</f>
        <v>39520000</v>
      </c>
      <c r="AB554" s="7"/>
    </row>
    <row r="555" spans="1:28" ht="15.75" hidden="1" x14ac:dyDescent="0.25">
      <c r="A555" s="29">
        <v>45457</v>
      </c>
      <c r="B555" s="25" t="s">
        <v>72</v>
      </c>
      <c r="C555" s="25"/>
      <c r="D555" s="25" t="s">
        <v>46</v>
      </c>
      <c r="E555" s="25" t="s">
        <v>1165</v>
      </c>
      <c r="F555" s="25">
        <v>250</v>
      </c>
      <c r="G555" s="25" t="s">
        <v>34</v>
      </c>
      <c r="H555" s="25">
        <v>2527</v>
      </c>
      <c r="I555" s="11">
        <f t="shared" si="119"/>
        <v>631750</v>
      </c>
      <c r="J555" s="31" t="s">
        <v>312</v>
      </c>
      <c r="K555" s="11">
        <v>17</v>
      </c>
      <c r="L555" s="4">
        <f t="shared" si="120"/>
        <v>0</v>
      </c>
      <c r="M555" s="4"/>
      <c r="N555" s="4"/>
      <c r="O555" s="4">
        <f t="shared" si="121"/>
        <v>631750</v>
      </c>
      <c r="P555" s="4">
        <v>631750</v>
      </c>
      <c r="Q555" s="4"/>
      <c r="R555" s="4">
        <f t="shared" si="122"/>
        <v>0</v>
      </c>
      <c r="S555" s="4"/>
      <c r="T555" s="4"/>
      <c r="U555" s="4">
        <f t="shared" si="123"/>
        <v>0</v>
      </c>
      <c r="V555" s="4"/>
      <c r="W555" s="4"/>
      <c r="X555" s="4">
        <f t="shared" si="124"/>
        <v>0</v>
      </c>
      <c r="Y555" s="4"/>
      <c r="Z555" s="4"/>
      <c r="AA555" s="4">
        <f>C555+I555-L555-O555-U555-X555-R555</f>
        <v>0</v>
      </c>
      <c r="AB555" s="7">
        <v>45457</v>
      </c>
    </row>
    <row r="556" spans="1:28" ht="15.75" hidden="1" x14ac:dyDescent="0.25">
      <c r="A556" s="29">
        <v>45457</v>
      </c>
      <c r="B556" s="25" t="s">
        <v>72</v>
      </c>
      <c r="C556" s="25"/>
      <c r="D556" s="25" t="s">
        <v>46</v>
      </c>
      <c r="E556" s="25" t="s">
        <v>284</v>
      </c>
      <c r="F556" s="25">
        <v>2</v>
      </c>
      <c r="G556" s="25" t="s">
        <v>34</v>
      </c>
      <c r="H556" s="25">
        <v>75000</v>
      </c>
      <c r="I556" s="11">
        <f t="shared" si="119"/>
        <v>150000</v>
      </c>
      <c r="J556" s="31" t="s">
        <v>312</v>
      </c>
      <c r="K556" s="11">
        <v>17</v>
      </c>
      <c r="L556" s="4">
        <f t="shared" si="120"/>
        <v>0</v>
      </c>
      <c r="M556" s="4"/>
      <c r="N556" s="4"/>
      <c r="O556" s="4">
        <f t="shared" si="121"/>
        <v>150000</v>
      </c>
      <c r="P556" s="4">
        <v>150000</v>
      </c>
      <c r="Q556" s="4"/>
      <c r="R556" s="4">
        <f t="shared" si="122"/>
        <v>0</v>
      </c>
      <c r="S556" s="4"/>
      <c r="T556" s="4"/>
      <c r="U556" s="4">
        <f t="shared" si="123"/>
        <v>0</v>
      </c>
      <c r="V556" s="4"/>
      <c r="W556" s="4"/>
      <c r="X556" s="4">
        <f t="shared" si="124"/>
        <v>0</v>
      </c>
      <c r="Y556" s="4"/>
      <c r="Z556" s="4"/>
      <c r="AA556" s="4">
        <f>C556+I556-L556-O556-U556-X556-R556</f>
        <v>0</v>
      </c>
      <c r="AB556" s="7">
        <v>45457</v>
      </c>
    </row>
    <row r="557" spans="1:28" ht="15.75" hidden="1" x14ac:dyDescent="0.25">
      <c r="A557" s="29">
        <v>45457</v>
      </c>
      <c r="B557" s="25" t="s">
        <v>72</v>
      </c>
      <c r="C557" s="25"/>
      <c r="D557" s="25" t="s">
        <v>46</v>
      </c>
      <c r="E557" s="25" t="s">
        <v>227</v>
      </c>
      <c r="F557" s="25">
        <v>2</v>
      </c>
      <c r="G557" s="25" t="s">
        <v>34</v>
      </c>
      <c r="H557" s="25">
        <v>95000</v>
      </c>
      <c r="I557" s="11">
        <f t="shared" si="119"/>
        <v>190000</v>
      </c>
      <c r="J557" s="31" t="s">
        <v>312</v>
      </c>
      <c r="K557" s="11">
        <v>17</v>
      </c>
      <c r="L557" s="4">
        <f t="shared" si="120"/>
        <v>0</v>
      </c>
      <c r="M557" s="4"/>
      <c r="N557" s="4"/>
      <c r="O557" s="4">
        <f t="shared" si="121"/>
        <v>190000</v>
      </c>
      <c r="P557" s="4">
        <v>190000</v>
      </c>
      <c r="Q557" s="4"/>
      <c r="R557" s="4">
        <f t="shared" si="122"/>
        <v>0</v>
      </c>
      <c r="S557" s="4"/>
      <c r="T557" s="4"/>
      <c r="U557" s="4">
        <f t="shared" si="123"/>
        <v>0</v>
      </c>
      <c r="V557" s="4"/>
      <c r="W557" s="4"/>
      <c r="X557" s="4">
        <f t="shared" si="124"/>
        <v>0</v>
      </c>
      <c r="Y557" s="4"/>
      <c r="Z557" s="4"/>
      <c r="AA557" s="4">
        <f>C557+I557-L557-O557-U557-X557-R557</f>
        <v>0</v>
      </c>
      <c r="AB557" s="7">
        <v>45457</v>
      </c>
    </row>
    <row r="558" spans="1:28" ht="15.75" hidden="1" x14ac:dyDescent="0.25">
      <c r="A558" s="29">
        <v>45457</v>
      </c>
      <c r="B558" s="25" t="s">
        <v>72</v>
      </c>
      <c r="C558" s="25"/>
      <c r="D558" s="25" t="s">
        <v>46</v>
      </c>
      <c r="E558" s="25" t="s">
        <v>95</v>
      </c>
      <c r="F558" s="25">
        <v>500</v>
      </c>
      <c r="G558" s="25" t="s">
        <v>34</v>
      </c>
      <c r="H558" s="25">
        <v>1385</v>
      </c>
      <c r="I558" s="11">
        <f t="shared" si="119"/>
        <v>692500</v>
      </c>
      <c r="J558" s="31" t="s">
        <v>312</v>
      </c>
      <c r="K558" s="11">
        <v>17</v>
      </c>
      <c r="L558" s="4">
        <f t="shared" si="120"/>
        <v>0</v>
      </c>
      <c r="M558" s="4"/>
      <c r="N558" s="4"/>
      <c r="O558" s="4">
        <f t="shared" si="121"/>
        <v>692500</v>
      </c>
      <c r="P558" s="4">
        <v>692500</v>
      </c>
      <c r="Q558" s="4"/>
      <c r="R558" s="4">
        <f t="shared" si="122"/>
        <v>0</v>
      </c>
      <c r="S558" s="4"/>
      <c r="T558" s="4"/>
      <c r="U558" s="4">
        <f t="shared" si="123"/>
        <v>0</v>
      </c>
      <c r="V558" s="4"/>
      <c r="W558" s="4"/>
      <c r="X558" s="4">
        <f t="shared" si="124"/>
        <v>0</v>
      </c>
      <c r="Y558" s="4"/>
      <c r="Z558" s="4"/>
      <c r="AA558" s="4">
        <f>C558+I558-L558-O558-U558-X558-R558</f>
        <v>0</v>
      </c>
      <c r="AB558" s="7">
        <v>45457</v>
      </c>
    </row>
    <row r="559" spans="1:28" ht="15.75" hidden="1" x14ac:dyDescent="0.25">
      <c r="A559" s="29">
        <v>45457</v>
      </c>
      <c r="B559" s="25" t="s">
        <v>72</v>
      </c>
      <c r="C559" s="25"/>
      <c r="D559" s="25" t="s">
        <v>46</v>
      </c>
      <c r="E559" s="25" t="s">
        <v>87</v>
      </c>
      <c r="F559" s="25">
        <v>2500</v>
      </c>
      <c r="G559" s="25" t="s">
        <v>34</v>
      </c>
      <c r="H559" s="25">
        <v>1120</v>
      </c>
      <c r="I559" s="11">
        <f t="shared" si="119"/>
        <v>2800000</v>
      </c>
      <c r="J559" s="31" t="s">
        <v>312</v>
      </c>
      <c r="K559" s="11">
        <v>17</v>
      </c>
      <c r="L559" s="4">
        <f t="shared" si="120"/>
        <v>0</v>
      </c>
      <c r="M559" s="4"/>
      <c r="N559" s="4"/>
      <c r="O559" s="4">
        <f t="shared" si="121"/>
        <v>2800000</v>
      </c>
      <c r="P559" s="4">
        <v>2800000</v>
      </c>
      <c r="Q559" s="4"/>
      <c r="R559" s="4">
        <f t="shared" si="122"/>
        <v>0</v>
      </c>
      <c r="S559" s="4"/>
      <c r="T559" s="4"/>
      <c r="U559" s="4">
        <f t="shared" si="123"/>
        <v>0</v>
      </c>
      <c r="V559" s="4"/>
      <c r="W559" s="4"/>
      <c r="X559" s="4">
        <f t="shared" si="124"/>
        <v>0</v>
      </c>
      <c r="Y559" s="4"/>
      <c r="Z559" s="4"/>
      <c r="AA559" s="4">
        <f>C559+I559-L559-O559-U559-X559-R559</f>
        <v>0</v>
      </c>
      <c r="AB559" s="7">
        <v>45457</v>
      </c>
    </row>
    <row r="560" spans="1:28" ht="15.75" hidden="1" x14ac:dyDescent="0.25">
      <c r="A560" s="29">
        <v>45457</v>
      </c>
      <c r="B560" s="25" t="s">
        <v>72</v>
      </c>
      <c r="C560" s="25"/>
      <c r="D560" s="25" t="s">
        <v>46</v>
      </c>
      <c r="E560" s="25" t="s">
        <v>151</v>
      </c>
      <c r="F560" s="25">
        <v>3000</v>
      </c>
      <c r="G560" s="25" t="s">
        <v>34</v>
      </c>
      <c r="H560" s="25">
        <v>1830</v>
      </c>
      <c r="I560" s="11">
        <f t="shared" si="119"/>
        <v>5490000</v>
      </c>
      <c r="J560" s="31" t="s">
        <v>312</v>
      </c>
      <c r="K560" s="11"/>
      <c r="L560" s="4">
        <f t="shared" si="120"/>
        <v>0</v>
      </c>
      <c r="M560" s="4"/>
      <c r="N560" s="4"/>
      <c r="O560" s="4">
        <f t="shared" si="121"/>
        <v>5490000</v>
      </c>
      <c r="P560" s="4">
        <v>5490000</v>
      </c>
      <c r="Q560" s="4"/>
      <c r="R560" s="4">
        <f t="shared" si="122"/>
        <v>0</v>
      </c>
      <c r="S560" s="4"/>
      <c r="T560" s="4"/>
      <c r="U560" s="4">
        <f t="shared" si="123"/>
        <v>0</v>
      </c>
      <c r="V560" s="4"/>
      <c r="W560" s="4"/>
      <c r="X560" s="4">
        <f t="shared" si="124"/>
        <v>0</v>
      </c>
      <c r="Y560" s="4"/>
      <c r="Z560" s="4"/>
      <c r="AA560" s="4">
        <f>C560+I560-L560-O560-U560-X560-R560</f>
        <v>0</v>
      </c>
      <c r="AB560" s="7">
        <v>45457</v>
      </c>
    </row>
    <row r="561" spans="1:28" ht="15.75" hidden="1" x14ac:dyDescent="0.25">
      <c r="A561" s="29">
        <v>45457</v>
      </c>
      <c r="B561" s="25" t="s">
        <v>226</v>
      </c>
      <c r="C561" s="25"/>
      <c r="D561" s="25" t="s">
        <v>52</v>
      </c>
      <c r="E561" s="25" t="s">
        <v>229</v>
      </c>
      <c r="F561" s="25">
        <v>300</v>
      </c>
      <c r="G561" s="25" t="s">
        <v>39</v>
      </c>
      <c r="H561" s="25">
        <v>42000</v>
      </c>
      <c r="I561" s="11">
        <f t="shared" si="119"/>
        <v>12600000</v>
      </c>
      <c r="J561" s="26" t="s">
        <v>28</v>
      </c>
      <c r="K561" s="11"/>
      <c r="L561" s="4">
        <f t="shared" si="120"/>
        <v>0</v>
      </c>
      <c r="M561" s="4"/>
      <c r="N561" s="4"/>
      <c r="O561" s="4">
        <f t="shared" si="121"/>
        <v>0</v>
      </c>
      <c r="P561" s="4"/>
      <c r="Q561" s="4"/>
      <c r="R561" s="4">
        <f t="shared" si="122"/>
        <v>0</v>
      </c>
      <c r="S561" s="4"/>
      <c r="T561" s="4"/>
      <c r="U561" s="4">
        <f t="shared" si="123"/>
        <v>0</v>
      </c>
      <c r="V561" s="4"/>
      <c r="W561" s="4"/>
      <c r="X561" s="4">
        <f t="shared" si="124"/>
        <v>0</v>
      </c>
      <c r="Y561" s="4"/>
      <c r="Z561" s="4"/>
      <c r="AA561" s="4">
        <f>C561+I561-L561-O561-U561-X561-R561</f>
        <v>12600000</v>
      </c>
      <c r="AB561" s="7"/>
    </row>
    <row r="562" spans="1:28" ht="15.75" hidden="1" x14ac:dyDescent="0.25">
      <c r="A562" s="24">
        <v>45457</v>
      </c>
      <c r="B562" s="72" t="s">
        <v>536</v>
      </c>
      <c r="C562" s="25"/>
      <c r="D562" s="25" t="s">
        <v>46</v>
      </c>
      <c r="E562" s="25" t="s">
        <v>763</v>
      </c>
      <c r="F562" s="25">
        <v>300</v>
      </c>
      <c r="G562" s="25" t="s">
        <v>34</v>
      </c>
      <c r="H562" s="25">
        <v>2280</v>
      </c>
      <c r="I562" s="11">
        <f t="shared" si="119"/>
        <v>684000</v>
      </c>
      <c r="J562" s="31" t="s">
        <v>312</v>
      </c>
      <c r="K562" s="11"/>
      <c r="L562" s="4">
        <f t="shared" si="120"/>
        <v>0</v>
      </c>
      <c r="M562" s="4"/>
      <c r="N562" s="4"/>
      <c r="O562" s="4">
        <f t="shared" si="121"/>
        <v>0</v>
      </c>
      <c r="P562" s="4"/>
      <c r="Q562" s="4"/>
      <c r="R562" s="4">
        <f t="shared" si="122"/>
        <v>684000</v>
      </c>
      <c r="S562" s="4">
        <v>684000</v>
      </c>
      <c r="T562" s="4"/>
      <c r="U562" s="4">
        <f t="shared" si="123"/>
        <v>0</v>
      </c>
      <c r="V562" s="4"/>
      <c r="W562" s="4"/>
      <c r="X562" s="4">
        <f t="shared" si="124"/>
        <v>0</v>
      </c>
      <c r="Y562" s="4"/>
      <c r="Z562" s="4"/>
      <c r="AA562" s="4">
        <f>C562+I562-L562-O562-U562-X562-R562</f>
        <v>0</v>
      </c>
      <c r="AB562" s="7">
        <v>45461</v>
      </c>
    </row>
    <row r="563" spans="1:28" ht="15.75" hidden="1" x14ac:dyDescent="0.25">
      <c r="A563" s="29">
        <v>45457</v>
      </c>
      <c r="B563" s="72" t="s">
        <v>536</v>
      </c>
      <c r="C563" s="25"/>
      <c r="D563" s="25" t="s">
        <v>46</v>
      </c>
      <c r="E563" s="25" t="s">
        <v>154</v>
      </c>
      <c r="F563" s="25">
        <v>1500</v>
      </c>
      <c r="G563" s="25" t="s">
        <v>34</v>
      </c>
      <c r="H563" s="25">
        <v>1140</v>
      </c>
      <c r="I563" s="11">
        <f t="shared" si="119"/>
        <v>1710000</v>
      </c>
      <c r="J563" s="31" t="s">
        <v>312</v>
      </c>
      <c r="K563" s="11"/>
      <c r="L563" s="4">
        <f t="shared" si="120"/>
        <v>0</v>
      </c>
      <c r="M563" s="4"/>
      <c r="N563" s="4"/>
      <c r="O563" s="4">
        <f t="shared" si="121"/>
        <v>0</v>
      </c>
      <c r="P563" s="4"/>
      <c r="Q563" s="4"/>
      <c r="R563" s="4">
        <f t="shared" si="122"/>
        <v>1710000</v>
      </c>
      <c r="S563" s="4">
        <v>1710000</v>
      </c>
      <c r="T563" s="4"/>
      <c r="U563" s="4">
        <f t="shared" si="123"/>
        <v>0</v>
      </c>
      <c r="V563" s="4"/>
      <c r="W563" s="4"/>
      <c r="X563" s="4">
        <f t="shared" si="124"/>
        <v>0</v>
      </c>
      <c r="Y563" s="4"/>
      <c r="Z563" s="4"/>
      <c r="AA563" s="4">
        <f>C563+I563-L563-O563-U563-X563-R563</f>
        <v>0</v>
      </c>
      <c r="AB563" s="7">
        <v>45461</v>
      </c>
    </row>
    <row r="564" spans="1:28" ht="15.75" hidden="1" x14ac:dyDescent="0.25">
      <c r="A564" s="29">
        <v>45457</v>
      </c>
      <c r="B564" s="72" t="s">
        <v>536</v>
      </c>
      <c r="C564" s="25"/>
      <c r="D564" s="25" t="s">
        <v>46</v>
      </c>
      <c r="E564" s="25" t="s">
        <v>60</v>
      </c>
      <c r="F564" s="25">
        <v>500</v>
      </c>
      <c r="G564" s="25" t="s">
        <v>34</v>
      </c>
      <c r="H564" s="25">
        <v>1370</v>
      </c>
      <c r="I564" s="11">
        <f t="shared" si="119"/>
        <v>685000</v>
      </c>
      <c r="J564" s="31" t="s">
        <v>312</v>
      </c>
      <c r="K564" s="11"/>
      <c r="L564" s="4">
        <f t="shared" si="120"/>
        <v>0</v>
      </c>
      <c r="M564" s="4"/>
      <c r="N564" s="4"/>
      <c r="O564" s="4">
        <f t="shared" si="121"/>
        <v>0</v>
      </c>
      <c r="P564" s="4"/>
      <c r="Q564" s="4"/>
      <c r="R564" s="4">
        <f t="shared" si="122"/>
        <v>685000</v>
      </c>
      <c r="S564" s="4">
        <v>685000</v>
      </c>
      <c r="T564" s="4"/>
      <c r="U564" s="4">
        <f t="shared" si="123"/>
        <v>0</v>
      </c>
      <c r="V564" s="4"/>
      <c r="W564" s="4"/>
      <c r="X564" s="4">
        <f t="shared" si="124"/>
        <v>0</v>
      </c>
      <c r="Y564" s="4"/>
      <c r="Z564" s="4"/>
      <c r="AA564" s="4">
        <f>C564+I564-L564-O564-U564-X564-R564</f>
        <v>0</v>
      </c>
      <c r="AB564" s="7">
        <v>45461</v>
      </c>
    </row>
    <row r="565" spans="1:28" ht="15.75" hidden="1" x14ac:dyDescent="0.25">
      <c r="A565" s="24">
        <v>45457</v>
      </c>
      <c r="B565" s="25" t="s">
        <v>516</v>
      </c>
      <c r="C565" s="25"/>
      <c r="D565" s="25" t="s">
        <v>46</v>
      </c>
      <c r="E565" s="25" t="s">
        <v>129</v>
      </c>
      <c r="F565" s="25">
        <v>2</v>
      </c>
      <c r="G565" s="25" t="s">
        <v>77</v>
      </c>
      <c r="H565" s="25">
        <v>65000</v>
      </c>
      <c r="I565" s="11">
        <f t="shared" si="119"/>
        <v>130000</v>
      </c>
      <c r="J565" s="31" t="s">
        <v>324</v>
      </c>
      <c r="K565" s="11"/>
      <c r="L565" s="4">
        <f t="shared" si="120"/>
        <v>0</v>
      </c>
      <c r="M565" s="4"/>
      <c r="N565" s="4"/>
      <c r="O565" s="4">
        <f t="shared" si="121"/>
        <v>0</v>
      </c>
      <c r="P565" s="4"/>
      <c r="Q565" s="4"/>
      <c r="R565" s="4">
        <f t="shared" si="122"/>
        <v>0</v>
      </c>
      <c r="S565" s="4"/>
      <c r="T565" s="4"/>
      <c r="U565" s="4">
        <f t="shared" si="123"/>
        <v>130000</v>
      </c>
      <c r="V565" s="4">
        <v>130000</v>
      </c>
      <c r="W565" s="4"/>
      <c r="X565" s="4">
        <f t="shared" si="124"/>
        <v>0</v>
      </c>
      <c r="Y565" s="4"/>
      <c r="Z565" s="4"/>
      <c r="AA565" s="4">
        <f>C565+I565-L565-O565-U565-X565-R565</f>
        <v>0</v>
      </c>
      <c r="AB565" s="7">
        <v>45457</v>
      </c>
    </row>
    <row r="566" spans="1:28" ht="15.75" hidden="1" x14ac:dyDescent="0.25">
      <c r="A566" s="29">
        <v>45461</v>
      </c>
      <c r="B566" s="27" t="s">
        <v>846</v>
      </c>
      <c r="C566" s="27"/>
      <c r="D566" s="27" t="s">
        <v>52</v>
      </c>
      <c r="E566" s="27" t="s">
        <v>216</v>
      </c>
      <c r="F566" s="27">
        <v>4</v>
      </c>
      <c r="G566" s="27" t="s">
        <v>27</v>
      </c>
      <c r="H566" s="27">
        <v>45000</v>
      </c>
      <c r="I566" s="11">
        <f t="shared" ref="I566:I589" si="125">F566*H566</f>
        <v>180000</v>
      </c>
      <c r="J566" s="31" t="s">
        <v>324</v>
      </c>
      <c r="K566" s="11"/>
      <c r="L566" s="4">
        <f>M566+N566</f>
        <v>180000</v>
      </c>
      <c r="M566" s="4">
        <v>180000</v>
      </c>
      <c r="N566" s="4"/>
      <c r="O566" s="4">
        <f>P566+Q566</f>
        <v>0</v>
      </c>
      <c r="P566" s="4"/>
      <c r="Q566" s="4"/>
      <c r="R566" s="4">
        <f>S566+T566</f>
        <v>0</v>
      </c>
      <c r="S566" s="4"/>
      <c r="T566" s="4"/>
      <c r="U566" s="4">
        <f>V566+W566</f>
        <v>0</v>
      </c>
      <c r="V566" s="4"/>
      <c r="W566" s="4"/>
      <c r="X566" s="4">
        <f>Y566+Z566</f>
        <v>0</v>
      </c>
      <c r="Y566" s="4"/>
      <c r="Z566" s="4"/>
      <c r="AA566" s="4">
        <f>C566+I566-L566-O566-U566-X566-R566</f>
        <v>0</v>
      </c>
      <c r="AB566" s="7">
        <v>45458</v>
      </c>
    </row>
    <row r="567" spans="1:28" ht="15.75" hidden="1" x14ac:dyDescent="0.25">
      <c r="A567" s="29">
        <v>45461</v>
      </c>
      <c r="B567" s="72" t="s">
        <v>194</v>
      </c>
      <c r="C567" s="25"/>
      <c r="D567" s="27" t="s">
        <v>52</v>
      </c>
      <c r="E567" s="27" t="s">
        <v>216</v>
      </c>
      <c r="F567" s="25">
        <v>3</v>
      </c>
      <c r="G567" s="25" t="s">
        <v>27</v>
      </c>
      <c r="H567" s="25">
        <v>45000</v>
      </c>
      <c r="I567" s="11">
        <f t="shared" si="125"/>
        <v>135000</v>
      </c>
      <c r="J567" s="31" t="s">
        <v>312</v>
      </c>
      <c r="K567" s="11"/>
      <c r="L567" s="4">
        <f t="shared" ref="L567:L589" si="126">M567+N567</f>
        <v>0</v>
      </c>
      <c r="M567" s="4"/>
      <c r="N567" s="4"/>
      <c r="O567" s="4">
        <f t="shared" ref="O567:O589" si="127">P567+Q567</f>
        <v>0</v>
      </c>
      <c r="P567" s="4"/>
      <c r="Q567" s="4"/>
      <c r="R567" s="4">
        <f t="shared" ref="R567:R589" si="128">S567+T567</f>
        <v>135000</v>
      </c>
      <c r="S567" s="4">
        <v>135000</v>
      </c>
      <c r="T567" s="4"/>
      <c r="U567" s="4">
        <f t="shared" ref="U567:U589" si="129">V567+W567</f>
        <v>0</v>
      </c>
      <c r="V567" s="4"/>
      <c r="W567" s="4"/>
      <c r="X567" s="4">
        <f t="shared" ref="X567:X589" si="130">Y567+Z567</f>
        <v>0</v>
      </c>
      <c r="Y567" s="4"/>
      <c r="Z567" s="4"/>
      <c r="AA567" s="4">
        <f>C567+I567-L567-O567-U567-X567-R567</f>
        <v>0</v>
      </c>
      <c r="AB567" s="7">
        <v>45462</v>
      </c>
    </row>
    <row r="568" spans="1:28" ht="15.75" hidden="1" x14ac:dyDescent="0.25">
      <c r="A568" s="29">
        <v>45461</v>
      </c>
      <c r="B568" s="25" t="s">
        <v>480</v>
      </c>
      <c r="C568" s="25"/>
      <c r="D568" s="25" t="s">
        <v>52</v>
      </c>
      <c r="E568" s="25" t="s">
        <v>50</v>
      </c>
      <c r="F568" s="25">
        <v>3000</v>
      </c>
      <c r="G568" s="25" t="s">
        <v>34</v>
      </c>
      <c r="H568" s="25">
        <v>3780</v>
      </c>
      <c r="I568" s="11">
        <f t="shared" si="125"/>
        <v>11340000</v>
      </c>
      <c r="J568" s="31" t="s">
        <v>312</v>
      </c>
      <c r="K568" s="11"/>
      <c r="L568" s="4">
        <f t="shared" si="126"/>
        <v>0</v>
      </c>
      <c r="M568" s="4"/>
      <c r="N568" s="4"/>
      <c r="O568" s="4">
        <f t="shared" si="127"/>
        <v>11340000</v>
      </c>
      <c r="P568" s="4">
        <v>11340000</v>
      </c>
      <c r="Q568" s="4"/>
      <c r="R568" s="4">
        <f t="shared" si="128"/>
        <v>0</v>
      </c>
      <c r="S568" s="4"/>
      <c r="T568" s="4"/>
      <c r="U568" s="4">
        <f t="shared" si="129"/>
        <v>0</v>
      </c>
      <c r="V568" s="4"/>
      <c r="W568" s="4"/>
      <c r="X568" s="4">
        <f t="shared" si="130"/>
        <v>0</v>
      </c>
      <c r="Y568" s="4"/>
      <c r="Z568" s="4"/>
      <c r="AA568" s="4">
        <f>C568+I568-L568-O568-U568-X568-R568</f>
        <v>0</v>
      </c>
      <c r="AB568" s="7">
        <v>45457</v>
      </c>
    </row>
    <row r="569" spans="1:28" ht="15.75" hidden="1" x14ac:dyDescent="0.25">
      <c r="A569" s="29">
        <v>45461</v>
      </c>
      <c r="B569" s="25" t="s">
        <v>309</v>
      </c>
      <c r="C569" s="25"/>
      <c r="D569" s="25" t="s">
        <v>46</v>
      </c>
      <c r="E569" s="25" t="s">
        <v>356</v>
      </c>
      <c r="F569" s="25">
        <v>1</v>
      </c>
      <c r="G569" s="25" t="s">
        <v>48</v>
      </c>
      <c r="H569" s="25">
        <v>9180000</v>
      </c>
      <c r="I569" s="11">
        <f t="shared" si="125"/>
        <v>9180000</v>
      </c>
      <c r="J569" s="31" t="s">
        <v>312</v>
      </c>
      <c r="K569" s="11"/>
      <c r="L569" s="4">
        <f t="shared" si="126"/>
        <v>0</v>
      </c>
      <c r="M569" s="4"/>
      <c r="N569" s="4"/>
      <c r="O569" s="4">
        <f t="shared" si="127"/>
        <v>9180000</v>
      </c>
      <c r="P569" s="4">
        <v>9180000</v>
      </c>
      <c r="Q569" s="4"/>
      <c r="R569" s="4">
        <f t="shared" si="128"/>
        <v>0</v>
      </c>
      <c r="S569" s="4"/>
      <c r="T569" s="4"/>
      <c r="U569" s="4">
        <f t="shared" si="129"/>
        <v>0</v>
      </c>
      <c r="V569" s="4"/>
      <c r="W569" s="4"/>
      <c r="X569" s="4">
        <f t="shared" si="130"/>
        <v>0</v>
      </c>
      <c r="Y569" s="4"/>
      <c r="Z569" s="4"/>
      <c r="AA569" s="4">
        <f>C569+I569-L569-O569-U569-X569-R569</f>
        <v>0</v>
      </c>
      <c r="AB569" s="7">
        <v>45469</v>
      </c>
    </row>
    <row r="570" spans="1:28" ht="15.75" hidden="1" x14ac:dyDescent="0.25">
      <c r="A570" s="29">
        <v>45461</v>
      </c>
      <c r="B570" s="25" t="s">
        <v>99</v>
      </c>
      <c r="C570" s="25"/>
      <c r="D570" s="25"/>
      <c r="E570" s="25" t="s">
        <v>106</v>
      </c>
      <c r="F570" s="25">
        <v>137.5</v>
      </c>
      <c r="G570" s="25" t="s">
        <v>39</v>
      </c>
      <c r="H570" s="25"/>
      <c r="I570" s="11">
        <f t="shared" si="125"/>
        <v>0</v>
      </c>
      <c r="J570" s="26" t="s">
        <v>28</v>
      </c>
      <c r="K570" s="11"/>
      <c r="L570" s="4">
        <f t="shared" si="126"/>
        <v>0</v>
      </c>
      <c r="M570" s="4"/>
      <c r="N570" s="4"/>
      <c r="O570" s="4">
        <f t="shared" si="127"/>
        <v>0</v>
      </c>
      <c r="P570" s="4"/>
      <c r="Q570" s="4"/>
      <c r="R570" s="4">
        <f t="shared" si="128"/>
        <v>0</v>
      </c>
      <c r="S570" s="4"/>
      <c r="T570" s="4"/>
      <c r="U570" s="4">
        <f t="shared" si="129"/>
        <v>0</v>
      </c>
      <c r="V570" s="4"/>
      <c r="W570" s="4"/>
      <c r="X570" s="4">
        <f t="shared" si="130"/>
        <v>0</v>
      </c>
      <c r="Y570" s="4"/>
      <c r="Z570" s="4"/>
      <c r="AA570" s="4">
        <f>C570+I570-L570-O570-U570-X570-R570</f>
        <v>0</v>
      </c>
      <c r="AB570" s="7"/>
    </row>
    <row r="571" spans="1:28" ht="15.75" hidden="1" x14ac:dyDescent="0.25">
      <c r="A571" s="29">
        <v>45461</v>
      </c>
      <c r="B571" s="25" t="s">
        <v>1471</v>
      </c>
      <c r="C571" s="25"/>
      <c r="D571" s="25" t="s">
        <v>46</v>
      </c>
      <c r="E571" s="25" t="s">
        <v>154</v>
      </c>
      <c r="F571" s="25">
        <v>1500</v>
      </c>
      <c r="G571" s="25" t="s">
        <v>34</v>
      </c>
      <c r="H571" s="25">
        <v>1140</v>
      </c>
      <c r="I571" s="11">
        <f t="shared" si="125"/>
        <v>1710000</v>
      </c>
      <c r="J571" s="31" t="s">
        <v>324</v>
      </c>
      <c r="K571" s="11"/>
      <c r="L571" s="4">
        <f t="shared" si="126"/>
        <v>1710000</v>
      </c>
      <c r="M571" s="4">
        <v>1710000</v>
      </c>
      <c r="N571" s="4"/>
      <c r="O571" s="4">
        <f t="shared" si="127"/>
        <v>0</v>
      </c>
      <c r="P571" s="4"/>
      <c r="Q571" s="4"/>
      <c r="R571" s="4">
        <f t="shared" si="128"/>
        <v>0</v>
      </c>
      <c r="S571" s="4"/>
      <c r="T571" s="4"/>
      <c r="U571" s="4">
        <f t="shared" si="129"/>
        <v>0</v>
      </c>
      <c r="V571" s="4"/>
      <c r="W571" s="4"/>
      <c r="X571" s="4">
        <f t="shared" si="130"/>
        <v>0</v>
      </c>
      <c r="Y571" s="4"/>
      <c r="Z571" s="4"/>
      <c r="AA571" s="4">
        <f>C571+I571-L571-O571-U571-X571-R571</f>
        <v>0</v>
      </c>
      <c r="AB571" s="7">
        <v>45458</v>
      </c>
    </row>
    <row r="572" spans="1:28" ht="15.75" hidden="1" x14ac:dyDescent="0.25">
      <c r="A572" s="29">
        <v>45461</v>
      </c>
      <c r="B572" s="25" t="s">
        <v>382</v>
      </c>
      <c r="C572" s="25"/>
      <c r="D572" s="25" t="s">
        <v>46</v>
      </c>
      <c r="E572" s="25" t="s">
        <v>148</v>
      </c>
      <c r="F572" s="25">
        <v>1</v>
      </c>
      <c r="G572" s="25" t="s">
        <v>23</v>
      </c>
      <c r="H572" s="25">
        <v>450000</v>
      </c>
      <c r="I572" s="11">
        <f t="shared" si="125"/>
        <v>450000</v>
      </c>
      <c r="J572" s="31" t="s">
        <v>312</v>
      </c>
      <c r="K572" s="11"/>
      <c r="L572" s="4">
        <f t="shared" si="126"/>
        <v>0</v>
      </c>
      <c r="M572" s="4"/>
      <c r="N572" s="4"/>
      <c r="O572" s="4">
        <f t="shared" si="127"/>
        <v>0</v>
      </c>
      <c r="P572" s="4"/>
      <c r="Q572" s="4"/>
      <c r="R572" s="4">
        <f t="shared" si="128"/>
        <v>450000</v>
      </c>
      <c r="S572" s="4">
        <v>450000</v>
      </c>
      <c r="T572" s="4"/>
      <c r="U572" s="4">
        <f t="shared" si="129"/>
        <v>0</v>
      </c>
      <c r="V572" s="4"/>
      <c r="W572" s="4"/>
      <c r="X572" s="4">
        <f t="shared" si="130"/>
        <v>0</v>
      </c>
      <c r="Y572" s="4"/>
      <c r="Z572" s="4"/>
      <c r="AA572" s="4">
        <f>C572+I572-L572-O572-U572-X572-R572</f>
        <v>0</v>
      </c>
      <c r="AB572" s="7">
        <v>45458</v>
      </c>
    </row>
    <row r="573" spans="1:28" ht="15.75" hidden="1" x14ac:dyDescent="0.25">
      <c r="A573" s="29">
        <v>45461</v>
      </c>
      <c r="B573" s="25" t="s">
        <v>382</v>
      </c>
      <c r="C573" s="25"/>
      <c r="D573" s="25" t="s">
        <v>46</v>
      </c>
      <c r="E573" s="25" t="s">
        <v>53</v>
      </c>
      <c r="F573" s="25">
        <v>1</v>
      </c>
      <c r="G573" s="25" t="s">
        <v>23</v>
      </c>
      <c r="H573" s="25">
        <v>450000</v>
      </c>
      <c r="I573" s="11">
        <f t="shared" si="125"/>
        <v>450000</v>
      </c>
      <c r="J573" s="31" t="s">
        <v>312</v>
      </c>
      <c r="K573" s="11"/>
      <c r="L573" s="4">
        <f t="shared" si="126"/>
        <v>0</v>
      </c>
      <c r="M573" s="4"/>
      <c r="N573" s="4"/>
      <c r="O573" s="4">
        <f t="shared" si="127"/>
        <v>0</v>
      </c>
      <c r="P573" s="4"/>
      <c r="Q573" s="4"/>
      <c r="R573" s="4">
        <f t="shared" si="128"/>
        <v>450000</v>
      </c>
      <c r="S573" s="4">
        <v>450000</v>
      </c>
      <c r="T573" s="4"/>
      <c r="U573" s="4">
        <f t="shared" si="129"/>
        <v>0</v>
      </c>
      <c r="V573" s="4"/>
      <c r="W573" s="4"/>
      <c r="X573" s="4">
        <f t="shared" si="130"/>
        <v>0</v>
      </c>
      <c r="Y573" s="4"/>
      <c r="Z573" s="4"/>
      <c r="AA573" s="4">
        <f>C573+I573-L573-O573-U573-X573-R573</f>
        <v>0</v>
      </c>
      <c r="AB573" s="7">
        <v>45458</v>
      </c>
    </row>
    <row r="574" spans="1:28" ht="15.75" hidden="1" x14ac:dyDescent="0.25">
      <c r="A574" s="29">
        <v>45461</v>
      </c>
      <c r="B574" s="25" t="s">
        <v>382</v>
      </c>
      <c r="C574" s="25"/>
      <c r="D574" s="25" t="s">
        <v>46</v>
      </c>
      <c r="E574" s="25" t="s">
        <v>150</v>
      </c>
      <c r="F574" s="25">
        <v>20</v>
      </c>
      <c r="G574" s="25" t="s">
        <v>77</v>
      </c>
      <c r="H574" s="25">
        <v>50000</v>
      </c>
      <c r="I574" s="11">
        <f t="shared" si="125"/>
        <v>1000000</v>
      </c>
      <c r="J574" s="31" t="s">
        <v>312</v>
      </c>
      <c r="K574" s="11"/>
      <c r="L574" s="4">
        <f t="shared" si="126"/>
        <v>0</v>
      </c>
      <c r="M574" s="4"/>
      <c r="N574" s="4"/>
      <c r="O574" s="4">
        <f t="shared" si="127"/>
        <v>0</v>
      </c>
      <c r="P574" s="4"/>
      <c r="Q574" s="4"/>
      <c r="R574" s="4">
        <f t="shared" si="128"/>
        <v>1000000</v>
      </c>
      <c r="S574" s="4">
        <v>1000000</v>
      </c>
      <c r="T574" s="4"/>
      <c r="U574" s="4">
        <f t="shared" si="129"/>
        <v>0</v>
      </c>
      <c r="V574" s="4"/>
      <c r="W574" s="4"/>
      <c r="X574" s="4">
        <f t="shared" si="130"/>
        <v>0</v>
      </c>
      <c r="Y574" s="4"/>
      <c r="Z574" s="4"/>
      <c r="AA574" s="4">
        <f>C574+I574-L574-O574-U574-X574-R574</f>
        <v>0</v>
      </c>
      <c r="AB574" s="7">
        <v>45458</v>
      </c>
    </row>
    <row r="575" spans="1:28" ht="15.75" hidden="1" x14ac:dyDescent="0.25">
      <c r="A575" s="29">
        <v>45461</v>
      </c>
      <c r="B575" s="25" t="s">
        <v>382</v>
      </c>
      <c r="C575" s="25"/>
      <c r="D575" s="25" t="s">
        <v>46</v>
      </c>
      <c r="E575" s="25" t="s">
        <v>130</v>
      </c>
      <c r="F575" s="25">
        <v>20</v>
      </c>
      <c r="G575" s="25" t="s">
        <v>77</v>
      </c>
      <c r="H575" s="25">
        <v>50000</v>
      </c>
      <c r="I575" s="11">
        <f t="shared" si="125"/>
        <v>1000000</v>
      </c>
      <c r="J575" s="31" t="s">
        <v>312</v>
      </c>
      <c r="K575" s="11"/>
      <c r="L575" s="4">
        <f t="shared" si="126"/>
        <v>0</v>
      </c>
      <c r="M575" s="4"/>
      <c r="N575" s="4"/>
      <c r="O575" s="4">
        <f t="shared" si="127"/>
        <v>0</v>
      </c>
      <c r="P575" s="4"/>
      <c r="Q575" s="4"/>
      <c r="R575" s="4">
        <f t="shared" si="128"/>
        <v>1000000</v>
      </c>
      <c r="S575" s="4">
        <v>1000000</v>
      </c>
      <c r="T575" s="4"/>
      <c r="U575" s="4">
        <f t="shared" si="129"/>
        <v>0</v>
      </c>
      <c r="V575" s="4"/>
      <c r="W575" s="4"/>
      <c r="X575" s="4">
        <f t="shared" si="130"/>
        <v>0</v>
      </c>
      <c r="Y575" s="4"/>
      <c r="Z575" s="4"/>
      <c r="AA575" s="4">
        <f>C575+I575-L575-O575-U575-X575-R575</f>
        <v>0</v>
      </c>
      <c r="AB575" s="7">
        <v>45458</v>
      </c>
    </row>
    <row r="576" spans="1:28" ht="15.75" hidden="1" x14ac:dyDescent="0.25">
      <c r="A576" s="29">
        <v>45461</v>
      </c>
      <c r="B576" s="25" t="s">
        <v>256</v>
      </c>
      <c r="C576" s="25"/>
      <c r="D576" s="25" t="s">
        <v>52</v>
      </c>
      <c r="E576" s="25" t="s">
        <v>249</v>
      </c>
      <c r="F576" s="25">
        <v>500</v>
      </c>
      <c r="G576" s="25" t="s">
        <v>34</v>
      </c>
      <c r="H576" s="25">
        <v>4000</v>
      </c>
      <c r="I576" s="11">
        <f t="shared" si="125"/>
        <v>2000000</v>
      </c>
      <c r="J576" s="31" t="s">
        <v>324</v>
      </c>
      <c r="K576" s="11"/>
      <c r="L576" s="4">
        <f t="shared" si="126"/>
        <v>852000</v>
      </c>
      <c r="M576" s="4">
        <v>120000</v>
      </c>
      <c r="N576" s="4">
        <v>732000</v>
      </c>
      <c r="O576" s="4">
        <f t="shared" si="127"/>
        <v>1148000</v>
      </c>
      <c r="P576" s="4">
        <v>148000</v>
      </c>
      <c r="Q576" s="4">
        <v>1000000</v>
      </c>
      <c r="R576" s="4">
        <f t="shared" si="128"/>
        <v>0</v>
      </c>
      <c r="S576" s="4"/>
      <c r="T576" s="4"/>
      <c r="U576" s="4">
        <f t="shared" si="129"/>
        <v>0</v>
      </c>
      <c r="V576" s="4"/>
      <c r="W576" s="4"/>
      <c r="X576" s="4">
        <f t="shared" si="130"/>
        <v>0</v>
      </c>
      <c r="Y576" s="4"/>
      <c r="Z576" s="4"/>
      <c r="AA576" s="4">
        <f>C576+I576-L576-O576-U576-X576-R576</f>
        <v>0</v>
      </c>
      <c r="AB576" s="7">
        <v>45465</v>
      </c>
    </row>
    <row r="577" spans="1:28" ht="15.75" hidden="1" x14ac:dyDescent="0.25">
      <c r="A577" s="29">
        <v>45461</v>
      </c>
      <c r="B577" s="25" t="s">
        <v>99</v>
      </c>
      <c r="C577" s="25"/>
      <c r="D577" s="25"/>
      <c r="E577" s="25" t="s">
        <v>106</v>
      </c>
      <c r="F577" s="25">
        <v>33.200000000000003</v>
      </c>
      <c r="G577" s="25" t="s">
        <v>39</v>
      </c>
      <c r="H577" s="25"/>
      <c r="I577" s="11">
        <f t="shared" si="125"/>
        <v>0</v>
      </c>
      <c r="J577" s="26" t="s">
        <v>28</v>
      </c>
      <c r="K577" s="11"/>
      <c r="L577" s="4">
        <f t="shared" si="126"/>
        <v>0</v>
      </c>
      <c r="M577" s="4"/>
      <c r="N577" s="4"/>
      <c r="O577" s="4">
        <f t="shared" si="127"/>
        <v>0</v>
      </c>
      <c r="P577" s="4"/>
      <c r="Q577" s="4"/>
      <c r="R577" s="4">
        <f t="shared" si="128"/>
        <v>0</v>
      </c>
      <c r="S577" s="4"/>
      <c r="T577" s="4"/>
      <c r="U577" s="4">
        <f t="shared" si="129"/>
        <v>0</v>
      </c>
      <c r="V577" s="4"/>
      <c r="W577" s="4"/>
      <c r="X577" s="4">
        <f t="shared" si="130"/>
        <v>0</v>
      </c>
      <c r="Y577" s="4"/>
      <c r="Z577" s="4"/>
      <c r="AA577" s="4">
        <f>C577+I577-L577-O577-U577-X577-R577</f>
        <v>0</v>
      </c>
      <c r="AB577" s="7"/>
    </row>
    <row r="578" spans="1:28" ht="15.75" hidden="1" x14ac:dyDescent="0.25">
      <c r="A578" s="29">
        <v>45461</v>
      </c>
      <c r="B578" s="25" t="s">
        <v>99</v>
      </c>
      <c r="C578" s="25"/>
      <c r="D578" s="25"/>
      <c r="E578" s="25" t="s">
        <v>103</v>
      </c>
      <c r="F578" s="25">
        <v>29.3</v>
      </c>
      <c r="G578" s="25" t="s">
        <v>39</v>
      </c>
      <c r="H578" s="25"/>
      <c r="I578" s="11">
        <f t="shared" si="125"/>
        <v>0</v>
      </c>
      <c r="J578" s="26" t="s">
        <v>28</v>
      </c>
      <c r="K578" s="11"/>
      <c r="L578" s="4">
        <f t="shared" si="126"/>
        <v>0</v>
      </c>
      <c r="M578" s="4"/>
      <c r="N578" s="4"/>
      <c r="O578" s="4">
        <f t="shared" si="127"/>
        <v>0</v>
      </c>
      <c r="P578" s="4"/>
      <c r="Q578" s="4"/>
      <c r="R578" s="4">
        <f t="shared" si="128"/>
        <v>0</v>
      </c>
      <c r="S578" s="4"/>
      <c r="T578" s="4"/>
      <c r="U578" s="4">
        <f t="shared" si="129"/>
        <v>0</v>
      </c>
      <c r="V578" s="4"/>
      <c r="W578" s="4"/>
      <c r="X578" s="4">
        <f t="shared" si="130"/>
        <v>0</v>
      </c>
      <c r="Y578" s="4"/>
      <c r="Z578" s="4"/>
      <c r="AA578" s="4">
        <f>C578+I578-L578-O578-U578-X578-R578</f>
        <v>0</v>
      </c>
      <c r="AB578" s="7"/>
    </row>
    <row r="579" spans="1:28" ht="15.75" hidden="1" x14ac:dyDescent="0.25">
      <c r="A579" s="29">
        <v>45461</v>
      </c>
      <c r="B579" s="25" t="s">
        <v>99</v>
      </c>
      <c r="C579" s="25"/>
      <c r="D579" s="25"/>
      <c r="E579" s="25" t="s">
        <v>102</v>
      </c>
      <c r="F579" s="25">
        <v>200.1</v>
      </c>
      <c r="G579" s="25" t="s">
        <v>39</v>
      </c>
      <c r="H579" s="25"/>
      <c r="I579" s="11">
        <f t="shared" si="125"/>
        <v>0</v>
      </c>
      <c r="J579" s="26" t="s">
        <v>28</v>
      </c>
      <c r="K579" s="11"/>
      <c r="L579" s="4">
        <f t="shared" si="126"/>
        <v>0</v>
      </c>
      <c r="M579" s="4"/>
      <c r="N579" s="4"/>
      <c r="O579" s="4">
        <f t="shared" si="127"/>
        <v>0</v>
      </c>
      <c r="P579" s="4"/>
      <c r="Q579" s="4"/>
      <c r="R579" s="4">
        <f t="shared" si="128"/>
        <v>0</v>
      </c>
      <c r="S579" s="4"/>
      <c r="T579" s="4"/>
      <c r="U579" s="4">
        <f t="shared" si="129"/>
        <v>0</v>
      </c>
      <c r="V579" s="4"/>
      <c r="W579" s="4"/>
      <c r="X579" s="4">
        <f t="shared" si="130"/>
        <v>0</v>
      </c>
      <c r="Y579" s="4"/>
      <c r="Z579" s="4"/>
      <c r="AA579" s="4">
        <f>C579+I579-L579-O579-U579-X579-R579</f>
        <v>0</v>
      </c>
      <c r="AB579" s="7"/>
    </row>
    <row r="580" spans="1:28" ht="15.75" hidden="1" x14ac:dyDescent="0.25">
      <c r="A580" s="29">
        <v>45461</v>
      </c>
      <c r="B580" s="25" t="s">
        <v>99</v>
      </c>
      <c r="C580" s="27"/>
      <c r="D580" s="27"/>
      <c r="E580" s="27" t="s">
        <v>106</v>
      </c>
      <c r="F580" s="27">
        <v>34.200000000000003</v>
      </c>
      <c r="G580" s="27" t="s">
        <v>39</v>
      </c>
      <c r="H580" s="27"/>
      <c r="I580" s="11">
        <f t="shared" si="125"/>
        <v>0</v>
      </c>
      <c r="J580" s="28" t="s">
        <v>28</v>
      </c>
      <c r="K580" s="11"/>
      <c r="L580" s="4">
        <f t="shared" si="126"/>
        <v>0</v>
      </c>
      <c r="M580" s="4"/>
      <c r="N580" s="4"/>
      <c r="O580" s="4">
        <f t="shared" si="127"/>
        <v>0</v>
      </c>
      <c r="P580" s="4"/>
      <c r="Q580" s="4"/>
      <c r="R580" s="4">
        <f t="shared" si="128"/>
        <v>0</v>
      </c>
      <c r="S580" s="4"/>
      <c r="T580" s="4"/>
      <c r="U580" s="4">
        <f t="shared" si="129"/>
        <v>0</v>
      </c>
      <c r="V580" s="4"/>
      <c r="W580" s="4"/>
      <c r="X580" s="4">
        <f t="shared" si="130"/>
        <v>0</v>
      </c>
      <c r="Y580" s="4"/>
      <c r="Z580" s="4"/>
      <c r="AA580" s="4">
        <f>C580+I580-L580-O580-U580-X580-R580</f>
        <v>0</v>
      </c>
      <c r="AB580" s="7"/>
    </row>
    <row r="581" spans="1:28" ht="15.75" hidden="1" x14ac:dyDescent="0.25">
      <c r="A581" s="29">
        <v>45461</v>
      </c>
      <c r="B581" s="73" t="s">
        <v>828</v>
      </c>
      <c r="C581" s="25"/>
      <c r="D581" s="27" t="s">
        <v>46</v>
      </c>
      <c r="E581" s="27" t="s">
        <v>115</v>
      </c>
      <c r="F581" s="25">
        <v>13.6</v>
      </c>
      <c r="G581" s="27" t="s">
        <v>39</v>
      </c>
      <c r="H581" s="25">
        <v>47000</v>
      </c>
      <c r="I581" s="11">
        <f t="shared" si="125"/>
        <v>639200</v>
      </c>
      <c r="J581" s="31" t="s">
        <v>312</v>
      </c>
      <c r="K581" s="11"/>
      <c r="L581" s="4">
        <f t="shared" si="126"/>
        <v>0</v>
      </c>
      <c r="M581" s="4"/>
      <c r="N581" s="4"/>
      <c r="O581" s="4">
        <f t="shared" si="127"/>
        <v>0</v>
      </c>
      <c r="P581" s="4"/>
      <c r="Q581" s="4"/>
      <c r="R581" s="4">
        <f t="shared" si="128"/>
        <v>639200</v>
      </c>
      <c r="S581" s="4">
        <v>639200</v>
      </c>
      <c r="T581" s="4"/>
      <c r="U581" s="4">
        <f t="shared" si="129"/>
        <v>0</v>
      </c>
      <c r="V581" s="4"/>
      <c r="W581" s="4"/>
      <c r="X581" s="4">
        <f t="shared" si="130"/>
        <v>0</v>
      </c>
      <c r="Y581" s="4"/>
      <c r="Z581" s="4"/>
      <c r="AA581" s="4">
        <f>C581+I581-L581-O581-U581-X581-R581</f>
        <v>0</v>
      </c>
      <c r="AB581" s="7">
        <v>45461</v>
      </c>
    </row>
    <row r="582" spans="1:28" ht="15.75" hidden="1" x14ac:dyDescent="0.25">
      <c r="A582" s="29">
        <v>45461</v>
      </c>
      <c r="B582" s="27" t="s">
        <v>256</v>
      </c>
      <c r="C582" s="25"/>
      <c r="D582" s="27" t="s">
        <v>46</v>
      </c>
      <c r="E582" s="25" t="s">
        <v>64</v>
      </c>
      <c r="F582" s="25">
        <v>20</v>
      </c>
      <c r="G582" s="25" t="s">
        <v>39</v>
      </c>
      <c r="H582" s="25">
        <v>55000</v>
      </c>
      <c r="I582" s="11">
        <f t="shared" si="125"/>
        <v>1100000</v>
      </c>
      <c r="J582" s="31" t="s">
        <v>324</v>
      </c>
      <c r="K582" s="11"/>
      <c r="L582" s="4">
        <f t="shared" si="126"/>
        <v>1100000</v>
      </c>
      <c r="M582" s="4"/>
      <c r="N582" s="4">
        <v>1100000</v>
      </c>
      <c r="O582" s="4">
        <f t="shared" si="127"/>
        <v>0</v>
      </c>
      <c r="P582" s="4"/>
      <c r="Q582" s="4"/>
      <c r="R582" s="4">
        <f t="shared" si="128"/>
        <v>0</v>
      </c>
      <c r="S582" s="4"/>
      <c r="T582" s="4"/>
      <c r="U582" s="4">
        <f t="shared" si="129"/>
        <v>0</v>
      </c>
      <c r="V582" s="4"/>
      <c r="W582" s="4"/>
      <c r="X582" s="4">
        <f t="shared" si="130"/>
        <v>0</v>
      </c>
      <c r="Y582" s="4"/>
      <c r="Z582" s="4"/>
      <c r="AA582" s="4">
        <f>C582+I582-L582-O582-U582-X582-R582</f>
        <v>0</v>
      </c>
      <c r="AB582" s="7">
        <v>45468</v>
      </c>
    </row>
    <row r="583" spans="1:28" ht="15.75" hidden="1" x14ac:dyDescent="0.25">
      <c r="A583" s="29">
        <v>45461</v>
      </c>
      <c r="B583" s="27" t="s">
        <v>256</v>
      </c>
      <c r="C583" s="25"/>
      <c r="D583" s="27" t="s">
        <v>46</v>
      </c>
      <c r="E583" s="25" t="s">
        <v>249</v>
      </c>
      <c r="F583" s="25">
        <v>500</v>
      </c>
      <c r="G583" s="25" t="s">
        <v>34</v>
      </c>
      <c r="H583" s="25">
        <v>4000</v>
      </c>
      <c r="I583" s="11">
        <f t="shared" si="125"/>
        <v>2000000</v>
      </c>
      <c r="J583" s="31" t="s">
        <v>324</v>
      </c>
      <c r="K583" s="11"/>
      <c r="L583" s="4">
        <f t="shared" si="126"/>
        <v>2000000</v>
      </c>
      <c r="M583" s="4"/>
      <c r="N583" s="4">
        <v>2000000</v>
      </c>
      <c r="O583" s="4">
        <f t="shared" si="127"/>
        <v>0</v>
      </c>
      <c r="P583" s="4"/>
      <c r="Q583" s="4"/>
      <c r="R583" s="4">
        <f t="shared" si="128"/>
        <v>0</v>
      </c>
      <c r="S583" s="4"/>
      <c r="T583" s="4"/>
      <c r="U583" s="4">
        <f t="shared" si="129"/>
        <v>0</v>
      </c>
      <c r="V583" s="4"/>
      <c r="W583" s="4"/>
      <c r="X583" s="4">
        <f t="shared" si="130"/>
        <v>0</v>
      </c>
      <c r="Y583" s="4"/>
      <c r="Z583" s="4"/>
      <c r="AA583" s="4">
        <f>C583+I583-L583-O583-U583-X583-R583</f>
        <v>0</v>
      </c>
      <c r="AB583" s="7">
        <v>45468</v>
      </c>
    </row>
    <row r="584" spans="1:28" ht="15.75" hidden="1" x14ac:dyDescent="0.25">
      <c r="A584" s="29">
        <v>45461</v>
      </c>
      <c r="B584" s="27" t="s">
        <v>256</v>
      </c>
      <c r="C584" s="25"/>
      <c r="D584" s="27" t="s">
        <v>46</v>
      </c>
      <c r="E584" s="25" t="s">
        <v>259</v>
      </c>
      <c r="F584" s="25">
        <v>1000</v>
      </c>
      <c r="G584" s="25" t="s">
        <v>34</v>
      </c>
      <c r="H584" s="25">
        <v>885</v>
      </c>
      <c r="I584" s="11">
        <f t="shared" si="125"/>
        <v>885000</v>
      </c>
      <c r="J584" s="31" t="s">
        <v>324</v>
      </c>
      <c r="K584" s="11"/>
      <c r="L584" s="4">
        <f t="shared" si="126"/>
        <v>885000</v>
      </c>
      <c r="M584" s="4"/>
      <c r="N584" s="4">
        <v>885000</v>
      </c>
      <c r="O584" s="4">
        <f t="shared" si="127"/>
        <v>0</v>
      </c>
      <c r="P584" s="4"/>
      <c r="Q584" s="4"/>
      <c r="R584" s="4">
        <f t="shared" si="128"/>
        <v>0</v>
      </c>
      <c r="S584" s="4"/>
      <c r="T584" s="4"/>
      <c r="U584" s="4">
        <f t="shared" si="129"/>
        <v>0</v>
      </c>
      <c r="V584" s="4"/>
      <c r="W584" s="4"/>
      <c r="X584" s="4">
        <f t="shared" si="130"/>
        <v>0</v>
      </c>
      <c r="Y584" s="4"/>
      <c r="Z584" s="4"/>
      <c r="AA584" s="4">
        <f>C584+I584-L584-O584-U584-X584-R584</f>
        <v>0</v>
      </c>
      <c r="AB584" s="7">
        <v>45468</v>
      </c>
    </row>
    <row r="585" spans="1:28" ht="15.75" hidden="1" x14ac:dyDescent="0.25">
      <c r="A585" s="29">
        <v>45461</v>
      </c>
      <c r="B585" s="27" t="s">
        <v>256</v>
      </c>
      <c r="C585" s="25"/>
      <c r="D585" s="27" t="s">
        <v>46</v>
      </c>
      <c r="E585" s="25" t="s">
        <v>151</v>
      </c>
      <c r="F585" s="25">
        <v>750</v>
      </c>
      <c r="G585" s="25" t="s">
        <v>34</v>
      </c>
      <c r="H585" s="25">
        <v>1880</v>
      </c>
      <c r="I585" s="11">
        <f t="shared" si="125"/>
        <v>1410000</v>
      </c>
      <c r="J585" s="31" t="s">
        <v>324</v>
      </c>
      <c r="K585" s="11"/>
      <c r="L585" s="4">
        <f t="shared" si="126"/>
        <v>1410000</v>
      </c>
      <c r="M585" s="4"/>
      <c r="N585" s="4">
        <v>1410000</v>
      </c>
      <c r="O585" s="4">
        <f t="shared" si="127"/>
        <v>0</v>
      </c>
      <c r="P585" s="4"/>
      <c r="Q585" s="4"/>
      <c r="R585" s="4">
        <f t="shared" si="128"/>
        <v>0</v>
      </c>
      <c r="S585" s="4"/>
      <c r="T585" s="4"/>
      <c r="U585" s="4">
        <f t="shared" si="129"/>
        <v>0</v>
      </c>
      <c r="V585" s="4"/>
      <c r="W585" s="4"/>
      <c r="X585" s="4">
        <f t="shared" si="130"/>
        <v>0</v>
      </c>
      <c r="Y585" s="4"/>
      <c r="Z585" s="4"/>
      <c r="AA585" s="4">
        <f>C585+I585-L585-O585-U585-X585-R585</f>
        <v>0</v>
      </c>
      <c r="AB585" s="7">
        <v>45468</v>
      </c>
    </row>
    <row r="586" spans="1:28" ht="15.75" hidden="1" x14ac:dyDescent="0.25">
      <c r="A586" s="24">
        <v>45461</v>
      </c>
      <c r="B586" s="25" t="s">
        <v>45</v>
      </c>
      <c r="C586" s="25"/>
      <c r="D586" s="25" t="s">
        <v>46</v>
      </c>
      <c r="E586" s="25" t="s">
        <v>47</v>
      </c>
      <c r="F586" s="25">
        <v>20</v>
      </c>
      <c r="G586" s="25" t="s">
        <v>48</v>
      </c>
      <c r="H586" s="25">
        <v>145000</v>
      </c>
      <c r="I586" s="11">
        <f t="shared" si="125"/>
        <v>2900000</v>
      </c>
      <c r="J586" s="31" t="s">
        <v>324</v>
      </c>
      <c r="K586" s="11"/>
      <c r="L586" s="4">
        <f t="shared" si="126"/>
        <v>2900000</v>
      </c>
      <c r="M586" s="4">
        <v>2900000</v>
      </c>
      <c r="N586" s="4"/>
      <c r="O586" s="4">
        <f t="shared" si="127"/>
        <v>0</v>
      </c>
      <c r="P586" s="4"/>
      <c r="Q586" s="4"/>
      <c r="R586" s="4">
        <f t="shared" si="128"/>
        <v>0</v>
      </c>
      <c r="S586" s="4"/>
      <c r="T586" s="4"/>
      <c r="U586" s="4">
        <f t="shared" si="129"/>
        <v>0</v>
      </c>
      <c r="V586" s="4"/>
      <c r="W586" s="4"/>
      <c r="X586" s="4">
        <f t="shared" si="130"/>
        <v>0</v>
      </c>
      <c r="Y586" s="4"/>
      <c r="Z586" s="4"/>
      <c r="AA586" s="4">
        <f>C586+I586-L586-O586-U586-X586-R586</f>
        <v>0</v>
      </c>
      <c r="AB586" s="7">
        <v>45458</v>
      </c>
    </row>
    <row r="587" spans="1:28" ht="15.75" hidden="1" x14ac:dyDescent="0.25">
      <c r="A587" s="29">
        <v>45461</v>
      </c>
      <c r="B587" s="25" t="s">
        <v>1028</v>
      </c>
      <c r="C587" s="25"/>
      <c r="D587" s="25" t="s">
        <v>52</v>
      </c>
      <c r="E587" s="25" t="s">
        <v>343</v>
      </c>
      <c r="F587" s="25">
        <v>1</v>
      </c>
      <c r="G587" s="25" t="s">
        <v>23</v>
      </c>
      <c r="H587" s="25">
        <v>1200000</v>
      </c>
      <c r="I587" s="11">
        <f t="shared" si="125"/>
        <v>1200000</v>
      </c>
      <c r="J587" s="31" t="s">
        <v>324</v>
      </c>
      <c r="K587" s="11"/>
      <c r="L587" s="4">
        <f t="shared" si="126"/>
        <v>1200000</v>
      </c>
      <c r="M587" s="4">
        <v>1200000</v>
      </c>
      <c r="N587" s="4"/>
      <c r="O587" s="4">
        <f t="shared" si="127"/>
        <v>0</v>
      </c>
      <c r="P587" s="4"/>
      <c r="Q587" s="4"/>
      <c r="R587" s="4">
        <f t="shared" si="128"/>
        <v>0</v>
      </c>
      <c r="S587" s="4"/>
      <c r="T587" s="4"/>
      <c r="U587" s="4">
        <f t="shared" si="129"/>
        <v>0</v>
      </c>
      <c r="V587" s="4"/>
      <c r="W587" s="4"/>
      <c r="X587" s="4">
        <f t="shared" si="130"/>
        <v>0</v>
      </c>
      <c r="Y587" s="4"/>
      <c r="Z587" s="4"/>
      <c r="AA587" s="4">
        <f>C587+I587-L587-O587-U587-X587-R587</f>
        <v>0</v>
      </c>
      <c r="AB587" s="7">
        <v>45458</v>
      </c>
    </row>
    <row r="588" spans="1:28" ht="15.75" hidden="1" x14ac:dyDescent="0.25">
      <c r="A588" s="29">
        <v>45461</v>
      </c>
      <c r="B588" s="25" t="s">
        <v>414</v>
      </c>
      <c r="C588" s="25"/>
      <c r="D588" s="25" t="s">
        <v>46</v>
      </c>
      <c r="E588" s="25" t="s">
        <v>100</v>
      </c>
      <c r="F588" s="25">
        <v>28.6</v>
      </c>
      <c r="G588" s="25" t="s">
        <v>39</v>
      </c>
      <c r="H588" s="25">
        <v>49000</v>
      </c>
      <c r="I588" s="11">
        <f t="shared" si="125"/>
        <v>1401400</v>
      </c>
      <c r="J588" s="31" t="s">
        <v>312</v>
      </c>
      <c r="K588" s="11"/>
      <c r="L588" s="4">
        <f t="shared" si="126"/>
        <v>0</v>
      </c>
      <c r="M588" s="4"/>
      <c r="N588" s="4"/>
      <c r="O588" s="4">
        <f t="shared" si="127"/>
        <v>1401400</v>
      </c>
      <c r="P588" s="4">
        <v>1401400</v>
      </c>
      <c r="Q588" s="4"/>
      <c r="R588" s="4">
        <f t="shared" si="128"/>
        <v>0</v>
      </c>
      <c r="S588" s="4"/>
      <c r="T588" s="4"/>
      <c r="U588" s="4">
        <f t="shared" si="129"/>
        <v>0</v>
      </c>
      <c r="V588" s="4"/>
      <c r="W588" s="4"/>
      <c r="X588" s="4">
        <f t="shared" si="130"/>
        <v>0</v>
      </c>
      <c r="Y588" s="4"/>
      <c r="Z588" s="4"/>
      <c r="AA588" s="4">
        <f>C588+I588-L588-O588-U588-X588-R588</f>
        <v>0</v>
      </c>
      <c r="AB588" s="7">
        <v>45462</v>
      </c>
    </row>
    <row r="589" spans="1:28" ht="15.75" hidden="1" x14ac:dyDescent="0.25">
      <c r="A589" s="24">
        <v>45461</v>
      </c>
      <c r="B589" s="25" t="s">
        <v>243</v>
      </c>
      <c r="C589" s="25"/>
      <c r="D589" s="25" t="s">
        <v>52</v>
      </c>
      <c r="E589" s="25" t="s">
        <v>127</v>
      </c>
      <c r="F589" s="25">
        <v>10</v>
      </c>
      <c r="G589" s="25" t="s">
        <v>39</v>
      </c>
      <c r="H589" s="25">
        <v>70000</v>
      </c>
      <c r="I589" s="11">
        <f t="shared" si="125"/>
        <v>700000</v>
      </c>
      <c r="J589" s="31" t="s">
        <v>324</v>
      </c>
      <c r="K589" s="11"/>
      <c r="L589" s="4">
        <f t="shared" si="126"/>
        <v>0</v>
      </c>
      <c r="M589" s="4"/>
      <c r="N589" s="4"/>
      <c r="O589" s="4">
        <f t="shared" si="127"/>
        <v>0</v>
      </c>
      <c r="P589" s="4"/>
      <c r="Q589" s="4"/>
      <c r="R589" s="4">
        <f t="shared" si="128"/>
        <v>0</v>
      </c>
      <c r="S589" s="4"/>
      <c r="T589" s="4"/>
      <c r="U589" s="4">
        <f t="shared" si="129"/>
        <v>700000</v>
      </c>
      <c r="V589" s="4">
        <v>700000</v>
      </c>
      <c r="W589" s="4"/>
      <c r="X589" s="4">
        <f t="shared" si="130"/>
        <v>0</v>
      </c>
      <c r="Y589" s="4"/>
      <c r="Z589" s="4"/>
      <c r="AA589" s="4">
        <f>C589+I589-L589-O589-U589-X589-R589</f>
        <v>0</v>
      </c>
      <c r="AB589" s="7">
        <v>45462</v>
      </c>
    </row>
    <row r="590" spans="1:28" ht="15.75" hidden="1" x14ac:dyDescent="0.25">
      <c r="A590" s="29">
        <v>45462</v>
      </c>
      <c r="B590" s="27" t="s">
        <v>96</v>
      </c>
      <c r="C590" s="27"/>
      <c r="D590" s="27" t="s">
        <v>46</v>
      </c>
      <c r="E590" s="27" t="s">
        <v>42</v>
      </c>
      <c r="F590" s="27">
        <v>1300</v>
      </c>
      <c r="G590" s="27" t="s">
        <v>34</v>
      </c>
      <c r="H590" s="27">
        <v>4500</v>
      </c>
      <c r="I590" s="11">
        <f t="shared" ref="I590:I613" si="131">F590*H590</f>
        <v>5850000</v>
      </c>
      <c r="J590" s="28" t="s">
        <v>28</v>
      </c>
      <c r="K590" s="11"/>
      <c r="L590" s="4">
        <f t="shared" ref="L590:L613" si="132">M590+N590</f>
        <v>0</v>
      </c>
      <c r="M590" s="4"/>
      <c r="N590" s="4"/>
      <c r="O590" s="4">
        <f t="shared" ref="O590:O613" si="133">P590+Q590</f>
        <v>0</v>
      </c>
      <c r="P590" s="4"/>
      <c r="Q590" s="4"/>
      <c r="R590" s="4">
        <f t="shared" ref="R590:R613" si="134">S590+T590</f>
        <v>0</v>
      </c>
      <c r="S590" s="4"/>
      <c r="T590" s="4"/>
      <c r="U590" s="4">
        <f t="shared" ref="U590:U613" si="135">V590+W590</f>
        <v>0</v>
      </c>
      <c r="V590" s="4"/>
      <c r="W590" s="4"/>
      <c r="X590" s="4">
        <f t="shared" ref="X590:X613" si="136">Y590+Z590</f>
        <v>0</v>
      </c>
      <c r="Y590" s="4"/>
      <c r="Z590" s="4"/>
      <c r="AA590" s="4">
        <f>C590+I590-L590-O590-U590-X590-R590</f>
        <v>5850000</v>
      </c>
      <c r="AB590" s="7"/>
    </row>
    <row r="591" spans="1:28" ht="15.75" hidden="1" x14ac:dyDescent="0.25">
      <c r="A591" s="29">
        <v>45462</v>
      </c>
      <c r="B591" s="25" t="s">
        <v>153</v>
      </c>
      <c r="C591" s="25"/>
      <c r="D591" s="25" t="s">
        <v>52</v>
      </c>
      <c r="E591" s="25" t="s">
        <v>179</v>
      </c>
      <c r="F591" s="33">
        <v>1000</v>
      </c>
      <c r="G591" s="27" t="s">
        <v>34</v>
      </c>
      <c r="H591" s="25">
        <v>1460</v>
      </c>
      <c r="I591" s="11">
        <f t="shared" si="131"/>
        <v>1460000</v>
      </c>
      <c r="J591" s="32" t="s">
        <v>324</v>
      </c>
      <c r="K591" s="11"/>
      <c r="L591" s="4">
        <f t="shared" si="132"/>
        <v>1460000</v>
      </c>
      <c r="M591" s="4">
        <v>205000</v>
      </c>
      <c r="N591" s="4">
        <v>1255000</v>
      </c>
      <c r="O591" s="4">
        <f t="shared" si="133"/>
        <v>0</v>
      </c>
      <c r="P591" s="4"/>
      <c r="Q591" s="4"/>
      <c r="R591" s="4">
        <f t="shared" si="134"/>
        <v>0</v>
      </c>
      <c r="S591" s="4"/>
      <c r="T591" s="4"/>
      <c r="U591" s="4">
        <f t="shared" si="135"/>
        <v>0</v>
      </c>
      <c r="V591" s="4"/>
      <c r="W591" s="4"/>
      <c r="X591" s="4">
        <f t="shared" si="136"/>
        <v>0</v>
      </c>
      <c r="Y591" s="4"/>
      <c r="Z591" s="4"/>
      <c r="AA591" s="4">
        <f>C591+I591-L591-O591-U591-X591-R591</f>
        <v>0</v>
      </c>
      <c r="AB591" s="7">
        <v>45462</v>
      </c>
    </row>
    <row r="592" spans="1:28" ht="15.75" hidden="1" x14ac:dyDescent="0.25">
      <c r="A592" s="29">
        <v>45462</v>
      </c>
      <c r="B592" s="25" t="s">
        <v>422</v>
      </c>
      <c r="C592" s="25"/>
      <c r="D592" s="25" t="s">
        <v>46</v>
      </c>
      <c r="E592" s="25" t="s">
        <v>259</v>
      </c>
      <c r="F592" s="25">
        <v>500</v>
      </c>
      <c r="G592" s="27" t="s">
        <v>34</v>
      </c>
      <c r="H592" s="25">
        <v>835</v>
      </c>
      <c r="I592" s="11">
        <f t="shared" si="131"/>
        <v>417500</v>
      </c>
      <c r="J592" s="31" t="s">
        <v>324</v>
      </c>
      <c r="K592" s="11"/>
      <c r="L592" s="4">
        <f t="shared" si="132"/>
        <v>417500</v>
      </c>
      <c r="M592" s="4">
        <v>417500</v>
      </c>
      <c r="N592" s="4"/>
      <c r="O592" s="4">
        <f t="shared" si="133"/>
        <v>0</v>
      </c>
      <c r="P592" s="4"/>
      <c r="Q592" s="4"/>
      <c r="R592" s="4">
        <f t="shared" si="134"/>
        <v>0</v>
      </c>
      <c r="S592" s="4"/>
      <c r="T592" s="4"/>
      <c r="U592" s="4">
        <f t="shared" si="135"/>
        <v>0</v>
      </c>
      <c r="V592" s="4"/>
      <c r="W592" s="4"/>
      <c r="X592" s="4">
        <f t="shared" si="136"/>
        <v>0</v>
      </c>
      <c r="Y592" s="4"/>
      <c r="Z592" s="4"/>
      <c r="AA592" s="4">
        <f>C592+I592-L592-O592-U592-X592-R592</f>
        <v>0</v>
      </c>
      <c r="AB592" s="7">
        <v>45464</v>
      </c>
    </row>
    <row r="593" spans="1:28" ht="15.75" hidden="1" x14ac:dyDescent="0.25">
      <c r="A593" s="29">
        <v>45462</v>
      </c>
      <c r="B593" s="72" t="s">
        <v>307</v>
      </c>
      <c r="C593" s="25"/>
      <c r="D593" s="25" t="s">
        <v>46</v>
      </c>
      <c r="E593" s="25" t="s">
        <v>50</v>
      </c>
      <c r="F593" s="25">
        <v>200</v>
      </c>
      <c r="G593" s="27" t="s">
        <v>34</v>
      </c>
      <c r="H593" s="25">
        <v>3885</v>
      </c>
      <c r="I593" s="11">
        <f t="shared" si="131"/>
        <v>777000</v>
      </c>
      <c r="J593" s="32" t="s">
        <v>312</v>
      </c>
      <c r="K593" s="11"/>
      <c r="L593" s="4">
        <f t="shared" si="132"/>
        <v>0</v>
      </c>
      <c r="M593" s="4"/>
      <c r="N593" s="4"/>
      <c r="O593" s="4">
        <f t="shared" si="133"/>
        <v>0</v>
      </c>
      <c r="P593" s="4"/>
      <c r="Q593" s="4"/>
      <c r="R593" s="4">
        <f t="shared" si="134"/>
        <v>777000</v>
      </c>
      <c r="S593" s="4">
        <v>777000</v>
      </c>
      <c r="T593" s="4"/>
      <c r="U593" s="4">
        <f t="shared" si="135"/>
        <v>0</v>
      </c>
      <c r="V593" s="4"/>
      <c r="W593" s="4"/>
      <c r="X593" s="4">
        <f t="shared" si="136"/>
        <v>0</v>
      </c>
      <c r="Y593" s="4"/>
      <c r="Z593" s="4"/>
      <c r="AA593" s="4">
        <f>C593+I593-L593-O593-U593-X593-R593</f>
        <v>0</v>
      </c>
      <c r="AB593" s="7">
        <v>45462</v>
      </c>
    </row>
    <row r="594" spans="1:28" ht="15.75" hidden="1" x14ac:dyDescent="0.25">
      <c r="A594" s="29">
        <v>45462</v>
      </c>
      <c r="B594" s="72" t="s">
        <v>307</v>
      </c>
      <c r="C594" s="25"/>
      <c r="D594" s="25" t="s">
        <v>46</v>
      </c>
      <c r="E594" s="25" t="s">
        <v>109</v>
      </c>
      <c r="F594" s="25">
        <v>1000</v>
      </c>
      <c r="G594" s="27" t="s">
        <v>34</v>
      </c>
      <c r="H594" s="25">
        <v>1040</v>
      </c>
      <c r="I594" s="11">
        <f t="shared" si="131"/>
        <v>1040000</v>
      </c>
      <c r="J594" s="32" t="s">
        <v>312</v>
      </c>
      <c r="K594" s="11"/>
      <c r="L594" s="4">
        <f t="shared" si="132"/>
        <v>0</v>
      </c>
      <c r="M594" s="4"/>
      <c r="N594" s="4"/>
      <c r="O594" s="4">
        <f t="shared" si="133"/>
        <v>0</v>
      </c>
      <c r="P594" s="4"/>
      <c r="Q594" s="4"/>
      <c r="R594" s="4">
        <f t="shared" si="134"/>
        <v>1040000</v>
      </c>
      <c r="S594" s="4">
        <v>1040000</v>
      </c>
      <c r="T594" s="4"/>
      <c r="U594" s="4">
        <f t="shared" si="135"/>
        <v>0</v>
      </c>
      <c r="V594" s="4"/>
      <c r="W594" s="4"/>
      <c r="X594" s="4">
        <f t="shared" si="136"/>
        <v>0</v>
      </c>
      <c r="Y594" s="4"/>
      <c r="Z594" s="4"/>
      <c r="AA594" s="4">
        <f>C594+I594-L594-O594-U594-X594-R594</f>
        <v>0</v>
      </c>
      <c r="AB594" s="7">
        <v>45462</v>
      </c>
    </row>
    <row r="595" spans="1:28" ht="15.75" hidden="1" x14ac:dyDescent="0.25">
      <c r="A595" s="29">
        <v>45462</v>
      </c>
      <c r="B595" s="25" t="s">
        <v>171</v>
      </c>
      <c r="C595" s="25"/>
      <c r="D595" s="25" t="s">
        <v>52</v>
      </c>
      <c r="E595" s="25" t="s">
        <v>53</v>
      </c>
      <c r="F595" s="25">
        <v>1</v>
      </c>
      <c r="G595" s="25" t="s">
        <v>23</v>
      </c>
      <c r="H595" s="25">
        <v>400000</v>
      </c>
      <c r="I595" s="11">
        <f t="shared" si="131"/>
        <v>400000</v>
      </c>
      <c r="J595" s="31" t="s">
        <v>324</v>
      </c>
      <c r="K595" s="11"/>
      <c r="L595" s="4">
        <f t="shared" si="132"/>
        <v>0</v>
      </c>
      <c r="M595" s="4"/>
      <c r="N595" s="4"/>
      <c r="O595" s="4">
        <f t="shared" si="133"/>
        <v>0</v>
      </c>
      <c r="P595" s="4"/>
      <c r="Q595" s="4"/>
      <c r="R595" s="4">
        <f t="shared" si="134"/>
        <v>0</v>
      </c>
      <c r="S595" s="4"/>
      <c r="T595" s="4"/>
      <c r="U595" s="4">
        <f t="shared" si="135"/>
        <v>400000</v>
      </c>
      <c r="V595" s="4">
        <v>400000</v>
      </c>
      <c r="W595" s="4"/>
      <c r="X595" s="4">
        <f t="shared" si="136"/>
        <v>0</v>
      </c>
      <c r="Y595" s="4"/>
      <c r="Z595" s="4"/>
      <c r="AA595" s="4">
        <f>C595+I595-L595-O595-U595-X595-R595</f>
        <v>0</v>
      </c>
      <c r="AB595" s="7">
        <v>45462</v>
      </c>
    </row>
    <row r="596" spans="1:28" ht="15.75" hidden="1" x14ac:dyDescent="0.25">
      <c r="A596" s="29">
        <v>45462</v>
      </c>
      <c r="B596" s="25" t="s">
        <v>412</v>
      </c>
      <c r="C596" s="25"/>
      <c r="D596" s="25" t="s">
        <v>46</v>
      </c>
      <c r="E596" s="25" t="s">
        <v>216</v>
      </c>
      <c r="F596" s="25">
        <v>10</v>
      </c>
      <c r="G596" s="25" t="s">
        <v>27</v>
      </c>
      <c r="H596" s="25">
        <v>45000</v>
      </c>
      <c r="I596" s="11">
        <f t="shared" si="131"/>
        <v>450000</v>
      </c>
      <c r="J596" s="26" t="s">
        <v>28</v>
      </c>
      <c r="K596" s="11"/>
      <c r="L596" s="4">
        <f t="shared" si="132"/>
        <v>0</v>
      </c>
      <c r="M596" s="4"/>
      <c r="N596" s="4"/>
      <c r="O596" s="4">
        <f t="shared" si="133"/>
        <v>0</v>
      </c>
      <c r="P596" s="4"/>
      <c r="Q596" s="4"/>
      <c r="R596" s="4">
        <f t="shared" si="134"/>
        <v>0</v>
      </c>
      <c r="S596" s="4"/>
      <c r="T596" s="4"/>
      <c r="U596" s="4">
        <f t="shared" si="135"/>
        <v>0</v>
      </c>
      <c r="V596" s="4"/>
      <c r="W596" s="4"/>
      <c r="X596" s="4">
        <f t="shared" si="136"/>
        <v>0</v>
      </c>
      <c r="Y596" s="4"/>
      <c r="Z596" s="4"/>
      <c r="AA596" s="4">
        <f>C596+I596-L596-O596-U596-X596-R596</f>
        <v>450000</v>
      </c>
      <c r="AB596" s="7"/>
    </row>
    <row r="597" spans="1:28" ht="15.75" hidden="1" x14ac:dyDescent="0.25">
      <c r="A597" s="29">
        <v>45462</v>
      </c>
      <c r="B597" s="25" t="s">
        <v>412</v>
      </c>
      <c r="C597" s="25"/>
      <c r="D597" s="25" t="s">
        <v>46</v>
      </c>
      <c r="E597" s="25" t="s">
        <v>189</v>
      </c>
      <c r="F597" s="25">
        <v>20</v>
      </c>
      <c r="G597" s="25" t="s">
        <v>23</v>
      </c>
      <c r="H597" s="25">
        <v>420000</v>
      </c>
      <c r="I597" s="11">
        <f t="shared" si="131"/>
        <v>8400000</v>
      </c>
      <c r="J597" s="26" t="s">
        <v>28</v>
      </c>
      <c r="K597" s="11"/>
      <c r="L597" s="4">
        <f t="shared" si="132"/>
        <v>0</v>
      </c>
      <c r="M597" s="4"/>
      <c r="N597" s="4"/>
      <c r="O597" s="4">
        <f t="shared" si="133"/>
        <v>0</v>
      </c>
      <c r="P597" s="4"/>
      <c r="Q597" s="4"/>
      <c r="R597" s="4">
        <f t="shared" si="134"/>
        <v>0</v>
      </c>
      <c r="S597" s="4"/>
      <c r="T597" s="4"/>
      <c r="U597" s="4">
        <f t="shared" si="135"/>
        <v>0</v>
      </c>
      <c r="V597" s="4"/>
      <c r="W597" s="4"/>
      <c r="X597" s="4">
        <f t="shared" si="136"/>
        <v>0</v>
      </c>
      <c r="Y597" s="4"/>
      <c r="Z597" s="4"/>
      <c r="AA597" s="4">
        <f>C597+I597-L597-O597-U597-X597-R597</f>
        <v>8400000</v>
      </c>
      <c r="AB597" s="7"/>
    </row>
    <row r="598" spans="1:28" ht="15.75" hidden="1" x14ac:dyDescent="0.25">
      <c r="A598" s="29">
        <v>45462</v>
      </c>
      <c r="B598" s="25" t="s">
        <v>412</v>
      </c>
      <c r="C598" s="25"/>
      <c r="D598" s="25" t="s">
        <v>46</v>
      </c>
      <c r="E598" s="25" t="s">
        <v>232</v>
      </c>
      <c r="F598" s="25">
        <v>25</v>
      </c>
      <c r="G598" s="25" t="s">
        <v>39</v>
      </c>
      <c r="H598" s="25">
        <v>120000</v>
      </c>
      <c r="I598" s="11">
        <f t="shared" si="131"/>
        <v>3000000</v>
      </c>
      <c r="J598" s="26" t="s">
        <v>28</v>
      </c>
      <c r="K598" s="11"/>
      <c r="L598" s="4">
        <f t="shared" si="132"/>
        <v>0</v>
      </c>
      <c r="M598" s="4"/>
      <c r="N598" s="4"/>
      <c r="O598" s="4">
        <f t="shared" si="133"/>
        <v>0</v>
      </c>
      <c r="P598" s="4"/>
      <c r="Q598" s="4"/>
      <c r="R598" s="4">
        <f t="shared" si="134"/>
        <v>0</v>
      </c>
      <c r="S598" s="4"/>
      <c r="T598" s="4"/>
      <c r="U598" s="4">
        <f t="shared" si="135"/>
        <v>0</v>
      </c>
      <c r="V598" s="4"/>
      <c r="W598" s="4"/>
      <c r="X598" s="4">
        <f t="shared" si="136"/>
        <v>0</v>
      </c>
      <c r="Y598" s="4"/>
      <c r="Z598" s="4"/>
      <c r="AA598" s="4">
        <f>C598+I598-L598-O598-U598-X598-R598</f>
        <v>3000000</v>
      </c>
      <c r="AB598" s="7"/>
    </row>
    <row r="599" spans="1:28" ht="15.75" hidden="1" x14ac:dyDescent="0.25">
      <c r="A599" s="29">
        <v>45462</v>
      </c>
      <c r="B599" s="25" t="s">
        <v>412</v>
      </c>
      <c r="C599" s="25"/>
      <c r="D599" s="25" t="s">
        <v>46</v>
      </c>
      <c r="E599" s="25" t="s">
        <v>128</v>
      </c>
      <c r="F599" s="25">
        <v>125</v>
      </c>
      <c r="G599" s="25" t="s">
        <v>39</v>
      </c>
      <c r="H599" s="25">
        <v>120000</v>
      </c>
      <c r="I599" s="11">
        <f t="shared" si="131"/>
        <v>15000000</v>
      </c>
      <c r="J599" s="26" t="s">
        <v>28</v>
      </c>
      <c r="K599" s="11"/>
      <c r="L599" s="4">
        <f t="shared" si="132"/>
        <v>0</v>
      </c>
      <c r="M599" s="4"/>
      <c r="N599" s="4"/>
      <c r="O599" s="4">
        <f t="shared" si="133"/>
        <v>0</v>
      </c>
      <c r="P599" s="4"/>
      <c r="Q599" s="4"/>
      <c r="R599" s="4">
        <f t="shared" si="134"/>
        <v>0</v>
      </c>
      <c r="S599" s="4"/>
      <c r="T599" s="4"/>
      <c r="U599" s="4">
        <f t="shared" si="135"/>
        <v>0</v>
      </c>
      <c r="V599" s="4"/>
      <c r="W599" s="4"/>
      <c r="X599" s="4">
        <f t="shared" si="136"/>
        <v>0</v>
      </c>
      <c r="Y599" s="4"/>
      <c r="Z599" s="4"/>
      <c r="AA599" s="4">
        <f>C599+I599-L599-O599-U599-X599-R599</f>
        <v>15000000</v>
      </c>
      <c r="AB599" s="7"/>
    </row>
    <row r="600" spans="1:28" ht="15.75" hidden="1" x14ac:dyDescent="0.25">
      <c r="A600" s="29">
        <v>45462</v>
      </c>
      <c r="B600" s="25" t="s">
        <v>412</v>
      </c>
      <c r="C600" s="25"/>
      <c r="D600" s="25" t="s">
        <v>46</v>
      </c>
      <c r="E600" s="25" t="s">
        <v>129</v>
      </c>
      <c r="F600" s="25">
        <v>24</v>
      </c>
      <c r="G600" s="25" t="s">
        <v>77</v>
      </c>
      <c r="H600" s="25">
        <v>65000</v>
      </c>
      <c r="I600" s="11">
        <f t="shared" si="131"/>
        <v>1560000</v>
      </c>
      <c r="J600" s="26" t="s">
        <v>28</v>
      </c>
      <c r="K600" s="11"/>
      <c r="L600" s="4">
        <f t="shared" si="132"/>
        <v>0</v>
      </c>
      <c r="M600" s="4"/>
      <c r="N600" s="4"/>
      <c r="O600" s="4">
        <f t="shared" si="133"/>
        <v>0</v>
      </c>
      <c r="P600" s="4"/>
      <c r="Q600" s="4"/>
      <c r="R600" s="4">
        <f t="shared" si="134"/>
        <v>0</v>
      </c>
      <c r="S600" s="4"/>
      <c r="T600" s="4"/>
      <c r="U600" s="4">
        <f t="shared" si="135"/>
        <v>0</v>
      </c>
      <c r="V600" s="4"/>
      <c r="W600" s="4"/>
      <c r="X600" s="4">
        <f t="shared" si="136"/>
        <v>0</v>
      </c>
      <c r="Y600" s="4"/>
      <c r="Z600" s="4"/>
      <c r="AA600" s="4">
        <f>C600+I600-L600-O600-U600-X600-R600</f>
        <v>1560000</v>
      </c>
      <c r="AB600" s="7"/>
    </row>
    <row r="601" spans="1:28" ht="15.75" hidden="1" x14ac:dyDescent="0.25">
      <c r="A601" s="29">
        <v>45462</v>
      </c>
      <c r="B601" s="25" t="s">
        <v>676</v>
      </c>
      <c r="C601" s="25"/>
      <c r="D601" s="25" t="s">
        <v>46</v>
      </c>
      <c r="E601" s="25" t="s">
        <v>42</v>
      </c>
      <c r="F601" s="25">
        <v>1000</v>
      </c>
      <c r="G601" s="25" t="s">
        <v>34</v>
      </c>
      <c r="H601" s="25">
        <v>4100</v>
      </c>
      <c r="I601" s="11">
        <f t="shared" si="131"/>
        <v>4100000</v>
      </c>
      <c r="J601" s="31" t="s">
        <v>312</v>
      </c>
      <c r="K601" s="11"/>
      <c r="L601" s="4">
        <f t="shared" si="132"/>
        <v>0</v>
      </c>
      <c r="M601" s="4"/>
      <c r="N601" s="4"/>
      <c r="O601" s="4">
        <f t="shared" si="133"/>
        <v>4100000</v>
      </c>
      <c r="P601" s="4">
        <v>4100000</v>
      </c>
      <c r="Q601" s="4"/>
      <c r="R601" s="4">
        <f t="shared" si="134"/>
        <v>0</v>
      </c>
      <c r="S601" s="4"/>
      <c r="T601" s="4"/>
      <c r="U601" s="4">
        <f t="shared" si="135"/>
        <v>0</v>
      </c>
      <c r="V601" s="4"/>
      <c r="W601" s="4"/>
      <c r="X601" s="4">
        <f t="shared" si="136"/>
        <v>0</v>
      </c>
      <c r="Y601" s="4"/>
      <c r="Z601" s="4"/>
      <c r="AA601" s="4">
        <f>C601+I601-L601-O601-U601-X601-R601</f>
        <v>0</v>
      </c>
      <c r="AB601" s="7">
        <v>45462</v>
      </c>
    </row>
    <row r="602" spans="1:28" ht="15.75" hidden="1" x14ac:dyDescent="0.25">
      <c r="A602" s="29">
        <v>45462</v>
      </c>
      <c r="B602" s="25" t="s">
        <v>422</v>
      </c>
      <c r="C602" s="25"/>
      <c r="D602" s="25" t="s">
        <v>46</v>
      </c>
      <c r="E602" s="25" t="s">
        <v>87</v>
      </c>
      <c r="F602" s="25">
        <v>500</v>
      </c>
      <c r="G602" s="25" t="s">
        <v>34</v>
      </c>
      <c r="H602" s="25">
        <v>1070</v>
      </c>
      <c r="I602" s="11">
        <f t="shared" si="131"/>
        <v>535000</v>
      </c>
      <c r="J602" s="31" t="s">
        <v>324</v>
      </c>
      <c r="K602" s="11"/>
      <c r="L602" s="4">
        <f t="shared" si="132"/>
        <v>535000</v>
      </c>
      <c r="M602" s="4">
        <v>535000</v>
      </c>
      <c r="N602" s="4"/>
      <c r="O602" s="4">
        <f t="shared" si="133"/>
        <v>0</v>
      </c>
      <c r="P602" s="4"/>
      <c r="Q602" s="4"/>
      <c r="R602" s="4">
        <f t="shared" si="134"/>
        <v>0</v>
      </c>
      <c r="S602" s="4"/>
      <c r="T602" s="4"/>
      <c r="U602" s="4">
        <f t="shared" si="135"/>
        <v>0</v>
      </c>
      <c r="V602" s="4"/>
      <c r="W602" s="4"/>
      <c r="X602" s="4">
        <f t="shared" si="136"/>
        <v>0</v>
      </c>
      <c r="Y602" s="4"/>
      <c r="Z602" s="4"/>
      <c r="AA602" s="4">
        <f>C602+I602-L602-O602-U602-X602-R602</f>
        <v>0</v>
      </c>
      <c r="AB602" s="7">
        <v>45464</v>
      </c>
    </row>
    <row r="603" spans="1:28" ht="15.75" hidden="1" x14ac:dyDescent="0.25">
      <c r="A603" s="29">
        <v>45462</v>
      </c>
      <c r="B603" s="25" t="s">
        <v>373</v>
      </c>
      <c r="C603" s="25"/>
      <c r="D603" s="25" t="s">
        <v>52</v>
      </c>
      <c r="E603" s="25" t="s">
        <v>216</v>
      </c>
      <c r="F603" s="25">
        <v>4</v>
      </c>
      <c r="G603" s="25" t="s">
        <v>27</v>
      </c>
      <c r="H603" s="25">
        <v>45000</v>
      </c>
      <c r="I603" s="11">
        <f t="shared" si="131"/>
        <v>180000</v>
      </c>
      <c r="J603" s="31" t="s">
        <v>49</v>
      </c>
      <c r="K603" s="11"/>
      <c r="L603" s="4">
        <f t="shared" si="132"/>
        <v>220000</v>
      </c>
      <c r="M603" s="4">
        <v>220000</v>
      </c>
      <c r="N603" s="4"/>
      <c r="O603" s="4">
        <f t="shared" si="133"/>
        <v>0</v>
      </c>
      <c r="P603" s="4"/>
      <c r="Q603" s="4"/>
      <c r="R603" s="4">
        <f t="shared" si="134"/>
        <v>0</v>
      </c>
      <c r="S603" s="4"/>
      <c r="T603" s="4"/>
      <c r="U603" s="4">
        <f t="shared" si="135"/>
        <v>0</v>
      </c>
      <c r="V603" s="4"/>
      <c r="W603" s="4"/>
      <c r="X603" s="4">
        <f t="shared" si="136"/>
        <v>0</v>
      </c>
      <c r="Y603" s="4"/>
      <c r="Z603" s="4"/>
      <c r="AA603" s="4">
        <f>C603+I603-L603-O603-U603-X603-R603</f>
        <v>-40000</v>
      </c>
      <c r="AB603" s="7">
        <v>45462</v>
      </c>
    </row>
    <row r="604" spans="1:28" ht="15.75" hidden="1" x14ac:dyDescent="0.25">
      <c r="A604" s="29">
        <v>45462</v>
      </c>
      <c r="B604" s="25" t="s">
        <v>72</v>
      </c>
      <c r="C604" s="25"/>
      <c r="D604" s="25" t="s">
        <v>46</v>
      </c>
      <c r="E604" s="25" t="s">
        <v>1165</v>
      </c>
      <c r="F604" s="25">
        <v>375</v>
      </c>
      <c r="G604" s="25" t="s">
        <v>34</v>
      </c>
      <c r="H604" s="25">
        <v>2477</v>
      </c>
      <c r="I604" s="11">
        <f t="shared" si="131"/>
        <v>928875</v>
      </c>
      <c r="J604" s="31" t="s">
        <v>324</v>
      </c>
      <c r="K604" s="11"/>
      <c r="L604" s="4">
        <f t="shared" si="132"/>
        <v>928875</v>
      </c>
      <c r="M604" s="4">
        <v>928875</v>
      </c>
      <c r="N604" s="4"/>
      <c r="O604" s="4">
        <f t="shared" si="133"/>
        <v>0</v>
      </c>
      <c r="P604" s="4"/>
      <c r="Q604" s="4"/>
      <c r="R604" s="4">
        <f t="shared" si="134"/>
        <v>0</v>
      </c>
      <c r="S604" s="4"/>
      <c r="T604" s="4"/>
      <c r="U604" s="4">
        <f t="shared" si="135"/>
        <v>0</v>
      </c>
      <c r="V604" s="4"/>
      <c r="W604" s="4"/>
      <c r="X604" s="4">
        <f t="shared" si="136"/>
        <v>0</v>
      </c>
      <c r="Y604" s="4"/>
      <c r="Z604" s="4"/>
      <c r="AA604" s="4">
        <f>C604+I604-L604-O604-U604-X604-R604</f>
        <v>0</v>
      </c>
      <c r="AB604" s="7">
        <v>45462</v>
      </c>
    </row>
    <row r="605" spans="1:28" ht="15.75" hidden="1" x14ac:dyDescent="0.25">
      <c r="A605" s="29">
        <v>45462</v>
      </c>
      <c r="B605" s="25" t="s">
        <v>41</v>
      </c>
      <c r="C605" s="25"/>
      <c r="D605" s="25" t="s">
        <v>46</v>
      </c>
      <c r="E605" s="25" t="s">
        <v>216</v>
      </c>
      <c r="F605" s="25">
        <v>5</v>
      </c>
      <c r="G605" s="25" t="s">
        <v>27</v>
      </c>
      <c r="H605" s="25">
        <v>45000</v>
      </c>
      <c r="I605" s="11">
        <f t="shared" si="131"/>
        <v>225000</v>
      </c>
      <c r="J605" s="31" t="s">
        <v>324</v>
      </c>
      <c r="K605" s="11"/>
      <c r="L605" s="4">
        <f t="shared" si="132"/>
        <v>225000</v>
      </c>
      <c r="M605" s="4">
        <v>35000</v>
      </c>
      <c r="N605" s="4">
        <v>190000</v>
      </c>
      <c r="O605" s="4">
        <f t="shared" si="133"/>
        <v>0</v>
      </c>
      <c r="P605" s="4"/>
      <c r="Q605" s="4"/>
      <c r="R605" s="4">
        <f t="shared" si="134"/>
        <v>0</v>
      </c>
      <c r="S605" s="4"/>
      <c r="T605" s="4"/>
      <c r="U605" s="4">
        <f t="shared" si="135"/>
        <v>0</v>
      </c>
      <c r="V605" s="4"/>
      <c r="W605" s="4"/>
      <c r="X605" s="4">
        <f t="shared" si="136"/>
        <v>0</v>
      </c>
      <c r="Y605" s="4"/>
      <c r="Z605" s="4"/>
      <c r="AA605" s="4">
        <f>C605+I605-L605-O605-U605-X605-R605</f>
        <v>0</v>
      </c>
      <c r="AB605" s="7">
        <v>45462</v>
      </c>
    </row>
    <row r="606" spans="1:28" ht="15.75" hidden="1" x14ac:dyDescent="0.25">
      <c r="A606" s="29">
        <v>45462</v>
      </c>
      <c r="B606" s="25" t="s">
        <v>41</v>
      </c>
      <c r="C606" s="25"/>
      <c r="D606" s="25" t="s">
        <v>46</v>
      </c>
      <c r="E606" s="25" t="s">
        <v>53</v>
      </c>
      <c r="F606" s="25">
        <v>1</v>
      </c>
      <c r="G606" s="25" t="s">
        <v>23</v>
      </c>
      <c r="H606" s="25">
        <v>450000</v>
      </c>
      <c r="I606" s="11">
        <f t="shared" si="131"/>
        <v>450000</v>
      </c>
      <c r="J606" s="31" t="s">
        <v>324</v>
      </c>
      <c r="K606" s="11"/>
      <c r="L606" s="4">
        <f t="shared" si="132"/>
        <v>450000</v>
      </c>
      <c r="M606" s="4"/>
      <c r="N606" s="4">
        <v>450000</v>
      </c>
      <c r="O606" s="4">
        <f t="shared" si="133"/>
        <v>0</v>
      </c>
      <c r="P606" s="4"/>
      <c r="Q606" s="4"/>
      <c r="R606" s="4">
        <f t="shared" si="134"/>
        <v>0</v>
      </c>
      <c r="S606" s="4"/>
      <c r="T606" s="4"/>
      <c r="U606" s="4">
        <f t="shared" si="135"/>
        <v>0</v>
      </c>
      <c r="V606" s="4"/>
      <c r="W606" s="4"/>
      <c r="X606" s="4">
        <f t="shared" si="136"/>
        <v>0</v>
      </c>
      <c r="Y606" s="4"/>
      <c r="Z606" s="4"/>
      <c r="AA606" s="4">
        <f>C606+I606-L606-O606-U606-X606-R606</f>
        <v>0</v>
      </c>
      <c r="AB606" s="7">
        <v>45462</v>
      </c>
    </row>
    <row r="607" spans="1:28" ht="15.75" hidden="1" x14ac:dyDescent="0.25">
      <c r="A607" s="29">
        <v>45462</v>
      </c>
      <c r="B607" s="25" t="s">
        <v>41</v>
      </c>
      <c r="C607" s="25"/>
      <c r="D607" s="25" t="s">
        <v>46</v>
      </c>
      <c r="E607" s="25" t="s">
        <v>128</v>
      </c>
      <c r="F607" s="25">
        <v>25</v>
      </c>
      <c r="G607" s="25" t="s">
        <v>39</v>
      </c>
      <c r="H607" s="25">
        <v>125000</v>
      </c>
      <c r="I607" s="11">
        <f t="shared" si="131"/>
        <v>3125000</v>
      </c>
      <c r="J607" s="31" t="s">
        <v>324</v>
      </c>
      <c r="K607" s="11"/>
      <c r="L607" s="4">
        <f t="shared" si="132"/>
        <v>3125000</v>
      </c>
      <c r="M607" s="4"/>
      <c r="N607" s="4">
        <v>3125000</v>
      </c>
      <c r="O607" s="4">
        <f t="shared" si="133"/>
        <v>0</v>
      </c>
      <c r="P607" s="4"/>
      <c r="Q607" s="4"/>
      <c r="R607" s="4">
        <f t="shared" si="134"/>
        <v>0</v>
      </c>
      <c r="S607" s="4"/>
      <c r="T607" s="4"/>
      <c r="U607" s="4">
        <f t="shared" si="135"/>
        <v>0</v>
      </c>
      <c r="V607" s="4"/>
      <c r="W607" s="4"/>
      <c r="X607" s="4">
        <f t="shared" si="136"/>
        <v>0</v>
      </c>
      <c r="Y607" s="4"/>
      <c r="Z607" s="4"/>
      <c r="AA607" s="4">
        <f>C607+I607-L607-O607-U607-X607-R607</f>
        <v>0</v>
      </c>
      <c r="AB607" s="7">
        <v>45462</v>
      </c>
    </row>
    <row r="608" spans="1:28" ht="15.75" hidden="1" x14ac:dyDescent="0.25">
      <c r="A608" s="29">
        <v>45462</v>
      </c>
      <c r="B608" s="25" t="s">
        <v>86</v>
      </c>
      <c r="C608" s="25"/>
      <c r="D608" s="25" t="s">
        <v>46</v>
      </c>
      <c r="E608" s="25" t="s">
        <v>69</v>
      </c>
      <c r="F608" s="25">
        <v>25</v>
      </c>
      <c r="G608" s="25" t="s">
        <v>39</v>
      </c>
      <c r="H608" s="25">
        <v>180000</v>
      </c>
      <c r="I608" s="11">
        <f t="shared" si="131"/>
        <v>4500000</v>
      </c>
      <c r="J608" s="31" t="s">
        <v>324</v>
      </c>
      <c r="K608" s="11"/>
      <c r="L608" s="4">
        <f t="shared" si="132"/>
        <v>0</v>
      </c>
      <c r="M608" s="4"/>
      <c r="N608" s="4"/>
      <c r="O608" s="4">
        <f t="shared" si="133"/>
        <v>0</v>
      </c>
      <c r="P608" s="4"/>
      <c r="Q608" s="4"/>
      <c r="R608" s="4">
        <f t="shared" si="134"/>
        <v>0</v>
      </c>
      <c r="S608" s="4"/>
      <c r="T608" s="4"/>
      <c r="U608" s="4">
        <f t="shared" si="135"/>
        <v>4500000</v>
      </c>
      <c r="V608" s="4">
        <v>4500000</v>
      </c>
      <c r="W608" s="4"/>
      <c r="X608" s="4">
        <f t="shared" si="136"/>
        <v>0</v>
      </c>
      <c r="Y608" s="4"/>
      <c r="Z608" s="4"/>
      <c r="AA608" s="4">
        <f>C608+I608-L608-O608-U608-X608-R608</f>
        <v>0</v>
      </c>
      <c r="AB608" s="7">
        <v>45462</v>
      </c>
    </row>
    <row r="609" spans="1:28" ht="15.75" hidden="1" x14ac:dyDescent="0.25">
      <c r="A609" s="29">
        <v>45462</v>
      </c>
      <c r="B609" s="72" t="s">
        <v>209</v>
      </c>
      <c r="C609" s="25"/>
      <c r="D609" s="25" t="s">
        <v>52</v>
      </c>
      <c r="E609" s="25" t="s">
        <v>290</v>
      </c>
      <c r="F609" s="25">
        <v>125</v>
      </c>
      <c r="G609" s="25" t="s">
        <v>34</v>
      </c>
      <c r="H609" s="25">
        <v>2735</v>
      </c>
      <c r="I609" s="11">
        <f t="shared" si="131"/>
        <v>341875</v>
      </c>
      <c r="J609" s="31" t="s">
        <v>312</v>
      </c>
      <c r="K609" s="11"/>
      <c r="L609" s="4">
        <f t="shared" si="132"/>
        <v>0</v>
      </c>
      <c r="M609" s="4"/>
      <c r="N609" s="4"/>
      <c r="O609" s="4">
        <f t="shared" si="133"/>
        <v>0</v>
      </c>
      <c r="P609" s="4"/>
      <c r="Q609" s="4"/>
      <c r="R609" s="4">
        <f t="shared" si="134"/>
        <v>341875</v>
      </c>
      <c r="S609" s="4">
        <v>341875</v>
      </c>
      <c r="T609" s="4"/>
      <c r="U609" s="4">
        <f t="shared" si="135"/>
        <v>0</v>
      </c>
      <c r="V609" s="4"/>
      <c r="W609" s="4"/>
      <c r="X609" s="4">
        <f t="shared" si="136"/>
        <v>0</v>
      </c>
      <c r="Y609" s="4"/>
      <c r="Z609" s="4"/>
      <c r="AA609" s="4">
        <f>C609+I609-L609-O609-U609-X609-R609</f>
        <v>0</v>
      </c>
      <c r="AB609" s="7">
        <v>45462</v>
      </c>
    </row>
    <row r="610" spans="1:28" ht="15.75" hidden="1" x14ac:dyDescent="0.25">
      <c r="A610" s="29">
        <v>45462</v>
      </c>
      <c r="B610" s="72" t="s">
        <v>209</v>
      </c>
      <c r="C610" s="25"/>
      <c r="D610" s="25" t="s">
        <v>52</v>
      </c>
      <c r="E610" s="25" t="s">
        <v>60</v>
      </c>
      <c r="F610" s="25">
        <v>250</v>
      </c>
      <c r="G610" s="25" t="s">
        <v>34</v>
      </c>
      <c r="H610" s="25">
        <v>1370</v>
      </c>
      <c r="I610" s="11">
        <f t="shared" si="131"/>
        <v>342500</v>
      </c>
      <c r="J610" s="31" t="s">
        <v>312</v>
      </c>
      <c r="K610" s="11"/>
      <c r="L610" s="4">
        <f t="shared" si="132"/>
        <v>0</v>
      </c>
      <c r="M610" s="4"/>
      <c r="N610" s="4"/>
      <c r="O610" s="4">
        <f t="shared" si="133"/>
        <v>0</v>
      </c>
      <c r="P610" s="4"/>
      <c r="Q610" s="4"/>
      <c r="R610" s="4">
        <f t="shared" si="134"/>
        <v>342500</v>
      </c>
      <c r="S610" s="4">
        <v>342500</v>
      </c>
      <c r="T610" s="4"/>
      <c r="U610" s="4">
        <f t="shared" si="135"/>
        <v>0</v>
      </c>
      <c r="V610" s="4"/>
      <c r="W610" s="4"/>
      <c r="X610" s="4">
        <f t="shared" si="136"/>
        <v>0</v>
      </c>
      <c r="Y610" s="4"/>
      <c r="Z610" s="4"/>
      <c r="AA610" s="4">
        <f>C610+I610-L610-O610-U610-X610-R610</f>
        <v>0</v>
      </c>
      <c r="AB610" s="7">
        <v>45462</v>
      </c>
    </row>
    <row r="611" spans="1:28" ht="15.75" hidden="1" x14ac:dyDescent="0.25">
      <c r="A611" s="24">
        <v>45462</v>
      </c>
      <c r="B611" s="72" t="s">
        <v>209</v>
      </c>
      <c r="C611" s="25"/>
      <c r="D611" s="25" t="s">
        <v>52</v>
      </c>
      <c r="E611" s="25" t="s">
        <v>109</v>
      </c>
      <c r="F611" s="25">
        <v>500</v>
      </c>
      <c r="G611" s="25" t="s">
        <v>34</v>
      </c>
      <c r="H611" s="25">
        <v>1040</v>
      </c>
      <c r="I611" s="11">
        <f t="shared" si="131"/>
        <v>520000</v>
      </c>
      <c r="J611" s="31" t="s">
        <v>312</v>
      </c>
      <c r="K611" s="11"/>
      <c r="L611" s="4">
        <f t="shared" si="132"/>
        <v>0</v>
      </c>
      <c r="M611" s="4"/>
      <c r="N611" s="4"/>
      <c r="O611" s="4">
        <f t="shared" si="133"/>
        <v>0</v>
      </c>
      <c r="P611" s="4"/>
      <c r="Q611" s="4"/>
      <c r="R611" s="4">
        <f t="shared" si="134"/>
        <v>520000</v>
      </c>
      <c r="S611" s="4">
        <v>520000</v>
      </c>
      <c r="T611" s="4"/>
      <c r="U611" s="4">
        <f t="shared" si="135"/>
        <v>0</v>
      </c>
      <c r="V611" s="4"/>
      <c r="W611" s="4"/>
      <c r="X611" s="4">
        <f t="shared" si="136"/>
        <v>0</v>
      </c>
      <c r="Y611" s="4"/>
      <c r="Z611" s="4"/>
      <c r="AA611" s="4">
        <f>C611+I611-L611-O611-U611-X611-R611</f>
        <v>0</v>
      </c>
      <c r="AB611" s="7">
        <v>45462</v>
      </c>
    </row>
    <row r="612" spans="1:28" ht="15.75" hidden="1" x14ac:dyDescent="0.25">
      <c r="A612" s="29">
        <v>45462</v>
      </c>
      <c r="B612" s="25" t="s">
        <v>1319</v>
      </c>
      <c r="C612" s="25"/>
      <c r="D612" s="25" t="s">
        <v>52</v>
      </c>
      <c r="E612" s="25" t="s">
        <v>173</v>
      </c>
      <c r="F612" s="25">
        <v>600</v>
      </c>
      <c r="G612" s="25" t="s">
        <v>34</v>
      </c>
      <c r="H612" s="25">
        <v>3500</v>
      </c>
      <c r="I612" s="11">
        <f t="shared" si="131"/>
        <v>2100000</v>
      </c>
      <c r="J612" s="38" t="s">
        <v>24</v>
      </c>
      <c r="K612" s="11"/>
      <c r="L612" s="4">
        <f t="shared" si="132"/>
        <v>0</v>
      </c>
      <c r="M612" s="4"/>
      <c r="N612" s="4"/>
      <c r="O612" s="4">
        <f t="shared" si="133"/>
        <v>0</v>
      </c>
      <c r="P612" s="4"/>
      <c r="Q612" s="4"/>
      <c r="R612" s="4">
        <f t="shared" si="134"/>
        <v>0</v>
      </c>
      <c r="S612" s="4"/>
      <c r="T612" s="4"/>
      <c r="U612" s="4">
        <f t="shared" si="135"/>
        <v>175000</v>
      </c>
      <c r="V612" s="4">
        <v>175000</v>
      </c>
      <c r="W612" s="4"/>
      <c r="X612" s="4">
        <f t="shared" si="136"/>
        <v>0</v>
      </c>
      <c r="Y612" s="4"/>
      <c r="Z612" s="4"/>
      <c r="AA612" s="4">
        <f>C612+I612-L612-O612-U612-X612-R612</f>
        <v>1925000</v>
      </c>
      <c r="AB612" s="7">
        <v>45457</v>
      </c>
    </row>
    <row r="613" spans="1:28" ht="15.75" hidden="1" x14ac:dyDescent="0.25">
      <c r="A613" s="24">
        <v>45462</v>
      </c>
      <c r="B613" s="25" t="s">
        <v>1274</v>
      </c>
      <c r="C613" s="25"/>
      <c r="D613" s="25" t="s">
        <v>52</v>
      </c>
      <c r="E613" s="25" t="s">
        <v>103</v>
      </c>
      <c r="F613" s="25">
        <v>30</v>
      </c>
      <c r="G613" s="25" t="s">
        <v>39</v>
      </c>
      <c r="H613" s="25">
        <v>47000</v>
      </c>
      <c r="I613" s="11">
        <f t="shared" si="131"/>
        <v>1410000</v>
      </c>
      <c r="J613" s="31" t="s">
        <v>324</v>
      </c>
      <c r="K613" s="11"/>
      <c r="L613" s="4">
        <f t="shared" si="132"/>
        <v>1410000</v>
      </c>
      <c r="M613" s="4">
        <v>1410000</v>
      </c>
      <c r="N613" s="4"/>
      <c r="O613" s="4">
        <f t="shared" si="133"/>
        <v>0</v>
      </c>
      <c r="P613" s="4"/>
      <c r="Q613" s="4"/>
      <c r="R613" s="4">
        <f t="shared" si="134"/>
        <v>0</v>
      </c>
      <c r="S613" s="4"/>
      <c r="T613" s="4"/>
      <c r="U613" s="4">
        <f t="shared" si="135"/>
        <v>0</v>
      </c>
      <c r="V613" s="4"/>
      <c r="W613" s="4"/>
      <c r="X613" s="4">
        <f t="shared" si="136"/>
        <v>0</v>
      </c>
      <c r="Y613" s="4"/>
      <c r="Z613" s="4"/>
      <c r="AA613" s="4">
        <f>C613+I613-L613-O613-U613-X613-R613</f>
        <v>0</v>
      </c>
      <c r="AB613" s="7">
        <v>45462</v>
      </c>
    </row>
    <row r="614" spans="1:28" ht="15.75" hidden="1" x14ac:dyDescent="0.25">
      <c r="A614" s="29"/>
      <c r="B614" s="25" t="s">
        <v>371</v>
      </c>
      <c r="C614" s="25"/>
      <c r="D614" s="25" t="s">
        <v>52</v>
      </c>
      <c r="E614" s="25"/>
      <c r="F614" s="25"/>
      <c r="G614" s="25" t="s">
        <v>34</v>
      </c>
      <c r="H614" s="25"/>
      <c r="I614" s="11">
        <f>F614*H614</f>
        <v>0</v>
      </c>
      <c r="J614" s="31" t="s">
        <v>49</v>
      </c>
      <c r="K614" s="11"/>
      <c r="L614" s="4">
        <f>M614+N614</f>
        <v>0</v>
      </c>
      <c r="M614" s="4"/>
      <c r="N614" s="4"/>
      <c r="O614" s="4">
        <f>P614+Q614</f>
        <v>2695000</v>
      </c>
      <c r="P614" s="4">
        <v>2695000</v>
      </c>
      <c r="Q614" s="4"/>
      <c r="R614" s="4">
        <f>S614+T614</f>
        <v>0</v>
      </c>
      <c r="S614" s="4"/>
      <c r="T614" s="4"/>
      <c r="U614" s="4">
        <f>V614+W614</f>
        <v>0</v>
      </c>
      <c r="V614" s="4"/>
      <c r="W614" s="4"/>
      <c r="X614" s="4">
        <f>Y614+Z614</f>
        <v>0</v>
      </c>
      <c r="Y614" s="4"/>
      <c r="Z614" s="4"/>
      <c r="AA614" s="4">
        <f>C614+I614-L614-O614-U614-X614-R614</f>
        <v>-2695000</v>
      </c>
      <c r="AB614" s="7">
        <v>45462</v>
      </c>
    </row>
    <row r="615" spans="1:28" ht="15.75" x14ac:dyDescent="0.25">
      <c r="A615" s="29">
        <v>45463</v>
      </c>
      <c r="B615" s="27" t="s">
        <v>205</v>
      </c>
      <c r="C615" s="27"/>
      <c r="D615" s="27" t="s">
        <v>46</v>
      </c>
      <c r="E615" s="27" t="s">
        <v>42</v>
      </c>
      <c r="F615" s="27">
        <v>500</v>
      </c>
      <c r="G615" s="27" t="s">
        <v>34</v>
      </c>
      <c r="H615" s="27">
        <v>4000</v>
      </c>
      <c r="I615" s="11">
        <f t="shared" ref="I615:I651" si="137">F615*H615</f>
        <v>2000000</v>
      </c>
      <c r="J615" s="32" t="s">
        <v>312</v>
      </c>
      <c r="K615" s="11"/>
      <c r="L615" s="4">
        <f>M615+N615</f>
        <v>0</v>
      </c>
      <c r="M615" s="4"/>
      <c r="N615" s="4"/>
      <c r="O615" s="4">
        <f>P615+Q615</f>
        <v>2000000</v>
      </c>
      <c r="P615" s="155">
        <v>2000000</v>
      </c>
      <c r="Q615" s="4"/>
      <c r="R615" s="4">
        <f>S615+T615</f>
        <v>0</v>
      </c>
      <c r="S615" s="4"/>
      <c r="T615" s="4"/>
      <c r="U615" s="4">
        <f>V615+W615</f>
        <v>0</v>
      </c>
      <c r="V615" s="4"/>
      <c r="W615" s="4"/>
      <c r="X615" s="4">
        <f>Y615+Z615</f>
        <v>0</v>
      </c>
      <c r="Y615" s="4"/>
      <c r="Z615" s="4"/>
      <c r="AA615" s="4">
        <f>C615+I615-L615-O615-U615-X615-R615</f>
        <v>0</v>
      </c>
      <c r="AB615" s="7">
        <v>45471</v>
      </c>
    </row>
    <row r="616" spans="1:28" ht="15.75" hidden="1" x14ac:dyDescent="0.25">
      <c r="A616" s="29">
        <v>45463</v>
      </c>
      <c r="B616" s="25" t="s">
        <v>1394</v>
      </c>
      <c r="C616" s="25"/>
      <c r="D616" s="25" t="s">
        <v>46</v>
      </c>
      <c r="E616" s="25" t="s">
        <v>139</v>
      </c>
      <c r="F616" s="25">
        <v>375</v>
      </c>
      <c r="G616" s="27" t="s">
        <v>34</v>
      </c>
      <c r="H616" s="25">
        <v>2340</v>
      </c>
      <c r="I616" s="11">
        <f t="shared" si="137"/>
        <v>877500</v>
      </c>
      <c r="J616" s="31" t="s">
        <v>312</v>
      </c>
      <c r="K616" s="11"/>
      <c r="L616" s="4">
        <f t="shared" ref="L616:L651" si="138">M616+N616</f>
        <v>0</v>
      </c>
      <c r="M616" s="4"/>
      <c r="N616" s="4"/>
      <c r="O616" s="4">
        <f t="shared" ref="O616:O651" si="139">P616+Q616</f>
        <v>877500</v>
      </c>
      <c r="P616" s="4">
        <v>877500</v>
      </c>
      <c r="Q616" s="4"/>
      <c r="R616" s="4">
        <f t="shared" ref="R616:R651" si="140">S616+T616</f>
        <v>0</v>
      </c>
      <c r="S616" s="4"/>
      <c r="T616" s="4"/>
      <c r="U616" s="4">
        <f t="shared" ref="U616:U651" si="141">V616+W616</f>
        <v>0</v>
      </c>
      <c r="V616" s="4"/>
      <c r="W616" s="4"/>
      <c r="X616" s="4">
        <f t="shared" ref="X616:X651" si="142">Y616+Z616</f>
        <v>0</v>
      </c>
      <c r="Y616" s="4"/>
      <c r="Z616" s="4"/>
      <c r="AA616" s="4">
        <f>C616+I616-L616-O616-U616-X616-R616</f>
        <v>0</v>
      </c>
      <c r="AB616" s="7">
        <v>45464</v>
      </c>
    </row>
    <row r="617" spans="1:28" ht="15.75" hidden="1" x14ac:dyDescent="0.25">
      <c r="A617" s="29">
        <v>45463</v>
      </c>
      <c r="B617" s="25" t="s">
        <v>37</v>
      </c>
      <c r="C617" s="25"/>
      <c r="D617" s="25"/>
      <c r="E617" s="25" t="s">
        <v>567</v>
      </c>
      <c r="F617" s="25">
        <v>11.6</v>
      </c>
      <c r="G617" s="25" t="s">
        <v>39</v>
      </c>
      <c r="H617" s="25">
        <v>135000</v>
      </c>
      <c r="I617" s="11">
        <f t="shared" si="137"/>
        <v>1566000</v>
      </c>
      <c r="J617" s="26" t="s">
        <v>28</v>
      </c>
      <c r="K617" s="11"/>
      <c r="L617" s="4">
        <f t="shared" si="138"/>
        <v>0</v>
      </c>
      <c r="M617" s="4"/>
      <c r="N617" s="4"/>
      <c r="O617" s="4">
        <f t="shared" si="139"/>
        <v>0</v>
      </c>
      <c r="P617" s="4"/>
      <c r="Q617" s="4"/>
      <c r="R617" s="4">
        <f t="shared" si="140"/>
        <v>0</v>
      </c>
      <c r="S617" s="4"/>
      <c r="T617" s="4"/>
      <c r="U617" s="4">
        <f t="shared" si="141"/>
        <v>0</v>
      </c>
      <c r="V617" s="4"/>
      <c r="W617" s="4"/>
      <c r="X617" s="4">
        <f t="shared" si="142"/>
        <v>0</v>
      </c>
      <c r="Y617" s="4"/>
      <c r="Z617" s="4"/>
      <c r="AA617" s="4">
        <f>C617+I617-L617-O617-U617-X617-R617</f>
        <v>1566000</v>
      </c>
      <c r="AB617" s="7"/>
    </row>
    <row r="618" spans="1:28" ht="15.75" hidden="1" x14ac:dyDescent="0.25">
      <c r="A618" s="29">
        <v>45463</v>
      </c>
      <c r="B618" s="72" t="s">
        <v>471</v>
      </c>
      <c r="C618" s="25"/>
      <c r="D618" s="25" t="s">
        <v>46</v>
      </c>
      <c r="E618" s="25" t="s">
        <v>135</v>
      </c>
      <c r="F618" s="25">
        <v>4</v>
      </c>
      <c r="G618" s="25" t="s">
        <v>48</v>
      </c>
      <c r="H618" s="25">
        <v>145000</v>
      </c>
      <c r="I618" s="11">
        <f t="shared" si="137"/>
        <v>580000</v>
      </c>
      <c r="J618" s="31" t="s">
        <v>312</v>
      </c>
      <c r="K618" s="11"/>
      <c r="L618" s="4">
        <f t="shared" si="138"/>
        <v>0</v>
      </c>
      <c r="M618" s="4"/>
      <c r="N618" s="4"/>
      <c r="O618" s="4">
        <f t="shared" si="139"/>
        <v>0</v>
      </c>
      <c r="P618" s="4"/>
      <c r="Q618" s="4"/>
      <c r="R618" s="4">
        <f t="shared" si="140"/>
        <v>580000</v>
      </c>
      <c r="S618" s="4">
        <v>580000</v>
      </c>
      <c r="T618" s="4"/>
      <c r="U618" s="4">
        <f t="shared" si="141"/>
        <v>0</v>
      </c>
      <c r="V618" s="4"/>
      <c r="W618" s="4"/>
      <c r="X618" s="4">
        <f t="shared" si="142"/>
        <v>0</v>
      </c>
      <c r="Y618" s="4"/>
      <c r="Z618" s="4"/>
      <c r="AA618" s="4">
        <f>C618+I618-L618-O618-U618-X618-R618</f>
        <v>0</v>
      </c>
      <c r="AB618" s="7">
        <v>45463</v>
      </c>
    </row>
    <row r="619" spans="1:28" ht="15.75" hidden="1" x14ac:dyDescent="0.25">
      <c r="A619" s="29">
        <v>45463</v>
      </c>
      <c r="B619" s="25" t="s">
        <v>676</v>
      </c>
      <c r="C619" s="25"/>
      <c r="D619" s="25" t="s">
        <v>46</v>
      </c>
      <c r="E619" s="25" t="s">
        <v>42</v>
      </c>
      <c r="F619" s="25">
        <v>2000</v>
      </c>
      <c r="G619" s="25" t="s">
        <v>34</v>
      </c>
      <c r="H619" s="25">
        <v>4100</v>
      </c>
      <c r="I619" s="11">
        <f t="shared" si="137"/>
        <v>8200000</v>
      </c>
      <c r="J619" s="31" t="s">
        <v>312</v>
      </c>
      <c r="K619" s="11"/>
      <c r="L619" s="4">
        <f t="shared" si="138"/>
        <v>0</v>
      </c>
      <c r="M619" s="4"/>
      <c r="N619" s="4"/>
      <c r="O619" s="4">
        <f t="shared" si="139"/>
        <v>8200000</v>
      </c>
      <c r="P619" s="4">
        <v>8200000</v>
      </c>
      <c r="Q619" s="4"/>
      <c r="R619" s="4">
        <f t="shared" si="140"/>
        <v>0</v>
      </c>
      <c r="S619" s="4"/>
      <c r="T619" s="4"/>
      <c r="U619" s="4">
        <f t="shared" si="141"/>
        <v>0</v>
      </c>
      <c r="V619" s="4"/>
      <c r="W619" s="4"/>
      <c r="X619" s="4">
        <f t="shared" si="142"/>
        <v>0</v>
      </c>
      <c r="Y619" s="4"/>
      <c r="Z619" s="4"/>
      <c r="AA619" s="4">
        <f>C619+I619-L619-O619-U619-X619-R619</f>
        <v>0</v>
      </c>
      <c r="AB619" s="7">
        <v>45463</v>
      </c>
    </row>
    <row r="620" spans="1:28" ht="15.75" hidden="1" x14ac:dyDescent="0.25">
      <c r="A620" s="29">
        <v>45463</v>
      </c>
      <c r="B620" s="25" t="s">
        <v>99</v>
      </c>
      <c r="C620" s="25"/>
      <c r="D620" s="25"/>
      <c r="E620" s="25" t="s">
        <v>81</v>
      </c>
      <c r="F620" s="25">
        <v>22.8</v>
      </c>
      <c r="G620" s="25" t="s">
        <v>39</v>
      </c>
      <c r="H620" s="25"/>
      <c r="I620" s="11">
        <f t="shared" si="137"/>
        <v>0</v>
      </c>
      <c r="J620" s="26" t="s">
        <v>28</v>
      </c>
      <c r="K620" s="11"/>
      <c r="L620" s="4">
        <f t="shared" si="138"/>
        <v>0</v>
      </c>
      <c r="M620" s="4"/>
      <c r="N620" s="4"/>
      <c r="O620" s="4">
        <f t="shared" si="139"/>
        <v>0</v>
      </c>
      <c r="P620" s="4"/>
      <c r="Q620" s="4"/>
      <c r="R620" s="4">
        <f t="shared" si="140"/>
        <v>0</v>
      </c>
      <c r="S620" s="4"/>
      <c r="T620" s="4"/>
      <c r="U620" s="4">
        <f t="shared" si="141"/>
        <v>0</v>
      </c>
      <c r="V620" s="4"/>
      <c r="W620" s="4"/>
      <c r="X620" s="4">
        <f t="shared" si="142"/>
        <v>0</v>
      </c>
      <c r="Y620" s="4"/>
      <c r="Z620" s="4"/>
      <c r="AA620" s="4">
        <f>C620+I620-L620-O620-U620-X620-R620</f>
        <v>0</v>
      </c>
      <c r="AB620" s="7"/>
    </row>
    <row r="621" spans="1:28" ht="15.75" hidden="1" x14ac:dyDescent="0.25">
      <c r="A621" s="29">
        <v>45463</v>
      </c>
      <c r="B621" s="25" t="s">
        <v>99</v>
      </c>
      <c r="C621" s="27"/>
      <c r="D621" s="27"/>
      <c r="E621" s="27" t="s">
        <v>115</v>
      </c>
      <c r="F621" s="27">
        <v>13.9</v>
      </c>
      <c r="G621" s="27" t="s">
        <v>39</v>
      </c>
      <c r="H621" s="27"/>
      <c r="I621" s="11">
        <f t="shared" si="137"/>
        <v>0</v>
      </c>
      <c r="J621" s="28" t="s">
        <v>28</v>
      </c>
      <c r="K621" s="11"/>
      <c r="L621" s="4">
        <f t="shared" si="138"/>
        <v>0</v>
      </c>
      <c r="M621" s="4"/>
      <c r="N621" s="4"/>
      <c r="O621" s="4">
        <f t="shared" si="139"/>
        <v>0</v>
      </c>
      <c r="P621" s="4"/>
      <c r="Q621" s="4"/>
      <c r="R621" s="4">
        <f t="shared" si="140"/>
        <v>0</v>
      </c>
      <c r="S621" s="4"/>
      <c r="T621" s="4"/>
      <c r="U621" s="4">
        <f t="shared" si="141"/>
        <v>0</v>
      </c>
      <c r="V621" s="4"/>
      <c r="W621" s="4"/>
      <c r="X621" s="4">
        <f t="shared" si="142"/>
        <v>0</v>
      </c>
      <c r="Y621" s="4"/>
      <c r="Z621" s="4"/>
      <c r="AA621" s="4">
        <f>C621+I621-L621-O621-U621-X621-R621</f>
        <v>0</v>
      </c>
      <c r="AB621" s="7"/>
    </row>
    <row r="622" spans="1:28" ht="15.75" hidden="1" x14ac:dyDescent="0.25">
      <c r="A622" s="29">
        <v>45463</v>
      </c>
      <c r="B622" s="27" t="s">
        <v>359</v>
      </c>
      <c r="C622" s="25"/>
      <c r="D622" s="27" t="s">
        <v>52</v>
      </c>
      <c r="E622" s="25" t="s">
        <v>115</v>
      </c>
      <c r="F622" s="25">
        <v>13.6</v>
      </c>
      <c r="G622" s="27" t="s">
        <v>39</v>
      </c>
      <c r="H622" s="25">
        <v>49000</v>
      </c>
      <c r="I622" s="11">
        <f t="shared" si="137"/>
        <v>666400</v>
      </c>
      <c r="J622" s="31" t="s">
        <v>312</v>
      </c>
      <c r="K622" s="11" t="s">
        <v>1557</v>
      </c>
      <c r="L622" s="4">
        <f t="shared" si="138"/>
        <v>0</v>
      </c>
      <c r="M622" s="4"/>
      <c r="N622" s="4"/>
      <c r="O622" s="4">
        <f t="shared" si="139"/>
        <v>666400</v>
      </c>
      <c r="P622" s="4">
        <v>666400</v>
      </c>
      <c r="Q622" s="4"/>
      <c r="R622" s="4">
        <f t="shared" si="140"/>
        <v>0</v>
      </c>
      <c r="S622" s="4"/>
      <c r="T622" s="4"/>
      <c r="U622" s="4">
        <f t="shared" si="141"/>
        <v>0</v>
      </c>
      <c r="V622" s="4"/>
      <c r="W622" s="4"/>
      <c r="X622" s="4">
        <f t="shared" si="142"/>
        <v>0</v>
      </c>
      <c r="Y622" s="4"/>
      <c r="Z622" s="4"/>
      <c r="AA622" s="4">
        <f>C622+I622-L622-O622-U622-X622-R622</f>
        <v>0</v>
      </c>
      <c r="AB622" s="7">
        <v>45464</v>
      </c>
    </row>
    <row r="623" spans="1:28" ht="15.75" hidden="1" x14ac:dyDescent="0.25">
      <c r="A623" s="29">
        <v>45463</v>
      </c>
      <c r="B623" s="27" t="s">
        <v>359</v>
      </c>
      <c r="C623" s="25"/>
      <c r="D623" s="27" t="s">
        <v>52</v>
      </c>
      <c r="E623" s="25" t="s">
        <v>299</v>
      </c>
      <c r="F623" s="25">
        <v>16.600000000000001</v>
      </c>
      <c r="G623" s="27" t="s">
        <v>39</v>
      </c>
      <c r="H623" s="25">
        <v>49000</v>
      </c>
      <c r="I623" s="11">
        <f t="shared" si="137"/>
        <v>813400.00000000012</v>
      </c>
      <c r="J623" s="31" t="s">
        <v>312</v>
      </c>
      <c r="K623" s="11" t="s">
        <v>1557</v>
      </c>
      <c r="L623" s="4">
        <f t="shared" si="138"/>
        <v>0</v>
      </c>
      <c r="M623" s="4"/>
      <c r="N623" s="4"/>
      <c r="O623" s="4">
        <f t="shared" si="139"/>
        <v>813400</v>
      </c>
      <c r="P623" s="4">
        <v>813400</v>
      </c>
      <c r="Q623" s="4"/>
      <c r="R623" s="4">
        <f t="shared" si="140"/>
        <v>0</v>
      </c>
      <c r="S623" s="4"/>
      <c r="T623" s="4"/>
      <c r="U623" s="4">
        <f t="shared" si="141"/>
        <v>0</v>
      </c>
      <c r="V623" s="4"/>
      <c r="W623" s="4"/>
      <c r="X623" s="4">
        <f t="shared" si="142"/>
        <v>0</v>
      </c>
      <c r="Y623" s="4"/>
      <c r="Z623" s="4"/>
      <c r="AA623" s="107">
        <f>C623+I623-L623-O623-U623-X623-R623</f>
        <v>1.1641532182693481E-10</v>
      </c>
      <c r="AB623" s="7">
        <v>45464</v>
      </c>
    </row>
    <row r="624" spans="1:28" ht="15.75" hidden="1" x14ac:dyDescent="0.25">
      <c r="A624" s="29">
        <v>45463</v>
      </c>
      <c r="B624" s="27" t="s">
        <v>359</v>
      </c>
      <c r="C624" s="25"/>
      <c r="D624" s="27" t="s">
        <v>52</v>
      </c>
      <c r="E624" s="25" t="s">
        <v>137</v>
      </c>
      <c r="F624" s="25">
        <v>20.5</v>
      </c>
      <c r="G624" s="25" t="s">
        <v>39</v>
      </c>
      <c r="H624" s="25">
        <v>49000</v>
      </c>
      <c r="I624" s="11">
        <f t="shared" si="137"/>
        <v>1004500</v>
      </c>
      <c r="J624" s="31" t="s">
        <v>312</v>
      </c>
      <c r="K624" s="11" t="s">
        <v>1557</v>
      </c>
      <c r="L624" s="4">
        <f t="shared" si="138"/>
        <v>0</v>
      </c>
      <c r="M624" s="4"/>
      <c r="N624" s="4"/>
      <c r="O624" s="4">
        <f t="shared" si="139"/>
        <v>1004500</v>
      </c>
      <c r="P624" s="4">
        <v>1004500</v>
      </c>
      <c r="Q624" s="4"/>
      <c r="R624" s="4">
        <f t="shared" si="140"/>
        <v>0</v>
      </c>
      <c r="S624" s="4"/>
      <c r="T624" s="4"/>
      <c r="U624" s="4">
        <f t="shared" si="141"/>
        <v>0</v>
      </c>
      <c r="V624" s="4"/>
      <c r="W624" s="4"/>
      <c r="X624" s="4">
        <f t="shared" si="142"/>
        <v>0</v>
      </c>
      <c r="Y624" s="4"/>
      <c r="Z624" s="4"/>
      <c r="AA624" s="4">
        <f>C624+I624-L624-O624-U624-X624-R624</f>
        <v>0</v>
      </c>
      <c r="AB624" s="7">
        <v>45464</v>
      </c>
    </row>
    <row r="625" spans="1:28" ht="15.75" hidden="1" x14ac:dyDescent="0.25">
      <c r="A625" s="29">
        <v>45463</v>
      </c>
      <c r="B625" s="27" t="s">
        <v>359</v>
      </c>
      <c r="C625" s="25"/>
      <c r="D625" s="27" t="s">
        <v>52</v>
      </c>
      <c r="E625" s="25" t="s">
        <v>81</v>
      </c>
      <c r="F625" s="25">
        <v>23.2</v>
      </c>
      <c r="G625" s="25" t="s">
        <v>39</v>
      </c>
      <c r="H625" s="25">
        <v>49000</v>
      </c>
      <c r="I625" s="11">
        <f t="shared" si="137"/>
        <v>1136800</v>
      </c>
      <c r="J625" s="31" t="s">
        <v>312</v>
      </c>
      <c r="K625" s="11"/>
      <c r="L625" s="4">
        <f t="shared" si="138"/>
        <v>0</v>
      </c>
      <c r="M625" s="4"/>
      <c r="N625" s="4"/>
      <c r="O625" s="4">
        <f t="shared" si="139"/>
        <v>1136800</v>
      </c>
      <c r="P625" s="4">
        <v>1136800</v>
      </c>
      <c r="Q625" s="4"/>
      <c r="R625" s="4">
        <f t="shared" si="140"/>
        <v>0</v>
      </c>
      <c r="S625" s="4"/>
      <c r="T625" s="4"/>
      <c r="U625" s="4">
        <f t="shared" si="141"/>
        <v>0</v>
      </c>
      <c r="V625" s="4"/>
      <c r="W625" s="4"/>
      <c r="X625" s="4">
        <f t="shared" si="142"/>
        <v>0</v>
      </c>
      <c r="Y625" s="4"/>
      <c r="Z625" s="4"/>
      <c r="AA625" s="4">
        <f>C625+I625-L625-O625-U625-X625-R625</f>
        <v>0</v>
      </c>
      <c r="AB625" s="7">
        <v>45450</v>
      </c>
    </row>
    <row r="626" spans="1:28" ht="15.75" hidden="1" x14ac:dyDescent="0.25">
      <c r="A626" s="29">
        <v>45463</v>
      </c>
      <c r="B626" s="25" t="s">
        <v>1260</v>
      </c>
      <c r="C626" s="25"/>
      <c r="D626" s="27" t="s">
        <v>52</v>
      </c>
      <c r="E626" s="25" t="s">
        <v>102</v>
      </c>
      <c r="F626" s="25">
        <v>34.6</v>
      </c>
      <c r="G626" s="25" t="s">
        <v>39</v>
      </c>
      <c r="H626" s="25">
        <v>47000</v>
      </c>
      <c r="I626" s="11">
        <f t="shared" si="137"/>
        <v>1626200</v>
      </c>
      <c r="J626" s="31" t="s">
        <v>312</v>
      </c>
      <c r="K626" s="11"/>
      <c r="L626" s="4">
        <f t="shared" si="138"/>
        <v>0</v>
      </c>
      <c r="M626" s="4"/>
      <c r="N626" s="4"/>
      <c r="O626" s="4">
        <f t="shared" si="139"/>
        <v>1626200</v>
      </c>
      <c r="P626" s="4">
        <v>1626200</v>
      </c>
      <c r="Q626" s="4"/>
      <c r="R626" s="4">
        <f t="shared" si="140"/>
        <v>0</v>
      </c>
      <c r="S626" s="4"/>
      <c r="T626" s="4"/>
      <c r="U626" s="4">
        <f t="shared" si="141"/>
        <v>0</v>
      </c>
      <c r="V626" s="4"/>
      <c r="W626" s="4"/>
      <c r="X626" s="4">
        <f t="shared" si="142"/>
        <v>0</v>
      </c>
      <c r="Y626" s="4"/>
      <c r="Z626" s="4"/>
      <c r="AA626" s="4">
        <f>C626+I626-L626-O626-U626-X626-R626</f>
        <v>0</v>
      </c>
      <c r="AB626" s="7">
        <v>45463</v>
      </c>
    </row>
    <row r="627" spans="1:28" ht="15.75" hidden="1" x14ac:dyDescent="0.25">
      <c r="A627" s="29">
        <v>45463</v>
      </c>
      <c r="B627" s="25" t="s">
        <v>134</v>
      </c>
      <c r="C627" s="25"/>
      <c r="D627" s="27" t="s">
        <v>46</v>
      </c>
      <c r="E627" s="25" t="s">
        <v>42</v>
      </c>
      <c r="F627" s="25">
        <v>500</v>
      </c>
      <c r="G627" s="25" t="s">
        <v>34</v>
      </c>
      <c r="H627" s="25">
        <v>4500</v>
      </c>
      <c r="I627" s="11">
        <f t="shared" si="137"/>
        <v>2250000</v>
      </c>
      <c r="J627" s="31" t="s">
        <v>324</v>
      </c>
      <c r="K627" s="11"/>
      <c r="L627" s="4">
        <f t="shared" si="138"/>
        <v>2250000</v>
      </c>
      <c r="M627" s="4">
        <v>2250000</v>
      </c>
      <c r="N627" s="4"/>
      <c r="O627" s="4">
        <f t="shared" si="139"/>
        <v>0</v>
      </c>
      <c r="P627" s="4"/>
      <c r="Q627" s="4"/>
      <c r="R627" s="4">
        <f t="shared" si="140"/>
        <v>0</v>
      </c>
      <c r="S627" s="4"/>
      <c r="T627" s="4"/>
      <c r="U627" s="4">
        <f t="shared" si="141"/>
        <v>0</v>
      </c>
      <c r="V627" s="4"/>
      <c r="W627" s="4"/>
      <c r="X627" s="4">
        <f t="shared" si="142"/>
        <v>0</v>
      </c>
      <c r="Y627" s="4"/>
      <c r="Z627" s="4"/>
      <c r="AA627" s="4">
        <f>C627+I627-L627-O627-U627-X627-R627</f>
        <v>0</v>
      </c>
      <c r="AB627" s="7">
        <v>45464</v>
      </c>
    </row>
    <row r="628" spans="1:28" ht="15.75" hidden="1" x14ac:dyDescent="0.25">
      <c r="A628" s="29">
        <v>45463</v>
      </c>
      <c r="B628" s="25" t="s">
        <v>153</v>
      </c>
      <c r="C628" s="25"/>
      <c r="D628" s="27" t="s">
        <v>46</v>
      </c>
      <c r="E628" s="25" t="s">
        <v>179</v>
      </c>
      <c r="F628" s="25">
        <v>1000</v>
      </c>
      <c r="G628" s="25" t="s">
        <v>34</v>
      </c>
      <c r="H628" s="25">
        <v>1460</v>
      </c>
      <c r="I628" s="11">
        <f t="shared" si="137"/>
        <v>1460000</v>
      </c>
      <c r="J628" s="32" t="s">
        <v>324</v>
      </c>
      <c r="K628" s="11"/>
      <c r="L628" s="4">
        <f t="shared" si="138"/>
        <v>1460000</v>
      </c>
      <c r="M628" s="4">
        <v>1005000</v>
      </c>
      <c r="N628" s="4">
        <v>455000</v>
      </c>
      <c r="O628" s="4">
        <f t="shared" si="139"/>
        <v>0</v>
      </c>
      <c r="P628" s="4"/>
      <c r="Q628" s="4"/>
      <c r="R628" s="4">
        <f t="shared" si="140"/>
        <v>0</v>
      </c>
      <c r="S628" s="4"/>
      <c r="T628" s="4"/>
      <c r="U628" s="4">
        <f t="shared" si="141"/>
        <v>0</v>
      </c>
      <c r="V628" s="4"/>
      <c r="W628" s="4"/>
      <c r="X628" s="4">
        <f t="shared" si="142"/>
        <v>0</v>
      </c>
      <c r="Y628" s="4"/>
      <c r="Z628" s="4"/>
      <c r="AA628" s="4">
        <f>C628+I628-L628-O628-U628-X628-R628</f>
        <v>0</v>
      </c>
      <c r="AB628" s="7">
        <v>45463</v>
      </c>
    </row>
    <row r="629" spans="1:28" ht="15.75" hidden="1" x14ac:dyDescent="0.25">
      <c r="A629" s="29">
        <v>45463</v>
      </c>
      <c r="B629" s="25" t="s">
        <v>153</v>
      </c>
      <c r="C629" s="25"/>
      <c r="D629" s="27" t="s">
        <v>46</v>
      </c>
      <c r="E629" s="25" t="s">
        <v>42</v>
      </c>
      <c r="F629" s="25">
        <v>200</v>
      </c>
      <c r="G629" s="25" t="s">
        <v>34</v>
      </c>
      <c r="H629" s="25">
        <v>4000</v>
      </c>
      <c r="I629" s="11">
        <f t="shared" si="137"/>
        <v>800000</v>
      </c>
      <c r="J629" s="32" t="s">
        <v>324</v>
      </c>
      <c r="K629" s="11"/>
      <c r="L629" s="4">
        <f t="shared" si="138"/>
        <v>800000</v>
      </c>
      <c r="M629" s="4"/>
      <c r="N629" s="4">
        <v>800000</v>
      </c>
      <c r="O629" s="4">
        <f t="shared" si="139"/>
        <v>0</v>
      </c>
      <c r="P629" s="4"/>
      <c r="Q629" s="4"/>
      <c r="R629" s="4">
        <f t="shared" si="140"/>
        <v>0</v>
      </c>
      <c r="S629" s="4"/>
      <c r="T629" s="4"/>
      <c r="U629" s="4">
        <f t="shared" si="141"/>
        <v>0</v>
      </c>
      <c r="V629" s="4"/>
      <c r="W629" s="4"/>
      <c r="X629" s="4">
        <f t="shared" si="142"/>
        <v>0</v>
      </c>
      <c r="Y629" s="4"/>
      <c r="Z629" s="4"/>
      <c r="AA629" s="4">
        <f>C629+I629-L629-O629-U629-X629-R629</f>
        <v>0</v>
      </c>
      <c r="AB629" s="7">
        <v>45463</v>
      </c>
    </row>
    <row r="630" spans="1:28" ht="15.75" hidden="1" x14ac:dyDescent="0.25">
      <c r="A630" s="29">
        <v>45463</v>
      </c>
      <c r="B630" s="25" t="s">
        <v>256</v>
      </c>
      <c r="C630" s="25"/>
      <c r="D630" s="25" t="s">
        <v>52</v>
      </c>
      <c r="E630" s="25" t="s">
        <v>108</v>
      </c>
      <c r="F630" s="25">
        <v>800</v>
      </c>
      <c r="G630" s="25" t="s">
        <v>34</v>
      </c>
      <c r="H630" s="25">
        <v>2000</v>
      </c>
      <c r="I630" s="11">
        <f t="shared" si="137"/>
        <v>1600000</v>
      </c>
      <c r="J630" s="31" t="s">
        <v>324</v>
      </c>
      <c r="K630" s="11"/>
      <c r="L630" s="4">
        <f t="shared" si="138"/>
        <v>1600000</v>
      </c>
      <c r="M630" s="4">
        <v>1600000</v>
      </c>
      <c r="N630" s="4"/>
      <c r="O630" s="4">
        <f t="shared" si="139"/>
        <v>0</v>
      </c>
      <c r="P630" s="4"/>
      <c r="Q630" s="4"/>
      <c r="R630" s="4">
        <f t="shared" si="140"/>
        <v>0</v>
      </c>
      <c r="S630" s="4"/>
      <c r="T630" s="4"/>
      <c r="U630" s="4">
        <f t="shared" si="141"/>
        <v>0</v>
      </c>
      <c r="V630" s="4"/>
      <c r="W630" s="4"/>
      <c r="X630" s="4">
        <f t="shared" si="142"/>
        <v>0</v>
      </c>
      <c r="Y630" s="4"/>
      <c r="Z630" s="4"/>
      <c r="AA630" s="4">
        <f>C630+I630-L630-O630-U630-X630-R630</f>
        <v>0</v>
      </c>
      <c r="AB630" s="7">
        <v>45463</v>
      </c>
    </row>
    <row r="631" spans="1:28" ht="15.75" hidden="1" x14ac:dyDescent="0.25">
      <c r="A631" s="29">
        <v>45463</v>
      </c>
      <c r="B631" s="25" t="s">
        <v>256</v>
      </c>
      <c r="C631" s="25"/>
      <c r="D631" s="25" t="s">
        <v>52</v>
      </c>
      <c r="E631" s="25" t="s">
        <v>129</v>
      </c>
      <c r="F631" s="25">
        <v>2</v>
      </c>
      <c r="G631" s="25" t="s">
        <v>77</v>
      </c>
      <c r="H631" s="25">
        <v>65000</v>
      </c>
      <c r="I631" s="11">
        <f t="shared" si="137"/>
        <v>130000</v>
      </c>
      <c r="J631" s="31" t="s">
        <v>324</v>
      </c>
      <c r="K631" s="11"/>
      <c r="L631" s="4">
        <f t="shared" si="138"/>
        <v>130000</v>
      </c>
      <c r="M631" s="4">
        <v>130000</v>
      </c>
      <c r="N631" s="4"/>
      <c r="O631" s="4">
        <f t="shared" si="139"/>
        <v>0</v>
      </c>
      <c r="P631" s="4"/>
      <c r="Q631" s="4"/>
      <c r="R631" s="4">
        <f t="shared" si="140"/>
        <v>0</v>
      </c>
      <c r="S631" s="4"/>
      <c r="T631" s="4"/>
      <c r="U631" s="4">
        <f t="shared" si="141"/>
        <v>0</v>
      </c>
      <c r="V631" s="4"/>
      <c r="W631" s="4"/>
      <c r="X631" s="4">
        <f t="shared" si="142"/>
        <v>0</v>
      </c>
      <c r="Y631" s="4"/>
      <c r="Z631" s="4"/>
      <c r="AA631" s="4">
        <f>C631+I631-L631-O631-U631-X631-R631</f>
        <v>0</v>
      </c>
      <c r="AB631" s="7">
        <v>45463</v>
      </c>
    </row>
    <row r="632" spans="1:28" ht="15.75" hidden="1" x14ac:dyDescent="0.25">
      <c r="A632" s="29">
        <v>45463</v>
      </c>
      <c r="B632" s="25" t="s">
        <v>73</v>
      </c>
      <c r="C632" s="25"/>
      <c r="D632" s="25" t="s">
        <v>46</v>
      </c>
      <c r="E632" s="25" t="s">
        <v>50</v>
      </c>
      <c r="F632" s="25">
        <v>600</v>
      </c>
      <c r="G632" s="25" t="s">
        <v>34</v>
      </c>
      <c r="H632" s="25">
        <v>3850</v>
      </c>
      <c r="I632" s="11">
        <f t="shared" si="137"/>
        <v>2310000</v>
      </c>
      <c r="J632" s="31" t="s">
        <v>324</v>
      </c>
      <c r="K632" s="11"/>
      <c r="L632" s="4">
        <f t="shared" si="138"/>
        <v>0</v>
      </c>
      <c r="M632" s="4"/>
      <c r="N632" s="4"/>
      <c r="O632" s="4">
        <f t="shared" si="139"/>
        <v>0</v>
      </c>
      <c r="P632" s="4"/>
      <c r="Q632" s="4"/>
      <c r="R632" s="4">
        <f t="shared" si="140"/>
        <v>0</v>
      </c>
      <c r="S632" s="4"/>
      <c r="T632" s="4"/>
      <c r="U632" s="4">
        <f t="shared" si="141"/>
        <v>2310000</v>
      </c>
      <c r="V632" s="4">
        <v>2310000</v>
      </c>
      <c r="W632" s="4"/>
      <c r="X632" s="4">
        <f t="shared" si="142"/>
        <v>0</v>
      </c>
      <c r="Y632" s="4"/>
      <c r="Z632" s="4"/>
      <c r="AA632" s="4">
        <f>C632+I632-L632-O632-U632-X632-R632</f>
        <v>0</v>
      </c>
      <c r="AB632" s="7">
        <v>45462</v>
      </c>
    </row>
    <row r="633" spans="1:28" ht="15.75" hidden="1" x14ac:dyDescent="0.25">
      <c r="A633" s="29">
        <v>45463</v>
      </c>
      <c r="B633" s="25" t="s">
        <v>594</v>
      </c>
      <c r="C633" s="25"/>
      <c r="D633" s="25" t="s">
        <v>52</v>
      </c>
      <c r="E633" s="25" t="s">
        <v>117</v>
      </c>
      <c r="F633" s="25">
        <v>1</v>
      </c>
      <c r="G633" s="25" t="s">
        <v>23</v>
      </c>
      <c r="H633" s="25">
        <v>450000</v>
      </c>
      <c r="I633" s="11">
        <f t="shared" si="137"/>
        <v>450000</v>
      </c>
      <c r="J633" s="31" t="s">
        <v>324</v>
      </c>
      <c r="K633" s="11"/>
      <c r="L633" s="4">
        <f t="shared" si="138"/>
        <v>0</v>
      </c>
      <c r="M633" s="4"/>
      <c r="N633" s="4"/>
      <c r="O633" s="4">
        <f t="shared" si="139"/>
        <v>0</v>
      </c>
      <c r="P633" s="4"/>
      <c r="Q633" s="4"/>
      <c r="R633" s="4">
        <f t="shared" si="140"/>
        <v>0</v>
      </c>
      <c r="S633" s="4"/>
      <c r="T633" s="4"/>
      <c r="U633" s="4">
        <f t="shared" si="141"/>
        <v>450000</v>
      </c>
      <c r="V633" s="4">
        <v>450000</v>
      </c>
      <c r="W633" s="4"/>
      <c r="X633" s="4">
        <f t="shared" si="142"/>
        <v>0</v>
      </c>
      <c r="Y633" s="4"/>
      <c r="Z633" s="4"/>
      <c r="AA633" s="4">
        <f>C633+I633-L633-O633-U633-X633-R633</f>
        <v>0</v>
      </c>
      <c r="AB633" s="7">
        <v>45463</v>
      </c>
    </row>
    <row r="634" spans="1:28" ht="15.75" hidden="1" x14ac:dyDescent="0.25">
      <c r="A634" s="29">
        <v>45463</v>
      </c>
      <c r="B634" s="25" t="s">
        <v>311</v>
      </c>
      <c r="C634" s="25"/>
      <c r="D634" s="25" t="s">
        <v>46</v>
      </c>
      <c r="E634" s="25" t="s">
        <v>135</v>
      </c>
      <c r="F634" s="25">
        <v>2</v>
      </c>
      <c r="G634" s="25" t="s">
        <v>48</v>
      </c>
      <c r="H634" s="25">
        <v>150000</v>
      </c>
      <c r="I634" s="11">
        <f t="shared" si="137"/>
        <v>300000</v>
      </c>
      <c r="J634" s="31" t="s">
        <v>324</v>
      </c>
      <c r="K634" s="11"/>
      <c r="L634" s="4">
        <f t="shared" si="138"/>
        <v>300000</v>
      </c>
      <c r="M634" s="4">
        <v>300000</v>
      </c>
      <c r="N634" s="4"/>
      <c r="O634" s="4">
        <f t="shared" si="139"/>
        <v>0</v>
      </c>
      <c r="P634" s="4"/>
      <c r="Q634" s="4"/>
      <c r="R634" s="4">
        <f t="shared" si="140"/>
        <v>0</v>
      </c>
      <c r="S634" s="4"/>
      <c r="T634" s="4"/>
      <c r="U634" s="4">
        <f t="shared" si="141"/>
        <v>0</v>
      </c>
      <c r="V634" s="4"/>
      <c r="W634" s="4"/>
      <c r="X634" s="4">
        <f t="shared" si="142"/>
        <v>0</v>
      </c>
      <c r="Y634" s="4"/>
      <c r="Z634" s="4"/>
      <c r="AA634" s="4">
        <f>C634+I634-L634-O634-U634-X634-R634</f>
        <v>0</v>
      </c>
      <c r="AB634" s="7">
        <v>45463</v>
      </c>
    </row>
    <row r="635" spans="1:28" ht="15.75" hidden="1" x14ac:dyDescent="0.25">
      <c r="A635" s="29">
        <v>45463</v>
      </c>
      <c r="B635" s="25" t="s">
        <v>1549</v>
      </c>
      <c r="C635" s="25"/>
      <c r="D635" s="25" t="s">
        <v>52</v>
      </c>
      <c r="E635" s="25" t="s">
        <v>512</v>
      </c>
      <c r="F635" s="25">
        <v>2</v>
      </c>
      <c r="G635" s="25" t="s">
        <v>27</v>
      </c>
      <c r="H635" s="25">
        <v>480000</v>
      </c>
      <c r="I635" s="11">
        <f t="shared" si="137"/>
        <v>960000</v>
      </c>
      <c r="J635" s="31" t="s">
        <v>312</v>
      </c>
      <c r="K635" s="11"/>
      <c r="L635" s="4">
        <f t="shared" si="138"/>
        <v>0</v>
      </c>
      <c r="M635" s="4"/>
      <c r="N635" s="4"/>
      <c r="O635" s="4">
        <f t="shared" si="139"/>
        <v>960000</v>
      </c>
      <c r="P635" s="4">
        <v>960000</v>
      </c>
      <c r="Q635" s="4"/>
      <c r="R635" s="4">
        <f t="shared" si="140"/>
        <v>0</v>
      </c>
      <c r="S635" s="4"/>
      <c r="T635" s="4"/>
      <c r="U635" s="4">
        <f t="shared" si="141"/>
        <v>0</v>
      </c>
      <c r="V635" s="4"/>
      <c r="W635" s="4"/>
      <c r="X635" s="4">
        <f t="shared" si="142"/>
        <v>0</v>
      </c>
      <c r="Y635" s="4"/>
      <c r="Z635" s="4"/>
      <c r="AA635" s="4">
        <f>C635+I635-L635-O635-U635-X635-R635</f>
        <v>0</v>
      </c>
      <c r="AB635" s="7">
        <v>45463</v>
      </c>
    </row>
    <row r="636" spans="1:28" ht="15.75" hidden="1" x14ac:dyDescent="0.25">
      <c r="A636" s="29">
        <v>45463</v>
      </c>
      <c r="B636" s="25" t="s">
        <v>1549</v>
      </c>
      <c r="C636" s="25"/>
      <c r="D636" s="25" t="s">
        <v>52</v>
      </c>
      <c r="E636" s="25" t="s">
        <v>150</v>
      </c>
      <c r="F636" s="25">
        <v>10</v>
      </c>
      <c r="G636" s="25" t="s">
        <v>77</v>
      </c>
      <c r="H636" s="25">
        <v>50000</v>
      </c>
      <c r="I636" s="11">
        <f t="shared" si="137"/>
        <v>500000</v>
      </c>
      <c r="J636" s="31" t="s">
        <v>312</v>
      </c>
      <c r="K636" s="11"/>
      <c r="L636" s="4">
        <f t="shared" si="138"/>
        <v>0</v>
      </c>
      <c r="M636" s="4"/>
      <c r="N636" s="4"/>
      <c r="O636" s="4">
        <f t="shared" si="139"/>
        <v>500000</v>
      </c>
      <c r="P636" s="4">
        <v>500000</v>
      </c>
      <c r="Q636" s="4"/>
      <c r="R636" s="4">
        <f t="shared" si="140"/>
        <v>0</v>
      </c>
      <c r="S636" s="4"/>
      <c r="T636" s="4"/>
      <c r="U636" s="4">
        <f t="shared" si="141"/>
        <v>0</v>
      </c>
      <c r="V636" s="4"/>
      <c r="W636" s="4"/>
      <c r="X636" s="4">
        <f t="shared" si="142"/>
        <v>0</v>
      </c>
      <c r="Y636" s="4"/>
      <c r="Z636" s="4"/>
      <c r="AA636" s="4">
        <f>C636+I636-L636-O636-U636-X636-R636</f>
        <v>0</v>
      </c>
      <c r="AB636" s="7">
        <v>45463</v>
      </c>
    </row>
    <row r="637" spans="1:28" ht="15.75" hidden="1" x14ac:dyDescent="0.25">
      <c r="A637" s="29">
        <v>45463</v>
      </c>
      <c r="B637" s="25" t="s">
        <v>1549</v>
      </c>
      <c r="C637" s="25"/>
      <c r="D637" s="25" t="s">
        <v>52</v>
      </c>
      <c r="E637" s="25" t="s">
        <v>130</v>
      </c>
      <c r="F637" s="25">
        <v>10</v>
      </c>
      <c r="G637" s="25" t="s">
        <v>77</v>
      </c>
      <c r="H637" s="25">
        <v>50000</v>
      </c>
      <c r="I637" s="11">
        <f t="shared" si="137"/>
        <v>500000</v>
      </c>
      <c r="J637" s="31" t="s">
        <v>312</v>
      </c>
      <c r="K637" s="11"/>
      <c r="L637" s="4">
        <f t="shared" si="138"/>
        <v>0</v>
      </c>
      <c r="M637" s="4"/>
      <c r="N637" s="4"/>
      <c r="O637" s="4">
        <f t="shared" si="139"/>
        <v>500000</v>
      </c>
      <c r="P637" s="4">
        <v>500000</v>
      </c>
      <c r="Q637" s="4"/>
      <c r="R637" s="4">
        <f t="shared" si="140"/>
        <v>0</v>
      </c>
      <c r="S637" s="4"/>
      <c r="T637" s="4"/>
      <c r="U637" s="4">
        <f t="shared" si="141"/>
        <v>0</v>
      </c>
      <c r="V637" s="4"/>
      <c r="W637" s="4"/>
      <c r="X637" s="4">
        <f t="shared" si="142"/>
        <v>0</v>
      </c>
      <c r="Y637" s="4"/>
      <c r="Z637" s="4"/>
      <c r="AA637" s="4">
        <f>C637+I637-L637-O637-U637-X637-R637</f>
        <v>0</v>
      </c>
      <c r="AB637" s="7">
        <v>45463</v>
      </c>
    </row>
    <row r="638" spans="1:28" ht="15.75" hidden="1" x14ac:dyDescent="0.25">
      <c r="A638" s="29">
        <v>45463</v>
      </c>
      <c r="B638" s="25" t="s">
        <v>467</v>
      </c>
      <c r="C638" s="25"/>
      <c r="D638" s="25" t="s">
        <v>46</v>
      </c>
      <c r="E638" s="25" t="s">
        <v>33</v>
      </c>
      <c r="F638" s="25">
        <v>2000</v>
      </c>
      <c r="G638" s="25" t="s">
        <v>34</v>
      </c>
      <c r="H638" s="25">
        <v>2500</v>
      </c>
      <c r="I638" s="11">
        <f t="shared" si="137"/>
        <v>5000000</v>
      </c>
      <c r="J638" s="31" t="s">
        <v>312</v>
      </c>
      <c r="K638" s="11"/>
      <c r="L638" s="4">
        <f t="shared" si="138"/>
        <v>0</v>
      </c>
      <c r="M638" s="4"/>
      <c r="N638" s="4"/>
      <c r="O638" s="4">
        <f t="shared" si="139"/>
        <v>5000000</v>
      </c>
      <c r="P638" s="4">
        <v>5000000</v>
      </c>
      <c r="Q638" s="4"/>
      <c r="R638" s="4">
        <f t="shared" si="140"/>
        <v>0</v>
      </c>
      <c r="S638" s="4"/>
      <c r="T638" s="4"/>
      <c r="U638" s="4">
        <f t="shared" si="141"/>
        <v>0</v>
      </c>
      <c r="V638" s="4"/>
      <c r="W638" s="4"/>
      <c r="X638" s="4">
        <f t="shared" si="142"/>
        <v>0</v>
      </c>
      <c r="Y638" s="4"/>
      <c r="Z638" s="4"/>
      <c r="AA638" s="4">
        <f>C638+I638-L638-O638-U638-X638-R638</f>
        <v>0</v>
      </c>
      <c r="AB638" s="7">
        <v>45464</v>
      </c>
    </row>
    <row r="639" spans="1:28" ht="15.75" hidden="1" x14ac:dyDescent="0.25">
      <c r="A639" s="29">
        <v>45463</v>
      </c>
      <c r="B639" s="25" t="s">
        <v>497</v>
      </c>
      <c r="C639" s="25"/>
      <c r="D639" s="25" t="s">
        <v>46</v>
      </c>
      <c r="E639" s="25" t="s">
        <v>1038</v>
      </c>
      <c r="F639" s="25">
        <v>20</v>
      </c>
      <c r="G639" s="25" t="s">
        <v>48</v>
      </c>
      <c r="H639" s="25">
        <v>230000</v>
      </c>
      <c r="I639" s="11">
        <f t="shared" si="137"/>
        <v>4600000</v>
      </c>
      <c r="J639" s="31" t="s">
        <v>312</v>
      </c>
      <c r="K639" s="11" t="s">
        <v>1552</v>
      </c>
      <c r="L639" s="4">
        <f t="shared" si="138"/>
        <v>0</v>
      </c>
      <c r="M639" s="4"/>
      <c r="N639" s="4"/>
      <c r="O639" s="4">
        <f t="shared" si="139"/>
        <v>4600000</v>
      </c>
      <c r="P639" s="4">
        <v>4600000</v>
      </c>
      <c r="Q639" s="4"/>
      <c r="R639" s="4">
        <f t="shared" si="140"/>
        <v>0</v>
      </c>
      <c r="S639" s="4"/>
      <c r="T639" s="4"/>
      <c r="U639" s="4">
        <f t="shared" si="141"/>
        <v>0</v>
      </c>
      <c r="V639" s="4"/>
      <c r="W639" s="4"/>
      <c r="X639" s="4">
        <f t="shared" si="142"/>
        <v>0</v>
      </c>
      <c r="Y639" s="4"/>
      <c r="Z639" s="4"/>
      <c r="AA639" s="4">
        <f>C639+I639-L639-O639-U639-X639-R639</f>
        <v>0</v>
      </c>
      <c r="AB639" s="7">
        <v>45463</v>
      </c>
    </row>
    <row r="640" spans="1:28" ht="15.75" hidden="1" x14ac:dyDescent="0.25">
      <c r="A640" s="29">
        <v>45463</v>
      </c>
      <c r="B640" s="25" t="s">
        <v>497</v>
      </c>
      <c r="C640" s="25"/>
      <c r="D640" s="25" t="s">
        <v>46</v>
      </c>
      <c r="E640" s="25" t="s">
        <v>63</v>
      </c>
      <c r="F640" s="25">
        <v>16</v>
      </c>
      <c r="G640" s="25" t="s">
        <v>48</v>
      </c>
      <c r="H640" s="25">
        <v>480000</v>
      </c>
      <c r="I640" s="11">
        <f t="shared" si="137"/>
        <v>7680000</v>
      </c>
      <c r="J640" s="31" t="s">
        <v>312</v>
      </c>
      <c r="K640" s="11" t="s">
        <v>1552</v>
      </c>
      <c r="L640" s="4">
        <f t="shared" si="138"/>
        <v>0</v>
      </c>
      <c r="M640" s="4"/>
      <c r="N640" s="4"/>
      <c r="O640" s="4">
        <f t="shared" si="139"/>
        <v>7680000</v>
      </c>
      <c r="P640" s="4">
        <v>7680000</v>
      </c>
      <c r="Q640" s="4"/>
      <c r="R640" s="4">
        <f t="shared" si="140"/>
        <v>0</v>
      </c>
      <c r="S640" s="4"/>
      <c r="T640" s="4"/>
      <c r="U640" s="4">
        <f t="shared" si="141"/>
        <v>0</v>
      </c>
      <c r="V640" s="4"/>
      <c r="W640" s="4"/>
      <c r="X640" s="4">
        <f t="shared" si="142"/>
        <v>0</v>
      </c>
      <c r="Y640" s="4"/>
      <c r="Z640" s="4"/>
      <c r="AA640" s="4">
        <f>C640+I640-L640-O640-U640-X640-R640</f>
        <v>0</v>
      </c>
      <c r="AB640" s="7">
        <v>45463</v>
      </c>
    </row>
    <row r="641" spans="1:28" ht="15.75" hidden="1" x14ac:dyDescent="0.25">
      <c r="A641" s="29">
        <v>45463</v>
      </c>
      <c r="B641" s="25" t="s">
        <v>376</v>
      </c>
      <c r="C641" s="25"/>
      <c r="D641" s="25" t="s">
        <v>46</v>
      </c>
      <c r="E641" s="25" t="s">
        <v>108</v>
      </c>
      <c r="F641" s="25">
        <v>2000</v>
      </c>
      <c r="G641" s="25" t="s">
        <v>34</v>
      </c>
      <c r="H641" s="25">
        <v>2000</v>
      </c>
      <c r="I641" s="11">
        <f t="shared" si="137"/>
        <v>4000000</v>
      </c>
      <c r="J641" s="31" t="s">
        <v>324</v>
      </c>
      <c r="K641" s="11"/>
      <c r="L641" s="4">
        <f t="shared" si="138"/>
        <v>4000000</v>
      </c>
      <c r="M641" s="4">
        <v>4000000</v>
      </c>
      <c r="N641" s="4"/>
      <c r="O641" s="4">
        <f t="shared" si="139"/>
        <v>0</v>
      </c>
      <c r="P641" s="4"/>
      <c r="Q641" s="4"/>
      <c r="R641" s="4">
        <f t="shared" si="140"/>
        <v>0</v>
      </c>
      <c r="S641" s="4"/>
      <c r="T641" s="4"/>
      <c r="U641" s="4">
        <f t="shared" si="141"/>
        <v>0</v>
      </c>
      <c r="V641" s="4"/>
      <c r="W641" s="4"/>
      <c r="X641" s="4">
        <f t="shared" si="142"/>
        <v>0</v>
      </c>
      <c r="Y641" s="4"/>
      <c r="Z641" s="4"/>
      <c r="AA641" s="4">
        <f>C641+I641-L641-O641-U641-X641-R641</f>
        <v>0</v>
      </c>
      <c r="AB641" s="7">
        <v>45464</v>
      </c>
    </row>
    <row r="642" spans="1:28" ht="15.75" hidden="1" x14ac:dyDescent="0.25">
      <c r="A642" s="29">
        <v>45463</v>
      </c>
      <c r="B642" s="25" t="s">
        <v>501</v>
      </c>
      <c r="C642" s="25"/>
      <c r="D642" s="25" t="s">
        <v>46</v>
      </c>
      <c r="E642" s="25" t="s">
        <v>145</v>
      </c>
      <c r="F642" s="25">
        <v>52</v>
      </c>
      <c r="G642" s="25" t="s">
        <v>39</v>
      </c>
      <c r="H642" s="25">
        <v>47000</v>
      </c>
      <c r="I642" s="11">
        <f t="shared" si="137"/>
        <v>2444000</v>
      </c>
      <c r="J642" s="31" t="s">
        <v>312</v>
      </c>
      <c r="K642" s="11"/>
      <c r="L642" s="4">
        <f t="shared" si="138"/>
        <v>0</v>
      </c>
      <c r="M642" s="4"/>
      <c r="N642" s="4"/>
      <c r="O642" s="4">
        <f t="shared" si="139"/>
        <v>2444000</v>
      </c>
      <c r="P642" s="4">
        <v>2444000</v>
      </c>
      <c r="Q642" s="4"/>
      <c r="R642" s="4">
        <f t="shared" si="140"/>
        <v>0</v>
      </c>
      <c r="S642" s="4"/>
      <c r="T642" s="4"/>
      <c r="U642" s="4">
        <f t="shared" si="141"/>
        <v>0</v>
      </c>
      <c r="V642" s="4"/>
      <c r="W642" s="4"/>
      <c r="X642" s="4">
        <f t="shared" si="142"/>
        <v>0</v>
      </c>
      <c r="Y642" s="4"/>
      <c r="Z642" s="4"/>
      <c r="AA642" s="4">
        <f>C642+I642-L642-O642-U642-X642-R642</f>
        <v>0</v>
      </c>
      <c r="AB642" s="7">
        <v>45463</v>
      </c>
    </row>
    <row r="643" spans="1:28" ht="15.75" hidden="1" x14ac:dyDescent="0.25">
      <c r="A643" s="29">
        <v>45463</v>
      </c>
      <c r="B643" s="25" t="s">
        <v>501</v>
      </c>
      <c r="C643" s="25"/>
      <c r="D643" s="25" t="s">
        <v>46</v>
      </c>
      <c r="E643" s="25" t="s">
        <v>299</v>
      </c>
      <c r="F643" s="25">
        <v>16.399999999999999</v>
      </c>
      <c r="G643" s="25" t="s">
        <v>39</v>
      </c>
      <c r="H643" s="25">
        <v>47000</v>
      </c>
      <c r="I643" s="11">
        <f t="shared" si="137"/>
        <v>770799.99999999988</v>
      </c>
      <c r="J643" s="31" t="s">
        <v>312</v>
      </c>
      <c r="K643" s="11"/>
      <c r="L643" s="4">
        <f t="shared" si="138"/>
        <v>0</v>
      </c>
      <c r="M643" s="4"/>
      <c r="N643" s="4"/>
      <c r="O643" s="4">
        <f t="shared" si="139"/>
        <v>770800</v>
      </c>
      <c r="P643" s="4">
        <v>770800</v>
      </c>
      <c r="Q643" s="4"/>
      <c r="R643" s="4">
        <f t="shared" si="140"/>
        <v>0</v>
      </c>
      <c r="S643" s="4"/>
      <c r="T643" s="4"/>
      <c r="U643" s="4">
        <f t="shared" si="141"/>
        <v>0</v>
      </c>
      <c r="V643" s="4"/>
      <c r="W643" s="4"/>
      <c r="X643" s="4">
        <f t="shared" si="142"/>
        <v>0</v>
      </c>
      <c r="Y643" s="4"/>
      <c r="Z643" s="4"/>
      <c r="AA643" s="82">
        <f>C643+I643-L643-O643-U643-X643-R643</f>
        <v>-1.1641532182693481E-10</v>
      </c>
      <c r="AB643" s="7">
        <v>45463</v>
      </c>
    </row>
    <row r="644" spans="1:28" ht="15.75" hidden="1" x14ac:dyDescent="0.25">
      <c r="A644" s="29">
        <v>45463</v>
      </c>
      <c r="B644" s="25" t="s">
        <v>501</v>
      </c>
      <c r="C644" s="25"/>
      <c r="D644" s="25" t="s">
        <v>46</v>
      </c>
      <c r="E644" s="25" t="s">
        <v>81</v>
      </c>
      <c r="F644" s="25">
        <v>23.4</v>
      </c>
      <c r="G644" s="25" t="s">
        <v>39</v>
      </c>
      <c r="H644" s="25">
        <v>47000</v>
      </c>
      <c r="I644" s="11">
        <f t="shared" si="137"/>
        <v>1099800</v>
      </c>
      <c r="J644" s="31" t="s">
        <v>312</v>
      </c>
      <c r="K644" s="11"/>
      <c r="L644" s="4">
        <f t="shared" si="138"/>
        <v>0</v>
      </c>
      <c r="M644" s="4"/>
      <c r="N644" s="4"/>
      <c r="O644" s="4">
        <f t="shared" si="139"/>
        <v>1099800</v>
      </c>
      <c r="P644" s="4">
        <v>1099800</v>
      </c>
      <c r="Q644" s="4"/>
      <c r="R644" s="4">
        <f t="shared" si="140"/>
        <v>0</v>
      </c>
      <c r="S644" s="4"/>
      <c r="T644" s="4"/>
      <c r="U644" s="4">
        <f t="shared" si="141"/>
        <v>0</v>
      </c>
      <c r="V644" s="4"/>
      <c r="W644" s="4"/>
      <c r="X644" s="4">
        <f t="shared" si="142"/>
        <v>0</v>
      </c>
      <c r="Y644" s="4"/>
      <c r="Z644" s="4"/>
      <c r="AA644" s="4">
        <f>C644+I644-L644-O644-U644-X644-R644</f>
        <v>0</v>
      </c>
      <c r="AB644" s="7">
        <v>45463</v>
      </c>
    </row>
    <row r="645" spans="1:28" ht="15.75" hidden="1" x14ac:dyDescent="0.25">
      <c r="A645" s="29">
        <v>45463</v>
      </c>
      <c r="B645" s="25" t="s">
        <v>501</v>
      </c>
      <c r="C645" s="25"/>
      <c r="D645" s="25" t="s">
        <v>46</v>
      </c>
      <c r="E645" s="25" t="s">
        <v>58</v>
      </c>
      <c r="F645" s="25">
        <v>10000</v>
      </c>
      <c r="G645" s="25" t="s">
        <v>34</v>
      </c>
      <c r="H645" s="25">
        <v>2000</v>
      </c>
      <c r="I645" s="11">
        <f t="shared" si="137"/>
        <v>20000000</v>
      </c>
      <c r="J645" s="31" t="s">
        <v>312</v>
      </c>
      <c r="K645" s="11"/>
      <c r="L645" s="4">
        <f t="shared" si="138"/>
        <v>0</v>
      </c>
      <c r="M645" s="4"/>
      <c r="N645" s="4"/>
      <c r="O645" s="4">
        <f t="shared" si="139"/>
        <v>20000000</v>
      </c>
      <c r="P645" s="4">
        <v>20000000</v>
      </c>
      <c r="Q645" s="4"/>
      <c r="R645" s="4">
        <f t="shared" si="140"/>
        <v>0</v>
      </c>
      <c r="S645" s="4"/>
      <c r="T645" s="4"/>
      <c r="U645" s="4">
        <f t="shared" si="141"/>
        <v>0</v>
      </c>
      <c r="V645" s="4"/>
      <c r="W645" s="4"/>
      <c r="X645" s="4">
        <f t="shared" si="142"/>
        <v>0</v>
      </c>
      <c r="Y645" s="4"/>
      <c r="Z645" s="4"/>
      <c r="AA645" s="4">
        <f>C645+I645-L645-O645-U645-X645-R645</f>
        <v>0</v>
      </c>
      <c r="AB645" s="7">
        <v>45463</v>
      </c>
    </row>
    <row r="646" spans="1:28" ht="15.75" hidden="1" x14ac:dyDescent="0.25">
      <c r="A646" s="29">
        <v>45463</v>
      </c>
      <c r="B646" s="25" t="s">
        <v>1388</v>
      </c>
      <c r="C646" s="25"/>
      <c r="D646" s="25" t="s">
        <v>46</v>
      </c>
      <c r="E646" s="25" t="s">
        <v>47</v>
      </c>
      <c r="F646" s="25">
        <v>5</v>
      </c>
      <c r="G646" s="25" t="s">
        <v>48</v>
      </c>
      <c r="H646" s="25">
        <v>150000</v>
      </c>
      <c r="I646" s="11">
        <f t="shared" si="137"/>
        <v>750000</v>
      </c>
      <c r="J646" s="31" t="s">
        <v>312</v>
      </c>
      <c r="K646" s="11"/>
      <c r="L646" s="4">
        <f t="shared" si="138"/>
        <v>0</v>
      </c>
      <c r="M646" s="4"/>
      <c r="N646" s="4"/>
      <c r="O646" s="4">
        <f t="shared" si="139"/>
        <v>750000</v>
      </c>
      <c r="P646" s="4">
        <v>750000</v>
      </c>
      <c r="Q646" s="4"/>
      <c r="R646" s="4">
        <f t="shared" si="140"/>
        <v>0</v>
      </c>
      <c r="S646" s="4"/>
      <c r="T646" s="4"/>
      <c r="U646" s="4">
        <f t="shared" si="141"/>
        <v>0</v>
      </c>
      <c r="V646" s="4"/>
      <c r="W646" s="4"/>
      <c r="X646" s="4">
        <f t="shared" si="142"/>
        <v>0</v>
      </c>
      <c r="Y646" s="4"/>
      <c r="Z646" s="4"/>
      <c r="AA646" s="4">
        <f>C646+I646-L646-O646-U646-X646-R646</f>
        <v>0</v>
      </c>
      <c r="AB646" s="7">
        <v>45463</v>
      </c>
    </row>
    <row r="647" spans="1:28" ht="15.75" hidden="1" x14ac:dyDescent="0.25">
      <c r="A647" s="29">
        <v>45463</v>
      </c>
      <c r="B647" s="25" t="s">
        <v>1388</v>
      </c>
      <c r="C647" s="25"/>
      <c r="D647" s="25" t="s">
        <v>46</v>
      </c>
      <c r="E647" s="25" t="s">
        <v>135</v>
      </c>
      <c r="F647" s="25">
        <v>7</v>
      </c>
      <c r="G647" s="25" t="s">
        <v>48</v>
      </c>
      <c r="H647" s="25">
        <v>150000</v>
      </c>
      <c r="I647" s="11">
        <f t="shared" si="137"/>
        <v>1050000</v>
      </c>
      <c r="J647" s="31" t="s">
        <v>312</v>
      </c>
      <c r="K647" s="11"/>
      <c r="L647" s="4">
        <f t="shared" si="138"/>
        <v>0</v>
      </c>
      <c r="M647" s="4"/>
      <c r="N647" s="4"/>
      <c r="O647" s="4">
        <f t="shared" si="139"/>
        <v>1050000</v>
      </c>
      <c r="P647" s="4">
        <v>1050000</v>
      </c>
      <c r="Q647" s="4"/>
      <c r="R647" s="4">
        <f t="shared" si="140"/>
        <v>0</v>
      </c>
      <c r="S647" s="4"/>
      <c r="T647" s="4"/>
      <c r="U647" s="4">
        <f t="shared" si="141"/>
        <v>0</v>
      </c>
      <c r="V647" s="4"/>
      <c r="W647" s="4"/>
      <c r="X647" s="4">
        <f t="shared" si="142"/>
        <v>0</v>
      </c>
      <c r="Y647" s="4"/>
      <c r="Z647" s="4"/>
      <c r="AA647" s="4">
        <f>C647+I647-L647-O647-U647-X647-R647</f>
        <v>0</v>
      </c>
      <c r="AB647" s="7">
        <v>45463</v>
      </c>
    </row>
    <row r="648" spans="1:28" ht="15.75" hidden="1" x14ac:dyDescent="0.25">
      <c r="A648" s="29">
        <v>45463</v>
      </c>
      <c r="B648" s="25" t="s">
        <v>72</v>
      </c>
      <c r="C648" s="25"/>
      <c r="D648" s="25" t="s">
        <v>46</v>
      </c>
      <c r="E648" s="25" t="s">
        <v>216</v>
      </c>
      <c r="F648" s="25">
        <v>2</v>
      </c>
      <c r="G648" s="25" t="s">
        <v>27</v>
      </c>
      <c r="H648" s="25">
        <v>45000</v>
      </c>
      <c r="I648" s="11">
        <f t="shared" si="137"/>
        <v>90000</v>
      </c>
      <c r="J648" s="31" t="s">
        <v>324</v>
      </c>
      <c r="K648" s="11"/>
      <c r="L648" s="4">
        <f t="shared" si="138"/>
        <v>0</v>
      </c>
      <c r="M648" s="4"/>
      <c r="N648" s="4"/>
      <c r="O648" s="4">
        <f t="shared" si="139"/>
        <v>0</v>
      </c>
      <c r="P648" s="4"/>
      <c r="Q648" s="4"/>
      <c r="R648" s="4">
        <f t="shared" si="140"/>
        <v>0</v>
      </c>
      <c r="S648" s="4"/>
      <c r="T648" s="4"/>
      <c r="U648" s="4">
        <f t="shared" si="141"/>
        <v>90000</v>
      </c>
      <c r="V648" s="4">
        <v>90000</v>
      </c>
      <c r="W648" s="4"/>
      <c r="X648" s="4">
        <f t="shared" si="142"/>
        <v>0</v>
      </c>
      <c r="Y648" s="4"/>
      <c r="Z648" s="4"/>
      <c r="AA648" s="4">
        <f>C648+I648-L648-O648-U648-X648-R648</f>
        <v>0</v>
      </c>
      <c r="AB648" s="7">
        <v>45463</v>
      </c>
    </row>
    <row r="649" spans="1:28" ht="15.75" hidden="1" x14ac:dyDescent="0.25">
      <c r="A649" s="24">
        <v>45463</v>
      </c>
      <c r="B649" s="25" t="s">
        <v>122</v>
      </c>
      <c r="C649" s="25"/>
      <c r="D649" s="25" t="s">
        <v>46</v>
      </c>
      <c r="E649" s="25" t="s">
        <v>128</v>
      </c>
      <c r="F649" s="25">
        <v>50</v>
      </c>
      <c r="G649" s="25" t="s">
        <v>39</v>
      </c>
      <c r="H649" s="25">
        <v>125000</v>
      </c>
      <c r="I649" s="11">
        <f t="shared" si="137"/>
        <v>6250000</v>
      </c>
      <c r="J649" s="26" t="s">
        <v>28</v>
      </c>
      <c r="K649" s="11"/>
      <c r="L649" s="4">
        <f t="shared" si="138"/>
        <v>0</v>
      </c>
      <c r="M649" s="4"/>
      <c r="N649" s="4"/>
      <c r="O649" s="4">
        <f t="shared" si="139"/>
        <v>0</v>
      </c>
      <c r="P649" s="4"/>
      <c r="Q649" s="4"/>
      <c r="R649" s="4">
        <f t="shared" si="140"/>
        <v>0</v>
      </c>
      <c r="S649" s="4"/>
      <c r="T649" s="4"/>
      <c r="U649" s="4">
        <f t="shared" si="141"/>
        <v>0</v>
      </c>
      <c r="V649" s="4"/>
      <c r="W649" s="4"/>
      <c r="X649" s="4">
        <f t="shared" si="142"/>
        <v>0</v>
      </c>
      <c r="Y649" s="4"/>
      <c r="Z649" s="4"/>
      <c r="AA649" s="4">
        <f>C649+I649-L649-O649-U649-X649-R649</f>
        <v>6250000</v>
      </c>
      <c r="AB649" s="7"/>
    </row>
    <row r="650" spans="1:28" ht="15.75" hidden="1" x14ac:dyDescent="0.25">
      <c r="A650" s="29">
        <v>45463</v>
      </c>
      <c r="B650" s="25" t="s">
        <v>116</v>
      </c>
      <c r="C650" s="25"/>
      <c r="D650" s="25" t="s">
        <v>46</v>
      </c>
      <c r="E650" s="25" t="s">
        <v>53</v>
      </c>
      <c r="F650" s="25">
        <v>1</v>
      </c>
      <c r="G650" s="25" t="s">
        <v>23</v>
      </c>
      <c r="H650" s="25">
        <v>450000</v>
      </c>
      <c r="I650" s="11">
        <f t="shared" si="137"/>
        <v>450000</v>
      </c>
      <c r="J650" s="31" t="s">
        <v>324</v>
      </c>
      <c r="K650" s="11"/>
      <c r="L650" s="4">
        <f t="shared" si="138"/>
        <v>0</v>
      </c>
      <c r="M650" s="4"/>
      <c r="N650" s="4"/>
      <c r="O650" s="4">
        <f t="shared" si="139"/>
        <v>0</v>
      </c>
      <c r="P650" s="4"/>
      <c r="Q650" s="4"/>
      <c r="R650" s="4">
        <f t="shared" si="140"/>
        <v>0</v>
      </c>
      <c r="S650" s="4"/>
      <c r="T650" s="4"/>
      <c r="U650" s="4">
        <f t="shared" si="141"/>
        <v>450000</v>
      </c>
      <c r="V650" s="4">
        <v>450000</v>
      </c>
      <c r="W650" s="4"/>
      <c r="X650" s="4">
        <f t="shared" si="142"/>
        <v>0</v>
      </c>
      <c r="Y650" s="4"/>
      <c r="Z650" s="4"/>
      <c r="AA650" s="4">
        <f>C650+I650-L650-O650-U650-X650-R650</f>
        <v>0</v>
      </c>
      <c r="AB650" s="7">
        <v>45465</v>
      </c>
    </row>
    <row r="651" spans="1:28" ht="15.75" hidden="1" x14ac:dyDescent="0.25">
      <c r="A651" s="24">
        <v>45463</v>
      </c>
      <c r="B651" s="25" t="s">
        <v>116</v>
      </c>
      <c r="C651" s="25"/>
      <c r="D651" s="25" t="s">
        <v>46</v>
      </c>
      <c r="E651" s="25" t="s">
        <v>129</v>
      </c>
      <c r="F651" s="25">
        <v>10</v>
      </c>
      <c r="G651" s="25" t="s">
        <v>77</v>
      </c>
      <c r="H651" s="25">
        <v>65000</v>
      </c>
      <c r="I651" s="11">
        <f t="shared" si="137"/>
        <v>650000</v>
      </c>
      <c r="J651" s="31" t="s">
        <v>324</v>
      </c>
      <c r="K651" s="11"/>
      <c r="L651" s="4">
        <f t="shared" si="138"/>
        <v>0</v>
      </c>
      <c r="M651" s="4"/>
      <c r="N651" s="4"/>
      <c r="O651" s="4">
        <f t="shared" si="139"/>
        <v>0</v>
      </c>
      <c r="P651" s="4"/>
      <c r="Q651" s="4"/>
      <c r="R651" s="4">
        <f t="shared" si="140"/>
        <v>0</v>
      </c>
      <c r="S651" s="4"/>
      <c r="T651" s="4"/>
      <c r="U651" s="4">
        <f t="shared" si="141"/>
        <v>650000</v>
      </c>
      <c r="V651" s="4">
        <v>650000</v>
      </c>
      <c r="W651" s="4"/>
      <c r="X651" s="4">
        <f t="shared" si="142"/>
        <v>0</v>
      </c>
      <c r="Y651" s="4"/>
      <c r="Z651" s="4"/>
      <c r="AA651" s="4">
        <f>C651+I651-L651-O651-U651-X651-R651</f>
        <v>0</v>
      </c>
      <c r="AB651" s="7">
        <v>45465</v>
      </c>
    </row>
    <row r="652" spans="1:28" ht="15.75" hidden="1" x14ac:dyDescent="0.25">
      <c r="A652" s="29">
        <v>45464</v>
      </c>
      <c r="B652" s="27" t="s">
        <v>256</v>
      </c>
      <c r="C652" s="27"/>
      <c r="D652" s="27" t="s">
        <v>52</v>
      </c>
      <c r="E652" s="27" t="s">
        <v>1553</v>
      </c>
      <c r="F652" s="27">
        <v>1250</v>
      </c>
      <c r="G652" s="27" t="s">
        <v>34</v>
      </c>
      <c r="H652" s="27">
        <v>1700</v>
      </c>
      <c r="I652" s="11">
        <f t="shared" ref="I652:I674" si="143">F652*H652</f>
        <v>2125000</v>
      </c>
      <c r="J652" s="31" t="s">
        <v>324</v>
      </c>
      <c r="K652" s="11"/>
      <c r="L652" s="4">
        <f t="shared" ref="L652:L674" si="144">M652+N652</f>
        <v>2125000</v>
      </c>
      <c r="M652" s="4">
        <v>2125000</v>
      </c>
      <c r="N652" s="4"/>
      <c r="O652" s="4">
        <f t="shared" ref="O652:O674" si="145">P652+Q652</f>
        <v>0</v>
      </c>
      <c r="P652" s="4"/>
      <c r="Q652" s="4"/>
      <c r="R652" s="4">
        <f t="shared" ref="R652:R674" si="146">S652+T652</f>
        <v>0</v>
      </c>
      <c r="S652" s="4"/>
      <c r="T652" s="4"/>
      <c r="U652" s="4">
        <f t="shared" ref="U652:U674" si="147">V652+W652</f>
        <v>0</v>
      </c>
      <c r="V652" s="4"/>
      <c r="W652" s="4"/>
      <c r="X652" s="4">
        <f t="shared" ref="X652:X674" si="148">Y652+Z652</f>
        <v>0</v>
      </c>
      <c r="Y652" s="4"/>
      <c r="Z652" s="4"/>
      <c r="AA652" s="4">
        <f>C652+I652-L652-O652-U652-X652-R652</f>
        <v>0</v>
      </c>
      <c r="AB652" s="7">
        <v>45464</v>
      </c>
    </row>
    <row r="653" spans="1:28" ht="15.75" hidden="1" x14ac:dyDescent="0.25">
      <c r="A653" s="29">
        <v>45464</v>
      </c>
      <c r="B653" s="72" t="s">
        <v>376</v>
      </c>
      <c r="C653" s="25"/>
      <c r="D653" s="25" t="s">
        <v>46</v>
      </c>
      <c r="E653" s="25" t="s">
        <v>1038</v>
      </c>
      <c r="F653" s="25">
        <v>4</v>
      </c>
      <c r="G653" s="25" t="s">
        <v>48</v>
      </c>
      <c r="H653" s="25">
        <v>250000</v>
      </c>
      <c r="I653" s="11">
        <f t="shared" si="143"/>
        <v>1000000</v>
      </c>
      <c r="J653" s="31" t="s">
        <v>312</v>
      </c>
      <c r="K653" s="11"/>
      <c r="L653" s="4">
        <f t="shared" si="144"/>
        <v>0</v>
      </c>
      <c r="M653" s="4"/>
      <c r="N653" s="4"/>
      <c r="O653" s="4">
        <f t="shared" si="145"/>
        <v>0</v>
      </c>
      <c r="P653" s="4"/>
      <c r="Q653" s="4"/>
      <c r="R653" s="4">
        <f t="shared" si="146"/>
        <v>1000000</v>
      </c>
      <c r="S653" s="4">
        <v>1000000</v>
      </c>
      <c r="T653" s="4"/>
      <c r="U653" s="4">
        <f t="shared" si="147"/>
        <v>0</v>
      </c>
      <c r="V653" s="4"/>
      <c r="W653" s="4"/>
      <c r="X653" s="4">
        <f t="shared" si="148"/>
        <v>0</v>
      </c>
      <c r="Y653" s="4"/>
      <c r="Z653" s="4"/>
      <c r="AA653" s="4">
        <f>C653+I653-L653-O653-U653-X653-R653</f>
        <v>0</v>
      </c>
      <c r="AB653" s="7">
        <v>45465</v>
      </c>
    </row>
    <row r="654" spans="1:28" ht="15.75" hidden="1" x14ac:dyDescent="0.25">
      <c r="A654" s="29">
        <v>45464</v>
      </c>
      <c r="B654" s="25" t="s">
        <v>134</v>
      </c>
      <c r="C654" s="25"/>
      <c r="D654" s="25" t="s">
        <v>46</v>
      </c>
      <c r="E654" s="25" t="s">
        <v>151</v>
      </c>
      <c r="F654" s="25">
        <v>500</v>
      </c>
      <c r="G654" s="25" t="s">
        <v>34</v>
      </c>
      <c r="H654" s="25">
        <v>1830</v>
      </c>
      <c r="I654" s="11">
        <f t="shared" si="143"/>
        <v>915000</v>
      </c>
      <c r="J654" s="31" t="s">
        <v>324</v>
      </c>
      <c r="K654" s="11"/>
      <c r="L654" s="4">
        <f t="shared" si="144"/>
        <v>915000</v>
      </c>
      <c r="M654" s="4">
        <v>915000</v>
      </c>
      <c r="N654" s="4"/>
      <c r="O654" s="4">
        <f t="shared" si="145"/>
        <v>0</v>
      </c>
      <c r="P654" s="4"/>
      <c r="Q654" s="4"/>
      <c r="R654" s="4">
        <f t="shared" si="146"/>
        <v>0</v>
      </c>
      <c r="S654" s="4"/>
      <c r="T654" s="4"/>
      <c r="U654" s="4">
        <f t="shared" si="147"/>
        <v>0</v>
      </c>
      <c r="V654" s="4"/>
      <c r="W654" s="4"/>
      <c r="X654" s="4">
        <f t="shared" si="148"/>
        <v>0</v>
      </c>
      <c r="Y654" s="4"/>
      <c r="Z654" s="4"/>
      <c r="AA654" s="4">
        <f>C654+I654-L654-O654-U654-X654-R654</f>
        <v>0</v>
      </c>
      <c r="AB654" s="7">
        <v>45467</v>
      </c>
    </row>
    <row r="655" spans="1:28" ht="15.75" hidden="1" x14ac:dyDescent="0.25">
      <c r="A655" s="29">
        <v>45464</v>
      </c>
      <c r="B655" s="25" t="s">
        <v>99</v>
      </c>
      <c r="C655" s="25"/>
      <c r="D655" s="25"/>
      <c r="E655" s="25" t="s">
        <v>102</v>
      </c>
      <c r="F655" s="25">
        <v>31.4</v>
      </c>
      <c r="G655" s="25" t="s">
        <v>39</v>
      </c>
      <c r="H655" s="25"/>
      <c r="I655" s="11">
        <f t="shared" si="143"/>
        <v>0</v>
      </c>
      <c r="J655" s="26" t="s">
        <v>28</v>
      </c>
      <c r="K655" s="11"/>
      <c r="L655" s="4">
        <f t="shared" si="144"/>
        <v>0</v>
      </c>
      <c r="M655" s="4"/>
      <c r="N655" s="4"/>
      <c r="O655" s="4">
        <f t="shared" si="145"/>
        <v>0</v>
      </c>
      <c r="P655" s="4"/>
      <c r="Q655" s="4"/>
      <c r="R655" s="4">
        <f t="shared" si="146"/>
        <v>0</v>
      </c>
      <c r="S655" s="4"/>
      <c r="T655" s="4"/>
      <c r="U655" s="4">
        <f t="shared" si="147"/>
        <v>0</v>
      </c>
      <c r="V655" s="4"/>
      <c r="W655" s="4"/>
      <c r="X655" s="4">
        <f t="shared" si="148"/>
        <v>0</v>
      </c>
      <c r="Y655" s="4"/>
      <c r="Z655" s="4"/>
      <c r="AA655" s="4">
        <f>C655+I655-L655-O655-U655-X655-R655</f>
        <v>0</v>
      </c>
      <c r="AB655" s="7"/>
    </row>
    <row r="656" spans="1:28" ht="15.75" hidden="1" x14ac:dyDescent="0.25">
      <c r="A656" s="29">
        <v>45464</v>
      </c>
      <c r="B656" s="25" t="s">
        <v>99</v>
      </c>
      <c r="C656" s="25"/>
      <c r="D656" s="25"/>
      <c r="E656" s="25" t="s">
        <v>102</v>
      </c>
      <c r="F656" s="25">
        <v>31.4</v>
      </c>
      <c r="G656" s="25" t="s">
        <v>39</v>
      </c>
      <c r="H656" s="25"/>
      <c r="I656" s="11">
        <f t="shared" si="143"/>
        <v>0</v>
      </c>
      <c r="J656" s="26" t="s">
        <v>28</v>
      </c>
      <c r="K656" s="11"/>
      <c r="L656" s="4">
        <f t="shared" si="144"/>
        <v>0</v>
      </c>
      <c r="M656" s="4"/>
      <c r="N656" s="4"/>
      <c r="O656" s="4">
        <f t="shared" si="145"/>
        <v>0</v>
      </c>
      <c r="P656" s="4"/>
      <c r="Q656" s="4"/>
      <c r="R656" s="4">
        <f t="shared" si="146"/>
        <v>0</v>
      </c>
      <c r="S656" s="4"/>
      <c r="T656" s="4"/>
      <c r="U656" s="4">
        <f t="shared" si="147"/>
        <v>0</v>
      </c>
      <c r="V656" s="4"/>
      <c r="W656" s="4"/>
      <c r="X656" s="4">
        <f t="shared" si="148"/>
        <v>0</v>
      </c>
      <c r="Y656" s="4"/>
      <c r="Z656" s="4"/>
      <c r="AA656" s="4">
        <f>C656+I656-L656-O656-U656-X656-R656</f>
        <v>0</v>
      </c>
      <c r="AB656" s="7"/>
    </row>
    <row r="657" spans="1:28" ht="15.75" hidden="1" x14ac:dyDescent="0.25">
      <c r="A657" s="29">
        <v>45464</v>
      </c>
      <c r="B657" s="25" t="s">
        <v>99</v>
      </c>
      <c r="C657" s="25"/>
      <c r="D657" s="25"/>
      <c r="E657" s="25" t="s">
        <v>158</v>
      </c>
      <c r="F657" s="25">
        <v>90.6</v>
      </c>
      <c r="G657" s="25" t="s">
        <v>39</v>
      </c>
      <c r="H657" s="25"/>
      <c r="I657" s="11">
        <f t="shared" si="143"/>
        <v>0</v>
      </c>
      <c r="J657" s="26" t="s">
        <v>28</v>
      </c>
      <c r="K657" s="11"/>
      <c r="L657" s="4">
        <f t="shared" si="144"/>
        <v>0</v>
      </c>
      <c r="M657" s="4"/>
      <c r="N657" s="4"/>
      <c r="O657" s="4">
        <f t="shared" si="145"/>
        <v>0</v>
      </c>
      <c r="P657" s="4"/>
      <c r="Q657" s="4"/>
      <c r="R657" s="4">
        <f t="shared" si="146"/>
        <v>0</v>
      </c>
      <c r="S657" s="4"/>
      <c r="T657" s="4"/>
      <c r="U657" s="4">
        <f t="shared" si="147"/>
        <v>0</v>
      </c>
      <c r="V657" s="4"/>
      <c r="W657" s="4"/>
      <c r="X657" s="4">
        <f t="shared" si="148"/>
        <v>0</v>
      </c>
      <c r="Y657" s="4"/>
      <c r="Z657" s="4"/>
      <c r="AA657" s="4">
        <f>C657+I657-L657-O657-U657-X657-R657</f>
        <v>0</v>
      </c>
      <c r="AB657" s="7"/>
    </row>
    <row r="658" spans="1:28" ht="15.75" hidden="1" x14ac:dyDescent="0.25">
      <c r="A658" s="29">
        <v>45464</v>
      </c>
      <c r="B658" s="25" t="s">
        <v>309</v>
      </c>
      <c r="C658" s="25"/>
      <c r="D658" s="25" t="s">
        <v>46</v>
      </c>
      <c r="E658" s="25" t="s">
        <v>1377</v>
      </c>
      <c r="F658" s="25">
        <v>1000</v>
      </c>
      <c r="G658" s="25" t="s">
        <v>34</v>
      </c>
      <c r="H658" s="25">
        <v>3200</v>
      </c>
      <c r="I658" s="11">
        <f t="shared" si="143"/>
        <v>3200000</v>
      </c>
      <c r="J658" s="38" t="s">
        <v>24</v>
      </c>
      <c r="K658" s="11"/>
      <c r="L658" s="4">
        <f t="shared" si="144"/>
        <v>0</v>
      </c>
      <c r="M658" s="4"/>
      <c r="N658" s="4"/>
      <c r="O658" s="4">
        <f t="shared" si="145"/>
        <v>3100000</v>
      </c>
      <c r="P658" s="4">
        <v>3100000</v>
      </c>
      <c r="Q658" s="4"/>
      <c r="R658" s="4">
        <f t="shared" si="146"/>
        <v>0</v>
      </c>
      <c r="S658" s="4"/>
      <c r="T658" s="4"/>
      <c r="U658" s="4">
        <f t="shared" si="147"/>
        <v>0</v>
      </c>
      <c r="V658" s="4"/>
      <c r="W658" s="4"/>
      <c r="X658" s="4">
        <f t="shared" si="148"/>
        <v>0</v>
      </c>
      <c r="Y658" s="4"/>
      <c r="Z658" s="4"/>
      <c r="AA658" s="4">
        <f>C658+I658-L658-O658-U658-X658-R658</f>
        <v>100000</v>
      </c>
      <c r="AB658" s="7">
        <v>45469</v>
      </c>
    </row>
    <row r="659" spans="1:28" ht="15.75" hidden="1" x14ac:dyDescent="0.25">
      <c r="A659" s="29">
        <v>45464</v>
      </c>
      <c r="B659" s="25" t="s">
        <v>422</v>
      </c>
      <c r="C659" s="25"/>
      <c r="D659" s="25" t="s">
        <v>46</v>
      </c>
      <c r="E659" s="25" t="s">
        <v>259</v>
      </c>
      <c r="F659" s="25">
        <v>500</v>
      </c>
      <c r="G659" s="25" t="s">
        <v>34</v>
      </c>
      <c r="H659" s="25">
        <v>835</v>
      </c>
      <c r="I659" s="11">
        <f t="shared" si="143"/>
        <v>417500</v>
      </c>
      <c r="J659" s="31" t="s">
        <v>324</v>
      </c>
      <c r="K659" s="11"/>
      <c r="L659" s="4">
        <f t="shared" si="144"/>
        <v>417500</v>
      </c>
      <c r="M659" s="4">
        <v>417500</v>
      </c>
      <c r="N659" s="4"/>
      <c r="O659" s="4">
        <f t="shared" si="145"/>
        <v>0</v>
      </c>
      <c r="P659" s="4"/>
      <c r="Q659" s="4"/>
      <c r="R659" s="4">
        <f t="shared" si="146"/>
        <v>0</v>
      </c>
      <c r="S659" s="4"/>
      <c r="T659" s="4"/>
      <c r="U659" s="4">
        <f t="shared" si="147"/>
        <v>0</v>
      </c>
      <c r="V659" s="4"/>
      <c r="W659" s="4"/>
      <c r="X659" s="4">
        <f t="shared" si="148"/>
        <v>0</v>
      </c>
      <c r="Y659" s="4"/>
      <c r="Z659" s="4"/>
      <c r="AA659" s="4">
        <f>C659+I659-L659-O659-U659-X659-R659</f>
        <v>0</v>
      </c>
      <c r="AB659" s="7">
        <v>45464</v>
      </c>
    </row>
    <row r="660" spans="1:28" ht="15.75" hidden="1" x14ac:dyDescent="0.25">
      <c r="A660" s="29">
        <v>45464</v>
      </c>
      <c r="B660" s="25" t="s">
        <v>780</v>
      </c>
      <c r="C660" s="25"/>
      <c r="D660" s="25" t="s">
        <v>46</v>
      </c>
      <c r="E660" s="25" t="s">
        <v>64</v>
      </c>
      <c r="F660" s="25">
        <v>20</v>
      </c>
      <c r="G660" s="25" t="s">
        <v>39</v>
      </c>
      <c r="H660" s="25">
        <v>60000</v>
      </c>
      <c r="I660" s="11">
        <f t="shared" si="143"/>
        <v>1200000</v>
      </c>
      <c r="J660" s="31" t="s">
        <v>312</v>
      </c>
      <c r="K660" s="11"/>
      <c r="L660" s="4">
        <f t="shared" si="144"/>
        <v>0</v>
      </c>
      <c r="M660" s="4"/>
      <c r="N660" s="4"/>
      <c r="O660" s="4">
        <f t="shared" si="145"/>
        <v>0</v>
      </c>
      <c r="P660" s="4"/>
      <c r="Q660" s="4"/>
      <c r="R660" s="4">
        <f t="shared" si="146"/>
        <v>0</v>
      </c>
      <c r="S660" s="4"/>
      <c r="T660" s="4"/>
      <c r="U660" s="4">
        <f t="shared" si="147"/>
        <v>1200000</v>
      </c>
      <c r="V660" s="4">
        <v>1200000</v>
      </c>
      <c r="W660" s="4"/>
      <c r="X660" s="4">
        <f t="shared" si="148"/>
        <v>0</v>
      </c>
      <c r="Y660" s="4"/>
      <c r="Z660" s="4"/>
      <c r="AA660" s="4">
        <f>C660+I660-L660-O660-U660-X660-R660</f>
        <v>0</v>
      </c>
      <c r="AB660" s="7">
        <v>45464</v>
      </c>
    </row>
    <row r="661" spans="1:28" ht="15.75" hidden="1" x14ac:dyDescent="0.25">
      <c r="A661" s="29">
        <v>45464</v>
      </c>
      <c r="B661" s="25" t="s">
        <v>72</v>
      </c>
      <c r="C661" s="25"/>
      <c r="D661" s="25" t="s">
        <v>46</v>
      </c>
      <c r="E661" s="25" t="s">
        <v>216</v>
      </c>
      <c r="F661" s="25">
        <v>5</v>
      </c>
      <c r="G661" s="25" t="s">
        <v>27</v>
      </c>
      <c r="H661" s="25">
        <v>45000</v>
      </c>
      <c r="I661" s="11">
        <f t="shared" si="143"/>
        <v>225000</v>
      </c>
      <c r="J661" s="31" t="s">
        <v>324</v>
      </c>
      <c r="K661" s="11"/>
      <c r="L661" s="4">
        <f t="shared" si="144"/>
        <v>0</v>
      </c>
      <c r="M661" s="4"/>
      <c r="N661" s="4"/>
      <c r="O661" s="4">
        <f t="shared" si="145"/>
        <v>0</v>
      </c>
      <c r="P661" s="4"/>
      <c r="Q661" s="4"/>
      <c r="R661" s="4">
        <f t="shared" si="146"/>
        <v>0</v>
      </c>
      <c r="S661" s="4"/>
      <c r="T661" s="4"/>
      <c r="U661" s="4">
        <f t="shared" si="147"/>
        <v>225000</v>
      </c>
      <c r="V661" s="4">
        <v>225000</v>
      </c>
      <c r="W661" s="4"/>
      <c r="X661" s="4">
        <f t="shared" si="148"/>
        <v>0</v>
      </c>
      <c r="Y661" s="4"/>
      <c r="Z661" s="4"/>
      <c r="AA661" s="4">
        <f>C661+I661-L661-O661-U661-X661-R661</f>
        <v>0</v>
      </c>
      <c r="AB661" s="7">
        <v>45464</v>
      </c>
    </row>
    <row r="662" spans="1:28" ht="15.75" hidden="1" x14ac:dyDescent="0.25">
      <c r="A662" s="29">
        <v>45464</v>
      </c>
      <c r="B662" s="27" t="s">
        <v>1554</v>
      </c>
      <c r="C662" s="27"/>
      <c r="D662" s="25" t="s">
        <v>46</v>
      </c>
      <c r="E662" s="27" t="s">
        <v>384</v>
      </c>
      <c r="F662" s="27">
        <v>3</v>
      </c>
      <c r="G662" s="27" t="s">
        <v>48</v>
      </c>
      <c r="H662" s="27">
        <v>250000</v>
      </c>
      <c r="I662" s="11">
        <f t="shared" si="143"/>
        <v>750000</v>
      </c>
      <c r="J662" s="32" t="s">
        <v>324</v>
      </c>
      <c r="K662" s="11"/>
      <c r="L662" s="4">
        <f t="shared" si="144"/>
        <v>0</v>
      </c>
      <c r="M662" s="4"/>
      <c r="N662" s="4"/>
      <c r="O662" s="4">
        <f t="shared" si="145"/>
        <v>0</v>
      </c>
      <c r="P662" s="4"/>
      <c r="Q662" s="4"/>
      <c r="R662" s="4">
        <f t="shared" si="146"/>
        <v>0</v>
      </c>
      <c r="S662" s="4"/>
      <c r="T662" s="4"/>
      <c r="U662" s="4">
        <f t="shared" si="147"/>
        <v>0</v>
      </c>
      <c r="V662" s="4"/>
      <c r="W662" s="4"/>
      <c r="X662" s="4">
        <f t="shared" si="148"/>
        <v>750000</v>
      </c>
      <c r="Y662" s="4">
        <v>750000</v>
      </c>
      <c r="Z662" s="4"/>
      <c r="AA662" s="4">
        <f>C662+I662-L662-O662-U662-X662-R662</f>
        <v>0</v>
      </c>
      <c r="AB662" s="7">
        <v>45464</v>
      </c>
    </row>
    <row r="663" spans="1:28" ht="15.75" hidden="1" x14ac:dyDescent="0.25">
      <c r="A663" s="29">
        <v>45464</v>
      </c>
      <c r="B663" s="73" t="s">
        <v>323</v>
      </c>
      <c r="C663" s="25"/>
      <c r="D663" s="27" t="s">
        <v>46</v>
      </c>
      <c r="E663" s="25" t="s">
        <v>89</v>
      </c>
      <c r="F663" s="25">
        <v>14.6</v>
      </c>
      <c r="G663" s="25" t="s">
        <v>39</v>
      </c>
      <c r="H663" s="25">
        <v>47000</v>
      </c>
      <c r="I663" s="11">
        <f t="shared" si="143"/>
        <v>686200</v>
      </c>
      <c r="J663" s="31" t="s">
        <v>312</v>
      </c>
      <c r="K663" s="11"/>
      <c r="L663" s="4">
        <f t="shared" si="144"/>
        <v>0</v>
      </c>
      <c r="M663" s="4"/>
      <c r="N663" s="4"/>
      <c r="O663" s="4">
        <f t="shared" si="145"/>
        <v>0</v>
      </c>
      <c r="P663" s="4"/>
      <c r="Q663" s="4"/>
      <c r="R663" s="4">
        <f t="shared" si="146"/>
        <v>686200</v>
      </c>
      <c r="S663" s="4">
        <v>686200</v>
      </c>
      <c r="T663" s="4"/>
      <c r="U663" s="4">
        <f t="shared" si="147"/>
        <v>0</v>
      </c>
      <c r="V663" s="4"/>
      <c r="W663" s="4"/>
      <c r="X663" s="4">
        <f t="shared" si="148"/>
        <v>0</v>
      </c>
      <c r="Y663" s="4"/>
      <c r="Z663" s="4"/>
      <c r="AA663" s="4">
        <f>C663+I663-L663-O663-U663-X663-R663</f>
        <v>0</v>
      </c>
      <c r="AB663" s="7">
        <v>45464</v>
      </c>
    </row>
    <row r="664" spans="1:28" ht="15.75" hidden="1" x14ac:dyDescent="0.25">
      <c r="A664" s="29">
        <v>45464</v>
      </c>
      <c r="B664" s="25" t="s">
        <v>799</v>
      </c>
      <c r="C664" s="25"/>
      <c r="D664" s="25" t="s">
        <v>46</v>
      </c>
      <c r="E664" s="25" t="s">
        <v>294</v>
      </c>
      <c r="F664" s="25">
        <v>50</v>
      </c>
      <c r="G664" s="25" t="s">
        <v>27</v>
      </c>
      <c r="H664" s="25">
        <v>40000</v>
      </c>
      <c r="I664" s="11">
        <f t="shared" si="143"/>
        <v>2000000</v>
      </c>
      <c r="J664" s="31" t="s">
        <v>324</v>
      </c>
      <c r="K664" s="11"/>
      <c r="L664" s="4">
        <f t="shared" si="144"/>
        <v>2000000</v>
      </c>
      <c r="M664" s="4">
        <v>2000000</v>
      </c>
      <c r="N664" s="4"/>
      <c r="O664" s="4">
        <f t="shared" si="145"/>
        <v>0</v>
      </c>
      <c r="P664" s="4"/>
      <c r="Q664" s="4"/>
      <c r="R664" s="4">
        <f t="shared" si="146"/>
        <v>0</v>
      </c>
      <c r="S664" s="4"/>
      <c r="T664" s="4"/>
      <c r="U664" s="4">
        <f t="shared" si="147"/>
        <v>0</v>
      </c>
      <c r="V664" s="4"/>
      <c r="W664" s="4"/>
      <c r="X664" s="4">
        <f t="shared" si="148"/>
        <v>0</v>
      </c>
      <c r="Y664" s="4"/>
      <c r="Z664" s="4"/>
      <c r="AA664" s="4">
        <f>C664+I664-L664-O664-U664-X664-R664</f>
        <v>0</v>
      </c>
      <c r="AB664" s="7">
        <v>45464</v>
      </c>
    </row>
    <row r="665" spans="1:28" ht="15.75" hidden="1" x14ac:dyDescent="0.25">
      <c r="A665" s="29">
        <v>45464</v>
      </c>
      <c r="B665" s="25" t="s">
        <v>671</v>
      </c>
      <c r="C665" s="25"/>
      <c r="D665" s="25" t="s">
        <v>46</v>
      </c>
      <c r="E665" s="25" t="s">
        <v>150</v>
      </c>
      <c r="F665" s="25">
        <v>40</v>
      </c>
      <c r="G665" s="25" t="s">
        <v>77</v>
      </c>
      <c r="H665" s="25">
        <v>45000</v>
      </c>
      <c r="I665" s="11">
        <f t="shared" si="143"/>
        <v>1800000</v>
      </c>
      <c r="J665" s="31" t="s">
        <v>324</v>
      </c>
      <c r="K665" s="11"/>
      <c r="L665" s="4">
        <f t="shared" si="144"/>
        <v>0</v>
      </c>
      <c r="M665" s="4"/>
      <c r="N665" s="4"/>
      <c r="O665" s="4">
        <f t="shared" si="145"/>
        <v>0</v>
      </c>
      <c r="P665" s="4"/>
      <c r="Q665" s="4"/>
      <c r="R665" s="4">
        <f t="shared" si="146"/>
        <v>0</v>
      </c>
      <c r="S665" s="4"/>
      <c r="T665" s="4"/>
      <c r="U665" s="4">
        <f t="shared" si="147"/>
        <v>1800000</v>
      </c>
      <c r="V665" s="4">
        <v>1800000</v>
      </c>
      <c r="W665" s="4"/>
      <c r="X665" s="4">
        <f t="shared" si="148"/>
        <v>0</v>
      </c>
      <c r="Y665" s="4"/>
      <c r="Z665" s="4"/>
      <c r="AA665" s="4">
        <f>C665+I665-L665-O665-U665-X665-R665</f>
        <v>0</v>
      </c>
      <c r="AB665" s="7">
        <v>45463</v>
      </c>
    </row>
    <row r="666" spans="1:28" ht="15.75" hidden="1" x14ac:dyDescent="0.25">
      <c r="A666" s="29">
        <v>45464</v>
      </c>
      <c r="B666" s="72" t="s">
        <v>1164</v>
      </c>
      <c r="C666" s="25"/>
      <c r="D666" s="25" t="s">
        <v>52</v>
      </c>
      <c r="E666" s="25" t="s">
        <v>173</v>
      </c>
      <c r="F666" s="25">
        <v>1200</v>
      </c>
      <c r="G666" s="25" t="s">
        <v>34</v>
      </c>
      <c r="H666" s="25">
        <v>4000</v>
      </c>
      <c r="I666" s="11">
        <f t="shared" si="143"/>
        <v>4800000</v>
      </c>
      <c r="J666" s="32" t="s">
        <v>312</v>
      </c>
      <c r="K666" s="11"/>
      <c r="L666" s="4">
        <f t="shared" si="144"/>
        <v>0</v>
      </c>
      <c r="M666" s="4"/>
      <c r="N666" s="4"/>
      <c r="O666" s="4">
        <f t="shared" si="145"/>
        <v>0</v>
      </c>
      <c r="P666" s="4"/>
      <c r="Q666" s="4"/>
      <c r="R666" s="4">
        <f t="shared" si="146"/>
        <v>4800000</v>
      </c>
      <c r="S666" s="4">
        <v>4800000</v>
      </c>
      <c r="T666" s="4"/>
      <c r="U666" s="4">
        <f t="shared" si="147"/>
        <v>0</v>
      </c>
      <c r="V666" s="4"/>
      <c r="W666" s="4"/>
      <c r="X666" s="4">
        <f t="shared" si="148"/>
        <v>0</v>
      </c>
      <c r="Y666" s="4"/>
      <c r="Z666" s="4"/>
      <c r="AA666" s="4">
        <f>C666+I666-L666-O666-U666-X666-R666</f>
        <v>0</v>
      </c>
      <c r="AB666" s="7">
        <v>45464</v>
      </c>
    </row>
    <row r="667" spans="1:28" ht="15.75" hidden="1" x14ac:dyDescent="0.25">
      <c r="A667" s="29">
        <v>45464</v>
      </c>
      <c r="B667" s="25" t="s">
        <v>480</v>
      </c>
      <c r="C667" s="25"/>
      <c r="D667" s="25" t="s">
        <v>52</v>
      </c>
      <c r="E667" s="25" t="s">
        <v>129</v>
      </c>
      <c r="F667" s="25">
        <v>4</v>
      </c>
      <c r="G667" s="25" t="s">
        <v>77</v>
      </c>
      <c r="H667" s="25">
        <v>65000</v>
      </c>
      <c r="I667" s="11">
        <f t="shared" si="143"/>
        <v>260000</v>
      </c>
      <c r="J667" s="31" t="s">
        <v>312</v>
      </c>
      <c r="K667" s="11"/>
      <c r="L667" s="4">
        <f t="shared" si="144"/>
        <v>0</v>
      </c>
      <c r="M667" s="4"/>
      <c r="N667" s="4"/>
      <c r="O667" s="4">
        <f t="shared" si="145"/>
        <v>260000</v>
      </c>
      <c r="P667" s="4">
        <v>260000</v>
      </c>
      <c r="Q667" s="4"/>
      <c r="R667" s="4">
        <f t="shared" si="146"/>
        <v>0</v>
      </c>
      <c r="S667" s="4"/>
      <c r="T667" s="4"/>
      <c r="U667" s="4">
        <f t="shared" si="147"/>
        <v>0</v>
      </c>
      <c r="V667" s="4"/>
      <c r="W667" s="4"/>
      <c r="X667" s="4">
        <f t="shared" si="148"/>
        <v>0</v>
      </c>
      <c r="Y667" s="4"/>
      <c r="Z667" s="4"/>
      <c r="AA667" s="4">
        <f>C667+I667-L667-O667-U667-X667-R667</f>
        <v>0</v>
      </c>
      <c r="AB667" s="7">
        <v>45462</v>
      </c>
    </row>
    <row r="668" spans="1:28" ht="15.75" hidden="1" x14ac:dyDescent="0.25">
      <c r="A668" s="29">
        <v>45464</v>
      </c>
      <c r="B668" s="72" t="s">
        <v>565</v>
      </c>
      <c r="C668" s="25"/>
      <c r="D668" s="25" t="s">
        <v>46</v>
      </c>
      <c r="E668" s="25" t="s">
        <v>348</v>
      </c>
      <c r="F668" s="25">
        <v>3600</v>
      </c>
      <c r="G668" s="25" t="s">
        <v>34</v>
      </c>
      <c r="H668" s="25">
        <v>1150</v>
      </c>
      <c r="I668" s="11">
        <f t="shared" si="143"/>
        <v>4140000</v>
      </c>
      <c r="J668" s="31" t="s">
        <v>312</v>
      </c>
      <c r="K668" s="11"/>
      <c r="L668" s="4">
        <f t="shared" si="144"/>
        <v>0</v>
      </c>
      <c r="M668" s="4"/>
      <c r="N668" s="4"/>
      <c r="O668" s="4">
        <f t="shared" si="145"/>
        <v>0</v>
      </c>
      <c r="P668" s="4"/>
      <c r="Q668" s="4"/>
      <c r="R668" s="4">
        <f t="shared" si="146"/>
        <v>4140000</v>
      </c>
      <c r="S668" s="4">
        <v>4140000</v>
      </c>
      <c r="T668" s="4"/>
      <c r="U668" s="4">
        <f t="shared" si="147"/>
        <v>0</v>
      </c>
      <c r="V668" s="4"/>
      <c r="W668" s="4"/>
      <c r="X668" s="4">
        <f t="shared" si="148"/>
        <v>0</v>
      </c>
      <c r="Y668" s="4"/>
      <c r="Z668" s="4"/>
      <c r="AA668" s="4">
        <f>C668+I668-L668-O668-U668-X668-R668</f>
        <v>0</v>
      </c>
      <c r="AB668" s="7">
        <v>45464</v>
      </c>
    </row>
    <row r="669" spans="1:28" ht="15.75" hidden="1" x14ac:dyDescent="0.25">
      <c r="A669" s="29">
        <v>45464</v>
      </c>
      <c r="B669" s="25" t="s">
        <v>73</v>
      </c>
      <c r="C669" s="25"/>
      <c r="D669" s="25" t="s">
        <v>46</v>
      </c>
      <c r="E669" s="25" t="s">
        <v>58</v>
      </c>
      <c r="F669" s="25">
        <v>1000</v>
      </c>
      <c r="G669" s="25" t="s">
        <v>34</v>
      </c>
      <c r="H669" s="25">
        <v>2000</v>
      </c>
      <c r="I669" s="11">
        <f t="shared" si="143"/>
        <v>2000000</v>
      </c>
      <c r="J669" s="26" t="s">
        <v>28</v>
      </c>
      <c r="K669" s="11"/>
      <c r="L669" s="4">
        <f t="shared" si="144"/>
        <v>0</v>
      </c>
      <c r="M669" s="4"/>
      <c r="N669" s="4"/>
      <c r="O669" s="4">
        <f t="shared" si="145"/>
        <v>0</v>
      </c>
      <c r="P669" s="4"/>
      <c r="Q669" s="4"/>
      <c r="R669" s="4">
        <f t="shared" si="146"/>
        <v>0</v>
      </c>
      <c r="S669" s="4"/>
      <c r="T669" s="4"/>
      <c r="U669" s="4">
        <f t="shared" si="147"/>
        <v>0</v>
      </c>
      <c r="V669" s="4"/>
      <c r="W669" s="4"/>
      <c r="X669" s="4">
        <f t="shared" si="148"/>
        <v>0</v>
      </c>
      <c r="Y669" s="4"/>
      <c r="Z669" s="4"/>
      <c r="AA669" s="4">
        <f>C669+I669-L669-O669-U669-X669-R669</f>
        <v>2000000</v>
      </c>
      <c r="AB669" s="7"/>
    </row>
    <row r="670" spans="1:28" ht="15.75" hidden="1" x14ac:dyDescent="0.25">
      <c r="A670" s="29">
        <v>45464</v>
      </c>
      <c r="B670" s="72" t="s">
        <v>536</v>
      </c>
      <c r="C670" s="25"/>
      <c r="D670" s="25" t="s">
        <v>46</v>
      </c>
      <c r="E670" s="25" t="s">
        <v>763</v>
      </c>
      <c r="F670" s="25">
        <v>300</v>
      </c>
      <c r="G670" s="25" t="s">
        <v>34</v>
      </c>
      <c r="H670" s="25">
        <v>2500</v>
      </c>
      <c r="I670" s="11">
        <f t="shared" si="143"/>
        <v>750000</v>
      </c>
      <c r="J670" s="31" t="s">
        <v>312</v>
      </c>
      <c r="K670" s="11"/>
      <c r="L670" s="4">
        <f t="shared" si="144"/>
        <v>0</v>
      </c>
      <c r="M670" s="4"/>
      <c r="N670" s="4"/>
      <c r="O670" s="4">
        <f t="shared" si="145"/>
        <v>0</v>
      </c>
      <c r="P670" s="4"/>
      <c r="Q670" s="4"/>
      <c r="R670" s="4">
        <f t="shared" si="146"/>
        <v>750000</v>
      </c>
      <c r="S670" s="4">
        <v>750000</v>
      </c>
      <c r="T670" s="4"/>
      <c r="U670" s="4">
        <f t="shared" si="147"/>
        <v>0</v>
      </c>
      <c r="V670" s="4"/>
      <c r="W670" s="4"/>
      <c r="X670" s="4">
        <f t="shared" si="148"/>
        <v>0</v>
      </c>
      <c r="Y670" s="4"/>
      <c r="Z670" s="4"/>
      <c r="AA670" s="4">
        <f>C670+I670-L670-O670-U670-X670-R670</f>
        <v>0</v>
      </c>
      <c r="AB670" s="7">
        <v>45464</v>
      </c>
    </row>
    <row r="671" spans="1:28" ht="15.75" hidden="1" x14ac:dyDescent="0.25">
      <c r="A671" s="29">
        <v>45464</v>
      </c>
      <c r="B671" s="72" t="s">
        <v>536</v>
      </c>
      <c r="C671" s="25"/>
      <c r="D671" s="25" t="s">
        <v>46</v>
      </c>
      <c r="E671" s="25" t="s">
        <v>133</v>
      </c>
      <c r="F671" s="25">
        <v>100</v>
      </c>
      <c r="G671" s="25" t="s">
        <v>34</v>
      </c>
      <c r="H671" s="25">
        <v>3250</v>
      </c>
      <c r="I671" s="11">
        <f t="shared" si="143"/>
        <v>325000</v>
      </c>
      <c r="J671" s="31" t="s">
        <v>312</v>
      </c>
      <c r="K671" s="11"/>
      <c r="L671" s="4">
        <f t="shared" si="144"/>
        <v>0</v>
      </c>
      <c r="M671" s="4"/>
      <c r="N671" s="4"/>
      <c r="O671" s="4">
        <f t="shared" si="145"/>
        <v>0</v>
      </c>
      <c r="P671" s="4"/>
      <c r="Q671" s="4"/>
      <c r="R671" s="4">
        <f t="shared" si="146"/>
        <v>325000</v>
      </c>
      <c r="S671" s="4">
        <v>325000</v>
      </c>
      <c r="T671" s="4"/>
      <c r="U671" s="4">
        <f t="shared" si="147"/>
        <v>0</v>
      </c>
      <c r="V671" s="4"/>
      <c r="W671" s="4"/>
      <c r="X671" s="4">
        <f t="shared" si="148"/>
        <v>0</v>
      </c>
      <c r="Y671" s="4"/>
      <c r="Z671" s="4"/>
      <c r="AA671" s="4">
        <f>C671+I671-L671-O671-U671-X671-R671</f>
        <v>0</v>
      </c>
      <c r="AB671" s="7">
        <v>45464</v>
      </c>
    </row>
    <row r="672" spans="1:28" ht="15.75" hidden="1" x14ac:dyDescent="0.25">
      <c r="A672" s="29">
        <v>45464</v>
      </c>
      <c r="B672" s="72" t="s">
        <v>536</v>
      </c>
      <c r="C672" s="25"/>
      <c r="D672" s="25" t="s">
        <v>46</v>
      </c>
      <c r="E672" s="25" t="s">
        <v>534</v>
      </c>
      <c r="F672" s="25">
        <v>125</v>
      </c>
      <c r="G672" s="25" t="s">
        <v>34</v>
      </c>
      <c r="H672" s="25">
        <v>3510</v>
      </c>
      <c r="I672" s="11">
        <f t="shared" si="143"/>
        <v>438750</v>
      </c>
      <c r="J672" s="31" t="s">
        <v>312</v>
      </c>
      <c r="K672" s="11"/>
      <c r="L672" s="4">
        <f t="shared" si="144"/>
        <v>0</v>
      </c>
      <c r="M672" s="4"/>
      <c r="N672" s="4"/>
      <c r="O672" s="4">
        <f t="shared" si="145"/>
        <v>0</v>
      </c>
      <c r="P672" s="4"/>
      <c r="Q672" s="4"/>
      <c r="R672" s="4">
        <f t="shared" si="146"/>
        <v>438750</v>
      </c>
      <c r="S672" s="4">
        <v>438750</v>
      </c>
      <c r="T672" s="4"/>
      <c r="U672" s="4">
        <f t="shared" si="147"/>
        <v>0</v>
      </c>
      <c r="V672" s="4"/>
      <c r="W672" s="4"/>
      <c r="X672" s="4">
        <f t="shared" si="148"/>
        <v>0</v>
      </c>
      <c r="Y672" s="4"/>
      <c r="Z672" s="4"/>
      <c r="AA672" s="4">
        <f>C672+I672-L672-O672-U672-X672-R672</f>
        <v>0</v>
      </c>
      <c r="AB672" s="7">
        <v>45464</v>
      </c>
    </row>
    <row r="673" spans="1:28" ht="15.75" hidden="1" x14ac:dyDescent="0.25">
      <c r="A673" s="24">
        <v>45464</v>
      </c>
      <c r="B673" s="25" t="s">
        <v>256</v>
      </c>
      <c r="C673" s="25"/>
      <c r="D673" s="25" t="s">
        <v>46</v>
      </c>
      <c r="E673" s="25" t="s">
        <v>447</v>
      </c>
      <c r="F673" s="25">
        <v>1000</v>
      </c>
      <c r="G673" s="25" t="s">
        <v>34</v>
      </c>
      <c r="H673" s="25">
        <v>1755</v>
      </c>
      <c r="I673" s="11">
        <f t="shared" si="143"/>
        <v>1755000</v>
      </c>
      <c r="J673" s="31" t="s">
        <v>324</v>
      </c>
      <c r="K673" s="11"/>
      <c r="L673" s="4">
        <f t="shared" si="144"/>
        <v>1755000</v>
      </c>
      <c r="M673" s="4">
        <v>1755000</v>
      </c>
      <c r="N673" s="4"/>
      <c r="O673" s="4">
        <f t="shared" si="145"/>
        <v>0</v>
      </c>
      <c r="P673" s="4"/>
      <c r="Q673" s="4"/>
      <c r="R673" s="4">
        <f t="shared" si="146"/>
        <v>0</v>
      </c>
      <c r="S673" s="4"/>
      <c r="T673" s="4"/>
      <c r="U673" s="4">
        <f t="shared" si="147"/>
        <v>0</v>
      </c>
      <c r="V673" s="4"/>
      <c r="W673" s="4"/>
      <c r="X673" s="4">
        <f t="shared" si="148"/>
        <v>0</v>
      </c>
      <c r="Y673" s="4"/>
      <c r="Z673" s="4"/>
      <c r="AA673" s="4">
        <f>C673+I673-L673-O673-U673-X673-R673</f>
        <v>0</v>
      </c>
      <c r="AB673" s="7">
        <v>45464</v>
      </c>
    </row>
    <row r="674" spans="1:28" ht="15.75" hidden="1" x14ac:dyDescent="0.25">
      <c r="A674" s="29">
        <v>45464</v>
      </c>
      <c r="B674" s="72" t="s">
        <v>311</v>
      </c>
      <c r="C674" s="25"/>
      <c r="D674" s="25" t="s">
        <v>46</v>
      </c>
      <c r="E674" s="25" t="s">
        <v>135</v>
      </c>
      <c r="F674" s="25">
        <v>2</v>
      </c>
      <c r="G674" s="25" t="s">
        <v>48</v>
      </c>
      <c r="H674" s="25">
        <v>150000</v>
      </c>
      <c r="I674" s="11">
        <f t="shared" si="143"/>
        <v>300000</v>
      </c>
      <c r="J674" s="31" t="s">
        <v>312</v>
      </c>
      <c r="K674" s="11"/>
      <c r="L674" s="4">
        <f t="shared" si="144"/>
        <v>0</v>
      </c>
      <c r="M674" s="4"/>
      <c r="N674" s="4"/>
      <c r="O674" s="4">
        <f t="shared" si="145"/>
        <v>0</v>
      </c>
      <c r="P674" s="4"/>
      <c r="Q674" s="4"/>
      <c r="R674" s="4">
        <f t="shared" si="146"/>
        <v>300000</v>
      </c>
      <c r="S674" s="4">
        <v>300000</v>
      </c>
      <c r="T674" s="4"/>
      <c r="U674" s="4">
        <f t="shared" si="147"/>
        <v>0</v>
      </c>
      <c r="V674" s="4"/>
      <c r="W674" s="4"/>
      <c r="X674" s="4">
        <f t="shared" si="148"/>
        <v>0</v>
      </c>
      <c r="Y674" s="4"/>
      <c r="Z674" s="4"/>
      <c r="AA674" s="4">
        <f>C674+I674-L674-O674-U674-X674-R674</f>
        <v>0</v>
      </c>
      <c r="AB674" s="7">
        <v>45464</v>
      </c>
    </row>
    <row r="675" spans="1:28" ht="15.75" hidden="1" x14ac:dyDescent="0.25">
      <c r="A675" s="29">
        <v>45465</v>
      </c>
      <c r="B675" s="73" t="s">
        <v>451</v>
      </c>
      <c r="C675" s="27"/>
      <c r="D675" s="27" t="s">
        <v>46</v>
      </c>
      <c r="E675" s="27" t="s">
        <v>61</v>
      </c>
      <c r="F675" s="27">
        <v>1500</v>
      </c>
      <c r="G675" s="27" t="s">
        <v>34</v>
      </c>
      <c r="H675" s="27">
        <v>2280</v>
      </c>
      <c r="I675" s="11">
        <f t="shared" ref="I675:I693" si="149">F675*H675</f>
        <v>3420000</v>
      </c>
      <c r="J675" s="32" t="s">
        <v>312</v>
      </c>
      <c r="K675" s="11"/>
      <c r="L675" s="4">
        <f>M675+N675</f>
        <v>0</v>
      </c>
      <c r="M675" s="4"/>
      <c r="N675" s="4"/>
      <c r="O675" s="4">
        <f>P675+Q675</f>
        <v>0</v>
      </c>
      <c r="P675" s="4"/>
      <c r="Q675" s="4"/>
      <c r="R675" s="4">
        <f>S675+T675</f>
        <v>3420000</v>
      </c>
      <c r="S675" s="4">
        <v>3420000</v>
      </c>
      <c r="T675" s="4"/>
      <c r="U675" s="4">
        <f>V675+W675</f>
        <v>0</v>
      </c>
      <c r="V675" s="4"/>
      <c r="W675" s="4"/>
      <c r="X675" s="4">
        <f>Y675+Z675</f>
        <v>0</v>
      </c>
      <c r="Y675" s="4"/>
      <c r="Z675" s="4"/>
      <c r="AA675" s="4">
        <f>C675+I675-L675-O675-U675-X675-R675</f>
        <v>0</v>
      </c>
      <c r="AB675" s="7">
        <v>45465</v>
      </c>
    </row>
    <row r="676" spans="1:28" ht="15.75" hidden="1" x14ac:dyDescent="0.25">
      <c r="A676" s="29">
        <v>45465</v>
      </c>
      <c r="B676" s="25" t="s">
        <v>256</v>
      </c>
      <c r="C676" s="25"/>
      <c r="D676" s="25" t="s">
        <v>46</v>
      </c>
      <c r="E676" s="25" t="s">
        <v>217</v>
      </c>
      <c r="F676" s="25">
        <v>2.5</v>
      </c>
      <c r="G676" s="25" t="s">
        <v>39</v>
      </c>
      <c r="H676" s="25">
        <v>90000</v>
      </c>
      <c r="I676" s="11">
        <f t="shared" si="149"/>
        <v>225000</v>
      </c>
      <c r="J676" s="31" t="s">
        <v>324</v>
      </c>
      <c r="K676" s="11"/>
      <c r="L676" s="4">
        <f t="shared" ref="L676:L693" si="150">M676+N676</f>
        <v>225000</v>
      </c>
      <c r="M676" s="4"/>
      <c r="N676" s="4">
        <v>225000</v>
      </c>
      <c r="O676" s="4">
        <f t="shared" ref="O676:O693" si="151">P676+Q676</f>
        <v>0</v>
      </c>
      <c r="P676" s="4"/>
      <c r="Q676" s="4"/>
      <c r="R676" s="4">
        <f t="shared" ref="R676:R693" si="152">S676+T676</f>
        <v>0</v>
      </c>
      <c r="S676" s="4"/>
      <c r="T676" s="4"/>
      <c r="U676" s="4">
        <f t="shared" ref="U676:U693" si="153">V676+W676</f>
        <v>0</v>
      </c>
      <c r="V676" s="4"/>
      <c r="W676" s="4"/>
      <c r="X676" s="4">
        <f t="shared" ref="X676:X693" si="154">Y676+Z676</f>
        <v>0</v>
      </c>
      <c r="Y676" s="4"/>
      <c r="Z676" s="4"/>
      <c r="AA676" s="4">
        <f>C676+I676-L676-O676-U676-X676-R676</f>
        <v>0</v>
      </c>
      <c r="AB676" s="7">
        <v>45468</v>
      </c>
    </row>
    <row r="677" spans="1:28" ht="15.75" hidden="1" x14ac:dyDescent="0.25">
      <c r="A677" s="29">
        <v>45465</v>
      </c>
      <c r="B677" s="25" t="s">
        <v>256</v>
      </c>
      <c r="C677" s="25"/>
      <c r="D677" s="25" t="s">
        <v>46</v>
      </c>
      <c r="E677" s="25" t="s">
        <v>249</v>
      </c>
      <c r="F677" s="25">
        <v>600</v>
      </c>
      <c r="G677" s="25" t="s">
        <v>34</v>
      </c>
      <c r="H677" s="25">
        <v>4000</v>
      </c>
      <c r="I677" s="11">
        <f t="shared" si="149"/>
        <v>2400000</v>
      </c>
      <c r="J677" s="38" t="s">
        <v>24</v>
      </c>
      <c r="K677" s="11"/>
      <c r="L677" s="4">
        <f t="shared" si="150"/>
        <v>1148000</v>
      </c>
      <c r="M677" s="4"/>
      <c r="N677" s="4">
        <v>1148000</v>
      </c>
      <c r="O677" s="4">
        <f t="shared" si="151"/>
        <v>0</v>
      </c>
      <c r="P677" s="4"/>
      <c r="Q677" s="4"/>
      <c r="R677" s="4">
        <f t="shared" si="152"/>
        <v>0</v>
      </c>
      <c r="S677" s="4"/>
      <c r="T677" s="4"/>
      <c r="U677" s="4">
        <f t="shared" si="153"/>
        <v>0</v>
      </c>
      <c r="V677" s="4"/>
      <c r="W677" s="4"/>
      <c r="X677" s="4">
        <f t="shared" si="154"/>
        <v>0</v>
      </c>
      <c r="Y677" s="4"/>
      <c r="Z677" s="4"/>
      <c r="AA677" s="4">
        <f>C677+I677-L677-O677-U677-X677-R677</f>
        <v>1252000</v>
      </c>
      <c r="AB677" s="7">
        <v>45468</v>
      </c>
    </row>
    <row r="678" spans="1:28" ht="15.75" hidden="1" x14ac:dyDescent="0.25">
      <c r="A678" s="29">
        <v>45465</v>
      </c>
      <c r="B678" s="25" t="s">
        <v>256</v>
      </c>
      <c r="C678" s="25"/>
      <c r="D678" s="25" t="s">
        <v>46</v>
      </c>
      <c r="E678" s="25" t="s">
        <v>129</v>
      </c>
      <c r="F678" s="25">
        <v>2</v>
      </c>
      <c r="G678" s="25" t="s">
        <v>77</v>
      </c>
      <c r="H678" s="25">
        <v>65000</v>
      </c>
      <c r="I678" s="11">
        <f t="shared" si="149"/>
        <v>130000</v>
      </c>
      <c r="J678" s="26" t="s">
        <v>28</v>
      </c>
      <c r="K678" s="11"/>
      <c r="L678" s="4">
        <f t="shared" si="150"/>
        <v>0</v>
      </c>
      <c r="M678" s="4"/>
      <c r="N678" s="4"/>
      <c r="O678" s="4">
        <f t="shared" si="151"/>
        <v>0</v>
      </c>
      <c r="P678" s="4"/>
      <c r="Q678" s="4"/>
      <c r="R678" s="4">
        <f t="shared" si="152"/>
        <v>0</v>
      </c>
      <c r="S678" s="4"/>
      <c r="T678" s="4"/>
      <c r="U678" s="4">
        <f t="shared" si="153"/>
        <v>0</v>
      </c>
      <c r="V678" s="4"/>
      <c r="W678" s="4"/>
      <c r="X678" s="4">
        <f t="shared" si="154"/>
        <v>0</v>
      </c>
      <c r="Y678" s="4"/>
      <c r="Z678" s="4"/>
      <c r="AA678" s="4">
        <f>C678+I678-L678-O678-U678-X678-R678</f>
        <v>130000</v>
      </c>
      <c r="AB678" s="7"/>
    </row>
    <row r="679" spans="1:28" ht="15.75" hidden="1" x14ac:dyDescent="0.25">
      <c r="A679" s="29">
        <v>45465</v>
      </c>
      <c r="B679" s="25" t="s">
        <v>801</v>
      </c>
      <c r="C679" s="25"/>
      <c r="D679" s="25" t="s">
        <v>46</v>
      </c>
      <c r="E679" s="25" t="s">
        <v>232</v>
      </c>
      <c r="F679" s="25">
        <v>25</v>
      </c>
      <c r="G679" s="25" t="s">
        <v>39</v>
      </c>
      <c r="H679" s="25">
        <v>125000</v>
      </c>
      <c r="I679" s="11">
        <f t="shared" si="149"/>
        <v>3125000</v>
      </c>
      <c r="J679" s="31" t="s">
        <v>312</v>
      </c>
      <c r="K679" s="11"/>
      <c r="L679" s="4">
        <f t="shared" si="150"/>
        <v>0</v>
      </c>
      <c r="M679" s="4"/>
      <c r="N679" s="4"/>
      <c r="O679" s="4">
        <f t="shared" si="151"/>
        <v>3125000</v>
      </c>
      <c r="P679" s="4">
        <v>3125000</v>
      </c>
      <c r="Q679" s="4"/>
      <c r="R679" s="4">
        <f t="shared" si="152"/>
        <v>0</v>
      </c>
      <c r="S679" s="4"/>
      <c r="T679" s="4"/>
      <c r="U679" s="4">
        <f t="shared" si="153"/>
        <v>0</v>
      </c>
      <c r="V679" s="4"/>
      <c r="W679" s="4"/>
      <c r="X679" s="4">
        <f t="shared" si="154"/>
        <v>0</v>
      </c>
      <c r="Y679" s="4"/>
      <c r="Z679" s="4"/>
      <c r="AA679" s="4">
        <f>C679+I679-L679-O679-U679-X679-R679</f>
        <v>0</v>
      </c>
      <c r="AB679" s="7">
        <v>45469</v>
      </c>
    </row>
    <row r="680" spans="1:28" ht="15.75" hidden="1" x14ac:dyDescent="0.25">
      <c r="A680" s="29">
        <v>45465</v>
      </c>
      <c r="B680" s="25" t="s">
        <v>446</v>
      </c>
      <c r="C680" s="25"/>
      <c r="D680" s="25" t="s">
        <v>52</v>
      </c>
      <c r="E680" s="25" t="s">
        <v>299</v>
      </c>
      <c r="F680" s="25">
        <v>16.399999999999999</v>
      </c>
      <c r="G680" s="25" t="s">
        <v>39</v>
      </c>
      <c r="H680" s="25">
        <v>47000</v>
      </c>
      <c r="I680" s="11">
        <f t="shared" si="149"/>
        <v>770799.99999999988</v>
      </c>
      <c r="J680" s="31" t="s">
        <v>324</v>
      </c>
      <c r="K680" s="11"/>
      <c r="L680" s="4">
        <f t="shared" si="150"/>
        <v>0</v>
      </c>
      <c r="M680" s="4"/>
      <c r="N680" s="4"/>
      <c r="O680" s="4">
        <f t="shared" si="151"/>
        <v>0</v>
      </c>
      <c r="P680" s="4"/>
      <c r="Q680" s="4"/>
      <c r="R680" s="4">
        <f t="shared" si="152"/>
        <v>770800</v>
      </c>
      <c r="S680" s="4">
        <v>770800</v>
      </c>
      <c r="T680" s="4"/>
      <c r="U680" s="4">
        <f t="shared" si="153"/>
        <v>0</v>
      </c>
      <c r="V680" s="4"/>
      <c r="W680" s="4"/>
      <c r="X680" s="4">
        <f t="shared" si="154"/>
        <v>0</v>
      </c>
      <c r="Y680" s="4"/>
      <c r="Z680" s="4"/>
      <c r="AA680" s="4">
        <f>C680+I680-L680-O680-U680-X680-R680</f>
        <v>0</v>
      </c>
      <c r="AB680" s="7">
        <v>45465</v>
      </c>
    </row>
    <row r="681" spans="1:28" ht="15.75" hidden="1" x14ac:dyDescent="0.25">
      <c r="A681" s="29">
        <v>45465</v>
      </c>
      <c r="B681" s="72" t="s">
        <v>1297</v>
      </c>
      <c r="C681" s="25"/>
      <c r="D681" s="25" t="s">
        <v>52</v>
      </c>
      <c r="E681" s="25" t="s">
        <v>180</v>
      </c>
      <c r="F681" s="25">
        <v>2</v>
      </c>
      <c r="G681" s="25" t="s">
        <v>48</v>
      </c>
      <c r="H681" s="25">
        <v>230000</v>
      </c>
      <c r="I681" s="11">
        <f t="shared" si="149"/>
        <v>460000</v>
      </c>
      <c r="J681" s="31" t="s">
        <v>312</v>
      </c>
      <c r="K681" s="11"/>
      <c r="L681" s="4">
        <f t="shared" si="150"/>
        <v>0</v>
      </c>
      <c r="M681" s="4"/>
      <c r="N681" s="4"/>
      <c r="O681" s="4">
        <f t="shared" si="151"/>
        <v>0</v>
      </c>
      <c r="P681" s="4"/>
      <c r="Q681" s="4"/>
      <c r="R681" s="4">
        <f t="shared" si="152"/>
        <v>460000</v>
      </c>
      <c r="S681" s="4">
        <v>460000</v>
      </c>
      <c r="T681" s="4"/>
      <c r="U681" s="4">
        <f t="shared" si="153"/>
        <v>0</v>
      </c>
      <c r="V681" s="4"/>
      <c r="W681" s="4"/>
      <c r="X681" s="4">
        <f t="shared" si="154"/>
        <v>0</v>
      </c>
      <c r="Y681" s="4"/>
      <c r="Z681" s="4"/>
      <c r="AA681" s="4">
        <f>C681+I681-L681-O681-U681-X681-R681</f>
        <v>0</v>
      </c>
      <c r="AB681" s="7">
        <v>45465</v>
      </c>
    </row>
    <row r="682" spans="1:28" ht="15.75" hidden="1" x14ac:dyDescent="0.25">
      <c r="A682" s="29">
        <v>45465</v>
      </c>
      <c r="B682" s="25" t="s">
        <v>98</v>
      </c>
      <c r="C682" s="25"/>
      <c r="D682" s="25" t="s">
        <v>52</v>
      </c>
      <c r="E682" s="25" t="s">
        <v>58</v>
      </c>
      <c r="F682" s="25">
        <v>4400</v>
      </c>
      <c r="G682" s="25" t="s">
        <v>34</v>
      </c>
      <c r="H682" s="25">
        <v>2150</v>
      </c>
      <c r="I682" s="11">
        <f t="shared" si="149"/>
        <v>9460000</v>
      </c>
      <c r="J682" s="26" t="s">
        <v>28</v>
      </c>
      <c r="K682" s="11"/>
      <c r="L682" s="4">
        <f t="shared" si="150"/>
        <v>0</v>
      </c>
      <c r="M682" s="4"/>
      <c r="N682" s="4"/>
      <c r="O682" s="4">
        <f t="shared" si="151"/>
        <v>0</v>
      </c>
      <c r="P682" s="4"/>
      <c r="Q682" s="4"/>
      <c r="R682" s="4">
        <f t="shared" si="152"/>
        <v>0</v>
      </c>
      <c r="S682" s="4"/>
      <c r="T682" s="4"/>
      <c r="U682" s="4">
        <f t="shared" si="153"/>
        <v>0</v>
      </c>
      <c r="V682" s="4"/>
      <c r="W682" s="4"/>
      <c r="X682" s="4">
        <f t="shared" si="154"/>
        <v>0</v>
      </c>
      <c r="Y682" s="4"/>
      <c r="Z682" s="4"/>
      <c r="AA682" s="4">
        <f>C682+I682-L682-O682-U682-X682-R682</f>
        <v>9460000</v>
      </c>
      <c r="AB682" s="7"/>
    </row>
    <row r="683" spans="1:28" ht="15.75" hidden="1" x14ac:dyDescent="0.25">
      <c r="A683" s="29">
        <v>45465</v>
      </c>
      <c r="B683" s="25" t="s">
        <v>99</v>
      </c>
      <c r="C683" s="25"/>
      <c r="D683" s="25"/>
      <c r="E683" s="25" t="s">
        <v>358</v>
      </c>
      <c r="F683" s="25">
        <v>41.8</v>
      </c>
      <c r="G683" s="25" t="s">
        <v>39</v>
      </c>
      <c r="H683" s="25"/>
      <c r="I683" s="11">
        <f t="shared" si="149"/>
        <v>0</v>
      </c>
      <c r="J683" s="26" t="s">
        <v>28</v>
      </c>
      <c r="K683" s="11"/>
      <c r="L683" s="4">
        <f t="shared" si="150"/>
        <v>0</v>
      </c>
      <c r="M683" s="4"/>
      <c r="N683" s="4"/>
      <c r="O683" s="4">
        <f t="shared" si="151"/>
        <v>0</v>
      </c>
      <c r="P683" s="4"/>
      <c r="Q683" s="4"/>
      <c r="R683" s="4">
        <f t="shared" si="152"/>
        <v>0</v>
      </c>
      <c r="S683" s="4"/>
      <c r="T683" s="4"/>
      <c r="U683" s="4">
        <f t="shared" si="153"/>
        <v>0</v>
      </c>
      <c r="V683" s="4"/>
      <c r="W683" s="4"/>
      <c r="X683" s="4">
        <f t="shared" si="154"/>
        <v>0</v>
      </c>
      <c r="Y683" s="4"/>
      <c r="Z683" s="4"/>
      <c r="AA683" s="4">
        <f>C683+I683-L683-O683-U683-X683-R683</f>
        <v>0</v>
      </c>
      <c r="AB683" s="7"/>
    </row>
    <row r="684" spans="1:28" ht="15.75" hidden="1" x14ac:dyDescent="0.25">
      <c r="A684" s="29">
        <v>45465</v>
      </c>
      <c r="B684" s="72" t="s">
        <v>307</v>
      </c>
      <c r="C684" s="25"/>
      <c r="D684" s="25" t="s">
        <v>46</v>
      </c>
      <c r="E684" s="25" t="s">
        <v>763</v>
      </c>
      <c r="F684" s="25">
        <v>100</v>
      </c>
      <c r="G684" s="25" t="s">
        <v>34</v>
      </c>
      <c r="H684" s="25">
        <v>2500</v>
      </c>
      <c r="I684" s="11">
        <f t="shared" si="149"/>
        <v>250000</v>
      </c>
      <c r="J684" s="32" t="s">
        <v>312</v>
      </c>
      <c r="K684" s="11"/>
      <c r="L684" s="4">
        <f t="shared" si="150"/>
        <v>0</v>
      </c>
      <c r="M684" s="4"/>
      <c r="N684" s="4"/>
      <c r="O684" s="4">
        <f t="shared" si="151"/>
        <v>0</v>
      </c>
      <c r="P684" s="4"/>
      <c r="Q684" s="4"/>
      <c r="R684" s="4">
        <f t="shared" si="152"/>
        <v>250000</v>
      </c>
      <c r="S684" s="4">
        <v>250000</v>
      </c>
      <c r="T684" s="4"/>
      <c r="U684" s="4">
        <f t="shared" si="153"/>
        <v>0</v>
      </c>
      <c r="V684" s="4"/>
      <c r="W684" s="4"/>
      <c r="X684" s="4">
        <f t="shared" si="154"/>
        <v>0</v>
      </c>
      <c r="Y684" s="4"/>
      <c r="Z684" s="4"/>
      <c r="AA684" s="4">
        <f>C684+I684-L684-O684-U684-X684-R684</f>
        <v>0</v>
      </c>
      <c r="AB684" s="7">
        <v>45465</v>
      </c>
    </row>
    <row r="685" spans="1:28" ht="15.75" hidden="1" x14ac:dyDescent="0.25">
      <c r="A685" s="29">
        <v>45465</v>
      </c>
      <c r="B685" s="72" t="s">
        <v>307</v>
      </c>
      <c r="C685" s="25"/>
      <c r="D685" s="25" t="s">
        <v>46</v>
      </c>
      <c r="E685" s="25" t="s">
        <v>60</v>
      </c>
      <c r="F685" s="25">
        <v>250</v>
      </c>
      <c r="G685" s="25" t="s">
        <v>34</v>
      </c>
      <c r="H685" s="25">
        <v>1370</v>
      </c>
      <c r="I685" s="11">
        <f t="shared" si="149"/>
        <v>342500</v>
      </c>
      <c r="J685" s="32" t="s">
        <v>312</v>
      </c>
      <c r="K685" s="11"/>
      <c r="L685" s="4">
        <f t="shared" si="150"/>
        <v>0</v>
      </c>
      <c r="M685" s="4"/>
      <c r="N685" s="4"/>
      <c r="O685" s="4">
        <f t="shared" si="151"/>
        <v>0</v>
      </c>
      <c r="P685" s="4"/>
      <c r="Q685" s="4"/>
      <c r="R685" s="4">
        <f t="shared" si="152"/>
        <v>342500</v>
      </c>
      <c r="S685" s="4">
        <v>342500</v>
      </c>
      <c r="T685" s="4"/>
      <c r="U685" s="4">
        <f t="shared" si="153"/>
        <v>0</v>
      </c>
      <c r="V685" s="4"/>
      <c r="W685" s="4"/>
      <c r="X685" s="4">
        <f t="shared" si="154"/>
        <v>0</v>
      </c>
      <c r="Y685" s="4"/>
      <c r="Z685" s="4"/>
      <c r="AA685" s="4">
        <f>C685+I685-L685-O685-U685-X685-R685</f>
        <v>0</v>
      </c>
      <c r="AB685" s="7">
        <v>45465</v>
      </c>
    </row>
    <row r="686" spans="1:28" ht="15.75" hidden="1" x14ac:dyDescent="0.25">
      <c r="A686" s="29">
        <v>45465</v>
      </c>
      <c r="B686" s="72" t="s">
        <v>307</v>
      </c>
      <c r="C686" s="25"/>
      <c r="D686" s="25" t="s">
        <v>46</v>
      </c>
      <c r="E686" s="25" t="s">
        <v>534</v>
      </c>
      <c r="F686" s="25">
        <v>125</v>
      </c>
      <c r="G686" s="25" t="s">
        <v>34</v>
      </c>
      <c r="H686" s="25">
        <v>3510</v>
      </c>
      <c r="I686" s="11">
        <f t="shared" si="149"/>
        <v>438750</v>
      </c>
      <c r="J686" s="32" t="s">
        <v>312</v>
      </c>
      <c r="K686" s="11"/>
      <c r="L686" s="4">
        <f t="shared" si="150"/>
        <v>0</v>
      </c>
      <c r="M686" s="4"/>
      <c r="N686" s="4"/>
      <c r="O686" s="4">
        <f t="shared" si="151"/>
        <v>0</v>
      </c>
      <c r="P686" s="4"/>
      <c r="Q686" s="4"/>
      <c r="R686" s="4">
        <f t="shared" si="152"/>
        <v>438750</v>
      </c>
      <c r="S686" s="4">
        <v>438750</v>
      </c>
      <c r="T686" s="4"/>
      <c r="U686" s="4">
        <f t="shared" si="153"/>
        <v>0</v>
      </c>
      <c r="V686" s="4"/>
      <c r="W686" s="4"/>
      <c r="X686" s="4">
        <f t="shared" si="154"/>
        <v>0</v>
      </c>
      <c r="Y686" s="4"/>
      <c r="Z686" s="4"/>
      <c r="AA686" s="4">
        <f>C686+I686-L686-O686-U686-X686-R686</f>
        <v>0</v>
      </c>
      <c r="AB686" s="7">
        <v>45465</v>
      </c>
    </row>
    <row r="687" spans="1:28" ht="15.75" hidden="1" x14ac:dyDescent="0.25">
      <c r="A687" s="29">
        <v>45465</v>
      </c>
      <c r="B687" s="25" t="s">
        <v>1138</v>
      </c>
      <c r="C687" s="25"/>
      <c r="D687" s="25" t="s">
        <v>46</v>
      </c>
      <c r="E687" s="25" t="s">
        <v>135</v>
      </c>
      <c r="F687" s="25">
        <v>20</v>
      </c>
      <c r="G687" s="25" t="s">
        <v>48</v>
      </c>
      <c r="H687" s="25">
        <v>160000</v>
      </c>
      <c r="I687" s="11">
        <f t="shared" si="149"/>
        <v>3200000</v>
      </c>
      <c r="J687" s="31" t="s">
        <v>312</v>
      </c>
      <c r="K687" s="11"/>
      <c r="L687" s="4">
        <f t="shared" si="150"/>
        <v>0</v>
      </c>
      <c r="M687" s="4"/>
      <c r="N687" s="4"/>
      <c r="O687" s="4">
        <f t="shared" si="151"/>
        <v>3200000</v>
      </c>
      <c r="P687" s="4">
        <v>3200000</v>
      </c>
      <c r="Q687" s="4"/>
      <c r="R687" s="4">
        <f t="shared" si="152"/>
        <v>0</v>
      </c>
      <c r="S687" s="4"/>
      <c r="T687" s="4"/>
      <c r="U687" s="4">
        <f t="shared" si="153"/>
        <v>0</v>
      </c>
      <c r="V687" s="4"/>
      <c r="W687" s="4"/>
      <c r="X687" s="4">
        <f t="shared" si="154"/>
        <v>0</v>
      </c>
      <c r="Y687" s="4"/>
      <c r="Z687" s="4"/>
      <c r="AA687" s="4">
        <f>C687+I687-L687-O687-U687-X687-R687</f>
        <v>0</v>
      </c>
      <c r="AB687" s="7">
        <v>45470</v>
      </c>
    </row>
    <row r="688" spans="1:28" ht="15.75" hidden="1" x14ac:dyDescent="0.25">
      <c r="A688" s="29">
        <v>45465</v>
      </c>
      <c r="B688" s="25" t="s">
        <v>99</v>
      </c>
      <c r="C688" s="25"/>
      <c r="D688" s="25"/>
      <c r="E688" s="25" t="s">
        <v>103</v>
      </c>
      <c r="F688" s="25">
        <v>30</v>
      </c>
      <c r="G688" s="25" t="s">
        <v>39</v>
      </c>
      <c r="H688" s="25"/>
      <c r="I688" s="11">
        <f t="shared" si="149"/>
        <v>0</v>
      </c>
      <c r="J688" s="26" t="s">
        <v>28</v>
      </c>
      <c r="K688" s="11"/>
      <c r="L688" s="4">
        <f t="shared" si="150"/>
        <v>0</v>
      </c>
      <c r="M688" s="4"/>
      <c r="N688" s="4"/>
      <c r="O688" s="4">
        <f t="shared" si="151"/>
        <v>0</v>
      </c>
      <c r="P688" s="4"/>
      <c r="Q688" s="4"/>
      <c r="R688" s="4">
        <f t="shared" si="152"/>
        <v>0</v>
      </c>
      <c r="S688" s="4"/>
      <c r="T688" s="4"/>
      <c r="U688" s="4">
        <f t="shared" si="153"/>
        <v>0</v>
      </c>
      <c r="V688" s="4"/>
      <c r="W688" s="4"/>
      <c r="X688" s="4">
        <f t="shared" si="154"/>
        <v>0</v>
      </c>
      <c r="Y688" s="4"/>
      <c r="Z688" s="4"/>
      <c r="AA688" s="4">
        <f>C688+I688-L688-O688-U688-X688-R688</f>
        <v>0</v>
      </c>
      <c r="AB688" s="7"/>
    </row>
    <row r="689" spans="1:28" ht="15.75" hidden="1" x14ac:dyDescent="0.25">
      <c r="A689" s="29">
        <v>45465</v>
      </c>
      <c r="B689" s="25" t="s">
        <v>354</v>
      </c>
      <c r="C689" s="25"/>
      <c r="D689" s="25" t="s">
        <v>52</v>
      </c>
      <c r="E689" s="25" t="s">
        <v>109</v>
      </c>
      <c r="F689" s="25">
        <v>2750</v>
      </c>
      <c r="G689" s="25" t="s">
        <v>34</v>
      </c>
      <c r="H689" s="25">
        <v>1090</v>
      </c>
      <c r="I689" s="11">
        <f t="shared" si="149"/>
        <v>2997500</v>
      </c>
      <c r="J689" s="31" t="s">
        <v>312</v>
      </c>
      <c r="K689" s="11"/>
      <c r="L689" s="4">
        <f t="shared" si="150"/>
        <v>0</v>
      </c>
      <c r="M689" s="4"/>
      <c r="N689" s="4"/>
      <c r="O689" s="4">
        <f t="shared" si="151"/>
        <v>2997500</v>
      </c>
      <c r="P689" s="4">
        <v>2997500</v>
      </c>
      <c r="Q689" s="4"/>
      <c r="R689" s="4">
        <f t="shared" si="152"/>
        <v>0</v>
      </c>
      <c r="S689" s="4"/>
      <c r="T689" s="4"/>
      <c r="U689" s="4">
        <f t="shared" si="153"/>
        <v>0</v>
      </c>
      <c r="V689" s="4"/>
      <c r="W689" s="4"/>
      <c r="X689" s="4">
        <f t="shared" si="154"/>
        <v>0</v>
      </c>
      <c r="Y689" s="4"/>
      <c r="Z689" s="4"/>
      <c r="AA689" s="4">
        <f>C689+I689-L689-O689-U689-X689-R689</f>
        <v>0</v>
      </c>
      <c r="AB689" s="7">
        <v>45467</v>
      </c>
    </row>
    <row r="690" spans="1:28" ht="15.75" hidden="1" x14ac:dyDescent="0.25">
      <c r="A690" s="29">
        <v>45465</v>
      </c>
      <c r="B690" s="25" t="s">
        <v>72</v>
      </c>
      <c r="C690" s="25"/>
      <c r="D690" s="25" t="s">
        <v>46</v>
      </c>
      <c r="E690" s="25" t="s">
        <v>91</v>
      </c>
      <c r="F690" s="25">
        <v>1</v>
      </c>
      <c r="G690" s="25" t="s">
        <v>303</v>
      </c>
      <c r="H690" s="25">
        <v>1200000</v>
      </c>
      <c r="I690" s="11">
        <f t="shared" si="149"/>
        <v>1200000</v>
      </c>
      <c r="J690" s="31" t="s">
        <v>324</v>
      </c>
      <c r="K690" s="11"/>
      <c r="L690" s="4">
        <f t="shared" si="150"/>
        <v>1200000</v>
      </c>
      <c r="M690" s="4">
        <v>1200000</v>
      </c>
      <c r="N690" s="4"/>
      <c r="O690" s="4">
        <f t="shared" si="151"/>
        <v>0</v>
      </c>
      <c r="P690" s="4"/>
      <c r="Q690" s="4"/>
      <c r="R690" s="4">
        <f t="shared" si="152"/>
        <v>0</v>
      </c>
      <c r="S690" s="4"/>
      <c r="T690" s="4"/>
      <c r="U690" s="4">
        <f t="shared" si="153"/>
        <v>0</v>
      </c>
      <c r="V690" s="4"/>
      <c r="W690" s="4"/>
      <c r="X690" s="4">
        <f t="shared" si="154"/>
        <v>0</v>
      </c>
      <c r="Y690" s="4"/>
      <c r="Z690" s="4"/>
      <c r="AA690" s="4">
        <f>C690+I690-L690-O690-U690-X690-R690</f>
        <v>0</v>
      </c>
      <c r="AB690" s="7">
        <v>45467</v>
      </c>
    </row>
    <row r="691" spans="1:28" ht="15.75" hidden="1" x14ac:dyDescent="0.25">
      <c r="A691" s="29">
        <v>45465</v>
      </c>
      <c r="B691" s="25" t="s">
        <v>211</v>
      </c>
      <c r="C691" s="25"/>
      <c r="D691" s="25" t="s">
        <v>52</v>
      </c>
      <c r="E691" s="25" t="s">
        <v>348</v>
      </c>
      <c r="F691" s="25">
        <v>200</v>
      </c>
      <c r="G691" s="25" t="s">
        <v>34</v>
      </c>
      <c r="H691" s="25">
        <v>1150</v>
      </c>
      <c r="I691" s="11">
        <f t="shared" si="149"/>
        <v>230000</v>
      </c>
      <c r="J691" s="31" t="s">
        <v>312</v>
      </c>
      <c r="K691" s="11"/>
      <c r="L691" s="4">
        <f t="shared" si="150"/>
        <v>0</v>
      </c>
      <c r="M691" s="4"/>
      <c r="N691" s="4"/>
      <c r="O691" s="4">
        <f t="shared" si="151"/>
        <v>230000</v>
      </c>
      <c r="P691" s="4">
        <v>230000</v>
      </c>
      <c r="Q691" s="4"/>
      <c r="R691" s="4">
        <f t="shared" si="152"/>
        <v>0</v>
      </c>
      <c r="S691" s="4"/>
      <c r="T691" s="4"/>
      <c r="U691" s="4">
        <f t="shared" si="153"/>
        <v>0</v>
      </c>
      <c r="V691" s="4"/>
      <c r="W691" s="4"/>
      <c r="X691" s="4">
        <f t="shared" si="154"/>
        <v>0</v>
      </c>
      <c r="Y691" s="4"/>
      <c r="Z691" s="4"/>
      <c r="AA691" s="4">
        <f>C691+I691-L691-O691-U691-X691-R691</f>
        <v>0</v>
      </c>
      <c r="AB691" s="7">
        <v>45467</v>
      </c>
    </row>
    <row r="692" spans="1:28" ht="15.75" hidden="1" x14ac:dyDescent="0.25">
      <c r="A692" s="24">
        <v>45465</v>
      </c>
      <c r="B692" s="72" t="s">
        <v>536</v>
      </c>
      <c r="C692" s="25"/>
      <c r="D692" s="25" t="s">
        <v>46</v>
      </c>
      <c r="E692" s="25" t="s">
        <v>60</v>
      </c>
      <c r="F692" s="25">
        <v>500</v>
      </c>
      <c r="G692" s="25" t="s">
        <v>34</v>
      </c>
      <c r="H692" s="25">
        <v>1370</v>
      </c>
      <c r="I692" s="11">
        <f t="shared" si="149"/>
        <v>685000</v>
      </c>
      <c r="J692" s="31" t="s">
        <v>312</v>
      </c>
      <c r="K692" s="11"/>
      <c r="L692" s="4">
        <f t="shared" si="150"/>
        <v>0</v>
      </c>
      <c r="M692" s="4"/>
      <c r="N692" s="4"/>
      <c r="O692" s="4">
        <f t="shared" si="151"/>
        <v>0</v>
      </c>
      <c r="P692" s="4"/>
      <c r="Q692" s="4"/>
      <c r="R692" s="4">
        <f t="shared" si="152"/>
        <v>685000</v>
      </c>
      <c r="S692" s="4">
        <v>685000</v>
      </c>
      <c r="T692" s="4"/>
      <c r="U692" s="4">
        <f t="shared" si="153"/>
        <v>0</v>
      </c>
      <c r="V692" s="4"/>
      <c r="W692" s="4"/>
      <c r="X692" s="4">
        <f t="shared" si="154"/>
        <v>0</v>
      </c>
      <c r="Y692" s="4"/>
      <c r="Z692" s="4"/>
      <c r="AA692" s="4">
        <f>C692+I692-L692-O692-U692-X692-R692</f>
        <v>0</v>
      </c>
      <c r="AB692" s="7">
        <v>45465</v>
      </c>
    </row>
    <row r="693" spans="1:28" ht="15.75" hidden="1" x14ac:dyDescent="0.25">
      <c r="A693" s="24">
        <v>45465</v>
      </c>
      <c r="B693" s="25" t="s">
        <v>311</v>
      </c>
      <c r="C693" s="25"/>
      <c r="D693" s="25" t="s">
        <v>46</v>
      </c>
      <c r="E693" s="25" t="s">
        <v>135</v>
      </c>
      <c r="F693" s="25">
        <v>2</v>
      </c>
      <c r="G693" s="25" t="s">
        <v>48</v>
      </c>
      <c r="H693" s="25">
        <v>150000</v>
      </c>
      <c r="I693" s="11">
        <f t="shared" si="149"/>
        <v>300000</v>
      </c>
      <c r="J693" s="31" t="s">
        <v>324</v>
      </c>
      <c r="K693" s="11"/>
      <c r="L693" s="4">
        <f t="shared" si="150"/>
        <v>300000</v>
      </c>
      <c r="M693" s="4">
        <v>300000</v>
      </c>
      <c r="N693" s="4"/>
      <c r="O693" s="4">
        <f t="shared" si="151"/>
        <v>0</v>
      </c>
      <c r="P693" s="4"/>
      <c r="Q693" s="4"/>
      <c r="R693" s="4">
        <f t="shared" si="152"/>
        <v>0</v>
      </c>
      <c r="S693" s="4"/>
      <c r="T693" s="4"/>
      <c r="U693" s="4">
        <f t="shared" si="153"/>
        <v>0</v>
      </c>
      <c r="V693" s="4"/>
      <c r="W693" s="4"/>
      <c r="X693" s="4">
        <f t="shared" si="154"/>
        <v>0</v>
      </c>
      <c r="Y693" s="4"/>
      <c r="Z693" s="4"/>
      <c r="AA693" s="4">
        <f>C693+I693-L693-O693-U693-X693-R693</f>
        <v>0</v>
      </c>
      <c r="AB693" s="7">
        <v>45465</v>
      </c>
    </row>
    <row r="694" spans="1:28" ht="15.75" hidden="1" x14ac:dyDescent="0.25">
      <c r="A694" s="29">
        <v>45467</v>
      </c>
      <c r="B694" s="25" t="s">
        <v>744</v>
      </c>
      <c r="C694" s="25"/>
      <c r="D694" s="25" t="s">
        <v>52</v>
      </c>
      <c r="E694" s="25" t="s">
        <v>348</v>
      </c>
      <c r="F694" s="25">
        <v>1200</v>
      </c>
      <c r="G694" s="25" t="s">
        <v>34</v>
      </c>
      <c r="H694" s="25">
        <v>1150</v>
      </c>
      <c r="I694" s="11">
        <f t="shared" ref="I694:I727" si="155">F694*H694</f>
        <v>1380000</v>
      </c>
      <c r="J694" s="31" t="s">
        <v>324</v>
      </c>
      <c r="K694" s="11"/>
      <c r="L694" s="4">
        <f t="shared" ref="L694:L727" si="156">M694+N694</f>
        <v>1380000</v>
      </c>
      <c r="M694" s="4">
        <v>1380000</v>
      </c>
      <c r="N694" s="4"/>
      <c r="O694" s="4">
        <f t="shared" ref="O694:O727" si="157">P694+Q694</f>
        <v>0</v>
      </c>
      <c r="P694" s="4"/>
      <c r="Q694" s="4"/>
      <c r="R694" s="4">
        <f t="shared" ref="R694:R727" si="158">S694+T694</f>
        <v>0</v>
      </c>
      <c r="S694" s="4"/>
      <c r="T694" s="4"/>
      <c r="U694" s="4">
        <f t="shared" ref="U694:U727" si="159">V694+W694</f>
        <v>0</v>
      </c>
      <c r="V694" s="4"/>
      <c r="W694" s="4"/>
      <c r="X694" s="4">
        <f t="shared" ref="X694:X727" si="160">Y694+Z694</f>
        <v>0</v>
      </c>
      <c r="Y694" s="4"/>
      <c r="Z694" s="4"/>
      <c r="AA694" s="4">
        <f>C694+I694-L694-O694-U694-X694-R694</f>
        <v>0</v>
      </c>
      <c r="AB694" s="7">
        <v>45467</v>
      </c>
    </row>
    <row r="695" spans="1:28" ht="15.75" hidden="1" x14ac:dyDescent="0.25">
      <c r="A695" s="29">
        <v>45467</v>
      </c>
      <c r="B695" s="25" t="s">
        <v>594</v>
      </c>
      <c r="C695" s="25"/>
      <c r="D695" s="25" t="s">
        <v>46</v>
      </c>
      <c r="E695" s="25" t="s">
        <v>225</v>
      </c>
      <c r="F695" s="25">
        <v>1300</v>
      </c>
      <c r="G695" s="25" t="s">
        <v>34</v>
      </c>
      <c r="H695" s="25">
        <v>2992</v>
      </c>
      <c r="I695" s="11">
        <f t="shared" si="155"/>
        <v>3889600</v>
      </c>
      <c r="J695" s="31" t="s">
        <v>312</v>
      </c>
      <c r="K695" s="11"/>
      <c r="L695" s="4">
        <f t="shared" si="156"/>
        <v>0</v>
      </c>
      <c r="M695" s="4"/>
      <c r="N695" s="4"/>
      <c r="O695" s="4">
        <f t="shared" si="157"/>
        <v>3889600</v>
      </c>
      <c r="P695" s="4">
        <v>3889600</v>
      </c>
      <c r="Q695" s="4"/>
      <c r="R695" s="4">
        <f t="shared" si="158"/>
        <v>0</v>
      </c>
      <c r="S695" s="4"/>
      <c r="T695" s="4"/>
      <c r="U695" s="4">
        <f t="shared" si="159"/>
        <v>0</v>
      </c>
      <c r="V695" s="4"/>
      <c r="W695" s="4"/>
      <c r="X695" s="4">
        <f t="shared" si="160"/>
        <v>0</v>
      </c>
      <c r="Y695" s="4"/>
      <c r="Z695" s="4"/>
      <c r="AA695" s="4">
        <f>C695+I695-L695-O695-U695-X695-R695</f>
        <v>0</v>
      </c>
      <c r="AB695" s="7">
        <v>45468</v>
      </c>
    </row>
    <row r="696" spans="1:28" ht="15.75" hidden="1" x14ac:dyDescent="0.25">
      <c r="A696" s="29">
        <v>45467</v>
      </c>
      <c r="B696" s="25" t="s">
        <v>788</v>
      </c>
      <c r="C696" s="25"/>
      <c r="D696" s="25" t="s">
        <v>46</v>
      </c>
      <c r="E696" s="25" t="s">
        <v>165</v>
      </c>
      <c r="F696" s="25">
        <v>1</v>
      </c>
      <c r="G696" s="25" t="s">
        <v>303</v>
      </c>
      <c r="H696" s="25">
        <v>1200000</v>
      </c>
      <c r="I696" s="11">
        <f t="shared" si="155"/>
        <v>1200000</v>
      </c>
      <c r="J696" s="31" t="s">
        <v>312</v>
      </c>
      <c r="K696" s="11"/>
      <c r="L696" s="4">
        <f t="shared" si="156"/>
        <v>0</v>
      </c>
      <c r="M696" s="4"/>
      <c r="N696" s="4"/>
      <c r="O696" s="4">
        <f t="shared" si="157"/>
        <v>1200000</v>
      </c>
      <c r="P696" s="4">
        <v>1200000</v>
      </c>
      <c r="Q696" s="4"/>
      <c r="R696" s="4">
        <f t="shared" si="158"/>
        <v>0</v>
      </c>
      <c r="S696" s="4"/>
      <c r="T696" s="4"/>
      <c r="U696" s="4">
        <f t="shared" si="159"/>
        <v>0</v>
      </c>
      <c r="V696" s="4"/>
      <c r="W696" s="4"/>
      <c r="X696" s="4">
        <f t="shared" si="160"/>
        <v>0</v>
      </c>
      <c r="Y696" s="4"/>
      <c r="Z696" s="4"/>
      <c r="AA696" s="4">
        <f>C696+I696-L696-O696-U696-X696-R696</f>
        <v>0</v>
      </c>
      <c r="AB696" s="7">
        <v>45467</v>
      </c>
    </row>
    <row r="697" spans="1:28" ht="15.75" hidden="1" x14ac:dyDescent="0.25">
      <c r="A697" s="29">
        <v>45467</v>
      </c>
      <c r="B697" s="25" t="s">
        <v>422</v>
      </c>
      <c r="C697" s="25"/>
      <c r="D697" s="25" t="s">
        <v>52</v>
      </c>
      <c r="E697" s="25" t="s">
        <v>208</v>
      </c>
      <c r="F697" s="25">
        <v>1000</v>
      </c>
      <c r="G697" s="25" t="s">
        <v>34</v>
      </c>
      <c r="H697" s="25">
        <v>745</v>
      </c>
      <c r="I697" s="11">
        <f t="shared" si="155"/>
        <v>745000</v>
      </c>
      <c r="J697" s="31" t="s">
        <v>324</v>
      </c>
      <c r="K697" s="11"/>
      <c r="L697" s="4">
        <f t="shared" si="156"/>
        <v>745000</v>
      </c>
      <c r="M697" s="4">
        <v>745000</v>
      </c>
      <c r="N697" s="4"/>
      <c r="O697" s="4">
        <f t="shared" si="157"/>
        <v>0</v>
      </c>
      <c r="P697" s="4"/>
      <c r="Q697" s="4"/>
      <c r="R697" s="4">
        <f t="shared" si="158"/>
        <v>0</v>
      </c>
      <c r="S697" s="4"/>
      <c r="T697" s="4"/>
      <c r="U697" s="4">
        <f t="shared" si="159"/>
        <v>0</v>
      </c>
      <c r="V697" s="4"/>
      <c r="W697" s="4"/>
      <c r="X697" s="4">
        <f t="shared" si="160"/>
        <v>0</v>
      </c>
      <c r="Y697" s="4"/>
      <c r="Z697" s="4"/>
      <c r="AA697" s="4">
        <f>C697+I697-L697-O697-U697-X697-R697</f>
        <v>0</v>
      </c>
      <c r="AB697" s="7">
        <v>45468</v>
      </c>
    </row>
    <row r="698" spans="1:28" ht="15.75" hidden="1" x14ac:dyDescent="0.25">
      <c r="A698" s="29">
        <v>45467</v>
      </c>
      <c r="B698" s="25" t="s">
        <v>422</v>
      </c>
      <c r="C698" s="25"/>
      <c r="D698" s="25" t="s">
        <v>52</v>
      </c>
      <c r="E698" s="25" t="s">
        <v>259</v>
      </c>
      <c r="F698" s="25">
        <v>1000</v>
      </c>
      <c r="G698" s="25" t="s">
        <v>34</v>
      </c>
      <c r="H698" s="25">
        <v>835</v>
      </c>
      <c r="I698" s="11">
        <f t="shared" si="155"/>
        <v>835000</v>
      </c>
      <c r="J698" s="31" t="s">
        <v>324</v>
      </c>
      <c r="K698" s="11"/>
      <c r="L698" s="4">
        <f t="shared" si="156"/>
        <v>835000</v>
      </c>
      <c r="M698" s="4">
        <v>835000</v>
      </c>
      <c r="N698" s="4"/>
      <c r="O698" s="4">
        <f t="shared" si="157"/>
        <v>0</v>
      </c>
      <c r="P698" s="4"/>
      <c r="Q698" s="4"/>
      <c r="R698" s="4">
        <f t="shared" si="158"/>
        <v>0</v>
      </c>
      <c r="S698" s="4"/>
      <c r="T698" s="4"/>
      <c r="U698" s="4">
        <f t="shared" si="159"/>
        <v>0</v>
      </c>
      <c r="V698" s="4"/>
      <c r="W698" s="4"/>
      <c r="X698" s="4">
        <f t="shared" si="160"/>
        <v>0</v>
      </c>
      <c r="Y698" s="4"/>
      <c r="Z698" s="4"/>
      <c r="AA698" s="4">
        <f>C698+I698-L698-O698-U698-X698-R698</f>
        <v>0</v>
      </c>
      <c r="AB698" s="7">
        <v>45468</v>
      </c>
    </row>
    <row r="699" spans="1:28" ht="15.75" hidden="1" x14ac:dyDescent="0.25">
      <c r="A699" s="29">
        <v>45467</v>
      </c>
      <c r="B699" s="25" t="s">
        <v>956</v>
      </c>
      <c r="C699" s="25"/>
      <c r="D699" s="25" t="s">
        <v>52</v>
      </c>
      <c r="E699" s="25" t="s">
        <v>108</v>
      </c>
      <c r="F699" s="25">
        <v>1200</v>
      </c>
      <c r="G699" s="25" t="s">
        <v>34</v>
      </c>
      <c r="H699" s="25">
        <v>2000</v>
      </c>
      <c r="I699" s="11">
        <f t="shared" si="155"/>
        <v>2400000</v>
      </c>
      <c r="J699" s="31" t="s">
        <v>312</v>
      </c>
      <c r="K699" s="11"/>
      <c r="L699" s="4">
        <f t="shared" si="156"/>
        <v>0</v>
      </c>
      <c r="M699" s="4"/>
      <c r="N699" s="4"/>
      <c r="O699" s="4">
        <f t="shared" si="157"/>
        <v>2400000</v>
      </c>
      <c r="P699" s="4">
        <v>2400000</v>
      </c>
      <c r="Q699" s="4"/>
      <c r="R699" s="4">
        <f t="shared" si="158"/>
        <v>0</v>
      </c>
      <c r="S699" s="4"/>
      <c r="T699" s="4"/>
      <c r="U699" s="4">
        <f t="shared" si="159"/>
        <v>0</v>
      </c>
      <c r="V699" s="4"/>
      <c r="W699" s="4"/>
      <c r="X699" s="4">
        <f t="shared" si="160"/>
        <v>0</v>
      </c>
      <c r="Y699" s="4"/>
      <c r="Z699" s="4"/>
      <c r="AA699" s="4">
        <f>C699+I699-L699-O699-U699-X699-R699</f>
        <v>0</v>
      </c>
      <c r="AB699" s="7">
        <v>45464</v>
      </c>
    </row>
    <row r="700" spans="1:28" ht="15.75" hidden="1" x14ac:dyDescent="0.25">
      <c r="A700" s="29">
        <v>45467</v>
      </c>
      <c r="B700" s="25" t="s">
        <v>231</v>
      </c>
      <c r="C700" s="25"/>
      <c r="D700" s="25" t="s">
        <v>46</v>
      </c>
      <c r="E700" s="25" t="s">
        <v>50</v>
      </c>
      <c r="F700" s="25">
        <v>2500</v>
      </c>
      <c r="G700" s="25" t="s">
        <v>34</v>
      </c>
      <c r="H700" s="25">
        <v>3885</v>
      </c>
      <c r="I700" s="11">
        <f t="shared" si="155"/>
        <v>9712500</v>
      </c>
      <c r="J700" s="38" t="s">
        <v>78</v>
      </c>
      <c r="K700" s="11"/>
      <c r="L700" s="4">
        <f t="shared" si="156"/>
        <v>0</v>
      </c>
      <c r="M700" s="4"/>
      <c r="N700" s="4"/>
      <c r="O700" s="4">
        <f t="shared" si="157"/>
        <v>6256000</v>
      </c>
      <c r="P700" s="4">
        <v>6256000</v>
      </c>
      <c r="Q700" s="4"/>
      <c r="R700" s="4">
        <f t="shared" si="158"/>
        <v>0</v>
      </c>
      <c r="S700" s="4"/>
      <c r="T700" s="4"/>
      <c r="U700" s="4">
        <f t="shared" si="159"/>
        <v>0</v>
      </c>
      <c r="V700" s="4"/>
      <c r="W700" s="4"/>
      <c r="X700" s="4">
        <f t="shared" si="160"/>
        <v>0</v>
      </c>
      <c r="Y700" s="4"/>
      <c r="Z700" s="4"/>
      <c r="AA700" s="4">
        <f>C700+I700-L700-O700-U700-X700-R700</f>
        <v>3456500</v>
      </c>
      <c r="AB700" s="7">
        <v>45450</v>
      </c>
    </row>
    <row r="701" spans="1:28" ht="15.75" hidden="1" x14ac:dyDescent="0.25">
      <c r="A701" s="29">
        <v>45467</v>
      </c>
      <c r="B701" s="25" t="s">
        <v>778</v>
      </c>
      <c r="C701" s="25"/>
      <c r="D701" s="25" t="s">
        <v>46</v>
      </c>
      <c r="E701" s="25" t="s">
        <v>53</v>
      </c>
      <c r="F701" s="25">
        <v>2</v>
      </c>
      <c r="G701" s="25" t="s">
        <v>23</v>
      </c>
      <c r="H701" s="25">
        <v>450000</v>
      </c>
      <c r="I701" s="11">
        <f t="shared" si="155"/>
        <v>900000</v>
      </c>
      <c r="J701" s="31" t="s">
        <v>312</v>
      </c>
      <c r="K701" s="11"/>
      <c r="L701" s="4">
        <f t="shared" si="156"/>
        <v>0</v>
      </c>
      <c r="M701" s="4"/>
      <c r="N701" s="4"/>
      <c r="O701" s="4">
        <f t="shared" si="157"/>
        <v>900000</v>
      </c>
      <c r="P701" s="4">
        <v>900000</v>
      </c>
      <c r="Q701" s="4"/>
      <c r="R701" s="4">
        <f t="shared" si="158"/>
        <v>0</v>
      </c>
      <c r="S701" s="4"/>
      <c r="T701" s="4"/>
      <c r="U701" s="4">
        <f t="shared" si="159"/>
        <v>0</v>
      </c>
      <c r="V701" s="4"/>
      <c r="W701" s="4"/>
      <c r="X701" s="4">
        <f t="shared" si="160"/>
        <v>0</v>
      </c>
      <c r="Y701" s="4"/>
      <c r="Z701" s="4"/>
      <c r="AA701" s="4">
        <f>C701+I701-L701-O701-U701-X701-R701</f>
        <v>0</v>
      </c>
      <c r="AB701" s="7">
        <v>45467</v>
      </c>
    </row>
    <row r="702" spans="1:28" ht="15.75" hidden="1" x14ac:dyDescent="0.25">
      <c r="A702" s="29">
        <v>45467</v>
      </c>
      <c r="B702" s="25" t="s">
        <v>778</v>
      </c>
      <c r="C702" s="25"/>
      <c r="D702" s="25" t="s">
        <v>46</v>
      </c>
      <c r="E702" s="25" t="s">
        <v>157</v>
      </c>
      <c r="F702" s="25">
        <v>12</v>
      </c>
      <c r="G702" s="25" t="s">
        <v>48</v>
      </c>
      <c r="H702" s="25">
        <v>320000</v>
      </c>
      <c r="I702" s="11">
        <f t="shared" si="155"/>
        <v>3840000</v>
      </c>
      <c r="J702" s="31" t="s">
        <v>312</v>
      </c>
      <c r="K702" s="11"/>
      <c r="L702" s="4">
        <f t="shared" si="156"/>
        <v>0</v>
      </c>
      <c r="M702" s="4"/>
      <c r="N702" s="4"/>
      <c r="O702" s="4">
        <f t="shared" si="157"/>
        <v>3840000</v>
      </c>
      <c r="P702" s="4">
        <v>3840000</v>
      </c>
      <c r="Q702" s="4"/>
      <c r="R702" s="4">
        <f t="shared" si="158"/>
        <v>0</v>
      </c>
      <c r="S702" s="4"/>
      <c r="T702" s="4"/>
      <c r="U702" s="4">
        <f t="shared" si="159"/>
        <v>0</v>
      </c>
      <c r="V702" s="4"/>
      <c r="W702" s="4"/>
      <c r="X702" s="4">
        <f t="shared" si="160"/>
        <v>0</v>
      </c>
      <c r="Y702" s="4"/>
      <c r="Z702" s="4"/>
      <c r="AA702" s="4">
        <f>C702+I702-L702-O702-U702-X702-R702</f>
        <v>0</v>
      </c>
      <c r="AB702" s="7">
        <v>45467</v>
      </c>
    </row>
    <row r="703" spans="1:28" ht="15.75" hidden="1" x14ac:dyDescent="0.25">
      <c r="A703" s="29">
        <v>45467</v>
      </c>
      <c r="B703" s="25" t="s">
        <v>73</v>
      </c>
      <c r="C703" s="25"/>
      <c r="D703" s="25" t="s">
        <v>46</v>
      </c>
      <c r="E703" s="25" t="s">
        <v>50</v>
      </c>
      <c r="F703" s="25">
        <v>600</v>
      </c>
      <c r="G703" s="25" t="s">
        <v>34</v>
      </c>
      <c r="H703" s="25">
        <v>3885</v>
      </c>
      <c r="I703" s="11">
        <f t="shared" si="155"/>
        <v>2331000</v>
      </c>
      <c r="J703" s="26" t="s">
        <v>28</v>
      </c>
      <c r="K703" s="11"/>
      <c r="L703" s="4">
        <f t="shared" si="156"/>
        <v>0</v>
      </c>
      <c r="M703" s="4"/>
      <c r="N703" s="4"/>
      <c r="O703" s="4">
        <f t="shared" si="157"/>
        <v>0</v>
      </c>
      <c r="P703" s="4"/>
      <c r="Q703" s="4"/>
      <c r="R703" s="4">
        <f t="shared" si="158"/>
        <v>0</v>
      </c>
      <c r="S703" s="4"/>
      <c r="T703" s="4"/>
      <c r="U703" s="4">
        <f t="shared" si="159"/>
        <v>0</v>
      </c>
      <c r="V703" s="4"/>
      <c r="W703" s="4"/>
      <c r="X703" s="4">
        <f t="shared" si="160"/>
        <v>0</v>
      </c>
      <c r="Y703" s="4"/>
      <c r="Z703" s="4"/>
      <c r="AA703" s="4">
        <f>C703+I703-L703-O703-U703-X703-R703</f>
        <v>2331000</v>
      </c>
      <c r="AB703" s="7"/>
    </row>
    <row r="704" spans="1:28" ht="15.75" hidden="1" x14ac:dyDescent="0.25">
      <c r="A704" s="29">
        <v>45467</v>
      </c>
      <c r="B704" s="25" t="s">
        <v>548</v>
      </c>
      <c r="C704" s="25"/>
      <c r="D704" s="25" t="s">
        <v>52</v>
      </c>
      <c r="E704" s="25" t="s">
        <v>95</v>
      </c>
      <c r="F704" s="25">
        <v>750</v>
      </c>
      <c r="G704" s="25" t="s">
        <v>34</v>
      </c>
      <c r="H704" s="25">
        <v>1385</v>
      </c>
      <c r="I704" s="11">
        <f t="shared" si="155"/>
        <v>1038750</v>
      </c>
      <c r="J704" s="26" t="s">
        <v>28</v>
      </c>
      <c r="K704" s="11"/>
      <c r="L704" s="4">
        <f t="shared" si="156"/>
        <v>0</v>
      </c>
      <c r="M704" s="4"/>
      <c r="N704" s="4"/>
      <c r="O704" s="4">
        <f t="shared" si="157"/>
        <v>0</v>
      </c>
      <c r="P704" s="4"/>
      <c r="Q704" s="4"/>
      <c r="R704" s="4">
        <f t="shared" si="158"/>
        <v>0</v>
      </c>
      <c r="S704" s="4"/>
      <c r="T704" s="4"/>
      <c r="U704" s="4">
        <f t="shared" si="159"/>
        <v>0</v>
      </c>
      <c r="V704" s="4"/>
      <c r="W704" s="4"/>
      <c r="X704" s="4">
        <f t="shared" si="160"/>
        <v>0</v>
      </c>
      <c r="Y704" s="4"/>
      <c r="Z704" s="4"/>
      <c r="AA704" s="4">
        <f>C704+I704-L704-O704-U704-X704-R704</f>
        <v>1038750</v>
      </c>
      <c r="AB704" s="7"/>
    </row>
    <row r="705" spans="1:28" ht="15.75" hidden="1" x14ac:dyDescent="0.25">
      <c r="A705" s="29">
        <v>45467</v>
      </c>
      <c r="B705" s="25" t="s">
        <v>548</v>
      </c>
      <c r="C705" s="25"/>
      <c r="D705" s="25" t="s">
        <v>52</v>
      </c>
      <c r="E705" s="25" t="s">
        <v>290</v>
      </c>
      <c r="F705" s="25">
        <v>375</v>
      </c>
      <c r="G705" s="25" t="s">
        <v>34</v>
      </c>
      <c r="H705" s="25">
        <v>2785</v>
      </c>
      <c r="I705" s="11">
        <f t="shared" si="155"/>
        <v>1044375</v>
      </c>
      <c r="J705" s="26" t="s">
        <v>28</v>
      </c>
      <c r="K705" s="11"/>
      <c r="L705" s="4">
        <f t="shared" si="156"/>
        <v>0</v>
      </c>
      <c r="M705" s="4"/>
      <c r="N705" s="4"/>
      <c r="O705" s="4">
        <f t="shared" si="157"/>
        <v>0</v>
      </c>
      <c r="P705" s="4"/>
      <c r="Q705" s="4"/>
      <c r="R705" s="4">
        <f t="shared" si="158"/>
        <v>0</v>
      </c>
      <c r="S705" s="4"/>
      <c r="T705" s="4"/>
      <c r="U705" s="4">
        <f t="shared" si="159"/>
        <v>0</v>
      </c>
      <c r="V705" s="4"/>
      <c r="W705" s="4"/>
      <c r="X705" s="4">
        <f t="shared" si="160"/>
        <v>0</v>
      </c>
      <c r="Y705" s="4"/>
      <c r="Z705" s="4"/>
      <c r="AA705" s="4">
        <f>C705+I705-L705-O705-U705-X705-R705</f>
        <v>1044375</v>
      </c>
      <c r="AB705" s="7"/>
    </row>
    <row r="706" spans="1:28" ht="15.75" hidden="1" x14ac:dyDescent="0.25">
      <c r="A706" s="29">
        <v>45467</v>
      </c>
      <c r="B706" s="25" t="s">
        <v>548</v>
      </c>
      <c r="C706" s="25"/>
      <c r="D706" s="25" t="s">
        <v>52</v>
      </c>
      <c r="E706" s="25" t="s">
        <v>109</v>
      </c>
      <c r="F706" s="25">
        <v>1250</v>
      </c>
      <c r="G706" s="25" t="s">
        <v>34</v>
      </c>
      <c r="H706" s="25">
        <v>1090</v>
      </c>
      <c r="I706" s="11">
        <f t="shared" si="155"/>
        <v>1362500</v>
      </c>
      <c r="J706" s="26" t="s">
        <v>28</v>
      </c>
      <c r="K706" s="11"/>
      <c r="L706" s="4">
        <f t="shared" si="156"/>
        <v>0</v>
      </c>
      <c r="M706" s="4"/>
      <c r="N706" s="4"/>
      <c r="O706" s="4">
        <f t="shared" si="157"/>
        <v>0</v>
      </c>
      <c r="P706" s="4"/>
      <c r="Q706" s="4"/>
      <c r="R706" s="4">
        <f t="shared" si="158"/>
        <v>0</v>
      </c>
      <c r="S706" s="4"/>
      <c r="T706" s="4"/>
      <c r="U706" s="4">
        <f t="shared" si="159"/>
        <v>0</v>
      </c>
      <c r="V706" s="4"/>
      <c r="W706" s="4"/>
      <c r="X706" s="4">
        <f t="shared" si="160"/>
        <v>0</v>
      </c>
      <c r="Y706" s="4"/>
      <c r="Z706" s="4"/>
      <c r="AA706" s="4">
        <f>C706+I706-L706-O706-U706-X706-R706</f>
        <v>1362500</v>
      </c>
      <c r="AB706" s="7"/>
    </row>
    <row r="707" spans="1:28" ht="15.75" hidden="1" x14ac:dyDescent="0.25">
      <c r="A707" s="29">
        <v>45467</v>
      </c>
      <c r="B707" s="27" t="s">
        <v>354</v>
      </c>
      <c r="C707" s="27"/>
      <c r="D707" s="27" t="s">
        <v>52</v>
      </c>
      <c r="E707" s="27" t="s">
        <v>208</v>
      </c>
      <c r="F707" s="27">
        <v>500</v>
      </c>
      <c r="G707" s="25" t="s">
        <v>34</v>
      </c>
      <c r="H707" s="27">
        <v>745</v>
      </c>
      <c r="I707" s="11">
        <f t="shared" si="155"/>
        <v>372500</v>
      </c>
      <c r="J707" s="32" t="s">
        <v>312</v>
      </c>
      <c r="K707" s="11"/>
      <c r="L707" s="4">
        <f t="shared" si="156"/>
        <v>0</v>
      </c>
      <c r="M707" s="4"/>
      <c r="N707" s="4"/>
      <c r="O707" s="4">
        <f t="shared" si="157"/>
        <v>372500</v>
      </c>
      <c r="P707" s="4">
        <v>372500</v>
      </c>
      <c r="Q707" s="4"/>
      <c r="R707" s="4">
        <f t="shared" si="158"/>
        <v>0</v>
      </c>
      <c r="S707" s="4"/>
      <c r="T707" s="4"/>
      <c r="U707" s="4">
        <f t="shared" si="159"/>
        <v>0</v>
      </c>
      <c r="V707" s="4"/>
      <c r="W707" s="4"/>
      <c r="X707" s="4">
        <f t="shared" si="160"/>
        <v>0</v>
      </c>
      <c r="Y707" s="4"/>
      <c r="Z707" s="4"/>
      <c r="AA707" s="4">
        <f>C707+I707-L707-O707-U707-X707-R707</f>
        <v>0</v>
      </c>
      <c r="AB707" s="7">
        <v>45467</v>
      </c>
    </row>
    <row r="708" spans="1:28" ht="15.75" hidden="1" x14ac:dyDescent="0.25">
      <c r="A708" s="29">
        <v>45467</v>
      </c>
      <c r="B708" s="27" t="s">
        <v>354</v>
      </c>
      <c r="C708" s="25"/>
      <c r="D708" s="27" t="s">
        <v>52</v>
      </c>
      <c r="E708" s="25" t="s">
        <v>259</v>
      </c>
      <c r="F708" s="27">
        <v>500</v>
      </c>
      <c r="G708" s="25" t="s">
        <v>34</v>
      </c>
      <c r="H708" s="25">
        <v>835</v>
      </c>
      <c r="I708" s="11">
        <f t="shared" si="155"/>
        <v>417500</v>
      </c>
      <c r="J708" s="31" t="s">
        <v>312</v>
      </c>
      <c r="K708" s="11"/>
      <c r="L708" s="4">
        <f t="shared" si="156"/>
        <v>0</v>
      </c>
      <c r="M708" s="4"/>
      <c r="N708" s="4"/>
      <c r="O708" s="4">
        <f t="shared" si="157"/>
        <v>417500</v>
      </c>
      <c r="P708" s="4">
        <v>417500</v>
      </c>
      <c r="Q708" s="4"/>
      <c r="R708" s="4">
        <f t="shared" si="158"/>
        <v>0</v>
      </c>
      <c r="S708" s="4"/>
      <c r="T708" s="4"/>
      <c r="U708" s="4">
        <f t="shared" si="159"/>
        <v>0</v>
      </c>
      <c r="V708" s="4"/>
      <c r="W708" s="4"/>
      <c r="X708" s="4">
        <f t="shared" si="160"/>
        <v>0</v>
      </c>
      <c r="Y708" s="4"/>
      <c r="Z708" s="4"/>
      <c r="AA708" s="4">
        <f>C708+I708-L708-O708-U708-X708-R708</f>
        <v>0</v>
      </c>
      <c r="AB708" s="7">
        <v>45467</v>
      </c>
    </row>
    <row r="709" spans="1:28" ht="15.75" hidden="1" x14ac:dyDescent="0.25">
      <c r="A709" s="29">
        <v>45467</v>
      </c>
      <c r="B709" s="25" t="s">
        <v>674</v>
      </c>
      <c r="C709" s="25"/>
      <c r="D709" s="25" t="s">
        <v>52</v>
      </c>
      <c r="E709" s="25" t="s">
        <v>108</v>
      </c>
      <c r="F709" s="25">
        <v>3000</v>
      </c>
      <c r="G709" s="25" t="s">
        <v>34</v>
      </c>
      <c r="H709" s="25">
        <v>2150</v>
      </c>
      <c r="I709" s="11">
        <f t="shared" si="155"/>
        <v>6450000</v>
      </c>
      <c r="J709" s="31" t="s">
        <v>49</v>
      </c>
      <c r="K709" s="11"/>
      <c r="L709" s="4">
        <f t="shared" si="156"/>
        <v>0</v>
      </c>
      <c r="M709" s="4"/>
      <c r="N709" s="4"/>
      <c r="O709" s="4">
        <f t="shared" si="157"/>
        <v>0</v>
      </c>
      <c r="P709" s="4"/>
      <c r="Q709" s="4"/>
      <c r="R709" s="4">
        <f t="shared" si="158"/>
        <v>0</v>
      </c>
      <c r="S709" s="4"/>
      <c r="T709" s="4"/>
      <c r="U709" s="4">
        <f t="shared" si="159"/>
        <v>7500000</v>
      </c>
      <c r="V709" s="4">
        <v>2500000</v>
      </c>
      <c r="W709" s="4">
        <f>3000000+2000000</f>
        <v>5000000</v>
      </c>
      <c r="X709" s="4">
        <f t="shared" si="160"/>
        <v>0</v>
      </c>
      <c r="Y709" s="4"/>
      <c r="Z709" s="4"/>
      <c r="AA709" s="4">
        <f>C709+I709-L709-O709-U709-X709-R709</f>
        <v>-1050000</v>
      </c>
      <c r="AB709" s="7">
        <v>45467</v>
      </c>
    </row>
    <row r="710" spans="1:28" ht="15.75" hidden="1" x14ac:dyDescent="0.25">
      <c r="A710" s="29">
        <v>45467</v>
      </c>
      <c r="B710" s="25" t="s">
        <v>72</v>
      </c>
      <c r="C710" s="25"/>
      <c r="D710" s="25" t="s">
        <v>52</v>
      </c>
      <c r="E710" s="25" t="s">
        <v>185</v>
      </c>
      <c r="F710" s="25">
        <v>500</v>
      </c>
      <c r="G710" s="25" t="s">
        <v>34</v>
      </c>
      <c r="H710" s="25">
        <v>1700</v>
      </c>
      <c r="I710" s="11">
        <f t="shared" si="155"/>
        <v>850000</v>
      </c>
      <c r="J710" s="31" t="s">
        <v>312</v>
      </c>
      <c r="K710" s="11"/>
      <c r="L710" s="4">
        <f t="shared" si="156"/>
        <v>0</v>
      </c>
      <c r="M710" s="4"/>
      <c r="N710" s="4"/>
      <c r="O710" s="4">
        <f t="shared" si="157"/>
        <v>850000</v>
      </c>
      <c r="P710" s="4">
        <v>850000</v>
      </c>
      <c r="Q710" s="4"/>
      <c r="R710" s="4">
        <f t="shared" si="158"/>
        <v>0</v>
      </c>
      <c r="S710" s="4"/>
      <c r="T710" s="4"/>
      <c r="U710" s="4">
        <f t="shared" si="159"/>
        <v>0</v>
      </c>
      <c r="V710" s="4"/>
      <c r="W710" s="4"/>
      <c r="X710" s="4">
        <f t="shared" si="160"/>
        <v>0</v>
      </c>
      <c r="Y710" s="4"/>
      <c r="Z710" s="4"/>
      <c r="AA710" s="4">
        <f>C710+I710-L710-O710-U710-X710-R710</f>
        <v>0</v>
      </c>
      <c r="AB710" s="7">
        <v>45450</v>
      </c>
    </row>
    <row r="711" spans="1:28" ht="15.75" hidden="1" x14ac:dyDescent="0.25">
      <c r="A711" s="29">
        <v>45467</v>
      </c>
      <c r="B711" s="25" t="s">
        <v>376</v>
      </c>
      <c r="C711" s="25"/>
      <c r="D711" s="25" t="s">
        <v>46</v>
      </c>
      <c r="E711" s="25" t="s">
        <v>208</v>
      </c>
      <c r="F711" s="25">
        <v>1500</v>
      </c>
      <c r="G711" s="25" t="s">
        <v>34</v>
      </c>
      <c r="H711" s="25">
        <v>745</v>
      </c>
      <c r="I711" s="11">
        <f t="shared" si="155"/>
        <v>1117500</v>
      </c>
      <c r="J711" s="31" t="s">
        <v>324</v>
      </c>
      <c r="K711" s="11"/>
      <c r="L711" s="4">
        <f t="shared" si="156"/>
        <v>1117500</v>
      </c>
      <c r="M711" s="4">
        <v>1117500</v>
      </c>
      <c r="N711" s="4"/>
      <c r="O711" s="4">
        <f t="shared" si="157"/>
        <v>0</v>
      </c>
      <c r="P711" s="4"/>
      <c r="Q711" s="4"/>
      <c r="R711" s="4">
        <f t="shared" si="158"/>
        <v>0</v>
      </c>
      <c r="S711" s="4"/>
      <c r="T711" s="4"/>
      <c r="U711" s="4">
        <f t="shared" si="159"/>
        <v>0</v>
      </c>
      <c r="V711" s="4"/>
      <c r="W711" s="4"/>
      <c r="X711" s="4">
        <f t="shared" si="160"/>
        <v>0</v>
      </c>
      <c r="Y711" s="4"/>
      <c r="Z711" s="4"/>
      <c r="AA711" s="4">
        <f>C711+I711-L711-O711-U711-X711-R711</f>
        <v>0</v>
      </c>
      <c r="AB711" s="7">
        <v>45468</v>
      </c>
    </row>
    <row r="712" spans="1:28" ht="15.75" hidden="1" x14ac:dyDescent="0.25">
      <c r="A712" s="29">
        <v>45467</v>
      </c>
      <c r="B712" s="25" t="s">
        <v>376</v>
      </c>
      <c r="C712" s="25"/>
      <c r="D712" s="25" t="s">
        <v>46</v>
      </c>
      <c r="E712" s="25" t="s">
        <v>512</v>
      </c>
      <c r="F712" s="25">
        <v>1</v>
      </c>
      <c r="G712" s="25" t="s">
        <v>27</v>
      </c>
      <c r="H712" s="25">
        <v>480000</v>
      </c>
      <c r="I712" s="11">
        <f t="shared" si="155"/>
        <v>480000</v>
      </c>
      <c r="J712" s="31" t="s">
        <v>324</v>
      </c>
      <c r="K712" s="11"/>
      <c r="L712" s="4">
        <f t="shared" si="156"/>
        <v>480000</v>
      </c>
      <c r="M712" s="4">
        <v>480000</v>
      </c>
      <c r="N712" s="4"/>
      <c r="O712" s="4">
        <f t="shared" si="157"/>
        <v>0</v>
      </c>
      <c r="P712" s="4"/>
      <c r="Q712" s="4"/>
      <c r="R712" s="4">
        <f t="shared" si="158"/>
        <v>0</v>
      </c>
      <c r="S712" s="4"/>
      <c r="T712" s="4"/>
      <c r="U712" s="4">
        <f t="shared" si="159"/>
        <v>0</v>
      </c>
      <c r="V712" s="4"/>
      <c r="W712" s="4"/>
      <c r="X712" s="4">
        <f t="shared" si="160"/>
        <v>0</v>
      </c>
      <c r="Y712" s="4"/>
      <c r="Z712" s="4"/>
      <c r="AA712" s="4">
        <f>C712+I712-L712-O712-U712-X712-R712</f>
        <v>0</v>
      </c>
      <c r="AB712" s="7">
        <v>45468</v>
      </c>
    </row>
    <row r="713" spans="1:28" ht="15.75" hidden="1" x14ac:dyDescent="0.25">
      <c r="A713" s="29">
        <v>45467</v>
      </c>
      <c r="B713" s="25" t="s">
        <v>376</v>
      </c>
      <c r="C713" s="25"/>
      <c r="D713" s="25" t="s">
        <v>46</v>
      </c>
      <c r="E713" s="25" t="s">
        <v>284</v>
      </c>
      <c r="F713" s="25">
        <v>1</v>
      </c>
      <c r="G713" s="25" t="s">
        <v>27</v>
      </c>
      <c r="H713" s="25">
        <v>75000</v>
      </c>
      <c r="I713" s="11">
        <f t="shared" si="155"/>
        <v>75000</v>
      </c>
      <c r="J713" s="31" t="s">
        <v>324</v>
      </c>
      <c r="K713" s="11"/>
      <c r="L713" s="4">
        <f t="shared" si="156"/>
        <v>75000</v>
      </c>
      <c r="M713" s="4">
        <v>75000</v>
      </c>
      <c r="N713" s="4"/>
      <c r="O713" s="4">
        <f t="shared" si="157"/>
        <v>0</v>
      </c>
      <c r="P713" s="4"/>
      <c r="Q713" s="4"/>
      <c r="R713" s="4">
        <f t="shared" si="158"/>
        <v>0</v>
      </c>
      <c r="S713" s="4"/>
      <c r="T713" s="4"/>
      <c r="U713" s="4">
        <f t="shared" si="159"/>
        <v>0</v>
      </c>
      <c r="V713" s="4"/>
      <c r="W713" s="4"/>
      <c r="X713" s="4">
        <f t="shared" si="160"/>
        <v>0</v>
      </c>
      <c r="Y713" s="4"/>
      <c r="Z713" s="4"/>
      <c r="AA713" s="4">
        <f>C713+I713-L713-O713-U713-X713-R713</f>
        <v>0</v>
      </c>
      <c r="AB713" s="7">
        <v>45468</v>
      </c>
    </row>
    <row r="714" spans="1:28" ht="15.75" hidden="1" x14ac:dyDescent="0.25">
      <c r="A714" s="29">
        <v>45467</v>
      </c>
      <c r="B714" s="25" t="s">
        <v>376</v>
      </c>
      <c r="C714" s="25"/>
      <c r="D714" s="25" t="s">
        <v>46</v>
      </c>
      <c r="E714" s="25" t="s">
        <v>227</v>
      </c>
      <c r="F714" s="25">
        <v>1</v>
      </c>
      <c r="G714" s="25" t="s">
        <v>27</v>
      </c>
      <c r="H714" s="25">
        <v>95000</v>
      </c>
      <c r="I714" s="11">
        <f t="shared" si="155"/>
        <v>95000</v>
      </c>
      <c r="J714" s="31" t="s">
        <v>324</v>
      </c>
      <c r="K714" s="11"/>
      <c r="L714" s="4">
        <f t="shared" si="156"/>
        <v>95000</v>
      </c>
      <c r="M714" s="4">
        <v>95000</v>
      </c>
      <c r="N714" s="4"/>
      <c r="O714" s="4">
        <f t="shared" si="157"/>
        <v>0</v>
      </c>
      <c r="P714" s="4"/>
      <c r="Q714" s="4"/>
      <c r="R714" s="4">
        <f t="shared" si="158"/>
        <v>0</v>
      </c>
      <c r="S714" s="4"/>
      <c r="T714" s="4"/>
      <c r="U714" s="4">
        <f t="shared" si="159"/>
        <v>0</v>
      </c>
      <c r="V714" s="4"/>
      <c r="W714" s="4"/>
      <c r="X714" s="4">
        <f t="shared" si="160"/>
        <v>0</v>
      </c>
      <c r="Y714" s="4"/>
      <c r="Z714" s="4"/>
      <c r="AA714" s="4">
        <f>C714+I714-L714-O714-U714-X714-R714</f>
        <v>0</v>
      </c>
      <c r="AB714" s="7">
        <v>45468</v>
      </c>
    </row>
    <row r="715" spans="1:28" ht="15.75" hidden="1" x14ac:dyDescent="0.25">
      <c r="A715" s="29">
        <v>45467</v>
      </c>
      <c r="B715" s="25" t="s">
        <v>98</v>
      </c>
      <c r="C715" s="25"/>
      <c r="D715" s="25" t="s">
        <v>52</v>
      </c>
      <c r="E715" s="25" t="s">
        <v>58</v>
      </c>
      <c r="F715" s="25">
        <v>6000</v>
      </c>
      <c r="G715" s="25" t="s">
        <v>34</v>
      </c>
      <c r="H715" s="25">
        <v>2150</v>
      </c>
      <c r="I715" s="11">
        <f t="shared" si="155"/>
        <v>12900000</v>
      </c>
      <c r="J715" s="26" t="s">
        <v>28</v>
      </c>
      <c r="K715" s="11"/>
      <c r="L715" s="4">
        <f t="shared" si="156"/>
        <v>0</v>
      </c>
      <c r="M715" s="4"/>
      <c r="N715" s="4"/>
      <c r="O715" s="4">
        <f t="shared" si="157"/>
        <v>0</v>
      </c>
      <c r="P715" s="4"/>
      <c r="Q715" s="4"/>
      <c r="R715" s="4">
        <f t="shared" si="158"/>
        <v>0</v>
      </c>
      <c r="S715" s="4"/>
      <c r="T715" s="4"/>
      <c r="U715" s="4">
        <f t="shared" si="159"/>
        <v>0</v>
      </c>
      <c r="V715" s="4"/>
      <c r="W715" s="4"/>
      <c r="X715" s="4">
        <f t="shared" si="160"/>
        <v>0</v>
      </c>
      <c r="Y715" s="4"/>
      <c r="Z715" s="4"/>
      <c r="AA715" s="4">
        <f>C715+I715-L715-O715-U715-X715-R715</f>
        <v>12900000</v>
      </c>
      <c r="AB715" s="7"/>
    </row>
    <row r="716" spans="1:28" ht="15.75" hidden="1" x14ac:dyDescent="0.25">
      <c r="A716" s="29">
        <v>45467</v>
      </c>
      <c r="B716" s="25" t="s">
        <v>134</v>
      </c>
      <c r="C716" s="25"/>
      <c r="D716" s="25" t="s">
        <v>46</v>
      </c>
      <c r="E716" s="25" t="s">
        <v>179</v>
      </c>
      <c r="F716" s="25">
        <v>500</v>
      </c>
      <c r="G716" s="25" t="s">
        <v>34</v>
      </c>
      <c r="H716" s="25">
        <v>1460</v>
      </c>
      <c r="I716" s="11">
        <f t="shared" si="155"/>
        <v>730000</v>
      </c>
      <c r="J716" s="26" t="s">
        <v>28</v>
      </c>
      <c r="K716" s="11"/>
      <c r="L716" s="4">
        <f t="shared" si="156"/>
        <v>0</v>
      </c>
      <c r="M716" s="4"/>
      <c r="N716" s="4"/>
      <c r="O716" s="4">
        <f t="shared" si="157"/>
        <v>0</v>
      </c>
      <c r="P716" s="4"/>
      <c r="Q716" s="4"/>
      <c r="R716" s="4">
        <f t="shared" si="158"/>
        <v>0</v>
      </c>
      <c r="S716" s="4"/>
      <c r="T716" s="4"/>
      <c r="U716" s="4">
        <f t="shared" si="159"/>
        <v>0</v>
      </c>
      <c r="V716" s="4"/>
      <c r="W716" s="4"/>
      <c r="X716" s="4">
        <f t="shared" si="160"/>
        <v>0</v>
      </c>
      <c r="Y716" s="4"/>
      <c r="Z716" s="4"/>
      <c r="AA716" s="4">
        <f>C716+I716-L716-O716-U716-X716-R716</f>
        <v>730000</v>
      </c>
      <c r="AB716" s="7"/>
    </row>
    <row r="717" spans="1:28" ht="15.75" hidden="1" x14ac:dyDescent="0.25">
      <c r="A717" s="29">
        <v>45467</v>
      </c>
      <c r="B717" s="25" t="s">
        <v>134</v>
      </c>
      <c r="C717" s="25"/>
      <c r="D717" s="25" t="s">
        <v>46</v>
      </c>
      <c r="E717" s="25" t="s">
        <v>42</v>
      </c>
      <c r="F717" s="25">
        <v>1000</v>
      </c>
      <c r="G717" s="25" t="s">
        <v>34</v>
      </c>
      <c r="H717" s="25">
        <v>4500</v>
      </c>
      <c r="I717" s="11">
        <f t="shared" si="155"/>
        <v>4500000</v>
      </c>
      <c r="J717" s="26" t="s">
        <v>28</v>
      </c>
      <c r="K717" s="11"/>
      <c r="L717" s="4">
        <f t="shared" si="156"/>
        <v>0</v>
      </c>
      <c r="M717" s="4"/>
      <c r="N717" s="4"/>
      <c r="O717" s="4">
        <f t="shared" si="157"/>
        <v>0</v>
      </c>
      <c r="P717" s="4"/>
      <c r="Q717" s="4"/>
      <c r="R717" s="4">
        <f t="shared" si="158"/>
        <v>0</v>
      </c>
      <c r="S717" s="4"/>
      <c r="T717" s="4"/>
      <c r="U717" s="4">
        <f t="shared" si="159"/>
        <v>0</v>
      </c>
      <c r="V717" s="4"/>
      <c r="W717" s="4"/>
      <c r="X717" s="4">
        <f t="shared" si="160"/>
        <v>0</v>
      </c>
      <c r="Y717" s="4"/>
      <c r="Z717" s="4"/>
      <c r="AA717" s="4">
        <f>C717+I717-L717-O717-U717-X717-R717</f>
        <v>4500000</v>
      </c>
      <c r="AB717" s="7"/>
    </row>
    <row r="718" spans="1:28" ht="15.75" hidden="1" x14ac:dyDescent="0.25">
      <c r="A718" s="29">
        <v>45467</v>
      </c>
      <c r="B718" s="25" t="s">
        <v>226</v>
      </c>
      <c r="C718" s="25"/>
      <c r="D718" s="25" t="s">
        <v>52</v>
      </c>
      <c r="E718" s="25" t="s">
        <v>102</v>
      </c>
      <c r="F718" s="25">
        <v>68.900000000000006</v>
      </c>
      <c r="G718" s="25" t="s">
        <v>39</v>
      </c>
      <c r="H718" s="25">
        <v>49000</v>
      </c>
      <c r="I718" s="11">
        <f t="shared" si="155"/>
        <v>3376100.0000000005</v>
      </c>
      <c r="J718" s="26" t="s">
        <v>28</v>
      </c>
      <c r="K718" s="11"/>
      <c r="L718" s="4">
        <f t="shared" si="156"/>
        <v>0</v>
      </c>
      <c r="M718" s="4"/>
      <c r="N718" s="4"/>
      <c r="O718" s="4">
        <f t="shared" si="157"/>
        <v>0</v>
      </c>
      <c r="P718" s="4"/>
      <c r="Q718" s="4"/>
      <c r="R718" s="4">
        <f t="shared" si="158"/>
        <v>0</v>
      </c>
      <c r="S718" s="4"/>
      <c r="T718" s="4"/>
      <c r="U718" s="4">
        <f t="shared" si="159"/>
        <v>0</v>
      </c>
      <c r="V718" s="4"/>
      <c r="W718" s="4"/>
      <c r="X718" s="4">
        <f t="shared" si="160"/>
        <v>0</v>
      </c>
      <c r="Y718" s="4"/>
      <c r="Z718" s="4"/>
      <c r="AA718" s="4">
        <f>C718+I718-L718-O718-U718-X718-R718</f>
        <v>3376100.0000000005</v>
      </c>
      <c r="AB718" s="7"/>
    </row>
    <row r="719" spans="1:28" ht="15.75" hidden="1" x14ac:dyDescent="0.25">
      <c r="A719" s="29">
        <v>45467</v>
      </c>
      <c r="B719" s="25" t="s">
        <v>226</v>
      </c>
      <c r="C719" s="25"/>
      <c r="D719" s="25" t="s">
        <v>52</v>
      </c>
      <c r="E719" s="25" t="s">
        <v>81</v>
      </c>
      <c r="F719" s="25">
        <v>23.2</v>
      </c>
      <c r="G719" s="25" t="s">
        <v>39</v>
      </c>
      <c r="H719" s="25">
        <v>49000</v>
      </c>
      <c r="I719" s="11">
        <f t="shared" si="155"/>
        <v>1136800</v>
      </c>
      <c r="J719" s="26" t="s">
        <v>28</v>
      </c>
      <c r="K719" s="11"/>
      <c r="L719" s="4">
        <f t="shared" si="156"/>
        <v>0</v>
      </c>
      <c r="M719" s="4"/>
      <c r="N719" s="4"/>
      <c r="O719" s="4">
        <f t="shared" si="157"/>
        <v>0</v>
      </c>
      <c r="P719" s="4"/>
      <c r="Q719" s="4"/>
      <c r="R719" s="4">
        <f t="shared" si="158"/>
        <v>0</v>
      </c>
      <c r="S719" s="4"/>
      <c r="T719" s="4"/>
      <c r="U719" s="4">
        <f t="shared" si="159"/>
        <v>0</v>
      </c>
      <c r="V719" s="4"/>
      <c r="W719" s="4"/>
      <c r="X719" s="4">
        <f t="shared" si="160"/>
        <v>0</v>
      </c>
      <c r="Y719" s="4"/>
      <c r="Z719" s="4"/>
      <c r="AA719" s="4">
        <f>C719+I719-L719-O719-U719-X719-R719</f>
        <v>1136800</v>
      </c>
      <c r="AB719" s="7"/>
    </row>
    <row r="720" spans="1:28" ht="15.75" hidden="1" x14ac:dyDescent="0.25">
      <c r="A720" s="29">
        <v>45467</v>
      </c>
      <c r="B720" s="25" t="s">
        <v>226</v>
      </c>
      <c r="C720" s="25"/>
      <c r="D720" s="25" t="s">
        <v>52</v>
      </c>
      <c r="E720" s="25" t="s">
        <v>229</v>
      </c>
      <c r="F720" s="25">
        <v>240</v>
      </c>
      <c r="G720" s="25" t="s">
        <v>39</v>
      </c>
      <c r="H720" s="25">
        <v>42000</v>
      </c>
      <c r="I720" s="11">
        <f t="shared" si="155"/>
        <v>10080000</v>
      </c>
      <c r="J720" s="26" t="s">
        <v>28</v>
      </c>
      <c r="K720" s="11"/>
      <c r="L720" s="4">
        <f t="shared" si="156"/>
        <v>0</v>
      </c>
      <c r="M720" s="4"/>
      <c r="N720" s="4"/>
      <c r="O720" s="4">
        <f t="shared" si="157"/>
        <v>0</v>
      </c>
      <c r="P720" s="4"/>
      <c r="Q720" s="4"/>
      <c r="R720" s="4">
        <f t="shared" si="158"/>
        <v>0</v>
      </c>
      <c r="S720" s="4"/>
      <c r="T720" s="4"/>
      <c r="U720" s="4">
        <f t="shared" si="159"/>
        <v>0</v>
      </c>
      <c r="V720" s="4"/>
      <c r="W720" s="4"/>
      <c r="X720" s="4">
        <f t="shared" si="160"/>
        <v>0</v>
      </c>
      <c r="Y720" s="4"/>
      <c r="Z720" s="4"/>
      <c r="AA720" s="4">
        <f>C720+I720-L720-O720-U720-X720-R720</f>
        <v>10080000</v>
      </c>
      <c r="AB720" s="7"/>
    </row>
    <row r="721" spans="1:28" ht="15.75" hidden="1" x14ac:dyDescent="0.25">
      <c r="A721" s="29">
        <v>45467</v>
      </c>
      <c r="B721" s="25" t="s">
        <v>207</v>
      </c>
      <c r="C721" s="25"/>
      <c r="D721" s="25" t="s">
        <v>46</v>
      </c>
      <c r="E721" s="25" t="s">
        <v>476</v>
      </c>
      <c r="F721" s="76">
        <v>10</v>
      </c>
      <c r="G721" s="25" t="s">
        <v>23</v>
      </c>
      <c r="H721" s="25">
        <v>35000</v>
      </c>
      <c r="I721" s="11">
        <f t="shared" si="155"/>
        <v>350000</v>
      </c>
      <c r="J721" s="31" t="s">
        <v>312</v>
      </c>
      <c r="K721" s="11"/>
      <c r="L721" s="4">
        <f t="shared" si="156"/>
        <v>0</v>
      </c>
      <c r="M721" s="4"/>
      <c r="N721" s="4"/>
      <c r="O721" s="4">
        <f t="shared" si="157"/>
        <v>350000</v>
      </c>
      <c r="P721" s="4">
        <v>350000</v>
      </c>
      <c r="Q721" s="4"/>
      <c r="R721" s="4">
        <f t="shared" si="158"/>
        <v>0</v>
      </c>
      <c r="S721" s="4"/>
      <c r="T721" s="4"/>
      <c r="U721" s="4">
        <f t="shared" si="159"/>
        <v>0</v>
      </c>
      <c r="V721" s="4"/>
      <c r="W721" s="4"/>
      <c r="X721" s="4">
        <f t="shared" si="160"/>
        <v>0</v>
      </c>
      <c r="Y721" s="4"/>
      <c r="Z721" s="4"/>
      <c r="AA721" s="4">
        <f>C721+I721-L721-O721-U721-X721-R721</f>
        <v>0</v>
      </c>
      <c r="AB721" s="7">
        <v>45467</v>
      </c>
    </row>
    <row r="722" spans="1:28" ht="15.75" hidden="1" x14ac:dyDescent="0.25">
      <c r="A722" s="29">
        <v>45467</v>
      </c>
      <c r="B722" s="25" t="s">
        <v>207</v>
      </c>
      <c r="C722" s="25"/>
      <c r="D722" s="25" t="s">
        <v>46</v>
      </c>
      <c r="E722" s="25" t="s">
        <v>44</v>
      </c>
      <c r="F722" s="25">
        <v>750</v>
      </c>
      <c r="G722" s="25" t="s">
        <v>34</v>
      </c>
      <c r="H722" s="25">
        <v>960</v>
      </c>
      <c r="I722" s="11">
        <f t="shared" si="155"/>
        <v>720000</v>
      </c>
      <c r="J722" s="31" t="s">
        <v>324</v>
      </c>
      <c r="K722" s="11"/>
      <c r="L722" s="4">
        <f t="shared" si="156"/>
        <v>0</v>
      </c>
      <c r="M722" s="4"/>
      <c r="N722" s="4"/>
      <c r="O722" s="4">
        <f t="shared" si="157"/>
        <v>0</v>
      </c>
      <c r="P722" s="4"/>
      <c r="Q722" s="4"/>
      <c r="R722" s="4">
        <f t="shared" si="158"/>
        <v>0</v>
      </c>
      <c r="S722" s="4"/>
      <c r="T722" s="4"/>
      <c r="U722" s="4">
        <f t="shared" si="159"/>
        <v>720000</v>
      </c>
      <c r="V722" s="4">
        <v>720000</v>
      </c>
      <c r="W722" s="4"/>
      <c r="X722" s="4">
        <f t="shared" si="160"/>
        <v>0</v>
      </c>
      <c r="Y722" s="4"/>
      <c r="Z722" s="4"/>
      <c r="AA722" s="4">
        <f>C722+I722-L722-O722-U722-X722-R722</f>
        <v>0</v>
      </c>
      <c r="AB722" s="7">
        <v>45467</v>
      </c>
    </row>
    <row r="723" spans="1:28" ht="15.75" hidden="1" x14ac:dyDescent="0.25">
      <c r="A723" s="29">
        <v>45467</v>
      </c>
      <c r="B723" s="25" t="s">
        <v>207</v>
      </c>
      <c r="C723" s="25"/>
      <c r="D723" s="25" t="s">
        <v>46</v>
      </c>
      <c r="E723" s="25" t="s">
        <v>108</v>
      </c>
      <c r="F723" s="76">
        <v>3000</v>
      </c>
      <c r="G723" s="25" t="s">
        <v>34</v>
      </c>
      <c r="H723" s="25">
        <v>2150</v>
      </c>
      <c r="I723" s="11">
        <f t="shared" si="155"/>
        <v>6450000</v>
      </c>
      <c r="J723" s="31" t="s">
        <v>312</v>
      </c>
      <c r="K723" s="11"/>
      <c r="L723" s="4">
        <f t="shared" si="156"/>
        <v>0</v>
      </c>
      <c r="M723" s="4"/>
      <c r="N723" s="4"/>
      <c r="O723" s="4">
        <f t="shared" si="157"/>
        <v>6450000</v>
      </c>
      <c r="P723" s="4">
        <v>6450000</v>
      </c>
      <c r="Q723" s="4"/>
      <c r="R723" s="4">
        <f t="shared" si="158"/>
        <v>0</v>
      </c>
      <c r="S723" s="4"/>
      <c r="T723" s="4"/>
      <c r="U723" s="4">
        <f t="shared" si="159"/>
        <v>0</v>
      </c>
      <c r="V723" s="4"/>
      <c r="W723" s="4"/>
      <c r="X723" s="4">
        <f t="shared" si="160"/>
        <v>0</v>
      </c>
      <c r="Y723" s="4"/>
      <c r="Z723" s="4"/>
      <c r="AA723" s="4">
        <f>C723+I723-L723-O723-U723-X723-R723</f>
        <v>0</v>
      </c>
      <c r="AB723" s="7">
        <v>45467</v>
      </c>
    </row>
    <row r="724" spans="1:28" ht="15.75" hidden="1" x14ac:dyDescent="0.25">
      <c r="A724" s="24">
        <v>45467</v>
      </c>
      <c r="B724" s="25" t="s">
        <v>207</v>
      </c>
      <c r="C724" s="25"/>
      <c r="D724" s="25" t="s">
        <v>46</v>
      </c>
      <c r="E724" s="25" t="s">
        <v>133</v>
      </c>
      <c r="F724" s="76">
        <v>200</v>
      </c>
      <c r="G724" s="25" t="s">
        <v>34</v>
      </c>
      <c r="H724" s="25">
        <v>3250</v>
      </c>
      <c r="I724" s="11">
        <f t="shared" si="155"/>
        <v>650000</v>
      </c>
      <c r="J724" s="31" t="s">
        <v>312</v>
      </c>
      <c r="K724" s="11"/>
      <c r="L724" s="4">
        <f t="shared" si="156"/>
        <v>0</v>
      </c>
      <c r="M724" s="4"/>
      <c r="N724" s="4"/>
      <c r="O724" s="4">
        <f t="shared" si="157"/>
        <v>650000</v>
      </c>
      <c r="P724" s="4">
        <v>650000</v>
      </c>
      <c r="Q724" s="4"/>
      <c r="R724" s="4">
        <f t="shared" si="158"/>
        <v>0</v>
      </c>
      <c r="S724" s="4"/>
      <c r="T724" s="4"/>
      <c r="U724" s="4">
        <f t="shared" si="159"/>
        <v>0</v>
      </c>
      <c r="V724" s="4"/>
      <c r="W724" s="4"/>
      <c r="X724" s="4">
        <f t="shared" si="160"/>
        <v>0</v>
      </c>
      <c r="Y724" s="4"/>
      <c r="Z724" s="4"/>
      <c r="AA724" s="4">
        <f>C724+I724-L724-O724-U724-X724-R724</f>
        <v>0</v>
      </c>
      <c r="AB724" s="7">
        <v>45467</v>
      </c>
    </row>
    <row r="725" spans="1:28" ht="15.75" hidden="1" x14ac:dyDescent="0.25">
      <c r="A725" s="29">
        <v>45467</v>
      </c>
      <c r="B725" s="25" t="s">
        <v>207</v>
      </c>
      <c r="C725" s="25"/>
      <c r="D725" s="25" t="s">
        <v>46</v>
      </c>
      <c r="E725" s="25" t="s">
        <v>129</v>
      </c>
      <c r="F725" s="76">
        <v>4</v>
      </c>
      <c r="G725" s="25" t="s">
        <v>77</v>
      </c>
      <c r="H725" s="25">
        <v>65000</v>
      </c>
      <c r="I725" s="11">
        <f t="shared" si="155"/>
        <v>260000</v>
      </c>
      <c r="J725" s="31" t="s">
        <v>49</v>
      </c>
      <c r="K725" s="11"/>
      <c r="L725" s="4">
        <f t="shared" si="156"/>
        <v>0</v>
      </c>
      <c r="M725" s="4"/>
      <c r="N725" s="4"/>
      <c r="O725" s="4">
        <f t="shared" si="157"/>
        <v>377000</v>
      </c>
      <c r="P725" s="4">
        <v>377000</v>
      </c>
      <c r="Q725" s="4"/>
      <c r="R725" s="4">
        <f t="shared" si="158"/>
        <v>0</v>
      </c>
      <c r="S725" s="4"/>
      <c r="T725" s="4"/>
      <c r="U725" s="4">
        <f t="shared" si="159"/>
        <v>0</v>
      </c>
      <c r="V725" s="4"/>
      <c r="W725" s="4"/>
      <c r="X725" s="4">
        <f t="shared" si="160"/>
        <v>0</v>
      </c>
      <c r="Y725" s="4"/>
      <c r="Z725" s="4"/>
      <c r="AA725" s="4">
        <f>C725+I725-L725-O725-U725-X725-R725</f>
        <v>-117000</v>
      </c>
      <c r="AB725" s="7">
        <v>45467</v>
      </c>
    </row>
    <row r="726" spans="1:28" ht="15.75" hidden="1" x14ac:dyDescent="0.25">
      <c r="A726" s="29">
        <v>45467</v>
      </c>
      <c r="B726" s="25" t="s">
        <v>414</v>
      </c>
      <c r="C726" s="25"/>
      <c r="D726" s="25" t="s">
        <v>46</v>
      </c>
      <c r="E726" s="25" t="s">
        <v>567</v>
      </c>
      <c r="F726" s="25">
        <v>40.4</v>
      </c>
      <c r="G726" s="25" t="s">
        <v>39</v>
      </c>
      <c r="H726" s="25">
        <v>135000</v>
      </c>
      <c r="I726" s="11">
        <f t="shared" si="155"/>
        <v>5454000</v>
      </c>
      <c r="J726" s="31" t="s">
        <v>312</v>
      </c>
      <c r="K726" s="11"/>
      <c r="L726" s="4">
        <f t="shared" si="156"/>
        <v>0</v>
      </c>
      <c r="M726" s="4"/>
      <c r="N726" s="4"/>
      <c r="O726" s="4">
        <f t="shared" si="157"/>
        <v>5454000</v>
      </c>
      <c r="P726" s="4">
        <v>5454000</v>
      </c>
      <c r="Q726" s="4"/>
      <c r="R726" s="4">
        <f t="shared" si="158"/>
        <v>0</v>
      </c>
      <c r="S726" s="4"/>
      <c r="T726" s="4"/>
      <c r="U726" s="4">
        <f t="shared" si="159"/>
        <v>0</v>
      </c>
      <c r="V726" s="4"/>
      <c r="W726" s="4"/>
      <c r="X726" s="4">
        <f t="shared" si="160"/>
        <v>0</v>
      </c>
      <c r="Y726" s="4"/>
      <c r="Z726" s="4"/>
      <c r="AA726" s="4">
        <f>C726+I726-L726-O726-U726-X726-R726</f>
        <v>0</v>
      </c>
      <c r="AB726" s="7">
        <v>45469</v>
      </c>
    </row>
    <row r="727" spans="1:28" ht="15.75" hidden="1" x14ac:dyDescent="0.25">
      <c r="A727" s="24">
        <v>45467</v>
      </c>
      <c r="B727" s="25" t="s">
        <v>414</v>
      </c>
      <c r="C727" s="25"/>
      <c r="D727" s="25" t="s">
        <v>46</v>
      </c>
      <c r="E727" s="25" t="s">
        <v>53</v>
      </c>
      <c r="F727" s="25">
        <v>4</v>
      </c>
      <c r="G727" s="25" t="s">
        <v>23</v>
      </c>
      <c r="H727" s="25">
        <v>450000</v>
      </c>
      <c r="I727" s="11">
        <f t="shared" si="155"/>
        <v>1800000</v>
      </c>
      <c r="J727" s="31" t="s">
        <v>312</v>
      </c>
      <c r="K727" s="11"/>
      <c r="L727" s="4">
        <f t="shared" si="156"/>
        <v>0</v>
      </c>
      <c r="M727" s="4"/>
      <c r="N727" s="4"/>
      <c r="O727" s="4">
        <f t="shared" si="157"/>
        <v>1800000</v>
      </c>
      <c r="P727" s="4">
        <v>1800000</v>
      </c>
      <c r="Q727" s="4"/>
      <c r="R727" s="4">
        <f t="shared" si="158"/>
        <v>0</v>
      </c>
      <c r="S727" s="4"/>
      <c r="T727" s="4"/>
      <c r="U727" s="4">
        <f t="shared" si="159"/>
        <v>0</v>
      </c>
      <c r="V727" s="4"/>
      <c r="W727" s="4"/>
      <c r="X727" s="4">
        <f t="shared" si="160"/>
        <v>0</v>
      </c>
      <c r="Y727" s="4"/>
      <c r="Z727" s="4"/>
      <c r="AA727" s="4">
        <f>C727+I727-L727-O727-U727-X727-R727</f>
        <v>0</v>
      </c>
      <c r="AB727" s="7">
        <v>45468</v>
      </c>
    </row>
    <row r="728" spans="1:28" ht="15.75" hidden="1" x14ac:dyDescent="0.25">
      <c r="A728" s="24"/>
      <c r="B728" s="25" t="s">
        <v>271</v>
      </c>
      <c r="C728" s="25"/>
      <c r="D728" s="25" t="s">
        <v>46</v>
      </c>
      <c r="E728" s="25"/>
      <c r="F728" s="25"/>
      <c r="G728" s="25" t="s">
        <v>23</v>
      </c>
      <c r="H728" s="25"/>
      <c r="I728" s="11">
        <f>F728*H728</f>
        <v>0</v>
      </c>
      <c r="J728" s="31" t="s">
        <v>49</v>
      </c>
      <c r="K728" s="11"/>
      <c r="L728" s="4">
        <f>M728+N728</f>
        <v>0</v>
      </c>
      <c r="M728" s="4"/>
      <c r="N728" s="4"/>
      <c r="O728" s="4">
        <f>P728+Q728</f>
        <v>2500000</v>
      </c>
      <c r="P728" s="4">
        <v>2500000</v>
      </c>
      <c r="Q728" s="4"/>
      <c r="R728" s="4">
        <f>S728+T728</f>
        <v>0</v>
      </c>
      <c r="S728" s="4"/>
      <c r="T728" s="4"/>
      <c r="U728" s="4">
        <f>V728+W728</f>
        <v>0</v>
      </c>
      <c r="V728" s="4"/>
      <c r="W728" s="4"/>
      <c r="X728" s="4">
        <f>Y728+Z728</f>
        <v>0</v>
      </c>
      <c r="Y728" s="4"/>
      <c r="Z728" s="4"/>
      <c r="AA728" s="4">
        <f>C728+I728-L728-O728-U728-X728-R728</f>
        <v>-2500000</v>
      </c>
      <c r="AB728" s="7">
        <v>45467</v>
      </c>
    </row>
    <row r="729" spans="1:28" ht="15.75" hidden="1" x14ac:dyDescent="0.25">
      <c r="A729" s="29">
        <v>45468</v>
      </c>
      <c r="B729" s="27" t="s">
        <v>140</v>
      </c>
      <c r="C729" s="27"/>
      <c r="D729" s="27" t="s">
        <v>46</v>
      </c>
      <c r="E729" s="27" t="s">
        <v>270</v>
      </c>
      <c r="F729" s="27">
        <v>1</v>
      </c>
      <c r="G729" s="27" t="s">
        <v>39</v>
      </c>
      <c r="H729" s="27">
        <v>135000</v>
      </c>
      <c r="I729" s="11">
        <f t="shared" ref="I729:I756" si="161">F729*H729</f>
        <v>135000</v>
      </c>
      <c r="J729" s="32" t="s">
        <v>312</v>
      </c>
      <c r="K729" s="11"/>
      <c r="L729" s="4">
        <f>M729+N729</f>
        <v>0</v>
      </c>
      <c r="M729" s="4"/>
      <c r="N729" s="4"/>
      <c r="O729" s="4">
        <f>P729+Q729</f>
        <v>0</v>
      </c>
      <c r="P729" s="4"/>
      <c r="Q729" s="4"/>
      <c r="R729" s="4">
        <f>S729+T729</f>
        <v>0</v>
      </c>
      <c r="S729" s="4"/>
      <c r="T729" s="4"/>
      <c r="U729" s="4">
        <f>V729+W729</f>
        <v>0</v>
      </c>
      <c r="V729" s="4"/>
      <c r="W729" s="4"/>
      <c r="X729" s="4">
        <f>Y729+Z729</f>
        <v>135000</v>
      </c>
      <c r="Y729" s="4">
        <v>135000</v>
      </c>
      <c r="Z729" s="4"/>
      <c r="AA729" s="4">
        <f>C729+I729-L729-O729-U729-X729-R729</f>
        <v>0</v>
      </c>
      <c r="AB729" s="7">
        <v>45468</v>
      </c>
    </row>
    <row r="730" spans="1:28" ht="15.75" hidden="1" x14ac:dyDescent="0.25">
      <c r="A730" s="29">
        <v>45468</v>
      </c>
      <c r="B730" s="25" t="s">
        <v>668</v>
      </c>
      <c r="C730" s="25"/>
      <c r="D730" s="25" t="s">
        <v>46</v>
      </c>
      <c r="E730" s="25" t="s">
        <v>343</v>
      </c>
      <c r="F730" s="25">
        <v>1</v>
      </c>
      <c r="G730" s="25" t="s">
        <v>23</v>
      </c>
      <c r="H730" s="25">
        <v>1200000</v>
      </c>
      <c r="I730" s="11">
        <f t="shared" si="161"/>
        <v>1200000</v>
      </c>
      <c r="J730" s="31" t="s">
        <v>312</v>
      </c>
      <c r="K730" s="11"/>
      <c r="L730" s="4">
        <f t="shared" ref="L730:L756" si="162">M730+N730</f>
        <v>0</v>
      </c>
      <c r="M730" s="4"/>
      <c r="N730" s="4"/>
      <c r="O730" s="4">
        <f t="shared" ref="O730:O756" si="163">P730+Q730</f>
        <v>1200000</v>
      </c>
      <c r="P730" s="4">
        <v>1200000</v>
      </c>
      <c r="Q730" s="4"/>
      <c r="R730" s="4">
        <f t="shared" ref="R730:R756" si="164">S730+T730</f>
        <v>0</v>
      </c>
      <c r="S730" s="4"/>
      <c r="T730" s="4"/>
      <c r="U730" s="4">
        <f t="shared" ref="U730:U756" si="165">V730+W730</f>
        <v>0</v>
      </c>
      <c r="V730" s="4"/>
      <c r="W730" s="4"/>
      <c r="X730" s="4">
        <f t="shared" ref="X730:X756" si="166">Y730+Z730</f>
        <v>0</v>
      </c>
      <c r="Y730" s="4"/>
      <c r="Z730" s="4"/>
      <c r="AA730" s="4">
        <f>C730+I730-L730-O730-U730-X730-R730</f>
        <v>0</v>
      </c>
      <c r="AB730" s="7">
        <v>45467</v>
      </c>
    </row>
    <row r="731" spans="1:28" ht="15.75" hidden="1" x14ac:dyDescent="0.25">
      <c r="A731" s="29">
        <v>45468</v>
      </c>
      <c r="B731" s="25" t="s">
        <v>1555</v>
      </c>
      <c r="C731" s="25"/>
      <c r="D731" s="25" t="s">
        <v>52</v>
      </c>
      <c r="E731" s="25" t="s">
        <v>1391</v>
      </c>
      <c r="F731" s="25">
        <v>80</v>
      </c>
      <c r="G731" s="25" t="s">
        <v>77</v>
      </c>
      <c r="H731" s="25">
        <v>60000</v>
      </c>
      <c r="I731" s="11">
        <f t="shared" si="161"/>
        <v>4800000</v>
      </c>
      <c r="J731" s="26" t="s">
        <v>28</v>
      </c>
      <c r="K731" s="11"/>
      <c r="L731" s="4">
        <f t="shared" si="162"/>
        <v>0</v>
      </c>
      <c r="M731" s="4"/>
      <c r="N731" s="4"/>
      <c r="O731" s="4">
        <f t="shared" si="163"/>
        <v>0</v>
      </c>
      <c r="P731" s="4"/>
      <c r="Q731" s="4"/>
      <c r="R731" s="4">
        <f t="shared" si="164"/>
        <v>0</v>
      </c>
      <c r="S731" s="4"/>
      <c r="T731" s="4"/>
      <c r="U731" s="4">
        <f t="shared" si="165"/>
        <v>0</v>
      </c>
      <c r="V731" s="4"/>
      <c r="W731" s="4"/>
      <c r="X731" s="4">
        <f t="shared" si="166"/>
        <v>0</v>
      </c>
      <c r="Y731" s="4"/>
      <c r="Z731" s="4"/>
      <c r="AA731" s="4">
        <f>C731+I731-L731-O731-U731-X731-R731</f>
        <v>4800000</v>
      </c>
      <c r="AB731" s="7"/>
    </row>
    <row r="732" spans="1:28" ht="15.75" hidden="1" x14ac:dyDescent="0.25">
      <c r="A732" s="29">
        <v>45468</v>
      </c>
      <c r="B732" s="25" t="s">
        <v>1555</v>
      </c>
      <c r="C732" s="25"/>
      <c r="D732" s="25" t="s">
        <v>52</v>
      </c>
      <c r="E732" s="25" t="s">
        <v>230</v>
      </c>
      <c r="F732" s="25">
        <v>1000</v>
      </c>
      <c r="G732" s="25" t="s">
        <v>27</v>
      </c>
      <c r="H732" s="25">
        <v>21600</v>
      </c>
      <c r="I732" s="11">
        <f t="shared" si="161"/>
        <v>21600000</v>
      </c>
      <c r="J732" s="26" t="s">
        <v>28</v>
      </c>
      <c r="K732" s="11"/>
      <c r="L732" s="4">
        <f t="shared" si="162"/>
        <v>0</v>
      </c>
      <c r="M732" s="4"/>
      <c r="N732" s="4"/>
      <c r="O732" s="4">
        <f t="shared" si="163"/>
        <v>0</v>
      </c>
      <c r="P732" s="4"/>
      <c r="Q732" s="4"/>
      <c r="R732" s="4">
        <f t="shared" si="164"/>
        <v>0</v>
      </c>
      <c r="S732" s="4"/>
      <c r="T732" s="4"/>
      <c r="U732" s="4">
        <f t="shared" si="165"/>
        <v>0</v>
      </c>
      <c r="V732" s="4"/>
      <c r="W732" s="4"/>
      <c r="X732" s="4">
        <f t="shared" si="166"/>
        <v>0</v>
      </c>
      <c r="Y732" s="4"/>
      <c r="Z732" s="4"/>
      <c r="AA732" s="4">
        <f>C732+I732-L732-O732-U732-X732-R732</f>
        <v>21600000</v>
      </c>
      <c r="AB732" s="7"/>
    </row>
    <row r="733" spans="1:28" ht="15.75" hidden="1" x14ac:dyDescent="0.25">
      <c r="A733" s="29">
        <v>45468</v>
      </c>
      <c r="B733" s="25" t="s">
        <v>107</v>
      </c>
      <c r="C733" s="25"/>
      <c r="D733" s="25" t="s">
        <v>46</v>
      </c>
      <c r="E733" s="25" t="s">
        <v>120</v>
      </c>
      <c r="F733" s="25">
        <v>98.8</v>
      </c>
      <c r="G733" s="25" t="s">
        <v>39</v>
      </c>
      <c r="H733" s="25">
        <v>47000</v>
      </c>
      <c r="I733" s="11">
        <f t="shared" si="161"/>
        <v>4643600</v>
      </c>
      <c r="J733" s="26" t="s">
        <v>28</v>
      </c>
      <c r="K733" s="11"/>
      <c r="L733" s="4">
        <f t="shared" si="162"/>
        <v>0</v>
      </c>
      <c r="M733" s="4"/>
      <c r="N733" s="4"/>
      <c r="O733" s="4">
        <f t="shared" si="163"/>
        <v>0</v>
      </c>
      <c r="P733" s="4"/>
      <c r="Q733" s="4"/>
      <c r="R733" s="4">
        <f t="shared" si="164"/>
        <v>0</v>
      </c>
      <c r="S733" s="4"/>
      <c r="T733" s="4"/>
      <c r="U733" s="4">
        <f t="shared" si="165"/>
        <v>0</v>
      </c>
      <c r="V733" s="4"/>
      <c r="W733" s="4"/>
      <c r="X733" s="4">
        <f t="shared" si="166"/>
        <v>0</v>
      </c>
      <c r="Y733" s="4"/>
      <c r="Z733" s="4"/>
      <c r="AA733" s="4">
        <f>C733+I733-L733-O733-U733-X733-R733</f>
        <v>4643600</v>
      </c>
      <c r="AB733" s="7"/>
    </row>
    <row r="734" spans="1:28" ht="15.75" hidden="1" x14ac:dyDescent="0.25">
      <c r="A734" s="29">
        <v>45468</v>
      </c>
      <c r="B734" s="25" t="s">
        <v>1556</v>
      </c>
      <c r="C734" s="25"/>
      <c r="D734" s="25" t="s">
        <v>46</v>
      </c>
      <c r="E734" s="25" t="s">
        <v>454</v>
      </c>
      <c r="F734" s="25">
        <v>1.2</v>
      </c>
      <c r="G734" s="25" t="s">
        <v>125</v>
      </c>
      <c r="H734" s="25">
        <v>55000</v>
      </c>
      <c r="I734" s="11">
        <f t="shared" si="161"/>
        <v>66000</v>
      </c>
      <c r="J734" s="31" t="s">
        <v>324</v>
      </c>
      <c r="K734" s="11"/>
      <c r="L734" s="4">
        <f t="shared" si="162"/>
        <v>0</v>
      </c>
      <c r="M734" s="4"/>
      <c r="N734" s="4"/>
      <c r="O734" s="4">
        <f t="shared" si="163"/>
        <v>0</v>
      </c>
      <c r="P734" s="4"/>
      <c r="Q734" s="4"/>
      <c r="R734" s="4">
        <f t="shared" si="164"/>
        <v>0</v>
      </c>
      <c r="S734" s="4"/>
      <c r="T734" s="4"/>
      <c r="U734" s="4">
        <f t="shared" si="165"/>
        <v>66000</v>
      </c>
      <c r="V734" s="4">
        <v>66000</v>
      </c>
      <c r="W734" s="4"/>
      <c r="X734" s="4">
        <f t="shared" si="166"/>
        <v>0</v>
      </c>
      <c r="Y734" s="4"/>
      <c r="Z734" s="4"/>
      <c r="AA734" s="4">
        <f>C734+I734-L734-O734-U734-X734-R734</f>
        <v>0</v>
      </c>
      <c r="AB734" s="7">
        <v>45468</v>
      </c>
    </row>
    <row r="735" spans="1:28" ht="15.75" hidden="1" x14ac:dyDescent="0.25">
      <c r="A735" s="29">
        <v>45468</v>
      </c>
      <c r="B735" s="25" t="s">
        <v>1260</v>
      </c>
      <c r="C735" s="25"/>
      <c r="D735" s="25" t="s">
        <v>52</v>
      </c>
      <c r="E735" s="25" t="s">
        <v>102</v>
      </c>
      <c r="F735" s="25">
        <v>34.9</v>
      </c>
      <c r="G735" s="25" t="s">
        <v>39</v>
      </c>
      <c r="H735" s="25">
        <v>47000</v>
      </c>
      <c r="I735" s="11">
        <f t="shared" si="161"/>
        <v>1640300</v>
      </c>
      <c r="J735" s="31" t="s">
        <v>312</v>
      </c>
      <c r="K735" s="11"/>
      <c r="L735" s="4">
        <f t="shared" si="162"/>
        <v>0</v>
      </c>
      <c r="M735" s="4"/>
      <c r="N735" s="4"/>
      <c r="O735" s="4">
        <f t="shared" si="163"/>
        <v>1640300</v>
      </c>
      <c r="P735" s="4">
        <v>1640300</v>
      </c>
      <c r="Q735" s="4"/>
      <c r="R735" s="4">
        <f t="shared" si="164"/>
        <v>0</v>
      </c>
      <c r="S735" s="4"/>
      <c r="T735" s="4"/>
      <c r="U735" s="4">
        <f t="shared" si="165"/>
        <v>0</v>
      </c>
      <c r="V735" s="4"/>
      <c r="W735" s="4"/>
      <c r="X735" s="4">
        <f t="shared" si="166"/>
        <v>0</v>
      </c>
      <c r="Y735" s="4"/>
      <c r="Z735" s="4"/>
      <c r="AA735" s="4">
        <f>C735+I735-L735-O735-U735-X735-R735</f>
        <v>0</v>
      </c>
      <c r="AB735" s="7">
        <v>45468</v>
      </c>
    </row>
    <row r="736" spans="1:28" ht="15.75" hidden="1" x14ac:dyDescent="0.25">
      <c r="A736" s="29">
        <v>45468</v>
      </c>
      <c r="B736" s="25" t="s">
        <v>1194</v>
      </c>
      <c r="C736" s="25"/>
      <c r="D736" s="25" t="s">
        <v>46</v>
      </c>
      <c r="E736" s="25" t="s">
        <v>534</v>
      </c>
      <c r="F736" s="25">
        <v>1125</v>
      </c>
      <c r="G736" s="25" t="s">
        <v>34</v>
      </c>
      <c r="H736" s="25">
        <v>3515</v>
      </c>
      <c r="I736" s="11">
        <f t="shared" si="161"/>
        <v>3954375</v>
      </c>
      <c r="J736" s="31" t="s">
        <v>324</v>
      </c>
      <c r="K736" s="11"/>
      <c r="L736" s="4">
        <f t="shared" si="162"/>
        <v>3954375</v>
      </c>
      <c r="M736" s="4">
        <v>3954375</v>
      </c>
      <c r="N736" s="4"/>
      <c r="O736" s="4">
        <f t="shared" si="163"/>
        <v>0</v>
      </c>
      <c r="P736" s="4"/>
      <c r="Q736" s="4"/>
      <c r="R736" s="4">
        <f t="shared" si="164"/>
        <v>0</v>
      </c>
      <c r="S736" s="4"/>
      <c r="T736" s="4"/>
      <c r="U736" s="4">
        <f t="shared" si="165"/>
        <v>0</v>
      </c>
      <c r="V736" s="4"/>
      <c r="W736" s="4"/>
      <c r="X736" s="4">
        <f t="shared" si="166"/>
        <v>0</v>
      </c>
      <c r="Y736" s="4"/>
      <c r="Z736" s="4"/>
      <c r="AA736" s="4">
        <f>C736+I736-L736-O736-U736-X736-R736</f>
        <v>0</v>
      </c>
      <c r="AB736" s="7">
        <v>45468</v>
      </c>
    </row>
    <row r="737" spans="1:28" ht="15.75" hidden="1" x14ac:dyDescent="0.25">
      <c r="A737" s="29">
        <v>45468</v>
      </c>
      <c r="B737" s="25" t="s">
        <v>341</v>
      </c>
      <c r="C737" s="25"/>
      <c r="D737" s="25" t="s">
        <v>52</v>
      </c>
      <c r="E737" s="25" t="s">
        <v>127</v>
      </c>
      <c r="F737" s="25">
        <v>10</v>
      </c>
      <c r="G737" s="25" t="s">
        <v>77</v>
      </c>
      <c r="H737" s="25">
        <v>70000</v>
      </c>
      <c r="I737" s="11">
        <f t="shared" si="161"/>
        <v>700000</v>
      </c>
      <c r="J737" s="26" t="s">
        <v>28</v>
      </c>
      <c r="K737" s="11"/>
      <c r="L737" s="4">
        <f t="shared" si="162"/>
        <v>0</v>
      </c>
      <c r="M737" s="4"/>
      <c r="N737" s="4"/>
      <c r="O737" s="4">
        <f t="shared" si="163"/>
        <v>0</v>
      </c>
      <c r="P737" s="4"/>
      <c r="Q737" s="4"/>
      <c r="R737" s="4">
        <f t="shared" si="164"/>
        <v>0</v>
      </c>
      <c r="S737" s="4"/>
      <c r="T737" s="4"/>
      <c r="U737" s="4">
        <f t="shared" si="165"/>
        <v>0</v>
      </c>
      <c r="V737" s="4"/>
      <c r="W737" s="4"/>
      <c r="X737" s="4">
        <f t="shared" si="166"/>
        <v>0</v>
      </c>
      <c r="Y737" s="4"/>
      <c r="Z737" s="4"/>
      <c r="AA737" s="4">
        <f>C737+I737-L737-O737-U737-X737-R737</f>
        <v>700000</v>
      </c>
      <c r="AB737" s="7"/>
    </row>
    <row r="738" spans="1:28" ht="15.75" hidden="1" x14ac:dyDescent="0.25">
      <c r="A738" s="29">
        <v>45468</v>
      </c>
      <c r="B738" s="25" t="s">
        <v>341</v>
      </c>
      <c r="C738" s="25"/>
      <c r="D738" s="25" t="s">
        <v>52</v>
      </c>
      <c r="E738" s="25" t="s">
        <v>150</v>
      </c>
      <c r="F738" s="25">
        <v>60</v>
      </c>
      <c r="G738" s="25" t="s">
        <v>77</v>
      </c>
      <c r="H738" s="25">
        <v>50000</v>
      </c>
      <c r="I738" s="11">
        <f t="shared" si="161"/>
        <v>3000000</v>
      </c>
      <c r="J738" s="26" t="s">
        <v>28</v>
      </c>
      <c r="K738" s="11"/>
      <c r="L738" s="4">
        <f t="shared" si="162"/>
        <v>0</v>
      </c>
      <c r="M738" s="4"/>
      <c r="N738" s="4"/>
      <c r="O738" s="4">
        <f t="shared" si="163"/>
        <v>0</v>
      </c>
      <c r="P738" s="4"/>
      <c r="Q738" s="4"/>
      <c r="R738" s="4">
        <f t="shared" si="164"/>
        <v>0</v>
      </c>
      <c r="S738" s="4"/>
      <c r="T738" s="4"/>
      <c r="U738" s="4">
        <f t="shared" si="165"/>
        <v>0</v>
      </c>
      <c r="V738" s="4"/>
      <c r="W738" s="4"/>
      <c r="X738" s="4">
        <f t="shared" si="166"/>
        <v>0</v>
      </c>
      <c r="Y738" s="4"/>
      <c r="Z738" s="4"/>
      <c r="AA738" s="4">
        <f>C738+I738-L738-O738-U738-X738-R738</f>
        <v>3000000</v>
      </c>
      <c r="AB738" s="7"/>
    </row>
    <row r="739" spans="1:28" ht="15.75" hidden="1" x14ac:dyDescent="0.25">
      <c r="A739" s="29">
        <v>45468</v>
      </c>
      <c r="B739" s="25" t="s">
        <v>341</v>
      </c>
      <c r="C739" s="25"/>
      <c r="D739" s="25" t="s">
        <v>52</v>
      </c>
      <c r="E739" s="25" t="s">
        <v>129</v>
      </c>
      <c r="F739" s="25">
        <v>12</v>
      </c>
      <c r="G739" s="25" t="s">
        <v>77</v>
      </c>
      <c r="H739" s="25">
        <v>65000</v>
      </c>
      <c r="I739" s="11">
        <f t="shared" si="161"/>
        <v>780000</v>
      </c>
      <c r="J739" s="26" t="s">
        <v>28</v>
      </c>
      <c r="K739" s="11"/>
      <c r="L739" s="4">
        <f t="shared" si="162"/>
        <v>0</v>
      </c>
      <c r="M739" s="4"/>
      <c r="N739" s="4"/>
      <c r="O739" s="4">
        <f t="shared" si="163"/>
        <v>0</v>
      </c>
      <c r="P739" s="4"/>
      <c r="Q739" s="4"/>
      <c r="R739" s="4">
        <f t="shared" si="164"/>
        <v>0</v>
      </c>
      <c r="S739" s="4"/>
      <c r="T739" s="4"/>
      <c r="U739" s="4">
        <f t="shared" si="165"/>
        <v>0</v>
      </c>
      <c r="V739" s="4"/>
      <c r="W739" s="4"/>
      <c r="X739" s="4">
        <f t="shared" si="166"/>
        <v>0</v>
      </c>
      <c r="Y739" s="4"/>
      <c r="Z739" s="4"/>
      <c r="AA739" s="4">
        <f>C739+I739-L739-O739-U739-X739-R739</f>
        <v>780000</v>
      </c>
      <c r="AB739" s="7"/>
    </row>
    <row r="740" spans="1:28" ht="15.75" hidden="1" x14ac:dyDescent="0.25">
      <c r="A740" s="29">
        <v>45468</v>
      </c>
      <c r="B740" s="25" t="s">
        <v>1556</v>
      </c>
      <c r="C740" s="25"/>
      <c r="D740" s="25" t="s">
        <v>46</v>
      </c>
      <c r="E740" s="25" t="s">
        <v>129</v>
      </c>
      <c r="F740" s="25">
        <v>2</v>
      </c>
      <c r="G740" s="25" t="s">
        <v>77</v>
      </c>
      <c r="H740" s="25">
        <v>65000</v>
      </c>
      <c r="I740" s="11">
        <f t="shared" si="161"/>
        <v>130000</v>
      </c>
      <c r="J740" s="31" t="s">
        <v>324</v>
      </c>
      <c r="K740" s="11"/>
      <c r="L740" s="4">
        <f t="shared" si="162"/>
        <v>0</v>
      </c>
      <c r="M740" s="4"/>
      <c r="N740" s="4"/>
      <c r="O740" s="4">
        <f t="shared" si="163"/>
        <v>0</v>
      </c>
      <c r="P740" s="4"/>
      <c r="Q740" s="4"/>
      <c r="R740" s="4">
        <f t="shared" si="164"/>
        <v>0</v>
      </c>
      <c r="S740" s="4"/>
      <c r="T740" s="4"/>
      <c r="U740" s="4">
        <f t="shared" si="165"/>
        <v>130000</v>
      </c>
      <c r="V740" s="4">
        <v>130000</v>
      </c>
      <c r="W740" s="4"/>
      <c r="X740" s="4">
        <f t="shared" si="166"/>
        <v>0</v>
      </c>
      <c r="Y740" s="4"/>
      <c r="Z740" s="4"/>
      <c r="AA740" s="4">
        <f>C740+I740-L740-O740-U740-X740-R740</f>
        <v>0</v>
      </c>
      <c r="AB740" s="7">
        <v>45468</v>
      </c>
    </row>
    <row r="741" spans="1:28" ht="15.75" hidden="1" x14ac:dyDescent="0.25">
      <c r="A741" s="29">
        <v>45468</v>
      </c>
      <c r="B741" s="25" t="s">
        <v>162</v>
      </c>
      <c r="C741" s="25"/>
      <c r="D741" s="25" t="s">
        <v>46</v>
      </c>
      <c r="E741" s="25" t="s">
        <v>249</v>
      </c>
      <c r="F741" s="25">
        <v>5200</v>
      </c>
      <c r="G741" s="25" t="s">
        <v>34</v>
      </c>
      <c r="H741" s="25">
        <v>4000</v>
      </c>
      <c r="I741" s="11">
        <f t="shared" si="161"/>
        <v>20800000</v>
      </c>
      <c r="J741" s="26" t="s">
        <v>28</v>
      </c>
      <c r="K741" s="11"/>
      <c r="L741" s="4">
        <f t="shared" si="162"/>
        <v>0</v>
      </c>
      <c r="M741" s="4"/>
      <c r="N741" s="4"/>
      <c r="O741" s="4">
        <f t="shared" si="163"/>
        <v>0</v>
      </c>
      <c r="P741" s="4"/>
      <c r="Q741" s="4"/>
      <c r="R741" s="4">
        <f t="shared" si="164"/>
        <v>0</v>
      </c>
      <c r="S741" s="4"/>
      <c r="T741" s="4"/>
      <c r="U741" s="4">
        <f t="shared" si="165"/>
        <v>0</v>
      </c>
      <c r="V741" s="4"/>
      <c r="W741" s="4"/>
      <c r="X741" s="4">
        <f t="shared" si="166"/>
        <v>0</v>
      </c>
      <c r="Y741" s="4"/>
      <c r="Z741" s="4"/>
      <c r="AA741" s="4">
        <f>C741+I741-L741-O741-U741-X741-R741</f>
        <v>20800000</v>
      </c>
      <c r="AB741" s="7"/>
    </row>
    <row r="742" spans="1:28" ht="15.75" hidden="1" x14ac:dyDescent="0.25">
      <c r="A742" s="29">
        <v>45468</v>
      </c>
      <c r="B742" s="25" t="s">
        <v>162</v>
      </c>
      <c r="C742" s="25"/>
      <c r="D742" s="25" t="s">
        <v>46</v>
      </c>
      <c r="E742" s="25" t="s">
        <v>117</v>
      </c>
      <c r="F742" s="25">
        <v>6</v>
      </c>
      <c r="G742" s="25" t="s">
        <v>23</v>
      </c>
      <c r="H742" s="25">
        <v>450000</v>
      </c>
      <c r="I742" s="11">
        <f t="shared" si="161"/>
        <v>2700000</v>
      </c>
      <c r="J742" s="26" t="s">
        <v>28</v>
      </c>
      <c r="K742" s="11"/>
      <c r="L742" s="4">
        <f t="shared" si="162"/>
        <v>0</v>
      </c>
      <c r="M742" s="4"/>
      <c r="N742" s="4"/>
      <c r="O742" s="4">
        <f t="shared" si="163"/>
        <v>0</v>
      </c>
      <c r="P742" s="4"/>
      <c r="Q742" s="4"/>
      <c r="R742" s="4">
        <f t="shared" si="164"/>
        <v>0</v>
      </c>
      <c r="S742" s="4"/>
      <c r="T742" s="4"/>
      <c r="U742" s="4">
        <f t="shared" si="165"/>
        <v>0</v>
      </c>
      <c r="V742" s="4"/>
      <c r="W742" s="4"/>
      <c r="X742" s="4">
        <f t="shared" si="166"/>
        <v>0</v>
      </c>
      <c r="Y742" s="4"/>
      <c r="Z742" s="4"/>
      <c r="AA742" s="4">
        <f>C742+I742-L742-O742-U742-X742-R742</f>
        <v>2700000</v>
      </c>
      <c r="AB742" s="7"/>
    </row>
    <row r="743" spans="1:28" ht="15.75" hidden="1" x14ac:dyDescent="0.25">
      <c r="A743" s="29">
        <v>45468</v>
      </c>
      <c r="B743" s="25" t="s">
        <v>162</v>
      </c>
      <c r="C743" s="25"/>
      <c r="D743" s="25" t="s">
        <v>46</v>
      </c>
      <c r="E743" s="25" t="s">
        <v>128</v>
      </c>
      <c r="F743" s="25">
        <v>50</v>
      </c>
      <c r="G743" s="25" t="s">
        <v>39</v>
      </c>
      <c r="H743" s="25">
        <v>125000</v>
      </c>
      <c r="I743" s="11">
        <f t="shared" si="161"/>
        <v>6250000</v>
      </c>
      <c r="J743" s="26" t="s">
        <v>28</v>
      </c>
      <c r="K743" s="11"/>
      <c r="L743" s="4">
        <f t="shared" si="162"/>
        <v>0</v>
      </c>
      <c r="M743" s="4"/>
      <c r="N743" s="4"/>
      <c r="O743" s="4">
        <f t="shared" si="163"/>
        <v>0</v>
      </c>
      <c r="P743" s="4"/>
      <c r="Q743" s="4"/>
      <c r="R743" s="4">
        <f t="shared" si="164"/>
        <v>0</v>
      </c>
      <c r="S743" s="4"/>
      <c r="T743" s="4"/>
      <c r="U743" s="4">
        <f t="shared" si="165"/>
        <v>0</v>
      </c>
      <c r="V743" s="4"/>
      <c r="W743" s="4"/>
      <c r="X743" s="4">
        <f t="shared" si="166"/>
        <v>0</v>
      </c>
      <c r="Y743" s="4"/>
      <c r="Z743" s="4"/>
      <c r="AA743" s="4">
        <f>C743+I743-L743-O743-U743-X743-R743</f>
        <v>6250000</v>
      </c>
      <c r="AB743" s="7"/>
    </row>
    <row r="744" spans="1:28" ht="15.75" hidden="1" x14ac:dyDescent="0.25">
      <c r="A744" s="29">
        <v>45468</v>
      </c>
      <c r="B744" s="25" t="s">
        <v>162</v>
      </c>
      <c r="C744" s="25"/>
      <c r="D744" s="25" t="s">
        <v>46</v>
      </c>
      <c r="E744" s="25" t="s">
        <v>129</v>
      </c>
      <c r="F744" s="25">
        <v>40</v>
      </c>
      <c r="G744" s="25" t="s">
        <v>77</v>
      </c>
      <c r="H744" s="25">
        <v>65000</v>
      </c>
      <c r="I744" s="11">
        <f t="shared" si="161"/>
        <v>2600000</v>
      </c>
      <c r="J744" s="26" t="s">
        <v>28</v>
      </c>
      <c r="K744" s="11"/>
      <c r="L744" s="4">
        <f t="shared" si="162"/>
        <v>0</v>
      </c>
      <c r="M744" s="4"/>
      <c r="N744" s="4"/>
      <c r="O744" s="4">
        <f t="shared" si="163"/>
        <v>0</v>
      </c>
      <c r="P744" s="4"/>
      <c r="Q744" s="4"/>
      <c r="R744" s="4">
        <f t="shared" si="164"/>
        <v>0</v>
      </c>
      <c r="S744" s="4"/>
      <c r="T744" s="4"/>
      <c r="U744" s="4">
        <f t="shared" si="165"/>
        <v>0</v>
      </c>
      <c r="V744" s="4"/>
      <c r="W744" s="4"/>
      <c r="X744" s="4">
        <f t="shared" si="166"/>
        <v>0</v>
      </c>
      <c r="Y744" s="4"/>
      <c r="Z744" s="4"/>
      <c r="AA744" s="4">
        <f>C744+I744-L744-O744-U744-X744-R744</f>
        <v>2600000</v>
      </c>
      <c r="AB744" s="7"/>
    </row>
    <row r="745" spans="1:28" ht="15.75" hidden="1" x14ac:dyDescent="0.25">
      <c r="A745" s="29">
        <v>45468</v>
      </c>
      <c r="B745" s="25" t="s">
        <v>304</v>
      </c>
      <c r="C745" s="25"/>
      <c r="D745" s="25" t="s">
        <v>46</v>
      </c>
      <c r="E745" s="25" t="s">
        <v>64</v>
      </c>
      <c r="F745" s="25">
        <v>20</v>
      </c>
      <c r="G745" s="25" t="s">
        <v>39</v>
      </c>
      <c r="H745" s="25">
        <v>60000</v>
      </c>
      <c r="I745" s="11">
        <f t="shared" si="161"/>
        <v>1200000</v>
      </c>
      <c r="J745" s="26" t="s">
        <v>28</v>
      </c>
      <c r="K745" s="11"/>
      <c r="L745" s="4">
        <f t="shared" si="162"/>
        <v>0</v>
      </c>
      <c r="M745" s="4"/>
      <c r="N745" s="4"/>
      <c r="O745" s="4">
        <f t="shared" si="163"/>
        <v>0</v>
      </c>
      <c r="P745" s="4"/>
      <c r="Q745" s="4"/>
      <c r="R745" s="4">
        <f t="shared" si="164"/>
        <v>0</v>
      </c>
      <c r="S745" s="4"/>
      <c r="T745" s="4"/>
      <c r="U745" s="4">
        <f t="shared" si="165"/>
        <v>0</v>
      </c>
      <c r="V745" s="4"/>
      <c r="W745" s="4"/>
      <c r="X745" s="4">
        <f t="shared" si="166"/>
        <v>0</v>
      </c>
      <c r="Y745" s="4"/>
      <c r="Z745" s="4"/>
      <c r="AA745" s="4">
        <f>C745+I745-L745-O745-U745-X745-R745</f>
        <v>1200000</v>
      </c>
      <c r="AB745" s="7"/>
    </row>
    <row r="746" spans="1:28" ht="15.75" hidden="1" x14ac:dyDescent="0.25">
      <c r="A746" s="29">
        <v>45468</v>
      </c>
      <c r="B746" s="27" t="s">
        <v>359</v>
      </c>
      <c r="C746" s="27"/>
      <c r="D746" s="27" t="s">
        <v>46</v>
      </c>
      <c r="E746" s="27" t="s">
        <v>115</v>
      </c>
      <c r="F746" s="27">
        <v>14.1</v>
      </c>
      <c r="G746" s="27" t="s">
        <v>39</v>
      </c>
      <c r="H746" s="27">
        <v>49000</v>
      </c>
      <c r="I746" s="11">
        <f t="shared" si="161"/>
        <v>690900</v>
      </c>
      <c r="J746" s="31" t="s">
        <v>312</v>
      </c>
      <c r="K746" s="11" t="s">
        <v>1557</v>
      </c>
      <c r="L746" s="4">
        <f t="shared" si="162"/>
        <v>0</v>
      </c>
      <c r="M746" s="4"/>
      <c r="N746" s="4"/>
      <c r="O746" s="4">
        <f t="shared" si="163"/>
        <v>690900</v>
      </c>
      <c r="P746" s="4">
        <v>690900</v>
      </c>
      <c r="Q746" s="4"/>
      <c r="R746" s="4">
        <f t="shared" si="164"/>
        <v>0</v>
      </c>
      <c r="S746" s="4"/>
      <c r="T746" s="4"/>
      <c r="U746" s="4">
        <f t="shared" si="165"/>
        <v>0</v>
      </c>
      <c r="V746" s="4"/>
      <c r="W746" s="4"/>
      <c r="X746" s="4">
        <f t="shared" si="166"/>
        <v>0</v>
      </c>
      <c r="Y746" s="4"/>
      <c r="Z746" s="4"/>
      <c r="AA746" s="4">
        <f>C746+I746-L746-O746-U746-X746-R746</f>
        <v>0</v>
      </c>
      <c r="AB746" s="7">
        <v>45464</v>
      </c>
    </row>
    <row r="747" spans="1:28" ht="15.75" hidden="1" x14ac:dyDescent="0.25">
      <c r="A747" s="29">
        <v>45468</v>
      </c>
      <c r="B747" s="27" t="s">
        <v>359</v>
      </c>
      <c r="C747" s="25"/>
      <c r="D747" s="27" t="s">
        <v>46</v>
      </c>
      <c r="E747" s="25" t="s">
        <v>299</v>
      </c>
      <c r="F747" s="25">
        <v>16.399999999999999</v>
      </c>
      <c r="G747" s="25" t="s">
        <v>39</v>
      </c>
      <c r="H747" s="25">
        <v>49000</v>
      </c>
      <c r="I747" s="11">
        <f t="shared" si="161"/>
        <v>803599.99999999988</v>
      </c>
      <c r="J747" s="31" t="s">
        <v>312</v>
      </c>
      <c r="K747" s="11" t="s">
        <v>1557</v>
      </c>
      <c r="L747" s="4">
        <f t="shared" si="162"/>
        <v>0</v>
      </c>
      <c r="M747" s="4"/>
      <c r="N747" s="4"/>
      <c r="O747" s="4">
        <f t="shared" si="163"/>
        <v>803600</v>
      </c>
      <c r="P747" s="4">
        <v>803600</v>
      </c>
      <c r="Q747" s="4"/>
      <c r="R747" s="4">
        <f t="shared" si="164"/>
        <v>0</v>
      </c>
      <c r="S747" s="4"/>
      <c r="T747" s="4"/>
      <c r="U747" s="4">
        <f t="shared" si="165"/>
        <v>0</v>
      </c>
      <c r="V747" s="4"/>
      <c r="W747" s="4"/>
      <c r="X747" s="4">
        <f t="shared" si="166"/>
        <v>0</v>
      </c>
      <c r="Y747" s="4"/>
      <c r="Z747" s="4"/>
      <c r="AA747" s="82">
        <f>C747+I747-L747-O747-U747-X747-R747</f>
        <v>-1.1641532182693481E-10</v>
      </c>
      <c r="AB747" s="7">
        <v>45464</v>
      </c>
    </row>
    <row r="748" spans="1:28" ht="15.75" hidden="1" x14ac:dyDescent="0.25">
      <c r="A748" s="29">
        <v>45468</v>
      </c>
      <c r="B748" s="27" t="s">
        <v>359</v>
      </c>
      <c r="C748" s="25"/>
      <c r="D748" s="27" t="s">
        <v>46</v>
      </c>
      <c r="E748" s="25" t="s">
        <v>81</v>
      </c>
      <c r="F748" s="25">
        <v>45.4</v>
      </c>
      <c r="G748" s="25" t="s">
        <v>39</v>
      </c>
      <c r="H748" s="25">
        <v>49000</v>
      </c>
      <c r="I748" s="11">
        <f t="shared" si="161"/>
        <v>2224600</v>
      </c>
      <c r="J748" s="31" t="s">
        <v>49</v>
      </c>
      <c r="K748" s="11" t="s">
        <v>1557</v>
      </c>
      <c r="L748" s="4">
        <f t="shared" si="162"/>
        <v>0</v>
      </c>
      <c r="M748" s="4"/>
      <c r="N748" s="4"/>
      <c r="O748" s="4">
        <f t="shared" si="163"/>
        <v>3361000</v>
      </c>
      <c r="P748" s="4">
        <v>3361000</v>
      </c>
      <c r="Q748" s="4"/>
      <c r="R748" s="4">
        <f t="shared" si="164"/>
        <v>0</v>
      </c>
      <c r="S748" s="4"/>
      <c r="T748" s="4"/>
      <c r="U748" s="4">
        <f t="shared" si="165"/>
        <v>0</v>
      </c>
      <c r="V748" s="4"/>
      <c r="W748" s="4"/>
      <c r="X748" s="4">
        <f t="shared" si="166"/>
        <v>0</v>
      </c>
      <c r="Y748" s="4"/>
      <c r="Z748" s="4"/>
      <c r="AA748" s="4">
        <f>C748+I748-L748-O748-U748-X748-R748</f>
        <v>-1136400</v>
      </c>
      <c r="AB748" s="7">
        <v>45464</v>
      </c>
    </row>
    <row r="749" spans="1:28" ht="15.75" hidden="1" x14ac:dyDescent="0.25">
      <c r="A749" s="29">
        <v>45468</v>
      </c>
      <c r="B749" s="27" t="s">
        <v>359</v>
      </c>
      <c r="C749" s="25"/>
      <c r="D749" s="27" t="s">
        <v>46</v>
      </c>
      <c r="E749" s="25" t="s">
        <v>290</v>
      </c>
      <c r="F749" s="25">
        <v>625</v>
      </c>
      <c r="G749" s="25" t="s">
        <v>34</v>
      </c>
      <c r="H749" s="25">
        <v>2785</v>
      </c>
      <c r="I749" s="11">
        <f t="shared" si="161"/>
        <v>1740625</v>
      </c>
      <c r="J749" s="31" t="s">
        <v>312</v>
      </c>
      <c r="K749" s="11"/>
      <c r="L749" s="4">
        <f t="shared" si="162"/>
        <v>0</v>
      </c>
      <c r="M749" s="4"/>
      <c r="N749" s="4"/>
      <c r="O749" s="4">
        <f t="shared" si="163"/>
        <v>1740625</v>
      </c>
      <c r="P749" s="4">
        <v>1740625</v>
      </c>
      <c r="Q749" s="4"/>
      <c r="R749" s="4">
        <f t="shared" si="164"/>
        <v>0</v>
      </c>
      <c r="S749" s="4"/>
      <c r="T749" s="4"/>
      <c r="U749" s="4">
        <f t="shared" si="165"/>
        <v>0</v>
      </c>
      <c r="V749" s="4"/>
      <c r="W749" s="4"/>
      <c r="X749" s="4">
        <f t="shared" si="166"/>
        <v>0</v>
      </c>
      <c r="Y749" s="4"/>
      <c r="Z749" s="4"/>
      <c r="AA749" s="4">
        <f>C749+I749-L749-O749-U749-X749-R749</f>
        <v>0</v>
      </c>
      <c r="AB749" s="7">
        <v>45469</v>
      </c>
    </row>
    <row r="750" spans="1:28" ht="15.75" hidden="1" x14ac:dyDescent="0.25">
      <c r="A750" s="29">
        <v>45468</v>
      </c>
      <c r="B750" s="25" t="s">
        <v>311</v>
      </c>
      <c r="C750" s="25"/>
      <c r="D750" s="25" t="s">
        <v>46</v>
      </c>
      <c r="E750" s="25" t="s">
        <v>208</v>
      </c>
      <c r="F750" s="25">
        <v>1000</v>
      </c>
      <c r="G750" s="25" t="s">
        <v>34</v>
      </c>
      <c r="H750" s="25">
        <v>745</v>
      </c>
      <c r="I750" s="11">
        <f t="shared" si="161"/>
        <v>745000</v>
      </c>
      <c r="J750" s="31" t="s">
        <v>324</v>
      </c>
      <c r="K750" s="11"/>
      <c r="L750" s="4">
        <f t="shared" si="162"/>
        <v>745000</v>
      </c>
      <c r="M750" s="4">
        <v>16000</v>
      </c>
      <c r="N750" s="4">
        <v>729000</v>
      </c>
      <c r="O750" s="4">
        <f t="shared" si="163"/>
        <v>0</v>
      </c>
      <c r="P750" s="4"/>
      <c r="Q750" s="4"/>
      <c r="R750" s="4">
        <f t="shared" si="164"/>
        <v>0</v>
      </c>
      <c r="S750" s="4"/>
      <c r="T750" s="4"/>
      <c r="U750" s="4">
        <f t="shared" si="165"/>
        <v>0</v>
      </c>
      <c r="V750" s="4"/>
      <c r="W750" s="4"/>
      <c r="X750" s="4">
        <f t="shared" si="166"/>
        <v>0</v>
      </c>
      <c r="Y750" s="4"/>
      <c r="Z750" s="4"/>
      <c r="AA750" s="4">
        <f>C750+I750-L750-O750-U750-X750-R750</f>
        <v>0</v>
      </c>
      <c r="AB750" s="7">
        <v>45468</v>
      </c>
    </row>
    <row r="751" spans="1:28" ht="15.75" hidden="1" x14ac:dyDescent="0.25">
      <c r="A751" s="29">
        <v>45468</v>
      </c>
      <c r="B751" s="25" t="s">
        <v>311</v>
      </c>
      <c r="C751" s="25"/>
      <c r="D751" s="25" t="s">
        <v>46</v>
      </c>
      <c r="E751" s="25" t="s">
        <v>87</v>
      </c>
      <c r="F751" s="25">
        <v>250</v>
      </c>
      <c r="G751" s="25" t="s">
        <v>34</v>
      </c>
      <c r="H751" s="25">
        <v>1070</v>
      </c>
      <c r="I751" s="11">
        <f t="shared" si="161"/>
        <v>267500</v>
      </c>
      <c r="J751" s="31" t="s">
        <v>324</v>
      </c>
      <c r="K751" s="11"/>
      <c r="L751" s="4">
        <f t="shared" si="162"/>
        <v>267500</v>
      </c>
      <c r="M751" s="4"/>
      <c r="N751" s="4">
        <v>267500</v>
      </c>
      <c r="O751" s="4">
        <f t="shared" si="163"/>
        <v>0</v>
      </c>
      <c r="P751" s="4"/>
      <c r="Q751" s="4"/>
      <c r="R751" s="4">
        <f t="shared" si="164"/>
        <v>0</v>
      </c>
      <c r="S751" s="4"/>
      <c r="T751" s="4"/>
      <c r="U751" s="4">
        <f t="shared" si="165"/>
        <v>0</v>
      </c>
      <c r="V751" s="4"/>
      <c r="W751" s="4"/>
      <c r="X751" s="4">
        <f t="shared" si="166"/>
        <v>0</v>
      </c>
      <c r="Y751" s="4"/>
      <c r="Z751" s="4"/>
      <c r="AA751" s="4">
        <f>C751+I751-L751-O751-U751-X751-R751</f>
        <v>0</v>
      </c>
      <c r="AB751" s="7">
        <v>45468</v>
      </c>
    </row>
    <row r="752" spans="1:28" ht="15.75" hidden="1" x14ac:dyDescent="0.25">
      <c r="A752" s="29">
        <v>45468</v>
      </c>
      <c r="B752" s="25" t="s">
        <v>311</v>
      </c>
      <c r="C752" s="25"/>
      <c r="D752" s="25" t="s">
        <v>46</v>
      </c>
      <c r="E752" s="25" t="s">
        <v>109</v>
      </c>
      <c r="F752" s="25">
        <v>250</v>
      </c>
      <c r="G752" s="25" t="s">
        <v>34</v>
      </c>
      <c r="H752" s="25">
        <v>1040</v>
      </c>
      <c r="I752" s="11">
        <f t="shared" si="161"/>
        <v>260000</v>
      </c>
      <c r="J752" s="31" t="s">
        <v>324</v>
      </c>
      <c r="K752" s="11"/>
      <c r="L752" s="4">
        <f t="shared" si="162"/>
        <v>260000</v>
      </c>
      <c r="M752" s="4"/>
      <c r="N752" s="4">
        <v>260000</v>
      </c>
      <c r="O752" s="4">
        <f t="shared" si="163"/>
        <v>0</v>
      </c>
      <c r="P752" s="4"/>
      <c r="Q752" s="4"/>
      <c r="R752" s="4">
        <f t="shared" si="164"/>
        <v>0</v>
      </c>
      <c r="S752" s="4"/>
      <c r="T752" s="4"/>
      <c r="U752" s="4">
        <f t="shared" si="165"/>
        <v>0</v>
      </c>
      <c r="V752" s="4"/>
      <c r="W752" s="4"/>
      <c r="X752" s="4">
        <f t="shared" si="166"/>
        <v>0</v>
      </c>
      <c r="Y752" s="4"/>
      <c r="Z752" s="4"/>
      <c r="AA752" s="4">
        <f>C752+I752-L752-O752-U752-X752-R752</f>
        <v>0</v>
      </c>
      <c r="AB752" s="7">
        <v>45468</v>
      </c>
    </row>
    <row r="753" spans="1:28" ht="15.75" hidden="1" x14ac:dyDescent="0.25">
      <c r="A753" s="24">
        <v>45468</v>
      </c>
      <c r="B753" s="25" t="s">
        <v>122</v>
      </c>
      <c r="C753" s="25"/>
      <c r="D753" s="25" t="s">
        <v>46</v>
      </c>
      <c r="E753" s="25" t="s">
        <v>117</v>
      </c>
      <c r="F753" s="25">
        <v>30</v>
      </c>
      <c r="G753" s="25" t="s">
        <v>23</v>
      </c>
      <c r="H753" s="25">
        <v>450000</v>
      </c>
      <c r="I753" s="11">
        <f t="shared" si="161"/>
        <v>13500000</v>
      </c>
      <c r="J753" s="26" t="s">
        <v>28</v>
      </c>
      <c r="K753" s="11"/>
      <c r="L753" s="4">
        <f t="shared" si="162"/>
        <v>0</v>
      </c>
      <c r="M753" s="4"/>
      <c r="N753" s="4"/>
      <c r="O753" s="4">
        <f t="shared" si="163"/>
        <v>0</v>
      </c>
      <c r="P753" s="4"/>
      <c r="Q753" s="4"/>
      <c r="R753" s="4">
        <f t="shared" si="164"/>
        <v>0</v>
      </c>
      <c r="S753" s="4"/>
      <c r="T753" s="4"/>
      <c r="U753" s="4">
        <f t="shared" si="165"/>
        <v>0</v>
      </c>
      <c r="V753" s="4"/>
      <c r="W753" s="4"/>
      <c r="X753" s="4">
        <f t="shared" si="166"/>
        <v>0</v>
      </c>
      <c r="Y753" s="4"/>
      <c r="Z753" s="4"/>
      <c r="AA753" s="4">
        <f>C753+I753-L753-O753-U753-X753-R753</f>
        <v>13500000</v>
      </c>
      <c r="AB753" s="7"/>
    </row>
    <row r="754" spans="1:28" ht="15.75" hidden="1" x14ac:dyDescent="0.25">
      <c r="A754" s="29">
        <v>45468</v>
      </c>
      <c r="B754" s="25" t="s">
        <v>122</v>
      </c>
      <c r="C754" s="25"/>
      <c r="D754" s="25" t="s">
        <v>46</v>
      </c>
      <c r="E754" s="25" t="s">
        <v>157</v>
      </c>
      <c r="F754" s="25">
        <v>16</v>
      </c>
      <c r="G754" s="25" t="s">
        <v>48</v>
      </c>
      <c r="H754" s="25">
        <v>320000</v>
      </c>
      <c r="I754" s="11">
        <f t="shared" si="161"/>
        <v>5120000</v>
      </c>
      <c r="J754" s="26" t="s">
        <v>28</v>
      </c>
      <c r="K754" s="11"/>
      <c r="L754" s="4">
        <f t="shared" si="162"/>
        <v>0</v>
      </c>
      <c r="M754" s="4"/>
      <c r="N754" s="4"/>
      <c r="O754" s="4">
        <f t="shared" si="163"/>
        <v>0</v>
      </c>
      <c r="P754" s="4"/>
      <c r="Q754" s="4"/>
      <c r="R754" s="4">
        <f t="shared" si="164"/>
        <v>0</v>
      </c>
      <c r="S754" s="4"/>
      <c r="T754" s="4"/>
      <c r="U754" s="4">
        <f t="shared" si="165"/>
        <v>0</v>
      </c>
      <c r="V754" s="4"/>
      <c r="W754" s="4"/>
      <c r="X754" s="4">
        <f t="shared" si="166"/>
        <v>0</v>
      </c>
      <c r="Y754" s="4"/>
      <c r="Z754" s="4"/>
      <c r="AA754" s="4">
        <f>C754+I754-L754-O754-U754-X754-R754</f>
        <v>5120000</v>
      </c>
      <c r="AB754" s="7"/>
    </row>
    <row r="755" spans="1:28" ht="15.75" hidden="1" x14ac:dyDescent="0.25">
      <c r="A755" s="29">
        <v>45468</v>
      </c>
      <c r="B755" s="25" t="s">
        <v>414</v>
      </c>
      <c r="C755" s="25"/>
      <c r="D755" s="25" t="s">
        <v>52</v>
      </c>
      <c r="E755" s="25" t="s">
        <v>157</v>
      </c>
      <c r="F755" s="25">
        <v>1</v>
      </c>
      <c r="G755" s="25" t="s">
        <v>48</v>
      </c>
      <c r="H755" s="25">
        <v>320000</v>
      </c>
      <c r="I755" s="11">
        <f t="shared" si="161"/>
        <v>320000</v>
      </c>
      <c r="J755" s="31" t="s">
        <v>312</v>
      </c>
      <c r="K755" s="11"/>
      <c r="L755" s="4">
        <f t="shared" si="162"/>
        <v>0</v>
      </c>
      <c r="M755" s="4"/>
      <c r="N755" s="4"/>
      <c r="O755" s="4">
        <f t="shared" si="163"/>
        <v>320000</v>
      </c>
      <c r="P755" s="4">
        <v>320000</v>
      </c>
      <c r="Q755" s="4"/>
      <c r="R755" s="4">
        <f t="shared" si="164"/>
        <v>0</v>
      </c>
      <c r="S755" s="4"/>
      <c r="T755" s="4"/>
      <c r="U755" s="4">
        <f t="shared" si="165"/>
        <v>0</v>
      </c>
      <c r="V755" s="4"/>
      <c r="W755" s="4"/>
      <c r="X755" s="4">
        <f t="shared" si="166"/>
        <v>0</v>
      </c>
      <c r="Y755" s="4"/>
      <c r="Z755" s="4"/>
      <c r="AA755" s="4">
        <f>C755+I755-L755-O755-U755-X755-R755</f>
        <v>0</v>
      </c>
      <c r="AB755" s="7">
        <v>45469</v>
      </c>
    </row>
    <row r="756" spans="1:28" ht="15.75" hidden="1" x14ac:dyDescent="0.25">
      <c r="A756" s="24">
        <v>45468</v>
      </c>
      <c r="B756" s="25" t="s">
        <v>211</v>
      </c>
      <c r="C756" s="25"/>
      <c r="D756" s="25" t="s">
        <v>52</v>
      </c>
      <c r="E756" s="25" t="s">
        <v>290</v>
      </c>
      <c r="F756" s="25">
        <v>125</v>
      </c>
      <c r="G756" s="25" t="s">
        <v>34</v>
      </c>
      <c r="H756" s="25">
        <v>2735</v>
      </c>
      <c r="I756" s="11">
        <f t="shared" si="161"/>
        <v>341875</v>
      </c>
      <c r="J756" s="31" t="s">
        <v>312</v>
      </c>
      <c r="K756" s="11"/>
      <c r="L756" s="4">
        <f t="shared" si="162"/>
        <v>0</v>
      </c>
      <c r="M756" s="4"/>
      <c r="N756" s="4"/>
      <c r="O756" s="4">
        <f t="shared" si="163"/>
        <v>341875</v>
      </c>
      <c r="P756" s="4">
        <v>341875</v>
      </c>
      <c r="Q756" s="4"/>
      <c r="R756" s="4">
        <f t="shared" si="164"/>
        <v>0</v>
      </c>
      <c r="S756" s="4"/>
      <c r="T756" s="4"/>
      <c r="U756" s="4">
        <f t="shared" si="165"/>
        <v>0</v>
      </c>
      <c r="V756" s="4"/>
      <c r="W756" s="4"/>
      <c r="X756" s="4">
        <f t="shared" si="166"/>
        <v>0</v>
      </c>
      <c r="Y756" s="4"/>
      <c r="Z756" s="4"/>
      <c r="AA756" s="4">
        <f>C756+I756-L756-O756-U756-X756-R756</f>
        <v>0</v>
      </c>
      <c r="AB756" s="7">
        <v>45469</v>
      </c>
    </row>
    <row r="757" spans="1:28" ht="15.75" hidden="1" x14ac:dyDescent="0.25">
      <c r="A757" s="29">
        <v>45469</v>
      </c>
      <c r="B757" s="27" t="s">
        <v>253</v>
      </c>
      <c r="C757" s="27"/>
      <c r="D757" s="27" t="s">
        <v>46</v>
      </c>
      <c r="E757" s="27" t="s">
        <v>127</v>
      </c>
      <c r="F757" s="27">
        <v>10</v>
      </c>
      <c r="G757" s="27" t="s">
        <v>39</v>
      </c>
      <c r="H757" s="27">
        <v>70000</v>
      </c>
      <c r="I757" s="11">
        <f t="shared" ref="I757:I770" si="167">F757*H757</f>
        <v>700000</v>
      </c>
      <c r="J757" s="28" t="s">
        <v>28</v>
      </c>
      <c r="K757" s="11" t="s">
        <v>2161</v>
      </c>
      <c r="L757" s="4">
        <f t="shared" ref="L757:L770" si="168">M757+N757</f>
        <v>0</v>
      </c>
      <c r="M757" s="4"/>
      <c r="N757" s="4"/>
      <c r="O757" s="4">
        <f t="shared" ref="O757:O770" si="169">P757+Q757</f>
        <v>0</v>
      </c>
      <c r="P757" s="4"/>
      <c r="Q757" s="4"/>
      <c r="R757" s="4">
        <f t="shared" ref="R757:R770" si="170">S757+T757</f>
        <v>0</v>
      </c>
      <c r="S757" s="4"/>
      <c r="T757" s="4"/>
      <c r="U757" s="4">
        <f t="shared" ref="U757:U770" si="171">V757+W757</f>
        <v>0</v>
      </c>
      <c r="V757" s="4"/>
      <c r="W757" s="4"/>
      <c r="X757" s="4">
        <f t="shared" ref="X757:X770" si="172">Y757+Z757</f>
        <v>0</v>
      </c>
      <c r="Y757" s="4"/>
      <c r="Z757" s="4"/>
      <c r="AA757" s="4">
        <f>C757+I757-L757-O757-U757-X757-R757</f>
        <v>700000</v>
      </c>
      <c r="AB757" s="7"/>
    </row>
    <row r="758" spans="1:28" ht="15.75" hidden="1" x14ac:dyDescent="0.25">
      <c r="A758" s="29">
        <v>45469</v>
      </c>
      <c r="B758" s="27" t="s">
        <v>253</v>
      </c>
      <c r="C758" s="25"/>
      <c r="D758" s="27" t="s">
        <v>46</v>
      </c>
      <c r="E758" s="25" t="s">
        <v>129</v>
      </c>
      <c r="F758" s="25">
        <v>12</v>
      </c>
      <c r="G758" s="25" t="s">
        <v>77</v>
      </c>
      <c r="H758" s="25">
        <v>65000</v>
      </c>
      <c r="I758" s="11">
        <f t="shared" si="167"/>
        <v>780000</v>
      </c>
      <c r="J758" s="26" t="s">
        <v>28</v>
      </c>
      <c r="K758" s="11" t="s">
        <v>2161</v>
      </c>
      <c r="L758" s="4">
        <f t="shared" si="168"/>
        <v>0</v>
      </c>
      <c r="M758" s="4"/>
      <c r="N758" s="4"/>
      <c r="O758" s="4">
        <f t="shared" si="169"/>
        <v>0</v>
      </c>
      <c r="P758" s="4"/>
      <c r="Q758" s="4"/>
      <c r="R758" s="4">
        <f t="shared" si="170"/>
        <v>0</v>
      </c>
      <c r="S758" s="4"/>
      <c r="T758" s="4"/>
      <c r="U758" s="4">
        <f t="shared" si="171"/>
        <v>0</v>
      </c>
      <c r="V758" s="4"/>
      <c r="W758" s="4"/>
      <c r="X758" s="4">
        <f t="shared" si="172"/>
        <v>0</v>
      </c>
      <c r="Y758" s="4"/>
      <c r="Z758" s="4"/>
      <c r="AA758" s="4">
        <f>C758+I758-L758-O758-U758-X758-R758</f>
        <v>780000</v>
      </c>
      <c r="AB758" s="7"/>
    </row>
    <row r="759" spans="1:28" ht="15.75" hidden="1" x14ac:dyDescent="0.25">
      <c r="A759" s="29">
        <v>45469</v>
      </c>
      <c r="B759" s="25" t="s">
        <v>144</v>
      </c>
      <c r="C759" s="25"/>
      <c r="D759" s="27" t="s">
        <v>46</v>
      </c>
      <c r="E759" s="25" t="s">
        <v>89</v>
      </c>
      <c r="F759" s="25">
        <v>30.1</v>
      </c>
      <c r="G759" s="25" t="s">
        <v>39</v>
      </c>
      <c r="H759" s="25">
        <v>47000</v>
      </c>
      <c r="I759" s="11">
        <f t="shared" si="167"/>
        <v>1414700</v>
      </c>
      <c r="J759" s="26" t="s">
        <v>28</v>
      </c>
      <c r="K759" s="11"/>
      <c r="L759" s="4">
        <f t="shared" si="168"/>
        <v>0</v>
      </c>
      <c r="M759" s="4"/>
      <c r="N759" s="4"/>
      <c r="O759" s="4">
        <f t="shared" si="169"/>
        <v>0</v>
      </c>
      <c r="P759" s="4"/>
      <c r="Q759" s="4"/>
      <c r="R759" s="4">
        <f t="shared" si="170"/>
        <v>0</v>
      </c>
      <c r="S759" s="4"/>
      <c r="T759" s="4"/>
      <c r="U759" s="4">
        <f t="shared" si="171"/>
        <v>0</v>
      </c>
      <c r="V759" s="4"/>
      <c r="W759" s="4"/>
      <c r="X759" s="4">
        <f t="shared" si="172"/>
        <v>0</v>
      </c>
      <c r="Y759" s="4"/>
      <c r="Z759" s="4"/>
      <c r="AA759" s="4">
        <f>C759+I759-L759-O759-U759-X759-R759</f>
        <v>1414700</v>
      </c>
      <c r="AB759" s="7"/>
    </row>
    <row r="760" spans="1:28" ht="15.75" hidden="1" x14ac:dyDescent="0.25">
      <c r="A760" s="29">
        <v>45469</v>
      </c>
      <c r="B760" s="25" t="s">
        <v>422</v>
      </c>
      <c r="C760" s="25"/>
      <c r="D760" s="25" t="s">
        <v>46</v>
      </c>
      <c r="E760" s="25" t="s">
        <v>109</v>
      </c>
      <c r="F760" s="25">
        <v>500</v>
      </c>
      <c r="G760" s="25" t="s">
        <v>34</v>
      </c>
      <c r="H760" s="25">
        <v>1080</v>
      </c>
      <c r="I760" s="11">
        <f t="shared" si="167"/>
        <v>540000</v>
      </c>
      <c r="J760" s="31" t="s">
        <v>324</v>
      </c>
      <c r="K760" s="11"/>
      <c r="L760" s="4">
        <f t="shared" si="168"/>
        <v>540000</v>
      </c>
      <c r="M760" s="4">
        <v>540000</v>
      </c>
      <c r="N760" s="4"/>
      <c r="O760" s="4">
        <f t="shared" si="169"/>
        <v>0</v>
      </c>
      <c r="P760" s="4"/>
      <c r="Q760" s="4"/>
      <c r="R760" s="4">
        <f t="shared" si="170"/>
        <v>0</v>
      </c>
      <c r="S760" s="4"/>
      <c r="T760" s="4"/>
      <c r="U760" s="4">
        <f t="shared" si="171"/>
        <v>0</v>
      </c>
      <c r="V760" s="4"/>
      <c r="W760" s="4"/>
      <c r="X760" s="4">
        <f t="shared" si="172"/>
        <v>0</v>
      </c>
      <c r="Y760" s="4"/>
      <c r="Z760" s="4"/>
      <c r="AA760" s="4">
        <f>C760+I760-L760-O760-U760-X760-R760</f>
        <v>0</v>
      </c>
      <c r="AB760" s="7">
        <v>45472</v>
      </c>
    </row>
    <row r="761" spans="1:28" ht="15.75" hidden="1" x14ac:dyDescent="0.25">
      <c r="A761" s="29">
        <v>45469</v>
      </c>
      <c r="B761" s="25" t="s">
        <v>153</v>
      </c>
      <c r="C761" s="25"/>
      <c r="D761" s="25" t="s">
        <v>52</v>
      </c>
      <c r="E761" s="25" t="s">
        <v>208</v>
      </c>
      <c r="F761" s="25">
        <v>12000</v>
      </c>
      <c r="G761" s="25" t="s">
        <v>34</v>
      </c>
      <c r="H761" s="25">
        <v>745</v>
      </c>
      <c r="I761" s="11">
        <f t="shared" si="167"/>
        <v>8940000</v>
      </c>
      <c r="J761" s="32" t="s">
        <v>324</v>
      </c>
      <c r="K761" s="11"/>
      <c r="L761" s="4">
        <f t="shared" si="168"/>
        <v>8940000</v>
      </c>
      <c r="M761" s="4">
        <v>8940000</v>
      </c>
      <c r="N761" s="4"/>
      <c r="O761" s="4">
        <f t="shared" si="169"/>
        <v>0</v>
      </c>
      <c r="P761" s="4"/>
      <c r="Q761" s="4"/>
      <c r="R761" s="4">
        <f t="shared" si="170"/>
        <v>0</v>
      </c>
      <c r="S761" s="4"/>
      <c r="T761" s="4"/>
      <c r="U761" s="4">
        <f t="shared" si="171"/>
        <v>0</v>
      </c>
      <c r="V761" s="4"/>
      <c r="W761" s="4"/>
      <c r="X761" s="4">
        <f t="shared" si="172"/>
        <v>0</v>
      </c>
      <c r="Y761" s="4"/>
      <c r="Z761" s="4"/>
      <c r="AA761" s="4">
        <f>C761+I761-L761-O761-U761-X761-R761</f>
        <v>0</v>
      </c>
      <c r="AB761" s="7">
        <v>45468</v>
      </c>
    </row>
    <row r="762" spans="1:28" ht="15.75" hidden="1" x14ac:dyDescent="0.25">
      <c r="A762" s="29">
        <v>45469</v>
      </c>
      <c r="B762" s="27" t="s">
        <v>266</v>
      </c>
      <c r="C762" s="27"/>
      <c r="D762" s="27" t="s">
        <v>52</v>
      </c>
      <c r="E762" s="27" t="s">
        <v>165</v>
      </c>
      <c r="F762" s="27">
        <v>1</v>
      </c>
      <c r="G762" s="27" t="s">
        <v>303</v>
      </c>
      <c r="H762" s="27">
        <v>1200000</v>
      </c>
      <c r="I762" s="11">
        <f t="shared" si="167"/>
        <v>1200000</v>
      </c>
      <c r="J762" s="28" t="s">
        <v>28</v>
      </c>
      <c r="K762" s="11"/>
      <c r="L762" s="4">
        <f t="shared" si="168"/>
        <v>0</v>
      </c>
      <c r="M762" s="4"/>
      <c r="N762" s="4"/>
      <c r="O762" s="4">
        <f t="shared" si="169"/>
        <v>0</v>
      </c>
      <c r="P762" s="4"/>
      <c r="Q762" s="4"/>
      <c r="R762" s="4">
        <f t="shared" si="170"/>
        <v>0</v>
      </c>
      <c r="S762" s="4"/>
      <c r="T762" s="4"/>
      <c r="U762" s="4">
        <f t="shared" si="171"/>
        <v>0</v>
      </c>
      <c r="V762" s="4"/>
      <c r="W762" s="4"/>
      <c r="X762" s="4">
        <f t="shared" si="172"/>
        <v>0</v>
      </c>
      <c r="Y762" s="4"/>
      <c r="Z762" s="4"/>
      <c r="AA762" s="4">
        <f>C762+I762-L762-O762-U762-X762-R762</f>
        <v>1200000</v>
      </c>
      <c r="AB762" s="7"/>
    </row>
    <row r="763" spans="1:28" ht="15.75" hidden="1" x14ac:dyDescent="0.25">
      <c r="A763" s="29">
        <v>45469</v>
      </c>
      <c r="B763" s="25" t="s">
        <v>673</v>
      </c>
      <c r="C763" s="25"/>
      <c r="D763" s="25" t="s">
        <v>46</v>
      </c>
      <c r="E763" s="25" t="s">
        <v>53</v>
      </c>
      <c r="F763" s="25">
        <v>2</v>
      </c>
      <c r="G763" s="25" t="s">
        <v>23</v>
      </c>
      <c r="H763" s="25">
        <v>450000</v>
      </c>
      <c r="I763" s="11">
        <f t="shared" si="167"/>
        <v>900000</v>
      </c>
      <c r="J763" s="31" t="s">
        <v>312</v>
      </c>
      <c r="K763" s="11"/>
      <c r="L763" s="4">
        <f t="shared" si="168"/>
        <v>0</v>
      </c>
      <c r="M763" s="4"/>
      <c r="N763" s="4"/>
      <c r="O763" s="4">
        <f t="shared" si="169"/>
        <v>900000</v>
      </c>
      <c r="P763" s="4">
        <v>900000</v>
      </c>
      <c r="Q763" s="4"/>
      <c r="R763" s="4">
        <f t="shared" si="170"/>
        <v>0</v>
      </c>
      <c r="S763" s="4"/>
      <c r="T763" s="4"/>
      <c r="U763" s="4">
        <f t="shared" si="171"/>
        <v>0</v>
      </c>
      <c r="V763" s="4"/>
      <c r="W763" s="4"/>
      <c r="X763" s="4">
        <f t="shared" si="172"/>
        <v>0</v>
      </c>
      <c r="Y763" s="4"/>
      <c r="Z763" s="4"/>
      <c r="AA763" s="4">
        <f>C763+I763-L763-O763-U763-X763-R763</f>
        <v>0</v>
      </c>
      <c r="AB763" s="7">
        <v>45469</v>
      </c>
    </row>
    <row r="764" spans="1:28" ht="15.75" hidden="1" x14ac:dyDescent="0.25">
      <c r="A764" s="29">
        <v>45469</v>
      </c>
      <c r="B764" s="25" t="s">
        <v>673</v>
      </c>
      <c r="C764" s="25"/>
      <c r="D764" s="25" t="s">
        <v>46</v>
      </c>
      <c r="E764" s="25" t="s">
        <v>56</v>
      </c>
      <c r="F764" s="25">
        <v>2</v>
      </c>
      <c r="G764" s="25" t="s">
        <v>23</v>
      </c>
      <c r="H764" s="25">
        <v>450000</v>
      </c>
      <c r="I764" s="11">
        <f t="shared" si="167"/>
        <v>900000</v>
      </c>
      <c r="J764" s="31" t="s">
        <v>312</v>
      </c>
      <c r="K764" s="11"/>
      <c r="L764" s="4">
        <f t="shared" si="168"/>
        <v>0</v>
      </c>
      <c r="M764" s="4"/>
      <c r="N764" s="4"/>
      <c r="O764" s="4">
        <f t="shared" si="169"/>
        <v>900000</v>
      </c>
      <c r="P764" s="4">
        <v>900000</v>
      </c>
      <c r="Q764" s="4"/>
      <c r="R764" s="4">
        <f t="shared" si="170"/>
        <v>0</v>
      </c>
      <c r="S764" s="4"/>
      <c r="T764" s="4"/>
      <c r="U764" s="4">
        <f t="shared" si="171"/>
        <v>0</v>
      </c>
      <c r="V764" s="4"/>
      <c r="W764" s="4"/>
      <c r="X764" s="4">
        <f t="shared" si="172"/>
        <v>0</v>
      </c>
      <c r="Y764" s="4"/>
      <c r="Z764" s="4"/>
      <c r="AA764" s="4">
        <f>C764+I764-L764-O764-U764-X764-R764</f>
        <v>0</v>
      </c>
      <c r="AB764" s="7">
        <v>45469</v>
      </c>
    </row>
    <row r="765" spans="1:28" ht="15.75" hidden="1" x14ac:dyDescent="0.25">
      <c r="A765" s="29">
        <v>45469</v>
      </c>
      <c r="B765" s="25" t="s">
        <v>256</v>
      </c>
      <c r="C765" s="25"/>
      <c r="D765" s="25" t="s">
        <v>52</v>
      </c>
      <c r="E765" s="25" t="s">
        <v>217</v>
      </c>
      <c r="F765" s="25">
        <v>2.5</v>
      </c>
      <c r="G765" s="25" t="s">
        <v>39</v>
      </c>
      <c r="H765" s="25">
        <v>90000</v>
      </c>
      <c r="I765" s="11">
        <f t="shared" si="167"/>
        <v>225000</v>
      </c>
      <c r="J765" s="26" t="s">
        <v>28</v>
      </c>
      <c r="K765" s="11"/>
      <c r="L765" s="4">
        <f t="shared" si="168"/>
        <v>0</v>
      </c>
      <c r="M765" s="4"/>
      <c r="N765" s="4"/>
      <c r="O765" s="4">
        <f t="shared" si="169"/>
        <v>0</v>
      </c>
      <c r="P765" s="4"/>
      <c r="Q765" s="4"/>
      <c r="R765" s="4">
        <f t="shared" si="170"/>
        <v>0</v>
      </c>
      <c r="S765" s="4"/>
      <c r="T765" s="4"/>
      <c r="U765" s="4">
        <f t="shared" si="171"/>
        <v>0</v>
      </c>
      <c r="V765" s="4"/>
      <c r="W765" s="4"/>
      <c r="X765" s="4">
        <f t="shared" si="172"/>
        <v>0</v>
      </c>
      <c r="Y765" s="4"/>
      <c r="Z765" s="4"/>
      <c r="AA765" s="4">
        <f>C765+I765-L765-O765-U765-X765-R765</f>
        <v>225000</v>
      </c>
      <c r="AB765" s="7"/>
    </row>
    <row r="766" spans="1:28" ht="15.75" hidden="1" x14ac:dyDescent="0.25">
      <c r="A766" s="29">
        <v>45469</v>
      </c>
      <c r="B766" s="25" t="s">
        <v>256</v>
      </c>
      <c r="C766" s="25"/>
      <c r="D766" s="25" t="s">
        <v>52</v>
      </c>
      <c r="E766" s="25" t="s">
        <v>447</v>
      </c>
      <c r="F766" s="25">
        <v>1000</v>
      </c>
      <c r="G766" s="25" t="s">
        <v>34</v>
      </c>
      <c r="H766" s="25">
        <v>1755</v>
      </c>
      <c r="I766" s="11">
        <f t="shared" si="167"/>
        <v>1755000</v>
      </c>
      <c r="J766" s="26" t="s">
        <v>28</v>
      </c>
      <c r="K766" s="11"/>
      <c r="L766" s="4">
        <f t="shared" si="168"/>
        <v>0</v>
      </c>
      <c r="M766" s="4"/>
      <c r="N766" s="4"/>
      <c r="O766" s="4">
        <f t="shared" si="169"/>
        <v>0</v>
      </c>
      <c r="P766" s="4"/>
      <c r="Q766" s="4"/>
      <c r="R766" s="4">
        <f t="shared" si="170"/>
        <v>0</v>
      </c>
      <c r="S766" s="4"/>
      <c r="T766" s="4"/>
      <c r="U766" s="4">
        <f t="shared" si="171"/>
        <v>0</v>
      </c>
      <c r="V766" s="4"/>
      <c r="W766" s="4"/>
      <c r="X766" s="4">
        <f t="shared" si="172"/>
        <v>0</v>
      </c>
      <c r="Y766" s="4"/>
      <c r="Z766" s="4"/>
      <c r="AA766" s="4">
        <f>C766+I766-L766-O766-U766-X766-R766</f>
        <v>1755000</v>
      </c>
      <c r="AB766" s="7"/>
    </row>
    <row r="767" spans="1:28" ht="15.75" hidden="1" x14ac:dyDescent="0.25">
      <c r="A767" s="29">
        <v>45469</v>
      </c>
      <c r="B767" s="25" t="s">
        <v>256</v>
      </c>
      <c r="C767" s="25"/>
      <c r="D767" s="25" t="s">
        <v>52</v>
      </c>
      <c r="E767" s="25" t="s">
        <v>150</v>
      </c>
      <c r="F767" s="25">
        <v>10</v>
      </c>
      <c r="G767" s="25" t="s">
        <v>77</v>
      </c>
      <c r="H767" s="25">
        <v>50000</v>
      </c>
      <c r="I767" s="11">
        <f t="shared" si="167"/>
        <v>500000</v>
      </c>
      <c r="J767" s="26" t="s">
        <v>28</v>
      </c>
      <c r="K767" s="11"/>
      <c r="L767" s="4">
        <f t="shared" si="168"/>
        <v>0</v>
      </c>
      <c r="M767" s="4"/>
      <c r="N767" s="4"/>
      <c r="O767" s="4">
        <f t="shared" si="169"/>
        <v>0</v>
      </c>
      <c r="P767" s="4"/>
      <c r="Q767" s="4"/>
      <c r="R767" s="4">
        <f t="shared" si="170"/>
        <v>0</v>
      </c>
      <c r="S767" s="4"/>
      <c r="T767" s="4"/>
      <c r="U767" s="4">
        <f t="shared" si="171"/>
        <v>0</v>
      </c>
      <c r="V767" s="4"/>
      <c r="W767" s="4"/>
      <c r="X767" s="4">
        <f t="shared" si="172"/>
        <v>0</v>
      </c>
      <c r="Y767" s="4"/>
      <c r="Z767" s="4"/>
      <c r="AA767" s="4">
        <f>C767+I767-L767-O767-U767-X767-R767</f>
        <v>500000</v>
      </c>
      <c r="AB767" s="7"/>
    </row>
    <row r="768" spans="1:28" ht="15.75" hidden="1" x14ac:dyDescent="0.25">
      <c r="A768" s="24">
        <v>45469</v>
      </c>
      <c r="B768" s="25" t="s">
        <v>256</v>
      </c>
      <c r="C768" s="25"/>
      <c r="D768" s="25" t="s">
        <v>52</v>
      </c>
      <c r="E768" s="25" t="s">
        <v>249</v>
      </c>
      <c r="F768" s="25">
        <v>1200</v>
      </c>
      <c r="G768" s="25" t="s">
        <v>34</v>
      </c>
      <c r="H768" s="25">
        <v>4000</v>
      </c>
      <c r="I768" s="11">
        <f t="shared" si="167"/>
        <v>4800000</v>
      </c>
      <c r="J768" s="26" t="s">
        <v>28</v>
      </c>
      <c r="K768" s="11"/>
      <c r="L768" s="4">
        <f t="shared" si="168"/>
        <v>0</v>
      </c>
      <c r="M768" s="4"/>
      <c r="N768" s="4"/>
      <c r="O768" s="4">
        <f t="shared" si="169"/>
        <v>0</v>
      </c>
      <c r="P768" s="4"/>
      <c r="Q768" s="4"/>
      <c r="R768" s="4">
        <f t="shared" si="170"/>
        <v>0</v>
      </c>
      <c r="S768" s="4"/>
      <c r="T768" s="4"/>
      <c r="U768" s="4">
        <f t="shared" si="171"/>
        <v>0</v>
      </c>
      <c r="V768" s="4"/>
      <c r="W768" s="4"/>
      <c r="X768" s="4">
        <f t="shared" si="172"/>
        <v>0</v>
      </c>
      <c r="Y768" s="4"/>
      <c r="Z768" s="4"/>
      <c r="AA768" s="4">
        <f>C768+I768-L768-O768-U768-X768-R768</f>
        <v>4800000</v>
      </c>
      <c r="AB768" s="7"/>
    </row>
    <row r="769" spans="1:28" ht="15.75" hidden="1" x14ac:dyDescent="0.25">
      <c r="A769" s="29">
        <v>45469</v>
      </c>
      <c r="B769" s="25" t="s">
        <v>256</v>
      </c>
      <c r="C769" s="25"/>
      <c r="D769" s="25" t="s">
        <v>52</v>
      </c>
      <c r="E769" s="25" t="s">
        <v>259</v>
      </c>
      <c r="F769" s="25">
        <v>500</v>
      </c>
      <c r="G769" s="25" t="s">
        <v>34</v>
      </c>
      <c r="H769" s="25">
        <v>835</v>
      </c>
      <c r="I769" s="11">
        <f t="shared" si="167"/>
        <v>417500</v>
      </c>
      <c r="J769" s="26" t="s">
        <v>28</v>
      </c>
      <c r="K769" s="11"/>
      <c r="L769" s="4">
        <f t="shared" si="168"/>
        <v>0</v>
      </c>
      <c r="M769" s="4"/>
      <c r="N769" s="4"/>
      <c r="O769" s="4">
        <f t="shared" si="169"/>
        <v>0</v>
      </c>
      <c r="P769" s="4"/>
      <c r="Q769" s="4"/>
      <c r="R769" s="4">
        <f t="shared" si="170"/>
        <v>0</v>
      </c>
      <c r="S769" s="4"/>
      <c r="T769" s="4"/>
      <c r="U769" s="4">
        <f t="shared" si="171"/>
        <v>0</v>
      </c>
      <c r="V769" s="4"/>
      <c r="W769" s="4"/>
      <c r="X769" s="4">
        <f t="shared" si="172"/>
        <v>0</v>
      </c>
      <c r="Y769" s="4"/>
      <c r="Z769" s="4"/>
      <c r="AA769" s="4">
        <f>C769+I769-L769-O769-U769-X769-R769</f>
        <v>417500</v>
      </c>
      <c r="AB769" s="7"/>
    </row>
    <row r="770" spans="1:28" ht="15.75" hidden="1" x14ac:dyDescent="0.25">
      <c r="A770" s="24">
        <v>45469</v>
      </c>
      <c r="B770" s="25" t="s">
        <v>256</v>
      </c>
      <c r="C770" s="25"/>
      <c r="D770" s="25" t="s">
        <v>52</v>
      </c>
      <c r="E770" s="25" t="s">
        <v>129</v>
      </c>
      <c r="F770" s="25">
        <v>4</v>
      </c>
      <c r="G770" s="25" t="s">
        <v>77</v>
      </c>
      <c r="H770" s="25">
        <v>65000</v>
      </c>
      <c r="I770" s="11">
        <f t="shared" si="167"/>
        <v>260000</v>
      </c>
      <c r="J770" s="26" t="s">
        <v>28</v>
      </c>
      <c r="K770" s="11"/>
      <c r="L770" s="4">
        <f t="shared" si="168"/>
        <v>0</v>
      </c>
      <c r="M770" s="4"/>
      <c r="N770" s="4"/>
      <c r="O770" s="4">
        <f t="shared" si="169"/>
        <v>0</v>
      </c>
      <c r="P770" s="4"/>
      <c r="Q770" s="4"/>
      <c r="R770" s="4">
        <f t="shared" si="170"/>
        <v>0</v>
      </c>
      <c r="S770" s="4"/>
      <c r="T770" s="4"/>
      <c r="U770" s="4">
        <f t="shared" si="171"/>
        <v>0</v>
      </c>
      <c r="V770" s="4"/>
      <c r="W770" s="4"/>
      <c r="X770" s="4">
        <f t="shared" si="172"/>
        <v>0</v>
      </c>
      <c r="Y770" s="4"/>
      <c r="Z770" s="4"/>
      <c r="AA770" s="4">
        <f>C770+I770-L770-O770-U770-X770-R770</f>
        <v>260000</v>
      </c>
      <c r="AB770" s="7"/>
    </row>
    <row r="771" spans="1:28" ht="15.75" hidden="1" x14ac:dyDescent="0.25">
      <c r="A771" s="29">
        <v>45470</v>
      </c>
      <c r="B771" s="27" t="s">
        <v>99</v>
      </c>
      <c r="C771" s="27"/>
      <c r="D771" s="27"/>
      <c r="E771" s="27" t="s">
        <v>100</v>
      </c>
      <c r="F771" s="27">
        <v>28.7</v>
      </c>
      <c r="G771" s="27" t="s">
        <v>39</v>
      </c>
      <c r="H771" s="27"/>
      <c r="I771" s="11">
        <f t="shared" ref="I771:I793" si="173">F771*H771</f>
        <v>0</v>
      </c>
      <c r="J771" s="28" t="s">
        <v>28</v>
      </c>
      <c r="K771" s="11"/>
      <c r="L771" s="4">
        <f t="shared" ref="L771:L793" si="174">M771+N771</f>
        <v>0</v>
      </c>
      <c r="M771" s="4"/>
      <c r="N771" s="4"/>
      <c r="O771" s="4">
        <f t="shared" ref="O771:O793" si="175">P771+Q771</f>
        <v>0</v>
      </c>
      <c r="P771" s="4"/>
      <c r="Q771" s="4"/>
      <c r="R771" s="4">
        <f t="shared" ref="R771:R793" si="176">S771+T771</f>
        <v>0</v>
      </c>
      <c r="S771" s="4"/>
      <c r="T771" s="4"/>
      <c r="U771" s="4">
        <f t="shared" ref="U771:U793" si="177">V771+W771</f>
        <v>0</v>
      </c>
      <c r="V771" s="4"/>
      <c r="W771" s="4"/>
      <c r="X771" s="4">
        <f t="shared" ref="X771:X793" si="178">Y771+Z771</f>
        <v>0</v>
      </c>
      <c r="Y771" s="4"/>
      <c r="Z771" s="4"/>
      <c r="AA771" s="4">
        <f>C771+I771-L771-O771-U771-X771-R771</f>
        <v>0</v>
      </c>
      <c r="AB771" s="7"/>
    </row>
    <row r="772" spans="1:28" ht="15.75" hidden="1" x14ac:dyDescent="0.25">
      <c r="A772" s="29">
        <v>45470</v>
      </c>
      <c r="B772" s="25" t="s">
        <v>96</v>
      </c>
      <c r="C772" s="25"/>
      <c r="D772" s="25" t="s">
        <v>46</v>
      </c>
      <c r="E772" s="25" t="s">
        <v>225</v>
      </c>
      <c r="F772" s="25">
        <v>2500</v>
      </c>
      <c r="G772" s="25" t="s">
        <v>34</v>
      </c>
      <c r="H772" s="25">
        <v>2992</v>
      </c>
      <c r="I772" s="11">
        <f t="shared" si="173"/>
        <v>7480000</v>
      </c>
      <c r="J772" s="26" t="s">
        <v>28</v>
      </c>
      <c r="K772" s="11"/>
      <c r="L772" s="4">
        <f t="shared" si="174"/>
        <v>0</v>
      </c>
      <c r="M772" s="4"/>
      <c r="N772" s="4"/>
      <c r="O772" s="4">
        <f t="shared" si="175"/>
        <v>0</v>
      </c>
      <c r="P772" s="4"/>
      <c r="Q772" s="4"/>
      <c r="R772" s="4">
        <f t="shared" si="176"/>
        <v>0</v>
      </c>
      <c r="S772" s="4"/>
      <c r="T772" s="4"/>
      <c r="U772" s="4">
        <f t="shared" si="177"/>
        <v>0</v>
      </c>
      <c r="V772" s="4"/>
      <c r="W772" s="4"/>
      <c r="X772" s="4">
        <f t="shared" si="178"/>
        <v>0</v>
      </c>
      <c r="Y772" s="4"/>
      <c r="Z772" s="4"/>
      <c r="AA772" s="4">
        <f>C772+I772-L772-O772-U772-X772-R772</f>
        <v>7480000</v>
      </c>
      <c r="AB772" s="7"/>
    </row>
    <row r="773" spans="1:28" ht="15.75" hidden="1" x14ac:dyDescent="0.25">
      <c r="A773" s="29">
        <v>45470</v>
      </c>
      <c r="B773" s="25" t="s">
        <v>96</v>
      </c>
      <c r="C773" s="25"/>
      <c r="D773" s="25" t="s">
        <v>46</v>
      </c>
      <c r="E773" s="25" t="s">
        <v>58</v>
      </c>
      <c r="F773" s="25">
        <v>200</v>
      </c>
      <c r="G773" s="25" t="s">
        <v>34</v>
      </c>
      <c r="H773" s="25">
        <v>2150</v>
      </c>
      <c r="I773" s="11">
        <f t="shared" si="173"/>
        <v>430000</v>
      </c>
      <c r="J773" s="26" t="s">
        <v>28</v>
      </c>
      <c r="K773" s="11"/>
      <c r="L773" s="4">
        <f t="shared" si="174"/>
        <v>0</v>
      </c>
      <c r="M773" s="4"/>
      <c r="N773" s="4"/>
      <c r="O773" s="4">
        <f t="shared" si="175"/>
        <v>0</v>
      </c>
      <c r="P773" s="4"/>
      <c r="Q773" s="4"/>
      <c r="R773" s="4">
        <f t="shared" si="176"/>
        <v>0</v>
      </c>
      <c r="S773" s="4"/>
      <c r="T773" s="4"/>
      <c r="U773" s="4">
        <f t="shared" si="177"/>
        <v>0</v>
      </c>
      <c r="V773" s="4"/>
      <c r="W773" s="4"/>
      <c r="X773" s="4">
        <f t="shared" si="178"/>
        <v>0</v>
      </c>
      <c r="Y773" s="4"/>
      <c r="Z773" s="4"/>
      <c r="AA773" s="4">
        <f>C773+I773-L773-O773-U773-X773-R773</f>
        <v>430000</v>
      </c>
      <c r="AB773" s="7"/>
    </row>
    <row r="774" spans="1:28" ht="15.75" hidden="1" x14ac:dyDescent="0.25">
      <c r="A774" s="29">
        <v>45470</v>
      </c>
      <c r="B774" s="25" t="s">
        <v>412</v>
      </c>
      <c r="C774" s="25"/>
      <c r="D774" s="25" t="s">
        <v>46</v>
      </c>
      <c r="E774" s="25" t="s">
        <v>58</v>
      </c>
      <c r="F774" s="25">
        <v>10400</v>
      </c>
      <c r="G774" s="25" t="s">
        <v>34</v>
      </c>
      <c r="H774" s="25">
        <v>1900</v>
      </c>
      <c r="I774" s="11">
        <f t="shared" si="173"/>
        <v>19760000</v>
      </c>
      <c r="J774" s="26" t="s">
        <v>28</v>
      </c>
      <c r="K774" s="11"/>
      <c r="L774" s="4">
        <f t="shared" si="174"/>
        <v>0</v>
      </c>
      <c r="M774" s="4"/>
      <c r="N774" s="4"/>
      <c r="O774" s="4">
        <f t="shared" si="175"/>
        <v>0</v>
      </c>
      <c r="P774" s="4"/>
      <c r="Q774" s="4"/>
      <c r="R774" s="4">
        <f t="shared" si="176"/>
        <v>0</v>
      </c>
      <c r="S774" s="4"/>
      <c r="T774" s="4"/>
      <c r="U774" s="4">
        <f t="shared" si="177"/>
        <v>0</v>
      </c>
      <c r="V774" s="4"/>
      <c r="W774" s="4"/>
      <c r="X774" s="4">
        <f t="shared" si="178"/>
        <v>0</v>
      </c>
      <c r="Y774" s="4"/>
      <c r="Z774" s="4"/>
      <c r="AA774" s="4">
        <f>C774+I774-L774-O774-U774-X774-R774</f>
        <v>19760000</v>
      </c>
      <c r="AB774" s="7"/>
    </row>
    <row r="775" spans="1:28" ht="15.75" hidden="1" x14ac:dyDescent="0.25">
      <c r="A775" s="29">
        <v>45470</v>
      </c>
      <c r="B775" s="25" t="s">
        <v>134</v>
      </c>
      <c r="C775" s="25"/>
      <c r="D775" s="25" t="s">
        <v>46</v>
      </c>
      <c r="E775" s="25" t="s">
        <v>290</v>
      </c>
      <c r="F775" s="25">
        <v>2000</v>
      </c>
      <c r="G775" s="25" t="s">
        <v>34</v>
      </c>
      <c r="H775" s="25">
        <v>2785</v>
      </c>
      <c r="I775" s="11">
        <f t="shared" si="173"/>
        <v>5570000</v>
      </c>
      <c r="J775" s="26" t="s">
        <v>28</v>
      </c>
      <c r="K775" s="11"/>
      <c r="L775" s="4">
        <f t="shared" si="174"/>
        <v>0</v>
      </c>
      <c r="M775" s="4"/>
      <c r="N775" s="4"/>
      <c r="O775" s="4">
        <f t="shared" si="175"/>
        <v>0</v>
      </c>
      <c r="P775" s="4"/>
      <c r="Q775" s="4"/>
      <c r="R775" s="4">
        <f t="shared" si="176"/>
        <v>0</v>
      </c>
      <c r="S775" s="4"/>
      <c r="T775" s="4"/>
      <c r="U775" s="4">
        <f t="shared" si="177"/>
        <v>0</v>
      </c>
      <c r="V775" s="4"/>
      <c r="W775" s="4"/>
      <c r="X775" s="4">
        <f t="shared" si="178"/>
        <v>0</v>
      </c>
      <c r="Y775" s="4"/>
      <c r="Z775" s="4"/>
      <c r="AA775" s="4">
        <f>C775+I775-L775-O775-U775-X775-R775</f>
        <v>5570000</v>
      </c>
      <c r="AB775" s="7"/>
    </row>
    <row r="776" spans="1:28" ht="15.75" hidden="1" x14ac:dyDescent="0.25">
      <c r="A776" s="29">
        <v>45470</v>
      </c>
      <c r="B776" s="25" t="s">
        <v>134</v>
      </c>
      <c r="C776" s="25"/>
      <c r="D776" s="25" t="s">
        <v>46</v>
      </c>
      <c r="E776" s="25" t="s">
        <v>42</v>
      </c>
      <c r="F776" s="25">
        <v>1000</v>
      </c>
      <c r="G776" s="25" t="s">
        <v>34</v>
      </c>
      <c r="H776" s="25">
        <v>4500</v>
      </c>
      <c r="I776" s="11">
        <f t="shared" si="173"/>
        <v>4500000</v>
      </c>
      <c r="J776" s="26" t="s">
        <v>28</v>
      </c>
      <c r="K776" s="11"/>
      <c r="L776" s="4">
        <f t="shared" si="174"/>
        <v>0</v>
      </c>
      <c r="M776" s="4"/>
      <c r="N776" s="4"/>
      <c r="O776" s="4">
        <f t="shared" si="175"/>
        <v>0</v>
      </c>
      <c r="P776" s="4"/>
      <c r="Q776" s="4"/>
      <c r="R776" s="4">
        <f t="shared" si="176"/>
        <v>0</v>
      </c>
      <c r="S776" s="4"/>
      <c r="T776" s="4"/>
      <c r="U776" s="4">
        <f t="shared" si="177"/>
        <v>0</v>
      </c>
      <c r="V776" s="4"/>
      <c r="W776" s="4"/>
      <c r="X776" s="4">
        <f t="shared" si="178"/>
        <v>0</v>
      </c>
      <c r="Y776" s="4"/>
      <c r="Z776" s="4"/>
      <c r="AA776" s="4">
        <f>C776+I776-L776-O776-U776-X776-R776</f>
        <v>4500000</v>
      </c>
      <c r="AB776" s="7"/>
    </row>
    <row r="777" spans="1:28" ht="15.75" hidden="1" x14ac:dyDescent="0.25">
      <c r="A777" s="29">
        <v>45470</v>
      </c>
      <c r="B777" s="25" t="s">
        <v>1540</v>
      </c>
      <c r="C777" s="25"/>
      <c r="D777" s="25" t="s">
        <v>52</v>
      </c>
      <c r="E777" s="25" t="s">
        <v>58</v>
      </c>
      <c r="F777" s="25">
        <v>1000</v>
      </c>
      <c r="G777" s="25" t="s">
        <v>34</v>
      </c>
      <c r="H777" s="25">
        <v>2000</v>
      </c>
      <c r="I777" s="11">
        <f t="shared" si="173"/>
        <v>2000000</v>
      </c>
      <c r="J777" s="31" t="s">
        <v>312</v>
      </c>
      <c r="K777" s="11"/>
      <c r="L777" s="4">
        <f t="shared" si="174"/>
        <v>0</v>
      </c>
      <c r="M777" s="4"/>
      <c r="N777" s="4"/>
      <c r="O777" s="4">
        <f t="shared" si="175"/>
        <v>2000000</v>
      </c>
      <c r="P777" s="4">
        <v>2000000</v>
      </c>
      <c r="Q777" s="4"/>
      <c r="R777" s="4">
        <f t="shared" si="176"/>
        <v>0</v>
      </c>
      <c r="S777" s="4"/>
      <c r="T777" s="4"/>
      <c r="U777" s="4">
        <f t="shared" si="177"/>
        <v>0</v>
      </c>
      <c r="V777" s="4"/>
      <c r="W777" s="4"/>
      <c r="X777" s="4">
        <f t="shared" si="178"/>
        <v>0</v>
      </c>
      <c r="Y777" s="4"/>
      <c r="Z777" s="4"/>
      <c r="AA777" s="4">
        <f>C777+I777-L777-O777-U777-X777-R777</f>
        <v>0</v>
      </c>
      <c r="AB777" s="7">
        <v>45470</v>
      </c>
    </row>
    <row r="778" spans="1:28" ht="15.75" hidden="1" x14ac:dyDescent="0.25">
      <c r="A778" s="29">
        <v>45470</v>
      </c>
      <c r="B778" s="25" t="s">
        <v>777</v>
      </c>
      <c r="C778" s="25"/>
      <c r="D778" s="25" t="s">
        <v>52</v>
      </c>
      <c r="E778" s="25" t="s">
        <v>58</v>
      </c>
      <c r="F778" s="25">
        <v>600</v>
      </c>
      <c r="G778" s="25" t="s">
        <v>34</v>
      </c>
      <c r="H778" s="25">
        <v>1950</v>
      </c>
      <c r="I778" s="11">
        <f t="shared" si="173"/>
        <v>1170000</v>
      </c>
      <c r="J778" s="26" t="s">
        <v>28</v>
      </c>
      <c r="K778" s="11"/>
      <c r="L778" s="4">
        <f t="shared" si="174"/>
        <v>0</v>
      </c>
      <c r="M778" s="4"/>
      <c r="N778" s="4"/>
      <c r="O778" s="4">
        <f t="shared" si="175"/>
        <v>0</v>
      </c>
      <c r="P778" s="4"/>
      <c r="Q778" s="4"/>
      <c r="R778" s="4">
        <f t="shared" si="176"/>
        <v>0</v>
      </c>
      <c r="S778" s="4"/>
      <c r="T778" s="4"/>
      <c r="U778" s="4">
        <f t="shared" si="177"/>
        <v>0</v>
      </c>
      <c r="V778" s="4"/>
      <c r="W778" s="4"/>
      <c r="X778" s="4">
        <f t="shared" si="178"/>
        <v>0</v>
      </c>
      <c r="Y778" s="4"/>
      <c r="Z778" s="4"/>
      <c r="AA778" s="4">
        <f>C778+I778-L778-O778-U778-X778-R778</f>
        <v>1170000</v>
      </c>
      <c r="AB778" s="7"/>
    </row>
    <row r="779" spans="1:28" ht="15.75" hidden="1" x14ac:dyDescent="0.25">
      <c r="A779" s="29">
        <v>45470</v>
      </c>
      <c r="B779" s="25" t="s">
        <v>1485</v>
      </c>
      <c r="C779" s="25"/>
      <c r="D779" s="25" t="s">
        <v>46</v>
      </c>
      <c r="E779" s="25" t="s">
        <v>135</v>
      </c>
      <c r="F779" s="25">
        <v>1</v>
      </c>
      <c r="G779" s="25" t="s">
        <v>48</v>
      </c>
      <c r="H779" s="25">
        <v>161197</v>
      </c>
      <c r="I779" s="11">
        <f t="shared" si="173"/>
        <v>161197</v>
      </c>
      <c r="J779" s="26" t="s">
        <v>28</v>
      </c>
      <c r="K779" s="11"/>
      <c r="L779" s="4">
        <f t="shared" si="174"/>
        <v>0</v>
      </c>
      <c r="M779" s="4"/>
      <c r="N779" s="4"/>
      <c r="O779" s="4">
        <f t="shared" si="175"/>
        <v>0</v>
      </c>
      <c r="P779" s="4"/>
      <c r="Q779" s="4"/>
      <c r="R779" s="4">
        <f t="shared" si="176"/>
        <v>0</v>
      </c>
      <c r="S779" s="4"/>
      <c r="T779" s="4"/>
      <c r="U779" s="4">
        <f t="shared" si="177"/>
        <v>0</v>
      </c>
      <c r="V779" s="4"/>
      <c r="W779" s="4"/>
      <c r="X779" s="4">
        <f t="shared" si="178"/>
        <v>0</v>
      </c>
      <c r="Y779" s="4"/>
      <c r="Z779" s="4"/>
      <c r="AA779" s="4">
        <f>C779+I779-L779-O779-U779-X779-R779</f>
        <v>161197</v>
      </c>
      <c r="AB779" s="7"/>
    </row>
    <row r="780" spans="1:28" ht="15.75" hidden="1" x14ac:dyDescent="0.25">
      <c r="A780" s="29">
        <v>45470</v>
      </c>
      <c r="B780" s="25" t="s">
        <v>720</v>
      </c>
      <c r="C780" s="25"/>
      <c r="D780" s="25" t="s">
        <v>52</v>
      </c>
      <c r="E780" s="25" t="s">
        <v>53</v>
      </c>
      <c r="F780" s="25">
        <v>2</v>
      </c>
      <c r="G780" s="25" t="s">
        <v>23</v>
      </c>
      <c r="H780" s="25">
        <v>450000</v>
      </c>
      <c r="I780" s="11">
        <f t="shared" si="173"/>
        <v>900000</v>
      </c>
      <c r="J780" s="31" t="s">
        <v>324</v>
      </c>
      <c r="K780" s="11"/>
      <c r="L780" s="4">
        <f t="shared" si="174"/>
        <v>900000</v>
      </c>
      <c r="M780" s="4">
        <v>900000</v>
      </c>
      <c r="N780" s="4"/>
      <c r="O780" s="4">
        <f t="shared" si="175"/>
        <v>0</v>
      </c>
      <c r="P780" s="4"/>
      <c r="Q780" s="4"/>
      <c r="R780" s="4">
        <f t="shared" si="176"/>
        <v>0</v>
      </c>
      <c r="S780" s="4"/>
      <c r="T780" s="4"/>
      <c r="U780" s="4">
        <f t="shared" si="177"/>
        <v>0</v>
      </c>
      <c r="V780" s="4"/>
      <c r="W780" s="4"/>
      <c r="X780" s="4">
        <f t="shared" si="178"/>
        <v>0</v>
      </c>
      <c r="Y780" s="4"/>
      <c r="Z780" s="4"/>
      <c r="AA780" s="4">
        <f>C780+I780-L780-O780-U780-X780-R780</f>
        <v>0</v>
      </c>
      <c r="AB780" s="7">
        <v>45468</v>
      </c>
    </row>
    <row r="781" spans="1:28" ht="15.75" hidden="1" x14ac:dyDescent="0.25">
      <c r="A781" s="29">
        <v>45470</v>
      </c>
      <c r="B781" s="25" t="s">
        <v>99</v>
      </c>
      <c r="C781" s="25"/>
      <c r="D781" s="25"/>
      <c r="E781" s="25" t="s">
        <v>103</v>
      </c>
      <c r="F781" s="25">
        <v>30</v>
      </c>
      <c r="G781" s="25" t="s">
        <v>39</v>
      </c>
      <c r="H781" s="25"/>
      <c r="I781" s="11">
        <f t="shared" si="173"/>
        <v>0</v>
      </c>
      <c r="J781" s="26" t="s">
        <v>28</v>
      </c>
      <c r="K781" s="11"/>
      <c r="L781" s="4">
        <f t="shared" si="174"/>
        <v>0</v>
      </c>
      <c r="M781" s="4"/>
      <c r="N781" s="4"/>
      <c r="O781" s="4">
        <f t="shared" si="175"/>
        <v>0</v>
      </c>
      <c r="P781" s="4"/>
      <c r="Q781" s="4"/>
      <c r="R781" s="4">
        <f t="shared" si="176"/>
        <v>0</v>
      </c>
      <c r="S781" s="4"/>
      <c r="T781" s="4"/>
      <c r="U781" s="4">
        <f t="shared" si="177"/>
        <v>0</v>
      </c>
      <c r="V781" s="4"/>
      <c r="W781" s="4"/>
      <c r="X781" s="4">
        <f t="shared" si="178"/>
        <v>0</v>
      </c>
      <c r="Y781" s="4"/>
      <c r="Z781" s="4"/>
      <c r="AA781" s="4">
        <f>C781+I781-L781-O781-U781-X781-R781</f>
        <v>0</v>
      </c>
      <c r="AB781" s="7"/>
    </row>
    <row r="782" spans="1:28" ht="15.75" hidden="1" x14ac:dyDescent="0.25">
      <c r="A782" s="29">
        <v>45470</v>
      </c>
      <c r="B782" s="25" t="s">
        <v>1525</v>
      </c>
      <c r="C782" s="25"/>
      <c r="D782" s="25" t="s">
        <v>46</v>
      </c>
      <c r="E782" s="25" t="s">
        <v>58</v>
      </c>
      <c r="F782" s="25">
        <v>400</v>
      </c>
      <c r="G782" s="25" t="s">
        <v>34</v>
      </c>
      <c r="H782" s="25">
        <v>2000</v>
      </c>
      <c r="I782" s="11">
        <f t="shared" si="173"/>
        <v>800000</v>
      </c>
      <c r="J782" s="31" t="s">
        <v>312</v>
      </c>
      <c r="K782" s="11"/>
      <c r="L782" s="4">
        <f t="shared" si="174"/>
        <v>0</v>
      </c>
      <c r="M782" s="4"/>
      <c r="N782" s="4"/>
      <c r="O782" s="4">
        <f t="shared" si="175"/>
        <v>0</v>
      </c>
      <c r="P782" s="4"/>
      <c r="Q782" s="4"/>
      <c r="R782" s="4">
        <f t="shared" si="176"/>
        <v>800000</v>
      </c>
      <c r="S782" s="4">
        <v>800000</v>
      </c>
      <c r="T782" s="4"/>
      <c r="U782" s="4">
        <f t="shared" si="177"/>
        <v>0</v>
      </c>
      <c r="V782" s="4"/>
      <c r="W782" s="4"/>
      <c r="X782" s="4">
        <f t="shared" si="178"/>
        <v>0</v>
      </c>
      <c r="Y782" s="4"/>
      <c r="Z782" s="4"/>
      <c r="AA782" s="4">
        <f>C782+I782-L782-O782-U782-X782-R782</f>
        <v>0</v>
      </c>
      <c r="AB782" s="7">
        <v>45469</v>
      </c>
    </row>
    <row r="783" spans="1:28" ht="15.75" hidden="1" x14ac:dyDescent="0.25">
      <c r="A783" s="29">
        <v>45470</v>
      </c>
      <c r="B783" s="25" t="s">
        <v>307</v>
      </c>
      <c r="C783" s="25"/>
      <c r="D783" s="25" t="s">
        <v>46</v>
      </c>
      <c r="E783" s="25" t="s">
        <v>290</v>
      </c>
      <c r="F783" s="25">
        <v>4125</v>
      </c>
      <c r="G783" s="25" t="s">
        <v>34</v>
      </c>
      <c r="H783" s="25">
        <v>2785</v>
      </c>
      <c r="I783" s="11">
        <f t="shared" si="173"/>
        <v>11488125</v>
      </c>
      <c r="J783" s="38" t="s">
        <v>24</v>
      </c>
      <c r="K783" s="11"/>
      <c r="L783" s="4">
        <f t="shared" si="174"/>
        <v>5040000</v>
      </c>
      <c r="M783" s="4">
        <v>5040000</v>
      </c>
      <c r="N783" s="4"/>
      <c r="O783" s="4">
        <f t="shared" si="175"/>
        <v>0</v>
      </c>
      <c r="P783" s="4"/>
      <c r="Q783" s="4"/>
      <c r="R783" s="4">
        <f t="shared" si="176"/>
        <v>0</v>
      </c>
      <c r="S783" s="4"/>
      <c r="T783" s="4"/>
      <c r="U783" s="4">
        <f t="shared" si="177"/>
        <v>0</v>
      </c>
      <c r="V783" s="4"/>
      <c r="W783" s="4"/>
      <c r="X783" s="4">
        <f t="shared" si="178"/>
        <v>0</v>
      </c>
      <c r="Y783" s="4"/>
      <c r="Z783" s="4"/>
      <c r="AA783" s="4">
        <f>C783+I783-L783-O783-U783-X783-R783</f>
        <v>6448125</v>
      </c>
      <c r="AB783" s="7">
        <v>45470</v>
      </c>
    </row>
    <row r="784" spans="1:28" ht="15.75" hidden="1" x14ac:dyDescent="0.25">
      <c r="A784" s="29">
        <v>45470</v>
      </c>
      <c r="B784" s="25" t="s">
        <v>975</v>
      </c>
      <c r="C784" s="25"/>
      <c r="D784" s="25" t="s">
        <v>52</v>
      </c>
      <c r="E784" s="25" t="s">
        <v>230</v>
      </c>
      <c r="F784" s="25">
        <v>100</v>
      </c>
      <c r="G784" s="25" t="s">
        <v>27</v>
      </c>
      <c r="H784" s="25">
        <v>16000</v>
      </c>
      <c r="I784" s="11">
        <f t="shared" si="173"/>
        <v>1600000</v>
      </c>
      <c r="J784" s="31" t="s">
        <v>324</v>
      </c>
      <c r="K784" s="11"/>
      <c r="L784" s="4">
        <f t="shared" si="174"/>
        <v>1600000</v>
      </c>
      <c r="M784" s="4">
        <v>1600000</v>
      </c>
      <c r="N784" s="4"/>
      <c r="O784" s="4">
        <f t="shared" si="175"/>
        <v>0</v>
      </c>
      <c r="P784" s="4"/>
      <c r="Q784" s="4"/>
      <c r="R784" s="4">
        <f t="shared" si="176"/>
        <v>0</v>
      </c>
      <c r="S784" s="4"/>
      <c r="T784" s="4"/>
      <c r="U784" s="4">
        <f t="shared" si="177"/>
        <v>0</v>
      </c>
      <c r="V784" s="4"/>
      <c r="W784" s="4"/>
      <c r="X784" s="4">
        <f t="shared" si="178"/>
        <v>0</v>
      </c>
      <c r="Y784" s="4"/>
      <c r="Z784" s="4"/>
      <c r="AA784" s="4">
        <f>C784+I784-L784-O784-U784-X784-R784</f>
        <v>0</v>
      </c>
      <c r="AB784" s="7">
        <v>45470</v>
      </c>
    </row>
    <row r="785" spans="1:28" ht="15.75" hidden="1" x14ac:dyDescent="0.25">
      <c r="A785" s="29">
        <v>45470</v>
      </c>
      <c r="B785" s="72" t="s">
        <v>194</v>
      </c>
      <c r="C785" s="25"/>
      <c r="D785" s="25" t="s">
        <v>52</v>
      </c>
      <c r="E785" s="25" t="s">
        <v>128</v>
      </c>
      <c r="F785" s="25">
        <v>25</v>
      </c>
      <c r="G785" s="25" t="s">
        <v>39</v>
      </c>
      <c r="H785" s="25">
        <v>125000</v>
      </c>
      <c r="I785" s="11">
        <f t="shared" si="173"/>
        <v>3125000</v>
      </c>
      <c r="J785" s="31" t="s">
        <v>312</v>
      </c>
      <c r="K785" s="11"/>
      <c r="L785" s="4">
        <f t="shared" si="174"/>
        <v>0</v>
      </c>
      <c r="M785" s="4"/>
      <c r="N785" s="4"/>
      <c r="O785" s="4">
        <f t="shared" si="175"/>
        <v>0</v>
      </c>
      <c r="P785" s="4"/>
      <c r="Q785" s="4"/>
      <c r="R785" s="4">
        <f t="shared" si="176"/>
        <v>3125000</v>
      </c>
      <c r="S785" s="4">
        <v>3125000</v>
      </c>
      <c r="T785" s="4"/>
      <c r="U785" s="4">
        <f t="shared" si="177"/>
        <v>0</v>
      </c>
      <c r="V785" s="4"/>
      <c r="W785" s="4"/>
      <c r="X785" s="4">
        <f t="shared" si="178"/>
        <v>0</v>
      </c>
      <c r="Y785" s="4"/>
      <c r="Z785" s="4"/>
      <c r="AA785" s="4">
        <f>C785+I785-L785-O785-U785-X785-R785</f>
        <v>0</v>
      </c>
      <c r="AB785" s="7">
        <v>45470</v>
      </c>
    </row>
    <row r="786" spans="1:28" ht="15.75" hidden="1" x14ac:dyDescent="0.25">
      <c r="A786" s="29">
        <v>45470</v>
      </c>
      <c r="B786" s="72" t="s">
        <v>194</v>
      </c>
      <c r="C786" s="25"/>
      <c r="D786" s="25" t="s">
        <v>52</v>
      </c>
      <c r="E786" s="25" t="s">
        <v>150</v>
      </c>
      <c r="F786" s="25">
        <v>20</v>
      </c>
      <c r="G786" s="25" t="s">
        <v>77</v>
      </c>
      <c r="H786" s="25">
        <v>50000</v>
      </c>
      <c r="I786" s="11">
        <f t="shared" si="173"/>
        <v>1000000</v>
      </c>
      <c r="J786" s="31" t="s">
        <v>312</v>
      </c>
      <c r="K786" s="11"/>
      <c r="L786" s="4">
        <f t="shared" si="174"/>
        <v>0</v>
      </c>
      <c r="M786" s="4"/>
      <c r="N786" s="4"/>
      <c r="O786" s="4">
        <f t="shared" si="175"/>
        <v>0</v>
      </c>
      <c r="P786" s="4"/>
      <c r="Q786" s="4"/>
      <c r="R786" s="4">
        <f t="shared" si="176"/>
        <v>1000000</v>
      </c>
      <c r="S786" s="4">
        <v>1000000</v>
      </c>
      <c r="T786" s="4"/>
      <c r="U786" s="4">
        <f t="shared" si="177"/>
        <v>0</v>
      </c>
      <c r="V786" s="4"/>
      <c r="W786" s="4"/>
      <c r="X786" s="4">
        <f t="shared" si="178"/>
        <v>0</v>
      </c>
      <c r="Y786" s="4"/>
      <c r="Z786" s="4"/>
      <c r="AA786" s="4">
        <f>C786+I786-L786-O786-U786-X786-R786</f>
        <v>0</v>
      </c>
      <c r="AB786" s="7">
        <v>45470</v>
      </c>
    </row>
    <row r="787" spans="1:28" ht="15.75" hidden="1" x14ac:dyDescent="0.25">
      <c r="A787" s="29">
        <v>45470</v>
      </c>
      <c r="B787" s="72" t="s">
        <v>194</v>
      </c>
      <c r="C787" s="25"/>
      <c r="D787" s="25" t="s">
        <v>52</v>
      </c>
      <c r="E787" s="25" t="s">
        <v>129</v>
      </c>
      <c r="F787" s="25">
        <v>2</v>
      </c>
      <c r="G787" s="25" t="s">
        <v>77</v>
      </c>
      <c r="H787" s="25">
        <v>65000</v>
      </c>
      <c r="I787" s="11">
        <f t="shared" si="173"/>
        <v>130000</v>
      </c>
      <c r="J787" s="31" t="s">
        <v>312</v>
      </c>
      <c r="K787" s="11"/>
      <c r="L787" s="4">
        <f t="shared" si="174"/>
        <v>0</v>
      </c>
      <c r="M787" s="4"/>
      <c r="N787" s="4"/>
      <c r="O787" s="4">
        <f t="shared" si="175"/>
        <v>0</v>
      </c>
      <c r="P787" s="4"/>
      <c r="Q787" s="4"/>
      <c r="R787" s="4">
        <f t="shared" si="176"/>
        <v>130000</v>
      </c>
      <c r="S787" s="4">
        <v>130000</v>
      </c>
      <c r="T787" s="4"/>
      <c r="U787" s="4">
        <f t="shared" si="177"/>
        <v>0</v>
      </c>
      <c r="V787" s="4"/>
      <c r="W787" s="4"/>
      <c r="X787" s="4">
        <f t="shared" si="178"/>
        <v>0</v>
      </c>
      <c r="Y787" s="4"/>
      <c r="Z787" s="4"/>
      <c r="AA787" s="4">
        <f>C787+I787-L787-O787-U787-X787-R787</f>
        <v>0</v>
      </c>
      <c r="AB787" s="7">
        <v>45470</v>
      </c>
    </row>
    <row r="788" spans="1:28" ht="15.75" hidden="1" x14ac:dyDescent="0.25">
      <c r="A788" s="24">
        <v>45470</v>
      </c>
      <c r="B788" s="72" t="s">
        <v>194</v>
      </c>
      <c r="C788" s="25"/>
      <c r="D788" s="25" t="s">
        <v>52</v>
      </c>
      <c r="E788" s="25" t="s">
        <v>130</v>
      </c>
      <c r="F788" s="25">
        <v>20</v>
      </c>
      <c r="G788" s="25" t="s">
        <v>77</v>
      </c>
      <c r="H788" s="25">
        <v>50000</v>
      </c>
      <c r="I788" s="11">
        <f t="shared" si="173"/>
        <v>1000000</v>
      </c>
      <c r="J788" s="31" t="s">
        <v>312</v>
      </c>
      <c r="K788" s="11"/>
      <c r="L788" s="4">
        <f t="shared" si="174"/>
        <v>0</v>
      </c>
      <c r="M788" s="4"/>
      <c r="N788" s="4"/>
      <c r="O788" s="4">
        <f t="shared" si="175"/>
        <v>0</v>
      </c>
      <c r="P788" s="4"/>
      <c r="Q788" s="4"/>
      <c r="R788" s="4">
        <f t="shared" si="176"/>
        <v>1000000</v>
      </c>
      <c r="S788" s="4">
        <v>1000000</v>
      </c>
      <c r="T788" s="4"/>
      <c r="U788" s="4">
        <f t="shared" si="177"/>
        <v>0</v>
      </c>
      <c r="V788" s="4"/>
      <c r="W788" s="4"/>
      <c r="X788" s="4">
        <f t="shared" si="178"/>
        <v>0</v>
      </c>
      <c r="Y788" s="4"/>
      <c r="Z788" s="4"/>
      <c r="AA788" s="4">
        <f>C788+I788-L788-O788-U788-X788-R788</f>
        <v>0</v>
      </c>
      <c r="AB788" s="7">
        <v>45470</v>
      </c>
    </row>
    <row r="789" spans="1:28" ht="15.75" hidden="1" x14ac:dyDescent="0.25">
      <c r="A789" s="29">
        <v>45470</v>
      </c>
      <c r="B789" s="25" t="s">
        <v>1331</v>
      </c>
      <c r="C789" s="25"/>
      <c r="D789" s="25" t="s">
        <v>46</v>
      </c>
      <c r="E789" s="25" t="s">
        <v>47</v>
      </c>
      <c r="F789" s="25">
        <v>1</v>
      </c>
      <c r="G789" s="25" t="s">
        <v>48</v>
      </c>
      <c r="H789" s="27">
        <v>150000</v>
      </c>
      <c r="I789" s="11">
        <f t="shared" si="173"/>
        <v>150000</v>
      </c>
      <c r="J789" s="31" t="s">
        <v>312</v>
      </c>
      <c r="K789" s="11"/>
      <c r="L789" s="4">
        <f t="shared" si="174"/>
        <v>0</v>
      </c>
      <c r="M789" s="4"/>
      <c r="N789" s="4"/>
      <c r="O789" s="4">
        <f t="shared" si="175"/>
        <v>150000</v>
      </c>
      <c r="P789" s="4">
        <v>150000</v>
      </c>
      <c r="Q789" s="4"/>
      <c r="R789" s="4">
        <f t="shared" si="176"/>
        <v>0</v>
      </c>
      <c r="S789" s="4"/>
      <c r="T789" s="4"/>
      <c r="U789" s="4">
        <f t="shared" si="177"/>
        <v>0</v>
      </c>
      <c r="V789" s="4"/>
      <c r="W789" s="4"/>
      <c r="X789" s="4">
        <f t="shared" si="178"/>
        <v>0</v>
      </c>
      <c r="Y789" s="4"/>
      <c r="Z789" s="4"/>
      <c r="AA789" s="4">
        <f>C789+I789-L789-O789-U789-X789-R789</f>
        <v>0</v>
      </c>
      <c r="AB789" s="7">
        <v>45406</v>
      </c>
    </row>
    <row r="790" spans="1:28" ht="15.75" hidden="1" x14ac:dyDescent="0.25">
      <c r="A790" s="29">
        <v>45470</v>
      </c>
      <c r="B790" s="25" t="s">
        <v>1331</v>
      </c>
      <c r="C790" s="25"/>
      <c r="D790" s="25" t="s">
        <v>46</v>
      </c>
      <c r="E790" s="25" t="s">
        <v>135</v>
      </c>
      <c r="F790" s="25">
        <v>5</v>
      </c>
      <c r="G790" s="25" t="s">
        <v>48</v>
      </c>
      <c r="H790" s="27">
        <v>150000</v>
      </c>
      <c r="I790" s="11">
        <f t="shared" si="173"/>
        <v>750000</v>
      </c>
      <c r="J790" s="31" t="s">
        <v>49</v>
      </c>
      <c r="K790" s="11"/>
      <c r="L790" s="4">
        <f t="shared" si="174"/>
        <v>0</v>
      </c>
      <c r="M790" s="4"/>
      <c r="N790" s="4"/>
      <c r="O790" s="4">
        <f t="shared" si="175"/>
        <v>5515000</v>
      </c>
      <c r="P790" s="4">
        <v>5515000</v>
      </c>
      <c r="Q790" s="4"/>
      <c r="R790" s="4">
        <f t="shared" si="176"/>
        <v>0</v>
      </c>
      <c r="S790" s="4"/>
      <c r="T790" s="4"/>
      <c r="U790" s="4">
        <f t="shared" si="177"/>
        <v>0</v>
      </c>
      <c r="V790" s="4"/>
      <c r="W790" s="4"/>
      <c r="X790" s="4">
        <f t="shared" si="178"/>
        <v>0</v>
      </c>
      <c r="Y790" s="4"/>
      <c r="Z790" s="4"/>
      <c r="AA790" s="4">
        <f>C790+I790-L790-O790-U790-X790-R790</f>
        <v>-4765000</v>
      </c>
      <c r="AB790" s="7">
        <v>45406</v>
      </c>
    </row>
    <row r="791" spans="1:28" ht="15.75" hidden="1" x14ac:dyDescent="0.25">
      <c r="A791" s="29">
        <v>45470</v>
      </c>
      <c r="B791" s="72" t="s">
        <v>449</v>
      </c>
      <c r="C791" s="25"/>
      <c r="D791" s="25" t="s">
        <v>46</v>
      </c>
      <c r="E791" s="25" t="s">
        <v>129</v>
      </c>
      <c r="F791" s="25">
        <v>12</v>
      </c>
      <c r="G791" s="25" t="s">
        <v>77</v>
      </c>
      <c r="H791" s="25">
        <v>65000</v>
      </c>
      <c r="I791" s="11">
        <f t="shared" si="173"/>
        <v>780000</v>
      </c>
      <c r="J791" s="31" t="s">
        <v>312</v>
      </c>
      <c r="K791" s="11"/>
      <c r="L791" s="4">
        <f t="shared" si="174"/>
        <v>0</v>
      </c>
      <c r="M791" s="4"/>
      <c r="N791" s="4"/>
      <c r="O791" s="4">
        <f t="shared" si="175"/>
        <v>780000</v>
      </c>
      <c r="P791" s="4">
        <v>780000</v>
      </c>
      <c r="Q791" s="4"/>
      <c r="R791" s="4">
        <f t="shared" si="176"/>
        <v>0</v>
      </c>
      <c r="S791" s="4"/>
      <c r="T791" s="4"/>
      <c r="U791" s="4">
        <f t="shared" si="177"/>
        <v>0</v>
      </c>
      <c r="V791" s="4"/>
      <c r="W791" s="4"/>
      <c r="X791" s="4">
        <f t="shared" si="178"/>
        <v>0</v>
      </c>
      <c r="Y791" s="4"/>
      <c r="Z791" s="4"/>
      <c r="AA791" s="4">
        <f>C791+I791-L791-O791-U791-X791-R791</f>
        <v>0</v>
      </c>
      <c r="AB791" s="7">
        <v>45471</v>
      </c>
    </row>
    <row r="792" spans="1:28" ht="15.75" hidden="1" x14ac:dyDescent="0.25">
      <c r="A792" s="29">
        <v>45470</v>
      </c>
      <c r="B792" s="25" t="s">
        <v>1466</v>
      </c>
      <c r="C792" s="25"/>
      <c r="D792" s="25" t="s">
        <v>46</v>
      </c>
      <c r="E792" s="25" t="s">
        <v>1042</v>
      </c>
      <c r="F792" s="25">
        <v>5</v>
      </c>
      <c r="G792" s="25" t="s">
        <v>39</v>
      </c>
      <c r="H792" s="25">
        <v>175000</v>
      </c>
      <c r="I792" s="11">
        <f t="shared" si="173"/>
        <v>875000</v>
      </c>
      <c r="J792" s="31" t="s">
        <v>324</v>
      </c>
      <c r="K792" s="11"/>
      <c r="L792" s="4">
        <f t="shared" si="174"/>
        <v>875000</v>
      </c>
      <c r="M792" s="4">
        <v>875000</v>
      </c>
      <c r="N792" s="4"/>
      <c r="O792" s="4">
        <f t="shared" si="175"/>
        <v>0</v>
      </c>
      <c r="P792" s="4"/>
      <c r="Q792" s="4"/>
      <c r="R792" s="4">
        <f t="shared" si="176"/>
        <v>0</v>
      </c>
      <c r="S792" s="4"/>
      <c r="T792" s="4"/>
      <c r="U792" s="4">
        <f t="shared" si="177"/>
        <v>0</v>
      </c>
      <c r="V792" s="4"/>
      <c r="W792" s="4"/>
      <c r="X792" s="4">
        <f t="shared" si="178"/>
        <v>0</v>
      </c>
      <c r="Y792" s="4"/>
      <c r="Z792" s="4"/>
      <c r="AA792" s="4">
        <f>C792+I792-L792-O792-U792-X792-R792</f>
        <v>0</v>
      </c>
      <c r="AB792" s="7">
        <v>45470</v>
      </c>
    </row>
    <row r="793" spans="1:28" ht="15.75" hidden="1" x14ac:dyDescent="0.25">
      <c r="A793" s="24">
        <v>45470</v>
      </c>
      <c r="B793" s="25" t="s">
        <v>354</v>
      </c>
      <c r="C793" s="25"/>
      <c r="D793" s="25" t="s">
        <v>52</v>
      </c>
      <c r="E793" s="25" t="s">
        <v>108</v>
      </c>
      <c r="F793" s="25">
        <v>1000</v>
      </c>
      <c r="G793" s="25" t="s">
        <v>34</v>
      </c>
      <c r="H793" s="25">
        <v>2000</v>
      </c>
      <c r="I793" s="11">
        <f t="shared" si="173"/>
        <v>2000000</v>
      </c>
      <c r="J793" s="31" t="s">
        <v>312</v>
      </c>
      <c r="K793" s="11"/>
      <c r="L793" s="4">
        <f t="shared" si="174"/>
        <v>0</v>
      </c>
      <c r="M793" s="4"/>
      <c r="N793" s="4"/>
      <c r="O793" s="4">
        <f t="shared" si="175"/>
        <v>2000000</v>
      </c>
      <c r="P793" s="4">
        <v>2000000</v>
      </c>
      <c r="Q793" s="4"/>
      <c r="R793" s="4">
        <f t="shared" si="176"/>
        <v>0</v>
      </c>
      <c r="S793" s="4"/>
      <c r="T793" s="4"/>
      <c r="U793" s="4">
        <f t="shared" si="177"/>
        <v>0</v>
      </c>
      <c r="V793" s="4"/>
      <c r="W793" s="4"/>
      <c r="X793" s="4">
        <f t="shared" si="178"/>
        <v>0</v>
      </c>
      <c r="Y793" s="4"/>
      <c r="Z793" s="4"/>
      <c r="AA793" s="4">
        <f>C793+I793-L793-O793-U793-X793-R793</f>
        <v>0</v>
      </c>
      <c r="AB793" s="7">
        <v>45471</v>
      </c>
    </row>
    <row r="794" spans="1:28" ht="15.75" hidden="1" x14ac:dyDescent="0.25">
      <c r="A794" s="29">
        <v>45471</v>
      </c>
      <c r="B794" s="27" t="s">
        <v>266</v>
      </c>
      <c r="C794" s="27"/>
      <c r="D794" s="27" t="s">
        <v>46</v>
      </c>
      <c r="E794" s="27" t="s">
        <v>137</v>
      </c>
      <c r="F794" s="27">
        <v>19.399999999999999</v>
      </c>
      <c r="G794" s="27" t="s">
        <v>39</v>
      </c>
      <c r="H794" s="27">
        <v>46000</v>
      </c>
      <c r="I794" s="15">
        <f t="shared" ref="I794:I828" si="179">F794*H794</f>
        <v>892399.99999999988</v>
      </c>
      <c r="J794" s="28" t="s">
        <v>28</v>
      </c>
      <c r="K794" s="11"/>
      <c r="L794" s="4">
        <f t="shared" ref="L794:L828" si="180">M794+N794</f>
        <v>0</v>
      </c>
      <c r="M794" s="4"/>
      <c r="N794" s="4"/>
      <c r="O794" s="4">
        <f t="shared" ref="O794:O828" si="181">P794+Q794</f>
        <v>0</v>
      </c>
      <c r="P794" s="4"/>
      <c r="Q794" s="4"/>
      <c r="R794" s="4">
        <f t="shared" ref="R794:R828" si="182">S794+T794</f>
        <v>0</v>
      </c>
      <c r="S794" s="4"/>
      <c r="T794" s="4"/>
      <c r="U794" s="4">
        <f t="shared" ref="U794:U828" si="183">V794+W794</f>
        <v>0</v>
      </c>
      <c r="V794" s="4"/>
      <c r="W794" s="4"/>
      <c r="X794" s="4">
        <f t="shared" ref="X794:X828" si="184">Y794+Z794</f>
        <v>0</v>
      </c>
      <c r="Y794" s="4"/>
      <c r="Z794" s="4"/>
      <c r="AA794" s="4">
        <f>C794+I794-L794-O794-U794-X794-R794</f>
        <v>892399.99999999988</v>
      </c>
      <c r="AB794" s="7"/>
    </row>
    <row r="795" spans="1:28" ht="15.75" hidden="1" x14ac:dyDescent="0.25">
      <c r="A795" s="29">
        <v>45471</v>
      </c>
      <c r="B795" s="27" t="s">
        <v>266</v>
      </c>
      <c r="C795" s="27"/>
      <c r="D795" s="27" t="s">
        <v>46</v>
      </c>
      <c r="E795" s="25" t="s">
        <v>81</v>
      </c>
      <c r="F795" s="25">
        <v>46</v>
      </c>
      <c r="G795" s="25" t="s">
        <v>39</v>
      </c>
      <c r="H795" s="25">
        <v>46000</v>
      </c>
      <c r="I795" s="11">
        <f t="shared" si="179"/>
        <v>2116000</v>
      </c>
      <c r="J795" s="26" t="s">
        <v>28</v>
      </c>
      <c r="K795" s="11"/>
      <c r="L795" s="4">
        <f t="shared" si="180"/>
        <v>0</v>
      </c>
      <c r="M795" s="4"/>
      <c r="N795" s="4"/>
      <c r="O795" s="4">
        <f t="shared" si="181"/>
        <v>0</v>
      </c>
      <c r="P795" s="4"/>
      <c r="Q795" s="4"/>
      <c r="R795" s="4">
        <f t="shared" si="182"/>
        <v>0</v>
      </c>
      <c r="S795" s="4"/>
      <c r="T795" s="4"/>
      <c r="U795" s="4">
        <f t="shared" si="183"/>
        <v>0</v>
      </c>
      <c r="V795" s="4"/>
      <c r="W795" s="4"/>
      <c r="X795" s="4">
        <f t="shared" si="184"/>
        <v>0</v>
      </c>
      <c r="Y795" s="4"/>
      <c r="Z795" s="4"/>
      <c r="AA795" s="4">
        <f>C795+I795-L795-O795-U795-X795-R795</f>
        <v>2116000</v>
      </c>
      <c r="AB795" s="7"/>
    </row>
    <row r="796" spans="1:28" ht="15.75" hidden="1" x14ac:dyDescent="0.25">
      <c r="A796" s="29">
        <v>45471</v>
      </c>
      <c r="B796" s="73" t="s">
        <v>361</v>
      </c>
      <c r="C796" s="27"/>
      <c r="D796" s="27" t="s">
        <v>46</v>
      </c>
      <c r="E796" s="27" t="s">
        <v>91</v>
      </c>
      <c r="F796" s="27">
        <v>2</v>
      </c>
      <c r="G796" s="27" t="s">
        <v>303</v>
      </c>
      <c r="H796" s="27">
        <v>1200000</v>
      </c>
      <c r="I796" s="11">
        <f t="shared" si="179"/>
        <v>2400000</v>
      </c>
      <c r="J796" s="31" t="s">
        <v>312</v>
      </c>
      <c r="K796" s="11"/>
      <c r="L796" s="4">
        <f t="shared" si="180"/>
        <v>0</v>
      </c>
      <c r="M796" s="4"/>
      <c r="N796" s="4"/>
      <c r="O796" s="4">
        <f t="shared" si="181"/>
        <v>0</v>
      </c>
      <c r="P796" s="4"/>
      <c r="Q796" s="4"/>
      <c r="R796" s="4">
        <f t="shared" si="182"/>
        <v>2400000</v>
      </c>
      <c r="S796" s="4">
        <v>2400000</v>
      </c>
      <c r="T796" s="4"/>
      <c r="U796" s="4">
        <f t="shared" si="183"/>
        <v>0</v>
      </c>
      <c r="V796" s="4"/>
      <c r="W796" s="4"/>
      <c r="X796" s="4">
        <f t="shared" si="184"/>
        <v>0</v>
      </c>
      <c r="Y796" s="4"/>
      <c r="Z796" s="4"/>
      <c r="AA796" s="4">
        <f>C796+I796-L796-O796-U796-X796-R796</f>
        <v>0</v>
      </c>
      <c r="AB796" s="7">
        <v>45471</v>
      </c>
    </row>
    <row r="797" spans="1:28" ht="15.75" hidden="1" x14ac:dyDescent="0.25">
      <c r="A797" s="29">
        <v>45471</v>
      </c>
      <c r="B797" s="73" t="s">
        <v>361</v>
      </c>
      <c r="C797" s="25"/>
      <c r="D797" s="27" t="s">
        <v>46</v>
      </c>
      <c r="E797" s="25" t="s">
        <v>145</v>
      </c>
      <c r="F797" s="25">
        <v>17.5</v>
      </c>
      <c r="G797" s="25" t="s">
        <v>39</v>
      </c>
      <c r="H797" s="25">
        <v>47000</v>
      </c>
      <c r="I797" s="11">
        <f t="shared" si="179"/>
        <v>822500</v>
      </c>
      <c r="J797" s="31" t="s">
        <v>312</v>
      </c>
      <c r="K797" s="11"/>
      <c r="L797" s="4">
        <f t="shared" si="180"/>
        <v>0</v>
      </c>
      <c r="M797" s="4"/>
      <c r="N797" s="4"/>
      <c r="O797" s="4">
        <f t="shared" si="181"/>
        <v>0</v>
      </c>
      <c r="P797" s="4"/>
      <c r="Q797" s="4"/>
      <c r="R797" s="4">
        <f t="shared" si="182"/>
        <v>822500</v>
      </c>
      <c r="S797" s="4">
        <v>822500</v>
      </c>
      <c r="T797" s="4"/>
      <c r="U797" s="4">
        <f t="shared" si="183"/>
        <v>0</v>
      </c>
      <c r="V797" s="4"/>
      <c r="W797" s="4"/>
      <c r="X797" s="4">
        <f t="shared" si="184"/>
        <v>0</v>
      </c>
      <c r="Y797" s="4"/>
      <c r="Z797" s="4"/>
      <c r="AA797" s="4">
        <f>C797+I797-L797-O797-U797-X797-R797</f>
        <v>0</v>
      </c>
      <c r="AB797" s="7">
        <v>45471</v>
      </c>
    </row>
    <row r="798" spans="1:28" ht="15.75" hidden="1" x14ac:dyDescent="0.25">
      <c r="A798" s="29">
        <v>45471</v>
      </c>
      <c r="B798" s="72" t="s">
        <v>194</v>
      </c>
      <c r="C798" s="25"/>
      <c r="D798" s="25" t="s">
        <v>52</v>
      </c>
      <c r="E798" s="25" t="s">
        <v>58</v>
      </c>
      <c r="F798" s="25">
        <v>600</v>
      </c>
      <c r="G798" s="25" t="s">
        <v>34</v>
      </c>
      <c r="H798" s="25">
        <v>1800</v>
      </c>
      <c r="I798" s="11">
        <f t="shared" si="179"/>
        <v>1080000</v>
      </c>
      <c r="J798" s="31" t="s">
        <v>312</v>
      </c>
      <c r="K798" s="11"/>
      <c r="L798" s="4">
        <f t="shared" si="180"/>
        <v>0</v>
      </c>
      <c r="M798" s="4"/>
      <c r="N798" s="4"/>
      <c r="O798" s="4">
        <f t="shared" si="181"/>
        <v>0</v>
      </c>
      <c r="P798" s="4"/>
      <c r="Q798" s="4"/>
      <c r="R798" s="4">
        <f t="shared" si="182"/>
        <v>1080000</v>
      </c>
      <c r="S798" s="4">
        <v>650000</v>
      </c>
      <c r="T798" s="4">
        <v>430000</v>
      </c>
      <c r="U798" s="4">
        <f t="shared" si="183"/>
        <v>0</v>
      </c>
      <c r="V798" s="4"/>
      <c r="W798" s="4"/>
      <c r="X798" s="4">
        <f t="shared" si="184"/>
        <v>0</v>
      </c>
      <c r="Y798" s="4"/>
      <c r="Z798" s="4"/>
      <c r="AA798" s="4">
        <f>C798+I798-L798-O798-U798-X798-R798</f>
        <v>0</v>
      </c>
      <c r="AB798" s="7">
        <v>45471</v>
      </c>
    </row>
    <row r="799" spans="1:28" ht="15.75" hidden="1" x14ac:dyDescent="0.25">
      <c r="A799" s="29">
        <v>45471</v>
      </c>
      <c r="B799" s="25" t="s">
        <v>248</v>
      </c>
      <c r="C799" s="25"/>
      <c r="D799" s="25" t="s">
        <v>46</v>
      </c>
      <c r="E799" s="25" t="s">
        <v>249</v>
      </c>
      <c r="F799" s="25">
        <v>5200</v>
      </c>
      <c r="G799" s="25" t="s">
        <v>34</v>
      </c>
      <c r="H799" s="25">
        <v>4300</v>
      </c>
      <c r="I799" s="11">
        <f t="shared" si="179"/>
        <v>22360000</v>
      </c>
      <c r="J799" s="26" t="s">
        <v>28</v>
      </c>
      <c r="K799" s="11"/>
      <c r="L799" s="4">
        <f t="shared" si="180"/>
        <v>0</v>
      </c>
      <c r="M799" s="4"/>
      <c r="N799" s="4"/>
      <c r="O799" s="4">
        <f t="shared" si="181"/>
        <v>0</v>
      </c>
      <c r="P799" s="4"/>
      <c r="Q799" s="4"/>
      <c r="R799" s="4">
        <f t="shared" si="182"/>
        <v>0</v>
      </c>
      <c r="S799" s="4"/>
      <c r="T799" s="4"/>
      <c r="U799" s="4">
        <f t="shared" si="183"/>
        <v>0</v>
      </c>
      <c r="V799" s="4"/>
      <c r="W799" s="4"/>
      <c r="X799" s="4">
        <f t="shared" si="184"/>
        <v>0</v>
      </c>
      <c r="Y799" s="4"/>
      <c r="Z799" s="4"/>
      <c r="AA799" s="4">
        <f>C799+I799-L799-O799-U799-X799-R799</f>
        <v>22360000</v>
      </c>
      <c r="AB799" s="7"/>
    </row>
    <row r="800" spans="1:28" ht="15.75" hidden="1" x14ac:dyDescent="0.25">
      <c r="A800" s="29">
        <v>45471</v>
      </c>
      <c r="B800" s="25" t="s">
        <v>311</v>
      </c>
      <c r="C800" s="25"/>
      <c r="D800" s="25" t="s">
        <v>46</v>
      </c>
      <c r="E800" s="25" t="s">
        <v>47</v>
      </c>
      <c r="F800" s="25">
        <v>2</v>
      </c>
      <c r="G800" s="25" t="s">
        <v>48</v>
      </c>
      <c r="H800" s="25">
        <v>150000</v>
      </c>
      <c r="I800" s="11">
        <f t="shared" si="179"/>
        <v>300000</v>
      </c>
      <c r="J800" s="31" t="s">
        <v>324</v>
      </c>
      <c r="K800" s="11"/>
      <c r="L800" s="4">
        <f t="shared" si="180"/>
        <v>300000</v>
      </c>
      <c r="M800" s="4">
        <v>300000</v>
      </c>
      <c r="N800" s="4"/>
      <c r="O800" s="4">
        <f t="shared" si="181"/>
        <v>0</v>
      </c>
      <c r="P800" s="4"/>
      <c r="Q800" s="4"/>
      <c r="R800" s="4">
        <f t="shared" si="182"/>
        <v>0</v>
      </c>
      <c r="S800" s="4"/>
      <c r="T800" s="4"/>
      <c r="U800" s="4">
        <f t="shared" si="183"/>
        <v>0</v>
      </c>
      <c r="V800" s="4"/>
      <c r="W800" s="4"/>
      <c r="X800" s="4">
        <f t="shared" si="184"/>
        <v>0</v>
      </c>
      <c r="Y800" s="4"/>
      <c r="Z800" s="4"/>
      <c r="AA800" s="4">
        <f>C800+I800-L800-O800-U800-X800-R800</f>
        <v>0</v>
      </c>
      <c r="AB800" s="7">
        <v>45471</v>
      </c>
    </row>
    <row r="801" spans="1:28" ht="15.75" hidden="1" x14ac:dyDescent="0.25">
      <c r="A801" s="29">
        <v>45471</v>
      </c>
      <c r="B801" s="25" t="s">
        <v>203</v>
      </c>
      <c r="C801" s="25"/>
      <c r="D801" s="25" t="s">
        <v>46</v>
      </c>
      <c r="E801" s="25" t="s">
        <v>127</v>
      </c>
      <c r="F801" s="25">
        <v>2</v>
      </c>
      <c r="G801" s="25" t="s">
        <v>39</v>
      </c>
      <c r="H801" s="25">
        <v>70000</v>
      </c>
      <c r="I801" s="11">
        <f t="shared" si="179"/>
        <v>140000</v>
      </c>
      <c r="J801" s="26" t="s">
        <v>28</v>
      </c>
      <c r="K801" s="11"/>
      <c r="L801" s="4">
        <f t="shared" si="180"/>
        <v>0</v>
      </c>
      <c r="M801" s="4"/>
      <c r="N801" s="4"/>
      <c r="O801" s="4">
        <f t="shared" si="181"/>
        <v>0</v>
      </c>
      <c r="P801" s="4"/>
      <c r="Q801" s="4"/>
      <c r="R801" s="4">
        <f t="shared" si="182"/>
        <v>0</v>
      </c>
      <c r="S801" s="4"/>
      <c r="T801" s="4"/>
      <c r="U801" s="4">
        <f t="shared" si="183"/>
        <v>0</v>
      </c>
      <c r="V801" s="4"/>
      <c r="W801" s="4"/>
      <c r="X801" s="4">
        <f t="shared" si="184"/>
        <v>0</v>
      </c>
      <c r="Y801" s="4"/>
      <c r="Z801" s="4"/>
      <c r="AA801" s="4">
        <f>C801+I801-L801-O801-U801-X801-R801</f>
        <v>140000</v>
      </c>
      <c r="AB801" s="7"/>
    </row>
    <row r="802" spans="1:28" ht="15.75" hidden="1" x14ac:dyDescent="0.25">
      <c r="A802" s="29">
        <v>45471</v>
      </c>
      <c r="B802" s="25" t="s">
        <v>203</v>
      </c>
      <c r="C802" s="25"/>
      <c r="D802" s="25" t="s">
        <v>46</v>
      </c>
      <c r="E802" s="25" t="s">
        <v>150</v>
      </c>
      <c r="F802" s="25">
        <v>20</v>
      </c>
      <c r="G802" s="25" t="s">
        <v>77</v>
      </c>
      <c r="H802" s="25">
        <v>47000</v>
      </c>
      <c r="I802" s="11">
        <f t="shared" si="179"/>
        <v>940000</v>
      </c>
      <c r="J802" s="26" t="s">
        <v>28</v>
      </c>
      <c r="K802" s="11"/>
      <c r="L802" s="4">
        <f t="shared" si="180"/>
        <v>0</v>
      </c>
      <c r="M802" s="4"/>
      <c r="N802" s="4"/>
      <c r="O802" s="4">
        <f t="shared" si="181"/>
        <v>0</v>
      </c>
      <c r="P802" s="4"/>
      <c r="Q802" s="4"/>
      <c r="R802" s="4">
        <f t="shared" si="182"/>
        <v>0</v>
      </c>
      <c r="S802" s="4"/>
      <c r="T802" s="4"/>
      <c r="U802" s="4">
        <f t="shared" si="183"/>
        <v>0</v>
      </c>
      <c r="V802" s="4"/>
      <c r="W802" s="4"/>
      <c r="X802" s="4">
        <f t="shared" si="184"/>
        <v>0</v>
      </c>
      <c r="Y802" s="4"/>
      <c r="Z802" s="4"/>
      <c r="AA802" s="4">
        <f>C802+I802-L802-O802-U802-X802-R802</f>
        <v>940000</v>
      </c>
      <c r="AB802" s="7"/>
    </row>
    <row r="803" spans="1:28" ht="15.75" hidden="1" x14ac:dyDescent="0.25">
      <c r="A803" s="29">
        <v>45471</v>
      </c>
      <c r="B803" s="25" t="s">
        <v>203</v>
      </c>
      <c r="C803" s="25"/>
      <c r="D803" s="25" t="s">
        <v>46</v>
      </c>
      <c r="E803" s="25" t="s">
        <v>129</v>
      </c>
      <c r="F803" s="25">
        <v>4</v>
      </c>
      <c r="G803" s="25" t="s">
        <v>77</v>
      </c>
      <c r="H803" s="25">
        <v>65000</v>
      </c>
      <c r="I803" s="11">
        <f t="shared" si="179"/>
        <v>260000</v>
      </c>
      <c r="J803" s="26" t="s">
        <v>28</v>
      </c>
      <c r="K803" s="11"/>
      <c r="L803" s="4">
        <f t="shared" si="180"/>
        <v>0</v>
      </c>
      <c r="M803" s="4"/>
      <c r="N803" s="4"/>
      <c r="O803" s="4">
        <f t="shared" si="181"/>
        <v>0</v>
      </c>
      <c r="P803" s="4"/>
      <c r="Q803" s="4"/>
      <c r="R803" s="4">
        <f t="shared" si="182"/>
        <v>0</v>
      </c>
      <c r="S803" s="4"/>
      <c r="T803" s="4"/>
      <c r="U803" s="4">
        <f t="shared" si="183"/>
        <v>0</v>
      </c>
      <c r="V803" s="4"/>
      <c r="W803" s="4"/>
      <c r="X803" s="4">
        <f t="shared" si="184"/>
        <v>0</v>
      </c>
      <c r="Y803" s="4"/>
      <c r="Z803" s="4"/>
      <c r="AA803" s="4">
        <f>C803+I803-L803-O803-U803-X803-R803</f>
        <v>260000</v>
      </c>
      <c r="AB803" s="7"/>
    </row>
    <row r="804" spans="1:28" ht="15.75" hidden="1" x14ac:dyDescent="0.25">
      <c r="A804" s="29">
        <v>45471</v>
      </c>
      <c r="B804" s="25" t="s">
        <v>203</v>
      </c>
      <c r="C804" s="25"/>
      <c r="D804" s="25" t="s">
        <v>46</v>
      </c>
      <c r="E804" s="25" t="s">
        <v>130</v>
      </c>
      <c r="F804" s="25">
        <v>20</v>
      </c>
      <c r="G804" s="25" t="s">
        <v>77</v>
      </c>
      <c r="H804" s="25">
        <v>47000</v>
      </c>
      <c r="I804" s="11">
        <f t="shared" si="179"/>
        <v>940000</v>
      </c>
      <c r="J804" s="26" t="s">
        <v>28</v>
      </c>
      <c r="K804" s="11"/>
      <c r="L804" s="4">
        <f t="shared" si="180"/>
        <v>0</v>
      </c>
      <c r="M804" s="4"/>
      <c r="N804" s="4"/>
      <c r="O804" s="4">
        <f t="shared" si="181"/>
        <v>0</v>
      </c>
      <c r="P804" s="4"/>
      <c r="Q804" s="4"/>
      <c r="R804" s="4">
        <f t="shared" si="182"/>
        <v>0</v>
      </c>
      <c r="S804" s="4"/>
      <c r="T804" s="4"/>
      <c r="U804" s="4">
        <f t="shared" si="183"/>
        <v>0</v>
      </c>
      <c r="V804" s="4"/>
      <c r="W804" s="4"/>
      <c r="X804" s="4">
        <f t="shared" si="184"/>
        <v>0</v>
      </c>
      <c r="Y804" s="4"/>
      <c r="Z804" s="4"/>
      <c r="AA804" s="4">
        <f>C804+I804-L804-O804-U804-X804-R804</f>
        <v>940000</v>
      </c>
      <c r="AB804" s="7"/>
    </row>
    <row r="805" spans="1:28" ht="15.75" hidden="1" x14ac:dyDescent="0.25">
      <c r="A805" s="29">
        <v>45471</v>
      </c>
      <c r="B805" s="25" t="s">
        <v>511</v>
      </c>
      <c r="C805" s="25"/>
      <c r="D805" s="25" t="s">
        <v>46</v>
      </c>
      <c r="E805" s="25" t="s">
        <v>216</v>
      </c>
      <c r="F805" s="25">
        <v>2</v>
      </c>
      <c r="G805" s="25" t="s">
        <v>27</v>
      </c>
      <c r="H805" s="25">
        <v>45000</v>
      </c>
      <c r="I805" s="11">
        <f t="shared" si="179"/>
        <v>90000</v>
      </c>
      <c r="J805" s="31" t="s">
        <v>312</v>
      </c>
      <c r="K805" s="11"/>
      <c r="L805" s="4">
        <f t="shared" si="180"/>
        <v>0</v>
      </c>
      <c r="M805" s="4"/>
      <c r="N805" s="4"/>
      <c r="O805" s="4">
        <f t="shared" si="181"/>
        <v>90000</v>
      </c>
      <c r="P805" s="4">
        <v>90000</v>
      </c>
      <c r="Q805" s="4"/>
      <c r="R805" s="4">
        <f t="shared" si="182"/>
        <v>0</v>
      </c>
      <c r="S805" s="4"/>
      <c r="T805" s="4"/>
      <c r="U805" s="4">
        <f t="shared" si="183"/>
        <v>0</v>
      </c>
      <c r="V805" s="4"/>
      <c r="W805" s="4"/>
      <c r="X805" s="4">
        <f t="shared" si="184"/>
        <v>0</v>
      </c>
      <c r="Y805" s="4"/>
      <c r="Z805" s="4"/>
      <c r="AA805" s="4">
        <f>C805+I805-L805-O805-U805-X805-R805</f>
        <v>0</v>
      </c>
      <c r="AB805" s="7">
        <v>45470</v>
      </c>
    </row>
    <row r="806" spans="1:28" ht="15.75" hidden="1" x14ac:dyDescent="0.25">
      <c r="A806" s="29">
        <v>45471</v>
      </c>
      <c r="B806" s="25" t="s">
        <v>511</v>
      </c>
      <c r="C806" s="25"/>
      <c r="D806" s="25" t="s">
        <v>46</v>
      </c>
      <c r="E806" s="25" t="s">
        <v>127</v>
      </c>
      <c r="F806" s="25">
        <v>2</v>
      </c>
      <c r="G806" s="25" t="s">
        <v>39</v>
      </c>
      <c r="H806" s="25">
        <v>70000</v>
      </c>
      <c r="I806" s="11">
        <f t="shared" si="179"/>
        <v>140000</v>
      </c>
      <c r="J806" s="31" t="s">
        <v>312</v>
      </c>
      <c r="K806" s="11"/>
      <c r="L806" s="4">
        <f t="shared" si="180"/>
        <v>0</v>
      </c>
      <c r="M806" s="4"/>
      <c r="N806" s="4"/>
      <c r="O806" s="4">
        <f t="shared" si="181"/>
        <v>140000</v>
      </c>
      <c r="P806" s="4">
        <v>140000</v>
      </c>
      <c r="Q806" s="4"/>
      <c r="R806" s="4">
        <f t="shared" si="182"/>
        <v>0</v>
      </c>
      <c r="S806" s="4"/>
      <c r="T806" s="4"/>
      <c r="U806" s="4">
        <f t="shared" si="183"/>
        <v>0</v>
      </c>
      <c r="V806" s="4"/>
      <c r="W806" s="4"/>
      <c r="X806" s="4">
        <f t="shared" si="184"/>
        <v>0</v>
      </c>
      <c r="Y806" s="4"/>
      <c r="Z806" s="4"/>
      <c r="AA806" s="4">
        <f>C806+I806-L806-O806-U806-X806-R806</f>
        <v>0</v>
      </c>
      <c r="AB806" s="7">
        <v>45470</v>
      </c>
    </row>
    <row r="807" spans="1:28" ht="15.75" hidden="1" x14ac:dyDescent="0.25">
      <c r="A807" s="29">
        <v>45471</v>
      </c>
      <c r="B807" s="25" t="s">
        <v>511</v>
      </c>
      <c r="C807" s="25"/>
      <c r="D807" s="25" t="s">
        <v>46</v>
      </c>
      <c r="E807" s="25" t="s">
        <v>129</v>
      </c>
      <c r="F807" s="25">
        <v>12</v>
      </c>
      <c r="G807" s="25" t="s">
        <v>77</v>
      </c>
      <c r="H807" s="25">
        <v>65000</v>
      </c>
      <c r="I807" s="11">
        <f t="shared" si="179"/>
        <v>780000</v>
      </c>
      <c r="J807" s="31" t="s">
        <v>312</v>
      </c>
      <c r="K807" s="11"/>
      <c r="L807" s="4">
        <f t="shared" si="180"/>
        <v>0</v>
      </c>
      <c r="M807" s="4"/>
      <c r="N807" s="4"/>
      <c r="O807" s="4">
        <f t="shared" si="181"/>
        <v>780000</v>
      </c>
      <c r="P807" s="4">
        <v>780000</v>
      </c>
      <c r="Q807" s="4"/>
      <c r="R807" s="4">
        <f t="shared" si="182"/>
        <v>0</v>
      </c>
      <c r="S807" s="4"/>
      <c r="T807" s="4"/>
      <c r="U807" s="4">
        <f t="shared" si="183"/>
        <v>0</v>
      </c>
      <c r="V807" s="4"/>
      <c r="W807" s="4"/>
      <c r="X807" s="4">
        <f t="shared" si="184"/>
        <v>0</v>
      </c>
      <c r="Y807" s="4"/>
      <c r="Z807" s="4"/>
      <c r="AA807" s="4">
        <f>C807+I807-L807-O807-U807-X807-R807</f>
        <v>0</v>
      </c>
      <c r="AB807" s="7">
        <v>45470</v>
      </c>
    </row>
    <row r="808" spans="1:28" ht="15.75" hidden="1" x14ac:dyDescent="0.25">
      <c r="A808" s="29">
        <v>45471</v>
      </c>
      <c r="B808" s="25" t="s">
        <v>211</v>
      </c>
      <c r="C808" s="25"/>
      <c r="D808" s="25" t="s">
        <v>52</v>
      </c>
      <c r="E808" s="25" t="s">
        <v>348</v>
      </c>
      <c r="F808" s="25">
        <v>200</v>
      </c>
      <c r="G808" s="25" t="s">
        <v>34</v>
      </c>
      <c r="H808" s="25">
        <v>1150</v>
      </c>
      <c r="I808" s="11">
        <f t="shared" si="179"/>
        <v>230000</v>
      </c>
      <c r="J808" s="31" t="s">
        <v>312</v>
      </c>
      <c r="K808" s="11"/>
      <c r="L808" s="4">
        <f t="shared" si="180"/>
        <v>0</v>
      </c>
      <c r="M808" s="4"/>
      <c r="N808" s="4"/>
      <c r="O808" s="4">
        <f t="shared" si="181"/>
        <v>230000</v>
      </c>
      <c r="P808" s="4">
        <v>230000</v>
      </c>
      <c r="Q808" s="4"/>
      <c r="R808" s="4">
        <f t="shared" si="182"/>
        <v>0</v>
      </c>
      <c r="S808" s="4"/>
      <c r="T808" s="4"/>
      <c r="U808" s="4">
        <f t="shared" si="183"/>
        <v>0</v>
      </c>
      <c r="V808" s="4"/>
      <c r="W808" s="4"/>
      <c r="X808" s="4">
        <f t="shared" si="184"/>
        <v>0</v>
      </c>
      <c r="Y808" s="4"/>
      <c r="Z808" s="4"/>
      <c r="AA808" s="4">
        <f>C808+I808-L808-O808-U808-X808-R808</f>
        <v>0</v>
      </c>
      <c r="AB808" s="7">
        <v>45471</v>
      </c>
    </row>
    <row r="809" spans="1:28" ht="15.75" hidden="1" x14ac:dyDescent="0.25">
      <c r="A809" s="29">
        <v>45471</v>
      </c>
      <c r="B809" s="25" t="s">
        <v>398</v>
      </c>
      <c r="C809" s="25"/>
      <c r="D809" s="25" t="s">
        <v>52</v>
      </c>
      <c r="E809" s="25" t="s">
        <v>216</v>
      </c>
      <c r="F809" s="25">
        <v>2</v>
      </c>
      <c r="G809" s="25" t="s">
        <v>27</v>
      </c>
      <c r="H809" s="25">
        <v>45000</v>
      </c>
      <c r="I809" s="11">
        <f t="shared" si="179"/>
        <v>90000</v>
      </c>
      <c r="J809" s="31" t="s">
        <v>312</v>
      </c>
      <c r="K809" s="11"/>
      <c r="L809" s="4">
        <f t="shared" si="180"/>
        <v>0</v>
      </c>
      <c r="M809" s="4"/>
      <c r="N809" s="4"/>
      <c r="O809" s="4">
        <f t="shared" si="181"/>
        <v>90000</v>
      </c>
      <c r="P809" s="4">
        <v>90000</v>
      </c>
      <c r="Q809" s="4"/>
      <c r="R809" s="4">
        <f t="shared" si="182"/>
        <v>0</v>
      </c>
      <c r="S809" s="4"/>
      <c r="T809" s="4"/>
      <c r="U809" s="4">
        <f t="shared" si="183"/>
        <v>0</v>
      </c>
      <c r="V809" s="4"/>
      <c r="W809" s="4"/>
      <c r="X809" s="4">
        <f t="shared" si="184"/>
        <v>0</v>
      </c>
      <c r="Y809" s="4"/>
      <c r="Z809" s="4"/>
      <c r="AA809" s="4">
        <f>C809+I809-L809-O809-U809-X809-R809</f>
        <v>0</v>
      </c>
      <c r="AB809" s="7">
        <v>45471</v>
      </c>
    </row>
    <row r="810" spans="1:28" ht="15.75" hidden="1" x14ac:dyDescent="0.25">
      <c r="A810" s="29">
        <v>45471</v>
      </c>
      <c r="B810" s="25" t="s">
        <v>398</v>
      </c>
      <c r="C810" s="25"/>
      <c r="D810" s="25" t="s">
        <v>52</v>
      </c>
      <c r="E810" s="25" t="s">
        <v>138</v>
      </c>
      <c r="F810" s="25">
        <v>500</v>
      </c>
      <c r="G810" s="25" t="s">
        <v>34</v>
      </c>
      <c r="H810" s="25">
        <v>1550</v>
      </c>
      <c r="I810" s="11">
        <f t="shared" si="179"/>
        <v>775000</v>
      </c>
      <c r="J810" s="31" t="s">
        <v>312</v>
      </c>
      <c r="K810" s="11"/>
      <c r="L810" s="4">
        <f t="shared" si="180"/>
        <v>0</v>
      </c>
      <c r="M810" s="4"/>
      <c r="N810" s="4"/>
      <c r="O810" s="4">
        <f t="shared" si="181"/>
        <v>775000</v>
      </c>
      <c r="P810" s="4">
        <v>775000</v>
      </c>
      <c r="Q810" s="4"/>
      <c r="R810" s="4">
        <f t="shared" si="182"/>
        <v>0</v>
      </c>
      <c r="S810" s="4"/>
      <c r="T810" s="4"/>
      <c r="U810" s="4">
        <f t="shared" si="183"/>
        <v>0</v>
      </c>
      <c r="V810" s="4"/>
      <c r="W810" s="4"/>
      <c r="X810" s="4">
        <f t="shared" si="184"/>
        <v>0</v>
      </c>
      <c r="Y810" s="4"/>
      <c r="Z810" s="4"/>
      <c r="AA810" s="4">
        <f>C810+I810-L810-O810-U810-X810-R810</f>
        <v>0</v>
      </c>
      <c r="AB810" s="7">
        <v>45471</v>
      </c>
    </row>
    <row r="811" spans="1:28" ht="15.75" hidden="1" x14ac:dyDescent="0.25">
      <c r="A811" s="29">
        <v>45471</v>
      </c>
      <c r="B811" s="25" t="s">
        <v>398</v>
      </c>
      <c r="C811" s="25"/>
      <c r="D811" s="25" t="s">
        <v>52</v>
      </c>
      <c r="E811" s="25" t="s">
        <v>298</v>
      </c>
      <c r="F811" s="25">
        <v>1500</v>
      </c>
      <c r="G811" s="25" t="s">
        <v>34</v>
      </c>
      <c r="H811" s="25">
        <v>3950</v>
      </c>
      <c r="I811" s="11">
        <f t="shared" si="179"/>
        <v>5925000</v>
      </c>
      <c r="J811" s="31" t="s">
        <v>312</v>
      </c>
      <c r="K811" s="11"/>
      <c r="L811" s="4">
        <f t="shared" si="180"/>
        <v>0</v>
      </c>
      <c r="M811" s="4"/>
      <c r="N811" s="4"/>
      <c r="O811" s="4">
        <f t="shared" si="181"/>
        <v>5925000</v>
      </c>
      <c r="P811" s="4">
        <v>5925000</v>
      </c>
      <c r="Q811" s="4"/>
      <c r="R811" s="4">
        <f t="shared" si="182"/>
        <v>0</v>
      </c>
      <c r="S811" s="4"/>
      <c r="T811" s="4"/>
      <c r="U811" s="4">
        <f t="shared" si="183"/>
        <v>0</v>
      </c>
      <c r="V811" s="4"/>
      <c r="W811" s="4"/>
      <c r="X811" s="4">
        <f t="shared" si="184"/>
        <v>0</v>
      </c>
      <c r="Y811" s="4"/>
      <c r="Z811" s="4"/>
      <c r="AA811" s="4">
        <f>C811+I811-L811-O811-U811-X811-R811</f>
        <v>0</v>
      </c>
      <c r="AB811" s="7">
        <v>45471</v>
      </c>
    </row>
    <row r="812" spans="1:28" ht="15.75" hidden="1" x14ac:dyDescent="0.25">
      <c r="A812" s="24">
        <v>45471</v>
      </c>
      <c r="B812" s="25" t="s">
        <v>398</v>
      </c>
      <c r="C812" s="25"/>
      <c r="D812" s="25" t="s">
        <v>52</v>
      </c>
      <c r="E812" s="25" t="s">
        <v>129</v>
      </c>
      <c r="F812" s="25">
        <v>12</v>
      </c>
      <c r="G812" s="25" t="s">
        <v>77</v>
      </c>
      <c r="H812" s="25">
        <v>65000</v>
      </c>
      <c r="I812" s="11">
        <f t="shared" si="179"/>
        <v>780000</v>
      </c>
      <c r="J812" s="31" t="s">
        <v>312</v>
      </c>
      <c r="K812" s="11"/>
      <c r="L812" s="4">
        <f t="shared" si="180"/>
        <v>0</v>
      </c>
      <c r="M812" s="4"/>
      <c r="N812" s="4"/>
      <c r="O812" s="4">
        <f t="shared" si="181"/>
        <v>780000</v>
      </c>
      <c r="P812" s="4">
        <v>780000</v>
      </c>
      <c r="Q812" s="4"/>
      <c r="R812" s="4">
        <f t="shared" si="182"/>
        <v>0</v>
      </c>
      <c r="S812" s="4"/>
      <c r="T812" s="4"/>
      <c r="U812" s="4">
        <f t="shared" si="183"/>
        <v>0</v>
      </c>
      <c r="V812" s="4"/>
      <c r="W812" s="4"/>
      <c r="X812" s="4">
        <f t="shared" si="184"/>
        <v>0</v>
      </c>
      <c r="Y812" s="4"/>
      <c r="Z812" s="4"/>
      <c r="AA812" s="4">
        <f>C812+I812-L812-O812-U812-X812-R812</f>
        <v>0</v>
      </c>
      <c r="AB812" s="7">
        <v>45471</v>
      </c>
    </row>
    <row r="813" spans="1:28" ht="15.75" hidden="1" x14ac:dyDescent="0.25">
      <c r="A813" s="29">
        <v>45471</v>
      </c>
      <c r="B813" s="25" t="s">
        <v>211</v>
      </c>
      <c r="C813" s="25"/>
      <c r="D813" s="25" t="s">
        <v>52</v>
      </c>
      <c r="E813" s="25" t="s">
        <v>44</v>
      </c>
      <c r="F813" s="25">
        <v>1000</v>
      </c>
      <c r="G813" s="25" t="s">
        <v>34</v>
      </c>
      <c r="H813" s="25">
        <v>960</v>
      </c>
      <c r="I813" s="11">
        <f t="shared" si="179"/>
        <v>960000</v>
      </c>
      <c r="J813" s="26" t="s">
        <v>28</v>
      </c>
      <c r="K813" s="11"/>
      <c r="L813" s="4">
        <f t="shared" si="180"/>
        <v>0</v>
      </c>
      <c r="M813" s="4"/>
      <c r="N813" s="4"/>
      <c r="O813" s="4">
        <f t="shared" si="181"/>
        <v>0</v>
      </c>
      <c r="P813" s="4"/>
      <c r="Q813" s="4"/>
      <c r="R813" s="4">
        <f t="shared" si="182"/>
        <v>0</v>
      </c>
      <c r="S813" s="4"/>
      <c r="T813" s="4"/>
      <c r="U813" s="4">
        <f t="shared" si="183"/>
        <v>0</v>
      </c>
      <c r="V813" s="4"/>
      <c r="W813" s="4"/>
      <c r="X813" s="4">
        <f t="shared" si="184"/>
        <v>0</v>
      </c>
      <c r="Y813" s="4"/>
      <c r="Z813" s="4"/>
      <c r="AA813" s="4">
        <f>C813+I813-L813-O813-U813-X813-R813</f>
        <v>960000</v>
      </c>
      <c r="AB813" s="7"/>
    </row>
    <row r="814" spans="1:28" ht="15.75" hidden="1" x14ac:dyDescent="0.25">
      <c r="A814" s="24">
        <v>45471</v>
      </c>
      <c r="B814" s="25" t="s">
        <v>961</v>
      </c>
      <c r="C814" s="25"/>
      <c r="D814" s="25" t="s">
        <v>52</v>
      </c>
      <c r="E814" s="25" t="s">
        <v>179</v>
      </c>
      <c r="F814" s="25">
        <v>500</v>
      </c>
      <c r="G814" s="25" t="s">
        <v>34</v>
      </c>
      <c r="H814" s="25">
        <v>1510</v>
      </c>
      <c r="I814" s="11">
        <f t="shared" si="179"/>
        <v>755000</v>
      </c>
      <c r="J814" s="26" t="s">
        <v>28</v>
      </c>
      <c r="K814" s="11"/>
      <c r="L814" s="4">
        <f t="shared" si="180"/>
        <v>0</v>
      </c>
      <c r="M814" s="4"/>
      <c r="N814" s="4"/>
      <c r="O814" s="4">
        <f t="shared" si="181"/>
        <v>0</v>
      </c>
      <c r="P814" s="4"/>
      <c r="Q814" s="4"/>
      <c r="R814" s="4">
        <f t="shared" si="182"/>
        <v>0</v>
      </c>
      <c r="S814" s="4"/>
      <c r="T814" s="4"/>
      <c r="U814" s="4">
        <f t="shared" si="183"/>
        <v>0</v>
      </c>
      <c r="V814" s="4"/>
      <c r="W814" s="4"/>
      <c r="X814" s="4">
        <f t="shared" si="184"/>
        <v>0</v>
      </c>
      <c r="Y814" s="4"/>
      <c r="Z814" s="4"/>
      <c r="AA814" s="4">
        <f>C814+I814-L814-O814-U814-X814-R814</f>
        <v>755000</v>
      </c>
      <c r="AB814" s="7"/>
    </row>
    <row r="815" spans="1:28" ht="15.75" hidden="1" x14ac:dyDescent="0.25">
      <c r="A815" s="29">
        <v>45472</v>
      </c>
      <c r="B815" s="73" t="s">
        <v>327</v>
      </c>
      <c r="C815" s="27"/>
      <c r="D815" s="27" t="s">
        <v>52</v>
      </c>
      <c r="E815" s="27" t="s">
        <v>87</v>
      </c>
      <c r="F815" s="27">
        <v>750</v>
      </c>
      <c r="G815" s="27" t="s">
        <v>34</v>
      </c>
      <c r="H815" s="27">
        <v>1050</v>
      </c>
      <c r="I815" s="15">
        <f t="shared" si="179"/>
        <v>787500</v>
      </c>
      <c r="J815" s="32" t="s">
        <v>312</v>
      </c>
      <c r="K815" s="11"/>
      <c r="L815" s="4">
        <f t="shared" si="180"/>
        <v>0</v>
      </c>
      <c r="M815" s="4"/>
      <c r="N815" s="4"/>
      <c r="O815" s="4">
        <f t="shared" si="181"/>
        <v>0</v>
      </c>
      <c r="P815" s="4"/>
      <c r="Q815" s="4"/>
      <c r="R815" s="4">
        <f t="shared" si="182"/>
        <v>787500</v>
      </c>
      <c r="S815" s="4">
        <v>787500</v>
      </c>
      <c r="T815" s="4"/>
      <c r="U815" s="4">
        <f t="shared" si="183"/>
        <v>0</v>
      </c>
      <c r="V815" s="4"/>
      <c r="W815" s="4"/>
      <c r="X815" s="4">
        <f t="shared" si="184"/>
        <v>0</v>
      </c>
      <c r="Y815" s="4"/>
      <c r="Z815" s="4"/>
      <c r="AA815" s="4">
        <f>C815+I815-L815-O815-U815-X815-R815</f>
        <v>0</v>
      </c>
      <c r="AB815" s="7">
        <v>45471</v>
      </c>
    </row>
    <row r="816" spans="1:28" ht="15.75" hidden="1" x14ac:dyDescent="0.25">
      <c r="A816" s="29">
        <v>45472</v>
      </c>
      <c r="B816" s="25" t="s">
        <v>187</v>
      </c>
      <c r="C816" s="25"/>
      <c r="D816" s="25" t="s">
        <v>46</v>
      </c>
      <c r="E816" s="25" t="s">
        <v>1500</v>
      </c>
      <c r="F816" s="25">
        <v>4095</v>
      </c>
      <c r="G816" s="25" t="s">
        <v>39</v>
      </c>
      <c r="H816" s="25"/>
      <c r="I816" s="11">
        <f t="shared" si="179"/>
        <v>0</v>
      </c>
      <c r="J816" s="26" t="s">
        <v>28</v>
      </c>
      <c r="K816" s="11"/>
      <c r="L816" s="4">
        <f t="shared" si="180"/>
        <v>0</v>
      </c>
      <c r="M816" s="4"/>
      <c r="N816" s="4"/>
      <c r="O816" s="4">
        <f t="shared" si="181"/>
        <v>0</v>
      </c>
      <c r="P816" s="4"/>
      <c r="Q816" s="4"/>
      <c r="R816" s="4">
        <f t="shared" si="182"/>
        <v>0</v>
      </c>
      <c r="S816" s="4"/>
      <c r="T816" s="4"/>
      <c r="U816" s="4">
        <f t="shared" si="183"/>
        <v>0</v>
      </c>
      <c r="V816" s="4"/>
      <c r="W816" s="4"/>
      <c r="X816" s="4">
        <f t="shared" si="184"/>
        <v>0</v>
      </c>
      <c r="Y816" s="4"/>
      <c r="Z816" s="4"/>
      <c r="AA816" s="4">
        <f>C816+I816-L816-O816-U816-X816-R816</f>
        <v>0</v>
      </c>
      <c r="AB816" s="7"/>
    </row>
    <row r="817" spans="1:28" ht="15.75" hidden="1" x14ac:dyDescent="0.25">
      <c r="A817" s="29">
        <v>45472</v>
      </c>
      <c r="B817" s="25" t="s">
        <v>187</v>
      </c>
      <c r="C817" s="25"/>
      <c r="D817" s="25" t="s">
        <v>46</v>
      </c>
      <c r="E817" s="25" t="s">
        <v>1407</v>
      </c>
      <c r="F817" s="25">
        <v>2376</v>
      </c>
      <c r="G817" s="25" t="s">
        <v>39</v>
      </c>
      <c r="H817" s="25"/>
      <c r="I817" s="11">
        <f t="shared" si="179"/>
        <v>0</v>
      </c>
      <c r="J817" s="26" t="s">
        <v>28</v>
      </c>
      <c r="K817" s="11"/>
      <c r="L817" s="4">
        <f t="shared" si="180"/>
        <v>0</v>
      </c>
      <c r="M817" s="4"/>
      <c r="N817" s="4"/>
      <c r="O817" s="4">
        <f t="shared" si="181"/>
        <v>0</v>
      </c>
      <c r="P817" s="4"/>
      <c r="Q817" s="4"/>
      <c r="R817" s="4">
        <f t="shared" si="182"/>
        <v>0</v>
      </c>
      <c r="S817" s="4"/>
      <c r="T817" s="4"/>
      <c r="U817" s="4">
        <f t="shared" si="183"/>
        <v>0</v>
      </c>
      <c r="V817" s="4"/>
      <c r="W817" s="4"/>
      <c r="X817" s="4">
        <f t="shared" si="184"/>
        <v>0</v>
      </c>
      <c r="Y817" s="4"/>
      <c r="Z817" s="4"/>
      <c r="AA817" s="4">
        <f>C817+I817-L817-O817-U817-X817-R817</f>
        <v>0</v>
      </c>
      <c r="AB817" s="7"/>
    </row>
    <row r="818" spans="1:28" ht="15.75" hidden="1" x14ac:dyDescent="0.25">
      <c r="A818" s="29">
        <v>45472</v>
      </c>
      <c r="B818" s="25" t="s">
        <v>187</v>
      </c>
      <c r="C818" s="25"/>
      <c r="D818" s="25" t="s">
        <v>46</v>
      </c>
      <c r="E818" s="25" t="s">
        <v>1558</v>
      </c>
      <c r="F818" s="25">
        <v>5439</v>
      </c>
      <c r="G818" s="25" t="s">
        <v>39</v>
      </c>
      <c r="H818" s="25"/>
      <c r="I818" s="11">
        <f t="shared" si="179"/>
        <v>0</v>
      </c>
      <c r="J818" s="26" t="s">
        <v>28</v>
      </c>
      <c r="K818" s="11"/>
      <c r="L818" s="4">
        <f t="shared" si="180"/>
        <v>0</v>
      </c>
      <c r="M818" s="4"/>
      <c r="N818" s="4"/>
      <c r="O818" s="4">
        <f t="shared" si="181"/>
        <v>0</v>
      </c>
      <c r="P818" s="4"/>
      <c r="Q818" s="4"/>
      <c r="R818" s="4">
        <f t="shared" si="182"/>
        <v>0</v>
      </c>
      <c r="S818" s="4"/>
      <c r="T818" s="4"/>
      <c r="U818" s="4">
        <f t="shared" si="183"/>
        <v>0</v>
      </c>
      <c r="V818" s="4"/>
      <c r="W818" s="4"/>
      <c r="X818" s="4">
        <f t="shared" si="184"/>
        <v>0</v>
      </c>
      <c r="Y818" s="4"/>
      <c r="Z818" s="4"/>
      <c r="AA818" s="4">
        <f>C818+I818-L818-O818-U818-X818-R818</f>
        <v>0</v>
      </c>
      <c r="AB818" s="7"/>
    </row>
    <row r="819" spans="1:28" ht="15.75" hidden="1" x14ac:dyDescent="0.25">
      <c r="A819" s="29">
        <v>45472</v>
      </c>
      <c r="B819" s="25" t="s">
        <v>187</v>
      </c>
      <c r="C819" s="25"/>
      <c r="D819" s="25" t="s">
        <v>46</v>
      </c>
      <c r="E819" s="25" t="s">
        <v>38</v>
      </c>
      <c r="F819" s="25">
        <v>1929</v>
      </c>
      <c r="G819" s="25" t="s">
        <v>39</v>
      </c>
      <c r="H819" s="25"/>
      <c r="I819" s="11">
        <f t="shared" si="179"/>
        <v>0</v>
      </c>
      <c r="J819" s="26" t="s">
        <v>28</v>
      </c>
      <c r="K819" s="11"/>
      <c r="L819" s="4">
        <f t="shared" si="180"/>
        <v>0</v>
      </c>
      <c r="M819" s="4"/>
      <c r="N819" s="4"/>
      <c r="O819" s="4">
        <f t="shared" si="181"/>
        <v>0</v>
      </c>
      <c r="P819" s="4"/>
      <c r="Q819" s="4"/>
      <c r="R819" s="4">
        <f t="shared" si="182"/>
        <v>0</v>
      </c>
      <c r="S819" s="4"/>
      <c r="T819" s="4"/>
      <c r="U819" s="4">
        <f t="shared" si="183"/>
        <v>0</v>
      </c>
      <c r="V819" s="4"/>
      <c r="W819" s="4"/>
      <c r="X819" s="4">
        <f t="shared" si="184"/>
        <v>0</v>
      </c>
      <c r="Y819" s="4"/>
      <c r="Z819" s="4"/>
      <c r="AA819" s="4">
        <f>C819+I819-L819-O819-U819-X819-R819</f>
        <v>0</v>
      </c>
      <c r="AB819" s="7"/>
    </row>
    <row r="820" spans="1:28" ht="15.75" hidden="1" x14ac:dyDescent="0.25">
      <c r="A820" s="29">
        <v>45472</v>
      </c>
      <c r="B820" s="25" t="s">
        <v>779</v>
      </c>
      <c r="C820" s="25">
        <v>-2700000</v>
      </c>
      <c r="D820" s="25" t="s">
        <v>46</v>
      </c>
      <c r="E820" s="25" t="s">
        <v>127</v>
      </c>
      <c r="F820" s="25">
        <v>20</v>
      </c>
      <c r="G820" s="25" t="s">
        <v>39</v>
      </c>
      <c r="H820" s="25">
        <v>70000</v>
      </c>
      <c r="I820" s="11">
        <f t="shared" si="179"/>
        <v>1400000</v>
      </c>
      <c r="J820" s="31" t="s">
        <v>49</v>
      </c>
      <c r="K820" s="11"/>
      <c r="L820" s="4">
        <f t="shared" si="180"/>
        <v>0</v>
      </c>
      <c r="M820" s="4"/>
      <c r="N820" s="4"/>
      <c r="O820" s="4">
        <f t="shared" si="181"/>
        <v>0</v>
      </c>
      <c r="P820" s="4"/>
      <c r="Q820" s="4"/>
      <c r="R820" s="4">
        <f t="shared" si="182"/>
        <v>0</v>
      </c>
      <c r="S820" s="4"/>
      <c r="T820" s="4"/>
      <c r="U820" s="4">
        <f t="shared" si="183"/>
        <v>0</v>
      </c>
      <c r="V820" s="4"/>
      <c r="W820" s="4"/>
      <c r="X820" s="4">
        <f t="shared" si="184"/>
        <v>0</v>
      </c>
      <c r="Y820" s="4"/>
      <c r="Z820" s="4"/>
      <c r="AA820" s="4">
        <f>C820+I820-L820-O820-U820-X820-R820</f>
        <v>-1300000</v>
      </c>
      <c r="AB820" s="7">
        <v>45427</v>
      </c>
    </row>
    <row r="821" spans="1:28" ht="15.75" hidden="1" x14ac:dyDescent="0.25">
      <c r="A821" s="29">
        <v>45472</v>
      </c>
      <c r="B821" s="25" t="s">
        <v>357</v>
      </c>
      <c r="C821" s="25"/>
      <c r="D821" s="25" t="s">
        <v>52</v>
      </c>
      <c r="E821" s="25" t="s">
        <v>358</v>
      </c>
      <c r="F821" s="25">
        <v>21.2</v>
      </c>
      <c r="G821" s="25" t="s">
        <v>39</v>
      </c>
      <c r="H821" s="25">
        <v>47000</v>
      </c>
      <c r="I821" s="11">
        <f t="shared" si="179"/>
        <v>996400</v>
      </c>
      <c r="J821" s="31" t="s">
        <v>324</v>
      </c>
      <c r="K821" s="11"/>
      <c r="L821" s="4">
        <f t="shared" si="180"/>
        <v>996400</v>
      </c>
      <c r="M821" s="4">
        <v>996400</v>
      </c>
      <c r="N821" s="4"/>
      <c r="O821" s="4">
        <f t="shared" si="181"/>
        <v>0</v>
      </c>
      <c r="P821" s="4"/>
      <c r="Q821" s="4"/>
      <c r="R821" s="4">
        <f t="shared" si="182"/>
        <v>0</v>
      </c>
      <c r="S821" s="4"/>
      <c r="T821" s="4"/>
      <c r="U821" s="4">
        <f t="shared" si="183"/>
        <v>0</v>
      </c>
      <c r="V821" s="4"/>
      <c r="W821" s="4"/>
      <c r="X821" s="4">
        <f t="shared" si="184"/>
        <v>0</v>
      </c>
      <c r="Y821" s="4"/>
      <c r="Z821" s="4"/>
      <c r="AA821" s="4">
        <f>C821+I821-L821-O821-U821-X821-R821</f>
        <v>0</v>
      </c>
      <c r="AB821" s="7">
        <v>45472</v>
      </c>
    </row>
    <row r="822" spans="1:28" ht="15.75" hidden="1" x14ac:dyDescent="0.25">
      <c r="A822" s="29">
        <v>45472</v>
      </c>
      <c r="B822" s="25" t="s">
        <v>72</v>
      </c>
      <c r="C822" s="25"/>
      <c r="D822" s="25" t="s">
        <v>52</v>
      </c>
      <c r="E822" s="25" t="s">
        <v>63</v>
      </c>
      <c r="F822" s="25">
        <v>1</v>
      </c>
      <c r="G822" s="25" t="s">
        <v>48</v>
      </c>
      <c r="H822" s="25">
        <v>480000</v>
      </c>
      <c r="I822" s="11">
        <f t="shared" si="179"/>
        <v>480000</v>
      </c>
      <c r="J822" s="31" t="s">
        <v>324</v>
      </c>
      <c r="K822" s="11"/>
      <c r="L822" s="4">
        <f t="shared" si="180"/>
        <v>480000</v>
      </c>
      <c r="M822" s="4">
        <v>480000</v>
      </c>
      <c r="N822" s="4"/>
      <c r="O822" s="4">
        <f t="shared" si="181"/>
        <v>0</v>
      </c>
      <c r="P822" s="4"/>
      <c r="Q822" s="4"/>
      <c r="R822" s="4">
        <f t="shared" si="182"/>
        <v>0</v>
      </c>
      <c r="S822" s="4"/>
      <c r="T822" s="4"/>
      <c r="U822" s="4">
        <f t="shared" si="183"/>
        <v>0</v>
      </c>
      <c r="V822" s="4"/>
      <c r="W822" s="4"/>
      <c r="X822" s="4">
        <f t="shared" si="184"/>
        <v>0</v>
      </c>
      <c r="Y822" s="4"/>
      <c r="Z822" s="4"/>
      <c r="AA822" s="4">
        <f>C822+I822-L822-O822-U822-X822-R822</f>
        <v>0</v>
      </c>
      <c r="AB822" s="7">
        <v>45472</v>
      </c>
    </row>
    <row r="823" spans="1:28" ht="15.75" hidden="1" x14ac:dyDescent="0.25">
      <c r="A823" s="24">
        <v>45472</v>
      </c>
      <c r="B823" s="72" t="s">
        <v>444</v>
      </c>
      <c r="C823" s="25"/>
      <c r="D823" s="25" t="s">
        <v>52</v>
      </c>
      <c r="E823" s="25" t="s">
        <v>64</v>
      </c>
      <c r="F823" s="25">
        <v>20</v>
      </c>
      <c r="G823" s="25" t="s">
        <v>39</v>
      </c>
      <c r="H823" s="25">
        <v>60000</v>
      </c>
      <c r="I823" s="11">
        <f t="shared" si="179"/>
        <v>1200000</v>
      </c>
      <c r="J823" s="31" t="s">
        <v>312</v>
      </c>
      <c r="K823" s="11"/>
      <c r="L823" s="4">
        <f t="shared" si="180"/>
        <v>0</v>
      </c>
      <c r="M823" s="4"/>
      <c r="N823" s="4"/>
      <c r="O823" s="4">
        <f t="shared" si="181"/>
        <v>0</v>
      </c>
      <c r="P823" s="4"/>
      <c r="Q823" s="4"/>
      <c r="R823" s="4">
        <f t="shared" si="182"/>
        <v>1200000</v>
      </c>
      <c r="S823" s="4">
        <v>1200000</v>
      </c>
      <c r="T823" s="4"/>
      <c r="U823" s="4">
        <f t="shared" si="183"/>
        <v>0</v>
      </c>
      <c r="V823" s="4"/>
      <c r="W823" s="4"/>
      <c r="X823" s="4">
        <f t="shared" si="184"/>
        <v>0</v>
      </c>
      <c r="Y823" s="4"/>
      <c r="Z823" s="4"/>
      <c r="AA823" s="4">
        <f>C823+I823-L823-O823-U823-X823-R823</f>
        <v>0</v>
      </c>
      <c r="AB823" s="7">
        <v>45471</v>
      </c>
    </row>
    <row r="824" spans="1:28" ht="15.75" hidden="1" x14ac:dyDescent="0.25">
      <c r="A824" s="24">
        <v>45472</v>
      </c>
      <c r="B824" s="25" t="s">
        <v>347</v>
      </c>
      <c r="C824" s="25"/>
      <c r="D824" s="25" t="s">
        <v>46</v>
      </c>
      <c r="E824" s="25" t="s">
        <v>108</v>
      </c>
      <c r="F824" s="25">
        <v>600</v>
      </c>
      <c r="G824" s="25" t="s">
        <v>34</v>
      </c>
      <c r="H824" s="25">
        <v>2000</v>
      </c>
      <c r="I824" s="11">
        <f t="shared" si="179"/>
        <v>1200000</v>
      </c>
      <c r="J824" s="26" t="s">
        <v>28</v>
      </c>
      <c r="K824" s="11"/>
      <c r="L824" s="4">
        <f t="shared" si="180"/>
        <v>0</v>
      </c>
      <c r="M824" s="4"/>
      <c r="N824" s="4"/>
      <c r="O824" s="4">
        <f t="shared" si="181"/>
        <v>0</v>
      </c>
      <c r="P824" s="4"/>
      <c r="Q824" s="4"/>
      <c r="R824" s="4">
        <f t="shared" si="182"/>
        <v>0</v>
      </c>
      <c r="S824" s="4"/>
      <c r="T824" s="4"/>
      <c r="U824" s="4">
        <f t="shared" si="183"/>
        <v>0</v>
      </c>
      <c r="V824" s="4"/>
      <c r="W824" s="4"/>
      <c r="X824" s="4">
        <f t="shared" si="184"/>
        <v>0</v>
      </c>
      <c r="Y824" s="4"/>
      <c r="Z824" s="4"/>
      <c r="AA824" s="4">
        <f>C824+I824-L824-O824-U824-X824-R824</f>
        <v>1200000</v>
      </c>
      <c r="AB824" s="7"/>
    </row>
    <row r="825" spans="1:28" ht="15.75" hidden="1" x14ac:dyDescent="0.25">
      <c r="A825" s="29">
        <v>45472</v>
      </c>
      <c r="B825" s="25" t="s">
        <v>256</v>
      </c>
      <c r="C825" s="25"/>
      <c r="D825" s="25" t="s">
        <v>52</v>
      </c>
      <c r="E825" s="25" t="s">
        <v>217</v>
      </c>
      <c r="F825" s="25">
        <v>2.5</v>
      </c>
      <c r="G825" s="25" t="s">
        <v>39</v>
      </c>
      <c r="H825" s="25">
        <v>90000</v>
      </c>
      <c r="I825" s="11">
        <f t="shared" si="179"/>
        <v>225000</v>
      </c>
      <c r="J825" s="26" t="s">
        <v>28</v>
      </c>
      <c r="K825" s="11"/>
      <c r="L825" s="4">
        <f t="shared" si="180"/>
        <v>0</v>
      </c>
      <c r="M825" s="4"/>
      <c r="N825" s="4"/>
      <c r="O825" s="4">
        <f t="shared" si="181"/>
        <v>0</v>
      </c>
      <c r="P825" s="4"/>
      <c r="Q825" s="4"/>
      <c r="R825" s="4">
        <f t="shared" si="182"/>
        <v>0</v>
      </c>
      <c r="S825" s="4"/>
      <c r="T825" s="4"/>
      <c r="U825" s="4">
        <f t="shared" si="183"/>
        <v>0</v>
      </c>
      <c r="V825" s="4"/>
      <c r="W825" s="4"/>
      <c r="X825" s="4">
        <f t="shared" si="184"/>
        <v>0</v>
      </c>
      <c r="Y825" s="4"/>
      <c r="Z825" s="4"/>
      <c r="AA825" s="4">
        <f>C825+I825-L825-O825-U825-X825-R825</f>
        <v>225000</v>
      </c>
      <c r="AB825" s="7"/>
    </row>
    <row r="826" spans="1:28" ht="15.75" hidden="1" x14ac:dyDescent="0.25">
      <c r="A826" s="29">
        <v>45472</v>
      </c>
      <c r="B826" s="25" t="s">
        <v>256</v>
      </c>
      <c r="C826" s="25"/>
      <c r="D826" s="25" t="s">
        <v>52</v>
      </c>
      <c r="E826" s="25" t="s">
        <v>129</v>
      </c>
      <c r="F826" s="25">
        <v>2</v>
      </c>
      <c r="G826" s="25" t="s">
        <v>39</v>
      </c>
      <c r="H826" s="25">
        <v>65000</v>
      </c>
      <c r="I826" s="11">
        <f t="shared" si="179"/>
        <v>130000</v>
      </c>
      <c r="J826" s="26" t="s">
        <v>28</v>
      </c>
      <c r="K826" s="11"/>
      <c r="L826" s="4">
        <f t="shared" si="180"/>
        <v>0</v>
      </c>
      <c r="M826" s="4"/>
      <c r="N826" s="4"/>
      <c r="O826" s="4">
        <f t="shared" si="181"/>
        <v>0</v>
      </c>
      <c r="P826" s="4"/>
      <c r="Q826" s="4"/>
      <c r="R826" s="4">
        <f t="shared" si="182"/>
        <v>0</v>
      </c>
      <c r="S826" s="4"/>
      <c r="T826" s="4"/>
      <c r="U826" s="4">
        <f t="shared" si="183"/>
        <v>0</v>
      </c>
      <c r="V826" s="4"/>
      <c r="W826" s="4"/>
      <c r="X826" s="4">
        <f t="shared" si="184"/>
        <v>0</v>
      </c>
      <c r="Y826" s="4"/>
      <c r="Z826" s="4"/>
      <c r="AA826" s="4">
        <f>C826+I826-L826-O826-U826-X826-R826</f>
        <v>130000</v>
      </c>
      <c r="AB826" s="7"/>
    </row>
    <row r="827" spans="1:28" ht="15.75" hidden="1" x14ac:dyDescent="0.25">
      <c r="A827" s="29">
        <v>45472</v>
      </c>
      <c r="B827" s="25" t="s">
        <v>357</v>
      </c>
      <c r="C827" s="25"/>
      <c r="D827" s="25" t="s">
        <v>52</v>
      </c>
      <c r="E827" s="25" t="s">
        <v>60</v>
      </c>
      <c r="F827" s="25">
        <v>2250</v>
      </c>
      <c r="G827" s="25" t="s">
        <v>34</v>
      </c>
      <c r="H827" s="25">
        <v>1370</v>
      </c>
      <c r="I827" s="11">
        <f t="shared" si="179"/>
        <v>3082500</v>
      </c>
      <c r="J827" s="31" t="s">
        <v>324</v>
      </c>
      <c r="K827" s="11"/>
      <c r="L827" s="4">
        <f t="shared" si="180"/>
        <v>3082500</v>
      </c>
      <c r="M827" s="4">
        <v>3082500</v>
      </c>
      <c r="N827" s="4"/>
      <c r="O827" s="4">
        <f t="shared" si="181"/>
        <v>0</v>
      </c>
      <c r="P827" s="4"/>
      <c r="Q827" s="4"/>
      <c r="R827" s="4">
        <f t="shared" si="182"/>
        <v>0</v>
      </c>
      <c r="S827" s="4"/>
      <c r="T827" s="4"/>
      <c r="U827" s="4">
        <f t="shared" si="183"/>
        <v>0</v>
      </c>
      <c r="V827" s="4"/>
      <c r="W827" s="4"/>
      <c r="X827" s="4">
        <f t="shared" si="184"/>
        <v>0</v>
      </c>
      <c r="Y827" s="4"/>
      <c r="Z827" s="4"/>
      <c r="AA827" s="4">
        <f>C827+I827-L827-O827-U827-X827-R827</f>
        <v>0</v>
      </c>
      <c r="AB827" s="7">
        <v>45472</v>
      </c>
    </row>
    <row r="828" spans="1:28" ht="15.75" hidden="1" x14ac:dyDescent="0.25">
      <c r="A828" s="24">
        <v>45472</v>
      </c>
      <c r="B828" s="25" t="s">
        <v>357</v>
      </c>
      <c r="C828" s="25"/>
      <c r="D828" s="25" t="s">
        <v>52</v>
      </c>
      <c r="E828" s="25" t="s">
        <v>151</v>
      </c>
      <c r="F828" s="25">
        <v>1250</v>
      </c>
      <c r="G828" s="25" t="s">
        <v>34</v>
      </c>
      <c r="H828" s="25">
        <v>1830</v>
      </c>
      <c r="I828" s="11">
        <f t="shared" si="179"/>
        <v>2287500</v>
      </c>
      <c r="J828" s="31" t="s">
        <v>324</v>
      </c>
      <c r="K828" s="11"/>
      <c r="L828" s="4">
        <f t="shared" si="180"/>
        <v>2287500</v>
      </c>
      <c r="M828" s="4">
        <v>2287500</v>
      </c>
      <c r="N828" s="4"/>
      <c r="O828" s="4">
        <f t="shared" si="181"/>
        <v>0</v>
      </c>
      <c r="P828" s="4"/>
      <c r="Q828" s="4"/>
      <c r="R828" s="4">
        <f t="shared" si="182"/>
        <v>0</v>
      </c>
      <c r="S828" s="4"/>
      <c r="T828" s="4"/>
      <c r="U828" s="4">
        <f t="shared" si="183"/>
        <v>0</v>
      </c>
      <c r="V828" s="4"/>
      <c r="W828" s="4"/>
      <c r="X828" s="4">
        <f t="shared" si="184"/>
        <v>0</v>
      </c>
      <c r="Y828" s="4"/>
      <c r="Z828" s="4"/>
      <c r="AA828" s="4">
        <f>C828+I828-L828-O828-U828-X828-R828</f>
        <v>0</v>
      </c>
      <c r="AB828" s="7">
        <v>45472</v>
      </c>
    </row>
    <row r="829" spans="1:28" ht="15.75" hidden="1" x14ac:dyDescent="0.25">
      <c r="A829" s="24"/>
      <c r="B829" s="25" t="s">
        <v>1559</v>
      </c>
      <c r="C829" s="25"/>
      <c r="D829" s="25" t="s">
        <v>52</v>
      </c>
      <c r="E829" s="25"/>
      <c r="F829" s="25"/>
      <c r="G829" s="25" t="s">
        <v>34</v>
      </c>
      <c r="H829" s="25"/>
      <c r="I829" s="11">
        <f>F829*H829</f>
        <v>0</v>
      </c>
      <c r="J829" s="31" t="s">
        <v>49</v>
      </c>
      <c r="K829" s="11"/>
      <c r="L829" s="4">
        <f>M829+N829</f>
        <v>0</v>
      </c>
      <c r="M829" s="4"/>
      <c r="N829" s="4"/>
      <c r="O829" s="4">
        <f>P829+Q829</f>
        <v>780000</v>
      </c>
      <c r="P829" s="4">
        <v>780000</v>
      </c>
      <c r="Q829" s="4"/>
      <c r="R829" s="4">
        <f>S829+T829</f>
        <v>0</v>
      </c>
      <c r="S829" s="4"/>
      <c r="T829" s="4"/>
      <c r="U829" s="4">
        <f>V829+W829</f>
        <v>0</v>
      </c>
      <c r="V829" s="4"/>
      <c r="W829" s="4"/>
      <c r="X829" s="4">
        <f>Y829+Z829</f>
        <v>0</v>
      </c>
      <c r="Y829" s="4"/>
      <c r="Z829" s="4"/>
      <c r="AA829" s="4">
        <f>C829+I829-L829-O829-U829-X829-R829</f>
        <v>-780000</v>
      </c>
      <c r="AB829" s="7">
        <v>45471</v>
      </c>
    </row>
    <row r="830" spans="1:28" ht="15.75" hidden="1" x14ac:dyDescent="0.25">
      <c r="A830" s="29">
        <v>45476</v>
      </c>
      <c r="B830" s="27" t="s">
        <v>45</v>
      </c>
      <c r="C830" s="27"/>
      <c r="D830" s="27" t="s">
        <v>46</v>
      </c>
      <c r="E830" s="27" t="s">
        <v>135</v>
      </c>
      <c r="F830" s="27">
        <v>36</v>
      </c>
      <c r="G830" s="27" t="s">
        <v>48</v>
      </c>
      <c r="H830" s="27"/>
      <c r="I830" s="11">
        <f t="shared" ref="I830:I890" si="185">F830*H830</f>
        <v>0</v>
      </c>
      <c r="J830" s="28" t="s">
        <v>28</v>
      </c>
      <c r="K830" s="11"/>
      <c r="L830" s="4">
        <f>M830+N830</f>
        <v>0</v>
      </c>
      <c r="M830" s="4"/>
      <c r="N830" s="4"/>
      <c r="O830" s="4">
        <f>P830+Q830</f>
        <v>0</v>
      </c>
      <c r="P830" s="4"/>
      <c r="Q830" s="4"/>
      <c r="R830" s="4">
        <f>S830+T830</f>
        <v>0</v>
      </c>
      <c r="S830" s="4"/>
      <c r="T830" s="4"/>
      <c r="U830" s="4">
        <f>V830+W830</f>
        <v>0</v>
      </c>
      <c r="V830" s="4"/>
      <c r="W830" s="4"/>
      <c r="X830" s="4">
        <f>Y830+Z830</f>
        <v>0</v>
      </c>
      <c r="Y830" s="4"/>
      <c r="Z830" s="4"/>
      <c r="AA830" s="4">
        <f>C830+I830-L830-O830-U830-X830-R830</f>
        <v>0</v>
      </c>
      <c r="AB830" s="7"/>
    </row>
    <row r="831" spans="1:28" ht="15.75" hidden="1" x14ac:dyDescent="0.25">
      <c r="A831" s="29">
        <v>45476</v>
      </c>
      <c r="B831" s="27" t="s">
        <v>45</v>
      </c>
      <c r="C831" s="25"/>
      <c r="D831" s="27" t="s">
        <v>46</v>
      </c>
      <c r="E831" s="25" t="s">
        <v>47</v>
      </c>
      <c r="F831" s="25">
        <v>36</v>
      </c>
      <c r="G831" s="25" t="s">
        <v>48</v>
      </c>
      <c r="H831" s="25"/>
      <c r="I831" s="11">
        <f t="shared" si="185"/>
        <v>0</v>
      </c>
      <c r="J831" s="26" t="s">
        <v>28</v>
      </c>
      <c r="K831" s="11"/>
      <c r="L831" s="4">
        <f t="shared" ref="L831:L890" si="186">M831+N831</f>
        <v>0</v>
      </c>
      <c r="M831" s="4"/>
      <c r="N831" s="4"/>
      <c r="O831" s="4">
        <f t="shared" ref="O831:O890" si="187">P831+Q831</f>
        <v>0</v>
      </c>
      <c r="P831" s="4"/>
      <c r="Q831" s="4"/>
      <c r="R831" s="4">
        <f t="shared" ref="R831:R890" si="188">S831+T831</f>
        <v>0</v>
      </c>
      <c r="S831" s="4"/>
      <c r="T831" s="4"/>
      <c r="U831" s="4">
        <f t="shared" ref="U831:U890" si="189">V831+W831</f>
        <v>0</v>
      </c>
      <c r="V831" s="4"/>
      <c r="W831" s="4"/>
      <c r="X831" s="4">
        <f t="shared" ref="X831:X890" si="190">Y831+Z831</f>
        <v>0</v>
      </c>
      <c r="Y831" s="4"/>
      <c r="Z831" s="4"/>
      <c r="AA831" s="4">
        <f>C831+I831-L831-O831-U831-X831-R831</f>
        <v>0</v>
      </c>
      <c r="AB831" s="7"/>
    </row>
    <row r="832" spans="1:28" ht="15.75" hidden="1" x14ac:dyDescent="0.25">
      <c r="A832" s="29">
        <v>45476</v>
      </c>
      <c r="B832" s="25" t="s">
        <v>397</v>
      </c>
      <c r="C832" s="25"/>
      <c r="D832" s="25" t="s">
        <v>52</v>
      </c>
      <c r="E832" s="25" t="s">
        <v>216</v>
      </c>
      <c r="F832" s="25">
        <v>1</v>
      </c>
      <c r="G832" s="25" t="s">
        <v>27</v>
      </c>
      <c r="H832" s="25"/>
      <c r="I832" s="11">
        <f t="shared" si="185"/>
        <v>0</v>
      </c>
      <c r="J832" s="26" t="s">
        <v>28</v>
      </c>
      <c r="K832" s="11"/>
      <c r="L832" s="4">
        <f t="shared" si="186"/>
        <v>0</v>
      </c>
      <c r="M832" s="4"/>
      <c r="N832" s="4"/>
      <c r="O832" s="4">
        <f t="shared" si="187"/>
        <v>0</v>
      </c>
      <c r="P832" s="4"/>
      <c r="Q832" s="4"/>
      <c r="R832" s="4">
        <f t="shared" si="188"/>
        <v>0</v>
      </c>
      <c r="S832" s="4"/>
      <c r="T832" s="4"/>
      <c r="U832" s="4">
        <f t="shared" si="189"/>
        <v>0</v>
      </c>
      <c r="V832" s="4"/>
      <c r="W832" s="4"/>
      <c r="X832" s="4">
        <f t="shared" si="190"/>
        <v>0</v>
      </c>
      <c r="Y832" s="4"/>
      <c r="Z832" s="4"/>
      <c r="AA832" s="4">
        <f>C832+I832-L832-O832-U832-X832-R832</f>
        <v>0</v>
      </c>
      <c r="AB832" s="7"/>
    </row>
    <row r="833" spans="1:28" ht="15.75" hidden="1" x14ac:dyDescent="0.25">
      <c r="A833" s="29">
        <v>45476</v>
      </c>
      <c r="B833" s="25" t="s">
        <v>397</v>
      </c>
      <c r="C833" s="25"/>
      <c r="D833" s="25" t="s">
        <v>52</v>
      </c>
      <c r="E833" s="25" t="s">
        <v>454</v>
      </c>
      <c r="F833" s="25">
        <v>15</v>
      </c>
      <c r="G833" s="25" t="s">
        <v>125</v>
      </c>
      <c r="H833" s="25"/>
      <c r="I833" s="11">
        <f t="shared" si="185"/>
        <v>0</v>
      </c>
      <c r="J833" s="26" t="s">
        <v>28</v>
      </c>
      <c r="K833" s="11"/>
      <c r="L833" s="4">
        <f t="shared" si="186"/>
        <v>0</v>
      </c>
      <c r="M833" s="4"/>
      <c r="N833" s="4"/>
      <c r="O833" s="4">
        <f t="shared" si="187"/>
        <v>0</v>
      </c>
      <c r="P833" s="4"/>
      <c r="Q833" s="4"/>
      <c r="R833" s="4">
        <f t="shared" si="188"/>
        <v>0</v>
      </c>
      <c r="S833" s="4"/>
      <c r="T833" s="4"/>
      <c r="U833" s="4">
        <f t="shared" si="189"/>
        <v>0</v>
      </c>
      <c r="V833" s="4"/>
      <c r="W833" s="4"/>
      <c r="X833" s="4">
        <f t="shared" si="190"/>
        <v>0</v>
      </c>
      <c r="Y833" s="4"/>
      <c r="Z833" s="4"/>
      <c r="AA833" s="4">
        <f>C833+I833-L833-O833-U833-X833-R833</f>
        <v>0</v>
      </c>
      <c r="AB833" s="7"/>
    </row>
    <row r="834" spans="1:28" ht="15.75" hidden="1" x14ac:dyDescent="0.25">
      <c r="A834" s="29">
        <v>45476</v>
      </c>
      <c r="B834" s="25" t="s">
        <v>397</v>
      </c>
      <c r="C834" s="25"/>
      <c r="D834" s="25" t="s">
        <v>52</v>
      </c>
      <c r="E834" s="25" t="s">
        <v>129</v>
      </c>
      <c r="F834" s="25">
        <v>12</v>
      </c>
      <c r="G834" s="25" t="s">
        <v>77</v>
      </c>
      <c r="H834" s="25"/>
      <c r="I834" s="11">
        <f t="shared" si="185"/>
        <v>0</v>
      </c>
      <c r="J834" s="26" t="s">
        <v>28</v>
      </c>
      <c r="K834" s="11"/>
      <c r="L834" s="4">
        <f t="shared" si="186"/>
        <v>0</v>
      </c>
      <c r="M834" s="4"/>
      <c r="N834" s="4"/>
      <c r="O834" s="4">
        <f t="shared" si="187"/>
        <v>0</v>
      </c>
      <c r="P834" s="4"/>
      <c r="Q834" s="4"/>
      <c r="R834" s="4">
        <f t="shared" si="188"/>
        <v>0</v>
      </c>
      <c r="S834" s="4"/>
      <c r="T834" s="4"/>
      <c r="U834" s="4">
        <f t="shared" si="189"/>
        <v>0</v>
      </c>
      <c r="V834" s="4"/>
      <c r="W834" s="4"/>
      <c r="X834" s="4">
        <f t="shared" si="190"/>
        <v>0</v>
      </c>
      <c r="Y834" s="4"/>
      <c r="Z834" s="4"/>
      <c r="AA834" s="4">
        <f>C834+I834-L834-O834-U834-X834-R834</f>
        <v>0</v>
      </c>
      <c r="AB834" s="7"/>
    </row>
    <row r="835" spans="1:28" ht="15.75" hidden="1" x14ac:dyDescent="0.25">
      <c r="A835" s="29">
        <v>45476</v>
      </c>
      <c r="B835" s="25" t="s">
        <v>565</v>
      </c>
      <c r="C835" s="25"/>
      <c r="D835" s="25" t="s">
        <v>46</v>
      </c>
      <c r="E835" s="25" t="s">
        <v>348</v>
      </c>
      <c r="F835" s="25">
        <v>600</v>
      </c>
      <c r="G835" s="25" t="s">
        <v>34</v>
      </c>
      <c r="H835" s="25"/>
      <c r="I835" s="11">
        <f t="shared" si="185"/>
        <v>0</v>
      </c>
      <c r="J835" s="26" t="s">
        <v>28</v>
      </c>
      <c r="K835" s="11"/>
      <c r="L835" s="4">
        <f t="shared" si="186"/>
        <v>0</v>
      </c>
      <c r="M835" s="4"/>
      <c r="N835" s="4"/>
      <c r="O835" s="4">
        <f t="shared" si="187"/>
        <v>0</v>
      </c>
      <c r="P835" s="4"/>
      <c r="Q835" s="4"/>
      <c r="R835" s="4">
        <f t="shared" si="188"/>
        <v>0</v>
      </c>
      <c r="S835" s="4"/>
      <c r="T835" s="4"/>
      <c r="U835" s="4">
        <f t="shared" si="189"/>
        <v>0</v>
      </c>
      <c r="V835" s="4"/>
      <c r="W835" s="4"/>
      <c r="X835" s="4">
        <f t="shared" si="190"/>
        <v>0</v>
      </c>
      <c r="Y835" s="4"/>
      <c r="Z835" s="4"/>
      <c r="AA835" s="4">
        <f>C835+I835-L835-O835-U835-X835-R835</f>
        <v>0</v>
      </c>
      <c r="AB835" s="7"/>
    </row>
    <row r="836" spans="1:28" ht="15.75" hidden="1" x14ac:dyDescent="0.25">
      <c r="A836" s="29">
        <v>45476</v>
      </c>
      <c r="B836" s="25" t="s">
        <v>73</v>
      </c>
      <c r="C836" s="25"/>
      <c r="D836" s="25" t="s">
        <v>46</v>
      </c>
      <c r="E836" s="25" t="s">
        <v>50</v>
      </c>
      <c r="F836" s="33">
        <v>900</v>
      </c>
      <c r="G836" s="25" t="s">
        <v>34</v>
      </c>
      <c r="H836" s="25"/>
      <c r="I836" s="11">
        <f t="shared" si="185"/>
        <v>0</v>
      </c>
      <c r="J836" s="26" t="s">
        <v>28</v>
      </c>
      <c r="K836" s="11"/>
      <c r="L836" s="4">
        <f t="shared" si="186"/>
        <v>0</v>
      </c>
      <c r="M836" s="4"/>
      <c r="N836" s="4"/>
      <c r="O836" s="4">
        <f t="shared" si="187"/>
        <v>0</v>
      </c>
      <c r="P836" s="4"/>
      <c r="Q836" s="4"/>
      <c r="R836" s="4">
        <f t="shared" si="188"/>
        <v>0</v>
      </c>
      <c r="S836" s="4"/>
      <c r="T836" s="4"/>
      <c r="U836" s="4">
        <f t="shared" si="189"/>
        <v>0</v>
      </c>
      <c r="V836" s="4"/>
      <c r="W836" s="4"/>
      <c r="X836" s="4">
        <f t="shared" si="190"/>
        <v>0</v>
      </c>
      <c r="Y836" s="4"/>
      <c r="Z836" s="4"/>
      <c r="AA836" s="4">
        <f>C836+I836-L836-O836-U836-X836-R836</f>
        <v>0</v>
      </c>
      <c r="AB836" s="7"/>
    </row>
    <row r="837" spans="1:28" ht="15.75" hidden="1" x14ac:dyDescent="0.25">
      <c r="A837" s="29">
        <v>45476</v>
      </c>
      <c r="B837" s="25" t="s">
        <v>73</v>
      </c>
      <c r="C837" s="25"/>
      <c r="D837" s="25" t="s">
        <v>46</v>
      </c>
      <c r="E837" s="25" t="s">
        <v>108</v>
      </c>
      <c r="F837" s="25">
        <v>200</v>
      </c>
      <c r="G837" s="25" t="s">
        <v>34</v>
      </c>
      <c r="H837" s="25"/>
      <c r="I837" s="11">
        <f t="shared" si="185"/>
        <v>0</v>
      </c>
      <c r="J837" s="26" t="s">
        <v>28</v>
      </c>
      <c r="K837" s="11"/>
      <c r="L837" s="4">
        <f t="shared" si="186"/>
        <v>0</v>
      </c>
      <c r="M837" s="4"/>
      <c r="N837" s="4"/>
      <c r="O837" s="4">
        <f t="shared" si="187"/>
        <v>0</v>
      </c>
      <c r="P837" s="4"/>
      <c r="Q837" s="4"/>
      <c r="R837" s="4">
        <f t="shared" si="188"/>
        <v>0</v>
      </c>
      <c r="S837" s="4"/>
      <c r="T837" s="4"/>
      <c r="U837" s="4">
        <f t="shared" si="189"/>
        <v>0</v>
      </c>
      <c r="V837" s="4"/>
      <c r="W837" s="4"/>
      <c r="X837" s="4">
        <f t="shared" si="190"/>
        <v>0</v>
      </c>
      <c r="Y837" s="4"/>
      <c r="Z837" s="4"/>
      <c r="AA837" s="4">
        <f>C837+I837-L837-O837-U837-X837-R837</f>
        <v>0</v>
      </c>
      <c r="AB837" s="7"/>
    </row>
    <row r="838" spans="1:28" ht="15.75" hidden="1" x14ac:dyDescent="0.25">
      <c r="A838" s="29">
        <v>45476</v>
      </c>
      <c r="B838" s="25" t="s">
        <v>1537</v>
      </c>
      <c r="C838" s="25"/>
      <c r="D838" s="25" t="s">
        <v>52</v>
      </c>
      <c r="E838" s="25" t="s">
        <v>145</v>
      </c>
      <c r="F838" s="25">
        <v>17.100000000000001</v>
      </c>
      <c r="G838" s="25" t="s">
        <v>39</v>
      </c>
      <c r="H838" s="25"/>
      <c r="I838" s="11">
        <f t="shared" si="185"/>
        <v>0</v>
      </c>
      <c r="J838" s="26" t="s">
        <v>28</v>
      </c>
      <c r="K838" s="11"/>
      <c r="L838" s="4">
        <f t="shared" si="186"/>
        <v>0</v>
      </c>
      <c r="M838" s="4"/>
      <c r="N838" s="4"/>
      <c r="O838" s="4">
        <f t="shared" si="187"/>
        <v>0</v>
      </c>
      <c r="P838" s="4"/>
      <c r="Q838" s="4"/>
      <c r="R838" s="4">
        <f t="shared" si="188"/>
        <v>0</v>
      </c>
      <c r="S838" s="4"/>
      <c r="T838" s="4"/>
      <c r="U838" s="4">
        <f t="shared" si="189"/>
        <v>0</v>
      </c>
      <c r="V838" s="4"/>
      <c r="W838" s="4"/>
      <c r="X838" s="4">
        <f t="shared" si="190"/>
        <v>0</v>
      </c>
      <c r="Y838" s="4"/>
      <c r="Z838" s="4"/>
      <c r="AA838" s="4">
        <f>C838+I838-L838-O838-U838-X838-R838</f>
        <v>0</v>
      </c>
      <c r="AB838" s="7"/>
    </row>
    <row r="839" spans="1:28" ht="15.75" hidden="1" x14ac:dyDescent="0.25">
      <c r="A839" s="29">
        <v>45476</v>
      </c>
      <c r="B839" s="25" t="s">
        <v>330</v>
      </c>
      <c r="C839" s="25"/>
      <c r="D839" s="25" t="s">
        <v>46</v>
      </c>
      <c r="E839" s="25" t="s">
        <v>58</v>
      </c>
      <c r="F839" s="25">
        <v>1000</v>
      </c>
      <c r="G839" s="25" t="s">
        <v>34</v>
      </c>
      <c r="H839" s="25"/>
      <c r="I839" s="11">
        <f t="shared" si="185"/>
        <v>0</v>
      </c>
      <c r="J839" s="26" t="s">
        <v>28</v>
      </c>
      <c r="K839" s="11"/>
      <c r="L839" s="4">
        <f t="shared" si="186"/>
        <v>0</v>
      </c>
      <c r="M839" s="4"/>
      <c r="N839" s="4"/>
      <c r="O839" s="4">
        <f t="shared" si="187"/>
        <v>0</v>
      </c>
      <c r="P839" s="4"/>
      <c r="Q839" s="4"/>
      <c r="R839" s="4">
        <f t="shared" si="188"/>
        <v>0</v>
      </c>
      <c r="S839" s="4"/>
      <c r="T839" s="4"/>
      <c r="U839" s="4">
        <f t="shared" si="189"/>
        <v>0</v>
      </c>
      <c r="V839" s="4"/>
      <c r="W839" s="4"/>
      <c r="X839" s="4">
        <f t="shared" si="190"/>
        <v>0</v>
      </c>
      <c r="Y839" s="4"/>
      <c r="Z839" s="4"/>
      <c r="AA839" s="4">
        <f>C839+I839-L839-O839-U839-X839-R839</f>
        <v>0</v>
      </c>
      <c r="AB839" s="7"/>
    </row>
    <row r="840" spans="1:28" ht="15.75" hidden="1" x14ac:dyDescent="0.25">
      <c r="A840" s="29">
        <v>45476</v>
      </c>
      <c r="B840" s="25" t="s">
        <v>1568</v>
      </c>
      <c r="C840" s="25"/>
      <c r="D840" s="25" t="s">
        <v>52</v>
      </c>
      <c r="E840" s="25" t="s">
        <v>53</v>
      </c>
      <c r="F840" s="25">
        <v>2</v>
      </c>
      <c r="G840" s="25" t="s">
        <v>23</v>
      </c>
      <c r="H840" s="25"/>
      <c r="I840" s="11">
        <f t="shared" si="185"/>
        <v>0</v>
      </c>
      <c r="J840" s="26" t="s">
        <v>28</v>
      </c>
      <c r="K840" s="11"/>
      <c r="L840" s="4">
        <f t="shared" si="186"/>
        <v>0</v>
      </c>
      <c r="M840" s="4"/>
      <c r="N840" s="4"/>
      <c r="O840" s="4">
        <f t="shared" si="187"/>
        <v>0</v>
      </c>
      <c r="P840" s="4"/>
      <c r="Q840" s="4"/>
      <c r="R840" s="4">
        <f t="shared" si="188"/>
        <v>0</v>
      </c>
      <c r="S840" s="4"/>
      <c r="T840" s="4"/>
      <c r="U840" s="4">
        <f t="shared" si="189"/>
        <v>0</v>
      </c>
      <c r="V840" s="4"/>
      <c r="W840" s="4"/>
      <c r="X840" s="4">
        <f t="shared" si="190"/>
        <v>0</v>
      </c>
      <c r="Y840" s="4"/>
      <c r="Z840" s="4"/>
      <c r="AA840" s="4">
        <f>C840+I840-L840-O840-U840-X840-R840</f>
        <v>0</v>
      </c>
      <c r="AB840" s="7"/>
    </row>
    <row r="841" spans="1:28" ht="15.75" hidden="1" x14ac:dyDescent="0.25">
      <c r="A841" s="29">
        <v>45476</v>
      </c>
      <c r="B841" s="25" t="s">
        <v>1085</v>
      </c>
      <c r="C841" s="27"/>
      <c r="D841" s="25" t="s">
        <v>52</v>
      </c>
      <c r="E841" s="27" t="s">
        <v>1569</v>
      </c>
      <c r="F841" s="27">
        <v>0.43</v>
      </c>
      <c r="G841" s="27" t="s">
        <v>283</v>
      </c>
      <c r="H841" s="27"/>
      <c r="I841" s="11">
        <f t="shared" si="185"/>
        <v>0</v>
      </c>
      <c r="J841" s="28" t="s">
        <v>28</v>
      </c>
      <c r="K841" s="11"/>
      <c r="L841" s="4">
        <f t="shared" si="186"/>
        <v>0</v>
      </c>
      <c r="M841" s="4"/>
      <c r="N841" s="4"/>
      <c r="O841" s="4">
        <f t="shared" si="187"/>
        <v>0</v>
      </c>
      <c r="P841" s="4"/>
      <c r="Q841" s="4"/>
      <c r="R841" s="4">
        <f t="shared" si="188"/>
        <v>0</v>
      </c>
      <c r="S841" s="4"/>
      <c r="T841" s="4"/>
      <c r="U841" s="4">
        <f t="shared" si="189"/>
        <v>0</v>
      </c>
      <c r="V841" s="4"/>
      <c r="W841" s="4"/>
      <c r="X841" s="4">
        <f t="shared" si="190"/>
        <v>0</v>
      </c>
      <c r="Y841" s="4"/>
      <c r="Z841" s="4"/>
      <c r="AA841" s="4">
        <f>C841+I841-L841-O841-U841-X841-R841</f>
        <v>0</v>
      </c>
      <c r="AB841" s="7"/>
    </row>
    <row r="842" spans="1:28" ht="15.75" hidden="1" x14ac:dyDescent="0.25">
      <c r="A842" s="29">
        <v>45476</v>
      </c>
      <c r="B842" s="25" t="s">
        <v>1085</v>
      </c>
      <c r="C842" s="25"/>
      <c r="D842" s="25" t="s">
        <v>52</v>
      </c>
      <c r="E842" s="25" t="s">
        <v>270</v>
      </c>
      <c r="F842" s="25">
        <v>1</v>
      </c>
      <c r="G842" s="27" t="s">
        <v>39</v>
      </c>
      <c r="H842" s="25"/>
      <c r="I842" s="11">
        <f t="shared" si="185"/>
        <v>0</v>
      </c>
      <c r="J842" s="26" t="s">
        <v>28</v>
      </c>
      <c r="K842" s="11"/>
      <c r="L842" s="4">
        <f t="shared" si="186"/>
        <v>0</v>
      </c>
      <c r="M842" s="4"/>
      <c r="N842" s="4"/>
      <c r="O842" s="4">
        <f t="shared" si="187"/>
        <v>0</v>
      </c>
      <c r="P842" s="4"/>
      <c r="Q842" s="4"/>
      <c r="R842" s="4">
        <f t="shared" si="188"/>
        <v>0</v>
      </c>
      <c r="S842" s="4"/>
      <c r="T842" s="4"/>
      <c r="U842" s="4">
        <f t="shared" si="189"/>
        <v>0</v>
      </c>
      <c r="V842" s="4"/>
      <c r="W842" s="4"/>
      <c r="X842" s="4">
        <f t="shared" si="190"/>
        <v>0</v>
      </c>
      <c r="Y842" s="4"/>
      <c r="Z842" s="4"/>
      <c r="AA842" s="4">
        <f>C842+I842-L842-O842-U842-X842-R842</f>
        <v>0</v>
      </c>
      <c r="AB842" s="7"/>
    </row>
    <row r="843" spans="1:28" ht="15.75" hidden="1" x14ac:dyDescent="0.25">
      <c r="A843" s="29">
        <v>45476</v>
      </c>
      <c r="B843" s="25" t="s">
        <v>1085</v>
      </c>
      <c r="C843" s="25"/>
      <c r="D843" s="25" t="s">
        <v>52</v>
      </c>
      <c r="E843" s="25" t="s">
        <v>329</v>
      </c>
      <c r="F843" s="25">
        <v>1</v>
      </c>
      <c r="G843" s="27" t="s">
        <v>39</v>
      </c>
      <c r="H843" s="25"/>
      <c r="I843" s="11">
        <f t="shared" si="185"/>
        <v>0</v>
      </c>
      <c r="J843" s="26" t="s">
        <v>28</v>
      </c>
      <c r="K843" s="11"/>
      <c r="L843" s="4">
        <f t="shared" si="186"/>
        <v>0</v>
      </c>
      <c r="M843" s="4"/>
      <c r="N843" s="4"/>
      <c r="O843" s="4">
        <f t="shared" si="187"/>
        <v>0</v>
      </c>
      <c r="P843" s="4"/>
      <c r="Q843" s="4"/>
      <c r="R843" s="4">
        <f t="shared" si="188"/>
        <v>0</v>
      </c>
      <c r="S843" s="4"/>
      <c r="T843" s="4"/>
      <c r="U843" s="4">
        <f t="shared" si="189"/>
        <v>0</v>
      </c>
      <c r="V843" s="4"/>
      <c r="W843" s="4"/>
      <c r="X843" s="4">
        <f t="shared" si="190"/>
        <v>0</v>
      </c>
      <c r="Y843" s="4"/>
      <c r="Z843" s="4"/>
      <c r="AA843" s="4">
        <f>C843+I843-L843-O843-U843-X843-R843</f>
        <v>0</v>
      </c>
      <c r="AB843" s="7"/>
    </row>
    <row r="844" spans="1:28" ht="15.75" hidden="1" x14ac:dyDescent="0.25">
      <c r="A844" s="29">
        <v>45476</v>
      </c>
      <c r="B844" s="27" t="s">
        <v>221</v>
      </c>
      <c r="C844" s="25"/>
      <c r="D844" s="27" t="s">
        <v>46</v>
      </c>
      <c r="E844" s="25" t="s">
        <v>177</v>
      </c>
      <c r="F844" s="25">
        <v>300</v>
      </c>
      <c r="G844" s="27" t="s">
        <v>39</v>
      </c>
      <c r="H844" s="25"/>
      <c r="I844" s="11">
        <f t="shared" si="185"/>
        <v>0</v>
      </c>
      <c r="J844" s="26" t="s">
        <v>28</v>
      </c>
      <c r="K844" s="11"/>
      <c r="L844" s="4">
        <f t="shared" si="186"/>
        <v>0</v>
      </c>
      <c r="M844" s="4"/>
      <c r="N844" s="4"/>
      <c r="O844" s="4">
        <f t="shared" si="187"/>
        <v>0</v>
      </c>
      <c r="P844" s="4"/>
      <c r="Q844" s="4"/>
      <c r="R844" s="4">
        <f t="shared" si="188"/>
        <v>0</v>
      </c>
      <c r="S844" s="4"/>
      <c r="T844" s="4"/>
      <c r="U844" s="4">
        <f t="shared" si="189"/>
        <v>0</v>
      </c>
      <c r="V844" s="4"/>
      <c r="W844" s="4"/>
      <c r="X844" s="4">
        <f t="shared" si="190"/>
        <v>0</v>
      </c>
      <c r="Y844" s="4"/>
      <c r="Z844" s="4"/>
      <c r="AA844" s="4">
        <f>C844+I844-L844-O844-U844-X844-R844</f>
        <v>0</v>
      </c>
      <c r="AB844" s="7"/>
    </row>
    <row r="845" spans="1:28" ht="15.75" hidden="1" x14ac:dyDescent="0.25">
      <c r="A845" s="29">
        <v>45476</v>
      </c>
      <c r="B845" s="25" t="s">
        <v>99</v>
      </c>
      <c r="C845" s="25"/>
      <c r="D845" s="25"/>
      <c r="E845" s="25" t="s">
        <v>103</v>
      </c>
      <c r="F845" s="25">
        <v>29.3</v>
      </c>
      <c r="G845" s="27" t="s">
        <v>39</v>
      </c>
      <c r="H845" s="25"/>
      <c r="I845" s="11">
        <f t="shared" si="185"/>
        <v>0</v>
      </c>
      <c r="J845" s="26" t="s">
        <v>28</v>
      </c>
      <c r="K845" s="11"/>
      <c r="L845" s="4">
        <f t="shared" si="186"/>
        <v>0</v>
      </c>
      <c r="M845" s="4"/>
      <c r="N845" s="4"/>
      <c r="O845" s="4">
        <f t="shared" si="187"/>
        <v>0</v>
      </c>
      <c r="P845" s="4"/>
      <c r="Q845" s="4"/>
      <c r="R845" s="4">
        <f t="shared" si="188"/>
        <v>0</v>
      </c>
      <c r="S845" s="4"/>
      <c r="T845" s="4"/>
      <c r="U845" s="4">
        <f t="shared" si="189"/>
        <v>0</v>
      </c>
      <c r="V845" s="4"/>
      <c r="W845" s="4"/>
      <c r="X845" s="4">
        <f t="shared" si="190"/>
        <v>0</v>
      </c>
      <c r="Y845" s="4"/>
      <c r="Z845" s="4"/>
      <c r="AA845" s="4">
        <f>C845+I845-L845-O845-U845-X845-R845</f>
        <v>0</v>
      </c>
      <c r="AB845" s="7"/>
    </row>
    <row r="846" spans="1:28" ht="15.75" hidden="1" x14ac:dyDescent="0.25">
      <c r="A846" s="29">
        <v>45476</v>
      </c>
      <c r="B846" s="25" t="s">
        <v>263</v>
      </c>
      <c r="C846" s="25"/>
      <c r="D846" s="25" t="s">
        <v>46</v>
      </c>
      <c r="E846" s="25" t="s">
        <v>406</v>
      </c>
      <c r="F846" s="25">
        <v>20800</v>
      </c>
      <c r="G846" s="25" t="s">
        <v>34</v>
      </c>
      <c r="H846" s="25"/>
      <c r="I846" s="11">
        <f t="shared" si="185"/>
        <v>0</v>
      </c>
      <c r="J846" s="26" t="s">
        <v>28</v>
      </c>
      <c r="K846" s="11"/>
      <c r="L846" s="4">
        <f t="shared" si="186"/>
        <v>0</v>
      </c>
      <c r="M846" s="4"/>
      <c r="N846" s="4"/>
      <c r="O846" s="4">
        <f t="shared" si="187"/>
        <v>0</v>
      </c>
      <c r="P846" s="4"/>
      <c r="Q846" s="4"/>
      <c r="R846" s="4">
        <f t="shared" si="188"/>
        <v>0</v>
      </c>
      <c r="S846" s="4"/>
      <c r="T846" s="4"/>
      <c r="U846" s="4">
        <f t="shared" si="189"/>
        <v>0</v>
      </c>
      <c r="V846" s="4"/>
      <c r="W846" s="4"/>
      <c r="X846" s="4">
        <f t="shared" si="190"/>
        <v>0</v>
      </c>
      <c r="Y846" s="4"/>
      <c r="Z846" s="4"/>
      <c r="AA846" s="4">
        <f>C846+I846-L846-O846-U846-X846-R846</f>
        <v>0</v>
      </c>
      <c r="AB846" s="7"/>
    </row>
    <row r="847" spans="1:28" ht="15.75" hidden="1" x14ac:dyDescent="0.25">
      <c r="A847" s="29">
        <v>45476</v>
      </c>
      <c r="B847" s="25" t="s">
        <v>497</v>
      </c>
      <c r="C847" s="25"/>
      <c r="D847" s="25" t="s">
        <v>46</v>
      </c>
      <c r="E847" s="25" t="s">
        <v>1038</v>
      </c>
      <c r="F847" s="25">
        <v>26</v>
      </c>
      <c r="G847" s="25" t="s">
        <v>48</v>
      </c>
      <c r="H847" s="25"/>
      <c r="I847" s="11">
        <f t="shared" si="185"/>
        <v>0</v>
      </c>
      <c r="J847" s="26" t="s">
        <v>28</v>
      </c>
      <c r="K847" s="11"/>
      <c r="L847" s="4">
        <f t="shared" si="186"/>
        <v>0</v>
      </c>
      <c r="M847" s="4"/>
      <c r="N847" s="4"/>
      <c r="O847" s="4">
        <f t="shared" si="187"/>
        <v>0</v>
      </c>
      <c r="P847" s="4"/>
      <c r="Q847" s="4"/>
      <c r="R847" s="4">
        <f t="shared" si="188"/>
        <v>0</v>
      </c>
      <c r="S847" s="4"/>
      <c r="T847" s="4"/>
      <c r="U847" s="4">
        <f t="shared" si="189"/>
        <v>0</v>
      </c>
      <c r="V847" s="4"/>
      <c r="W847" s="4"/>
      <c r="X847" s="4">
        <f t="shared" si="190"/>
        <v>0</v>
      </c>
      <c r="Y847" s="4"/>
      <c r="Z847" s="4"/>
      <c r="AA847" s="4">
        <f>C847+I847-L847-O847-U847-X847-R847</f>
        <v>0</v>
      </c>
      <c r="AB847" s="7"/>
    </row>
    <row r="848" spans="1:28" ht="15.75" hidden="1" x14ac:dyDescent="0.25">
      <c r="A848" s="29">
        <v>45476</v>
      </c>
      <c r="B848" s="25" t="s">
        <v>497</v>
      </c>
      <c r="C848" s="25"/>
      <c r="D848" s="25" t="s">
        <v>46</v>
      </c>
      <c r="E848" s="25" t="s">
        <v>135</v>
      </c>
      <c r="F848" s="21">
        <v>5</v>
      </c>
      <c r="G848" s="25" t="s">
        <v>48</v>
      </c>
      <c r="H848" s="25"/>
      <c r="I848" s="11">
        <f t="shared" si="185"/>
        <v>0</v>
      </c>
      <c r="J848" s="26" t="s">
        <v>28</v>
      </c>
      <c r="K848" s="11"/>
      <c r="L848" s="4">
        <f t="shared" si="186"/>
        <v>0</v>
      </c>
      <c r="M848" s="4"/>
      <c r="N848" s="4"/>
      <c r="O848" s="4">
        <f t="shared" si="187"/>
        <v>0</v>
      </c>
      <c r="P848" s="4"/>
      <c r="Q848" s="4"/>
      <c r="R848" s="4">
        <f t="shared" si="188"/>
        <v>0</v>
      </c>
      <c r="S848" s="4"/>
      <c r="T848" s="4"/>
      <c r="U848" s="4">
        <f t="shared" si="189"/>
        <v>0</v>
      </c>
      <c r="V848" s="4"/>
      <c r="W848" s="4"/>
      <c r="X848" s="4">
        <f t="shared" si="190"/>
        <v>0</v>
      </c>
      <c r="Y848" s="4"/>
      <c r="Z848" s="4"/>
      <c r="AA848" s="4">
        <f>C848+I848-L848-O848-U848-X848-R848</f>
        <v>0</v>
      </c>
      <c r="AB848" s="7"/>
    </row>
    <row r="849" spans="1:28" ht="15.75" hidden="1" x14ac:dyDescent="0.25">
      <c r="A849" s="29">
        <v>45476</v>
      </c>
      <c r="B849" s="25" t="s">
        <v>723</v>
      </c>
      <c r="C849" s="25"/>
      <c r="D849" s="25" t="s">
        <v>52</v>
      </c>
      <c r="E849" s="25" t="s">
        <v>128</v>
      </c>
      <c r="F849" s="21">
        <v>25</v>
      </c>
      <c r="G849" s="25" t="s">
        <v>39</v>
      </c>
      <c r="H849" s="25"/>
      <c r="I849" s="11">
        <f t="shared" si="185"/>
        <v>0</v>
      </c>
      <c r="J849" s="26" t="s">
        <v>28</v>
      </c>
      <c r="K849" s="11"/>
      <c r="L849" s="4">
        <f t="shared" si="186"/>
        <v>0</v>
      </c>
      <c r="M849" s="4"/>
      <c r="N849" s="4"/>
      <c r="O849" s="4">
        <f t="shared" si="187"/>
        <v>0</v>
      </c>
      <c r="P849" s="4"/>
      <c r="Q849" s="4"/>
      <c r="R849" s="4">
        <f t="shared" si="188"/>
        <v>0</v>
      </c>
      <c r="S849" s="4"/>
      <c r="T849" s="4"/>
      <c r="U849" s="4">
        <f t="shared" si="189"/>
        <v>0</v>
      </c>
      <c r="V849" s="4"/>
      <c r="W849" s="4"/>
      <c r="X849" s="4">
        <f t="shared" si="190"/>
        <v>0</v>
      </c>
      <c r="Y849" s="4"/>
      <c r="Z849" s="4"/>
      <c r="AA849" s="4">
        <f>C849+I849-L849-O849-U849-X849-R849</f>
        <v>0</v>
      </c>
      <c r="AB849" s="7"/>
    </row>
    <row r="850" spans="1:28" ht="15.75" hidden="1" x14ac:dyDescent="0.25">
      <c r="A850" s="29">
        <v>45476</v>
      </c>
      <c r="B850" s="25" t="s">
        <v>1570</v>
      </c>
      <c r="C850" s="25"/>
      <c r="D850" s="25" t="s">
        <v>46</v>
      </c>
      <c r="E850" s="25" t="s">
        <v>154</v>
      </c>
      <c r="F850" s="21">
        <v>250</v>
      </c>
      <c r="G850" s="25" t="s">
        <v>34</v>
      </c>
      <c r="H850" s="21"/>
      <c r="I850" s="11">
        <f t="shared" si="185"/>
        <v>0</v>
      </c>
      <c r="J850" s="26" t="s">
        <v>28</v>
      </c>
      <c r="K850" s="11"/>
      <c r="L850" s="4">
        <f t="shared" si="186"/>
        <v>0</v>
      </c>
      <c r="M850" s="4"/>
      <c r="N850" s="4"/>
      <c r="O850" s="4">
        <f t="shared" si="187"/>
        <v>0</v>
      </c>
      <c r="P850" s="4"/>
      <c r="Q850" s="4"/>
      <c r="R850" s="4">
        <f t="shared" si="188"/>
        <v>0</v>
      </c>
      <c r="S850" s="4"/>
      <c r="T850" s="4"/>
      <c r="U850" s="4">
        <f t="shared" si="189"/>
        <v>0</v>
      </c>
      <c r="V850" s="4"/>
      <c r="W850" s="4"/>
      <c r="X850" s="4">
        <f t="shared" si="190"/>
        <v>0</v>
      </c>
      <c r="Y850" s="4"/>
      <c r="Z850" s="4"/>
      <c r="AA850" s="4">
        <f>C850+I850-L850-O850-U850-X850-R850</f>
        <v>0</v>
      </c>
      <c r="AB850" s="7"/>
    </row>
    <row r="851" spans="1:28" ht="15.75" hidden="1" x14ac:dyDescent="0.25">
      <c r="A851" s="29">
        <v>45476</v>
      </c>
      <c r="B851" s="27" t="s">
        <v>311</v>
      </c>
      <c r="C851" s="27"/>
      <c r="D851" s="27" t="s">
        <v>46</v>
      </c>
      <c r="E851" s="27" t="s">
        <v>108</v>
      </c>
      <c r="F851" s="34">
        <v>600</v>
      </c>
      <c r="G851" s="25" t="s">
        <v>34</v>
      </c>
      <c r="H851" s="34"/>
      <c r="I851" s="11">
        <f t="shared" si="185"/>
        <v>0</v>
      </c>
      <c r="J851" s="28" t="s">
        <v>28</v>
      </c>
      <c r="K851" s="11"/>
      <c r="L851" s="4">
        <f t="shared" si="186"/>
        <v>0</v>
      </c>
      <c r="M851" s="4"/>
      <c r="N851" s="4"/>
      <c r="O851" s="4">
        <f t="shared" si="187"/>
        <v>0</v>
      </c>
      <c r="P851" s="4"/>
      <c r="Q851" s="4"/>
      <c r="R851" s="4">
        <f t="shared" si="188"/>
        <v>0</v>
      </c>
      <c r="S851" s="4"/>
      <c r="T851" s="4"/>
      <c r="U851" s="4">
        <f t="shared" si="189"/>
        <v>0</v>
      </c>
      <c r="V851" s="4"/>
      <c r="W851" s="4"/>
      <c r="X851" s="4">
        <f t="shared" si="190"/>
        <v>0</v>
      </c>
      <c r="Y851" s="4"/>
      <c r="Z851" s="4"/>
      <c r="AA851" s="4">
        <f>C851+I851-L851-O851-U851-X851-R851</f>
        <v>0</v>
      </c>
      <c r="AB851" s="7"/>
    </row>
    <row r="852" spans="1:28" ht="15.75" hidden="1" x14ac:dyDescent="0.25">
      <c r="A852" s="24">
        <v>45476</v>
      </c>
      <c r="B852" s="25" t="s">
        <v>207</v>
      </c>
      <c r="C852" s="25"/>
      <c r="D852" s="25" t="s">
        <v>46</v>
      </c>
      <c r="E852" s="25" t="s">
        <v>108</v>
      </c>
      <c r="F852" s="21">
        <v>1600</v>
      </c>
      <c r="G852" s="25" t="s">
        <v>34</v>
      </c>
      <c r="H852" s="21"/>
      <c r="I852" s="11">
        <f t="shared" si="185"/>
        <v>0</v>
      </c>
      <c r="J852" s="26" t="s">
        <v>28</v>
      </c>
      <c r="K852" s="11"/>
      <c r="L852" s="4">
        <f t="shared" si="186"/>
        <v>0</v>
      </c>
      <c r="M852" s="4"/>
      <c r="N852" s="4"/>
      <c r="O852" s="4">
        <f t="shared" si="187"/>
        <v>0</v>
      </c>
      <c r="P852" s="4"/>
      <c r="Q852" s="4"/>
      <c r="R852" s="4">
        <f t="shared" si="188"/>
        <v>0</v>
      </c>
      <c r="S852" s="4"/>
      <c r="T852" s="4"/>
      <c r="U852" s="4">
        <f t="shared" si="189"/>
        <v>0</v>
      </c>
      <c r="V852" s="4"/>
      <c r="W852" s="4"/>
      <c r="X852" s="4">
        <f t="shared" si="190"/>
        <v>0</v>
      </c>
      <c r="Y852" s="4"/>
      <c r="Z852" s="4"/>
      <c r="AA852" s="4">
        <f>C852+I852-L852-O852-U852-X852-R852</f>
        <v>0</v>
      </c>
      <c r="AB852" s="7"/>
    </row>
    <row r="853" spans="1:28" ht="15.75" hidden="1" x14ac:dyDescent="0.25">
      <c r="A853" s="29">
        <v>45476</v>
      </c>
      <c r="B853" s="25" t="s">
        <v>207</v>
      </c>
      <c r="C853" s="25"/>
      <c r="D853" s="27" t="s">
        <v>46</v>
      </c>
      <c r="E853" s="25" t="s">
        <v>298</v>
      </c>
      <c r="F853" s="21">
        <v>400</v>
      </c>
      <c r="G853" s="25" t="s">
        <v>34</v>
      </c>
      <c r="H853" s="21"/>
      <c r="I853" s="11">
        <f t="shared" si="185"/>
        <v>0</v>
      </c>
      <c r="J853" s="26" t="s">
        <v>28</v>
      </c>
      <c r="K853" s="11"/>
      <c r="L853" s="4">
        <f t="shared" si="186"/>
        <v>0</v>
      </c>
      <c r="M853" s="4"/>
      <c r="N853" s="4"/>
      <c r="O853" s="4">
        <f t="shared" si="187"/>
        <v>0</v>
      </c>
      <c r="P853" s="4"/>
      <c r="Q853" s="4"/>
      <c r="R853" s="4">
        <f t="shared" si="188"/>
        <v>0</v>
      </c>
      <c r="S853" s="4"/>
      <c r="T853" s="4"/>
      <c r="U853" s="4">
        <f t="shared" si="189"/>
        <v>0</v>
      </c>
      <c r="V853" s="4"/>
      <c r="W853" s="4"/>
      <c r="X853" s="4">
        <f t="shared" si="190"/>
        <v>0</v>
      </c>
      <c r="Y853" s="4"/>
      <c r="Z853" s="4"/>
      <c r="AA853" s="4">
        <f>C853+I853-L853-O853-U853-X853-R853</f>
        <v>0</v>
      </c>
      <c r="AB853" s="7"/>
    </row>
    <row r="854" spans="1:28" ht="15.75" hidden="1" x14ac:dyDescent="0.25">
      <c r="A854" s="29">
        <v>45476</v>
      </c>
      <c r="B854" s="25" t="s">
        <v>828</v>
      </c>
      <c r="C854" s="25"/>
      <c r="D854" s="25" t="s">
        <v>52</v>
      </c>
      <c r="E854" s="25" t="s">
        <v>64</v>
      </c>
      <c r="F854" s="21">
        <v>20</v>
      </c>
      <c r="G854" s="25" t="s">
        <v>39</v>
      </c>
      <c r="H854" s="21"/>
      <c r="I854" s="11">
        <f t="shared" si="185"/>
        <v>0</v>
      </c>
      <c r="J854" s="26" t="s">
        <v>28</v>
      </c>
      <c r="K854" s="11"/>
      <c r="L854" s="4">
        <f t="shared" si="186"/>
        <v>0</v>
      </c>
      <c r="M854" s="4"/>
      <c r="N854" s="4"/>
      <c r="O854" s="4">
        <f t="shared" si="187"/>
        <v>0</v>
      </c>
      <c r="P854" s="4"/>
      <c r="Q854" s="4"/>
      <c r="R854" s="4">
        <f t="shared" si="188"/>
        <v>0</v>
      </c>
      <c r="S854" s="4"/>
      <c r="T854" s="4"/>
      <c r="U854" s="4">
        <f t="shared" si="189"/>
        <v>0</v>
      </c>
      <c r="V854" s="4"/>
      <c r="W854" s="4"/>
      <c r="X854" s="4">
        <f t="shared" si="190"/>
        <v>0</v>
      </c>
      <c r="Y854" s="4"/>
      <c r="Z854" s="4"/>
      <c r="AA854" s="4">
        <f>C854+I854-L854-O854-U854-X854-R854</f>
        <v>0</v>
      </c>
      <c r="AB854" s="7"/>
    </row>
    <row r="855" spans="1:28" ht="15.75" hidden="1" x14ac:dyDescent="0.25">
      <c r="A855" s="24">
        <v>45476</v>
      </c>
      <c r="B855" s="25" t="s">
        <v>828</v>
      </c>
      <c r="C855" s="25"/>
      <c r="D855" s="25" t="s">
        <v>52</v>
      </c>
      <c r="E855" s="25" t="s">
        <v>44</v>
      </c>
      <c r="F855" s="21">
        <v>500</v>
      </c>
      <c r="G855" s="25" t="s">
        <v>34</v>
      </c>
      <c r="H855" s="21"/>
      <c r="I855" s="11">
        <f t="shared" si="185"/>
        <v>0</v>
      </c>
      <c r="J855" s="26" t="s">
        <v>28</v>
      </c>
      <c r="K855" s="11"/>
      <c r="L855" s="4">
        <f t="shared" si="186"/>
        <v>0</v>
      </c>
      <c r="M855" s="4"/>
      <c r="N855" s="4"/>
      <c r="O855" s="4">
        <f t="shared" si="187"/>
        <v>0</v>
      </c>
      <c r="P855" s="4"/>
      <c r="Q855" s="4"/>
      <c r="R855" s="4">
        <f t="shared" si="188"/>
        <v>0</v>
      </c>
      <c r="S855" s="4"/>
      <c r="T855" s="4"/>
      <c r="U855" s="4">
        <f t="shared" si="189"/>
        <v>0</v>
      </c>
      <c r="V855" s="4"/>
      <c r="W855" s="4"/>
      <c r="X855" s="4">
        <f t="shared" si="190"/>
        <v>0</v>
      </c>
      <c r="Y855" s="4"/>
      <c r="Z855" s="4"/>
      <c r="AA855" s="4">
        <f>C855+I855-L855-O855-U855-X855-R855</f>
        <v>0</v>
      </c>
      <c r="AB855" s="7"/>
    </row>
    <row r="856" spans="1:28" ht="15.75" hidden="1" x14ac:dyDescent="0.25">
      <c r="A856" s="29">
        <v>45477</v>
      </c>
      <c r="B856" s="27" t="s">
        <v>291</v>
      </c>
      <c r="C856" s="27"/>
      <c r="D856" s="27" t="s">
        <v>52</v>
      </c>
      <c r="E856" s="27" t="s">
        <v>763</v>
      </c>
      <c r="F856" s="34">
        <v>1000</v>
      </c>
      <c r="G856" s="27" t="s">
        <v>34</v>
      </c>
      <c r="H856" s="34"/>
      <c r="I856" s="15">
        <f t="shared" si="185"/>
        <v>0</v>
      </c>
      <c r="J856" s="28" t="s">
        <v>28</v>
      </c>
      <c r="K856" s="11"/>
      <c r="L856" s="4">
        <f t="shared" si="186"/>
        <v>0</v>
      </c>
      <c r="M856" s="4"/>
      <c r="N856" s="4"/>
      <c r="O856" s="4">
        <f t="shared" si="187"/>
        <v>0</v>
      </c>
      <c r="P856" s="4"/>
      <c r="Q856" s="4"/>
      <c r="R856" s="4">
        <f t="shared" si="188"/>
        <v>0</v>
      </c>
      <c r="S856" s="4"/>
      <c r="T856" s="4"/>
      <c r="U856" s="4">
        <f t="shared" si="189"/>
        <v>0</v>
      </c>
      <c r="V856" s="4"/>
      <c r="W856" s="4"/>
      <c r="X856" s="4">
        <f t="shared" si="190"/>
        <v>0</v>
      </c>
      <c r="Y856" s="4"/>
      <c r="Z856" s="4"/>
      <c r="AA856" s="4">
        <f>C856+I856-L856-O856-U856-X856-R856</f>
        <v>0</v>
      </c>
      <c r="AB856" s="7"/>
    </row>
    <row r="857" spans="1:28" ht="15.75" hidden="1" x14ac:dyDescent="0.25">
      <c r="A857" s="29">
        <v>45477</v>
      </c>
      <c r="B857" s="27" t="s">
        <v>291</v>
      </c>
      <c r="C857" s="25"/>
      <c r="D857" s="27" t="s">
        <v>52</v>
      </c>
      <c r="E857" s="25" t="s">
        <v>154</v>
      </c>
      <c r="F857" s="21">
        <v>750</v>
      </c>
      <c r="G857" s="27" t="s">
        <v>34</v>
      </c>
      <c r="H857" s="21"/>
      <c r="I857" s="11">
        <f t="shared" si="185"/>
        <v>0</v>
      </c>
      <c r="J857" s="26" t="s">
        <v>28</v>
      </c>
      <c r="K857" s="11"/>
      <c r="L857" s="4">
        <f t="shared" si="186"/>
        <v>0</v>
      </c>
      <c r="M857" s="4"/>
      <c r="N857" s="4"/>
      <c r="O857" s="4">
        <f t="shared" si="187"/>
        <v>0</v>
      </c>
      <c r="P857" s="4"/>
      <c r="Q857" s="4"/>
      <c r="R857" s="4">
        <f t="shared" si="188"/>
        <v>0</v>
      </c>
      <c r="S857" s="4"/>
      <c r="T857" s="4"/>
      <c r="U857" s="4">
        <f t="shared" si="189"/>
        <v>0</v>
      </c>
      <c r="V857" s="4"/>
      <c r="W857" s="4"/>
      <c r="X857" s="4">
        <f t="shared" si="190"/>
        <v>0</v>
      </c>
      <c r="Y857" s="4"/>
      <c r="Z857" s="4"/>
      <c r="AA857" s="4">
        <f>C857+I857-L857-O857-U857-X857-R857</f>
        <v>0</v>
      </c>
      <c r="AB857" s="7"/>
    </row>
    <row r="858" spans="1:28" ht="15.75" x14ac:dyDescent="0.25">
      <c r="A858" s="29">
        <v>45477</v>
      </c>
      <c r="B858" s="25" t="s">
        <v>205</v>
      </c>
      <c r="C858" s="25"/>
      <c r="D858" s="25" t="s">
        <v>46</v>
      </c>
      <c r="E858" s="25" t="s">
        <v>763</v>
      </c>
      <c r="F858" s="21">
        <v>500</v>
      </c>
      <c r="G858" s="27" t="s">
        <v>34</v>
      </c>
      <c r="H858" s="21"/>
      <c r="I858" s="11">
        <f t="shared" si="185"/>
        <v>0</v>
      </c>
      <c r="J858" s="26" t="s">
        <v>28</v>
      </c>
      <c r="K858" s="11"/>
      <c r="L858" s="4">
        <f t="shared" si="186"/>
        <v>0</v>
      </c>
      <c r="M858" s="4"/>
      <c r="N858" s="4"/>
      <c r="O858" s="4">
        <f t="shared" si="187"/>
        <v>0</v>
      </c>
      <c r="P858" s="4"/>
      <c r="Q858" s="4"/>
      <c r="R858" s="4">
        <f t="shared" si="188"/>
        <v>0</v>
      </c>
      <c r="S858" s="4"/>
      <c r="T858" s="4"/>
      <c r="U858" s="4">
        <f t="shared" si="189"/>
        <v>0</v>
      </c>
      <c r="V858" s="4"/>
      <c r="W858" s="4"/>
      <c r="X858" s="4">
        <f t="shared" si="190"/>
        <v>0</v>
      </c>
      <c r="Y858" s="4"/>
      <c r="Z858" s="4"/>
      <c r="AA858" s="4">
        <f>C858+I858-L858-O858-U858-X858-R858</f>
        <v>0</v>
      </c>
      <c r="AB858" s="7"/>
    </row>
    <row r="859" spans="1:28" ht="15.75" x14ac:dyDescent="0.25">
      <c r="A859" s="29">
        <v>45477</v>
      </c>
      <c r="B859" s="25" t="s">
        <v>205</v>
      </c>
      <c r="C859" s="25"/>
      <c r="D859" s="25" t="s">
        <v>46</v>
      </c>
      <c r="E859" s="25" t="s">
        <v>91</v>
      </c>
      <c r="F859" s="25">
        <v>2</v>
      </c>
      <c r="G859" s="25" t="s">
        <v>303</v>
      </c>
      <c r="H859" s="25"/>
      <c r="I859" s="11">
        <f t="shared" si="185"/>
        <v>0</v>
      </c>
      <c r="J859" s="26" t="s">
        <v>28</v>
      </c>
      <c r="K859" s="11"/>
      <c r="L859" s="4">
        <f t="shared" si="186"/>
        <v>0</v>
      </c>
      <c r="M859" s="4"/>
      <c r="N859" s="4"/>
      <c r="O859" s="4">
        <f t="shared" si="187"/>
        <v>0</v>
      </c>
      <c r="P859" s="4"/>
      <c r="Q859" s="4"/>
      <c r="R859" s="4">
        <f t="shared" si="188"/>
        <v>0</v>
      </c>
      <c r="S859" s="4"/>
      <c r="T859" s="4"/>
      <c r="U859" s="4">
        <f t="shared" si="189"/>
        <v>0</v>
      </c>
      <c r="V859" s="4"/>
      <c r="W859" s="4"/>
      <c r="X859" s="4">
        <f t="shared" si="190"/>
        <v>0</v>
      </c>
      <c r="Y859" s="4"/>
      <c r="Z859" s="4"/>
      <c r="AA859" s="4">
        <f>C859+I859-L859-O859-U859-X859-R859</f>
        <v>0</v>
      </c>
      <c r="AB859" s="7"/>
    </row>
    <row r="860" spans="1:28" ht="15.75" x14ac:dyDescent="0.25">
      <c r="A860" s="29">
        <v>45477</v>
      </c>
      <c r="B860" s="25" t="s">
        <v>205</v>
      </c>
      <c r="C860" s="25"/>
      <c r="D860" s="25" t="s">
        <v>46</v>
      </c>
      <c r="E860" s="25" t="s">
        <v>534</v>
      </c>
      <c r="F860" s="25">
        <v>500</v>
      </c>
      <c r="G860" s="25" t="s">
        <v>34</v>
      </c>
      <c r="H860" s="25"/>
      <c r="I860" s="11">
        <f t="shared" si="185"/>
        <v>0</v>
      </c>
      <c r="J860" s="26" t="s">
        <v>28</v>
      </c>
      <c r="K860" s="11"/>
      <c r="L860" s="4">
        <f t="shared" si="186"/>
        <v>0</v>
      </c>
      <c r="M860" s="4"/>
      <c r="N860" s="4"/>
      <c r="O860" s="4">
        <f t="shared" si="187"/>
        <v>0</v>
      </c>
      <c r="P860" s="4"/>
      <c r="Q860" s="4"/>
      <c r="R860" s="4">
        <f t="shared" si="188"/>
        <v>0</v>
      </c>
      <c r="S860" s="4"/>
      <c r="T860" s="4"/>
      <c r="U860" s="4">
        <f t="shared" si="189"/>
        <v>0</v>
      </c>
      <c r="V860" s="4"/>
      <c r="W860" s="4"/>
      <c r="X860" s="4">
        <f t="shared" si="190"/>
        <v>0</v>
      </c>
      <c r="Y860" s="4"/>
      <c r="Z860" s="4"/>
      <c r="AA860" s="4">
        <f>C860+I860-L860-O860-U860-X860-R860</f>
        <v>0</v>
      </c>
      <c r="AB860" s="7"/>
    </row>
    <row r="861" spans="1:28" ht="15.75" x14ac:dyDescent="0.25">
      <c r="A861" s="29">
        <v>45477</v>
      </c>
      <c r="B861" s="25" t="s">
        <v>205</v>
      </c>
      <c r="C861" s="25"/>
      <c r="D861" s="25" t="s">
        <v>46</v>
      </c>
      <c r="E861" s="25" t="s">
        <v>42</v>
      </c>
      <c r="F861" s="25">
        <v>1000</v>
      </c>
      <c r="G861" s="25" t="s">
        <v>34</v>
      </c>
      <c r="H861" s="25"/>
      <c r="I861" s="11">
        <f t="shared" si="185"/>
        <v>0</v>
      </c>
      <c r="J861" s="26" t="s">
        <v>28</v>
      </c>
      <c r="K861" s="11"/>
      <c r="L861" s="4">
        <f t="shared" si="186"/>
        <v>0</v>
      </c>
      <c r="M861" s="4"/>
      <c r="N861" s="4"/>
      <c r="O861" s="4">
        <f t="shared" si="187"/>
        <v>0</v>
      </c>
      <c r="P861" s="4"/>
      <c r="Q861" s="4"/>
      <c r="R861" s="4">
        <f t="shared" si="188"/>
        <v>0</v>
      </c>
      <c r="S861" s="4"/>
      <c r="T861" s="4"/>
      <c r="U861" s="4">
        <f t="shared" si="189"/>
        <v>0</v>
      </c>
      <c r="V861" s="4"/>
      <c r="W861" s="4"/>
      <c r="X861" s="4">
        <f t="shared" si="190"/>
        <v>0</v>
      </c>
      <c r="Y861" s="4"/>
      <c r="Z861" s="4"/>
      <c r="AA861" s="4">
        <f>C861+I861-L861-O861-U861-X861-R861</f>
        <v>0</v>
      </c>
      <c r="AB861" s="7"/>
    </row>
    <row r="862" spans="1:28" ht="15.75" hidden="1" x14ac:dyDescent="0.25">
      <c r="A862" s="29">
        <v>45477</v>
      </c>
      <c r="B862" s="25" t="s">
        <v>467</v>
      </c>
      <c r="C862" s="25"/>
      <c r="D862" s="25" t="s">
        <v>46</v>
      </c>
      <c r="E862" s="25" t="s">
        <v>127</v>
      </c>
      <c r="F862" s="25">
        <v>10</v>
      </c>
      <c r="G862" s="25" t="s">
        <v>39</v>
      </c>
      <c r="H862" s="25"/>
      <c r="I862" s="11">
        <f t="shared" si="185"/>
        <v>0</v>
      </c>
      <c r="J862" s="26" t="s">
        <v>28</v>
      </c>
      <c r="K862" s="11"/>
      <c r="L862" s="4">
        <f t="shared" si="186"/>
        <v>0</v>
      </c>
      <c r="M862" s="4"/>
      <c r="N862" s="4"/>
      <c r="O862" s="4">
        <f t="shared" si="187"/>
        <v>0</v>
      </c>
      <c r="P862" s="4"/>
      <c r="Q862" s="4"/>
      <c r="R862" s="4">
        <f t="shared" si="188"/>
        <v>0</v>
      </c>
      <c r="S862" s="4"/>
      <c r="T862" s="4"/>
      <c r="U862" s="4">
        <f t="shared" si="189"/>
        <v>0</v>
      </c>
      <c r="V862" s="4"/>
      <c r="W862" s="4"/>
      <c r="X862" s="4">
        <f t="shared" si="190"/>
        <v>0</v>
      </c>
      <c r="Y862" s="4"/>
      <c r="Z862" s="4"/>
      <c r="AA862" s="4">
        <f>C862+I862-L862-O862-U862-X862-R862</f>
        <v>0</v>
      </c>
      <c r="AB862" s="7"/>
    </row>
    <row r="863" spans="1:28" ht="15.75" hidden="1" x14ac:dyDescent="0.25">
      <c r="A863" s="29">
        <v>45477</v>
      </c>
      <c r="B863" s="25" t="s">
        <v>467</v>
      </c>
      <c r="C863" s="25"/>
      <c r="D863" s="25" t="s">
        <v>46</v>
      </c>
      <c r="E863" s="25" t="s">
        <v>129</v>
      </c>
      <c r="F863" s="25">
        <v>12</v>
      </c>
      <c r="G863" s="25" t="s">
        <v>77</v>
      </c>
      <c r="H863" s="25"/>
      <c r="I863" s="11">
        <f t="shared" si="185"/>
        <v>0</v>
      </c>
      <c r="J863" s="26" t="s">
        <v>28</v>
      </c>
      <c r="K863" s="11"/>
      <c r="L863" s="4">
        <f t="shared" si="186"/>
        <v>0</v>
      </c>
      <c r="M863" s="4"/>
      <c r="N863" s="4"/>
      <c r="O863" s="4">
        <f t="shared" si="187"/>
        <v>0</v>
      </c>
      <c r="P863" s="4"/>
      <c r="Q863" s="4"/>
      <c r="R863" s="4">
        <f t="shared" si="188"/>
        <v>0</v>
      </c>
      <c r="S863" s="4"/>
      <c r="T863" s="4"/>
      <c r="U863" s="4">
        <f t="shared" si="189"/>
        <v>0</v>
      </c>
      <c r="V863" s="4"/>
      <c r="W863" s="4"/>
      <c r="X863" s="4">
        <f t="shared" si="190"/>
        <v>0</v>
      </c>
      <c r="Y863" s="4"/>
      <c r="Z863" s="4"/>
      <c r="AA863" s="4">
        <f>C863+I863-L863-O863-U863-X863-R863</f>
        <v>0</v>
      </c>
      <c r="AB863" s="7"/>
    </row>
    <row r="864" spans="1:28" ht="15.75" hidden="1" x14ac:dyDescent="0.25">
      <c r="A864" s="29">
        <v>45477</v>
      </c>
      <c r="B864" s="25" t="s">
        <v>307</v>
      </c>
      <c r="C864" s="25"/>
      <c r="D864" s="25" t="s">
        <v>46</v>
      </c>
      <c r="E864" s="25" t="s">
        <v>50</v>
      </c>
      <c r="F864" s="25">
        <v>100</v>
      </c>
      <c r="G864" s="25" t="s">
        <v>34</v>
      </c>
      <c r="H864" s="25"/>
      <c r="I864" s="11">
        <f t="shared" si="185"/>
        <v>0</v>
      </c>
      <c r="J864" s="26" t="s">
        <v>28</v>
      </c>
      <c r="K864" s="11"/>
      <c r="L864" s="4">
        <f t="shared" si="186"/>
        <v>0</v>
      </c>
      <c r="M864" s="4"/>
      <c r="N864" s="4"/>
      <c r="O864" s="4">
        <f t="shared" si="187"/>
        <v>0</v>
      </c>
      <c r="P864" s="4"/>
      <c r="Q864" s="4"/>
      <c r="R864" s="4">
        <f t="shared" si="188"/>
        <v>0</v>
      </c>
      <c r="S864" s="4"/>
      <c r="T864" s="4"/>
      <c r="U864" s="4">
        <f t="shared" si="189"/>
        <v>0</v>
      </c>
      <c r="V864" s="4"/>
      <c r="W864" s="4"/>
      <c r="X864" s="4">
        <f t="shared" si="190"/>
        <v>0</v>
      </c>
      <c r="Y864" s="4"/>
      <c r="Z864" s="4"/>
      <c r="AA864" s="4">
        <f>C864+I864-L864-O864-U864-X864-R864</f>
        <v>0</v>
      </c>
      <c r="AB864" s="7"/>
    </row>
    <row r="865" spans="1:28" ht="15.75" hidden="1" x14ac:dyDescent="0.25">
      <c r="A865" s="29">
        <v>45477</v>
      </c>
      <c r="B865" s="25" t="s">
        <v>231</v>
      </c>
      <c r="C865" s="25"/>
      <c r="D865" s="25" t="s">
        <v>46</v>
      </c>
      <c r="E865" s="25" t="s">
        <v>133</v>
      </c>
      <c r="F865" s="25">
        <v>1400</v>
      </c>
      <c r="G865" s="25" t="s">
        <v>34</v>
      </c>
      <c r="H865" s="25"/>
      <c r="I865" s="11">
        <f t="shared" si="185"/>
        <v>0</v>
      </c>
      <c r="J865" s="26" t="s">
        <v>28</v>
      </c>
      <c r="K865" s="11"/>
      <c r="L865" s="4">
        <f t="shared" si="186"/>
        <v>0</v>
      </c>
      <c r="M865" s="4"/>
      <c r="N865" s="4"/>
      <c r="O865" s="4">
        <f t="shared" si="187"/>
        <v>0</v>
      </c>
      <c r="P865" s="4"/>
      <c r="Q865" s="4"/>
      <c r="R865" s="4">
        <f t="shared" si="188"/>
        <v>0</v>
      </c>
      <c r="S865" s="4"/>
      <c r="T865" s="4"/>
      <c r="U865" s="4">
        <f t="shared" si="189"/>
        <v>0</v>
      </c>
      <c r="V865" s="4"/>
      <c r="W865" s="4"/>
      <c r="X865" s="4">
        <f t="shared" si="190"/>
        <v>0</v>
      </c>
      <c r="Y865" s="4"/>
      <c r="Z865" s="4"/>
      <c r="AA865" s="4">
        <f>C865+I865-L865-O865-U865-X865-R865</f>
        <v>0</v>
      </c>
      <c r="AB865" s="7"/>
    </row>
    <row r="866" spans="1:28" ht="15.75" hidden="1" x14ac:dyDescent="0.25">
      <c r="A866" s="29">
        <v>45477</v>
      </c>
      <c r="B866" s="25" t="s">
        <v>99</v>
      </c>
      <c r="C866" s="25"/>
      <c r="D866" s="25"/>
      <c r="E866" s="25" t="s">
        <v>106</v>
      </c>
      <c r="F866" s="25">
        <v>32.1</v>
      </c>
      <c r="G866" s="25" t="s">
        <v>39</v>
      </c>
      <c r="H866" s="25"/>
      <c r="I866" s="11">
        <f t="shared" si="185"/>
        <v>0</v>
      </c>
      <c r="J866" s="26" t="s">
        <v>28</v>
      </c>
      <c r="K866" s="11"/>
      <c r="L866" s="4">
        <f t="shared" si="186"/>
        <v>0</v>
      </c>
      <c r="M866" s="4"/>
      <c r="N866" s="4"/>
      <c r="O866" s="4">
        <f t="shared" si="187"/>
        <v>0</v>
      </c>
      <c r="P866" s="4"/>
      <c r="Q866" s="4"/>
      <c r="R866" s="4">
        <f t="shared" si="188"/>
        <v>0</v>
      </c>
      <c r="S866" s="4"/>
      <c r="T866" s="4"/>
      <c r="U866" s="4">
        <f t="shared" si="189"/>
        <v>0</v>
      </c>
      <c r="V866" s="4"/>
      <c r="W866" s="4"/>
      <c r="X866" s="4">
        <f t="shared" si="190"/>
        <v>0</v>
      </c>
      <c r="Y866" s="4"/>
      <c r="Z866" s="4"/>
      <c r="AA866" s="4">
        <f>C866+I866-L866-O866-U866-X866-R866</f>
        <v>0</v>
      </c>
      <c r="AB866" s="7"/>
    </row>
    <row r="867" spans="1:28" ht="15.75" hidden="1" x14ac:dyDescent="0.25">
      <c r="A867" s="29">
        <v>45477</v>
      </c>
      <c r="B867" s="25" t="s">
        <v>256</v>
      </c>
      <c r="C867" s="25"/>
      <c r="D867" s="25" t="s">
        <v>52</v>
      </c>
      <c r="E867" s="25" t="s">
        <v>217</v>
      </c>
      <c r="F867" s="25">
        <v>2.5</v>
      </c>
      <c r="G867" s="25" t="s">
        <v>39</v>
      </c>
      <c r="H867" s="25"/>
      <c r="I867" s="11">
        <f t="shared" si="185"/>
        <v>0</v>
      </c>
      <c r="J867" s="26" t="s">
        <v>28</v>
      </c>
      <c r="K867" s="11"/>
      <c r="L867" s="4">
        <f t="shared" si="186"/>
        <v>0</v>
      </c>
      <c r="M867" s="4"/>
      <c r="N867" s="4"/>
      <c r="O867" s="4">
        <f t="shared" si="187"/>
        <v>0</v>
      </c>
      <c r="P867" s="4"/>
      <c r="Q867" s="4"/>
      <c r="R867" s="4">
        <f t="shared" si="188"/>
        <v>0</v>
      </c>
      <c r="S867" s="4"/>
      <c r="T867" s="4"/>
      <c r="U867" s="4">
        <f t="shared" si="189"/>
        <v>0</v>
      </c>
      <c r="V867" s="4"/>
      <c r="W867" s="4"/>
      <c r="X867" s="4">
        <f t="shared" si="190"/>
        <v>0</v>
      </c>
      <c r="Y867" s="4"/>
      <c r="Z867" s="4"/>
      <c r="AA867" s="4">
        <f>C867+I867-L867-O867-U867-X867-R867</f>
        <v>0</v>
      </c>
      <c r="AB867" s="7"/>
    </row>
    <row r="868" spans="1:28" ht="15.75" hidden="1" x14ac:dyDescent="0.25">
      <c r="A868" s="29">
        <v>45477</v>
      </c>
      <c r="B868" s="25" t="s">
        <v>256</v>
      </c>
      <c r="C868" s="25"/>
      <c r="D868" s="25" t="s">
        <v>52</v>
      </c>
      <c r="E868" s="25" t="s">
        <v>249</v>
      </c>
      <c r="F868" s="25">
        <v>500</v>
      </c>
      <c r="G868" s="25" t="s">
        <v>34</v>
      </c>
      <c r="H868" s="25"/>
      <c r="I868" s="11">
        <f t="shared" si="185"/>
        <v>0</v>
      </c>
      <c r="J868" s="26" t="s">
        <v>28</v>
      </c>
      <c r="K868" s="11"/>
      <c r="L868" s="4">
        <f t="shared" si="186"/>
        <v>0</v>
      </c>
      <c r="M868" s="4"/>
      <c r="N868" s="4"/>
      <c r="O868" s="4">
        <f t="shared" si="187"/>
        <v>0</v>
      </c>
      <c r="P868" s="4"/>
      <c r="Q868" s="4"/>
      <c r="R868" s="4">
        <f t="shared" si="188"/>
        <v>0</v>
      </c>
      <c r="S868" s="4"/>
      <c r="T868" s="4"/>
      <c r="U868" s="4">
        <f t="shared" si="189"/>
        <v>0</v>
      </c>
      <c r="V868" s="4"/>
      <c r="W868" s="4"/>
      <c r="X868" s="4">
        <f t="shared" si="190"/>
        <v>0</v>
      </c>
      <c r="Y868" s="4"/>
      <c r="Z868" s="4"/>
      <c r="AA868" s="4">
        <f>C868+I868-L868-O868-U868-X868-R868</f>
        <v>0</v>
      </c>
      <c r="AB868" s="7"/>
    </row>
    <row r="869" spans="1:28" ht="15.75" hidden="1" x14ac:dyDescent="0.25">
      <c r="A869" s="29">
        <v>45477</v>
      </c>
      <c r="B869" s="25" t="s">
        <v>256</v>
      </c>
      <c r="C869" s="25"/>
      <c r="D869" s="25" t="s">
        <v>52</v>
      </c>
      <c r="E869" s="25" t="s">
        <v>259</v>
      </c>
      <c r="F869" s="25">
        <v>500</v>
      </c>
      <c r="G869" s="25" t="s">
        <v>34</v>
      </c>
      <c r="H869" s="25"/>
      <c r="I869" s="11">
        <f t="shared" si="185"/>
        <v>0</v>
      </c>
      <c r="J869" s="26" t="s">
        <v>28</v>
      </c>
      <c r="K869" s="11"/>
      <c r="L869" s="4">
        <f t="shared" si="186"/>
        <v>0</v>
      </c>
      <c r="M869" s="4"/>
      <c r="N869" s="4"/>
      <c r="O869" s="4">
        <f t="shared" si="187"/>
        <v>0</v>
      </c>
      <c r="P869" s="4"/>
      <c r="Q869" s="4"/>
      <c r="R869" s="4">
        <f t="shared" si="188"/>
        <v>0</v>
      </c>
      <c r="S869" s="4"/>
      <c r="T869" s="4"/>
      <c r="U869" s="4">
        <f t="shared" si="189"/>
        <v>0</v>
      </c>
      <c r="V869" s="4"/>
      <c r="W869" s="4"/>
      <c r="X869" s="4">
        <f t="shared" si="190"/>
        <v>0</v>
      </c>
      <c r="Y869" s="4"/>
      <c r="Z869" s="4"/>
      <c r="AA869" s="4">
        <f>C869+I869-L869-O869-U869-X869-R869</f>
        <v>0</v>
      </c>
      <c r="AB869" s="7"/>
    </row>
    <row r="870" spans="1:28" ht="15.75" hidden="1" x14ac:dyDescent="0.25">
      <c r="A870" s="29">
        <v>45477</v>
      </c>
      <c r="B870" s="25" t="s">
        <v>256</v>
      </c>
      <c r="C870" s="27"/>
      <c r="D870" s="25" t="s">
        <v>52</v>
      </c>
      <c r="E870" s="27" t="s">
        <v>109</v>
      </c>
      <c r="F870" s="27">
        <v>750</v>
      </c>
      <c r="G870" s="25" t="s">
        <v>34</v>
      </c>
      <c r="H870" s="27"/>
      <c r="I870" s="11">
        <f t="shared" si="185"/>
        <v>0</v>
      </c>
      <c r="J870" s="28" t="s">
        <v>28</v>
      </c>
      <c r="K870" s="11"/>
      <c r="L870" s="4">
        <f t="shared" si="186"/>
        <v>0</v>
      </c>
      <c r="M870" s="4"/>
      <c r="N870" s="4"/>
      <c r="O870" s="4">
        <f t="shared" si="187"/>
        <v>0</v>
      </c>
      <c r="P870" s="4"/>
      <c r="Q870" s="4"/>
      <c r="R870" s="4">
        <f t="shared" si="188"/>
        <v>0</v>
      </c>
      <c r="S870" s="4"/>
      <c r="T870" s="4"/>
      <c r="U870" s="4">
        <f t="shared" si="189"/>
        <v>0</v>
      </c>
      <c r="V870" s="4"/>
      <c r="W870" s="4"/>
      <c r="X870" s="4">
        <f t="shared" si="190"/>
        <v>0</v>
      </c>
      <c r="Y870" s="4"/>
      <c r="Z870" s="4"/>
      <c r="AA870" s="4">
        <f>C870+I870-L870-O870-U870-X870-R870</f>
        <v>0</v>
      </c>
      <c r="AB870" s="7"/>
    </row>
    <row r="871" spans="1:28" ht="15.75" hidden="1" x14ac:dyDescent="0.25">
      <c r="A871" s="29">
        <v>45477</v>
      </c>
      <c r="B871" s="25" t="s">
        <v>256</v>
      </c>
      <c r="C871" s="25"/>
      <c r="D871" s="25" t="s">
        <v>52</v>
      </c>
      <c r="E871" s="25" t="s">
        <v>130</v>
      </c>
      <c r="F871" s="25">
        <v>10</v>
      </c>
      <c r="G871" s="25" t="s">
        <v>77</v>
      </c>
      <c r="H871" s="25"/>
      <c r="I871" s="11">
        <f t="shared" si="185"/>
        <v>0</v>
      </c>
      <c r="J871" s="26" t="s">
        <v>28</v>
      </c>
      <c r="K871" s="11"/>
      <c r="L871" s="4">
        <f t="shared" si="186"/>
        <v>0</v>
      </c>
      <c r="M871" s="4"/>
      <c r="N871" s="4"/>
      <c r="O871" s="4">
        <f t="shared" si="187"/>
        <v>0</v>
      </c>
      <c r="P871" s="4"/>
      <c r="Q871" s="4"/>
      <c r="R871" s="4">
        <f t="shared" si="188"/>
        <v>0</v>
      </c>
      <c r="S871" s="4"/>
      <c r="T871" s="4"/>
      <c r="U871" s="4">
        <f t="shared" si="189"/>
        <v>0</v>
      </c>
      <c r="V871" s="4"/>
      <c r="W871" s="4"/>
      <c r="X871" s="4">
        <f t="shared" si="190"/>
        <v>0</v>
      </c>
      <c r="Y871" s="4"/>
      <c r="Z871" s="4"/>
      <c r="AA871" s="4">
        <f>C871+I871-L871-O871-U871-X871-R871</f>
        <v>0</v>
      </c>
      <c r="AB871" s="7"/>
    </row>
    <row r="872" spans="1:28" ht="15.75" hidden="1" x14ac:dyDescent="0.25">
      <c r="A872" s="29">
        <v>45477</v>
      </c>
      <c r="B872" s="25" t="s">
        <v>266</v>
      </c>
      <c r="C872" s="25"/>
      <c r="D872" s="27" t="s">
        <v>52</v>
      </c>
      <c r="E872" s="25" t="s">
        <v>81</v>
      </c>
      <c r="F872" s="25">
        <v>46.6</v>
      </c>
      <c r="G872" s="27" t="s">
        <v>39</v>
      </c>
      <c r="H872" s="25"/>
      <c r="I872" s="11">
        <f t="shared" si="185"/>
        <v>0</v>
      </c>
      <c r="J872" s="26" t="s">
        <v>28</v>
      </c>
      <c r="K872" s="11"/>
      <c r="L872" s="4">
        <f t="shared" si="186"/>
        <v>0</v>
      </c>
      <c r="M872" s="4"/>
      <c r="N872" s="4"/>
      <c r="O872" s="4">
        <f t="shared" si="187"/>
        <v>0</v>
      </c>
      <c r="P872" s="4"/>
      <c r="Q872" s="4"/>
      <c r="R872" s="4">
        <f t="shared" si="188"/>
        <v>0</v>
      </c>
      <c r="S872" s="4"/>
      <c r="T872" s="4"/>
      <c r="U872" s="4">
        <f t="shared" si="189"/>
        <v>0</v>
      </c>
      <c r="V872" s="4"/>
      <c r="W872" s="4"/>
      <c r="X872" s="4">
        <f t="shared" si="190"/>
        <v>0</v>
      </c>
      <c r="Y872" s="4"/>
      <c r="Z872" s="4"/>
      <c r="AA872" s="4">
        <f>C872+I872-L872-O872-U872-X872-R872</f>
        <v>0</v>
      </c>
      <c r="AB872" s="7"/>
    </row>
    <row r="873" spans="1:28" ht="15.75" hidden="1" x14ac:dyDescent="0.25">
      <c r="A873" s="29">
        <v>45477</v>
      </c>
      <c r="B873" s="25" t="s">
        <v>422</v>
      </c>
      <c r="C873" s="25"/>
      <c r="D873" s="25" t="s">
        <v>46</v>
      </c>
      <c r="E873" s="25" t="s">
        <v>259</v>
      </c>
      <c r="F873" s="25">
        <v>3000</v>
      </c>
      <c r="G873" s="25" t="s">
        <v>34</v>
      </c>
      <c r="H873" s="25"/>
      <c r="I873" s="11">
        <f t="shared" si="185"/>
        <v>0</v>
      </c>
      <c r="J873" s="26" t="s">
        <v>28</v>
      </c>
      <c r="K873" s="11"/>
      <c r="L873" s="4">
        <f t="shared" si="186"/>
        <v>0</v>
      </c>
      <c r="M873" s="4"/>
      <c r="N873" s="4"/>
      <c r="O873" s="4">
        <f t="shared" si="187"/>
        <v>0</v>
      </c>
      <c r="P873" s="4"/>
      <c r="Q873" s="4"/>
      <c r="R873" s="4">
        <f t="shared" si="188"/>
        <v>0</v>
      </c>
      <c r="S873" s="4"/>
      <c r="T873" s="4"/>
      <c r="U873" s="4">
        <f t="shared" si="189"/>
        <v>0</v>
      </c>
      <c r="V873" s="4"/>
      <c r="W873" s="4"/>
      <c r="X873" s="4">
        <f t="shared" si="190"/>
        <v>0</v>
      </c>
      <c r="Y873" s="4"/>
      <c r="Z873" s="4"/>
      <c r="AA873" s="4">
        <f>C873+I873-L873-O873-U873-X873-R873</f>
        <v>0</v>
      </c>
      <c r="AB873" s="7"/>
    </row>
    <row r="874" spans="1:28" ht="15.75" hidden="1" x14ac:dyDescent="0.25">
      <c r="A874" s="29">
        <v>45477</v>
      </c>
      <c r="B874" s="27" t="s">
        <v>215</v>
      </c>
      <c r="C874" s="27"/>
      <c r="D874" s="27" t="s">
        <v>46</v>
      </c>
      <c r="E874" s="27" t="s">
        <v>47</v>
      </c>
      <c r="F874" s="27">
        <v>2</v>
      </c>
      <c r="G874" s="27" t="s">
        <v>48</v>
      </c>
      <c r="H874" s="27"/>
      <c r="I874" s="11">
        <f t="shared" si="185"/>
        <v>0</v>
      </c>
      <c r="J874" s="28" t="s">
        <v>28</v>
      </c>
      <c r="K874" s="11"/>
      <c r="L874" s="4">
        <f t="shared" si="186"/>
        <v>0</v>
      </c>
      <c r="M874" s="4"/>
      <c r="N874" s="4"/>
      <c r="O874" s="4">
        <f t="shared" si="187"/>
        <v>0</v>
      </c>
      <c r="P874" s="4"/>
      <c r="Q874" s="4"/>
      <c r="R874" s="4">
        <f t="shared" si="188"/>
        <v>0</v>
      </c>
      <c r="S874" s="4"/>
      <c r="T874" s="4"/>
      <c r="U874" s="4">
        <f t="shared" si="189"/>
        <v>0</v>
      </c>
      <c r="V874" s="4"/>
      <c r="W874" s="4"/>
      <c r="X874" s="4">
        <f t="shared" si="190"/>
        <v>0</v>
      </c>
      <c r="Y874" s="4"/>
      <c r="Z874" s="4"/>
      <c r="AA874" s="4">
        <f>C874+I874-L874-O874-U874-X874-R874</f>
        <v>0</v>
      </c>
      <c r="AB874" s="7"/>
    </row>
    <row r="875" spans="1:28" ht="15.75" hidden="1" x14ac:dyDescent="0.25">
      <c r="A875" s="29">
        <v>45477</v>
      </c>
      <c r="B875" s="27" t="s">
        <v>215</v>
      </c>
      <c r="C875" s="25"/>
      <c r="D875" s="27" t="s">
        <v>46</v>
      </c>
      <c r="E875" s="25" t="s">
        <v>129</v>
      </c>
      <c r="F875" s="25">
        <v>24</v>
      </c>
      <c r="G875" s="25" t="s">
        <v>77</v>
      </c>
      <c r="H875" s="25"/>
      <c r="I875" s="11">
        <f t="shared" si="185"/>
        <v>0</v>
      </c>
      <c r="J875" s="26" t="s">
        <v>28</v>
      </c>
      <c r="K875" s="11"/>
      <c r="L875" s="4">
        <f t="shared" si="186"/>
        <v>0</v>
      </c>
      <c r="M875" s="4"/>
      <c r="N875" s="4"/>
      <c r="O875" s="4">
        <f t="shared" si="187"/>
        <v>0</v>
      </c>
      <c r="P875" s="4"/>
      <c r="Q875" s="4"/>
      <c r="R875" s="4">
        <f t="shared" si="188"/>
        <v>0</v>
      </c>
      <c r="S875" s="4"/>
      <c r="T875" s="4"/>
      <c r="U875" s="4">
        <f t="shared" si="189"/>
        <v>0</v>
      </c>
      <c r="V875" s="4"/>
      <c r="W875" s="4"/>
      <c r="X875" s="4">
        <f t="shared" si="190"/>
        <v>0</v>
      </c>
      <c r="Y875" s="4"/>
      <c r="Z875" s="4"/>
      <c r="AA875" s="4">
        <f>C875+I875-L875-O875-U875-X875-R875</f>
        <v>0</v>
      </c>
      <c r="AB875" s="7"/>
    </row>
    <row r="876" spans="1:28" ht="15.75" hidden="1" x14ac:dyDescent="0.25">
      <c r="A876" s="29">
        <v>45477</v>
      </c>
      <c r="B876" s="25" t="s">
        <v>568</v>
      </c>
      <c r="C876" s="25"/>
      <c r="D876" s="27" t="s">
        <v>46</v>
      </c>
      <c r="E876" s="25" t="s">
        <v>298</v>
      </c>
      <c r="F876" s="25">
        <v>200</v>
      </c>
      <c r="G876" s="25" t="s">
        <v>34</v>
      </c>
      <c r="H876" s="25"/>
      <c r="I876" s="11">
        <f t="shared" si="185"/>
        <v>0</v>
      </c>
      <c r="J876" s="26" t="s">
        <v>28</v>
      </c>
      <c r="K876" s="11"/>
      <c r="L876" s="4">
        <f t="shared" si="186"/>
        <v>0</v>
      </c>
      <c r="M876" s="4"/>
      <c r="N876" s="4"/>
      <c r="O876" s="4">
        <f t="shared" si="187"/>
        <v>0</v>
      </c>
      <c r="P876" s="4"/>
      <c r="Q876" s="4"/>
      <c r="R876" s="4">
        <f t="shared" si="188"/>
        <v>0</v>
      </c>
      <c r="S876" s="4"/>
      <c r="T876" s="4"/>
      <c r="U876" s="4">
        <f t="shared" si="189"/>
        <v>0</v>
      </c>
      <c r="V876" s="4"/>
      <c r="W876" s="4"/>
      <c r="X876" s="4">
        <f t="shared" si="190"/>
        <v>0</v>
      </c>
      <c r="Y876" s="4"/>
      <c r="Z876" s="4"/>
      <c r="AA876" s="4">
        <f>C876+I876-L876-O876-U876-X876-R876</f>
        <v>0</v>
      </c>
      <c r="AB876" s="7"/>
    </row>
    <row r="877" spans="1:28" ht="15.75" hidden="1" x14ac:dyDescent="0.25">
      <c r="A877" s="29">
        <v>45477</v>
      </c>
      <c r="B877" s="25" t="s">
        <v>1571</v>
      </c>
      <c r="C877" s="25"/>
      <c r="D877" s="25" t="s">
        <v>46</v>
      </c>
      <c r="E877" s="25" t="s">
        <v>53</v>
      </c>
      <c r="F877" s="25">
        <v>1</v>
      </c>
      <c r="G877" s="25" t="s">
        <v>23</v>
      </c>
      <c r="H877" s="25"/>
      <c r="I877" s="11">
        <f t="shared" si="185"/>
        <v>0</v>
      </c>
      <c r="J877" s="26" t="s">
        <v>28</v>
      </c>
      <c r="K877" s="11"/>
      <c r="L877" s="4">
        <f t="shared" si="186"/>
        <v>0</v>
      </c>
      <c r="M877" s="4"/>
      <c r="N877" s="4"/>
      <c r="O877" s="4">
        <f t="shared" si="187"/>
        <v>0</v>
      </c>
      <c r="P877" s="4"/>
      <c r="Q877" s="4"/>
      <c r="R877" s="4">
        <f t="shared" si="188"/>
        <v>0</v>
      </c>
      <c r="S877" s="4"/>
      <c r="T877" s="4"/>
      <c r="U877" s="4">
        <f t="shared" si="189"/>
        <v>0</v>
      </c>
      <c r="V877" s="4"/>
      <c r="W877" s="4"/>
      <c r="X877" s="4">
        <f t="shared" si="190"/>
        <v>0</v>
      </c>
      <c r="Y877" s="4"/>
      <c r="Z877" s="4"/>
      <c r="AA877" s="4">
        <f>C877+I877-L877-O877-U877-X877-R877</f>
        <v>0</v>
      </c>
      <c r="AB877" s="7"/>
    </row>
    <row r="878" spans="1:28" ht="15.75" hidden="1" x14ac:dyDescent="0.25">
      <c r="A878" s="29">
        <v>45477</v>
      </c>
      <c r="B878" s="25" t="s">
        <v>162</v>
      </c>
      <c r="C878" s="25"/>
      <c r="D878" s="25" t="s">
        <v>46</v>
      </c>
      <c r="E878" s="25" t="s">
        <v>127</v>
      </c>
      <c r="F878" s="25">
        <v>10</v>
      </c>
      <c r="G878" s="25" t="s">
        <v>39</v>
      </c>
      <c r="H878" s="25"/>
      <c r="I878" s="11">
        <f t="shared" si="185"/>
        <v>0</v>
      </c>
      <c r="J878" s="26" t="s">
        <v>28</v>
      </c>
      <c r="K878" s="11"/>
      <c r="L878" s="4">
        <f t="shared" si="186"/>
        <v>0</v>
      </c>
      <c r="M878" s="4"/>
      <c r="N878" s="4"/>
      <c r="O878" s="4">
        <f t="shared" si="187"/>
        <v>0</v>
      </c>
      <c r="P878" s="4"/>
      <c r="Q878" s="4"/>
      <c r="R878" s="4">
        <f t="shared" si="188"/>
        <v>0</v>
      </c>
      <c r="S878" s="4"/>
      <c r="T878" s="4"/>
      <c r="U878" s="4">
        <f t="shared" si="189"/>
        <v>0</v>
      </c>
      <c r="V878" s="4"/>
      <c r="W878" s="4"/>
      <c r="X878" s="4">
        <f t="shared" si="190"/>
        <v>0</v>
      </c>
      <c r="Y878" s="4"/>
      <c r="Z878" s="4"/>
      <c r="AA878" s="4">
        <f>C878+I878-L878-O878-U878-X878-R878</f>
        <v>0</v>
      </c>
      <c r="AB878" s="7"/>
    </row>
    <row r="879" spans="1:28" ht="15.75" hidden="1" x14ac:dyDescent="0.25">
      <c r="A879" s="29">
        <v>45477</v>
      </c>
      <c r="B879" s="25" t="s">
        <v>162</v>
      </c>
      <c r="C879" s="25"/>
      <c r="D879" s="25" t="s">
        <v>46</v>
      </c>
      <c r="E879" s="25" t="s">
        <v>128</v>
      </c>
      <c r="F879" s="25">
        <v>50</v>
      </c>
      <c r="G879" s="25" t="s">
        <v>39</v>
      </c>
      <c r="H879" s="25"/>
      <c r="I879" s="11">
        <f t="shared" si="185"/>
        <v>0</v>
      </c>
      <c r="J879" s="26" t="s">
        <v>28</v>
      </c>
      <c r="K879" s="11"/>
      <c r="L879" s="4">
        <f t="shared" si="186"/>
        <v>0</v>
      </c>
      <c r="M879" s="4"/>
      <c r="N879" s="4"/>
      <c r="O879" s="4">
        <f t="shared" si="187"/>
        <v>0</v>
      </c>
      <c r="P879" s="4"/>
      <c r="Q879" s="4"/>
      <c r="R879" s="4">
        <f t="shared" si="188"/>
        <v>0</v>
      </c>
      <c r="S879" s="4"/>
      <c r="T879" s="4"/>
      <c r="U879" s="4">
        <f t="shared" si="189"/>
        <v>0</v>
      </c>
      <c r="V879" s="4"/>
      <c r="W879" s="4"/>
      <c r="X879" s="4">
        <f t="shared" si="190"/>
        <v>0</v>
      </c>
      <c r="Y879" s="4"/>
      <c r="Z879" s="4"/>
      <c r="AA879" s="4">
        <f>C879+I879-L879-O879-U879-X879-R879</f>
        <v>0</v>
      </c>
      <c r="AB879" s="7"/>
    </row>
    <row r="880" spans="1:28" ht="15.75" hidden="1" x14ac:dyDescent="0.25">
      <c r="A880" s="29">
        <v>45477</v>
      </c>
      <c r="B880" s="25" t="s">
        <v>412</v>
      </c>
      <c r="C880" s="25"/>
      <c r="D880" s="25" t="s">
        <v>46</v>
      </c>
      <c r="E880" s="25" t="s">
        <v>512</v>
      </c>
      <c r="F880" s="25">
        <v>5</v>
      </c>
      <c r="G880" s="25" t="s">
        <v>27</v>
      </c>
      <c r="H880" s="25"/>
      <c r="I880" s="11">
        <f t="shared" si="185"/>
        <v>0</v>
      </c>
      <c r="J880" s="26" t="s">
        <v>28</v>
      </c>
      <c r="K880" s="11"/>
      <c r="L880" s="4">
        <f t="shared" si="186"/>
        <v>0</v>
      </c>
      <c r="M880" s="4"/>
      <c r="N880" s="4"/>
      <c r="O880" s="4">
        <f t="shared" si="187"/>
        <v>0</v>
      </c>
      <c r="P880" s="4"/>
      <c r="Q880" s="4"/>
      <c r="R880" s="4">
        <f t="shared" si="188"/>
        <v>0</v>
      </c>
      <c r="S880" s="4"/>
      <c r="T880" s="4"/>
      <c r="U880" s="4">
        <f t="shared" si="189"/>
        <v>0</v>
      </c>
      <c r="V880" s="4"/>
      <c r="W880" s="4"/>
      <c r="X880" s="4">
        <f t="shared" si="190"/>
        <v>0</v>
      </c>
      <c r="Y880" s="4"/>
      <c r="Z880" s="4"/>
      <c r="AA880" s="4">
        <f>C880+I880-L880-O880-U880-X880-R880</f>
        <v>0</v>
      </c>
      <c r="AB880" s="7"/>
    </row>
    <row r="881" spans="1:28" ht="15.75" hidden="1" x14ac:dyDescent="0.25">
      <c r="A881" s="29">
        <v>45477</v>
      </c>
      <c r="B881" s="25" t="s">
        <v>412</v>
      </c>
      <c r="C881" s="25"/>
      <c r="D881" s="25" t="s">
        <v>46</v>
      </c>
      <c r="E881" s="25" t="s">
        <v>58</v>
      </c>
      <c r="F881" s="25">
        <v>10400</v>
      </c>
      <c r="G881" s="25" t="s">
        <v>34</v>
      </c>
      <c r="H881" s="25"/>
      <c r="I881" s="11">
        <f t="shared" si="185"/>
        <v>0</v>
      </c>
      <c r="J881" s="26" t="s">
        <v>28</v>
      </c>
      <c r="K881" s="11"/>
      <c r="L881" s="4">
        <f t="shared" si="186"/>
        <v>0</v>
      </c>
      <c r="M881" s="4"/>
      <c r="N881" s="4"/>
      <c r="O881" s="4">
        <f t="shared" si="187"/>
        <v>0</v>
      </c>
      <c r="P881" s="4"/>
      <c r="Q881" s="4"/>
      <c r="R881" s="4">
        <f t="shared" si="188"/>
        <v>0</v>
      </c>
      <c r="S881" s="4"/>
      <c r="T881" s="4"/>
      <c r="U881" s="4">
        <f t="shared" si="189"/>
        <v>0</v>
      </c>
      <c r="V881" s="4"/>
      <c r="W881" s="4"/>
      <c r="X881" s="4">
        <f t="shared" si="190"/>
        <v>0</v>
      </c>
      <c r="Y881" s="4"/>
      <c r="Z881" s="4"/>
      <c r="AA881" s="4">
        <f>C881+I881-L881-O881-U881-X881-R881</f>
        <v>0</v>
      </c>
      <c r="AB881" s="7"/>
    </row>
    <row r="882" spans="1:28" ht="15.75" hidden="1" x14ac:dyDescent="0.25">
      <c r="A882" s="29">
        <v>45477</v>
      </c>
      <c r="B882" s="25" t="s">
        <v>99</v>
      </c>
      <c r="C882" s="25"/>
      <c r="D882" s="25"/>
      <c r="E882" s="25" t="s">
        <v>158</v>
      </c>
      <c r="F882" s="25">
        <v>30.2</v>
      </c>
      <c r="G882" s="25" t="s">
        <v>39</v>
      </c>
      <c r="H882" s="25"/>
      <c r="I882" s="11">
        <f t="shared" si="185"/>
        <v>0</v>
      </c>
      <c r="J882" s="26" t="s">
        <v>28</v>
      </c>
      <c r="K882" s="11"/>
      <c r="L882" s="4">
        <f t="shared" si="186"/>
        <v>0</v>
      </c>
      <c r="M882" s="4"/>
      <c r="N882" s="4"/>
      <c r="O882" s="4">
        <f t="shared" si="187"/>
        <v>0</v>
      </c>
      <c r="P882" s="4"/>
      <c r="Q882" s="4"/>
      <c r="R882" s="4">
        <f t="shared" si="188"/>
        <v>0</v>
      </c>
      <c r="S882" s="4"/>
      <c r="T882" s="4"/>
      <c r="U882" s="4">
        <f t="shared" si="189"/>
        <v>0</v>
      </c>
      <c r="V882" s="4"/>
      <c r="W882" s="4"/>
      <c r="X882" s="4">
        <f t="shared" si="190"/>
        <v>0</v>
      </c>
      <c r="Y882" s="4"/>
      <c r="Z882" s="4"/>
      <c r="AA882" s="4">
        <f>C882+I882-L882-O882-U882-X882-R882</f>
        <v>0</v>
      </c>
      <c r="AB882" s="7"/>
    </row>
    <row r="883" spans="1:28" ht="15.75" hidden="1" x14ac:dyDescent="0.25">
      <c r="A883" s="29">
        <v>45477</v>
      </c>
      <c r="B883" s="25" t="s">
        <v>134</v>
      </c>
      <c r="C883" s="25"/>
      <c r="D883" s="25" t="s">
        <v>46</v>
      </c>
      <c r="E883" s="25" t="s">
        <v>95</v>
      </c>
      <c r="F883" s="25">
        <v>500</v>
      </c>
      <c r="G883" s="25" t="s">
        <v>34</v>
      </c>
      <c r="H883" s="25"/>
      <c r="I883" s="11">
        <f t="shared" si="185"/>
        <v>0</v>
      </c>
      <c r="J883" s="26" t="s">
        <v>28</v>
      </c>
      <c r="K883" s="11"/>
      <c r="L883" s="4">
        <f t="shared" si="186"/>
        <v>0</v>
      </c>
      <c r="M883" s="4"/>
      <c r="N883" s="4"/>
      <c r="O883" s="4">
        <f t="shared" si="187"/>
        <v>0</v>
      </c>
      <c r="P883" s="4"/>
      <c r="Q883" s="4"/>
      <c r="R883" s="4">
        <f t="shared" si="188"/>
        <v>0</v>
      </c>
      <c r="S883" s="4"/>
      <c r="T883" s="4"/>
      <c r="U883" s="4">
        <f t="shared" si="189"/>
        <v>0</v>
      </c>
      <c r="V883" s="4"/>
      <c r="W883" s="4"/>
      <c r="X883" s="4">
        <f t="shared" si="190"/>
        <v>0</v>
      </c>
      <c r="Y883" s="4"/>
      <c r="Z883" s="4"/>
      <c r="AA883" s="4">
        <f>C883+I883-L883-O883-U883-X883-R883</f>
        <v>0</v>
      </c>
      <c r="AB883" s="7"/>
    </row>
    <row r="884" spans="1:28" ht="15.75" hidden="1" x14ac:dyDescent="0.25">
      <c r="A884" s="29">
        <v>45477</v>
      </c>
      <c r="B884" s="25" t="s">
        <v>134</v>
      </c>
      <c r="C884" s="25"/>
      <c r="D884" s="25" t="s">
        <v>46</v>
      </c>
      <c r="E884" s="25" t="s">
        <v>179</v>
      </c>
      <c r="F884" s="25">
        <v>500</v>
      </c>
      <c r="G884" s="25" t="s">
        <v>34</v>
      </c>
      <c r="H884" s="25"/>
      <c r="I884" s="11">
        <f t="shared" si="185"/>
        <v>0</v>
      </c>
      <c r="J884" s="26" t="s">
        <v>28</v>
      </c>
      <c r="K884" s="11"/>
      <c r="L884" s="4">
        <f t="shared" si="186"/>
        <v>0</v>
      </c>
      <c r="M884" s="4"/>
      <c r="N884" s="4"/>
      <c r="O884" s="4">
        <f t="shared" si="187"/>
        <v>0</v>
      </c>
      <c r="P884" s="4"/>
      <c r="Q884" s="4"/>
      <c r="R884" s="4">
        <f t="shared" si="188"/>
        <v>0</v>
      </c>
      <c r="S884" s="4"/>
      <c r="T884" s="4"/>
      <c r="U884" s="4">
        <f t="shared" si="189"/>
        <v>0</v>
      </c>
      <c r="V884" s="4"/>
      <c r="W884" s="4"/>
      <c r="X884" s="4">
        <f t="shared" si="190"/>
        <v>0</v>
      </c>
      <c r="Y884" s="4"/>
      <c r="Z884" s="4"/>
      <c r="AA884" s="4">
        <f>C884+I884-L884-O884-U884-X884-R884</f>
        <v>0</v>
      </c>
      <c r="AB884" s="7"/>
    </row>
    <row r="885" spans="1:28" ht="15.75" hidden="1" x14ac:dyDescent="0.25">
      <c r="A885" s="29">
        <v>45477</v>
      </c>
      <c r="B885" s="25" t="s">
        <v>134</v>
      </c>
      <c r="C885" s="25"/>
      <c r="D885" s="25" t="s">
        <v>46</v>
      </c>
      <c r="E885" s="25" t="s">
        <v>42</v>
      </c>
      <c r="F885" s="25">
        <v>1000</v>
      </c>
      <c r="G885" s="25" t="s">
        <v>34</v>
      </c>
      <c r="H885" s="25"/>
      <c r="I885" s="11">
        <f t="shared" si="185"/>
        <v>0</v>
      </c>
      <c r="J885" s="26" t="s">
        <v>28</v>
      </c>
      <c r="K885" s="11"/>
      <c r="L885" s="4">
        <f t="shared" si="186"/>
        <v>0</v>
      </c>
      <c r="M885" s="4"/>
      <c r="N885" s="4"/>
      <c r="O885" s="4">
        <f t="shared" si="187"/>
        <v>0</v>
      </c>
      <c r="P885" s="4"/>
      <c r="Q885" s="4"/>
      <c r="R885" s="4">
        <f t="shared" si="188"/>
        <v>0</v>
      </c>
      <c r="S885" s="4"/>
      <c r="T885" s="4"/>
      <c r="U885" s="4">
        <f t="shared" si="189"/>
        <v>0</v>
      </c>
      <c r="V885" s="4"/>
      <c r="W885" s="4"/>
      <c r="X885" s="4">
        <f t="shared" si="190"/>
        <v>0</v>
      </c>
      <c r="Y885" s="4"/>
      <c r="Z885" s="4"/>
      <c r="AA885" s="4">
        <f>C885+I885-L885-O885-U885-X885-R885</f>
        <v>0</v>
      </c>
      <c r="AB885" s="7"/>
    </row>
    <row r="886" spans="1:28" ht="15.75" hidden="1" x14ac:dyDescent="0.25">
      <c r="A886" s="29">
        <v>45477</v>
      </c>
      <c r="B886" s="25" t="s">
        <v>96</v>
      </c>
      <c r="C886" s="25"/>
      <c r="D886" s="25" t="s">
        <v>46</v>
      </c>
      <c r="E886" s="25" t="s">
        <v>782</v>
      </c>
      <c r="F886" s="25">
        <v>600</v>
      </c>
      <c r="G886" s="25" t="s">
        <v>34</v>
      </c>
      <c r="H886" s="25"/>
      <c r="I886" s="11">
        <f t="shared" si="185"/>
        <v>0</v>
      </c>
      <c r="J886" s="26" t="s">
        <v>28</v>
      </c>
      <c r="K886" s="11"/>
      <c r="L886" s="4">
        <f t="shared" si="186"/>
        <v>0</v>
      </c>
      <c r="M886" s="4"/>
      <c r="N886" s="4"/>
      <c r="O886" s="4">
        <f t="shared" si="187"/>
        <v>0</v>
      </c>
      <c r="P886" s="4"/>
      <c r="Q886" s="4"/>
      <c r="R886" s="4">
        <f t="shared" si="188"/>
        <v>0</v>
      </c>
      <c r="S886" s="4"/>
      <c r="T886" s="4"/>
      <c r="U886" s="4">
        <f t="shared" si="189"/>
        <v>0</v>
      </c>
      <c r="V886" s="4"/>
      <c r="W886" s="4"/>
      <c r="X886" s="4">
        <f t="shared" si="190"/>
        <v>0</v>
      </c>
      <c r="Y886" s="4"/>
      <c r="Z886" s="4"/>
      <c r="AA886" s="4">
        <f>C886+I886-L886-O886-U886-X886-R886</f>
        <v>0</v>
      </c>
      <c r="AB886" s="7"/>
    </row>
    <row r="887" spans="1:28" ht="15.75" hidden="1" x14ac:dyDescent="0.25">
      <c r="A887" s="24">
        <v>45477</v>
      </c>
      <c r="B887" s="25" t="s">
        <v>207</v>
      </c>
      <c r="C887" s="25"/>
      <c r="D887" s="25" t="s">
        <v>46</v>
      </c>
      <c r="E887" s="25" t="s">
        <v>1137</v>
      </c>
      <c r="F887" s="25">
        <v>500</v>
      </c>
      <c r="G887" s="25" t="s">
        <v>34</v>
      </c>
      <c r="H887" s="25"/>
      <c r="I887" s="11">
        <f t="shared" si="185"/>
        <v>0</v>
      </c>
      <c r="J887" s="26" t="s">
        <v>28</v>
      </c>
      <c r="K887" s="11"/>
      <c r="L887" s="4">
        <f t="shared" si="186"/>
        <v>0</v>
      </c>
      <c r="M887" s="4"/>
      <c r="N887" s="4"/>
      <c r="O887" s="4">
        <f t="shared" si="187"/>
        <v>0</v>
      </c>
      <c r="P887" s="4"/>
      <c r="Q887" s="4"/>
      <c r="R887" s="4">
        <f t="shared" si="188"/>
        <v>0</v>
      </c>
      <c r="S887" s="4"/>
      <c r="T887" s="4"/>
      <c r="U887" s="4">
        <f t="shared" si="189"/>
        <v>0</v>
      </c>
      <c r="V887" s="4"/>
      <c r="W887" s="4"/>
      <c r="X887" s="4">
        <f t="shared" si="190"/>
        <v>0</v>
      </c>
      <c r="Y887" s="4"/>
      <c r="Z887" s="4"/>
      <c r="AA887" s="4">
        <f>C887+I887-L887-O887-U887-X887-R887</f>
        <v>0</v>
      </c>
      <c r="AB887" s="7"/>
    </row>
    <row r="888" spans="1:28" ht="15.75" hidden="1" x14ac:dyDescent="0.25">
      <c r="A888" s="29">
        <v>45477</v>
      </c>
      <c r="B888" s="25" t="s">
        <v>203</v>
      </c>
      <c r="C888" s="25"/>
      <c r="D888" s="25" t="s">
        <v>46</v>
      </c>
      <c r="E888" s="25" t="s">
        <v>363</v>
      </c>
      <c r="F888" s="25">
        <v>4</v>
      </c>
      <c r="G888" s="25" t="s">
        <v>48</v>
      </c>
      <c r="H888" s="25"/>
      <c r="I888" s="11">
        <f t="shared" si="185"/>
        <v>0</v>
      </c>
      <c r="J888" s="26" t="s">
        <v>28</v>
      </c>
      <c r="K888" s="11"/>
      <c r="L888" s="4">
        <f t="shared" si="186"/>
        <v>0</v>
      </c>
      <c r="M888" s="4"/>
      <c r="N888" s="4"/>
      <c r="O888" s="4">
        <f t="shared" si="187"/>
        <v>0</v>
      </c>
      <c r="P888" s="4"/>
      <c r="Q888" s="4"/>
      <c r="R888" s="4">
        <f t="shared" si="188"/>
        <v>0</v>
      </c>
      <c r="S888" s="4"/>
      <c r="T888" s="4"/>
      <c r="U888" s="4">
        <f t="shared" si="189"/>
        <v>0</v>
      </c>
      <c r="V888" s="4"/>
      <c r="W888" s="4"/>
      <c r="X888" s="4">
        <f t="shared" si="190"/>
        <v>0</v>
      </c>
      <c r="Y888" s="4"/>
      <c r="Z888" s="4"/>
      <c r="AA888" s="4">
        <f>C888+I888-L888-O888-U888-X888-R888</f>
        <v>0</v>
      </c>
      <c r="AB888" s="7"/>
    </row>
    <row r="889" spans="1:28" ht="15.75" hidden="1" x14ac:dyDescent="0.25">
      <c r="A889" s="29">
        <v>45477</v>
      </c>
      <c r="B889" s="25" t="s">
        <v>211</v>
      </c>
      <c r="C889" s="25"/>
      <c r="D889" s="25" t="s">
        <v>52</v>
      </c>
      <c r="E889" s="25" t="s">
        <v>290</v>
      </c>
      <c r="F889" s="25">
        <v>125</v>
      </c>
      <c r="G889" s="25" t="s">
        <v>34</v>
      </c>
      <c r="H889" s="25"/>
      <c r="I889" s="11">
        <f t="shared" si="185"/>
        <v>0</v>
      </c>
      <c r="J889" s="26" t="s">
        <v>28</v>
      </c>
      <c r="K889" s="11"/>
      <c r="L889" s="4">
        <f t="shared" si="186"/>
        <v>0</v>
      </c>
      <c r="M889" s="4"/>
      <c r="N889" s="4"/>
      <c r="O889" s="4">
        <f t="shared" si="187"/>
        <v>0</v>
      </c>
      <c r="P889" s="4"/>
      <c r="Q889" s="4"/>
      <c r="R889" s="4">
        <f t="shared" si="188"/>
        <v>0</v>
      </c>
      <c r="S889" s="4"/>
      <c r="T889" s="4"/>
      <c r="U889" s="4">
        <f t="shared" si="189"/>
        <v>0</v>
      </c>
      <c r="V889" s="4"/>
      <c r="W889" s="4"/>
      <c r="X889" s="4">
        <f t="shared" si="190"/>
        <v>0</v>
      </c>
      <c r="Y889" s="4"/>
      <c r="Z889" s="4"/>
      <c r="AA889" s="4">
        <f>C889+I889-L889-O889-U889-X889-R889</f>
        <v>0</v>
      </c>
      <c r="AB889" s="7"/>
    </row>
    <row r="890" spans="1:28" ht="15.75" hidden="1" x14ac:dyDescent="0.25">
      <c r="A890" s="24">
        <v>45477</v>
      </c>
      <c r="B890" s="25" t="s">
        <v>116</v>
      </c>
      <c r="C890" s="25"/>
      <c r="D890" s="25" t="s">
        <v>46</v>
      </c>
      <c r="E890" s="25" t="s">
        <v>343</v>
      </c>
      <c r="F890" s="25">
        <v>1</v>
      </c>
      <c r="G890" s="25" t="s">
        <v>23</v>
      </c>
      <c r="H890" s="25"/>
      <c r="I890" s="11">
        <f t="shared" si="185"/>
        <v>0</v>
      </c>
      <c r="J890" s="26" t="s">
        <v>28</v>
      </c>
      <c r="K890" s="11"/>
      <c r="L890" s="4">
        <f t="shared" si="186"/>
        <v>0</v>
      </c>
      <c r="M890" s="4"/>
      <c r="N890" s="4"/>
      <c r="O890" s="4">
        <f t="shared" si="187"/>
        <v>0</v>
      </c>
      <c r="P890" s="4"/>
      <c r="Q890" s="4"/>
      <c r="R890" s="4">
        <f t="shared" si="188"/>
        <v>0</v>
      </c>
      <c r="S890" s="4"/>
      <c r="T890" s="4"/>
      <c r="U890" s="4">
        <f t="shared" si="189"/>
        <v>0</v>
      </c>
      <c r="V890" s="4"/>
      <c r="W890" s="4"/>
      <c r="X890" s="4">
        <f t="shared" si="190"/>
        <v>0</v>
      </c>
      <c r="Y890" s="4"/>
      <c r="Z890" s="4"/>
      <c r="AA890" s="4">
        <f>C890+I890-L890-O890-U890-X890-R890</f>
        <v>0</v>
      </c>
      <c r="AB890" s="7"/>
    </row>
  </sheetData>
  <autoFilter ref="A3:AB890">
    <filterColumn colId="1">
      <filters>
        <filter val="али принт"/>
      </filters>
    </filterColumn>
  </autoFilter>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L1:Z1"/>
    <mergeCell ref="U2:W2"/>
    <mergeCell ref="X2:Z2"/>
  </mergeCells>
  <dataValidations count="110">
    <dataValidation allowBlank="1" showInputMessage="1" sqref="B1:D7 D8:D12 B122:B142 B8:C121"/>
    <dataValidation type="list" allowBlank="1" showInputMessage="1" showErrorMessage="1" sqref="E4:E47">
      <formula1>#REF!</formula1>
    </dataValidation>
    <dataValidation type="list" allowBlank="1" showInputMessage="1" showErrorMessage="1" sqref="D13:D47">
      <formula1>$AA$2:$AA$8</formula1>
    </dataValidation>
    <dataValidation type="list" allowBlank="1" showInputMessage="1" showErrorMessage="1" sqref="D48 D179:D890 D88:D105 D80:D86 D62:D63">
      <formula1>$AC$2:$AC$8</formula1>
    </dataValidation>
    <dataValidation type="list" allowBlank="1" showInputMessage="1" showErrorMessage="1" sqref="D49:D61">
      <formula1>$AB$2:$AB$8</formula1>
    </dataValidation>
    <dataValidation type="list" allowBlank="1" showInputMessage="1" showErrorMessage="1" sqref="D64:D79 D106:D178 D87">
      <formula1>$AD$2:$AD$8</formula1>
    </dataValidation>
    <dataValidation type="list" allowBlank="1" showInputMessage="1" showErrorMessage="1" sqref="E246:E295">
      <formula1>$AB$2:$AB$289</formula1>
    </dataValidation>
    <dataValidation type="list" allowBlank="1" showInputMessage="1" showErrorMessage="1" sqref="E235:E245">
      <formula1>$AB$2:$AB$241</formula1>
    </dataValidation>
    <dataValidation type="list" allowBlank="1" showInputMessage="1" showErrorMessage="1" sqref="E322:E344">
      <formula1>$AB$2:$AB$291</formula1>
    </dataValidation>
    <dataValidation type="list" allowBlank="1" showInputMessage="1" showErrorMessage="1" sqref="E296:E321">
      <formula1>$AB$2:$AB$287</formula1>
    </dataValidation>
    <dataValidation type="list" allowBlank="1" showInputMessage="1" showErrorMessage="1" sqref="E385:E415 E345:E382">
      <formula1>$AB$2:$AB$293</formula1>
    </dataValidation>
    <dataValidation type="list" allowBlank="1" showInputMessage="1" showErrorMessage="1" sqref="E383:E384">
      <formula1>$AB$2:$AB$292</formula1>
    </dataValidation>
    <dataValidation type="list" allowBlank="1" showInputMessage="1" showErrorMessage="1" sqref="E179:E234">
      <formula1>$AB$2:$AB$239</formula1>
    </dataValidation>
    <dataValidation type="list" allowBlank="1" showInputMessage="1" showErrorMessage="1" sqref="E48">
      <formula1>$AB$2:$AB$173</formula1>
    </dataValidation>
    <dataValidation type="list" allowBlank="1" showInputMessage="1" showErrorMessage="1" sqref="E50:E53">
      <formula1>$AA$2:$AA$176</formula1>
    </dataValidation>
    <dataValidation type="list" allowBlank="1" showInputMessage="1" showErrorMessage="1" sqref="E49">
      <formula1>$AA$2:$AA$175</formula1>
    </dataValidation>
    <dataValidation type="list" allowBlank="1" showInputMessage="1" showErrorMessage="1" sqref="E54:E57">
      <formula1>$AA$2:$AA$177</formula1>
    </dataValidation>
    <dataValidation type="list" allowBlank="1" showInputMessage="1" showErrorMessage="1" sqref="E58:E61">
      <formula1>$AA$2:$AA$178</formula1>
    </dataValidation>
    <dataValidation type="list" allowBlank="1" showInputMessage="1" showErrorMessage="1" sqref="E62:E63">
      <formula1>$AB$2:$AB$178</formula1>
    </dataValidation>
    <dataValidation type="list" allowBlank="1" showInputMessage="1" showErrorMessage="1" sqref="E64:E78">
      <formula1>$AC$2:$AC$216</formula1>
    </dataValidation>
    <dataValidation type="list" allowBlank="1" showInputMessage="1" showErrorMessage="1" sqref="E79">
      <formula1>$AC$2:$AC$217</formula1>
    </dataValidation>
    <dataValidation type="list" allowBlank="1" showInputMessage="1" showErrorMessage="1" sqref="E80:E86">
      <formula1>$AB$2:$AB$217</formula1>
    </dataValidation>
    <dataValidation type="list" allowBlank="1" showInputMessage="1" showErrorMessage="1" sqref="E172:E178">
      <formula1>$AC$2:$AC$239</formula1>
    </dataValidation>
    <dataValidation type="list" allowBlank="1" showInputMessage="1" showErrorMessage="1" sqref="E163:E171">
      <formula1>$AC$2:$AC$238</formula1>
    </dataValidation>
    <dataValidation type="list" allowBlank="1" showInputMessage="1" showErrorMessage="1" sqref="E143:E162 E125:E128">
      <formula1>$AC$2:$AC$234</formula1>
    </dataValidation>
    <dataValidation type="list" allowBlank="1" showInputMessage="1" sqref="E142">
      <formula1>$AC$2:$AC$235</formula1>
    </dataValidation>
    <dataValidation type="list" allowBlank="1" showInputMessage="1" showErrorMessage="1" sqref="E129:E141">
      <formula1>$AC$2:$AC$235</formula1>
    </dataValidation>
    <dataValidation type="list" allowBlank="1" showInputMessage="1" showErrorMessage="1" sqref="E87">
      <formula1>$AC$2:$AC$228</formula1>
    </dataValidation>
    <dataValidation type="list" allowBlank="1" showInputMessage="1" showErrorMessage="1" sqref="E88:E100">
      <formula1>$AB$2:$AB$228</formula1>
    </dataValidation>
    <dataValidation type="list" allowBlank="1" showInputMessage="1" showErrorMessage="1" sqref="E101:E105">
      <formula1>$AB$2:$AB$229</formula1>
    </dataValidation>
    <dataValidation type="list" allowBlank="1" showInputMessage="1" showErrorMessage="1" sqref="E122:E124">
      <formula1>$AC$2:$AC$233</formula1>
    </dataValidation>
    <dataValidation type="list" allowBlank="1" showInputMessage="1" showErrorMessage="1" sqref="E109:E121">
      <formula1>$AC$2:$AC$232</formula1>
    </dataValidation>
    <dataValidation type="list" allowBlank="1" showInputMessage="1" showErrorMessage="1" sqref="E106:E108">
      <formula1>$AC$2:$AC$230</formula1>
    </dataValidation>
    <dataValidation type="list" allowBlank="1" showInputMessage="1" showErrorMessage="1" sqref="C221:C245">
      <formula1>$Z$2:$Z$334</formula1>
    </dataValidation>
    <dataValidation type="list" allowBlank="1" showInputMessage="1" showErrorMessage="1" sqref="C204:C219 C182 C184:C190 C192:C202">
      <formula1>$Z$2:$Z$333</formula1>
    </dataValidation>
    <dataValidation type="list" allowBlank="1" showInputMessage="1" showErrorMessage="1" sqref="C129:C140">
      <formula1>$AA$2:$AA$327</formula1>
    </dataValidation>
    <dataValidation type="list" allowBlank="1" showInputMessage="1" showErrorMessage="1" sqref="C125:C128">
      <formula1>$AA$2:$AA$326</formula1>
    </dataValidation>
    <dataValidation type="list" allowBlank="1" showInputMessage="1" showErrorMessage="1" sqref="C122:C124">
      <formula1>$AA$2:$AA$324</formula1>
    </dataValidation>
    <dataValidation type="list" allowBlank="1" showInputMessage="1" sqref="C203 C183 C191">
      <formula1>$Z$2:$Z$333</formula1>
    </dataValidation>
    <dataValidation type="list" allowBlank="1" showInputMessage="1" showErrorMessage="1" sqref="C709:C725">
      <formula1>$Z$2:$Z$507</formula1>
    </dataValidation>
    <dataValidation type="list" allowBlank="1" showInputMessage="1" showErrorMessage="1" sqref="B729:B793">
      <formula1>$AA$2:$AA$1463</formula1>
    </dataValidation>
    <dataValidation type="list" allowBlank="1" showInputMessage="1" showErrorMessage="1" sqref="C730:C819 C821:C829">
      <formula1>$Z$2:$Z$394</formula1>
    </dataValidation>
    <dataValidation type="list" allowBlank="1" showInputMessage="1" showErrorMessage="1" sqref="C729">
      <formula1>$Z$2:$Z$432</formula1>
    </dataValidation>
    <dataValidation type="list" allowBlank="1" showInputMessage="1" sqref="C220">
      <formula1>$Z$2:$Z$334</formula1>
    </dataValidation>
    <dataValidation type="list" allowBlank="1" showInputMessage="1" showErrorMessage="1" sqref="C726:C728">
      <formula1>$Z$2:$Z$479</formula1>
    </dataValidation>
    <dataValidation type="list" allowBlank="1" showInputMessage="1" showErrorMessage="1" sqref="B675:B727">
      <formula1>$AA$2:$AA$1460</formula1>
    </dataValidation>
    <dataValidation type="list" allowBlank="1" showInputMessage="1" sqref="B728">
      <formula1>$AA$2:$AA$1460</formula1>
    </dataValidation>
    <dataValidation type="list" allowBlank="1" showInputMessage="1" showErrorMessage="1" sqref="B615:B616 B537:B613 B618:B651">
      <formula1>$AA$2:$AA$1459</formula1>
    </dataValidation>
    <dataValidation type="list" allowBlank="1" showInputMessage="1" sqref="B617 B614">
      <formula1>$AA$2:$AA$1459</formula1>
    </dataValidation>
    <dataValidation type="list" allowBlank="1" showInputMessage="1" showErrorMessage="1" sqref="B652:B674">
      <formula1>$AA$2:$AA$1458</formula1>
    </dataValidation>
    <dataValidation type="list" allowBlank="1" showInputMessage="1" showErrorMessage="1" sqref="C652:C674">
      <formula1>$Z$2:$Z$902</formula1>
    </dataValidation>
    <dataValidation type="list" allowBlank="1" showInputMessage="1" showErrorMessage="1" sqref="B514:B536">
      <formula1>$AA$2:$AA$1457</formula1>
    </dataValidation>
    <dataValidation type="list" allowBlank="1" showInputMessage="1" showErrorMessage="1" sqref="C514:C536">
      <formula1>$Z$2:$Z$901</formula1>
    </dataValidation>
    <dataValidation type="list" allowBlank="1" showInputMessage="1" showErrorMessage="1" sqref="C416:C480 C345:C350 C370:C381">
      <formula1>$Z$2:$Z$896</formula1>
    </dataValidation>
    <dataValidation type="list" allowBlank="1" showInputMessage="1" showErrorMessage="1" sqref="B416:B480 B345:B381">
      <formula1>$AA$2:$AA$1451</formula1>
    </dataValidation>
    <dataValidation type="list" allowBlank="1" showInputMessage="1" showErrorMessage="1" sqref="C383:C384">
      <formula1>$Z$2:$Z$898</formula1>
    </dataValidation>
    <dataValidation type="list" allowBlank="1" showInputMessage="1" showErrorMessage="1" sqref="C399:C412">
      <formula1>$Z$2:$Z$900</formula1>
    </dataValidation>
    <dataValidation type="list" allowBlank="1" showInputMessage="1" showErrorMessage="1" sqref="C385:C398 C382 C413:C415">
      <formula1>$Z$2:$Z$897</formula1>
    </dataValidation>
    <dataValidation type="list" allowBlank="1" showInputMessage="1" showErrorMessage="1" sqref="B382:B415">
      <formula1>$AA$2:$AA$1452</formula1>
    </dataValidation>
    <dataValidation type="list" allowBlank="1" showInputMessage="1" showErrorMessage="1" sqref="E416:E793">
      <formula1>$AB$2:$AB$295</formula1>
    </dataValidation>
    <dataValidation type="list" allowBlank="1" showInputMessage="1" showErrorMessage="1" sqref="C481:C513 C351:C369">
      <formula1>$Z$2:$Z$899</formula1>
    </dataValidation>
    <dataValidation type="list" allowBlank="1" showInputMessage="1" showErrorMessage="1" sqref="B481:B513">
      <formula1>$AA$2:$AA$1455</formula1>
    </dataValidation>
    <dataValidation type="list" allowBlank="1" showInputMessage="1" showErrorMessage="1" sqref="C322:C324 C326:C344">
      <formula1>$Z$2:$Z$892</formula1>
    </dataValidation>
    <dataValidation type="list" allowBlank="1" showInputMessage="1" showErrorMessage="1" sqref="B322:B344">
      <formula1>$AA$2:$AA$1447</formula1>
    </dataValidation>
    <dataValidation type="list" allowBlank="1" showInputMessage="1" showErrorMessage="1" sqref="C246:C295">
      <formula1>$Z$2:$Z$889</formula1>
    </dataValidation>
    <dataValidation type="list" allowBlank="1" showInputMessage="1" showErrorMessage="1" sqref="B246:B295">
      <formula1>$AA$2:$AA$1444</formula1>
    </dataValidation>
    <dataValidation type="list" allowBlank="1" showInputMessage="1" showErrorMessage="1" sqref="C296:C321">
      <formula1>$Z$2:$Z$888</formula1>
    </dataValidation>
    <dataValidation type="list" allowBlank="1" showInputMessage="1" showErrorMessage="1" sqref="B296:B321">
      <formula1>$AA$2:$AA$1443</formula1>
    </dataValidation>
    <dataValidation type="list" allowBlank="1" showInputMessage="1" showErrorMessage="1" sqref="B235:B245">
      <formula1>$AA$2:$AA$1394</formula1>
    </dataValidation>
    <dataValidation type="list" allowBlank="1" showInputMessage="1" showErrorMessage="1" sqref="B229:B234 B180:B181">
      <formula1>$AA$2:$AA$1393</formula1>
    </dataValidation>
    <dataValidation type="list" allowBlank="1" showInputMessage="1" showErrorMessage="1" sqref="B225:B228">
      <formula1>$AA$2:$AA$1392</formula1>
    </dataValidation>
    <dataValidation type="list" allowBlank="1" showInputMessage="1" showErrorMessage="1" sqref="B220:B224">
      <formula1>$AA$2:$AA$1391</formula1>
    </dataValidation>
    <dataValidation type="list" allowBlank="1" showInputMessage="1" showErrorMessage="1" sqref="B217:B219">
      <formula1>$AA$2:$AA$1389</formula1>
    </dataValidation>
    <dataValidation type="list" allowBlank="1" showInputMessage="1" showErrorMessage="1" sqref="B210:B216">
      <formula1>$AA$2:$AA$1380</formula1>
    </dataValidation>
    <dataValidation type="list" allowBlank="1" showInputMessage="1" showErrorMessage="1" sqref="B205:B209 B184:B187">
      <formula1>$AA$2:$AA$1399</formula1>
    </dataValidation>
    <dataValidation type="list" allowBlank="1" showInputMessage="1" showErrorMessage="1" sqref="B203:B204">
      <formula1>$AA$2:$AA$1374</formula1>
    </dataValidation>
    <dataValidation type="list" allowBlank="1" showInputMessage="1" showErrorMessage="1" sqref="B201:B202">
      <formula1>$AA$2:$AA$1397</formula1>
    </dataValidation>
    <dataValidation type="list" allowBlank="1" showInputMessage="1" showErrorMessage="1" sqref="B188:B200">
      <formula1>$AA$2:$AA$1400</formula1>
    </dataValidation>
    <dataValidation type="list" allowBlank="1" showInputMessage="1" showErrorMessage="1" sqref="B182:B183">
      <formula1>$AA$2:$AA$1396</formula1>
    </dataValidation>
    <dataValidation type="list" allowBlank="1" showInputMessage="1" showErrorMessage="1" sqref="C180:C181">
      <formula1>$Z$2:$Z$831</formula1>
    </dataValidation>
    <dataValidation type="list" allowBlank="1" showInputMessage="1" showErrorMessage="1" sqref="C174:C178">
      <formula1>$AA$2:$AA$827</formula1>
    </dataValidation>
    <dataValidation type="list" allowBlank="1" showInputMessage="1" showErrorMessage="1" sqref="B179">
      <formula1>$AA$2:$AA$1390</formula1>
    </dataValidation>
    <dataValidation type="list" allowBlank="1" showInputMessage="1" showErrorMessage="1" sqref="C179">
      <formula1>$Z$2:$Z$828</formula1>
    </dataValidation>
    <dataValidation type="list" allowBlank="1" showInputMessage="1" showErrorMessage="1" sqref="B172:B173">
      <formula1>$AB$2:$AB$1387</formula1>
    </dataValidation>
    <dataValidation type="list" allowBlank="1" showInputMessage="1" showErrorMessage="1" sqref="B174:B178">
      <formula1>$AB$2:$AB$1388</formula1>
    </dataValidation>
    <dataValidation type="list" allowBlank="1" showInputMessage="1" showErrorMessage="1" sqref="C172:C173">
      <formula1>$AA$2:$AA$826</formula1>
    </dataValidation>
    <dataValidation type="list" allowBlank="1" showInputMessage="1" showErrorMessage="1" sqref="B166:B171">
      <formula1>$AB$2:$AB$1385</formula1>
    </dataValidation>
    <dataValidation type="list" allowBlank="1" showInputMessage="1" showErrorMessage="1" sqref="C166:C171">
      <formula1>$AA$2:$AA$824</formula1>
    </dataValidation>
    <dataValidation type="list" allowBlank="1" showInputMessage="1" showErrorMessage="1" sqref="B159">
      <formula1>$AB$2:$AB$1370</formula1>
    </dataValidation>
    <dataValidation type="list" allowBlank="1" showInputMessage="1" showErrorMessage="1" sqref="C159">
      <formula1>$AA$2:$AA$811</formula1>
    </dataValidation>
    <dataValidation type="list" allowBlank="1" showInputMessage="1" showErrorMessage="1" sqref="B160:B162">
      <formula1>$AB$2:$AB$1372</formula1>
    </dataValidation>
    <dataValidation type="list" allowBlank="1" showInputMessage="1" showErrorMessage="1" sqref="C160:C161">
      <formula1>$AA$2:$AA$816</formula1>
    </dataValidation>
    <dataValidation type="list" allowBlank="1" showInputMessage="1" showErrorMessage="1" sqref="C162">
      <formula1>$AA$2:$AA$813</formula1>
    </dataValidation>
    <dataValidation type="list" allowBlank="1" showInputMessage="1" showErrorMessage="1" sqref="B163:B165">
      <formula1>$AB$2:$AB$1379</formula1>
    </dataValidation>
    <dataValidation type="list" allowBlank="1" showInputMessage="1" showErrorMessage="1" sqref="C163:C165">
      <formula1>$AA$2:$AA$820</formula1>
    </dataValidation>
    <dataValidation type="list" allowBlank="1" showInputMessage="1" showErrorMessage="1" sqref="C141:C142">
      <formula1>$AA$2:$AA$812</formula1>
    </dataValidation>
    <dataValidation type="list" allowBlank="1" showInputMessage="1" showErrorMessage="1" sqref="B143:B150">
      <formula1>$AB$2:$AB$1366</formula1>
    </dataValidation>
    <dataValidation type="list" allowBlank="1" showInputMessage="1" showErrorMessage="1" sqref="C143:C158">
      <formula1>$AA$2:$AA$810</formula1>
    </dataValidation>
    <dataValidation type="list" allowBlank="1" showInputMessage="1" showErrorMessage="1" sqref="B151:B158">
      <formula1>$AB$2:$AB$1367</formula1>
    </dataValidation>
    <dataValidation type="list" allowBlank="1" showInputMessage="1" showErrorMessage="1" sqref="C537:C583 C591:C651">
      <formula1>$Z$2:$Z$903</formula1>
    </dataValidation>
    <dataValidation type="list" allowBlank="1" showInputMessage="1" showErrorMessage="1" sqref="C584:C590">
      <formula1>$Z$2:$Z$894</formula1>
    </dataValidation>
    <dataValidation type="list" allowBlank="1" showInputMessage="1" showErrorMessage="1" sqref="C675:C708">
      <formula1>$Z$2:$Z$904</formula1>
    </dataValidation>
    <dataValidation type="list" allowBlank="1" showInputMessage="1" showErrorMessage="1" sqref="E794:E890">
      <formula1>$AB$2:$AB$296</formula1>
    </dataValidation>
    <dataValidation type="list" allowBlank="1" showInputMessage="1" showErrorMessage="1" sqref="B794:B826">
      <formula1>$AA$2:$AA$1464</formula1>
    </dataValidation>
    <dataValidation type="list" allowBlank="1" showInputMessage="1" showErrorMessage="1" sqref="B827:B828">
      <formula1>$AA$2:$AA$1461</formula1>
    </dataValidation>
    <dataValidation type="list" allowBlank="1" showInputMessage="1" sqref="B829">
      <formula1>$AA$2:$AA$1461</formula1>
    </dataValidation>
    <dataValidation type="list" allowBlank="1" showInputMessage="1" sqref="C820">
      <formula1>$Z$2:$Z$394</formula1>
    </dataValidation>
    <dataValidation type="list" allowBlank="1" showInputMessage="1" showErrorMessage="1" sqref="B830:B890">
      <formula1>$AA$2:$AA$1465</formula1>
    </dataValidation>
    <dataValidation type="list" allowBlank="1" showInputMessage="1" showErrorMessage="1" sqref="C855:C879 C830:C853">
      <formula1>$Z$2:$Z$907</formula1>
    </dataValidation>
    <dataValidation type="list" allowBlank="1" showInputMessage="1" showErrorMessage="1" sqref="C880:C890">
      <formula1>$Z$2:$Z$910</formula1>
    </dataValidation>
  </dataValidations>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925"/>
  <sheetViews>
    <sheetView zoomScale="85" zoomScaleNormal="85" workbookViewId="0">
      <pane xSplit="10" ySplit="3" topLeftCell="K4" activePane="bottomRight" state="frozen"/>
      <selection pane="topRight" activeCell="M1" sqref="M1"/>
      <selection pane="bottomLeft" activeCell="A4" sqref="A4"/>
      <selection pane="bottomRight" activeCell="M932" sqref="M931:M932"/>
    </sheetView>
  </sheetViews>
  <sheetFormatPr defaultRowHeight="15" x14ac:dyDescent="0.25"/>
  <cols>
    <col min="1" max="1" width="10.28515625" bestFit="1" customWidth="1"/>
    <col min="2" max="2" width="24.85546875" bestFit="1" customWidth="1"/>
    <col min="3" max="3" width="11.7109375" bestFit="1" customWidth="1"/>
    <col min="4" max="4" width="10.28515625" bestFit="1" customWidth="1"/>
    <col min="5" max="5" width="24" bestFit="1" customWidth="1"/>
    <col min="6" max="6" width="7.140625" customWidth="1"/>
    <col min="8" max="8" width="8.140625" bestFit="1" customWidth="1"/>
    <col min="9" max="9" width="9.28515625" bestFit="1" customWidth="1"/>
    <col min="10" max="10" width="4.7109375" bestFit="1" customWidth="1"/>
    <col min="11" max="11" width="9.5703125" bestFit="1" customWidth="1"/>
    <col min="12" max="12" width="11" style="110" bestFit="1" customWidth="1"/>
    <col min="13" max="14" width="10.28515625" style="110" bestFit="1" customWidth="1"/>
    <col min="15" max="16" width="11.28515625" style="110" bestFit="1" customWidth="1"/>
    <col min="17" max="17" width="10.28515625" style="110" bestFit="1" customWidth="1"/>
    <col min="18" max="18" width="11" style="110" bestFit="1" customWidth="1"/>
    <col min="19" max="19" width="9.28515625" style="110" bestFit="1" customWidth="1"/>
    <col min="20" max="20" width="10.42578125" style="110" bestFit="1" customWidth="1"/>
    <col min="21" max="21" width="11" style="110" bestFit="1" customWidth="1"/>
    <col min="22" max="22" width="10.28515625" style="110" bestFit="1" customWidth="1"/>
    <col min="23" max="23" width="9.28515625" style="110" bestFit="1" customWidth="1"/>
    <col min="24" max="24" width="11" style="110" bestFit="1" customWidth="1"/>
    <col min="25" max="25" width="9.28515625" style="110" bestFit="1" customWidth="1"/>
    <col min="26" max="26" width="5.28515625" style="110" bestFit="1" customWidth="1"/>
    <col min="27" max="27" width="11.7109375" bestFit="1" customWidth="1"/>
    <col min="28" max="28" width="10.28515625" bestFit="1" customWidth="1"/>
  </cols>
  <sheetData>
    <row r="1" spans="1:28" ht="30" x14ac:dyDescent="0.25">
      <c r="A1" s="159" t="s">
        <v>0</v>
      </c>
      <c r="B1" s="161" t="s">
        <v>958</v>
      </c>
      <c r="C1" s="1" t="s">
        <v>1560</v>
      </c>
      <c r="D1" s="1"/>
      <c r="E1" s="159" t="s">
        <v>1</v>
      </c>
      <c r="F1" s="159"/>
      <c r="G1" s="159"/>
      <c r="H1" s="159"/>
      <c r="I1" s="159"/>
      <c r="J1" s="163" t="s">
        <v>2</v>
      </c>
      <c r="K1" s="159" t="s">
        <v>3</v>
      </c>
      <c r="L1" s="165" t="s">
        <v>4</v>
      </c>
      <c r="M1" s="165"/>
      <c r="N1" s="165"/>
      <c r="O1" s="165"/>
      <c r="P1" s="165"/>
      <c r="Q1" s="165"/>
      <c r="R1" s="165"/>
      <c r="S1" s="165"/>
      <c r="T1" s="165"/>
      <c r="U1" s="165"/>
      <c r="V1" s="165"/>
      <c r="W1" s="165"/>
      <c r="X1" s="165"/>
      <c r="Y1" s="165"/>
      <c r="Z1" s="165"/>
      <c r="AA1" s="1" t="s">
        <v>1561</v>
      </c>
      <c r="AB1" s="160" t="s">
        <v>5</v>
      </c>
    </row>
    <row r="2" spans="1:28" x14ac:dyDescent="0.25">
      <c r="A2" s="159"/>
      <c r="B2" s="161"/>
      <c r="C2" s="159" t="s">
        <v>6</v>
      </c>
      <c r="D2" s="1"/>
      <c r="E2" s="161" t="s">
        <v>7</v>
      </c>
      <c r="F2" s="161" t="s">
        <v>8</v>
      </c>
      <c r="G2" s="159" t="s">
        <v>9</v>
      </c>
      <c r="H2" s="159" t="s">
        <v>10</v>
      </c>
      <c r="I2" s="159"/>
      <c r="J2" s="163"/>
      <c r="K2" s="159"/>
      <c r="L2" s="164" t="s">
        <v>12</v>
      </c>
      <c r="M2" s="164"/>
      <c r="N2" s="164"/>
      <c r="O2" s="164" t="s">
        <v>13</v>
      </c>
      <c r="P2" s="164"/>
      <c r="Q2" s="164"/>
      <c r="R2" s="164" t="s">
        <v>746</v>
      </c>
      <c r="S2" s="164"/>
      <c r="T2" s="164"/>
      <c r="U2" s="165" t="s">
        <v>14</v>
      </c>
      <c r="V2" s="165"/>
      <c r="W2" s="165"/>
      <c r="X2" s="165" t="s">
        <v>15</v>
      </c>
      <c r="Y2" s="165"/>
      <c r="Z2" s="165"/>
      <c r="AA2" s="159" t="s">
        <v>6</v>
      </c>
      <c r="AB2" s="160"/>
    </row>
    <row r="3" spans="1:28" x14ac:dyDescent="0.25">
      <c r="A3" s="159"/>
      <c r="B3" s="161"/>
      <c r="C3" s="159"/>
      <c r="D3" s="1"/>
      <c r="E3" s="161"/>
      <c r="F3" s="161"/>
      <c r="G3" s="159"/>
      <c r="H3" s="2" t="s">
        <v>16</v>
      </c>
      <c r="I3" s="1" t="s">
        <v>17</v>
      </c>
      <c r="J3" s="163"/>
      <c r="K3" s="159"/>
      <c r="L3" s="109" t="s">
        <v>18</v>
      </c>
      <c r="M3" s="109" t="s">
        <v>2382</v>
      </c>
      <c r="N3" s="109" t="s">
        <v>20</v>
      </c>
      <c r="O3" s="109" t="s">
        <v>18</v>
      </c>
      <c r="P3" s="109" t="s">
        <v>2382</v>
      </c>
      <c r="Q3" s="109" t="s">
        <v>20</v>
      </c>
      <c r="R3" s="109" t="s">
        <v>18</v>
      </c>
      <c r="S3" s="109" t="s">
        <v>2382</v>
      </c>
      <c r="T3" s="109" t="s">
        <v>20</v>
      </c>
      <c r="U3" s="109" t="s">
        <v>18</v>
      </c>
      <c r="V3" s="109" t="s">
        <v>2382</v>
      </c>
      <c r="W3" s="109" t="s">
        <v>20</v>
      </c>
      <c r="X3" s="109" t="s">
        <v>18</v>
      </c>
      <c r="Y3" s="109" t="s">
        <v>2382</v>
      </c>
      <c r="Z3" s="109" t="s">
        <v>20</v>
      </c>
      <c r="AA3" s="159"/>
      <c r="AB3" s="160"/>
    </row>
    <row r="4" spans="1:28" ht="15.75" hidden="1" x14ac:dyDescent="0.25">
      <c r="A4" s="3">
        <v>43670</v>
      </c>
      <c r="B4" s="4" t="s">
        <v>21</v>
      </c>
      <c r="C4" s="5">
        <v>450000</v>
      </c>
      <c r="D4" s="5"/>
      <c r="E4" s="4" t="s">
        <v>22</v>
      </c>
      <c r="F4" s="4">
        <v>1</v>
      </c>
      <c r="G4" s="4" t="s">
        <v>23</v>
      </c>
      <c r="H4" s="4"/>
      <c r="I4" s="4">
        <f t="shared" ref="I4:I20" si="0">F4*H4</f>
        <v>0</v>
      </c>
      <c r="J4" s="9" t="s">
        <v>1462</v>
      </c>
      <c r="K4" s="4"/>
      <c r="L4" s="107">
        <f t="shared" ref="L4:L60" si="1">M4+N4</f>
        <v>0</v>
      </c>
      <c r="M4" s="107"/>
      <c r="N4" s="107"/>
      <c r="O4" s="107">
        <f t="shared" ref="O4:O60" si="2">P4+Q4</f>
        <v>0</v>
      </c>
      <c r="P4" s="107"/>
      <c r="Q4" s="107"/>
      <c r="R4" s="107">
        <f t="shared" ref="R4:R60" si="3">S4+T4</f>
        <v>0</v>
      </c>
      <c r="S4" s="107"/>
      <c r="T4" s="107"/>
      <c r="U4" s="107">
        <f t="shared" ref="U4:U60" si="4">V4+W4</f>
        <v>0</v>
      </c>
      <c r="V4" s="107"/>
      <c r="W4" s="107"/>
      <c r="X4" s="107">
        <f t="shared" ref="X4:X60" si="5">Y4+Z4</f>
        <v>0</v>
      </c>
      <c r="Y4" s="107"/>
      <c r="Z4" s="107"/>
      <c r="AA4" s="108">
        <f>C4+I4-L4-O4-U4-X4-R4</f>
        <v>450000</v>
      </c>
      <c r="AB4" s="7"/>
    </row>
    <row r="5" spans="1:28" ht="15.75" hidden="1" x14ac:dyDescent="0.25">
      <c r="A5" s="8"/>
      <c r="B5" s="4" t="s">
        <v>1618</v>
      </c>
      <c r="C5" s="5">
        <v>3628</v>
      </c>
      <c r="D5" s="5"/>
      <c r="E5" s="4"/>
      <c r="F5" s="4"/>
      <c r="G5" s="4"/>
      <c r="H5" s="4"/>
      <c r="I5" s="4"/>
      <c r="J5" s="9" t="s">
        <v>1462</v>
      </c>
      <c r="K5" s="4"/>
      <c r="L5" s="107">
        <f t="shared" si="1"/>
        <v>0</v>
      </c>
      <c r="M5" s="107"/>
      <c r="N5" s="107"/>
      <c r="O5" s="107">
        <f t="shared" si="2"/>
        <v>0</v>
      </c>
      <c r="P5" s="107"/>
      <c r="Q5" s="107"/>
      <c r="R5" s="107">
        <f t="shared" si="3"/>
        <v>0</v>
      </c>
      <c r="S5" s="107"/>
      <c r="T5" s="107"/>
      <c r="U5" s="107">
        <f t="shared" si="4"/>
        <v>0</v>
      </c>
      <c r="V5" s="107"/>
      <c r="W5" s="107"/>
      <c r="X5" s="107">
        <f t="shared" si="5"/>
        <v>0</v>
      </c>
      <c r="Y5" s="107"/>
      <c r="Z5" s="107"/>
      <c r="AA5" s="108">
        <f>C5+I5-L5-O5-U5-X5-R5</f>
        <v>3628</v>
      </c>
      <c r="AB5" s="7"/>
    </row>
    <row r="6" spans="1:28" ht="15.75" hidden="1" x14ac:dyDescent="0.25">
      <c r="A6" s="8"/>
      <c r="B6" s="4" t="s">
        <v>1619</v>
      </c>
      <c r="C6" s="5">
        <v>10440000</v>
      </c>
      <c r="D6" s="5"/>
      <c r="E6" s="4"/>
      <c r="F6" s="4"/>
      <c r="G6" s="4"/>
      <c r="H6" s="4"/>
      <c r="I6" s="4"/>
      <c r="J6" s="9" t="s">
        <v>1462</v>
      </c>
      <c r="K6" s="4"/>
      <c r="L6" s="107">
        <f t="shared" si="1"/>
        <v>0</v>
      </c>
      <c r="M6" s="107"/>
      <c r="N6" s="107"/>
      <c r="O6" s="107">
        <f t="shared" si="2"/>
        <v>0</v>
      </c>
      <c r="P6" s="107"/>
      <c r="Q6" s="107"/>
      <c r="R6" s="107">
        <f t="shared" si="3"/>
        <v>0</v>
      </c>
      <c r="S6" s="107"/>
      <c r="T6" s="107"/>
      <c r="U6" s="107">
        <f t="shared" si="4"/>
        <v>0</v>
      </c>
      <c r="V6" s="107"/>
      <c r="W6" s="107"/>
      <c r="X6" s="107">
        <f t="shared" si="5"/>
        <v>0</v>
      </c>
      <c r="Y6" s="107"/>
      <c r="Z6" s="107"/>
      <c r="AA6" s="108">
        <f>C6+I6-L6-O6-U6-X6-R6</f>
        <v>10440000</v>
      </c>
      <c r="AB6" s="7"/>
    </row>
    <row r="7" spans="1:28" ht="15.75" hidden="1" x14ac:dyDescent="0.25">
      <c r="A7" s="8">
        <v>44302</v>
      </c>
      <c r="B7" s="4" t="s">
        <v>29</v>
      </c>
      <c r="C7" s="4">
        <v>0</v>
      </c>
      <c r="D7" s="4"/>
      <c r="E7" s="4" t="s">
        <v>30</v>
      </c>
      <c r="F7" s="4">
        <v>200</v>
      </c>
      <c r="G7" s="4" t="s">
        <v>27</v>
      </c>
      <c r="H7" s="4"/>
      <c r="I7" s="4">
        <f t="shared" si="0"/>
        <v>0</v>
      </c>
      <c r="J7" s="9" t="s">
        <v>28</v>
      </c>
      <c r="K7" s="4"/>
      <c r="L7" s="107">
        <f t="shared" si="1"/>
        <v>0</v>
      </c>
      <c r="M7" s="107"/>
      <c r="N7" s="107"/>
      <c r="O7" s="107">
        <f t="shared" si="2"/>
        <v>0</v>
      </c>
      <c r="P7" s="107"/>
      <c r="Q7" s="107"/>
      <c r="R7" s="107">
        <f t="shared" si="3"/>
        <v>0</v>
      </c>
      <c r="S7" s="107"/>
      <c r="T7" s="107"/>
      <c r="U7" s="107">
        <f t="shared" si="4"/>
        <v>0</v>
      </c>
      <c r="V7" s="107"/>
      <c r="W7" s="107"/>
      <c r="X7" s="107">
        <f t="shared" si="5"/>
        <v>0</v>
      </c>
      <c r="Y7" s="107"/>
      <c r="Z7" s="107"/>
      <c r="AA7" s="108">
        <f>C7+I7-L7-O7-U7-X7-R7</f>
        <v>0</v>
      </c>
      <c r="AB7" s="7"/>
    </row>
    <row r="8" spans="1:28" ht="15.75" hidden="1" x14ac:dyDescent="0.25">
      <c r="A8" s="8">
        <v>44525</v>
      </c>
      <c r="B8" s="4" t="s">
        <v>32</v>
      </c>
      <c r="C8" s="4">
        <v>4600000</v>
      </c>
      <c r="D8" s="4"/>
      <c r="E8" s="4" t="s">
        <v>33</v>
      </c>
      <c r="F8" s="4">
        <v>2000</v>
      </c>
      <c r="G8" s="4" t="s">
        <v>34</v>
      </c>
      <c r="H8" s="4"/>
      <c r="I8" s="4">
        <f t="shared" si="0"/>
        <v>0</v>
      </c>
      <c r="J8" s="9" t="s">
        <v>1462</v>
      </c>
      <c r="K8" s="4"/>
      <c r="L8" s="107">
        <f t="shared" si="1"/>
        <v>0</v>
      </c>
      <c r="M8" s="107"/>
      <c r="N8" s="107"/>
      <c r="O8" s="107">
        <f t="shared" si="2"/>
        <v>0</v>
      </c>
      <c r="P8" s="107"/>
      <c r="Q8" s="107"/>
      <c r="R8" s="107">
        <f t="shared" si="3"/>
        <v>0</v>
      </c>
      <c r="S8" s="107"/>
      <c r="T8" s="107"/>
      <c r="U8" s="107">
        <f t="shared" si="4"/>
        <v>0</v>
      </c>
      <c r="V8" s="107"/>
      <c r="W8" s="107"/>
      <c r="X8" s="107">
        <f t="shared" si="5"/>
        <v>0</v>
      </c>
      <c r="Y8" s="107"/>
      <c r="Z8" s="107"/>
      <c r="AA8" s="108">
        <f>C8+I8-L8-O8-U8-X8-R8</f>
        <v>4600000</v>
      </c>
      <c r="AB8" s="7"/>
    </row>
    <row r="9" spans="1:28" ht="15.75" hidden="1" x14ac:dyDescent="0.25">
      <c r="A9" s="8">
        <v>44580</v>
      </c>
      <c r="B9" s="4" t="s">
        <v>29</v>
      </c>
      <c r="C9" s="4">
        <v>0</v>
      </c>
      <c r="D9" s="4"/>
      <c r="E9" s="4" t="s">
        <v>35</v>
      </c>
      <c r="F9" s="4">
        <v>300</v>
      </c>
      <c r="G9" s="4" t="s">
        <v>34</v>
      </c>
      <c r="H9" s="4"/>
      <c r="I9" s="4">
        <f t="shared" si="0"/>
        <v>0</v>
      </c>
      <c r="J9" s="9" t="s">
        <v>28</v>
      </c>
      <c r="K9" s="4"/>
      <c r="L9" s="107">
        <f t="shared" si="1"/>
        <v>0</v>
      </c>
      <c r="M9" s="107"/>
      <c r="N9" s="107"/>
      <c r="O9" s="107">
        <f t="shared" si="2"/>
        <v>0</v>
      </c>
      <c r="P9" s="107"/>
      <c r="Q9" s="107"/>
      <c r="R9" s="107">
        <f t="shared" si="3"/>
        <v>0</v>
      </c>
      <c r="S9" s="107"/>
      <c r="T9" s="107"/>
      <c r="U9" s="107">
        <f t="shared" si="4"/>
        <v>0</v>
      </c>
      <c r="V9" s="107"/>
      <c r="W9" s="107"/>
      <c r="X9" s="107">
        <f t="shared" si="5"/>
        <v>0</v>
      </c>
      <c r="Y9" s="107"/>
      <c r="Z9" s="107"/>
      <c r="AA9" s="108">
        <f>C9+I9-L9-O9-U9-X9-R9</f>
        <v>0</v>
      </c>
      <c r="AB9" s="7"/>
    </row>
    <row r="10" spans="1:28" ht="15.75" hidden="1" x14ac:dyDescent="0.25">
      <c r="A10" s="10">
        <v>44932</v>
      </c>
      <c r="B10" s="11" t="s">
        <v>29</v>
      </c>
      <c r="C10" s="11">
        <v>0</v>
      </c>
      <c r="D10" s="11"/>
      <c r="E10" s="11" t="s">
        <v>35</v>
      </c>
      <c r="F10" s="11">
        <v>200</v>
      </c>
      <c r="G10" s="11" t="s">
        <v>27</v>
      </c>
      <c r="H10" s="11"/>
      <c r="I10" s="4">
        <f t="shared" si="0"/>
        <v>0</v>
      </c>
      <c r="J10" s="9" t="s">
        <v>28</v>
      </c>
      <c r="K10" s="4"/>
      <c r="L10" s="107">
        <f t="shared" si="1"/>
        <v>0</v>
      </c>
      <c r="M10" s="107"/>
      <c r="N10" s="107"/>
      <c r="O10" s="107">
        <f t="shared" si="2"/>
        <v>0</v>
      </c>
      <c r="P10" s="107"/>
      <c r="Q10" s="107"/>
      <c r="R10" s="107">
        <f t="shared" si="3"/>
        <v>0</v>
      </c>
      <c r="S10" s="107"/>
      <c r="T10" s="107"/>
      <c r="U10" s="107">
        <f t="shared" si="4"/>
        <v>0</v>
      </c>
      <c r="V10" s="107"/>
      <c r="W10" s="107"/>
      <c r="X10" s="107">
        <f t="shared" si="5"/>
        <v>0</v>
      </c>
      <c r="Y10" s="107"/>
      <c r="Z10" s="107"/>
      <c r="AA10" s="108">
        <f>C10+I10-L10-O10-U10-X10-R10</f>
        <v>0</v>
      </c>
      <c r="AB10" s="7"/>
    </row>
    <row r="11" spans="1:28" ht="15.75" hidden="1" x14ac:dyDescent="0.25">
      <c r="A11" s="10">
        <v>44935</v>
      </c>
      <c r="B11" s="11" t="s">
        <v>37</v>
      </c>
      <c r="C11" s="11">
        <v>12495000</v>
      </c>
      <c r="D11" s="11"/>
      <c r="E11" s="11" t="s">
        <v>40</v>
      </c>
      <c r="F11" s="11">
        <v>726</v>
      </c>
      <c r="G11" s="11" t="s">
        <v>39</v>
      </c>
      <c r="H11" s="11"/>
      <c r="I11" s="4">
        <f t="shared" si="0"/>
        <v>0</v>
      </c>
      <c r="J11" s="6" t="s">
        <v>24</v>
      </c>
      <c r="K11" s="4"/>
      <c r="L11" s="107">
        <f t="shared" si="1"/>
        <v>0</v>
      </c>
      <c r="M11" s="107"/>
      <c r="N11" s="107"/>
      <c r="O11" s="107">
        <f t="shared" si="2"/>
        <v>0</v>
      </c>
      <c r="P11" s="107"/>
      <c r="Q11" s="107"/>
      <c r="R11" s="107">
        <f t="shared" si="3"/>
        <v>0</v>
      </c>
      <c r="S11" s="107"/>
      <c r="T11" s="107"/>
      <c r="U11" s="107">
        <f t="shared" si="4"/>
        <v>0</v>
      </c>
      <c r="V11" s="107"/>
      <c r="W11" s="107"/>
      <c r="X11" s="107">
        <f t="shared" si="5"/>
        <v>0</v>
      </c>
      <c r="Y11" s="107"/>
      <c r="Z11" s="107"/>
      <c r="AA11" s="108">
        <f>C11+I11-L11-O11-U11-X11-R11</f>
        <v>12495000</v>
      </c>
      <c r="AB11" s="7"/>
    </row>
    <row r="12" spans="1:28" ht="15.75" hidden="1" x14ac:dyDescent="0.25">
      <c r="A12" s="10">
        <v>44953</v>
      </c>
      <c r="B12" s="11" t="s">
        <v>41</v>
      </c>
      <c r="C12" s="11">
        <v>657000</v>
      </c>
      <c r="D12" s="11"/>
      <c r="E12" s="11" t="s">
        <v>42</v>
      </c>
      <c r="F12" s="11">
        <v>1500</v>
      </c>
      <c r="G12" s="11" t="s">
        <v>34</v>
      </c>
      <c r="H12" s="11"/>
      <c r="I12" s="4">
        <f t="shared" si="0"/>
        <v>0</v>
      </c>
      <c r="J12" s="6" t="s">
        <v>24</v>
      </c>
      <c r="K12" s="4" t="s">
        <v>735</v>
      </c>
      <c r="L12" s="107">
        <f t="shared" si="1"/>
        <v>0</v>
      </c>
      <c r="M12" s="107"/>
      <c r="N12" s="107"/>
      <c r="O12" s="107">
        <f t="shared" si="2"/>
        <v>0</v>
      </c>
      <c r="P12" s="107"/>
      <c r="Q12" s="107"/>
      <c r="R12" s="107">
        <f t="shared" si="3"/>
        <v>0</v>
      </c>
      <c r="S12" s="107"/>
      <c r="T12" s="107"/>
      <c r="U12" s="107">
        <f t="shared" si="4"/>
        <v>0</v>
      </c>
      <c r="V12" s="107"/>
      <c r="W12" s="107"/>
      <c r="X12" s="107">
        <f t="shared" si="5"/>
        <v>0</v>
      </c>
      <c r="Y12" s="107"/>
      <c r="Z12" s="107"/>
      <c r="AA12" s="108">
        <f>C12+I12-L12-O12-U12-X12-R12</f>
        <v>657000</v>
      </c>
      <c r="AB12" s="7"/>
    </row>
    <row r="13" spans="1:28" ht="15.75" hidden="1" x14ac:dyDescent="0.25">
      <c r="A13" s="10">
        <v>44956</v>
      </c>
      <c r="B13" s="11" t="s">
        <v>41</v>
      </c>
      <c r="C13" s="11">
        <v>9243100</v>
      </c>
      <c r="D13" s="11"/>
      <c r="E13" s="11" t="s">
        <v>42</v>
      </c>
      <c r="F13" s="11">
        <v>2200</v>
      </c>
      <c r="G13" s="11" t="s">
        <v>34</v>
      </c>
      <c r="H13" s="11"/>
      <c r="I13" s="4">
        <f t="shared" si="0"/>
        <v>0</v>
      </c>
      <c r="J13" s="9" t="s">
        <v>28</v>
      </c>
      <c r="K13" s="4"/>
      <c r="L13" s="107">
        <f t="shared" si="1"/>
        <v>0</v>
      </c>
      <c r="M13" s="107"/>
      <c r="N13" s="107"/>
      <c r="O13" s="107">
        <f t="shared" si="2"/>
        <v>0</v>
      </c>
      <c r="P13" s="107"/>
      <c r="Q13" s="107"/>
      <c r="R13" s="107">
        <f t="shared" si="3"/>
        <v>0</v>
      </c>
      <c r="S13" s="107"/>
      <c r="T13" s="107"/>
      <c r="U13" s="107">
        <f t="shared" si="4"/>
        <v>0</v>
      </c>
      <c r="V13" s="107"/>
      <c r="W13" s="107"/>
      <c r="X13" s="107">
        <f t="shared" si="5"/>
        <v>0</v>
      </c>
      <c r="Y13" s="107"/>
      <c r="Z13" s="107"/>
      <c r="AA13" s="108">
        <f>C13+I13-L13-O13-U13-X13-R13</f>
        <v>9243100</v>
      </c>
      <c r="AB13" s="7"/>
    </row>
    <row r="14" spans="1:28" ht="15.75" hidden="1" x14ac:dyDescent="0.25">
      <c r="A14" s="10">
        <v>45033</v>
      </c>
      <c r="B14" s="11" t="s">
        <v>45</v>
      </c>
      <c r="C14" s="11">
        <v>-513800</v>
      </c>
      <c r="D14" s="11" t="s">
        <v>46</v>
      </c>
      <c r="E14" s="11" t="s">
        <v>47</v>
      </c>
      <c r="F14" s="11">
        <v>10</v>
      </c>
      <c r="G14" s="11" t="s">
        <v>48</v>
      </c>
      <c r="H14" s="11"/>
      <c r="I14" s="4">
        <f t="shared" si="0"/>
        <v>0</v>
      </c>
      <c r="J14" s="12" t="s">
        <v>49</v>
      </c>
      <c r="K14" s="4"/>
      <c r="L14" s="107">
        <f t="shared" si="1"/>
        <v>0</v>
      </c>
      <c r="M14" s="107"/>
      <c r="N14" s="107"/>
      <c r="O14" s="107">
        <f t="shared" si="2"/>
        <v>0</v>
      </c>
      <c r="P14" s="107"/>
      <c r="Q14" s="107"/>
      <c r="R14" s="107">
        <f t="shared" si="3"/>
        <v>0</v>
      </c>
      <c r="S14" s="107"/>
      <c r="T14" s="107"/>
      <c r="U14" s="107">
        <f t="shared" si="4"/>
        <v>0</v>
      </c>
      <c r="V14" s="107"/>
      <c r="W14" s="107"/>
      <c r="X14" s="107">
        <f t="shared" si="5"/>
        <v>0</v>
      </c>
      <c r="Y14" s="107"/>
      <c r="Z14" s="107"/>
      <c r="AA14" s="108">
        <f>C14+I14-L14-O14-U14-X14-R14</f>
        <v>-513800</v>
      </c>
      <c r="AB14" s="7"/>
    </row>
    <row r="15" spans="1:28" ht="15.75" hidden="1" x14ac:dyDescent="0.25">
      <c r="A15" s="10">
        <v>45052</v>
      </c>
      <c r="B15" s="11" t="s">
        <v>37</v>
      </c>
      <c r="C15" s="11">
        <v>4620000</v>
      </c>
      <c r="D15" s="11" t="s">
        <v>46</v>
      </c>
      <c r="E15" s="11" t="s">
        <v>50</v>
      </c>
      <c r="F15" s="11">
        <v>1100</v>
      </c>
      <c r="G15" s="13" t="s">
        <v>34</v>
      </c>
      <c r="H15" s="11"/>
      <c r="I15" s="4">
        <f t="shared" si="0"/>
        <v>0</v>
      </c>
      <c r="J15" s="9" t="s">
        <v>28</v>
      </c>
      <c r="K15" s="4"/>
      <c r="L15" s="107">
        <f t="shared" si="1"/>
        <v>0</v>
      </c>
      <c r="M15" s="107"/>
      <c r="N15" s="107"/>
      <c r="O15" s="107">
        <f t="shared" si="2"/>
        <v>0</v>
      </c>
      <c r="P15" s="107"/>
      <c r="Q15" s="107"/>
      <c r="R15" s="107">
        <f t="shared" si="3"/>
        <v>0</v>
      </c>
      <c r="S15" s="107"/>
      <c r="T15" s="107"/>
      <c r="U15" s="107">
        <f t="shared" si="4"/>
        <v>0</v>
      </c>
      <c r="V15" s="107"/>
      <c r="W15" s="107"/>
      <c r="X15" s="107">
        <f t="shared" si="5"/>
        <v>0</v>
      </c>
      <c r="Y15" s="107"/>
      <c r="Z15" s="107"/>
      <c r="AA15" s="108">
        <f>C15+I15-L15-O15-U15-X15-R15</f>
        <v>4620000</v>
      </c>
      <c r="AB15" s="7"/>
    </row>
    <row r="16" spans="1:28" ht="15.75" hidden="1" x14ac:dyDescent="0.25">
      <c r="A16" s="10">
        <v>45059</v>
      </c>
      <c r="B16" s="11" t="s">
        <v>59</v>
      </c>
      <c r="C16" s="11">
        <v>2640500</v>
      </c>
      <c r="D16" s="11" t="s">
        <v>52</v>
      </c>
      <c r="E16" s="11" t="s">
        <v>61</v>
      </c>
      <c r="F16" s="11">
        <v>1750</v>
      </c>
      <c r="G16" s="11" t="s">
        <v>34</v>
      </c>
      <c r="H16" s="11"/>
      <c r="I16" s="4">
        <f t="shared" si="0"/>
        <v>0</v>
      </c>
      <c r="J16" s="6" t="s">
        <v>24</v>
      </c>
      <c r="K16" s="4"/>
      <c r="L16" s="107">
        <f t="shared" si="1"/>
        <v>0</v>
      </c>
      <c r="M16" s="107"/>
      <c r="N16" s="107"/>
      <c r="O16" s="107">
        <f t="shared" si="2"/>
        <v>0</v>
      </c>
      <c r="P16" s="107"/>
      <c r="Q16" s="107"/>
      <c r="R16" s="107">
        <f t="shared" si="3"/>
        <v>0</v>
      </c>
      <c r="S16" s="107"/>
      <c r="T16" s="107"/>
      <c r="U16" s="107">
        <f t="shared" si="4"/>
        <v>0</v>
      </c>
      <c r="V16" s="107"/>
      <c r="W16" s="107"/>
      <c r="X16" s="107">
        <f t="shared" si="5"/>
        <v>0</v>
      </c>
      <c r="Y16" s="107"/>
      <c r="Z16" s="107"/>
      <c r="AA16" s="108">
        <f>C16+I16-L16-O16-U16-X16-R16</f>
        <v>2640500</v>
      </c>
      <c r="AB16" s="7"/>
    </row>
    <row r="17" spans="1:28" ht="15.75" hidden="1" x14ac:dyDescent="0.25">
      <c r="A17" s="14">
        <v>45118</v>
      </c>
      <c r="B17" s="15" t="s">
        <v>68</v>
      </c>
      <c r="C17" s="11">
        <v>-3950000</v>
      </c>
      <c r="D17" s="15" t="s">
        <v>46</v>
      </c>
      <c r="E17" s="11" t="s">
        <v>69</v>
      </c>
      <c r="F17" s="11">
        <v>100</v>
      </c>
      <c r="G17" s="15" t="s">
        <v>34</v>
      </c>
      <c r="H17" s="11"/>
      <c r="I17" s="4">
        <f t="shared" si="0"/>
        <v>0</v>
      </c>
      <c r="J17" s="12" t="s">
        <v>49</v>
      </c>
      <c r="K17" s="4"/>
      <c r="L17" s="107">
        <f t="shared" si="1"/>
        <v>0</v>
      </c>
      <c r="M17" s="107"/>
      <c r="N17" s="107"/>
      <c r="O17" s="107">
        <f t="shared" si="2"/>
        <v>0</v>
      </c>
      <c r="P17" s="107"/>
      <c r="Q17" s="107"/>
      <c r="R17" s="107">
        <f t="shared" si="3"/>
        <v>0</v>
      </c>
      <c r="S17" s="107"/>
      <c r="T17" s="107"/>
      <c r="U17" s="107">
        <f t="shared" si="4"/>
        <v>0</v>
      </c>
      <c r="V17" s="107"/>
      <c r="W17" s="107"/>
      <c r="X17" s="107">
        <f t="shared" si="5"/>
        <v>0</v>
      </c>
      <c r="Y17" s="107"/>
      <c r="Z17" s="107"/>
      <c r="AA17" s="108">
        <f>C17+I17-L17-O17-U17-X17-R17</f>
        <v>-3950000</v>
      </c>
      <c r="AB17" s="7"/>
    </row>
    <row r="18" spans="1:28" ht="15.75" hidden="1" x14ac:dyDescent="0.25">
      <c r="A18" s="14"/>
      <c r="B18" s="15" t="s">
        <v>72</v>
      </c>
      <c r="C18" s="11">
        <v>-2642000</v>
      </c>
      <c r="D18" s="15" t="s">
        <v>46</v>
      </c>
      <c r="E18" s="11"/>
      <c r="F18" s="11"/>
      <c r="G18" s="11" t="s">
        <v>34</v>
      </c>
      <c r="H18" s="11"/>
      <c r="I18" s="4">
        <f t="shared" si="0"/>
        <v>0</v>
      </c>
      <c r="J18" s="12" t="s">
        <v>49</v>
      </c>
      <c r="K18" s="4"/>
      <c r="L18" s="107">
        <f t="shared" si="1"/>
        <v>0</v>
      </c>
      <c r="M18" s="107"/>
      <c r="N18" s="107"/>
      <c r="O18" s="107">
        <f t="shared" si="2"/>
        <v>0</v>
      </c>
      <c r="P18" s="107"/>
      <c r="Q18" s="107"/>
      <c r="R18" s="107">
        <f t="shared" si="3"/>
        <v>0</v>
      </c>
      <c r="S18" s="107"/>
      <c r="T18" s="107"/>
      <c r="U18" s="107">
        <f t="shared" si="4"/>
        <v>0</v>
      </c>
      <c r="V18" s="107"/>
      <c r="W18" s="107"/>
      <c r="X18" s="107">
        <f t="shared" si="5"/>
        <v>0</v>
      </c>
      <c r="Y18" s="107"/>
      <c r="Z18" s="107"/>
      <c r="AA18" s="108">
        <f>C18+I18-L18-O18-U18-X18-R18</f>
        <v>-2642000</v>
      </c>
      <c r="AB18" s="7"/>
    </row>
    <row r="19" spans="1:28" ht="15.75" hidden="1" x14ac:dyDescent="0.25">
      <c r="A19" s="14">
        <v>45145</v>
      </c>
      <c r="B19" s="15" t="s">
        <v>73</v>
      </c>
      <c r="C19" s="15">
        <v>-177500</v>
      </c>
      <c r="D19" s="11" t="s">
        <v>46</v>
      </c>
      <c r="E19" s="15" t="s">
        <v>61</v>
      </c>
      <c r="F19" s="16">
        <v>250</v>
      </c>
      <c r="G19" s="11" t="s">
        <v>34</v>
      </c>
      <c r="H19" s="15"/>
      <c r="I19" s="4">
        <f t="shared" si="0"/>
        <v>0</v>
      </c>
      <c r="J19" s="17" t="s">
        <v>49</v>
      </c>
      <c r="K19" s="4" t="s">
        <v>74</v>
      </c>
      <c r="L19" s="107">
        <f t="shared" si="1"/>
        <v>0</v>
      </c>
      <c r="M19" s="107"/>
      <c r="N19" s="107"/>
      <c r="O19" s="107">
        <f t="shared" si="2"/>
        <v>0</v>
      </c>
      <c r="P19" s="107"/>
      <c r="Q19" s="107"/>
      <c r="R19" s="107">
        <f t="shared" si="3"/>
        <v>0</v>
      </c>
      <c r="S19" s="107"/>
      <c r="T19" s="107"/>
      <c r="U19" s="107">
        <f t="shared" si="4"/>
        <v>0</v>
      </c>
      <c r="V19" s="107"/>
      <c r="W19" s="107"/>
      <c r="X19" s="107">
        <f t="shared" si="5"/>
        <v>0</v>
      </c>
      <c r="Y19" s="107"/>
      <c r="Z19" s="107"/>
      <c r="AA19" s="108">
        <f>C19+I19-L19-O19-U19-X19-R19</f>
        <v>-177500</v>
      </c>
      <c r="AB19" s="7"/>
    </row>
    <row r="20" spans="1:28" ht="15.75" hidden="1" x14ac:dyDescent="0.25">
      <c r="A20" s="14">
        <v>45145</v>
      </c>
      <c r="B20" s="15" t="s">
        <v>75</v>
      </c>
      <c r="C20" s="15">
        <v>81595</v>
      </c>
      <c r="D20" s="11" t="s">
        <v>52</v>
      </c>
      <c r="E20" s="15" t="s">
        <v>76</v>
      </c>
      <c r="F20" s="15">
        <v>5</v>
      </c>
      <c r="G20" s="15" t="s">
        <v>77</v>
      </c>
      <c r="H20" s="15"/>
      <c r="I20" s="4">
        <f t="shared" si="0"/>
        <v>0</v>
      </c>
      <c r="J20" s="18" t="s">
        <v>78</v>
      </c>
      <c r="K20" s="4">
        <v>157295</v>
      </c>
      <c r="L20" s="107">
        <f t="shared" si="1"/>
        <v>0</v>
      </c>
      <c r="M20" s="107"/>
      <c r="N20" s="107"/>
      <c r="O20" s="107">
        <f t="shared" si="2"/>
        <v>0</v>
      </c>
      <c r="P20" s="107"/>
      <c r="Q20" s="107"/>
      <c r="R20" s="107">
        <f t="shared" si="3"/>
        <v>0</v>
      </c>
      <c r="S20" s="107"/>
      <c r="T20" s="107"/>
      <c r="U20" s="107">
        <f t="shared" si="4"/>
        <v>0</v>
      </c>
      <c r="V20" s="107"/>
      <c r="W20" s="107"/>
      <c r="X20" s="107">
        <f t="shared" si="5"/>
        <v>0</v>
      </c>
      <c r="Y20" s="107"/>
      <c r="Z20" s="107"/>
      <c r="AA20" s="108">
        <f>C20+I20-L20-O20-U20-X20-R20</f>
        <v>81595</v>
      </c>
      <c r="AB20" s="7"/>
    </row>
    <row r="21" spans="1:28" ht="15.75" hidden="1" x14ac:dyDescent="0.25">
      <c r="A21" s="14"/>
      <c r="B21" s="15" t="s">
        <v>84</v>
      </c>
      <c r="C21" s="15">
        <v>-240000</v>
      </c>
      <c r="D21" s="11" t="s">
        <v>46</v>
      </c>
      <c r="E21" s="15" t="s">
        <v>85</v>
      </c>
      <c r="F21" s="15">
        <v>307.39999999999998</v>
      </c>
      <c r="G21" s="15" t="s">
        <v>39</v>
      </c>
      <c r="H21" s="15"/>
      <c r="I21" s="15">
        <v>0</v>
      </c>
      <c r="J21" s="17" t="s">
        <v>49</v>
      </c>
      <c r="K21" s="4"/>
      <c r="L21" s="107">
        <f t="shared" si="1"/>
        <v>0</v>
      </c>
      <c r="M21" s="107"/>
      <c r="N21" s="107"/>
      <c r="O21" s="107">
        <f t="shared" si="2"/>
        <v>0</v>
      </c>
      <c r="P21" s="107"/>
      <c r="Q21" s="107"/>
      <c r="R21" s="107">
        <f t="shared" si="3"/>
        <v>0</v>
      </c>
      <c r="S21" s="107"/>
      <c r="T21" s="107"/>
      <c r="U21" s="107">
        <f t="shared" si="4"/>
        <v>0</v>
      </c>
      <c r="V21" s="107"/>
      <c r="W21" s="107"/>
      <c r="X21" s="107">
        <f t="shared" si="5"/>
        <v>0</v>
      </c>
      <c r="Y21" s="107"/>
      <c r="Z21" s="107"/>
      <c r="AA21" s="108">
        <f>C21+I21-L21-O21-U21-X21-R21</f>
        <v>-240000</v>
      </c>
      <c r="AB21" s="7"/>
    </row>
    <row r="22" spans="1:28" ht="15.75" hidden="1" x14ac:dyDescent="0.25">
      <c r="A22" s="10"/>
      <c r="B22" s="11" t="s">
        <v>88</v>
      </c>
      <c r="C22" s="11">
        <v>-312000</v>
      </c>
      <c r="D22" s="11" t="s">
        <v>46</v>
      </c>
      <c r="E22" s="11" t="s">
        <v>89</v>
      </c>
      <c r="F22" s="11">
        <v>29.2</v>
      </c>
      <c r="G22" s="11" t="s">
        <v>39</v>
      </c>
      <c r="H22" s="11"/>
      <c r="I22" s="4">
        <f t="shared" ref="I22:I28" si="6">F22*H22</f>
        <v>0</v>
      </c>
      <c r="J22" s="17" t="s">
        <v>49</v>
      </c>
      <c r="K22" s="4"/>
      <c r="L22" s="107">
        <f t="shared" si="1"/>
        <v>0</v>
      </c>
      <c r="M22" s="107"/>
      <c r="N22" s="107"/>
      <c r="O22" s="107">
        <f t="shared" si="2"/>
        <v>0</v>
      </c>
      <c r="P22" s="107"/>
      <c r="Q22" s="107"/>
      <c r="R22" s="107">
        <f t="shared" si="3"/>
        <v>0</v>
      </c>
      <c r="S22" s="107"/>
      <c r="T22" s="107"/>
      <c r="U22" s="107">
        <f t="shared" si="4"/>
        <v>0</v>
      </c>
      <c r="V22" s="107"/>
      <c r="W22" s="107"/>
      <c r="X22" s="107">
        <f t="shared" si="5"/>
        <v>0</v>
      </c>
      <c r="Y22" s="107"/>
      <c r="Z22" s="107"/>
      <c r="AA22" s="108">
        <f>C22+I22-L22-O22-U22-X22-R22</f>
        <v>-312000</v>
      </c>
      <c r="AB22" s="7"/>
    </row>
    <row r="23" spans="1:28" ht="15.75" hidden="1" x14ac:dyDescent="0.25">
      <c r="A23" s="14"/>
      <c r="B23" s="11" t="s">
        <v>131</v>
      </c>
      <c r="C23" s="11">
        <v>-240000</v>
      </c>
      <c r="D23" s="11"/>
      <c r="E23" s="11"/>
      <c r="F23" s="11"/>
      <c r="G23" s="11"/>
      <c r="H23" s="11"/>
      <c r="I23" s="4">
        <f t="shared" si="6"/>
        <v>0</v>
      </c>
      <c r="J23" s="12" t="s">
        <v>49</v>
      </c>
      <c r="K23" s="4" t="s">
        <v>132</v>
      </c>
      <c r="L23" s="107">
        <f t="shared" si="1"/>
        <v>0</v>
      </c>
      <c r="M23" s="107"/>
      <c r="N23" s="107"/>
      <c r="O23" s="107">
        <f t="shared" si="2"/>
        <v>0</v>
      </c>
      <c r="P23" s="107"/>
      <c r="Q23" s="107"/>
      <c r="R23" s="107">
        <f t="shared" si="3"/>
        <v>0</v>
      </c>
      <c r="S23" s="107"/>
      <c r="T23" s="107"/>
      <c r="U23" s="107">
        <f t="shared" si="4"/>
        <v>0</v>
      </c>
      <c r="V23" s="107"/>
      <c r="W23" s="107"/>
      <c r="X23" s="107">
        <f t="shared" si="5"/>
        <v>0</v>
      </c>
      <c r="Y23" s="107"/>
      <c r="Z23" s="107"/>
      <c r="AA23" s="108">
        <f>C23+I23-L23-O23-U23-X23-R23</f>
        <v>-240000</v>
      </c>
      <c r="AB23" s="7"/>
    </row>
    <row r="24" spans="1:28" ht="15.75" hidden="1" x14ac:dyDescent="0.25">
      <c r="A24" s="10">
        <v>45248</v>
      </c>
      <c r="B24" s="15" t="s">
        <v>159</v>
      </c>
      <c r="C24" s="11">
        <v>-5155000</v>
      </c>
      <c r="D24" s="15" t="s">
        <v>52</v>
      </c>
      <c r="E24" s="11" t="s">
        <v>160</v>
      </c>
      <c r="F24" s="11">
        <v>2500</v>
      </c>
      <c r="G24" s="11" t="s">
        <v>34</v>
      </c>
      <c r="H24" s="11"/>
      <c r="I24" s="4">
        <f t="shared" si="6"/>
        <v>0</v>
      </c>
      <c r="J24" s="12" t="s">
        <v>49</v>
      </c>
      <c r="K24" s="4" t="s">
        <v>161</v>
      </c>
      <c r="L24" s="107">
        <f t="shared" si="1"/>
        <v>0</v>
      </c>
      <c r="M24" s="107"/>
      <c r="N24" s="107"/>
      <c r="O24" s="107">
        <f t="shared" si="2"/>
        <v>0</v>
      </c>
      <c r="P24" s="107"/>
      <c r="Q24" s="107"/>
      <c r="R24" s="107">
        <f t="shared" si="3"/>
        <v>0</v>
      </c>
      <c r="S24" s="107"/>
      <c r="T24" s="107"/>
      <c r="U24" s="107">
        <f t="shared" si="4"/>
        <v>0</v>
      </c>
      <c r="V24" s="107"/>
      <c r="W24" s="107"/>
      <c r="X24" s="107">
        <f t="shared" si="5"/>
        <v>0</v>
      </c>
      <c r="Y24" s="107"/>
      <c r="Z24" s="107"/>
      <c r="AA24" s="108">
        <f>C24+I24-L24-O24-U24-X24-R24</f>
        <v>-5155000</v>
      </c>
      <c r="AB24" s="7"/>
    </row>
    <row r="25" spans="1:28" ht="15.75" hidden="1" x14ac:dyDescent="0.25">
      <c r="A25" s="14">
        <v>45254</v>
      </c>
      <c r="B25" s="15" t="s">
        <v>170</v>
      </c>
      <c r="C25" s="15">
        <v>166250</v>
      </c>
      <c r="D25" s="15" t="s">
        <v>46</v>
      </c>
      <c r="E25" s="15" t="s">
        <v>139</v>
      </c>
      <c r="F25" s="15">
        <v>18250</v>
      </c>
      <c r="G25" s="15" t="s">
        <v>34</v>
      </c>
      <c r="H25" s="15"/>
      <c r="I25" s="4">
        <f t="shared" si="6"/>
        <v>0</v>
      </c>
      <c r="J25" s="18" t="s">
        <v>24</v>
      </c>
      <c r="K25" s="4"/>
      <c r="L25" s="107">
        <f t="shared" si="1"/>
        <v>0</v>
      </c>
      <c r="M25" s="107"/>
      <c r="N25" s="107"/>
      <c r="O25" s="107">
        <f t="shared" si="2"/>
        <v>0</v>
      </c>
      <c r="P25" s="107"/>
      <c r="Q25" s="107"/>
      <c r="R25" s="107">
        <f t="shared" si="3"/>
        <v>0</v>
      </c>
      <c r="S25" s="107"/>
      <c r="T25" s="107"/>
      <c r="U25" s="107">
        <f t="shared" si="4"/>
        <v>0</v>
      </c>
      <c r="V25" s="107"/>
      <c r="W25" s="107"/>
      <c r="X25" s="107">
        <f t="shared" si="5"/>
        <v>0</v>
      </c>
      <c r="Y25" s="107"/>
      <c r="Z25" s="107"/>
      <c r="AA25" s="108">
        <f>C25+I25-L25-O25-U25-X25-R25</f>
        <v>166250</v>
      </c>
      <c r="AB25" s="7"/>
    </row>
    <row r="26" spans="1:28" ht="15.75" hidden="1" x14ac:dyDescent="0.25">
      <c r="A26" s="14">
        <v>45267</v>
      </c>
      <c r="B26" s="11" t="s">
        <v>199</v>
      </c>
      <c r="C26" s="11">
        <v>4211000</v>
      </c>
      <c r="D26" s="11" t="s">
        <v>46</v>
      </c>
      <c r="E26" s="11" t="s">
        <v>145</v>
      </c>
      <c r="F26" s="11">
        <v>239</v>
      </c>
      <c r="G26" s="11" t="s">
        <v>39</v>
      </c>
      <c r="H26" s="11"/>
      <c r="I26" s="19">
        <f t="shared" si="6"/>
        <v>0</v>
      </c>
      <c r="J26" s="6" t="s">
        <v>78</v>
      </c>
      <c r="K26" s="4"/>
      <c r="L26" s="107">
        <f t="shared" si="1"/>
        <v>0</v>
      </c>
      <c r="M26" s="107"/>
      <c r="N26" s="107"/>
      <c r="O26" s="107">
        <f t="shared" si="2"/>
        <v>0</v>
      </c>
      <c r="P26" s="107"/>
      <c r="Q26" s="107"/>
      <c r="R26" s="107">
        <f t="shared" si="3"/>
        <v>0</v>
      </c>
      <c r="S26" s="107"/>
      <c r="T26" s="107"/>
      <c r="U26" s="107">
        <f t="shared" si="4"/>
        <v>0</v>
      </c>
      <c r="V26" s="107"/>
      <c r="W26" s="107"/>
      <c r="X26" s="107">
        <f t="shared" si="5"/>
        <v>0</v>
      </c>
      <c r="Y26" s="107"/>
      <c r="Z26" s="107"/>
      <c r="AA26" s="108">
        <f>C26+I26-L26-O26-U26-X26-R26</f>
        <v>4211000</v>
      </c>
      <c r="AB26" s="7"/>
    </row>
    <row r="27" spans="1:28" ht="15.75" hidden="1" x14ac:dyDescent="0.25">
      <c r="A27" s="14">
        <v>45267</v>
      </c>
      <c r="B27" s="11" t="s">
        <v>199</v>
      </c>
      <c r="C27" s="11">
        <v>9559900</v>
      </c>
      <c r="D27" s="11" t="s">
        <v>46</v>
      </c>
      <c r="E27" s="11" t="s">
        <v>120</v>
      </c>
      <c r="F27" s="11">
        <v>195.1</v>
      </c>
      <c r="G27" s="11" t="s">
        <v>39</v>
      </c>
      <c r="H27" s="11"/>
      <c r="I27" s="19">
        <f t="shared" si="6"/>
        <v>0</v>
      </c>
      <c r="J27" s="9" t="s">
        <v>28</v>
      </c>
      <c r="K27" s="4"/>
      <c r="L27" s="107">
        <f t="shared" si="1"/>
        <v>0</v>
      </c>
      <c r="M27" s="107"/>
      <c r="N27" s="107"/>
      <c r="O27" s="107">
        <f t="shared" si="2"/>
        <v>0</v>
      </c>
      <c r="P27" s="107"/>
      <c r="Q27" s="107"/>
      <c r="R27" s="107">
        <f t="shared" si="3"/>
        <v>0</v>
      </c>
      <c r="S27" s="107"/>
      <c r="T27" s="107"/>
      <c r="U27" s="107">
        <f t="shared" si="4"/>
        <v>0</v>
      </c>
      <c r="V27" s="107"/>
      <c r="W27" s="107"/>
      <c r="X27" s="107">
        <f t="shared" si="5"/>
        <v>0</v>
      </c>
      <c r="Y27" s="107"/>
      <c r="Z27" s="107"/>
      <c r="AA27" s="108">
        <f>C27+I27-L27-O27-U27-X27-R27</f>
        <v>9559900</v>
      </c>
      <c r="AB27" s="7"/>
    </row>
    <row r="28" spans="1:28" ht="15.75" hidden="1" x14ac:dyDescent="0.25">
      <c r="A28" s="14">
        <v>45285</v>
      </c>
      <c r="B28" s="11" t="s">
        <v>253</v>
      </c>
      <c r="C28" s="15">
        <v>-390000</v>
      </c>
      <c r="D28" s="11" t="s">
        <v>94</v>
      </c>
      <c r="E28" s="15" t="s">
        <v>210</v>
      </c>
      <c r="F28" s="15">
        <v>3</v>
      </c>
      <c r="G28" s="11" t="s">
        <v>39</v>
      </c>
      <c r="H28" s="15"/>
      <c r="I28" s="19">
        <f t="shared" si="6"/>
        <v>0</v>
      </c>
      <c r="J28" s="12" t="s">
        <v>49</v>
      </c>
      <c r="K28" s="4" t="s">
        <v>254</v>
      </c>
      <c r="L28" s="107">
        <f t="shared" si="1"/>
        <v>0</v>
      </c>
      <c r="M28" s="107"/>
      <c r="N28" s="107"/>
      <c r="O28" s="107">
        <f t="shared" si="2"/>
        <v>0</v>
      </c>
      <c r="P28" s="107"/>
      <c r="Q28" s="107"/>
      <c r="R28" s="107">
        <f t="shared" si="3"/>
        <v>0</v>
      </c>
      <c r="S28" s="107"/>
      <c r="T28" s="107"/>
      <c r="U28" s="107">
        <f t="shared" si="4"/>
        <v>0</v>
      </c>
      <c r="V28" s="107"/>
      <c r="W28" s="107"/>
      <c r="X28" s="107">
        <f t="shared" si="5"/>
        <v>0</v>
      </c>
      <c r="Y28" s="107"/>
      <c r="Z28" s="107"/>
      <c r="AA28" s="108">
        <f>C28+I28-L28-O28-U28-X28-R28</f>
        <v>-390000</v>
      </c>
      <c r="AB28" s="7"/>
    </row>
    <row r="29" spans="1:28" ht="15.75" hidden="1" x14ac:dyDescent="0.25">
      <c r="A29" s="29">
        <v>45300</v>
      </c>
      <c r="B29" s="25" t="s">
        <v>207</v>
      </c>
      <c r="C29" s="27">
        <v>6850000</v>
      </c>
      <c r="D29" s="25" t="s">
        <v>46</v>
      </c>
      <c r="E29" s="27" t="s">
        <v>108</v>
      </c>
      <c r="F29" s="27">
        <v>3400</v>
      </c>
      <c r="G29" s="25" t="s">
        <v>34</v>
      </c>
      <c r="H29" s="27"/>
      <c r="I29" s="11">
        <f t="shared" ref="I29:I60" si="7">F29*H29</f>
        <v>0</v>
      </c>
      <c r="J29" s="38" t="s">
        <v>78</v>
      </c>
      <c r="K29" s="11" t="s">
        <v>1566</v>
      </c>
      <c r="L29" s="107">
        <f t="shared" si="1"/>
        <v>0</v>
      </c>
      <c r="M29" s="107"/>
      <c r="N29" s="107"/>
      <c r="O29" s="107">
        <f t="shared" si="2"/>
        <v>2325000</v>
      </c>
      <c r="P29" s="107">
        <v>2325000</v>
      </c>
      <c r="Q29" s="107"/>
      <c r="R29" s="107">
        <f t="shared" si="3"/>
        <v>0</v>
      </c>
      <c r="S29" s="107"/>
      <c r="T29" s="107"/>
      <c r="U29" s="107">
        <f t="shared" si="4"/>
        <v>0</v>
      </c>
      <c r="V29" s="107"/>
      <c r="W29" s="107"/>
      <c r="X29" s="107">
        <f t="shared" si="5"/>
        <v>0</v>
      </c>
      <c r="Y29" s="107"/>
      <c r="Z29" s="107"/>
      <c r="AA29" s="108">
        <f>C29+I29-L29-O29-U29-X29-R29</f>
        <v>4525000</v>
      </c>
      <c r="AB29" s="7">
        <v>45476</v>
      </c>
    </row>
    <row r="30" spans="1:28" ht="15.75" hidden="1" x14ac:dyDescent="0.25">
      <c r="A30" s="29">
        <v>45302</v>
      </c>
      <c r="B30" s="72" t="s">
        <v>408</v>
      </c>
      <c r="C30" s="25">
        <v>440000</v>
      </c>
      <c r="D30" s="25" t="s">
        <v>46</v>
      </c>
      <c r="E30" s="25" t="s">
        <v>299</v>
      </c>
      <c r="F30" s="41">
        <v>16.600000000000001</v>
      </c>
      <c r="G30" s="27" t="s">
        <v>39</v>
      </c>
      <c r="H30" s="25"/>
      <c r="I30" s="11">
        <f t="shared" si="7"/>
        <v>0</v>
      </c>
      <c r="J30" s="38" t="s">
        <v>78</v>
      </c>
      <c r="K30" s="11"/>
      <c r="L30" s="107">
        <f t="shared" si="1"/>
        <v>0</v>
      </c>
      <c r="M30" s="107"/>
      <c r="N30" s="107"/>
      <c r="O30" s="107">
        <f t="shared" si="2"/>
        <v>0</v>
      </c>
      <c r="P30" s="107"/>
      <c r="Q30" s="107"/>
      <c r="R30" s="107">
        <f t="shared" si="3"/>
        <v>0</v>
      </c>
      <c r="S30" s="107"/>
      <c r="T30" s="107"/>
      <c r="U30" s="107">
        <f t="shared" si="4"/>
        <v>0</v>
      </c>
      <c r="V30" s="107"/>
      <c r="W30" s="107"/>
      <c r="X30" s="107">
        <f t="shared" si="5"/>
        <v>0</v>
      </c>
      <c r="Y30" s="107"/>
      <c r="Z30" s="107"/>
      <c r="AA30" s="108">
        <f>C30+I30-L30-O30-U30-X30-R30</f>
        <v>440000</v>
      </c>
      <c r="AB30" s="7"/>
    </row>
    <row r="31" spans="1:28" ht="15.75" hidden="1" x14ac:dyDescent="0.25">
      <c r="A31" s="29">
        <v>45302</v>
      </c>
      <c r="B31" s="25" t="s">
        <v>293</v>
      </c>
      <c r="C31" s="25">
        <v>41700</v>
      </c>
      <c r="D31" s="25" t="s">
        <v>52</v>
      </c>
      <c r="E31" s="25" t="s">
        <v>133</v>
      </c>
      <c r="F31" s="25">
        <v>100</v>
      </c>
      <c r="G31" s="25" t="s">
        <v>34</v>
      </c>
      <c r="H31" s="25"/>
      <c r="I31" s="11">
        <f t="shared" si="7"/>
        <v>0</v>
      </c>
      <c r="J31" s="38" t="s">
        <v>24</v>
      </c>
      <c r="K31" s="11"/>
      <c r="L31" s="107">
        <f t="shared" si="1"/>
        <v>0</v>
      </c>
      <c r="M31" s="107"/>
      <c r="N31" s="107"/>
      <c r="O31" s="107">
        <f t="shared" si="2"/>
        <v>0</v>
      </c>
      <c r="P31" s="107"/>
      <c r="Q31" s="107"/>
      <c r="R31" s="107">
        <f t="shared" si="3"/>
        <v>0</v>
      </c>
      <c r="S31" s="107"/>
      <c r="T31" s="107"/>
      <c r="U31" s="107">
        <f t="shared" si="4"/>
        <v>0</v>
      </c>
      <c r="V31" s="107"/>
      <c r="W31" s="107"/>
      <c r="X31" s="107">
        <f t="shared" si="5"/>
        <v>0</v>
      </c>
      <c r="Y31" s="107"/>
      <c r="Z31" s="107"/>
      <c r="AA31" s="108">
        <f>C31+I31-L31-O31-U31-X31-R31</f>
        <v>41700</v>
      </c>
      <c r="AB31" s="7"/>
    </row>
    <row r="32" spans="1:28" ht="15.75" hidden="1" x14ac:dyDescent="0.25">
      <c r="A32" s="29">
        <v>45304</v>
      </c>
      <c r="B32" s="27" t="s">
        <v>73</v>
      </c>
      <c r="C32" s="27">
        <v>7085000</v>
      </c>
      <c r="D32" s="27" t="s">
        <v>52</v>
      </c>
      <c r="E32" s="27" t="s">
        <v>447</v>
      </c>
      <c r="F32" s="27">
        <v>3250</v>
      </c>
      <c r="G32" s="27" t="s">
        <v>34</v>
      </c>
      <c r="H32" s="27"/>
      <c r="I32" s="11">
        <f t="shared" si="7"/>
        <v>0</v>
      </c>
      <c r="J32" s="32" t="s">
        <v>312</v>
      </c>
      <c r="K32" s="11" t="s">
        <v>464</v>
      </c>
      <c r="L32" s="107">
        <f t="shared" si="1"/>
        <v>0</v>
      </c>
      <c r="M32" s="107"/>
      <c r="N32" s="107"/>
      <c r="O32" s="107">
        <f t="shared" si="2"/>
        <v>7085000</v>
      </c>
      <c r="P32" s="107">
        <v>7085000</v>
      </c>
      <c r="Q32" s="107"/>
      <c r="R32" s="107">
        <f t="shared" si="3"/>
        <v>0</v>
      </c>
      <c r="S32" s="107"/>
      <c r="T32" s="107"/>
      <c r="U32" s="107">
        <f t="shared" si="4"/>
        <v>0</v>
      </c>
      <c r="V32" s="107"/>
      <c r="W32" s="107"/>
      <c r="X32" s="107">
        <f t="shared" si="5"/>
        <v>0</v>
      </c>
      <c r="Y32" s="107"/>
      <c r="Z32" s="107"/>
      <c r="AA32" s="108">
        <f>C32+I32-L32-O32-U32-X32-R32</f>
        <v>0</v>
      </c>
      <c r="AB32" s="7">
        <v>45482</v>
      </c>
    </row>
    <row r="33" spans="1:28" ht="15.75" x14ac:dyDescent="0.25">
      <c r="A33" s="29">
        <v>45315</v>
      </c>
      <c r="B33" s="25" t="s">
        <v>205</v>
      </c>
      <c r="C33" s="25">
        <v>312000</v>
      </c>
      <c r="D33" s="25" t="s">
        <v>46</v>
      </c>
      <c r="E33" s="25" t="s">
        <v>165</v>
      </c>
      <c r="F33" s="25">
        <v>1</v>
      </c>
      <c r="G33" s="27" t="s">
        <v>303</v>
      </c>
      <c r="H33" s="25"/>
      <c r="I33" s="11">
        <f t="shared" si="7"/>
        <v>0</v>
      </c>
      <c r="J33" s="38" t="s">
        <v>78</v>
      </c>
      <c r="K33" s="11" t="s">
        <v>814</v>
      </c>
      <c r="L33" s="107">
        <f t="shared" si="1"/>
        <v>0</v>
      </c>
      <c r="M33" s="107"/>
      <c r="N33" s="107"/>
      <c r="O33" s="107">
        <f t="shared" si="2"/>
        <v>0</v>
      </c>
      <c r="P33" s="107"/>
      <c r="Q33" s="107"/>
      <c r="R33" s="107">
        <f t="shared" si="3"/>
        <v>0</v>
      </c>
      <c r="S33" s="107"/>
      <c r="T33" s="107"/>
      <c r="U33" s="107">
        <f t="shared" si="4"/>
        <v>0</v>
      </c>
      <c r="V33" s="107"/>
      <c r="W33" s="107"/>
      <c r="X33" s="107">
        <f t="shared" si="5"/>
        <v>0</v>
      </c>
      <c r="Y33" s="107"/>
      <c r="Z33" s="107"/>
      <c r="AA33" s="108">
        <f>C33+I33-L33-O33-U33-X33-R33</f>
        <v>312000</v>
      </c>
      <c r="AB33" s="7"/>
    </row>
    <row r="34" spans="1:28" ht="15.75" hidden="1" x14ac:dyDescent="0.25">
      <c r="A34" s="29">
        <v>45328</v>
      </c>
      <c r="B34" s="73" t="s">
        <v>73</v>
      </c>
      <c r="C34" s="25">
        <v>847500</v>
      </c>
      <c r="D34" s="27" t="s">
        <v>46</v>
      </c>
      <c r="E34" s="25" t="s">
        <v>160</v>
      </c>
      <c r="F34" s="25">
        <v>250</v>
      </c>
      <c r="G34" s="25" t="s">
        <v>34</v>
      </c>
      <c r="H34" s="25"/>
      <c r="I34" s="11">
        <f t="shared" si="7"/>
        <v>0</v>
      </c>
      <c r="J34" s="31" t="s">
        <v>312</v>
      </c>
      <c r="K34" s="11"/>
      <c r="L34" s="107">
        <f t="shared" si="1"/>
        <v>0</v>
      </c>
      <c r="M34" s="107"/>
      <c r="N34" s="107"/>
      <c r="O34" s="107">
        <f t="shared" si="2"/>
        <v>847500</v>
      </c>
      <c r="P34" s="107">
        <v>847500</v>
      </c>
      <c r="Q34" s="107"/>
      <c r="R34" s="107">
        <f t="shared" si="3"/>
        <v>0</v>
      </c>
      <c r="S34" s="107"/>
      <c r="T34" s="107"/>
      <c r="U34" s="107">
        <f t="shared" si="4"/>
        <v>0</v>
      </c>
      <c r="V34" s="107"/>
      <c r="W34" s="107"/>
      <c r="X34" s="107">
        <f t="shared" si="5"/>
        <v>0</v>
      </c>
      <c r="Y34" s="107"/>
      <c r="Z34" s="107"/>
      <c r="AA34" s="108">
        <f>C34+I34-L34-O34-U34-X34-R34</f>
        <v>0</v>
      </c>
      <c r="AB34" s="7">
        <v>45482</v>
      </c>
    </row>
    <row r="35" spans="1:28" ht="15.75" hidden="1" x14ac:dyDescent="0.25">
      <c r="A35" s="29">
        <v>45331</v>
      </c>
      <c r="B35" s="72" t="s">
        <v>73</v>
      </c>
      <c r="C35" s="25">
        <v>1758600</v>
      </c>
      <c r="D35" s="25" t="s">
        <v>46</v>
      </c>
      <c r="E35" s="25" t="s">
        <v>192</v>
      </c>
      <c r="F35" s="25">
        <v>600</v>
      </c>
      <c r="G35" s="25" t="s">
        <v>34</v>
      </c>
      <c r="H35" s="25"/>
      <c r="I35" s="11">
        <f t="shared" si="7"/>
        <v>0</v>
      </c>
      <c r="J35" s="31" t="s">
        <v>312</v>
      </c>
      <c r="K35" s="11"/>
      <c r="L35" s="107">
        <f t="shared" si="1"/>
        <v>0</v>
      </c>
      <c r="M35" s="107"/>
      <c r="N35" s="107"/>
      <c r="O35" s="107">
        <f t="shared" si="2"/>
        <v>1758600</v>
      </c>
      <c r="P35" s="107">
        <v>1758600</v>
      </c>
      <c r="Q35" s="107"/>
      <c r="R35" s="107">
        <f t="shared" si="3"/>
        <v>0</v>
      </c>
      <c r="S35" s="107"/>
      <c r="T35" s="107"/>
      <c r="U35" s="107">
        <f t="shared" si="4"/>
        <v>0</v>
      </c>
      <c r="V35" s="107"/>
      <c r="W35" s="107"/>
      <c r="X35" s="107">
        <f t="shared" si="5"/>
        <v>0</v>
      </c>
      <c r="Y35" s="107"/>
      <c r="Z35" s="107"/>
      <c r="AA35" s="108">
        <f>C35+I35-L35-O35-U35-X35-R35</f>
        <v>0</v>
      </c>
      <c r="AB35" s="7">
        <v>45482</v>
      </c>
    </row>
    <row r="36" spans="1:28" ht="15.75" hidden="1" x14ac:dyDescent="0.25">
      <c r="A36" s="29">
        <v>45362</v>
      </c>
      <c r="B36" s="73" t="s">
        <v>98</v>
      </c>
      <c r="C36" s="25">
        <v>8040000</v>
      </c>
      <c r="D36" s="27" t="s">
        <v>52</v>
      </c>
      <c r="E36" s="25" t="s">
        <v>58</v>
      </c>
      <c r="F36" s="25">
        <v>10400</v>
      </c>
      <c r="G36" s="43" t="s">
        <v>34</v>
      </c>
      <c r="H36" s="25"/>
      <c r="I36" s="11">
        <f t="shared" si="7"/>
        <v>0</v>
      </c>
      <c r="J36" s="40" t="s">
        <v>24</v>
      </c>
      <c r="K36" s="11"/>
      <c r="L36" s="107">
        <f t="shared" si="1"/>
        <v>4000000</v>
      </c>
      <c r="M36" s="107">
        <v>4000000</v>
      </c>
      <c r="N36" s="107"/>
      <c r="O36" s="107">
        <f t="shared" si="2"/>
        <v>0</v>
      </c>
      <c r="P36" s="107"/>
      <c r="Q36" s="107"/>
      <c r="R36" s="107">
        <f t="shared" si="3"/>
        <v>0</v>
      </c>
      <c r="S36" s="107"/>
      <c r="T36" s="107"/>
      <c r="U36" s="107">
        <f t="shared" si="4"/>
        <v>0</v>
      </c>
      <c r="V36" s="107"/>
      <c r="W36" s="107"/>
      <c r="X36" s="107">
        <f t="shared" si="5"/>
        <v>0</v>
      </c>
      <c r="Y36" s="107"/>
      <c r="Z36" s="107"/>
      <c r="AA36" s="108">
        <f>C36+I36-L36-O36-U36-X36-R36</f>
        <v>4040000</v>
      </c>
      <c r="AB36" s="7">
        <v>45504</v>
      </c>
    </row>
    <row r="37" spans="1:28" ht="15.75" hidden="1" x14ac:dyDescent="0.25">
      <c r="A37" s="29">
        <v>45363</v>
      </c>
      <c r="B37" s="72" t="s">
        <v>122</v>
      </c>
      <c r="C37" s="27">
        <v>3256800</v>
      </c>
      <c r="D37" s="25" t="s">
        <v>46</v>
      </c>
      <c r="E37" s="27" t="s">
        <v>81</v>
      </c>
      <c r="F37" s="27">
        <v>70.2</v>
      </c>
      <c r="G37" s="27" t="s">
        <v>39</v>
      </c>
      <c r="H37" s="27"/>
      <c r="I37" s="11">
        <f t="shared" si="7"/>
        <v>0</v>
      </c>
      <c r="J37" s="32" t="s">
        <v>324</v>
      </c>
      <c r="K37" s="11"/>
      <c r="L37" s="107">
        <f t="shared" si="1"/>
        <v>3256800</v>
      </c>
      <c r="M37" s="107">
        <v>3256800</v>
      </c>
      <c r="N37" s="107"/>
      <c r="O37" s="107">
        <f t="shared" si="2"/>
        <v>0</v>
      </c>
      <c r="P37" s="107"/>
      <c r="Q37" s="107"/>
      <c r="R37" s="107">
        <f t="shared" si="3"/>
        <v>0</v>
      </c>
      <c r="S37" s="107"/>
      <c r="T37" s="107"/>
      <c r="U37" s="107">
        <f t="shared" si="4"/>
        <v>0</v>
      </c>
      <c r="V37" s="107"/>
      <c r="W37" s="107"/>
      <c r="X37" s="107">
        <f t="shared" si="5"/>
        <v>0</v>
      </c>
      <c r="Y37" s="107"/>
      <c r="Z37" s="107"/>
      <c r="AA37" s="108">
        <f>C37+I37-L37-O37-U37-X37-R37</f>
        <v>0</v>
      </c>
      <c r="AB37" s="7"/>
    </row>
    <row r="38" spans="1:28" ht="15.75" hidden="1" x14ac:dyDescent="0.25">
      <c r="A38" s="29">
        <v>45363</v>
      </c>
      <c r="B38" s="72" t="s">
        <v>122</v>
      </c>
      <c r="C38" s="27">
        <v>5120000</v>
      </c>
      <c r="D38" s="25" t="s">
        <v>46</v>
      </c>
      <c r="E38" s="27" t="s">
        <v>157</v>
      </c>
      <c r="F38" s="27">
        <v>16</v>
      </c>
      <c r="G38" s="27" t="s">
        <v>48</v>
      </c>
      <c r="H38" s="27"/>
      <c r="I38" s="11">
        <f t="shared" si="7"/>
        <v>0</v>
      </c>
      <c r="J38" s="32" t="s">
        <v>324</v>
      </c>
      <c r="K38" s="11"/>
      <c r="L38" s="107">
        <f t="shared" si="1"/>
        <v>5120000</v>
      </c>
      <c r="M38" s="107">
        <v>5120000</v>
      </c>
      <c r="N38" s="107"/>
      <c r="O38" s="107">
        <f t="shared" si="2"/>
        <v>0</v>
      </c>
      <c r="P38" s="107"/>
      <c r="Q38" s="107"/>
      <c r="R38" s="107">
        <f t="shared" si="3"/>
        <v>0</v>
      </c>
      <c r="S38" s="107"/>
      <c r="T38" s="107"/>
      <c r="U38" s="107">
        <f t="shared" si="4"/>
        <v>0</v>
      </c>
      <c r="V38" s="107"/>
      <c r="W38" s="107"/>
      <c r="X38" s="107">
        <f t="shared" si="5"/>
        <v>0</v>
      </c>
      <c r="Y38" s="107"/>
      <c r="Z38" s="107"/>
      <c r="AA38" s="108">
        <f>C38+I38-L38-O38-U38-X38-R38</f>
        <v>0</v>
      </c>
      <c r="AB38" s="7"/>
    </row>
    <row r="39" spans="1:28" ht="15.75" hidden="1" x14ac:dyDescent="0.25">
      <c r="A39" s="29">
        <v>45363</v>
      </c>
      <c r="B39" s="72" t="s">
        <v>122</v>
      </c>
      <c r="C39" s="25">
        <v>1800000</v>
      </c>
      <c r="D39" s="25" t="s">
        <v>46</v>
      </c>
      <c r="E39" s="25" t="s">
        <v>130</v>
      </c>
      <c r="F39" s="25">
        <v>40</v>
      </c>
      <c r="G39" s="27" t="s">
        <v>77</v>
      </c>
      <c r="H39" s="25"/>
      <c r="I39" s="11">
        <f t="shared" si="7"/>
        <v>0</v>
      </c>
      <c r="J39" s="32" t="s">
        <v>324</v>
      </c>
      <c r="K39" s="11"/>
      <c r="L39" s="107">
        <f t="shared" si="1"/>
        <v>1800000</v>
      </c>
      <c r="M39" s="107">
        <v>1664000</v>
      </c>
      <c r="N39" s="107">
        <v>136000</v>
      </c>
      <c r="O39" s="107">
        <f t="shared" si="2"/>
        <v>0</v>
      </c>
      <c r="P39" s="107"/>
      <c r="Q39" s="107"/>
      <c r="R39" s="107">
        <f t="shared" si="3"/>
        <v>0</v>
      </c>
      <c r="S39" s="107"/>
      <c r="T39" s="107"/>
      <c r="U39" s="107">
        <f t="shared" si="4"/>
        <v>0</v>
      </c>
      <c r="V39" s="107"/>
      <c r="W39" s="107"/>
      <c r="X39" s="107">
        <f t="shared" si="5"/>
        <v>0</v>
      </c>
      <c r="Y39" s="107"/>
      <c r="Z39" s="107"/>
      <c r="AA39" s="108">
        <f>C39+I39-L39-O39-U39-X39-R39</f>
        <v>0</v>
      </c>
      <c r="AB39" s="7">
        <v>45495</v>
      </c>
    </row>
    <row r="40" spans="1:28" ht="15.75" hidden="1" x14ac:dyDescent="0.25">
      <c r="A40" s="29">
        <v>45364</v>
      </c>
      <c r="B40" s="73" t="s">
        <v>207</v>
      </c>
      <c r="C40" s="25">
        <v>1800000</v>
      </c>
      <c r="D40" s="27" t="s">
        <v>46</v>
      </c>
      <c r="E40" s="25" t="s">
        <v>64</v>
      </c>
      <c r="F40" s="25">
        <v>40</v>
      </c>
      <c r="G40" s="27" t="s">
        <v>39</v>
      </c>
      <c r="H40" s="25"/>
      <c r="I40" s="11">
        <f t="shared" si="7"/>
        <v>0</v>
      </c>
      <c r="J40" s="31" t="s">
        <v>312</v>
      </c>
      <c r="K40" s="11" t="s">
        <v>1474</v>
      </c>
      <c r="L40" s="107">
        <f t="shared" si="1"/>
        <v>0</v>
      </c>
      <c r="M40" s="107"/>
      <c r="N40" s="107"/>
      <c r="O40" s="107">
        <f t="shared" si="2"/>
        <v>1800000</v>
      </c>
      <c r="P40" s="107">
        <v>117000</v>
      </c>
      <c r="Q40" s="107">
        <v>1683000</v>
      </c>
      <c r="R40" s="107">
        <f t="shared" si="3"/>
        <v>0</v>
      </c>
      <c r="S40" s="107"/>
      <c r="T40" s="107"/>
      <c r="U40" s="107">
        <f t="shared" si="4"/>
        <v>0</v>
      </c>
      <c r="V40" s="107"/>
      <c r="W40" s="107"/>
      <c r="X40" s="107">
        <f t="shared" si="5"/>
        <v>0</v>
      </c>
      <c r="Y40" s="107"/>
      <c r="Z40" s="107"/>
      <c r="AA40" s="108">
        <f>C40+I40-L40-O40-U40-X40-R40</f>
        <v>0</v>
      </c>
      <c r="AB40" s="7">
        <v>45476</v>
      </c>
    </row>
    <row r="41" spans="1:28" ht="15.75" hidden="1" x14ac:dyDescent="0.25">
      <c r="A41" s="29">
        <v>45364</v>
      </c>
      <c r="B41" s="73" t="s">
        <v>207</v>
      </c>
      <c r="C41" s="25">
        <v>900000</v>
      </c>
      <c r="D41" s="27" t="s">
        <v>46</v>
      </c>
      <c r="E41" s="25" t="s">
        <v>150</v>
      </c>
      <c r="F41" s="25">
        <v>20</v>
      </c>
      <c r="G41" s="25" t="s">
        <v>77</v>
      </c>
      <c r="H41" s="25"/>
      <c r="I41" s="11">
        <f t="shared" si="7"/>
        <v>0</v>
      </c>
      <c r="J41" s="31" t="s">
        <v>312</v>
      </c>
      <c r="K41" s="11" t="s">
        <v>1474</v>
      </c>
      <c r="L41" s="107">
        <f t="shared" si="1"/>
        <v>0</v>
      </c>
      <c r="M41" s="107"/>
      <c r="N41" s="107"/>
      <c r="O41" s="107">
        <f t="shared" si="2"/>
        <v>900000</v>
      </c>
      <c r="P41" s="107"/>
      <c r="Q41" s="107">
        <v>900000</v>
      </c>
      <c r="R41" s="107">
        <f t="shared" si="3"/>
        <v>0</v>
      </c>
      <c r="S41" s="107"/>
      <c r="T41" s="107"/>
      <c r="U41" s="107">
        <f t="shared" si="4"/>
        <v>0</v>
      </c>
      <c r="V41" s="107"/>
      <c r="W41" s="107"/>
      <c r="X41" s="107">
        <f t="shared" si="5"/>
        <v>0</v>
      </c>
      <c r="Y41" s="107"/>
      <c r="Z41" s="107"/>
      <c r="AA41" s="108">
        <f>C41+I41-L41-O41-U41-X41-R41</f>
        <v>0</v>
      </c>
      <c r="AB41" s="7">
        <v>45476</v>
      </c>
    </row>
    <row r="42" spans="1:28" ht="15.75" hidden="1" x14ac:dyDescent="0.25">
      <c r="A42" s="29">
        <v>45369</v>
      </c>
      <c r="B42" s="72" t="s">
        <v>122</v>
      </c>
      <c r="C42" s="25">
        <v>1740000</v>
      </c>
      <c r="D42" s="25" t="s">
        <v>46</v>
      </c>
      <c r="E42" s="25" t="s">
        <v>400</v>
      </c>
      <c r="F42" s="25">
        <v>20</v>
      </c>
      <c r="G42" s="25" t="s">
        <v>39</v>
      </c>
      <c r="H42" s="25"/>
      <c r="I42" s="11">
        <f t="shared" si="7"/>
        <v>0</v>
      </c>
      <c r="J42" s="32" t="s">
        <v>324</v>
      </c>
      <c r="K42" s="11"/>
      <c r="L42" s="107">
        <f t="shared" si="1"/>
        <v>1740000</v>
      </c>
      <c r="M42" s="107"/>
      <c r="N42" s="107">
        <v>1740000</v>
      </c>
      <c r="O42" s="107">
        <f t="shared" si="2"/>
        <v>0</v>
      </c>
      <c r="P42" s="107"/>
      <c r="Q42" s="107"/>
      <c r="R42" s="107">
        <f t="shared" si="3"/>
        <v>0</v>
      </c>
      <c r="S42" s="107"/>
      <c r="T42" s="107"/>
      <c r="U42" s="107">
        <f t="shared" si="4"/>
        <v>0</v>
      </c>
      <c r="V42" s="107"/>
      <c r="W42" s="107"/>
      <c r="X42" s="107">
        <f t="shared" si="5"/>
        <v>0</v>
      </c>
      <c r="Y42" s="107"/>
      <c r="Z42" s="107"/>
      <c r="AA42" s="108">
        <f>C42+I42-L42-O42-U42-X42-R42</f>
        <v>0</v>
      </c>
      <c r="AB42" s="7">
        <v>45495</v>
      </c>
    </row>
    <row r="43" spans="1:28" ht="15.75" hidden="1" x14ac:dyDescent="0.25">
      <c r="A43" s="29">
        <v>45369</v>
      </c>
      <c r="B43" s="72" t="s">
        <v>122</v>
      </c>
      <c r="C43" s="25">
        <v>1740000</v>
      </c>
      <c r="D43" s="25" t="s">
        <v>46</v>
      </c>
      <c r="E43" s="25" t="s">
        <v>217</v>
      </c>
      <c r="F43" s="25">
        <v>20</v>
      </c>
      <c r="G43" s="27" t="s">
        <v>39</v>
      </c>
      <c r="H43" s="25"/>
      <c r="I43" s="11">
        <f t="shared" si="7"/>
        <v>0</v>
      </c>
      <c r="J43" s="32" t="s">
        <v>324</v>
      </c>
      <c r="K43" s="11"/>
      <c r="L43" s="107">
        <f t="shared" si="1"/>
        <v>1740000</v>
      </c>
      <c r="M43" s="107"/>
      <c r="N43" s="107">
        <v>1740000</v>
      </c>
      <c r="O43" s="107">
        <f t="shared" si="2"/>
        <v>0</v>
      </c>
      <c r="P43" s="107"/>
      <c r="Q43" s="107"/>
      <c r="R43" s="107">
        <f t="shared" si="3"/>
        <v>0</v>
      </c>
      <c r="S43" s="107"/>
      <c r="T43" s="107"/>
      <c r="U43" s="107">
        <f t="shared" si="4"/>
        <v>0</v>
      </c>
      <c r="V43" s="107"/>
      <c r="W43" s="107"/>
      <c r="X43" s="107">
        <f t="shared" si="5"/>
        <v>0</v>
      </c>
      <c r="Y43" s="107"/>
      <c r="Z43" s="107"/>
      <c r="AA43" s="108">
        <f>C43+I43-L43-O43-U43-X43-R43</f>
        <v>0</v>
      </c>
      <c r="AB43" s="7">
        <v>45495</v>
      </c>
    </row>
    <row r="44" spans="1:28" ht="15.75" hidden="1" x14ac:dyDescent="0.25">
      <c r="A44" s="29">
        <v>45369</v>
      </c>
      <c r="B44" s="72" t="s">
        <v>122</v>
      </c>
      <c r="C44" s="27">
        <v>1210300</v>
      </c>
      <c r="D44" s="25" t="s">
        <v>46</v>
      </c>
      <c r="E44" s="27" t="s">
        <v>120</v>
      </c>
      <c r="F44" s="27">
        <v>24.7</v>
      </c>
      <c r="G44" s="27" t="s">
        <v>39</v>
      </c>
      <c r="H44" s="27"/>
      <c r="I44" s="11">
        <f t="shared" si="7"/>
        <v>0</v>
      </c>
      <c r="J44" s="32" t="s">
        <v>324</v>
      </c>
      <c r="K44" s="11"/>
      <c r="L44" s="107">
        <f t="shared" si="1"/>
        <v>1210300</v>
      </c>
      <c r="M44" s="107"/>
      <c r="N44" s="107">
        <v>1210300</v>
      </c>
      <c r="O44" s="107">
        <f t="shared" si="2"/>
        <v>0</v>
      </c>
      <c r="P44" s="107"/>
      <c r="Q44" s="107"/>
      <c r="R44" s="107">
        <f t="shared" si="3"/>
        <v>0</v>
      </c>
      <c r="S44" s="107"/>
      <c r="T44" s="107"/>
      <c r="U44" s="107">
        <f t="shared" si="4"/>
        <v>0</v>
      </c>
      <c r="V44" s="107"/>
      <c r="W44" s="107"/>
      <c r="X44" s="107">
        <f t="shared" si="5"/>
        <v>0</v>
      </c>
      <c r="Y44" s="107"/>
      <c r="Z44" s="107"/>
      <c r="AA44" s="108">
        <f>C44+I44-L44-O44-U44-X44-R44</f>
        <v>0</v>
      </c>
      <c r="AB44" s="7">
        <v>45495</v>
      </c>
    </row>
    <row r="45" spans="1:28" ht="15.75" hidden="1" x14ac:dyDescent="0.25">
      <c r="A45" s="24">
        <v>45369</v>
      </c>
      <c r="B45" s="72" t="s">
        <v>122</v>
      </c>
      <c r="C45" s="25">
        <v>4699100</v>
      </c>
      <c r="D45" s="25" t="s">
        <v>46</v>
      </c>
      <c r="E45" s="25" t="s">
        <v>81</v>
      </c>
      <c r="F45" s="25">
        <v>95.9</v>
      </c>
      <c r="G45" s="25" t="s">
        <v>39</v>
      </c>
      <c r="H45" s="25"/>
      <c r="I45" s="11">
        <f t="shared" si="7"/>
        <v>0</v>
      </c>
      <c r="J45" s="32" t="s">
        <v>324</v>
      </c>
      <c r="K45" s="11"/>
      <c r="L45" s="107">
        <f t="shared" si="1"/>
        <v>4699100</v>
      </c>
      <c r="M45" s="107"/>
      <c r="N45" s="107">
        <v>4699100</v>
      </c>
      <c r="O45" s="107">
        <f t="shared" si="2"/>
        <v>0</v>
      </c>
      <c r="P45" s="107"/>
      <c r="Q45" s="107"/>
      <c r="R45" s="107">
        <f t="shared" si="3"/>
        <v>0</v>
      </c>
      <c r="S45" s="107"/>
      <c r="T45" s="107"/>
      <c r="U45" s="107">
        <f t="shared" si="4"/>
        <v>0</v>
      </c>
      <c r="V45" s="107"/>
      <c r="W45" s="107"/>
      <c r="X45" s="107">
        <f t="shared" si="5"/>
        <v>0</v>
      </c>
      <c r="Y45" s="107"/>
      <c r="Z45" s="107"/>
      <c r="AA45" s="108">
        <f>C45+I45-L45-O45-U45-X45-R45</f>
        <v>0</v>
      </c>
      <c r="AB45" s="7">
        <v>45495</v>
      </c>
    </row>
    <row r="46" spans="1:28" ht="15.75" hidden="1" x14ac:dyDescent="0.25">
      <c r="A46" s="29">
        <v>45369</v>
      </c>
      <c r="B46" s="72" t="s">
        <v>122</v>
      </c>
      <c r="C46" s="25">
        <v>900000</v>
      </c>
      <c r="D46" s="25" t="s">
        <v>46</v>
      </c>
      <c r="E46" s="25" t="s">
        <v>150</v>
      </c>
      <c r="F46" s="25">
        <v>20</v>
      </c>
      <c r="G46" s="27" t="s">
        <v>77</v>
      </c>
      <c r="H46" s="25"/>
      <c r="I46" s="11">
        <f t="shared" si="7"/>
        <v>0</v>
      </c>
      <c r="J46" s="32" t="s">
        <v>324</v>
      </c>
      <c r="K46" s="11"/>
      <c r="L46" s="107">
        <f t="shared" si="1"/>
        <v>900000</v>
      </c>
      <c r="M46" s="107"/>
      <c r="N46" s="107">
        <v>900000</v>
      </c>
      <c r="O46" s="107">
        <f t="shared" si="2"/>
        <v>0</v>
      </c>
      <c r="P46" s="107"/>
      <c r="Q46" s="107"/>
      <c r="R46" s="107">
        <f t="shared" si="3"/>
        <v>0</v>
      </c>
      <c r="S46" s="107"/>
      <c r="T46" s="107"/>
      <c r="U46" s="107">
        <f t="shared" si="4"/>
        <v>0</v>
      </c>
      <c r="V46" s="107"/>
      <c r="W46" s="107"/>
      <c r="X46" s="107">
        <f t="shared" si="5"/>
        <v>0</v>
      </c>
      <c r="Y46" s="107"/>
      <c r="Z46" s="107"/>
      <c r="AA46" s="108">
        <f>C46+I46-L46-O46-U46-X46-R46</f>
        <v>0</v>
      </c>
      <c r="AB46" s="7">
        <v>45495</v>
      </c>
    </row>
    <row r="47" spans="1:28" ht="15.75" x14ac:dyDescent="0.25">
      <c r="A47" s="29">
        <v>45378</v>
      </c>
      <c r="B47" s="73" t="s">
        <v>205</v>
      </c>
      <c r="C47" s="25">
        <v>4500000</v>
      </c>
      <c r="D47" s="27" t="s">
        <v>46</v>
      </c>
      <c r="E47" s="25" t="s">
        <v>69</v>
      </c>
      <c r="F47" s="25">
        <v>25</v>
      </c>
      <c r="G47" s="25" t="s">
        <v>39</v>
      </c>
      <c r="H47" s="25"/>
      <c r="I47" s="11">
        <f t="shared" si="7"/>
        <v>0</v>
      </c>
      <c r="J47" s="26" t="s">
        <v>28</v>
      </c>
      <c r="K47" s="11" t="s">
        <v>1458</v>
      </c>
      <c r="L47" s="107">
        <f t="shared" si="1"/>
        <v>0</v>
      </c>
      <c r="M47" s="107"/>
      <c r="N47" s="107"/>
      <c r="O47" s="107">
        <f t="shared" si="2"/>
        <v>0</v>
      </c>
      <c r="P47" s="107"/>
      <c r="Q47" s="107"/>
      <c r="R47" s="107">
        <f t="shared" si="3"/>
        <v>0</v>
      </c>
      <c r="S47" s="107"/>
      <c r="T47" s="107"/>
      <c r="U47" s="107">
        <f t="shared" si="4"/>
        <v>0</v>
      </c>
      <c r="V47" s="107"/>
      <c r="W47" s="107"/>
      <c r="X47" s="107">
        <f t="shared" si="5"/>
        <v>0</v>
      </c>
      <c r="Y47" s="107"/>
      <c r="Z47" s="107"/>
      <c r="AA47" s="108">
        <f>C47+I47-L47-O47-U47-X47-R47</f>
        <v>4500000</v>
      </c>
      <c r="AB47" s="7"/>
    </row>
    <row r="48" spans="1:28" ht="15.75" hidden="1" x14ac:dyDescent="0.25">
      <c r="A48" s="29">
        <v>45379</v>
      </c>
      <c r="B48" s="73" t="s">
        <v>122</v>
      </c>
      <c r="C48" s="25">
        <v>6250000</v>
      </c>
      <c r="D48" s="27" t="s">
        <v>46</v>
      </c>
      <c r="E48" s="25" t="s">
        <v>128</v>
      </c>
      <c r="F48" s="25">
        <v>50</v>
      </c>
      <c r="G48" s="25" t="s">
        <v>39</v>
      </c>
      <c r="H48" s="25"/>
      <c r="I48" s="11">
        <f t="shared" si="7"/>
        <v>0</v>
      </c>
      <c r="J48" s="32" t="s">
        <v>324</v>
      </c>
      <c r="K48" s="11"/>
      <c r="L48" s="107">
        <f t="shared" si="1"/>
        <v>6250000</v>
      </c>
      <c r="M48" s="107"/>
      <c r="N48" s="107">
        <v>6250000</v>
      </c>
      <c r="O48" s="107">
        <f t="shared" si="2"/>
        <v>0</v>
      </c>
      <c r="P48" s="107"/>
      <c r="Q48" s="107"/>
      <c r="R48" s="107">
        <f t="shared" si="3"/>
        <v>0</v>
      </c>
      <c r="S48" s="107"/>
      <c r="T48" s="107"/>
      <c r="U48" s="107">
        <f t="shared" si="4"/>
        <v>0</v>
      </c>
      <c r="V48" s="107"/>
      <c r="W48" s="107"/>
      <c r="X48" s="107">
        <f t="shared" si="5"/>
        <v>0</v>
      </c>
      <c r="Y48" s="107"/>
      <c r="Z48" s="107"/>
      <c r="AA48" s="108">
        <f>C48+I48-L48-O48-U48-X48-R48</f>
        <v>0</v>
      </c>
      <c r="AB48" s="7">
        <v>45495</v>
      </c>
    </row>
    <row r="49" spans="1:28" ht="15.75" hidden="1" x14ac:dyDescent="0.25">
      <c r="A49" s="29">
        <v>45380</v>
      </c>
      <c r="B49" s="72" t="s">
        <v>122</v>
      </c>
      <c r="C49" s="25">
        <v>25063500</v>
      </c>
      <c r="D49" s="25" t="s">
        <v>46</v>
      </c>
      <c r="E49" s="25" t="s">
        <v>1126</v>
      </c>
      <c r="F49" s="25">
        <v>1617</v>
      </c>
      <c r="G49" s="25" t="s">
        <v>39</v>
      </c>
      <c r="H49" s="25"/>
      <c r="I49" s="11">
        <f t="shared" si="7"/>
        <v>0</v>
      </c>
      <c r="J49" s="32" t="s">
        <v>324</v>
      </c>
      <c r="K49" s="11"/>
      <c r="L49" s="107">
        <f t="shared" si="1"/>
        <v>25063500</v>
      </c>
      <c r="M49" s="107"/>
      <c r="N49" s="107">
        <v>25063500</v>
      </c>
      <c r="O49" s="107">
        <f t="shared" si="2"/>
        <v>0</v>
      </c>
      <c r="P49" s="107"/>
      <c r="Q49" s="107"/>
      <c r="R49" s="107">
        <f t="shared" si="3"/>
        <v>0</v>
      </c>
      <c r="S49" s="107"/>
      <c r="T49" s="107"/>
      <c r="U49" s="107">
        <f t="shared" si="4"/>
        <v>0</v>
      </c>
      <c r="V49" s="107"/>
      <c r="W49" s="107"/>
      <c r="X49" s="107">
        <f t="shared" si="5"/>
        <v>0</v>
      </c>
      <c r="Y49" s="107"/>
      <c r="Z49" s="107"/>
      <c r="AA49" s="108">
        <f>C49+I49-L49-O49-U49-X49-R49</f>
        <v>0</v>
      </c>
      <c r="AB49" s="7">
        <v>45495</v>
      </c>
    </row>
    <row r="50" spans="1:28" ht="15.75" hidden="1" x14ac:dyDescent="0.25">
      <c r="A50" s="29">
        <v>45380</v>
      </c>
      <c r="B50" s="73" t="s">
        <v>122</v>
      </c>
      <c r="C50" s="25">
        <v>9765000</v>
      </c>
      <c r="D50" s="27" t="s">
        <v>46</v>
      </c>
      <c r="E50" s="25" t="s">
        <v>767</v>
      </c>
      <c r="F50" s="25">
        <v>3000</v>
      </c>
      <c r="G50" s="27" t="s">
        <v>34</v>
      </c>
      <c r="H50" s="25"/>
      <c r="I50" s="11">
        <f t="shared" si="7"/>
        <v>0</v>
      </c>
      <c r="J50" s="32" t="s">
        <v>324</v>
      </c>
      <c r="K50" s="11"/>
      <c r="L50" s="107">
        <f t="shared" si="1"/>
        <v>9765000</v>
      </c>
      <c r="M50" s="107"/>
      <c r="N50" s="107">
        <v>9765000</v>
      </c>
      <c r="O50" s="107">
        <f t="shared" si="2"/>
        <v>0</v>
      </c>
      <c r="P50" s="107"/>
      <c r="Q50" s="107"/>
      <c r="R50" s="107">
        <f t="shared" si="3"/>
        <v>0</v>
      </c>
      <c r="S50" s="107"/>
      <c r="T50" s="107"/>
      <c r="U50" s="107">
        <f t="shared" si="4"/>
        <v>0</v>
      </c>
      <c r="V50" s="107"/>
      <c r="W50" s="107"/>
      <c r="X50" s="107">
        <f t="shared" si="5"/>
        <v>0</v>
      </c>
      <c r="Y50" s="107"/>
      <c r="Z50" s="107"/>
      <c r="AA50" s="108">
        <f>C50+I50-L50-O50-U50-X50-R50</f>
        <v>0</v>
      </c>
      <c r="AB50" s="7">
        <v>45495</v>
      </c>
    </row>
    <row r="51" spans="1:28" ht="15.75" hidden="1" x14ac:dyDescent="0.25">
      <c r="A51" s="29">
        <v>45380</v>
      </c>
      <c r="B51" s="73" t="s">
        <v>122</v>
      </c>
      <c r="C51" s="27">
        <v>2020000</v>
      </c>
      <c r="D51" s="27" t="s">
        <v>46</v>
      </c>
      <c r="E51" s="25" t="s">
        <v>395</v>
      </c>
      <c r="F51" s="25">
        <v>2000</v>
      </c>
      <c r="G51" s="27" t="s">
        <v>34</v>
      </c>
      <c r="H51" s="27"/>
      <c r="I51" s="11">
        <f t="shared" si="7"/>
        <v>0</v>
      </c>
      <c r="J51" s="32" t="s">
        <v>324</v>
      </c>
      <c r="K51" s="11"/>
      <c r="L51" s="107">
        <f t="shared" si="1"/>
        <v>2020000</v>
      </c>
      <c r="M51" s="107"/>
      <c r="N51" s="107">
        <v>2020000</v>
      </c>
      <c r="O51" s="107">
        <f t="shared" si="2"/>
        <v>0</v>
      </c>
      <c r="P51" s="107"/>
      <c r="Q51" s="107"/>
      <c r="R51" s="107">
        <f t="shared" si="3"/>
        <v>0</v>
      </c>
      <c r="S51" s="107"/>
      <c r="T51" s="107"/>
      <c r="U51" s="107">
        <f t="shared" si="4"/>
        <v>0</v>
      </c>
      <c r="V51" s="107"/>
      <c r="W51" s="107"/>
      <c r="X51" s="107">
        <f t="shared" si="5"/>
        <v>0</v>
      </c>
      <c r="Y51" s="107"/>
      <c r="Z51" s="107"/>
      <c r="AA51" s="108">
        <f>C51+I51-L51-O51-U51-X51-R51</f>
        <v>0</v>
      </c>
      <c r="AB51" s="7">
        <v>45495</v>
      </c>
    </row>
    <row r="52" spans="1:28" ht="15.75" hidden="1" x14ac:dyDescent="0.25">
      <c r="A52" s="29">
        <v>45380</v>
      </c>
      <c r="B52" s="27" t="s">
        <v>122</v>
      </c>
      <c r="C52" s="25">
        <v>4360000</v>
      </c>
      <c r="D52" s="27" t="s">
        <v>46</v>
      </c>
      <c r="E52" s="27" t="s">
        <v>109</v>
      </c>
      <c r="F52" s="25">
        <v>4000</v>
      </c>
      <c r="G52" s="27" t="s">
        <v>34</v>
      </c>
      <c r="H52" s="25"/>
      <c r="I52" s="11">
        <f t="shared" si="7"/>
        <v>0</v>
      </c>
      <c r="J52" s="32" t="s">
        <v>324</v>
      </c>
      <c r="K52" s="11"/>
      <c r="L52" s="107">
        <f t="shared" si="1"/>
        <v>4360000</v>
      </c>
      <c r="M52" s="107"/>
      <c r="N52" s="107">
        <v>4360000</v>
      </c>
      <c r="O52" s="107">
        <f t="shared" si="2"/>
        <v>0</v>
      </c>
      <c r="P52" s="107"/>
      <c r="Q52" s="107"/>
      <c r="R52" s="107">
        <f t="shared" si="3"/>
        <v>0</v>
      </c>
      <c r="S52" s="107"/>
      <c r="T52" s="107"/>
      <c r="U52" s="107">
        <f t="shared" si="4"/>
        <v>0</v>
      </c>
      <c r="V52" s="107"/>
      <c r="W52" s="107"/>
      <c r="X52" s="107">
        <f t="shared" si="5"/>
        <v>0</v>
      </c>
      <c r="Y52" s="107"/>
      <c r="Z52" s="107"/>
      <c r="AA52" s="108">
        <f>C52+I52-L52-O52-U52-X52-R52</f>
        <v>0</v>
      </c>
      <c r="AB52" s="7">
        <v>45495</v>
      </c>
    </row>
    <row r="53" spans="1:28" ht="15.75" hidden="1" x14ac:dyDescent="0.25">
      <c r="A53" s="29">
        <v>45380</v>
      </c>
      <c r="B53" s="27" t="s">
        <v>122</v>
      </c>
      <c r="C53" s="25">
        <v>27700000</v>
      </c>
      <c r="D53" s="27" t="s">
        <v>46</v>
      </c>
      <c r="E53" s="25" t="s">
        <v>95</v>
      </c>
      <c r="F53" s="25">
        <v>20000</v>
      </c>
      <c r="G53" s="27" t="s">
        <v>34</v>
      </c>
      <c r="H53" s="25"/>
      <c r="I53" s="11">
        <f t="shared" si="7"/>
        <v>0</v>
      </c>
      <c r="J53" s="32" t="s">
        <v>324</v>
      </c>
      <c r="K53" s="11"/>
      <c r="L53" s="107">
        <f t="shared" si="1"/>
        <v>27700000</v>
      </c>
      <c r="M53" s="107"/>
      <c r="N53" s="107">
        <v>27700000</v>
      </c>
      <c r="O53" s="107">
        <f t="shared" si="2"/>
        <v>0</v>
      </c>
      <c r="P53" s="107"/>
      <c r="Q53" s="107"/>
      <c r="R53" s="107">
        <f t="shared" si="3"/>
        <v>0</v>
      </c>
      <c r="S53" s="107"/>
      <c r="T53" s="107"/>
      <c r="U53" s="107">
        <f t="shared" si="4"/>
        <v>0</v>
      </c>
      <c r="V53" s="107"/>
      <c r="W53" s="107"/>
      <c r="X53" s="107">
        <f t="shared" si="5"/>
        <v>0</v>
      </c>
      <c r="Y53" s="107"/>
      <c r="Z53" s="107"/>
      <c r="AA53" s="108">
        <f>C53+I53-L53-O53-U53-X53-R53</f>
        <v>0</v>
      </c>
      <c r="AB53" s="7">
        <v>45495</v>
      </c>
    </row>
    <row r="54" spans="1:28" ht="15.75" hidden="1" x14ac:dyDescent="0.25">
      <c r="A54" s="29">
        <v>45381</v>
      </c>
      <c r="B54" s="25" t="s">
        <v>122</v>
      </c>
      <c r="C54" s="27">
        <v>28318500</v>
      </c>
      <c r="D54" s="27" t="s">
        <v>46</v>
      </c>
      <c r="E54" s="27" t="s">
        <v>1041</v>
      </c>
      <c r="F54" s="27">
        <v>1827</v>
      </c>
      <c r="G54" s="27" t="s">
        <v>39</v>
      </c>
      <c r="H54" s="25"/>
      <c r="I54" s="11">
        <f t="shared" si="7"/>
        <v>0</v>
      </c>
      <c r="J54" s="32" t="s">
        <v>324</v>
      </c>
      <c r="K54" s="11"/>
      <c r="L54" s="107">
        <f t="shared" si="1"/>
        <v>28318500</v>
      </c>
      <c r="M54" s="107"/>
      <c r="N54" s="107">
        <v>28318500</v>
      </c>
      <c r="O54" s="107">
        <f t="shared" si="2"/>
        <v>0</v>
      </c>
      <c r="P54" s="107"/>
      <c r="Q54" s="107"/>
      <c r="R54" s="107">
        <f t="shared" si="3"/>
        <v>0</v>
      </c>
      <c r="S54" s="107"/>
      <c r="T54" s="107"/>
      <c r="U54" s="107">
        <f t="shared" si="4"/>
        <v>0</v>
      </c>
      <c r="V54" s="107"/>
      <c r="W54" s="107"/>
      <c r="X54" s="107">
        <f t="shared" si="5"/>
        <v>0</v>
      </c>
      <c r="Y54" s="107"/>
      <c r="Z54" s="107"/>
      <c r="AA54" s="108">
        <f>C54+I54-L54-O54-U54-X54-R54</f>
        <v>0</v>
      </c>
      <c r="AB54" s="7">
        <v>45495</v>
      </c>
    </row>
    <row r="55" spans="1:28" ht="15.75" hidden="1" x14ac:dyDescent="0.25">
      <c r="A55" s="29"/>
      <c r="B55" s="25" t="s">
        <v>744</v>
      </c>
      <c r="C55" s="25">
        <v>-166200</v>
      </c>
      <c r="D55" s="25" t="s">
        <v>46</v>
      </c>
      <c r="E55" s="25" t="s">
        <v>139</v>
      </c>
      <c r="F55" s="25"/>
      <c r="G55" s="25" t="s">
        <v>34</v>
      </c>
      <c r="H55" s="25"/>
      <c r="I55" s="11">
        <f t="shared" si="7"/>
        <v>0</v>
      </c>
      <c r="J55" s="31" t="s">
        <v>49</v>
      </c>
      <c r="K55" s="11"/>
      <c r="L55" s="107">
        <f t="shared" si="1"/>
        <v>0</v>
      </c>
      <c r="M55" s="107"/>
      <c r="N55" s="107"/>
      <c r="O55" s="107">
        <f t="shared" si="2"/>
        <v>0</v>
      </c>
      <c r="P55" s="107"/>
      <c r="Q55" s="107"/>
      <c r="R55" s="107">
        <f t="shared" si="3"/>
        <v>0</v>
      </c>
      <c r="S55" s="107"/>
      <c r="T55" s="107"/>
      <c r="U55" s="107">
        <f t="shared" si="4"/>
        <v>0</v>
      </c>
      <c r="V55" s="107"/>
      <c r="W55" s="107"/>
      <c r="X55" s="107">
        <f t="shared" si="5"/>
        <v>0</v>
      </c>
      <c r="Y55" s="107"/>
      <c r="Z55" s="107"/>
      <c r="AA55" s="108">
        <f>C55+I55-L55-O55-U55-X55-R55</f>
        <v>-166200</v>
      </c>
      <c r="AB55" s="7"/>
    </row>
    <row r="56" spans="1:28" ht="15.75" hidden="1" x14ac:dyDescent="0.25">
      <c r="A56" s="24">
        <v>45383</v>
      </c>
      <c r="B56" s="25" t="s">
        <v>122</v>
      </c>
      <c r="C56" s="25">
        <v>4080000</v>
      </c>
      <c r="D56" s="25" t="s">
        <v>46</v>
      </c>
      <c r="E56" s="25" t="s">
        <v>447</v>
      </c>
      <c r="F56" s="25">
        <v>2000</v>
      </c>
      <c r="G56" s="25" t="s">
        <v>34</v>
      </c>
      <c r="H56" s="25"/>
      <c r="I56" s="11">
        <f t="shared" si="7"/>
        <v>0</v>
      </c>
      <c r="J56" s="32" t="s">
        <v>324</v>
      </c>
      <c r="K56" s="11"/>
      <c r="L56" s="107">
        <f t="shared" si="1"/>
        <v>4080000</v>
      </c>
      <c r="M56" s="107"/>
      <c r="N56" s="107">
        <v>4080000</v>
      </c>
      <c r="O56" s="107">
        <f t="shared" si="2"/>
        <v>0</v>
      </c>
      <c r="P56" s="107"/>
      <c r="Q56" s="107"/>
      <c r="R56" s="107">
        <f t="shared" si="3"/>
        <v>0</v>
      </c>
      <c r="S56" s="107"/>
      <c r="T56" s="107"/>
      <c r="U56" s="107">
        <f t="shared" si="4"/>
        <v>0</v>
      </c>
      <c r="V56" s="107"/>
      <c r="W56" s="107"/>
      <c r="X56" s="107">
        <f t="shared" si="5"/>
        <v>0</v>
      </c>
      <c r="Y56" s="107"/>
      <c r="Z56" s="107"/>
      <c r="AA56" s="108">
        <f>C56+I56-L56-O56-U56-X56-R56</f>
        <v>0</v>
      </c>
      <c r="AB56" s="7">
        <v>45495</v>
      </c>
    </row>
    <row r="57" spans="1:28" ht="15.75" hidden="1" x14ac:dyDescent="0.25">
      <c r="A57" s="24">
        <v>45383</v>
      </c>
      <c r="B57" s="25" t="s">
        <v>122</v>
      </c>
      <c r="C57" s="25">
        <v>18050000</v>
      </c>
      <c r="D57" s="25" t="s">
        <v>46</v>
      </c>
      <c r="E57" s="25" t="s">
        <v>82</v>
      </c>
      <c r="F57" s="25">
        <v>10000</v>
      </c>
      <c r="G57" s="25" t="s">
        <v>34</v>
      </c>
      <c r="H57" s="25"/>
      <c r="I57" s="11">
        <f t="shared" si="7"/>
        <v>0</v>
      </c>
      <c r="J57" s="32" t="s">
        <v>324</v>
      </c>
      <c r="K57" s="11"/>
      <c r="L57" s="107">
        <f t="shared" si="1"/>
        <v>18050000</v>
      </c>
      <c r="M57" s="107"/>
      <c r="N57" s="107">
        <v>18050000</v>
      </c>
      <c r="O57" s="107">
        <f t="shared" si="2"/>
        <v>0</v>
      </c>
      <c r="P57" s="107"/>
      <c r="Q57" s="107"/>
      <c r="R57" s="107">
        <f t="shared" si="3"/>
        <v>0</v>
      </c>
      <c r="S57" s="107"/>
      <c r="T57" s="107"/>
      <c r="U57" s="107">
        <f t="shared" si="4"/>
        <v>0</v>
      </c>
      <c r="V57" s="107"/>
      <c r="W57" s="107"/>
      <c r="X57" s="107">
        <f t="shared" si="5"/>
        <v>0</v>
      </c>
      <c r="Y57" s="107"/>
      <c r="Z57" s="107"/>
      <c r="AA57" s="108">
        <f>C57+I57-L57-O57-U57-X57-R57</f>
        <v>0</v>
      </c>
      <c r="AB57" s="7">
        <v>45495</v>
      </c>
    </row>
    <row r="58" spans="1:28" ht="15.75" hidden="1" x14ac:dyDescent="0.25">
      <c r="A58" s="29">
        <v>45386</v>
      </c>
      <c r="B58" s="72" t="s">
        <v>122</v>
      </c>
      <c r="C58" s="27">
        <v>4560000</v>
      </c>
      <c r="D58" s="27" t="s">
        <v>46</v>
      </c>
      <c r="E58" s="27" t="s">
        <v>763</v>
      </c>
      <c r="F58" s="27">
        <v>2000</v>
      </c>
      <c r="G58" s="25" t="s">
        <v>34</v>
      </c>
      <c r="H58" s="27"/>
      <c r="I58" s="11">
        <f t="shared" si="7"/>
        <v>0</v>
      </c>
      <c r="J58" s="32" t="s">
        <v>324</v>
      </c>
      <c r="K58" s="11"/>
      <c r="L58" s="107">
        <f t="shared" si="1"/>
        <v>4560000</v>
      </c>
      <c r="M58" s="107"/>
      <c r="N58" s="107">
        <v>4560000</v>
      </c>
      <c r="O58" s="107">
        <f t="shared" si="2"/>
        <v>0</v>
      </c>
      <c r="P58" s="107"/>
      <c r="Q58" s="107"/>
      <c r="R58" s="107">
        <f t="shared" si="3"/>
        <v>0</v>
      </c>
      <c r="S58" s="107"/>
      <c r="T58" s="107"/>
      <c r="U58" s="107">
        <f t="shared" si="4"/>
        <v>0</v>
      </c>
      <c r="V58" s="107"/>
      <c r="W58" s="107"/>
      <c r="X58" s="107">
        <f t="shared" si="5"/>
        <v>0</v>
      </c>
      <c r="Y58" s="107"/>
      <c r="Z58" s="107"/>
      <c r="AA58" s="108">
        <f>C58+I58-L58-O58-U58-X58-R58</f>
        <v>0</v>
      </c>
      <c r="AB58" s="7">
        <v>45495</v>
      </c>
    </row>
    <row r="59" spans="1:28" ht="15.75" hidden="1" x14ac:dyDescent="0.25">
      <c r="A59" s="29">
        <v>45387</v>
      </c>
      <c r="B59" s="72" t="s">
        <v>118</v>
      </c>
      <c r="C59" s="25">
        <v>135000</v>
      </c>
      <c r="D59" s="27" t="s">
        <v>46</v>
      </c>
      <c r="E59" s="25" t="s">
        <v>270</v>
      </c>
      <c r="F59" s="25">
        <v>1</v>
      </c>
      <c r="G59" s="25" t="s">
        <v>39</v>
      </c>
      <c r="H59" s="25"/>
      <c r="I59" s="11">
        <f t="shared" si="7"/>
        <v>0</v>
      </c>
      <c r="J59" s="28" t="s">
        <v>28</v>
      </c>
      <c r="K59" s="11"/>
      <c r="L59" s="107">
        <f t="shared" si="1"/>
        <v>0</v>
      </c>
      <c r="M59" s="107"/>
      <c r="N59" s="107"/>
      <c r="O59" s="107">
        <f t="shared" si="2"/>
        <v>0</v>
      </c>
      <c r="P59" s="107"/>
      <c r="Q59" s="107"/>
      <c r="R59" s="107">
        <f t="shared" si="3"/>
        <v>0</v>
      </c>
      <c r="S59" s="107"/>
      <c r="T59" s="107"/>
      <c r="U59" s="107">
        <f t="shared" si="4"/>
        <v>0</v>
      </c>
      <c r="V59" s="107"/>
      <c r="W59" s="107"/>
      <c r="X59" s="107">
        <f t="shared" si="5"/>
        <v>0</v>
      </c>
      <c r="Y59" s="107"/>
      <c r="Z59" s="107"/>
      <c r="AA59" s="108">
        <f>C59+I59-L59-O59-U59-X59-R59</f>
        <v>135000</v>
      </c>
      <c r="AB59" s="7"/>
    </row>
    <row r="60" spans="1:28" ht="15.75" hidden="1" x14ac:dyDescent="0.25">
      <c r="A60" s="29">
        <v>45387</v>
      </c>
      <c r="B60" s="27" t="s">
        <v>122</v>
      </c>
      <c r="C60" s="25">
        <v>14440000</v>
      </c>
      <c r="D60" s="27" t="s">
        <v>46</v>
      </c>
      <c r="E60" s="27" t="s">
        <v>82</v>
      </c>
      <c r="F60" s="25">
        <v>8000</v>
      </c>
      <c r="G60" s="27" t="s">
        <v>34</v>
      </c>
      <c r="H60" s="25"/>
      <c r="I60" s="11">
        <f t="shared" si="7"/>
        <v>0</v>
      </c>
      <c r="J60" s="32" t="s">
        <v>324</v>
      </c>
      <c r="K60" s="11"/>
      <c r="L60" s="107">
        <f t="shared" si="1"/>
        <v>14440000</v>
      </c>
      <c r="M60" s="107"/>
      <c r="N60" s="107">
        <v>14440000</v>
      </c>
      <c r="O60" s="107">
        <f t="shared" si="2"/>
        <v>0</v>
      </c>
      <c r="P60" s="107"/>
      <c r="Q60" s="107"/>
      <c r="R60" s="107">
        <f t="shared" si="3"/>
        <v>0</v>
      </c>
      <c r="S60" s="107"/>
      <c r="T60" s="107"/>
      <c r="U60" s="107">
        <f t="shared" si="4"/>
        <v>0</v>
      </c>
      <c r="V60" s="107"/>
      <c r="W60" s="107"/>
      <c r="X60" s="107">
        <f t="shared" si="5"/>
        <v>0</v>
      </c>
      <c r="Y60" s="107"/>
      <c r="Z60" s="107"/>
      <c r="AA60" s="108">
        <f>C60+I60-L60-O60-U60-X60-R60</f>
        <v>0</v>
      </c>
      <c r="AB60" s="7">
        <v>45495</v>
      </c>
    </row>
    <row r="61" spans="1:28" ht="15.75" hidden="1" x14ac:dyDescent="0.25">
      <c r="A61" s="29"/>
      <c r="B61" s="25" t="s">
        <v>1214</v>
      </c>
      <c r="C61" s="25">
        <v>784000</v>
      </c>
      <c r="D61" s="27" t="s">
        <v>52</v>
      </c>
      <c r="E61" s="25"/>
      <c r="F61" s="25"/>
      <c r="G61" s="25" t="s">
        <v>39</v>
      </c>
      <c r="H61" s="25"/>
      <c r="I61" s="11">
        <f>F61*H61</f>
        <v>0</v>
      </c>
      <c r="J61" s="32" t="s">
        <v>49</v>
      </c>
      <c r="K61" s="11"/>
      <c r="L61" s="107">
        <f>M61+N61</f>
        <v>0</v>
      </c>
      <c r="M61" s="107"/>
      <c r="N61" s="107"/>
      <c r="O61" s="107">
        <f>P61+Q61</f>
        <v>0</v>
      </c>
      <c r="P61" s="107"/>
      <c r="Q61" s="107"/>
      <c r="R61" s="107">
        <f>S61+T61</f>
        <v>0</v>
      </c>
      <c r="S61" s="107"/>
      <c r="T61" s="107"/>
      <c r="U61" s="107">
        <f>V61+W61</f>
        <v>0</v>
      </c>
      <c r="V61" s="107"/>
      <c r="W61" s="107"/>
      <c r="X61" s="107">
        <f>Y61+Z61</f>
        <v>0</v>
      </c>
      <c r="Y61" s="107"/>
      <c r="Z61" s="107"/>
      <c r="AA61" s="108">
        <f>C61+I61-L61-O61-U61-X61-R61</f>
        <v>784000</v>
      </c>
      <c r="AB61" s="7"/>
    </row>
    <row r="62" spans="1:28" ht="15.75" hidden="1" x14ac:dyDescent="0.25">
      <c r="A62" s="29">
        <v>45390</v>
      </c>
      <c r="B62" s="73" t="s">
        <v>122</v>
      </c>
      <c r="C62" s="25">
        <v>3121300</v>
      </c>
      <c r="D62" s="27" t="s">
        <v>46</v>
      </c>
      <c r="E62" s="25" t="s">
        <v>106</v>
      </c>
      <c r="F62" s="25">
        <v>63.7</v>
      </c>
      <c r="G62" s="25" t="s">
        <v>39</v>
      </c>
      <c r="H62" s="25"/>
      <c r="I62" s="11">
        <f t="shared" ref="I62:I116" si="8">F62*H62</f>
        <v>0</v>
      </c>
      <c r="J62" s="32" t="s">
        <v>324</v>
      </c>
      <c r="K62" s="11"/>
      <c r="L62" s="107">
        <f t="shared" ref="L62:L92" si="9">M62+N62</f>
        <v>3121300</v>
      </c>
      <c r="M62" s="107"/>
      <c r="N62" s="107">
        <v>3121300</v>
      </c>
      <c r="O62" s="107">
        <f t="shared" ref="O62:O92" si="10">P62+Q62</f>
        <v>0</v>
      </c>
      <c r="P62" s="107"/>
      <c r="Q62" s="107"/>
      <c r="R62" s="107">
        <f t="shared" ref="R62:R92" si="11">S62+T62</f>
        <v>0</v>
      </c>
      <c r="S62" s="107"/>
      <c r="T62" s="107"/>
      <c r="U62" s="107">
        <f t="shared" ref="U62:U92" si="12">V62+W62</f>
        <v>0</v>
      </c>
      <c r="V62" s="107"/>
      <c r="W62" s="107"/>
      <c r="X62" s="107">
        <f t="shared" ref="X62:X92" si="13">Y62+Z62</f>
        <v>0</v>
      </c>
      <c r="Y62" s="107"/>
      <c r="Z62" s="107"/>
      <c r="AA62" s="108">
        <f>C62+I62-L62-O62-U62-X62-R62</f>
        <v>0</v>
      </c>
      <c r="AB62" s="7">
        <v>45495</v>
      </c>
    </row>
    <row r="63" spans="1:28" ht="15.75" hidden="1" x14ac:dyDescent="0.25">
      <c r="A63" s="29">
        <v>45390</v>
      </c>
      <c r="B63" s="73" t="s">
        <v>122</v>
      </c>
      <c r="C63" s="25">
        <v>3125000</v>
      </c>
      <c r="D63" s="27" t="s">
        <v>46</v>
      </c>
      <c r="E63" s="25" t="s">
        <v>128</v>
      </c>
      <c r="F63" s="25">
        <v>25</v>
      </c>
      <c r="G63" s="25" t="s">
        <v>39</v>
      </c>
      <c r="H63" s="25"/>
      <c r="I63" s="11">
        <f t="shared" si="8"/>
        <v>0</v>
      </c>
      <c r="J63" s="32" t="s">
        <v>324</v>
      </c>
      <c r="K63" s="11"/>
      <c r="L63" s="107">
        <f t="shared" si="9"/>
        <v>3125000</v>
      </c>
      <c r="M63" s="107"/>
      <c r="N63" s="107">
        <v>3125000</v>
      </c>
      <c r="O63" s="107">
        <f t="shared" si="10"/>
        <v>0</v>
      </c>
      <c r="P63" s="107"/>
      <c r="Q63" s="107"/>
      <c r="R63" s="107">
        <f t="shared" si="11"/>
        <v>0</v>
      </c>
      <c r="S63" s="107"/>
      <c r="T63" s="107"/>
      <c r="U63" s="107">
        <f t="shared" si="12"/>
        <v>0</v>
      </c>
      <c r="V63" s="107"/>
      <c r="W63" s="107"/>
      <c r="X63" s="107">
        <f t="shared" si="13"/>
        <v>0</v>
      </c>
      <c r="Y63" s="107"/>
      <c r="Z63" s="107"/>
      <c r="AA63" s="108">
        <f>C63+I63-L63-O63-U63-X63-R63</f>
        <v>0</v>
      </c>
      <c r="AB63" s="7">
        <v>45495</v>
      </c>
    </row>
    <row r="64" spans="1:28" ht="15.75" hidden="1" x14ac:dyDescent="0.25">
      <c r="A64" s="29">
        <v>45398</v>
      </c>
      <c r="B64" s="73" t="s">
        <v>122</v>
      </c>
      <c r="C64" s="25">
        <v>2560000</v>
      </c>
      <c r="D64" s="27" t="s">
        <v>46</v>
      </c>
      <c r="E64" s="25" t="s">
        <v>112</v>
      </c>
      <c r="F64" s="25">
        <v>8</v>
      </c>
      <c r="G64" s="27" t="s">
        <v>48</v>
      </c>
      <c r="H64" s="25"/>
      <c r="I64" s="11">
        <f t="shared" si="8"/>
        <v>0</v>
      </c>
      <c r="J64" s="32" t="s">
        <v>324</v>
      </c>
      <c r="K64" s="11"/>
      <c r="L64" s="107">
        <f t="shared" si="9"/>
        <v>2560000</v>
      </c>
      <c r="M64" s="107"/>
      <c r="N64" s="107">
        <v>2560000</v>
      </c>
      <c r="O64" s="107">
        <f t="shared" si="10"/>
        <v>0</v>
      </c>
      <c r="P64" s="107"/>
      <c r="Q64" s="107"/>
      <c r="R64" s="107">
        <f t="shared" si="11"/>
        <v>0</v>
      </c>
      <c r="S64" s="107"/>
      <c r="T64" s="107"/>
      <c r="U64" s="107">
        <f t="shared" si="12"/>
        <v>0</v>
      </c>
      <c r="V64" s="107"/>
      <c r="W64" s="107"/>
      <c r="X64" s="107">
        <f t="shared" si="13"/>
        <v>0</v>
      </c>
      <c r="Y64" s="107"/>
      <c r="Z64" s="107"/>
      <c r="AA64" s="108">
        <f>C64+I64-L64-O64-U64-X64-R64</f>
        <v>0</v>
      </c>
      <c r="AB64" s="7">
        <v>45495</v>
      </c>
    </row>
    <row r="65" spans="1:28" ht="15.75" hidden="1" x14ac:dyDescent="0.25">
      <c r="A65" s="29">
        <v>45398</v>
      </c>
      <c r="B65" s="73" t="s">
        <v>122</v>
      </c>
      <c r="C65" s="25">
        <v>2560000</v>
      </c>
      <c r="D65" s="27" t="s">
        <v>46</v>
      </c>
      <c r="E65" s="25" t="s">
        <v>157</v>
      </c>
      <c r="F65" s="25">
        <v>8</v>
      </c>
      <c r="G65" s="25" t="s">
        <v>48</v>
      </c>
      <c r="H65" s="25"/>
      <c r="I65" s="11">
        <f t="shared" si="8"/>
        <v>0</v>
      </c>
      <c r="J65" s="32" t="s">
        <v>324</v>
      </c>
      <c r="K65" s="11"/>
      <c r="L65" s="107">
        <f t="shared" si="9"/>
        <v>2560000</v>
      </c>
      <c r="M65" s="107"/>
      <c r="N65" s="107">
        <v>2560000</v>
      </c>
      <c r="O65" s="107">
        <f t="shared" si="10"/>
        <v>0</v>
      </c>
      <c r="P65" s="107"/>
      <c r="Q65" s="107"/>
      <c r="R65" s="107">
        <f t="shared" si="11"/>
        <v>0</v>
      </c>
      <c r="S65" s="107"/>
      <c r="T65" s="107"/>
      <c r="U65" s="107">
        <f t="shared" si="12"/>
        <v>0</v>
      </c>
      <c r="V65" s="107"/>
      <c r="W65" s="107"/>
      <c r="X65" s="107">
        <f t="shared" si="13"/>
        <v>0</v>
      </c>
      <c r="Y65" s="107"/>
      <c r="Z65" s="107"/>
      <c r="AA65" s="108">
        <f>C65+I65-L65-O65-U65-X65-R65</f>
        <v>0</v>
      </c>
      <c r="AB65" s="7">
        <v>45495</v>
      </c>
    </row>
    <row r="66" spans="1:28" ht="15.75" hidden="1" x14ac:dyDescent="0.25">
      <c r="A66" s="24">
        <v>45398</v>
      </c>
      <c r="B66" s="72" t="s">
        <v>122</v>
      </c>
      <c r="C66" s="25">
        <v>650000</v>
      </c>
      <c r="D66" s="25" t="s">
        <v>46</v>
      </c>
      <c r="E66" s="25" t="s">
        <v>127</v>
      </c>
      <c r="F66" s="25">
        <v>10</v>
      </c>
      <c r="G66" s="25" t="s">
        <v>39</v>
      </c>
      <c r="H66" s="25"/>
      <c r="I66" s="11">
        <f t="shared" si="8"/>
        <v>0</v>
      </c>
      <c r="J66" s="32" t="s">
        <v>324</v>
      </c>
      <c r="K66" s="11"/>
      <c r="L66" s="107">
        <f t="shared" si="9"/>
        <v>650000</v>
      </c>
      <c r="M66" s="107"/>
      <c r="N66" s="107">
        <v>650000</v>
      </c>
      <c r="O66" s="107">
        <f t="shared" si="10"/>
        <v>0</v>
      </c>
      <c r="P66" s="107"/>
      <c r="Q66" s="107"/>
      <c r="R66" s="107">
        <f t="shared" si="11"/>
        <v>0</v>
      </c>
      <c r="S66" s="107"/>
      <c r="T66" s="107"/>
      <c r="U66" s="107">
        <f t="shared" si="12"/>
        <v>0</v>
      </c>
      <c r="V66" s="107"/>
      <c r="W66" s="107"/>
      <c r="X66" s="107">
        <f t="shared" si="13"/>
        <v>0</v>
      </c>
      <c r="Y66" s="107"/>
      <c r="Z66" s="107"/>
      <c r="AA66" s="108">
        <f>C66+I66-L66-O66-U66-X66-R66</f>
        <v>0</v>
      </c>
      <c r="AB66" s="7">
        <v>45495</v>
      </c>
    </row>
    <row r="67" spans="1:28" ht="15.75" hidden="1" x14ac:dyDescent="0.25">
      <c r="A67" s="24">
        <v>45398</v>
      </c>
      <c r="B67" s="72" t="s">
        <v>122</v>
      </c>
      <c r="C67" s="25">
        <v>4500000</v>
      </c>
      <c r="D67" s="25" t="s">
        <v>46</v>
      </c>
      <c r="E67" s="25" t="s">
        <v>117</v>
      </c>
      <c r="F67" s="25">
        <v>10</v>
      </c>
      <c r="G67" s="25" t="s">
        <v>23</v>
      </c>
      <c r="H67" s="25"/>
      <c r="I67" s="11">
        <f t="shared" si="8"/>
        <v>0</v>
      </c>
      <c r="J67" s="32" t="s">
        <v>324</v>
      </c>
      <c r="K67" s="11"/>
      <c r="L67" s="107">
        <f t="shared" si="9"/>
        <v>4500000</v>
      </c>
      <c r="M67" s="107"/>
      <c r="N67" s="107">
        <v>4500000</v>
      </c>
      <c r="O67" s="107">
        <f t="shared" si="10"/>
        <v>0</v>
      </c>
      <c r="P67" s="107"/>
      <c r="Q67" s="107"/>
      <c r="R67" s="107">
        <f t="shared" si="11"/>
        <v>0</v>
      </c>
      <c r="S67" s="107"/>
      <c r="T67" s="107"/>
      <c r="U67" s="107">
        <f t="shared" si="12"/>
        <v>0</v>
      </c>
      <c r="V67" s="107"/>
      <c r="W67" s="107"/>
      <c r="X67" s="107">
        <f t="shared" si="13"/>
        <v>0</v>
      </c>
      <c r="Y67" s="107"/>
      <c r="Z67" s="107"/>
      <c r="AA67" s="108">
        <f>C67+I67-L67-O67-U67-X67-R67</f>
        <v>0</v>
      </c>
      <c r="AB67" s="7">
        <v>45495</v>
      </c>
    </row>
    <row r="68" spans="1:28" ht="15.75" hidden="1" x14ac:dyDescent="0.25">
      <c r="A68" s="29">
        <v>45399</v>
      </c>
      <c r="B68" s="72" t="s">
        <v>195</v>
      </c>
      <c r="C68" s="25">
        <v>2871000</v>
      </c>
      <c r="D68" s="27" t="s">
        <v>46</v>
      </c>
      <c r="E68" s="25" t="s">
        <v>197</v>
      </c>
      <c r="F68" s="25">
        <v>98.1</v>
      </c>
      <c r="G68" s="27" t="s">
        <v>39</v>
      </c>
      <c r="H68" s="25"/>
      <c r="I68" s="11">
        <f t="shared" si="8"/>
        <v>0</v>
      </c>
      <c r="J68" s="32" t="s">
        <v>312</v>
      </c>
      <c r="K68" s="11"/>
      <c r="L68" s="107">
        <f t="shared" si="9"/>
        <v>0</v>
      </c>
      <c r="M68" s="107"/>
      <c r="N68" s="107"/>
      <c r="O68" s="107">
        <f t="shared" si="10"/>
        <v>2871000</v>
      </c>
      <c r="P68" s="107">
        <v>2871000</v>
      </c>
      <c r="Q68" s="107"/>
      <c r="R68" s="107">
        <f t="shared" si="11"/>
        <v>0</v>
      </c>
      <c r="S68" s="107"/>
      <c r="T68" s="107"/>
      <c r="U68" s="107">
        <f t="shared" si="12"/>
        <v>0</v>
      </c>
      <c r="V68" s="107"/>
      <c r="W68" s="107"/>
      <c r="X68" s="107">
        <f t="shared" si="13"/>
        <v>0</v>
      </c>
      <c r="Y68" s="107"/>
      <c r="Z68" s="107"/>
      <c r="AA68" s="108">
        <f>C68+I68-L68-O68-U68-X68-R68</f>
        <v>0</v>
      </c>
      <c r="AB68" s="7">
        <v>45496</v>
      </c>
    </row>
    <row r="69" spans="1:28" ht="15.75" hidden="1" x14ac:dyDescent="0.25">
      <c r="A69" s="29">
        <v>45399</v>
      </c>
      <c r="B69" s="72" t="s">
        <v>98</v>
      </c>
      <c r="C69" s="25">
        <v>2300000</v>
      </c>
      <c r="D69" s="25" t="s">
        <v>46</v>
      </c>
      <c r="E69" s="27" t="s">
        <v>363</v>
      </c>
      <c r="F69" s="25">
        <v>10</v>
      </c>
      <c r="G69" s="25" t="s">
        <v>48</v>
      </c>
      <c r="H69" s="25"/>
      <c r="I69" s="11">
        <f t="shared" si="8"/>
        <v>0</v>
      </c>
      <c r="J69" s="28" t="s">
        <v>28</v>
      </c>
      <c r="K69" s="11"/>
      <c r="L69" s="107">
        <f t="shared" si="9"/>
        <v>0</v>
      </c>
      <c r="M69" s="107"/>
      <c r="N69" s="107"/>
      <c r="O69" s="107">
        <f t="shared" si="10"/>
        <v>0</v>
      </c>
      <c r="P69" s="107"/>
      <c r="Q69" s="107"/>
      <c r="R69" s="107">
        <f t="shared" si="11"/>
        <v>0</v>
      </c>
      <c r="S69" s="107"/>
      <c r="T69" s="107"/>
      <c r="U69" s="107">
        <f t="shared" si="12"/>
        <v>0</v>
      </c>
      <c r="V69" s="107"/>
      <c r="W69" s="107"/>
      <c r="X69" s="107">
        <f t="shared" si="13"/>
        <v>0</v>
      </c>
      <c r="Y69" s="107"/>
      <c r="Z69" s="107"/>
      <c r="AA69" s="108">
        <f>C69+I69-L69-O69-U69-X69-R69</f>
        <v>2300000</v>
      </c>
      <c r="AB69" s="7"/>
    </row>
    <row r="70" spans="1:28" ht="15.75" hidden="1" x14ac:dyDescent="0.25">
      <c r="A70" s="29">
        <v>45399</v>
      </c>
      <c r="B70" s="72" t="s">
        <v>532</v>
      </c>
      <c r="C70" s="27">
        <v>35600000</v>
      </c>
      <c r="D70" s="25" t="s">
        <v>46</v>
      </c>
      <c r="E70" s="27" t="s">
        <v>533</v>
      </c>
      <c r="F70" s="25">
        <v>89</v>
      </c>
      <c r="G70" s="25" t="s">
        <v>23</v>
      </c>
      <c r="H70" s="27"/>
      <c r="I70" s="11">
        <f t="shared" si="8"/>
        <v>0</v>
      </c>
      <c r="J70" s="28" t="s">
        <v>78</v>
      </c>
      <c r="K70" s="11"/>
      <c r="L70" s="107">
        <f t="shared" si="9"/>
        <v>0</v>
      </c>
      <c r="M70" s="107"/>
      <c r="N70" s="107"/>
      <c r="O70" s="107">
        <f t="shared" si="10"/>
        <v>5200000</v>
      </c>
      <c r="P70" s="107">
        <v>5200000</v>
      </c>
      <c r="Q70" s="107"/>
      <c r="R70" s="107">
        <f t="shared" si="11"/>
        <v>0</v>
      </c>
      <c r="S70" s="107"/>
      <c r="T70" s="107"/>
      <c r="U70" s="107">
        <f t="shared" si="12"/>
        <v>0</v>
      </c>
      <c r="V70" s="107"/>
      <c r="W70" s="107"/>
      <c r="X70" s="107">
        <f t="shared" si="13"/>
        <v>0</v>
      </c>
      <c r="Y70" s="107"/>
      <c r="Z70" s="107"/>
      <c r="AA70" s="108">
        <f>C70+I70-L70-O70-U70-X70-R70</f>
        <v>30400000</v>
      </c>
      <c r="AB70" s="7">
        <v>45488</v>
      </c>
    </row>
    <row r="71" spans="1:28" ht="15.75" hidden="1" x14ac:dyDescent="0.25">
      <c r="A71" s="29">
        <v>45399</v>
      </c>
      <c r="B71" s="25" t="s">
        <v>1273</v>
      </c>
      <c r="C71" s="27">
        <v>-800000</v>
      </c>
      <c r="D71" s="25" t="s">
        <v>46</v>
      </c>
      <c r="E71" s="27" t="s">
        <v>91</v>
      </c>
      <c r="F71" s="27">
        <v>1</v>
      </c>
      <c r="G71" s="27" t="s">
        <v>303</v>
      </c>
      <c r="H71" s="27"/>
      <c r="I71" s="11">
        <f t="shared" si="8"/>
        <v>0</v>
      </c>
      <c r="J71" s="17" t="s">
        <v>49</v>
      </c>
      <c r="K71" s="11" t="s">
        <v>1222</v>
      </c>
      <c r="L71" s="107">
        <f t="shared" si="9"/>
        <v>0</v>
      </c>
      <c r="M71" s="107"/>
      <c r="N71" s="107"/>
      <c r="O71" s="107">
        <f t="shared" si="10"/>
        <v>0</v>
      </c>
      <c r="P71" s="107"/>
      <c r="Q71" s="107"/>
      <c r="R71" s="107">
        <f t="shared" si="11"/>
        <v>0</v>
      </c>
      <c r="S71" s="107"/>
      <c r="T71" s="107"/>
      <c r="U71" s="107">
        <f t="shared" si="12"/>
        <v>0</v>
      </c>
      <c r="V71" s="107"/>
      <c r="W71" s="107"/>
      <c r="X71" s="107">
        <f t="shared" si="13"/>
        <v>0</v>
      </c>
      <c r="Y71" s="107"/>
      <c r="Z71" s="107"/>
      <c r="AA71" s="108">
        <f>C71+I71-L71-O71-U71-X71-R71</f>
        <v>-800000</v>
      </c>
      <c r="AB71" s="7">
        <v>45390</v>
      </c>
    </row>
    <row r="72" spans="1:28" ht="15.75" hidden="1" x14ac:dyDescent="0.25">
      <c r="A72" s="29">
        <v>45400</v>
      </c>
      <c r="B72" s="73" t="s">
        <v>110</v>
      </c>
      <c r="C72" s="25">
        <v>2665000</v>
      </c>
      <c r="D72" s="27" t="s">
        <v>46</v>
      </c>
      <c r="E72" s="27" t="s">
        <v>100</v>
      </c>
      <c r="F72" s="27">
        <v>53.3</v>
      </c>
      <c r="G72" s="27" t="s">
        <v>39</v>
      </c>
      <c r="H72" s="25"/>
      <c r="I72" s="11">
        <f t="shared" si="8"/>
        <v>0</v>
      </c>
      <c r="J72" s="40" t="s">
        <v>78</v>
      </c>
      <c r="K72" s="11"/>
      <c r="L72" s="107">
        <f t="shared" si="9"/>
        <v>0</v>
      </c>
      <c r="M72" s="107"/>
      <c r="N72" s="107"/>
      <c r="O72" s="107">
        <f t="shared" si="10"/>
        <v>544000</v>
      </c>
      <c r="P72" s="107">
        <v>544000</v>
      </c>
      <c r="Q72" s="107"/>
      <c r="R72" s="107">
        <f t="shared" si="11"/>
        <v>0</v>
      </c>
      <c r="S72" s="107"/>
      <c r="T72" s="107"/>
      <c r="U72" s="107">
        <f t="shared" si="12"/>
        <v>0</v>
      </c>
      <c r="V72" s="107"/>
      <c r="W72" s="107"/>
      <c r="X72" s="107">
        <f t="shared" si="13"/>
        <v>0</v>
      </c>
      <c r="Y72" s="107"/>
      <c r="Z72" s="107"/>
      <c r="AA72" s="108">
        <f>C72+I72-L72-O72-U72-X72-R72</f>
        <v>2121000</v>
      </c>
      <c r="AB72" s="7">
        <v>45498</v>
      </c>
    </row>
    <row r="73" spans="1:28" ht="15.75" hidden="1" x14ac:dyDescent="0.25">
      <c r="A73" s="29">
        <v>45400</v>
      </c>
      <c r="B73" s="73" t="s">
        <v>122</v>
      </c>
      <c r="C73" s="27">
        <v>9030000</v>
      </c>
      <c r="D73" s="27" t="s">
        <v>46</v>
      </c>
      <c r="E73" s="27" t="s">
        <v>298</v>
      </c>
      <c r="F73" s="27">
        <v>10400</v>
      </c>
      <c r="G73" s="25" t="s">
        <v>34</v>
      </c>
      <c r="H73" s="27"/>
      <c r="I73" s="11">
        <f t="shared" si="8"/>
        <v>0</v>
      </c>
      <c r="J73" s="32" t="s">
        <v>324</v>
      </c>
      <c r="K73" s="11"/>
      <c r="L73" s="107">
        <f t="shared" si="9"/>
        <v>9030000</v>
      </c>
      <c r="M73" s="107"/>
      <c r="N73" s="107">
        <v>9030000</v>
      </c>
      <c r="O73" s="107">
        <f t="shared" si="10"/>
        <v>0</v>
      </c>
      <c r="P73" s="107"/>
      <c r="Q73" s="107"/>
      <c r="R73" s="107">
        <f t="shared" si="11"/>
        <v>0</v>
      </c>
      <c r="S73" s="107"/>
      <c r="T73" s="107"/>
      <c r="U73" s="107">
        <f t="shared" si="12"/>
        <v>0</v>
      </c>
      <c r="V73" s="107"/>
      <c r="W73" s="107"/>
      <c r="X73" s="107">
        <f t="shared" si="13"/>
        <v>0</v>
      </c>
      <c r="Y73" s="107"/>
      <c r="Z73" s="107"/>
      <c r="AA73" s="108">
        <f>C73+I73-L73-O73-U73-X73-R73</f>
        <v>0</v>
      </c>
      <c r="AB73" s="7">
        <v>45495</v>
      </c>
    </row>
    <row r="74" spans="1:28" ht="15.75" hidden="1" x14ac:dyDescent="0.25">
      <c r="A74" s="29">
        <v>45402</v>
      </c>
      <c r="B74" s="72" t="s">
        <v>110</v>
      </c>
      <c r="C74" s="25">
        <v>1370000</v>
      </c>
      <c r="D74" s="27" t="s">
        <v>46</v>
      </c>
      <c r="E74" s="27" t="s">
        <v>100</v>
      </c>
      <c r="F74" s="27">
        <v>27.4</v>
      </c>
      <c r="G74" s="25" t="s">
        <v>39</v>
      </c>
      <c r="H74" s="25"/>
      <c r="I74" s="11">
        <f t="shared" si="8"/>
        <v>0</v>
      </c>
      <c r="J74" s="31" t="s">
        <v>312</v>
      </c>
      <c r="K74" s="11"/>
      <c r="L74" s="107">
        <f t="shared" si="9"/>
        <v>0</v>
      </c>
      <c r="M74" s="107"/>
      <c r="N74" s="107"/>
      <c r="O74" s="107">
        <f t="shared" si="10"/>
        <v>1370000</v>
      </c>
      <c r="P74" s="107">
        <v>1370000</v>
      </c>
      <c r="Q74" s="107"/>
      <c r="R74" s="107">
        <f t="shared" si="11"/>
        <v>0</v>
      </c>
      <c r="S74" s="107"/>
      <c r="T74" s="107"/>
      <c r="U74" s="107">
        <f t="shared" si="12"/>
        <v>0</v>
      </c>
      <c r="V74" s="107"/>
      <c r="W74" s="107"/>
      <c r="X74" s="107">
        <f t="shared" si="13"/>
        <v>0</v>
      </c>
      <c r="Y74" s="107"/>
      <c r="Z74" s="107"/>
      <c r="AA74" s="108">
        <f>C74+I74-L74-O74-U74-X74-R74</f>
        <v>0</v>
      </c>
      <c r="AB74" s="7">
        <v>45498</v>
      </c>
    </row>
    <row r="75" spans="1:28" ht="15.75" hidden="1" x14ac:dyDescent="0.25">
      <c r="A75" s="29">
        <v>45405</v>
      </c>
      <c r="B75" s="25" t="s">
        <v>719</v>
      </c>
      <c r="C75" s="25">
        <v>139800</v>
      </c>
      <c r="D75" s="25" t="s">
        <v>52</v>
      </c>
      <c r="E75" s="25" t="s">
        <v>38</v>
      </c>
      <c r="F75" s="27">
        <v>574</v>
      </c>
      <c r="G75" s="25" t="s">
        <v>39</v>
      </c>
      <c r="H75" s="25"/>
      <c r="I75" s="11">
        <f t="shared" si="8"/>
        <v>0</v>
      </c>
      <c r="J75" s="38" t="s">
        <v>24</v>
      </c>
      <c r="K75" s="11"/>
      <c r="L75" s="107">
        <f t="shared" si="9"/>
        <v>0</v>
      </c>
      <c r="M75" s="107"/>
      <c r="N75" s="107"/>
      <c r="O75" s="107">
        <f t="shared" si="10"/>
        <v>0</v>
      </c>
      <c r="P75" s="107"/>
      <c r="Q75" s="107"/>
      <c r="R75" s="107">
        <f t="shared" si="11"/>
        <v>0</v>
      </c>
      <c r="S75" s="107"/>
      <c r="T75" s="107"/>
      <c r="U75" s="107">
        <f t="shared" si="12"/>
        <v>0</v>
      </c>
      <c r="V75" s="107"/>
      <c r="W75" s="107"/>
      <c r="X75" s="107">
        <f t="shared" si="13"/>
        <v>0</v>
      </c>
      <c r="Y75" s="107"/>
      <c r="Z75" s="107"/>
      <c r="AA75" s="108">
        <f>C75+I75-L75-O75-U75-X75-R75</f>
        <v>139800</v>
      </c>
      <c r="AB75" s="7"/>
    </row>
    <row r="76" spans="1:28" ht="15.75" hidden="1" x14ac:dyDescent="0.25">
      <c r="A76" s="29">
        <v>45405</v>
      </c>
      <c r="B76" s="72" t="s">
        <v>98</v>
      </c>
      <c r="C76" s="27">
        <v>1000000</v>
      </c>
      <c r="D76" s="25" t="s">
        <v>52</v>
      </c>
      <c r="E76" s="27" t="s">
        <v>150</v>
      </c>
      <c r="F76" s="27">
        <v>20</v>
      </c>
      <c r="G76" s="25" t="s">
        <v>77</v>
      </c>
      <c r="H76" s="27"/>
      <c r="I76" s="11">
        <f t="shared" si="8"/>
        <v>0</v>
      </c>
      <c r="J76" s="26" t="s">
        <v>28</v>
      </c>
      <c r="K76" s="11"/>
      <c r="L76" s="107">
        <f t="shared" si="9"/>
        <v>0</v>
      </c>
      <c r="M76" s="107"/>
      <c r="N76" s="107"/>
      <c r="O76" s="107">
        <f t="shared" si="10"/>
        <v>0</v>
      </c>
      <c r="P76" s="107"/>
      <c r="Q76" s="107"/>
      <c r="R76" s="107">
        <f t="shared" si="11"/>
        <v>0</v>
      </c>
      <c r="S76" s="107"/>
      <c r="T76" s="107"/>
      <c r="U76" s="107">
        <f t="shared" si="12"/>
        <v>0</v>
      </c>
      <c r="V76" s="107"/>
      <c r="W76" s="107"/>
      <c r="X76" s="107">
        <f t="shared" si="13"/>
        <v>0</v>
      </c>
      <c r="Y76" s="107"/>
      <c r="Z76" s="107"/>
      <c r="AA76" s="108">
        <f>C76+I76-L76-O76-U76-X76-R76</f>
        <v>1000000</v>
      </c>
      <c r="AB76" s="7"/>
    </row>
    <row r="77" spans="1:28" ht="15.75" hidden="1" x14ac:dyDescent="0.25">
      <c r="A77" s="24">
        <v>45409</v>
      </c>
      <c r="B77" s="72" t="s">
        <v>122</v>
      </c>
      <c r="C77" s="25">
        <v>45760000</v>
      </c>
      <c r="D77" s="25" t="s">
        <v>46</v>
      </c>
      <c r="E77" s="25" t="s">
        <v>298</v>
      </c>
      <c r="F77" s="25">
        <v>10400</v>
      </c>
      <c r="G77" s="25" t="s">
        <v>34</v>
      </c>
      <c r="H77" s="25"/>
      <c r="I77" s="11">
        <f t="shared" si="8"/>
        <v>0</v>
      </c>
      <c r="J77" s="40" t="s">
        <v>24</v>
      </c>
      <c r="K77" s="11"/>
      <c r="L77" s="107">
        <f t="shared" si="9"/>
        <v>8722000</v>
      </c>
      <c r="M77" s="107"/>
      <c r="N77" s="107">
        <v>8722000</v>
      </c>
      <c r="O77" s="107">
        <f t="shared" si="10"/>
        <v>0</v>
      </c>
      <c r="P77" s="107"/>
      <c r="Q77" s="107"/>
      <c r="R77" s="107">
        <f t="shared" si="11"/>
        <v>0</v>
      </c>
      <c r="S77" s="107"/>
      <c r="T77" s="107"/>
      <c r="U77" s="107">
        <f t="shared" si="12"/>
        <v>0</v>
      </c>
      <c r="V77" s="107"/>
      <c r="W77" s="107"/>
      <c r="X77" s="107">
        <f t="shared" si="13"/>
        <v>0</v>
      </c>
      <c r="Y77" s="107"/>
      <c r="Z77" s="107"/>
      <c r="AA77" s="108">
        <f>C77+I77-L77-O77-U77-X77-R77</f>
        <v>37038000</v>
      </c>
      <c r="AB77" s="7">
        <v>45495</v>
      </c>
    </row>
    <row r="78" spans="1:28" ht="15.75" hidden="1" x14ac:dyDescent="0.25">
      <c r="A78" s="29">
        <v>45411</v>
      </c>
      <c r="B78" s="72" t="s">
        <v>73</v>
      </c>
      <c r="C78" s="25">
        <v>755000</v>
      </c>
      <c r="D78" s="25" t="s">
        <v>46</v>
      </c>
      <c r="E78" s="25" t="s">
        <v>179</v>
      </c>
      <c r="F78" s="27">
        <v>500</v>
      </c>
      <c r="G78" s="27" t="s">
        <v>34</v>
      </c>
      <c r="H78" s="25"/>
      <c r="I78" s="11">
        <f t="shared" si="8"/>
        <v>0</v>
      </c>
      <c r="J78" s="31" t="s">
        <v>312</v>
      </c>
      <c r="K78" s="11"/>
      <c r="L78" s="107">
        <f t="shared" si="9"/>
        <v>0</v>
      </c>
      <c r="M78" s="107"/>
      <c r="N78" s="107"/>
      <c r="O78" s="107">
        <f t="shared" si="10"/>
        <v>755000</v>
      </c>
      <c r="P78" s="107">
        <v>309000</v>
      </c>
      <c r="Q78" s="107">
        <v>446000</v>
      </c>
      <c r="R78" s="107">
        <f t="shared" si="11"/>
        <v>0</v>
      </c>
      <c r="S78" s="107"/>
      <c r="T78" s="107"/>
      <c r="U78" s="107">
        <f t="shared" si="12"/>
        <v>0</v>
      </c>
      <c r="V78" s="107"/>
      <c r="W78" s="107"/>
      <c r="X78" s="107">
        <f t="shared" si="13"/>
        <v>0</v>
      </c>
      <c r="Y78" s="107"/>
      <c r="Z78" s="107"/>
      <c r="AA78" s="108">
        <f>C78+I78-L78-O78-U78-X78-R78</f>
        <v>0</v>
      </c>
      <c r="AB78" s="7">
        <v>45482</v>
      </c>
    </row>
    <row r="79" spans="1:28" ht="15.75" hidden="1" x14ac:dyDescent="0.25">
      <c r="A79" s="29">
        <v>45414</v>
      </c>
      <c r="B79" s="25" t="s">
        <v>162</v>
      </c>
      <c r="C79" s="25">
        <v>5494000</v>
      </c>
      <c r="D79" s="25" t="s">
        <v>46</v>
      </c>
      <c r="E79" s="25" t="s">
        <v>173</v>
      </c>
      <c r="F79" s="25">
        <v>4000</v>
      </c>
      <c r="G79" s="25" t="s">
        <v>34</v>
      </c>
      <c r="H79" s="25"/>
      <c r="I79" s="11">
        <f t="shared" si="8"/>
        <v>0</v>
      </c>
      <c r="J79" s="12" t="s">
        <v>324</v>
      </c>
      <c r="K79" s="11"/>
      <c r="L79" s="107">
        <f t="shared" si="9"/>
        <v>5494000</v>
      </c>
      <c r="M79" s="107">
        <v>5494000</v>
      </c>
      <c r="N79" s="107"/>
      <c r="O79" s="107">
        <f t="shared" si="10"/>
        <v>0</v>
      </c>
      <c r="P79" s="107"/>
      <c r="Q79" s="107"/>
      <c r="R79" s="107">
        <f t="shared" si="11"/>
        <v>0</v>
      </c>
      <c r="S79" s="107"/>
      <c r="T79" s="107"/>
      <c r="U79" s="107">
        <f t="shared" si="12"/>
        <v>0</v>
      </c>
      <c r="V79" s="107"/>
      <c r="W79" s="107"/>
      <c r="X79" s="107">
        <f t="shared" si="13"/>
        <v>0</v>
      </c>
      <c r="Y79" s="107"/>
      <c r="Z79" s="107"/>
      <c r="AA79" s="108">
        <f>C79+I79-L79-O79-U79-X79-R79</f>
        <v>0</v>
      </c>
      <c r="AB79" s="7">
        <v>45483</v>
      </c>
    </row>
    <row r="80" spans="1:28" ht="15.75" hidden="1" x14ac:dyDescent="0.25">
      <c r="A80" s="29">
        <v>45414</v>
      </c>
      <c r="B80" s="72" t="s">
        <v>162</v>
      </c>
      <c r="C80" s="25">
        <v>4800000</v>
      </c>
      <c r="D80" s="25" t="s">
        <v>46</v>
      </c>
      <c r="E80" s="25" t="s">
        <v>42</v>
      </c>
      <c r="F80" s="25">
        <v>1200</v>
      </c>
      <c r="G80" s="25" t="s">
        <v>34</v>
      </c>
      <c r="H80" s="25"/>
      <c r="I80" s="11">
        <f t="shared" si="8"/>
        <v>0</v>
      </c>
      <c r="J80" s="12" t="s">
        <v>324</v>
      </c>
      <c r="K80" s="11"/>
      <c r="L80" s="107">
        <f t="shared" si="9"/>
        <v>4800000</v>
      </c>
      <c r="M80" s="107">
        <v>4800000</v>
      </c>
      <c r="N80" s="107"/>
      <c r="O80" s="107">
        <f t="shared" si="10"/>
        <v>0</v>
      </c>
      <c r="P80" s="107"/>
      <c r="Q80" s="107"/>
      <c r="R80" s="107">
        <f t="shared" si="11"/>
        <v>0</v>
      </c>
      <c r="S80" s="107"/>
      <c r="T80" s="107"/>
      <c r="U80" s="107">
        <f t="shared" si="12"/>
        <v>0</v>
      </c>
      <c r="V80" s="107"/>
      <c r="W80" s="107"/>
      <c r="X80" s="107">
        <f t="shared" si="13"/>
        <v>0</v>
      </c>
      <c r="Y80" s="107"/>
      <c r="Z80" s="107"/>
      <c r="AA80" s="108">
        <f>C80+I80-L80-O80-U80-X80-R80</f>
        <v>0</v>
      </c>
      <c r="AB80" s="7">
        <v>45483</v>
      </c>
    </row>
    <row r="81" spans="1:28" ht="15.75" hidden="1" x14ac:dyDescent="0.25">
      <c r="A81" s="29">
        <v>45420</v>
      </c>
      <c r="B81" s="72" t="s">
        <v>253</v>
      </c>
      <c r="C81" s="25">
        <v>2250000</v>
      </c>
      <c r="D81" s="25" t="s">
        <v>46</v>
      </c>
      <c r="E81" s="25" t="s">
        <v>189</v>
      </c>
      <c r="F81" s="25">
        <v>5</v>
      </c>
      <c r="G81" s="44" t="s">
        <v>23</v>
      </c>
      <c r="H81" s="25"/>
      <c r="I81" s="11">
        <f t="shared" si="8"/>
        <v>0</v>
      </c>
      <c r="J81" s="31" t="s">
        <v>312</v>
      </c>
      <c r="K81" s="11" t="s">
        <v>1546</v>
      </c>
      <c r="L81" s="107">
        <f t="shared" si="9"/>
        <v>0</v>
      </c>
      <c r="M81" s="107"/>
      <c r="N81" s="107"/>
      <c r="O81" s="107">
        <f t="shared" si="10"/>
        <v>2250000</v>
      </c>
      <c r="P81" s="107">
        <v>2250000</v>
      </c>
      <c r="Q81" s="107"/>
      <c r="R81" s="107">
        <f t="shared" si="11"/>
        <v>0</v>
      </c>
      <c r="S81" s="107"/>
      <c r="T81" s="107"/>
      <c r="U81" s="107">
        <f t="shared" si="12"/>
        <v>0</v>
      </c>
      <c r="V81" s="107"/>
      <c r="W81" s="107"/>
      <c r="X81" s="107">
        <f t="shared" si="13"/>
        <v>0</v>
      </c>
      <c r="Y81" s="107"/>
      <c r="Z81" s="107"/>
      <c r="AA81" s="108">
        <f>C81+I81-L81-O81-U81-X81-R81</f>
        <v>0</v>
      </c>
      <c r="AB81" s="7">
        <v>45503</v>
      </c>
    </row>
    <row r="82" spans="1:28" ht="15.75" hidden="1" x14ac:dyDescent="0.25">
      <c r="A82" s="29">
        <v>45420</v>
      </c>
      <c r="B82" s="72" t="s">
        <v>253</v>
      </c>
      <c r="C82" s="25">
        <v>2250000</v>
      </c>
      <c r="D82" s="25" t="s">
        <v>46</v>
      </c>
      <c r="E82" s="25" t="s">
        <v>53</v>
      </c>
      <c r="F82" s="25">
        <v>5</v>
      </c>
      <c r="G82" s="44" t="s">
        <v>23</v>
      </c>
      <c r="H82" s="25"/>
      <c r="I82" s="11">
        <f t="shared" si="8"/>
        <v>0</v>
      </c>
      <c r="J82" s="31" t="s">
        <v>312</v>
      </c>
      <c r="K82" s="11" t="s">
        <v>1546</v>
      </c>
      <c r="L82" s="107">
        <f t="shared" si="9"/>
        <v>0</v>
      </c>
      <c r="M82" s="107"/>
      <c r="N82" s="107"/>
      <c r="O82" s="107">
        <f t="shared" si="10"/>
        <v>2250000</v>
      </c>
      <c r="P82" s="107">
        <v>2250000</v>
      </c>
      <c r="Q82" s="107"/>
      <c r="R82" s="107">
        <f t="shared" si="11"/>
        <v>0</v>
      </c>
      <c r="S82" s="107"/>
      <c r="T82" s="107"/>
      <c r="U82" s="107">
        <f t="shared" si="12"/>
        <v>0</v>
      </c>
      <c r="V82" s="107"/>
      <c r="W82" s="107"/>
      <c r="X82" s="107">
        <f t="shared" si="13"/>
        <v>0</v>
      </c>
      <c r="Y82" s="107"/>
      <c r="Z82" s="107"/>
      <c r="AA82" s="108">
        <f>C82+I82-L82-O82-U82-X82-R82</f>
        <v>0</v>
      </c>
      <c r="AB82" s="7">
        <v>45503</v>
      </c>
    </row>
    <row r="83" spans="1:28" ht="15.75" hidden="1" x14ac:dyDescent="0.25">
      <c r="A83" s="24">
        <v>45420</v>
      </c>
      <c r="B83" s="25" t="s">
        <v>122</v>
      </c>
      <c r="C83" s="25">
        <v>45760000</v>
      </c>
      <c r="D83" s="25" t="s">
        <v>46</v>
      </c>
      <c r="E83" s="25" t="s">
        <v>298</v>
      </c>
      <c r="F83" s="25">
        <v>10400</v>
      </c>
      <c r="G83" s="25" t="s">
        <v>34</v>
      </c>
      <c r="H83" s="25"/>
      <c r="I83" s="11">
        <f t="shared" si="8"/>
        <v>0</v>
      </c>
      <c r="J83" s="26" t="s">
        <v>28</v>
      </c>
      <c r="K83" s="11"/>
      <c r="L83" s="107">
        <f t="shared" si="9"/>
        <v>0</v>
      </c>
      <c r="M83" s="107"/>
      <c r="N83" s="107"/>
      <c r="O83" s="107">
        <f t="shared" si="10"/>
        <v>0</v>
      </c>
      <c r="P83" s="107"/>
      <c r="Q83" s="107"/>
      <c r="R83" s="107">
        <f t="shared" si="11"/>
        <v>0</v>
      </c>
      <c r="S83" s="107"/>
      <c r="T83" s="107"/>
      <c r="U83" s="107">
        <f t="shared" si="12"/>
        <v>0</v>
      </c>
      <c r="V83" s="107"/>
      <c r="W83" s="107"/>
      <c r="X83" s="107">
        <f t="shared" si="13"/>
        <v>0</v>
      </c>
      <c r="Y83" s="107"/>
      <c r="Z83" s="107"/>
      <c r="AA83" s="108">
        <f>C83+I83-L83-O83-U83-X83-R83</f>
        <v>45760000</v>
      </c>
      <c r="AB83" s="7"/>
    </row>
    <row r="84" spans="1:28" ht="15.75" hidden="1" x14ac:dyDescent="0.25">
      <c r="A84" s="29">
        <v>45426</v>
      </c>
      <c r="B84" s="25" t="s">
        <v>162</v>
      </c>
      <c r="C84" s="25">
        <v>20800000</v>
      </c>
      <c r="D84" s="25" t="s">
        <v>46</v>
      </c>
      <c r="E84" s="25" t="s">
        <v>42</v>
      </c>
      <c r="F84" s="25">
        <v>5200</v>
      </c>
      <c r="G84" s="25" t="s">
        <v>34</v>
      </c>
      <c r="H84" s="25"/>
      <c r="I84" s="11">
        <f t="shared" si="8"/>
        <v>0</v>
      </c>
      <c r="J84" s="12" t="s">
        <v>324</v>
      </c>
      <c r="K84" s="11"/>
      <c r="L84" s="107">
        <f t="shared" si="9"/>
        <v>20800000</v>
      </c>
      <c r="M84" s="107">
        <v>20800000</v>
      </c>
      <c r="N84" s="107"/>
      <c r="O84" s="107">
        <f t="shared" si="10"/>
        <v>0</v>
      </c>
      <c r="P84" s="107"/>
      <c r="Q84" s="107"/>
      <c r="R84" s="107">
        <f t="shared" si="11"/>
        <v>0</v>
      </c>
      <c r="S84" s="107"/>
      <c r="T84" s="107"/>
      <c r="U84" s="107">
        <f t="shared" si="12"/>
        <v>0</v>
      </c>
      <c r="V84" s="107"/>
      <c r="W84" s="107"/>
      <c r="X84" s="107">
        <f t="shared" si="13"/>
        <v>0</v>
      </c>
      <c r="Y84" s="107"/>
      <c r="Z84" s="107"/>
      <c r="AA84" s="108">
        <f>C84+I84-L84-O84-U84-X84-R84</f>
        <v>0</v>
      </c>
      <c r="AB84" s="7">
        <v>45483</v>
      </c>
    </row>
    <row r="85" spans="1:28" ht="15.75" hidden="1" x14ac:dyDescent="0.25">
      <c r="A85" s="29">
        <v>45426</v>
      </c>
      <c r="B85" s="72" t="s">
        <v>73</v>
      </c>
      <c r="C85" s="25">
        <v>3870000</v>
      </c>
      <c r="D85" s="25" t="s">
        <v>46</v>
      </c>
      <c r="E85" s="25" t="s">
        <v>173</v>
      </c>
      <c r="F85" s="25">
        <v>900</v>
      </c>
      <c r="G85" s="25" t="s">
        <v>34</v>
      </c>
      <c r="H85" s="25"/>
      <c r="I85" s="11">
        <f t="shared" si="8"/>
        <v>0</v>
      </c>
      <c r="J85" s="31" t="s">
        <v>312</v>
      </c>
      <c r="K85" s="11"/>
      <c r="L85" s="107">
        <f t="shared" si="9"/>
        <v>0</v>
      </c>
      <c r="M85" s="107"/>
      <c r="N85" s="107"/>
      <c r="O85" s="107">
        <f t="shared" si="10"/>
        <v>3870000</v>
      </c>
      <c r="P85" s="107"/>
      <c r="Q85" s="107">
        <v>3870000</v>
      </c>
      <c r="R85" s="107">
        <f t="shared" si="11"/>
        <v>0</v>
      </c>
      <c r="S85" s="107"/>
      <c r="T85" s="107"/>
      <c r="U85" s="107">
        <f t="shared" si="12"/>
        <v>0</v>
      </c>
      <c r="V85" s="107"/>
      <c r="W85" s="107"/>
      <c r="X85" s="107">
        <f t="shared" si="13"/>
        <v>0</v>
      </c>
      <c r="Y85" s="107"/>
      <c r="Z85" s="107"/>
      <c r="AA85" s="108">
        <f>C85+I85-L85-O85-U85-X85-R85</f>
        <v>0</v>
      </c>
      <c r="AB85" s="7">
        <v>45495</v>
      </c>
    </row>
    <row r="86" spans="1:28" ht="15.75" hidden="1" x14ac:dyDescent="0.25">
      <c r="A86" s="29">
        <v>45427</v>
      </c>
      <c r="B86" s="72" t="s">
        <v>134</v>
      </c>
      <c r="C86" s="25">
        <v>955625</v>
      </c>
      <c r="D86" s="25" t="s">
        <v>52</v>
      </c>
      <c r="E86" s="25" t="s">
        <v>290</v>
      </c>
      <c r="F86" s="25">
        <v>1625</v>
      </c>
      <c r="G86" s="25" t="s">
        <v>34</v>
      </c>
      <c r="H86" s="25"/>
      <c r="I86" s="11">
        <f t="shared" si="8"/>
        <v>0</v>
      </c>
      <c r="J86" s="31" t="s">
        <v>312</v>
      </c>
      <c r="K86" s="11" t="s">
        <v>1564</v>
      </c>
      <c r="L86" s="107">
        <f t="shared" si="9"/>
        <v>0</v>
      </c>
      <c r="M86" s="107"/>
      <c r="N86" s="107"/>
      <c r="O86" s="107">
        <f t="shared" si="10"/>
        <v>955625</v>
      </c>
      <c r="P86" s="107">
        <v>955625</v>
      </c>
      <c r="Q86" s="107"/>
      <c r="R86" s="107">
        <f t="shared" si="11"/>
        <v>0</v>
      </c>
      <c r="S86" s="107"/>
      <c r="T86" s="107"/>
      <c r="U86" s="107">
        <f t="shared" si="12"/>
        <v>0</v>
      </c>
      <c r="V86" s="107"/>
      <c r="W86" s="107"/>
      <c r="X86" s="107">
        <f t="shared" si="13"/>
        <v>0</v>
      </c>
      <c r="Y86" s="107"/>
      <c r="Z86" s="107"/>
      <c r="AA86" s="108">
        <f>C86+I86-L86-O86-U86-X86-R86</f>
        <v>0</v>
      </c>
      <c r="AB86" s="7">
        <v>45474</v>
      </c>
    </row>
    <row r="87" spans="1:28" ht="15.75" hidden="1" x14ac:dyDescent="0.25">
      <c r="A87" s="29">
        <v>45429</v>
      </c>
      <c r="B87" s="72" t="s">
        <v>134</v>
      </c>
      <c r="C87" s="25">
        <v>2250000</v>
      </c>
      <c r="D87" s="25" t="s">
        <v>46</v>
      </c>
      <c r="E87" s="25" t="s">
        <v>42</v>
      </c>
      <c r="F87" s="25">
        <v>500</v>
      </c>
      <c r="G87" s="25" t="s">
        <v>34</v>
      </c>
      <c r="H87" s="25"/>
      <c r="I87" s="11">
        <f t="shared" si="8"/>
        <v>0</v>
      </c>
      <c r="J87" s="31" t="s">
        <v>312</v>
      </c>
      <c r="K87" s="11" t="s">
        <v>1564</v>
      </c>
      <c r="L87" s="107">
        <f t="shared" si="9"/>
        <v>0</v>
      </c>
      <c r="M87" s="107"/>
      <c r="N87" s="107"/>
      <c r="O87" s="107">
        <f t="shared" si="10"/>
        <v>2250000</v>
      </c>
      <c r="P87" s="107">
        <v>2250000</v>
      </c>
      <c r="Q87" s="107"/>
      <c r="R87" s="107">
        <f t="shared" si="11"/>
        <v>0</v>
      </c>
      <c r="S87" s="107"/>
      <c r="T87" s="107"/>
      <c r="U87" s="107">
        <f t="shared" si="12"/>
        <v>0</v>
      </c>
      <c r="V87" s="107"/>
      <c r="W87" s="107"/>
      <c r="X87" s="107">
        <f t="shared" si="13"/>
        <v>0</v>
      </c>
      <c r="Y87" s="107"/>
      <c r="Z87" s="107"/>
      <c r="AA87" s="108">
        <f>C87+I87-L87-O87-U87-X87-R87</f>
        <v>0</v>
      </c>
      <c r="AB87" s="7">
        <v>45474</v>
      </c>
    </row>
    <row r="88" spans="1:28" ht="15.75" hidden="1" x14ac:dyDescent="0.25">
      <c r="A88" s="29">
        <v>45430</v>
      </c>
      <c r="B88" s="25" t="s">
        <v>304</v>
      </c>
      <c r="C88" s="25">
        <v>11640000</v>
      </c>
      <c r="D88" s="25" t="s">
        <v>46</v>
      </c>
      <c r="E88" s="25" t="s">
        <v>64</v>
      </c>
      <c r="F88" s="25">
        <v>194</v>
      </c>
      <c r="G88" s="25" t="s">
        <v>39</v>
      </c>
      <c r="H88" s="25"/>
      <c r="I88" s="11">
        <f t="shared" si="8"/>
        <v>0</v>
      </c>
      <c r="J88" s="31" t="s">
        <v>312</v>
      </c>
      <c r="K88" s="11"/>
      <c r="L88" s="107">
        <f t="shared" si="9"/>
        <v>0</v>
      </c>
      <c r="M88" s="107"/>
      <c r="N88" s="107"/>
      <c r="O88" s="107">
        <f t="shared" si="10"/>
        <v>11640000</v>
      </c>
      <c r="P88" s="107">
        <v>9200000</v>
      </c>
      <c r="Q88" s="107">
        <v>2440000</v>
      </c>
      <c r="R88" s="107">
        <f t="shared" si="11"/>
        <v>0</v>
      </c>
      <c r="S88" s="107"/>
      <c r="T88" s="107"/>
      <c r="U88" s="107">
        <f t="shared" si="12"/>
        <v>0</v>
      </c>
      <c r="V88" s="107"/>
      <c r="W88" s="107"/>
      <c r="X88" s="107">
        <f t="shared" si="13"/>
        <v>0</v>
      </c>
      <c r="Y88" s="107"/>
      <c r="Z88" s="107"/>
      <c r="AA88" s="108">
        <f>C88+I88-L88-O88-U88-X88-R88</f>
        <v>0</v>
      </c>
      <c r="AB88" s="7">
        <v>45503</v>
      </c>
    </row>
    <row r="89" spans="1:28" ht="15.75" hidden="1" x14ac:dyDescent="0.25">
      <c r="A89" s="29">
        <v>45433</v>
      </c>
      <c r="B89" s="25" t="s">
        <v>122</v>
      </c>
      <c r="C89" s="25">
        <v>45760000</v>
      </c>
      <c r="D89" s="25" t="s">
        <v>46</v>
      </c>
      <c r="E89" s="25" t="s">
        <v>298</v>
      </c>
      <c r="F89" s="25">
        <v>10400</v>
      </c>
      <c r="G89" s="25" t="s">
        <v>34</v>
      </c>
      <c r="H89" s="25"/>
      <c r="I89" s="11">
        <f t="shared" si="8"/>
        <v>0</v>
      </c>
      <c r="J89" s="26" t="s">
        <v>28</v>
      </c>
      <c r="K89" s="11"/>
      <c r="L89" s="107">
        <f t="shared" si="9"/>
        <v>0</v>
      </c>
      <c r="M89" s="107"/>
      <c r="N89" s="107"/>
      <c r="O89" s="107">
        <f t="shared" si="10"/>
        <v>0</v>
      </c>
      <c r="P89" s="107"/>
      <c r="Q89" s="107"/>
      <c r="R89" s="107">
        <f t="shared" si="11"/>
        <v>0</v>
      </c>
      <c r="S89" s="107"/>
      <c r="T89" s="107"/>
      <c r="U89" s="107">
        <f t="shared" si="12"/>
        <v>0</v>
      </c>
      <c r="V89" s="107"/>
      <c r="W89" s="107"/>
      <c r="X89" s="107">
        <f t="shared" si="13"/>
        <v>0</v>
      </c>
      <c r="Y89" s="107"/>
      <c r="Z89" s="107"/>
      <c r="AA89" s="108">
        <f>C89+I89-L89-O89-U89-X89-R89</f>
        <v>45760000</v>
      </c>
      <c r="AB89" s="7"/>
    </row>
    <row r="90" spans="1:28" ht="15.75" hidden="1" x14ac:dyDescent="0.25">
      <c r="A90" s="29">
        <v>45434</v>
      </c>
      <c r="B90" s="72" t="s">
        <v>134</v>
      </c>
      <c r="C90" s="25">
        <v>940000</v>
      </c>
      <c r="D90" s="25" t="s">
        <v>52</v>
      </c>
      <c r="E90" s="25" t="s">
        <v>151</v>
      </c>
      <c r="F90" s="25">
        <v>500</v>
      </c>
      <c r="G90" s="25" t="s">
        <v>34</v>
      </c>
      <c r="H90" s="25"/>
      <c r="I90" s="11">
        <f t="shared" si="8"/>
        <v>0</v>
      </c>
      <c r="J90" s="31" t="s">
        <v>312</v>
      </c>
      <c r="K90" s="11" t="s">
        <v>1562</v>
      </c>
      <c r="L90" s="107">
        <f t="shared" si="9"/>
        <v>0</v>
      </c>
      <c r="M90" s="107"/>
      <c r="N90" s="107"/>
      <c r="O90" s="107">
        <f t="shared" si="10"/>
        <v>940000</v>
      </c>
      <c r="P90" s="107">
        <v>940000</v>
      </c>
      <c r="Q90" s="107"/>
      <c r="R90" s="107">
        <f t="shared" si="11"/>
        <v>0</v>
      </c>
      <c r="S90" s="107"/>
      <c r="T90" s="107"/>
      <c r="U90" s="107">
        <f t="shared" si="12"/>
        <v>0</v>
      </c>
      <c r="V90" s="107"/>
      <c r="W90" s="107"/>
      <c r="X90" s="107">
        <f t="shared" si="13"/>
        <v>0</v>
      </c>
      <c r="Y90" s="107"/>
      <c r="Z90" s="107"/>
      <c r="AA90" s="108">
        <f>C90+I90-L90-O90-U90-X90-R90</f>
        <v>0</v>
      </c>
      <c r="AB90" s="7">
        <v>45474</v>
      </c>
    </row>
    <row r="91" spans="1:28" ht="15.75" hidden="1" x14ac:dyDescent="0.25">
      <c r="A91" s="29">
        <v>45434</v>
      </c>
      <c r="B91" s="72" t="s">
        <v>134</v>
      </c>
      <c r="C91" s="25">
        <v>595000</v>
      </c>
      <c r="D91" s="25" t="s">
        <v>52</v>
      </c>
      <c r="E91" s="25" t="s">
        <v>154</v>
      </c>
      <c r="F91" s="25">
        <v>500</v>
      </c>
      <c r="G91" s="25" t="s">
        <v>34</v>
      </c>
      <c r="H91" s="25"/>
      <c r="I91" s="11">
        <f t="shared" si="8"/>
        <v>0</v>
      </c>
      <c r="J91" s="31" t="s">
        <v>312</v>
      </c>
      <c r="K91" s="11" t="s">
        <v>1562</v>
      </c>
      <c r="L91" s="107">
        <f t="shared" si="9"/>
        <v>0</v>
      </c>
      <c r="M91" s="107"/>
      <c r="N91" s="107"/>
      <c r="O91" s="107">
        <f t="shared" si="10"/>
        <v>595000</v>
      </c>
      <c r="P91" s="107">
        <v>595000</v>
      </c>
      <c r="Q91" s="107"/>
      <c r="R91" s="107">
        <f t="shared" si="11"/>
        <v>0</v>
      </c>
      <c r="S91" s="107"/>
      <c r="T91" s="107"/>
      <c r="U91" s="107">
        <f t="shared" si="12"/>
        <v>0</v>
      </c>
      <c r="V91" s="107"/>
      <c r="W91" s="107"/>
      <c r="X91" s="107">
        <f t="shared" si="13"/>
        <v>0</v>
      </c>
      <c r="Y91" s="107"/>
      <c r="Z91" s="107"/>
      <c r="AA91" s="108">
        <f>C91+I91-L91-O91-U91-X91-R91</f>
        <v>0</v>
      </c>
      <c r="AB91" s="7">
        <v>45474</v>
      </c>
    </row>
    <row r="92" spans="1:28" ht="15.75" hidden="1" x14ac:dyDescent="0.25">
      <c r="A92" s="29">
        <v>45435</v>
      </c>
      <c r="B92" s="72" t="s">
        <v>134</v>
      </c>
      <c r="C92" s="25">
        <v>3125000</v>
      </c>
      <c r="D92" s="25" t="s">
        <v>52</v>
      </c>
      <c r="E92" s="25" t="s">
        <v>552</v>
      </c>
      <c r="F92" s="25">
        <v>25</v>
      </c>
      <c r="G92" s="25" t="s">
        <v>39</v>
      </c>
      <c r="H92" s="25"/>
      <c r="I92" s="11">
        <f t="shared" si="8"/>
        <v>0</v>
      </c>
      <c r="J92" s="31" t="s">
        <v>312</v>
      </c>
      <c r="K92" s="11" t="s">
        <v>1563</v>
      </c>
      <c r="L92" s="107">
        <f t="shared" si="9"/>
        <v>0</v>
      </c>
      <c r="M92" s="107"/>
      <c r="N92" s="107"/>
      <c r="O92" s="107">
        <f t="shared" si="10"/>
        <v>3125000</v>
      </c>
      <c r="P92" s="107">
        <v>3125000</v>
      </c>
      <c r="Q92" s="107"/>
      <c r="R92" s="107">
        <f t="shared" si="11"/>
        <v>0</v>
      </c>
      <c r="S92" s="107"/>
      <c r="T92" s="107"/>
      <c r="U92" s="107">
        <f t="shared" si="12"/>
        <v>0</v>
      </c>
      <c r="V92" s="107"/>
      <c r="W92" s="107"/>
      <c r="X92" s="107">
        <f t="shared" si="13"/>
        <v>0</v>
      </c>
      <c r="Y92" s="107"/>
      <c r="Z92" s="107"/>
      <c r="AA92" s="108">
        <f>C92+I92-L92-O92-U92-X92-R92</f>
        <v>0</v>
      </c>
      <c r="AB92" s="7">
        <v>45474</v>
      </c>
    </row>
    <row r="93" spans="1:28" ht="15.75" hidden="1" x14ac:dyDescent="0.25">
      <c r="A93" s="29">
        <v>45437</v>
      </c>
      <c r="B93" s="73" t="s">
        <v>226</v>
      </c>
      <c r="C93" s="27">
        <v>12600000</v>
      </c>
      <c r="D93" s="27" t="s">
        <v>46</v>
      </c>
      <c r="E93" s="27" t="s">
        <v>229</v>
      </c>
      <c r="F93" s="27">
        <v>300</v>
      </c>
      <c r="G93" s="27" t="s">
        <v>39</v>
      </c>
      <c r="H93" s="27"/>
      <c r="I93" s="15">
        <f t="shared" si="8"/>
        <v>0</v>
      </c>
      <c r="J93" s="31" t="s">
        <v>312</v>
      </c>
      <c r="K93" s="11">
        <v>23</v>
      </c>
      <c r="L93" s="107">
        <f>M93+N93</f>
        <v>0</v>
      </c>
      <c r="M93" s="107"/>
      <c r="N93" s="107"/>
      <c r="O93" s="107">
        <f>P93+Q93</f>
        <v>12600000</v>
      </c>
      <c r="P93" s="107">
        <v>12600000</v>
      </c>
      <c r="Q93" s="107"/>
      <c r="R93" s="107">
        <f>S93+T93</f>
        <v>0</v>
      </c>
      <c r="S93" s="107"/>
      <c r="T93" s="107"/>
      <c r="U93" s="107">
        <f>V93+W93</f>
        <v>0</v>
      </c>
      <c r="V93" s="107"/>
      <c r="W93" s="107"/>
      <c r="X93" s="107">
        <f>Y93+Z93</f>
        <v>0</v>
      </c>
      <c r="Y93" s="107"/>
      <c r="Z93" s="107"/>
      <c r="AA93" s="108">
        <f>C93+I93-L93-O93-U93-X93-R93</f>
        <v>0</v>
      </c>
      <c r="AB93" s="7">
        <v>45482</v>
      </c>
    </row>
    <row r="94" spans="1:28" ht="15.75" hidden="1" x14ac:dyDescent="0.25">
      <c r="A94" s="29">
        <v>45437</v>
      </c>
      <c r="B94" s="73" t="s">
        <v>226</v>
      </c>
      <c r="C94" s="25">
        <v>1620000</v>
      </c>
      <c r="D94" s="27" t="s">
        <v>46</v>
      </c>
      <c r="E94" s="25" t="s">
        <v>424</v>
      </c>
      <c r="F94" s="25">
        <v>30</v>
      </c>
      <c r="G94" s="27" t="s">
        <v>39</v>
      </c>
      <c r="H94" s="25"/>
      <c r="I94" s="11">
        <f t="shared" si="8"/>
        <v>0</v>
      </c>
      <c r="J94" s="31" t="s">
        <v>312</v>
      </c>
      <c r="K94" s="11">
        <v>23</v>
      </c>
      <c r="L94" s="107">
        <f t="shared" ref="L94:L120" si="14">M94+N94</f>
        <v>0</v>
      </c>
      <c r="M94" s="107"/>
      <c r="N94" s="107"/>
      <c r="O94" s="107">
        <f t="shared" ref="O94:O120" si="15">P94+Q94</f>
        <v>1620000</v>
      </c>
      <c r="P94" s="107">
        <v>1620000</v>
      </c>
      <c r="Q94" s="107"/>
      <c r="R94" s="107">
        <f t="shared" ref="R94:R120" si="16">S94+T94</f>
        <v>0</v>
      </c>
      <c r="S94" s="107"/>
      <c r="T94" s="107"/>
      <c r="U94" s="107">
        <f t="shared" ref="U94:U120" si="17">V94+W94</f>
        <v>0</v>
      </c>
      <c r="V94" s="107"/>
      <c r="W94" s="107"/>
      <c r="X94" s="107">
        <f t="shared" ref="X94:X120" si="18">Y94+Z94</f>
        <v>0</v>
      </c>
      <c r="Y94" s="107"/>
      <c r="Z94" s="107"/>
      <c r="AA94" s="108">
        <f>C94+I94-L94-O94-U94-X94-R94</f>
        <v>0</v>
      </c>
      <c r="AB94" s="7">
        <v>45482</v>
      </c>
    </row>
    <row r="95" spans="1:28" ht="15.75" hidden="1" x14ac:dyDescent="0.25">
      <c r="A95" s="29">
        <v>45437</v>
      </c>
      <c r="B95" s="72" t="s">
        <v>90</v>
      </c>
      <c r="C95" s="25">
        <v>7650000</v>
      </c>
      <c r="D95" s="25" t="s">
        <v>46</v>
      </c>
      <c r="E95" s="25" t="s">
        <v>208</v>
      </c>
      <c r="F95" s="25">
        <v>29000</v>
      </c>
      <c r="G95" s="25" t="s">
        <v>34</v>
      </c>
      <c r="H95" s="25"/>
      <c r="I95" s="11">
        <f t="shared" si="8"/>
        <v>0</v>
      </c>
      <c r="J95" s="31" t="s">
        <v>312</v>
      </c>
      <c r="K95" s="11"/>
      <c r="L95" s="107">
        <f t="shared" si="14"/>
        <v>0</v>
      </c>
      <c r="M95" s="107"/>
      <c r="N95" s="107"/>
      <c r="O95" s="107">
        <f t="shared" si="15"/>
        <v>7650000</v>
      </c>
      <c r="P95" s="107">
        <v>7650000</v>
      </c>
      <c r="Q95" s="107"/>
      <c r="R95" s="107">
        <f t="shared" si="16"/>
        <v>0</v>
      </c>
      <c r="S95" s="107"/>
      <c r="T95" s="107"/>
      <c r="U95" s="107">
        <f t="shared" si="17"/>
        <v>0</v>
      </c>
      <c r="V95" s="107"/>
      <c r="W95" s="107"/>
      <c r="X95" s="107">
        <f t="shared" si="18"/>
        <v>0</v>
      </c>
      <c r="Y95" s="107"/>
      <c r="Z95" s="107"/>
      <c r="AA95" s="108">
        <f>C95+I95-L95-O95-U95-X95-R95</f>
        <v>0</v>
      </c>
      <c r="AB95" s="7">
        <v>45477</v>
      </c>
    </row>
    <row r="96" spans="1:28" ht="15.75" hidden="1" x14ac:dyDescent="0.25">
      <c r="A96" s="29">
        <v>45437</v>
      </c>
      <c r="B96" s="72" t="s">
        <v>90</v>
      </c>
      <c r="C96" s="25">
        <v>12350000</v>
      </c>
      <c r="D96" s="25" t="s">
        <v>46</v>
      </c>
      <c r="E96" s="25" t="s">
        <v>1095</v>
      </c>
      <c r="F96" s="25">
        <v>9500</v>
      </c>
      <c r="G96" s="25" t="s">
        <v>34</v>
      </c>
      <c r="H96" s="25"/>
      <c r="I96" s="11">
        <f t="shared" si="8"/>
        <v>0</v>
      </c>
      <c r="J96" s="31" t="s">
        <v>312</v>
      </c>
      <c r="K96" s="11"/>
      <c r="L96" s="107">
        <f t="shared" si="14"/>
        <v>0</v>
      </c>
      <c r="M96" s="107"/>
      <c r="N96" s="107"/>
      <c r="O96" s="107">
        <f t="shared" si="15"/>
        <v>12350000</v>
      </c>
      <c r="P96" s="107">
        <v>12350000</v>
      </c>
      <c r="Q96" s="107"/>
      <c r="R96" s="107">
        <f t="shared" si="16"/>
        <v>0</v>
      </c>
      <c r="S96" s="107"/>
      <c r="T96" s="107"/>
      <c r="U96" s="107">
        <f t="shared" si="17"/>
        <v>0</v>
      </c>
      <c r="V96" s="107"/>
      <c r="W96" s="107"/>
      <c r="X96" s="107">
        <f t="shared" si="18"/>
        <v>0</v>
      </c>
      <c r="Y96" s="107"/>
      <c r="Z96" s="107"/>
      <c r="AA96" s="108">
        <f>C96+I96-L96-O96-U96-X96-R96</f>
        <v>0</v>
      </c>
      <c r="AB96" s="7">
        <v>45477</v>
      </c>
    </row>
    <row r="97" spans="1:28" ht="15.75" hidden="1" x14ac:dyDescent="0.25">
      <c r="A97" s="29">
        <v>45439</v>
      </c>
      <c r="B97" s="73" t="s">
        <v>226</v>
      </c>
      <c r="C97" s="27">
        <v>920000</v>
      </c>
      <c r="D97" s="27" t="s">
        <v>52</v>
      </c>
      <c r="E97" s="27" t="s">
        <v>477</v>
      </c>
      <c r="F97" s="27">
        <v>4</v>
      </c>
      <c r="G97" s="27" t="s">
        <v>48</v>
      </c>
      <c r="H97" s="27"/>
      <c r="I97" s="11">
        <f t="shared" si="8"/>
        <v>0</v>
      </c>
      <c r="J97" s="31" t="s">
        <v>312</v>
      </c>
      <c r="K97" s="11">
        <v>23</v>
      </c>
      <c r="L97" s="107">
        <f t="shared" si="14"/>
        <v>0</v>
      </c>
      <c r="M97" s="107"/>
      <c r="N97" s="107"/>
      <c r="O97" s="107">
        <f t="shared" si="15"/>
        <v>920000</v>
      </c>
      <c r="P97" s="107">
        <v>920000</v>
      </c>
      <c r="Q97" s="107"/>
      <c r="R97" s="107">
        <f t="shared" si="16"/>
        <v>0</v>
      </c>
      <c r="S97" s="107"/>
      <c r="T97" s="107"/>
      <c r="U97" s="107">
        <f t="shared" si="17"/>
        <v>0</v>
      </c>
      <c r="V97" s="107"/>
      <c r="W97" s="107"/>
      <c r="X97" s="107">
        <f t="shared" si="18"/>
        <v>0</v>
      </c>
      <c r="Y97" s="107"/>
      <c r="Z97" s="107"/>
      <c r="AA97" s="108">
        <f>C97+I97-L97-O97-U97-X97-R97</f>
        <v>0</v>
      </c>
      <c r="AB97" s="7">
        <v>45482</v>
      </c>
    </row>
    <row r="98" spans="1:28" ht="15.75" hidden="1" x14ac:dyDescent="0.25">
      <c r="A98" s="29">
        <v>45439</v>
      </c>
      <c r="B98" s="72" t="s">
        <v>134</v>
      </c>
      <c r="C98" s="25">
        <v>692500</v>
      </c>
      <c r="D98" s="25" t="s">
        <v>46</v>
      </c>
      <c r="E98" s="25" t="s">
        <v>95</v>
      </c>
      <c r="F98" s="25">
        <v>500</v>
      </c>
      <c r="G98" s="25" t="s">
        <v>34</v>
      </c>
      <c r="H98" s="25"/>
      <c r="I98" s="11">
        <f t="shared" si="8"/>
        <v>0</v>
      </c>
      <c r="J98" s="31" t="s">
        <v>312</v>
      </c>
      <c r="K98" s="11" t="s">
        <v>1572</v>
      </c>
      <c r="L98" s="107">
        <f t="shared" si="14"/>
        <v>0</v>
      </c>
      <c r="M98" s="107"/>
      <c r="N98" s="107"/>
      <c r="O98" s="107">
        <f t="shared" si="15"/>
        <v>692500</v>
      </c>
      <c r="P98" s="107">
        <v>692500</v>
      </c>
      <c r="Q98" s="107"/>
      <c r="R98" s="107">
        <f t="shared" si="16"/>
        <v>0</v>
      </c>
      <c r="S98" s="107"/>
      <c r="T98" s="107"/>
      <c r="U98" s="107">
        <f t="shared" si="17"/>
        <v>0</v>
      </c>
      <c r="V98" s="107"/>
      <c r="W98" s="107"/>
      <c r="X98" s="107">
        <f t="shared" si="18"/>
        <v>0</v>
      </c>
      <c r="Y98" s="107"/>
      <c r="Z98" s="107"/>
      <c r="AA98" s="108">
        <f>C98+I98-L98-O98-U98-X98-R98</f>
        <v>0</v>
      </c>
      <c r="AB98" s="7">
        <v>45476</v>
      </c>
    </row>
    <row r="99" spans="1:28" ht="15.75" hidden="1" x14ac:dyDescent="0.25">
      <c r="A99" s="29">
        <v>45439</v>
      </c>
      <c r="B99" s="72" t="s">
        <v>134</v>
      </c>
      <c r="C99" s="25">
        <v>755000</v>
      </c>
      <c r="D99" s="25" t="s">
        <v>46</v>
      </c>
      <c r="E99" s="25" t="s">
        <v>179</v>
      </c>
      <c r="F99" s="25">
        <v>500</v>
      </c>
      <c r="G99" s="25" t="s">
        <v>34</v>
      </c>
      <c r="H99" s="25"/>
      <c r="I99" s="11">
        <f t="shared" si="8"/>
        <v>0</v>
      </c>
      <c r="J99" s="31" t="s">
        <v>312</v>
      </c>
      <c r="K99" s="11" t="s">
        <v>1572</v>
      </c>
      <c r="L99" s="107">
        <f t="shared" si="14"/>
        <v>0</v>
      </c>
      <c r="M99" s="107"/>
      <c r="N99" s="107"/>
      <c r="O99" s="107">
        <f t="shared" si="15"/>
        <v>755000</v>
      </c>
      <c r="P99" s="107">
        <v>755000</v>
      </c>
      <c r="Q99" s="107"/>
      <c r="R99" s="107">
        <f t="shared" si="16"/>
        <v>0</v>
      </c>
      <c r="S99" s="107"/>
      <c r="T99" s="107"/>
      <c r="U99" s="107">
        <f t="shared" si="17"/>
        <v>0</v>
      </c>
      <c r="V99" s="107"/>
      <c r="W99" s="107"/>
      <c r="X99" s="107">
        <f t="shared" si="18"/>
        <v>0</v>
      </c>
      <c r="Y99" s="107"/>
      <c r="Z99" s="107"/>
      <c r="AA99" s="108">
        <f>C99+I99-L99-O99-U99-X99-R99</f>
        <v>0</v>
      </c>
      <c r="AB99" s="7">
        <v>45476</v>
      </c>
    </row>
    <row r="100" spans="1:28" ht="15.75" hidden="1" x14ac:dyDescent="0.25">
      <c r="A100" s="29">
        <v>45439</v>
      </c>
      <c r="B100" s="72" t="s">
        <v>134</v>
      </c>
      <c r="C100" s="25">
        <v>3150000</v>
      </c>
      <c r="D100" s="25" t="s">
        <v>46</v>
      </c>
      <c r="E100" s="25" t="s">
        <v>42</v>
      </c>
      <c r="F100" s="25">
        <v>700</v>
      </c>
      <c r="G100" s="25" t="s">
        <v>34</v>
      </c>
      <c r="H100" s="25"/>
      <c r="I100" s="11">
        <f t="shared" si="8"/>
        <v>0</v>
      </c>
      <c r="J100" s="31" t="s">
        <v>312</v>
      </c>
      <c r="K100" s="11" t="s">
        <v>1572</v>
      </c>
      <c r="L100" s="107">
        <f t="shared" si="14"/>
        <v>0</v>
      </c>
      <c r="M100" s="107"/>
      <c r="N100" s="107"/>
      <c r="O100" s="107">
        <f t="shared" si="15"/>
        <v>3150000</v>
      </c>
      <c r="P100" s="107">
        <v>3150000</v>
      </c>
      <c r="Q100" s="107"/>
      <c r="R100" s="107">
        <f t="shared" si="16"/>
        <v>0</v>
      </c>
      <c r="S100" s="107"/>
      <c r="T100" s="107"/>
      <c r="U100" s="107">
        <f t="shared" si="17"/>
        <v>0</v>
      </c>
      <c r="V100" s="107"/>
      <c r="W100" s="107"/>
      <c r="X100" s="107">
        <f t="shared" si="18"/>
        <v>0</v>
      </c>
      <c r="Y100" s="107"/>
      <c r="Z100" s="107"/>
      <c r="AA100" s="108">
        <f>C100+I100-L100-O100-U100-X100-R100</f>
        <v>0</v>
      </c>
      <c r="AB100" s="7">
        <v>45476</v>
      </c>
    </row>
    <row r="101" spans="1:28" ht="15.75" hidden="1" x14ac:dyDescent="0.25">
      <c r="A101" s="29">
        <v>45439</v>
      </c>
      <c r="B101" s="72" t="s">
        <v>226</v>
      </c>
      <c r="C101" s="25">
        <v>690000</v>
      </c>
      <c r="D101" s="25" t="s">
        <v>52</v>
      </c>
      <c r="E101" s="25" t="s">
        <v>477</v>
      </c>
      <c r="F101" s="25">
        <v>3</v>
      </c>
      <c r="G101" s="25" t="s">
        <v>48</v>
      </c>
      <c r="H101" s="25"/>
      <c r="I101" s="11">
        <f t="shared" si="8"/>
        <v>0</v>
      </c>
      <c r="J101" s="31" t="s">
        <v>312</v>
      </c>
      <c r="K101" s="11"/>
      <c r="L101" s="107">
        <f t="shared" si="14"/>
        <v>0</v>
      </c>
      <c r="M101" s="107"/>
      <c r="N101" s="107"/>
      <c r="O101" s="107">
        <f t="shared" si="15"/>
        <v>690000</v>
      </c>
      <c r="P101" s="107">
        <v>690000</v>
      </c>
      <c r="Q101" s="107"/>
      <c r="R101" s="107">
        <f t="shared" si="16"/>
        <v>0</v>
      </c>
      <c r="S101" s="107"/>
      <c r="T101" s="107"/>
      <c r="U101" s="107">
        <f t="shared" si="17"/>
        <v>0</v>
      </c>
      <c r="V101" s="107"/>
      <c r="W101" s="107"/>
      <c r="X101" s="107">
        <f t="shared" si="18"/>
        <v>0</v>
      </c>
      <c r="Y101" s="107"/>
      <c r="Z101" s="107"/>
      <c r="AA101" s="108">
        <f>C101+I101-L101-O101-U101-X101-R101</f>
        <v>0</v>
      </c>
      <c r="AB101" s="7">
        <v>45474</v>
      </c>
    </row>
    <row r="102" spans="1:28" ht="15.75" hidden="1" x14ac:dyDescent="0.25">
      <c r="A102" s="29">
        <v>45439</v>
      </c>
      <c r="B102" s="72" t="s">
        <v>226</v>
      </c>
      <c r="C102" s="25">
        <v>6300000</v>
      </c>
      <c r="D102" s="25" t="s">
        <v>52</v>
      </c>
      <c r="E102" s="25" t="s">
        <v>229</v>
      </c>
      <c r="F102" s="25">
        <v>150</v>
      </c>
      <c r="G102" s="25" t="s">
        <v>39</v>
      </c>
      <c r="H102" s="25"/>
      <c r="I102" s="11">
        <f t="shared" si="8"/>
        <v>0</v>
      </c>
      <c r="J102" s="31" t="s">
        <v>312</v>
      </c>
      <c r="K102" s="11"/>
      <c r="L102" s="107">
        <f t="shared" si="14"/>
        <v>0</v>
      </c>
      <c r="M102" s="107"/>
      <c r="N102" s="107"/>
      <c r="O102" s="107">
        <f t="shared" si="15"/>
        <v>6300000</v>
      </c>
      <c r="P102" s="107">
        <v>6300000</v>
      </c>
      <c r="Q102" s="107"/>
      <c r="R102" s="107">
        <f t="shared" si="16"/>
        <v>0</v>
      </c>
      <c r="S102" s="107"/>
      <c r="T102" s="107"/>
      <c r="U102" s="107">
        <f t="shared" si="17"/>
        <v>0</v>
      </c>
      <c r="V102" s="107"/>
      <c r="W102" s="107"/>
      <c r="X102" s="107">
        <f t="shared" si="18"/>
        <v>0</v>
      </c>
      <c r="Y102" s="107"/>
      <c r="Z102" s="107"/>
      <c r="AA102" s="108">
        <f>C102+I102-L102-O102-U102-X102-R102</f>
        <v>0</v>
      </c>
      <c r="AB102" s="7">
        <v>45474</v>
      </c>
    </row>
    <row r="103" spans="1:28" ht="15.75" hidden="1" x14ac:dyDescent="0.25">
      <c r="A103" s="24">
        <v>45439</v>
      </c>
      <c r="B103" s="72" t="s">
        <v>226</v>
      </c>
      <c r="C103" s="25">
        <v>3240000</v>
      </c>
      <c r="D103" s="25" t="s">
        <v>52</v>
      </c>
      <c r="E103" s="25" t="s">
        <v>424</v>
      </c>
      <c r="F103" s="25">
        <v>60</v>
      </c>
      <c r="G103" s="25" t="s">
        <v>39</v>
      </c>
      <c r="H103" s="25"/>
      <c r="I103" s="11">
        <f t="shared" si="8"/>
        <v>0</v>
      </c>
      <c r="J103" s="31" t="s">
        <v>312</v>
      </c>
      <c r="K103" s="11"/>
      <c r="L103" s="107">
        <f t="shared" si="14"/>
        <v>0</v>
      </c>
      <c r="M103" s="107"/>
      <c r="N103" s="107"/>
      <c r="O103" s="107">
        <f t="shared" si="15"/>
        <v>3240000</v>
      </c>
      <c r="P103" s="107">
        <v>3240000</v>
      </c>
      <c r="Q103" s="107"/>
      <c r="R103" s="107">
        <f t="shared" si="16"/>
        <v>0</v>
      </c>
      <c r="S103" s="107"/>
      <c r="T103" s="107"/>
      <c r="U103" s="107">
        <f t="shared" si="17"/>
        <v>0</v>
      </c>
      <c r="V103" s="107"/>
      <c r="W103" s="107"/>
      <c r="X103" s="107">
        <f t="shared" si="18"/>
        <v>0</v>
      </c>
      <c r="Y103" s="107"/>
      <c r="Z103" s="107"/>
      <c r="AA103" s="108">
        <f>C103+I103-L103-O103-U103-X103-R103</f>
        <v>0</v>
      </c>
      <c r="AB103" s="7">
        <v>45474</v>
      </c>
    </row>
    <row r="104" spans="1:28" ht="15.75" hidden="1" x14ac:dyDescent="0.25">
      <c r="A104" s="29">
        <v>45441</v>
      </c>
      <c r="B104" s="72" t="s">
        <v>134</v>
      </c>
      <c r="C104" s="25">
        <v>692500</v>
      </c>
      <c r="D104" s="25" t="s">
        <v>46</v>
      </c>
      <c r="E104" s="25" t="s">
        <v>95</v>
      </c>
      <c r="F104" s="25">
        <v>500</v>
      </c>
      <c r="G104" s="25" t="s">
        <v>34</v>
      </c>
      <c r="H104" s="25"/>
      <c r="I104" s="11">
        <f t="shared" si="8"/>
        <v>0</v>
      </c>
      <c r="J104" s="31" t="s">
        <v>312</v>
      </c>
      <c r="K104" s="11" t="s">
        <v>1573</v>
      </c>
      <c r="L104" s="107">
        <f t="shared" si="14"/>
        <v>0</v>
      </c>
      <c r="M104" s="107"/>
      <c r="N104" s="107"/>
      <c r="O104" s="107">
        <f t="shared" si="15"/>
        <v>692500</v>
      </c>
      <c r="P104" s="107">
        <v>692500</v>
      </c>
      <c r="Q104" s="107"/>
      <c r="R104" s="107">
        <f t="shared" si="16"/>
        <v>0</v>
      </c>
      <c r="S104" s="107"/>
      <c r="T104" s="107"/>
      <c r="U104" s="107">
        <f t="shared" si="17"/>
        <v>0</v>
      </c>
      <c r="V104" s="107"/>
      <c r="W104" s="107"/>
      <c r="X104" s="107">
        <f t="shared" si="18"/>
        <v>0</v>
      </c>
      <c r="Y104" s="107"/>
      <c r="Z104" s="107"/>
      <c r="AA104" s="108">
        <f>C104+I104-L104-O104-U104-X104-R104</f>
        <v>0</v>
      </c>
      <c r="AB104" s="7">
        <v>45476</v>
      </c>
    </row>
    <row r="105" spans="1:28" ht="15.75" hidden="1" x14ac:dyDescent="0.25">
      <c r="A105" s="29">
        <v>45441</v>
      </c>
      <c r="B105" s="72" t="s">
        <v>134</v>
      </c>
      <c r="C105" s="25">
        <v>3150000</v>
      </c>
      <c r="D105" s="25" t="s">
        <v>46</v>
      </c>
      <c r="E105" s="25" t="s">
        <v>42</v>
      </c>
      <c r="F105" s="25">
        <v>700</v>
      </c>
      <c r="G105" s="25" t="s">
        <v>34</v>
      </c>
      <c r="H105" s="25"/>
      <c r="I105" s="11">
        <f t="shared" si="8"/>
        <v>0</v>
      </c>
      <c r="J105" s="31" t="s">
        <v>312</v>
      </c>
      <c r="K105" s="11" t="s">
        <v>1573</v>
      </c>
      <c r="L105" s="107">
        <f t="shared" si="14"/>
        <v>0</v>
      </c>
      <c r="M105" s="107"/>
      <c r="N105" s="107"/>
      <c r="O105" s="107">
        <f t="shared" si="15"/>
        <v>3150000</v>
      </c>
      <c r="P105" s="107">
        <v>3150000</v>
      </c>
      <c r="Q105" s="107"/>
      <c r="R105" s="107">
        <f t="shared" si="16"/>
        <v>0</v>
      </c>
      <c r="S105" s="107"/>
      <c r="T105" s="107"/>
      <c r="U105" s="107">
        <f t="shared" si="17"/>
        <v>0</v>
      </c>
      <c r="V105" s="107"/>
      <c r="W105" s="107"/>
      <c r="X105" s="107">
        <f t="shared" si="18"/>
        <v>0</v>
      </c>
      <c r="Y105" s="107"/>
      <c r="Z105" s="107"/>
      <c r="AA105" s="108">
        <f>C105+I105-L105-O105-U105-X105-R105</f>
        <v>0</v>
      </c>
      <c r="AB105" s="7">
        <v>45476</v>
      </c>
    </row>
    <row r="106" spans="1:28" ht="15.75" hidden="1" x14ac:dyDescent="0.25">
      <c r="A106" s="29">
        <v>45441</v>
      </c>
      <c r="B106" s="72" t="s">
        <v>134</v>
      </c>
      <c r="C106" s="25">
        <v>817500</v>
      </c>
      <c r="D106" s="25" t="s">
        <v>46</v>
      </c>
      <c r="E106" s="25" t="s">
        <v>109</v>
      </c>
      <c r="F106" s="25">
        <v>750</v>
      </c>
      <c r="G106" s="25" t="s">
        <v>34</v>
      </c>
      <c r="H106" s="25"/>
      <c r="I106" s="11">
        <f t="shared" si="8"/>
        <v>0</v>
      </c>
      <c r="J106" s="31" t="s">
        <v>312</v>
      </c>
      <c r="K106" s="11" t="s">
        <v>1573</v>
      </c>
      <c r="L106" s="107">
        <f t="shared" si="14"/>
        <v>0</v>
      </c>
      <c r="M106" s="107"/>
      <c r="N106" s="107"/>
      <c r="O106" s="107">
        <f t="shared" si="15"/>
        <v>817500</v>
      </c>
      <c r="P106" s="107">
        <v>817500</v>
      </c>
      <c r="Q106" s="107"/>
      <c r="R106" s="107">
        <f t="shared" si="16"/>
        <v>0</v>
      </c>
      <c r="S106" s="107"/>
      <c r="T106" s="107"/>
      <c r="U106" s="107">
        <f t="shared" si="17"/>
        <v>0</v>
      </c>
      <c r="V106" s="107"/>
      <c r="W106" s="107"/>
      <c r="X106" s="107">
        <f t="shared" si="18"/>
        <v>0</v>
      </c>
      <c r="Y106" s="107"/>
      <c r="Z106" s="107"/>
      <c r="AA106" s="108">
        <f>C106+I106-L106-O106-U106-X106-R106</f>
        <v>0</v>
      </c>
      <c r="AB106" s="7">
        <v>45476</v>
      </c>
    </row>
    <row r="107" spans="1:28" ht="15.75" hidden="1" x14ac:dyDescent="0.25">
      <c r="A107" s="29">
        <v>45441</v>
      </c>
      <c r="B107" s="72" t="s">
        <v>536</v>
      </c>
      <c r="C107" s="25">
        <v>80000</v>
      </c>
      <c r="D107" s="25" t="s">
        <v>46</v>
      </c>
      <c r="E107" s="25" t="s">
        <v>91</v>
      </c>
      <c r="F107" s="25">
        <v>1</v>
      </c>
      <c r="G107" s="25" t="s">
        <v>303</v>
      </c>
      <c r="H107" s="25"/>
      <c r="I107" s="11">
        <f t="shared" si="8"/>
        <v>0</v>
      </c>
      <c r="J107" s="38" t="s">
        <v>78</v>
      </c>
      <c r="K107" s="11"/>
      <c r="L107" s="107">
        <f t="shared" si="14"/>
        <v>0</v>
      </c>
      <c r="M107" s="107"/>
      <c r="N107" s="107"/>
      <c r="O107" s="107">
        <f t="shared" si="15"/>
        <v>0</v>
      </c>
      <c r="P107" s="107"/>
      <c r="Q107" s="107"/>
      <c r="R107" s="107">
        <f t="shared" si="16"/>
        <v>0</v>
      </c>
      <c r="S107" s="107"/>
      <c r="T107" s="107"/>
      <c r="U107" s="107">
        <f t="shared" si="17"/>
        <v>0</v>
      </c>
      <c r="V107" s="107"/>
      <c r="W107" s="107"/>
      <c r="X107" s="107">
        <f t="shared" si="18"/>
        <v>0</v>
      </c>
      <c r="Y107" s="107"/>
      <c r="Z107" s="107"/>
      <c r="AA107" s="108">
        <f>C107+I107-L107-O107-U107-X107-R107</f>
        <v>80000</v>
      </c>
      <c r="AB107" s="7"/>
    </row>
    <row r="108" spans="1:28" ht="15.75" hidden="1" x14ac:dyDescent="0.25">
      <c r="A108" s="29">
        <v>45442</v>
      </c>
      <c r="B108" s="25" t="s">
        <v>548</v>
      </c>
      <c r="C108" s="25">
        <v>1539500</v>
      </c>
      <c r="D108" s="25" t="s">
        <v>46</v>
      </c>
      <c r="E108" s="25" t="s">
        <v>179</v>
      </c>
      <c r="F108" s="25">
        <v>2750</v>
      </c>
      <c r="G108" s="25" t="s">
        <v>34</v>
      </c>
      <c r="H108" s="25"/>
      <c r="I108" s="11">
        <f t="shared" si="8"/>
        <v>0</v>
      </c>
      <c r="J108" s="31" t="s">
        <v>324</v>
      </c>
      <c r="K108" s="11"/>
      <c r="L108" s="107">
        <f t="shared" si="14"/>
        <v>1539500</v>
      </c>
      <c r="M108" s="107">
        <v>1539500</v>
      </c>
      <c r="N108" s="107"/>
      <c r="O108" s="107">
        <f t="shared" si="15"/>
        <v>0</v>
      </c>
      <c r="P108" s="107"/>
      <c r="Q108" s="107"/>
      <c r="R108" s="107">
        <f t="shared" si="16"/>
        <v>0</v>
      </c>
      <c r="S108" s="107"/>
      <c r="T108" s="107"/>
      <c r="U108" s="107">
        <f t="shared" si="17"/>
        <v>0</v>
      </c>
      <c r="V108" s="107"/>
      <c r="W108" s="107"/>
      <c r="X108" s="107">
        <f t="shared" si="18"/>
        <v>0</v>
      </c>
      <c r="Y108" s="107"/>
      <c r="Z108" s="107"/>
      <c r="AA108" s="108">
        <f>C108+I108-L108-O108-U108-X108-R108</f>
        <v>0</v>
      </c>
      <c r="AB108" s="7">
        <v>45483</v>
      </c>
    </row>
    <row r="109" spans="1:28" ht="15.75" hidden="1" x14ac:dyDescent="0.25">
      <c r="A109" s="29">
        <v>45443</v>
      </c>
      <c r="B109" s="72" t="s">
        <v>1485</v>
      </c>
      <c r="C109" s="25">
        <v>4800000</v>
      </c>
      <c r="D109" s="25" t="s">
        <v>46</v>
      </c>
      <c r="E109" s="25" t="s">
        <v>135</v>
      </c>
      <c r="F109" s="25">
        <v>30</v>
      </c>
      <c r="G109" s="25" t="s">
        <v>48</v>
      </c>
      <c r="H109" s="25"/>
      <c r="I109" s="11">
        <f t="shared" si="8"/>
        <v>0</v>
      </c>
      <c r="J109" s="31" t="s">
        <v>312</v>
      </c>
      <c r="K109" s="11"/>
      <c r="L109" s="107">
        <f t="shared" si="14"/>
        <v>0</v>
      </c>
      <c r="M109" s="107"/>
      <c r="N109" s="107"/>
      <c r="O109" s="107">
        <f t="shared" si="15"/>
        <v>4800000</v>
      </c>
      <c r="P109" s="107">
        <v>4800000</v>
      </c>
      <c r="Q109" s="107"/>
      <c r="R109" s="107">
        <f t="shared" si="16"/>
        <v>0</v>
      </c>
      <c r="S109" s="107"/>
      <c r="T109" s="107"/>
      <c r="U109" s="107">
        <f t="shared" si="17"/>
        <v>0</v>
      </c>
      <c r="V109" s="107"/>
      <c r="W109" s="107"/>
      <c r="X109" s="107">
        <f t="shared" si="18"/>
        <v>0</v>
      </c>
      <c r="Y109" s="107"/>
      <c r="Z109" s="107"/>
      <c r="AA109" s="108">
        <f>C109+I109-L109-O109-U109-X109-R109</f>
        <v>0</v>
      </c>
      <c r="AB109" s="7">
        <v>45476</v>
      </c>
    </row>
    <row r="110" spans="1:28" ht="15.75" hidden="1" x14ac:dyDescent="0.25">
      <c r="A110" s="24">
        <v>45444</v>
      </c>
      <c r="B110" s="72" t="s">
        <v>147</v>
      </c>
      <c r="C110" s="25">
        <v>5350000</v>
      </c>
      <c r="D110" s="25" t="s">
        <v>46</v>
      </c>
      <c r="E110" s="25" t="s">
        <v>229</v>
      </c>
      <c r="F110" s="25">
        <v>200</v>
      </c>
      <c r="G110" s="25" t="s">
        <v>39</v>
      </c>
      <c r="H110" s="25"/>
      <c r="I110" s="11">
        <f t="shared" si="8"/>
        <v>0</v>
      </c>
      <c r="J110" s="31" t="s">
        <v>312</v>
      </c>
      <c r="K110" s="11"/>
      <c r="L110" s="107">
        <f t="shared" si="14"/>
        <v>0</v>
      </c>
      <c r="M110" s="107"/>
      <c r="N110" s="107"/>
      <c r="O110" s="107">
        <f t="shared" si="15"/>
        <v>5350000</v>
      </c>
      <c r="P110" s="107">
        <v>5350000</v>
      </c>
      <c r="Q110" s="107"/>
      <c r="R110" s="107">
        <f t="shared" si="16"/>
        <v>0</v>
      </c>
      <c r="S110" s="107"/>
      <c r="T110" s="107"/>
      <c r="U110" s="107">
        <f t="shared" si="17"/>
        <v>0</v>
      </c>
      <c r="V110" s="107"/>
      <c r="W110" s="107"/>
      <c r="X110" s="107">
        <f t="shared" si="18"/>
        <v>0</v>
      </c>
      <c r="Y110" s="107"/>
      <c r="Z110" s="107"/>
      <c r="AA110" s="108">
        <f>C110+I110-L110-O110-U110-X110-R110</f>
        <v>0</v>
      </c>
      <c r="AB110" s="7">
        <v>45474</v>
      </c>
    </row>
    <row r="111" spans="1:28" ht="15.75" hidden="1" x14ac:dyDescent="0.25">
      <c r="A111" s="24">
        <v>45444</v>
      </c>
      <c r="B111" s="72" t="s">
        <v>226</v>
      </c>
      <c r="C111" s="25">
        <v>12600000</v>
      </c>
      <c r="D111" s="25" t="s">
        <v>52</v>
      </c>
      <c r="E111" s="27" t="s">
        <v>229</v>
      </c>
      <c r="F111" s="27">
        <v>300</v>
      </c>
      <c r="G111" s="25" t="s">
        <v>39</v>
      </c>
      <c r="H111" s="25"/>
      <c r="I111" s="11">
        <f t="shared" si="8"/>
        <v>0</v>
      </c>
      <c r="J111" s="31" t="s">
        <v>312</v>
      </c>
      <c r="K111" s="11"/>
      <c r="L111" s="107">
        <f t="shared" si="14"/>
        <v>0</v>
      </c>
      <c r="M111" s="107"/>
      <c r="N111" s="107"/>
      <c r="O111" s="107">
        <f t="shared" si="15"/>
        <v>12600000</v>
      </c>
      <c r="P111" s="107">
        <v>12600000</v>
      </c>
      <c r="Q111" s="107"/>
      <c r="R111" s="107">
        <f t="shared" si="16"/>
        <v>0</v>
      </c>
      <c r="S111" s="107"/>
      <c r="T111" s="107"/>
      <c r="U111" s="107">
        <f t="shared" si="17"/>
        <v>0</v>
      </c>
      <c r="V111" s="107"/>
      <c r="W111" s="107"/>
      <c r="X111" s="107">
        <f t="shared" si="18"/>
        <v>0</v>
      </c>
      <c r="Y111" s="107"/>
      <c r="Z111" s="107"/>
      <c r="AA111" s="108">
        <f>C111+I111-L111-O111-U111-X111-R111</f>
        <v>0</v>
      </c>
      <c r="AB111" s="7">
        <v>45488</v>
      </c>
    </row>
    <row r="112" spans="1:28" ht="15.75" hidden="1" x14ac:dyDescent="0.25">
      <c r="A112" s="24">
        <v>45444</v>
      </c>
      <c r="B112" s="72" t="s">
        <v>147</v>
      </c>
      <c r="C112" s="25">
        <v>3200000</v>
      </c>
      <c r="D112" s="25" t="s">
        <v>46</v>
      </c>
      <c r="E112" s="25" t="s">
        <v>1517</v>
      </c>
      <c r="F112" s="25">
        <v>4</v>
      </c>
      <c r="G112" s="25" t="s">
        <v>27</v>
      </c>
      <c r="H112" s="25"/>
      <c r="I112" s="11">
        <f t="shared" si="8"/>
        <v>0</v>
      </c>
      <c r="J112" s="31" t="s">
        <v>312</v>
      </c>
      <c r="K112" s="11"/>
      <c r="L112" s="107">
        <f t="shared" si="14"/>
        <v>0</v>
      </c>
      <c r="M112" s="107"/>
      <c r="N112" s="107"/>
      <c r="O112" s="107">
        <f t="shared" si="15"/>
        <v>3200000</v>
      </c>
      <c r="P112" s="107">
        <v>3200000</v>
      </c>
      <c r="Q112" s="107"/>
      <c r="R112" s="107">
        <f t="shared" si="16"/>
        <v>0</v>
      </c>
      <c r="S112" s="107"/>
      <c r="T112" s="107"/>
      <c r="U112" s="107">
        <f t="shared" si="17"/>
        <v>0</v>
      </c>
      <c r="V112" s="107"/>
      <c r="W112" s="107"/>
      <c r="X112" s="107">
        <f t="shared" si="18"/>
        <v>0</v>
      </c>
      <c r="Y112" s="107"/>
      <c r="Z112" s="107"/>
      <c r="AA112" s="108">
        <f>C112+I112-L112-O112-U112-X112-R112</f>
        <v>0</v>
      </c>
      <c r="AB112" s="7">
        <v>45474</v>
      </c>
    </row>
    <row r="113" spans="1:28" ht="15.75" hidden="1" x14ac:dyDescent="0.25">
      <c r="A113" s="29">
        <v>45447</v>
      </c>
      <c r="B113" s="72" t="s">
        <v>134</v>
      </c>
      <c r="C113" s="25">
        <v>1942500</v>
      </c>
      <c r="D113" s="25" t="s">
        <v>46</v>
      </c>
      <c r="E113" s="25" t="s">
        <v>50</v>
      </c>
      <c r="F113" s="25">
        <v>500</v>
      </c>
      <c r="G113" s="25" t="s">
        <v>34</v>
      </c>
      <c r="H113" s="25"/>
      <c r="I113" s="11">
        <f t="shared" si="8"/>
        <v>0</v>
      </c>
      <c r="J113" s="31" t="s">
        <v>312</v>
      </c>
      <c r="K113" s="11" t="s">
        <v>1576</v>
      </c>
      <c r="L113" s="107">
        <f t="shared" si="14"/>
        <v>0</v>
      </c>
      <c r="M113" s="107"/>
      <c r="N113" s="107"/>
      <c r="O113" s="107">
        <f t="shared" si="15"/>
        <v>1942500</v>
      </c>
      <c r="P113" s="107">
        <v>1942500</v>
      </c>
      <c r="Q113" s="107"/>
      <c r="R113" s="107">
        <f t="shared" si="16"/>
        <v>0</v>
      </c>
      <c r="S113" s="107"/>
      <c r="T113" s="107"/>
      <c r="U113" s="107">
        <f t="shared" si="17"/>
        <v>0</v>
      </c>
      <c r="V113" s="107"/>
      <c r="W113" s="107"/>
      <c r="X113" s="107">
        <f t="shared" si="18"/>
        <v>0</v>
      </c>
      <c r="Y113" s="107"/>
      <c r="Z113" s="107"/>
      <c r="AA113" s="108">
        <f>C113+I113-L113-O113-U113-X113-R113</f>
        <v>0</v>
      </c>
      <c r="AB113" s="7">
        <v>45483</v>
      </c>
    </row>
    <row r="114" spans="1:28" ht="15.75" hidden="1" x14ac:dyDescent="0.25">
      <c r="A114" s="29">
        <v>45447</v>
      </c>
      <c r="B114" s="72" t="s">
        <v>134</v>
      </c>
      <c r="C114" s="25">
        <v>2250000</v>
      </c>
      <c r="D114" s="25" t="s">
        <v>46</v>
      </c>
      <c r="E114" s="25" t="s">
        <v>42</v>
      </c>
      <c r="F114" s="25">
        <v>500</v>
      </c>
      <c r="G114" s="25" t="s">
        <v>34</v>
      </c>
      <c r="H114" s="25"/>
      <c r="I114" s="11">
        <f t="shared" si="8"/>
        <v>0</v>
      </c>
      <c r="J114" s="31" t="s">
        <v>312</v>
      </c>
      <c r="K114" s="11" t="s">
        <v>1576</v>
      </c>
      <c r="L114" s="107">
        <f t="shared" si="14"/>
        <v>0</v>
      </c>
      <c r="M114" s="107"/>
      <c r="N114" s="107"/>
      <c r="O114" s="107">
        <f t="shared" si="15"/>
        <v>2250000</v>
      </c>
      <c r="P114" s="107">
        <v>1250000</v>
      </c>
      <c r="Q114" s="107">
        <v>1000000</v>
      </c>
      <c r="R114" s="107">
        <f t="shared" si="16"/>
        <v>0</v>
      </c>
      <c r="S114" s="107"/>
      <c r="T114" s="107"/>
      <c r="U114" s="107">
        <f t="shared" si="17"/>
        <v>0</v>
      </c>
      <c r="V114" s="107"/>
      <c r="W114" s="107"/>
      <c r="X114" s="107">
        <f t="shared" si="18"/>
        <v>0</v>
      </c>
      <c r="Y114" s="107"/>
      <c r="Z114" s="107"/>
      <c r="AA114" s="108">
        <f>C114+I114-L114-O114-U114-X114-R114</f>
        <v>0</v>
      </c>
      <c r="AB114" s="7">
        <v>45483</v>
      </c>
    </row>
    <row r="115" spans="1:28" ht="15.75" hidden="1" x14ac:dyDescent="0.25">
      <c r="A115" s="29">
        <v>45447</v>
      </c>
      <c r="B115" s="25" t="s">
        <v>243</v>
      </c>
      <c r="C115" s="25">
        <v>4500000</v>
      </c>
      <c r="D115" s="25" t="s">
        <v>46</v>
      </c>
      <c r="E115" s="25" t="s">
        <v>69</v>
      </c>
      <c r="F115" s="25">
        <v>25</v>
      </c>
      <c r="G115" s="25" t="s">
        <v>39</v>
      </c>
      <c r="H115" s="25"/>
      <c r="I115" s="11">
        <f t="shared" si="8"/>
        <v>0</v>
      </c>
      <c r="J115" s="31" t="s">
        <v>324</v>
      </c>
      <c r="K115" s="11"/>
      <c r="L115" s="107">
        <f t="shared" si="14"/>
        <v>4500000</v>
      </c>
      <c r="M115" s="107">
        <v>4500000</v>
      </c>
      <c r="N115" s="107"/>
      <c r="O115" s="107">
        <f t="shared" si="15"/>
        <v>0</v>
      </c>
      <c r="P115" s="107"/>
      <c r="Q115" s="107"/>
      <c r="R115" s="107">
        <f t="shared" si="16"/>
        <v>0</v>
      </c>
      <c r="S115" s="107"/>
      <c r="T115" s="107"/>
      <c r="U115" s="107">
        <f t="shared" si="17"/>
        <v>0</v>
      </c>
      <c r="V115" s="107"/>
      <c r="W115" s="107"/>
      <c r="X115" s="107">
        <f t="shared" si="18"/>
        <v>0</v>
      </c>
      <c r="Y115" s="107"/>
      <c r="Z115" s="107"/>
      <c r="AA115" s="108">
        <f>C115+I115-L115-O115-U115-X115-R115</f>
        <v>0</v>
      </c>
      <c r="AB115" s="7">
        <v>45496</v>
      </c>
    </row>
    <row r="116" spans="1:28" ht="15.75" hidden="1" x14ac:dyDescent="0.25">
      <c r="A116" s="24">
        <v>45447</v>
      </c>
      <c r="B116" s="25" t="s">
        <v>243</v>
      </c>
      <c r="C116" s="25">
        <v>6250000</v>
      </c>
      <c r="D116" s="25" t="s">
        <v>46</v>
      </c>
      <c r="E116" s="25" t="s">
        <v>128</v>
      </c>
      <c r="F116" s="21">
        <v>50</v>
      </c>
      <c r="G116" s="25" t="s">
        <v>39</v>
      </c>
      <c r="H116" s="25"/>
      <c r="I116" s="11">
        <f t="shared" si="8"/>
        <v>0</v>
      </c>
      <c r="J116" s="31" t="s">
        <v>324</v>
      </c>
      <c r="K116" s="11"/>
      <c r="L116" s="107">
        <f t="shared" si="14"/>
        <v>6250000</v>
      </c>
      <c r="M116" s="107">
        <v>6250000</v>
      </c>
      <c r="N116" s="107"/>
      <c r="O116" s="107">
        <f t="shared" si="15"/>
        <v>0</v>
      </c>
      <c r="P116" s="107"/>
      <c r="Q116" s="107"/>
      <c r="R116" s="107">
        <f t="shared" si="16"/>
        <v>0</v>
      </c>
      <c r="S116" s="107"/>
      <c r="T116" s="107"/>
      <c r="U116" s="107">
        <f t="shared" si="17"/>
        <v>0</v>
      </c>
      <c r="V116" s="107"/>
      <c r="W116" s="107"/>
      <c r="X116" s="107">
        <f t="shared" si="18"/>
        <v>0</v>
      </c>
      <c r="Y116" s="107"/>
      <c r="Z116" s="107"/>
      <c r="AA116" s="108">
        <f>C116+I116-L116-O116-U116-X116-R116</f>
        <v>0</v>
      </c>
      <c r="AB116" s="7">
        <v>45496</v>
      </c>
    </row>
    <row r="117" spans="1:28" ht="15.75" hidden="1" x14ac:dyDescent="0.25">
      <c r="A117" s="29">
        <v>45449</v>
      </c>
      <c r="B117" s="25" t="s">
        <v>107</v>
      </c>
      <c r="C117" s="25">
        <v>1293000</v>
      </c>
      <c r="D117" s="25" t="s">
        <v>46</v>
      </c>
      <c r="E117" s="25" t="s">
        <v>395</v>
      </c>
      <c r="F117" s="25">
        <v>2000</v>
      </c>
      <c r="G117" s="25" t="s">
        <v>34</v>
      </c>
      <c r="H117" s="25"/>
      <c r="I117" s="11">
        <f t="shared" ref="I117:I157" si="19">F117*H117</f>
        <v>0</v>
      </c>
      <c r="J117" s="31" t="s">
        <v>324</v>
      </c>
      <c r="K117" s="11"/>
      <c r="L117" s="107">
        <f t="shared" si="14"/>
        <v>1293000</v>
      </c>
      <c r="M117" s="107"/>
      <c r="N117" s="107">
        <v>1293000</v>
      </c>
      <c r="O117" s="107">
        <f t="shared" si="15"/>
        <v>0</v>
      </c>
      <c r="P117" s="107"/>
      <c r="Q117" s="107"/>
      <c r="R117" s="107">
        <f t="shared" si="16"/>
        <v>0</v>
      </c>
      <c r="S117" s="107"/>
      <c r="T117" s="107"/>
      <c r="U117" s="107">
        <f t="shared" si="17"/>
        <v>0</v>
      </c>
      <c r="V117" s="107"/>
      <c r="W117" s="107"/>
      <c r="X117" s="107">
        <f t="shared" si="18"/>
        <v>0</v>
      </c>
      <c r="Y117" s="107"/>
      <c r="Z117" s="107"/>
      <c r="AA117" s="108">
        <f>C117+I117-L117-O117-U117-X117-R117</f>
        <v>0</v>
      </c>
      <c r="AB117" s="7">
        <v>45489</v>
      </c>
    </row>
    <row r="118" spans="1:28" ht="15.75" hidden="1" x14ac:dyDescent="0.25">
      <c r="A118" s="29">
        <v>45449</v>
      </c>
      <c r="B118" s="25" t="s">
        <v>203</v>
      </c>
      <c r="C118" s="25">
        <v>635000</v>
      </c>
      <c r="D118" s="25" t="s">
        <v>46</v>
      </c>
      <c r="E118" s="25" t="s">
        <v>128</v>
      </c>
      <c r="F118" s="25">
        <v>25</v>
      </c>
      <c r="G118" s="25" t="s">
        <v>39</v>
      </c>
      <c r="H118" s="25"/>
      <c r="I118" s="11">
        <f t="shared" si="19"/>
        <v>0</v>
      </c>
      <c r="J118" s="17" t="s">
        <v>324</v>
      </c>
      <c r="K118" s="11"/>
      <c r="L118" s="107">
        <f t="shared" si="14"/>
        <v>635000</v>
      </c>
      <c r="M118" s="107">
        <v>635000</v>
      </c>
      <c r="N118" s="107"/>
      <c r="O118" s="107">
        <f t="shared" si="15"/>
        <v>0</v>
      </c>
      <c r="P118" s="107"/>
      <c r="Q118" s="107"/>
      <c r="R118" s="107">
        <f t="shared" si="16"/>
        <v>0</v>
      </c>
      <c r="S118" s="107"/>
      <c r="T118" s="107"/>
      <c r="U118" s="107">
        <f t="shared" si="17"/>
        <v>0</v>
      </c>
      <c r="V118" s="107"/>
      <c r="W118" s="107"/>
      <c r="X118" s="107">
        <f t="shared" si="18"/>
        <v>0</v>
      </c>
      <c r="Y118" s="107"/>
      <c r="Z118" s="107"/>
      <c r="AA118" s="108">
        <f>C118+I118-L118-O118-U118-X118-R118</f>
        <v>0</v>
      </c>
      <c r="AB118" s="7">
        <v>45476</v>
      </c>
    </row>
    <row r="119" spans="1:28" ht="15.75" hidden="1" x14ac:dyDescent="0.25">
      <c r="A119" s="29">
        <v>45449</v>
      </c>
      <c r="B119" s="72" t="s">
        <v>134</v>
      </c>
      <c r="C119" s="25">
        <v>1510000</v>
      </c>
      <c r="D119" s="25" t="s">
        <v>46</v>
      </c>
      <c r="E119" s="25" t="s">
        <v>179</v>
      </c>
      <c r="F119" s="25">
        <v>1000</v>
      </c>
      <c r="G119" s="25" t="s">
        <v>34</v>
      </c>
      <c r="H119" s="25"/>
      <c r="I119" s="11">
        <f t="shared" si="19"/>
        <v>0</v>
      </c>
      <c r="J119" s="31" t="s">
        <v>312</v>
      </c>
      <c r="K119" s="11" t="s">
        <v>1583</v>
      </c>
      <c r="L119" s="107">
        <f t="shared" si="14"/>
        <v>0</v>
      </c>
      <c r="M119" s="107"/>
      <c r="N119" s="107"/>
      <c r="O119" s="107">
        <f t="shared" si="15"/>
        <v>1510000</v>
      </c>
      <c r="P119" s="107">
        <v>1510000</v>
      </c>
      <c r="Q119" s="107"/>
      <c r="R119" s="107">
        <f t="shared" si="16"/>
        <v>0</v>
      </c>
      <c r="S119" s="107"/>
      <c r="T119" s="107"/>
      <c r="U119" s="107">
        <f t="shared" si="17"/>
        <v>0</v>
      </c>
      <c r="V119" s="107"/>
      <c r="W119" s="107"/>
      <c r="X119" s="107">
        <f t="shared" si="18"/>
        <v>0</v>
      </c>
      <c r="Y119" s="107"/>
      <c r="Z119" s="107"/>
      <c r="AA119" s="108">
        <f>C119+I119-L119-O119-U119-X119-R119</f>
        <v>0</v>
      </c>
      <c r="AB119" s="7">
        <v>45485</v>
      </c>
    </row>
    <row r="120" spans="1:28" ht="15.75" hidden="1" x14ac:dyDescent="0.25">
      <c r="A120" s="29">
        <v>45449</v>
      </c>
      <c r="B120" s="72" t="s">
        <v>134</v>
      </c>
      <c r="C120" s="25">
        <v>3150000</v>
      </c>
      <c r="D120" s="25" t="s">
        <v>46</v>
      </c>
      <c r="E120" s="25" t="s">
        <v>42</v>
      </c>
      <c r="F120" s="25">
        <v>700</v>
      </c>
      <c r="G120" s="25" t="s">
        <v>34</v>
      </c>
      <c r="H120" s="25"/>
      <c r="I120" s="11">
        <f t="shared" si="19"/>
        <v>0</v>
      </c>
      <c r="J120" s="31" t="s">
        <v>312</v>
      </c>
      <c r="K120" s="11" t="s">
        <v>1583</v>
      </c>
      <c r="L120" s="107">
        <f t="shared" si="14"/>
        <v>0</v>
      </c>
      <c r="M120" s="107"/>
      <c r="N120" s="107"/>
      <c r="O120" s="107">
        <f t="shared" si="15"/>
        <v>3150000</v>
      </c>
      <c r="P120" s="107">
        <v>3150000</v>
      </c>
      <c r="Q120" s="107"/>
      <c r="R120" s="107">
        <f t="shared" si="16"/>
        <v>0</v>
      </c>
      <c r="S120" s="107"/>
      <c r="T120" s="107"/>
      <c r="U120" s="107">
        <f t="shared" si="17"/>
        <v>0</v>
      </c>
      <c r="V120" s="107"/>
      <c r="W120" s="107"/>
      <c r="X120" s="107">
        <f t="shared" si="18"/>
        <v>0</v>
      </c>
      <c r="Y120" s="107"/>
      <c r="Z120" s="107"/>
      <c r="AA120" s="108">
        <f>C120+I120-L120-O120-U120-X120-R120</f>
        <v>0</v>
      </c>
      <c r="AB120" s="7">
        <v>45485</v>
      </c>
    </row>
    <row r="121" spans="1:28" ht="15.75" hidden="1" x14ac:dyDescent="0.25">
      <c r="A121" s="29">
        <v>45450</v>
      </c>
      <c r="B121" s="72" t="s">
        <v>291</v>
      </c>
      <c r="C121" s="25">
        <v>1187500</v>
      </c>
      <c r="D121" s="25" t="s">
        <v>52</v>
      </c>
      <c r="E121" s="25" t="s">
        <v>763</v>
      </c>
      <c r="F121" s="25">
        <v>675</v>
      </c>
      <c r="G121" s="25" t="s">
        <v>34</v>
      </c>
      <c r="H121" s="25"/>
      <c r="I121" s="11">
        <f t="shared" si="19"/>
        <v>0</v>
      </c>
      <c r="J121" s="31" t="s">
        <v>312</v>
      </c>
      <c r="K121" s="11"/>
      <c r="L121" s="107">
        <f t="shared" ref="L121:L143" si="20">M121+N121</f>
        <v>0</v>
      </c>
      <c r="M121" s="107"/>
      <c r="N121" s="107"/>
      <c r="O121" s="107">
        <f t="shared" ref="O121:O143" si="21">P121+Q121</f>
        <v>0</v>
      </c>
      <c r="P121" s="107"/>
      <c r="Q121" s="107"/>
      <c r="R121" s="107">
        <f t="shared" ref="R121:R143" si="22">S121+T121</f>
        <v>1187500</v>
      </c>
      <c r="S121" s="107">
        <v>1187500</v>
      </c>
      <c r="T121" s="107"/>
      <c r="U121" s="107">
        <f t="shared" ref="U121:U143" si="23">V121+W121</f>
        <v>0</v>
      </c>
      <c r="V121" s="107"/>
      <c r="W121" s="107"/>
      <c r="X121" s="107">
        <f t="shared" ref="X121:X143" si="24">Y121+Z121</f>
        <v>0</v>
      </c>
      <c r="Y121" s="107"/>
      <c r="Z121" s="107"/>
      <c r="AA121" s="108">
        <f>C121+I121-L121-O121-U121-X121-R121</f>
        <v>0</v>
      </c>
      <c r="AB121" s="7">
        <v>45476</v>
      </c>
    </row>
    <row r="122" spans="1:28" ht="15.75" hidden="1" x14ac:dyDescent="0.25">
      <c r="A122" s="29">
        <v>45450</v>
      </c>
      <c r="B122" s="72" t="s">
        <v>72</v>
      </c>
      <c r="C122" s="25">
        <v>2000000</v>
      </c>
      <c r="D122" s="25" t="s">
        <v>46</v>
      </c>
      <c r="E122" s="25" t="s">
        <v>87</v>
      </c>
      <c r="F122" s="25">
        <v>2500</v>
      </c>
      <c r="G122" s="25" t="s">
        <v>34</v>
      </c>
      <c r="H122" s="25"/>
      <c r="I122" s="11">
        <f t="shared" si="19"/>
        <v>0</v>
      </c>
      <c r="J122" s="32" t="s">
        <v>312</v>
      </c>
      <c r="K122" s="11"/>
      <c r="L122" s="107">
        <f t="shared" si="20"/>
        <v>0</v>
      </c>
      <c r="M122" s="107"/>
      <c r="N122" s="107"/>
      <c r="O122" s="107">
        <f t="shared" si="21"/>
        <v>2000000</v>
      </c>
      <c r="P122" s="107">
        <v>2000000</v>
      </c>
      <c r="Q122" s="107"/>
      <c r="R122" s="107">
        <f t="shared" si="22"/>
        <v>0</v>
      </c>
      <c r="S122" s="107"/>
      <c r="T122" s="107"/>
      <c r="U122" s="107">
        <f t="shared" si="23"/>
        <v>0</v>
      </c>
      <c r="V122" s="107"/>
      <c r="W122" s="107"/>
      <c r="X122" s="107">
        <f t="shared" si="24"/>
        <v>0</v>
      </c>
      <c r="Y122" s="107"/>
      <c r="Z122" s="107"/>
      <c r="AA122" s="108">
        <f>C122+I122-L122-O122-U122-X122-R122</f>
        <v>0</v>
      </c>
      <c r="AB122" s="7">
        <v>45489</v>
      </c>
    </row>
    <row r="123" spans="1:28" ht="15.75" hidden="1" x14ac:dyDescent="0.25">
      <c r="A123" s="29">
        <v>45450</v>
      </c>
      <c r="B123" s="72" t="s">
        <v>479</v>
      </c>
      <c r="C123" s="25">
        <v>8400000</v>
      </c>
      <c r="D123" s="25" t="s">
        <v>52</v>
      </c>
      <c r="E123" s="25" t="s">
        <v>343</v>
      </c>
      <c r="F123" s="25">
        <v>7</v>
      </c>
      <c r="G123" s="25" t="s">
        <v>23</v>
      </c>
      <c r="H123" s="25"/>
      <c r="I123" s="11">
        <f t="shared" si="19"/>
        <v>0</v>
      </c>
      <c r="J123" s="31" t="s">
        <v>312</v>
      </c>
      <c r="K123" s="11"/>
      <c r="L123" s="107">
        <f t="shared" si="20"/>
        <v>0</v>
      </c>
      <c r="M123" s="107"/>
      <c r="N123" s="107"/>
      <c r="O123" s="107">
        <f t="shared" si="21"/>
        <v>8400000</v>
      </c>
      <c r="P123" s="107">
        <v>8400000</v>
      </c>
      <c r="Q123" s="107"/>
      <c r="R123" s="107">
        <f t="shared" si="22"/>
        <v>0</v>
      </c>
      <c r="S123" s="107"/>
      <c r="T123" s="107"/>
      <c r="U123" s="107">
        <f t="shared" si="23"/>
        <v>0</v>
      </c>
      <c r="V123" s="107"/>
      <c r="W123" s="107"/>
      <c r="X123" s="107">
        <f t="shared" si="24"/>
        <v>0</v>
      </c>
      <c r="Y123" s="107"/>
      <c r="Z123" s="107"/>
      <c r="AA123" s="108">
        <f>C123+I123-L123-O123-U123-X123-R123</f>
        <v>0</v>
      </c>
      <c r="AB123" s="7">
        <v>45474</v>
      </c>
    </row>
    <row r="124" spans="1:28" ht="15.75" hidden="1" x14ac:dyDescent="0.25">
      <c r="A124" s="29">
        <v>45451</v>
      </c>
      <c r="B124" s="25" t="s">
        <v>226</v>
      </c>
      <c r="C124" s="25">
        <v>3052700</v>
      </c>
      <c r="D124" s="25" t="s">
        <v>52</v>
      </c>
      <c r="E124" s="25" t="s">
        <v>106</v>
      </c>
      <c r="F124" s="25">
        <v>62.3</v>
      </c>
      <c r="G124" s="25" t="s">
        <v>39</v>
      </c>
      <c r="H124" s="25"/>
      <c r="I124" s="11">
        <f t="shared" si="19"/>
        <v>0</v>
      </c>
      <c r="J124" s="31" t="s">
        <v>312</v>
      </c>
      <c r="K124" s="11"/>
      <c r="L124" s="107">
        <f t="shared" si="20"/>
        <v>0</v>
      </c>
      <c r="M124" s="107"/>
      <c r="N124" s="107"/>
      <c r="O124" s="107">
        <f t="shared" si="21"/>
        <v>3052700</v>
      </c>
      <c r="P124" s="107">
        <v>3052700</v>
      </c>
      <c r="Q124" s="107"/>
      <c r="R124" s="107">
        <f t="shared" si="22"/>
        <v>0</v>
      </c>
      <c r="S124" s="107"/>
      <c r="T124" s="107"/>
      <c r="U124" s="107">
        <f t="shared" si="23"/>
        <v>0</v>
      </c>
      <c r="V124" s="107"/>
      <c r="W124" s="107"/>
      <c r="X124" s="107">
        <f t="shared" si="24"/>
        <v>0</v>
      </c>
      <c r="Y124" s="107"/>
      <c r="Z124" s="107"/>
      <c r="AA124" s="108">
        <f>C124+I124-L124-O124-U124-X124-R124</f>
        <v>0</v>
      </c>
      <c r="AB124" s="7">
        <v>45488</v>
      </c>
    </row>
    <row r="125" spans="1:28" ht="15.75" hidden="1" x14ac:dyDescent="0.25">
      <c r="A125" s="29">
        <v>45451</v>
      </c>
      <c r="B125" s="25" t="s">
        <v>226</v>
      </c>
      <c r="C125" s="25">
        <v>12600000</v>
      </c>
      <c r="D125" s="25" t="s">
        <v>52</v>
      </c>
      <c r="E125" s="25" t="s">
        <v>229</v>
      </c>
      <c r="F125" s="25">
        <v>300</v>
      </c>
      <c r="G125" s="25" t="s">
        <v>39</v>
      </c>
      <c r="H125" s="25"/>
      <c r="I125" s="11">
        <f t="shared" si="19"/>
        <v>0</v>
      </c>
      <c r="J125" s="31" t="s">
        <v>312</v>
      </c>
      <c r="K125" s="11"/>
      <c r="L125" s="107">
        <f t="shared" si="20"/>
        <v>0</v>
      </c>
      <c r="M125" s="107"/>
      <c r="N125" s="107"/>
      <c r="O125" s="107">
        <f t="shared" si="21"/>
        <v>12600000</v>
      </c>
      <c r="P125" s="107">
        <v>12600000</v>
      </c>
      <c r="Q125" s="107"/>
      <c r="R125" s="107">
        <f t="shared" si="22"/>
        <v>0</v>
      </c>
      <c r="S125" s="107"/>
      <c r="T125" s="107"/>
      <c r="U125" s="107">
        <f t="shared" si="23"/>
        <v>0</v>
      </c>
      <c r="V125" s="107"/>
      <c r="W125" s="107"/>
      <c r="X125" s="107">
        <f t="shared" si="24"/>
        <v>0</v>
      </c>
      <c r="Y125" s="107"/>
      <c r="Z125" s="107"/>
      <c r="AA125" s="108">
        <f>C125+I125-L125-O125-U125-X125-R125</f>
        <v>0</v>
      </c>
      <c r="AB125" s="7">
        <v>45488</v>
      </c>
    </row>
    <row r="126" spans="1:28" ht="15.75" hidden="1" x14ac:dyDescent="0.25">
      <c r="A126" s="29">
        <v>45453</v>
      </c>
      <c r="B126" s="72" t="s">
        <v>107</v>
      </c>
      <c r="C126" s="25">
        <v>5040000</v>
      </c>
      <c r="D126" s="25" t="s">
        <v>46</v>
      </c>
      <c r="E126" s="25" t="s">
        <v>87</v>
      </c>
      <c r="F126" s="25">
        <v>4500</v>
      </c>
      <c r="G126" s="25" t="s">
        <v>34</v>
      </c>
      <c r="H126" s="25"/>
      <c r="I126" s="11">
        <f t="shared" si="19"/>
        <v>0</v>
      </c>
      <c r="J126" s="31" t="s">
        <v>324</v>
      </c>
      <c r="K126" s="11"/>
      <c r="L126" s="107">
        <f t="shared" si="20"/>
        <v>5040000</v>
      </c>
      <c r="M126" s="107"/>
      <c r="N126" s="107">
        <v>5040000</v>
      </c>
      <c r="O126" s="107">
        <f t="shared" si="21"/>
        <v>0</v>
      </c>
      <c r="P126" s="107"/>
      <c r="Q126" s="107"/>
      <c r="R126" s="107">
        <f t="shared" si="22"/>
        <v>0</v>
      </c>
      <c r="S126" s="107"/>
      <c r="T126" s="107"/>
      <c r="U126" s="107">
        <f t="shared" si="23"/>
        <v>0</v>
      </c>
      <c r="V126" s="107"/>
      <c r="W126" s="107"/>
      <c r="X126" s="107">
        <f t="shared" si="24"/>
        <v>0</v>
      </c>
      <c r="Y126" s="107"/>
      <c r="Z126" s="107"/>
      <c r="AA126" s="108">
        <f>C126+I126-L126-O126-U126-X126-R126</f>
        <v>0</v>
      </c>
      <c r="AB126" s="7">
        <v>45489</v>
      </c>
    </row>
    <row r="127" spans="1:28" ht="15.75" hidden="1" x14ac:dyDescent="0.25">
      <c r="A127" s="29">
        <v>45453</v>
      </c>
      <c r="B127" s="72" t="s">
        <v>107</v>
      </c>
      <c r="C127" s="25">
        <v>6817500</v>
      </c>
      <c r="D127" s="25" t="s">
        <v>46</v>
      </c>
      <c r="E127" s="25" t="s">
        <v>395</v>
      </c>
      <c r="F127" s="25">
        <v>6750</v>
      </c>
      <c r="G127" s="25" t="s">
        <v>34</v>
      </c>
      <c r="H127" s="25"/>
      <c r="I127" s="11">
        <f t="shared" si="19"/>
        <v>0</v>
      </c>
      <c r="J127" s="31" t="s">
        <v>324</v>
      </c>
      <c r="K127" s="11"/>
      <c r="L127" s="107">
        <f t="shared" si="20"/>
        <v>6817500</v>
      </c>
      <c r="M127" s="107"/>
      <c r="N127" s="107">
        <v>6817500</v>
      </c>
      <c r="O127" s="107">
        <f t="shared" si="21"/>
        <v>0</v>
      </c>
      <c r="P127" s="107"/>
      <c r="Q127" s="107"/>
      <c r="R127" s="107">
        <f t="shared" si="22"/>
        <v>0</v>
      </c>
      <c r="S127" s="107"/>
      <c r="T127" s="107"/>
      <c r="U127" s="107">
        <f t="shared" si="23"/>
        <v>0</v>
      </c>
      <c r="V127" s="107"/>
      <c r="W127" s="107"/>
      <c r="X127" s="107">
        <f t="shared" si="24"/>
        <v>0</v>
      </c>
      <c r="Y127" s="107"/>
      <c r="Z127" s="107"/>
      <c r="AA127" s="108">
        <f>C127+I127-L127-O127-U127-X127-R127</f>
        <v>0</v>
      </c>
      <c r="AB127" s="7">
        <v>45489</v>
      </c>
    </row>
    <row r="128" spans="1:28" ht="15.75" hidden="1" x14ac:dyDescent="0.25">
      <c r="A128" s="29">
        <v>45453</v>
      </c>
      <c r="B128" s="25" t="s">
        <v>107</v>
      </c>
      <c r="C128" s="25">
        <v>1520000</v>
      </c>
      <c r="D128" s="25" t="s">
        <v>46</v>
      </c>
      <c r="E128" s="25" t="s">
        <v>108</v>
      </c>
      <c r="F128" s="25">
        <v>800</v>
      </c>
      <c r="G128" s="25" t="s">
        <v>34</v>
      </c>
      <c r="H128" s="25"/>
      <c r="I128" s="11">
        <f t="shared" si="19"/>
        <v>0</v>
      </c>
      <c r="J128" s="31" t="s">
        <v>324</v>
      </c>
      <c r="K128" s="11"/>
      <c r="L128" s="107">
        <f t="shared" si="20"/>
        <v>1520000</v>
      </c>
      <c r="M128" s="107"/>
      <c r="N128" s="107">
        <v>1520000</v>
      </c>
      <c r="O128" s="107">
        <f t="shared" si="21"/>
        <v>0</v>
      </c>
      <c r="P128" s="107"/>
      <c r="Q128" s="107"/>
      <c r="R128" s="107">
        <f t="shared" si="22"/>
        <v>0</v>
      </c>
      <c r="S128" s="107"/>
      <c r="T128" s="107"/>
      <c r="U128" s="107">
        <f t="shared" si="23"/>
        <v>0</v>
      </c>
      <c r="V128" s="107"/>
      <c r="W128" s="107"/>
      <c r="X128" s="107">
        <f t="shared" si="24"/>
        <v>0</v>
      </c>
      <c r="Y128" s="107"/>
      <c r="Z128" s="107"/>
      <c r="AA128" s="108">
        <f>C128+I128-L128-O128-U128-X128-R128</f>
        <v>0</v>
      </c>
      <c r="AB128" s="7">
        <v>45489</v>
      </c>
    </row>
    <row r="129" spans="1:28" ht="15.75" hidden="1" x14ac:dyDescent="0.25">
      <c r="A129" s="29">
        <v>45454</v>
      </c>
      <c r="B129" s="25" t="s">
        <v>90</v>
      </c>
      <c r="C129" s="25">
        <v>8800000</v>
      </c>
      <c r="D129" s="25" t="s">
        <v>46</v>
      </c>
      <c r="E129" s="25" t="s">
        <v>356</v>
      </c>
      <c r="F129" s="25">
        <v>1</v>
      </c>
      <c r="G129" s="25" t="s">
        <v>48</v>
      </c>
      <c r="H129" s="25"/>
      <c r="I129" s="11">
        <f t="shared" si="19"/>
        <v>0</v>
      </c>
      <c r="J129" s="31" t="s">
        <v>312</v>
      </c>
      <c r="K129" s="11"/>
      <c r="L129" s="107">
        <f t="shared" si="20"/>
        <v>0</v>
      </c>
      <c r="M129" s="107"/>
      <c r="N129" s="107"/>
      <c r="O129" s="107">
        <f t="shared" si="21"/>
        <v>8800000</v>
      </c>
      <c r="P129" s="107">
        <v>8800000</v>
      </c>
      <c r="Q129" s="107"/>
      <c r="R129" s="107">
        <f t="shared" si="22"/>
        <v>0</v>
      </c>
      <c r="S129" s="107"/>
      <c r="T129" s="107"/>
      <c r="U129" s="107">
        <f t="shared" si="23"/>
        <v>0</v>
      </c>
      <c r="V129" s="107"/>
      <c r="W129" s="107"/>
      <c r="X129" s="107">
        <f t="shared" si="24"/>
        <v>0</v>
      </c>
      <c r="Y129" s="107"/>
      <c r="Z129" s="107"/>
      <c r="AA129" s="108">
        <f>C129+I129-L129-O129-U129-X129-R129</f>
        <v>0</v>
      </c>
      <c r="AB129" s="7">
        <v>45485</v>
      </c>
    </row>
    <row r="130" spans="1:28" ht="15.75" hidden="1" x14ac:dyDescent="0.25">
      <c r="A130" s="29">
        <v>45455</v>
      </c>
      <c r="B130" s="72" t="s">
        <v>291</v>
      </c>
      <c r="C130" s="25">
        <v>812500</v>
      </c>
      <c r="D130" s="25" t="s">
        <v>52</v>
      </c>
      <c r="E130" s="25" t="s">
        <v>763</v>
      </c>
      <c r="F130" s="25">
        <v>325</v>
      </c>
      <c r="G130" s="27" t="s">
        <v>34</v>
      </c>
      <c r="H130" s="25"/>
      <c r="I130" s="11">
        <f t="shared" si="19"/>
        <v>0</v>
      </c>
      <c r="J130" s="31" t="s">
        <v>312</v>
      </c>
      <c r="K130" s="11"/>
      <c r="L130" s="107">
        <f t="shared" si="20"/>
        <v>0</v>
      </c>
      <c r="M130" s="107"/>
      <c r="N130" s="107"/>
      <c r="O130" s="107">
        <f t="shared" si="21"/>
        <v>0</v>
      </c>
      <c r="P130" s="107"/>
      <c r="Q130" s="107"/>
      <c r="R130" s="107">
        <f t="shared" si="22"/>
        <v>812500</v>
      </c>
      <c r="S130" s="107">
        <v>812500</v>
      </c>
      <c r="T130" s="107"/>
      <c r="U130" s="107">
        <f t="shared" si="23"/>
        <v>0</v>
      </c>
      <c r="V130" s="107"/>
      <c r="W130" s="107"/>
      <c r="X130" s="107">
        <f t="shared" si="24"/>
        <v>0</v>
      </c>
      <c r="Y130" s="107"/>
      <c r="Z130" s="107"/>
      <c r="AA130" s="108">
        <f>C130+I130-L130-O130-U130-X130-R130</f>
        <v>0</v>
      </c>
      <c r="AB130" s="7">
        <v>45476</v>
      </c>
    </row>
    <row r="131" spans="1:28" ht="15.75" hidden="1" x14ac:dyDescent="0.25">
      <c r="A131" s="29">
        <v>45455</v>
      </c>
      <c r="B131" s="72" t="s">
        <v>134</v>
      </c>
      <c r="C131" s="25">
        <v>2250000</v>
      </c>
      <c r="D131" s="25" t="s">
        <v>46</v>
      </c>
      <c r="E131" s="25" t="s">
        <v>42</v>
      </c>
      <c r="F131" s="25">
        <v>500</v>
      </c>
      <c r="G131" s="25" t="s">
        <v>34</v>
      </c>
      <c r="H131" s="25"/>
      <c r="I131" s="11">
        <f t="shared" si="19"/>
        <v>0</v>
      </c>
      <c r="J131" s="31" t="s">
        <v>312</v>
      </c>
      <c r="K131" s="11" t="s">
        <v>1586</v>
      </c>
      <c r="L131" s="107">
        <f t="shared" si="20"/>
        <v>0</v>
      </c>
      <c r="M131" s="107"/>
      <c r="N131" s="107"/>
      <c r="O131" s="107">
        <f t="shared" si="21"/>
        <v>2250000</v>
      </c>
      <c r="P131" s="107">
        <v>2250000</v>
      </c>
      <c r="Q131" s="107"/>
      <c r="R131" s="107">
        <f t="shared" si="22"/>
        <v>0</v>
      </c>
      <c r="S131" s="107"/>
      <c r="T131" s="107"/>
      <c r="U131" s="107">
        <f t="shared" si="23"/>
        <v>0</v>
      </c>
      <c r="V131" s="107"/>
      <c r="W131" s="107"/>
      <c r="X131" s="107">
        <f t="shared" si="24"/>
        <v>0</v>
      </c>
      <c r="Y131" s="107"/>
      <c r="Z131" s="107"/>
      <c r="AA131" s="108">
        <f>C131+I131-L131-O131-U131-X131-R131</f>
        <v>0</v>
      </c>
      <c r="AB131" s="7">
        <v>45488</v>
      </c>
    </row>
    <row r="132" spans="1:28" ht="15.75" hidden="1" x14ac:dyDescent="0.25">
      <c r="A132" s="29">
        <v>45455</v>
      </c>
      <c r="B132" s="25" t="s">
        <v>472</v>
      </c>
      <c r="C132" s="25">
        <v>450000</v>
      </c>
      <c r="D132" s="25" t="s">
        <v>46</v>
      </c>
      <c r="E132" s="25" t="s">
        <v>42</v>
      </c>
      <c r="F132" s="25">
        <v>100</v>
      </c>
      <c r="G132" s="25" t="s">
        <v>34</v>
      </c>
      <c r="H132" s="25"/>
      <c r="I132" s="11">
        <f t="shared" si="19"/>
        <v>0</v>
      </c>
      <c r="J132" s="26" t="s">
        <v>28</v>
      </c>
      <c r="K132" s="11"/>
      <c r="L132" s="107">
        <f t="shared" si="20"/>
        <v>0</v>
      </c>
      <c r="M132" s="107"/>
      <c r="N132" s="107"/>
      <c r="O132" s="107">
        <f t="shared" si="21"/>
        <v>0</v>
      </c>
      <c r="P132" s="107"/>
      <c r="Q132" s="107"/>
      <c r="R132" s="107">
        <f t="shared" si="22"/>
        <v>0</v>
      </c>
      <c r="S132" s="107"/>
      <c r="T132" s="107"/>
      <c r="U132" s="107">
        <f t="shared" si="23"/>
        <v>0</v>
      </c>
      <c r="V132" s="107"/>
      <c r="W132" s="107"/>
      <c r="X132" s="107">
        <f t="shared" si="24"/>
        <v>0</v>
      </c>
      <c r="Y132" s="107"/>
      <c r="Z132" s="107"/>
      <c r="AA132" s="108">
        <f>C132+I132-L132-O132-U132-X132-R132</f>
        <v>450000</v>
      </c>
      <c r="AB132" s="7"/>
    </row>
    <row r="133" spans="1:28" ht="15.75" hidden="1" x14ac:dyDescent="0.25">
      <c r="A133" s="29">
        <v>45456</v>
      </c>
      <c r="B133" s="27" t="s">
        <v>96</v>
      </c>
      <c r="C133" s="27">
        <v>2250000</v>
      </c>
      <c r="D133" s="27" t="s">
        <v>46</v>
      </c>
      <c r="E133" s="27" t="s">
        <v>58</v>
      </c>
      <c r="F133" s="27">
        <v>1000</v>
      </c>
      <c r="G133" s="27" t="s">
        <v>34</v>
      </c>
      <c r="H133" s="27"/>
      <c r="I133" s="11">
        <f t="shared" si="19"/>
        <v>0</v>
      </c>
      <c r="J133" s="31" t="s">
        <v>312</v>
      </c>
      <c r="K133" s="11"/>
      <c r="L133" s="107">
        <f t="shared" si="20"/>
        <v>0</v>
      </c>
      <c r="M133" s="107"/>
      <c r="N133" s="107"/>
      <c r="O133" s="107">
        <f t="shared" si="21"/>
        <v>2250000</v>
      </c>
      <c r="P133" s="107">
        <v>2250000</v>
      </c>
      <c r="Q133" s="107"/>
      <c r="R133" s="107">
        <f t="shared" si="22"/>
        <v>0</v>
      </c>
      <c r="S133" s="107"/>
      <c r="T133" s="107"/>
      <c r="U133" s="107">
        <f t="shared" si="23"/>
        <v>0</v>
      </c>
      <c r="V133" s="107"/>
      <c r="W133" s="107"/>
      <c r="X133" s="107">
        <f t="shared" si="24"/>
        <v>0</v>
      </c>
      <c r="Y133" s="107"/>
      <c r="Z133" s="107"/>
      <c r="AA133" s="108">
        <f>C133+I133-L133-O133-U133-X133-R133</f>
        <v>0</v>
      </c>
      <c r="AB133" s="7">
        <v>45476</v>
      </c>
    </row>
    <row r="134" spans="1:28" ht="15.75" hidden="1" x14ac:dyDescent="0.25">
      <c r="A134" s="29">
        <v>45456</v>
      </c>
      <c r="B134" s="25" t="s">
        <v>221</v>
      </c>
      <c r="C134" s="25">
        <v>22680000</v>
      </c>
      <c r="D134" s="25" t="s">
        <v>46</v>
      </c>
      <c r="E134" s="25" t="s">
        <v>177</v>
      </c>
      <c r="F134" s="25">
        <v>300</v>
      </c>
      <c r="G134" s="25" t="s">
        <v>39</v>
      </c>
      <c r="H134" s="25"/>
      <c r="I134" s="11">
        <f t="shared" si="19"/>
        <v>0</v>
      </c>
      <c r="J134" s="31" t="s">
        <v>324</v>
      </c>
      <c r="K134" s="11"/>
      <c r="L134" s="107">
        <f t="shared" si="20"/>
        <v>22680000</v>
      </c>
      <c r="M134" s="107">
        <v>22680000</v>
      </c>
      <c r="N134" s="107"/>
      <c r="O134" s="107">
        <f t="shared" si="21"/>
        <v>0</v>
      </c>
      <c r="P134" s="107"/>
      <c r="Q134" s="107"/>
      <c r="R134" s="107">
        <f t="shared" si="22"/>
        <v>0</v>
      </c>
      <c r="S134" s="107"/>
      <c r="T134" s="107"/>
      <c r="U134" s="107">
        <f t="shared" si="23"/>
        <v>0</v>
      </c>
      <c r="V134" s="107"/>
      <c r="W134" s="107"/>
      <c r="X134" s="107">
        <f t="shared" si="24"/>
        <v>0</v>
      </c>
      <c r="Y134" s="107"/>
      <c r="Z134" s="107"/>
      <c r="AA134" s="108">
        <f>C134+I134-L134-O134-U134-X134-R134</f>
        <v>0</v>
      </c>
      <c r="AB134" s="7">
        <v>45476</v>
      </c>
    </row>
    <row r="135" spans="1:28" ht="15.75" hidden="1" x14ac:dyDescent="0.25">
      <c r="A135" s="29">
        <v>45456</v>
      </c>
      <c r="B135" s="25" t="s">
        <v>90</v>
      </c>
      <c r="C135" s="25">
        <v>450000</v>
      </c>
      <c r="D135" s="25" t="s">
        <v>46</v>
      </c>
      <c r="E135" s="25" t="s">
        <v>53</v>
      </c>
      <c r="F135" s="25">
        <v>10</v>
      </c>
      <c r="G135" s="25" t="s">
        <v>23</v>
      </c>
      <c r="H135" s="25"/>
      <c r="I135" s="11">
        <f t="shared" si="19"/>
        <v>0</v>
      </c>
      <c r="J135" s="31" t="s">
        <v>312</v>
      </c>
      <c r="K135" s="11"/>
      <c r="L135" s="107">
        <f t="shared" si="20"/>
        <v>0</v>
      </c>
      <c r="M135" s="107"/>
      <c r="N135" s="107"/>
      <c r="O135" s="107">
        <f t="shared" si="21"/>
        <v>450000</v>
      </c>
      <c r="P135" s="107">
        <v>450000</v>
      </c>
      <c r="Q135" s="107"/>
      <c r="R135" s="107">
        <f t="shared" si="22"/>
        <v>0</v>
      </c>
      <c r="S135" s="107"/>
      <c r="T135" s="107"/>
      <c r="U135" s="107">
        <f t="shared" si="23"/>
        <v>0</v>
      </c>
      <c r="V135" s="107"/>
      <c r="W135" s="107"/>
      <c r="X135" s="107">
        <f t="shared" si="24"/>
        <v>0</v>
      </c>
      <c r="Y135" s="107"/>
      <c r="Z135" s="107"/>
      <c r="AA135" s="108">
        <f>C135+I135-L135-O135-U135-X135-R135</f>
        <v>0</v>
      </c>
      <c r="AB135" s="7">
        <v>45485</v>
      </c>
    </row>
    <row r="136" spans="1:28" ht="15.75" hidden="1" x14ac:dyDescent="0.25">
      <c r="A136" s="29">
        <v>45456</v>
      </c>
      <c r="B136" s="25" t="s">
        <v>90</v>
      </c>
      <c r="C136" s="25">
        <v>12017500</v>
      </c>
      <c r="D136" s="25" t="s">
        <v>46</v>
      </c>
      <c r="E136" s="25" t="s">
        <v>1095</v>
      </c>
      <c r="F136" s="25">
        <v>9500</v>
      </c>
      <c r="G136" s="25" t="s">
        <v>34</v>
      </c>
      <c r="H136" s="25"/>
      <c r="I136" s="11">
        <f t="shared" si="19"/>
        <v>0</v>
      </c>
      <c r="J136" s="31" t="s">
        <v>312</v>
      </c>
      <c r="K136" s="11"/>
      <c r="L136" s="107">
        <f t="shared" si="20"/>
        <v>0</v>
      </c>
      <c r="M136" s="107"/>
      <c r="N136" s="107"/>
      <c r="O136" s="107">
        <f t="shared" si="21"/>
        <v>12017500</v>
      </c>
      <c r="P136" s="107">
        <v>12017500</v>
      </c>
      <c r="Q136" s="107"/>
      <c r="R136" s="107">
        <f t="shared" si="22"/>
        <v>0</v>
      </c>
      <c r="S136" s="107"/>
      <c r="T136" s="107"/>
      <c r="U136" s="107">
        <f t="shared" si="23"/>
        <v>0</v>
      </c>
      <c r="V136" s="107"/>
      <c r="W136" s="107"/>
      <c r="X136" s="107">
        <f t="shared" si="24"/>
        <v>0</v>
      </c>
      <c r="Y136" s="107"/>
      <c r="Z136" s="107"/>
      <c r="AA136" s="108">
        <f>C136+I136-L136-O136-U136-X136-R136</f>
        <v>0</v>
      </c>
      <c r="AB136" s="7">
        <v>45485</v>
      </c>
    </row>
    <row r="137" spans="1:28" ht="15.75" hidden="1" x14ac:dyDescent="0.25">
      <c r="A137" s="29">
        <v>45456</v>
      </c>
      <c r="B137" s="25" t="s">
        <v>90</v>
      </c>
      <c r="C137" s="25">
        <v>9940000</v>
      </c>
      <c r="D137" s="25" t="s">
        <v>46</v>
      </c>
      <c r="E137" s="25" t="s">
        <v>60</v>
      </c>
      <c r="F137" s="25">
        <v>7000</v>
      </c>
      <c r="G137" s="25" t="s">
        <v>34</v>
      </c>
      <c r="H137" s="25"/>
      <c r="I137" s="11">
        <f t="shared" si="19"/>
        <v>0</v>
      </c>
      <c r="J137" s="31" t="s">
        <v>312</v>
      </c>
      <c r="K137" s="11"/>
      <c r="L137" s="107">
        <f t="shared" si="20"/>
        <v>0</v>
      </c>
      <c r="M137" s="107"/>
      <c r="N137" s="107"/>
      <c r="O137" s="107">
        <f t="shared" si="21"/>
        <v>10000000</v>
      </c>
      <c r="P137" s="107">
        <v>10000000</v>
      </c>
      <c r="Q137" s="107"/>
      <c r="R137" s="107">
        <f t="shared" si="22"/>
        <v>0</v>
      </c>
      <c r="S137" s="107"/>
      <c r="T137" s="107"/>
      <c r="U137" s="107">
        <f t="shared" si="23"/>
        <v>0</v>
      </c>
      <c r="V137" s="107"/>
      <c r="W137" s="107"/>
      <c r="X137" s="107">
        <f t="shared" si="24"/>
        <v>0</v>
      </c>
      <c r="Y137" s="107"/>
      <c r="Z137" s="107"/>
      <c r="AA137" s="108">
        <f>C137+I137-L137-O137-U137-X137-R137</f>
        <v>-60000</v>
      </c>
      <c r="AB137" s="7">
        <v>45496</v>
      </c>
    </row>
    <row r="138" spans="1:28" ht="15.75" x14ac:dyDescent="0.25">
      <c r="A138" s="29">
        <v>45456</v>
      </c>
      <c r="B138" s="25" t="s">
        <v>205</v>
      </c>
      <c r="C138" s="25">
        <v>1113900</v>
      </c>
      <c r="D138" s="25" t="s">
        <v>46</v>
      </c>
      <c r="E138" s="25" t="s">
        <v>120</v>
      </c>
      <c r="F138" s="25">
        <v>23.7</v>
      </c>
      <c r="G138" s="25" t="s">
        <v>39</v>
      </c>
      <c r="H138" s="25"/>
      <c r="I138" s="11">
        <f t="shared" si="19"/>
        <v>0</v>
      </c>
      <c r="J138" s="31" t="s">
        <v>312</v>
      </c>
      <c r="K138" s="11"/>
      <c r="L138" s="107">
        <f t="shared" si="20"/>
        <v>0</v>
      </c>
      <c r="M138" s="107"/>
      <c r="N138" s="107"/>
      <c r="O138" s="107">
        <f t="shared" si="21"/>
        <v>1113900</v>
      </c>
      <c r="P138" s="151">
        <v>1113900</v>
      </c>
      <c r="Q138" s="107"/>
      <c r="R138" s="107">
        <f t="shared" si="22"/>
        <v>0</v>
      </c>
      <c r="S138" s="107"/>
      <c r="T138" s="107"/>
      <c r="U138" s="107">
        <f t="shared" si="23"/>
        <v>0</v>
      </c>
      <c r="V138" s="107"/>
      <c r="W138" s="107"/>
      <c r="X138" s="107">
        <f t="shared" si="24"/>
        <v>0</v>
      </c>
      <c r="Y138" s="107"/>
      <c r="Z138" s="107"/>
      <c r="AA138" s="108">
        <f>C138+I138-L138-O138-U138-X138-R138</f>
        <v>0</v>
      </c>
      <c r="AB138" s="7">
        <v>45477</v>
      </c>
    </row>
    <row r="139" spans="1:28" ht="15.75" x14ac:dyDescent="0.25">
      <c r="A139" s="29">
        <v>45456</v>
      </c>
      <c r="B139" s="25" t="s">
        <v>205</v>
      </c>
      <c r="C139" s="25">
        <v>780200.00000000012</v>
      </c>
      <c r="D139" s="25" t="s">
        <v>46</v>
      </c>
      <c r="E139" s="25" t="s">
        <v>299</v>
      </c>
      <c r="F139" s="25">
        <v>16.600000000000001</v>
      </c>
      <c r="G139" s="25" t="s">
        <v>39</v>
      </c>
      <c r="H139" s="25"/>
      <c r="I139" s="11">
        <f t="shared" si="19"/>
        <v>0</v>
      </c>
      <c r="J139" s="31" t="s">
        <v>312</v>
      </c>
      <c r="K139" s="11"/>
      <c r="L139" s="107">
        <f t="shared" si="20"/>
        <v>0</v>
      </c>
      <c r="M139" s="107"/>
      <c r="N139" s="107"/>
      <c r="O139" s="107">
        <f t="shared" si="21"/>
        <v>780200</v>
      </c>
      <c r="P139" s="151">
        <v>780200</v>
      </c>
      <c r="Q139" s="107"/>
      <c r="R139" s="107">
        <f t="shared" si="22"/>
        <v>0</v>
      </c>
      <c r="S139" s="107"/>
      <c r="T139" s="107"/>
      <c r="U139" s="107">
        <f t="shared" si="23"/>
        <v>0</v>
      </c>
      <c r="V139" s="107"/>
      <c r="W139" s="107"/>
      <c r="X139" s="107">
        <f t="shared" si="24"/>
        <v>0</v>
      </c>
      <c r="Y139" s="107"/>
      <c r="Z139" s="107"/>
      <c r="AA139" s="108">
        <f>C139+I139-L139-O139-U139-X139-R139</f>
        <v>1.1641532182693481E-10</v>
      </c>
      <c r="AB139" s="7">
        <v>45477</v>
      </c>
    </row>
    <row r="140" spans="1:28" ht="15.75" x14ac:dyDescent="0.25">
      <c r="A140" s="29">
        <v>45456</v>
      </c>
      <c r="B140" s="25" t="s">
        <v>205</v>
      </c>
      <c r="C140" s="25">
        <v>1081000</v>
      </c>
      <c r="D140" s="25" t="s">
        <v>46</v>
      </c>
      <c r="E140" s="25" t="s">
        <v>81</v>
      </c>
      <c r="F140" s="25">
        <v>23</v>
      </c>
      <c r="G140" s="25" t="s">
        <v>39</v>
      </c>
      <c r="H140" s="25"/>
      <c r="I140" s="11">
        <f t="shared" si="19"/>
        <v>0</v>
      </c>
      <c r="J140" s="31" t="s">
        <v>312</v>
      </c>
      <c r="K140" s="11"/>
      <c r="L140" s="107">
        <f t="shared" si="20"/>
        <v>0</v>
      </c>
      <c r="M140" s="107"/>
      <c r="N140" s="107"/>
      <c r="O140" s="107">
        <f t="shared" si="21"/>
        <v>1081000</v>
      </c>
      <c r="P140" s="151">
        <v>1081000</v>
      </c>
      <c r="Q140" s="107"/>
      <c r="R140" s="107">
        <f t="shared" si="22"/>
        <v>0</v>
      </c>
      <c r="S140" s="107"/>
      <c r="T140" s="107"/>
      <c r="U140" s="107">
        <f t="shared" si="23"/>
        <v>0</v>
      </c>
      <c r="V140" s="107"/>
      <c r="W140" s="107"/>
      <c r="X140" s="107">
        <f t="shared" si="24"/>
        <v>0</v>
      </c>
      <c r="Y140" s="107"/>
      <c r="Z140" s="107"/>
      <c r="AA140" s="108">
        <f>C140+I140-L140-O140-U140-X140-R140</f>
        <v>0</v>
      </c>
      <c r="AB140" s="7">
        <v>45477</v>
      </c>
    </row>
    <row r="141" spans="1:28" ht="15.75" x14ac:dyDescent="0.25">
      <c r="A141" s="29">
        <v>45456</v>
      </c>
      <c r="B141" s="25" t="s">
        <v>205</v>
      </c>
      <c r="C141" s="25">
        <v>11400000</v>
      </c>
      <c r="D141" s="25" t="s">
        <v>46</v>
      </c>
      <c r="E141" s="25" t="s">
        <v>42</v>
      </c>
      <c r="F141" s="25">
        <v>3000</v>
      </c>
      <c r="G141" s="25" t="s">
        <v>34</v>
      </c>
      <c r="H141" s="25"/>
      <c r="I141" s="11">
        <f t="shared" si="19"/>
        <v>0</v>
      </c>
      <c r="J141" s="31" t="s">
        <v>312</v>
      </c>
      <c r="K141" s="11"/>
      <c r="L141" s="107">
        <f t="shared" si="20"/>
        <v>0</v>
      </c>
      <c r="M141" s="107"/>
      <c r="N141" s="107"/>
      <c r="O141" s="107">
        <f t="shared" si="21"/>
        <v>11400000</v>
      </c>
      <c r="P141" s="151">
        <v>11400000</v>
      </c>
      <c r="Q141" s="107"/>
      <c r="R141" s="107">
        <f t="shared" si="22"/>
        <v>0</v>
      </c>
      <c r="S141" s="107"/>
      <c r="T141" s="107"/>
      <c r="U141" s="107">
        <f t="shared" si="23"/>
        <v>0</v>
      </c>
      <c r="V141" s="107"/>
      <c r="W141" s="107"/>
      <c r="X141" s="107">
        <f t="shared" si="24"/>
        <v>0</v>
      </c>
      <c r="Y141" s="107"/>
      <c r="Z141" s="107"/>
      <c r="AA141" s="108">
        <f>C141+I141-L141-O141-U141-X141-R141</f>
        <v>0</v>
      </c>
      <c r="AB141" s="7">
        <v>45477</v>
      </c>
    </row>
    <row r="142" spans="1:28" ht="15.75" hidden="1" x14ac:dyDescent="0.25">
      <c r="A142" s="29">
        <v>45456</v>
      </c>
      <c r="B142" s="25" t="s">
        <v>203</v>
      </c>
      <c r="C142" s="25">
        <v>225000</v>
      </c>
      <c r="D142" s="25" t="s">
        <v>46</v>
      </c>
      <c r="E142" s="25" t="s">
        <v>216</v>
      </c>
      <c r="F142" s="25">
        <v>5</v>
      </c>
      <c r="G142" s="25" t="s">
        <v>27</v>
      </c>
      <c r="H142" s="25"/>
      <c r="I142" s="11">
        <f t="shared" si="19"/>
        <v>0</v>
      </c>
      <c r="J142" s="17" t="s">
        <v>324</v>
      </c>
      <c r="K142" s="11"/>
      <c r="L142" s="107">
        <f t="shared" si="20"/>
        <v>225000</v>
      </c>
      <c r="M142" s="107">
        <v>225000</v>
      </c>
      <c r="N142" s="107"/>
      <c r="O142" s="107">
        <f t="shared" si="21"/>
        <v>0</v>
      </c>
      <c r="P142" s="107"/>
      <c r="Q142" s="107"/>
      <c r="R142" s="107">
        <f t="shared" si="22"/>
        <v>0</v>
      </c>
      <c r="S142" s="107"/>
      <c r="T142" s="107"/>
      <c r="U142" s="107">
        <f t="shared" si="23"/>
        <v>0</v>
      </c>
      <c r="V142" s="107"/>
      <c r="W142" s="107"/>
      <c r="X142" s="107">
        <f t="shared" si="24"/>
        <v>0</v>
      </c>
      <c r="Y142" s="107"/>
      <c r="Z142" s="107"/>
      <c r="AA142" s="108">
        <f>C142+I142-L142-O142-U142-X142-R142</f>
        <v>0</v>
      </c>
      <c r="AB142" s="7">
        <v>45476</v>
      </c>
    </row>
    <row r="143" spans="1:28" ht="15.75" hidden="1" x14ac:dyDescent="0.25">
      <c r="A143" s="29">
        <v>45456</v>
      </c>
      <c r="B143" s="25" t="s">
        <v>203</v>
      </c>
      <c r="C143" s="25">
        <v>1600000</v>
      </c>
      <c r="D143" s="25" t="s">
        <v>46</v>
      </c>
      <c r="E143" s="25" t="s">
        <v>47</v>
      </c>
      <c r="F143" s="25">
        <v>10</v>
      </c>
      <c r="G143" s="25" t="s">
        <v>48</v>
      </c>
      <c r="H143" s="25"/>
      <c r="I143" s="11">
        <f t="shared" si="19"/>
        <v>0</v>
      </c>
      <c r="J143" s="17" t="s">
        <v>324</v>
      </c>
      <c r="K143" s="11"/>
      <c r="L143" s="107">
        <f t="shared" si="20"/>
        <v>1600000</v>
      </c>
      <c r="M143" s="107">
        <v>1600000</v>
      </c>
      <c r="N143" s="107"/>
      <c r="O143" s="107">
        <f t="shared" si="21"/>
        <v>0</v>
      </c>
      <c r="P143" s="107"/>
      <c r="Q143" s="107"/>
      <c r="R143" s="107">
        <f t="shared" si="22"/>
        <v>0</v>
      </c>
      <c r="S143" s="107"/>
      <c r="T143" s="107"/>
      <c r="U143" s="107">
        <f t="shared" si="23"/>
        <v>0</v>
      </c>
      <c r="V143" s="107"/>
      <c r="W143" s="107"/>
      <c r="X143" s="107">
        <f t="shared" si="24"/>
        <v>0</v>
      </c>
      <c r="Y143" s="107"/>
      <c r="Z143" s="107"/>
      <c r="AA143" s="108">
        <f>C143+I143-L143-O143-U143-X143-R143</f>
        <v>0</v>
      </c>
      <c r="AB143" s="7">
        <v>45476</v>
      </c>
    </row>
    <row r="144" spans="1:28" ht="15.75" hidden="1" x14ac:dyDescent="0.25">
      <c r="A144" s="29">
        <v>45457</v>
      </c>
      <c r="B144" s="25" t="s">
        <v>147</v>
      </c>
      <c r="C144" s="25">
        <v>3750000</v>
      </c>
      <c r="D144" s="25" t="s">
        <v>46</v>
      </c>
      <c r="E144" s="25" t="s">
        <v>53</v>
      </c>
      <c r="F144" s="25">
        <v>10</v>
      </c>
      <c r="G144" s="25" t="s">
        <v>23</v>
      </c>
      <c r="H144" s="25"/>
      <c r="I144" s="11">
        <f t="shared" si="19"/>
        <v>0</v>
      </c>
      <c r="J144" s="31" t="s">
        <v>312</v>
      </c>
      <c r="K144" s="11" t="s">
        <v>1589</v>
      </c>
      <c r="L144" s="107">
        <f t="shared" ref="L144:L157" si="25">M144+N144</f>
        <v>0</v>
      </c>
      <c r="M144" s="107"/>
      <c r="N144" s="107"/>
      <c r="O144" s="107">
        <f t="shared" ref="O144:O157" si="26">P144+Q144</f>
        <v>3750000</v>
      </c>
      <c r="P144" s="107">
        <v>3750000</v>
      </c>
      <c r="Q144" s="107"/>
      <c r="R144" s="107">
        <f t="shared" ref="R144:R157" si="27">S144+T144</f>
        <v>0</v>
      </c>
      <c r="S144" s="107"/>
      <c r="T144" s="107"/>
      <c r="U144" s="107">
        <f t="shared" ref="U144:U157" si="28">V144+W144</f>
        <v>0</v>
      </c>
      <c r="V144" s="107"/>
      <c r="W144" s="107"/>
      <c r="X144" s="107">
        <f t="shared" ref="X144:X157" si="29">Y144+Z144</f>
        <v>0</v>
      </c>
      <c r="Y144" s="107"/>
      <c r="Z144" s="107"/>
      <c r="AA144" s="108">
        <f>C144+I144-L144-O144-U144-X144-R144</f>
        <v>0</v>
      </c>
      <c r="AB144" s="7">
        <v>45489</v>
      </c>
    </row>
    <row r="145" spans="1:28" ht="15.75" hidden="1" x14ac:dyDescent="0.25">
      <c r="A145" s="29">
        <v>45457</v>
      </c>
      <c r="B145" s="25" t="s">
        <v>147</v>
      </c>
      <c r="C145" s="25">
        <v>3750000</v>
      </c>
      <c r="D145" s="25" t="s">
        <v>46</v>
      </c>
      <c r="E145" s="25" t="s">
        <v>56</v>
      </c>
      <c r="F145" s="25">
        <v>10</v>
      </c>
      <c r="G145" s="25" t="s">
        <v>23</v>
      </c>
      <c r="H145" s="25"/>
      <c r="I145" s="11">
        <f t="shared" si="19"/>
        <v>0</v>
      </c>
      <c r="J145" s="31" t="s">
        <v>312</v>
      </c>
      <c r="K145" s="11" t="s">
        <v>1589</v>
      </c>
      <c r="L145" s="107">
        <f t="shared" si="25"/>
        <v>0</v>
      </c>
      <c r="M145" s="107"/>
      <c r="N145" s="107"/>
      <c r="O145" s="107">
        <f t="shared" si="26"/>
        <v>3750000</v>
      </c>
      <c r="P145" s="107">
        <v>3750000</v>
      </c>
      <c r="Q145" s="107"/>
      <c r="R145" s="107">
        <f t="shared" si="27"/>
        <v>0</v>
      </c>
      <c r="S145" s="107"/>
      <c r="T145" s="107"/>
      <c r="U145" s="107">
        <f t="shared" si="28"/>
        <v>0</v>
      </c>
      <c r="V145" s="107"/>
      <c r="W145" s="107"/>
      <c r="X145" s="107">
        <f t="shared" si="29"/>
        <v>0</v>
      </c>
      <c r="Y145" s="107"/>
      <c r="Z145" s="107"/>
      <c r="AA145" s="108">
        <f>C145+I145-L145-O145-U145-X145-R145</f>
        <v>0</v>
      </c>
      <c r="AB145" s="7">
        <v>45489</v>
      </c>
    </row>
    <row r="146" spans="1:28" ht="15.75" hidden="1" x14ac:dyDescent="0.25">
      <c r="A146" s="29">
        <v>45457</v>
      </c>
      <c r="B146" s="25" t="s">
        <v>147</v>
      </c>
      <c r="C146" s="25">
        <v>8700000</v>
      </c>
      <c r="D146" s="25" t="s">
        <v>46</v>
      </c>
      <c r="E146" s="25" t="s">
        <v>63</v>
      </c>
      <c r="F146" s="25">
        <v>20</v>
      </c>
      <c r="G146" s="25" t="s">
        <v>48</v>
      </c>
      <c r="H146" s="25"/>
      <c r="I146" s="11">
        <f t="shared" si="19"/>
        <v>0</v>
      </c>
      <c r="J146" s="31" t="s">
        <v>312</v>
      </c>
      <c r="K146" s="11" t="s">
        <v>1589</v>
      </c>
      <c r="L146" s="107">
        <f t="shared" si="25"/>
        <v>0</v>
      </c>
      <c r="M146" s="107"/>
      <c r="N146" s="107"/>
      <c r="O146" s="107">
        <f t="shared" si="26"/>
        <v>8700000</v>
      </c>
      <c r="P146" s="107">
        <v>8700000</v>
      </c>
      <c r="Q146" s="107"/>
      <c r="R146" s="107">
        <f t="shared" si="27"/>
        <v>0</v>
      </c>
      <c r="S146" s="107"/>
      <c r="T146" s="107"/>
      <c r="U146" s="107">
        <f t="shared" si="28"/>
        <v>0</v>
      </c>
      <c r="V146" s="107"/>
      <c r="W146" s="107"/>
      <c r="X146" s="107">
        <f t="shared" si="29"/>
        <v>0</v>
      </c>
      <c r="Y146" s="107"/>
      <c r="Z146" s="107"/>
      <c r="AA146" s="108">
        <f>C146+I146-L146-O146-U146-X146-R146</f>
        <v>0</v>
      </c>
      <c r="AB146" s="7">
        <v>45489</v>
      </c>
    </row>
    <row r="147" spans="1:28" ht="15.75" hidden="1" x14ac:dyDescent="0.25">
      <c r="A147" s="29">
        <v>45457</v>
      </c>
      <c r="B147" s="25" t="s">
        <v>147</v>
      </c>
      <c r="C147" s="25">
        <v>7000000</v>
      </c>
      <c r="D147" s="25" t="s">
        <v>46</v>
      </c>
      <c r="E147" s="25" t="s">
        <v>229</v>
      </c>
      <c r="F147" s="25">
        <v>175</v>
      </c>
      <c r="G147" s="25" t="s">
        <v>39</v>
      </c>
      <c r="H147" s="25"/>
      <c r="I147" s="11">
        <f t="shared" si="19"/>
        <v>0</v>
      </c>
      <c r="J147" s="31" t="s">
        <v>312</v>
      </c>
      <c r="K147" s="11" t="s">
        <v>1589</v>
      </c>
      <c r="L147" s="107">
        <f t="shared" si="25"/>
        <v>0</v>
      </c>
      <c r="M147" s="107"/>
      <c r="N147" s="107"/>
      <c r="O147" s="107">
        <f t="shared" si="26"/>
        <v>7000000</v>
      </c>
      <c r="P147" s="107">
        <v>800000</v>
      </c>
      <c r="Q147" s="107">
        <v>6200000</v>
      </c>
      <c r="R147" s="107">
        <f t="shared" si="27"/>
        <v>0</v>
      </c>
      <c r="S147" s="107"/>
      <c r="T147" s="107"/>
      <c r="U147" s="107">
        <f t="shared" si="28"/>
        <v>0</v>
      </c>
      <c r="V147" s="107"/>
      <c r="W147" s="107"/>
      <c r="X147" s="107">
        <f t="shared" si="29"/>
        <v>0</v>
      </c>
      <c r="Y147" s="107"/>
      <c r="Z147" s="107"/>
      <c r="AA147" s="108">
        <f>C147+I147-L147-O147-U147-X147-R147</f>
        <v>0</v>
      </c>
      <c r="AB147" s="7">
        <v>45489</v>
      </c>
    </row>
    <row r="148" spans="1:28" ht="15.75" hidden="1" x14ac:dyDescent="0.25">
      <c r="A148" s="29">
        <v>45457</v>
      </c>
      <c r="B148" s="25" t="s">
        <v>412</v>
      </c>
      <c r="C148" s="25">
        <v>39520000</v>
      </c>
      <c r="D148" s="25" t="s">
        <v>46</v>
      </c>
      <c r="E148" s="25" t="s">
        <v>58</v>
      </c>
      <c r="F148" s="25">
        <v>20800</v>
      </c>
      <c r="G148" s="25" t="s">
        <v>34</v>
      </c>
      <c r="H148" s="25"/>
      <c r="I148" s="11">
        <f t="shared" si="19"/>
        <v>0</v>
      </c>
      <c r="J148" s="31" t="s">
        <v>312</v>
      </c>
      <c r="K148" s="11"/>
      <c r="L148" s="107">
        <f t="shared" si="25"/>
        <v>0</v>
      </c>
      <c r="M148" s="107"/>
      <c r="N148" s="107"/>
      <c r="O148" s="107">
        <f t="shared" si="26"/>
        <v>39520000</v>
      </c>
      <c r="P148" s="107">
        <v>30000000</v>
      </c>
      <c r="Q148" s="107">
        <v>9520000</v>
      </c>
      <c r="R148" s="107">
        <f t="shared" si="27"/>
        <v>0</v>
      </c>
      <c r="S148" s="107"/>
      <c r="T148" s="107"/>
      <c r="U148" s="107">
        <f t="shared" si="28"/>
        <v>0</v>
      </c>
      <c r="V148" s="107"/>
      <c r="W148" s="107"/>
      <c r="X148" s="107">
        <f t="shared" si="29"/>
        <v>0</v>
      </c>
      <c r="Y148" s="107"/>
      <c r="Z148" s="107"/>
      <c r="AA148" s="108">
        <f>C148+I148-L148-O148-U148-X148-R148</f>
        <v>0</v>
      </c>
      <c r="AB148" s="7">
        <v>45474</v>
      </c>
    </row>
    <row r="149" spans="1:28" ht="15.75" hidden="1" x14ac:dyDescent="0.25">
      <c r="A149" s="29">
        <v>45457</v>
      </c>
      <c r="B149" s="25" t="s">
        <v>226</v>
      </c>
      <c r="C149" s="25">
        <v>12600000</v>
      </c>
      <c r="D149" s="25" t="s">
        <v>52</v>
      </c>
      <c r="E149" s="25" t="s">
        <v>229</v>
      </c>
      <c r="F149" s="25">
        <v>300</v>
      </c>
      <c r="G149" s="25" t="s">
        <v>39</v>
      </c>
      <c r="H149" s="25"/>
      <c r="I149" s="11">
        <f t="shared" si="19"/>
        <v>0</v>
      </c>
      <c r="J149" s="26" t="s">
        <v>28</v>
      </c>
      <c r="K149" s="11"/>
      <c r="L149" s="107">
        <f t="shared" si="25"/>
        <v>0</v>
      </c>
      <c r="M149" s="107"/>
      <c r="N149" s="107"/>
      <c r="O149" s="107">
        <f t="shared" si="26"/>
        <v>0</v>
      </c>
      <c r="P149" s="107"/>
      <c r="Q149" s="107"/>
      <c r="R149" s="107">
        <f t="shared" si="27"/>
        <v>0</v>
      </c>
      <c r="S149" s="107"/>
      <c r="T149" s="107"/>
      <c r="U149" s="107">
        <f t="shared" si="28"/>
        <v>0</v>
      </c>
      <c r="V149" s="107"/>
      <c r="W149" s="107"/>
      <c r="X149" s="107">
        <f t="shared" si="29"/>
        <v>0</v>
      </c>
      <c r="Y149" s="107"/>
      <c r="Z149" s="107"/>
      <c r="AA149" s="108">
        <f>C149+I149-L149-O149-U149-X149-R149</f>
        <v>12600000</v>
      </c>
      <c r="AB149" s="7"/>
    </row>
    <row r="150" spans="1:28" ht="15.75" hidden="1" x14ac:dyDescent="0.25">
      <c r="A150" s="29">
        <v>45462</v>
      </c>
      <c r="B150" s="27" t="s">
        <v>96</v>
      </c>
      <c r="C150" s="27">
        <v>5850000</v>
      </c>
      <c r="D150" s="27" t="s">
        <v>46</v>
      </c>
      <c r="E150" s="27" t="s">
        <v>42</v>
      </c>
      <c r="F150" s="27">
        <v>1300</v>
      </c>
      <c r="G150" s="27" t="s">
        <v>34</v>
      </c>
      <c r="H150" s="27"/>
      <c r="I150" s="11">
        <f t="shared" si="19"/>
        <v>0</v>
      </c>
      <c r="J150" s="31" t="s">
        <v>312</v>
      </c>
      <c r="K150" s="11"/>
      <c r="L150" s="107">
        <f t="shared" si="25"/>
        <v>0</v>
      </c>
      <c r="M150" s="107"/>
      <c r="N150" s="107"/>
      <c r="O150" s="107">
        <f t="shared" si="26"/>
        <v>5850000</v>
      </c>
      <c r="P150" s="107">
        <v>5850000</v>
      </c>
      <c r="Q150" s="107"/>
      <c r="R150" s="107">
        <f t="shared" si="27"/>
        <v>0</v>
      </c>
      <c r="S150" s="107"/>
      <c r="T150" s="107"/>
      <c r="U150" s="107">
        <f t="shared" si="28"/>
        <v>0</v>
      </c>
      <c r="V150" s="107"/>
      <c r="W150" s="107"/>
      <c r="X150" s="107">
        <f t="shared" si="29"/>
        <v>0</v>
      </c>
      <c r="Y150" s="107"/>
      <c r="Z150" s="107"/>
      <c r="AA150" s="108">
        <f>C150+I150-L150-O150-U150-X150-R150</f>
        <v>0</v>
      </c>
      <c r="AB150" s="7">
        <v>45476</v>
      </c>
    </row>
    <row r="151" spans="1:28" ht="15.75" hidden="1" x14ac:dyDescent="0.25">
      <c r="A151" s="29">
        <v>45462</v>
      </c>
      <c r="B151" s="25" t="s">
        <v>412</v>
      </c>
      <c r="C151" s="25">
        <v>450000</v>
      </c>
      <c r="D151" s="25" t="s">
        <v>46</v>
      </c>
      <c r="E151" s="25" t="s">
        <v>216</v>
      </c>
      <c r="F151" s="25">
        <v>10</v>
      </c>
      <c r="G151" s="25" t="s">
        <v>27</v>
      </c>
      <c r="H151" s="25"/>
      <c r="I151" s="11">
        <f t="shared" si="19"/>
        <v>0</v>
      </c>
      <c r="J151" s="31" t="s">
        <v>312</v>
      </c>
      <c r="K151" s="11"/>
      <c r="L151" s="107">
        <f t="shared" si="25"/>
        <v>0</v>
      </c>
      <c r="M151" s="107"/>
      <c r="N151" s="107"/>
      <c r="O151" s="107">
        <f t="shared" si="26"/>
        <v>450000</v>
      </c>
      <c r="P151" s="107"/>
      <c r="Q151" s="107">
        <v>450000</v>
      </c>
      <c r="R151" s="107">
        <f t="shared" si="27"/>
        <v>0</v>
      </c>
      <c r="S151" s="107"/>
      <c r="T151" s="107"/>
      <c r="U151" s="107">
        <f t="shared" si="28"/>
        <v>0</v>
      </c>
      <c r="V151" s="107"/>
      <c r="W151" s="107"/>
      <c r="X151" s="107">
        <f t="shared" si="29"/>
        <v>0</v>
      </c>
      <c r="Y151" s="107"/>
      <c r="Z151" s="107"/>
      <c r="AA151" s="108">
        <f>C151+I151-L151-O151-U151-X151-R151</f>
        <v>0</v>
      </c>
      <c r="AB151" s="7">
        <v>45483</v>
      </c>
    </row>
    <row r="152" spans="1:28" ht="15.75" hidden="1" x14ac:dyDescent="0.25">
      <c r="A152" s="29">
        <v>45462</v>
      </c>
      <c r="B152" s="25" t="s">
        <v>412</v>
      </c>
      <c r="C152" s="25">
        <v>8400000</v>
      </c>
      <c r="D152" s="25" t="s">
        <v>46</v>
      </c>
      <c r="E152" s="25" t="s">
        <v>189</v>
      </c>
      <c r="F152" s="25">
        <v>20</v>
      </c>
      <c r="G152" s="25" t="s">
        <v>23</v>
      </c>
      <c r="H152" s="25"/>
      <c r="I152" s="11">
        <f t="shared" si="19"/>
        <v>0</v>
      </c>
      <c r="J152" s="31" t="s">
        <v>312</v>
      </c>
      <c r="K152" s="11"/>
      <c r="L152" s="107">
        <f t="shared" si="25"/>
        <v>0</v>
      </c>
      <c r="M152" s="107"/>
      <c r="N152" s="107"/>
      <c r="O152" s="107">
        <f t="shared" si="26"/>
        <v>8400000</v>
      </c>
      <c r="P152" s="107"/>
      <c r="Q152" s="107">
        <v>8400000</v>
      </c>
      <c r="R152" s="107">
        <f t="shared" si="27"/>
        <v>0</v>
      </c>
      <c r="S152" s="107"/>
      <c r="T152" s="107"/>
      <c r="U152" s="107">
        <f t="shared" si="28"/>
        <v>0</v>
      </c>
      <c r="V152" s="107"/>
      <c r="W152" s="107"/>
      <c r="X152" s="107">
        <f t="shared" si="29"/>
        <v>0</v>
      </c>
      <c r="Y152" s="107"/>
      <c r="Z152" s="107"/>
      <c r="AA152" s="108">
        <f>C152+I152-L152-O152-U152-X152-R152</f>
        <v>0</v>
      </c>
      <c r="AB152" s="7">
        <v>45483</v>
      </c>
    </row>
    <row r="153" spans="1:28" ht="15.75" hidden="1" x14ac:dyDescent="0.25">
      <c r="A153" s="29">
        <v>45462</v>
      </c>
      <c r="B153" s="25" t="s">
        <v>412</v>
      </c>
      <c r="C153" s="25">
        <v>3000000</v>
      </c>
      <c r="D153" s="25" t="s">
        <v>46</v>
      </c>
      <c r="E153" s="25" t="s">
        <v>232</v>
      </c>
      <c r="F153" s="25">
        <v>25</v>
      </c>
      <c r="G153" s="25" t="s">
        <v>39</v>
      </c>
      <c r="H153" s="25"/>
      <c r="I153" s="11">
        <f t="shared" si="19"/>
        <v>0</v>
      </c>
      <c r="J153" s="31" t="s">
        <v>312</v>
      </c>
      <c r="K153" s="11"/>
      <c r="L153" s="107">
        <f t="shared" si="25"/>
        <v>0</v>
      </c>
      <c r="M153" s="107"/>
      <c r="N153" s="107"/>
      <c r="O153" s="107">
        <f t="shared" si="26"/>
        <v>3000000</v>
      </c>
      <c r="P153" s="107"/>
      <c r="Q153" s="107">
        <v>3000000</v>
      </c>
      <c r="R153" s="107">
        <f t="shared" si="27"/>
        <v>0</v>
      </c>
      <c r="S153" s="107"/>
      <c r="T153" s="107"/>
      <c r="U153" s="107">
        <f t="shared" si="28"/>
        <v>0</v>
      </c>
      <c r="V153" s="107"/>
      <c r="W153" s="107"/>
      <c r="X153" s="107">
        <f t="shared" si="29"/>
        <v>0</v>
      </c>
      <c r="Y153" s="107"/>
      <c r="Z153" s="107"/>
      <c r="AA153" s="108">
        <f>C153+I153-L153-O153-U153-X153-R153</f>
        <v>0</v>
      </c>
      <c r="AB153" s="7">
        <v>45483</v>
      </c>
    </row>
    <row r="154" spans="1:28" ht="15.75" hidden="1" x14ac:dyDescent="0.25">
      <c r="A154" s="29">
        <v>45462</v>
      </c>
      <c r="B154" s="25" t="s">
        <v>412</v>
      </c>
      <c r="C154" s="25">
        <v>15000000</v>
      </c>
      <c r="D154" s="25" t="s">
        <v>46</v>
      </c>
      <c r="E154" s="25" t="s">
        <v>128</v>
      </c>
      <c r="F154" s="25">
        <v>125</v>
      </c>
      <c r="G154" s="25" t="s">
        <v>39</v>
      </c>
      <c r="H154" s="25"/>
      <c r="I154" s="11">
        <f t="shared" si="19"/>
        <v>0</v>
      </c>
      <c r="J154" s="31" t="s">
        <v>312</v>
      </c>
      <c r="K154" s="11"/>
      <c r="L154" s="107">
        <f t="shared" si="25"/>
        <v>0</v>
      </c>
      <c r="M154" s="107"/>
      <c r="N154" s="107"/>
      <c r="O154" s="107">
        <f t="shared" si="26"/>
        <v>15000000</v>
      </c>
      <c r="P154" s="107"/>
      <c r="Q154" s="107">
        <v>15000000</v>
      </c>
      <c r="R154" s="107">
        <f t="shared" si="27"/>
        <v>0</v>
      </c>
      <c r="S154" s="107"/>
      <c r="T154" s="107"/>
      <c r="U154" s="107">
        <f t="shared" si="28"/>
        <v>0</v>
      </c>
      <c r="V154" s="107"/>
      <c r="W154" s="107"/>
      <c r="X154" s="107">
        <f t="shared" si="29"/>
        <v>0</v>
      </c>
      <c r="Y154" s="107"/>
      <c r="Z154" s="107"/>
      <c r="AA154" s="108">
        <f>C154+I154-L154-O154-U154-X154-R154</f>
        <v>0</v>
      </c>
      <c r="AB154" s="7">
        <v>45483</v>
      </c>
    </row>
    <row r="155" spans="1:28" ht="15.75" hidden="1" x14ac:dyDescent="0.25">
      <c r="A155" s="29">
        <v>45462</v>
      </c>
      <c r="B155" s="25" t="s">
        <v>412</v>
      </c>
      <c r="C155" s="25">
        <v>1560000</v>
      </c>
      <c r="D155" s="25" t="s">
        <v>46</v>
      </c>
      <c r="E155" s="25" t="s">
        <v>129</v>
      </c>
      <c r="F155" s="25">
        <v>24</v>
      </c>
      <c r="G155" s="25" t="s">
        <v>77</v>
      </c>
      <c r="H155" s="25"/>
      <c r="I155" s="11">
        <f t="shared" si="19"/>
        <v>0</v>
      </c>
      <c r="J155" s="31" t="s">
        <v>312</v>
      </c>
      <c r="K155" s="11"/>
      <c r="L155" s="107">
        <f t="shared" si="25"/>
        <v>0</v>
      </c>
      <c r="M155" s="107"/>
      <c r="N155" s="107"/>
      <c r="O155" s="107">
        <f t="shared" si="26"/>
        <v>1560000</v>
      </c>
      <c r="P155" s="107"/>
      <c r="Q155" s="107">
        <v>1560000</v>
      </c>
      <c r="R155" s="107">
        <f t="shared" si="27"/>
        <v>0</v>
      </c>
      <c r="S155" s="107"/>
      <c r="T155" s="107"/>
      <c r="U155" s="107">
        <f t="shared" si="28"/>
        <v>0</v>
      </c>
      <c r="V155" s="107"/>
      <c r="W155" s="107"/>
      <c r="X155" s="107">
        <f t="shared" si="29"/>
        <v>0</v>
      </c>
      <c r="Y155" s="107"/>
      <c r="Z155" s="107"/>
      <c r="AA155" s="108">
        <f>C155+I155-L155-O155-U155-X155-R155</f>
        <v>0</v>
      </c>
      <c r="AB155" s="7">
        <v>45483</v>
      </c>
    </row>
    <row r="156" spans="1:28" ht="15.75" hidden="1" x14ac:dyDescent="0.25">
      <c r="A156" s="29">
        <v>45462</v>
      </c>
      <c r="B156" s="25" t="s">
        <v>373</v>
      </c>
      <c r="C156" s="25">
        <v>-40000</v>
      </c>
      <c r="D156" s="25" t="s">
        <v>52</v>
      </c>
      <c r="E156" s="25" t="s">
        <v>216</v>
      </c>
      <c r="F156" s="25">
        <v>4</v>
      </c>
      <c r="G156" s="25" t="s">
        <v>27</v>
      </c>
      <c r="H156" s="25"/>
      <c r="I156" s="11">
        <f t="shared" si="19"/>
        <v>0</v>
      </c>
      <c r="J156" s="31" t="s">
        <v>49</v>
      </c>
      <c r="K156" s="11"/>
      <c r="L156" s="107">
        <f t="shared" si="25"/>
        <v>0</v>
      </c>
      <c r="M156" s="107"/>
      <c r="N156" s="107"/>
      <c r="O156" s="107">
        <f t="shared" si="26"/>
        <v>0</v>
      </c>
      <c r="P156" s="107"/>
      <c r="Q156" s="107"/>
      <c r="R156" s="107">
        <f t="shared" si="27"/>
        <v>0</v>
      </c>
      <c r="S156" s="107"/>
      <c r="T156" s="107"/>
      <c r="U156" s="107">
        <f t="shared" si="28"/>
        <v>0</v>
      </c>
      <c r="V156" s="107"/>
      <c r="W156" s="107"/>
      <c r="X156" s="107">
        <f t="shared" si="29"/>
        <v>0</v>
      </c>
      <c r="Y156" s="107"/>
      <c r="Z156" s="107"/>
      <c r="AA156" s="108">
        <f>C156+I156-L156-O156-U156-X156-R156</f>
        <v>-40000</v>
      </c>
      <c r="AB156" s="7">
        <v>45462</v>
      </c>
    </row>
    <row r="157" spans="1:28" ht="15.75" hidden="1" x14ac:dyDescent="0.25">
      <c r="A157" s="29">
        <v>45462</v>
      </c>
      <c r="B157" s="72" t="s">
        <v>1319</v>
      </c>
      <c r="C157" s="25">
        <v>1925000</v>
      </c>
      <c r="D157" s="25" t="s">
        <v>52</v>
      </c>
      <c r="E157" s="25" t="s">
        <v>173</v>
      </c>
      <c r="F157" s="25">
        <v>600</v>
      </c>
      <c r="G157" s="25" t="s">
        <v>34</v>
      </c>
      <c r="H157" s="25"/>
      <c r="I157" s="11">
        <f t="shared" si="19"/>
        <v>0</v>
      </c>
      <c r="J157" s="31" t="s">
        <v>312</v>
      </c>
      <c r="K157" s="11"/>
      <c r="L157" s="107">
        <f t="shared" si="25"/>
        <v>0</v>
      </c>
      <c r="M157" s="107"/>
      <c r="N157" s="107"/>
      <c r="O157" s="107">
        <f t="shared" si="26"/>
        <v>0</v>
      </c>
      <c r="P157" s="107"/>
      <c r="Q157" s="107"/>
      <c r="R157" s="107">
        <f t="shared" si="27"/>
        <v>1925000</v>
      </c>
      <c r="S157" s="107">
        <v>1925000</v>
      </c>
      <c r="T157" s="107"/>
      <c r="U157" s="107">
        <f t="shared" si="28"/>
        <v>0</v>
      </c>
      <c r="V157" s="107"/>
      <c r="W157" s="107"/>
      <c r="X157" s="107">
        <f t="shared" si="29"/>
        <v>0</v>
      </c>
      <c r="Y157" s="107"/>
      <c r="Z157" s="107"/>
      <c r="AA157" s="108">
        <f>C157+I157-L157-O157-U157-X157-R157</f>
        <v>0</v>
      </c>
      <c r="AB157" s="7">
        <v>45475</v>
      </c>
    </row>
    <row r="158" spans="1:28" ht="15.75" hidden="1" x14ac:dyDescent="0.25">
      <c r="A158" s="29">
        <v>45463</v>
      </c>
      <c r="B158" s="25" t="s">
        <v>37</v>
      </c>
      <c r="C158" s="25">
        <v>1566000</v>
      </c>
      <c r="D158" s="25"/>
      <c r="E158" s="25" t="s">
        <v>567</v>
      </c>
      <c r="F158" s="25">
        <v>11.6</v>
      </c>
      <c r="G158" s="25" t="s">
        <v>39</v>
      </c>
      <c r="H158" s="25"/>
      <c r="I158" s="11">
        <f t="shared" ref="I158:I177" si="30">F158*H158</f>
        <v>0</v>
      </c>
      <c r="J158" s="26" t="s">
        <v>28</v>
      </c>
      <c r="K158" s="11"/>
      <c r="L158" s="107">
        <f t="shared" ref="L158:L177" si="31">M158+N158</f>
        <v>0</v>
      </c>
      <c r="M158" s="107"/>
      <c r="N158" s="107"/>
      <c r="O158" s="107">
        <f t="shared" ref="O158:O177" si="32">P158+Q158</f>
        <v>0</v>
      </c>
      <c r="P158" s="107"/>
      <c r="Q158" s="107"/>
      <c r="R158" s="107">
        <f t="shared" ref="R158:R177" si="33">S158+T158</f>
        <v>0</v>
      </c>
      <c r="S158" s="107"/>
      <c r="T158" s="107"/>
      <c r="U158" s="107">
        <f t="shared" ref="U158:U177" si="34">V158+W158</f>
        <v>0</v>
      </c>
      <c r="V158" s="107"/>
      <c r="W158" s="107"/>
      <c r="X158" s="107">
        <f t="shared" ref="X158:X177" si="35">Y158+Z158</f>
        <v>0</v>
      </c>
      <c r="Y158" s="107"/>
      <c r="Z158" s="107"/>
      <c r="AA158" s="108">
        <f>C158+I158-L158-O158-U158-X158-R158</f>
        <v>1566000</v>
      </c>
      <c r="AB158" s="7"/>
    </row>
    <row r="159" spans="1:28" ht="15.75" hidden="1" x14ac:dyDescent="0.25">
      <c r="A159" s="24">
        <v>45463</v>
      </c>
      <c r="B159" s="25" t="s">
        <v>122</v>
      </c>
      <c r="C159" s="25">
        <v>6250000</v>
      </c>
      <c r="D159" s="25" t="s">
        <v>46</v>
      </c>
      <c r="E159" s="25" t="s">
        <v>128</v>
      </c>
      <c r="F159" s="25">
        <v>50</v>
      </c>
      <c r="G159" s="25" t="s">
        <v>39</v>
      </c>
      <c r="H159" s="25"/>
      <c r="I159" s="11">
        <f t="shared" si="30"/>
        <v>0</v>
      </c>
      <c r="J159" s="26" t="s">
        <v>28</v>
      </c>
      <c r="K159" s="11"/>
      <c r="L159" s="107">
        <f t="shared" si="31"/>
        <v>0</v>
      </c>
      <c r="M159" s="107"/>
      <c r="N159" s="107"/>
      <c r="O159" s="107">
        <f t="shared" si="32"/>
        <v>0</v>
      </c>
      <c r="P159" s="107"/>
      <c r="Q159" s="107"/>
      <c r="R159" s="107">
        <f t="shared" si="33"/>
        <v>0</v>
      </c>
      <c r="S159" s="107"/>
      <c r="T159" s="107"/>
      <c r="U159" s="107">
        <f t="shared" si="34"/>
        <v>0</v>
      </c>
      <c r="V159" s="107"/>
      <c r="W159" s="107"/>
      <c r="X159" s="107">
        <f t="shared" si="35"/>
        <v>0</v>
      </c>
      <c r="Y159" s="107"/>
      <c r="Z159" s="107"/>
      <c r="AA159" s="108">
        <f>C159+I159-L159-O159-U159-X159-R159</f>
        <v>6250000</v>
      </c>
      <c r="AB159" s="7"/>
    </row>
    <row r="160" spans="1:28" ht="15.75" hidden="1" x14ac:dyDescent="0.25">
      <c r="A160" s="29">
        <v>45464</v>
      </c>
      <c r="B160" s="25" t="s">
        <v>309</v>
      </c>
      <c r="C160" s="25">
        <v>100000</v>
      </c>
      <c r="D160" s="25" t="s">
        <v>46</v>
      </c>
      <c r="E160" s="25" t="s">
        <v>1377</v>
      </c>
      <c r="F160" s="25">
        <v>1000</v>
      </c>
      <c r="G160" s="25" t="s">
        <v>34</v>
      </c>
      <c r="H160" s="25"/>
      <c r="I160" s="11">
        <f t="shared" si="30"/>
        <v>0</v>
      </c>
      <c r="J160" s="31" t="s">
        <v>324</v>
      </c>
      <c r="K160" s="11"/>
      <c r="L160" s="107">
        <f t="shared" si="31"/>
        <v>0</v>
      </c>
      <c r="M160" s="107"/>
      <c r="N160" s="107"/>
      <c r="O160" s="107">
        <f t="shared" si="32"/>
        <v>0</v>
      </c>
      <c r="P160" s="107"/>
      <c r="Q160" s="107"/>
      <c r="R160" s="107">
        <f t="shared" si="33"/>
        <v>0</v>
      </c>
      <c r="S160" s="107"/>
      <c r="T160" s="107"/>
      <c r="U160" s="107">
        <f t="shared" si="34"/>
        <v>100000</v>
      </c>
      <c r="V160" s="107">
        <v>100000</v>
      </c>
      <c r="W160" s="107"/>
      <c r="X160" s="107">
        <f t="shared" si="35"/>
        <v>0</v>
      </c>
      <c r="Y160" s="107"/>
      <c r="Z160" s="107"/>
      <c r="AA160" s="108">
        <f>C160+I160-L160-O160-U160-X160-R160</f>
        <v>0</v>
      </c>
      <c r="AB160" s="7">
        <v>45483</v>
      </c>
    </row>
    <row r="161" spans="1:28" ht="15.75" hidden="1" x14ac:dyDescent="0.25">
      <c r="A161" s="29">
        <v>45464</v>
      </c>
      <c r="B161" s="25" t="s">
        <v>73</v>
      </c>
      <c r="C161" s="25">
        <v>2000000</v>
      </c>
      <c r="D161" s="25" t="s">
        <v>46</v>
      </c>
      <c r="E161" s="25" t="s">
        <v>58</v>
      </c>
      <c r="F161" s="25">
        <v>1000</v>
      </c>
      <c r="G161" s="25" t="s">
        <v>34</v>
      </c>
      <c r="H161" s="25"/>
      <c r="I161" s="11">
        <f t="shared" si="30"/>
        <v>0</v>
      </c>
      <c r="J161" s="40" t="s">
        <v>78</v>
      </c>
      <c r="K161" s="11"/>
      <c r="L161" s="107">
        <f t="shared" si="31"/>
        <v>0</v>
      </c>
      <c r="M161" s="107"/>
      <c r="N161" s="107"/>
      <c r="O161" s="107">
        <f t="shared" si="32"/>
        <v>187000</v>
      </c>
      <c r="P161" s="107"/>
      <c r="Q161" s="107">
        <v>187000</v>
      </c>
      <c r="R161" s="107">
        <f t="shared" si="33"/>
        <v>0</v>
      </c>
      <c r="S161" s="107"/>
      <c r="T161" s="107"/>
      <c r="U161" s="107">
        <f t="shared" si="34"/>
        <v>0</v>
      </c>
      <c r="V161" s="107"/>
      <c r="W161" s="107"/>
      <c r="X161" s="107">
        <f t="shared" si="35"/>
        <v>0</v>
      </c>
      <c r="Y161" s="107"/>
      <c r="Z161" s="107"/>
      <c r="AA161" s="108">
        <f>C161+I161-L161-O161-U161-X161-R161</f>
        <v>1813000</v>
      </c>
      <c r="AB161" s="7">
        <v>45495</v>
      </c>
    </row>
    <row r="162" spans="1:28" ht="15.75" hidden="1" x14ac:dyDescent="0.25">
      <c r="A162" s="29">
        <v>45465</v>
      </c>
      <c r="B162" s="25" t="s">
        <v>256</v>
      </c>
      <c r="C162" s="25">
        <v>1252000</v>
      </c>
      <c r="D162" s="25" t="s">
        <v>46</v>
      </c>
      <c r="E162" s="25" t="s">
        <v>249</v>
      </c>
      <c r="F162" s="25">
        <v>600</v>
      </c>
      <c r="G162" s="25" t="s">
        <v>34</v>
      </c>
      <c r="H162" s="25"/>
      <c r="I162" s="11">
        <f t="shared" si="30"/>
        <v>0</v>
      </c>
      <c r="J162" s="31" t="s">
        <v>312</v>
      </c>
      <c r="K162" s="11"/>
      <c r="L162" s="107">
        <f t="shared" si="31"/>
        <v>0</v>
      </c>
      <c r="M162" s="107"/>
      <c r="N162" s="107"/>
      <c r="O162" s="107">
        <f t="shared" si="32"/>
        <v>1252000</v>
      </c>
      <c r="P162" s="107">
        <v>971000</v>
      </c>
      <c r="Q162" s="107">
        <v>281000</v>
      </c>
      <c r="R162" s="107">
        <f t="shared" si="33"/>
        <v>0</v>
      </c>
      <c r="S162" s="107"/>
      <c r="T162" s="107"/>
      <c r="U162" s="107">
        <f t="shared" si="34"/>
        <v>0</v>
      </c>
      <c r="V162" s="107"/>
      <c r="W162" s="107"/>
      <c r="X162" s="107">
        <f t="shared" si="35"/>
        <v>0</v>
      </c>
      <c r="Y162" s="107"/>
      <c r="Z162" s="107"/>
      <c r="AA162" s="108">
        <f>C162+I162-L162-O162-U162-X162-R162</f>
        <v>0</v>
      </c>
      <c r="AB162" s="7">
        <v>45499</v>
      </c>
    </row>
    <row r="163" spans="1:28" ht="15.75" hidden="1" x14ac:dyDescent="0.25">
      <c r="A163" s="29">
        <v>45465</v>
      </c>
      <c r="B163" s="25" t="s">
        <v>256</v>
      </c>
      <c r="C163" s="25">
        <v>130000</v>
      </c>
      <c r="D163" s="25" t="s">
        <v>46</v>
      </c>
      <c r="E163" s="25" t="s">
        <v>129</v>
      </c>
      <c r="F163" s="25">
        <v>2</v>
      </c>
      <c r="G163" s="25" t="s">
        <v>77</v>
      </c>
      <c r="H163" s="25"/>
      <c r="I163" s="11">
        <f t="shared" si="30"/>
        <v>0</v>
      </c>
      <c r="J163" s="31" t="s">
        <v>312</v>
      </c>
      <c r="K163" s="11"/>
      <c r="L163" s="107">
        <f t="shared" si="31"/>
        <v>0</v>
      </c>
      <c r="M163" s="107"/>
      <c r="N163" s="107"/>
      <c r="O163" s="107">
        <f t="shared" si="32"/>
        <v>130000</v>
      </c>
      <c r="P163" s="107"/>
      <c r="Q163" s="107">
        <v>130000</v>
      </c>
      <c r="R163" s="107">
        <f t="shared" si="33"/>
        <v>0</v>
      </c>
      <c r="S163" s="107"/>
      <c r="T163" s="107"/>
      <c r="U163" s="107">
        <f t="shared" si="34"/>
        <v>0</v>
      </c>
      <c r="V163" s="107"/>
      <c r="W163" s="107"/>
      <c r="X163" s="107">
        <f t="shared" si="35"/>
        <v>0</v>
      </c>
      <c r="Y163" s="107"/>
      <c r="Z163" s="107"/>
      <c r="AA163" s="108">
        <f>C163+I163-L163-O163-U163-X163-R163</f>
        <v>0</v>
      </c>
      <c r="AB163" s="7">
        <v>45499</v>
      </c>
    </row>
    <row r="164" spans="1:28" ht="15.75" hidden="1" x14ac:dyDescent="0.25">
      <c r="A164" s="29">
        <v>45465</v>
      </c>
      <c r="B164" s="25" t="s">
        <v>98</v>
      </c>
      <c r="C164" s="25">
        <v>9460000</v>
      </c>
      <c r="D164" s="25" t="s">
        <v>52</v>
      </c>
      <c r="E164" s="25" t="s">
        <v>58</v>
      </c>
      <c r="F164" s="25">
        <v>4400</v>
      </c>
      <c r="G164" s="25" t="s">
        <v>34</v>
      </c>
      <c r="H164" s="25"/>
      <c r="I164" s="11">
        <f t="shared" si="30"/>
        <v>0</v>
      </c>
      <c r="J164" s="26" t="s">
        <v>28</v>
      </c>
      <c r="K164" s="11"/>
      <c r="L164" s="107">
        <f t="shared" si="31"/>
        <v>0</v>
      </c>
      <c r="M164" s="107"/>
      <c r="N164" s="107"/>
      <c r="O164" s="107">
        <f t="shared" si="32"/>
        <v>0</v>
      </c>
      <c r="P164" s="107"/>
      <c r="Q164" s="107"/>
      <c r="R164" s="107">
        <f t="shared" si="33"/>
        <v>0</v>
      </c>
      <c r="S164" s="107"/>
      <c r="T164" s="107"/>
      <c r="U164" s="107">
        <f t="shared" si="34"/>
        <v>0</v>
      </c>
      <c r="V164" s="107"/>
      <c r="W164" s="107"/>
      <c r="X164" s="107">
        <f t="shared" si="35"/>
        <v>0</v>
      </c>
      <c r="Y164" s="107"/>
      <c r="Z164" s="107"/>
      <c r="AA164" s="108">
        <f>C164+I164-L164-O164-U164-X164-R164</f>
        <v>9460000</v>
      </c>
      <c r="AB164" s="7"/>
    </row>
    <row r="165" spans="1:28" ht="15.75" hidden="1" x14ac:dyDescent="0.25">
      <c r="A165" s="29">
        <v>45467</v>
      </c>
      <c r="B165" s="25" t="s">
        <v>231</v>
      </c>
      <c r="C165" s="25">
        <v>3456500</v>
      </c>
      <c r="D165" s="25" t="s">
        <v>46</v>
      </c>
      <c r="E165" s="25" t="s">
        <v>50</v>
      </c>
      <c r="F165" s="25">
        <v>2500</v>
      </c>
      <c r="G165" s="25" t="s">
        <v>34</v>
      </c>
      <c r="H165" s="25"/>
      <c r="I165" s="11">
        <f t="shared" si="30"/>
        <v>0</v>
      </c>
      <c r="J165" s="31" t="s">
        <v>312</v>
      </c>
      <c r="K165" s="11"/>
      <c r="L165" s="107">
        <f t="shared" si="31"/>
        <v>0</v>
      </c>
      <c r="M165" s="107"/>
      <c r="N165" s="107"/>
      <c r="O165" s="107">
        <f t="shared" si="32"/>
        <v>3456500</v>
      </c>
      <c r="P165" s="107"/>
      <c r="Q165" s="107">
        <v>3456500</v>
      </c>
      <c r="R165" s="107">
        <f t="shared" si="33"/>
        <v>0</v>
      </c>
      <c r="S165" s="107"/>
      <c r="T165" s="107"/>
      <c r="U165" s="107">
        <f t="shared" si="34"/>
        <v>0</v>
      </c>
      <c r="V165" s="107"/>
      <c r="W165" s="107"/>
      <c r="X165" s="107">
        <f t="shared" si="35"/>
        <v>0</v>
      </c>
      <c r="Y165" s="107"/>
      <c r="Z165" s="107"/>
      <c r="AA165" s="108">
        <f>C165+I165-L165-O165-U165-X165-R165</f>
        <v>0</v>
      </c>
      <c r="AB165" s="7">
        <v>45485</v>
      </c>
    </row>
    <row r="166" spans="1:28" ht="15.75" hidden="1" x14ac:dyDescent="0.25">
      <c r="A166" s="29">
        <v>45467</v>
      </c>
      <c r="B166" s="25" t="s">
        <v>73</v>
      </c>
      <c r="C166" s="25">
        <v>2331000</v>
      </c>
      <c r="D166" s="25" t="s">
        <v>46</v>
      </c>
      <c r="E166" s="25" t="s">
        <v>50</v>
      </c>
      <c r="F166" s="25">
        <v>600</v>
      </c>
      <c r="G166" s="25" t="s">
        <v>34</v>
      </c>
      <c r="H166" s="25"/>
      <c r="I166" s="11">
        <f t="shared" si="30"/>
        <v>0</v>
      </c>
      <c r="J166" s="31" t="s">
        <v>312</v>
      </c>
      <c r="K166" s="11"/>
      <c r="L166" s="107">
        <f t="shared" si="31"/>
        <v>0</v>
      </c>
      <c r="M166" s="107"/>
      <c r="N166" s="107"/>
      <c r="O166" s="107">
        <f t="shared" si="32"/>
        <v>2331000</v>
      </c>
      <c r="P166" s="107">
        <v>2331000</v>
      </c>
      <c r="Q166" s="107"/>
      <c r="R166" s="107">
        <f t="shared" si="33"/>
        <v>0</v>
      </c>
      <c r="S166" s="107"/>
      <c r="T166" s="107"/>
      <c r="U166" s="107">
        <f t="shared" si="34"/>
        <v>0</v>
      </c>
      <c r="V166" s="107"/>
      <c r="W166" s="107"/>
      <c r="X166" s="107">
        <f t="shared" si="35"/>
        <v>0</v>
      </c>
      <c r="Y166" s="107"/>
      <c r="Z166" s="107"/>
      <c r="AA166" s="108">
        <f>C166+I166-L166-O166-U166-X166-R166</f>
        <v>0</v>
      </c>
      <c r="AB166" s="7">
        <v>45489</v>
      </c>
    </row>
    <row r="167" spans="1:28" ht="15.75" hidden="1" x14ac:dyDescent="0.25">
      <c r="A167" s="29">
        <v>45467</v>
      </c>
      <c r="B167" s="25" t="s">
        <v>548</v>
      </c>
      <c r="C167" s="25">
        <v>1038750</v>
      </c>
      <c r="D167" s="25" t="s">
        <v>52</v>
      </c>
      <c r="E167" s="25" t="s">
        <v>95</v>
      </c>
      <c r="F167" s="25">
        <v>750</v>
      </c>
      <c r="G167" s="25" t="s">
        <v>34</v>
      </c>
      <c r="H167" s="25"/>
      <c r="I167" s="11">
        <f t="shared" si="30"/>
        <v>0</v>
      </c>
      <c r="J167" s="31" t="s">
        <v>324</v>
      </c>
      <c r="K167" s="11"/>
      <c r="L167" s="107">
        <f t="shared" si="31"/>
        <v>1038750</v>
      </c>
      <c r="M167" s="107">
        <v>1038750</v>
      </c>
      <c r="N167" s="107"/>
      <c r="O167" s="107">
        <f t="shared" si="32"/>
        <v>0</v>
      </c>
      <c r="P167" s="107"/>
      <c r="Q167" s="107"/>
      <c r="R167" s="107">
        <f t="shared" si="33"/>
        <v>0</v>
      </c>
      <c r="S167" s="107"/>
      <c r="T167" s="107"/>
      <c r="U167" s="107">
        <f t="shared" si="34"/>
        <v>0</v>
      </c>
      <c r="V167" s="107"/>
      <c r="W167" s="107"/>
      <c r="X167" s="107">
        <f t="shared" si="35"/>
        <v>0</v>
      </c>
      <c r="Y167" s="107"/>
      <c r="Z167" s="107"/>
      <c r="AA167" s="108">
        <f>C167+I167-L167-O167-U167-X167-R167</f>
        <v>0</v>
      </c>
      <c r="AB167" s="7">
        <v>45483</v>
      </c>
    </row>
    <row r="168" spans="1:28" ht="15.75" hidden="1" x14ac:dyDescent="0.25">
      <c r="A168" s="29">
        <v>45467</v>
      </c>
      <c r="B168" s="25" t="s">
        <v>548</v>
      </c>
      <c r="C168" s="25">
        <v>1044375</v>
      </c>
      <c r="D168" s="25" t="s">
        <v>52</v>
      </c>
      <c r="E168" s="25" t="s">
        <v>290</v>
      </c>
      <c r="F168" s="25">
        <v>375</v>
      </c>
      <c r="G168" s="25" t="s">
        <v>34</v>
      </c>
      <c r="H168" s="25"/>
      <c r="I168" s="11">
        <f t="shared" si="30"/>
        <v>0</v>
      </c>
      <c r="J168" s="38" t="s">
        <v>24</v>
      </c>
      <c r="K168" s="11"/>
      <c r="L168" s="107">
        <f t="shared" si="31"/>
        <v>922000</v>
      </c>
      <c r="M168" s="107">
        <v>922000</v>
      </c>
      <c r="N168" s="107"/>
      <c r="O168" s="107">
        <f t="shared" si="32"/>
        <v>0</v>
      </c>
      <c r="P168" s="107"/>
      <c r="Q168" s="107"/>
      <c r="R168" s="107">
        <f t="shared" si="33"/>
        <v>0</v>
      </c>
      <c r="S168" s="107"/>
      <c r="T168" s="107"/>
      <c r="U168" s="107">
        <f t="shared" si="34"/>
        <v>0</v>
      </c>
      <c r="V168" s="107"/>
      <c r="W168" s="107"/>
      <c r="X168" s="107">
        <f t="shared" si="35"/>
        <v>0</v>
      </c>
      <c r="Y168" s="107"/>
      <c r="Z168" s="107"/>
      <c r="AA168" s="108">
        <f>C168+I168-L168-O168-U168-X168-R168</f>
        <v>122375</v>
      </c>
      <c r="AB168" s="7">
        <v>45483</v>
      </c>
    </row>
    <row r="169" spans="1:28" ht="15.75" hidden="1" x14ac:dyDescent="0.25">
      <c r="A169" s="29">
        <v>45467</v>
      </c>
      <c r="B169" s="25" t="s">
        <v>548</v>
      </c>
      <c r="C169" s="25">
        <v>1362500</v>
      </c>
      <c r="D169" s="25" t="s">
        <v>52</v>
      </c>
      <c r="E169" s="25" t="s">
        <v>109</v>
      </c>
      <c r="F169" s="25">
        <v>1250</v>
      </c>
      <c r="G169" s="25" t="s">
        <v>34</v>
      </c>
      <c r="H169" s="25"/>
      <c r="I169" s="11">
        <f t="shared" si="30"/>
        <v>0</v>
      </c>
      <c r="J169" s="26" t="s">
        <v>28</v>
      </c>
      <c r="K169" s="11"/>
      <c r="L169" s="107">
        <f t="shared" si="31"/>
        <v>0</v>
      </c>
      <c r="M169" s="107"/>
      <c r="N169" s="107"/>
      <c r="O169" s="107">
        <f t="shared" si="32"/>
        <v>0</v>
      </c>
      <c r="P169" s="107"/>
      <c r="Q169" s="107"/>
      <c r="R169" s="107">
        <f t="shared" si="33"/>
        <v>0</v>
      </c>
      <c r="S169" s="107"/>
      <c r="T169" s="107"/>
      <c r="U169" s="107">
        <f t="shared" si="34"/>
        <v>0</v>
      </c>
      <c r="V169" s="107"/>
      <c r="W169" s="107"/>
      <c r="X169" s="107">
        <f t="shared" si="35"/>
        <v>0</v>
      </c>
      <c r="Y169" s="107"/>
      <c r="Z169" s="107"/>
      <c r="AA169" s="108">
        <f>C169+I169-L169-O169-U169-X169-R169</f>
        <v>1362500</v>
      </c>
      <c r="AB169" s="7"/>
    </row>
    <row r="170" spans="1:28" ht="15.75" hidden="1" x14ac:dyDescent="0.25">
      <c r="A170" s="29">
        <v>45467</v>
      </c>
      <c r="B170" s="25" t="s">
        <v>98</v>
      </c>
      <c r="C170" s="25">
        <v>12900000</v>
      </c>
      <c r="D170" s="25" t="s">
        <v>52</v>
      </c>
      <c r="E170" s="25" t="s">
        <v>58</v>
      </c>
      <c r="F170" s="25">
        <v>6000</v>
      </c>
      <c r="G170" s="25" t="s">
        <v>34</v>
      </c>
      <c r="H170" s="25"/>
      <c r="I170" s="11">
        <f t="shared" si="30"/>
        <v>0</v>
      </c>
      <c r="J170" s="26" t="s">
        <v>28</v>
      </c>
      <c r="K170" s="11"/>
      <c r="L170" s="107">
        <f t="shared" si="31"/>
        <v>0</v>
      </c>
      <c r="M170" s="107"/>
      <c r="N170" s="107"/>
      <c r="O170" s="107">
        <f t="shared" si="32"/>
        <v>0</v>
      </c>
      <c r="P170" s="107"/>
      <c r="Q170" s="107"/>
      <c r="R170" s="107">
        <f t="shared" si="33"/>
        <v>0</v>
      </c>
      <c r="S170" s="107"/>
      <c r="T170" s="107"/>
      <c r="U170" s="107">
        <f t="shared" si="34"/>
        <v>0</v>
      </c>
      <c r="V170" s="107"/>
      <c r="W170" s="107"/>
      <c r="X170" s="107">
        <f t="shared" si="35"/>
        <v>0</v>
      </c>
      <c r="Y170" s="107"/>
      <c r="Z170" s="107"/>
      <c r="AA170" s="108">
        <f>C170+I170-L170-O170-U170-X170-R170</f>
        <v>12900000</v>
      </c>
      <c r="AB170" s="7"/>
    </row>
    <row r="171" spans="1:28" ht="15.75" hidden="1" x14ac:dyDescent="0.25">
      <c r="A171" s="29">
        <v>45456</v>
      </c>
      <c r="B171" s="72" t="s">
        <v>134</v>
      </c>
      <c r="C171" s="25">
        <v>1165500</v>
      </c>
      <c r="D171" s="25" t="s">
        <v>52</v>
      </c>
      <c r="E171" s="25" t="s">
        <v>50</v>
      </c>
      <c r="F171" s="25">
        <v>300</v>
      </c>
      <c r="G171" s="25" t="s">
        <v>34</v>
      </c>
      <c r="H171" s="25"/>
      <c r="I171" s="11">
        <f t="shared" si="30"/>
        <v>0</v>
      </c>
      <c r="J171" s="31" t="s">
        <v>312</v>
      </c>
      <c r="K171" s="11" t="s">
        <v>1591</v>
      </c>
      <c r="L171" s="4">
        <f t="shared" si="31"/>
        <v>0</v>
      </c>
      <c r="M171" s="4"/>
      <c r="N171" s="4"/>
      <c r="O171" s="4">
        <f t="shared" si="32"/>
        <v>1165500</v>
      </c>
      <c r="P171" s="4">
        <v>1165500</v>
      </c>
      <c r="Q171" s="4"/>
      <c r="R171" s="4">
        <f t="shared" si="33"/>
        <v>0</v>
      </c>
      <c r="S171" s="4"/>
      <c r="T171" s="4"/>
      <c r="U171" s="4">
        <f t="shared" si="34"/>
        <v>0</v>
      </c>
      <c r="V171" s="4"/>
      <c r="W171" s="4"/>
      <c r="X171" s="4">
        <f t="shared" si="35"/>
        <v>0</v>
      </c>
      <c r="Y171" s="4"/>
      <c r="Z171" s="4"/>
      <c r="AA171" s="4">
        <f>C171+I171-L171-O171-U171-X171-R171</f>
        <v>0</v>
      </c>
      <c r="AB171" s="7">
        <v>45469</v>
      </c>
    </row>
    <row r="172" spans="1:28" ht="15.75" hidden="1" x14ac:dyDescent="0.25">
      <c r="A172" s="24">
        <v>45456</v>
      </c>
      <c r="B172" s="72" t="s">
        <v>134</v>
      </c>
      <c r="C172" s="25">
        <v>4500000</v>
      </c>
      <c r="D172" s="25" t="s">
        <v>52</v>
      </c>
      <c r="E172" s="25" t="s">
        <v>42</v>
      </c>
      <c r="F172" s="25">
        <v>1000</v>
      </c>
      <c r="G172" s="25" t="s">
        <v>34</v>
      </c>
      <c r="H172" s="25"/>
      <c r="I172" s="11">
        <f t="shared" si="30"/>
        <v>0</v>
      </c>
      <c r="J172" s="31" t="s">
        <v>312</v>
      </c>
      <c r="K172" s="11" t="s">
        <v>1591</v>
      </c>
      <c r="L172" s="4">
        <f t="shared" si="31"/>
        <v>0</v>
      </c>
      <c r="M172" s="4"/>
      <c r="N172" s="4"/>
      <c r="O172" s="4">
        <f t="shared" si="32"/>
        <v>4500000</v>
      </c>
      <c r="P172" s="4">
        <v>4500000</v>
      </c>
      <c r="Q172" s="4"/>
      <c r="R172" s="4">
        <f t="shared" si="33"/>
        <v>0</v>
      </c>
      <c r="S172" s="4"/>
      <c r="T172" s="4"/>
      <c r="U172" s="4">
        <f t="shared" si="34"/>
        <v>0</v>
      </c>
      <c r="V172" s="4"/>
      <c r="W172" s="4"/>
      <c r="X172" s="4">
        <f t="shared" si="35"/>
        <v>0</v>
      </c>
      <c r="Y172" s="4"/>
      <c r="Z172" s="4"/>
      <c r="AA172" s="4">
        <f>C172+I172-L172-O172-U172-X172-R172</f>
        <v>0</v>
      </c>
      <c r="AB172" s="7">
        <v>45469</v>
      </c>
    </row>
    <row r="173" spans="1:28" ht="15.75" hidden="1" x14ac:dyDescent="0.25">
      <c r="A173" s="29">
        <v>45467</v>
      </c>
      <c r="B173" s="72" t="s">
        <v>134</v>
      </c>
      <c r="C173" s="25">
        <v>730000</v>
      </c>
      <c r="D173" s="25" t="s">
        <v>46</v>
      </c>
      <c r="E173" s="25" t="s">
        <v>179</v>
      </c>
      <c r="F173" s="25">
        <v>500</v>
      </c>
      <c r="G173" s="25" t="s">
        <v>34</v>
      </c>
      <c r="H173" s="25"/>
      <c r="I173" s="11">
        <f t="shared" si="30"/>
        <v>0</v>
      </c>
      <c r="J173" s="31" t="s">
        <v>312</v>
      </c>
      <c r="K173" s="11" t="s">
        <v>1592</v>
      </c>
      <c r="L173" s="107">
        <f t="shared" si="31"/>
        <v>0</v>
      </c>
      <c r="M173" s="107"/>
      <c r="N173" s="107"/>
      <c r="O173" s="107">
        <f t="shared" si="32"/>
        <v>730000</v>
      </c>
      <c r="P173" s="107">
        <v>730000</v>
      </c>
      <c r="Q173" s="107"/>
      <c r="R173" s="107">
        <f t="shared" si="33"/>
        <v>0</v>
      </c>
      <c r="S173" s="107"/>
      <c r="T173" s="107"/>
      <c r="U173" s="107">
        <f t="shared" si="34"/>
        <v>0</v>
      </c>
      <c r="V173" s="107"/>
      <c r="W173" s="107"/>
      <c r="X173" s="107">
        <f t="shared" si="35"/>
        <v>0</v>
      </c>
      <c r="Y173" s="107"/>
      <c r="Z173" s="107"/>
      <c r="AA173" s="108">
        <f>C173+I173-L173-O173-U173-X173-R173</f>
        <v>0</v>
      </c>
      <c r="AB173" s="7">
        <v>45496</v>
      </c>
    </row>
    <row r="174" spans="1:28" ht="15.75" hidden="1" x14ac:dyDescent="0.25">
      <c r="A174" s="29">
        <v>45467</v>
      </c>
      <c r="B174" s="72" t="s">
        <v>134</v>
      </c>
      <c r="C174" s="25">
        <v>4500000</v>
      </c>
      <c r="D174" s="25" t="s">
        <v>46</v>
      </c>
      <c r="E174" s="25" t="s">
        <v>42</v>
      </c>
      <c r="F174" s="25">
        <v>1000</v>
      </c>
      <c r="G174" s="25" t="s">
        <v>34</v>
      </c>
      <c r="H174" s="25"/>
      <c r="I174" s="11">
        <f t="shared" si="30"/>
        <v>0</v>
      </c>
      <c r="J174" s="31" t="s">
        <v>312</v>
      </c>
      <c r="K174" s="11" t="s">
        <v>1592</v>
      </c>
      <c r="L174" s="107">
        <f t="shared" si="31"/>
        <v>0</v>
      </c>
      <c r="M174" s="107"/>
      <c r="N174" s="107"/>
      <c r="O174" s="107">
        <f t="shared" si="32"/>
        <v>4500000</v>
      </c>
      <c r="P174" s="107">
        <v>4500000</v>
      </c>
      <c r="Q174" s="107"/>
      <c r="R174" s="107">
        <f t="shared" si="33"/>
        <v>0</v>
      </c>
      <c r="S174" s="107"/>
      <c r="T174" s="107"/>
      <c r="U174" s="107">
        <f t="shared" si="34"/>
        <v>0</v>
      </c>
      <c r="V174" s="107"/>
      <c r="W174" s="107"/>
      <c r="X174" s="107">
        <f t="shared" si="35"/>
        <v>0</v>
      </c>
      <c r="Y174" s="107"/>
      <c r="Z174" s="107"/>
      <c r="AA174" s="108">
        <f>C174+I174-L174-O174-U174-X174-R174</f>
        <v>0</v>
      </c>
      <c r="AB174" s="7">
        <v>45496</v>
      </c>
    </row>
    <row r="175" spans="1:28" ht="15.75" hidden="1" x14ac:dyDescent="0.25">
      <c r="A175" s="29">
        <v>45467</v>
      </c>
      <c r="B175" s="25" t="s">
        <v>226</v>
      </c>
      <c r="C175" s="25">
        <v>3376100.0000000005</v>
      </c>
      <c r="D175" s="25" t="s">
        <v>52</v>
      </c>
      <c r="E175" s="25" t="s">
        <v>102</v>
      </c>
      <c r="F175" s="25">
        <v>68.900000000000006</v>
      </c>
      <c r="G175" s="25" t="s">
        <v>39</v>
      </c>
      <c r="H175" s="25"/>
      <c r="I175" s="11">
        <f t="shared" si="30"/>
        <v>0</v>
      </c>
      <c r="J175" s="26" t="s">
        <v>28</v>
      </c>
      <c r="K175" s="11"/>
      <c r="L175" s="107">
        <f t="shared" si="31"/>
        <v>0</v>
      </c>
      <c r="M175" s="107"/>
      <c r="N175" s="107"/>
      <c r="O175" s="107">
        <f t="shared" si="32"/>
        <v>0</v>
      </c>
      <c r="P175" s="107"/>
      <c r="Q175" s="107"/>
      <c r="R175" s="107">
        <f t="shared" si="33"/>
        <v>0</v>
      </c>
      <c r="S175" s="107"/>
      <c r="T175" s="107"/>
      <c r="U175" s="107">
        <f t="shared" si="34"/>
        <v>0</v>
      </c>
      <c r="V175" s="107"/>
      <c r="W175" s="107"/>
      <c r="X175" s="107">
        <f t="shared" si="35"/>
        <v>0</v>
      </c>
      <c r="Y175" s="107"/>
      <c r="Z175" s="107"/>
      <c r="AA175" s="108">
        <f>C175+I175-L175-O175-U175-X175-R175</f>
        <v>3376100.0000000005</v>
      </c>
      <c r="AB175" s="7"/>
    </row>
    <row r="176" spans="1:28" ht="15.75" hidden="1" x14ac:dyDescent="0.25">
      <c r="A176" s="29">
        <v>45467</v>
      </c>
      <c r="B176" s="25" t="s">
        <v>226</v>
      </c>
      <c r="C176" s="25">
        <v>1136800</v>
      </c>
      <c r="D176" s="25" t="s">
        <v>52</v>
      </c>
      <c r="E176" s="25" t="s">
        <v>81</v>
      </c>
      <c r="F176" s="25">
        <v>23.2</v>
      </c>
      <c r="G176" s="25" t="s">
        <v>39</v>
      </c>
      <c r="H176" s="25"/>
      <c r="I176" s="11">
        <f t="shared" si="30"/>
        <v>0</v>
      </c>
      <c r="J176" s="26" t="s">
        <v>28</v>
      </c>
      <c r="K176" s="11"/>
      <c r="L176" s="107">
        <f t="shared" si="31"/>
        <v>0</v>
      </c>
      <c r="M176" s="107"/>
      <c r="N176" s="107"/>
      <c r="O176" s="107">
        <f t="shared" si="32"/>
        <v>0</v>
      </c>
      <c r="P176" s="107"/>
      <c r="Q176" s="107"/>
      <c r="R176" s="107">
        <f t="shared" si="33"/>
        <v>0</v>
      </c>
      <c r="S176" s="107"/>
      <c r="T176" s="107"/>
      <c r="U176" s="107">
        <f t="shared" si="34"/>
        <v>0</v>
      </c>
      <c r="V176" s="107"/>
      <c r="W176" s="107"/>
      <c r="X176" s="107">
        <f t="shared" si="35"/>
        <v>0</v>
      </c>
      <c r="Y176" s="107"/>
      <c r="Z176" s="107"/>
      <c r="AA176" s="108">
        <f>C176+I176-L176-O176-U176-X176-R176</f>
        <v>1136800</v>
      </c>
      <c r="AB176" s="7"/>
    </row>
    <row r="177" spans="1:28" ht="15.75" hidden="1" x14ac:dyDescent="0.25">
      <c r="A177" s="29">
        <v>45467</v>
      </c>
      <c r="B177" s="25" t="s">
        <v>226</v>
      </c>
      <c r="C177" s="25">
        <v>10080000</v>
      </c>
      <c r="D177" s="25" t="s">
        <v>52</v>
      </c>
      <c r="E177" s="25" t="s">
        <v>229</v>
      </c>
      <c r="F177" s="25">
        <v>240</v>
      </c>
      <c r="G177" s="25" t="s">
        <v>39</v>
      </c>
      <c r="H177" s="25"/>
      <c r="I177" s="11">
        <f t="shared" si="30"/>
        <v>0</v>
      </c>
      <c r="J177" s="26" t="s">
        <v>28</v>
      </c>
      <c r="K177" s="11"/>
      <c r="L177" s="107">
        <f t="shared" si="31"/>
        <v>0</v>
      </c>
      <c r="M177" s="107"/>
      <c r="N177" s="107"/>
      <c r="O177" s="107">
        <f t="shared" si="32"/>
        <v>0</v>
      </c>
      <c r="P177" s="107"/>
      <c r="Q177" s="107"/>
      <c r="R177" s="107">
        <f t="shared" si="33"/>
        <v>0</v>
      </c>
      <c r="S177" s="107"/>
      <c r="T177" s="107"/>
      <c r="U177" s="107">
        <f t="shared" si="34"/>
        <v>0</v>
      </c>
      <c r="V177" s="107"/>
      <c r="W177" s="107"/>
      <c r="X177" s="107">
        <f t="shared" si="35"/>
        <v>0</v>
      </c>
      <c r="Y177" s="107"/>
      <c r="Z177" s="107"/>
      <c r="AA177" s="108">
        <f>C177+I177-L177-O177-U177-X177-R177</f>
        <v>10080000</v>
      </c>
      <c r="AB177" s="7"/>
    </row>
    <row r="178" spans="1:28" ht="15.75" hidden="1" x14ac:dyDescent="0.25">
      <c r="A178" s="29">
        <v>45468</v>
      </c>
      <c r="B178" s="25" t="s">
        <v>1555</v>
      </c>
      <c r="C178" s="25">
        <v>4800000</v>
      </c>
      <c r="D178" s="25" t="s">
        <v>52</v>
      </c>
      <c r="E178" s="25" t="s">
        <v>1391</v>
      </c>
      <c r="F178" s="25">
        <v>80</v>
      </c>
      <c r="G178" s="25" t="s">
        <v>77</v>
      </c>
      <c r="H178" s="25"/>
      <c r="I178" s="11">
        <f t="shared" ref="I178:I227" si="36">F178*H178</f>
        <v>0</v>
      </c>
      <c r="J178" s="31" t="s">
        <v>312</v>
      </c>
      <c r="K178" s="11"/>
      <c r="L178" s="107">
        <f t="shared" ref="L178:L227" si="37">M178+N178</f>
        <v>0</v>
      </c>
      <c r="M178" s="107"/>
      <c r="N178" s="107"/>
      <c r="O178" s="107">
        <f t="shared" ref="O178:O227" si="38">P178+Q178</f>
        <v>4800000</v>
      </c>
      <c r="P178" s="107">
        <v>4800000</v>
      </c>
      <c r="Q178" s="107"/>
      <c r="R178" s="107">
        <f t="shared" ref="R178:R227" si="39">S178+T178</f>
        <v>0</v>
      </c>
      <c r="S178" s="107"/>
      <c r="T178" s="107"/>
      <c r="U178" s="107">
        <f t="shared" ref="U178:U227" si="40">V178+W178</f>
        <v>0</v>
      </c>
      <c r="V178" s="107"/>
      <c r="W178" s="107"/>
      <c r="X178" s="107">
        <f t="shared" ref="X178:X227" si="41">Y178+Z178</f>
        <v>0</v>
      </c>
      <c r="Y178" s="107"/>
      <c r="Z178" s="107"/>
      <c r="AA178" s="108">
        <f>C178+I178-L178-O178-U178-X178-R178</f>
        <v>0</v>
      </c>
      <c r="AB178" s="7">
        <v>45474</v>
      </c>
    </row>
    <row r="179" spans="1:28" ht="15.75" hidden="1" x14ac:dyDescent="0.25">
      <c r="A179" s="29">
        <v>45468</v>
      </c>
      <c r="B179" s="25" t="s">
        <v>1555</v>
      </c>
      <c r="C179" s="25">
        <v>21600000</v>
      </c>
      <c r="D179" s="25" t="s">
        <v>52</v>
      </c>
      <c r="E179" s="25" t="s">
        <v>230</v>
      </c>
      <c r="F179" s="25">
        <v>1000</v>
      </c>
      <c r="G179" s="25" t="s">
        <v>27</v>
      </c>
      <c r="H179" s="25"/>
      <c r="I179" s="11">
        <f t="shared" si="36"/>
        <v>0</v>
      </c>
      <c r="J179" s="31" t="s">
        <v>312</v>
      </c>
      <c r="K179" s="11"/>
      <c r="L179" s="107">
        <f t="shared" si="37"/>
        <v>0</v>
      </c>
      <c r="M179" s="107"/>
      <c r="N179" s="107"/>
      <c r="O179" s="107">
        <f t="shared" si="38"/>
        <v>21600000</v>
      </c>
      <c r="P179" s="107">
        <v>21600000</v>
      </c>
      <c r="Q179" s="107"/>
      <c r="R179" s="107">
        <f t="shared" si="39"/>
        <v>0</v>
      </c>
      <c r="S179" s="107"/>
      <c r="T179" s="107"/>
      <c r="U179" s="107">
        <f t="shared" si="40"/>
        <v>0</v>
      </c>
      <c r="V179" s="107"/>
      <c r="W179" s="107"/>
      <c r="X179" s="107">
        <f t="shared" si="41"/>
        <v>0</v>
      </c>
      <c r="Y179" s="107"/>
      <c r="Z179" s="107"/>
      <c r="AA179" s="108">
        <f>C179+I179-L179-O179-U179-X179-R179</f>
        <v>0</v>
      </c>
      <c r="AB179" s="7">
        <v>45474</v>
      </c>
    </row>
    <row r="180" spans="1:28" ht="15.75" hidden="1" x14ac:dyDescent="0.25">
      <c r="A180" s="29">
        <v>45468</v>
      </c>
      <c r="B180" s="25" t="s">
        <v>107</v>
      </c>
      <c r="C180" s="25">
        <v>4643600</v>
      </c>
      <c r="D180" s="25" t="s">
        <v>46</v>
      </c>
      <c r="E180" s="25" t="s">
        <v>120</v>
      </c>
      <c r="F180" s="25">
        <v>98.8</v>
      </c>
      <c r="G180" s="25" t="s">
        <v>39</v>
      </c>
      <c r="H180" s="25"/>
      <c r="I180" s="11">
        <f t="shared" si="36"/>
        <v>0</v>
      </c>
      <c r="J180" s="31" t="s">
        <v>324</v>
      </c>
      <c r="K180" s="11"/>
      <c r="L180" s="107">
        <f t="shared" si="37"/>
        <v>4643600</v>
      </c>
      <c r="M180" s="107"/>
      <c r="N180" s="107">
        <v>4643600</v>
      </c>
      <c r="O180" s="107">
        <f t="shared" si="38"/>
        <v>0</v>
      </c>
      <c r="P180" s="107"/>
      <c r="Q180" s="107"/>
      <c r="R180" s="107">
        <f t="shared" si="39"/>
        <v>0</v>
      </c>
      <c r="S180" s="107"/>
      <c r="T180" s="107"/>
      <c r="U180" s="107">
        <f t="shared" si="40"/>
        <v>0</v>
      </c>
      <c r="V180" s="107"/>
      <c r="W180" s="107"/>
      <c r="X180" s="107">
        <f t="shared" si="41"/>
        <v>0</v>
      </c>
      <c r="Y180" s="107"/>
      <c r="Z180" s="107"/>
      <c r="AA180" s="108">
        <f>C180+I180-L180-O180-U180-X180-R180</f>
        <v>0</v>
      </c>
      <c r="AB180" s="7">
        <v>45489</v>
      </c>
    </row>
    <row r="181" spans="1:28" ht="15.75" hidden="1" x14ac:dyDescent="0.25">
      <c r="A181" s="29">
        <v>45468</v>
      </c>
      <c r="B181" s="25" t="s">
        <v>341</v>
      </c>
      <c r="C181" s="25">
        <v>700000</v>
      </c>
      <c r="D181" s="25" t="s">
        <v>52</v>
      </c>
      <c r="E181" s="25" t="s">
        <v>127</v>
      </c>
      <c r="F181" s="25">
        <v>10</v>
      </c>
      <c r="G181" s="25" t="s">
        <v>77</v>
      </c>
      <c r="H181" s="25"/>
      <c r="I181" s="11">
        <f t="shared" si="36"/>
        <v>0</v>
      </c>
      <c r="J181" s="31" t="s">
        <v>312</v>
      </c>
      <c r="K181" s="11"/>
      <c r="L181" s="107">
        <f t="shared" si="37"/>
        <v>0</v>
      </c>
      <c r="M181" s="107"/>
      <c r="N181" s="107"/>
      <c r="O181" s="107">
        <f t="shared" si="38"/>
        <v>700000</v>
      </c>
      <c r="P181" s="107">
        <v>700000</v>
      </c>
      <c r="Q181" s="107"/>
      <c r="R181" s="107">
        <f t="shared" si="39"/>
        <v>0</v>
      </c>
      <c r="S181" s="107"/>
      <c r="T181" s="107"/>
      <c r="U181" s="107">
        <f t="shared" si="40"/>
        <v>0</v>
      </c>
      <c r="V181" s="107"/>
      <c r="W181" s="107"/>
      <c r="X181" s="107">
        <f t="shared" si="41"/>
        <v>0</v>
      </c>
      <c r="Y181" s="107"/>
      <c r="Z181" s="107"/>
      <c r="AA181" s="108">
        <f>C181+I181-L181-O181-U181-X181-R181</f>
        <v>0</v>
      </c>
      <c r="AB181" s="7">
        <v>45485</v>
      </c>
    </row>
    <row r="182" spans="1:28" ht="15.75" hidden="1" x14ac:dyDescent="0.25">
      <c r="A182" s="29">
        <v>45468</v>
      </c>
      <c r="B182" s="25" t="s">
        <v>341</v>
      </c>
      <c r="C182" s="25">
        <v>3000000</v>
      </c>
      <c r="D182" s="25" t="s">
        <v>52</v>
      </c>
      <c r="E182" s="25" t="s">
        <v>150</v>
      </c>
      <c r="F182" s="25">
        <v>60</v>
      </c>
      <c r="G182" s="25" t="s">
        <v>77</v>
      </c>
      <c r="H182" s="25"/>
      <c r="I182" s="11">
        <f t="shared" si="36"/>
        <v>0</v>
      </c>
      <c r="J182" s="31" t="s">
        <v>312</v>
      </c>
      <c r="K182" s="11"/>
      <c r="L182" s="107">
        <f t="shared" si="37"/>
        <v>0</v>
      </c>
      <c r="M182" s="107"/>
      <c r="N182" s="107"/>
      <c r="O182" s="107">
        <f t="shared" si="38"/>
        <v>3000000</v>
      </c>
      <c r="P182" s="107">
        <v>3000000</v>
      </c>
      <c r="Q182" s="107"/>
      <c r="R182" s="107">
        <f t="shared" si="39"/>
        <v>0</v>
      </c>
      <c r="S182" s="107"/>
      <c r="T182" s="107"/>
      <c r="U182" s="107">
        <f t="shared" si="40"/>
        <v>0</v>
      </c>
      <c r="V182" s="107"/>
      <c r="W182" s="107"/>
      <c r="X182" s="107">
        <f t="shared" si="41"/>
        <v>0</v>
      </c>
      <c r="Y182" s="107"/>
      <c r="Z182" s="107"/>
      <c r="AA182" s="108">
        <f>C182+I182-L182-O182-U182-X182-R182</f>
        <v>0</v>
      </c>
      <c r="AB182" s="7">
        <v>45485</v>
      </c>
    </row>
    <row r="183" spans="1:28" ht="15.75" hidden="1" x14ac:dyDescent="0.25">
      <c r="A183" s="29">
        <v>45468</v>
      </c>
      <c r="B183" s="25" t="s">
        <v>341</v>
      </c>
      <c r="C183" s="25">
        <v>780000</v>
      </c>
      <c r="D183" s="25" t="s">
        <v>52</v>
      </c>
      <c r="E183" s="25" t="s">
        <v>129</v>
      </c>
      <c r="F183" s="25">
        <v>12</v>
      </c>
      <c r="G183" s="25" t="s">
        <v>77</v>
      </c>
      <c r="H183" s="25"/>
      <c r="I183" s="11">
        <f t="shared" si="36"/>
        <v>0</v>
      </c>
      <c r="J183" s="31" t="s">
        <v>312</v>
      </c>
      <c r="K183" s="11"/>
      <c r="L183" s="107">
        <f t="shared" si="37"/>
        <v>0</v>
      </c>
      <c r="M183" s="107"/>
      <c r="N183" s="107"/>
      <c r="O183" s="107">
        <f t="shared" si="38"/>
        <v>780000</v>
      </c>
      <c r="P183" s="107">
        <v>780000</v>
      </c>
      <c r="Q183" s="107"/>
      <c r="R183" s="107">
        <f t="shared" si="39"/>
        <v>0</v>
      </c>
      <c r="S183" s="107"/>
      <c r="T183" s="107"/>
      <c r="U183" s="107">
        <f t="shared" si="40"/>
        <v>0</v>
      </c>
      <c r="V183" s="107"/>
      <c r="W183" s="107"/>
      <c r="X183" s="107">
        <f t="shared" si="41"/>
        <v>0</v>
      </c>
      <c r="Y183" s="107"/>
      <c r="Z183" s="107"/>
      <c r="AA183" s="108">
        <f>C183+I183-L183-O183-U183-X183-R183</f>
        <v>0</v>
      </c>
      <c r="AB183" s="7">
        <v>45485</v>
      </c>
    </row>
    <row r="184" spans="1:28" ht="15.75" hidden="1" x14ac:dyDescent="0.25">
      <c r="A184" s="29">
        <v>45468</v>
      </c>
      <c r="B184" s="25" t="s">
        <v>162</v>
      </c>
      <c r="C184" s="25">
        <v>20800000</v>
      </c>
      <c r="D184" s="25" t="s">
        <v>46</v>
      </c>
      <c r="E184" s="25" t="s">
        <v>249</v>
      </c>
      <c r="F184" s="25">
        <v>5200</v>
      </c>
      <c r="G184" s="25" t="s">
        <v>34</v>
      </c>
      <c r="H184" s="25"/>
      <c r="I184" s="11">
        <f t="shared" si="36"/>
        <v>0</v>
      </c>
      <c r="J184" s="12" t="s">
        <v>324</v>
      </c>
      <c r="K184" s="11"/>
      <c r="L184" s="107">
        <f t="shared" si="37"/>
        <v>20800000</v>
      </c>
      <c r="M184" s="107">
        <v>20800000</v>
      </c>
      <c r="N184" s="107"/>
      <c r="O184" s="107">
        <f t="shared" si="38"/>
        <v>0</v>
      </c>
      <c r="P184" s="107"/>
      <c r="Q184" s="107"/>
      <c r="R184" s="107">
        <f t="shared" si="39"/>
        <v>0</v>
      </c>
      <c r="S184" s="107"/>
      <c r="T184" s="107"/>
      <c r="U184" s="107">
        <f t="shared" si="40"/>
        <v>0</v>
      </c>
      <c r="V184" s="107"/>
      <c r="W184" s="107"/>
      <c r="X184" s="107">
        <f t="shared" si="41"/>
        <v>0</v>
      </c>
      <c r="Y184" s="107"/>
      <c r="Z184" s="107"/>
      <c r="AA184" s="108">
        <f>C184+I184-L184-O184-U184-X184-R184</f>
        <v>0</v>
      </c>
      <c r="AB184" s="7">
        <v>45483</v>
      </c>
    </row>
    <row r="185" spans="1:28" ht="15.75" hidden="1" x14ac:dyDescent="0.25">
      <c r="A185" s="29">
        <v>45468</v>
      </c>
      <c r="B185" s="25" t="s">
        <v>162</v>
      </c>
      <c r="C185" s="25">
        <v>2700000</v>
      </c>
      <c r="D185" s="25" t="s">
        <v>46</v>
      </c>
      <c r="E185" s="25" t="s">
        <v>117</v>
      </c>
      <c r="F185" s="25">
        <v>6</v>
      </c>
      <c r="G185" s="25" t="s">
        <v>23</v>
      </c>
      <c r="H185" s="25"/>
      <c r="I185" s="11">
        <f t="shared" si="36"/>
        <v>0</v>
      </c>
      <c r="J185" s="12" t="s">
        <v>324</v>
      </c>
      <c r="K185" s="11"/>
      <c r="L185" s="107">
        <f t="shared" si="37"/>
        <v>2700000</v>
      </c>
      <c r="M185" s="107">
        <v>2700000</v>
      </c>
      <c r="N185" s="107"/>
      <c r="O185" s="107">
        <f t="shared" si="38"/>
        <v>0</v>
      </c>
      <c r="P185" s="107"/>
      <c r="Q185" s="107"/>
      <c r="R185" s="107">
        <f t="shared" si="39"/>
        <v>0</v>
      </c>
      <c r="S185" s="107"/>
      <c r="T185" s="107"/>
      <c r="U185" s="107">
        <f t="shared" si="40"/>
        <v>0</v>
      </c>
      <c r="V185" s="107"/>
      <c r="W185" s="107"/>
      <c r="X185" s="107">
        <f t="shared" si="41"/>
        <v>0</v>
      </c>
      <c r="Y185" s="107"/>
      <c r="Z185" s="107"/>
      <c r="AA185" s="108">
        <f>C185+I185-L185-O185-U185-X185-R185</f>
        <v>0</v>
      </c>
      <c r="AB185" s="7">
        <v>45483</v>
      </c>
    </row>
    <row r="186" spans="1:28" ht="15.75" hidden="1" x14ac:dyDescent="0.25">
      <c r="A186" s="29">
        <v>45468</v>
      </c>
      <c r="B186" s="25" t="s">
        <v>162</v>
      </c>
      <c r="C186" s="25">
        <v>6250000</v>
      </c>
      <c r="D186" s="25" t="s">
        <v>46</v>
      </c>
      <c r="E186" s="25" t="s">
        <v>128</v>
      </c>
      <c r="F186" s="25">
        <v>50</v>
      </c>
      <c r="G186" s="25" t="s">
        <v>39</v>
      </c>
      <c r="H186" s="25"/>
      <c r="I186" s="11">
        <f t="shared" si="36"/>
        <v>0</v>
      </c>
      <c r="J186" s="12" t="s">
        <v>324</v>
      </c>
      <c r="K186" s="11"/>
      <c r="L186" s="107">
        <f t="shared" si="37"/>
        <v>6250000</v>
      </c>
      <c r="M186" s="107">
        <v>6250000</v>
      </c>
      <c r="N186" s="107"/>
      <c r="O186" s="107">
        <f t="shared" si="38"/>
        <v>0</v>
      </c>
      <c r="P186" s="107"/>
      <c r="Q186" s="107"/>
      <c r="R186" s="107">
        <f t="shared" si="39"/>
        <v>0</v>
      </c>
      <c r="S186" s="107"/>
      <c r="T186" s="107"/>
      <c r="U186" s="107">
        <f t="shared" si="40"/>
        <v>0</v>
      </c>
      <c r="V186" s="107"/>
      <c r="W186" s="107"/>
      <c r="X186" s="107">
        <f t="shared" si="41"/>
        <v>0</v>
      </c>
      <c r="Y186" s="107"/>
      <c r="Z186" s="107"/>
      <c r="AA186" s="108">
        <f>C186+I186-L186-O186-U186-X186-R186</f>
        <v>0</v>
      </c>
      <c r="AB186" s="7">
        <v>45483</v>
      </c>
    </row>
    <row r="187" spans="1:28" ht="15.75" hidden="1" x14ac:dyDescent="0.25">
      <c r="A187" s="29">
        <v>45468</v>
      </c>
      <c r="B187" s="25" t="s">
        <v>162</v>
      </c>
      <c r="C187" s="25">
        <v>2600000</v>
      </c>
      <c r="D187" s="25" t="s">
        <v>46</v>
      </c>
      <c r="E187" s="25" t="s">
        <v>129</v>
      </c>
      <c r="F187" s="25">
        <v>40</v>
      </c>
      <c r="G187" s="25" t="s">
        <v>77</v>
      </c>
      <c r="H187" s="25"/>
      <c r="I187" s="11">
        <f t="shared" si="36"/>
        <v>0</v>
      </c>
      <c r="J187" s="6" t="s">
        <v>24</v>
      </c>
      <c r="K187" s="11"/>
      <c r="L187" s="107">
        <f t="shared" si="37"/>
        <v>2156000</v>
      </c>
      <c r="M187" s="107">
        <v>2156000</v>
      </c>
      <c r="N187" s="107"/>
      <c r="O187" s="107">
        <f t="shared" si="38"/>
        <v>0</v>
      </c>
      <c r="P187" s="107"/>
      <c r="Q187" s="107"/>
      <c r="R187" s="107">
        <f t="shared" si="39"/>
        <v>0</v>
      </c>
      <c r="S187" s="107"/>
      <c r="T187" s="107"/>
      <c r="U187" s="107">
        <f t="shared" si="40"/>
        <v>0</v>
      </c>
      <c r="V187" s="107"/>
      <c r="W187" s="107"/>
      <c r="X187" s="107">
        <f t="shared" si="41"/>
        <v>0</v>
      </c>
      <c r="Y187" s="107"/>
      <c r="Z187" s="107"/>
      <c r="AA187" s="108">
        <f>C187+I187-L187-O187-U187-X187-R187</f>
        <v>444000</v>
      </c>
      <c r="AB187" s="7">
        <v>45483</v>
      </c>
    </row>
    <row r="188" spans="1:28" ht="15.75" hidden="1" x14ac:dyDescent="0.25">
      <c r="A188" s="29">
        <v>45468</v>
      </c>
      <c r="B188" s="25" t="s">
        <v>304</v>
      </c>
      <c r="C188" s="25">
        <v>1200000</v>
      </c>
      <c r="D188" s="25" t="s">
        <v>46</v>
      </c>
      <c r="E188" s="25" t="s">
        <v>64</v>
      </c>
      <c r="F188" s="25">
        <v>20</v>
      </c>
      <c r="G188" s="25" t="s">
        <v>39</v>
      </c>
      <c r="H188" s="25"/>
      <c r="I188" s="11">
        <f t="shared" si="36"/>
        <v>0</v>
      </c>
      <c r="J188" s="31" t="s">
        <v>312</v>
      </c>
      <c r="K188" s="11"/>
      <c r="L188" s="107">
        <f t="shared" si="37"/>
        <v>0</v>
      </c>
      <c r="M188" s="107"/>
      <c r="N188" s="107"/>
      <c r="O188" s="107">
        <f t="shared" si="38"/>
        <v>1200000</v>
      </c>
      <c r="P188" s="107"/>
      <c r="Q188" s="107">
        <v>1200000</v>
      </c>
      <c r="R188" s="107">
        <f t="shared" si="39"/>
        <v>0</v>
      </c>
      <c r="S188" s="107"/>
      <c r="T188" s="107"/>
      <c r="U188" s="107">
        <f t="shared" si="40"/>
        <v>0</v>
      </c>
      <c r="V188" s="107"/>
      <c r="W188" s="107"/>
      <c r="X188" s="107">
        <f t="shared" si="41"/>
        <v>0</v>
      </c>
      <c r="Y188" s="107"/>
      <c r="Z188" s="107"/>
      <c r="AA188" s="108">
        <f>C188+I188-L188-O188-U188-X188-R188</f>
        <v>0</v>
      </c>
      <c r="AB188" s="7">
        <v>45503</v>
      </c>
    </row>
    <row r="189" spans="1:28" ht="15.75" hidden="1" x14ac:dyDescent="0.25">
      <c r="A189" s="29">
        <v>45468</v>
      </c>
      <c r="B189" s="27" t="s">
        <v>359</v>
      </c>
      <c r="C189" s="25">
        <v>-1136400</v>
      </c>
      <c r="D189" s="27" t="s">
        <v>46</v>
      </c>
      <c r="E189" s="25" t="s">
        <v>81</v>
      </c>
      <c r="F189" s="25">
        <v>45.4</v>
      </c>
      <c r="G189" s="25" t="s">
        <v>39</v>
      </c>
      <c r="H189" s="25"/>
      <c r="I189" s="11">
        <f t="shared" si="36"/>
        <v>0</v>
      </c>
      <c r="J189" s="31" t="s">
        <v>49</v>
      </c>
      <c r="K189" s="11" t="s">
        <v>1557</v>
      </c>
      <c r="L189" s="107">
        <f t="shared" si="37"/>
        <v>0</v>
      </c>
      <c r="M189" s="107"/>
      <c r="N189" s="107"/>
      <c r="O189" s="107">
        <f t="shared" si="38"/>
        <v>0</v>
      </c>
      <c r="P189" s="107"/>
      <c r="Q189" s="107"/>
      <c r="R189" s="107">
        <f t="shared" si="39"/>
        <v>0</v>
      </c>
      <c r="S189" s="107"/>
      <c r="T189" s="107"/>
      <c r="U189" s="107">
        <f t="shared" si="40"/>
        <v>0</v>
      </c>
      <c r="V189" s="107"/>
      <c r="W189" s="107"/>
      <c r="X189" s="107">
        <f t="shared" si="41"/>
        <v>0</v>
      </c>
      <c r="Y189" s="107"/>
      <c r="Z189" s="107"/>
      <c r="AA189" s="108">
        <f>C189+I189-L189-O189-U189-X189-R189</f>
        <v>-1136400</v>
      </c>
      <c r="AB189" s="7">
        <v>45464</v>
      </c>
    </row>
    <row r="190" spans="1:28" ht="15.75" hidden="1" x14ac:dyDescent="0.25">
      <c r="A190" s="24">
        <v>45468</v>
      </c>
      <c r="B190" s="25" t="s">
        <v>122</v>
      </c>
      <c r="C190" s="25">
        <v>13500000</v>
      </c>
      <c r="D190" s="25" t="s">
        <v>46</v>
      </c>
      <c r="E190" s="25" t="s">
        <v>117</v>
      </c>
      <c r="F190" s="25">
        <v>30</v>
      </c>
      <c r="G190" s="25" t="s">
        <v>23</v>
      </c>
      <c r="H190" s="25"/>
      <c r="I190" s="11">
        <f t="shared" si="36"/>
        <v>0</v>
      </c>
      <c r="J190" s="26" t="s">
        <v>28</v>
      </c>
      <c r="K190" s="11"/>
      <c r="L190" s="107">
        <f t="shared" si="37"/>
        <v>0</v>
      </c>
      <c r="M190" s="107"/>
      <c r="N190" s="107"/>
      <c r="O190" s="107">
        <f t="shared" si="38"/>
        <v>0</v>
      </c>
      <c r="P190" s="107"/>
      <c r="Q190" s="107"/>
      <c r="R190" s="107">
        <f t="shared" si="39"/>
        <v>0</v>
      </c>
      <c r="S190" s="107"/>
      <c r="T190" s="107"/>
      <c r="U190" s="107">
        <f t="shared" si="40"/>
        <v>0</v>
      </c>
      <c r="V190" s="107"/>
      <c r="W190" s="107"/>
      <c r="X190" s="107">
        <f t="shared" si="41"/>
        <v>0</v>
      </c>
      <c r="Y190" s="107"/>
      <c r="Z190" s="107"/>
      <c r="AA190" s="108">
        <f>C190+I190-L190-O190-U190-X190-R190</f>
        <v>13500000</v>
      </c>
      <c r="AB190" s="7"/>
    </row>
    <row r="191" spans="1:28" ht="15.75" hidden="1" x14ac:dyDescent="0.25">
      <c r="A191" s="29">
        <v>45468</v>
      </c>
      <c r="B191" s="25" t="s">
        <v>122</v>
      </c>
      <c r="C191" s="25">
        <v>5120000</v>
      </c>
      <c r="D191" s="25" t="s">
        <v>46</v>
      </c>
      <c r="E191" s="25" t="s">
        <v>157</v>
      </c>
      <c r="F191" s="25">
        <v>16</v>
      </c>
      <c r="G191" s="25" t="s">
        <v>48</v>
      </c>
      <c r="H191" s="25"/>
      <c r="I191" s="11">
        <f t="shared" si="36"/>
        <v>0</v>
      </c>
      <c r="J191" s="26" t="s">
        <v>28</v>
      </c>
      <c r="K191" s="11"/>
      <c r="L191" s="107">
        <f t="shared" si="37"/>
        <v>0</v>
      </c>
      <c r="M191" s="107"/>
      <c r="N191" s="107"/>
      <c r="O191" s="107">
        <f t="shared" si="38"/>
        <v>0</v>
      </c>
      <c r="P191" s="107"/>
      <c r="Q191" s="107"/>
      <c r="R191" s="107">
        <f t="shared" si="39"/>
        <v>0</v>
      </c>
      <c r="S191" s="107"/>
      <c r="T191" s="107"/>
      <c r="U191" s="107">
        <f t="shared" si="40"/>
        <v>0</v>
      </c>
      <c r="V191" s="107"/>
      <c r="W191" s="107"/>
      <c r="X191" s="107">
        <f t="shared" si="41"/>
        <v>0</v>
      </c>
      <c r="Y191" s="107"/>
      <c r="Z191" s="107"/>
      <c r="AA191" s="108">
        <f>C191+I191-L191-O191-U191-X191-R191</f>
        <v>5120000</v>
      </c>
      <c r="AB191" s="7"/>
    </row>
    <row r="192" spans="1:28" ht="15.75" hidden="1" x14ac:dyDescent="0.25">
      <c r="A192" s="29">
        <v>45469</v>
      </c>
      <c r="B192" s="27" t="s">
        <v>253</v>
      </c>
      <c r="C192" s="27">
        <v>700000</v>
      </c>
      <c r="D192" s="27" t="s">
        <v>46</v>
      </c>
      <c r="E192" s="27" t="s">
        <v>127</v>
      </c>
      <c r="F192" s="27">
        <v>10</v>
      </c>
      <c r="G192" s="27" t="s">
        <v>39</v>
      </c>
      <c r="H192" s="27"/>
      <c r="I192" s="11">
        <f t="shared" si="36"/>
        <v>0</v>
      </c>
      <c r="J192" s="28" t="s">
        <v>28</v>
      </c>
      <c r="K192" s="11" t="s">
        <v>2161</v>
      </c>
      <c r="L192" s="107">
        <f t="shared" si="37"/>
        <v>0</v>
      </c>
      <c r="M192" s="107"/>
      <c r="N192" s="107"/>
      <c r="O192" s="107">
        <f t="shared" si="38"/>
        <v>0</v>
      </c>
      <c r="P192" s="107"/>
      <c r="Q192" s="107"/>
      <c r="R192" s="107">
        <f t="shared" si="39"/>
        <v>0</v>
      </c>
      <c r="S192" s="107"/>
      <c r="T192" s="107"/>
      <c r="U192" s="107">
        <f t="shared" si="40"/>
        <v>0</v>
      </c>
      <c r="V192" s="107"/>
      <c r="W192" s="107"/>
      <c r="X192" s="107">
        <f t="shared" si="41"/>
        <v>0</v>
      </c>
      <c r="Y192" s="107"/>
      <c r="Z192" s="107"/>
      <c r="AA192" s="108">
        <f>C192+I192-L192-O192-U192-X192-R192</f>
        <v>700000</v>
      </c>
      <c r="AB192" s="7"/>
    </row>
    <row r="193" spans="1:28" ht="15.75" hidden="1" x14ac:dyDescent="0.25">
      <c r="A193" s="29">
        <v>45469</v>
      </c>
      <c r="B193" s="27" t="s">
        <v>253</v>
      </c>
      <c r="C193" s="25">
        <v>780000</v>
      </c>
      <c r="D193" s="27" t="s">
        <v>46</v>
      </c>
      <c r="E193" s="25" t="s">
        <v>129</v>
      </c>
      <c r="F193" s="25">
        <v>12</v>
      </c>
      <c r="G193" s="25" t="s">
        <v>77</v>
      </c>
      <c r="H193" s="25"/>
      <c r="I193" s="11">
        <f t="shared" si="36"/>
        <v>0</v>
      </c>
      <c r="J193" s="26" t="s">
        <v>28</v>
      </c>
      <c r="K193" s="11" t="s">
        <v>2161</v>
      </c>
      <c r="L193" s="107">
        <f t="shared" si="37"/>
        <v>0</v>
      </c>
      <c r="M193" s="107"/>
      <c r="N193" s="107"/>
      <c r="O193" s="107">
        <f t="shared" si="38"/>
        <v>0</v>
      </c>
      <c r="P193" s="107"/>
      <c r="Q193" s="107"/>
      <c r="R193" s="107">
        <f t="shared" si="39"/>
        <v>0</v>
      </c>
      <c r="S193" s="107"/>
      <c r="T193" s="107"/>
      <c r="U193" s="107">
        <f t="shared" si="40"/>
        <v>0</v>
      </c>
      <c r="V193" s="107"/>
      <c r="W193" s="107"/>
      <c r="X193" s="107">
        <f t="shared" si="41"/>
        <v>0</v>
      </c>
      <c r="Y193" s="107"/>
      <c r="Z193" s="107"/>
      <c r="AA193" s="108">
        <f>C193+I193-L193-O193-U193-X193-R193</f>
        <v>780000</v>
      </c>
      <c r="AB193" s="7"/>
    </row>
    <row r="194" spans="1:28" ht="15.75" hidden="1" x14ac:dyDescent="0.25">
      <c r="A194" s="29">
        <v>45469</v>
      </c>
      <c r="B194" s="25" t="s">
        <v>144</v>
      </c>
      <c r="C194" s="25">
        <v>1414700</v>
      </c>
      <c r="D194" s="27" t="s">
        <v>46</v>
      </c>
      <c r="E194" s="25" t="s">
        <v>89</v>
      </c>
      <c r="F194" s="25">
        <v>30.1</v>
      </c>
      <c r="G194" s="25" t="s">
        <v>39</v>
      </c>
      <c r="H194" s="25"/>
      <c r="I194" s="11">
        <f t="shared" si="36"/>
        <v>0</v>
      </c>
      <c r="J194" s="31" t="s">
        <v>312</v>
      </c>
      <c r="K194" s="11"/>
      <c r="L194" s="107">
        <f t="shared" si="37"/>
        <v>0</v>
      </c>
      <c r="M194" s="107"/>
      <c r="N194" s="107"/>
      <c r="O194" s="107">
        <f t="shared" si="38"/>
        <v>1414700</v>
      </c>
      <c r="P194" s="107">
        <v>1414700</v>
      </c>
      <c r="Q194" s="107"/>
      <c r="R194" s="107">
        <f t="shared" si="39"/>
        <v>0</v>
      </c>
      <c r="S194" s="107"/>
      <c r="T194" s="107"/>
      <c r="U194" s="107">
        <f t="shared" si="40"/>
        <v>0</v>
      </c>
      <c r="V194" s="107"/>
      <c r="W194" s="107"/>
      <c r="X194" s="107">
        <f t="shared" si="41"/>
        <v>0</v>
      </c>
      <c r="Y194" s="107"/>
      <c r="Z194" s="107"/>
      <c r="AA194" s="108">
        <f>C194+I194-L194-O194-U194-X194-R194</f>
        <v>0</v>
      </c>
      <c r="AB194" s="7">
        <v>45474</v>
      </c>
    </row>
    <row r="195" spans="1:28" ht="15.75" hidden="1" x14ac:dyDescent="0.25">
      <c r="A195" s="29">
        <v>45469</v>
      </c>
      <c r="B195" s="27" t="s">
        <v>266</v>
      </c>
      <c r="C195" s="27">
        <v>1200000</v>
      </c>
      <c r="D195" s="27" t="s">
        <v>52</v>
      </c>
      <c r="E195" s="27" t="s">
        <v>165</v>
      </c>
      <c r="F195" s="27">
        <v>1</v>
      </c>
      <c r="G195" s="27" t="s">
        <v>303</v>
      </c>
      <c r="H195" s="27"/>
      <c r="I195" s="11">
        <f t="shared" si="36"/>
        <v>0</v>
      </c>
      <c r="J195" s="32" t="s">
        <v>312</v>
      </c>
      <c r="K195" s="11"/>
      <c r="L195" s="107">
        <f t="shared" si="37"/>
        <v>0</v>
      </c>
      <c r="M195" s="107"/>
      <c r="N195" s="107"/>
      <c r="O195" s="107">
        <f t="shared" si="38"/>
        <v>1200000</v>
      </c>
      <c r="P195" s="107">
        <v>1200000</v>
      </c>
      <c r="Q195" s="107"/>
      <c r="R195" s="107">
        <f t="shared" si="39"/>
        <v>0</v>
      </c>
      <c r="S195" s="107"/>
      <c r="T195" s="107"/>
      <c r="U195" s="107">
        <f t="shared" si="40"/>
        <v>0</v>
      </c>
      <c r="V195" s="107"/>
      <c r="W195" s="107"/>
      <c r="X195" s="107">
        <f t="shared" si="41"/>
        <v>0</v>
      </c>
      <c r="Y195" s="107"/>
      <c r="Z195" s="107"/>
      <c r="AA195" s="108">
        <f>C195+I195-L195-O195-U195-X195-R195</f>
        <v>0</v>
      </c>
      <c r="AB195" s="7">
        <v>45484</v>
      </c>
    </row>
    <row r="196" spans="1:28" ht="15.75" hidden="1" x14ac:dyDescent="0.25">
      <c r="A196" s="29">
        <v>45469</v>
      </c>
      <c r="B196" s="25" t="s">
        <v>256</v>
      </c>
      <c r="C196" s="25">
        <v>225000</v>
      </c>
      <c r="D196" s="25" t="s">
        <v>52</v>
      </c>
      <c r="E196" s="25" t="s">
        <v>217</v>
      </c>
      <c r="F196" s="25">
        <v>2.5</v>
      </c>
      <c r="G196" s="25" t="s">
        <v>39</v>
      </c>
      <c r="H196" s="25"/>
      <c r="I196" s="11">
        <f t="shared" si="36"/>
        <v>0</v>
      </c>
      <c r="J196" s="31" t="s">
        <v>312</v>
      </c>
      <c r="K196" s="11"/>
      <c r="L196" s="107">
        <f t="shared" si="37"/>
        <v>0</v>
      </c>
      <c r="M196" s="107"/>
      <c r="N196" s="107"/>
      <c r="O196" s="107">
        <f t="shared" si="38"/>
        <v>225000</v>
      </c>
      <c r="P196" s="107"/>
      <c r="Q196" s="107">
        <v>225000</v>
      </c>
      <c r="R196" s="107">
        <f t="shared" si="39"/>
        <v>0</v>
      </c>
      <c r="S196" s="107"/>
      <c r="T196" s="107"/>
      <c r="U196" s="107">
        <f t="shared" si="40"/>
        <v>0</v>
      </c>
      <c r="V196" s="107"/>
      <c r="W196" s="107"/>
      <c r="X196" s="107">
        <f t="shared" si="41"/>
        <v>0</v>
      </c>
      <c r="Y196" s="107"/>
      <c r="Z196" s="107"/>
      <c r="AA196" s="108">
        <f>C196+I196-L196-O196-U196-X196-R196</f>
        <v>0</v>
      </c>
      <c r="AB196" s="7">
        <v>45499</v>
      </c>
    </row>
    <row r="197" spans="1:28" ht="15.75" hidden="1" x14ac:dyDescent="0.25">
      <c r="A197" s="29">
        <v>45469</v>
      </c>
      <c r="B197" s="25" t="s">
        <v>256</v>
      </c>
      <c r="C197" s="25">
        <v>1755000</v>
      </c>
      <c r="D197" s="25" t="s">
        <v>52</v>
      </c>
      <c r="E197" s="25" t="s">
        <v>447</v>
      </c>
      <c r="F197" s="25">
        <v>1000</v>
      </c>
      <c r="G197" s="25" t="s">
        <v>34</v>
      </c>
      <c r="H197" s="25"/>
      <c r="I197" s="11">
        <f t="shared" si="36"/>
        <v>0</v>
      </c>
      <c r="J197" s="31" t="s">
        <v>312</v>
      </c>
      <c r="K197" s="11"/>
      <c r="L197" s="107">
        <f t="shared" si="37"/>
        <v>0</v>
      </c>
      <c r="M197" s="107"/>
      <c r="N197" s="107"/>
      <c r="O197" s="107">
        <f t="shared" si="38"/>
        <v>1755000</v>
      </c>
      <c r="P197" s="107"/>
      <c r="Q197" s="107">
        <v>1755000</v>
      </c>
      <c r="R197" s="107">
        <f t="shared" si="39"/>
        <v>0</v>
      </c>
      <c r="S197" s="107"/>
      <c r="T197" s="107"/>
      <c r="U197" s="107">
        <f t="shared" si="40"/>
        <v>0</v>
      </c>
      <c r="V197" s="107"/>
      <c r="W197" s="107"/>
      <c r="X197" s="107">
        <f t="shared" si="41"/>
        <v>0</v>
      </c>
      <c r="Y197" s="107"/>
      <c r="Z197" s="107"/>
      <c r="AA197" s="108">
        <f>C197+I197-L197-O197-U197-X197-R197</f>
        <v>0</v>
      </c>
      <c r="AB197" s="7">
        <v>45499</v>
      </c>
    </row>
    <row r="198" spans="1:28" ht="15.75" hidden="1" x14ac:dyDescent="0.25">
      <c r="A198" s="29">
        <v>45469</v>
      </c>
      <c r="B198" s="25" t="s">
        <v>256</v>
      </c>
      <c r="C198" s="25">
        <v>500000</v>
      </c>
      <c r="D198" s="25" t="s">
        <v>52</v>
      </c>
      <c r="E198" s="25" t="s">
        <v>150</v>
      </c>
      <c r="F198" s="25">
        <v>10</v>
      </c>
      <c r="G198" s="25" t="s">
        <v>77</v>
      </c>
      <c r="H198" s="25"/>
      <c r="I198" s="11">
        <f t="shared" si="36"/>
        <v>0</v>
      </c>
      <c r="J198" s="31" t="s">
        <v>312</v>
      </c>
      <c r="K198" s="11"/>
      <c r="L198" s="107">
        <f t="shared" si="37"/>
        <v>0</v>
      </c>
      <c r="M198" s="107"/>
      <c r="N198" s="107"/>
      <c r="O198" s="107">
        <f t="shared" si="38"/>
        <v>500000</v>
      </c>
      <c r="P198" s="107"/>
      <c r="Q198" s="107">
        <v>500000</v>
      </c>
      <c r="R198" s="107">
        <f t="shared" si="39"/>
        <v>0</v>
      </c>
      <c r="S198" s="107"/>
      <c r="T198" s="107"/>
      <c r="U198" s="107">
        <f t="shared" si="40"/>
        <v>0</v>
      </c>
      <c r="V198" s="107"/>
      <c r="W198" s="107"/>
      <c r="X198" s="107">
        <f t="shared" si="41"/>
        <v>0</v>
      </c>
      <c r="Y198" s="107"/>
      <c r="Z198" s="107"/>
      <c r="AA198" s="108">
        <f>C198+I198-L198-O198-U198-X198-R198</f>
        <v>0</v>
      </c>
      <c r="AB198" s="7">
        <v>45499</v>
      </c>
    </row>
    <row r="199" spans="1:28" ht="15.75" hidden="1" x14ac:dyDescent="0.25">
      <c r="A199" s="24">
        <v>45469</v>
      </c>
      <c r="B199" s="25" t="s">
        <v>256</v>
      </c>
      <c r="C199" s="25">
        <v>4800000</v>
      </c>
      <c r="D199" s="25" t="s">
        <v>52</v>
      </c>
      <c r="E199" s="25" t="s">
        <v>249</v>
      </c>
      <c r="F199" s="25">
        <v>1200</v>
      </c>
      <c r="G199" s="25" t="s">
        <v>34</v>
      </c>
      <c r="H199" s="25"/>
      <c r="I199" s="11">
        <f t="shared" si="36"/>
        <v>0</v>
      </c>
      <c r="J199" s="31" t="s">
        <v>312</v>
      </c>
      <c r="K199" s="11"/>
      <c r="L199" s="107">
        <f t="shared" si="37"/>
        <v>0</v>
      </c>
      <c r="M199" s="107"/>
      <c r="N199" s="107"/>
      <c r="O199" s="107">
        <f t="shared" si="38"/>
        <v>4800000</v>
      </c>
      <c r="P199" s="107"/>
      <c r="Q199" s="107">
        <v>4800000</v>
      </c>
      <c r="R199" s="107">
        <f t="shared" si="39"/>
        <v>0</v>
      </c>
      <c r="S199" s="107"/>
      <c r="T199" s="107"/>
      <c r="U199" s="107">
        <f t="shared" si="40"/>
        <v>0</v>
      </c>
      <c r="V199" s="107"/>
      <c r="W199" s="107"/>
      <c r="X199" s="107">
        <f t="shared" si="41"/>
        <v>0</v>
      </c>
      <c r="Y199" s="107"/>
      <c r="Z199" s="107"/>
      <c r="AA199" s="108">
        <f>C199+I199-L199-O199-U199-X199-R199</f>
        <v>0</v>
      </c>
      <c r="AB199" s="7">
        <v>45499</v>
      </c>
    </row>
    <row r="200" spans="1:28" ht="15.75" hidden="1" x14ac:dyDescent="0.25">
      <c r="A200" s="29">
        <v>45469</v>
      </c>
      <c r="B200" s="25" t="s">
        <v>256</v>
      </c>
      <c r="C200" s="25">
        <v>417500</v>
      </c>
      <c r="D200" s="25" t="s">
        <v>52</v>
      </c>
      <c r="E200" s="25" t="s">
        <v>259</v>
      </c>
      <c r="F200" s="25">
        <v>500</v>
      </c>
      <c r="G200" s="25" t="s">
        <v>34</v>
      </c>
      <c r="H200" s="25"/>
      <c r="I200" s="11">
        <f t="shared" si="36"/>
        <v>0</v>
      </c>
      <c r="J200" s="31" t="s">
        <v>312</v>
      </c>
      <c r="K200" s="11"/>
      <c r="L200" s="107">
        <f t="shared" si="37"/>
        <v>0</v>
      </c>
      <c r="M200" s="107"/>
      <c r="N200" s="107"/>
      <c r="O200" s="107">
        <f t="shared" si="38"/>
        <v>417500</v>
      </c>
      <c r="P200" s="107"/>
      <c r="Q200" s="107">
        <v>417500</v>
      </c>
      <c r="R200" s="107">
        <f t="shared" si="39"/>
        <v>0</v>
      </c>
      <c r="S200" s="107"/>
      <c r="T200" s="107"/>
      <c r="U200" s="107">
        <f t="shared" si="40"/>
        <v>0</v>
      </c>
      <c r="V200" s="107"/>
      <c r="W200" s="107"/>
      <c r="X200" s="107">
        <f t="shared" si="41"/>
        <v>0</v>
      </c>
      <c r="Y200" s="107"/>
      <c r="Z200" s="107"/>
      <c r="AA200" s="108">
        <f>C200+I200-L200-O200-U200-X200-R200</f>
        <v>0</v>
      </c>
      <c r="AB200" s="7">
        <v>45499</v>
      </c>
    </row>
    <row r="201" spans="1:28" ht="15.75" hidden="1" x14ac:dyDescent="0.25">
      <c r="A201" s="24">
        <v>45469</v>
      </c>
      <c r="B201" s="25" t="s">
        <v>256</v>
      </c>
      <c r="C201" s="25">
        <v>260000</v>
      </c>
      <c r="D201" s="25" t="s">
        <v>52</v>
      </c>
      <c r="E201" s="25" t="s">
        <v>129</v>
      </c>
      <c r="F201" s="25">
        <v>4</v>
      </c>
      <c r="G201" s="25" t="s">
        <v>77</v>
      </c>
      <c r="H201" s="25"/>
      <c r="I201" s="11">
        <f t="shared" si="36"/>
        <v>0</v>
      </c>
      <c r="J201" s="31" t="s">
        <v>312</v>
      </c>
      <c r="K201" s="11"/>
      <c r="L201" s="107">
        <f t="shared" si="37"/>
        <v>0</v>
      </c>
      <c r="M201" s="107"/>
      <c r="N201" s="107"/>
      <c r="O201" s="107">
        <f t="shared" si="38"/>
        <v>260000</v>
      </c>
      <c r="P201" s="107"/>
      <c r="Q201" s="107">
        <v>260000</v>
      </c>
      <c r="R201" s="107">
        <f t="shared" si="39"/>
        <v>0</v>
      </c>
      <c r="S201" s="107"/>
      <c r="T201" s="107"/>
      <c r="U201" s="107">
        <f t="shared" si="40"/>
        <v>0</v>
      </c>
      <c r="V201" s="107"/>
      <c r="W201" s="107"/>
      <c r="X201" s="107">
        <f t="shared" si="41"/>
        <v>0</v>
      </c>
      <c r="Y201" s="107"/>
      <c r="Z201" s="107"/>
      <c r="AA201" s="108">
        <f>C201+I201-L201-O201-U201-X201-R201</f>
        <v>0</v>
      </c>
      <c r="AB201" s="7">
        <v>45499</v>
      </c>
    </row>
    <row r="202" spans="1:28" ht="15.75" hidden="1" x14ac:dyDescent="0.25">
      <c r="A202" s="29">
        <v>45470</v>
      </c>
      <c r="B202" s="25" t="s">
        <v>96</v>
      </c>
      <c r="C202" s="25">
        <v>7480000</v>
      </c>
      <c r="D202" s="25" t="s">
        <v>46</v>
      </c>
      <c r="E202" s="25" t="s">
        <v>225</v>
      </c>
      <c r="F202" s="25">
        <v>2500</v>
      </c>
      <c r="G202" s="25" t="s">
        <v>34</v>
      </c>
      <c r="H202" s="25"/>
      <c r="I202" s="11">
        <f t="shared" si="36"/>
        <v>0</v>
      </c>
      <c r="J202" s="31" t="s">
        <v>312</v>
      </c>
      <c r="K202" s="11"/>
      <c r="L202" s="107">
        <f t="shared" si="37"/>
        <v>0</v>
      </c>
      <c r="M202" s="107"/>
      <c r="N202" s="107"/>
      <c r="O202" s="107">
        <f t="shared" si="38"/>
        <v>7480000</v>
      </c>
      <c r="P202" s="107">
        <v>7480000</v>
      </c>
      <c r="Q202" s="107"/>
      <c r="R202" s="107">
        <f t="shared" si="39"/>
        <v>0</v>
      </c>
      <c r="S202" s="107"/>
      <c r="T202" s="107"/>
      <c r="U202" s="107">
        <f t="shared" si="40"/>
        <v>0</v>
      </c>
      <c r="V202" s="107"/>
      <c r="W202" s="107"/>
      <c r="X202" s="107">
        <f t="shared" si="41"/>
        <v>0</v>
      </c>
      <c r="Y202" s="107"/>
      <c r="Z202" s="107"/>
      <c r="AA202" s="108">
        <f>C202+I202-L202-O202-U202-X202-R202</f>
        <v>0</v>
      </c>
      <c r="AB202" s="7">
        <v>45476</v>
      </c>
    </row>
    <row r="203" spans="1:28" ht="15.75" hidden="1" x14ac:dyDescent="0.25">
      <c r="A203" s="29">
        <v>45470</v>
      </c>
      <c r="B203" s="25" t="s">
        <v>96</v>
      </c>
      <c r="C203" s="25">
        <v>430000</v>
      </c>
      <c r="D203" s="25" t="s">
        <v>46</v>
      </c>
      <c r="E203" s="25" t="s">
        <v>58</v>
      </c>
      <c r="F203" s="25">
        <v>200</v>
      </c>
      <c r="G203" s="25" t="s">
        <v>34</v>
      </c>
      <c r="H203" s="25"/>
      <c r="I203" s="11">
        <f t="shared" si="36"/>
        <v>0</v>
      </c>
      <c r="J203" s="31" t="s">
        <v>312</v>
      </c>
      <c r="K203" s="11"/>
      <c r="L203" s="107">
        <f t="shared" si="37"/>
        <v>0</v>
      </c>
      <c r="M203" s="107"/>
      <c r="N203" s="107"/>
      <c r="O203" s="107">
        <f t="shared" si="38"/>
        <v>430000</v>
      </c>
      <c r="P203" s="107">
        <v>430000</v>
      </c>
      <c r="Q203" s="107"/>
      <c r="R203" s="107">
        <f t="shared" si="39"/>
        <v>0</v>
      </c>
      <c r="S203" s="107"/>
      <c r="T203" s="107"/>
      <c r="U203" s="107">
        <f t="shared" si="40"/>
        <v>0</v>
      </c>
      <c r="V203" s="107"/>
      <c r="W203" s="107"/>
      <c r="X203" s="107">
        <f t="shared" si="41"/>
        <v>0</v>
      </c>
      <c r="Y203" s="107"/>
      <c r="Z203" s="107"/>
      <c r="AA203" s="108">
        <f>C203+I203-L203-O203-U203-X203-R203</f>
        <v>0</v>
      </c>
      <c r="AB203" s="7">
        <v>45476</v>
      </c>
    </row>
    <row r="204" spans="1:28" ht="15.75" hidden="1" x14ac:dyDescent="0.25">
      <c r="A204" s="29">
        <v>45470</v>
      </c>
      <c r="B204" s="25" t="s">
        <v>412</v>
      </c>
      <c r="C204" s="25">
        <v>19760000</v>
      </c>
      <c r="D204" s="25" t="s">
        <v>46</v>
      </c>
      <c r="E204" s="25" t="s">
        <v>58</v>
      </c>
      <c r="F204" s="25">
        <v>10400</v>
      </c>
      <c r="G204" s="25" t="s">
        <v>34</v>
      </c>
      <c r="H204" s="25"/>
      <c r="I204" s="11">
        <f t="shared" si="36"/>
        <v>0</v>
      </c>
      <c r="J204" s="31" t="s">
        <v>312</v>
      </c>
      <c r="K204" s="11"/>
      <c r="L204" s="107">
        <f t="shared" si="37"/>
        <v>0</v>
      </c>
      <c r="M204" s="107"/>
      <c r="N204" s="107"/>
      <c r="O204" s="107">
        <f t="shared" si="38"/>
        <v>19760000</v>
      </c>
      <c r="P204" s="107">
        <v>19013000</v>
      </c>
      <c r="Q204" s="107">
        <v>747000</v>
      </c>
      <c r="R204" s="107">
        <f t="shared" si="39"/>
        <v>0</v>
      </c>
      <c r="S204" s="107"/>
      <c r="T204" s="107"/>
      <c r="U204" s="107">
        <f t="shared" si="40"/>
        <v>0</v>
      </c>
      <c r="V204" s="107"/>
      <c r="W204" s="107"/>
      <c r="X204" s="107">
        <f t="shared" si="41"/>
        <v>0</v>
      </c>
      <c r="Y204" s="107"/>
      <c r="Z204" s="107"/>
      <c r="AA204" s="108">
        <f>C204+I204-L204-O204-U204-X204-R204</f>
        <v>0</v>
      </c>
      <c r="AB204" s="7">
        <v>45491</v>
      </c>
    </row>
    <row r="205" spans="1:28" ht="15.75" hidden="1" x14ac:dyDescent="0.25">
      <c r="A205" s="29">
        <v>45470</v>
      </c>
      <c r="B205" s="25" t="s">
        <v>134</v>
      </c>
      <c r="C205" s="25">
        <v>5570000</v>
      </c>
      <c r="D205" s="25" t="s">
        <v>46</v>
      </c>
      <c r="E205" s="25" t="s">
        <v>290</v>
      </c>
      <c r="F205" s="25">
        <v>2000</v>
      </c>
      <c r="G205" s="25" t="s">
        <v>34</v>
      </c>
      <c r="H205" s="25"/>
      <c r="I205" s="11">
        <f t="shared" si="36"/>
        <v>0</v>
      </c>
      <c r="J205" s="26" t="s">
        <v>28</v>
      </c>
      <c r="K205" s="11" t="s">
        <v>1605</v>
      </c>
      <c r="L205" s="107">
        <f t="shared" si="37"/>
        <v>0</v>
      </c>
      <c r="M205" s="107"/>
      <c r="N205" s="107"/>
      <c r="O205" s="107">
        <f t="shared" si="38"/>
        <v>0</v>
      </c>
      <c r="P205" s="107"/>
      <c r="Q205" s="107"/>
      <c r="R205" s="107">
        <f t="shared" si="39"/>
        <v>0</v>
      </c>
      <c r="S205" s="107"/>
      <c r="T205" s="107"/>
      <c r="U205" s="107">
        <f t="shared" si="40"/>
        <v>0</v>
      </c>
      <c r="V205" s="107"/>
      <c r="W205" s="107"/>
      <c r="X205" s="107">
        <f t="shared" si="41"/>
        <v>0</v>
      </c>
      <c r="Y205" s="107"/>
      <c r="Z205" s="107"/>
      <c r="AA205" s="108">
        <f>C205+I205-L205-O205-U205-X205-R205</f>
        <v>5570000</v>
      </c>
      <c r="AB205" s="7"/>
    </row>
    <row r="206" spans="1:28" ht="15.75" hidden="1" x14ac:dyDescent="0.25">
      <c r="A206" s="29">
        <v>45470</v>
      </c>
      <c r="B206" s="25" t="s">
        <v>134</v>
      </c>
      <c r="C206" s="25">
        <v>4500000</v>
      </c>
      <c r="D206" s="25" t="s">
        <v>46</v>
      </c>
      <c r="E206" s="25" t="s">
        <v>42</v>
      </c>
      <c r="F206" s="25">
        <v>1000</v>
      </c>
      <c r="G206" s="25" t="s">
        <v>34</v>
      </c>
      <c r="H206" s="25"/>
      <c r="I206" s="11">
        <f t="shared" si="36"/>
        <v>0</v>
      </c>
      <c r="J206" s="26" t="s">
        <v>28</v>
      </c>
      <c r="K206" s="11" t="s">
        <v>1605</v>
      </c>
      <c r="L206" s="107">
        <f t="shared" si="37"/>
        <v>0</v>
      </c>
      <c r="M206" s="107"/>
      <c r="N206" s="107"/>
      <c r="O206" s="107">
        <f t="shared" si="38"/>
        <v>0</v>
      </c>
      <c r="P206" s="107"/>
      <c r="Q206" s="107"/>
      <c r="R206" s="107">
        <f t="shared" si="39"/>
        <v>0</v>
      </c>
      <c r="S206" s="107"/>
      <c r="T206" s="107"/>
      <c r="U206" s="107">
        <f t="shared" si="40"/>
        <v>0</v>
      </c>
      <c r="V206" s="107"/>
      <c r="W206" s="107"/>
      <c r="X206" s="107">
        <f t="shared" si="41"/>
        <v>0</v>
      </c>
      <c r="Y206" s="107"/>
      <c r="Z206" s="107"/>
      <c r="AA206" s="108">
        <f>C206+I206-L206-O206-U206-X206-R206</f>
        <v>4500000</v>
      </c>
      <c r="AB206" s="7"/>
    </row>
    <row r="207" spans="1:28" ht="15.75" hidden="1" x14ac:dyDescent="0.25">
      <c r="A207" s="29">
        <v>45470</v>
      </c>
      <c r="B207" s="72" t="s">
        <v>777</v>
      </c>
      <c r="C207" s="25">
        <v>1170000</v>
      </c>
      <c r="D207" s="25" t="s">
        <v>52</v>
      </c>
      <c r="E207" s="25" t="s">
        <v>58</v>
      </c>
      <c r="F207" s="25">
        <v>600</v>
      </c>
      <c r="G207" s="25" t="s">
        <v>34</v>
      </c>
      <c r="H207" s="25"/>
      <c r="I207" s="11">
        <f t="shared" si="36"/>
        <v>0</v>
      </c>
      <c r="J207" s="31" t="s">
        <v>312</v>
      </c>
      <c r="K207" s="11"/>
      <c r="L207" s="107">
        <f t="shared" si="37"/>
        <v>0</v>
      </c>
      <c r="M207" s="107"/>
      <c r="N207" s="107"/>
      <c r="O207" s="107">
        <f t="shared" si="38"/>
        <v>0</v>
      </c>
      <c r="P207" s="107"/>
      <c r="Q207" s="107"/>
      <c r="R207" s="107">
        <f t="shared" si="39"/>
        <v>1170000</v>
      </c>
      <c r="S207" s="107">
        <v>1170000</v>
      </c>
      <c r="T207" s="107"/>
      <c r="U207" s="107">
        <f t="shared" si="40"/>
        <v>0</v>
      </c>
      <c r="V207" s="107"/>
      <c r="W207" s="107"/>
      <c r="X207" s="107">
        <f t="shared" si="41"/>
        <v>0</v>
      </c>
      <c r="Y207" s="107"/>
      <c r="Z207" s="107"/>
      <c r="AA207" s="108">
        <f>C207+I207-L207-O207-U207-X207-R207</f>
        <v>0</v>
      </c>
      <c r="AB207" s="7">
        <v>45474</v>
      </c>
    </row>
    <row r="208" spans="1:28" ht="15.75" hidden="1" x14ac:dyDescent="0.25">
      <c r="A208" s="29">
        <v>45470</v>
      </c>
      <c r="B208" s="25" t="s">
        <v>1485</v>
      </c>
      <c r="C208" s="25">
        <v>161197</v>
      </c>
      <c r="D208" s="25" t="s">
        <v>46</v>
      </c>
      <c r="E208" s="25" t="s">
        <v>135</v>
      </c>
      <c r="F208" s="25">
        <v>1</v>
      </c>
      <c r="G208" s="25" t="s">
        <v>48</v>
      </c>
      <c r="H208" s="25"/>
      <c r="I208" s="11">
        <f t="shared" si="36"/>
        <v>0</v>
      </c>
      <c r="J208" s="26" t="s">
        <v>28</v>
      </c>
      <c r="K208" s="11"/>
      <c r="L208" s="107">
        <f t="shared" si="37"/>
        <v>0</v>
      </c>
      <c r="M208" s="107"/>
      <c r="N208" s="107"/>
      <c r="O208" s="107">
        <f t="shared" si="38"/>
        <v>0</v>
      </c>
      <c r="P208" s="107"/>
      <c r="Q208" s="107"/>
      <c r="R208" s="107">
        <f t="shared" si="39"/>
        <v>0</v>
      </c>
      <c r="S208" s="107"/>
      <c r="T208" s="107"/>
      <c r="U208" s="107">
        <f t="shared" si="40"/>
        <v>0</v>
      </c>
      <c r="V208" s="107"/>
      <c r="W208" s="107"/>
      <c r="X208" s="107">
        <f t="shared" si="41"/>
        <v>0</v>
      </c>
      <c r="Y208" s="107"/>
      <c r="Z208" s="107"/>
      <c r="AA208" s="108">
        <f>C208+I208-L208-O208-U208-X208-R208</f>
        <v>161197</v>
      </c>
      <c r="AB208" s="7"/>
    </row>
    <row r="209" spans="1:28" ht="15.75" hidden="1" x14ac:dyDescent="0.25">
      <c r="A209" s="29">
        <v>45470</v>
      </c>
      <c r="B209" s="25" t="s">
        <v>307</v>
      </c>
      <c r="C209" s="25">
        <v>6448125</v>
      </c>
      <c r="D209" s="25" t="s">
        <v>46</v>
      </c>
      <c r="E209" s="25" t="s">
        <v>290</v>
      </c>
      <c r="F209" s="25">
        <v>4125</v>
      </c>
      <c r="G209" s="25" t="s">
        <v>34</v>
      </c>
      <c r="H209" s="25"/>
      <c r="I209" s="11">
        <f t="shared" si="36"/>
        <v>0</v>
      </c>
      <c r="J209" s="31" t="s">
        <v>324</v>
      </c>
      <c r="K209" s="11"/>
      <c r="L209" s="107">
        <f t="shared" si="37"/>
        <v>6448125</v>
      </c>
      <c r="M209" s="107">
        <v>540000</v>
      </c>
      <c r="N209" s="107">
        <v>5908125</v>
      </c>
      <c r="O209" s="107">
        <f t="shared" si="38"/>
        <v>0</v>
      </c>
      <c r="P209" s="107"/>
      <c r="Q209" s="107"/>
      <c r="R209" s="107">
        <f t="shared" si="39"/>
        <v>0</v>
      </c>
      <c r="S209" s="107"/>
      <c r="T209" s="107"/>
      <c r="U209" s="107">
        <f t="shared" si="40"/>
        <v>0</v>
      </c>
      <c r="V209" s="107"/>
      <c r="W209" s="107"/>
      <c r="X209" s="107">
        <f t="shared" si="41"/>
        <v>0</v>
      </c>
      <c r="Y209" s="107"/>
      <c r="Z209" s="107"/>
      <c r="AA209" s="108">
        <f>C209+I209-L209-O209-U209-X209-R209</f>
        <v>0</v>
      </c>
      <c r="AB209" s="7">
        <v>45477</v>
      </c>
    </row>
    <row r="210" spans="1:28" ht="15.75" hidden="1" x14ac:dyDescent="0.25">
      <c r="A210" s="29">
        <v>45470</v>
      </c>
      <c r="B210" s="25" t="s">
        <v>1331</v>
      </c>
      <c r="C210" s="25">
        <v>-4765000</v>
      </c>
      <c r="D210" s="25" t="s">
        <v>46</v>
      </c>
      <c r="E210" s="25" t="s">
        <v>135</v>
      </c>
      <c r="F210" s="25">
        <v>5</v>
      </c>
      <c r="G210" s="25" t="s">
        <v>48</v>
      </c>
      <c r="H210" s="27"/>
      <c r="I210" s="11">
        <f t="shared" si="36"/>
        <v>0</v>
      </c>
      <c r="J210" s="31" t="s">
        <v>49</v>
      </c>
      <c r="K210" s="11"/>
      <c r="L210" s="107">
        <f t="shared" si="37"/>
        <v>0</v>
      </c>
      <c r="M210" s="107"/>
      <c r="N210" s="107"/>
      <c r="O210" s="107">
        <f t="shared" si="38"/>
        <v>0</v>
      </c>
      <c r="P210" s="107"/>
      <c r="Q210" s="107"/>
      <c r="R210" s="107">
        <f t="shared" si="39"/>
        <v>0</v>
      </c>
      <c r="S210" s="107"/>
      <c r="T210" s="107"/>
      <c r="U210" s="107">
        <f t="shared" si="40"/>
        <v>0</v>
      </c>
      <c r="V210" s="107"/>
      <c r="W210" s="107"/>
      <c r="X210" s="107">
        <f t="shared" si="41"/>
        <v>0</v>
      </c>
      <c r="Y210" s="107"/>
      <c r="Z210" s="107"/>
      <c r="AA210" s="108">
        <f>C210+I210-L210-O210-U210-X210-R210</f>
        <v>-4765000</v>
      </c>
      <c r="AB210" s="7">
        <v>45406</v>
      </c>
    </row>
    <row r="211" spans="1:28" ht="15.75" hidden="1" x14ac:dyDescent="0.25">
      <c r="A211" s="29">
        <v>45471</v>
      </c>
      <c r="B211" s="27" t="s">
        <v>266</v>
      </c>
      <c r="C211" s="27">
        <v>892399.99999999988</v>
      </c>
      <c r="D211" s="27" t="s">
        <v>46</v>
      </c>
      <c r="E211" s="27" t="s">
        <v>137</v>
      </c>
      <c r="F211" s="27">
        <v>19.399999999999999</v>
      </c>
      <c r="G211" s="27" t="s">
        <v>39</v>
      </c>
      <c r="H211" s="27"/>
      <c r="I211" s="15">
        <f t="shared" si="36"/>
        <v>0</v>
      </c>
      <c r="J211" s="32" t="s">
        <v>312</v>
      </c>
      <c r="K211" s="11"/>
      <c r="L211" s="107">
        <f t="shared" si="37"/>
        <v>0</v>
      </c>
      <c r="M211" s="107"/>
      <c r="N211" s="107"/>
      <c r="O211" s="107">
        <f t="shared" si="38"/>
        <v>892400</v>
      </c>
      <c r="P211" s="107">
        <v>892400</v>
      </c>
      <c r="Q211" s="107"/>
      <c r="R211" s="107">
        <f t="shared" si="39"/>
        <v>0</v>
      </c>
      <c r="S211" s="107"/>
      <c r="T211" s="107"/>
      <c r="U211" s="107">
        <f t="shared" si="40"/>
        <v>0</v>
      </c>
      <c r="V211" s="107"/>
      <c r="W211" s="107"/>
      <c r="X211" s="107">
        <f t="shared" si="41"/>
        <v>0</v>
      </c>
      <c r="Y211" s="107"/>
      <c r="Z211" s="107"/>
      <c r="AA211" s="108">
        <f>C211+I211-L211-O211-U211-X211-R211</f>
        <v>-1.1641532182693481E-10</v>
      </c>
      <c r="AB211" s="7">
        <v>45484</v>
      </c>
    </row>
    <row r="212" spans="1:28" ht="15.75" hidden="1" x14ac:dyDescent="0.25">
      <c r="A212" s="29">
        <v>45471</v>
      </c>
      <c r="B212" s="27" t="s">
        <v>266</v>
      </c>
      <c r="C212" s="27">
        <v>2116000</v>
      </c>
      <c r="D212" s="27" t="s">
        <v>46</v>
      </c>
      <c r="E212" s="25" t="s">
        <v>81</v>
      </c>
      <c r="F212" s="25">
        <v>46</v>
      </c>
      <c r="G212" s="25" t="s">
        <v>39</v>
      </c>
      <c r="H212" s="25"/>
      <c r="I212" s="11">
        <f t="shared" si="36"/>
        <v>0</v>
      </c>
      <c r="J212" s="32" t="s">
        <v>312</v>
      </c>
      <c r="K212" s="11"/>
      <c r="L212" s="107">
        <f t="shared" si="37"/>
        <v>0</v>
      </c>
      <c r="M212" s="107"/>
      <c r="N212" s="107"/>
      <c r="O212" s="107">
        <f t="shared" si="38"/>
        <v>2116000</v>
      </c>
      <c r="P212" s="107">
        <v>2116000</v>
      </c>
      <c r="Q212" s="107"/>
      <c r="R212" s="107">
        <f t="shared" si="39"/>
        <v>0</v>
      </c>
      <c r="S212" s="107"/>
      <c r="T212" s="107"/>
      <c r="U212" s="107">
        <f t="shared" si="40"/>
        <v>0</v>
      </c>
      <c r="V212" s="107"/>
      <c r="W212" s="107"/>
      <c r="X212" s="107">
        <f t="shared" si="41"/>
        <v>0</v>
      </c>
      <c r="Y212" s="107"/>
      <c r="Z212" s="107"/>
      <c r="AA212" s="108">
        <f>C212+I212-L212-O212-U212-X212-R212</f>
        <v>0</v>
      </c>
      <c r="AB212" s="7">
        <v>45484</v>
      </c>
    </row>
    <row r="213" spans="1:28" ht="15.75" hidden="1" x14ac:dyDescent="0.25">
      <c r="A213" s="29">
        <v>45471</v>
      </c>
      <c r="B213" s="25" t="s">
        <v>248</v>
      </c>
      <c r="C213" s="25">
        <v>22360000</v>
      </c>
      <c r="D213" s="25" t="s">
        <v>46</v>
      </c>
      <c r="E213" s="25" t="s">
        <v>249</v>
      </c>
      <c r="F213" s="25">
        <v>5200</v>
      </c>
      <c r="G213" s="25" t="s">
        <v>34</v>
      </c>
      <c r="H213" s="25"/>
      <c r="I213" s="11">
        <f t="shared" si="36"/>
        <v>0</v>
      </c>
      <c r="J213" s="38" t="s">
        <v>78</v>
      </c>
      <c r="K213" s="11"/>
      <c r="L213" s="107">
        <f t="shared" si="37"/>
        <v>0</v>
      </c>
      <c r="M213" s="107"/>
      <c r="N213" s="107"/>
      <c r="O213" s="107">
        <f t="shared" si="38"/>
        <v>21500000</v>
      </c>
      <c r="P213" s="107">
        <v>21500000</v>
      </c>
      <c r="Q213" s="107"/>
      <c r="R213" s="107">
        <f t="shared" si="39"/>
        <v>0</v>
      </c>
      <c r="S213" s="107"/>
      <c r="T213" s="107"/>
      <c r="U213" s="107">
        <f t="shared" si="40"/>
        <v>0</v>
      </c>
      <c r="V213" s="107"/>
      <c r="W213" s="107"/>
      <c r="X213" s="107">
        <f t="shared" si="41"/>
        <v>0</v>
      </c>
      <c r="Y213" s="107"/>
      <c r="Z213" s="107"/>
      <c r="AA213" s="108">
        <f>C213+I213-L213-O213-U213-X213-R213</f>
        <v>860000</v>
      </c>
      <c r="AB213" s="7">
        <v>45476</v>
      </c>
    </row>
    <row r="214" spans="1:28" ht="15.75" hidden="1" x14ac:dyDescent="0.25">
      <c r="A214" s="29">
        <v>45471</v>
      </c>
      <c r="B214" s="25" t="s">
        <v>203</v>
      </c>
      <c r="C214" s="25">
        <v>140000</v>
      </c>
      <c r="D214" s="25" t="s">
        <v>46</v>
      </c>
      <c r="E214" s="25" t="s">
        <v>127</v>
      </c>
      <c r="F214" s="25">
        <v>2</v>
      </c>
      <c r="G214" s="25" t="s">
        <v>39</v>
      </c>
      <c r="H214" s="25"/>
      <c r="I214" s="11">
        <f t="shared" si="36"/>
        <v>0</v>
      </c>
      <c r="J214" s="17" t="s">
        <v>324</v>
      </c>
      <c r="K214" s="11"/>
      <c r="L214" s="107">
        <f t="shared" si="37"/>
        <v>140000</v>
      </c>
      <c r="M214" s="107">
        <v>50000</v>
      </c>
      <c r="N214" s="107">
        <v>90000</v>
      </c>
      <c r="O214" s="107">
        <f t="shared" si="38"/>
        <v>0</v>
      </c>
      <c r="P214" s="107"/>
      <c r="Q214" s="107"/>
      <c r="R214" s="107">
        <f t="shared" si="39"/>
        <v>0</v>
      </c>
      <c r="S214" s="107"/>
      <c r="T214" s="107"/>
      <c r="U214" s="107">
        <f t="shared" si="40"/>
        <v>0</v>
      </c>
      <c r="V214" s="107"/>
      <c r="W214" s="107"/>
      <c r="X214" s="107">
        <f t="shared" si="41"/>
        <v>0</v>
      </c>
      <c r="Y214" s="107"/>
      <c r="Z214" s="107"/>
      <c r="AA214" s="108">
        <f>C214+I214-L214-O214-U214-X214-R214</f>
        <v>0</v>
      </c>
      <c r="AB214" s="7">
        <v>45476</v>
      </c>
    </row>
    <row r="215" spans="1:28" ht="15.75" hidden="1" x14ac:dyDescent="0.25">
      <c r="A215" s="29">
        <v>45471</v>
      </c>
      <c r="B215" s="25" t="s">
        <v>203</v>
      </c>
      <c r="C215" s="25">
        <v>940000</v>
      </c>
      <c r="D215" s="25" t="s">
        <v>46</v>
      </c>
      <c r="E215" s="25" t="s">
        <v>150</v>
      </c>
      <c r="F215" s="25">
        <v>20</v>
      </c>
      <c r="G215" s="25" t="s">
        <v>77</v>
      </c>
      <c r="H215" s="25"/>
      <c r="I215" s="11">
        <f t="shared" si="36"/>
        <v>0</v>
      </c>
      <c r="J215" s="17" t="s">
        <v>324</v>
      </c>
      <c r="K215" s="11"/>
      <c r="L215" s="107">
        <f t="shared" si="37"/>
        <v>940000</v>
      </c>
      <c r="M215" s="107"/>
      <c r="N215" s="107">
        <v>940000</v>
      </c>
      <c r="O215" s="107">
        <f t="shared" si="38"/>
        <v>0</v>
      </c>
      <c r="P215" s="107"/>
      <c r="Q215" s="107"/>
      <c r="R215" s="107">
        <f t="shared" si="39"/>
        <v>0</v>
      </c>
      <c r="S215" s="107"/>
      <c r="T215" s="107"/>
      <c r="U215" s="107">
        <f t="shared" si="40"/>
        <v>0</v>
      </c>
      <c r="V215" s="107"/>
      <c r="W215" s="107"/>
      <c r="X215" s="107">
        <f t="shared" si="41"/>
        <v>0</v>
      </c>
      <c r="Y215" s="107"/>
      <c r="Z215" s="107"/>
      <c r="AA215" s="108">
        <f>C215+I215-L215-O215-U215-X215-R215</f>
        <v>0</v>
      </c>
      <c r="AB215" s="7">
        <v>45504</v>
      </c>
    </row>
    <row r="216" spans="1:28" ht="15.75" hidden="1" x14ac:dyDescent="0.25">
      <c r="A216" s="29">
        <v>45471</v>
      </c>
      <c r="B216" s="25" t="s">
        <v>203</v>
      </c>
      <c r="C216" s="25">
        <v>260000</v>
      </c>
      <c r="D216" s="25" t="s">
        <v>46</v>
      </c>
      <c r="E216" s="25" t="s">
        <v>129</v>
      </c>
      <c r="F216" s="25">
        <v>4</v>
      </c>
      <c r="G216" s="25" t="s">
        <v>77</v>
      </c>
      <c r="H216" s="25"/>
      <c r="I216" s="11">
        <f t="shared" si="36"/>
        <v>0</v>
      </c>
      <c r="J216" s="18" t="s">
        <v>24</v>
      </c>
      <c r="K216" s="11"/>
      <c r="L216" s="107">
        <f t="shared" si="37"/>
        <v>245000</v>
      </c>
      <c r="M216" s="107"/>
      <c r="N216" s="107">
        <v>245000</v>
      </c>
      <c r="O216" s="107">
        <f t="shared" si="38"/>
        <v>0</v>
      </c>
      <c r="P216" s="107"/>
      <c r="Q216" s="107"/>
      <c r="R216" s="107">
        <f t="shared" si="39"/>
        <v>0</v>
      </c>
      <c r="S216" s="107"/>
      <c r="T216" s="107"/>
      <c r="U216" s="107">
        <f t="shared" si="40"/>
        <v>0</v>
      </c>
      <c r="V216" s="107"/>
      <c r="W216" s="107"/>
      <c r="X216" s="107">
        <f t="shared" si="41"/>
        <v>0</v>
      </c>
      <c r="Y216" s="107"/>
      <c r="Z216" s="107"/>
      <c r="AA216" s="108">
        <f>C216+I216-L216-O216-U216-X216-R216</f>
        <v>15000</v>
      </c>
      <c r="AB216" s="7">
        <v>45504</v>
      </c>
    </row>
    <row r="217" spans="1:28" ht="15.75" hidden="1" x14ac:dyDescent="0.25">
      <c r="A217" s="29">
        <v>45471</v>
      </c>
      <c r="B217" s="25" t="s">
        <v>203</v>
      </c>
      <c r="C217" s="25">
        <v>940000</v>
      </c>
      <c r="D217" s="25" t="s">
        <v>46</v>
      </c>
      <c r="E217" s="25" t="s">
        <v>130</v>
      </c>
      <c r="F217" s="25">
        <v>20</v>
      </c>
      <c r="G217" s="25" t="s">
        <v>77</v>
      </c>
      <c r="H217" s="25"/>
      <c r="I217" s="11">
        <f t="shared" si="36"/>
        <v>0</v>
      </c>
      <c r="J217" s="26" t="s">
        <v>28</v>
      </c>
      <c r="K217" s="11"/>
      <c r="L217" s="107">
        <f t="shared" si="37"/>
        <v>0</v>
      </c>
      <c r="M217" s="107"/>
      <c r="N217" s="107"/>
      <c r="O217" s="107">
        <f t="shared" si="38"/>
        <v>0</v>
      </c>
      <c r="P217" s="107"/>
      <c r="Q217" s="107"/>
      <c r="R217" s="107">
        <f t="shared" si="39"/>
        <v>0</v>
      </c>
      <c r="S217" s="107"/>
      <c r="T217" s="107"/>
      <c r="U217" s="107">
        <f t="shared" si="40"/>
        <v>0</v>
      </c>
      <c r="V217" s="107"/>
      <c r="W217" s="107"/>
      <c r="X217" s="107">
        <f t="shared" si="41"/>
        <v>0</v>
      </c>
      <c r="Y217" s="107"/>
      <c r="Z217" s="107"/>
      <c r="AA217" s="108">
        <f>C217+I217-L217-O217-U217-X217-R217</f>
        <v>940000</v>
      </c>
      <c r="AB217" s="7"/>
    </row>
    <row r="218" spans="1:28" ht="15.75" hidden="1" x14ac:dyDescent="0.25">
      <c r="A218" s="29">
        <v>45471</v>
      </c>
      <c r="B218" s="25" t="s">
        <v>211</v>
      </c>
      <c r="C218" s="25">
        <v>960000</v>
      </c>
      <c r="D218" s="25" t="s">
        <v>52</v>
      </c>
      <c r="E218" s="25" t="s">
        <v>44</v>
      </c>
      <c r="F218" s="25">
        <v>1000</v>
      </c>
      <c r="G218" s="25" t="s">
        <v>34</v>
      </c>
      <c r="H218" s="25"/>
      <c r="I218" s="11">
        <f t="shared" si="36"/>
        <v>0</v>
      </c>
      <c r="J218" s="31" t="s">
        <v>312</v>
      </c>
      <c r="K218" s="11"/>
      <c r="L218" s="107">
        <f t="shared" si="37"/>
        <v>0</v>
      </c>
      <c r="M218" s="107"/>
      <c r="N218" s="107"/>
      <c r="O218" s="107">
        <f t="shared" si="38"/>
        <v>960000</v>
      </c>
      <c r="P218" s="107">
        <v>960000</v>
      </c>
      <c r="Q218" s="107"/>
      <c r="R218" s="107">
        <f t="shared" si="39"/>
        <v>0</v>
      </c>
      <c r="S218" s="107"/>
      <c r="T218" s="107"/>
      <c r="U218" s="107">
        <f t="shared" si="40"/>
        <v>0</v>
      </c>
      <c r="V218" s="107"/>
      <c r="W218" s="107"/>
      <c r="X218" s="107">
        <f t="shared" si="41"/>
        <v>0</v>
      </c>
      <c r="Y218" s="107"/>
      <c r="Z218" s="107"/>
      <c r="AA218" s="108">
        <f>C218+I218-L218-O218-U218-X218-R218</f>
        <v>0</v>
      </c>
      <c r="AB218" s="7">
        <v>45477</v>
      </c>
    </row>
    <row r="219" spans="1:28" ht="15.75" hidden="1" x14ac:dyDescent="0.25">
      <c r="A219" s="24">
        <v>45471</v>
      </c>
      <c r="B219" s="25" t="s">
        <v>961</v>
      </c>
      <c r="C219" s="25">
        <v>755000</v>
      </c>
      <c r="D219" s="25" t="s">
        <v>52</v>
      </c>
      <c r="E219" s="25" t="s">
        <v>179</v>
      </c>
      <c r="F219" s="25">
        <v>500</v>
      </c>
      <c r="G219" s="25" t="s">
        <v>34</v>
      </c>
      <c r="H219" s="25"/>
      <c r="I219" s="11">
        <f t="shared" si="36"/>
        <v>0</v>
      </c>
      <c r="J219" s="31" t="s">
        <v>324</v>
      </c>
      <c r="K219" s="11"/>
      <c r="L219" s="107">
        <f t="shared" si="37"/>
        <v>0</v>
      </c>
      <c r="M219" s="107"/>
      <c r="N219" s="107"/>
      <c r="O219" s="107">
        <f t="shared" si="38"/>
        <v>0</v>
      </c>
      <c r="P219" s="107"/>
      <c r="Q219" s="107"/>
      <c r="R219" s="107">
        <f t="shared" si="39"/>
        <v>0</v>
      </c>
      <c r="S219" s="107"/>
      <c r="T219" s="107"/>
      <c r="U219" s="107">
        <f t="shared" si="40"/>
        <v>755000</v>
      </c>
      <c r="V219" s="107">
        <v>755000</v>
      </c>
      <c r="W219" s="107"/>
      <c r="X219" s="107">
        <f t="shared" si="41"/>
        <v>0</v>
      </c>
      <c r="Y219" s="107"/>
      <c r="Z219" s="107"/>
      <c r="AA219" s="108">
        <f>C219+I219-L219-O219-U219-X219-R219</f>
        <v>0</v>
      </c>
      <c r="AB219" s="7">
        <v>45474</v>
      </c>
    </row>
    <row r="220" spans="1:28" ht="15.75" hidden="1" x14ac:dyDescent="0.25">
      <c r="A220" s="29">
        <v>45472</v>
      </c>
      <c r="B220" s="25" t="s">
        <v>187</v>
      </c>
      <c r="C220" s="25">
        <v>5118.75</v>
      </c>
      <c r="D220" s="25" t="s">
        <v>46</v>
      </c>
      <c r="E220" s="25" t="s">
        <v>1500</v>
      </c>
      <c r="F220" s="25">
        <v>4095</v>
      </c>
      <c r="G220" s="25" t="s">
        <v>39</v>
      </c>
      <c r="H220" s="25"/>
      <c r="I220" s="11">
        <f t="shared" si="36"/>
        <v>0</v>
      </c>
      <c r="J220" s="26" t="s">
        <v>1617</v>
      </c>
      <c r="K220" s="11"/>
      <c r="L220" s="107">
        <f t="shared" si="37"/>
        <v>0</v>
      </c>
      <c r="M220" s="107"/>
      <c r="N220" s="107"/>
      <c r="O220" s="107">
        <f t="shared" si="38"/>
        <v>0</v>
      </c>
      <c r="P220" s="107"/>
      <c r="Q220" s="107"/>
      <c r="R220" s="107">
        <f t="shared" si="39"/>
        <v>0</v>
      </c>
      <c r="S220" s="107"/>
      <c r="T220" s="107"/>
      <c r="U220" s="107">
        <f t="shared" si="40"/>
        <v>0</v>
      </c>
      <c r="V220" s="107"/>
      <c r="W220" s="107"/>
      <c r="X220" s="107">
        <f t="shared" si="41"/>
        <v>0</v>
      </c>
      <c r="Y220" s="107"/>
      <c r="Z220" s="107"/>
      <c r="AA220" s="108">
        <f>C220+I220-L220-O220-U220-X220-R220</f>
        <v>5118.75</v>
      </c>
      <c r="AB220" s="7"/>
    </row>
    <row r="221" spans="1:28" ht="15.75" hidden="1" x14ac:dyDescent="0.25">
      <c r="A221" s="29">
        <v>45472</v>
      </c>
      <c r="B221" s="25" t="s">
        <v>187</v>
      </c>
      <c r="C221" s="25">
        <v>2970</v>
      </c>
      <c r="D221" s="25" t="s">
        <v>46</v>
      </c>
      <c r="E221" s="25" t="s">
        <v>1407</v>
      </c>
      <c r="F221" s="25">
        <v>2376</v>
      </c>
      <c r="G221" s="25" t="s">
        <v>39</v>
      </c>
      <c r="H221" s="25"/>
      <c r="I221" s="11">
        <f t="shared" si="36"/>
        <v>0</v>
      </c>
      <c r="J221" s="26" t="s">
        <v>1617</v>
      </c>
      <c r="K221" s="11"/>
      <c r="L221" s="107">
        <f t="shared" si="37"/>
        <v>0</v>
      </c>
      <c r="M221" s="107"/>
      <c r="N221" s="107"/>
      <c r="O221" s="107">
        <f t="shared" si="38"/>
        <v>0</v>
      </c>
      <c r="P221" s="107"/>
      <c r="Q221" s="107"/>
      <c r="R221" s="107">
        <f t="shared" si="39"/>
        <v>0</v>
      </c>
      <c r="S221" s="107"/>
      <c r="T221" s="107"/>
      <c r="U221" s="107">
        <f t="shared" si="40"/>
        <v>0</v>
      </c>
      <c r="V221" s="107"/>
      <c r="W221" s="107"/>
      <c r="X221" s="107">
        <f t="shared" si="41"/>
        <v>0</v>
      </c>
      <c r="Y221" s="107"/>
      <c r="Z221" s="107"/>
      <c r="AA221" s="108">
        <f>C221+I221-L221-O221-U221-X221-R221</f>
        <v>2970</v>
      </c>
      <c r="AB221" s="7"/>
    </row>
    <row r="222" spans="1:28" ht="15.75" hidden="1" x14ac:dyDescent="0.25">
      <c r="A222" s="29">
        <v>45472</v>
      </c>
      <c r="B222" s="25" t="s">
        <v>187</v>
      </c>
      <c r="C222" s="25">
        <v>6798.75</v>
      </c>
      <c r="D222" s="25" t="s">
        <v>46</v>
      </c>
      <c r="E222" s="25" t="s">
        <v>1558</v>
      </c>
      <c r="F222" s="25">
        <v>5439</v>
      </c>
      <c r="G222" s="25" t="s">
        <v>39</v>
      </c>
      <c r="H222" s="25"/>
      <c r="I222" s="11">
        <f t="shared" si="36"/>
        <v>0</v>
      </c>
      <c r="J222" s="26" t="s">
        <v>1617</v>
      </c>
      <c r="K222" s="11"/>
      <c r="L222" s="107">
        <f t="shared" si="37"/>
        <v>0</v>
      </c>
      <c r="M222" s="107"/>
      <c r="N222" s="107"/>
      <c r="O222" s="107">
        <f t="shared" si="38"/>
        <v>0</v>
      </c>
      <c r="P222" s="107"/>
      <c r="Q222" s="107"/>
      <c r="R222" s="107">
        <f t="shared" si="39"/>
        <v>0</v>
      </c>
      <c r="S222" s="107"/>
      <c r="T222" s="107"/>
      <c r="U222" s="107">
        <f t="shared" si="40"/>
        <v>0</v>
      </c>
      <c r="V222" s="107"/>
      <c r="W222" s="107"/>
      <c r="X222" s="107">
        <f t="shared" si="41"/>
        <v>0</v>
      </c>
      <c r="Y222" s="107"/>
      <c r="Z222" s="107"/>
      <c r="AA222" s="108">
        <f>C222+I222-L222-O222-U222-X222-R222</f>
        <v>6798.75</v>
      </c>
      <c r="AB222" s="7"/>
    </row>
    <row r="223" spans="1:28" ht="15.75" hidden="1" x14ac:dyDescent="0.25">
      <c r="A223" s="29">
        <v>45472</v>
      </c>
      <c r="B223" s="25" t="s">
        <v>187</v>
      </c>
      <c r="C223" s="25">
        <v>2411.25</v>
      </c>
      <c r="D223" s="25" t="s">
        <v>46</v>
      </c>
      <c r="E223" s="25" t="s">
        <v>38</v>
      </c>
      <c r="F223" s="25">
        <v>1929</v>
      </c>
      <c r="G223" s="25" t="s">
        <v>39</v>
      </c>
      <c r="H223" s="25"/>
      <c r="I223" s="11">
        <f t="shared" si="36"/>
        <v>0</v>
      </c>
      <c r="J223" s="26" t="s">
        <v>1617</v>
      </c>
      <c r="K223" s="11"/>
      <c r="L223" s="107">
        <f t="shared" si="37"/>
        <v>0</v>
      </c>
      <c r="M223" s="107"/>
      <c r="N223" s="107"/>
      <c r="O223" s="107">
        <f t="shared" si="38"/>
        <v>0</v>
      </c>
      <c r="P223" s="107"/>
      <c r="Q223" s="107"/>
      <c r="R223" s="107">
        <f t="shared" si="39"/>
        <v>0</v>
      </c>
      <c r="S223" s="107"/>
      <c r="T223" s="107"/>
      <c r="U223" s="107">
        <f t="shared" si="40"/>
        <v>0</v>
      </c>
      <c r="V223" s="107"/>
      <c r="W223" s="107"/>
      <c r="X223" s="107">
        <f t="shared" si="41"/>
        <v>0</v>
      </c>
      <c r="Y223" s="107"/>
      <c r="Z223" s="107"/>
      <c r="AA223" s="108">
        <f>C223+I223-L223-O223-U223-X223-R223</f>
        <v>2411.25</v>
      </c>
      <c r="AB223" s="7"/>
    </row>
    <row r="224" spans="1:28" ht="15.75" hidden="1" x14ac:dyDescent="0.25">
      <c r="A224" s="29"/>
      <c r="B224" s="25" t="s">
        <v>779</v>
      </c>
      <c r="C224" s="25">
        <v>-1300000</v>
      </c>
      <c r="D224" s="25" t="s">
        <v>46</v>
      </c>
      <c r="E224" s="25"/>
      <c r="F224" s="25"/>
      <c r="G224" s="25" t="s">
        <v>39</v>
      </c>
      <c r="H224" s="25"/>
      <c r="I224" s="11">
        <f t="shared" si="36"/>
        <v>0</v>
      </c>
      <c r="J224" s="31" t="s">
        <v>49</v>
      </c>
      <c r="K224" s="11"/>
      <c r="L224" s="107">
        <f t="shared" si="37"/>
        <v>0</v>
      </c>
      <c r="M224" s="107"/>
      <c r="N224" s="107"/>
      <c r="O224" s="107">
        <f t="shared" si="38"/>
        <v>0</v>
      </c>
      <c r="P224" s="107"/>
      <c r="Q224" s="107"/>
      <c r="R224" s="107">
        <f t="shared" si="39"/>
        <v>0</v>
      </c>
      <c r="S224" s="107"/>
      <c r="T224" s="107"/>
      <c r="U224" s="107">
        <f t="shared" si="40"/>
        <v>0</v>
      </c>
      <c r="V224" s="107"/>
      <c r="W224" s="107"/>
      <c r="X224" s="107">
        <f t="shared" si="41"/>
        <v>0</v>
      </c>
      <c r="Y224" s="107"/>
      <c r="Z224" s="107"/>
      <c r="AA224" s="108">
        <f>C224+I224-L224-O224-U224-X224-R224</f>
        <v>-1300000</v>
      </c>
      <c r="AB224" s="7">
        <v>45427</v>
      </c>
    </row>
    <row r="225" spans="1:28" ht="15.75" hidden="1" x14ac:dyDescent="0.25">
      <c r="A225" s="24">
        <v>45472</v>
      </c>
      <c r="B225" s="25" t="s">
        <v>347</v>
      </c>
      <c r="C225" s="25">
        <v>1200000</v>
      </c>
      <c r="D225" s="25" t="s">
        <v>46</v>
      </c>
      <c r="E225" s="25" t="s">
        <v>108</v>
      </c>
      <c r="F225" s="25">
        <v>600</v>
      </c>
      <c r="G225" s="25" t="s">
        <v>34</v>
      </c>
      <c r="H225" s="25"/>
      <c r="I225" s="11">
        <f t="shared" si="36"/>
        <v>0</v>
      </c>
      <c r="J225" s="31" t="s">
        <v>324</v>
      </c>
      <c r="K225" s="11"/>
      <c r="L225" s="107">
        <f t="shared" si="37"/>
        <v>0</v>
      </c>
      <c r="M225" s="107"/>
      <c r="N225" s="107"/>
      <c r="O225" s="107">
        <f t="shared" si="38"/>
        <v>0</v>
      </c>
      <c r="P225" s="107"/>
      <c r="Q225" s="107"/>
      <c r="R225" s="107">
        <f t="shared" si="39"/>
        <v>0</v>
      </c>
      <c r="S225" s="107"/>
      <c r="T225" s="107"/>
      <c r="U225" s="107">
        <f t="shared" si="40"/>
        <v>1200000</v>
      </c>
      <c r="V225" s="107">
        <v>1200000</v>
      </c>
      <c r="W225" s="107"/>
      <c r="X225" s="107">
        <f t="shared" si="41"/>
        <v>0</v>
      </c>
      <c r="Y225" s="107"/>
      <c r="Z225" s="107"/>
      <c r="AA225" s="108">
        <f>C225+I225-L225-O225-U225-X225-R225</f>
        <v>0</v>
      </c>
      <c r="AB225" s="7">
        <v>45477</v>
      </c>
    </row>
    <row r="226" spans="1:28" ht="15.75" hidden="1" x14ac:dyDescent="0.25">
      <c r="A226" s="29">
        <v>45472</v>
      </c>
      <c r="B226" s="25" t="s">
        <v>256</v>
      </c>
      <c r="C226" s="25">
        <v>225000</v>
      </c>
      <c r="D226" s="25" t="s">
        <v>52</v>
      </c>
      <c r="E226" s="25" t="s">
        <v>217</v>
      </c>
      <c r="F226" s="25">
        <v>2.5</v>
      </c>
      <c r="G226" s="25" t="s">
        <v>39</v>
      </c>
      <c r="H226" s="25"/>
      <c r="I226" s="11">
        <f t="shared" si="36"/>
        <v>0</v>
      </c>
      <c r="J226" s="31" t="s">
        <v>312</v>
      </c>
      <c r="K226" s="11"/>
      <c r="L226" s="107">
        <f t="shared" si="37"/>
        <v>0</v>
      </c>
      <c r="M226" s="107"/>
      <c r="N226" s="107"/>
      <c r="O226" s="107">
        <f t="shared" si="38"/>
        <v>225000</v>
      </c>
      <c r="P226" s="107"/>
      <c r="Q226" s="107">
        <v>225000</v>
      </c>
      <c r="R226" s="107">
        <f t="shared" si="39"/>
        <v>0</v>
      </c>
      <c r="S226" s="107"/>
      <c r="T226" s="107"/>
      <c r="U226" s="107">
        <f t="shared" si="40"/>
        <v>0</v>
      </c>
      <c r="V226" s="107"/>
      <c r="W226" s="107"/>
      <c r="X226" s="107">
        <f t="shared" si="41"/>
        <v>0</v>
      </c>
      <c r="Y226" s="107"/>
      <c r="Z226" s="107"/>
      <c r="AA226" s="108">
        <f>C226+I226-L226-O226-U226-X226-R226</f>
        <v>0</v>
      </c>
      <c r="AB226" s="7">
        <v>45499</v>
      </c>
    </row>
    <row r="227" spans="1:28" ht="15.75" hidden="1" x14ac:dyDescent="0.25">
      <c r="A227" s="29">
        <v>45472</v>
      </c>
      <c r="B227" s="25" t="s">
        <v>256</v>
      </c>
      <c r="C227" s="25">
        <v>130000</v>
      </c>
      <c r="D227" s="25" t="s">
        <v>52</v>
      </c>
      <c r="E227" s="25" t="s">
        <v>129</v>
      </c>
      <c r="F227" s="25">
        <v>2</v>
      </c>
      <c r="G227" s="25" t="s">
        <v>39</v>
      </c>
      <c r="H227" s="25"/>
      <c r="I227" s="11">
        <f t="shared" si="36"/>
        <v>0</v>
      </c>
      <c r="J227" s="31" t="s">
        <v>312</v>
      </c>
      <c r="K227" s="11"/>
      <c r="L227" s="107">
        <f t="shared" si="37"/>
        <v>0</v>
      </c>
      <c r="M227" s="107"/>
      <c r="N227" s="107"/>
      <c r="O227" s="107">
        <f t="shared" si="38"/>
        <v>130000</v>
      </c>
      <c r="P227" s="107"/>
      <c r="Q227" s="107">
        <v>130000</v>
      </c>
      <c r="R227" s="107">
        <f t="shared" si="39"/>
        <v>0</v>
      </c>
      <c r="S227" s="107"/>
      <c r="T227" s="107"/>
      <c r="U227" s="107">
        <f t="shared" si="40"/>
        <v>0</v>
      </c>
      <c r="V227" s="107"/>
      <c r="W227" s="107"/>
      <c r="X227" s="107">
        <f t="shared" si="41"/>
        <v>0</v>
      </c>
      <c r="Y227" s="107"/>
      <c r="Z227" s="107"/>
      <c r="AA227" s="108">
        <f>C227+I227-L227-O227-U227-X227-R227</f>
        <v>0</v>
      </c>
      <c r="AB227" s="7">
        <v>45499</v>
      </c>
    </row>
    <row r="228" spans="1:28" ht="15.75" hidden="1" x14ac:dyDescent="0.25">
      <c r="A228" s="24">
        <v>45474</v>
      </c>
      <c r="B228" s="25" t="s">
        <v>96</v>
      </c>
      <c r="C228" s="25"/>
      <c r="D228" s="25" t="s">
        <v>46</v>
      </c>
      <c r="E228" s="25" t="s">
        <v>138</v>
      </c>
      <c r="F228" s="25">
        <v>2000</v>
      </c>
      <c r="G228" s="25" t="s">
        <v>34</v>
      </c>
      <c r="H228" s="25">
        <v>1600</v>
      </c>
      <c r="I228" s="11">
        <f t="shared" ref="I228:I248" si="42">F228*H228</f>
        <v>3200000</v>
      </c>
      <c r="J228" s="26" t="s">
        <v>28</v>
      </c>
      <c r="K228" s="11"/>
      <c r="L228" s="107">
        <f>M228+N228</f>
        <v>0</v>
      </c>
      <c r="M228" s="107"/>
      <c r="N228" s="107"/>
      <c r="O228" s="107">
        <f>P228+Q228</f>
        <v>0</v>
      </c>
      <c r="P228" s="107"/>
      <c r="Q228" s="107"/>
      <c r="R228" s="107">
        <f>S228+T228</f>
        <v>0</v>
      </c>
      <c r="S228" s="107"/>
      <c r="T228" s="107"/>
      <c r="U228" s="107">
        <f>V228+W228</f>
        <v>0</v>
      </c>
      <c r="V228" s="107"/>
      <c r="W228" s="107"/>
      <c r="X228" s="107">
        <f>Y228+Z228</f>
        <v>0</v>
      </c>
      <c r="Y228" s="107"/>
      <c r="Z228" s="107"/>
      <c r="AA228" s="108">
        <f>C228+I228-L228-O228-U228-X228-R228</f>
        <v>3200000</v>
      </c>
      <c r="AB228" s="7"/>
    </row>
    <row r="229" spans="1:28" ht="15.75" hidden="1" x14ac:dyDescent="0.25">
      <c r="A229" s="24">
        <v>45474</v>
      </c>
      <c r="B229" s="25" t="s">
        <v>96</v>
      </c>
      <c r="C229" s="25"/>
      <c r="D229" s="25" t="s">
        <v>46</v>
      </c>
      <c r="E229" s="25" t="s">
        <v>50</v>
      </c>
      <c r="F229" s="25">
        <v>300</v>
      </c>
      <c r="G229" s="25" t="s">
        <v>34</v>
      </c>
      <c r="H229" s="25">
        <v>3780</v>
      </c>
      <c r="I229" s="11">
        <f t="shared" si="42"/>
        <v>1134000</v>
      </c>
      <c r="J229" s="26" t="s">
        <v>28</v>
      </c>
      <c r="K229" s="11"/>
      <c r="L229" s="107">
        <f t="shared" ref="L229:L248" si="43">M229+N229</f>
        <v>0</v>
      </c>
      <c r="M229" s="107"/>
      <c r="N229" s="107"/>
      <c r="O229" s="107">
        <f t="shared" ref="O229:O248" si="44">P229+Q229</f>
        <v>0</v>
      </c>
      <c r="P229" s="107"/>
      <c r="Q229" s="107"/>
      <c r="R229" s="107">
        <f t="shared" ref="R229:R248" si="45">S229+T229</f>
        <v>0</v>
      </c>
      <c r="S229" s="107"/>
      <c r="T229" s="107"/>
      <c r="U229" s="107">
        <f t="shared" ref="U229:U248" si="46">V229+W229</f>
        <v>0</v>
      </c>
      <c r="V229" s="107"/>
      <c r="W229" s="107"/>
      <c r="X229" s="107">
        <f t="shared" ref="X229:X248" si="47">Y229+Z229</f>
        <v>0</v>
      </c>
      <c r="Y229" s="107"/>
      <c r="Z229" s="107"/>
      <c r="AA229" s="108">
        <f>C229+I229-L229-O229-U229-X229-R229</f>
        <v>1134000</v>
      </c>
      <c r="AB229" s="7"/>
    </row>
    <row r="230" spans="1:28" ht="15.75" hidden="1" x14ac:dyDescent="0.25">
      <c r="A230" s="24">
        <v>45474</v>
      </c>
      <c r="B230" s="25" t="s">
        <v>187</v>
      </c>
      <c r="C230" s="25"/>
      <c r="D230" s="25" t="s">
        <v>46</v>
      </c>
      <c r="E230" s="25" t="s">
        <v>1500</v>
      </c>
      <c r="F230" s="25">
        <v>1170</v>
      </c>
      <c r="G230" s="25" t="s">
        <v>39</v>
      </c>
      <c r="H230" s="25"/>
      <c r="I230" s="11">
        <f t="shared" si="42"/>
        <v>0</v>
      </c>
      <c r="J230" s="26" t="s">
        <v>1617</v>
      </c>
      <c r="K230" s="11"/>
      <c r="L230" s="107">
        <f t="shared" si="43"/>
        <v>0</v>
      </c>
      <c r="M230" s="107"/>
      <c r="N230" s="107"/>
      <c r="O230" s="107">
        <f t="shared" si="44"/>
        <v>0</v>
      </c>
      <c r="P230" s="107"/>
      <c r="Q230" s="107"/>
      <c r="R230" s="107">
        <f t="shared" si="45"/>
        <v>0</v>
      </c>
      <c r="S230" s="107"/>
      <c r="T230" s="107"/>
      <c r="U230" s="107">
        <f t="shared" si="46"/>
        <v>0</v>
      </c>
      <c r="V230" s="107"/>
      <c r="W230" s="107"/>
      <c r="X230" s="107">
        <f t="shared" si="47"/>
        <v>0</v>
      </c>
      <c r="Y230" s="107"/>
      <c r="Z230" s="107"/>
      <c r="AA230" s="108">
        <f>C230+I230-L230-O230-U230-X230-R230</f>
        <v>0</v>
      </c>
      <c r="AB230" s="7"/>
    </row>
    <row r="231" spans="1:28" ht="15.75" hidden="1" x14ac:dyDescent="0.25">
      <c r="A231" s="24">
        <v>45474</v>
      </c>
      <c r="B231" s="25" t="s">
        <v>739</v>
      </c>
      <c r="C231" s="25"/>
      <c r="D231" s="25" t="s">
        <v>46</v>
      </c>
      <c r="E231" s="25" t="s">
        <v>498</v>
      </c>
      <c r="F231" s="25">
        <v>2</v>
      </c>
      <c r="G231" s="25" t="s">
        <v>48</v>
      </c>
      <c r="H231" s="25">
        <v>480000</v>
      </c>
      <c r="I231" s="11">
        <f t="shared" si="42"/>
        <v>960000</v>
      </c>
      <c r="J231" s="26" t="s">
        <v>28</v>
      </c>
      <c r="K231" s="11"/>
      <c r="L231" s="107">
        <f t="shared" si="43"/>
        <v>0</v>
      </c>
      <c r="M231" s="107"/>
      <c r="N231" s="107"/>
      <c r="O231" s="107">
        <f t="shared" si="44"/>
        <v>0</v>
      </c>
      <c r="P231" s="107"/>
      <c r="Q231" s="107"/>
      <c r="R231" s="107">
        <f t="shared" si="45"/>
        <v>0</v>
      </c>
      <c r="S231" s="107"/>
      <c r="T231" s="107"/>
      <c r="U231" s="107">
        <f t="shared" si="46"/>
        <v>0</v>
      </c>
      <c r="V231" s="107"/>
      <c r="W231" s="107"/>
      <c r="X231" s="107">
        <f t="shared" si="47"/>
        <v>0</v>
      </c>
      <c r="Y231" s="107"/>
      <c r="Z231" s="107"/>
      <c r="AA231" s="108">
        <f>C231+I231-L231-O231-U231-X231-R231</f>
        <v>960000</v>
      </c>
      <c r="AB231" s="7"/>
    </row>
    <row r="232" spans="1:28" ht="15.75" hidden="1" x14ac:dyDescent="0.25">
      <c r="A232" s="24">
        <v>45474</v>
      </c>
      <c r="B232" s="25" t="s">
        <v>359</v>
      </c>
      <c r="C232" s="25"/>
      <c r="D232" s="25" t="s">
        <v>46</v>
      </c>
      <c r="E232" s="25" t="s">
        <v>128</v>
      </c>
      <c r="F232" s="25">
        <v>25</v>
      </c>
      <c r="G232" s="25" t="s">
        <v>39</v>
      </c>
      <c r="H232" s="25">
        <v>120000</v>
      </c>
      <c r="I232" s="11">
        <f t="shared" si="42"/>
        <v>3000000</v>
      </c>
      <c r="J232" s="26" t="s">
        <v>28</v>
      </c>
      <c r="K232" s="11"/>
      <c r="L232" s="107">
        <f t="shared" si="43"/>
        <v>0</v>
      </c>
      <c r="M232" s="107"/>
      <c r="N232" s="107"/>
      <c r="O232" s="107">
        <f t="shared" si="44"/>
        <v>0</v>
      </c>
      <c r="P232" s="107"/>
      <c r="Q232" s="107"/>
      <c r="R232" s="107">
        <f t="shared" si="45"/>
        <v>0</v>
      </c>
      <c r="S232" s="107"/>
      <c r="T232" s="107"/>
      <c r="U232" s="107">
        <f t="shared" si="46"/>
        <v>0</v>
      </c>
      <c r="V232" s="107"/>
      <c r="W232" s="107"/>
      <c r="X232" s="107">
        <f t="shared" si="47"/>
        <v>0</v>
      </c>
      <c r="Y232" s="107"/>
      <c r="Z232" s="107"/>
      <c r="AA232" s="108">
        <f>C232+I232-L232-O232-U232-X232-R232</f>
        <v>3000000</v>
      </c>
      <c r="AB232" s="7"/>
    </row>
    <row r="233" spans="1:28" ht="15.75" hidden="1" x14ac:dyDescent="0.25">
      <c r="A233" s="24">
        <v>45474</v>
      </c>
      <c r="B233" s="25" t="s">
        <v>72</v>
      </c>
      <c r="C233" s="27"/>
      <c r="D233" s="25" t="s">
        <v>46</v>
      </c>
      <c r="E233" s="27" t="s">
        <v>447</v>
      </c>
      <c r="F233" s="27">
        <v>750</v>
      </c>
      <c r="G233" s="25" t="s">
        <v>34</v>
      </c>
      <c r="H233" s="27">
        <v>1990</v>
      </c>
      <c r="I233" s="11">
        <f t="shared" si="42"/>
        <v>1492500</v>
      </c>
      <c r="J233" s="32" t="s">
        <v>312</v>
      </c>
      <c r="K233" s="11"/>
      <c r="L233" s="107">
        <f t="shared" si="43"/>
        <v>0</v>
      </c>
      <c r="M233" s="107"/>
      <c r="N233" s="107"/>
      <c r="O233" s="107">
        <f t="shared" si="44"/>
        <v>1492500</v>
      </c>
      <c r="P233" s="107">
        <v>1492500</v>
      </c>
      <c r="Q233" s="107"/>
      <c r="R233" s="107">
        <f t="shared" si="45"/>
        <v>0</v>
      </c>
      <c r="S233" s="107"/>
      <c r="T233" s="107"/>
      <c r="U233" s="107">
        <f t="shared" si="46"/>
        <v>0</v>
      </c>
      <c r="V233" s="107"/>
      <c r="W233" s="107"/>
      <c r="X233" s="107">
        <f t="shared" si="47"/>
        <v>0</v>
      </c>
      <c r="Y233" s="107"/>
      <c r="Z233" s="107"/>
      <c r="AA233" s="108">
        <f>C233+I233-L233-O233-U233-X233-R233</f>
        <v>0</v>
      </c>
      <c r="AB233" s="7">
        <v>45474</v>
      </c>
    </row>
    <row r="234" spans="1:28" ht="15.75" hidden="1" x14ac:dyDescent="0.25">
      <c r="A234" s="24">
        <v>45474</v>
      </c>
      <c r="B234" s="25" t="s">
        <v>72</v>
      </c>
      <c r="C234" s="25"/>
      <c r="D234" s="25" t="s">
        <v>46</v>
      </c>
      <c r="E234" s="27" t="s">
        <v>50</v>
      </c>
      <c r="F234" s="27">
        <v>300</v>
      </c>
      <c r="G234" s="25" t="s">
        <v>34</v>
      </c>
      <c r="H234" s="25">
        <v>3780</v>
      </c>
      <c r="I234" s="11">
        <f t="shared" si="42"/>
        <v>1134000</v>
      </c>
      <c r="J234" s="31" t="s">
        <v>324</v>
      </c>
      <c r="K234" s="11"/>
      <c r="L234" s="107">
        <f t="shared" si="43"/>
        <v>1134000</v>
      </c>
      <c r="M234" s="107">
        <v>1134000</v>
      </c>
      <c r="N234" s="107"/>
      <c r="O234" s="107">
        <f t="shared" si="44"/>
        <v>0</v>
      </c>
      <c r="P234" s="107"/>
      <c r="Q234" s="107"/>
      <c r="R234" s="107">
        <f t="shared" si="45"/>
        <v>0</v>
      </c>
      <c r="S234" s="107"/>
      <c r="T234" s="107"/>
      <c r="U234" s="107">
        <f t="shared" si="46"/>
        <v>0</v>
      </c>
      <c r="V234" s="107"/>
      <c r="W234" s="107"/>
      <c r="X234" s="107">
        <f t="shared" si="47"/>
        <v>0</v>
      </c>
      <c r="Y234" s="107"/>
      <c r="Z234" s="107"/>
      <c r="AA234" s="108">
        <f>C234+I234-L234-O234-U234-X234-R234</f>
        <v>0</v>
      </c>
      <c r="AB234" s="7">
        <v>45474</v>
      </c>
    </row>
    <row r="235" spans="1:28" ht="15.75" hidden="1" x14ac:dyDescent="0.25">
      <c r="A235" s="24">
        <v>45474</v>
      </c>
      <c r="B235" s="25" t="s">
        <v>72</v>
      </c>
      <c r="C235" s="25"/>
      <c r="D235" s="25" t="s">
        <v>46</v>
      </c>
      <c r="E235" s="25" t="s">
        <v>157</v>
      </c>
      <c r="F235" s="25">
        <v>1</v>
      </c>
      <c r="G235" s="25" t="s">
        <v>48</v>
      </c>
      <c r="H235" s="25">
        <v>300000</v>
      </c>
      <c r="I235" s="11">
        <f t="shared" si="42"/>
        <v>300000</v>
      </c>
      <c r="J235" s="31" t="s">
        <v>324</v>
      </c>
      <c r="K235" s="11"/>
      <c r="L235" s="107">
        <f t="shared" si="43"/>
        <v>300000</v>
      </c>
      <c r="M235" s="107">
        <v>300000</v>
      </c>
      <c r="N235" s="107"/>
      <c r="O235" s="107">
        <f t="shared" si="44"/>
        <v>0</v>
      </c>
      <c r="P235" s="107"/>
      <c r="Q235" s="107"/>
      <c r="R235" s="107">
        <f t="shared" si="45"/>
        <v>0</v>
      </c>
      <c r="S235" s="107"/>
      <c r="T235" s="107"/>
      <c r="U235" s="107">
        <f t="shared" si="46"/>
        <v>0</v>
      </c>
      <c r="V235" s="107"/>
      <c r="W235" s="107"/>
      <c r="X235" s="107">
        <f t="shared" si="47"/>
        <v>0</v>
      </c>
      <c r="Y235" s="107"/>
      <c r="Z235" s="107"/>
      <c r="AA235" s="108">
        <f>C235+I235-L235-O235-U235-X235-R235</f>
        <v>0</v>
      </c>
      <c r="AB235" s="7">
        <v>45474</v>
      </c>
    </row>
    <row r="236" spans="1:28" ht="15.75" hidden="1" x14ac:dyDescent="0.25">
      <c r="A236" s="24">
        <v>45474</v>
      </c>
      <c r="B236" s="25" t="s">
        <v>99</v>
      </c>
      <c r="C236" s="25"/>
      <c r="D236" s="25"/>
      <c r="E236" s="25" t="s">
        <v>120</v>
      </c>
      <c r="F236" s="25">
        <v>24.1</v>
      </c>
      <c r="G236" s="25" t="s">
        <v>39</v>
      </c>
      <c r="H236" s="25"/>
      <c r="I236" s="11">
        <f t="shared" si="42"/>
        <v>0</v>
      </c>
      <c r="J236" s="26" t="s">
        <v>1622</v>
      </c>
      <c r="K236" s="11"/>
      <c r="L236" s="107">
        <f t="shared" si="43"/>
        <v>0</v>
      </c>
      <c r="M236" s="107"/>
      <c r="N236" s="107"/>
      <c r="O236" s="107">
        <f t="shared" si="44"/>
        <v>0</v>
      </c>
      <c r="P236" s="107"/>
      <c r="Q236" s="107"/>
      <c r="R236" s="107">
        <f t="shared" si="45"/>
        <v>0</v>
      </c>
      <c r="S236" s="107"/>
      <c r="T236" s="107"/>
      <c r="U236" s="107">
        <f t="shared" si="46"/>
        <v>0</v>
      </c>
      <c r="V236" s="107"/>
      <c r="W236" s="107"/>
      <c r="X236" s="107">
        <f t="shared" si="47"/>
        <v>0</v>
      </c>
      <c r="Y236" s="107"/>
      <c r="Z236" s="107"/>
      <c r="AA236" s="108">
        <f>C236+I236-L236-O236-U236-X236-R236</f>
        <v>0</v>
      </c>
      <c r="AB236" s="7"/>
    </row>
    <row r="237" spans="1:28" ht="15.75" hidden="1" x14ac:dyDescent="0.25">
      <c r="A237" s="24">
        <v>45474</v>
      </c>
      <c r="B237" s="25" t="s">
        <v>99</v>
      </c>
      <c r="C237" s="25"/>
      <c r="D237" s="25"/>
      <c r="E237" s="25" t="s">
        <v>100</v>
      </c>
      <c r="F237" s="25">
        <v>28.8</v>
      </c>
      <c r="G237" s="27" t="s">
        <v>39</v>
      </c>
      <c r="H237" s="25"/>
      <c r="I237" s="11">
        <f t="shared" si="42"/>
        <v>0</v>
      </c>
      <c r="J237" s="26" t="s">
        <v>1622</v>
      </c>
      <c r="K237" s="11"/>
      <c r="L237" s="107">
        <f t="shared" si="43"/>
        <v>0</v>
      </c>
      <c r="M237" s="107"/>
      <c r="N237" s="107"/>
      <c r="O237" s="107">
        <f t="shared" si="44"/>
        <v>0</v>
      </c>
      <c r="P237" s="107"/>
      <c r="Q237" s="107"/>
      <c r="R237" s="107">
        <f t="shared" si="45"/>
        <v>0</v>
      </c>
      <c r="S237" s="107"/>
      <c r="T237" s="107"/>
      <c r="U237" s="107">
        <f t="shared" si="46"/>
        <v>0</v>
      </c>
      <c r="V237" s="107"/>
      <c r="W237" s="107"/>
      <c r="X237" s="107">
        <f t="shared" si="47"/>
        <v>0</v>
      </c>
      <c r="Y237" s="107"/>
      <c r="Z237" s="107"/>
      <c r="AA237" s="108">
        <f>C237+I237-L237-O237-U237-X237-R237</f>
        <v>0</v>
      </c>
      <c r="AB237" s="7"/>
    </row>
    <row r="238" spans="1:28" ht="15.75" hidden="1" x14ac:dyDescent="0.25">
      <c r="A238" s="24">
        <v>45474</v>
      </c>
      <c r="B238" s="25" t="s">
        <v>479</v>
      </c>
      <c r="C238" s="25"/>
      <c r="D238" s="25" t="s">
        <v>46</v>
      </c>
      <c r="E238" s="25" t="s">
        <v>343</v>
      </c>
      <c r="F238" s="25">
        <v>5</v>
      </c>
      <c r="G238" s="27" t="s">
        <v>23</v>
      </c>
      <c r="H238" s="25">
        <v>1200000</v>
      </c>
      <c r="I238" s="11">
        <f t="shared" si="42"/>
        <v>6000000</v>
      </c>
      <c r="J238" s="31" t="s">
        <v>312</v>
      </c>
      <c r="K238" s="11"/>
      <c r="L238" s="107">
        <f t="shared" si="43"/>
        <v>0</v>
      </c>
      <c r="M238" s="107"/>
      <c r="N238" s="107"/>
      <c r="O238" s="107">
        <f t="shared" si="44"/>
        <v>6000000</v>
      </c>
      <c r="P238" s="107">
        <v>6000000</v>
      </c>
      <c r="Q238" s="107"/>
      <c r="R238" s="107">
        <f t="shared" si="45"/>
        <v>0</v>
      </c>
      <c r="S238" s="107"/>
      <c r="T238" s="107"/>
      <c r="U238" s="107">
        <f t="shared" si="46"/>
        <v>0</v>
      </c>
      <c r="V238" s="107"/>
      <c r="W238" s="107"/>
      <c r="X238" s="107">
        <f t="shared" si="47"/>
        <v>0</v>
      </c>
      <c r="Y238" s="107"/>
      <c r="Z238" s="107"/>
      <c r="AA238" s="108">
        <f>C238+I238-L238-O238-U238-X238-R238</f>
        <v>0</v>
      </c>
      <c r="AB238" s="7">
        <v>45474</v>
      </c>
    </row>
    <row r="239" spans="1:28" ht="15.75" hidden="1" x14ac:dyDescent="0.25">
      <c r="A239" s="24">
        <v>45474</v>
      </c>
      <c r="B239" s="25" t="s">
        <v>789</v>
      </c>
      <c r="C239" s="25"/>
      <c r="D239" s="25" t="s">
        <v>46</v>
      </c>
      <c r="E239" s="25" t="s">
        <v>216</v>
      </c>
      <c r="F239" s="25">
        <v>5</v>
      </c>
      <c r="G239" s="27" t="s">
        <v>27</v>
      </c>
      <c r="H239" s="25">
        <v>46000</v>
      </c>
      <c r="I239" s="11">
        <f t="shared" si="42"/>
        <v>230000</v>
      </c>
      <c r="J239" s="31" t="s">
        <v>324</v>
      </c>
      <c r="K239" s="11"/>
      <c r="L239" s="107">
        <f t="shared" si="43"/>
        <v>230000</v>
      </c>
      <c r="M239" s="107">
        <v>230000</v>
      </c>
      <c r="N239" s="107"/>
      <c r="O239" s="107">
        <f t="shared" si="44"/>
        <v>0</v>
      </c>
      <c r="P239" s="107"/>
      <c r="Q239" s="107"/>
      <c r="R239" s="107">
        <f t="shared" si="45"/>
        <v>0</v>
      </c>
      <c r="S239" s="107"/>
      <c r="T239" s="107"/>
      <c r="U239" s="107">
        <f t="shared" si="46"/>
        <v>0</v>
      </c>
      <c r="V239" s="107"/>
      <c r="W239" s="107"/>
      <c r="X239" s="107">
        <f t="shared" si="47"/>
        <v>0</v>
      </c>
      <c r="Y239" s="107"/>
      <c r="Z239" s="107"/>
      <c r="AA239" s="108">
        <f>C239+I239-L239-O239-U239-X239-R239</f>
        <v>0</v>
      </c>
      <c r="AB239" s="7">
        <v>45474</v>
      </c>
    </row>
    <row r="240" spans="1:28" ht="15.75" hidden="1" x14ac:dyDescent="0.25">
      <c r="A240" s="24">
        <v>45474</v>
      </c>
      <c r="B240" s="25" t="s">
        <v>789</v>
      </c>
      <c r="C240" s="25"/>
      <c r="D240" s="25" t="s">
        <v>46</v>
      </c>
      <c r="E240" s="25" t="s">
        <v>129</v>
      </c>
      <c r="F240" s="25">
        <v>4</v>
      </c>
      <c r="G240" s="27" t="s">
        <v>77</v>
      </c>
      <c r="H240" s="25">
        <v>65000</v>
      </c>
      <c r="I240" s="11">
        <f t="shared" si="42"/>
        <v>260000</v>
      </c>
      <c r="J240" s="31" t="s">
        <v>324</v>
      </c>
      <c r="K240" s="11"/>
      <c r="L240" s="107">
        <f t="shared" si="43"/>
        <v>260000</v>
      </c>
      <c r="M240" s="107">
        <v>260000</v>
      </c>
      <c r="N240" s="107"/>
      <c r="O240" s="107">
        <f t="shared" si="44"/>
        <v>0</v>
      </c>
      <c r="P240" s="107"/>
      <c r="Q240" s="107"/>
      <c r="R240" s="107">
        <f t="shared" si="45"/>
        <v>0</v>
      </c>
      <c r="S240" s="107"/>
      <c r="T240" s="107"/>
      <c r="U240" s="107">
        <f t="shared" si="46"/>
        <v>0</v>
      </c>
      <c r="V240" s="107"/>
      <c r="W240" s="107"/>
      <c r="X240" s="107">
        <f t="shared" si="47"/>
        <v>0</v>
      </c>
      <c r="Y240" s="107"/>
      <c r="Z240" s="107"/>
      <c r="AA240" s="108">
        <f>C240+I240-L240-O240-U240-X240-R240</f>
        <v>0</v>
      </c>
      <c r="AB240" s="7">
        <v>45474</v>
      </c>
    </row>
    <row r="241" spans="1:28" ht="15.75" hidden="1" x14ac:dyDescent="0.25">
      <c r="A241" s="24">
        <v>45474</v>
      </c>
      <c r="B241" s="25" t="s">
        <v>107</v>
      </c>
      <c r="C241" s="25"/>
      <c r="D241" s="25" t="s">
        <v>52</v>
      </c>
      <c r="E241" s="25" t="s">
        <v>108</v>
      </c>
      <c r="F241" s="25">
        <v>6400</v>
      </c>
      <c r="G241" s="25" t="s">
        <v>34</v>
      </c>
      <c r="H241" s="25">
        <v>1900</v>
      </c>
      <c r="I241" s="11">
        <f t="shared" si="42"/>
        <v>12160000</v>
      </c>
      <c r="J241" s="31" t="s">
        <v>324</v>
      </c>
      <c r="K241" s="11"/>
      <c r="L241" s="107">
        <f t="shared" si="43"/>
        <v>12160000</v>
      </c>
      <c r="M241" s="107">
        <v>12160000</v>
      </c>
      <c r="N241" s="107"/>
      <c r="O241" s="107">
        <f t="shared" si="44"/>
        <v>0</v>
      </c>
      <c r="P241" s="107"/>
      <c r="Q241" s="107"/>
      <c r="R241" s="107">
        <f t="shared" si="45"/>
        <v>0</v>
      </c>
      <c r="S241" s="107"/>
      <c r="T241" s="107"/>
      <c r="U241" s="107">
        <f t="shared" si="46"/>
        <v>0</v>
      </c>
      <c r="V241" s="107"/>
      <c r="W241" s="107"/>
      <c r="X241" s="107">
        <f t="shared" si="47"/>
        <v>0</v>
      </c>
      <c r="Y241" s="107"/>
      <c r="Z241" s="107"/>
      <c r="AA241" s="108">
        <f>C241+I241-L241-O241-U241-X241-R241</f>
        <v>0</v>
      </c>
      <c r="AB241" s="7">
        <v>45474</v>
      </c>
    </row>
    <row r="242" spans="1:28" ht="15.75" hidden="1" x14ac:dyDescent="0.25">
      <c r="A242" s="24">
        <v>45474</v>
      </c>
      <c r="B242" s="25" t="s">
        <v>223</v>
      </c>
      <c r="C242" s="25"/>
      <c r="D242" s="25" t="s">
        <v>52</v>
      </c>
      <c r="E242" s="25" t="s">
        <v>69</v>
      </c>
      <c r="F242" s="25">
        <v>75</v>
      </c>
      <c r="G242" s="27" t="s">
        <v>39</v>
      </c>
      <c r="H242" s="25">
        <v>203000</v>
      </c>
      <c r="I242" s="11">
        <f t="shared" si="42"/>
        <v>15225000</v>
      </c>
      <c r="J242" s="26" t="s">
        <v>28</v>
      </c>
      <c r="K242" s="11"/>
      <c r="L242" s="107">
        <f t="shared" si="43"/>
        <v>0</v>
      </c>
      <c r="M242" s="107"/>
      <c r="N242" s="107"/>
      <c r="O242" s="107">
        <f t="shared" si="44"/>
        <v>0</v>
      </c>
      <c r="P242" s="107"/>
      <c r="Q242" s="107"/>
      <c r="R242" s="107">
        <f t="shared" si="45"/>
        <v>0</v>
      </c>
      <c r="S242" s="107"/>
      <c r="T242" s="107"/>
      <c r="U242" s="107">
        <f t="shared" si="46"/>
        <v>0</v>
      </c>
      <c r="V242" s="107"/>
      <c r="W242" s="107"/>
      <c r="X242" s="107">
        <f t="shared" si="47"/>
        <v>0</v>
      </c>
      <c r="Y242" s="107"/>
      <c r="Z242" s="107"/>
      <c r="AA242" s="108">
        <f>C242+I242-L242-O242-U242-X242-R242</f>
        <v>15225000</v>
      </c>
      <c r="AB242" s="7"/>
    </row>
    <row r="243" spans="1:28" ht="15.75" hidden="1" x14ac:dyDescent="0.25">
      <c r="A243" s="24">
        <v>45474</v>
      </c>
      <c r="B243" s="25" t="s">
        <v>370</v>
      </c>
      <c r="C243" s="25"/>
      <c r="D243" s="25" t="s">
        <v>46</v>
      </c>
      <c r="E243" s="25" t="s">
        <v>249</v>
      </c>
      <c r="F243" s="25">
        <v>5100</v>
      </c>
      <c r="G243" s="25" t="s">
        <v>34</v>
      </c>
      <c r="H243" s="25">
        <v>3900</v>
      </c>
      <c r="I243" s="11">
        <f t="shared" si="42"/>
        <v>19890000</v>
      </c>
      <c r="J243" s="26" t="s">
        <v>28</v>
      </c>
      <c r="K243" s="11"/>
      <c r="L243" s="107">
        <f t="shared" si="43"/>
        <v>0</v>
      </c>
      <c r="M243" s="107"/>
      <c r="N243" s="107"/>
      <c r="O243" s="107">
        <f t="shared" si="44"/>
        <v>0</v>
      </c>
      <c r="P243" s="107"/>
      <c r="Q243" s="107"/>
      <c r="R243" s="107">
        <f t="shared" si="45"/>
        <v>0</v>
      </c>
      <c r="S243" s="107"/>
      <c r="T243" s="107"/>
      <c r="U243" s="107">
        <f t="shared" si="46"/>
        <v>0</v>
      </c>
      <c r="V243" s="107"/>
      <c r="W243" s="107"/>
      <c r="X243" s="107">
        <f t="shared" si="47"/>
        <v>0</v>
      </c>
      <c r="Y243" s="107"/>
      <c r="Z243" s="107"/>
      <c r="AA243" s="108">
        <f>C243+I243-L243-O243-U243-X243-R243</f>
        <v>19890000</v>
      </c>
      <c r="AB243" s="7"/>
    </row>
    <row r="244" spans="1:28" ht="15.75" hidden="1" x14ac:dyDescent="0.25">
      <c r="A244" s="24">
        <v>45474</v>
      </c>
      <c r="B244" s="73" t="s">
        <v>828</v>
      </c>
      <c r="C244" s="27"/>
      <c r="D244" s="27" t="s">
        <v>52</v>
      </c>
      <c r="E244" s="27" t="s">
        <v>64</v>
      </c>
      <c r="F244" s="27">
        <v>20</v>
      </c>
      <c r="G244" s="27" t="s">
        <v>39</v>
      </c>
      <c r="H244" s="27">
        <v>55000</v>
      </c>
      <c r="I244" s="11">
        <f t="shared" si="42"/>
        <v>1100000</v>
      </c>
      <c r="J244" s="32" t="s">
        <v>312</v>
      </c>
      <c r="K244" s="11"/>
      <c r="L244" s="107">
        <f t="shared" si="43"/>
        <v>0</v>
      </c>
      <c r="M244" s="107"/>
      <c r="N244" s="107"/>
      <c r="O244" s="107">
        <f t="shared" si="44"/>
        <v>0</v>
      </c>
      <c r="P244" s="107"/>
      <c r="Q244" s="107"/>
      <c r="R244" s="107">
        <f t="shared" si="45"/>
        <v>1100000</v>
      </c>
      <c r="S244" s="107">
        <v>1100000</v>
      </c>
      <c r="T244" s="107"/>
      <c r="U244" s="107">
        <f t="shared" si="46"/>
        <v>0</v>
      </c>
      <c r="V244" s="107"/>
      <c r="W244" s="107"/>
      <c r="X244" s="107">
        <f t="shared" si="47"/>
        <v>0</v>
      </c>
      <c r="Y244" s="107"/>
      <c r="Z244" s="107"/>
      <c r="AA244" s="108">
        <f>C244+I244-L244-O244-U244-X244-R244</f>
        <v>0</v>
      </c>
      <c r="AB244" s="7">
        <v>45474</v>
      </c>
    </row>
    <row r="245" spans="1:28" ht="15.75" hidden="1" x14ac:dyDescent="0.25">
      <c r="A245" s="24">
        <v>45474</v>
      </c>
      <c r="B245" s="25" t="s">
        <v>412</v>
      </c>
      <c r="C245" s="25"/>
      <c r="D245" s="25" t="s">
        <v>46</v>
      </c>
      <c r="E245" s="25" t="s">
        <v>1565</v>
      </c>
      <c r="F245" s="25">
        <v>2.1</v>
      </c>
      <c r="G245" s="25" t="s">
        <v>125</v>
      </c>
      <c r="H245" s="25">
        <v>630000</v>
      </c>
      <c r="I245" s="11">
        <f t="shared" si="42"/>
        <v>1323000</v>
      </c>
      <c r="J245" s="31" t="s">
        <v>312</v>
      </c>
      <c r="K245" s="11"/>
      <c r="L245" s="107">
        <f t="shared" si="43"/>
        <v>0</v>
      </c>
      <c r="M245" s="107"/>
      <c r="N245" s="107"/>
      <c r="O245" s="107">
        <f t="shared" si="44"/>
        <v>1323000</v>
      </c>
      <c r="P245" s="107"/>
      <c r="Q245" s="107">
        <v>1323000</v>
      </c>
      <c r="R245" s="107">
        <f t="shared" si="45"/>
        <v>0</v>
      </c>
      <c r="S245" s="107"/>
      <c r="T245" s="107"/>
      <c r="U245" s="107">
        <f t="shared" si="46"/>
        <v>0</v>
      </c>
      <c r="V245" s="107"/>
      <c r="W245" s="107"/>
      <c r="X245" s="107">
        <f t="shared" si="47"/>
        <v>0</v>
      </c>
      <c r="Y245" s="107"/>
      <c r="Z245" s="107"/>
      <c r="AA245" s="108">
        <f>C245+I245-L245-O245-U245-X245-R245</f>
        <v>0</v>
      </c>
      <c r="AB245" s="7">
        <v>45483</v>
      </c>
    </row>
    <row r="246" spans="1:28" ht="15.75" hidden="1" x14ac:dyDescent="0.25">
      <c r="A246" s="24">
        <v>45474</v>
      </c>
      <c r="B246" s="27" t="s">
        <v>1125</v>
      </c>
      <c r="C246" s="25"/>
      <c r="D246" s="25" t="s">
        <v>46</v>
      </c>
      <c r="E246" s="25" t="s">
        <v>129</v>
      </c>
      <c r="F246" s="25">
        <v>12</v>
      </c>
      <c r="G246" s="25" t="s">
        <v>77</v>
      </c>
      <c r="H246" s="25">
        <v>65000</v>
      </c>
      <c r="I246" s="11">
        <f t="shared" si="42"/>
        <v>780000</v>
      </c>
      <c r="J246" s="31" t="s">
        <v>312</v>
      </c>
      <c r="K246" s="11"/>
      <c r="L246" s="107">
        <f t="shared" si="43"/>
        <v>0</v>
      </c>
      <c r="M246" s="107"/>
      <c r="N246" s="107"/>
      <c r="O246" s="107">
        <f t="shared" si="44"/>
        <v>780000</v>
      </c>
      <c r="P246" s="107">
        <v>780000</v>
      </c>
      <c r="Q246" s="107"/>
      <c r="R246" s="107">
        <f t="shared" si="45"/>
        <v>0</v>
      </c>
      <c r="S246" s="107"/>
      <c r="T246" s="107"/>
      <c r="U246" s="107">
        <f t="shared" si="46"/>
        <v>0</v>
      </c>
      <c r="V246" s="107"/>
      <c r="W246" s="107"/>
      <c r="X246" s="107">
        <f t="shared" si="47"/>
        <v>0</v>
      </c>
      <c r="Y246" s="107"/>
      <c r="Z246" s="107"/>
      <c r="AA246" s="108">
        <f>C246+I246-L246-O246-U246-X246-R246</f>
        <v>0</v>
      </c>
      <c r="AB246" s="7">
        <v>45471</v>
      </c>
    </row>
    <row r="247" spans="1:28" ht="15.75" hidden="1" x14ac:dyDescent="0.25">
      <c r="A247" s="24">
        <v>45474</v>
      </c>
      <c r="B247" s="72" t="s">
        <v>536</v>
      </c>
      <c r="C247" s="25"/>
      <c r="D247" s="25" t="s">
        <v>46</v>
      </c>
      <c r="E247" s="25" t="s">
        <v>60</v>
      </c>
      <c r="F247" s="25">
        <v>250</v>
      </c>
      <c r="G247" s="27" t="s">
        <v>34</v>
      </c>
      <c r="H247" s="25">
        <v>1370</v>
      </c>
      <c r="I247" s="11">
        <f t="shared" si="42"/>
        <v>342500</v>
      </c>
      <c r="J247" s="31" t="s">
        <v>312</v>
      </c>
      <c r="K247" s="11"/>
      <c r="L247" s="107">
        <f t="shared" si="43"/>
        <v>0</v>
      </c>
      <c r="M247" s="107"/>
      <c r="N247" s="107"/>
      <c r="O247" s="107">
        <f t="shared" si="44"/>
        <v>0</v>
      </c>
      <c r="P247" s="107"/>
      <c r="Q247" s="107"/>
      <c r="R247" s="107">
        <f t="shared" si="45"/>
        <v>342500</v>
      </c>
      <c r="S247" s="107">
        <v>342500</v>
      </c>
      <c r="T247" s="107"/>
      <c r="U247" s="107">
        <f t="shared" si="46"/>
        <v>0</v>
      </c>
      <c r="V247" s="107"/>
      <c r="W247" s="107"/>
      <c r="X247" s="107">
        <f t="shared" si="47"/>
        <v>0</v>
      </c>
      <c r="Y247" s="107"/>
      <c r="Z247" s="107"/>
      <c r="AA247" s="108">
        <f>C247+I247-L247-O247-U247-X247-R247</f>
        <v>0</v>
      </c>
      <c r="AB247" s="7">
        <v>45474</v>
      </c>
    </row>
    <row r="248" spans="1:28" ht="15.75" hidden="1" x14ac:dyDescent="0.25">
      <c r="A248" s="24">
        <v>45474</v>
      </c>
      <c r="B248" s="25" t="s">
        <v>211</v>
      </c>
      <c r="C248" s="25"/>
      <c r="D248" s="25" t="s">
        <v>52</v>
      </c>
      <c r="E248" s="25" t="s">
        <v>534</v>
      </c>
      <c r="F248" s="25">
        <v>250</v>
      </c>
      <c r="G248" s="25" t="s">
        <v>34</v>
      </c>
      <c r="H248" s="25">
        <v>3510</v>
      </c>
      <c r="I248" s="11">
        <f t="shared" si="42"/>
        <v>877500</v>
      </c>
      <c r="J248" s="31" t="s">
        <v>312</v>
      </c>
      <c r="K248" s="11"/>
      <c r="L248" s="107">
        <f t="shared" si="43"/>
        <v>0</v>
      </c>
      <c r="M248" s="107"/>
      <c r="N248" s="107"/>
      <c r="O248" s="107">
        <f t="shared" si="44"/>
        <v>877500</v>
      </c>
      <c r="P248" s="107">
        <v>877500</v>
      </c>
      <c r="Q248" s="107"/>
      <c r="R248" s="107">
        <f t="shared" si="45"/>
        <v>0</v>
      </c>
      <c r="S248" s="107"/>
      <c r="T248" s="107"/>
      <c r="U248" s="107">
        <f t="shared" si="46"/>
        <v>0</v>
      </c>
      <c r="V248" s="107"/>
      <c r="W248" s="107"/>
      <c r="X248" s="107">
        <f t="shared" si="47"/>
        <v>0</v>
      </c>
      <c r="Y248" s="107"/>
      <c r="Z248" s="107"/>
      <c r="AA248" s="108">
        <f>C248+I248-L248-O248-U248-X248-R248</f>
        <v>0</v>
      </c>
      <c r="AB248" s="7">
        <v>45478</v>
      </c>
    </row>
    <row r="249" spans="1:28" ht="15.75" hidden="1" x14ac:dyDescent="0.25">
      <c r="A249" s="29">
        <v>45475</v>
      </c>
      <c r="B249" s="27" t="s">
        <v>231</v>
      </c>
      <c r="C249" s="27"/>
      <c r="D249" s="27" t="s">
        <v>46</v>
      </c>
      <c r="E249" s="27" t="s">
        <v>60</v>
      </c>
      <c r="F249" s="27">
        <v>2000</v>
      </c>
      <c r="G249" s="27" t="s">
        <v>34</v>
      </c>
      <c r="H249" s="27">
        <v>1420</v>
      </c>
      <c r="I249" s="11">
        <f t="shared" ref="I249:I282" si="48">F249*H249</f>
        <v>2840000</v>
      </c>
      <c r="J249" s="31" t="s">
        <v>312</v>
      </c>
      <c r="K249" s="11"/>
      <c r="L249" s="107">
        <f>M249+N249</f>
        <v>0</v>
      </c>
      <c r="M249" s="107"/>
      <c r="N249" s="107"/>
      <c r="O249" s="107">
        <f>P249+Q249</f>
        <v>2840000</v>
      </c>
      <c r="P249" s="107"/>
      <c r="Q249" s="107">
        <v>2840000</v>
      </c>
      <c r="R249" s="107">
        <f>S249+T249</f>
        <v>0</v>
      </c>
      <c r="S249" s="107"/>
      <c r="T249" s="107"/>
      <c r="U249" s="107">
        <f>V249+W249</f>
        <v>0</v>
      </c>
      <c r="V249" s="107"/>
      <c r="W249" s="107"/>
      <c r="X249" s="107">
        <f>Y249+Z249</f>
        <v>0</v>
      </c>
      <c r="Y249" s="107"/>
      <c r="Z249" s="107"/>
      <c r="AA249" s="108">
        <f>C249+I249-L249-O249-U249-X249-R249</f>
        <v>0</v>
      </c>
      <c r="AB249" s="7">
        <v>45485</v>
      </c>
    </row>
    <row r="250" spans="1:28" ht="15.75" hidden="1" x14ac:dyDescent="0.25">
      <c r="A250" s="29">
        <v>45475</v>
      </c>
      <c r="B250" s="25" t="s">
        <v>1555</v>
      </c>
      <c r="C250" s="27"/>
      <c r="D250" s="25" t="s">
        <v>52</v>
      </c>
      <c r="E250" s="27" t="s">
        <v>124</v>
      </c>
      <c r="F250" s="27">
        <v>6</v>
      </c>
      <c r="G250" s="27" t="s">
        <v>125</v>
      </c>
      <c r="H250" s="27">
        <v>1200000</v>
      </c>
      <c r="I250" s="11">
        <f t="shared" si="48"/>
        <v>7200000</v>
      </c>
      <c r="J250" s="31" t="s">
        <v>312</v>
      </c>
      <c r="K250" s="11"/>
      <c r="L250" s="107">
        <f t="shared" ref="L250:L282" si="49">M250+N250</f>
        <v>0</v>
      </c>
      <c r="M250" s="107"/>
      <c r="N250" s="107"/>
      <c r="O250" s="107">
        <f t="shared" ref="O250:O282" si="50">P250+Q250</f>
        <v>7200000</v>
      </c>
      <c r="P250" s="107">
        <v>7200000</v>
      </c>
      <c r="Q250" s="107"/>
      <c r="R250" s="107">
        <f t="shared" ref="R250:R282" si="51">S250+T250</f>
        <v>0</v>
      </c>
      <c r="S250" s="107"/>
      <c r="T250" s="107"/>
      <c r="U250" s="107">
        <f t="shared" ref="U250:U282" si="52">V250+W250</f>
        <v>0</v>
      </c>
      <c r="V250" s="107"/>
      <c r="W250" s="107"/>
      <c r="X250" s="107">
        <f t="shared" ref="X250:X282" si="53">Y250+Z250</f>
        <v>0</v>
      </c>
      <c r="Y250" s="107"/>
      <c r="Z250" s="107"/>
      <c r="AA250" s="108">
        <f>C250+I250-L250-O250-U250-X250-R250</f>
        <v>0</v>
      </c>
      <c r="AB250" s="7">
        <v>45477</v>
      </c>
    </row>
    <row r="251" spans="1:28" ht="15.75" hidden="1" x14ac:dyDescent="0.25">
      <c r="A251" s="29">
        <v>45475</v>
      </c>
      <c r="B251" s="25" t="s">
        <v>371</v>
      </c>
      <c r="C251" s="25"/>
      <c r="D251" s="25" t="s">
        <v>46</v>
      </c>
      <c r="E251" s="25" t="s">
        <v>416</v>
      </c>
      <c r="F251" s="25">
        <v>1</v>
      </c>
      <c r="G251" s="25" t="s">
        <v>34</v>
      </c>
      <c r="H251" s="25">
        <v>65000</v>
      </c>
      <c r="I251" s="11">
        <f t="shared" si="48"/>
        <v>65000</v>
      </c>
      <c r="J251" s="31" t="s">
        <v>312</v>
      </c>
      <c r="K251" s="11"/>
      <c r="L251" s="107">
        <f t="shared" si="49"/>
        <v>0</v>
      </c>
      <c r="M251" s="107"/>
      <c r="N251" s="107"/>
      <c r="O251" s="107">
        <f t="shared" si="50"/>
        <v>65000</v>
      </c>
      <c r="P251" s="107">
        <v>65000</v>
      </c>
      <c r="Q251" s="107"/>
      <c r="R251" s="107">
        <f t="shared" si="51"/>
        <v>0</v>
      </c>
      <c r="S251" s="107"/>
      <c r="T251" s="107"/>
      <c r="U251" s="107">
        <f t="shared" si="52"/>
        <v>0</v>
      </c>
      <c r="V251" s="107"/>
      <c r="W251" s="107"/>
      <c r="X251" s="107">
        <f t="shared" si="53"/>
        <v>0</v>
      </c>
      <c r="Y251" s="107"/>
      <c r="Z251" s="107"/>
      <c r="AA251" s="108">
        <f>C251+I251-L251-O251-U251-X251-R251</f>
        <v>0</v>
      </c>
      <c r="AB251" s="7">
        <v>45462</v>
      </c>
    </row>
    <row r="252" spans="1:28" ht="15.75" hidden="1" x14ac:dyDescent="0.25">
      <c r="A252" s="29">
        <v>45475</v>
      </c>
      <c r="B252" s="25" t="s">
        <v>371</v>
      </c>
      <c r="C252" s="27"/>
      <c r="D252" s="25" t="s">
        <v>46</v>
      </c>
      <c r="E252" s="25" t="s">
        <v>448</v>
      </c>
      <c r="F252" s="27">
        <v>2</v>
      </c>
      <c r="G252" s="25" t="s">
        <v>34</v>
      </c>
      <c r="H252" s="27">
        <v>115000</v>
      </c>
      <c r="I252" s="11">
        <f t="shared" si="48"/>
        <v>230000</v>
      </c>
      <c r="J252" s="31" t="s">
        <v>312</v>
      </c>
      <c r="K252" s="11"/>
      <c r="L252" s="107">
        <f t="shared" si="49"/>
        <v>0</v>
      </c>
      <c r="M252" s="107"/>
      <c r="N252" s="107"/>
      <c r="O252" s="107">
        <f t="shared" si="50"/>
        <v>230000</v>
      </c>
      <c r="P252" s="107">
        <v>230000</v>
      </c>
      <c r="Q252" s="107"/>
      <c r="R252" s="107">
        <f t="shared" si="51"/>
        <v>0</v>
      </c>
      <c r="S252" s="107"/>
      <c r="T252" s="107"/>
      <c r="U252" s="107">
        <f t="shared" si="52"/>
        <v>0</v>
      </c>
      <c r="V252" s="107"/>
      <c r="W252" s="107"/>
      <c r="X252" s="107">
        <f t="shared" si="53"/>
        <v>0</v>
      </c>
      <c r="Y252" s="107"/>
      <c r="Z252" s="107"/>
      <c r="AA252" s="108">
        <f>C252+I252-L252-O252-U252-X252-R252</f>
        <v>0</v>
      </c>
      <c r="AB252" s="7">
        <v>45462</v>
      </c>
    </row>
    <row r="253" spans="1:28" ht="15.75" hidden="1" x14ac:dyDescent="0.25">
      <c r="A253" s="29">
        <v>45475</v>
      </c>
      <c r="B253" s="25" t="s">
        <v>371</v>
      </c>
      <c r="C253" s="25"/>
      <c r="D253" s="25" t="s">
        <v>46</v>
      </c>
      <c r="E253" s="25" t="s">
        <v>64</v>
      </c>
      <c r="F253" s="25">
        <v>40</v>
      </c>
      <c r="G253" s="25" t="s">
        <v>39</v>
      </c>
      <c r="H253" s="25">
        <v>60000</v>
      </c>
      <c r="I253" s="11">
        <f t="shared" si="48"/>
        <v>2400000</v>
      </c>
      <c r="J253" s="31" t="s">
        <v>312</v>
      </c>
      <c r="K253" s="11"/>
      <c r="L253" s="107">
        <f t="shared" si="49"/>
        <v>0</v>
      </c>
      <c r="M253" s="107"/>
      <c r="N253" s="107"/>
      <c r="O253" s="107">
        <f t="shared" si="50"/>
        <v>2400000</v>
      </c>
      <c r="P253" s="107">
        <v>2400000</v>
      </c>
      <c r="Q253" s="107"/>
      <c r="R253" s="107">
        <f t="shared" si="51"/>
        <v>0</v>
      </c>
      <c r="S253" s="107"/>
      <c r="T253" s="107"/>
      <c r="U253" s="107">
        <f t="shared" si="52"/>
        <v>0</v>
      </c>
      <c r="V253" s="107"/>
      <c r="W253" s="107"/>
      <c r="X253" s="107">
        <f t="shared" si="53"/>
        <v>0</v>
      </c>
      <c r="Y253" s="107"/>
      <c r="Z253" s="107"/>
      <c r="AA253" s="108">
        <f>C253+I253-L253-O253-U253-X253-R253</f>
        <v>0</v>
      </c>
      <c r="AB253" s="7">
        <v>45462</v>
      </c>
    </row>
    <row r="254" spans="1:28" ht="15.75" hidden="1" x14ac:dyDescent="0.25">
      <c r="A254" s="29">
        <v>45475</v>
      </c>
      <c r="B254" s="25" t="s">
        <v>531</v>
      </c>
      <c r="C254" s="27"/>
      <c r="D254" s="25" t="s">
        <v>52</v>
      </c>
      <c r="E254" s="25" t="s">
        <v>764</v>
      </c>
      <c r="F254" s="27">
        <v>25</v>
      </c>
      <c r="G254" s="27" t="s">
        <v>34</v>
      </c>
      <c r="H254" s="27">
        <v>2975</v>
      </c>
      <c r="I254" s="11">
        <f t="shared" si="48"/>
        <v>74375</v>
      </c>
      <c r="J254" s="32" t="s">
        <v>312</v>
      </c>
      <c r="K254" s="11"/>
      <c r="L254" s="107">
        <f t="shared" si="49"/>
        <v>0</v>
      </c>
      <c r="M254" s="107"/>
      <c r="N254" s="107"/>
      <c r="O254" s="107">
        <f t="shared" si="50"/>
        <v>74375</v>
      </c>
      <c r="P254" s="107">
        <v>74375</v>
      </c>
      <c r="Q254" s="107"/>
      <c r="R254" s="107">
        <f t="shared" si="51"/>
        <v>0</v>
      </c>
      <c r="S254" s="107"/>
      <c r="T254" s="107"/>
      <c r="U254" s="107">
        <f t="shared" si="52"/>
        <v>0</v>
      </c>
      <c r="V254" s="107"/>
      <c r="W254" s="107"/>
      <c r="X254" s="107">
        <f t="shared" si="53"/>
        <v>0</v>
      </c>
      <c r="Y254" s="107"/>
      <c r="Z254" s="107"/>
      <c r="AA254" s="108">
        <f>C254+I254-L254-O254-U254-X254-R254</f>
        <v>0</v>
      </c>
      <c r="AB254" s="7">
        <v>45478</v>
      </c>
    </row>
    <row r="255" spans="1:28" ht="15.75" hidden="1" x14ac:dyDescent="0.25">
      <c r="A255" s="29">
        <v>45475</v>
      </c>
      <c r="B255" s="25" t="s">
        <v>531</v>
      </c>
      <c r="C255" s="27"/>
      <c r="D255" s="25" t="s">
        <v>52</v>
      </c>
      <c r="E255" s="27" t="s">
        <v>225</v>
      </c>
      <c r="F255" s="27">
        <v>300</v>
      </c>
      <c r="G255" s="27" t="s">
        <v>34</v>
      </c>
      <c r="H255" s="27">
        <v>3185</v>
      </c>
      <c r="I255" s="11">
        <f t="shared" si="48"/>
        <v>955500</v>
      </c>
      <c r="J255" s="32" t="s">
        <v>312</v>
      </c>
      <c r="K255" s="11"/>
      <c r="L255" s="107">
        <f t="shared" si="49"/>
        <v>0</v>
      </c>
      <c r="M255" s="107"/>
      <c r="N255" s="107"/>
      <c r="O255" s="107">
        <f t="shared" si="50"/>
        <v>955500</v>
      </c>
      <c r="P255" s="107">
        <v>955500</v>
      </c>
      <c r="Q255" s="107"/>
      <c r="R255" s="107">
        <f t="shared" si="51"/>
        <v>0</v>
      </c>
      <c r="S255" s="107"/>
      <c r="T255" s="107"/>
      <c r="U255" s="107">
        <f t="shared" si="52"/>
        <v>0</v>
      </c>
      <c r="V255" s="107"/>
      <c r="W255" s="107"/>
      <c r="X255" s="107">
        <f t="shared" si="53"/>
        <v>0</v>
      </c>
      <c r="Y255" s="107"/>
      <c r="Z255" s="107"/>
      <c r="AA255" s="108">
        <f>C255+I255-L255-O255-U255-X255-R255</f>
        <v>0</v>
      </c>
      <c r="AB255" s="7">
        <v>45478</v>
      </c>
    </row>
    <row r="256" spans="1:28" ht="15.75" hidden="1" x14ac:dyDescent="0.25">
      <c r="A256" s="29">
        <v>45475</v>
      </c>
      <c r="B256" s="25" t="s">
        <v>531</v>
      </c>
      <c r="C256" s="25"/>
      <c r="D256" s="25" t="s">
        <v>52</v>
      </c>
      <c r="E256" s="25" t="s">
        <v>44</v>
      </c>
      <c r="F256" s="25">
        <v>1000</v>
      </c>
      <c r="G256" s="27" t="s">
        <v>34</v>
      </c>
      <c r="H256" s="25">
        <v>1010</v>
      </c>
      <c r="I256" s="11">
        <f t="shared" si="48"/>
        <v>1010000</v>
      </c>
      <c r="J256" s="31" t="s">
        <v>312</v>
      </c>
      <c r="K256" s="11"/>
      <c r="L256" s="107">
        <f t="shared" si="49"/>
        <v>0</v>
      </c>
      <c r="M256" s="107"/>
      <c r="N256" s="107"/>
      <c r="O256" s="107">
        <f t="shared" si="50"/>
        <v>1010000</v>
      </c>
      <c r="P256" s="107">
        <v>1010000</v>
      </c>
      <c r="Q256" s="107"/>
      <c r="R256" s="107">
        <f t="shared" si="51"/>
        <v>0</v>
      </c>
      <c r="S256" s="107"/>
      <c r="T256" s="107"/>
      <c r="U256" s="107">
        <f t="shared" si="52"/>
        <v>0</v>
      </c>
      <c r="V256" s="107"/>
      <c r="W256" s="107"/>
      <c r="X256" s="107">
        <f t="shared" si="53"/>
        <v>0</v>
      </c>
      <c r="Y256" s="107"/>
      <c r="Z256" s="107"/>
      <c r="AA256" s="108">
        <f>C256+I256-L256-O256-U256-X256-R256</f>
        <v>0</v>
      </c>
      <c r="AB256" s="7">
        <v>45478</v>
      </c>
    </row>
    <row r="257" spans="1:28" ht="15.75" hidden="1" x14ac:dyDescent="0.25">
      <c r="A257" s="29">
        <v>45475</v>
      </c>
      <c r="B257" s="25" t="s">
        <v>422</v>
      </c>
      <c r="C257" s="25"/>
      <c r="D257" s="25" t="s">
        <v>46</v>
      </c>
      <c r="E257" s="25" t="s">
        <v>259</v>
      </c>
      <c r="F257" s="25">
        <v>1000</v>
      </c>
      <c r="G257" s="27" t="s">
        <v>34</v>
      </c>
      <c r="H257" s="25">
        <v>835</v>
      </c>
      <c r="I257" s="11">
        <f t="shared" si="48"/>
        <v>835000</v>
      </c>
      <c r="J257" s="31" t="s">
        <v>324</v>
      </c>
      <c r="K257" s="11"/>
      <c r="L257" s="107">
        <f t="shared" si="49"/>
        <v>0</v>
      </c>
      <c r="M257" s="107"/>
      <c r="N257" s="107"/>
      <c r="O257" s="107">
        <f t="shared" si="50"/>
        <v>0</v>
      </c>
      <c r="P257" s="107"/>
      <c r="Q257" s="107"/>
      <c r="R257" s="107">
        <f t="shared" si="51"/>
        <v>0</v>
      </c>
      <c r="S257" s="107"/>
      <c r="T257" s="107"/>
      <c r="U257" s="107">
        <f t="shared" si="52"/>
        <v>835000</v>
      </c>
      <c r="V257" s="107">
        <v>835000</v>
      </c>
      <c r="W257" s="107"/>
      <c r="X257" s="107">
        <f t="shared" si="53"/>
        <v>0</v>
      </c>
      <c r="Y257" s="107"/>
      <c r="Z257" s="107"/>
      <c r="AA257" s="108">
        <f>C257+I257-L257-O257-U257-X257-R257</f>
        <v>0</v>
      </c>
      <c r="AB257" s="7">
        <v>45477</v>
      </c>
    </row>
    <row r="258" spans="1:28" ht="15.75" hidden="1" x14ac:dyDescent="0.25">
      <c r="A258" s="29">
        <v>45475</v>
      </c>
      <c r="B258" s="25" t="s">
        <v>956</v>
      </c>
      <c r="C258" s="25"/>
      <c r="D258" s="25" t="s">
        <v>46</v>
      </c>
      <c r="E258" s="25" t="s">
        <v>133</v>
      </c>
      <c r="F258" s="25">
        <v>600</v>
      </c>
      <c r="G258" s="27" t="s">
        <v>34</v>
      </c>
      <c r="H258" s="25">
        <v>3250</v>
      </c>
      <c r="I258" s="11">
        <f t="shared" si="48"/>
        <v>1950000</v>
      </c>
      <c r="J258" s="31" t="s">
        <v>312</v>
      </c>
      <c r="K258" s="11"/>
      <c r="L258" s="107">
        <f t="shared" si="49"/>
        <v>0</v>
      </c>
      <c r="M258" s="107"/>
      <c r="N258" s="107"/>
      <c r="O258" s="107">
        <f t="shared" si="50"/>
        <v>1950000</v>
      </c>
      <c r="P258" s="107">
        <v>1950000</v>
      </c>
      <c r="Q258" s="107"/>
      <c r="R258" s="107">
        <f t="shared" si="51"/>
        <v>0</v>
      </c>
      <c r="S258" s="107"/>
      <c r="T258" s="107"/>
      <c r="U258" s="107">
        <f t="shared" si="52"/>
        <v>0</v>
      </c>
      <c r="V258" s="107"/>
      <c r="W258" s="107"/>
      <c r="X258" s="107">
        <f t="shared" si="53"/>
        <v>0</v>
      </c>
      <c r="Y258" s="107"/>
      <c r="Z258" s="107"/>
      <c r="AA258" s="108">
        <f>C258+I258-L258-O258-U258-X258-R258</f>
        <v>0</v>
      </c>
      <c r="AB258" s="7">
        <v>45474</v>
      </c>
    </row>
    <row r="259" spans="1:28" ht="15.75" hidden="1" x14ac:dyDescent="0.25">
      <c r="A259" s="29">
        <v>45475</v>
      </c>
      <c r="B259" s="25" t="s">
        <v>99</v>
      </c>
      <c r="C259" s="27"/>
      <c r="D259" s="25"/>
      <c r="E259" s="27" t="s">
        <v>184</v>
      </c>
      <c r="F259" s="27">
        <v>89.2</v>
      </c>
      <c r="G259" s="27" t="s">
        <v>39</v>
      </c>
      <c r="H259" s="27"/>
      <c r="I259" s="11">
        <f t="shared" si="48"/>
        <v>0</v>
      </c>
      <c r="J259" s="26" t="s">
        <v>1622</v>
      </c>
      <c r="K259" s="11"/>
      <c r="L259" s="107">
        <f t="shared" si="49"/>
        <v>0</v>
      </c>
      <c r="M259" s="107"/>
      <c r="N259" s="107"/>
      <c r="O259" s="107">
        <f t="shared" si="50"/>
        <v>0</v>
      </c>
      <c r="P259" s="107"/>
      <c r="Q259" s="107"/>
      <c r="R259" s="107">
        <f t="shared" si="51"/>
        <v>0</v>
      </c>
      <c r="S259" s="107"/>
      <c r="T259" s="107"/>
      <c r="U259" s="107">
        <f t="shared" si="52"/>
        <v>0</v>
      </c>
      <c r="V259" s="107"/>
      <c r="W259" s="107"/>
      <c r="X259" s="107">
        <f t="shared" si="53"/>
        <v>0</v>
      </c>
      <c r="Y259" s="107"/>
      <c r="Z259" s="107"/>
      <c r="AA259" s="108">
        <f>C259+I259-L259-O259-U259-X259-R259</f>
        <v>0</v>
      </c>
      <c r="AB259" s="7"/>
    </row>
    <row r="260" spans="1:28" ht="15.75" hidden="1" x14ac:dyDescent="0.25">
      <c r="A260" s="29">
        <v>45475</v>
      </c>
      <c r="B260" s="27" t="s">
        <v>99</v>
      </c>
      <c r="C260" s="25"/>
      <c r="D260" s="27"/>
      <c r="E260" s="25" t="s">
        <v>197</v>
      </c>
      <c r="F260" s="25">
        <v>98.1</v>
      </c>
      <c r="G260" s="25" t="s">
        <v>39</v>
      </c>
      <c r="H260" s="25"/>
      <c r="I260" s="11">
        <f t="shared" si="48"/>
        <v>0</v>
      </c>
      <c r="J260" s="26" t="s">
        <v>1622</v>
      </c>
      <c r="K260" s="11"/>
      <c r="L260" s="107">
        <f t="shared" si="49"/>
        <v>0</v>
      </c>
      <c r="M260" s="107"/>
      <c r="N260" s="107"/>
      <c r="O260" s="107">
        <f t="shared" si="50"/>
        <v>0</v>
      </c>
      <c r="P260" s="107"/>
      <c r="Q260" s="107"/>
      <c r="R260" s="107">
        <f t="shared" si="51"/>
        <v>0</v>
      </c>
      <c r="S260" s="107"/>
      <c r="T260" s="107"/>
      <c r="U260" s="107">
        <f t="shared" si="52"/>
        <v>0</v>
      </c>
      <c r="V260" s="107"/>
      <c r="W260" s="107"/>
      <c r="X260" s="107">
        <f t="shared" si="53"/>
        <v>0</v>
      </c>
      <c r="Y260" s="107"/>
      <c r="Z260" s="107"/>
      <c r="AA260" s="108">
        <f>C260+I260-L260-O260-U260-X260-R260</f>
        <v>0</v>
      </c>
      <c r="AB260" s="7"/>
    </row>
    <row r="261" spans="1:28" ht="15.75" hidden="1" x14ac:dyDescent="0.25">
      <c r="A261" s="29">
        <v>45475</v>
      </c>
      <c r="B261" s="73" t="s">
        <v>479</v>
      </c>
      <c r="C261" s="25"/>
      <c r="D261" s="27" t="s">
        <v>46</v>
      </c>
      <c r="E261" s="25" t="s">
        <v>217</v>
      </c>
      <c r="F261" s="25">
        <v>5</v>
      </c>
      <c r="G261" s="25" t="s">
        <v>39</v>
      </c>
      <c r="H261" s="25">
        <v>90000</v>
      </c>
      <c r="I261" s="11">
        <f t="shared" si="48"/>
        <v>450000</v>
      </c>
      <c r="J261" s="31" t="s">
        <v>312</v>
      </c>
      <c r="K261" s="11"/>
      <c r="L261" s="107">
        <f t="shared" si="49"/>
        <v>0</v>
      </c>
      <c r="M261" s="107"/>
      <c r="N261" s="107"/>
      <c r="O261" s="107">
        <f t="shared" si="50"/>
        <v>0</v>
      </c>
      <c r="P261" s="107"/>
      <c r="Q261" s="107"/>
      <c r="R261" s="107">
        <f t="shared" si="51"/>
        <v>450000</v>
      </c>
      <c r="S261" s="107">
        <v>450000</v>
      </c>
      <c r="T261" s="107"/>
      <c r="U261" s="107">
        <f t="shared" si="52"/>
        <v>0</v>
      </c>
      <c r="V261" s="107"/>
      <c r="W261" s="107"/>
      <c r="X261" s="107">
        <f t="shared" si="53"/>
        <v>0</v>
      </c>
      <c r="Y261" s="107"/>
      <c r="Z261" s="107"/>
      <c r="AA261" s="108">
        <f>C261+I261-L261-O261-U261-X261-R261</f>
        <v>0</v>
      </c>
      <c r="AB261" s="7">
        <v>45475</v>
      </c>
    </row>
    <row r="262" spans="1:28" ht="15.75" hidden="1" x14ac:dyDescent="0.25">
      <c r="A262" s="29">
        <v>45475</v>
      </c>
      <c r="B262" s="73" t="s">
        <v>134</v>
      </c>
      <c r="C262" s="25"/>
      <c r="D262" s="27" t="s">
        <v>52</v>
      </c>
      <c r="E262" s="25" t="s">
        <v>42</v>
      </c>
      <c r="F262" s="25">
        <v>3000</v>
      </c>
      <c r="G262" s="25" t="s">
        <v>34</v>
      </c>
      <c r="H262" s="25">
        <v>4500</v>
      </c>
      <c r="I262" s="11">
        <f t="shared" si="48"/>
        <v>13500000</v>
      </c>
      <c r="J262" s="31" t="s">
        <v>312</v>
      </c>
      <c r="K262" s="11" t="s">
        <v>1593</v>
      </c>
      <c r="L262" s="107">
        <f t="shared" si="49"/>
        <v>0</v>
      </c>
      <c r="M262" s="107"/>
      <c r="N262" s="107"/>
      <c r="O262" s="107">
        <f t="shared" si="50"/>
        <v>13500000</v>
      </c>
      <c r="P262" s="107">
        <v>5230000</v>
      </c>
      <c r="Q262" s="107">
        <v>8270000</v>
      </c>
      <c r="R262" s="107">
        <f t="shared" si="51"/>
        <v>0</v>
      </c>
      <c r="S262" s="107"/>
      <c r="T262" s="107"/>
      <c r="U262" s="107">
        <f t="shared" si="52"/>
        <v>0</v>
      </c>
      <c r="V262" s="107"/>
      <c r="W262" s="107"/>
      <c r="X262" s="107">
        <f t="shared" si="53"/>
        <v>0</v>
      </c>
      <c r="Y262" s="107"/>
      <c r="Z262" s="107"/>
      <c r="AA262" s="108">
        <f>C262+I262-L262-O262-U262-X262-R262</f>
        <v>0</v>
      </c>
      <c r="AB262" s="7">
        <v>45502</v>
      </c>
    </row>
    <row r="263" spans="1:28" ht="15.75" hidden="1" x14ac:dyDescent="0.25">
      <c r="A263" s="29">
        <v>45475</v>
      </c>
      <c r="B263" s="27" t="s">
        <v>376</v>
      </c>
      <c r="C263" s="25"/>
      <c r="D263" s="27" t="s">
        <v>52</v>
      </c>
      <c r="E263" s="25" t="s">
        <v>127</v>
      </c>
      <c r="F263" s="25">
        <v>2</v>
      </c>
      <c r="G263" s="25" t="s">
        <v>39</v>
      </c>
      <c r="H263" s="25">
        <v>70000</v>
      </c>
      <c r="I263" s="11">
        <f t="shared" si="48"/>
        <v>140000</v>
      </c>
      <c r="J263" s="31" t="s">
        <v>324</v>
      </c>
      <c r="K263" s="11"/>
      <c r="L263" s="107">
        <f t="shared" si="49"/>
        <v>140000</v>
      </c>
      <c r="M263" s="107">
        <v>140000</v>
      </c>
      <c r="N263" s="107"/>
      <c r="O263" s="107">
        <f t="shared" si="50"/>
        <v>0</v>
      </c>
      <c r="P263" s="107"/>
      <c r="Q263" s="107"/>
      <c r="R263" s="107">
        <f t="shared" si="51"/>
        <v>0</v>
      </c>
      <c r="S263" s="107"/>
      <c r="T263" s="107"/>
      <c r="U263" s="107">
        <f t="shared" si="52"/>
        <v>0</v>
      </c>
      <c r="V263" s="107"/>
      <c r="W263" s="107"/>
      <c r="X263" s="107">
        <f t="shared" si="53"/>
        <v>0</v>
      </c>
      <c r="Y263" s="107"/>
      <c r="Z263" s="107"/>
      <c r="AA263" s="108">
        <f>C263+I263-L263-O263-U263-X263-R263</f>
        <v>0</v>
      </c>
      <c r="AB263" s="7">
        <v>45476</v>
      </c>
    </row>
    <row r="264" spans="1:28" ht="15.75" hidden="1" x14ac:dyDescent="0.25">
      <c r="A264" s="29">
        <v>45475</v>
      </c>
      <c r="B264" s="27" t="s">
        <v>376</v>
      </c>
      <c r="C264" s="25"/>
      <c r="D264" s="27" t="s">
        <v>52</v>
      </c>
      <c r="E264" s="25" t="s">
        <v>150</v>
      </c>
      <c r="F264" s="25">
        <v>20</v>
      </c>
      <c r="G264" s="25" t="s">
        <v>77</v>
      </c>
      <c r="H264" s="25">
        <v>50000</v>
      </c>
      <c r="I264" s="11">
        <f t="shared" si="48"/>
        <v>1000000</v>
      </c>
      <c r="J264" s="31" t="s">
        <v>324</v>
      </c>
      <c r="K264" s="11"/>
      <c r="L264" s="107">
        <f t="shared" si="49"/>
        <v>1000000</v>
      </c>
      <c r="M264" s="107">
        <v>1000000</v>
      </c>
      <c r="N264" s="107"/>
      <c r="O264" s="107">
        <f t="shared" si="50"/>
        <v>0</v>
      </c>
      <c r="P264" s="107"/>
      <c r="Q264" s="107"/>
      <c r="R264" s="107">
        <f t="shared" si="51"/>
        <v>0</v>
      </c>
      <c r="S264" s="107"/>
      <c r="T264" s="107"/>
      <c r="U264" s="107">
        <f t="shared" si="52"/>
        <v>0</v>
      </c>
      <c r="V264" s="107"/>
      <c r="W264" s="107"/>
      <c r="X264" s="107">
        <f t="shared" si="53"/>
        <v>0</v>
      </c>
      <c r="Y264" s="107"/>
      <c r="Z264" s="107"/>
      <c r="AA264" s="108">
        <f>C264+I264-L264-O264-U264-X264-R264</f>
        <v>0</v>
      </c>
      <c r="AB264" s="7">
        <v>45476</v>
      </c>
    </row>
    <row r="265" spans="1:28" ht="15.75" hidden="1" x14ac:dyDescent="0.25">
      <c r="A265" s="29">
        <v>45475</v>
      </c>
      <c r="B265" s="27" t="s">
        <v>376</v>
      </c>
      <c r="C265" s="25"/>
      <c r="D265" s="27" t="s">
        <v>52</v>
      </c>
      <c r="E265" s="25" t="s">
        <v>129</v>
      </c>
      <c r="F265" s="25">
        <v>4</v>
      </c>
      <c r="G265" s="25" t="s">
        <v>77</v>
      </c>
      <c r="H265" s="25">
        <v>65000</v>
      </c>
      <c r="I265" s="11">
        <f t="shared" si="48"/>
        <v>260000</v>
      </c>
      <c r="J265" s="31" t="s">
        <v>324</v>
      </c>
      <c r="K265" s="11"/>
      <c r="L265" s="107">
        <f t="shared" si="49"/>
        <v>260000</v>
      </c>
      <c r="M265" s="107">
        <v>260000</v>
      </c>
      <c r="N265" s="107"/>
      <c r="O265" s="107">
        <f t="shared" si="50"/>
        <v>0</v>
      </c>
      <c r="P265" s="107"/>
      <c r="Q265" s="107"/>
      <c r="R265" s="107">
        <f t="shared" si="51"/>
        <v>0</v>
      </c>
      <c r="S265" s="107"/>
      <c r="T265" s="107"/>
      <c r="U265" s="107">
        <f t="shared" si="52"/>
        <v>0</v>
      </c>
      <c r="V265" s="107"/>
      <c r="W265" s="107"/>
      <c r="X265" s="107">
        <f t="shared" si="53"/>
        <v>0</v>
      </c>
      <c r="Y265" s="107"/>
      <c r="Z265" s="107"/>
      <c r="AA265" s="108">
        <f>C265+I265-L265-O265-U265-X265-R265</f>
        <v>0</v>
      </c>
      <c r="AB265" s="7">
        <v>45476</v>
      </c>
    </row>
    <row r="266" spans="1:28" ht="15.75" hidden="1" x14ac:dyDescent="0.25">
      <c r="A266" s="29">
        <v>45475</v>
      </c>
      <c r="B266" s="25" t="s">
        <v>721</v>
      </c>
      <c r="C266" s="25"/>
      <c r="D266" s="25" t="s">
        <v>52</v>
      </c>
      <c r="E266" s="25" t="s">
        <v>216</v>
      </c>
      <c r="F266" s="25">
        <v>5</v>
      </c>
      <c r="G266" s="25" t="s">
        <v>27</v>
      </c>
      <c r="H266" s="25">
        <v>45000</v>
      </c>
      <c r="I266" s="11">
        <f t="shared" si="48"/>
        <v>225000</v>
      </c>
      <c r="J266" s="31" t="s">
        <v>312</v>
      </c>
      <c r="K266" s="11"/>
      <c r="L266" s="107">
        <f t="shared" si="49"/>
        <v>0</v>
      </c>
      <c r="M266" s="107"/>
      <c r="N266" s="107"/>
      <c r="O266" s="107">
        <f t="shared" si="50"/>
        <v>225000</v>
      </c>
      <c r="P266" s="107">
        <v>225000</v>
      </c>
      <c r="Q266" s="107"/>
      <c r="R266" s="107">
        <f t="shared" si="51"/>
        <v>0</v>
      </c>
      <c r="S266" s="107"/>
      <c r="T266" s="107"/>
      <c r="U266" s="107">
        <f t="shared" si="52"/>
        <v>0</v>
      </c>
      <c r="V266" s="107"/>
      <c r="W266" s="107"/>
      <c r="X266" s="107">
        <f t="shared" si="53"/>
        <v>0</v>
      </c>
      <c r="Y266" s="107"/>
      <c r="Z266" s="107"/>
      <c r="AA266" s="108">
        <f>C266+I266-L266-O266-U266-X266-R266</f>
        <v>0</v>
      </c>
      <c r="AB266" s="7">
        <v>45475</v>
      </c>
    </row>
    <row r="267" spans="1:28" ht="15.75" hidden="1" x14ac:dyDescent="0.25">
      <c r="A267" s="29">
        <v>45475</v>
      </c>
      <c r="B267" s="25" t="s">
        <v>721</v>
      </c>
      <c r="C267" s="25"/>
      <c r="D267" s="25" t="s">
        <v>52</v>
      </c>
      <c r="E267" s="25" t="s">
        <v>58</v>
      </c>
      <c r="F267" s="25">
        <v>2000</v>
      </c>
      <c r="G267" s="25" t="s">
        <v>34</v>
      </c>
      <c r="H267" s="25">
        <v>2150</v>
      </c>
      <c r="I267" s="11">
        <f t="shared" si="48"/>
        <v>4300000</v>
      </c>
      <c r="J267" s="31" t="s">
        <v>312</v>
      </c>
      <c r="K267" s="11"/>
      <c r="L267" s="107">
        <f t="shared" si="49"/>
        <v>0</v>
      </c>
      <c r="M267" s="107"/>
      <c r="N267" s="107"/>
      <c r="O267" s="107">
        <f t="shared" si="50"/>
        <v>4300000</v>
      </c>
      <c r="P267" s="107">
        <v>4300000</v>
      </c>
      <c r="Q267" s="107"/>
      <c r="R267" s="107">
        <f t="shared" si="51"/>
        <v>0</v>
      </c>
      <c r="S267" s="107"/>
      <c r="T267" s="107"/>
      <c r="U267" s="107">
        <f t="shared" si="52"/>
        <v>0</v>
      </c>
      <c r="V267" s="107"/>
      <c r="W267" s="107"/>
      <c r="X267" s="107">
        <f t="shared" si="53"/>
        <v>0</v>
      </c>
      <c r="Y267" s="107"/>
      <c r="Z267" s="107"/>
      <c r="AA267" s="108">
        <f>C267+I267-L267-O267-U267-X267-R267</f>
        <v>0</v>
      </c>
      <c r="AB267" s="7">
        <v>45475</v>
      </c>
    </row>
    <row r="268" spans="1:28" ht="15.75" hidden="1" x14ac:dyDescent="0.25">
      <c r="A268" s="29">
        <v>45475</v>
      </c>
      <c r="B268" s="25" t="s">
        <v>721</v>
      </c>
      <c r="C268" s="25"/>
      <c r="D268" s="25" t="s">
        <v>52</v>
      </c>
      <c r="E268" s="25" t="s">
        <v>129</v>
      </c>
      <c r="F268" s="25">
        <v>12</v>
      </c>
      <c r="G268" s="25" t="s">
        <v>77</v>
      </c>
      <c r="H268" s="25">
        <v>65000</v>
      </c>
      <c r="I268" s="11">
        <f t="shared" si="48"/>
        <v>780000</v>
      </c>
      <c r="J268" s="31" t="s">
        <v>312</v>
      </c>
      <c r="K268" s="11"/>
      <c r="L268" s="107">
        <f t="shared" si="49"/>
        <v>0</v>
      </c>
      <c r="M268" s="107"/>
      <c r="N268" s="107"/>
      <c r="O268" s="107">
        <f t="shared" si="50"/>
        <v>780000</v>
      </c>
      <c r="P268" s="107">
        <v>780000</v>
      </c>
      <c r="Q268" s="107"/>
      <c r="R268" s="107">
        <f t="shared" si="51"/>
        <v>0</v>
      </c>
      <c r="S268" s="107"/>
      <c r="T268" s="107"/>
      <c r="U268" s="107">
        <f t="shared" si="52"/>
        <v>0</v>
      </c>
      <c r="V268" s="107"/>
      <c r="W268" s="107"/>
      <c r="X268" s="107">
        <f t="shared" si="53"/>
        <v>0</v>
      </c>
      <c r="Y268" s="107"/>
      <c r="Z268" s="107"/>
      <c r="AA268" s="108">
        <f>C268+I268-L268-O268-U268-X268-R268</f>
        <v>0</v>
      </c>
      <c r="AB268" s="7">
        <v>45475</v>
      </c>
    </row>
    <row r="269" spans="1:28" ht="15.75" x14ac:dyDescent="0.25">
      <c r="A269" s="29">
        <v>45475</v>
      </c>
      <c r="B269" s="25" t="s">
        <v>205</v>
      </c>
      <c r="C269" s="25"/>
      <c r="D269" s="25" t="s">
        <v>46</v>
      </c>
      <c r="E269" s="25" t="s">
        <v>42</v>
      </c>
      <c r="F269" s="25">
        <v>400</v>
      </c>
      <c r="G269" s="25" t="s">
        <v>34</v>
      </c>
      <c r="H269" s="25">
        <v>4000</v>
      </c>
      <c r="I269" s="11">
        <f t="shared" si="48"/>
        <v>1600000</v>
      </c>
      <c r="J269" s="31" t="s">
        <v>312</v>
      </c>
      <c r="K269" s="11" t="s">
        <v>1599</v>
      </c>
      <c r="L269" s="107">
        <f t="shared" si="49"/>
        <v>0</v>
      </c>
      <c r="M269" s="107"/>
      <c r="N269" s="107"/>
      <c r="O269" s="107">
        <f t="shared" si="50"/>
        <v>1600000</v>
      </c>
      <c r="P269" s="151">
        <v>1600000</v>
      </c>
      <c r="Q269" s="107"/>
      <c r="R269" s="107">
        <f t="shared" si="51"/>
        <v>0</v>
      </c>
      <c r="S269" s="107"/>
      <c r="T269" s="107"/>
      <c r="U269" s="107">
        <f t="shared" si="52"/>
        <v>0</v>
      </c>
      <c r="V269" s="107"/>
      <c r="W269" s="107"/>
      <c r="X269" s="107">
        <f t="shared" si="53"/>
        <v>0</v>
      </c>
      <c r="Y269" s="107"/>
      <c r="Z269" s="107"/>
      <c r="AA269" s="108">
        <f>C269+I269-L269-O269-U269-X269-R269</f>
        <v>0</v>
      </c>
      <c r="AB269" s="7">
        <v>45491</v>
      </c>
    </row>
    <row r="270" spans="1:28" ht="15.75" x14ac:dyDescent="0.25">
      <c r="A270" s="29">
        <v>45475</v>
      </c>
      <c r="B270" s="25" t="s">
        <v>205</v>
      </c>
      <c r="C270" s="25"/>
      <c r="D270" s="25" t="s">
        <v>46</v>
      </c>
      <c r="E270" s="25" t="s">
        <v>534</v>
      </c>
      <c r="F270" s="25">
        <v>125</v>
      </c>
      <c r="G270" s="25" t="s">
        <v>34</v>
      </c>
      <c r="H270" s="25">
        <v>3560</v>
      </c>
      <c r="I270" s="11">
        <f t="shared" si="48"/>
        <v>445000</v>
      </c>
      <c r="J270" s="31" t="s">
        <v>312</v>
      </c>
      <c r="K270" s="11" t="s">
        <v>1599</v>
      </c>
      <c r="L270" s="107">
        <f t="shared" si="49"/>
        <v>0</v>
      </c>
      <c r="M270" s="107"/>
      <c r="N270" s="107"/>
      <c r="O270" s="107">
        <f t="shared" si="50"/>
        <v>445000</v>
      </c>
      <c r="P270" s="151">
        <v>445000</v>
      </c>
      <c r="Q270" s="107"/>
      <c r="R270" s="107">
        <f t="shared" si="51"/>
        <v>0</v>
      </c>
      <c r="S270" s="107"/>
      <c r="T270" s="107"/>
      <c r="U270" s="107">
        <f t="shared" si="52"/>
        <v>0</v>
      </c>
      <c r="V270" s="107"/>
      <c r="W270" s="107"/>
      <c r="X270" s="107">
        <f t="shared" si="53"/>
        <v>0</v>
      </c>
      <c r="Y270" s="107"/>
      <c r="Z270" s="107"/>
      <c r="AA270" s="108">
        <f>C270+I270-L270-O270-U270-X270-R270</f>
        <v>0</v>
      </c>
      <c r="AB270" s="7">
        <v>45491</v>
      </c>
    </row>
    <row r="271" spans="1:28" ht="15.75" hidden="1" x14ac:dyDescent="0.25">
      <c r="A271" s="29">
        <v>45475</v>
      </c>
      <c r="B271" s="25" t="s">
        <v>743</v>
      </c>
      <c r="C271" s="25"/>
      <c r="D271" s="25" t="s">
        <v>46</v>
      </c>
      <c r="E271" s="25" t="s">
        <v>157</v>
      </c>
      <c r="F271" s="25">
        <v>8</v>
      </c>
      <c r="G271" s="25" t="s">
        <v>48</v>
      </c>
      <c r="H271" s="25">
        <v>300000</v>
      </c>
      <c r="I271" s="11">
        <f t="shared" si="48"/>
        <v>2400000</v>
      </c>
      <c r="J271" s="31" t="s">
        <v>324</v>
      </c>
      <c r="K271" s="11"/>
      <c r="L271" s="107">
        <f t="shared" si="49"/>
        <v>2400000</v>
      </c>
      <c r="M271" s="107">
        <v>2400000</v>
      </c>
      <c r="N271" s="107"/>
      <c r="O271" s="107">
        <f t="shared" si="50"/>
        <v>0</v>
      </c>
      <c r="P271" s="107"/>
      <c r="Q271" s="107"/>
      <c r="R271" s="107">
        <f t="shared" si="51"/>
        <v>0</v>
      </c>
      <c r="S271" s="107"/>
      <c r="T271" s="107"/>
      <c r="U271" s="107">
        <f t="shared" si="52"/>
        <v>0</v>
      </c>
      <c r="V271" s="107"/>
      <c r="W271" s="107"/>
      <c r="X271" s="107">
        <f t="shared" si="53"/>
        <v>0</v>
      </c>
      <c r="Y271" s="107"/>
      <c r="Z271" s="107"/>
      <c r="AA271" s="108">
        <f>C271+I271-L271-O271-U271-X271-R271</f>
        <v>0</v>
      </c>
      <c r="AB271" s="7">
        <v>45475</v>
      </c>
    </row>
    <row r="272" spans="1:28" ht="15.75" hidden="1" x14ac:dyDescent="0.25">
      <c r="A272" s="29">
        <v>45475</v>
      </c>
      <c r="B272" s="25" t="s">
        <v>291</v>
      </c>
      <c r="C272" s="25"/>
      <c r="D272" s="25" t="s">
        <v>52</v>
      </c>
      <c r="E272" s="25" t="s">
        <v>130</v>
      </c>
      <c r="F272" s="25">
        <v>10</v>
      </c>
      <c r="G272" s="25" t="s">
        <v>77</v>
      </c>
      <c r="H272" s="25">
        <v>50000</v>
      </c>
      <c r="I272" s="11">
        <f t="shared" si="48"/>
        <v>500000</v>
      </c>
      <c r="J272" s="31" t="s">
        <v>324</v>
      </c>
      <c r="K272" s="11"/>
      <c r="L272" s="107">
        <f t="shared" si="49"/>
        <v>500000</v>
      </c>
      <c r="M272" s="107">
        <v>500000</v>
      </c>
      <c r="N272" s="107"/>
      <c r="O272" s="107">
        <f t="shared" si="50"/>
        <v>0</v>
      </c>
      <c r="P272" s="107"/>
      <c r="Q272" s="107"/>
      <c r="R272" s="107">
        <f t="shared" si="51"/>
        <v>0</v>
      </c>
      <c r="S272" s="107"/>
      <c r="T272" s="107"/>
      <c r="U272" s="107">
        <f t="shared" si="52"/>
        <v>0</v>
      </c>
      <c r="V272" s="107"/>
      <c r="W272" s="107"/>
      <c r="X272" s="107">
        <f t="shared" si="53"/>
        <v>0</v>
      </c>
      <c r="Y272" s="107"/>
      <c r="Z272" s="107"/>
      <c r="AA272" s="108">
        <f>C272+I272-L272-O272-U272-X272-R272</f>
        <v>0</v>
      </c>
      <c r="AB272" s="7">
        <v>45475</v>
      </c>
    </row>
    <row r="273" spans="1:28" ht="15.75" hidden="1" x14ac:dyDescent="0.25">
      <c r="A273" s="29">
        <v>45475</v>
      </c>
      <c r="B273" s="25" t="s">
        <v>304</v>
      </c>
      <c r="C273" s="25"/>
      <c r="D273" s="25" t="s">
        <v>46</v>
      </c>
      <c r="E273" s="25" t="s">
        <v>64</v>
      </c>
      <c r="F273" s="25">
        <v>100</v>
      </c>
      <c r="G273" s="25" t="s">
        <v>39</v>
      </c>
      <c r="H273" s="25">
        <v>60000</v>
      </c>
      <c r="I273" s="11">
        <f t="shared" si="48"/>
        <v>6000000</v>
      </c>
      <c r="J273" s="31" t="s">
        <v>312</v>
      </c>
      <c r="K273" s="11"/>
      <c r="L273" s="107">
        <f t="shared" si="49"/>
        <v>0</v>
      </c>
      <c r="M273" s="107"/>
      <c r="N273" s="107"/>
      <c r="O273" s="107">
        <f t="shared" si="50"/>
        <v>6360000</v>
      </c>
      <c r="P273" s="107">
        <v>1600000</v>
      </c>
      <c r="Q273" s="107">
        <v>4760000</v>
      </c>
      <c r="R273" s="107">
        <f t="shared" si="51"/>
        <v>0</v>
      </c>
      <c r="S273" s="107"/>
      <c r="T273" s="107"/>
      <c r="U273" s="107">
        <f t="shared" si="52"/>
        <v>0</v>
      </c>
      <c r="V273" s="107"/>
      <c r="W273" s="107"/>
      <c r="X273" s="107">
        <f t="shared" si="53"/>
        <v>0</v>
      </c>
      <c r="Y273" s="107"/>
      <c r="Z273" s="107"/>
      <c r="AA273" s="108">
        <f>C273+I273-L273-O273-U273-X273-R273</f>
        <v>-360000</v>
      </c>
      <c r="AB273" s="7">
        <v>45503</v>
      </c>
    </row>
    <row r="274" spans="1:28" ht="15.75" hidden="1" x14ac:dyDescent="0.25">
      <c r="A274" s="29">
        <v>45475</v>
      </c>
      <c r="B274" s="25" t="s">
        <v>256</v>
      </c>
      <c r="C274" s="25"/>
      <c r="D274" s="25" t="s">
        <v>52</v>
      </c>
      <c r="E274" s="25" t="s">
        <v>217</v>
      </c>
      <c r="F274" s="25">
        <v>2.5</v>
      </c>
      <c r="G274" s="25" t="s">
        <v>39</v>
      </c>
      <c r="H274" s="25">
        <v>90000</v>
      </c>
      <c r="I274" s="11">
        <f t="shared" si="48"/>
        <v>225000</v>
      </c>
      <c r="J274" s="31" t="s">
        <v>312</v>
      </c>
      <c r="K274" s="11"/>
      <c r="L274" s="107">
        <f t="shared" si="49"/>
        <v>0</v>
      </c>
      <c r="M274" s="107"/>
      <c r="N274" s="107"/>
      <c r="O274" s="107">
        <f t="shared" si="50"/>
        <v>225000</v>
      </c>
      <c r="P274" s="107"/>
      <c r="Q274" s="107">
        <v>225000</v>
      </c>
      <c r="R274" s="107">
        <f t="shared" si="51"/>
        <v>0</v>
      </c>
      <c r="S274" s="107"/>
      <c r="T274" s="107"/>
      <c r="U274" s="107">
        <f t="shared" si="52"/>
        <v>0</v>
      </c>
      <c r="V274" s="107"/>
      <c r="W274" s="107"/>
      <c r="X274" s="107">
        <f t="shared" si="53"/>
        <v>0</v>
      </c>
      <c r="Y274" s="107"/>
      <c r="Z274" s="107"/>
      <c r="AA274" s="108">
        <f>C274+I274-L274-O274-U274-X274-R274</f>
        <v>0</v>
      </c>
      <c r="AB274" s="7">
        <v>45499</v>
      </c>
    </row>
    <row r="275" spans="1:28" ht="15.75" hidden="1" x14ac:dyDescent="0.25">
      <c r="A275" s="29">
        <v>45475</v>
      </c>
      <c r="B275" s="25" t="s">
        <v>256</v>
      </c>
      <c r="C275" s="25"/>
      <c r="D275" s="25" t="s">
        <v>52</v>
      </c>
      <c r="E275" s="25" t="s">
        <v>447</v>
      </c>
      <c r="F275" s="25">
        <v>750</v>
      </c>
      <c r="G275" s="25" t="s">
        <v>34</v>
      </c>
      <c r="H275" s="25">
        <v>1755</v>
      </c>
      <c r="I275" s="11">
        <f t="shared" si="48"/>
        <v>1316250</v>
      </c>
      <c r="J275" s="31" t="s">
        <v>312</v>
      </c>
      <c r="K275" s="11"/>
      <c r="L275" s="107">
        <f t="shared" si="49"/>
        <v>0</v>
      </c>
      <c r="M275" s="107"/>
      <c r="N275" s="107"/>
      <c r="O275" s="107">
        <f t="shared" si="50"/>
        <v>1316250</v>
      </c>
      <c r="P275" s="107">
        <v>1316250</v>
      </c>
      <c r="Q275" s="107"/>
      <c r="R275" s="107">
        <f t="shared" si="51"/>
        <v>0</v>
      </c>
      <c r="S275" s="107"/>
      <c r="T275" s="107"/>
      <c r="U275" s="107">
        <f t="shared" si="52"/>
        <v>0</v>
      </c>
      <c r="V275" s="107"/>
      <c r="W275" s="107"/>
      <c r="X275" s="107">
        <f t="shared" si="53"/>
        <v>0</v>
      </c>
      <c r="Y275" s="107"/>
      <c r="Z275" s="107"/>
      <c r="AA275" s="108">
        <f>C275+I275-L275-O275-U275-X275-R275</f>
        <v>0</v>
      </c>
      <c r="AB275" s="7">
        <v>45475</v>
      </c>
    </row>
    <row r="276" spans="1:28" ht="15.75" hidden="1" x14ac:dyDescent="0.25">
      <c r="A276" s="29">
        <v>45475</v>
      </c>
      <c r="B276" s="25" t="s">
        <v>256</v>
      </c>
      <c r="C276" s="25"/>
      <c r="D276" s="25" t="s">
        <v>52</v>
      </c>
      <c r="E276" s="25" t="s">
        <v>138</v>
      </c>
      <c r="F276" s="25">
        <v>1750</v>
      </c>
      <c r="G276" s="25" t="s">
        <v>34</v>
      </c>
      <c r="H276" s="25">
        <v>1550</v>
      </c>
      <c r="I276" s="11">
        <f t="shared" si="48"/>
        <v>2712500</v>
      </c>
      <c r="J276" s="31" t="s">
        <v>312</v>
      </c>
      <c r="K276" s="11"/>
      <c r="L276" s="107">
        <f t="shared" si="49"/>
        <v>0</v>
      </c>
      <c r="M276" s="107"/>
      <c r="N276" s="107"/>
      <c r="O276" s="107">
        <f t="shared" si="50"/>
        <v>2712500</v>
      </c>
      <c r="P276" s="107">
        <v>2712500</v>
      </c>
      <c r="Q276" s="107"/>
      <c r="R276" s="107">
        <f t="shared" si="51"/>
        <v>0</v>
      </c>
      <c r="S276" s="107"/>
      <c r="T276" s="107"/>
      <c r="U276" s="107">
        <f t="shared" si="52"/>
        <v>0</v>
      </c>
      <c r="V276" s="107"/>
      <c r="W276" s="107"/>
      <c r="X276" s="107">
        <f t="shared" si="53"/>
        <v>0</v>
      </c>
      <c r="Y276" s="107"/>
      <c r="Z276" s="107"/>
      <c r="AA276" s="108">
        <f>C276+I276-L276-O276-U276-X276-R276</f>
        <v>0</v>
      </c>
      <c r="AB276" s="7">
        <v>45475</v>
      </c>
    </row>
    <row r="277" spans="1:28" ht="15.75" hidden="1" x14ac:dyDescent="0.25">
      <c r="A277" s="29">
        <v>45475</v>
      </c>
      <c r="B277" s="25" t="s">
        <v>256</v>
      </c>
      <c r="C277" s="25"/>
      <c r="D277" s="25" t="s">
        <v>52</v>
      </c>
      <c r="E277" s="25" t="s">
        <v>249</v>
      </c>
      <c r="F277" s="25">
        <v>500</v>
      </c>
      <c r="G277" s="25" t="s">
        <v>34</v>
      </c>
      <c r="H277" s="25">
        <v>4000</v>
      </c>
      <c r="I277" s="11">
        <f t="shared" si="48"/>
        <v>2000000</v>
      </c>
      <c r="J277" s="38" t="s">
        <v>24</v>
      </c>
      <c r="K277" s="11"/>
      <c r="L277" s="107">
        <f t="shared" si="49"/>
        <v>0</v>
      </c>
      <c r="M277" s="107"/>
      <c r="N277" s="107"/>
      <c r="O277" s="107">
        <f t="shared" si="50"/>
        <v>1299000</v>
      </c>
      <c r="P277" s="107"/>
      <c r="Q277" s="107">
        <v>1299000</v>
      </c>
      <c r="R277" s="107">
        <f t="shared" si="51"/>
        <v>0</v>
      </c>
      <c r="S277" s="107"/>
      <c r="T277" s="107"/>
      <c r="U277" s="107">
        <f t="shared" si="52"/>
        <v>0</v>
      </c>
      <c r="V277" s="107"/>
      <c r="W277" s="107"/>
      <c r="X277" s="107">
        <f t="shared" si="53"/>
        <v>0</v>
      </c>
      <c r="Y277" s="107"/>
      <c r="Z277" s="107"/>
      <c r="AA277" s="108">
        <f>C277+I277-L277-O277-U277-X277-R277</f>
        <v>701000</v>
      </c>
      <c r="AB277" s="7">
        <v>45499</v>
      </c>
    </row>
    <row r="278" spans="1:28" ht="15.75" hidden="1" x14ac:dyDescent="0.25">
      <c r="A278" s="29">
        <v>45475</v>
      </c>
      <c r="B278" s="27" t="s">
        <v>354</v>
      </c>
      <c r="C278" s="27"/>
      <c r="D278" s="27" t="s">
        <v>52</v>
      </c>
      <c r="E278" s="27" t="s">
        <v>108</v>
      </c>
      <c r="F278" s="27">
        <v>3600</v>
      </c>
      <c r="G278" s="25" t="s">
        <v>34</v>
      </c>
      <c r="H278" s="27">
        <v>2000</v>
      </c>
      <c r="I278" s="11">
        <f t="shared" si="48"/>
        <v>7200000</v>
      </c>
      <c r="J278" s="32" t="s">
        <v>312</v>
      </c>
      <c r="K278" s="11"/>
      <c r="L278" s="107">
        <f t="shared" si="49"/>
        <v>0</v>
      </c>
      <c r="M278" s="107"/>
      <c r="N278" s="107"/>
      <c r="O278" s="107">
        <f t="shared" si="50"/>
        <v>7200000</v>
      </c>
      <c r="P278" s="107">
        <v>7200000</v>
      </c>
      <c r="Q278" s="107"/>
      <c r="R278" s="107">
        <f t="shared" si="51"/>
        <v>0</v>
      </c>
      <c r="S278" s="107"/>
      <c r="T278" s="107"/>
      <c r="U278" s="107">
        <f t="shared" si="52"/>
        <v>0</v>
      </c>
      <c r="V278" s="107"/>
      <c r="W278" s="107"/>
      <c r="X278" s="107">
        <f t="shared" si="53"/>
        <v>0</v>
      </c>
      <c r="Y278" s="107"/>
      <c r="Z278" s="107"/>
      <c r="AA278" s="108">
        <f>C278+I278-L278-O278-U278-X278-R278</f>
        <v>0</v>
      </c>
      <c r="AB278" s="7">
        <v>45475</v>
      </c>
    </row>
    <row r="279" spans="1:28" ht="15.75" hidden="1" x14ac:dyDescent="0.25">
      <c r="A279" s="29">
        <v>45475</v>
      </c>
      <c r="B279" s="25" t="s">
        <v>311</v>
      </c>
      <c r="C279" s="25"/>
      <c r="D279" s="25" t="s">
        <v>46</v>
      </c>
      <c r="E279" s="25" t="s">
        <v>108</v>
      </c>
      <c r="F279" s="25">
        <v>400</v>
      </c>
      <c r="G279" s="25" t="s">
        <v>34</v>
      </c>
      <c r="H279" s="25">
        <v>2000</v>
      </c>
      <c r="I279" s="11">
        <f t="shared" si="48"/>
        <v>800000</v>
      </c>
      <c r="J279" s="31" t="s">
        <v>324</v>
      </c>
      <c r="K279" s="11"/>
      <c r="L279" s="107">
        <f t="shared" si="49"/>
        <v>800000</v>
      </c>
      <c r="M279" s="107">
        <v>800000</v>
      </c>
      <c r="N279" s="107"/>
      <c r="O279" s="107">
        <f t="shared" si="50"/>
        <v>0</v>
      </c>
      <c r="P279" s="107"/>
      <c r="Q279" s="107"/>
      <c r="R279" s="107">
        <f t="shared" si="51"/>
        <v>0</v>
      </c>
      <c r="S279" s="107"/>
      <c r="T279" s="107"/>
      <c r="U279" s="107">
        <f t="shared" si="52"/>
        <v>0</v>
      </c>
      <c r="V279" s="107"/>
      <c r="W279" s="107"/>
      <c r="X279" s="107">
        <f t="shared" si="53"/>
        <v>0</v>
      </c>
      <c r="Y279" s="107"/>
      <c r="Z279" s="107"/>
      <c r="AA279" s="108">
        <f>C279+I279-L279-O279-U279-X279-R279</f>
        <v>0</v>
      </c>
      <c r="AB279" s="7">
        <v>45476</v>
      </c>
    </row>
    <row r="280" spans="1:28" ht="15.75" hidden="1" x14ac:dyDescent="0.25">
      <c r="A280" s="24">
        <v>45475</v>
      </c>
      <c r="B280" s="25" t="s">
        <v>203</v>
      </c>
      <c r="C280" s="25"/>
      <c r="D280" s="25" t="s">
        <v>46</v>
      </c>
      <c r="E280" s="25" t="s">
        <v>47</v>
      </c>
      <c r="F280" s="25">
        <v>10</v>
      </c>
      <c r="G280" s="25" t="s">
        <v>48</v>
      </c>
      <c r="H280" s="25">
        <v>160000</v>
      </c>
      <c r="I280" s="11">
        <f t="shared" si="48"/>
        <v>1600000</v>
      </c>
      <c r="J280" s="26" t="s">
        <v>28</v>
      </c>
      <c r="K280" s="11"/>
      <c r="L280" s="107">
        <f t="shared" si="49"/>
        <v>0</v>
      </c>
      <c r="M280" s="107"/>
      <c r="N280" s="107"/>
      <c r="O280" s="107">
        <f t="shared" si="50"/>
        <v>0</v>
      </c>
      <c r="P280" s="107"/>
      <c r="Q280" s="107"/>
      <c r="R280" s="107">
        <f t="shared" si="51"/>
        <v>0</v>
      </c>
      <c r="S280" s="107"/>
      <c r="T280" s="107"/>
      <c r="U280" s="107">
        <f t="shared" si="52"/>
        <v>0</v>
      </c>
      <c r="V280" s="107"/>
      <c r="W280" s="107"/>
      <c r="X280" s="107">
        <f t="shared" si="53"/>
        <v>0</v>
      </c>
      <c r="Y280" s="107"/>
      <c r="Z280" s="107"/>
      <c r="AA280" s="108">
        <f>C280+I280-L280-O280-U280-X280-R280</f>
        <v>1600000</v>
      </c>
      <c r="AB280" s="7"/>
    </row>
    <row r="281" spans="1:28" ht="15.75" hidden="1" x14ac:dyDescent="0.25">
      <c r="A281" s="29">
        <v>45475</v>
      </c>
      <c r="B281" s="25" t="s">
        <v>122</v>
      </c>
      <c r="C281" s="25"/>
      <c r="D281" s="25" t="s">
        <v>46</v>
      </c>
      <c r="E281" s="25" t="s">
        <v>128</v>
      </c>
      <c r="F281" s="25">
        <v>75</v>
      </c>
      <c r="G281" s="25" t="s">
        <v>39</v>
      </c>
      <c r="H281" s="25">
        <v>125000</v>
      </c>
      <c r="I281" s="11">
        <f t="shared" si="48"/>
        <v>9375000</v>
      </c>
      <c r="J281" s="26" t="s">
        <v>28</v>
      </c>
      <c r="K281" s="11"/>
      <c r="L281" s="107">
        <f t="shared" si="49"/>
        <v>0</v>
      </c>
      <c r="M281" s="107"/>
      <c r="N281" s="107"/>
      <c r="O281" s="107">
        <f t="shared" si="50"/>
        <v>0</v>
      </c>
      <c r="P281" s="107"/>
      <c r="Q281" s="107"/>
      <c r="R281" s="107">
        <f t="shared" si="51"/>
        <v>0</v>
      </c>
      <c r="S281" s="107"/>
      <c r="T281" s="107"/>
      <c r="U281" s="107">
        <f t="shared" si="52"/>
        <v>0</v>
      </c>
      <c r="V281" s="107"/>
      <c r="W281" s="107"/>
      <c r="X281" s="107">
        <f t="shared" si="53"/>
        <v>0</v>
      </c>
      <c r="Y281" s="107"/>
      <c r="Z281" s="107"/>
      <c r="AA281" s="108">
        <f>C281+I281-L281-O281-U281-X281-R281</f>
        <v>9375000</v>
      </c>
      <c r="AB281" s="7"/>
    </row>
    <row r="282" spans="1:28" ht="15.75" hidden="1" x14ac:dyDescent="0.25">
      <c r="A282" s="24">
        <v>45475</v>
      </c>
      <c r="B282" s="25" t="s">
        <v>359</v>
      </c>
      <c r="C282" s="25"/>
      <c r="D282" s="25" t="s">
        <v>52</v>
      </c>
      <c r="E282" s="25" t="s">
        <v>1042</v>
      </c>
      <c r="F282" s="25">
        <v>1</v>
      </c>
      <c r="G282" s="25" t="s">
        <v>39</v>
      </c>
      <c r="H282" s="25">
        <v>175000</v>
      </c>
      <c r="I282" s="11">
        <f t="shared" si="48"/>
        <v>175000</v>
      </c>
      <c r="J282" s="31" t="s">
        <v>312</v>
      </c>
      <c r="K282" s="11"/>
      <c r="L282" s="107">
        <f t="shared" si="49"/>
        <v>0</v>
      </c>
      <c r="M282" s="107"/>
      <c r="N282" s="107"/>
      <c r="O282" s="107">
        <f t="shared" si="50"/>
        <v>175000</v>
      </c>
      <c r="P282" s="107">
        <v>175000</v>
      </c>
      <c r="Q282" s="107"/>
      <c r="R282" s="107">
        <f t="shared" si="51"/>
        <v>0</v>
      </c>
      <c r="S282" s="107"/>
      <c r="T282" s="107"/>
      <c r="U282" s="107">
        <f t="shared" si="52"/>
        <v>0</v>
      </c>
      <c r="V282" s="107"/>
      <c r="W282" s="107"/>
      <c r="X282" s="107">
        <f t="shared" si="53"/>
        <v>0</v>
      </c>
      <c r="Y282" s="107"/>
      <c r="Z282" s="107"/>
      <c r="AA282" s="108">
        <f>C282+I282-L282-O282-U282-X282-R282</f>
        <v>0</v>
      </c>
      <c r="AB282" s="7">
        <v>45489</v>
      </c>
    </row>
    <row r="283" spans="1:28" ht="15.75" hidden="1" x14ac:dyDescent="0.25">
      <c r="A283" s="29">
        <v>45476</v>
      </c>
      <c r="B283" s="27" t="s">
        <v>45</v>
      </c>
      <c r="C283" s="27"/>
      <c r="D283" s="27" t="s">
        <v>46</v>
      </c>
      <c r="E283" s="27" t="s">
        <v>135</v>
      </c>
      <c r="F283" s="27">
        <v>36</v>
      </c>
      <c r="G283" s="27" t="s">
        <v>48</v>
      </c>
      <c r="H283" s="27">
        <v>145000</v>
      </c>
      <c r="I283" s="11">
        <f t="shared" ref="I283:I343" si="54">F283*H283</f>
        <v>5220000</v>
      </c>
      <c r="J283" s="32" t="s">
        <v>324</v>
      </c>
      <c r="K283" s="11"/>
      <c r="L283" s="107">
        <f>M283+N283</f>
        <v>5220000</v>
      </c>
      <c r="M283" s="107">
        <v>4190000</v>
      </c>
      <c r="N283" s="107">
        <v>1030000</v>
      </c>
      <c r="O283" s="107">
        <f>P283+Q283</f>
        <v>0</v>
      </c>
      <c r="P283" s="107"/>
      <c r="Q283" s="107"/>
      <c r="R283" s="107">
        <f>S283+T283</f>
        <v>0</v>
      </c>
      <c r="S283" s="107"/>
      <c r="T283" s="107"/>
      <c r="U283" s="107">
        <f>V283+W283</f>
        <v>0</v>
      </c>
      <c r="V283" s="107"/>
      <c r="W283" s="107"/>
      <c r="X283" s="107">
        <f>Y283+Z283</f>
        <v>0</v>
      </c>
      <c r="Y283" s="107"/>
      <c r="Z283" s="107"/>
      <c r="AA283" s="108">
        <f>C283+I283-L283-O283-U283-X283-R283</f>
        <v>0</v>
      </c>
      <c r="AB283" s="7">
        <v>45476</v>
      </c>
    </row>
    <row r="284" spans="1:28" ht="15.75" hidden="1" x14ac:dyDescent="0.25">
      <c r="A284" s="29">
        <v>45476</v>
      </c>
      <c r="B284" s="27" t="s">
        <v>45</v>
      </c>
      <c r="C284" s="25"/>
      <c r="D284" s="27" t="s">
        <v>46</v>
      </c>
      <c r="E284" s="25" t="s">
        <v>47</v>
      </c>
      <c r="F284" s="25">
        <v>36</v>
      </c>
      <c r="G284" s="25" t="s">
        <v>48</v>
      </c>
      <c r="H284" s="25">
        <v>145000</v>
      </c>
      <c r="I284" s="11">
        <f t="shared" si="54"/>
        <v>5220000</v>
      </c>
      <c r="J284" s="31" t="s">
        <v>324</v>
      </c>
      <c r="K284" s="11"/>
      <c r="L284" s="107">
        <f t="shared" ref="L284:L343" si="55">M284+N284</f>
        <v>5220000</v>
      </c>
      <c r="M284" s="107"/>
      <c r="N284" s="107">
        <v>5220000</v>
      </c>
      <c r="O284" s="107">
        <f t="shared" ref="O284:O343" si="56">P284+Q284</f>
        <v>0</v>
      </c>
      <c r="P284" s="107"/>
      <c r="Q284" s="107"/>
      <c r="R284" s="107">
        <f t="shared" ref="R284:R343" si="57">S284+T284</f>
        <v>0</v>
      </c>
      <c r="S284" s="107"/>
      <c r="T284" s="107"/>
      <c r="U284" s="107">
        <f t="shared" ref="U284:U343" si="58">V284+W284</f>
        <v>0</v>
      </c>
      <c r="V284" s="107"/>
      <c r="W284" s="107"/>
      <c r="X284" s="107">
        <f t="shared" ref="X284:X343" si="59">Y284+Z284</f>
        <v>0</v>
      </c>
      <c r="Y284" s="107"/>
      <c r="Z284" s="107"/>
      <c r="AA284" s="108">
        <f>C284+I284-L284-O284-U284-X284-R284</f>
        <v>0</v>
      </c>
      <c r="AB284" s="7">
        <v>45476</v>
      </c>
    </row>
    <row r="285" spans="1:28" ht="15.75" hidden="1" x14ac:dyDescent="0.25">
      <c r="A285" s="29">
        <v>45476</v>
      </c>
      <c r="B285" s="25" t="s">
        <v>397</v>
      </c>
      <c r="C285" s="25"/>
      <c r="D285" s="25" t="s">
        <v>52</v>
      </c>
      <c r="E285" s="25" t="s">
        <v>216</v>
      </c>
      <c r="F285" s="25">
        <v>1</v>
      </c>
      <c r="G285" s="25" t="s">
        <v>27</v>
      </c>
      <c r="H285" s="25">
        <v>45000</v>
      </c>
      <c r="I285" s="11">
        <f t="shared" si="54"/>
        <v>45000</v>
      </c>
      <c r="J285" s="31" t="s">
        <v>324</v>
      </c>
      <c r="K285" s="11"/>
      <c r="L285" s="107">
        <f t="shared" si="55"/>
        <v>45000</v>
      </c>
      <c r="M285" s="107">
        <v>45000</v>
      </c>
      <c r="N285" s="107"/>
      <c r="O285" s="107">
        <f t="shared" si="56"/>
        <v>0</v>
      </c>
      <c r="P285" s="107"/>
      <c r="Q285" s="107"/>
      <c r="R285" s="107">
        <f t="shared" si="57"/>
        <v>0</v>
      </c>
      <c r="S285" s="107"/>
      <c r="T285" s="107"/>
      <c r="U285" s="107">
        <f t="shared" si="58"/>
        <v>0</v>
      </c>
      <c r="V285" s="107"/>
      <c r="W285" s="107"/>
      <c r="X285" s="107">
        <f t="shared" si="59"/>
        <v>0</v>
      </c>
      <c r="Y285" s="107"/>
      <c r="Z285" s="107"/>
      <c r="AA285" s="108">
        <f>C285+I285-L285-O285-U285-X285-R285</f>
        <v>0</v>
      </c>
      <c r="AB285" s="7">
        <v>45476</v>
      </c>
    </row>
    <row r="286" spans="1:28" ht="15.75" hidden="1" x14ac:dyDescent="0.25">
      <c r="A286" s="29">
        <v>45476</v>
      </c>
      <c r="B286" s="25" t="s">
        <v>397</v>
      </c>
      <c r="C286" s="25"/>
      <c r="D286" s="25" t="s">
        <v>52</v>
      </c>
      <c r="E286" s="25" t="s">
        <v>454</v>
      </c>
      <c r="F286" s="25">
        <v>15</v>
      </c>
      <c r="G286" s="25" t="s">
        <v>125</v>
      </c>
      <c r="H286" s="25">
        <v>55000</v>
      </c>
      <c r="I286" s="11">
        <f t="shared" si="54"/>
        <v>825000</v>
      </c>
      <c r="J286" s="31" t="s">
        <v>324</v>
      </c>
      <c r="K286" s="11"/>
      <c r="L286" s="107">
        <f t="shared" si="55"/>
        <v>825000</v>
      </c>
      <c r="M286" s="107">
        <v>825000</v>
      </c>
      <c r="N286" s="107"/>
      <c r="O286" s="107">
        <f t="shared" si="56"/>
        <v>0</v>
      </c>
      <c r="P286" s="107"/>
      <c r="Q286" s="107"/>
      <c r="R286" s="107">
        <f t="shared" si="57"/>
        <v>0</v>
      </c>
      <c r="S286" s="107"/>
      <c r="T286" s="107"/>
      <c r="U286" s="107">
        <f t="shared" si="58"/>
        <v>0</v>
      </c>
      <c r="V286" s="107"/>
      <c r="W286" s="107"/>
      <c r="X286" s="107">
        <f t="shared" si="59"/>
        <v>0</v>
      </c>
      <c r="Y286" s="107"/>
      <c r="Z286" s="107"/>
      <c r="AA286" s="108">
        <f>C286+I286-L286-O286-U286-X286-R286</f>
        <v>0</v>
      </c>
      <c r="AB286" s="7">
        <v>45476</v>
      </c>
    </row>
    <row r="287" spans="1:28" ht="15.75" hidden="1" x14ac:dyDescent="0.25">
      <c r="A287" s="29">
        <v>45476</v>
      </c>
      <c r="B287" s="25" t="s">
        <v>397</v>
      </c>
      <c r="C287" s="25"/>
      <c r="D287" s="25" t="s">
        <v>52</v>
      </c>
      <c r="E287" s="25" t="s">
        <v>129</v>
      </c>
      <c r="F287" s="25">
        <v>12</v>
      </c>
      <c r="G287" s="25" t="s">
        <v>77</v>
      </c>
      <c r="H287" s="25">
        <v>65000</v>
      </c>
      <c r="I287" s="11">
        <f t="shared" si="54"/>
        <v>780000</v>
      </c>
      <c r="J287" s="31" t="s">
        <v>324</v>
      </c>
      <c r="K287" s="11"/>
      <c r="L287" s="107">
        <f t="shared" si="55"/>
        <v>780000</v>
      </c>
      <c r="M287" s="107">
        <v>780000</v>
      </c>
      <c r="N287" s="107"/>
      <c r="O287" s="107">
        <f t="shared" si="56"/>
        <v>0</v>
      </c>
      <c r="P287" s="107"/>
      <c r="Q287" s="107"/>
      <c r="R287" s="107">
        <f t="shared" si="57"/>
        <v>0</v>
      </c>
      <c r="S287" s="107"/>
      <c r="T287" s="107"/>
      <c r="U287" s="107">
        <f t="shared" si="58"/>
        <v>0</v>
      </c>
      <c r="V287" s="107"/>
      <c r="W287" s="107"/>
      <c r="X287" s="107">
        <f t="shared" si="59"/>
        <v>0</v>
      </c>
      <c r="Y287" s="107"/>
      <c r="Z287" s="107"/>
      <c r="AA287" s="108">
        <f>C287+I287-L287-O287-U287-X287-R287</f>
        <v>0</v>
      </c>
      <c r="AB287" s="7">
        <v>45476</v>
      </c>
    </row>
    <row r="288" spans="1:28" ht="15.75" hidden="1" x14ac:dyDescent="0.25">
      <c r="A288" s="29">
        <v>45476</v>
      </c>
      <c r="B288" s="72" t="s">
        <v>565</v>
      </c>
      <c r="C288" s="25"/>
      <c r="D288" s="25" t="s">
        <v>46</v>
      </c>
      <c r="E288" s="25" t="s">
        <v>348</v>
      </c>
      <c r="F288" s="25">
        <v>600</v>
      </c>
      <c r="G288" s="25" t="s">
        <v>34</v>
      </c>
      <c r="H288" s="25">
        <v>1150</v>
      </c>
      <c r="I288" s="11">
        <f t="shared" si="54"/>
        <v>690000</v>
      </c>
      <c r="J288" s="31" t="s">
        <v>312</v>
      </c>
      <c r="K288" s="11"/>
      <c r="L288" s="107">
        <f t="shared" si="55"/>
        <v>0</v>
      </c>
      <c r="M288" s="107"/>
      <c r="N288" s="107"/>
      <c r="O288" s="107">
        <f t="shared" si="56"/>
        <v>0</v>
      </c>
      <c r="P288" s="107"/>
      <c r="Q288" s="107"/>
      <c r="R288" s="107">
        <f t="shared" si="57"/>
        <v>690000</v>
      </c>
      <c r="S288" s="107">
        <v>690000</v>
      </c>
      <c r="T288" s="107"/>
      <c r="U288" s="107">
        <f t="shared" si="58"/>
        <v>0</v>
      </c>
      <c r="V288" s="107"/>
      <c r="W288" s="107"/>
      <c r="X288" s="107">
        <f t="shared" si="59"/>
        <v>0</v>
      </c>
      <c r="Y288" s="107"/>
      <c r="Z288" s="107"/>
      <c r="AA288" s="108">
        <f>C288+I288-L288-O288-U288-X288-R288</f>
        <v>0</v>
      </c>
      <c r="AB288" s="7">
        <v>45476</v>
      </c>
    </row>
    <row r="289" spans="1:28" ht="15.75" hidden="1" x14ac:dyDescent="0.25">
      <c r="A289" s="29">
        <v>45476</v>
      </c>
      <c r="B289" s="25" t="s">
        <v>73</v>
      </c>
      <c r="C289" s="25"/>
      <c r="D289" s="25" t="s">
        <v>46</v>
      </c>
      <c r="E289" s="25" t="s">
        <v>50</v>
      </c>
      <c r="F289" s="33">
        <v>900</v>
      </c>
      <c r="G289" s="25" t="s">
        <v>34</v>
      </c>
      <c r="H289" s="25">
        <v>3780</v>
      </c>
      <c r="I289" s="11">
        <f t="shared" si="54"/>
        <v>3402000</v>
      </c>
      <c r="J289" s="31" t="s">
        <v>324</v>
      </c>
      <c r="K289" s="11"/>
      <c r="L289" s="107">
        <f t="shared" si="55"/>
        <v>1500000</v>
      </c>
      <c r="M289" s="107">
        <v>1500000</v>
      </c>
      <c r="N289" s="107"/>
      <c r="O289" s="107">
        <f t="shared" si="56"/>
        <v>0</v>
      </c>
      <c r="P289" s="107"/>
      <c r="Q289" s="107"/>
      <c r="R289" s="107">
        <f t="shared" si="57"/>
        <v>0</v>
      </c>
      <c r="S289" s="107"/>
      <c r="T289" s="107"/>
      <c r="U289" s="107">
        <f t="shared" si="58"/>
        <v>1902000</v>
      </c>
      <c r="V289" s="107">
        <v>402000</v>
      </c>
      <c r="W289" s="107">
        <v>1500000</v>
      </c>
      <c r="X289" s="107">
        <f t="shared" si="59"/>
        <v>0</v>
      </c>
      <c r="Y289" s="107"/>
      <c r="Z289" s="107"/>
      <c r="AA289" s="108">
        <f>C289+I289-L289-O289-U289-X289-R289</f>
        <v>0</v>
      </c>
      <c r="AB289" s="7">
        <v>45496</v>
      </c>
    </row>
    <row r="290" spans="1:28" ht="15.75" hidden="1" x14ac:dyDescent="0.25">
      <c r="A290" s="29">
        <v>45476</v>
      </c>
      <c r="B290" s="25" t="s">
        <v>73</v>
      </c>
      <c r="C290" s="25"/>
      <c r="D290" s="25" t="s">
        <v>46</v>
      </c>
      <c r="E290" s="25" t="s">
        <v>108</v>
      </c>
      <c r="F290" s="25">
        <v>200</v>
      </c>
      <c r="G290" s="25" t="s">
        <v>34</v>
      </c>
      <c r="H290" s="25">
        <v>2150</v>
      </c>
      <c r="I290" s="11">
        <f t="shared" si="54"/>
        <v>430000</v>
      </c>
      <c r="J290" s="31" t="s">
        <v>324</v>
      </c>
      <c r="K290" s="11"/>
      <c r="L290" s="107">
        <f t="shared" si="55"/>
        <v>0</v>
      </c>
      <c r="M290" s="107"/>
      <c r="N290" s="107"/>
      <c r="O290" s="107">
        <f t="shared" si="56"/>
        <v>0</v>
      </c>
      <c r="P290" s="107"/>
      <c r="Q290" s="107"/>
      <c r="R290" s="107">
        <f t="shared" si="57"/>
        <v>0</v>
      </c>
      <c r="S290" s="107"/>
      <c r="T290" s="107"/>
      <c r="U290" s="107">
        <f t="shared" si="58"/>
        <v>430000</v>
      </c>
      <c r="V290" s="107">
        <v>430000</v>
      </c>
      <c r="W290" s="107"/>
      <c r="X290" s="107">
        <f t="shared" si="59"/>
        <v>0</v>
      </c>
      <c r="Y290" s="107"/>
      <c r="Z290" s="107"/>
      <c r="AA290" s="108">
        <f>C290+I290-L290-O290-U290-X290-R290</f>
        <v>0</v>
      </c>
      <c r="AB290" s="7">
        <v>45496</v>
      </c>
    </row>
    <row r="291" spans="1:28" ht="15.75" hidden="1" x14ac:dyDescent="0.25">
      <c r="A291" s="29">
        <v>45476</v>
      </c>
      <c r="B291" s="25" t="s">
        <v>1537</v>
      </c>
      <c r="C291" s="25"/>
      <c r="D291" s="25" t="s">
        <v>52</v>
      </c>
      <c r="E291" s="25" t="s">
        <v>145</v>
      </c>
      <c r="F291" s="25">
        <v>17.100000000000001</v>
      </c>
      <c r="G291" s="25" t="s">
        <v>39</v>
      </c>
      <c r="H291" s="25">
        <v>47000</v>
      </c>
      <c r="I291" s="11">
        <f t="shared" si="54"/>
        <v>803700.00000000012</v>
      </c>
      <c r="J291" s="31" t="s">
        <v>324</v>
      </c>
      <c r="K291" s="11"/>
      <c r="L291" s="107">
        <f t="shared" si="55"/>
        <v>803700</v>
      </c>
      <c r="M291" s="107">
        <v>803700</v>
      </c>
      <c r="N291" s="107"/>
      <c r="O291" s="107">
        <f t="shared" si="56"/>
        <v>0</v>
      </c>
      <c r="P291" s="107"/>
      <c r="Q291" s="107"/>
      <c r="R291" s="107">
        <f t="shared" si="57"/>
        <v>0</v>
      </c>
      <c r="S291" s="107"/>
      <c r="T291" s="107"/>
      <c r="U291" s="107">
        <f t="shared" si="58"/>
        <v>0</v>
      </c>
      <c r="V291" s="107"/>
      <c r="W291" s="107"/>
      <c r="X291" s="107">
        <f t="shared" si="59"/>
        <v>0</v>
      </c>
      <c r="Y291" s="107"/>
      <c r="Z291" s="107"/>
      <c r="AA291" s="108">
        <f>C291+I291-L291-O291-U291-X291-R291</f>
        <v>1.1641532182693481E-10</v>
      </c>
      <c r="AB291" s="7">
        <v>45476</v>
      </c>
    </row>
    <row r="292" spans="1:28" ht="15.75" hidden="1" x14ac:dyDescent="0.25">
      <c r="A292" s="29">
        <v>45476</v>
      </c>
      <c r="B292" s="25" t="s">
        <v>330</v>
      </c>
      <c r="C292" s="25"/>
      <c r="D292" s="25" t="s">
        <v>46</v>
      </c>
      <c r="E292" s="25" t="s">
        <v>58</v>
      </c>
      <c r="F292" s="25">
        <v>1000</v>
      </c>
      <c r="G292" s="25" t="s">
        <v>34</v>
      </c>
      <c r="H292" s="25">
        <v>2000</v>
      </c>
      <c r="I292" s="11">
        <f t="shared" si="54"/>
        <v>2000000</v>
      </c>
      <c r="J292" s="31" t="s">
        <v>312</v>
      </c>
      <c r="K292" s="11"/>
      <c r="L292" s="107">
        <f t="shared" si="55"/>
        <v>0</v>
      </c>
      <c r="M292" s="107"/>
      <c r="N292" s="107"/>
      <c r="O292" s="107">
        <f t="shared" si="56"/>
        <v>2000000</v>
      </c>
      <c r="P292" s="107">
        <v>2000000</v>
      </c>
      <c r="Q292" s="107"/>
      <c r="R292" s="107">
        <f t="shared" si="57"/>
        <v>0</v>
      </c>
      <c r="S292" s="107"/>
      <c r="T292" s="107"/>
      <c r="U292" s="107">
        <f t="shared" si="58"/>
        <v>0</v>
      </c>
      <c r="V292" s="107"/>
      <c r="W292" s="107"/>
      <c r="X292" s="107">
        <f t="shared" si="59"/>
        <v>0</v>
      </c>
      <c r="Y292" s="107"/>
      <c r="Z292" s="107"/>
      <c r="AA292" s="108">
        <f>C292+I292-L292-O292-U292-X292-R292</f>
        <v>0</v>
      </c>
      <c r="AB292" s="7">
        <v>45476</v>
      </c>
    </row>
    <row r="293" spans="1:28" ht="15.75" hidden="1" x14ac:dyDescent="0.25">
      <c r="A293" s="29">
        <v>45476</v>
      </c>
      <c r="B293" s="25" t="s">
        <v>1568</v>
      </c>
      <c r="C293" s="25"/>
      <c r="D293" s="25" t="s">
        <v>52</v>
      </c>
      <c r="E293" s="25" t="s">
        <v>53</v>
      </c>
      <c r="F293" s="25">
        <v>2</v>
      </c>
      <c r="G293" s="25" t="s">
        <v>23</v>
      </c>
      <c r="H293" s="25">
        <v>400000</v>
      </c>
      <c r="I293" s="11">
        <f t="shared" si="54"/>
        <v>800000</v>
      </c>
      <c r="J293" s="31" t="s">
        <v>312</v>
      </c>
      <c r="K293" s="11"/>
      <c r="L293" s="107">
        <f t="shared" si="55"/>
        <v>0</v>
      </c>
      <c r="M293" s="107"/>
      <c r="N293" s="107"/>
      <c r="O293" s="107">
        <f t="shared" si="56"/>
        <v>800000</v>
      </c>
      <c r="P293" s="107">
        <v>800000</v>
      </c>
      <c r="Q293" s="107"/>
      <c r="R293" s="107">
        <f t="shared" si="57"/>
        <v>0</v>
      </c>
      <c r="S293" s="107"/>
      <c r="T293" s="107"/>
      <c r="U293" s="107">
        <f t="shared" si="58"/>
        <v>0</v>
      </c>
      <c r="V293" s="107"/>
      <c r="W293" s="107"/>
      <c r="X293" s="107">
        <f t="shared" si="59"/>
        <v>0</v>
      </c>
      <c r="Y293" s="107"/>
      <c r="Z293" s="107"/>
      <c r="AA293" s="108">
        <f>C293+I293-L293-O293-U293-X293-R293</f>
        <v>0</v>
      </c>
      <c r="AB293" s="7">
        <v>45476</v>
      </c>
    </row>
    <row r="294" spans="1:28" ht="15.75" hidden="1" x14ac:dyDescent="0.25">
      <c r="A294" s="29">
        <v>45476</v>
      </c>
      <c r="B294" s="25" t="s">
        <v>1085</v>
      </c>
      <c r="C294" s="27"/>
      <c r="D294" s="25" t="s">
        <v>52</v>
      </c>
      <c r="E294" s="27" t="s">
        <v>1569</v>
      </c>
      <c r="F294" s="27">
        <v>0.43</v>
      </c>
      <c r="G294" s="27" t="s">
        <v>283</v>
      </c>
      <c r="H294" s="27">
        <v>1200000</v>
      </c>
      <c r="I294" s="11">
        <f t="shared" si="54"/>
        <v>516000</v>
      </c>
      <c r="J294" s="32" t="s">
        <v>324</v>
      </c>
      <c r="K294" s="11"/>
      <c r="L294" s="107">
        <f t="shared" si="55"/>
        <v>516000</v>
      </c>
      <c r="M294" s="107">
        <v>516000</v>
      </c>
      <c r="N294" s="107"/>
      <c r="O294" s="107">
        <f t="shared" si="56"/>
        <v>0</v>
      </c>
      <c r="P294" s="107"/>
      <c r="Q294" s="107"/>
      <c r="R294" s="107">
        <f t="shared" si="57"/>
        <v>0</v>
      </c>
      <c r="S294" s="107"/>
      <c r="T294" s="107"/>
      <c r="U294" s="107">
        <f t="shared" si="58"/>
        <v>0</v>
      </c>
      <c r="V294" s="107"/>
      <c r="W294" s="107"/>
      <c r="X294" s="107">
        <f t="shared" si="59"/>
        <v>0</v>
      </c>
      <c r="Y294" s="107"/>
      <c r="Z294" s="107"/>
      <c r="AA294" s="108">
        <f>C294+I294-L294-O294-U294-X294-R294</f>
        <v>0</v>
      </c>
      <c r="AB294" s="7">
        <v>45476</v>
      </c>
    </row>
    <row r="295" spans="1:28" ht="15.75" hidden="1" x14ac:dyDescent="0.25">
      <c r="A295" s="29">
        <v>45476</v>
      </c>
      <c r="B295" s="25" t="s">
        <v>1085</v>
      </c>
      <c r="C295" s="25"/>
      <c r="D295" s="25" t="s">
        <v>52</v>
      </c>
      <c r="E295" s="25" t="s">
        <v>270</v>
      </c>
      <c r="F295" s="25">
        <v>1</v>
      </c>
      <c r="G295" s="27" t="s">
        <v>39</v>
      </c>
      <c r="H295" s="25">
        <v>135000</v>
      </c>
      <c r="I295" s="11">
        <f t="shared" si="54"/>
        <v>135000</v>
      </c>
      <c r="J295" s="31" t="s">
        <v>324</v>
      </c>
      <c r="K295" s="11"/>
      <c r="L295" s="107">
        <f t="shared" si="55"/>
        <v>135000</v>
      </c>
      <c r="M295" s="107">
        <v>135000</v>
      </c>
      <c r="N295" s="107"/>
      <c r="O295" s="107">
        <f t="shared" si="56"/>
        <v>0</v>
      </c>
      <c r="P295" s="107"/>
      <c r="Q295" s="107"/>
      <c r="R295" s="107">
        <f t="shared" si="57"/>
        <v>0</v>
      </c>
      <c r="S295" s="107"/>
      <c r="T295" s="107"/>
      <c r="U295" s="107">
        <f t="shared" si="58"/>
        <v>0</v>
      </c>
      <c r="V295" s="107"/>
      <c r="W295" s="107"/>
      <c r="X295" s="107">
        <f t="shared" si="59"/>
        <v>0</v>
      </c>
      <c r="Y295" s="107"/>
      <c r="Z295" s="107"/>
      <c r="AA295" s="108">
        <f>C295+I295-L295-O295-U295-X295-R295</f>
        <v>0</v>
      </c>
      <c r="AB295" s="7">
        <v>45476</v>
      </c>
    </row>
    <row r="296" spans="1:28" ht="15.75" hidden="1" x14ac:dyDescent="0.25">
      <c r="A296" s="29">
        <v>45476</v>
      </c>
      <c r="B296" s="25" t="s">
        <v>1085</v>
      </c>
      <c r="C296" s="25"/>
      <c r="D296" s="25" t="s">
        <v>52</v>
      </c>
      <c r="E296" s="25" t="s">
        <v>329</v>
      </c>
      <c r="F296" s="25">
        <v>1</v>
      </c>
      <c r="G296" s="27" t="s">
        <v>39</v>
      </c>
      <c r="H296" s="25">
        <v>155000</v>
      </c>
      <c r="I296" s="11">
        <f t="shared" si="54"/>
        <v>155000</v>
      </c>
      <c r="J296" s="31" t="s">
        <v>324</v>
      </c>
      <c r="K296" s="11"/>
      <c r="L296" s="107">
        <f t="shared" si="55"/>
        <v>155000</v>
      </c>
      <c r="M296" s="107">
        <v>155000</v>
      </c>
      <c r="N296" s="107"/>
      <c r="O296" s="107">
        <f t="shared" si="56"/>
        <v>0</v>
      </c>
      <c r="P296" s="107"/>
      <c r="Q296" s="107"/>
      <c r="R296" s="107">
        <f t="shared" si="57"/>
        <v>0</v>
      </c>
      <c r="S296" s="107"/>
      <c r="T296" s="107"/>
      <c r="U296" s="107">
        <f t="shared" si="58"/>
        <v>0</v>
      </c>
      <c r="V296" s="107"/>
      <c r="W296" s="107"/>
      <c r="X296" s="107">
        <f t="shared" si="59"/>
        <v>0</v>
      </c>
      <c r="Y296" s="107"/>
      <c r="Z296" s="107"/>
      <c r="AA296" s="108">
        <f>C296+I296-L296-O296-U296-X296-R296</f>
        <v>0</v>
      </c>
      <c r="AB296" s="7">
        <v>45476</v>
      </c>
    </row>
    <row r="297" spans="1:28" ht="15.75" hidden="1" x14ac:dyDescent="0.25">
      <c r="A297" s="29">
        <v>45476</v>
      </c>
      <c r="B297" s="27" t="s">
        <v>221</v>
      </c>
      <c r="C297" s="25"/>
      <c r="D297" s="27" t="s">
        <v>46</v>
      </c>
      <c r="E297" s="25" t="s">
        <v>177</v>
      </c>
      <c r="F297" s="25">
        <v>300</v>
      </c>
      <c r="G297" s="27" t="s">
        <v>39</v>
      </c>
      <c r="H297" s="25"/>
      <c r="I297" s="11">
        <f t="shared" si="54"/>
        <v>0</v>
      </c>
      <c r="J297" s="26" t="s">
        <v>28</v>
      </c>
      <c r="K297" s="11"/>
      <c r="L297" s="107">
        <f t="shared" si="55"/>
        <v>0</v>
      </c>
      <c r="M297" s="107"/>
      <c r="N297" s="107"/>
      <c r="O297" s="107">
        <f t="shared" si="56"/>
        <v>0</v>
      </c>
      <c r="P297" s="107"/>
      <c r="Q297" s="107"/>
      <c r="R297" s="107">
        <f t="shared" si="57"/>
        <v>0</v>
      </c>
      <c r="S297" s="107"/>
      <c r="T297" s="107"/>
      <c r="U297" s="107">
        <f t="shared" si="58"/>
        <v>0</v>
      </c>
      <c r="V297" s="107"/>
      <c r="W297" s="107"/>
      <c r="X297" s="107">
        <f t="shared" si="59"/>
        <v>0</v>
      </c>
      <c r="Y297" s="107"/>
      <c r="Z297" s="107"/>
      <c r="AA297" s="108">
        <f>C297+I297-L297-O297-U297-X297-R297</f>
        <v>0</v>
      </c>
      <c r="AB297" s="7"/>
    </row>
    <row r="298" spans="1:28" ht="15.75" hidden="1" x14ac:dyDescent="0.25">
      <c r="A298" s="29">
        <v>45476</v>
      </c>
      <c r="B298" s="25" t="s">
        <v>99</v>
      </c>
      <c r="C298" s="25"/>
      <c r="D298" s="25"/>
      <c r="E298" s="25" t="s">
        <v>103</v>
      </c>
      <c r="F298" s="25">
        <v>29.3</v>
      </c>
      <c r="G298" s="27" t="s">
        <v>39</v>
      </c>
      <c r="H298" s="25"/>
      <c r="I298" s="11">
        <f t="shared" si="54"/>
        <v>0</v>
      </c>
      <c r="J298" s="26" t="s">
        <v>1622</v>
      </c>
      <c r="K298" s="11"/>
      <c r="L298" s="107">
        <f t="shared" si="55"/>
        <v>0</v>
      </c>
      <c r="M298" s="107"/>
      <c r="N298" s="107"/>
      <c r="O298" s="107">
        <f t="shared" si="56"/>
        <v>0</v>
      </c>
      <c r="P298" s="107"/>
      <c r="Q298" s="107"/>
      <c r="R298" s="107">
        <f t="shared" si="57"/>
        <v>0</v>
      </c>
      <c r="S298" s="107"/>
      <c r="T298" s="107"/>
      <c r="U298" s="107">
        <f t="shared" si="58"/>
        <v>0</v>
      </c>
      <c r="V298" s="107"/>
      <c r="W298" s="107"/>
      <c r="X298" s="107">
        <f t="shared" si="59"/>
        <v>0</v>
      </c>
      <c r="Y298" s="107"/>
      <c r="Z298" s="107"/>
      <c r="AA298" s="108">
        <f>C298+I298-L298-O298-U298-X298-R298</f>
        <v>0</v>
      </c>
      <c r="AB298" s="7"/>
    </row>
    <row r="299" spans="1:28" ht="15.75" hidden="1" x14ac:dyDescent="0.25">
      <c r="A299" s="29">
        <v>45476</v>
      </c>
      <c r="B299" s="25" t="s">
        <v>263</v>
      </c>
      <c r="C299" s="25"/>
      <c r="D299" s="25" t="s">
        <v>46</v>
      </c>
      <c r="E299" s="25" t="s">
        <v>406</v>
      </c>
      <c r="F299" s="25">
        <v>20800</v>
      </c>
      <c r="G299" s="25" t="s">
        <v>34</v>
      </c>
      <c r="H299" s="25">
        <v>1150</v>
      </c>
      <c r="I299" s="11">
        <f t="shared" si="54"/>
        <v>23920000</v>
      </c>
      <c r="J299" s="31" t="s">
        <v>312</v>
      </c>
      <c r="K299" s="11"/>
      <c r="L299" s="107">
        <f t="shared" si="55"/>
        <v>0</v>
      </c>
      <c r="M299" s="107"/>
      <c r="N299" s="107"/>
      <c r="O299" s="107">
        <f t="shared" si="56"/>
        <v>23920000</v>
      </c>
      <c r="P299" s="107">
        <v>23920000</v>
      </c>
      <c r="Q299" s="107"/>
      <c r="R299" s="107">
        <f t="shared" si="57"/>
        <v>0</v>
      </c>
      <c r="S299" s="107"/>
      <c r="T299" s="107"/>
      <c r="U299" s="107">
        <f t="shared" si="58"/>
        <v>0</v>
      </c>
      <c r="V299" s="107"/>
      <c r="W299" s="107"/>
      <c r="X299" s="107">
        <f t="shared" si="59"/>
        <v>0</v>
      </c>
      <c r="Y299" s="107"/>
      <c r="Z299" s="107"/>
      <c r="AA299" s="108">
        <f>C299+I299-L299-O299-U299-X299-R299</f>
        <v>0</v>
      </c>
      <c r="AB299" s="7">
        <v>45477</v>
      </c>
    </row>
    <row r="300" spans="1:28" ht="15.75" hidden="1" x14ac:dyDescent="0.25">
      <c r="A300" s="29">
        <v>45476</v>
      </c>
      <c r="B300" s="25" t="s">
        <v>497</v>
      </c>
      <c r="C300" s="25"/>
      <c r="D300" s="25" t="s">
        <v>46</v>
      </c>
      <c r="E300" s="25" t="s">
        <v>1038</v>
      </c>
      <c r="F300" s="25">
        <v>26</v>
      </c>
      <c r="G300" s="25" t="s">
        <v>48</v>
      </c>
      <c r="H300" s="25">
        <v>230000</v>
      </c>
      <c r="I300" s="11">
        <f t="shared" si="54"/>
        <v>5980000</v>
      </c>
      <c r="J300" s="31" t="s">
        <v>312</v>
      </c>
      <c r="K300" s="11"/>
      <c r="L300" s="107">
        <f t="shared" si="55"/>
        <v>0</v>
      </c>
      <c r="M300" s="107"/>
      <c r="N300" s="107"/>
      <c r="O300" s="107">
        <f t="shared" si="56"/>
        <v>5980000</v>
      </c>
      <c r="P300" s="107">
        <v>5980000</v>
      </c>
      <c r="Q300" s="107"/>
      <c r="R300" s="107">
        <f t="shared" si="57"/>
        <v>0</v>
      </c>
      <c r="S300" s="107"/>
      <c r="T300" s="107"/>
      <c r="U300" s="107">
        <f t="shared" si="58"/>
        <v>0</v>
      </c>
      <c r="V300" s="107"/>
      <c r="W300" s="107"/>
      <c r="X300" s="107">
        <f t="shared" si="59"/>
        <v>0</v>
      </c>
      <c r="Y300" s="107"/>
      <c r="Z300" s="107"/>
      <c r="AA300" s="108">
        <f>C300+I300-L300-O300-U300-X300-R300</f>
        <v>0</v>
      </c>
      <c r="AB300" s="7">
        <v>45474</v>
      </c>
    </row>
    <row r="301" spans="1:28" ht="15.75" hidden="1" x14ac:dyDescent="0.25">
      <c r="A301" s="29">
        <v>45476</v>
      </c>
      <c r="B301" s="25" t="s">
        <v>497</v>
      </c>
      <c r="C301" s="25"/>
      <c r="D301" s="25" t="s">
        <v>46</v>
      </c>
      <c r="E301" s="25" t="s">
        <v>135</v>
      </c>
      <c r="F301" s="21">
        <v>5</v>
      </c>
      <c r="G301" s="25" t="s">
        <v>48</v>
      </c>
      <c r="H301" s="25">
        <v>160000</v>
      </c>
      <c r="I301" s="11">
        <f t="shared" si="54"/>
        <v>800000</v>
      </c>
      <c r="J301" s="31" t="s">
        <v>49</v>
      </c>
      <c r="K301" s="11">
        <v>602</v>
      </c>
      <c r="L301" s="107">
        <f t="shared" si="55"/>
        <v>0</v>
      </c>
      <c r="M301" s="107"/>
      <c r="N301" s="107"/>
      <c r="O301" s="107">
        <f t="shared" si="56"/>
        <v>920000</v>
      </c>
      <c r="P301" s="107">
        <v>920000</v>
      </c>
      <c r="Q301" s="107"/>
      <c r="R301" s="107">
        <f t="shared" si="57"/>
        <v>0</v>
      </c>
      <c r="S301" s="107"/>
      <c r="T301" s="107"/>
      <c r="U301" s="107">
        <f t="shared" si="58"/>
        <v>0</v>
      </c>
      <c r="V301" s="107"/>
      <c r="W301" s="107"/>
      <c r="X301" s="107">
        <f t="shared" si="59"/>
        <v>0</v>
      </c>
      <c r="Y301" s="107"/>
      <c r="Z301" s="107"/>
      <c r="AA301" s="108">
        <f>C301+I301-L301-O301-U301-X301-R301</f>
        <v>-120000</v>
      </c>
      <c r="AB301" s="7">
        <v>45474</v>
      </c>
    </row>
    <row r="302" spans="1:28" ht="15.75" hidden="1" x14ac:dyDescent="0.25">
      <c r="A302" s="29">
        <v>45476</v>
      </c>
      <c r="B302" s="25" t="s">
        <v>723</v>
      </c>
      <c r="C302" s="25"/>
      <c r="D302" s="25" t="s">
        <v>52</v>
      </c>
      <c r="E302" s="25" t="s">
        <v>128</v>
      </c>
      <c r="F302" s="21">
        <v>25</v>
      </c>
      <c r="G302" s="25" t="s">
        <v>39</v>
      </c>
      <c r="H302" s="25">
        <v>120000</v>
      </c>
      <c r="I302" s="11">
        <f t="shared" si="54"/>
        <v>3000000</v>
      </c>
      <c r="J302" s="31" t="s">
        <v>324</v>
      </c>
      <c r="K302" s="11"/>
      <c r="L302" s="107">
        <f t="shared" si="55"/>
        <v>3000000</v>
      </c>
      <c r="M302" s="107">
        <v>3000000</v>
      </c>
      <c r="N302" s="107"/>
      <c r="O302" s="107">
        <f t="shared" si="56"/>
        <v>0</v>
      </c>
      <c r="P302" s="107"/>
      <c r="Q302" s="107"/>
      <c r="R302" s="107">
        <f t="shared" si="57"/>
        <v>0</v>
      </c>
      <c r="S302" s="107"/>
      <c r="T302" s="107"/>
      <c r="U302" s="107">
        <f t="shared" si="58"/>
        <v>0</v>
      </c>
      <c r="V302" s="107"/>
      <c r="W302" s="107"/>
      <c r="X302" s="107">
        <f t="shared" si="59"/>
        <v>0</v>
      </c>
      <c r="Y302" s="107"/>
      <c r="Z302" s="107"/>
      <c r="AA302" s="108">
        <f>C302+I302-L302-O302-U302-X302-R302</f>
        <v>0</v>
      </c>
      <c r="AB302" s="7">
        <v>45476</v>
      </c>
    </row>
    <row r="303" spans="1:28" ht="15.75" hidden="1" x14ac:dyDescent="0.25">
      <c r="A303" s="29">
        <v>45476</v>
      </c>
      <c r="B303" s="25" t="s">
        <v>1570</v>
      </c>
      <c r="C303" s="25"/>
      <c r="D303" s="25" t="s">
        <v>46</v>
      </c>
      <c r="E303" s="25" t="s">
        <v>154</v>
      </c>
      <c r="F303" s="21">
        <v>250</v>
      </c>
      <c r="G303" s="25" t="s">
        <v>34</v>
      </c>
      <c r="H303" s="21">
        <v>1140</v>
      </c>
      <c r="I303" s="11">
        <f t="shared" si="54"/>
        <v>285000</v>
      </c>
      <c r="J303" s="31" t="s">
        <v>324</v>
      </c>
      <c r="K303" s="11"/>
      <c r="L303" s="107">
        <f t="shared" si="55"/>
        <v>285000</v>
      </c>
      <c r="M303" s="107">
        <v>285000</v>
      </c>
      <c r="N303" s="107"/>
      <c r="O303" s="107">
        <f t="shared" si="56"/>
        <v>0</v>
      </c>
      <c r="P303" s="107"/>
      <c r="Q303" s="107"/>
      <c r="R303" s="107">
        <f t="shared" si="57"/>
        <v>0</v>
      </c>
      <c r="S303" s="107"/>
      <c r="T303" s="107"/>
      <c r="U303" s="107">
        <f t="shared" si="58"/>
        <v>0</v>
      </c>
      <c r="V303" s="107"/>
      <c r="W303" s="107"/>
      <c r="X303" s="107">
        <f t="shared" si="59"/>
        <v>0</v>
      </c>
      <c r="Y303" s="107"/>
      <c r="Z303" s="107"/>
      <c r="AA303" s="108">
        <f>C303+I303-L303-O303-U303-X303-R303</f>
        <v>0</v>
      </c>
      <c r="AB303" s="7">
        <v>45476</v>
      </c>
    </row>
    <row r="304" spans="1:28" ht="15.75" hidden="1" x14ac:dyDescent="0.25">
      <c r="A304" s="29">
        <v>45476</v>
      </c>
      <c r="B304" s="73" t="s">
        <v>311</v>
      </c>
      <c r="C304" s="27"/>
      <c r="D304" s="27" t="s">
        <v>46</v>
      </c>
      <c r="E304" s="27" t="s">
        <v>108</v>
      </c>
      <c r="F304" s="34">
        <v>600</v>
      </c>
      <c r="G304" s="25" t="s">
        <v>34</v>
      </c>
      <c r="H304" s="34">
        <v>2000</v>
      </c>
      <c r="I304" s="11">
        <f t="shared" si="54"/>
        <v>1200000</v>
      </c>
      <c r="J304" s="32" t="s">
        <v>312</v>
      </c>
      <c r="K304" s="11"/>
      <c r="L304" s="107">
        <f t="shared" si="55"/>
        <v>0</v>
      </c>
      <c r="M304" s="107"/>
      <c r="N304" s="107"/>
      <c r="O304" s="107">
        <f t="shared" si="56"/>
        <v>0</v>
      </c>
      <c r="P304" s="107"/>
      <c r="Q304" s="107"/>
      <c r="R304" s="107">
        <f t="shared" si="57"/>
        <v>1200000</v>
      </c>
      <c r="S304" s="107">
        <v>1200000</v>
      </c>
      <c r="T304" s="107"/>
      <c r="U304" s="107">
        <f t="shared" si="58"/>
        <v>0</v>
      </c>
      <c r="V304" s="107"/>
      <c r="W304" s="107"/>
      <c r="X304" s="107">
        <f t="shared" si="59"/>
        <v>0</v>
      </c>
      <c r="Y304" s="107"/>
      <c r="Z304" s="107"/>
      <c r="AA304" s="108">
        <f>C304+I304-L304-O304-U304-X304-R304</f>
        <v>0</v>
      </c>
      <c r="AB304" s="7">
        <v>45476</v>
      </c>
    </row>
    <row r="305" spans="1:28" ht="15.75" hidden="1" x14ac:dyDescent="0.25">
      <c r="A305" s="24">
        <v>45476</v>
      </c>
      <c r="B305" s="25" t="s">
        <v>207</v>
      </c>
      <c r="C305" s="25"/>
      <c r="D305" s="25" t="s">
        <v>46</v>
      </c>
      <c r="E305" s="25" t="s">
        <v>108</v>
      </c>
      <c r="F305" s="21">
        <v>1600</v>
      </c>
      <c r="G305" s="25" t="s">
        <v>34</v>
      </c>
      <c r="H305" s="21">
        <v>2150</v>
      </c>
      <c r="I305" s="11">
        <f t="shared" si="54"/>
        <v>3440000</v>
      </c>
      <c r="J305" s="31" t="s">
        <v>312</v>
      </c>
      <c r="K305" s="11"/>
      <c r="L305" s="107">
        <f t="shared" si="55"/>
        <v>0</v>
      </c>
      <c r="M305" s="107"/>
      <c r="N305" s="107"/>
      <c r="O305" s="107">
        <f t="shared" si="56"/>
        <v>3440000</v>
      </c>
      <c r="P305" s="107"/>
      <c r="Q305" s="107">
        <v>3440000</v>
      </c>
      <c r="R305" s="107">
        <f t="shared" si="57"/>
        <v>0</v>
      </c>
      <c r="S305" s="107"/>
      <c r="T305" s="107"/>
      <c r="U305" s="107">
        <f t="shared" si="58"/>
        <v>0</v>
      </c>
      <c r="V305" s="107"/>
      <c r="W305" s="107"/>
      <c r="X305" s="107">
        <f t="shared" si="59"/>
        <v>0</v>
      </c>
      <c r="Y305" s="107"/>
      <c r="Z305" s="107"/>
      <c r="AA305" s="108">
        <f>C305+I305-L305-O305-U305-X305-R305</f>
        <v>0</v>
      </c>
      <c r="AB305" s="7">
        <v>45476</v>
      </c>
    </row>
    <row r="306" spans="1:28" ht="15.75" hidden="1" x14ac:dyDescent="0.25">
      <c r="A306" s="29">
        <v>45476</v>
      </c>
      <c r="B306" s="25" t="s">
        <v>207</v>
      </c>
      <c r="C306" s="25"/>
      <c r="D306" s="27" t="s">
        <v>46</v>
      </c>
      <c r="E306" s="25" t="s">
        <v>298</v>
      </c>
      <c r="F306" s="21">
        <v>400</v>
      </c>
      <c r="G306" s="25" t="s">
        <v>34</v>
      </c>
      <c r="H306" s="21">
        <v>4300</v>
      </c>
      <c r="I306" s="11">
        <f t="shared" si="54"/>
        <v>1720000</v>
      </c>
      <c r="J306" s="31" t="s">
        <v>49</v>
      </c>
      <c r="K306" s="11"/>
      <c r="L306" s="107">
        <f t="shared" si="55"/>
        <v>0</v>
      </c>
      <c r="M306" s="107"/>
      <c r="N306" s="107"/>
      <c r="O306" s="107">
        <f t="shared" si="56"/>
        <v>2417000</v>
      </c>
      <c r="P306" s="107"/>
      <c r="Q306" s="107">
        <f>1557000+860000</f>
        <v>2417000</v>
      </c>
      <c r="R306" s="107">
        <f t="shared" si="57"/>
        <v>0</v>
      </c>
      <c r="S306" s="107"/>
      <c r="T306" s="107"/>
      <c r="U306" s="107">
        <f t="shared" si="58"/>
        <v>0</v>
      </c>
      <c r="V306" s="107"/>
      <c r="W306" s="107"/>
      <c r="X306" s="107">
        <f t="shared" si="59"/>
        <v>0</v>
      </c>
      <c r="Y306" s="107"/>
      <c r="Z306" s="107"/>
      <c r="AA306" s="108">
        <f>C306+I306-L306-O306-U306-X306-R306</f>
        <v>-697000</v>
      </c>
      <c r="AB306" s="7">
        <v>45476</v>
      </c>
    </row>
    <row r="307" spans="1:28" ht="15.75" hidden="1" x14ac:dyDescent="0.25">
      <c r="A307" s="29">
        <v>45476</v>
      </c>
      <c r="B307" s="72" t="s">
        <v>828</v>
      </c>
      <c r="C307" s="25"/>
      <c r="D307" s="25" t="s">
        <v>52</v>
      </c>
      <c r="E307" s="25" t="s">
        <v>64</v>
      </c>
      <c r="F307" s="21">
        <v>20</v>
      </c>
      <c r="G307" s="25" t="s">
        <v>39</v>
      </c>
      <c r="H307" s="21">
        <v>55000</v>
      </c>
      <c r="I307" s="11">
        <f t="shared" si="54"/>
        <v>1100000</v>
      </c>
      <c r="J307" s="32" t="s">
        <v>312</v>
      </c>
      <c r="K307" s="11"/>
      <c r="L307" s="107">
        <f t="shared" si="55"/>
        <v>0</v>
      </c>
      <c r="M307" s="107"/>
      <c r="N307" s="107"/>
      <c r="O307" s="107">
        <f t="shared" si="56"/>
        <v>0</v>
      </c>
      <c r="P307" s="107"/>
      <c r="Q307" s="107"/>
      <c r="R307" s="107">
        <f t="shared" si="57"/>
        <v>1100000</v>
      </c>
      <c r="S307" s="107">
        <v>1100000</v>
      </c>
      <c r="T307" s="107"/>
      <c r="U307" s="107">
        <f t="shared" si="58"/>
        <v>0</v>
      </c>
      <c r="V307" s="107"/>
      <c r="W307" s="107"/>
      <c r="X307" s="107">
        <f t="shared" si="59"/>
        <v>0</v>
      </c>
      <c r="Y307" s="107"/>
      <c r="Z307" s="107"/>
      <c r="AA307" s="108">
        <f>C307+I307-L307-O307-U307-X307-R307</f>
        <v>0</v>
      </c>
      <c r="AB307" s="7">
        <v>45476</v>
      </c>
    </row>
    <row r="308" spans="1:28" ht="15.75" hidden="1" x14ac:dyDescent="0.25">
      <c r="A308" s="24">
        <v>45476</v>
      </c>
      <c r="B308" s="72" t="s">
        <v>828</v>
      </c>
      <c r="C308" s="25"/>
      <c r="D308" s="25" t="s">
        <v>52</v>
      </c>
      <c r="E308" s="25" t="s">
        <v>44</v>
      </c>
      <c r="F308" s="21">
        <v>500</v>
      </c>
      <c r="G308" s="25" t="s">
        <v>34</v>
      </c>
      <c r="H308" s="21">
        <v>1040</v>
      </c>
      <c r="I308" s="11">
        <f t="shared" si="54"/>
        <v>520000</v>
      </c>
      <c r="J308" s="32" t="s">
        <v>312</v>
      </c>
      <c r="K308" s="11"/>
      <c r="L308" s="107">
        <f t="shared" si="55"/>
        <v>0</v>
      </c>
      <c r="M308" s="107"/>
      <c r="N308" s="107"/>
      <c r="O308" s="107">
        <f t="shared" si="56"/>
        <v>0</v>
      </c>
      <c r="P308" s="107"/>
      <c r="Q308" s="107"/>
      <c r="R308" s="107">
        <f t="shared" si="57"/>
        <v>520000</v>
      </c>
      <c r="S308" s="107">
        <v>520000</v>
      </c>
      <c r="T308" s="107"/>
      <c r="U308" s="107">
        <f t="shared" si="58"/>
        <v>0</v>
      </c>
      <c r="V308" s="107"/>
      <c r="W308" s="107"/>
      <c r="X308" s="107">
        <f t="shared" si="59"/>
        <v>0</v>
      </c>
      <c r="Y308" s="107"/>
      <c r="Z308" s="107"/>
      <c r="AA308" s="108">
        <f>C308+I308-L308-O308-U308-X308-R308</f>
        <v>0</v>
      </c>
      <c r="AB308" s="7">
        <v>45476</v>
      </c>
    </row>
    <row r="309" spans="1:28" ht="15.75" hidden="1" x14ac:dyDescent="0.25">
      <c r="A309" s="29">
        <v>45477</v>
      </c>
      <c r="B309" s="27" t="s">
        <v>291</v>
      </c>
      <c r="C309" s="27"/>
      <c r="D309" s="27" t="s">
        <v>52</v>
      </c>
      <c r="E309" s="27" t="s">
        <v>763</v>
      </c>
      <c r="F309" s="34">
        <v>1000</v>
      </c>
      <c r="G309" s="27" t="s">
        <v>34</v>
      </c>
      <c r="H309" s="34">
        <v>2500</v>
      </c>
      <c r="I309" s="15">
        <f t="shared" si="54"/>
        <v>2500000</v>
      </c>
      <c r="J309" s="31" t="s">
        <v>312</v>
      </c>
      <c r="K309" s="11"/>
      <c r="L309" s="107">
        <f t="shared" si="55"/>
        <v>0</v>
      </c>
      <c r="M309" s="107"/>
      <c r="N309" s="107"/>
      <c r="O309" s="107">
        <f t="shared" si="56"/>
        <v>2500000</v>
      </c>
      <c r="P309" s="107">
        <v>2500000</v>
      </c>
      <c r="Q309" s="107"/>
      <c r="R309" s="107">
        <f t="shared" si="57"/>
        <v>0</v>
      </c>
      <c r="S309" s="107"/>
      <c r="T309" s="107"/>
      <c r="U309" s="107">
        <f t="shared" si="58"/>
        <v>0</v>
      </c>
      <c r="V309" s="107"/>
      <c r="W309" s="107"/>
      <c r="X309" s="107">
        <f t="shared" si="59"/>
        <v>0</v>
      </c>
      <c r="Y309" s="107"/>
      <c r="Z309" s="107"/>
      <c r="AA309" s="108">
        <f>C309+I309-L309-O309-U309-X309-R309</f>
        <v>0</v>
      </c>
      <c r="AB309" s="7">
        <v>45478</v>
      </c>
    </row>
    <row r="310" spans="1:28" ht="15.75" hidden="1" x14ac:dyDescent="0.25">
      <c r="A310" s="29">
        <v>45477</v>
      </c>
      <c r="B310" s="27" t="s">
        <v>291</v>
      </c>
      <c r="C310" s="25"/>
      <c r="D310" s="27" t="s">
        <v>52</v>
      </c>
      <c r="E310" s="25" t="s">
        <v>154</v>
      </c>
      <c r="F310" s="21">
        <v>750</v>
      </c>
      <c r="G310" s="27" t="s">
        <v>34</v>
      </c>
      <c r="H310" s="21">
        <v>1190</v>
      </c>
      <c r="I310" s="11">
        <f t="shared" si="54"/>
        <v>892500</v>
      </c>
      <c r="J310" s="31" t="s">
        <v>312</v>
      </c>
      <c r="K310" s="11"/>
      <c r="L310" s="107">
        <f t="shared" si="55"/>
        <v>0</v>
      </c>
      <c r="M310" s="107"/>
      <c r="N310" s="107"/>
      <c r="O310" s="107">
        <f t="shared" si="56"/>
        <v>892500</v>
      </c>
      <c r="P310" s="107">
        <v>892500</v>
      </c>
      <c r="Q310" s="107"/>
      <c r="R310" s="107">
        <f t="shared" si="57"/>
        <v>0</v>
      </c>
      <c r="S310" s="107"/>
      <c r="T310" s="107"/>
      <c r="U310" s="107">
        <f t="shared" si="58"/>
        <v>0</v>
      </c>
      <c r="V310" s="107"/>
      <c r="W310" s="107"/>
      <c r="X310" s="107">
        <f t="shared" si="59"/>
        <v>0</v>
      </c>
      <c r="Y310" s="107"/>
      <c r="Z310" s="107"/>
      <c r="AA310" s="108">
        <f>C310+I310-L310-O310-U310-X310-R310</f>
        <v>0</v>
      </c>
      <c r="AB310" s="7">
        <v>45478</v>
      </c>
    </row>
    <row r="311" spans="1:28" ht="15.75" x14ac:dyDescent="0.25">
      <c r="A311" s="29">
        <v>45477</v>
      </c>
      <c r="B311" s="25" t="s">
        <v>205</v>
      </c>
      <c r="C311" s="25"/>
      <c r="D311" s="25" t="s">
        <v>46</v>
      </c>
      <c r="E311" s="25" t="s">
        <v>763</v>
      </c>
      <c r="F311" s="21">
        <v>500</v>
      </c>
      <c r="G311" s="27" t="s">
        <v>34</v>
      </c>
      <c r="H311" s="21">
        <v>2500</v>
      </c>
      <c r="I311" s="11">
        <f t="shared" si="54"/>
        <v>1250000</v>
      </c>
      <c r="J311" s="31" t="s">
        <v>312</v>
      </c>
      <c r="K311" s="11"/>
      <c r="L311" s="107">
        <f t="shared" si="55"/>
        <v>0</v>
      </c>
      <c r="M311" s="107"/>
      <c r="N311" s="107"/>
      <c r="O311" s="107">
        <f t="shared" si="56"/>
        <v>1250000</v>
      </c>
      <c r="P311" s="151">
        <v>1250000</v>
      </c>
      <c r="Q311" s="107"/>
      <c r="R311" s="107">
        <f t="shared" si="57"/>
        <v>0</v>
      </c>
      <c r="S311" s="107"/>
      <c r="T311" s="107"/>
      <c r="U311" s="107">
        <f t="shared" si="58"/>
        <v>0</v>
      </c>
      <c r="V311" s="107"/>
      <c r="W311" s="107"/>
      <c r="X311" s="107">
        <f t="shared" si="59"/>
        <v>0</v>
      </c>
      <c r="Y311" s="107"/>
      <c r="Z311" s="107"/>
      <c r="AA311" s="108">
        <f>C311+I311-L311-O311-U311-X311-R311</f>
        <v>0</v>
      </c>
      <c r="AB311" s="7">
        <v>45489</v>
      </c>
    </row>
    <row r="312" spans="1:28" ht="15.75" x14ac:dyDescent="0.25">
      <c r="A312" s="29">
        <v>45477</v>
      </c>
      <c r="B312" s="25" t="s">
        <v>205</v>
      </c>
      <c r="C312" s="25"/>
      <c r="D312" s="25" t="s">
        <v>46</v>
      </c>
      <c r="E312" s="25" t="s">
        <v>91</v>
      </c>
      <c r="F312" s="25">
        <v>2</v>
      </c>
      <c r="G312" s="25" t="s">
        <v>303</v>
      </c>
      <c r="H312" s="25">
        <v>1200000</v>
      </c>
      <c r="I312" s="11">
        <f t="shared" si="54"/>
        <v>2400000</v>
      </c>
      <c r="J312" s="31" t="s">
        <v>312</v>
      </c>
      <c r="K312" s="11"/>
      <c r="L312" s="107">
        <f t="shared" si="55"/>
        <v>0</v>
      </c>
      <c r="M312" s="107"/>
      <c r="N312" s="107"/>
      <c r="O312" s="107">
        <f t="shared" si="56"/>
        <v>2400000</v>
      </c>
      <c r="P312" s="151">
        <v>2400000</v>
      </c>
      <c r="Q312" s="107"/>
      <c r="R312" s="107">
        <f t="shared" si="57"/>
        <v>0</v>
      </c>
      <c r="S312" s="107"/>
      <c r="T312" s="107"/>
      <c r="U312" s="107">
        <f t="shared" si="58"/>
        <v>0</v>
      </c>
      <c r="V312" s="107"/>
      <c r="W312" s="107"/>
      <c r="X312" s="107">
        <f t="shared" si="59"/>
        <v>0</v>
      </c>
      <c r="Y312" s="107"/>
      <c r="Z312" s="107"/>
      <c r="AA312" s="108">
        <f>C312+I312-L312-O312-U312-X312-R312</f>
        <v>0</v>
      </c>
      <c r="AB312" s="7">
        <v>45489</v>
      </c>
    </row>
    <row r="313" spans="1:28" ht="15.75" x14ac:dyDescent="0.25">
      <c r="A313" s="29">
        <v>45477</v>
      </c>
      <c r="B313" s="25" t="s">
        <v>205</v>
      </c>
      <c r="C313" s="25"/>
      <c r="D313" s="25" t="s">
        <v>46</v>
      </c>
      <c r="E313" s="25" t="s">
        <v>534</v>
      </c>
      <c r="F313" s="25">
        <v>500</v>
      </c>
      <c r="G313" s="25" t="s">
        <v>34</v>
      </c>
      <c r="H313" s="25">
        <v>3560</v>
      </c>
      <c r="I313" s="11">
        <f t="shared" si="54"/>
        <v>1780000</v>
      </c>
      <c r="J313" s="31" t="s">
        <v>312</v>
      </c>
      <c r="K313" s="11"/>
      <c r="L313" s="107">
        <f t="shared" si="55"/>
        <v>0</v>
      </c>
      <c r="M313" s="107"/>
      <c r="N313" s="107"/>
      <c r="O313" s="107">
        <f t="shared" si="56"/>
        <v>1780000</v>
      </c>
      <c r="P313" s="151">
        <v>1780000</v>
      </c>
      <c r="Q313" s="107"/>
      <c r="R313" s="107">
        <f t="shared" si="57"/>
        <v>0</v>
      </c>
      <c r="S313" s="107"/>
      <c r="T313" s="107"/>
      <c r="U313" s="107">
        <f t="shared" si="58"/>
        <v>0</v>
      </c>
      <c r="V313" s="107"/>
      <c r="W313" s="107"/>
      <c r="X313" s="107">
        <f t="shared" si="59"/>
        <v>0</v>
      </c>
      <c r="Y313" s="107"/>
      <c r="Z313" s="107"/>
      <c r="AA313" s="108">
        <f>C313+I313-L313-O313-U313-X313-R313</f>
        <v>0</v>
      </c>
      <c r="AB313" s="7">
        <v>45489</v>
      </c>
    </row>
    <row r="314" spans="1:28" ht="15.75" x14ac:dyDescent="0.25">
      <c r="A314" s="29">
        <v>45477</v>
      </c>
      <c r="B314" s="25" t="s">
        <v>205</v>
      </c>
      <c r="C314" s="25"/>
      <c r="D314" s="25" t="s">
        <v>46</v>
      </c>
      <c r="E314" s="25" t="s">
        <v>42</v>
      </c>
      <c r="F314" s="25">
        <v>1000</v>
      </c>
      <c r="G314" s="25" t="s">
        <v>34</v>
      </c>
      <c r="H314" s="25">
        <v>3800</v>
      </c>
      <c r="I314" s="11">
        <f t="shared" si="54"/>
        <v>3800000</v>
      </c>
      <c r="J314" s="31" t="s">
        <v>312</v>
      </c>
      <c r="K314" s="11"/>
      <c r="L314" s="107">
        <f t="shared" si="55"/>
        <v>0</v>
      </c>
      <c r="M314" s="107"/>
      <c r="N314" s="107"/>
      <c r="O314" s="107">
        <f t="shared" si="56"/>
        <v>3800000</v>
      </c>
      <c r="P314" s="151">
        <v>3800000</v>
      </c>
      <c r="Q314" s="107"/>
      <c r="R314" s="107">
        <f t="shared" si="57"/>
        <v>0</v>
      </c>
      <c r="S314" s="107"/>
      <c r="T314" s="107"/>
      <c r="U314" s="107">
        <f t="shared" si="58"/>
        <v>0</v>
      </c>
      <c r="V314" s="107"/>
      <c r="W314" s="107"/>
      <c r="X314" s="107">
        <f t="shared" si="59"/>
        <v>0</v>
      </c>
      <c r="Y314" s="107"/>
      <c r="Z314" s="107"/>
      <c r="AA314" s="108">
        <f>C314+I314-L314-O314-U314-X314-R314</f>
        <v>0</v>
      </c>
      <c r="AB314" s="7">
        <v>45489</v>
      </c>
    </row>
    <row r="315" spans="1:28" ht="15.75" hidden="1" x14ac:dyDescent="0.25">
      <c r="A315" s="29">
        <v>45477</v>
      </c>
      <c r="B315" s="25" t="s">
        <v>467</v>
      </c>
      <c r="C315" s="25"/>
      <c r="D315" s="25" t="s">
        <v>46</v>
      </c>
      <c r="E315" s="25" t="s">
        <v>127</v>
      </c>
      <c r="F315" s="25">
        <v>10</v>
      </c>
      <c r="G315" s="25" t="s">
        <v>39</v>
      </c>
      <c r="H315" s="25">
        <v>70000</v>
      </c>
      <c r="I315" s="11">
        <f t="shared" si="54"/>
        <v>700000</v>
      </c>
      <c r="J315" s="31" t="s">
        <v>312</v>
      </c>
      <c r="K315" s="11"/>
      <c r="L315" s="107">
        <f t="shared" si="55"/>
        <v>0</v>
      </c>
      <c r="M315" s="107"/>
      <c r="N315" s="107"/>
      <c r="O315" s="107">
        <f t="shared" si="56"/>
        <v>700000</v>
      </c>
      <c r="P315" s="107">
        <v>700000</v>
      </c>
      <c r="Q315" s="107"/>
      <c r="R315" s="107">
        <f t="shared" si="57"/>
        <v>0</v>
      </c>
      <c r="S315" s="107"/>
      <c r="T315" s="107"/>
      <c r="U315" s="107">
        <f t="shared" si="58"/>
        <v>0</v>
      </c>
      <c r="V315" s="107"/>
      <c r="W315" s="107"/>
      <c r="X315" s="107">
        <f t="shared" si="59"/>
        <v>0</v>
      </c>
      <c r="Y315" s="107"/>
      <c r="Z315" s="107"/>
      <c r="AA315" s="108">
        <f>C315+I315-L315-O315-U315-X315-R315</f>
        <v>0</v>
      </c>
      <c r="AB315" s="7">
        <v>45477</v>
      </c>
    </row>
    <row r="316" spans="1:28" ht="15.75" hidden="1" x14ac:dyDescent="0.25">
      <c r="A316" s="29">
        <v>45477</v>
      </c>
      <c r="B316" s="25" t="s">
        <v>467</v>
      </c>
      <c r="C316" s="25"/>
      <c r="D316" s="25" t="s">
        <v>46</v>
      </c>
      <c r="E316" s="25" t="s">
        <v>129</v>
      </c>
      <c r="F316" s="25">
        <v>12</v>
      </c>
      <c r="G316" s="25" t="s">
        <v>77</v>
      </c>
      <c r="H316" s="25">
        <v>65000</v>
      </c>
      <c r="I316" s="11">
        <f t="shared" si="54"/>
        <v>780000</v>
      </c>
      <c r="J316" s="31" t="s">
        <v>312</v>
      </c>
      <c r="K316" s="11"/>
      <c r="L316" s="107">
        <f t="shared" si="55"/>
        <v>0</v>
      </c>
      <c r="M316" s="107"/>
      <c r="N316" s="107"/>
      <c r="O316" s="107">
        <f t="shared" si="56"/>
        <v>780000</v>
      </c>
      <c r="P316" s="107">
        <v>780000</v>
      </c>
      <c r="Q316" s="107"/>
      <c r="R316" s="107">
        <f t="shared" si="57"/>
        <v>0</v>
      </c>
      <c r="S316" s="107"/>
      <c r="T316" s="107"/>
      <c r="U316" s="107">
        <f t="shared" si="58"/>
        <v>0</v>
      </c>
      <c r="V316" s="107"/>
      <c r="W316" s="107"/>
      <c r="X316" s="107">
        <f t="shared" si="59"/>
        <v>0</v>
      </c>
      <c r="Y316" s="107"/>
      <c r="Z316" s="107"/>
      <c r="AA316" s="108">
        <f>C316+I316-L316-O316-U316-X316-R316</f>
        <v>0</v>
      </c>
      <c r="AB316" s="7">
        <v>45477</v>
      </c>
    </row>
    <row r="317" spans="1:28" ht="15.75" hidden="1" x14ac:dyDescent="0.25">
      <c r="A317" s="29">
        <v>45477</v>
      </c>
      <c r="B317" s="25" t="s">
        <v>307</v>
      </c>
      <c r="C317" s="25"/>
      <c r="D317" s="25" t="s">
        <v>46</v>
      </c>
      <c r="E317" s="25" t="s">
        <v>50</v>
      </c>
      <c r="F317" s="25">
        <v>100</v>
      </c>
      <c r="G317" s="25" t="s">
        <v>34</v>
      </c>
      <c r="H317" s="25">
        <v>3780</v>
      </c>
      <c r="I317" s="11">
        <f t="shared" si="54"/>
        <v>378000</v>
      </c>
      <c r="J317" s="31" t="s">
        <v>324</v>
      </c>
      <c r="K317" s="11"/>
      <c r="L317" s="107">
        <f t="shared" si="55"/>
        <v>378000</v>
      </c>
      <c r="M317" s="107"/>
      <c r="N317" s="107">
        <v>378000</v>
      </c>
      <c r="O317" s="107">
        <f t="shared" si="56"/>
        <v>0</v>
      </c>
      <c r="P317" s="107"/>
      <c r="Q317" s="107"/>
      <c r="R317" s="107">
        <f t="shared" si="57"/>
        <v>0</v>
      </c>
      <c r="S317" s="107"/>
      <c r="T317" s="107"/>
      <c r="U317" s="107">
        <f t="shared" si="58"/>
        <v>0</v>
      </c>
      <c r="V317" s="107"/>
      <c r="W317" s="107"/>
      <c r="X317" s="107">
        <f t="shared" si="59"/>
        <v>0</v>
      </c>
      <c r="Y317" s="107"/>
      <c r="Z317" s="107"/>
      <c r="AA317" s="108">
        <f>C317+I317-L317-O317-U317-X317-R317</f>
        <v>0</v>
      </c>
      <c r="AB317" s="7">
        <v>45477</v>
      </c>
    </row>
    <row r="318" spans="1:28" ht="15.75" hidden="1" x14ac:dyDescent="0.25">
      <c r="A318" s="29">
        <v>45477</v>
      </c>
      <c r="B318" s="25" t="s">
        <v>231</v>
      </c>
      <c r="C318" s="25"/>
      <c r="D318" s="25" t="s">
        <v>46</v>
      </c>
      <c r="E318" s="25" t="s">
        <v>133</v>
      </c>
      <c r="F318" s="25">
        <v>1400</v>
      </c>
      <c r="G318" s="25" t="s">
        <v>34</v>
      </c>
      <c r="H318" s="25">
        <v>3250</v>
      </c>
      <c r="I318" s="11">
        <f t="shared" si="54"/>
        <v>4550000</v>
      </c>
      <c r="J318" s="31" t="s">
        <v>312</v>
      </c>
      <c r="K318" s="11"/>
      <c r="L318" s="107">
        <f t="shared" si="55"/>
        <v>0</v>
      </c>
      <c r="M318" s="107"/>
      <c r="N318" s="107"/>
      <c r="O318" s="107">
        <f t="shared" si="56"/>
        <v>4550000</v>
      </c>
      <c r="P318" s="107"/>
      <c r="Q318" s="107">
        <f>3704000+846000</f>
        <v>4550000</v>
      </c>
      <c r="R318" s="107">
        <f t="shared" si="57"/>
        <v>0</v>
      </c>
      <c r="S318" s="107"/>
      <c r="T318" s="107"/>
      <c r="U318" s="107">
        <f t="shared" si="58"/>
        <v>0</v>
      </c>
      <c r="V318" s="107"/>
      <c r="W318" s="107"/>
      <c r="X318" s="107">
        <f t="shared" si="59"/>
        <v>0</v>
      </c>
      <c r="Y318" s="107"/>
      <c r="Z318" s="107"/>
      <c r="AA318" s="108">
        <f>C318+I318-L318-O318-U318-X318-R318</f>
        <v>0</v>
      </c>
      <c r="AB318" s="7">
        <v>45485</v>
      </c>
    </row>
    <row r="319" spans="1:28" ht="15.75" hidden="1" x14ac:dyDescent="0.25">
      <c r="A319" s="29">
        <v>45477</v>
      </c>
      <c r="B319" s="25" t="s">
        <v>99</v>
      </c>
      <c r="C319" s="25"/>
      <c r="D319" s="25"/>
      <c r="E319" s="25" t="s">
        <v>106</v>
      </c>
      <c r="F319" s="25">
        <v>32.1</v>
      </c>
      <c r="G319" s="25" t="s">
        <v>39</v>
      </c>
      <c r="H319" s="25"/>
      <c r="I319" s="11">
        <f t="shared" si="54"/>
        <v>0</v>
      </c>
      <c r="J319" s="26" t="s">
        <v>1622</v>
      </c>
      <c r="K319" s="11"/>
      <c r="L319" s="107">
        <f t="shared" si="55"/>
        <v>0</v>
      </c>
      <c r="M319" s="107"/>
      <c r="N319" s="107"/>
      <c r="O319" s="107">
        <f t="shared" si="56"/>
        <v>0</v>
      </c>
      <c r="P319" s="107"/>
      <c r="Q319" s="107"/>
      <c r="R319" s="107">
        <f t="shared" si="57"/>
        <v>0</v>
      </c>
      <c r="S319" s="107"/>
      <c r="T319" s="107"/>
      <c r="U319" s="107">
        <f t="shared" si="58"/>
        <v>0</v>
      </c>
      <c r="V319" s="107"/>
      <c r="W319" s="107"/>
      <c r="X319" s="107">
        <f t="shared" si="59"/>
        <v>0</v>
      </c>
      <c r="Y319" s="107"/>
      <c r="Z319" s="107"/>
      <c r="AA319" s="108">
        <f>C319+I319-L319-O319-U319-X319-R319</f>
        <v>0</v>
      </c>
      <c r="AB319" s="7"/>
    </row>
    <row r="320" spans="1:28" ht="15.75" hidden="1" x14ac:dyDescent="0.25">
      <c r="A320" s="29">
        <v>45477</v>
      </c>
      <c r="B320" s="72" t="s">
        <v>256</v>
      </c>
      <c r="C320" s="25"/>
      <c r="D320" s="25" t="s">
        <v>52</v>
      </c>
      <c r="E320" s="25" t="s">
        <v>217</v>
      </c>
      <c r="F320" s="25">
        <v>2.5</v>
      </c>
      <c r="G320" s="25" t="s">
        <v>39</v>
      </c>
      <c r="H320" s="25">
        <v>90000</v>
      </c>
      <c r="I320" s="11">
        <f t="shared" si="54"/>
        <v>225000</v>
      </c>
      <c r="J320" s="31" t="s">
        <v>312</v>
      </c>
      <c r="K320" s="11"/>
      <c r="L320" s="107">
        <f t="shared" si="55"/>
        <v>0</v>
      </c>
      <c r="M320" s="107"/>
      <c r="N320" s="107"/>
      <c r="O320" s="107">
        <f t="shared" si="56"/>
        <v>0</v>
      </c>
      <c r="P320" s="107"/>
      <c r="Q320" s="107"/>
      <c r="R320" s="107">
        <f t="shared" si="57"/>
        <v>225000</v>
      </c>
      <c r="S320" s="107">
        <v>225000</v>
      </c>
      <c r="T320" s="107"/>
      <c r="U320" s="107">
        <f t="shared" si="58"/>
        <v>0</v>
      </c>
      <c r="V320" s="107"/>
      <c r="W320" s="107"/>
      <c r="X320" s="107">
        <f t="shared" si="59"/>
        <v>0</v>
      </c>
      <c r="Y320" s="107"/>
      <c r="Z320" s="107"/>
      <c r="AA320" s="108">
        <f>C320+I320-L320-O320-U320-X320-R320</f>
        <v>0</v>
      </c>
      <c r="AB320" s="7">
        <v>45477</v>
      </c>
    </row>
    <row r="321" spans="1:28" ht="15.75" hidden="1" x14ac:dyDescent="0.25">
      <c r="A321" s="29">
        <v>45477</v>
      </c>
      <c r="B321" s="72" t="s">
        <v>256</v>
      </c>
      <c r="C321" s="25"/>
      <c r="D321" s="25" t="s">
        <v>52</v>
      </c>
      <c r="E321" s="25" t="s">
        <v>249</v>
      </c>
      <c r="F321" s="25">
        <v>500</v>
      </c>
      <c r="G321" s="25" t="s">
        <v>34</v>
      </c>
      <c r="H321" s="25">
        <v>4000</v>
      </c>
      <c r="I321" s="11">
        <f t="shared" si="54"/>
        <v>2000000</v>
      </c>
      <c r="J321" s="31" t="s">
        <v>312</v>
      </c>
      <c r="K321" s="11"/>
      <c r="L321" s="107">
        <f t="shared" si="55"/>
        <v>0</v>
      </c>
      <c r="M321" s="107"/>
      <c r="N321" s="107"/>
      <c r="O321" s="107">
        <f t="shared" si="56"/>
        <v>0</v>
      </c>
      <c r="P321" s="107"/>
      <c r="Q321" s="107"/>
      <c r="R321" s="107">
        <f t="shared" si="57"/>
        <v>2000000</v>
      </c>
      <c r="S321" s="107">
        <v>2000000</v>
      </c>
      <c r="T321" s="107"/>
      <c r="U321" s="107">
        <f t="shared" si="58"/>
        <v>0</v>
      </c>
      <c r="V321" s="107"/>
      <c r="W321" s="107"/>
      <c r="X321" s="107">
        <f t="shared" si="59"/>
        <v>0</v>
      </c>
      <c r="Y321" s="107"/>
      <c r="Z321" s="107"/>
      <c r="AA321" s="108">
        <f>C321+I321-L321-O321-U321-X321-R321</f>
        <v>0</v>
      </c>
      <c r="AB321" s="7">
        <v>45477</v>
      </c>
    </row>
    <row r="322" spans="1:28" ht="15.75" hidden="1" x14ac:dyDescent="0.25">
      <c r="A322" s="29">
        <v>45477</v>
      </c>
      <c r="B322" s="72" t="s">
        <v>256</v>
      </c>
      <c r="C322" s="25"/>
      <c r="D322" s="25" t="s">
        <v>52</v>
      </c>
      <c r="E322" s="25" t="s">
        <v>259</v>
      </c>
      <c r="F322" s="25">
        <v>500</v>
      </c>
      <c r="G322" s="25" t="s">
        <v>34</v>
      </c>
      <c r="H322" s="25">
        <v>835</v>
      </c>
      <c r="I322" s="11">
        <f t="shared" si="54"/>
        <v>417500</v>
      </c>
      <c r="J322" s="31" t="s">
        <v>312</v>
      </c>
      <c r="K322" s="11"/>
      <c r="L322" s="107">
        <f t="shared" si="55"/>
        <v>0</v>
      </c>
      <c r="M322" s="107"/>
      <c r="N322" s="107"/>
      <c r="O322" s="107">
        <f t="shared" si="56"/>
        <v>0</v>
      </c>
      <c r="P322" s="107"/>
      <c r="Q322" s="107"/>
      <c r="R322" s="107">
        <f t="shared" si="57"/>
        <v>417500</v>
      </c>
      <c r="S322" s="107">
        <v>417500</v>
      </c>
      <c r="T322" s="107"/>
      <c r="U322" s="107">
        <f t="shared" si="58"/>
        <v>0</v>
      </c>
      <c r="V322" s="107"/>
      <c r="W322" s="107"/>
      <c r="X322" s="107">
        <f t="shared" si="59"/>
        <v>0</v>
      </c>
      <c r="Y322" s="107"/>
      <c r="Z322" s="107"/>
      <c r="AA322" s="108">
        <f>C322+I322-L322-O322-U322-X322-R322</f>
        <v>0</v>
      </c>
      <c r="AB322" s="7">
        <v>45477</v>
      </c>
    </row>
    <row r="323" spans="1:28" ht="15.75" hidden="1" x14ac:dyDescent="0.25">
      <c r="A323" s="29">
        <v>45477</v>
      </c>
      <c r="B323" s="72" t="s">
        <v>256</v>
      </c>
      <c r="C323" s="27"/>
      <c r="D323" s="25" t="s">
        <v>52</v>
      </c>
      <c r="E323" s="27" t="s">
        <v>109</v>
      </c>
      <c r="F323" s="27">
        <v>750</v>
      </c>
      <c r="G323" s="25" t="s">
        <v>34</v>
      </c>
      <c r="H323" s="27">
        <v>1040</v>
      </c>
      <c r="I323" s="11">
        <f t="shared" si="54"/>
        <v>780000</v>
      </c>
      <c r="J323" s="32" t="s">
        <v>312</v>
      </c>
      <c r="K323" s="11"/>
      <c r="L323" s="107">
        <f t="shared" si="55"/>
        <v>0</v>
      </c>
      <c r="M323" s="107"/>
      <c r="N323" s="107"/>
      <c r="O323" s="107">
        <f t="shared" si="56"/>
        <v>0</v>
      </c>
      <c r="P323" s="107"/>
      <c r="Q323" s="107"/>
      <c r="R323" s="107">
        <f t="shared" si="57"/>
        <v>780000</v>
      </c>
      <c r="S323" s="107">
        <v>780000</v>
      </c>
      <c r="T323" s="107"/>
      <c r="U323" s="107">
        <f t="shared" si="58"/>
        <v>0</v>
      </c>
      <c r="V323" s="107"/>
      <c r="W323" s="107"/>
      <c r="X323" s="107">
        <f t="shared" si="59"/>
        <v>0</v>
      </c>
      <c r="Y323" s="107"/>
      <c r="Z323" s="107"/>
      <c r="AA323" s="108">
        <f>C323+I323-L323-O323-U323-X323-R323</f>
        <v>0</v>
      </c>
      <c r="AB323" s="7">
        <v>45477</v>
      </c>
    </row>
    <row r="324" spans="1:28" ht="15.75" hidden="1" x14ac:dyDescent="0.25">
      <c r="A324" s="29">
        <v>45477</v>
      </c>
      <c r="B324" s="72" t="s">
        <v>256</v>
      </c>
      <c r="C324" s="25"/>
      <c r="D324" s="25" t="s">
        <v>52</v>
      </c>
      <c r="E324" s="25" t="s">
        <v>130</v>
      </c>
      <c r="F324" s="25">
        <v>10</v>
      </c>
      <c r="G324" s="25" t="s">
        <v>77</v>
      </c>
      <c r="H324" s="25">
        <v>50000</v>
      </c>
      <c r="I324" s="11">
        <f t="shared" si="54"/>
        <v>500000</v>
      </c>
      <c r="J324" s="31" t="s">
        <v>312</v>
      </c>
      <c r="K324" s="11"/>
      <c r="L324" s="107">
        <f t="shared" si="55"/>
        <v>0</v>
      </c>
      <c r="M324" s="107"/>
      <c r="N324" s="107"/>
      <c r="O324" s="107">
        <f t="shared" si="56"/>
        <v>0</v>
      </c>
      <c r="P324" s="107"/>
      <c r="Q324" s="107"/>
      <c r="R324" s="107">
        <f t="shared" si="57"/>
        <v>500000</v>
      </c>
      <c r="S324" s="107">
        <v>500000</v>
      </c>
      <c r="T324" s="107"/>
      <c r="U324" s="107">
        <f t="shared" si="58"/>
        <v>0</v>
      </c>
      <c r="V324" s="107"/>
      <c r="W324" s="107"/>
      <c r="X324" s="107">
        <f t="shared" si="59"/>
        <v>0</v>
      </c>
      <c r="Y324" s="107"/>
      <c r="Z324" s="107"/>
      <c r="AA324" s="108">
        <f>C324+I324-L324-O324-U324-X324-R324</f>
        <v>0</v>
      </c>
      <c r="AB324" s="7">
        <v>45477</v>
      </c>
    </row>
    <row r="325" spans="1:28" ht="15.75" hidden="1" x14ac:dyDescent="0.25">
      <c r="A325" s="29">
        <v>45477</v>
      </c>
      <c r="B325" s="25" t="s">
        <v>266</v>
      </c>
      <c r="C325" s="25"/>
      <c r="D325" s="27" t="s">
        <v>52</v>
      </c>
      <c r="E325" s="25" t="s">
        <v>81</v>
      </c>
      <c r="F325" s="25">
        <v>46.6</v>
      </c>
      <c r="G325" s="27" t="s">
        <v>39</v>
      </c>
      <c r="H325" s="25">
        <v>46000</v>
      </c>
      <c r="I325" s="11">
        <f t="shared" si="54"/>
        <v>2143600</v>
      </c>
      <c r="J325" s="32" t="s">
        <v>312</v>
      </c>
      <c r="K325" s="11"/>
      <c r="L325" s="107">
        <f t="shared" si="55"/>
        <v>0</v>
      </c>
      <c r="M325" s="107"/>
      <c r="N325" s="107"/>
      <c r="O325" s="107">
        <f t="shared" si="56"/>
        <v>2143600</v>
      </c>
      <c r="P325" s="107">
        <v>2143600</v>
      </c>
      <c r="Q325" s="107"/>
      <c r="R325" s="107">
        <f t="shared" si="57"/>
        <v>0</v>
      </c>
      <c r="S325" s="107"/>
      <c r="T325" s="107"/>
      <c r="U325" s="107">
        <f t="shared" si="58"/>
        <v>0</v>
      </c>
      <c r="V325" s="107"/>
      <c r="W325" s="107"/>
      <c r="X325" s="107">
        <f t="shared" si="59"/>
        <v>0</v>
      </c>
      <c r="Y325" s="107"/>
      <c r="Z325" s="107"/>
      <c r="AA325" s="108">
        <f>C325+I325-L325-O325-U325-X325-R325</f>
        <v>0</v>
      </c>
      <c r="AB325" s="7">
        <v>45484</v>
      </c>
    </row>
    <row r="326" spans="1:28" ht="15.75" hidden="1" x14ac:dyDescent="0.25">
      <c r="A326" s="29">
        <v>45477</v>
      </c>
      <c r="B326" s="25" t="s">
        <v>422</v>
      </c>
      <c r="C326" s="25"/>
      <c r="D326" s="25" t="s">
        <v>46</v>
      </c>
      <c r="E326" s="25" t="s">
        <v>259</v>
      </c>
      <c r="F326" s="25">
        <v>3000</v>
      </c>
      <c r="G326" s="25" t="s">
        <v>34</v>
      </c>
      <c r="H326" s="25">
        <v>835</v>
      </c>
      <c r="I326" s="11">
        <f t="shared" si="54"/>
        <v>2505000</v>
      </c>
      <c r="J326" s="31" t="s">
        <v>324</v>
      </c>
      <c r="K326" s="11"/>
      <c r="L326" s="107">
        <f t="shared" si="55"/>
        <v>0</v>
      </c>
      <c r="M326" s="107"/>
      <c r="N326" s="107"/>
      <c r="O326" s="107">
        <f t="shared" si="56"/>
        <v>0</v>
      </c>
      <c r="P326" s="107"/>
      <c r="Q326" s="107"/>
      <c r="R326" s="107">
        <f t="shared" si="57"/>
        <v>0</v>
      </c>
      <c r="S326" s="107"/>
      <c r="T326" s="107"/>
      <c r="U326" s="107">
        <f t="shared" si="58"/>
        <v>2505000</v>
      </c>
      <c r="V326" s="107">
        <v>2505000</v>
      </c>
      <c r="W326" s="107"/>
      <c r="X326" s="107">
        <f t="shared" si="59"/>
        <v>0</v>
      </c>
      <c r="Y326" s="107"/>
      <c r="Z326" s="107"/>
      <c r="AA326" s="108">
        <f>C326+I326-L326-O326-U326-X326-R326</f>
        <v>0</v>
      </c>
      <c r="AB326" s="7">
        <v>45477</v>
      </c>
    </row>
    <row r="327" spans="1:28" ht="15.75" hidden="1" x14ac:dyDescent="0.25">
      <c r="A327" s="29">
        <v>45477</v>
      </c>
      <c r="B327" s="27" t="s">
        <v>215</v>
      </c>
      <c r="C327" s="27"/>
      <c r="D327" s="27" t="s">
        <v>46</v>
      </c>
      <c r="E327" s="27" t="s">
        <v>47</v>
      </c>
      <c r="F327" s="27">
        <v>2</v>
      </c>
      <c r="G327" s="27" t="s">
        <v>48</v>
      </c>
      <c r="H327" s="27">
        <v>160000</v>
      </c>
      <c r="I327" s="11">
        <f t="shared" si="54"/>
        <v>320000</v>
      </c>
      <c r="J327" s="32" t="s">
        <v>312</v>
      </c>
      <c r="K327" s="11"/>
      <c r="L327" s="107">
        <f t="shared" si="55"/>
        <v>0</v>
      </c>
      <c r="M327" s="107"/>
      <c r="N327" s="107"/>
      <c r="O327" s="107">
        <f t="shared" si="56"/>
        <v>320000</v>
      </c>
      <c r="P327" s="107">
        <v>320000</v>
      </c>
      <c r="Q327" s="107"/>
      <c r="R327" s="107">
        <f t="shared" si="57"/>
        <v>0</v>
      </c>
      <c r="S327" s="107"/>
      <c r="T327" s="107"/>
      <c r="U327" s="107">
        <f t="shared" si="58"/>
        <v>0</v>
      </c>
      <c r="V327" s="107"/>
      <c r="W327" s="107"/>
      <c r="X327" s="107">
        <f t="shared" si="59"/>
        <v>0</v>
      </c>
      <c r="Y327" s="107"/>
      <c r="Z327" s="107"/>
      <c r="AA327" s="108">
        <f>C327+I327-L327-O327-U327-X327-R327</f>
        <v>0</v>
      </c>
      <c r="AB327" s="7">
        <v>45481</v>
      </c>
    </row>
    <row r="328" spans="1:28" ht="15.75" hidden="1" x14ac:dyDescent="0.25">
      <c r="A328" s="29">
        <v>45477</v>
      </c>
      <c r="B328" s="27" t="s">
        <v>215</v>
      </c>
      <c r="C328" s="25"/>
      <c r="D328" s="27" t="s">
        <v>46</v>
      </c>
      <c r="E328" s="25" t="s">
        <v>129</v>
      </c>
      <c r="F328" s="25">
        <v>24</v>
      </c>
      <c r="G328" s="25" t="s">
        <v>77</v>
      </c>
      <c r="H328" s="25">
        <v>65000</v>
      </c>
      <c r="I328" s="11">
        <f t="shared" si="54"/>
        <v>1560000</v>
      </c>
      <c r="J328" s="31" t="s">
        <v>312</v>
      </c>
      <c r="K328" s="11"/>
      <c r="L328" s="107">
        <f t="shared" si="55"/>
        <v>0</v>
      </c>
      <c r="M328" s="107"/>
      <c r="N328" s="107"/>
      <c r="O328" s="107">
        <f t="shared" si="56"/>
        <v>1560000</v>
      </c>
      <c r="P328" s="107">
        <v>1560000</v>
      </c>
      <c r="Q328" s="107"/>
      <c r="R328" s="107">
        <f t="shared" si="57"/>
        <v>0</v>
      </c>
      <c r="S328" s="107"/>
      <c r="T328" s="107"/>
      <c r="U328" s="107">
        <f t="shared" si="58"/>
        <v>0</v>
      </c>
      <c r="V328" s="107"/>
      <c r="W328" s="107"/>
      <c r="X328" s="107">
        <f t="shared" si="59"/>
        <v>0</v>
      </c>
      <c r="Y328" s="107"/>
      <c r="Z328" s="107"/>
      <c r="AA328" s="108">
        <f>C328+I328-L328-O328-U328-X328-R328</f>
        <v>0</v>
      </c>
      <c r="AB328" s="7">
        <v>45481</v>
      </c>
    </row>
    <row r="329" spans="1:28" ht="15.75" hidden="1" x14ac:dyDescent="0.25">
      <c r="A329" s="29">
        <v>45477</v>
      </c>
      <c r="B329" s="25" t="s">
        <v>568</v>
      </c>
      <c r="C329" s="25"/>
      <c r="D329" s="27" t="s">
        <v>46</v>
      </c>
      <c r="E329" s="25" t="s">
        <v>298</v>
      </c>
      <c r="F329" s="25">
        <v>200</v>
      </c>
      <c r="G329" s="25" t="s">
        <v>34</v>
      </c>
      <c r="H329" s="25">
        <v>4000</v>
      </c>
      <c r="I329" s="11">
        <f t="shared" si="54"/>
        <v>800000</v>
      </c>
      <c r="J329" s="31" t="s">
        <v>324</v>
      </c>
      <c r="K329" s="11"/>
      <c r="L329" s="107">
        <f t="shared" si="55"/>
        <v>0</v>
      </c>
      <c r="M329" s="107"/>
      <c r="N329" s="107"/>
      <c r="O329" s="107">
        <f t="shared" si="56"/>
        <v>0</v>
      </c>
      <c r="P329" s="107"/>
      <c r="Q329" s="107"/>
      <c r="R329" s="107">
        <f t="shared" si="57"/>
        <v>0</v>
      </c>
      <c r="S329" s="107"/>
      <c r="T329" s="107"/>
      <c r="U329" s="107">
        <f t="shared" si="58"/>
        <v>800000</v>
      </c>
      <c r="V329" s="107">
        <v>800000</v>
      </c>
      <c r="W329" s="107"/>
      <c r="X329" s="107">
        <f t="shared" si="59"/>
        <v>0</v>
      </c>
      <c r="Y329" s="107"/>
      <c r="Z329" s="107"/>
      <c r="AA329" s="108">
        <f>C329+I329-L329-O329-U329-X329-R329</f>
        <v>0</v>
      </c>
      <c r="AB329" s="7">
        <v>45477</v>
      </c>
    </row>
    <row r="330" spans="1:28" ht="15.75" hidden="1" x14ac:dyDescent="0.25">
      <c r="A330" s="29">
        <v>45477</v>
      </c>
      <c r="B330" s="25" t="s">
        <v>1571</v>
      </c>
      <c r="C330" s="25"/>
      <c r="D330" s="25" t="s">
        <v>46</v>
      </c>
      <c r="E330" s="25" t="s">
        <v>53</v>
      </c>
      <c r="F330" s="25">
        <v>1</v>
      </c>
      <c r="G330" s="25" t="s">
        <v>23</v>
      </c>
      <c r="H330" s="25">
        <v>400000</v>
      </c>
      <c r="I330" s="11">
        <f t="shared" si="54"/>
        <v>400000</v>
      </c>
      <c r="J330" s="31" t="s">
        <v>324</v>
      </c>
      <c r="K330" s="11"/>
      <c r="L330" s="107">
        <f t="shared" si="55"/>
        <v>0</v>
      </c>
      <c r="M330" s="107"/>
      <c r="N330" s="107"/>
      <c r="O330" s="107">
        <f t="shared" si="56"/>
        <v>0</v>
      </c>
      <c r="P330" s="107"/>
      <c r="Q330" s="107"/>
      <c r="R330" s="107">
        <f t="shared" si="57"/>
        <v>0</v>
      </c>
      <c r="S330" s="107"/>
      <c r="T330" s="107"/>
      <c r="U330" s="107">
        <f t="shared" si="58"/>
        <v>400000</v>
      </c>
      <c r="V330" s="107">
        <v>400000</v>
      </c>
      <c r="W330" s="107"/>
      <c r="X330" s="107">
        <f t="shared" si="59"/>
        <v>0</v>
      </c>
      <c r="Y330" s="107"/>
      <c r="Z330" s="107"/>
      <c r="AA330" s="108">
        <f>C330+I330-L330-O330-U330-X330-R330</f>
        <v>0</v>
      </c>
      <c r="AB330" s="7">
        <v>45477</v>
      </c>
    </row>
    <row r="331" spans="1:28" ht="15.75" hidden="1" x14ac:dyDescent="0.25">
      <c r="A331" s="29">
        <v>45477</v>
      </c>
      <c r="B331" s="25" t="s">
        <v>162</v>
      </c>
      <c r="C331" s="25"/>
      <c r="D331" s="25" t="s">
        <v>46</v>
      </c>
      <c r="E331" s="25" t="s">
        <v>127</v>
      </c>
      <c r="F331" s="25">
        <v>10</v>
      </c>
      <c r="G331" s="25" t="s">
        <v>39</v>
      </c>
      <c r="H331" s="25">
        <v>70000</v>
      </c>
      <c r="I331" s="11">
        <f t="shared" si="54"/>
        <v>700000</v>
      </c>
      <c r="J331" s="26" t="s">
        <v>28</v>
      </c>
      <c r="K331" s="11"/>
      <c r="L331" s="107">
        <f t="shared" si="55"/>
        <v>0</v>
      </c>
      <c r="M331" s="107"/>
      <c r="N331" s="107"/>
      <c r="O331" s="107">
        <f t="shared" si="56"/>
        <v>0</v>
      </c>
      <c r="P331" s="107"/>
      <c r="Q331" s="107"/>
      <c r="R331" s="107">
        <f t="shared" si="57"/>
        <v>0</v>
      </c>
      <c r="S331" s="107"/>
      <c r="T331" s="107"/>
      <c r="U331" s="107">
        <f t="shared" si="58"/>
        <v>0</v>
      </c>
      <c r="V331" s="107"/>
      <c r="W331" s="107"/>
      <c r="X331" s="107">
        <f t="shared" si="59"/>
        <v>0</v>
      </c>
      <c r="Y331" s="107"/>
      <c r="Z331" s="107"/>
      <c r="AA331" s="108">
        <f>C331+I331-L331-O331-U331-X331-R331</f>
        <v>700000</v>
      </c>
      <c r="AB331" s="7"/>
    </row>
    <row r="332" spans="1:28" ht="15.75" hidden="1" x14ac:dyDescent="0.25">
      <c r="A332" s="29">
        <v>45477</v>
      </c>
      <c r="B332" s="25" t="s">
        <v>162</v>
      </c>
      <c r="C332" s="25"/>
      <c r="D332" s="25" t="s">
        <v>46</v>
      </c>
      <c r="E332" s="25" t="s">
        <v>128</v>
      </c>
      <c r="F332" s="25">
        <v>50</v>
      </c>
      <c r="G332" s="25" t="s">
        <v>39</v>
      </c>
      <c r="H332" s="25">
        <v>125000</v>
      </c>
      <c r="I332" s="11">
        <f t="shared" si="54"/>
        <v>6250000</v>
      </c>
      <c r="J332" s="26" t="s">
        <v>28</v>
      </c>
      <c r="K332" s="11"/>
      <c r="L332" s="107">
        <f t="shared" si="55"/>
        <v>0</v>
      </c>
      <c r="M332" s="107"/>
      <c r="N332" s="107"/>
      <c r="O332" s="107">
        <f t="shared" si="56"/>
        <v>0</v>
      </c>
      <c r="P332" s="107"/>
      <c r="Q332" s="107"/>
      <c r="R332" s="107">
        <f t="shared" si="57"/>
        <v>0</v>
      </c>
      <c r="S332" s="107"/>
      <c r="T332" s="107"/>
      <c r="U332" s="107">
        <f t="shared" si="58"/>
        <v>0</v>
      </c>
      <c r="V332" s="107"/>
      <c r="W332" s="107"/>
      <c r="X332" s="107">
        <f t="shared" si="59"/>
        <v>0</v>
      </c>
      <c r="Y332" s="107"/>
      <c r="Z332" s="107"/>
      <c r="AA332" s="108">
        <f>C332+I332-L332-O332-U332-X332-R332</f>
        <v>6250000</v>
      </c>
      <c r="AB332" s="7"/>
    </row>
    <row r="333" spans="1:28" ht="15.75" hidden="1" x14ac:dyDescent="0.25">
      <c r="A333" s="29">
        <v>45477</v>
      </c>
      <c r="B333" s="25" t="s">
        <v>412</v>
      </c>
      <c r="C333" s="25"/>
      <c r="D333" s="25" t="s">
        <v>46</v>
      </c>
      <c r="E333" s="25" t="s">
        <v>512</v>
      </c>
      <c r="F333" s="25">
        <v>5</v>
      </c>
      <c r="G333" s="25" t="s">
        <v>27</v>
      </c>
      <c r="H333" s="25">
        <v>450000</v>
      </c>
      <c r="I333" s="11">
        <f t="shared" si="54"/>
        <v>2250000</v>
      </c>
      <c r="J333" s="31" t="s">
        <v>312</v>
      </c>
      <c r="K333" s="11"/>
      <c r="L333" s="107">
        <f t="shared" si="55"/>
        <v>0</v>
      </c>
      <c r="M333" s="107"/>
      <c r="N333" s="107"/>
      <c r="O333" s="107">
        <f t="shared" si="56"/>
        <v>2250000</v>
      </c>
      <c r="P333" s="107">
        <v>2250000</v>
      </c>
      <c r="Q333" s="107"/>
      <c r="R333" s="107">
        <f t="shared" si="57"/>
        <v>0</v>
      </c>
      <c r="S333" s="107"/>
      <c r="T333" s="107"/>
      <c r="U333" s="107">
        <f t="shared" si="58"/>
        <v>0</v>
      </c>
      <c r="V333" s="107"/>
      <c r="W333" s="107"/>
      <c r="X333" s="107">
        <f t="shared" si="59"/>
        <v>0</v>
      </c>
      <c r="Y333" s="107"/>
      <c r="Z333" s="107"/>
      <c r="AA333" s="108">
        <f>C333+I333-L333-O333-U333-X333-R333</f>
        <v>0</v>
      </c>
      <c r="AB333" s="7">
        <v>45491</v>
      </c>
    </row>
    <row r="334" spans="1:28" ht="15.75" hidden="1" x14ac:dyDescent="0.25">
      <c r="A334" s="29">
        <v>45477</v>
      </c>
      <c r="B334" s="25" t="s">
        <v>412</v>
      </c>
      <c r="C334" s="25"/>
      <c r="D334" s="25" t="s">
        <v>46</v>
      </c>
      <c r="E334" s="25" t="s">
        <v>58</v>
      </c>
      <c r="F334" s="25">
        <v>10400</v>
      </c>
      <c r="G334" s="25" t="s">
        <v>34</v>
      </c>
      <c r="H334" s="25">
        <v>1900</v>
      </c>
      <c r="I334" s="11">
        <f t="shared" si="54"/>
        <v>19760000</v>
      </c>
      <c r="J334" s="31" t="s">
        <v>312</v>
      </c>
      <c r="K334" s="11"/>
      <c r="L334" s="107">
        <f t="shared" si="55"/>
        <v>0</v>
      </c>
      <c r="M334" s="107"/>
      <c r="N334" s="107"/>
      <c r="O334" s="107">
        <f t="shared" si="56"/>
        <v>19760000</v>
      </c>
      <c r="P334" s="107">
        <v>19760000</v>
      </c>
      <c r="Q334" s="107"/>
      <c r="R334" s="107">
        <f t="shared" si="57"/>
        <v>0</v>
      </c>
      <c r="S334" s="107"/>
      <c r="T334" s="107"/>
      <c r="U334" s="107">
        <f t="shared" si="58"/>
        <v>0</v>
      </c>
      <c r="V334" s="107"/>
      <c r="W334" s="107"/>
      <c r="X334" s="107">
        <f t="shared" si="59"/>
        <v>0</v>
      </c>
      <c r="Y334" s="107"/>
      <c r="Z334" s="107"/>
      <c r="AA334" s="108">
        <f>C334+I334-L334-O334-U334-X334-R334</f>
        <v>0</v>
      </c>
      <c r="AB334" s="7">
        <v>45491</v>
      </c>
    </row>
    <row r="335" spans="1:28" ht="15.75" hidden="1" x14ac:dyDescent="0.25">
      <c r="A335" s="29">
        <v>45477</v>
      </c>
      <c r="B335" s="25" t="s">
        <v>99</v>
      </c>
      <c r="C335" s="25"/>
      <c r="D335" s="25"/>
      <c r="E335" s="25" t="s">
        <v>158</v>
      </c>
      <c r="F335" s="25">
        <v>30.2</v>
      </c>
      <c r="G335" s="25" t="s">
        <v>39</v>
      </c>
      <c r="H335" s="25"/>
      <c r="I335" s="11">
        <f t="shared" si="54"/>
        <v>0</v>
      </c>
      <c r="J335" s="26" t="s">
        <v>1622</v>
      </c>
      <c r="K335" s="11"/>
      <c r="L335" s="107">
        <f t="shared" si="55"/>
        <v>0</v>
      </c>
      <c r="M335" s="107"/>
      <c r="N335" s="107"/>
      <c r="O335" s="107">
        <f t="shared" si="56"/>
        <v>0</v>
      </c>
      <c r="P335" s="107"/>
      <c r="Q335" s="107"/>
      <c r="R335" s="107">
        <f t="shared" si="57"/>
        <v>0</v>
      </c>
      <c r="S335" s="107"/>
      <c r="T335" s="107"/>
      <c r="U335" s="107">
        <f t="shared" si="58"/>
        <v>0</v>
      </c>
      <c r="V335" s="107"/>
      <c r="W335" s="107"/>
      <c r="X335" s="107">
        <f t="shared" si="59"/>
        <v>0</v>
      </c>
      <c r="Y335" s="107"/>
      <c r="Z335" s="107"/>
      <c r="AA335" s="108">
        <f>C335+I335-L335-O335-U335-X335-R335</f>
        <v>0</v>
      </c>
      <c r="AB335" s="7"/>
    </row>
    <row r="336" spans="1:28" ht="15.75" hidden="1" x14ac:dyDescent="0.25">
      <c r="A336" s="29">
        <v>45477</v>
      </c>
      <c r="B336" s="72" t="s">
        <v>134</v>
      </c>
      <c r="C336" s="25"/>
      <c r="D336" s="25" t="s">
        <v>46</v>
      </c>
      <c r="E336" s="25" t="s">
        <v>95</v>
      </c>
      <c r="F336" s="25">
        <v>500</v>
      </c>
      <c r="G336" s="25" t="s">
        <v>34</v>
      </c>
      <c r="H336" s="25">
        <v>1385</v>
      </c>
      <c r="I336" s="11">
        <f t="shared" si="54"/>
        <v>692500</v>
      </c>
      <c r="J336" s="26" t="s">
        <v>28</v>
      </c>
      <c r="K336" s="11" t="s">
        <v>1594</v>
      </c>
      <c r="L336" s="107">
        <f t="shared" si="55"/>
        <v>0</v>
      </c>
      <c r="M336" s="107"/>
      <c r="N336" s="107"/>
      <c r="O336" s="107">
        <f t="shared" si="56"/>
        <v>0</v>
      </c>
      <c r="P336" s="107"/>
      <c r="Q336" s="107"/>
      <c r="R336" s="107">
        <f t="shared" si="57"/>
        <v>0</v>
      </c>
      <c r="S336" s="107"/>
      <c r="T336" s="107"/>
      <c r="U336" s="107">
        <f t="shared" si="58"/>
        <v>0</v>
      </c>
      <c r="V336" s="107"/>
      <c r="W336" s="107"/>
      <c r="X336" s="107">
        <f t="shared" si="59"/>
        <v>0</v>
      </c>
      <c r="Y336" s="107"/>
      <c r="Z336" s="107"/>
      <c r="AA336" s="108">
        <f>C336+I336-L336-O336-U336-X336-R336</f>
        <v>692500</v>
      </c>
      <c r="AB336" s="7"/>
    </row>
    <row r="337" spans="1:28" ht="15.75" hidden="1" x14ac:dyDescent="0.25">
      <c r="A337" s="29">
        <v>45477</v>
      </c>
      <c r="B337" s="72" t="s">
        <v>134</v>
      </c>
      <c r="C337" s="25"/>
      <c r="D337" s="25" t="s">
        <v>46</v>
      </c>
      <c r="E337" s="25" t="s">
        <v>179</v>
      </c>
      <c r="F337" s="25">
        <v>500</v>
      </c>
      <c r="G337" s="25" t="s">
        <v>34</v>
      </c>
      <c r="H337" s="25">
        <v>1510</v>
      </c>
      <c r="I337" s="11">
        <f t="shared" si="54"/>
        <v>755000</v>
      </c>
      <c r="J337" s="26" t="s">
        <v>28</v>
      </c>
      <c r="K337" s="11" t="s">
        <v>1594</v>
      </c>
      <c r="L337" s="107">
        <f t="shared" si="55"/>
        <v>0</v>
      </c>
      <c r="M337" s="107"/>
      <c r="N337" s="107"/>
      <c r="O337" s="107">
        <f t="shared" si="56"/>
        <v>0</v>
      </c>
      <c r="P337" s="107"/>
      <c r="Q337" s="107"/>
      <c r="R337" s="107">
        <f t="shared" si="57"/>
        <v>0</v>
      </c>
      <c r="S337" s="107"/>
      <c r="T337" s="107"/>
      <c r="U337" s="107">
        <f t="shared" si="58"/>
        <v>0</v>
      </c>
      <c r="V337" s="107"/>
      <c r="W337" s="107"/>
      <c r="X337" s="107">
        <f t="shared" si="59"/>
        <v>0</v>
      </c>
      <c r="Y337" s="107"/>
      <c r="Z337" s="107"/>
      <c r="AA337" s="108">
        <f>C337+I337-L337-O337-U337-X337-R337</f>
        <v>755000</v>
      </c>
      <c r="AB337" s="7"/>
    </row>
    <row r="338" spans="1:28" ht="15.75" hidden="1" x14ac:dyDescent="0.25">
      <c r="A338" s="29">
        <v>45477</v>
      </c>
      <c r="B338" s="72" t="s">
        <v>134</v>
      </c>
      <c r="C338" s="25"/>
      <c r="D338" s="25" t="s">
        <v>46</v>
      </c>
      <c r="E338" s="25" t="s">
        <v>42</v>
      </c>
      <c r="F338" s="25">
        <v>1000</v>
      </c>
      <c r="G338" s="25" t="s">
        <v>34</v>
      </c>
      <c r="H338" s="25">
        <v>4500</v>
      </c>
      <c r="I338" s="11">
        <f t="shared" si="54"/>
        <v>4500000</v>
      </c>
      <c r="J338" s="26" t="s">
        <v>28</v>
      </c>
      <c r="K338" s="11" t="s">
        <v>1594</v>
      </c>
      <c r="L338" s="107">
        <f t="shared" si="55"/>
        <v>0</v>
      </c>
      <c r="M338" s="107"/>
      <c r="N338" s="107"/>
      <c r="O338" s="107">
        <f t="shared" si="56"/>
        <v>0</v>
      </c>
      <c r="P338" s="107"/>
      <c r="Q338" s="107"/>
      <c r="R338" s="107">
        <f t="shared" si="57"/>
        <v>0</v>
      </c>
      <c r="S338" s="107"/>
      <c r="T338" s="107"/>
      <c r="U338" s="107">
        <f t="shared" si="58"/>
        <v>0</v>
      </c>
      <c r="V338" s="107"/>
      <c r="W338" s="107"/>
      <c r="X338" s="107">
        <f t="shared" si="59"/>
        <v>0</v>
      </c>
      <c r="Y338" s="107"/>
      <c r="Z338" s="107"/>
      <c r="AA338" s="108">
        <f>C338+I338-L338-O338-U338-X338-R338</f>
        <v>4500000</v>
      </c>
      <c r="AB338" s="7"/>
    </row>
    <row r="339" spans="1:28" ht="15.75" hidden="1" x14ac:dyDescent="0.25">
      <c r="A339" s="29">
        <v>45477</v>
      </c>
      <c r="B339" s="25" t="s">
        <v>96</v>
      </c>
      <c r="C339" s="25"/>
      <c r="D339" s="25" t="s">
        <v>46</v>
      </c>
      <c r="E339" s="25" t="s">
        <v>782</v>
      </c>
      <c r="F339" s="25">
        <v>600</v>
      </c>
      <c r="G339" s="25" t="s">
        <v>34</v>
      </c>
      <c r="H339" s="25">
        <v>4410</v>
      </c>
      <c r="I339" s="11">
        <f t="shared" si="54"/>
        <v>2646000</v>
      </c>
      <c r="J339" s="26" t="s">
        <v>28</v>
      </c>
      <c r="K339" s="11"/>
      <c r="L339" s="107">
        <f t="shared" si="55"/>
        <v>0</v>
      </c>
      <c r="M339" s="107"/>
      <c r="N339" s="107"/>
      <c r="O339" s="107">
        <f t="shared" si="56"/>
        <v>0</v>
      </c>
      <c r="P339" s="107"/>
      <c r="Q339" s="107"/>
      <c r="R339" s="107">
        <f t="shared" si="57"/>
        <v>0</v>
      </c>
      <c r="S339" s="107"/>
      <c r="T339" s="107"/>
      <c r="U339" s="107">
        <f t="shared" si="58"/>
        <v>0</v>
      </c>
      <c r="V339" s="107"/>
      <c r="W339" s="107"/>
      <c r="X339" s="107">
        <f t="shared" si="59"/>
        <v>0</v>
      </c>
      <c r="Y339" s="107"/>
      <c r="Z339" s="107"/>
      <c r="AA339" s="108">
        <f>C339+I339-L339-O339-U339-X339-R339</f>
        <v>2646000</v>
      </c>
      <c r="AB339" s="7"/>
    </row>
    <row r="340" spans="1:28" ht="15.75" hidden="1" x14ac:dyDescent="0.25">
      <c r="A340" s="24">
        <v>45477</v>
      </c>
      <c r="B340" s="25" t="s">
        <v>207</v>
      </c>
      <c r="C340" s="25"/>
      <c r="D340" s="25" t="s">
        <v>46</v>
      </c>
      <c r="E340" s="25" t="s">
        <v>1137</v>
      </c>
      <c r="F340" s="25">
        <v>500</v>
      </c>
      <c r="G340" s="25" t="s">
        <v>34</v>
      </c>
      <c r="H340" s="25">
        <v>795</v>
      </c>
      <c r="I340" s="11">
        <f t="shared" si="54"/>
        <v>397500</v>
      </c>
      <c r="J340" s="31" t="s">
        <v>312</v>
      </c>
      <c r="K340" s="11"/>
      <c r="L340" s="107">
        <f t="shared" si="55"/>
        <v>0</v>
      </c>
      <c r="M340" s="107"/>
      <c r="N340" s="107"/>
      <c r="O340" s="107">
        <f t="shared" si="56"/>
        <v>397500</v>
      </c>
      <c r="P340" s="107">
        <v>397500</v>
      </c>
      <c r="Q340" s="107"/>
      <c r="R340" s="107">
        <f t="shared" si="57"/>
        <v>0</v>
      </c>
      <c r="S340" s="107"/>
      <c r="T340" s="107"/>
      <c r="U340" s="107">
        <f t="shared" si="58"/>
        <v>0</v>
      </c>
      <c r="V340" s="107"/>
      <c r="W340" s="107"/>
      <c r="X340" s="107">
        <f t="shared" si="59"/>
        <v>0</v>
      </c>
      <c r="Y340" s="107"/>
      <c r="Z340" s="107"/>
      <c r="AA340" s="108">
        <f>C340+I340-L340-O340-U340-X340-R340</f>
        <v>0</v>
      </c>
      <c r="AB340" s="7">
        <v>45477</v>
      </c>
    </row>
    <row r="341" spans="1:28" ht="15.75" hidden="1" x14ac:dyDescent="0.25">
      <c r="A341" s="29">
        <v>45477</v>
      </c>
      <c r="B341" s="25" t="s">
        <v>203</v>
      </c>
      <c r="C341" s="25"/>
      <c r="D341" s="25" t="s">
        <v>46</v>
      </c>
      <c r="E341" s="25" t="s">
        <v>363</v>
      </c>
      <c r="F341" s="25">
        <v>4</v>
      </c>
      <c r="G341" s="25" t="s">
        <v>48</v>
      </c>
      <c r="H341" s="25">
        <v>230000</v>
      </c>
      <c r="I341" s="11">
        <f t="shared" si="54"/>
        <v>920000</v>
      </c>
      <c r="J341" s="31" t="s">
        <v>324</v>
      </c>
      <c r="K341" s="11"/>
      <c r="L341" s="107">
        <f t="shared" si="55"/>
        <v>920000</v>
      </c>
      <c r="M341" s="107">
        <v>920000</v>
      </c>
      <c r="N341" s="107"/>
      <c r="O341" s="107">
        <f t="shared" si="56"/>
        <v>0</v>
      </c>
      <c r="P341" s="107"/>
      <c r="Q341" s="107"/>
      <c r="R341" s="107">
        <f t="shared" si="57"/>
        <v>0</v>
      </c>
      <c r="S341" s="107"/>
      <c r="T341" s="107"/>
      <c r="U341" s="107">
        <f t="shared" si="58"/>
        <v>0</v>
      </c>
      <c r="V341" s="107"/>
      <c r="W341" s="107"/>
      <c r="X341" s="107">
        <f t="shared" si="59"/>
        <v>0</v>
      </c>
      <c r="Y341" s="107"/>
      <c r="Z341" s="107"/>
      <c r="AA341" s="108">
        <f>C341+I341-L341-O341-U341-X341-R341</f>
        <v>0</v>
      </c>
      <c r="AB341" s="7">
        <v>45477</v>
      </c>
    </row>
    <row r="342" spans="1:28" ht="15.75" hidden="1" x14ac:dyDescent="0.25">
      <c r="A342" s="29">
        <v>45477</v>
      </c>
      <c r="B342" s="25" t="s">
        <v>211</v>
      </c>
      <c r="C342" s="25"/>
      <c r="D342" s="25" t="s">
        <v>52</v>
      </c>
      <c r="E342" s="25" t="s">
        <v>290</v>
      </c>
      <c r="F342" s="25">
        <v>125</v>
      </c>
      <c r="G342" s="25" t="s">
        <v>34</v>
      </c>
      <c r="H342" s="25">
        <v>2735</v>
      </c>
      <c r="I342" s="11">
        <f t="shared" si="54"/>
        <v>341875</v>
      </c>
      <c r="J342" s="31" t="s">
        <v>312</v>
      </c>
      <c r="K342" s="11"/>
      <c r="L342" s="107">
        <f t="shared" si="55"/>
        <v>0</v>
      </c>
      <c r="M342" s="107"/>
      <c r="N342" s="107"/>
      <c r="O342" s="107">
        <f t="shared" si="56"/>
        <v>341875</v>
      </c>
      <c r="P342" s="107">
        <v>341875</v>
      </c>
      <c r="Q342" s="107"/>
      <c r="R342" s="107">
        <f t="shared" si="57"/>
        <v>0</v>
      </c>
      <c r="S342" s="107"/>
      <c r="T342" s="107"/>
      <c r="U342" s="107">
        <f t="shared" si="58"/>
        <v>0</v>
      </c>
      <c r="V342" s="107"/>
      <c r="W342" s="107"/>
      <c r="X342" s="107">
        <f t="shared" si="59"/>
        <v>0</v>
      </c>
      <c r="Y342" s="107"/>
      <c r="Z342" s="107"/>
      <c r="AA342" s="108">
        <f>C342+I342-L342-O342-U342-X342-R342</f>
        <v>0</v>
      </c>
      <c r="AB342" s="7">
        <v>45478</v>
      </c>
    </row>
    <row r="343" spans="1:28" ht="15.75" hidden="1" x14ac:dyDescent="0.25">
      <c r="A343" s="24">
        <v>45477</v>
      </c>
      <c r="B343" s="25" t="s">
        <v>116</v>
      </c>
      <c r="C343" s="25"/>
      <c r="D343" s="25" t="s">
        <v>46</v>
      </c>
      <c r="E343" s="25" t="s">
        <v>343</v>
      </c>
      <c r="F343" s="25">
        <v>1</v>
      </c>
      <c r="G343" s="25" t="s">
        <v>23</v>
      </c>
      <c r="H343" s="25">
        <v>1200000</v>
      </c>
      <c r="I343" s="11">
        <f t="shared" si="54"/>
        <v>1200000</v>
      </c>
      <c r="J343" s="31" t="s">
        <v>324</v>
      </c>
      <c r="K343" s="11"/>
      <c r="L343" s="107">
        <f t="shared" si="55"/>
        <v>1200000</v>
      </c>
      <c r="M343" s="107">
        <v>1200000</v>
      </c>
      <c r="N343" s="107"/>
      <c r="O343" s="107">
        <f t="shared" si="56"/>
        <v>0</v>
      </c>
      <c r="P343" s="107"/>
      <c r="Q343" s="107"/>
      <c r="R343" s="107">
        <f t="shared" si="57"/>
        <v>0</v>
      </c>
      <c r="S343" s="107"/>
      <c r="T343" s="107"/>
      <c r="U343" s="107">
        <f t="shared" si="58"/>
        <v>0</v>
      </c>
      <c r="V343" s="107"/>
      <c r="W343" s="107"/>
      <c r="X343" s="107">
        <f t="shared" si="59"/>
        <v>0</v>
      </c>
      <c r="Y343" s="107"/>
      <c r="Z343" s="107"/>
      <c r="AA343" s="108">
        <f>C343+I343-L343-O343-U343-X343-R343</f>
        <v>0</v>
      </c>
      <c r="AB343" s="7">
        <v>45478</v>
      </c>
    </row>
    <row r="344" spans="1:28" ht="15.75" hidden="1" x14ac:dyDescent="0.25">
      <c r="A344" s="29">
        <v>45478</v>
      </c>
      <c r="B344" s="27" t="s">
        <v>107</v>
      </c>
      <c r="C344" s="27"/>
      <c r="D344" s="27" t="s">
        <v>52</v>
      </c>
      <c r="E344" s="27" t="s">
        <v>255</v>
      </c>
      <c r="F344" s="27">
        <v>5250</v>
      </c>
      <c r="G344" s="27" t="s">
        <v>34</v>
      </c>
      <c r="H344" s="27">
        <v>2000</v>
      </c>
      <c r="I344" s="11">
        <f t="shared" ref="I344:I384" si="60">F344*H344</f>
        <v>10500000</v>
      </c>
      <c r="J344" s="31" t="s">
        <v>324</v>
      </c>
      <c r="K344" s="11"/>
      <c r="L344" s="107">
        <f t="shared" ref="L344:L384" si="61">M344+N344</f>
        <v>10500000</v>
      </c>
      <c r="M344" s="107"/>
      <c r="N344" s="107">
        <v>10500000</v>
      </c>
      <c r="O344" s="107">
        <f t="shared" ref="O344:O384" si="62">P344+Q344</f>
        <v>0</v>
      </c>
      <c r="P344" s="107"/>
      <c r="Q344" s="107"/>
      <c r="R344" s="107">
        <f t="shared" ref="R344:R384" si="63">S344+T344</f>
        <v>0</v>
      </c>
      <c r="S344" s="107"/>
      <c r="T344" s="107"/>
      <c r="U344" s="107">
        <f t="shared" ref="U344:U384" si="64">V344+W344</f>
        <v>0</v>
      </c>
      <c r="V344" s="107"/>
      <c r="W344" s="107"/>
      <c r="X344" s="107">
        <f t="shared" ref="X344:X384" si="65">Y344+Z344</f>
        <v>0</v>
      </c>
      <c r="Y344" s="107"/>
      <c r="Z344" s="107"/>
      <c r="AA344" s="108">
        <f>C344+I344-L344-O344-U344-X344-R344</f>
        <v>0</v>
      </c>
      <c r="AB344" s="7">
        <v>45489</v>
      </c>
    </row>
    <row r="345" spans="1:28" ht="15.75" hidden="1" x14ac:dyDescent="0.25">
      <c r="A345" s="29">
        <v>45478</v>
      </c>
      <c r="B345" s="27" t="s">
        <v>107</v>
      </c>
      <c r="C345" s="25"/>
      <c r="D345" s="27" t="s">
        <v>52</v>
      </c>
      <c r="E345" s="25" t="s">
        <v>108</v>
      </c>
      <c r="F345" s="25">
        <v>1400</v>
      </c>
      <c r="G345" s="27" t="s">
        <v>34</v>
      </c>
      <c r="H345" s="25">
        <v>1900</v>
      </c>
      <c r="I345" s="11">
        <f t="shared" si="60"/>
        <v>2660000</v>
      </c>
      <c r="J345" s="31" t="s">
        <v>324</v>
      </c>
      <c r="K345" s="11"/>
      <c r="L345" s="107">
        <f t="shared" si="61"/>
        <v>2660000</v>
      </c>
      <c r="M345" s="107"/>
      <c r="N345" s="107">
        <v>2660000</v>
      </c>
      <c r="O345" s="107">
        <f t="shared" si="62"/>
        <v>0</v>
      </c>
      <c r="P345" s="107"/>
      <c r="Q345" s="107"/>
      <c r="R345" s="107">
        <f t="shared" si="63"/>
        <v>0</v>
      </c>
      <c r="S345" s="107"/>
      <c r="T345" s="107"/>
      <c r="U345" s="107">
        <f t="shared" si="64"/>
        <v>0</v>
      </c>
      <c r="V345" s="107"/>
      <c r="W345" s="107"/>
      <c r="X345" s="107">
        <f t="shared" si="65"/>
        <v>0</v>
      </c>
      <c r="Y345" s="107"/>
      <c r="Z345" s="107"/>
      <c r="AA345" s="108">
        <f>C345+I345-L345-O345-U345-X345-R345</f>
        <v>0</v>
      </c>
      <c r="AB345" s="7">
        <v>45489</v>
      </c>
    </row>
    <row r="346" spans="1:28" ht="15.75" hidden="1" x14ac:dyDescent="0.25">
      <c r="A346" s="29">
        <v>45478</v>
      </c>
      <c r="B346" s="72" t="s">
        <v>256</v>
      </c>
      <c r="C346" s="25"/>
      <c r="D346" s="25" t="s">
        <v>52</v>
      </c>
      <c r="E346" s="25" t="s">
        <v>249</v>
      </c>
      <c r="F346" s="25">
        <v>500</v>
      </c>
      <c r="G346" s="27" t="s">
        <v>34</v>
      </c>
      <c r="H346" s="25">
        <v>4000</v>
      </c>
      <c r="I346" s="11">
        <f t="shared" si="60"/>
        <v>2000000</v>
      </c>
      <c r="J346" s="31" t="s">
        <v>312</v>
      </c>
      <c r="K346" s="11"/>
      <c r="L346" s="107">
        <f t="shared" si="61"/>
        <v>0</v>
      </c>
      <c r="M346" s="107"/>
      <c r="N346" s="107"/>
      <c r="O346" s="107">
        <f t="shared" si="62"/>
        <v>0</v>
      </c>
      <c r="P346" s="107"/>
      <c r="Q346" s="107"/>
      <c r="R346" s="107">
        <f t="shared" si="63"/>
        <v>2000000</v>
      </c>
      <c r="S346" s="107">
        <v>2000000</v>
      </c>
      <c r="T346" s="107"/>
      <c r="U346" s="107">
        <f t="shared" si="64"/>
        <v>0</v>
      </c>
      <c r="V346" s="107"/>
      <c r="W346" s="107"/>
      <c r="X346" s="107">
        <f t="shared" si="65"/>
        <v>0</v>
      </c>
      <c r="Y346" s="107"/>
      <c r="Z346" s="107"/>
      <c r="AA346" s="108">
        <f>C346+I346-L346-O346-U346-X346-R346</f>
        <v>0</v>
      </c>
      <c r="AB346" s="7">
        <v>45478</v>
      </c>
    </row>
    <row r="347" spans="1:28" ht="15.75" hidden="1" x14ac:dyDescent="0.25">
      <c r="A347" s="29">
        <v>45478</v>
      </c>
      <c r="B347" s="72" t="s">
        <v>256</v>
      </c>
      <c r="C347" s="25"/>
      <c r="D347" s="25" t="s">
        <v>52</v>
      </c>
      <c r="E347" s="25" t="s">
        <v>259</v>
      </c>
      <c r="F347" s="25">
        <v>500</v>
      </c>
      <c r="G347" s="27" t="s">
        <v>34</v>
      </c>
      <c r="H347" s="25">
        <v>835</v>
      </c>
      <c r="I347" s="11">
        <f t="shared" si="60"/>
        <v>417500</v>
      </c>
      <c r="J347" s="31" t="s">
        <v>312</v>
      </c>
      <c r="K347" s="11"/>
      <c r="L347" s="107">
        <f t="shared" si="61"/>
        <v>0</v>
      </c>
      <c r="M347" s="107"/>
      <c r="N347" s="107"/>
      <c r="O347" s="107">
        <f t="shared" si="62"/>
        <v>0</v>
      </c>
      <c r="P347" s="107"/>
      <c r="Q347" s="107"/>
      <c r="R347" s="107">
        <f t="shared" si="63"/>
        <v>417500</v>
      </c>
      <c r="S347" s="107">
        <v>417500</v>
      </c>
      <c r="T347" s="107"/>
      <c r="U347" s="107">
        <f t="shared" si="64"/>
        <v>0</v>
      </c>
      <c r="V347" s="107"/>
      <c r="W347" s="107"/>
      <c r="X347" s="107">
        <f t="shared" si="65"/>
        <v>0</v>
      </c>
      <c r="Y347" s="107"/>
      <c r="Z347" s="107"/>
      <c r="AA347" s="108">
        <f>C347+I347-L347-O347-U347-X347-R347</f>
        <v>0</v>
      </c>
      <c r="AB347" s="7">
        <v>45478</v>
      </c>
    </row>
    <row r="348" spans="1:28" ht="15.75" hidden="1" x14ac:dyDescent="0.25">
      <c r="A348" s="29">
        <v>45478</v>
      </c>
      <c r="B348" s="72" t="s">
        <v>256</v>
      </c>
      <c r="C348" s="25"/>
      <c r="D348" s="25" t="s">
        <v>52</v>
      </c>
      <c r="E348" s="25" t="s">
        <v>129</v>
      </c>
      <c r="F348" s="25">
        <v>2</v>
      </c>
      <c r="G348" s="25" t="s">
        <v>77</v>
      </c>
      <c r="H348" s="25">
        <v>65000</v>
      </c>
      <c r="I348" s="11">
        <f t="shared" si="60"/>
        <v>130000</v>
      </c>
      <c r="J348" s="31" t="s">
        <v>312</v>
      </c>
      <c r="K348" s="11"/>
      <c r="L348" s="107">
        <f t="shared" si="61"/>
        <v>0</v>
      </c>
      <c r="M348" s="107"/>
      <c r="N348" s="107"/>
      <c r="O348" s="107">
        <f t="shared" si="62"/>
        <v>0</v>
      </c>
      <c r="P348" s="107"/>
      <c r="Q348" s="107"/>
      <c r="R348" s="107">
        <f t="shared" si="63"/>
        <v>130000</v>
      </c>
      <c r="S348" s="107">
        <v>130000</v>
      </c>
      <c r="T348" s="107"/>
      <c r="U348" s="107">
        <f t="shared" si="64"/>
        <v>0</v>
      </c>
      <c r="V348" s="107"/>
      <c r="W348" s="107"/>
      <c r="X348" s="107">
        <f t="shared" si="65"/>
        <v>0</v>
      </c>
      <c r="Y348" s="107"/>
      <c r="Z348" s="107"/>
      <c r="AA348" s="108">
        <f>C348+I348-L348-O348-U348-X348-R348</f>
        <v>0</v>
      </c>
      <c r="AB348" s="7">
        <v>45478</v>
      </c>
    </row>
    <row r="349" spans="1:28" ht="15.75" hidden="1" x14ac:dyDescent="0.25">
      <c r="A349" s="29">
        <v>45478</v>
      </c>
      <c r="B349" s="25" t="s">
        <v>1332</v>
      </c>
      <c r="C349" s="25"/>
      <c r="D349" s="25" t="s">
        <v>46</v>
      </c>
      <c r="E349" s="25" t="s">
        <v>448</v>
      </c>
      <c r="F349" s="25">
        <v>2</v>
      </c>
      <c r="G349" s="25" t="s">
        <v>34</v>
      </c>
      <c r="H349" s="25">
        <v>115000</v>
      </c>
      <c r="I349" s="11">
        <f t="shared" si="60"/>
        <v>230000</v>
      </c>
      <c r="J349" s="31" t="s">
        <v>324</v>
      </c>
      <c r="K349" s="11"/>
      <c r="L349" s="107">
        <f t="shared" si="61"/>
        <v>230000</v>
      </c>
      <c r="M349" s="107">
        <v>230000</v>
      </c>
      <c r="N349" s="107"/>
      <c r="O349" s="107">
        <f t="shared" si="62"/>
        <v>0</v>
      </c>
      <c r="P349" s="107"/>
      <c r="Q349" s="107"/>
      <c r="R349" s="107">
        <f t="shared" si="63"/>
        <v>0</v>
      </c>
      <c r="S349" s="107"/>
      <c r="T349" s="107"/>
      <c r="U349" s="107">
        <f t="shared" si="64"/>
        <v>0</v>
      </c>
      <c r="V349" s="107"/>
      <c r="W349" s="107"/>
      <c r="X349" s="107">
        <f t="shared" si="65"/>
        <v>0</v>
      </c>
      <c r="Y349" s="107"/>
      <c r="Z349" s="107"/>
      <c r="AA349" s="108">
        <f>C349+I349-L349-O349-U349-X349-R349</f>
        <v>0</v>
      </c>
      <c r="AB349" s="7">
        <v>45478</v>
      </c>
    </row>
    <row r="350" spans="1:28" ht="15.75" hidden="1" x14ac:dyDescent="0.25">
      <c r="A350" s="29">
        <v>45478</v>
      </c>
      <c r="B350" s="25" t="s">
        <v>743</v>
      </c>
      <c r="C350" s="25"/>
      <c r="D350" s="25" t="s">
        <v>46</v>
      </c>
      <c r="E350" s="25" t="s">
        <v>157</v>
      </c>
      <c r="F350" s="25">
        <v>3</v>
      </c>
      <c r="G350" s="25" t="s">
        <v>48</v>
      </c>
      <c r="H350" s="25">
        <v>300000</v>
      </c>
      <c r="I350" s="11">
        <f t="shared" si="60"/>
        <v>900000</v>
      </c>
      <c r="J350" s="31" t="s">
        <v>324</v>
      </c>
      <c r="K350" s="11"/>
      <c r="L350" s="107">
        <f t="shared" si="61"/>
        <v>0</v>
      </c>
      <c r="M350" s="107"/>
      <c r="N350" s="107"/>
      <c r="O350" s="107">
        <f t="shared" si="62"/>
        <v>0</v>
      </c>
      <c r="P350" s="107"/>
      <c r="Q350" s="107"/>
      <c r="R350" s="107">
        <f t="shared" si="63"/>
        <v>0</v>
      </c>
      <c r="S350" s="107"/>
      <c r="T350" s="107"/>
      <c r="U350" s="107">
        <f t="shared" si="64"/>
        <v>900000</v>
      </c>
      <c r="V350" s="107">
        <v>900000</v>
      </c>
      <c r="W350" s="107"/>
      <c r="X350" s="107">
        <f t="shared" si="65"/>
        <v>0</v>
      </c>
      <c r="Y350" s="107"/>
      <c r="Z350" s="107"/>
      <c r="AA350" s="108">
        <f>C350+I350-L350-O350-U350-X350-R350</f>
        <v>0</v>
      </c>
      <c r="AB350" s="7">
        <v>45479</v>
      </c>
    </row>
    <row r="351" spans="1:28" ht="15.75" hidden="1" x14ac:dyDescent="0.25">
      <c r="A351" s="29">
        <v>45478</v>
      </c>
      <c r="B351" s="72" t="s">
        <v>379</v>
      </c>
      <c r="C351" s="25"/>
      <c r="D351" s="25" t="s">
        <v>52</v>
      </c>
      <c r="E351" s="25" t="s">
        <v>1137</v>
      </c>
      <c r="F351" s="25">
        <v>1500</v>
      </c>
      <c r="G351" s="25" t="s">
        <v>34</v>
      </c>
      <c r="H351" s="25">
        <v>795</v>
      </c>
      <c r="I351" s="11">
        <f t="shared" si="60"/>
        <v>1192500</v>
      </c>
      <c r="J351" s="31" t="s">
        <v>312</v>
      </c>
      <c r="K351" s="11"/>
      <c r="L351" s="107">
        <f t="shared" si="61"/>
        <v>0</v>
      </c>
      <c r="M351" s="107"/>
      <c r="N351" s="107"/>
      <c r="O351" s="107">
        <f t="shared" si="62"/>
        <v>0</v>
      </c>
      <c r="P351" s="107"/>
      <c r="Q351" s="107"/>
      <c r="R351" s="107">
        <f t="shared" si="63"/>
        <v>1192500</v>
      </c>
      <c r="S351" s="107">
        <v>1192500</v>
      </c>
      <c r="T351" s="107"/>
      <c r="U351" s="107">
        <f t="shared" si="64"/>
        <v>0</v>
      </c>
      <c r="V351" s="107"/>
      <c r="W351" s="107"/>
      <c r="X351" s="107">
        <f t="shared" si="65"/>
        <v>0</v>
      </c>
      <c r="Y351" s="107"/>
      <c r="Z351" s="107"/>
      <c r="AA351" s="108">
        <f>C351+I351-L351-O351-U351-X351-R351</f>
        <v>0</v>
      </c>
      <c r="AB351" s="7">
        <v>45478</v>
      </c>
    </row>
    <row r="352" spans="1:28" ht="15.75" hidden="1" x14ac:dyDescent="0.25">
      <c r="A352" s="29">
        <v>45478</v>
      </c>
      <c r="B352" s="25" t="s">
        <v>261</v>
      </c>
      <c r="C352" s="27"/>
      <c r="D352" s="25" t="s">
        <v>46</v>
      </c>
      <c r="E352" s="27" t="s">
        <v>58</v>
      </c>
      <c r="F352" s="27">
        <v>4600</v>
      </c>
      <c r="G352" s="25" t="s">
        <v>34</v>
      </c>
      <c r="H352" s="27">
        <v>1975</v>
      </c>
      <c r="I352" s="11">
        <f t="shared" si="60"/>
        <v>9085000</v>
      </c>
      <c r="J352" s="32" t="s">
        <v>312</v>
      </c>
      <c r="K352" s="11"/>
      <c r="L352" s="107">
        <f t="shared" si="61"/>
        <v>0</v>
      </c>
      <c r="M352" s="107"/>
      <c r="N352" s="107"/>
      <c r="O352" s="107">
        <f t="shared" si="62"/>
        <v>2185000</v>
      </c>
      <c r="P352" s="107">
        <v>2185000</v>
      </c>
      <c r="Q352" s="107"/>
      <c r="R352" s="107">
        <f t="shared" si="63"/>
        <v>0</v>
      </c>
      <c r="S352" s="107"/>
      <c r="T352" s="107"/>
      <c r="U352" s="107">
        <f t="shared" si="64"/>
        <v>6900000</v>
      </c>
      <c r="V352" s="107">
        <v>6900000</v>
      </c>
      <c r="W352" s="107"/>
      <c r="X352" s="107">
        <f t="shared" si="65"/>
        <v>0</v>
      </c>
      <c r="Y352" s="107"/>
      <c r="Z352" s="107"/>
      <c r="AA352" s="108">
        <f>C352+I352-L352-O352-U352-X352-R352</f>
        <v>0</v>
      </c>
      <c r="AB352" s="7">
        <v>45479</v>
      </c>
    </row>
    <row r="353" spans="1:28" ht="15.75" hidden="1" x14ac:dyDescent="0.25">
      <c r="A353" s="29">
        <v>45478</v>
      </c>
      <c r="B353" s="25" t="s">
        <v>99</v>
      </c>
      <c r="C353" s="25"/>
      <c r="D353" s="25"/>
      <c r="E353" s="25" t="s">
        <v>273</v>
      </c>
      <c r="F353" s="25">
        <v>86.9</v>
      </c>
      <c r="G353" s="25" t="s">
        <v>39</v>
      </c>
      <c r="H353" s="25"/>
      <c r="I353" s="11">
        <f t="shared" si="60"/>
        <v>0</v>
      </c>
      <c r="J353" s="26" t="s">
        <v>1622</v>
      </c>
      <c r="K353" s="11"/>
      <c r="L353" s="107">
        <f t="shared" si="61"/>
        <v>0</v>
      </c>
      <c r="M353" s="107"/>
      <c r="N353" s="107"/>
      <c r="O353" s="107">
        <f t="shared" si="62"/>
        <v>0</v>
      </c>
      <c r="P353" s="107"/>
      <c r="Q353" s="107"/>
      <c r="R353" s="107">
        <f t="shared" si="63"/>
        <v>0</v>
      </c>
      <c r="S353" s="107"/>
      <c r="T353" s="107"/>
      <c r="U353" s="107">
        <f t="shared" si="64"/>
        <v>0</v>
      </c>
      <c r="V353" s="107"/>
      <c r="W353" s="107"/>
      <c r="X353" s="107">
        <f t="shared" si="65"/>
        <v>0</v>
      </c>
      <c r="Y353" s="107"/>
      <c r="Z353" s="107"/>
      <c r="AA353" s="108">
        <f>C353+I353-L353-O353-U353-X353-R353</f>
        <v>0</v>
      </c>
      <c r="AB353" s="7"/>
    </row>
    <row r="354" spans="1:28" ht="15.75" hidden="1" x14ac:dyDescent="0.25">
      <c r="A354" s="29">
        <v>45478</v>
      </c>
      <c r="B354" s="25" t="s">
        <v>266</v>
      </c>
      <c r="C354" s="25"/>
      <c r="D354" s="25" t="s">
        <v>46</v>
      </c>
      <c r="E354" s="25" t="s">
        <v>42</v>
      </c>
      <c r="F354" s="25">
        <v>5200</v>
      </c>
      <c r="G354" s="25" t="s">
        <v>34</v>
      </c>
      <c r="H354" s="25">
        <v>3500</v>
      </c>
      <c r="I354" s="11">
        <f t="shared" si="60"/>
        <v>18200000</v>
      </c>
      <c r="J354" s="26" t="s">
        <v>28</v>
      </c>
      <c r="K354" s="11"/>
      <c r="L354" s="107">
        <f t="shared" si="61"/>
        <v>0</v>
      </c>
      <c r="M354" s="107"/>
      <c r="N354" s="107"/>
      <c r="O354" s="107">
        <f t="shared" si="62"/>
        <v>0</v>
      </c>
      <c r="P354" s="107"/>
      <c r="Q354" s="107"/>
      <c r="R354" s="107">
        <f t="shared" si="63"/>
        <v>0</v>
      </c>
      <c r="S354" s="107"/>
      <c r="T354" s="107"/>
      <c r="U354" s="107">
        <f t="shared" si="64"/>
        <v>0</v>
      </c>
      <c r="V354" s="107"/>
      <c r="W354" s="107"/>
      <c r="X354" s="107">
        <f t="shared" si="65"/>
        <v>0</v>
      </c>
      <c r="Y354" s="107"/>
      <c r="Z354" s="107"/>
      <c r="AA354" s="108">
        <f>C354+I354-L354-O354-U354-X354-R354</f>
        <v>18200000</v>
      </c>
      <c r="AB354" s="7"/>
    </row>
    <row r="355" spans="1:28" ht="15.75" hidden="1" x14ac:dyDescent="0.25">
      <c r="A355" s="29">
        <v>45478</v>
      </c>
      <c r="B355" s="25" t="s">
        <v>677</v>
      </c>
      <c r="C355" s="25"/>
      <c r="D355" s="25" t="s">
        <v>46</v>
      </c>
      <c r="E355" s="25" t="s">
        <v>108</v>
      </c>
      <c r="F355" s="25">
        <v>3000</v>
      </c>
      <c r="G355" s="25" t="s">
        <v>34</v>
      </c>
      <c r="H355" s="25">
        <v>1900</v>
      </c>
      <c r="I355" s="11">
        <f t="shared" si="60"/>
        <v>5700000</v>
      </c>
      <c r="J355" s="31" t="s">
        <v>312</v>
      </c>
      <c r="K355" s="11"/>
      <c r="L355" s="107">
        <f t="shared" si="61"/>
        <v>0</v>
      </c>
      <c r="M355" s="107"/>
      <c r="N355" s="107"/>
      <c r="O355" s="107">
        <f t="shared" si="62"/>
        <v>5700000</v>
      </c>
      <c r="P355" s="107">
        <v>5700000</v>
      </c>
      <c r="Q355" s="107"/>
      <c r="R355" s="107">
        <f t="shared" si="63"/>
        <v>0</v>
      </c>
      <c r="S355" s="107"/>
      <c r="T355" s="107"/>
      <c r="U355" s="107">
        <f t="shared" si="64"/>
        <v>0</v>
      </c>
      <c r="V355" s="107"/>
      <c r="W355" s="107"/>
      <c r="X355" s="107">
        <f t="shared" si="65"/>
        <v>0</v>
      </c>
      <c r="Y355" s="107"/>
      <c r="Z355" s="107"/>
      <c r="AA355" s="108">
        <f>C355+I355-L355-O355-U355-X355-R355</f>
        <v>0</v>
      </c>
      <c r="AB355" s="7">
        <v>45481</v>
      </c>
    </row>
    <row r="356" spans="1:28" ht="15.75" hidden="1" x14ac:dyDescent="0.25">
      <c r="A356" s="29">
        <v>45478</v>
      </c>
      <c r="B356" s="25" t="s">
        <v>309</v>
      </c>
      <c r="C356" s="25"/>
      <c r="D356" s="25" t="s">
        <v>46</v>
      </c>
      <c r="E356" s="25" t="s">
        <v>763</v>
      </c>
      <c r="F356" s="25">
        <v>1500</v>
      </c>
      <c r="G356" s="25" t="s">
        <v>34</v>
      </c>
      <c r="H356" s="21">
        <v>2500</v>
      </c>
      <c r="I356" s="11">
        <f t="shared" si="60"/>
        <v>3750000</v>
      </c>
      <c r="J356" s="31" t="s">
        <v>324</v>
      </c>
      <c r="K356" s="11"/>
      <c r="L356" s="107">
        <f t="shared" si="61"/>
        <v>0</v>
      </c>
      <c r="M356" s="107"/>
      <c r="N356" s="107"/>
      <c r="O356" s="107">
        <f t="shared" si="62"/>
        <v>0</v>
      </c>
      <c r="P356" s="107"/>
      <c r="Q356" s="107"/>
      <c r="R356" s="107">
        <f t="shared" si="63"/>
        <v>0</v>
      </c>
      <c r="S356" s="107"/>
      <c r="T356" s="107"/>
      <c r="U356" s="107">
        <f t="shared" si="64"/>
        <v>3750000</v>
      </c>
      <c r="V356" s="107">
        <v>3750000</v>
      </c>
      <c r="W356" s="107"/>
      <c r="X356" s="107">
        <f t="shared" si="65"/>
        <v>0</v>
      </c>
      <c r="Y356" s="107"/>
      <c r="Z356" s="107"/>
      <c r="AA356" s="108">
        <f>C356+I356-L356-O356-U356-X356-R356</f>
        <v>0</v>
      </c>
      <c r="AB356" s="7">
        <v>45483</v>
      </c>
    </row>
    <row r="357" spans="1:28" ht="15.75" hidden="1" x14ac:dyDescent="0.25">
      <c r="A357" s="29">
        <v>45478</v>
      </c>
      <c r="B357" s="25" t="s">
        <v>226</v>
      </c>
      <c r="C357" s="25"/>
      <c r="D357" s="25" t="s">
        <v>52</v>
      </c>
      <c r="E357" s="25" t="s">
        <v>229</v>
      </c>
      <c r="F357" s="25">
        <v>300</v>
      </c>
      <c r="G357" s="25" t="s">
        <v>39</v>
      </c>
      <c r="H357" s="25">
        <v>42000</v>
      </c>
      <c r="I357" s="11">
        <f t="shared" si="60"/>
        <v>12600000</v>
      </c>
      <c r="J357" s="26" t="s">
        <v>28</v>
      </c>
      <c r="K357" s="11"/>
      <c r="L357" s="107">
        <f t="shared" si="61"/>
        <v>0</v>
      </c>
      <c r="M357" s="107"/>
      <c r="N357" s="107"/>
      <c r="O357" s="107">
        <f t="shared" si="62"/>
        <v>0</v>
      </c>
      <c r="P357" s="107"/>
      <c r="Q357" s="107"/>
      <c r="R357" s="107">
        <f t="shared" si="63"/>
        <v>0</v>
      </c>
      <c r="S357" s="107"/>
      <c r="T357" s="107"/>
      <c r="U357" s="107">
        <f t="shared" si="64"/>
        <v>0</v>
      </c>
      <c r="V357" s="107"/>
      <c r="W357" s="107"/>
      <c r="X357" s="107">
        <f t="shared" si="65"/>
        <v>0</v>
      </c>
      <c r="Y357" s="107"/>
      <c r="Z357" s="107"/>
      <c r="AA357" s="108">
        <f>C357+I357-L357-O357-U357-X357-R357</f>
        <v>12600000</v>
      </c>
      <c r="AB357" s="7"/>
    </row>
    <row r="358" spans="1:28" ht="15.75" x14ac:dyDescent="0.25">
      <c r="A358" s="29">
        <v>45478</v>
      </c>
      <c r="B358" s="25" t="s">
        <v>205</v>
      </c>
      <c r="C358" s="25"/>
      <c r="D358" s="25" t="s">
        <v>46</v>
      </c>
      <c r="E358" s="25" t="s">
        <v>299</v>
      </c>
      <c r="F358" s="25">
        <v>16.399999999999999</v>
      </c>
      <c r="G358" s="25" t="s">
        <v>39</v>
      </c>
      <c r="H358" s="25">
        <v>47000</v>
      </c>
      <c r="I358" s="11">
        <f t="shared" si="60"/>
        <v>770799.99999999988</v>
      </c>
      <c r="J358" s="31" t="s">
        <v>312</v>
      </c>
      <c r="K358" s="11" t="s">
        <v>1604</v>
      </c>
      <c r="L358" s="107">
        <f t="shared" si="61"/>
        <v>0</v>
      </c>
      <c r="M358" s="107"/>
      <c r="N358" s="107"/>
      <c r="O358" s="107">
        <f t="shared" si="62"/>
        <v>770800</v>
      </c>
      <c r="P358" s="151">
        <v>770800</v>
      </c>
      <c r="Q358" s="107"/>
      <c r="R358" s="107">
        <f t="shared" si="63"/>
        <v>0</v>
      </c>
      <c r="S358" s="107"/>
      <c r="T358" s="107"/>
      <c r="U358" s="107">
        <f t="shared" si="64"/>
        <v>0</v>
      </c>
      <c r="V358" s="107"/>
      <c r="W358" s="107"/>
      <c r="X358" s="107">
        <f t="shared" si="65"/>
        <v>0</v>
      </c>
      <c r="Y358" s="107"/>
      <c r="Z358" s="107"/>
      <c r="AA358" s="108">
        <f>C358+I358-L358-O358-U358-X358-R358</f>
        <v>-1.1641532182693481E-10</v>
      </c>
      <c r="AB358" s="7">
        <v>45496</v>
      </c>
    </row>
    <row r="359" spans="1:28" ht="15.75" x14ac:dyDescent="0.25">
      <c r="A359" s="24">
        <v>45478</v>
      </c>
      <c r="B359" s="25" t="s">
        <v>205</v>
      </c>
      <c r="C359" s="25"/>
      <c r="D359" s="25" t="s">
        <v>46</v>
      </c>
      <c r="E359" s="25" t="s">
        <v>276</v>
      </c>
      <c r="F359" s="25">
        <v>6750</v>
      </c>
      <c r="G359" s="25" t="s">
        <v>34</v>
      </c>
      <c r="H359" s="25">
        <v>895</v>
      </c>
      <c r="I359" s="11">
        <f t="shared" si="60"/>
        <v>6041250</v>
      </c>
      <c r="J359" s="31" t="s">
        <v>312</v>
      </c>
      <c r="K359" s="11" t="s">
        <v>1604</v>
      </c>
      <c r="L359" s="107">
        <f t="shared" si="61"/>
        <v>0</v>
      </c>
      <c r="M359" s="107"/>
      <c r="N359" s="107"/>
      <c r="O359" s="107">
        <f t="shared" si="62"/>
        <v>6041250</v>
      </c>
      <c r="P359" s="151">
        <v>6041250</v>
      </c>
      <c r="Q359" s="107"/>
      <c r="R359" s="107">
        <f t="shared" si="63"/>
        <v>0</v>
      </c>
      <c r="S359" s="107"/>
      <c r="T359" s="107"/>
      <c r="U359" s="107">
        <f t="shared" si="64"/>
        <v>0</v>
      </c>
      <c r="V359" s="107"/>
      <c r="W359" s="107"/>
      <c r="X359" s="107">
        <f t="shared" si="65"/>
        <v>0</v>
      </c>
      <c r="Y359" s="107"/>
      <c r="Z359" s="107"/>
      <c r="AA359" s="108">
        <f>C359+I359-L359-O359-U359-X359-R359</f>
        <v>0</v>
      </c>
      <c r="AB359" s="7">
        <v>45496</v>
      </c>
    </row>
    <row r="360" spans="1:28" ht="15.75" x14ac:dyDescent="0.25">
      <c r="A360" s="24">
        <v>45478</v>
      </c>
      <c r="B360" s="25" t="s">
        <v>205</v>
      </c>
      <c r="C360" s="25"/>
      <c r="D360" s="25" t="s">
        <v>46</v>
      </c>
      <c r="E360" s="25" t="s">
        <v>145</v>
      </c>
      <c r="F360" s="25">
        <v>18.100000000000001</v>
      </c>
      <c r="G360" s="25" t="s">
        <v>39</v>
      </c>
      <c r="H360" s="25">
        <v>47000</v>
      </c>
      <c r="I360" s="11">
        <f t="shared" si="60"/>
        <v>850700.00000000012</v>
      </c>
      <c r="J360" s="31" t="s">
        <v>312</v>
      </c>
      <c r="K360" s="11" t="s">
        <v>1604</v>
      </c>
      <c r="L360" s="107">
        <f t="shared" si="61"/>
        <v>0</v>
      </c>
      <c r="M360" s="107"/>
      <c r="N360" s="107"/>
      <c r="O360" s="107">
        <f t="shared" si="62"/>
        <v>850700</v>
      </c>
      <c r="P360" s="151">
        <v>850700</v>
      </c>
      <c r="Q360" s="107"/>
      <c r="R360" s="107">
        <f t="shared" si="63"/>
        <v>0</v>
      </c>
      <c r="S360" s="107"/>
      <c r="T360" s="107"/>
      <c r="U360" s="107">
        <f t="shared" si="64"/>
        <v>0</v>
      </c>
      <c r="V360" s="107"/>
      <c r="W360" s="107"/>
      <c r="X360" s="107">
        <f t="shared" si="65"/>
        <v>0</v>
      </c>
      <c r="Y360" s="107"/>
      <c r="Z360" s="107"/>
      <c r="AA360" s="108">
        <f>C360+I360-L360-O360-U360-X360-R360</f>
        <v>1.1641532182693481E-10</v>
      </c>
      <c r="AB360" s="7">
        <v>45496</v>
      </c>
    </row>
    <row r="361" spans="1:28" ht="15.75" hidden="1" x14ac:dyDescent="0.25">
      <c r="A361" s="24">
        <v>45478</v>
      </c>
      <c r="B361" s="72" t="s">
        <v>1001</v>
      </c>
      <c r="C361" s="25"/>
      <c r="D361" s="25" t="s">
        <v>52</v>
      </c>
      <c r="E361" s="25" t="s">
        <v>1093</v>
      </c>
      <c r="F361" s="25">
        <v>660</v>
      </c>
      <c r="G361" s="25" t="s">
        <v>39</v>
      </c>
      <c r="H361" s="25">
        <v>12350</v>
      </c>
      <c r="I361" s="11">
        <f t="shared" si="60"/>
        <v>8151000</v>
      </c>
      <c r="J361" s="31" t="s">
        <v>324</v>
      </c>
      <c r="K361" s="11"/>
      <c r="L361" s="107">
        <f t="shared" si="61"/>
        <v>0</v>
      </c>
      <c r="M361" s="107"/>
      <c r="N361" s="107"/>
      <c r="O361" s="107">
        <f t="shared" si="62"/>
        <v>0</v>
      </c>
      <c r="P361" s="107"/>
      <c r="Q361" s="107"/>
      <c r="R361" s="107">
        <f t="shared" si="63"/>
        <v>8282000</v>
      </c>
      <c r="S361" s="107">
        <f>675000+7607000</f>
        <v>8282000</v>
      </c>
      <c r="T361" s="107"/>
      <c r="U361" s="107">
        <f t="shared" si="64"/>
        <v>0</v>
      </c>
      <c r="V361" s="107"/>
      <c r="W361" s="107"/>
      <c r="X361" s="107">
        <f t="shared" si="65"/>
        <v>0</v>
      </c>
      <c r="Y361" s="107"/>
      <c r="Z361" s="107"/>
      <c r="AA361" s="108">
        <f>C361+I361-L361-O361-U361-X361-R361</f>
        <v>-131000</v>
      </c>
      <c r="AB361" s="7">
        <v>45478</v>
      </c>
    </row>
    <row r="362" spans="1:28" ht="15.75" hidden="1" x14ac:dyDescent="0.25">
      <c r="A362" s="29">
        <v>45478</v>
      </c>
      <c r="B362" s="25" t="s">
        <v>359</v>
      </c>
      <c r="C362" s="25"/>
      <c r="D362" s="25" t="s">
        <v>46</v>
      </c>
      <c r="E362" s="25" t="s">
        <v>81</v>
      </c>
      <c r="F362" s="25">
        <v>141.5</v>
      </c>
      <c r="G362" s="25" t="s">
        <v>39</v>
      </c>
      <c r="H362" s="25">
        <v>49000</v>
      </c>
      <c r="I362" s="11">
        <f t="shared" si="60"/>
        <v>6933500</v>
      </c>
      <c r="J362" s="31" t="s">
        <v>312</v>
      </c>
      <c r="K362" s="11"/>
      <c r="L362" s="107">
        <f t="shared" si="61"/>
        <v>0</v>
      </c>
      <c r="M362" s="107"/>
      <c r="N362" s="107"/>
      <c r="O362" s="107">
        <f t="shared" si="62"/>
        <v>6933500</v>
      </c>
      <c r="P362" s="107">
        <v>6933500</v>
      </c>
      <c r="Q362" s="107"/>
      <c r="R362" s="107">
        <f t="shared" si="63"/>
        <v>0</v>
      </c>
      <c r="S362" s="107"/>
      <c r="T362" s="107"/>
      <c r="U362" s="107">
        <f t="shared" si="64"/>
        <v>0</v>
      </c>
      <c r="V362" s="107"/>
      <c r="W362" s="107"/>
      <c r="X362" s="107">
        <f t="shared" si="65"/>
        <v>0</v>
      </c>
      <c r="Y362" s="107"/>
      <c r="Z362" s="107"/>
      <c r="AA362" s="108">
        <f>C362+I362-L362-O362-U362-X362-R362</f>
        <v>0</v>
      </c>
      <c r="AB362" s="7">
        <v>45481</v>
      </c>
    </row>
    <row r="363" spans="1:28" ht="15.75" hidden="1" x14ac:dyDescent="0.25">
      <c r="A363" s="24">
        <v>45478</v>
      </c>
      <c r="B363" s="25" t="s">
        <v>256</v>
      </c>
      <c r="C363" s="25"/>
      <c r="D363" s="25" t="s">
        <v>52</v>
      </c>
      <c r="E363" s="25" t="s">
        <v>109</v>
      </c>
      <c r="F363" s="25">
        <v>500</v>
      </c>
      <c r="G363" s="25" t="s">
        <v>34</v>
      </c>
      <c r="H363" s="25">
        <v>1040</v>
      </c>
      <c r="I363" s="11">
        <f t="shared" si="60"/>
        <v>520000</v>
      </c>
      <c r="J363" s="31" t="s">
        <v>324</v>
      </c>
      <c r="K363" s="11"/>
      <c r="L363" s="107">
        <f t="shared" si="61"/>
        <v>520000</v>
      </c>
      <c r="M363" s="107">
        <v>520000</v>
      </c>
      <c r="N363" s="107"/>
      <c r="O363" s="107">
        <f t="shared" si="62"/>
        <v>0</v>
      </c>
      <c r="P363" s="107"/>
      <c r="Q363" s="107"/>
      <c r="R363" s="107">
        <f t="shared" si="63"/>
        <v>0</v>
      </c>
      <c r="S363" s="107"/>
      <c r="T363" s="107"/>
      <c r="U363" s="107">
        <f t="shared" si="64"/>
        <v>0</v>
      </c>
      <c r="V363" s="107"/>
      <c r="W363" s="107"/>
      <c r="X363" s="107">
        <f t="shared" si="65"/>
        <v>0</v>
      </c>
      <c r="Y363" s="107"/>
      <c r="Z363" s="107"/>
      <c r="AA363" s="108">
        <f>C363+I363-L363-O363-U363-X363-R363</f>
        <v>0</v>
      </c>
      <c r="AB363" s="7">
        <v>45484</v>
      </c>
    </row>
    <row r="364" spans="1:28" ht="15.75" hidden="1" x14ac:dyDescent="0.25">
      <c r="A364" s="29">
        <v>45479</v>
      </c>
      <c r="B364" s="27" t="s">
        <v>791</v>
      </c>
      <c r="C364" s="27"/>
      <c r="D364" s="27" t="s">
        <v>46</v>
      </c>
      <c r="E364" s="27" t="s">
        <v>358</v>
      </c>
      <c r="F364" s="27">
        <v>20.399999999999999</v>
      </c>
      <c r="G364" s="27" t="s">
        <v>39</v>
      </c>
      <c r="H364" s="27">
        <v>47000</v>
      </c>
      <c r="I364" s="15">
        <f t="shared" si="60"/>
        <v>958799.99999999988</v>
      </c>
      <c r="J364" s="32" t="s">
        <v>324</v>
      </c>
      <c r="K364" s="11"/>
      <c r="L364" s="107">
        <f t="shared" si="61"/>
        <v>0</v>
      </c>
      <c r="M364" s="107"/>
      <c r="N364" s="107"/>
      <c r="O364" s="107">
        <f t="shared" si="62"/>
        <v>0</v>
      </c>
      <c r="P364" s="107"/>
      <c r="Q364" s="107"/>
      <c r="R364" s="107">
        <f t="shared" si="63"/>
        <v>0</v>
      </c>
      <c r="S364" s="107"/>
      <c r="T364" s="107"/>
      <c r="U364" s="107">
        <f t="shared" si="64"/>
        <v>958800</v>
      </c>
      <c r="V364" s="107">
        <v>958800</v>
      </c>
      <c r="W364" s="107"/>
      <c r="X364" s="107">
        <f t="shared" si="65"/>
        <v>0</v>
      </c>
      <c r="Y364" s="107"/>
      <c r="Z364" s="107"/>
      <c r="AA364" s="108">
        <f>C364+I364-L364-O364-U364-X364-R364</f>
        <v>-1.1641532182693481E-10</v>
      </c>
      <c r="AB364" s="7">
        <v>45478</v>
      </c>
    </row>
    <row r="365" spans="1:28" ht="15.75" hidden="1" x14ac:dyDescent="0.25">
      <c r="A365" s="29">
        <v>45479</v>
      </c>
      <c r="B365" s="27" t="s">
        <v>231</v>
      </c>
      <c r="C365" s="25"/>
      <c r="D365" s="25" t="s">
        <v>46</v>
      </c>
      <c r="E365" s="25" t="s">
        <v>290</v>
      </c>
      <c r="F365" s="25">
        <v>375</v>
      </c>
      <c r="G365" s="25" t="s">
        <v>34</v>
      </c>
      <c r="H365" s="25">
        <v>2785</v>
      </c>
      <c r="I365" s="11">
        <f t="shared" si="60"/>
        <v>1044375</v>
      </c>
      <c r="J365" s="31" t="s">
        <v>312</v>
      </c>
      <c r="K365" s="11"/>
      <c r="L365" s="107">
        <f t="shared" si="61"/>
        <v>0</v>
      </c>
      <c r="M365" s="107"/>
      <c r="N365" s="107"/>
      <c r="O365" s="107">
        <f t="shared" si="62"/>
        <v>1044375</v>
      </c>
      <c r="P365" s="107">
        <v>1044375</v>
      </c>
      <c r="Q365" s="107"/>
      <c r="R365" s="107">
        <f t="shared" si="63"/>
        <v>0</v>
      </c>
      <c r="S365" s="107"/>
      <c r="T365" s="107"/>
      <c r="U365" s="107">
        <f t="shared" si="64"/>
        <v>0</v>
      </c>
      <c r="V365" s="107"/>
      <c r="W365" s="107"/>
      <c r="X365" s="107">
        <f t="shared" si="65"/>
        <v>0</v>
      </c>
      <c r="Y365" s="107"/>
      <c r="Z365" s="107"/>
      <c r="AA365" s="108">
        <f>C365+I365-L365-O365-U365-X365-R365</f>
        <v>0</v>
      </c>
      <c r="AB365" s="7">
        <v>45481</v>
      </c>
    </row>
    <row r="366" spans="1:28" ht="15.75" hidden="1" x14ac:dyDescent="0.25">
      <c r="A366" s="29">
        <v>45479</v>
      </c>
      <c r="B366" s="27" t="s">
        <v>256</v>
      </c>
      <c r="C366" s="25"/>
      <c r="D366" s="25" t="s">
        <v>52</v>
      </c>
      <c r="E366" s="25" t="s">
        <v>249</v>
      </c>
      <c r="F366" s="25">
        <v>400</v>
      </c>
      <c r="G366" s="25" t="s">
        <v>34</v>
      </c>
      <c r="H366" s="25">
        <v>4000</v>
      </c>
      <c r="I366" s="11">
        <f t="shared" si="60"/>
        <v>1600000</v>
      </c>
      <c r="J366" s="31" t="s">
        <v>324</v>
      </c>
      <c r="K366" s="11"/>
      <c r="L366" s="107">
        <f t="shared" si="61"/>
        <v>1600000</v>
      </c>
      <c r="M366" s="107">
        <v>1600000</v>
      </c>
      <c r="N366" s="107"/>
      <c r="O366" s="107">
        <f t="shared" si="62"/>
        <v>0</v>
      </c>
      <c r="P366" s="107"/>
      <c r="Q366" s="107"/>
      <c r="R366" s="107">
        <f t="shared" si="63"/>
        <v>0</v>
      </c>
      <c r="S366" s="107"/>
      <c r="T366" s="107"/>
      <c r="U366" s="107">
        <f t="shared" si="64"/>
        <v>0</v>
      </c>
      <c r="V366" s="107"/>
      <c r="W366" s="107"/>
      <c r="X366" s="107">
        <f t="shared" si="65"/>
        <v>0</v>
      </c>
      <c r="Y366" s="107"/>
      <c r="Z366" s="107"/>
      <c r="AA366" s="108">
        <f>C366+I366-L366-O366-U366-X366-R366</f>
        <v>0</v>
      </c>
      <c r="AB366" s="7">
        <v>45484</v>
      </c>
    </row>
    <row r="367" spans="1:28" ht="15.75" hidden="1" x14ac:dyDescent="0.25">
      <c r="A367" s="29">
        <v>45479</v>
      </c>
      <c r="B367" s="25" t="s">
        <v>1567</v>
      </c>
      <c r="C367" s="25"/>
      <c r="D367" s="25" t="s">
        <v>52</v>
      </c>
      <c r="E367" s="25" t="s">
        <v>129</v>
      </c>
      <c r="F367" s="25">
        <v>12</v>
      </c>
      <c r="G367" s="25" t="s">
        <v>77</v>
      </c>
      <c r="H367" s="25">
        <v>65000</v>
      </c>
      <c r="I367" s="11">
        <f t="shared" si="60"/>
        <v>780000</v>
      </c>
      <c r="J367" s="31" t="s">
        <v>312</v>
      </c>
      <c r="K367" s="11"/>
      <c r="L367" s="107">
        <f t="shared" si="61"/>
        <v>0</v>
      </c>
      <c r="M367" s="107"/>
      <c r="N367" s="107"/>
      <c r="O367" s="107">
        <f t="shared" si="62"/>
        <v>780000</v>
      </c>
      <c r="P367" s="107">
        <v>780000</v>
      </c>
      <c r="Q367" s="107"/>
      <c r="R367" s="107">
        <f t="shared" si="63"/>
        <v>0</v>
      </c>
      <c r="S367" s="107"/>
      <c r="T367" s="107"/>
      <c r="U367" s="107">
        <f t="shared" si="64"/>
        <v>0</v>
      </c>
      <c r="V367" s="107"/>
      <c r="W367" s="107"/>
      <c r="X367" s="107">
        <f t="shared" si="65"/>
        <v>0</v>
      </c>
      <c r="Y367" s="107"/>
      <c r="Z367" s="107"/>
      <c r="AA367" s="108">
        <f>C367+I367-L367-O367-U367-X367-R367</f>
        <v>0</v>
      </c>
      <c r="AB367" s="7">
        <v>45475</v>
      </c>
    </row>
    <row r="368" spans="1:28" ht="15.75" hidden="1" x14ac:dyDescent="0.25">
      <c r="A368" s="29">
        <v>45479</v>
      </c>
      <c r="B368" s="25" t="s">
        <v>99</v>
      </c>
      <c r="C368" s="25"/>
      <c r="D368" s="25"/>
      <c r="E368" s="25" t="s">
        <v>158</v>
      </c>
      <c r="F368" s="25">
        <v>30.9</v>
      </c>
      <c r="G368" s="25" t="s">
        <v>39</v>
      </c>
      <c r="H368" s="25"/>
      <c r="I368" s="11">
        <f t="shared" si="60"/>
        <v>0</v>
      </c>
      <c r="J368" s="26" t="s">
        <v>1622</v>
      </c>
      <c r="K368" s="11"/>
      <c r="L368" s="107">
        <f t="shared" si="61"/>
        <v>0</v>
      </c>
      <c r="M368" s="107"/>
      <c r="N368" s="107"/>
      <c r="O368" s="107">
        <f t="shared" si="62"/>
        <v>0</v>
      </c>
      <c r="P368" s="107"/>
      <c r="Q368" s="107"/>
      <c r="R368" s="107">
        <f t="shared" si="63"/>
        <v>0</v>
      </c>
      <c r="S368" s="107"/>
      <c r="T368" s="107"/>
      <c r="U368" s="107">
        <f t="shared" si="64"/>
        <v>0</v>
      </c>
      <c r="V368" s="107"/>
      <c r="W368" s="107"/>
      <c r="X368" s="107">
        <f t="shared" si="65"/>
        <v>0</v>
      </c>
      <c r="Y368" s="107"/>
      <c r="Z368" s="107"/>
      <c r="AA368" s="108">
        <f>C368+I368-L368-O368-U368-X368-R368</f>
        <v>0</v>
      </c>
      <c r="AB368" s="7"/>
    </row>
    <row r="369" spans="1:28" ht="15.75" hidden="1" x14ac:dyDescent="0.25">
      <c r="A369" s="29">
        <v>45479</v>
      </c>
      <c r="B369" s="25" t="s">
        <v>99</v>
      </c>
      <c r="C369" s="25"/>
      <c r="D369" s="25"/>
      <c r="E369" s="25" t="s">
        <v>120</v>
      </c>
      <c r="F369" s="25">
        <v>24.2</v>
      </c>
      <c r="G369" s="25" t="s">
        <v>39</v>
      </c>
      <c r="H369" s="25"/>
      <c r="I369" s="11">
        <f t="shared" si="60"/>
        <v>0</v>
      </c>
      <c r="J369" s="26" t="s">
        <v>1622</v>
      </c>
      <c r="K369" s="11"/>
      <c r="L369" s="107">
        <f t="shared" si="61"/>
        <v>0</v>
      </c>
      <c r="M369" s="107"/>
      <c r="N369" s="107"/>
      <c r="O369" s="107">
        <f t="shared" si="62"/>
        <v>0</v>
      </c>
      <c r="P369" s="107"/>
      <c r="Q369" s="107"/>
      <c r="R369" s="107">
        <f t="shared" si="63"/>
        <v>0</v>
      </c>
      <c r="S369" s="107"/>
      <c r="T369" s="107"/>
      <c r="U369" s="107">
        <f t="shared" si="64"/>
        <v>0</v>
      </c>
      <c r="V369" s="107"/>
      <c r="W369" s="107"/>
      <c r="X369" s="107">
        <f t="shared" si="65"/>
        <v>0</v>
      </c>
      <c r="Y369" s="107"/>
      <c r="Z369" s="107"/>
      <c r="AA369" s="108">
        <f>C369+I369-L369-O369-U369-X369-R369</f>
        <v>0</v>
      </c>
      <c r="AB369" s="7"/>
    </row>
    <row r="370" spans="1:28" ht="15.75" hidden="1" x14ac:dyDescent="0.25">
      <c r="A370" s="29">
        <v>45479</v>
      </c>
      <c r="B370" s="25" t="s">
        <v>131</v>
      </c>
      <c r="C370" s="25"/>
      <c r="D370" s="25" t="s">
        <v>46</v>
      </c>
      <c r="E370" s="25" t="s">
        <v>1216</v>
      </c>
      <c r="F370" s="25">
        <v>6750</v>
      </c>
      <c r="G370" s="25" t="s">
        <v>34</v>
      </c>
      <c r="H370" s="25">
        <v>1300</v>
      </c>
      <c r="I370" s="11">
        <f t="shared" si="60"/>
        <v>8775000</v>
      </c>
      <c r="J370" s="31" t="s">
        <v>312</v>
      </c>
      <c r="K370" s="11"/>
      <c r="L370" s="107">
        <f t="shared" si="61"/>
        <v>0</v>
      </c>
      <c r="M370" s="107"/>
      <c r="N370" s="107"/>
      <c r="O370" s="107">
        <f t="shared" si="62"/>
        <v>8775000</v>
      </c>
      <c r="P370" s="107">
        <v>8775000</v>
      </c>
      <c r="Q370" s="107"/>
      <c r="R370" s="107">
        <f t="shared" si="63"/>
        <v>0</v>
      </c>
      <c r="S370" s="107"/>
      <c r="T370" s="107"/>
      <c r="U370" s="107">
        <f t="shared" si="64"/>
        <v>0</v>
      </c>
      <c r="V370" s="107"/>
      <c r="W370" s="107"/>
      <c r="X370" s="107">
        <f t="shared" si="65"/>
        <v>0</v>
      </c>
      <c r="Y370" s="107"/>
      <c r="Z370" s="107"/>
      <c r="AA370" s="108">
        <f>C370+I370-L370-O370-U370-X370-R370</f>
        <v>0</v>
      </c>
      <c r="AB370" s="7">
        <v>45482</v>
      </c>
    </row>
    <row r="371" spans="1:28" ht="15.75" hidden="1" x14ac:dyDescent="0.25">
      <c r="A371" s="29">
        <v>45479</v>
      </c>
      <c r="B371" s="25" t="s">
        <v>203</v>
      </c>
      <c r="C371" s="25"/>
      <c r="D371" s="25" t="s">
        <v>46</v>
      </c>
      <c r="E371" s="25" t="s">
        <v>128</v>
      </c>
      <c r="F371" s="25">
        <v>25</v>
      </c>
      <c r="G371" s="25" t="s">
        <v>39</v>
      </c>
      <c r="H371" s="25">
        <v>125000</v>
      </c>
      <c r="I371" s="11">
        <f t="shared" si="60"/>
        <v>3125000</v>
      </c>
      <c r="J371" s="26" t="s">
        <v>28</v>
      </c>
      <c r="K371" s="11"/>
      <c r="L371" s="107">
        <f t="shared" si="61"/>
        <v>0</v>
      </c>
      <c r="M371" s="107"/>
      <c r="N371" s="107"/>
      <c r="O371" s="107">
        <f t="shared" si="62"/>
        <v>0</v>
      </c>
      <c r="P371" s="107"/>
      <c r="Q371" s="107"/>
      <c r="R371" s="107">
        <f t="shared" si="63"/>
        <v>0</v>
      </c>
      <c r="S371" s="107"/>
      <c r="T371" s="107"/>
      <c r="U371" s="107">
        <f t="shared" si="64"/>
        <v>0</v>
      </c>
      <c r="V371" s="107"/>
      <c r="W371" s="107"/>
      <c r="X371" s="107">
        <f t="shared" si="65"/>
        <v>0</v>
      </c>
      <c r="Y371" s="107"/>
      <c r="Z371" s="107"/>
      <c r="AA371" s="108">
        <f>C371+I371-L371-O371-U371-X371-R371</f>
        <v>3125000</v>
      </c>
      <c r="AB371" s="7"/>
    </row>
    <row r="372" spans="1:28" ht="15.75" hidden="1" x14ac:dyDescent="0.25">
      <c r="A372" s="29">
        <v>45479</v>
      </c>
      <c r="B372" s="25" t="s">
        <v>203</v>
      </c>
      <c r="C372" s="25"/>
      <c r="D372" s="25" t="s">
        <v>46</v>
      </c>
      <c r="E372" s="25" t="s">
        <v>512</v>
      </c>
      <c r="F372" s="25">
        <v>2</v>
      </c>
      <c r="G372" s="25" t="s">
        <v>27</v>
      </c>
      <c r="H372" s="25">
        <v>460000</v>
      </c>
      <c r="I372" s="11">
        <f t="shared" si="60"/>
        <v>920000</v>
      </c>
      <c r="J372" s="31" t="s">
        <v>324</v>
      </c>
      <c r="K372" s="11"/>
      <c r="L372" s="107">
        <f t="shared" si="61"/>
        <v>920000</v>
      </c>
      <c r="M372" s="107">
        <v>920000</v>
      </c>
      <c r="N372" s="107"/>
      <c r="O372" s="107">
        <f t="shared" si="62"/>
        <v>0</v>
      </c>
      <c r="P372" s="107"/>
      <c r="Q372" s="107"/>
      <c r="R372" s="107">
        <f t="shared" si="63"/>
        <v>0</v>
      </c>
      <c r="S372" s="107"/>
      <c r="T372" s="107"/>
      <c r="U372" s="107">
        <f t="shared" si="64"/>
        <v>0</v>
      </c>
      <c r="V372" s="107"/>
      <c r="W372" s="107"/>
      <c r="X372" s="107">
        <f t="shared" si="65"/>
        <v>0</v>
      </c>
      <c r="Y372" s="107"/>
      <c r="Z372" s="107"/>
      <c r="AA372" s="108">
        <f>C372+I372-L372-O372-U372-X372-R372</f>
        <v>0</v>
      </c>
      <c r="AB372" s="7">
        <v>45479</v>
      </c>
    </row>
    <row r="373" spans="1:28" ht="15.75" hidden="1" x14ac:dyDescent="0.25">
      <c r="A373" s="29">
        <v>45479</v>
      </c>
      <c r="B373" s="25" t="s">
        <v>788</v>
      </c>
      <c r="C373" s="25"/>
      <c r="D373" s="25" t="s">
        <v>46</v>
      </c>
      <c r="E373" s="25" t="s">
        <v>64</v>
      </c>
      <c r="F373" s="25">
        <v>20</v>
      </c>
      <c r="G373" s="25" t="s">
        <v>39</v>
      </c>
      <c r="H373" s="25">
        <v>60000</v>
      </c>
      <c r="I373" s="11">
        <f t="shared" si="60"/>
        <v>1200000</v>
      </c>
      <c r="J373" s="31" t="s">
        <v>324</v>
      </c>
      <c r="K373" s="11"/>
      <c r="L373" s="107">
        <f t="shared" si="61"/>
        <v>1200000</v>
      </c>
      <c r="M373" s="107">
        <v>1200000</v>
      </c>
      <c r="N373" s="107"/>
      <c r="O373" s="107">
        <f t="shared" si="62"/>
        <v>0</v>
      </c>
      <c r="P373" s="107"/>
      <c r="Q373" s="107"/>
      <c r="R373" s="107">
        <f t="shared" si="63"/>
        <v>0</v>
      </c>
      <c r="S373" s="107"/>
      <c r="T373" s="107"/>
      <c r="U373" s="107">
        <f t="shared" si="64"/>
        <v>0</v>
      </c>
      <c r="V373" s="107"/>
      <c r="W373" s="107"/>
      <c r="X373" s="107">
        <f t="shared" si="65"/>
        <v>0</v>
      </c>
      <c r="Y373" s="107"/>
      <c r="Z373" s="107"/>
      <c r="AA373" s="108">
        <f>C373+I373-L373-O373-U373-X373-R373</f>
        <v>0</v>
      </c>
      <c r="AB373" s="7">
        <v>45479</v>
      </c>
    </row>
    <row r="374" spans="1:28" ht="15.75" hidden="1" x14ac:dyDescent="0.25">
      <c r="A374" s="29">
        <v>45479</v>
      </c>
      <c r="B374" s="25" t="s">
        <v>788</v>
      </c>
      <c r="C374" s="25"/>
      <c r="D374" s="25" t="s">
        <v>46</v>
      </c>
      <c r="E374" s="25" t="s">
        <v>150</v>
      </c>
      <c r="F374" s="25">
        <v>20</v>
      </c>
      <c r="G374" s="25" t="s">
        <v>77</v>
      </c>
      <c r="H374" s="25">
        <v>50000</v>
      </c>
      <c r="I374" s="11">
        <f t="shared" si="60"/>
        <v>1000000</v>
      </c>
      <c r="J374" s="31" t="s">
        <v>312</v>
      </c>
      <c r="K374" s="11"/>
      <c r="L374" s="107">
        <f t="shared" si="61"/>
        <v>0</v>
      </c>
      <c r="M374" s="107"/>
      <c r="N374" s="107"/>
      <c r="O374" s="107">
        <f t="shared" si="62"/>
        <v>1000000</v>
      </c>
      <c r="P374" s="107">
        <v>1000000</v>
      </c>
      <c r="Q374" s="107"/>
      <c r="R374" s="107">
        <f t="shared" si="63"/>
        <v>0</v>
      </c>
      <c r="S374" s="107"/>
      <c r="T374" s="107"/>
      <c r="U374" s="107">
        <f t="shared" si="64"/>
        <v>0</v>
      </c>
      <c r="V374" s="107"/>
      <c r="W374" s="107"/>
      <c r="X374" s="107">
        <f t="shared" si="65"/>
        <v>0</v>
      </c>
      <c r="Y374" s="107"/>
      <c r="Z374" s="107"/>
      <c r="AA374" s="108">
        <f>C374+I374-L374-O374-U374-X374-R374</f>
        <v>0</v>
      </c>
      <c r="AB374" s="7">
        <v>45482</v>
      </c>
    </row>
    <row r="375" spans="1:28" ht="15.75" hidden="1" x14ac:dyDescent="0.25">
      <c r="A375" s="29">
        <v>45479</v>
      </c>
      <c r="B375" s="25" t="s">
        <v>251</v>
      </c>
      <c r="C375" s="25"/>
      <c r="D375" s="25" t="s">
        <v>46</v>
      </c>
      <c r="E375" s="25" t="s">
        <v>95</v>
      </c>
      <c r="F375" s="25">
        <v>6000</v>
      </c>
      <c r="G375" s="25" t="s">
        <v>34</v>
      </c>
      <c r="H375" s="25">
        <v>1230</v>
      </c>
      <c r="I375" s="11">
        <f t="shared" si="60"/>
        <v>7380000</v>
      </c>
      <c r="J375" s="31" t="s">
        <v>312</v>
      </c>
      <c r="K375" s="11"/>
      <c r="L375" s="107">
        <f t="shared" si="61"/>
        <v>0</v>
      </c>
      <c r="M375" s="107"/>
      <c r="N375" s="107"/>
      <c r="O375" s="107">
        <f t="shared" si="62"/>
        <v>7380000</v>
      </c>
      <c r="P375" s="107">
        <v>7380000</v>
      </c>
      <c r="Q375" s="107"/>
      <c r="R375" s="107">
        <f t="shared" si="63"/>
        <v>0</v>
      </c>
      <c r="S375" s="107"/>
      <c r="T375" s="107"/>
      <c r="U375" s="107">
        <f t="shared" si="64"/>
        <v>0</v>
      </c>
      <c r="V375" s="107"/>
      <c r="W375" s="107"/>
      <c r="X375" s="107">
        <f t="shared" si="65"/>
        <v>0</v>
      </c>
      <c r="Y375" s="107"/>
      <c r="Z375" s="107"/>
      <c r="AA375" s="108">
        <f>C375+I375-L375-O375-U375-X375-R375</f>
        <v>0</v>
      </c>
      <c r="AB375" s="7">
        <v>45484</v>
      </c>
    </row>
    <row r="376" spans="1:28" ht="15.75" x14ac:dyDescent="0.25">
      <c r="A376" s="29">
        <v>45479</v>
      </c>
      <c r="B376" s="25" t="s">
        <v>205</v>
      </c>
      <c r="C376" s="25"/>
      <c r="D376" s="25" t="s">
        <v>46</v>
      </c>
      <c r="E376" s="25" t="s">
        <v>290</v>
      </c>
      <c r="F376" s="25">
        <v>500</v>
      </c>
      <c r="G376" s="25" t="s">
        <v>34</v>
      </c>
      <c r="H376" s="25">
        <v>2720</v>
      </c>
      <c r="I376" s="11">
        <f t="shared" si="60"/>
        <v>1360000</v>
      </c>
      <c r="J376" s="31" t="s">
        <v>312</v>
      </c>
      <c r="K376" s="11" t="s">
        <v>1601</v>
      </c>
      <c r="L376" s="107">
        <f t="shared" si="61"/>
        <v>0</v>
      </c>
      <c r="M376" s="107"/>
      <c r="N376" s="107"/>
      <c r="O376" s="107">
        <f t="shared" si="62"/>
        <v>1360000</v>
      </c>
      <c r="P376" s="151">
        <v>1360000</v>
      </c>
      <c r="Q376" s="107"/>
      <c r="R376" s="107">
        <f t="shared" si="63"/>
        <v>0</v>
      </c>
      <c r="S376" s="107"/>
      <c r="T376" s="107"/>
      <c r="U376" s="107">
        <f t="shared" si="64"/>
        <v>0</v>
      </c>
      <c r="V376" s="107"/>
      <c r="W376" s="107"/>
      <c r="X376" s="107">
        <f t="shared" si="65"/>
        <v>0</v>
      </c>
      <c r="Y376" s="107"/>
      <c r="Z376" s="107"/>
      <c r="AA376" s="108">
        <f>C376+I376-L376-O376-U376-X376-R376</f>
        <v>0</v>
      </c>
      <c r="AB376" s="7">
        <v>45496</v>
      </c>
    </row>
    <row r="377" spans="1:28" ht="15.75" x14ac:dyDescent="0.25">
      <c r="A377" s="29">
        <v>45479</v>
      </c>
      <c r="B377" s="25" t="s">
        <v>205</v>
      </c>
      <c r="C377" s="25"/>
      <c r="D377" s="25" t="s">
        <v>46</v>
      </c>
      <c r="E377" s="25" t="s">
        <v>763</v>
      </c>
      <c r="F377" s="25">
        <v>1000</v>
      </c>
      <c r="G377" s="25" t="s">
        <v>34</v>
      </c>
      <c r="H377" s="21">
        <v>2500</v>
      </c>
      <c r="I377" s="11">
        <f t="shared" si="60"/>
        <v>2500000</v>
      </c>
      <c r="J377" s="31" t="s">
        <v>312</v>
      </c>
      <c r="K377" s="11" t="s">
        <v>1601</v>
      </c>
      <c r="L377" s="107">
        <f t="shared" si="61"/>
        <v>0</v>
      </c>
      <c r="M377" s="107"/>
      <c r="N377" s="107"/>
      <c r="O377" s="107">
        <f t="shared" si="62"/>
        <v>2500000</v>
      </c>
      <c r="P377" s="151">
        <v>2500000</v>
      </c>
      <c r="Q377" s="107"/>
      <c r="R377" s="107">
        <f t="shared" si="63"/>
        <v>0</v>
      </c>
      <c r="S377" s="107"/>
      <c r="T377" s="107"/>
      <c r="U377" s="107">
        <f t="shared" si="64"/>
        <v>0</v>
      </c>
      <c r="V377" s="107"/>
      <c r="W377" s="107"/>
      <c r="X377" s="107">
        <f t="shared" si="65"/>
        <v>0</v>
      </c>
      <c r="Y377" s="107"/>
      <c r="Z377" s="107"/>
      <c r="AA377" s="108">
        <f>C377+I377-L377-O377-U377-X377-R377</f>
        <v>0</v>
      </c>
      <c r="AB377" s="7">
        <v>45496</v>
      </c>
    </row>
    <row r="378" spans="1:28" ht="15.75" x14ac:dyDescent="0.25">
      <c r="A378" s="29">
        <v>45479</v>
      </c>
      <c r="B378" s="25" t="s">
        <v>205</v>
      </c>
      <c r="C378" s="25"/>
      <c r="D378" s="25" t="s">
        <v>46</v>
      </c>
      <c r="E378" s="25" t="s">
        <v>50</v>
      </c>
      <c r="F378" s="25">
        <v>500</v>
      </c>
      <c r="G378" s="25" t="s">
        <v>34</v>
      </c>
      <c r="H378" s="25">
        <v>3780</v>
      </c>
      <c r="I378" s="11">
        <f t="shared" si="60"/>
        <v>1890000</v>
      </c>
      <c r="J378" s="31" t="s">
        <v>312</v>
      </c>
      <c r="K378" s="11" t="s">
        <v>1601</v>
      </c>
      <c r="L378" s="107">
        <f t="shared" si="61"/>
        <v>0</v>
      </c>
      <c r="M378" s="107"/>
      <c r="N378" s="107"/>
      <c r="O378" s="107">
        <f t="shared" si="62"/>
        <v>1890000</v>
      </c>
      <c r="P378" s="151">
        <v>1890000</v>
      </c>
      <c r="Q378" s="107"/>
      <c r="R378" s="107">
        <f t="shared" si="63"/>
        <v>0</v>
      </c>
      <c r="S378" s="107"/>
      <c r="T378" s="107"/>
      <c r="U378" s="107">
        <f t="shared" si="64"/>
        <v>0</v>
      </c>
      <c r="V378" s="107"/>
      <c r="W378" s="107"/>
      <c r="X378" s="107">
        <f t="shared" si="65"/>
        <v>0</v>
      </c>
      <c r="Y378" s="107"/>
      <c r="Z378" s="107"/>
      <c r="AA378" s="108">
        <f>C378+I378-L378-O378-U378-X378-R378</f>
        <v>0</v>
      </c>
      <c r="AB378" s="7">
        <v>45496</v>
      </c>
    </row>
    <row r="379" spans="1:28" ht="15.75" x14ac:dyDescent="0.25">
      <c r="A379" s="29">
        <v>45479</v>
      </c>
      <c r="B379" s="25" t="s">
        <v>205</v>
      </c>
      <c r="C379" s="25"/>
      <c r="D379" s="25" t="s">
        <v>46</v>
      </c>
      <c r="E379" s="25" t="s">
        <v>534</v>
      </c>
      <c r="F379" s="25">
        <v>500</v>
      </c>
      <c r="G379" s="25" t="s">
        <v>34</v>
      </c>
      <c r="H379" s="25">
        <v>3510</v>
      </c>
      <c r="I379" s="11">
        <f t="shared" si="60"/>
        <v>1755000</v>
      </c>
      <c r="J379" s="26" t="s">
        <v>28</v>
      </c>
      <c r="K379" s="11"/>
      <c r="L379" s="107">
        <f t="shared" si="61"/>
        <v>0</v>
      </c>
      <c r="M379" s="107"/>
      <c r="N379" s="107"/>
      <c r="O379" s="107">
        <f t="shared" si="62"/>
        <v>0</v>
      </c>
      <c r="P379" s="151"/>
      <c r="Q379" s="107"/>
      <c r="R379" s="107">
        <f t="shared" si="63"/>
        <v>0</v>
      </c>
      <c r="S379" s="107"/>
      <c r="T379" s="107"/>
      <c r="U379" s="107">
        <f t="shared" si="64"/>
        <v>0</v>
      </c>
      <c r="V379" s="107"/>
      <c r="W379" s="107"/>
      <c r="X379" s="107">
        <f t="shared" si="65"/>
        <v>0</v>
      </c>
      <c r="Y379" s="107"/>
      <c r="Z379" s="107"/>
      <c r="AA379" s="108">
        <f>C379+I379-L379-O379-U379-X379-R379</f>
        <v>1755000</v>
      </c>
      <c r="AB379" s="7"/>
    </row>
    <row r="380" spans="1:28" ht="15.75" x14ac:dyDescent="0.25">
      <c r="A380" s="29">
        <v>45479</v>
      </c>
      <c r="B380" s="25" t="s">
        <v>205</v>
      </c>
      <c r="C380" s="25"/>
      <c r="D380" s="25" t="s">
        <v>46</v>
      </c>
      <c r="E380" s="25" t="s">
        <v>109</v>
      </c>
      <c r="F380" s="25">
        <v>10000</v>
      </c>
      <c r="G380" s="25" t="s">
        <v>34</v>
      </c>
      <c r="H380" s="25">
        <v>1040</v>
      </c>
      <c r="I380" s="11">
        <f t="shared" si="60"/>
        <v>10400000</v>
      </c>
      <c r="J380" s="31" t="s">
        <v>312</v>
      </c>
      <c r="K380" s="11" t="s">
        <v>1601</v>
      </c>
      <c r="L380" s="107">
        <f t="shared" si="61"/>
        <v>0</v>
      </c>
      <c r="M380" s="107"/>
      <c r="N380" s="107"/>
      <c r="O380" s="107">
        <f t="shared" si="62"/>
        <v>10400000</v>
      </c>
      <c r="P380" s="151">
        <v>10400000</v>
      </c>
      <c r="Q380" s="107"/>
      <c r="R380" s="107">
        <f t="shared" si="63"/>
        <v>0</v>
      </c>
      <c r="S380" s="107"/>
      <c r="T380" s="107"/>
      <c r="U380" s="107">
        <f t="shared" si="64"/>
        <v>0</v>
      </c>
      <c r="V380" s="107"/>
      <c r="W380" s="107"/>
      <c r="X380" s="107">
        <f t="shared" si="65"/>
        <v>0</v>
      </c>
      <c r="Y380" s="107"/>
      <c r="Z380" s="107"/>
      <c r="AA380" s="108">
        <f>C380+I380-L380-O380-U380-X380-R380</f>
        <v>0</v>
      </c>
      <c r="AB380" s="7">
        <v>45496</v>
      </c>
    </row>
    <row r="381" spans="1:28" ht="15.75" hidden="1" x14ac:dyDescent="0.25">
      <c r="A381" s="24">
        <v>45479</v>
      </c>
      <c r="B381" s="25" t="s">
        <v>99</v>
      </c>
      <c r="C381" s="25"/>
      <c r="D381" s="25"/>
      <c r="E381" s="25" t="s">
        <v>103</v>
      </c>
      <c r="F381" s="25">
        <v>58.1</v>
      </c>
      <c r="G381" s="25" t="s">
        <v>39</v>
      </c>
      <c r="H381" s="25"/>
      <c r="I381" s="11">
        <f t="shared" si="60"/>
        <v>0</v>
      </c>
      <c r="J381" s="26" t="s">
        <v>1622</v>
      </c>
      <c r="K381" s="11"/>
      <c r="L381" s="107">
        <f t="shared" si="61"/>
        <v>0</v>
      </c>
      <c r="M381" s="107"/>
      <c r="N381" s="107"/>
      <c r="O381" s="107">
        <f t="shared" si="62"/>
        <v>0</v>
      </c>
      <c r="P381" s="107"/>
      <c r="Q381" s="107"/>
      <c r="R381" s="107">
        <f t="shared" si="63"/>
        <v>0</v>
      </c>
      <c r="S381" s="107"/>
      <c r="T381" s="107"/>
      <c r="U381" s="107">
        <f t="shared" si="64"/>
        <v>0</v>
      </c>
      <c r="V381" s="107"/>
      <c r="W381" s="107"/>
      <c r="X381" s="107">
        <f t="shared" si="65"/>
        <v>0</v>
      </c>
      <c r="Y381" s="107"/>
      <c r="Z381" s="107"/>
      <c r="AA381" s="108">
        <f>C381+I381-L381-O381-U381-X381-R381</f>
        <v>0</v>
      </c>
      <c r="AB381" s="7"/>
    </row>
    <row r="382" spans="1:28" ht="15.75" hidden="1" x14ac:dyDescent="0.25">
      <c r="A382" s="29">
        <v>45479</v>
      </c>
      <c r="B382" s="25" t="s">
        <v>99</v>
      </c>
      <c r="C382" s="25"/>
      <c r="D382" s="25"/>
      <c r="E382" s="25" t="s">
        <v>101</v>
      </c>
      <c r="F382" s="25">
        <v>129.9</v>
      </c>
      <c r="G382" s="25" t="s">
        <v>39</v>
      </c>
      <c r="H382" s="25"/>
      <c r="I382" s="11">
        <f t="shared" si="60"/>
        <v>0</v>
      </c>
      <c r="J382" s="26" t="s">
        <v>1622</v>
      </c>
      <c r="K382" s="11"/>
      <c r="L382" s="107">
        <f t="shared" si="61"/>
        <v>0</v>
      </c>
      <c r="M382" s="107"/>
      <c r="N382" s="107"/>
      <c r="O382" s="107">
        <f t="shared" si="62"/>
        <v>0</v>
      </c>
      <c r="P382" s="107"/>
      <c r="Q382" s="107"/>
      <c r="R382" s="107">
        <f t="shared" si="63"/>
        <v>0</v>
      </c>
      <c r="S382" s="107"/>
      <c r="T382" s="107"/>
      <c r="U382" s="107">
        <f t="shared" si="64"/>
        <v>0</v>
      </c>
      <c r="V382" s="107"/>
      <c r="W382" s="107"/>
      <c r="X382" s="107">
        <f t="shared" si="65"/>
        <v>0</v>
      </c>
      <c r="Y382" s="107"/>
      <c r="Z382" s="107"/>
      <c r="AA382" s="108">
        <f>C382+I382-L382-O382-U382-X382-R382</f>
        <v>0</v>
      </c>
      <c r="AB382" s="7"/>
    </row>
    <row r="383" spans="1:28" ht="15.75" hidden="1" x14ac:dyDescent="0.25">
      <c r="A383" s="29">
        <v>45479</v>
      </c>
      <c r="B383" s="25" t="s">
        <v>72</v>
      </c>
      <c r="C383" s="25"/>
      <c r="D383" s="25" t="s">
        <v>46</v>
      </c>
      <c r="E383" s="25" t="s">
        <v>157</v>
      </c>
      <c r="F383" s="25">
        <v>1</v>
      </c>
      <c r="G383" s="25" t="s">
        <v>48</v>
      </c>
      <c r="H383" s="25">
        <v>320000</v>
      </c>
      <c r="I383" s="11">
        <f t="shared" si="60"/>
        <v>320000</v>
      </c>
      <c r="J383" s="31" t="s">
        <v>324</v>
      </c>
      <c r="K383" s="11"/>
      <c r="L383" s="107">
        <f t="shared" si="61"/>
        <v>0</v>
      </c>
      <c r="M383" s="107"/>
      <c r="N383" s="107"/>
      <c r="O383" s="107">
        <f t="shared" si="62"/>
        <v>0</v>
      </c>
      <c r="P383" s="107"/>
      <c r="Q383" s="107"/>
      <c r="R383" s="107">
        <f t="shared" si="63"/>
        <v>0</v>
      </c>
      <c r="S383" s="107"/>
      <c r="T383" s="107"/>
      <c r="U383" s="107">
        <f t="shared" si="64"/>
        <v>320000</v>
      </c>
      <c r="V383" s="107">
        <v>320000</v>
      </c>
      <c r="W383" s="107"/>
      <c r="X383" s="107">
        <f t="shared" si="65"/>
        <v>0</v>
      </c>
      <c r="Y383" s="107"/>
      <c r="Z383" s="107"/>
      <c r="AA383" s="108">
        <f>C383+I383-L383-O383-U383-X383-R383</f>
        <v>0</v>
      </c>
      <c r="AB383" s="7">
        <v>45479</v>
      </c>
    </row>
    <row r="384" spans="1:28" ht="15.75" hidden="1" x14ac:dyDescent="0.25">
      <c r="A384" s="24">
        <v>45479</v>
      </c>
      <c r="B384" s="25" t="s">
        <v>1274</v>
      </c>
      <c r="C384" s="25"/>
      <c r="D384" s="25" t="s">
        <v>46</v>
      </c>
      <c r="E384" s="25" t="s">
        <v>69</v>
      </c>
      <c r="F384" s="25">
        <v>25</v>
      </c>
      <c r="G384" s="25" t="s">
        <v>39</v>
      </c>
      <c r="H384" s="25">
        <v>180000</v>
      </c>
      <c r="I384" s="11">
        <f t="shared" si="60"/>
        <v>4500000</v>
      </c>
      <c r="J384" s="31" t="s">
        <v>324</v>
      </c>
      <c r="K384" s="11"/>
      <c r="L384" s="107">
        <f t="shared" si="61"/>
        <v>4500000</v>
      </c>
      <c r="M384" s="107">
        <v>735000</v>
      </c>
      <c r="N384" s="107">
        <v>3765000</v>
      </c>
      <c r="O384" s="107">
        <f t="shared" si="62"/>
        <v>0</v>
      </c>
      <c r="P384" s="107"/>
      <c r="Q384" s="107"/>
      <c r="R384" s="107">
        <f t="shared" si="63"/>
        <v>0</v>
      </c>
      <c r="S384" s="107"/>
      <c r="T384" s="107"/>
      <c r="U384" s="107">
        <f t="shared" si="64"/>
        <v>0</v>
      </c>
      <c r="V384" s="107"/>
      <c r="W384" s="107"/>
      <c r="X384" s="107">
        <f t="shared" si="65"/>
        <v>0</v>
      </c>
      <c r="Y384" s="107"/>
      <c r="Z384" s="107"/>
      <c r="AA384" s="108">
        <f>C384+I384-L384-O384-U384-X384-R384</f>
        <v>0</v>
      </c>
      <c r="AB384" s="7">
        <v>45479</v>
      </c>
    </row>
    <row r="385" spans="1:28" ht="15.75" hidden="1" x14ac:dyDescent="0.25">
      <c r="A385" s="24"/>
      <c r="B385" s="25" t="s">
        <v>1574</v>
      </c>
      <c r="C385" s="25"/>
      <c r="D385" s="25" t="s">
        <v>46</v>
      </c>
      <c r="E385" s="25"/>
      <c r="F385" s="25"/>
      <c r="G385" s="25" t="s">
        <v>39</v>
      </c>
      <c r="H385" s="25"/>
      <c r="I385" s="11">
        <f>F385*H385</f>
        <v>0</v>
      </c>
      <c r="J385" s="31" t="s">
        <v>49</v>
      </c>
      <c r="K385" s="11"/>
      <c r="L385" s="107">
        <f t="shared" ref="L385:L417" si="66">M385+N385</f>
        <v>0</v>
      </c>
      <c r="M385" s="107"/>
      <c r="N385" s="107"/>
      <c r="O385" s="107">
        <f t="shared" ref="O385:O417" si="67">P385+Q385</f>
        <v>780000</v>
      </c>
      <c r="P385" s="107">
        <v>780000</v>
      </c>
      <c r="Q385" s="107"/>
      <c r="R385" s="107">
        <f t="shared" ref="R385:R417" si="68">S385+T385</f>
        <v>0</v>
      </c>
      <c r="S385" s="107"/>
      <c r="T385" s="107"/>
      <c r="U385" s="107">
        <f t="shared" ref="U385:U417" si="69">V385+W385</f>
        <v>0</v>
      </c>
      <c r="V385" s="107"/>
      <c r="W385" s="107"/>
      <c r="X385" s="107">
        <f t="shared" ref="X385:X417" si="70">Y385+Z385</f>
        <v>0</v>
      </c>
      <c r="Y385" s="107"/>
      <c r="Z385" s="107"/>
      <c r="AA385" s="108">
        <f>C385+I385-L385-O385-U385-X385-R385</f>
        <v>-780000</v>
      </c>
      <c r="AB385" s="7">
        <v>45477</v>
      </c>
    </row>
    <row r="386" spans="1:28" ht="15.75" hidden="1" x14ac:dyDescent="0.25">
      <c r="A386" s="29">
        <v>45481</v>
      </c>
      <c r="B386" s="73" t="s">
        <v>311</v>
      </c>
      <c r="C386" s="27"/>
      <c r="D386" s="27" t="s">
        <v>46</v>
      </c>
      <c r="E386" s="27" t="s">
        <v>208</v>
      </c>
      <c r="F386" s="27">
        <v>1500</v>
      </c>
      <c r="G386" s="27" t="s">
        <v>34</v>
      </c>
      <c r="H386" s="27">
        <v>745</v>
      </c>
      <c r="I386" s="11">
        <f t="shared" ref="I386:I416" si="71">F386*H386</f>
        <v>1117500</v>
      </c>
      <c r="J386" s="32" t="s">
        <v>312</v>
      </c>
      <c r="K386" s="11"/>
      <c r="L386" s="107">
        <f t="shared" si="66"/>
        <v>0</v>
      </c>
      <c r="M386" s="107"/>
      <c r="N386" s="107"/>
      <c r="O386" s="107">
        <f t="shared" si="67"/>
        <v>0</v>
      </c>
      <c r="P386" s="107"/>
      <c r="Q386" s="107"/>
      <c r="R386" s="107">
        <f t="shared" si="68"/>
        <v>1117500</v>
      </c>
      <c r="S386" s="107">
        <v>1117500</v>
      </c>
      <c r="T386" s="107"/>
      <c r="U386" s="107">
        <f t="shared" si="69"/>
        <v>0</v>
      </c>
      <c r="V386" s="107"/>
      <c r="W386" s="107"/>
      <c r="X386" s="107">
        <f t="shared" si="70"/>
        <v>0</v>
      </c>
      <c r="Y386" s="107"/>
      <c r="Z386" s="107"/>
      <c r="AA386" s="108">
        <f>C386+I386-L386-O386-U386-X386-R386</f>
        <v>0</v>
      </c>
      <c r="AB386" s="7">
        <v>45481</v>
      </c>
    </row>
    <row r="387" spans="1:28" ht="15.75" hidden="1" x14ac:dyDescent="0.25">
      <c r="A387" s="29">
        <v>45481</v>
      </c>
      <c r="B387" s="73" t="s">
        <v>311</v>
      </c>
      <c r="C387" s="27"/>
      <c r="D387" s="27" t="s">
        <v>46</v>
      </c>
      <c r="E387" s="27" t="s">
        <v>108</v>
      </c>
      <c r="F387" s="27">
        <v>800</v>
      </c>
      <c r="G387" s="27" t="s">
        <v>34</v>
      </c>
      <c r="H387" s="27">
        <v>2000</v>
      </c>
      <c r="I387" s="11">
        <f t="shared" si="71"/>
        <v>1600000</v>
      </c>
      <c r="J387" s="32" t="s">
        <v>312</v>
      </c>
      <c r="K387" s="11"/>
      <c r="L387" s="107">
        <f t="shared" si="66"/>
        <v>0</v>
      </c>
      <c r="M387" s="107"/>
      <c r="N387" s="107"/>
      <c r="O387" s="107">
        <f t="shared" si="67"/>
        <v>0</v>
      </c>
      <c r="P387" s="107"/>
      <c r="Q387" s="107"/>
      <c r="R387" s="107">
        <f t="shared" si="68"/>
        <v>1600000</v>
      </c>
      <c r="S387" s="107">
        <v>1600000</v>
      </c>
      <c r="T387" s="107"/>
      <c r="U387" s="107">
        <f t="shared" si="69"/>
        <v>0</v>
      </c>
      <c r="V387" s="107"/>
      <c r="W387" s="107"/>
      <c r="X387" s="107">
        <f t="shared" si="70"/>
        <v>0</v>
      </c>
      <c r="Y387" s="107"/>
      <c r="Z387" s="107"/>
      <c r="AA387" s="108">
        <f>C387+I387-L387-O387-U387-X387-R387</f>
        <v>0</v>
      </c>
      <c r="AB387" s="7">
        <v>45481</v>
      </c>
    </row>
    <row r="388" spans="1:28" ht="15.75" x14ac:dyDescent="0.25">
      <c r="A388" s="29">
        <v>45481</v>
      </c>
      <c r="B388" s="25" t="s">
        <v>205</v>
      </c>
      <c r="C388" s="25"/>
      <c r="D388" s="25" t="s">
        <v>46</v>
      </c>
      <c r="E388" s="25" t="s">
        <v>150</v>
      </c>
      <c r="F388" s="25">
        <v>40</v>
      </c>
      <c r="G388" s="25" t="s">
        <v>77</v>
      </c>
      <c r="H388" s="25">
        <v>50000</v>
      </c>
      <c r="I388" s="11">
        <f t="shared" si="71"/>
        <v>2000000</v>
      </c>
      <c r="J388" s="31" t="s">
        <v>312</v>
      </c>
      <c r="K388" s="11" t="s">
        <v>1601</v>
      </c>
      <c r="L388" s="107">
        <f t="shared" si="66"/>
        <v>0</v>
      </c>
      <c r="M388" s="107"/>
      <c r="N388" s="107"/>
      <c r="O388" s="107">
        <f t="shared" si="67"/>
        <v>2000000</v>
      </c>
      <c r="P388" s="151">
        <v>2000000</v>
      </c>
      <c r="Q388" s="107"/>
      <c r="R388" s="107">
        <f t="shared" si="68"/>
        <v>0</v>
      </c>
      <c r="S388" s="107"/>
      <c r="T388" s="107"/>
      <c r="U388" s="107">
        <f t="shared" si="69"/>
        <v>0</v>
      </c>
      <c r="V388" s="107"/>
      <c r="W388" s="107"/>
      <c r="X388" s="107">
        <f t="shared" si="70"/>
        <v>0</v>
      </c>
      <c r="Y388" s="107"/>
      <c r="Z388" s="107"/>
      <c r="AA388" s="108">
        <f>C388+I388-L388-O388-U388-X388-R388</f>
        <v>0</v>
      </c>
      <c r="AB388" s="7">
        <v>45496</v>
      </c>
    </row>
    <row r="389" spans="1:28" ht="15.75" hidden="1" x14ac:dyDescent="0.25">
      <c r="A389" s="29">
        <v>45481</v>
      </c>
      <c r="B389" s="72" t="s">
        <v>828</v>
      </c>
      <c r="C389" s="25"/>
      <c r="D389" s="25" t="s">
        <v>52</v>
      </c>
      <c r="E389" s="25" t="s">
        <v>109</v>
      </c>
      <c r="F389" s="25">
        <v>500</v>
      </c>
      <c r="G389" s="25" t="s">
        <v>34</v>
      </c>
      <c r="H389" s="25">
        <v>960</v>
      </c>
      <c r="I389" s="11">
        <f t="shared" si="71"/>
        <v>480000</v>
      </c>
      <c r="J389" s="32" t="s">
        <v>312</v>
      </c>
      <c r="K389" s="11"/>
      <c r="L389" s="107">
        <f t="shared" si="66"/>
        <v>0</v>
      </c>
      <c r="M389" s="107"/>
      <c r="N389" s="107"/>
      <c r="O389" s="107">
        <f t="shared" si="67"/>
        <v>0</v>
      </c>
      <c r="P389" s="107"/>
      <c r="Q389" s="107"/>
      <c r="R389" s="107">
        <f t="shared" si="68"/>
        <v>480000</v>
      </c>
      <c r="S389" s="107">
        <v>480000</v>
      </c>
      <c r="T389" s="107"/>
      <c r="U389" s="107">
        <f t="shared" si="69"/>
        <v>0</v>
      </c>
      <c r="V389" s="107"/>
      <c r="W389" s="107"/>
      <c r="X389" s="107">
        <f t="shared" si="70"/>
        <v>0</v>
      </c>
      <c r="Y389" s="107"/>
      <c r="Z389" s="107"/>
      <c r="AA389" s="108">
        <f>C389+I389-L389-O389-U389-X389-R389</f>
        <v>0</v>
      </c>
      <c r="AB389" s="7">
        <v>45481</v>
      </c>
    </row>
    <row r="390" spans="1:28" ht="15.75" hidden="1" x14ac:dyDescent="0.25">
      <c r="A390" s="29">
        <v>45481</v>
      </c>
      <c r="B390" s="72" t="s">
        <v>828</v>
      </c>
      <c r="C390" s="25"/>
      <c r="D390" s="25" t="s">
        <v>52</v>
      </c>
      <c r="E390" s="25" t="s">
        <v>61</v>
      </c>
      <c r="F390" s="25">
        <v>250</v>
      </c>
      <c r="G390" s="25" t="s">
        <v>34</v>
      </c>
      <c r="H390" s="25">
        <v>2250</v>
      </c>
      <c r="I390" s="11">
        <f t="shared" si="71"/>
        <v>562500</v>
      </c>
      <c r="J390" s="32" t="s">
        <v>312</v>
      </c>
      <c r="K390" s="11"/>
      <c r="L390" s="107">
        <f t="shared" si="66"/>
        <v>0</v>
      </c>
      <c r="M390" s="107"/>
      <c r="N390" s="107"/>
      <c r="O390" s="107">
        <f t="shared" si="67"/>
        <v>0</v>
      </c>
      <c r="P390" s="107"/>
      <c r="Q390" s="107"/>
      <c r="R390" s="107">
        <f t="shared" si="68"/>
        <v>562500</v>
      </c>
      <c r="S390" s="107">
        <v>562500</v>
      </c>
      <c r="T390" s="107"/>
      <c r="U390" s="107">
        <f t="shared" si="69"/>
        <v>0</v>
      </c>
      <c r="V390" s="107"/>
      <c r="W390" s="107"/>
      <c r="X390" s="107">
        <f t="shared" si="70"/>
        <v>0</v>
      </c>
      <c r="Y390" s="107"/>
      <c r="Z390" s="107"/>
      <c r="AA390" s="108">
        <f>C390+I390-L390-O390-U390-X390-R390</f>
        <v>0</v>
      </c>
      <c r="AB390" s="7">
        <v>45481</v>
      </c>
    </row>
    <row r="391" spans="1:28" ht="15.75" hidden="1" x14ac:dyDescent="0.25">
      <c r="A391" s="29">
        <v>45481</v>
      </c>
      <c r="B391" s="72" t="s">
        <v>828</v>
      </c>
      <c r="C391" s="25"/>
      <c r="D391" s="25" t="s">
        <v>52</v>
      </c>
      <c r="E391" s="25" t="s">
        <v>151</v>
      </c>
      <c r="F391" s="25">
        <v>250</v>
      </c>
      <c r="G391" s="25" t="s">
        <v>34</v>
      </c>
      <c r="H391" s="25">
        <v>1800</v>
      </c>
      <c r="I391" s="11">
        <f t="shared" si="71"/>
        <v>450000</v>
      </c>
      <c r="J391" s="32" t="s">
        <v>312</v>
      </c>
      <c r="K391" s="11"/>
      <c r="L391" s="107">
        <f t="shared" si="66"/>
        <v>0</v>
      </c>
      <c r="M391" s="107"/>
      <c r="N391" s="107"/>
      <c r="O391" s="107">
        <f t="shared" si="67"/>
        <v>0</v>
      </c>
      <c r="P391" s="107"/>
      <c r="Q391" s="107"/>
      <c r="R391" s="107">
        <f t="shared" si="68"/>
        <v>450000</v>
      </c>
      <c r="S391" s="107">
        <v>450000</v>
      </c>
      <c r="T391" s="107"/>
      <c r="U391" s="107">
        <f t="shared" si="69"/>
        <v>0</v>
      </c>
      <c r="V391" s="107"/>
      <c r="W391" s="107"/>
      <c r="X391" s="107">
        <f t="shared" si="70"/>
        <v>0</v>
      </c>
      <c r="Y391" s="107"/>
      <c r="Z391" s="107"/>
      <c r="AA391" s="108">
        <f>C391+I391-L391-O391-U391-X391-R391</f>
        <v>0</v>
      </c>
      <c r="AB391" s="7">
        <v>45481</v>
      </c>
    </row>
    <row r="392" spans="1:28" ht="15.75" hidden="1" x14ac:dyDescent="0.25">
      <c r="A392" s="29">
        <v>45481</v>
      </c>
      <c r="B392" s="25" t="s">
        <v>266</v>
      </c>
      <c r="C392" s="25"/>
      <c r="D392" s="25" t="s">
        <v>52</v>
      </c>
      <c r="E392" s="25" t="s">
        <v>81</v>
      </c>
      <c r="F392" s="25">
        <v>46.6</v>
      </c>
      <c r="G392" s="25" t="s">
        <v>39</v>
      </c>
      <c r="H392" s="25">
        <v>46000</v>
      </c>
      <c r="I392" s="11">
        <f t="shared" si="71"/>
        <v>2143600</v>
      </c>
      <c r="J392" s="31" t="s">
        <v>312</v>
      </c>
      <c r="K392" s="11"/>
      <c r="L392" s="107">
        <f t="shared" si="66"/>
        <v>0</v>
      </c>
      <c r="M392" s="107"/>
      <c r="N392" s="107"/>
      <c r="O392" s="107">
        <f t="shared" si="67"/>
        <v>2143600</v>
      </c>
      <c r="P392" s="107">
        <v>2143600</v>
      </c>
      <c r="Q392" s="107"/>
      <c r="R392" s="107">
        <f t="shared" si="68"/>
        <v>0</v>
      </c>
      <c r="S392" s="107"/>
      <c r="T392" s="107"/>
      <c r="U392" s="107">
        <f t="shared" si="69"/>
        <v>0</v>
      </c>
      <c r="V392" s="107"/>
      <c r="W392" s="107"/>
      <c r="X392" s="107">
        <f t="shared" si="70"/>
        <v>0</v>
      </c>
      <c r="Y392" s="107"/>
      <c r="Z392" s="107"/>
      <c r="AA392" s="108">
        <f>C392+I392-L392-O392-U392-X392-R392</f>
        <v>0</v>
      </c>
      <c r="AB392" s="7">
        <v>45484</v>
      </c>
    </row>
    <row r="393" spans="1:28" ht="15.75" hidden="1" x14ac:dyDescent="0.25">
      <c r="A393" s="29">
        <v>45481</v>
      </c>
      <c r="B393" s="25" t="s">
        <v>266</v>
      </c>
      <c r="C393" s="25"/>
      <c r="D393" s="25" t="s">
        <v>52</v>
      </c>
      <c r="E393" s="25" t="s">
        <v>165</v>
      </c>
      <c r="F393" s="25">
        <v>1</v>
      </c>
      <c r="G393" s="25" t="s">
        <v>303</v>
      </c>
      <c r="H393" s="25">
        <v>1200000</v>
      </c>
      <c r="I393" s="11">
        <f t="shared" si="71"/>
        <v>1200000</v>
      </c>
      <c r="J393" s="31" t="s">
        <v>312</v>
      </c>
      <c r="K393" s="11"/>
      <c r="L393" s="107">
        <f t="shared" si="66"/>
        <v>0</v>
      </c>
      <c r="M393" s="107"/>
      <c r="N393" s="107"/>
      <c r="O393" s="107">
        <f t="shared" si="67"/>
        <v>1200000</v>
      </c>
      <c r="P393" s="107">
        <v>1200000</v>
      </c>
      <c r="Q393" s="107"/>
      <c r="R393" s="107">
        <f t="shared" si="68"/>
        <v>0</v>
      </c>
      <c r="S393" s="107"/>
      <c r="T393" s="107"/>
      <c r="U393" s="107">
        <f t="shared" si="69"/>
        <v>0</v>
      </c>
      <c r="V393" s="107"/>
      <c r="W393" s="107"/>
      <c r="X393" s="107">
        <f t="shared" si="70"/>
        <v>0</v>
      </c>
      <c r="Y393" s="107"/>
      <c r="Z393" s="107"/>
      <c r="AA393" s="108">
        <f>C393+I393-L393-O393-U393-X393-R393</f>
        <v>0</v>
      </c>
      <c r="AB393" s="7">
        <v>45484</v>
      </c>
    </row>
    <row r="394" spans="1:28" ht="15.75" hidden="1" x14ac:dyDescent="0.25">
      <c r="A394" s="29">
        <v>45481</v>
      </c>
      <c r="B394" s="72" t="s">
        <v>1319</v>
      </c>
      <c r="C394" s="25"/>
      <c r="D394" s="25" t="s">
        <v>52</v>
      </c>
      <c r="E394" s="25" t="s">
        <v>173</v>
      </c>
      <c r="F394" s="25">
        <v>100</v>
      </c>
      <c r="G394" s="25" t="s">
        <v>34</v>
      </c>
      <c r="H394" s="25">
        <v>3500</v>
      </c>
      <c r="I394" s="11">
        <f t="shared" si="71"/>
        <v>350000</v>
      </c>
      <c r="J394" s="31" t="s">
        <v>312</v>
      </c>
      <c r="K394" s="11"/>
      <c r="L394" s="107">
        <f t="shared" si="66"/>
        <v>0</v>
      </c>
      <c r="M394" s="107"/>
      <c r="N394" s="107"/>
      <c r="O394" s="107">
        <f t="shared" si="67"/>
        <v>0</v>
      </c>
      <c r="P394" s="107"/>
      <c r="Q394" s="107"/>
      <c r="R394" s="107">
        <f t="shared" si="68"/>
        <v>350000</v>
      </c>
      <c r="S394" s="107">
        <v>350000</v>
      </c>
      <c r="T394" s="107"/>
      <c r="U394" s="107">
        <f t="shared" si="69"/>
        <v>0</v>
      </c>
      <c r="V394" s="107"/>
      <c r="W394" s="107"/>
      <c r="X394" s="107">
        <f t="shared" si="70"/>
        <v>0</v>
      </c>
      <c r="Y394" s="107"/>
      <c r="Z394" s="107"/>
      <c r="AA394" s="108">
        <f>C394+I394-L394-O394-U394-X394-R394</f>
        <v>0</v>
      </c>
      <c r="AB394" s="7">
        <v>45488</v>
      </c>
    </row>
    <row r="395" spans="1:28" ht="15.75" hidden="1" x14ac:dyDescent="0.25">
      <c r="A395" s="29">
        <v>45481</v>
      </c>
      <c r="B395" s="25" t="s">
        <v>513</v>
      </c>
      <c r="C395" s="25"/>
      <c r="D395" s="25" t="s">
        <v>52</v>
      </c>
      <c r="E395" s="25" t="s">
        <v>150</v>
      </c>
      <c r="F395" s="25">
        <v>20</v>
      </c>
      <c r="G395" s="25" t="s">
        <v>77</v>
      </c>
      <c r="H395" s="25">
        <v>45000</v>
      </c>
      <c r="I395" s="11">
        <f t="shared" si="71"/>
        <v>900000</v>
      </c>
      <c r="J395" s="31" t="s">
        <v>324</v>
      </c>
      <c r="K395" s="11"/>
      <c r="L395" s="107">
        <f t="shared" si="66"/>
        <v>0</v>
      </c>
      <c r="M395" s="107"/>
      <c r="N395" s="107"/>
      <c r="O395" s="107">
        <f t="shared" si="67"/>
        <v>0</v>
      </c>
      <c r="P395" s="107"/>
      <c r="Q395" s="107"/>
      <c r="R395" s="107">
        <f t="shared" si="68"/>
        <v>0</v>
      </c>
      <c r="S395" s="107"/>
      <c r="T395" s="107"/>
      <c r="U395" s="107">
        <f t="shared" si="69"/>
        <v>900000</v>
      </c>
      <c r="V395" s="107">
        <v>900000</v>
      </c>
      <c r="W395" s="107"/>
      <c r="X395" s="107">
        <f t="shared" si="70"/>
        <v>0</v>
      </c>
      <c r="Y395" s="107"/>
      <c r="Z395" s="107"/>
      <c r="AA395" s="108">
        <f>C395+I395-L395-O395-U395-X395-R395</f>
        <v>0</v>
      </c>
      <c r="AB395" s="7">
        <v>45488</v>
      </c>
    </row>
    <row r="396" spans="1:28" ht="15.75" hidden="1" x14ac:dyDescent="0.25">
      <c r="A396" s="29">
        <v>45481</v>
      </c>
      <c r="B396" s="25" t="s">
        <v>513</v>
      </c>
      <c r="C396" s="25"/>
      <c r="D396" s="25" t="s">
        <v>52</v>
      </c>
      <c r="E396" s="25" t="s">
        <v>129</v>
      </c>
      <c r="F396" s="25">
        <v>12</v>
      </c>
      <c r="G396" s="25" t="s">
        <v>77</v>
      </c>
      <c r="H396" s="25">
        <v>60000</v>
      </c>
      <c r="I396" s="11">
        <f t="shared" si="71"/>
        <v>720000</v>
      </c>
      <c r="J396" s="31" t="s">
        <v>324</v>
      </c>
      <c r="K396" s="11"/>
      <c r="L396" s="107">
        <f t="shared" si="66"/>
        <v>0</v>
      </c>
      <c r="M396" s="107"/>
      <c r="N396" s="107"/>
      <c r="O396" s="107">
        <f t="shared" si="67"/>
        <v>0</v>
      </c>
      <c r="P396" s="107"/>
      <c r="Q396" s="107"/>
      <c r="R396" s="107">
        <f t="shared" si="68"/>
        <v>0</v>
      </c>
      <c r="S396" s="107"/>
      <c r="T396" s="107"/>
      <c r="U396" s="107">
        <f t="shared" si="69"/>
        <v>720000</v>
      </c>
      <c r="V396" s="107">
        <v>720000</v>
      </c>
      <c r="W396" s="107"/>
      <c r="X396" s="107">
        <f t="shared" si="70"/>
        <v>0</v>
      </c>
      <c r="Y396" s="107"/>
      <c r="Z396" s="107"/>
      <c r="AA396" s="108">
        <f>C396+I396-L396-O396-U396-X396-R396</f>
        <v>0</v>
      </c>
      <c r="AB396" s="7">
        <v>45488</v>
      </c>
    </row>
    <row r="397" spans="1:28" ht="15.75" hidden="1" x14ac:dyDescent="0.25">
      <c r="A397" s="29">
        <v>45481</v>
      </c>
      <c r="B397" s="25" t="s">
        <v>409</v>
      </c>
      <c r="C397" s="25"/>
      <c r="D397" s="25" t="s">
        <v>52</v>
      </c>
      <c r="E397" s="25" t="s">
        <v>208</v>
      </c>
      <c r="F397" s="25">
        <v>4000</v>
      </c>
      <c r="G397" s="25" t="s">
        <v>34</v>
      </c>
      <c r="H397" s="25">
        <v>745</v>
      </c>
      <c r="I397" s="11">
        <f t="shared" si="71"/>
        <v>2980000</v>
      </c>
      <c r="J397" s="31" t="s">
        <v>324</v>
      </c>
      <c r="K397" s="11"/>
      <c r="L397" s="107">
        <f t="shared" si="66"/>
        <v>2980000</v>
      </c>
      <c r="M397" s="107">
        <v>2980000</v>
      </c>
      <c r="N397" s="107"/>
      <c r="O397" s="107">
        <f t="shared" si="67"/>
        <v>0</v>
      </c>
      <c r="P397" s="107"/>
      <c r="Q397" s="107"/>
      <c r="R397" s="107">
        <f t="shared" si="68"/>
        <v>0</v>
      </c>
      <c r="S397" s="107"/>
      <c r="T397" s="107"/>
      <c r="U397" s="107">
        <f t="shared" si="69"/>
        <v>0</v>
      </c>
      <c r="V397" s="107"/>
      <c r="W397" s="107"/>
      <c r="X397" s="107">
        <f t="shared" si="70"/>
        <v>0</v>
      </c>
      <c r="Y397" s="107"/>
      <c r="Z397" s="107"/>
      <c r="AA397" s="108">
        <f>C397+I397-L397-O397-U397-X397-R397</f>
        <v>0</v>
      </c>
      <c r="AB397" s="7">
        <v>45481</v>
      </c>
    </row>
    <row r="398" spans="1:28" ht="15.75" hidden="1" x14ac:dyDescent="0.25">
      <c r="A398" s="29">
        <v>45481</v>
      </c>
      <c r="B398" s="25" t="s">
        <v>742</v>
      </c>
      <c r="C398" s="25"/>
      <c r="D398" s="25" t="s">
        <v>46</v>
      </c>
      <c r="E398" s="25" t="s">
        <v>87</v>
      </c>
      <c r="F398" s="25">
        <v>500</v>
      </c>
      <c r="G398" s="25" t="s">
        <v>34</v>
      </c>
      <c r="H398" s="25">
        <v>1210</v>
      </c>
      <c r="I398" s="11">
        <f t="shared" si="71"/>
        <v>605000</v>
      </c>
      <c r="J398" s="31" t="s">
        <v>324</v>
      </c>
      <c r="K398" s="11"/>
      <c r="L398" s="107">
        <f t="shared" si="66"/>
        <v>0</v>
      </c>
      <c r="M398" s="107"/>
      <c r="N398" s="107"/>
      <c r="O398" s="107">
        <f t="shared" si="67"/>
        <v>0</v>
      </c>
      <c r="P398" s="107"/>
      <c r="Q398" s="107"/>
      <c r="R398" s="107">
        <f t="shared" si="68"/>
        <v>0</v>
      </c>
      <c r="S398" s="107"/>
      <c r="T398" s="107"/>
      <c r="U398" s="107">
        <f t="shared" si="69"/>
        <v>605000</v>
      </c>
      <c r="V398" s="107">
        <v>605000</v>
      </c>
      <c r="W398" s="107"/>
      <c r="X398" s="107">
        <f t="shared" si="70"/>
        <v>0</v>
      </c>
      <c r="Y398" s="107"/>
      <c r="Z398" s="107"/>
      <c r="AA398" s="108">
        <f>C398+I398-L398-O398-U398-X398-R398</f>
        <v>0</v>
      </c>
      <c r="AB398" s="7">
        <v>45481</v>
      </c>
    </row>
    <row r="399" spans="1:28" ht="15.75" hidden="1" x14ac:dyDescent="0.25">
      <c r="A399" s="29">
        <v>45481</v>
      </c>
      <c r="B399" s="27" t="s">
        <v>51</v>
      </c>
      <c r="C399" s="27"/>
      <c r="D399" s="27" t="s">
        <v>46</v>
      </c>
      <c r="E399" s="27" t="s">
        <v>216</v>
      </c>
      <c r="F399" s="27">
        <v>50</v>
      </c>
      <c r="G399" s="27" t="s">
        <v>27</v>
      </c>
      <c r="H399" s="27">
        <v>45000</v>
      </c>
      <c r="I399" s="11">
        <f t="shared" si="71"/>
        <v>2250000</v>
      </c>
      <c r="J399" s="32" t="s">
        <v>312</v>
      </c>
      <c r="K399" s="11"/>
      <c r="L399" s="107">
        <f t="shared" si="66"/>
        <v>0</v>
      </c>
      <c r="M399" s="107"/>
      <c r="N399" s="107"/>
      <c r="O399" s="107">
        <f t="shared" si="67"/>
        <v>2250000</v>
      </c>
      <c r="P399" s="107">
        <v>2250000</v>
      </c>
      <c r="Q399" s="107"/>
      <c r="R399" s="107">
        <f t="shared" si="68"/>
        <v>0</v>
      </c>
      <c r="S399" s="107"/>
      <c r="T399" s="107"/>
      <c r="U399" s="107">
        <f t="shared" si="69"/>
        <v>0</v>
      </c>
      <c r="V399" s="107"/>
      <c r="W399" s="107"/>
      <c r="X399" s="107">
        <f t="shared" si="70"/>
        <v>0</v>
      </c>
      <c r="Y399" s="107"/>
      <c r="Z399" s="107"/>
      <c r="AA399" s="108">
        <f>C399+I399-L399-O399-U399-X399-R399</f>
        <v>0</v>
      </c>
      <c r="AB399" s="7">
        <v>45481</v>
      </c>
    </row>
    <row r="400" spans="1:28" ht="15.75" hidden="1" x14ac:dyDescent="0.25">
      <c r="A400" s="29">
        <v>45481</v>
      </c>
      <c r="B400" s="27" t="s">
        <v>51</v>
      </c>
      <c r="C400" s="25"/>
      <c r="D400" s="27" t="s">
        <v>46</v>
      </c>
      <c r="E400" s="25" t="s">
        <v>1306</v>
      </c>
      <c r="F400" s="25">
        <v>15</v>
      </c>
      <c r="G400" s="25" t="s">
        <v>23</v>
      </c>
      <c r="H400" s="25">
        <v>420000</v>
      </c>
      <c r="I400" s="11">
        <f t="shared" si="71"/>
        <v>6300000</v>
      </c>
      <c r="J400" s="31" t="s">
        <v>312</v>
      </c>
      <c r="K400" s="11"/>
      <c r="L400" s="107">
        <f t="shared" si="66"/>
        <v>0</v>
      </c>
      <c r="M400" s="107"/>
      <c r="N400" s="107"/>
      <c r="O400" s="107">
        <f t="shared" si="67"/>
        <v>6300000</v>
      </c>
      <c r="P400" s="107">
        <v>6300000</v>
      </c>
      <c r="Q400" s="107"/>
      <c r="R400" s="107">
        <f t="shared" si="68"/>
        <v>0</v>
      </c>
      <c r="S400" s="107"/>
      <c r="T400" s="107"/>
      <c r="U400" s="107">
        <f t="shared" si="69"/>
        <v>0</v>
      </c>
      <c r="V400" s="107"/>
      <c r="W400" s="107"/>
      <c r="X400" s="107">
        <f t="shared" si="70"/>
        <v>0</v>
      </c>
      <c r="Y400" s="107"/>
      <c r="Z400" s="107"/>
      <c r="AA400" s="108">
        <f>C400+I400-L400-O400-U400-X400-R400</f>
        <v>0</v>
      </c>
      <c r="AB400" s="7">
        <v>45481</v>
      </c>
    </row>
    <row r="401" spans="1:28" ht="15.75" hidden="1" x14ac:dyDescent="0.25">
      <c r="A401" s="29">
        <v>45481</v>
      </c>
      <c r="B401" s="25" t="s">
        <v>111</v>
      </c>
      <c r="C401" s="25"/>
      <c r="D401" s="25" t="s">
        <v>46</v>
      </c>
      <c r="E401" s="25" t="s">
        <v>477</v>
      </c>
      <c r="F401" s="25">
        <v>4</v>
      </c>
      <c r="G401" s="25" t="s">
        <v>48</v>
      </c>
      <c r="H401" s="25">
        <v>230000</v>
      </c>
      <c r="I401" s="11">
        <f t="shared" si="71"/>
        <v>920000</v>
      </c>
      <c r="J401" s="31" t="s">
        <v>324</v>
      </c>
      <c r="K401" s="11"/>
      <c r="L401" s="107">
        <f t="shared" si="66"/>
        <v>920000</v>
      </c>
      <c r="M401" s="107">
        <v>920000</v>
      </c>
      <c r="N401" s="107"/>
      <c r="O401" s="107">
        <f t="shared" si="67"/>
        <v>0</v>
      </c>
      <c r="P401" s="107"/>
      <c r="Q401" s="107"/>
      <c r="R401" s="107">
        <f t="shared" si="68"/>
        <v>0</v>
      </c>
      <c r="S401" s="107"/>
      <c r="T401" s="107"/>
      <c r="U401" s="107">
        <f t="shared" si="69"/>
        <v>0</v>
      </c>
      <c r="V401" s="107"/>
      <c r="W401" s="107"/>
      <c r="X401" s="107">
        <f t="shared" si="70"/>
        <v>0</v>
      </c>
      <c r="Y401" s="107"/>
      <c r="Z401" s="107"/>
      <c r="AA401" s="108">
        <f>C401+I401-L401-O401-U401-X401-R401</f>
        <v>0</v>
      </c>
      <c r="AB401" s="7">
        <v>45481</v>
      </c>
    </row>
    <row r="402" spans="1:28" ht="15.75" hidden="1" x14ac:dyDescent="0.25">
      <c r="A402" s="29">
        <v>45481</v>
      </c>
      <c r="B402" s="72" t="s">
        <v>256</v>
      </c>
      <c r="C402" s="25"/>
      <c r="D402" s="25" t="s">
        <v>52</v>
      </c>
      <c r="E402" s="25" t="s">
        <v>127</v>
      </c>
      <c r="F402" s="25">
        <v>1</v>
      </c>
      <c r="G402" s="25" t="s">
        <v>39</v>
      </c>
      <c r="H402" s="25">
        <v>70000</v>
      </c>
      <c r="I402" s="11">
        <f t="shared" si="71"/>
        <v>70000</v>
      </c>
      <c r="J402" s="31" t="s">
        <v>324</v>
      </c>
      <c r="K402" s="11"/>
      <c r="L402" s="107">
        <f t="shared" si="66"/>
        <v>0</v>
      </c>
      <c r="M402" s="107"/>
      <c r="N402" s="107"/>
      <c r="O402" s="107">
        <f t="shared" si="67"/>
        <v>0</v>
      </c>
      <c r="P402" s="107"/>
      <c r="Q402" s="107"/>
      <c r="R402" s="107">
        <f t="shared" si="68"/>
        <v>70000</v>
      </c>
      <c r="S402" s="107">
        <v>70000</v>
      </c>
      <c r="T402" s="107"/>
      <c r="U402" s="107">
        <f t="shared" si="69"/>
        <v>0</v>
      </c>
      <c r="V402" s="107"/>
      <c r="W402" s="107"/>
      <c r="X402" s="107">
        <f t="shared" si="70"/>
        <v>0</v>
      </c>
      <c r="Y402" s="107"/>
      <c r="Z402" s="107"/>
      <c r="AA402" s="108">
        <f>C402+I402-L402-O402-U402-X402-R402</f>
        <v>0</v>
      </c>
      <c r="AB402" s="7">
        <v>45481</v>
      </c>
    </row>
    <row r="403" spans="1:28" ht="15.75" hidden="1" x14ac:dyDescent="0.25">
      <c r="A403" s="29">
        <v>45481</v>
      </c>
      <c r="B403" s="72" t="s">
        <v>256</v>
      </c>
      <c r="C403" s="25"/>
      <c r="D403" s="25" t="s">
        <v>52</v>
      </c>
      <c r="E403" s="25" t="s">
        <v>217</v>
      </c>
      <c r="F403" s="25">
        <v>2.5</v>
      </c>
      <c r="G403" s="25" t="s">
        <v>39</v>
      </c>
      <c r="H403" s="25">
        <v>90000</v>
      </c>
      <c r="I403" s="11">
        <f t="shared" si="71"/>
        <v>225000</v>
      </c>
      <c r="J403" s="31" t="s">
        <v>324</v>
      </c>
      <c r="K403" s="11"/>
      <c r="L403" s="107">
        <f t="shared" si="66"/>
        <v>0</v>
      </c>
      <c r="M403" s="107"/>
      <c r="N403" s="107"/>
      <c r="O403" s="107">
        <f t="shared" si="67"/>
        <v>0</v>
      </c>
      <c r="P403" s="107"/>
      <c r="Q403" s="107"/>
      <c r="R403" s="107">
        <f t="shared" si="68"/>
        <v>225000</v>
      </c>
      <c r="S403" s="107">
        <v>225000</v>
      </c>
      <c r="T403" s="107"/>
      <c r="U403" s="107">
        <f t="shared" si="69"/>
        <v>0</v>
      </c>
      <c r="V403" s="107"/>
      <c r="W403" s="107"/>
      <c r="X403" s="107">
        <f t="shared" si="70"/>
        <v>0</v>
      </c>
      <c r="Y403" s="107"/>
      <c r="Z403" s="107"/>
      <c r="AA403" s="108">
        <f>C403+I403-L403-O403-U403-X403-R403</f>
        <v>0</v>
      </c>
      <c r="AB403" s="7">
        <v>45481</v>
      </c>
    </row>
    <row r="404" spans="1:28" ht="15.75" hidden="1" x14ac:dyDescent="0.25">
      <c r="A404" s="29">
        <v>45481</v>
      </c>
      <c r="B404" s="72" t="s">
        <v>256</v>
      </c>
      <c r="C404" s="25"/>
      <c r="D404" s="25" t="s">
        <v>52</v>
      </c>
      <c r="E404" s="25" t="s">
        <v>249</v>
      </c>
      <c r="F404" s="25">
        <v>1100</v>
      </c>
      <c r="G404" s="25" t="s">
        <v>34</v>
      </c>
      <c r="H404" s="25">
        <v>4000</v>
      </c>
      <c r="I404" s="11">
        <f t="shared" si="71"/>
        <v>4400000</v>
      </c>
      <c r="J404" s="31" t="s">
        <v>324</v>
      </c>
      <c r="K404" s="11"/>
      <c r="L404" s="107">
        <f t="shared" si="66"/>
        <v>0</v>
      </c>
      <c r="M404" s="107"/>
      <c r="N404" s="107"/>
      <c r="O404" s="107">
        <f t="shared" si="67"/>
        <v>0</v>
      </c>
      <c r="P404" s="107"/>
      <c r="Q404" s="107"/>
      <c r="R404" s="107">
        <f t="shared" si="68"/>
        <v>4400000</v>
      </c>
      <c r="S404" s="107">
        <v>3690000</v>
      </c>
      <c r="T404" s="107">
        <v>710000</v>
      </c>
      <c r="U404" s="107">
        <f t="shared" si="69"/>
        <v>0</v>
      </c>
      <c r="V404" s="107"/>
      <c r="W404" s="107"/>
      <c r="X404" s="107">
        <f t="shared" si="70"/>
        <v>0</v>
      </c>
      <c r="Y404" s="107"/>
      <c r="Z404" s="107"/>
      <c r="AA404" s="108">
        <f>C404+I404-L404-O404-U404-X404-R404</f>
        <v>0</v>
      </c>
      <c r="AB404" s="7">
        <v>45481</v>
      </c>
    </row>
    <row r="405" spans="1:28" ht="15.75" hidden="1" x14ac:dyDescent="0.25">
      <c r="A405" s="29">
        <v>45481</v>
      </c>
      <c r="B405" s="72" t="s">
        <v>256</v>
      </c>
      <c r="C405" s="25"/>
      <c r="D405" s="25" t="s">
        <v>52</v>
      </c>
      <c r="E405" s="25" t="s">
        <v>259</v>
      </c>
      <c r="F405" s="25">
        <v>1000</v>
      </c>
      <c r="G405" s="25" t="s">
        <v>34</v>
      </c>
      <c r="H405" s="25">
        <v>885</v>
      </c>
      <c r="I405" s="11">
        <f t="shared" si="71"/>
        <v>885000</v>
      </c>
      <c r="J405" s="31" t="s">
        <v>324</v>
      </c>
      <c r="K405" s="11"/>
      <c r="L405" s="107">
        <f t="shared" si="66"/>
        <v>0</v>
      </c>
      <c r="M405" s="107"/>
      <c r="N405" s="107"/>
      <c r="O405" s="107">
        <f t="shared" si="67"/>
        <v>0</v>
      </c>
      <c r="P405" s="107"/>
      <c r="Q405" s="107"/>
      <c r="R405" s="107">
        <f t="shared" si="68"/>
        <v>885000</v>
      </c>
      <c r="S405" s="107">
        <v>885000</v>
      </c>
      <c r="T405" s="107"/>
      <c r="U405" s="107">
        <f t="shared" si="69"/>
        <v>0</v>
      </c>
      <c r="V405" s="107"/>
      <c r="W405" s="107"/>
      <c r="X405" s="107">
        <f t="shared" si="70"/>
        <v>0</v>
      </c>
      <c r="Y405" s="107"/>
      <c r="Z405" s="107"/>
      <c r="AA405" s="108">
        <f>C405+I405-L405-O405-U405-X405-R405</f>
        <v>0</v>
      </c>
      <c r="AB405" s="7">
        <v>45481</v>
      </c>
    </row>
    <row r="406" spans="1:28" ht="15.75" hidden="1" x14ac:dyDescent="0.25">
      <c r="A406" s="29">
        <v>45481</v>
      </c>
      <c r="B406" s="72" t="s">
        <v>256</v>
      </c>
      <c r="C406" s="25"/>
      <c r="D406" s="25" t="s">
        <v>52</v>
      </c>
      <c r="E406" s="25" t="s">
        <v>129</v>
      </c>
      <c r="F406" s="25">
        <v>2</v>
      </c>
      <c r="G406" s="25" t="s">
        <v>77</v>
      </c>
      <c r="H406" s="25">
        <v>65000</v>
      </c>
      <c r="I406" s="11">
        <f t="shared" si="71"/>
        <v>130000</v>
      </c>
      <c r="J406" s="31" t="s">
        <v>324</v>
      </c>
      <c r="K406" s="11"/>
      <c r="L406" s="107">
        <f t="shared" si="66"/>
        <v>0</v>
      </c>
      <c r="M406" s="107"/>
      <c r="N406" s="107"/>
      <c r="O406" s="107">
        <f t="shared" si="67"/>
        <v>0</v>
      </c>
      <c r="P406" s="107"/>
      <c r="Q406" s="107"/>
      <c r="R406" s="107">
        <f t="shared" si="68"/>
        <v>130000</v>
      </c>
      <c r="S406" s="107">
        <v>130000</v>
      </c>
      <c r="T406" s="107"/>
      <c r="U406" s="107">
        <f t="shared" si="69"/>
        <v>0</v>
      </c>
      <c r="V406" s="107"/>
      <c r="W406" s="107"/>
      <c r="X406" s="107">
        <f t="shared" si="70"/>
        <v>0</v>
      </c>
      <c r="Y406" s="107"/>
      <c r="Z406" s="107"/>
      <c r="AA406" s="108">
        <f>C406+I406-L406-O406-U406-X406-R406</f>
        <v>0</v>
      </c>
      <c r="AB406" s="7">
        <v>45481</v>
      </c>
    </row>
    <row r="407" spans="1:28" ht="15.75" hidden="1" x14ac:dyDescent="0.25">
      <c r="A407" s="29">
        <v>45481</v>
      </c>
      <c r="B407" s="25" t="s">
        <v>231</v>
      </c>
      <c r="C407" s="25"/>
      <c r="D407" s="25" t="s">
        <v>46</v>
      </c>
      <c r="E407" s="25" t="s">
        <v>534</v>
      </c>
      <c r="F407" s="25">
        <v>1875</v>
      </c>
      <c r="G407" s="25" t="s">
        <v>34</v>
      </c>
      <c r="H407" s="25">
        <v>3560</v>
      </c>
      <c r="I407" s="11">
        <f t="shared" si="71"/>
        <v>6675000</v>
      </c>
      <c r="J407" s="31" t="s">
        <v>312</v>
      </c>
      <c r="K407" s="11"/>
      <c r="L407" s="107">
        <f t="shared" si="66"/>
        <v>0</v>
      </c>
      <c r="M407" s="107"/>
      <c r="N407" s="107"/>
      <c r="O407" s="107">
        <f t="shared" si="67"/>
        <v>6675000</v>
      </c>
      <c r="P407" s="107">
        <v>6675000</v>
      </c>
      <c r="Q407" s="107"/>
      <c r="R407" s="107">
        <f t="shared" si="68"/>
        <v>0</v>
      </c>
      <c r="S407" s="107"/>
      <c r="T407" s="107"/>
      <c r="U407" s="107">
        <f t="shared" si="69"/>
        <v>0</v>
      </c>
      <c r="V407" s="107"/>
      <c r="W407" s="107"/>
      <c r="X407" s="107">
        <f t="shared" si="70"/>
        <v>0</v>
      </c>
      <c r="Y407" s="107"/>
      <c r="Z407" s="107"/>
      <c r="AA407" s="108">
        <f>C407+I407-L407-O407-U407-X407-R407</f>
        <v>0</v>
      </c>
      <c r="AB407" s="7">
        <v>45481</v>
      </c>
    </row>
    <row r="408" spans="1:28" ht="15.75" hidden="1" x14ac:dyDescent="0.25">
      <c r="A408" s="29">
        <v>45481</v>
      </c>
      <c r="B408" s="25" t="s">
        <v>370</v>
      </c>
      <c r="C408" s="25"/>
      <c r="D408" s="25" t="s">
        <v>52</v>
      </c>
      <c r="E408" s="25" t="s">
        <v>179</v>
      </c>
      <c r="F408" s="25">
        <v>3000</v>
      </c>
      <c r="G408" s="25" t="s">
        <v>34</v>
      </c>
      <c r="H408" s="25">
        <v>1510</v>
      </c>
      <c r="I408" s="11">
        <f t="shared" si="71"/>
        <v>4530000</v>
      </c>
      <c r="J408" s="31" t="s">
        <v>312</v>
      </c>
      <c r="K408" s="11"/>
      <c r="L408" s="107">
        <f t="shared" si="66"/>
        <v>0</v>
      </c>
      <c r="M408" s="107"/>
      <c r="N408" s="107"/>
      <c r="O408" s="107">
        <f t="shared" si="67"/>
        <v>4530000</v>
      </c>
      <c r="P408" s="107">
        <v>4530000</v>
      </c>
      <c r="Q408" s="107"/>
      <c r="R408" s="107">
        <f t="shared" si="68"/>
        <v>0</v>
      </c>
      <c r="S408" s="107"/>
      <c r="T408" s="107"/>
      <c r="U408" s="107">
        <f t="shared" si="69"/>
        <v>0</v>
      </c>
      <c r="V408" s="107"/>
      <c r="W408" s="107"/>
      <c r="X408" s="107">
        <f t="shared" si="70"/>
        <v>0</v>
      </c>
      <c r="Y408" s="107"/>
      <c r="Z408" s="107"/>
      <c r="AA408" s="108">
        <f>C408+I408-L408-O408-U408-X408-R408</f>
        <v>0</v>
      </c>
      <c r="AB408" s="7">
        <v>45502</v>
      </c>
    </row>
    <row r="409" spans="1:28" ht="15.75" hidden="1" x14ac:dyDescent="0.25">
      <c r="A409" s="29">
        <v>45481</v>
      </c>
      <c r="B409" s="25" t="s">
        <v>357</v>
      </c>
      <c r="C409" s="25"/>
      <c r="D409" s="25" t="s">
        <v>46</v>
      </c>
      <c r="E409" s="25" t="s">
        <v>681</v>
      </c>
      <c r="F409" s="25">
        <v>1</v>
      </c>
      <c r="G409" s="25" t="s">
        <v>48</v>
      </c>
      <c r="H409" s="25">
        <v>230000</v>
      </c>
      <c r="I409" s="11">
        <f t="shared" si="71"/>
        <v>230000</v>
      </c>
      <c r="J409" s="31" t="s">
        <v>312</v>
      </c>
      <c r="K409" s="11"/>
      <c r="L409" s="107">
        <f t="shared" si="66"/>
        <v>0</v>
      </c>
      <c r="M409" s="107"/>
      <c r="N409" s="107"/>
      <c r="O409" s="107">
        <f t="shared" si="67"/>
        <v>230000</v>
      </c>
      <c r="P409" s="107">
        <v>230000</v>
      </c>
      <c r="Q409" s="107"/>
      <c r="R409" s="107">
        <f t="shared" si="68"/>
        <v>0</v>
      </c>
      <c r="S409" s="107"/>
      <c r="T409" s="107"/>
      <c r="U409" s="107">
        <f t="shared" si="69"/>
        <v>0</v>
      </c>
      <c r="V409" s="107"/>
      <c r="W409" s="107"/>
      <c r="X409" s="107">
        <f t="shared" si="70"/>
        <v>0</v>
      </c>
      <c r="Y409" s="107"/>
      <c r="Z409" s="107"/>
      <c r="AA409" s="108">
        <f>C409+I409-L409-O409-U409-X409-R409</f>
        <v>0</v>
      </c>
      <c r="AB409" s="7">
        <v>45482</v>
      </c>
    </row>
    <row r="410" spans="1:28" ht="15.75" hidden="1" x14ac:dyDescent="0.25">
      <c r="A410" s="29">
        <v>45481</v>
      </c>
      <c r="B410" s="25" t="s">
        <v>380</v>
      </c>
      <c r="C410" s="25"/>
      <c r="D410" s="25" t="s">
        <v>46</v>
      </c>
      <c r="E410" s="25" t="s">
        <v>381</v>
      </c>
      <c r="F410" s="25">
        <v>4</v>
      </c>
      <c r="G410" s="25" t="s">
        <v>27</v>
      </c>
      <c r="H410" s="25">
        <v>700000</v>
      </c>
      <c r="I410" s="11">
        <f t="shared" si="71"/>
        <v>2800000</v>
      </c>
      <c r="J410" s="31" t="s">
        <v>312</v>
      </c>
      <c r="K410" s="11"/>
      <c r="L410" s="107">
        <f t="shared" si="66"/>
        <v>0</v>
      </c>
      <c r="M410" s="107"/>
      <c r="N410" s="107"/>
      <c r="O410" s="107">
        <f t="shared" si="67"/>
        <v>2800000</v>
      </c>
      <c r="P410" s="107">
        <v>2800000</v>
      </c>
      <c r="Q410" s="107"/>
      <c r="R410" s="107">
        <f t="shared" si="68"/>
        <v>0</v>
      </c>
      <c r="S410" s="107"/>
      <c r="T410" s="107"/>
      <c r="U410" s="107">
        <f t="shared" si="69"/>
        <v>0</v>
      </c>
      <c r="V410" s="107"/>
      <c r="W410" s="107"/>
      <c r="X410" s="107">
        <f t="shared" si="70"/>
        <v>0</v>
      </c>
      <c r="Y410" s="107"/>
      <c r="Z410" s="107"/>
      <c r="AA410" s="108">
        <f>C410+I410-L410-O410-U410-X410-R410</f>
        <v>0</v>
      </c>
      <c r="AB410" s="7">
        <v>45503</v>
      </c>
    </row>
    <row r="411" spans="1:28" ht="15.75" hidden="1" x14ac:dyDescent="0.25">
      <c r="A411" s="24">
        <v>45481</v>
      </c>
      <c r="B411" s="25" t="s">
        <v>380</v>
      </c>
      <c r="C411" s="25"/>
      <c r="D411" s="25" t="s">
        <v>46</v>
      </c>
      <c r="E411" s="25" t="s">
        <v>150</v>
      </c>
      <c r="F411" s="25">
        <v>40</v>
      </c>
      <c r="G411" s="25" t="s">
        <v>77</v>
      </c>
      <c r="H411" s="25">
        <v>50000</v>
      </c>
      <c r="I411" s="11">
        <f t="shared" si="71"/>
        <v>2000000</v>
      </c>
      <c r="J411" s="31" t="s">
        <v>312</v>
      </c>
      <c r="K411" s="11"/>
      <c r="L411" s="107">
        <f t="shared" si="66"/>
        <v>0</v>
      </c>
      <c r="M411" s="107"/>
      <c r="N411" s="107"/>
      <c r="O411" s="107">
        <f t="shared" si="67"/>
        <v>2000000</v>
      </c>
      <c r="P411" s="107">
        <v>2000000</v>
      </c>
      <c r="Q411" s="107"/>
      <c r="R411" s="107">
        <f t="shared" si="68"/>
        <v>0</v>
      </c>
      <c r="S411" s="107"/>
      <c r="T411" s="107"/>
      <c r="U411" s="107">
        <f t="shared" si="69"/>
        <v>0</v>
      </c>
      <c r="V411" s="107"/>
      <c r="W411" s="107"/>
      <c r="X411" s="107">
        <f t="shared" si="70"/>
        <v>0</v>
      </c>
      <c r="Y411" s="107"/>
      <c r="Z411" s="107"/>
      <c r="AA411" s="108">
        <f>C411+I411-L411-O411-U411-X411-R411</f>
        <v>0</v>
      </c>
      <c r="AB411" s="7">
        <v>45503</v>
      </c>
    </row>
    <row r="412" spans="1:28" ht="15.75" hidden="1" x14ac:dyDescent="0.25">
      <c r="A412" s="29">
        <v>45481</v>
      </c>
      <c r="B412" s="25" t="s">
        <v>380</v>
      </c>
      <c r="C412" s="27"/>
      <c r="D412" s="25" t="s">
        <v>46</v>
      </c>
      <c r="E412" s="27" t="s">
        <v>129</v>
      </c>
      <c r="F412" s="106">
        <v>12</v>
      </c>
      <c r="G412" s="25" t="s">
        <v>77</v>
      </c>
      <c r="H412" s="27">
        <v>65000</v>
      </c>
      <c r="I412" s="11">
        <f t="shared" si="71"/>
        <v>780000</v>
      </c>
      <c r="J412" s="32" t="s">
        <v>312</v>
      </c>
      <c r="K412" s="11"/>
      <c r="L412" s="107">
        <f t="shared" si="66"/>
        <v>0</v>
      </c>
      <c r="M412" s="107"/>
      <c r="N412" s="107"/>
      <c r="O412" s="107">
        <f t="shared" si="67"/>
        <v>780000</v>
      </c>
      <c r="P412" s="107">
        <v>780000</v>
      </c>
      <c r="Q412" s="107"/>
      <c r="R412" s="107">
        <f t="shared" si="68"/>
        <v>0</v>
      </c>
      <c r="S412" s="107"/>
      <c r="T412" s="107"/>
      <c r="U412" s="107">
        <f t="shared" si="69"/>
        <v>0</v>
      </c>
      <c r="V412" s="107"/>
      <c r="W412" s="107"/>
      <c r="X412" s="107">
        <f t="shared" si="70"/>
        <v>0</v>
      </c>
      <c r="Y412" s="107"/>
      <c r="Z412" s="107"/>
      <c r="AA412" s="108">
        <f>C412+I412-L412-O412-U412-X412-R412</f>
        <v>0</v>
      </c>
      <c r="AB412" s="7">
        <v>45503</v>
      </c>
    </row>
    <row r="413" spans="1:28" ht="15.75" hidden="1" x14ac:dyDescent="0.25">
      <c r="A413" s="29">
        <v>45481</v>
      </c>
      <c r="B413" s="25" t="s">
        <v>1531</v>
      </c>
      <c r="C413" s="25"/>
      <c r="D413" s="27" t="s">
        <v>52</v>
      </c>
      <c r="E413" s="25" t="s">
        <v>112</v>
      </c>
      <c r="F413" s="25">
        <v>2</v>
      </c>
      <c r="G413" s="25" t="s">
        <v>48</v>
      </c>
      <c r="H413" s="25">
        <v>320000</v>
      </c>
      <c r="I413" s="11">
        <f t="shared" si="71"/>
        <v>640000</v>
      </c>
      <c r="J413" s="31" t="s">
        <v>324</v>
      </c>
      <c r="K413" s="11"/>
      <c r="L413" s="107">
        <f t="shared" si="66"/>
        <v>640000</v>
      </c>
      <c r="M413" s="107">
        <v>640000</v>
      </c>
      <c r="N413" s="107"/>
      <c r="O413" s="107">
        <f t="shared" si="67"/>
        <v>0</v>
      </c>
      <c r="P413" s="107"/>
      <c r="Q413" s="107"/>
      <c r="R413" s="107">
        <f t="shared" si="68"/>
        <v>0</v>
      </c>
      <c r="S413" s="107"/>
      <c r="T413" s="107"/>
      <c r="U413" s="107">
        <f t="shared" si="69"/>
        <v>0</v>
      </c>
      <c r="V413" s="107"/>
      <c r="W413" s="107"/>
      <c r="X413" s="107">
        <f t="shared" si="70"/>
        <v>0</v>
      </c>
      <c r="Y413" s="107"/>
      <c r="Z413" s="107"/>
      <c r="AA413" s="108">
        <f>C413+I413-L413-O413-U413-X413-R413</f>
        <v>0</v>
      </c>
      <c r="AB413" s="7">
        <v>45481</v>
      </c>
    </row>
    <row r="414" spans="1:28" ht="15.75" hidden="1" x14ac:dyDescent="0.25">
      <c r="A414" s="29">
        <v>45481</v>
      </c>
      <c r="B414" s="25" t="s">
        <v>494</v>
      </c>
      <c r="C414" s="25"/>
      <c r="D414" s="27" t="s">
        <v>52</v>
      </c>
      <c r="E414" s="25" t="s">
        <v>150</v>
      </c>
      <c r="F414" s="25">
        <v>20</v>
      </c>
      <c r="G414" s="25" t="s">
        <v>77</v>
      </c>
      <c r="H414" s="25">
        <v>50000</v>
      </c>
      <c r="I414" s="11">
        <f t="shared" si="71"/>
        <v>1000000</v>
      </c>
      <c r="J414" s="31" t="s">
        <v>324</v>
      </c>
      <c r="K414" s="11"/>
      <c r="L414" s="107">
        <f t="shared" si="66"/>
        <v>1000000</v>
      </c>
      <c r="M414" s="107">
        <v>1000000</v>
      </c>
      <c r="N414" s="107"/>
      <c r="O414" s="107">
        <f t="shared" si="67"/>
        <v>0</v>
      </c>
      <c r="P414" s="107"/>
      <c r="Q414" s="107"/>
      <c r="R414" s="107">
        <f t="shared" si="68"/>
        <v>0</v>
      </c>
      <c r="S414" s="107"/>
      <c r="T414" s="107"/>
      <c r="U414" s="107">
        <f t="shared" si="69"/>
        <v>0</v>
      </c>
      <c r="V414" s="107"/>
      <c r="W414" s="107"/>
      <c r="X414" s="107">
        <f t="shared" si="70"/>
        <v>0</v>
      </c>
      <c r="Y414" s="107"/>
      <c r="Z414" s="107"/>
      <c r="AA414" s="108">
        <f>C414+I414-L414-O414-U414-X414-R414</f>
        <v>0</v>
      </c>
      <c r="AB414" s="7">
        <v>45482</v>
      </c>
    </row>
    <row r="415" spans="1:28" ht="15.75" hidden="1" x14ac:dyDescent="0.25">
      <c r="A415" s="29">
        <v>45481</v>
      </c>
      <c r="B415" s="25" t="s">
        <v>494</v>
      </c>
      <c r="C415" s="25"/>
      <c r="D415" s="27" t="s">
        <v>52</v>
      </c>
      <c r="E415" s="25" t="s">
        <v>130</v>
      </c>
      <c r="F415" s="25">
        <v>80</v>
      </c>
      <c r="G415" s="25" t="s">
        <v>77</v>
      </c>
      <c r="H415" s="25">
        <v>50000</v>
      </c>
      <c r="I415" s="11">
        <f t="shared" si="71"/>
        <v>4000000</v>
      </c>
      <c r="J415" s="31" t="s">
        <v>324</v>
      </c>
      <c r="K415" s="11"/>
      <c r="L415" s="107">
        <f t="shared" si="66"/>
        <v>4000000</v>
      </c>
      <c r="M415" s="107">
        <v>4000000</v>
      </c>
      <c r="N415" s="107"/>
      <c r="O415" s="107">
        <f t="shared" si="67"/>
        <v>0</v>
      </c>
      <c r="P415" s="107"/>
      <c r="Q415" s="107"/>
      <c r="R415" s="107">
        <f t="shared" si="68"/>
        <v>0</v>
      </c>
      <c r="S415" s="107"/>
      <c r="T415" s="107"/>
      <c r="U415" s="107">
        <f t="shared" si="69"/>
        <v>0</v>
      </c>
      <c r="V415" s="107"/>
      <c r="W415" s="107"/>
      <c r="X415" s="107">
        <f t="shared" si="70"/>
        <v>0</v>
      </c>
      <c r="Y415" s="107"/>
      <c r="Z415" s="107"/>
      <c r="AA415" s="108">
        <f>C415+I415-L415-O415-U415-X415-R415</f>
        <v>0</v>
      </c>
      <c r="AB415" s="7">
        <v>45482</v>
      </c>
    </row>
    <row r="416" spans="1:28" ht="15.75" hidden="1" x14ac:dyDescent="0.25">
      <c r="A416" s="29">
        <v>45481</v>
      </c>
      <c r="B416" s="25" t="s">
        <v>211</v>
      </c>
      <c r="C416" s="25"/>
      <c r="D416" s="25" t="s">
        <v>52</v>
      </c>
      <c r="E416" s="25" t="s">
        <v>154</v>
      </c>
      <c r="F416" s="25">
        <v>250</v>
      </c>
      <c r="G416" s="25" t="s">
        <v>34</v>
      </c>
      <c r="H416" s="25">
        <v>1140</v>
      </c>
      <c r="I416" s="11">
        <f t="shared" si="71"/>
        <v>285000</v>
      </c>
      <c r="J416" s="31" t="s">
        <v>312</v>
      </c>
      <c r="K416" s="11"/>
      <c r="L416" s="107">
        <f t="shared" si="66"/>
        <v>0</v>
      </c>
      <c r="M416" s="107"/>
      <c r="N416" s="107"/>
      <c r="O416" s="107">
        <f t="shared" si="67"/>
        <v>285000</v>
      </c>
      <c r="P416" s="107">
        <v>285000</v>
      </c>
      <c r="Q416" s="107"/>
      <c r="R416" s="107">
        <f t="shared" si="68"/>
        <v>0</v>
      </c>
      <c r="S416" s="107"/>
      <c r="T416" s="107"/>
      <c r="U416" s="107">
        <f t="shared" si="69"/>
        <v>0</v>
      </c>
      <c r="V416" s="107"/>
      <c r="W416" s="107"/>
      <c r="X416" s="107">
        <f t="shared" si="70"/>
        <v>0</v>
      </c>
      <c r="Y416" s="107"/>
      <c r="Z416" s="107"/>
      <c r="AA416" s="108">
        <f>C416+I416-L416-O416-U416-X416-R416</f>
        <v>0</v>
      </c>
      <c r="AB416" s="7">
        <v>45482</v>
      </c>
    </row>
    <row r="417" spans="1:28" ht="15.75" hidden="1" x14ac:dyDescent="0.25">
      <c r="A417" s="24">
        <v>45481</v>
      </c>
      <c r="B417" s="25" t="s">
        <v>243</v>
      </c>
      <c r="C417" s="25"/>
      <c r="D417" s="25" t="s">
        <v>52</v>
      </c>
      <c r="E417" s="25" t="s">
        <v>69</v>
      </c>
      <c r="F417" s="25">
        <v>25</v>
      </c>
      <c r="G417" s="25" t="s">
        <v>39</v>
      </c>
      <c r="H417" s="25">
        <v>180000</v>
      </c>
      <c r="I417" s="11">
        <f>F417*H417</f>
        <v>4500000</v>
      </c>
      <c r="J417" s="31" t="s">
        <v>324</v>
      </c>
      <c r="K417" s="11"/>
      <c r="L417" s="107">
        <f t="shared" si="66"/>
        <v>0</v>
      </c>
      <c r="M417" s="107"/>
      <c r="N417" s="107"/>
      <c r="O417" s="107">
        <f t="shared" si="67"/>
        <v>0</v>
      </c>
      <c r="P417" s="107"/>
      <c r="Q417" s="107"/>
      <c r="R417" s="107">
        <f t="shared" si="68"/>
        <v>0</v>
      </c>
      <c r="S417" s="107"/>
      <c r="T417" s="107"/>
      <c r="U417" s="107">
        <f t="shared" si="69"/>
        <v>4500000</v>
      </c>
      <c r="V417" s="107">
        <v>4500000</v>
      </c>
      <c r="W417" s="107"/>
      <c r="X417" s="107">
        <f t="shared" si="70"/>
        <v>0</v>
      </c>
      <c r="Y417" s="107"/>
      <c r="Z417" s="107"/>
      <c r="AA417" s="108">
        <f>C417+I417-L417-O417-U417-X417-R417</f>
        <v>0</v>
      </c>
      <c r="AB417" s="7">
        <v>45483</v>
      </c>
    </row>
    <row r="418" spans="1:28" ht="15.75" hidden="1" x14ac:dyDescent="0.25">
      <c r="A418" s="29">
        <v>45482</v>
      </c>
      <c r="B418" s="27" t="s">
        <v>370</v>
      </c>
      <c r="C418" s="27"/>
      <c r="D418" s="27" t="s">
        <v>52</v>
      </c>
      <c r="E418" s="27" t="s">
        <v>179</v>
      </c>
      <c r="F418" s="27">
        <v>7500</v>
      </c>
      <c r="G418" s="27" t="s">
        <v>34</v>
      </c>
      <c r="H418" s="27">
        <v>1510</v>
      </c>
      <c r="I418" s="11">
        <f t="shared" ref="I418:I448" si="72">F418*H418</f>
        <v>11325000</v>
      </c>
      <c r="J418" s="32" t="s">
        <v>312</v>
      </c>
      <c r="K418" s="11"/>
      <c r="L418" s="107">
        <f t="shared" ref="L418:L448" si="73">M418+N418</f>
        <v>0</v>
      </c>
      <c r="M418" s="107"/>
      <c r="N418" s="107"/>
      <c r="O418" s="107">
        <f t="shared" ref="O418:O448" si="74">P418+Q418</f>
        <v>11325000</v>
      </c>
      <c r="P418" s="107">
        <v>11325000</v>
      </c>
      <c r="Q418" s="107"/>
      <c r="R418" s="107">
        <f t="shared" ref="R418:R448" si="75">S418+T418</f>
        <v>0</v>
      </c>
      <c r="S418" s="107"/>
      <c r="T418" s="107"/>
      <c r="U418" s="107">
        <f t="shared" ref="U418:U448" si="76">V418+W418</f>
        <v>0</v>
      </c>
      <c r="V418" s="107"/>
      <c r="W418" s="107"/>
      <c r="X418" s="107">
        <f t="shared" ref="X418:X448" si="77">Y418+Z418</f>
        <v>0</v>
      </c>
      <c r="Y418" s="107"/>
      <c r="Z418" s="107"/>
      <c r="AA418" s="108">
        <f>C418+I418-L418-O418-U418-X418-R418</f>
        <v>0</v>
      </c>
      <c r="AB418" s="7">
        <v>45502</v>
      </c>
    </row>
    <row r="419" spans="1:28" ht="15.75" hidden="1" x14ac:dyDescent="0.25">
      <c r="A419" s="29">
        <v>45482</v>
      </c>
      <c r="B419" s="27" t="s">
        <v>359</v>
      </c>
      <c r="C419" s="25"/>
      <c r="D419" s="27" t="s">
        <v>46</v>
      </c>
      <c r="E419" s="25" t="s">
        <v>128</v>
      </c>
      <c r="F419" s="25">
        <v>25</v>
      </c>
      <c r="G419" s="25" t="s">
        <v>39</v>
      </c>
      <c r="H419" s="25">
        <v>125000</v>
      </c>
      <c r="I419" s="11">
        <f t="shared" si="72"/>
        <v>3125000</v>
      </c>
      <c r="J419" s="26" t="s">
        <v>28</v>
      </c>
      <c r="K419" s="11"/>
      <c r="L419" s="107">
        <f t="shared" si="73"/>
        <v>0</v>
      </c>
      <c r="M419" s="107"/>
      <c r="N419" s="107"/>
      <c r="O419" s="107">
        <f t="shared" si="74"/>
        <v>0</v>
      </c>
      <c r="P419" s="107"/>
      <c r="Q419" s="107"/>
      <c r="R419" s="107">
        <f t="shared" si="75"/>
        <v>0</v>
      </c>
      <c r="S419" s="107"/>
      <c r="T419" s="107"/>
      <c r="U419" s="107">
        <f t="shared" si="76"/>
        <v>0</v>
      </c>
      <c r="V419" s="107"/>
      <c r="W419" s="107"/>
      <c r="X419" s="107">
        <f t="shared" si="77"/>
        <v>0</v>
      </c>
      <c r="Y419" s="107"/>
      <c r="Z419" s="107"/>
      <c r="AA419" s="108">
        <f>C419+I419-L419-O419-U419-X419-R419</f>
        <v>3125000</v>
      </c>
      <c r="AB419" s="7"/>
    </row>
    <row r="420" spans="1:28" ht="15.75" hidden="1" x14ac:dyDescent="0.25">
      <c r="A420" s="29">
        <v>45482</v>
      </c>
      <c r="B420" s="27" t="s">
        <v>359</v>
      </c>
      <c r="C420" s="25"/>
      <c r="D420" s="27" t="s">
        <v>46</v>
      </c>
      <c r="E420" s="25" t="s">
        <v>145</v>
      </c>
      <c r="F420" s="25">
        <v>17</v>
      </c>
      <c r="G420" s="25" t="s">
        <v>39</v>
      </c>
      <c r="H420" s="25">
        <v>47000</v>
      </c>
      <c r="I420" s="11">
        <f t="shared" si="72"/>
        <v>799000</v>
      </c>
      <c r="J420" s="26" t="s">
        <v>28</v>
      </c>
      <c r="K420" s="11"/>
      <c r="L420" s="107">
        <f t="shared" si="73"/>
        <v>0</v>
      </c>
      <c r="M420" s="107"/>
      <c r="N420" s="107"/>
      <c r="O420" s="107">
        <f t="shared" si="74"/>
        <v>0</v>
      </c>
      <c r="P420" s="107"/>
      <c r="Q420" s="107"/>
      <c r="R420" s="107">
        <f t="shared" si="75"/>
        <v>0</v>
      </c>
      <c r="S420" s="107"/>
      <c r="T420" s="107"/>
      <c r="U420" s="107">
        <f t="shared" si="76"/>
        <v>0</v>
      </c>
      <c r="V420" s="107"/>
      <c r="W420" s="107"/>
      <c r="X420" s="107">
        <f t="shared" si="77"/>
        <v>0</v>
      </c>
      <c r="Y420" s="107"/>
      <c r="Z420" s="107"/>
      <c r="AA420" s="108">
        <f>C420+I420-L420-O420-U420-X420-R420</f>
        <v>799000</v>
      </c>
      <c r="AB420" s="7"/>
    </row>
    <row r="421" spans="1:28" ht="15.75" hidden="1" x14ac:dyDescent="0.25">
      <c r="A421" s="29">
        <v>45482</v>
      </c>
      <c r="B421" s="25" t="s">
        <v>743</v>
      </c>
      <c r="C421" s="25"/>
      <c r="D421" s="25" t="s">
        <v>46</v>
      </c>
      <c r="E421" s="25" t="s">
        <v>53</v>
      </c>
      <c r="F421" s="25">
        <v>2</v>
      </c>
      <c r="G421" s="25" t="s">
        <v>23</v>
      </c>
      <c r="H421" s="25">
        <v>450000</v>
      </c>
      <c r="I421" s="11">
        <f t="shared" si="72"/>
        <v>900000</v>
      </c>
      <c r="J421" s="31" t="s">
        <v>312</v>
      </c>
      <c r="K421" s="11"/>
      <c r="L421" s="107">
        <f t="shared" si="73"/>
        <v>0</v>
      </c>
      <c r="M421" s="107"/>
      <c r="N421" s="107"/>
      <c r="O421" s="107">
        <f t="shared" si="74"/>
        <v>900000</v>
      </c>
      <c r="P421" s="107">
        <v>900000</v>
      </c>
      <c r="Q421" s="107"/>
      <c r="R421" s="107">
        <f t="shared" si="75"/>
        <v>0</v>
      </c>
      <c r="S421" s="107"/>
      <c r="T421" s="107"/>
      <c r="U421" s="107">
        <f t="shared" si="76"/>
        <v>0</v>
      </c>
      <c r="V421" s="107"/>
      <c r="W421" s="107"/>
      <c r="X421" s="107">
        <f t="shared" si="77"/>
        <v>0</v>
      </c>
      <c r="Y421" s="107"/>
      <c r="Z421" s="107"/>
      <c r="AA421" s="108">
        <f>C421+I421-L421-O421-U421-X421-R421</f>
        <v>0</v>
      </c>
      <c r="AB421" s="7">
        <v>45482</v>
      </c>
    </row>
    <row r="422" spans="1:28" ht="15.75" hidden="1" x14ac:dyDescent="0.25">
      <c r="A422" s="29">
        <v>45482</v>
      </c>
      <c r="B422" s="25" t="s">
        <v>1408</v>
      </c>
      <c r="C422" s="25"/>
      <c r="D422" s="25" t="s">
        <v>52</v>
      </c>
      <c r="E422" s="25" t="s">
        <v>127</v>
      </c>
      <c r="F422" s="80">
        <v>1</v>
      </c>
      <c r="G422" s="25" t="s">
        <v>39</v>
      </c>
      <c r="H422" s="25">
        <v>70000</v>
      </c>
      <c r="I422" s="11">
        <f t="shared" si="72"/>
        <v>70000</v>
      </c>
      <c r="J422" s="31" t="s">
        <v>324</v>
      </c>
      <c r="K422" s="11"/>
      <c r="L422" s="107">
        <f t="shared" si="73"/>
        <v>70000</v>
      </c>
      <c r="M422" s="107">
        <v>70000</v>
      </c>
      <c r="N422" s="107"/>
      <c r="O422" s="107">
        <f t="shared" si="74"/>
        <v>0</v>
      </c>
      <c r="P422" s="107"/>
      <c r="Q422" s="107"/>
      <c r="R422" s="107">
        <f t="shared" si="75"/>
        <v>0</v>
      </c>
      <c r="S422" s="107"/>
      <c r="T422" s="107"/>
      <c r="U422" s="107">
        <f t="shared" si="76"/>
        <v>0</v>
      </c>
      <c r="V422" s="107"/>
      <c r="W422" s="107"/>
      <c r="X422" s="107">
        <f t="shared" si="77"/>
        <v>0</v>
      </c>
      <c r="Y422" s="107"/>
      <c r="Z422" s="107"/>
      <c r="AA422" s="108">
        <f>C422+I422-L422-O422-U422-X422-R422</f>
        <v>0</v>
      </c>
      <c r="AB422" s="7">
        <v>45482</v>
      </c>
    </row>
    <row r="423" spans="1:28" ht="15.75" hidden="1" x14ac:dyDescent="0.25">
      <c r="A423" s="29">
        <v>45482</v>
      </c>
      <c r="B423" s="25" t="s">
        <v>1408</v>
      </c>
      <c r="C423" s="25"/>
      <c r="D423" s="25" t="s">
        <v>52</v>
      </c>
      <c r="E423" s="25" t="s">
        <v>42</v>
      </c>
      <c r="F423" s="25">
        <v>1200</v>
      </c>
      <c r="G423" s="25" t="s">
        <v>34</v>
      </c>
      <c r="H423" s="25">
        <v>3500</v>
      </c>
      <c r="I423" s="11">
        <f t="shared" si="72"/>
        <v>4200000</v>
      </c>
      <c r="J423" s="31" t="s">
        <v>324</v>
      </c>
      <c r="K423" s="11"/>
      <c r="L423" s="107">
        <f t="shared" si="73"/>
        <v>4200000</v>
      </c>
      <c r="M423" s="107">
        <v>4200000</v>
      </c>
      <c r="N423" s="107"/>
      <c r="O423" s="107">
        <f t="shared" si="74"/>
        <v>0</v>
      </c>
      <c r="P423" s="107"/>
      <c r="Q423" s="107"/>
      <c r="R423" s="107">
        <f t="shared" si="75"/>
        <v>0</v>
      </c>
      <c r="S423" s="107"/>
      <c r="T423" s="107"/>
      <c r="U423" s="107">
        <f t="shared" si="76"/>
        <v>0</v>
      </c>
      <c r="V423" s="107"/>
      <c r="W423" s="107"/>
      <c r="X423" s="107">
        <f t="shared" si="77"/>
        <v>0</v>
      </c>
      <c r="Y423" s="107"/>
      <c r="Z423" s="107"/>
      <c r="AA423" s="108">
        <f>C423+I423-L423-O423-U423-X423-R423</f>
        <v>0</v>
      </c>
      <c r="AB423" s="7">
        <v>45482</v>
      </c>
    </row>
    <row r="424" spans="1:28" ht="15.75" hidden="1" x14ac:dyDescent="0.25">
      <c r="A424" s="29">
        <v>45482</v>
      </c>
      <c r="B424" s="25" t="s">
        <v>1408</v>
      </c>
      <c r="C424" s="25"/>
      <c r="D424" s="25" t="s">
        <v>52</v>
      </c>
      <c r="E424" s="25" t="s">
        <v>129</v>
      </c>
      <c r="F424" s="25">
        <v>2</v>
      </c>
      <c r="G424" s="25" t="s">
        <v>77</v>
      </c>
      <c r="H424" s="25">
        <v>65000</v>
      </c>
      <c r="I424" s="11">
        <f t="shared" si="72"/>
        <v>130000</v>
      </c>
      <c r="J424" s="31" t="s">
        <v>324</v>
      </c>
      <c r="K424" s="11"/>
      <c r="L424" s="107">
        <f t="shared" si="73"/>
        <v>130000</v>
      </c>
      <c r="M424" s="107">
        <v>130000</v>
      </c>
      <c r="N424" s="107"/>
      <c r="O424" s="107">
        <f t="shared" si="74"/>
        <v>0</v>
      </c>
      <c r="P424" s="107"/>
      <c r="Q424" s="107"/>
      <c r="R424" s="107">
        <f t="shared" si="75"/>
        <v>0</v>
      </c>
      <c r="S424" s="107"/>
      <c r="T424" s="107"/>
      <c r="U424" s="107">
        <f t="shared" si="76"/>
        <v>0</v>
      </c>
      <c r="V424" s="107"/>
      <c r="W424" s="107"/>
      <c r="X424" s="107">
        <f t="shared" si="77"/>
        <v>0</v>
      </c>
      <c r="Y424" s="107"/>
      <c r="Z424" s="107"/>
      <c r="AA424" s="108">
        <f>C424+I424-L424-O424-U424-X424-R424</f>
        <v>0</v>
      </c>
      <c r="AB424" s="7">
        <v>45482</v>
      </c>
    </row>
    <row r="425" spans="1:28" ht="15.75" hidden="1" x14ac:dyDescent="0.25">
      <c r="A425" s="29">
        <v>45482</v>
      </c>
      <c r="B425" s="25" t="s">
        <v>357</v>
      </c>
      <c r="C425" s="25"/>
      <c r="D425" s="25" t="s">
        <v>46</v>
      </c>
      <c r="E425" s="25" t="s">
        <v>127</v>
      </c>
      <c r="F425" s="25">
        <v>3</v>
      </c>
      <c r="G425" s="25" t="s">
        <v>39</v>
      </c>
      <c r="H425" s="25">
        <v>70000</v>
      </c>
      <c r="I425" s="11">
        <f t="shared" si="72"/>
        <v>210000</v>
      </c>
      <c r="J425" s="31" t="s">
        <v>312</v>
      </c>
      <c r="K425" s="11"/>
      <c r="L425" s="107">
        <f t="shared" si="73"/>
        <v>0</v>
      </c>
      <c r="M425" s="107"/>
      <c r="N425" s="107"/>
      <c r="O425" s="107">
        <f t="shared" si="74"/>
        <v>210000</v>
      </c>
      <c r="P425" s="107">
        <v>210000</v>
      </c>
      <c r="Q425" s="107"/>
      <c r="R425" s="107">
        <f t="shared" si="75"/>
        <v>0</v>
      </c>
      <c r="S425" s="107"/>
      <c r="T425" s="107"/>
      <c r="U425" s="107">
        <f t="shared" si="76"/>
        <v>0</v>
      </c>
      <c r="V425" s="107"/>
      <c r="W425" s="107"/>
      <c r="X425" s="107">
        <f t="shared" si="77"/>
        <v>0</v>
      </c>
      <c r="Y425" s="107"/>
      <c r="Z425" s="107"/>
      <c r="AA425" s="108">
        <f>C425+I425-L425-O425-U425-X425-R425</f>
        <v>0</v>
      </c>
      <c r="AB425" s="7">
        <v>45482</v>
      </c>
    </row>
    <row r="426" spans="1:28" ht="15.75" hidden="1" x14ac:dyDescent="0.25">
      <c r="A426" s="29">
        <v>45482</v>
      </c>
      <c r="B426" s="25" t="s">
        <v>357</v>
      </c>
      <c r="C426" s="25"/>
      <c r="D426" s="25" t="s">
        <v>46</v>
      </c>
      <c r="E426" s="25" t="s">
        <v>150</v>
      </c>
      <c r="F426" s="25">
        <v>20</v>
      </c>
      <c r="G426" s="25" t="s">
        <v>77</v>
      </c>
      <c r="H426" s="25">
        <v>50000</v>
      </c>
      <c r="I426" s="11">
        <f t="shared" si="72"/>
        <v>1000000</v>
      </c>
      <c r="J426" s="31" t="s">
        <v>312</v>
      </c>
      <c r="K426" s="11"/>
      <c r="L426" s="107">
        <f t="shared" si="73"/>
        <v>0</v>
      </c>
      <c r="M426" s="107"/>
      <c r="N426" s="107"/>
      <c r="O426" s="107">
        <f t="shared" si="74"/>
        <v>1000000</v>
      </c>
      <c r="P426" s="107">
        <v>1000000</v>
      </c>
      <c r="Q426" s="107"/>
      <c r="R426" s="107">
        <f t="shared" si="75"/>
        <v>0</v>
      </c>
      <c r="S426" s="107"/>
      <c r="T426" s="107"/>
      <c r="U426" s="107">
        <f t="shared" si="76"/>
        <v>0</v>
      </c>
      <c r="V426" s="107"/>
      <c r="W426" s="107"/>
      <c r="X426" s="107">
        <f t="shared" si="77"/>
        <v>0</v>
      </c>
      <c r="Y426" s="107"/>
      <c r="Z426" s="107"/>
      <c r="AA426" s="108">
        <f>C426+I426-L426-O426-U426-X426-R426</f>
        <v>0</v>
      </c>
      <c r="AB426" s="7">
        <v>45482</v>
      </c>
    </row>
    <row r="427" spans="1:28" ht="15.75" hidden="1" x14ac:dyDescent="0.25">
      <c r="A427" s="29">
        <v>45482</v>
      </c>
      <c r="B427" s="25" t="s">
        <v>357</v>
      </c>
      <c r="C427" s="25"/>
      <c r="D427" s="25" t="s">
        <v>46</v>
      </c>
      <c r="E427" s="25" t="s">
        <v>129</v>
      </c>
      <c r="F427" s="25">
        <v>12</v>
      </c>
      <c r="G427" s="25" t="s">
        <v>77</v>
      </c>
      <c r="H427" s="25">
        <v>65000</v>
      </c>
      <c r="I427" s="11">
        <f t="shared" si="72"/>
        <v>780000</v>
      </c>
      <c r="J427" s="31" t="s">
        <v>312</v>
      </c>
      <c r="K427" s="11"/>
      <c r="L427" s="107">
        <f t="shared" si="73"/>
        <v>0</v>
      </c>
      <c r="M427" s="107"/>
      <c r="N427" s="107"/>
      <c r="O427" s="107">
        <f t="shared" si="74"/>
        <v>780000</v>
      </c>
      <c r="P427" s="107">
        <v>780000</v>
      </c>
      <c r="Q427" s="107"/>
      <c r="R427" s="107">
        <f t="shared" si="75"/>
        <v>0</v>
      </c>
      <c r="S427" s="107"/>
      <c r="T427" s="107"/>
      <c r="U427" s="107">
        <f t="shared" si="76"/>
        <v>0</v>
      </c>
      <c r="V427" s="107"/>
      <c r="W427" s="107"/>
      <c r="X427" s="107">
        <f t="shared" si="77"/>
        <v>0</v>
      </c>
      <c r="Y427" s="107"/>
      <c r="Z427" s="107"/>
      <c r="AA427" s="108">
        <f>C427+I427-L427-O427-U427-X427-R427</f>
        <v>0</v>
      </c>
      <c r="AB427" s="7">
        <v>45482</v>
      </c>
    </row>
    <row r="428" spans="1:28" ht="15.75" hidden="1" x14ac:dyDescent="0.25">
      <c r="A428" s="29">
        <v>45482</v>
      </c>
      <c r="B428" s="25" t="s">
        <v>357</v>
      </c>
      <c r="C428" s="25"/>
      <c r="D428" s="25" t="s">
        <v>46</v>
      </c>
      <c r="E428" s="25" t="s">
        <v>130</v>
      </c>
      <c r="F428" s="25">
        <v>20</v>
      </c>
      <c r="G428" s="25" t="s">
        <v>77</v>
      </c>
      <c r="H428" s="25">
        <v>50000</v>
      </c>
      <c r="I428" s="11">
        <f t="shared" si="72"/>
        <v>1000000</v>
      </c>
      <c r="J428" s="31" t="s">
        <v>312</v>
      </c>
      <c r="K428" s="11"/>
      <c r="L428" s="107">
        <f t="shared" si="73"/>
        <v>0</v>
      </c>
      <c r="M428" s="107"/>
      <c r="N428" s="107"/>
      <c r="O428" s="107">
        <f t="shared" si="74"/>
        <v>1000000</v>
      </c>
      <c r="P428" s="107">
        <v>1000000</v>
      </c>
      <c r="Q428" s="107"/>
      <c r="R428" s="107">
        <f t="shared" si="75"/>
        <v>0</v>
      </c>
      <c r="S428" s="107"/>
      <c r="T428" s="107"/>
      <c r="U428" s="107">
        <f t="shared" si="76"/>
        <v>0</v>
      </c>
      <c r="V428" s="107"/>
      <c r="W428" s="107"/>
      <c r="X428" s="107">
        <f t="shared" si="77"/>
        <v>0</v>
      </c>
      <c r="Y428" s="107"/>
      <c r="Z428" s="107"/>
      <c r="AA428" s="108">
        <f>C428+I428-L428-O428-U428-X428-R428</f>
        <v>0</v>
      </c>
      <c r="AB428" s="7">
        <v>45482</v>
      </c>
    </row>
    <row r="429" spans="1:28" ht="15.75" hidden="1" x14ac:dyDescent="0.25">
      <c r="A429" s="29">
        <v>45482</v>
      </c>
      <c r="B429" s="25" t="s">
        <v>147</v>
      </c>
      <c r="C429" s="25"/>
      <c r="D429" s="25" t="s">
        <v>46</v>
      </c>
      <c r="E429" s="25" t="s">
        <v>56</v>
      </c>
      <c r="F429" s="25">
        <v>10</v>
      </c>
      <c r="G429" s="25" t="s">
        <v>23</v>
      </c>
      <c r="H429" s="25">
        <v>375000</v>
      </c>
      <c r="I429" s="11">
        <f t="shared" si="72"/>
        <v>3750000</v>
      </c>
      <c r="J429" s="26" t="s">
        <v>28</v>
      </c>
      <c r="K429" s="11" t="s">
        <v>1588</v>
      </c>
      <c r="L429" s="107">
        <f t="shared" si="73"/>
        <v>0</v>
      </c>
      <c r="M429" s="107"/>
      <c r="N429" s="107"/>
      <c r="O429" s="107">
        <f t="shared" si="74"/>
        <v>0</v>
      </c>
      <c r="P429" s="107"/>
      <c r="Q429" s="107"/>
      <c r="R429" s="107">
        <f t="shared" si="75"/>
        <v>0</v>
      </c>
      <c r="S429" s="107"/>
      <c r="T429" s="107"/>
      <c r="U429" s="107">
        <f t="shared" si="76"/>
        <v>0</v>
      </c>
      <c r="V429" s="107"/>
      <c r="W429" s="107"/>
      <c r="X429" s="107">
        <f t="shared" si="77"/>
        <v>0</v>
      </c>
      <c r="Y429" s="107"/>
      <c r="Z429" s="107"/>
      <c r="AA429" s="108">
        <f>C429+I429-L429-O429-U429-X429-R429</f>
        <v>3750000</v>
      </c>
      <c r="AB429" s="7"/>
    </row>
    <row r="430" spans="1:28" ht="15.75" hidden="1" x14ac:dyDescent="0.25">
      <c r="A430" s="29">
        <v>45482</v>
      </c>
      <c r="B430" s="25" t="s">
        <v>674</v>
      </c>
      <c r="C430" s="25"/>
      <c r="D430" s="25" t="s">
        <v>52</v>
      </c>
      <c r="E430" s="25" t="s">
        <v>108</v>
      </c>
      <c r="F430" s="25">
        <v>1000</v>
      </c>
      <c r="G430" s="25" t="s">
        <v>34</v>
      </c>
      <c r="H430" s="25">
        <v>2150</v>
      </c>
      <c r="I430" s="11">
        <f t="shared" si="72"/>
        <v>2150000</v>
      </c>
      <c r="J430" s="31" t="s">
        <v>324</v>
      </c>
      <c r="K430" s="11"/>
      <c r="L430" s="107">
        <f t="shared" si="73"/>
        <v>0</v>
      </c>
      <c r="M430" s="107"/>
      <c r="N430" s="107"/>
      <c r="O430" s="107">
        <f t="shared" si="74"/>
        <v>0</v>
      </c>
      <c r="P430" s="107"/>
      <c r="Q430" s="107"/>
      <c r="R430" s="107">
        <f t="shared" si="75"/>
        <v>0</v>
      </c>
      <c r="S430" s="107"/>
      <c r="T430" s="107"/>
      <c r="U430" s="107">
        <f t="shared" si="76"/>
        <v>2150000</v>
      </c>
      <c r="V430" s="107">
        <v>2150000</v>
      </c>
      <c r="W430" s="107"/>
      <c r="X430" s="107">
        <f t="shared" si="77"/>
        <v>0</v>
      </c>
      <c r="Y430" s="107"/>
      <c r="Z430" s="107"/>
      <c r="AA430" s="108">
        <f>C430+I430-L430-O430-U430-X430-R430</f>
        <v>0</v>
      </c>
      <c r="AB430" s="7">
        <v>45481</v>
      </c>
    </row>
    <row r="431" spans="1:28" ht="15.75" hidden="1" x14ac:dyDescent="0.25">
      <c r="A431" s="29">
        <v>45482</v>
      </c>
      <c r="B431" s="25" t="s">
        <v>256</v>
      </c>
      <c r="C431" s="25"/>
      <c r="D431" s="25" t="s">
        <v>52</v>
      </c>
      <c r="E431" s="25" t="s">
        <v>249</v>
      </c>
      <c r="F431" s="25">
        <v>600</v>
      </c>
      <c r="G431" s="25" t="s">
        <v>34</v>
      </c>
      <c r="H431" s="25">
        <v>4000</v>
      </c>
      <c r="I431" s="11">
        <f t="shared" si="72"/>
        <v>2400000</v>
      </c>
      <c r="J431" s="31" t="s">
        <v>324</v>
      </c>
      <c r="K431" s="11"/>
      <c r="L431" s="107">
        <f t="shared" si="73"/>
        <v>2400000</v>
      </c>
      <c r="M431" s="107">
        <v>2000000</v>
      </c>
      <c r="N431" s="107">
        <v>400000</v>
      </c>
      <c r="O431" s="107">
        <f t="shared" si="74"/>
        <v>0</v>
      </c>
      <c r="P431" s="107"/>
      <c r="Q431" s="107"/>
      <c r="R431" s="107">
        <f t="shared" si="75"/>
        <v>0</v>
      </c>
      <c r="S431" s="107"/>
      <c r="T431" s="107"/>
      <c r="U431" s="107">
        <f t="shared" si="76"/>
        <v>0</v>
      </c>
      <c r="V431" s="107"/>
      <c r="W431" s="107"/>
      <c r="X431" s="107">
        <f t="shared" si="77"/>
        <v>0</v>
      </c>
      <c r="Y431" s="107"/>
      <c r="Z431" s="107"/>
      <c r="AA431" s="108">
        <f>C431+I431-L431-O431-U431-X431-R431</f>
        <v>0</v>
      </c>
      <c r="AB431" s="7">
        <v>45484</v>
      </c>
    </row>
    <row r="432" spans="1:28" ht="15.75" hidden="1" x14ac:dyDescent="0.25">
      <c r="A432" s="29">
        <v>45482</v>
      </c>
      <c r="B432" s="25" t="s">
        <v>256</v>
      </c>
      <c r="C432" s="25"/>
      <c r="D432" s="25" t="s">
        <v>52</v>
      </c>
      <c r="E432" s="25" t="s">
        <v>259</v>
      </c>
      <c r="F432" s="25">
        <v>1000</v>
      </c>
      <c r="G432" s="25" t="s">
        <v>34</v>
      </c>
      <c r="H432" s="25">
        <v>885</v>
      </c>
      <c r="I432" s="11">
        <f t="shared" si="72"/>
        <v>885000</v>
      </c>
      <c r="J432" s="31" t="s">
        <v>324</v>
      </c>
      <c r="K432" s="11"/>
      <c r="L432" s="107">
        <f t="shared" si="73"/>
        <v>885000</v>
      </c>
      <c r="M432" s="107">
        <v>885000</v>
      </c>
      <c r="N432" s="107"/>
      <c r="O432" s="107">
        <f t="shared" si="74"/>
        <v>0</v>
      </c>
      <c r="P432" s="107"/>
      <c r="Q432" s="107"/>
      <c r="R432" s="107">
        <f t="shared" si="75"/>
        <v>0</v>
      </c>
      <c r="S432" s="107"/>
      <c r="T432" s="107"/>
      <c r="U432" s="107">
        <f t="shared" si="76"/>
        <v>0</v>
      </c>
      <c r="V432" s="107"/>
      <c r="W432" s="107"/>
      <c r="X432" s="107">
        <f t="shared" si="77"/>
        <v>0</v>
      </c>
      <c r="Y432" s="107"/>
      <c r="Z432" s="107"/>
      <c r="AA432" s="108">
        <f>C432+I432-L432-O432-U432-X432-R432</f>
        <v>0</v>
      </c>
      <c r="AB432" s="7">
        <v>45484</v>
      </c>
    </row>
    <row r="433" spans="1:28" ht="15.75" hidden="1" x14ac:dyDescent="0.25">
      <c r="A433" s="29">
        <v>45482</v>
      </c>
      <c r="B433" s="72" t="s">
        <v>495</v>
      </c>
      <c r="C433" s="25"/>
      <c r="D433" s="25" t="s">
        <v>52</v>
      </c>
      <c r="E433" s="25" t="s">
        <v>216</v>
      </c>
      <c r="F433" s="25">
        <v>6</v>
      </c>
      <c r="G433" s="25" t="s">
        <v>27</v>
      </c>
      <c r="H433" s="25">
        <v>45000</v>
      </c>
      <c r="I433" s="11">
        <f t="shared" si="72"/>
        <v>270000</v>
      </c>
      <c r="J433" s="31" t="s">
        <v>312</v>
      </c>
      <c r="K433" s="11"/>
      <c r="L433" s="107">
        <f t="shared" si="73"/>
        <v>0</v>
      </c>
      <c r="M433" s="107"/>
      <c r="N433" s="107"/>
      <c r="O433" s="107">
        <f t="shared" si="74"/>
        <v>0</v>
      </c>
      <c r="P433" s="107"/>
      <c r="Q433" s="107"/>
      <c r="R433" s="107">
        <f t="shared" si="75"/>
        <v>270000</v>
      </c>
      <c r="S433" s="107">
        <v>270000</v>
      </c>
      <c r="T433" s="107"/>
      <c r="U433" s="107">
        <f t="shared" si="76"/>
        <v>0</v>
      </c>
      <c r="V433" s="107"/>
      <c r="W433" s="107"/>
      <c r="X433" s="107">
        <f t="shared" si="77"/>
        <v>0</v>
      </c>
      <c r="Y433" s="107"/>
      <c r="Z433" s="107"/>
      <c r="AA433" s="108">
        <f>C433+I433-L433-O433-U433-X433-R433</f>
        <v>0</v>
      </c>
      <c r="AB433" s="7">
        <v>45482</v>
      </c>
    </row>
    <row r="434" spans="1:28" ht="15.75" hidden="1" x14ac:dyDescent="0.25">
      <c r="A434" s="29">
        <v>45482</v>
      </c>
      <c r="B434" s="72" t="s">
        <v>495</v>
      </c>
      <c r="C434" s="25"/>
      <c r="D434" s="25" t="s">
        <v>52</v>
      </c>
      <c r="E434" s="25" t="s">
        <v>284</v>
      </c>
      <c r="F434" s="25">
        <v>3</v>
      </c>
      <c r="G434" s="44" t="s">
        <v>27</v>
      </c>
      <c r="H434" s="25">
        <v>75000</v>
      </c>
      <c r="I434" s="11">
        <f t="shared" si="72"/>
        <v>225000</v>
      </c>
      <c r="J434" s="31" t="s">
        <v>312</v>
      </c>
      <c r="K434" s="11"/>
      <c r="L434" s="107">
        <f t="shared" si="73"/>
        <v>0</v>
      </c>
      <c r="M434" s="107"/>
      <c r="N434" s="107"/>
      <c r="O434" s="107">
        <f t="shared" si="74"/>
        <v>0</v>
      </c>
      <c r="P434" s="107"/>
      <c r="Q434" s="107"/>
      <c r="R434" s="107">
        <f t="shared" si="75"/>
        <v>225000</v>
      </c>
      <c r="S434" s="107">
        <v>225000</v>
      </c>
      <c r="T434" s="107"/>
      <c r="U434" s="107">
        <f t="shared" si="76"/>
        <v>0</v>
      </c>
      <c r="V434" s="107"/>
      <c r="W434" s="107"/>
      <c r="X434" s="107">
        <f t="shared" si="77"/>
        <v>0</v>
      </c>
      <c r="Y434" s="107"/>
      <c r="Z434" s="107"/>
      <c r="AA434" s="108">
        <f>C434+I434-L434-O434-U434-X434-R434</f>
        <v>0</v>
      </c>
      <c r="AB434" s="7">
        <v>45482</v>
      </c>
    </row>
    <row r="435" spans="1:28" ht="15.75" hidden="1" x14ac:dyDescent="0.25">
      <c r="A435" s="29">
        <v>45482</v>
      </c>
      <c r="B435" s="72" t="s">
        <v>495</v>
      </c>
      <c r="C435" s="25"/>
      <c r="D435" s="25" t="s">
        <v>52</v>
      </c>
      <c r="E435" s="25" t="s">
        <v>227</v>
      </c>
      <c r="F435" s="25">
        <v>4</v>
      </c>
      <c r="G435" s="44" t="s">
        <v>27</v>
      </c>
      <c r="H435" s="25">
        <v>95000</v>
      </c>
      <c r="I435" s="11">
        <f t="shared" si="72"/>
        <v>380000</v>
      </c>
      <c r="J435" s="31" t="s">
        <v>312</v>
      </c>
      <c r="K435" s="11"/>
      <c r="L435" s="107">
        <f t="shared" si="73"/>
        <v>0</v>
      </c>
      <c r="M435" s="107"/>
      <c r="N435" s="107"/>
      <c r="O435" s="107">
        <f t="shared" si="74"/>
        <v>0</v>
      </c>
      <c r="P435" s="107"/>
      <c r="Q435" s="107"/>
      <c r="R435" s="107">
        <f t="shared" si="75"/>
        <v>380000</v>
      </c>
      <c r="S435" s="107">
        <v>380000</v>
      </c>
      <c r="T435" s="107"/>
      <c r="U435" s="107">
        <f t="shared" si="76"/>
        <v>0</v>
      </c>
      <c r="V435" s="107"/>
      <c r="W435" s="107"/>
      <c r="X435" s="107">
        <f t="shared" si="77"/>
        <v>0</v>
      </c>
      <c r="Y435" s="107"/>
      <c r="Z435" s="107"/>
      <c r="AA435" s="108">
        <f>C435+I435-L435-O435-U435-X435-R435</f>
        <v>0</v>
      </c>
      <c r="AB435" s="7">
        <v>45482</v>
      </c>
    </row>
    <row r="436" spans="1:28" ht="15.75" hidden="1" x14ac:dyDescent="0.25">
      <c r="A436" s="29">
        <v>45482</v>
      </c>
      <c r="B436" s="25" t="s">
        <v>307</v>
      </c>
      <c r="C436" s="25"/>
      <c r="D436" s="25" t="s">
        <v>46</v>
      </c>
      <c r="E436" s="25" t="s">
        <v>109</v>
      </c>
      <c r="F436" s="25">
        <v>2000</v>
      </c>
      <c r="G436" s="44" t="s">
        <v>34</v>
      </c>
      <c r="H436" s="25">
        <v>1040</v>
      </c>
      <c r="I436" s="11">
        <f t="shared" si="72"/>
        <v>2080000</v>
      </c>
      <c r="J436" s="31" t="s">
        <v>324</v>
      </c>
      <c r="K436" s="11"/>
      <c r="L436" s="107">
        <f t="shared" si="73"/>
        <v>2080000</v>
      </c>
      <c r="M436" s="107"/>
      <c r="N436" s="107">
        <v>2080000</v>
      </c>
      <c r="O436" s="107">
        <f t="shared" si="74"/>
        <v>0</v>
      </c>
      <c r="P436" s="107"/>
      <c r="Q436" s="107"/>
      <c r="R436" s="107">
        <f t="shared" si="75"/>
        <v>0</v>
      </c>
      <c r="S436" s="107"/>
      <c r="T436" s="107"/>
      <c r="U436" s="107">
        <f t="shared" si="76"/>
        <v>0</v>
      </c>
      <c r="V436" s="107"/>
      <c r="W436" s="107"/>
      <c r="X436" s="107">
        <f t="shared" si="77"/>
        <v>0</v>
      </c>
      <c r="Y436" s="107"/>
      <c r="Z436" s="107"/>
      <c r="AA436" s="108">
        <f>C436+I436-L436-O436-U436-X436-R436</f>
        <v>0</v>
      </c>
      <c r="AB436" s="7">
        <v>45492</v>
      </c>
    </row>
    <row r="437" spans="1:28" ht="15.75" hidden="1" x14ac:dyDescent="0.25">
      <c r="A437" s="24">
        <v>45482</v>
      </c>
      <c r="B437" s="25" t="s">
        <v>307</v>
      </c>
      <c r="C437" s="25"/>
      <c r="D437" s="25" t="s">
        <v>46</v>
      </c>
      <c r="E437" s="25" t="s">
        <v>108</v>
      </c>
      <c r="F437" s="25">
        <v>1000</v>
      </c>
      <c r="G437" s="44" t="s">
        <v>34</v>
      </c>
      <c r="H437" s="25">
        <v>2000</v>
      </c>
      <c r="I437" s="11">
        <f t="shared" si="72"/>
        <v>2000000</v>
      </c>
      <c r="J437" s="31" t="s">
        <v>324</v>
      </c>
      <c r="K437" s="11"/>
      <c r="L437" s="107">
        <f t="shared" si="73"/>
        <v>2000000</v>
      </c>
      <c r="M437" s="107">
        <v>2000000</v>
      </c>
      <c r="N437" s="107"/>
      <c r="O437" s="107">
        <f t="shared" si="74"/>
        <v>0</v>
      </c>
      <c r="P437" s="107"/>
      <c r="Q437" s="107"/>
      <c r="R437" s="107">
        <f t="shared" si="75"/>
        <v>0</v>
      </c>
      <c r="S437" s="107"/>
      <c r="T437" s="107"/>
      <c r="U437" s="107">
        <f t="shared" si="76"/>
        <v>0</v>
      </c>
      <c r="V437" s="107"/>
      <c r="W437" s="107"/>
      <c r="X437" s="107">
        <f t="shared" si="77"/>
        <v>0</v>
      </c>
      <c r="Y437" s="107"/>
      <c r="Z437" s="107"/>
      <c r="AA437" s="108">
        <f>C437+I437-L437-O437-U437-X437-R437</f>
        <v>0</v>
      </c>
      <c r="AB437" s="7">
        <v>45482</v>
      </c>
    </row>
    <row r="438" spans="1:28" ht="15.75" hidden="1" x14ac:dyDescent="0.25">
      <c r="A438" s="24">
        <v>45482</v>
      </c>
      <c r="B438" s="27" t="s">
        <v>330</v>
      </c>
      <c r="C438" s="27"/>
      <c r="D438" s="25" t="s">
        <v>46</v>
      </c>
      <c r="E438" s="27" t="s">
        <v>58</v>
      </c>
      <c r="F438" s="27">
        <v>400</v>
      </c>
      <c r="G438" s="44" t="s">
        <v>34</v>
      </c>
      <c r="H438" s="27">
        <v>2000</v>
      </c>
      <c r="I438" s="11">
        <f t="shared" si="72"/>
        <v>800000</v>
      </c>
      <c r="J438" s="32" t="s">
        <v>312</v>
      </c>
      <c r="K438" s="11"/>
      <c r="L438" s="107">
        <f t="shared" si="73"/>
        <v>0</v>
      </c>
      <c r="M438" s="107"/>
      <c r="N438" s="107"/>
      <c r="O438" s="107">
        <f t="shared" si="74"/>
        <v>800000</v>
      </c>
      <c r="P438" s="107">
        <v>800000</v>
      </c>
      <c r="Q438" s="107"/>
      <c r="R438" s="107">
        <f t="shared" si="75"/>
        <v>0</v>
      </c>
      <c r="S438" s="107"/>
      <c r="T438" s="107"/>
      <c r="U438" s="107">
        <f t="shared" si="76"/>
        <v>0</v>
      </c>
      <c r="V438" s="107"/>
      <c r="W438" s="107"/>
      <c r="X438" s="107">
        <f t="shared" si="77"/>
        <v>0</v>
      </c>
      <c r="Y438" s="107"/>
      <c r="Z438" s="107"/>
      <c r="AA438" s="108">
        <f>C438+I438-L438-O438-U438-X438-R438</f>
        <v>0</v>
      </c>
      <c r="AB438" s="7">
        <v>45482</v>
      </c>
    </row>
    <row r="439" spans="1:28" ht="15.75" hidden="1" x14ac:dyDescent="0.25">
      <c r="A439" s="24">
        <v>45482</v>
      </c>
      <c r="B439" s="27" t="s">
        <v>291</v>
      </c>
      <c r="C439" s="25"/>
      <c r="D439" s="25" t="s">
        <v>52</v>
      </c>
      <c r="E439" s="25" t="s">
        <v>763</v>
      </c>
      <c r="F439" s="25">
        <v>1000</v>
      </c>
      <c r="G439" s="44" t="s">
        <v>34</v>
      </c>
      <c r="H439" s="25">
        <v>2500</v>
      </c>
      <c r="I439" s="11">
        <f t="shared" si="72"/>
        <v>2500000</v>
      </c>
      <c r="J439" s="31" t="s">
        <v>312</v>
      </c>
      <c r="K439" s="11"/>
      <c r="L439" s="107">
        <f t="shared" si="73"/>
        <v>0</v>
      </c>
      <c r="M439" s="107"/>
      <c r="N439" s="107"/>
      <c r="O439" s="107">
        <f t="shared" si="74"/>
        <v>2500000</v>
      </c>
      <c r="P439" s="107">
        <v>2500000</v>
      </c>
      <c r="Q439" s="107"/>
      <c r="R439" s="107">
        <f t="shared" si="75"/>
        <v>0</v>
      </c>
      <c r="S439" s="107"/>
      <c r="T439" s="107"/>
      <c r="U439" s="107">
        <f t="shared" si="76"/>
        <v>0</v>
      </c>
      <c r="V439" s="107"/>
      <c r="W439" s="107"/>
      <c r="X439" s="107">
        <f t="shared" si="77"/>
        <v>0</v>
      </c>
      <c r="Y439" s="107"/>
      <c r="Z439" s="107"/>
      <c r="AA439" s="108">
        <f>C439+I439-L439-O439-U439-X439-R439</f>
        <v>0</v>
      </c>
      <c r="AB439" s="7">
        <v>45483</v>
      </c>
    </row>
    <row r="440" spans="1:28" ht="15.75" hidden="1" x14ac:dyDescent="0.25">
      <c r="A440" s="24">
        <v>45482</v>
      </c>
      <c r="B440" s="27" t="s">
        <v>291</v>
      </c>
      <c r="C440" s="25"/>
      <c r="D440" s="25" t="s">
        <v>52</v>
      </c>
      <c r="E440" s="25" t="s">
        <v>42</v>
      </c>
      <c r="F440" s="25">
        <v>300</v>
      </c>
      <c r="G440" s="44" t="s">
        <v>34</v>
      </c>
      <c r="H440" s="25">
        <v>4000</v>
      </c>
      <c r="I440" s="11">
        <f t="shared" si="72"/>
        <v>1200000</v>
      </c>
      <c r="J440" s="31" t="s">
        <v>312</v>
      </c>
      <c r="K440" s="11"/>
      <c r="L440" s="107">
        <f t="shared" si="73"/>
        <v>0</v>
      </c>
      <c r="M440" s="107"/>
      <c r="N440" s="107"/>
      <c r="O440" s="107">
        <f t="shared" si="74"/>
        <v>1200000</v>
      </c>
      <c r="P440" s="107"/>
      <c r="Q440" s="107">
        <v>1200000</v>
      </c>
      <c r="R440" s="107">
        <f t="shared" si="75"/>
        <v>0</v>
      </c>
      <c r="S440" s="107"/>
      <c r="T440" s="107"/>
      <c r="U440" s="107">
        <f t="shared" si="76"/>
        <v>0</v>
      </c>
      <c r="V440" s="107"/>
      <c r="W440" s="107"/>
      <c r="X440" s="107">
        <f t="shared" si="77"/>
        <v>0</v>
      </c>
      <c r="Y440" s="107"/>
      <c r="Z440" s="107"/>
      <c r="AA440" s="108">
        <f>C440+I440-L440-O440-U440-X440-R440</f>
        <v>0</v>
      </c>
      <c r="AB440" s="7"/>
    </row>
    <row r="441" spans="1:28" ht="15.75" hidden="1" x14ac:dyDescent="0.25">
      <c r="A441" s="24">
        <v>45482</v>
      </c>
      <c r="B441" s="72" t="s">
        <v>376</v>
      </c>
      <c r="C441" s="25"/>
      <c r="D441" s="25" t="s">
        <v>52</v>
      </c>
      <c r="E441" s="25" t="s">
        <v>150</v>
      </c>
      <c r="F441" s="25">
        <v>20</v>
      </c>
      <c r="G441" s="44" t="s">
        <v>77</v>
      </c>
      <c r="H441" s="25">
        <v>50000</v>
      </c>
      <c r="I441" s="11">
        <f t="shared" si="72"/>
        <v>1000000</v>
      </c>
      <c r="J441" s="31" t="s">
        <v>312</v>
      </c>
      <c r="K441" s="11"/>
      <c r="L441" s="107">
        <f t="shared" si="73"/>
        <v>0</v>
      </c>
      <c r="M441" s="107"/>
      <c r="N441" s="107"/>
      <c r="O441" s="107">
        <f t="shared" si="74"/>
        <v>0</v>
      </c>
      <c r="P441" s="107"/>
      <c r="Q441" s="107"/>
      <c r="R441" s="107">
        <f t="shared" si="75"/>
        <v>1000000</v>
      </c>
      <c r="S441" s="107">
        <v>1000000</v>
      </c>
      <c r="T441" s="107"/>
      <c r="U441" s="107">
        <f t="shared" si="76"/>
        <v>0</v>
      </c>
      <c r="V441" s="107"/>
      <c r="W441" s="107"/>
      <c r="X441" s="107">
        <f t="shared" si="77"/>
        <v>0</v>
      </c>
      <c r="Y441" s="107"/>
      <c r="Z441" s="107"/>
      <c r="AA441" s="108">
        <f>C441+I441-L441-O441-U441-X441-R441</f>
        <v>0</v>
      </c>
      <c r="AB441" s="7">
        <v>45484</v>
      </c>
    </row>
    <row r="442" spans="1:28" ht="15.75" hidden="1" x14ac:dyDescent="0.25">
      <c r="A442" s="24">
        <v>45482</v>
      </c>
      <c r="B442" s="25" t="s">
        <v>1575</v>
      </c>
      <c r="C442" s="25"/>
      <c r="D442" s="25" t="s">
        <v>46</v>
      </c>
      <c r="E442" s="25" t="s">
        <v>216</v>
      </c>
      <c r="F442" s="25">
        <v>25</v>
      </c>
      <c r="G442" s="44" t="s">
        <v>27</v>
      </c>
      <c r="H442" s="25">
        <v>45000</v>
      </c>
      <c r="I442" s="11">
        <f t="shared" si="72"/>
        <v>1125000</v>
      </c>
      <c r="J442" s="31" t="s">
        <v>324</v>
      </c>
      <c r="K442" s="11"/>
      <c r="L442" s="107">
        <f t="shared" si="73"/>
        <v>0</v>
      </c>
      <c r="M442" s="107"/>
      <c r="N442" s="107"/>
      <c r="O442" s="107">
        <f t="shared" si="74"/>
        <v>0</v>
      </c>
      <c r="P442" s="107"/>
      <c r="Q442" s="107"/>
      <c r="R442" s="107">
        <f t="shared" si="75"/>
        <v>0</v>
      </c>
      <c r="S442" s="107"/>
      <c r="T442" s="107"/>
      <c r="U442" s="107">
        <f t="shared" si="76"/>
        <v>1125000</v>
      </c>
      <c r="V442" s="107">
        <v>1125000</v>
      </c>
      <c r="W442" s="107"/>
      <c r="X442" s="107">
        <f t="shared" si="77"/>
        <v>0</v>
      </c>
      <c r="Y442" s="107"/>
      <c r="Z442" s="107"/>
      <c r="AA442" s="108">
        <f>C442+I442-L442-O442-U442-X442-R442</f>
        <v>0</v>
      </c>
      <c r="AB442" s="7">
        <v>45482</v>
      </c>
    </row>
    <row r="443" spans="1:28" ht="15.75" hidden="1" x14ac:dyDescent="0.25">
      <c r="A443" s="24">
        <v>45482</v>
      </c>
      <c r="B443" s="25" t="s">
        <v>393</v>
      </c>
      <c r="C443" s="25"/>
      <c r="D443" s="25" t="s">
        <v>52</v>
      </c>
      <c r="E443" s="25" t="s">
        <v>189</v>
      </c>
      <c r="F443" s="25">
        <v>4</v>
      </c>
      <c r="G443" s="44" t="s">
        <v>23</v>
      </c>
      <c r="H443" s="25">
        <v>450000</v>
      </c>
      <c r="I443" s="11">
        <f t="shared" si="72"/>
        <v>1800000</v>
      </c>
      <c r="J443" s="31" t="s">
        <v>312</v>
      </c>
      <c r="K443" s="11"/>
      <c r="L443" s="107">
        <f t="shared" si="73"/>
        <v>0</v>
      </c>
      <c r="M443" s="107"/>
      <c r="N443" s="107"/>
      <c r="O443" s="107">
        <f t="shared" si="74"/>
        <v>1800000</v>
      </c>
      <c r="P443" s="107">
        <v>1800000</v>
      </c>
      <c r="Q443" s="107"/>
      <c r="R443" s="107">
        <f t="shared" si="75"/>
        <v>0</v>
      </c>
      <c r="S443" s="107"/>
      <c r="T443" s="107"/>
      <c r="U443" s="107">
        <f t="shared" si="76"/>
        <v>0</v>
      </c>
      <c r="V443" s="107"/>
      <c r="W443" s="107"/>
      <c r="X443" s="107">
        <f t="shared" si="77"/>
        <v>0</v>
      </c>
      <c r="Y443" s="107"/>
      <c r="Z443" s="107"/>
      <c r="AA443" s="108">
        <f>C443+I443-L443-O443-U443-X443-R443</f>
        <v>0</v>
      </c>
      <c r="AB443" s="7">
        <v>45482</v>
      </c>
    </row>
    <row r="444" spans="1:28" ht="15.75" hidden="1" x14ac:dyDescent="0.25">
      <c r="A444" s="24">
        <v>45482</v>
      </c>
      <c r="B444" s="25" t="s">
        <v>975</v>
      </c>
      <c r="C444" s="25"/>
      <c r="D444" s="25" t="s">
        <v>52</v>
      </c>
      <c r="E444" s="25" t="s">
        <v>230</v>
      </c>
      <c r="F444" s="25">
        <v>100</v>
      </c>
      <c r="G444" s="44" t="s">
        <v>27</v>
      </c>
      <c r="H444" s="25">
        <v>16000</v>
      </c>
      <c r="I444" s="11">
        <f t="shared" si="72"/>
        <v>1600000</v>
      </c>
      <c r="J444" s="31" t="s">
        <v>324</v>
      </c>
      <c r="K444" s="11"/>
      <c r="L444" s="107">
        <f t="shared" si="73"/>
        <v>1600000</v>
      </c>
      <c r="M444" s="107">
        <v>1600000</v>
      </c>
      <c r="N444" s="107"/>
      <c r="O444" s="107">
        <f t="shared" si="74"/>
        <v>0</v>
      </c>
      <c r="P444" s="107"/>
      <c r="Q444" s="107"/>
      <c r="R444" s="107">
        <f t="shared" si="75"/>
        <v>0</v>
      </c>
      <c r="S444" s="107"/>
      <c r="T444" s="107"/>
      <c r="U444" s="107">
        <f t="shared" si="76"/>
        <v>0</v>
      </c>
      <c r="V444" s="107"/>
      <c r="W444" s="107"/>
      <c r="X444" s="107">
        <f t="shared" si="77"/>
        <v>0</v>
      </c>
      <c r="Y444" s="107"/>
      <c r="Z444" s="107"/>
      <c r="AA444" s="108">
        <f>C444+I444-L444-O444-U444-X444-R444</f>
        <v>0</v>
      </c>
      <c r="AB444" s="7">
        <v>45482</v>
      </c>
    </row>
    <row r="445" spans="1:28" ht="15.75" hidden="1" x14ac:dyDescent="0.25">
      <c r="A445" s="24">
        <v>45482</v>
      </c>
      <c r="B445" s="25" t="s">
        <v>1410</v>
      </c>
      <c r="C445" s="25"/>
      <c r="D445" s="25" t="s">
        <v>52</v>
      </c>
      <c r="E445" s="25" t="s">
        <v>150</v>
      </c>
      <c r="F445" s="25">
        <v>10</v>
      </c>
      <c r="G445" s="25" t="s">
        <v>77</v>
      </c>
      <c r="H445" s="25">
        <v>50000</v>
      </c>
      <c r="I445" s="11">
        <f t="shared" si="72"/>
        <v>500000</v>
      </c>
      <c r="J445" s="31" t="s">
        <v>324</v>
      </c>
      <c r="K445" s="11"/>
      <c r="L445" s="107">
        <f t="shared" si="73"/>
        <v>500000</v>
      </c>
      <c r="M445" s="107">
        <v>500000</v>
      </c>
      <c r="N445" s="107"/>
      <c r="O445" s="107">
        <f t="shared" si="74"/>
        <v>0</v>
      </c>
      <c r="P445" s="107"/>
      <c r="Q445" s="107"/>
      <c r="R445" s="107">
        <f t="shared" si="75"/>
        <v>0</v>
      </c>
      <c r="S445" s="107"/>
      <c r="T445" s="107"/>
      <c r="U445" s="107">
        <f t="shared" si="76"/>
        <v>0</v>
      </c>
      <c r="V445" s="107"/>
      <c r="W445" s="107"/>
      <c r="X445" s="107">
        <f t="shared" si="77"/>
        <v>0</v>
      </c>
      <c r="Y445" s="107"/>
      <c r="Z445" s="107"/>
      <c r="AA445" s="108">
        <f>C445+I445-L445-O445-U445-X445-R445</f>
        <v>0</v>
      </c>
      <c r="AB445" s="7">
        <v>45482</v>
      </c>
    </row>
    <row r="446" spans="1:28" ht="15.75" hidden="1" x14ac:dyDescent="0.25">
      <c r="A446" s="24">
        <v>45482</v>
      </c>
      <c r="B446" s="25" t="s">
        <v>211</v>
      </c>
      <c r="C446" s="25"/>
      <c r="D446" s="25" t="s">
        <v>52</v>
      </c>
      <c r="E446" s="25" t="s">
        <v>87</v>
      </c>
      <c r="F446" s="25">
        <v>1000</v>
      </c>
      <c r="G446" s="25" t="s">
        <v>34</v>
      </c>
      <c r="H446" s="25">
        <v>1070</v>
      </c>
      <c r="I446" s="11">
        <f t="shared" si="72"/>
        <v>1070000</v>
      </c>
      <c r="J446" s="31" t="s">
        <v>312</v>
      </c>
      <c r="K446" s="11"/>
      <c r="L446" s="107">
        <f t="shared" si="73"/>
        <v>0</v>
      </c>
      <c r="M446" s="107"/>
      <c r="N446" s="107"/>
      <c r="O446" s="107">
        <f t="shared" si="74"/>
        <v>1070000</v>
      </c>
      <c r="P446" s="107">
        <v>1070000</v>
      </c>
      <c r="Q446" s="107"/>
      <c r="R446" s="107">
        <f t="shared" si="75"/>
        <v>0</v>
      </c>
      <c r="S446" s="107"/>
      <c r="T446" s="107"/>
      <c r="U446" s="107">
        <f t="shared" si="76"/>
        <v>0</v>
      </c>
      <c r="V446" s="107"/>
      <c r="W446" s="107"/>
      <c r="X446" s="107">
        <f t="shared" si="77"/>
        <v>0</v>
      </c>
      <c r="Y446" s="107"/>
      <c r="Z446" s="107"/>
      <c r="AA446" s="108">
        <f>C446+I446-L446-O446-U446-X446-R446</f>
        <v>0</v>
      </c>
      <c r="AB446" s="7">
        <v>45482</v>
      </c>
    </row>
    <row r="447" spans="1:28" ht="15.75" hidden="1" x14ac:dyDescent="0.25">
      <c r="A447" s="24">
        <v>45482</v>
      </c>
      <c r="B447" s="25" t="s">
        <v>107</v>
      </c>
      <c r="C447" s="25"/>
      <c r="D447" s="25" t="s">
        <v>46</v>
      </c>
      <c r="E447" s="25" t="s">
        <v>44</v>
      </c>
      <c r="F447" s="25">
        <v>5000</v>
      </c>
      <c r="G447" s="25" t="s">
        <v>34</v>
      </c>
      <c r="H447" s="25">
        <v>1010</v>
      </c>
      <c r="I447" s="11">
        <f t="shared" si="72"/>
        <v>5050000</v>
      </c>
      <c r="J447" s="31" t="s">
        <v>324</v>
      </c>
      <c r="K447" s="11"/>
      <c r="L447" s="107">
        <f t="shared" si="73"/>
        <v>5050000</v>
      </c>
      <c r="M447" s="107"/>
      <c r="N447" s="107">
        <v>5050000</v>
      </c>
      <c r="O447" s="107">
        <f t="shared" si="74"/>
        <v>0</v>
      </c>
      <c r="P447" s="107"/>
      <c r="Q447" s="107"/>
      <c r="R447" s="107">
        <f t="shared" si="75"/>
        <v>0</v>
      </c>
      <c r="S447" s="107"/>
      <c r="T447" s="107"/>
      <c r="U447" s="107">
        <f t="shared" si="76"/>
        <v>0</v>
      </c>
      <c r="V447" s="107"/>
      <c r="W447" s="107"/>
      <c r="X447" s="107">
        <f t="shared" si="77"/>
        <v>0</v>
      </c>
      <c r="Y447" s="107"/>
      <c r="Z447" s="107"/>
      <c r="AA447" s="108">
        <f>C447+I447-L447-O447-U447-X447-R447</f>
        <v>0</v>
      </c>
      <c r="AB447" s="7">
        <v>45489</v>
      </c>
    </row>
    <row r="448" spans="1:28" ht="15.75" hidden="1" x14ac:dyDescent="0.25">
      <c r="A448" s="24">
        <v>45482</v>
      </c>
      <c r="B448" s="25" t="s">
        <v>107</v>
      </c>
      <c r="C448" s="25"/>
      <c r="D448" s="25" t="s">
        <v>46</v>
      </c>
      <c r="E448" s="25" t="s">
        <v>108</v>
      </c>
      <c r="F448" s="25">
        <v>3600</v>
      </c>
      <c r="G448" s="25" t="s">
        <v>34</v>
      </c>
      <c r="H448" s="25">
        <v>1900</v>
      </c>
      <c r="I448" s="11">
        <f t="shared" si="72"/>
        <v>6840000</v>
      </c>
      <c r="J448" s="38" t="s">
        <v>24</v>
      </c>
      <c r="K448" s="11"/>
      <c r="L448" s="107">
        <f t="shared" si="73"/>
        <v>276000</v>
      </c>
      <c r="M448" s="107"/>
      <c r="N448" s="107">
        <v>276000</v>
      </c>
      <c r="O448" s="107">
        <f t="shared" si="74"/>
        <v>0</v>
      </c>
      <c r="P448" s="107"/>
      <c r="Q448" s="107"/>
      <c r="R448" s="107">
        <f t="shared" si="75"/>
        <v>0</v>
      </c>
      <c r="S448" s="107"/>
      <c r="T448" s="107"/>
      <c r="U448" s="107">
        <f t="shared" si="76"/>
        <v>0</v>
      </c>
      <c r="V448" s="107"/>
      <c r="W448" s="107"/>
      <c r="X448" s="107">
        <f t="shared" si="77"/>
        <v>0</v>
      </c>
      <c r="Y448" s="107"/>
      <c r="Z448" s="107"/>
      <c r="AA448" s="108">
        <f>C448+I448-L448-O448-U448-X448-R448</f>
        <v>6564000</v>
      </c>
      <c r="AB448" s="7">
        <v>45489</v>
      </c>
    </row>
    <row r="449" spans="1:28" ht="15.75" hidden="1" x14ac:dyDescent="0.25">
      <c r="A449" s="29">
        <v>45483</v>
      </c>
      <c r="B449" s="27" t="s">
        <v>975</v>
      </c>
      <c r="C449" s="27"/>
      <c r="D449" s="27" t="s">
        <v>46</v>
      </c>
      <c r="E449" s="27" t="s">
        <v>135</v>
      </c>
      <c r="F449" s="27">
        <v>4</v>
      </c>
      <c r="G449" s="27" t="s">
        <v>48</v>
      </c>
      <c r="H449" s="27">
        <v>160000</v>
      </c>
      <c r="I449" s="11">
        <f t="shared" ref="I449:I466" si="78">F449*H449</f>
        <v>640000</v>
      </c>
      <c r="J449" s="31" t="s">
        <v>324</v>
      </c>
      <c r="K449" s="11"/>
      <c r="L449" s="107">
        <f t="shared" ref="L449:L466" si="79">M449+N449</f>
        <v>640000</v>
      </c>
      <c r="M449" s="107">
        <v>640000</v>
      </c>
      <c r="N449" s="107"/>
      <c r="O449" s="107">
        <f t="shared" ref="O449:O466" si="80">P449+Q449</f>
        <v>0</v>
      </c>
      <c r="P449" s="107"/>
      <c r="Q449" s="107"/>
      <c r="R449" s="107">
        <f t="shared" ref="R449:R466" si="81">S449+T449</f>
        <v>0</v>
      </c>
      <c r="S449" s="107"/>
      <c r="T449" s="107"/>
      <c r="U449" s="107">
        <f t="shared" ref="U449:U466" si="82">V449+W449</f>
        <v>0</v>
      </c>
      <c r="V449" s="107"/>
      <c r="W449" s="107"/>
      <c r="X449" s="107">
        <f t="shared" ref="X449:X466" si="83">Y449+Z449</f>
        <v>0</v>
      </c>
      <c r="Y449" s="107"/>
      <c r="Z449" s="107"/>
      <c r="AA449" s="108">
        <f>C449+I449-L449-O449-U449-X449-R449</f>
        <v>0</v>
      </c>
      <c r="AB449" s="7">
        <v>45483</v>
      </c>
    </row>
    <row r="450" spans="1:28" ht="15.75" hidden="1" x14ac:dyDescent="0.25">
      <c r="A450" s="29">
        <v>45483</v>
      </c>
      <c r="B450" s="72" t="s">
        <v>565</v>
      </c>
      <c r="C450" s="25"/>
      <c r="D450" s="25" t="s">
        <v>46</v>
      </c>
      <c r="E450" s="25" t="s">
        <v>348</v>
      </c>
      <c r="F450" s="25">
        <v>600</v>
      </c>
      <c r="G450" s="25" t="s">
        <v>34</v>
      </c>
      <c r="H450" s="25">
        <v>1150</v>
      </c>
      <c r="I450" s="11">
        <f t="shared" si="78"/>
        <v>690000</v>
      </c>
      <c r="J450" s="31" t="s">
        <v>312</v>
      </c>
      <c r="K450" s="11"/>
      <c r="L450" s="107">
        <f t="shared" si="79"/>
        <v>0</v>
      </c>
      <c r="M450" s="107"/>
      <c r="N450" s="107"/>
      <c r="O450" s="107">
        <f t="shared" si="80"/>
        <v>0</v>
      </c>
      <c r="P450" s="107"/>
      <c r="Q450" s="107"/>
      <c r="R450" s="107">
        <f t="shared" si="81"/>
        <v>690000</v>
      </c>
      <c r="S450" s="107">
        <v>690000</v>
      </c>
      <c r="T450" s="107"/>
      <c r="U450" s="107">
        <f t="shared" si="82"/>
        <v>0</v>
      </c>
      <c r="V450" s="107"/>
      <c r="W450" s="107"/>
      <c r="X450" s="107">
        <f t="shared" si="83"/>
        <v>0</v>
      </c>
      <c r="Y450" s="107"/>
      <c r="Z450" s="107"/>
      <c r="AA450" s="108">
        <f>C450+I450-L450-O450-U450-X450-R450</f>
        <v>0</v>
      </c>
      <c r="AB450" s="7">
        <v>45483</v>
      </c>
    </row>
    <row r="451" spans="1:28" ht="15.75" hidden="1" x14ac:dyDescent="0.25">
      <c r="A451" s="29">
        <v>45483</v>
      </c>
      <c r="B451" s="25" t="s">
        <v>1142</v>
      </c>
      <c r="C451" s="25"/>
      <c r="D451" s="25" t="s">
        <v>52</v>
      </c>
      <c r="E451" s="25" t="s">
        <v>56</v>
      </c>
      <c r="F451" s="25">
        <v>1</v>
      </c>
      <c r="G451" s="25" t="s">
        <v>23</v>
      </c>
      <c r="H451" s="25">
        <v>450000</v>
      </c>
      <c r="I451" s="11">
        <f t="shared" si="78"/>
        <v>450000</v>
      </c>
      <c r="J451" s="26" t="s">
        <v>28</v>
      </c>
      <c r="K451" s="11"/>
      <c r="L451" s="107">
        <f t="shared" si="79"/>
        <v>0</v>
      </c>
      <c r="M451" s="107"/>
      <c r="N451" s="107"/>
      <c r="O451" s="107">
        <f t="shared" si="80"/>
        <v>0</v>
      </c>
      <c r="P451" s="107"/>
      <c r="Q451" s="107"/>
      <c r="R451" s="107">
        <f t="shared" si="81"/>
        <v>0</v>
      </c>
      <c r="S451" s="107"/>
      <c r="T451" s="107"/>
      <c r="U451" s="107">
        <f t="shared" si="82"/>
        <v>0</v>
      </c>
      <c r="V451" s="107"/>
      <c r="W451" s="107"/>
      <c r="X451" s="107">
        <f t="shared" si="83"/>
        <v>0</v>
      </c>
      <c r="Y451" s="107"/>
      <c r="Z451" s="107"/>
      <c r="AA451" s="108">
        <f>C451+I451-L451-O451-U451-X451-R451</f>
        <v>450000</v>
      </c>
      <c r="AB451" s="7"/>
    </row>
    <row r="452" spans="1:28" ht="15.75" hidden="1" x14ac:dyDescent="0.25">
      <c r="A452" s="29">
        <v>45483</v>
      </c>
      <c r="B452" s="25" t="s">
        <v>330</v>
      </c>
      <c r="C452" s="25"/>
      <c r="D452" s="25" t="s">
        <v>46</v>
      </c>
      <c r="E452" s="25" t="s">
        <v>58</v>
      </c>
      <c r="F452" s="25">
        <v>400</v>
      </c>
      <c r="G452" s="25" t="s">
        <v>34</v>
      </c>
      <c r="H452" s="25">
        <v>2000</v>
      </c>
      <c r="I452" s="11">
        <f t="shared" si="78"/>
        <v>800000</v>
      </c>
      <c r="J452" s="32" t="s">
        <v>312</v>
      </c>
      <c r="K452" s="11"/>
      <c r="L452" s="107">
        <f t="shared" si="79"/>
        <v>0</v>
      </c>
      <c r="M452" s="107"/>
      <c r="N452" s="107"/>
      <c r="O452" s="107">
        <f t="shared" si="80"/>
        <v>800000</v>
      </c>
      <c r="P452" s="107">
        <v>800000</v>
      </c>
      <c r="Q452" s="107"/>
      <c r="R452" s="107">
        <f t="shared" si="81"/>
        <v>0</v>
      </c>
      <c r="S452" s="107"/>
      <c r="T452" s="107"/>
      <c r="U452" s="107">
        <f t="shared" si="82"/>
        <v>0</v>
      </c>
      <c r="V452" s="107"/>
      <c r="W452" s="107"/>
      <c r="X452" s="107">
        <f t="shared" si="83"/>
        <v>0</v>
      </c>
      <c r="Y452" s="107"/>
      <c r="Z452" s="107"/>
      <c r="AA452" s="108">
        <f>C452+I452-L452-O452-U452-X452-R452</f>
        <v>0</v>
      </c>
      <c r="AB452" s="7">
        <v>45483</v>
      </c>
    </row>
    <row r="453" spans="1:28" ht="15.75" hidden="1" x14ac:dyDescent="0.25">
      <c r="A453" s="29">
        <v>45483</v>
      </c>
      <c r="B453" s="25" t="s">
        <v>99</v>
      </c>
      <c r="C453" s="25"/>
      <c r="D453" s="25"/>
      <c r="E453" s="25" t="s">
        <v>137</v>
      </c>
      <c r="F453" s="25">
        <v>19.600000000000001</v>
      </c>
      <c r="G453" s="25" t="s">
        <v>39</v>
      </c>
      <c r="H453" s="25"/>
      <c r="I453" s="11">
        <f t="shared" si="78"/>
        <v>0</v>
      </c>
      <c r="J453" s="26" t="s">
        <v>1622</v>
      </c>
      <c r="K453" s="11"/>
      <c r="L453" s="107">
        <f t="shared" si="79"/>
        <v>0</v>
      </c>
      <c r="M453" s="107"/>
      <c r="N453" s="107"/>
      <c r="O453" s="107">
        <f t="shared" si="80"/>
        <v>0</v>
      </c>
      <c r="P453" s="107"/>
      <c r="Q453" s="107"/>
      <c r="R453" s="107">
        <f t="shared" si="81"/>
        <v>0</v>
      </c>
      <c r="S453" s="107"/>
      <c r="T453" s="107"/>
      <c r="U453" s="107">
        <f t="shared" si="82"/>
        <v>0</v>
      </c>
      <c r="V453" s="107"/>
      <c r="W453" s="107"/>
      <c r="X453" s="107">
        <f t="shared" si="83"/>
        <v>0</v>
      </c>
      <c r="Y453" s="107"/>
      <c r="Z453" s="107"/>
      <c r="AA453" s="108">
        <f>C453+I453-L453-O453-U453-X453-R453</f>
        <v>0</v>
      </c>
      <c r="AB453" s="7"/>
    </row>
    <row r="454" spans="1:28" ht="15.75" hidden="1" x14ac:dyDescent="0.25">
      <c r="A454" s="29">
        <v>45483</v>
      </c>
      <c r="B454" s="25" t="s">
        <v>162</v>
      </c>
      <c r="C454" s="25"/>
      <c r="D454" s="25" t="s">
        <v>46</v>
      </c>
      <c r="E454" s="25" t="s">
        <v>192</v>
      </c>
      <c r="F454" s="25">
        <v>5000</v>
      </c>
      <c r="G454" s="25" t="s">
        <v>34</v>
      </c>
      <c r="H454" s="25">
        <v>2500</v>
      </c>
      <c r="I454" s="11">
        <f t="shared" si="78"/>
        <v>12500000</v>
      </c>
      <c r="J454" s="26" t="s">
        <v>28</v>
      </c>
      <c r="K454" s="11"/>
      <c r="L454" s="107">
        <f t="shared" si="79"/>
        <v>0</v>
      </c>
      <c r="M454" s="107"/>
      <c r="N454" s="107"/>
      <c r="O454" s="107">
        <f t="shared" si="80"/>
        <v>0</v>
      </c>
      <c r="P454" s="107"/>
      <c r="Q454" s="107"/>
      <c r="R454" s="107">
        <f t="shared" si="81"/>
        <v>0</v>
      </c>
      <c r="S454" s="107"/>
      <c r="T454" s="107"/>
      <c r="U454" s="107">
        <f t="shared" si="82"/>
        <v>0</v>
      </c>
      <c r="V454" s="107"/>
      <c r="W454" s="107"/>
      <c r="X454" s="107">
        <f t="shared" si="83"/>
        <v>0</v>
      </c>
      <c r="Y454" s="107"/>
      <c r="Z454" s="107"/>
      <c r="AA454" s="108">
        <f>C454+I454-L454-O454-U454-X454-R454</f>
        <v>12500000</v>
      </c>
      <c r="AB454" s="7"/>
    </row>
    <row r="455" spans="1:28" ht="15.75" hidden="1" x14ac:dyDescent="0.25">
      <c r="A455" s="29">
        <v>45483</v>
      </c>
      <c r="B455" s="25" t="s">
        <v>162</v>
      </c>
      <c r="C455" s="25"/>
      <c r="D455" s="25" t="s">
        <v>46</v>
      </c>
      <c r="E455" s="25" t="s">
        <v>249</v>
      </c>
      <c r="F455" s="25">
        <v>5200</v>
      </c>
      <c r="G455" s="25" t="s">
        <v>34</v>
      </c>
      <c r="H455" s="25">
        <v>4000</v>
      </c>
      <c r="I455" s="11">
        <f t="shared" si="78"/>
        <v>20800000</v>
      </c>
      <c r="J455" s="26" t="s">
        <v>28</v>
      </c>
      <c r="K455" s="11"/>
      <c r="L455" s="107">
        <f t="shared" si="79"/>
        <v>0</v>
      </c>
      <c r="M455" s="107"/>
      <c r="N455" s="107"/>
      <c r="O455" s="107">
        <f t="shared" si="80"/>
        <v>0</v>
      </c>
      <c r="P455" s="107"/>
      <c r="Q455" s="107"/>
      <c r="R455" s="107">
        <f t="shared" si="81"/>
        <v>0</v>
      </c>
      <c r="S455" s="107"/>
      <c r="T455" s="107"/>
      <c r="U455" s="107">
        <f t="shared" si="82"/>
        <v>0</v>
      </c>
      <c r="V455" s="107"/>
      <c r="W455" s="107"/>
      <c r="X455" s="107">
        <f t="shared" si="83"/>
        <v>0</v>
      </c>
      <c r="Y455" s="107"/>
      <c r="Z455" s="107"/>
      <c r="AA455" s="108">
        <f>C455+I455-L455-O455-U455-X455-R455</f>
        <v>20800000</v>
      </c>
      <c r="AB455" s="7"/>
    </row>
    <row r="456" spans="1:28" ht="15.75" hidden="1" x14ac:dyDescent="0.25">
      <c r="A456" s="29">
        <v>45483</v>
      </c>
      <c r="B456" s="25" t="s">
        <v>162</v>
      </c>
      <c r="C456" s="27"/>
      <c r="D456" s="25" t="s">
        <v>46</v>
      </c>
      <c r="E456" s="27" t="s">
        <v>298</v>
      </c>
      <c r="F456" s="27">
        <v>5200</v>
      </c>
      <c r="G456" s="25" t="s">
        <v>34</v>
      </c>
      <c r="H456" s="27">
        <v>4000</v>
      </c>
      <c r="I456" s="11">
        <f t="shared" si="78"/>
        <v>20800000</v>
      </c>
      <c r="J456" s="28" t="s">
        <v>28</v>
      </c>
      <c r="K456" s="11"/>
      <c r="L456" s="107">
        <f t="shared" si="79"/>
        <v>0</v>
      </c>
      <c r="M456" s="107"/>
      <c r="N456" s="107"/>
      <c r="O456" s="107">
        <f t="shared" si="80"/>
        <v>0</v>
      </c>
      <c r="P456" s="107"/>
      <c r="Q456" s="107"/>
      <c r="R456" s="107">
        <f t="shared" si="81"/>
        <v>0</v>
      </c>
      <c r="S456" s="107"/>
      <c r="T456" s="107"/>
      <c r="U456" s="107">
        <f t="shared" si="82"/>
        <v>0</v>
      </c>
      <c r="V456" s="107"/>
      <c r="W456" s="107"/>
      <c r="X456" s="107">
        <f t="shared" si="83"/>
        <v>0</v>
      </c>
      <c r="Y456" s="107"/>
      <c r="Z456" s="107"/>
      <c r="AA456" s="108">
        <f>C456+I456-L456-O456-U456-X456-R456</f>
        <v>20800000</v>
      </c>
      <c r="AB456" s="7"/>
    </row>
    <row r="457" spans="1:28" ht="15.75" hidden="1" x14ac:dyDescent="0.25">
      <c r="A457" s="29">
        <v>45483</v>
      </c>
      <c r="B457" s="27" t="s">
        <v>99</v>
      </c>
      <c r="C457" s="25"/>
      <c r="D457" s="27"/>
      <c r="E457" s="27" t="s">
        <v>102</v>
      </c>
      <c r="F457" s="25">
        <v>70.400000000000006</v>
      </c>
      <c r="G457" s="25" t="s">
        <v>39</v>
      </c>
      <c r="H457" s="25"/>
      <c r="I457" s="11">
        <f t="shared" si="78"/>
        <v>0</v>
      </c>
      <c r="J457" s="26" t="s">
        <v>1622</v>
      </c>
      <c r="K457" s="11"/>
      <c r="L457" s="107">
        <f t="shared" si="79"/>
        <v>0</v>
      </c>
      <c r="M457" s="107"/>
      <c r="N457" s="107"/>
      <c r="O457" s="107">
        <f t="shared" si="80"/>
        <v>0</v>
      </c>
      <c r="P457" s="107"/>
      <c r="Q457" s="107"/>
      <c r="R457" s="107">
        <f t="shared" si="81"/>
        <v>0</v>
      </c>
      <c r="S457" s="107"/>
      <c r="T457" s="107"/>
      <c r="U457" s="107">
        <f t="shared" si="82"/>
        <v>0</v>
      </c>
      <c r="V457" s="107"/>
      <c r="W457" s="107"/>
      <c r="X457" s="107">
        <f t="shared" si="83"/>
        <v>0</v>
      </c>
      <c r="Y457" s="107"/>
      <c r="Z457" s="107"/>
      <c r="AA457" s="108">
        <f>C457+I457-L457-O457-U457-X457-R457</f>
        <v>0</v>
      </c>
      <c r="AB457" s="7"/>
    </row>
    <row r="458" spans="1:28" ht="15.75" hidden="1" x14ac:dyDescent="0.25">
      <c r="A458" s="29">
        <v>45483</v>
      </c>
      <c r="B458" s="25" t="s">
        <v>243</v>
      </c>
      <c r="C458" s="25"/>
      <c r="D458" s="25" t="s">
        <v>52</v>
      </c>
      <c r="E458" s="25" t="s">
        <v>127</v>
      </c>
      <c r="F458" s="25">
        <v>10</v>
      </c>
      <c r="G458" s="25" t="s">
        <v>39</v>
      </c>
      <c r="H458" s="25">
        <v>70000</v>
      </c>
      <c r="I458" s="11">
        <f t="shared" si="78"/>
        <v>700000</v>
      </c>
      <c r="J458" s="31" t="s">
        <v>324</v>
      </c>
      <c r="K458" s="11"/>
      <c r="L458" s="107">
        <f t="shared" si="79"/>
        <v>0</v>
      </c>
      <c r="M458" s="107"/>
      <c r="N458" s="107"/>
      <c r="O458" s="107">
        <f t="shared" si="80"/>
        <v>0</v>
      </c>
      <c r="P458" s="107"/>
      <c r="Q458" s="107"/>
      <c r="R458" s="107">
        <f t="shared" si="81"/>
        <v>0</v>
      </c>
      <c r="S458" s="107"/>
      <c r="T458" s="107"/>
      <c r="U458" s="107">
        <f t="shared" si="82"/>
        <v>700000</v>
      </c>
      <c r="V458" s="107">
        <v>700000</v>
      </c>
      <c r="W458" s="107"/>
      <c r="X458" s="107">
        <f t="shared" si="83"/>
        <v>0</v>
      </c>
      <c r="Y458" s="107"/>
      <c r="Z458" s="107"/>
      <c r="AA458" s="108">
        <f>C458+I458-L458-O458-U458-X458-R458</f>
        <v>0</v>
      </c>
      <c r="AB458" s="7">
        <v>45483</v>
      </c>
    </row>
    <row r="459" spans="1:28" ht="15.75" hidden="1" x14ac:dyDescent="0.25">
      <c r="A459" s="29">
        <v>45483</v>
      </c>
      <c r="B459" s="25" t="s">
        <v>243</v>
      </c>
      <c r="C459" s="25"/>
      <c r="D459" s="25" t="s">
        <v>52</v>
      </c>
      <c r="E459" s="25" t="s">
        <v>150</v>
      </c>
      <c r="F459" s="25">
        <v>10</v>
      </c>
      <c r="G459" s="25" t="s">
        <v>34</v>
      </c>
      <c r="H459" s="25">
        <v>50000</v>
      </c>
      <c r="I459" s="11">
        <f t="shared" si="78"/>
        <v>500000</v>
      </c>
      <c r="J459" s="31" t="s">
        <v>324</v>
      </c>
      <c r="K459" s="11"/>
      <c r="L459" s="107">
        <f t="shared" si="79"/>
        <v>0</v>
      </c>
      <c r="M459" s="107"/>
      <c r="N459" s="107"/>
      <c r="O459" s="107">
        <f t="shared" si="80"/>
        <v>0</v>
      </c>
      <c r="P459" s="107"/>
      <c r="Q459" s="107"/>
      <c r="R459" s="107">
        <f t="shared" si="81"/>
        <v>0</v>
      </c>
      <c r="S459" s="107"/>
      <c r="T459" s="107"/>
      <c r="U459" s="107">
        <f t="shared" si="82"/>
        <v>500000</v>
      </c>
      <c r="V459" s="107">
        <v>500000</v>
      </c>
      <c r="W459" s="107"/>
      <c r="X459" s="107">
        <f t="shared" si="83"/>
        <v>0</v>
      </c>
      <c r="Y459" s="107"/>
      <c r="Z459" s="107"/>
      <c r="AA459" s="108">
        <f>C459+I459-L459-O459-U459-X459-R459</f>
        <v>0</v>
      </c>
      <c r="AB459" s="7">
        <v>45483</v>
      </c>
    </row>
    <row r="460" spans="1:28" ht="15.75" hidden="1" x14ac:dyDescent="0.25">
      <c r="A460" s="29">
        <v>45483</v>
      </c>
      <c r="B460" s="25" t="s">
        <v>330</v>
      </c>
      <c r="C460" s="25"/>
      <c r="D460" s="25" t="s">
        <v>46</v>
      </c>
      <c r="E460" s="25" t="s">
        <v>58</v>
      </c>
      <c r="F460" s="25">
        <v>200</v>
      </c>
      <c r="G460" s="25" t="s">
        <v>34</v>
      </c>
      <c r="H460" s="25">
        <v>2000</v>
      </c>
      <c r="I460" s="11">
        <f t="shared" si="78"/>
        <v>400000</v>
      </c>
      <c r="J460" s="31" t="s">
        <v>312</v>
      </c>
      <c r="K460" s="11"/>
      <c r="L460" s="107">
        <f t="shared" si="79"/>
        <v>0</v>
      </c>
      <c r="M460" s="107"/>
      <c r="N460" s="107"/>
      <c r="O460" s="107">
        <f t="shared" si="80"/>
        <v>400000</v>
      </c>
      <c r="P460" s="107">
        <v>400000</v>
      </c>
      <c r="Q460" s="107"/>
      <c r="R460" s="107">
        <f t="shared" si="81"/>
        <v>0</v>
      </c>
      <c r="S460" s="107"/>
      <c r="T460" s="107"/>
      <c r="U460" s="107">
        <f t="shared" si="82"/>
        <v>0</v>
      </c>
      <c r="V460" s="107"/>
      <c r="W460" s="107"/>
      <c r="X460" s="107">
        <f t="shared" si="83"/>
        <v>0</v>
      </c>
      <c r="Y460" s="107"/>
      <c r="Z460" s="107"/>
      <c r="AA460" s="108">
        <f>C460+I460-L460-O460-U460-X460-R460</f>
        <v>0</v>
      </c>
      <c r="AB460" s="7">
        <v>45483</v>
      </c>
    </row>
    <row r="461" spans="1:28" ht="15.75" hidden="1" x14ac:dyDescent="0.25">
      <c r="A461" s="29">
        <v>45483</v>
      </c>
      <c r="B461" s="25" t="s">
        <v>256</v>
      </c>
      <c r="C461" s="25"/>
      <c r="D461" s="25" t="s">
        <v>52</v>
      </c>
      <c r="E461" s="25" t="s">
        <v>217</v>
      </c>
      <c r="F461" s="25">
        <v>2.5</v>
      </c>
      <c r="G461" s="25" t="s">
        <v>39</v>
      </c>
      <c r="H461" s="25">
        <v>90000</v>
      </c>
      <c r="I461" s="11">
        <f t="shared" si="78"/>
        <v>225000</v>
      </c>
      <c r="J461" s="31" t="s">
        <v>324</v>
      </c>
      <c r="K461" s="11"/>
      <c r="L461" s="107">
        <f t="shared" si="79"/>
        <v>225000</v>
      </c>
      <c r="M461" s="107"/>
      <c r="N461" s="107">
        <v>225000</v>
      </c>
      <c r="O461" s="107">
        <f t="shared" si="80"/>
        <v>0</v>
      </c>
      <c r="P461" s="107"/>
      <c r="Q461" s="107"/>
      <c r="R461" s="107">
        <f t="shared" si="81"/>
        <v>0</v>
      </c>
      <c r="S461" s="107"/>
      <c r="T461" s="107"/>
      <c r="U461" s="107">
        <f t="shared" si="82"/>
        <v>0</v>
      </c>
      <c r="V461" s="107"/>
      <c r="W461" s="107"/>
      <c r="X461" s="107">
        <f t="shared" si="83"/>
        <v>0</v>
      </c>
      <c r="Y461" s="107"/>
      <c r="Z461" s="107"/>
      <c r="AA461" s="108">
        <f>C461+I461-L461-O461-U461-X461-R461</f>
        <v>0</v>
      </c>
      <c r="AB461" s="7">
        <v>45490</v>
      </c>
    </row>
    <row r="462" spans="1:28" ht="15.75" hidden="1" x14ac:dyDescent="0.25">
      <c r="A462" s="29">
        <v>45483</v>
      </c>
      <c r="B462" s="25" t="s">
        <v>256</v>
      </c>
      <c r="C462" s="25"/>
      <c r="D462" s="25" t="s">
        <v>52</v>
      </c>
      <c r="E462" s="25" t="s">
        <v>64</v>
      </c>
      <c r="F462" s="25">
        <v>20</v>
      </c>
      <c r="G462" s="25" t="s">
        <v>39</v>
      </c>
      <c r="H462" s="25">
        <v>55000</v>
      </c>
      <c r="I462" s="11">
        <f t="shared" si="78"/>
        <v>1100000</v>
      </c>
      <c r="J462" s="31" t="s">
        <v>324</v>
      </c>
      <c r="K462" s="11"/>
      <c r="L462" s="107">
        <f t="shared" si="79"/>
        <v>1100000</v>
      </c>
      <c r="M462" s="107"/>
      <c r="N462" s="107">
        <v>1100000</v>
      </c>
      <c r="O462" s="107">
        <f t="shared" si="80"/>
        <v>0</v>
      </c>
      <c r="P462" s="107"/>
      <c r="Q462" s="107"/>
      <c r="R462" s="107">
        <f t="shared" si="81"/>
        <v>0</v>
      </c>
      <c r="S462" s="107"/>
      <c r="T462" s="107"/>
      <c r="U462" s="107">
        <f t="shared" si="82"/>
        <v>0</v>
      </c>
      <c r="V462" s="107"/>
      <c r="W462" s="107"/>
      <c r="X462" s="107">
        <f t="shared" si="83"/>
        <v>0</v>
      </c>
      <c r="Y462" s="107"/>
      <c r="Z462" s="107"/>
      <c r="AA462" s="108">
        <f>C462+I462-L462-O462-U462-X462-R462</f>
        <v>0</v>
      </c>
      <c r="AB462" s="7">
        <v>45490</v>
      </c>
    </row>
    <row r="463" spans="1:28" ht="15.75" hidden="1" x14ac:dyDescent="0.25">
      <c r="A463" s="24">
        <v>45483</v>
      </c>
      <c r="B463" s="25" t="s">
        <v>311</v>
      </c>
      <c r="C463" s="25"/>
      <c r="D463" s="25" t="s">
        <v>46</v>
      </c>
      <c r="E463" s="25" t="s">
        <v>129</v>
      </c>
      <c r="F463" s="25">
        <v>4</v>
      </c>
      <c r="G463" s="25" t="s">
        <v>77</v>
      </c>
      <c r="H463" s="25">
        <v>65000</v>
      </c>
      <c r="I463" s="11">
        <f t="shared" si="78"/>
        <v>260000</v>
      </c>
      <c r="J463" s="32" t="s">
        <v>324</v>
      </c>
      <c r="K463" s="11"/>
      <c r="L463" s="107">
        <f t="shared" si="79"/>
        <v>260000</v>
      </c>
      <c r="M463" s="107">
        <v>260000</v>
      </c>
      <c r="N463" s="107"/>
      <c r="O463" s="107">
        <f t="shared" si="80"/>
        <v>0</v>
      </c>
      <c r="P463" s="107"/>
      <c r="Q463" s="107"/>
      <c r="R463" s="107">
        <f t="shared" si="81"/>
        <v>0</v>
      </c>
      <c r="S463" s="107"/>
      <c r="T463" s="107"/>
      <c r="U463" s="107">
        <f t="shared" si="82"/>
        <v>0</v>
      </c>
      <c r="V463" s="107"/>
      <c r="W463" s="107"/>
      <c r="X463" s="107">
        <f t="shared" si="83"/>
        <v>0</v>
      </c>
      <c r="Y463" s="107"/>
      <c r="Z463" s="107"/>
      <c r="AA463" s="108">
        <f>C463+I463-L463-O463-U463-X463-R463</f>
        <v>0</v>
      </c>
      <c r="AB463" s="7">
        <v>45483</v>
      </c>
    </row>
    <row r="464" spans="1:28" ht="15.75" hidden="1" x14ac:dyDescent="0.25">
      <c r="A464" s="24">
        <v>45483</v>
      </c>
      <c r="B464" s="72" t="s">
        <v>84</v>
      </c>
      <c r="C464" s="25"/>
      <c r="D464" s="25" t="s">
        <v>46</v>
      </c>
      <c r="E464" s="25" t="s">
        <v>53</v>
      </c>
      <c r="F464" s="25">
        <v>2</v>
      </c>
      <c r="G464" s="25" t="s">
        <v>23</v>
      </c>
      <c r="H464" s="25">
        <v>400000</v>
      </c>
      <c r="I464" s="11">
        <f t="shared" si="78"/>
        <v>800000</v>
      </c>
      <c r="J464" s="31" t="s">
        <v>312</v>
      </c>
      <c r="K464" s="11"/>
      <c r="L464" s="107">
        <f t="shared" si="79"/>
        <v>0</v>
      </c>
      <c r="M464" s="107"/>
      <c r="N464" s="107"/>
      <c r="O464" s="107">
        <f t="shared" si="80"/>
        <v>0</v>
      </c>
      <c r="P464" s="107"/>
      <c r="Q464" s="107"/>
      <c r="R464" s="107">
        <f t="shared" si="81"/>
        <v>800000</v>
      </c>
      <c r="S464" s="107">
        <v>800000</v>
      </c>
      <c r="T464" s="107"/>
      <c r="U464" s="107">
        <f t="shared" si="82"/>
        <v>0</v>
      </c>
      <c r="V464" s="107"/>
      <c r="W464" s="107"/>
      <c r="X464" s="107">
        <f t="shared" si="83"/>
        <v>0</v>
      </c>
      <c r="Y464" s="107"/>
      <c r="Z464" s="107"/>
      <c r="AA464" s="108">
        <f>C464+I464-L464-O464-U464-X464-R464</f>
        <v>0</v>
      </c>
      <c r="AB464" s="7"/>
    </row>
    <row r="465" spans="1:28" ht="15.75" hidden="1" x14ac:dyDescent="0.25">
      <c r="A465" s="29">
        <v>45483</v>
      </c>
      <c r="B465" s="25" t="s">
        <v>359</v>
      </c>
      <c r="C465" s="25"/>
      <c r="D465" s="25" t="s">
        <v>52</v>
      </c>
      <c r="E465" s="25" t="s">
        <v>129</v>
      </c>
      <c r="F465" s="25">
        <v>24</v>
      </c>
      <c r="G465" s="25" t="s">
        <v>77</v>
      </c>
      <c r="H465" s="25">
        <v>65000</v>
      </c>
      <c r="I465" s="11">
        <f t="shared" si="78"/>
        <v>1560000</v>
      </c>
      <c r="J465" s="31" t="s">
        <v>312</v>
      </c>
      <c r="K465" s="11"/>
      <c r="L465" s="107">
        <f t="shared" si="79"/>
        <v>0</v>
      </c>
      <c r="M465" s="107"/>
      <c r="N465" s="107"/>
      <c r="O465" s="107">
        <f t="shared" si="80"/>
        <v>1560000</v>
      </c>
      <c r="P465" s="107">
        <v>1560000</v>
      </c>
      <c r="Q465" s="107"/>
      <c r="R465" s="107">
        <f t="shared" si="81"/>
        <v>0</v>
      </c>
      <c r="S465" s="107"/>
      <c r="T465" s="107"/>
      <c r="U465" s="107">
        <f t="shared" si="82"/>
        <v>0</v>
      </c>
      <c r="V465" s="107"/>
      <c r="W465" s="107"/>
      <c r="X465" s="107">
        <f t="shared" si="83"/>
        <v>0</v>
      </c>
      <c r="Y465" s="107"/>
      <c r="Z465" s="107"/>
      <c r="AA465" s="108">
        <f>C465+I465-L465-O465-U465-X465-R465</f>
        <v>0</v>
      </c>
      <c r="AB465" s="7">
        <v>45489</v>
      </c>
    </row>
    <row r="466" spans="1:28" ht="15.75" hidden="1" x14ac:dyDescent="0.25">
      <c r="A466" s="24">
        <v>45483</v>
      </c>
      <c r="B466" s="25" t="s">
        <v>377</v>
      </c>
      <c r="C466" s="25"/>
      <c r="D466" s="25" t="s">
        <v>52</v>
      </c>
      <c r="E466" s="25" t="s">
        <v>50</v>
      </c>
      <c r="F466" s="25">
        <v>300</v>
      </c>
      <c r="G466" s="25" t="s">
        <v>34</v>
      </c>
      <c r="H466" s="25">
        <v>3885</v>
      </c>
      <c r="I466" s="11">
        <f t="shared" si="78"/>
        <v>1165500</v>
      </c>
      <c r="J466" s="31" t="s">
        <v>324</v>
      </c>
      <c r="K466" s="11"/>
      <c r="L466" s="107">
        <f t="shared" si="79"/>
        <v>0</v>
      </c>
      <c r="M466" s="107"/>
      <c r="N466" s="107"/>
      <c r="O466" s="107">
        <f t="shared" si="80"/>
        <v>0</v>
      </c>
      <c r="P466" s="107"/>
      <c r="Q466" s="107"/>
      <c r="R466" s="107">
        <f t="shared" si="81"/>
        <v>0</v>
      </c>
      <c r="S466" s="107"/>
      <c r="T466" s="107"/>
      <c r="U466" s="107">
        <f t="shared" si="82"/>
        <v>1165500</v>
      </c>
      <c r="V466" s="107">
        <v>1165500</v>
      </c>
      <c r="W466" s="107"/>
      <c r="X466" s="107">
        <f t="shared" si="83"/>
        <v>0</v>
      </c>
      <c r="Y466" s="107"/>
      <c r="Z466" s="107"/>
      <c r="AA466" s="108">
        <f>C466+I466-L466-O466-U466-X466-R466</f>
        <v>0</v>
      </c>
      <c r="AB466" s="7">
        <v>45483</v>
      </c>
    </row>
    <row r="467" spans="1:28" ht="15.75" hidden="1" x14ac:dyDescent="0.25">
      <c r="A467" s="29">
        <v>45484</v>
      </c>
      <c r="B467" s="27" t="s">
        <v>596</v>
      </c>
      <c r="C467" s="27"/>
      <c r="D467" s="27" t="s">
        <v>52</v>
      </c>
      <c r="E467" s="27" t="s">
        <v>128</v>
      </c>
      <c r="F467" s="27">
        <v>25</v>
      </c>
      <c r="G467" s="27" t="s">
        <v>39</v>
      </c>
      <c r="H467" s="27">
        <v>120000</v>
      </c>
      <c r="I467" s="11">
        <f t="shared" ref="I467:I490" si="84">F467*H467</f>
        <v>3000000</v>
      </c>
      <c r="J467" s="32" t="s">
        <v>324</v>
      </c>
      <c r="K467" s="11"/>
      <c r="L467" s="107">
        <f>M467+N467</f>
        <v>3000000</v>
      </c>
      <c r="M467" s="107">
        <v>1100000</v>
      </c>
      <c r="N467" s="107">
        <v>1900000</v>
      </c>
      <c r="O467" s="107">
        <f>P467+Q467</f>
        <v>0</v>
      </c>
      <c r="P467" s="107"/>
      <c r="Q467" s="107"/>
      <c r="R467" s="107">
        <f>S467+T467</f>
        <v>0</v>
      </c>
      <c r="S467" s="107"/>
      <c r="T467" s="107"/>
      <c r="U467" s="107">
        <f>V467+W467</f>
        <v>0</v>
      </c>
      <c r="V467" s="107"/>
      <c r="W467" s="107"/>
      <c r="X467" s="107">
        <f>Y467+Z467</f>
        <v>0</v>
      </c>
      <c r="Y467" s="107"/>
      <c r="Z467" s="107"/>
      <c r="AA467" s="108">
        <f>C467+I467-L467-O467-U467-X467-R467</f>
        <v>0</v>
      </c>
      <c r="AB467" s="7">
        <v>45484</v>
      </c>
    </row>
    <row r="468" spans="1:28" ht="15.75" hidden="1" x14ac:dyDescent="0.25">
      <c r="A468" s="29">
        <v>45484</v>
      </c>
      <c r="B468" s="25" t="s">
        <v>207</v>
      </c>
      <c r="C468" s="25"/>
      <c r="D468" s="25" t="s">
        <v>46</v>
      </c>
      <c r="E468" s="25" t="s">
        <v>343</v>
      </c>
      <c r="F468" s="25">
        <v>2</v>
      </c>
      <c r="G468" s="25" t="s">
        <v>23</v>
      </c>
      <c r="H468" s="25">
        <v>1200000</v>
      </c>
      <c r="I468" s="11">
        <f t="shared" si="84"/>
        <v>2400000</v>
      </c>
      <c r="J468" s="31" t="s">
        <v>312</v>
      </c>
      <c r="K468" s="11"/>
      <c r="L468" s="107">
        <f t="shared" ref="L468:L490" si="85">M468+N468</f>
        <v>0</v>
      </c>
      <c r="M468" s="107"/>
      <c r="N468" s="107"/>
      <c r="O468" s="107">
        <f t="shared" ref="O468:O490" si="86">P468+Q468</f>
        <v>2400000</v>
      </c>
      <c r="P468" s="107">
        <v>2400000</v>
      </c>
      <c r="Q468" s="107"/>
      <c r="R468" s="107">
        <f t="shared" ref="R468:R490" si="87">S468+T468</f>
        <v>0</v>
      </c>
      <c r="S468" s="107"/>
      <c r="T468" s="107"/>
      <c r="U468" s="107">
        <f t="shared" ref="U468:U490" si="88">V468+W468</f>
        <v>0</v>
      </c>
      <c r="V468" s="107"/>
      <c r="W468" s="107"/>
      <c r="X468" s="107">
        <f t="shared" ref="X468:X490" si="89">Y468+Z468</f>
        <v>0</v>
      </c>
      <c r="Y468" s="107"/>
      <c r="Z468" s="107"/>
      <c r="AA468" s="108">
        <f>C468+I468-L468-O468-U468-X468-R468</f>
        <v>0</v>
      </c>
      <c r="AB468" s="7">
        <v>45484</v>
      </c>
    </row>
    <row r="469" spans="1:28" ht="15.75" hidden="1" x14ac:dyDescent="0.25">
      <c r="A469" s="29">
        <v>45484</v>
      </c>
      <c r="B469" s="25" t="s">
        <v>1577</v>
      </c>
      <c r="C469" s="25"/>
      <c r="D469" s="25" t="s">
        <v>52</v>
      </c>
      <c r="E469" s="25" t="s">
        <v>206</v>
      </c>
      <c r="F469" s="25">
        <v>3</v>
      </c>
      <c r="G469" s="25" t="s">
        <v>48</v>
      </c>
      <c r="H469" s="25">
        <v>280000</v>
      </c>
      <c r="I469" s="11">
        <f t="shared" si="84"/>
        <v>840000</v>
      </c>
      <c r="J469" s="31" t="s">
        <v>324</v>
      </c>
      <c r="K469" s="11"/>
      <c r="L469" s="107">
        <f t="shared" si="85"/>
        <v>280000</v>
      </c>
      <c r="M469" s="107">
        <v>280000</v>
      </c>
      <c r="N469" s="107"/>
      <c r="O469" s="107">
        <f t="shared" si="86"/>
        <v>0</v>
      </c>
      <c r="P469" s="107"/>
      <c r="Q469" s="107"/>
      <c r="R469" s="107">
        <f t="shared" si="87"/>
        <v>0</v>
      </c>
      <c r="S469" s="107"/>
      <c r="T469" s="107"/>
      <c r="U469" s="107">
        <f t="shared" si="88"/>
        <v>560000</v>
      </c>
      <c r="V469" s="107">
        <v>560000</v>
      </c>
      <c r="W469" s="107"/>
      <c r="X469" s="107">
        <f t="shared" si="89"/>
        <v>0</v>
      </c>
      <c r="Y469" s="107"/>
      <c r="Z469" s="107"/>
      <c r="AA469" s="108">
        <f>C469+I469-L469-O469-U469-X469-R469</f>
        <v>0</v>
      </c>
      <c r="AB469" s="7">
        <v>45484</v>
      </c>
    </row>
    <row r="470" spans="1:28" ht="15.75" hidden="1" x14ac:dyDescent="0.25">
      <c r="A470" s="29">
        <v>45484</v>
      </c>
      <c r="B470" s="25" t="s">
        <v>263</v>
      </c>
      <c r="C470" s="25"/>
      <c r="D470" s="25" t="s">
        <v>46</v>
      </c>
      <c r="E470" s="25" t="s">
        <v>42</v>
      </c>
      <c r="F470" s="25">
        <v>5200</v>
      </c>
      <c r="G470" s="25" t="s">
        <v>34</v>
      </c>
      <c r="H470" s="25">
        <v>4300</v>
      </c>
      <c r="I470" s="11">
        <f t="shared" si="84"/>
        <v>22360000</v>
      </c>
      <c r="J470" s="31" t="s">
        <v>312</v>
      </c>
      <c r="K470" s="11"/>
      <c r="L470" s="107">
        <f t="shared" si="85"/>
        <v>0</v>
      </c>
      <c r="M470" s="107"/>
      <c r="N470" s="107"/>
      <c r="O470" s="107">
        <f t="shared" si="86"/>
        <v>22360000</v>
      </c>
      <c r="P470" s="107">
        <v>22360000</v>
      </c>
      <c r="Q470" s="107"/>
      <c r="R470" s="107">
        <f t="shared" si="87"/>
        <v>0</v>
      </c>
      <c r="S470" s="107"/>
      <c r="T470" s="107"/>
      <c r="U470" s="107">
        <f t="shared" si="88"/>
        <v>0</v>
      </c>
      <c r="V470" s="107"/>
      <c r="W470" s="107"/>
      <c r="X470" s="107">
        <f t="shared" si="89"/>
        <v>0</v>
      </c>
      <c r="Y470" s="107"/>
      <c r="Z470" s="107"/>
      <c r="AA470" s="108">
        <f>C470+I470-L470-O470-U470-X470-R470</f>
        <v>0</v>
      </c>
      <c r="AB470" s="7">
        <v>45477</v>
      </c>
    </row>
    <row r="471" spans="1:28" ht="15.75" hidden="1" x14ac:dyDescent="0.25">
      <c r="A471" s="29">
        <v>45484</v>
      </c>
      <c r="B471" s="25" t="s">
        <v>1192</v>
      </c>
      <c r="C471" s="27"/>
      <c r="D471" s="25" t="s">
        <v>52</v>
      </c>
      <c r="E471" s="27" t="s">
        <v>353</v>
      </c>
      <c r="F471" s="27">
        <v>1</v>
      </c>
      <c r="G471" s="27" t="s">
        <v>27</v>
      </c>
      <c r="H471" s="27">
        <v>150000</v>
      </c>
      <c r="I471" s="11">
        <f t="shared" si="84"/>
        <v>150000</v>
      </c>
      <c r="J471" s="32" t="s">
        <v>312</v>
      </c>
      <c r="K471" s="11"/>
      <c r="L471" s="107">
        <f t="shared" si="85"/>
        <v>0</v>
      </c>
      <c r="M471" s="107"/>
      <c r="N471" s="107"/>
      <c r="O471" s="107">
        <f t="shared" si="86"/>
        <v>0</v>
      </c>
      <c r="P471" s="107"/>
      <c r="Q471" s="107"/>
      <c r="R471" s="107">
        <f t="shared" si="87"/>
        <v>0</v>
      </c>
      <c r="S471" s="107"/>
      <c r="T471" s="107"/>
      <c r="U471" s="107">
        <f t="shared" si="88"/>
        <v>0</v>
      </c>
      <c r="V471" s="107"/>
      <c r="W471" s="107"/>
      <c r="X471" s="107">
        <f t="shared" si="89"/>
        <v>150000</v>
      </c>
      <c r="Y471" s="107">
        <v>150000</v>
      </c>
      <c r="Z471" s="107"/>
      <c r="AA471" s="108">
        <f>C471+I471-L471-O471-U471-X471-R471</f>
        <v>0</v>
      </c>
      <c r="AB471" s="7">
        <v>45484</v>
      </c>
    </row>
    <row r="472" spans="1:28" ht="15.75" hidden="1" x14ac:dyDescent="0.25">
      <c r="A472" s="29">
        <v>45484</v>
      </c>
      <c r="B472" s="25" t="s">
        <v>1192</v>
      </c>
      <c r="C472" s="25"/>
      <c r="D472" s="25" t="s">
        <v>52</v>
      </c>
      <c r="E472" s="25" t="s">
        <v>172</v>
      </c>
      <c r="F472" s="25">
        <v>2</v>
      </c>
      <c r="G472" s="27" t="s">
        <v>27</v>
      </c>
      <c r="H472" s="25">
        <v>25000</v>
      </c>
      <c r="I472" s="11">
        <f t="shared" si="84"/>
        <v>50000</v>
      </c>
      <c r="J472" s="31" t="s">
        <v>312</v>
      </c>
      <c r="K472" s="11"/>
      <c r="L472" s="107">
        <f t="shared" si="85"/>
        <v>0</v>
      </c>
      <c r="M472" s="107"/>
      <c r="N472" s="107"/>
      <c r="O472" s="107">
        <f t="shared" si="86"/>
        <v>0</v>
      </c>
      <c r="P472" s="107"/>
      <c r="Q472" s="107"/>
      <c r="R472" s="107">
        <f t="shared" si="87"/>
        <v>0</v>
      </c>
      <c r="S472" s="107"/>
      <c r="T472" s="107"/>
      <c r="U472" s="107">
        <f t="shared" si="88"/>
        <v>0</v>
      </c>
      <c r="V472" s="107"/>
      <c r="W472" s="107"/>
      <c r="X472" s="107">
        <f t="shared" si="89"/>
        <v>50000</v>
      </c>
      <c r="Y472" s="107">
        <v>50000</v>
      </c>
      <c r="Z472" s="107"/>
      <c r="AA472" s="108">
        <f>C472+I472-L472-O472-U472-X472-R472</f>
        <v>0</v>
      </c>
      <c r="AB472" s="7">
        <v>45484</v>
      </c>
    </row>
    <row r="473" spans="1:28" ht="15.75" hidden="1" x14ac:dyDescent="0.25">
      <c r="A473" s="29">
        <v>45484</v>
      </c>
      <c r="B473" s="25" t="s">
        <v>1192</v>
      </c>
      <c r="C473" s="25"/>
      <c r="D473" s="25" t="s">
        <v>52</v>
      </c>
      <c r="E473" s="25" t="s">
        <v>109</v>
      </c>
      <c r="F473" s="25">
        <v>500</v>
      </c>
      <c r="G473" s="27" t="s">
        <v>34</v>
      </c>
      <c r="H473" s="25">
        <v>1040</v>
      </c>
      <c r="I473" s="11">
        <f t="shared" si="84"/>
        <v>520000</v>
      </c>
      <c r="J473" s="31" t="s">
        <v>312</v>
      </c>
      <c r="K473" s="11"/>
      <c r="L473" s="107">
        <f t="shared" si="85"/>
        <v>0</v>
      </c>
      <c r="M473" s="107"/>
      <c r="N473" s="107"/>
      <c r="O473" s="107">
        <f t="shared" si="86"/>
        <v>0</v>
      </c>
      <c r="P473" s="107"/>
      <c r="Q473" s="107"/>
      <c r="R473" s="107">
        <f t="shared" si="87"/>
        <v>0</v>
      </c>
      <c r="S473" s="107"/>
      <c r="T473" s="107"/>
      <c r="U473" s="107">
        <f t="shared" si="88"/>
        <v>0</v>
      </c>
      <c r="V473" s="107"/>
      <c r="W473" s="107"/>
      <c r="X473" s="107">
        <f t="shared" si="89"/>
        <v>520000</v>
      </c>
      <c r="Y473" s="107">
        <v>520000</v>
      </c>
      <c r="Z473" s="107"/>
      <c r="AA473" s="108">
        <f>C473+I473-L473-O473-U473-X473-R473</f>
        <v>0</v>
      </c>
      <c r="AB473" s="7">
        <v>45484</v>
      </c>
    </row>
    <row r="474" spans="1:28" ht="15.75" hidden="1" x14ac:dyDescent="0.25">
      <c r="A474" s="29">
        <v>45484</v>
      </c>
      <c r="B474" s="25" t="s">
        <v>1192</v>
      </c>
      <c r="C474" s="25"/>
      <c r="D474" s="25" t="s">
        <v>52</v>
      </c>
      <c r="E474" s="25" t="s">
        <v>129</v>
      </c>
      <c r="F474" s="25">
        <v>4</v>
      </c>
      <c r="G474" s="25" t="s">
        <v>77</v>
      </c>
      <c r="H474" s="25">
        <v>65000</v>
      </c>
      <c r="I474" s="11">
        <f t="shared" si="84"/>
        <v>260000</v>
      </c>
      <c r="J474" s="31" t="s">
        <v>312</v>
      </c>
      <c r="K474" s="11"/>
      <c r="L474" s="107">
        <f t="shared" si="85"/>
        <v>0</v>
      </c>
      <c r="M474" s="107"/>
      <c r="N474" s="107"/>
      <c r="O474" s="107">
        <f t="shared" si="86"/>
        <v>0</v>
      </c>
      <c r="P474" s="107"/>
      <c r="Q474" s="107"/>
      <c r="R474" s="107">
        <f t="shared" si="87"/>
        <v>0</v>
      </c>
      <c r="S474" s="107"/>
      <c r="T474" s="107"/>
      <c r="U474" s="107">
        <f t="shared" si="88"/>
        <v>0</v>
      </c>
      <c r="V474" s="107"/>
      <c r="W474" s="107"/>
      <c r="X474" s="107">
        <f t="shared" si="89"/>
        <v>260000</v>
      </c>
      <c r="Y474" s="107">
        <v>260000</v>
      </c>
      <c r="Z474" s="107"/>
      <c r="AA474" s="108">
        <f>C474+I474-L474-O474-U474-X474-R474</f>
        <v>0</v>
      </c>
      <c r="AB474" s="7">
        <v>45484</v>
      </c>
    </row>
    <row r="475" spans="1:28" ht="15.75" hidden="1" x14ac:dyDescent="0.25">
      <c r="A475" s="29">
        <v>45484</v>
      </c>
      <c r="B475" s="25" t="s">
        <v>1578</v>
      </c>
      <c r="C475" s="25"/>
      <c r="D475" s="25" t="s">
        <v>46</v>
      </c>
      <c r="E475" s="25" t="s">
        <v>216</v>
      </c>
      <c r="F475" s="25">
        <v>10</v>
      </c>
      <c r="G475" s="25" t="s">
        <v>27</v>
      </c>
      <c r="H475" s="25">
        <v>45000</v>
      </c>
      <c r="I475" s="11">
        <f t="shared" si="84"/>
        <v>450000</v>
      </c>
      <c r="J475" s="31" t="s">
        <v>312</v>
      </c>
      <c r="K475" s="11"/>
      <c r="L475" s="107">
        <f t="shared" si="85"/>
        <v>0</v>
      </c>
      <c r="M475" s="107"/>
      <c r="N475" s="107"/>
      <c r="O475" s="107">
        <f t="shared" si="86"/>
        <v>450000</v>
      </c>
      <c r="P475" s="107">
        <v>450000</v>
      </c>
      <c r="Q475" s="107"/>
      <c r="R475" s="107">
        <f t="shared" si="87"/>
        <v>0</v>
      </c>
      <c r="S475" s="107"/>
      <c r="T475" s="107"/>
      <c r="U475" s="107">
        <f t="shared" si="88"/>
        <v>0</v>
      </c>
      <c r="V475" s="107"/>
      <c r="W475" s="107"/>
      <c r="X475" s="107">
        <f t="shared" si="89"/>
        <v>0</v>
      </c>
      <c r="Y475" s="107"/>
      <c r="Z475" s="107"/>
      <c r="AA475" s="108">
        <f>C475+I475-L475-O475-U475-X475-R475</f>
        <v>0</v>
      </c>
      <c r="AB475" s="7">
        <v>45484</v>
      </c>
    </row>
    <row r="476" spans="1:28" ht="15.75" hidden="1" x14ac:dyDescent="0.25">
      <c r="A476" s="29">
        <v>45484</v>
      </c>
      <c r="B476" s="25" t="s">
        <v>743</v>
      </c>
      <c r="C476" s="25"/>
      <c r="D476" s="25" t="s">
        <v>46</v>
      </c>
      <c r="E476" s="25" t="s">
        <v>384</v>
      </c>
      <c r="F476" s="25">
        <v>1</v>
      </c>
      <c r="G476" s="25" t="s">
        <v>48</v>
      </c>
      <c r="H476" s="25">
        <v>250000</v>
      </c>
      <c r="I476" s="11">
        <f t="shared" si="84"/>
        <v>250000</v>
      </c>
      <c r="J476" s="31" t="s">
        <v>312</v>
      </c>
      <c r="K476" s="11"/>
      <c r="L476" s="107">
        <f t="shared" si="85"/>
        <v>0</v>
      </c>
      <c r="M476" s="107"/>
      <c r="N476" s="107"/>
      <c r="O476" s="107">
        <f t="shared" si="86"/>
        <v>250000</v>
      </c>
      <c r="P476" s="107">
        <v>250000</v>
      </c>
      <c r="Q476" s="107"/>
      <c r="R476" s="107">
        <f t="shared" si="87"/>
        <v>0</v>
      </c>
      <c r="S476" s="107"/>
      <c r="T476" s="107"/>
      <c r="U476" s="107">
        <f t="shared" si="88"/>
        <v>0</v>
      </c>
      <c r="V476" s="107"/>
      <c r="W476" s="107"/>
      <c r="X476" s="107">
        <f t="shared" si="89"/>
        <v>0</v>
      </c>
      <c r="Y476" s="107"/>
      <c r="Z476" s="107"/>
      <c r="AA476" s="108">
        <f>C476+I476-L476-O476-U476-X476-R476</f>
        <v>0</v>
      </c>
      <c r="AB476" s="7">
        <v>45484</v>
      </c>
    </row>
    <row r="477" spans="1:28" ht="15.75" hidden="1" x14ac:dyDescent="0.25">
      <c r="A477" s="29">
        <v>45484</v>
      </c>
      <c r="B477" s="25" t="s">
        <v>743</v>
      </c>
      <c r="C477" s="25"/>
      <c r="D477" s="25" t="s">
        <v>46</v>
      </c>
      <c r="E477" s="25" t="s">
        <v>512</v>
      </c>
      <c r="F477" s="25">
        <v>2</v>
      </c>
      <c r="G477" s="25" t="s">
        <v>27</v>
      </c>
      <c r="H477" s="25">
        <v>460000</v>
      </c>
      <c r="I477" s="11">
        <f t="shared" si="84"/>
        <v>920000</v>
      </c>
      <c r="J477" s="31" t="s">
        <v>312</v>
      </c>
      <c r="K477" s="11"/>
      <c r="L477" s="107">
        <f t="shared" si="85"/>
        <v>0</v>
      </c>
      <c r="M477" s="107"/>
      <c r="N477" s="107"/>
      <c r="O477" s="107">
        <f t="shared" si="86"/>
        <v>920000</v>
      </c>
      <c r="P477" s="107">
        <v>920000</v>
      </c>
      <c r="Q477" s="107"/>
      <c r="R477" s="107">
        <f t="shared" si="87"/>
        <v>0</v>
      </c>
      <c r="S477" s="107"/>
      <c r="T477" s="107"/>
      <c r="U477" s="107">
        <f t="shared" si="88"/>
        <v>0</v>
      </c>
      <c r="V477" s="107"/>
      <c r="W477" s="107"/>
      <c r="X477" s="107">
        <f t="shared" si="89"/>
        <v>0</v>
      </c>
      <c r="Y477" s="107"/>
      <c r="Z477" s="107"/>
      <c r="AA477" s="108">
        <f>C477+I477-L477-O477-U477-X477-R477</f>
        <v>0</v>
      </c>
      <c r="AB477" s="7">
        <v>45484</v>
      </c>
    </row>
    <row r="478" spans="1:28" ht="15.75" hidden="1" x14ac:dyDescent="0.25">
      <c r="A478" s="29">
        <v>45484</v>
      </c>
      <c r="B478" s="25" t="s">
        <v>531</v>
      </c>
      <c r="C478" s="25"/>
      <c r="D478" s="25" t="s">
        <v>52</v>
      </c>
      <c r="E478" s="25" t="s">
        <v>762</v>
      </c>
      <c r="F478" s="25">
        <v>2400</v>
      </c>
      <c r="G478" s="25" t="s">
        <v>34</v>
      </c>
      <c r="H478" s="25">
        <v>2335</v>
      </c>
      <c r="I478" s="11">
        <f t="shared" si="84"/>
        <v>5604000</v>
      </c>
      <c r="J478" s="26" t="s">
        <v>28</v>
      </c>
      <c r="K478" s="11"/>
      <c r="L478" s="107">
        <f t="shared" si="85"/>
        <v>0</v>
      </c>
      <c r="M478" s="107"/>
      <c r="N478" s="107"/>
      <c r="O478" s="107">
        <f t="shared" si="86"/>
        <v>0</v>
      </c>
      <c r="P478" s="107"/>
      <c r="Q478" s="107"/>
      <c r="R478" s="107">
        <f t="shared" si="87"/>
        <v>0</v>
      </c>
      <c r="S478" s="107"/>
      <c r="T478" s="107"/>
      <c r="U478" s="107">
        <f t="shared" si="88"/>
        <v>0</v>
      </c>
      <c r="V478" s="107"/>
      <c r="W478" s="107"/>
      <c r="X478" s="107">
        <f t="shared" si="89"/>
        <v>0</v>
      </c>
      <c r="Y478" s="107"/>
      <c r="Z478" s="107"/>
      <c r="AA478" s="108">
        <f>C478+I478-L478-O478-U478-X478-R478</f>
        <v>5604000</v>
      </c>
      <c r="AB478" s="7"/>
    </row>
    <row r="479" spans="1:28" ht="15.75" hidden="1" x14ac:dyDescent="0.25">
      <c r="A479" s="29">
        <v>45484</v>
      </c>
      <c r="B479" s="25" t="s">
        <v>72</v>
      </c>
      <c r="C479" s="25"/>
      <c r="D479" s="25" t="s">
        <v>46</v>
      </c>
      <c r="E479" s="25" t="s">
        <v>1377</v>
      </c>
      <c r="F479" s="25">
        <v>400</v>
      </c>
      <c r="G479" s="25" t="s">
        <v>34</v>
      </c>
      <c r="H479" s="25">
        <v>3500</v>
      </c>
      <c r="I479" s="11">
        <f t="shared" si="84"/>
        <v>1400000</v>
      </c>
      <c r="J479" s="31" t="s">
        <v>312</v>
      </c>
      <c r="K479" s="11"/>
      <c r="L479" s="107">
        <f t="shared" si="85"/>
        <v>0</v>
      </c>
      <c r="M479" s="107"/>
      <c r="N479" s="107"/>
      <c r="O479" s="107">
        <f t="shared" si="86"/>
        <v>1400000</v>
      </c>
      <c r="P479" s="107">
        <v>1400000</v>
      </c>
      <c r="Q479" s="107"/>
      <c r="R479" s="107">
        <f t="shared" si="87"/>
        <v>0</v>
      </c>
      <c r="S479" s="107"/>
      <c r="T479" s="107"/>
      <c r="U479" s="107">
        <f t="shared" si="88"/>
        <v>0</v>
      </c>
      <c r="V479" s="107"/>
      <c r="W479" s="107"/>
      <c r="X479" s="107">
        <f t="shared" si="89"/>
        <v>0</v>
      </c>
      <c r="Y479" s="107"/>
      <c r="Z479" s="107"/>
      <c r="AA479" s="108">
        <f>C479+I479-L479-O479-U479-X479-R479</f>
        <v>0</v>
      </c>
      <c r="AB479" s="7">
        <v>45484</v>
      </c>
    </row>
    <row r="480" spans="1:28" ht="15.75" hidden="1" x14ac:dyDescent="0.25">
      <c r="A480" s="29">
        <v>45484</v>
      </c>
      <c r="B480" s="25" t="s">
        <v>72</v>
      </c>
      <c r="C480" s="25"/>
      <c r="D480" s="25" t="s">
        <v>46</v>
      </c>
      <c r="E480" s="25" t="s">
        <v>157</v>
      </c>
      <c r="F480" s="25">
        <v>1</v>
      </c>
      <c r="G480" s="25" t="s">
        <v>48</v>
      </c>
      <c r="H480" s="25">
        <v>300000</v>
      </c>
      <c r="I480" s="11">
        <f t="shared" si="84"/>
        <v>300000</v>
      </c>
      <c r="J480" s="31" t="s">
        <v>324</v>
      </c>
      <c r="K480" s="11"/>
      <c r="L480" s="107">
        <f t="shared" si="85"/>
        <v>300000</v>
      </c>
      <c r="M480" s="107">
        <v>300000</v>
      </c>
      <c r="N480" s="107"/>
      <c r="O480" s="107">
        <f t="shared" si="86"/>
        <v>0</v>
      </c>
      <c r="P480" s="107"/>
      <c r="Q480" s="107"/>
      <c r="R480" s="107">
        <f t="shared" si="87"/>
        <v>0</v>
      </c>
      <c r="S480" s="107"/>
      <c r="T480" s="107"/>
      <c r="U480" s="107">
        <f t="shared" si="88"/>
        <v>0</v>
      </c>
      <c r="V480" s="107"/>
      <c r="W480" s="107"/>
      <c r="X480" s="107">
        <f t="shared" si="89"/>
        <v>0</v>
      </c>
      <c r="Y480" s="107"/>
      <c r="Z480" s="107"/>
      <c r="AA480" s="108">
        <f>C480+I480-L480-O480-U480-X480-R480</f>
        <v>0</v>
      </c>
      <c r="AB480" s="7">
        <v>45484</v>
      </c>
    </row>
    <row r="481" spans="1:28" ht="15.75" hidden="1" x14ac:dyDescent="0.25">
      <c r="A481" s="29">
        <v>45484</v>
      </c>
      <c r="B481" s="72" t="s">
        <v>1164</v>
      </c>
      <c r="C481" s="25"/>
      <c r="D481" s="25" t="s">
        <v>52</v>
      </c>
      <c r="E481" s="25" t="s">
        <v>249</v>
      </c>
      <c r="F481" s="25">
        <v>200</v>
      </c>
      <c r="G481" s="25" t="s">
        <v>34</v>
      </c>
      <c r="H481" s="25">
        <v>4300</v>
      </c>
      <c r="I481" s="11">
        <f t="shared" si="84"/>
        <v>860000</v>
      </c>
      <c r="J481" s="31" t="s">
        <v>312</v>
      </c>
      <c r="K481" s="11"/>
      <c r="L481" s="107">
        <f t="shared" si="85"/>
        <v>0</v>
      </c>
      <c r="M481" s="107"/>
      <c r="N481" s="107"/>
      <c r="O481" s="107">
        <f t="shared" si="86"/>
        <v>0</v>
      </c>
      <c r="P481" s="107"/>
      <c r="Q481" s="107"/>
      <c r="R481" s="107">
        <f t="shared" si="87"/>
        <v>860000</v>
      </c>
      <c r="S481" s="107">
        <v>860000</v>
      </c>
      <c r="T481" s="107"/>
      <c r="U481" s="107">
        <f t="shared" si="88"/>
        <v>0</v>
      </c>
      <c r="V481" s="107"/>
      <c r="W481" s="107"/>
      <c r="X481" s="107">
        <f t="shared" si="89"/>
        <v>0</v>
      </c>
      <c r="Y481" s="107"/>
      <c r="Z481" s="107"/>
      <c r="AA481" s="108">
        <f>C481+I481-L481-O481-U481-X481-R481</f>
        <v>0</v>
      </c>
      <c r="AB481" s="7">
        <v>45484</v>
      </c>
    </row>
    <row r="482" spans="1:28" ht="15.75" hidden="1" x14ac:dyDescent="0.25">
      <c r="A482" s="29">
        <v>45484</v>
      </c>
      <c r="B482" s="25" t="s">
        <v>99</v>
      </c>
      <c r="C482" s="25"/>
      <c r="D482" s="25"/>
      <c r="E482" s="25" t="s">
        <v>121</v>
      </c>
      <c r="F482" s="25">
        <v>41.5</v>
      </c>
      <c r="G482" s="25" t="s">
        <v>39</v>
      </c>
      <c r="H482" s="25"/>
      <c r="I482" s="11">
        <f t="shared" si="84"/>
        <v>0</v>
      </c>
      <c r="J482" s="26" t="s">
        <v>1622</v>
      </c>
      <c r="K482" s="11"/>
      <c r="L482" s="107">
        <f t="shared" si="85"/>
        <v>0</v>
      </c>
      <c r="M482" s="107"/>
      <c r="N482" s="107"/>
      <c r="O482" s="107">
        <f t="shared" si="86"/>
        <v>0</v>
      </c>
      <c r="P482" s="107"/>
      <c r="Q482" s="107"/>
      <c r="R482" s="107">
        <f t="shared" si="87"/>
        <v>0</v>
      </c>
      <c r="S482" s="107"/>
      <c r="T482" s="107"/>
      <c r="U482" s="107">
        <f t="shared" si="88"/>
        <v>0</v>
      </c>
      <c r="V482" s="107"/>
      <c r="W482" s="107"/>
      <c r="X482" s="107">
        <f t="shared" si="89"/>
        <v>0</v>
      </c>
      <c r="Y482" s="107"/>
      <c r="Z482" s="107"/>
      <c r="AA482" s="108">
        <f>C482+I482-L482-O482-U482-X482-R482</f>
        <v>0</v>
      </c>
      <c r="AB482" s="7"/>
    </row>
    <row r="483" spans="1:28" ht="15.75" hidden="1" x14ac:dyDescent="0.25">
      <c r="A483" s="29">
        <v>45484</v>
      </c>
      <c r="B483" s="25" t="s">
        <v>243</v>
      </c>
      <c r="C483" s="25"/>
      <c r="D483" s="25" t="s">
        <v>52</v>
      </c>
      <c r="E483" s="25" t="s">
        <v>128</v>
      </c>
      <c r="F483" s="25">
        <v>50</v>
      </c>
      <c r="G483" s="25" t="s">
        <v>39</v>
      </c>
      <c r="H483" s="25">
        <v>125000</v>
      </c>
      <c r="I483" s="11">
        <f t="shared" si="84"/>
        <v>6250000</v>
      </c>
      <c r="J483" s="26" t="s">
        <v>28</v>
      </c>
      <c r="K483" s="11"/>
      <c r="L483" s="107">
        <f t="shared" si="85"/>
        <v>0</v>
      </c>
      <c r="M483" s="107"/>
      <c r="N483" s="107"/>
      <c r="O483" s="107">
        <f t="shared" si="86"/>
        <v>0</v>
      </c>
      <c r="P483" s="107"/>
      <c r="Q483" s="107"/>
      <c r="R483" s="107">
        <f t="shared" si="87"/>
        <v>0</v>
      </c>
      <c r="S483" s="107"/>
      <c r="T483" s="107"/>
      <c r="U483" s="107">
        <f t="shared" si="88"/>
        <v>0</v>
      </c>
      <c r="V483" s="107"/>
      <c r="W483" s="107"/>
      <c r="X483" s="107">
        <f t="shared" si="89"/>
        <v>0</v>
      </c>
      <c r="Y483" s="107"/>
      <c r="Z483" s="107"/>
      <c r="AA483" s="108">
        <f>C483+I483-L483-O483-U483-X483-R483</f>
        <v>6250000</v>
      </c>
      <c r="AB483" s="7"/>
    </row>
    <row r="484" spans="1:28" ht="15.75" hidden="1" x14ac:dyDescent="0.25">
      <c r="A484" s="29">
        <v>45484</v>
      </c>
      <c r="B484" s="25" t="s">
        <v>594</v>
      </c>
      <c r="C484" s="25"/>
      <c r="D484" s="25" t="s">
        <v>46</v>
      </c>
      <c r="E484" s="25" t="s">
        <v>762</v>
      </c>
      <c r="F484" s="25">
        <v>1600</v>
      </c>
      <c r="G484" s="25" t="s">
        <v>34</v>
      </c>
      <c r="H484" s="25">
        <v>2400</v>
      </c>
      <c r="I484" s="11">
        <f t="shared" si="84"/>
        <v>3840000</v>
      </c>
      <c r="J484" s="31" t="s">
        <v>312</v>
      </c>
      <c r="K484" s="11"/>
      <c r="L484" s="107">
        <f t="shared" si="85"/>
        <v>0</v>
      </c>
      <c r="M484" s="107"/>
      <c r="N484" s="107"/>
      <c r="O484" s="107">
        <f t="shared" si="86"/>
        <v>3840000</v>
      </c>
      <c r="P484" s="107">
        <v>3840000</v>
      </c>
      <c r="Q484" s="107"/>
      <c r="R484" s="107">
        <f t="shared" si="87"/>
        <v>0</v>
      </c>
      <c r="S484" s="107"/>
      <c r="T484" s="107"/>
      <c r="U484" s="107">
        <f t="shared" si="88"/>
        <v>0</v>
      </c>
      <c r="V484" s="107"/>
      <c r="W484" s="107"/>
      <c r="X484" s="107">
        <f t="shared" si="89"/>
        <v>0</v>
      </c>
      <c r="Y484" s="107"/>
      <c r="Z484" s="107"/>
      <c r="AA484" s="108">
        <f>C484+I484-L484-O484-U484-X484-R484</f>
        <v>0</v>
      </c>
      <c r="AB484" s="7">
        <v>45488</v>
      </c>
    </row>
    <row r="485" spans="1:28" ht="15.75" hidden="1" x14ac:dyDescent="0.25">
      <c r="A485" s="29">
        <v>45484</v>
      </c>
      <c r="B485" s="25" t="s">
        <v>548</v>
      </c>
      <c r="C485" s="25"/>
      <c r="D485" s="25" t="s">
        <v>46</v>
      </c>
      <c r="E485" s="25" t="s">
        <v>95</v>
      </c>
      <c r="F485" s="25">
        <v>1250</v>
      </c>
      <c r="G485" s="25" t="s">
        <v>34</v>
      </c>
      <c r="H485" s="25">
        <v>1385</v>
      </c>
      <c r="I485" s="11">
        <f t="shared" si="84"/>
        <v>1731250</v>
      </c>
      <c r="J485" s="26" t="s">
        <v>28</v>
      </c>
      <c r="K485" s="11"/>
      <c r="L485" s="107">
        <f t="shared" si="85"/>
        <v>0</v>
      </c>
      <c r="M485" s="107"/>
      <c r="N485" s="107"/>
      <c r="O485" s="107">
        <f t="shared" si="86"/>
        <v>0</v>
      </c>
      <c r="P485" s="107"/>
      <c r="Q485" s="107"/>
      <c r="R485" s="107">
        <f t="shared" si="87"/>
        <v>0</v>
      </c>
      <c r="S485" s="107"/>
      <c r="T485" s="107"/>
      <c r="U485" s="107">
        <f t="shared" si="88"/>
        <v>0</v>
      </c>
      <c r="V485" s="107"/>
      <c r="W485" s="107"/>
      <c r="X485" s="107">
        <f t="shared" si="89"/>
        <v>0</v>
      </c>
      <c r="Y485" s="107"/>
      <c r="Z485" s="107"/>
      <c r="AA485" s="108">
        <f>C485+I485-L485-O485-U485-X485-R485</f>
        <v>1731250</v>
      </c>
      <c r="AB485" s="7"/>
    </row>
    <row r="486" spans="1:28" ht="15.75" hidden="1" x14ac:dyDescent="0.25">
      <c r="A486" s="29">
        <v>45484</v>
      </c>
      <c r="B486" s="25" t="s">
        <v>548</v>
      </c>
      <c r="C486" s="25"/>
      <c r="D486" s="25" t="s">
        <v>46</v>
      </c>
      <c r="E486" s="25" t="s">
        <v>151</v>
      </c>
      <c r="F486" s="25">
        <v>3000</v>
      </c>
      <c r="G486" s="25" t="s">
        <v>34</v>
      </c>
      <c r="H486" s="25">
        <v>1880</v>
      </c>
      <c r="I486" s="11">
        <f t="shared" si="84"/>
        <v>5640000</v>
      </c>
      <c r="J486" s="26" t="s">
        <v>28</v>
      </c>
      <c r="K486" s="11"/>
      <c r="L486" s="107">
        <f t="shared" si="85"/>
        <v>0</v>
      </c>
      <c r="M486" s="107"/>
      <c r="N486" s="107"/>
      <c r="O486" s="107">
        <f t="shared" si="86"/>
        <v>0</v>
      </c>
      <c r="P486" s="107"/>
      <c r="Q486" s="107"/>
      <c r="R486" s="107">
        <f t="shared" si="87"/>
        <v>0</v>
      </c>
      <c r="S486" s="107"/>
      <c r="T486" s="107"/>
      <c r="U486" s="107">
        <f t="shared" si="88"/>
        <v>0</v>
      </c>
      <c r="V486" s="107"/>
      <c r="W486" s="107"/>
      <c r="X486" s="107">
        <f t="shared" si="89"/>
        <v>0</v>
      </c>
      <c r="Y486" s="107"/>
      <c r="Z486" s="107"/>
      <c r="AA486" s="108">
        <f>C486+I486-L486-O486-U486-X486-R486</f>
        <v>5640000</v>
      </c>
      <c r="AB486" s="7"/>
    </row>
    <row r="487" spans="1:28" ht="15.75" hidden="1" x14ac:dyDescent="0.25">
      <c r="A487" s="24">
        <v>45484</v>
      </c>
      <c r="B487" s="25" t="s">
        <v>801</v>
      </c>
      <c r="C487" s="25"/>
      <c r="D487" s="25" t="s">
        <v>46</v>
      </c>
      <c r="E487" s="25" t="s">
        <v>53</v>
      </c>
      <c r="F487" s="25">
        <v>3</v>
      </c>
      <c r="G487" s="25" t="s">
        <v>23</v>
      </c>
      <c r="H487" s="25">
        <v>450000</v>
      </c>
      <c r="I487" s="11">
        <f t="shared" si="84"/>
        <v>1350000</v>
      </c>
      <c r="J487" s="26" t="s">
        <v>28</v>
      </c>
      <c r="K487" s="11"/>
      <c r="L487" s="107">
        <f t="shared" si="85"/>
        <v>0</v>
      </c>
      <c r="M487" s="107"/>
      <c r="N487" s="107"/>
      <c r="O487" s="107">
        <f t="shared" si="86"/>
        <v>0</v>
      </c>
      <c r="P487" s="107"/>
      <c r="Q487" s="107"/>
      <c r="R487" s="107">
        <f t="shared" si="87"/>
        <v>0</v>
      </c>
      <c r="S487" s="107"/>
      <c r="T487" s="107"/>
      <c r="U487" s="107">
        <f t="shared" si="88"/>
        <v>0</v>
      </c>
      <c r="V487" s="107"/>
      <c r="W487" s="107"/>
      <c r="X487" s="107">
        <f t="shared" si="89"/>
        <v>0</v>
      </c>
      <c r="Y487" s="107"/>
      <c r="Z487" s="107"/>
      <c r="AA487" s="108">
        <f>C487+I487-L487-O487-U487-X487-R487</f>
        <v>1350000</v>
      </c>
      <c r="AB487" s="7"/>
    </row>
    <row r="488" spans="1:28" ht="15.75" hidden="1" x14ac:dyDescent="0.25">
      <c r="A488" s="29">
        <v>45484</v>
      </c>
      <c r="B488" s="25" t="s">
        <v>801</v>
      </c>
      <c r="C488" s="25"/>
      <c r="D488" s="25" t="s">
        <v>46</v>
      </c>
      <c r="E488" s="25" t="s">
        <v>129</v>
      </c>
      <c r="F488" s="25">
        <v>48</v>
      </c>
      <c r="G488" s="25" t="s">
        <v>77</v>
      </c>
      <c r="H488" s="25">
        <v>65000</v>
      </c>
      <c r="I488" s="11">
        <f t="shared" si="84"/>
        <v>3120000</v>
      </c>
      <c r="J488" s="26" t="s">
        <v>28</v>
      </c>
      <c r="K488" s="11"/>
      <c r="L488" s="107">
        <f t="shared" si="85"/>
        <v>0</v>
      </c>
      <c r="M488" s="107"/>
      <c r="N488" s="107"/>
      <c r="O488" s="107">
        <f t="shared" si="86"/>
        <v>0</v>
      </c>
      <c r="P488" s="107"/>
      <c r="Q488" s="107"/>
      <c r="R488" s="107">
        <f t="shared" si="87"/>
        <v>0</v>
      </c>
      <c r="S488" s="107"/>
      <c r="T488" s="107"/>
      <c r="U488" s="107">
        <f t="shared" si="88"/>
        <v>0</v>
      </c>
      <c r="V488" s="107"/>
      <c r="W488" s="107"/>
      <c r="X488" s="107">
        <f t="shared" si="89"/>
        <v>0</v>
      </c>
      <c r="Y488" s="107"/>
      <c r="Z488" s="107"/>
      <c r="AA488" s="108">
        <f>C488+I488-L488-O488-U488-X488-R488</f>
        <v>3120000</v>
      </c>
      <c r="AB488" s="7"/>
    </row>
    <row r="489" spans="1:28" ht="15.75" hidden="1" x14ac:dyDescent="0.25">
      <c r="A489" s="29">
        <v>45484</v>
      </c>
      <c r="B489" s="72" t="s">
        <v>134</v>
      </c>
      <c r="C489" s="25"/>
      <c r="D489" s="25" t="s">
        <v>46</v>
      </c>
      <c r="E489" s="25" t="s">
        <v>179</v>
      </c>
      <c r="F489" s="25">
        <v>250</v>
      </c>
      <c r="G489" s="25" t="s">
        <v>34</v>
      </c>
      <c r="H489" s="25">
        <v>1510</v>
      </c>
      <c r="I489" s="11">
        <f t="shared" si="84"/>
        <v>377500</v>
      </c>
      <c r="J489" s="26" t="s">
        <v>28</v>
      </c>
      <c r="K489" s="11" t="s">
        <v>1595</v>
      </c>
      <c r="L489" s="107">
        <f t="shared" si="85"/>
        <v>0</v>
      </c>
      <c r="M489" s="107"/>
      <c r="N489" s="107"/>
      <c r="O489" s="107">
        <f t="shared" si="86"/>
        <v>0</v>
      </c>
      <c r="P489" s="107"/>
      <c r="Q489" s="107"/>
      <c r="R489" s="107">
        <f t="shared" si="87"/>
        <v>0</v>
      </c>
      <c r="S489" s="107"/>
      <c r="T489" s="107"/>
      <c r="U489" s="107">
        <f t="shared" si="88"/>
        <v>0</v>
      </c>
      <c r="V489" s="107"/>
      <c r="W489" s="107"/>
      <c r="X489" s="107">
        <f t="shared" si="89"/>
        <v>0</v>
      </c>
      <c r="Y489" s="107"/>
      <c r="Z489" s="107"/>
      <c r="AA489" s="108">
        <f>C489+I489-L489-O489-U489-X489-R489</f>
        <v>377500</v>
      </c>
      <c r="AB489" s="7"/>
    </row>
    <row r="490" spans="1:28" ht="15.75" hidden="1" x14ac:dyDescent="0.25">
      <c r="A490" s="24">
        <v>45484</v>
      </c>
      <c r="B490" s="72" t="s">
        <v>134</v>
      </c>
      <c r="C490" s="25"/>
      <c r="D490" s="25" t="s">
        <v>46</v>
      </c>
      <c r="E490" s="25" t="s">
        <v>109</v>
      </c>
      <c r="F490" s="25">
        <v>750</v>
      </c>
      <c r="G490" s="25" t="s">
        <v>34</v>
      </c>
      <c r="H490" s="25">
        <v>1090</v>
      </c>
      <c r="I490" s="11">
        <f t="shared" si="84"/>
        <v>817500</v>
      </c>
      <c r="J490" s="26" t="s">
        <v>28</v>
      </c>
      <c r="K490" s="11" t="s">
        <v>1595</v>
      </c>
      <c r="L490" s="107">
        <f t="shared" si="85"/>
        <v>0</v>
      </c>
      <c r="M490" s="107"/>
      <c r="N490" s="107"/>
      <c r="O490" s="107">
        <f t="shared" si="86"/>
        <v>0</v>
      </c>
      <c r="P490" s="107"/>
      <c r="Q490" s="107"/>
      <c r="R490" s="107">
        <f t="shared" si="87"/>
        <v>0</v>
      </c>
      <c r="S490" s="107"/>
      <c r="T490" s="107"/>
      <c r="U490" s="107">
        <f t="shared" si="88"/>
        <v>0</v>
      </c>
      <c r="V490" s="107"/>
      <c r="W490" s="107"/>
      <c r="X490" s="107">
        <f t="shared" si="89"/>
        <v>0</v>
      </c>
      <c r="Y490" s="107"/>
      <c r="Z490" s="107"/>
      <c r="AA490" s="108">
        <f>C490+I490-L490-O490-U490-X490-R490</f>
        <v>817500</v>
      </c>
      <c r="AB490" s="7"/>
    </row>
    <row r="491" spans="1:28" ht="15.75" hidden="1" x14ac:dyDescent="0.25">
      <c r="A491" s="29">
        <v>45485</v>
      </c>
      <c r="B491" s="27" t="s">
        <v>376</v>
      </c>
      <c r="C491" s="27"/>
      <c r="D491" s="27" t="s">
        <v>46</v>
      </c>
      <c r="E491" s="27" t="s">
        <v>150</v>
      </c>
      <c r="F491" s="27">
        <v>10</v>
      </c>
      <c r="G491" s="27" t="s">
        <v>77</v>
      </c>
      <c r="H491" s="27">
        <v>50000</v>
      </c>
      <c r="I491" s="11">
        <f t="shared" ref="I491:I536" si="90">F491*H491</f>
        <v>500000</v>
      </c>
      <c r="J491" s="32" t="s">
        <v>324</v>
      </c>
      <c r="K491" s="11"/>
      <c r="L491" s="107">
        <f t="shared" ref="L491:L536" si="91">M491+N491</f>
        <v>500000</v>
      </c>
      <c r="M491" s="107">
        <v>500000</v>
      </c>
      <c r="N491" s="107"/>
      <c r="O491" s="107">
        <f t="shared" ref="O491:O536" si="92">P491+Q491</f>
        <v>0</v>
      </c>
      <c r="P491" s="107"/>
      <c r="Q491" s="107"/>
      <c r="R491" s="107">
        <f t="shared" ref="R491:R536" si="93">S491+T491</f>
        <v>0</v>
      </c>
      <c r="S491" s="107"/>
      <c r="T491" s="107"/>
      <c r="U491" s="107">
        <f t="shared" ref="U491:U536" si="94">V491+W491</f>
        <v>0</v>
      </c>
      <c r="V491" s="107"/>
      <c r="W491" s="107"/>
      <c r="X491" s="107">
        <f t="shared" ref="X491:X536" si="95">Y491+Z491</f>
        <v>0</v>
      </c>
      <c r="Y491" s="107"/>
      <c r="Z491" s="107"/>
      <c r="AA491" s="108">
        <f>C491+I491-L491-O491-U491-X491-R491</f>
        <v>0</v>
      </c>
      <c r="AB491" s="7">
        <v>45488</v>
      </c>
    </row>
    <row r="492" spans="1:28" ht="15.75" hidden="1" x14ac:dyDescent="0.25">
      <c r="A492" s="29">
        <v>45485</v>
      </c>
      <c r="B492" s="27" t="s">
        <v>376</v>
      </c>
      <c r="C492" s="25"/>
      <c r="D492" s="27" t="s">
        <v>46</v>
      </c>
      <c r="E492" s="25" t="s">
        <v>129</v>
      </c>
      <c r="F492" s="25">
        <v>4</v>
      </c>
      <c r="G492" s="27" t="s">
        <v>77</v>
      </c>
      <c r="H492" s="25">
        <v>65000</v>
      </c>
      <c r="I492" s="11">
        <f t="shared" si="90"/>
        <v>260000</v>
      </c>
      <c r="J492" s="31" t="s">
        <v>324</v>
      </c>
      <c r="K492" s="11"/>
      <c r="L492" s="107">
        <f t="shared" si="91"/>
        <v>260000</v>
      </c>
      <c r="M492" s="107">
        <v>260000</v>
      </c>
      <c r="N492" s="107"/>
      <c r="O492" s="107">
        <f t="shared" si="92"/>
        <v>0</v>
      </c>
      <c r="P492" s="107"/>
      <c r="Q492" s="107"/>
      <c r="R492" s="107">
        <f t="shared" si="93"/>
        <v>0</v>
      </c>
      <c r="S492" s="107"/>
      <c r="T492" s="107"/>
      <c r="U492" s="107">
        <f t="shared" si="94"/>
        <v>0</v>
      </c>
      <c r="V492" s="107"/>
      <c r="W492" s="107"/>
      <c r="X492" s="107">
        <f t="shared" si="95"/>
        <v>0</v>
      </c>
      <c r="Y492" s="107"/>
      <c r="Z492" s="107"/>
      <c r="AA492" s="108">
        <f>C492+I492-L492-O492-U492-X492-R492</f>
        <v>0</v>
      </c>
      <c r="AB492" s="7">
        <v>45488</v>
      </c>
    </row>
    <row r="493" spans="1:28" ht="15.75" hidden="1" x14ac:dyDescent="0.25">
      <c r="A493" s="29">
        <v>45485</v>
      </c>
      <c r="B493" s="25" t="s">
        <v>332</v>
      </c>
      <c r="C493" s="25"/>
      <c r="D493" s="27" t="s">
        <v>46</v>
      </c>
      <c r="E493" s="25" t="s">
        <v>108</v>
      </c>
      <c r="F493" s="25">
        <v>3000</v>
      </c>
      <c r="G493" s="25" t="s">
        <v>34</v>
      </c>
      <c r="H493" s="25">
        <v>1900</v>
      </c>
      <c r="I493" s="11">
        <f t="shared" si="90"/>
        <v>5700000</v>
      </c>
      <c r="J493" s="31" t="s">
        <v>312</v>
      </c>
      <c r="K493" s="11"/>
      <c r="L493" s="107">
        <f t="shared" si="91"/>
        <v>0</v>
      </c>
      <c r="M493" s="107"/>
      <c r="N493" s="107"/>
      <c r="O493" s="107">
        <f t="shared" si="92"/>
        <v>5700000</v>
      </c>
      <c r="P493" s="107">
        <v>5700000</v>
      </c>
      <c r="Q493" s="107"/>
      <c r="R493" s="107">
        <f t="shared" si="93"/>
        <v>0</v>
      </c>
      <c r="S493" s="107"/>
      <c r="T493" s="107"/>
      <c r="U493" s="107">
        <f t="shared" si="94"/>
        <v>0</v>
      </c>
      <c r="V493" s="107"/>
      <c r="W493" s="107"/>
      <c r="X493" s="107">
        <f t="shared" si="95"/>
        <v>0</v>
      </c>
      <c r="Y493" s="107"/>
      <c r="Z493" s="107"/>
      <c r="AA493" s="108">
        <f>C493+I493-L493-O493-U493-X493-R493</f>
        <v>0</v>
      </c>
      <c r="AB493" s="7">
        <v>45483</v>
      </c>
    </row>
    <row r="494" spans="1:28" ht="15.75" hidden="1" x14ac:dyDescent="0.25">
      <c r="A494" s="29">
        <v>45485</v>
      </c>
      <c r="B494" s="72" t="s">
        <v>332</v>
      </c>
      <c r="C494" s="25"/>
      <c r="D494" s="27" t="s">
        <v>46</v>
      </c>
      <c r="E494" s="25" t="s">
        <v>109</v>
      </c>
      <c r="F494" s="25">
        <v>250</v>
      </c>
      <c r="G494" s="25" t="s">
        <v>34</v>
      </c>
      <c r="H494" s="25">
        <v>1040</v>
      </c>
      <c r="I494" s="11">
        <f t="shared" si="90"/>
        <v>260000</v>
      </c>
      <c r="J494" s="31" t="s">
        <v>312</v>
      </c>
      <c r="K494" s="11"/>
      <c r="L494" s="107">
        <f t="shared" si="91"/>
        <v>0</v>
      </c>
      <c r="M494" s="107"/>
      <c r="N494" s="107"/>
      <c r="O494" s="107">
        <f t="shared" si="92"/>
        <v>0</v>
      </c>
      <c r="P494" s="107"/>
      <c r="Q494" s="107"/>
      <c r="R494" s="107">
        <f t="shared" si="93"/>
        <v>260000</v>
      </c>
      <c r="S494" s="107">
        <v>260000</v>
      </c>
      <c r="T494" s="107"/>
      <c r="U494" s="107">
        <f t="shared" si="94"/>
        <v>0</v>
      </c>
      <c r="V494" s="107"/>
      <c r="W494" s="107"/>
      <c r="X494" s="107">
        <f t="shared" si="95"/>
        <v>0</v>
      </c>
      <c r="Y494" s="107"/>
      <c r="Z494" s="107"/>
      <c r="AA494" s="108">
        <f>C494+I494-L494-O494-U494-X494-R494</f>
        <v>0</v>
      </c>
      <c r="AB494" s="7">
        <v>45485</v>
      </c>
    </row>
    <row r="495" spans="1:28" ht="15.75" hidden="1" x14ac:dyDescent="0.25">
      <c r="A495" s="29">
        <v>45485</v>
      </c>
      <c r="B495" s="25" t="s">
        <v>1579</v>
      </c>
      <c r="C495" s="25"/>
      <c r="D495" s="27" t="s">
        <v>46</v>
      </c>
      <c r="E495" s="25" t="s">
        <v>942</v>
      </c>
      <c r="F495" s="25">
        <v>1.2</v>
      </c>
      <c r="G495" s="25" t="s">
        <v>283</v>
      </c>
      <c r="H495" s="25">
        <v>1150000</v>
      </c>
      <c r="I495" s="11">
        <f t="shared" si="90"/>
        <v>1380000</v>
      </c>
      <c r="J495" s="31" t="s">
        <v>324</v>
      </c>
      <c r="K495" s="11"/>
      <c r="L495" s="107">
        <f t="shared" si="91"/>
        <v>1380000</v>
      </c>
      <c r="M495" s="107">
        <v>1380000</v>
      </c>
      <c r="N495" s="107"/>
      <c r="O495" s="107">
        <f t="shared" si="92"/>
        <v>0</v>
      </c>
      <c r="P495" s="107"/>
      <c r="Q495" s="107"/>
      <c r="R495" s="107">
        <f t="shared" si="93"/>
        <v>0</v>
      </c>
      <c r="S495" s="107"/>
      <c r="T495" s="107"/>
      <c r="U495" s="107">
        <f t="shared" si="94"/>
        <v>0</v>
      </c>
      <c r="V495" s="107"/>
      <c r="W495" s="107"/>
      <c r="X495" s="107">
        <f t="shared" si="95"/>
        <v>0</v>
      </c>
      <c r="Y495" s="107"/>
      <c r="Z495" s="107"/>
      <c r="AA495" s="108">
        <f>C495+I495-L495-O495-U495-X495-R495</f>
        <v>0</v>
      </c>
      <c r="AB495" s="7">
        <v>45485</v>
      </c>
    </row>
    <row r="496" spans="1:28" ht="15.75" x14ac:dyDescent="0.25">
      <c r="A496" s="29">
        <v>45485</v>
      </c>
      <c r="B496" s="25" t="s">
        <v>205</v>
      </c>
      <c r="C496" s="25"/>
      <c r="D496" s="25" t="s">
        <v>46</v>
      </c>
      <c r="E496" s="25" t="s">
        <v>53</v>
      </c>
      <c r="F496" s="25">
        <v>10</v>
      </c>
      <c r="G496" s="25" t="s">
        <v>23</v>
      </c>
      <c r="H496" s="25">
        <v>400000</v>
      </c>
      <c r="I496" s="11">
        <f t="shared" si="90"/>
        <v>4000000</v>
      </c>
      <c r="J496" s="31" t="s">
        <v>312</v>
      </c>
      <c r="K496" s="11" t="s">
        <v>1602</v>
      </c>
      <c r="L496" s="107">
        <f t="shared" si="91"/>
        <v>0</v>
      </c>
      <c r="M496" s="107"/>
      <c r="N496" s="107"/>
      <c r="O496" s="107">
        <f t="shared" si="92"/>
        <v>4000000</v>
      </c>
      <c r="P496" s="151">
        <v>4000000</v>
      </c>
      <c r="Q496" s="107"/>
      <c r="R496" s="107">
        <f t="shared" si="93"/>
        <v>0</v>
      </c>
      <c r="S496" s="107"/>
      <c r="T496" s="107"/>
      <c r="U496" s="107">
        <f t="shared" si="94"/>
        <v>0</v>
      </c>
      <c r="V496" s="107"/>
      <c r="W496" s="107"/>
      <c r="X496" s="107">
        <f t="shared" si="95"/>
        <v>0</v>
      </c>
      <c r="Y496" s="107"/>
      <c r="Z496" s="107"/>
      <c r="AA496" s="108">
        <f>C496+I496-L496-O496-U496-X496-R496</f>
        <v>0</v>
      </c>
      <c r="AB496" s="7">
        <v>45502</v>
      </c>
    </row>
    <row r="497" spans="1:28" ht="15.75" x14ac:dyDescent="0.25">
      <c r="A497" s="29">
        <v>45485</v>
      </c>
      <c r="B497" s="25" t="s">
        <v>205</v>
      </c>
      <c r="C497" s="25"/>
      <c r="D497" s="25" t="s">
        <v>46</v>
      </c>
      <c r="E497" s="25" t="s">
        <v>81</v>
      </c>
      <c r="F497" s="25">
        <v>23.4</v>
      </c>
      <c r="G497" s="25" t="s">
        <v>39</v>
      </c>
      <c r="H497" s="25">
        <v>47000</v>
      </c>
      <c r="I497" s="11">
        <f t="shared" si="90"/>
        <v>1099800</v>
      </c>
      <c r="J497" s="31" t="s">
        <v>312</v>
      </c>
      <c r="K497" s="11" t="s">
        <v>1602</v>
      </c>
      <c r="L497" s="107">
        <f t="shared" si="91"/>
        <v>0</v>
      </c>
      <c r="M497" s="107"/>
      <c r="N497" s="107"/>
      <c r="O497" s="107">
        <f t="shared" si="92"/>
        <v>1099800</v>
      </c>
      <c r="P497" s="151">
        <v>1099800</v>
      </c>
      <c r="Q497" s="107"/>
      <c r="R497" s="107">
        <f t="shared" si="93"/>
        <v>0</v>
      </c>
      <c r="S497" s="107"/>
      <c r="T497" s="107"/>
      <c r="U497" s="107">
        <f t="shared" si="94"/>
        <v>0</v>
      </c>
      <c r="V497" s="107"/>
      <c r="W497" s="107"/>
      <c r="X497" s="107">
        <f t="shared" si="95"/>
        <v>0</v>
      </c>
      <c r="Y497" s="107"/>
      <c r="Z497" s="107"/>
      <c r="AA497" s="108">
        <f>C497+I497-L497-O497-U497-X497-R497</f>
        <v>0</v>
      </c>
      <c r="AB497" s="7">
        <v>45502</v>
      </c>
    </row>
    <row r="498" spans="1:28" ht="15.75" x14ac:dyDescent="0.25">
      <c r="A498" s="29">
        <v>45485</v>
      </c>
      <c r="B498" s="25" t="s">
        <v>205</v>
      </c>
      <c r="C498" s="25"/>
      <c r="D498" s="25" t="s">
        <v>46</v>
      </c>
      <c r="E498" s="25" t="s">
        <v>139</v>
      </c>
      <c r="F498" s="25">
        <v>500</v>
      </c>
      <c r="G498" s="25" t="s">
        <v>34</v>
      </c>
      <c r="H498" s="25">
        <v>2340</v>
      </c>
      <c r="I498" s="11">
        <f t="shared" si="90"/>
        <v>1170000</v>
      </c>
      <c r="J498" s="31" t="s">
        <v>312</v>
      </c>
      <c r="K498" s="11" t="s">
        <v>1602</v>
      </c>
      <c r="L498" s="107">
        <f t="shared" si="91"/>
        <v>0</v>
      </c>
      <c r="M498" s="107"/>
      <c r="N498" s="107"/>
      <c r="O498" s="107">
        <f t="shared" si="92"/>
        <v>1170000</v>
      </c>
      <c r="P498" s="151">
        <v>1170000</v>
      </c>
      <c r="Q498" s="107"/>
      <c r="R498" s="107">
        <f t="shared" si="93"/>
        <v>0</v>
      </c>
      <c r="S498" s="107"/>
      <c r="T498" s="107"/>
      <c r="U498" s="107">
        <f t="shared" si="94"/>
        <v>0</v>
      </c>
      <c r="V498" s="107"/>
      <c r="W498" s="107"/>
      <c r="X498" s="107">
        <f t="shared" si="95"/>
        <v>0</v>
      </c>
      <c r="Y498" s="107"/>
      <c r="Z498" s="107"/>
      <c r="AA498" s="108">
        <f>C498+I498-L498-O498-U498-X498-R498</f>
        <v>0</v>
      </c>
      <c r="AB498" s="7">
        <v>45502</v>
      </c>
    </row>
    <row r="499" spans="1:28" ht="15.75" x14ac:dyDescent="0.25">
      <c r="A499" s="29">
        <v>45485</v>
      </c>
      <c r="B499" s="25" t="s">
        <v>205</v>
      </c>
      <c r="C499" s="27"/>
      <c r="D499" s="25" t="s">
        <v>46</v>
      </c>
      <c r="E499" s="27" t="s">
        <v>42</v>
      </c>
      <c r="F499" s="27">
        <v>500</v>
      </c>
      <c r="G499" s="25" t="s">
        <v>34</v>
      </c>
      <c r="H499" s="27">
        <v>4000</v>
      </c>
      <c r="I499" s="11">
        <f t="shared" si="90"/>
        <v>2000000</v>
      </c>
      <c r="J499" s="32" t="s">
        <v>312</v>
      </c>
      <c r="K499" s="11" t="s">
        <v>1598</v>
      </c>
      <c r="L499" s="107">
        <f t="shared" si="91"/>
        <v>0</v>
      </c>
      <c r="M499" s="107"/>
      <c r="N499" s="107"/>
      <c r="O499" s="107">
        <f t="shared" si="92"/>
        <v>2000000</v>
      </c>
      <c r="P499" s="151">
        <v>2000000</v>
      </c>
      <c r="Q499" s="107"/>
      <c r="R499" s="107">
        <f t="shared" si="93"/>
        <v>0</v>
      </c>
      <c r="S499" s="107"/>
      <c r="T499" s="107"/>
      <c r="U499" s="107">
        <f t="shared" si="94"/>
        <v>0</v>
      </c>
      <c r="V499" s="107"/>
      <c r="W499" s="107"/>
      <c r="X499" s="107">
        <f t="shared" si="95"/>
        <v>0</v>
      </c>
      <c r="Y499" s="107"/>
      <c r="Z499" s="107"/>
      <c r="AA499" s="108">
        <f>C499+I499-L499-O499-U499-X499-R499</f>
        <v>0</v>
      </c>
      <c r="AB499" s="7">
        <v>45491</v>
      </c>
    </row>
    <row r="500" spans="1:28" ht="15.75" hidden="1" x14ac:dyDescent="0.25">
      <c r="A500" s="29">
        <v>45485</v>
      </c>
      <c r="B500" s="27" t="s">
        <v>1471</v>
      </c>
      <c r="C500" s="25"/>
      <c r="D500" s="27" t="s">
        <v>46</v>
      </c>
      <c r="E500" s="25" t="s">
        <v>240</v>
      </c>
      <c r="F500" s="25">
        <v>1</v>
      </c>
      <c r="G500" s="25" t="s">
        <v>39</v>
      </c>
      <c r="H500" s="25">
        <v>300000</v>
      </c>
      <c r="I500" s="11">
        <f t="shared" si="90"/>
        <v>300000</v>
      </c>
      <c r="J500" s="31" t="s">
        <v>324</v>
      </c>
      <c r="K500" s="11"/>
      <c r="L500" s="107">
        <f t="shared" si="91"/>
        <v>300000</v>
      </c>
      <c r="M500" s="107">
        <v>300000</v>
      </c>
      <c r="N500" s="107"/>
      <c r="O500" s="107">
        <f t="shared" si="92"/>
        <v>0</v>
      </c>
      <c r="P500" s="107"/>
      <c r="Q500" s="107"/>
      <c r="R500" s="107">
        <f t="shared" si="93"/>
        <v>0</v>
      </c>
      <c r="S500" s="107"/>
      <c r="T500" s="107"/>
      <c r="U500" s="107">
        <f t="shared" si="94"/>
        <v>0</v>
      </c>
      <c r="V500" s="107"/>
      <c r="W500" s="107"/>
      <c r="X500" s="107">
        <f t="shared" si="95"/>
        <v>0</v>
      </c>
      <c r="Y500" s="107"/>
      <c r="Z500" s="107"/>
      <c r="AA500" s="108">
        <f>C500+I500-L500-O500-U500-X500-R500</f>
        <v>0</v>
      </c>
      <c r="AB500" s="7">
        <v>45485</v>
      </c>
    </row>
    <row r="501" spans="1:28" ht="15.75" hidden="1" x14ac:dyDescent="0.25">
      <c r="A501" s="29">
        <v>45485</v>
      </c>
      <c r="B501" s="27" t="s">
        <v>1471</v>
      </c>
      <c r="C501" s="27"/>
      <c r="D501" s="27" t="s">
        <v>46</v>
      </c>
      <c r="E501" s="27" t="s">
        <v>154</v>
      </c>
      <c r="F501" s="27">
        <v>1000</v>
      </c>
      <c r="G501" s="27" t="s">
        <v>34</v>
      </c>
      <c r="H501" s="27">
        <v>1140</v>
      </c>
      <c r="I501" s="11">
        <f t="shared" si="90"/>
        <v>1140000</v>
      </c>
      <c r="J501" s="32" t="s">
        <v>324</v>
      </c>
      <c r="K501" s="11"/>
      <c r="L501" s="107">
        <f t="shared" si="91"/>
        <v>1140000</v>
      </c>
      <c r="M501" s="107">
        <v>1140000</v>
      </c>
      <c r="N501" s="107"/>
      <c r="O501" s="107">
        <f t="shared" si="92"/>
        <v>0</v>
      </c>
      <c r="P501" s="107"/>
      <c r="Q501" s="107"/>
      <c r="R501" s="107">
        <f t="shared" si="93"/>
        <v>0</v>
      </c>
      <c r="S501" s="107"/>
      <c r="T501" s="107"/>
      <c r="U501" s="107">
        <f t="shared" si="94"/>
        <v>0</v>
      </c>
      <c r="V501" s="107"/>
      <c r="W501" s="107"/>
      <c r="X501" s="107">
        <f t="shared" si="95"/>
        <v>0</v>
      </c>
      <c r="Y501" s="107"/>
      <c r="Z501" s="107"/>
      <c r="AA501" s="108">
        <f>C501+I501-L501-O501-U501-X501-R501</f>
        <v>0</v>
      </c>
      <c r="AB501" s="7">
        <v>45485</v>
      </c>
    </row>
    <row r="502" spans="1:28" ht="15.75" hidden="1" x14ac:dyDescent="0.25">
      <c r="A502" s="29">
        <v>45485</v>
      </c>
      <c r="B502" s="27" t="s">
        <v>1471</v>
      </c>
      <c r="C502" s="25"/>
      <c r="D502" s="27" t="s">
        <v>46</v>
      </c>
      <c r="E502" s="25" t="s">
        <v>179</v>
      </c>
      <c r="F502" s="25">
        <v>250</v>
      </c>
      <c r="G502" s="27" t="s">
        <v>34</v>
      </c>
      <c r="H502" s="25">
        <v>1460</v>
      </c>
      <c r="I502" s="11">
        <f t="shared" si="90"/>
        <v>365000</v>
      </c>
      <c r="J502" s="31" t="s">
        <v>324</v>
      </c>
      <c r="K502" s="11"/>
      <c r="L502" s="107">
        <f t="shared" si="91"/>
        <v>365000</v>
      </c>
      <c r="M502" s="107">
        <v>365000</v>
      </c>
      <c r="N502" s="107"/>
      <c r="O502" s="107">
        <f t="shared" si="92"/>
        <v>0</v>
      </c>
      <c r="P502" s="107"/>
      <c r="Q502" s="107"/>
      <c r="R502" s="107">
        <f t="shared" si="93"/>
        <v>0</v>
      </c>
      <c r="S502" s="107"/>
      <c r="T502" s="107"/>
      <c r="U502" s="107">
        <f t="shared" si="94"/>
        <v>0</v>
      </c>
      <c r="V502" s="107"/>
      <c r="W502" s="107"/>
      <c r="X502" s="107">
        <f t="shared" si="95"/>
        <v>0</v>
      </c>
      <c r="Y502" s="107"/>
      <c r="Z502" s="107"/>
      <c r="AA502" s="108">
        <f>C502+I502-L502-O502-U502-X502-R502</f>
        <v>0</v>
      </c>
      <c r="AB502" s="7">
        <v>45485</v>
      </c>
    </row>
    <row r="503" spans="1:28" ht="15.75" hidden="1" x14ac:dyDescent="0.25">
      <c r="A503" s="29">
        <v>45485</v>
      </c>
      <c r="B503" s="25" t="s">
        <v>96</v>
      </c>
      <c r="C503" s="25"/>
      <c r="D503" s="25" t="s">
        <v>46</v>
      </c>
      <c r="E503" s="25" t="s">
        <v>60</v>
      </c>
      <c r="F503" s="25">
        <v>1500</v>
      </c>
      <c r="G503" s="27" t="s">
        <v>34</v>
      </c>
      <c r="H503" s="25">
        <v>1420</v>
      </c>
      <c r="I503" s="11">
        <f t="shared" si="90"/>
        <v>2130000</v>
      </c>
      <c r="J503" s="31" t="s">
        <v>324</v>
      </c>
      <c r="K503" s="11"/>
      <c r="L503" s="107">
        <f t="shared" si="91"/>
        <v>0</v>
      </c>
      <c r="M503" s="107"/>
      <c r="N503" s="107"/>
      <c r="O503" s="107">
        <f t="shared" si="92"/>
        <v>0</v>
      </c>
      <c r="P503" s="107"/>
      <c r="Q503" s="107"/>
      <c r="R503" s="107">
        <f t="shared" si="93"/>
        <v>0</v>
      </c>
      <c r="S503" s="107"/>
      <c r="T503" s="107"/>
      <c r="U503" s="107">
        <f t="shared" si="94"/>
        <v>2130000</v>
      </c>
      <c r="V503" s="107">
        <v>2130000</v>
      </c>
      <c r="W503" s="107"/>
      <c r="X503" s="107">
        <f t="shared" si="95"/>
        <v>0</v>
      </c>
      <c r="Y503" s="107"/>
      <c r="Z503" s="107"/>
      <c r="AA503" s="108">
        <f>C503+I503-L503-O503-U503-X503-R503</f>
        <v>0</v>
      </c>
      <c r="AB503" s="7">
        <v>45502</v>
      </c>
    </row>
    <row r="504" spans="1:28" ht="15.75" hidden="1" x14ac:dyDescent="0.25">
      <c r="A504" s="29">
        <v>45485</v>
      </c>
      <c r="B504" s="25" t="s">
        <v>96</v>
      </c>
      <c r="C504" s="25"/>
      <c r="D504" s="25" t="s">
        <v>46</v>
      </c>
      <c r="E504" s="25" t="s">
        <v>225</v>
      </c>
      <c r="F504" s="25">
        <v>500</v>
      </c>
      <c r="G504" s="27" t="s">
        <v>34</v>
      </c>
      <c r="H504" s="25">
        <v>2992</v>
      </c>
      <c r="I504" s="11">
        <f t="shared" si="90"/>
        <v>1496000</v>
      </c>
      <c r="J504" s="31" t="s">
        <v>324</v>
      </c>
      <c r="K504" s="11"/>
      <c r="L504" s="107">
        <f t="shared" si="91"/>
        <v>0</v>
      </c>
      <c r="M504" s="107"/>
      <c r="N504" s="107"/>
      <c r="O504" s="107">
        <f t="shared" si="92"/>
        <v>0</v>
      </c>
      <c r="P504" s="107"/>
      <c r="Q504" s="107"/>
      <c r="R504" s="107">
        <f t="shared" si="93"/>
        <v>0</v>
      </c>
      <c r="S504" s="107"/>
      <c r="T504" s="107"/>
      <c r="U504" s="107">
        <f t="shared" si="94"/>
        <v>1496000</v>
      </c>
      <c r="V504" s="107">
        <v>1496000</v>
      </c>
      <c r="W504" s="107"/>
      <c r="X504" s="107">
        <f t="shared" si="95"/>
        <v>0</v>
      </c>
      <c r="Y504" s="107"/>
      <c r="Z504" s="107"/>
      <c r="AA504" s="108">
        <f>C504+I504-L504-O504-U504-X504-R504</f>
        <v>0</v>
      </c>
      <c r="AB504" s="7">
        <v>45502</v>
      </c>
    </row>
    <row r="505" spans="1:28" ht="15.75" hidden="1" x14ac:dyDescent="0.25">
      <c r="A505" s="29">
        <v>45485</v>
      </c>
      <c r="B505" s="25" t="s">
        <v>99</v>
      </c>
      <c r="C505" s="25"/>
      <c r="D505" s="25"/>
      <c r="E505" s="25" t="s">
        <v>104</v>
      </c>
      <c r="F505" s="25">
        <v>55.4</v>
      </c>
      <c r="G505" s="25" t="s">
        <v>39</v>
      </c>
      <c r="H505" s="25"/>
      <c r="I505" s="11">
        <f t="shared" si="90"/>
        <v>0</v>
      </c>
      <c r="J505" s="26" t="s">
        <v>1622</v>
      </c>
      <c r="K505" s="11"/>
      <c r="L505" s="107">
        <f t="shared" si="91"/>
        <v>0</v>
      </c>
      <c r="M505" s="107"/>
      <c r="N505" s="107"/>
      <c r="O505" s="107">
        <f t="shared" si="92"/>
        <v>0</v>
      </c>
      <c r="P505" s="107"/>
      <c r="Q505" s="107"/>
      <c r="R505" s="107">
        <f t="shared" si="93"/>
        <v>0</v>
      </c>
      <c r="S505" s="107"/>
      <c r="T505" s="107"/>
      <c r="U505" s="107">
        <f t="shared" si="94"/>
        <v>0</v>
      </c>
      <c r="V505" s="107"/>
      <c r="W505" s="107"/>
      <c r="X505" s="107">
        <f t="shared" si="95"/>
        <v>0</v>
      </c>
      <c r="Y505" s="107"/>
      <c r="Z505" s="107"/>
      <c r="AA505" s="108">
        <f>C505+I505-L505-O505-U505-X505-R505</f>
        <v>0</v>
      </c>
      <c r="AB505" s="7"/>
    </row>
    <row r="506" spans="1:28" ht="15.75" hidden="1" x14ac:dyDescent="0.25">
      <c r="A506" s="29">
        <v>45485</v>
      </c>
      <c r="B506" s="25" t="s">
        <v>99</v>
      </c>
      <c r="C506" s="25"/>
      <c r="D506" s="25"/>
      <c r="E506" s="25" t="s">
        <v>105</v>
      </c>
      <c r="F506" s="25">
        <v>36.9</v>
      </c>
      <c r="G506" s="25" t="s">
        <v>39</v>
      </c>
      <c r="H506" s="25"/>
      <c r="I506" s="11">
        <f t="shared" si="90"/>
        <v>0</v>
      </c>
      <c r="J506" s="26" t="s">
        <v>1622</v>
      </c>
      <c r="K506" s="11"/>
      <c r="L506" s="107">
        <f t="shared" si="91"/>
        <v>0</v>
      </c>
      <c r="M506" s="107"/>
      <c r="N506" s="107"/>
      <c r="O506" s="107">
        <f t="shared" si="92"/>
        <v>0</v>
      </c>
      <c r="P506" s="107"/>
      <c r="Q506" s="107"/>
      <c r="R506" s="107">
        <f t="shared" si="93"/>
        <v>0</v>
      </c>
      <c r="S506" s="107"/>
      <c r="T506" s="107"/>
      <c r="U506" s="107">
        <f t="shared" si="94"/>
        <v>0</v>
      </c>
      <c r="V506" s="107"/>
      <c r="W506" s="107"/>
      <c r="X506" s="107">
        <f t="shared" si="95"/>
        <v>0</v>
      </c>
      <c r="Y506" s="107"/>
      <c r="Z506" s="107"/>
      <c r="AA506" s="108">
        <f>C506+I506-L506-O506-U506-X506-R506</f>
        <v>0</v>
      </c>
      <c r="AB506" s="7"/>
    </row>
    <row r="507" spans="1:28" ht="15.75" hidden="1" x14ac:dyDescent="0.25">
      <c r="A507" s="29">
        <v>45485</v>
      </c>
      <c r="B507" s="72" t="s">
        <v>531</v>
      </c>
      <c r="C507" s="25"/>
      <c r="D507" s="25" t="s">
        <v>52</v>
      </c>
      <c r="E507" s="25" t="s">
        <v>151</v>
      </c>
      <c r="F507" s="25">
        <v>2000</v>
      </c>
      <c r="G507" s="25" t="s">
        <v>34</v>
      </c>
      <c r="H507" s="25">
        <v>1830</v>
      </c>
      <c r="I507" s="11">
        <f t="shared" si="90"/>
        <v>3660000</v>
      </c>
      <c r="J507" s="31" t="s">
        <v>312</v>
      </c>
      <c r="K507" s="11"/>
      <c r="L507" s="107">
        <f t="shared" si="91"/>
        <v>300000</v>
      </c>
      <c r="M507" s="107">
        <v>300000</v>
      </c>
      <c r="N507" s="107"/>
      <c r="O507" s="107">
        <f t="shared" si="92"/>
        <v>0</v>
      </c>
      <c r="P507" s="107"/>
      <c r="Q507" s="107"/>
      <c r="R507" s="107">
        <f t="shared" si="93"/>
        <v>3360000</v>
      </c>
      <c r="S507" s="107">
        <v>3360000</v>
      </c>
      <c r="T507" s="107"/>
      <c r="U507" s="107">
        <f t="shared" si="94"/>
        <v>0</v>
      </c>
      <c r="V507" s="107"/>
      <c r="W507" s="107"/>
      <c r="X507" s="107">
        <f t="shared" si="95"/>
        <v>0</v>
      </c>
      <c r="Y507" s="107"/>
      <c r="Z507" s="107"/>
      <c r="AA507" s="108">
        <f>C507+I507-L507-O507-U507-X507-R507</f>
        <v>0</v>
      </c>
      <c r="AB507" s="7">
        <v>45485</v>
      </c>
    </row>
    <row r="508" spans="1:28" ht="15.75" hidden="1" x14ac:dyDescent="0.25">
      <c r="A508" s="29">
        <v>45485</v>
      </c>
      <c r="B508" s="25" t="s">
        <v>162</v>
      </c>
      <c r="C508" s="25"/>
      <c r="D508" s="25" t="s">
        <v>46</v>
      </c>
      <c r="E508" s="25" t="s">
        <v>102</v>
      </c>
      <c r="F508" s="25">
        <v>34.9</v>
      </c>
      <c r="G508" s="25" t="s">
        <v>39</v>
      </c>
      <c r="H508" s="25">
        <v>47000</v>
      </c>
      <c r="I508" s="11">
        <f t="shared" si="90"/>
        <v>1640300</v>
      </c>
      <c r="J508" s="26" t="s">
        <v>28</v>
      </c>
      <c r="K508" s="11"/>
      <c r="L508" s="107">
        <f t="shared" si="91"/>
        <v>0</v>
      </c>
      <c r="M508" s="107"/>
      <c r="N508" s="107"/>
      <c r="O508" s="107">
        <f t="shared" si="92"/>
        <v>0</v>
      </c>
      <c r="P508" s="107"/>
      <c r="Q508" s="107"/>
      <c r="R508" s="107">
        <f t="shared" si="93"/>
        <v>0</v>
      </c>
      <c r="S508" s="107"/>
      <c r="T508" s="107"/>
      <c r="U508" s="107">
        <f t="shared" si="94"/>
        <v>0</v>
      </c>
      <c r="V508" s="107"/>
      <c r="W508" s="107"/>
      <c r="X508" s="107">
        <f t="shared" si="95"/>
        <v>0</v>
      </c>
      <c r="Y508" s="107"/>
      <c r="Z508" s="107"/>
      <c r="AA508" s="108">
        <f>C508+I508-L508-O508-U508-X508-R508</f>
        <v>1640300</v>
      </c>
      <c r="AB508" s="7"/>
    </row>
    <row r="509" spans="1:28" ht="15.75" hidden="1" x14ac:dyDescent="0.25">
      <c r="A509" s="29">
        <v>45485</v>
      </c>
      <c r="B509" s="25" t="s">
        <v>162</v>
      </c>
      <c r="C509" s="25"/>
      <c r="D509" s="25" t="s">
        <v>46</v>
      </c>
      <c r="E509" s="25" t="s">
        <v>128</v>
      </c>
      <c r="F509" s="25">
        <v>50</v>
      </c>
      <c r="G509" s="25" t="s">
        <v>39</v>
      </c>
      <c r="H509" s="25">
        <v>125000</v>
      </c>
      <c r="I509" s="11">
        <f t="shared" si="90"/>
        <v>6250000</v>
      </c>
      <c r="J509" s="26" t="s">
        <v>28</v>
      </c>
      <c r="K509" s="11"/>
      <c r="L509" s="107">
        <f t="shared" si="91"/>
        <v>0</v>
      </c>
      <c r="M509" s="107"/>
      <c r="N509" s="107"/>
      <c r="O509" s="107">
        <f t="shared" si="92"/>
        <v>0</v>
      </c>
      <c r="P509" s="107"/>
      <c r="Q509" s="107"/>
      <c r="R509" s="107">
        <f t="shared" si="93"/>
        <v>0</v>
      </c>
      <c r="S509" s="107"/>
      <c r="T509" s="107"/>
      <c r="U509" s="107">
        <f t="shared" si="94"/>
        <v>0</v>
      </c>
      <c r="V509" s="107"/>
      <c r="W509" s="107"/>
      <c r="X509" s="107">
        <f t="shared" si="95"/>
        <v>0</v>
      </c>
      <c r="Y509" s="107"/>
      <c r="Z509" s="107"/>
      <c r="AA509" s="108">
        <f>C509+I509-L509-O509-U509-X509-R509</f>
        <v>6250000</v>
      </c>
      <c r="AB509" s="7"/>
    </row>
    <row r="510" spans="1:28" ht="15.75" hidden="1" x14ac:dyDescent="0.25">
      <c r="A510" s="29">
        <v>45485</v>
      </c>
      <c r="B510" s="25" t="s">
        <v>162</v>
      </c>
      <c r="C510" s="25"/>
      <c r="D510" s="25" t="s">
        <v>46</v>
      </c>
      <c r="E510" s="25" t="s">
        <v>109</v>
      </c>
      <c r="F510" s="25">
        <v>7750</v>
      </c>
      <c r="G510" s="25" t="s">
        <v>34</v>
      </c>
      <c r="H510" s="25">
        <v>1090</v>
      </c>
      <c r="I510" s="11">
        <f t="shared" si="90"/>
        <v>8447500</v>
      </c>
      <c r="J510" s="26" t="s">
        <v>28</v>
      </c>
      <c r="K510" s="11"/>
      <c r="L510" s="107">
        <f t="shared" si="91"/>
        <v>0</v>
      </c>
      <c r="M510" s="107"/>
      <c r="N510" s="107"/>
      <c r="O510" s="107">
        <f t="shared" si="92"/>
        <v>0</v>
      </c>
      <c r="P510" s="107"/>
      <c r="Q510" s="107"/>
      <c r="R510" s="107">
        <f t="shared" si="93"/>
        <v>0</v>
      </c>
      <c r="S510" s="107"/>
      <c r="T510" s="107"/>
      <c r="U510" s="107">
        <f t="shared" si="94"/>
        <v>0</v>
      </c>
      <c r="V510" s="107"/>
      <c r="W510" s="107"/>
      <c r="X510" s="107">
        <f t="shared" si="95"/>
        <v>0</v>
      </c>
      <c r="Y510" s="107"/>
      <c r="Z510" s="107"/>
      <c r="AA510" s="108">
        <f>C510+I510-L510-O510-U510-X510-R510</f>
        <v>8447500</v>
      </c>
      <c r="AB510" s="7"/>
    </row>
    <row r="511" spans="1:28" ht="15.75" hidden="1" x14ac:dyDescent="0.25">
      <c r="A511" s="29">
        <v>45485</v>
      </c>
      <c r="B511" s="25" t="s">
        <v>1009</v>
      </c>
      <c r="C511" s="25"/>
      <c r="D511" s="25" t="s">
        <v>52</v>
      </c>
      <c r="E511" s="25" t="s">
        <v>1580</v>
      </c>
      <c r="F511" s="25">
        <v>298</v>
      </c>
      <c r="G511" s="25" t="s">
        <v>34</v>
      </c>
      <c r="H511" s="25">
        <v>50000</v>
      </c>
      <c r="I511" s="11">
        <f t="shared" si="90"/>
        <v>14900000</v>
      </c>
      <c r="J511" s="38" t="s">
        <v>24</v>
      </c>
      <c r="K511" s="11"/>
      <c r="L511" s="107">
        <f t="shared" si="91"/>
        <v>0</v>
      </c>
      <c r="M511" s="107"/>
      <c r="N511" s="107"/>
      <c r="O511" s="107">
        <f t="shared" si="92"/>
        <v>2500000</v>
      </c>
      <c r="P511" s="107">
        <v>2500000</v>
      </c>
      <c r="Q511" s="107"/>
      <c r="R511" s="107">
        <f t="shared" si="93"/>
        <v>0</v>
      </c>
      <c r="S511" s="107"/>
      <c r="T511" s="107"/>
      <c r="U511" s="107">
        <f t="shared" si="94"/>
        <v>0</v>
      </c>
      <c r="V511" s="107"/>
      <c r="W511" s="107"/>
      <c r="X511" s="107">
        <f t="shared" si="95"/>
        <v>0</v>
      </c>
      <c r="Y511" s="107"/>
      <c r="Z511" s="107"/>
      <c r="AA511" s="108">
        <f>C511+I511-L511-O511-U511-X511-R511</f>
        <v>12400000</v>
      </c>
      <c r="AB511" s="7">
        <v>45490</v>
      </c>
    </row>
    <row r="512" spans="1:28" ht="15.75" hidden="1" x14ac:dyDescent="0.25">
      <c r="A512" s="29">
        <v>45485</v>
      </c>
      <c r="B512" s="25" t="s">
        <v>1009</v>
      </c>
      <c r="C512" s="25"/>
      <c r="D512" s="25" t="s">
        <v>52</v>
      </c>
      <c r="E512" s="25" t="s">
        <v>71</v>
      </c>
      <c r="F512" s="25">
        <v>4</v>
      </c>
      <c r="G512" s="25" t="s">
        <v>27</v>
      </c>
      <c r="H512" s="25">
        <v>850000</v>
      </c>
      <c r="I512" s="11">
        <f t="shared" si="90"/>
        <v>3400000</v>
      </c>
      <c r="J512" s="26" t="s">
        <v>28</v>
      </c>
      <c r="K512" s="11"/>
      <c r="L512" s="107">
        <f t="shared" si="91"/>
        <v>0</v>
      </c>
      <c r="M512" s="107"/>
      <c r="N512" s="107"/>
      <c r="O512" s="107">
        <f t="shared" si="92"/>
        <v>0</v>
      </c>
      <c r="P512" s="107"/>
      <c r="Q512" s="107"/>
      <c r="R512" s="107">
        <f t="shared" si="93"/>
        <v>0</v>
      </c>
      <c r="S512" s="107"/>
      <c r="T512" s="107"/>
      <c r="U512" s="107">
        <f t="shared" si="94"/>
        <v>0</v>
      </c>
      <c r="V512" s="107"/>
      <c r="W512" s="107"/>
      <c r="X512" s="107">
        <f t="shared" si="95"/>
        <v>0</v>
      </c>
      <c r="Y512" s="107"/>
      <c r="Z512" s="107"/>
      <c r="AA512" s="108">
        <f>C512+I512-L512-O512-U512-X512-R512</f>
        <v>3400000</v>
      </c>
      <c r="AB512" s="7"/>
    </row>
    <row r="513" spans="1:28" ht="15.75" hidden="1" x14ac:dyDescent="0.25">
      <c r="A513" s="29">
        <v>45485</v>
      </c>
      <c r="B513" s="25" t="s">
        <v>1009</v>
      </c>
      <c r="C513" s="25"/>
      <c r="D513" s="25" t="s">
        <v>52</v>
      </c>
      <c r="E513" s="25" t="s">
        <v>227</v>
      </c>
      <c r="F513" s="25">
        <v>16</v>
      </c>
      <c r="G513" s="25" t="s">
        <v>34</v>
      </c>
      <c r="H513" s="25">
        <v>95000</v>
      </c>
      <c r="I513" s="11">
        <f t="shared" si="90"/>
        <v>1520000</v>
      </c>
      <c r="J513" s="26" t="s">
        <v>28</v>
      </c>
      <c r="K513" s="11"/>
      <c r="L513" s="107">
        <f t="shared" si="91"/>
        <v>0</v>
      </c>
      <c r="M513" s="107"/>
      <c r="N513" s="107"/>
      <c r="O513" s="107">
        <f t="shared" si="92"/>
        <v>0</v>
      </c>
      <c r="P513" s="107"/>
      <c r="Q513" s="107"/>
      <c r="R513" s="107">
        <f t="shared" si="93"/>
        <v>0</v>
      </c>
      <c r="S513" s="107"/>
      <c r="T513" s="107"/>
      <c r="U513" s="107">
        <f t="shared" si="94"/>
        <v>0</v>
      </c>
      <c r="V513" s="107"/>
      <c r="W513" s="107"/>
      <c r="X513" s="107">
        <f t="shared" si="95"/>
        <v>0</v>
      </c>
      <c r="Y513" s="107"/>
      <c r="Z513" s="107"/>
      <c r="AA513" s="108">
        <f>C513+I513-L513-O513-U513-X513-R513</f>
        <v>1520000</v>
      </c>
      <c r="AB513" s="7"/>
    </row>
    <row r="514" spans="1:28" ht="15.75" hidden="1" x14ac:dyDescent="0.25">
      <c r="A514" s="29">
        <v>45485</v>
      </c>
      <c r="B514" s="25" t="s">
        <v>1009</v>
      </c>
      <c r="C514" s="25"/>
      <c r="D514" s="25" t="s">
        <v>52</v>
      </c>
      <c r="E514" s="25" t="s">
        <v>130</v>
      </c>
      <c r="F514" s="25">
        <v>40</v>
      </c>
      <c r="G514" s="25" t="s">
        <v>77</v>
      </c>
      <c r="H514" s="25">
        <v>50000</v>
      </c>
      <c r="I514" s="11">
        <f t="shared" si="90"/>
        <v>2000000</v>
      </c>
      <c r="J514" s="26" t="s">
        <v>28</v>
      </c>
      <c r="K514" s="11"/>
      <c r="L514" s="107">
        <f t="shared" si="91"/>
        <v>0</v>
      </c>
      <c r="M514" s="107"/>
      <c r="N514" s="107"/>
      <c r="O514" s="107">
        <f t="shared" si="92"/>
        <v>0</v>
      </c>
      <c r="P514" s="107"/>
      <c r="Q514" s="107"/>
      <c r="R514" s="107">
        <f t="shared" si="93"/>
        <v>0</v>
      </c>
      <c r="S514" s="107"/>
      <c r="T514" s="107"/>
      <c r="U514" s="107">
        <f t="shared" si="94"/>
        <v>0</v>
      </c>
      <c r="V514" s="107"/>
      <c r="W514" s="107"/>
      <c r="X514" s="107">
        <f t="shared" si="95"/>
        <v>0</v>
      </c>
      <c r="Y514" s="107"/>
      <c r="Z514" s="107"/>
      <c r="AA514" s="108">
        <f>C514+I514-L514-O514-U514-X514-R514</f>
        <v>2000000</v>
      </c>
      <c r="AB514" s="7"/>
    </row>
    <row r="515" spans="1:28" ht="15.75" hidden="1" x14ac:dyDescent="0.25">
      <c r="A515" s="29">
        <v>45485</v>
      </c>
      <c r="B515" s="25" t="s">
        <v>1009</v>
      </c>
      <c r="C515" s="25"/>
      <c r="D515" s="25" t="s">
        <v>52</v>
      </c>
      <c r="E515" s="25" t="s">
        <v>79</v>
      </c>
      <c r="F515" s="25">
        <v>80</v>
      </c>
      <c r="G515" s="25" t="s">
        <v>77</v>
      </c>
      <c r="H515" s="25">
        <v>50000</v>
      </c>
      <c r="I515" s="11">
        <f t="shared" si="90"/>
        <v>4000000</v>
      </c>
      <c r="J515" s="26" t="s">
        <v>28</v>
      </c>
      <c r="K515" s="11"/>
      <c r="L515" s="107">
        <f t="shared" si="91"/>
        <v>0</v>
      </c>
      <c r="M515" s="107"/>
      <c r="N515" s="107"/>
      <c r="O515" s="107">
        <f t="shared" si="92"/>
        <v>0</v>
      </c>
      <c r="P515" s="107"/>
      <c r="Q515" s="107"/>
      <c r="R515" s="107">
        <f t="shared" si="93"/>
        <v>0</v>
      </c>
      <c r="S515" s="107"/>
      <c r="T515" s="107"/>
      <c r="U515" s="107">
        <f t="shared" si="94"/>
        <v>0</v>
      </c>
      <c r="V515" s="107"/>
      <c r="W515" s="107"/>
      <c r="X515" s="107">
        <f t="shared" si="95"/>
        <v>0</v>
      </c>
      <c r="Y515" s="107"/>
      <c r="Z515" s="107"/>
      <c r="AA515" s="108">
        <f>C515+I515-L515-O515-U515-X515-R515</f>
        <v>4000000</v>
      </c>
      <c r="AB515" s="7"/>
    </row>
    <row r="516" spans="1:28" ht="15.75" hidden="1" x14ac:dyDescent="0.25">
      <c r="A516" s="29">
        <v>45485</v>
      </c>
      <c r="B516" s="25" t="s">
        <v>1581</v>
      </c>
      <c r="C516" s="25"/>
      <c r="D516" s="25" t="s">
        <v>46</v>
      </c>
      <c r="E516" s="25" t="s">
        <v>154</v>
      </c>
      <c r="F516" s="25">
        <v>9500</v>
      </c>
      <c r="G516" s="25" t="s">
        <v>34</v>
      </c>
      <c r="H516" s="25">
        <v>1140</v>
      </c>
      <c r="I516" s="11">
        <f t="shared" si="90"/>
        <v>10830000</v>
      </c>
      <c r="J516" s="31" t="s">
        <v>312</v>
      </c>
      <c r="K516" s="11"/>
      <c r="L516" s="107">
        <f t="shared" si="91"/>
        <v>0</v>
      </c>
      <c r="M516" s="107"/>
      <c r="N516" s="107"/>
      <c r="O516" s="107">
        <f t="shared" si="92"/>
        <v>10830000</v>
      </c>
      <c r="P516" s="107">
        <v>10000000</v>
      </c>
      <c r="Q516" s="107">
        <v>830000</v>
      </c>
      <c r="R516" s="107">
        <f t="shared" si="93"/>
        <v>0</v>
      </c>
      <c r="S516" s="107"/>
      <c r="T516" s="107"/>
      <c r="U516" s="107">
        <f t="shared" si="94"/>
        <v>0</v>
      </c>
      <c r="V516" s="107"/>
      <c r="W516" s="107"/>
      <c r="X516" s="107">
        <f t="shared" si="95"/>
        <v>0</v>
      </c>
      <c r="Y516" s="107"/>
      <c r="Z516" s="107"/>
      <c r="AA516" s="108">
        <f>C516+I516-L516-O516-U516-X516-R516</f>
        <v>0</v>
      </c>
      <c r="AB516" s="7">
        <v>45485</v>
      </c>
    </row>
    <row r="517" spans="1:28" ht="15.75" hidden="1" x14ac:dyDescent="0.25">
      <c r="A517" s="29">
        <v>45485</v>
      </c>
      <c r="B517" s="25" t="s">
        <v>1581</v>
      </c>
      <c r="C517" s="25"/>
      <c r="D517" s="25" t="s">
        <v>46</v>
      </c>
      <c r="E517" s="25" t="s">
        <v>108</v>
      </c>
      <c r="F517" s="25">
        <v>1000</v>
      </c>
      <c r="G517" s="25" t="s">
        <v>34</v>
      </c>
      <c r="H517" s="25">
        <v>1900</v>
      </c>
      <c r="I517" s="11">
        <f t="shared" si="90"/>
        <v>1900000</v>
      </c>
      <c r="J517" s="31" t="s">
        <v>312</v>
      </c>
      <c r="K517" s="11"/>
      <c r="L517" s="107">
        <f t="shared" si="91"/>
        <v>0</v>
      </c>
      <c r="M517" s="107"/>
      <c r="N517" s="107"/>
      <c r="O517" s="107">
        <f t="shared" si="92"/>
        <v>1900000</v>
      </c>
      <c r="P517" s="107"/>
      <c r="Q517" s="107">
        <v>1900000</v>
      </c>
      <c r="R517" s="107">
        <f t="shared" si="93"/>
        <v>0</v>
      </c>
      <c r="S517" s="107"/>
      <c r="T517" s="107"/>
      <c r="U517" s="107">
        <f t="shared" si="94"/>
        <v>0</v>
      </c>
      <c r="V517" s="107"/>
      <c r="W517" s="107"/>
      <c r="X517" s="107">
        <f t="shared" si="95"/>
        <v>0</v>
      </c>
      <c r="Y517" s="107"/>
      <c r="Z517" s="107"/>
      <c r="AA517" s="108">
        <f>C517+I517-L517-O517-U517-X517-R517</f>
        <v>0</v>
      </c>
      <c r="AB517" s="7">
        <v>45489</v>
      </c>
    </row>
    <row r="518" spans="1:28" ht="15.75" hidden="1" x14ac:dyDescent="0.25">
      <c r="A518" s="29">
        <v>45485</v>
      </c>
      <c r="B518" s="25" t="s">
        <v>1582</v>
      </c>
      <c r="C518" s="25"/>
      <c r="D518" s="25" t="s">
        <v>46</v>
      </c>
      <c r="E518" s="25" t="s">
        <v>343</v>
      </c>
      <c r="F518" s="25">
        <v>2</v>
      </c>
      <c r="G518" s="25" t="s">
        <v>23</v>
      </c>
      <c r="H518" s="25">
        <v>1200000</v>
      </c>
      <c r="I518" s="11">
        <f t="shared" si="90"/>
        <v>2400000</v>
      </c>
      <c r="J518" s="31" t="s">
        <v>324</v>
      </c>
      <c r="K518" s="11"/>
      <c r="L518" s="107">
        <f t="shared" si="91"/>
        <v>0</v>
      </c>
      <c r="M518" s="107"/>
      <c r="N518" s="107"/>
      <c r="O518" s="107">
        <f t="shared" si="92"/>
        <v>0</v>
      </c>
      <c r="P518" s="107"/>
      <c r="Q518" s="107"/>
      <c r="R518" s="107">
        <f t="shared" si="93"/>
        <v>0</v>
      </c>
      <c r="S518" s="107"/>
      <c r="T518" s="107"/>
      <c r="U518" s="107">
        <f t="shared" si="94"/>
        <v>2400000</v>
      </c>
      <c r="V518" s="107">
        <v>2400000</v>
      </c>
      <c r="W518" s="107"/>
      <c r="X518" s="107">
        <f t="shared" si="95"/>
        <v>0</v>
      </c>
      <c r="Y518" s="107"/>
      <c r="Z518" s="107"/>
      <c r="AA518" s="108">
        <f>C518+I518-L518-O518-U518-X518-R518</f>
        <v>0</v>
      </c>
      <c r="AB518" s="7">
        <v>45485</v>
      </c>
    </row>
    <row r="519" spans="1:28" ht="15.75" hidden="1" x14ac:dyDescent="0.25">
      <c r="A519" s="29">
        <v>45485</v>
      </c>
      <c r="B519" s="72" t="s">
        <v>134</v>
      </c>
      <c r="C519" s="25"/>
      <c r="D519" s="25" t="s">
        <v>46</v>
      </c>
      <c r="E519" s="25" t="s">
        <v>50</v>
      </c>
      <c r="F519" s="25">
        <v>1000</v>
      </c>
      <c r="G519" s="25" t="s">
        <v>34</v>
      </c>
      <c r="H519" s="25">
        <v>3780</v>
      </c>
      <c r="I519" s="11">
        <f t="shared" si="90"/>
        <v>3780000</v>
      </c>
      <c r="J519" s="26" t="s">
        <v>28</v>
      </c>
      <c r="K519" s="11" t="s">
        <v>1595</v>
      </c>
      <c r="L519" s="107">
        <f t="shared" si="91"/>
        <v>0</v>
      </c>
      <c r="M519" s="107"/>
      <c r="N519" s="107"/>
      <c r="O519" s="107">
        <f t="shared" si="92"/>
        <v>0</v>
      </c>
      <c r="P519" s="107"/>
      <c r="Q519" s="107"/>
      <c r="R519" s="107">
        <f t="shared" si="93"/>
        <v>0</v>
      </c>
      <c r="S519" s="107"/>
      <c r="T519" s="107"/>
      <c r="U519" s="107">
        <f t="shared" si="94"/>
        <v>0</v>
      </c>
      <c r="V519" s="107"/>
      <c r="W519" s="107"/>
      <c r="X519" s="107">
        <f t="shared" si="95"/>
        <v>0</v>
      </c>
      <c r="Y519" s="107"/>
      <c r="Z519" s="107"/>
      <c r="AA519" s="108">
        <f>C519+I519-L519-O519-U519-X519-R519</f>
        <v>3780000</v>
      </c>
      <c r="AB519" s="7"/>
    </row>
    <row r="520" spans="1:28" ht="15.75" hidden="1" x14ac:dyDescent="0.25">
      <c r="A520" s="24">
        <v>45485</v>
      </c>
      <c r="B520" s="25" t="s">
        <v>803</v>
      </c>
      <c r="C520" s="25"/>
      <c r="D520" s="25" t="s">
        <v>46</v>
      </c>
      <c r="E520" s="25" t="s">
        <v>135</v>
      </c>
      <c r="F520" s="25">
        <v>1</v>
      </c>
      <c r="G520" s="25" t="s">
        <v>48</v>
      </c>
      <c r="H520" s="25">
        <v>150000</v>
      </c>
      <c r="I520" s="11">
        <f t="shared" si="90"/>
        <v>150000</v>
      </c>
      <c r="J520" s="31" t="s">
        <v>312</v>
      </c>
      <c r="K520" s="11"/>
      <c r="L520" s="107">
        <f t="shared" si="91"/>
        <v>0</v>
      </c>
      <c r="M520" s="107"/>
      <c r="N520" s="107"/>
      <c r="O520" s="107">
        <f t="shared" si="92"/>
        <v>150000</v>
      </c>
      <c r="P520" s="107">
        <v>150000</v>
      </c>
      <c r="Q520" s="107"/>
      <c r="R520" s="107">
        <f t="shared" si="93"/>
        <v>0</v>
      </c>
      <c r="S520" s="107"/>
      <c r="T520" s="107"/>
      <c r="U520" s="107">
        <f t="shared" si="94"/>
        <v>0</v>
      </c>
      <c r="V520" s="107"/>
      <c r="W520" s="107"/>
      <c r="X520" s="107">
        <f t="shared" si="95"/>
        <v>0</v>
      </c>
      <c r="Y520" s="107"/>
      <c r="Z520" s="107"/>
      <c r="AA520" s="108">
        <f>C520+I520-L520-O520-U520-X520-R520</f>
        <v>0</v>
      </c>
      <c r="AB520" s="7">
        <v>45485</v>
      </c>
    </row>
    <row r="521" spans="1:28" ht="15.75" hidden="1" x14ac:dyDescent="0.25">
      <c r="A521" s="24">
        <v>45485</v>
      </c>
      <c r="B521" s="25" t="s">
        <v>874</v>
      </c>
      <c r="C521" s="25"/>
      <c r="D521" s="25" t="s">
        <v>46</v>
      </c>
      <c r="E521" s="25" t="s">
        <v>216</v>
      </c>
      <c r="F521" s="25">
        <v>2</v>
      </c>
      <c r="G521" s="25" t="s">
        <v>27</v>
      </c>
      <c r="H521" s="25">
        <v>45000</v>
      </c>
      <c r="I521" s="11">
        <f t="shared" si="90"/>
        <v>90000</v>
      </c>
      <c r="J521" s="31" t="s">
        <v>324</v>
      </c>
      <c r="K521" s="11"/>
      <c r="L521" s="107">
        <f t="shared" si="91"/>
        <v>0</v>
      </c>
      <c r="M521" s="107"/>
      <c r="N521" s="107"/>
      <c r="O521" s="107">
        <f t="shared" si="92"/>
        <v>0</v>
      </c>
      <c r="P521" s="107"/>
      <c r="Q521" s="107"/>
      <c r="R521" s="107">
        <f t="shared" si="93"/>
        <v>0</v>
      </c>
      <c r="S521" s="107"/>
      <c r="T521" s="107"/>
      <c r="U521" s="107">
        <f t="shared" si="94"/>
        <v>90000</v>
      </c>
      <c r="V521" s="107">
        <v>90000</v>
      </c>
      <c r="W521" s="107"/>
      <c r="X521" s="107">
        <f t="shared" si="95"/>
        <v>0</v>
      </c>
      <c r="Y521" s="107"/>
      <c r="Z521" s="107"/>
      <c r="AA521" s="108">
        <f>C521+I521-L521-O521-U521-X521-R521</f>
        <v>0</v>
      </c>
      <c r="AB521" s="7">
        <v>45485</v>
      </c>
    </row>
    <row r="522" spans="1:28" ht="15.75" hidden="1" x14ac:dyDescent="0.25">
      <c r="A522" s="24">
        <v>45485</v>
      </c>
      <c r="B522" s="25" t="s">
        <v>1577</v>
      </c>
      <c r="C522" s="25"/>
      <c r="D522" s="25" t="s">
        <v>52</v>
      </c>
      <c r="E522" s="25" t="s">
        <v>206</v>
      </c>
      <c r="F522" s="25">
        <v>1</v>
      </c>
      <c r="G522" s="25" t="s">
        <v>48</v>
      </c>
      <c r="H522" s="25">
        <v>280000</v>
      </c>
      <c r="I522" s="11">
        <f t="shared" si="90"/>
        <v>280000</v>
      </c>
      <c r="J522" s="31" t="s">
        <v>324</v>
      </c>
      <c r="K522" s="11"/>
      <c r="L522" s="107">
        <f t="shared" si="91"/>
        <v>280000</v>
      </c>
      <c r="M522" s="107">
        <v>280000</v>
      </c>
      <c r="N522" s="107"/>
      <c r="O522" s="107">
        <f t="shared" si="92"/>
        <v>0</v>
      </c>
      <c r="P522" s="107"/>
      <c r="Q522" s="107"/>
      <c r="R522" s="107">
        <f t="shared" si="93"/>
        <v>0</v>
      </c>
      <c r="S522" s="107"/>
      <c r="T522" s="107"/>
      <c r="U522" s="107">
        <f t="shared" si="94"/>
        <v>0</v>
      </c>
      <c r="V522" s="107"/>
      <c r="W522" s="107"/>
      <c r="X522" s="107">
        <f t="shared" si="95"/>
        <v>0</v>
      </c>
      <c r="Y522" s="107"/>
      <c r="Z522" s="107"/>
      <c r="AA522" s="108">
        <f>C522+I522-L522-O522-U522-X522-R522</f>
        <v>0</v>
      </c>
      <c r="AB522" s="7">
        <v>45485</v>
      </c>
    </row>
    <row r="523" spans="1:28" ht="15.75" hidden="1" x14ac:dyDescent="0.25">
      <c r="A523" s="29">
        <v>45486</v>
      </c>
      <c r="B523" s="27" t="s">
        <v>354</v>
      </c>
      <c r="C523" s="27"/>
      <c r="D523" s="27" t="s">
        <v>46</v>
      </c>
      <c r="E523" s="27" t="s">
        <v>763</v>
      </c>
      <c r="F523" s="27">
        <v>200</v>
      </c>
      <c r="G523" s="27" t="s">
        <v>34</v>
      </c>
      <c r="H523" s="27">
        <v>2500</v>
      </c>
      <c r="I523" s="11">
        <f t="shared" si="90"/>
        <v>500000</v>
      </c>
      <c r="J523" s="32" t="s">
        <v>312</v>
      </c>
      <c r="K523" s="11"/>
      <c r="L523" s="107">
        <f t="shared" si="91"/>
        <v>0</v>
      </c>
      <c r="M523" s="107"/>
      <c r="N523" s="107"/>
      <c r="O523" s="107">
        <f t="shared" si="92"/>
        <v>500000</v>
      </c>
      <c r="P523" s="107">
        <v>500000</v>
      </c>
      <c r="Q523" s="107"/>
      <c r="R523" s="107">
        <f t="shared" si="93"/>
        <v>0</v>
      </c>
      <c r="S523" s="107"/>
      <c r="T523" s="107"/>
      <c r="U523" s="107">
        <f t="shared" si="94"/>
        <v>0</v>
      </c>
      <c r="V523" s="107"/>
      <c r="W523" s="107"/>
      <c r="X523" s="107">
        <f t="shared" si="95"/>
        <v>0</v>
      </c>
      <c r="Y523" s="107"/>
      <c r="Z523" s="107"/>
      <c r="AA523" s="108">
        <f>C523+I523-L523-O523-U523-X523-R523</f>
        <v>0</v>
      </c>
      <c r="AB523" s="7">
        <v>45490</v>
      </c>
    </row>
    <row r="524" spans="1:28" ht="15.75" hidden="1" x14ac:dyDescent="0.25">
      <c r="A524" s="29">
        <v>45486</v>
      </c>
      <c r="B524" s="72" t="s">
        <v>531</v>
      </c>
      <c r="C524" s="25"/>
      <c r="D524" s="25" t="s">
        <v>52</v>
      </c>
      <c r="E524" s="25" t="s">
        <v>135</v>
      </c>
      <c r="F524" s="25">
        <v>10</v>
      </c>
      <c r="G524" s="25" t="s">
        <v>48</v>
      </c>
      <c r="H524" s="25">
        <v>150000</v>
      </c>
      <c r="I524" s="11">
        <f t="shared" si="90"/>
        <v>1500000</v>
      </c>
      <c r="J524" s="31" t="s">
        <v>312</v>
      </c>
      <c r="K524" s="11"/>
      <c r="L524" s="107">
        <f t="shared" si="91"/>
        <v>0</v>
      </c>
      <c r="M524" s="107"/>
      <c r="N524" s="107"/>
      <c r="O524" s="107">
        <f t="shared" si="92"/>
        <v>0</v>
      </c>
      <c r="P524" s="107"/>
      <c r="Q524" s="107"/>
      <c r="R524" s="107">
        <f t="shared" si="93"/>
        <v>1500000</v>
      </c>
      <c r="S524" s="107">
        <v>1500000</v>
      </c>
      <c r="T524" s="107"/>
      <c r="U524" s="107">
        <f t="shared" si="94"/>
        <v>0</v>
      </c>
      <c r="V524" s="107"/>
      <c r="W524" s="107"/>
      <c r="X524" s="107">
        <f t="shared" si="95"/>
        <v>0</v>
      </c>
      <c r="Y524" s="107"/>
      <c r="Z524" s="107"/>
      <c r="AA524" s="108">
        <f>C524+I524-L524-O524-U524-X524-R524</f>
        <v>0</v>
      </c>
      <c r="AB524" s="7">
        <v>45489</v>
      </c>
    </row>
    <row r="525" spans="1:28" ht="15.75" hidden="1" x14ac:dyDescent="0.25">
      <c r="A525" s="29">
        <v>45486</v>
      </c>
      <c r="B525" s="25" t="s">
        <v>99</v>
      </c>
      <c r="C525" s="25"/>
      <c r="D525" s="25"/>
      <c r="E525" s="25" t="s">
        <v>106</v>
      </c>
      <c r="F525" s="25">
        <v>33.299999999999997</v>
      </c>
      <c r="G525" s="25" t="s">
        <v>39</v>
      </c>
      <c r="H525" s="25"/>
      <c r="I525" s="11">
        <f t="shared" si="90"/>
        <v>0</v>
      </c>
      <c r="J525" s="26" t="s">
        <v>1622</v>
      </c>
      <c r="K525" s="11"/>
      <c r="L525" s="107">
        <f t="shared" si="91"/>
        <v>0</v>
      </c>
      <c r="M525" s="107"/>
      <c r="N525" s="107"/>
      <c r="O525" s="107">
        <f t="shared" si="92"/>
        <v>0</v>
      </c>
      <c r="P525" s="107"/>
      <c r="Q525" s="107"/>
      <c r="R525" s="107">
        <f t="shared" si="93"/>
        <v>0</v>
      </c>
      <c r="S525" s="107"/>
      <c r="T525" s="107"/>
      <c r="U525" s="107">
        <f t="shared" si="94"/>
        <v>0</v>
      </c>
      <c r="V525" s="107"/>
      <c r="W525" s="107"/>
      <c r="X525" s="107">
        <f t="shared" si="95"/>
        <v>0</v>
      </c>
      <c r="Y525" s="107"/>
      <c r="Z525" s="107"/>
      <c r="AA525" s="108">
        <f>C525+I525-L525-O525-U525-X525-R525</f>
        <v>0</v>
      </c>
      <c r="AB525" s="7"/>
    </row>
    <row r="526" spans="1:28" ht="15.75" hidden="1" x14ac:dyDescent="0.25">
      <c r="A526" s="29">
        <v>45486</v>
      </c>
      <c r="B526" s="25" t="s">
        <v>99</v>
      </c>
      <c r="C526" s="25"/>
      <c r="D526" s="25"/>
      <c r="E526" s="25" t="s">
        <v>273</v>
      </c>
      <c r="F526" s="25">
        <v>29</v>
      </c>
      <c r="G526" s="25" t="s">
        <v>39</v>
      </c>
      <c r="H526" s="25"/>
      <c r="I526" s="11">
        <f t="shared" si="90"/>
        <v>0</v>
      </c>
      <c r="J526" s="26" t="s">
        <v>1622</v>
      </c>
      <c r="K526" s="11"/>
      <c r="L526" s="107">
        <f t="shared" si="91"/>
        <v>0</v>
      </c>
      <c r="M526" s="107"/>
      <c r="N526" s="107"/>
      <c r="O526" s="107">
        <f t="shared" si="92"/>
        <v>0</v>
      </c>
      <c r="P526" s="107"/>
      <c r="Q526" s="107"/>
      <c r="R526" s="107">
        <f t="shared" si="93"/>
        <v>0</v>
      </c>
      <c r="S526" s="107"/>
      <c r="T526" s="107"/>
      <c r="U526" s="107">
        <f t="shared" si="94"/>
        <v>0</v>
      </c>
      <c r="V526" s="107"/>
      <c r="W526" s="107"/>
      <c r="X526" s="107">
        <f t="shared" si="95"/>
        <v>0</v>
      </c>
      <c r="Y526" s="107"/>
      <c r="Z526" s="107"/>
      <c r="AA526" s="108">
        <f>C526+I526-L526-O526-U526-X526-R526</f>
        <v>0</v>
      </c>
      <c r="AB526" s="7"/>
    </row>
    <row r="527" spans="1:28" ht="15.75" hidden="1" x14ac:dyDescent="0.25">
      <c r="A527" s="29">
        <v>45486</v>
      </c>
      <c r="B527" s="25" t="s">
        <v>99</v>
      </c>
      <c r="C527" s="25"/>
      <c r="D527" s="25"/>
      <c r="E527" s="25" t="s">
        <v>105</v>
      </c>
      <c r="F527" s="25">
        <v>34.799999999999997</v>
      </c>
      <c r="G527" s="25" t="s">
        <v>39</v>
      </c>
      <c r="H527" s="25"/>
      <c r="I527" s="11">
        <f t="shared" si="90"/>
        <v>0</v>
      </c>
      <c r="J527" s="26" t="s">
        <v>1622</v>
      </c>
      <c r="K527" s="11"/>
      <c r="L527" s="107">
        <f t="shared" si="91"/>
        <v>0</v>
      </c>
      <c r="M527" s="107"/>
      <c r="N527" s="107"/>
      <c r="O527" s="107">
        <f t="shared" si="92"/>
        <v>0</v>
      </c>
      <c r="P527" s="107"/>
      <c r="Q527" s="107"/>
      <c r="R527" s="107">
        <f t="shared" si="93"/>
        <v>0</v>
      </c>
      <c r="S527" s="107"/>
      <c r="T527" s="107"/>
      <c r="U527" s="107">
        <f t="shared" si="94"/>
        <v>0</v>
      </c>
      <c r="V527" s="107"/>
      <c r="W527" s="107"/>
      <c r="X527" s="107">
        <f t="shared" si="95"/>
        <v>0</v>
      </c>
      <c r="Y527" s="107"/>
      <c r="Z527" s="107"/>
      <c r="AA527" s="108">
        <f>C527+I527-L527-O527-U527-X527-R527</f>
        <v>0</v>
      </c>
      <c r="AB527" s="7"/>
    </row>
    <row r="528" spans="1:28" ht="15.75" hidden="1" x14ac:dyDescent="0.25">
      <c r="A528" s="29">
        <v>45486</v>
      </c>
      <c r="B528" s="25" t="s">
        <v>99</v>
      </c>
      <c r="C528" s="25"/>
      <c r="D528" s="25"/>
      <c r="E528" s="25" t="s">
        <v>103</v>
      </c>
      <c r="F528" s="25">
        <v>29.3</v>
      </c>
      <c r="G528" s="25" t="s">
        <v>39</v>
      </c>
      <c r="H528" s="25"/>
      <c r="I528" s="11">
        <f t="shared" si="90"/>
        <v>0</v>
      </c>
      <c r="J528" s="26" t="s">
        <v>1622</v>
      </c>
      <c r="K528" s="11"/>
      <c r="L528" s="107">
        <f t="shared" si="91"/>
        <v>0</v>
      </c>
      <c r="M528" s="107"/>
      <c r="N528" s="107"/>
      <c r="O528" s="107">
        <f t="shared" si="92"/>
        <v>0</v>
      </c>
      <c r="P528" s="107"/>
      <c r="Q528" s="107"/>
      <c r="R528" s="107">
        <f t="shared" si="93"/>
        <v>0</v>
      </c>
      <c r="S528" s="107"/>
      <c r="T528" s="107"/>
      <c r="U528" s="107">
        <f t="shared" si="94"/>
        <v>0</v>
      </c>
      <c r="V528" s="107"/>
      <c r="W528" s="107"/>
      <c r="X528" s="107">
        <f t="shared" si="95"/>
        <v>0</v>
      </c>
      <c r="Y528" s="107"/>
      <c r="Z528" s="107"/>
      <c r="AA528" s="108">
        <f>C528+I528-L528-O528-U528-X528-R528</f>
        <v>0</v>
      </c>
      <c r="AB528" s="7"/>
    </row>
    <row r="529" spans="1:28" ht="15.75" hidden="1" x14ac:dyDescent="0.25">
      <c r="A529" s="29">
        <v>45486</v>
      </c>
      <c r="B529" s="72" t="s">
        <v>297</v>
      </c>
      <c r="C529" s="25"/>
      <c r="D529" s="25" t="s">
        <v>52</v>
      </c>
      <c r="E529" s="25" t="s">
        <v>63</v>
      </c>
      <c r="F529" s="25">
        <v>10</v>
      </c>
      <c r="G529" s="25" t="s">
        <v>48</v>
      </c>
      <c r="H529" s="25">
        <v>450000</v>
      </c>
      <c r="I529" s="11">
        <f t="shared" si="90"/>
        <v>4500000</v>
      </c>
      <c r="J529" s="31" t="s">
        <v>312</v>
      </c>
      <c r="K529" s="11"/>
      <c r="L529" s="107">
        <f t="shared" si="91"/>
        <v>0</v>
      </c>
      <c r="M529" s="107"/>
      <c r="N529" s="107"/>
      <c r="O529" s="107">
        <f t="shared" si="92"/>
        <v>0</v>
      </c>
      <c r="P529" s="107"/>
      <c r="Q529" s="107"/>
      <c r="R529" s="107">
        <f t="shared" si="93"/>
        <v>4500000</v>
      </c>
      <c r="S529" s="107">
        <v>4500000</v>
      </c>
      <c r="T529" s="107"/>
      <c r="U529" s="107">
        <f t="shared" si="94"/>
        <v>0</v>
      </c>
      <c r="V529" s="107"/>
      <c r="W529" s="107"/>
      <c r="X529" s="107">
        <f t="shared" si="95"/>
        <v>0</v>
      </c>
      <c r="Y529" s="107"/>
      <c r="Z529" s="107"/>
      <c r="AA529" s="108">
        <f>C529+I529-L529-O529-U529-X529-R529</f>
        <v>0</v>
      </c>
      <c r="AB529" s="7">
        <v>45486</v>
      </c>
    </row>
    <row r="530" spans="1:28" ht="15.75" hidden="1" x14ac:dyDescent="0.25">
      <c r="A530" s="29">
        <v>45486</v>
      </c>
      <c r="B530" s="25" t="s">
        <v>73</v>
      </c>
      <c r="C530" s="25"/>
      <c r="D530" s="25" t="s">
        <v>46</v>
      </c>
      <c r="E530" s="25" t="s">
        <v>61</v>
      </c>
      <c r="F530" s="25">
        <v>5250</v>
      </c>
      <c r="G530" s="25" t="s">
        <v>34</v>
      </c>
      <c r="H530" s="25">
        <v>2330</v>
      </c>
      <c r="I530" s="11">
        <f t="shared" si="90"/>
        <v>12232500</v>
      </c>
      <c r="J530" s="31" t="s">
        <v>312</v>
      </c>
      <c r="K530" s="11"/>
      <c r="L530" s="107">
        <f t="shared" si="91"/>
        <v>0</v>
      </c>
      <c r="M530" s="107"/>
      <c r="N530" s="107"/>
      <c r="O530" s="107">
        <f t="shared" si="92"/>
        <v>12232500</v>
      </c>
      <c r="P530" s="107">
        <v>12232500</v>
      </c>
      <c r="Q530" s="107"/>
      <c r="R530" s="107">
        <f t="shared" si="93"/>
        <v>0</v>
      </c>
      <c r="S530" s="107"/>
      <c r="T530" s="107"/>
      <c r="U530" s="107">
        <f t="shared" si="94"/>
        <v>0</v>
      </c>
      <c r="V530" s="107"/>
      <c r="W530" s="107"/>
      <c r="X530" s="107">
        <f t="shared" si="95"/>
        <v>0</v>
      </c>
      <c r="Y530" s="107"/>
      <c r="Z530" s="107"/>
      <c r="AA530" s="108">
        <f>C530+I530-L530-O530-U530-X530-R530</f>
        <v>0</v>
      </c>
      <c r="AB530" s="7">
        <v>45488</v>
      </c>
    </row>
    <row r="531" spans="1:28" ht="15.75" hidden="1" x14ac:dyDescent="0.25">
      <c r="A531" s="29">
        <v>45486</v>
      </c>
      <c r="B531" s="25" t="s">
        <v>1166</v>
      </c>
      <c r="C531" s="25"/>
      <c r="D531" s="25" t="s">
        <v>46</v>
      </c>
      <c r="E531" s="25" t="s">
        <v>454</v>
      </c>
      <c r="F531" s="25">
        <v>3.3</v>
      </c>
      <c r="G531" s="25" t="s">
        <v>125</v>
      </c>
      <c r="H531" s="25">
        <v>55000</v>
      </c>
      <c r="I531" s="11">
        <f t="shared" si="90"/>
        <v>181500</v>
      </c>
      <c r="J531" s="31" t="s">
        <v>324</v>
      </c>
      <c r="K531" s="11"/>
      <c r="L531" s="107">
        <f t="shared" si="91"/>
        <v>0</v>
      </c>
      <c r="M531" s="107"/>
      <c r="N531" s="107"/>
      <c r="O531" s="107">
        <f t="shared" si="92"/>
        <v>0</v>
      </c>
      <c r="P531" s="107"/>
      <c r="Q531" s="107"/>
      <c r="R531" s="107">
        <f t="shared" si="93"/>
        <v>0</v>
      </c>
      <c r="S531" s="107"/>
      <c r="T531" s="107"/>
      <c r="U531" s="107">
        <f t="shared" si="94"/>
        <v>181500</v>
      </c>
      <c r="V531" s="107">
        <v>181500</v>
      </c>
      <c r="W531" s="107"/>
      <c r="X531" s="107">
        <f t="shared" si="95"/>
        <v>0</v>
      </c>
      <c r="Y531" s="107"/>
      <c r="Z531" s="107"/>
      <c r="AA531" s="108">
        <f>C531+I531-L531-O531-U531-X531-R531</f>
        <v>0</v>
      </c>
      <c r="AB531" s="7">
        <v>45486</v>
      </c>
    </row>
    <row r="532" spans="1:28" ht="15.75" hidden="1" x14ac:dyDescent="0.25">
      <c r="A532" s="29">
        <v>45486</v>
      </c>
      <c r="B532" s="25" t="s">
        <v>266</v>
      </c>
      <c r="C532" s="25"/>
      <c r="D532" s="25" t="s">
        <v>52</v>
      </c>
      <c r="E532" s="25" t="s">
        <v>358</v>
      </c>
      <c r="F532" s="25">
        <v>20.3</v>
      </c>
      <c r="G532" s="25" t="s">
        <v>39</v>
      </c>
      <c r="H532" s="25">
        <v>46000</v>
      </c>
      <c r="I532" s="11">
        <f t="shared" si="90"/>
        <v>933800</v>
      </c>
      <c r="J532" s="26" t="s">
        <v>28</v>
      </c>
      <c r="K532" s="11"/>
      <c r="L532" s="107">
        <f t="shared" si="91"/>
        <v>0</v>
      </c>
      <c r="M532" s="107"/>
      <c r="N532" s="107"/>
      <c r="O532" s="107">
        <f t="shared" si="92"/>
        <v>0</v>
      </c>
      <c r="P532" s="107"/>
      <c r="Q532" s="107"/>
      <c r="R532" s="107">
        <f t="shared" si="93"/>
        <v>0</v>
      </c>
      <c r="S532" s="107"/>
      <c r="T532" s="107"/>
      <c r="U532" s="107">
        <f t="shared" si="94"/>
        <v>0</v>
      </c>
      <c r="V532" s="107"/>
      <c r="W532" s="107"/>
      <c r="X532" s="107">
        <f t="shared" si="95"/>
        <v>0</v>
      </c>
      <c r="Y532" s="107"/>
      <c r="Z532" s="107"/>
      <c r="AA532" s="108">
        <f>C532+I532-L532-O532-U532-X532-R532</f>
        <v>933800</v>
      </c>
      <c r="AB532" s="7"/>
    </row>
    <row r="533" spans="1:28" ht="15.75" hidden="1" x14ac:dyDescent="0.25">
      <c r="A533" s="29">
        <v>45486</v>
      </c>
      <c r="B533" s="25" t="s">
        <v>266</v>
      </c>
      <c r="C533" s="25"/>
      <c r="D533" s="25" t="s">
        <v>52</v>
      </c>
      <c r="E533" s="25" t="s">
        <v>81</v>
      </c>
      <c r="F533" s="25">
        <v>23.2</v>
      </c>
      <c r="G533" s="25" t="s">
        <v>39</v>
      </c>
      <c r="H533" s="25">
        <v>46000</v>
      </c>
      <c r="I533" s="11">
        <f t="shared" si="90"/>
        <v>1067200</v>
      </c>
      <c r="J533" s="26" t="s">
        <v>28</v>
      </c>
      <c r="K533" s="11"/>
      <c r="L533" s="107">
        <f t="shared" si="91"/>
        <v>0</v>
      </c>
      <c r="M533" s="107"/>
      <c r="N533" s="107"/>
      <c r="O533" s="107">
        <f t="shared" si="92"/>
        <v>0</v>
      </c>
      <c r="P533" s="107"/>
      <c r="Q533" s="107"/>
      <c r="R533" s="107">
        <f t="shared" si="93"/>
        <v>0</v>
      </c>
      <c r="S533" s="107"/>
      <c r="T533" s="107"/>
      <c r="U533" s="107">
        <f t="shared" si="94"/>
        <v>0</v>
      </c>
      <c r="V533" s="107"/>
      <c r="W533" s="107"/>
      <c r="X533" s="107">
        <f t="shared" si="95"/>
        <v>0</v>
      </c>
      <c r="Y533" s="107"/>
      <c r="Z533" s="107"/>
      <c r="AA533" s="108">
        <f>C533+I533-L533-O533-U533-X533-R533</f>
        <v>1067200</v>
      </c>
      <c r="AB533" s="7"/>
    </row>
    <row r="534" spans="1:28" ht="15.75" hidden="1" x14ac:dyDescent="0.25">
      <c r="A534" s="29">
        <v>45486</v>
      </c>
      <c r="B534" s="25" t="s">
        <v>1008</v>
      </c>
      <c r="C534" s="25"/>
      <c r="D534" s="25" t="s">
        <v>46</v>
      </c>
      <c r="E534" s="25" t="s">
        <v>117</v>
      </c>
      <c r="F534" s="25">
        <v>1</v>
      </c>
      <c r="G534" s="25" t="s">
        <v>23</v>
      </c>
      <c r="H534" s="25">
        <v>400000</v>
      </c>
      <c r="I534" s="11">
        <f t="shared" si="90"/>
        <v>400000</v>
      </c>
      <c r="J534" s="31" t="s">
        <v>324</v>
      </c>
      <c r="K534" s="11"/>
      <c r="L534" s="107">
        <f t="shared" si="91"/>
        <v>400000</v>
      </c>
      <c r="M534" s="107">
        <v>400000</v>
      </c>
      <c r="N534" s="107"/>
      <c r="O534" s="107">
        <f t="shared" si="92"/>
        <v>0</v>
      </c>
      <c r="P534" s="107"/>
      <c r="Q534" s="107"/>
      <c r="R534" s="107">
        <f t="shared" si="93"/>
        <v>0</v>
      </c>
      <c r="S534" s="107"/>
      <c r="T534" s="107"/>
      <c r="U534" s="107">
        <f t="shared" si="94"/>
        <v>0</v>
      </c>
      <c r="V534" s="107"/>
      <c r="W534" s="107"/>
      <c r="X534" s="107">
        <f t="shared" si="95"/>
        <v>0</v>
      </c>
      <c r="Y534" s="107"/>
      <c r="Z534" s="107"/>
      <c r="AA534" s="108">
        <f>C534+I534-L534-O534-U534-X534-R534</f>
        <v>0</v>
      </c>
      <c r="AB534" s="7">
        <v>45489</v>
      </c>
    </row>
    <row r="535" spans="1:28" ht="15.75" hidden="1" x14ac:dyDescent="0.25">
      <c r="A535" s="24">
        <v>45486</v>
      </c>
      <c r="B535" s="25" t="s">
        <v>1008</v>
      </c>
      <c r="C535" s="25"/>
      <c r="D535" s="25" t="s">
        <v>46</v>
      </c>
      <c r="E535" s="25" t="s">
        <v>56</v>
      </c>
      <c r="F535" s="25">
        <v>1</v>
      </c>
      <c r="G535" s="25" t="s">
        <v>23</v>
      </c>
      <c r="H535" s="25">
        <v>400000</v>
      </c>
      <c r="I535" s="11">
        <f t="shared" si="90"/>
        <v>400000</v>
      </c>
      <c r="J535" s="31" t="s">
        <v>324</v>
      </c>
      <c r="K535" s="11"/>
      <c r="L535" s="107">
        <f t="shared" si="91"/>
        <v>400000</v>
      </c>
      <c r="M535" s="107">
        <v>400000</v>
      </c>
      <c r="N535" s="107"/>
      <c r="O535" s="107">
        <f t="shared" si="92"/>
        <v>0</v>
      </c>
      <c r="P535" s="107"/>
      <c r="Q535" s="107"/>
      <c r="R535" s="107">
        <f t="shared" si="93"/>
        <v>0</v>
      </c>
      <c r="S535" s="107"/>
      <c r="T535" s="107"/>
      <c r="U535" s="107">
        <f t="shared" si="94"/>
        <v>0</v>
      </c>
      <c r="V535" s="107"/>
      <c r="W535" s="107"/>
      <c r="X535" s="107">
        <f t="shared" si="95"/>
        <v>0</v>
      </c>
      <c r="Y535" s="107"/>
      <c r="Z535" s="107"/>
      <c r="AA535" s="108">
        <f>C535+I535-L535-O535-U535-X535-R535</f>
        <v>0</v>
      </c>
      <c r="AB535" s="7">
        <v>45489</v>
      </c>
    </row>
    <row r="536" spans="1:28" ht="15.75" hidden="1" x14ac:dyDescent="0.25">
      <c r="A536" s="24">
        <v>45486</v>
      </c>
      <c r="B536" s="25" t="s">
        <v>409</v>
      </c>
      <c r="C536" s="25"/>
      <c r="D536" s="25" t="s">
        <v>52</v>
      </c>
      <c r="E536" s="25" t="s">
        <v>87</v>
      </c>
      <c r="F536" s="25">
        <v>2500</v>
      </c>
      <c r="G536" s="25" t="s">
        <v>34</v>
      </c>
      <c r="H536" s="25">
        <v>1070</v>
      </c>
      <c r="I536" s="11">
        <f t="shared" si="90"/>
        <v>2675000</v>
      </c>
      <c r="J536" s="31" t="s">
        <v>324</v>
      </c>
      <c r="K536" s="11"/>
      <c r="L536" s="107">
        <f t="shared" si="91"/>
        <v>1600000</v>
      </c>
      <c r="M536" s="107">
        <v>1600000</v>
      </c>
      <c r="N536" s="107"/>
      <c r="O536" s="107">
        <f t="shared" si="92"/>
        <v>0</v>
      </c>
      <c r="P536" s="107"/>
      <c r="Q536" s="107"/>
      <c r="R536" s="107">
        <f t="shared" si="93"/>
        <v>0</v>
      </c>
      <c r="S536" s="107"/>
      <c r="T536" s="107"/>
      <c r="U536" s="107">
        <f t="shared" si="94"/>
        <v>0</v>
      </c>
      <c r="V536" s="107"/>
      <c r="W536" s="107"/>
      <c r="X536" s="107">
        <f t="shared" si="95"/>
        <v>1075000</v>
      </c>
      <c r="Y536" s="107">
        <v>1075000</v>
      </c>
      <c r="Z536" s="107"/>
      <c r="AA536" s="108">
        <f>C536+I536-L536-O536-U536-X536-R536</f>
        <v>0</v>
      </c>
      <c r="AB536" s="7">
        <v>45486</v>
      </c>
    </row>
    <row r="537" spans="1:28" ht="15.75" hidden="1" x14ac:dyDescent="0.25">
      <c r="A537" s="29">
        <v>45488</v>
      </c>
      <c r="B537" s="27" t="s">
        <v>198</v>
      </c>
      <c r="C537" s="27"/>
      <c r="D537" s="27" t="s">
        <v>46</v>
      </c>
      <c r="E537" s="27" t="s">
        <v>189</v>
      </c>
      <c r="F537" s="27">
        <v>1</v>
      </c>
      <c r="G537" s="27" t="s">
        <v>23</v>
      </c>
      <c r="H537" s="27">
        <v>450000</v>
      </c>
      <c r="I537" s="11">
        <f t="shared" ref="I537:I564" si="96">F537*H537</f>
        <v>450000</v>
      </c>
      <c r="J537" s="32" t="s">
        <v>312</v>
      </c>
      <c r="K537" s="11"/>
      <c r="L537" s="107">
        <f>M537+N537</f>
        <v>0</v>
      </c>
      <c r="M537" s="107"/>
      <c r="N537" s="107"/>
      <c r="O537" s="107">
        <f>P537+Q537</f>
        <v>450000</v>
      </c>
      <c r="P537" s="107">
        <v>450000</v>
      </c>
      <c r="Q537" s="107"/>
      <c r="R537" s="107">
        <f>S537+T537</f>
        <v>0</v>
      </c>
      <c r="S537" s="107"/>
      <c r="T537" s="107"/>
      <c r="U537" s="107">
        <f>V537+W537</f>
        <v>0</v>
      </c>
      <c r="V537" s="107"/>
      <c r="W537" s="107"/>
      <c r="X537" s="107">
        <f>Y537+Z537</f>
        <v>0</v>
      </c>
      <c r="Y537" s="107"/>
      <c r="Z537" s="107"/>
      <c r="AA537" s="108">
        <f>C537+I537-L537-O537-U537-X537-R537</f>
        <v>0</v>
      </c>
      <c r="AB537" s="7">
        <v>45488</v>
      </c>
    </row>
    <row r="538" spans="1:28" ht="15.75" hidden="1" x14ac:dyDescent="0.25">
      <c r="A538" s="29">
        <v>45488</v>
      </c>
      <c r="B538" s="25" t="s">
        <v>1584</v>
      </c>
      <c r="C538" s="25"/>
      <c r="D538" s="25" t="s">
        <v>46</v>
      </c>
      <c r="E538" s="25" t="s">
        <v>217</v>
      </c>
      <c r="F538" s="25">
        <v>2.5</v>
      </c>
      <c r="G538" s="25" t="s">
        <v>39</v>
      </c>
      <c r="H538" s="25">
        <v>90000</v>
      </c>
      <c r="I538" s="11">
        <f t="shared" si="96"/>
        <v>225000</v>
      </c>
      <c r="J538" s="31" t="s">
        <v>324</v>
      </c>
      <c r="K538" s="11"/>
      <c r="L538" s="107">
        <f t="shared" ref="L538:L564" si="97">M538+N538</f>
        <v>225000</v>
      </c>
      <c r="M538" s="107">
        <v>225000</v>
      </c>
      <c r="N538" s="107"/>
      <c r="O538" s="107">
        <f t="shared" ref="O538:O564" si="98">P538+Q538</f>
        <v>0</v>
      </c>
      <c r="P538" s="107"/>
      <c r="Q538" s="107"/>
      <c r="R538" s="107">
        <f t="shared" ref="R538:R564" si="99">S538+T538</f>
        <v>0</v>
      </c>
      <c r="S538" s="107"/>
      <c r="T538" s="107"/>
      <c r="U538" s="107">
        <f t="shared" ref="U538:U564" si="100">V538+W538</f>
        <v>0</v>
      </c>
      <c r="V538" s="107"/>
      <c r="W538" s="107"/>
      <c r="X538" s="107">
        <f t="shared" ref="X538:X564" si="101">Y538+Z538</f>
        <v>0</v>
      </c>
      <c r="Y538" s="107"/>
      <c r="Z538" s="107"/>
      <c r="AA538" s="108">
        <f>C538+I538-L538-O538-U538-X538-R538</f>
        <v>0</v>
      </c>
      <c r="AB538" s="7">
        <v>45488</v>
      </c>
    </row>
    <row r="539" spans="1:28" ht="15.75" hidden="1" x14ac:dyDescent="0.25">
      <c r="A539" s="29">
        <v>45488</v>
      </c>
      <c r="B539" s="25" t="s">
        <v>1584</v>
      </c>
      <c r="C539" s="25"/>
      <c r="D539" s="25" t="s">
        <v>46</v>
      </c>
      <c r="E539" s="25" t="s">
        <v>400</v>
      </c>
      <c r="F539" s="25">
        <v>2.5</v>
      </c>
      <c r="G539" s="25" t="s">
        <v>39</v>
      </c>
      <c r="H539" s="25">
        <v>90000</v>
      </c>
      <c r="I539" s="11">
        <f t="shared" si="96"/>
        <v>225000</v>
      </c>
      <c r="J539" s="31" t="s">
        <v>324</v>
      </c>
      <c r="K539" s="11"/>
      <c r="L539" s="107">
        <f t="shared" si="97"/>
        <v>225000</v>
      </c>
      <c r="M539" s="107">
        <v>225000</v>
      </c>
      <c r="N539" s="107"/>
      <c r="O539" s="107">
        <f t="shared" si="98"/>
        <v>0</v>
      </c>
      <c r="P539" s="107"/>
      <c r="Q539" s="107"/>
      <c r="R539" s="107">
        <f t="shared" si="99"/>
        <v>0</v>
      </c>
      <c r="S539" s="107"/>
      <c r="T539" s="107"/>
      <c r="U539" s="107">
        <f t="shared" si="100"/>
        <v>0</v>
      </c>
      <c r="V539" s="107"/>
      <c r="W539" s="107"/>
      <c r="X539" s="107">
        <f t="shared" si="101"/>
        <v>0</v>
      </c>
      <c r="Y539" s="107"/>
      <c r="Z539" s="107"/>
      <c r="AA539" s="108">
        <f>C539+I539-L539-O539-U539-X539-R539</f>
        <v>0</v>
      </c>
      <c r="AB539" s="7">
        <v>45488</v>
      </c>
    </row>
    <row r="540" spans="1:28" ht="15.75" hidden="1" x14ac:dyDescent="0.25">
      <c r="A540" s="29">
        <v>45488</v>
      </c>
      <c r="B540" s="25" t="s">
        <v>1584</v>
      </c>
      <c r="C540" s="25"/>
      <c r="D540" s="25" t="s">
        <v>46</v>
      </c>
      <c r="E540" s="25" t="s">
        <v>218</v>
      </c>
      <c r="F540" s="25">
        <v>2.5</v>
      </c>
      <c r="G540" s="25" t="s">
        <v>39</v>
      </c>
      <c r="H540" s="25">
        <v>90000</v>
      </c>
      <c r="I540" s="11">
        <f t="shared" si="96"/>
        <v>225000</v>
      </c>
      <c r="J540" s="31" t="s">
        <v>324</v>
      </c>
      <c r="K540" s="11"/>
      <c r="L540" s="107">
        <f t="shared" si="97"/>
        <v>225000</v>
      </c>
      <c r="M540" s="107">
        <v>225000</v>
      </c>
      <c r="N540" s="107"/>
      <c r="O540" s="107">
        <f t="shared" si="98"/>
        <v>0</v>
      </c>
      <c r="P540" s="107"/>
      <c r="Q540" s="107"/>
      <c r="R540" s="107">
        <f t="shared" si="99"/>
        <v>0</v>
      </c>
      <c r="S540" s="107"/>
      <c r="T540" s="107"/>
      <c r="U540" s="107">
        <f t="shared" si="100"/>
        <v>0</v>
      </c>
      <c r="V540" s="107"/>
      <c r="W540" s="107"/>
      <c r="X540" s="107">
        <f t="shared" si="101"/>
        <v>0</v>
      </c>
      <c r="Y540" s="107"/>
      <c r="Z540" s="107"/>
      <c r="AA540" s="108">
        <f>C540+I540-L540-O540-U540-X540-R540</f>
        <v>0</v>
      </c>
      <c r="AB540" s="7">
        <v>45488</v>
      </c>
    </row>
    <row r="541" spans="1:28" ht="15.75" hidden="1" x14ac:dyDescent="0.25">
      <c r="A541" s="29">
        <v>45488</v>
      </c>
      <c r="B541" s="25" t="s">
        <v>1584</v>
      </c>
      <c r="C541" s="25"/>
      <c r="D541" s="25" t="s">
        <v>46</v>
      </c>
      <c r="E541" s="25" t="s">
        <v>1585</v>
      </c>
      <c r="F541" s="25">
        <v>2.5</v>
      </c>
      <c r="G541" s="25" t="s">
        <v>39</v>
      </c>
      <c r="H541" s="25">
        <v>90000</v>
      </c>
      <c r="I541" s="11">
        <f t="shared" si="96"/>
        <v>225000</v>
      </c>
      <c r="J541" s="31" t="s">
        <v>324</v>
      </c>
      <c r="K541" s="11"/>
      <c r="L541" s="107">
        <f t="shared" si="97"/>
        <v>225000</v>
      </c>
      <c r="M541" s="107">
        <v>225000</v>
      </c>
      <c r="N541" s="107"/>
      <c r="O541" s="107">
        <f t="shared" si="98"/>
        <v>0</v>
      </c>
      <c r="P541" s="107"/>
      <c r="Q541" s="107"/>
      <c r="R541" s="107">
        <f t="shared" si="99"/>
        <v>0</v>
      </c>
      <c r="S541" s="107"/>
      <c r="T541" s="107"/>
      <c r="U541" s="107">
        <f t="shared" si="100"/>
        <v>0</v>
      </c>
      <c r="V541" s="107"/>
      <c r="W541" s="107"/>
      <c r="X541" s="107">
        <f t="shared" si="101"/>
        <v>0</v>
      </c>
      <c r="Y541" s="107"/>
      <c r="Z541" s="107"/>
      <c r="AA541" s="108">
        <f>C541+I541-L541-O541-U541-X541-R541</f>
        <v>0</v>
      </c>
      <c r="AB541" s="7">
        <v>45488</v>
      </c>
    </row>
    <row r="542" spans="1:28" ht="15.75" hidden="1" x14ac:dyDescent="0.25">
      <c r="A542" s="29">
        <v>45488</v>
      </c>
      <c r="B542" s="25" t="s">
        <v>1584</v>
      </c>
      <c r="C542" s="25"/>
      <c r="D542" s="25" t="s">
        <v>46</v>
      </c>
      <c r="E542" s="25" t="s">
        <v>150</v>
      </c>
      <c r="F542" s="25">
        <v>40</v>
      </c>
      <c r="G542" s="25" t="s">
        <v>77</v>
      </c>
      <c r="H542" s="25">
        <v>50000</v>
      </c>
      <c r="I542" s="11">
        <f t="shared" si="96"/>
        <v>2000000</v>
      </c>
      <c r="J542" s="31" t="s">
        <v>324</v>
      </c>
      <c r="K542" s="11"/>
      <c r="L542" s="107">
        <f t="shared" si="97"/>
        <v>2000000</v>
      </c>
      <c r="M542" s="107">
        <v>2000000</v>
      </c>
      <c r="N542" s="107"/>
      <c r="O542" s="107">
        <f t="shared" si="98"/>
        <v>0</v>
      </c>
      <c r="P542" s="107"/>
      <c r="Q542" s="107"/>
      <c r="R542" s="107">
        <f t="shared" si="99"/>
        <v>0</v>
      </c>
      <c r="S542" s="107"/>
      <c r="T542" s="107"/>
      <c r="U542" s="107">
        <f t="shared" si="100"/>
        <v>0</v>
      </c>
      <c r="V542" s="107"/>
      <c r="W542" s="107"/>
      <c r="X542" s="107">
        <f t="shared" si="101"/>
        <v>0</v>
      </c>
      <c r="Y542" s="107"/>
      <c r="Z542" s="107"/>
      <c r="AA542" s="108">
        <f>C542+I542-L542-O542-U542-X542-R542</f>
        <v>0</v>
      </c>
      <c r="AB542" s="7">
        <v>45488</v>
      </c>
    </row>
    <row r="543" spans="1:28" ht="15.75" hidden="1" x14ac:dyDescent="0.25">
      <c r="A543" s="29">
        <v>45488</v>
      </c>
      <c r="B543" s="25" t="s">
        <v>1584</v>
      </c>
      <c r="C543" s="25"/>
      <c r="D543" s="25" t="s">
        <v>46</v>
      </c>
      <c r="E543" s="25" t="s">
        <v>129</v>
      </c>
      <c r="F543" s="25">
        <v>6</v>
      </c>
      <c r="G543" s="25" t="s">
        <v>77</v>
      </c>
      <c r="H543" s="25">
        <v>65000</v>
      </c>
      <c r="I543" s="11">
        <f t="shared" si="96"/>
        <v>390000</v>
      </c>
      <c r="J543" s="31" t="s">
        <v>324</v>
      </c>
      <c r="K543" s="11"/>
      <c r="L543" s="107">
        <f t="shared" si="97"/>
        <v>390000</v>
      </c>
      <c r="M543" s="107">
        <v>390000</v>
      </c>
      <c r="N543" s="107"/>
      <c r="O543" s="107">
        <f t="shared" si="98"/>
        <v>0</v>
      </c>
      <c r="P543" s="107"/>
      <c r="Q543" s="107"/>
      <c r="R543" s="107">
        <f t="shared" si="99"/>
        <v>0</v>
      </c>
      <c r="S543" s="107"/>
      <c r="T543" s="107"/>
      <c r="U543" s="107">
        <f t="shared" si="100"/>
        <v>0</v>
      </c>
      <c r="V543" s="107"/>
      <c r="W543" s="107"/>
      <c r="X543" s="107">
        <f t="shared" si="101"/>
        <v>0</v>
      </c>
      <c r="Y543" s="107"/>
      <c r="Z543" s="107"/>
      <c r="AA543" s="108">
        <f>C543+I543-L543-O543-U543-X543-R543</f>
        <v>0</v>
      </c>
      <c r="AB543" s="7">
        <v>45488</v>
      </c>
    </row>
    <row r="544" spans="1:28" ht="15.75" hidden="1" x14ac:dyDescent="0.25">
      <c r="A544" s="29">
        <v>45488</v>
      </c>
      <c r="B544" s="25" t="s">
        <v>1584</v>
      </c>
      <c r="C544" s="25"/>
      <c r="D544" s="25" t="s">
        <v>46</v>
      </c>
      <c r="E544" s="25" t="s">
        <v>130</v>
      </c>
      <c r="F544" s="25">
        <v>20</v>
      </c>
      <c r="G544" s="25" t="s">
        <v>77</v>
      </c>
      <c r="H544" s="25">
        <v>50000</v>
      </c>
      <c r="I544" s="11">
        <f t="shared" si="96"/>
        <v>1000000</v>
      </c>
      <c r="J544" s="31" t="s">
        <v>324</v>
      </c>
      <c r="K544" s="11"/>
      <c r="L544" s="107">
        <f t="shared" si="97"/>
        <v>1000000</v>
      </c>
      <c r="M544" s="107">
        <v>1000000</v>
      </c>
      <c r="N544" s="107"/>
      <c r="O544" s="107">
        <f t="shared" si="98"/>
        <v>0</v>
      </c>
      <c r="P544" s="107"/>
      <c r="Q544" s="107"/>
      <c r="R544" s="107">
        <f t="shared" si="99"/>
        <v>0</v>
      </c>
      <c r="S544" s="107"/>
      <c r="T544" s="107"/>
      <c r="U544" s="107">
        <f t="shared" si="100"/>
        <v>0</v>
      </c>
      <c r="V544" s="107"/>
      <c r="W544" s="107"/>
      <c r="X544" s="107">
        <f t="shared" si="101"/>
        <v>0</v>
      </c>
      <c r="Y544" s="107"/>
      <c r="Z544" s="107"/>
      <c r="AA544" s="108">
        <f>C544+I544-L544-O544-U544-X544-R544</f>
        <v>0</v>
      </c>
      <c r="AB544" s="7">
        <v>45488</v>
      </c>
    </row>
    <row r="545" spans="1:28" ht="15.75" hidden="1" x14ac:dyDescent="0.25">
      <c r="A545" s="29">
        <v>45488</v>
      </c>
      <c r="B545" s="25" t="s">
        <v>1584</v>
      </c>
      <c r="C545" s="25"/>
      <c r="D545" s="25" t="s">
        <v>46</v>
      </c>
      <c r="E545" s="25" t="s">
        <v>240</v>
      </c>
      <c r="F545" s="25">
        <v>1</v>
      </c>
      <c r="G545" s="25" t="s">
        <v>39</v>
      </c>
      <c r="H545" s="25">
        <v>300000</v>
      </c>
      <c r="I545" s="11">
        <f t="shared" si="96"/>
        <v>300000</v>
      </c>
      <c r="J545" s="31" t="s">
        <v>324</v>
      </c>
      <c r="K545" s="11"/>
      <c r="L545" s="107">
        <f t="shared" si="97"/>
        <v>300000</v>
      </c>
      <c r="M545" s="107">
        <v>300000</v>
      </c>
      <c r="N545" s="107"/>
      <c r="O545" s="107">
        <f t="shared" si="98"/>
        <v>0</v>
      </c>
      <c r="P545" s="107"/>
      <c r="Q545" s="107"/>
      <c r="R545" s="107">
        <f t="shared" si="99"/>
        <v>0</v>
      </c>
      <c r="S545" s="107"/>
      <c r="T545" s="107"/>
      <c r="U545" s="107">
        <f t="shared" si="100"/>
        <v>0</v>
      </c>
      <c r="V545" s="107"/>
      <c r="W545" s="107"/>
      <c r="X545" s="107">
        <f t="shared" si="101"/>
        <v>0</v>
      </c>
      <c r="Y545" s="107"/>
      <c r="Z545" s="107"/>
      <c r="AA545" s="108">
        <f>C545+I545-L545-O545-U545-X545-R545</f>
        <v>0</v>
      </c>
      <c r="AB545" s="7">
        <v>45488</v>
      </c>
    </row>
    <row r="546" spans="1:28" ht="15.75" hidden="1" x14ac:dyDescent="0.25">
      <c r="A546" s="29">
        <v>45488</v>
      </c>
      <c r="B546" s="25" t="s">
        <v>984</v>
      </c>
      <c r="C546" s="25"/>
      <c r="D546" s="25" t="s">
        <v>46</v>
      </c>
      <c r="E546" s="25" t="s">
        <v>148</v>
      </c>
      <c r="F546" s="25">
        <v>1</v>
      </c>
      <c r="G546" s="25" t="s">
        <v>23</v>
      </c>
      <c r="H546" s="25">
        <v>450000</v>
      </c>
      <c r="I546" s="11">
        <f t="shared" si="96"/>
        <v>450000</v>
      </c>
      <c r="J546" s="31" t="s">
        <v>49</v>
      </c>
      <c r="K546" s="11"/>
      <c r="L546" s="107">
        <f t="shared" si="97"/>
        <v>0</v>
      </c>
      <c r="M546" s="107"/>
      <c r="N546" s="107"/>
      <c r="O546" s="107">
        <f t="shared" si="98"/>
        <v>900000</v>
      </c>
      <c r="P546" s="107">
        <v>900000</v>
      </c>
      <c r="Q546" s="107"/>
      <c r="R546" s="107">
        <f t="shared" si="99"/>
        <v>0</v>
      </c>
      <c r="S546" s="107"/>
      <c r="T546" s="107"/>
      <c r="U546" s="107">
        <f t="shared" si="100"/>
        <v>0</v>
      </c>
      <c r="V546" s="107"/>
      <c r="W546" s="107"/>
      <c r="X546" s="107">
        <f t="shared" si="101"/>
        <v>0</v>
      </c>
      <c r="Y546" s="107"/>
      <c r="Z546" s="107"/>
      <c r="AA546" s="108">
        <f>C546+I546-L546-O546-U546-X546-R546</f>
        <v>-450000</v>
      </c>
      <c r="AB546" s="7">
        <v>45488</v>
      </c>
    </row>
    <row r="547" spans="1:28" ht="15.75" hidden="1" x14ac:dyDescent="0.25">
      <c r="A547" s="29">
        <v>45488</v>
      </c>
      <c r="B547" s="25" t="s">
        <v>134</v>
      </c>
      <c r="C547" s="25"/>
      <c r="D547" s="25" t="s">
        <v>46</v>
      </c>
      <c r="E547" s="25" t="s">
        <v>42</v>
      </c>
      <c r="F547" s="25">
        <v>600</v>
      </c>
      <c r="G547" s="25" t="s">
        <v>34</v>
      </c>
      <c r="H547" s="25">
        <v>4500</v>
      </c>
      <c r="I547" s="11">
        <f t="shared" si="96"/>
        <v>2700000</v>
      </c>
      <c r="J547" s="26" t="s">
        <v>28</v>
      </c>
      <c r="K547" s="11" t="s">
        <v>1606</v>
      </c>
      <c r="L547" s="107">
        <f t="shared" si="97"/>
        <v>0</v>
      </c>
      <c r="M547" s="107"/>
      <c r="N547" s="107"/>
      <c r="O547" s="107">
        <f t="shared" si="98"/>
        <v>0</v>
      </c>
      <c r="P547" s="107"/>
      <c r="Q547" s="107"/>
      <c r="R547" s="107">
        <f t="shared" si="99"/>
        <v>0</v>
      </c>
      <c r="S547" s="107"/>
      <c r="T547" s="107"/>
      <c r="U547" s="107">
        <f t="shared" si="100"/>
        <v>0</v>
      </c>
      <c r="V547" s="107"/>
      <c r="W547" s="107"/>
      <c r="X547" s="107">
        <f t="shared" si="101"/>
        <v>0</v>
      </c>
      <c r="Y547" s="107"/>
      <c r="Z547" s="107"/>
      <c r="AA547" s="108">
        <f>C547+I547-L547-O547-U547-X547-R547</f>
        <v>2700000</v>
      </c>
      <c r="AB547" s="7"/>
    </row>
    <row r="548" spans="1:28" ht="15.75" hidden="1" x14ac:dyDescent="0.25">
      <c r="A548" s="29">
        <v>45488</v>
      </c>
      <c r="B548" s="25" t="s">
        <v>347</v>
      </c>
      <c r="C548" s="25"/>
      <c r="D548" s="25" t="s">
        <v>46</v>
      </c>
      <c r="E548" s="25" t="s">
        <v>512</v>
      </c>
      <c r="F548" s="25">
        <v>2</v>
      </c>
      <c r="G548" s="25" t="s">
        <v>27</v>
      </c>
      <c r="H548" s="25">
        <v>460000</v>
      </c>
      <c r="I548" s="11">
        <f t="shared" si="96"/>
        <v>920000</v>
      </c>
      <c r="J548" s="31" t="s">
        <v>324</v>
      </c>
      <c r="K548" s="11"/>
      <c r="L548" s="107">
        <f t="shared" si="97"/>
        <v>0</v>
      </c>
      <c r="M548" s="107"/>
      <c r="N548" s="107"/>
      <c r="O548" s="107">
        <f t="shared" si="98"/>
        <v>0</v>
      </c>
      <c r="P548" s="107"/>
      <c r="Q548" s="107"/>
      <c r="R548" s="107">
        <f t="shared" si="99"/>
        <v>0</v>
      </c>
      <c r="S548" s="107"/>
      <c r="T548" s="107"/>
      <c r="U548" s="107">
        <f t="shared" si="100"/>
        <v>920000</v>
      </c>
      <c r="V548" s="107">
        <v>920000</v>
      </c>
      <c r="W548" s="107"/>
      <c r="X548" s="107">
        <f t="shared" si="101"/>
        <v>0</v>
      </c>
      <c r="Y548" s="107"/>
      <c r="Z548" s="107"/>
      <c r="AA548" s="108">
        <f>C548+I548-L548-O548-U548-X548-R548</f>
        <v>0</v>
      </c>
      <c r="AB548" s="7">
        <v>45491</v>
      </c>
    </row>
    <row r="549" spans="1:28" ht="15.75" hidden="1" x14ac:dyDescent="0.25">
      <c r="A549" s="29">
        <v>45488</v>
      </c>
      <c r="B549" s="25" t="s">
        <v>709</v>
      </c>
      <c r="C549" s="25"/>
      <c r="D549" s="25" t="s">
        <v>52</v>
      </c>
      <c r="E549" s="25" t="s">
        <v>42</v>
      </c>
      <c r="F549" s="25">
        <v>2500</v>
      </c>
      <c r="G549" s="25" t="s">
        <v>34</v>
      </c>
      <c r="H549" s="25">
        <v>4200</v>
      </c>
      <c r="I549" s="11">
        <f t="shared" si="96"/>
        <v>10500000</v>
      </c>
      <c r="J549" s="31" t="s">
        <v>312</v>
      </c>
      <c r="K549" s="11"/>
      <c r="L549" s="107">
        <f t="shared" si="97"/>
        <v>0</v>
      </c>
      <c r="M549" s="107"/>
      <c r="N549" s="107"/>
      <c r="O549" s="107">
        <f t="shared" si="98"/>
        <v>10500000</v>
      </c>
      <c r="P549" s="107">
        <v>10500000</v>
      </c>
      <c r="Q549" s="107"/>
      <c r="R549" s="107">
        <f t="shared" si="99"/>
        <v>0</v>
      </c>
      <c r="S549" s="107"/>
      <c r="T549" s="107"/>
      <c r="U549" s="107">
        <f t="shared" si="100"/>
        <v>0</v>
      </c>
      <c r="V549" s="107"/>
      <c r="W549" s="107"/>
      <c r="X549" s="107">
        <f t="shared" si="101"/>
        <v>0</v>
      </c>
      <c r="Y549" s="107"/>
      <c r="Z549" s="107"/>
      <c r="AA549" s="108">
        <f>C549+I549-L549-O549-U549-X549-R549</f>
        <v>0</v>
      </c>
      <c r="AB549" s="7">
        <v>45488</v>
      </c>
    </row>
    <row r="550" spans="1:28" ht="15.75" hidden="1" x14ac:dyDescent="0.25">
      <c r="A550" s="29">
        <v>45488</v>
      </c>
      <c r="B550" s="25" t="s">
        <v>291</v>
      </c>
      <c r="C550" s="25"/>
      <c r="D550" s="25" t="s">
        <v>52</v>
      </c>
      <c r="E550" s="25" t="s">
        <v>225</v>
      </c>
      <c r="F550" s="25">
        <v>1500</v>
      </c>
      <c r="G550" s="25" t="s">
        <v>34</v>
      </c>
      <c r="H550" s="25">
        <v>2992</v>
      </c>
      <c r="I550" s="11">
        <f t="shared" si="96"/>
        <v>4488000</v>
      </c>
      <c r="J550" s="31" t="s">
        <v>312</v>
      </c>
      <c r="K550" s="11"/>
      <c r="L550" s="107">
        <f t="shared" si="97"/>
        <v>0</v>
      </c>
      <c r="M550" s="107"/>
      <c r="N550" s="107"/>
      <c r="O550" s="107">
        <f t="shared" si="98"/>
        <v>4488000</v>
      </c>
      <c r="P550" s="107">
        <v>2300000</v>
      </c>
      <c r="Q550" s="107">
        <v>2188000</v>
      </c>
      <c r="R550" s="107">
        <f t="shared" si="99"/>
        <v>0</v>
      </c>
      <c r="S550" s="107"/>
      <c r="T550" s="107"/>
      <c r="U550" s="107">
        <f t="shared" si="100"/>
        <v>0</v>
      </c>
      <c r="V550" s="107"/>
      <c r="W550" s="107"/>
      <c r="X550" s="107">
        <f t="shared" si="101"/>
        <v>0</v>
      </c>
      <c r="Y550" s="107"/>
      <c r="Z550" s="107"/>
      <c r="AA550" s="108">
        <f>C550+I550-L550-O550-U550-X550-R550</f>
        <v>0</v>
      </c>
      <c r="AB550" s="7">
        <v>45488</v>
      </c>
    </row>
    <row r="551" spans="1:28" ht="15.75" hidden="1" x14ac:dyDescent="0.25">
      <c r="A551" s="29">
        <v>45488</v>
      </c>
      <c r="B551" s="25" t="s">
        <v>291</v>
      </c>
      <c r="C551" s="27"/>
      <c r="D551" s="25" t="s">
        <v>52</v>
      </c>
      <c r="E551" s="27" t="s">
        <v>42</v>
      </c>
      <c r="F551" s="27">
        <v>300</v>
      </c>
      <c r="G551" s="25" t="s">
        <v>34</v>
      </c>
      <c r="H551" s="27">
        <v>4000</v>
      </c>
      <c r="I551" s="11">
        <f t="shared" si="96"/>
        <v>1200000</v>
      </c>
      <c r="J551" s="32" t="s">
        <v>324</v>
      </c>
      <c r="K551" s="11"/>
      <c r="L551" s="107">
        <f t="shared" si="97"/>
        <v>1200000</v>
      </c>
      <c r="M551" s="107">
        <v>1200000</v>
      </c>
      <c r="N551" s="107"/>
      <c r="O551" s="107">
        <f t="shared" si="98"/>
        <v>0</v>
      </c>
      <c r="P551" s="107"/>
      <c r="Q551" s="107"/>
      <c r="R551" s="107">
        <f t="shared" si="99"/>
        <v>0</v>
      </c>
      <c r="S551" s="107"/>
      <c r="T551" s="107"/>
      <c r="U551" s="107">
        <f t="shared" si="100"/>
        <v>0</v>
      </c>
      <c r="V551" s="107"/>
      <c r="W551" s="107"/>
      <c r="X551" s="107">
        <f t="shared" si="101"/>
        <v>0</v>
      </c>
      <c r="Y551" s="107"/>
      <c r="Z551" s="107"/>
      <c r="AA551" s="108">
        <f>C551+I551-L551-O551-U551-X551-R551</f>
        <v>0</v>
      </c>
      <c r="AB551" s="7">
        <v>45491</v>
      </c>
    </row>
    <row r="552" spans="1:28" ht="15.75" hidden="1" x14ac:dyDescent="0.25">
      <c r="A552" s="29">
        <v>45488</v>
      </c>
      <c r="B552" s="25" t="s">
        <v>231</v>
      </c>
      <c r="C552" s="25"/>
      <c r="D552" s="27" t="s">
        <v>46</v>
      </c>
      <c r="E552" s="27" t="s">
        <v>189</v>
      </c>
      <c r="F552" s="25">
        <v>4</v>
      </c>
      <c r="G552" s="25" t="s">
        <v>23</v>
      </c>
      <c r="H552" s="25">
        <v>450000</v>
      </c>
      <c r="I552" s="11">
        <f t="shared" si="96"/>
        <v>1800000</v>
      </c>
      <c r="J552" s="31" t="s">
        <v>312</v>
      </c>
      <c r="K552" s="11"/>
      <c r="L552" s="107">
        <f t="shared" si="97"/>
        <v>0</v>
      </c>
      <c r="M552" s="107"/>
      <c r="N552" s="107"/>
      <c r="O552" s="107">
        <f t="shared" si="98"/>
        <v>1800000</v>
      </c>
      <c r="P552" s="107"/>
      <c r="Q552" s="107">
        <v>1800000</v>
      </c>
      <c r="R552" s="107">
        <f t="shared" si="99"/>
        <v>0</v>
      </c>
      <c r="S552" s="107"/>
      <c r="T552" s="107"/>
      <c r="U552" s="107">
        <f t="shared" si="100"/>
        <v>0</v>
      </c>
      <c r="V552" s="107"/>
      <c r="W552" s="107"/>
      <c r="X552" s="107">
        <f t="shared" si="101"/>
        <v>0</v>
      </c>
      <c r="Y552" s="107"/>
      <c r="Z552" s="107"/>
      <c r="AA552" s="108">
        <f>C552+I552-L552-O552-U552-X552-R552</f>
        <v>0</v>
      </c>
      <c r="AB552" s="7">
        <v>45497</v>
      </c>
    </row>
    <row r="553" spans="1:28" ht="15.75" hidden="1" x14ac:dyDescent="0.25">
      <c r="A553" s="29">
        <v>45488</v>
      </c>
      <c r="B553" s="25" t="s">
        <v>1215</v>
      </c>
      <c r="C553" s="25"/>
      <c r="D553" s="25" t="s">
        <v>46</v>
      </c>
      <c r="E553" s="25" t="s">
        <v>102</v>
      </c>
      <c r="F553" s="25">
        <v>69.3</v>
      </c>
      <c r="G553" s="25" t="s">
        <v>39</v>
      </c>
      <c r="H553" s="25">
        <v>47000</v>
      </c>
      <c r="I553" s="11">
        <f t="shared" si="96"/>
        <v>3257100</v>
      </c>
      <c r="J553" s="31" t="s">
        <v>324</v>
      </c>
      <c r="K553" s="11"/>
      <c r="L553" s="107">
        <f t="shared" si="97"/>
        <v>3257100</v>
      </c>
      <c r="M553" s="107">
        <v>3257100</v>
      </c>
      <c r="N553" s="107"/>
      <c r="O553" s="107">
        <f t="shared" si="98"/>
        <v>0</v>
      </c>
      <c r="P553" s="107"/>
      <c r="Q553" s="107"/>
      <c r="R553" s="107">
        <f t="shared" si="99"/>
        <v>0</v>
      </c>
      <c r="S553" s="107"/>
      <c r="T553" s="107"/>
      <c r="U553" s="107">
        <f t="shared" si="100"/>
        <v>0</v>
      </c>
      <c r="V553" s="107"/>
      <c r="W553" s="107"/>
      <c r="X553" s="107">
        <f t="shared" si="101"/>
        <v>0</v>
      </c>
      <c r="Y553" s="107"/>
      <c r="Z553" s="107"/>
      <c r="AA553" s="108">
        <f>C553+I553-L553-O553-U553-X553-R553</f>
        <v>0</v>
      </c>
      <c r="AB553" s="7">
        <v>45491</v>
      </c>
    </row>
    <row r="554" spans="1:28" ht="15.75" hidden="1" x14ac:dyDescent="0.25">
      <c r="A554" s="29">
        <v>45488</v>
      </c>
      <c r="B554" s="25" t="s">
        <v>1215</v>
      </c>
      <c r="C554" s="25"/>
      <c r="D554" s="25" t="s">
        <v>46</v>
      </c>
      <c r="E554" s="25" t="s">
        <v>106</v>
      </c>
      <c r="F554" s="25">
        <v>65.400000000000006</v>
      </c>
      <c r="G554" s="25" t="s">
        <v>39</v>
      </c>
      <c r="H554" s="25">
        <v>47000</v>
      </c>
      <c r="I554" s="11">
        <f t="shared" si="96"/>
        <v>3073800.0000000005</v>
      </c>
      <c r="J554" s="31" t="s">
        <v>324</v>
      </c>
      <c r="K554" s="11"/>
      <c r="L554" s="107">
        <f t="shared" si="97"/>
        <v>3073800</v>
      </c>
      <c r="M554" s="107">
        <v>3073800</v>
      </c>
      <c r="N554" s="107"/>
      <c r="O554" s="107">
        <f t="shared" si="98"/>
        <v>0</v>
      </c>
      <c r="P554" s="107"/>
      <c r="Q554" s="107"/>
      <c r="R554" s="107">
        <f t="shared" si="99"/>
        <v>0</v>
      </c>
      <c r="S554" s="107"/>
      <c r="T554" s="107"/>
      <c r="U554" s="107">
        <f t="shared" si="100"/>
        <v>0</v>
      </c>
      <c r="V554" s="107"/>
      <c r="W554" s="107"/>
      <c r="X554" s="107">
        <f t="shared" si="101"/>
        <v>0</v>
      </c>
      <c r="Y554" s="107"/>
      <c r="Z554" s="107"/>
      <c r="AA554" s="108">
        <f>C554+I554-L554-O554-U554-X554-R554</f>
        <v>4.6566128730773926E-10</v>
      </c>
      <c r="AB554" s="7">
        <v>45491</v>
      </c>
    </row>
    <row r="555" spans="1:28" ht="15.75" hidden="1" x14ac:dyDescent="0.25">
      <c r="A555" s="29">
        <v>45488</v>
      </c>
      <c r="B555" s="72" t="s">
        <v>194</v>
      </c>
      <c r="C555" s="25"/>
      <c r="D555" s="25" t="s">
        <v>52</v>
      </c>
      <c r="E555" s="25" t="s">
        <v>189</v>
      </c>
      <c r="F555" s="25">
        <v>1</v>
      </c>
      <c r="G555" s="25" t="s">
        <v>23</v>
      </c>
      <c r="H555" s="25">
        <v>450000</v>
      </c>
      <c r="I555" s="11">
        <f t="shared" si="96"/>
        <v>450000</v>
      </c>
      <c r="J555" s="31" t="s">
        <v>312</v>
      </c>
      <c r="K555" s="11"/>
      <c r="L555" s="107">
        <f t="shared" si="97"/>
        <v>0</v>
      </c>
      <c r="M555" s="107"/>
      <c r="N555" s="107"/>
      <c r="O555" s="107">
        <f t="shared" si="98"/>
        <v>0</v>
      </c>
      <c r="P555" s="107"/>
      <c r="Q555" s="107"/>
      <c r="R555" s="107">
        <f t="shared" si="99"/>
        <v>450000</v>
      </c>
      <c r="S555" s="107">
        <v>450000</v>
      </c>
      <c r="T555" s="107"/>
      <c r="U555" s="107">
        <f t="shared" si="100"/>
        <v>0</v>
      </c>
      <c r="V555" s="107"/>
      <c r="W555" s="107"/>
      <c r="X555" s="107">
        <f t="shared" si="101"/>
        <v>0</v>
      </c>
      <c r="Y555" s="107"/>
      <c r="Z555" s="107"/>
      <c r="AA555" s="108">
        <f>C555+I555-L555-O555-U555-X555-R555</f>
        <v>0</v>
      </c>
      <c r="AB555" s="7">
        <v>45489</v>
      </c>
    </row>
    <row r="556" spans="1:28" ht="15.75" hidden="1" x14ac:dyDescent="0.25">
      <c r="A556" s="29">
        <v>45488</v>
      </c>
      <c r="B556" s="72" t="s">
        <v>194</v>
      </c>
      <c r="C556" s="25"/>
      <c r="D556" s="25" t="s">
        <v>52</v>
      </c>
      <c r="E556" s="25" t="s">
        <v>129</v>
      </c>
      <c r="F556" s="25">
        <v>2</v>
      </c>
      <c r="G556" s="25" t="s">
        <v>77</v>
      </c>
      <c r="H556" s="25">
        <v>65000</v>
      </c>
      <c r="I556" s="11">
        <f t="shared" si="96"/>
        <v>130000</v>
      </c>
      <c r="J556" s="31" t="s">
        <v>312</v>
      </c>
      <c r="K556" s="11"/>
      <c r="L556" s="107">
        <f t="shared" si="97"/>
        <v>0</v>
      </c>
      <c r="M556" s="107"/>
      <c r="N556" s="107"/>
      <c r="O556" s="107">
        <f t="shared" si="98"/>
        <v>0</v>
      </c>
      <c r="P556" s="107"/>
      <c r="Q556" s="107"/>
      <c r="R556" s="107">
        <f t="shared" si="99"/>
        <v>130000</v>
      </c>
      <c r="S556" s="107">
        <v>130000</v>
      </c>
      <c r="T556" s="107"/>
      <c r="U556" s="107">
        <f t="shared" si="100"/>
        <v>0</v>
      </c>
      <c r="V556" s="107"/>
      <c r="W556" s="107"/>
      <c r="X556" s="107">
        <f t="shared" si="101"/>
        <v>0</v>
      </c>
      <c r="Y556" s="107"/>
      <c r="Z556" s="107"/>
      <c r="AA556" s="108">
        <f>C556+I556-L556-O556-U556-X556-R556</f>
        <v>0</v>
      </c>
      <c r="AB556" s="7">
        <v>45489</v>
      </c>
    </row>
    <row r="557" spans="1:28" ht="15.75" hidden="1" x14ac:dyDescent="0.25">
      <c r="A557" s="29">
        <v>45488</v>
      </c>
      <c r="B557" s="25" t="s">
        <v>537</v>
      </c>
      <c r="C557" s="25"/>
      <c r="D557" s="25" t="s">
        <v>46</v>
      </c>
      <c r="E557" s="25" t="s">
        <v>512</v>
      </c>
      <c r="F557" s="25">
        <v>2</v>
      </c>
      <c r="G557" s="25" t="s">
        <v>27</v>
      </c>
      <c r="H557" s="25">
        <v>480000</v>
      </c>
      <c r="I557" s="11">
        <f t="shared" si="96"/>
        <v>960000</v>
      </c>
      <c r="J557" s="31" t="s">
        <v>324</v>
      </c>
      <c r="K557" s="11"/>
      <c r="L557" s="107">
        <f t="shared" si="97"/>
        <v>0</v>
      </c>
      <c r="M557" s="107"/>
      <c r="N557" s="107"/>
      <c r="O557" s="107">
        <f t="shared" si="98"/>
        <v>0</v>
      </c>
      <c r="P557" s="107"/>
      <c r="Q557" s="107"/>
      <c r="R557" s="107">
        <f t="shared" si="99"/>
        <v>0</v>
      </c>
      <c r="S557" s="107"/>
      <c r="T557" s="107"/>
      <c r="U557" s="107">
        <f t="shared" si="100"/>
        <v>960000</v>
      </c>
      <c r="V557" s="107">
        <v>960000</v>
      </c>
      <c r="W557" s="107"/>
      <c r="X557" s="107">
        <f t="shared" si="101"/>
        <v>0</v>
      </c>
      <c r="Y557" s="107"/>
      <c r="Z557" s="107"/>
      <c r="AA557" s="108">
        <f>C557+I557-L557-O557-U557-X557-R557</f>
        <v>0</v>
      </c>
      <c r="AB557" s="7">
        <v>45488</v>
      </c>
    </row>
    <row r="558" spans="1:28" ht="15.75" hidden="1" x14ac:dyDescent="0.25">
      <c r="A558" s="29">
        <v>45488</v>
      </c>
      <c r="B558" s="72" t="s">
        <v>307</v>
      </c>
      <c r="C558" s="25"/>
      <c r="D558" s="25" t="s">
        <v>46</v>
      </c>
      <c r="E558" s="25" t="s">
        <v>208</v>
      </c>
      <c r="F558" s="25">
        <v>1000</v>
      </c>
      <c r="G558" s="25" t="s">
        <v>34</v>
      </c>
      <c r="H558" s="25">
        <v>745</v>
      </c>
      <c r="I558" s="11">
        <f t="shared" si="96"/>
        <v>745000</v>
      </c>
      <c r="J558" s="31" t="s">
        <v>312</v>
      </c>
      <c r="K558" s="11"/>
      <c r="L558" s="107">
        <f t="shared" si="97"/>
        <v>0</v>
      </c>
      <c r="M558" s="107"/>
      <c r="N558" s="107"/>
      <c r="O558" s="107">
        <f t="shared" si="98"/>
        <v>0</v>
      </c>
      <c r="P558" s="107"/>
      <c r="Q558" s="107"/>
      <c r="R558" s="107">
        <f t="shared" si="99"/>
        <v>745000</v>
      </c>
      <c r="S558" s="107">
        <v>745000</v>
      </c>
      <c r="T558" s="107"/>
      <c r="U558" s="107">
        <f t="shared" si="100"/>
        <v>0</v>
      </c>
      <c r="V558" s="107"/>
      <c r="W558" s="107"/>
      <c r="X558" s="107">
        <f t="shared" si="101"/>
        <v>0</v>
      </c>
      <c r="Y558" s="107"/>
      <c r="Z558" s="107"/>
      <c r="AA558" s="108">
        <f>C558+I558-L558-O558-U558-X558-R558</f>
        <v>0</v>
      </c>
      <c r="AB558" s="7">
        <v>45488</v>
      </c>
    </row>
    <row r="559" spans="1:28" ht="15.75" hidden="1" x14ac:dyDescent="0.25">
      <c r="A559" s="29">
        <v>45488</v>
      </c>
      <c r="B559" s="72" t="s">
        <v>307</v>
      </c>
      <c r="C559" s="25"/>
      <c r="D559" s="25" t="s">
        <v>46</v>
      </c>
      <c r="E559" s="25" t="s">
        <v>154</v>
      </c>
      <c r="F559" s="25">
        <v>250</v>
      </c>
      <c r="G559" s="25" t="s">
        <v>34</v>
      </c>
      <c r="H559" s="25">
        <v>1140</v>
      </c>
      <c r="I559" s="11">
        <f t="shared" si="96"/>
        <v>285000</v>
      </c>
      <c r="J559" s="31" t="s">
        <v>312</v>
      </c>
      <c r="K559" s="11"/>
      <c r="L559" s="107">
        <f t="shared" si="97"/>
        <v>0</v>
      </c>
      <c r="M559" s="107"/>
      <c r="N559" s="107"/>
      <c r="O559" s="107">
        <f t="shared" si="98"/>
        <v>0</v>
      </c>
      <c r="P559" s="107"/>
      <c r="Q559" s="107"/>
      <c r="R559" s="107">
        <f t="shared" si="99"/>
        <v>285000</v>
      </c>
      <c r="S559" s="107">
        <v>285000</v>
      </c>
      <c r="T559" s="107"/>
      <c r="U559" s="107">
        <f t="shared" si="100"/>
        <v>0</v>
      </c>
      <c r="V559" s="107"/>
      <c r="W559" s="107"/>
      <c r="X559" s="107">
        <f t="shared" si="101"/>
        <v>0</v>
      </c>
      <c r="Y559" s="107"/>
      <c r="Z559" s="107"/>
      <c r="AA559" s="108">
        <f>C559+I559-L559-O559-U559-X559-R559</f>
        <v>0</v>
      </c>
      <c r="AB559" s="7">
        <v>45488</v>
      </c>
    </row>
    <row r="560" spans="1:28" ht="15.75" hidden="1" x14ac:dyDescent="0.25">
      <c r="A560" s="29">
        <v>45488</v>
      </c>
      <c r="B560" s="72" t="s">
        <v>307</v>
      </c>
      <c r="C560" s="25"/>
      <c r="D560" s="25" t="s">
        <v>46</v>
      </c>
      <c r="E560" s="25" t="s">
        <v>58</v>
      </c>
      <c r="F560" s="25">
        <v>200</v>
      </c>
      <c r="G560" s="25" t="s">
        <v>34</v>
      </c>
      <c r="H560" s="25">
        <v>2000</v>
      </c>
      <c r="I560" s="11">
        <f t="shared" si="96"/>
        <v>400000</v>
      </c>
      <c r="J560" s="31" t="s">
        <v>312</v>
      </c>
      <c r="K560" s="11"/>
      <c r="L560" s="107">
        <f t="shared" si="97"/>
        <v>0</v>
      </c>
      <c r="M560" s="107"/>
      <c r="N560" s="107"/>
      <c r="O560" s="107">
        <f t="shared" si="98"/>
        <v>0</v>
      </c>
      <c r="P560" s="107"/>
      <c r="Q560" s="107"/>
      <c r="R560" s="107">
        <f t="shared" si="99"/>
        <v>400000</v>
      </c>
      <c r="S560" s="107">
        <v>400000</v>
      </c>
      <c r="T560" s="107"/>
      <c r="U560" s="107">
        <f t="shared" si="100"/>
        <v>0</v>
      </c>
      <c r="V560" s="107"/>
      <c r="W560" s="107"/>
      <c r="X560" s="107">
        <f t="shared" si="101"/>
        <v>0</v>
      </c>
      <c r="Y560" s="107"/>
      <c r="Z560" s="107"/>
      <c r="AA560" s="108">
        <f>C560+I560-L560-O560-U560-X560-R560</f>
        <v>0</v>
      </c>
      <c r="AB560" s="7">
        <v>45488</v>
      </c>
    </row>
    <row r="561" spans="1:28" ht="15.75" hidden="1" x14ac:dyDescent="0.25">
      <c r="A561" s="29">
        <v>45488</v>
      </c>
      <c r="B561" s="25" t="s">
        <v>467</v>
      </c>
      <c r="C561" s="25"/>
      <c r="D561" s="25" t="s">
        <v>46</v>
      </c>
      <c r="E561" s="25" t="s">
        <v>343</v>
      </c>
      <c r="F561" s="25">
        <v>5</v>
      </c>
      <c r="G561" s="25" t="s">
        <v>23</v>
      </c>
      <c r="H561" s="25">
        <v>1200000</v>
      </c>
      <c r="I561" s="11">
        <f t="shared" si="96"/>
        <v>6000000</v>
      </c>
      <c r="J561" s="31" t="s">
        <v>312</v>
      </c>
      <c r="K561" s="11"/>
      <c r="L561" s="107">
        <f t="shared" si="97"/>
        <v>0</v>
      </c>
      <c r="M561" s="107"/>
      <c r="N561" s="107"/>
      <c r="O561" s="107">
        <f t="shared" si="98"/>
        <v>6000000</v>
      </c>
      <c r="P561" s="107">
        <v>6000000</v>
      </c>
      <c r="Q561" s="107"/>
      <c r="R561" s="107">
        <f t="shared" si="99"/>
        <v>0</v>
      </c>
      <c r="S561" s="107"/>
      <c r="T561" s="107"/>
      <c r="U561" s="107">
        <f t="shared" si="100"/>
        <v>0</v>
      </c>
      <c r="V561" s="107"/>
      <c r="W561" s="107"/>
      <c r="X561" s="107">
        <f t="shared" si="101"/>
        <v>0</v>
      </c>
      <c r="Y561" s="107"/>
      <c r="Z561" s="107"/>
      <c r="AA561" s="108">
        <f>C561+I561-L561-O561-U561-X561-R561</f>
        <v>0</v>
      </c>
      <c r="AB561" s="7">
        <v>45489</v>
      </c>
    </row>
    <row r="562" spans="1:28" ht="15.75" hidden="1" x14ac:dyDescent="0.25">
      <c r="A562" s="24">
        <v>45488</v>
      </c>
      <c r="B562" s="72" t="s">
        <v>392</v>
      </c>
      <c r="C562" s="25"/>
      <c r="D562" s="25" t="s">
        <v>46</v>
      </c>
      <c r="E562" s="25" t="s">
        <v>108</v>
      </c>
      <c r="F562" s="25">
        <v>600</v>
      </c>
      <c r="G562" s="25" t="s">
        <v>34</v>
      </c>
      <c r="H562" s="25">
        <v>2000</v>
      </c>
      <c r="I562" s="11">
        <f t="shared" si="96"/>
        <v>1200000</v>
      </c>
      <c r="J562" s="31" t="s">
        <v>312</v>
      </c>
      <c r="K562" s="11"/>
      <c r="L562" s="107">
        <f t="shared" si="97"/>
        <v>0</v>
      </c>
      <c r="M562" s="107"/>
      <c r="N562" s="107"/>
      <c r="O562" s="107">
        <f t="shared" si="98"/>
        <v>0</v>
      </c>
      <c r="P562" s="107"/>
      <c r="Q562" s="107"/>
      <c r="R562" s="107">
        <f t="shared" si="99"/>
        <v>1200000</v>
      </c>
      <c r="S562" s="107">
        <v>1200000</v>
      </c>
      <c r="T562" s="107"/>
      <c r="U562" s="107">
        <f t="shared" si="100"/>
        <v>0</v>
      </c>
      <c r="V562" s="107"/>
      <c r="W562" s="107"/>
      <c r="X562" s="107">
        <f t="shared" si="101"/>
        <v>0</v>
      </c>
      <c r="Y562" s="107"/>
      <c r="Z562" s="107"/>
      <c r="AA562" s="108">
        <f>C562+I562-L562-O562-U562-X562-R562</f>
        <v>0</v>
      </c>
      <c r="AB562" s="7">
        <v>45490</v>
      </c>
    </row>
    <row r="563" spans="1:28" ht="15.75" hidden="1" x14ac:dyDescent="0.25">
      <c r="A563" s="29">
        <v>45488</v>
      </c>
      <c r="B563" s="25" t="s">
        <v>359</v>
      </c>
      <c r="C563" s="25"/>
      <c r="D563" s="25" t="s">
        <v>52</v>
      </c>
      <c r="E563" s="25" t="s">
        <v>360</v>
      </c>
      <c r="F563" s="25">
        <v>4</v>
      </c>
      <c r="G563" s="25" t="s">
        <v>303</v>
      </c>
      <c r="H563" s="25">
        <v>1200000</v>
      </c>
      <c r="I563" s="11">
        <f t="shared" si="96"/>
        <v>4800000</v>
      </c>
      <c r="J563" s="31" t="s">
        <v>312</v>
      </c>
      <c r="K563" s="11"/>
      <c r="L563" s="107">
        <f t="shared" si="97"/>
        <v>0</v>
      </c>
      <c r="M563" s="107"/>
      <c r="N563" s="107"/>
      <c r="O563" s="107">
        <f t="shared" si="98"/>
        <v>4800000</v>
      </c>
      <c r="P563" s="107">
        <v>4800000</v>
      </c>
      <c r="Q563" s="107"/>
      <c r="R563" s="107">
        <f t="shared" si="99"/>
        <v>0</v>
      </c>
      <c r="S563" s="107"/>
      <c r="T563" s="107"/>
      <c r="U563" s="107">
        <f t="shared" si="100"/>
        <v>0</v>
      </c>
      <c r="V563" s="107"/>
      <c r="W563" s="107"/>
      <c r="X563" s="107">
        <f t="shared" si="101"/>
        <v>0</v>
      </c>
      <c r="Y563" s="107"/>
      <c r="Z563" s="107"/>
      <c r="AA563" s="108">
        <f>C563+I563-L563-O563-U563-X563-R563</f>
        <v>0</v>
      </c>
      <c r="AB563" s="7">
        <v>45488</v>
      </c>
    </row>
    <row r="564" spans="1:28" ht="15.75" hidden="1" x14ac:dyDescent="0.25">
      <c r="A564" s="24">
        <v>45488</v>
      </c>
      <c r="B564" s="25" t="s">
        <v>1568</v>
      </c>
      <c r="C564" s="25"/>
      <c r="D564" s="25" t="s">
        <v>52</v>
      </c>
      <c r="E564" s="25" t="s">
        <v>53</v>
      </c>
      <c r="F564" s="25">
        <v>2</v>
      </c>
      <c r="G564" s="25" t="s">
        <v>23</v>
      </c>
      <c r="H564" s="25">
        <v>400000</v>
      </c>
      <c r="I564" s="11">
        <f t="shared" si="96"/>
        <v>800000</v>
      </c>
      <c r="J564" s="31" t="s">
        <v>312</v>
      </c>
      <c r="K564" s="11"/>
      <c r="L564" s="107">
        <f t="shared" si="97"/>
        <v>0</v>
      </c>
      <c r="M564" s="107"/>
      <c r="N564" s="107"/>
      <c r="O564" s="107">
        <f t="shared" si="98"/>
        <v>800000</v>
      </c>
      <c r="P564" s="107">
        <v>800000</v>
      </c>
      <c r="Q564" s="107"/>
      <c r="R564" s="107">
        <f t="shared" si="99"/>
        <v>0</v>
      </c>
      <c r="S564" s="107"/>
      <c r="T564" s="107"/>
      <c r="U564" s="107">
        <f t="shared" si="100"/>
        <v>0</v>
      </c>
      <c r="V564" s="107"/>
      <c r="W564" s="107"/>
      <c r="X564" s="107">
        <f t="shared" si="101"/>
        <v>0</v>
      </c>
      <c r="Y564" s="107"/>
      <c r="Z564" s="107"/>
      <c r="AA564" s="108">
        <f>C564+I564-L564-O564-U564-X564-R564</f>
        <v>0</v>
      </c>
      <c r="AB564" s="7">
        <v>45488</v>
      </c>
    </row>
    <row r="565" spans="1:28" ht="15.75" hidden="1" x14ac:dyDescent="0.25">
      <c r="A565" s="29">
        <v>45489</v>
      </c>
      <c r="B565" s="27" t="s">
        <v>251</v>
      </c>
      <c r="C565" s="27"/>
      <c r="D565" s="27" t="s">
        <v>46</v>
      </c>
      <c r="E565" s="27" t="s">
        <v>50</v>
      </c>
      <c r="F565" s="27">
        <v>200</v>
      </c>
      <c r="G565" s="27" t="s">
        <v>34</v>
      </c>
      <c r="H565" s="27">
        <v>3780</v>
      </c>
      <c r="I565" s="11">
        <f t="shared" ref="I565:I604" si="102">F565*H565</f>
        <v>756000</v>
      </c>
      <c r="J565" s="31" t="s">
        <v>312</v>
      </c>
      <c r="K565" s="11"/>
      <c r="L565" s="107">
        <f>M565+N565</f>
        <v>0</v>
      </c>
      <c r="M565" s="107"/>
      <c r="N565" s="107"/>
      <c r="O565" s="107">
        <f>P565+Q565</f>
        <v>756000</v>
      </c>
      <c r="P565" s="107">
        <v>756000</v>
      </c>
      <c r="Q565" s="107"/>
      <c r="R565" s="107">
        <f>S565+T565</f>
        <v>0</v>
      </c>
      <c r="S565" s="107"/>
      <c r="T565" s="107"/>
      <c r="U565" s="107">
        <f>V565+W565</f>
        <v>0</v>
      </c>
      <c r="V565" s="107"/>
      <c r="W565" s="107"/>
      <c r="X565" s="107">
        <f>Y565+Z565</f>
        <v>0</v>
      </c>
      <c r="Y565" s="107"/>
      <c r="Z565" s="107"/>
      <c r="AA565" s="108">
        <f>C565+I565-L565-O565-U565-X565-R565</f>
        <v>0</v>
      </c>
      <c r="AB565" s="7">
        <v>45489</v>
      </c>
    </row>
    <row r="566" spans="1:28" ht="15.75" hidden="1" x14ac:dyDescent="0.25">
      <c r="A566" s="29">
        <v>45489</v>
      </c>
      <c r="B566" s="27" t="s">
        <v>251</v>
      </c>
      <c r="C566" s="25"/>
      <c r="D566" s="27" t="s">
        <v>46</v>
      </c>
      <c r="E566" s="27" t="s">
        <v>394</v>
      </c>
      <c r="F566" s="25">
        <v>2</v>
      </c>
      <c r="G566" s="27" t="s">
        <v>48</v>
      </c>
      <c r="H566" s="25">
        <v>230000</v>
      </c>
      <c r="I566" s="11">
        <f t="shared" si="102"/>
        <v>460000</v>
      </c>
      <c r="J566" s="31" t="s">
        <v>312</v>
      </c>
      <c r="K566" s="11"/>
      <c r="L566" s="107">
        <f t="shared" ref="L566:L604" si="103">M566+N566</f>
        <v>0</v>
      </c>
      <c r="M566" s="107"/>
      <c r="N566" s="107"/>
      <c r="O566" s="107">
        <f t="shared" ref="O566:O604" si="104">P566+Q566</f>
        <v>460000</v>
      </c>
      <c r="P566" s="107">
        <v>460000</v>
      </c>
      <c r="Q566" s="107"/>
      <c r="R566" s="107">
        <f t="shared" ref="R566:R604" si="105">S566+T566</f>
        <v>0</v>
      </c>
      <c r="S566" s="107"/>
      <c r="T566" s="107"/>
      <c r="U566" s="107">
        <f t="shared" ref="U566:U604" si="106">V566+W566</f>
        <v>0</v>
      </c>
      <c r="V566" s="107"/>
      <c r="W566" s="107"/>
      <c r="X566" s="107">
        <f t="shared" ref="X566:X604" si="107">Y566+Z566</f>
        <v>0</v>
      </c>
      <c r="Y566" s="107"/>
      <c r="Z566" s="107"/>
      <c r="AA566" s="108">
        <f>C566+I566-L566-O566-U566-X566-R566</f>
        <v>0</v>
      </c>
      <c r="AB566" s="7">
        <v>45489</v>
      </c>
    </row>
    <row r="567" spans="1:28" ht="15.75" hidden="1" x14ac:dyDescent="0.25">
      <c r="A567" s="29">
        <v>45489</v>
      </c>
      <c r="B567" s="27" t="s">
        <v>1472</v>
      </c>
      <c r="C567" s="25"/>
      <c r="D567" s="27" t="s">
        <v>46</v>
      </c>
      <c r="E567" s="25" t="s">
        <v>50</v>
      </c>
      <c r="F567" s="25">
        <v>400</v>
      </c>
      <c r="G567" s="25" t="s">
        <v>34</v>
      </c>
      <c r="H567" s="25">
        <v>3780</v>
      </c>
      <c r="I567" s="11">
        <f t="shared" si="102"/>
        <v>1512000</v>
      </c>
      <c r="J567" s="31" t="s">
        <v>324</v>
      </c>
      <c r="K567" s="11"/>
      <c r="L567" s="107">
        <f t="shared" si="103"/>
        <v>0</v>
      </c>
      <c r="M567" s="107"/>
      <c r="N567" s="107"/>
      <c r="O567" s="107">
        <f t="shared" si="104"/>
        <v>0</v>
      </c>
      <c r="P567" s="107"/>
      <c r="Q567" s="107"/>
      <c r="R567" s="107">
        <f t="shared" si="105"/>
        <v>0</v>
      </c>
      <c r="S567" s="107"/>
      <c r="T567" s="107"/>
      <c r="U567" s="107">
        <f t="shared" si="106"/>
        <v>1512000</v>
      </c>
      <c r="V567" s="107">
        <v>1512000</v>
      </c>
      <c r="W567" s="107"/>
      <c r="X567" s="107">
        <f t="shared" si="107"/>
        <v>0</v>
      </c>
      <c r="Y567" s="107"/>
      <c r="Z567" s="107"/>
      <c r="AA567" s="108">
        <f>C567+I567-L567-O567-U567-X567-R567</f>
        <v>0</v>
      </c>
      <c r="AB567" s="7">
        <v>45489</v>
      </c>
    </row>
    <row r="568" spans="1:28" ht="15.75" hidden="1" x14ac:dyDescent="0.25">
      <c r="A568" s="29">
        <v>45489</v>
      </c>
      <c r="B568" s="73" t="s">
        <v>445</v>
      </c>
      <c r="C568" s="25"/>
      <c r="D568" s="27" t="s">
        <v>52</v>
      </c>
      <c r="E568" s="25" t="s">
        <v>150</v>
      </c>
      <c r="F568" s="25">
        <v>10</v>
      </c>
      <c r="G568" s="25" t="s">
        <v>77</v>
      </c>
      <c r="H568" s="25">
        <v>50000</v>
      </c>
      <c r="I568" s="11">
        <f t="shared" si="102"/>
        <v>500000</v>
      </c>
      <c r="J568" s="31" t="s">
        <v>312</v>
      </c>
      <c r="K568" s="11"/>
      <c r="L568" s="107">
        <f t="shared" si="103"/>
        <v>0</v>
      </c>
      <c r="M568" s="107"/>
      <c r="N568" s="107"/>
      <c r="O568" s="107">
        <f t="shared" si="104"/>
        <v>0</v>
      </c>
      <c r="P568" s="107"/>
      <c r="Q568" s="107"/>
      <c r="R568" s="107">
        <f t="shared" si="105"/>
        <v>500000</v>
      </c>
      <c r="S568" s="107">
        <v>500000</v>
      </c>
      <c r="T568" s="107"/>
      <c r="U568" s="107">
        <f t="shared" si="106"/>
        <v>0</v>
      </c>
      <c r="V568" s="107"/>
      <c r="W568" s="107"/>
      <c r="X568" s="107">
        <f t="shared" si="107"/>
        <v>0</v>
      </c>
      <c r="Y568" s="107"/>
      <c r="Z568" s="107"/>
      <c r="AA568" s="108">
        <f>C568+I568-L568-O568-U568-X568-R568</f>
        <v>0</v>
      </c>
      <c r="AB568" s="7">
        <v>45489</v>
      </c>
    </row>
    <row r="569" spans="1:28" ht="15.75" hidden="1" x14ac:dyDescent="0.25">
      <c r="A569" s="29">
        <v>45489</v>
      </c>
      <c r="B569" s="73" t="s">
        <v>445</v>
      </c>
      <c r="C569" s="25"/>
      <c r="D569" s="27" t="s">
        <v>52</v>
      </c>
      <c r="E569" s="25" t="s">
        <v>60</v>
      </c>
      <c r="F569" s="25">
        <v>250</v>
      </c>
      <c r="G569" s="25" t="s">
        <v>34</v>
      </c>
      <c r="H569" s="25">
        <v>1370</v>
      </c>
      <c r="I569" s="11">
        <f t="shared" si="102"/>
        <v>342500</v>
      </c>
      <c r="J569" s="31" t="s">
        <v>312</v>
      </c>
      <c r="K569" s="11"/>
      <c r="L569" s="107">
        <f t="shared" si="103"/>
        <v>0</v>
      </c>
      <c r="M569" s="107"/>
      <c r="N569" s="107"/>
      <c r="O569" s="107">
        <f t="shared" si="104"/>
        <v>0</v>
      </c>
      <c r="P569" s="107"/>
      <c r="Q569" s="107"/>
      <c r="R569" s="107">
        <f t="shared" si="105"/>
        <v>342500</v>
      </c>
      <c r="S569" s="107">
        <v>342500</v>
      </c>
      <c r="T569" s="107"/>
      <c r="U569" s="107">
        <f t="shared" si="106"/>
        <v>0</v>
      </c>
      <c r="V569" s="107"/>
      <c r="W569" s="107"/>
      <c r="X569" s="107">
        <f t="shared" si="107"/>
        <v>0</v>
      </c>
      <c r="Y569" s="107"/>
      <c r="Z569" s="107"/>
      <c r="AA569" s="108">
        <f>C569+I569-L569-O569-U569-X569-R569</f>
        <v>0</v>
      </c>
      <c r="AB569" s="7">
        <v>45489</v>
      </c>
    </row>
    <row r="570" spans="1:28" ht="15.75" hidden="1" x14ac:dyDescent="0.25">
      <c r="A570" s="29">
        <v>45489</v>
      </c>
      <c r="B570" s="73" t="s">
        <v>445</v>
      </c>
      <c r="C570" s="25"/>
      <c r="D570" s="27" t="s">
        <v>52</v>
      </c>
      <c r="E570" s="25" t="s">
        <v>130</v>
      </c>
      <c r="F570" s="25">
        <v>10</v>
      </c>
      <c r="G570" s="25" t="s">
        <v>77</v>
      </c>
      <c r="H570" s="25">
        <v>50000</v>
      </c>
      <c r="I570" s="11">
        <f t="shared" si="102"/>
        <v>500000</v>
      </c>
      <c r="J570" s="31" t="s">
        <v>312</v>
      </c>
      <c r="K570" s="11"/>
      <c r="L570" s="107">
        <f t="shared" si="103"/>
        <v>0</v>
      </c>
      <c r="M570" s="107"/>
      <c r="N570" s="107"/>
      <c r="O570" s="107">
        <f t="shared" si="104"/>
        <v>0</v>
      </c>
      <c r="P570" s="107"/>
      <c r="Q570" s="107"/>
      <c r="R570" s="107">
        <f t="shared" si="105"/>
        <v>500000</v>
      </c>
      <c r="S570" s="107">
        <v>500000</v>
      </c>
      <c r="T570" s="107"/>
      <c r="U570" s="107">
        <f t="shared" si="106"/>
        <v>0</v>
      </c>
      <c r="V570" s="107"/>
      <c r="W570" s="107"/>
      <c r="X570" s="107">
        <f t="shared" si="107"/>
        <v>0</v>
      </c>
      <c r="Y570" s="107"/>
      <c r="Z570" s="107"/>
      <c r="AA570" s="108">
        <f>C570+I570-L570-O570-U570-X570-R570</f>
        <v>0</v>
      </c>
      <c r="AB570" s="7">
        <v>45489</v>
      </c>
    </row>
    <row r="571" spans="1:28" ht="15.75" hidden="1" x14ac:dyDescent="0.25">
      <c r="A571" s="29">
        <v>45489</v>
      </c>
      <c r="B571" s="25" t="s">
        <v>307</v>
      </c>
      <c r="C571" s="25"/>
      <c r="D571" s="25" t="s">
        <v>46</v>
      </c>
      <c r="E571" s="25" t="s">
        <v>154</v>
      </c>
      <c r="F571" s="25">
        <v>1000</v>
      </c>
      <c r="G571" s="25" t="s">
        <v>34</v>
      </c>
      <c r="H571" s="25">
        <v>1140</v>
      </c>
      <c r="I571" s="11">
        <f t="shared" si="102"/>
        <v>1140000</v>
      </c>
      <c r="J571" s="31" t="s">
        <v>324</v>
      </c>
      <c r="K571" s="11"/>
      <c r="L571" s="107">
        <f t="shared" si="103"/>
        <v>1140000</v>
      </c>
      <c r="M571" s="107">
        <v>1140000</v>
      </c>
      <c r="N571" s="107"/>
      <c r="O571" s="107">
        <f t="shared" si="104"/>
        <v>0</v>
      </c>
      <c r="P571" s="107"/>
      <c r="Q571" s="107"/>
      <c r="R571" s="107">
        <f t="shared" si="105"/>
        <v>0</v>
      </c>
      <c r="S571" s="107"/>
      <c r="T571" s="107"/>
      <c r="U571" s="107">
        <f t="shared" si="106"/>
        <v>0</v>
      </c>
      <c r="V571" s="107"/>
      <c r="W571" s="107"/>
      <c r="X571" s="107">
        <f t="shared" si="107"/>
        <v>0</v>
      </c>
      <c r="Y571" s="107"/>
      <c r="Z571" s="107"/>
      <c r="AA571" s="108">
        <f>C571+I571-L571-O571-U571-X571-R571</f>
        <v>0</v>
      </c>
      <c r="AB571" s="7">
        <v>45489</v>
      </c>
    </row>
    <row r="572" spans="1:28" ht="15.75" hidden="1" x14ac:dyDescent="0.25">
      <c r="A572" s="29">
        <v>45489</v>
      </c>
      <c r="B572" s="25" t="s">
        <v>422</v>
      </c>
      <c r="C572" s="25"/>
      <c r="D572" s="25" t="s">
        <v>46</v>
      </c>
      <c r="E572" s="25" t="s">
        <v>259</v>
      </c>
      <c r="F572" s="25">
        <v>1500</v>
      </c>
      <c r="G572" s="25" t="s">
        <v>34</v>
      </c>
      <c r="H572" s="25">
        <v>835</v>
      </c>
      <c r="I572" s="11">
        <f t="shared" si="102"/>
        <v>1252500</v>
      </c>
      <c r="J572" s="31" t="s">
        <v>324</v>
      </c>
      <c r="K572" s="11"/>
      <c r="L572" s="107">
        <f t="shared" si="103"/>
        <v>0</v>
      </c>
      <c r="M572" s="107"/>
      <c r="N572" s="107"/>
      <c r="O572" s="107">
        <f t="shared" si="104"/>
        <v>0</v>
      </c>
      <c r="P572" s="107"/>
      <c r="Q572" s="107"/>
      <c r="R572" s="107">
        <f t="shared" si="105"/>
        <v>0</v>
      </c>
      <c r="S572" s="107"/>
      <c r="T572" s="107"/>
      <c r="U572" s="107">
        <f t="shared" si="106"/>
        <v>1252500</v>
      </c>
      <c r="V572" s="107">
        <v>1252500</v>
      </c>
      <c r="W572" s="107"/>
      <c r="X572" s="107">
        <f t="shared" si="107"/>
        <v>0</v>
      </c>
      <c r="Y572" s="107"/>
      <c r="Z572" s="107"/>
      <c r="AA572" s="108">
        <f>C572+I572-L572-O572-U572-X572-R572</f>
        <v>0</v>
      </c>
      <c r="AB572" s="7">
        <v>45500</v>
      </c>
    </row>
    <row r="573" spans="1:28" ht="15.75" hidden="1" x14ac:dyDescent="0.25">
      <c r="A573" s="29">
        <v>45489</v>
      </c>
      <c r="B573" s="72" t="s">
        <v>777</v>
      </c>
      <c r="C573" s="25"/>
      <c r="D573" s="25" t="s">
        <v>52</v>
      </c>
      <c r="E573" s="25" t="s">
        <v>154</v>
      </c>
      <c r="F573" s="25">
        <v>250</v>
      </c>
      <c r="G573" s="25" t="s">
        <v>34</v>
      </c>
      <c r="H573" s="25">
        <v>1140</v>
      </c>
      <c r="I573" s="11">
        <f t="shared" si="102"/>
        <v>285000</v>
      </c>
      <c r="J573" s="31" t="s">
        <v>312</v>
      </c>
      <c r="K573" s="11"/>
      <c r="L573" s="107">
        <f t="shared" si="103"/>
        <v>0</v>
      </c>
      <c r="M573" s="107"/>
      <c r="N573" s="107"/>
      <c r="O573" s="107">
        <f t="shared" si="104"/>
        <v>0</v>
      </c>
      <c r="P573" s="107"/>
      <c r="Q573" s="107"/>
      <c r="R573" s="107">
        <f t="shared" si="105"/>
        <v>285000</v>
      </c>
      <c r="S573" s="107">
        <v>285000</v>
      </c>
      <c r="T573" s="107"/>
      <c r="U573" s="107">
        <f t="shared" si="106"/>
        <v>0</v>
      </c>
      <c r="V573" s="107"/>
      <c r="W573" s="107"/>
      <c r="X573" s="107">
        <f t="shared" si="107"/>
        <v>0</v>
      </c>
      <c r="Y573" s="107"/>
      <c r="Z573" s="107"/>
      <c r="AA573" s="108">
        <f>C573+I573-L573-O573-U573-X573-R573</f>
        <v>0</v>
      </c>
      <c r="AB573" s="7">
        <v>45489</v>
      </c>
    </row>
    <row r="574" spans="1:28" ht="15.75" hidden="1" x14ac:dyDescent="0.25">
      <c r="A574" s="29">
        <v>45489</v>
      </c>
      <c r="B574" s="72" t="s">
        <v>777</v>
      </c>
      <c r="C574" s="25"/>
      <c r="D574" s="25" t="s">
        <v>52</v>
      </c>
      <c r="E574" s="25" t="s">
        <v>109</v>
      </c>
      <c r="F574" s="25">
        <v>250</v>
      </c>
      <c r="G574" s="25" t="s">
        <v>34</v>
      </c>
      <c r="H574" s="25">
        <v>1040</v>
      </c>
      <c r="I574" s="11">
        <f t="shared" si="102"/>
        <v>260000</v>
      </c>
      <c r="J574" s="31" t="s">
        <v>312</v>
      </c>
      <c r="K574" s="11"/>
      <c r="L574" s="107">
        <f t="shared" si="103"/>
        <v>0</v>
      </c>
      <c r="M574" s="107"/>
      <c r="N574" s="107"/>
      <c r="O574" s="107">
        <f t="shared" si="104"/>
        <v>0</v>
      </c>
      <c r="P574" s="107"/>
      <c r="Q574" s="107"/>
      <c r="R574" s="107">
        <f t="shared" si="105"/>
        <v>260000</v>
      </c>
      <c r="S574" s="107">
        <v>260000</v>
      </c>
      <c r="T574" s="107"/>
      <c r="U574" s="107">
        <f t="shared" si="106"/>
        <v>0</v>
      </c>
      <c r="V574" s="107"/>
      <c r="W574" s="107"/>
      <c r="X574" s="107">
        <f t="shared" si="107"/>
        <v>0</v>
      </c>
      <c r="Y574" s="107"/>
      <c r="Z574" s="107"/>
      <c r="AA574" s="108">
        <f>C574+I574-L574-O574-U574-X574-R574</f>
        <v>0</v>
      </c>
      <c r="AB574" s="7">
        <v>45489</v>
      </c>
    </row>
    <row r="575" spans="1:28" ht="15.75" hidden="1" x14ac:dyDescent="0.25">
      <c r="A575" s="29">
        <v>45489</v>
      </c>
      <c r="B575" s="73" t="s">
        <v>565</v>
      </c>
      <c r="C575" s="27"/>
      <c r="D575" s="27" t="s">
        <v>46</v>
      </c>
      <c r="E575" s="27" t="s">
        <v>348</v>
      </c>
      <c r="F575" s="27">
        <v>5600</v>
      </c>
      <c r="G575" s="25" t="s">
        <v>34</v>
      </c>
      <c r="H575" s="27">
        <v>1150</v>
      </c>
      <c r="I575" s="11">
        <f t="shared" si="102"/>
        <v>6440000</v>
      </c>
      <c r="J575" s="31" t="s">
        <v>312</v>
      </c>
      <c r="K575" s="11"/>
      <c r="L575" s="107">
        <f t="shared" si="103"/>
        <v>0</v>
      </c>
      <c r="M575" s="107"/>
      <c r="N575" s="107"/>
      <c r="O575" s="107">
        <f t="shared" si="104"/>
        <v>0</v>
      </c>
      <c r="P575" s="107"/>
      <c r="Q575" s="107"/>
      <c r="R575" s="107">
        <f t="shared" si="105"/>
        <v>6440000</v>
      </c>
      <c r="S575" s="107">
        <v>6440000</v>
      </c>
      <c r="T575" s="107"/>
      <c r="U575" s="107">
        <f t="shared" si="106"/>
        <v>0</v>
      </c>
      <c r="V575" s="107"/>
      <c r="W575" s="107"/>
      <c r="X575" s="107">
        <f t="shared" si="107"/>
        <v>0</v>
      </c>
      <c r="Y575" s="107"/>
      <c r="Z575" s="107"/>
      <c r="AA575" s="108">
        <f>C575+I575-L575-O575-U575-X575-R575</f>
        <v>0</v>
      </c>
      <c r="AB575" s="7">
        <v>45489</v>
      </c>
    </row>
    <row r="576" spans="1:28" ht="15.75" hidden="1" x14ac:dyDescent="0.25">
      <c r="A576" s="29">
        <v>45489</v>
      </c>
      <c r="B576" s="25" t="s">
        <v>231</v>
      </c>
      <c r="C576" s="25"/>
      <c r="D576" s="25" t="s">
        <v>46</v>
      </c>
      <c r="E576" s="25" t="s">
        <v>50</v>
      </c>
      <c r="F576" s="33">
        <v>2000</v>
      </c>
      <c r="G576" s="25" t="s">
        <v>34</v>
      </c>
      <c r="H576" s="25">
        <v>3780</v>
      </c>
      <c r="I576" s="11">
        <f t="shared" si="102"/>
        <v>7560000</v>
      </c>
      <c r="J576" s="38" t="s">
        <v>78</v>
      </c>
      <c r="K576" s="11"/>
      <c r="L576" s="107">
        <f t="shared" si="103"/>
        <v>0</v>
      </c>
      <c r="M576" s="107"/>
      <c r="N576" s="107"/>
      <c r="O576" s="107">
        <f t="shared" si="104"/>
        <v>7200000</v>
      </c>
      <c r="P576" s="107"/>
      <c r="Q576" s="107">
        <v>7200000</v>
      </c>
      <c r="R576" s="107">
        <f t="shared" si="105"/>
        <v>0</v>
      </c>
      <c r="S576" s="107"/>
      <c r="T576" s="107"/>
      <c r="U576" s="107">
        <f t="shared" si="106"/>
        <v>0</v>
      </c>
      <c r="V576" s="107"/>
      <c r="W576" s="107"/>
      <c r="X576" s="107">
        <f t="shared" si="107"/>
        <v>0</v>
      </c>
      <c r="Y576" s="107"/>
      <c r="Z576" s="107"/>
      <c r="AA576" s="108">
        <f>C576+I576-L576-O576-U576-X576-R576</f>
        <v>360000</v>
      </c>
      <c r="AB576" s="7">
        <v>45497</v>
      </c>
    </row>
    <row r="577" spans="1:28" ht="15.75" hidden="1" x14ac:dyDescent="0.25">
      <c r="A577" s="29">
        <v>45489</v>
      </c>
      <c r="B577" s="25" t="s">
        <v>392</v>
      </c>
      <c r="C577" s="25"/>
      <c r="D577" s="25" t="s">
        <v>46</v>
      </c>
      <c r="E577" s="25" t="s">
        <v>177</v>
      </c>
      <c r="F577" s="25">
        <v>100</v>
      </c>
      <c r="G577" s="27" t="s">
        <v>39</v>
      </c>
      <c r="H577" s="25">
        <v>110000</v>
      </c>
      <c r="I577" s="11">
        <f t="shared" si="102"/>
        <v>11000000</v>
      </c>
      <c r="J577" s="31" t="s">
        <v>312</v>
      </c>
      <c r="K577" s="11"/>
      <c r="L577" s="107">
        <f t="shared" si="103"/>
        <v>0</v>
      </c>
      <c r="M577" s="107"/>
      <c r="N577" s="107"/>
      <c r="O577" s="107">
        <f t="shared" si="104"/>
        <v>11000000</v>
      </c>
      <c r="P577" s="107">
        <v>11000000</v>
      </c>
      <c r="Q577" s="107"/>
      <c r="R577" s="107">
        <f t="shared" si="105"/>
        <v>0</v>
      </c>
      <c r="S577" s="107"/>
      <c r="T577" s="107"/>
      <c r="U577" s="107">
        <f t="shared" si="106"/>
        <v>0</v>
      </c>
      <c r="V577" s="107"/>
      <c r="W577" s="107"/>
      <c r="X577" s="107">
        <f t="shared" si="107"/>
        <v>0</v>
      </c>
      <c r="Y577" s="107"/>
      <c r="Z577" s="107"/>
      <c r="AA577" s="108">
        <f>C577+I577-L577-O577-U577-X577-R577</f>
        <v>0</v>
      </c>
      <c r="AB577" s="7">
        <v>45491</v>
      </c>
    </row>
    <row r="578" spans="1:28" ht="15.75" hidden="1" x14ac:dyDescent="0.25">
      <c r="A578" s="29">
        <v>45489</v>
      </c>
      <c r="B578" s="25" t="s">
        <v>595</v>
      </c>
      <c r="C578" s="25"/>
      <c r="D578" s="25" t="s">
        <v>52</v>
      </c>
      <c r="E578" s="25" t="s">
        <v>60</v>
      </c>
      <c r="F578" s="25">
        <v>1000</v>
      </c>
      <c r="G578" s="27" t="s">
        <v>34</v>
      </c>
      <c r="H578" s="25">
        <v>1370</v>
      </c>
      <c r="I578" s="11">
        <f t="shared" si="102"/>
        <v>1370000</v>
      </c>
      <c r="J578" s="31" t="s">
        <v>312</v>
      </c>
      <c r="K578" s="11"/>
      <c r="L578" s="107">
        <f t="shared" si="103"/>
        <v>0</v>
      </c>
      <c r="M578" s="107"/>
      <c r="N578" s="107"/>
      <c r="O578" s="107">
        <f t="shared" si="104"/>
        <v>1370000</v>
      </c>
      <c r="P578" s="107">
        <v>1370000</v>
      </c>
      <c r="Q578" s="107"/>
      <c r="R578" s="107">
        <f t="shared" si="105"/>
        <v>0</v>
      </c>
      <c r="S578" s="107"/>
      <c r="T578" s="107"/>
      <c r="U578" s="107">
        <f t="shared" si="106"/>
        <v>0</v>
      </c>
      <c r="V578" s="107"/>
      <c r="W578" s="107"/>
      <c r="X578" s="107">
        <f t="shared" si="107"/>
        <v>0</v>
      </c>
      <c r="Y578" s="107"/>
      <c r="Z578" s="107"/>
      <c r="AA578" s="108">
        <f>C578+I578-L578-O578-U578-X578-R578</f>
        <v>0</v>
      </c>
      <c r="AB578" s="7">
        <v>45489</v>
      </c>
    </row>
    <row r="579" spans="1:28" ht="15.75" hidden="1" x14ac:dyDescent="0.25">
      <c r="A579" s="29">
        <v>45489</v>
      </c>
      <c r="B579" s="25" t="s">
        <v>595</v>
      </c>
      <c r="C579" s="25"/>
      <c r="D579" s="25" t="s">
        <v>52</v>
      </c>
      <c r="E579" s="25" t="s">
        <v>108</v>
      </c>
      <c r="F579" s="25">
        <v>1000</v>
      </c>
      <c r="G579" s="27" t="s">
        <v>34</v>
      </c>
      <c r="H579" s="25">
        <v>2000</v>
      </c>
      <c r="I579" s="11">
        <f t="shared" si="102"/>
        <v>2000000</v>
      </c>
      <c r="J579" s="31" t="s">
        <v>312</v>
      </c>
      <c r="K579" s="11"/>
      <c r="L579" s="107">
        <f t="shared" si="103"/>
        <v>0</v>
      </c>
      <c r="M579" s="107"/>
      <c r="N579" s="107"/>
      <c r="O579" s="107">
        <f t="shared" si="104"/>
        <v>2000000</v>
      </c>
      <c r="P579" s="107">
        <v>2000000</v>
      </c>
      <c r="Q579" s="107"/>
      <c r="R579" s="107">
        <f t="shared" si="105"/>
        <v>0</v>
      </c>
      <c r="S579" s="107"/>
      <c r="T579" s="107"/>
      <c r="U579" s="107">
        <f t="shared" si="106"/>
        <v>0</v>
      </c>
      <c r="V579" s="107"/>
      <c r="W579" s="107"/>
      <c r="X579" s="107">
        <f t="shared" si="107"/>
        <v>0</v>
      </c>
      <c r="Y579" s="107"/>
      <c r="Z579" s="107"/>
      <c r="AA579" s="108">
        <f>C579+I579-L579-O579-U579-X579-R579</f>
        <v>0</v>
      </c>
      <c r="AB579" s="7">
        <v>45489</v>
      </c>
    </row>
    <row r="580" spans="1:28" ht="15.75" hidden="1" x14ac:dyDescent="0.25">
      <c r="A580" s="29">
        <v>45489</v>
      </c>
      <c r="B580" s="25" t="s">
        <v>595</v>
      </c>
      <c r="C580" s="25"/>
      <c r="D580" s="25" t="s">
        <v>52</v>
      </c>
      <c r="E580" s="25" t="s">
        <v>129</v>
      </c>
      <c r="F580" s="25">
        <v>2</v>
      </c>
      <c r="G580" s="25" t="s">
        <v>77</v>
      </c>
      <c r="H580" s="25">
        <v>65000</v>
      </c>
      <c r="I580" s="11">
        <f t="shared" si="102"/>
        <v>130000</v>
      </c>
      <c r="J580" s="31" t="s">
        <v>312</v>
      </c>
      <c r="K580" s="11"/>
      <c r="L580" s="107">
        <f t="shared" si="103"/>
        <v>130000</v>
      </c>
      <c r="M580" s="107">
        <v>130000</v>
      </c>
      <c r="N580" s="107"/>
      <c r="O580" s="107">
        <f t="shared" si="104"/>
        <v>0</v>
      </c>
      <c r="P580" s="107"/>
      <c r="Q580" s="107"/>
      <c r="R580" s="107">
        <f t="shared" si="105"/>
        <v>0</v>
      </c>
      <c r="S580" s="107"/>
      <c r="T580" s="107"/>
      <c r="U580" s="107">
        <f t="shared" si="106"/>
        <v>0</v>
      </c>
      <c r="V580" s="107"/>
      <c r="W580" s="107"/>
      <c r="X580" s="107">
        <f t="shared" si="107"/>
        <v>0</v>
      </c>
      <c r="Y580" s="107"/>
      <c r="Z580" s="107"/>
      <c r="AA580" s="108">
        <f>C580+I580-L580-O580-U580-X580-R580</f>
        <v>0</v>
      </c>
      <c r="AB580" s="7">
        <v>45489</v>
      </c>
    </row>
    <row r="581" spans="1:28" ht="15.75" hidden="1" x14ac:dyDescent="0.25">
      <c r="A581" s="29">
        <v>45489</v>
      </c>
      <c r="B581" s="25" t="s">
        <v>1587</v>
      </c>
      <c r="C581" s="25"/>
      <c r="D581" s="25" t="s">
        <v>52</v>
      </c>
      <c r="E581" s="25" t="s">
        <v>294</v>
      </c>
      <c r="F581" s="25">
        <v>300</v>
      </c>
      <c r="G581" s="25" t="s">
        <v>27</v>
      </c>
      <c r="H581" s="25">
        <v>45000</v>
      </c>
      <c r="I581" s="11">
        <f t="shared" si="102"/>
        <v>13500000</v>
      </c>
      <c r="J581" s="31" t="s">
        <v>312</v>
      </c>
      <c r="K581" s="11"/>
      <c r="L581" s="107">
        <f t="shared" si="103"/>
        <v>0</v>
      </c>
      <c r="M581" s="107"/>
      <c r="N581" s="107"/>
      <c r="O581" s="107">
        <f t="shared" si="104"/>
        <v>13500000</v>
      </c>
      <c r="P581" s="107">
        <v>13500000</v>
      </c>
      <c r="Q581" s="107"/>
      <c r="R581" s="107">
        <f t="shared" si="105"/>
        <v>0</v>
      </c>
      <c r="S581" s="107"/>
      <c r="T581" s="107"/>
      <c r="U581" s="107">
        <f t="shared" si="106"/>
        <v>0</v>
      </c>
      <c r="V581" s="107"/>
      <c r="W581" s="107"/>
      <c r="X581" s="107">
        <f t="shared" si="107"/>
        <v>0</v>
      </c>
      <c r="Y581" s="107"/>
      <c r="Z581" s="107"/>
      <c r="AA581" s="108">
        <f>C581+I581-L581-O581-U581-X581-R581</f>
        <v>0</v>
      </c>
      <c r="AB581" s="7">
        <v>45490</v>
      </c>
    </row>
    <row r="582" spans="1:28" ht="15.75" hidden="1" x14ac:dyDescent="0.25">
      <c r="A582" s="29">
        <v>45489</v>
      </c>
      <c r="B582" s="72" t="s">
        <v>376</v>
      </c>
      <c r="C582" s="25"/>
      <c r="D582" s="25" t="s">
        <v>46</v>
      </c>
      <c r="E582" s="25" t="s">
        <v>129</v>
      </c>
      <c r="F582" s="25">
        <v>12</v>
      </c>
      <c r="G582" s="25" t="s">
        <v>77</v>
      </c>
      <c r="H582" s="25">
        <v>65000</v>
      </c>
      <c r="I582" s="11">
        <f t="shared" si="102"/>
        <v>780000</v>
      </c>
      <c r="J582" s="31" t="s">
        <v>312</v>
      </c>
      <c r="K582" s="11"/>
      <c r="L582" s="107">
        <f t="shared" si="103"/>
        <v>0</v>
      </c>
      <c r="M582" s="107"/>
      <c r="N582" s="107"/>
      <c r="O582" s="107">
        <f t="shared" si="104"/>
        <v>0</v>
      </c>
      <c r="P582" s="107"/>
      <c r="Q582" s="107"/>
      <c r="R582" s="107">
        <f t="shared" si="105"/>
        <v>780000</v>
      </c>
      <c r="S582" s="107">
        <v>780000</v>
      </c>
      <c r="T582" s="107"/>
      <c r="U582" s="107">
        <f t="shared" si="106"/>
        <v>0</v>
      </c>
      <c r="V582" s="107"/>
      <c r="W582" s="107"/>
      <c r="X582" s="107">
        <f t="shared" si="107"/>
        <v>0</v>
      </c>
      <c r="Y582" s="107"/>
      <c r="Z582" s="107"/>
      <c r="AA582" s="108">
        <f>C582+I582-L582-O582-U582-X582-R582</f>
        <v>0</v>
      </c>
      <c r="AB582" s="7">
        <v>45491</v>
      </c>
    </row>
    <row r="583" spans="1:28" ht="15.75" hidden="1" x14ac:dyDescent="0.25">
      <c r="A583" s="29">
        <v>45489</v>
      </c>
      <c r="B583" s="25" t="s">
        <v>537</v>
      </c>
      <c r="C583" s="25"/>
      <c r="D583" s="25" t="s">
        <v>46</v>
      </c>
      <c r="E583" s="25" t="s">
        <v>127</v>
      </c>
      <c r="F583" s="25">
        <v>5</v>
      </c>
      <c r="G583" s="25" t="s">
        <v>39</v>
      </c>
      <c r="H583" s="25">
        <v>70000</v>
      </c>
      <c r="I583" s="11">
        <f t="shared" si="102"/>
        <v>350000</v>
      </c>
      <c r="J583" s="31" t="s">
        <v>324</v>
      </c>
      <c r="K583" s="11"/>
      <c r="L583" s="107">
        <f t="shared" si="103"/>
        <v>0</v>
      </c>
      <c r="M583" s="107"/>
      <c r="N583" s="107"/>
      <c r="O583" s="107">
        <f t="shared" si="104"/>
        <v>0</v>
      </c>
      <c r="P583" s="107"/>
      <c r="Q583" s="107"/>
      <c r="R583" s="107">
        <f t="shared" si="105"/>
        <v>0</v>
      </c>
      <c r="S583" s="107"/>
      <c r="T583" s="107"/>
      <c r="U583" s="107">
        <f t="shared" si="106"/>
        <v>350000</v>
      </c>
      <c r="V583" s="107">
        <v>350000</v>
      </c>
      <c r="W583" s="107"/>
      <c r="X583" s="107">
        <f t="shared" si="107"/>
        <v>0</v>
      </c>
      <c r="Y583" s="107"/>
      <c r="Z583" s="107"/>
      <c r="AA583" s="108">
        <f>C583+I583-L583-O583-U583-X583-R583</f>
        <v>0</v>
      </c>
      <c r="AB583" s="7">
        <v>45489</v>
      </c>
    </row>
    <row r="584" spans="1:28" ht="15.75" hidden="1" x14ac:dyDescent="0.25">
      <c r="A584" s="29">
        <v>45489</v>
      </c>
      <c r="B584" s="25" t="s">
        <v>72</v>
      </c>
      <c r="C584" s="25"/>
      <c r="D584" s="25" t="s">
        <v>46</v>
      </c>
      <c r="E584" s="25" t="s">
        <v>260</v>
      </c>
      <c r="F584" s="25">
        <v>14.7</v>
      </c>
      <c r="G584" s="25" t="s">
        <v>34</v>
      </c>
      <c r="H584" s="25">
        <v>13000</v>
      </c>
      <c r="I584" s="11">
        <f t="shared" si="102"/>
        <v>191100</v>
      </c>
      <c r="J584" s="26" t="s">
        <v>28</v>
      </c>
      <c r="K584" s="11"/>
      <c r="L584" s="107">
        <f t="shared" si="103"/>
        <v>0</v>
      </c>
      <c r="M584" s="107"/>
      <c r="N584" s="107"/>
      <c r="O584" s="107">
        <f t="shared" si="104"/>
        <v>0</v>
      </c>
      <c r="P584" s="107"/>
      <c r="Q584" s="107"/>
      <c r="R584" s="107">
        <f t="shared" si="105"/>
        <v>0</v>
      </c>
      <c r="S584" s="107"/>
      <c r="T584" s="107"/>
      <c r="U584" s="107">
        <f t="shared" si="106"/>
        <v>0</v>
      </c>
      <c r="V584" s="107"/>
      <c r="W584" s="107"/>
      <c r="X584" s="107">
        <f t="shared" si="107"/>
        <v>0</v>
      </c>
      <c r="Y584" s="107"/>
      <c r="Z584" s="107"/>
      <c r="AA584" s="108">
        <f>C584+I584-L584-O584-U584-X584-R584</f>
        <v>191100</v>
      </c>
      <c r="AB584" s="7"/>
    </row>
    <row r="585" spans="1:28" ht="15.75" hidden="1" x14ac:dyDescent="0.25">
      <c r="A585" s="29">
        <v>45489</v>
      </c>
      <c r="B585" s="25" t="s">
        <v>72</v>
      </c>
      <c r="C585" s="25"/>
      <c r="D585" s="25" t="s">
        <v>46</v>
      </c>
      <c r="E585" s="25" t="s">
        <v>192</v>
      </c>
      <c r="F585" s="25">
        <v>64.400000000000006</v>
      </c>
      <c r="G585" s="25" t="s">
        <v>34</v>
      </c>
      <c r="H585" s="25">
        <v>13000</v>
      </c>
      <c r="I585" s="11">
        <f t="shared" si="102"/>
        <v>837200.00000000012</v>
      </c>
      <c r="J585" s="26" t="s">
        <v>28</v>
      </c>
      <c r="K585" s="11"/>
      <c r="L585" s="107">
        <f t="shared" si="103"/>
        <v>0</v>
      </c>
      <c r="M585" s="107"/>
      <c r="N585" s="107"/>
      <c r="O585" s="107">
        <f t="shared" si="104"/>
        <v>0</v>
      </c>
      <c r="P585" s="107"/>
      <c r="Q585" s="107"/>
      <c r="R585" s="107">
        <f t="shared" si="105"/>
        <v>0</v>
      </c>
      <c r="S585" s="107"/>
      <c r="T585" s="107"/>
      <c r="U585" s="107">
        <f t="shared" si="106"/>
        <v>0</v>
      </c>
      <c r="V585" s="107"/>
      <c r="W585" s="107"/>
      <c r="X585" s="107">
        <f t="shared" si="107"/>
        <v>0</v>
      </c>
      <c r="Y585" s="107"/>
      <c r="Z585" s="107"/>
      <c r="AA585" s="108">
        <f>C585+I585-L585-O585-U585-X585-R585</f>
        <v>837200.00000000012</v>
      </c>
      <c r="AB585" s="7"/>
    </row>
    <row r="586" spans="1:28" ht="15.75" hidden="1" x14ac:dyDescent="0.25">
      <c r="A586" s="29">
        <v>45489</v>
      </c>
      <c r="B586" s="25" t="s">
        <v>72</v>
      </c>
      <c r="C586" s="25"/>
      <c r="D586" s="25" t="s">
        <v>46</v>
      </c>
      <c r="E586" s="25" t="s">
        <v>225</v>
      </c>
      <c r="F586" s="25">
        <v>70</v>
      </c>
      <c r="G586" s="25" t="s">
        <v>34</v>
      </c>
      <c r="H586" s="25">
        <v>13000</v>
      </c>
      <c r="I586" s="11">
        <f t="shared" si="102"/>
        <v>910000</v>
      </c>
      <c r="J586" s="26" t="s">
        <v>28</v>
      </c>
      <c r="K586" s="11"/>
      <c r="L586" s="107">
        <f t="shared" si="103"/>
        <v>0</v>
      </c>
      <c r="M586" s="107"/>
      <c r="N586" s="107"/>
      <c r="O586" s="107">
        <f t="shared" si="104"/>
        <v>0</v>
      </c>
      <c r="P586" s="107"/>
      <c r="Q586" s="107"/>
      <c r="R586" s="107">
        <f t="shared" si="105"/>
        <v>0</v>
      </c>
      <c r="S586" s="107"/>
      <c r="T586" s="107"/>
      <c r="U586" s="107">
        <f t="shared" si="106"/>
        <v>0</v>
      </c>
      <c r="V586" s="107"/>
      <c r="W586" s="107"/>
      <c r="X586" s="107">
        <f t="shared" si="107"/>
        <v>0</v>
      </c>
      <c r="Y586" s="107"/>
      <c r="Z586" s="107"/>
      <c r="AA586" s="108">
        <f>C586+I586-L586-O586-U586-X586-R586</f>
        <v>910000</v>
      </c>
      <c r="AB586" s="7"/>
    </row>
    <row r="587" spans="1:28" ht="15.75" hidden="1" x14ac:dyDescent="0.25">
      <c r="A587" s="29">
        <v>45489</v>
      </c>
      <c r="B587" s="25" t="s">
        <v>72</v>
      </c>
      <c r="C587" s="25"/>
      <c r="D587" s="25" t="s">
        <v>46</v>
      </c>
      <c r="E587" s="25" t="s">
        <v>133</v>
      </c>
      <c r="F587" s="25">
        <v>56.7</v>
      </c>
      <c r="G587" s="25" t="s">
        <v>34</v>
      </c>
      <c r="H587" s="25">
        <v>13000</v>
      </c>
      <c r="I587" s="11">
        <f t="shared" si="102"/>
        <v>737100</v>
      </c>
      <c r="J587" s="26" t="s">
        <v>28</v>
      </c>
      <c r="K587" s="11"/>
      <c r="L587" s="107">
        <f t="shared" si="103"/>
        <v>0</v>
      </c>
      <c r="M587" s="107"/>
      <c r="N587" s="107"/>
      <c r="O587" s="107">
        <f t="shared" si="104"/>
        <v>0</v>
      </c>
      <c r="P587" s="107"/>
      <c r="Q587" s="107"/>
      <c r="R587" s="107">
        <f t="shared" si="105"/>
        <v>0</v>
      </c>
      <c r="S587" s="107"/>
      <c r="T587" s="107"/>
      <c r="U587" s="107">
        <f t="shared" si="106"/>
        <v>0</v>
      </c>
      <c r="V587" s="107"/>
      <c r="W587" s="107"/>
      <c r="X587" s="107">
        <f t="shared" si="107"/>
        <v>0</v>
      </c>
      <c r="Y587" s="107"/>
      <c r="Z587" s="107"/>
      <c r="AA587" s="108">
        <f>C587+I587-L587-O587-U587-X587-R587</f>
        <v>737100</v>
      </c>
      <c r="AB587" s="7"/>
    </row>
    <row r="588" spans="1:28" ht="15.75" hidden="1" x14ac:dyDescent="0.25">
      <c r="A588" s="29">
        <v>45489</v>
      </c>
      <c r="B588" s="25" t="s">
        <v>72</v>
      </c>
      <c r="C588" s="25"/>
      <c r="D588" s="25" t="s">
        <v>46</v>
      </c>
      <c r="E588" s="25" t="s">
        <v>50</v>
      </c>
      <c r="F588" s="25">
        <v>100.8</v>
      </c>
      <c r="G588" s="25" t="s">
        <v>34</v>
      </c>
      <c r="H588" s="25">
        <v>13000</v>
      </c>
      <c r="I588" s="11">
        <f t="shared" si="102"/>
        <v>1310400</v>
      </c>
      <c r="J588" s="26" t="s">
        <v>28</v>
      </c>
      <c r="K588" s="11"/>
      <c r="L588" s="107">
        <f t="shared" si="103"/>
        <v>0</v>
      </c>
      <c r="M588" s="107"/>
      <c r="N588" s="107"/>
      <c r="O588" s="107">
        <f t="shared" si="104"/>
        <v>0</v>
      </c>
      <c r="P588" s="107"/>
      <c r="Q588" s="107"/>
      <c r="R588" s="107">
        <f t="shared" si="105"/>
        <v>0</v>
      </c>
      <c r="S588" s="107"/>
      <c r="T588" s="107"/>
      <c r="U588" s="107">
        <f t="shared" si="106"/>
        <v>0</v>
      </c>
      <c r="V588" s="107"/>
      <c r="W588" s="107"/>
      <c r="X588" s="107">
        <f t="shared" si="107"/>
        <v>0</v>
      </c>
      <c r="Y588" s="107"/>
      <c r="Z588" s="107"/>
      <c r="AA588" s="108">
        <f>C588+I588-L588-O588-U588-X588-R588</f>
        <v>1310400</v>
      </c>
      <c r="AB588" s="7"/>
    </row>
    <row r="589" spans="1:28" ht="15.75" hidden="1" x14ac:dyDescent="0.25">
      <c r="A589" s="29">
        <v>45489</v>
      </c>
      <c r="B589" s="25" t="s">
        <v>72</v>
      </c>
      <c r="C589" s="25"/>
      <c r="D589" s="25" t="s">
        <v>46</v>
      </c>
      <c r="E589" s="25" t="s">
        <v>154</v>
      </c>
      <c r="F589" s="25">
        <v>17.5</v>
      </c>
      <c r="G589" s="25" t="s">
        <v>34</v>
      </c>
      <c r="H589" s="25">
        <v>14000</v>
      </c>
      <c r="I589" s="11">
        <f t="shared" si="102"/>
        <v>245000</v>
      </c>
      <c r="J589" s="26" t="s">
        <v>28</v>
      </c>
      <c r="K589" s="11"/>
      <c r="L589" s="107">
        <f t="shared" si="103"/>
        <v>0</v>
      </c>
      <c r="M589" s="107"/>
      <c r="N589" s="107"/>
      <c r="O589" s="107">
        <f t="shared" si="104"/>
        <v>0</v>
      </c>
      <c r="P589" s="107"/>
      <c r="Q589" s="107"/>
      <c r="R589" s="107">
        <f t="shared" si="105"/>
        <v>0</v>
      </c>
      <c r="S589" s="107"/>
      <c r="T589" s="107"/>
      <c r="U589" s="107">
        <f t="shared" si="106"/>
        <v>0</v>
      </c>
      <c r="V589" s="107"/>
      <c r="W589" s="107"/>
      <c r="X589" s="107">
        <f t="shared" si="107"/>
        <v>0</v>
      </c>
      <c r="Y589" s="107"/>
      <c r="Z589" s="107"/>
      <c r="AA589" s="108">
        <f>C589+I589-L589-O589-U589-X589-R589</f>
        <v>245000</v>
      </c>
      <c r="AB589" s="7"/>
    </row>
    <row r="590" spans="1:28" ht="15.75" hidden="1" x14ac:dyDescent="0.25">
      <c r="A590" s="29">
        <v>45489</v>
      </c>
      <c r="B590" s="25" t="s">
        <v>72</v>
      </c>
      <c r="C590" s="25"/>
      <c r="D590" s="25" t="s">
        <v>46</v>
      </c>
      <c r="E590" s="25" t="s">
        <v>179</v>
      </c>
      <c r="F590" s="25">
        <v>41.2</v>
      </c>
      <c r="G590" s="25" t="s">
        <v>34</v>
      </c>
      <c r="H590" s="25">
        <v>14000</v>
      </c>
      <c r="I590" s="11">
        <f t="shared" si="102"/>
        <v>576800</v>
      </c>
      <c r="J590" s="26" t="s">
        <v>28</v>
      </c>
      <c r="K590" s="11"/>
      <c r="L590" s="107">
        <f t="shared" si="103"/>
        <v>0</v>
      </c>
      <c r="M590" s="107"/>
      <c r="N590" s="107"/>
      <c r="O590" s="107">
        <f t="shared" si="104"/>
        <v>0</v>
      </c>
      <c r="P590" s="107"/>
      <c r="Q590" s="107"/>
      <c r="R590" s="107">
        <f t="shared" si="105"/>
        <v>0</v>
      </c>
      <c r="S590" s="107"/>
      <c r="T590" s="107"/>
      <c r="U590" s="107">
        <f t="shared" si="106"/>
        <v>0</v>
      </c>
      <c r="V590" s="107"/>
      <c r="W590" s="107"/>
      <c r="X590" s="107">
        <f t="shared" si="107"/>
        <v>0</v>
      </c>
      <c r="Y590" s="107"/>
      <c r="Z590" s="107"/>
      <c r="AA590" s="108">
        <f>C590+I590-L590-O590-U590-X590-R590</f>
        <v>576800</v>
      </c>
      <c r="AB590" s="7"/>
    </row>
    <row r="591" spans="1:28" ht="15.75" hidden="1" x14ac:dyDescent="0.25">
      <c r="A591" s="29">
        <v>45489</v>
      </c>
      <c r="B591" s="25" t="s">
        <v>72</v>
      </c>
      <c r="C591" s="25"/>
      <c r="D591" s="25" t="s">
        <v>46</v>
      </c>
      <c r="E591" s="25" t="s">
        <v>61</v>
      </c>
      <c r="F591" s="25">
        <v>61.4</v>
      </c>
      <c r="G591" s="25" t="s">
        <v>34</v>
      </c>
      <c r="H591" s="25">
        <v>14000</v>
      </c>
      <c r="I591" s="11">
        <f t="shared" si="102"/>
        <v>859600</v>
      </c>
      <c r="J591" s="26" t="s">
        <v>28</v>
      </c>
      <c r="K591" s="11"/>
      <c r="L591" s="107">
        <f t="shared" si="103"/>
        <v>0</v>
      </c>
      <c r="M591" s="107"/>
      <c r="N591" s="107"/>
      <c r="O591" s="107">
        <f t="shared" si="104"/>
        <v>0</v>
      </c>
      <c r="P591" s="107"/>
      <c r="Q591" s="107"/>
      <c r="R591" s="107">
        <f t="shared" si="105"/>
        <v>0</v>
      </c>
      <c r="S591" s="107"/>
      <c r="T591" s="107"/>
      <c r="U591" s="107">
        <f t="shared" si="106"/>
        <v>0</v>
      </c>
      <c r="V591" s="107"/>
      <c r="W591" s="107"/>
      <c r="X591" s="107">
        <f t="shared" si="107"/>
        <v>0</v>
      </c>
      <c r="Y591" s="107"/>
      <c r="Z591" s="107"/>
      <c r="AA591" s="108">
        <f>C591+I591-L591-O591-U591-X591-R591</f>
        <v>859600</v>
      </c>
      <c r="AB591" s="7"/>
    </row>
    <row r="592" spans="1:28" ht="15.75" hidden="1" x14ac:dyDescent="0.25">
      <c r="A592" s="29">
        <v>45489</v>
      </c>
      <c r="B592" s="25" t="s">
        <v>72</v>
      </c>
      <c r="C592" s="25"/>
      <c r="D592" s="25" t="s">
        <v>46</v>
      </c>
      <c r="E592" s="25" t="s">
        <v>290</v>
      </c>
      <c r="F592" s="25">
        <v>40.9</v>
      </c>
      <c r="G592" s="25" t="s">
        <v>34</v>
      </c>
      <c r="H592" s="25">
        <v>14000</v>
      </c>
      <c r="I592" s="11">
        <f t="shared" si="102"/>
        <v>572600</v>
      </c>
      <c r="J592" s="26" t="s">
        <v>28</v>
      </c>
      <c r="K592" s="11"/>
      <c r="L592" s="107">
        <f t="shared" si="103"/>
        <v>0</v>
      </c>
      <c r="M592" s="107"/>
      <c r="N592" s="107"/>
      <c r="O592" s="107">
        <f t="shared" si="104"/>
        <v>0</v>
      </c>
      <c r="P592" s="107"/>
      <c r="Q592" s="107"/>
      <c r="R592" s="107">
        <f t="shared" si="105"/>
        <v>0</v>
      </c>
      <c r="S592" s="107"/>
      <c r="T592" s="107"/>
      <c r="U592" s="107">
        <f t="shared" si="106"/>
        <v>0</v>
      </c>
      <c r="V592" s="107"/>
      <c r="W592" s="107"/>
      <c r="X592" s="107">
        <f t="shared" si="107"/>
        <v>0</v>
      </c>
      <c r="Y592" s="107"/>
      <c r="Z592" s="107"/>
      <c r="AA592" s="108">
        <f>C592+I592-L592-O592-U592-X592-R592</f>
        <v>572600</v>
      </c>
      <c r="AB592" s="7"/>
    </row>
    <row r="593" spans="1:28" ht="15.75" hidden="1" x14ac:dyDescent="0.25">
      <c r="A593" s="29">
        <v>45489</v>
      </c>
      <c r="B593" s="25" t="s">
        <v>72</v>
      </c>
      <c r="C593" s="25"/>
      <c r="D593" s="25" t="s">
        <v>46</v>
      </c>
      <c r="E593" s="25" t="s">
        <v>82</v>
      </c>
      <c r="F593" s="25">
        <v>20.6</v>
      </c>
      <c r="G593" s="25" t="s">
        <v>34</v>
      </c>
      <c r="H593" s="25">
        <v>14000</v>
      </c>
      <c r="I593" s="11">
        <f t="shared" si="102"/>
        <v>288400</v>
      </c>
      <c r="J593" s="26" t="s">
        <v>28</v>
      </c>
      <c r="K593" s="11"/>
      <c r="L593" s="107">
        <f t="shared" si="103"/>
        <v>0</v>
      </c>
      <c r="M593" s="107"/>
      <c r="N593" s="107"/>
      <c r="O593" s="107">
        <f t="shared" si="104"/>
        <v>0</v>
      </c>
      <c r="P593" s="107"/>
      <c r="Q593" s="107"/>
      <c r="R593" s="107">
        <f t="shared" si="105"/>
        <v>0</v>
      </c>
      <c r="S593" s="107"/>
      <c r="T593" s="107"/>
      <c r="U593" s="107">
        <f t="shared" si="106"/>
        <v>0</v>
      </c>
      <c r="V593" s="107"/>
      <c r="W593" s="107"/>
      <c r="X593" s="107">
        <f t="shared" si="107"/>
        <v>0</v>
      </c>
      <c r="Y593" s="107"/>
      <c r="Z593" s="107"/>
      <c r="AA593" s="108">
        <f>C593+I593-L593-O593-U593-X593-R593</f>
        <v>288400</v>
      </c>
      <c r="AB593" s="7"/>
    </row>
    <row r="594" spans="1:28" ht="15.75" hidden="1" x14ac:dyDescent="0.25">
      <c r="A594" s="24">
        <v>45489</v>
      </c>
      <c r="B594" s="25" t="s">
        <v>72</v>
      </c>
      <c r="C594" s="25"/>
      <c r="D594" s="25" t="s">
        <v>46</v>
      </c>
      <c r="E594" s="25" t="s">
        <v>87</v>
      </c>
      <c r="F594" s="25">
        <v>13.5</v>
      </c>
      <c r="G594" s="25" t="s">
        <v>34</v>
      </c>
      <c r="H594" s="25">
        <v>14000</v>
      </c>
      <c r="I594" s="11">
        <f t="shared" si="102"/>
        <v>189000</v>
      </c>
      <c r="J594" s="26" t="s">
        <v>28</v>
      </c>
      <c r="K594" s="11"/>
      <c r="L594" s="107">
        <f t="shared" si="103"/>
        <v>0</v>
      </c>
      <c r="M594" s="107"/>
      <c r="N594" s="107"/>
      <c r="O594" s="107">
        <f t="shared" si="104"/>
        <v>0</v>
      </c>
      <c r="P594" s="107"/>
      <c r="Q594" s="107"/>
      <c r="R594" s="107">
        <f t="shared" si="105"/>
        <v>0</v>
      </c>
      <c r="S594" s="107"/>
      <c r="T594" s="107"/>
      <c r="U594" s="107">
        <f t="shared" si="106"/>
        <v>0</v>
      </c>
      <c r="V594" s="107"/>
      <c r="W594" s="107"/>
      <c r="X594" s="107">
        <f t="shared" si="107"/>
        <v>0</v>
      </c>
      <c r="Y594" s="107"/>
      <c r="Z594" s="107"/>
      <c r="AA594" s="108">
        <f>C594+I594-L594-O594-U594-X594-R594</f>
        <v>189000</v>
      </c>
      <c r="AB594" s="7"/>
    </row>
    <row r="595" spans="1:28" ht="15.75" hidden="1" x14ac:dyDescent="0.25">
      <c r="A595" s="29">
        <v>45489</v>
      </c>
      <c r="B595" s="25" t="s">
        <v>72</v>
      </c>
      <c r="C595" s="25"/>
      <c r="D595" s="25" t="s">
        <v>46</v>
      </c>
      <c r="E595" s="25" t="s">
        <v>138</v>
      </c>
      <c r="F595" s="25">
        <v>21</v>
      </c>
      <c r="G595" s="25" t="s">
        <v>34</v>
      </c>
      <c r="H595" s="25">
        <v>14000</v>
      </c>
      <c r="I595" s="11">
        <f t="shared" si="102"/>
        <v>294000</v>
      </c>
      <c r="J595" s="26" t="s">
        <v>28</v>
      </c>
      <c r="K595" s="11"/>
      <c r="L595" s="107">
        <f t="shared" si="103"/>
        <v>0</v>
      </c>
      <c r="M595" s="107"/>
      <c r="N595" s="107"/>
      <c r="O595" s="107">
        <f t="shared" si="104"/>
        <v>0</v>
      </c>
      <c r="P595" s="107"/>
      <c r="Q595" s="107"/>
      <c r="R595" s="107">
        <f t="shared" si="105"/>
        <v>0</v>
      </c>
      <c r="S595" s="107"/>
      <c r="T595" s="107"/>
      <c r="U595" s="107">
        <f t="shared" si="106"/>
        <v>0</v>
      </c>
      <c r="V595" s="107"/>
      <c r="W595" s="107"/>
      <c r="X595" s="107">
        <f t="shared" si="107"/>
        <v>0</v>
      </c>
      <c r="Y595" s="107"/>
      <c r="Z595" s="107"/>
      <c r="AA595" s="108">
        <f>C595+I595-L595-O595-U595-X595-R595</f>
        <v>294000</v>
      </c>
      <c r="AB595" s="7"/>
    </row>
    <row r="596" spans="1:28" ht="15.75" hidden="1" x14ac:dyDescent="0.25">
      <c r="A596" s="29">
        <v>45489</v>
      </c>
      <c r="B596" s="25" t="s">
        <v>211</v>
      </c>
      <c r="C596" s="25"/>
      <c r="D596" s="25" t="s">
        <v>52</v>
      </c>
      <c r="E596" s="25" t="s">
        <v>108</v>
      </c>
      <c r="F596" s="25">
        <v>600</v>
      </c>
      <c r="G596" s="25" t="s">
        <v>34</v>
      </c>
      <c r="H596" s="25">
        <v>2000</v>
      </c>
      <c r="I596" s="11">
        <f t="shared" si="102"/>
        <v>1200000</v>
      </c>
      <c r="J596" s="31" t="s">
        <v>312</v>
      </c>
      <c r="K596" s="11"/>
      <c r="L596" s="107">
        <f t="shared" si="103"/>
        <v>0</v>
      </c>
      <c r="M596" s="107"/>
      <c r="N596" s="107"/>
      <c r="O596" s="107">
        <f t="shared" si="104"/>
        <v>1200000</v>
      </c>
      <c r="P596" s="107">
        <v>1200000</v>
      </c>
      <c r="Q596" s="107"/>
      <c r="R596" s="107">
        <f t="shared" si="105"/>
        <v>0</v>
      </c>
      <c r="S596" s="107"/>
      <c r="T596" s="107"/>
      <c r="U596" s="107">
        <f t="shared" si="106"/>
        <v>0</v>
      </c>
      <c r="V596" s="107"/>
      <c r="W596" s="107"/>
      <c r="X596" s="107">
        <f t="shared" si="107"/>
        <v>0</v>
      </c>
      <c r="Y596" s="107"/>
      <c r="Z596" s="107"/>
      <c r="AA596" s="108">
        <f>C596+I596-L596-O596-U596-X596-R596</f>
        <v>0</v>
      </c>
      <c r="AB596" s="7">
        <v>45495</v>
      </c>
    </row>
    <row r="597" spans="1:28" ht="15.75" hidden="1" x14ac:dyDescent="0.25">
      <c r="A597" s="29">
        <v>45489</v>
      </c>
      <c r="B597" s="25" t="s">
        <v>569</v>
      </c>
      <c r="C597" s="25"/>
      <c r="D597" s="25" t="s">
        <v>46</v>
      </c>
      <c r="E597" s="25" t="s">
        <v>109</v>
      </c>
      <c r="F597" s="25">
        <v>2250</v>
      </c>
      <c r="G597" s="25" t="s">
        <v>34</v>
      </c>
      <c r="H597" s="25">
        <v>1040</v>
      </c>
      <c r="I597" s="11">
        <f t="shared" si="102"/>
        <v>2340000</v>
      </c>
      <c r="J597" s="31" t="s">
        <v>324</v>
      </c>
      <c r="K597" s="11"/>
      <c r="L597" s="107">
        <f t="shared" si="103"/>
        <v>0</v>
      </c>
      <c r="M597" s="107"/>
      <c r="N597" s="107"/>
      <c r="O597" s="107">
        <f t="shared" si="104"/>
        <v>0</v>
      </c>
      <c r="P597" s="107"/>
      <c r="Q597" s="107"/>
      <c r="R597" s="107">
        <f t="shared" si="105"/>
        <v>0</v>
      </c>
      <c r="S597" s="107"/>
      <c r="T597" s="107"/>
      <c r="U597" s="107">
        <f t="shared" si="106"/>
        <v>2340000</v>
      </c>
      <c r="V597" s="107">
        <v>1900000</v>
      </c>
      <c r="W597" s="107">
        <v>440000</v>
      </c>
      <c r="X597" s="107">
        <f t="shared" si="107"/>
        <v>0</v>
      </c>
      <c r="Y597" s="107"/>
      <c r="Z597" s="107"/>
      <c r="AA597" s="108">
        <f>C597+I597-L597-O597-U597-X597-R597</f>
        <v>0</v>
      </c>
      <c r="AB597" s="7">
        <v>45489</v>
      </c>
    </row>
    <row r="598" spans="1:28" ht="15.75" hidden="1" x14ac:dyDescent="0.25">
      <c r="A598" s="29">
        <v>45489</v>
      </c>
      <c r="B598" s="25" t="s">
        <v>107</v>
      </c>
      <c r="C598" s="25"/>
      <c r="D598" s="25" t="s">
        <v>46</v>
      </c>
      <c r="E598" s="25" t="s">
        <v>102</v>
      </c>
      <c r="F598" s="25">
        <v>69.400000000000006</v>
      </c>
      <c r="G598" s="25" t="s">
        <v>39</v>
      </c>
      <c r="H598" s="25">
        <v>47000</v>
      </c>
      <c r="I598" s="11">
        <f t="shared" si="102"/>
        <v>3261800.0000000005</v>
      </c>
      <c r="J598" s="26" t="s">
        <v>28</v>
      </c>
      <c r="K598" s="11"/>
      <c r="L598" s="107">
        <f t="shared" si="103"/>
        <v>0</v>
      </c>
      <c r="M598" s="107"/>
      <c r="N598" s="107"/>
      <c r="O598" s="107">
        <f t="shared" si="104"/>
        <v>0</v>
      </c>
      <c r="P598" s="107"/>
      <c r="Q598" s="107"/>
      <c r="R598" s="107">
        <f t="shared" si="105"/>
        <v>0</v>
      </c>
      <c r="S598" s="107"/>
      <c r="T598" s="107"/>
      <c r="U598" s="107">
        <f t="shared" si="106"/>
        <v>0</v>
      </c>
      <c r="V598" s="107"/>
      <c r="W598" s="107"/>
      <c r="X598" s="107">
        <f t="shared" si="107"/>
        <v>0</v>
      </c>
      <c r="Y598" s="107"/>
      <c r="Z598" s="107"/>
      <c r="AA598" s="108">
        <f>C598+I598-L598-O598-U598-X598-R598</f>
        <v>3261800.0000000005</v>
      </c>
      <c r="AB598" s="7"/>
    </row>
    <row r="599" spans="1:28" ht="15.75" hidden="1" x14ac:dyDescent="0.25">
      <c r="A599" s="29">
        <v>45489</v>
      </c>
      <c r="B599" s="25" t="s">
        <v>107</v>
      </c>
      <c r="C599" s="27"/>
      <c r="D599" s="25" t="s">
        <v>46</v>
      </c>
      <c r="E599" s="27" t="s">
        <v>782</v>
      </c>
      <c r="F599" s="27">
        <v>2000</v>
      </c>
      <c r="G599" s="27" t="s">
        <v>34</v>
      </c>
      <c r="H599" s="27">
        <v>4410</v>
      </c>
      <c r="I599" s="11">
        <f t="shared" si="102"/>
        <v>8820000</v>
      </c>
      <c r="J599" s="28" t="s">
        <v>28</v>
      </c>
      <c r="K599" s="11"/>
      <c r="L599" s="107">
        <f t="shared" si="103"/>
        <v>0</v>
      </c>
      <c r="M599" s="107"/>
      <c r="N599" s="107"/>
      <c r="O599" s="107">
        <f t="shared" si="104"/>
        <v>0</v>
      </c>
      <c r="P599" s="107"/>
      <c r="Q599" s="107"/>
      <c r="R599" s="107">
        <f t="shared" si="105"/>
        <v>0</v>
      </c>
      <c r="S599" s="107"/>
      <c r="T599" s="107"/>
      <c r="U599" s="107">
        <f t="shared" si="106"/>
        <v>0</v>
      </c>
      <c r="V599" s="107"/>
      <c r="W599" s="107"/>
      <c r="X599" s="107">
        <f t="shared" si="107"/>
        <v>0</v>
      </c>
      <c r="Y599" s="107"/>
      <c r="Z599" s="107"/>
      <c r="AA599" s="108">
        <f>C599+I599-L599-O599-U599-X599-R599</f>
        <v>8820000</v>
      </c>
      <c r="AB599" s="7"/>
    </row>
    <row r="600" spans="1:28" ht="15.75" hidden="1" x14ac:dyDescent="0.25">
      <c r="A600" s="29">
        <v>45489</v>
      </c>
      <c r="B600" s="25" t="s">
        <v>107</v>
      </c>
      <c r="C600" s="25"/>
      <c r="D600" s="25" t="s">
        <v>46</v>
      </c>
      <c r="E600" s="25" t="s">
        <v>60</v>
      </c>
      <c r="F600" s="25">
        <v>1000</v>
      </c>
      <c r="G600" s="27" t="s">
        <v>34</v>
      </c>
      <c r="H600" s="25">
        <v>1420</v>
      </c>
      <c r="I600" s="11">
        <f t="shared" si="102"/>
        <v>1420000</v>
      </c>
      <c r="J600" s="26" t="s">
        <v>28</v>
      </c>
      <c r="K600" s="11"/>
      <c r="L600" s="107">
        <f t="shared" si="103"/>
        <v>0</v>
      </c>
      <c r="M600" s="107"/>
      <c r="N600" s="107"/>
      <c r="O600" s="107">
        <f t="shared" si="104"/>
        <v>0</v>
      </c>
      <c r="P600" s="107"/>
      <c r="Q600" s="107"/>
      <c r="R600" s="107">
        <f t="shared" si="105"/>
        <v>0</v>
      </c>
      <c r="S600" s="107"/>
      <c r="T600" s="107"/>
      <c r="U600" s="107">
        <f t="shared" si="106"/>
        <v>0</v>
      </c>
      <c r="V600" s="107"/>
      <c r="W600" s="107"/>
      <c r="X600" s="107">
        <f t="shared" si="107"/>
        <v>0</v>
      </c>
      <c r="Y600" s="107"/>
      <c r="Z600" s="107"/>
      <c r="AA600" s="108">
        <f>C600+I600-L600-O600-U600-X600-R600</f>
        <v>1420000</v>
      </c>
      <c r="AB600" s="7"/>
    </row>
    <row r="601" spans="1:28" ht="15.75" hidden="1" x14ac:dyDescent="0.25">
      <c r="A601" s="24">
        <v>45489</v>
      </c>
      <c r="B601" s="25" t="s">
        <v>107</v>
      </c>
      <c r="C601" s="25"/>
      <c r="D601" s="25" t="s">
        <v>46</v>
      </c>
      <c r="E601" s="25" t="s">
        <v>108</v>
      </c>
      <c r="F601" s="25">
        <v>1000</v>
      </c>
      <c r="G601" s="25" t="s">
        <v>34</v>
      </c>
      <c r="H601" s="25">
        <v>2150</v>
      </c>
      <c r="I601" s="11">
        <f t="shared" si="102"/>
        <v>2150000</v>
      </c>
      <c r="J601" s="26" t="s">
        <v>28</v>
      </c>
      <c r="K601" s="11"/>
      <c r="L601" s="107">
        <f t="shared" si="103"/>
        <v>0</v>
      </c>
      <c r="M601" s="107"/>
      <c r="N601" s="107"/>
      <c r="O601" s="107">
        <f t="shared" si="104"/>
        <v>0</v>
      </c>
      <c r="P601" s="107"/>
      <c r="Q601" s="107"/>
      <c r="R601" s="107">
        <f t="shared" si="105"/>
        <v>0</v>
      </c>
      <c r="S601" s="107"/>
      <c r="T601" s="107"/>
      <c r="U601" s="107">
        <f t="shared" si="106"/>
        <v>0</v>
      </c>
      <c r="V601" s="107"/>
      <c r="W601" s="107"/>
      <c r="X601" s="107">
        <f t="shared" si="107"/>
        <v>0</v>
      </c>
      <c r="Y601" s="107"/>
      <c r="Z601" s="107"/>
      <c r="AA601" s="108">
        <f>C601+I601-L601-O601-U601-X601-R601</f>
        <v>2150000</v>
      </c>
      <c r="AB601" s="7"/>
    </row>
    <row r="602" spans="1:28" ht="15.75" hidden="1" x14ac:dyDescent="0.25">
      <c r="A602" s="29">
        <v>45489</v>
      </c>
      <c r="B602" s="72" t="s">
        <v>311</v>
      </c>
      <c r="C602" s="25"/>
      <c r="D602" s="25" t="s">
        <v>46</v>
      </c>
      <c r="E602" s="25" t="s">
        <v>108</v>
      </c>
      <c r="F602" s="25">
        <v>1200</v>
      </c>
      <c r="G602" s="25" t="s">
        <v>34</v>
      </c>
      <c r="H602" s="25">
        <v>2000</v>
      </c>
      <c r="I602" s="11">
        <f t="shared" si="102"/>
        <v>2400000</v>
      </c>
      <c r="J602" s="31" t="s">
        <v>312</v>
      </c>
      <c r="K602" s="11"/>
      <c r="L602" s="107">
        <f t="shared" si="103"/>
        <v>0</v>
      </c>
      <c r="M602" s="107"/>
      <c r="N602" s="107"/>
      <c r="O602" s="107">
        <f t="shared" si="104"/>
        <v>0</v>
      </c>
      <c r="P602" s="107"/>
      <c r="Q602" s="107"/>
      <c r="R602" s="107">
        <f t="shared" si="105"/>
        <v>2400000</v>
      </c>
      <c r="S602" s="107">
        <v>2400000</v>
      </c>
      <c r="T602" s="107"/>
      <c r="U602" s="107">
        <f t="shared" si="106"/>
        <v>0</v>
      </c>
      <c r="V602" s="107"/>
      <c r="W602" s="107"/>
      <c r="X602" s="107">
        <f t="shared" si="107"/>
        <v>0</v>
      </c>
      <c r="Y602" s="107"/>
      <c r="Z602" s="107"/>
      <c r="AA602" s="108">
        <f>C602+I602-L602-O602-U602-X602-R602</f>
        <v>0</v>
      </c>
      <c r="AB602" s="7">
        <v>45489</v>
      </c>
    </row>
    <row r="603" spans="1:28" ht="15.75" hidden="1" x14ac:dyDescent="0.25">
      <c r="A603" s="29">
        <v>45489</v>
      </c>
      <c r="B603" s="25" t="s">
        <v>1105</v>
      </c>
      <c r="C603" s="25"/>
      <c r="D603" s="25" t="s">
        <v>52</v>
      </c>
      <c r="E603" s="25" t="s">
        <v>158</v>
      </c>
      <c r="F603" s="25">
        <v>30.5</v>
      </c>
      <c r="G603" s="25" t="s">
        <v>39</v>
      </c>
      <c r="H603" s="25">
        <v>47000</v>
      </c>
      <c r="I603" s="11">
        <f t="shared" si="102"/>
        <v>1433500</v>
      </c>
      <c r="J603" s="26" t="s">
        <v>28</v>
      </c>
      <c r="K603" s="11"/>
      <c r="L603" s="107">
        <f t="shared" si="103"/>
        <v>0</v>
      </c>
      <c r="M603" s="107"/>
      <c r="N603" s="107"/>
      <c r="O603" s="107">
        <f t="shared" si="104"/>
        <v>0</v>
      </c>
      <c r="P603" s="107"/>
      <c r="Q603" s="107"/>
      <c r="R603" s="107">
        <f t="shared" si="105"/>
        <v>0</v>
      </c>
      <c r="S603" s="107"/>
      <c r="T603" s="107"/>
      <c r="U603" s="107">
        <f t="shared" si="106"/>
        <v>0</v>
      </c>
      <c r="V603" s="107"/>
      <c r="W603" s="107"/>
      <c r="X603" s="107">
        <f t="shared" si="107"/>
        <v>0</v>
      </c>
      <c r="Y603" s="107"/>
      <c r="Z603" s="107"/>
      <c r="AA603" s="108">
        <f>C603+I603-L603-O603-U603-X603-R603</f>
        <v>1433500</v>
      </c>
      <c r="AB603" s="7"/>
    </row>
    <row r="604" spans="1:28" ht="15.75" hidden="1" x14ac:dyDescent="0.25">
      <c r="A604" s="24">
        <v>45489</v>
      </c>
      <c r="B604" s="25" t="s">
        <v>111</v>
      </c>
      <c r="C604" s="25"/>
      <c r="D604" s="25" t="s">
        <v>46</v>
      </c>
      <c r="E604" s="25" t="s">
        <v>47</v>
      </c>
      <c r="F604" s="25">
        <v>4</v>
      </c>
      <c r="G604" s="25" t="s">
        <v>48</v>
      </c>
      <c r="H604" s="25">
        <v>160000</v>
      </c>
      <c r="I604" s="11">
        <f t="shared" si="102"/>
        <v>640000</v>
      </c>
      <c r="J604" s="31" t="s">
        <v>324</v>
      </c>
      <c r="K604" s="11"/>
      <c r="L604" s="107">
        <f t="shared" si="103"/>
        <v>640000</v>
      </c>
      <c r="M604" s="107">
        <v>640000</v>
      </c>
      <c r="N604" s="107"/>
      <c r="O604" s="107">
        <f t="shared" si="104"/>
        <v>0</v>
      </c>
      <c r="P604" s="107"/>
      <c r="Q604" s="107"/>
      <c r="R604" s="107">
        <f t="shared" si="105"/>
        <v>0</v>
      </c>
      <c r="S604" s="107"/>
      <c r="T604" s="107"/>
      <c r="U604" s="107">
        <f t="shared" si="106"/>
        <v>0</v>
      </c>
      <c r="V604" s="107"/>
      <c r="W604" s="107"/>
      <c r="X604" s="107">
        <f t="shared" si="107"/>
        <v>0</v>
      </c>
      <c r="Y604" s="107"/>
      <c r="Z604" s="107"/>
      <c r="AA604" s="108">
        <f>C604+I604-L604-O604-U604-X604-R604</f>
        <v>0</v>
      </c>
      <c r="AB604" s="7">
        <v>45489</v>
      </c>
    </row>
    <row r="605" spans="1:28" ht="15.75" hidden="1" x14ac:dyDescent="0.25">
      <c r="A605" s="29">
        <v>45490</v>
      </c>
      <c r="B605" s="27" t="s">
        <v>1260</v>
      </c>
      <c r="C605" s="27"/>
      <c r="D605" s="27" t="s">
        <v>52</v>
      </c>
      <c r="E605" s="27" t="s">
        <v>120</v>
      </c>
      <c r="F605" s="27">
        <v>24.8</v>
      </c>
      <c r="G605" s="27" t="s">
        <v>39</v>
      </c>
      <c r="H605" s="27">
        <v>47000</v>
      </c>
      <c r="I605" s="11">
        <f t="shared" ref="I605:I636" si="108">F605*H605</f>
        <v>1165600</v>
      </c>
      <c r="J605" s="31" t="s">
        <v>312</v>
      </c>
      <c r="K605" s="11"/>
      <c r="L605" s="107">
        <f>M605+N605</f>
        <v>0</v>
      </c>
      <c r="M605" s="107"/>
      <c r="N605" s="107"/>
      <c r="O605" s="107">
        <f>P605+Q605</f>
        <v>1165600</v>
      </c>
      <c r="P605" s="107">
        <v>1165600</v>
      </c>
      <c r="Q605" s="107"/>
      <c r="R605" s="107">
        <f>S605+T605</f>
        <v>0</v>
      </c>
      <c r="S605" s="107"/>
      <c r="T605" s="107"/>
      <c r="U605" s="107">
        <f>V605+W605</f>
        <v>0</v>
      </c>
      <c r="V605" s="107"/>
      <c r="W605" s="107"/>
      <c r="X605" s="107">
        <f>Y605+Z605</f>
        <v>0</v>
      </c>
      <c r="Y605" s="107"/>
      <c r="Z605" s="107"/>
      <c r="AA605" s="108">
        <f>C605+I605-L605-O605-U605-X605-R605</f>
        <v>0</v>
      </c>
      <c r="AB605" s="7">
        <v>45489</v>
      </c>
    </row>
    <row r="606" spans="1:28" ht="15.75" hidden="1" x14ac:dyDescent="0.25">
      <c r="A606" s="29">
        <v>45490</v>
      </c>
      <c r="B606" s="27" t="s">
        <v>1260</v>
      </c>
      <c r="C606" s="25"/>
      <c r="D606" s="27" t="s">
        <v>52</v>
      </c>
      <c r="E606" s="25" t="s">
        <v>103</v>
      </c>
      <c r="F606" s="25">
        <v>30.5</v>
      </c>
      <c r="G606" s="27" t="s">
        <v>39</v>
      </c>
      <c r="H606" s="25">
        <v>47000</v>
      </c>
      <c r="I606" s="11">
        <f t="shared" si="108"/>
        <v>1433500</v>
      </c>
      <c r="J606" s="31" t="s">
        <v>312</v>
      </c>
      <c r="K606" s="11"/>
      <c r="L606" s="107">
        <f t="shared" ref="L606:L636" si="109">M606+N606</f>
        <v>0</v>
      </c>
      <c r="M606" s="107"/>
      <c r="N606" s="107"/>
      <c r="O606" s="107">
        <f t="shared" ref="O606:O636" si="110">P606+Q606</f>
        <v>1433500</v>
      </c>
      <c r="P606" s="107">
        <v>1166000</v>
      </c>
      <c r="Q606" s="107">
        <v>267500</v>
      </c>
      <c r="R606" s="107">
        <f t="shared" ref="R606:R636" si="111">S606+T606</f>
        <v>0</v>
      </c>
      <c r="S606" s="107"/>
      <c r="T606" s="107"/>
      <c r="U606" s="107">
        <f t="shared" ref="U606:U636" si="112">V606+W606</f>
        <v>0</v>
      </c>
      <c r="V606" s="107"/>
      <c r="W606" s="107"/>
      <c r="X606" s="107">
        <f t="shared" ref="X606:X636" si="113">Y606+Z606</f>
        <v>0</v>
      </c>
      <c r="Y606" s="107"/>
      <c r="Z606" s="107"/>
      <c r="AA606" s="108">
        <f>C606+I606-L606-O606-U606-X606-R606</f>
        <v>0</v>
      </c>
      <c r="AB606" s="7">
        <v>45489</v>
      </c>
    </row>
    <row r="607" spans="1:28" ht="15.75" hidden="1" x14ac:dyDescent="0.25">
      <c r="A607" s="29">
        <v>45490</v>
      </c>
      <c r="B607" s="27" t="s">
        <v>445</v>
      </c>
      <c r="C607" s="25"/>
      <c r="D607" s="27" t="s">
        <v>52</v>
      </c>
      <c r="E607" s="25" t="s">
        <v>58</v>
      </c>
      <c r="F607" s="25">
        <v>10400</v>
      </c>
      <c r="G607" s="27" t="s">
        <v>34</v>
      </c>
      <c r="H607" s="25">
        <v>1650</v>
      </c>
      <c r="I607" s="11">
        <f t="shared" si="108"/>
        <v>17160000</v>
      </c>
      <c r="J607" s="26" t="s">
        <v>78</v>
      </c>
      <c r="K607" s="11"/>
      <c r="L607" s="107">
        <f t="shared" si="109"/>
        <v>0</v>
      </c>
      <c r="M607" s="107"/>
      <c r="N607" s="107"/>
      <c r="O607" s="107">
        <f t="shared" si="110"/>
        <v>0</v>
      </c>
      <c r="P607" s="107"/>
      <c r="Q607" s="107"/>
      <c r="R607" s="107">
        <f t="shared" si="111"/>
        <v>7160000</v>
      </c>
      <c r="S607" s="107">
        <v>7160000</v>
      </c>
      <c r="T607" s="107"/>
      <c r="U607" s="107">
        <f t="shared" si="112"/>
        <v>0</v>
      </c>
      <c r="V607" s="107"/>
      <c r="W607" s="107"/>
      <c r="X607" s="107">
        <f t="shared" si="113"/>
        <v>0</v>
      </c>
      <c r="Y607" s="107"/>
      <c r="Z607" s="107"/>
      <c r="AA607" s="108">
        <f>C607+I607-L607-O607-U607-X607-R607</f>
        <v>10000000</v>
      </c>
      <c r="AB607" s="7">
        <v>45496</v>
      </c>
    </row>
    <row r="608" spans="1:28" ht="15.75" hidden="1" x14ac:dyDescent="0.25">
      <c r="A608" s="29">
        <v>45490</v>
      </c>
      <c r="B608" s="27" t="s">
        <v>99</v>
      </c>
      <c r="C608" s="25"/>
      <c r="D608" s="27"/>
      <c r="E608" s="25" t="s">
        <v>158</v>
      </c>
      <c r="F608" s="25">
        <v>60.6</v>
      </c>
      <c r="G608" s="25" t="s">
        <v>39</v>
      </c>
      <c r="H608" s="25"/>
      <c r="I608" s="11">
        <f t="shared" si="108"/>
        <v>0</v>
      </c>
      <c r="J608" s="26" t="s">
        <v>1622</v>
      </c>
      <c r="K608" s="11"/>
      <c r="L608" s="107">
        <f t="shared" si="109"/>
        <v>0</v>
      </c>
      <c r="M608" s="107"/>
      <c r="N608" s="107"/>
      <c r="O608" s="107">
        <f t="shared" si="110"/>
        <v>0</v>
      </c>
      <c r="P608" s="107"/>
      <c r="Q608" s="107"/>
      <c r="R608" s="107">
        <f t="shared" si="111"/>
        <v>0</v>
      </c>
      <c r="S608" s="107"/>
      <c r="T608" s="107"/>
      <c r="U608" s="107">
        <f t="shared" si="112"/>
        <v>0</v>
      </c>
      <c r="V608" s="107"/>
      <c r="W608" s="107"/>
      <c r="X608" s="107">
        <f t="shared" si="113"/>
        <v>0</v>
      </c>
      <c r="Y608" s="107"/>
      <c r="Z608" s="107"/>
      <c r="AA608" s="108">
        <f>C608+I608-L608-O608-U608-X608-R608</f>
        <v>0</v>
      </c>
      <c r="AB608" s="7"/>
    </row>
    <row r="609" spans="1:28" ht="15.75" hidden="1" x14ac:dyDescent="0.25">
      <c r="A609" s="29">
        <v>45490</v>
      </c>
      <c r="B609" s="27" t="s">
        <v>99</v>
      </c>
      <c r="C609" s="25"/>
      <c r="D609" s="27"/>
      <c r="E609" s="25" t="s">
        <v>158</v>
      </c>
      <c r="F609" s="25">
        <v>29.5</v>
      </c>
      <c r="G609" s="25" t="s">
        <v>39</v>
      </c>
      <c r="H609" s="25"/>
      <c r="I609" s="11">
        <f t="shared" si="108"/>
        <v>0</v>
      </c>
      <c r="J609" s="26" t="s">
        <v>1622</v>
      </c>
      <c r="K609" s="11"/>
      <c r="L609" s="107">
        <f t="shared" si="109"/>
        <v>0</v>
      </c>
      <c r="M609" s="107"/>
      <c r="N609" s="107"/>
      <c r="O609" s="107">
        <f t="shared" si="110"/>
        <v>0</v>
      </c>
      <c r="P609" s="107"/>
      <c r="Q609" s="107"/>
      <c r="R609" s="107">
        <f t="shared" si="111"/>
        <v>0</v>
      </c>
      <c r="S609" s="107"/>
      <c r="T609" s="107"/>
      <c r="U609" s="107">
        <f t="shared" si="112"/>
        <v>0</v>
      </c>
      <c r="V609" s="107"/>
      <c r="W609" s="107"/>
      <c r="X609" s="107">
        <f t="shared" si="113"/>
        <v>0</v>
      </c>
      <c r="Y609" s="107"/>
      <c r="Z609" s="107"/>
      <c r="AA609" s="108">
        <f>C609+I609-L609-O609-U609-X609-R609</f>
        <v>0</v>
      </c>
      <c r="AB609" s="7"/>
    </row>
    <row r="610" spans="1:28" ht="15.75" hidden="1" x14ac:dyDescent="0.25">
      <c r="A610" s="29">
        <v>45490</v>
      </c>
      <c r="B610" s="25" t="s">
        <v>1485</v>
      </c>
      <c r="C610" s="25"/>
      <c r="D610" s="27" t="s">
        <v>46</v>
      </c>
      <c r="E610" s="25" t="s">
        <v>135</v>
      </c>
      <c r="F610" s="25">
        <v>80</v>
      </c>
      <c r="G610" s="25" t="s">
        <v>48</v>
      </c>
      <c r="H610" s="25">
        <v>161197</v>
      </c>
      <c r="I610" s="11">
        <f t="shared" si="108"/>
        <v>12895760</v>
      </c>
      <c r="J610" s="26" t="s">
        <v>28</v>
      </c>
      <c r="K610" s="11"/>
      <c r="L610" s="107">
        <f t="shared" si="109"/>
        <v>0</v>
      </c>
      <c r="M610" s="107"/>
      <c r="N610" s="107"/>
      <c r="O610" s="107">
        <f t="shared" si="110"/>
        <v>0</v>
      </c>
      <c r="P610" s="107"/>
      <c r="Q610" s="107"/>
      <c r="R610" s="107">
        <f t="shared" si="111"/>
        <v>0</v>
      </c>
      <c r="S610" s="107"/>
      <c r="T610" s="107"/>
      <c r="U610" s="107">
        <f t="shared" si="112"/>
        <v>0</v>
      </c>
      <c r="V610" s="107"/>
      <c r="W610" s="107"/>
      <c r="X610" s="107">
        <f t="shared" si="113"/>
        <v>0</v>
      </c>
      <c r="Y610" s="107"/>
      <c r="Z610" s="107"/>
      <c r="AA610" s="108">
        <f>C610+I610-L610-O610-U610-X610-R610</f>
        <v>12895760</v>
      </c>
      <c r="AB610" s="7"/>
    </row>
    <row r="611" spans="1:28" ht="15.75" hidden="1" x14ac:dyDescent="0.25">
      <c r="A611" s="29">
        <v>45490</v>
      </c>
      <c r="B611" s="72" t="s">
        <v>495</v>
      </c>
      <c r="C611" s="25"/>
      <c r="D611" s="27" t="s">
        <v>52</v>
      </c>
      <c r="E611" s="25" t="s">
        <v>394</v>
      </c>
      <c r="F611" s="25">
        <v>2</v>
      </c>
      <c r="G611" s="25" t="s">
        <v>48</v>
      </c>
      <c r="H611" s="25">
        <v>230000</v>
      </c>
      <c r="I611" s="11">
        <f t="shared" si="108"/>
        <v>460000</v>
      </c>
      <c r="J611" s="31" t="s">
        <v>324</v>
      </c>
      <c r="K611" s="11"/>
      <c r="L611" s="107">
        <f t="shared" si="109"/>
        <v>0</v>
      </c>
      <c r="M611" s="107"/>
      <c r="N611" s="107"/>
      <c r="O611" s="107">
        <f t="shared" si="110"/>
        <v>0</v>
      </c>
      <c r="P611" s="107"/>
      <c r="Q611" s="107"/>
      <c r="R611" s="107">
        <f t="shared" si="111"/>
        <v>460000</v>
      </c>
      <c r="S611" s="107">
        <v>460000</v>
      </c>
      <c r="T611" s="107"/>
      <c r="U611" s="107">
        <f t="shared" si="112"/>
        <v>0</v>
      </c>
      <c r="V611" s="107"/>
      <c r="W611" s="107"/>
      <c r="X611" s="107">
        <f t="shared" si="113"/>
        <v>0</v>
      </c>
      <c r="Y611" s="107"/>
      <c r="Z611" s="107"/>
      <c r="AA611" s="108">
        <f>C611+I611-L611-O611-U611-X611-R611</f>
        <v>0</v>
      </c>
      <c r="AB611" s="7">
        <v>45490</v>
      </c>
    </row>
    <row r="612" spans="1:28" ht="15.75" hidden="1" x14ac:dyDescent="0.25">
      <c r="A612" s="29">
        <v>45490</v>
      </c>
      <c r="B612" s="25" t="s">
        <v>354</v>
      </c>
      <c r="C612" s="25"/>
      <c r="D612" s="27" t="s">
        <v>52</v>
      </c>
      <c r="E612" s="25" t="s">
        <v>208</v>
      </c>
      <c r="F612" s="25">
        <v>500</v>
      </c>
      <c r="G612" s="25" t="s">
        <v>34</v>
      </c>
      <c r="H612" s="25">
        <v>745</v>
      </c>
      <c r="I612" s="11">
        <f t="shared" si="108"/>
        <v>372500</v>
      </c>
      <c r="J612" s="32" t="s">
        <v>312</v>
      </c>
      <c r="K612" s="11"/>
      <c r="L612" s="107">
        <f t="shared" si="109"/>
        <v>0</v>
      </c>
      <c r="M612" s="107"/>
      <c r="N612" s="107"/>
      <c r="O612" s="107">
        <f t="shared" si="110"/>
        <v>372500</v>
      </c>
      <c r="P612" s="107">
        <v>372500</v>
      </c>
      <c r="Q612" s="107"/>
      <c r="R612" s="107">
        <f t="shared" si="111"/>
        <v>0</v>
      </c>
      <c r="S612" s="107"/>
      <c r="T612" s="107"/>
      <c r="U612" s="107">
        <f t="shared" si="112"/>
        <v>0</v>
      </c>
      <c r="V612" s="107"/>
      <c r="W612" s="107"/>
      <c r="X612" s="107">
        <f t="shared" si="113"/>
        <v>0</v>
      </c>
      <c r="Y612" s="107"/>
      <c r="Z612" s="107"/>
      <c r="AA612" s="108">
        <f>C612+I612-L612-O612-U612-X612-R612</f>
        <v>0</v>
      </c>
      <c r="AB612" s="7">
        <v>45490</v>
      </c>
    </row>
    <row r="613" spans="1:28" ht="15.75" hidden="1" x14ac:dyDescent="0.25">
      <c r="A613" s="29">
        <v>45490</v>
      </c>
      <c r="B613" s="25" t="s">
        <v>354</v>
      </c>
      <c r="C613" s="25"/>
      <c r="D613" s="27" t="s">
        <v>52</v>
      </c>
      <c r="E613" s="25" t="s">
        <v>87</v>
      </c>
      <c r="F613" s="25">
        <v>250</v>
      </c>
      <c r="G613" s="25" t="s">
        <v>34</v>
      </c>
      <c r="H613" s="25">
        <v>1070</v>
      </c>
      <c r="I613" s="11">
        <f t="shared" si="108"/>
        <v>267500</v>
      </c>
      <c r="J613" s="32" t="s">
        <v>312</v>
      </c>
      <c r="K613" s="11"/>
      <c r="L613" s="107">
        <f t="shared" si="109"/>
        <v>0</v>
      </c>
      <c r="M613" s="107"/>
      <c r="N613" s="107"/>
      <c r="O613" s="107">
        <f t="shared" si="110"/>
        <v>267500</v>
      </c>
      <c r="P613" s="107">
        <v>267500</v>
      </c>
      <c r="Q613" s="107"/>
      <c r="R613" s="107">
        <f t="shared" si="111"/>
        <v>0</v>
      </c>
      <c r="S613" s="107"/>
      <c r="T613" s="107"/>
      <c r="U613" s="107">
        <f t="shared" si="112"/>
        <v>0</v>
      </c>
      <c r="V613" s="107"/>
      <c r="W613" s="107"/>
      <c r="X613" s="107">
        <f t="shared" si="113"/>
        <v>0</v>
      </c>
      <c r="Y613" s="107"/>
      <c r="Z613" s="107"/>
      <c r="AA613" s="108">
        <f>C613+I613-L613-O613-U613-X613-R613</f>
        <v>0</v>
      </c>
      <c r="AB613" s="7">
        <v>45490</v>
      </c>
    </row>
    <row r="614" spans="1:28" ht="15.75" hidden="1" x14ac:dyDescent="0.25">
      <c r="A614" s="29">
        <v>45490</v>
      </c>
      <c r="B614" s="25" t="s">
        <v>354</v>
      </c>
      <c r="C614" s="25"/>
      <c r="D614" s="27" t="s">
        <v>52</v>
      </c>
      <c r="E614" s="25" t="s">
        <v>108</v>
      </c>
      <c r="F614" s="25">
        <v>3600</v>
      </c>
      <c r="G614" s="25" t="s">
        <v>34</v>
      </c>
      <c r="H614" s="25">
        <v>2000</v>
      </c>
      <c r="I614" s="11">
        <f t="shared" si="108"/>
        <v>7200000</v>
      </c>
      <c r="J614" s="32" t="s">
        <v>312</v>
      </c>
      <c r="K614" s="11"/>
      <c r="L614" s="107">
        <f t="shared" si="109"/>
        <v>0</v>
      </c>
      <c r="M614" s="107"/>
      <c r="N614" s="107"/>
      <c r="O614" s="107">
        <f t="shared" si="110"/>
        <v>7200000</v>
      </c>
      <c r="P614" s="107">
        <v>7200000</v>
      </c>
      <c r="Q614" s="107"/>
      <c r="R614" s="107">
        <f t="shared" si="111"/>
        <v>0</v>
      </c>
      <c r="S614" s="107"/>
      <c r="T614" s="107"/>
      <c r="U614" s="107">
        <f t="shared" si="112"/>
        <v>0</v>
      </c>
      <c r="V614" s="107"/>
      <c r="W614" s="107"/>
      <c r="X614" s="107">
        <f t="shared" si="113"/>
        <v>0</v>
      </c>
      <c r="Y614" s="107"/>
      <c r="Z614" s="107"/>
      <c r="AA614" s="108">
        <f>C614+I614-L614-O614-U614-X614-R614</f>
        <v>0</v>
      </c>
      <c r="AB614" s="7">
        <v>45490</v>
      </c>
    </row>
    <row r="615" spans="1:28" ht="15.75" hidden="1" x14ac:dyDescent="0.25">
      <c r="A615" s="29">
        <v>45490</v>
      </c>
      <c r="B615" s="25" t="s">
        <v>370</v>
      </c>
      <c r="C615" s="25"/>
      <c r="D615" s="25" t="s">
        <v>46</v>
      </c>
      <c r="E615" s="25" t="s">
        <v>238</v>
      </c>
      <c r="F615" s="25">
        <v>4</v>
      </c>
      <c r="G615" s="25" t="s">
        <v>39</v>
      </c>
      <c r="H615" s="25">
        <v>300000</v>
      </c>
      <c r="I615" s="11">
        <f t="shared" si="108"/>
        <v>1200000</v>
      </c>
      <c r="J615" s="31" t="s">
        <v>312</v>
      </c>
      <c r="K615" s="11"/>
      <c r="L615" s="107">
        <f t="shared" si="109"/>
        <v>0</v>
      </c>
      <c r="M615" s="107"/>
      <c r="N615" s="107"/>
      <c r="O615" s="107">
        <f t="shared" si="110"/>
        <v>1200000</v>
      </c>
      <c r="P615" s="107">
        <v>1200000</v>
      </c>
      <c r="Q615" s="107"/>
      <c r="R615" s="107">
        <f t="shared" si="111"/>
        <v>0</v>
      </c>
      <c r="S615" s="107"/>
      <c r="T615" s="107"/>
      <c r="U615" s="107">
        <f t="shared" si="112"/>
        <v>0</v>
      </c>
      <c r="V615" s="107"/>
      <c r="W615" s="107"/>
      <c r="X615" s="107">
        <f t="shared" si="113"/>
        <v>0</v>
      </c>
      <c r="Y615" s="107"/>
      <c r="Z615" s="107"/>
      <c r="AA615" s="108">
        <f>C615+I615-L615-O615-U615-X615-R615</f>
        <v>0</v>
      </c>
      <c r="AB615" s="7">
        <v>45502</v>
      </c>
    </row>
    <row r="616" spans="1:28" ht="15.75" hidden="1" x14ac:dyDescent="0.25">
      <c r="A616" s="29">
        <v>45490</v>
      </c>
      <c r="B616" s="25" t="s">
        <v>256</v>
      </c>
      <c r="C616" s="25"/>
      <c r="D616" s="25" t="s">
        <v>46</v>
      </c>
      <c r="E616" s="25" t="s">
        <v>217</v>
      </c>
      <c r="F616" s="25">
        <v>2.5</v>
      </c>
      <c r="G616" s="25" t="s">
        <v>39</v>
      </c>
      <c r="H616" s="25">
        <v>90000</v>
      </c>
      <c r="I616" s="11">
        <f t="shared" si="108"/>
        <v>225000</v>
      </c>
      <c r="J616" s="31" t="s">
        <v>324</v>
      </c>
      <c r="K616" s="11"/>
      <c r="L616" s="107">
        <f t="shared" si="109"/>
        <v>225000</v>
      </c>
      <c r="M616" s="107"/>
      <c r="N616" s="107">
        <v>225000</v>
      </c>
      <c r="O616" s="107">
        <f t="shared" si="110"/>
        <v>0</v>
      </c>
      <c r="P616" s="107"/>
      <c r="Q616" s="107"/>
      <c r="R616" s="107">
        <f t="shared" si="111"/>
        <v>0</v>
      </c>
      <c r="S616" s="107"/>
      <c r="T616" s="107"/>
      <c r="U616" s="107">
        <f t="shared" si="112"/>
        <v>0</v>
      </c>
      <c r="V616" s="107"/>
      <c r="W616" s="107"/>
      <c r="X616" s="107">
        <f t="shared" si="113"/>
        <v>0</v>
      </c>
      <c r="Y616" s="107"/>
      <c r="Z616" s="107"/>
      <c r="AA616" s="108">
        <f>C616+I616-L616-O616-U616-X616-R616</f>
        <v>0</v>
      </c>
      <c r="AB616" s="7">
        <v>45490</v>
      </c>
    </row>
    <row r="617" spans="1:28" ht="15.75" hidden="1" x14ac:dyDescent="0.25">
      <c r="A617" s="29">
        <v>45490</v>
      </c>
      <c r="B617" s="25" t="s">
        <v>256</v>
      </c>
      <c r="C617" s="25"/>
      <c r="D617" s="25" t="s">
        <v>46</v>
      </c>
      <c r="E617" s="25" t="s">
        <v>192</v>
      </c>
      <c r="F617" s="25">
        <v>500</v>
      </c>
      <c r="G617" s="25" t="s">
        <v>34</v>
      </c>
      <c r="H617" s="25">
        <v>2500</v>
      </c>
      <c r="I617" s="11">
        <f t="shared" si="108"/>
        <v>1250000</v>
      </c>
      <c r="J617" s="31" t="s">
        <v>324</v>
      </c>
      <c r="K617" s="11"/>
      <c r="L617" s="107">
        <f t="shared" si="109"/>
        <v>1250000</v>
      </c>
      <c r="M617" s="107"/>
      <c r="N617" s="107">
        <v>1250000</v>
      </c>
      <c r="O617" s="107">
        <f t="shared" si="110"/>
        <v>0</v>
      </c>
      <c r="P617" s="107"/>
      <c r="Q617" s="107"/>
      <c r="R617" s="107">
        <f t="shared" si="111"/>
        <v>0</v>
      </c>
      <c r="S617" s="107"/>
      <c r="T617" s="107"/>
      <c r="U617" s="107">
        <f t="shared" si="112"/>
        <v>0</v>
      </c>
      <c r="V617" s="107"/>
      <c r="W617" s="107"/>
      <c r="X617" s="107">
        <f t="shared" si="113"/>
        <v>0</v>
      </c>
      <c r="Y617" s="107"/>
      <c r="Z617" s="107"/>
      <c r="AA617" s="108">
        <f>C617+I617-L617-O617-U617-X617-R617</f>
        <v>0</v>
      </c>
      <c r="AB617" s="7">
        <v>45490</v>
      </c>
    </row>
    <row r="618" spans="1:28" ht="15.75" hidden="1" x14ac:dyDescent="0.25">
      <c r="A618" s="29">
        <v>45490</v>
      </c>
      <c r="B618" s="25" t="s">
        <v>256</v>
      </c>
      <c r="C618" s="25"/>
      <c r="D618" s="25" t="s">
        <v>46</v>
      </c>
      <c r="E618" s="25" t="s">
        <v>427</v>
      </c>
      <c r="F618" s="25">
        <v>250</v>
      </c>
      <c r="G618" s="25" t="s">
        <v>34</v>
      </c>
      <c r="H618" s="25">
        <v>1480</v>
      </c>
      <c r="I618" s="11">
        <f t="shared" si="108"/>
        <v>370000</v>
      </c>
      <c r="J618" s="31" t="s">
        <v>324</v>
      </c>
      <c r="K618" s="11"/>
      <c r="L618" s="107">
        <f t="shared" si="109"/>
        <v>370000</v>
      </c>
      <c r="M618" s="107"/>
      <c r="N618" s="107">
        <v>370000</v>
      </c>
      <c r="O618" s="107">
        <f t="shared" si="110"/>
        <v>0</v>
      </c>
      <c r="P618" s="107"/>
      <c r="Q618" s="107"/>
      <c r="R618" s="107">
        <f t="shared" si="111"/>
        <v>0</v>
      </c>
      <c r="S618" s="107"/>
      <c r="T618" s="107"/>
      <c r="U618" s="107">
        <f t="shared" si="112"/>
        <v>0</v>
      </c>
      <c r="V618" s="107"/>
      <c r="W618" s="107"/>
      <c r="X618" s="107">
        <f t="shared" si="113"/>
        <v>0</v>
      </c>
      <c r="Y618" s="107"/>
      <c r="Z618" s="107"/>
      <c r="AA618" s="108">
        <f>C618+I618-L618-O618-U618-X618-R618</f>
        <v>0</v>
      </c>
      <c r="AB618" s="7">
        <v>45490</v>
      </c>
    </row>
    <row r="619" spans="1:28" ht="15.75" hidden="1" x14ac:dyDescent="0.25">
      <c r="A619" s="29">
        <v>45490</v>
      </c>
      <c r="B619" s="25" t="s">
        <v>256</v>
      </c>
      <c r="C619" s="25"/>
      <c r="D619" s="25" t="s">
        <v>46</v>
      </c>
      <c r="E619" s="25" t="s">
        <v>64</v>
      </c>
      <c r="F619" s="25">
        <v>20</v>
      </c>
      <c r="G619" s="25" t="s">
        <v>39</v>
      </c>
      <c r="H619" s="25">
        <v>55000</v>
      </c>
      <c r="I619" s="11">
        <f t="shared" si="108"/>
        <v>1100000</v>
      </c>
      <c r="J619" s="31" t="s">
        <v>324</v>
      </c>
      <c r="K619" s="11"/>
      <c r="L619" s="107">
        <f t="shared" si="109"/>
        <v>1100000</v>
      </c>
      <c r="M619" s="107"/>
      <c r="N619" s="107">
        <v>1100000</v>
      </c>
      <c r="O619" s="107">
        <f t="shared" si="110"/>
        <v>0</v>
      </c>
      <c r="P619" s="107"/>
      <c r="Q619" s="107"/>
      <c r="R619" s="107">
        <f t="shared" si="111"/>
        <v>0</v>
      </c>
      <c r="S619" s="107"/>
      <c r="T619" s="107"/>
      <c r="U619" s="107">
        <f t="shared" si="112"/>
        <v>0</v>
      </c>
      <c r="V619" s="107"/>
      <c r="W619" s="107"/>
      <c r="X619" s="107">
        <f t="shared" si="113"/>
        <v>0</v>
      </c>
      <c r="Y619" s="107"/>
      <c r="Z619" s="107"/>
      <c r="AA619" s="108">
        <f>C619+I619-L619-O619-U619-X619-R619</f>
        <v>0</v>
      </c>
      <c r="AB619" s="7">
        <v>45490</v>
      </c>
    </row>
    <row r="620" spans="1:28" ht="15.75" hidden="1" x14ac:dyDescent="0.25">
      <c r="A620" s="29">
        <v>45490</v>
      </c>
      <c r="B620" s="25" t="s">
        <v>256</v>
      </c>
      <c r="C620" s="25"/>
      <c r="D620" s="25" t="s">
        <v>46</v>
      </c>
      <c r="E620" s="25" t="s">
        <v>249</v>
      </c>
      <c r="F620" s="25">
        <v>1500</v>
      </c>
      <c r="G620" s="25" t="s">
        <v>34</v>
      </c>
      <c r="H620" s="25">
        <v>4000</v>
      </c>
      <c r="I620" s="11">
        <f t="shared" si="108"/>
        <v>6000000</v>
      </c>
      <c r="J620" s="31" t="s">
        <v>324</v>
      </c>
      <c r="K620" s="11"/>
      <c r="L620" s="107">
        <f t="shared" si="109"/>
        <v>5850000</v>
      </c>
      <c r="M620" s="107">
        <v>1832000</v>
      </c>
      <c r="N620" s="107">
        <f>2820000+700000+498000</f>
        <v>4018000</v>
      </c>
      <c r="O620" s="107">
        <f t="shared" si="110"/>
        <v>0</v>
      </c>
      <c r="P620" s="107"/>
      <c r="Q620" s="107"/>
      <c r="R620" s="107">
        <f t="shared" si="111"/>
        <v>150000</v>
      </c>
      <c r="S620" s="107">
        <v>150000</v>
      </c>
      <c r="T620" s="107"/>
      <c r="U620" s="107">
        <f t="shared" si="112"/>
        <v>0</v>
      </c>
      <c r="V620" s="107"/>
      <c r="W620" s="107"/>
      <c r="X620" s="107">
        <f t="shared" si="113"/>
        <v>0</v>
      </c>
      <c r="Y620" s="107"/>
      <c r="Z620" s="107"/>
      <c r="AA620" s="108">
        <f>C620+I620-L620-O620-U620-X620-R620</f>
        <v>0</v>
      </c>
      <c r="AB620" s="7">
        <v>45490</v>
      </c>
    </row>
    <row r="621" spans="1:28" ht="15.75" hidden="1" x14ac:dyDescent="0.25">
      <c r="A621" s="29">
        <v>45490</v>
      </c>
      <c r="B621" s="25" t="s">
        <v>256</v>
      </c>
      <c r="C621" s="25"/>
      <c r="D621" s="25" t="s">
        <v>46</v>
      </c>
      <c r="E621" s="25" t="s">
        <v>129</v>
      </c>
      <c r="F621" s="25">
        <v>2</v>
      </c>
      <c r="G621" s="25" t="s">
        <v>77</v>
      </c>
      <c r="H621" s="25">
        <v>65000</v>
      </c>
      <c r="I621" s="11">
        <f t="shared" si="108"/>
        <v>130000</v>
      </c>
      <c r="J621" s="31" t="s">
        <v>324</v>
      </c>
      <c r="K621" s="11"/>
      <c r="L621" s="107">
        <f t="shared" si="109"/>
        <v>130000</v>
      </c>
      <c r="M621" s="107">
        <v>50000</v>
      </c>
      <c r="N621" s="107">
        <v>80000</v>
      </c>
      <c r="O621" s="107">
        <f t="shared" si="110"/>
        <v>0</v>
      </c>
      <c r="P621" s="107"/>
      <c r="Q621" s="107"/>
      <c r="R621" s="107">
        <f t="shared" si="111"/>
        <v>0</v>
      </c>
      <c r="S621" s="107"/>
      <c r="T621" s="107"/>
      <c r="U621" s="107">
        <f t="shared" si="112"/>
        <v>0</v>
      </c>
      <c r="V621" s="107"/>
      <c r="W621" s="107"/>
      <c r="X621" s="107">
        <f t="shared" si="113"/>
        <v>0</v>
      </c>
      <c r="Y621" s="107"/>
      <c r="Z621" s="107"/>
      <c r="AA621" s="108">
        <f>C621+I621-L621-O621-U621-X621-R621</f>
        <v>0</v>
      </c>
      <c r="AB621" s="7">
        <v>45490</v>
      </c>
    </row>
    <row r="622" spans="1:28" ht="15.75" hidden="1" x14ac:dyDescent="0.25">
      <c r="A622" s="29">
        <v>45490</v>
      </c>
      <c r="B622" s="25" t="s">
        <v>1039</v>
      </c>
      <c r="C622" s="25"/>
      <c r="D622" s="25" t="s">
        <v>46</v>
      </c>
      <c r="E622" s="25" t="s">
        <v>129</v>
      </c>
      <c r="F622" s="25">
        <v>2</v>
      </c>
      <c r="G622" s="25" t="s">
        <v>77</v>
      </c>
      <c r="H622" s="25">
        <v>65000</v>
      </c>
      <c r="I622" s="11">
        <f t="shared" si="108"/>
        <v>130000</v>
      </c>
      <c r="J622" s="31" t="s">
        <v>324</v>
      </c>
      <c r="K622" s="11"/>
      <c r="L622" s="107">
        <f t="shared" si="109"/>
        <v>130000</v>
      </c>
      <c r="M622" s="107">
        <v>130000</v>
      </c>
      <c r="N622" s="107"/>
      <c r="O622" s="107">
        <f t="shared" si="110"/>
        <v>0</v>
      </c>
      <c r="P622" s="107"/>
      <c r="Q622" s="107"/>
      <c r="R622" s="107">
        <f t="shared" si="111"/>
        <v>0</v>
      </c>
      <c r="S622" s="107"/>
      <c r="T622" s="107"/>
      <c r="U622" s="107">
        <f t="shared" si="112"/>
        <v>0</v>
      </c>
      <c r="V622" s="107"/>
      <c r="W622" s="107"/>
      <c r="X622" s="107">
        <f t="shared" si="113"/>
        <v>0</v>
      </c>
      <c r="Y622" s="107"/>
      <c r="Z622" s="107"/>
      <c r="AA622" s="108">
        <f>C622+I622-L622-O622-U622-X622-R622</f>
        <v>0</v>
      </c>
      <c r="AB622" s="7">
        <v>45490</v>
      </c>
    </row>
    <row r="623" spans="1:28" ht="15.75" hidden="1" x14ac:dyDescent="0.25">
      <c r="A623" s="29">
        <v>45490</v>
      </c>
      <c r="B623" s="25" t="s">
        <v>271</v>
      </c>
      <c r="C623" s="25"/>
      <c r="D623" s="25" t="s">
        <v>52</v>
      </c>
      <c r="E623" s="25" t="s">
        <v>448</v>
      </c>
      <c r="F623" s="25">
        <v>2</v>
      </c>
      <c r="G623" s="25" t="s">
        <v>27</v>
      </c>
      <c r="H623" s="25">
        <v>115000</v>
      </c>
      <c r="I623" s="11">
        <f t="shared" si="108"/>
        <v>230000</v>
      </c>
      <c r="J623" s="31" t="s">
        <v>312</v>
      </c>
      <c r="K623" s="11"/>
      <c r="L623" s="107">
        <f t="shared" si="109"/>
        <v>0</v>
      </c>
      <c r="M623" s="107"/>
      <c r="N623" s="107"/>
      <c r="O623" s="107">
        <f t="shared" si="110"/>
        <v>230000</v>
      </c>
      <c r="P623" s="107">
        <v>230000</v>
      </c>
      <c r="Q623" s="107"/>
      <c r="R623" s="107">
        <f t="shared" si="111"/>
        <v>0</v>
      </c>
      <c r="S623" s="107"/>
      <c r="T623" s="107"/>
      <c r="U623" s="107">
        <f t="shared" si="112"/>
        <v>0</v>
      </c>
      <c r="V623" s="107"/>
      <c r="W623" s="107"/>
      <c r="X623" s="107">
        <f t="shared" si="113"/>
        <v>0</v>
      </c>
      <c r="Y623" s="107"/>
      <c r="Z623" s="107"/>
      <c r="AA623" s="108">
        <f>C623+I623-L623-O623-U623-X623-R623</f>
        <v>0</v>
      </c>
      <c r="AB623" s="7"/>
    </row>
    <row r="624" spans="1:28" ht="15.75" hidden="1" x14ac:dyDescent="0.25">
      <c r="A624" s="29">
        <v>45490</v>
      </c>
      <c r="B624" s="25" t="s">
        <v>271</v>
      </c>
      <c r="C624" s="25"/>
      <c r="D624" s="25" t="s">
        <v>52</v>
      </c>
      <c r="E624" s="25" t="s">
        <v>727</v>
      </c>
      <c r="F624" s="25">
        <v>2</v>
      </c>
      <c r="G624" s="25" t="s">
        <v>27</v>
      </c>
      <c r="H624" s="25">
        <v>40000</v>
      </c>
      <c r="I624" s="11">
        <f t="shared" si="108"/>
        <v>80000</v>
      </c>
      <c r="J624" s="31" t="s">
        <v>312</v>
      </c>
      <c r="K624" s="11"/>
      <c r="L624" s="107">
        <f t="shared" si="109"/>
        <v>0</v>
      </c>
      <c r="M624" s="107"/>
      <c r="N624" s="107"/>
      <c r="O624" s="107">
        <f t="shared" si="110"/>
        <v>80000</v>
      </c>
      <c r="P624" s="107">
        <v>80000</v>
      </c>
      <c r="Q624" s="107"/>
      <c r="R624" s="107">
        <f t="shared" si="111"/>
        <v>0</v>
      </c>
      <c r="S624" s="107"/>
      <c r="T624" s="107"/>
      <c r="U624" s="107">
        <f t="shared" si="112"/>
        <v>0</v>
      </c>
      <c r="V624" s="107"/>
      <c r="W624" s="107"/>
      <c r="X624" s="107">
        <f t="shared" si="113"/>
        <v>0</v>
      </c>
      <c r="Y624" s="107"/>
      <c r="Z624" s="107"/>
      <c r="AA624" s="108">
        <f>C624+I624-L624-O624-U624-X624-R624</f>
        <v>0</v>
      </c>
      <c r="AB624" s="7"/>
    </row>
    <row r="625" spans="1:28" ht="15.75" hidden="1" x14ac:dyDescent="0.25">
      <c r="A625" s="29">
        <v>45490</v>
      </c>
      <c r="B625" s="25" t="s">
        <v>271</v>
      </c>
      <c r="C625" s="25"/>
      <c r="D625" s="25" t="s">
        <v>52</v>
      </c>
      <c r="E625" s="25" t="s">
        <v>129</v>
      </c>
      <c r="F625" s="25">
        <v>12</v>
      </c>
      <c r="G625" s="25" t="s">
        <v>77</v>
      </c>
      <c r="H625" s="25">
        <v>65000</v>
      </c>
      <c r="I625" s="11">
        <f t="shared" si="108"/>
        <v>780000</v>
      </c>
      <c r="J625" s="31" t="s">
        <v>312</v>
      </c>
      <c r="K625" s="11"/>
      <c r="L625" s="107">
        <f t="shared" si="109"/>
        <v>0</v>
      </c>
      <c r="M625" s="107"/>
      <c r="N625" s="107"/>
      <c r="O625" s="107">
        <f t="shared" si="110"/>
        <v>780000</v>
      </c>
      <c r="P625" s="107">
        <v>780000</v>
      </c>
      <c r="Q625" s="107"/>
      <c r="R625" s="107">
        <f t="shared" si="111"/>
        <v>0</v>
      </c>
      <c r="S625" s="107"/>
      <c r="T625" s="107"/>
      <c r="U625" s="107">
        <f t="shared" si="112"/>
        <v>0</v>
      </c>
      <c r="V625" s="107"/>
      <c r="W625" s="107"/>
      <c r="X625" s="107">
        <f t="shared" si="113"/>
        <v>0</v>
      </c>
      <c r="Y625" s="107"/>
      <c r="Z625" s="107"/>
      <c r="AA625" s="108">
        <f>C625+I625-L625-O625-U625-X625-R625</f>
        <v>0</v>
      </c>
      <c r="AB625" s="7"/>
    </row>
    <row r="626" spans="1:28" ht="15.75" hidden="1" x14ac:dyDescent="0.25">
      <c r="A626" s="29">
        <v>45490</v>
      </c>
      <c r="B626" s="25" t="s">
        <v>271</v>
      </c>
      <c r="C626" s="25"/>
      <c r="D626" s="25" t="s">
        <v>52</v>
      </c>
      <c r="E626" s="25" t="s">
        <v>79</v>
      </c>
      <c r="F626" s="25">
        <v>100</v>
      </c>
      <c r="G626" s="25" t="s">
        <v>77</v>
      </c>
      <c r="H626" s="25">
        <v>50000</v>
      </c>
      <c r="I626" s="11">
        <f t="shared" si="108"/>
        <v>5000000</v>
      </c>
      <c r="J626" s="31" t="s">
        <v>49</v>
      </c>
      <c r="K626" s="11"/>
      <c r="L626" s="107">
        <f t="shared" si="109"/>
        <v>0</v>
      </c>
      <c r="M626" s="107"/>
      <c r="N626" s="107"/>
      <c r="O626" s="107">
        <f t="shared" si="110"/>
        <v>7500000</v>
      </c>
      <c r="P626" s="107">
        <v>5000000</v>
      </c>
      <c r="Q626" s="107">
        <v>2500000</v>
      </c>
      <c r="R626" s="107">
        <f t="shared" si="111"/>
        <v>0</v>
      </c>
      <c r="S626" s="107"/>
      <c r="T626" s="107"/>
      <c r="U626" s="107">
        <f t="shared" si="112"/>
        <v>0</v>
      </c>
      <c r="V626" s="107"/>
      <c r="W626" s="107"/>
      <c r="X626" s="107">
        <f t="shared" si="113"/>
        <v>0</v>
      </c>
      <c r="Y626" s="107"/>
      <c r="Z626" s="107"/>
      <c r="AA626" s="108">
        <f>C626+I626-L626-O626-U626-X626-R626</f>
        <v>-2500000</v>
      </c>
      <c r="AB626" s="7">
        <v>45490</v>
      </c>
    </row>
    <row r="627" spans="1:28" ht="15.75" hidden="1" x14ac:dyDescent="0.25">
      <c r="A627" s="29">
        <v>45490</v>
      </c>
      <c r="B627" s="25" t="s">
        <v>134</v>
      </c>
      <c r="C627" s="25"/>
      <c r="D627" s="25" t="s">
        <v>52</v>
      </c>
      <c r="E627" s="25" t="s">
        <v>179</v>
      </c>
      <c r="F627" s="25">
        <v>1250</v>
      </c>
      <c r="G627" s="25" t="s">
        <v>34</v>
      </c>
      <c r="H627" s="25">
        <v>1510</v>
      </c>
      <c r="I627" s="11">
        <f t="shared" si="108"/>
        <v>1887500</v>
      </c>
      <c r="J627" s="26" t="s">
        <v>28</v>
      </c>
      <c r="K627" s="11" t="s">
        <v>1596</v>
      </c>
      <c r="L627" s="107">
        <f t="shared" si="109"/>
        <v>0</v>
      </c>
      <c r="M627" s="107"/>
      <c r="N627" s="107"/>
      <c r="O627" s="107">
        <f t="shared" si="110"/>
        <v>0</v>
      </c>
      <c r="P627" s="107"/>
      <c r="Q627" s="107"/>
      <c r="R627" s="107">
        <f t="shared" si="111"/>
        <v>0</v>
      </c>
      <c r="S627" s="107"/>
      <c r="T627" s="107"/>
      <c r="U627" s="107">
        <f t="shared" si="112"/>
        <v>0</v>
      </c>
      <c r="V627" s="107"/>
      <c r="W627" s="107"/>
      <c r="X627" s="107">
        <f t="shared" si="113"/>
        <v>0</v>
      </c>
      <c r="Y627" s="107"/>
      <c r="Z627" s="107"/>
      <c r="AA627" s="108">
        <f>C627+I627-L627-O627-U627-X627-R627</f>
        <v>1887500</v>
      </c>
      <c r="AB627" s="7"/>
    </row>
    <row r="628" spans="1:28" ht="15.75" hidden="1" x14ac:dyDescent="0.25">
      <c r="A628" s="29">
        <v>45490</v>
      </c>
      <c r="B628" s="25" t="s">
        <v>107</v>
      </c>
      <c r="C628" s="25"/>
      <c r="D628" s="25" t="s">
        <v>46</v>
      </c>
      <c r="E628" s="25" t="s">
        <v>208</v>
      </c>
      <c r="F628" s="25">
        <v>3000</v>
      </c>
      <c r="G628" s="25" t="s">
        <v>34</v>
      </c>
      <c r="H628" s="25">
        <v>795</v>
      </c>
      <c r="I628" s="11">
        <f t="shared" si="108"/>
        <v>2385000</v>
      </c>
      <c r="J628" s="26" t="s">
        <v>28</v>
      </c>
      <c r="K628" s="11"/>
      <c r="L628" s="107">
        <f t="shared" si="109"/>
        <v>0</v>
      </c>
      <c r="M628" s="107"/>
      <c r="N628" s="107"/>
      <c r="O628" s="107">
        <f t="shared" si="110"/>
        <v>0</v>
      </c>
      <c r="P628" s="107"/>
      <c r="Q628" s="107"/>
      <c r="R628" s="107">
        <f t="shared" si="111"/>
        <v>0</v>
      </c>
      <c r="S628" s="107"/>
      <c r="T628" s="107"/>
      <c r="U628" s="107">
        <f t="shared" si="112"/>
        <v>0</v>
      </c>
      <c r="V628" s="107"/>
      <c r="W628" s="107"/>
      <c r="X628" s="107">
        <f t="shared" si="113"/>
        <v>0</v>
      </c>
      <c r="Y628" s="107"/>
      <c r="Z628" s="107"/>
      <c r="AA628" s="108">
        <f>C628+I628-L628-O628-U628-X628-R628</f>
        <v>2385000</v>
      </c>
      <c r="AB628" s="7"/>
    </row>
    <row r="629" spans="1:28" ht="15.75" hidden="1" x14ac:dyDescent="0.25">
      <c r="A629" s="29">
        <v>45490</v>
      </c>
      <c r="B629" s="72" t="s">
        <v>531</v>
      </c>
      <c r="C629" s="25"/>
      <c r="D629" s="25" t="s">
        <v>52</v>
      </c>
      <c r="E629" s="25" t="s">
        <v>87</v>
      </c>
      <c r="F629" s="25">
        <v>1500</v>
      </c>
      <c r="G629" s="25" t="s">
        <v>34</v>
      </c>
      <c r="H629" s="25">
        <v>1070</v>
      </c>
      <c r="I629" s="11">
        <f t="shared" si="108"/>
        <v>1605000</v>
      </c>
      <c r="J629" s="31" t="s">
        <v>312</v>
      </c>
      <c r="K629" s="11"/>
      <c r="L629" s="107">
        <f t="shared" si="109"/>
        <v>0</v>
      </c>
      <c r="M629" s="107"/>
      <c r="N629" s="107"/>
      <c r="O629" s="107">
        <f t="shared" si="110"/>
        <v>0</v>
      </c>
      <c r="P629" s="107"/>
      <c r="Q629" s="107"/>
      <c r="R629" s="107">
        <f t="shared" si="111"/>
        <v>1605000</v>
      </c>
      <c r="S629" s="107">
        <v>1605000</v>
      </c>
      <c r="T629" s="107"/>
      <c r="U629" s="107">
        <f t="shared" si="112"/>
        <v>0</v>
      </c>
      <c r="V629" s="107"/>
      <c r="W629" s="107"/>
      <c r="X629" s="107">
        <f t="shared" si="113"/>
        <v>0</v>
      </c>
      <c r="Y629" s="107"/>
      <c r="Z629" s="107"/>
      <c r="AA629" s="108">
        <f>C629+I629-L629-O629-U629-X629-R629</f>
        <v>0</v>
      </c>
      <c r="AB629" s="7">
        <v>45490</v>
      </c>
    </row>
    <row r="630" spans="1:28" ht="15.75" hidden="1" x14ac:dyDescent="0.25">
      <c r="A630" s="29">
        <v>45490</v>
      </c>
      <c r="B630" s="72" t="s">
        <v>531</v>
      </c>
      <c r="C630" s="25"/>
      <c r="D630" s="25" t="s">
        <v>52</v>
      </c>
      <c r="E630" s="25" t="s">
        <v>154</v>
      </c>
      <c r="F630" s="25">
        <v>500</v>
      </c>
      <c r="G630" s="25" t="s">
        <v>34</v>
      </c>
      <c r="H630" s="25">
        <v>1140</v>
      </c>
      <c r="I630" s="11">
        <f t="shared" si="108"/>
        <v>570000</v>
      </c>
      <c r="J630" s="31" t="s">
        <v>312</v>
      </c>
      <c r="K630" s="11"/>
      <c r="L630" s="107">
        <f t="shared" si="109"/>
        <v>0</v>
      </c>
      <c r="M630" s="107"/>
      <c r="N630" s="107"/>
      <c r="O630" s="107">
        <f t="shared" si="110"/>
        <v>0</v>
      </c>
      <c r="P630" s="107"/>
      <c r="Q630" s="107"/>
      <c r="R630" s="107">
        <f t="shared" si="111"/>
        <v>570000</v>
      </c>
      <c r="S630" s="107">
        <v>570000</v>
      </c>
      <c r="T630" s="107"/>
      <c r="U630" s="107">
        <f t="shared" si="112"/>
        <v>0</v>
      </c>
      <c r="V630" s="107"/>
      <c r="W630" s="107"/>
      <c r="X630" s="107">
        <f t="shared" si="113"/>
        <v>0</v>
      </c>
      <c r="Y630" s="107"/>
      <c r="Z630" s="107"/>
      <c r="AA630" s="108">
        <f>C630+I630-L630-O630-U630-X630-R630</f>
        <v>0</v>
      </c>
      <c r="AB630" s="7">
        <v>45490</v>
      </c>
    </row>
    <row r="631" spans="1:28" ht="15.75" hidden="1" x14ac:dyDescent="0.25">
      <c r="A631" s="29">
        <v>45490</v>
      </c>
      <c r="B631" s="72" t="s">
        <v>531</v>
      </c>
      <c r="C631" s="25"/>
      <c r="D631" s="25" t="s">
        <v>52</v>
      </c>
      <c r="E631" s="25" t="s">
        <v>108</v>
      </c>
      <c r="F631" s="25">
        <v>400</v>
      </c>
      <c r="G631" s="25" t="s">
        <v>34</v>
      </c>
      <c r="H631" s="25">
        <v>2000</v>
      </c>
      <c r="I631" s="11">
        <f t="shared" si="108"/>
        <v>800000</v>
      </c>
      <c r="J631" s="31" t="s">
        <v>312</v>
      </c>
      <c r="K631" s="11"/>
      <c r="L631" s="107">
        <f t="shared" si="109"/>
        <v>0</v>
      </c>
      <c r="M631" s="107"/>
      <c r="N631" s="107"/>
      <c r="O631" s="107">
        <f t="shared" si="110"/>
        <v>0</v>
      </c>
      <c r="P631" s="107"/>
      <c r="Q631" s="107"/>
      <c r="R631" s="107">
        <f t="shared" si="111"/>
        <v>800000</v>
      </c>
      <c r="S631" s="107">
        <v>800000</v>
      </c>
      <c r="T631" s="107"/>
      <c r="U631" s="107">
        <f t="shared" si="112"/>
        <v>0</v>
      </c>
      <c r="V631" s="107"/>
      <c r="W631" s="107"/>
      <c r="X631" s="107">
        <f t="shared" si="113"/>
        <v>0</v>
      </c>
      <c r="Y631" s="107"/>
      <c r="Z631" s="107"/>
      <c r="AA631" s="108">
        <f>C631+I631-L631-O631-U631-X631-R631</f>
        <v>0</v>
      </c>
      <c r="AB631" s="7">
        <v>45490</v>
      </c>
    </row>
    <row r="632" spans="1:28" ht="15.75" hidden="1" x14ac:dyDescent="0.25">
      <c r="A632" s="29">
        <v>45490</v>
      </c>
      <c r="B632" s="25" t="s">
        <v>1590</v>
      </c>
      <c r="C632" s="25"/>
      <c r="D632" s="25" t="s">
        <v>46</v>
      </c>
      <c r="E632" s="25" t="s">
        <v>298</v>
      </c>
      <c r="F632" s="25">
        <v>4100</v>
      </c>
      <c r="G632" s="25" t="s">
        <v>34</v>
      </c>
      <c r="H632" s="25">
        <v>3600</v>
      </c>
      <c r="I632" s="11">
        <f t="shared" si="108"/>
        <v>14760000</v>
      </c>
      <c r="J632" s="26" t="s">
        <v>28</v>
      </c>
      <c r="K632" s="11"/>
      <c r="L632" s="107">
        <f t="shared" si="109"/>
        <v>0</v>
      </c>
      <c r="M632" s="107"/>
      <c r="N632" s="107"/>
      <c r="O632" s="107">
        <f t="shared" si="110"/>
        <v>0</v>
      </c>
      <c r="P632" s="107"/>
      <c r="Q632" s="107"/>
      <c r="R632" s="107">
        <f t="shared" si="111"/>
        <v>0</v>
      </c>
      <c r="S632" s="107"/>
      <c r="T632" s="107"/>
      <c r="U632" s="107">
        <f t="shared" si="112"/>
        <v>0</v>
      </c>
      <c r="V632" s="107"/>
      <c r="W632" s="107"/>
      <c r="X632" s="107">
        <f t="shared" si="113"/>
        <v>0</v>
      </c>
      <c r="Y632" s="107"/>
      <c r="Z632" s="107"/>
      <c r="AA632" s="108">
        <f>C632+I632-L632-O632-U632-X632-R632</f>
        <v>14760000</v>
      </c>
      <c r="AB632" s="7"/>
    </row>
    <row r="633" spans="1:28" ht="15.75" hidden="1" x14ac:dyDescent="0.25">
      <c r="A633" s="24">
        <v>45490</v>
      </c>
      <c r="B633" s="25" t="s">
        <v>311</v>
      </c>
      <c r="C633" s="25"/>
      <c r="D633" s="25" t="s">
        <v>46</v>
      </c>
      <c r="E633" s="25" t="s">
        <v>208</v>
      </c>
      <c r="F633" s="25">
        <v>500</v>
      </c>
      <c r="G633" s="25" t="s">
        <v>34</v>
      </c>
      <c r="H633" s="25">
        <v>745</v>
      </c>
      <c r="I633" s="11">
        <f t="shared" si="108"/>
        <v>372500</v>
      </c>
      <c r="J633" s="32" t="s">
        <v>324</v>
      </c>
      <c r="K633" s="11"/>
      <c r="L633" s="107">
        <f t="shared" si="109"/>
        <v>372500</v>
      </c>
      <c r="M633" s="107">
        <v>372500</v>
      </c>
      <c r="N633" s="107"/>
      <c r="O633" s="107">
        <f t="shared" si="110"/>
        <v>0</v>
      </c>
      <c r="P633" s="107"/>
      <c r="Q633" s="107"/>
      <c r="R633" s="107">
        <f t="shared" si="111"/>
        <v>0</v>
      </c>
      <c r="S633" s="107"/>
      <c r="T633" s="107"/>
      <c r="U633" s="107">
        <f t="shared" si="112"/>
        <v>0</v>
      </c>
      <c r="V633" s="107"/>
      <c r="W633" s="107"/>
      <c r="X633" s="107">
        <f t="shared" si="113"/>
        <v>0</v>
      </c>
      <c r="Y633" s="107"/>
      <c r="Z633" s="107"/>
      <c r="AA633" s="108">
        <f>C633+I633-L633-O633-U633-X633-R633</f>
        <v>0</v>
      </c>
      <c r="AB633" s="7">
        <v>45490</v>
      </c>
    </row>
    <row r="634" spans="1:28" ht="15.75" hidden="1" x14ac:dyDescent="0.25">
      <c r="A634" s="29">
        <v>45490</v>
      </c>
      <c r="B634" s="25" t="s">
        <v>311</v>
      </c>
      <c r="C634" s="25"/>
      <c r="D634" s="25" t="s">
        <v>46</v>
      </c>
      <c r="E634" s="25" t="s">
        <v>87</v>
      </c>
      <c r="F634" s="25">
        <v>250</v>
      </c>
      <c r="G634" s="25" t="s">
        <v>34</v>
      </c>
      <c r="H634" s="25">
        <v>1070</v>
      </c>
      <c r="I634" s="11">
        <f t="shared" si="108"/>
        <v>267500</v>
      </c>
      <c r="J634" s="32" t="s">
        <v>324</v>
      </c>
      <c r="K634" s="11"/>
      <c r="L634" s="107">
        <f t="shared" si="109"/>
        <v>267500</v>
      </c>
      <c r="M634" s="107">
        <v>267500</v>
      </c>
      <c r="N634" s="107"/>
      <c r="O634" s="107">
        <f t="shared" si="110"/>
        <v>0</v>
      </c>
      <c r="P634" s="107"/>
      <c r="Q634" s="107"/>
      <c r="R634" s="107">
        <f t="shared" si="111"/>
        <v>0</v>
      </c>
      <c r="S634" s="107"/>
      <c r="T634" s="107"/>
      <c r="U634" s="107">
        <f t="shared" si="112"/>
        <v>0</v>
      </c>
      <c r="V634" s="107"/>
      <c r="W634" s="107"/>
      <c r="X634" s="107">
        <f t="shared" si="113"/>
        <v>0</v>
      </c>
      <c r="Y634" s="107"/>
      <c r="Z634" s="107"/>
      <c r="AA634" s="108">
        <f>C634+I634-L634-O634-U634-X634-R634</f>
        <v>0</v>
      </c>
      <c r="AB634" s="7">
        <v>45490</v>
      </c>
    </row>
    <row r="635" spans="1:28" ht="15.75" hidden="1" x14ac:dyDescent="0.25">
      <c r="A635" s="29">
        <v>45490</v>
      </c>
      <c r="B635" s="25" t="s">
        <v>311</v>
      </c>
      <c r="C635" s="25"/>
      <c r="D635" s="25" t="s">
        <v>46</v>
      </c>
      <c r="E635" s="25" t="s">
        <v>108</v>
      </c>
      <c r="F635" s="25">
        <v>200</v>
      </c>
      <c r="G635" s="25" t="s">
        <v>34</v>
      </c>
      <c r="H635" s="25">
        <v>2000</v>
      </c>
      <c r="I635" s="11">
        <f t="shared" si="108"/>
        <v>400000</v>
      </c>
      <c r="J635" s="32" t="s">
        <v>324</v>
      </c>
      <c r="K635" s="11"/>
      <c r="L635" s="107">
        <f t="shared" si="109"/>
        <v>400000</v>
      </c>
      <c r="M635" s="107">
        <v>400000</v>
      </c>
      <c r="N635" s="107"/>
      <c r="O635" s="107">
        <f t="shared" si="110"/>
        <v>0</v>
      </c>
      <c r="P635" s="107"/>
      <c r="Q635" s="107"/>
      <c r="R635" s="107">
        <f t="shared" si="111"/>
        <v>0</v>
      </c>
      <c r="S635" s="107"/>
      <c r="T635" s="107"/>
      <c r="U635" s="107">
        <f t="shared" si="112"/>
        <v>0</v>
      </c>
      <c r="V635" s="107"/>
      <c r="W635" s="107"/>
      <c r="X635" s="107">
        <f t="shared" si="113"/>
        <v>0</v>
      </c>
      <c r="Y635" s="107"/>
      <c r="Z635" s="107"/>
      <c r="AA635" s="108">
        <f>C635+I635-L635-O635-U635-X635-R635</f>
        <v>0</v>
      </c>
      <c r="AB635" s="7">
        <v>45490</v>
      </c>
    </row>
    <row r="636" spans="1:28" ht="15.75" hidden="1" x14ac:dyDescent="0.25">
      <c r="A636" s="24">
        <v>45490</v>
      </c>
      <c r="B636" s="25" t="s">
        <v>538</v>
      </c>
      <c r="C636" s="25"/>
      <c r="D636" s="25" t="s">
        <v>46</v>
      </c>
      <c r="E636" s="25" t="s">
        <v>135</v>
      </c>
      <c r="F636" s="25">
        <v>2</v>
      </c>
      <c r="G636" s="25" t="s">
        <v>48</v>
      </c>
      <c r="H636" s="25">
        <v>150000</v>
      </c>
      <c r="I636" s="11">
        <f t="shared" si="108"/>
        <v>300000</v>
      </c>
      <c r="J636" s="31" t="s">
        <v>324</v>
      </c>
      <c r="K636" s="11"/>
      <c r="L636" s="107">
        <f t="shared" si="109"/>
        <v>0</v>
      </c>
      <c r="M636" s="107"/>
      <c r="N636" s="107"/>
      <c r="O636" s="107">
        <f t="shared" si="110"/>
        <v>0</v>
      </c>
      <c r="P636" s="107"/>
      <c r="Q636" s="107"/>
      <c r="R636" s="107">
        <f t="shared" si="111"/>
        <v>0</v>
      </c>
      <c r="S636" s="107"/>
      <c r="T636" s="107"/>
      <c r="U636" s="107">
        <f t="shared" si="112"/>
        <v>300000</v>
      </c>
      <c r="V636" s="107">
        <v>300000</v>
      </c>
      <c r="W636" s="107"/>
      <c r="X636" s="107">
        <f t="shared" si="113"/>
        <v>0</v>
      </c>
      <c r="Y636" s="107"/>
      <c r="Z636" s="107"/>
      <c r="AA636" s="108">
        <f>C636+I636-L636-O636-U636-X636-R636</f>
        <v>0</v>
      </c>
      <c r="AB636" s="7">
        <v>45490</v>
      </c>
    </row>
    <row r="637" spans="1:28" ht="15.75" hidden="1" x14ac:dyDescent="0.25">
      <c r="A637" s="29">
        <v>45491</v>
      </c>
      <c r="B637" s="27" t="s">
        <v>357</v>
      </c>
      <c r="C637" s="27"/>
      <c r="D637" s="27" t="s">
        <v>46</v>
      </c>
      <c r="E637" s="27" t="s">
        <v>154</v>
      </c>
      <c r="F637" s="27">
        <v>750</v>
      </c>
      <c r="G637" s="27" t="s">
        <v>34</v>
      </c>
      <c r="H637" s="27">
        <v>1140</v>
      </c>
      <c r="I637" s="11">
        <f t="shared" ref="I637:I671" si="114">F637*H637</f>
        <v>855000</v>
      </c>
      <c r="J637" s="32" t="s">
        <v>324</v>
      </c>
      <c r="K637" s="11"/>
      <c r="L637" s="107">
        <f>M637+N637</f>
        <v>855000</v>
      </c>
      <c r="M637" s="107">
        <v>855000</v>
      </c>
      <c r="N637" s="107"/>
      <c r="O637" s="107">
        <f>P637+Q637</f>
        <v>0</v>
      </c>
      <c r="P637" s="107"/>
      <c r="Q637" s="107"/>
      <c r="R637" s="107">
        <f>S637+T637</f>
        <v>0</v>
      </c>
      <c r="S637" s="107"/>
      <c r="T637" s="107"/>
      <c r="U637" s="107">
        <f>V637+W637</f>
        <v>0</v>
      </c>
      <c r="V637" s="107"/>
      <c r="W637" s="107"/>
      <c r="X637" s="107">
        <f>Y637+Z637</f>
        <v>0</v>
      </c>
      <c r="Y637" s="107"/>
      <c r="Z637" s="107"/>
      <c r="AA637" s="108">
        <f>C637+I637-L637-O637-U637-X637-R637</f>
        <v>0</v>
      </c>
      <c r="AB637" s="7">
        <v>45492</v>
      </c>
    </row>
    <row r="638" spans="1:28" ht="15.75" hidden="1" x14ac:dyDescent="0.25">
      <c r="A638" s="29">
        <v>45491</v>
      </c>
      <c r="B638" s="27" t="s">
        <v>357</v>
      </c>
      <c r="C638" s="25"/>
      <c r="D638" s="27" t="s">
        <v>46</v>
      </c>
      <c r="E638" s="25" t="s">
        <v>179</v>
      </c>
      <c r="F638" s="25">
        <v>1500</v>
      </c>
      <c r="G638" s="27" t="s">
        <v>34</v>
      </c>
      <c r="H638" s="25">
        <v>1460</v>
      </c>
      <c r="I638" s="11">
        <f t="shared" si="114"/>
        <v>2190000</v>
      </c>
      <c r="J638" s="31" t="s">
        <v>324</v>
      </c>
      <c r="K638" s="11"/>
      <c r="L638" s="107">
        <f t="shared" ref="L638:L671" si="115">M638+N638</f>
        <v>290000</v>
      </c>
      <c r="M638" s="107">
        <v>290000</v>
      </c>
      <c r="N638" s="107"/>
      <c r="O638" s="107">
        <f t="shared" ref="O638:O671" si="116">P638+Q638</f>
        <v>0</v>
      </c>
      <c r="P638" s="107"/>
      <c r="Q638" s="107"/>
      <c r="R638" s="107">
        <f t="shared" ref="R638:R671" si="117">S638+T638</f>
        <v>0</v>
      </c>
      <c r="S638" s="107"/>
      <c r="T638" s="107"/>
      <c r="U638" s="107">
        <f t="shared" ref="U638:U671" si="118">V638+W638</f>
        <v>0</v>
      </c>
      <c r="V638" s="107"/>
      <c r="W638" s="107"/>
      <c r="X638" s="107">
        <f t="shared" ref="X638:X671" si="119">Y638+Z638</f>
        <v>1900000</v>
      </c>
      <c r="Y638" s="107">
        <v>1900000</v>
      </c>
      <c r="Z638" s="107"/>
      <c r="AA638" s="108">
        <f>C638+I638-L638-O638-U638-X638-R638</f>
        <v>0</v>
      </c>
      <c r="AB638" s="7">
        <v>45492</v>
      </c>
    </row>
    <row r="639" spans="1:28" ht="15.75" hidden="1" x14ac:dyDescent="0.25">
      <c r="A639" s="29">
        <v>45491</v>
      </c>
      <c r="B639" s="27" t="s">
        <v>357</v>
      </c>
      <c r="C639" s="25"/>
      <c r="D639" s="27" t="s">
        <v>46</v>
      </c>
      <c r="E639" s="25" t="s">
        <v>151</v>
      </c>
      <c r="F639" s="25">
        <v>2500</v>
      </c>
      <c r="G639" s="27" t="s">
        <v>34</v>
      </c>
      <c r="H639" s="25">
        <v>1880</v>
      </c>
      <c r="I639" s="11">
        <f t="shared" si="114"/>
        <v>4700000</v>
      </c>
      <c r="J639" s="31" t="s">
        <v>324</v>
      </c>
      <c r="K639" s="11"/>
      <c r="L639" s="107">
        <f t="shared" si="115"/>
        <v>0</v>
      </c>
      <c r="M639" s="107"/>
      <c r="N639" s="107"/>
      <c r="O639" s="107">
        <f t="shared" si="116"/>
        <v>0</v>
      </c>
      <c r="P639" s="107"/>
      <c r="Q639" s="107"/>
      <c r="R639" s="107">
        <f t="shared" si="117"/>
        <v>0</v>
      </c>
      <c r="S639" s="107"/>
      <c r="T639" s="107"/>
      <c r="U639" s="107">
        <f t="shared" si="118"/>
        <v>0</v>
      </c>
      <c r="V639" s="107"/>
      <c r="W639" s="107"/>
      <c r="X639" s="107">
        <f t="shared" si="119"/>
        <v>4700000</v>
      </c>
      <c r="Y639" s="107">
        <v>4700000</v>
      </c>
      <c r="Z639" s="107"/>
      <c r="AA639" s="108">
        <f>C639+I639-L639-O639-U639-X639-R639</f>
        <v>0</v>
      </c>
      <c r="AB639" s="7">
        <v>45492</v>
      </c>
    </row>
    <row r="640" spans="1:28" ht="15.75" hidden="1" x14ac:dyDescent="0.25">
      <c r="A640" s="29">
        <v>45491</v>
      </c>
      <c r="B640" s="27" t="s">
        <v>357</v>
      </c>
      <c r="C640" s="25"/>
      <c r="D640" s="27" t="s">
        <v>46</v>
      </c>
      <c r="E640" s="25" t="s">
        <v>58</v>
      </c>
      <c r="F640" s="25">
        <v>200</v>
      </c>
      <c r="G640" s="27" t="s">
        <v>34</v>
      </c>
      <c r="H640" s="25">
        <v>2000</v>
      </c>
      <c r="I640" s="11">
        <f t="shared" si="114"/>
        <v>400000</v>
      </c>
      <c r="J640" s="31" t="s">
        <v>324</v>
      </c>
      <c r="K640" s="11"/>
      <c r="L640" s="107">
        <f t="shared" si="115"/>
        <v>0</v>
      </c>
      <c r="M640" s="107"/>
      <c r="N640" s="107"/>
      <c r="O640" s="107">
        <f t="shared" si="116"/>
        <v>0</v>
      </c>
      <c r="P640" s="107"/>
      <c r="Q640" s="107"/>
      <c r="R640" s="107">
        <f t="shared" si="117"/>
        <v>0</v>
      </c>
      <c r="S640" s="107"/>
      <c r="T640" s="107"/>
      <c r="U640" s="107">
        <f t="shared" si="118"/>
        <v>0</v>
      </c>
      <c r="V640" s="107"/>
      <c r="W640" s="107"/>
      <c r="X640" s="107">
        <f t="shared" si="119"/>
        <v>400000</v>
      </c>
      <c r="Y640" s="107">
        <v>400000</v>
      </c>
      <c r="Z640" s="107"/>
      <c r="AA640" s="108">
        <f>C640+I640-L640-O640-U640-X640-R640</f>
        <v>0</v>
      </c>
      <c r="AB640" s="7">
        <v>45492</v>
      </c>
    </row>
    <row r="641" spans="1:28" ht="15.75" hidden="1" x14ac:dyDescent="0.25">
      <c r="A641" s="29">
        <v>45491</v>
      </c>
      <c r="B641" s="25" t="s">
        <v>1228</v>
      </c>
      <c r="C641" s="25"/>
      <c r="D641" s="27" t="s">
        <v>46</v>
      </c>
      <c r="E641" s="25" t="s">
        <v>298</v>
      </c>
      <c r="F641" s="25">
        <v>3000</v>
      </c>
      <c r="G641" s="27" t="s">
        <v>34</v>
      </c>
      <c r="H641" s="25">
        <v>3800</v>
      </c>
      <c r="I641" s="11">
        <f t="shared" si="114"/>
        <v>11400000</v>
      </c>
      <c r="J641" s="31" t="s">
        <v>324</v>
      </c>
      <c r="K641" s="11"/>
      <c r="L641" s="107">
        <f t="shared" si="115"/>
        <v>11400000</v>
      </c>
      <c r="M641" s="107">
        <v>11400000</v>
      </c>
      <c r="N641" s="107"/>
      <c r="O641" s="107">
        <f t="shared" si="116"/>
        <v>0</v>
      </c>
      <c r="P641" s="107"/>
      <c r="Q641" s="107"/>
      <c r="R641" s="107">
        <f t="shared" si="117"/>
        <v>0</v>
      </c>
      <c r="S641" s="107"/>
      <c r="T641" s="107"/>
      <c r="U641" s="107">
        <f t="shared" si="118"/>
        <v>0</v>
      </c>
      <c r="V641" s="107"/>
      <c r="W641" s="107"/>
      <c r="X641" s="107">
        <f t="shared" si="119"/>
        <v>0</v>
      </c>
      <c r="Y641" s="107"/>
      <c r="Z641" s="107"/>
      <c r="AA641" s="108">
        <f>C641+I641-L641-O641-U641-X641-R641</f>
        <v>0</v>
      </c>
      <c r="AB641" s="7">
        <v>45491</v>
      </c>
    </row>
    <row r="642" spans="1:28" ht="15.75" hidden="1" x14ac:dyDescent="0.25">
      <c r="A642" s="29">
        <v>45491</v>
      </c>
      <c r="B642" s="25" t="s">
        <v>341</v>
      </c>
      <c r="C642" s="25"/>
      <c r="D642" s="25" t="s">
        <v>52</v>
      </c>
      <c r="E642" s="25" t="s">
        <v>942</v>
      </c>
      <c r="F642" s="25">
        <v>2.5</v>
      </c>
      <c r="G642" s="25" t="s">
        <v>283</v>
      </c>
      <c r="H642" s="25">
        <v>1150000</v>
      </c>
      <c r="I642" s="11">
        <f t="shared" si="114"/>
        <v>2875000</v>
      </c>
      <c r="J642" s="31" t="s">
        <v>324</v>
      </c>
      <c r="K642" s="11"/>
      <c r="L642" s="107">
        <f t="shared" si="115"/>
        <v>0</v>
      </c>
      <c r="M642" s="107"/>
      <c r="N642" s="107"/>
      <c r="O642" s="107">
        <f t="shared" si="116"/>
        <v>2875000</v>
      </c>
      <c r="P642" s="107">
        <v>2875000</v>
      </c>
      <c r="Q642" s="107"/>
      <c r="R642" s="107">
        <f t="shared" si="117"/>
        <v>0</v>
      </c>
      <c r="S642" s="107"/>
      <c r="T642" s="107"/>
      <c r="U642" s="107">
        <f t="shared" si="118"/>
        <v>0</v>
      </c>
      <c r="V642" s="107"/>
      <c r="W642" s="107"/>
      <c r="X642" s="107">
        <f t="shared" si="119"/>
        <v>0</v>
      </c>
      <c r="Y642" s="107"/>
      <c r="Z642" s="107"/>
      <c r="AA642" s="108">
        <f>C642+I642-L642-O642-U642-X642-R642</f>
        <v>0</v>
      </c>
      <c r="AB642" s="7">
        <v>45498</v>
      </c>
    </row>
    <row r="643" spans="1:28" ht="15.75" hidden="1" x14ac:dyDescent="0.25">
      <c r="A643" s="29">
        <v>45491</v>
      </c>
      <c r="B643" s="25" t="s">
        <v>215</v>
      </c>
      <c r="C643" s="25"/>
      <c r="D643" s="25" t="s">
        <v>46</v>
      </c>
      <c r="E643" s="25" t="s">
        <v>284</v>
      </c>
      <c r="F643" s="25">
        <v>3</v>
      </c>
      <c r="G643" s="25" t="s">
        <v>34</v>
      </c>
      <c r="H643" s="25">
        <v>75000</v>
      </c>
      <c r="I643" s="11">
        <f t="shared" si="114"/>
        <v>225000</v>
      </c>
      <c r="J643" s="26" t="s">
        <v>28</v>
      </c>
      <c r="K643" s="11"/>
      <c r="L643" s="107">
        <f t="shared" si="115"/>
        <v>0</v>
      </c>
      <c r="M643" s="107"/>
      <c r="N643" s="107"/>
      <c r="O643" s="107">
        <f t="shared" si="116"/>
        <v>0</v>
      </c>
      <c r="P643" s="107"/>
      <c r="Q643" s="107"/>
      <c r="R643" s="107">
        <f t="shared" si="117"/>
        <v>0</v>
      </c>
      <c r="S643" s="107"/>
      <c r="T643" s="107"/>
      <c r="U643" s="107">
        <f t="shared" si="118"/>
        <v>0</v>
      </c>
      <c r="V643" s="107"/>
      <c r="W643" s="107"/>
      <c r="X643" s="107">
        <f t="shared" si="119"/>
        <v>0</v>
      </c>
      <c r="Y643" s="107"/>
      <c r="Z643" s="107"/>
      <c r="AA643" s="108">
        <f>C643+I643-L643-O643-U643-X643-R643</f>
        <v>225000</v>
      </c>
      <c r="AB643" s="7"/>
    </row>
    <row r="644" spans="1:28" ht="15.75" hidden="1" x14ac:dyDescent="0.25">
      <c r="A644" s="29">
        <v>45491</v>
      </c>
      <c r="B644" s="25" t="s">
        <v>215</v>
      </c>
      <c r="C644" s="25"/>
      <c r="D644" s="25" t="s">
        <v>46</v>
      </c>
      <c r="E644" s="25" t="s">
        <v>448</v>
      </c>
      <c r="F644" s="25">
        <v>5</v>
      </c>
      <c r="G644" s="25" t="s">
        <v>34</v>
      </c>
      <c r="H644" s="25">
        <v>115000</v>
      </c>
      <c r="I644" s="11">
        <f t="shared" si="114"/>
        <v>575000</v>
      </c>
      <c r="J644" s="26" t="s">
        <v>28</v>
      </c>
      <c r="K644" s="11"/>
      <c r="L644" s="107">
        <f t="shared" si="115"/>
        <v>0</v>
      </c>
      <c r="M644" s="107"/>
      <c r="N644" s="107"/>
      <c r="O644" s="107">
        <f t="shared" si="116"/>
        <v>0</v>
      </c>
      <c r="P644" s="107"/>
      <c r="Q644" s="107"/>
      <c r="R644" s="107">
        <f t="shared" si="117"/>
        <v>0</v>
      </c>
      <c r="S644" s="107"/>
      <c r="T644" s="107"/>
      <c r="U644" s="107">
        <f t="shared" si="118"/>
        <v>0</v>
      </c>
      <c r="V644" s="107"/>
      <c r="W644" s="107"/>
      <c r="X644" s="107">
        <f t="shared" si="119"/>
        <v>0</v>
      </c>
      <c r="Y644" s="107"/>
      <c r="Z644" s="107"/>
      <c r="AA644" s="108">
        <f>C644+I644-L644-O644-U644-X644-R644</f>
        <v>575000</v>
      </c>
      <c r="AB644" s="7"/>
    </row>
    <row r="645" spans="1:28" ht="15.75" hidden="1" x14ac:dyDescent="0.25">
      <c r="A645" s="29">
        <v>45491</v>
      </c>
      <c r="B645" s="25" t="s">
        <v>263</v>
      </c>
      <c r="C645" s="25"/>
      <c r="D645" s="25" t="s">
        <v>46</v>
      </c>
      <c r="E645" s="25" t="s">
        <v>259</v>
      </c>
      <c r="F645" s="25">
        <v>4000</v>
      </c>
      <c r="G645" s="25" t="s">
        <v>34</v>
      </c>
      <c r="H645" s="25">
        <v>835</v>
      </c>
      <c r="I645" s="11">
        <f t="shared" si="114"/>
        <v>3340000</v>
      </c>
      <c r="J645" s="31" t="s">
        <v>49</v>
      </c>
      <c r="K645" s="11"/>
      <c r="L645" s="107">
        <f t="shared" si="115"/>
        <v>0</v>
      </c>
      <c r="M645" s="107"/>
      <c r="N645" s="107"/>
      <c r="O645" s="107">
        <f t="shared" si="116"/>
        <v>126847500</v>
      </c>
      <c r="P645" s="107">
        <v>126847500</v>
      </c>
      <c r="Q645" s="107"/>
      <c r="R645" s="107">
        <f t="shared" si="117"/>
        <v>0</v>
      </c>
      <c r="S645" s="107"/>
      <c r="T645" s="107"/>
      <c r="U645" s="107">
        <f t="shared" si="118"/>
        <v>0</v>
      </c>
      <c r="V645" s="107"/>
      <c r="W645" s="107"/>
      <c r="X645" s="107">
        <f t="shared" si="119"/>
        <v>0</v>
      </c>
      <c r="Y645" s="107"/>
      <c r="Z645" s="107"/>
      <c r="AA645" s="108">
        <f>C645+I645-L645-O645-U645-X645-R645</f>
        <v>-123507500</v>
      </c>
      <c r="AB645" s="7">
        <v>45477</v>
      </c>
    </row>
    <row r="646" spans="1:28" ht="15.75" hidden="1" x14ac:dyDescent="0.25">
      <c r="A646" s="29">
        <v>45491</v>
      </c>
      <c r="B646" s="27" t="s">
        <v>359</v>
      </c>
      <c r="C646" s="27"/>
      <c r="D646" s="25" t="s">
        <v>52</v>
      </c>
      <c r="E646" s="27" t="s">
        <v>145</v>
      </c>
      <c r="F646" s="27">
        <v>17.3</v>
      </c>
      <c r="G646" s="27" t="s">
        <v>39</v>
      </c>
      <c r="H646" s="27">
        <v>47000</v>
      </c>
      <c r="I646" s="11">
        <f t="shared" si="114"/>
        <v>813100</v>
      </c>
      <c r="J646" s="28" t="s">
        <v>28</v>
      </c>
      <c r="K646" s="11"/>
      <c r="L646" s="107">
        <f t="shared" si="115"/>
        <v>0</v>
      </c>
      <c r="M646" s="107"/>
      <c r="N646" s="107"/>
      <c r="O646" s="107">
        <f t="shared" si="116"/>
        <v>0</v>
      </c>
      <c r="P646" s="107"/>
      <c r="Q646" s="107"/>
      <c r="R646" s="107">
        <f t="shared" si="117"/>
        <v>0</v>
      </c>
      <c r="S646" s="107"/>
      <c r="T646" s="107"/>
      <c r="U646" s="107">
        <f t="shared" si="118"/>
        <v>0</v>
      </c>
      <c r="V646" s="107"/>
      <c r="W646" s="107"/>
      <c r="X646" s="107">
        <f t="shared" si="119"/>
        <v>0</v>
      </c>
      <c r="Y646" s="107"/>
      <c r="Z646" s="107"/>
      <c r="AA646" s="108">
        <f>C646+I646-L646-O646-U646-X646-R646</f>
        <v>813100</v>
      </c>
      <c r="AB646" s="7"/>
    </row>
    <row r="647" spans="1:28" ht="15.75" hidden="1" x14ac:dyDescent="0.25">
      <c r="A647" s="29">
        <v>45491</v>
      </c>
      <c r="B647" s="27" t="s">
        <v>99</v>
      </c>
      <c r="C647" s="25"/>
      <c r="D647" s="27"/>
      <c r="E647" s="25" t="s">
        <v>158</v>
      </c>
      <c r="F647" s="25">
        <v>31.2</v>
      </c>
      <c r="G647" s="25" t="s">
        <v>39</v>
      </c>
      <c r="H647" s="25"/>
      <c r="I647" s="11">
        <f t="shared" si="114"/>
        <v>0</v>
      </c>
      <c r="J647" s="26" t="s">
        <v>1622</v>
      </c>
      <c r="K647" s="11"/>
      <c r="L647" s="107">
        <f t="shared" si="115"/>
        <v>0</v>
      </c>
      <c r="M647" s="107"/>
      <c r="N647" s="107"/>
      <c r="O647" s="107">
        <f t="shared" si="116"/>
        <v>0</v>
      </c>
      <c r="P647" s="107"/>
      <c r="Q647" s="107"/>
      <c r="R647" s="107">
        <f t="shared" si="117"/>
        <v>0</v>
      </c>
      <c r="S647" s="107"/>
      <c r="T647" s="107"/>
      <c r="U647" s="107">
        <f t="shared" si="118"/>
        <v>0</v>
      </c>
      <c r="V647" s="107"/>
      <c r="W647" s="107"/>
      <c r="X647" s="107">
        <f t="shared" si="119"/>
        <v>0</v>
      </c>
      <c r="Y647" s="107"/>
      <c r="Z647" s="107"/>
      <c r="AA647" s="108">
        <f>C647+I647-L647-O647-U647-X647-R647</f>
        <v>0</v>
      </c>
      <c r="AB647" s="7"/>
    </row>
    <row r="648" spans="1:28" ht="15.75" hidden="1" x14ac:dyDescent="0.25">
      <c r="A648" s="29">
        <v>45491</v>
      </c>
      <c r="B648" s="27" t="s">
        <v>99</v>
      </c>
      <c r="C648" s="25"/>
      <c r="D648" s="25"/>
      <c r="E648" s="25" t="s">
        <v>104</v>
      </c>
      <c r="F648" s="25">
        <v>54</v>
      </c>
      <c r="G648" s="25" t="s">
        <v>39</v>
      </c>
      <c r="H648" s="25"/>
      <c r="I648" s="11">
        <f t="shared" si="114"/>
        <v>0</v>
      </c>
      <c r="J648" s="26" t="s">
        <v>1622</v>
      </c>
      <c r="K648" s="11"/>
      <c r="L648" s="107">
        <f t="shared" si="115"/>
        <v>0</v>
      </c>
      <c r="M648" s="107"/>
      <c r="N648" s="107"/>
      <c r="O648" s="107">
        <f t="shared" si="116"/>
        <v>0</v>
      </c>
      <c r="P648" s="107"/>
      <c r="Q648" s="107"/>
      <c r="R648" s="107">
        <f t="shared" si="117"/>
        <v>0</v>
      </c>
      <c r="S648" s="107"/>
      <c r="T648" s="107"/>
      <c r="U648" s="107">
        <f t="shared" si="118"/>
        <v>0</v>
      </c>
      <c r="V648" s="107"/>
      <c r="W648" s="107"/>
      <c r="X648" s="107">
        <f t="shared" si="119"/>
        <v>0</v>
      </c>
      <c r="Y648" s="107"/>
      <c r="Z648" s="107"/>
      <c r="AA648" s="108">
        <f>C648+I648-L648-O648-U648-X648-R648</f>
        <v>0</v>
      </c>
      <c r="AB648" s="7"/>
    </row>
    <row r="649" spans="1:28" ht="15.75" hidden="1" x14ac:dyDescent="0.25">
      <c r="A649" s="29">
        <v>45491</v>
      </c>
      <c r="B649" s="25" t="s">
        <v>789</v>
      </c>
      <c r="C649" s="25"/>
      <c r="D649" s="25" t="s">
        <v>52</v>
      </c>
      <c r="E649" s="25" t="s">
        <v>216</v>
      </c>
      <c r="F649" s="25">
        <v>4</v>
      </c>
      <c r="G649" s="25" t="s">
        <v>27</v>
      </c>
      <c r="H649" s="25">
        <v>45000</v>
      </c>
      <c r="I649" s="11">
        <f t="shared" si="114"/>
        <v>180000</v>
      </c>
      <c r="J649" s="31" t="s">
        <v>324</v>
      </c>
      <c r="K649" s="11"/>
      <c r="L649" s="107">
        <f t="shared" si="115"/>
        <v>180000</v>
      </c>
      <c r="M649" s="107">
        <v>180000</v>
      </c>
      <c r="N649" s="107"/>
      <c r="O649" s="107">
        <f t="shared" si="116"/>
        <v>0</v>
      </c>
      <c r="P649" s="107"/>
      <c r="Q649" s="107"/>
      <c r="R649" s="107">
        <f t="shared" si="117"/>
        <v>0</v>
      </c>
      <c r="S649" s="107"/>
      <c r="T649" s="107"/>
      <c r="U649" s="107">
        <f t="shared" si="118"/>
        <v>0</v>
      </c>
      <c r="V649" s="107"/>
      <c r="W649" s="107"/>
      <c r="X649" s="107">
        <f t="shared" si="119"/>
        <v>0</v>
      </c>
      <c r="Y649" s="107"/>
      <c r="Z649" s="107"/>
      <c r="AA649" s="108">
        <f>C649+I649-L649-O649-U649-X649-R649</f>
        <v>0</v>
      </c>
      <c r="AB649" s="7">
        <v>45491</v>
      </c>
    </row>
    <row r="650" spans="1:28" ht="15.75" hidden="1" x14ac:dyDescent="0.25">
      <c r="A650" s="29">
        <v>45491</v>
      </c>
      <c r="B650" s="25" t="s">
        <v>789</v>
      </c>
      <c r="C650" s="25"/>
      <c r="D650" s="25" t="s">
        <v>52</v>
      </c>
      <c r="E650" s="25" t="s">
        <v>129</v>
      </c>
      <c r="F650" s="25">
        <v>8</v>
      </c>
      <c r="G650" s="25" t="s">
        <v>77</v>
      </c>
      <c r="H650" s="25">
        <v>65000</v>
      </c>
      <c r="I650" s="11">
        <f t="shared" si="114"/>
        <v>520000</v>
      </c>
      <c r="J650" s="31" t="s">
        <v>324</v>
      </c>
      <c r="K650" s="11"/>
      <c r="L650" s="107">
        <f t="shared" si="115"/>
        <v>520000</v>
      </c>
      <c r="M650" s="107">
        <v>520000</v>
      </c>
      <c r="N650" s="107"/>
      <c r="O650" s="107">
        <f t="shared" si="116"/>
        <v>0</v>
      </c>
      <c r="P650" s="107"/>
      <c r="Q650" s="107"/>
      <c r="R650" s="107">
        <f t="shared" si="117"/>
        <v>0</v>
      </c>
      <c r="S650" s="107"/>
      <c r="T650" s="107"/>
      <c r="U650" s="107">
        <f t="shared" si="118"/>
        <v>0</v>
      </c>
      <c r="V650" s="107"/>
      <c r="W650" s="107"/>
      <c r="X650" s="107">
        <f t="shared" si="119"/>
        <v>0</v>
      </c>
      <c r="Y650" s="107"/>
      <c r="Z650" s="107"/>
      <c r="AA650" s="108">
        <f>C650+I650-L650-O650-U650-X650-R650</f>
        <v>0</v>
      </c>
      <c r="AB650" s="7">
        <v>45491</v>
      </c>
    </row>
    <row r="651" spans="1:28" ht="15.75" hidden="1" x14ac:dyDescent="0.25">
      <c r="A651" s="29">
        <v>45491</v>
      </c>
      <c r="B651" s="25" t="s">
        <v>789</v>
      </c>
      <c r="C651" s="25"/>
      <c r="D651" s="25" t="s">
        <v>52</v>
      </c>
      <c r="E651" s="25" t="s">
        <v>172</v>
      </c>
      <c r="F651" s="25">
        <v>4</v>
      </c>
      <c r="G651" s="25" t="s">
        <v>27</v>
      </c>
      <c r="H651" s="25">
        <v>25000</v>
      </c>
      <c r="I651" s="11">
        <f t="shared" si="114"/>
        <v>100000</v>
      </c>
      <c r="J651" s="31" t="s">
        <v>324</v>
      </c>
      <c r="K651" s="11"/>
      <c r="L651" s="107">
        <f t="shared" si="115"/>
        <v>100000</v>
      </c>
      <c r="M651" s="107">
        <v>100000</v>
      </c>
      <c r="N651" s="107"/>
      <c r="O651" s="107">
        <f t="shared" si="116"/>
        <v>0</v>
      </c>
      <c r="P651" s="107"/>
      <c r="Q651" s="107"/>
      <c r="R651" s="107">
        <f t="shared" si="117"/>
        <v>0</v>
      </c>
      <c r="S651" s="107"/>
      <c r="T651" s="107"/>
      <c r="U651" s="107">
        <f t="shared" si="118"/>
        <v>0</v>
      </c>
      <c r="V651" s="107"/>
      <c r="W651" s="107"/>
      <c r="X651" s="107">
        <f t="shared" si="119"/>
        <v>0</v>
      </c>
      <c r="Y651" s="107"/>
      <c r="Z651" s="107"/>
      <c r="AA651" s="108">
        <f>C651+I651-L651-O651-U651-X651-R651</f>
        <v>0</v>
      </c>
      <c r="AB651" s="7">
        <v>45491</v>
      </c>
    </row>
    <row r="652" spans="1:28" ht="15.75" hidden="1" x14ac:dyDescent="0.25">
      <c r="A652" s="29">
        <v>45491</v>
      </c>
      <c r="B652" s="25" t="s">
        <v>291</v>
      </c>
      <c r="C652" s="25"/>
      <c r="D652" s="25" t="s">
        <v>52</v>
      </c>
      <c r="E652" s="25" t="s">
        <v>42</v>
      </c>
      <c r="F652" s="25">
        <v>300</v>
      </c>
      <c r="G652" s="25" t="s">
        <v>34</v>
      </c>
      <c r="H652" s="25">
        <v>4000</v>
      </c>
      <c r="I652" s="11">
        <f t="shared" si="114"/>
        <v>1200000</v>
      </c>
      <c r="J652" s="31" t="s">
        <v>312</v>
      </c>
      <c r="K652" s="11"/>
      <c r="L652" s="107">
        <f t="shared" si="115"/>
        <v>0</v>
      </c>
      <c r="M652" s="107"/>
      <c r="N652" s="107"/>
      <c r="O652" s="107">
        <f t="shared" si="116"/>
        <v>1200000</v>
      </c>
      <c r="P652" s="107">
        <v>1200000</v>
      </c>
      <c r="Q652" s="107"/>
      <c r="R652" s="107">
        <f t="shared" si="117"/>
        <v>0</v>
      </c>
      <c r="S652" s="107"/>
      <c r="T652" s="107"/>
      <c r="U652" s="107">
        <f t="shared" si="118"/>
        <v>0</v>
      </c>
      <c r="V652" s="107"/>
      <c r="W652" s="107"/>
      <c r="X652" s="107">
        <f t="shared" si="119"/>
        <v>0</v>
      </c>
      <c r="Y652" s="107"/>
      <c r="Z652" s="107"/>
      <c r="AA652" s="108">
        <f>C652+I652-L652-O652-U652-X652-R652</f>
        <v>0</v>
      </c>
      <c r="AB652" s="7">
        <v>45492</v>
      </c>
    </row>
    <row r="653" spans="1:28" ht="15.75" hidden="1" x14ac:dyDescent="0.25">
      <c r="A653" s="29">
        <v>45491</v>
      </c>
      <c r="B653" s="25" t="s">
        <v>858</v>
      </c>
      <c r="C653" s="25"/>
      <c r="D653" s="25" t="s">
        <v>52</v>
      </c>
      <c r="E653" s="25" t="s">
        <v>249</v>
      </c>
      <c r="F653" s="25">
        <v>300</v>
      </c>
      <c r="G653" s="25" t="s">
        <v>34</v>
      </c>
      <c r="H653" s="25">
        <v>4000</v>
      </c>
      <c r="I653" s="11">
        <f t="shared" si="114"/>
        <v>1200000</v>
      </c>
      <c r="J653" s="31" t="s">
        <v>324</v>
      </c>
      <c r="K653" s="11"/>
      <c r="L653" s="107">
        <f t="shared" si="115"/>
        <v>1200000</v>
      </c>
      <c r="M653" s="107">
        <v>1200000</v>
      </c>
      <c r="N653" s="107"/>
      <c r="O653" s="107">
        <f t="shared" si="116"/>
        <v>0</v>
      </c>
      <c r="P653" s="107"/>
      <c r="Q653" s="107"/>
      <c r="R653" s="107">
        <f t="shared" si="117"/>
        <v>0</v>
      </c>
      <c r="S653" s="107"/>
      <c r="T653" s="107"/>
      <c r="U653" s="107">
        <f t="shared" si="118"/>
        <v>0</v>
      </c>
      <c r="V653" s="107"/>
      <c r="W653" s="107"/>
      <c r="X653" s="107">
        <f t="shared" si="119"/>
        <v>0</v>
      </c>
      <c r="Y653" s="107"/>
      <c r="Z653" s="107"/>
      <c r="AA653" s="108">
        <f>C653+I653-L653-O653-U653-X653-R653</f>
        <v>0</v>
      </c>
      <c r="AB653" s="7">
        <v>45491</v>
      </c>
    </row>
    <row r="654" spans="1:28" ht="15.75" hidden="1" x14ac:dyDescent="0.25">
      <c r="A654" s="29">
        <v>45491</v>
      </c>
      <c r="B654" s="25" t="s">
        <v>412</v>
      </c>
      <c r="C654" s="25"/>
      <c r="D654" s="25" t="s">
        <v>46</v>
      </c>
      <c r="E654" s="25" t="s">
        <v>534</v>
      </c>
      <c r="F654" s="25">
        <v>3000</v>
      </c>
      <c r="G654" s="25" t="s">
        <v>34</v>
      </c>
      <c r="H654" s="25">
        <v>3560</v>
      </c>
      <c r="I654" s="11">
        <f t="shared" si="114"/>
        <v>10680000</v>
      </c>
      <c r="J654" s="31" t="s">
        <v>312</v>
      </c>
      <c r="K654" s="11"/>
      <c r="L654" s="107">
        <f t="shared" si="115"/>
        <v>0</v>
      </c>
      <c r="M654" s="107"/>
      <c r="N654" s="107"/>
      <c r="O654" s="107">
        <f t="shared" si="116"/>
        <v>10680000</v>
      </c>
      <c r="P654" s="107">
        <v>10000000</v>
      </c>
      <c r="Q654" s="107">
        <v>680000</v>
      </c>
      <c r="R654" s="107">
        <f t="shared" si="117"/>
        <v>0</v>
      </c>
      <c r="S654" s="107"/>
      <c r="T654" s="107"/>
      <c r="U654" s="107">
        <f t="shared" si="118"/>
        <v>0</v>
      </c>
      <c r="V654" s="107"/>
      <c r="W654" s="107"/>
      <c r="X654" s="107">
        <f t="shared" si="119"/>
        <v>0</v>
      </c>
      <c r="Y654" s="107"/>
      <c r="Z654" s="107"/>
      <c r="AA654" s="108">
        <f>C654+I654-L654-O654-U654-X654-R654</f>
        <v>0</v>
      </c>
      <c r="AB654" s="7">
        <v>45492</v>
      </c>
    </row>
    <row r="655" spans="1:28" ht="15.75" hidden="1" x14ac:dyDescent="0.25">
      <c r="A655" s="29">
        <v>45491</v>
      </c>
      <c r="B655" s="25" t="s">
        <v>412</v>
      </c>
      <c r="C655" s="25"/>
      <c r="D655" s="25" t="s">
        <v>46</v>
      </c>
      <c r="E655" s="25" t="s">
        <v>58</v>
      </c>
      <c r="F655" s="25">
        <v>10400</v>
      </c>
      <c r="G655" s="25" t="s">
        <v>34</v>
      </c>
      <c r="H655" s="25">
        <v>1900</v>
      </c>
      <c r="I655" s="11">
        <f t="shared" si="114"/>
        <v>19760000</v>
      </c>
      <c r="J655" s="31" t="s">
        <v>312</v>
      </c>
      <c r="K655" s="11"/>
      <c r="L655" s="107">
        <f t="shared" si="115"/>
        <v>0</v>
      </c>
      <c r="M655" s="107"/>
      <c r="N655" s="107"/>
      <c r="O655" s="107">
        <f t="shared" si="116"/>
        <v>19760000</v>
      </c>
      <c r="P655" s="107">
        <v>5810000</v>
      </c>
      <c r="Q655" s="107">
        <v>13950000</v>
      </c>
      <c r="R655" s="107">
        <f t="shared" si="117"/>
        <v>0</v>
      </c>
      <c r="S655" s="107"/>
      <c r="T655" s="107"/>
      <c r="U655" s="107">
        <f t="shared" si="118"/>
        <v>0</v>
      </c>
      <c r="V655" s="107"/>
      <c r="W655" s="107"/>
      <c r="X655" s="107">
        <f t="shared" si="119"/>
        <v>0</v>
      </c>
      <c r="Y655" s="107"/>
      <c r="Z655" s="107"/>
      <c r="AA655" s="108">
        <f>C655+I655-L655-O655-U655-X655-R655</f>
        <v>0</v>
      </c>
      <c r="AB655" s="7">
        <v>45492</v>
      </c>
    </row>
    <row r="656" spans="1:28" ht="15.75" hidden="1" x14ac:dyDescent="0.25">
      <c r="A656" s="29">
        <v>45491</v>
      </c>
      <c r="B656" s="25" t="s">
        <v>1597</v>
      </c>
      <c r="C656" s="25"/>
      <c r="D656" s="25" t="s">
        <v>52</v>
      </c>
      <c r="E656" s="25" t="s">
        <v>1093</v>
      </c>
      <c r="F656" s="25">
        <v>660</v>
      </c>
      <c r="G656" s="25" t="s">
        <v>39</v>
      </c>
      <c r="H656" s="25">
        <v>13340</v>
      </c>
      <c r="I656" s="11">
        <f t="shared" si="114"/>
        <v>8804400</v>
      </c>
      <c r="J656" s="31" t="s">
        <v>324</v>
      </c>
      <c r="K656" s="11"/>
      <c r="L656" s="107">
        <f t="shared" si="115"/>
        <v>8804400</v>
      </c>
      <c r="M656" s="107">
        <v>7300000</v>
      </c>
      <c r="N656" s="107">
        <v>1504400</v>
      </c>
      <c r="O656" s="107">
        <f t="shared" si="116"/>
        <v>0</v>
      </c>
      <c r="P656" s="107"/>
      <c r="Q656" s="107"/>
      <c r="R656" s="107">
        <f t="shared" si="117"/>
        <v>0</v>
      </c>
      <c r="S656" s="107"/>
      <c r="T656" s="107"/>
      <c r="U656" s="107">
        <f t="shared" si="118"/>
        <v>0</v>
      </c>
      <c r="V656" s="107"/>
      <c r="W656" s="107"/>
      <c r="X656" s="107">
        <f t="shared" si="119"/>
        <v>0</v>
      </c>
      <c r="Y656" s="107"/>
      <c r="Z656" s="107"/>
      <c r="AA656" s="108">
        <f>C656+I656-L656-O656-U656-X656-R656</f>
        <v>0</v>
      </c>
      <c r="AB656" s="7">
        <v>45491</v>
      </c>
    </row>
    <row r="657" spans="1:28" ht="15.75" hidden="1" x14ac:dyDescent="0.25">
      <c r="A657" s="29">
        <v>45491</v>
      </c>
      <c r="B657" s="25" t="s">
        <v>354</v>
      </c>
      <c r="C657" s="25"/>
      <c r="D657" s="25" t="s">
        <v>52</v>
      </c>
      <c r="E657" s="25" t="s">
        <v>172</v>
      </c>
      <c r="F657" s="25">
        <v>5</v>
      </c>
      <c r="G657" s="25" t="s">
        <v>27</v>
      </c>
      <c r="H657" s="25">
        <v>25000</v>
      </c>
      <c r="I657" s="11">
        <f t="shared" si="114"/>
        <v>125000</v>
      </c>
      <c r="J657" s="32" t="s">
        <v>312</v>
      </c>
      <c r="K657" s="11"/>
      <c r="L657" s="107">
        <f t="shared" si="115"/>
        <v>0</v>
      </c>
      <c r="M657" s="107"/>
      <c r="N657" s="107"/>
      <c r="O657" s="107">
        <f t="shared" si="116"/>
        <v>125000</v>
      </c>
      <c r="P657" s="107">
        <v>125000</v>
      </c>
      <c r="Q657" s="107"/>
      <c r="R657" s="107">
        <f t="shared" si="117"/>
        <v>0</v>
      </c>
      <c r="S657" s="107"/>
      <c r="T657" s="107"/>
      <c r="U657" s="107">
        <f t="shared" si="118"/>
        <v>0</v>
      </c>
      <c r="V657" s="107"/>
      <c r="W657" s="107"/>
      <c r="X657" s="107">
        <f t="shared" si="119"/>
        <v>0</v>
      </c>
      <c r="Y657" s="107"/>
      <c r="Z657" s="107"/>
      <c r="AA657" s="108">
        <f>C657+I657-L657-O657-U657-X657-R657</f>
        <v>0</v>
      </c>
      <c r="AB657" s="7">
        <v>45498</v>
      </c>
    </row>
    <row r="658" spans="1:28" ht="15.75" hidden="1" x14ac:dyDescent="0.25">
      <c r="A658" s="29">
        <v>45491</v>
      </c>
      <c r="B658" s="25" t="s">
        <v>354</v>
      </c>
      <c r="C658" s="25"/>
      <c r="D658" s="25" t="s">
        <v>52</v>
      </c>
      <c r="E658" s="25" t="s">
        <v>208</v>
      </c>
      <c r="F658" s="25">
        <v>500</v>
      </c>
      <c r="G658" s="25" t="s">
        <v>34</v>
      </c>
      <c r="H658" s="25">
        <v>745</v>
      </c>
      <c r="I658" s="11">
        <f t="shared" si="114"/>
        <v>372500</v>
      </c>
      <c r="J658" s="32" t="s">
        <v>312</v>
      </c>
      <c r="K658" s="11"/>
      <c r="L658" s="107">
        <f t="shared" si="115"/>
        <v>0</v>
      </c>
      <c r="M658" s="107"/>
      <c r="N658" s="107"/>
      <c r="O658" s="107">
        <f t="shared" si="116"/>
        <v>372500</v>
      </c>
      <c r="P658" s="107">
        <v>372500</v>
      </c>
      <c r="Q658" s="107"/>
      <c r="R658" s="107">
        <f t="shared" si="117"/>
        <v>0</v>
      </c>
      <c r="S658" s="107"/>
      <c r="T658" s="107"/>
      <c r="U658" s="107">
        <f t="shared" si="118"/>
        <v>0</v>
      </c>
      <c r="V658" s="107"/>
      <c r="W658" s="107"/>
      <c r="X658" s="107">
        <f t="shared" si="119"/>
        <v>0</v>
      </c>
      <c r="Y658" s="107"/>
      <c r="Z658" s="107"/>
      <c r="AA658" s="108">
        <f>C658+I658-L658-O658-U658-X658-R658</f>
        <v>0</v>
      </c>
      <c r="AB658" s="7">
        <v>45498</v>
      </c>
    </row>
    <row r="659" spans="1:28" ht="15.75" hidden="1" x14ac:dyDescent="0.25">
      <c r="A659" s="29">
        <v>45491</v>
      </c>
      <c r="B659" s="25" t="s">
        <v>354</v>
      </c>
      <c r="C659" s="27"/>
      <c r="D659" s="25" t="s">
        <v>52</v>
      </c>
      <c r="E659" s="27" t="s">
        <v>87</v>
      </c>
      <c r="F659" s="27">
        <v>250</v>
      </c>
      <c r="G659" s="25" t="s">
        <v>34</v>
      </c>
      <c r="H659" s="27">
        <v>1070</v>
      </c>
      <c r="I659" s="11">
        <f t="shared" si="114"/>
        <v>267500</v>
      </c>
      <c r="J659" s="32" t="s">
        <v>312</v>
      </c>
      <c r="K659" s="11"/>
      <c r="L659" s="107">
        <f t="shared" si="115"/>
        <v>0</v>
      </c>
      <c r="M659" s="107"/>
      <c r="N659" s="107"/>
      <c r="O659" s="107">
        <f t="shared" si="116"/>
        <v>267500</v>
      </c>
      <c r="P659" s="107">
        <v>267500</v>
      </c>
      <c r="Q659" s="107"/>
      <c r="R659" s="107">
        <f t="shared" si="117"/>
        <v>0</v>
      </c>
      <c r="S659" s="107"/>
      <c r="T659" s="107"/>
      <c r="U659" s="107">
        <f t="shared" si="118"/>
        <v>0</v>
      </c>
      <c r="V659" s="107"/>
      <c r="W659" s="107"/>
      <c r="X659" s="107">
        <f t="shared" si="119"/>
        <v>0</v>
      </c>
      <c r="Y659" s="107"/>
      <c r="Z659" s="107"/>
      <c r="AA659" s="108">
        <f>C659+I659-L659-O659-U659-X659-R659</f>
        <v>0</v>
      </c>
      <c r="AB659" s="7">
        <v>45498</v>
      </c>
    </row>
    <row r="660" spans="1:28" ht="15.75" hidden="1" x14ac:dyDescent="0.25">
      <c r="A660" s="29">
        <v>45491</v>
      </c>
      <c r="B660" s="25" t="s">
        <v>354</v>
      </c>
      <c r="C660" s="25"/>
      <c r="D660" s="25" t="s">
        <v>52</v>
      </c>
      <c r="E660" s="25" t="s">
        <v>108</v>
      </c>
      <c r="F660" s="25">
        <v>200</v>
      </c>
      <c r="G660" s="25" t="s">
        <v>34</v>
      </c>
      <c r="H660" s="25">
        <v>2000</v>
      </c>
      <c r="I660" s="11">
        <f t="shared" si="114"/>
        <v>400000</v>
      </c>
      <c r="J660" s="32" t="s">
        <v>312</v>
      </c>
      <c r="K660" s="11"/>
      <c r="L660" s="107">
        <f t="shared" si="115"/>
        <v>0</v>
      </c>
      <c r="M660" s="107"/>
      <c r="N660" s="107"/>
      <c r="O660" s="107">
        <f t="shared" si="116"/>
        <v>400000</v>
      </c>
      <c r="P660" s="107">
        <v>400000</v>
      </c>
      <c r="Q660" s="107"/>
      <c r="R660" s="107">
        <f t="shared" si="117"/>
        <v>0</v>
      </c>
      <c r="S660" s="107"/>
      <c r="T660" s="107"/>
      <c r="U660" s="107">
        <f t="shared" si="118"/>
        <v>0</v>
      </c>
      <c r="V660" s="107"/>
      <c r="W660" s="107"/>
      <c r="X660" s="107">
        <f t="shared" si="119"/>
        <v>0</v>
      </c>
      <c r="Y660" s="107"/>
      <c r="Z660" s="107"/>
      <c r="AA660" s="108">
        <f>C660+I660-L660-O660-U660-X660-R660</f>
        <v>0</v>
      </c>
      <c r="AB660" s="7">
        <v>45498</v>
      </c>
    </row>
    <row r="661" spans="1:28" ht="15.75" hidden="1" x14ac:dyDescent="0.25">
      <c r="A661" s="29">
        <v>45491</v>
      </c>
      <c r="B661" s="25" t="s">
        <v>226</v>
      </c>
      <c r="C661" s="25"/>
      <c r="D661" s="25" t="s">
        <v>52</v>
      </c>
      <c r="E661" s="25" t="s">
        <v>229</v>
      </c>
      <c r="F661" s="25">
        <v>300</v>
      </c>
      <c r="G661" s="25" t="s">
        <v>39</v>
      </c>
      <c r="H661" s="25">
        <v>42000</v>
      </c>
      <c r="I661" s="11">
        <f t="shared" si="114"/>
        <v>12600000</v>
      </c>
      <c r="J661" s="26" t="s">
        <v>28</v>
      </c>
      <c r="K661" s="11"/>
      <c r="L661" s="107">
        <f t="shared" si="115"/>
        <v>0</v>
      </c>
      <c r="M661" s="107"/>
      <c r="N661" s="107"/>
      <c r="O661" s="107">
        <f t="shared" si="116"/>
        <v>0</v>
      </c>
      <c r="P661" s="107"/>
      <c r="Q661" s="107"/>
      <c r="R661" s="107">
        <f t="shared" si="117"/>
        <v>0</v>
      </c>
      <c r="S661" s="107"/>
      <c r="T661" s="107"/>
      <c r="U661" s="107">
        <f t="shared" si="118"/>
        <v>0</v>
      </c>
      <c r="V661" s="107"/>
      <c r="W661" s="107"/>
      <c r="X661" s="107">
        <f t="shared" si="119"/>
        <v>0</v>
      </c>
      <c r="Y661" s="107"/>
      <c r="Z661" s="107"/>
      <c r="AA661" s="108">
        <f>C661+I661-L661-O661-U661-X661-R661</f>
        <v>12600000</v>
      </c>
      <c r="AB661" s="7"/>
    </row>
    <row r="662" spans="1:28" ht="15.75" hidden="1" x14ac:dyDescent="0.25">
      <c r="A662" s="29">
        <v>45491</v>
      </c>
      <c r="B662" s="25" t="s">
        <v>1464</v>
      </c>
      <c r="C662" s="25"/>
      <c r="D662" s="25" t="s">
        <v>46</v>
      </c>
      <c r="E662" s="25" t="s">
        <v>534</v>
      </c>
      <c r="F662" s="25">
        <v>875</v>
      </c>
      <c r="G662" s="25" t="s">
        <v>34</v>
      </c>
      <c r="H662" s="25">
        <v>3500</v>
      </c>
      <c r="I662" s="11">
        <f t="shared" si="114"/>
        <v>3062500</v>
      </c>
      <c r="J662" s="31" t="s">
        <v>312</v>
      </c>
      <c r="K662" s="11"/>
      <c r="L662" s="107">
        <f t="shared" si="115"/>
        <v>0</v>
      </c>
      <c r="M662" s="107"/>
      <c r="N662" s="107"/>
      <c r="O662" s="107">
        <f t="shared" si="116"/>
        <v>3062500</v>
      </c>
      <c r="P662" s="107">
        <v>3062500</v>
      </c>
      <c r="Q662" s="107"/>
      <c r="R662" s="107">
        <f t="shared" si="117"/>
        <v>0</v>
      </c>
      <c r="S662" s="107"/>
      <c r="T662" s="107"/>
      <c r="U662" s="107">
        <f t="shared" si="118"/>
        <v>0</v>
      </c>
      <c r="V662" s="107"/>
      <c r="W662" s="107"/>
      <c r="X662" s="107">
        <f t="shared" si="119"/>
        <v>0</v>
      </c>
      <c r="Y662" s="107"/>
      <c r="Z662" s="107"/>
      <c r="AA662" s="108">
        <f>C662+I662-L662-O662-U662-X662-R662</f>
        <v>0</v>
      </c>
      <c r="AB662" s="7">
        <v>45491</v>
      </c>
    </row>
    <row r="663" spans="1:28" ht="15.75" hidden="1" x14ac:dyDescent="0.25">
      <c r="A663" s="29">
        <v>45491</v>
      </c>
      <c r="B663" s="72">
        <v>777</v>
      </c>
      <c r="C663" s="25"/>
      <c r="D663" s="25" t="s">
        <v>46</v>
      </c>
      <c r="E663" s="25" t="s">
        <v>185</v>
      </c>
      <c r="F663" s="25">
        <v>100</v>
      </c>
      <c r="G663" s="25" t="s">
        <v>27</v>
      </c>
      <c r="H663" s="25">
        <v>1700</v>
      </c>
      <c r="I663" s="11">
        <f t="shared" si="114"/>
        <v>170000</v>
      </c>
      <c r="J663" s="31" t="s">
        <v>312</v>
      </c>
      <c r="K663" s="11"/>
      <c r="L663" s="107">
        <f t="shared" si="115"/>
        <v>0</v>
      </c>
      <c r="M663" s="107"/>
      <c r="N663" s="107"/>
      <c r="O663" s="107">
        <f t="shared" si="116"/>
        <v>0</v>
      </c>
      <c r="P663" s="107"/>
      <c r="Q663" s="107"/>
      <c r="R663" s="107">
        <f t="shared" si="117"/>
        <v>170000</v>
      </c>
      <c r="S663" s="107">
        <v>170000</v>
      </c>
      <c r="T663" s="107"/>
      <c r="U663" s="107">
        <f t="shared" si="118"/>
        <v>0</v>
      </c>
      <c r="V663" s="107"/>
      <c r="W663" s="107"/>
      <c r="X663" s="107">
        <f t="shared" si="119"/>
        <v>0</v>
      </c>
      <c r="Y663" s="107"/>
      <c r="Z663" s="107"/>
      <c r="AA663" s="108">
        <f>C663+I663-L663-O663-U663-X663-R663</f>
        <v>0</v>
      </c>
      <c r="AB663" s="7">
        <v>45491</v>
      </c>
    </row>
    <row r="664" spans="1:28" ht="15.75" hidden="1" x14ac:dyDescent="0.25">
      <c r="A664" s="29">
        <v>45491</v>
      </c>
      <c r="B664" s="25" t="s">
        <v>569</v>
      </c>
      <c r="C664" s="25"/>
      <c r="D664" s="25" t="s">
        <v>46</v>
      </c>
      <c r="E664" s="25" t="s">
        <v>108</v>
      </c>
      <c r="F664" s="25">
        <v>800</v>
      </c>
      <c r="G664" s="25" t="s">
        <v>34</v>
      </c>
      <c r="H664" s="25">
        <v>2000</v>
      </c>
      <c r="I664" s="11">
        <f t="shared" si="114"/>
        <v>1600000</v>
      </c>
      <c r="J664" s="31" t="s">
        <v>324</v>
      </c>
      <c r="K664" s="11"/>
      <c r="L664" s="107">
        <f t="shared" si="115"/>
        <v>1600000</v>
      </c>
      <c r="M664" s="107">
        <v>1600000</v>
      </c>
      <c r="N664" s="107"/>
      <c r="O664" s="107">
        <f t="shared" si="116"/>
        <v>0</v>
      </c>
      <c r="P664" s="107"/>
      <c r="Q664" s="107"/>
      <c r="R664" s="107">
        <f t="shared" si="117"/>
        <v>0</v>
      </c>
      <c r="S664" s="107"/>
      <c r="T664" s="107"/>
      <c r="U664" s="107">
        <f t="shared" si="118"/>
        <v>0</v>
      </c>
      <c r="V664" s="107"/>
      <c r="W664" s="107"/>
      <c r="X664" s="107">
        <f t="shared" si="119"/>
        <v>0</v>
      </c>
      <c r="Y664" s="107"/>
      <c r="Z664" s="107"/>
      <c r="AA664" s="108">
        <f>C664+I664-L664-O664-U664-X664-R664</f>
        <v>0</v>
      </c>
      <c r="AB664" s="7">
        <v>45491</v>
      </c>
    </row>
    <row r="665" spans="1:28" ht="15.75" hidden="1" x14ac:dyDescent="0.25">
      <c r="A665" s="29">
        <v>45491</v>
      </c>
      <c r="B665" s="25" t="s">
        <v>72</v>
      </c>
      <c r="C665" s="25"/>
      <c r="D665" s="25" t="s">
        <v>46</v>
      </c>
      <c r="E665" s="25" t="s">
        <v>763</v>
      </c>
      <c r="F665" s="25">
        <v>1300</v>
      </c>
      <c r="G665" s="25" t="s">
        <v>34</v>
      </c>
      <c r="H665" s="25">
        <v>2500</v>
      </c>
      <c r="I665" s="11">
        <f t="shared" si="114"/>
        <v>3250000</v>
      </c>
      <c r="J665" s="31" t="s">
        <v>312</v>
      </c>
      <c r="K665" s="11"/>
      <c r="L665" s="107">
        <f t="shared" si="115"/>
        <v>0</v>
      </c>
      <c r="M665" s="107"/>
      <c r="N665" s="107"/>
      <c r="O665" s="107">
        <f t="shared" si="116"/>
        <v>3250000</v>
      </c>
      <c r="P665" s="107">
        <v>3250000</v>
      </c>
      <c r="Q665" s="107"/>
      <c r="R665" s="107">
        <f t="shared" si="117"/>
        <v>0</v>
      </c>
      <c r="S665" s="107"/>
      <c r="T665" s="107"/>
      <c r="U665" s="107">
        <f t="shared" si="118"/>
        <v>0</v>
      </c>
      <c r="V665" s="107"/>
      <c r="W665" s="107"/>
      <c r="X665" s="107">
        <f t="shared" si="119"/>
        <v>0</v>
      </c>
      <c r="Y665" s="107"/>
      <c r="Z665" s="107"/>
      <c r="AA665" s="108">
        <f>C665+I665-L665-O665-U665-X665-R665</f>
        <v>0</v>
      </c>
      <c r="AB665" s="7">
        <v>45491</v>
      </c>
    </row>
    <row r="666" spans="1:28" ht="15.75" hidden="1" x14ac:dyDescent="0.25">
      <c r="A666" s="29">
        <v>45491</v>
      </c>
      <c r="B666" s="25" t="s">
        <v>72</v>
      </c>
      <c r="C666" s="25"/>
      <c r="D666" s="25" t="s">
        <v>46</v>
      </c>
      <c r="E666" s="25" t="s">
        <v>225</v>
      </c>
      <c r="F666" s="25">
        <v>200</v>
      </c>
      <c r="G666" s="25" t="s">
        <v>34</v>
      </c>
      <c r="H666" s="25">
        <v>2992</v>
      </c>
      <c r="I666" s="11">
        <f t="shared" si="114"/>
        <v>598400</v>
      </c>
      <c r="J666" s="31" t="s">
        <v>312</v>
      </c>
      <c r="K666" s="11"/>
      <c r="L666" s="107">
        <f t="shared" si="115"/>
        <v>0</v>
      </c>
      <c r="M666" s="107"/>
      <c r="N666" s="107"/>
      <c r="O666" s="107">
        <f t="shared" si="116"/>
        <v>598400</v>
      </c>
      <c r="P666" s="107">
        <v>598400</v>
      </c>
      <c r="Q666" s="107"/>
      <c r="R666" s="107">
        <f t="shared" si="117"/>
        <v>0</v>
      </c>
      <c r="S666" s="107"/>
      <c r="T666" s="107"/>
      <c r="U666" s="107">
        <f t="shared" si="118"/>
        <v>0</v>
      </c>
      <c r="V666" s="107"/>
      <c r="W666" s="107"/>
      <c r="X666" s="107">
        <f t="shared" si="119"/>
        <v>0</v>
      </c>
      <c r="Y666" s="107"/>
      <c r="Z666" s="107"/>
      <c r="AA666" s="108">
        <f>C666+I666-L666-O666-U666-X666-R666</f>
        <v>0</v>
      </c>
      <c r="AB666" s="7">
        <v>45491</v>
      </c>
    </row>
    <row r="667" spans="1:28" ht="15.75" hidden="1" x14ac:dyDescent="0.25">
      <c r="A667" s="29">
        <v>45491</v>
      </c>
      <c r="B667" s="25" t="s">
        <v>86</v>
      </c>
      <c r="C667" s="25"/>
      <c r="D667" s="25" t="s">
        <v>46</v>
      </c>
      <c r="E667" s="25" t="s">
        <v>69</v>
      </c>
      <c r="F667" s="25">
        <v>25</v>
      </c>
      <c r="G667" s="25" t="s">
        <v>39</v>
      </c>
      <c r="H667" s="25">
        <v>180000</v>
      </c>
      <c r="I667" s="11">
        <f t="shared" si="114"/>
        <v>4500000</v>
      </c>
      <c r="J667" s="31" t="s">
        <v>324</v>
      </c>
      <c r="K667" s="11"/>
      <c r="L667" s="107">
        <f t="shared" si="115"/>
        <v>0</v>
      </c>
      <c r="M667" s="107"/>
      <c r="N667" s="107"/>
      <c r="O667" s="107">
        <f t="shared" si="116"/>
        <v>0</v>
      </c>
      <c r="P667" s="107"/>
      <c r="Q667" s="107"/>
      <c r="R667" s="107">
        <f t="shared" si="117"/>
        <v>0</v>
      </c>
      <c r="S667" s="107"/>
      <c r="T667" s="107"/>
      <c r="U667" s="107">
        <f t="shared" si="118"/>
        <v>4500000</v>
      </c>
      <c r="V667" s="107">
        <v>4500000</v>
      </c>
      <c r="W667" s="107"/>
      <c r="X667" s="107">
        <f t="shared" si="119"/>
        <v>0</v>
      </c>
      <c r="Y667" s="107"/>
      <c r="Z667" s="107"/>
      <c r="AA667" s="108">
        <f>C667+I667-L667-O667-U667-X667-R667</f>
        <v>0</v>
      </c>
      <c r="AB667" s="7">
        <v>45491</v>
      </c>
    </row>
    <row r="668" spans="1:28" ht="15.75" hidden="1" x14ac:dyDescent="0.25">
      <c r="A668" s="29">
        <v>45491</v>
      </c>
      <c r="B668" s="25" t="s">
        <v>1163</v>
      </c>
      <c r="C668" s="25"/>
      <c r="D668" s="25" t="s">
        <v>46</v>
      </c>
      <c r="E668" s="25" t="s">
        <v>91</v>
      </c>
      <c r="F668" s="25">
        <v>1</v>
      </c>
      <c r="G668" s="25" t="s">
        <v>303</v>
      </c>
      <c r="H668" s="25">
        <v>1200000</v>
      </c>
      <c r="I668" s="11">
        <f t="shared" si="114"/>
        <v>1200000</v>
      </c>
      <c r="J668" s="31" t="s">
        <v>312</v>
      </c>
      <c r="K668" s="11"/>
      <c r="L668" s="107">
        <f t="shared" si="115"/>
        <v>0</v>
      </c>
      <c r="M668" s="107"/>
      <c r="N668" s="107"/>
      <c r="O668" s="107">
        <f t="shared" si="116"/>
        <v>1200000</v>
      </c>
      <c r="P668" s="107">
        <v>1200000</v>
      </c>
      <c r="Q668" s="107"/>
      <c r="R668" s="107">
        <f t="shared" si="117"/>
        <v>0</v>
      </c>
      <c r="S668" s="107"/>
      <c r="T668" s="107"/>
      <c r="U668" s="107">
        <f t="shared" si="118"/>
        <v>0</v>
      </c>
      <c r="V668" s="107"/>
      <c r="W668" s="107"/>
      <c r="X668" s="107">
        <f t="shared" si="119"/>
        <v>0</v>
      </c>
      <c r="Y668" s="107"/>
      <c r="Z668" s="107"/>
      <c r="AA668" s="108">
        <f>C668+I668-L668-O668-U668-X668-R668</f>
        <v>0</v>
      </c>
      <c r="AB668" s="7">
        <v>45491</v>
      </c>
    </row>
    <row r="669" spans="1:28" ht="15.75" hidden="1" x14ac:dyDescent="0.25">
      <c r="A669" s="29">
        <v>45491</v>
      </c>
      <c r="B669" s="25" t="s">
        <v>311</v>
      </c>
      <c r="C669" s="25"/>
      <c r="D669" s="25" t="s">
        <v>46</v>
      </c>
      <c r="E669" s="25" t="s">
        <v>108</v>
      </c>
      <c r="F669" s="25">
        <v>200</v>
      </c>
      <c r="G669" s="25" t="s">
        <v>34</v>
      </c>
      <c r="H669" s="25">
        <v>2000</v>
      </c>
      <c r="I669" s="11">
        <f t="shared" si="114"/>
        <v>400000</v>
      </c>
      <c r="J669" s="32" t="s">
        <v>324</v>
      </c>
      <c r="K669" s="11"/>
      <c r="L669" s="107">
        <f t="shared" si="115"/>
        <v>400000</v>
      </c>
      <c r="M669" s="107">
        <v>400000</v>
      </c>
      <c r="N669" s="107"/>
      <c r="O669" s="107">
        <f t="shared" si="116"/>
        <v>0</v>
      </c>
      <c r="P669" s="107"/>
      <c r="Q669" s="107"/>
      <c r="R669" s="107">
        <f t="shared" si="117"/>
        <v>0</v>
      </c>
      <c r="S669" s="107"/>
      <c r="T669" s="107"/>
      <c r="U669" s="107">
        <f t="shared" si="118"/>
        <v>0</v>
      </c>
      <c r="V669" s="107"/>
      <c r="W669" s="107"/>
      <c r="X669" s="107">
        <f t="shared" si="119"/>
        <v>0</v>
      </c>
      <c r="Y669" s="107"/>
      <c r="Z669" s="107"/>
      <c r="AA669" s="108">
        <f>C669+I669-L669-O669-U669-X669-R669</f>
        <v>0</v>
      </c>
      <c r="AB669" s="7">
        <v>45491</v>
      </c>
    </row>
    <row r="670" spans="1:28" ht="15.75" hidden="1" x14ac:dyDescent="0.25">
      <c r="A670" s="24">
        <v>45491</v>
      </c>
      <c r="B670" s="25" t="s">
        <v>107</v>
      </c>
      <c r="C670" s="25"/>
      <c r="D670" s="25" t="s">
        <v>46</v>
      </c>
      <c r="E670" s="25" t="s">
        <v>158</v>
      </c>
      <c r="F670" s="25">
        <v>60.1</v>
      </c>
      <c r="G670" s="25" t="s">
        <v>39</v>
      </c>
      <c r="H670" s="25">
        <v>49000</v>
      </c>
      <c r="I670" s="11">
        <f t="shared" si="114"/>
        <v>2944900</v>
      </c>
      <c r="J670" s="26" t="s">
        <v>28</v>
      </c>
      <c r="K670" s="11"/>
      <c r="L670" s="107">
        <f t="shared" si="115"/>
        <v>0</v>
      </c>
      <c r="M670" s="107"/>
      <c r="N670" s="107"/>
      <c r="O670" s="107">
        <f t="shared" si="116"/>
        <v>0</v>
      </c>
      <c r="P670" s="107"/>
      <c r="Q670" s="107"/>
      <c r="R670" s="107">
        <f t="shared" si="117"/>
        <v>0</v>
      </c>
      <c r="S670" s="107"/>
      <c r="T670" s="107"/>
      <c r="U670" s="107">
        <f t="shared" si="118"/>
        <v>0</v>
      </c>
      <c r="V670" s="107"/>
      <c r="W670" s="107"/>
      <c r="X670" s="107">
        <f t="shared" si="119"/>
        <v>0</v>
      </c>
      <c r="Y670" s="107"/>
      <c r="Z670" s="107"/>
      <c r="AA670" s="108">
        <f>C670+I670-L670-O670-U670-X670-R670</f>
        <v>2944900</v>
      </c>
      <c r="AB670" s="7"/>
    </row>
    <row r="671" spans="1:28" ht="15.75" hidden="1" x14ac:dyDescent="0.25">
      <c r="A671" s="24">
        <v>45491</v>
      </c>
      <c r="B671" s="25" t="s">
        <v>107</v>
      </c>
      <c r="C671" s="25"/>
      <c r="D671" s="25" t="s">
        <v>46</v>
      </c>
      <c r="E671" s="25" t="s">
        <v>102</v>
      </c>
      <c r="F671" s="25">
        <v>69.599999999999994</v>
      </c>
      <c r="G671" s="25" t="s">
        <v>39</v>
      </c>
      <c r="H671" s="25">
        <v>49000</v>
      </c>
      <c r="I671" s="11">
        <f t="shared" si="114"/>
        <v>3410399.9999999995</v>
      </c>
      <c r="J671" s="26" t="s">
        <v>28</v>
      </c>
      <c r="K671" s="11"/>
      <c r="L671" s="107">
        <f t="shared" si="115"/>
        <v>0</v>
      </c>
      <c r="M671" s="107"/>
      <c r="N671" s="107"/>
      <c r="O671" s="107">
        <f t="shared" si="116"/>
        <v>0</v>
      </c>
      <c r="P671" s="107"/>
      <c r="Q671" s="107"/>
      <c r="R671" s="107">
        <f t="shared" si="117"/>
        <v>0</v>
      </c>
      <c r="S671" s="107"/>
      <c r="T671" s="107"/>
      <c r="U671" s="107">
        <f t="shared" si="118"/>
        <v>0</v>
      </c>
      <c r="V671" s="107"/>
      <c r="W671" s="107"/>
      <c r="X671" s="107">
        <f t="shared" si="119"/>
        <v>0</v>
      </c>
      <c r="Y671" s="107"/>
      <c r="Z671" s="107"/>
      <c r="AA671" s="108">
        <f>C671+I671-L671-O671-U671-X671-R671</f>
        <v>3410399.9999999995</v>
      </c>
      <c r="AB671" s="7"/>
    </row>
    <row r="672" spans="1:28" ht="15.75" hidden="1" x14ac:dyDescent="0.25">
      <c r="A672" s="29">
        <v>45492</v>
      </c>
      <c r="B672" s="27" t="s">
        <v>171</v>
      </c>
      <c r="C672" s="27"/>
      <c r="D672" s="27" t="s">
        <v>52</v>
      </c>
      <c r="E672" s="27" t="s">
        <v>53</v>
      </c>
      <c r="F672" s="27">
        <v>1</v>
      </c>
      <c r="G672" s="27" t="s">
        <v>23</v>
      </c>
      <c r="H672" s="27">
        <v>400000</v>
      </c>
      <c r="I672" s="11">
        <f t="shared" ref="I672:I716" si="120">F672*H672</f>
        <v>400000</v>
      </c>
      <c r="J672" s="32" t="s">
        <v>324</v>
      </c>
      <c r="K672" s="11"/>
      <c r="L672" s="107">
        <f>M672+N672</f>
        <v>0</v>
      </c>
      <c r="M672" s="107"/>
      <c r="N672" s="107"/>
      <c r="O672" s="107">
        <f>P672+Q672</f>
        <v>0</v>
      </c>
      <c r="P672" s="107"/>
      <c r="Q672" s="107"/>
      <c r="R672" s="107">
        <f>S672+T672</f>
        <v>0</v>
      </c>
      <c r="S672" s="107"/>
      <c r="T672" s="107"/>
      <c r="U672" s="107">
        <f>V672+W672</f>
        <v>400000</v>
      </c>
      <c r="V672" s="107">
        <v>400000</v>
      </c>
      <c r="W672" s="107"/>
      <c r="X672" s="107">
        <f>Y672+Z672</f>
        <v>0</v>
      </c>
      <c r="Y672" s="107"/>
      <c r="Z672" s="107"/>
      <c r="AA672" s="108">
        <f>C672+I672-L672-O672-U672-X672-R672</f>
        <v>0</v>
      </c>
      <c r="AB672" s="7">
        <v>45491</v>
      </c>
    </row>
    <row r="673" spans="1:28" ht="15.75" hidden="1" x14ac:dyDescent="0.25">
      <c r="A673" s="29">
        <v>45492</v>
      </c>
      <c r="B673" s="25" t="s">
        <v>253</v>
      </c>
      <c r="C673" s="25"/>
      <c r="D673" s="25" t="s">
        <v>46</v>
      </c>
      <c r="E673" s="25" t="s">
        <v>127</v>
      </c>
      <c r="F673" s="25">
        <v>10</v>
      </c>
      <c r="G673" s="25" t="s">
        <v>39</v>
      </c>
      <c r="H673" s="25">
        <v>70000</v>
      </c>
      <c r="I673" s="11">
        <f t="shared" si="120"/>
        <v>700000</v>
      </c>
      <c r="J673" s="26" t="s">
        <v>28</v>
      </c>
      <c r="K673" s="11"/>
      <c r="L673" s="107">
        <f t="shared" ref="L673:L716" si="121">M673+N673</f>
        <v>0</v>
      </c>
      <c r="M673" s="107"/>
      <c r="N673" s="107"/>
      <c r="O673" s="107">
        <f t="shared" ref="O673:O716" si="122">P673+Q673</f>
        <v>0</v>
      </c>
      <c r="P673" s="107"/>
      <c r="Q673" s="107"/>
      <c r="R673" s="107">
        <f t="shared" ref="R673:R716" si="123">S673+T673</f>
        <v>0</v>
      </c>
      <c r="S673" s="107"/>
      <c r="T673" s="107"/>
      <c r="U673" s="107">
        <f t="shared" ref="U673:U716" si="124">V673+W673</f>
        <v>0</v>
      </c>
      <c r="V673" s="107"/>
      <c r="W673" s="107"/>
      <c r="X673" s="107">
        <f t="shared" ref="X673:X716" si="125">Y673+Z673</f>
        <v>0</v>
      </c>
      <c r="Y673" s="107"/>
      <c r="Z673" s="107"/>
      <c r="AA673" s="108">
        <f>C673+I673-L673-O673-U673-X673-R673</f>
        <v>700000</v>
      </c>
      <c r="AB673" s="7"/>
    </row>
    <row r="674" spans="1:28" ht="15.75" hidden="1" x14ac:dyDescent="0.25">
      <c r="A674" s="29">
        <v>45492</v>
      </c>
      <c r="B674" s="25" t="s">
        <v>1354</v>
      </c>
      <c r="C674" s="25"/>
      <c r="D674" s="25" t="s">
        <v>46</v>
      </c>
      <c r="E674" s="25" t="s">
        <v>454</v>
      </c>
      <c r="F674" s="25">
        <v>2</v>
      </c>
      <c r="G674" s="25" t="s">
        <v>125</v>
      </c>
      <c r="H674" s="25">
        <v>55000</v>
      </c>
      <c r="I674" s="11">
        <f t="shared" si="120"/>
        <v>110000</v>
      </c>
      <c r="J674" s="31" t="s">
        <v>324</v>
      </c>
      <c r="K674" s="11"/>
      <c r="L674" s="107">
        <f t="shared" si="121"/>
        <v>110000</v>
      </c>
      <c r="M674" s="107">
        <v>110000</v>
      </c>
      <c r="N674" s="107"/>
      <c r="O674" s="107">
        <f t="shared" si="122"/>
        <v>0</v>
      </c>
      <c r="P674" s="107"/>
      <c r="Q674" s="107"/>
      <c r="R674" s="107">
        <f t="shared" si="123"/>
        <v>0</v>
      </c>
      <c r="S674" s="107"/>
      <c r="T674" s="107"/>
      <c r="U674" s="107">
        <f t="shared" si="124"/>
        <v>0</v>
      </c>
      <c r="V674" s="107"/>
      <c r="W674" s="107"/>
      <c r="X674" s="107">
        <f t="shared" si="125"/>
        <v>0</v>
      </c>
      <c r="Y674" s="107"/>
      <c r="Z674" s="107"/>
      <c r="AA674" s="108">
        <f>C674+I674-L674-O674-U674-X674-R674</f>
        <v>0</v>
      </c>
      <c r="AB674" s="7"/>
    </row>
    <row r="675" spans="1:28" ht="15.75" hidden="1" x14ac:dyDescent="0.25">
      <c r="A675" s="29">
        <v>45492</v>
      </c>
      <c r="B675" s="25" t="s">
        <v>1354</v>
      </c>
      <c r="C675" s="25"/>
      <c r="D675" s="25" t="s">
        <v>46</v>
      </c>
      <c r="E675" s="25" t="s">
        <v>150</v>
      </c>
      <c r="F675" s="25">
        <v>10</v>
      </c>
      <c r="G675" s="25" t="s">
        <v>77</v>
      </c>
      <c r="H675" s="25">
        <v>50000</v>
      </c>
      <c r="I675" s="11">
        <f t="shared" si="120"/>
        <v>500000</v>
      </c>
      <c r="J675" s="31" t="s">
        <v>324</v>
      </c>
      <c r="K675" s="11"/>
      <c r="L675" s="107">
        <f t="shared" si="121"/>
        <v>500000</v>
      </c>
      <c r="M675" s="107">
        <v>500000</v>
      </c>
      <c r="N675" s="107"/>
      <c r="O675" s="107">
        <f t="shared" si="122"/>
        <v>0</v>
      </c>
      <c r="P675" s="107"/>
      <c r="Q675" s="107"/>
      <c r="R675" s="107">
        <f t="shared" si="123"/>
        <v>0</v>
      </c>
      <c r="S675" s="107"/>
      <c r="T675" s="107"/>
      <c r="U675" s="107">
        <f t="shared" si="124"/>
        <v>0</v>
      </c>
      <c r="V675" s="107"/>
      <c r="W675" s="107"/>
      <c r="X675" s="107">
        <f t="shared" si="125"/>
        <v>0</v>
      </c>
      <c r="Y675" s="107"/>
      <c r="Z675" s="107"/>
      <c r="AA675" s="108">
        <f>C675+I675-L675-O675-U675-X675-R675</f>
        <v>0</v>
      </c>
      <c r="AB675" s="7"/>
    </row>
    <row r="676" spans="1:28" ht="15.75" hidden="1" x14ac:dyDescent="0.25">
      <c r="A676" s="29">
        <v>45492</v>
      </c>
      <c r="B676" s="25" t="s">
        <v>1354</v>
      </c>
      <c r="C676" s="25"/>
      <c r="D676" s="25" t="s">
        <v>46</v>
      </c>
      <c r="E676" s="25" t="s">
        <v>129</v>
      </c>
      <c r="F676" s="25">
        <v>2</v>
      </c>
      <c r="G676" s="25" t="s">
        <v>77</v>
      </c>
      <c r="H676" s="25">
        <v>65000</v>
      </c>
      <c r="I676" s="11">
        <f t="shared" si="120"/>
        <v>130000</v>
      </c>
      <c r="J676" s="31" t="s">
        <v>324</v>
      </c>
      <c r="K676" s="11"/>
      <c r="L676" s="107">
        <f t="shared" si="121"/>
        <v>130000</v>
      </c>
      <c r="M676" s="107">
        <v>130000</v>
      </c>
      <c r="N676" s="107"/>
      <c r="O676" s="107">
        <f t="shared" si="122"/>
        <v>0</v>
      </c>
      <c r="P676" s="107"/>
      <c r="Q676" s="107"/>
      <c r="R676" s="107">
        <f t="shared" si="123"/>
        <v>0</v>
      </c>
      <c r="S676" s="107"/>
      <c r="T676" s="107"/>
      <c r="U676" s="107">
        <f t="shared" si="124"/>
        <v>0</v>
      </c>
      <c r="V676" s="107"/>
      <c r="W676" s="107"/>
      <c r="X676" s="107">
        <f t="shared" si="125"/>
        <v>0</v>
      </c>
      <c r="Y676" s="107"/>
      <c r="Z676" s="107"/>
      <c r="AA676" s="108">
        <f>C676+I676-L676-O676-U676-X676-R676</f>
        <v>0</v>
      </c>
      <c r="AB676" s="7"/>
    </row>
    <row r="677" spans="1:28" ht="15.75" hidden="1" x14ac:dyDescent="0.25">
      <c r="A677" s="29">
        <v>45492</v>
      </c>
      <c r="B677" s="25" t="s">
        <v>99</v>
      </c>
      <c r="C677" s="25"/>
      <c r="D677" s="25"/>
      <c r="E677" s="25" t="s">
        <v>103</v>
      </c>
      <c r="F677" s="25">
        <v>116.9</v>
      </c>
      <c r="G677" s="25" t="s">
        <v>39</v>
      </c>
      <c r="H677" s="25"/>
      <c r="I677" s="11">
        <f t="shared" si="120"/>
        <v>0</v>
      </c>
      <c r="J677" s="26" t="s">
        <v>1622</v>
      </c>
      <c r="K677" s="11"/>
      <c r="L677" s="107">
        <f t="shared" si="121"/>
        <v>0</v>
      </c>
      <c r="M677" s="107"/>
      <c r="N677" s="107"/>
      <c r="O677" s="107">
        <f t="shared" si="122"/>
        <v>0</v>
      </c>
      <c r="P677" s="107"/>
      <c r="Q677" s="107"/>
      <c r="R677" s="107">
        <f t="shared" si="123"/>
        <v>0</v>
      </c>
      <c r="S677" s="107"/>
      <c r="T677" s="107"/>
      <c r="U677" s="107">
        <f t="shared" si="124"/>
        <v>0</v>
      </c>
      <c r="V677" s="107"/>
      <c r="W677" s="107"/>
      <c r="X677" s="107">
        <f t="shared" si="125"/>
        <v>0</v>
      </c>
      <c r="Y677" s="107"/>
      <c r="Z677" s="107"/>
      <c r="AA677" s="108">
        <f>C677+I677-L677-O677-U677-X677-R677</f>
        <v>0</v>
      </c>
      <c r="AB677" s="7"/>
    </row>
    <row r="678" spans="1:28" ht="15.75" hidden="1" x14ac:dyDescent="0.25">
      <c r="A678" s="29">
        <v>45492</v>
      </c>
      <c r="B678" s="25" t="s">
        <v>99</v>
      </c>
      <c r="C678" s="27"/>
      <c r="D678" s="27"/>
      <c r="E678" s="27" t="s">
        <v>106</v>
      </c>
      <c r="F678" s="27">
        <v>32.700000000000003</v>
      </c>
      <c r="G678" s="27" t="s">
        <v>39</v>
      </c>
      <c r="H678" s="27"/>
      <c r="I678" s="11">
        <f t="shared" si="120"/>
        <v>0</v>
      </c>
      <c r="J678" s="26" t="s">
        <v>1622</v>
      </c>
      <c r="K678" s="11"/>
      <c r="L678" s="107">
        <f t="shared" si="121"/>
        <v>0</v>
      </c>
      <c r="M678" s="107"/>
      <c r="N678" s="107"/>
      <c r="O678" s="107">
        <f t="shared" si="122"/>
        <v>0</v>
      </c>
      <c r="P678" s="107"/>
      <c r="Q678" s="107"/>
      <c r="R678" s="107">
        <f t="shared" si="123"/>
        <v>0</v>
      </c>
      <c r="S678" s="107"/>
      <c r="T678" s="107"/>
      <c r="U678" s="107">
        <f t="shared" si="124"/>
        <v>0</v>
      </c>
      <c r="V678" s="107"/>
      <c r="W678" s="107"/>
      <c r="X678" s="107">
        <f t="shared" si="125"/>
        <v>0</v>
      </c>
      <c r="Y678" s="107"/>
      <c r="Z678" s="107"/>
      <c r="AA678" s="108">
        <f>C678+I678-L678-O678-U678-X678-R678</f>
        <v>0</v>
      </c>
      <c r="AB678" s="7"/>
    </row>
    <row r="679" spans="1:28" ht="15.75" hidden="1" x14ac:dyDescent="0.25">
      <c r="A679" s="29">
        <v>45492</v>
      </c>
      <c r="B679" s="25" t="s">
        <v>99</v>
      </c>
      <c r="C679" s="25"/>
      <c r="D679" s="25"/>
      <c r="E679" s="25" t="s">
        <v>103</v>
      </c>
      <c r="F679" s="25">
        <v>58.5</v>
      </c>
      <c r="G679" s="25" t="s">
        <v>39</v>
      </c>
      <c r="H679" s="25"/>
      <c r="I679" s="11">
        <f t="shared" si="120"/>
        <v>0</v>
      </c>
      <c r="J679" s="26" t="s">
        <v>1622</v>
      </c>
      <c r="K679" s="11"/>
      <c r="L679" s="107">
        <f t="shared" si="121"/>
        <v>0</v>
      </c>
      <c r="M679" s="107"/>
      <c r="N679" s="107"/>
      <c r="O679" s="107">
        <f t="shared" si="122"/>
        <v>0</v>
      </c>
      <c r="P679" s="107"/>
      <c r="Q679" s="107"/>
      <c r="R679" s="107">
        <f t="shared" si="123"/>
        <v>0</v>
      </c>
      <c r="S679" s="107"/>
      <c r="T679" s="107"/>
      <c r="U679" s="107">
        <f t="shared" si="124"/>
        <v>0</v>
      </c>
      <c r="V679" s="107"/>
      <c r="W679" s="107"/>
      <c r="X679" s="107">
        <f t="shared" si="125"/>
        <v>0</v>
      </c>
      <c r="Y679" s="107"/>
      <c r="Z679" s="107"/>
      <c r="AA679" s="108">
        <f>C679+I679-L679-O679-U679-X679-R679</f>
        <v>0</v>
      </c>
      <c r="AB679" s="7"/>
    </row>
    <row r="680" spans="1:28" ht="15.75" hidden="1" x14ac:dyDescent="0.25">
      <c r="A680" s="29">
        <v>45492</v>
      </c>
      <c r="B680" s="25" t="s">
        <v>99</v>
      </c>
      <c r="C680" s="25"/>
      <c r="D680" s="25"/>
      <c r="E680" s="25" t="s">
        <v>103</v>
      </c>
      <c r="F680" s="25">
        <v>29</v>
      </c>
      <c r="G680" s="25" t="s">
        <v>39</v>
      </c>
      <c r="H680" s="25"/>
      <c r="I680" s="11">
        <f t="shared" si="120"/>
        <v>0</v>
      </c>
      <c r="J680" s="26" t="s">
        <v>1622</v>
      </c>
      <c r="K680" s="11"/>
      <c r="L680" s="107">
        <f t="shared" si="121"/>
        <v>0</v>
      </c>
      <c r="M680" s="107"/>
      <c r="N680" s="107"/>
      <c r="O680" s="107">
        <f t="shared" si="122"/>
        <v>0</v>
      </c>
      <c r="P680" s="107"/>
      <c r="Q680" s="107"/>
      <c r="R680" s="107">
        <f t="shared" si="123"/>
        <v>0</v>
      </c>
      <c r="S680" s="107"/>
      <c r="T680" s="107"/>
      <c r="U680" s="107">
        <f t="shared" si="124"/>
        <v>0</v>
      </c>
      <c r="V680" s="107"/>
      <c r="W680" s="107"/>
      <c r="X680" s="107">
        <f t="shared" si="125"/>
        <v>0</v>
      </c>
      <c r="Y680" s="107"/>
      <c r="Z680" s="107"/>
      <c r="AA680" s="108">
        <f>C680+I680-L680-O680-U680-X680-R680</f>
        <v>0</v>
      </c>
      <c r="AB680" s="7"/>
    </row>
    <row r="681" spans="1:28" ht="15.75" hidden="1" x14ac:dyDescent="0.25">
      <c r="A681" s="29">
        <v>45492</v>
      </c>
      <c r="B681" s="25" t="s">
        <v>280</v>
      </c>
      <c r="C681" s="25"/>
      <c r="D681" s="25" t="s">
        <v>46</v>
      </c>
      <c r="E681" s="25" t="s">
        <v>87</v>
      </c>
      <c r="F681" s="25">
        <v>1000</v>
      </c>
      <c r="G681" s="25" t="s">
        <v>34</v>
      </c>
      <c r="H681" s="25">
        <v>1120</v>
      </c>
      <c r="I681" s="11">
        <f t="shared" si="120"/>
        <v>1120000</v>
      </c>
      <c r="J681" s="31" t="s">
        <v>312</v>
      </c>
      <c r="K681" s="11"/>
      <c r="L681" s="107">
        <f t="shared" si="121"/>
        <v>0</v>
      </c>
      <c r="M681" s="107"/>
      <c r="N681" s="107"/>
      <c r="O681" s="107">
        <f t="shared" si="122"/>
        <v>0</v>
      </c>
      <c r="P681" s="107"/>
      <c r="Q681" s="107"/>
      <c r="R681" s="107">
        <f t="shared" si="123"/>
        <v>1120000</v>
      </c>
      <c r="S681" s="107">
        <v>1120000</v>
      </c>
      <c r="T681" s="107"/>
      <c r="U681" s="107">
        <f t="shared" si="124"/>
        <v>0</v>
      </c>
      <c r="V681" s="107"/>
      <c r="W681" s="107"/>
      <c r="X681" s="107">
        <f t="shared" si="125"/>
        <v>0</v>
      </c>
      <c r="Y681" s="107"/>
      <c r="Z681" s="107"/>
      <c r="AA681" s="108">
        <f>C681+I681-L681-O681-U681-X681-R681</f>
        <v>0</v>
      </c>
      <c r="AB681" s="7">
        <v>45503</v>
      </c>
    </row>
    <row r="682" spans="1:28" ht="15.75" hidden="1" x14ac:dyDescent="0.25">
      <c r="A682" s="29">
        <v>45492</v>
      </c>
      <c r="B682" s="25" t="s">
        <v>280</v>
      </c>
      <c r="C682" s="25"/>
      <c r="D682" s="25" t="s">
        <v>46</v>
      </c>
      <c r="E682" s="25" t="s">
        <v>133</v>
      </c>
      <c r="F682" s="25">
        <v>200</v>
      </c>
      <c r="G682" s="25" t="s">
        <v>34</v>
      </c>
      <c r="H682" s="25">
        <v>3497</v>
      </c>
      <c r="I682" s="11">
        <f t="shared" si="120"/>
        <v>699400</v>
      </c>
      <c r="J682" s="31" t="s">
        <v>312</v>
      </c>
      <c r="K682" s="11"/>
      <c r="L682" s="107">
        <f t="shared" si="121"/>
        <v>0</v>
      </c>
      <c r="M682" s="107"/>
      <c r="N682" s="107"/>
      <c r="O682" s="107">
        <f t="shared" si="122"/>
        <v>0</v>
      </c>
      <c r="P682" s="107"/>
      <c r="Q682" s="107"/>
      <c r="R682" s="107">
        <f t="shared" si="123"/>
        <v>699400</v>
      </c>
      <c r="S682" s="107">
        <v>699400</v>
      </c>
      <c r="T682" s="107"/>
      <c r="U682" s="107">
        <f t="shared" si="124"/>
        <v>0</v>
      </c>
      <c r="V682" s="107"/>
      <c r="W682" s="107"/>
      <c r="X682" s="107">
        <f t="shared" si="125"/>
        <v>0</v>
      </c>
      <c r="Y682" s="107"/>
      <c r="Z682" s="107"/>
      <c r="AA682" s="108">
        <f>C682+I682-L682-O682-U682-X682-R682</f>
        <v>0</v>
      </c>
      <c r="AB682" s="7">
        <v>45503</v>
      </c>
    </row>
    <row r="683" spans="1:28" ht="15.75" hidden="1" x14ac:dyDescent="0.25">
      <c r="A683" s="29">
        <v>45492</v>
      </c>
      <c r="B683" s="25" t="s">
        <v>280</v>
      </c>
      <c r="C683" s="25"/>
      <c r="D683" s="25" t="s">
        <v>46</v>
      </c>
      <c r="E683" s="25" t="s">
        <v>95</v>
      </c>
      <c r="F683" s="25">
        <v>750</v>
      </c>
      <c r="G683" s="25" t="s">
        <v>34</v>
      </c>
      <c r="H683" s="25">
        <v>1385</v>
      </c>
      <c r="I683" s="11">
        <f t="shared" si="120"/>
        <v>1038750</v>
      </c>
      <c r="J683" s="31" t="s">
        <v>312</v>
      </c>
      <c r="K683" s="11"/>
      <c r="L683" s="107">
        <f t="shared" si="121"/>
        <v>0</v>
      </c>
      <c r="M683" s="107"/>
      <c r="N683" s="107"/>
      <c r="O683" s="107">
        <f t="shared" si="122"/>
        <v>0</v>
      </c>
      <c r="P683" s="107"/>
      <c r="Q683" s="107"/>
      <c r="R683" s="107">
        <f t="shared" si="123"/>
        <v>1038750</v>
      </c>
      <c r="S683" s="107">
        <v>1038750</v>
      </c>
      <c r="T683" s="107"/>
      <c r="U683" s="107">
        <f t="shared" si="124"/>
        <v>0</v>
      </c>
      <c r="V683" s="107"/>
      <c r="W683" s="107"/>
      <c r="X683" s="107">
        <f t="shared" si="125"/>
        <v>0</v>
      </c>
      <c r="Y683" s="107"/>
      <c r="Z683" s="107"/>
      <c r="AA683" s="108">
        <f>C683+I683-L683-O683-U683-X683-R683</f>
        <v>0</v>
      </c>
      <c r="AB683" s="7">
        <v>45503</v>
      </c>
    </row>
    <row r="684" spans="1:28" ht="15.75" hidden="1" x14ac:dyDescent="0.25">
      <c r="A684" s="29">
        <v>45492</v>
      </c>
      <c r="B684" s="25" t="s">
        <v>134</v>
      </c>
      <c r="C684" s="25"/>
      <c r="D684" s="25" t="s">
        <v>52</v>
      </c>
      <c r="E684" s="25" t="s">
        <v>552</v>
      </c>
      <c r="F684" s="25">
        <v>25</v>
      </c>
      <c r="G684" s="25" t="s">
        <v>39</v>
      </c>
      <c r="H684" s="25">
        <v>125000</v>
      </c>
      <c r="I684" s="11">
        <f t="shared" si="120"/>
        <v>3125000</v>
      </c>
      <c r="J684" s="26" t="s">
        <v>28</v>
      </c>
      <c r="K684" s="11" t="s">
        <v>1613</v>
      </c>
      <c r="L684" s="107">
        <f t="shared" si="121"/>
        <v>0</v>
      </c>
      <c r="M684" s="107"/>
      <c r="N684" s="107"/>
      <c r="O684" s="107">
        <f t="shared" si="122"/>
        <v>0</v>
      </c>
      <c r="P684" s="107"/>
      <c r="Q684" s="107"/>
      <c r="R684" s="107">
        <f t="shared" si="123"/>
        <v>0</v>
      </c>
      <c r="S684" s="107"/>
      <c r="T684" s="107"/>
      <c r="U684" s="107">
        <f t="shared" si="124"/>
        <v>0</v>
      </c>
      <c r="V684" s="107"/>
      <c r="W684" s="107"/>
      <c r="X684" s="107">
        <f t="shared" si="125"/>
        <v>0</v>
      </c>
      <c r="Y684" s="107"/>
      <c r="Z684" s="107"/>
      <c r="AA684" s="108">
        <f>C684+I684-L684-O684-U684-X684-R684</f>
        <v>3125000</v>
      </c>
      <c r="AB684" s="7"/>
    </row>
    <row r="685" spans="1:28" ht="15.75" hidden="1" x14ac:dyDescent="0.25">
      <c r="A685" s="29">
        <v>45492</v>
      </c>
      <c r="B685" s="25" t="s">
        <v>134</v>
      </c>
      <c r="C685" s="25"/>
      <c r="D685" s="25" t="s">
        <v>52</v>
      </c>
      <c r="E685" s="25" t="s">
        <v>42</v>
      </c>
      <c r="F685" s="25">
        <v>500</v>
      </c>
      <c r="G685" s="25" t="s">
        <v>34</v>
      </c>
      <c r="H685" s="25">
        <v>4500</v>
      </c>
      <c r="I685" s="11">
        <f t="shared" si="120"/>
        <v>2250000</v>
      </c>
      <c r="J685" s="26" t="s">
        <v>28</v>
      </c>
      <c r="K685" s="11" t="s">
        <v>1613</v>
      </c>
      <c r="L685" s="107">
        <f t="shared" si="121"/>
        <v>0</v>
      </c>
      <c r="M685" s="107"/>
      <c r="N685" s="107"/>
      <c r="O685" s="107">
        <f t="shared" si="122"/>
        <v>0</v>
      </c>
      <c r="P685" s="107"/>
      <c r="Q685" s="107"/>
      <c r="R685" s="107">
        <f t="shared" si="123"/>
        <v>0</v>
      </c>
      <c r="S685" s="107"/>
      <c r="T685" s="107"/>
      <c r="U685" s="107">
        <f t="shared" si="124"/>
        <v>0</v>
      </c>
      <c r="V685" s="107"/>
      <c r="W685" s="107"/>
      <c r="X685" s="107">
        <f t="shared" si="125"/>
        <v>0</v>
      </c>
      <c r="Y685" s="107"/>
      <c r="Z685" s="107"/>
      <c r="AA685" s="108">
        <f>C685+I685-L685-O685-U685-X685-R685</f>
        <v>2250000</v>
      </c>
      <c r="AB685" s="7"/>
    </row>
    <row r="686" spans="1:28" ht="15.75" hidden="1" x14ac:dyDescent="0.25">
      <c r="A686" s="29">
        <v>45492</v>
      </c>
      <c r="B686" s="25" t="s">
        <v>134</v>
      </c>
      <c r="C686" s="25"/>
      <c r="D686" s="25" t="s">
        <v>52</v>
      </c>
      <c r="E686" s="25" t="s">
        <v>151</v>
      </c>
      <c r="F686" s="25">
        <v>500</v>
      </c>
      <c r="G686" s="25" t="s">
        <v>34</v>
      </c>
      <c r="H686" s="25">
        <v>1880</v>
      </c>
      <c r="I686" s="11">
        <f t="shared" si="120"/>
        <v>940000</v>
      </c>
      <c r="J686" s="26" t="s">
        <v>28</v>
      </c>
      <c r="K686" s="11" t="s">
        <v>1613</v>
      </c>
      <c r="L686" s="107">
        <f t="shared" si="121"/>
        <v>0</v>
      </c>
      <c r="M686" s="107"/>
      <c r="N686" s="107"/>
      <c r="O686" s="107">
        <f t="shared" si="122"/>
        <v>0</v>
      </c>
      <c r="P686" s="107"/>
      <c r="Q686" s="107"/>
      <c r="R686" s="107">
        <f t="shared" si="123"/>
        <v>0</v>
      </c>
      <c r="S686" s="107"/>
      <c r="T686" s="107"/>
      <c r="U686" s="107">
        <f t="shared" si="124"/>
        <v>0</v>
      </c>
      <c r="V686" s="107"/>
      <c r="W686" s="107"/>
      <c r="X686" s="107">
        <f t="shared" si="125"/>
        <v>0</v>
      </c>
      <c r="Y686" s="107"/>
      <c r="Z686" s="107"/>
      <c r="AA686" s="108">
        <f>C686+I686-L686-O686-U686-X686-R686</f>
        <v>940000</v>
      </c>
      <c r="AB686" s="7"/>
    </row>
    <row r="687" spans="1:28" ht="15.75" hidden="1" x14ac:dyDescent="0.25">
      <c r="A687" s="29">
        <v>45492</v>
      </c>
      <c r="B687" s="25" t="s">
        <v>1570</v>
      </c>
      <c r="C687" s="25"/>
      <c r="D687" s="25" t="s">
        <v>46</v>
      </c>
      <c r="E687" s="25" t="s">
        <v>400</v>
      </c>
      <c r="F687" s="25">
        <v>2.5</v>
      </c>
      <c r="G687" s="25" t="s">
        <v>39</v>
      </c>
      <c r="H687" s="25">
        <v>90000</v>
      </c>
      <c r="I687" s="11">
        <f t="shared" si="120"/>
        <v>225000</v>
      </c>
      <c r="J687" s="31" t="s">
        <v>324</v>
      </c>
      <c r="K687" s="11"/>
      <c r="L687" s="107">
        <f t="shared" si="121"/>
        <v>0</v>
      </c>
      <c r="M687" s="107"/>
      <c r="N687" s="107"/>
      <c r="O687" s="107">
        <f t="shared" si="122"/>
        <v>0</v>
      </c>
      <c r="P687" s="107"/>
      <c r="Q687" s="107"/>
      <c r="R687" s="107">
        <f t="shared" si="123"/>
        <v>0</v>
      </c>
      <c r="S687" s="107"/>
      <c r="T687" s="107"/>
      <c r="U687" s="107">
        <f t="shared" si="124"/>
        <v>225000</v>
      </c>
      <c r="V687" s="107">
        <v>225000</v>
      </c>
      <c r="W687" s="107"/>
      <c r="X687" s="107">
        <f t="shared" si="125"/>
        <v>0</v>
      </c>
      <c r="Y687" s="107"/>
      <c r="Z687" s="107"/>
      <c r="AA687" s="108">
        <f>C687+I687-L687-O687-U687-X687-R687</f>
        <v>0</v>
      </c>
      <c r="AB687" s="7">
        <v>45492</v>
      </c>
    </row>
    <row r="688" spans="1:28" ht="15.75" hidden="1" x14ac:dyDescent="0.25">
      <c r="A688" s="29">
        <v>45492</v>
      </c>
      <c r="B688" s="25" t="s">
        <v>1570</v>
      </c>
      <c r="C688" s="25"/>
      <c r="D688" s="25" t="s">
        <v>46</v>
      </c>
      <c r="E688" s="25" t="s">
        <v>454</v>
      </c>
      <c r="F688" s="25">
        <v>1.8</v>
      </c>
      <c r="G688" s="25" t="s">
        <v>125</v>
      </c>
      <c r="H688" s="25">
        <v>55000</v>
      </c>
      <c r="I688" s="11">
        <f t="shared" si="120"/>
        <v>99000</v>
      </c>
      <c r="J688" s="31" t="s">
        <v>324</v>
      </c>
      <c r="K688" s="11"/>
      <c r="L688" s="107">
        <f t="shared" si="121"/>
        <v>0</v>
      </c>
      <c r="M688" s="107"/>
      <c r="N688" s="107"/>
      <c r="O688" s="107">
        <f t="shared" si="122"/>
        <v>0</v>
      </c>
      <c r="P688" s="107"/>
      <c r="Q688" s="107"/>
      <c r="R688" s="107">
        <f t="shared" si="123"/>
        <v>0</v>
      </c>
      <c r="S688" s="107"/>
      <c r="T688" s="107"/>
      <c r="U688" s="107">
        <f t="shared" si="124"/>
        <v>99000</v>
      </c>
      <c r="V688" s="107">
        <v>99000</v>
      </c>
      <c r="W688" s="107"/>
      <c r="X688" s="107">
        <f t="shared" si="125"/>
        <v>0</v>
      </c>
      <c r="Y688" s="107"/>
      <c r="Z688" s="107"/>
      <c r="AA688" s="108">
        <f>C688+I688-L688-O688-U688-X688-R688</f>
        <v>0</v>
      </c>
      <c r="AB688" s="7">
        <v>45492</v>
      </c>
    </row>
    <row r="689" spans="1:28" ht="15.75" hidden="1" x14ac:dyDescent="0.25">
      <c r="A689" s="29">
        <v>45492</v>
      </c>
      <c r="B689" s="25" t="s">
        <v>307</v>
      </c>
      <c r="C689" s="25"/>
      <c r="D689" s="25" t="s">
        <v>46</v>
      </c>
      <c r="E689" s="25" t="s">
        <v>109</v>
      </c>
      <c r="F689" s="25">
        <v>2500</v>
      </c>
      <c r="G689" s="25" t="s">
        <v>34</v>
      </c>
      <c r="H689" s="25">
        <v>1040</v>
      </c>
      <c r="I689" s="11">
        <f t="shared" si="120"/>
        <v>2600000</v>
      </c>
      <c r="J689" s="31" t="s">
        <v>324</v>
      </c>
      <c r="K689" s="11"/>
      <c r="L689" s="107">
        <f t="shared" si="121"/>
        <v>2600000</v>
      </c>
      <c r="M689" s="107">
        <v>900000</v>
      </c>
      <c r="N689" s="107">
        <v>1700000</v>
      </c>
      <c r="O689" s="107">
        <f t="shared" si="122"/>
        <v>0</v>
      </c>
      <c r="P689" s="107"/>
      <c r="Q689" s="107"/>
      <c r="R689" s="107">
        <f t="shared" si="123"/>
        <v>0</v>
      </c>
      <c r="S689" s="107"/>
      <c r="T689" s="107"/>
      <c r="U689" s="107">
        <f t="shared" si="124"/>
        <v>0</v>
      </c>
      <c r="V689" s="107"/>
      <c r="W689" s="107"/>
      <c r="X689" s="107">
        <f t="shared" si="125"/>
        <v>0</v>
      </c>
      <c r="Y689" s="107"/>
      <c r="Z689" s="107"/>
      <c r="AA689" s="108">
        <f>C689+I689-L689-O689-U689-X689-R689</f>
        <v>0</v>
      </c>
      <c r="AB689" s="7">
        <v>45492</v>
      </c>
    </row>
    <row r="690" spans="1:28" ht="15.75" hidden="1" x14ac:dyDescent="0.25">
      <c r="A690" s="29">
        <v>45492</v>
      </c>
      <c r="B690" s="25" t="s">
        <v>307</v>
      </c>
      <c r="C690" s="25"/>
      <c r="D690" s="25" t="s">
        <v>46</v>
      </c>
      <c r="E690" s="25" t="s">
        <v>58</v>
      </c>
      <c r="F690" s="25">
        <v>400</v>
      </c>
      <c r="G690" s="25" t="s">
        <v>34</v>
      </c>
      <c r="H690" s="25">
        <v>2000</v>
      </c>
      <c r="I690" s="11">
        <f t="shared" si="120"/>
        <v>800000</v>
      </c>
      <c r="J690" s="31" t="s">
        <v>324</v>
      </c>
      <c r="K690" s="11"/>
      <c r="L690" s="107">
        <f t="shared" si="121"/>
        <v>800000</v>
      </c>
      <c r="M690" s="107">
        <v>800000</v>
      </c>
      <c r="N690" s="107"/>
      <c r="O690" s="107">
        <f t="shared" si="122"/>
        <v>0</v>
      </c>
      <c r="P690" s="107"/>
      <c r="Q690" s="107"/>
      <c r="R690" s="107">
        <f t="shared" si="123"/>
        <v>0</v>
      </c>
      <c r="S690" s="107"/>
      <c r="T690" s="107"/>
      <c r="U690" s="107">
        <f t="shared" si="124"/>
        <v>0</v>
      </c>
      <c r="V690" s="107"/>
      <c r="W690" s="107"/>
      <c r="X690" s="107">
        <f t="shared" si="125"/>
        <v>0</v>
      </c>
      <c r="Y690" s="107"/>
      <c r="Z690" s="107"/>
      <c r="AA690" s="108">
        <f>C690+I690-L690-O690-U690-X690-R690</f>
        <v>0</v>
      </c>
      <c r="AB690" s="7">
        <v>45493</v>
      </c>
    </row>
    <row r="691" spans="1:28" ht="15.75" hidden="1" x14ac:dyDescent="0.25">
      <c r="A691" s="29">
        <v>45492</v>
      </c>
      <c r="B691" s="25" t="s">
        <v>266</v>
      </c>
      <c r="C691" s="25"/>
      <c r="D691" s="25" t="s">
        <v>52</v>
      </c>
      <c r="E691" s="25" t="s">
        <v>120</v>
      </c>
      <c r="F691" s="25">
        <v>25.2</v>
      </c>
      <c r="G691" s="25" t="s">
        <v>39</v>
      </c>
      <c r="H691" s="25">
        <v>46000</v>
      </c>
      <c r="I691" s="11">
        <f t="shared" si="120"/>
        <v>1159200</v>
      </c>
      <c r="J691" s="31" t="s">
        <v>312</v>
      </c>
      <c r="K691" s="11"/>
      <c r="L691" s="107">
        <f t="shared" si="121"/>
        <v>0</v>
      </c>
      <c r="M691" s="107"/>
      <c r="N691" s="107"/>
      <c r="O691" s="107">
        <f t="shared" si="122"/>
        <v>1159200</v>
      </c>
      <c r="P691" s="107">
        <v>1159200</v>
      </c>
      <c r="Q691" s="107"/>
      <c r="R691" s="107">
        <f t="shared" si="123"/>
        <v>0</v>
      </c>
      <c r="S691" s="107"/>
      <c r="T691" s="107"/>
      <c r="U691" s="107">
        <f t="shared" si="124"/>
        <v>0</v>
      </c>
      <c r="V691" s="107"/>
      <c r="W691" s="107"/>
      <c r="X691" s="107">
        <f t="shared" si="125"/>
        <v>0</v>
      </c>
      <c r="Y691" s="107"/>
      <c r="Z691" s="107"/>
      <c r="AA691" s="108">
        <f>C691+I691-L691-O691-U691-X691-R691</f>
        <v>0</v>
      </c>
      <c r="AB691" s="7">
        <v>45496</v>
      </c>
    </row>
    <row r="692" spans="1:28" ht="15.75" hidden="1" x14ac:dyDescent="0.25">
      <c r="A692" s="29">
        <v>45492</v>
      </c>
      <c r="B692" s="25" t="s">
        <v>266</v>
      </c>
      <c r="C692" s="27"/>
      <c r="D692" s="25" t="s">
        <v>52</v>
      </c>
      <c r="E692" s="27" t="s">
        <v>137</v>
      </c>
      <c r="F692" s="27">
        <v>19.399999999999999</v>
      </c>
      <c r="G692" s="25" t="s">
        <v>39</v>
      </c>
      <c r="H692" s="27">
        <v>46000</v>
      </c>
      <c r="I692" s="11">
        <f t="shared" si="120"/>
        <v>892399.99999999988</v>
      </c>
      <c r="J692" s="31" t="s">
        <v>312</v>
      </c>
      <c r="K692" s="11"/>
      <c r="L692" s="107">
        <f t="shared" si="121"/>
        <v>0</v>
      </c>
      <c r="M692" s="107"/>
      <c r="N692" s="107"/>
      <c r="O692" s="107">
        <f t="shared" si="122"/>
        <v>892400</v>
      </c>
      <c r="P692" s="107">
        <v>892400</v>
      </c>
      <c r="Q692" s="107"/>
      <c r="R692" s="107">
        <f t="shared" si="123"/>
        <v>0</v>
      </c>
      <c r="S692" s="107"/>
      <c r="T692" s="107"/>
      <c r="U692" s="107">
        <f t="shared" si="124"/>
        <v>0</v>
      </c>
      <c r="V692" s="107"/>
      <c r="W692" s="107"/>
      <c r="X692" s="107">
        <f t="shared" si="125"/>
        <v>0</v>
      </c>
      <c r="Y692" s="107"/>
      <c r="Z692" s="107"/>
      <c r="AA692" s="108">
        <f>C692+I692-L692-O692-U692-X692-R692</f>
        <v>-1.1641532182693481E-10</v>
      </c>
      <c r="AB692" s="7">
        <v>45496</v>
      </c>
    </row>
    <row r="693" spans="1:28" ht="15.75" hidden="1" x14ac:dyDescent="0.25">
      <c r="A693" s="29">
        <v>45492</v>
      </c>
      <c r="B693" s="25" t="s">
        <v>266</v>
      </c>
      <c r="C693" s="25"/>
      <c r="D693" s="25" t="s">
        <v>52</v>
      </c>
      <c r="E693" s="25" t="s">
        <v>81</v>
      </c>
      <c r="F693" s="27">
        <v>23.8</v>
      </c>
      <c r="G693" s="25" t="s">
        <v>39</v>
      </c>
      <c r="H693" s="25">
        <v>46000</v>
      </c>
      <c r="I693" s="11">
        <f t="shared" si="120"/>
        <v>1094800</v>
      </c>
      <c r="J693" s="31" t="s">
        <v>312</v>
      </c>
      <c r="K693" s="11"/>
      <c r="L693" s="107">
        <f t="shared" si="121"/>
        <v>0</v>
      </c>
      <c r="M693" s="107"/>
      <c r="N693" s="107"/>
      <c r="O693" s="107">
        <f t="shared" si="122"/>
        <v>1094800</v>
      </c>
      <c r="P693" s="107">
        <v>1094800</v>
      </c>
      <c r="Q693" s="107"/>
      <c r="R693" s="107">
        <f t="shared" si="123"/>
        <v>0</v>
      </c>
      <c r="S693" s="107"/>
      <c r="T693" s="107"/>
      <c r="U693" s="107">
        <f t="shared" si="124"/>
        <v>0</v>
      </c>
      <c r="V693" s="107"/>
      <c r="W693" s="107"/>
      <c r="X693" s="107">
        <f t="shared" si="125"/>
        <v>0</v>
      </c>
      <c r="Y693" s="107"/>
      <c r="Z693" s="107"/>
      <c r="AA693" s="108">
        <f>C693+I693-L693-O693-U693-X693-R693</f>
        <v>0</v>
      </c>
      <c r="AB693" s="7">
        <v>45496</v>
      </c>
    </row>
    <row r="694" spans="1:28" ht="15.75" hidden="1" x14ac:dyDescent="0.25">
      <c r="A694" s="29">
        <v>45492</v>
      </c>
      <c r="B694" s="25" t="s">
        <v>266</v>
      </c>
      <c r="C694" s="25"/>
      <c r="D694" s="25" t="s">
        <v>52</v>
      </c>
      <c r="E694" s="25" t="s">
        <v>165</v>
      </c>
      <c r="F694" s="25">
        <v>1</v>
      </c>
      <c r="G694" s="25" t="s">
        <v>303</v>
      </c>
      <c r="H694" s="25">
        <v>1200000</v>
      </c>
      <c r="I694" s="11">
        <f t="shared" si="120"/>
        <v>1200000</v>
      </c>
      <c r="J694" s="31" t="s">
        <v>312</v>
      </c>
      <c r="K694" s="11"/>
      <c r="L694" s="107">
        <f t="shared" si="121"/>
        <v>0</v>
      </c>
      <c r="M694" s="107"/>
      <c r="N694" s="107"/>
      <c r="O694" s="107">
        <f t="shared" si="122"/>
        <v>1200000</v>
      </c>
      <c r="P694" s="107">
        <v>1200000</v>
      </c>
      <c r="Q694" s="107"/>
      <c r="R694" s="107">
        <f t="shared" si="123"/>
        <v>0</v>
      </c>
      <c r="S694" s="107"/>
      <c r="T694" s="107"/>
      <c r="U694" s="107">
        <f t="shared" si="124"/>
        <v>0</v>
      </c>
      <c r="V694" s="107"/>
      <c r="W694" s="107"/>
      <c r="X694" s="107">
        <f t="shared" si="125"/>
        <v>0</v>
      </c>
      <c r="Y694" s="107"/>
      <c r="Z694" s="107"/>
      <c r="AA694" s="108">
        <f>C694+I694-L694-O694-U694-X694-R694</f>
        <v>0</v>
      </c>
      <c r="AB694" s="7">
        <v>45496</v>
      </c>
    </row>
    <row r="695" spans="1:28" ht="15.75" hidden="1" x14ac:dyDescent="0.25">
      <c r="A695" s="29">
        <v>45492</v>
      </c>
      <c r="B695" s="25" t="s">
        <v>1597</v>
      </c>
      <c r="C695" s="25"/>
      <c r="D695" s="25" t="s">
        <v>52</v>
      </c>
      <c r="E695" s="25" t="s">
        <v>762</v>
      </c>
      <c r="F695" s="25">
        <v>153</v>
      </c>
      <c r="G695" s="25" t="s">
        <v>34</v>
      </c>
      <c r="H695" s="25">
        <v>1960</v>
      </c>
      <c r="I695" s="11">
        <f t="shared" si="120"/>
        <v>299880</v>
      </c>
      <c r="J695" s="31" t="s">
        <v>324</v>
      </c>
      <c r="K695" s="11"/>
      <c r="L695" s="107">
        <f t="shared" si="121"/>
        <v>299880</v>
      </c>
      <c r="M695" s="107"/>
      <c r="N695" s="107">
        <v>299880</v>
      </c>
      <c r="O695" s="107">
        <f t="shared" si="122"/>
        <v>0</v>
      </c>
      <c r="P695" s="107"/>
      <c r="Q695" s="107"/>
      <c r="R695" s="107">
        <f t="shared" si="123"/>
        <v>0</v>
      </c>
      <c r="S695" s="107"/>
      <c r="T695" s="107"/>
      <c r="U695" s="107">
        <f t="shared" si="124"/>
        <v>0</v>
      </c>
      <c r="V695" s="107"/>
      <c r="W695" s="107"/>
      <c r="X695" s="107">
        <f t="shared" si="125"/>
        <v>0</v>
      </c>
      <c r="Y695" s="107"/>
      <c r="Z695" s="107"/>
      <c r="AA695" s="108">
        <f>C695+I695-L695-O695-U695-X695-R695</f>
        <v>0</v>
      </c>
      <c r="AB695" s="7">
        <v>45496</v>
      </c>
    </row>
    <row r="696" spans="1:28" ht="15.75" hidden="1" x14ac:dyDescent="0.25">
      <c r="A696" s="24">
        <v>45492</v>
      </c>
      <c r="B696" s="25" t="s">
        <v>261</v>
      </c>
      <c r="C696" s="25"/>
      <c r="D696" s="25" t="s">
        <v>46</v>
      </c>
      <c r="E696" s="25" t="s">
        <v>53</v>
      </c>
      <c r="F696" s="25">
        <v>1</v>
      </c>
      <c r="G696" s="25" t="s">
        <v>23</v>
      </c>
      <c r="H696" s="25">
        <v>400000</v>
      </c>
      <c r="I696" s="11">
        <f t="shared" si="120"/>
        <v>400000</v>
      </c>
      <c r="J696" s="31" t="s">
        <v>324</v>
      </c>
      <c r="K696" s="11"/>
      <c r="L696" s="107">
        <f t="shared" si="121"/>
        <v>0</v>
      </c>
      <c r="M696" s="107"/>
      <c r="N696" s="107"/>
      <c r="O696" s="107">
        <f t="shared" si="122"/>
        <v>0</v>
      </c>
      <c r="P696" s="107"/>
      <c r="Q696" s="107"/>
      <c r="R696" s="107">
        <f t="shared" si="123"/>
        <v>0</v>
      </c>
      <c r="S696" s="107"/>
      <c r="T696" s="107"/>
      <c r="U696" s="107">
        <f t="shared" si="124"/>
        <v>400000</v>
      </c>
      <c r="V696" s="107">
        <v>400000</v>
      </c>
      <c r="W696" s="107"/>
      <c r="X696" s="107">
        <f t="shared" si="125"/>
        <v>0</v>
      </c>
      <c r="Y696" s="107"/>
      <c r="Z696" s="107"/>
      <c r="AA696" s="108">
        <f>C696+I696-L696-O696-U696-X696-R696</f>
        <v>0</v>
      </c>
      <c r="AB696" s="7">
        <v>45492</v>
      </c>
    </row>
    <row r="697" spans="1:28" ht="15.75" hidden="1" x14ac:dyDescent="0.25">
      <c r="A697" s="29">
        <v>45492</v>
      </c>
      <c r="B697" s="25" t="s">
        <v>596</v>
      </c>
      <c r="C697" s="25"/>
      <c r="D697" s="25" t="s">
        <v>52</v>
      </c>
      <c r="E697" s="25" t="s">
        <v>128</v>
      </c>
      <c r="F697" s="25">
        <v>25</v>
      </c>
      <c r="G697" s="25" t="s">
        <v>39</v>
      </c>
      <c r="H697" s="25">
        <v>120000</v>
      </c>
      <c r="I697" s="11">
        <f t="shared" si="120"/>
        <v>3000000</v>
      </c>
      <c r="J697" s="32" t="s">
        <v>324</v>
      </c>
      <c r="K697" s="11"/>
      <c r="L697" s="107">
        <f t="shared" si="121"/>
        <v>3000000</v>
      </c>
      <c r="M697" s="107">
        <v>2400000</v>
      </c>
      <c r="N697" s="107">
        <v>600000</v>
      </c>
      <c r="O697" s="107">
        <f t="shared" si="122"/>
        <v>0</v>
      </c>
      <c r="P697" s="107"/>
      <c r="Q697" s="107"/>
      <c r="R697" s="107">
        <f t="shared" si="123"/>
        <v>0</v>
      </c>
      <c r="S697" s="107"/>
      <c r="T697" s="107"/>
      <c r="U697" s="107">
        <f t="shared" si="124"/>
        <v>0</v>
      </c>
      <c r="V697" s="107"/>
      <c r="W697" s="107"/>
      <c r="X697" s="107">
        <f t="shared" si="125"/>
        <v>0</v>
      </c>
      <c r="Y697" s="107"/>
      <c r="Z697" s="107"/>
      <c r="AA697" s="108">
        <f>C697+I697-L697-O697-U697-X697-R697</f>
        <v>0</v>
      </c>
      <c r="AB697" s="7">
        <v>45492</v>
      </c>
    </row>
    <row r="698" spans="1:28" ht="15.75" hidden="1" x14ac:dyDescent="0.25">
      <c r="A698" s="24">
        <v>45492</v>
      </c>
      <c r="B698" s="25" t="s">
        <v>207</v>
      </c>
      <c r="C698" s="25"/>
      <c r="D698" s="25" t="s">
        <v>46</v>
      </c>
      <c r="E698" s="25" t="s">
        <v>108</v>
      </c>
      <c r="F698" s="25">
        <v>4000</v>
      </c>
      <c r="G698" s="25" t="s">
        <v>34</v>
      </c>
      <c r="H698" s="25">
        <v>2150</v>
      </c>
      <c r="I698" s="11">
        <f t="shared" si="120"/>
        <v>8600000</v>
      </c>
      <c r="J698" s="31" t="s">
        <v>312</v>
      </c>
      <c r="K698" s="11"/>
      <c r="L698" s="107">
        <f t="shared" si="121"/>
        <v>0</v>
      </c>
      <c r="M698" s="107"/>
      <c r="N698" s="107"/>
      <c r="O698" s="107">
        <f t="shared" si="122"/>
        <v>8600000</v>
      </c>
      <c r="P698" s="107">
        <v>4598000</v>
      </c>
      <c r="Q698" s="107">
        <v>4002000</v>
      </c>
      <c r="R698" s="107">
        <f t="shared" si="123"/>
        <v>0</v>
      </c>
      <c r="S698" s="107"/>
      <c r="T698" s="107"/>
      <c r="U698" s="107">
        <f t="shared" si="124"/>
        <v>0</v>
      </c>
      <c r="V698" s="107"/>
      <c r="W698" s="107"/>
      <c r="X698" s="107">
        <f t="shared" si="125"/>
        <v>0</v>
      </c>
      <c r="Y698" s="107"/>
      <c r="Z698" s="107"/>
      <c r="AA698" s="108">
        <f>C698+I698-L698-O698-U698-X698-R698</f>
        <v>0</v>
      </c>
      <c r="AB698" s="7">
        <v>45491</v>
      </c>
    </row>
    <row r="699" spans="1:28" ht="15.75" hidden="1" x14ac:dyDescent="0.25">
      <c r="A699" s="29">
        <v>45493</v>
      </c>
      <c r="B699" s="27" t="s">
        <v>231</v>
      </c>
      <c r="C699" s="27"/>
      <c r="D699" s="27" t="s">
        <v>46</v>
      </c>
      <c r="E699" s="27" t="s">
        <v>135</v>
      </c>
      <c r="F699" s="27">
        <v>10</v>
      </c>
      <c r="G699" s="27" t="s">
        <v>48</v>
      </c>
      <c r="H699" s="27">
        <v>160000</v>
      </c>
      <c r="I699" s="15">
        <f t="shared" si="120"/>
        <v>1600000</v>
      </c>
      <c r="J699" s="28" t="s">
        <v>28</v>
      </c>
      <c r="K699" s="11"/>
      <c r="L699" s="107">
        <f t="shared" si="121"/>
        <v>0</v>
      </c>
      <c r="M699" s="107"/>
      <c r="N699" s="107"/>
      <c r="O699" s="107">
        <f t="shared" si="122"/>
        <v>0</v>
      </c>
      <c r="P699" s="107"/>
      <c r="Q699" s="107"/>
      <c r="R699" s="107">
        <f t="shared" si="123"/>
        <v>0</v>
      </c>
      <c r="S699" s="107"/>
      <c r="T699" s="107"/>
      <c r="U699" s="107">
        <f t="shared" si="124"/>
        <v>0</v>
      </c>
      <c r="V699" s="107"/>
      <c r="W699" s="107"/>
      <c r="X699" s="107">
        <f t="shared" si="125"/>
        <v>0</v>
      </c>
      <c r="Y699" s="107"/>
      <c r="Z699" s="107"/>
      <c r="AA699" s="108">
        <f>C699+I699-L699-O699-U699-X699-R699</f>
        <v>1600000</v>
      </c>
      <c r="AB699" s="7"/>
    </row>
    <row r="700" spans="1:28" ht="15.75" hidden="1" x14ac:dyDescent="0.25">
      <c r="A700" s="29">
        <v>45493</v>
      </c>
      <c r="B700" s="25" t="s">
        <v>743</v>
      </c>
      <c r="C700" s="25"/>
      <c r="D700" s="25" t="s">
        <v>52</v>
      </c>
      <c r="E700" s="25" t="s">
        <v>128</v>
      </c>
      <c r="F700" s="25">
        <v>25</v>
      </c>
      <c r="G700" s="25" t="s">
        <v>39</v>
      </c>
      <c r="H700" s="25">
        <v>125000</v>
      </c>
      <c r="I700" s="11">
        <f t="shared" si="120"/>
        <v>3125000</v>
      </c>
      <c r="J700" s="31" t="s">
        <v>312</v>
      </c>
      <c r="K700" s="11"/>
      <c r="L700" s="107">
        <f t="shared" si="121"/>
        <v>0</v>
      </c>
      <c r="M700" s="107"/>
      <c r="N700" s="107"/>
      <c r="O700" s="107">
        <f t="shared" si="122"/>
        <v>3125000</v>
      </c>
      <c r="P700" s="107">
        <v>3125000</v>
      </c>
      <c r="Q700" s="107"/>
      <c r="R700" s="107">
        <f t="shared" si="123"/>
        <v>0</v>
      </c>
      <c r="S700" s="107"/>
      <c r="T700" s="107"/>
      <c r="U700" s="107">
        <f t="shared" si="124"/>
        <v>0</v>
      </c>
      <c r="V700" s="107"/>
      <c r="W700" s="107"/>
      <c r="X700" s="107">
        <f t="shared" si="125"/>
        <v>0</v>
      </c>
      <c r="Y700" s="107"/>
      <c r="Z700" s="107"/>
      <c r="AA700" s="108">
        <f>C700+I700-L700-O700-U700-X700-R700</f>
        <v>0</v>
      </c>
      <c r="AB700" s="7">
        <v>45496</v>
      </c>
    </row>
    <row r="701" spans="1:28" ht="15.75" hidden="1" x14ac:dyDescent="0.25">
      <c r="A701" s="29">
        <v>45493</v>
      </c>
      <c r="B701" s="25" t="s">
        <v>923</v>
      </c>
      <c r="C701" s="25"/>
      <c r="D701" s="25" t="s">
        <v>52</v>
      </c>
      <c r="E701" s="25" t="s">
        <v>148</v>
      </c>
      <c r="F701" s="25">
        <v>1</v>
      </c>
      <c r="G701" s="25" t="s">
        <v>23</v>
      </c>
      <c r="H701" s="25">
        <v>450000</v>
      </c>
      <c r="I701" s="11">
        <f t="shared" si="120"/>
        <v>450000</v>
      </c>
      <c r="J701" s="31" t="s">
        <v>312</v>
      </c>
      <c r="K701" s="11"/>
      <c r="L701" s="107">
        <f t="shared" si="121"/>
        <v>0</v>
      </c>
      <c r="M701" s="107"/>
      <c r="N701" s="107"/>
      <c r="O701" s="107">
        <f t="shared" si="122"/>
        <v>450000</v>
      </c>
      <c r="P701" s="107">
        <v>450000</v>
      </c>
      <c r="Q701" s="107"/>
      <c r="R701" s="107">
        <f t="shared" si="123"/>
        <v>0</v>
      </c>
      <c r="S701" s="107"/>
      <c r="T701" s="107"/>
      <c r="U701" s="107">
        <f t="shared" si="124"/>
        <v>0</v>
      </c>
      <c r="V701" s="107"/>
      <c r="W701" s="107"/>
      <c r="X701" s="107">
        <f t="shared" si="125"/>
        <v>0</v>
      </c>
      <c r="Y701" s="107"/>
      <c r="Z701" s="107"/>
      <c r="AA701" s="108">
        <f>C701+I701-L701-O701-U701-X701-R701</f>
        <v>0</v>
      </c>
      <c r="AB701" s="7">
        <v>45495</v>
      </c>
    </row>
    <row r="702" spans="1:28" ht="15.75" hidden="1" x14ac:dyDescent="0.25">
      <c r="A702" s="29">
        <v>45493</v>
      </c>
      <c r="B702" s="25" t="s">
        <v>231</v>
      </c>
      <c r="C702" s="25"/>
      <c r="D702" s="25" t="s">
        <v>52</v>
      </c>
      <c r="E702" s="25" t="s">
        <v>50</v>
      </c>
      <c r="F702" s="25">
        <v>1500</v>
      </c>
      <c r="G702" s="25" t="s">
        <v>34</v>
      </c>
      <c r="H702" s="25">
        <v>3780</v>
      </c>
      <c r="I702" s="11">
        <f t="shared" si="120"/>
        <v>5670000</v>
      </c>
      <c r="J702" s="26" t="s">
        <v>28</v>
      </c>
      <c r="K702" s="11"/>
      <c r="L702" s="107">
        <f t="shared" si="121"/>
        <v>0</v>
      </c>
      <c r="M702" s="107"/>
      <c r="N702" s="107"/>
      <c r="O702" s="107">
        <f t="shared" si="122"/>
        <v>0</v>
      </c>
      <c r="P702" s="107"/>
      <c r="Q702" s="107"/>
      <c r="R702" s="107">
        <f t="shared" si="123"/>
        <v>0</v>
      </c>
      <c r="S702" s="107"/>
      <c r="T702" s="107"/>
      <c r="U702" s="107">
        <f t="shared" si="124"/>
        <v>0</v>
      </c>
      <c r="V702" s="107"/>
      <c r="W702" s="107"/>
      <c r="X702" s="107">
        <f t="shared" si="125"/>
        <v>0</v>
      </c>
      <c r="Y702" s="107"/>
      <c r="Z702" s="107"/>
      <c r="AA702" s="108">
        <f>C702+I702-L702-O702-U702-X702-R702</f>
        <v>5670000</v>
      </c>
      <c r="AB702" s="7"/>
    </row>
    <row r="703" spans="1:28" ht="15.75" hidden="1" x14ac:dyDescent="0.25">
      <c r="A703" s="29">
        <v>45493</v>
      </c>
      <c r="B703" s="25" t="s">
        <v>231</v>
      </c>
      <c r="C703" s="25"/>
      <c r="D703" s="25" t="s">
        <v>52</v>
      </c>
      <c r="E703" s="25" t="s">
        <v>133</v>
      </c>
      <c r="F703" s="25">
        <v>1500</v>
      </c>
      <c r="G703" s="25" t="s">
        <v>34</v>
      </c>
      <c r="H703" s="25">
        <v>3400</v>
      </c>
      <c r="I703" s="11">
        <f t="shared" si="120"/>
        <v>5100000</v>
      </c>
      <c r="J703" s="26" t="s">
        <v>28</v>
      </c>
      <c r="K703" s="11"/>
      <c r="L703" s="107">
        <f t="shared" si="121"/>
        <v>0</v>
      </c>
      <c r="M703" s="107"/>
      <c r="N703" s="107"/>
      <c r="O703" s="107">
        <f t="shared" si="122"/>
        <v>0</v>
      </c>
      <c r="P703" s="107"/>
      <c r="Q703" s="107"/>
      <c r="R703" s="107">
        <f t="shared" si="123"/>
        <v>0</v>
      </c>
      <c r="S703" s="107"/>
      <c r="T703" s="107"/>
      <c r="U703" s="107">
        <f t="shared" si="124"/>
        <v>0</v>
      </c>
      <c r="V703" s="107"/>
      <c r="W703" s="107"/>
      <c r="X703" s="107">
        <f t="shared" si="125"/>
        <v>0</v>
      </c>
      <c r="Y703" s="107"/>
      <c r="Z703" s="107"/>
      <c r="AA703" s="108">
        <f>C703+I703-L703-O703-U703-X703-R703</f>
        <v>5100000</v>
      </c>
      <c r="AB703" s="7"/>
    </row>
    <row r="704" spans="1:28" ht="15.75" x14ac:dyDescent="0.25">
      <c r="A704" s="29">
        <v>45493</v>
      </c>
      <c r="B704" s="25" t="s">
        <v>205</v>
      </c>
      <c r="C704" s="25"/>
      <c r="D704" s="25" t="s">
        <v>52</v>
      </c>
      <c r="E704" s="25" t="s">
        <v>763</v>
      </c>
      <c r="F704" s="25">
        <v>1000</v>
      </c>
      <c r="G704" s="25" t="s">
        <v>34</v>
      </c>
      <c r="H704" s="25">
        <v>2500</v>
      </c>
      <c r="I704" s="11">
        <f t="shared" si="120"/>
        <v>2500000</v>
      </c>
      <c r="J704" s="26" t="s">
        <v>28</v>
      </c>
      <c r="K704" s="11" t="s">
        <v>1603</v>
      </c>
      <c r="L704" s="107">
        <f t="shared" si="121"/>
        <v>0</v>
      </c>
      <c r="M704" s="107"/>
      <c r="N704" s="107"/>
      <c r="O704" s="107">
        <f t="shared" si="122"/>
        <v>0</v>
      </c>
      <c r="P704" s="107"/>
      <c r="Q704" s="107"/>
      <c r="R704" s="107">
        <f t="shared" si="123"/>
        <v>0</v>
      </c>
      <c r="S704" s="107"/>
      <c r="T704" s="107"/>
      <c r="U704" s="107">
        <f t="shared" si="124"/>
        <v>0</v>
      </c>
      <c r="V704" s="107"/>
      <c r="W704" s="107"/>
      <c r="X704" s="107">
        <f t="shared" si="125"/>
        <v>0</v>
      </c>
      <c r="Y704" s="107"/>
      <c r="Z704" s="107"/>
      <c r="AA704" s="108">
        <f>C704+I704-L704-O704-U704-X704-R704</f>
        <v>2500000</v>
      </c>
      <c r="AB704" s="7"/>
    </row>
    <row r="705" spans="1:28" ht="15.75" x14ac:dyDescent="0.25">
      <c r="A705" s="29">
        <v>45493</v>
      </c>
      <c r="B705" s="25" t="s">
        <v>205</v>
      </c>
      <c r="C705" s="25"/>
      <c r="D705" s="25" t="s">
        <v>52</v>
      </c>
      <c r="E705" s="25" t="s">
        <v>42</v>
      </c>
      <c r="F705" s="25">
        <v>2000</v>
      </c>
      <c r="G705" s="25" t="s">
        <v>34</v>
      </c>
      <c r="H705" s="25">
        <v>3800</v>
      </c>
      <c r="I705" s="11">
        <f t="shared" si="120"/>
        <v>7600000</v>
      </c>
      <c r="J705" s="26" t="s">
        <v>28</v>
      </c>
      <c r="K705" s="11" t="s">
        <v>1603</v>
      </c>
      <c r="L705" s="107">
        <f t="shared" si="121"/>
        <v>0</v>
      </c>
      <c r="M705" s="107"/>
      <c r="N705" s="107"/>
      <c r="O705" s="107">
        <f t="shared" si="122"/>
        <v>0</v>
      </c>
      <c r="P705" s="107"/>
      <c r="Q705" s="107"/>
      <c r="R705" s="107">
        <f t="shared" si="123"/>
        <v>0</v>
      </c>
      <c r="S705" s="107"/>
      <c r="T705" s="107"/>
      <c r="U705" s="107">
        <f t="shared" si="124"/>
        <v>0</v>
      </c>
      <c r="V705" s="107"/>
      <c r="W705" s="107"/>
      <c r="X705" s="107">
        <f t="shared" si="125"/>
        <v>0</v>
      </c>
      <c r="Y705" s="107"/>
      <c r="Z705" s="107"/>
      <c r="AA705" s="108">
        <f>C705+I705-L705-O705-U705-X705-R705</f>
        <v>7600000</v>
      </c>
      <c r="AB705" s="7"/>
    </row>
    <row r="706" spans="1:28" ht="15.75" x14ac:dyDescent="0.25">
      <c r="A706" s="29">
        <v>45493</v>
      </c>
      <c r="B706" s="25" t="s">
        <v>205</v>
      </c>
      <c r="C706" s="25"/>
      <c r="D706" s="25" t="s">
        <v>52</v>
      </c>
      <c r="E706" s="25" t="s">
        <v>109</v>
      </c>
      <c r="F706" s="25">
        <v>10000</v>
      </c>
      <c r="G706" s="25" t="s">
        <v>34</v>
      </c>
      <c r="H706" s="25">
        <v>1040</v>
      </c>
      <c r="I706" s="11">
        <f t="shared" si="120"/>
        <v>10400000</v>
      </c>
      <c r="J706" s="26" t="s">
        <v>28</v>
      </c>
      <c r="K706" s="11" t="s">
        <v>1603</v>
      </c>
      <c r="L706" s="107">
        <f t="shared" si="121"/>
        <v>0</v>
      </c>
      <c r="M706" s="107"/>
      <c r="N706" s="107"/>
      <c r="O706" s="107">
        <f t="shared" si="122"/>
        <v>0</v>
      </c>
      <c r="P706" s="107"/>
      <c r="Q706" s="107"/>
      <c r="R706" s="107">
        <f t="shared" si="123"/>
        <v>0</v>
      </c>
      <c r="S706" s="107"/>
      <c r="T706" s="107"/>
      <c r="U706" s="107">
        <f t="shared" si="124"/>
        <v>0</v>
      </c>
      <c r="V706" s="107"/>
      <c r="W706" s="107"/>
      <c r="X706" s="107">
        <f t="shared" si="125"/>
        <v>0</v>
      </c>
      <c r="Y706" s="107"/>
      <c r="Z706" s="107"/>
      <c r="AA706" s="108">
        <f>C706+I706-L706-O706-U706-X706-R706</f>
        <v>10400000</v>
      </c>
      <c r="AB706" s="7"/>
    </row>
    <row r="707" spans="1:28" ht="15.75" hidden="1" x14ac:dyDescent="0.25">
      <c r="A707" s="29">
        <v>45493</v>
      </c>
      <c r="B707" s="72" t="s">
        <v>307</v>
      </c>
      <c r="C707" s="25"/>
      <c r="D707" s="25" t="s">
        <v>52</v>
      </c>
      <c r="E707" s="25" t="s">
        <v>208</v>
      </c>
      <c r="F707" s="25">
        <v>5000</v>
      </c>
      <c r="G707" s="25" t="s">
        <v>34</v>
      </c>
      <c r="H707" s="25">
        <v>745</v>
      </c>
      <c r="I707" s="11">
        <f t="shared" si="120"/>
        <v>3725000</v>
      </c>
      <c r="J707" s="31" t="s">
        <v>324</v>
      </c>
      <c r="K707" s="11"/>
      <c r="L707" s="107">
        <f t="shared" si="121"/>
        <v>2080000</v>
      </c>
      <c r="M707" s="107">
        <v>2080000</v>
      </c>
      <c r="N707" s="107"/>
      <c r="O707" s="107">
        <f t="shared" si="122"/>
        <v>0</v>
      </c>
      <c r="P707" s="107"/>
      <c r="Q707" s="107"/>
      <c r="R707" s="107">
        <f t="shared" si="123"/>
        <v>1645000</v>
      </c>
      <c r="S707" s="107"/>
      <c r="T707" s="107">
        <v>1645000</v>
      </c>
      <c r="U707" s="107">
        <f t="shared" si="124"/>
        <v>0</v>
      </c>
      <c r="V707" s="107"/>
      <c r="W707" s="107"/>
      <c r="X707" s="107">
        <f t="shared" si="125"/>
        <v>0</v>
      </c>
      <c r="Y707" s="107"/>
      <c r="Z707" s="107"/>
      <c r="AA707" s="108">
        <f>C707+I707-L707-O707-U707-X707-R707</f>
        <v>0</v>
      </c>
      <c r="AB707" s="7">
        <v>45493</v>
      </c>
    </row>
    <row r="708" spans="1:28" ht="15.75" hidden="1" x14ac:dyDescent="0.25">
      <c r="A708" s="29">
        <v>45493</v>
      </c>
      <c r="B708" s="25" t="s">
        <v>708</v>
      </c>
      <c r="C708" s="25"/>
      <c r="D708" s="25" t="s">
        <v>52</v>
      </c>
      <c r="E708" s="25" t="s">
        <v>353</v>
      </c>
      <c r="F708" s="25">
        <v>1</v>
      </c>
      <c r="G708" s="25" t="s">
        <v>27</v>
      </c>
      <c r="H708" s="25">
        <v>150000</v>
      </c>
      <c r="I708" s="11">
        <f t="shared" si="120"/>
        <v>150000</v>
      </c>
      <c r="J708" s="31" t="s">
        <v>324</v>
      </c>
      <c r="K708" s="11"/>
      <c r="L708" s="107">
        <f t="shared" si="121"/>
        <v>0</v>
      </c>
      <c r="M708" s="107"/>
      <c r="N708" s="107"/>
      <c r="O708" s="107">
        <f t="shared" si="122"/>
        <v>0</v>
      </c>
      <c r="P708" s="107"/>
      <c r="Q708" s="107"/>
      <c r="R708" s="107">
        <f t="shared" si="123"/>
        <v>0</v>
      </c>
      <c r="S708" s="107"/>
      <c r="T708" s="107"/>
      <c r="U708" s="107">
        <f t="shared" si="124"/>
        <v>150000</v>
      </c>
      <c r="V708" s="107">
        <v>150000</v>
      </c>
      <c r="W708" s="107"/>
      <c r="X708" s="107">
        <f t="shared" si="125"/>
        <v>0</v>
      </c>
      <c r="Y708" s="107"/>
      <c r="Z708" s="107"/>
      <c r="AA708" s="108">
        <f>C708+I708-L708-O708-U708-X708-R708</f>
        <v>0</v>
      </c>
      <c r="AB708" s="7">
        <v>45492</v>
      </c>
    </row>
    <row r="709" spans="1:28" ht="15.75" hidden="1" x14ac:dyDescent="0.25">
      <c r="A709" s="24">
        <v>45493</v>
      </c>
      <c r="B709" s="25" t="s">
        <v>708</v>
      </c>
      <c r="C709" s="25"/>
      <c r="D709" s="25" t="s">
        <v>52</v>
      </c>
      <c r="E709" s="25" t="s">
        <v>127</v>
      </c>
      <c r="F709" s="25">
        <v>5</v>
      </c>
      <c r="G709" s="25" t="s">
        <v>39</v>
      </c>
      <c r="H709" s="25">
        <v>70000</v>
      </c>
      <c r="I709" s="11">
        <f t="shared" si="120"/>
        <v>350000</v>
      </c>
      <c r="J709" s="31" t="s">
        <v>324</v>
      </c>
      <c r="K709" s="11"/>
      <c r="L709" s="107">
        <f t="shared" si="121"/>
        <v>0</v>
      </c>
      <c r="M709" s="107"/>
      <c r="N709" s="107"/>
      <c r="O709" s="107">
        <f t="shared" si="122"/>
        <v>0</v>
      </c>
      <c r="P709" s="107"/>
      <c r="Q709" s="107"/>
      <c r="R709" s="107">
        <f t="shared" si="123"/>
        <v>0</v>
      </c>
      <c r="S709" s="107"/>
      <c r="T709" s="107"/>
      <c r="U709" s="107">
        <f t="shared" si="124"/>
        <v>350000</v>
      </c>
      <c r="V709" s="107">
        <v>350000</v>
      </c>
      <c r="W709" s="107"/>
      <c r="X709" s="107">
        <f t="shared" si="125"/>
        <v>0</v>
      </c>
      <c r="Y709" s="107"/>
      <c r="Z709" s="107"/>
      <c r="AA709" s="108">
        <f>C709+I709-L709-O709-U709-X709-R709</f>
        <v>0</v>
      </c>
      <c r="AB709" s="7">
        <v>45492</v>
      </c>
    </row>
    <row r="710" spans="1:28" ht="15.75" hidden="1" x14ac:dyDescent="0.25">
      <c r="A710" s="29">
        <v>45493</v>
      </c>
      <c r="B710" s="25" t="s">
        <v>1040</v>
      </c>
      <c r="C710" s="25"/>
      <c r="D710" s="25" t="s">
        <v>52</v>
      </c>
      <c r="E710" s="25" t="s">
        <v>1041</v>
      </c>
      <c r="F710" s="25">
        <v>714</v>
      </c>
      <c r="G710" s="25" t="s">
        <v>39</v>
      </c>
      <c r="H710" s="25">
        <v>19000</v>
      </c>
      <c r="I710" s="11">
        <f t="shared" si="120"/>
        <v>13566000</v>
      </c>
      <c r="J710" s="31" t="s">
        <v>324</v>
      </c>
      <c r="K710" s="11"/>
      <c r="L710" s="107">
        <f t="shared" si="121"/>
        <v>0</v>
      </c>
      <c r="M710" s="107"/>
      <c r="N710" s="107"/>
      <c r="O710" s="107">
        <f t="shared" si="122"/>
        <v>0</v>
      </c>
      <c r="P710" s="107"/>
      <c r="Q710" s="107"/>
      <c r="R710" s="107">
        <f t="shared" si="123"/>
        <v>0</v>
      </c>
      <c r="S710" s="107"/>
      <c r="T710" s="107"/>
      <c r="U710" s="107">
        <f t="shared" si="124"/>
        <v>13566000</v>
      </c>
      <c r="V710" s="107">
        <v>8000000</v>
      </c>
      <c r="W710" s="107">
        <v>5566000</v>
      </c>
      <c r="X710" s="107">
        <f t="shared" si="125"/>
        <v>0</v>
      </c>
      <c r="Y710" s="107"/>
      <c r="Z710" s="107"/>
      <c r="AA710" s="108">
        <f>C710+I710-L710-O710-U710-X710-R710</f>
        <v>0</v>
      </c>
      <c r="AB710" s="7">
        <v>45495</v>
      </c>
    </row>
    <row r="711" spans="1:28" ht="15.75" hidden="1" x14ac:dyDescent="0.25">
      <c r="A711" s="29">
        <v>45493</v>
      </c>
      <c r="B711" s="25" t="s">
        <v>246</v>
      </c>
      <c r="C711" s="25"/>
      <c r="D711" s="25" t="s">
        <v>52</v>
      </c>
      <c r="E711" s="25" t="s">
        <v>71</v>
      </c>
      <c r="F711" s="25">
        <v>10</v>
      </c>
      <c r="G711" s="25" t="s">
        <v>27</v>
      </c>
      <c r="H711" s="25">
        <v>850000</v>
      </c>
      <c r="I711" s="11">
        <f t="shared" si="120"/>
        <v>8500000</v>
      </c>
      <c r="J711" s="31" t="s">
        <v>312</v>
      </c>
      <c r="K711" s="11"/>
      <c r="L711" s="107">
        <f t="shared" si="121"/>
        <v>0</v>
      </c>
      <c r="M711" s="107"/>
      <c r="N711" s="107"/>
      <c r="O711" s="107">
        <f t="shared" si="122"/>
        <v>8500000</v>
      </c>
      <c r="P711" s="107">
        <v>8500000</v>
      </c>
      <c r="Q711" s="107"/>
      <c r="R711" s="107">
        <f t="shared" si="123"/>
        <v>0</v>
      </c>
      <c r="S711" s="107"/>
      <c r="T711" s="107"/>
      <c r="U711" s="107">
        <f t="shared" si="124"/>
        <v>0</v>
      </c>
      <c r="V711" s="107"/>
      <c r="W711" s="107"/>
      <c r="X711" s="107">
        <f t="shared" si="125"/>
        <v>0</v>
      </c>
      <c r="Y711" s="107"/>
      <c r="Z711" s="107"/>
      <c r="AA711" s="108">
        <f>C711+I711-L711-O711-U711-X711-R711</f>
        <v>0</v>
      </c>
      <c r="AB711" s="7">
        <v>45503</v>
      </c>
    </row>
    <row r="712" spans="1:28" ht="15.75" hidden="1" x14ac:dyDescent="0.25">
      <c r="A712" s="29">
        <v>45493</v>
      </c>
      <c r="B712" s="25" t="s">
        <v>73</v>
      </c>
      <c r="C712" s="25"/>
      <c r="D712" s="25" t="s">
        <v>52</v>
      </c>
      <c r="E712" s="25" t="s">
        <v>58</v>
      </c>
      <c r="F712" s="25">
        <v>1200</v>
      </c>
      <c r="G712" s="25" t="s">
        <v>34</v>
      </c>
      <c r="H712" s="25">
        <v>2000</v>
      </c>
      <c r="I712" s="11">
        <f t="shared" si="120"/>
        <v>2400000</v>
      </c>
      <c r="J712" s="31" t="s">
        <v>312</v>
      </c>
      <c r="K712" s="11"/>
      <c r="L712" s="107">
        <f t="shared" si="121"/>
        <v>0</v>
      </c>
      <c r="M712" s="107"/>
      <c r="N712" s="107"/>
      <c r="O712" s="107">
        <f t="shared" si="122"/>
        <v>2400000</v>
      </c>
      <c r="P712" s="107">
        <v>2400000</v>
      </c>
      <c r="Q712" s="107"/>
      <c r="R712" s="107">
        <f t="shared" si="123"/>
        <v>0</v>
      </c>
      <c r="S712" s="107"/>
      <c r="T712" s="107"/>
      <c r="U712" s="107">
        <f t="shared" si="124"/>
        <v>0</v>
      </c>
      <c r="V712" s="107"/>
      <c r="W712" s="107"/>
      <c r="X712" s="107">
        <f t="shared" si="125"/>
        <v>0</v>
      </c>
      <c r="Y712" s="107"/>
      <c r="Z712" s="107"/>
      <c r="AA712" s="108">
        <f>C712+I712-L712-O712-U712-X712-R712</f>
        <v>0</v>
      </c>
      <c r="AB712" s="7">
        <v>45499</v>
      </c>
    </row>
    <row r="713" spans="1:28" ht="15.75" hidden="1" x14ac:dyDescent="0.25">
      <c r="A713" s="29">
        <v>45493</v>
      </c>
      <c r="B713" s="27" t="s">
        <v>256</v>
      </c>
      <c r="C713" s="27"/>
      <c r="D713" s="25" t="s">
        <v>52</v>
      </c>
      <c r="E713" s="27" t="s">
        <v>129</v>
      </c>
      <c r="F713" s="27">
        <v>2</v>
      </c>
      <c r="G713" s="27" t="s">
        <v>77</v>
      </c>
      <c r="H713" s="27">
        <v>65000</v>
      </c>
      <c r="I713" s="11">
        <f t="shared" si="120"/>
        <v>130000</v>
      </c>
      <c r="J713" s="31" t="s">
        <v>324</v>
      </c>
      <c r="K713" s="11"/>
      <c r="L713" s="107">
        <f t="shared" si="121"/>
        <v>130000</v>
      </c>
      <c r="M713" s="107">
        <v>130000</v>
      </c>
      <c r="N713" s="107"/>
      <c r="O713" s="107">
        <f t="shared" si="122"/>
        <v>0</v>
      </c>
      <c r="P713" s="107"/>
      <c r="Q713" s="107"/>
      <c r="R713" s="107">
        <f t="shared" si="123"/>
        <v>0</v>
      </c>
      <c r="S713" s="107"/>
      <c r="T713" s="107"/>
      <c r="U713" s="107">
        <f t="shared" si="124"/>
        <v>0</v>
      </c>
      <c r="V713" s="107"/>
      <c r="W713" s="107"/>
      <c r="X713" s="107">
        <f t="shared" si="125"/>
        <v>0</v>
      </c>
      <c r="Y713" s="107"/>
      <c r="Z713" s="107"/>
      <c r="AA713" s="108">
        <f>C713+I713-L713-O713-U713-X713-R713</f>
        <v>0</v>
      </c>
      <c r="AB713" s="7">
        <v>45493</v>
      </c>
    </row>
    <row r="714" spans="1:28" ht="15.75" hidden="1" x14ac:dyDescent="0.25">
      <c r="A714" s="29">
        <v>45493</v>
      </c>
      <c r="B714" s="25" t="s">
        <v>444</v>
      </c>
      <c r="C714" s="25"/>
      <c r="D714" s="25" t="s">
        <v>52</v>
      </c>
      <c r="E714" s="25" t="s">
        <v>360</v>
      </c>
      <c r="F714" s="25">
        <v>1</v>
      </c>
      <c r="G714" s="25" t="s">
        <v>303</v>
      </c>
      <c r="H714" s="25">
        <v>1200000</v>
      </c>
      <c r="I714" s="11">
        <f t="shared" si="120"/>
        <v>1200000</v>
      </c>
      <c r="J714" s="31" t="s">
        <v>312</v>
      </c>
      <c r="K714" s="11"/>
      <c r="L714" s="107">
        <f t="shared" si="121"/>
        <v>0</v>
      </c>
      <c r="M714" s="107"/>
      <c r="N714" s="107"/>
      <c r="O714" s="107">
        <f t="shared" si="122"/>
        <v>0</v>
      </c>
      <c r="P714" s="107"/>
      <c r="Q714" s="107"/>
      <c r="R714" s="107">
        <f t="shared" si="123"/>
        <v>1200000</v>
      </c>
      <c r="S714" s="107">
        <v>1200000</v>
      </c>
      <c r="T714" s="107"/>
      <c r="U714" s="107">
        <f t="shared" si="124"/>
        <v>0</v>
      </c>
      <c r="V714" s="107"/>
      <c r="W714" s="107"/>
      <c r="X714" s="107">
        <f t="shared" si="125"/>
        <v>0</v>
      </c>
      <c r="Y714" s="107"/>
      <c r="Z714" s="107"/>
      <c r="AA714" s="108">
        <f>C714+I714-L714-O714-U714-X714-R714</f>
        <v>0</v>
      </c>
      <c r="AB714" s="7">
        <v>45495</v>
      </c>
    </row>
    <row r="715" spans="1:28" ht="15.75" hidden="1" x14ac:dyDescent="0.25">
      <c r="A715" s="24">
        <v>45493</v>
      </c>
      <c r="B715" s="25" t="s">
        <v>444</v>
      </c>
      <c r="C715" s="25"/>
      <c r="D715" s="25" t="s">
        <v>52</v>
      </c>
      <c r="E715" s="25" t="s">
        <v>355</v>
      </c>
      <c r="F715" s="25">
        <v>1</v>
      </c>
      <c r="G715" s="25" t="s">
        <v>303</v>
      </c>
      <c r="H715" s="25">
        <v>1200000</v>
      </c>
      <c r="I715" s="11">
        <f t="shared" si="120"/>
        <v>1200000</v>
      </c>
      <c r="J715" s="31" t="s">
        <v>312</v>
      </c>
      <c r="K715" s="11"/>
      <c r="L715" s="107">
        <f t="shared" si="121"/>
        <v>0</v>
      </c>
      <c r="M715" s="107"/>
      <c r="N715" s="107"/>
      <c r="O715" s="107">
        <f t="shared" si="122"/>
        <v>0</v>
      </c>
      <c r="P715" s="107"/>
      <c r="Q715" s="107"/>
      <c r="R715" s="107">
        <f t="shared" si="123"/>
        <v>1200000</v>
      </c>
      <c r="S715" s="107">
        <v>1200000</v>
      </c>
      <c r="T715" s="107"/>
      <c r="U715" s="107">
        <f t="shared" si="124"/>
        <v>0</v>
      </c>
      <c r="V715" s="107"/>
      <c r="W715" s="107"/>
      <c r="X715" s="107">
        <f t="shared" si="125"/>
        <v>0</v>
      </c>
      <c r="Y715" s="107"/>
      <c r="Z715" s="107"/>
      <c r="AA715" s="108">
        <f>C715+I715-L715-O715-U715-X715-R715</f>
        <v>0</v>
      </c>
      <c r="AB715" s="7">
        <v>45495</v>
      </c>
    </row>
    <row r="716" spans="1:28" ht="15.75" hidden="1" x14ac:dyDescent="0.25">
      <c r="A716" s="24">
        <v>45493</v>
      </c>
      <c r="B716" s="25" t="s">
        <v>354</v>
      </c>
      <c r="C716" s="25"/>
      <c r="D716" s="25" t="s">
        <v>52</v>
      </c>
      <c r="E716" s="25" t="s">
        <v>108</v>
      </c>
      <c r="F716" s="25">
        <v>800</v>
      </c>
      <c r="G716" s="25" t="s">
        <v>34</v>
      </c>
      <c r="H716" s="25">
        <v>2000</v>
      </c>
      <c r="I716" s="11">
        <f t="shared" si="120"/>
        <v>1600000</v>
      </c>
      <c r="J716" s="32" t="s">
        <v>312</v>
      </c>
      <c r="K716" s="11"/>
      <c r="L716" s="107">
        <f t="shared" si="121"/>
        <v>0</v>
      </c>
      <c r="M716" s="107"/>
      <c r="N716" s="107"/>
      <c r="O716" s="107">
        <f t="shared" si="122"/>
        <v>1600000</v>
      </c>
      <c r="P716" s="107">
        <v>1600000</v>
      </c>
      <c r="Q716" s="107"/>
      <c r="R716" s="107">
        <f t="shared" si="123"/>
        <v>0</v>
      </c>
      <c r="S716" s="107"/>
      <c r="T716" s="107"/>
      <c r="U716" s="107">
        <f t="shared" si="124"/>
        <v>0</v>
      </c>
      <c r="V716" s="107"/>
      <c r="W716" s="107"/>
      <c r="X716" s="107">
        <f t="shared" si="125"/>
        <v>0</v>
      </c>
      <c r="Y716" s="107"/>
      <c r="Z716" s="107"/>
      <c r="AA716" s="108">
        <f>C716+I716-L716-O716-U716-X716-R716</f>
        <v>0</v>
      </c>
      <c r="AB716" s="7">
        <v>45498</v>
      </c>
    </row>
    <row r="717" spans="1:28" ht="15.75" hidden="1" x14ac:dyDescent="0.25">
      <c r="A717" s="29">
        <v>45495</v>
      </c>
      <c r="B717" s="27" t="s">
        <v>409</v>
      </c>
      <c r="C717" s="27"/>
      <c r="D717" s="27" t="s">
        <v>52</v>
      </c>
      <c r="E717" s="27" t="s">
        <v>328</v>
      </c>
      <c r="F717" s="27">
        <v>1</v>
      </c>
      <c r="G717" s="27" t="s">
        <v>39</v>
      </c>
      <c r="H717" s="27">
        <v>135000</v>
      </c>
      <c r="I717" s="11">
        <f t="shared" ref="I717:I746" si="126">F717*H717</f>
        <v>135000</v>
      </c>
      <c r="J717" s="31" t="s">
        <v>324</v>
      </c>
      <c r="K717" s="11"/>
      <c r="L717" s="107">
        <f t="shared" ref="L717:L745" si="127">M717+N717</f>
        <v>60000</v>
      </c>
      <c r="M717" s="107"/>
      <c r="N717" s="107">
        <v>60000</v>
      </c>
      <c r="O717" s="107">
        <f t="shared" ref="O717:O745" si="128">P717+Q717</f>
        <v>0</v>
      </c>
      <c r="P717" s="107"/>
      <c r="Q717" s="107"/>
      <c r="R717" s="107">
        <f t="shared" ref="R717:R745" si="129">S717+T717</f>
        <v>0</v>
      </c>
      <c r="S717" s="107"/>
      <c r="T717" s="107"/>
      <c r="U717" s="107">
        <f t="shared" ref="U717:U745" si="130">V717+W717</f>
        <v>0</v>
      </c>
      <c r="V717" s="107"/>
      <c r="W717" s="107"/>
      <c r="X717" s="107">
        <f t="shared" ref="X717:X745" si="131">Y717+Z717</f>
        <v>75000</v>
      </c>
      <c r="Y717" s="107">
        <v>75000</v>
      </c>
      <c r="Z717" s="107"/>
      <c r="AA717" s="108">
        <f>C717+I717-L717-O717-U717-X717-R717</f>
        <v>0</v>
      </c>
      <c r="AB717" s="7">
        <v>45495</v>
      </c>
    </row>
    <row r="718" spans="1:28" ht="15.75" hidden="1" x14ac:dyDescent="0.25">
      <c r="A718" s="29">
        <v>45495</v>
      </c>
      <c r="B718" s="25" t="s">
        <v>99</v>
      </c>
      <c r="C718" s="25"/>
      <c r="D718" s="25"/>
      <c r="E718" s="25" t="s">
        <v>102</v>
      </c>
      <c r="F718" s="25">
        <v>35.1</v>
      </c>
      <c r="G718" s="25" t="s">
        <v>39</v>
      </c>
      <c r="H718" s="25"/>
      <c r="I718" s="11">
        <f t="shared" si="126"/>
        <v>0</v>
      </c>
      <c r="J718" s="26" t="s">
        <v>1622</v>
      </c>
      <c r="K718" s="11"/>
      <c r="L718" s="107">
        <f t="shared" si="127"/>
        <v>0</v>
      </c>
      <c r="M718" s="107"/>
      <c r="N718" s="107"/>
      <c r="O718" s="107">
        <f t="shared" si="128"/>
        <v>0</v>
      </c>
      <c r="P718" s="107"/>
      <c r="Q718" s="107"/>
      <c r="R718" s="107">
        <f t="shared" si="129"/>
        <v>0</v>
      </c>
      <c r="S718" s="107"/>
      <c r="T718" s="107"/>
      <c r="U718" s="107">
        <f t="shared" si="130"/>
        <v>0</v>
      </c>
      <c r="V718" s="107"/>
      <c r="W718" s="107"/>
      <c r="X718" s="107">
        <f t="shared" si="131"/>
        <v>0</v>
      </c>
      <c r="Y718" s="107"/>
      <c r="Z718" s="107"/>
      <c r="AA718" s="108">
        <f>C718+I718-L718-O718-U718-X718-R718</f>
        <v>0</v>
      </c>
      <c r="AB718" s="7"/>
    </row>
    <row r="719" spans="1:28" ht="15.75" hidden="1" x14ac:dyDescent="0.25">
      <c r="A719" s="29">
        <v>45495</v>
      </c>
      <c r="B719" s="25" t="s">
        <v>99</v>
      </c>
      <c r="C719" s="25"/>
      <c r="D719" s="25"/>
      <c r="E719" s="25" t="s">
        <v>120</v>
      </c>
      <c r="F719" s="25">
        <v>49</v>
      </c>
      <c r="G719" s="25" t="s">
        <v>39</v>
      </c>
      <c r="H719" s="25"/>
      <c r="I719" s="11">
        <f t="shared" si="126"/>
        <v>0</v>
      </c>
      <c r="J719" s="26" t="s">
        <v>1622</v>
      </c>
      <c r="K719" s="11"/>
      <c r="L719" s="107">
        <f t="shared" si="127"/>
        <v>0</v>
      </c>
      <c r="M719" s="107"/>
      <c r="N719" s="107"/>
      <c r="O719" s="107">
        <f t="shared" si="128"/>
        <v>0</v>
      </c>
      <c r="P719" s="107"/>
      <c r="Q719" s="107"/>
      <c r="R719" s="107">
        <f t="shared" si="129"/>
        <v>0</v>
      </c>
      <c r="S719" s="107"/>
      <c r="T719" s="107"/>
      <c r="U719" s="107">
        <f t="shared" si="130"/>
        <v>0</v>
      </c>
      <c r="V719" s="107"/>
      <c r="W719" s="107"/>
      <c r="X719" s="107">
        <f t="shared" si="131"/>
        <v>0</v>
      </c>
      <c r="Y719" s="107"/>
      <c r="Z719" s="107"/>
      <c r="AA719" s="108">
        <f>C719+I719-L719-O719-U719-X719-R719</f>
        <v>0</v>
      </c>
      <c r="AB719" s="7"/>
    </row>
    <row r="720" spans="1:28" ht="15.75" hidden="1" x14ac:dyDescent="0.25">
      <c r="A720" s="29">
        <v>45495</v>
      </c>
      <c r="B720" s="25" t="s">
        <v>99</v>
      </c>
      <c r="C720" s="25"/>
      <c r="D720" s="25"/>
      <c r="E720" s="25" t="s">
        <v>105</v>
      </c>
      <c r="F720" s="25">
        <v>104.6</v>
      </c>
      <c r="G720" s="25" t="s">
        <v>39</v>
      </c>
      <c r="H720" s="25"/>
      <c r="I720" s="11">
        <f t="shared" si="126"/>
        <v>0</v>
      </c>
      <c r="J720" s="26" t="s">
        <v>1622</v>
      </c>
      <c r="K720" s="11"/>
      <c r="L720" s="107">
        <f t="shared" si="127"/>
        <v>0</v>
      </c>
      <c r="M720" s="107"/>
      <c r="N720" s="107"/>
      <c r="O720" s="107">
        <f t="shared" si="128"/>
        <v>0</v>
      </c>
      <c r="P720" s="107"/>
      <c r="Q720" s="107"/>
      <c r="R720" s="107">
        <f t="shared" si="129"/>
        <v>0</v>
      </c>
      <c r="S720" s="107"/>
      <c r="T720" s="107"/>
      <c r="U720" s="107">
        <f t="shared" si="130"/>
        <v>0</v>
      </c>
      <c r="V720" s="107"/>
      <c r="W720" s="107"/>
      <c r="X720" s="107">
        <f t="shared" si="131"/>
        <v>0</v>
      </c>
      <c r="Y720" s="107"/>
      <c r="Z720" s="107"/>
      <c r="AA720" s="108">
        <f>C720+I720-L720-O720-U720-X720-R720</f>
        <v>0</v>
      </c>
      <c r="AB720" s="7"/>
    </row>
    <row r="721" spans="1:28" ht="15.75" hidden="1" x14ac:dyDescent="0.25">
      <c r="A721" s="29">
        <v>45495</v>
      </c>
      <c r="B721" s="25">
        <v>777</v>
      </c>
      <c r="C721" s="25"/>
      <c r="D721" s="25" t="s">
        <v>46</v>
      </c>
      <c r="E721" s="25" t="s">
        <v>512</v>
      </c>
      <c r="F721" s="25">
        <v>1</v>
      </c>
      <c r="G721" s="25" t="s">
        <v>27</v>
      </c>
      <c r="H721" s="25">
        <v>460000</v>
      </c>
      <c r="I721" s="11">
        <f t="shared" si="126"/>
        <v>460000</v>
      </c>
      <c r="J721" s="31" t="s">
        <v>324</v>
      </c>
      <c r="K721" s="11"/>
      <c r="L721" s="107">
        <f t="shared" si="127"/>
        <v>460000</v>
      </c>
      <c r="M721" s="107">
        <v>460000</v>
      </c>
      <c r="N721" s="107"/>
      <c r="O721" s="107">
        <f t="shared" si="128"/>
        <v>0</v>
      </c>
      <c r="P721" s="107"/>
      <c r="Q721" s="107"/>
      <c r="R721" s="107">
        <f t="shared" si="129"/>
        <v>0</v>
      </c>
      <c r="S721" s="107"/>
      <c r="T721" s="107"/>
      <c r="U721" s="107">
        <f t="shared" si="130"/>
        <v>0</v>
      </c>
      <c r="V721" s="107"/>
      <c r="W721" s="107"/>
      <c r="X721" s="107">
        <f t="shared" si="131"/>
        <v>0</v>
      </c>
      <c r="Y721" s="107"/>
      <c r="Z721" s="107"/>
      <c r="AA721" s="108">
        <f>C721+I721-L721-O721-U721-X721-R721</f>
        <v>0</v>
      </c>
      <c r="AB721" s="7">
        <v>45495</v>
      </c>
    </row>
    <row r="722" spans="1:28" ht="15.75" hidden="1" x14ac:dyDescent="0.25">
      <c r="A722" s="29">
        <v>45495</v>
      </c>
      <c r="B722" s="25" t="s">
        <v>307</v>
      </c>
      <c r="C722" s="25"/>
      <c r="D722" s="25" t="s">
        <v>46</v>
      </c>
      <c r="E722" s="25" t="s">
        <v>50</v>
      </c>
      <c r="F722" s="25">
        <v>3200</v>
      </c>
      <c r="G722" s="25" t="s">
        <v>34</v>
      </c>
      <c r="H722" s="25">
        <v>3780</v>
      </c>
      <c r="I722" s="11">
        <f t="shared" si="126"/>
        <v>12096000</v>
      </c>
      <c r="J722" s="31" t="s">
        <v>324</v>
      </c>
      <c r="K722" s="11"/>
      <c r="L722" s="107">
        <f t="shared" si="127"/>
        <v>10060000</v>
      </c>
      <c r="M722" s="107">
        <v>2500000</v>
      </c>
      <c r="N722" s="107">
        <v>7560000</v>
      </c>
      <c r="O722" s="107">
        <f t="shared" si="128"/>
        <v>0</v>
      </c>
      <c r="P722" s="107"/>
      <c r="Q722" s="107"/>
      <c r="R722" s="107">
        <f t="shared" si="129"/>
        <v>2036000</v>
      </c>
      <c r="S722" s="107">
        <v>2036000</v>
      </c>
      <c r="T722" s="107"/>
      <c r="U722" s="107">
        <f t="shared" si="130"/>
        <v>0</v>
      </c>
      <c r="V722" s="107"/>
      <c r="W722" s="107"/>
      <c r="X722" s="107">
        <f t="shared" si="131"/>
        <v>0</v>
      </c>
      <c r="Y722" s="107"/>
      <c r="Z722" s="107"/>
      <c r="AA722" s="108">
        <f>C722+I722-L722-O722-U722-X722-R722</f>
        <v>0</v>
      </c>
      <c r="AB722" s="7">
        <v>45495</v>
      </c>
    </row>
    <row r="723" spans="1:28" ht="15.75" hidden="1" x14ac:dyDescent="0.25">
      <c r="A723" s="29">
        <v>45495</v>
      </c>
      <c r="B723" s="25" t="s">
        <v>307</v>
      </c>
      <c r="C723" s="25"/>
      <c r="D723" s="25" t="s">
        <v>46</v>
      </c>
      <c r="E723" s="25" t="s">
        <v>154</v>
      </c>
      <c r="F723" s="25">
        <v>250</v>
      </c>
      <c r="G723" s="25" t="s">
        <v>34</v>
      </c>
      <c r="H723" s="25">
        <v>1140</v>
      </c>
      <c r="I723" s="11">
        <f t="shared" si="126"/>
        <v>285000</v>
      </c>
      <c r="J723" s="31" t="s">
        <v>324</v>
      </c>
      <c r="K723" s="11"/>
      <c r="L723" s="107">
        <f t="shared" si="127"/>
        <v>0</v>
      </c>
      <c r="M723" s="107"/>
      <c r="N723" s="107"/>
      <c r="O723" s="107">
        <f t="shared" si="128"/>
        <v>0</v>
      </c>
      <c r="P723" s="107"/>
      <c r="Q723" s="107"/>
      <c r="R723" s="107">
        <f t="shared" si="129"/>
        <v>285000</v>
      </c>
      <c r="S723" s="107"/>
      <c r="T723" s="107">
        <v>285000</v>
      </c>
      <c r="U723" s="107">
        <f t="shared" si="130"/>
        <v>0</v>
      </c>
      <c r="V723" s="107"/>
      <c r="W723" s="107"/>
      <c r="X723" s="107">
        <f t="shared" si="131"/>
        <v>0</v>
      </c>
      <c r="Y723" s="107"/>
      <c r="Z723" s="107"/>
      <c r="AA723" s="108">
        <f>C723+I723-L723-O723-U723-X723-R723</f>
        <v>0</v>
      </c>
      <c r="AB723" s="7">
        <v>45499</v>
      </c>
    </row>
    <row r="724" spans="1:28" ht="15.75" hidden="1" x14ac:dyDescent="0.25">
      <c r="A724" s="29">
        <v>45495</v>
      </c>
      <c r="B724" s="72" t="s">
        <v>307</v>
      </c>
      <c r="C724" s="25"/>
      <c r="D724" s="25" t="s">
        <v>46</v>
      </c>
      <c r="E724" s="25" t="s">
        <v>109</v>
      </c>
      <c r="F724" s="25">
        <v>1000</v>
      </c>
      <c r="G724" s="25" t="s">
        <v>34</v>
      </c>
      <c r="H724" s="25">
        <v>1040</v>
      </c>
      <c r="I724" s="11">
        <f t="shared" si="126"/>
        <v>1040000</v>
      </c>
      <c r="J724" s="31" t="s">
        <v>324</v>
      </c>
      <c r="K724" s="11"/>
      <c r="L724" s="107">
        <f t="shared" si="127"/>
        <v>0</v>
      </c>
      <c r="M724" s="107"/>
      <c r="N724" s="107"/>
      <c r="O724" s="107">
        <f t="shared" si="128"/>
        <v>0</v>
      </c>
      <c r="P724" s="107"/>
      <c r="Q724" s="107"/>
      <c r="R724" s="107">
        <f t="shared" si="129"/>
        <v>1040000</v>
      </c>
      <c r="S724" s="107"/>
      <c r="T724" s="107">
        <v>1040000</v>
      </c>
      <c r="U724" s="107">
        <f t="shared" si="130"/>
        <v>0</v>
      </c>
      <c r="V724" s="107"/>
      <c r="W724" s="107"/>
      <c r="X724" s="107">
        <f t="shared" si="131"/>
        <v>0</v>
      </c>
      <c r="Y724" s="107"/>
      <c r="Z724" s="107"/>
      <c r="AA724" s="108">
        <f>C724+I724-L724-O724-U724-X724-R724</f>
        <v>0</v>
      </c>
      <c r="AB724" s="7">
        <v>45499</v>
      </c>
    </row>
    <row r="725" spans="1:28" ht="15.75" hidden="1" x14ac:dyDescent="0.25">
      <c r="A725" s="29">
        <v>45495</v>
      </c>
      <c r="B725" s="25" t="s">
        <v>672</v>
      </c>
      <c r="C725" s="25"/>
      <c r="D725" s="25" t="s">
        <v>52</v>
      </c>
      <c r="E725" s="25" t="s">
        <v>127</v>
      </c>
      <c r="F725" s="25">
        <v>20</v>
      </c>
      <c r="G725" s="25" t="s">
        <v>39</v>
      </c>
      <c r="H725" s="25">
        <v>70000</v>
      </c>
      <c r="I725" s="11">
        <f t="shared" si="126"/>
        <v>1400000</v>
      </c>
      <c r="J725" s="31" t="s">
        <v>312</v>
      </c>
      <c r="K725" s="11"/>
      <c r="L725" s="107">
        <f t="shared" si="127"/>
        <v>0</v>
      </c>
      <c r="M725" s="107"/>
      <c r="N725" s="107"/>
      <c r="O725" s="107">
        <f t="shared" si="128"/>
        <v>1400000</v>
      </c>
      <c r="P725" s="107">
        <v>1400000</v>
      </c>
      <c r="Q725" s="107"/>
      <c r="R725" s="107">
        <f t="shared" si="129"/>
        <v>0</v>
      </c>
      <c r="S725" s="107"/>
      <c r="T725" s="107"/>
      <c r="U725" s="107">
        <f t="shared" si="130"/>
        <v>0</v>
      </c>
      <c r="V725" s="107"/>
      <c r="W725" s="107"/>
      <c r="X725" s="107">
        <f t="shared" si="131"/>
        <v>0</v>
      </c>
      <c r="Y725" s="107"/>
      <c r="Z725" s="107"/>
      <c r="AA725" s="108">
        <f>C725+I725-L725-O725-U725-X725-R725</f>
        <v>0</v>
      </c>
      <c r="AB725" s="7">
        <v>45495</v>
      </c>
    </row>
    <row r="726" spans="1:28" ht="15.75" hidden="1" x14ac:dyDescent="0.25">
      <c r="A726" s="29">
        <v>45495</v>
      </c>
      <c r="B726" s="25" t="s">
        <v>261</v>
      </c>
      <c r="C726" s="25"/>
      <c r="D726" s="25" t="s">
        <v>46</v>
      </c>
      <c r="E726" s="25" t="s">
        <v>58</v>
      </c>
      <c r="F726" s="25">
        <v>1000</v>
      </c>
      <c r="G726" s="25" t="s">
        <v>34</v>
      </c>
      <c r="H726" s="25">
        <v>1975</v>
      </c>
      <c r="I726" s="11">
        <f t="shared" si="126"/>
        <v>1975000</v>
      </c>
      <c r="J726" s="26" t="s">
        <v>28</v>
      </c>
      <c r="K726" s="11"/>
      <c r="L726" s="107">
        <f t="shared" si="127"/>
        <v>0</v>
      </c>
      <c r="M726" s="107"/>
      <c r="N726" s="107"/>
      <c r="O726" s="107">
        <f t="shared" si="128"/>
        <v>0</v>
      </c>
      <c r="P726" s="107"/>
      <c r="Q726" s="107"/>
      <c r="R726" s="107">
        <f t="shared" si="129"/>
        <v>0</v>
      </c>
      <c r="S726" s="107"/>
      <c r="T726" s="107"/>
      <c r="U726" s="107">
        <f t="shared" si="130"/>
        <v>0</v>
      </c>
      <c r="V726" s="107"/>
      <c r="W726" s="107"/>
      <c r="X726" s="107">
        <f t="shared" si="131"/>
        <v>0</v>
      </c>
      <c r="Y726" s="107"/>
      <c r="Z726" s="107"/>
      <c r="AA726" s="108">
        <f>C726+I726-L726-O726-U726-X726-R726</f>
        <v>1975000</v>
      </c>
      <c r="AB726" s="7"/>
    </row>
    <row r="727" spans="1:28" ht="15.75" hidden="1" x14ac:dyDescent="0.25">
      <c r="A727" s="29">
        <v>45495</v>
      </c>
      <c r="B727" s="25" t="s">
        <v>256</v>
      </c>
      <c r="C727" s="25"/>
      <c r="D727" s="25" t="s">
        <v>52</v>
      </c>
      <c r="E727" s="25" t="s">
        <v>249</v>
      </c>
      <c r="F727" s="25">
        <v>400</v>
      </c>
      <c r="G727" s="25" t="s">
        <v>34</v>
      </c>
      <c r="H727" s="25">
        <v>4000</v>
      </c>
      <c r="I727" s="11">
        <f t="shared" si="126"/>
        <v>1600000</v>
      </c>
      <c r="J727" s="31" t="s">
        <v>324</v>
      </c>
      <c r="K727" s="11"/>
      <c r="L727" s="107">
        <f t="shared" si="127"/>
        <v>1600000</v>
      </c>
      <c r="M727" s="107"/>
      <c r="N727" s="107">
        <v>1600000</v>
      </c>
      <c r="O727" s="107">
        <f t="shared" si="128"/>
        <v>0</v>
      </c>
      <c r="P727" s="107"/>
      <c r="Q727" s="107"/>
      <c r="R727" s="107">
        <f t="shared" si="129"/>
        <v>0</v>
      </c>
      <c r="S727" s="107"/>
      <c r="T727" s="107"/>
      <c r="U727" s="107">
        <f t="shared" si="130"/>
        <v>0</v>
      </c>
      <c r="V727" s="107"/>
      <c r="W727" s="107"/>
      <c r="X727" s="107">
        <f t="shared" si="131"/>
        <v>0</v>
      </c>
      <c r="Y727" s="107"/>
      <c r="Z727" s="107"/>
      <c r="AA727" s="108">
        <f>C727+I727-L727-O727-U727-X727-R727</f>
        <v>0</v>
      </c>
      <c r="AB727" s="7">
        <v>45498</v>
      </c>
    </row>
    <row r="728" spans="1:28" ht="15.75" hidden="1" x14ac:dyDescent="0.25">
      <c r="A728" s="29">
        <v>45495</v>
      </c>
      <c r="B728" s="25" t="s">
        <v>256</v>
      </c>
      <c r="C728" s="25"/>
      <c r="D728" s="25" t="s">
        <v>52</v>
      </c>
      <c r="E728" s="25" t="s">
        <v>298</v>
      </c>
      <c r="F728" s="25">
        <v>300</v>
      </c>
      <c r="G728" s="25" t="s">
        <v>34</v>
      </c>
      <c r="H728" s="25">
        <v>4000</v>
      </c>
      <c r="I728" s="11">
        <f t="shared" si="126"/>
        <v>1200000</v>
      </c>
      <c r="J728" s="31" t="s">
        <v>324</v>
      </c>
      <c r="K728" s="11"/>
      <c r="L728" s="107">
        <f t="shared" si="127"/>
        <v>1200000</v>
      </c>
      <c r="M728" s="107"/>
      <c r="N728" s="107">
        <v>1200000</v>
      </c>
      <c r="O728" s="107">
        <f t="shared" si="128"/>
        <v>0</v>
      </c>
      <c r="P728" s="107"/>
      <c r="Q728" s="107"/>
      <c r="R728" s="107">
        <f t="shared" si="129"/>
        <v>0</v>
      </c>
      <c r="S728" s="107"/>
      <c r="T728" s="107"/>
      <c r="U728" s="107">
        <f t="shared" si="130"/>
        <v>0</v>
      </c>
      <c r="V728" s="107"/>
      <c r="W728" s="107"/>
      <c r="X728" s="107">
        <f t="shared" si="131"/>
        <v>0</v>
      </c>
      <c r="Y728" s="107"/>
      <c r="Z728" s="107"/>
      <c r="AA728" s="108">
        <f>C728+I728-L728-O728-U728-X728-R728</f>
        <v>0</v>
      </c>
      <c r="AB728" s="7">
        <v>45498</v>
      </c>
    </row>
    <row r="729" spans="1:28" ht="15.75" hidden="1" x14ac:dyDescent="0.25">
      <c r="A729" s="29">
        <v>45495</v>
      </c>
      <c r="B729" s="25" t="s">
        <v>256</v>
      </c>
      <c r="C729" s="25"/>
      <c r="D729" s="25" t="s">
        <v>52</v>
      </c>
      <c r="E729" s="25" t="s">
        <v>129</v>
      </c>
      <c r="F729" s="25">
        <v>2</v>
      </c>
      <c r="G729" s="25" t="s">
        <v>77</v>
      </c>
      <c r="H729" s="25">
        <v>65000</v>
      </c>
      <c r="I729" s="11">
        <f t="shared" si="126"/>
        <v>130000</v>
      </c>
      <c r="J729" s="31" t="s">
        <v>324</v>
      </c>
      <c r="K729" s="11"/>
      <c r="L729" s="107">
        <f t="shared" si="127"/>
        <v>130000</v>
      </c>
      <c r="M729" s="107"/>
      <c r="N729" s="107">
        <v>130000</v>
      </c>
      <c r="O729" s="107">
        <f t="shared" si="128"/>
        <v>0</v>
      </c>
      <c r="P729" s="107"/>
      <c r="Q729" s="107"/>
      <c r="R729" s="107">
        <f t="shared" si="129"/>
        <v>0</v>
      </c>
      <c r="S729" s="107"/>
      <c r="T729" s="107"/>
      <c r="U729" s="107">
        <f t="shared" si="130"/>
        <v>0</v>
      </c>
      <c r="V729" s="107"/>
      <c r="W729" s="107"/>
      <c r="X729" s="107">
        <f t="shared" si="131"/>
        <v>0</v>
      </c>
      <c r="Y729" s="107"/>
      <c r="Z729" s="107"/>
      <c r="AA729" s="108">
        <f>C729+I729-L729-O729-U729-X729-R729</f>
        <v>0</v>
      </c>
      <c r="AB729" s="7">
        <v>45498</v>
      </c>
    </row>
    <row r="730" spans="1:28" ht="15.75" hidden="1" x14ac:dyDescent="0.25">
      <c r="A730" s="29">
        <v>45495</v>
      </c>
      <c r="B730" s="27" t="s">
        <v>413</v>
      </c>
      <c r="C730" s="27"/>
      <c r="D730" s="27" t="s">
        <v>46</v>
      </c>
      <c r="E730" s="27" t="s">
        <v>534</v>
      </c>
      <c r="F730" s="27">
        <v>500</v>
      </c>
      <c r="G730" s="27" t="s">
        <v>34</v>
      </c>
      <c r="H730" s="27">
        <v>3510</v>
      </c>
      <c r="I730" s="11">
        <f t="shared" si="126"/>
        <v>1755000</v>
      </c>
      <c r="J730" s="32" t="s">
        <v>324</v>
      </c>
      <c r="K730" s="11"/>
      <c r="L730" s="107">
        <f t="shared" si="127"/>
        <v>1755000</v>
      </c>
      <c r="M730" s="107">
        <v>500000</v>
      </c>
      <c r="N730" s="107">
        <v>1255000</v>
      </c>
      <c r="O730" s="107">
        <f t="shared" si="128"/>
        <v>0</v>
      </c>
      <c r="P730" s="107"/>
      <c r="Q730" s="107"/>
      <c r="R730" s="107">
        <f t="shared" si="129"/>
        <v>0</v>
      </c>
      <c r="S730" s="107"/>
      <c r="T730" s="107"/>
      <c r="U730" s="107">
        <f t="shared" si="130"/>
        <v>0</v>
      </c>
      <c r="V730" s="107"/>
      <c r="W730" s="107"/>
      <c r="X730" s="107">
        <f t="shared" si="131"/>
        <v>0</v>
      </c>
      <c r="Y730" s="107"/>
      <c r="Z730" s="107"/>
      <c r="AA730" s="108">
        <f>C730+I730-L730-O730-U730-X730-R730</f>
        <v>0</v>
      </c>
      <c r="AB730" s="7">
        <v>45495</v>
      </c>
    </row>
    <row r="731" spans="1:28" ht="15.75" hidden="1" x14ac:dyDescent="0.25">
      <c r="A731" s="29">
        <v>45495</v>
      </c>
      <c r="B731" s="27" t="s">
        <v>531</v>
      </c>
      <c r="C731" s="25"/>
      <c r="D731" s="27" t="s">
        <v>52</v>
      </c>
      <c r="E731" s="25" t="s">
        <v>225</v>
      </c>
      <c r="F731" s="25">
        <v>300</v>
      </c>
      <c r="G731" s="27" t="s">
        <v>34</v>
      </c>
      <c r="H731" s="25">
        <v>2992</v>
      </c>
      <c r="I731" s="11">
        <f t="shared" si="126"/>
        <v>897600</v>
      </c>
      <c r="J731" s="26" t="s">
        <v>28</v>
      </c>
      <c r="K731" s="11"/>
      <c r="L731" s="107">
        <f t="shared" si="127"/>
        <v>0</v>
      </c>
      <c r="M731" s="107"/>
      <c r="N731" s="107"/>
      <c r="O731" s="107">
        <f t="shared" si="128"/>
        <v>0</v>
      </c>
      <c r="P731" s="107"/>
      <c r="Q731" s="107"/>
      <c r="R731" s="107">
        <f t="shared" si="129"/>
        <v>0</v>
      </c>
      <c r="S731" s="107"/>
      <c r="T731" s="107"/>
      <c r="U731" s="107">
        <f t="shared" si="130"/>
        <v>0</v>
      </c>
      <c r="V731" s="107"/>
      <c r="W731" s="107"/>
      <c r="X731" s="107">
        <f t="shared" si="131"/>
        <v>0</v>
      </c>
      <c r="Y731" s="107"/>
      <c r="Z731" s="107"/>
      <c r="AA731" s="108">
        <f>C731+I731-L731-O731-U731-X731-R731</f>
        <v>897600</v>
      </c>
      <c r="AB731" s="7"/>
    </row>
    <row r="732" spans="1:28" ht="15.75" hidden="1" x14ac:dyDescent="0.25">
      <c r="A732" s="29">
        <v>45495</v>
      </c>
      <c r="B732" s="27" t="s">
        <v>531</v>
      </c>
      <c r="C732" s="25"/>
      <c r="D732" s="27" t="s">
        <v>52</v>
      </c>
      <c r="E732" s="25" t="s">
        <v>109</v>
      </c>
      <c r="F732" s="25">
        <v>250</v>
      </c>
      <c r="G732" s="27" t="s">
        <v>34</v>
      </c>
      <c r="H732" s="25">
        <v>1090</v>
      </c>
      <c r="I732" s="11">
        <f t="shared" si="126"/>
        <v>272500</v>
      </c>
      <c r="J732" s="26" t="s">
        <v>28</v>
      </c>
      <c r="K732" s="11"/>
      <c r="L732" s="107">
        <f t="shared" si="127"/>
        <v>0</v>
      </c>
      <c r="M732" s="107"/>
      <c r="N732" s="107"/>
      <c r="O732" s="107">
        <f t="shared" si="128"/>
        <v>0</v>
      </c>
      <c r="P732" s="107"/>
      <c r="Q732" s="107"/>
      <c r="R732" s="107">
        <f t="shared" si="129"/>
        <v>0</v>
      </c>
      <c r="S732" s="107"/>
      <c r="T732" s="107"/>
      <c r="U732" s="107">
        <f t="shared" si="130"/>
        <v>0</v>
      </c>
      <c r="V732" s="107"/>
      <c r="W732" s="107"/>
      <c r="X732" s="107">
        <f t="shared" si="131"/>
        <v>0</v>
      </c>
      <c r="Y732" s="107"/>
      <c r="Z732" s="107"/>
      <c r="AA732" s="108">
        <f>C732+I732-L732-O732-U732-X732-R732</f>
        <v>272500</v>
      </c>
      <c r="AB732" s="7"/>
    </row>
    <row r="733" spans="1:28" ht="15.75" hidden="1" x14ac:dyDescent="0.25">
      <c r="A733" s="29">
        <v>45495</v>
      </c>
      <c r="B733" s="27" t="s">
        <v>777</v>
      </c>
      <c r="C733" s="25"/>
      <c r="D733" s="27" t="s">
        <v>52</v>
      </c>
      <c r="E733" s="25" t="s">
        <v>150</v>
      </c>
      <c r="F733" s="25">
        <v>40</v>
      </c>
      <c r="G733" s="25" t="s">
        <v>77</v>
      </c>
      <c r="H733" s="25">
        <v>50000</v>
      </c>
      <c r="I733" s="11">
        <f t="shared" si="126"/>
        <v>2000000</v>
      </c>
      <c r="J733" s="31" t="s">
        <v>312</v>
      </c>
      <c r="K733" s="11"/>
      <c r="L733" s="107">
        <f t="shared" si="127"/>
        <v>0</v>
      </c>
      <c r="M733" s="107"/>
      <c r="N733" s="107"/>
      <c r="O733" s="107">
        <f t="shared" si="128"/>
        <v>2000000</v>
      </c>
      <c r="P733" s="107">
        <v>2000000</v>
      </c>
      <c r="Q733" s="107"/>
      <c r="R733" s="107">
        <f t="shared" si="129"/>
        <v>0</v>
      </c>
      <c r="S733" s="107"/>
      <c r="T733" s="107"/>
      <c r="U733" s="107">
        <f t="shared" si="130"/>
        <v>0</v>
      </c>
      <c r="V733" s="107"/>
      <c r="W733" s="107"/>
      <c r="X733" s="107">
        <f t="shared" si="131"/>
        <v>0</v>
      </c>
      <c r="Y733" s="107"/>
      <c r="Z733" s="107"/>
      <c r="AA733" s="108">
        <f>C733+I733-L733-O733-U733-X733-R733</f>
        <v>0</v>
      </c>
      <c r="AB733" s="7">
        <v>45497</v>
      </c>
    </row>
    <row r="734" spans="1:28" ht="15.75" hidden="1" x14ac:dyDescent="0.25">
      <c r="A734" s="29">
        <v>45495</v>
      </c>
      <c r="B734" s="72" t="s">
        <v>495</v>
      </c>
      <c r="C734" s="25"/>
      <c r="D734" s="25" t="s">
        <v>52</v>
      </c>
      <c r="E734" s="25" t="s">
        <v>298</v>
      </c>
      <c r="F734" s="25">
        <v>400</v>
      </c>
      <c r="G734" s="25" t="s">
        <v>34</v>
      </c>
      <c r="H734" s="25">
        <v>3800</v>
      </c>
      <c r="I734" s="11">
        <f t="shared" si="126"/>
        <v>1520000</v>
      </c>
      <c r="J734" s="31" t="s">
        <v>312</v>
      </c>
      <c r="K734" s="11"/>
      <c r="L734" s="107">
        <f t="shared" si="127"/>
        <v>0</v>
      </c>
      <c r="M734" s="107"/>
      <c r="N734" s="107"/>
      <c r="O734" s="107">
        <f t="shared" si="128"/>
        <v>0</v>
      </c>
      <c r="P734" s="107"/>
      <c r="Q734" s="107"/>
      <c r="R734" s="107">
        <f t="shared" si="129"/>
        <v>1520000</v>
      </c>
      <c r="S734" s="107">
        <v>1520000</v>
      </c>
      <c r="T734" s="107"/>
      <c r="U734" s="107">
        <f t="shared" si="130"/>
        <v>0</v>
      </c>
      <c r="V734" s="107"/>
      <c r="W734" s="107"/>
      <c r="X734" s="107">
        <f t="shared" si="131"/>
        <v>0</v>
      </c>
      <c r="Y734" s="107"/>
      <c r="Z734" s="107"/>
      <c r="AA734" s="108">
        <f>C734+I734-L734-O734-U734-X734-R734</f>
        <v>0</v>
      </c>
      <c r="AB734" s="7">
        <v>45495</v>
      </c>
    </row>
    <row r="735" spans="1:28" ht="15.75" hidden="1" x14ac:dyDescent="0.25">
      <c r="A735" s="29">
        <v>45495</v>
      </c>
      <c r="B735" s="25" t="s">
        <v>480</v>
      </c>
      <c r="C735" s="25"/>
      <c r="D735" s="25" t="s">
        <v>46</v>
      </c>
      <c r="E735" s="25" t="s">
        <v>135</v>
      </c>
      <c r="F735" s="25">
        <v>1</v>
      </c>
      <c r="G735" s="25" t="s">
        <v>48</v>
      </c>
      <c r="H735" s="25">
        <v>160000</v>
      </c>
      <c r="I735" s="11">
        <f t="shared" si="126"/>
        <v>160000</v>
      </c>
      <c r="J735" s="31" t="s">
        <v>324</v>
      </c>
      <c r="K735" s="11"/>
      <c r="L735" s="107">
        <f t="shared" si="127"/>
        <v>0</v>
      </c>
      <c r="M735" s="107"/>
      <c r="N735" s="107"/>
      <c r="O735" s="107">
        <f t="shared" si="128"/>
        <v>0</v>
      </c>
      <c r="P735" s="107"/>
      <c r="Q735" s="107"/>
      <c r="R735" s="107">
        <f t="shared" si="129"/>
        <v>0</v>
      </c>
      <c r="S735" s="107"/>
      <c r="T735" s="107"/>
      <c r="U735" s="107">
        <f t="shared" si="130"/>
        <v>160000</v>
      </c>
      <c r="V735" s="107">
        <v>160000</v>
      </c>
      <c r="W735" s="107"/>
      <c r="X735" s="107">
        <f t="shared" si="131"/>
        <v>0</v>
      </c>
      <c r="Y735" s="107"/>
      <c r="Z735" s="107"/>
      <c r="AA735" s="108">
        <f>C735+I735-L735-O735-U735-X735-R735</f>
        <v>0</v>
      </c>
      <c r="AB735" s="7">
        <v>45495</v>
      </c>
    </row>
    <row r="736" spans="1:28" ht="15.75" hidden="1" x14ac:dyDescent="0.25">
      <c r="A736" s="29">
        <v>45495</v>
      </c>
      <c r="B736" s="25" t="s">
        <v>723</v>
      </c>
      <c r="C736" s="25"/>
      <c r="D736" s="25" t="s">
        <v>46</v>
      </c>
      <c r="E736" s="25" t="s">
        <v>270</v>
      </c>
      <c r="F736" s="25">
        <v>7</v>
      </c>
      <c r="G736" s="25" t="s">
        <v>39</v>
      </c>
      <c r="H736" s="25">
        <v>135000</v>
      </c>
      <c r="I736" s="11">
        <f t="shared" si="126"/>
        <v>945000</v>
      </c>
      <c r="J736" s="26" t="s">
        <v>28</v>
      </c>
      <c r="K736" s="11"/>
      <c r="L736" s="107">
        <f t="shared" si="127"/>
        <v>0</v>
      </c>
      <c r="M736" s="107"/>
      <c r="N736" s="107"/>
      <c r="O736" s="107">
        <f t="shared" si="128"/>
        <v>0</v>
      </c>
      <c r="P736" s="107"/>
      <c r="Q736" s="107"/>
      <c r="R736" s="107">
        <f t="shared" si="129"/>
        <v>0</v>
      </c>
      <c r="S736" s="107"/>
      <c r="T736" s="107"/>
      <c r="U736" s="107">
        <f t="shared" si="130"/>
        <v>0</v>
      </c>
      <c r="V736" s="107"/>
      <c r="W736" s="107"/>
      <c r="X736" s="107">
        <f t="shared" si="131"/>
        <v>0</v>
      </c>
      <c r="Y736" s="107"/>
      <c r="Z736" s="107"/>
      <c r="AA736" s="108">
        <f>C736+I736-L736-O736-U736-X736-R736</f>
        <v>945000</v>
      </c>
      <c r="AB736" s="7"/>
    </row>
    <row r="737" spans="1:28" ht="15.75" hidden="1" x14ac:dyDescent="0.25">
      <c r="A737" s="29">
        <v>45495</v>
      </c>
      <c r="B737" s="72" t="s">
        <v>311</v>
      </c>
      <c r="C737" s="25"/>
      <c r="D737" s="25" t="s">
        <v>46</v>
      </c>
      <c r="E737" s="25" t="s">
        <v>135</v>
      </c>
      <c r="F737" s="25">
        <v>2</v>
      </c>
      <c r="G737" s="25" t="s">
        <v>48</v>
      </c>
      <c r="H737" s="25">
        <v>150000</v>
      </c>
      <c r="I737" s="11">
        <f t="shared" si="126"/>
        <v>300000</v>
      </c>
      <c r="J737" s="32" t="s">
        <v>312</v>
      </c>
      <c r="K737" s="11"/>
      <c r="L737" s="107">
        <f t="shared" si="127"/>
        <v>0</v>
      </c>
      <c r="M737" s="107"/>
      <c r="N737" s="107"/>
      <c r="O737" s="107">
        <f t="shared" si="128"/>
        <v>0</v>
      </c>
      <c r="P737" s="107"/>
      <c r="Q737" s="107"/>
      <c r="R737" s="107">
        <f t="shared" si="129"/>
        <v>300000</v>
      </c>
      <c r="S737" s="107">
        <v>300000</v>
      </c>
      <c r="T737" s="107"/>
      <c r="U737" s="107">
        <f t="shared" si="130"/>
        <v>0</v>
      </c>
      <c r="V737" s="107"/>
      <c r="W737" s="107"/>
      <c r="X737" s="107">
        <f t="shared" si="131"/>
        <v>0</v>
      </c>
      <c r="Y737" s="107"/>
      <c r="Z737" s="107"/>
      <c r="AA737" s="108">
        <f>C737+I737-L737-O737-U737-X737-R737</f>
        <v>0</v>
      </c>
      <c r="AB737" s="7">
        <v>45495</v>
      </c>
    </row>
    <row r="738" spans="1:28" ht="15.75" hidden="1" x14ac:dyDescent="0.25">
      <c r="A738" s="29">
        <v>45495</v>
      </c>
      <c r="B738" s="72" t="s">
        <v>311</v>
      </c>
      <c r="C738" s="25"/>
      <c r="D738" s="25" t="s">
        <v>46</v>
      </c>
      <c r="E738" s="25" t="s">
        <v>47</v>
      </c>
      <c r="F738" s="25">
        <v>1</v>
      </c>
      <c r="G738" s="25" t="s">
        <v>48</v>
      </c>
      <c r="H738" s="25">
        <v>150000</v>
      </c>
      <c r="I738" s="11">
        <f t="shared" si="126"/>
        <v>150000</v>
      </c>
      <c r="J738" s="32" t="s">
        <v>312</v>
      </c>
      <c r="K738" s="11"/>
      <c r="L738" s="107">
        <f t="shared" si="127"/>
        <v>0</v>
      </c>
      <c r="M738" s="107"/>
      <c r="N738" s="107"/>
      <c r="O738" s="107">
        <f t="shared" si="128"/>
        <v>0</v>
      </c>
      <c r="P738" s="107"/>
      <c r="Q738" s="107"/>
      <c r="R738" s="107">
        <f t="shared" si="129"/>
        <v>150000</v>
      </c>
      <c r="S738" s="107">
        <v>150000</v>
      </c>
      <c r="T738" s="107"/>
      <c r="U738" s="107">
        <f t="shared" si="130"/>
        <v>0</v>
      </c>
      <c r="V738" s="107"/>
      <c r="W738" s="107"/>
      <c r="X738" s="107">
        <f t="shared" si="131"/>
        <v>0</v>
      </c>
      <c r="Y738" s="107"/>
      <c r="Z738" s="107"/>
      <c r="AA738" s="108">
        <f>C738+I738-L738-O738-U738-X738-R738</f>
        <v>0</v>
      </c>
      <c r="AB738" s="7">
        <v>45495</v>
      </c>
    </row>
    <row r="739" spans="1:28" ht="15.75" hidden="1" x14ac:dyDescent="0.25">
      <c r="A739" s="24">
        <v>45495</v>
      </c>
      <c r="B739" s="72" t="s">
        <v>311</v>
      </c>
      <c r="C739" s="25"/>
      <c r="D739" s="25" t="s">
        <v>46</v>
      </c>
      <c r="E739" s="25" t="s">
        <v>108</v>
      </c>
      <c r="F739" s="25">
        <v>600</v>
      </c>
      <c r="G739" s="25" t="s">
        <v>34</v>
      </c>
      <c r="H739" s="25">
        <v>2000</v>
      </c>
      <c r="I739" s="11">
        <f t="shared" si="126"/>
        <v>1200000</v>
      </c>
      <c r="J739" s="32" t="s">
        <v>312</v>
      </c>
      <c r="K739" s="11"/>
      <c r="L739" s="107">
        <f t="shared" si="127"/>
        <v>0</v>
      </c>
      <c r="M739" s="107"/>
      <c r="N739" s="107"/>
      <c r="O739" s="107">
        <f t="shared" si="128"/>
        <v>0</v>
      </c>
      <c r="P739" s="107"/>
      <c r="Q739" s="107"/>
      <c r="R739" s="107">
        <f t="shared" si="129"/>
        <v>1200000</v>
      </c>
      <c r="S739" s="107">
        <v>1200000</v>
      </c>
      <c r="T739" s="107"/>
      <c r="U739" s="107">
        <f t="shared" si="130"/>
        <v>0</v>
      </c>
      <c r="V739" s="107"/>
      <c r="W739" s="107"/>
      <c r="X739" s="107">
        <f t="shared" si="131"/>
        <v>0</v>
      </c>
      <c r="Y739" s="107"/>
      <c r="Z739" s="107"/>
      <c r="AA739" s="108">
        <f>C739+I739-L739-O739-U739-X739-R739</f>
        <v>0</v>
      </c>
      <c r="AB739" s="7">
        <v>45495</v>
      </c>
    </row>
    <row r="740" spans="1:28" ht="15.75" hidden="1" x14ac:dyDescent="0.25">
      <c r="A740" s="24">
        <v>45495</v>
      </c>
      <c r="B740" s="25" t="s">
        <v>107</v>
      </c>
      <c r="C740" s="25"/>
      <c r="D740" s="25" t="s">
        <v>46</v>
      </c>
      <c r="E740" s="25" t="s">
        <v>87</v>
      </c>
      <c r="F740" s="25">
        <v>1500</v>
      </c>
      <c r="G740" s="25" t="s">
        <v>34</v>
      </c>
      <c r="H740" s="25">
        <v>1120</v>
      </c>
      <c r="I740" s="11">
        <f t="shared" si="126"/>
        <v>1680000</v>
      </c>
      <c r="J740" s="26" t="s">
        <v>28</v>
      </c>
      <c r="K740" s="11"/>
      <c r="L740" s="107">
        <f t="shared" si="127"/>
        <v>0</v>
      </c>
      <c r="M740" s="107"/>
      <c r="N740" s="107"/>
      <c r="O740" s="107">
        <f t="shared" si="128"/>
        <v>0</v>
      </c>
      <c r="P740" s="107"/>
      <c r="Q740" s="107"/>
      <c r="R740" s="107">
        <f t="shared" si="129"/>
        <v>0</v>
      </c>
      <c r="S740" s="107"/>
      <c r="T740" s="107"/>
      <c r="U740" s="107">
        <f t="shared" si="130"/>
        <v>0</v>
      </c>
      <c r="V740" s="107"/>
      <c r="W740" s="107"/>
      <c r="X740" s="107">
        <f t="shared" si="131"/>
        <v>0</v>
      </c>
      <c r="Y740" s="107"/>
      <c r="Z740" s="107"/>
      <c r="AA740" s="108">
        <f>C740+I740-L740-O740-U740-X740-R740</f>
        <v>1680000</v>
      </c>
      <c r="AB740" s="7"/>
    </row>
    <row r="741" spans="1:28" ht="15.75" hidden="1" x14ac:dyDescent="0.25">
      <c r="A741" s="24">
        <v>45495</v>
      </c>
      <c r="B741" s="25" t="s">
        <v>107</v>
      </c>
      <c r="C741" s="27"/>
      <c r="D741" s="25" t="s">
        <v>46</v>
      </c>
      <c r="E741" s="27" t="s">
        <v>58</v>
      </c>
      <c r="F741" s="27">
        <v>600</v>
      </c>
      <c r="G741" s="25" t="s">
        <v>34</v>
      </c>
      <c r="H741" s="27">
        <v>1900</v>
      </c>
      <c r="I741" s="11">
        <f t="shared" si="126"/>
        <v>1140000</v>
      </c>
      <c r="J741" s="28" t="s">
        <v>28</v>
      </c>
      <c r="K741" s="11"/>
      <c r="L741" s="107">
        <f t="shared" si="127"/>
        <v>0</v>
      </c>
      <c r="M741" s="107"/>
      <c r="N741" s="107"/>
      <c r="O741" s="107">
        <f t="shared" si="128"/>
        <v>0</v>
      </c>
      <c r="P741" s="107"/>
      <c r="Q741" s="107"/>
      <c r="R741" s="107">
        <f t="shared" si="129"/>
        <v>0</v>
      </c>
      <c r="S741" s="107"/>
      <c r="T741" s="107"/>
      <c r="U741" s="107">
        <f t="shared" si="130"/>
        <v>0</v>
      </c>
      <c r="V741" s="107"/>
      <c r="W741" s="107"/>
      <c r="X741" s="107">
        <f t="shared" si="131"/>
        <v>0</v>
      </c>
      <c r="Y741" s="107"/>
      <c r="Z741" s="107"/>
      <c r="AA741" s="108">
        <f>C741+I741-L741-O741-U741-X741-R741</f>
        <v>1140000</v>
      </c>
      <c r="AB741" s="7"/>
    </row>
    <row r="742" spans="1:28" ht="15.75" hidden="1" x14ac:dyDescent="0.25">
      <c r="A742" s="24">
        <v>45495</v>
      </c>
      <c r="B742" s="27" t="s">
        <v>569</v>
      </c>
      <c r="C742" s="25"/>
      <c r="D742" s="27" t="s">
        <v>46</v>
      </c>
      <c r="E742" s="25" t="s">
        <v>109</v>
      </c>
      <c r="F742" s="25">
        <v>3000</v>
      </c>
      <c r="G742" s="25" t="s">
        <v>34</v>
      </c>
      <c r="H742" s="25">
        <v>1040</v>
      </c>
      <c r="I742" s="11">
        <f t="shared" si="126"/>
        <v>3120000</v>
      </c>
      <c r="J742" s="31" t="s">
        <v>312</v>
      </c>
      <c r="K742" s="11"/>
      <c r="L742" s="107">
        <f t="shared" si="127"/>
        <v>0</v>
      </c>
      <c r="M742" s="107"/>
      <c r="N742" s="107"/>
      <c r="O742" s="107">
        <f t="shared" si="128"/>
        <v>3120000</v>
      </c>
      <c r="P742" s="107">
        <v>3120000</v>
      </c>
      <c r="Q742" s="107"/>
      <c r="R742" s="107">
        <f t="shared" si="129"/>
        <v>0</v>
      </c>
      <c r="S742" s="107"/>
      <c r="T742" s="107"/>
      <c r="U742" s="107">
        <f t="shared" si="130"/>
        <v>0</v>
      </c>
      <c r="V742" s="107"/>
      <c r="W742" s="107"/>
      <c r="X742" s="107">
        <f t="shared" si="131"/>
        <v>0</v>
      </c>
      <c r="Y742" s="107"/>
      <c r="Z742" s="107"/>
      <c r="AA742" s="108">
        <f>C742+I742-L742-O742-U742-X742-R742</f>
        <v>0</v>
      </c>
      <c r="AB742" s="7">
        <v>45495</v>
      </c>
    </row>
    <row r="743" spans="1:28" ht="15.75" hidden="1" x14ac:dyDescent="0.25">
      <c r="A743" s="24">
        <v>45495</v>
      </c>
      <c r="B743" s="25" t="s">
        <v>291</v>
      </c>
      <c r="C743" s="25"/>
      <c r="D743" s="27" t="s">
        <v>52</v>
      </c>
      <c r="E743" s="25" t="s">
        <v>154</v>
      </c>
      <c r="F743" s="25">
        <v>500</v>
      </c>
      <c r="G743" s="25" t="s">
        <v>34</v>
      </c>
      <c r="H743" s="25">
        <v>1105</v>
      </c>
      <c r="I743" s="11">
        <f t="shared" si="126"/>
        <v>552500</v>
      </c>
      <c r="J743" s="26" t="s">
        <v>28</v>
      </c>
      <c r="K743" s="11"/>
      <c r="L743" s="107">
        <f t="shared" si="127"/>
        <v>0</v>
      </c>
      <c r="M743" s="107"/>
      <c r="N743" s="107"/>
      <c r="O743" s="107">
        <f t="shared" si="128"/>
        <v>0</v>
      </c>
      <c r="P743" s="107"/>
      <c r="Q743" s="107"/>
      <c r="R743" s="107">
        <f t="shared" si="129"/>
        <v>0</v>
      </c>
      <c r="S743" s="107"/>
      <c r="T743" s="107"/>
      <c r="U743" s="107">
        <f t="shared" si="130"/>
        <v>0</v>
      </c>
      <c r="V743" s="107"/>
      <c r="W743" s="107"/>
      <c r="X743" s="107">
        <f t="shared" si="131"/>
        <v>0</v>
      </c>
      <c r="Y743" s="107"/>
      <c r="Z743" s="107"/>
      <c r="AA743" s="108">
        <f>C743+I743-L743-O743-U743-X743-R743</f>
        <v>552500</v>
      </c>
      <c r="AB743" s="7"/>
    </row>
    <row r="744" spans="1:28" ht="15.75" hidden="1" x14ac:dyDescent="0.25">
      <c r="A744" s="24">
        <v>45495</v>
      </c>
      <c r="B744" s="25" t="s">
        <v>341</v>
      </c>
      <c r="C744" s="25"/>
      <c r="D744" s="25" t="s">
        <v>52</v>
      </c>
      <c r="E744" s="25" t="s">
        <v>172</v>
      </c>
      <c r="F744" s="25">
        <v>20</v>
      </c>
      <c r="G744" s="25" t="s">
        <v>27</v>
      </c>
      <c r="H744" s="25">
        <v>25000</v>
      </c>
      <c r="I744" s="11">
        <f t="shared" si="126"/>
        <v>500000</v>
      </c>
      <c r="J744" s="31" t="s">
        <v>324</v>
      </c>
      <c r="K744" s="11"/>
      <c r="L744" s="107">
        <f t="shared" si="127"/>
        <v>0</v>
      </c>
      <c r="M744" s="107"/>
      <c r="N744" s="107"/>
      <c r="O744" s="107">
        <f t="shared" si="128"/>
        <v>500000</v>
      </c>
      <c r="P744" s="107">
        <v>500000</v>
      </c>
      <c r="Q744" s="107"/>
      <c r="R744" s="107">
        <f t="shared" si="129"/>
        <v>0</v>
      </c>
      <c r="S744" s="107"/>
      <c r="T744" s="107"/>
      <c r="U744" s="107">
        <f t="shared" si="130"/>
        <v>0</v>
      </c>
      <c r="V744" s="107"/>
      <c r="W744" s="107"/>
      <c r="X744" s="107">
        <f t="shared" si="131"/>
        <v>0</v>
      </c>
      <c r="Y744" s="107"/>
      <c r="Z744" s="107"/>
      <c r="AA744" s="108">
        <f>C744+I744-L744-O744-U744-X744-R744</f>
        <v>0</v>
      </c>
      <c r="AB744" s="7">
        <v>45498</v>
      </c>
    </row>
    <row r="745" spans="1:28" ht="15.75" hidden="1" x14ac:dyDescent="0.25">
      <c r="A745" s="24">
        <v>45495</v>
      </c>
      <c r="B745" s="25" t="s">
        <v>341</v>
      </c>
      <c r="C745" s="25"/>
      <c r="D745" s="27" t="s">
        <v>52</v>
      </c>
      <c r="E745" s="25" t="s">
        <v>117</v>
      </c>
      <c r="F745" s="25">
        <v>1</v>
      </c>
      <c r="G745" s="25" t="s">
        <v>23</v>
      </c>
      <c r="H745" s="25">
        <v>450000</v>
      </c>
      <c r="I745" s="11">
        <f t="shared" si="126"/>
        <v>450000</v>
      </c>
      <c r="J745" s="31" t="s">
        <v>324</v>
      </c>
      <c r="K745" s="11"/>
      <c r="L745" s="107">
        <f t="shared" si="127"/>
        <v>0</v>
      </c>
      <c r="M745" s="107"/>
      <c r="N745" s="107"/>
      <c r="O745" s="107">
        <f t="shared" si="128"/>
        <v>450000</v>
      </c>
      <c r="P745" s="107">
        <v>450000</v>
      </c>
      <c r="Q745" s="107"/>
      <c r="R745" s="107">
        <f t="shared" si="129"/>
        <v>0</v>
      </c>
      <c r="S745" s="107"/>
      <c r="T745" s="107"/>
      <c r="U745" s="107">
        <f t="shared" si="130"/>
        <v>0</v>
      </c>
      <c r="V745" s="107"/>
      <c r="W745" s="107"/>
      <c r="X745" s="107">
        <f t="shared" si="131"/>
        <v>0</v>
      </c>
      <c r="Y745" s="107"/>
      <c r="Z745" s="107"/>
      <c r="AA745" s="108">
        <f>C745+I745-L745-O745-U745-X745-R745</f>
        <v>0</v>
      </c>
      <c r="AB745" s="7">
        <v>45498</v>
      </c>
    </row>
    <row r="746" spans="1:28" ht="15.75" hidden="1" x14ac:dyDescent="0.25">
      <c r="A746" s="24">
        <v>45495</v>
      </c>
      <c r="B746" s="25" t="s">
        <v>341</v>
      </c>
      <c r="C746" s="25"/>
      <c r="D746" s="25" t="s">
        <v>52</v>
      </c>
      <c r="E746" s="25" t="s">
        <v>129</v>
      </c>
      <c r="F746" s="25">
        <v>12</v>
      </c>
      <c r="G746" s="25" t="s">
        <v>77</v>
      </c>
      <c r="H746" s="25">
        <v>65000</v>
      </c>
      <c r="I746" s="11">
        <f t="shared" si="126"/>
        <v>780000</v>
      </c>
      <c r="J746" s="31" t="s">
        <v>324</v>
      </c>
      <c r="K746" s="11"/>
      <c r="L746" s="107">
        <f>M746+N746</f>
        <v>0</v>
      </c>
      <c r="M746" s="107"/>
      <c r="N746" s="107"/>
      <c r="O746" s="107">
        <f>P746+Q746</f>
        <v>780000</v>
      </c>
      <c r="P746" s="107">
        <v>780000</v>
      </c>
      <c r="Q746" s="107"/>
      <c r="R746" s="107">
        <f>S746+T746</f>
        <v>0</v>
      </c>
      <c r="S746" s="107"/>
      <c r="T746" s="107"/>
      <c r="U746" s="107">
        <f>V746+W746</f>
        <v>0</v>
      </c>
      <c r="V746" s="107"/>
      <c r="W746" s="107"/>
      <c r="X746" s="107">
        <f>Y746+Z746</f>
        <v>0</v>
      </c>
      <c r="Y746" s="107"/>
      <c r="Z746" s="107"/>
      <c r="AA746" s="108">
        <f>C746+I746-L746-O746-U746-X746-R746</f>
        <v>0</v>
      </c>
      <c r="AB746" s="7">
        <v>45498</v>
      </c>
    </row>
    <row r="747" spans="1:28" ht="15.75" hidden="1" x14ac:dyDescent="0.25">
      <c r="A747" s="29">
        <v>45496</v>
      </c>
      <c r="B747" s="27" t="s">
        <v>451</v>
      </c>
      <c r="C747" s="27"/>
      <c r="D747" s="27" t="s">
        <v>46</v>
      </c>
      <c r="E747" s="27" t="s">
        <v>50</v>
      </c>
      <c r="F747" s="27">
        <v>300</v>
      </c>
      <c r="G747" s="27" t="s">
        <v>34</v>
      </c>
      <c r="H747" s="27">
        <v>3780</v>
      </c>
      <c r="I747" s="11">
        <f t="shared" ref="I747:I768" si="132">F747*H747</f>
        <v>1134000</v>
      </c>
      <c r="J747" s="32" t="s">
        <v>324</v>
      </c>
      <c r="K747" s="11"/>
      <c r="L747" s="107">
        <f>M747+N747</f>
        <v>0</v>
      </c>
      <c r="M747" s="107"/>
      <c r="N747" s="107"/>
      <c r="O747" s="107">
        <f>P747+Q747</f>
        <v>0</v>
      </c>
      <c r="P747" s="107"/>
      <c r="Q747" s="107"/>
      <c r="R747" s="107">
        <f>S747+T747</f>
        <v>0</v>
      </c>
      <c r="S747" s="107"/>
      <c r="T747" s="107"/>
      <c r="U747" s="107">
        <f>V747+W747</f>
        <v>1134000</v>
      </c>
      <c r="V747" s="107">
        <v>1134000</v>
      </c>
      <c r="W747" s="107"/>
      <c r="X747" s="107">
        <f>Y747+Z747</f>
        <v>0</v>
      </c>
      <c r="Y747" s="107"/>
      <c r="Z747" s="107"/>
      <c r="AA747" s="108">
        <f>C747+I747-L747-O747-U747-X747-R747</f>
        <v>0</v>
      </c>
      <c r="AB747" s="7">
        <v>45496</v>
      </c>
    </row>
    <row r="748" spans="1:28" ht="15.75" hidden="1" x14ac:dyDescent="0.25">
      <c r="A748" s="29">
        <v>45496</v>
      </c>
      <c r="B748" s="25" t="s">
        <v>131</v>
      </c>
      <c r="C748" s="25"/>
      <c r="D748" s="25" t="s">
        <v>46</v>
      </c>
      <c r="E748" s="25" t="s">
        <v>160</v>
      </c>
      <c r="F748" s="25">
        <v>1125</v>
      </c>
      <c r="G748" s="27" t="s">
        <v>34</v>
      </c>
      <c r="H748" s="25">
        <v>2925</v>
      </c>
      <c r="I748" s="11">
        <f t="shared" si="132"/>
        <v>3290625</v>
      </c>
      <c r="J748" s="31" t="s">
        <v>312</v>
      </c>
      <c r="K748" s="11"/>
      <c r="L748" s="107">
        <f t="shared" ref="L748:L768" si="133">M748+N748</f>
        <v>0</v>
      </c>
      <c r="M748" s="107"/>
      <c r="N748" s="107"/>
      <c r="O748" s="107">
        <f t="shared" ref="O748:O768" si="134">P748+Q748</f>
        <v>3290625</v>
      </c>
      <c r="P748" s="107">
        <v>3290625</v>
      </c>
      <c r="Q748" s="107"/>
      <c r="R748" s="107">
        <f t="shared" ref="R748:R768" si="135">S748+T748</f>
        <v>0</v>
      </c>
      <c r="S748" s="107"/>
      <c r="T748" s="107"/>
      <c r="U748" s="107">
        <f t="shared" ref="U748:U768" si="136">V748+W748</f>
        <v>0</v>
      </c>
      <c r="V748" s="107"/>
      <c r="W748" s="107"/>
      <c r="X748" s="107">
        <f t="shared" ref="X748:X768" si="137">Y748+Z748</f>
        <v>0</v>
      </c>
      <c r="Y748" s="107"/>
      <c r="Z748" s="107"/>
      <c r="AA748" s="108">
        <f>C748+I748-L748-O748-U748-X748-R748</f>
        <v>0</v>
      </c>
      <c r="AB748" s="7">
        <v>45495</v>
      </c>
    </row>
    <row r="749" spans="1:28" ht="15.75" hidden="1" x14ac:dyDescent="0.25">
      <c r="A749" s="29">
        <v>45496</v>
      </c>
      <c r="B749" s="25" t="s">
        <v>131</v>
      </c>
      <c r="C749" s="25"/>
      <c r="D749" s="25" t="s">
        <v>46</v>
      </c>
      <c r="E749" s="25" t="s">
        <v>61</v>
      </c>
      <c r="F749" s="25">
        <v>1375</v>
      </c>
      <c r="G749" s="25" t="s">
        <v>34</v>
      </c>
      <c r="H749" s="25">
        <v>2280</v>
      </c>
      <c r="I749" s="11">
        <f t="shared" si="132"/>
        <v>3135000</v>
      </c>
      <c r="J749" s="31" t="s">
        <v>312</v>
      </c>
      <c r="K749" s="11"/>
      <c r="L749" s="107">
        <f t="shared" si="133"/>
        <v>0</v>
      </c>
      <c r="M749" s="107"/>
      <c r="N749" s="107"/>
      <c r="O749" s="107">
        <f t="shared" si="134"/>
        <v>3135000</v>
      </c>
      <c r="P749" s="107">
        <v>2527375</v>
      </c>
      <c r="Q749" s="107">
        <v>607625</v>
      </c>
      <c r="R749" s="107">
        <f t="shared" si="135"/>
        <v>0</v>
      </c>
      <c r="S749" s="107"/>
      <c r="T749" s="107"/>
      <c r="U749" s="107">
        <f t="shared" si="136"/>
        <v>0</v>
      </c>
      <c r="V749" s="107"/>
      <c r="W749" s="107"/>
      <c r="X749" s="107">
        <f t="shared" si="137"/>
        <v>0</v>
      </c>
      <c r="Y749" s="107"/>
      <c r="Z749" s="107"/>
      <c r="AA749" s="108">
        <f>C749+I749-L749-O749-U749-X749-R749</f>
        <v>0</v>
      </c>
      <c r="AB749" s="7">
        <v>45495</v>
      </c>
    </row>
    <row r="750" spans="1:28" ht="15.75" hidden="1" x14ac:dyDescent="0.25">
      <c r="A750" s="29">
        <v>45496</v>
      </c>
      <c r="B750" s="25" t="s">
        <v>131</v>
      </c>
      <c r="C750" s="25"/>
      <c r="D750" s="25" t="s">
        <v>46</v>
      </c>
      <c r="E750" s="25" t="s">
        <v>154</v>
      </c>
      <c r="F750" s="25">
        <v>750</v>
      </c>
      <c r="G750" s="25" t="s">
        <v>34</v>
      </c>
      <c r="H750" s="25">
        <v>1140</v>
      </c>
      <c r="I750" s="11">
        <f t="shared" si="132"/>
        <v>855000</v>
      </c>
      <c r="J750" s="31" t="s">
        <v>312</v>
      </c>
      <c r="K750" s="11"/>
      <c r="L750" s="107">
        <f t="shared" si="133"/>
        <v>0</v>
      </c>
      <c r="M750" s="107"/>
      <c r="N750" s="107"/>
      <c r="O750" s="107">
        <f t="shared" si="134"/>
        <v>855000</v>
      </c>
      <c r="P750" s="107"/>
      <c r="Q750" s="107">
        <v>855000</v>
      </c>
      <c r="R750" s="107">
        <f t="shared" si="135"/>
        <v>0</v>
      </c>
      <c r="S750" s="107"/>
      <c r="T750" s="107"/>
      <c r="U750" s="107">
        <f t="shared" si="136"/>
        <v>0</v>
      </c>
      <c r="V750" s="107"/>
      <c r="W750" s="107"/>
      <c r="X750" s="107">
        <f t="shared" si="137"/>
        <v>0</v>
      </c>
      <c r="Y750" s="107"/>
      <c r="Z750" s="107"/>
      <c r="AA750" s="108">
        <f>C750+I750-L750-O750-U750-X750-R750</f>
        <v>0</v>
      </c>
      <c r="AB750" s="7">
        <v>45496</v>
      </c>
    </row>
    <row r="751" spans="1:28" ht="15.75" hidden="1" x14ac:dyDescent="0.25">
      <c r="A751" s="29">
        <v>45496</v>
      </c>
      <c r="B751" s="25" t="s">
        <v>1600</v>
      </c>
      <c r="C751" s="25"/>
      <c r="D751" s="25" t="s">
        <v>46</v>
      </c>
      <c r="E751" s="25" t="s">
        <v>400</v>
      </c>
      <c r="F751" s="25">
        <v>2.5</v>
      </c>
      <c r="G751" s="25" t="s">
        <v>39</v>
      </c>
      <c r="H751" s="25">
        <v>90000</v>
      </c>
      <c r="I751" s="11">
        <f t="shared" si="132"/>
        <v>225000</v>
      </c>
      <c r="J751" s="31" t="s">
        <v>324</v>
      </c>
      <c r="K751" s="11"/>
      <c r="L751" s="107">
        <f t="shared" si="133"/>
        <v>0</v>
      </c>
      <c r="M751" s="107"/>
      <c r="N751" s="107"/>
      <c r="O751" s="107">
        <f t="shared" si="134"/>
        <v>0</v>
      </c>
      <c r="P751" s="107"/>
      <c r="Q751" s="107"/>
      <c r="R751" s="107">
        <f t="shared" si="135"/>
        <v>0</v>
      </c>
      <c r="S751" s="107"/>
      <c r="T751" s="107"/>
      <c r="U751" s="107">
        <f t="shared" si="136"/>
        <v>225000</v>
      </c>
      <c r="V751" s="107">
        <v>225000</v>
      </c>
      <c r="W751" s="107"/>
      <c r="X751" s="107">
        <f t="shared" si="137"/>
        <v>0</v>
      </c>
      <c r="Y751" s="107"/>
      <c r="Z751" s="107"/>
      <c r="AA751" s="108">
        <f>C751+I751-L751-O751-U751-X751-R751</f>
        <v>0</v>
      </c>
      <c r="AB751" s="7">
        <v>45496</v>
      </c>
    </row>
    <row r="752" spans="1:28" ht="15.75" hidden="1" x14ac:dyDescent="0.25">
      <c r="A752" s="29">
        <v>45496</v>
      </c>
      <c r="B752" s="72" t="s">
        <v>1333</v>
      </c>
      <c r="C752" s="25"/>
      <c r="D752" s="25" t="s">
        <v>52</v>
      </c>
      <c r="E752" s="25" t="s">
        <v>58</v>
      </c>
      <c r="F752" s="25">
        <v>3000</v>
      </c>
      <c r="G752" s="25" t="s">
        <v>34</v>
      </c>
      <c r="H752" s="25">
        <v>1750</v>
      </c>
      <c r="I752" s="11">
        <f t="shared" si="132"/>
        <v>5250000</v>
      </c>
      <c r="J752" s="31" t="s">
        <v>324</v>
      </c>
      <c r="K752" s="11"/>
      <c r="L752" s="107">
        <f t="shared" si="133"/>
        <v>0</v>
      </c>
      <c r="M752" s="107"/>
      <c r="N752" s="107"/>
      <c r="O752" s="107">
        <f t="shared" si="134"/>
        <v>0</v>
      </c>
      <c r="P752" s="107"/>
      <c r="Q752" s="107"/>
      <c r="R752" s="107">
        <f t="shared" si="135"/>
        <v>5250000</v>
      </c>
      <c r="S752" s="107">
        <v>5250000</v>
      </c>
      <c r="T752" s="107"/>
      <c r="U752" s="107">
        <f t="shared" si="136"/>
        <v>0</v>
      </c>
      <c r="V752" s="107"/>
      <c r="W752" s="107"/>
      <c r="X752" s="107">
        <f t="shared" si="137"/>
        <v>0</v>
      </c>
      <c r="Y752" s="107"/>
      <c r="Z752" s="107"/>
      <c r="AA752" s="108">
        <f>C752+I752-L752-O752-U752-X752-R752</f>
        <v>0</v>
      </c>
      <c r="AB752" s="7">
        <v>45496</v>
      </c>
    </row>
    <row r="753" spans="1:28" ht="15.75" hidden="1" x14ac:dyDescent="0.25">
      <c r="A753" s="29">
        <v>45496</v>
      </c>
      <c r="B753" s="25" t="s">
        <v>134</v>
      </c>
      <c r="C753" s="25"/>
      <c r="D753" s="25" t="s">
        <v>52</v>
      </c>
      <c r="E753" s="25" t="s">
        <v>179</v>
      </c>
      <c r="F753" s="25">
        <v>500</v>
      </c>
      <c r="G753" s="25" t="s">
        <v>34</v>
      </c>
      <c r="H753" s="25">
        <v>1510</v>
      </c>
      <c r="I753" s="11">
        <f t="shared" si="132"/>
        <v>755000</v>
      </c>
      <c r="J753" s="26" t="s">
        <v>28</v>
      </c>
      <c r="K753" s="11" t="s">
        <v>1614</v>
      </c>
      <c r="L753" s="107">
        <f t="shared" si="133"/>
        <v>0</v>
      </c>
      <c r="M753" s="107"/>
      <c r="N753" s="107"/>
      <c r="O753" s="107">
        <f t="shared" si="134"/>
        <v>0</v>
      </c>
      <c r="P753" s="107"/>
      <c r="Q753" s="107"/>
      <c r="R753" s="107">
        <f t="shared" si="135"/>
        <v>0</v>
      </c>
      <c r="S753" s="107"/>
      <c r="T753" s="107"/>
      <c r="U753" s="107">
        <f t="shared" si="136"/>
        <v>0</v>
      </c>
      <c r="V753" s="107"/>
      <c r="W753" s="107"/>
      <c r="X753" s="107">
        <f t="shared" si="137"/>
        <v>0</v>
      </c>
      <c r="Y753" s="107"/>
      <c r="Z753" s="107"/>
      <c r="AA753" s="108">
        <f>C753+I753-L753-O753-U753-X753-R753</f>
        <v>755000</v>
      </c>
      <c r="AB753" s="7"/>
    </row>
    <row r="754" spans="1:28" ht="15.75" hidden="1" x14ac:dyDescent="0.25">
      <c r="A754" s="29">
        <v>45496</v>
      </c>
      <c r="B754" s="25" t="s">
        <v>134</v>
      </c>
      <c r="C754" s="25"/>
      <c r="D754" s="25" t="s">
        <v>52</v>
      </c>
      <c r="E754" s="25" t="s">
        <v>290</v>
      </c>
      <c r="F754" s="25">
        <v>1500</v>
      </c>
      <c r="G754" s="25" t="s">
        <v>34</v>
      </c>
      <c r="H754" s="25">
        <v>2785</v>
      </c>
      <c r="I754" s="11">
        <f t="shared" si="132"/>
        <v>4177500</v>
      </c>
      <c r="J754" s="26" t="s">
        <v>28</v>
      </c>
      <c r="K754" s="11" t="s">
        <v>1614</v>
      </c>
      <c r="L754" s="107">
        <f t="shared" si="133"/>
        <v>0</v>
      </c>
      <c r="M754" s="107"/>
      <c r="N754" s="107"/>
      <c r="O754" s="107">
        <f t="shared" si="134"/>
        <v>0</v>
      </c>
      <c r="P754" s="107"/>
      <c r="Q754" s="107"/>
      <c r="R754" s="107">
        <f t="shared" si="135"/>
        <v>0</v>
      </c>
      <c r="S754" s="107"/>
      <c r="T754" s="107"/>
      <c r="U754" s="107">
        <f t="shared" si="136"/>
        <v>0</v>
      </c>
      <c r="V754" s="107"/>
      <c r="W754" s="107"/>
      <c r="X754" s="107">
        <f t="shared" si="137"/>
        <v>0</v>
      </c>
      <c r="Y754" s="107"/>
      <c r="Z754" s="107"/>
      <c r="AA754" s="108">
        <f>C754+I754-L754-O754-U754-X754-R754</f>
        <v>4177500</v>
      </c>
      <c r="AB754" s="7"/>
    </row>
    <row r="755" spans="1:28" ht="15.75" hidden="1" x14ac:dyDescent="0.25">
      <c r="A755" s="29">
        <v>45496</v>
      </c>
      <c r="B755" s="27" t="s">
        <v>513</v>
      </c>
      <c r="C755" s="27"/>
      <c r="D755" s="27" t="s">
        <v>52</v>
      </c>
      <c r="E755" s="27" t="s">
        <v>150</v>
      </c>
      <c r="F755" s="27">
        <v>40</v>
      </c>
      <c r="G755" s="27" t="s">
        <v>77</v>
      </c>
      <c r="H755" s="27">
        <v>45000</v>
      </c>
      <c r="I755" s="11">
        <f t="shared" si="132"/>
        <v>1800000</v>
      </c>
      <c r="J755" s="31" t="s">
        <v>324</v>
      </c>
      <c r="K755" s="11"/>
      <c r="L755" s="107">
        <f t="shared" si="133"/>
        <v>0</v>
      </c>
      <c r="M755" s="107"/>
      <c r="N755" s="107"/>
      <c r="O755" s="107">
        <f t="shared" si="134"/>
        <v>0</v>
      </c>
      <c r="P755" s="107"/>
      <c r="Q755" s="107"/>
      <c r="R755" s="107">
        <f t="shared" si="135"/>
        <v>0</v>
      </c>
      <c r="S755" s="107"/>
      <c r="T755" s="107"/>
      <c r="U755" s="107">
        <f t="shared" si="136"/>
        <v>1800000</v>
      </c>
      <c r="V755" s="107">
        <v>1800000</v>
      </c>
      <c r="W755" s="107"/>
      <c r="X755" s="107">
        <f t="shared" si="137"/>
        <v>0</v>
      </c>
      <c r="Y755" s="107"/>
      <c r="Z755" s="107"/>
      <c r="AA755" s="108">
        <f>C755+I755-L755-O755-U755-X755-R755</f>
        <v>0</v>
      </c>
      <c r="AB755" s="7">
        <v>45504</v>
      </c>
    </row>
    <row r="756" spans="1:28" ht="15.75" hidden="1" x14ac:dyDescent="0.25">
      <c r="A756" s="29">
        <v>45496</v>
      </c>
      <c r="B756" s="25" t="s">
        <v>1443</v>
      </c>
      <c r="C756" s="25"/>
      <c r="D756" s="25" t="s">
        <v>46</v>
      </c>
      <c r="E756" s="25" t="s">
        <v>238</v>
      </c>
      <c r="F756" s="25">
        <v>2</v>
      </c>
      <c r="G756" s="25" t="s">
        <v>39</v>
      </c>
      <c r="H756" s="25">
        <v>300000</v>
      </c>
      <c r="I756" s="11">
        <f t="shared" si="132"/>
        <v>600000</v>
      </c>
      <c r="J756" s="31" t="s">
        <v>324</v>
      </c>
      <c r="K756" s="11"/>
      <c r="L756" s="107">
        <f t="shared" si="133"/>
        <v>600000</v>
      </c>
      <c r="M756" s="107">
        <v>600000</v>
      </c>
      <c r="N756" s="107"/>
      <c r="O756" s="107">
        <f t="shared" si="134"/>
        <v>0</v>
      </c>
      <c r="P756" s="107"/>
      <c r="Q756" s="107"/>
      <c r="R756" s="107">
        <f t="shared" si="135"/>
        <v>0</v>
      </c>
      <c r="S756" s="107"/>
      <c r="T756" s="107"/>
      <c r="U756" s="107">
        <f t="shared" si="136"/>
        <v>0</v>
      </c>
      <c r="V756" s="107"/>
      <c r="W756" s="107"/>
      <c r="X756" s="107">
        <f t="shared" si="137"/>
        <v>0</v>
      </c>
      <c r="Y756" s="107"/>
      <c r="Z756" s="107"/>
      <c r="AA756" s="108">
        <f>C756+I756-L756-O756-U756-X756-R756</f>
        <v>0</v>
      </c>
      <c r="AB756" s="7">
        <v>45496</v>
      </c>
    </row>
    <row r="757" spans="1:28" ht="15.75" hidden="1" x14ac:dyDescent="0.25">
      <c r="A757" s="29">
        <v>45496</v>
      </c>
      <c r="B757" s="25" t="s">
        <v>256</v>
      </c>
      <c r="C757" s="25"/>
      <c r="D757" s="25" t="s">
        <v>52</v>
      </c>
      <c r="E757" s="25" t="s">
        <v>64</v>
      </c>
      <c r="F757" s="25">
        <v>12</v>
      </c>
      <c r="G757" s="25" t="s">
        <v>39</v>
      </c>
      <c r="H757" s="25">
        <v>55000</v>
      </c>
      <c r="I757" s="11">
        <f t="shared" si="132"/>
        <v>660000</v>
      </c>
      <c r="J757" s="31" t="s">
        <v>324</v>
      </c>
      <c r="K757" s="11"/>
      <c r="L757" s="107">
        <f t="shared" si="133"/>
        <v>660000</v>
      </c>
      <c r="M757" s="107"/>
      <c r="N757" s="107">
        <v>660000</v>
      </c>
      <c r="O757" s="107">
        <f t="shared" si="134"/>
        <v>0</v>
      </c>
      <c r="P757" s="107"/>
      <c r="Q757" s="107"/>
      <c r="R757" s="107">
        <f t="shared" si="135"/>
        <v>0</v>
      </c>
      <c r="S757" s="107"/>
      <c r="T757" s="107"/>
      <c r="U757" s="107">
        <f t="shared" si="136"/>
        <v>0</v>
      </c>
      <c r="V757" s="107"/>
      <c r="W757" s="107"/>
      <c r="X757" s="107">
        <f t="shared" si="137"/>
        <v>0</v>
      </c>
      <c r="Y757" s="107"/>
      <c r="Z757" s="107"/>
      <c r="AA757" s="108">
        <f>C757+I757-L757-O757-U757-X757-R757</f>
        <v>0</v>
      </c>
      <c r="AB757" s="7">
        <v>45498</v>
      </c>
    </row>
    <row r="758" spans="1:28" ht="15.75" hidden="1" x14ac:dyDescent="0.25">
      <c r="A758" s="29">
        <v>45496</v>
      </c>
      <c r="B758" s="25" t="s">
        <v>256</v>
      </c>
      <c r="C758" s="25"/>
      <c r="D758" s="25" t="s">
        <v>52</v>
      </c>
      <c r="E758" s="25" t="s">
        <v>217</v>
      </c>
      <c r="F758" s="25">
        <v>2.5</v>
      </c>
      <c r="G758" s="25" t="s">
        <v>39</v>
      </c>
      <c r="H758" s="25">
        <v>90000</v>
      </c>
      <c r="I758" s="11">
        <f t="shared" si="132"/>
        <v>225000</v>
      </c>
      <c r="J758" s="31" t="s">
        <v>324</v>
      </c>
      <c r="K758" s="11"/>
      <c r="L758" s="107">
        <f t="shared" si="133"/>
        <v>225000</v>
      </c>
      <c r="M758" s="107"/>
      <c r="N758" s="107">
        <v>225000</v>
      </c>
      <c r="O758" s="107">
        <f t="shared" si="134"/>
        <v>0</v>
      </c>
      <c r="P758" s="107"/>
      <c r="Q758" s="107"/>
      <c r="R758" s="107">
        <f t="shared" si="135"/>
        <v>0</v>
      </c>
      <c r="S758" s="107"/>
      <c r="T758" s="107"/>
      <c r="U758" s="107">
        <f t="shared" si="136"/>
        <v>0</v>
      </c>
      <c r="V758" s="107"/>
      <c r="W758" s="107"/>
      <c r="X758" s="107">
        <f t="shared" si="137"/>
        <v>0</v>
      </c>
      <c r="Y758" s="107"/>
      <c r="Z758" s="107"/>
      <c r="AA758" s="108">
        <f>C758+I758-L758-O758-U758-X758-R758</f>
        <v>0</v>
      </c>
      <c r="AB758" s="7">
        <v>45498</v>
      </c>
    </row>
    <row r="759" spans="1:28" ht="15.75" hidden="1" x14ac:dyDescent="0.25">
      <c r="A759" s="29">
        <v>45496</v>
      </c>
      <c r="B759" s="25" t="s">
        <v>99</v>
      </c>
      <c r="C759" s="25"/>
      <c r="D759" s="25"/>
      <c r="E759" s="25" t="s">
        <v>273</v>
      </c>
      <c r="F759" s="25">
        <v>55.1</v>
      </c>
      <c r="G759" s="25" t="s">
        <v>39</v>
      </c>
      <c r="H759" s="25"/>
      <c r="I759" s="11">
        <f t="shared" si="132"/>
        <v>0</v>
      </c>
      <c r="J759" s="26" t="s">
        <v>1622</v>
      </c>
      <c r="K759" s="11"/>
      <c r="L759" s="107">
        <f t="shared" si="133"/>
        <v>0</v>
      </c>
      <c r="M759" s="107"/>
      <c r="N759" s="107"/>
      <c r="O759" s="107">
        <f t="shared" si="134"/>
        <v>0</v>
      </c>
      <c r="P759" s="107"/>
      <c r="Q759" s="107"/>
      <c r="R759" s="107">
        <f t="shared" si="135"/>
        <v>0</v>
      </c>
      <c r="S759" s="107"/>
      <c r="T759" s="107"/>
      <c r="U759" s="107">
        <f t="shared" si="136"/>
        <v>0</v>
      </c>
      <c r="V759" s="107"/>
      <c r="W759" s="107"/>
      <c r="X759" s="107">
        <f t="shared" si="137"/>
        <v>0</v>
      </c>
      <c r="Y759" s="107"/>
      <c r="Z759" s="107"/>
      <c r="AA759" s="108">
        <f>C759+I759-L759-O759-U759-X759-R759</f>
        <v>0</v>
      </c>
      <c r="AB759" s="7"/>
    </row>
    <row r="760" spans="1:28" ht="15.75" hidden="1" x14ac:dyDescent="0.25">
      <c r="A760" s="29">
        <v>45496</v>
      </c>
      <c r="B760" s="25" t="s">
        <v>1590</v>
      </c>
      <c r="C760" s="25"/>
      <c r="D760" s="25" t="s">
        <v>46</v>
      </c>
      <c r="E760" s="25" t="s">
        <v>298</v>
      </c>
      <c r="F760" s="25">
        <v>2000</v>
      </c>
      <c r="G760" s="25" t="s">
        <v>34</v>
      </c>
      <c r="H760" s="25">
        <v>3600</v>
      </c>
      <c r="I760" s="11">
        <f t="shared" si="132"/>
        <v>7200000</v>
      </c>
      <c r="J760" s="26" t="s">
        <v>28</v>
      </c>
      <c r="K760" s="11"/>
      <c r="L760" s="107">
        <f t="shared" si="133"/>
        <v>0</v>
      </c>
      <c r="M760" s="107"/>
      <c r="N760" s="107"/>
      <c r="O760" s="107">
        <f t="shared" si="134"/>
        <v>0</v>
      </c>
      <c r="P760" s="107"/>
      <c r="Q760" s="107"/>
      <c r="R760" s="107">
        <f t="shared" si="135"/>
        <v>0</v>
      </c>
      <c r="S760" s="107"/>
      <c r="T760" s="107"/>
      <c r="U760" s="107">
        <f t="shared" si="136"/>
        <v>0</v>
      </c>
      <c r="V760" s="107"/>
      <c r="W760" s="107"/>
      <c r="X760" s="107">
        <f t="shared" si="137"/>
        <v>0</v>
      </c>
      <c r="Y760" s="107"/>
      <c r="Z760" s="107"/>
      <c r="AA760" s="108">
        <f>C760+I760-L760-O760-U760-X760-R760</f>
        <v>7200000</v>
      </c>
      <c r="AB760" s="7"/>
    </row>
    <row r="761" spans="1:28" ht="15.75" hidden="1" x14ac:dyDescent="0.25">
      <c r="A761" s="29">
        <v>45496</v>
      </c>
      <c r="B761" s="25" t="s">
        <v>256</v>
      </c>
      <c r="C761" s="25"/>
      <c r="D761" s="25" t="s">
        <v>52</v>
      </c>
      <c r="E761" s="25" t="s">
        <v>127</v>
      </c>
      <c r="F761" s="25">
        <v>1</v>
      </c>
      <c r="G761" s="25" t="s">
        <v>39</v>
      </c>
      <c r="H761" s="25">
        <v>70000</v>
      </c>
      <c r="I761" s="11">
        <f t="shared" si="132"/>
        <v>70000</v>
      </c>
      <c r="J761" s="31" t="s">
        <v>324</v>
      </c>
      <c r="K761" s="11"/>
      <c r="L761" s="107">
        <f t="shared" si="133"/>
        <v>70000</v>
      </c>
      <c r="M761" s="107"/>
      <c r="N761" s="107">
        <v>70000</v>
      </c>
      <c r="O761" s="107">
        <f t="shared" si="134"/>
        <v>0</v>
      </c>
      <c r="P761" s="107"/>
      <c r="Q761" s="107"/>
      <c r="R761" s="107">
        <f t="shared" si="135"/>
        <v>0</v>
      </c>
      <c r="S761" s="107"/>
      <c r="T761" s="107"/>
      <c r="U761" s="107">
        <f t="shared" si="136"/>
        <v>0</v>
      </c>
      <c r="V761" s="107"/>
      <c r="W761" s="107"/>
      <c r="X761" s="107">
        <f t="shared" si="137"/>
        <v>0</v>
      </c>
      <c r="Y761" s="107"/>
      <c r="Z761" s="107"/>
      <c r="AA761" s="108">
        <f>C761+I761-L761-O761-U761-X761-R761</f>
        <v>0</v>
      </c>
      <c r="AB761" s="7">
        <v>45498</v>
      </c>
    </row>
    <row r="762" spans="1:28" ht="15.75" hidden="1" x14ac:dyDescent="0.25">
      <c r="A762" s="29">
        <v>45496</v>
      </c>
      <c r="B762" s="25" t="s">
        <v>256</v>
      </c>
      <c r="C762" s="25"/>
      <c r="D762" s="25" t="s">
        <v>52</v>
      </c>
      <c r="E762" s="25" t="s">
        <v>129</v>
      </c>
      <c r="F762" s="25">
        <v>2</v>
      </c>
      <c r="G762" s="25" t="s">
        <v>77</v>
      </c>
      <c r="H762" s="25">
        <v>65000</v>
      </c>
      <c r="I762" s="11">
        <f t="shared" si="132"/>
        <v>130000</v>
      </c>
      <c r="J762" s="31" t="s">
        <v>324</v>
      </c>
      <c r="K762" s="11"/>
      <c r="L762" s="107">
        <f t="shared" si="133"/>
        <v>130000</v>
      </c>
      <c r="M762" s="107"/>
      <c r="N762" s="107">
        <v>130000</v>
      </c>
      <c r="O762" s="107">
        <f t="shared" si="134"/>
        <v>0</v>
      </c>
      <c r="P762" s="107"/>
      <c r="Q762" s="107"/>
      <c r="R762" s="107">
        <f t="shared" si="135"/>
        <v>0</v>
      </c>
      <c r="S762" s="107"/>
      <c r="T762" s="107"/>
      <c r="U762" s="107">
        <f t="shared" si="136"/>
        <v>0</v>
      </c>
      <c r="V762" s="107"/>
      <c r="W762" s="107"/>
      <c r="X762" s="107">
        <f t="shared" si="137"/>
        <v>0</v>
      </c>
      <c r="Y762" s="107"/>
      <c r="Z762" s="107"/>
      <c r="AA762" s="108">
        <f>C762+I762-L762-O762-U762-X762-R762</f>
        <v>0</v>
      </c>
      <c r="AB762" s="7">
        <v>45496</v>
      </c>
    </row>
    <row r="763" spans="1:28" ht="15.75" hidden="1" x14ac:dyDescent="0.25">
      <c r="A763" s="29">
        <v>45496</v>
      </c>
      <c r="B763" s="25" t="s">
        <v>1597</v>
      </c>
      <c r="C763" s="25"/>
      <c r="D763" s="25" t="s">
        <v>52</v>
      </c>
      <c r="E763" s="25" t="s">
        <v>61</v>
      </c>
      <c r="F763" s="25">
        <v>375</v>
      </c>
      <c r="G763" s="25" t="s">
        <v>34</v>
      </c>
      <c r="H763" s="25">
        <v>2330</v>
      </c>
      <c r="I763" s="11">
        <f t="shared" si="132"/>
        <v>873750</v>
      </c>
      <c r="J763" s="31" t="s">
        <v>324</v>
      </c>
      <c r="K763" s="11"/>
      <c r="L763" s="107">
        <f t="shared" si="133"/>
        <v>873750</v>
      </c>
      <c r="M763" s="107">
        <v>873750</v>
      </c>
      <c r="N763" s="107"/>
      <c r="O763" s="107">
        <f t="shared" si="134"/>
        <v>0</v>
      </c>
      <c r="P763" s="107"/>
      <c r="Q763" s="107"/>
      <c r="R763" s="107">
        <f t="shared" si="135"/>
        <v>0</v>
      </c>
      <c r="S763" s="107"/>
      <c r="T763" s="107"/>
      <c r="U763" s="107">
        <f t="shared" si="136"/>
        <v>0</v>
      </c>
      <c r="V763" s="107"/>
      <c r="W763" s="107"/>
      <c r="X763" s="107">
        <f t="shared" si="137"/>
        <v>0</v>
      </c>
      <c r="Y763" s="107"/>
      <c r="Z763" s="107"/>
      <c r="AA763" s="108">
        <f>C763+I763-L763-O763-U763-X763-R763</f>
        <v>0</v>
      </c>
      <c r="AB763" s="7">
        <v>45502</v>
      </c>
    </row>
    <row r="764" spans="1:28" ht="15.75" hidden="1" x14ac:dyDescent="0.25">
      <c r="A764" s="29">
        <v>45496</v>
      </c>
      <c r="B764" s="25" t="s">
        <v>211</v>
      </c>
      <c r="C764" s="25"/>
      <c r="D764" s="25" t="s">
        <v>52</v>
      </c>
      <c r="E764" s="25" t="s">
        <v>534</v>
      </c>
      <c r="F764" s="25">
        <v>125</v>
      </c>
      <c r="G764" s="25" t="s">
        <v>34</v>
      </c>
      <c r="H764" s="25">
        <v>3510</v>
      </c>
      <c r="I764" s="11">
        <f t="shared" si="132"/>
        <v>438750</v>
      </c>
      <c r="J764" s="31" t="s">
        <v>312</v>
      </c>
      <c r="K764" s="11"/>
      <c r="L764" s="107">
        <f t="shared" si="133"/>
        <v>0</v>
      </c>
      <c r="M764" s="107"/>
      <c r="N764" s="107"/>
      <c r="O764" s="107">
        <f t="shared" si="134"/>
        <v>438750</v>
      </c>
      <c r="P764" s="107">
        <v>438750</v>
      </c>
      <c r="Q764" s="107"/>
      <c r="R764" s="107">
        <f t="shared" si="135"/>
        <v>0</v>
      </c>
      <c r="S764" s="107"/>
      <c r="T764" s="107"/>
      <c r="U764" s="107">
        <f t="shared" si="136"/>
        <v>0</v>
      </c>
      <c r="V764" s="107"/>
      <c r="W764" s="107"/>
      <c r="X764" s="107">
        <f t="shared" si="137"/>
        <v>0</v>
      </c>
      <c r="Y764" s="107"/>
      <c r="Z764" s="107"/>
      <c r="AA764" s="108">
        <f>C764+I764-L764-O764-U764-X764-R764</f>
        <v>0</v>
      </c>
      <c r="AB764" s="7">
        <v>45503</v>
      </c>
    </row>
    <row r="765" spans="1:28" ht="15.75" hidden="1" x14ac:dyDescent="0.25">
      <c r="A765" s="24">
        <v>45496</v>
      </c>
      <c r="B765" s="25" t="s">
        <v>207</v>
      </c>
      <c r="C765" s="25"/>
      <c r="D765" s="25" t="s">
        <v>46</v>
      </c>
      <c r="E765" s="25" t="s">
        <v>108</v>
      </c>
      <c r="F765" s="25">
        <v>2000</v>
      </c>
      <c r="G765" s="25" t="s">
        <v>34</v>
      </c>
      <c r="H765" s="25">
        <v>2150</v>
      </c>
      <c r="I765" s="11">
        <f t="shared" si="132"/>
        <v>4300000</v>
      </c>
      <c r="J765" s="31" t="s">
        <v>312</v>
      </c>
      <c r="K765" s="11"/>
      <c r="L765" s="107">
        <f t="shared" si="133"/>
        <v>0</v>
      </c>
      <c r="M765" s="107"/>
      <c r="N765" s="107"/>
      <c r="O765" s="107">
        <f t="shared" si="134"/>
        <v>4300000</v>
      </c>
      <c r="P765" s="107">
        <v>4300000</v>
      </c>
      <c r="Q765" s="107"/>
      <c r="R765" s="107">
        <f t="shared" si="135"/>
        <v>0</v>
      </c>
      <c r="S765" s="107"/>
      <c r="T765" s="107"/>
      <c r="U765" s="107">
        <f t="shared" si="136"/>
        <v>0</v>
      </c>
      <c r="V765" s="107"/>
      <c r="W765" s="107"/>
      <c r="X765" s="107">
        <f t="shared" si="137"/>
        <v>0</v>
      </c>
      <c r="Y765" s="107"/>
      <c r="Z765" s="107"/>
      <c r="AA765" s="108">
        <f>C765+I765-L765-O765-U765-X765-R765</f>
        <v>0</v>
      </c>
      <c r="AB765" s="7">
        <v>45496</v>
      </c>
    </row>
    <row r="766" spans="1:28" ht="15.75" hidden="1" x14ac:dyDescent="0.25">
      <c r="A766" s="29">
        <v>45496</v>
      </c>
      <c r="B766" s="72" t="s">
        <v>376</v>
      </c>
      <c r="C766" s="25"/>
      <c r="D766" s="25" t="s">
        <v>46</v>
      </c>
      <c r="E766" s="25" t="s">
        <v>33</v>
      </c>
      <c r="F766" s="25">
        <v>200</v>
      </c>
      <c r="G766" s="25" t="s">
        <v>34</v>
      </c>
      <c r="H766" s="25">
        <v>2500</v>
      </c>
      <c r="I766" s="11">
        <f t="shared" si="132"/>
        <v>500000</v>
      </c>
      <c r="J766" s="31" t="s">
        <v>312</v>
      </c>
      <c r="K766" s="11"/>
      <c r="L766" s="107">
        <f t="shared" si="133"/>
        <v>0</v>
      </c>
      <c r="M766" s="107"/>
      <c r="N766" s="107"/>
      <c r="O766" s="107">
        <f t="shared" si="134"/>
        <v>0</v>
      </c>
      <c r="P766" s="107"/>
      <c r="Q766" s="107"/>
      <c r="R766" s="107">
        <f t="shared" si="135"/>
        <v>500000</v>
      </c>
      <c r="S766" s="107">
        <v>500000</v>
      </c>
      <c r="T766" s="107"/>
      <c r="U766" s="107">
        <f t="shared" si="136"/>
        <v>0</v>
      </c>
      <c r="V766" s="107"/>
      <c r="W766" s="107"/>
      <c r="X766" s="107">
        <f t="shared" si="137"/>
        <v>0</v>
      </c>
      <c r="Y766" s="107"/>
      <c r="Z766" s="107"/>
      <c r="AA766" s="108">
        <f>C766+I766-L766-O766-U766-X766-R766</f>
        <v>0</v>
      </c>
      <c r="AB766" s="7">
        <v>45499</v>
      </c>
    </row>
    <row r="767" spans="1:28" ht="15.75" hidden="1" x14ac:dyDescent="0.25">
      <c r="A767" s="29">
        <v>45496</v>
      </c>
      <c r="B767" s="25" t="s">
        <v>122</v>
      </c>
      <c r="C767" s="25"/>
      <c r="D767" s="25" t="s">
        <v>46</v>
      </c>
      <c r="E767" s="25" t="s">
        <v>196</v>
      </c>
      <c r="F767" s="25">
        <v>57.3</v>
      </c>
      <c r="G767" s="25" t="s">
        <v>39</v>
      </c>
      <c r="H767" s="25">
        <v>135000</v>
      </c>
      <c r="I767" s="11">
        <f t="shared" si="132"/>
        <v>7735500</v>
      </c>
      <c r="J767" s="26" t="s">
        <v>28</v>
      </c>
      <c r="K767" s="11"/>
      <c r="L767" s="107">
        <f t="shared" si="133"/>
        <v>0</v>
      </c>
      <c r="M767" s="107"/>
      <c r="N767" s="107"/>
      <c r="O767" s="107">
        <f t="shared" si="134"/>
        <v>0</v>
      </c>
      <c r="P767" s="107"/>
      <c r="Q767" s="107"/>
      <c r="R767" s="107">
        <f t="shared" si="135"/>
        <v>0</v>
      </c>
      <c r="S767" s="107"/>
      <c r="T767" s="107"/>
      <c r="U767" s="107">
        <f t="shared" si="136"/>
        <v>0</v>
      </c>
      <c r="V767" s="107"/>
      <c r="W767" s="107"/>
      <c r="X767" s="107">
        <f t="shared" si="137"/>
        <v>0</v>
      </c>
      <c r="Y767" s="107"/>
      <c r="Z767" s="107"/>
      <c r="AA767" s="108">
        <f>C767+I767-L767-O767-U767-X767-R767</f>
        <v>7735500</v>
      </c>
      <c r="AB767" s="7"/>
    </row>
    <row r="768" spans="1:28" ht="15.75" hidden="1" x14ac:dyDescent="0.25">
      <c r="A768" s="24">
        <v>45496</v>
      </c>
      <c r="B768" s="25" t="s">
        <v>122</v>
      </c>
      <c r="C768" s="25"/>
      <c r="D768" s="25" t="s">
        <v>46</v>
      </c>
      <c r="E768" s="25" t="s">
        <v>81</v>
      </c>
      <c r="F768" s="25">
        <v>93</v>
      </c>
      <c r="G768" s="25" t="s">
        <v>39</v>
      </c>
      <c r="H768" s="25">
        <v>47000</v>
      </c>
      <c r="I768" s="11">
        <f t="shared" si="132"/>
        <v>4371000</v>
      </c>
      <c r="J768" s="38" t="s">
        <v>78</v>
      </c>
      <c r="K768" s="11"/>
      <c r="L768" s="107">
        <f t="shared" si="133"/>
        <v>0</v>
      </c>
      <c r="M768" s="107"/>
      <c r="N768" s="107"/>
      <c r="O768" s="107">
        <f t="shared" si="134"/>
        <v>1280000</v>
      </c>
      <c r="P768" s="107">
        <v>1280000</v>
      </c>
      <c r="Q768" s="107"/>
      <c r="R768" s="107">
        <f t="shared" si="135"/>
        <v>0</v>
      </c>
      <c r="S768" s="107"/>
      <c r="T768" s="107"/>
      <c r="U768" s="107">
        <f t="shared" si="136"/>
        <v>0</v>
      </c>
      <c r="V768" s="107"/>
      <c r="W768" s="107"/>
      <c r="X768" s="107">
        <f t="shared" si="137"/>
        <v>0</v>
      </c>
      <c r="Y768" s="107"/>
      <c r="Z768" s="107"/>
      <c r="AA768" s="108">
        <f>C768+I768-L768-O768-U768-X768-R768</f>
        <v>3091000</v>
      </c>
      <c r="AB768" s="7">
        <v>45503</v>
      </c>
    </row>
    <row r="769" spans="1:28" ht="15.75" hidden="1" x14ac:dyDescent="0.25">
      <c r="A769" s="29">
        <v>45497</v>
      </c>
      <c r="B769" s="27" t="s">
        <v>359</v>
      </c>
      <c r="C769" s="27"/>
      <c r="D769" s="27" t="s">
        <v>46</v>
      </c>
      <c r="E769" s="27" t="s">
        <v>128</v>
      </c>
      <c r="F769" s="27">
        <v>25</v>
      </c>
      <c r="G769" s="27" t="s">
        <v>39</v>
      </c>
      <c r="H769" s="27">
        <v>125000</v>
      </c>
      <c r="I769" s="11">
        <f t="shared" ref="I769:I792" si="138">F769*H769</f>
        <v>3125000</v>
      </c>
      <c r="J769" s="28" t="s">
        <v>28</v>
      </c>
      <c r="K769" s="11"/>
      <c r="L769" s="107">
        <f>M769+N769</f>
        <v>0</v>
      </c>
      <c r="M769" s="107"/>
      <c r="N769" s="107"/>
      <c r="O769" s="107">
        <f>P769+Q769</f>
        <v>0</v>
      </c>
      <c r="P769" s="107"/>
      <c r="Q769" s="107"/>
      <c r="R769" s="107">
        <f>S769+T769</f>
        <v>0</v>
      </c>
      <c r="S769" s="107"/>
      <c r="T769" s="107"/>
      <c r="U769" s="107">
        <f>V769+W769</f>
        <v>0</v>
      </c>
      <c r="V769" s="107"/>
      <c r="W769" s="107"/>
      <c r="X769" s="107">
        <f>Y769+Z769</f>
        <v>0</v>
      </c>
      <c r="Y769" s="107"/>
      <c r="Z769" s="107"/>
      <c r="AA769" s="108">
        <f>C769+I769-L769-O769-U769-X769-R769</f>
        <v>3125000</v>
      </c>
      <c r="AB769" s="7"/>
    </row>
    <row r="770" spans="1:28" ht="15.75" hidden="1" x14ac:dyDescent="0.25">
      <c r="A770" s="29">
        <v>45497</v>
      </c>
      <c r="B770" s="25" t="s">
        <v>266</v>
      </c>
      <c r="C770" s="25"/>
      <c r="D770" s="25" t="s">
        <v>52</v>
      </c>
      <c r="E770" s="25" t="s">
        <v>137</v>
      </c>
      <c r="F770" s="25">
        <v>19.7</v>
      </c>
      <c r="G770" s="25" t="s">
        <v>39</v>
      </c>
      <c r="H770" s="25">
        <v>46000</v>
      </c>
      <c r="I770" s="11">
        <f t="shared" si="138"/>
        <v>906200</v>
      </c>
      <c r="J770" s="26" t="s">
        <v>28</v>
      </c>
      <c r="K770" s="11"/>
      <c r="L770" s="107">
        <f t="shared" ref="L770:L792" si="139">M770+N770</f>
        <v>0</v>
      </c>
      <c r="M770" s="107"/>
      <c r="N770" s="107"/>
      <c r="O770" s="107">
        <f t="shared" ref="O770:O792" si="140">P770+Q770</f>
        <v>0</v>
      </c>
      <c r="P770" s="107"/>
      <c r="Q770" s="107"/>
      <c r="R770" s="107">
        <f t="shared" ref="R770:R792" si="141">S770+T770</f>
        <v>0</v>
      </c>
      <c r="S770" s="107"/>
      <c r="T770" s="107"/>
      <c r="U770" s="107">
        <f t="shared" ref="U770:U792" si="142">V770+W770</f>
        <v>0</v>
      </c>
      <c r="V770" s="107"/>
      <c r="W770" s="107"/>
      <c r="X770" s="107">
        <f t="shared" ref="X770:X792" si="143">Y770+Z770</f>
        <v>0</v>
      </c>
      <c r="Y770" s="107"/>
      <c r="Z770" s="107"/>
      <c r="AA770" s="108">
        <f>C770+I770-L770-O770-U770-X770-R770</f>
        <v>906200</v>
      </c>
      <c r="AB770" s="7"/>
    </row>
    <row r="771" spans="1:28" ht="15.75" hidden="1" x14ac:dyDescent="0.25">
      <c r="A771" s="29">
        <v>45497</v>
      </c>
      <c r="B771" s="25" t="s">
        <v>266</v>
      </c>
      <c r="C771" s="25"/>
      <c r="D771" s="25" t="s">
        <v>52</v>
      </c>
      <c r="E771" s="25" t="s">
        <v>81</v>
      </c>
      <c r="F771" s="25">
        <v>23.2</v>
      </c>
      <c r="G771" s="25" t="s">
        <v>39</v>
      </c>
      <c r="H771" s="25">
        <v>46000</v>
      </c>
      <c r="I771" s="11">
        <f t="shared" si="138"/>
        <v>1067200</v>
      </c>
      <c r="J771" s="26" t="s">
        <v>28</v>
      </c>
      <c r="K771" s="11"/>
      <c r="L771" s="107">
        <f t="shared" si="139"/>
        <v>0</v>
      </c>
      <c r="M771" s="107"/>
      <c r="N771" s="107"/>
      <c r="O771" s="107">
        <f t="shared" si="140"/>
        <v>0</v>
      </c>
      <c r="P771" s="107"/>
      <c r="Q771" s="107"/>
      <c r="R771" s="107">
        <f t="shared" si="141"/>
        <v>0</v>
      </c>
      <c r="S771" s="107"/>
      <c r="T771" s="107"/>
      <c r="U771" s="107">
        <f t="shared" si="142"/>
        <v>0</v>
      </c>
      <c r="V771" s="107"/>
      <c r="W771" s="107"/>
      <c r="X771" s="107">
        <f t="shared" si="143"/>
        <v>0</v>
      </c>
      <c r="Y771" s="107"/>
      <c r="Z771" s="107"/>
      <c r="AA771" s="108">
        <f>C771+I771-L771-O771-U771-X771-R771</f>
        <v>1067200</v>
      </c>
      <c r="AB771" s="7"/>
    </row>
    <row r="772" spans="1:28" ht="15.75" hidden="1" x14ac:dyDescent="0.25">
      <c r="A772" s="29">
        <v>45497</v>
      </c>
      <c r="B772" s="25" t="s">
        <v>266</v>
      </c>
      <c r="C772" s="25"/>
      <c r="D772" s="25" t="s">
        <v>52</v>
      </c>
      <c r="E772" s="25" t="s">
        <v>165</v>
      </c>
      <c r="F772" s="25">
        <v>1</v>
      </c>
      <c r="G772" s="25" t="s">
        <v>303</v>
      </c>
      <c r="H772" s="25">
        <v>1200000</v>
      </c>
      <c r="I772" s="11">
        <f t="shared" si="138"/>
        <v>1200000</v>
      </c>
      <c r="J772" s="26" t="s">
        <v>28</v>
      </c>
      <c r="K772" s="11"/>
      <c r="L772" s="107">
        <f t="shared" si="139"/>
        <v>0</v>
      </c>
      <c r="M772" s="107"/>
      <c r="N772" s="107"/>
      <c r="O772" s="107">
        <f t="shared" si="140"/>
        <v>0</v>
      </c>
      <c r="P772" s="107"/>
      <c r="Q772" s="107"/>
      <c r="R772" s="107">
        <f t="shared" si="141"/>
        <v>0</v>
      </c>
      <c r="S772" s="107"/>
      <c r="T772" s="107"/>
      <c r="U772" s="107">
        <f t="shared" si="142"/>
        <v>0</v>
      </c>
      <c r="V772" s="107"/>
      <c r="W772" s="107"/>
      <c r="X772" s="107">
        <f t="shared" si="143"/>
        <v>0</v>
      </c>
      <c r="Y772" s="107"/>
      <c r="Z772" s="107"/>
      <c r="AA772" s="108">
        <f>C772+I772-L772-O772-U772-X772-R772</f>
        <v>1200000</v>
      </c>
      <c r="AB772" s="7"/>
    </row>
    <row r="773" spans="1:28" ht="15.75" hidden="1" x14ac:dyDescent="0.25">
      <c r="A773" s="29">
        <v>45497</v>
      </c>
      <c r="B773" s="25" t="s">
        <v>357</v>
      </c>
      <c r="C773" s="25"/>
      <c r="D773" s="25" t="s">
        <v>46</v>
      </c>
      <c r="E773" s="25" t="s">
        <v>137</v>
      </c>
      <c r="F773" s="25">
        <v>19.5</v>
      </c>
      <c r="G773" s="25" t="s">
        <v>39</v>
      </c>
      <c r="H773" s="25">
        <v>47000</v>
      </c>
      <c r="I773" s="11">
        <f t="shared" si="138"/>
        <v>916500</v>
      </c>
      <c r="J773" s="26" t="s">
        <v>28</v>
      </c>
      <c r="K773" s="11"/>
      <c r="L773" s="107">
        <f t="shared" si="139"/>
        <v>0</v>
      </c>
      <c r="M773" s="107"/>
      <c r="N773" s="107"/>
      <c r="O773" s="107">
        <f t="shared" si="140"/>
        <v>0</v>
      </c>
      <c r="P773" s="107"/>
      <c r="Q773" s="107"/>
      <c r="R773" s="107">
        <f t="shared" si="141"/>
        <v>0</v>
      </c>
      <c r="S773" s="107"/>
      <c r="T773" s="107"/>
      <c r="U773" s="107">
        <f t="shared" si="142"/>
        <v>0</v>
      </c>
      <c r="V773" s="107"/>
      <c r="W773" s="107"/>
      <c r="X773" s="107">
        <f t="shared" si="143"/>
        <v>0</v>
      </c>
      <c r="Y773" s="107"/>
      <c r="Z773" s="107"/>
      <c r="AA773" s="108">
        <f>C773+I773-L773-O773-U773-X773-R773</f>
        <v>916500</v>
      </c>
      <c r="AB773" s="7"/>
    </row>
    <row r="774" spans="1:28" ht="15.75" hidden="1" x14ac:dyDescent="0.25">
      <c r="A774" s="24">
        <v>45497</v>
      </c>
      <c r="B774" s="72" t="s">
        <v>471</v>
      </c>
      <c r="C774" s="25"/>
      <c r="D774" s="25" t="s">
        <v>46</v>
      </c>
      <c r="E774" s="25" t="s">
        <v>135</v>
      </c>
      <c r="F774" s="25">
        <v>5</v>
      </c>
      <c r="G774" s="25" t="s">
        <v>48</v>
      </c>
      <c r="H774" s="25">
        <v>145000</v>
      </c>
      <c r="I774" s="11">
        <f t="shared" si="138"/>
        <v>725000</v>
      </c>
      <c r="J774" s="31" t="s">
        <v>312</v>
      </c>
      <c r="K774" s="11"/>
      <c r="L774" s="107">
        <f t="shared" si="139"/>
        <v>0</v>
      </c>
      <c r="M774" s="107"/>
      <c r="N774" s="107"/>
      <c r="O774" s="107">
        <f t="shared" si="140"/>
        <v>0</v>
      </c>
      <c r="P774" s="107"/>
      <c r="Q774" s="107"/>
      <c r="R774" s="107">
        <f t="shared" si="141"/>
        <v>725000</v>
      </c>
      <c r="S774" s="107">
        <v>725000</v>
      </c>
      <c r="T774" s="107"/>
      <c r="U774" s="107">
        <f t="shared" si="142"/>
        <v>0</v>
      </c>
      <c r="V774" s="107"/>
      <c r="W774" s="107"/>
      <c r="X774" s="107">
        <f t="shared" si="143"/>
        <v>0</v>
      </c>
      <c r="Y774" s="107"/>
      <c r="Z774" s="107"/>
      <c r="AA774" s="108">
        <f>C774+I774-L774-O774-U774-X774-R774</f>
        <v>0</v>
      </c>
      <c r="AB774" s="7">
        <v>45406</v>
      </c>
    </row>
    <row r="775" spans="1:28" ht="15.75" hidden="1" x14ac:dyDescent="0.25">
      <c r="A775" s="29">
        <v>45497</v>
      </c>
      <c r="B775" s="25" t="s">
        <v>311</v>
      </c>
      <c r="C775" s="25"/>
      <c r="D775" s="25" t="s">
        <v>52</v>
      </c>
      <c r="E775" s="25" t="s">
        <v>135</v>
      </c>
      <c r="F775" s="25">
        <v>1</v>
      </c>
      <c r="G775" s="25" t="s">
        <v>48</v>
      </c>
      <c r="H775" s="25">
        <v>150000</v>
      </c>
      <c r="I775" s="11">
        <f t="shared" si="138"/>
        <v>150000</v>
      </c>
      <c r="J775" s="31" t="s">
        <v>324</v>
      </c>
      <c r="K775" s="11"/>
      <c r="L775" s="107">
        <f t="shared" si="139"/>
        <v>150000</v>
      </c>
      <c r="M775" s="107">
        <v>150000</v>
      </c>
      <c r="N775" s="107"/>
      <c r="O775" s="107">
        <f t="shared" si="140"/>
        <v>0</v>
      </c>
      <c r="P775" s="107"/>
      <c r="Q775" s="107"/>
      <c r="R775" s="107">
        <f t="shared" si="141"/>
        <v>0</v>
      </c>
      <c r="S775" s="107"/>
      <c r="T775" s="107"/>
      <c r="U775" s="107">
        <f t="shared" si="142"/>
        <v>0</v>
      </c>
      <c r="V775" s="107"/>
      <c r="W775" s="107"/>
      <c r="X775" s="107">
        <f t="shared" si="143"/>
        <v>0</v>
      </c>
      <c r="Y775" s="107"/>
      <c r="Z775" s="107"/>
      <c r="AA775" s="108">
        <f>C775+I775-L775-O775-U775-X775-R775</f>
        <v>0</v>
      </c>
      <c r="AB775" s="7">
        <v>45497</v>
      </c>
    </row>
    <row r="776" spans="1:28" ht="15.75" hidden="1" x14ac:dyDescent="0.25">
      <c r="A776" s="29">
        <v>45497</v>
      </c>
      <c r="B776" s="25" t="s">
        <v>311</v>
      </c>
      <c r="C776" s="25"/>
      <c r="D776" s="25" t="s">
        <v>52</v>
      </c>
      <c r="E776" s="25" t="s">
        <v>108</v>
      </c>
      <c r="F776" s="25">
        <v>400</v>
      </c>
      <c r="G776" s="25" t="s">
        <v>34</v>
      </c>
      <c r="H776" s="25">
        <v>2000</v>
      </c>
      <c r="I776" s="11">
        <f t="shared" si="138"/>
        <v>800000</v>
      </c>
      <c r="J776" s="31" t="s">
        <v>324</v>
      </c>
      <c r="K776" s="11"/>
      <c r="L776" s="107">
        <f t="shared" si="139"/>
        <v>800000</v>
      </c>
      <c r="M776" s="107">
        <v>800000</v>
      </c>
      <c r="N776" s="107"/>
      <c r="O776" s="107">
        <f t="shared" si="140"/>
        <v>0</v>
      </c>
      <c r="P776" s="107"/>
      <c r="Q776" s="107"/>
      <c r="R776" s="107">
        <f t="shared" si="141"/>
        <v>0</v>
      </c>
      <c r="S776" s="107"/>
      <c r="T776" s="107"/>
      <c r="U776" s="107">
        <f t="shared" si="142"/>
        <v>0</v>
      </c>
      <c r="V776" s="107"/>
      <c r="W776" s="107"/>
      <c r="X776" s="107">
        <f t="shared" si="143"/>
        <v>0</v>
      </c>
      <c r="Y776" s="107"/>
      <c r="Z776" s="107"/>
      <c r="AA776" s="108">
        <f>C776+I776-L776-O776-U776-X776-R776</f>
        <v>0</v>
      </c>
      <c r="AB776" s="7">
        <v>45497</v>
      </c>
    </row>
    <row r="777" spans="1:28" ht="15.75" hidden="1" x14ac:dyDescent="0.25">
      <c r="A777" s="29">
        <v>45497</v>
      </c>
      <c r="B777" s="25" t="s">
        <v>1607</v>
      </c>
      <c r="C777" s="25"/>
      <c r="D777" s="25" t="s">
        <v>52</v>
      </c>
      <c r="E777" s="25" t="s">
        <v>294</v>
      </c>
      <c r="F777" s="25">
        <v>100</v>
      </c>
      <c r="G777" s="25" t="s">
        <v>27</v>
      </c>
      <c r="H777" s="25">
        <v>42000</v>
      </c>
      <c r="I777" s="11">
        <f t="shared" si="138"/>
        <v>4200000</v>
      </c>
      <c r="J777" s="31" t="s">
        <v>312</v>
      </c>
      <c r="K777" s="11"/>
      <c r="L777" s="107">
        <f t="shared" si="139"/>
        <v>0</v>
      </c>
      <c r="M777" s="107"/>
      <c r="N777" s="107"/>
      <c r="O777" s="107">
        <f t="shared" si="140"/>
        <v>4200000</v>
      </c>
      <c r="P777" s="107">
        <v>4200000</v>
      </c>
      <c r="Q777" s="107"/>
      <c r="R777" s="107">
        <f t="shared" si="141"/>
        <v>0</v>
      </c>
      <c r="S777" s="107"/>
      <c r="T777" s="107"/>
      <c r="U777" s="107">
        <f t="shared" si="142"/>
        <v>0</v>
      </c>
      <c r="V777" s="107"/>
      <c r="W777" s="107"/>
      <c r="X777" s="107">
        <f t="shared" si="143"/>
        <v>0</v>
      </c>
      <c r="Y777" s="107"/>
      <c r="Z777" s="107"/>
      <c r="AA777" s="108">
        <f>C777+I777-L777-O777-U777-X777-R777</f>
        <v>0</v>
      </c>
      <c r="AB777" s="7">
        <v>45496</v>
      </c>
    </row>
    <row r="778" spans="1:28" ht="15.75" hidden="1" x14ac:dyDescent="0.25">
      <c r="A778" s="29">
        <v>45497</v>
      </c>
      <c r="B778" s="27" t="s">
        <v>99</v>
      </c>
      <c r="C778" s="27"/>
      <c r="D778" s="27"/>
      <c r="E778" s="27" t="s">
        <v>101</v>
      </c>
      <c r="F778" s="27">
        <v>64.599999999999994</v>
      </c>
      <c r="G778" s="27" t="s">
        <v>39</v>
      </c>
      <c r="H778" s="27"/>
      <c r="I778" s="11">
        <f t="shared" si="138"/>
        <v>0</v>
      </c>
      <c r="J778" s="26" t="s">
        <v>1622</v>
      </c>
      <c r="K778" s="11"/>
      <c r="L778" s="107">
        <f t="shared" si="139"/>
        <v>0</v>
      </c>
      <c r="M778" s="107"/>
      <c r="N778" s="107"/>
      <c r="O778" s="107">
        <f t="shared" si="140"/>
        <v>0</v>
      </c>
      <c r="P778" s="107"/>
      <c r="Q778" s="107"/>
      <c r="R778" s="107">
        <f t="shared" si="141"/>
        <v>0</v>
      </c>
      <c r="S778" s="107"/>
      <c r="T778" s="107"/>
      <c r="U778" s="107">
        <f t="shared" si="142"/>
        <v>0</v>
      </c>
      <c r="V778" s="107"/>
      <c r="W778" s="107"/>
      <c r="X778" s="107">
        <f t="shared" si="143"/>
        <v>0</v>
      </c>
      <c r="Y778" s="107"/>
      <c r="Z778" s="107"/>
      <c r="AA778" s="108">
        <f>C778+I778-L778-O778-U778-X778-R778</f>
        <v>0</v>
      </c>
      <c r="AB778" s="7"/>
    </row>
    <row r="779" spans="1:28" ht="15.75" hidden="1" x14ac:dyDescent="0.25">
      <c r="A779" s="29">
        <v>45497</v>
      </c>
      <c r="B779" s="27" t="s">
        <v>379</v>
      </c>
      <c r="C779" s="27"/>
      <c r="D779" s="27" t="s">
        <v>52</v>
      </c>
      <c r="E779" s="25" t="s">
        <v>108</v>
      </c>
      <c r="F779" s="25">
        <v>600</v>
      </c>
      <c r="G779" s="25" t="s">
        <v>34</v>
      </c>
      <c r="H779" s="25">
        <v>1900</v>
      </c>
      <c r="I779" s="11">
        <f t="shared" si="138"/>
        <v>1140000</v>
      </c>
      <c r="J779" s="31" t="s">
        <v>312</v>
      </c>
      <c r="K779" s="11"/>
      <c r="L779" s="107">
        <f t="shared" si="139"/>
        <v>0</v>
      </c>
      <c r="M779" s="107"/>
      <c r="N779" s="107"/>
      <c r="O779" s="107">
        <f t="shared" si="140"/>
        <v>1140000</v>
      </c>
      <c r="P779" s="107">
        <v>1140000</v>
      </c>
      <c r="Q779" s="107"/>
      <c r="R779" s="107">
        <f t="shared" si="141"/>
        <v>0</v>
      </c>
      <c r="S779" s="107"/>
      <c r="T779" s="107"/>
      <c r="U779" s="107">
        <f t="shared" si="142"/>
        <v>0</v>
      </c>
      <c r="V779" s="107"/>
      <c r="W779" s="107"/>
      <c r="X779" s="107">
        <f t="shared" si="143"/>
        <v>0</v>
      </c>
      <c r="Y779" s="107"/>
      <c r="Z779" s="107"/>
      <c r="AA779" s="108">
        <f>C779+I779-L779-O779-U779-X779-R779</f>
        <v>0</v>
      </c>
      <c r="AB779" s="7">
        <v>45497</v>
      </c>
    </row>
    <row r="780" spans="1:28" ht="15.75" hidden="1" x14ac:dyDescent="0.25">
      <c r="A780" s="29">
        <v>45497</v>
      </c>
      <c r="B780" s="27" t="s">
        <v>221</v>
      </c>
      <c r="C780" s="27"/>
      <c r="D780" s="27" t="s">
        <v>46</v>
      </c>
      <c r="E780" s="27" t="s">
        <v>552</v>
      </c>
      <c r="F780" s="27">
        <v>25</v>
      </c>
      <c r="G780" s="27" t="s">
        <v>39</v>
      </c>
      <c r="H780" s="27">
        <v>85344</v>
      </c>
      <c r="I780" s="11">
        <f t="shared" si="138"/>
        <v>2133600</v>
      </c>
      <c r="J780" s="28" t="s">
        <v>28</v>
      </c>
      <c r="K780" s="11"/>
      <c r="L780" s="107">
        <f t="shared" si="139"/>
        <v>0</v>
      </c>
      <c r="M780" s="107"/>
      <c r="N780" s="107"/>
      <c r="O780" s="107">
        <f t="shared" si="140"/>
        <v>0</v>
      </c>
      <c r="P780" s="107"/>
      <c r="Q780" s="107"/>
      <c r="R780" s="107">
        <f t="shared" si="141"/>
        <v>0</v>
      </c>
      <c r="S780" s="107"/>
      <c r="T780" s="107"/>
      <c r="U780" s="107">
        <f t="shared" si="142"/>
        <v>0</v>
      </c>
      <c r="V780" s="107"/>
      <c r="W780" s="107"/>
      <c r="X780" s="107">
        <f t="shared" si="143"/>
        <v>0</v>
      </c>
      <c r="Y780" s="107"/>
      <c r="Z780" s="107"/>
      <c r="AA780" s="108">
        <f>C780+I780-L780-O780-U780-X780-R780</f>
        <v>2133600</v>
      </c>
      <c r="AB780" s="7"/>
    </row>
    <row r="781" spans="1:28" ht="15.75" hidden="1" x14ac:dyDescent="0.25">
      <c r="A781" s="29">
        <v>45497</v>
      </c>
      <c r="B781" s="27" t="s">
        <v>221</v>
      </c>
      <c r="C781" s="25"/>
      <c r="D781" s="27" t="s">
        <v>46</v>
      </c>
      <c r="E781" s="25" t="s">
        <v>177</v>
      </c>
      <c r="F781" s="25">
        <v>7</v>
      </c>
      <c r="G781" s="25" t="s">
        <v>39</v>
      </c>
      <c r="H781" s="25">
        <v>85344</v>
      </c>
      <c r="I781" s="11">
        <f t="shared" si="138"/>
        <v>597408</v>
      </c>
      <c r="J781" s="26" t="s">
        <v>28</v>
      </c>
      <c r="K781" s="11"/>
      <c r="L781" s="107">
        <f t="shared" si="139"/>
        <v>0</v>
      </c>
      <c r="M781" s="107"/>
      <c r="N781" s="107"/>
      <c r="O781" s="107">
        <f t="shared" si="140"/>
        <v>0</v>
      </c>
      <c r="P781" s="107"/>
      <c r="Q781" s="107"/>
      <c r="R781" s="107">
        <f t="shared" si="141"/>
        <v>0</v>
      </c>
      <c r="S781" s="107"/>
      <c r="T781" s="107"/>
      <c r="U781" s="107">
        <f t="shared" si="142"/>
        <v>0</v>
      </c>
      <c r="V781" s="107"/>
      <c r="W781" s="107"/>
      <c r="X781" s="107">
        <f t="shared" si="143"/>
        <v>0</v>
      </c>
      <c r="Y781" s="107"/>
      <c r="Z781" s="107"/>
      <c r="AA781" s="108">
        <f>C781+I781-L781-O781-U781-X781-R781</f>
        <v>597408</v>
      </c>
      <c r="AB781" s="7"/>
    </row>
    <row r="782" spans="1:28" ht="15.75" hidden="1" x14ac:dyDescent="0.25">
      <c r="A782" s="29">
        <v>45497</v>
      </c>
      <c r="B782" s="25" t="s">
        <v>539</v>
      </c>
      <c r="C782" s="25"/>
      <c r="D782" s="25" t="s">
        <v>46</v>
      </c>
      <c r="E782" s="25" t="s">
        <v>512</v>
      </c>
      <c r="F782" s="25">
        <v>4</v>
      </c>
      <c r="G782" s="25" t="s">
        <v>27</v>
      </c>
      <c r="H782" s="25">
        <v>480000</v>
      </c>
      <c r="I782" s="11">
        <f t="shared" si="138"/>
        <v>1920000</v>
      </c>
      <c r="J782" s="31" t="s">
        <v>312</v>
      </c>
      <c r="K782" s="11"/>
      <c r="L782" s="107">
        <f t="shared" si="139"/>
        <v>0</v>
      </c>
      <c r="M782" s="107"/>
      <c r="N782" s="107"/>
      <c r="O782" s="107">
        <f t="shared" si="140"/>
        <v>1920000</v>
      </c>
      <c r="P782" s="107">
        <v>1920000</v>
      </c>
      <c r="Q782" s="107"/>
      <c r="R782" s="107">
        <f t="shared" si="141"/>
        <v>0</v>
      </c>
      <c r="S782" s="107"/>
      <c r="T782" s="107"/>
      <c r="U782" s="107">
        <f t="shared" si="142"/>
        <v>0</v>
      </c>
      <c r="V782" s="107"/>
      <c r="W782" s="107"/>
      <c r="X782" s="107">
        <f t="shared" si="143"/>
        <v>0</v>
      </c>
      <c r="Y782" s="107"/>
      <c r="Z782" s="107"/>
      <c r="AA782" s="108">
        <f>C782+I782-L782-O782-U782-X782-R782</f>
        <v>0</v>
      </c>
      <c r="AB782" s="7">
        <v>45497</v>
      </c>
    </row>
    <row r="783" spans="1:28" ht="15.75" hidden="1" x14ac:dyDescent="0.25">
      <c r="A783" s="29">
        <v>45497</v>
      </c>
      <c r="B783" s="25" t="s">
        <v>256</v>
      </c>
      <c r="C783" s="25"/>
      <c r="D783" s="25" t="s">
        <v>52</v>
      </c>
      <c r="E783" s="25" t="s">
        <v>217</v>
      </c>
      <c r="F783" s="25">
        <v>2.5</v>
      </c>
      <c r="G783" s="25" t="s">
        <v>39</v>
      </c>
      <c r="H783" s="25">
        <v>90000</v>
      </c>
      <c r="I783" s="11">
        <f t="shared" si="138"/>
        <v>225000</v>
      </c>
      <c r="J783" s="31" t="s">
        <v>324</v>
      </c>
      <c r="K783" s="11"/>
      <c r="L783" s="107">
        <f t="shared" si="139"/>
        <v>225000</v>
      </c>
      <c r="M783" s="107"/>
      <c r="N783" s="107">
        <v>225000</v>
      </c>
      <c r="O783" s="107">
        <f t="shared" si="140"/>
        <v>0</v>
      </c>
      <c r="P783" s="107"/>
      <c r="Q783" s="107"/>
      <c r="R783" s="107">
        <f t="shared" si="141"/>
        <v>0</v>
      </c>
      <c r="S783" s="107"/>
      <c r="T783" s="107"/>
      <c r="U783" s="107">
        <f t="shared" si="142"/>
        <v>0</v>
      </c>
      <c r="V783" s="107"/>
      <c r="W783" s="107"/>
      <c r="X783" s="107">
        <f t="shared" si="143"/>
        <v>0</v>
      </c>
      <c r="Y783" s="107"/>
      <c r="Z783" s="107"/>
      <c r="AA783" s="108">
        <f>C783+I783-L783-O783-U783-X783-R783</f>
        <v>0</v>
      </c>
      <c r="AB783" s="7">
        <v>45498</v>
      </c>
    </row>
    <row r="784" spans="1:28" ht="15.75" hidden="1" x14ac:dyDescent="0.25">
      <c r="A784" s="29">
        <v>45497</v>
      </c>
      <c r="B784" s="25" t="s">
        <v>256</v>
      </c>
      <c r="C784" s="25"/>
      <c r="D784" s="25" t="s">
        <v>52</v>
      </c>
      <c r="E784" s="25" t="s">
        <v>298</v>
      </c>
      <c r="F784" s="25">
        <v>600</v>
      </c>
      <c r="G784" s="25" t="s">
        <v>34</v>
      </c>
      <c r="H784" s="25">
        <v>4000</v>
      </c>
      <c r="I784" s="11">
        <f t="shared" si="138"/>
        <v>2400000</v>
      </c>
      <c r="J784" s="38" t="s">
        <v>24</v>
      </c>
      <c r="K784" s="11"/>
      <c r="L784" s="107">
        <f t="shared" si="139"/>
        <v>92000</v>
      </c>
      <c r="M784" s="107"/>
      <c r="N784" s="107">
        <v>92000</v>
      </c>
      <c r="O784" s="107">
        <f t="shared" si="140"/>
        <v>0</v>
      </c>
      <c r="P784" s="107"/>
      <c r="Q784" s="107"/>
      <c r="R784" s="107">
        <f t="shared" si="141"/>
        <v>0</v>
      </c>
      <c r="S784" s="107"/>
      <c r="T784" s="107"/>
      <c r="U784" s="107">
        <f t="shared" si="142"/>
        <v>0</v>
      </c>
      <c r="V784" s="107"/>
      <c r="W784" s="107"/>
      <c r="X784" s="107">
        <f t="shared" si="143"/>
        <v>0</v>
      </c>
      <c r="Y784" s="107"/>
      <c r="Z784" s="107"/>
      <c r="AA784" s="108">
        <f>C784+I784-L784-O784-U784-X784-R784</f>
        <v>2308000</v>
      </c>
      <c r="AB784" s="7">
        <v>45498</v>
      </c>
    </row>
    <row r="785" spans="1:28" ht="15.75" hidden="1" x14ac:dyDescent="0.25">
      <c r="A785" s="29">
        <v>45497</v>
      </c>
      <c r="B785" s="25" t="s">
        <v>256</v>
      </c>
      <c r="C785" s="25"/>
      <c r="D785" s="25" t="s">
        <v>52</v>
      </c>
      <c r="E785" s="25" t="s">
        <v>249</v>
      </c>
      <c r="F785" s="25">
        <v>500</v>
      </c>
      <c r="G785" s="25" t="s">
        <v>34</v>
      </c>
      <c r="H785" s="25">
        <v>4000</v>
      </c>
      <c r="I785" s="11">
        <f t="shared" si="138"/>
        <v>2000000</v>
      </c>
      <c r="J785" s="26" t="s">
        <v>28</v>
      </c>
      <c r="K785" s="11"/>
      <c r="L785" s="107">
        <f t="shared" si="139"/>
        <v>0</v>
      </c>
      <c r="M785" s="107"/>
      <c r="N785" s="107"/>
      <c r="O785" s="107">
        <f t="shared" si="140"/>
        <v>0</v>
      </c>
      <c r="P785" s="107"/>
      <c r="Q785" s="107"/>
      <c r="R785" s="107">
        <f t="shared" si="141"/>
        <v>0</v>
      </c>
      <c r="S785" s="107"/>
      <c r="T785" s="107"/>
      <c r="U785" s="107">
        <f t="shared" si="142"/>
        <v>0</v>
      </c>
      <c r="V785" s="107"/>
      <c r="W785" s="107"/>
      <c r="X785" s="107">
        <f t="shared" si="143"/>
        <v>0</v>
      </c>
      <c r="Y785" s="107"/>
      <c r="Z785" s="107"/>
      <c r="AA785" s="108">
        <f>C785+I785-L785-O785-U785-X785-R785</f>
        <v>2000000</v>
      </c>
      <c r="AB785" s="7"/>
    </row>
    <row r="786" spans="1:28" ht="15.75" x14ac:dyDescent="0.25">
      <c r="A786" s="29">
        <v>45497</v>
      </c>
      <c r="B786" s="25" t="s">
        <v>205</v>
      </c>
      <c r="C786" s="25"/>
      <c r="D786" s="25" t="s">
        <v>46</v>
      </c>
      <c r="E786" s="25" t="s">
        <v>42</v>
      </c>
      <c r="F786" s="25">
        <v>500</v>
      </c>
      <c r="G786" s="25" t="s">
        <v>34</v>
      </c>
      <c r="H786" s="25">
        <v>3800</v>
      </c>
      <c r="I786" s="11">
        <f t="shared" si="138"/>
        <v>1900000</v>
      </c>
      <c r="J786" s="26" t="s">
        <v>28</v>
      </c>
      <c r="K786" s="11"/>
      <c r="L786" s="107">
        <f t="shared" si="139"/>
        <v>0</v>
      </c>
      <c r="M786" s="107"/>
      <c r="N786" s="107"/>
      <c r="O786" s="107">
        <f t="shared" si="140"/>
        <v>0</v>
      </c>
      <c r="P786" s="107"/>
      <c r="Q786" s="107"/>
      <c r="R786" s="107">
        <f t="shared" si="141"/>
        <v>0</v>
      </c>
      <c r="S786" s="107"/>
      <c r="T786" s="107"/>
      <c r="U786" s="107">
        <f t="shared" si="142"/>
        <v>0</v>
      </c>
      <c r="V786" s="107"/>
      <c r="W786" s="107"/>
      <c r="X786" s="107">
        <f t="shared" si="143"/>
        <v>0</v>
      </c>
      <c r="Y786" s="107"/>
      <c r="Z786" s="107"/>
      <c r="AA786" s="108">
        <f>C786+I786-L786-O786-U786-X786-R786</f>
        <v>1900000</v>
      </c>
      <c r="AB786" s="7"/>
    </row>
    <row r="787" spans="1:28" ht="15.75" hidden="1" x14ac:dyDescent="0.25">
      <c r="A787" s="29">
        <v>45497</v>
      </c>
      <c r="B787" s="25" t="s">
        <v>467</v>
      </c>
      <c r="C787" s="25"/>
      <c r="D787" s="25" t="s">
        <v>46</v>
      </c>
      <c r="E787" s="25" t="s">
        <v>33</v>
      </c>
      <c r="F787" s="25">
        <v>2000</v>
      </c>
      <c r="G787" s="25" t="s">
        <v>34</v>
      </c>
      <c r="H787" s="25">
        <v>2500</v>
      </c>
      <c r="I787" s="11">
        <f t="shared" si="138"/>
        <v>5000000</v>
      </c>
      <c r="J787" s="31" t="s">
        <v>312</v>
      </c>
      <c r="K787" s="11"/>
      <c r="L787" s="107">
        <f t="shared" si="139"/>
        <v>0</v>
      </c>
      <c r="M787" s="107"/>
      <c r="N787" s="107"/>
      <c r="O787" s="107">
        <f t="shared" si="140"/>
        <v>5000000</v>
      </c>
      <c r="P787" s="107">
        <v>5000000</v>
      </c>
      <c r="Q787" s="107"/>
      <c r="R787" s="107">
        <f t="shared" si="141"/>
        <v>0</v>
      </c>
      <c r="S787" s="107"/>
      <c r="T787" s="107"/>
      <c r="U787" s="107">
        <f t="shared" si="142"/>
        <v>0</v>
      </c>
      <c r="V787" s="107"/>
      <c r="W787" s="107"/>
      <c r="X787" s="107">
        <f t="shared" si="143"/>
        <v>0</v>
      </c>
      <c r="Y787" s="107"/>
      <c r="Z787" s="107"/>
      <c r="AA787" s="108">
        <f>C787+I787-L787-O787-U787-X787-R787</f>
        <v>0</v>
      </c>
      <c r="AB787" s="7">
        <v>45497</v>
      </c>
    </row>
    <row r="788" spans="1:28" ht="15.75" hidden="1" x14ac:dyDescent="0.25">
      <c r="A788" s="29">
        <v>45497</v>
      </c>
      <c r="B788" s="72" t="s">
        <v>323</v>
      </c>
      <c r="C788" s="25"/>
      <c r="D788" s="25" t="s">
        <v>46</v>
      </c>
      <c r="E788" s="25" t="s">
        <v>89</v>
      </c>
      <c r="F788" s="25">
        <v>14.6</v>
      </c>
      <c r="G788" s="25" t="s">
        <v>39</v>
      </c>
      <c r="H788" s="25">
        <v>47000</v>
      </c>
      <c r="I788" s="11">
        <f t="shared" si="138"/>
        <v>686200</v>
      </c>
      <c r="J788" s="31" t="s">
        <v>312</v>
      </c>
      <c r="K788" s="11"/>
      <c r="L788" s="107">
        <f t="shared" si="139"/>
        <v>0</v>
      </c>
      <c r="M788" s="107"/>
      <c r="N788" s="107"/>
      <c r="O788" s="107">
        <f t="shared" si="140"/>
        <v>0</v>
      </c>
      <c r="P788" s="107"/>
      <c r="Q788" s="107"/>
      <c r="R788" s="107">
        <f t="shared" si="141"/>
        <v>686200</v>
      </c>
      <c r="S788" s="107">
        <v>686200</v>
      </c>
      <c r="T788" s="107"/>
      <c r="U788" s="107">
        <f t="shared" si="142"/>
        <v>0</v>
      </c>
      <c r="V788" s="107"/>
      <c r="W788" s="107"/>
      <c r="X788" s="107">
        <f t="shared" si="143"/>
        <v>0</v>
      </c>
      <c r="Y788" s="107"/>
      <c r="Z788" s="107"/>
      <c r="AA788" s="108">
        <f>C788+I788-L788-O788-U788-X788-R788</f>
        <v>0</v>
      </c>
      <c r="AB788" s="7">
        <v>45497</v>
      </c>
    </row>
    <row r="789" spans="1:28" ht="15.75" hidden="1" x14ac:dyDescent="0.25">
      <c r="A789" s="29">
        <v>45497</v>
      </c>
      <c r="B789" s="25" t="s">
        <v>134</v>
      </c>
      <c r="C789" s="25"/>
      <c r="D789" s="25" t="s">
        <v>52</v>
      </c>
      <c r="E789" s="25" t="s">
        <v>476</v>
      </c>
      <c r="F789" s="25">
        <v>8</v>
      </c>
      <c r="G789" s="25" t="s">
        <v>23</v>
      </c>
      <c r="H789" s="25">
        <v>35000</v>
      </c>
      <c r="I789" s="11">
        <f t="shared" si="138"/>
        <v>280000</v>
      </c>
      <c r="J789" s="26" t="s">
        <v>28</v>
      </c>
      <c r="K789" s="11" t="s">
        <v>1615</v>
      </c>
      <c r="L789" s="107">
        <f t="shared" si="139"/>
        <v>0</v>
      </c>
      <c r="M789" s="107"/>
      <c r="N789" s="107"/>
      <c r="O789" s="107">
        <f t="shared" si="140"/>
        <v>0</v>
      </c>
      <c r="P789" s="107"/>
      <c r="Q789" s="107"/>
      <c r="R789" s="107">
        <f t="shared" si="141"/>
        <v>0</v>
      </c>
      <c r="S789" s="107"/>
      <c r="T789" s="107"/>
      <c r="U789" s="107">
        <f t="shared" si="142"/>
        <v>0</v>
      </c>
      <c r="V789" s="107"/>
      <c r="W789" s="107"/>
      <c r="X789" s="107">
        <f t="shared" si="143"/>
        <v>0</v>
      </c>
      <c r="Y789" s="107"/>
      <c r="Z789" s="107"/>
      <c r="AA789" s="108">
        <f>C789+I789-L789-O789-U789-X789-R789</f>
        <v>280000</v>
      </c>
      <c r="AB789" s="7"/>
    </row>
    <row r="790" spans="1:28" ht="15.75" hidden="1" x14ac:dyDescent="0.25">
      <c r="A790" s="24">
        <v>45497</v>
      </c>
      <c r="B790" s="25" t="s">
        <v>134</v>
      </c>
      <c r="C790" s="25"/>
      <c r="D790" s="25" t="s">
        <v>52</v>
      </c>
      <c r="E790" s="25" t="s">
        <v>42</v>
      </c>
      <c r="F790" s="25">
        <v>1000</v>
      </c>
      <c r="G790" s="25" t="s">
        <v>34</v>
      </c>
      <c r="H790" s="25">
        <v>4500</v>
      </c>
      <c r="I790" s="11">
        <f t="shared" si="138"/>
        <v>4500000</v>
      </c>
      <c r="J790" s="26" t="s">
        <v>28</v>
      </c>
      <c r="K790" s="11" t="s">
        <v>1615</v>
      </c>
      <c r="L790" s="107">
        <f t="shared" si="139"/>
        <v>0</v>
      </c>
      <c r="M790" s="107"/>
      <c r="N790" s="107"/>
      <c r="O790" s="107">
        <f t="shared" si="140"/>
        <v>0</v>
      </c>
      <c r="P790" s="107"/>
      <c r="Q790" s="107"/>
      <c r="R790" s="107">
        <f t="shared" si="141"/>
        <v>0</v>
      </c>
      <c r="S790" s="107"/>
      <c r="T790" s="107"/>
      <c r="U790" s="107">
        <f t="shared" si="142"/>
        <v>0</v>
      </c>
      <c r="V790" s="107"/>
      <c r="W790" s="107"/>
      <c r="X790" s="107">
        <f t="shared" si="143"/>
        <v>0</v>
      </c>
      <c r="Y790" s="107"/>
      <c r="Z790" s="107"/>
      <c r="AA790" s="108">
        <f>C790+I790-L790-O790-U790-X790-R790</f>
        <v>4500000</v>
      </c>
      <c r="AB790" s="7"/>
    </row>
    <row r="791" spans="1:28" ht="15.75" hidden="1" x14ac:dyDescent="0.25">
      <c r="A791" s="29">
        <v>45497</v>
      </c>
      <c r="B791" s="25" t="s">
        <v>134</v>
      </c>
      <c r="C791" s="25"/>
      <c r="D791" s="25" t="s">
        <v>52</v>
      </c>
      <c r="E791" s="25" t="s">
        <v>109</v>
      </c>
      <c r="F791" s="25">
        <v>500</v>
      </c>
      <c r="G791" s="25" t="s">
        <v>34</v>
      </c>
      <c r="H791" s="25">
        <v>1090</v>
      </c>
      <c r="I791" s="11">
        <f t="shared" si="138"/>
        <v>545000</v>
      </c>
      <c r="J791" s="26" t="s">
        <v>28</v>
      </c>
      <c r="K791" s="11" t="s">
        <v>1615</v>
      </c>
      <c r="L791" s="107">
        <f t="shared" si="139"/>
        <v>0</v>
      </c>
      <c r="M791" s="107"/>
      <c r="N791" s="107"/>
      <c r="O791" s="107">
        <f t="shared" si="140"/>
        <v>0</v>
      </c>
      <c r="P791" s="107"/>
      <c r="Q791" s="107"/>
      <c r="R791" s="107">
        <f t="shared" si="141"/>
        <v>0</v>
      </c>
      <c r="S791" s="107"/>
      <c r="T791" s="107"/>
      <c r="U791" s="107">
        <f t="shared" si="142"/>
        <v>0</v>
      </c>
      <c r="V791" s="107"/>
      <c r="W791" s="107"/>
      <c r="X791" s="107">
        <f t="shared" si="143"/>
        <v>0</v>
      </c>
      <c r="Y791" s="107"/>
      <c r="Z791" s="107"/>
      <c r="AA791" s="108">
        <f>C791+I791-L791-O791-U791-X791-R791</f>
        <v>545000</v>
      </c>
      <c r="AB791" s="7"/>
    </row>
    <row r="792" spans="1:28" ht="15.75" hidden="1" x14ac:dyDescent="0.25">
      <c r="A792" s="24">
        <v>45497</v>
      </c>
      <c r="B792" s="25" t="s">
        <v>122</v>
      </c>
      <c r="C792" s="25"/>
      <c r="D792" s="25" t="s">
        <v>46</v>
      </c>
      <c r="E792" s="25" t="s">
        <v>42</v>
      </c>
      <c r="F792" s="25">
        <v>10400</v>
      </c>
      <c r="G792" s="25" t="s">
        <v>34</v>
      </c>
      <c r="H792" s="25">
        <v>3600</v>
      </c>
      <c r="I792" s="11">
        <f t="shared" si="138"/>
        <v>37440000</v>
      </c>
      <c r="J792" s="32" t="s">
        <v>312</v>
      </c>
      <c r="K792" s="11"/>
      <c r="L792" s="107">
        <f t="shared" si="139"/>
        <v>18720000</v>
      </c>
      <c r="M792" s="107">
        <v>18720000</v>
      </c>
      <c r="N792" s="107"/>
      <c r="O792" s="107">
        <f t="shared" si="140"/>
        <v>18720000</v>
      </c>
      <c r="P792" s="107">
        <v>18720000</v>
      </c>
      <c r="Q792" s="107"/>
      <c r="R792" s="107">
        <f t="shared" si="141"/>
        <v>0</v>
      </c>
      <c r="S792" s="107"/>
      <c r="T792" s="107"/>
      <c r="U792" s="107">
        <f t="shared" si="142"/>
        <v>0</v>
      </c>
      <c r="V792" s="107"/>
      <c r="W792" s="107"/>
      <c r="X792" s="107">
        <f t="shared" si="143"/>
        <v>0</v>
      </c>
      <c r="Y792" s="107"/>
      <c r="Z792" s="107"/>
      <c r="AA792" s="108">
        <f>C792+I792-L792-O792-U792-X792-R792</f>
        <v>0</v>
      </c>
      <c r="AB792" s="7">
        <v>45497</v>
      </c>
    </row>
    <row r="793" spans="1:28" ht="15.75" hidden="1" x14ac:dyDescent="0.25">
      <c r="A793" s="29">
        <v>45498</v>
      </c>
      <c r="B793" s="27" t="s">
        <v>211</v>
      </c>
      <c r="C793" s="27"/>
      <c r="D793" s="27" t="s">
        <v>52</v>
      </c>
      <c r="E793" s="27" t="s">
        <v>108</v>
      </c>
      <c r="F793" s="27">
        <v>2000</v>
      </c>
      <c r="G793" s="27" t="s">
        <v>34</v>
      </c>
      <c r="H793" s="27">
        <v>2000</v>
      </c>
      <c r="I793" s="11">
        <f t="shared" ref="I793:I848" si="144">F793*H793</f>
        <v>4000000</v>
      </c>
      <c r="J793" s="28" t="s">
        <v>28</v>
      </c>
      <c r="K793" s="11"/>
      <c r="L793" s="107">
        <f>M793+N793</f>
        <v>0</v>
      </c>
      <c r="M793" s="107"/>
      <c r="N793" s="107"/>
      <c r="O793" s="107">
        <f>P793+Q793</f>
        <v>0</v>
      </c>
      <c r="P793" s="107"/>
      <c r="Q793" s="107"/>
      <c r="R793" s="107">
        <f>S793+T793</f>
        <v>0</v>
      </c>
      <c r="S793" s="107"/>
      <c r="T793" s="107"/>
      <c r="U793" s="107">
        <f>V793+W793</f>
        <v>0</v>
      </c>
      <c r="V793" s="107"/>
      <c r="W793" s="107"/>
      <c r="X793" s="107">
        <f>Y793+Z793</f>
        <v>0</v>
      </c>
      <c r="Y793" s="107"/>
      <c r="Z793" s="107"/>
      <c r="AA793" s="108">
        <f>C793+I793-L793-O793-U793-X793-R793</f>
        <v>4000000</v>
      </c>
      <c r="AB793" s="7"/>
    </row>
    <row r="794" spans="1:28" ht="15.75" hidden="1" x14ac:dyDescent="0.25">
      <c r="A794" s="29">
        <v>45498</v>
      </c>
      <c r="B794" s="25" t="s">
        <v>147</v>
      </c>
      <c r="C794" s="25"/>
      <c r="D794" s="25" t="s">
        <v>46</v>
      </c>
      <c r="E794" s="25" t="s">
        <v>148</v>
      </c>
      <c r="F794" s="25">
        <v>10</v>
      </c>
      <c r="G794" s="25" t="s">
        <v>23</v>
      </c>
      <c r="H794" s="25">
        <v>375000</v>
      </c>
      <c r="I794" s="11">
        <f t="shared" si="144"/>
        <v>3750000</v>
      </c>
      <c r="J794" s="26" t="s">
        <v>28</v>
      </c>
      <c r="K794" s="11"/>
      <c r="L794" s="107">
        <f t="shared" ref="L794:L848" si="145">M794+N794</f>
        <v>0</v>
      </c>
      <c r="M794" s="107"/>
      <c r="N794" s="107"/>
      <c r="O794" s="107">
        <f t="shared" ref="O794:O848" si="146">P794+Q794</f>
        <v>0</v>
      </c>
      <c r="P794" s="107"/>
      <c r="Q794" s="107"/>
      <c r="R794" s="107">
        <f t="shared" ref="R794:R848" si="147">S794+T794</f>
        <v>0</v>
      </c>
      <c r="S794" s="107"/>
      <c r="T794" s="107"/>
      <c r="U794" s="107">
        <f t="shared" ref="U794:U848" si="148">V794+W794</f>
        <v>0</v>
      </c>
      <c r="V794" s="107"/>
      <c r="W794" s="107"/>
      <c r="X794" s="107">
        <f t="shared" ref="X794:X848" si="149">Y794+Z794</f>
        <v>0</v>
      </c>
      <c r="Y794" s="107"/>
      <c r="Z794" s="107"/>
      <c r="AA794" s="108">
        <f>C794+I794-L794-O794-U794-X794-R794</f>
        <v>3750000</v>
      </c>
      <c r="AB794" s="7"/>
    </row>
    <row r="795" spans="1:28" ht="15.75" hidden="1" x14ac:dyDescent="0.25">
      <c r="A795" s="29">
        <v>45498</v>
      </c>
      <c r="B795" s="25" t="s">
        <v>147</v>
      </c>
      <c r="C795" s="25"/>
      <c r="D795" s="25" t="s">
        <v>46</v>
      </c>
      <c r="E795" s="25" t="s">
        <v>53</v>
      </c>
      <c r="F795" s="25">
        <v>10</v>
      </c>
      <c r="G795" s="25" t="s">
        <v>23</v>
      </c>
      <c r="H795" s="25">
        <v>375000</v>
      </c>
      <c r="I795" s="11">
        <f t="shared" si="144"/>
        <v>3750000</v>
      </c>
      <c r="J795" s="26" t="s">
        <v>28</v>
      </c>
      <c r="K795" s="11"/>
      <c r="L795" s="107">
        <f t="shared" si="145"/>
        <v>0</v>
      </c>
      <c r="M795" s="107"/>
      <c r="N795" s="107"/>
      <c r="O795" s="107">
        <f t="shared" si="146"/>
        <v>0</v>
      </c>
      <c r="P795" s="107"/>
      <c r="Q795" s="107"/>
      <c r="R795" s="107">
        <f t="shared" si="147"/>
        <v>0</v>
      </c>
      <c r="S795" s="107"/>
      <c r="T795" s="107"/>
      <c r="U795" s="107">
        <f t="shared" si="148"/>
        <v>0</v>
      </c>
      <c r="V795" s="107"/>
      <c r="W795" s="107"/>
      <c r="X795" s="107">
        <f t="shared" si="149"/>
        <v>0</v>
      </c>
      <c r="Y795" s="107"/>
      <c r="Z795" s="107"/>
      <c r="AA795" s="108">
        <f>C795+I795-L795-O795-U795-X795-R795</f>
        <v>3750000</v>
      </c>
      <c r="AB795" s="7"/>
    </row>
    <row r="796" spans="1:28" ht="15.75" hidden="1" x14ac:dyDescent="0.25">
      <c r="A796" s="29">
        <v>45498</v>
      </c>
      <c r="B796" s="25" t="s">
        <v>147</v>
      </c>
      <c r="C796" s="25"/>
      <c r="D796" s="25" t="s">
        <v>46</v>
      </c>
      <c r="E796" s="25" t="s">
        <v>229</v>
      </c>
      <c r="F796" s="25">
        <v>210</v>
      </c>
      <c r="G796" s="25" t="s">
        <v>39</v>
      </c>
      <c r="H796" s="25">
        <v>38000</v>
      </c>
      <c r="I796" s="11">
        <f t="shared" si="144"/>
        <v>7980000</v>
      </c>
      <c r="J796" s="26" t="s">
        <v>28</v>
      </c>
      <c r="K796" s="11"/>
      <c r="L796" s="107">
        <f t="shared" si="145"/>
        <v>0</v>
      </c>
      <c r="M796" s="107"/>
      <c r="N796" s="107"/>
      <c r="O796" s="107">
        <f t="shared" si="146"/>
        <v>0</v>
      </c>
      <c r="P796" s="107"/>
      <c r="Q796" s="107"/>
      <c r="R796" s="107">
        <f t="shared" si="147"/>
        <v>0</v>
      </c>
      <c r="S796" s="107"/>
      <c r="T796" s="107"/>
      <c r="U796" s="107">
        <f t="shared" si="148"/>
        <v>0</v>
      </c>
      <c r="V796" s="107"/>
      <c r="W796" s="107"/>
      <c r="X796" s="107">
        <f t="shared" si="149"/>
        <v>0</v>
      </c>
      <c r="Y796" s="107"/>
      <c r="Z796" s="107"/>
      <c r="AA796" s="108">
        <f>C796+I796-L796-O796-U796-X796-R796</f>
        <v>7980000</v>
      </c>
      <c r="AB796" s="7"/>
    </row>
    <row r="797" spans="1:28" ht="15.75" hidden="1" x14ac:dyDescent="0.25">
      <c r="A797" s="29">
        <v>45498</v>
      </c>
      <c r="B797" s="25" t="s">
        <v>86</v>
      </c>
      <c r="C797" s="25"/>
      <c r="D797" s="25" t="s">
        <v>46</v>
      </c>
      <c r="E797" s="25" t="s">
        <v>69</v>
      </c>
      <c r="F797" s="25">
        <v>25</v>
      </c>
      <c r="G797" s="25" t="s">
        <v>39</v>
      </c>
      <c r="H797" s="25">
        <v>180000</v>
      </c>
      <c r="I797" s="11">
        <f t="shared" si="144"/>
        <v>4500000</v>
      </c>
      <c r="J797" s="31" t="s">
        <v>324</v>
      </c>
      <c r="K797" s="11"/>
      <c r="L797" s="107">
        <f t="shared" si="145"/>
        <v>0</v>
      </c>
      <c r="M797" s="107"/>
      <c r="N797" s="107"/>
      <c r="O797" s="107">
        <f t="shared" si="146"/>
        <v>0</v>
      </c>
      <c r="P797" s="107"/>
      <c r="Q797" s="107"/>
      <c r="R797" s="107">
        <f t="shared" si="147"/>
        <v>0</v>
      </c>
      <c r="S797" s="107"/>
      <c r="T797" s="107"/>
      <c r="U797" s="107">
        <f t="shared" si="148"/>
        <v>4500000</v>
      </c>
      <c r="V797" s="107">
        <v>4500000</v>
      </c>
      <c r="W797" s="107"/>
      <c r="X797" s="107">
        <f t="shared" si="149"/>
        <v>0</v>
      </c>
      <c r="Y797" s="107"/>
      <c r="Z797" s="107"/>
      <c r="AA797" s="108">
        <f>C797+I797-L797-O797-U797-X797-R797</f>
        <v>0</v>
      </c>
      <c r="AB797" s="7">
        <v>45498</v>
      </c>
    </row>
    <row r="798" spans="1:28" ht="15.75" hidden="1" x14ac:dyDescent="0.25">
      <c r="A798" s="29">
        <v>45498</v>
      </c>
      <c r="B798" s="72" t="s">
        <v>536</v>
      </c>
      <c r="C798" s="25"/>
      <c r="D798" s="25" t="s">
        <v>46</v>
      </c>
      <c r="E798" s="25" t="s">
        <v>763</v>
      </c>
      <c r="F798" s="25">
        <v>200</v>
      </c>
      <c r="G798" s="25" t="s">
        <v>34</v>
      </c>
      <c r="H798" s="25">
        <v>2500</v>
      </c>
      <c r="I798" s="11">
        <f t="shared" si="144"/>
        <v>500000</v>
      </c>
      <c r="J798" s="31" t="s">
        <v>312</v>
      </c>
      <c r="K798" s="11"/>
      <c r="L798" s="107">
        <f t="shared" si="145"/>
        <v>0</v>
      </c>
      <c r="M798" s="107"/>
      <c r="N798" s="107"/>
      <c r="O798" s="107">
        <f t="shared" si="146"/>
        <v>0</v>
      </c>
      <c r="P798" s="107"/>
      <c r="Q798" s="107"/>
      <c r="R798" s="107">
        <f t="shared" si="147"/>
        <v>500000</v>
      </c>
      <c r="S798" s="107">
        <v>500000</v>
      </c>
      <c r="T798" s="107"/>
      <c r="U798" s="107">
        <f t="shared" si="148"/>
        <v>0</v>
      </c>
      <c r="V798" s="107"/>
      <c r="W798" s="107"/>
      <c r="X798" s="107">
        <f t="shared" si="149"/>
        <v>0</v>
      </c>
      <c r="Y798" s="107"/>
      <c r="Z798" s="107"/>
      <c r="AA798" s="108">
        <f>C798+I798-L798-O798-U798-X798-R798</f>
        <v>0</v>
      </c>
      <c r="AB798" s="7">
        <v>45498</v>
      </c>
    </row>
    <row r="799" spans="1:28" ht="15.75" hidden="1" x14ac:dyDescent="0.25">
      <c r="A799" s="29">
        <v>45498</v>
      </c>
      <c r="B799" s="27" t="s">
        <v>354</v>
      </c>
      <c r="C799" s="27"/>
      <c r="D799" s="27" t="s">
        <v>52</v>
      </c>
      <c r="E799" s="27" t="s">
        <v>108</v>
      </c>
      <c r="F799" s="27">
        <v>200</v>
      </c>
      <c r="G799" s="25" t="s">
        <v>34</v>
      </c>
      <c r="H799" s="27">
        <v>2000</v>
      </c>
      <c r="I799" s="11">
        <f t="shared" si="144"/>
        <v>400000</v>
      </c>
      <c r="J799" s="32" t="s">
        <v>312</v>
      </c>
      <c r="K799" s="11"/>
      <c r="L799" s="107">
        <f t="shared" si="145"/>
        <v>0</v>
      </c>
      <c r="M799" s="107"/>
      <c r="N799" s="107"/>
      <c r="O799" s="107">
        <f t="shared" si="146"/>
        <v>400000</v>
      </c>
      <c r="P799" s="107">
        <v>400000</v>
      </c>
      <c r="Q799" s="107"/>
      <c r="R799" s="107">
        <f t="shared" si="147"/>
        <v>0</v>
      </c>
      <c r="S799" s="107"/>
      <c r="T799" s="107"/>
      <c r="U799" s="107">
        <f t="shared" si="148"/>
        <v>0</v>
      </c>
      <c r="V799" s="107"/>
      <c r="W799" s="107"/>
      <c r="X799" s="107">
        <f t="shared" si="149"/>
        <v>0</v>
      </c>
      <c r="Y799" s="107"/>
      <c r="Z799" s="107"/>
      <c r="AA799" s="108">
        <f>C799+I799-L799-O799-U799-X799-R799</f>
        <v>0</v>
      </c>
      <c r="AB799" s="7">
        <v>45498</v>
      </c>
    </row>
    <row r="800" spans="1:28" ht="15.75" hidden="1" x14ac:dyDescent="0.25">
      <c r="A800" s="29">
        <v>45498</v>
      </c>
      <c r="B800" s="27" t="s">
        <v>354</v>
      </c>
      <c r="C800" s="25"/>
      <c r="D800" s="27" t="s">
        <v>52</v>
      </c>
      <c r="E800" s="25" t="s">
        <v>87</v>
      </c>
      <c r="F800" s="25">
        <v>500</v>
      </c>
      <c r="G800" s="25" t="s">
        <v>34</v>
      </c>
      <c r="H800" s="25">
        <v>1070</v>
      </c>
      <c r="I800" s="11">
        <f t="shared" si="144"/>
        <v>535000</v>
      </c>
      <c r="J800" s="32" t="s">
        <v>312</v>
      </c>
      <c r="K800" s="11"/>
      <c r="L800" s="107">
        <f t="shared" si="145"/>
        <v>0</v>
      </c>
      <c r="M800" s="107"/>
      <c r="N800" s="107"/>
      <c r="O800" s="107">
        <f t="shared" si="146"/>
        <v>535000</v>
      </c>
      <c r="P800" s="107">
        <v>535000</v>
      </c>
      <c r="Q800" s="107"/>
      <c r="R800" s="107">
        <f t="shared" si="147"/>
        <v>0</v>
      </c>
      <c r="S800" s="107"/>
      <c r="T800" s="107"/>
      <c r="U800" s="107">
        <f t="shared" si="148"/>
        <v>0</v>
      </c>
      <c r="V800" s="107"/>
      <c r="W800" s="107"/>
      <c r="X800" s="107">
        <f t="shared" si="149"/>
        <v>0</v>
      </c>
      <c r="Y800" s="107"/>
      <c r="Z800" s="107"/>
      <c r="AA800" s="108">
        <f>C800+I800-L800-O800-U800-X800-R800</f>
        <v>0</v>
      </c>
      <c r="AB800" s="7">
        <v>45498</v>
      </c>
    </row>
    <row r="801" spans="1:28" ht="15.75" hidden="1" x14ac:dyDescent="0.25">
      <c r="A801" s="29">
        <v>45498</v>
      </c>
      <c r="B801" s="25" t="s">
        <v>73</v>
      </c>
      <c r="C801" s="25"/>
      <c r="D801" s="25" t="s">
        <v>46</v>
      </c>
      <c r="E801" s="25" t="s">
        <v>139</v>
      </c>
      <c r="F801" s="25">
        <v>375</v>
      </c>
      <c r="G801" s="25" t="s">
        <v>34</v>
      </c>
      <c r="H801" s="25">
        <v>2340</v>
      </c>
      <c r="I801" s="11">
        <f t="shared" si="144"/>
        <v>877500</v>
      </c>
      <c r="J801" s="31" t="s">
        <v>324</v>
      </c>
      <c r="K801" s="11"/>
      <c r="L801" s="107">
        <f t="shared" si="145"/>
        <v>877500</v>
      </c>
      <c r="M801" s="107">
        <v>877500</v>
      </c>
      <c r="N801" s="107"/>
      <c r="O801" s="107">
        <f t="shared" si="146"/>
        <v>0</v>
      </c>
      <c r="P801" s="107"/>
      <c r="Q801" s="107"/>
      <c r="R801" s="107">
        <f t="shared" si="147"/>
        <v>0</v>
      </c>
      <c r="S801" s="107"/>
      <c r="T801" s="107"/>
      <c r="U801" s="107">
        <f t="shared" si="148"/>
        <v>0</v>
      </c>
      <c r="V801" s="107"/>
      <c r="W801" s="107"/>
      <c r="X801" s="107">
        <f t="shared" si="149"/>
        <v>0</v>
      </c>
      <c r="Y801" s="107"/>
      <c r="Z801" s="107"/>
      <c r="AA801" s="108">
        <f>C801+I801-L801-O801-U801-X801-R801</f>
        <v>0</v>
      </c>
      <c r="AB801" s="7">
        <v>45498</v>
      </c>
    </row>
    <row r="802" spans="1:28" ht="15.75" hidden="1" x14ac:dyDescent="0.25">
      <c r="A802" s="29">
        <v>45498</v>
      </c>
      <c r="B802" s="25" t="s">
        <v>765</v>
      </c>
      <c r="C802" s="25"/>
      <c r="D802" s="25" t="s">
        <v>46</v>
      </c>
      <c r="E802" s="25" t="s">
        <v>69</v>
      </c>
      <c r="F802" s="25">
        <v>25</v>
      </c>
      <c r="G802" s="25" t="s">
        <v>39</v>
      </c>
      <c r="H802" s="25">
        <v>180000</v>
      </c>
      <c r="I802" s="11">
        <f t="shared" si="144"/>
        <v>4500000</v>
      </c>
      <c r="J802" s="31" t="s">
        <v>312</v>
      </c>
      <c r="K802" s="11"/>
      <c r="L802" s="107">
        <f t="shared" si="145"/>
        <v>0</v>
      </c>
      <c r="M802" s="107"/>
      <c r="N802" s="107"/>
      <c r="O802" s="107">
        <f t="shared" si="146"/>
        <v>4500000</v>
      </c>
      <c r="P802" s="107">
        <v>4500000</v>
      </c>
      <c r="Q802" s="107"/>
      <c r="R802" s="107">
        <f t="shared" si="147"/>
        <v>0</v>
      </c>
      <c r="S802" s="107"/>
      <c r="T802" s="107"/>
      <c r="U802" s="107">
        <f t="shared" si="148"/>
        <v>0</v>
      </c>
      <c r="V802" s="107"/>
      <c r="W802" s="107"/>
      <c r="X802" s="107">
        <f t="shared" si="149"/>
        <v>0</v>
      </c>
      <c r="Y802" s="107"/>
      <c r="Z802" s="107"/>
      <c r="AA802" s="108">
        <f>C802+I802-L802-O802-U802-X802-R802</f>
        <v>0</v>
      </c>
      <c r="AB802" s="7">
        <v>45499</v>
      </c>
    </row>
    <row r="803" spans="1:28" ht="15.75" hidden="1" x14ac:dyDescent="0.25">
      <c r="A803" s="29">
        <v>45498</v>
      </c>
      <c r="B803" s="25" t="s">
        <v>841</v>
      </c>
      <c r="C803" s="25"/>
      <c r="D803" s="25" t="s">
        <v>46</v>
      </c>
      <c r="E803" s="25" t="s">
        <v>128</v>
      </c>
      <c r="F803" s="25">
        <v>25</v>
      </c>
      <c r="G803" s="25" t="s">
        <v>39</v>
      </c>
      <c r="H803" s="25">
        <v>120000</v>
      </c>
      <c r="I803" s="11">
        <f t="shared" si="144"/>
        <v>3000000</v>
      </c>
      <c r="J803" s="31" t="s">
        <v>324</v>
      </c>
      <c r="K803" s="11"/>
      <c r="L803" s="107">
        <f t="shared" si="145"/>
        <v>3000000</v>
      </c>
      <c r="M803" s="107">
        <v>3000000</v>
      </c>
      <c r="N803" s="107"/>
      <c r="O803" s="107">
        <f t="shared" si="146"/>
        <v>0</v>
      </c>
      <c r="P803" s="107"/>
      <c r="Q803" s="107"/>
      <c r="R803" s="107">
        <f t="shared" si="147"/>
        <v>0</v>
      </c>
      <c r="S803" s="107"/>
      <c r="T803" s="107"/>
      <c r="U803" s="107">
        <f t="shared" si="148"/>
        <v>0</v>
      </c>
      <c r="V803" s="107"/>
      <c r="W803" s="107"/>
      <c r="X803" s="107">
        <f t="shared" si="149"/>
        <v>0</v>
      </c>
      <c r="Y803" s="107"/>
      <c r="Z803" s="107"/>
      <c r="AA803" s="108">
        <f>C803+I803-L803-O803-U803-X803-R803</f>
        <v>0</v>
      </c>
      <c r="AB803" s="7">
        <v>45498</v>
      </c>
    </row>
    <row r="804" spans="1:28" ht="15.75" hidden="1" x14ac:dyDescent="0.25">
      <c r="A804" s="29">
        <v>45498</v>
      </c>
      <c r="B804" s="25" t="s">
        <v>678</v>
      </c>
      <c r="C804" s="25"/>
      <c r="D804" s="25" t="s">
        <v>46</v>
      </c>
      <c r="E804" s="25" t="s">
        <v>298</v>
      </c>
      <c r="F804" s="25">
        <v>1000</v>
      </c>
      <c r="G804" s="25" t="s">
        <v>34</v>
      </c>
      <c r="H804" s="25">
        <v>4300</v>
      </c>
      <c r="I804" s="11">
        <f t="shared" si="144"/>
        <v>4300000</v>
      </c>
      <c r="J804" s="26" t="s">
        <v>28</v>
      </c>
      <c r="K804" s="11"/>
      <c r="L804" s="107">
        <f t="shared" si="145"/>
        <v>0</v>
      </c>
      <c r="M804" s="107"/>
      <c r="N804" s="107"/>
      <c r="O804" s="107">
        <f t="shared" si="146"/>
        <v>0</v>
      </c>
      <c r="P804" s="107"/>
      <c r="Q804" s="107"/>
      <c r="R804" s="107">
        <f t="shared" si="147"/>
        <v>0</v>
      </c>
      <c r="S804" s="107"/>
      <c r="T804" s="107"/>
      <c r="U804" s="107">
        <f t="shared" si="148"/>
        <v>0</v>
      </c>
      <c r="V804" s="107"/>
      <c r="W804" s="107"/>
      <c r="X804" s="107">
        <f t="shared" si="149"/>
        <v>0</v>
      </c>
      <c r="Y804" s="107"/>
      <c r="Z804" s="107"/>
      <c r="AA804" s="108">
        <f>C804+I804-L804-O804-U804-X804-R804</f>
        <v>4300000</v>
      </c>
      <c r="AB804" s="7"/>
    </row>
    <row r="805" spans="1:28" ht="15.75" hidden="1" x14ac:dyDescent="0.25">
      <c r="A805" s="29">
        <v>45498</v>
      </c>
      <c r="B805" s="25" t="s">
        <v>274</v>
      </c>
      <c r="C805" s="25"/>
      <c r="D805" s="25" t="s">
        <v>46</v>
      </c>
      <c r="E805" s="25" t="s">
        <v>384</v>
      </c>
      <c r="F805" s="25">
        <v>10</v>
      </c>
      <c r="G805" s="25" t="s">
        <v>48</v>
      </c>
      <c r="H805" s="25">
        <v>250000</v>
      </c>
      <c r="I805" s="11">
        <f t="shared" si="144"/>
        <v>2500000</v>
      </c>
      <c r="J805" s="31" t="s">
        <v>324</v>
      </c>
      <c r="K805" s="11"/>
      <c r="L805" s="107">
        <f t="shared" si="145"/>
        <v>2500000</v>
      </c>
      <c r="M805" s="107">
        <v>2500000</v>
      </c>
      <c r="N805" s="107"/>
      <c r="O805" s="107">
        <f t="shared" si="146"/>
        <v>0</v>
      </c>
      <c r="P805" s="107"/>
      <c r="Q805" s="107"/>
      <c r="R805" s="107">
        <f t="shared" si="147"/>
        <v>0</v>
      </c>
      <c r="S805" s="107"/>
      <c r="T805" s="107"/>
      <c r="U805" s="107">
        <f t="shared" si="148"/>
        <v>0</v>
      </c>
      <c r="V805" s="107"/>
      <c r="W805" s="107"/>
      <c r="X805" s="107">
        <f t="shared" si="149"/>
        <v>0</v>
      </c>
      <c r="Y805" s="107"/>
      <c r="Z805" s="107"/>
      <c r="AA805" s="108">
        <f>C805+I805-L805-O805-U805-X805-R805</f>
        <v>0</v>
      </c>
      <c r="AB805" s="7">
        <v>45498</v>
      </c>
    </row>
    <row r="806" spans="1:28" ht="15.75" hidden="1" x14ac:dyDescent="0.25">
      <c r="A806" s="29">
        <v>45498</v>
      </c>
      <c r="B806" s="25" t="s">
        <v>176</v>
      </c>
      <c r="C806" s="25"/>
      <c r="D806" s="25" t="s">
        <v>46</v>
      </c>
      <c r="E806" s="25" t="s">
        <v>108</v>
      </c>
      <c r="F806" s="25">
        <v>12000</v>
      </c>
      <c r="G806" s="25" t="s">
        <v>34</v>
      </c>
      <c r="H806" s="25">
        <v>1750</v>
      </c>
      <c r="I806" s="11">
        <f t="shared" si="144"/>
        <v>21000000</v>
      </c>
      <c r="J806" s="31" t="s">
        <v>312</v>
      </c>
      <c r="K806" s="11"/>
      <c r="L806" s="107">
        <f t="shared" si="145"/>
        <v>0</v>
      </c>
      <c r="M806" s="107"/>
      <c r="N806" s="107"/>
      <c r="O806" s="107">
        <f t="shared" si="146"/>
        <v>21000000</v>
      </c>
      <c r="P806" s="107">
        <v>21000000</v>
      </c>
      <c r="Q806" s="107"/>
      <c r="R806" s="107">
        <f t="shared" si="147"/>
        <v>0</v>
      </c>
      <c r="S806" s="107"/>
      <c r="T806" s="107"/>
      <c r="U806" s="107">
        <f t="shared" si="148"/>
        <v>0</v>
      </c>
      <c r="V806" s="107"/>
      <c r="W806" s="107"/>
      <c r="X806" s="107">
        <f t="shared" si="149"/>
        <v>0</v>
      </c>
      <c r="Y806" s="107"/>
      <c r="Z806" s="107"/>
      <c r="AA806" s="108">
        <f>C806+I806-L806-O806-U806-X806-R806</f>
        <v>0</v>
      </c>
      <c r="AB806" s="7">
        <v>45503</v>
      </c>
    </row>
    <row r="807" spans="1:28" ht="15.75" hidden="1" x14ac:dyDescent="0.25">
      <c r="A807" s="29">
        <v>45498</v>
      </c>
      <c r="B807" s="25" t="s">
        <v>311</v>
      </c>
      <c r="C807" s="25"/>
      <c r="D807" s="25" t="s">
        <v>46</v>
      </c>
      <c r="E807" s="25" t="s">
        <v>512</v>
      </c>
      <c r="F807" s="25">
        <v>1</v>
      </c>
      <c r="G807" s="25" t="s">
        <v>27</v>
      </c>
      <c r="H807" s="25">
        <v>460000</v>
      </c>
      <c r="I807" s="11">
        <f t="shared" si="144"/>
        <v>460000</v>
      </c>
      <c r="J807" s="31" t="s">
        <v>324</v>
      </c>
      <c r="K807" s="11"/>
      <c r="L807" s="107">
        <f t="shared" si="145"/>
        <v>460000</v>
      </c>
      <c r="M807" s="107">
        <v>460000</v>
      </c>
      <c r="N807" s="107"/>
      <c r="O807" s="107">
        <f t="shared" si="146"/>
        <v>0</v>
      </c>
      <c r="P807" s="107"/>
      <c r="Q807" s="107"/>
      <c r="R807" s="107">
        <f t="shared" si="147"/>
        <v>0</v>
      </c>
      <c r="S807" s="107"/>
      <c r="T807" s="107"/>
      <c r="U807" s="107">
        <f t="shared" si="148"/>
        <v>0</v>
      </c>
      <c r="V807" s="107"/>
      <c r="W807" s="107"/>
      <c r="X807" s="107">
        <f t="shared" si="149"/>
        <v>0</v>
      </c>
      <c r="Y807" s="107"/>
      <c r="Z807" s="107"/>
      <c r="AA807" s="108">
        <f>C807+I807-L807-O807-U807-X807-R807</f>
        <v>0</v>
      </c>
      <c r="AB807" s="7">
        <v>45498</v>
      </c>
    </row>
    <row r="808" spans="1:28" ht="15.75" hidden="1" x14ac:dyDescent="0.25">
      <c r="A808" s="29">
        <v>45498</v>
      </c>
      <c r="B808" s="25" t="s">
        <v>311</v>
      </c>
      <c r="C808" s="25"/>
      <c r="D808" s="25" t="s">
        <v>46</v>
      </c>
      <c r="E808" s="25" t="s">
        <v>284</v>
      </c>
      <c r="F808" s="25">
        <v>1</v>
      </c>
      <c r="G808" s="25" t="s">
        <v>34</v>
      </c>
      <c r="H808" s="25">
        <v>75000</v>
      </c>
      <c r="I808" s="11">
        <f t="shared" si="144"/>
        <v>75000</v>
      </c>
      <c r="J808" s="31" t="s">
        <v>324</v>
      </c>
      <c r="K808" s="11"/>
      <c r="L808" s="107">
        <f t="shared" si="145"/>
        <v>75000</v>
      </c>
      <c r="M808" s="107">
        <v>75000</v>
      </c>
      <c r="N808" s="107"/>
      <c r="O808" s="107">
        <f t="shared" si="146"/>
        <v>0</v>
      </c>
      <c r="P808" s="107"/>
      <c r="Q808" s="107"/>
      <c r="R808" s="107">
        <f t="shared" si="147"/>
        <v>0</v>
      </c>
      <c r="S808" s="107"/>
      <c r="T808" s="107"/>
      <c r="U808" s="107">
        <f t="shared" si="148"/>
        <v>0</v>
      </c>
      <c r="V808" s="107"/>
      <c r="W808" s="107"/>
      <c r="X808" s="107">
        <f t="shared" si="149"/>
        <v>0</v>
      </c>
      <c r="Y808" s="107"/>
      <c r="Z808" s="107"/>
      <c r="AA808" s="108">
        <f>C808+I808-L808-O808-U808-X808-R808</f>
        <v>0</v>
      </c>
      <c r="AB808" s="7">
        <v>45498</v>
      </c>
    </row>
    <row r="809" spans="1:28" ht="15.75" hidden="1" x14ac:dyDescent="0.25">
      <c r="A809" s="29">
        <v>45498</v>
      </c>
      <c r="B809" s="25" t="s">
        <v>311</v>
      </c>
      <c r="C809" s="25"/>
      <c r="D809" s="25" t="s">
        <v>46</v>
      </c>
      <c r="E809" s="25" t="s">
        <v>227</v>
      </c>
      <c r="F809" s="25">
        <v>1</v>
      </c>
      <c r="G809" s="25" t="s">
        <v>34</v>
      </c>
      <c r="H809" s="25">
        <v>95000</v>
      </c>
      <c r="I809" s="11">
        <f t="shared" si="144"/>
        <v>95000</v>
      </c>
      <c r="J809" s="31" t="s">
        <v>324</v>
      </c>
      <c r="K809" s="11"/>
      <c r="L809" s="107">
        <f t="shared" si="145"/>
        <v>95000</v>
      </c>
      <c r="M809" s="107">
        <v>95000</v>
      </c>
      <c r="N809" s="107"/>
      <c r="O809" s="107">
        <f t="shared" si="146"/>
        <v>0</v>
      </c>
      <c r="P809" s="107"/>
      <c r="Q809" s="107"/>
      <c r="R809" s="107">
        <f t="shared" si="147"/>
        <v>0</v>
      </c>
      <c r="S809" s="107"/>
      <c r="T809" s="107"/>
      <c r="U809" s="107">
        <f t="shared" si="148"/>
        <v>0</v>
      </c>
      <c r="V809" s="107"/>
      <c r="W809" s="107"/>
      <c r="X809" s="107">
        <f t="shared" si="149"/>
        <v>0</v>
      </c>
      <c r="Y809" s="107"/>
      <c r="Z809" s="107"/>
      <c r="AA809" s="108">
        <f>C809+I809-L809-O809-U809-X809-R809</f>
        <v>0</v>
      </c>
      <c r="AB809" s="7">
        <v>45498</v>
      </c>
    </row>
    <row r="810" spans="1:28" ht="15.75" hidden="1" x14ac:dyDescent="0.25">
      <c r="A810" s="24">
        <v>45498</v>
      </c>
      <c r="B810" s="25" t="s">
        <v>311</v>
      </c>
      <c r="C810" s="25"/>
      <c r="D810" s="25" t="s">
        <v>46</v>
      </c>
      <c r="E810" s="25" t="s">
        <v>135</v>
      </c>
      <c r="F810" s="25">
        <v>1</v>
      </c>
      <c r="G810" s="25" t="s">
        <v>48</v>
      </c>
      <c r="H810" s="25">
        <v>150000</v>
      </c>
      <c r="I810" s="11">
        <f t="shared" si="144"/>
        <v>150000</v>
      </c>
      <c r="J810" s="31" t="s">
        <v>324</v>
      </c>
      <c r="K810" s="11"/>
      <c r="L810" s="107">
        <f t="shared" si="145"/>
        <v>150000</v>
      </c>
      <c r="M810" s="107">
        <v>150000</v>
      </c>
      <c r="N810" s="107"/>
      <c r="O810" s="107">
        <f t="shared" si="146"/>
        <v>0</v>
      </c>
      <c r="P810" s="107"/>
      <c r="Q810" s="107"/>
      <c r="R810" s="107">
        <f t="shared" si="147"/>
        <v>0</v>
      </c>
      <c r="S810" s="107"/>
      <c r="T810" s="107"/>
      <c r="U810" s="107">
        <f t="shared" si="148"/>
        <v>0</v>
      </c>
      <c r="V810" s="107"/>
      <c r="W810" s="107"/>
      <c r="X810" s="107">
        <f t="shared" si="149"/>
        <v>0</v>
      </c>
      <c r="Y810" s="107"/>
      <c r="Z810" s="107"/>
      <c r="AA810" s="108">
        <f>C810+I810-L810-O810-U810-X810-R810</f>
        <v>0</v>
      </c>
      <c r="AB810" s="7">
        <v>45498</v>
      </c>
    </row>
    <row r="811" spans="1:28" ht="15.75" hidden="1" x14ac:dyDescent="0.25">
      <c r="A811" s="29">
        <v>45498</v>
      </c>
      <c r="B811" s="25" t="s">
        <v>745</v>
      </c>
      <c r="C811" s="25"/>
      <c r="D811" s="25" t="s">
        <v>46</v>
      </c>
      <c r="E811" s="25" t="s">
        <v>53</v>
      </c>
      <c r="F811" s="25">
        <v>4</v>
      </c>
      <c r="G811" s="25" t="s">
        <v>23</v>
      </c>
      <c r="H811" s="25">
        <v>400000</v>
      </c>
      <c r="I811" s="11">
        <f t="shared" si="144"/>
        <v>1600000</v>
      </c>
      <c r="J811" s="31" t="s">
        <v>324</v>
      </c>
      <c r="K811" s="11"/>
      <c r="L811" s="107">
        <f t="shared" si="145"/>
        <v>1600000</v>
      </c>
      <c r="M811" s="107">
        <v>1600000</v>
      </c>
      <c r="N811" s="107"/>
      <c r="O811" s="107">
        <f t="shared" si="146"/>
        <v>0</v>
      </c>
      <c r="P811" s="107"/>
      <c r="Q811" s="107"/>
      <c r="R811" s="107">
        <f t="shared" si="147"/>
        <v>0</v>
      </c>
      <c r="S811" s="107"/>
      <c r="T811" s="107"/>
      <c r="U811" s="107">
        <f t="shared" si="148"/>
        <v>0</v>
      </c>
      <c r="V811" s="107"/>
      <c r="W811" s="107"/>
      <c r="X811" s="107">
        <f t="shared" si="149"/>
        <v>0</v>
      </c>
      <c r="Y811" s="107"/>
      <c r="Z811" s="107"/>
      <c r="AA811" s="108">
        <f>C811+I811-L811-O811-U811-X811-R811</f>
        <v>0</v>
      </c>
      <c r="AB811" s="7">
        <v>45498</v>
      </c>
    </row>
    <row r="812" spans="1:28" ht="15.75" hidden="1" x14ac:dyDescent="0.25">
      <c r="A812" s="29">
        <v>45498</v>
      </c>
      <c r="B812" s="25" t="s">
        <v>256</v>
      </c>
      <c r="C812" s="27"/>
      <c r="D812" s="25" t="s">
        <v>52</v>
      </c>
      <c r="E812" s="27" t="s">
        <v>217</v>
      </c>
      <c r="F812" s="27">
        <v>2.5</v>
      </c>
      <c r="G812" s="25" t="s">
        <v>39</v>
      </c>
      <c r="H812" s="27">
        <v>90000</v>
      </c>
      <c r="I812" s="11">
        <f t="shared" si="144"/>
        <v>225000</v>
      </c>
      <c r="J812" s="32" t="s">
        <v>324</v>
      </c>
      <c r="K812" s="11"/>
      <c r="L812" s="107">
        <f t="shared" si="145"/>
        <v>225000</v>
      </c>
      <c r="M812" s="107">
        <v>225000</v>
      </c>
      <c r="N812" s="107"/>
      <c r="O812" s="107">
        <f t="shared" si="146"/>
        <v>0</v>
      </c>
      <c r="P812" s="107"/>
      <c r="Q812" s="107"/>
      <c r="R812" s="107">
        <f t="shared" si="147"/>
        <v>0</v>
      </c>
      <c r="S812" s="107"/>
      <c r="T812" s="107"/>
      <c r="U812" s="107">
        <f t="shared" si="148"/>
        <v>0</v>
      </c>
      <c r="V812" s="107"/>
      <c r="W812" s="107"/>
      <c r="X812" s="107">
        <f t="shared" si="149"/>
        <v>0</v>
      </c>
      <c r="Y812" s="107"/>
      <c r="Z812" s="107"/>
      <c r="AA812" s="108">
        <f>C812+I812-L812-O812-U812-X812-R812</f>
        <v>0</v>
      </c>
      <c r="AB812" s="7">
        <v>45498</v>
      </c>
    </row>
    <row r="813" spans="1:28" ht="15.75" hidden="1" x14ac:dyDescent="0.25">
      <c r="A813" s="24">
        <v>45498</v>
      </c>
      <c r="B813" s="25" t="s">
        <v>256</v>
      </c>
      <c r="C813" s="25"/>
      <c r="D813" s="25" t="s">
        <v>52</v>
      </c>
      <c r="E813" s="25" t="s">
        <v>129</v>
      </c>
      <c r="F813" s="25">
        <v>2</v>
      </c>
      <c r="G813" s="25" t="s">
        <v>77</v>
      </c>
      <c r="H813" s="25">
        <v>65000</v>
      </c>
      <c r="I813" s="11">
        <f t="shared" si="144"/>
        <v>130000</v>
      </c>
      <c r="J813" s="31" t="s">
        <v>324</v>
      </c>
      <c r="K813" s="11"/>
      <c r="L813" s="107">
        <f t="shared" si="145"/>
        <v>130000</v>
      </c>
      <c r="M813" s="107">
        <v>130000</v>
      </c>
      <c r="N813" s="107"/>
      <c r="O813" s="107">
        <f t="shared" si="146"/>
        <v>0</v>
      </c>
      <c r="P813" s="107"/>
      <c r="Q813" s="107"/>
      <c r="R813" s="107">
        <f t="shared" si="147"/>
        <v>0</v>
      </c>
      <c r="S813" s="107"/>
      <c r="T813" s="107"/>
      <c r="U813" s="107">
        <f t="shared" si="148"/>
        <v>0</v>
      </c>
      <c r="V813" s="107"/>
      <c r="W813" s="107"/>
      <c r="X813" s="107">
        <f t="shared" si="149"/>
        <v>0</v>
      </c>
      <c r="Y813" s="107"/>
      <c r="Z813" s="107"/>
      <c r="AA813" s="108">
        <f>C813+I813-L813-O813-U813-X813-R813</f>
        <v>0</v>
      </c>
      <c r="AB813" s="7">
        <v>45498</v>
      </c>
    </row>
    <row r="814" spans="1:28" ht="15.75" hidden="1" x14ac:dyDescent="0.25">
      <c r="A814" s="29">
        <v>45498</v>
      </c>
      <c r="B814" s="72" t="s">
        <v>297</v>
      </c>
      <c r="C814" s="25"/>
      <c r="D814" s="25" t="s">
        <v>52</v>
      </c>
      <c r="E814" s="25" t="s">
        <v>790</v>
      </c>
      <c r="F814" s="25">
        <v>1</v>
      </c>
      <c r="G814" s="25" t="s">
        <v>48</v>
      </c>
      <c r="H814" s="25">
        <v>230000</v>
      </c>
      <c r="I814" s="11">
        <f t="shared" si="144"/>
        <v>230000</v>
      </c>
      <c r="J814" s="31" t="s">
        <v>312</v>
      </c>
      <c r="K814" s="11"/>
      <c r="L814" s="107">
        <f t="shared" si="145"/>
        <v>0</v>
      </c>
      <c r="M814" s="107"/>
      <c r="N814" s="107"/>
      <c r="O814" s="107">
        <f t="shared" si="146"/>
        <v>0</v>
      </c>
      <c r="P814" s="107"/>
      <c r="Q814" s="107"/>
      <c r="R814" s="107">
        <f t="shared" si="147"/>
        <v>230000</v>
      </c>
      <c r="S814" s="107">
        <v>230000</v>
      </c>
      <c r="T814" s="107"/>
      <c r="U814" s="107">
        <f t="shared" si="148"/>
        <v>0</v>
      </c>
      <c r="V814" s="107"/>
      <c r="W814" s="107"/>
      <c r="X814" s="107">
        <f t="shared" si="149"/>
        <v>0</v>
      </c>
      <c r="Y814" s="107"/>
      <c r="Z814" s="107"/>
      <c r="AA814" s="108">
        <f>C814+I814-L814-O814-U814-X814-R814</f>
        <v>0</v>
      </c>
      <c r="AB814" s="7">
        <v>45498</v>
      </c>
    </row>
    <row r="815" spans="1:28" ht="15.75" hidden="1" x14ac:dyDescent="0.25">
      <c r="A815" s="24">
        <v>45498</v>
      </c>
      <c r="B815" s="25" t="s">
        <v>209</v>
      </c>
      <c r="C815" s="25"/>
      <c r="D815" s="25" t="s">
        <v>46</v>
      </c>
      <c r="E815" s="25" t="s">
        <v>108</v>
      </c>
      <c r="F815" s="25">
        <v>200</v>
      </c>
      <c r="G815" s="25" t="s">
        <v>34</v>
      </c>
      <c r="H815" s="25">
        <v>2000</v>
      </c>
      <c r="I815" s="11">
        <f t="shared" si="144"/>
        <v>400000</v>
      </c>
      <c r="J815" s="31" t="s">
        <v>324</v>
      </c>
      <c r="K815" s="11"/>
      <c r="L815" s="107">
        <f t="shared" si="145"/>
        <v>400000</v>
      </c>
      <c r="M815" s="107">
        <v>400000</v>
      </c>
      <c r="N815" s="107"/>
      <c r="O815" s="107">
        <f t="shared" si="146"/>
        <v>0</v>
      </c>
      <c r="P815" s="107"/>
      <c r="Q815" s="107"/>
      <c r="R815" s="107">
        <f t="shared" si="147"/>
        <v>0</v>
      </c>
      <c r="S815" s="107"/>
      <c r="T815" s="107"/>
      <c r="U815" s="107">
        <f t="shared" si="148"/>
        <v>0</v>
      </c>
      <c r="V815" s="107"/>
      <c r="W815" s="107"/>
      <c r="X815" s="107">
        <f t="shared" si="149"/>
        <v>0</v>
      </c>
      <c r="Y815" s="107"/>
      <c r="Z815" s="107"/>
      <c r="AA815" s="108">
        <f>C815+I815-L815-O815-U815-X815-R815</f>
        <v>0</v>
      </c>
      <c r="AB815" s="7">
        <v>45498</v>
      </c>
    </row>
    <row r="816" spans="1:28" ht="15.75" hidden="1" x14ac:dyDescent="0.25">
      <c r="A816" s="29">
        <v>45499</v>
      </c>
      <c r="B816" s="27" t="s">
        <v>698</v>
      </c>
      <c r="C816" s="27"/>
      <c r="D816" s="27" t="s">
        <v>52</v>
      </c>
      <c r="E816" s="27" t="s">
        <v>151</v>
      </c>
      <c r="F816" s="27">
        <v>1750</v>
      </c>
      <c r="G816" s="27" t="s">
        <v>34</v>
      </c>
      <c r="H816" s="27">
        <v>1880</v>
      </c>
      <c r="I816" s="15">
        <f t="shared" si="144"/>
        <v>3290000</v>
      </c>
      <c r="J816" s="32" t="s">
        <v>312</v>
      </c>
      <c r="K816" s="11"/>
      <c r="L816" s="107">
        <f t="shared" si="145"/>
        <v>0</v>
      </c>
      <c r="M816" s="107"/>
      <c r="N816" s="107"/>
      <c r="O816" s="107">
        <f t="shared" si="146"/>
        <v>3290000</v>
      </c>
      <c r="P816" s="107">
        <v>3290000</v>
      </c>
      <c r="Q816" s="107"/>
      <c r="R816" s="107">
        <f t="shared" si="147"/>
        <v>0</v>
      </c>
      <c r="S816" s="107"/>
      <c r="T816" s="107"/>
      <c r="U816" s="107">
        <f t="shared" si="148"/>
        <v>0</v>
      </c>
      <c r="V816" s="107"/>
      <c r="W816" s="107"/>
      <c r="X816" s="107">
        <f t="shared" si="149"/>
        <v>0</v>
      </c>
      <c r="Y816" s="107"/>
      <c r="Z816" s="107"/>
      <c r="AA816" s="108">
        <f>C816+I816-L816-O816-U816-X816-R816</f>
        <v>0</v>
      </c>
      <c r="AB816" s="7">
        <v>45499</v>
      </c>
    </row>
    <row r="817" spans="1:28" ht="15.75" hidden="1" x14ac:dyDescent="0.25">
      <c r="A817" s="29">
        <v>45499</v>
      </c>
      <c r="B817" s="25" t="s">
        <v>1608</v>
      </c>
      <c r="C817" s="25"/>
      <c r="D817" s="25" t="s">
        <v>46</v>
      </c>
      <c r="E817" s="25" t="s">
        <v>326</v>
      </c>
      <c r="F817" s="25">
        <v>5</v>
      </c>
      <c r="G817" s="25" t="s">
        <v>39</v>
      </c>
      <c r="H817" s="25">
        <v>100000</v>
      </c>
      <c r="I817" s="11">
        <f t="shared" si="144"/>
        <v>500000</v>
      </c>
      <c r="J817" s="26" t="s">
        <v>28</v>
      </c>
      <c r="K817" s="11"/>
      <c r="L817" s="107">
        <f t="shared" si="145"/>
        <v>0</v>
      </c>
      <c r="M817" s="107"/>
      <c r="N817" s="107"/>
      <c r="O817" s="107">
        <f t="shared" si="146"/>
        <v>0</v>
      </c>
      <c r="P817" s="107"/>
      <c r="Q817" s="107"/>
      <c r="R817" s="107">
        <f t="shared" si="147"/>
        <v>0</v>
      </c>
      <c r="S817" s="107"/>
      <c r="T817" s="107"/>
      <c r="U817" s="107">
        <f t="shared" si="148"/>
        <v>0</v>
      </c>
      <c r="V817" s="107"/>
      <c r="W817" s="107"/>
      <c r="X817" s="107">
        <f t="shared" si="149"/>
        <v>0</v>
      </c>
      <c r="Y817" s="107"/>
      <c r="Z817" s="107"/>
      <c r="AA817" s="108">
        <f>C817+I817-L817-O817-U817-X817-R817</f>
        <v>500000</v>
      </c>
      <c r="AB817" s="7"/>
    </row>
    <row r="818" spans="1:28" ht="15.75" hidden="1" x14ac:dyDescent="0.25">
      <c r="A818" s="29">
        <v>45499</v>
      </c>
      <c r="B818" s="25" t="s">
        <v>1608</v>
      </c>
      <c r="C818" s="25"/>
      <c r="D818" s="25" t="s">
        <v>46</v>
      </c>
      <c r="E818" s="25" t="s">
        <v>1609</v>
      </c>
      <c r="F818" s="25">
        <v>5</v>
      </c>
      <c r="G818" s="25" t="s">
        <v>39</v>
      </c>
      <c r="H818" s="25">
        <v>135000</v>
      </c>
      <c r="I818" s="11">
        <f t="shared" si="144"/>
        <v>675000</v>
      </c>
      <c r="J818" s="26" t="s">
        <v>28</v>
      </c>
      <c r="K818" s="11"/>
      <c r="L818" s="107">
        <f t="shared" si="145"/>
        <v>0</v>
      </c>
      <c r="M818" s="107"/>
      <c r="N818" s="107"/>
      <c r="O818" s="107">
        <f t="shared" si="146"/>
        <v>0</v>
      </c>
      <c r="P818" s="107"/>
      <c r="Q818" s="107"/>
      <c r="R818" s="107">
        <f t="shared" si="147"/>
        <v>0</v>
      </c>
      <c r="S818" s="107"/>
      <c r="T818" s="107"/>
      <c r="U818" s="107">
        <f t="shared" si="148"/>
        <v>0</v>
      </c>
      <c r="V818" s="107"/>
      <c r="W818" s="107"/>
      <c r="X818" s="107">
        <f t="shared" si="149"/>
        <v>0</v>
      </c>
      <c r="Y818" s="107"/>
      <c r="Z818" s="107"/>
      <c r="AA818" s="108">
        <f>C818+I818-L818-O818-U818-X818-R818</f>
        <v>675000</v>
      </c>
      <c r="AB818" s="7"/>
    </row>
    <row r="819" spans="1:28" ht="15.75" hidden="1" x14ac:dyDescent="0.25">
      <c r="A819" s="29">
        <v>45499</v>
      </c>
      <c r="B819" s="25" t="s">
        <v>467</v>
      </c>
      <c r="C819" s="25"/>
      <c r="D819" s="25" t="s">
        <v>46</v>
      </c>
      <c r="E819" s="25" t="s">
        <v>33</v>
      </c>
      <c r="F819" s="25">
        <v>5000</v>
      </c>
      <c r="G819" s="25" t="s">
        <v>34</v>
      </c>
      <c r="H819" s="25">
        <v>2500</v>
      </c>
      <c r="I819" s="11">
        <f t="shared" si="144"/>
        <v>12500000</v>
      </c>
      <c r="J819" s="31" t="s">
        <v>312</v>
      </c>
      <c r="K819" s="11"/>
      <c r="L819" s="107">
        <f t="shared" si="145"/>
        <v>0</v>
      </c>
      <c r="M819" s="107"/>
      <c r="N819" s="107"/>
      <c r="O819" s="107">
        <f t="shared" si="146"/>
        <v>12500000</v>
      </c>
      <c r="P819" s="107">
        <v>12500000</v>
      </c>
      <c r="Q819" s="107"/>
      <c r="R819" s="107">
        <f t="shared" si="147"/>
        <v>0</v>
      </c>
      <c r="S819" s="107"/>
      <c r="T819" s="107"/>
      <c r="U819" s="107">
        <f t="shared" si="148"/>
        <v>0</v>
      </c>
      <c r="V819" s="107"/>
      <c r="W819" s="107"/>
      <c r="X819" s="107">
        <f t="shared" si="149"/>
        <v>0</v>
      </c>
      <c r="Y819" s="107"/>
      <c r="Z819" s="107"/>
      <c r="AA819" s="108">
        <f>C819+I819-L819-O819-U819-X819-R819</f>
        <v>0</v>
      </c>
      <c r="AB819" s="7">
        <v>45499</v>
      </c>
    </row>
    <row r="820" spans="1:28" ht="15.75" hidden="1" x14ac:dyDescent="0.25">
      <c r="A820" s="29">
        <v>45499</v>
      </c>
      <c r="B820" s="25" t="s">
        <v>347</v>
      </c>
      <c r="C820" s="25"/>
      <c r="D820" s="25" t="s">
        <v>46</v>
      </c>
      <c r="E820" s="25" t="s">
        <v>348</v>
      </c>
      <c r="F820" s="25">
        <v>200</v>
      </c>
      <c r="G820" s="25" t="s">
        <v>34</v>
      </c>
      <c r="H820" s="25">
        <v>1150</v>
      </c>
      <c r="I820" s="11">
        <f t="shared" si="144"/>
        <v>230000</v>
      </c>
      <c r="J820" s="31" t="s">
        <v>324</v>
      </c>
      <c r="K820" s="11"/>
      <c r="L820" s="107">
        <f t="shared" si="145"/>
        <v>0</v>
      </c>
      <c r="M820" s="107"/>
      <c r="N820" s="107"/>
      <c r="O820" s="107">
        <f t="shared" si="146"/>
        <v>0</v>
      </c>
      <c r="P820" s="107"/>
      <c r="Q820" s="107"/>
      <c r="R820" s="107">
        <f t="shared" si="147"/>
        <v>0</v>
      </c>
      <c r="S820" s="107"/>
      <c r="T820" s="107"/>
      <c r="U820" s="107">
        <f t="shared" si="148"/>
        <v>230000</v>
      </c>
      <c r="V820" s="107">
        <v>230000</v>
      </c>
      <c r="W820" s="107"/>
      <c r="X820" s="107">
        <f t="shared" si="149"/>
        <v>0</v>
      </c>
      <c r="Y820" s="107"/>
      <c r="Z820" s="107"/>
      <c r="AA820" s="108">
        <f>C820+I820-L820-O820-U820-X820-R820</f>
        <v>0</v>
      </c>
      <c r="AB820" s="7">
        <v>45499</v>
      </c>
    </row>
    <row r="821" spans="1:28" ht="15.75" hidden="1" x14ac:dyDescent="0.25">
      <c r="A821" s="29">
        <v>45499</v>
      </c>
      <c r="B821" s="25" t="s">
        <v>256</v>
      </c>
      <c r="C821" s="25"/>
      <c r="D821" s="25" t="s">
        <v>46</v>
      </c>
      <c r="E821" s="25" t="s">
        <v>217</v>
      </c>
      <c r="F821" s="25">
        <v>5</v>
      </c>
      <c r="G821" s="25" t="s">
        <v>39</v>
      </c>
      <c r="H821" s="25">
        <v>90000</v>
      </c>
      <c r="I821" s="11">
        <f t="shared" si="144"/>
        <v>450000</v>
      </c>
      <c r="J821" s="26" t="s">
        <v>28</v>
      </c>
      <c r="K821" s="11"/>
      <c r="L821" s="107">
        <f t="shared" si="145"/>
        <v>0</v>
      </c>
      <c r="M821" s="107"/>
      <c r="N821" s="107"/>
      <c r="O821" s="107">
        <f t="shared" si="146"/>
        <v>0</v>
      </c>
      <c r="P821" s="107"/>
      <c r="Q821" s="107"/>
      <c r="R821" s="107">
        <f t="shared" si="147"/>
        <v>0</v>
      </c>
      <c r="S821" s="107"/>
      <c r="T821" s="107"/>
      <c r="U821" s="107">
        <f t="shared" si="148"/>
        <v>0</v>
      </c>
      <c r="V821" s="107"/>
      <c r="W821" s="107"/>
      <c r="X821" s="107">
        <f t="shared" si="149"/>
        <v>0</v>
      </c>
      <c r="Y821" s="107"/>
      <c r="Z821" s="107"/>
      <c r="AA821" s="108">
        <f>C821+I821-L821-O821-U821-X821-R821</f>
        <v>450000</v>
      </c>
      <c r="AB821" s="7"/>
    </row>
    <row r="822" spans="1:28" ht="15.75" hidden="1" x14ac:dyDescent="0.25">
      <c r="A822" s="29">
        <v>45499</v>
      </c>
      <c r="B822" s="25" t="s">
        <v>256</v>
      </c>
      <c r="C822" s="25"/>
      <c r="D822" s="25" t="s">
        <v>46</v>
      </c>
      <c r="E822" s="25" t="s">
        <v>284</v>
      </c>
      <c r="F822" s="25">
        <v>1</v>
      </c>
      <c r="G822" s="25" t="s">
        <v>34</v>
      </c>
      <c r="H822" s="25">
        <v>75000</v>
      </c>
      <c r="I822" s="11">
        <f t="shared" si="144"/>
        <v>75000</v>
      </c>
      <c r="J822" s="31" t="s">
        <v>324</v>
      </c>
      <c r="K822" s="11"/>
      <c r="L822" s="107">
        <f t="shared" si="145"/>
        <v>75000</v>
      </c>
      <c r="M822" s="107"/>
      <c r="N822" s="107">
        <v>75000</v>
      </c>
      <c r="O822" s="107">
        <f t="shared" si="146"/>
        <v>0</v>
      </c>
      <c r="P822" s="107"/>
      <c r="Q822" s="107"/>
      <c r="R822" s="107">
        <f t="shared" si="147"/>
        <v>0</v>
      </c>
      <c r="S822" s="107"/>
      <c r="T822" s="107"/>
      <c r="U822" s="107">
        <f t="shared" si="148"/>
        <v>0</v>
      </c>
      <c r="V822" s="107"/>
      <c r="W822" s="107"/>
      <c r="X822" s="107">
        <f t="shared" si="149"/>
        <v>0</v>
      </c>
      <c r="Y822" s="107"/>
      <c r="Z822" s="107"/>
      <c r="AA822" s="108">
        <f>C822+I822-L822-O822-U822-X822-R822</f>
        <v>0</v>
      </c>
      <c r="AB822" s="7">
        <v>45498</v>
      </c>
    </row>
    <row r="823" spans="1:28" ht="15.75" hidden="1" x14ac:dyDescent="0.25">
      <c r="A823" s="29">
        <v>45499</v>
      </c>
      <c r="B823" s="25" t="s">
        <v>256</v>
      </c>
      <c r="C823" s="25"/>
      <c r="D823" s="25" t="s">
        <v>46</v>
      </c>
      <c r="E823" s="25" t="s">
        <v>227</v>
      </c>
      <c r="F823" s="25">
        <v>1</v>
      </c>
      <c r="G823" s="25" t="s">
        <v>34</v>
      </c>
      <c r="H823" s="25">
        <v>95000</v>
      </c>
      <c r="I823" s="11">
        <f t="shared" si="144"/>
        <v>95000</v>
      </c>
      <c r="J823" s="31" t="s">
        <v>324</v>
      </c>
      <c r="K823" s="11"/>
      <c r="L823" s="107">
        <f t="shared" si="145"/>
        <v>95000</v>
      </c>
      <c r="M823" s="107"/>
      <c r="N823" s="107">
        <v>95000</v>
      </c>
      <c r="O823" s="107">
        <f t="shared" si="146"/>
        <v>0</v>
      </c>
      <c r="P823" s="107"/>
      <c r="Q823" s="107"/>
      <c r="R823" s="107">
        <f t="shared" si="147"/>
        <v>0</v>
      </c>
      <c r="S823" s="107"/>
      <c r="T823" s="107"/>
      <c r="U823" s="107">
        <f t="shared" si="148"/>
        <v>0</v>
      </c>
      <c r="V823" s="107"/>
      <c r="W823" s="107"/>
      <c r="X823" s="107">
        <f t="shared" si="149"/>
        <v>0</v>
      </c>
      <c r="Y823" s="107"/>
      <c r="Z823" s="107"/>
      <c r="AA823" s="108">
        <f>C823+I823-L823-O823-U823-X823-R823</f>
        <v>0</v>
      </c>
      <c r="AB823" s="7">
        <v>45498</v>
      </c>
    </row>
    <row r="824" spans="1:28" ht="15.75" hidden="1" x14ac:dyDescent="0.25">
      <c r="A824" s="29">
        <v>45499</v>
      </c>
      <c r="B824" s="25" t="s">
        <v>256</v>
      </c>
      <c r="C824" s="25"/>
      <c r="D824" s="25" t="s">
        <v>46</v>
      </c>
      <c r="E824" s="25" t="s">
        <v>249</v>
      </c>
      <c r="F824" s="25">
        <v>1000</v>
      </c>
      <c r="G824" s="25" t="s">
        <v>34</v>
      </c>
      <c r="H824" s="25">
        <v>4000</v>
      </c>
      <c r="I824" s="11">
        <f t="shared" si="144"/>
        <v>4000000</v>
      </c>
      <c r="J824" s="26" t="s">
        <v>28</v>
      </c>
      <c r="K824" s="11"/>
      <c r="L824" s="107">
        <f t="shared" si="145"/>
        <v>0</v>
      </c>
      <c r="M824" s="107"/>
      <c r="N824" s="107"/>
      <c r="O824" s="107">
        <f t="shared" si="146"/>
        <v>0</v>
      </c>
      <c r="P824" s="107"/>
      <c r="Q824" s="107"/>
      <c r="R824" s="107">
        <f t="shared" si="147"/>
        <v>0</v>
      </c>
      <c r="S824" s="107"/>
      <c r="T824" s="107"/>
      <c r="U824" s="107">
        <f t="shared" si="148"/>
        <v>0</v>
      </c>
      <c r="V824" s="107"/>
      <c r="W824" s="107"/>
      <c r="X824" s="107">
        <f t="shared" si="149"/>
        <v>0</v>
      </c>
      <c r="Y824" s="107"/>
      <c r="Z824" s="107"/>
      <c r="AA824" s="108">
        <f>C824+I824-L824-O824-U824-X824-R824</f>
        <v>4000000</v>
      </c>
      <c r="AB824" s="7"/>
    </row>
    <row r="825" spans="1:28" ht="15.75" hidden="1" x14ac:dyDescent="0.25">
      <c r="A825" s="29">
        <v>45499</v>
      </c>
      <c r="B825" s="25" t="s">
        <v>256</v>
      </c>
      <c r="C825" s="25"/>
      <c r="D825" s="25" t="s">
        <v>46</v>
      </c>
      <c r="E825" s="25" t="s">
        <v>249</v>
      </c>
      <c r="F825" s="76">
        <v>1100</v>
      </c>
      <c r="G825" s="25" t="s">
        <v>34</v>
      </c>
      <c r="H825" s="25">
        <v>3300</v>
      </c>
      <c r="I825" s="11">
        <f t="shared" si="144"/>
        <v>3630000</v>
      </c>
      <c r="J825" s="26" t="s">
        <v>28</v>
      </c>
      <c r="K825" s="11"/>
      <c r="L825" s="107">
        <f t="shared" si="145"/>
        <v>0</v>
      </c>
      <c r="M825" s="107"/>
      <c r="N825" s="107"/>
      <c r="O825" s="107">
        <f t="shared" si="146"/>
        <v>0</v>
      </c>
      <c r="P825" s="107"/>
      <c r="Q825" s="107"/>
      <c r="R825" s="107">
        <f t="shared" si="147"/>
        <v>0</v>
      </c>
      <c r="S825" s="107"/>
      <c r="T825" s="107"/>
      <c r="U825" s="107">
        <f t="shared" si="148"/>
        <v>0</v>
      </c>
      <c r="V825" s="107"/>
      <c r="W825" s="107"/>
      <c r="X825" s="107">
        <f t="shared" si="149"/>
        <v>0</v>
      </c>
      <c r="Y825" s="107"/>
      <c r="Z825" s="107"/>
      <c r="AA825" s="108">
        <f>C825+I825-L825-O825-U825-X825-R825</f>
        <v>3630000</v>
      </c>
      <c r="AB825" s="7"/>
    </row>
    <row r="826" spans="1:28" ht="15.75" hidden="1" x14ac:dyDescent="0.25">
      <c r="A826" s="29">
        <v>45499</v>
      </c>
      <c r="B826" s="25" t="s">
        <v>256</v>
      </c>
      <c r="C826" s="25"/>
      <c r="D826" s="25" t="s">
        <v>46</v>
      </c>
      <c r="E826" s="25" t="s">
        <v>259</v>
      </c>
      <c r="F826" s="25">
        <v>1000</v>
      </c>
      <c r="G826" s="25" t="s">
        <v>34</v>
      </c>
      <c r="H826" s="25">
        <v>885</v>
      </c>
      <c r="I826" s="11">
        <f t="shared" si="144"/>
        <v>885000</v>
      </c>
      <c r="J826" s="26" t="s">
        <v>28</v>
      </c>
      <c r="K826" s="11"/>
      <c r="L826" s="107">
        <f t="shared" si="145"/>
        <v>0</v>
      </c>
      <c r="M826" s="107"/>
      <c r="N826" s="107"/>
      <c r="O826" s="107">
        <f t="shared" si="146"/>
        <v>0</v>
      </c>
      <c r="P826" s="107"/>
      <c r="Q826" s="107"/>
      <c r="R826" s="107">
        <f t="shared" si="147"/>
        <v>0</v>
      </c>
      <c r="S826" s="107"/>
      <c r="T826" s="107"/>
      <c r="U826" s="107">
        <f t="shared" si="148"/>
        <v>0</v>
      </c>
      <c r="V826" s="107"/>
      <c r="W826" s="107"/>
      <c r="X826" s="107">
        <f t="shared" si="149"/>
        <v>0</v>
      </c>
      <c r="Y826" s="107"/>
      <c r="Z826" s="107"/>
      <c r="AA826" s="108">
        <f>C826+I826-L826-O826-U826-X826-R826</f>
        <v>885000</v>
      </c>
      <c r="AB826" s="7"/>
    </row>
    <row r="827" spans="1:28" ht="15.75" hidden="1" x14ac:dyDescent="0.25">
      <c r="A827" s="29">
        <v>45499</v>
      </c>
      <c r="B827" s="25" t="s">
        <v>256</v>
      </c>
      <c r="C827" s="25"/>
      <c r="D827" s="25" t="s">
        <v>46</v>
      </c>
      <c r="E827" s="25" t="s">
        <v>512</v>
      </c>
      <c r="F827" s="25">
        <v>4</v>
      </c>
      <c r="G827" s="25" t="s">
        <v>27</v>
      </c>
      <c r="H827" s="25">
        <v>460000</v>
      </c>
      <c r="I827" s="11">
        <f t="shared" si="144"/>
        <v>1840000</v>
      </c>
      <c r="J827" s="26" t="s">
        <v>28</v>
      </c>
      <c r="K827" s="11"/>
      <c r="L827" s="107">
        <f t="shared" si="145"/>
        <v>0</v>
      </c>
      <c r="M827" s="107"/>
      <c r="N827" s="107"/>
      <c r="O827" s="107">
        <f t="shared" si="146"/>
        <v>0</v>
      </c>
      <c r="P827" s="107"/>
      <c r="Q827" s="107"/>
      <c r="R827" s="107">
        <f t="shared" si="147"/>
        <v>0</v>
      </c>
      <c r="S827" s="107"/>
      <c r="T827" s="107"/>
      <c r="U827" s="107">
        <f t="shared" si="148"/>
        <v>0</v>
      </c>
      <c r="V827" s="107"/>
      <c r="W827" s="107"/>
      <c r="X827" s="107">
        <f t="shared" si="149"/>
        <v>0</v>
      </c>
      <c r="Y827" s="107"/>
      <c r="Z827" s="107"/>
      <c r="AA827" s="108">
        <f>C827+I827-L827-O827-U827-X827-R827</f>
        <v>1840000</v>
      </c>
      <c r="AB827" s="7"/>
    </row>
    <row r="828" spans="1:28" ht="15.75" hidden="1" x14ac:dyDescent="0.25">
      <c r="A828" s="29">
        <v>45499</v>
      </c>
      <c r="B828" s="25" t="s">
        <v>1410</v>
      </c>
      <c r="C828" s="25"/>
      <c r="D828" s="25" t="s">
        <v>52</v>
      </c>
      <c r="E828" s="25" t="s">
        <v>219</v>
      </c>
      <c r="F828" s="25">
        <v>100</v>
      </c>
      <c r="G828" s="25" t="s">
        <v>39</v>
      </c>
      <c r="H828" s="25">
        <v>320000</v>
      </c>
      <c r="I828" s="11">
        <f t="shared" si="144"/>
        <v>32000000</v>
      </c>
      <c r="J828" s="31" t="s">
        <v>312</v>
      </c>
      <c r="K828" s="11"/>
      <c r="L828" s="107">
        <f t="shared" si="145"/>
        <v>0</v>
      </c>
      <c r="M828" s="107"/>
      <c r="N828" s="107"/>
      <c r="O828" s="107">
        <f t="shared" si="146"/>
        <v>32000000</v>
      </c>
      <c r="P828" s="107">
        <v>32000000</v>
      </c>
      <c r="Q828" s="107"/>
      <c r="R828" s="107">
        <f t="shared" si="147"/>
        <v>0</v>
      </c>
      <c r="S828" s="107"/>
      <c r="T828" s="107"/>
      <c r="U828" s="107">
        <f t="shared" si="148"/>
        <v>0</v>
      </c>
      <c r="V828" s="107"/>
      <c r="W828" s="107"/>
      <c r="X828" s="107">
        <f t="shared" si="149"/>
        <v>0</v>
      </c>
      <c r="Y828" s="107"/>
      <c r="Z828" s="107"/>
      <c r="AA828" s="108">
        <f>C828+I828-L828-O828-U828-X828-R828</f>
        <v>0</v>
      </c>
      <c r="AB828" s="7">
        <v>45498</v>
      </c>
    </row>
    <row r="829" spans="1:28" ht="15.75" hidden="1" x14ac:dyDescent="0.25">
      <c r="A829" s="29">
        <v>45499</v>
      </c>
      <c r="B829" s="25" t="s">
        <v>412</v>
      </c>
      <c r="C829" s="25"/>
      <c r="D829" s="25" t="s">
        <v>46</v>
      </c>
      <c r="E829" s="25" t="s">
        <v>58</v>
      </c>
      <c r="F829" s="25">
        <v>10400</v>
      </c>
      <c r="G829" s="25" t="s">
        <v>34</v>
      </c>
      <c r="H829" s="25">
        <v>1900</v>
      </c>
      <c r="I829" s="11">
        <f t="shared" si="144"/>
        <v>19760000</v>
      </c>
      <c r="J829" s="26" t="s">
        <v>28</v>
      </c>
      <c r="K829" s="11"/>
      <c r="L829" s="107">
        <f t="shared" si="145"/>
        <v>0</v>
      </c>
      <c r="M829" s="107"/>
      <c r="N829" s="107"/>
      <c r="O829" s="107">
        <f t="shared" si="146"/>
        <v>0</v>
      </c>
      <c r="P829" s="107"/>
      <c r="Q829" s="107"/>
      <c r="R829" s="107">
        <f t="shared" si="147"/>
        <v>0</v>
      </c>
      <c r="S829" s="107"/>
      <c r="T829" s="107"/>
      <c r="U829" s="107">
        <f t="shared" si="148"/>
        <v>0</v>
      </c>
      <c r="V829" s="107"/>
      <c r="W829" s="107"/>
      <c r="X829" s="107">
        <f t="shared" si="149"/>
        <v>0</v>
      </c>
      <c r="Y829" s="107"/>
      <c r="Z829" s="107"/>
      <c r="AA829" s="108">
        <f>C829+I829-L829-O829-U829-X829-R829</f>
        <v>19760000</v>
      </c>
      <c r="AB829" s="7"/>
    </row>
    <row r="830" spans="1:28" ht="15.75" hidden="1" x14ac:dyDescent="0.25">
      <c r="A830" s="29">
        <v>45499</v>
      </c>
      <c r="B830" s="25" t="s">
        <v>307</v>
      </c>
      <c r="C830" s="25"/>
      <c r="D830" s="25" t="s">
        <v>46</v>
      </c>
      <c r="E830" s="25" t="s">
        <v>138</v>
      </c>
      <c r="F830" s="25">
        <v>500</v>
      </c>
      <c r="G830" s="25" t="s">
        <v>34</v>
      </c>
      <c r="H830" s="25">
        <v>1550</v>
      </c>
      <c r="I830" s="11">
        <f t="shared" si="144"/>
        <v>775000</v>
      </c>
      <c r="J830" s="31" t="s">
        <v>324</v>
      </c>
      <c r="K830" s="11"/>
      <c r="L830" s="107">
        <f t="shared" si="145"/>
        <v>0</v>
      </c>
      <c r="M830" s="107"/>
      <c r="N830" s="107"/>
      <c r="O830" s="107">
        <f t="shared" si="146"/>
        <v>0</v>
      </c>
      <c r="P830" s="107"/>
      <c r="Q830" s="107"/>
      <c r="R830" s="107">
        <f t="shared" si="147"/>
        <v>775000</v>
      </c>
      <c r="S830" s="107"/>
      <c r="T830" s="107">
        <v>775000</v>
      </c>
      <c r="U830" s="107">
        <f t="shared" si="148"/>
        <v>0</v>
      </c>
      <c r="V830" s="107"/>
      <c r="W830" s="107"/>
      <c r="X830" s="107">
        <f t="shared" si="149"/>
        <v>0</v>
      </c>
      <c r="Y830" s="107"/>
      <c r="Z830" s="107"/>
      <c r="AA830" s="108">
        <f>C830+I830-L830-O830-U830-X830-R830</f>
        <v>0</v>
      </c>
      <c r="AB830" s="7">
        <v>45499</v>
      </c>
    </row>
    <row r="831" spans="1:28" ht="15.75" hidden="1" x14ac:dyDescent="0.25">
      <c r="A831" s="29">
        <v>45499</v>
      </c>
      <c r="B831" s="25" t="s">
        <v>307</v>
      </c>
      <c r="C831" s="25"/>
      <c r="D831" s="25" t="s">
        <v>46</v>
      </c>
      <c r="E831" s="25" t="s">
        <v>50</v>
      </c>
      <c r="F831" s="25">
        <v>100</v>
      </c>
      <c r="G831" s="25" t="s">
        <v>34</v>
      </c>
      <c r="H831" s="25">
        <v>3780</v>
      </c>
      <c r="I831" s="11">
        <f t="shared" si="144"/>
        <v>378000</v>
      </c>
      <c r="J831" s="31" t="s">
        <v>324</v>
      </c>
      <c r="K831" s="11"/>
      <c r="L831" s="107">
        <f t="shared" si="145"/>
        <v>0</v>
      </c>
      <c r="M831" s="107"/>
      <c r="N831" s="107"/>
      <c r="O831" s="107">
        <f t="shared" si="146"/>
        <v>0</v>
      </c>
      <c r="P831" s="107"/>
      <c r="Q831" s="107"/>
      <c r="R831" s="107">
        <f t="shared" si="147"/>
        <v>378000</v>
      </c>
      <c r="S831" s="107"/>
      <c r="T831" s="107">
        <v>378000</v>
      </c>
      <c r="U831" s="107">
        <f t="shared" si="148"/>
        <v>0</v>
      </c>
      <c r="V831" s="107"/>
      <c r="W831" s="107"/>
      <c r="X831" s="107">
        <f t="shared" si="149"/>
        <v>0</v>
      </c>
      <c r="Y831" s="107"/>
      <c r="Z831" s="107"/>
      <c r="AA831" s="108">
        <f>C831+I831-L831-O831-U831-X831-R831</f>
        <v>0</v>
      </c>
      <c r="AB831" s="7">
        <v>45499</v>
      </c>
    </row>
    <row r="832" spans="1:28" ht="15.75" hidden="1" x14ac:dyDescent="0.25">
      <c r="A832" s="29">
        <v>45499</v>
      </c>
      <c r="B832" s="72" t="s">
        <v>307</v>
      </c>
      <c r="C832" s="25"/>
      <c r="D832" s="25" t="s">
        <v>46</v>
      </c>
      <c r="E832" s="25" t="s">
        <v>208</v>
      </c>
      <c r="F832" s="25">
        <v>500</v>
      </c>
      <c r="G832" s="25" t="s">
        <v>34</v>
      </c>
      <c r="H832" s="25">
        <v>745</v>
      </c>
      <c r="I832" s="11">
        <f t="shared" si="144"/>
        <v>372500</v>
      </c>
      <c r="J832" s="31" t="s">
        <v>324</v>
      </c>
      <c r="K832" s="11"/>
      <c r="L832" s="107">
        <f t="shared" si="145"/>
        <v>0</v>
      </c>
      <c r="M832" s="107"/>
      <c r="N832" s="107"/>
      <c r="O832" s="107">
        <f t="shared" si="146"/>
        <v>0</v>
      </c>
      <c r="P832" s="107"/>
      <c r="Q832" s="107"/>
      <c r="R832" s="107">
        <f t="shared" si="147"/>
        <v>372500</v>
      </c>
      <c r="S832" s="107"/>
      <c r="T832" s="107">
        <v>372500</v>
      </c>
      <c r="U832" s="107">
        <f t="shared" si="148"/>
        <v>0</v>
      </c>
      <c r="V832" s="107"/>
      <c r="W832" s="107"/>
      <c r="X832" s="107">
        <f t="shared" si="149"/>
        <v>0</v>
      </c>
      <c r="Y832" s="107"/>
      <c r="Z832" s="107"/>
      <c r="AA832" s="108">
        <f>C832+I832-L832-O832-U832-X832-R832</f>
        <v>0</v>
      </c>
      <c r="AB832" s="7">
        <v>45499</v>
      </c>
    </row>
    <row r="833" spans="1:28" ht="15.75" hidden="1" x14ac:dyDescent="0.25">
      <c r="A833" s="29">
        <v>45499</v>
      </c>
      <c r="B833" s="72" t="s">
        <v>307</v>
      </c>
      <c r="C833" s="25"/>
      <c r="D833" s="25" t="s">
        <v>46</v>
      </c>
      <c r="E833" s="25" t="s">
        <v>58</v>
      </c>
      <c r="F833" s="25">
        <v>800</v>
      </c>
      <c r="G833" s="25" t="s">
        <v>34</v>
      </c>
      <c r="H833" s="25">
        <v>2000</v>
      </c>
      <c r="I833" s="11">
        <f t="shared" si="144"/>
        <v>1600000</v>
      </c>
      <c r="J833" s="31" t="s">
        <v>312</v>
      </c>
      <c r="K833" s="11"/>
      <c r="L833" s="107">
        <f t="shared" si="145"/>
        <v>0</v>
      </c>
      <c r="M833" s="107"/>
      <c r="N833" s="107"/>
      <c r="O833" s="107">
        <f t="shared" si="146"/>
        <v>0</v>
      </c>
      <c r="P833" s="107"/>
      <c r="Q833" s="107"/>
      <c r="R833" s="107">
        <f t="shared" si="147"/>
        <v>1600000</v>
      </c>
      <c r="S833" s="107">
        <v>1095000</v>
      </c>
      <c r="T833" s="107">
        <v>505000</v>
      </c>
      <c r="U833" s="107">
        <f t="shared" si="148"/>
        <v>0</v>
      </c>
      <c r="V833" s="107"/>
      <c r="W833" s="107"/>
      <c r="X833" s="107">
        <f t="shared" si="149"/>
        <v>0</v>
      </c>
      <c r="Y833" s="107"/>
      <c r="Z833" s="107"/>
      <c r="AA833" s="108">
        <f>C833+I833-L833-O833-U833-X833-R833</f>
        <v>0</v>
      </c>
      <c r="AB833" s="7">
        <v>45499</v>
      </c>
    </row>
    <row r="834" spans="1:28" ht="15.75" hidden="1" x14ac:dyDescent="0.25">
      <c r="A834" s="29">
        <v>45499</v>
      </c>
      <c r="B834" s="25" t="s">
        <v>1113</v>
      </c>
      <c r="C834" s="25"/>
      <c r="D834" s="25" t="s">
        <v>52</v>
      </c>
      <c r="E834" s="25" t="s">
        <v>298</v>
      </c>
      <c r="F834" s="25">
        <v>200</v>
      </c>
      <c r="G834" s="25" t="s">
        <v>34</v>
      </c>
      <c r="H834" s="25">
        <v>4000</v>
      </c>
      <c r="I834" s="11">
        <f t="shared" si="144"/>
        <v>800000</v>
      </c>
      <c r="J834" s="31" t="s">
        <v>324</v>
      </c>
      <c r="K834" s="11"/>
      <c r="L834" s="107">
        <f t="shared" si="145"/>
        <v>800000</v>
      </c>
      <c r="M834" s="107">
        <v>800000</v>
      </c>
      <c r="N834" s="107"/>
      <c r="O834" s="107">
        <f t="shared" si="146"/>
        <v>0</v>
      </c>
      <c r="P834" s="107"/>
      <c r="Q834" s="107"/>
      <c r="R834" s="107">
        <f t="shared" si="147"/>
        <v>0</v>
      </c>
      <c r="S834" s="107"/>
      <c r="T834" s="107"/>
      <c r="U834" s="107">
        <f t="shared" si="148"/>
        <v>0</v>
      </c>
      <c r="V834" s="107"/>
      <c r="W834" s="107"/>
      <c r="X834" s="107">
        <f t="shared" si="149"/>
        <v>0</v>
      </c>
      <c r="Y834" s="107"/>
      <c r="Z834" s="107"/>
      <c r="AA834" s="108">
        <f>C834+I834-L834-O834-U834-X834-R834</f>
        <v>0</v>
      </c>
      <c r="AB834" s="7">
        <v>45499</v>
      </c>
    </row>
    <row r="835" spans="1:28" ht="15.75" hidden="1" x14ac:dyDescent="0.25">
      <c r="A835" s="29">
        <v>45499</v>
      </c>
      <c r="B835" s="25" t="s">
        <v>1113</v>
      </c>
      <c r="C835" s="25"/>
      <c r="D835" s="25" t="s">
        <v>52</v>
      </c>
      <c r="E835" s="25" t="s">
        <v>109</v>
      </c>
      <c r="F835" s="25">
        <v>250</v>
      </c>
      <c r="G835" s="25" t="s">
        <v>34</v>
      </c>
      <c r="H835" s="25">
        <v>1040</v>
      </c>
      <c r="I835" s="11">
        <f t="shared" si="144"/>
        <v>260000</v>
      </c>
      <c r="J835" s="31" t="s">
        <v>324</v>
      </c>
      <c r="K835" s="11"/>
      <c r="L835" s="107">
        <f t="shared" si="145"/>
        <v>260000</v>
      </c>
      <c r="M835" s="107">
        <v>260000</v>
      </c>
      <c r="N835" s="107"/>
      <c r="O835" s="107">
        <f t="shared" si="146"/>
        <v>0</v>
      </c>
      <c r="P835" s="107"/>
      <c r="Q835" s="107"/>
      <c r="R835" s="107">
        <f t="shared" si="147"/>
        <v>0</v>
      </c>
      <c r="S835" s="107"/>
      <c r="T835" s="107"/>
      <c r="U835" s="107">
        <f t="shared" si="148"/>
        <v>0</v>
      </c>
      <c r="V835" s="107"/>
      <c r="W835" s="107"/>
      <c r="X835" s="107">
        <f t="shared" si="149"/>
        <v>0</v>
      </c>
      <c r="Y835" s="107"/>
      <c r="Z835" s="107"/>
      <c r="AA835" s="108">
        <f>C835+I835-L835-O835-U835-X835-R835</f>
        <v>0</v>
      </c>
      <c r="AB835" s="7">
        <v>45499</v>
      </c>
    </row>
    <row r="836" spans="1:28" ht="15.75" hidden="1" x14ac:dyDescent="0.25">
      <c r="A836" s="29">
        <v>45499</v>
      </c>
      <c r="B836" s="25" t="s">
        <v>1113</v>
      </c>
      <c r="C836" s="25"/>
      <c r="D836" s="25" t="s">
        <v>52</v>
      </c>
      <c r="E836" s="25" t="s">
        <v>129</v>
      </c>
      <c r="F836" s="25">
        <v>2</v>
      </c>
      <c r="G836" s="25" t="s">
        <v>77</v>
      </c>
      <c r="H836" s="25">
        <v>65000</v>
      </c>
      <c r="I836" s="11">
        <f t="shared" si="144"/>
        <v>130000</v>
      </c>
      <c r="J836" s="31" t="s">
        <v>324</v>
      </c>
      <c r="K836" s="11"/>
      <c r="L836" s="107">
        <f t="shared" si="145"/>
        <v>130000</v>
      </c>
      <c r="M836" s="107">
        <v>130000</v>
      </c>
      <c r="N836" s="107"/>
      <c r="O836" s="107">
        <f t="shared" si="146"/>
        <v>0</v>
      </c>
      <c r="P836" s="107"/>
      <c r="Q836" s="107"/>
      <c r="R836" s="107">
        <f t="shared" si="147"/>
        <v>0</v>
      </c>
      <c r="S836" s="107"/>
      <c r="T836" s="107"/>
      <c r="U836" s="107">
        <f t="shared" si="148"/>
        <v>0</v>
      </c>
      <c r="V836" s="107"/>
      <c r="W836" s="107"/>
      <c r="X836" s="107">
        <f t="shared" si="149"/>
        <v>0</v>
      </c>
      <c r="Y836" s="107"/>
      <c r="Z836" s="107"/>
      <c r="AA836" s="108">
        <f>C836+I836-L836-O836-U836-X836-R836</f>
        <v>0</v>
      </c>
      <c r="AB836" s="7">
        <v>45499</v>
      </c>
    </row>
    <row r="837" spans="1:28" ht="15.75" hidden="1" x14ac:dyDescent="0.25">
      <c r="A837" s="24">
        <v>45499</v>
      </c>
      <c r="B837" s="25" t="s">
        <v>311</v>
      </c>
      <c r="C837" s="25"/>
      <c r="D837" s="25" t="s">
        <v>46</v>
      </c>
      <c r="E837" s="25" t="s">
        <v>299</v>
      </c>
      <c r="F837" s="25">
        <v>16.5</v>
      </c>
      <c r="G837" s="25" t="s">
        <v>39</v>
      </c>
      <c r="H837" s="25">
        <v>47000</v>
      </c>
      <c r="I837" s="11">
        <f t="shared" si="144"/>
        <v>775500</v>
      </c>
      <c r="J837" s="31" t="s">
        <v>324</v>
      </c>
      <c r="K837" s="11"/>
      <c r="L837" s="107">
        <f t="shared" si="145"/>
        <v>775500</v>
      </c>
      <c r="M837" s="107">
        <v>775500</v>
      </c>
      <c r="N837" s="107"/>
      <c r="O837" s="107">
        <f t="shared" si="146"/>
        <v>0</v>
      </c>
      <c r="P837" s="107"/>
      <c r="Q837" s="107"/>
      <c r="R837" s="107">
        <f t="shared" si="147"/>
        <v>0</v>
      </c>
      <c r="S837" s="107"/>
      <c r="T837" s="107"/>
      <c r="U837" s="107">
        <f t="shared" si="148"/>
        <v>0</v>
      </c>
      <c r="V837" s="107"/>
      <c r="W837" s="107"/>
      <c r="X837" s="107">
        <f t="shared" si="149"/>
        <v>0</v>
      </c>
      <c r="Y837" s="107"/>
      <c r="Z837" s="107"/>
      <c r="AA837" s="108">
        <f>C837+I837-L837-O837-U837-X837-R837</f>
        <v>0</v>
      </c>
      <c r="AB837" s="7">
        <v>45499</v>
      </c>
    </row>
    <row r="838" spans="1:28" ht="15.75" hidden="1" x14ac:dyDescent="0.25">
      <c r="A838" s="24">
        <v>45499</v>
      </c>
      <c r="B838" s="25" t="s">
        <v>311</v>
      </c>
      <c r="C838" s="25"/>
      <c r="D838" s="25" t="s">
        <v>46</v>
      </c>
      <c r="E838" s="25" t="s">
        <v>135</v>
      </c>
      <c r="F838" s="25">
        <v>1</v>
      </c>
      <c r="G838" s="25" t="s">
        <v>48</v>
      </c>
      <c r="H838" s="25">
        <v>150000</v>
      </c>
      <c r="I838" s="11">
        <f t="shared" si="144"/>
        <v>150000</v>
      </c>
      <c r="J838" s="31" t="s">
        <v>324</v>
      </c>
      <c r="K838" s="11"/>
      <c r="L838" s="107">
        <f t="shared" si="145"/>
        <v>150000</v>
      </c>
      <c r="M838" s="107">
        <v>150000</v>
      </c>
      <c r="N838" s="107"/>
      <c r="O838" s="107">
        <f t="shared" si="146"/>
        <v>0</v>
      </c>
      <c r="P838" s="107"/>
      <c r="Q838" s="107"/>
      <c r="R838" s="107">
        <f t="shared" si="147"/>
        <v>0</v>
      </c>
      <c r="S838" s="107"/>
      <c r="T838" s="107"/>
      <c r="U838" s="107">
        <f t="shared" si="148"/>
        <v>0</v>
      </c>
      <c r="V838" s="107"/>
      <c r="W838" s="107"/>
      <c r="X838" s="107">
        <f t="shared" si="149"/>
        <v>0</v>
      </c>
      <c r="Y838" s="107"/>
      <c r="Z838" s="107"/>
      <c r="AA838" s="108">
        <f>C838+I838-L838-O838-U838-X838-R838</f>
        <v>0</v>
      </c>
      <c r="AB838" s="7">
        <v>45499</v>
      </c>
    </row>
    <row r="839" spans="1:28" ht="15.75" hidden="1" x14ac:dyDescent="0.25">
      <c r="A839" s="29">
        <v>45500</v>
      </c>
      <c r="B839" s="27" t="s">
        <v>256</v>
      </c>
      <c r="C839" s="27"/>
      <c r="D839" s="27" t="s">
        <v>52</v>
      </c>
      <c r="E839" s="27" t="s">
        <v>64</v>
      </c>
      <c r="F839" s="27">
        <v>13.5</v>
      </c>
      <c r="G839" s="27" t="s">
        <v>39</v>
      </c>
      <c r="H839" s="27">
        <v>55000</v>
      </c>
      <c r="I839" s="15">
        <f t="shared" si="144"/>
        <v>742500</v>
      </c>
      <c r="J839" s="28" t="s">
        <v>28</v>
      </c>
      <c r="K839" s="11"/>
      <c r="L839" s="107">
        <f t="shared" si="145"/>
        <v>0</v>
      </c>
      <c r="M839" s="107"/>
      <c r="N839" s="107"/>
      <c r="O839" s="107">
        <f t="shared" si="146"/>
        <v>0</v>
      </c>
      <c r="P839" s="107"/>
      <c r="Q839" s="107"/>
      <c r="R839" s="107">
        <f t="shared" si="147"/>
        <v>0</v>
      </c>
      <c r="S839" s="107"/>
      <c r="T839" s="107"/>
      <c r="U839" s="107">
        <f t="shared" si="148"/>
        <v>0</v>
      </c>
      <c r="V839" s="107"/>
      <c r="W839" s="107"/>
      <c r="X839" s="107">
        <f t="shared" si="149"/>
        <v>0</v>
      </c>
      <c r="Y839" s="107"/>
      <c r="Z839" s="107"/>
      <c r="AA839" s="108">
        <f>C839+I839-L839-O839-U839-X839-R839</f>
        <v>742500</v>
      </c>
      <c r="AB839" s="7"/>
    </row>
    <row r="840" spans="1:28" ht="15.75" hidden="1" x14ac:dyDescent="0.25">
      <c r="A840" s="29">
        <v>45500</v>
      </c>
      <c r="B840" s="25" t="s">
        <v>422</v>
      </c>
      <c r="C840" s="25"/>
      <c r="D840" s="25" t="s">
        <v>46</v>
      </c>
      <c r="E840" s="25" t="s">
        <v>259</v>
      </c>
      <c r="F840" s="25">
        <v>1500</v>
      </c>
      <c r="G840" s="25" t="s">
        <v>34</v>
      </c>
      <c r="H840" s="25">
        <v>835</v>
      </c>
      <c r="I840" s="11">
        <f t="shared" si="144"/>
        <v>1252500</v>
      </c>
      <c r="J840" s="31" t="s">
        <v>324</v>
      </c>
      <c r="K840" s="11"/>
      <c r="L840" s="107">
        <f t="shared" si="145"/>
        <v>0</v>
      </c>
      <c r="M840" s="107"/>
      <c r="N840" s="107"/>
      <c r="O840" s="107">
        <f t="shared" si="146"/>
        <v>0</v>
      </c>
      <c r="P840" s="107"/>
      <c r="Q840" s="107"/>
      <c r="R840" s="107">
        <f t="shared" si="147"/>
        <v>0</v>
      </c>
      <c r="S840" s="107"/>
      <c r="T840" s="107"/>
      <c r="U840" s="107">
        <f t="shared" si="148"/>
        <v>1252500</v>
      </c>
      <c r="V840" s="107">
        <v>1252500</v>
      </c>
      <c r="W840" s="107"/>
      <c r="X840" s="107">
        <f t="shared" si="149"/>
        <v>0</v>
      </c>
      <c r="Y840" s="107"/>
      <c r="Z840" s="107"/>
      <c r="AA840" s="108">
        <f>C840+I840-L840-O840-U840-X840-R840</f>
        <v>0</v>
      </c>
      <c r="AB840" s="7">
        <v>45500</v>
      </c>
    </row>
    <row r="841" spans="1:28" ht="15.75" hidden="1" x14ac:dyDescent="0.25">
      <c r="A841" s="29">
        <v>45500</v>
      </c>
      <c r="B841" s="25" t="s">
        <v>1610</v>
      </c>
      <c r="C841" s="25"/>
      <c r="D841" s="25" t="s">
        <v>46</v>
      </c>
      <c r="E841" s="25" t="s">
        <v>454</v>
      </c>
      <c r="F841" s="25">
        <v>1.2</v>
      </c>
      <c r="G841" s="25" t="s">
        <v>125</v>
      </c>
      <c r="H841" s="25">
        <v>55000</v>
      </c>
      <c r="I841" s="11">
        <f t="shared" si="144"/>
        <v>66000</v>
      </c>
      <c r="J841" s="31" t="s">
        <v>324</v>
      </c>
      <c r="K841" s="11"/>
      <c r="L841" s="107">
        <f t="shared" si="145"/>
        <v>66000</v>
      </c>
      <c r="M841" s="107">
        <v>66000</v>
      </c>
      <c r="N841" s="107"/>
      <c r="O841" s="107">
        <f t="shared" si="146"/>
        <v>0</v>
      </c>
      <c r="P841" s="107"/>
      <c r="Q841" s="107"/>
      <c r="R841" s="107">
        <f t="shared" si="147"/>
        <v>0</v>
      </c>
      <c r="S841" s="107"/>
      <c r="T841" s="107"/>
      <c r="U841" s="107">
        <f t="shared" si="148"/>
        <v>0</v>
      </c>
      <c r="V841" s="107"/>
      <c r="W841" s="107"/>
      <c r="X841" s="107">
        <f t="shared" si="149"/>
        <v>0</v>
      </c>
      <c r="Y841" s="107"/>
      <c r="Z841" s="107"/>
      <c r="AA841" s="108">
        <f>C841+I841-L841-O841-U841-X841-R841</f>
        <v>0</v>
      </c>
      <c r="AB841" s="7">
        <v>45500</v>
      </c>
    </row>
    <row r="842" spans="1:28" ht="15.75" hidden="1" x14ac:dyDescent="0.25">
      <c r="A842" s="29">
        <v>45500</v>
      </c>
      <c r="B842" s="25" t="s">
        <v>1610</v>
      </c>
      <c r="C842" s="25"/>
      <c r="D842" s="25" t="s">
        <v>46</v>
      </c>
      <c r="E842" s="25" t="s">
        <v>129</v>
      </c>
      <c r="F842" s="25">
        <v>2</v>
      </c>
      <c r="G842" s="25" t="s">
        <v>77</v>
      </c>
      <c r="H842" s="25">
        <v>65000</v>
      </c>
      <c r="I842" s="11">
        <f t="shared" si="144"/>
        <v>130000</v>
      </c>
      <c r="J842" s="31" t="s">
        <v>324</v>
      </c>
      <c r="K842" s="11"/>
      <c r="L842" s="107">
        <f t="shared" si="145"/>
        <v>130000</v>
      </c>
      <c r="M842" s="107">
        <v>130000</v>
      </c>
      <c r="N842" s="107"/>
      <c r="O842" s="107">
        <f t="shared" si="146"/>
        <v>0</v>
      </c>
      <c r="P842" s="107"/>
      <c r="Q842" s="107"/>
      <c r="R842" s="107">
        <f t="shared" si="147"/>
        <v>0</v>
      </c>
      <c r="S842" s="107"/>
      <c r="T842" s="107"/>
      <c r="U842" s="107">
        <f t="shared" si="148"/>
        <v>0</v>
      </c>
      <c r="V842" s="107"/>
      <c r="W842" s="107"/>
      <c r="X842" s="107">
        <f t="shared" si="149"/>
        <v>0</v>
      </c>
      <c r="Y842" s="107"/>
      <c r="Z842" s="107"/>
      <c r="AA842" s="108">
        <f>C842+I842-L842-O842-U842-X842-R842</f>
        <v>0</v>
      </c>
      <c r="AB842" s="7">
        <v>45500</v>
      </c>
    </row>
    <row r="843" spans="1:28" ht="15.75" hidden="1" x14ac:dyDescent="0.25">
      <c r="A843" s="29">
        <v>45500</v>
      </c>
      <c r="B843" s="25" t="s">
        <v>266</v>
      </c>
      <c r="C843" s="25"/>
      <c r="D843" s="25" t="s">
        <v>52</v>
      </c>
      <c r="E843" s="25" t="s">
        <v>81</v>
      </c>
      <c r="F843" s="25">
        <v>23</v>
      </c>
      <c r="G843" s="25" t="s">
        <v>39</v>
      </c>
      <c r="H843" s="25">
        <v>46000</v>
      </c>
      <c r="I843" s="11">
        <f t="shared" si="144"/>
        <v>1058000</v>
      </c>
      <c r="J843" s="26" t="s">
        <v>28</v>
      </c>
      <c r="K843" s="11"/>
      <c r="L843" s="107">
        <f t="shared" si="145"/>
        <v>0</v>
      </c>
      <c r="M843" s="107"/>
      <c r="N843" s="107"/>
      <c r="O843" s="107">
        <f t="shared" si="146"/>
        <v>0</v>
      </c>
      <c r="P843" s="107"/>
      <c r="Q843" s="107"/>
      <c r="R843" s="107">
        <f t="shared" si="147"/>
        <v>0</v>
      </c>
      <c r="S843" s="107"/>
      <c r="T843" s="107"/>
      <c r="U843" s="107">
        <f t="shared" si="148"/>
        <v>0</v>
      </c>
      <c r="V843" s="107"/>
      <c r="W843" s="107"/>
      <c r="X843" s="107">
        <f t="shared" si="149"/>
        <v>0</v>
      </c>
      <c r="Y843" s="107"/>
      <c r="Z843" s="107"/>
      <c r="AA843" s="108">
        <f>C843+I843-L843-O843-U843-X843-R843</f>
        <v>1058000</v>
      </c>
      <c r="AB843" s="7"/>
    </row>
    <row r="844" spans="1:28" ht="15.75" hidden="1" x14ac:dyDescent="0.25">
      <c r="A844" s="29">
        <v>45500</v>
      </c>
      <c r="B844" s="25" t="s">
        <v>266</v>
      </c>
      <c r="C844" s="25"/>
      <c r="D844" s="25" t="s">
        <v>52</v>
      </c>
      <c r="E844" s="25" t="s">
        <v>165</v>
      </c>
      <c r="F844" s="25">
        <v>1</v>
      </c>
      <c r="G844" s="25" t="s">
        <v>303</v>
      </c>
      <c r="H844" s="25">
        <v>1200000</v>
      </c>
      <c r="I844" s="11">
        <f t="shared" si="144"/>
        <v>1200000</v>
      </c>
      <c r="J844" s="26" t="s">
        <v>28</v>
      </c>
      <c r="K844" s="11"/>
      <c r="L844" s="107">
        <f t="shared" si="145"/>
        <v>0</v>
      </c>
      <c r="M844" s="107"/>
      <c r="N844" s="107"/>
      <c r="O844" s="107">
        <f t="shared" si="146"/>
        <v>0</v>
      </c>
      <c r="P844" s="107"/>
      <c r="Q844" s="107"/>
      <c r="R844" s="107">
        <f t="shared" si="147"/>
        <v>0</v>
      </c>
      <c r="S844" s="107"/>
      <c r="T844" s="107"/>
      <c r="U844" s="107">
        <f t="shared" si="148"/>
        <v>0</v>
      </c>
      <c r="V844" s="107"/>
      <c r="W844" s="107"/>
      <c r="X844" s="107">
        <f t="shared" si="149"/>
        <v>0</v>
      </c>
      <c r="Y844" s="107"/>
      <c r="Z844" s="107"/>
      <c r="AA844" s="108">
        <f>C844+I844-L844-O844-U844-X844-R844</f>
        <v>1200000</v>
      </c>
      <c r="AB844" s="7"/>
    </row>
    <row r="845" spans="1:28" ht="15.75" hidden="1" x14ac:dyDescent="0.25">
      <c r="A845" s="29">
        <v>45500</v>
      </c>
      <c r="B845" s="25" t="s">
        <v>376</v>
      </c>
      <c r="C845" s="25"/>
      <c r="D845" s="25" t="s">
        <v>46</v>
      </c>
      <c r="E845" s="25" t="s">
        <v>208</v>
      </c>
      <c r="F845" s="25">
        <v>1500</v>
      </c>
      <c r="G845" s="25" t="s">
        <v>34</v>
      </c>
      <c r="H845" s="25">
        <v>745</v>
      </c>
      <c r="I845" s="11">
        <f t="shared" si="144"/>
        <v>1117500</v>
      </c>
      <c r="J845" s="31" t="s">
        <v>324</v>
      </c>
      <c r="K845" s="11"/>
      <c r="L845" s="107">
        <f t="shared" si="145"/>
        <v>1117500</v>
      </c>
      <c r="M845" s="107">
        <v>1117500</v>
      </c>
      <c r="N845" s="107"/>
      <c r="O845" s="107">
        <f t="shared" si="146"/>
        <v>0</v>
      </c>
      <c r="P845" s="107"/>
      <c r="Q845" s="107"/>
      <c r="R845" s="107">
        <f t="shared" si="147"/>
        <v>0</v>
      </c>
      <c r="S845" s="107"/>
      <c r="T845" s="107"/>
      <c r="U845" s="107">
        <f t="shared" si="148"/>
        <v>0</v>
      </c>
      <c r="V845" s="107"/>
      <c r="W845" s="107"/>
      <c r="X845" s="107">
        <f t="shared" si="149"/>
        <v>0</v>
      </c>
      <c r="Y845" s="107"/>
      <c r="Z845" s="107"/>
      <c r="AA845" s="108">
        <f>C845+I845-L845-O845-U845-X845-R845</f>
        <v>0</v>
      </c>
      <c r="AB845" s="7">
        <v>45503</v>
      </c>
    </row>
    <row r="846" spans="1:28" ht="15.75" hidden="1" x14ac:dyDescent="0.25">
      <c r="A846" s="24">
        <v>45500</v>
      </c>
      <c r="B846" s="25" t="s">
        <v>800</v>
      </c>
      <c r="C846" s="25"/>
      <c r="D846" s="25" t="s">
        <v>46</v>
      </c>
      <c r="E846" s="25" t="s">
        <v>53</v>
      </c>
      <c r="F846" s="25">
        <v>1</v>
      </c>
      <c r="G846" s="25" t="s">
        <v>23</v>
      </c>
      <c r="H846" s="25">
        <v>400000</v>
      </c>
      <c r="I846" s="11">
        <f t="shared" si="144"/>
        <v>400000</v>
      </c>
      <c r="J846" s="31" t="s">
        <v>324</v>
      </c>
      <c r="K846" s="11"/>
      <c r="L846" s="107">
        <f t="shared" si="145"/>
        <v>0</v>
      </c>
      <c r="M846" s="107"/>
      <c r="N846" s="107"/>
      <c r="O846" s="107">
        <f t="shared" si="146"/>
        <v>0</v>
      </c>
      <c r="P846" s="107"/>
      <c r="Q846" s="107"/>
      <c r="R846" s="107">
        <f t="shared" si="147"/>
        <v>0</v>
      </c>
      <c r="S846" s="107"/>
      <c r="T846" s="107"/>
      <c r="U846" s="107">
        <f t="shared" si="148"/>
        <v>400000</v>
      </c>
      <c r="V846" s="107">
        <v>400000</v>
      </c>
      <c r="W846" s="107"/>
      <c r="X846" s="107">
        <f t="shared" si="149"/>
        <v>0</v>
      </c>
      <c r="Y846" s="107"/>
      <c r="Z846" s="107"/>
      <c r="AA846" s="108">
        <f>C846+I846-L846-O846-U846-X846-R846</f>
        <v>0</v>
      </c>
      <c r="AB846" s="7">
        <v>45500</v>
      </c>
    </row>
    <row r="847" spans="1:28" ht="15.75" hidden="1" x14ac:dyDescent="0.25">
      <c r="A847" s="24">
        <v>45500</v>
      </c>
      <c r="B847" s="25" t="s">
        <v>176</v>
      </c>
      <c r="C847" s="25"/>
      <c r="D847" s="25" t="s">
        <v>46</v>
      </c>
      <c r="E847" s="25" t="s">
        <v>177</v>
      </c>
      <c r="F847" s="25">
        <v>100</v>
      </c>
      <c r="G847" s="25" t="s">
        <v>39</v>
      </c>
      <c r="H847" s="25">
        <v>110000</v>
      </c>
      <c r="I847" s="11">
        <f t="shared" si="144"/>
        <v>11000000</v>
      </c>
      <c r="J847" s="26" t="s">
        <v>28</v>
      </c>
      <c r="K847" s="11"/>
      <c r="L847" s="107">
        <f t="shared" si="145"/>
        <v>0</v>
      </c>
      <c r="M847" s="107"/>
      <c r="N847" s="107"/>
      <c r="O847" s="107">
        <f t="shared" si="146"/>
        <v>0</v>
      </c>
      <c r="P847" s="107"/>
      <c r="Q847" s="107"/>
      <c r="R847" s="107">
        <f t="shared" si="147"/>
        <v>0</v>
      </c>
      <c r="S847" s="107"/>
      <c r="T847" s="107"/>
      <c r="U847" s="107">
        <f t="shared" si="148"/>
        <v>0</v>
      </c>
      <c r="V847" s="107"/>
      <c r="W847" s="107"/>
      <c r="X847" s="107">
        <f t="shared" si="149"/>
        <v>0</v>
      </c>
      <c r="Y847" s="107"/>
      <c r="Z847" s="107"/>
      <c r="AA847" s="108">
        <f>C847+I847-L847-O847-U847-X847-R847</f>
        <v>11000000</v>
      </c>
      <c r="AB847" s="7"/>
    </row>
    <row r="848" spans="1:28" ht="15.75" hidden="1" x14ac:dyDescent="0.25">
      <c r="A848" s="24">
        <v>45500</v>
      </c>
      <c r="B848" s="25" t="s">
        <v>828</v>
      </c>
      <c r="C848" s="25"/>
      <c r="D848" s="25" t="s">
        <v>52</v>
      </c>
      <c r="E848" s="25" t="s">
        <v>249</v>
      </c>
      <c r="F848" s="25">
        <v>300</v>
      </c>
      <c r="G848" s="25" t="s">
        <v>34</v>
      </c>
      <c r="H848" s="25">
        <v>4000</v>
      </c>
      <c r="I848" s="11">
        <f t="shared" si="144"/>
        <v>1200000</v>
      </c>
      <c r="J848" s="38" t="s">
        <v>24</v>
      </c>
      <c r="K848" s="11"/>
      <c r="L848" s="107">
        <f t="shared" si="145"/>
        <v>0</v>
      </c>
      <c r="M848" s="107"/>
      <c r="N848" s="107"/>
      <c r="O848" s="107">
        <f t="shared" si="146"/>
        <v>0</v>
      </c>
      <c r="P848" s="107"/>
      <c r="Q848" s="107"/>
      <c r="R848" s="107">
        <f t="shared" si="147"/>
        <v>390000</v>
      </c>
      <c r="S848" s="107">
        <v>390000</v>
      </c>
      <c r="T848" s="107"/>
      <c r="U848" s="107">
        <f t="shared" si="148"/>
        <v>0</v>
      </c>
      <c r="V848" s="107"/>
      <c r="W848" s="107"/>
      <c r="X848" s="107">
        <f t="shared" si="149"/>
        <v>0</v>
      </c>
      <c r="Y848" s="107"/>
      <c r="Z848" s="107"/>
      <c r="AA848" s="108">
        <f>C848+I848-L848-O848-U848-X848-R848</f>
        <v>810000</v>
      </c>
      <c r="AB848" s="7">
        <v>45504</v>
      </c>
    </row>
    <row r="849" spans="1:28" ht="15.75" hidden="1" x14ac:dyDescent="0.25">
      <c r="A849" s="29">
        <v>45502</v>
      </c>
      <c r="B849" s="27" t="s">
        <v>596</v>
      </c>
      <c r="C849" s="27"/>
      <c r="D849" s="27" t="s">
        <v>52</v>
      </c>
      <c r="E849" s="27" t="s">
        <v>128</v>
      </c>
      <c r="F849" s="27">
        <v>25</v>
      </c>
      <c r="G849" s="27" t="s">
        <v>39</v>
      </c>
      <c r="H849" s="27">
        <v>120000</v>
      </c>
      <c r="I849" s="11">
        <f t="shared" ref="I849:I868" si="150">F849*H849</f>
        <v>3000000</v>
      </c>
      <c r="J849" s="32" t="s">
        <v>324</v>
      </c>
      <c r="K849" s="11"/>
      <c r="L849" s="107">
        <f t="shared" ref="L849:L868" si="151">M849+N849</f>
        <v>2000000</v>
      </c>
      <c r="M849" s="107">
        <v>2000000</v>
      </c>
      <c r="N849" s="107"/>
      <c r="O849" s="107">
        <f t="shared" ref="O849:O868" si="152">P849+Q849</f>
        <v>0</v>
      </c>
      <c r="P849" s="107"/>
      <c r="Q849" s="107"/>
      <c r="R849" s="107">
        <f t="shared" ref="R849:R868" si="153">S849+T849</f>
        <v>0</v>
      </c>
      <c r="S849" s="107"/>
      <c r="T849" s="107"/>
      <c r="U849" s="107">
        <f t="shared" ref="U849:U868" si="154">V849+W849</f>
        <v>0</v>
      </c>
      <c r="V849" s="107"/>
      <c r="W849" s="107"/>
      <c r="X849" s="107">
        <f t="shared" ref="X849:X868" si="155">Y849+Z849</f>
        <v>1000000</v>
      </c>
      <c r="Y849" s="107">
        <v>1000000</v>
      </c>
      <c r="Z849" s="107"/>
      <c r="AA849" s="108">
        <f>C849+I849-L849-O849-U849-X849-R849</f>
        <v>0</v>
      </c>
      <c r="AB849" s="7">
        <v>45502</v>
      </c>
    </row>
    <row r="850" spans="1:28" ht="15.75" hidden="1" x14ac:dyDescent="0.25">
      <c r="A850" s="29">
        <v>45502</v>
      </c>
      <c r="B850" s="25" t="s">
        <v>519</v>
      </c>
      <c r="C850" s="25"/>
      <c r="D850" s="25" t="s">
        <v>46</v>
      </c>
      <c r="E850" s="25" t="s">
        <v>124</v>
      </c>
      <c r="F850" s="25">
        <v>0.87</v>
      </c>
      <c r="G850" s="25" t="s">
        <v>283</v>
      </c>
      <c r="H850" s="25">
        <v>1150000</v>
      </c>
      <c r="I850" s="11">
        <f t="shared" si="150"/>
        <v>1000500</v>
      </c>
      <c r="J850" s="31" t="s">
        <v>324</v>
      </c>
      <c r="K850" s="11"/>
      <c r="L850" s="107">
        <f t="shared" si="151"/>
        <v>1000500</v>
      </c>
      <c r="M850" s="107">
        <v>1000500</v>
      </c>
      <c r="N850" s="107"/>
      <c r="O850" s="107">
        <f t="shared" si="152"/>
        <v>0</v>
      </c>
      <c r="P850" s="107"/>
      <c r="Q850" s="107"/>
      <c r="R850" s="107">
        <f t="shared" si="153"/>
        <v>0</v>
      </c>
      <c r="S850" s="107"/>
      <c r="T850" s="107"/>
      <c r="U850" s="107">
        <f t="shared" si="154"/>
        <v>0</v>
      </c>
      <c r="V850" s="107"/>
      <c r="W850" s="107"/>
      <c r="X850" s="107">
        <f t="shared" si="155"/>
        <v>0</v>
      </c>
      <c r="Y850" s="107"/>
      <c r="Z850" s="107"/>
      <c r="AA850" s="108">
        <f>C850+I850-L850-O850-U850-X850-R850</f>
        <v>0</v>
      </c>
      <c r="AB850" s="7">
        <v>45502</v>
      </c>
    </row>
    <row r="851" spans="1:28" ht="15.75" hidden="1" x14ac:dyDescent="0.25">
      <c r="A851" s="29">
        <v>45502</v>
      </c>
      <c r="B851" s="27" t="s">
        <v>409</v>
      </c>
      <c r="C851" s="27"/>
      <c r="D851" s="27" t="s">
        <v>52</v>
      </c>
      <c r="E851" s="27" t="s">
        <v>87</v>
      </c>
      <c r="F851" s="27">
        <v>250</v>
      </c>
      <c r="G851" s="27" t="s">
        <v>34</v>
      </c>
      <c r="H851" s="27">
        <v>1072</v>
      </c>
      <c r="I851" s="11">
        <f t="shared" si="150"/>
        <v>268000</v>
      </c>
      <c r="J851" s="31" t="s">
        <v>324</v>
      </c>
      <c r="K851" s="11"/>
      <c r="L851" s="107">
        <f t="shared" si="151"/>
        <v>268000</v>
      </c>
      <c r="M851" s="107">
        <v>268000</v>
      </c>
      <c r="N851" s="107"/>
      <c r="O851" s="107">
        <f t="shared" si="152"/>
        <v>0</v>
      </c>
      <c r="P851" s="107"/>
      <c r="Q851" s="107"/>
      <c r="R851" s="107">
        <f t="shared" si="153"/>
        <v>0</v>
      </c>
      <c r="S851" s="107"/>
      <c r="T851" s="107"/>
      <c r="U851" s="107">
        <f t="shared" si="154"/>
        <v>0</v>
      </c>
      <c r="V851" s="107"/>
      <c r="W851" s="107"/>
      <c r="X851" s="107">
        <f t="shared" si="155"/>
        <v>0</v>
      </c>
      <c r="Y851" s="107"/>
      <c r="Z851" s="107"/>
      <c r="AA851" s="108">
        <f>C851+I851-L851-O851-U851-X851-R851</f>
        <v>0</v>
      </c>
      <c r="AB851" s="7">
        <v>45502</v>
      </c>
    </row>
    <row r="852" spans="1:28" ht="15.75" hidden="1" x14ac:dyDescent="0.25">
      <c r="A852" s="29">
        <v>45502</v>
      </c>
      <c r="B852" s="27" t="s">
        <v>281</v>
      </c>
      <c r="C852" s="25"/>
      <c r="D852" s="27" t="s">
        <v>46</v>
      </c>
      <c r="E852" s="25" t="s">
        <v>512</v>
      </c>
      <c r="F852" s="25">
        <v>2</v>
      </c>
      <c r="G852" s="27" t="s">
        <v>27</v>
      </c>
      <c r="H852" s="25">
        <v>460000</v>
      </c>
      <c r="I852" s="11">
        <f t="shared" si="150"/>
        <v>920000</v>
      </c>
      <c r="J852" s="31" t="s">
        <v>312</v>
      </c>
      <c r="K852" s="11"/>
      <c r="L852" s="107">
        <f t="shared" si="151"/>
        <v>0</v>
      </c>
      <c r="M852" s="107"/>
      <c r="N852" s="107"/>
      <c r="O852" s="107">
        <f t="shared" si="152"/>
        <v>0</v>
      </c>
      <c r="P852" s="107"/>
      <c r="Q852" s="107"/>
      <c r="R852" s="107">
        <f t="shared" si="153"/>
        <v>920000</v>
      </c>
      <c r="S852" s="107">
        <v>920000</v>
      </c>
      <c r="T852" s="107"/>
      <c r="U852" s="107">
        <f t="shared" si="154"/>
        <v>0</v>
      </c>
      <c r="V852" s="107"/>
      <c r="W852" s="107"/>
      <c r="X852" s="107">
        <f t="shared" si="155"/>
        <v>0</v>
      </c>
      <c r="Y852" s="107"/>
      <c r="Z852" s="107"/>
      <c r="AA852" s="108">
        <f>C852+I852-L852-O852-U852-X852-R852</f>
        <v>0</v>
      </c>
      <c r="AB852" s="7">
        <v>45502</v>
      </c>
    </row>
    <row r="853" spans="1:28" ht="15.75" hidden="1" x14ac:dyDescent="0.25">
      <c r="A853" s="29">
        <v>45502</v>
      </c>
      <c r="B853" s="25" t="s">
        <v>1597</v>
      </c>
      <c r="C853" s="25"/>
      <c r="D853" s="25" t="s">
        <v>52</v>
      </c>
      <c r="E853" s="25" t="s">
        <v>192</v>
      </c>
      <c r="F853" s="25">
        <v>200</v>
      </c>
      <c r="G853" s="25" t="s">
        <v>34</v>
      </c>
      <c r="H853" s="25">
        <v>2500</v>
      </c>
      <c r="I853" s="11">
        <f t="shared" si="150"/>
        <v>500000</v>
      </c>
      <c r="J853" s="26" t="s">
        <v>28</v>
      </c>
      <c r="K853" s="11"/>
      <c r="L853" s="107">
        <f t="shared" si="151"/>
        <v>0</v>
      </c>
      <c r="M853" s="107"/>
      <c r="N853" s="107"/>
      <c r="O853" s="107">
        <f t="shared" si="152"/>
        <v>0</v>
      </c>
      <c r="P853" s="107"/>
      <c r="Q853" s="107"/>
      <c r="R853" s="107">
        <f t="shared" si="153"/>
        <v>0</v>
      </c>
      <c r="S853" s="107"/>
      <c r="T853" s="107"/>
      <c r="U853" s="107">
        <f t="shared" si="154"/>
        <v>0</v>
      </c>
      <c r="V853" s="107"/>
      <c r="W853" s="107"/>
      <c r="X853" s="107">
        <f t="shared" si="155"/>
        <v>0</v>
      </c>
      <c r="Y853" s="107"/>
      <c r="Z853" s="107"/>
      <c r="AA853" s="108">
        <f>C853+I853-L853-O853-U853-X853-R853</f>
        <v>500000</v>
      </c>
      <c r="AB853" s="7"/>
    </row>
    <row r="854" spans="1:28" ht="15.75" hidden="1" x14ac:dyDescent="0.25">
      <c r="A854" s="29">
        <v>45502</v>
      </c>
      <c r="B854" s="25" t="s">
        <v>801</v>
      </c>
      <c r="C854" s="25"/>
      <c r="D854" s="25" t="s">
        <v>46</v>
      </c>
      <c r="E854" s="25" t="s">
        <v>216</v>
      </c>
      <c r="F854" s="25">
        <v>10</v>
      </c>
      <c r="G854" s="25" t="s">
        <v>27</v>
      </c>
      <c r="H854" s="25">
        <v>45000</v>
      </c>
      <c r="I854" s="11">
        <f t="shared" si="150"/>
        <v>450000</v>
      </c>
      <c r="J854" s="26" t="s">
        <v>28</v>
      </c>
      <c r="K854" s="11"/>
      <c r="L854" s="107">
        <f t="shared" si="151"/>
        <v>0</v>
      </c>
      <c r="M854" s="107"/>
      <c r="N854" s="107"/>
      <c r="O854" s="107">
        <f t="shared" si="152"/>
        <v>0</v>
      </c>
      <c r="P854" s="107"/>
      <c r="Q854" s="107"/>
      <c r="R854" s="107">
        <f t="shared" si="153"/>
        <v>0</v>
      </c>
      <c r="S854" s="107"/>
      <c r="T854" s="107"/>
      <c r="U854" s="107">
        <f t="shared" si="154"/>
        <v>0</v>
      </c>
      <c r="V854" s="107"/>
      <c r="W854" s="107"/>
      <c r="X854" s="107">
        <f t="shared" si="155"/>
        <v>0</v>
      </c>
      <c r="Y854" s="107"/>
      <c r="Z854" s="107"/>
      <c r="AA854" s="108">
        <f>C854+I854-L854-O854-U854-X854-R854</f>
        <v>450000</v>
      </c>
      <c r="AB854" s="7"/>
    </row>
    <row r="855" spans="1:28" ht="15.75" hidden="1" x14ac:dyDescent="0.25">
      <c r="A855" s="29">
        <v>45502</v>
      </c>
      <c r="B855" s="72" t="s">
        <v>1611</v>
      </c>
      <c r="C855" s="25"/>
      <c r="D855" s="25" t="s">
        <v>46</v>
      </c>
      <c r="E855" s="25" t="s">
        <v>64</v>
      </c>
      <c r="F855" s="25">
        <v>20</v>
      </c>
      <c r="G855" s="25" t="s">
        <v>39</v>
      </c>
      <c r="H855" s="25">
        <v>55000</v>
      </c>
      <c r="I855" s="11">
        <f t="shared" si="150"/>
        <v>1100000</v>
      </c>
      <c r="J855" s="31" t="s">
        <v>312</v>
      </c>
      <c r="K855" s="11"/>
      <c r="L855" s="107">
        <f t="shared" si="151"/>
        <v>0</v>
      </c>
      <c r="M855" s="107"/>
      <c r="N855" s="107"/>
      <c r="O855" s="107">
        <f t="shared" si="152"/>
        <v>0</v>
      </c>
      <c r="P855" s="107"/>
      <c r="Q855" s="107"/>
      <c r="R855" s="107">
        <f t="shared" si="153"/>
        <v>1100000</v>
      </c>
      <c r="S855" s="107">
        <v>1100000</v>
      </c>
      <c r="T855" s="107"/>
      <c r="U855" s="107">
        <f t="shared" si="154"/>
        <v>0</v>
      </c>
      <c r="V855" s="107"/>
      <c r="W855" s="107"/>
      <c r="X855" s="107">
        <f t="shared" si="155"/>
        <v>0</v>
      </c>
      <c r="Y855" s="107"/>
      <c r="Z855" s="107"/>
      <c r="AA855" s="108">
        <f>C855+I855-L855-O855-U855-X855-R855</f>
        <v>0</v>
      </c>
      <c r="AB855" s="7">
        <v>45502</v>
      </c>
    </row>
    <row r="856" spans="1:28" ht="15.75" hidden="1" x14ac:dyDescent="0.25">
      <c r="A856" s="29">
        <v>45502</v>
      </c>
      <c r="B856" s="25" t="s">
        <v>1612</v>
      </c>
      <c r="C856" s="25"/>
      <c r="D856" s="25" t="s">
        <v>46</v>
      </c>
      <c r="E856" s="25" t="s">
        <v>298</v>
      </c>
      <c r="F856" s="25">
        <v>5200</v>
      </c>
      <c r="G856" s="25" t="s">
        <v>34</v>
      </c>
      <c r="H856" s="25">
        <v>4000</v>
      </c>
      <c r="I856" s="11">
        <f t="shared" si="150"/>
        <v>20800000</v>
      </c>
      <c r="J856" s="31" t="s">
        <v>324</v>
      </c>
      <c r="K856" s="11"/>
      <c r="L856" s="107">
        <f t="shared" si="151"/>
        <v>20800000</v>
      </c>
      <c r="M856" s="107">
        <v>20800000</v>
      </c>
      <c r="N856" s="107"/>
      <c r="O856" s="107">
        <f t="shared" si="152"/>
        <v>0</v>
      </c>
      <c r="P856" s="107"/>
      <c r="Q856" s="107"/>
      <c r="R856" s="107">
        <f t="shared" si="153"/>
        <v>0</v>
      </c>
      <c r="S856" s="107"/>
      <c r="T856" s="107"/>
      <c r="U856" s="107">
        <f t="shared" si="154"/>
        <v>0</v>
      </c>
      <c r="V856" s="107"/>
      <c r="W856" s="107"/>
      <c r="X856" s="107">
        <f t="shared" si="155"/>
        <v>0</v>
      </c>
      <c r="Y856" s="107"/>
      <c r="Z856" s="107"/>
      <c r="AA856" s="108">
        <f>C856+I856-L856-O856-U856-X856-R856</f>
        <v>0</v>
      </c>
      <c r="AB856" s="7">
        <v>45502</v>
      </c>
    </row>
    <row r="857" spans="1:28" ht="15.75" hidden="1" x14ac:dyDescent="0.25">
      <c r="A857" s="29">
        <v>45502</v>
      </c>
      <c r="B857" s="25" t="s">
        <v>99</v>
      </c>
      <c r="C857" s="25"/>
      <c r="D857" s="25"/>
      <c r="E857" s="25" t="s">
        <v>101</v>
      </c>
      <c r="F857" s="25">
        <v>160.9</v>
      </c>
      <c r="G857" s="25" t="s">
        <v>39</v>
      </c>
      <c r="H857" s="25"/>
      <c r="I857" s="11">
        <f t="shared" si="150"/>
        <v>0</v>
      </c>
      <c r="J857" s="26" t="s">
        <v>1622</v>
      </c>
      <c r="K857" s="11"/>
      <c r="L857" s="107">
        <f t="shared" si="151"/>
        <v>0</v>
      </c>
      <c r="M857" s="107"/>
      <c r="N857" s="107"/>
      <c r="O857" s="107">
        <f t="shared" si="152"/>
        <v>0</v>
      </c>
      <c r="P857" s="107"/>
      <c r="Q857" s="107"/>
      <c r="R857" s="107">
        <f t="shared" si="153"/>
        <v>0</v>
      </c>
      <c r="S857" s="107"/>
      <c r="T857" s="107"/>
      <c r="U857" s="107">
        <f t="shared" si="154"/>
        <v>0</v>
      </c>
      <c r="V857" s="107"/>
      <c r="W857" s="107"/>
      <c r="X857" s="107">
        <f t="shared" si="155"/>
        <v>0</v>
      </c>
      <c r="Y857" s="107"/>
      <c r="Z857" s="107"/>
      <c r="AA857" s="108">
        <f>C857+I857-L857-O857-U857-X857-R857</f>
        <v>0</v>
      </c>
      <c r="AB857" s="7"/>
    </row>
    <row r="858" spans="1:28" ht="15.75" hidden="1" x14ac:dyDescent="0.25">
      <c r="A858" s="29">
        <v>45502</v>
      </c>
      <c r="B858" s="25" t="s">
        <v>134</v>
      </c>
      <c r="C858" s="25"/>
      <c r="D858" s="25" t="s">
        <v>52</v>
      </c>
      <c r="E858" s="25" t="s">
        <v>448</v>
      </c>
      <c r="F858" s="25">
        <v>3</v>
      </c>
      <c r="G858" s="25" t="s">
        <v>34</v>
      </c>
      <c r="H858" s="25">
        <v>115000</v>
      </c>
      <c r="I858" s="11">
        <f t="shared" si="150"/>
        <v>345000</v>
      </c>
      <c r="J858" s="26" t="s">
        <v>28</v>
      </c>
      <c r="K858" s="11" t="s">
        <v>1616</v>
      </c>
      <c r="L858" s="107">
        <f t="shared" si="151"/>
        <v>0</v>
      </c>
      <c r="M858" s="107"/>
      <c r="N858" s="107"/>
      <c r="O858" s="107">
        <f t="shared" si="152"/>
        <v>0</v>
      </c>
      <c r="P858" s="107"/>
      <c r="Q858" s="107"/>
      <c r="R858" s="107">
        <f t="shared" si="153"/>
        <v>0</v>
      </c>
      <c r="S858" s="107"/>
      <c r="T858" s="107"/>
      <c r="U858" s="107">
        <f t="shared" si="154"/>
        <v>0</v>
      </c>
      <c r="V858" s="107"/>
      <c r="W858" s="107"/>
      <c r="X858" s="107">
        <f t="shared" si="155"/>
        <v>0</v>
      </c>
      <c r="Y858" s="107"/>
      <c r="Z858" s="107"/>
      <c r="AA858" s="108">
        <f>C858+I858-L858-O858-U858-X858-R858</f>
        <v>345000</v>
      </c>
      <c r="AB858" s="7"/>
    </row>
    <row r="859" spans="1:28" ht="15.75" hidden="1" x14ac:dyDescent="0.25">
      <c r="A859" s="29">
        <v>45502</v>
      </c>
      <c r="B859" s="25" t="s">
        <v>134</v>
      </c>
      <c r="C859" s="25"/>
      <c r="D859" s="25" t="s">
        <v>52</v>
      </c>
      <c r="E859" s="25" t="s">
        <v>42</v>
      </c>
      <c r="F859" s="25">
        <v>700</v>
      </c>
      <c r="G859" s="25" t="s">
        <v>34</v>
      </c>
      <c r="H859" s="25">
        <v>4500</v>
      </c>
      <c r="I859" s="11">
        <f t="shared" si="150"/>
        <v>3150000</v>
      </c>
      <c r="J859" s="26" t="s">
        <v>28</v>
      </c>
      <c r="K859" s="11" t="s">
        <v>1616</v>
      </c>
      <c r="L859" s="107">
        <f t="shared" si="151"/>
        <v>0</v>
      </c>
      <c r="M859" s="107"/>
      <c r="N859" s="107"/>
      <c r="O859" s="107">
        <f t="shared" si="152"/>
        <v>0</v>
      </c>
      <c r="P859" s="107"/>
      <c r="Q859" s="107"/>
      <c r="R859" s="107">
        <f t="shared" si="153"/>
        <v>0</v>
      </c>
      <c r="S859" s="107"/>
      <c r="T859" s="107"/>
      <c r="U859" s="107">
        <f t="shared" si="154"/>
        <v>0</v>
      </c>
      <c r="V859" s="107"/>
      <c r="W859" s="107"/>
      <c r="X859" s="107">
        <f t="shared" si="155"/>
        <v>0</v>
      </c>
      <c r="Y859" s="107"/>
      <c r="Z859" s="107"/>
      <c r="AA859" s="108">
        <f>C859+I859-L859-O859-U859-X859-R859</f>
        <v>3150000</v>
      </c>
      <c r="AB859" s="7"/>
    </row>
    <row r="860" spans="1:28" ht="15.75" hidden="1" x14ac:dyDescent="0.25">
      <c r="A860" s="29">
        <v>45502</v>
      </c>
      <c r="B860" s="25" t="s">
        <v>134</v>
      </c>
      <c r="C860" s="25"/>
      <c r="D860" s="25" t="s">
        <v>52</v>
      </c>
      <c r="E860" s="25" t="s">
        <v>129</v>
      </c>
      <c r="F860" s="25">
        <v>6</v>
      </c>
      <c r="G860" s="25" t="s">
        <v>77</v>
      </c>
      <c r="H860" s="25">
        <v>65000</v>
      </c>
      <c r="I860" s="11">
        <f t="shared" si="150"/>
        <v>390000</v>
      </c>
      <c r="J860" s="26" t="s">
        <v>28</v>
      </c>
      <c r="K860" s="11" t="s">
        <v>1616</v>
      </c>
      <c r="L860" s="107">
        <f t="shared" si="151"/>
        <v>0</v>
      </c>
      <c r="M860" s="107"/>
      <c r="N860" s="107"/>
      <c r="O860" s="107">
        <f t="shared" si="152"/>
        <v>0</v>
      </c>
      <c r="P860" s="107"/>
      <c r="Q860" s="107"/>
      <c r="R860" s="107">
        <f t="shared" si="153"/>
        <v>0</v>
      </c>
      <c r="S860" s="107"/>
      <c r="T860" s="107"/>
      <c r="U860" s="107">
        <f t="shared" si="154"/>
        <v>0</v>
      </c>
      <c r="V860" s="107"/>
      <c r="W860" s="107"/>
      <c r="X860" s="107">
        <f t="shared" si="155"/>
        <v>0</v>
      </c>
      <c r="Y860" s="107"/>
      <c r="Z860" s="107"/>
      <c r="AA860" s="108">
        <f>C860+I860-L860-O860-U860-X860-R860</f>
        <v>390000</v>
      </c>
      <c r="AB860" s="7"/>
    </row>
    <row r="861" spans="1:28" ht="15.75" hidden="1" x14ac:dyDescent="0.25">
      <c r="A861" s="29">
        <v>45502</v>
      </c>
      <c r="B861" s="25" t="s">
        <v>134</v>
      </c>
      <c r="C861" s="25"/>
      <c r="D861" s="25" t="s">
        <v>52</v>
      </c>
      <c r="E861" s="25" t="s">
        <v>130</v>
      </c>
      <c r="F861" s="25">
        <v>10</v>
      </c>
      <c r="G861" s="25" t="s">
        <v>77</v>
      </c>
      <c r="H861" s="25">
        <v>50000</v>
      </c>
      <c r="I861" s="11">
        <f t="shared" si="150"/>
        <v>500000</v>
      </c>
      <c r="J861" s="26" t="s">
        <v>28</v>
      </c>
      <c r="K861" s="11" t="s">
        <v>1616</v>
      </c>
      <c r="L861" s="107">
        <f t="shared" si="151"/>
        <v>0</v>
      </c>
      <c r="M861" s="107"/>
      <c r="N861" s="107"/>
      <c r="O861" s="107">
        <f t="shared" si="152"/>
        <v>0</v>
      </c>
      <c r="P861" s="107"/>
      <c r="Q861" s="107"/>
      <c r="R861" s="107">
        <f t="shared" si="153"/>
        <v>0</v>
      </c>
      <c r="S861" s="107"/>
      <c r="T861" s="107"/>
      <c r="U861" s="107">
        <f t="shared" si="154"/>
        <v>0</v>
      </c>
      <c r="V861" s="107"/>
      <c r="W861" s="107"/>
      <c r="X861" s="107">
        <f t="shared" si="155"/>
        <v>0</v>
      </c>
      <c r="Y861" s="107"/>
      <c r="Z861" s="107"/>
      <c r="AA861" s="108">
        <f>C861+I861-L861-O861-U861-X861-R861</f>
        <v>500000</v>
      </c>
      <c r="AB861" s="7"/>
    </row>
    <row r="862" spans="1:28" ht="15.75" hidden="1" x14ac:dyDescent="0.25">
      <c r="A862" s="29">
        <v>45502</v>
      </c>
      <c r="B862" s="25" t="s">
        <v>134</v>
      </c>
      <c r="C862" s="25"/>
      <c r="D862" s="25" t="s">
        <v>52</v>
      </c>
      <c r="E862" s="25" t="s">
        <v>942</v>
      </c>
      <c r="F862" s="25">
        <v>1.2</v>
      </c>
      <c r="G862" s="25" t="s">
        <v>283</v>
      </c>
      <c r="H862" s="25">
        <v>1150000</v>
      </c>
      <c r="I862" s="11">
        <f t="shared" si="150"/>
        <v>1380000</v>
      </c>
      <c r="J862" s="26" t="s">
        <v>28</v>
      </c>
      <c r="K862" s="11" t="s">
        <v>1616</v>
      </c>
      <c r="L862" s="107">
        <f t="shared" si="151"/>
        <v>0</v>
      </c>
      <c r="M862" s="107"/>
      <c r="N862" s="107"/>
      <c r="O862" s="107">
        <f t="shared" si="152"/>
        <v>0</v>
      </c>
      <c r="P862" s="107"/>
      <c r="Q862" s="107"/>
      <c r="R862" s="107">
        <f t="shared" si="153"/>
        <v>0</v>
      </c>
      <c r="S862" s="107"/>
      <c r="T862" s="107"/>
      <c r="U862" s="107">
        <f t="shared" si="154"/>
        <v>0</v>
      </c>
      <c r="V862" s="107"/>
      <c r="W862" s="107"/>
      <c r="X862" s="107">
        <f t="shared" si="155"/>
        <v>0</v>
      </c>
      <c r="Y862" s="107"/>
      <c r="Z862" s="107"/>
      <c r="AA862" s="108">
        <f>C862+I862-L862-O862-U862-X862-R862</f>
        <v>1380000</v>
      </c>
      <c r="AB862" s="7"/>
    </row>
    <row r="863" spans="1:28" ht="15.75" hidden="1" x14ac:dyDescent="0.25">
      <c r="A863" s="29">
        <v>45502</v>
      </c>
      <c r="B863" s="27" t="s">
        <v>221</v>
      </c>
      <c r="C863" s="27"/>
      <c r="D863" s="27" t="s">
        <v>46</v>
      </c>
      <c r="E863" s="27" t="s">
        <v>552</v>
      </c>
      <c r="F863" s="27">
        <v>50</v>
      </c>
      <c r="G863" s="27" t="s">
        <v>39</v>
      </c>
      <c r="H863" s="27">
        <v>85344</v>
      </c>
      <c r="I863" s="11">
        <f t="shared" si="150"/>
        <v>4267200</v>
      </c>
      <c r="J863" s="28" t="s">
        <v>28</v>
      </c>
      <c r="K863" s="11"/>
      <c r="L863" s="107">
        <f t="shared" si="151"/>
        <v>0</v>
      </c>
      <c r="M863" s="107"/>
      <c r="N863" s="107"/>
      <c r="O863" s="107">
        <f t="shared" si="152"/>
        <v>0</v>
      </c>
      <c r="P863" s="107"/>
      <c r="Q863" s="107"/>
      <c r="R863" s="107">
        <f t="shared" si="153"/>
        <v>0</v>
      </c>
      <c r="S863" s="107"/>
      <c r="T863" s="107"/>
      <c r="U863" s="107">
        <f t="shared" si="154"/>
        <v>0</v>
      </c>
      <c r="V863" s="107"/>
      <c r="W863" s="107"/>
      <c r="X863" s="107">
        <f t="shared" si="155"/>
        <v>0</v>
      </c>
      <c r="Y863" s="107"/>
      <c r="Z863" s="107"/>
      <c r="AA863" s="108">
        <f>C863+I863-L863-O863-U863-X863-R863</f>
        <v>4267200</v>
      </c>
      <c r="AB863" s="7"/>
    </row>
    <row r="864" spans="1:28" ht="15.75" hidden="1" x14ac:dyDescent="0.25">
      <c r="A864" s="29">
        <v>45502</v>
      </c>
      <c r="B864" s="27" t="s">
        <v>221</v>
      </c>
      <c r="C864" s="25"/>
      <c r="D864" s="27" t="s">
        <v>46</v>
      </c>
      <c r="E864" s="25" t="s">
        <v>177</v>
      </c>
      <c r="F864" s="25">
        <v>50</v>
      </c>
      <c r="G864" s="27" t="s">
        <v>39</v>
      </c>
      <c r="H864" s="25">
        <v>85344</v>
      </c>
      <c r="I864" s="11">
        <f t="shared" si="150"/>
        <v>4267200</v>
      </c>
      <c r="J864" s="26" t="s">
        <v>28</v>
      </c>
      <c r="K864" s="11"/>
      <c r="L864" s="107">
        <f t="shared" si="151"/>
        <v>0</v>
      </c>
      <c r="M864" s="107"/>
      <c r="N864" s="107"/>
      <c r="O864" s="107">
        <f t="shared" si="152"/>
        <v>0</v>
      </c>
      <c r="P864" s="107"/>
      <c r="Q864" s="107"/>
      <c r="R864" s="107">
        <f t="shared" si="153"/>
        <v>0</v>
      </c>
      <c r="S864" s="107"/>
      <c r="T864" s="107"/>
      <c r="U864" s="107">
        <f t="shared" si="154"/>
        <v>0</v>
      </c>
      <c r="V864" s="107"/>
      <c r="W864" s="107"/>
      <c r="X864" s="107">
        <f t="shared" si="155"/>
        <v>0</v>
      </c>
      <c r="Y864" s="107"/>
      <c r="Z864" s="107"/>
      <c r="AA864" s="108">
        <f>C864+I864-L864-O864-U864-X864-R864</f>
        <v>4267200</v>
      </c>
      <c r="AB864" s="7"/>
    </row>
    <row r="865" spans="1:28" ht="15.75" hidden="1" x14ac:dyDescent="0.25">
      <c r="A865" s="29">
        <v>45502</v>
      </c>
      <c r="B865" s="25" t="s">
        <v>168</v>
      </c>
      <c r="C865" s="25"/>
      <c r="D865" s="25" t="s">
        <v>52</v>
      </c>
      <c r="E865" s="25" t="s">
        <v>512</v>
      </c>
      <c r="F865" s="25">
        <v>2</v>
      </c>
      <c r="G865" s="25" t="s">
        <v>27</v>
      </c>
      <c r="H865" s="25">
        <v>480000</v>
      </c>
      <c r="I865" s="11">
        <f t="shared" si="150"/>
        <v>960000</v>
      </c>
      <c r="J865" s="31" t="s">
        <v>312</v>
      </c>
      <c r="K865" s="11"/>
      <c r="L865" s="107">
        <f t="shared" si="151"/>
        <v>0</v>
      </c>
      <c r="M865" s="107"/>
      <c r="N865" s="107"/>
      <c r="O865" s="107">
        <f t="shared" si="152"/>
        <v>960000</v>
      </c>
      <c r="P865" s="107">
        <v>960000</v>
      </c>
      <c r="Q865" s="107"/>
      <c r="R865" s="107">
        <f t="shared" si="153"/>
        <v>0</v>
      </c>
      <c r="S865" s="107"/>
      <c r="T865" s="107"/>
      <c r="U865" s="107">
        <f t="shared" si="154"/>
        <v>0</v>
      </c>
      <c r="V865" s="107"/>
      <c r="W865" s="107"/>
      <c r="X865" s="107">
        <f t="shared" si="155"/>
        <v>0</v>
      </c>
      <c r="Y865" s="107"/>
      <c r="Z865" s="107"/>
      <c r="AA865" s="108">
        <f>C865+I865-L865-O865-U865-X865-R865</f>
        <v>0</v>
      </c>
      <c r="AB865" s="7">
        <v>45502</v>
      </c>
    </row>
    <row r="866" spans="1:28" ht="15.75" hidden="1" x14ac:dyDescent="0.25">
      <c r="A866" s="24">
        <v>45502</v>
      </c>
      <c r="B866" s="25" t="s">
        <v>1105</v>
      </c>
      <c r="C866" s="25"/>
      <c r="D866" s="25" t="s">
        <v>52</v>
      </c>
      <c r="E866" s="25" t="s">
        <v>127</v>
      </c>
      <c r="F866" s="25">
        <v>20</v>
      </c>
      <c r="G866" s="25" t="s">
        <v>39</v>
      </c>
      <c r="H866" s="25">
        <v>63000</v>
      </c>
      <c r="I866" s="11">
        <f t="shared" si="150"/>
        <v>1260000</v>
      </c>
      <c r="J866" s="26" t="s">
        <v>28</v>
      </c>
      <c r="K866" s="11"/>
      <c r="L866" s="107">
        <f t="shared" si="151"/>
        <v>0</v>
      </c>
      <c r="M866" s="107"/>
      <c r="N866" s="107"/>
      <c r="O866" s="107">
        <f t="shared" si="152"/>
        <v>0</v>
      </c>
      <c r="P866" s="107"/>
      <c r="Q866" s="107"/>
      <c r="R866" s="107">
        <f t="shared" si="153"/>
        <v>0</v>
      </c>
      <c r="S866" s="107"/>
      <c r="T866" s="107"/>
      <c r="U866" s="107">
        <f t="shared" si="154"/>
        <v>0</v>
      </c>
      <c r="V866" s="107"/>
      <c r="W866" s="107"/>
      <c r="X866" s="107">
        <f t="shared" si="155"/>
        <v>0</v>
      </c>
      <c r="Y866" s="107"/>
      <c r="Z866" s="107"/>
      <c r="AA866" s="108">
        <f>C866+I866-L866-O866-U866-X866-R866</f>
        <v>1260000</v>
      </c>
      <c r="AB866" s="7"/>
    </row>
    <row r="867" spans="1:28" ht="15.75" hidden="1" x14ac:dyDescent="0.25">
      <c r="A867" s="29">
        <v>45502</v>
      </c>
      <c r="B867" s="25" t="s">
        <v>226</v>
      </c>
      <c r="C867" s="25"/>
      <c r="D867" s="25" t="s">
        <v>52</v>
      </c>
      <c r="E867" s="25" t="s">
        <v>229</v>
      </c>
      <c r="F867" s="25">
        <v>300</v>
      </c>
      <c r="G867" s="25" t="s">
        <v>39</v>
      </c>
      <c r="H867" s="25">
        <v>42000</v>
      </c>
      <c r="I867" s="11">
        <f t="shared" si="150"/>
        <v>12600000</v>
      </c>
      <c r="J867" s="26" t="s">
        <v>28</v>
      </c>
      <c r="K867" s="11"/>
      <c r="L867" s="107">
        <f t="shared" si="151"/>
        <v>0</v>
      </c>
      <c r="M867" s="107"/>
      <c r="N867" s="107"/>
      <c r="O867" s="107">
        <f t="shared" si="152"/>
        <v>0</v>
      </c>
      <c r="P867" s="107"/>
      <c r="Q867" s="107"/>
      <c r="R867" s="107">
        <f t="shared" si="153"/>
        <v>0</v>
      </c>
      <c r="S867" s="107"/>
      <c r="T867" s="107"/>
      <c r="U867" s="107">
        <f t="shared" si="154"/>
        <v>0</v>
      </c>
      <c r="V867" s="107"/>
      <c r="W867" s="107"/>
      <c r="X867" s="107">
        <f t="shared" si="155"/>
        <v>0</v>
      </c>
      <c r="Y867" s="107"/>
      <c r="Z867" s="107"/>
      <c r="AA867" s="108">
        <f>C867+I867-L867-O867-U867-X867-R867</f>
        <v>12600000</v>
      </c>
      <c r="AB867" s="7"/>
    </row>
    <row r="868" spans="1:28" ht="15.75" hidden="1" x14ac:dyDescent="0.25">
      <c r="A868" s="24">
        <v>45502</v>
      </c>
      <c r="B868" s="25" t="s">
        <v>226</v>
      </c>
      <c r="C868" s="25"/>
      <c r="D868" s="25" t="s">
        <v>52</v>
      </c>
      <c r="E868" s="25" t="s">
        <v>424</v>
      </c>
      <c r="F868" s="25">
        <v>30</v>
      </c>
      <c r="G868" s="25" t="s">
        <v>39</v>
      </c>
      <c r="H868" s="25">
        <v>54000</v>
      </c>
      <c r="I868" s="11">
        <f t="shared" si="150"/>
        <v>1620000</v>
      </c>
      <c r="J868" s="26" t="s">
        <v>28</v>
      </c>
      <c r="K868" s="11"/>
      <c r="L868" s="107">
        <f t="shared" si="151"/>
        <v>0</v>
      </c>
      <c r="M868" s="107"/>
      <c r="N868" s="107"/>
      <c r="O868" s="107">
        <f t="shared" si="152"/>
        <v>0</v>
      </c>
      <c r="P868" s="107"/>
      <c r="Q868" s="107"/>
      <c r="R868" s="107">
        <f t="shared" si="153"/>
        <v>0</v>
      </c>
      <c r="S868" s="107"/>
      <c r="T868" s="107"/>
      <c r="U868" s="107">
        <f t="shared" si="154"/>
        <v>0</v>
      </c>
      <c r="V868" s="107"/>
      <c r="W868" s="107"/>
      <c r="X868" s="107">
        <f t="shared" si="155"/>
        <v>0</v>
      </c>
      <c r="Y868" s="107"/>
      <c r="Z868" s="107"/>
      <c r="AA868" s="108">
        <f>C868+I868-L868-O868-U868-X868-R868</f>
        <v>1620000</v>
      </c>
      <c r="AB868" s="7"/>
    </row>
    <row r="869" spans="1:28" ht="15.75" hidden="1" x14ac:dyDescent="0.25">
      <c r="A869" s="29">
        <v>45503</v>
      </c>
      <c r="B869" s="25" t="s">
        <v>194</v>
      </c>
      <c r="C869" s="25"/>
      <c r="D869" s="25" t="s">
        <v>52</v>
      </c>
      <c r="E869" s="25" t="s">
        <v>127</v>
      </c>
      <c r="F869" s="25">
        <v>2</v>
      </c>
      <c r="G869" s="25" t="s">
        <v>39</v>
      </c>
      <c r="H869" s="25">
        <v>70000</v>
      </c>
      <c r="I869" s="11">
        <f t="shared" ref="I869:I903" si="156">F869*H869</f>
        <v>140000</v>
      </c>
      <c r="J869" s="26" t="s">
        <v>28</v>
      </c>
      <c r="K869" s="11"/>
      <c r="L869" s="107">
        <f t="shared" ref="L869:L903" si="157">M869+N869</f>
        <v>0</v>
      </c>
      <c r="M869" s="107"/>
      <c r="N869" s="107"/>
      <c r="O869" s="107">
        <f t="shared" ref="O869:O903" si="158">P869+Q869</f>
        <v>0</v>
      </c>
      <c r="P869" s="107"/>
      <c r="Q869" s="107"/>
      <c r="R869" s="107">
        <f t="shared" ref="R869:R903" si="159">S869+T869</f>
        <v>0</v>
      </c>
      <c r="S869" s="107"/>
      <c r="T869" s="107"/>
      <c r="U869" s="107">
        <f t="shared" ref="U869:U903" si="160">V869+W869</f>
        <v>0</v>
      </c>
      <c r="V869" s="107"/>
      <c r="W869" s="107"/>
      <c r="X869" s="107">
        <f t="shared" ref="X869:X903" si="161">Y869+Z869</f>
        <v>0</v>
      </c>
      <c r="Y869" s="107"/>
      <c r="Z869" s="107"/>
      <c r="AA869" s="108">
        <f>C869+I869-L869-O869-U869-X869-R869</f>
        <v>140000</v>
      </c>
      <c r="AB869" s="7"/>
    </row>
    <row r="870" spans="1:28" ht="15.75" hidden="1" x14ac:dyDescent="0.25">
      <c r="A870" s="29">
        <v>45503</v>
      </c>
      <c r="B870" s="25" t="s">
        <v>99</v>
      </c>
      <c r="C870" s="25"/>
      <c r="D870" s="25"/>
      <c r="E870" s="25" t="s">
        <v>101</v>
      </c>
      <c r="F870" s="25">
        <v>96.5</v>
      </c>
      <c r="G870" s="25" t="s">
        <v>39</v>
      </c>
      <c r="H870" s="25"/>
      <c r="I870" s="11">
        <f t="shared" si="156"/>
        <v>0</v>
      </c>
      <c r="J870" s="26" t="s">
        <v>1622</v>
      </c>
      <c r="K870" s="11"/>
      <c r="L870" s="107">
        <f t="shared" si="157"/>
        <v>0</v>
      </c>
      <c r="M870" s="107"/>
      <c r="N870" s="107"/>
      <c r="O870" s="107">
        <f t="shared" si="158"/>
        <v>0</v>
      </c>
      <c r="P870" s="107"/>
      <c r="Q870" s="107"/>
      <c r="R870" s="107">
        <f t="shared" si="159"/>
        <v>0</v>
      </c>
      <c r="S870" s="107"/>
      <c r="T870" s="107"/>
      <c r="U870" s="107">
        <f t="shared" si="160"/>
        <v>0</v>
      </c>
      <c r="V870" s="107"/>
      <c r="W870" s="107"/>
      <c r="X870" s="107">
        <f t="shared" si="161"/>
        <v>0</v>
      </c>
      <c r="Y870" s="107"/>
      <c r="Z870" s="107"/>
      <c r="AA870" s="108">
        <f>C870+I870-L870-O870-U870-X870-R870</f>
        <v>0</v>
      </c>
      <c r="AB870" s="7"/>
    </row>
    <row r="871" spans="1:28" ht="15.75" hidden="1" x14ac:dyDescent="0.25">
      <c r="A871" s="29">
        <v>45503</v>
      </c>
      <c r="B871" s="25" t="s">
        <v>309</v>
      </c>
      <c r="C871" s="25"/>
      <c r="D871" s="25" t="s">
        <v>46</v>
      </c>
      <c r="E871" s="25" t="s">
        <v>356</v>
      </c>
      <c r="F871" s="25">
        <v>2</v>
      </c>
      <c r="G871" s="25" t="s">
        <v>48</v>
      </c>
      <c r="H871" s="25">
        <v>8600000</v>
      </c>
      <c r="I871" s="11">
        <f t="shared" si="156"/>
        <v>17200000</v>
      </c>
      <c r="J871" s="26" t="s">
        <v>28</v>
      </c>
      <c r="K871" s="11"/>
      <c r="L871" s="107">
        <f t="shared" si="157"/>
        <v>0</v>
      </c>
      <c r="M871" s="107"/>
      <c r="N871" s="107"/>
      <c r="O871" s="107">
        <f t="shared" si="158"/>
        <v>0</v>
      </c>
      <c r="P871" s="107"/>
      <c r="Q871" s="107"/>
      <c r="R871" s="107">
        <f t="shared" si="159"/>
        <v>0</v>
      </c>
      <c r="S871" s="107"/>
      <c r="T871" s="107"/>
      <c r="U871" s="107">
        <f t="shared" si="160"/>
        <v>0</v>
      </c>
      <c r="V871" s="107"/>
      <c r="W871" s="107"/>
      <c r="X871" s="107">
        <f t="shared" si="161"/>
        <v>0</v>
      </c>
      <c r="Y871" s="107"/>
      <c r="Z871" s="107"/>
      <c r="AA871" s="108">
        <f>C871+I871-L871-O871-U871-X871-R871</f>
        <v>17200000</v>
      </c>
      <c r="AB871" s="7"/>
    </row>
    <row r="872" spans="1:28" ht="15.75" hidden="1" x14ac:dyDescent="0.25">
      <c r="A872" s="29">
        <v>45503</v>
      </c>
      <c r="B872" s="25" t="s">
        <v>311</v>
      </c>
      <c r="C872" s="25"/>
      <c r="D872" s="25" t="s">
        <v>46</v>
      </c>
      <c r="E872" s="25" t="s">
        <v>108</v>
      </c>
      <c r="F872" s="25">
        <v>1000</v>
      </c>
      <c r="G872" s="25" t="s">
        <v>34</v>
      </c>
      <c r="H872" s="25">
        <v>2000</v>
      </c>
      <c r="I872" s="11">
        <f t="shared" si="156"/>
        <v>2000000</v>
      </c>
      <c r="J872" s="31" t="s">
        <v>312</v>
      </c>
      <c r="K872" s="11"/>
      <c r="L872" s="107">
        <f t="shared" si="157"/>
        <v>0</v>
      </c>
      <c r="M872" s="107"/>
      <c r="N872" s="107"/>
      <c r="O872" s="107">
        <f t="shared" si="158"/>
        <v>0</v>
      </c>
      <c r="P872" s="107"/>
      <c r="Q872" s="107"/>
      <c r="R872" s="107">
        <f t="shared" si="159"/>
        <v>2000000</v>
      </c>
      <c r="S872" s="107">
        <v>2000000</v>
      </c>
      <c r="T872" s="107"/>
      <c r="U872" s="107">
        <f t="shared" si="160"/>
        <v>0</v>
      </c>
      <c r="V872" s="107"/>
      <c r="W872" s="107"/>
      <c r="X872" s="107">
        <f t="shared" si="161"/>
        <v>0</v>
      </c>
      <c r="Y872" s="107"/>
      <c r="Z872" s="107"/>
      <c r="AA872" s="108">
        <f>C872+I872-L872-O872-U872-X872-R872</f>
        <v>0</v>
      </c>
      <c r="AB872" s="7">
        <v>45504</v>
      </c>
    </row>
    <row r="873" spans="1:28" ht="15.75" hidden="1" x14ac:dyDescent="0.25">
      <c r="A873" s="29">
        <v>45503</v>
      </c>
      <c r="B873" s="25" t="s">
        <v>743</v>
      </c>
      <c r="C873" s="25"/>
      <c r="D873" s="25" t="s">
        <v>46</v>
      </c>
      <c r="E873" s="25" t="s">
        <v>47</v>
      </c>
      <c r="F873" s="25">
        <v>2</v>
      </c>
      <c r="G873" s="25" t="s">
        <v>48</v>
      </c>
      <c r="H873" s="25">
        <v>160000</v>
      </c>
      <c r="I873" s="11">
        <f t="shared" si="156"/>
        <v>320000</v>
      </c>
      <c r="J873" s="26" t="s">
        <v>28</v>
      </c>
      <c r="K873" s="11"/>
      <c r="L873" s="107">
        <f t="shared" si="157"/>
        <v>0</v>
      </c>
      <c r="M873" s="107"/>
      <c r="N873" s="107"/>
      <c r="O873" s="107">
        <f t="shared" si="158"/>
        <v>0</v>
      </c>
      <c r="P873" s="107"/>
      <c r="Q873" s="107"/>
      <c r="R873" s="107">
        <f t="shared" si="159"/>
        <v>0</v>
      </c>
      <c r="S873" s="107"/>
      <c r="T873" s="107"/>
      <c r="U873" s="107">
        <f t="shared" si="160"/>
        <v>0</v>
      </c>
      <c r="V873" s="107"/>
      <c r="W873" s="107"/>
      <c r="X873" s="107">
        <f t="shared" si="161"/>
        <v>0</v>
      </c>
      <c r="Y873" s="107"/>
      <c r="Z873" s="107"/>
      <c r="AA873" s="108">
        <f>C873+I873-L873-O873-U873-X873-R873</f>
        <v>320000</v>
      </c>
      <c r="AB873" s="7"/>
    </row>
    <row r="874" spans="1:28" ht="15.75" hidden="1" x14ac:dyDescent="0.25">
      <c r="A874" s="29">
        <v>45503</v>
      </c>
      <c r="B874" s="25" t="s">
        <v>743</v>
      </c>
      <c r="C874" s="25"/>
      <c r="D874" s="25" t="s">
        <v>46</v>
      </c>
      <c r="E874" s="25" t="s">
        <v>135</v>
      </c>
      <c r="F874" s="25">
        <v>3</v>
      </c>
      <c r="G874" s="25" t="s">
        <v>48</v>
      </c>
      <c r="H874" s="25">
        <v>160000</v>
      </c>
      <c r="I874" s="11">
        <f t="shared" si="156"/>
        <v>480000</v>
      </c>
      <c r="J874" s="26" t="s">
        <v>28</v>
      </c>
      <c r="K874" s="11"/>
      <c r="L874" s="107">
        <f t="shared" si="157"/>
        <v>0</v>
      </c>
      <c r="M874" s="107"/>
      <c r="N874" s="107"/>
      <c r="O874" s="107">
        <f t="shared" si="158"/>
        <v>0</v>
      </c>
      <c r="P874" s="107"/>
      <c r="Q874" s="107"/>
      <c r="R874" s="107">
        <f t="shared" si="159"/>
        <v>0</v>
      </c>
      <c r="S874" s="107"/>
      <c r="T874" s="107"/>
      <c r="U874" s="107">
        <f t="shared" si="160"/>
        <v>0</v>
      </c>
      <c r="V874" s="107"/>
      <c r="W874" s="107"/>
      <c r="X874" s="107">
        <f t="shared" si="161"/>
        <v>0</v>
      </c>
      <c r="Y874" s="107"/>
      <c r="Z874" s="107"/>
      <c r="AA874" s="108">
        <f>C874+I874-L874-O874-U874-X874-R874</f>
        <v>480000</v>
      </c>
      <c r="AB874" s="7"/>
    </row>
    <row r="875" spans="1:28" ht="15.75" hidden="1" x14ac:dyDescent="0.25">
      <c r="A875" s="29">
        <v>45503</v>
      </c>
      <c r="B875" s="25" t="s">
        <v>307</v>
      </c>
      <c r="C875" s="25"/>
      <c r="D875" s="25" t="s">
        <v>46</v>
      </c>
      <c r="E875" s="25" t="s">
        <v>60</v>
      </c>
      <c r="F875" s="25">
        <v>250</v>
      </c>
      <c r="G875" s="25" t="s">
        <v>34</v>
      </c>
      <c r="H875" s="25">
        <v>1370</v>
      </c>
      <c r="I875" s="11">
        <f t="shared" si="156"/>
        <v>342500</v>
      </c>
      <c r="J875" s="31" t="s">
        <v>312</v>
      </c>
      <c r="K875" s="11"/>
      <c r="L875" s="107">
        <f t="shared" si="157"/>
        <v>0</v>
      </c>
      <c r="M875" s="107"/>
      <c r="N875" s="107"/>
      <c r="O875" s="107">
        <f t="shared" si="158"/>
        <v>0</v>
      </c>
      <c r="P875" s="107"/>
      <c r="Q875" s="107"/>
      <c r="R875" s="107">
        <f t="shared" si="159"/>
        <v>342500</v>
      </c>
      <c r="S875" s="107">
        <v>342500</v>
      </c>
      <c r="T875" s="107"/>
      <c r="U875" s="107">
        <f t="shared" si="160"/>
        <v>0</v>
      </c>
      <c r="V875" s="107"/>
      <c r="W875" s="107"/>
      <c r="X875" s="107">
        <f t="shared" si="161"/>
        <v>0</v>
      </c>
      <c r="Y875" s="107"/>
      <c r="Z875" s="107"/>
      <c r="AA875" s="108">
        <f>C875+I875-L875-O875-U875-X875-R875</f>
        <v>0</v>
      </c>
      <c r="AB875" s="7">
        <v>45503</v>
      </c>
    </row>
    <row r="876" spans="1:28" ht="15.75" hidden="1" x14ac:dyDescent="0.25">
      <c r="A876" s="29">
        <v>45503</v>
      </c>
      <c r="B876" s="25" t="s">
        <v>307</v>
      </c>
      <c r="C876" s="25"/>
      <c r="D876" s="25" t="s">
        <v>46</v>
      </c>
      <c r="E876" s="25" t="s">
        <v>133</v>
      </c>
      <c r="F876" s="25">
        <v>100</v>
      </c>
      <c r="G876" s="25" t="s">
        <v>34</v>
      </c>
      <c r="H876" s="25">
        <v>3250</v>
      </c>
      <c r="I876" s="11">
        <f t="shared" si="156"/>
        <v>325000</v>
      </c>
      <c r="J876" s="31" t="s">
        <v>312</v>
      </c>
      <c r="K876" s="11"/>
      <c r="L876" s="107">
        <f t="shared" si="157"/>
        <v>0</v>
      </c>
      <c r="M876" s="107"/>
      <c r="N876" s="107"/>
      <c r="O876" s="107">
        <f t="shared" si="158"/>
        <v>0</v>
      </c>
      <c r="P876" s="107"/>
      <c r="Q876" s="107"/>
      <c r="R876" s="107">
        <f t="shared" si="159"/>
        <v>325000</v>
      </c>
      <c r="S876" s="107">
        <v>325000</v>
      </c>
      <c r="T876" s="107"/>
      <c r="U876" s="107">
        <f t="shared" si="160"/>
        <v>0</v>
      </c>
      <c r="V876" s="107"/>
      <c r="W876" s="107"/>
      <c r="X876" s="107">
        <f t="shared" si="161"/>
        <v>0</v>
      </c>
      <c r="Y876" s="107"/>
      <c r="Z876" s="107"/>
      <c r="AA876" s="108">
        <f>C876+I876-L876-O876-U876-X876-R876</f>
        <v>0</v>
      </c>
      <c r="AB876" s="7">
        <v>45503</v>
      </c>
    </row>
    <row r="877" spans="1:28" ht="15.75" hidden="1" x14ac:dyDescent="0.25">
      <c r="A877" s="29">
        <v>45503</v>
      </c>
      <c r="B877" s="25" t="s">
        <v>307</v>
      </c>
      <c r="C877" s="25"/>
      <c r="D877" s="25" t="s">
        <v>46</v>
      </c>
      <c r="E877" s="25" t="s">
        <v>58</v>
      </c>
      <c r="F877" s="25">
        <v>2000</v>
      </c>
      <c r="G877" s="25" t="s">
        <v>34</v>
      </c>
      <c r="H877" s="25">
        <v>2000</v>
      </c>
      <c r="I877" s="11">
        <f t="shared" si="156"/>
        <v>4000000</v>
      </c>
      <c r="J877" s="38" t="s">
        <v>24</v>
      </c>
      <c r="K877" s="11"/>
      <c r="L877" s="107">
        <f t="shared" si="157"/>
        <v>3000000</v>
      </c>
      <c r="M877" s="107">
        <v>3000000</v>
      </c>
      <c r="N877" s="107"/>
      <c r="O877" s="107">
        <f t="shared" si="158"/>
        <v>0</v>
      </c>
      <c r="P877" s="107"/>
      <c r="Q877" s="107"/>
      <c r="R877" s="107">
        <f t="shared" si="159"/>
        <v>238000</v>
      </c>
      <c r="S877" s="107">
        <v>238000</v>
      </c>
      <c r="T877" s="107"/>
      <c r="U877" s="107">
        <f t="shared" si="160"/>
        <v>0</v>
      </c>
      <c r="V877" s="107"/>
      <c r="W877" s="107"/>
      <c r="X877" s="107">
        <f t="shared" si="161"/>
        <v>0</v>
      </c>
      <c r="Y877" s="107"/>
      <c r="Z877" s="107"/>
      <c r="AA877" s="108">
        <f>C877+I877-L877-O877-U877-X877-R877</f>
        <v>762000</v>
      </c>
      <c r="AB877" s="7">
        <v>45503</v>
      </c>
    </row>
    <row r="878" spans="1:28" ht="15.75" hidden="1" x14ac:dyDescent="0.25">
      <c r="A878" s="29">
        <v>45503</v>
      </c>
      <c r="B878" s="25" t="s">
        <v>86</v>
      </c>
      <c r="C878" s="25"/>
      <c r="D878" s="25" t="s">
        <v>46</v>
      </c>
      <c r="E878" s="25" t="s">
        <v>127</v>
      </c>
      <c r="F878" s="25">
        <v>2</v>
      </c>
      <c r="G878" s="25" t="s">
        <v>39</v>
      </c>
      <c r="H878" s="25">
        <v>70000</v>
      </c>
      <c r="I878" s="11">
        <f t="shared" si="156"/>
        <v>140000</v>
      </c>
      <c r="J878" s="31" t="s">
        <v>324</v>
      </c>
      <c r="K878" s="11"/>
      <c r="L878" s="107">
        <f t="shared" si="157"/>
        <v>0</v>
      </c>
      <c r="M878" s="107"/>
      <c r="N878" s="107"/>
      <c r="O878" s="107">
        <f t="shared" si="158"/>
        <v>0</v>
      </c>
      <c r="P878" s="107"/>
      <c r="Q878" s="107"/>
      <c r="R878" s="107">
        <f t="shared" si="159"/>
        <v>0</v>
      </c>
      <c r="S878" s="107"/>
      <c r="T878" s="107"/>
      <c r="U878" s="107">
        <f t="shared" si="160"/>
        <v>140000</v>
      </c>
      <c r="V878" s="107">
        <v>140000</v>
      </c>
      <c r="W878" s="107"/>
      <c r="X878" s="107">
        <f t="shared" si="161"/>
        <v>0</v>
      </c>
      <c r="Y878" s="107"/>
      <c r="Z878" s="107"/>
      <c r="AA878" s="108">
        <f>C878+I878-L878-O878-U878-X878-R878</f>
        <v>0</v>
      </c>
      <c r="AB878" s="7">
        <v>45503</v>
      </c>
    </row>
    <row r="879" spans="1:28" ht="15.75" hidden="1" x14ac:dyDescent="0.25">
      <c r="A879" s="29">
        <v>45503</v>
      </c>
      <c r="B879" s="25" t="s">
        <v>131</v>
      </c>
      <c r="C879" s="25"/>
      <c r="D879" s="25" t="s">
        <v>46</v>
      </c>
      <c r="E879" s="25" t="s">
        <v>64</v>
      </c>
      <c r="F879" s="25">
        <v>100</v>
      </c>
      <c r="G879" s="25" t="s">
        <v>39</v>
      </c>
      <c r="H879" s="25">
        <v>60000</v>
      </c>
      <c r="I879" s="11">
        <f t="shared" si="156"/>
        <v>6000000</v>
      </c>
      <c r="J879" s="31" t="s">
        <v>312</v>
      </c>
      <c r="K879" s="11"/>
      <c r="L879" s="107">
        <f t="shared" si="157"/>
        <v>0</v>
      </c>
      <c r="M879" s="107"/>
      <c r="N879" s="107"/>
      <c r="O879" s="107">
        <f t="shared" si="158"/>
        <v>6000000</v>
      </c>
      <c r="P879" s="107">
        <v>6000000</v>
      </c>
      <c r="Q879" s="107"/>
      <c r="R879" s="107">
        <f t="shared" si="159"/>
        <v>0</v>
      </c>
      <c r="S879" s="107"/>
      <c r="T879" s="107"/>
      <c r="U879" s="107">
        <f t="shared" si="160"/>
        <v>0</v>
      </c>
      <c r="V879" s="107"/>
      <c r="W879" s="107"/>
      <c r="X879" s="107">
        <f t="shared" si="161"/>
        <v>0</v>
      </c>
      <c r="Y879" s="107"/>
      <c r="Z879" s="107"/>
      <c r="AA879" s="108">
        <f>C879+I879-L879-O879-U879-X879-R879</f>
        <v>0</v>
      </c>
      <c r="AB879" s="7">
        <v>45502</v>
      </c>
    </row>
    <row r="880" spans="1:28" ht="15.75" hidden="1" x14ac:dyDescent="0.25">
      <c r="A880" s="29">
        <v>45503</v>
      </c>
      <c r="B880" s="25" t="s">
        <v>207</v>
      </c>
      <c r="C880" s="25"/>
      <c r="D880" s="25" t="s">
        <v>46</v>
      </c>
      <c r="E880" s="25" t="s">
        <v>400</v>
      </c>
      <c r="F880" s="25">
        <v>5</v>
      </c>
      <c r="G880" s="25" t="s">
        <v>39</v>
      </c>
      <c r="H880" s="25">
        <v>90000</v>
      </c>
      <c r="I880" s="11">
        <f t="shared" si="156"/>
        <v>450000</v>
      </c>
      <c r="J880" s="31" t="s">
        <v>312</v>
      </c>
      <c r="K880" s="11"/>
      <c r="L880" s="107">
        <f t="shared" si="157"/>
        <v>0</v>
      </c>
      <c r="M880" s="107"/>
      <c r="N880" s="107"/>
      <c r="O880" s="107">
        <f t="shared" si="158"/>
        <v>450000</v>
      </c>
      <c r="P880" s="107">
        <v>450000</v>
      </c>
      <c r="Q880" s="107"/>
      <c r="R880" s="107">
        <f t="shared" si="159"/>
        <v>0</v>
      </c>
      <c r="S880" s="107"/>
      <c r="T880" s="107"/>
      <c r="U880" s="107">
        <f t="shared" si="160"/>
        <v>0</v>
      </c>
      <c r="V880" s="107"/>
      <c r="W880" s="107"/>
      <c r="X880" s="107">
        <f t="shared" si="161"/>
        <v>0</v>
      </c>
      <c r="Y880" s="107"/>
      <c r="Z880" s="107"/>
      <c r="AA880" s="108">
        <f>C880+I880-L880-O880-U880-X880-R880</f>
        <v>0</v>
      </c>
      <c r="AB880" s="7">
        <v>45503</v>
      </c>
    </row>
    <row r="881" spans="1:28" ht="15.75" hidden="1" x14ac:dyDescent="0.25">
      <c r="A881" s="29">
        <v>45503</v>
      </c>
      <c r="B881" s="25" t="s">
        <v>207</v>
      </c>
      <c r="C881" s="25"/>
      <c r="D881" s="25" t="s">
        <v>46</v>
      </c>
      <c r="E881" s="25" t="s">
        <v>476</v>
      </c>
      <c r="F881" s="25">
        <v>10</v>
      </c>
      <c r="G881" s="25" t="s">
        <v>23</v>
      </c>
      <c r="H881" s="25">
        <v>35000</v>
      </c>
      <c r="I881" s="11">
        <f t="shared" si="156"/>
        <v>350000</v>
      </c>
      <c r="J881" s="31" t="s">
        <v>324</v>
      </c>
      <c r="K881" s="11"/>
      <c r="L881" s="107">
        <f t="shared" si="157"/>
        <v>0</v>
      </c>
      <c r="M881" s="107"/>
      <c r="N881" s="107"/>
      <c r="O881" s="107">
        <f t="shared" si="158"/>
        <v>0</v>
      </c>
      <c r="P881" s="107"/>
      <c r="Q881" s="107"/>
      <c r="R881" s="107">
        <f t="shared" si="159"/>
        <v>0</v>
      </c>
      <c r="S881" s="107"/>
      <c r="T881" s="107"/>
      <c r="U881" s="107">
        <f t="shared" si="160"/>
        <v>350000</v>
      </c>
      <c r="V881" s="107">
        <v>350000</v>
      </c>
      <c r="W881" s="107"/>
      <c r="X881" s="107">
        <f t="shared" si="161"/>
        <v>0</v>
      </c>
      <c r="Y881" s="107"/>
      <c r="Z881" s="107"/>
      <c r="AA881" s="108">
        <f>C881+I881-L881-O881-U881-X881-R881</f>
        <v>0</v>
      </c>
      <c r="AB881" s="7">
        <v>45502</v>
      </c>
    </row>
    <row r="882" spans="1:28" ht="15.75" hidden="1" x14ac:dyDescent="0.25">
      <c r="A882" s="29">
        <v>45503</v>
      </c>
      <c r="B882" s="25" t="s">
        <v>207</v>
      </c>
      <c r="C882" s="25"/>
      <c r="D882" s="25" t="s">
        <v>46</v>
      </c>
      <c r="E882" s="25" t="s">
        <v>150</v>
      </c>
      <c r="F882" s="25">
        <v>20</v>
      </c>
      <c r="G882" s="25" t="s">
        <v>77</v>
      </c>
      <c r="H882" s="25">
        <v>50000</v>
      </c>
      <c r="I882" s="11">
        <f t="shared" si="156"/>
        <v>1000000</v>
      </c>
      <c r="J882" s="31" t="s">
        <v>312</v>
      </c>
      <c r="K882" s="11"/>
      <c r="L882" s="107">
        <f t="shared" si="157"/>
        <v>0</v>
      </c>
      <c r="M882" s="107"/>
      <c r="N882" s="107"/>
      <c r="O882" s="107">
        <f t="shared" si="158"/>
        <v>1000000</v>
      </c>
      <c r="P882" s="107">
        <v>1000000</v>
      </c>
      <c r="Q882" s="107"/>
      <c r="R882" s="107">
        <f t="shared" si="159"/>
        <v>0</v>
      </c>
      <c r="S882" s="107"/>
      <c r="T882" s="107"/>
      <c r="U882" s="107">
        <f t="shared" si="160"/>
        <v>0</v>
      </c>
      <c r="V882" s="107"/>
      <c r="W882" s="107"/>
      <c r="X882" s="107">
        <f t="shared" si="161"/>
        <v>0</v>
      </c>
      <c r="Y882" s="107"/>
      <c r="Z882" s="107"/>
      <c r="AA882" s="108">
        <f>C882+I882-L882-O882-U882-X882-R882</f>
        <v>0</v>
      </c>
      <c r="AB882" s="7">
        <v>45503</v>
      </c>
    </row>
    <row r="883" spans="1:28" ht="15.75" hidden="1" x14ac:dyDescent="0.25">
      <c r="A883" s="29">
        <v>45503</v>
      </c>
      <c r="B883" s="25" t="s">
        <v>207</v>
      </c>
      <c r="C883" s="25"/>
      <c r="D883" s="25" t="s">
        <v>46</v>
      </c>
      <c r="E883" s="27" t="s">
        <v>108</v>
      </c>
      <c r="F883" s="27">
        <v>1600</v>
      </c>
      <c r="G883" s="27" t="s">
        <v>34</v>
      </c>
      <c r="H883" s="27">
        <v>2150</v>
      </c>
      <c r="I883" s="11">
        <f t="shared" si="156"/>
        <v>3440000</v>
      </c>
      <c r="J883" s="32" t="s">
        <v>312</v>
      </c>
      <c r="K883" s="11"/>
      <c r="L883" s="107">
        <f t="shared" si="157"/>
        <v>0</v>
      </c>
      <c r="M883" s="107"/>
      <c r="N883" s="107"/>
      <c r="O883" s="107">
        <f t="shared" si="158"/>
        <v>3440000</v>
      </c>
      <c r="P883" s="107">
        <v>3440000</v>
      </c>
      <c r="Q883" s="107"/>
      <c r="R883" s="107">
        <f t="shared" si="159"/>
        <v>0</v>
      </c>
      <c r="S883" s="107"/>
      <c r="T883" s="107"/>
      <c r="U883" s="107">
        <f t="shared" si="160"/>
        <v>0</v>
      </c>
      <c r="V883" s="107"/>
      <c r="W883" s="107"/>
      <c r="X883" s="107">
        <f t="shared" si="161"/>
        <v>0</v>
      </c>
      <c r="Y883" s="107"/>
      <c r="Z883" s="107"/>
      <c r="AA883" s="108">
        <f>C883+I883-L883-O883-U883-X883-R883</f>
        <v>0</v>
      </c>
      <c r="AB883" s="7">
        <v>45503</v>
      </c>
    </row>
    <row r="884" spans="1:28" ht="15.75" hidden="1" x14ac:dyDescent="0.25">
      <c r="A884" s="29">
        <v>45503</v>
      </c>
      <c r="B884" s="27" t="s">
        <v>352</v>
      </c>
      <c r="C884" s="27"/>
      <c r="D884" s="27" t="s">
        <v>46</v>
      </c>
      <c r="E884" s="27" t="s">
        <v>363</v>
      </c>
      <c r="F884" s="27">
        <v>1</v>
      </c>
      <c r="G884" s="27" t="s">
        <v>48</v>
      </c>
      <c r="H884" s="27">
        <v>230000</v>
      </c>
      <c r="I884" s="11">
        <f t="shared" si="156"/>
        <v>230000</v>
      </c>
      <c r="J884" s="32" t="s">
        <v>312</v>
      </c>
      <c r="K884" s="11"/>
      <c r="L884" s="107">
        <f t="shared" si="157"/>
        <v>0</v>
      </c>
      <c r="M884" s="107"/>
      <c r="N884" s="107"/>
      <c r="O884" s="107">
        <f t="shared" si="158"/>
        <v>0</v>
      </c>
      <c r="P884" s="107"/>
      <c r="Q884" s="107"/>
      <c r="R884" s="107">
        <f t="shared" si="159"/>
        <v>0</v>
      </c>
      <c r="S884" s="107"/>
      <c r="T884" s="107"/>
      <c r="U884" s="107">
        <f t="shared" si="160"/>
        <v>230000</v>
      </c>
      <c r="V884" s="107">
        <v>230000</v>
      </c>
      <c r="W884" s="107"/>
      <c r="X884" s="107">
        <f t="shared" si="161"/>
        <v>0</v>
      </c>
      <c r="Y884" s="107"/>
      <c r="Z884" s="107"/>
      <c r="AA884" s="108">
        <f>C884+I884-L884-O884-U884-X884-R884</f>
        <v>0</v>
      </c>
      <c r="AB884" s="7">
        <v>45503</v>
      </c>
    </row>
    <row r="885" spans="1:28" ht="15.75" hidden="1" x14ac:dyDescent="0.25">
      <c r="A885" s="29">
        <v>45503</v>
      </c>
      <c r="B885" s="27" t="s">
        <v>352</v>
      </c>
      <c r="C885" s="25"/>
      <c r="D885" s="27" t="s">
        <v>46</v>
      </c>
      <c r="E885" s="25" t="s">
        <v>790</v>
      </c>
      <c r="F885" s="25">
        <v>1</v>
      </c>
      <c r="G885" s="27" t="s">
        <v>48</v>
      </c>
      <c r="H885" s="25">
        <v>230000</v>
      </c>
      <c r="I885" s="11">
        <f t="shared" si="156"/>
        <v>230000</v>
      </c>
      <c r="J885" s="32" t="s">
        <v>312</v>
      </c>
      <c r="K885" s="11"/>
      <c r="L885" s="107">
        <f t="shared" si="157"/>
        <v>0</v>
      </c>
      <c r="M885" s="107"/>
      <c r="N885" s="107"/>
      <c r="O885" s="107">
        <f t="shared" si="158"/>
        <v>0</v>
      </c>
      <c r="P885" s="107"/>
      <c r="Q885" s="107"/>
      <c r="R885" s="107">
        <f t="shared" si="159"/>
        <v>0</v>
      </c>
      <c r="S885" s="107"/>
      <c r="T885" s="107"/>
      <c r="U885" s="107">
        <f t="shared" si="160"/>
        <v>230000</v>
      </c>
      <c r="V885" s="107">
        <v>230000</v>
      </c>
      <c r="W885" s="107"/>
      <c r="X885" s="107">
        <f t="shared" si="161"/>
        <v>0</v>
      </c>
      <c r="Y885" s="107"/>
      <c r="Z885" s="107"/>
      <c r="AA885" s="108">
        <f>C885+I885-L885-O885-U885-X885-R885</f>
        <v>0</v>
      </c>
      <c r="AB885" s="7">
        <v>45503</v>
      </c>
    </row>
    <row r="886" spans="1:28" ht="15.75" hidden="1" x14ac:dyDescent="0.25">
      <c r="A886" s="29">
        <v>45503</v>
      </c>
      <c r="B886" s="27" t="s">
        <v>352</v>
      </c>
      <c r="C886" s="25"/>
      <c r="D886" s="27" t="s">
        <v>46</v>
      </c>
      <c r="E886" s="25" t="s">
        <v>477</v>
      </c>
      <c r="F886" s="25">
        <v>1</v>
      </c>
      <c r="G886" s="25" t="s">
        <v>48</v>
      </c>
      <c r="H886" s="25">
        <v>230000</v>
      </c>
      <c r="I886" s="11">
        <f t="shared" si="156"/>
        <v>230000</v>
      </c>
      <c r="J886" s="32" t="s">
        <v>312</v>
      </c>
      <c r="K886" s="11"/>
      <c r="L886" s="107">
        <f t="shared" si="157"/>
        <v>0</v>
      </c>
      <c r="M886" s="107"/>
      <c r="N886" s="107"/>
      <c r="O886" s="107">
        <f t="shared" si="158"/>
        <v>0</v>
      </c>
      <c r="P886" s="107"/>
      <c r="Q886" s="107"/>
      <c r="R886" s="107">
        <f t="shared" si="159"/>
        <v>0</v>
      </c>
      <c r="S886" s="107"/>
      <c r="T886" s="107"/>
      <c r="U886" s="107">
        <f t="shared" si="160"/>
        <v>230000</v>
      </c>
      <c r="V886" s="107">
        <v>230000</v>
      </c>
      <c r="W886" s="107"/>
      <c r="X886" s="107">
        <f t="shared" si="161"/>
        <v>0</v>
      </c>
      <c r="Y886" s="107"/>
      <c r="Z886" s="107"/>
      <c r="AA886" s="108">
        <f>C886+I886-L886-O886-U886-X886-R886</f>
        <v>0</v>
      </c>
      <c r="AB886" s="7">
        <v>45503</v>
      </c>
    </row>
    <row r="887" spans="1:28" ht="15.75" hidden="1" x14ac:dyDescent="0.25">
      <c r="A887" s="29">
        <v>45503</v>
      </c>
      <c r="B887" s="27" t="s">
        <v>352</v>
      </c>
      <c r="C887" s="25"/>
      <c r="D887" s="27" t="s">
        <v>46</v>
      </c>
      <c r="E887" s="25" t="s">
        <v>180</v>
      </c>
      <c r="F887" s="25">
        <v>1</v>
      </c>
      <c r="G887" s="25" t="s">
        <v>48</v>
      </c>
      <c r="H887" s="25">
        <v>230000</v>
      </c>
      <c r="I887" s="11">
        <f t="shared" si="156"/>
        <v>230000</v>
      </c>
      <c r="J887" s="32" t="s">
        <v>312</v>
      </c>
      <c r="K887" s="11"/>
      <c r="L887" s="107">
        <f t="shared" si="157"/>
        <v>0</v>
      </c>
      <c r="M887" s="107"/>
      <c r="N887" s="107"/>
      <c r="O887" s="107">
        <f t="shared" si="158"/>
        <v>0</v>
      </c>
      <c r="P887" s="107"/>
      <c r="Q887" s="107"/>
      <c r="R887" s="107">
        <f t="shared" si="159"/>
        <v>0</v>
      </c>
      <c r="S887" s="107"/>
      <c r="T887" s="107"/>
      <c r="U887" s="107">
        <f t="shared" si="160"/>
        <v>230000</v>
      </c>
      <c r="V887" s="107">
        <v>230000</v>
      </c>
      <c r="W887" s="107"/>
      <c r="X887" s="107">
        <f t="shared" si="161"/>
        <v>0</v>
      </c>
      <c r="Y887" s="107"/>
      <c r="Z887" s="107"/>
      <c r="AA887" s="108">
        <f>C887+I887-L887-O887-U887-X887-R887</f>
        <v>0</v>
      </c>
      <c r="AB887" s="7">
        <v>45503</v>
      </c>
    </row>
    <row r="888" spans="1:28" ht="15.75" hidden="1" x14ac:dyDescent="0.25">
      <c r="A888" s="29">
        <v>45503</v>
      </c>
      <c r="B888" s="27" t="s">
        <v>352</v>
      </c>
      <c r="C888" s="25"/>
      <c r="D888" s="27" t="s">
        <v>46</v>
      </c>
      <c r="E888" s="25" t="s">
        <v>135</v>
      </c>
      <c r="F888" s="25">
        <v>1</v>
      </c>
      <c r="G888" s="25" t="s">
        <v>48</v>
      </c>
      <c r="H888" s="25">
        <v>160000</v>
      </c>
      <c r="I888" s="11">
        <f t="shared" si="156"/>
        <v>160000</v>
      </c>
      <c r="J888" s="32" t="s">
        <v>312</v>
      </c>
      <c r="K888" s="11"/>
      <c r="L888" s="107">
        <f t="shared" si="157"/>
        <v>0</v>
      </c>
      <c r="M888" s="107"/>
      <c r="N888" s="107"/>
      <c r="O888" s="107">
        <f t="shared" si="158"/>
        <v>0</v>
      </c>
      <c r="P888" s="107"/>
      <c r="Q888" s="107"/>
      <c r="R888" s="107">
        <f t="shared" si="159"/>
        <v>0</v>
      </c>
      <c r="S888" s="107"/>
      <c r="T888" s="107"/>
      <c r="U888" s="107">
        <f t="shared" si="160"/>
        <v>160000</v>
      </c>
      <c r="V888" s="107">
        <v>160000</v>
      </c>
      <c r="W888" s="107"/>
      <c r="X888" s="107">
        <f t="shared" si="161"/>
        <v>0</v>
      </c>
      <c r="Y888" s="107"/>
      <c r="Z888" s="107"/>
      <c r="AA888" s="108">
        <f>C888+I888-L888-O888-U888-X888-R888</f>
        <v>0</v>
      </c>
      <c r="AB888" s="7">
        <v>45503</v>
      </c>
    </row>
    <row r="889" spans="1:28" ht="15.75" hidden="1" x14ac:dyDescent="0.25">
      <c r="A889" s="29">
        <v>45503</v>
      </c>
      <c r="B889" s="25" t="s">
        <v>1470</v>
      </c>
      <c r="C889" s="25"/>
      <c r="D889" s="27" t="s">
        <v>46</v>
      </c>
      <c r="E889" s="25" t="s">
        <v>189</v>
      </c>
      <c r="F889" s="25">
        <v>2</v>
      </c>
      <c r="G889" s="25" t="s">
        <v>23</v>
      </c>
      <c r="H889" s="25">
        <v>400000</v>
      </c>
      <c r="I889" s="11">
        <f t="shared" si="156"/>
        <v>800000</v>
      </c>
      <c r="J889" s="31" t="s">
        <v>324</v>
      </c>
      <c r="K889" s="11"/>
      <c r="L889" s="107">
        <f t="shared" si="157"/>
        <v>0</v>
      </c>
      <c r="M889" s="107"/>
      <c r="N889" s="107"/>
      <c r="O889" s="107">
        <f t="shared" si="158"/>
        <v>0</v>
      </c>
      <c r="P889" s="107"/>
      <c r="Q889" s="107"/>
      <c r="R889" s="107">
        <f t="shared" si="159"/>
        <v>0</v>
      </c>
      <c r="S889" s="107"/>
      <c r="T889" s="107"/>
      <c r="U889" s="107">
        <f t="shared" si="160"/>
        <v>800000</v>
      </c>
      <c r="V889" s="107">
        <v>800000</v>
      </c>
      <c r="W889" s="107"/>
      <c r="X889" s="107">
        <f t="shared" si="161"/>
        <v>0</v>
      </c>
      <c r="Y889" s="107"/>
      <c r="Z889" s="107"/>
      <c r="AA889" s="108">
        <f>C889+I889-L889-O889-U889-X889-R889</f>
        <v>0</v>
      </c>
      <c r="AB889" s="7">
        <v>45503</v>
      </c>
    </row>
    <row r="890" spans="1:28" ht="15.75" hidden="1" x14ac:dyDescent="0.25">
      <c r="A890" s="29">
        <v>45503</v>
      </c>
      <c r="B890" s="25" t="s">
        <v>494</v>
      </c>
      <c r="C890" s="25"/>
      <c r="D890" s="25" t="s">
        <v>52</v>
      </c>
      <c r="E890" s="25" t="s">
        <v>129</v>
      </c>
      <c r="F890" s="25">
        <v>12</v>
      </c>
      <c r="G890" s="25" t="s">
        <v>77</v>
      </c>
      <c r="H890" s="25">
        <v>60000</v>
      </c>
      <c r="I890" s="11">
        <f t="shared" si="156"/>
        <v>720000</v>
      </c>
      <c r="J890" s="26" t="s">
        <v>28</v>
      </c>
      <c r="K890" s="11"/>
      <c r="L890" s="107">
        <f t="shared" si="157"/>
        <v>0</v>
      </c>
      <c r="M890" s="107"/>
      <c r="N890" s="107"/>
      <c r="O890" s="107">
        <f t="shared" si="158"/>
        <v>0</v>
      </c>
      <c r="P890" s="107"/>
      <c r="Q890" s="107"/>
      <c r="R890" s="107">
        <f t="shared" si="159"/>
        <v>0</v>
      </c>
      <c r="S890" s="107"/>
      <c r="T890" s="107"/>
      <c r="U890" s="107">
        <f t="shared" si="160"/>
        <v>0</v>
      </c>
      <c r="V890" s="107"/>
      <c r="W890" s="107"/>
      <c r="X890" s="107">
        <f t="shared" si="161"/>
        <v>0</v>
      </c>
      <c r="Y890" s="107"/>
      <c r="Z890" s="107"/>
      <c r="AA890" s="108">
        <f>C890+I890-L890-O890-U890-X890-R890</f>
        <v>720000</v>
      </c>
      <c r="AB890" s="7"/>
    </row>
    <row r="891" spans="1:28" ht="15.75" hidden="1" x14ac:dyDescent="0.25">
      <c r="A891" s="29">
        <v>45503</v>
      </c>
      <c r="B891" s="25" t="s">
        <v>494</v>
      </c>
      <c r="C891" s="25"/>
      <c r="D891" s="25" t="s">
        <v>52</v>
      </c>
      <c r="E891" s="25" t="s">
        <v>130</v>
      </c>
      <c r="F891" s="25">
        <v>100</v>
      </c>
      <c r="G891" s="25" t="s">
        <v>77</v>
      </c>
      <c r="H891" s="25">
        <v>45000</v>
      </c>
      <c r="I891" s="11">
        <f t="shared" si="156"/>
        <v>4500000</v>
      </c>
      <c r="J891" s="26" t="s">
        <v>28</v>
      </c>
      <c r="K891" s="11"/>
      <c r="L891" s="107">
        <f t="shared" si="157"/>
        <v>0</v>
      </c>
      <c r="M891" s="107"/>
      <c r="N891" s="107"/>
      <c r="O891" s="107">
        <f t="shared" si="158"/>
        <v>0</v>
      </c>
      <c r="P891" s="107"/>
      <c r="Q891" s="107"/>
      <c r="R891" s="107">
        <f t="shared" si="159"/>
        <v>0</v>
      </c>
      <c r="S891" s="107"/>
      <c r="T891" s="107"/>
      <c r="U891" s="107">
        <f t="shared" si="160"/>
        <v>0</v>
      </c>
      <c r="V891" s="107"/>
      <c r="W891" s="107"/>
      <c r="X891" s="107">
        <f t="shared" si="161"/>
        <v>0</v>
      </c>
      <c r="Y891" s="107"/>
      <c r="Z891" s="107"/>
      <c r="AA891" s="108">
        <f>C891+I891-L891-O891-U891-X891-R891</f>
        <v>4500000</v>
      </c>
      <c r="AB891" s="7"/>
    </row>
    <row r="892" spans="1:28" ht="15.75" hidden="1" x14ac:dyDescent="0.25">
      <c r="A892" s="29">
        <v>45503</v>
      </c>
      <c r="B892" s="25" t="s">
        <v>789</v>
      </c>
      <c r="C892" s="25"/>
      <c r="D892" s="25" t="s">
        <v>46</v>
      </c>
      <c r="E892" s="25" t="s">
        <v>1620</v>
      </c>
      <c r="F892" s="25">
        <v>2</v>
      </c>
      <c r="G892" s="25" t="s">
        <v>34</v>
      </c>
      <c r="H892" s="25">
        <v>35000</v>
      </c>
      <c r="I892" s="11">
        <f t="shared" si="156"/>
        <v>70000</v>
      </c>
      <c r="J892" s="31" t="s">
        <v>312</v>
      </c>
      <c r="K892" s="11"/>
      <c r="L892" s="107">
        <f t="shared" si="157"/>
        <v>0</v>
      </c>
      <c r="M892" s="107"/>
      <c r="N892" s="107"/>
      <c r="O892" s="107">
        <f t="shared" si="158"/>
        <v>0</v>
      </c>
      <c r="P892" s="107"/>
      <c r="Q892" s="107"/>
      <c r="R892" s="107">
        <f t="shared" si="159"/>
        <v>70000</v>
      </c>
      <c r="S892" s="107">
        <v>70000</v>
      </c>
      <c r="T892" s="107"/>
      <c r="U892" s="107">
        <f t="shared" si="160"/>
        <v>0</v>
      </c>
      <c r="V892" s="107"/>
      <c r="W892" s="107"/>
      <c r="X892" s="107">
        <f t="shared" si="161"/>
        <v>0</v>
      </c>
      <c r="Y892" s="107"/>
      <c r="Z892" s="107"/>
      <c r="AA892" s="108">
        <f>C892+I892-L892-O892-U892-X892-R892</f>
        <v>0</v>
      </c>
      <c r="AB892" s="7">
        <v>45503</v>
      </c>
    </row>
    <row r="893" spans="1:28" ht="15.75" hidden="1" x14ac:dyDescent="0.25">
      <c r="A893" s="29">
        <v>45503</v>
      </c>
      <c r="B893" s="25" t="s">
        <v>789</v>
      </c>
      <c r="C893" s="25"/>
      <c r="D893" s="25" t="s">
        <v>46</v>
      </c>
      <c r="E893" s="25" t="s">
        <v>284</v>
      </c>
      <c r="F893" s="25">
        <v>2</v>
      </c>
      <c r="G893" s="25" t="s">
        <v>34</v>
      </c>
      <c r="H893" s="25">
        <v>75000</v>
      </c>
      <c r="I893" s="11">
        <f t="shared" si="156"/>
        <v>150000</v>
      </c>
      <c r="J893" s="31" t="s">
        <v>312</v>
      </c>
      <c r="K893" s="11"/>
      <c r="L893" s="107">
        <f t="shared" si="157"/>
        <v>0</v>
      </c>
      <c r="M893" s="107"/>
      <c r="N893" s="107"/>
      <c r="O893" s="107">
        <f t="shared" si="158"/>
        <v>0</v>
      </c>
      <c r="P893" s="107"/>
      <c r="Q893" s="107"/>
      <c r="R893" s="107">
        <f t="shared" si="159"/>
        <v>150000</v>
      </c>
      <c r="S893" s="107">
        <v>150000</v>
      </c>
      <c r="T893" s="107"/>
      <c r="U893" s="107">
        <f t="shared" si="160"/>
        <v>0</v>
      </c>
      <c r="V893" s="107"/>
      <c r="W893" s="107"/>
      <c r="X893" s="107">
        <f t="shared" si="161"/>
        <v>0</v>
      </c>
      <c r="Y893" s="107"/>
      <c r="Z893" s="107"/>
      <c r="AA893" s="108">
        <f>C893+I893-L893-O893-U893-X893-R893</f>
        <v>0</v>
      </c>
      <c r="AB893" s="7">
        <v>45503</v>
      </c>
    </row>
    <row r="894" spans="1:28" ht="15.75" hidden="1" x14ac:dyDescent="0.25">
      <c r="A894" s="29">
        <v>45503</v>
      </c>
      <c r="B894" s="25" t="s">
        <v>789</v>
      </c>
      <c r="C894" s="25"/>
      <c r="D894" s="25" t="s">
        <v>46</v>
      </c>
      <c r="E894" s="25" t="s">
        <v>227</v>
      </c>
      <c r="F894" s="25">
        <v>4</v>
      </c>
      <c r="G894" s="25" t="s">
        <v>34</v>
      </c>
      <c r="H894" s="25">
        <v>95000</v>
      </c>
      <c r="I894" s="11">
        <f t="shared" si="156"/>
        <v>380000</v>
      </c>
      <c r="J894" s="31" t="s">
        <v>312</v>
      </c>
      <c r="K894" s="11"/>
      <c r="L894" s="107">
        <f t="shared" si="157"/>
        <v>0</v>
      </c>
      <c r="M894" s="107"/>
      <c r="N894" s="107"/>
      <c r="O894" s="107">
        <f t="shared" si="158"/>
        <v>0</v>
      </c>
      <c r="P894" s="107"/>
      <c r="Q894" s="107"/>
      <c r="R894" s="107">
        <f t="shared" si="159"/>
        <v>380000</v>
      </c>
      <c r="S894" s="107">
        <v>380000</v>
      </c>
      <c r="T894" s="107"/>
      <c r="U894" s="107">
        <f t="shared" si="160"/>
        <v>0</v>
      </c>
      <c r="V894" s="107"/>
      <c r="W894" s="107"/>
      <c r="X894" s="107">
        <f t="shared" si="161"/>
        <v>0</v>
      </c>
      <c r="Y894" s="107"/>
      <c r="Z894" s="107"/>
      <c r="AA894" s="108">
        <f>C894+I894-L894-O894-U894-X894-R894</f>
        <v>0</v>
      </c>
      <c r="AB894" s="7">
        <v>45503</v>
      </c>
    </row>
    <row r="895" spans="1:28" ht="15.75" hidden="1" x14ac:dyDescent="0.25">
      <c r="A895" s="29">
        <v>45503</v>
      </c>
      <c r="B895" s="25" t="s">
        <v>789</v>
      </c>
      <c r="C895" s="25"/>
      <c r="D895" s="25" t="s">
        <v>46</v>
      </c>
      <c r="E895" s="25" t="s">
        <v>448</v>
      </c>
      <c r="F895" s="25">
        <v>4</v>
      </c>
      <c r="G895" s="25" t="s">
        <v>34</v>
      </c>
      <c r="H895" s="25">
        <v>115000</v>
      </c>
      <c r="I895" s="11">
        <f t="shared" si="156"/>
        <v>460000</v>
      </c>
      <c r="J895" s="31" t="s">
        <v>312</v>
      </c>
      <c r="K895" s="11"/>
      <c r="L895" s="107">
        <f t="shared" si="157"/>
        <v>0</v>
      </c>
      <c r="M895" s="107"/>
      <c r="N895" s="107"/>
      <c r="O895" s="107">
        <f t="shared" si="158"/>
        <v>0</v>
      </c>
      <c r="P895" s="107"/>
      <c r="Q895" s="107"/>
      <c r="R895" s="107">
        <f t="shared" si="159"/>
        <v>460000</v>
      </c>
      <c r="S895" s="107">
        <v>460000</v>
      </c>
      <c r="T895" s="107"/>
      <c r="U895" s="107">
        <f t="shared" si="160"/>
        <v>0</v>
      </c>
      <c r="V895" s="107"/>
      <c r="W895" s="107"/>
      <c r="X895" s="107">
        <f t="shared" si="161"/>
        <v>0</v>
      </c>
      <c r="Y895" s="107"/>
      <c r="Z895" s="107"/>
      <c r="AA895" s="108">
        <f>C895+I895-L895-O895-U895-X895-R895</f>
        <v>0</v>
      </c>
      <c r="AB895" s="7">
        <v>45503</v>
      </c>
    </row>
    <row r="896" spans="1:28" ht="15.75" hidden="1" x14ac:dyDescent="0.25">
      <c r="A896" s="24">
        <v>45503</v>
      </c>
      <c r="B896" s="25" t="s">
        <v>1621</v>
      </c>
      <c r="C896" s="25"/>
      <c r="D896" s="25" t="s">
        <v>52</v>
      </c>
      <c r="E896" s="25" t="s">
        <v>89</v>
      </c>
      <c r="F896" s="25">
        <v>15</v>
      </c>
      <c r="G896" s="25" t="s">
        <v>39</v>
      </c>
      <c r="H896" s="25">
        <v>47000</v>
      </c>
      <c r="I896" s="11">
        <f t="shared" si="156"/>
        <v>705000</v>
      </c>
      <c r="J896" s="31" t="s">
        <v>312</v>
      </c>
      <c r="K896" s="11"/>
      <c r="L896" s="107">
        <f t="shared" si="157"/>
        <v>0</v>
      </c>
      <c r="M896" s="107"/>
      <c r="N896" s="107"/>
      <c r="O896" s="107">
        <f t="shared" si="158"/>
        <v>705000</v>
      </c>
      <c r="P896" s="107">
        <v>705000</v>
      </c>
      <c r="Q896" s="107"/>
      <c r="R896" s="107">
        <f t="shared" si="159"/>
        <v>0</v>
      </c>
      <c r="S896" s="107"/>
      <c r="T896" s="107"/>
      <c r="U896" s="107">
        <f t="shared" si="160"/>
        <v>0</v>
      </c>
      <c r="V896" s="107"/>
      <c r="W896" s="107"/>
      <c r="X896" s="107">
        <f t="shared" si="161"/>
        <v>0</v>
      </c>
      <c r="Y896" s="107"/>
      <c r="Z896" s="107"/>
      <c r="AA896" s="108">
        <f>C896+I896-L896-O896-U896-X896-R896</f>
        <v>0</v>
      </c>
      <c r="AB896" s="7">
        <v>45503</v>
      </c>
    </row>
    <row r="897" spans="1:28" ht="15.75" hidden="1" x14ac:dyDescent="0.25">
      <c r="A897" s="24">
        <v>45503</v>
      </c>
      <c r="B897" s="25" t="s">
        <v>256</v>
      </c>
      <c r="C897" s="25"/>
      <c r="D897" s="25" t="s">
        <v>52</v>
      </c>
      <c r="E897" s="25" t="s">
        <v>129</v>
      </c>
      <c r="F897" s="25">
        <v>4</v>
      </c>
      <c r="G897" s="25" t="s">
        <v>77</v>
      </c>
      <c r="H897" s="25">
        <v>65000</v>
      </c>
      <c r="I897" s="11">
        <f t="shared" si="156"/>
        <v>260000</v>
      </c>
      <c r="J897" s="31" t="s">
        <v>324</v>
      </c>
      <c r="K897" s="11"/>
      <c r="L897" s="107">
        <f t="shared" si="157"/>
        <v>260000</v>
      </c>
      <c r="M897" s="107">
        <v>260000</v>
      </c>
      <c r="N897" s="107"/>
      <c r="O897" s="107">
        <f t="shared" si="158"/>
        <v>0</v>
      </c>
      <c r="P897" s="107"/>
      <c r="Q897" s="107"/>
      <c r="R897" s="107">
        <f t="shared" si="159"/>
        <v>0</v>
      </c>
      <c r="S897" s="107"/>
      <c r="T897" s="107"/>
      <c r="U897" s="107">
        <f t="shared" si="160"/>
        <v>0</v>
      </c>
      <c r="V897" s="107"/>
      <c r="W897" s="107"/>
      <c r="X897" s="107">
        <f t="shared" si="161"/>
        <v>0</v>
      </c>
      <c r="Y897" s="107"/>
      <c r="Z897" s="107"/>
      <c r="AA897" s="108">
        <f>C897+I897-L897-O897-U897-X897-R897</f>
        <v>0</v>
      </c>
      <c r="AB897" s="7">
        <v>45503</v>
      </c>
    </row>
    <row r="898" spans="1:28" ht="15.75" hidden="1" x14ac:dyDescent="0.25">
      <c r="A898" s="24">
        <v>45503</v>
      </c>
      <c r="B898" s="27" t="s">
        <v>122</v>
      </c>
      <c r="C898" s="27"/>
      <c r="D898" s="25" t="s">
        <v>52</v>
      </c>
      <c r="E898" s="27" t="s">
        <v>100</v>
      </c>
      <c r="F898" s="27">
        <v>57.6</v>
      </c>
      <c r="G898" s="27" t="s">
        <v>39</v>
      </c>
      <c r="H898" s="27">
        <v>47000</v>
      </c>
      <c r="I898" s="11">
        <f t="shared" si="156"/>
        <v>2707200</v>
      </c>
      <c r="J898" s="28" t="s">
        <v>28</v>
      </c>
      <c r="K898" s="11"/>
      <c r="L898" s="107">
        <f t="shared" si="157"/>
        <v>0</v>
      </c>
      <c r="M898" s="107"/>
      <c r="N898" s="107"/>
      <c r="O898" s="107">
        <f t="shared" si="158"/>
        <v>0</v>
      </c>
      <c r="P898" s="107"/>
      <c r="Q898" s="107"/>
      <c r="R898" s="107">
        <f t="shared" si="159"/>
        <v>0</v>
      </c>
      <c r="S898" s="107"/>
      <c r="T898" s="107"/>
      <c r="U898" s="107">
        <f t="shared" si="160"/>
        <v>0</v>
      </c>
      <c r="V898" s="107"/>
      <c r="W898" s="107"/>
      <c r="X898" s="107">
        <f t="shared" si="161"/>
        <v>0</v>
      </c>
      <c r="Y898" s="107"/>
      <c r="Z898" s="107"/>
      <c r="AA898" s="108">
        <f>C898+I898-L898-O898-U898-X898-R898</f>
        <v>2707200</v>
      </c>
      <c r="AB898" s="7"/>
    </row>
    <row r="899" spans="1:28" ht="15.75" hidden="1" x14ac:dyDescent="0.25">
      <c r="A899" s="24">
        <v>45503</v>
      </c>
      <c r="B899" s="25" t="s">
        <v>122</v>
      </c>
      <c r="C899" s="25"/>
      <c r="D899" s="25" t="s">
        <v>52</v>
      </c>
      <c r="E899" s="25" t="s">
        <v>299</v>
      </c>
      <c r="F899" s="25">
        <v>32.4</v>
      </c>
      <c r="G899" s="25" t="s">
        <v>39</v>
      </c>
      <c r="H899" s="25">
        <v>47000</v>
      </c>
      <c r="I899" s="11">
        <f t="shared" si="156"/>
        <v>1522800</v>
      </c>
      <c r="J899" s="26" t="s">
        <v>28</v>
      </c>
      <c r="K899" s="11"/>
      <c r="L899" s="107">
        <f t="shared" si="157"/>
        <v>0</v>
      </c>
      <c r="M899" s="107"/>
      <c r="N899" s="107"/>
      <c r="O899" s="107">
        <f t="shared" si="158"/>
        <v>0</v>
      </c>
      <c r="P899" s="107"/>
      <c r="Q899" s="107"/>
      <c r="R899" s="107">
        <f t="shared" si="159"/>
        <v>0</v>
      </c>
      <c r="S899" s="107"/>
      <c r="T899" s="107"/>
      <c r="U899" s="107">
        <f t="shared" si="160"/>
        <v>0</v>
      </c>
      <c r="V899" s="107"/>
      <c r="W899" s="107"/>
      <c r="X899" s="107">
        <f t="shared" si="161"/>
        <v>0</v>
      </c>
      <c r="Y899" s="107"/>
      <c r="Z899" s="107"/>
      <c r="AA899" s="108">
        <f>C899+I899-L899-O899-U899-X899-R899</f>
        <v>1522800</v>
      </c>
      <c r="AB899" s="7"/>
    </row>
    <row r="900" spans="1:28" ht="15.75" hidden="1" x14ac:dyDescent="0.25">
      <c r="A900" s="24">
        <v>45503</v>
      </c>
      <c r="B900" s="27" t="s">
        <v>122</v>
      </c>
      <c r="C900" s="25"/>
      <c r="D900" s="25" t="s">
        <v>52</v>
      </c>
      <c r="E900" s="25" t="s">
        <v>81</v>
      </c>
      <c r="F900" s="25">
        <v>46.4</v>
      </c>
      <c r="G900" s="25" t="s">
        <v>39</v>
      </c>
      <c r="H900" s="25">
        <v>47000</v>
      </c>
      <c r="I900" s="11">
        <f t="shared" si="156"/>
        <v>2180800</v>
      </c>
      <c r="J900" s="26" t="s">
        <v>28</v>
      </c>
      <c r="K900" s="11"/>
      <c r="L900" s="107">
        <f t="shared" si="157"/>
        <v>0</v>
      </c>
      <c r="M900" s="107"/>
      <c r="N900" s="107"/>
      <c r="O900" s="107">
        <f t="shared" si="158"/>
        <v>0</v>
      </c>
      <c r="P900" s="107"/>
      <c r="Q900" s="107"/>
      <c r="R900" s="107">
        <f t="shared" si="159"/>
        <v>0</v>
      </c>
      <c r="S900" s="107"/>
      <c r="T900" s="107"/>
      <c r="U900" s="107">
        <f t="shared" si="160"/>
        <v>0</v>
      </c>
      <c r="V900" s="107"/>
      <c r="W900" s="107"/>
      <c r="X900" s="107">
        <f t="shared" si="161"/>
        <v>0</v>
      </c>
      <c r="Y900" s="107"/>
      <c r="Z900" s="107"/>
      <c r="AA900" s="108">
        <f>C900+I900-L900-O900-U900-X900-R900</f>
        <v>2180800</v>
      </c>
      <c r="AB900" s="7"/>
    </row>
    <row r="901" spans="1:28" ht="15.75" hidden="1" x14ac:dyDescent="0.25">
      <c r="A901" s="24">
        <v>45503</v>
      </c>
      <c r="B901" s="27" t="s">
        <v>122</v>
      </c>
      <c r="C901" s="25"/>
      <c r="D901" s="25" t="s">
        <v>52</v>
      </c>
      <c r="E901" s="25" t="s">
        <v>129</v>
      </c>
      <c r="F901" s="25">
        <v>12</v>
      </c>
      <c r="G901" s="25" t="s">
        <v>77</v>
      </c>
      <c r="H901" s="25">
        <v>65000</v>
      </c>
      <c r="I901" s="11">
        <f t="shared" si="156"/>
        <v>780000</v>
      </c>
      <c r="J901" s="26" t="s">
        <v>28</v>
      </c>
      <c r="K901" s="11"/>
      <c r="L901" s="107">
        <f t="shared" si="157"/>
        <v>0</v>
      </c>
      <c r="M901" s="107"/>
      <c r="N901" s="107"/>
      <c r="O901" s="107">
        <f t="shared" si="158"/>
        <v>0</v>
      </c>
      <c r="P901" s="107"/>
      <c r="Q901" s="107"/>
      <c r="R901" s="107">
        <f t="shared" si="159"/>
        <v>0</v>
      </c>
      <c r="S901" s="107"/>
      <c r="T901" s="107"/>
      <c r="U901" s="107">
        <f t="shared" si="160"/>
        <v>0</v>
      </c>
      <c r="V901" s="107"/>
      <c r="W901" s="107"/>
      <c r="X901" s="107">
        <f t="shared" si="161"/>
        <v>0</v>
      </c>
      <c r="Y901" s="107"/>
      <c r="Z901" s="107"/>
      <c r="AA901" s="108">
        <f>C901+I901-L901-O901-U901-X901-R901</f>
        <v>780000</v>
      </c>
      <c r="AB901" s="7"/>
    </row>
    <row r="902" spans="1:28" ht="15.75" hidden="1" x14ac:dyDescent="0.25">
      <c r="A902" s="24">
        <v>45503</v>
      </c>
      <c r="B902" s="27" t="s">
        <v>122</v>
      </c>
      <c r="C902" s="25"/>
      <c r="D902" s="25" t="s">
        <v>52</v>
      </c>
      <c r="E902" s="25" t="s">
        <v>130</v>
      </c>
      <c r="F902" s="25">
        <v>20</v>
      </c>
      <c r="G902" s="25" t="s">
        <v>77</v>
      </c>
      <c r="H902" s="25">
        <v>50000</v>
      </c>
      <c r="I902" s="11">
        <f t="shared" si="156"/>
        <v>1000000</v>
      </c>
      <c r="J902" s="26" t="s">
        <v>28</v>
      </c>
      <c r="K902" s="11"/>
      <c r="L902" s="107">
        <f t="shared" si="157"/>
        <v>0</v>
      </c>
      <c r="M902" s="107"/>
      <c r="N902" s="107"/>
      <c r="O902" s="107">
        <f t="shared" si="158"/>
        <v>0</v>
      </c>
      <c r="P902" s="107"/>
      <c r="Q902" s="107"/>
      <c r="R902" s="107">
        <f t="shared" si="159"/>
        <v>0</v>
      </c>
      <c r="S902" s="107"/>
      <c r="T902" s="107"/>
      <c r="U902" s="107">
        <f t="shared" si="160"/>
        <v>0</v>
      </c>
      <c r="V902" s="107"/>
      <c r="W902" s="107"/>
      <c r="X902" s="107">
        <f t="shared" si="161"/>
        <v>0</v>
      </c>
      <c r="Y902" s="107"/>
      <c r="Z902" s="107"/>
      <c r="AA902" s="108">
        <f>C902+I902-L902-O902-U902-X902-R902</f>
        <v>1000000</v>
      </c>
      <c r="AB902" s="7"/>
    </row>
    <row r="903" spans="1:28" ht="15.75" hidden="1" x14ac:dyDescent="0.25">
      <c r="A903" s="24">
        <v>45503</v>
      </c>
      <c r="B903" s="25" t="s">
        <v>309</v>
      </c>
      <c r="C903" s="25"/>
      <c r="D903" s="25" t="s">
        <v>46</v>
      </c>
      <c r="E903" s="25" t="s">
        <v>298</v>
      </c>
      <c r="F903" s="25">
        <v>5200</v>
      </c>
      <c r="G903" s="25" t="s">
        <v>34</v>
      </c>
      <c r="H903" s="25">
        <v>3800</v>
      </c>
      <c r="I903" s="11">
        <f t="shared" si="156"/>
        <v>19760000</v>
      </c>
      <c r="J903" s="26" t="s">
        <v>28</v>
      </c>
      <c r="K903" s="11"/>
      <c r="L903" s="107">
        <f t="shared" si="157"/>
        <v>0</v>
      </c>
      <c r="M903" s="107"/>
      <c r="N903" s="107"/>
      <c r="O903" s="107">
        <f t="shared" si="158"/>
        <v>0</v>
      </c>
      <c r="P903" s="107"/>
      <c r="Q903" s="107"/>
      <c r="R903" s="107">
        <f t="shared" si="159"/>
        <v>0</v>
      </c>
      <c r="S903" s="107"/>
      <c r="T903" s="107"/>
      <c r="U903" s="107">
        <f t="shared" si="160"/>
        <v>0</v>
      </c>
      <c r="V903" s="107"/>
      <c r="W903" s="107"/>
      <c r="X903" s="107">
        <f t="shared" si="161"/>
        <v>0</v>
      </c>
      <c r="Y903" s="107"/>
      <c r="Z903" s="107"/>
      <c r="AA903" s="108">
        <f>C903+I903-L903-O903-U903-X903-R903</f>
        <v>19760000</v>
      </c>
      <c r="AB903" s="7"/>
    </row>
    <row r="904" spans="1:28" ht="15.75" hidden="1" x14ac:dyDescent="0.25">
      <c r="A904" s="29">
        <v>45504</v>
      </c>
      <c r="B904" s="27" t="s">
        <v>412</v>
      </c>
      <c r="C904" s="27"/>
      <c r="D904" s="27" t="s">
        <v>46</v>
      </c>
      <c r="E904" s="27" t="s">
        <v>1093</v>
      </c>
      <c r="F904" s="27">
        <v>6600</v>
      </c>
      <c r="G904" s="27" t="s">
        <v>39</v>
      </c>
      <c r="H904" s="27">
        <v>12300</v>
      </c>
      <c r="I904" s="11">
        <f t="shared" ref="I904:I923" si="162">F904*H904</f>
        <v>81180000</v>
      </c>
      <c r="J904" s="28" t="s">
        <v>28</v>
      </c>
      <c r="K904" s="11"/>
      <c r="L904" s="107">
        <f t="shared" ref="L904:L923" si="163">M904+N904</f>
        <v>0</v>
      </c>
      <c r="M904" s="107"/>
      <c r="N904" s="107"/>
      <c r="O904" s="107">
        <f t="shared" ref="O904:O923" si="164">P904+Q904</f>
        <v>0</v>
      </c>
      <c r="P904" s="107"/>
      <c r="Q904" s="107"/>
      <c r="R904" s="107">
        <f t="shared" ref="R904:R923" si="165">S904+T904</f>
        <v>0</v>
      </c>
      <c r="S904" s="107"/>
      <c r="T904" s="107"/>
      <c r="U904" s="107">
        <f t="shared" ref="U904:U923" si="166">V904+W904</f>
        <v>0</v>
      </c>
      <c r="V904" s="107"/>
      <c r="W904" s="107"/>
      <c r="X904" s="107">
        <f t="shared" ref="X904:X923" si="167">Y904+Z904</f>
        <v>0</v>
      </c>
      <c r="Y904" s="107"/>
      <c r="Z904" s="107"/>
      <c r="AA904" s="108">
        <f>C904+I904-L904-O904-U904-X904-R904</f>
        <v>81180000</v>
      </c>
      <c r="AB904" s="7"/>
    </row>
    <row r="905" spans="1:28" ht="15.75" hidden="1" x14ac:dyDescent="0.25">
      <c r="A905" s="29">
        <v>45504</v>
      </c>
      <c r="B905" s="25" t="s">
        <v>739</v>
      </c>
      <c r="C905" s="25"/>
      <c r="D905" s="25" t="s">
        <v>46</v>
      </c>
      <c r="E905" s="25" t="s">
        <v>127</v>
      </c>
      <c r="F905" s="25">
        <v>5</v>
      </c>
      <c r="G905" s="25" t="s">
        <v>39</v>
      </c>
      <c r="H905" s="25">
        <v>70000</v>
      </c>
      <c r="I905" s="11">
        <f t="shared" si="162"/>
        <v>350000</v>
      </c>
      <c r="J905" s="26" t="s">
        <v>28</v>
      </c>
      <c r="K905" s="11"/>
      <c r="L905" s="107">
        <f t="shared" si="163"/>
        <v>0</v>
      </c>
      <c r="M905" s="107"/>
      <c r="N905" s="107"/>
      <c r="O905" s="107">
        <f t="shared" si="164"/>
        <v>0</v>
      </c>
      <c r="P905" s="107"/>
      <c r="Q905" s="107"/>
      <c r="R905" s="107">
        <f t="shared" si="165"/>
        <v>0</v>
      </c>
      <c r="S905" s="107"/>
      <c r="T905" s="107"/>
      <c r="U905" s="107">
        <f t="shared" si="166"/>
        <v>0</v>
      </c>
      <c r="V905" s="107"/>
      <c r="W905" s="107"/>
      <c r="X905" s="107">
        <f t="shared" si="167"/>
        <v>0</v>
      </c>
      <c r="Y905" s="107"/>
      <c r="Z905" s="107"/>
      <c r="AA905" s="108">
        <f>C905+I905-L905-O905-U905-X905-R905</f>
        <v>350000</v>
      </c>
      <c r="AB905" s="7"/>
    </row>
    <row r="906" spans="1:28" ht="15.75" hidden="1" x14ac:dyDescent="0.25">
      <c r="A906" s="29">
        <v>45504</v>
      </c>
      <c r="B906" s="25" t="s">
        <v>354</v>
      </c>
      <c r="C906" s="25"/>
      <c r="D906" s="25" t="s">
        <v>52</v>
      </c>
      <c r="E906" s="25" t="s">
        <v>276</v>
      </c>
      <c r="F906" s="25">
        <v>250</v>
      </c>
      <c r="G906" s="25" t="s">
        <v>34</v>
      </c>
      <c r="H906" s="25">
        <v>1070</v>
      </c>
      <c r="I906" s="11">
        <f t="shared" si="162"/>
        <v>267500</v>
      </c>
      <c r="J906" s="26" t="s">
        <v>28</v>
      </c>
      <c r="K906" s="11"/>
      <c r="L906" s="107">
        <f t="shared" si="163"/>
        <v>0</v>
      </c>
      <c r="M906" s="107"/>
      <c r="N906" s="107"/>
      <c r="O906" s="107">
        <f t="shared" si="164"/>
        <v>0</v>
      </c>
      <c r="P906" s="107"/>
      <c r="Q906" s="107"/>
      <c r="R906" s="107">
        <f t="shared" si="165"/>
        <v>0</v>
      </c>
      <c r="S906" s="107"/>
      <c r="T906" s="107"/>
      <c r="U906" s="107">
        <f t="shared" si="166"/>
        <v>0</v>
      </c>
      <c r="V906" s="107"/>
      <c r="W906" s="107"/>
      <c r="X906" s="107">
        <f t="shared" si="167"/>
        <v>0</v>
      </c>
      <c r="Y906" s="107"/>
      <c r="Z906" s="107"/>
      <c r="AA906" s="108">
        <f>C906+I906-L906-O906-U906-X906-R906</f>
        <v>267500</v>
      </c>
      <c r="AB906" s="7"/>
    </row>
    <row r="907" spans="1:28" ht="15.75" hidden="1" x14ac:dyDescent="0.25">
      <c r="A907" s="29">
        <v>45504</v>
      </c>
      <c r="B907" s="25" t="s">
        <v>330</v>
      </c>
      <c r="C907" s="25"/>
      <c r="D907" s="25" t="s">
        <v>46</v>
      </c>
      <c r="E907" s="25" t="s">
        <v>727</v>
      </c>
      <c r="F907" s="25">
        <v>1</v>
      </c>
      <c r="G907" s="25" t="s">
        <v>34</v>
      </c>
      <c r="H907" s="25">
        <v>40000</v>
      </c>
      <c r="I907" s="11">
        <f t="shared" si="162"/>
        <v>40000</v>
      </c>
      <c r="J907" s="31" t="s">
        <v>312</v>
      </c>
      <c r="K907" s="11"/>
      <c r="L907" s="107">
        <f t="shared" si="163"/>
        <v>0</v>
      </c>
      <c r="M907" s="107"/>
      <c r="N907" s="107"/>
      <c r="O907" s="107">
        <f t="shared" si="164"/>
        <v>40000</v>
      </c>
      <c r="P907" s="107">
        <v>40000</v>
      </c>
      <c r="Q907" s="107"/>
      <c r="R907" s="107">
        <f t="shared" si="165"/>
        <v>0</v>
      </c>
      <c r="S907" s="107"/>
      <c r="T907" s="107"/>
      <c r="U907" s="107">
        <f t="shared" si="166"/>
        <v>0</v>
      </c>
      <c r="V907" s="107"/>
      <c r="W907" s="107"/>
      <c r="X907" s="107">
        <f t="shared" si="167"/>
        <v>0</v>
      </c>
      <c r="Y907" s="107"/>
      <c r="Z907" s="107"/>
      <c r="AA907" s="108">
        <f>C907+I907-L907-O907-U907-X907-R907</f>
        <v>0</v>
      </c>
      <c r="AB907" s="7">
        <v>45504</v>
      </c>
    </row>
    <row r="908" spans="1:28" ht="15.75" hidden="1" x14ac:dyDescent="0.25">
      <c r="A908" s="29">
        <v>45504</v>
      </c>
      <c r="B908" s="25" t="s">
        <v>330</v>
      </c>
      <c r="C908" s="25"/>
      <c r="D908" s="25" t="s">
        <v>46</v>
      </c>
      <c r="E908" s="25" t="s">
        <v>448</v>
      </c>
      <c r="F908" s="25">
        <v>1</v>
      </c>
      <c r="G908" s="25" t="s">
        <v>34</v>
      </c>
      <c r="H908" s="25">
        <v>115000</v>
      </c>
      <c r="I908" s="11">
        <f t="shared" si="162"/>
        <v>115000</v>
      </c>
      <c r="J908" s="31" t="s">
        <v>312</v>
      </c>
      <c r="K908" s="11"/>
      <c r="L908" s="107">
        <f t="shared" si="163"/>
        <v>0</v>
      </c>
      <c r="M908" s="107"/>
      <c r="N908" s="107"/>
      <c r="O908" s="107">
        <f t="shared" si="164"/>
        <v>115000</v>
      </c>
      <c r="P908" s="107">
        <v>115000</v>
      </c>
      <c r="Q908" s="107"/>
      <c r="R908" s="107">
        <f t="shared" si="165"/>
        <v>0</v>
      </c>
      <c r="S908" s="107"/>
      <c r="T908" s="107"/>
      <c r="U908" s="107">
        <f t="shared" si="166"/>
        <v>0</v>
      </c>
      <c r="V908" s="107"/>
      <c r="W908" s="107"/>
      <c r="X908" s="107">
        <f t="shared" si="167"/>
        <v>0</v>
      </c>
      <c r="Y908" s="107"/>
      <c r="Z908" s="107"/>
      <c r="AA908" s="108">
        <f>C908+I908-L908-O908-U908-X908-R908</f>
        <v>0</v>
      </c>
      <c r="AB908" s="7">
        <v>45504</v>
      </c>
    </row>
    <row r="909" spans="1:28" ht="15.75" hidden="1" x14ac:dyDescent="0.25">
      <c r="A909" s="29">
        <v>45504</v>
      </c>
      <c r="B909" s="25" t="s">
        <v>330</v>
      </c>
      <c r="C909" s="25"/>
      <c r="D909" s="25" t="s">
        <v>46</v>
      </c>
      <c r="E909" s="25" t="s">
        <v>58</v>
      </c>
      <c r="F909" s="25">
        <v>600</v>
      </c>
      <c r="G909" s="25" t="s">
        <v>34</v>
      </c>
      <c r="H909" s="25">
        <v>2000</v>
      </c>
      <c r="I909" s="11">
        <f t="shared" si="162"/>
        <v>1200000</v>
      </c>
      <c r="J909" s="31" t="s">
        <v>312</v>
      </c>
      <c r="K909" s="11"/>
      <c r="L909" s="107">
        <f t="shared" si="163"/>
        <v>0</v>
      </c>
      <c r="M909" s="107"/>
      <c r="N909" s="107"/>
      <c r="O909" s="107">
        <f t="shared" si="164"/>
        <v>1200000</v>
      </c>
      <c r="P909" s="107">
        <v>1200000</v>
      </c>
      <c r="Q909" s="107"/>
      <c r="R909" s="107">
        <f t="shared" si="165"/>
        <v>0</v>
      </c>
      <c r="S909" s="107"/>
      <c r="T909" s="107"/>
      <c r="U909" s="107">
        <f t="shared" si="166"/>
        <v>0</v>
      </c>
      <c r="V909" s="107"/>
      <c r="W909" s="107"/>
      <c r="X909" s="107">
        <f t="shared" si="167"/>
        <v>0</v>
      </c>
      <c r="Y909" s="107"/>
      <c r="Z909" s="107"/>
      <c r="AA909" s="108">
        <f>C909+I909-L909-O909-U909-X909-R909</f>
        <v>0</v>
      </c>
      <c r="AB909" s="7">
        <v>45504</v>
      </c>
    </row>
    <row r="910" spans="1:28" ht="15.75" hidden="1" x14ac:dyDescent="0.25">
      <c r="A910" s="29">
        <v>45504</v>
      </c>
      <c r="B910" s="25" t="s">
        <v>99</v>
      </c>
      <c r="C910" s="25"/>
      <c r="D910" s="25"/>
      <c r="E910" s="25" t="s">
        <v>105</v>
      </c>
      <c r="F910" s="25">
        <v>34.9</v>
      </c>
      <c r="G910" s="25" t="s">
        <v>39</v>
      </c>
      <c r="H910" s="25"/>
      <c r="I910" s="11">
        <f t="shared" si="162"/>
        <v>0</v>
      </c>
      <c r="J910" s="26" t="s">
        <v>1622</v>
      </c>
      <c r="K910" s="11"/>
      <c r="L910" s="107">
        <f t="shared" si="163"/>
        <v>0</v>
      </c>
      <c r="M910" s="107"/>
      <c r="N910" s="107"/>
      <c r="O910" s="107">
        <f t="shared" si="164"/>
        <v>0</v>
      </c>
      <c r="P910" s="107"/>
      <c r="Q910" s="107"/>
      <c r="R910" s="107">
        <f t="shared" si="165"/>
        <v>0</v>
      </c>
      <c r="S910" s="107"/>
      <c r="T910" s="107"/>
      <c r="U910" s="107">
        <f t="shared" si="166"/>
        <v>0</v>
      </c>
      <c r="V910" s="107"/>
      <c r="W910" s="107"/>
      <c r="X910" s="107">
        <f t="shared" si="167"/>
        <v>0</v>
      </c>
      <c r="Y910" s="107"/>
      <c r="Z910" s="107"/>
      <c r="AA910" s="108">
        <f>C910+I910-L910-O910-U910-X910-R910</f>
        <v>0</v>
      </c>
      <c r="AB910" s="7"/>
    </row>
    <row r="911" spans="1:28" ht="15.75" hidden="1" x14ac:dyDescent="0.25">
      <c r="A911" s="29">
        <v>45504</v>
      </c>
      <c r="B911" s="25" t="s">
        <v>99</v>
      </c>
      <c r="C911" s="25"/>
      <c r="D911" s="25"/>
      <c r="E911" s="25" t="s">
        <v>104</v>
      </c>
      <c r="F911" s="25">
        <v>83.4</v>
      </c>
      <c r="G911" s="25" t="s">
        <v>39</v>
      </c>
      <c r="H911" s="25"/>
      <c r="I911" s="11">
        <f t="shared" si="162"/>
        <v>0</v>
      </c>
      <c r="J911" s="26" t="s">
        <v>1622</v>
      </c>
      <c r="K911" s="11"/>
      <c r="L911" s="107">
        <f t="shared" si="163"/>
        <v>0</v>
      </c>
      <c r="M911" s="107"/>
      <c r="N911" s="107"/>
      <c r="O911" s="107">
        <f t="shared" si="164"/>
        <v>0</v>
      </c>
      <c r="P911" s="107"/>
      <c r="Q911" s="107"/>
      <c r="R911" s="107">
        <f t="shared" si="165"/>
        <v>0</v>
      </c>
      <c r="S911" s="107"/>
      <c r="T911" s="107"/>
      <c r="U911" s="107">
        <f t="shared" si="166"/>
        <v>0</v>
      </c>
      <c r="V911" s="107"/>
      <c r="W911" s="107"/>
      <c r="X911" s="107">
        <f t="shared" si="167"/>
        <v>0</v>
      </c>
      <c r="Y911" s="107"/>
      <c r="Z911" s="107"/>
      <c r="AA911" s="108">
        <f>C911+I911-L911-O911-U911-X911-R911</f>
        <v>0</v>
      </c>
      <c r="AB911" s="7"/>
    </row>
    <row r="912" spans="1:28" ht="15.75" hidden="1" x14ac:dyDescent="0.25">
      <c r="A912" s="29">
        <v>45504</v>
      </c>
      <c r="B912" s="25" t="s">
        <v>704</v>
      </c>
      <c r="C912" s="25"/>
      <c r="D912" s="25" t="s">
        <v>46</v>
      </c>
      <c r="E912" s="25" t="s">
        <v>534</v>
      </c>
      <c r="F912" s="25">
        <v>250</v>
      </c>
      <c r="G912" s="25" t="s">
        <v>34</v>
      </c>
      <c r="H912" s="25">
        <v>3510</v>
      </c>
      <c r="I912" s="11">
        <f t="shared" si="162"/>
        <v>877500</v>
      </c>
      <c r="J912" s="31" t="s">
        <v>324</v>
      </c>
      <c r="K912" s="11"/>
      <c r="L912" s="107">
        <f t="shared" si="163"/>
        <v>0</v>
      </c>
      <c r="M912" s="107"/>
      <c r="N912" s="107"/>
      <c r="O912" s="107">
        <f t="shared" si="164"/>
        <v>0</v>
      </c>
      <c r="P912" s="107"/>
      <c r="Q912" s="107"/>
      <c r="R912" s="107">
        <f t="shared" si="165"/>
        <v>0</v>
      </c>
      <c r="S912" s="107"/>
      <c r="T912" s="107"/>
      <c r="U912" s="107">
        <f t="shared" si="166"/>
        <v>877500</v>
      </c>
      <c r="V912" s="107">
        <v>877500</v>
      </c>
      <c r="W912" s="107"/>
      <c r="X912" s="107">
        <f t="shared" si="167"/>
        <v>0</v>
      </c>
      <c r="Y912" s="107"/>
      <c r="Z912" s="107"/>
      <c r="AA912" s="108">
        <f>C912+I912-L912-O912-U912-X912-R912</f>
        <v>0</v>
      </c>
      <c r="AB912" s="7">
        <v>45503</v>
      </c>
    </row>
    <row r="913" spans="1:28" ht="15.75" hidden="1" x14ac:dyDescent="0.25">
      <c r="A913" s="29">
        <v>45504</v>
      </c>
      <c r="B913" s="25" t="s">
        <v>704</v>
      </c>
      <c r="C913" s="25"/>
      <c r="D913" s="25" t="s">
        <v>46</v>
      </c>
      <c r="E913" s="25" t="s">
        <v>160</v>
      </c>
      <c r="F913" s="25">
        <v>250</v>
      </c>
      <c r="G913" s="25" t="s">
        <v>34</v>
      </c>
      <c r="H913" s="25">
        <v>2925</v>
      </c>
      <c r="I913" s="11">
        <f t="shared" si="162"/>
        <v>731250</v>
      </c>
      <c r="J913" s="31" t="s">
        <v>324</v>
      </c>
      <c r="K913" s="11"/>
      <c r="L913" s="107">
        <f t="shared" si="163"/>
        <v>0</v>
      </c>
      <c r="M913" s="107"/>
      <c r="N913" s="107"/>
      <c r="O913" s="107">
        <f t="shared" si="164"/>
        <v>0</v>
      </c>
      <c r="P913" s="107"/>
      <c r="Q913" s="107"/>
      <c r="R913" s="107">
        <f t="shared" si="165"/>
        <v>0</v>
      </c>
      <c r="S913" s="107"/>
      <c r="T913" s="107"/>
      <c r="U913" s="107">
        <f t="shared" si="166"/>
        <v>731250</v>
      </c>
      <c r="V913" s="107">
        <v>731250</v>
      </c>
      <c r="W913" s="107"/>
      <c r="X913" s="107">
        <f t="shared" si="167"/>
        <v>0</v>
      </c>
      <c r="Y913" s="107"/>
      <c r="Z913" s="107"/>
      <c r="AA913" s="108">
        <f>C913+I913-L913-O913-U913-X913-R913</f>
        <v>0</v>
      </c>
      <c r="AB913" s="7">
        <v>45503</v>
      </c>
    </row>
    <row r="914" spans="1:28" ht="15.75" hidden="1" x14ac:dyDescent="0.25">
      <c r="A914" s="29">
        <v>45504</v>
      </c>
      <c r="B914" s="25" t="s">
        <v>976</v>
      </c>
      <c r="C914" s="25"/>
      <c r="D914" s="25" t="s">
        <v>46</v>
      </c>
      <c r="E914" s="25" t="s">
        <v>150</v>
      </c>
      <c r="F914" s="25">
        <v>10</v>
      </c>
      <c r="G914" s="25" t="s">
        <v>77</v>
      </c>
      <c r="H914" s="25">
        <v>50000</v>
      </c>
      <c r="I914" s="11">
        <f t="shared" si="162"/>
        <v>500000</v>
      </c>
      <c r="J914" s="31" t="s">
        <v>324</v>
      </c>
      <c r="K914" s="11"/>
      <c r="L914" s="107">
        <f t="shared" si="163"/>
        <v>0</v>
      </c>
      <c r="M914" s="107"/>
      <c r="N914" s="107"/>
      <c r="O914" s="107">
        <f t="shared" si="164"/>
        <v>0</v>
      </c>
      <c r="P914" s="107"/>
      <c r="Q914" s="107"/>
      <c r="R914" s="107">
        <f t="shared" si="165"/>
        <v>0</v>
      </c>
      <c r="S914" s="107"/>
      <c r="T914" s="107"/>
      <c r="U914" s="107">
        <f t="shared" si="166"/>
        <v>500000</v>
      </c>
      <c r="V914" s="107">
        <v>500000</v>
      </c>
      <c r="W914" s="107"/>
      <c r="X914" s="107">
        <f t="shared" si="167"/>
        <v>0</v>
      </c>
      <c r="Y914" s="107"/>
      <c r="Z914" s="107"/>
      <c r="AA914" s="108">
        <f>C914+I914-L914-O914-U914-X914-R914</f>
        <v>0</v>
      </c>
      <c r="AB914" s="7">
        <v>45504</v>
      </c>
    </row>
    <row r="915" spans="1:28" ht="15.75" hidden="1" x14ac:dyDescent="0.25">
      <c r="A915" s="29">
        <v>45504</v>
      </c>
      <c r="B915" s="25" t="s">
        <v>828</v>
      </c>
      <c r="C915" s="25"/>
      <c r="D915" s="25" t="s">
        <v>52</v>
      </c>
      <c r="E915" s="25" t="s">
        <v>108</v>
      </c>
      <c r="F915" s="25">
        <v>600</v>
      </c>
      <c r="G915" s="25" t="s">
        <v>34</v>
      </c>
      <c r="H915" s="25">
        <v>1900</v>
      </c>
      <c r="I915" s="11">
        <f t="shared" si="162"/>
        <v>1140000</v>
      </c>
      <c r="J915" s="26" t="s">
        <v>28</v>
      </c>
      <c r="K915" s="11"/>
      <c r="L915" s="107">
        <f t="shared" si="163"/>
        <v>0</v>
      </c>
      <c r="M915" s="107"/>
      <c r="N915" s="107"/>
      <c r="O915" s="107">
        <f t="shared" si="164"/>
        <v>0</v>
      </c>
      <c r="P915" s="107"/>
      <c r="Q915" s="107"/>
      <c r="R915" s="107">
        <f t="shared" si="165"/>
        <v>0</v>
      </c>
      <c r="S915" s="107"/>
      <c r="T915" s="107"/>
      <c r="U915" s="107">
        <f t="shared" si="166"/>
        <v>0</v>
      </c>
      <c r="V915" s="107"/>
      <c r="W915" s="107"/>
      <c r="X915" s="107">
        <f t="shared" si="167"/>
        <v>0</v>
      </c>
      <c r="Y915" s="107"/>
      <c r="Z915" s="107"/>
      <c r="AA915" s="108">
        <f>C915+I915-L915-O915-U915-X915-R915</f>
        <v>1140000</v>
      </c>
      <c r="AB915" s="7"/>
    </row>
    <row r="916" spans="1:28" ht="15.75" hidden="1" x14ac:dyDescent="0.25">
      <c r="A916" s="29">
        <v>45504</v>
      </c>
      <c r="B916" s="25" t="s">
        <v>548</v>
      </c>
      <c r="C916" s="25"/>
      <c r="D916" s="25" t="s">
        <v>52</v>
      </c>
      <c r="E916" s="25" t="s">
        <v>109</v>
      </c>
      <c r="F916" s="25">
        <v>5250</v>
      </c>
      <c r="G916" s="25" t="s">
        <v>34</v>
      </c>
      <c r="H916" s="25">
        <v>1090</v>
      </c>
      <c r="I916" s="11">
        <f t="shared" si="162"/>
        <v>5722500</v>
      </c>
      <c r="J916" s="26" t="s">
        <v>28</v>
      </c>
      <c r="K916" s="11"/>
      <c r="L916" s="107">
        <f t="shared" si="163"/>
        <v>0</v>
      </c>
      <c r="M916" s="107"/>
      <c r="N916" s="107"/>
      <c r="O916" s="107">
        <f t="shared" si="164"/>
        <v>0</v>
      </c>
      <c r="P916" s="107"/>
      <c r="Q916" s="107"/>
      <c r="R916" s="107">
        <f t="shared" si="165"/>
        <v>0</v>
      </c>
      <c r="S916" s="107"/>
      <c r="T916" s="107"/>
      <c r="U916" s="107">
        <f t="shared" si="166"/>
        <v>0</v>
      </c>
      <c r="V916" s="107"/>
      <c r="W916" s="107"/>
      <c r="X916" s="107">
        <f t="shared" si="167"/>
        <v>0</v>
      </c>
      <c r="Y916" s="107"/>
      <c r="Z916" s="107"/>
      <c r="AA916" s="108">
        <f>C916+I916-L916-O916-U916-X916-R916</f>
        <v>5722500</v>
      </c>
      <c r="AB916" s="7"/>
    </row>
    <row r="917" spans="1:28" ht="15.75" hidden="1" x14ac:dyDescent="0.25">
      <c r="A917" s="29">
        <v>45504</v>
      </c>
      <c r="B917" s="25" t="s">
        <v>451</v>
      </c>
      <c r="C917" s="25"/>
      <c r="D917" s="25" t="s">
        <v>46</v>
      </c>
      <c r="E917" s="25" t="s">
        <v>50</v>
      </c>
      <c r="F917" s="25">
        <v>200</v>
      </c>
      <c r="G917" s="25" t="s">
        <v>34</v>
      </c>
      <c r="H917" s="25">
        <v>3780</v>
      </c>
      <c r="I917" s="11">
        <f t="shared" si="162"/>
        <v>756000</v>
      </c>
      <c r="J917" s="32" t="s">
        <v>324</v>
      </c>
      <c r="K917" s="11"/>
      <c r="L917" s="107">
        <f t="shared" si="163"/>
        <v>0</v>
      </c>
      <c r="M917" s="107"/>
      <c r="N917" s="107"/>
      <c r="O917" s="107">
        <f t="shared" si="164"/>
        <v>0</v>
      </c>
      <c r="P917" s="107"/>
      <c r="Q917" s="107"/>
      <c r="R917" s="107">
        <f t="shared" si="165"/>
        <v>0</v>
      </c>
      <c r="S917" s="107"/>
      <c r="T917" s="107"/>
      <c r="U917" s="107">
        <f t="shared" si="166"/>
        <v>756000</v>
      </c>
      <c r="V917" s="107">
        <v>756000</v>
      </c>
      <c r="W917" s="107"/>
      <c r="X917" s="107">
        <f t="shared" si="167"/>
        <v>0</v>
      </c>
      <c r="Y917" s="107"/>
      <c r="Z917" s="107"/>
      <c r="AA917" s="108">
        <f>C917+I917-L917-O917-U917-X917-R917</f>
        <v>0</v>
      </c>
      <c r="AB917" s="7">
        <v>45504</v>
      </c>
    </row>
    <row r="918" spans="1:28" ht="15.75" hidden="1" x14ac:dyDescent="0.25">
      <c r="A918" s="29">
        <v>45504</v>
      </c>
      <c r="B918" s="25" t="s">
        <v>311</v>
      </c>
      <c r="C918" s="25"/>
      <c r="D918" s="25" t="s">
        <v>46</v>
      </c>
      <c r="E918" s="25" t="s">
        <v>108</v>
      </c>
      <c r="F918" s="25">
        <v>400</v>
      </c>
      <c r="G918" s="25" t="s">
        <v>34</v>
      </c>
      <c r="H918" s="25">
        <v>2000</v>
      </c>
      <c r="I918" s="11">
        <f t="shared" si="162"/>
        <v>800000</v>
      </c>
      <c r="J918" s="31" t="s">
        <v>324</v>
      </c>
      <c r="K918" s="11"/>
      <c r="L918" s="107">
        <f t="shared" si="163"/>
        <v>800000</v>
      </c>
      <c r="M918" s="107">
        <v>800000</v>
      </c>
      <c r="N918" s="107"/>
      <c r="O918" s="107">
        <f t="shared" si="164"/>
        <v>0</v>
      </c>
      <c r="P918" s="107"/>
      <c r="Q918" s="107"/>
      <c r="R918" s="107">
        <f t="shared" si="165"/>
        <v>0</v>
      </c>
      <c r="S918" s="107"/>
      <c r="T918" s="107"/>
      <c r="U918" s="107">
        <f t="shared" si="166"/>
        <v>0</v>
      </c>
      <c r="V918" s="107"/>
      <c r="W918" s="107"/>
      <c r="X918" s="107">
        <f t="shared" si="167"/>
        <v>0</v>
      </c>
      <c r="Y918" s="107"/>
      <c r="Z918" s="107"/>
      <c r="AA918" s="108">
        <f>C918+I918-L918-O918-U918-X918-R918</f>
        <v>0</v>
      </c>
      <c r="AB918" s="7">
        <v>45504</v>
      </c>
    </row>
    <row r="919" spans="1:28" ht="15.75" hidden="1" x14ac:dyDescent="0.25">
      <c r="A919" s="29">
        <v>45504</v>
      </c>
      <c r="B919" s="25" t="s">
        <v>203</v>
      </c>
      <c r="C919" s="25"/>
      <c r="D919" s="25" t="s">
        <v>46</v>
      </c>
      <c r="E919" s="25" t="s">
        <v>552</v>
      </c>
      <c r="F919" s="25">
        <v>25</v>
      </c>
      <c r="G919" s="25" t="s">
        <v>39</v>
      </c>
      <c r="H919" s="25">
        <v>125000</v>
      </c>
      <c r="I919" s="11">
        <f t="shared" si="162"/>
        <v>3125000</v>
      </c>
      <c r="J919" s="31" t="s">
        <v>324</v>
      </c>
      <c r="K919" s="11"/>
      <c r="L919" s="107">
        <f t="shared" si="163"/>
        <v>3125000</v>
      </c>
      <c r="M919" s="107">
        <v>3125000</v>
      </c>
      <c r="N919" s="107"/>
      <c r="O919" s="107">
        <f t="shared" si="164"/>
        <v>0</v>
      </c>
      <c r="P919" s="107"/>
      <c r="Q919" s="107"/>
      <c r="R919" s="107">
        <f t="shared" si="165"/>
        <v>0</v>
      </c>
      <c r="S919" s="107"/>
      <c r="T919" s="107"/>
      <c r="U919" s="107">
        <f t="shared" si="166"/>
        <v>0</v>
      </c>
      <c r="V919" s="107"/>
      <c r="W919" s="107"/>
      <c r="X919" s="107">
        <f t="shared" si="167"/>
        <v>0</v>
      </c>
      <c r="Y919" s="107"/>
      <c r="Z919" s="107"/>
      <c r="AA919" s="108">
        <f>C919+I919-L919-O919-U919-X919-R919</f>
        <v>0</v>
      </c>
      <c r="AB919" s="7">
        <v>45504</v>
      </c>
    </row>
    <row r="920" spans="1:28" ht="15.75" hidden="1" x14ac:dyDescent="0.25">
      <c r="A920" s="29">
        <v>45504</v>
      </c>
      <c r="B920" s="25" t="s">
        <v>203</v>
      </c>
      <c r="C920" s="25"/>
      <c r="D920" s="25" t="s">
        <v>46</v>
      </c>
      <c r="E920" s="25" t="s">
        <v>135</v>
      </c>
      <c r="F920" s="25">
        <v>4</v>
      </c>
      <c r="G920" s="25" t="s">
        <v>48</v>
      </c>
      <c r="H920" s="25">
        <v>150000</v>
      </c>
      <c r="I920" s="11">
        <f t="shared" si="162"/>
        <v>600000</v>
      </c>
      <c r="J920" s="31" t="s">
        <v>324</v>
      </c>
      <c r="K920" s="11"/>
      <c r="L920" s="107">
        <f t="shared" si="163"/>
        <v>600000</v>
      </c>
      <c r="M920" s="107">
        <v>600000</v>
      </c>
      <c r="N920" s="107"/>
      <c r="O920" s="107">
        <f t="shared" si="164"/>
        <v>0</v>
      </c>
      <c r="P920" s="107"/>
      <c r="Q920" s="107"/>
      <c r="R920" s="107">
        <f t="shared" si="165"/>
        <v>0</v>
      </c>
      <c r="S920" s="107"/>
      <c r="T920" s="107"/>
      <c r="U920" s="107">
        <f t="shared" si="166"/>
        <v>0</v>
      </c>
      <c r="V920" s="107"/>
      <c r="W920" s="107"/>
      <c r="X920" s="107">
        <f t="shared" si="167"/>
        <v>0</v>
      </c>
      <c r="Y920" s="107"/>
      <c r="Z920" s="107"/>
      <c r="AA920" s="108">
        <f>C920+I920-L920-O920-U920-X920-R920</f>
        <v>0</v>
      </c>
      <c r="AB920" s="7">
        <v>45504</v>
      </c>
    </row>
    <row r="921" spans="1:28" ht="15.75" hidden="1" x14ac:dyDescent="0.25">
      <c r="A921" s="24">
        <v>45504</v>
      </c>
      <c r="B921" s="25" t="s">
        <v>975</v>
      </c>
      <c r="C921" s="25"/>
      <c r="D921" s="25" t="s">
        <v>52</v>
      </c>
      <c r="E921" s="25" t="s">
        <v>447</v>
      </c>
      <c r="F921" s="25">
        <v>6250</v>
      </c>
      <c r="G921" s="25" t="s">
        <v>34</v>
      </c>
      <c r="H921" s="25">
        <v>1635</v>
      </c>
      <c r="I921" s="11">
        <f t="shared" si="162"/>
        <v>10218750</v>
      </c>
      <c r="J921" s="31" t="s">
        <v>324</v>
      </c>
      <c r="K921" s="11"/>
      <c r="L921" s="107">
        <f t="shared" si="163"/>
        <v>0</v>
      </c>
      <c r="M921" s="107"/>
      <c r="N921" s="107"/>
      <c r="O921" s="107">
        <f t="shared" si="164"/>
        <v>0</v>
      </c>
      <c r="P921" s="107"/>
      <c r="Q921" s="107"/>
      <c r="R921" s="107">
        <f t="shared" si="165"/>
        <v>0</v>
      </c>
      <c r="S921" s="107"/>
      <c r="T921" s="107"/>
      <c r="U921" s="107">
        <f t="shared" si="166"/>
        <v>10218750</v>
      </c>
      <c r="V921" s="107">
        <v>10218750</v>
      </c>
      <c r="W921" s="107"/>
      <c r="X921" s="107">
        <f t="shared" si="167"/>
        <v>0</v>
      </c>
      <c r="Y921" s="107"/>
      <c r="Z921" s="107"/>
      <c r="AA921" s="108">
        <f>C921+I921-L921-O921-U921-X921-R921</f>
        <v>0</v>
      </c>
      <c r="AB921" s="7">
        <v>45504</v>
      </c>
    </row>
    <row r="922" spans="1:28" ht="15.75" hidden="1" x14ac:dyDescent="0.25">
      <c r="A922" s="29">
        <v>45504</v>
      </c>
      <c r="B922" s="25" t="s">
        <v>134</v>
      </c>
      <c r="C922" s="25"/>
      <c r="D922" s="25" t="s">
        <v>52</v>
      </c>
      <c r="E922" s="25" t="s">
        <v>42</v>
      </c>
      <c r="F922" s="25">
        <v>500</v>
      </c>
      <c r="G922" s="25" t="s">
        <v>34</v>
      </c>
      <c r="H922" s="25">
        <v>4500</v>
      </c>
      <c r="I922" s="11">
        <f t="shared" si="162"/>
        <v>2250000</v>
      </c>
      <c r="J922" s="26" t="s">
        <v>28</v>
      </c>
      <c r="K922" s="11"/>
      <c r="L922" s="107">
        <f t="shared" si="163"/>
        <v>0</v>
      </c>
      <c r="M922" s="107"/>
      <c r="N922" s="107"/>
      <c r="O922" s="107">
        <f t="shared" si="164"/>
        <v>0</v>
      </c>
      <c r="P922" s="107"/>
      <c r="Q922" s="107"/>
      <c r="R922" s="107">
        <f t="shared" si="165"/>
        <v>0</v>
      </c>
      <c r="S922" s="107"/>
      <c r="T922" s="107"/>
      <c r="U922" s="107">
        <f t="shared" si="166"/>
        <v>0</v>
      </c>
      <c r="V922" s="107"/>
      <c r="W922" s="107"/>
      <c r="X922" s="107">
        <f t="shared" si="167"/>
        <v>0</v>
      </c>
      <c r="Y922" s="107"/>
      <c r="Z922" s="107"/>
      <c r="AA922" s="108">
        <f>C922+I922-L922-O922-U922-X922-R922</f>
        <v>2250000</v>
      </c>
      <c r="AB922" s="7"/>
    </row>
    <row r="923" spans="1:28" ht="15.75" hidden="1" x14ac:dyDescent="0.25">
      <c r="A923" s="24">
        <v>45504</v>
      </c>
      <c r="B923" s="25" t="s">
        <v>122</v>
      </c>
      <c r="C923" s="25"/>
      <c r="D923" s="25" t="s">
        <v>52</v>
      </c>
      <c r="E923" s="25" t="s">
        <v>42</v>
      </c>
      <c r="F923" s="25">
        <v>5200</v>
      </c>
      <c r="G923" s="25" t="s">
        <v>34</v>
      </c>
      <c r="H923" s="25">
        <v>3600</v>
      </c>
      <c r="I923" s="11">
        <f t="shared" si="162"/>
        <v>18720000</v>
      </c>
      <c r="J923" s="26" t="s">
        <v>28</v>
      </c>
      <c r="K923" s="11"/>
      <c r="L923" s="107">
        <f t="shared" si="163"/>
        <v>0</v>
      </c>
      <c r="M923" s="107"/>
      <c r="N923" s="107"/>
      <c r="O923" s="107">
        <f t="shared" si="164"/>
        <v>0</v>
      </c>
      <c r="P923" s="107"/>
      <c r="Q923" s="107"/>
      <c r="R923" s="107">
        <f t="shared" si="165"/>
        <v>0</v>
      </c>
      <c r="S923" s="107"/>
      <c r="T923" s="107"/>
      <c r="U923" s="107">
        <f t="shared" si="166"/>
        <v>0</v>
      </c>
      <c r="V923" s="107"/>
      <c r="W923" s="107"/>
      <c r="X923" s="107">
        <f t="shared" si="167"/>
        <v>0</v>
      </c>
      <c r="Y923" s="107"/>
      <c r="Z923" s="107"/>
      <c r="AA923" s="108">
        <f>C923+I923-L923-O923-U923-X923-R923</f>
        <v>18720000</v>
      </c>
      <c r="AB923" s="7"/>
    </row>
    <row r="924" spans="1:28" ht="15.75" hidden="1" x14ac:dyDescent="0.25">
      <c r="A924" s="24"/>
      <c r="B924" s="25" t="s">
        <v>702</v>
      </c>
      <c r="C924" s="25"/>
      <c r="D924" s="25" t="s">
        <v>52</v>
      </c>
      <c r="E924" s="25" t="s">
        <v>1623</v>
      </c>
      <c r="F924" s="25"/>
      <c r="G924" s="25" t="s">
        <v>34</v>
      </c>
      <c r="H924" s="25"/>
      <c r="I924" s="11">
        <f>F924*H924</f>
        <v>0</v>
      </c>
      <c r="J924" s="31" t="s">
        <v>49</v>
      </c>
      <c r="K924" s="11"/>
      <c r="L924" s="107">
        <f>M924+N924</f>
        <v>0</v>
      </c>
      <c r="M924" s="107"/>
      <c r="N924" s="107"/>
      <c r="O924" s="107">
        <f>P924+Q924</f>
        <v>1200000</v>
      </c>
      <c r="P924" s="107">
        <v>1200000</v>
      </c>
      <c r="Q924" s="107"/>
      <c r="R924" s="107">
        <f>S924+T924</f>
        <v>0</v>
      </c>
      <c r="S924" s="107"/>
      <c r="T924" s="107"/>
      <c r="U924" s="107">
        <f>V924+W924</f>
        <v>0</v>
      </c>
      <c r="V924" s="107"/>
      <c r="W924" s="107"/>
      <c r="X924" s="107">
        <f>Y924+Z924</f>
        <v>0</v>
      </c>
      <c r="Y924" s="107"/>
      <c r="Z924" s="107"/>
      <c r="AA924" s="108">
        <f>C924+I924-L924-O924-U924-X924-R924</f>
        <v>-1200000</v>
      </c>
      <c r="AB924" s="7">
        <v>45504</v>
      </c>
    </row>
    <row r="925" spans="1:28" ht="15.75" hidden="1" x14ac:dyDescent="0.25">
      <c r="A925" s="24"/>
      <c r="B925" s="25" t="s">
        <v>140</v>
      </c>
      <c r="C925" s="25"/>
      <c r="D925" s="25" t="s">
        <v>52</v>
      </c>
      <c r="E925" s="25" t="s">
        <v>1624</v>
      </c>
      <c r="F925" s="25"/>
      <c r="G925" s="25" t="s">
        <v>34</v>
      </c>
      <c r="H925" s="25"/>
      <c r="I925" s="11">
        <f>F925*H925</f>
        <v>0</v>
      </c>
      <c r="J925" s="31" t="s">
        <v>49</v>
      </c>
      <c r="K925" s="11"/>
      <c r="L925" s="107">
        <f>M925+N925</f>
        <v>0</v>
      </c>
      <c r="M925" s="107"/>
      <c r="N925" s="107"/>
      <c r="O925" s="107">
        <f>P925+Q925</f>
        <v>3581000</v>
      </c>
      <c r="P925" s="107">
        <v>3581000</v>
      </c>
      <c r="Q925" s="107"/>
      <c r="R925" s="107">
        <f>S925+T925</f>
        <v>0</v>
      </c>
      <c r="S925" s="107"/>
      <c r="T925" s="107"/>
      <c r="U925" s="107">
        <f>V925+W925</f>
        <v>0</v>
      </c>
      <c r="V925" s="107"/>
      <c r="W925" s="107"/>
      <c r="X925" s="107">
        <f>Y925+Z925</f>
        <v>0</v>
      </c>
      <c r="Y925" s="107"/>
      <c r="Z925" s="107"/>
      <c r="AA925" s="108">
        <f>C925+I925-L925-O925-U925-X925-R925</f>
        <v>-3581000</v>
      </c>
      <c r="AB925" s="7">
        <v>45504</v>
      </c>
    </row>
  </sheetData>
  <autoFilter ref="A3:AB925">
    <filterColumn colId="1">
      <filters>
        <filter val="али принт"/>
      </filters>
    </filterColumn>
  </autoFilter>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L1:Z1"/>
    <mergeCell ref="U2:W2"/>
    <mergeCell ref="X2:Z2"/>
  </mergeCells>
  <dataValidations count="92">
    <dataValidation allowBlank="1" showInputMessage="1" sqref="C173:C227 D1:D13 C1:C170 B1:B78 C926:C1048576"/>
    <dataValidation type="list" allowBlank="1" showInputMessage="1" showErrorMessage="1" sqref="D35">
      <formula1>$AB$2:$AB$10</formula1>
    </dataValidation>
    <dataValidation type="list" allowBlank="1" showInputMessage="1" showErrorMessage="1" sqref="D34 D86:D868 D48:D61 D42:D46">
      <formula1>$AC$2:$AC$10</formula1>
    </dataValidation>
    <dataValidation type="list" allowBlank="1" showInputMessage="1" showErrorMessage="1" sqref="D36:D41 D62:D85 D47">
      <formula1>$AD$2:$AD$10</formula1>
    </dataValidation>
    <dataValidation type="list" allowBlank="1" showInputMessage="1" showErrorMessage="1" sqref="D14:D33">
      <formula1>$AA$2:$AA$10</formula1>
    </dataValidation>
    <dataValidation type="list" allowBlank="1" showInputMessage="1" showErrorMessage="1" sqref="E283:E364 E367:E385">
      <formula1>$AB$2:$AB$296</formula1>
    </dataValidation>
    <dataValidation type="list" allowBlank="1" showInputMessage="1" showErrorMessage="1" sqref="E365:E366">
      <formula1>$AB$2:$AB$295</formula1>
    </dataValidation>
    <dataValidation type="list" allowBlank="1" showInputMessage="1" showErrorMessage="1" sqref="E34">
      <formula1>$AB$2:$AB$148</formula1>
    </dataValidation>
    <dataValidation type="list" allowBlank="1" showInputMessage="1" showErrorMessage="1" sqref="E35">
      <formula1>$AA$2:$AA$149</formula1>
    </dataValidation>
    <dataValidation type="list" allowBlank="1" showInputMessage="1" showErrorMessage="1" sqref="E386:E417 E869:E925">
      <formula1>$AB$2:$AB$297</formula1>
    </dataValidation>
    <dataValidation type="list" allowBlank="1" showInputMessage="1" showErrorMessage="1" sqref="E211:E227">
      <formula1>$AB$2:$AB$252</formula1>
    </dataValidation>
    <dataValidation type="list" allowBlank="1" showInputMessage="1" showErrorMessage="1" sqref="E418:E448 E171:E172">
      <formula1>$AB$2:$AB$298</formula1>
    </dataValidation>
    <dataValidation type="list" allowBlank="1" showInputMessage="1" showErrorMessage="1" sqref="E249:E282">
      <formula1>$AB$2:$AB$292</formula1>
    </dataValidation>
    <dataValidation type="list" allowBlank="1" showInputMessage="1" showErrorMessage="1" sqref="E228:E248">
      <formula1>$AB$2:$AB$291</formula1>
    </dataValidation>
    <dataValidation type="list" allowBlank="1" showInputMessage="1" showErrorMessage="1" sqref="E491:E636">
      <formula1>$AB$2:$AB$300</formula1>
    </dataValidation>
    <dataValidation type="list" allowBlank="1" showInputMessage="1" showErrorMessage="1" sqref="E449:E490 E637:E868">
      <formula1>$AB$2:$AB$299</formula1>
    </dataValidation>
    <dataValidation type="list" allowBlank="1" showInputMessage="1" showErrorMessage="1" sqref="E109">
      <formula1>$AB$2:$AB$201</formula1>
    </dataValidation>
    <dataValidation type="list" allowBlank="1" showInputMessage="1" showErrorMessage="1" sqref="E75:E76 E79:E80">
      <formula1>$AC$2:$AC$195</formula1>
    </dataValidation>
    <dataValidation type="list" allowBlank="1" showInputMessage="1" showErrorMessage="1" sqref="E77:E78">
      <formula1>$AC$2:$AC$196</formula1>
    </dataValidation>
    <dataValidation type="list" allowBlank="1" showInputMessage="1" showErrorMessage="1" sqref="E81:E83">
      <formula1>$AC$2:$AC$199</formula1>
    </dataValidation>
    <dataValidation type="list" allowBlank="1" showInputMessage="1" showErrorMessage="1" sqref="E84:E85">
      <formula1>$AC$2:$AC$200</formula1>
    </dataValidation>
    <dataValidation type="list" allowBlank="1" showInputMessage="1" showErrorMessage="1" sqref="E86:E108">
      <formula1>$AB$2:$AB$200</formula1>
    </dataValidation>
    <dataValidation type="list" allowBlank="1" showInputMessage="1" showErrorMessage="1" sqref="E36:E41">
      <formula1>$AC$2:$AC$177</formula1>
    </dataValidation>
    <dataValidation type="list" allowBlank="1" showInputMessage="1" showErrorMessage="1" sqref="E42:E46">
      <formula1>$AB$2:$AB$178</formula1>
    </dataValidation>
    <dataValidation type="list" allowBlank="1" showInputMessage="1" showErrorMessage="1" sqref="E48:E57">
      <formula1>$AB$2:$AB$189</formula1>
    </dataValidation>
    <dataValidation type="list" allowBlank="1" showInputMessage="1" showErrorMessage="1" sqref="E47">
      <formula1>$AC$2:$AC$189</formula1>
    </dataValidation>
    <dataValidation type="list" allowBlank="1" showInputMessage="1" showErrorMessage="1" sqref="E58:E61">
      <formula1>$AB$2:$AB$190</formula1>
    </dataValidation>
    <dataValidation type="list" allowBlank="1" showInputMessage="1" showErrorMessage="1" sqref="E62:E63">
      <formula1>$AC$2:$AC$191</formula1>
    </dataValidation>
    <dataValidation type="list" allowBlank="1" showInputMessage="1" showErrorMessage="1" sqref="E64:E73">
      <formula1>$AC$2:$AC$193</formula1>
    </dataValidation>
    <dataValidation type="list" allowBlank="1" showInputMessage="1" showErrorMessage="1" sqref="E74">
      <formula1>$AC$2:$AC$194</formula1>
    </dataValidation>
    <dataValidation type="list" allowBlank="1" showInputMessage="1" showErrorMessage="1" sqref="E113:E116">
      <formula1>$AB$2:$AB$245</formula1>
    </dataValidation>
    <dataValidation type="list" allowBlank="1" showInputMessage="1" showErrorMessage="1" sqref="E110:E112">
      <formula1>$AB$2:$AB$247</formula1>
    </dataValidation>
    <dataValidation type="list" allowBlank="1" showInputMessage="1" showErrorMessage="1" sqref="E124:E170 E173:E210">
      <formula1>$AB$2:$AB$251</formula1>
    </dataValidation>
    <dataValidation type="list" allowBlank="1" showInputMessage="1" showErrorMessage="1" sqref="E117:E123">
      <formula1>$AB$2:$AB$249</formula1>
    </dataValidation>
    <dataValidation type="list" allowBlank="1" showInputMessage="1" showErrorMessage="1" sqref="C694:C710">
      <formula1>$Z$2:$Z$510</formula1>
    </dataValidation>
    <dataValidation type="list" allowBlank="1" showInputMessage="1" showErrorMessage="1" sqref="C713">
      <formula1>$Z$2:$Z$435</formula1>
    </dataValidation>
    <dataValidation type="list" allowBlank="1" showInputMessage="1" showErrorMessage="1" sqref="C711:C712">
      <formula1>$Z$2:$Z$482</formula1>
    </dataValidation>
    <dataValidation type="list" allowBlank="1" showInputMessage="1" showErrorMessage="1" sqref="C714:C868">
      <formula1>$Z$2:$Z$397</formula1>
    </dataValidation>
    <dataValidation type="list" allowBlank="1" showInputMessage="1" showErrorMessage="1" sqref="E4:E33">
      <formula1>#REF!</formula1>
    </dataValidation>
    <dataValidation type="list" allowBlank="1" showInputMessage="1" showErrorMessage="1" sqref="B904:B922 B672:B716 B565:B636 B811:B833">
      <formula1>$AA$2:$AA$1462</formula1>
    </dataValidation>
    <dataValidation type="list" allowBlank="1" showInputMessage="1" showErrorMessage="1" sqref="B923">
      <formula1>$AA$2:$AA$1471</formula1>
    </dataValidation>
    <dataValidation type="list" allowBlank="1" showInputMessage="1" showErrorMessage="1" sqref="B491:B536 B849:B903">
      <formula1>$AA$2:$AA$1460</formula1>
    </dataValidation>
    <dataValidation type="list" allowBlank="1" showInputMessage="1" showErrorMessage="1" sqref="C672:C693 C576:C636 C537:C568">
      <formula1>$Z$2:$Z$903</formula1>
    </dataValidation>
    <dataValidation type="list" allowBlank="1" showInputMessage="1" showErrorMessage="1" sqref="C333:C351 C449:C490 C381:C385">
      <formula1>$Z$2:$Z$901</formula1>
    </dataValidation>
    <dataValidation type="list" allowBlank="1" showInputMessage="1" showErrorMessage="1" sqref="C637:C671 C386:C395 C491:C536">
      <formula1>$Z$2:$Z$902</formula1>
    </dataValidation>
    <dataValidation type="list" allowBlank="1" showInputMessage="1" showErrorMessage="1" sqref="C308:C332 C283:C306 C367:C380 C352:C364">
      <formula1>$Z$2:$Z$898</formula1>
    </dataValidation>
    <dataValidation type="list" allowBlank="1" showInputMessage="1" showErrorMessage="1" sqref="C365:C366 C396:C417">
      <formula1>$Z$2:$Z$899</formula1>
    </dataValidation>
    <dataValidation type="list" allowBlank="1" showInputMessage="1" showErrorMessage="1" sqref="C418:C448">
      <formula1>$Z$2:$Z$900</formula1>
    </dataValidation>
    <dataValidation type="list" allowBlank="1" showInputMessage="1" showErrorMessage="1" sqref="C249:C282 C569:C575">
      <formula1>$Z$2:$Z$894</formula1>
    </dataValidation>
    <dataValidation type="list" allowBlank="1" showInputMessage="1" showErrorMessage="1" sqref="C228:C248">
      <formula1>$Z$2:$Z$893</formula1>
    </dataValidation>
    <dataValidation type="list" allowBlank="1" showInputMessage="1" showErrorMessage="1" sqref="C171:C172">
      <formula1>$Z$2:$Z$896</formula1>
    </dataValidation>
    <dataValidation type="list" allowBlank="1" showInputMessage="1" showErrorMessage="1" sqref="D869:D925">
      <formula1>$AC$2:$AC$8</formula1>
    </dataValidation>
    <dataValidation type="list" allowBlank="1" showInputMessage="1" showErrorMessage="1" sqref="C869:C925">
      <formula1>$Z$2:$Z$395</formula1>
    </dataValidation>
    <dataValidation type="list" allowBlank="1" showInputMessage="1" showErrorMessage="1" sqref="B834:B848 B467:B490">
      <formula1>$AA$2:$AA$1459</formula1>
    </dataValidation>
    <dataValidation type="list" allowBlank="1" showInputMessage="1" showErrorMessage="1" sqref="B769:B810">
      <formula1>$AA$2:$AA$1465</formula1>
    </dataValidation>
    <dataValidation type="list" allowBlank="1" showInputMessage="1" showErrorMessage="1" sqref="B717:B768">
      <formula1>$AA$2:$AA$1464</formula1>
    </dataValidation>
    <dataValidation type="list" allowBlank="1" showInputMessage="1" showErrorMessage="1" sqref="B637:B671 B537:B564">
      <formula1>$AA$2:$AA$1461</formula1>
    </dataValidation>
    <dataValidation type="list" allowBlank="1" showInputMessage="1" showErrorMessage="1" sqref="B283:B384">
      <formula1>$AA$2:$AA$1455</formula1>
    </dataValidation>
    <dataValidation type="list" allowBlank="1" showInputMessage="1" sqref="B385">
      <formula1>$AA$2:$AA$1455</formula1>
    </dataValidation>
    <dataValidation type="list" allowBlank="1" showInputMessage="1" showErrorMessage="1" sqref="B386:B417">
      <formula1>$AA$2:$AA$1456</formula1>
    </dataValidation>
    <dataValidation type="list" allowBlank="1" showInputMessage="1" showErrorMessage="1" sqref="B418 B421:B448">
      <formula1>$AA$2:$AA$1457</formula1>
    </dataValidation>
    <dataValidation type="list" allowBlank="1" showInputMessage="1" sqref="B419:B420">
      <formula1>$AA$2:$AA$1457</formula1>
    </dataValidation>
    <dataValidation type="list" allowBlank="1" showInputMessage="1" showErrorMessage="1" sqref="B449:B466">
      <formula1>$AA$2:$AA$1458</formula1>
    </dataValidation>
    <dataValidation type="list" allowBlank="1" showInputMessage="1" showErrorMessage="1" sqref="B249:B282">
      <formula1>$AA$2:$AA$1450</formula1>
    </dataValidation>
    <dataValidation type="list" allowBlank="1" showInputMessage="1" showErrorMessage="1" sqref="B228:B248">
      <formula1>$AA$2:$AA$1449</formula1>
    </dataValidation>
    <dataValidation type="list" allowBlank="1" showInputMessage="1" showErrorMessage="1" sqref="B211:B227">
      <formula1>$AA$2:$AA$1409</formula1>
    </dataValidation>
    <dataValidation type="list" allowBlank="1" showInputMessage="1" showErrorMessage="1" sqref="B178:B210">
      <formula1>$AA$2:$AA$1408</formula1>
    </dataValidation>
    <dataValidation type="list" allowBlank="1" showInputMessage="1" showErrorMessage="1" sqref="B162:B170 B173:B177">
      <formula1>$AA$2:$AA$1405</formula1>
    </dataValidation>
    <dataValidation type="list" allowBlank="1" showInputMessage="1" showErrorMessage="1" sqref="B160:B161">
      <formula1>$AA$2:$AA$1403</formula1>
    </dataValidation>
    <dataValidation type="list" allowBlank="1" showInputMessage="1" showErrorMessage="1" sqref="B159 B144:B157">
      <formula1>$AA$2:$AA$1404</formula1>
    </dataValidation>
    <dataValidation type="list" allowBlank="1" showInputMessage="1" sqref="B158">
      <formula1>$AA$2:$AA$1404</formula1>
    </dataValidation>
    <dataValidation type="list" allowBlank="1" showInputMessage="1" showErrorMessage="1" sqref="B133:B143">
      <formula1>$AA$2:$AA$1402</formula1>
    </dataValidation>
    <dataValidation type="list" allowBlank="1" showInputMessage="1" showErrorMessage="1" sqref="B130:B132">
      <formula1>$AA$2:$AA$1400</formula1>
    </dataValidation>
    <dataValidation type="list" allowBlank="1" showInputMessage="1" showErrorMessage="1" sqref="B124:B129 B117:B120">
      <formula1>$AA$2:$AA$1396</formula1>
    </dataValidation>
    <dataValidation type="list" allowBlank="1" showInputMessage="1" showErrorMessage="1" sqref="B121:B123">
      <formula1>$AA$2:$AA$1397</formula1>
    </dataValidation>
    <dataValidation type="list" allowBlank="1" showInputMessage="1" showErrorMessage="1" sqref="B113:B116">
      <formula1>$AA$2:$AA$1388</formula1>
    </dataValidation>
    <dataValidation type="list" allowBlank="1" showInputMessage="1" showErrorMessage="1" sqref="B92">
      <formula1>$AA$2:$AA$1342</formula1>
    </dataValidation>
    <dataValidation type="list" allowBlank="1" showInputMessage="1" showErrorMessage="1" sqref="B93:B96">
      <formula1>$AA$2:$AA$1344</formula1>
    </dataValidation>
    <dataValidation type="list" allowBlank="1" showInputMessage="1" showErrorMessage="1" sqref="B97:B100">
      <formula1>$AA$2:$AA$1325</formula1>
    </dataValidation>
    <dataValidation type="list" allowBlank="1" showInputMessage="1" showErrorMessage="1" sqref="B101:B103">
      <formula1>$AA$2:$AA$1334</formula1>
    </dataValidation>
    <dataValidation type="list" allowBlank="1" showInputMessage="1" showErrorMessage="1" sqref="B104:B107">
      <formula1>$AA$2:$AA$1337</formula1>
    </dataValidation>
    <dataValidation type="list" allowBlank="1" showInputMessage="1" showErrorMessage="1" sqref="B108">
      <formula1>$AA$2:$AA$1338</formula1>
    </dataValidation>
    <dataValidation type="list" allowBlank="1" showInputMessage="1" showErrorMessage="1" sqref="B109">
      <formula1>$AA$2:$AA$1339</formula1>
    </dataValidation>
    <dataValidation type="list" allowBlank="1" showInputMessage="1" showErrorMessage="1" sqref="B110:B112">
      <formula1>$AA$2:$AA$1389</formula1>
    </dataValidation>
    <dataValidation type="list" allowBlank="1" showInputMessage="1" showErrorMessage="1" sqref="B79:B80">
      <formula1>$AB$2:$AB$1311</formula1>
    </dataValidation>
    <dataValidation type="list" allowBlank="1" showInputMessage="1" showErrorMessage="1" sqref="B81:B83">
      <formula1>$AB$2:$AB$1324</formula1>
    </dataValidation>
    <dataValidation type="list" allowBlank="1" showInputMessage="1" showErrorMessage="1" sqref="B84:B85">
      <formula1>$AB$2:$AB$1333</formula1>
    </dataValidation>
    <dataValidation type="list" allowBlank="1" showInputMessage="1" showErrorMessage="1" sqref="B86">
      <formula1>$AA$2:$AA$1335</formula1>
    </dataValidation>
    <dataValidation type="list" allowBlank="1" showInputMessage="1" showErrorMessage="1" sqref="B87:B88">
      <formula1>$AA$2:$AA$1341</formula1>
    </dataValidation>
    <dataValidation type="list" allowBlank="1" showInputMessage="1" showErrorMessage="1" sqref="B89:B91">
      <formula1>$AA$2:$AA$1345</formula1>
    </dataValidation>
    <dataValidation type="list" allowBlank="1" showInputMessage="1" showErrorMessage="1" sqref="B171:B172">
      <formula1>$AA$2:$AA$1451</formula1>
    </dataValidation>
    <dataValidation type="list" allowBlank="1" showInputMessage="1" sqref="B924:B925">
      <formula1>$AA$2:$AA$1471</formula1>
    </dataValidation>
  </dataValidations>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1048"/>
  <sheetViews>
    <sheetView zoomScale="85" zoomScaleNormal="85" workbookViewId="0">
      <pane xSplit="10" ySplit="3" topLeftCell="K4" activePane="bottomRight" state="frozen"/>
      <selection pane="topRight" activeCell="M1" sqref="M1"/>
      <selection pane="bottomLeft" activeCell="A4" sqref="A4"/>
      <selection pane="bottomRight" activeCell="L1053" sqref="L1053"/>
    </sheetView>
  </sheetViews>
  <sheetFormatPr defaultRowHeight="15" x14ac:dyDescent="0.25"/>
  <cols>
    <col min="1" max="1" width="10.140625" bestFit="1" customWidth="1"/>
    <col min="2" max="2" width="24.85546875" bestFit="1" customWidth="1"/>
    <col min="3" max="3" width="11.7109375" bestFit="1" customWidth="1"/>
    <col min="4" max="4" width="10.28515625" bestFit="1" customWidth="1"/>
    <col min="5" max="5" width="23.42578125" bestFit="1" customWidth="1"/>
    <col min="8" max="8" width="9.140625" style="30"/>
    <col min="10" max="10" width="4.7109375" bestFit="1" customWidth="1"/>
    <col min="11" max="11" width="8.5703125" customWidth="1"/>
    <col min="12" max="12" width="11" customWidth="1"/>
    <col min="13" max="13" width="11.28515625" bestFit="1" customWidth="1"/>
    <col min="14" max="14" width="10.28515625" bestFit="1" customWidth="1"/>
    <col min="15" max="16" width="11.28515625" bestFit="1" customWidth="1"/>
    <col min="17" max="17" width="10.42578125" bestFit="1" customWidth="1"/>
    <col min="18" max="18" width="11" bestFit="1" customWidth="1"/>
    <col min="19" max="19" width="9.28515625" customWidth="1"/>
    <col min="20" max="20" width="9.28515625" bestFit="1" customWidth="1"/>
    <col min="21" max="21" width="11" bestFit="1" customWidth="1"/>
    <col min="22" max="23" width="10.28515625" bestFit="1" customWidth="1"/>
    <col min="24" max="24" width="5.85546875" bestFit="1" customWidth="1"/>
    <col min="25" max="25" width="9.28515625" bestFit="1" customWidth="1"/>
    <col min="26" max="26" width="5.28515625" bestFit="1" customWidth="1"/>
    <col min="27" max="27" width="11.140625" customWidth="1"/>
    <col min="28" max="28" width="10.28515625" bestFit="1" customWidth="1"/>
  </cols>
  <sheetData>
    <row r="1" spans="1:28" ht="30" x14ac:dyDescent="0.25">
      <c r="A1" s="159" t="s">
        <v>0</v>
      </c>
      <c r="B1" s="161" t="s">
        <v>958</v>
      </c>
      <c r="C1" s="1" t="s">
        <v>1629</v>
      </c>
      <c r="D1" s="1"/>
      <c r="E1" s="159" t="s">
        <v>1</v>
      </c>
      <c r="F1" s="159"/>
      <c r="G1" s="159"/>
      <c r="H1" s="159"/>
      <c r="I1" s="159"/>
      <c r="J1" s="163" t="s">
        <v>2</v>
      </c>
      <c r="K1" s="159" t="s">
        <v>3</v>
      </c>
      <c r="L1" s="165" t="s">
        <v>4</v>
      </c>
      <c r="M1" s="165"/>
      <c r="N1" s="165"/>
      <c r="O1" s="165"/>
      <c r="P1" s="165"/>
      <c r="Q1" s="165"/>
      <c r="R1" s="165"/>
      <c r="S1" s="165"/>
      <c r="T1" s="165"/>
      <c r="U1" s="165"/>
      <c r="V1" s="165"/>
      <c r="W1" s="165"/>
      <c r="X1" s="165"/>
      <c r="Y1" s="165"/>
      <c r="Z1" s="165"/>
      <c r="AA1" s="1" t="s">
        <v>1630</v>
      </c>
      <c r="AB1" s="160" t="s">
        <v>5</v>
      </c>
    </row>
    <row r="2" spans="1:28" x14ac:dyDescent="0.25">
      <c r="A2" s="159"/>
      <c r="B2" s="161"/>
      <c r="C2" s="159" t="s">
        <v>6</v>
      </c>
      <c r="D2" s="1"/>
      <c r="E2" s="161" t="s">
        <v>7</v>
      </c>
      <c r="F2" s="161" t="s">
        <v>8</v>
      </c>
      <c r="G2" s="159" t="s">
        <v>9</v>
      </c>
      <c r="H2" s="159" t="s">
        <v>10</v>
      </c>
      <c r="I2" s="159"/>
      <c r="J2" s="163"/>
      <c r="K2" s="159"/>
      <c r="L2" s="164" t="s">
        <v>12</v>
      </c>
      <c r="M2" s="164"/>
      <c r="N2" s="164"/>
      <c r="O2" s="164" t="s">
        <v>13</v>
      </c>
      <c r="P2" s="164"/>
      <c r="Q2" s="164"/>
      <c r="R2" s="164" t="s">
        <v>746</v>
      </c>
      <c r="S2" s="164"/>
      <c r="T2" s="164"/>
      <c r="U2" s="165" t="s">
        <v>14</v>
      </c>
      <c r="V2" s="165"/>
      <c r="W2" s="165"/>
      <c r="X2" s="165" t="s">
        <v>15</v>
      </c>
      <c r="Y2" s="165"/>
      <c r="Z2" s="165"/>
      <c r="AA2" s="159" t="s">
        <v>6</v>
      </c>
      <c r="AB2" s="160"/>
    </row>
    <row r="3" spans="1:28" x14ac:dyDescent="0.25">
      <c r="A3" s="159"/>
      <c r="B3" s="161"/>
      <c r="C3" s="159"/>
      <c r="D3" s="1"/>
      <c r="E3" s="161"/>
      <c r="F3" s="161"/>
      <c r="G3" s="159"/>
      <c r="H3" s="2" t="s">
        <v>16</v>
      </c>
      <c r="I3" s="1" t="s">
        <v>17</v>
      </c>
      <c r="J3" s="163"/>
      <c r="K3" s="159"/>
      <c r="L3" s="109" t="s">
        <v>18</v>
      </c>
      <c r="M3" s="109" t="s">
        <v>2383</v>
      </c>
      <c r="N3" s="109" t="s">
        <v>20</v>
      </c>
      <c r="O3" s="109" t="s">
        <v>18</v>
      </c>
      <c r="P3" s="109" t="s">
        <v>2383</v>
      </c>
      <c r="Q3" s="109" t="s">
        <v>20</v>
      </c>
      <c r="R3" s="109" t="s">
        <v>18</v>
      </c>
      <c r="S3" s="109" t="s">
        <v>2383</v>
      </c>
      <c r="T3" s="109" t="s">
        <v>20</v>
      </c>
      <c r="U3" s="109" t="s">
        <v>18</v>
      </c>
      <c r="V3" s="109" t="s">
        <v>2383</v>
      </c>
      <c r="W3" s="109" t="s">
        <v>20</v>
      </c>
      <c r="X3" s="109" t="s">
        <v>18</v>
      </c>
      <c r="Y3" s="109" t="s">
        <v>2383</v>
      </c>
      <c r="Z3" s="109" t="s">
        <v>20</v>
      </c>
      <c r="AA3" s="159"/>
      <c r="AB3" s="160"/>
    </row>
    <row r="4" spans="1:28" ht="15.75" hidden="1" x14ac:dyDescent="0.25">
      <c r="A4" s="3">
        <v>43670</v>
      </c>
      <c r="B4" s="4" t="s">
        <v>21</v>
      </c>
      <c r="C4" s="5">
        <v>450000</v>
      </c>
      <c r="D4" s="5"/>
      <c r="E4" s="4" t="s">
        <v>22</v>
      </c>
      <c r="F4" s="4">
        <v>1</v>
      </c>
      <c r="G4" s="4" t="s">
        <v>23</v>
      </c>
      <c r="H4" s="4"/>
      <c r="I4" s="4">
        <f t="shared" ref="I4:I20" si="0">F4*H4</f>
        <v>0</v>
      </c>
      <c r="J4" s="9" t="s">
        <v>1462</v>
      </c>
      <c r="K4" s="4"/>
      <c r="L4" s="107">
        <f t="shared" ref="L4:L34" si="1">M4+N4</f>
        <v>0</v>
      </c>
      <c r="M4" s="107"/>
      <c r="N4" s="107"/>
      <c r="O4" s="107">
        <f t="shared" ref="O4:O34" si="2">P4+Q4</f>
        <v>0</v>
      </c>
      <c r="P4" s="107"/>
      <c r="Q4" s="107"/>
      <c r="R4" s="107">
        <f t="shared" ref="R4:R34" si="3">S4+T4</f>
        <v>0</v>
      </c>
      <c r="S4" s="107"/>
      <c r="T4" s="107"/>
      <c r="U4" s="107">
        <f t="shared" ref="U4:U34" si="4">V4+W4</f>
        <v>0</v>
      </c>
      <c r="V4" s="107"/>
      <c r="W4" s="107"/>
      <c r="X4" s="107">
        <f t="shared" ref="X4:X34" si="5">Y4+Z4</f>
        <v>0</v>
      </c>
      <c r="Y4" s="107"/>
      <c r="Z4" s="107"/>
      <c r="AA4" s="108">
        <f>C4+I4-L4-O4-U4-X4-R4</f>
        <v>450000</v>
      </c>
      <c r="AB4" s="7"/>
    </row>
    <row r="5" spans="1:28" ht="15.75" hidden="1" x14ac:dyDescent="0.25">
      <c r="A5" s="8"/>
      <c r="B5" s="4" t="s">
        <v>1618</v>
      </c>
      <c r="C5" s="5">
        <v>3628</v>
      </c>
      <c r="D5" s="5"/>
      <c r="E5" s="4"/>
      <c r="F5" s="4"/>
      <c r="G5" s="4"/>
      <c r="H5" s="4"/>
      <c r="I5" s="4"/>
      <c r="J5" s="9" t="s">
        <v>1462</v>
      </c>
      <c r="K5" s="4"/>
      <c r="L5" s="107">
        <f t="shared" si="1"/>
        <v>0</v>
      </c>
      <c r="M5" s="107"/>
      <c r="N5" s="107"/>
      <c r="O5" s="107">
        <f t="shared" si="2"/>
        <v>0</v>
      </c>
      <c r="P5" s="107"/>
      <c r="Q5" s="107"/>
      <c r="R5" s="107">
        <f t="shared" si="3"/>
        <v>0</v>
      </c>
      <c r="S5" s="107"/>
      <c r="T5" s="107"/>
      <c r="U5" s="107">
        <f t="shared" si="4"/>
        <v>0</v>
      </c>
      <c r="V5" s="107"/>
      <c r="W5" s="107"/>
      <c r="X5" s="107">
        <f t="shared" si="5"/>
        <v>0</v>
      </c>
      <c r="Y5" s="107"/>
      <c r="Z5" s="107"/>
      <c r="AA5" s="108">
        <f>C5+I5-L5-O5-U5-X5-R5</f>
        <v>3628</v>
      </c>
      <c r="AB5" s="7"/>
    </row>
    <row r="6" spans="1:28" ht="15.75" hidden="1" x14ac:dyDescent="0.25">
      <c r="A6" s="8"/>
      <c r="B6" s="4" t="s">
        <v>1619</v>
      </c>
      <c r="C6" s="5">
        <v>10440000</v>
      </c>
      <c r="D6" s="5"/>
      <c r="E6" s="4"/>
      <c r="F6" s="4"/>
      <c r="G6" s="4"/>
      <c r="H6" s="4"/>
      <c r="I6" s="4"/>
      <c r="J6" s="9" t="s">
        <v>1462</v>
      </c>
      <c r="K6" s="4"/>
      <c r="L6" s="107">
        <f t="shared" si="1"/>
        <v>0</v>
      </c>
      <c r="M6" s="107"/>
      <c r="N6" s="107"/>
      <c r="O6" s="107">
        <f t="shared" si="2"/>
        <v>0</v>
      </c>
      <c r="P6" s="107"/>
      <c r="Q6" s="107"/>
      <c r="R6" s="107">
        <f t="shared" si="3"/>
        <v>0</v>
      </c>
      <c r="S6" s="107"/>
      <c r="T6" s="107"/>
      <c r="U6" s="107">
        <f t="shared" si="4"/>
        <v>0</v>
      </c>
      <c r="V6" s="107"/>
      <c r="W6" s="107"/>
      <c r="X6" s="107">
        <f t="shared" si="5"/>
        <v>0</v>
      </c>
      <c r="Y6" s="107"/>
      <c r="Z6" s="107"/>
      <c r="AA6" s="108">
        <f>C6+I6-L6-O6-U6-X6-R6</f>
        <v>10440000</v>
      </c>
      <c r="AB6" s="7"/>
    </row>
    <row r="7" spans="1:28" ht="15.75" hidden="1" x14ac:dyDescent="0.25">
      <c r="A7" s="8">
        <v>44302</v>
      </c>
      <c r="B7" s="4" t="s">
        <v>29</v>
      </c>
      <c r="C7" s="4">
        <v>0</v>
      </c>
      <c r="D7" s="4"/>
      <c r="E7" s="4" t="s">
        <v>30</v>
      </c>
      <c r="F7" s="4">
        <v>200</v>
      </c>
      <c r="G7" s="4" t="s">
        <v>27</v>
      </c>
      <c r="H7" s="4"/>
      <c r="I7" s="4">
        <f t="shared" si="0"/>
        <v>0</v>
      </c>
      <c r="J7" s="9" t="s">
        <v>28</v>
      </c>
      <c r="K7" s="4"/>
      <c r="L7" s="107">
        <f t="shared" si="1"/>
        <v>0</v>
      </c>
      <c r="M7" s="107"/>
      <c r="N7" s="107"/>
      <c r="O7" s="107">
        <f t="shared" si="2"/>
        <v>0</v>
      </c>
      <c r="P7" s="107"/>
      <c r="Q7" s="107"/>
      <c r="R7" s="107">
        <f t="shared" si="3"/>
        <v>0</v>
      </c>
      <c r="S7" s="107"/>
      <c r="T7" s="107"/>
      <c r="U7" s="107">
        <f t="shared" si="4"/>
        <v>0</v>
      </c>
      <c r="V7" s="107"/>
      <c r="W7" s="107"/>
      <c r="X7" s="107">
        <f t="shared" si="5"/>
        <v>0</v>
      </c>
      <c r="Y7" s="107"/>
      <c r="Z7" s="107"/>
      <c r="AA7" s="108">
        <f>C7+I7-L7-O7-U7-X7-R7</f>
        <v>0</v>
      </c>
      <c r="AB7" s="7"/>
    </row>
    <row r="8" spans="1:28" ht="15.75" hidden="1" x14ac:dyDescent="0.25">
      <c r="A8" s="8">
        <v>44525</v>
      </c>
      <c r="B8" s="4" t="s">
        <v>32</v>
      </c>
      <c r="C8" s="4">
        <v>4600000</v>
      </c>
      <c r="D8" s="4"/>
      <c r="E8" s="4" t="s">
        <v>33</v>
      </c>
      <c r="F8" s="4">
        <v>2000</v>
      </c>
      <c r="G8" s="4" t="s">
        <v>34</v>
      </c>
      <c r="H8" s="4"/>
      <c r="I8" s="4">
        <f t="shared" si="0"/>
        <v>0</v>
      </c>
      <c r="J8" s="9" t="s">
        <v>1462</v>
      </c>
      <c r="K8" s="4"/>
      <c r="L8" s="107">
        <f t="shared" si="1"/>
        <v>0</v>
      </c>
      <c r="M8" s="107"/>
      <c r="N8" s="107"/>
      <c r="O8" s="107">
        <f t="shared" si="2"/>
        <v>0</v>
      </c>
      <c r="P8" s="107"/>
      <c r="Q8" s="107"/>
      <c r="R8" s="107">
        <f t="shared" si="3"/>
        <v>0</v>
      </c>
      <c r="S8" s="107"/>
      <c r="T8" s="107"/>
      <c r="U8" s="107">
        <f t="shared" si="4"/>
        <v>0</v>
      </c>
      <c r="V8" s="107"/>
      <c r="W8" s="107"/>
      <c r="X8" s="107">
        <f t="shared" si="5"/>
        <v>0</v>
      </c>
      <c r="Y8" s="107"/>
      <c r="Z8" s="107"/>
      <c r="AA8" s="108">
        <f>C8+I8-L8-O8-U8-X8-R8</f>
        <v>4600000</v>
      </c>
      <c r="AB8" s="7"/>
    </row>
    <row r="9" spans="1:28" ht="15.75" hidden="1" x14ac:dyDescent="0.25">
      <c r="A9" s="8">
        <v>44580</v>
      </c>
      <c r="B9" s="4" t="s">
        <v>29</v>
      </c>
      <c r="C9" s="4">
        <v>0</v>
      </c>
      <c r="D9" s="4"/>
      <c r="E9" s="4" t="s">
        <v>35</v>
      </c>
      <c r="F9" s="4">
        <v>300</v>
      </c>
      <c r="G9" s="4" t="s">
        <v>34</v>
      </c>
      <c r="H9" s="4"/>
      <c r="I9" s="4">
        <f t="shared" si="0"/>
        <v>0</v>
      </c>
      <c r="J9" s="9" t="s">
        <v>28</v>
      </c>
      <c r="K9" s="4"/>
      <c r="L9" s="107">
        <f t="shared" si="1"/>
        <v>0</v>
      </c>
      <c r="M9" s="107"/>
      <c r="N9" s="107"/>
      <c r="O9" s="107">
        <f t="shared" si="2"/>
        <v>0</v>
      </c>
      <c r="P9" s="107"/>
      <c r="Q9" s="107"/>
      <c r="R9" s="107">
        <f t="shared" si="3"/>
        <v>0</v>
      </c>
      <c r="S9" s="107"/>
      <c r="T9" s="107"/>
      <c r="U9" s="107">
        <f t="shared" si="4"/>
        <v>0</v>
      </c>
      <c r="V9" s="107"/>
      <c r="W9" s="107"/>
      <c r="X9" s="107">
        <f t="shared" si="5"/>
        <v>0</v>
      </c>
      <c r="Y9" s="107"/>
      <c r="Z9" s="107"/>
      <c r="AA9" s="108">
        <f>C9+I9-L9-O9-U9-X9-R9</f>
        <v>0</v>
      </c>
      <c r="AB9" s="7"/>
    </row>
    <row r="10" spans="1:28" ht="15.75" hidden="1" x14ac:dyDescent="0.25">
      <c r="A10" s="10">
        <v>44932</v>
      </c>
      <c r="B10" s="11" t="s">
        <v>29</v>
      </c>
      <c r="C10" s="11">
        <v>0</v>
      </c>
      <c r="D10" s="11"/>
      <c r="E10" s="11" t="s">
        <v>35</v>
      </c>
      <c r="F10" s="11">
        <v>200</v>
      </c>
      <c r="G10" s="11" t="s">
        <v>27</v>
      </c>
      <c r="H10" s="11"/>
      <c r="I10" s="4">
        <f t="shared" si="0"/>
        <v>0</v>
      </c>
      <c r="J10" s="9" t="s">
        <v>28</v>
      </c>
      <c r="K10" s="4"/>
      <c r="L10" s="107">
        <f t="shared" si="1"/>
        <v>0</v>
      </c>
      <c r="M10" s="107"/>
      <c r="N10" s="107"/>
      <c r="O10" s="107">
        <f t="shared" si="2"/>
        <v>0</v>
      </c>
      <c r="P10" s="107"/>
      <c r="Q10" s="107"/>
      <c r="R10" s="107">
        <f t="shared" si="3"/>
        <v>0</v>
      </c>
      <c r="S10" s="107"/>
      <c r="T10" s="107"/>
      <c r="U10" s="107">
        <f t="shared" si="4"/>
        <v>0</v>
      </c>
      <c r="V10" s="107"/>
      <c r="W10" s="107"/>
      <c r="X10" s="107">
        <f t="shared" si="5"/>
        <v>0</v>
      </c>
      <c r="Y10" s="107"/>
      <c r="Z10" s="107"/>
      <c r="AA10" s="108">
        <f>C10+I10-L10-O10-U10-X10-R10</f>
        <v>0</v>
      </c>
      <c r="AB10" s="7"/>
    </row>
    <row r="11" spans="1:28" ht="15.75" hidden="1" x14ac:dyDescent="0.25">
      <c r="A11" s="10">
        <v>44935</v>
      </c>
      <c r="B11" s="11" t="s">
        <v>37</v>
      </c>
      <c r="C11" s="11">
        <v>12495000</v>
      </c>
      <c r="D11" s="11"/>
      <c r="E11" s="11" t="s">
        <v>40</v>
      </c>
      <c r="F11" s="11">
        <v>726</v>
      </c>
      <c r="G11" s="11" t="s">
        <v>39</v>
      </c>
      <c r="H11" s="11"/>
      <c r="I11" s="4">
        <f t="shared" si="0"/>
        <v>0</v>
      </c>
      <c r="J11" s="6" t="s">
        <v>24</v>
      </c>
      <c r="K11" s="4"/>
      <c r="L11" s="107">
        <f t="shared" si="1"/>
        <v>0</v>
      </c>
      <c r="M11" s="107"/>
      <c r="N11" s="107"/>
      <c r="O11" s="107">
        <f t="shared" si="2"/>
        <v>0</v>
      </c>
      <c r="P11" s="107"/>
      <c r="Q11" s="107"/>
      <c r="R11" s="107">
        <f t="shared" si="3"/>
        <v>0</v>
      </c>
      <c r="S11" s="107"/>
      <c r="T11" s="107"/>
      <c r="U11" s="107">
        <f t="shared" si="4"/>
        <v>0</v>
      </c>
      <c r="V11" s="107"/>
      <c r="W11" s="107"/>
      <c r="X11" s="107">
        <f t="shared" si="5"/>
        <v>0</v>
      </c>
      <c r="Y11" s="107"/>
      <c r="Z11" s="107"/>
      <c r="AA11" s="108">
        <f>C11+I11-L11-O11-U11-X11-R11</f>
        <v>12495000</v>
      </c>
      <c r="AB11" s="7"/>
    </row>
    <row r="12" spans="1:28" ht="15.75" hidden="1" x14ac:dyDescent="0.25">
      <c r="A12" s="10">
        <v>44953</v>
      </c>
      <c r="B12" s="11" t="s">
        <v>41</v>
      </c>
      <c r="C12" s="11">
        <v>657000</v>
      </c>
      <c r="D12" s="11"/>
      <c r="E12" s="11" t="s">
        <v>42</v>
      </c>
      <c r="F12" s="11">
        <v>1500</v>
      </c>
      <c r="G12" s="11" t="s">
        <v>34</v>
      </c>
      <c r="H12" s="11"/>
      <c r="I12" s="4">
        <f t="shared" si="0"/>
        <v>0</v>
      </c>
      <c r="J12" s="31" t="s">
        <v>324</v>
      </c>
      <c r="K12" s="4" t="s">
        <v>735</v>
      </c>
      <c r="L12" s="107">
        <f t="shared" si="1"/>
        <v>657000</v>
      </c>
      <c r="M12" s="107">
        <v>657000</v>
      </c>
      <c r="N12" s="107"/>
      <c r="O12" s="107">
        <f t="shared" si="2"/>
        <v>0</v>
      </c>
      <c r="P12" s="107"/>
      <c r="Q12" s="107"/>
      <c r="R12" s="107">
        <f t="shared" si="3"/>
        <v>0</v>
      </c>
      <c r="S12" s="107"/>
      <c r="T12" s="107"/>
      <c r="U12" s="107">
        <f t="shared" si="4"/>
        <v>0</v>
      </c>
      <c r="V12" s="107"/>
      <c r="W12" s="107"/>
      <c r="X12" s="107">
        <f t="shared" si="5"/>
        <v>0</v>
      </c>
      <c r="Y12" s="107"/>
      <c r="Z12" s="107"/>
      <c r="AA12" s="108">
        <f>C12+I12-L12-O12-U12-X12-R12</f>
        <v>0</v>
      </c>
      <c r="AB12" s="7">
        <v>45518</v>
      </c>
    </row>
    <row r="13" spans="1:28" ht="15.75" hidden="1" x14ac:dyDescent="0.25">
      <c r="A13" s="10">
        <v>44956</v>
      </c>
      <c r="B13" s="11" t="s">
        <v>41</v>
      </c>
      <c r="C13" s="11">
        <v>9243100</v>
      </c>
      <c r="D13" s="11"/>
      <c r="E13" s="11" t="s">
        <v>42</v>
      </c>
      <c r="F13" s="11">
        <v>2200</v>
      </c>
      <c r="G13" s="11" t="s">
        <v>34</v>
      </c>
      <c r="H13" s="11"/>
      <c r="I13" s="4">
        <f t="shared" si="0"/>
        <v>0</v>
      </c>
      <c r="J13" s="31" t="s">
        <v>324</v>
      </c>
      <c r="K13" s="4"/>
      <c r="L13" s="107">
        <f t="shared" si="1"/>
        <v>9243100</v>
      </c>
      <c r="M13" s="107">
        <v>9243100</v>
      </c>
      <c r="N13" s="107"/>
      <c r="O13" s="107">
        <f t="shared" si="2"/>
        <v>0</v>
      </c>
      <c r="P13" s="107"/>
      <c r="Q13" s="107"/>
      <c r="R13" s="107">
        <f t="shared" si="3"/>
        <v>0</v>
      </c>
      <c r="S13" s="107"/>
      <c r="T13" s="107"/>
      <c r="U13" s="107">
        <f t="shared" si="4"/>
        <v>0</v>
      </c>
      <c r="V13" s="107"/>
      <c r="W13" s="107"/>
      <c r="X13" s="107">
        <f t="shared" si="5"/>
        <v>0</v>
      </c>
      <c r="Y13" s="107"/>
      <c r="Z13" s="107"/>
      <c r="AA13" s="108">
        <f>C13+I13-L13-O13-U13-X13-R13</f>
        <v>0</v>
      </c>
      <c r="AB13" s="7">
        <v>45518</v>
      </c>
    </row>
    <row r="14" spans="1:28" ht="15.75" hidden="1" x14ac:dyDescent="0.25">
      <c r="A14" s="10">
        <v>45033</v>
      </c>
      <c r="B14" s="11" t="s">
        <v>45</v>
      </c>
      <c r="C14" s="11">
        <v>-513800</v>
      </c>
      <c r="D14" s="11" t="s">
        <v>46</v>
      </c>
      <c r="E14" s="11" t="s">
        <v>47</v>
      </c>
      <c r="F14" s="11">
        <v>10</v>
      </c>
      <c r="G14" s="11" t="s">
        <v>48</v>
      </c>
      <c r="H14" s="11"/>
      <c r="I14" s="4">
        <f t="shared" si="0"/>
        <v>0</v>
      </c>
      <c r="J14" s="12" t="s">
        <v>49</v>
      </c>
      <c r="K14" s="4"/>
      <c r="L14" s="107">
        <f t="shared" si="1"/>
        <v>0</v>
      </c>
      <c r="M14" s="107"/>
      <c r="N14" s="107"/>
      <c r="O14" s="107">
        <f t="shared" si="2"/>
        <v>0</v>
      </c>
      <c r="P14" s="107"/>
      <c r="Q14" s="107"/>
      <c r="R14" s="107">
        <f t="shared" si="3"/>
        <v>0</v>
      </c>
      <c r="S14" s="107"/>
      <c r="T14" s="107"/>
      <c r="U14" s="107">
        <f t="shared" si="4"/>
        <v>0</v>
      </c>
      <c r="V14" s="107"/>
      <c r="W14" s="107"/>
      <c r="X14" s="107">
        <f t="shared" si="5"/>
        <v>0</v>
      </c>
      <c r="Y14" s="107"/>
      <c r="Z14" s="107"/>
      <c r="AA14" s="108">
        <f>C14+I14-L14-O14-U14-X14-R14</f>
        <v>-513800</v>
      </c>
      <c r="AB14" s="7"/>
    </row>
    <row r="15" spans="1:28" ht="15.75" hidden="1" x14ac:dyDescent="0.25">
      <c r="A15" s="10">
        <v>45052</v>
      </c>
      <c r="B15" s="11" t="s">
        <v>37</v>
      </c>
      <c r="C15" s="11">
        <v>4620000</v>
      </c>
      <c r="D15" s="11" t="s">
        <v>46</v>
      </c>
      <c r="E15" s="11" t="s">
        <v>50</v>
      </c>
      <c r="F15" s="11">
        <v>1100</v>
      </c>
      <c r="G15" s="13" t="s">
        <v>34</v>
      </c>
      <c r="H15" s="11"/>
      <c r="I15" s="4">
        <f t="shared" si="0"/>
        <v>0</v>
      </c>
      <c r="J15" s="9" t="s">
        <v>28</v>
      </c>
      <c r="K15" s="4"/>
      <c r="L15" s="107">
        <f t="shared" si="1"/>
        <v>0</v>
      </c>
      <c r="M15" s="107"/>
      <c r="N15" s="107"/>
      <c r="O15" s="107">
        <f t="shared" si="2"/>
        <v>0</v>
      </c>
      <c r="P15" s="107"/>
      <c r="Q15" s="107"/>
      <c r="R15" s="107">
        <f t="shared" si="3"/>
        <v>0</v>
      </c>
      <c r="S15" s="107"/>
      <c r="T15" s="107"/>
      <c r="U15" s="107">
        <f t="shared" si="4"/>
        <v>0</v>
      </c>
      <c r="V15" s="107"/>
      <c r="W15" s="107"/>
      <c r="X15" s="107">
        <f t="shared" si="5"/>
        <v>0</v>
      </c>
      <c r="Y15" s="107"/>
      <c r="Z15" s="107"/>
      <c r="AA15" s="108">
        <f>C15+I15-L15-O15-U15-X15-R15</f>
        <v>4620000</v>
      </c>
      <c r="AB15" s="7"/>
    </row>
    <row r="16" spans="1:28" ht="15.75" hidden="1" x14ac:dyDescent="0.25">
      <c r="A16" s="10">
        <v>45059</v>
      </c>
      <c r="B16" s="11" t="s">
        <v>59</v>
      </c>
      <c r="C16" s="11">
        <v>2640500</v>
      </c>
      <c r="D16" s="11" t="s">
        <v>52</v>
      </c>
      <c r="E16" s="11" t="s">
        <v>61</v>
      </c>
      <c r="F16" s="11">
        <v>1750</v>
      </c>
      <c r="G16" s="11" t="s">
        <v>34</v>
      </c>
      <c r="H16" s="11"/>
      <c r="I16" s="4">
        <f t="shared" si="0"/>
        <v>0</v>
      </c>
      <c r="J16" s="6" t="s">
        <v>24</v>
      </c>
      <c r="K16" s="4"/>
      <c r="L16" s="107">
        <f t="shared" si="1"/>
        <v>0</v>
      </c>
      <c r="M16" s="107"/>
      <c r="N16" s="107"/>
      <c r="O16" s="107">
        <f t="shared" si="2"/>
        <v>0</v>
      </c>
      <c r="P16" s="107"/>
      <c r="Q16" s="107"/>
      <c r="R16" s="107">
        <f t="shared" si="3"/>
        <v>0</v>
      </c>
      <c r="S16" s="107"/>
      <c r="T16" s="107"/>
      <c r="U16" s="107">
        <f t="shared" si="4"/>
        <v>0</v>
      </c>
      <c r="V16" s="107"/>
      <c r="W16" s="107"/>
      <c r="X16" s="107">
        <f t="shared" si="5"/>
        <v>0</v>
      </c>
      <c r="Y16" s="107"/>
      <c r="Z16" s="107"/>
      <c r="AA16" s="108">
        <f>C16+I16-L16-O16-U16-X16-R16</f>
        <v>2640500</v>
      </c>
      <c r="AB16" s="7"/>
    </row>
    <row r="17" spans="1:28" ht="15.75" hidden="1" x14ac:dyDescent="0.25">
      <c r="A17" s="14">
        <v>45118</v>
      </c>
      <c r="B17" s="15" t="s">
        <v>68</v>
      </c>
      <c r="C17" s="11">
        <v>-3950000</v>
      </c>
      <c r="D17" s="15" t="s">
        <v>46</v>
      </c>
      <c r="E17" s="11" t="s">
        <v>69</v>
      </c>
      <c r="F17" s="11">
        <v>100</v>
      </c>
      <c r="G17" s="15" t="s">
        <v>34</v>
      </c>
      <c r="H17" s="11"/>
      <c r="I17" s="4">
        <f t="shared" si="0"/>
        <v>0</v>
      </c>
      <c r="J17" s="12" t="s">
        <v>49</v>
      </c>
      <c r="K17" s="4"/>
      <c r="L17" s="107">
        <f t="shared" si="1"/>
        <v>0</v>
      </c>
      <c r="M17" s="107"/>
      <c r="N17" s="107"/>
      <c r="O17" s="107">
        <f t="shared" si="2"/>
        <v>0</v>
      </c>
      <c r="P17" s="107"/>
      <c r="Q17" s="107"/>
      <c r="R17" s="107">
        <f t="shared" si="3"/>
        <v>0</v>
      </c>
      <c r="S17" s="107"/>
      <c r="T17" s="107"/>
      <c r="U17" s="107">
        <f t="shared" si="4"/>
        <v>0</v>
      </c>
      <c r="V17" s="107"/>
      <c r="W17" s="107"/>
      <c r="X17" s="107">
        <f t="shared" si="5"/>
        <v>0</v>
      </c>
      <c r="Y17" s="107"/>
      <c r="Z17" s="107"/>
      <c r="AA17" s="108">
        <f>C17+I17-L17-O17-U17-X17-R17</f>
        <v>-3950000</v>
      </c>
      <c r="AB17" s="7"/>
    </row>
    <row r="18" spans="1:28" ht="15.75" hidden="1" x14ac:dyDescent="0.25">
      <c r="A18" s="14"/>
      <c r="B18" s="15" t="s">
        <v>72</v>
      </c>
      <c r="C18" s="11">
        <v>-2642000</v>
      </c>
      <c r="D18" s="15" t="s">
        <v>46</v>
      </c>
      <c r="E18" s="11"/>
      <c r="F18" s="11"/>
      <c r="G18" s="11" t="s">
        <v>34</v>
      </c>
      <c r="H18" s="11"/>
      <c r="I18" s="4">
        <f t="shared" si="0"/>
        <v>0</v>
      </c>
      <c r="J18" s="12" t="s">
        <v>49</v>
      </c>
      <c r="K18" s="4"/>
      <c r="L18" s="107">
        <f t="shared" si="1"/>
        <v>0</v>
      </c>
      <c r="M18" s="107"/>
      <c r="N18" s="107"/>
      <c r="O18" s="107">
        <f t="shared" si="2"/>
        <v>0</v>
      </c>
      <c r="P18" s="107"/>
      <c r="Q18" s="107"/>
      <c r="R18" s="107">
        <f t="shared" si="3"/>
        <v>0</v>
      </c>
      <c r="S18" s="107"/>
      <c r="T18" s="107"/>
      <c r="U18" s="107">
        <f t="shared" si="4"/>
        <v>0</v>
      </c>
      <c r="V18" s="107"/>
      <c r="W18" s="107"/>
      <c r="X18" s="107">
        <f t="shared" si="5"/>
        <v>0</v>
      </c>
      <c r="Y18" s="107"/>
      <c r="Z18" s="107"/>
      <c r="AA18" s="108">
        <f>C18+I18-L18-O18-U18-X18-R18</f>
        <v>-2642000</v>
      </c>
      <c r="AB18" s="7"/>
    </row>
    <row r="19" spans="1:28" ht="15.75" hidden="1" x14ac:dyDescent="0.25">
      <c r="A19" s="14">
        <v>45145</v>
      </c>
      <c r="B19" s="15" t="s">
        <v>73</v>
      </c>
      <c r="C19" s="15">
        <v>-177500</v>
      </c>
      <c r="D19" s="11" t="s">
        <v>46</v>
      </c>
      <c r="E19" s="15" t="s">
        <v>61</v>
      </c>
      <c r="F19" s="16">
        <v>250</v>
      </c>
      <c r="G19" s="11" t="s">
        <v>34</v>
      </c>
      <c r="H19" s="15"/>
      <c r="I19" s="4">
        <f t="shared" si="0"/>
        <v>0</v>
      </c>
      <c r="J19" s="17" t="s">
        <v>49</v>
      </c>
      <c r="K19" s="4" t="s">
        <v>74</v>
      </c>
      <c r="L19" s="107">
        <f t="shared" si="1"/>
        <v>0</v>
      </c>
      <c r="M19" s="107"/>
      <c r="N19" s="107"/>
      <c r="O19" s="107">
        <f t="shared" si="2"/>
        <v>0</v>
      </c>
      <c r="P19" s="107"/>
      <c r="Q19" s="107"/>
      <c r="R19" s="107">
        <f t="shared" si="3"/>
        <v>0</v>
      </c>
      <c r="S19" s="107"/>
      <c r="T19" s="107"/>
      <c r="U19" s="107">
        <f t="shared" si="4"/>
        <v>0</v>
      </c>
      <c r="V19" s="107"/>
      <c r="W19" s="107"/>
      <c r="X19" s="107">
        <f t="shared" si="5"/>
        <v>0</v>
      </c>
      <c r="Y19" s="107"/>
      <c r="Z19" s="107"/>
      <c r="AA19" s="108">
        <f>C19+I19-L19-O19-U19-X19-R19</f>
        <v>-177500</v>
      </c>
      <c r="AB19" s="7"/>
    </row>
    <row r="20" spans="1:28" ht="15.75" hidden="1" x14ac:dyDescent="0.25">
      <c r="A20" s="14">
        <v>45145</v>
      </c>
      <c r="B20" s="15" t="s">
        <v>75</v>
      </c>
      <c r="C20" s="15">
        <v>81595</v>
      </c>
      <c r="D20" s="11" t="s">
        <v>52</v>
      </c>
      <c r="E20" s="15" t="s">
        <v>76</v>
      </c>
      <c r="F20" s="15">
        <v>5</v>
      </c>
      <c r="G20" s="15" t="s">
        <v>77</v>
      </c>
      <c r="H20" s="15"/>
      <c r="I20" s="4">
        <f t="shared" si="0"/>
        <v>0</v>
      </c>
      <c r="J20" s="18" t="s">
        <v>78</v>
      </c>
      <c r="K20" s="4">
        <v>157295</v>
      </c>
      <c r="L20" s="107">
        <f t="shared" si="1"/>
        <v>0</v>
      </c>
      <c r="M20" s="107"/>
      <c r="N20" s="107"/>
      <c r="O20" s="107">
        <f t="shared" si="2"/>
        <v>0</v>
      </c>
      <c r="P20" s="107"/>
      <c r="Q20" s="107"/>
      <c r="R20" s="107">
        <f t="shared" si="3"/>
        <v>0</v>
      </c>
      <c r="S20" s="107"/>
      <c r="T20" s="107"/>
      <c r="U20" s="107">
        <f t="shared" si="4"/>
        <v>0</v>
      </c>
      <c r="V20" s="107"/>
      <c r="W20" s="107"/>
      <c r="X20" s="107">
        <f t="shared" si="5"/>
        <v>0</v>
      </c>
      <c r="Y20" s="107"/>
      <c r="Z20" s="107"/>
      <c r="AA20" s="108">
        <f>C20+I20-L20-O20-U20-X20-R20</f>
        <v>81595</v>
      </c>
      <c r="AB20" s="7"/>
    </row>
    <row r="21" spans="1:28" ht="15.75" hidden="1" x14ac:dyDescent="0.25">
      <c r="A21" s="14"/>
      <c r="B21" s="15" t="s">
        <v>84</v>
      </c>
      <c r="C21" s="15">
        <v>-240000</v>
      </c>
      <c r="D21" s="11" t="s">
        <v>46</v>
      </c>
      <c r="E21" s="15" t="s">
        <v>85</v>
      </c>
      <c r="F21" s="15">
        <v>307.39999999999998</v>
      </c>
      <c r="G21" s="15" t="s">
        <v>39</v>
      </c>
      <c r="H21" s="15"/>
      <c r="I21" s="15">
        <v>0</v>
      </c>
      <c r="J21" s="17" t="s">
        <v>49</v>
      </c>
      <c r="K21" s="4"/>
      <c r="L21" s="107">
        <f t="shared" si="1"/>
        <v>0</v>
      </c>
      <c r="M21" s="107"/>
      <c r="N21" s="107"/>
      <c r="O21" s="107">
        <f t="shared" si="2"/>
        <v>0</v>
      </c>
      <c r="P21" s="107"/>
      <c r="Q21" s="107"/>
      <c r="R21" s="107">
        <f t="shared" si="3"/>
        <v>0</v>
      </c>
      <c r="S21" s="107"/>
      <c r="T21" s="107"/>
      <c r="U21" s="107">
        <f t="shared" si="4"/>
        <v>0</v>
      </c>
      <c r="V21" s="107"/>
      <c r="W21" s="107"/>
      <c r="X21" s="107">
        <f t="shared" si="5"/>
        <v>0</v>
      </c>
      <c r="Y21" s="107"/>
      <c r="Z21" s="107"/>
      <c r="AA21" s="108">
        <f>C21+I21-L21-O21-U21-X21-R21</f>
        <v>-240000</v>
      </c>
      <c r="AB21" s="7"/>
    </row>
    <row r="22" spans="1:28" ht="15.75" hidden="1" x14ac:dyDescent="0.25">
      <c r="A22" s="10"/>
      <c r="B22" s="11" t="s">
        <v>88</v>
      </c>
      <c r="C22" s="11">
        <v>-312000</v>
      </c>
      <c r="D22" s="11" t="s">
        <v>46</v>
      </c>
      <c r="E22" s="11" t="s">
        <v>89</v>
      </c>
      <c r="F22" s="11">
        <v>29.2</v>
      </c>
      <c r="G22" s="11" t="s">
        <v>39</v>
      </c>
      <c r="H22" s="11"/>
      <c r="I22" s="4">
        <f t="shared" ref="I22:I34" si="6">F22*H22</f>
        <v>0</v>
      </c>
      <c r="J22" s="17" t="s">
        <v>49</v>
      </c>
      <c r="K22" s="4"/>
      <c r="L22" s="107">
        <f t="shared" si="1"/>
        <v>0</v>
      </c>
      <c r="M22" s="107"/>
      <c r="N22" s="107"/>
      <c r="O22" s="107">
        <f t="shared" si="2"/>
        <v>0</v>
      </c>
      <c r="P22" s="107"/>
      <c r="Q22" s="107"/>
      <c r="R22" s="107">
        <f t="shared" si="3"/>
        <v>0</v>
      </c>
      <c r="S22" s="107"/>
      <c r="T22" s="107"/>
      <c r="U22" s="107">
        <f t="shared" si="4"/>
        <v>0</v>
      </c>
      <c r="V22" s="107"/>
      <c r="W22" s="107"/>
      <c r="X22" s="107">
        <f t="shared" si="5"/>
        <v>0</v>
      </c>
      <c r="Y22" s="107"/>
      <c r="Z22" s="107"/>
      <c r="AA22" s="108">
        <f>C22+I22-L22-O22-U22-X22-R22</f>
        <v>-312000</v>
      </c>
      <c r="AB22" s="7"/>
    </row>
    <row r="23" spans="1:28" ht="15.75" hidden="1" x14ac:dyDescent="0.25">
      <c r="A23" s="14"/>
      <c r="B23" s="11" t="s">
        <v>131</v>
      </c>
      <c r="C23" s="11">
        <v>-240000</v>
      </c>
      <c r="D23" s="11"/>
      <c r="E23" s="11"/>
      <c r="F23" s="11"/>
      <c r="G23" s="11"/>
      <c r="H23" s="11"/>
      <c r="I23" s="4">
        <f t="shared" si="6"/>
        <v>0</v>
      </c>
      <c r="J23" s="12" t="s">
        <v>49</v>
      </c>
      <c r="K23" s="4" t="s">
        <v>132</v>
      </c>
      <c r="L23" s="107">
        <f t="shared" si="1"/>
        <v>0</v>
      </c>
      <c r="M23" s="107"/>
      <c r="N23" s="107"/>
      <c r="O23" s="107">
        <f t="shared" si="2"/>
        <v>0</v>
      </c>
      <c r="P23" s="107"/>
      <c r="Q23" s="107"/>
      <c r="R23" s="107">
        <f t="shared" si="3"/>
        <v>0</v>
      </c>
      <c r="S23" s="107"/>
      <c r="T23" s="107"/>
      <c r="U23" s="107">
        <f t="shared" si="4"/>
        <v>0</v>
      </c>
      <c r="V23" s="107"/>
      <c r="W23" s="107"/>
      <c r="X23" s="107">
        <f t="shared" si="5"/>
        <v>0</v>
      </c>
      <c r="Y23" s="107"/>
      <c r="Z23" s="107"/>
      <c r="AA23" s="108">
        <f>C23+I23-L23-O23-U23-X23-R23</f>
        <v>-240000</v>
      </c>
      <c r="AB23" s="7"/>
    </row>
    <row r="24" spans="1:28" ht="15.75" hidden="1" x14ac:dyDescent="0.25">
      <c r="A24" s="14">
        <v>45254</v>
      </c>
      <c r="B24" s="15" t="s">
        <v>170</v>
      </c>
      <c r="C24" s="15">
        <v>166250</v>
      </c>
      <c r="D24" s="15" t="s">
        <v>46</v>
      </c>
      <c r="E24" s="15" t="s">
        <v>139</v>
      </c>
      <c r="F24" s="15">
        <v>18250</v>
      </c>
      <c r="G24" s="15" t="s">
        <v>34</v>
      </c>
      <c r="H24" s="15"/>
      <c r="I24" s="4">
        <f t="shared" si="6"/>
        <v>0</v>
      </c>
      <c r="J24" s="18" t="s">
        <v>24</v>
      </c>
      <c r="K24" s="4"/>
      <c r="L24" s="107">
        <f t="shared" si="1"/>
        <v>0</v>
      </c>
      <c r="M24" s="107"/>
      <c r="N24" s="107"/>
      <c r="O24" s="107">
        <f t="shared" si="2"/>
        <v>0</v>
      </c>
      <c r="P24" s="107"/>
      <c r="Q24" s="107"/>
      <c r="R24" s="107">
        <f t="shared" si="3"/>
        <v>0</v>
      </c>
      <c r="S24" s="107"/>
      <c r="T24" s="107"/>
      <c r="U24" s="107">
        <f t="shared" si="4"/>
        <v>0</v>
      </c>
      <c r="V24" s="107"/>
      <c r="W24" s="107"/>
      <c r="X24" s="107">
        <f t="shared" si="5"/>
        <v>0</v>
      </c>
      <c r="Y24" s="107"/>
      <c r="Z24" s="107"/>
      <c r="AA24" s="108">
        <f>C24+I24-L24-O24-U24-X24-R24</f>
        <v>166250</v>
      </c>
      <c r="AB24" s="7"/>
    </row>
    <row r="25" spans="1:28" ht="15.75" hidden="1" x14ac:dyDescent="0.25">
      <c r="A25" s="14">
        <v>45267</v>
      </c>
      <c r="B25" s="11" t="s">
        <v>199</v>
      </c>
      <c r="C25" s="11">
        <v>4211000</v>
      </c>
      <c r="D25" s="11" t="s">
        <v>46</v>
      </c>
      <c r="E25" s="11" t="s">
        <v>145</v>
      </c>
      <c r="F25" s="11">
        <v>239</v>
      </c>
      <c r="G25" s="11" t="s">
        <v>39</v>
      </c>
      <c r="H25" s="11"/>
      <c r="I25" s="19">
        <f t="shared" si="6"/>
        <v>0</v>
      </c>
      <c r="J25" s="12" t="s">
        <v>312</v>
      </c>
      <c r="K25" s="4"/>
      <c r="L25" s="107">
        <f t="shared" si="1"/>
        <v>0</v>
      </c>
      <c r="M25" s="107"/>
      <c r="N25" s="107"/>
      <c r="O25" s="107">
        <f t="shared" si="2"/>
        <v>4211000</v>
      </c>
      <c r="P25" s="107">
        <v>4211000</v>
      </c>
      <c r="Q25" s="107"/>
      <c r="R25" s="107">
        <f t="shared" si="3"/>
        <v>0</v>
      </c>
      <c r="S25" s="107"/>
      <c r="T25" s="107"/>
      <c r="U25" s="107">
        <f t="shared" si="4"/>
        <v>0</v>
      </c>
      <c r="V25" s="107"/>
      <c r="W25" s="107"/>
      <c r="X25" s="107">
        <f t="shared" si="5"/>
        <v>0</v>
      </c>
      <c r="Y25" s="107"/>
      <c r="Z25" s="107"/>
      <c r="AA25" s="108">
        <f>C25+I25-L25-O25-U25-X25-R25</f>
        <v>0</v>
      </c>
      <c r="AB25" s="7">
        <v>45510</v>
      </c>
    </row>
    <row r="26" spans="1:28" ht="15.75" hidden="1" x14ac:dyDescent="0.25">
      <c r="A26" s="14">
        <v>45267</v>
      </c>
      <c r="B26" s="11" t="s">
        <v>199</v>
      </c>
      <c r="C26" s="11">
        <v>9559900</v>
      </c>
      <c r="D26" s="11" t="s">
        <v>46</v>
      </c>
      <c r="E26" s="11" t="s">
        <v>120</v>
      </c>
      <c r="F26" s="11">
        <v>195.1</v>
      </c>
      <c r="G26" s="11" t="s">
        <v>39</v>
      </c>
      <c r="H26" s="11"/>
      <c r="I26" s="19">
        <f t="shared" si="6"/>
        <v>0</v>
      </c>
      <c r="J26" s="12" t="s">
        <v>312</v>
      </c>
      <c r="K26" s="4"/>
      <c r="L26" s="107">
        <f t="shared" si="1"/>
        <v>0</v>
      </c>
      <c r="M26" s="107"/>
      <c r="N26" s="107"/>
      <c r="O26" s="107">
        <f t="shared" si="2"/>
        <v>9559900</v>
      </c>
      <c r="P26" s="107">
        <v>9559900</v>
      </c>
      <c r="Q26" s="107"/>
      <c r="R26" s="107">
        <f t="shared" si="3"/>
        <v>0</v>
      </c>
      <c r="S26" s="107"/>
      <c r="T26" s="107"/>
      <c r="U26" s="107">
        <f t="shared" si="4"/>
        <v>0</v>
      </c>
      <c r="V26" s="107"/>
      <c r="W26" s="107"/>
      <c r="X26" s="107">
        <f t="shared" si="5"/>
        <v>0</v>
      </c>
      <c r="Y26" s="107"/>
      <c r="Z26" s="107"/>
      <c r="AA26" s="108">
        <f>C26+I26-L26-O26-U26-X26-R26</f>
        <v>0</v>
      </c>
      <c r="AB26" s="7">
        <v>45510</v>
      </c>
    </row>
    <row r="27" spans="1:28" ht="15.75" hidden="1" x14ac:dyDescent="0.25">
      <c r="A27" s="14">
        <v>45285</v>
      </c>
      <c r="B27" s="11" t="s">
        <v>253</v>
      </c>
      <c r="C27" s="15">
        <v>-390000</v>
      </c>
      <c r="D27" s="11" t="s">
        <v>94</v>
      </c>
      <c r="E27" s="15" t="s">
        <v>210</v>
      </c>
      <c r="F27" s="15">
        <v>3</v>
      </c>
      <c r="G27" s="11" t="s">
        <v>39</v>
      </c>
      <c r="H27" s="15"/>
      <c r="I27" s="19">
        <f t="shared" si="6"/>
        <v>0</v>
      </c>
      <c r="J27" s="12" t="s">
        <v>49</v>
      </c>
      <c r="K27" s="4" t="s">
        <v>254</v>
      </c>
      <c r="L27" s="107">
        <f t="shared" si="1"/>
        <v>0</v>
      </c>
      <c r="M27" s="107"/>
      <c r="N27" s="107"/>
      <c r="O27" s="107">
        <f t="shared" si="2"/>
        <v>0</v>
      </c>
      <c r="P27" s="107"/>
      <c r="Q27" s="107"/>
      <c r="R27" s="107">
        <f t="shared" si="3"/>
        <v>0</v>
      </c>
      <c r="S27" s="107"/>
      <c r="T27" s="107"/>
      <c r="U27" s="107">
        <f t="shared" si="4"/>
        <v>0</v>
      </c>
      <c r="V27" s="107"/>
      <c r="W27" s="107"/>
      <c r="X27" s="107">
        <f t="shared" si="5"/>
        <v>0</v>
      </c>
      <c r="Y27" s="107"/>
      <c r="Z27" s="107"/>
      <c r="AA27" s="108">
        <f>C27+I27-L27-O27-U27-X27-R27</f>
        <v>-390000</v>
      </c>
      <c r="AB27" s="7"/>
    </row>
    <row r="28" spans="1:28" ht="15.75" hidden="1" x14ac:dyDescent="0.25">
      <c r="A28" s="29">
        <v>45300</v>
      </c>
      <c r="B28" s="25" t="s">
        <v>207</v>
      </c>
      <c r="C28" s="27">
        <v>4525000</v>
      </c>
      <c r="D28" s="25" t="s">
        <v>46</v>
      </c>
      <c r="E28" s="27" t="s">
        <v>108</v>
      </c>
      <c r="F28" s="27">
        <v>3400</v>
      </c>
      <c r="G28" s="25" t="s">
        <v>34</v>
      </c>
      <c r="H28" s="27"/>
      <c r="I28" s="11">
        <f t="shared" si="6"/>
        <v>0</v>
      </c>
      <c r="J28" s="38" t="s">
        <v>78</v>
      </c>
      <c r="K28" s="11" t="s">
        <v>1566</v>
      </c>
      <c r="L28" s="107">
        <f t="shared" si="1"/>
        <v>0</v>
      </c>
      <c r="M28" s="107"/>
      <c r="N28" s="107"/>
      <c r="O28" s="107">
        <f t="shared" si="2"/>
        <v>0</v>
      </c>
      <c r="P28" s="107"/>
      <c r="Q28" s="107"/>
      <c r="R28" s="107">
        <f t="shared" si="3"/>
        <v>0</v>
      </c>
      <c r="S28" s="107"/>
      <c r="T28" s="107"/>
      <c r="U28" s="107">
        <f t="shared" si="4"/>
        <v>0</v>
      </c>
      <c r="V28" s="107"/>
      <c r="W28" s="107"/>
      <c r="X28" s="107">
        <f t="shared" si="5"/>
        <v>0</v>
      </c>
      <c r="Y28" s="107"/>
      <c r="Z28" s="107"/>
      <c r="AA28" s="108">
        <f>C28+I28-L28-O28-U28-X28-R28</f>
        <v>4525000</v>
      </c>
      <c r="AB28" s="7"/>
    </row>
    <row r="29" spans="1:28" ht="15.75" hidden="1" x14ac:dyDescent="0.25">
      <c r="A29" s="29">
        <v>45302</v>
      </c>
      <c r="B29" s="72" t="s">
        <v>408</v>
      </c>
      <c r="C29" s="25">
        <v>440000</v>
      </c>
      <c r="D29" s="25" t="s">
        <v>46</v>
      </c>
      <c r="E29" s="25" t="s">
        <v>299</v>
      </c>
      <c r="F29" s="41">
        <v>16.600000000000001</v>
      </c>
      <c r="G29" s="27" t="s">
        <v>39</v>
      </c>
      <c r="H29" s="25"/>
      <c r="I29" s="11">
        <f t="shared" si="6"/>
        <v>0</v>
      </c>
      <c r="J29" s="38" t="s">
        <v>78</v>
      </c>
      <c r="K29" s="11"/>
      <c r="L29" s="107">
        <f t="shared" si="1"/>
        <v>0</v>
      </c>
      <c r="M29" s="107"/>
      <c r="N29" s="107"/>
      <c r="O29" s="107">
        <f t="shared" si="2"/>
        <v>0</v>
      </c>
      <c r="P29" s="107"/>
      <c r="Q29" s="107"/>
      <c r="R29" s="107">
        <f t="shared" si="3"/>
        <v>0</v>
      </c>
      <c r="S29" s="107"/>
      <c r="T29" s="107"/>
      <c r="U29" s="107">
        <f t="shared" si="4"/>
        <v>0</v>
      </c>
      <c r="V29" s="107"/>
      <c r="W29" s="107"/>
      <c r="X29" s="107">
        <f t="shared" si="5"/>
        <v>0</v>
      </c>
      <c r="Y29" s="107"/>
      <c r="Z29" s="107"/>
      <c r="AA29" s="108">
        <f>C29+I29-L29-O29-U29-X29-R29</f>
        <v>440000</v>
      </c>
      <c r="AB29" s="7"/>
    </row>
    <row r="30" spans="1:28" ht="15.75" hidden="1" x14ac:dyDescent="0.25">
      <c r="A30" s="29">
        <v>45302</v>
      </c>
      <c r="B30" s="25" t="s">
        <v>293</v>
      </c>
      <c r="C30" s="25">
        <v>41700</v>
      </c>
      <c r="D30" s="25" t="s">
        <v>52</v>
      </c>
      <c r="E30" s="25" t="s">
        <v>133</v>
      </c>
      <c r="F30" s="25">
        <v>100</v>
      </c>
      <c r="G30" s="25" t="s">
        <v>34</v>
      </c>
      <c r="H30" s="25"/>
      <c r="I30" s="11">
        <f t="shared" si="6"/>
        <v>0</v>
      </c>
      <c r="J30" s="38" t="s">
        <v>24</v>
      </c>
      <c r="K30" s="11"/>
      <c r="L30" s="107">
        <f t="shared" si="1"/>
        <v>0</v>
      </c>
      <c r="M30" s="107"/>
      <c r="N30" s="107"/>
      <c r="O30" s="107">
        <f t="shared" si="2"/>
        <v>0</v>
      </c>
      <c r="P30" s="107"/>
      <c r="Q30" s="107"/>
      <c r="R30" s="107">
        <f t="shared" si="3"/>
        <v>0</v>
      </c>
      <c r="S30" s="107"/>
      <c r="T30" s="107"/>
      <c r="U30" s="107">
        <f t="shared" si="4"/>
        <v>0</v>
      </c>
      <c r="V30" s="107"/>
      <c r="W30" s="107"/>
      <c r="X30" s="107">
        <f t="shared" si="5"/>
        <v>0</v>
      </c>
      <c r="Y30" s="107"/>
      <c r="Z30" s="107"/>
      <c r="AA30" s="108">
        <f>C30+I30-L30-O30-U30-X30-R30</f>
        <v>41700</v>
      </c>
      <c r="AB30" s="7"/>
    </row>
    <row r="31" spans="1:28" ht="15.75" hidden="1" x14ac:dyDescent="0.25">
      <c r="A31" s="29">
        <v>45362</v>
      </c>
      <c r="B31" s="73" t="s">
        <v>98</v>
      </c>
      <c r="C31" s="25">
        <v>4040000</v>
      </c>
      <c r="D31" s="27" t="s">
        <v>52</v>
      </c>
      <c r="E31" s="25" t="s">
        <v>58</v>
      </c>
      <c r="F31" s="25">
        <v>10400</v>
      </c>
      <c r="G31" s="43" t="s">
        <v>34</v>
      </c>
      <c r="H31" s="25"/>
      <c r="I31" s="11">
        <f t="shared" si="6"/>
        <v>0</v>
      </c>
      <c r="J31" s="32" t="s">
        <v>324</v>
      </c>
      <c r="K31" s="11"/>
      <c r="L31" s="107">
        <f t="shared" si="1"/>
        <v>4040000</v>
      </c>
      <c r="M31" s="107">
        <v>4040000</v>
      </c>
      <c r="N31" s="107"/>
      <c r="O31" s="107">
        <f t="shared" si="2"/>
        <v>0</v>
      </c>
      <c r="P31" s="107"/>
      <c r="Q31" s="107"/>
      <c r="R31" s="107">
        <f t="shared" si="3"/>
        <v>0</v>
      </c>
      <c r="S31" s="107"/>
      <c r="T31" s="107"/>
      <c r="U31" s="107">
        <f t="shared" si="4"/>
        <v>0</v>
      </c>
      <c r="V31" s="107"/>
      <c r="W31" s="107"/>
      <c r="X31" s="107">
        <f t="shared" si="5"/>
        <v>0</v>
      </c>
      <c r="Y31" s="107"/>
      <c r="Z31" s="107"/>
      <c r="AA31" s="108">
        <f>C31+I31-L31-O31-U31-X31-R31</f>
        <v>0</v>
      </c>
      <c r="AB31" s="7">
        <v>45516</v>
      </c>
    </row>
    <row r="32" spans="1:28" ht="15.75" x14ac:dyDescent="0.25">
      <c r="A32" s="29">
        <v>45378</v>
      </c>
      <c r="B32" s="73" t="s">
        <v>205</v>
      </c>
      <c r="C32" s="25">
        <v>4500000</v>
      </c>
      <c r="D32" s="27" t="s">
        <v>46</v>
      </c>
      <c r="E32" s="25" t="s">
        <v>69</v>
      </c>
      <c r="F32" s="25">
        <v>25</v>
      </c>
      <c r="G32" s="25" t="s">
        <v>39</v>
      </c>
      <c r="H32" s="25"/>
      <c r="I32" s="11">
        <f t="shared" si="6"/>
        <v>0</v>
      </c>
      <c r="J32" s="26" t="s">
        <v>28</v>
      </c>
      <c r="K32" s="11" t="s">
        <v>1458</v>
      </c>
      <c r="L32" s="107">
        <f t="shared" si="1"/>
        <v>0</v>
      </c>
      <c r="M32" s="107"/>
      <c r="N32" s="107"/>
      <c r="O32" s="107">
        <f t="shared" si="2"/>
        <v>0</v>
      </c>
      <c r="P32" s="107"/>
      <c r="Q32" s="107"/>
      <c r="R32" s="107">
        <f t="shared" si="3"/>
        <v>0</v>
      </c>
      <c r="S32" s="107"/>
      <c r="T32" s="107"/>
      <c r="U32" s="107">
        <f t="shared" si="4"/>
        <v>0</v>
      </c>
      <c r="V32" s="107"/>
      <c r="W32" s="107"/>
      <c r="X32" s="107">
        <f t="shared" si="5"/>
        <v>0</v>
      </c>
      <c r="Y32" s="107"/>
      <c r="Z32" s="107"/>
      <c r="AA32" s="108">
        <f>C32+I32-L32-O32-U32-X32-R32</f>
        <v>4500000</v>
      </c>
      <c r="AB32" s="7"/>
    </row>
    <row r="33" spans="1:28" ht="15.75" hidden="1" x14ac:dyDescent="0.25">
      <c r="A33" s="29"/>
      <c r="B33" s="25" t="s">
        <v>744</v>
      </c>
      <c r="C33" s="25">
        <v>-166200</v>
      </c>
      <c r="D33" s="25" t="s">
        <v>46</v>
      </c>
      <c r="E33" s="25" t="s">
        <v>139</v>
      </c>
      <c r="F33" s="25"/>
      <c r="G33" s="25" t="s">
        <v>34</v>
      </c>
      <c r="H33" s="25"/>
      <c r="I33" s="11">
        <f t="shared" si="6"/>
        <v>0</v>
      </c>
      <c r="J33" s="31" t="s">
        <v>49</v>
      </c>
      <c r="K33" s="11"/>
      <c r="L33" s="107">
        <f t="shared" si="1"/>
        <v>0</v>
      </c>
      <c r="M33" s="107"/>
      <c r="N33" s="107"/>
      <c r="O33" s="107">
        <f t="shared" si="2"/>
        <v>0</v>
      </c>
      <c r="P33" s="107"/>
      <c r="Q33" s="107"/>
      <c r="R33" s="107">
        <f t="shared" si="3"/>
        <v>0</v>
      </c>
      <c r="S33" s="107"/>
      <c r="T33" s="107"/>
      <c r="U33" s="107">
        <f t="shared" si="4"/>
        <v>0</v>
      </c>
      <c r="V33" s="107"/>
      <c r="W33" s="107"/>
      <c r="X33" s="107">
        <f t="shared" si="5"/>
        <v>0</v>
      </c>
      <c r="Y33" s="107"/>
      <c r="Z33" s="107"/>
      <c r="AA33" s="108">
        <f>C33+I33-L33-O33-U33-X33-R33</f>
        <v>-166200</v>
      </c>
      <c r="AB33" s="7"/>
    </row>
    <row r="34" spans="1:28" ht="15.75" hidden="1" x14ac:dyDescent="0.25">
      <c r="A34" s="29">
        <v>45387</v>
      </c>
      <c r="B34" s="72" t="s">
        <v>118</v>
      </c>
      <c r="C34" s="25">
        <v>135000</v>
      </c>
      <c r="D34" s="27" t="s">
        <v>46</v>
      </c>
      <c r="E34" s="25" t="s">
        <v>270</v>
      </c>
      <c r="F34" s="25">
        <v>1</v>
      </c>
      <c r="G34" s="25" t="s">
        <v>39</v>
      </c>
      <c r="H34" s="25"/>
      <c r="I34" s="11">
        <f t="shared" si="6"/>
        <v>0</v>
      </c>
      <c r="J34" s="28" t="s">
        <v>28</v>
      </c>
      <c r="K34" s="11"/>
      <c r="L34" s="107">
        <f t="shared" si="1"/>
        <v>0</v>
      </c>
      <c r="M34" s="107"/>
      <c r="N34" s="107"/>
      <c r="O34" s="107">
        <f t="shared" si="2"/>
        <v>0</v>
      </c>
      <c r="P34" s="107"/>
      <c r="Q34" s="107"/>
      <c r="R34" s="107">
        <f t="shared" si="3"/>
        <v>0</v>
      </c>
      <c r="S34" s="107"/>
      <c r="T34" s="107"/>
      <c r="U34" s="107">
        <f t="shared" si="4"/>
        <v>0</v>
      </c>
      <c r="V34" s="107"/>
      <c r="W34" s="107"/>
      <c r="X34" s="107">
        <f t="shared" si="5"/>
        <v>0</v>
      </c>
      <c r="Y34" s="107"/>
      <c r="Z34" s="107"/>
      <c r="AA34" s="108">
        <f>C34+I34-L34-O34-U34-X34-R34</f>
        <v>135000</v>
      </c>
      <c r="AB34" s="7"/>
    </row>
    <row r="35" spans="1:28" ht="15.75" hidden="1" x14ac:dyDescent="0.25">
      <c r="A35" s="29"/>
      <c r="B35" s="25" t="s">
        <v>1214</v>
      </c>
      <c r="C35" s="25">
        <v>784000</v>
      </c>
      <c r="D35" s="27" t="s">
        <v>52</v>
      </c>
      <c r="E35" s="25"/>
      <c r="F35" s="25"/>
      <c r="G35" s="25" t="s">
        <v>39</v>
      </c>
      <c r="H35" s="25"/>
      <c r="I35" s="11">
        <f>F35*H35</f>
        <v>0</v>
      </c>
      <c r="J35" s="32" t="s">
        <v>49</v>
      </c>
      <c r="K35" s="11"/>
      <c r="L35" s="107">
        <f>M35+N35</f>
        <v>0</v>
      </c>
      <c r="M35" s="107"/>
      <c r="N35" s="107"/>
      <c r="O35" s="107">
        <f>P35+Q35</f>
        <v>0</v>
      </c>
      <c r="P35" s="107"/>
      <c r="Q35" s="107"/>
      <c r="R35" s="107">
        <f>S35+T35</f>
        <v>0</v>
      </c>
      <c r="S35" s="107"/>
      <c r="T35" s="107"/>
      <c r="U35" s="107">
        <f>V35+W35</f>
        <v>0</v>
      </c>
      <c r="V35" s="107"/>
      <c r="W35" s="107"/>
      <c r="X35" s="107">
        <f>Y35+Z35</f>
        <v>0</v>
      </c>
      <c r="Y35" s="107"/>
      <c r="Z35" s="107"/>
      <c r="AA35" s="108">
        <f>C35+I35-L35-O35-U35-X35-R35</f>
        <v>784000</v>
      </c>
      <c r="AB35" s="7"/>
    </row>
    <row r="36" spans="1:28" ht="15.75" hidden="1" x14ac:dyDescent="0.25">
      <c r="A36" s="29">
        <v>45399</v>
      </c>
      <c r="B36" s="72" t="s">
        <v>98</v>
      </c>
      <c r="C36" s="25">
        <v>2300000</v>
      </c>
      <c r="D36" s="25" t="s">
        <v>46</v>
      </c>
      <c r="E36" s="27" t="s">
        <v>363</v>
      </c>
      <c r="F36" s="25">
        <v>10</v>
      </c>
      <c r="G36" s="25" t="s">
        <v>48</v>
      </c>
      <c r="H36" s="25"/>
      <c r="I36" s="11">
        <f t="shared" ref="I36:I96" si="7">F36*H36</f>
        <v>0</v>
      </c>
      <c r="J36" s="32" t="s">
        <v>324</v>
      </c>
      <c r="K36" s="11"/>
      <c r="L36" s="107">
        <f t="shared" ref="L36:L75" si="8">M36+N36</f>
        <v>2300000</v>
      </c>
      <c r="M36" s="107">
        <v>2300000</v>
      </c>
      <c r="N36" s="107"/>
      <c r="O36" s="107">
        <f t="shared" ref="O36:O75" si="9">P36+Q36</f>
        <v>0</v>
      </c>
      <c r="P36" s="107"/>
      <c r="Q36" s="107"/>
      <c r="R36" s="107">
        <f t="shared" ref="R36:R75" si="10">S36+T36</f>
        <v>0</v>
      </c>
      <c r="S36" s="107"/>
      <c r="T36" s="107"/>
      <c r="U36" s="107">
        <f t="shared" ref="U36:U75" si="11">V36+W36</f>
        <v>0</v>
      </c>
      <c r="V36" s="107"/>
      <c r="W36" s="107"/>
      <c r="X36" s="107">
        <f t="shared" ref="X36:X75" si="12">Y36+Z36</f>
        <v>0</v>
      </c>
      <c r="Y36" s="107"/>
      <c r="Z36" s="107"/>
      <c r="AA36" s="108">
        <f>C36+I36-L36-O36-U36-X36-R36</f>
        <v>0</v>
      </c>
      <c r="AB36" s="7">
        <v>45516</v>
      </c>
    </row>
    <row r="37" spans="1:28" ht="15.75" hidden="1" x14ac:dyDescent="0.25">
      <c r="A37" s="29">
        <v>45399</v>
      </c>
      <c r="B37" s="72" t="s">
        <v>532</v>
      </c>
      <c r="C37" s="27">
        <v>30400000</v>
      </c>
      <c r="D37" s="25" t="s">
        <v>46</v>
      </c>
      <c r="E37" s="27" t="s">
        <v>533</v>
      </c>
      <c r="F37" s="25">
        <v>89</v>
      </c>
      <c r="G37" s="25" t="s">
        <v>23</v>
      </c>
      <c r="H37" s="27"/>
      <c r="I37" s="11">
        <f t="shared" si="7"/>
        <v>0</v>
      </c>
      <c r="J37" s="40" t="s">
        <v>78</v>
      </c>
      <c r="K37" s="11" t="s">
        <v>1730</v>
      </c>
      <c r="L37" s="107">
        <f t="shared" si="8"/>
        <v>0</v>
      </c>
      <c r="M37" s="107"/>
      <c r="N37" s="107"/>
      <c r="O37" s="107">
        <f t="shared" si="9"/>
        <v>2400000</v>
      </c>
      <c r="P37" s="107">
        <v>2400000</v>
      </c>
      <c r="Q37" s="107"/>
      <c r="R37" s="107">
        <f t="shared" si="10"/>
        <v>0</v>
      </c>
      <c r="S37" s="107"/>
      <c r="T37" s="107"/>
      <c r="U37" s="107">
        <f t="shared" si="11"/>
        <v>0</v>
      </c>
      <c r="V37" s="107"/>
      <c r="W37" s="107"/>
      <c r="X37" s="107">
        <f t="shared" si="12"/>
        <v>0</v>
      </c>
      <c r="Y37" s="107"/>
      <c r="Z37" s="107"/>
      <c r="AA37" s="108">
        <f>C37+I37-L37-O37-U37-X37-R37</f>
        <v>28000000</v>
      </c>
      <c r="AB37" s="7">
        <v>45523</v>
      </c>
    </row>
    <row r="38" spans="1:28" ht="15.75" hidden="1" x14ac:dyDescent="0.25">
      <c r="A38" s="29">
        <v>45399</v>
      </c>
      <c r="B38" s="25" t="s">
        <v>1273</v>
      </c>
      <c r="C38" s="27">
        <v>-800000</v>
      </c>
      <c r="D38" s="25" t="s">
        <v>46</v>
      </c>
      <c r="E38" s="27" t="s">
        <v>91</v>
      </c>
      <c r="F38" s="27">
        <v>1</v>
      </c>
      <c r="G38" s="27" t="s">
        <v>303</v>
      </c>
      <c r="H38" s="27"/>
      <c r="I38" s="11">
        <f t="shared" si="7"/>
        <v>0</v>
      </c>
      <c r="J38" s="17" t="s">
        <v>49</v>
      </c>
      <c r="K38" s="11" t="s">
        <v>1222</v>
      </c>
      <c r="L38" s="107">
        <f t="shared" si="8"/>
        <v>0</v>
      </c>
      <c r="M38" s="107"/>
      <c r="N38" s="107"/>
      <c r="O38" s="107">
        <f t="shared" si="9"/>
        <v>0</v>
      </c>
      <c r="P38" s="107"/>
      <c r="Q38" s="107"/>
      <c r="R38" s="107">
        <f t="shared" si="10"/>
        <v>0</v>
      </c>
      <c r="S38" s="107"/>
      <c r="T38" s="107"/>
      <c r="U38" s="107">
        <f t="shared" si="11"/>
        <v>0</v>
      </c>
      <c r="V38" s="107"/>
      <c r="W38" s="107"/>
      <c r="X38" s="107">
        <f t="shared" si="12"/>
        <v>0</v>
      </c>
      <c r="Y38" s="107"/>
      <c r="Z38" s="107"/>
      <c r="AA38" s="108">
        <f>C38+I38-L38-O38-U38-X38-R38</f>
        <v>-800000</v>
      </c>
      <c r="AB38" s="7">
        <v>45390</v>
      </c>
    </row>
    <row r="39" spans="1:28" ht="15.75" hidden="1" x14ac:dyDescent="0.25">
      <c r="A39" s="29">
        <v>45400</v>
      </c>
      <c r="B39" s="73" t="s">
        <v>110</v>
      </c>
      <c r="C39" s="25">
        <v>2121000</v>
      </c>
      <c r="D39" s="27" t="s">
        <v>46</v>
      </c>
      <c r="E39" s="27" t="s">
        <v>100</v>
      </c>
      <c r="F39" s="27">
        <v>53.3</v>
      </c>
      <c r="G39" s="27" t="s">
        <v>39</v>
      </c>
      <c r="H39" s="25"/>
      <c r="I39" s="11">
        <f t="shared" si="7"/>
        <v>0</v>
      </c>
      <c r="J39" s="31" t="s">
        <v>312</v>
      </c>
      <c r="K39" s="11" t="s">
        <v>1709</v>
      </c>
      <c r="L39" s="107">
        <f t="shared" si="8"/>
        <v>0</v>
      </c>
      <c r="M39" s="107"/>
      <c r="N39" s="107"/>
      <c r="O39" s="107">
        <f t="shared" si="9"/>
        <v>2121000</v>
      </c>
      <c r="P39" s="107">
        <v>2121000</v>
      </c>
      <c r="Q39" s="107"/>
      <c r="R39" s="107">
        <f t="shared" si="10"/>
        <v>0</v>
      </c>
      <c r="S39" s="107"/>
      <c r="T39" s="107"/>
      <c r="U39" s="107">
        <f t="shared" si="11"/>
        <v>0</v>
      </c>
      <c r="V39" s="107"/>
      <c r="W39" s="107"/>
      <c r="X39" s="107">
        <f t="shared" si="12"/>
        <v>0</v>
      </c>
      <c r="Y39" s="107"/>
      <c r="Z39" s="107"/>
      <c r="AA39" s="108">
        <f>C39+I39-L39-O39-U39-X39-R39</f>
        <v>0</v>
      </c>
      <c r="AB39" s="7">
        <v>45519</v>
      </c>
    </row>
    <row r="40" spans="1:28" ht="15.75" hidden="1" x14ac:dyDescent="0.25">
      <c r="A40" s="29">
        <v>45405</v>
      </c>
      <c r="B40" s="25" t="s">
        <v>719</v>
      </c>
      <c r="C40" s="25">
        <v>139800</v>
      </c>
      <c r="D40" s="25" t="s">
        <v>52</v>
      </c>
      <c r="E40" s="25" t="s">
        <v>38</v>
      </c>
      <c r="F40" s="27">
        <v>574</v>
      </c>
      <c r="G40" s="25" t="s">
        <v>39</v>
      </c>
      <c r="H40" s="25"/>
      <c r="I40" s="11">
        <f t="shared" si="7"/>
        <v>0</v>
      </c>
      <c r="J40" s="38" t="s">
        <v>24</v>
      </c>
      <c r="K40" s="11"/>
      <c r="L40" s="107">
        <f t="shared" si="8"/>
        <v>0</v>
      </c>
      <c r="M40" s="107"/>
      <c r="N40" s="107"/>
      <c r="O40" s="107">
        <f t="shared" si="9"/>
        <v>0</v>
      </c>
      <c r="P40" s="107"/>
      <c r="Q40" s="107"/>
      <c r="R40" s="107">
        <f t="shared" si="10"/>
        <v>0</v>
      </c>
      <c r="S40" s="107"/>
      <c r="T40" s="107"/>
      <c r="U40" s="107">
        <f t="shared" si="11"/>
        <v>0</v>
      </c>
      <c r="V40" s="107"/>
      <c r="W40" s="107"/>
      <c r="X40" s="107">
        <f t="shared" si="12"/>
        <v>0</v>
      </c>
      <c r="Y40" s="107"/>
      <c r="Z40" s="107"/>
      <c r="AA40" s="108">
        <f>C40+I40-L40-O40-U40-X40-R40</f>
        <v>139800</v>
      </c>
      <c r="AB40" s="7"/>
    </row>
    <row r="41" spans="1:28" ht="15.75" hidden="1" x14ac:dyDescent="0.25">
      <c r="A41" s="29">
        <v>45405</v>
      </c>
      <c r="B41" s="72" t="s">
        <v>98</v>
      </c>
      <c r="C41" s="27">
        <v>1000000</v>
      </c>
      <c r="D41" s="25" t="s">
        <v>52</v>
      </c>
      <c r="E41" s="27" t="s">
        <v>150</v>
      </c>
      <c r="F41" s="27">
        <v>20</v>
      </c>
      <c r="G41" s="25" t="s">
        <v>77</v>
      </c>
      <c r="H41" s="27"/>
      <c r="I41" s="11">
        <f t="shared" si="7"/>
        <v>0</v>
      </c>
      <c r="J41" s="32" t="s">
        <v>324</v>
      </c>
      <c r="K41" s="11"/>
      <c r="L41" s="107">
        <f t="shared" si="8"/>
        <v>1000000</v>
      </c>
      <c r="M41" s="107">
        <v>1000000</v>
      </c>
      <c r="N41" s="107"/>
      <c r="O41" s="107">
        <f t="shared" si="9"/>
        <v>0</v>
      </c>
      <c r="P41" s="107"/>
      <c r="Q41" s="107"/>
      <c r="R41" s="107">
        <f t="shared" si="10"/>
        <v>0</v>
      </c>
      <c r="S41" s="107"/>
      <c r="T41" s="107"/>
      <c r="U41" s="107">
        <f t="shared" si="11"/>
        <v>0</v>
      </c>
      <c r="V41" s="107"/>
      <c r="W41" s="107"/>
      <c r="X41" s="107">
        <f t="shared" si="12"/>
        <v>0</v>
      </c>
      <c r="Y41" s="107"/>
      <c r="Z41" s="107"/>
      <c r="AA41" s="108">
        <f>C41+I41-L41-O41-U41-X41-R41</f>
        <v>0</v>
      </c>
      <c r="AB41" s="7">
        <v>45516</v>
      </c>
    </row>
    <row r="42" spans="1:28" ht="15.75" hidden="1" x14ac:dyDescent="0.25">
      <c r="A42" s="24">
        <v>45409</v>
      </c>
      <c r="B42" s="72" t="s">
        <v>122</v>
      </c>
      <c r="C42" s="25">
        <v>37038000</v>
      </c>
      <c r="D42" s="25" t="s">
        <v>46</v>
      </c>
      <c r="E42" s="25" t="s">
        <v>298</v>
      </c>
      <c r="F42" s="25">
        <v>10400</v>
      </c>
      <c r="G42" s="25" t="s">
        <v>34</v>
      </c>
      <c r="H42" s="25"/>
      <c r="I42" s="11">
        <f t="shared" si="7"/>
        <v>0</v>
      </c>
      <c r="J42" s="40" t="s">
        <v>24</v>
      </c>
      <c r="K42" s="11"/>
      <c r="L42" s="107">
        <f t="shared" si="8"/>
        <v>510000</v>
      </c>
      <c r="M42" s="107">
        <v>105000</v>
      </c>
      <c r="N42" s="107">
        <f>225000+180000</f>
        <v>405000</v>
      </c>
      <c r="O42" s="107">
        <f t="shared" si="9"/>
        <v>0</v>
      </c>
      <c r="P42" s="107"/>
      <c r="Q42" s="107"/>
      <c r="R42" s="107">
        <f t="shared" si="10"/>
        <v>0</v>
      </c>
      <c r="S42" s="107"/>
      <c r="T42" s="107"/>
      <c r="U42" s="107">
        <f t="shared" si="11"/>
        <v>0</v>
      </c>
      <c r="V42" s="107"/>
      <c r="W42" s="107"/>
      <c r="X42" s="107">
        <f t="shared" si="12"/>
        <v>0</v>
      </c>
      <c r="Y42" s="107"/>
      <c r="Z42" s="107"/>
      <c r="AA42" s="108">
        <f>C42+I42-L42-O42-U42-X42-R42</f>
        <v>36528000</v>
      </c>
      <c r="AB42" s="7">
        <v>45534</v>
      </c>
    </row>
    <row r="43" spans="1:28" ht="15.75" hidden="1" x14ac:dyDescent="0.25">
      <c r="A43" s="24">
        <v>45420</v>
      </c>
      <c r="B43" s="25" t="s">
        <v>122</v>
      </c>
      <c r="C43" s="25">
        <v>45760000</v>
      </c>
      <c r="D43" s="25" t="s">
        <v>46</v>
      </c>
      <c r="E43" s="25" t="s">
        <v>298</v>
      </c>
      <c r="F43" s="25">
        <v>10400</v>
      </c>
      <c r="G43" s="25" t="s">
        <v>34</v>
      </c>
      <c r="H43" s="25"/>
      <c r="I43" s="11">
        <f t="shared" si="7"/>
        <v>0</v>
      </c>
      <c r="J43" s="26" t="s">
        <v>28</v>
      </c>
      <c r="K43" s="11"/>
      <c r="L43" s="107">
        <f t="shared" si="8"/>
        <v>0</v>
      </c>
      <c r="M43" s="107"/>
      <c r="N43" s="107"/>
      <c r="O43" s="107">
        <f t="shared" si="9"/>
        <v>0</v>
      </c>
      <c r="P43" s="107"/>
      <c r="Q43" s="107"/>
      <c r="R43" s="107">
        <f t="shared" si="10"/>
        <v>0</v>
      </c>
      <c r="S43" s="107"/>
      <c r="T43" s="107"/>
      <c r="U43" s="107">
        <f t="shared" si="11"/>
        <v>0</v>
      </c>
      <c r="V43" s="107"/>
      <c r="W43" s="107"/>
      <c r="X43" s="107">
        <f t="shared" si="12"/>
        <v>0</v>
      </c>
      <c r="Y43" s="107"/>
      <c r="Z43" s="107"/>
      <c r="AA43" s="108">
        <f>C43+I43-L43-O43-U43-X43-R43</f>
        <v>45760000</v>
      </c>
      <c r="AB43" s="7"/>
    </row>
    <row r="44" spans="1:28" ht="15.75" hidden="1" x14ac:dyDescent="0.25">
      <c r="A44" s="29">
        <v>45433</v>
      </c>
      <c r="B44" s="25" t="s">
        <v>122</v>
      </c>
      <c r="C44" s="25">
        <v>45760000</v>
      </c>
      <c r="D44" s="25" t="s">
        <v>46</v>
      </c>
      <c r="E44" s="25" t="s">
        <v>298</v>
      </c>
      <c r="F44" s="25">
        <v>10400</v>
      </c>
      <c r="G44" s="25" t="s">
        <v>34</v>
      </c>
      <c r="H44" s="25"/>
      <c r="I44" s="11">
        <f t="shared" si="7"/>
        <v>0</v>
      </c>
      <c r="J44" s="26" t="s">
        <v>28</v>
      </c>
      <c r="K44" s="11"/>
      <c r="L44" s="107">
        <f t="shared" si="8"/>
        <v>0</v>
      </c>
      <c r="M44" s="107"/>
      <c r="N44" s="107"/>
      <c r="O44" s="107">
        <f t="shared" si="9"/>
        <v>0</v>
      </c>
      <c r="P44" s="107"/>
      <c r="Q44" s="107"/>
      <c r="R44" s="107">
        <f t="shared" si="10"/>
        <v>0</v>
      </c>
      <c r="S44" s="107"/>
      <c r="T44" s="107"/>
      <c r="U44" s="107">
        <f t="shared" si="11"/>
        <v>0</v>
      </c>
      <c r="V44" s="107"/>
      <c r="W44" s="107"/>
      <c r="X44" s="107">
        <f t="shared" si="12"/>
        <v>0</v>
      </c>
      <c r="Y44" s="107"/>
      <c r="Z44" s="107"/>
      <c r="AA44" s="108">
        <f>C44+I44-L44-O44-U44-X44-R44</f>
        <v>45760000</v>
      </c>
      <c r="AB44" s="7"/>
    </row>
    <row r="45" spans="1:28" ht="15.75" hidden="1" x14ac:dyDescent="0.25">
      <c r="A45" s="29">
        <v>45441</v>
      </c>
      <c r="B45" s="72" t="s">
        <v>536</v>
      </c>
      <c r="C45" s="25">
        <v>80000</v>
      </c>
      <c r="D45" s="25" t="s">
        <v>46</v>
      </c>
      <c r="E45" s="25" t="s">
        <v>91</v>
      </c>
      <c r="F45" s="25">
        <v>1</v>
      </c>
      <c r="G45" s="25" t="s">
        <v>303</v>
      </c>
      <c r="H45" s="25"/>
      <c r="I45" s="11">
        <f t="shared" si="7"/>
        <v>0</v>
      </c>
      <c r="J45" s="31" t="s">
        <v>312</v>
      </c>
      <c r="K45" s="11"/>
      <c r="L45" s="107">
        <f t="shared" si="8"/>
        <v>0</v>
      </c>
      <c r="M45" s="107"/>
      <c r="N45" s="107"/>
      <c r="O45" s="107">
        <f t="shared" si="9"/>
        <v>80000</v>
      </c>
      <c r="P45" s="107">
        <v>80000</v>
      </c>
      <c r="Q45" s="107"/>
      <c r="R45" s="107">
        <f t="shared" si="10"/>
        <v>0</v>
      </c>
      <c r="S45" s="107"/>
      <c r="T45" s="107"/>
      <c r="U45" s="107">
        <f t="shared" si="11"/>
        <v>0</v>
      </c>
      <c r="V45" s="107"/>
      <c r="W45" s="107"/>
      <c r="X45" s="107">
        <f t="shared" si="12"/>
        <v>0</v>
      </c>
      <c r="Y45" s="107"/>
      <c r="Z45" s="107"/>
      <c r="AA45" s="108">
        <f>C45+I45-L45-O45-U45-X45-R45</f>
        <v>0</v>
      </c>
      <c r="AB45" s="7">
        <v>45518</v>
      </c>
    </row>
    <row r="46" spans="1:28" ht="15.75" hidden="1" x14ac:dyDescent="0.25">
      <c r="A46" s="29">
        <v>45455</v>
      </c>
      <c r="B46" s="25" t="s">
        <v>472</v>
      </c>
      <c r="C46" s="25">
        <v>450000</v>
      </c>
      <c r="D46" s="25" t="s">
        <v>46</v>
      </c>
      <c r="E46" s="25" t="s">
        <v>42</v>
      </c>
      <c r="F46" s="25">
        <v>100</v>
      </c>
      <c r="G46" s="25" t="s">
        <v>34</v>
      </c>
      <c r="H46" s="25"/>
      <c r="I46" s="11">
        <f t="shared" si="7"/>
        <v>0</v>
      </c>
      <c r="J46" s="31" t="s">
        <v>324</v>
      </c>
      <c r="K46" s="11"/>
      <c r="L46" s="107">
        <f t="shared" si="8"/>
        <v>0</v>
      </c>
      <c r="M46" s="107"/>
      <c r="N46" s="107"/>
      <c r="O46" s="107">
        <f t="shared" si="9"/>
        <v>0</v>
      </c>
      <c r="P46" s="107"/>
      <c r="Q46" s="107"/>
      <c r="R46" s="107">
        <f t="shared" si="10"/>
        <v>0</v>
      </c>
      <c r="S46" s="107"/>
      <c r="T46" s="107"/>
      <c r="U46" s="107">
        <f t="shared" si="11"/>
        <v>450000</v>
      </c>
      <c r="V46" s="107">
        <v>450000</v>
      </c>
      <c r="W46" s="107"/>
      <c r="X46" s="107">
        <f t="shared" si="12"/>
        <v>0</v>
      </c>
      <c r="Y46" s="107"/>
      <c r="Z46" s="107"/>
      <c r="AA46" s="108">
        <f>C46+I46-L46-O46-U46-X46-R46</f>
        <v>0</v>
      </c>
      <c r="AB46" s="7">
        <v>45510</v>
      </c>
    </row>
    <row r="47" spans="1:28" ht="15.75" hidden="1" x14ac:dyDescent="0.25">
      <c r="A47" s="29">
        <v>45457</v>
      </c>
      <c r="B47" s="25" t="s">
        <v>226</v>
      </c>
      <c r="C47" s="25">
        <v>12600000</v>
      </c>
      <c r="D47" s="25" t="s">
        <v>52</v>
      </c>
      <c r="E47" s="25" t="s">
        <v>229</v>
      </c>
      <c r="F47" s="25">
        <v>300</v>
      </c>
      <c r="G47" s="25" t="s">
        <v>39</v>
      </c>
      <c r="H47" s="25"/>
      <c r="I47" s="11">
        <f t="shared" si="7"/>
        <v>0</v>
      </c>
      <c r="J47" s="31" t="s">
        <v>312</v>
      </c>
      <c r="K47" s="11" t="s">
        <v>1646</v>
      </c>
      <c r="L47" s="107">
        <f t="shared" si="8"/>
        <v>0</v>
      </c>
      <c r="M47" s="107"/>
      <c r="N47" s="107"/>
      <c r="O47" s="107">
        <f t="shared" si="9"/>
        <v>12600000</v>
      </c>
      <c r="P47" s="107">
        <v>12600000</v>
      </c>
      <c r="Q47" s="107"/>
      <c r="R47" s="107">
        <f t="shared" si="10"/>
        <v>0</v>
      </c>
      <c r="S47" s="107"/>
      <c r="T47" s="107"/>
      <c r="U47" s="107">
        <f t="shared" si="11"/>
        <v>0</v>
      </c>
      <c r="V47" s="107"/>
      <c r="W47" s="107"/>
      <c r="X47" s="107">
        <f t="shared" si="12"/>
        <v>0</v>
      </c>
      <c r="Y47" s="107"/>
      <c r="Z47" s="107"/>
      <c r="AA47" s="108">
        <f>C47+I47-L47-O47-U47-X47-R47</f>
        <v>0</v>
      </c>
      <c r="AB47" s="7">
        <v>45510</v>
      </c>
    </row>
    <row r="48" spans="1:28" ht="15.75" hidden="1" x14ac:dyDescent="0.25">
      <c r="A48" s="29">
        <v>45462</v>
      </c>
      <c r="B48" s="25" t="s">
        <v>373</v>
      </c>
      <c r="C48" s="25">
        <v>-40000</v>
      </c>
      <c r="D48" s="25" t="s">
        <v>52</v>
      </c>
      <c r="E48" s="25" t="s">
        <v>216</v>
      </c>
      <c r="F48" s="25">
        <v>4</v>
      </c>
      <c r="G48" s="25" t="s">
        <v>27</v>
      </c>
      <c r="H48" s="25"/>
      <c r="I48" s="11">
        <f t="shared" si="7"/>
        <v>0</v>
      </c>
      <c r="J48" s="31" t="s">
        <v>49</v>
      </c>
      <c r="K48" s="11"/>
      <c r="L48" s="107">
        <f t="shared" si="8"/>
        <v>0</v>
      </c>
      <c r="M48" s="107"/>
      <c r="N48" s="107"/>
      <c r="O48" s="107">
        <f t="shared" si="9"/>
        <v>0</v>
      </c>
      <c r="P48" s="107"/>
      <c r="Q48" s="107"/>
      <c r="R48" s="107">
        <f t="shared" si="10"/>
        <v>0</v>
      </c>
      <c r="S48" s="107"/>
      <c r="T48" s="107"/>
      <c r="U48" s="107">
        <f t="shared" si="11"/>
        <v>0</v>
      </c>
      <c r="V48" s="107"/>
      <c r="W48" s="107"/>
      <c r="X48" s="107">
        <f t="shared" si="12"/>
        <v>0</v>
      </c>
      <c r="Y48" s="107"/>
      <c r="Z48" s="107"/>
      <c r="AA48" s="108">
        <f>C48+I48-L48-O48-U48-X48-R48</f>
        <v>-40000</v>
      </c>
      <c r="AB48" s="7">
        <v>45462</v>
      </c>
    </row>
    <row r="49" spans="1:28" ht="15.75" hidden="1" x14ac:dyDescent="0.25">
      <c r="A49" s="29">
        <v>45463</v>
      </c>
      <c r="B49" s="25" t="s">
        <v>37</v>
      </c>
      <c r="C49" s="25">
        <v>1566000</v>
      </c>
      <c r="D49" s="25"/>
      <c r="E49" s="25" t="s">
        <v>567</v>
      </c>
      <c r="F49" s="25">
        <v>11.6</v>
      </c>
      <c r="G49" s="25" t="s">
        <v>39</v>
      </c>
      <c r="H49" s="25"/>
      <c r="I49" s="11">
        <f t="shared" si="7"/>
        <v>0</v>
      </c>
      <c r="J49" s="26" t="s">
        <v>28</v>
      </c>
      <c r="K49" s="11"/>
      <c r="L49" s="107">
        <f t="shared" si="8"/>
        <v>0</v>
      </c>
      <c r="M49" s="107"/>
      <c r="N49" s="107"/>
      <c r="O49" s="107">
        <f t="shared" si="9"/>
        <v>0</v>
      </c>
      <c r="P49" s="107"/>
      <c r="Q49" s="107"/>
      <c r="R49" s="107">
        <f t="shared" si="10"/>
        <v>0</v>
      </c>
      <c r="S49" s="107"/>
      <c r="T49" s="107"/>
      <c r="U49" s="107">
        <f t="shared" si="11"/>
        <v>0</v>
      </c>
      <c r="V49" s="107"/>
      <c r="W49" s="107"/>
      <c r="X49" s="107">
        <f t="shared" si="12"/>
        <v>0</v>
      </c>
      <c r="Y49" s="107"/>
      <c r="Z49" s="107"/>
      <c r="AA49" s="108">
        <f>C49+I49-L49-O49-U49-X49-R49</f>
        <v>1566000</v>
      </c>
      <c r="AB49" s="7"/>
    </row>
    <row r="50" spans="1:28" ht="15.75" hidden="1" x14ac:dyDescent="0.25">
      <c r="A50" s="24">
        <v>45463</v>
      </c>
      <c r="B50" s="25" t="s">
        <v>122</v>
      </c>
      <c r="C50" s="25">
        <v>6250000</v>
      </c>
      <c r="D50" s="25" t="s">
        <v>46</v>
      </c>
      <c r="E50" s="25" t="s">
        <v>128</v>
      </c>
      <c r="F50" s="25">
        <v>50</v>
      </c>
      <c r="G50" s="25" t="s">
        <v>39</v>
      </c>
      <c r="H50" s="25"/>
      <c r="I50" s="11">
        <f t="shared" si="7"/>
        <v>0</v>
      </c>
      <c r="J50" s="26" t="s">
        <v>28</v>
      </c>
      <c r="K50" s="11"/>
      <c r="L50" s="107">
        <f t="shared" si="8"/>
        <v>0</v>
      </c>
      <c r="M50" s="107"/>
      <c r="N50" s="107"/>
      <c r="O50" s="107">
        <f t="shared" si="9"/>
        <v>0</v>
      </c>
      <c r="P50" s="107"/>
      <c r="Q50" s="107"/>
      <c r="R50" s="107">
        <f t="shared" si="10"/>
        <v>0</v>
      </c>
      <c r="S50" s="107"/>
      <c r="T50" s="107"/>
      <c r="U50" s="107">
        <f t="shared" si="11"/>
        <v>0</v>
      </c>
      <c r="V50" s="107"/>
      <c r="W50" s="107"/>
      <c r="X50" s="107">
        <f t="shared" si="12"/>
        <v>0</v>
      </c>
      <c r="Y50" s="107"/>
      <c r="Z50" s="107"/>
      <c r="AA50" s="108">
        <f>C50+I50-L50-O50-U50-X50-R50</f>
        <v>6250000</v>
      </c>
      <c r="AB50" s="7"/>
    </row>
    <row r="51" spans="1:28" ht="15.75" hidden="1" x14ac:dyDescent="0.25">
      <c r="A51" s="29">
        <v>45464</v>
      </c>
      <c r="B51" s="25" t="s">
        <v>73</v>
      </c>
      <c r="C51" s="25">
        <v>1813000</v>
      </c>
      <c r="D51" s="25" t="s">
        <v>46</v>
      </c>
      <c r="E51" s="25" t="s">
        <v>58</v>
      </c>
      <c r="F51" s="25">
        <v>1000</v>
      </c>
      <c r="G51" s="25" t="s">
        <v>34</v>
      </c>
      <c r="H51" s="25"/>
      <c r="I51" s="11">
        <f t="shared" si="7"/>
        <v>0</v>
      </c>
      <c r="J51" s="40" t="s">
        <v>78</v>
      </c>
      <c r="K51" s="11"/>
      <c r="L51" s="107">
        <f t="shared" si="8"/>
        <v>0</v>
      </c>
      <c r="M51" s="107"/>
      <c r="N51" s="107"/>
      <c r="O51" s="107">
        <f t="shared" si="9"/>
        <v>0</v>
      </c>
      <c r="P51" s="107"/>
      <c r="Q51" s="107"/>
      <c r="R51" s="107">
        <f t="shared" si="10"/>
        <v>0</v>
      </c>
      <c r="S51" s="107"/>
      <c r="T51" s="107"/>
      <c r="U51" s="107">
        <f t="shared" si="11"/>
        <v>0</v>
      </c>
      <c r="V51" s="107"/>
      <c r="W51" s="107"/>
      <c r="X51" s="107">
        <f t="shared" si="12"/>
        <v>0</v>
      </c>
      <c r="Y51" s="107"/>
      <c r="Z51" s="107"/>
      <c r="AA51" s="108">
        <f>C51+I51-L51-O51-U51-X51-R51</f>
        <v>1813000</v>
      </c>
      <c r="AB51" s="7"/>
    </row>
    <row r="52" spans="1:28" ht="15.75" hidden="1" x14ac:dyDescent="0.25">
      <c r="A52" s="29">
        <v>45465</v>
      </c>
      <c r="B52" s="25" t="s">
        <v>98</v>
      </c>
      <c r="C52" s="25">
        <v>9460000</v>
      </c>
      <c r="D52" s="25" t="s">
        <v>52</v>
      </c>
      <c r="E52" s="25" t="s">
        <v>58</v>
      </c>
      <c r="F52" s="25">
        <v>4400</v>
      </c>
      <c r="G52" s="25" t="s">
        <v>34</v>
      </c>
      <c r="H52" s="25"/>
      <c r="I52" s="11">
        <f t="shared" si="7"/>
        <v>0</v>
      </c>
      <c r="J52" s="40" t="s">
        <v>24</v>
      </c>
      <c r="K52" s="11"/>
      <c r="L52" s="107">
        <f t="shared" si="8"/>
        <v>4658000</v>
      </c>
      <c r="M52" s="107">
        <v>2658000</v>
      </c>
      <c r="N52" s="107">
        <v>2000000</v>
      </c>
      <c r="O52" s="107">
        <f t="shared" si="9"/>
        <v>0</v>
      </c>
      <c r="P52" s="107"/>
      <c r="Q52" s="107"/>
      <c r="R52" s="107">
        <f t="shared" si="10"/>
        <v>2000000</v>
      </c>
      <c r="S52" s="107">
        <v>2000000</v>
      </c>
      <c r="T52" s="107"/>
      <c r="U52" s="107">
        <f t="shared" si="11"/>
        <v>0</v>
      </c>
      <c r="V52" s="107"/>
      <c r="W52" s="107"/>
      <c r="X52" s="107">
        <f t="shared" si="12"/>
        <v>0</v>
      </c>
      <c r="Y52" s="107"/>
      <c r="Z52" s="107"/>
      <c r="AA52" s="108">
        <f>C52+I52-L52-O52-U52-X52-R52</f>
        <v>2802000</v>
      </c>
      <c r="AB52" s="7">
        <v>45526</v>
      </c>
    </row>
    <row r="53" spans="1:28" ht="15.75" hidden="1" x14ac:dyDescent="0.25">
      <c r="A53" s="29">
        <v>45467</v>
      </c>
      <c r="B53" s="25" t="s">
        <v>548</v>
      </c>
      <c r="C53" s="25">
        <v>122375</v>
      </c>
      <c r="D53" s="25" t="s">
        <v>52</v>
      </c>
      <c r="E53" s="25" t="s">
        <v>290</v>
      </c>
      <c r="F53" s="25">
        <v>375</v>
      </c>
      <c r="G53" s="25" t="s">
        <v>34</v>
      </c>
      <c r="H53" s="25"/>
      <c r="I53" s="11">
        <f t="shared" si="7"/>
        <v>0</v>
      </c>
      <c r="J53" s="31" t="s">
        <v>324</v>
      </c>
      <c r="K53" s="11"/>
      <c r="L53" s="107">
        <f t="shared" si="8"/>
        <v>122375</v>
      </c>
      <c r="M53" s="107">
        <v>122375</v>
      </c>
      <c r="N53" s="107"/>
      <c r="O53" s="107">
        <f t="shared" si="9"/>
        <v>0</v>
      </c>
      <c r="P53" s="107"/>
      <c r="Q53" s="107"/>
      <c r="R53" s="107">
        <f t="shared" si="10"/>
        <v>0</v>
      </c>
      <c r="S53" s="107"/>
      <c r="T53" s="107"/>
      <c r="U53" s="107">
        <f t="shared" si="11"/>
        <v>0</v>
      </c>
      <c r="V53" s="107"/>
      <c r="W53" s="107"/>
      <c r="X53" s="107">
        <f t="shared" si="12"/>
        <v>0</v>
      </c>
      <c r="Y53" s="107"/>
      <c r="Z53" s="107"/>
      <c r="AA53" s="108">
        <f>C53+I53-L53-O53-U53-X53-R53</f>
        <v>0</v>
      </c>
      <c r="AB53" s="7">
        <v>45510</v>
      </c>
    </row>
    <row r="54" spans="1:28" ht="15.75" hidden="1" x14ac:dyDescent="0.25">
      <c r="A54" s="29">
        <v>45467</v>
      </c>
      <c r="B54" s="25" t="s">
        <v>548</v>
      </c>
      <c r="C54" s="25">
        <v>1362500</v>
      </c>
      <c r="D54" s="25" t="s">
        <v>52</v>
      </c>
      <c r="E54" s="25" t="s">
        <v>109</v>
      </c>
      <c r="F54" s="25">
        <v>1250</v>
      </c>
      <c r="G54" s="25" t="s">
        <v>34</v>
      </c>
      <c r="H54" s="25"/>
      <c r="I54" s="11">
        <f t="shared" si="7"/>
        <v>0</v>
      </c>
      <c r="J54" s="31" t="s">
        <v>324</v>
      </c>
      <c r="K54" s="11"/>
      <c r="L54" s="107">
        <f t="shared" si="8"/>
        <v>1362500</v>
      </c>
      <c r="M54" s="107">
        <v>1362500</v>
      </c>
      <c r="N54" s="107"/>
      <c r="O54" s="107">
        <f t="shared" si="9"/>
        <v>0</v>
      </c>
      <c r="P54" s="107"/>
      <c r="Q54" s="107"/>
      <c r="R54" s="107">
        <f t="shared" si="10"/>
        <v>0</v>
      </c>
      <c r="S54" s="107"/>
      <c r="T54" s="107"/>
      <c r="U54" s="107">
        <f t="shared" si="11"/>
        <v>0</v>
      </c>
      <c r="V54" s="107"/>
      <c r="W54" s="107"/>
      <c r="X54" s="107">
        <f t="shared" si="12"/>
        <v>0</v>
      </c>
      <c r="Y54" s="107"/>
      <c r="Z54" s="107"/>
      <c r="AA54" s="108">
        <f>C54+I54-L54-O54-U54-X54-R54</f>
        <v>0</v>
      </c>
      <c r="AB54" s="7">
        <v>45510</v>
      </c>
    </row>
    <row r="55" spans="1:28" ht="15.75" hidden="1" x14ac:dyDescent="0.25">
      <c r="A55" s="29">
        <v>45467</v>
      </c>
      <c r="B55" s="25" t="s">
        <v>98</v>
      </c>
      <c r="C55" s="25">
        <v>12900000</v>
      </c>
      <c r="D55" s="25" t="s">
        <v>52</v>
      </c>
      <c r="E55" s="25" t="s">
        <v>58</v>
      </c>
      <c r="F55" s="25">
        <v>6000</v>
      </c>
      <c r="G55" s="25" t="s">
        <v>34</v>
      </c>
      <c r="H55" s="25"/>
      <c r="I55" s="11">
        <f t="shared" si="7"/>
        <v>0</v>
      </c>
      <c r="J55" s="26" t="s">
        <v>28</v>
      </c>
      <c r="K55" s="11"/>
      <c r="L55" s="107">
        <f t="shared" si="8"/>
        <v>0</v>
      </c>
      <c r="M55" s="107"/>
      <c r="N55" s="107"/>
      <c r="O55" s="107">
        <f t="shared" si="9"/>
        <v>0</v>
      </c>
      <c r="P55" s="107"/>
      <c r="Q55" s="107"/>
      <c r="R55" s="107">
        <f t="shared" si="10"/>
        <v>0</v>
      </c>
      <c r="S55" s="107"/>
      <c r="T55" s="107"/>
      <c r="U55" s="107">
        <f t="shared" si="11"/>
        <v>0</v>
      </c>
      <c r="V55" s="107"/>
      <c r="W55" s="107"/>
      <c r="X55" s="107">
        <f t="shared" si="12"/>
        <v>0</v>
      </c>
      <c r="Y55" s="107"/>
      <c r="Z55" s="107"/>
      <c r="AA55" s="108">
        <f>C55+I55-L55-O55-U55-X55-R55</f>
        <v>12900000</v>
      </c>
      <c r="AB55" s="7"/>
    </row>
    <row r="56" spans="1:28" ht="15.75" hidden="1" x14ac:dyDescent="0.25">
      <c r="A56" s="29">
        <v>45467</v>
      </c>
      <c r="B56" s="25" t="s">
        <v>226</v>
      </c>
      <c r="C56" s="25">
        <v>3376100.0000000005</v>
      </c>
      <c r="D56" s="25" t="s">
        <v>52</v>
      </c>
      <c r="E56" s="25" t="s">
        <v>102</v>
      </c>
      <c r="F56" s="25">
        <v>68.900000000000006</v>
      </c>
      <c r="G56" s="25" t="s">
        <v>39</v>
      </c>
      <c r="H56" s="25"/>
      <c r="I56" s="11">
        <f t="shared" si="7"/>
        <v>0</v>
      </c>
      <c r="J56" s="31" t="s">
        <v>312</v>
      </c>
      <c r="K56" s="11" t="s">
        <v>1645</v>
      </c>
      <c r="L56" s="107">
        <f t="shared" si="8"/>
        <v>0</v>
      </c>
      <c r="M56" s="107"/>
      <c r="N56" s="107"/>
      <c r="O56" s="107">
        <f t="shared" si="9"/>
        <v>3376100</v>
      </c>
      <c r="P56" s="107">
        <v>3376100</v>
      </c>
      <c r="Q56" s="107"/>
      <c r="R56" s="107">
        <f t="shared" si="10"/>
        <v>0</v>
      </c>
      <c r="S56" s="107"/>
      <c r="T56" s="107"/>
      <c r="U56" s="107">
        <f t="shared" si="11"/>
        <v>0</v>
      </c>
      <c r="V56" s="107"/>
      <c r="W56" s="107"/>
      <c r="X56" s="107">
        <f t="shared" si="12"/>
        <v>0</v>
      </c>
      <c r="Y56" s="107"/>
      <c r="Z56" s="107"/>
      <c r="AA56" s="108">
        <f>C56+I56-L56-O56-U56-X56-R56</f>
        <v>4.6566128730773926E-10</v>
      </c>
      <c r="AB56" s="7">
        <v>45523</v>
      </c>
    </row>
    <row r="57" spans="1:28" ht="15.75" hidden="1" x14ac:dyDescent="0.25">
      <c r="A57" s="29">
        <v>45467</v>
      </c>
      <c r="B57" s="25" t="s">
        <v>226</v>
      </c>
      <c r="C57" s="25">
        <v>1136800</v>
      </c>
      <c r="D57" s="25" t="s">
        <v>52</v>
      </c>
      <c r="E57" s="25" t="s">
        <v>81</v>
      </c>
      <c r="F57" s="25">
        <v>23.2</v>
      </c>
      <c r="G57" s="25" t="s">
        <v>39</v>
      </c>
      <c r="H57" s="25"/>
      <c r="I57" s="11">
        <f t="shared" si="7"/>
        <v>0</v>
      </c>
      <c r="J57" s="31" t="s">
        <v>312</v>
      </c>
      <c r="K57" s="11" t="s">
        <v>1645</v>
      </c>
      <c r="L57" s="107">
        <f t="shared" si="8"/>
        <v>0</v>
      </c>
      <c r="M57" s="107"/>
      <c r="N57" s="107"/>
      <c r="O57" s="107">
        <f t="shared" si="9"/>
        <v>1136800</v>
      </c>
      <c r="P57" s="107">
        <v>1136800</v>
      </c>
      <c r="Q57" s="107"/>
      <c r="R57" s="107">
        <f t="shared" si="10"/>
        <v>0</v>
      </c>
      <c r="S57" s="107"/>
      <c r="T57" s="107"/>
      <c r="U57" s="107">
        <f t="shared" si="11"/>
        <v>0</v>
      </c>
      <c r="V57" s="107"/>
      <c r="W57" s="107"/>
      <c r="X57" s="107">
        <f t="shared" si="12"/>
        <v>0</v>
      </c>
      <c r="Y57" s="107"/>
      <c r="Z57" s="107"/>
      <c r="AA57" s="108">
        <f>C57+I57-L57-O57-U57-X57-R57</f>
        <v>0</v>
      </c>
      <c r="AB57" s="7">
        <v>45523</v>
      </c>
    </row>
    <row r="58" spans="1:28" ht="15.75" hidden="1" x14ac:dyDescent="0.25">
      <c r="A58" s="29">
        <v>45467</v>
      </c>
      <c r="B58" s="25" t="s">
        <v>226</v>
      </c>
      <c r="C58" s="25">
        <v>10080000</v>
      </c>
      <c r="D58" s="25" t="s">
        <v>52</v>
      </c>
      <c r="E58" s="25" t="s">
        <v>229</v>
      </c>
      <c r="F58" s="25">
        <v>240</v>
      </c>
      <c r="G58" s="25" t="s">
        <v>39</v>
      </c>
      <c r="H58" s="25"/>
      <c r="I58" s="11">
        <f t="shared" si="7"/>
        <v>0</v>
      </c>
      <c r="J58" s="31" t="s">
        <v>312</v>
      </c>
      <c r="K58" s="11" t="s">
        <v>1645</v>
      </c>
      <c r="L58" s="107">
        <f t="shared" si="8"/>
        <v>0</v>
      </c>
      <c r="M58" s="107"/>
      <c r="N58" s="107"/>
      <c r="O58" s="107">
        <f t="shared" si="9"/>
        <v>10080000</v>
      </c>
      <c r="P58" s="107">
        <v>10080000</v>
      </c>
      <c r="Q58" s="107"/>
      <c r="R58" s="107">
        <f t="shared" si="10"/>
        <v>0</v>
      </c>
      <c r="S58" s="107"/>
      <c r="T58" s="107"/>
      <c r="U58" s="107">
        <f t="shared" si="11"/>
        <v>0</v>
      </c>
      <c r="V58" s="107"/>
      <c r="W58" s="107"/>
      <c r="X58" s="107">
        <f t="shared" si="12"/>
        <v>0</v>
      </c>
      <c r="Y58" s="107"/>
      <c r="Z58" s="107"/>
      <c r="AA58" s="108">
        <f>C58+I58-L58-O58-U58-X58-R58</f>
        <v>0</v>
      </c>
      <c r="AB58" s="7">
        <v>45523</v>
      </c>
    </row>
    <row r="59" spans="1:28" ht="15.75" hidden="1" x14ac:dyDescent="0.25">
      <c r="A59" s="29">
        <v>45468</v>
      </c>
      <c r="B59" s="25" t="s">
        <v>162</v>
      </c>
      <c r="C59" s="25">
        <v>444000</v>
      </c>
      <c r="D59" s="25" t="s">
        <v>46</v>
      </c>
      <c r="E59" s="25" t="s">
        <v>129</v>
      </c>
      <c r="F59" s="25">
        <v>40</v>
      </c>
      <c r="G59" s="25" t="s">
        <v>77</v>
      </c>
      <c r="H59" s="25"/>
      <c r="I59" s="11">
        <f t="shared" si="7"/>
        <v>0</v>
      </c>
      <c r="J59" s="12" t="s">
        <v>324</v>
      </c>
      <c r="K59" s="11"/>
      <c r="L59" s="107">
        <f t="shared" si="8"/>
        <v>444000</v>
      </c>
      <c r="M59" s="107">
        <v>444000</v>
      </c>
      <c r="N59" s="107"/>
      <c r="O59" s="107">
        <f t="shared" si="9"/>
        <v>0</v>
      </c>
      <c r="P59" s="107"/>
      <c r="Q59" s="107"/>
      <c r="R59" s="107">
        <f t="shared" si="10"/>
        <v>0</v>
      </c>
      <c r="S59" s="107"/>
      <c r="T59" s="107"/>
      <c r="U59" s="107">
        <f t="shared" si="11"/>
        <v>0</v>
      </c>
      <c r="V59" s="107"/>
      <c r="W59" s="107"/>
      <c r="X59" s="107">
        <f t="shared" si="12"/>
        <v>0</v>
      </c>
      <c r="Y59" s="107"/>
      <c r="Z59" s="107"/>
      <c r="AA59" s="108">
        <f>C59+I59-L59-O59-U59-X59-R59</f>
        <v>0</v>
      </c>
      <c r="AB59" s="7">
        <v>45518</v>
      </c>
    </row>
    <row r="60" spans="1:28" ht="15.75" hidden="1" x14ac:dyDescent="0.25">
      <c r="A60" s="29">
        <v>45468</v>
      </c>
      <c r="B60" s="27" t="s">
        <v>359</v>
      </c>
      <c r="C60" s="25">
        <v>-1136400</v>
      </c>
      <c r="D60" s="27" t="s">
        <v>46</v>
      </c>
      <c r="E60" s="25" t="s">
        <v>81</v>
      </c>
      <c r="F60" s="25">
        <v>45.4</v>
      </c>
      <c r="G60" s="25" t="s">
        <v>39</v>
      </c>
      <c r="H60" s="25"/>
      <c r="I60" s="11">
        <f t="shared" si="7"/>
        <v>0</v>
      </c>
      <c r="J60" s="31" t="s">
        <v>49</v>
      </c>
      <c r="K60" s="11" t="s">
        <v>1557</v>
      </c>
      <c r="L60" s="107">
        <f t="shared" si="8"/>
        <v>0</v>
      </c>
      <c r="M60" s="107"/>
      <c r="N60" s="107"/>
      <c r="O60" s="107">
        <f t="shared" si="9"/>
        <v>0</v>
      </c>
      <c r="P60" s="107"/>
      <c r="Q60" s="107"/>
      <c r="R60" s="107">
        <f t="shared" si="10"/>
        <v>0</v>
      </c>
      <c r="S60" s="107"/>
      <c r="T60" s="107"/>
      <c r="U60" s="107">
        <f t="shared" si="11"/>
        <v>0</v>
      </c>
      <c r="V60" s="107"/>
      <c r="W60" s="107"/>
      <c r="X60" s="107">
        <f t="shared" si="12"/>
        <v>0</v>
      </c>
      <c r="Y60" s="107"/>
      <c r="Z60" s="107"/>
      <c r="AA60" s="108">
        <f>C60+I60-L60-O60-U60-X60-R60</f>
        <v>-1136400</v>
      </c>
      <c r="AB60" s="7">
        <v>45464</v>
      </c>
    </row>
    <row r="61" spans="1:28" ht="15.75" hidden="1" x14ac:dyDescent="0.25">
      <c r="A61" s="24">
        <v>45468</v>
      </c>
      <c r="B61" s="25" t="s">
        <v>122</v>
      </c>
      <c r="C61" s="25">
        <v>13500000</v>
      </c>
      <c r="D61" s="25" t="s">
        <v>46</v>
      </c>
      <c r="E61" s="25" t="s">
        <v>117</v>
      </c>
      <c r="F61" s="25">
        <v>30</v>
      </c>
      <c r="G61" s="25" t="s">
        <v>23</v>
      </c>
      <c r="H61" s="25"/>
      <c r="I61" s="11">
        <f t="shared" si="7"/>
        <v>0</v>
      </c>
      <c r="J61" s="26" t="s">
        <v>28</v>
      </c>
      <c r="K61" s="11"/>
      <c r="L61" s="107">
        <f t="shared" si="8"/>
        <v>0</v>
      </c>
      <c r="M61" s="107"/>
      <c r="N61" s="107"/>
      <c r="O61" s="107">
        <f t="shared" si="9"/>
        <v>0</v>
      </c>
      <c r="P61" s="107"/>
      <c r="Q61" s="107"/>
      <c r="R61" s="107">
        <f t="shared" si="10"/>
        <v>0</v>
      </c>
      <c r="S61" s="107"/>
      <c r="T61" s="107"/>
      <c r="U61" s="107">
        <f t="shared" si="11"/>
        <v>0</v>
      </c>
      <c r="V61" s="107"/>
      <c r="W61" s="107"/>
      <c r="X61" s="107">
        <f t="shared" si="12"/>
        <v>0</v>
      </c>
      <c r="Y61" s="107"/>
      <c r="Z61" s="107"/>
      <c r="AA61" s="108">
        <f>C61+I61-L61-O61-U61-X61-R61</f>
        <v>13500000</v>
      </c>
      <c r="AB61" s="7"/>
    </row>
    <row r="62" spans="1:28" ht="15.75" hidden="1" x14ac:dyDescent="0.25">
      <c r="A62" s="29">
        <v>45468</v>
      </c>
      <c r="B62" s="25" t="s">
        <v>122</v>
      </c>
      <c r="C62" s="25">
        <v>5120000</v>
      </c>
      <c r="D62" s="25" t="s">
        <v>46</v>
      </c>
      <c r="E62" s="25" t="s">
        <v>157</v>
      </c>
      <c r="F62" s="25">
        <v>16</v>
      </c>
      <c r="G62" s="25" t="s">
        <v>48</v>
      </c>
      <c r="H62" s="25"/>
      <c r="I62" s="11">
        <f t="shared" si="7"/>
        <v>0</v>
      </c>
      <c r="J62" s="26" t="s">
        <v>28</v>
      </c>
      <c r="K62" s="11"/>
      <c r="L62" s="107">
        <f t="shared" si="8"/>
        <v>0</v>
      </c>
      <c r="M62" s="107"/>
      <c r="N62" s="107"/>
      <c r="O62" s="107">
        <f t="shared" si="9"/>
        <v>0</v>
      </c>
      <c r="P62" s="107"/>
      <c r="Q62" s="107"/>
      <c r="R62" s="107">
        <f t="shared" si="10"/>
        <v>0</v>
      </c>
      <c r="S62" s="107"/>
      <c r="T62" s="107"/>
      <c r="U62" s="107">
        <f t="shared" si="11"/>
        <v>0</v>
      </c>
      <c r="V62" s="107"/>
      <c r="W62" s="107"/>
      <c r="X62" s="107">
        <f t="shared" si="12"/>
        <v>0</v>
      </c>
      <c r="Y62" s="107"/>
      <c r="Z62" s="107"/>
      <c r="AA62" s="108">
        <f>C62+I62-L62-O62-U62-X62-R62</f>
        <v>5120000</v>
      </c>
      <c r="AB62" s="7"/>
    </row>
    <row r="63" spans="1:28" ht="15.75" hidden="1" x14ac:dyDescent="0.25">
      <c r="A63" s="29">
        <v>45469</v>
      </c>
      <c r="B63" s="27" t="s">
        <v>253</v>
      </c>
      <c r="C63" s="27">
        <v>700000</v>
      </c>
      <c r="D63" s="27" t="s">
        <v>46</v>
      </c>
      <c r="E63" s="27" t="s">
        <v>127</v>
      </c>
      <c r="F63" s="27">
        <v>10</v>
      </c>
      <c r="G63" s="27" t="s">
        <v>39</v>
      </c>
      <c r="H63" s="27"/>
      <c r="I63" s="11">
        <f t="shared" si="7"/>
        <v>0</v>
      </c>
      <c r="J63" s="28" t="s">
        <v>28</v>
      </c>
      <c r="K63" s="11" t="s">
        <v>2161</v>
      </c>
      <c r="L63" s="107">
        <f t="shared" si="8"/>
        <v>0</v>
      </c>
      <c r="M63" s="107"/>
      <c r="N63" s="107"/>
      <c r="O63" s="107">
        <f t="shared" si="9"/>
        <v>0</v>
      </c>
      <c r="P63" s="107"/>
      <c r="Q63" s="107"/>
      <c r="R63" s="107">
        <f t="shared" si="10"/>
        <v>0</v>
      </c>
      <c r="S63" s="107"/>
      <c r="T63" s="107"/>
      <c r="U63" s="107">
        <f t="shared" si="11"/>
        <v>0</v>
      </c>
      <c r="V63" s="107"/>
      <c r="W63" s="107"/>
      <c r="X63" s="107">
        <f t="shared" si="12"/>
        <v>0</v>
      </c>
      <c r="Y63" s="107"/>
      <c r="Z63" s="107"/>
      <c r="AA63" s="108">
        <f>C63+I63-L63-O63-U63-X63-R63</f>
        <v>700000</v>
      </c>
      <c r="AB63" s="7"/>
    </row>
    <row r="64" spans="1:28" ht="15.75" hidden="1" x14ac:dyDescent="0.25">
      <c r="A64" s="29">
        <v>45469</v>
      </c>
      <c r="B64" s="27" t="s">
        <v>253</v>
      </c>
      <c r="C64" s="25">
        <v>780000</v>
      </c>
      <c r="D64" s="27" t="s">
        <v>46</v>
      </c>
      <c r="E64" s="25" t="s">
        <v>129</v>
      </c>
      <c r="F64" s="25">
        <v>12</v>
      </c>
      <c r="G64" s="25" t="s">
        <v>77</v>
      </c>
      <c r="H64" s="25"/>
      <c r="I64" s="11">
        <f t="shared" si="7"/>
        <v>0</v>
      </c>
      <c r="J64" s="26" t="s">
        <v>28</v>
      </c>
      <c r="K64" s="11" t="s">
        <v>2161</v>
      </c>
      <c r="L64" s="107">
        <f t="shared" si="8"/>
        <v>0</v>
      </c>
      <c r="M64" s="107"/>
      <c r="N64" s="107"/>
      <c r="O64" s="107">
        <f t="shared" si="9"/>
        <v>0</v>
      </c>
      <c r="P64" s="107"/>
      <c r="Q64" s="107"/>
      <c r="R64" s="107">
        <f t="shared" si="10"/>
        <v>0</v>
      </c>
      <c r="S64" s="107"/>
      <c r="T64" s="107"/>
      <c r="U64" s="107">
        <f t="shared" si="11"/>
        <v>0</v>
      </c>
      <c r="V64" s="107"/>
      <c r="W64" s="107"/>
      <c r="X64" s="107">
        <f t="shared" si="12"/>
        <v>0</v>
      </c>
      <c r="Y64" s="107"/>
      <c r="Z64" s="107"/>
      <c r="AA64" s="108">
        <f>C64+I64-L64-O64-U64-X64-R64</f>
        <v>780000</v>
      </c>
      <c r="AB64" s="7"/>
    </row>
    <row r="65" spans="1:28" ht="15.75" hidden="1" x14ac:dyDescent="0.25">
      <c r="A65" s="29">
        <v>45470</v>
      </c>
      <c r="B65" s="25" t="s">
        <v>134</v>
      </c>
      <c r="C65" s="25">
        <v>5570000</v>
      </c>
      <c r="D65" s="25" t="s">
        <v>46</v>
      </c>
      <c r="E65" s="25" t="s">
        <v>290</v>
      </c>
      <c r="F65" s="25">
        <v>2000</v>
      </c>
      <c r="G65" s="25" t="s">
        <v>34</v>
      </c>
      <c r="H65" s="25"/>
      <c r="I65" s="11">
        <f t="shared" si="7"/>
        <v>0</v>
      </c>
      <c r="J65" s="31" t="s">
        <v>312</v>
      </c>
      <c r="K65" s="11" t="s">
        <v>1605</v>
      </c>
      <c r="L65" s="107">
        <f t="shared" si="8"/>
        <v>0</v>
      </c>
      <c r="M65" s="107"/>
      <c r="N65" s="107"/>
      <c r="O65" s="107">
        <f t="shared" si="9"/>
        <v>5570000</v>
      </c>
      <c r="P65" s="107">
        <v>2569000</v>
      </c>
      <c r="Q65" s="107">
        <v>3001000</v>
      </c>
      <c r="R65" s="107">
        <f t="shared" si="10"/>
        <v>0</v>
      </c>
      <c r="S65" s="107"/>
      <c r="T65" s="107"/>
      <c r="U65" s="107">
        <f t="shared" si="11"/>
        <v>0</v>
      </c>
      <c r="V65" s="107"/>
      <c r="W65" s="107"/>
      <c r="X65" s="107">
        <f t="shared" si="12"/>
        <v>0</v>
      </c>
      <c r="Y65" s="107"/>
      <c r="Z65" s="107"/>
      <c r="AA65" s="108">
        <f>C65+I65-L65-O65-U65-X65-R65</f>
        <v>0</v>
      </c>
      <c r="AB65" s="7">
        <v>45530</v>
      </c>
    </row>
    <row r="66" spans="1:28" ht="15.75" hidden="1" x14ac:dyDescent="0.25">
      <c r="A66" s="29">
        <v>45470</v>
      </c>
      <c r="B66" s="25" t="s">
        <v>134</v>
      </c>
      <c r="C66" s="25">
        <v>4500000</v>
      </c>
      <c r="D66" s="25" t="s">
        <v>46</v>
      </c>
      <c r="E66" s="25" t="s">
        <v>42</v>
      </c>
      <c r="F66" s="25">
        <v>1000</v>
      </c>
      <c r="G66" s="25" t="s">
        <v>34</v>
      </c>
      <c r="H66" s="25"/>
      <c r="I66" s="11">
        <f t="shared" si="7"/>
        <v>0</v>
      </c>
      <c r="J66" s="31" t="s">
        <v>312</v>
      </c>
      <c r="K66" s="11" t="s">
        <v>1605</v>
      </c>
      <c r="L66" s="107">
        <f t="shared" si="8"/>
        <v>0</v>
      </c>
      <c r="M66" s="107"/>
      <c r="N66" s="107"/>
      <c r="O66" s="107">
        <f t="shared" si="9"/>
        <v>4500000</v>
      </c>
      <c r="P66" s="107"/>
      <c r="Q66" s="107">
        <v>4500000</v>
      </c>
      <c r="R66" s="107">
        <f t="shared" si="10"/>
        <v>0</v>
      </c>
      <c r="S66" s="107"/>
      <c r="T66" s="107"/>
      <c r="U66" s="107">
        <f t="shared" si="11"/>
        <v>0</v>
      </c>
      <c r="V66" s="107"/>
      <c r="W66" s="107"/>
      <c r="X66" s="107">
        <f t="shared" si="12"/>
        <v>0</v>
      </c>
      <c r="Y66" s="107"/>
      <c r="Z66" s="107"/>
      <c r="AA66" s="108">
        <f>C66+I66-L66-O66-U66-X66-R66</f>
        <v>0</v>
      </c>
      <c r="AB66" s="7">
        <v>45530</v>
      </c>
    </row>
    <row r="67" spans="1:28" ht="15.75" hidden="1" x14ac:dyDescent="0.25">
      <c r="A67" s="29">
        <v>45470</v>
      </c>
      <c r="B67" s="25" t="s">
        <v>1485</v>
      </c>
      <c r="C67" s="25">
        <v>161197</v>
      </c>
      <c r="D67" s="25" t="s">
        <v>46</v>
      </c>
      <c r="E67" s="25" t="s">
        <v>135</v>
      </c>
      <c r="F67" s="25">
        <v>1</v>
      </c>
      <c r="G67" s="25" t="s">
        <v>48</v>
      </c>
      <c r="H67" s="25"/>
      <c r="I67" s="11">
        <f t="shared" si="7"/>
        <v>0</v>
      </c>
      <c r="J67" s="31" t="s">
        <v>312</v>
      </c>
      <c r="K67" s="11" t="s">
        <v>1702</v>
      </c>
      <c r="L67" s="107">
        <f t="shared" si="8"/>
        <v>0</v>
      </c>
      <c r="M67" s="107"/>
      <c r="N67" s="107"/>
      <c r="O67" s="107">
        <f t="shared" si="9"/>
        <v>161197</v>
      </c>
      <c r="P67" s="107">
        <v>161197</v>
      </c>
      <c r="Q67" s="107"/>
      <c r="R67" s="107">
        <f t="shared" si="10"/>
        <v>0</v>
      </c>
      <c r="S67" s="107"/>
      <c r="T67" s="107"/>
      <c r="U67" s="107">
        <f t="shared" si="11"/>
        <v>0</v>
      </c>
      <c r="V67" s="107"/>
      <c r="W67" s="107"/>
      <c r="X67" s="107">
        <f t="shared" si="12"/>
        <v>0</v>
      </c>
      <c r="Y67" s="107"/>
      <c r="Z67" s="107"/>
      <c r="AA67" s="108">
        <f>C67+I67-L67-O67-U67-X67-R67</f>
        <v>0</v>
      </c>
      <c r="AB67" s="7">
        <v>45518</v>
      </c>
    </row>
    <row r="68" spans="1:28" ht="15.75" hidden="1" x14ac:dyDescent="0.25">
      <c r="A68" s="29">
        <v>45471</v>
      </c>
      <c r="B68" s="25" t="s">
        <v>248</v>
      </c>
      <c r="C68" s="25">
        <v>860000</v>
      </c>
      <c r="D68" s="25" t="s">
        <v>46</v>
      </c>
      <c r="E68" s="25" t="s">
        <v>249</v>
      </c>
      <c r="F68" s="25">
        <v>5200</v>
      </c>
      <c r="G68" s="25" t="s">
        <v>34</v>
      </c>
      <c r="H68" s="25"/>
      <c r="I68" s="11">
        <f t="shared" si="7"/>
        <v>0</v>
      </c>
      <c r="J68" s="31" t="s">
        <v>312</v>
      </c>
      <c r="K68" s="11"/>
      <c r="L68" s="107">
        <f t="shared" si="8"/>
        <v>0</v>
      </c>
      <c r="M68" s="107"/>
      <c r="N68" s="107"/>
      <c r="O68" s="107">
        <f t="shared" si="9"/>
        <v>860000</v>
      </c>
      <c r="P68" s="107">
        <v>860000</v>
      </c>
      <c r="Q68" s="107"/>
      <c r="R68" s="107">
        <f t="shared" si="10"/>
        <v>0</v>
      </c>
      <c r="S68" s="107"/>
      <c r="T68" s="107"/>
      <c r="U68" s="107">
        <f t="shared" si="11"/>
        <v>0</v>
      </c>
      <c r="V68" s="107"/>
      <c r="W68" s="107"/>
      <c r="X68" s="107">
        <f t="shared" si="12"/>
        <v>0</v>
      </c>
      <c r="Y68" s="107"/>
      <c r="Z68" s="107"/>
      <c r="AA68" s="108">
        <f>C68+I68-L68-O68-U68-X68-R68</f>
        <v>0</v>
      </c>
      <c r="AB68" s="7">
        <v>45506</v>
      </c>
    </row>
    <row r="69" spans="1:28" ht="15.75" hidden="1" x14ac:dyDescent="0.25">
      <c r="A69" s="29">
        <v>45471</v>
      </c>
      <c r="B69" s="25" t="s">
        <v>203</v>
      </c>
      <c r="C69" s="25">
        <v>15000</v>
      </c>
      <c r="D69" s="25" t="s">
        <v>46</v>
      </c>
      <c r="E69" s="25" t="s">
        <v>129</v>
      </c>
      <c r="F69" s="25">
        <v>4</v>
      </c>
      <c r="G69" s="25" t="s">
        <v>77</v>
      </c>
      <c r="H69" s="25"/>
      <c r="I69" s="11">
        <f t="shared" si="7"/>
        <v>0</v>
      </c>
      <c r="J69" s="32" t="s">
        <v>324</v>
      </c>
      <c r="K69" s="11"/>
      <c r="L69" s="107">
        <f t="shared" si="8"/>
        <v>15000</v>
      </c>
      <c r="M69" s="107">
        <v>15000</v>
      </c>
      <c r="N69" s="107"/>
      <c r="O69" s="107">
        <f t="shared" si="9"/>
        <v>0</v>
      </c>
      <c r="P69" s="107"/>
      <c r="Q69" s="107"/>
      <c r="R69" s="107">
        <f t="shared" si="10"/>
        <v>0</v>
      </c>
      <c r="S69" s="107"/>
      <c r="T69" s="107"/>
      <c r="U69" s="107">
        <f t="shared" si="11"/>
        <v>0</v>
      </c>
      <c r="V69" s="107"/>
      <c r="W69" s="107"/>
      <c r="X69" s="107">
        <f t="shared" si="12"/>
        <v>0</v>
      </c>
      <c r="Y69" s="107"/>
      <c r="Z69" s="107"/>
      <c r="AA69" s="108">
        <f>C69+I69-L69-O69-U69-X69-R69</f>
        <v>0</v>
      </c>
      <c r="AB69" s="7">
        <v>45527</v>
      </c>
    </row>
    <row r="70" spans="1:28" ht="15.75" hidden="1" x14ac:dyDescent="0.25">
      <c r="A70" s="29">
        <v>45471</v>
      </c>
      <c r="B70" s="25" t="s">
        <v>203</v>
      </c>
      <c r="C70" s="25">
        <v>940000</v>
      </c>
      <c r="D70" s="25" t="s">
        <v>46</v>
      </c>
      <c r="E70" s="25" t="s">
        <v>130</v>
      </c>
      <c r="F70" s="25">
        <v>20</v>
      </c>
      <c r="G70" s="25" t="s">
        <v>77</v>
      </c>
      <c r="H70" s="25"/>
      <c r="I70" s="11">
        <f t="shared" si="7"/>
        <v>0</v>
      </c>
      <c r="J70" s="32" t="s">
        <v>324</v>
      </c>
      <c r="K70" s="11"/>
      <c r="L70" s="107">
        <f t="shared" si="8"/>
        <v>940000</v>
      </c>
      <c r="M70" s="107">
        <v>940000</v>
      </c>
      <c r="N70" s="107"/>
      <c r="O70" s="107">
        <f t="shared" si="9"/>
        <v>0</v>
      </c>
      <c r="P70" s="107"/>
      <c r="Q70" s="107"/>
      <c r="R70" s="107">
        <f t="shared" si="10"/>
        <v>0</v>
      </c>
      <c r="S70" s="107"/>
      <c r="T70" s="107"/>
      <c r="U70" s="107">
        <f t="shared" si="11"/>
        <v>0</v>
      </c>
      <c r="V70" s="107"/>
      <c r="W70" s="107"/>
      <c r="X70" s="107">
        <f t="shared" si="12"/>
        <v>0</v>
      </c>
      <c r="Y70" s="107"/>
      <c r="Z70" s="107"/>
      <c r="AA70" s="108">
        <f>C70+I70-L70-O70-U70-X70-R70</f>
        <v>0</v>
      </c>
      <c r="AB70" s="7">
        <v>45527</v>
      </c>
    </row>
    <row r="71" spans="1:28" ht="15.75" hidden="1" x14ac:dyDescent="0.25">
      <c r="A71" s="29">
        <v>45472</v>
      </c>
      <c r="B71" s="25" t="s">
        <v>187</v>
      </c>
      <c r="C71" s="25">
        <v>5118.75</v>
      </c>
      <c r="D71" s="25" t="s">
        <v>46</v>
      </c>
      <c r="E71" s="25" t="s">
        <v>1500</v>
      </c>
      <c r="F71" s="25">
        <v>4095</v>
      </c>
      <c r="G71" s="25" t="s">
        <v>39</v>
      </c>
      <c r="H71" s="25"/>
      <c r="I71" s="11">
        <f t="shared" si="7"/>
        <v>0</v>
      </c>
      <c r="J71" s="31" t="s">
        <v>324</v>
      </c>
      <c r="K71" s="11"/>
      <c r="L71" s="107">
        <f t="shared" si="8"/>
        <v>5119</v>
      </c>
      <c r="M71" s="107">
        <v>5119</v>
      </c>
      <c r="N71" s="107"/>
      <c r="O71" s="107">
        <f t="shared" si="9"/>
        <v>0</v>
      </c>
      <c r="P71" s="107"/>
      <c r="Q71" s="107"/>
      <c r="R71" s="107">
        <f t="shared" si="10"/>
        <v>0</v>
      </c>
      <c r="S71" s="107"/>
      <c r="T71" s="107"/>
      <c r="U71" s="107">
        <f t="shared" si="11"/>
        <v>0</v>
      </c>
      <c r="V71" s="107"/>
      <c r="W71" s="107"/>
      <c r="X71" s="107">
        <f t="shared" si="12"/>
        <v>0</v>
      </c>
      <c r="Y71" s="107"/>
      <c r="Z71" s="107"/>
      <c r="AA71" s="108">
        <f>C71+I71-L71-O71-U71-X71-R71</f>
        <v>-0.25</v>
      </c>
      <c r="AB71" s="7">
        <v>45509</v>
      </c>
    </row>
    <row r="72" spans="1:28" ht="15.75" hidden="1" x14ac:dyDescent="0.25">
      <c r="A72" s="29">
        <v>45472</v>
      </c>
      <c r="B72" s="25" t="s">
        <v>187</v>
      </c>
      <c r="C72" s="25">
        <v>2970</v>
      </c>
      <c r="D72" s="25" t="s">
        <v>46</v>
      </c>
      <c r="E72" s="25" t="s">
        <v>1407</v>
      </c>
      <c r="F72" s="25">
        <v>2376</v>
      </c>
      <c r="G72" s="25" t="s">
        <v>39</v>
      </c>
      <c r="H72" s="25"/>
      <c r="I72" s="11">
        <f t="shared" si="7"/>
        <v>0</v>
      </c>
      <c r="J72" s="31" t="s">
        <v>324</v>
      </c>
      <c r="K72" s="11"/>
      <c r="L72" s="107">
        <f t="shared" si="8"/>
        <v>2970</v>
      </c>
      <c r="M72" s="107">
        <v>481</v>
      </c>
      <c r="N72" s="107">
        <v>2489</v>
      </c>
      <c r="O72" s="107">
        <f t="shared" si="9"/>
        <v>0</v>
      </c>
      <c r="P72" s="107"/>
      <c r="Q72" s="107"/>
      <c r="R72" s="107">
        <f t="shared" si="10"/>
        <v>0</v>
      </c>
      <c r="S72" s="107"/>
      <c r="T72" s="107"/>
      <c r="U72" s="107">
        <f t="shared" si="11"/>
        <v>0</v>
      </c>
      <c r="V72" s="107"/>
      <c r="W72" s="107"/>
      <c r="X72" s="107">
        <f t="shared" si="12"/>
        <v>0</v>
      </c>
      <c r="Y72" s="107"/>
      <c r="Z72" s="107"/>
      <c r="AA72" s="108">
        <f>C72+I72-L72-O72-U72-X72-R72</f>
        <v>0</v>
      </c>
      <c r="AB72" s="7">
        <v>45509</v>
      </c>
    </row>
    <row r="73" spans="1:28" ht="15.75" hidden="1" x14ac:dyDescent="0.25">
      <c r="A73" s="29">
        <v>45472</v>
      </c>
      <c r="B73" s="25" t="s">
        <v>187</v>
      </c>
      <c r="C73" s="25">
        <v>6798.75</v>
      </c>
      <c r="D73" s="25" t="s">
        <v>46</v>
      </c>
      <c r="E73" s="25" t="s">
        <v>1558</v>
      </c>
      <c r="F73" s="25">
        <v>5439</v>
      </c>
      <c r="G73" s="25" t="s">
        <v>39</v>
      </c>
      <c r="H73" s="25"/>
      <c r="I73" s="11">
        <f t="shared" si="7"/>
        <v>0</v>
      </c>
      <c r="J73" s="31" t="s">
        <v>324</v>
      </c>
      <c r="K73" s="11"/>
      <c r="L73" s="107">
        <f t="shared" si="8"/>
        <v>6799</v>
      </c>
      <c r="M73" s="107">
        <v>6088</v>
      </c>
      <c r="N73" s="107">
        <v>711</v>
      </c>
      <c r="O73" s="107">
        <f t="shared" si="9"/>
        <v>0</v>
      </c>
      <c r="P73" s="107"/>
      <c r="Q73" s="107"/>
      <c r="R73" s="107">
        <f t="shared" si="10"/>
        <v>0</v>
      </c>
      <c r="S73" s="107"/>
      <c r="T73" s="107"/>
      <c r="U73" s="107">
        <f t="shared" si="11"/>
        <v>0</v>
      </c>
      <c r="V73" s="107"/>
      <c r="W73" s="107"/>
      <c r="X73" s="107">
        <f t="shared" si="12"/>
        <v>0</v>
      </c>
      <c r="Y73" s="107"/>
      <c r="Z73" s="107"/>
      <c r="AA73" s="108">
        <f>C73+I73-L73-O73-U73-X73-R73</f>
        <v>-0.25</v>
      </c>
      <c r="AB73" s="7">
        <v>45523</v>
      </c>
    </row>
    <row r="74" spans="1:28" ht="15.75" hidden="1" x14ac:dyDescent="0.25">
      <c r="A74" s="29">
        <v>45472</v>
      </c>
      <c r="B74" s="25" t="s">
        <v>187</v>
      </c>
      <c r="C74" s="25">
        <v>2411.25</v>
      </c>
      <c r="D74" s="25" t="s">
        <v>46</v>
      </c>
      <c r="E74" s="25" t="s">
        <v>38</v>
      </c>
      <c r="F74" s="25">
        <v>1929</v>
      </c>
      <c r="G74" s="25" t="s">
        <v>39</v>
      </c>
      <c r="H74" s="25"/>
      <c r="I74" s="11">
        <f t="shared" si="7"/>
        <v>0</v>
      </c>
      <c r="J74" s="31" t="s">
        <v>324</v>
      </c>
      <c r="K74" s="11"/>
      <c r="L74" s="107">
        <f t="shared" si="8"/>
        <v>2411</v>
      </c>
      <c r="M74" s="107">
        <v>2411</v>
      </c>
      <c r="N74" s="107"/>
      <c r="O74" s="107">
        <f t="shared" si="9"/>
        <v>0</v>
      </c>
      <c r="P74" s="107"/>
      <c r="Q74" s="107"/>
      <c r="R74" s="107">
        <f t="shared" si="10"/>
        <v>0</v>
      </c>
      <c r="S74" s="107"/>
      <c r="T74" s="107"/>
      <c r="U74" s="107">
        <f t="shared" si="11"/>
        <v>0</v>
      </c>
      <c r="V74" s="107"/>
      <c r="W74" s="107"/>
      <c r="X74" s="107">
        <f t="shared" si="12"/>
        <v>0</v>
      </c>
      <c r="Y74" s="107"/>
      <c r="Z74" s="107"/>
      <c r="AA74" s="108">
        <f>C74+I74-L74-O74-U74-X74-R74</f>
        <v>0.25</v>
      </c>
      <c r="AB74" s="7">
        <v>45523</v>
      </c>
    </row>
    <row r="75" spans="1:28" ht="15.75" hidden="1" x14ac:dyDescent="0.25">
      <c r="A75" s="29"/>
      <c r="B75" s="25" t="s">
        <v>779</v>
      </c>
      <c r="C75" s="25">
        <v>-1300000</v>
      </c>
      <c r="D75" s="25" t="s">
        <v>46</v>
      </c>
      <c r="E75" s="25"/>
      <c r="F75" s="25"/>
      <c r="G75" s="25" t="s">
        <v>39</v>
      </c>
      <c r="H75" s="25"/>
      <c r="I75" s="11">
        <f t="shared" si="7"/>
        <v>0</v>
      </c>
      <c r="J75" s="31" t="s">
        <v>49</v>
      </c>
      <c r="K75" s="11"/>
      <c r="L75" s="107">
        <f t="shared" si="8"/>
        <v>0</v>
      </c>
      <c r="M75" s="107"/>
      <c r="N75" s="107"/>
      <c r="O75" s="107">
        <f t="shared" si="9"/>
        <v>0</v>
      </c>
      <c r="P75" s="107"/>
      <c r="Q75" s="107"/>
      <c r="R75" s="107">
        <f t="shared" si="10"/>
        <v>0</v>
      </c>
      <c r="S75" s="107"/>
      <c r="T75" s="107"/>
      <c r="U75" s="107">
        <f t="shared" si="11"/>
        <v>0</v>
      </c>
      <c r="V75" s="107"/>
      <c r="W75" s="107"/>
      <c r="X75" s="107">
        <f t="shared" si="12"/>
        <v>0</v>
      </c>
      <c r="Y75" s="107"/>
      <c r="Z75" s="107"/>
      <c r="AA75" s="108">
        <f>C75+I75-L75-O75-U75-X75-R75</f>
        <v>-1300000</v>
      </c>
      <c r="AB75" s="7">
        <v>45427</v>
      </c>
    </row>
    <row r="76" spans="1:28" ht="15.75" hidden="1" x14ac:dyDescent="0.25">
      <c r="A76" s="24">
        <v>45474</v>
      </c>
      <c r="B76" s="25" t="s">
        <v>96</v>
      </c>
      <c r="C76" s="25">
        <v>3200000</v>
      </c>
      <c r="D76" s="25" t="s">
        <v>46</v>
      </c>
      <c r="E76" s="25" t="s">
        <v>138</v>
      </c>
      <c r="F76" s="25">
        <v>2000</v>
      </c>
      <c r="G76" s="25" t="s">
        <v>34</v>
      </c>
      <c r="H76" s="25"/>
      <c r="I76" s="11">
        <f t="shared" si="7"/>
        <v>0</v>
      </c>
      <c r="J76" s="31" t="s">
        <v>312</v>
      </c>
      <c r="K76" s="11" t="s">
        <v>1659</v>
      </c>
      <c r="L76" s="107">
        <f>M76+N76</f>
        <v>0</v>
      </c>
      <c r="M76" s="107"/>
      <c r="N76" s="107"/>
      <c r="O76" s="107">
        <f>P76+Q76</f>
        <v>3200000</v>
      </c>
      <c r="P76" s="107">
        <v>3200000</v>
      </c>
      <c r="Q76" s="107"/>
      <c r="R76" s="107">
        <f>S76+T76</f>
        <v>0</v>
      </c>
      <c r="S76" s="107"/>
      <c r="T76" s="107"/>
      <c r="U76" s="107">
        <f>V76+W76</f>
        <v>0</v>
      </c>
      <c r="V76" s="107"/>
      <c r="W76" s="107"/>
      <c r="X76" s="107">
        <f>Y76+Z76</f>
        <v>0</v>
      </c>
      <c r="Y76" s="107"/>
      <c r="Z76" s="107"/>
      <c r="AA76" s="108">
        <f>C76+I76-L76-O76-U76-X76-R76</f>
        <v>0</v>
      </c>
      <c r="AB76" s="7">
        <v>45510</v>
      </c>
    </row>
    <row r="77" spans="1:28" ht="15.75" hidden="1" x14ac:dyDescent="0.25">
      <c r="A77" s="24">
        <v>45474</v>
      </c>
      <c r="B77" s="25" t="s">
        <v>96</v>
      </c>
      <c r="C77" s="25">
        <v>1134000</v>
      </c>
      <c r="D77" s="25" t="s">
        <v>46</v>
      </c>
      <c r="E77" s="25" t="s">
        <v>50</v>
      </c>
      <c r="F77" s="25">
        <v>300</v>
      </c>
      <c r="G77" s="25" t="s">
        <v>34</v>
      </c>
      <c r="H77" s="25"/>
      <c r="I77" s="11">
        <f t="shared" si="7"/>
        <v>0</v>
      </c>
      <c r="J77" s="31" t="s">
        <v>312</v>
      </c>
      <c r="K77" s="11" t="s">
        <v>1659</v>
      </c>
      <c r="L77" s="107">
        <f t="shared" ref="L77:L138" si="13">M77+N77</f>
        <v>0</v>
      </c>
      <c r="M77" s="107"/>
      <c r="N77" s="107"/>
      <c r="O77" s="107">
        <f t="shared" ref="O77:O138" si="14">P77+Q77</f>
        <v>1134000</v>
      </c>
      <c r="P77" s="107">
        <v>1134000</v>
      </c>
      <c r="Q77" s="107"/>
      <c r="R77" s="107">
        <f t="shared" ref="R77:R138" si="15">S77+T77</f>
        <v>0</v>
      </c>
      <c r="S77" s="107"/>
      <c r="T77" s="107"/>
      <c r="U77" s="107">
        <f t="shared" ref="U77:U138" si="16">V77+W77</f>
        <v>0</v>
      </c>
      <c r="V77" s="107"/>
      <c r="W77" s="107"/>
      <c r="X77" s="107">
        <f t="shared" ref="X77:X138" si="17">Y77+Z77</f>
        <v>0</v>
      </c>
      <c r="Y77" s="107"/>
      <c r="Z77" s="107"/>
      <c r="AA77" s="108">
        <f>C77+I77-L77-O77-U77-X77-R77</f>
        <v>0</v>
      </c>
      <c r="AB77" s="7">
        <v>45510</v>
      </c>
    </row>
    <row r="78" spans="1:28" ht="15.75" hidden="1" x14ac:dyDescent="0.25">
      <c r="A78" s="24">
        <v>45474</v>
      </c>
      <c r="B78" s="25" t="s">
        <v>187</v>
      </c>
      <c r="C78" s="25">
        <v>1462</v>
      </c>
      <c r="D78" s="25" t="s">
        <v>46</v>
      </c>
      <c r="E78" s="25" t="s">
        <v>1500</v>
      </c>
      <c r="F78" s="25">
        <v>1170</v>
      </c>
      <c r="G78" s="25" t="s">
        <v>39</v>
      </c>
      <c r="H78" s="25"/>
      <c r="I78" s="11">
        <f t="shared" si="7"/>
        <v>0</v>
      </c>
      <c r="J78" s="31" t="s">
        <v>324</v>
      </c>
      <c r="K78" s="11"/>
      <c r="L78" s="107">
        <f t="shared" si="13"/>
        <v>1467</v>
      </c>
      <c r="M78" s="107">
        <v>1</v>
      </c>
      <c r="N78" s="107">
        <v>1466</v>
      </c>
      <c r="O78" s="107">
        <f t="shared" si="14"/>
        <v>0</v>
      </c>
      <c r="P78" s="107"/>
      <c r="Q78" s="107"/>
      <c r="R78" s="107">
        <f t="shared" si="15"/>
        <v>0</v>
      </c>
      <c r="S78" s="107"/>
      <c r="T78" s="107"/>
      <c r="U78" s="107">
        <f t="shared" si="16"/>
        <v>0</v>
      </c>
      <c r="V78" s="107"/>
      <c r="W78" s="107"/>
      <c r="X78" s="107">
        <f t="shared" si="17"/>
        <v>0</v>
      </c>
      <c r="Y78" s="107"/>
      <c r="Z78" s="107"/>
      <c r="AA78" s="108">
        <f>C78+I78-L78-O78-U78-X78-R78</f>
        <v>-5</v>
      </c>
      <c r="AB78" s="7">
        <v>45530</v>
      </c>
    </row>
    <row r="79" spans="1:28" ht="15.75" hidden="1" x14ac:dyDescent="0.25">
      <c r="A79" s="24">
        <v>45474</v>
      </c>
      <c r="B79" s="25" t="s">
        <v>739</v>
      </c>
      <c r="C79" s="25">
        <v>960000</v>
      </c>
      <c r="D79" s="25" t="s">
        <v>46</v>
      </c>
      <c r="E79" s="25" t="s">
        <v>498</v>
      </c>
      <c r="F79" s="25">
        <v>2</v>
      </c>
      <c r="G79" s="25" t="s">
        <v>48</v>
      </c>
      <c r="H79" s="25"/>
      <c r="I79" s="11">
        <f t="shared" si="7"/>
        <v>0</v>
      </c>
      <c r="J79" s="31" t="s">
        <v>312</v>
      </c>
      <c r="K79" s="11" t="s">
        <v>1797</v>
      </c>
      <c r="L79" s="107">
        <f t="shared" si="13"/>
        <v>0</v>
      </c>
      <c r="M79" s="107"/>
      <c r="N79" s="107"/>
      <c r="O79" s="107">
        <f t="shared" si="14"/>
        <v>960000</v>
      </c>
      <c r="P79" s="107">
        <v>960000</v>
      </c>
      <c r="Q79" s="107"/>
      <c r="R79" s="107">
        <f t="shared" si="15"/>
        <v>0</v>
      </c>
      <c r="S79" s="107"/>
      <c r="T79" s="107"/>
      <c r="U79" s="107">
        <f t="shared" si="16"/>
        <v>0</v>
      </c>
      <c r="V79" s="107"/>
      <c r="W79" s="107"/>
      <c r="X79" s="107">
        <f t="shared" si="17"/>
        <v>0</v>
      </c>
      <c r="Y79" s="107"/>
      <c r="Z79" s="107"/>
      <c r="AA79" s="108">
        <f>C79+I79-L79-O79-U79-X79-R79</f>
        <v>0</v>
      </c>
      <c r="AB79" s="7">
        <v>45531</v>
      </c>
    </row>
    <row r="80" spans="1:28" ht="15.75" hidden="1" x14ac:dyDescent="0.25">
      <c r="A80" s="24">
        <v>45474</v>
      </c>
      <c r="B80" s="25" t="s">
        <v>359</v>
      </c>
      <c r="C80" s="25">
        <v>3125000</v>
      </c>
      <c r="D80" s="25" t="s">
        <v>46</v>
      </c>
      <c r="E80" s="25" t="s">
        <v>128</v>
      </c>
      <c r="F80" s="25">
        <v>25</v>
      </c>
      <c r="G80" s="25" t="s">
        <v>39</v>
      </c>
      <c r="H80" s="25"/>
      <c r="I80" s="11">
        <f t="shared" si="7"/>
        <v>0</v>
      </c>
      <c r="J80" s="31" t="s">
        <v>312</v>
      </c>
      <c r="K80" s="11" t="s">
        <v>1653</v>
      </c>
      <c r="L80" s="107">
        <f t="shared" si="13"/>
        <v>0</v>
      </c>
      <c r="M80" s="107"/>
      <c r="N80" s="107"/>
      <c r="O80" s="107">
        <f t="shared" si="14"/>
        <v>3125000</v>
      </c>
      <c r="P80" s="107">
        <v>3125000</v>
      </c>
      <c r="Q80" s="107"/>
      <c r="R80" s="107">
        <f t="shared" si="15"/>
        <v>0</v>
      </c>
      <c r="S80" s="107"/>
      <c r="T80" s="107"/>
      <c r="U80" s="107">
        <f t="shared" si="16"/>
        <v>0</v>
      </c>
      <c r="V80" s="107"/>
      <c r="W80" s="107"/>
      <c r="X80" s="107">
        <f t="shared" si="17"/>
        <v>0</v>
      </c>
      <c r="Y80" s="107"/>
      <c r="Z80" s="107"/>
      <c r="AA80" s="108">
        <f>C80+I80-L80-O80-U80-X80-R80</f>
        <v>0</v>
      </c>
      <c r="AB80" s="7">
        <v>45510</v>
      </c>
    </row>
    <row r="81" spans="1:28" ht="15.75" hidden="1" x14ac:dyDescent="0.25">
      <c r="A81" s="24">
        <v>45474</v>
      </c>
      <c r="B81" s="25" t="s">
        <v>223</v>
      </c>
      <c r="C81" s="25">
        <v>15225000</v>
      </c>
      <c r="D81" s="25" t="s">
        <v>52</v>
      </c>
      <c r="E81" s="25" t="s">
        <v>69</v>
      </c>
      <c r="F81" s="25">
        <v>75</v>
      </c>
      <c r="G81" s="27" t="s">
        <v>39</v>
      </c>
      <c r="H81" s="25"/>
      <c r="I81" s="11">
        <f t="shared" si="7"/>
        <v>0</v>
      </c>
      <c r="J81" s="31" t="s">
        <v>324</v>
      </c>
      <c r="K81" s="11"/>
      <c r="L81" s="107">
        <f t="shared" si="13"/>
        <v>15225000</v>
      </c>
      <c r="M81" s="107">
        <v>15225000</v>
      </c>
      <c r="N81" s="107"/>
      <c r="O81" s="107">
        <f t="shared" si="14"/>
        <v>0</v>
      </c>
      <c r="P81" s="107"/>
      <c r="Q81" s="107"/>
      <c r="R81" s="107">
        <f t="shared" si="15"/>
        <v>0</v>
      </c>
      <c r="S81" s="107"/>
      <c r="T81" s="107"/>
      <c r="U81" s="107">
        <f t="shared" si="16"/>
        <v>0</v>
      </c>
      <c r="V81" s="107"/>
      <c r="W81" s="107"/>
      <c r="X81" s="107">
        <f t="shared" si="17"/>
        <v>0</v>
      </c>
      <c r="Y81" s="107"/>
      <c r="Z81" s="107"/>
      <c r="AA81" s="108">
        <f>C81+I81-L81-O81-U81-X81-R81</f>
        <v>0</v>
      </c>
      <c r="AB81" s="7">
        <v>45530</v>
      </c>
    </row>
    <row r="82" spans="1:28" ht="15.75" hidden="1" x14ac:dyDescent="0.25">
      <c r="A82" s="24">
        <v>45474</v>
      </c>
      <c r="B82" s="25" t="s">
        <v>370</v>
      </c>
      <c r="C82" s="25">
        <v>19890000</v>
      </c>
      <c r="D82" s="25" t="s">
        <v>46</v>
      </c>
      <c r="E82" s="25" t="s">
        <v>249</v>
      </c>
      <c r="F82" s="25">
        <v>5100</v>
      </c>
      <c r="G82" s="25" t="s">
        <v>34</v>
      </c>
      <c r="H82" s="25"/>
      <c r="I82" s="11">
        <f t="shared" si="7"/>
        <v>0</v>
      </c>
      <c r="J82" s="31" t="s">
        <v>312</v>
      </c>
      <c r="K82" s="11" t="s">
        <v>1696</v>
      </c>
      <c r="L82" s="107">
        <f t="shared" si="13"/>
        <v>0</v>
      </c>
      <c r="M82" s="107"/>
      <c r="N82" s="107"/>
      <c r="O82" s="107">
        <f t="shared" si="14"/>
        <v>19890000</v>
      </c>
      <c r="P82" s="107">
        <v>5000000</v>
      </c>
      <c r="Q82" s="107">
        <v>14890000</v>
      </c>
      <c r="R82" s="107">
        <f t="shared" si="15"/>
        <v>0</v>
      </c>
      <c r="S82" s="107"/>
      <c r="T82" s="107"/>
      <c r="U82" s="107">
        <f t="shared" si="16"/>
        <v>0</v>
      </c>
      <c r="V82" s="107"/>
      <c r="W82" s="107"/>
      <c r="X82" s="107">
        <f t="shared" si="17"/>
        <v>0</v>
      </c>
      <c r="Y82" s="107"/>
      <c r="Z82" s="107"/>
      <c r="AA82" s="108">
        <f>C82+I82-L82-O82-U82-X82-R82</f>
        <v>0</v>
      </c>
      <c r="AB82" s="7">
        <v>45526</v>
      </c>
    </row>
    <row r="83" spans="1:28" ht="15.75" hidden="1" x14ac:dyDescent="0.25">
      <c r="A83" s="29">
        <v>45475</v>
      </c>
      <c r="B83" s="25" t="s">
        <v>256</v>
      </c>
      <c r="C83" s="25">
        <v>701000</v>
      </c>
      <c r="D83" s="25" t="s">
        <v>52</v>
      </c>
      <c r="E83" s="25" t="s">
        <v>249</v>
      </c>
      <c r="F83" s="25">
        <v>500</v>
      </c>
      <c r="G83" s="25" t="s">
        <v>34</v>
      </c>
      <c r="H83" s="25"/>
      <c r="I83" s="11">
        <f t="shared" si="7"/>
        <v>0</v>
      </c>
      <c r="J83" s="31" t="s">
        <v>324</v>
      </c>
      <c r="K83" s="11"/>
      <c r="L83" s="107">
        <f t="shared" si="13"/>
        <v>701000</v>
      </c>
      <c r="M83" s="107">
        <v>701000</v>
      </c>
      <c r="N83" s="107"/>
      <c r="O83" s="107">
        <f t="shared" si="14"/>
        <v>0</v>
      </c>
      <c r="P83" s="107"/>
      <c r="Q83" s="107"/>
      <c r="R83" s="107">
        <f t="shared" si="15"/>
        <v>0</v>
      </c>
      <c r="S83" s="107"/>
      <c r="T83" s="107"/>
      <c r="U83" s="107">
        <f t="shared" si="16"/>
        <v>0</v>
      </c>
      <c r="V83" s="107"/>
      <c r="W83" s="107"/>
      <c r="X83" s="107">
        <f>Y83+Z83</f>
        <v>0</v>
      </c>
      <c r="Y83" s="107"/>
      <c r="Z83" s="107"/>
      <c r="AA83" s="108">
        <f>C83+I83-L83-O83-U83-X83-R83</f>
        <v>0</v>
      </c>
      <c r="AB83" s="7">
        <v>45507</v>
      </c>
    </row>
    <row r="84" spans="1:28" ht="15.75" hidden="1" x14ac:dyDescent="0.25">
      <c r="A84" s="24">
        <v>45475</v>
      </c>
      <c r="B84" s="25" t="s">
        <v>203</v>
      </c>
      <c r="C84" s="25">
        <v>1600000</v>
      </c>
      <c r="D84" s="25" t="s">
        <v>46</v>
      </c>
      <c r="E84" s="25" t="s">
        <v>47</v>
      </c>
      <c r="F84" s="25">
        <v>10</v>
      </c>
      <c r="G84" s="25" t="s">
        <v>48</v>
      </c>
      <c r="H84" s="25"/>
      <c r="I84" s="11">
        <f t="shared" si="7"/>
        <v>0</v>
      </c>
      <c r="J84" s="18" t="s">
        <v>24</v>
      </c>
      <c r="K84" s="11"/>
      <c r="L84" s="107">
        <f t="shared" si="13"/>
        <v>30200</v>
      </c>
      <c r="M84" s="107">
        <v>30200</v>
      </c>
      <c r="N84" s="107"/>
      <c r="O84" s="107">
        <f t="shared" si="14"/>
        <v>0</v>
      </c>
      <c r="P84" s="107"/>
      <c r="Q84" s="107"/>
      <c r="R84" s="107">
        <f t="shared" si="15"/>
        <v>0</v>
      </c>
      <c r="S84" s="107"/>
      <c r="T84" s="107"/>
      <c r="U84" s="107">
        <f t="shared" si="16"/>
        <v>0</v>
      </c>
      <c r="V84" s="107"/>
      <c r="W84" s="107"/>
      <c r="X84" s="107">
        <f t="shared" si="17"/>
        <v>0</v>
      </c>
      <c r="Y84" s="107"/>
      <c r="Z84" s="107"/>
      <c r="AA84" s="108">
        <f>C84+I84-L84-O84-U84-X84-R84</f>
        <v>1569800</v>
      </c>
      <c r="AB84" s="7">
        <v>45527</v>
      </c>
    </row>
    <row r="85" spans="1:28" ht="15.75" hidden="1" x14ac:dyDescent="0.25">
      <c r="A85" s="29">
        <v>45475</v>
      </c>
      <c r="B85" s="25" t="s">
        <v>122</v>
      </c>
      <c r="C85" s="25">
        <v>9375000</v>
      </c>
      <c r="D85" s="25" t="s">
        <v>46</v>
      </c>
      <c r="E85" s="25" t="s">
        <v>128</v>
      </c>
      <c r="F85" s="25">
        <v>75</v>
      </c>
      <c r="G85" s="25" t="s">
        <v>39</v>
      </c>
      <c r="H85" s="25"/>
      <c r="I85" s="11">
        <f t="shared" si="7"/>
        <v>0</v>
      </c>
      <c r="J85" s="26" t="s">
        <v>28</v>
      </c>
      <c r="K85" s="11"/>
      <c r="L85" s="107">
        <f t="shared" si="13"/>
        <v>0</v>
      </c>
      <c r="M85" s="107"/>
      <c r="N85" s="107"/>
      <c r="O85" s="107">
        <f t="shared" si="14"/>
        <v>0</v>
      </c>
      <c r="P85" s="107"/>
      <c r="Q85" s="107"/>
      <c r="R85" s="107">
        <f t="shared" si="15"/>
        <v>0</v>
      </c>
      <c r="S85" s="107"/>
      <c r="T85" s="107"/>
      <c r="U85" s="107">
        <f t="shared" si="16"/>
        <v>0</v>
      </c>
      <c r="V85" s="107"/>
      <c r="W85" s="107"/>
      <c r="X85" s="107">
        <f t="shared" si="17"/>
        <v>0</v>
      </c>
      <c r="Y85" s="107"/>
      <c r="Z85" s="107"/>
      <c r="AA85" s="108">
        <f>C85+I85-L85-O85-U85-X85-R85</f>
        <v>9375000</v>
      </c>
      <c r="AB85" s="7"/>
    </row>
    <row r="86" spans="1:28" ht="15.75" hidden="1" x14ac:dyDescent="0.25">
      <c r="A86" s="29">
        <v>45476</v>
      </c>
      <c r="B86" s="27" t="s">
        <v>221</v>
      </c>
      <c r="C86" s="25">
        <v>22590000</v>
      </c>
      <c r="D86" s="27" t="s">
        <v>46</v>
      </c>
      <c r="E86" s="25" t="s">
        <v>177</v>
      </c>
      <c r="F86" s="25">
        <v>300</v>
      </c>
      <c r="G86" s="27" t="s">
        <v>39</v>
      </c>
      <c r="H86" s="25"/>
      <c r="I86" s="11">
        <f t="shared" si="7"/>
        <v>0</v>
      </c>
      <c r="J86" s="31" t="s">
        <v>324</v>
      </c>
      <c r="K86" s="11"/>
      <c r="L86" s="107">
        <f t="shared" si="13"/>
        <v>22590000</v>
      </c>
      <c r="M86" s="107">
        <v>22590000</v>
      </c>
      <c r="N86" s="107"/>
      <c r="O86" s="107">
        <f t="shared" si="14"/>
        <v>0</v>
      </c>
      <c r="P86" s="107"/>
      <c r="Q86" s="107"/>
      <c r="R86" s="107">
        <f t="shared" si="15"/>
        <v>0</v>
      </c>
      <c r="S86" s="107"/>
      <c r="T86" s="107"/>
      <c r="U86" s="107">
        <f t="shared" si="16"/>
        <v>0</v>
      </c>
      <c r="V86" s="107"/>
      <c r="W86" s="107"/>
      <c r="X86" s="107">
        <f t="shared" si="17"/>
        <v>0</v>
      </c>
      <c r="Y86" s="107"/>
      <c r="Z86" s="107"/>
      <c r="AA86" s="108">
        <f>C86+I86-L86-O86-U86-X86-R86</f>
        <v>0</v>
      </c>
      <c r="AB86" s="7">
        <v>45506</v>
      </c>
    </row>
    <row r="87" spans="1:28" ht="15.75" hidden="1" x14ac:dyDescent="0.25">
      <c r="A87" s="29">
        <v>45476</v>
      </c>
      <c r="B87" s="25" t="s">
        <v>497</v>
      </c>
      <c r="C87" s="25">
        <v>-120000</v>
      </c>
      <c r="D87" s="25" t="s">
        <v>46</v>
      </c>
      <c r="E87" s="25" t="s">
        <v>135</v>
      </c>
      <c r="F87" s="21">
        <v>5</v>
      </c>
      <c r="G87" s="25" t="s">
        <v>48</v>
      </c>
      <c r="H87" s="25"/>
      <c r="I87" s="11">
        <f t="shared" si="7"/>
        <v>0</v>
      </c>
      <c r="J87" s="31" t="s">
        <v>49</v>
      </c>
      <c r="K87" s="11">
        <v>602</v>
      </c>
      <c r="L87" s="107">
        <f t="shared" si="13"/>
        <v>0</v>
      </c>
      <c r="M87" s="107"/>
      <c r="N87" s="107"/>
      <c r="O87" s="107">
        <f t="shared" si="14"/>
        <v>0</v>
      </c>
      <c r="P87" s="107"/>
      <c r="Q87" s="107"/>
      <c r="R87" s="107">
        <f t="shared" si="15"/>
        <v>0</v>
      </c>
      <c r="S87" s="107"/>
      <c r="T87" s="107"/>
      <c r="U87" s="107">
        <f t="shared" si="16"/>
        <v>0</v>
      </c>
      <c r="V87" s="107"/>
      <c r="W87" s="107"/>
      <c r="X87" s="107">
        <f t="shared" si="17"/>
        <v>0</v>
      </c>
      <c r="Y87" s="107"/>
      <c r="Z87" s="107"/>
      <c r="AA87" s="108">
        <f>C87+I87-L87-O87-U87-X87-R87</f>
        <v>-120000</v>
      </c>
      <c r="AB87" s="7">
        <v>45474</v>
      </c>
    </row>
    <row r="88" spans="1:28" ht="15.75" hidden="1" x14ac:dyDescent="0.25">
      <c r="A88" s="29">
        <v>45476</v>
      </c>
      <c r="B88" s="25" t="s">
        <v>207</v>
      </c>
      <c r="C88" s="25">
        <v>-697000</v>
      </c>
      <c r="D88" s="27" t="s">
        <v>46</v>
      </c>
      <c r="E88" s="25" t="s">
        <v>298</v>
      </c>
      <c r="F88" s="21">
        <v>400</v>
      </c>
      <c r="G88" s="25" t="s">
        <v>34</v>
      </c>
      <c r="H88" s="21"/>
      <c r="I88" s="11">
        <f t="shared" si="7"/>
        <v>0</v>
      </c>
      <c r="J88" s="31" t="s">
        <v>49</v>
      </c>
      <c r="K88" s="11"/>
      <c r="L88" s="107">
        <f t="shared" si="13"/>
        <v>0</v>
      </c>
      <c r="M88" s="107"/>
      <c r="N88" s="107"/>
      <c r="O88" s="107">
        <f t="shared" si="14"/>
        <v>0</v>
      </c>
      <c r="P88" s="107"/>
      <c r="Q88" s="107"/>
      <c r="R88" s="107">
        <f t="shared" si="15"/>
        <v>0</v>
      </c>
      <c r="S88" s="107"/>
      <c r="T88" s="107"/>
      <c r="U88" s="107">
        <f t="shared" si="16"/>
        <v>0</v>
      </c>
      <c r="V88" s="107"/>
      <c r="W88" s="107"/>
      <c r="X88" s="107">
        <f t="shared" si="17"/>
        <v>0</v>
      </c>
      <c r="Y88" s="107"/>
      <c r="Z88" s="107"/>
      <c r="AA88" s="108">
        <f>C88+I88-L88-O88-U88-X88-R88</f>
        <v>-697000</v>
      </c>
      <c r="AB88" s="7">
        <v>45476</v>
      </c>
    </row>
    <row r="89" spans="1:28" ht="15.75" hidden="1" x14ac:dyDescent="0.25">
      <c r="A89" s="29">
        <v>45477</v>
      </c>
      <c r="B89" s="25" t="s">
        <v>162</v>
      </c>
      <c r="C89" s="25">
        <v>700000</v>
      </c>
      <c r="D89" s="25" t="s">
        <v>46</v>
      </c>
      <c r="E89" s="25" t="s">
        <v>127</v>
      </c>
      <c r="F89" s="25">
        <v>10</v>
      </c>
      <c r="G89" s="25" t="s">
        <v>39</v>
      </c>
      <c r="H89" s="25"/>
      <c r="I89" s="11">
        <f t="shared" si="7"/>
        <v>0</v>
      </c>
      <c r="J89" s="12" t="s">
        <v>324</v>
      </c>
      <c r="K89" s="11"/>
      <c r="L89" s="107">
        <f t="shared" si="13"/>
        <v>700000</v>
      </c>
      <c r="M89" s="107">
        <v>700000</v>
      </c>
      <c r="N89" s="107"/>
      <c r="O89" s="107">
        <f t="shared" si="14"/>
        <v>0</v>
      </c>
      <c r="P89" s="107"/>
      <c r="Q89" s="107"/>
      <c r="R89" s="107">
        <f t="shared" si="15"/>
        <v>0</v>
      </c>
      <c r="S89" s="107"/>
      <c r="T89" s="107"/>
      <c r="U89" s="107">
        <f t="shared" si="16"/>
        <v>0</v>
      </c>
      <c r="V89" s="107"/>
      <c r="W89" s="107"/>
      <c r="X89" s="107">
        <f t="shared" si="17"/>
        <v>0</v>
      </c>
      <c r="Y89" s="107"/>
      <c r="Z89" s="107"/>
      <c r="AA89" s="108">
        <f>C89+I89-L89-O89-U89-X89-R89</f>
        <v>0</v>
      </c>
      <c r="AB89" s="7">
        <v>45518</v>
      </c>
    </row>
    <row r="90" spans="1:28" ht="15.75" hidden="1" x14ac:dyDescent="0.25">
      <c r="A90" s="29">
        <v>45477</v>
      </c>
      <c r="B90" s="25" t="s">
        <v>162</v>
      </c>
      <c r="C90" s="25">
        <v>6250000</v>
      </c>
      <c r="D90" s="25" t="s">
        <v>46</v>
      </c>
      <c r="E90" s="25" t="s">
        <v>128</v>
      </c>
      <c r="F90" s="25">
        <v>50</v>
      </c>
      <c r="G90" s="25" t="s">
        <v>39</v>
      </c>
      <c r="H90" s="25"/>
      <c r="I90" s="11">
        <f t="shared" si="7"/>
        <v>0</v>
      </c>
      <c r="J90" s="12" t="s">
        <v>324</v>
      </c>
      <c r="K90" s="11"/>
      <c r="L90" s="107">
        <f t="shared" si="13"/>
        <v>6250000</v>
      </c>
      <c r="M90" s="107">
        <v>6250000</v>
      </c>
      <c r="N90" s="107"/>
      <c r="O90" s="107">
        <f t="shared" si="14"/>
        <v>0</v>
      </c>
      <c r="P90" s="107"/>
      <c r="Q90" s="107"/>
      <c r="R90" s="107">
        <f t="shared" si="15"/>
        <v>0</v>
      </c>
      <c r="S90" s="107"/>
      <c r="T90" s="107"/>
      <c r="U90" s="107">
        <f t="shared" si="16"/>
        <v>0</v>
      </c>
      <c r="V90" s="107"/>
      <c r="W90" s="107"/>
      <c r="X90" s="107">
        <f t="shared" si="17"/>
        <v>0</v>
      </c>
      <c r="Y90" s="107"/>
      <c r="Z90" s="107"/>
      <c r="AA90" s="108">
        <f>C90+I90-L90-O90-U90-X90-R90</f>
        <v>0</v>
      </c>
      <c r="AB90" s="7">
        <v>45518</v>
      </c>
    </row>
    <row r="91" spans="1:28" ht="15.75" hidden="1" x14ac:dyDescent="0.25">
      <c r="A91" s="29">
        <v>45477</v>
      </c>
      <c r="B91" s="72" t="s">
        <v>134</v>
      </c>
      <c r="C91" s="25">
        <v>692500</v>
      </c>
      <c r="D91" s="25" t="s">
        <v>46</v>
      </c>
      <c r="E91" s="25" t="s">
        <v>95</v>
      </c>
      <c r="F91" s="25">
        <v>500</v>
      </c>
      <c r="G91" s="25" t="s">
        <v>34</v>
      </c>
      <c r="H91" s="25"/>
      <c r="I91" s="11">
        <f t="shared" si="7"/>
        <v>0</v>
      </c>
      <c r="J91" s="31" t="s">
        <v>312</v>
      </c>
      <c r="K91" s="11" t="s">
        <v>1594</v>
      </c>
      <c r="L91" s="107">
        <f t="shared" si="13"/>
        <v>0</v>
      </c>
      <c r="M91" s="107"/>
      <c r="N91" s="107"/>
      <c r="O91" s="107">
        <f t="shared" si="14"/>
        <v>692500</v>
      </c>
      <c r="P91" s="107">
        <v>692500</v>
      </c>
      <c r="Q91" s="107"/>
      <c r="R91" s="107">
        <f t="shared" si="15"/>
        <v>0</v>
      </c>
      <c r="S91" s="107"/>
      <c r="T91" s="107"/>
      <c r="U91" s="107">
        <f t="shared" si="16"/>
        <v>0</v>
      </c>
      <c r="V91" s="107"/>
      <c r="W91" s="107"/>
      <c r="X91" s="107">
        <f t="shared" si="17"/>
        <v>0</v>
      </c>
      <c r="Y91" s="107"/>
      <c r="Z91" s="107"/>
      <c r="AA91" s="108">
        <f>C91+I91-L91-O91-U91-X91-R91</f>
        <v>0</v>
      </c>
      <c r="AB91" s="7">
        <v>45506</v>
      </c>
    </row>
    <row r="92" spans="1:28" ht="15.75" hidden="1" x14ac:dyDescent="0.25">
      <c r="A92" s="29">
        <v>45477</v>
      </c>
      <c r="B92" s="72" t="s">
        <v>134</v>
      </c>
      <c r="C92" s="25">
        <v>755000</v>
      </c>
      <c r="D92" s="25" t="s">
        <v>46</v>
      </c>
      <c r="E92" s="25" t="s">
        <v>179</v>
      </c>
      <c r="F92" s="25">
        <v>500</v>
      </c>
      <c r="G92" s="25" t="s">
        <v>34</v>
      </c>
      <c r="H92" s="25"/>
      <c r="I92" s="11">
        <f t="shared" si="7"/>
        <v>0</v>
      </c>
      <c r="J92" s="31" t="s">
        <v>312</v>
      </c>
      <c r="K92" s="11" t="s">
        <v>1594</v>
      </c>
      <c r="L92" s="107">
        <f t="shared" si="13"/>
        <v>0</v>
      </c>
      <c r="M92" s="107"/>
      <c r="N92" s="107"/>
      <c r="O92" s="107">
        <f t="shared" si="14"/>
        <v>755000</v>
      </c>
      <c r="P92" s="107">
        <v>755000</v>
      </c>
      <c r="Q92" s="107"/>
      <c r="R92" s="107">
        <f t="shared" si="15"/>
        <v>0</v>
      </c>
      <c r="S92" s="107"/>
      <c r="T92" s="107"/>
      <c r="U92" s="107">
        <f t="shared" si="16"/>
        <v>0</v>
      </c>
      <c r="V92" s="107"/>
      <c r="W92" s="107"/>
      <c r="X92" s="107">
        <f t="shared" si="17"/>
        <v>0</v>
      </c>
      <c r="Y92" s="107"/>
      <c r="Z92" s="107"/>
      <c r="AA92" s="108">
        <f>C92+I92-L92-O92-U92-X92-R92</f>
        <v>0</v>
      </c>
      <c r="AB92" s="7">
        <v>45506</v>
      </c>
    </row>
    <row r="93" spans="1:28" ht="15.75" hidden="1" x14ac:dyDescent="0.25">
      <c r="A93" s="29">
        <v>45477</v>
      </c>
      <c r="B93" s="72" t="s">
        <v>134</v>
      </c>
      <c r="C93" s="25">
        <v>4500000</v>
      </c>
      <c r="D93" s="25" t="s">
        <v>46</v>
      </c>
      <c r="E93" s="25" t="s">
        <v>42</v>
      </c>
      <c r="F93" s="25">
        <v>1000</v>
      </c>
      <c r="G93" s="25" t="s">
        <v>34</v>
      </c>
      <c r="H93" s="25"/>
      <c r="I93" s="11">
        <f t="shared" si="7"/>
        <v>0</v>
      </c>
      <c r="J93" s="31" t="s">
        <v>312</v>
      </c>
      <c r="K93" s="11" t="s">
        <v>1594</v>
      </c>
      <c r="L93" s="107">
        <f t="shared" si="13"/>
        <v>0</v>
      </c>
      <c r="M93" s="107"/>
      <c r="N93" s="107"/>
      <c r="O93" s="107">
        <f t="shared" si="14"/>
        <v>4500000</v>
      </c>
      <c r="P93" s="107">
        <v>2979000</v>
      </c>
      <c r="Q93" s="107">
        <v>1521000</v>
      </c>
      <c r="R93" s="107">
        <f t="shared" si="15"/>
        <v>0</v>
      </c>
      <c r="S93" s="107"/>
      <c r="T93" s="107"/>
      <c r="U93" s="107">
        <f t="shared" si="16"/>
        <v>0</v>
      </c>
      <c r="V93" s="107"/>
      <c r="W93" s="107"/>
      <c r="X93" s="107">
        <f t="shared" si="17"/>
        <v>0</v>
      </c>
      <c r="Y93" s="107"/>
      <c r="Z93" s="107"/>
      <c r="AA93" s="108">
        <f>C93+I93-L93-O93-U93-X93-R93</f>
        <v>0</v>
      </c>
      <c r="AB93" s="7">
        <v>45510</v>
      </c>
    </row>
    <row r="94" spans="1:28" ht="15.75" hidden="1" x14ac:dyDescent="0.25">
      <c r="A94" s="29">
        <v>45477</v>
      </c>
      <c r="B94" s="25" t="s">
        <v>96</v>
      </c>
      <c r="C94" s="25">
        <v>2646000</v>
      </c>
      <c r="D94" s="25" t="s">
        <v>46</v>
      </c>
      <c r="E94" s="25" t="s">
        <v>782</v>
      </c>
      <c r="F94" s="25">
        <v>600</v>
      </c>
      <c r="G94" s="25" t="s">
        <v>34</v>
      </c>
      <c r="H94" s="25"/>
      <c r="I94" s="11">
        <f t="shared" si="7"/>
        <v>0</v>
      </c>
      <c r="J94" s="31" t="s">
        <v>312</v>
      </c>
      <c r="K94" s="11" t="s">
        <v>1658</v>
      </c>
      <c r="L94" s="107">
        <f t="shared" si="13"/>
        <v>0</v>
      </c>
      <c r="M94" s="107"/>
      <c r="N94" s="107"/>
      <c r="O94" s="107">
        <f t="shared" si="14"/>
        <v>2646000</v>
      </c>
      <c r="P94" s="107">
        <v>2646000</v>
      </c>
      <c r="Q94" s="107"/>
      <c r="R94" s="107">
        <f t="shared" si="15"/>
        <v>0</v>
      </c>
      <c r="S94" s="107"/>
      <c r="T94" s="107"/>
      <c r="U94" s="107">
        <f t="shared" si="16"/>
        <v>0</v>
      </c>
      <c r="V94" s="107"/>
      <c r="W94" s="107"/>
      <c r="X94" s="107">
        <f t="shared" si="17"/>
        <v>0</v>
      </c>
      <c r="Y94" s="107"/>
      <c r="Z94" s="107"/>
      <c r="AA94" s="108">
        <f>C94+I94-L94-O94-U94-X94-R94</f>
        <v>0</v>
      </c>
      <c r="AB94" s="7">
        <v>45510</v>
      </c>
    </row>
    <row r="95" spans="1:28" ht="15.75" hidden="1" x14ac:dyDescent="0.25">
      <c r="A95" s="29">
        <v>45478</v>
      </c>
      <c r="B95" s="25" t="s">
        <v>266</v>
      </c>
      <c r="C95" s="25">
        <v>18200000</v>
      </c>
      <c r="D95" s="25" t="s">
        <v>46</v>
      </c>
      <c r="E95" s="25" t="s">
        <v>42</v>
      </c>
      <c r="F95" s="25">
        <v>5200</v>
      </c>
      <c r="G95" s="25" t="s">
        <v>34</v>
      </c>
      <c r="H95" s="25"/>
      <c r="I95" s="11">
        <f t="shared" si="7"/>
        <v>0</v>
      </c>
      <c r="J95" s="31" t="s">
        <v>312</v>
      </c>
      <c r="K95" s="11" t="s">
        <v>1711</v>
      </c>
      <c r="L95" s="107">
        <f t="shared" si="13"/>
        <v>0</v>
      </c>
      <c r="M95" s="107"/>
      <c r="N95" s="107"/>
      <c r="O95" s="107">
        <f t="shared" si="14"/>
        <v>18200000</v>
      </c>
      <c r="P95" s="107">
        <v>10000000</v>
      </c>
      <c r="Q95" s="107">
        <v>8200000</v>
      </c>
      <c r="R95" s="107">
        <f t="shared" si="15"/>
        <v>0</v>
      </c>
      <c r="S95" s="107"/>
      <c r="T95" s="107"/>
      <c r="U95" s="107">
        <f t="shared" si="16"/>
        <v>0</v>
      </c>
      <c r="V95" s="107"/>
      <c r="W95" s="107"/>
      <c r="X95" s="107">
        <f t="shared" si="17"/>
        <v>0</v>
      </c>
      <c r="Y95" s="107"/>
      <c r="Z95" s="107"/>
      <c r="AA95" s="108">
        <f>C95+I95-L95-O95-U95-X95-R95</f>
        <v>0</v>
      </c>
      <c r="AB95" s="7">
        <v>45519</v>
      </c>
    </row>
    <row r="96" spans="1:28" ht="15.75" hidden="1" x14ac:dyDescent="0.25">
      <c r="A96" s="29">
        <v>45478</v>
      </c>
      <c r="B96" s="25" t="s">
        <v>226</v>
      </c>
      <c r="C96" s="25">
        <v>12600000</v>
      </c>
      <c r="D96" s="25" t="s">
        <v>52</v>
      </c>
      <c r="E96" s="25" t="s">
        <v>229</v>
      </c>
      <c r="F96" s="25">
        <v>300</v>
      </c>
      <c r="G96" s="25" t="s">
        <v>39</v>
      </c>
      <c r="H96" s="25"/>
      <c r="I96" s="11">
        <f t="shared" si="7"/>
        <v>0</v>
      </c>
      <c r="J96" s="31" t="s">
        <v>312</v>
      </c>
      <c r="K96" s="11" t="s">
        <v>1644</v>
      </c>
      <c r="L96" s="107">
        <f t="shared" si="13"/>
        <v>0</v>
      </c>
      <c r="M96" s="107"/>
      <c r="N96" s="107"/>
      <c r="O96" s="107">
        <f t="shared" si="14"/>
        <v>12600000</v>
      </c>
      <c r="P96" s="107">
        <v>12600000</v>
      </c>
      <c r="Q96" s="107"/>
      <c r="R96" s="107">
        <f t="shared" si="15"/>
        <v>0</v>
      </c>
      <c r="S96" s="107"/>
      <c r="T96" s="107"/>
      <c r="U96" s="107">
        <f t="shared" si="16"/>
        <v>0</v>
      </c>
      <c r="V96" s="107"/>
      <c r="W96" s="107"/>
      <c r="X96" s="107">
        <f t="shared" si="17"/>
        <v>0</v>
      </c>
      <c r="Y96" s="107"/>
      <c r="Z96" s="107"/>
      <c r="AA96" s="108">
        <f>C96+I96-L96-O96-U96-X96-R96</f>
        <v>0</v>
      </c>
      <c r="AB96" s="7">
        <v>45526</v>
      </c>
    </row>
    <row r="97" spans="1:28" ht="15.75" hidden="1" x14ac:dyDescent="0.25">
      <c r="A97" s="29">
        <v>45479</v>
      </c>
      <c r="B97" s="25" t="s">
        <v>203</v>
      </c>
      <c r="C97" s="25">
        <v>3125000</v>
      </c>
      <c r="D97" s="25" t="s">
        <v>46</v>
      </c>
      <c r="E97" s="25" t="s">
        <v>128</v>
      </c>
      <c r="F97" s="25">
        <v>25</v>
      </c>
      <c r="G97" s="25" t="s">
        <v>39</v>
      </c>
      <c r="H97" s="25"/>
      <c r="I97" s="11">
        <f>F97*H97</f>
        <v>0</v>
      </c>
      <c r="J97" s="26" t="s">
        <v>28</v>
      </c>
      <c r="K97" s="11"/>
      <c r="L97" s="107">
        <f t="shared" si="13"/>
        <v>0</v>
      </c>
      <c r="M97" s="107"/>
      <c r="N97" s="107"/>
      <c r="O97" s="107">
        <f t="shared" si="14"/>
        <v>0</v>
      </c>
      <c r="P97" s="107"/>
      <c r="Q97" s="107"/>
      <c r="R97" s="107">
        <f t="shared" si="15"/>
        <v>0</v>
      </c>
      <c r="S97" s="107"/>
      <c r="T97" s="107"/>
      <c r="U97" s="107">
        <f t="shared" si="16"/>
        <v>0</v>
      </c>
      <c r="V97" s="107"/>
      <c r="W97" s="107"/>
      <c r="X97" s="107">
        <f t="shared" si="17"/>
        <v>0</v>
      </c>
      <c r="Y97" s="107"/>
      <c r="Z97" s="107"/>
      <c r="AA97" s="108">
        <f>C97+I97-L97-O97-U97-X97-R97</f>
        <v>3125000</v>
      </c>
      <c r="AB97" s="7"/>
    </row>
    <row r="98" spans="1:28" ht="15.75" x14ac:dyDescent="0.25">
      <c r="A98" s="29">
        <v>45479</v>
      </c>
      <c r="B98" s="25" t="s">
        <v>205</v>
      </c>
      <c r="C98" s="25">
        <v>1755000</v>
      </c>
      <c r="D98" s="25" t="s">
        <v>46</v>
      </c>
      <c r="E98" s="25" t="s">
        <v>534</v>
      </c>
      <c r="F98" s="25">
        <v>500</v>
      </c>
      <c r="G98" s="25" t="s">
        <v>34</v>
      </c>
      <c r="H98" s="25"/>
      <c r="I98" s="11">
        <f>F98*H98</f>
        <v>0</v>
      </c>
      <c r="J98" s="26" t="s">
        <v>28</v>
      </c>
      <c r="K98" s="11" t="s">
        <v>1691</v>
      </c>
      <c r="L98" s="107">
        <f t="shared" si="13"/>
        <v>0</v>
      </c>
      <c r="M98" s="107"/>
      <c r="N98" s="107"/>
      <c r="O98" s="107">
        <f t="shared" si="14"/>
        <v>0</v>
      </c>
      <c r="P98" s="107"/>
      <c r="Q98" s="107"/>
      <c r="R98" s="107">
        <f t="shared" si="15"/>
        <v>0</v>
      </c>
      <c r="S98" s="107"/>
      <c r="T98" s="107"/>
      <c r="U98" s="107">
        <f t="shared" si="16"/>
        <v>0</v>
      </c>
      <c r="V98" s="107"/>
      <c r="W98" s="107"/>
      <c r="X98" s="107">
        <f t="shared" si="17"/>
        <v>0</v>
      </c>
      <c r="Y98" s="107"/>
      <c r="Z98" s="107"/>
      <c r="AA98" s="108">
        <f>C98+I98-L98-O98-U98-X98-R98</f>
        <v>1755000</v>
      </c>
      <c r="AB98" s="7"/>
    </row>
    <row r="99" spans="1:28" ht="15.75" hidden="1" x14ac:dyDescent="0.25">
      <c r="A99" s="29">
        <v>45482</v>
      </c>
      <c r="B99" s="27" t="s">
        <v>359</v>
      </c>
      <c r="C99" s="25">
        <v>3125000</v>
      </c>
      <c r="D99" s="27" t="s">
        <v>46</v>
      </c>
      <c r="E99" s="25" t="s">
        <v>128</v>
      </c>
      <c r="F99" s="25">
        <v>25</v>
      </c>
      <c r="G99" s="25" t="s">
        <v>39</v>
      </c>
      <c r="H99" s="25"/>
      <c r="I99" s="11">
        <f t="shared" ref="I99:I160" si="18">F99*H99</f>
        <v>0</v>
      </c>
      <c r="J99" s="31" t="s">
        <v>312</v>
      </c>
      <c r="K99" s="11" t="s">
        <v>1653</v>
      </c>
      <c r="L99" s="107">
        <f t="shared" si="13"/>
        <v>0</v>
      </c>
      <c r="M99" s="107"/>
      <c r="N99" s="107"/>
      <c r="O99" s="107">
        <f t="shared" si="14"/>
        <v>3125000</v>
      </c>
      <c r="P99" s="107">
        <v>3125000</v>
      </c>
      <c r="Q99" s="107"/>
      <c r="R99" s="107">
        <f t="shared" si="15"/>
        <v>0</v>
      </c>
      <c r="S99" s="107"/>
      <c r="T99" s="107"/>
      <c r="U99" s="107">
        <f t="shared" si="16"/>
        <v>0</v>
      </c>
      <c r="V99" s="107"/>
      <c r="W99" s="107"/>
      <c r="X99" s="107">
        <f t="shared" si="17"/>
        <v>0</v>
      </c>
      <c r="Y99" s="107"/>
      <c r="Z99" s="107"/>
      <c r="AA99" s="108">
        <f>C99+I99-L99-O99-U99-X99-R99</f>
        <v>0</v>
      </c>
      <c r="AB99" s="7">
        <v>45510</v>
      </c>
    </row>
    <row r="100" spans="1:28" ht="15.75" hidden="1" x14ac:dyDescent="0.25">
      <c r="A100" s="29">
        <v>45482</v>
      </c>
      <c r="B100" s="27" t="s">
        <v>359</v>
      </c>
      <c r="C100" s="25">
        <v>799000</v>
      </c>
      <c r="D100" s="27" t="s">
        <v>46</v>
      </c>
      <c r="E100" s="25" t="s">
        <v>145</v>
      </c>
      <c r="F100" s="25">
        <v>17</v>
      </c>
      <c r="G100" s="25" t="s">
        <v>39</v>
      </c>
      <c r="H100" s="25"/>
      <c r="I100" s="11">
        <f t="shared" si="18"/>
        <v>0</v>
      </c>
      <c r="J100" s="31" t="s">
        <v>312</v>
      </c>
      <c r="K100" s="11" t="s">
        <v>1653</v>
      </c>
      <c r="L100" s="107">
        <f t="shared" si="13"/>
        <v>0</v>
      </c>
      <c r="M100" s="107"/>
      <c r="N100" s="107"/>
      <c r="O100" s="107">
        <f t="shared" si="14"/>
        <v>799000</v>
      </c>
      <c r="P100" s="107">
        <v>799000</v>
      </c>
      <c r="Q100" s="107"/>
      <c r="R100" s="107">
        <f t="shared" si="15"/>
        <v>0</v>
      </c>
      <c r="S100" s="107"/>
      <c r="T100" s="107"/>
      <c r="U100" s="107">
        <f t="shared" si="16"/>
        <v>0</v>
      </c>
      <c r="V100" s="107"/>
      <c r="W100" s="107"/>
      <c r="X100" s="107">
        <f t="shared" si="17"/>
        <v>0</v>
      </c>
      <c r="Y100" s="107"/>
      <c r="Z100" s="107"/>
      <c r="AA100" s="108">
        <f>C100+I100-L100-O100-U100-X100-R100</f>
        <v>0</v>
      </c>
      <c r="AB100" s="7">
        <v>45510</v>
      </c>
    </row>
    <row r="101" spans="1:28" ht="15.75" hidden="1" x14ac:dyDescent="0.25">
      <c r="A101" s="29">
        <v>45482</v>
      </c>
      <c r="B101" s="25" t="s">
        <v>147</v>
      </c>
      <c r="C101" s="25">
        <v>3750000</v>
      </c>
      <c r="D101" s="25" t="s">
        <v>46</v>
      </c>
      <c r="E101" s="25" t="s">
        <v>56</v>
      </c>
      <c r="F101" s="25">
        <v>10</v>
      </c>
      <c r="G101" s="25" t="s">
        <v>23</v>
      </c>
      <c r="H101" s="25"/>
      <c r="I101" s="11">
        <f t="shared" si="18"/>
        <v>0</v>
      </c>
      <c r="J101" s="31" t="s">
        <v>312</v>
      </c>
      <c r="K101" s="11" t="s">
        <v>1588</v>
      </c>
      <c r="L101" s="107">
        <f t="shared" si="13"/>
        <v>0</v>
      </c>
      <c r="M101" s="107"/>
      <c r="N101" s="107"/>
      <c r="O101" s="107">
        <f t="shared" si="14"/>
        <v>3750000</v>
      </c>
      <c r="P101" s="107">
        <v>3750000</v>
      </c>
      <c r="Q101" s="107"/>
      <c r="R101" s="107">
        <f t="shared" si="15"/>
        <v>0</v>
      </c>
      <c r="S101" s="107"/>
      <c r="T101" s="107"/>
      <c r="U101" s="107">
        <f t="shared" si="16"/>
        <v>0</v>
      </c>
      <c r="V101" s="107"/>
      <c r="W101" s="107"/>
      <c r="X101" s="107">
        <f t="shared" si="17"/>
        <v>0</v>
      </c>
      <c r="Y101" s="107"/>
      <c r="Z101" s="107"/>
      <c r="AA101" s="108">
        <f>C101+I101-L101-O101-U101-X101-R101</f>
        <v>0</v>
      </c>
      <c r="AB101" s="7">
        <v>45520</v>
      </c>
    </row>
    <row r="102" spans="1:28" ht="15.75" hidden="1" x14ac:dyDescent="0.25">
      <c r="A102" s="24">
        <v>45482</v>
      </c>
      <c r="B102" s="25" t="s">
        <v>107</v>
      </c>
      <c r="C102" s="25">
        <v>6564000</v>
      </c>
      <c r="D102" s="25" t="s">
        <v>46</v>
      </c>
      <c r="E102" s="25" t="s">
        <v>108</v>
      </c>
      <c r="F102" s="25">
        <v>3600</v>
      </c>
      <c r="G102" s="25" t="s">
        <v>34</v>
      </c>
      <c r="H102" s="25"/>
      <c r="I102" s="11">
        <f t="shared" si="18"/>
        <v>0</v>
      </c>
      <c r="J102" s="31" t="s">
        <v>324</v>
      </c>
      <c r="K102" s="11"/>
      <c r="L102" s="107">
        <f t="shared" si="13"/>
        <v>0</v>
      </c>
      <c r="M102" s="107"/>
      <c r="N102" s="107"/>
      <c r="O102" s="107">
        <f t="shared" si="14"/>
        <v>0</v>
      </c>
      <c r="P102" s="107"/>
      <c r="Q102" s="107"/>
      <c r="R102" s="107">
        <f t="shared" si="15"/>
        <v>0</v>
      </c>
      <c r="S102" s="107"/>
      <c r="T102" s="107"/>
      <c r="U102" s="107">
        <f t="shared" si="16"/>
        <v>0</v>
      </c>
      <c r="V102" s="107"/>
      <c r="W102" s="107"/>
      <c r="X102" s="107">
        <f t="shared" si="17"/>
        <v>6564000</v>
      </c>
      <c r="Y102" s="107">
        <v>6564000</v>
      </c>
      <c r="Z102" s="107"/>
      <c r="AA102" s="108">
        <f>C102+I102-L102-O102-U102-X102-R102</f>
        <v>0</v>
      </c>
      <c r="AB102" s="7">
        <v>45510</v>
      </c>
    </row>
    <row r="103" spans="1:28" ht="15.75" hidden="1" x14ac:dyDescent="0.25">
      <c r="A103" s="29">
        <v>45483</v>
      </c>
      <c r="B103" s="25" t="s">
        <v>1142</v>
      </c>
      <c r="C103" s="25">
        <v>450000</v>
      </c>
      <c r="D103" s="25" t="s">
        <v>52</v>
      </c>
      <c r="E103" s="25" t="s">
        <v>56</v>
      </c>
      <c r="F103" s="25">
        <v>1</v>
      </c>
      <c r="G103" s="25" t="s">
        <v>23</v>
      </c>
      <c r="H103" s="25"/>
      <c r="I103" s="11">
        <f t="shared" si="18"/>
        <v>0</v>
      </c>
      <c r="J103" s="26" t="s">
        <v>28</v>
      </c>
      <c r="K103" s="11"/>
      <c r="L103" s="107">
        <f t="shared" si="13"/>
        <v>0</v>
      </c>
      <c r="M103" s="107"/>
      <c r="N103" s="107"/>
      <c r="O103" s="107">
        <f t="shared" si="14"/>
        <v>0</v>
      </c>
      <c r="P103" s="107"/>
      <c r="Q103" s="107"/>
      <c r="R103" s="107">
        <f t="shared" si="15"/>
        <v>0</v>
      </c>
      <c r="S103" s="107"/>
      <c r="T103" s="107"/>
      <c r="U103" s="107">
        <f t="shared" si="16"/>
        <v>0</v>
      </c>
      <c r="V103" s="107"/>
      <c r="W103" s="107"/>
      <c r="X103" s="107">
        <f t="shared" si="17"/>
        <v>0</v>
      </c>
      <c r="Y103" s="107"/>
      <c r="Z103" s="107"/>
      <c r="AA103" s="108">
        <f>C103+I103-L103-O103-U103-X103-R103</f>
        <v>450000</v>
      </c>
      <c r="AB103" s="7"/>
    </row>
    <row r="104" spans="1:28" ht="15.75" hidden="1" x14ac:dyDescent="0.25">
      <c r="A104" s="29">
        <v>45483</v>
      </c>
      <c r="B104" s="25" t="s">
        <v>162</v>
      </c>
      <c r="C104" s="25">
        <v>12500000</v>
      </c>
      <c r="D104" s="25" t="s">
        <v>46</v>
      </c>
      <c r="E104" s="25" t="s">
        <v>192</v>
      </c>
      <c r="F104" s="25">
        <v>5000</v>
      </c>
      <c r="G104" s="25" t="s">
        <v>34</v>
      </c>
      <c r="H104" s="25"/>
      <c r="I104" s="11">
        <f t="shared" si="18"/>
        <v>0</v>
      </c>
      <c r="J104" s="12" t="s">
        <v>324</v>
      </c>
      <c r="K104" s="11"/>
      <c r="L104" s="107">
        <f t="shared" si="13"/>
        <v>12500000</v>
      </c>
      <c r="M104" s="107">
        <v>12500000</v>
      </c>
      <c r="N104" s="107"/>
      <c r="O104" s="107">
        <f t="shared" si="14"/>
        <v>0</v>
      </c>
      <c r="P104" s="107"/>
      <c r="Q104" s="107"/>
      <c r="R104" s="107">
        <f t="shared" si="15"/>
        <v>0</v>
      </c>
      <c r="S104" s="107"/>
      <c r="T104" s="107"/>
      <c r="U104" s="107">
        <f t="shared" si="16"/>
        <v>0</v>
      </c>
      <c r="V104" s="107"/>
      <c r="W104" s="107"/>
      <c r="X104" s="107">
        <f t="shared" si="17"/>
        <v>0</v>
      </c>
      <c r="Y104" s="107"/>
      <c r="Z104" s="107"/>
      <c r="AA104" s="108">
        <f>C104+I104-L104-O104-U104-X104-R104</f>
        <v>0</v>
      </c>
      <c r="AB104" s="7">
        <v>45518</v>
      </c>
    </row>
    <row r="105" spans="1:28" ht="15.75" hidden="1" x14ac:dyDescent="0.25">
      <c r="A105" s="29">
        <v>45483</v>
      </c>
      <c r="B105" s="25" t="s">
        <v>162</v>
      </c>
      <c r="C105" s="25">
        <v>20800000</v>
      </c>
      <c r="D105" s="25" t="s">
        <v>46</v>
      </c>
      <c r="E105" s="25" t="s">
        <v>249</v>
      </c>
      <c r="F105" s="25">
        <v>5200</v>
      </c>
      <c r="G105" s="25" t="s">
        <v>34</v>
      </c>
      <c r="H105" s="25"/>
      <c r="I105" s="11">
        <f t="shared" si="18"/>
        <v>0</v>
      </c>
      <c r="J105" s="12" t="s">
        <v>324</v>
      </c>
      <c r="K105" s="11"/>
      <c r="L105" s="107">
        <f t="shared" si="13"/>
        <v>20800000</v>
      </c>
      <c r="M105" s="107">
        <v>20800000</v>
      </c>
      <c r="N105" s="107"/>
      <c r="O105" s="107">
        <f t="shared" si="14"/>
        <v>0</v>
      </c>
      <c r="P105" s="107"/>
      <c r="Q105" s="107"/>
      <c r="R105" s="107">
        <f t="shared" si="15"/>
        <v>0</v>
      </c>
      <c r="S105" s="107"/>
      <c r="T105" s="107"/>
      <c r="U105" s="107">
        <f t="shared" si="16"/>
        <v>0</v>
      </c>
      <c r="V105" s="107"/>
      <c r="W105" s="107"/>
      <c r="X105" s="107">
        <f t="shared" si="17"/>
        <v>0</v>
      </c>
      <c r="Y105" s="107"/>
      <c r="Z105" s="107"/>
      <c r="AA105" s="108">
        <f>C105+I105-L105-O105-U105-X105-R105</f>
        <v>0</v>
      </c>
      <c r="AB105" s="7">
        <v>45533</v>
      </c>
    </row>
    <row r="106" spans="1:28" ht="15.75" hidden="1" x14ac:dyDescent="0.25">
      <c r="A106" s="29">
        <v>45483</v>
      </c>
      <c r="B106" s="25" t="s">
        <v>162</v>
      </c>
      <c r="C106" s="27">
        <v>20800000</v>
      </c>
      <c r="D106" s="25" t="s">
        <v>46</v>
      </c>
      <c r="E106" s="27" t="s">
        <v>298</v>
      </c>
      <c r="F106" s="27">
        <v>5200</v>
      </c>
      <c r="G106" s="25" t="s">
        <v>34</v>
      </c>
      <c r="H106" s="27"/>
      <c r="I106" s="11">
        <f t="shared" si="18"/>
        <v>0</v>
      </c>
      <c r="J106" s="38" t="s">
        <v>24</v>
      </c>
      <c r="K106" s="11"/>
      <c r="L106" s="107">
        <f t="shared" si="13"/>
        <v>9195000</v>
      </c>
      <c r="M106" s="107">
        <v>9195000</v>
      </c>
      <c r="N106" s="107"/>
      <c r="O106" s="107">
        <f t="shared" si="14"/>
        <v>0</v>
      </c>
      <c r="P106" s="107"/>
      <c r="Q106" s="107"/>
      <c r="R106" s="107">
        <f t="shared" si="15"/>
        <v>0</v>
      </c>
      <c r="S106" s="107"/>
      <c r="T106" s="107"/>
      <c r="U106" s="107">
        <f t="shared" si="16"/>
        <v>0</v>
      </c>
      <c r="V106" s="107"/>
      <c r="W106" s="107"/>
      <c r="X106" s="107">
        <f t="shared" si="17"/>
        <v>0</v>
      </c>
      <c r="Y106" s="107"/>
      <c r="Z106" s="107"/>
      <c r="AA106" s="108">
        <f>C106+I106-L106-O106-U106-X106-R106</f>
        <v>11605000</v>
      </c>
      <c r="AB106" s="7">
        <v>45533</v>
      </c>
    </row>
    <row r="107" spans="1:28" ht="15.75" hidden="1" x14ac:dyDescent="0.25">
      <c r="A107" s="29">
        <v>45484</v>
      </c>
      <c r="B107" s="25" t="s">
        <v>531</v>
      </c>
      <c r="C107" s="25">
        <v>5604000</v>
      </c>
      <c r="D107" s="25" t="s">
        <v>52</v>
      </c>
      <c r="E107" s="25" t="s">
        <v>762</v>
      </c>
      <c r="F107" s="25">
        <v>2400</v>
      </c>
      <c r="G107" s="25" t="s">
        <v>34</v>
      </c>
      <c r="H107" s="25"/>
      <c r="I107" s="11">
        <f t="shared" si="18"/>
        <v>0</v>
      </c>
      <c r="J107" s="38" t="s">
        <v>24</v>
      </c>
      <c r="K107" s="11"/>
      <c r="L107" s="107">
        <f t="shared" si="13"/>
        <v>0</v>
      </c>
      <c r="M107" s="107"/>
      <c r="N107" s="107"/>
      <c r="O107" s="107">
        <f t="shared" si="14"/>
        <v>0</v>
      </c>
      <c r="P107" s="107"/>
      <c r="Q107" s="107"/>
      <c r="R107" s="107">
        <f t="shared" si="15"/>
        <v>1578000</v>
      </c>
      <c r="S107" s="107">
        <v>800000</v>
      </c>
      <c r="T107" s="107">
        <v>778000</v>
      </c>
      <c r="U107" s="107">
        <f t="shared" si="16"/>
        <v>0</v>
      </c>
      <c r="V107" s="107"/>
      <c r="W107" s="107"/>
      <c r="X107" s="107">
        <f t="shared" si="17"/>
        <v>0</v>
      </c>
      <c r="Y107" s="107"/>
      <c r="Z107" s="107"/>
      <c r="AA107" s="108">
        <f>C107+I107-L107-O107-U107-X107-R107</f>
        <v>4026000</v>
      </c>
      <c r="AB107" s="7">
        <v>45516</v>
      </c>
    </row>
    <row r="108" spans="1:28" ht="15.75" hidden="1" x14ac:dyDescent="0.25">
      <c r="A108" s="29">
        <v>45484</v>
      </c>
      <c r="B108" s="25" t="s">
        <v>243</v>
      </c>
      <c r="C108" s="25">
        <v>6250000</v>
      </c>
      <c r="D108" s="25" t="s">
        <v>52</v>
      </c>
      <c r="E108" s="25" t="s">
        <v>128</v>
      </c>
      <c r="F108" s="25">
        <v>50</v>
      </c>
      <c r="G108" s="25" t="s">
        <v>39</v>
      </c>
      <c r="H108" s="25"/>
      <c r="I108" s="11">
        <f t="shared" si="18"/>
        <v>0</v>
      </c>
      <c r="J108" s="31" t="s">
        <v>324</v>
      </c>
      <c r="K108" s="11"/>
      <c r="L108" s="107">
        <f t="shared" si="13"/>
        <v>6250000</v>
      </c>
      <c r="M108" s="107">
        <v>6250000</v>
      </c>
      <c r="N108" s="107"/>
      <c r="O108" s="107">
        <f t="shared" si="14"/>
        <v>0</v>
      </c>
      <c r="P108" s="107"/>
      <c r="Q108" s="107"/>
      <c r="R108" s="107">
        <f t="shared" si="15"/>
        <v>0</v>
      </c>
      <c r="S108" s="107"/>
      <c r="T108" s="107"/>
      <c r="U108" s="107">
        <f t="shared" si="16"/>
        <v>0</v>
      </c>
      <c r="V108" s="107"/>
      <c r="W108" s="107"/>
      <c r="X108" s="107">
        <f t="shared" si="17"/>
        <v>0</v>
      </c>
      <c r="Y108" s="107"/>
      <c r="Z108" s="107"/>
      <c r="AA108" s="108">
        <f>C108+I108-L108-O108-U108-X108-R108</f>
        <v>0</v>
      </c>
      <c r="AB108" s="7">
        <v>45521</v>
      </c>
    </row>
    <row r="109" spans="1:28" ht="15.75" hidden="1" x14ac:dyDescent="0.25">
      <c r="A109" s="29">
        <v>45484</v>
      </c>
      <c r="B109" s="25" t="s">
        <v>548</v>
      </c>
      <c r="C109" s="25">
        <v>1731250</v>
      </c>
      <c r="D109" s="25" t="s">
        <v>46</v>
      </c>
      <c r="E109" s="25" t="s">
        <v>95</v>
      </c>
      <c r="F109" s="25">
        <v>1250</v>
      </c>
      <c r="G109" s="25" t="s">
        <v>34</v>
      </c>
      <c r="H109" s="25"/>
      <c r="I109" s="11">
        <f t="shared" si="18"/>
        <v>0</v>
      </c>
      <c r="J109" s="31" t="s">
        <v>324</v>
      </c>
      <c r="K109" s="11"/>
      <c r="L109" s="107">
        <f t="shared" si="13"/>
        <v>1731250</v>
      </c>
      <c r="M109" s="107">
        <v>1731250</v>
      </c>
      <c r="N109" s="107"/>
      <c r="O109" s="107">
        <f t="shared" si="14"/>
        <v>0</v>
      </c>
      <c r="P109" s="107"/>
      <c r="Q109" s="107"/>
      <c r="R109" s="107">
        <f t="shared" si="15"/>
        <v>0</v>
      </c>
      <c r="S109" s="107"/>
      <c r="T109" s="107"/>
      <c r="U109" s="107">
        <f t="shared" si="16"/>
        <v>0</v>
      </c>
      <c r="V109" s="107"/>
      <c r="W109" s="107"/>
      <c r="X109" s="107">
        <f t="shared" si="17"/>
        <v>0</v>
      </c>
      <c r="Y109" s="107"/>
      <c r="Z109" s="107"/>
      <c r="AA109" s="108">
        <f>C109+I109-L109-O109-U109-X109-R109</f>
        <v>0</v>
      </c>
      <c r="AB109" s="7">
        <v>45510</v>
      </c>
    </row>
    <row r="110" spans="1:28" ht="15.75" hidden="1" x14ac:dyDescent="0.25">
      <c r="A110" s="29">
        <v>45484</v>
      </c>
      <c r="B110" s="25" t="s">
        <v>548</v>
      </c>
      <c r="C110" s="25">
        <v>5640000</v>
      </c>
      <c r="D110" s="25" t="s">
        <v>46</v>
      </c>
      <c r="E110" s="25" t="s">
        <v>151</v>
      </c>
      <c r="F110" s="25">
        <v>3000</v>
      </c>
      <c r="G110" s="25" t="s">
        <v>34</v>
      </c>
      <c r="H110" s="25"/>
      <c r="I110" s="11">
        <f t="shared" si="18"/>
        <v>0</v>
      </c>
      <c r="J110" s="31" t="s">
        <v>312</v>
      </c>
      <c r="K110" s="11" t="s">
        <v>771</v>
      </c>
      <c r="L110" s="107">
        <f t="shared" si="13"/>
        <v>1783875</v>
      </c>
      <c r="M110" s="107">
        <v>1783875</v>
      </c>
      <c r="N110" s="107"/>
      <c r="O110" s="107">
        <f t="shared" si="14"/>
        <v>3856125</v>
      </c>
      <c r="P110" s="107">
        <v>2190000</v>
      </c>
      <c r="Q110" s="107">
        <v>1666125</v>
      </c>
      <c r="R110" s="107">
        <f t="shared" si="15"/>
        <v>0</v>
      </c>
      <c r="S110" s="107"/>
      <c r="T110" s="107"/>
      <c r="U110" s="107">
        <f t="shared" si="16"/>
        <v>0</v>
      </c>
      <c r="V110" s="107"/>
      <c r="W110" s="107"/>
      <c r="X110" s="107">
        <f t="shared" si="17"/>
        <v>0</v>
      </c>
      <c r="Y110" s="107"/>
      <c r="Z110" s="107"/>
      <c r="AA110" s="108">
        <f>C110+I110-L110-O110-U110-X110-R110</f>
        <v>0</v>
      </c>
      <c r="AB110" s="7">
        <v>45523</v>
      </c>
    </row>
    <row r="111" spans="1:28" ht="15.75" hidden="1" x14ac:dyDescent="0.25">
      <c r="A111" s="24">
        <v>45484</v>
      </c>
      <c r="B111" s="25" t="s">
        <v>801</v>
      </c>
      <c r="C111" s="25">
        <v>1350000</v>
      </c>
      <c r="D111" s="25" t="s">
        <v>46</v>
      </c>
      <c r="E111" s="25" t="s">
        <v>53</v>
      </c>
      <c r="F111" s="25">
        <v>3</v>
      </c>
      <c r="G111" s="25" t="s">
        <v>23</v>
      </c>
      <c r="H111" s="25"/>
      <c r="I111" s="11">
        <f t="shared" si="18"/>
        <v>0</v>
      </c>
      <c r="J111" s="31" t="s">
        <v>312</v>
      </c>
      <c r="K111" s="11"/>
      <c r="L111" s="107">
        <f t="shared" si="13"/>
        <v>0</v>
      </c>
      <c r="M111" s="107"/>
      <c r="N111" s="107"/>
      <c r="O111" s="107">
        <f t="shared" si="14"/>
        <v>1350000</v>
      </c>
      <c r="P111" s="107">
        <v>1350000</v>
      </c>
      <c r="Q111" s="107"/>
      <c r="R111" s="107">
        <f t="shared" si="15"/>
        <v>0</v>
      </c>
      <c r="S111" s="107"/>
      <c r="T111" s="107"/>
      <c r="U111" s="107">
        <f t="shared" si="16"/>
        <v>0</v>
      </c>
      <c r="V111" s="107"/>
      <c r="W111" s="107"/>
      <c r="X111" s="107">
        <f t="shared" si="17"/>
        <v>0</v>
      </c>
      <c r="Y111" s="107"/>
      <c r="Z111" s="107"/>
      <c r="AA111" s="108">
        <f>C111+I111-L111-O111-U111-X111-R111</f>
        <v>0</v>
      </c>
      <c r="AB111" s="7">
        <v>45506</v>
      </c>
    </row>
    <row r="112" spans="1:28" ht="15.75" hidden="1" x14ac:dyDescent="0.25">
      <c r="A112" s="29">
        <v>45484</v>
      </c>
      <c r="B112" s="25" t="s">
        <v>801</v>
      </c>
      <c r="C112" s="25">
        <v>3120000</v>
      </c>
      <c r="D112" s="25" t="s">
        <v>46</v>
      </c>
      <c r="E112" s="25" t="s">
        <v>129</v>
      </c>
      <c r="F112" s="25">
        <v>48</v>
      </c>
      <c r="G112" s="25" t="s">
        <v>77</v>
      </c>
      <c r="H112" s="25"/>
      <c r="I112" s="11">
        <f t="shared" si="18"/>
        <v>0</v>
      </c>
      <c r="J112" s="31" t="s">
        <v>312</v>
      </c>
      <c r="K112" s="11"/>
      <c r="L112" s="107">
        <f t="shared" si="13"/>
        <v>0</v>
      </c>
      <c r="M112" s="107"/>
      <c r="N112" s="107"/>
      <c r="O112" s="107">
        <f t="shared" si="14"/>
        <v>3120000</v>
      </c>
      <c r="P112" s="107">
        <v>3120000</v>
      </c>
      <c r="Q112" s="107"/>
      <c r="R112" s="107">
        <f t="shared" si="15"/>
        <v>0</v>
      </c>
      <c r="S112" s="107"/>
      <c r="T112" s="107"/>
      <c r="U112" s="107">
        <f t="shared" si="16"/>
        <v>0</v>
      </c>
      <c r="V112" s="107"/>
      <c r="W112" s="107"/>
      <c r="X112" s="107">
        <f t="shared" si="17"/>
        <v>0</v>
      </c>
      <c r="Y112" s="107"/>
      <c r="Z112" s="107"/>
      <c r="AA112" s="108">
        <f>C112+I112-L112-O112-U112-X112-R112</f>
        <v>0</v>
      </c>
      <c r="AB112" s="7">
        <v>45506</v>
      </c>
    </row>
    <row r="113" spans="1:28" ht="15.75" hidden="1" x14ac:dyDescent="0.25">
      <c r="A113" s="29">
        <v>45484</v>
      </c>
      <c r="B113" s="72" t="s">
        <v>134</v>
      </c>
      <c r="C113" s="25">
        <v>377500</v>
      </c>
      <c r="D113" s="25" t="s">
        <v>46</v>
      </c>
      <c r="E113" s="25" t="s">
        <v>179</v>
      </c>
      <c r="F113" s="25">
        <v>250</v>
      </c>
      <c r="G113" s="25" t="s">
        <v>34</v>
      </c>
      <c r="H113" s="25"/>
      <c r="I113" s="11">
        <f t="shared" si="18"/>
        <v>0</v>
      </c>
      <c r="J113" s="31" t="s">
        <v>312</v>
      </c>
      <c r="K113" s="11" t="s">
        <v>1595</v>
      </c>
      <c r="L113" s="107">
        <f t="shared" si="13"/>
        <v>0</v>
      </c>
      <c r="M113" s="107"/>
      <c r="N113" s="107"/>
      <c r="O113" s="107">
        <f t="shared" si="14"/>
        <v>377500</v>
      </c>
      <c r="P113" s="107">
        <v>377500</v>
      </c>
      <c r="Q113" s="107"/>
      <c r="R113" s="107">
        <f t="shared" si="15"/>
        <v>0</v>
      </c>
      <c r="S113" s="107"/>
      <c r="T113" s="107"/>
      <c r="U113" s="107">
        <f t="shared" si="16"/>
        <v>0</v>
      </c>
      <c r="V113" s="107"/>
      <c r="W113" s="107"/>
      <c r="X113" s="107">
        <f t="shared" si="17"/>
        <v>0</v>
      </c>
      <c r="Y113" s="107"/>
      <c r="Z113" s="107"/>
      <c r="AA113" s="108">
        <f>C113+I113-L113-O113-U113-X113-R113</f>
        <v>0</v>
      </c>
      <c r="AB113" s="7">
        <v>45511</v>
      </c>
    </row>
    <row r="114" spans="1:28" ht="15.75" hidden="1" x14ac:dyDescent="0.25">
      <c r="A114" s="24">
        <v>45484</v>
      </c>
      <c r="B114" s="72" t="s">
        <v>134</v>
      </c>
      <c r="C114" s="25">
        <v>817500</v>
      </c>
      <c r="D114" s="25" t="s">
        <v>46</v>
      </c>
      <c r="E114" s="25" t="s">
        <v>109</v>
      </c>
      <c r="F114" s="25">
        <v>750</v>
      </c>
      <c r="G114" s="25" t="s">
        <v>34</v>
      </c>
      <c r="H114" s="25"/>
      <c r="I114" s="11">
        <f t="shared" si="18"/>
        <v>0</v>
      </c>
      <c r="J114" s="31" t="s">
        <v>312</v>
      </c>
      <c r="K114" s="11" t="s">
        <v>1595</v>
      </c>
      <c r="L114" s="107">
        <f t="shared" si="13"/>
        <v>0</v>
      </c>
      <c r="M114" s="107"/>
      <c r="N114" s="107"/>
      <c r="O114" s="107">
        <f t="shared" si="14"/>
        <v>817500</v>
      </c>
      <c r="P114" s="107">
        <v>817500</v>
      </c>
      <c r="Q114" s="107"/>
      <c r="R114" s="107">
        <f t="shared" si="15"/>
        <v>0</v>
      </c>
      <c r="S114" s="107"/>
      <c r="T114" s="107"/>
      <c r="U114" s="107">
        <f t="shared" si="16"/>
        <v>0</v>
      </c>
      <c r="V114" s="107"/>
      <c r="W114" s="107"/>
      <c r="X114" s="107">
        <f t="shared" si="17"/>
        <v>0</v>
      </c>
      <c r="Y114" s="107"/>
      <c r="Z114" s="107"/>
      <c r="AA114" s="108">
        <f>C114+I114-L114-O114-U114-X114-R114</f>
        <v>0</v>
      </c>
      <c r="AB114" s="7">
        <v>45511</v>
      </c>
    </row>
    <row r="115" spans="1:28" ht="15.75" hidden="1" x14ac:dyDescent="0.25">
      <c r="A115" s="29">
        <v>45485</v>
      </c>
      <c r="B115" s="25" t="s">
        <v>162</v>
      </c>
      <c r="C115" s="25">
        <v>1640300</v>
      </c>
      <c r="D115" s="25" t="s">
        <v>46</v>
      </c>
      <c r="E115" s="25" t="s">
        <v>102</v>
      </c>
      <c r="F115" s="25">
        <v>34.9</v>
      </c>
      <c r="G115" s="25" t="s">
        <v>39</v>
      </c>
      <c r="H115" s="25"/>
      <c r="I115" s="11">
        <f t="shared" si="18"/>
        <v>0</v>
      </c>
      <c r="J115" s="12" t="s">
        <v>324</v>
      </c>
      <c r="K115" s="11"/>
      <c r="L115" s="107">
        <f t="shared" si="13"/>
        <v>1640300</v>
      </c>
      <c r="M115" s="107">
        <v>1640300</v>
      </c>
      <c r="N115" s="107"/>
      <c r="O115" s="107">
        <f t="shared" si="14"/>
        <v>0</v>
      </c>
      <c r="P115" s="107"/>
      <c r="Q115" s="107"/>
      <c r="R115" s="107">
        <f t="shared" si="15"/>
        <v>0</v>
      </c>
      <c r="S115" s="107"/>
      <c r="T115" s="107"/>
      <c r="U115" s="107">
        <f t="shared" si="16"/>
        <v>0</v>
      </c>
      <c r="V115" s="107"/>
      <c r="W115" s="107"/>
      <c r="X115" s="107">
        <f t="shared" si="17"/>
        <v>0</v>
      </c>
      <c r="Y115" s="107"/>
      <c r="Z115" s="107"/>
      <c r="AA115" s="108">
        <f>C115+I115-L115-O115-U115-X115-R115</f>
        <v>0</v>
      </c>
      <c r="AB115" s="7">
        <v>45518</v>
      </c>
    </row>
    <row r="116" spans="1:28" ht="15.75" hidden="1" x14ac:dyDescent="0.25">
      <c r="A116" s="29">
        <v>45485</v>
      </c>
      <c r="B116" s="25" t="s">
        <v>162</v>
      </c>
      <c r="C116" s="25">
        <v>6250000</v>
      </c>
      <c r="D116" s="25" t="s">
        <v>46</v>
      </c>
      <c r="E116" s="25" t="s">
        <v>128</v>
      </c>
      <c r="F116" s="25">
        <v>50</v>
      </c>
      <c r="G116" s="25" t="s">
        <v>39</v>
      </c>
      <c r="H116" s="25"/>
      <c r="I116" s="11">
        <f t="shared" si="18"/>
        <v>0</v>
      </c>
      <c r="J116" s="12" t="s">
        <v>324</v>
      </c>
      <c r="K116" s="11"/>
      <c r="L116" s="107">
        <f t="shared" si="13"/>
        <v>6250000</v>
      </c>
      <c r="M116" s="107">
        <v>6250000</v>
      </c>
      <c r="N116" s="107"/>
      <c r="O116" s="107">
        <f t="shared" si="14"/>
        <v>0</v>
      </c>
      <c r="P116" s="107"/>
      <c r="Q116" s="107"/>
      <c r="R116" s="107">
        <f t="shared" si="15"/>
        <v>0</v>
      </c>
      <c r="S116" s="107"/>
      <c r="T116" s="107"/>
      <c r="U116" s="107">
        <f t="shared" si="16"/>
        <v>0</v>
      </c>
      <c r="V116" s="107"/>
      <c r="W116" s="107"/>
      <c r="X116" s="107">
        <f t="shared" si="17"/>
        <v>0</v>
      </c>
      <c r="Y116" s="107"/>
      <c r="Z116" s="107"/>
      <c r="AA116" s="108">
        <f>C116+I116-L116-O116-U116-X116-R116</f>
        <v>0</v>
      </c>
      <c r="AB116" s="7">
        <v>45518</v>
      </c>
    </row>
    <row r="117" spans="1:28" ht="15.75" hidden="1" x14ac:dyDescent="0.25">
      <c r="A117" s="29">
        <v>45485</v>
      </c>
      <c r="B117" s="25" t="s">
        <v>162</v>
      </c>
      <c r="C117" s="25">
        <v>8447500</v>
      </c>
      <c r="D117" s="25" t="s">
        <v>46</v>
      </c>
      <c r="E117" s="25" t="s">
        <v>109</v>
      </c>
      <c r="F117" s="25">
        <v>7750</v>
      </c>
      <c r="G117" s="25" t="s">
        <v>34</v>
      </c>
      <c r="H117" s="25"/>
      <c r="I117" s="11">
        <f t="shared" si="18"/>
        <v>0</v>
      </c>
      <c r="J117" s="38" t="s">
        <v>24</v>
      </c>
      <c r="K117" s="11"/>
      <c r="L117" s="107">
        <f t="shared" si="13"/>
        <v>8040700</v>
      </c>
      <c r="M117" s="107">
        <v>8040700</v>
      </c>
      <c r="N117" s="107"/>
      <c r="O117" s="107">
        <f t="shared" si="14"/>
        <v>0</v>
      </c>
      <c r="P117" s="107"/>
      <c r="Q117" s="107"/>
      <c r="R117" s="107">
        <f t="shared" si="15"/>
        <v>0</v>
      </c>
      <c r="S117" s="107"/>
      <c r="T117" s="107"/>
      <c r="U117" s="107">
        <f t="shared" si="16"/>
        <v>0</v>
      </c>
      <c r="V117" s="107"/>
      <c r="W117" s="107"/>
      <c r="X117" s="107">
        <f t="shared" si="17"/>
        <v>0</v>
      </c>
      <c r="Y117" s="107"/>
      <c r="Z117" s="107"/>
      <c r="AA117" s="108">
        <f>C117+I117-L117-O117-U117-X117-R117</f>
        <v>406800</v>
      </c>
      <c r="AB117" s="7">
        <v>45518</v>
      </c>
    </row>
    <row r="118" spans="1:28" ht="15.75" hidden="1" x14ac:dyDescent="0.25">
      <c r="A118" s="29">
        <v>45485</v>
      </c>
      <c r="B118" s="25" t="s">
        <v>1009</v>
      </c>
      <c r="C118" s="25">
        <v>12400000</v>
      </c>
      <c r="D118" s="25" t="s">
        <v>52</v>
      </c>
      <c r="E118" s="25" t="s">
        <v>1580</v>
      </c>
      <c r="F118" s="25">
        <v>298</v>
      </c>
      <c r="G118" s="25" t="s">
        <v>34</v>
      </c>
      <c r="H118" s="25"/>
      <c r="I118" s="11">
        <f t="shared" si="18"/>
        <v>0</v>
      </c>
      <c r="J118" s="38" t="s">
        <v>24</v>
      </c>
      <c r="K118" s="11"/>
      <c r="L118" s="107">
        <f t="shared" si="13"/>
        <v>0</v>
      </c>
      <c r="M118" s="107"/>
      <c r="N118" s="107"/>
      <c r="O118" s="107">
        <f t="shared" si="14"/>
        <v>0</v>
      </c>
      <c r="P118" s="107"/>
      <c r="Q118" s="107"/>
      <c r="R118" s="107">
        <f t="shared" si="15"/>
        <v>0</v>
      </c>
      <c r="S118" s="107"/>
      <c r="T118" s="107"/>
      <c r="U118" s="107">
        <f t="shared" si="16"/>
        <v>0</v>
      </c>
      <c r="V118" s="107"/>
      <c r="W118" s="107"/>
      <c r="X118" s="107">
        <f t="shared" si="17"/>
        <v>0</v>
      </c>
      <c r="Y118" s="107"/>
      <c r="Z118" s="107"/>
      <c r="AA118" s="108">
        <f>C118+I118-L118-O118-U118-X118-R118</f>
        <v>12400000</v>
      </c>
      <c r="AB118" s="7"/>
    </row>
    <row r="119" spans="1:28" ht="15.75" hidden="1" x14ac:dyDescent="0.25">
      <c r="A119" s="29">
        <v>45485</v>
      </c>
      <c r="B119" s="25" t="s">
        <v>1009</v>
      </c>
      <c r="C119" s="25">
        <v>3400000</v>
      </c>
      <c r="D119" s="25" t="s">
        <v>52</v>
      </c>
      <c r="E119" s="25" t="s">
        <v>71</v>
      </c>
      <c r="F119" s="25">
        <v>4</v>
      </c>
      <c r="G119" s="25" t="s">
        <v>27</v>
      </c>
      <c r="H119" s="25"/>
      <c r="I119" s="11">
        <f t="shared" si="18"/>
        <v>0</v>
      </c>
      <c r="J119" s="31" t="s">
        <v>312</v>
      </c>
      <c r="K119" s="11"/>
      <c r="L119" s="107">
        <f t="shared" si="13"/>
        <v>0</v>
      </c>
      <c r="M119" s="107"/>
      <c r="N119" s="107"/>
      <c r="O119" s="107">
        <f t="shared" si="14"/>
        <v>3400000</v>
      </c>
      <c r="P119" s="107">
        <v>3400000</v>
      </c>
      <c r="Q119" s="107"/>
      <c r="R119" s="107">
        <f t="shared" si="15"/>
        <v>0</v>
      </c>
      <c r="S119" s="107"/>
      <c r="T119" s="107"/>
      <c r="U119" s="107">
        <f t="shared" si="16"/>
        <v>0</v>
      </c>
      <c r="V119" s="107"/>
      <c r="W119" s="107"/>
      <c r="X119" s="107">
        <f t="shared" si="17"/>
        <v>0</v>
      </c>
      <c r="Y119" s="107"/>
      <c r="Z119" s="107"/>
      <c r="AA119" s="108">
        <f>C119+I119-L119-O119-U119-X119-R119</f>
        <v>0</v>
      </c>
      <c r="AB119" s="7">
        <v>45525</v>
      </c>
    </row>
    <row r="120" spans="1:28" ht="15.75" hidden="1" x14ac:dyDescent="0.25">
      <c r="A120" s="29">
        <v>45485</v>
      </c>
      <c r="B120" s="25" t="s">
        <v>1009</v>
      </c>
      <c r="C120" s="25">
        <v>1520000</v>
      </c>
      <c r="D120" s="25" t="s">
        <v>52</v>
      </c>
      <c r="E120" s="25" t="s">
        <v>227</v>
      </c>
      <c r="F120" s="25">
        <v>16</v>
      </c>
      <c r="G120" s="25" t="s">
        <v>34</v>
      </c>
      <c r="H120" s="25"/>
      <c r="I120" s="11">
        <f t="shared" si="18"/>
        <v>0</v>
      </c>
      <c r="J120" s="31" t="s">
        <v>312</v>
      </c>
      <c r="K120" s="11"/>
      <c r="L120" s="107">
        <f t="shared" si="13"/>
        <v>0</v>
      </c>
      <c r="M120" s="107"/>
      <c r="N120" s="107"/>
      <c r="O120" s="107">
        <f t="shared" si="14"/>
        <v>1520000</v>
      </c>
      <c r="P120" s="107">
        <v>1520000</v>
      </c>
      <c r="Q120" s="107"/>
      <c r="R120" s="107">
        <f t="shared" si="15"/>
        <v>0</v>
      </c>
      <c r="S120" s="107"/>
      <c r="T120" s="107"/>
      <c r="U120" s="107">
        <f t="shared" si="16"/>
        <v>0</v>
      </c>
      <c r="V120" s="107"/>
      <c r="W120" s="107"/>
      <c r="X120" s="107">
        <f t="shared" si="17"/>
        <v>0</v>
      </c>
      <c r="Y120" s="107"/>
      <c r="Z120" s="107"/>
      <c r="AA120" s="108">
        <f>C120+I120-L120-O120-U120-X120-R120</f>
        <v>0</v>
      </c>
      <c r="AB120" s="7">
        <v>45525</v>
      </c>
    </row>
    <row r="121" spans="1:28" ht="15.75" hidden="1" x14ac:dyDescent="0.25">
      <c r="A121" s="29">
        <v>45485</v>
      </c>
      <c r="B121" s="25" t="s">
        <v>1009</v>
      </c>
      <c r="C121" s="25">
        <v>2000000</v>
      </c>
      <c r="D121" s="25" t="s">
        <v>52</v>
      </c>
      <c r="E121" s="25" t="s">
        <v>130</v>
      </c>
      <c r="F121" s="25">
        <v>40</v>
      </c>
      <c r="G121" s="25" t="s">
        <v>77</v>
      </c>
      <c r="H121" s="25"/>
      <c r="I121" s="11">
        <f t="shared" si="18"/>
        <v>0</v>
      </c>
      <c r="J121" s="31" t="s">
        <v>312</v>
      </c>
      <c r="K121" s="11"/>
      <c r="L121" s="107">
        <f t="shared" si="13"/>
        <v>0</v>
      </c>
      <c r="M121" s="107"/>
      <c r="N121" s="107"/>
      <c r="O121" s="107">
        <f t="shared" si="14"/>
        <v>2000000</v>
      </c>
      <c r="P121" s="107">
        <v>2000000</v>
      </c>
      <c r="Q121" s="107"/>
      <c r="R121" s="107">
        <f t="shared" si="15"/>
        <v>0</v>
      </c>
      <c r="S121" s="107"/>
      <c r="T121" s="107"/>
      <c r="U121" s="107">
        <f t="shared" si="16"/>
        <v>0</v>
      </c>
      <c r="V121" s="107"/>
      <c r="W121" s="107"/>
      <c r="X121" s="107">
        <f t="shared" si="17"/>
        <v>0</v>
      </c>
      <c r="Y121" s="107"/>
      <c r="Z121" s="107"/>
      <c r="AA121" s="108">
        <f>C121+I121-L121-O121-U121-X121-R121</f>
        <v>0</v>
      </c>
      <c r="AB121" s="7">
        <v>45525</v>
      </c>
    </row>
    <row r="122" spans="1:28" ht="15.75" hidden="1" x14ac:dyDescent="0.25">
      <c r="A122" s="29">
        <v>45485</v>
      </c>
      <c r="B122" s="25" t="s">
        <v>1009</v>
      </c>
      <c r="C122" s="25">
        <v>4000000</v>
      </c>
      <c r="D122" s="25" t="s">
        <v>52</v>
      </c>
      <c r="E122" s="25" t="s">
        <v>79</v>
      </c>
      <c r="F122" s="25">
        <v>80</v>
      </c>
      <c r="G122" s="25" t="s">
        <v>77</v>
      </c>
      <c r="H122" s="25"/>
      <c r="I122" s="11">
        <f t="shared" si="18"/>
        <v>0</v>
      </c>
      <c r="J122" s="26" t="s">
        <v>28</v>
      </c>
      <c r="K122" s="11"/>
      <c r="L122" s="107">
        <f t="shared" si="13"/>
        <v>0</v>
      </c>
      <c r="M122" s="107"/>
      <c r="N122" s="107"/>
      <c r="O122" s="107">
        <f t="shared" si="14"/>
        <v>0</v>
      </c>
      <c r="P122" s="107"/>
      <c r="Q122" s="107"/>
      <c r="R122" s="107">
        <f t="shared" si="15"/>
        <v>0</v>
      </c>
      <c r="S122" s="107"/>
      <c r="T122" s="107"/>
      <c r="U122" s="107">
        <f t="shared" si="16"/>
        <v>0</v>
      </c>
      <c r="V122" s="107"/>
      <c r="W122" s="107"/>
      <c r="X122" s="107">
        <f t="shared" si="17"/>
        <v>0</v>
      </c>
      <c r="Y122" s="107"/>
      <c r="Z122" s="107"/>
      <c r="AA122" s="108">
        <f>C122+I122-L122-O122-U122-X122-R122</f>
        <v>4000000</v>
      </c>
      <c r="AB122" s="7"/>
    </row>
    <row r="123" spans="1:28" ht="15.75" hidden="1" x14ac:dyDescent="0.25">
      <c r="A123" s="29">
        <v>45485</v>
      </c>
      <c r="B123" s="72" t="s">
        <v>134</v>
      </c>
      <c r="C123" s="25">
        <v>3780000</v>
      </c>
      <c r="D123" s="25" t="s">
        <v>46</v>
      </c>
      <c r="E123" s="25" t="s">
        <v>50</v>
      </c>
      <c r="F123" s="25">
        <v>1000</v>
      </c>
      <c r="G123" s="25" t="s">
        <v>34</v>
      </c>
      <c r="H123" s="25"/>
      <c r="I123" s="11">
        <f t="shared" si="18"/>
        <v>0</v>
      </c>
      <c r="J123" s="31" t="s">
        <v>312</v>
      </c>
      <c r="K123" s="11" t="s">
        <v>1595</v>
      </c>
      <c r="L123" s="107">
        <f t="shared" si="13"/>
        <v>0</v>
      </c>
      <c r="M123" s="107"/>
      <c r="N123" s="107"/>
      <c r="O123" s="107">
        <f t="shared" si="14"/>
        <v>3780000</v>
      </c>
      <c r="P123" s="107">
        <v>3780000</v>
      </c>
      <c r="Q123" s="107"/>
      <c r="R123" s="107">
        <f t="shared" si="15"/>
        <v>0</v>
      </c>
      <c r="S123" s="107"/>
      <c r="T123" s="107"/>
      <c r="U123" s="107">
        <f t="shared" si="16"/>
        <v>0</v>
      </c>
      <c r="V123" s="107"/>
      <c r="W123" s="107"/>
      <c r="X123" s="107">
        <f t="shared" si="17"/>
        <v>0</v>
      </c>
      <c r="Y123" s="107"/>
      <c r="Z123" s="107"/>
      <c r="AA123" s="108">
        <f>C123+I123-L123-O123-U123-X123-R123</f>
        <v>0</v>
      </c>
      <c r="AB123" s="7">
        <v>45511</v>
      </c>
    </row>
    <row r="124" spans="1:28" ht="15.75" hidden="1" x14ac:dyDescent="0.25">
      <c r="A124" s="29">
        <v>45486</v>
      </c>
      <c r="B124" s="25" t="s">
        <v>266</v>
      </c>
      <c r="C124" s="25">
        <v>933800</v>
      </c>
      <c r="D124" s="25" t="s">
        <v>52</v>
      </c>
      <c r="E124" s="25" t="s">
        <v>358</v>
      </c>
      <c r="F124" s="25">
        <v>20.3</v>
      </c>
      <c r="G124" s="25" t="s">
        <v>39</v>
      </c>
      <c r="H124" s="25"/>
      <c r="I124" s="11">
        <f t="shared" si="18"/>
        <v>0</v>
      </c>
      <c r="J124" s="31" t="s">
        <v>312</v>
      </c>
      <c r="K124" s="11"/>
      <c r="L124" s="107">
        <f t="shared" si="13"/>
        <v>0</v>
      </c>
      <c r="M124" s="107"/>
      <c r="N124" s="107"/>
      <c r="O124" s="107">
        <f t="shared" si="14"/>
        <v>933800</v>
      </c>
      <c r="P124" s="107">
        <v>933800</v>
      </c>
      <c r="Q124" s="107"/>
      <c r="R124" s="107">
        <f t="shared" si="15"/>
        <v>0</v>
      </c>
      <c r="S124" s="107"/>
      <c r="T124" s="107"/>
      <c r="U124" s="107">
        <f t="shared" si="16"/>
        <v>0</v>
      </c>
      <c r="V124" s="107"/>
      <c r="W124" s="107"/>
      <c r="X124" s="107">
        <f t="shared" si="17"/>
        <v>0</v>
      </c>
      <c r="Y124" s="107"/>
      <c r="Z124" s="107"/>
      <c r="AA124" s="108">
        <f>C124+I124-L124-O124-U124-X124-R124</f>
        <v>0</v>
      </c>
      <c r="AB124" s="7">
        <v>45525</v>
      </c>
    </row>
    <row r="125" spans="1:28" ht="15.75" hidden="1" x14ac:dyDescent="0.25">
      <c r="A125" s="29">
        <v>45486</v>
      </c>
      <c r="B125" s="25" t="s">
        <v>266</v>
      </c>
      <c r="C125" s="25">
        <v>1067200</v>
      </c>
      <c r="D125" s="25" t="s">
        <v>52</v>
      </c>
      <c r="E125" s="25" t="s">
        <v>81</v>
      </c>
      <c r="F125" s="25">
        <v>23.2</v>
      </c>
      <c r="G125" s="25" t="s">
        <v>39</v>
      </c>
      <c r="H125" s="25"/>
      <c r="I125" s="11">
        <f t="shared" si="18"/>
        <v>0</v>
      </c>
      <c r="J125" s="31" t="s">
        <v>312</v>
      </c>
      <c r="K125" s="11"/>
      <c r="L125" s="107">
        <f t="shared" si="13"/>
        <v>0</v>
      </c>
      <c r="M125" s="107"/>
      <c r="N125" s="107"/>
      <c r="O125" s="107">
        <f t="shared" si="14"/>
        <v>1067200</v>
      </c>
      <c r="P125" s="107">
        <v>1067200</v>
      </c>
      <c r="Q125" s="107"/>
      <c r="R125" s="107">
        <f t="shared" si="15"/>
        <v>0</v>
      </c>
      <c r="S125" s="107"/>
      <c r="T125" s="107"/>
      <c r="U125" s="107">
        <f t="shared" si="16"/>
        <v>0</v>
      </c>
      <c r="V125" s="107"/>
      <c r="W125" s="107"/>
      <c r="X125" s="107">
        <f t="shared" si="17"/>
        <v>0</v>
      </c>
      <c r="Y125" s="107"/>
      <c r="Z125" s="107"/>
      <c r="AA125" s="108">
        <f>C125+I125-L125-O125-U125-X125-R125</f>
        <v>0</v>
      </c>
      <c r="AB125" s="7">
        <v>45525</v>
      </c>
    </row>
    <row r="126" spans="1:28" ht="15.75" hidden="1" x14ac:dyDescent="0.25">
      <c r="A126" s="29">
        <v>45488</v>
      </c>
      <c r="B126" s="25" t="s">
        <v>134</v>
      </c>
      <c r="C126" s="25">
        <v>2700000</v>
      </c>
      <c r="D126" s="25" t="s">
        <v>46</v>
      </c>
      <c r="E126" s="25" t="s">
        <v>42</v>
      </c>
      <c r="F126" s="25">
        <v>600</v>
      </c>
      <c r="G126" s="25" t="s">
        <v>34</v>
      </c>
      <c r="H126" s="25"/>
      <c r="I126" s="11">
        <f t="shared" si="18"/>
        <v>0</v>
      </c>
      <c r="J126" s="31" t="s">
        <v>312</v>
      </c>
      <c r="K126" s="11" t="s">
        <v>1606</v>
      </c>
      <c r="L126" s="107">
        <f t="shared" si="13"/>
        <v>0</v>
      </c>
      <c r="M126" s="107"/>
      <c r="N126" s="107"/>
      <c r="O126" s="107">
        <f t="shared" si="14"/>
        <v>2700000</v>
      </c>
      <c r="P126" s="107">
        <v>2700000</v>
      </c>
      <c r="Q126" s="107"/>
      <c r="R126" s="107">
        <f t="shared" si="15"/>
        <v>0</v>
      </c>
      <c r="S126" s="107"/>
      <c r="T126" s="107"/>
      <c r="U126" s="107">
        <f t="shared" si="16"/>
        <v>0</v>
      </c>
      <c r="V126" s="107"/>
      <c r="W126" s="107"/>
      <c r="X126" s="107">
        <f t="shared" si="17"/>
        <v>0</v>
      </c>
      <c r="Y126" s="107"/>
      <c r="Z126" s="107"/>
      <c r="AA126" s="108">
        <f>C126+I126-L126-O126-U126-X126-R126</f>
        <v>0</v>
      </c>
      <c r="AB126" s="7">
        <v>45512</v>
      </c>
    </row>
    <row r="127" spans="1:28" ht="15.75" hidden="1" x14ac:dyDescent="0.25">
      <c r="A127" s="29">
        <v>45489</v>
      </c>
      <c r="B127" s="25" t="s">
        <v>231</v>
      </c>
      <c r="C127" s="25">
        <v>360000</v>
      </c>
      <c r="D127" s="25" t="s">
        <v>46</v>
      </c>
      <c r="E127" s="25" t="s">
        <v>50</v>
      </c>
      <c r="F127" s="33">
        <v>2000</v>
      </c>
      <c r="G127" s="25" t="s">
        <v>34</v>
      </c>
      <c r="H127" s="25"/>
      <c r="I127" s="11">
        <f t="shared" si="18"/>
        <v>0</v>
      </c>
      <c r="J127" s="31" t="s">
        <v>312</v>
      </c>
      <c r="K127" s="11" t="s">
        <v>1710</v>
      </c>
      <c r="L127" s="107">
        <f t="shared" si="13"/>
        <v>0</v>
      </c>
      <c r="M127" s="107"/>
      <c r="N127" s="107"/>
      <c r="O127" s="107">
        <f t="shared" si="14"/>
        <v>360000</v>
      </c>
      <c r="P127" s="107">
        <v>360000</v>
      </c>
      <c r="Q127" s="107"/>
      <c r="R127" s="107">
        <f t="shared" si="15"/>
        <v>0</v>
      </c>
      <c r="S127" s="107"/>
      <c r="T127" s="107"/>
      <c r="U127" s="107">
        <f t="shared" si="16"/>
        <v>0</v>
      </c>
      <c r="V127" s="107"/>
      <c r="W127" s="107"/>
      <c r="X127" s="107">
        <f t="shared" si="17"/>
        <v>0</v>
      </c>
      <c r="Y127" s="107"/>
      <c r="Z127" s="107"/>
      <c r="AA127" s="108">
        <f>C127+I127-L127-O127-U127-X127-R127</f>
        <v>0</v>
      </c>
      <c r="AB127" s="7">
        <v>45519</v>
      </c>
    </row>
    <row r="128" spans="1:28" ht="15.75" hidden="1" x14ac:dyDescent="0.25">
      <c r="A128" s="29">
        <v>45489</v>
      </c>
      <c r="B128" s="25" t="s">
        <v>72</v>
      </c>
      <c r="C128" s="25">
        <v>191100</v>
      </c>
      <c r="D128" s="25" t="s">
        <v>46</v>
      </c>
      <c r="E128" s="25" t="s">
        <v>260</v>
      </c>
      <c r="F128" s="25">
        <v>14.7</v>
      </c>
      <c r="G128" s="25" t="s">
        <v>34</v>
      </c>
      <c r="H128" s="25"/>
      <c r="I128" s="11">
        <f t="shared" si="18"/>
        <v>0</v>
      </c>
      <c r="J128" s="26" t="s">
        <v>28</v>
      </c>
      <c r="K128" s="11"/>
      <c r="L128" s="107">
        <f t="shared" si="13"/>
        <v>0</v>
      </c>
      <c r="M128" s="107"/>
      <c r="N128" s="107"/>
      <c r="O128" s="107">
        <f t="shared" si="14"/>
        <v>0</v>
      </c>
      <c r="P128" s="107"/>
      <c r="Q128" s="107"/>
      <c r="R128" s="107">
        <f t="shared" si="15"/>
        <v>0</v>
      </c>
      <c r="S128" s="107"/>
      <c r="T128" s="107"/>
      <c r="U128" s="107">
        <f t="shared" si="16"/>
        <v>0</v>
      </c>
      <c r="V128" s="107"/>
      <c r="W128" s="107"/>
      <c r="X128" s="107">
        <f t="shared" si="17"/>
        <v>0</v>
      </c>
      <c r="Y128" s="107"/>
      <c r="Z128" s="107"/>
      <c r="AA128" s="108">
        <f>C128+I128-L128-O128-U128-X128-R128</f>
        <v>191100</v>
      </c>
      <c r="AB128" s="7"/>
    </row>
    <row r="129" spans="1:28" ht="15.75" hidden="1" x14ac:dyDescent="0.25">
      <c r="A129" s="29">
        <v>45489</v>
      </c>
      <c r="B129" s="25" t="s">
        <v>72</v>
      </c>
      <c r="C129" s="25">
        <v>837200.00000000012</v>
      </c>
      <c r="D129" s="25" t="s">
        <v>46</v>
      </c>
      <c r="E129" s="25" t="s">
        <v>192</v>
      </c>
      <c r="F129" s="25">
        <v>64.400000000000006</v>
      </c>
      <c r="G129" s="25" t="s">
        <v>34</v>
      </c>
      <c r="H129" s="25"/>
      <c r="I129" s="11">
        <f t="shared" si="18"/>
        <v>0</v>
      </c>
      <c r="J129" s="26" t="s">
        <v>28</v>
      </c>
      <c r="K129" s="11"/>
      <c r="L129" s="107">
        <f t="shared" si="13"/>
        <v>0</v>
      </c>
      <c r="M129" s="107"/>
      <c r="N129" s="107"/>
      <c r="O129" s="107">
        <f t="shared" si="14"/>
        <v>0</v>
      </c>
      <c r="P129" s="107"/>
      <c r="Q129" s="107"/>
      <c r="R129" s="107">
        <f t="shared" si="15"/>
        <v>0</v>
      </c>
      <c r="S129" s="107"/>
      <c r="T129" s="107"/>
      <c r="U129" s="107">
        <f t="shared" si="16"/>
        <v>0</v>
      </c>
      <c r="V129" s="107"/>
      <c r="W129" s="107"/>
      <c r="X129" s="107">
        <f t="shared" si="17"/>
        <v>0</v>
      </c>
      <c r="Y129" s="107"/>
      <c r="Z129" s="107"/>
      <c r="AA129" s="108">
        <f>C129+I129-L129-O129-U129-X129-R129</f>
        <v>837200.00000000012</v>
      </c>
      <c r="AB129" s="7"/>
    </row>
    <row r="130" spans="1:28" ht="15.75" hidden="1" x14ac:dyDescent="0.25">
      <c r="A130" s="29">
        <v>45489</v>
      </c>
      <c r="B130" s="25" t="s">
        <v>72</v>
      </c>
      <c r="C130" s="25">
        <v>910000</v>
      </c>
      <c r="D130" s="25" t="s">
        <v>46</v>
      </c>
      <c r="E130" s="25" t="s">
        <v>225</v>
      </c>
      <c r="F130" s="25">
        <v>70</v>
      </c>
      <c r="G130" s="25" t="s">
        <v>34</v>
      </c>
      <c r="H130" s="25"/>
      <c r="I130" s="11">
        <f t="shared" si="18"/>
        <v>0</v>
      </c>
      <c r="J130" s="26" t="s">
        <v>28</v>
      </c>
      <c r="K130" s="11"/>
      <c r="L130" s="107">
        <f t="shared" si="13"/>
        <v>0</v>
      </c>
      <c r="M130" s="107"/>
      <c r="N130" s="107"/>
      <c r="O130" s="107">
        <f t="shared" si="14"/>
        <v>0</v>
      </c>
      <c r="P130" s="107"/>
      <c r="Q130" s="107"/>
      <c r="R130" s="107">
        <f t="shared" si="15"/>
        <v>0</v>
      </c>
      <c r="S130" s="107"/>
      <c r="T130" s="107"/>
      <c r="U130" s="107">
        <f t="shared" si="16"/>
        <v>0</v>
      </c>
      <c r="V130" s="107"/>
      <c r="W130" s="107"/>
      <c r="X130" s="107">
        <f t="shared" si="17"/>
        <v>0</v>
      </c>
      <c r="Y130" s="107"/>
      <c r="Z130" s="107"/>
      <c r="AA130" s="108">
        <f>C130+I130-L130-O130-U130-X130-R130</f>
        <v>910000</v>
      </c>
      <c r="AB130" s="7"/>
    </row>
    <row r="131" spans="1:28" ht="15.75" hidden="1" x14ac:dyDescent="0.25">
      <c r="A131" s="29">
        <v>45489</v>
      </c>
      <c r="B131" s="25" t="s">
        <v>72</v>
      </c>
      <c r="C131" s="25">
        <v>737100</v>
      </c>
      <c r="D131" s="25" t="s">
        <v>46</v>
      </c>
      <c r="E131" s="25" t="s">
        <v>133</v>
      </c>
      <c r="F131" s="25">
        <v>56.7</v>
      </c>
      <c r="G131" s="25" t="s">
        <v>34</v>
      </c>
      <c r="H131" s="25"/>
      <c r="I131" s="11">
        <f t="shared" si="18"/>
        <v>0</v>
      </c>
      <c r="J131" s="26" t="s">
        <v>28</v>
      </c>
      <c r="K131" s="11"/>
      <c r="L131" s="107">
        <f t="shared" si="13"/>
        <v>0</v>
      </c>
      <c r="M131" s="107"/>
      <c r="N131" s="107"/>
      <c r="O131" s="107">
        <f t="shared" si="14"/>
        <v>0</v>
      </c>
      <c r="P131" s="107"/>
      <c r="Q131" s="107"/>
      <c r="R131" s="107">
        <f t="shared" si="15"/>
        <v>0</v>
      </c>
      <c r="S131" s="107"/>
      <c r="T131" s="107"/>
      <c r="U131" s="107">
        <f t="shared" si="16"/>
        <v>0</v>
      </c>
      <c r="V131" s="107"/>
      <c r="W131" s="107"/>
      <c r="X131" s="107">
        <f t="shared" si="17"/>
        <v>0</v>
      </c>
      <c r="Y131" s="107"/>
      <c r="Z131" s="107"/>
      <c r="AA131" s="108">
        <f>C131+I131-L131-O131-U131-X131-R131</f>
        <v>737100</v>
      </c>
      <c r="AB131" s="7"/>
    </row>
    <row r="132" spans="1:28" ht="15.75" hidden="1" x14ac:dyDescent="0.25">
      <c r="A132" s="29">
        <v>45489</v>
      </c>
      <c r="B132" s="25" t="s">
        <v>72</v>
      </c>
      <c r="C132" s="25">
        <v>1310400</v>
      </c>
      <c r="D132" s="25" t="s">
        <v>46</v>
      </c>
      <c r="E132" s="25" t="s">
        <v>50</v>
      </c>
      <c r="F132" s="25">
        <v>100.8</v>
      </c>
      <c r="G132" s="25" t="s">
        <v>34</v>
      </c>
      <c r="H132" s="25"/>
      <c r="I132" s="11">
        <f t="shared" si="18"/>
        <v>0</v>
      </c>
      <c r="J132" s="26" t="s">
        <v>28</v>
      </c>
      <c r="K132" s="11"/>
      <c r="L132" s="107">
        <f t="shared" si="13"/>
        <v>0</v>
      </c>
      <c r="M132" s="107"/>
      <c r="N132" s="107"/>
      <c r="O132" s="107">
        <f t="shared" si="14"/>
        <v>0</v>
      </c>
      <c r="P132" s="107"/>
      <c r="Q132" s="107"/>
      <c r="R132" s="107">
        <f t="shared" si="15"/>
        <v>0</v>
      </c>
      <c r="S132" s="107"/>
      <c r="T132" s="107"/>
      <c r="U132" s="107">
        <f t="shared" si="16"/>
        <v>0</v>
      </c>
      <c r="V132" s="107"/>
      <c r="W132" s="107"/>
      <c r="X132" s="107">
        <f t="shared" si="17"/>
        <v>0</v>
      </c>
      <c r="Y132" s="107"/>
      <c r="Z132" s="107"/>
      <c r="AA132" s="108">
        <f>C132+I132-L132-O132-U132-X132-R132</f>
        <v>1310400</v>
      </c>
      <c r="AB132" s="7"/>
    </row>
    <row r="133" spans="1:28" ht="15.75" hidden="1" x14ac:dyDescent="0.25">
      <c r="A133" s="29">
        <v>45489</v>
      </c>
      <c r="B133" s="25" t="s">
        <v>72</v>
      </c>
      <c r="C133" s="25">
        <v>245000</v>
      </c>
      <c r="D133" s="25" t="s">
        <v>46</v>
      </c>
      <c r="E133" s="25" t="s">
        <v>154</v>
      </c>
      <c r="F133" s="25">
        <v>17.5</v>
      </c>
      <c r="G133" s="25" t="s">
        <v>34</v>
      </c>
      <c r="H133" s="25"/>
      <c r="I133" s="11">
        <f t="shared" si="18"/>
        <v>0</v>
      </c>
      <c r="J133" s="26" t="s">
        <v>28</v>
      </c>
      <c r="K133" s="11"/>
      <c r="L133" s="107">
        <f t="shared" si="13"/>
        <v>0</v>
      </c>
      <c r="M133" s="107"/>
      <c r="N133" s="107"/>
      <c r="O133" s="107">
        <f t="shared" si="14"/>
        <v>0</v>
      </c>
      <c r="P133" s="107"/>
      <c r="Q133" s="107"/>
      <c r="R133" s="107">
        <f t="shared" si="15"/>
        <v>0</v>
      </c>
      <c r="S133" s="107"/>
      <c r="T133" s="107"/>
      <c r="U133" s="107">
        <f t="shared" si="16"/>
        <v>0</v>
      </c>
      <c r="V133" s="107"/>
      <c r="W133" s="107"/>
      <c r="X133" s="107">
        <f t="shared" si="17"/>
        <v>0</v>
      </c>
      <c r="Y133" s="107"/>
      <c r="Z133" s="107"/>
      <c r="AA133" s="108">
        <f>C133+I133-L133-O133-U133-X133-R133</f>
        <v>245000</v>
      </c>
      <c r="AB133" s="7"/>
    </row>
    <row r="134" spans="1:28" ht="15.75" hidden="1" x14ac:dyDescent="0.25">
      <c r="A134" s="29">
        <v>45489</v>
      </c>
      <c r="B134" s="25" t="s">
        <v>72</v>
      </c>
      <c r="C134" s="25">
        <v>576800</v>
      </c>
      <c r="D134" s="25" t="s">
        <v>46</v>
      </c>
      <c r="E134" s="25" t="s">
        <v>179</v>
      </c>
      <c r="F134" s="25">
        <v>41.2</v>
      </c>
      <c r="G134" s="25" t="s">
        <v>34</v>
      </c>
      <c r="H134" s="25"/>
      <c r="I134" s="11">
        <f t="shared" si="18"/>
        <v>0</v>
      </c>
      <c r="J134" s="26" t="s">
        <v>28</v>
      </c>
      <c r="K134" s="11"/>
      <c r="L134" s="107">
        <f t="shared" si="13"/>
        <v>0</v>
      </c>
      <c r="M134" s="107"/>
      <c r="N134" s="107"/>
      <c r="O134" s="107">
        <f t="shared" si="14"/>
        <v>0</v>
      </c>
      <c r="P134" s="107"/>
      <c r="Q134" s="107"/>
      <c r="R134" s="107">
        <f t="shared" si="15"/>
        <v>0</v>
      </c>
      <c r="S134" s="107"/>
      <c r="T134" s="107"/>
      <c r="U134" s="107">
        <f t="shared" si="16"/>
        <v>0</v>
      </c>
      <c r="V134" s="107"/>
      <c r="W134" s="107"/>
      <c r="X134" s="107">
        <f t="shared" si="17"/>
        <v>0</v>
      </c>
      <c r="Y134" s="107"/>
      <c r="Z134" s="107"/>
      <c r="AA134" s="108">
        <f>C134+I134-L134-O134-U134-X134-R134</f>
        <v>576800</v>
      </c>
      <c r="AB134" s="7"/>
    </row>
    <row r="135" spans="1:28" ht="15.75" hidden="1" x14ac:dyDescent="0.25">
      <c r="A135" s="29">
        <v>45489</v>
      </c>
      <c r="B135" s="25" t="s">
        <v>72</v>
      </c>
      <c r="C135" s="25">
        <v>859600</v>
      </c>
      <c r="D135" s="25" t="s">
        <v>46</v>
      </c>
      <c r="E135" s="25" t="s">
        <v>61</v>
      </c>
      <c r="F135" s="25">
        <v>61.4</v>
      </c>
      <c r="G135" s="25" t="s">
        <v>34</v>
      </c>
      <c r="H135" s="25"/>
      <c r="I135" s="11">
        <f t="shared" si="18"/>
        <v>0</v>
      </c>
      <c r="J135" s="26" t="s">
        <v>28</v>
      </c>
      <c r="K135" s="11"/>
      <c r="L135" s="107">
        <f t="shared" si="13"/>
        <v>0</v>
      </c>
      <c r="M135" s="107"/>
      <c r="N135" s="107"/>
      <c r="O135" s="107">
        <f t="shared" si="14"/>
        <v>0</v>
      </c>
      <c r="P135" s="107"/>
      <c r="Q135" s="107"/>
      <c r="R135" s="107">
        <f t="shared" si="15"/>
        <v>0</v>
      </c>
      <c r="S135" s="107"/>
      <c r="T135" s="107"/>
      <c r="U135" s="107">
        <f t="shared" si="16"/>
        <v>0</v>
      </c>
      <c r="V135" s="107"/>
      <c r="W135" s="107"/>
      <c r="X135" s="107">
        <f t="shared" si="17"/>
        <v>0</v>
      </c>
      <c r="Y135" s="107"/>
      <c r="Z135" s="107"/>
      <c r="AA135" s="108">
        <f>C135+I135-L135-O135-U135-X135-R135</f>
        <v>859600</v>
      </c>
      <c r="AB135" s="7"/>
    </row>
    <row r="136" spans="1:28" ht="15.75" hidden="1" x14ac:dyDescent="0.25">
      <c r="A136" s="29">
        <v>45489</v>
      </c>
      <c r="B136" s="25" t="s">
        <v>72</v>
      </c>
      <c r="C136" s="25">
        <v>572600</v>
      </c>
      <c r="D136" s="25" t="s">
        <v>46</v>
      </c>
      <c r="E136" s="25" t="s">
        <v>290</v>
      </c>
      <c r="F136" s="25">
        <v>40.9</v>
      </c>
      <c r="G136" s="25" t="s">
        <v>34</v>
      </c>
      <c r="H136" s="25"/>
      <c r="I136" s="11">
        <f t="shared" si="18"/>
        <v>0</v>
      </c>
      <c r="J136" s="26" t="s">
        <v>28</v>
      </c>
      <c r="K136" s="11"/>
      <c r="L136" s="107">
        <f t="shared" si="13"/>
        <v>0</v>
      </c>
      <c r="M136" s="107"/>
      <c r="N136" s="107"/>
      <c r="O136" s="107">
        <f t="shared" si="14"/>
        <v>0</v>
      </c>
      <c r="P136" s="107"/>
      <c r="Q136" s="107"/>
      <c r="R136" s="107">
        <f t="shared" si="15"/>
        <v>0</v>
      </c>
      <c r="S136" s="107"/>
      <c r="T136" s="107"/>
      <c r="U136" s="107">
        <f t="shared" si="16"/>
        <v>0</v>
      </c>
      <c r="V136" s="107"/>
      <c r="W136" s="107"/>
      <c r="X136" s="107">
        <f t="shared" si="17"/>
        <v>0</v>
      </c>
      <c r="Y136" s="107"/>
      <c r="Z136" s="107"/>
      <c r="AA136" s="108">
        <f>C136+I136-L136-O136-U136-X136-R136</f>
        <v>572600</v>
      </c>
      <c r="AB136" s="7"/>
    </row>
    <row r="137" spans="1:28" ht="15.75" hidden="1" x14ac:dyDescent="0.25">
      <c r="A137" s="29">
        <v>45489</v>
      </c>
      <c r="B137" s="25" t="s">
        <v>72</v>
      </c>
      <c r="C137" s="25">
        <v>288400</v>
      </c>
      <c r="D137" s="25" t="s">
        <v>46</v>
      </c>
      <c r="E137" s="25" t="s">
        <v>82</v>
      </c>
      <c r="F137" s="25">
        <v>20.6</v>
      </c>
      <c r="G137" s="25" t="s">
        <v>34</v>
      </c>
      <c r="H137" s="25"/>
      <c r="I137" s="11">
        <f t="shared" si="18"/>
        <v>0</v>
      </c>
      <c r="J137" s="26" t="s">
        <v>28</v>
      </c>
      <c r="K137" s="11"/>
      <c r="L137" s="107">
        <f t="shared" si="13"/>
        <v>0</v>
      </c>
      <c r="M137" s="107"/>
      <c r="N137" s="107"/>
      <c r="O137" s="107">
        <f t="shared" si="14"/>
        <v>0</v>
      </c>
      <c r="P137" s="107"/>
      <c r="Q137" s="107"/>
      <c r="R137" s="107">
        <f t="shared" si="15"/>
        <v>0</v>
      </c>
      <c r="S137" s="107"/>
      <c r="T137" s="107"/>
      <c r="U137" s="107">
        <f t="shared" si="16"/>
        <v>0</v>
      </c>
      <c r="V137" s="107"/>
      <c r="W137" s="107"/>
      <c r="X137" s="107">
        <f t="shared" si="17"/>
        <v>0</v>
      </c>
      <c r="Y137" s="107"/>
      <c r="Z137" s="107"/>
      <c r="AA137" s="108">
        <f>C137+I137-L137-O137-U137-X137-R137</f>
        <v>288400</v>
      </c>
      <c r="AB137" s="7"/>
    </row>
    <row r="138" spans="1:28" ht="15.75" hidden="1" x14ac:dyDescent="0.25">
      <c r="A138" s="24">
        <v>45489</v>
      </c>
      <c r="B138" s="25" t="s">
        <v>72</v>
      </c>
      <c r="C138" s="25">
        <v>189000</v>
      </c>
      <c r="D138" s="25" t="s">
        <v>46</v>
      </c>
      <c r="E138" s="25" t="s">
        <v>87</v>
      </c>
      <c r="F138" s="25">
        <v>13.5</v>
      </c>
      <c r="G138" s="25" t="s">
        <v>34</v>
      </c>
      <c r="H138" s="25"/>
      <c r="I138" s="11">
        <f t="shared" si="18"/>
        <v>0</v>
      </c>
      <c r="J138" s="26" t="s">
        <v>28</v>
      </c>
      <c r="K138" s="11"/>
      <c r="L138" s="107">
        <f t="shared" si="13"/>
        <v>0</v>
      </c>
      <c r="M138" s="107"/>
      <c r="N138" s="107"/>
      <c r="O138" s="107">
        <f t="shared" si="14"/>
        <v>0</v>
      </c>
      <c r="P138" s="107"/>
      <c r="Q138" s="107"/>
      <c r="R138" s="107">
        <f t="shared" si="15"/>
        <v>0</v>
      </c>
      <c r="S138" s="107"/>
      <c r="T138" s="107"/>
      <c r="U138" s="107">
        <f t="shared" si="16"/>
        <v>0</v>
      </c>
      <c r="V138" s="107"/>
      <c r="W138" s="107"/>
      <c r="X138" s="107">
        <f t="shared" si="17"/>
        <v>0</v>
      </c>
      <c r="Y138" s="107"/>
      <c r="Z138" s="107"/>
      <c r="AA138" s="108">
        <f>C138+I138-L138-O138-U138-X138-R138</f>
        <v>189000</v>
      </c>
      <c r="AB138" s="7"/>
    </row>
    <row r="139" spans="1:28" ht="15.75" hidden="1" x14ac:dyDescent="0.25">
      <c r="A139" s="29">
        <v>45489</v>
      </c>
      <c r="B139" s="25" t="s">
        <v>72</v>
      </c>
      <c r="C139" s="25">
        <v>294000</v>
      </c>
      <c r="D139" s="25" t="s">
        <v>46</v>
      </c>
      <c r="E139" s="25" t="s">
        <v>138</v>
      </c>
      <c r="F139" s="25">
        <v>21</v>
      </c>
      <c r="G139" s="25" t="s">
        <v>34</v>
      </c>
      <c r="H139" s="25"/>
      <c r="I139" s="11">
        <f t="shared" si="18"/>
        <v>0</v>
      </c>
      <c r="J139" s="26" t="s">
        <v>28</v>
      </c>
      <c r="K139" s="11"/>
      <c r="L139" s="107">
        <f t="shared" ref="L139:L178" si="19">M139+N139</f>
        <v>0</v>
      </c>
      <c r="M139" s="107"/>
      <c r="N139" s="107"/>
      <c r="O139" s="107">
        <f t="shared" ref="O139:O178" si="20">P139+Q139</f>
        <v>0</v>
      </c>
      <c r="P139" s="107"/>
      <c r="Q139" s="107"/>
      <c r="R139" s="107">
        <f t="shared" ref="R139:R178" si="21">S139+T139</f>
        <v>0</v>
      </c>
      <c r="S139" s="107"/>
      <c r="T139" s="107"/>
      <c r="U139" s="107">
        <f t="shared" ref="U139:U178" si="22">V139+W139</f>
        <v>0</v>
      </c>
      <c r="V139" s="107"/>
      <c r="W139" s="107"/>
      <c r="X139" s="107">
        <f t="shared" ref="X139:X178" si="23">Y139+Z139</f>
        <v>0</v>
      </c>
      <c r="Y139" s="107"/>
      <c r="Z139" s="107"/>
      <c r="AA139" s="108">
        <f>C139+I139-L139-O139-U139-X139-R139</f>
        <v>294000</v>
      </c>
      <c r="AB139" s="7"/>
    </row>
    <row r="140" spans="1:28" ht="15.75" hidden="1" x14ac:dyDescent="0.25">
      <c r="A140" s="29">
        <v>45489</v>
      </c>
      <c r="B140" s="25" t="s">
        <v>107</v>
      </c>
      <c r="C140" s="25">
        <v>3261800.0000000005</v>
      </c>
      <c r="D140" s="25" t="s">
        <v>46</v>
      </c>
      <c r="E140" s="25" t="s">
        <v>102</v>
      </c>
      <c r="F140" s="25">
        <v>69.400000000000006</v>
      </c>
      <c r="G140" s="25" t="s">
        <v>39</v>
      </c>
      <c r="H140" s="25"/>
      <c r="I140" s="11">
        <f t="shared" si="18"/>
        <v>0</v>
      </c>
      <c r="J140" s="31" t="s">
        <v>324</v>
      </c>
      <c r="K140" s="11"/>
      <c r="L140" s="107">
        <f t="shared" si="19"/>
        <v>0</v>
      </c>
      <c r="M140" s="107"/>
      <c r="N140" s="107"/>
      <c r="O140" s="107">
        <f t="shared" si="20"/>
        <v>0</v>
      </c>
      <c r="P140" s="107"/>
      <c r="Q140" s="107"/>
      <c r="R140" s="107">
        <f t="shared" si="21"/>
        <v>0</v>
      </c>
      <c r="S140" s="107"/>
      <c r="T140" s="107"/>
      <c r="U140" s="107">
        <f t="shared" si="22"/>
        <v>0</v>
      </c>
      <c r="V140" s="107"/>
      <c r="W140" s="107"/>
      <c r="X140" s="107">
        <f t="shared" si="23"/>
        <v>3261800</v>
      </c>
      <c r="Y140" s="107">
        <v>3261800</v>
      </c>
      <c r="Z140" s="107"/>
      <c r="AA140" s="108">
        <f>C140+I140-L140-O140-U140-X140-R140</f>
        <v>4.6566128730773926E-10</v>
      </c>
      <c r="AB140" s="7">
        <v>45510</v>
      </c>
    </row>
    <row r="141" spans="1:28" ht="15.75" hidden="1" x14ac:dyDescent="0.25">
      <c r="A141" s="29">
        <v>45489</v>
      </c>
      <c r="B141" s="25" t="s">
        <v>107</v>
      </c>
      <c r="C141" s="27">
        <v>8820000</v>
      </c>
      <c r="D141" s="25" t="s">
        <v>46</v>
      </c>
      <c r="E141" s="27" t="s">
        <v>782</v>
      </c>
      <c r="F141" s="27">
        <v>2000</v>
      </c>
      <c r="G141" s="27" t="s">
        <v>34</v>
      </c>
      <c r="H141" s="27"/>
      <c r="I141" s="11">
        <f t="shared" si="18"/>
        <v>0</v>
      </c>
      <c r="J141" s="31" t="s">
        <v>324</v>
      </c>
      <c r="K141" s="11"/>
      <c r="L141" s="107">
        <f t="shared" si="19"/>
        <v>0</v>
      </c>
      <c r="M141" s="107"/>
      <c r="N141" s="107"/>
      <c r="O141" s="107">
        <f t="shared" si="20"/>
        <v>0</v>
      </c>
      <c r="P141" s="107"/>
      <c r="Q141" s="107"/>
      <c r="R141" s="107">
        <f t="shared" si="21"/>
        <v>0</v>
      </c>
      <c r="S141" s="107"/>
      <c r="T141" s="107"/>
      <c r="U141" s="107">
        <f t="shared" si="22"/>
        <v>0</v>
      </c>
      <c r="V141" s="107"/>
      <c r="W141" s="107"/>
      <c r="X141" s="107">
        <f t="shared" si="23"/>
        <v>8820000</v>
      </c>
      <c r="Y141" s="107">
        <v>8820000</v>
      </c>
      <c r="Z141" s="107"/>
      <c r="AA141" s="108">
        <f>C141+I141-L141-O141-U141-X141-R141</f>
        <v>0</v>
      </c>
      <c r="AB141" s="7">
        <v>45510</v>
      </c>
    </row>
    <row r="142" spans="1:28" ht="15.75" hidden="1" x14ac:dyDescent="0.25">
      <c r="A142" s="29">
        <v>45489</v>
      </c>
      <c r="B142" s="25" t="s">
        <v>107</v>
      </c>
      <c r="C142" s="25">
        <v>1420000</v>
      </c>
      <c r="D142" s="25" t="s">
        <v>46</v>
      </c>
      <c r="E142" s="25" t="s">
        <v>60</v>
      </c>
      <c r="F142" s="25">
        <v>1000</v>
      </c>
      <c r="G142" s="27" t="s">
        <v>34</v>
      </c>
      <c r="H142" s="25"/>
      <c r="I142" s="11">
        <f t="shared" si="18"/>
        <v>0</v>
      </c>
      <c r="J142" s="31" t="s">
        <v>324</v>
      </c>
      <c r="K142" s="11"/>
      <c r="L142" s="107">
        <f t="shared" si="19"/>
        <v>65800</v>
      </c>
      <c r="M142" s="107">
        <v>65800</v>
      </c>
      <c r="N142" s="107"/>
      <c r="O142" s="107">
        <f t="shared" si="20"/>
        <v>0</v>
      </c>
      <c r="P142" s="107"/>
      <c r="Q142" s="107"/>
      <c r="R142" s="107">
        <f t="shared" si="21"/>
        <v>0</v>
      </c>
      <c r="S142" s="107"/>
      <c r="T142" s="107"/>
      <c r="U142" s="107">
        <f t="shared" si="22"/>
        <v>0</v>
      </c>
      <c r="V142" s="107"/>
      <c r="W142" s="107"/>
      <c r="X142" s="107">
        <f t="shared" si="23"/>
        <v>1354200</v>
      </c>
      <c r="Y142" s="107">
        <v>1354200</v>
      </c>
      <c r="Z142" s="107"/>
      <c r="AA142" s="108">
        <f>C142+I142-L142-O142-U142-X142-R142</f>
        <v>0</v>
      </c>
      <c r="AB142" s="7">
        <v>45525</v>
      </c>
    </row>
    <row r="143" spans="1:28" ht="15.75" hidden="1" x14ac:dyDescent="0.25">
      <c r="A143" s="24">
        <v>45489</v>
      </c>
      <c r="B143" s="25" t="s">
        <v>107</v>
      </c>
      <c r="C143" s="25">
        <v>2150000</v>
      </c>
      <c r="D143" s="25" t="s">
        <v>46</v>
      </c>
      <c r="E143" s="25" t="s">
        <v>108</v>
      </c>
      <c r="F143" s="25">
        <v>1000</v>
      </c>
      <c r="G143" s="25" t="s">
        <v>34</v>
      </c>
      <c r="H143" s="25"/>
      <c r="I143" s="11">
        <f t="shared" si="18"/>
        <v>0</v>
      </c>
      <c r="J143" s="31" t="s">
        <v>324</v>
      </c>
      <c r="K143" s="11"/>
      <c r="L143" s="107">
        <f t="shared" si="19"/>
        <v>2150000</v>
      </c>
      <c r="M143" s="107">
        <v>2150000</v>
      </c>
      <c r="N143" s="107"/>
      <c r="O143" s="107">
        <f t="shared" si="20"/>
        <v>0</v>
      </c>
      <c r="P143" s="107"/>
      <c r="Q143" s="107"/>
      <c r="R143" s="107">
        <f t="shared" si="21"/>
        <v>0</v>
      </c>
      <c r="S143" s="107"/>
      <c r="T143" s="107"/>
      <c r="U143" s="107">
        <f t="shared" si="22"/>
        <v>0</v>
      </c>
      <c r="V143" s="107"/>
      <c r="W143" s="107"/>
      <c r="X143" s="107">
        <f t="shared" si="23"/>
        <v>0</v>
      </c>
      <c r="Y143" s="107"/>
      <c r="Z143" s="107"/>
      <c r="AA143" s="108">
        <f>C143+I143-L143-O143-U143-X143-R143</f>
        <v>0</v>
      </c>
      <c r="AB143" s="7">
        <v>45525</v>
      </c>
    </row>
    <row r="144" spans="1:28" ht="15.75" hidden="1" x14ac:dyDescent="0.25">
      <c r="A144" s="29">
        <v>45489</v>
      </c>
      <c r="B144" s="25" t="s">
        <v>1105</v>
      </c>
      <c r="C144" s="25">
        <v>1433500</v>
      </c>
      <c r="D144" s="25" t="s">
        <v>52</v>
      </c>
      <c r="E144" s="25" t="s">
        <v>158</v>
      </c>
      <c r="F144" s="25">
        <v>30.5</v>
      </c>
      <c r="G144" s="25" t="s">
        <v>39</v>
      </c>
      <c r="H144" s="25"/>
      <c r="I144" s="11">
        <f t="shared" si="18"/>
        <v>0</v>
      </c>
      <c r="J144" s="31" t="s">
        <v>49</v>
      </c>
      <c r="K144" s="11"/>
      <c r="L144" s="107">
        <f t="shared" si="19"/>
        <v>0</v>
      </c>
      <c r="M144" s="107"/>
      <c r="N144" s="107"/>
      <c r="O144" s="107">
        <f t="shared" si="20"/>
        <v>13436000</v>
      </c>
      <c r="P144" s="107">
        <v>13436000</v>
      </c>
      <c r="Q144" s="107"/>
      <c r="R144" s="107">
        <f t="shared" si="21"/>
        <v>0</v>
      </c>
      <c r="S144" s="107"/>
      <c r="T144" s="107"/>
      <c r="U144" s="107">
        <f t="shared" si="22"/>
        <v>0</v>
      </c>
      <c r="V144" s="107"/>
      <c r="W144" s="107"/>
      <c r="X144" s="107">
        <f t="shared" si="23"/>
        <v>0</v>
      </c>
      <c r="Y144" s="107"/>
      <c r="Z144" s="107"/>
      <c r="AA144" s="108">
        <f>C144+I144-L144-O144-U144-X144-R144</f>
        <v>-12002500</v>
      </c>
      <c r="AB144" s="7">
        <v>45505</v>
      </c>
    </row>
    <row r="145" spans="1:28" ht="15.75" hidden="1" x14ac:dyDescent="0.25">
      <c r="A145" s="29">
        <v>45490</v>
      </c>
      <c r="B145" s="27" t="s">
        <v>445</v>
      </c>
      <c r="C145" s="25">
        <v>10000000</v>
      </c>
      <c r="D145" s="27" t="s">
        <v>52</v>
      </c>
      <c r="E145" s="25" t="s">
        <v>58</v>
      </c>
      <c r="F145" s="25">
        <v>10400</v>
      </c>
      <c r="G145" s="27" t="s">
        <v>34</v>
      </c>
      <c r="H145" s="25"/>
      <c r="I145" s="11">
        <f t="shared" si="18"/>
        <v>0</v>
      </c>
      <c r="J145" s="31" t="s">
        <v>324</v>
      </c>
      <c r="K145" s="11"/>
      <c r="L145" s="107">
        <f t="shared" si="19"/>
        <v>10000000</v>
      </c>
      <c r="M145" s="107">
        <v>10000000</v>
      </c>
      <c r="N145" s="107"/>
      <c r="O145" s="107">
        <f t="shared" si="20"/>
        <v>0</v>
      </c>
      <c r="P145" s="107"/>
      <c r="Q145" s="107"/>
      <c r="R145" s="107">
        <f t="shared" si="21"/>
        <v>0</v>
      </c>
      <c r="S145" s="107"/>
      <c r="T145" s="107"/>
      <c r="U145" s="107">
        <f t="shared" si="22"/>
        <v>0</v>
      </c>
      <c r="V145" s="107"/>
      <c r="W145" s="107"/>
      <c r="X145" s="107">
        <f t="shared" si="23"/>
        <v>0</v>
      </c>
      <c r="Y145" s="107"/>
      <c r="Z145" s="107"/>
      <c r="AA145" s="108">
        <f>C145+I145-L145-O145-U145-X145-R145</f>
        <v>0</v>
      </c>
      <c r="AB145" s="7">
        <v>45507</v>
      </c>
    </row>
    <row r="146" spans="1:28" ht="15.75" hidden="1" x14ac:dyDescent="0.25">
      <c r="A146" s="29">
        <v>45490</v>
      </c>
      <c r="B146" s="25" t="s">
        <v>1485</v>
      </c>
      <c r="C146" s="25">
        <v>12895760</v>
      </c>
      <c r="D146" s="27" t="s">
        <v>46</v>
      </c>
      <c r="E146" s="25" t="s">
        <v>135</v>
      </c>
      <c r="F146" s="25">
        <v>80</v>
      </c>
      <c r="G146" s="25" t="s">
        <v>48</v>
      </c>
      <c r="H146" s="25"/>
      <c r="I146" s="11">
        <f t="shared" si="18"/>
        <v>0</v>
      </c>
      <c r="J146" s="31" t="s">
        <v>312</v>
      </c>
      <c r="K146" s="11" t="s">
        <v>1702</v>
      </c>
      <c r="L146" s="107">
        <f t="shared" si="19"/>
        <v>0</v>
      </c>
      <c r="M146" s="107"/>
      <c r="N146" s="107"/>
      <c r="O146" s="107">
        <f t="shared" si="20"/>
        <v>12895760</v>
      </c>
      <c r="P146" s="107">
        <v>12895760</v>
      </c>
      <c r="Q146" s="107"/>
      <c r="R146" s="107">
        <f t="shared" si="21"/>
        <v>0</v>
      </c>
      <c r="S146" s="107"/>
      <c r="T146" s="107"/>
      <c r="U146" s="107">
        <f t="shared" si="22"/>
        <v>0</v>
      </c>
      <c r="V146" s="107"/>
      <c r="W146" s="107"/>
      <c r="X146" s="107">
        <f t="shared" si="23"/>
        <v>0</v>
      </c>
      <c r="Y146" s="107"/>
      <c r="Z146" s="107"/>
      <c r="AA146" s="108">
        <f>C146+I146-L146-O146-U146-X146-R146</f>
        <v>0</v>
      </c>
      <c r="AB146" s="7">
        <v>45518</v>
      </c>
    </row>
    <row r="147" spans="1:28" ht="15.75" hidden="1" x14ac:dyDescent="0.25">
      <c r="A147" s="29">
        <v>45490</v>
      </c>
      <c r="B147" s="25" t="s">
        <v>271</v>
      </c>
      <c r="C147" s="25">
        <v>-2500000</v>
      </c>
      <c r="D147" s="25" t="s">
        <v>52</v>
      </c>
      <c r="E147" s="25" t="s">
        <v>79</v>
      </c>
      <c r="F147" s="25">
        <v>100</v>
      </c>
      <c r="G147" s="25" t="s">
        <v>77</v>
      </c>
      <c r="H147" s="25"/>
      <c r="I147" s="11">
        <f t="shared" si="18"/>
        <v>0</v>
      </c>
      <c r="J147" s="31" t="s">
        <v>49</v>
      </c>
      <c r="K147" s="11"/>
      <c r="L147" s="107">
        <f t="shared" si="19"/>
        <v>0</v>
      </c>
      <c r="M147" s="107"/>
      <c r="N147" s="107"/>
      <c r="O147" s="107">
        <f t="shared" si="20"/>
        <v>0</v>
      </c>
      <c r="P147" s="107"/>
      <c r="Q147" s="107"/>
      <c r="R147" s="107">
        <f t="shared" si="21"/>
        <v>0</v>
      </c>
      <c r="S147" s="107"/>
      <c r="T147" s="107"/>
      <c r="U147" s="107">
        <f t="shared" si="22"/>
        <v>0</v>
      </c>
      <c r="V147" s="107"/>
      <c r="W147" s="107"/>
      <c r="X147" s="107">
        <f t="shared" si="23"/>
        <v>0</v>
      </c>
      <c r="Y147" s="107"/>
      <c r="Z147" s="107"/>
      <c r="AA147" s="108">
        <f>C147+I147-L147-O147-U147-X147-R147</f>
        <v>-2500000</v>
      </c>
      <c r="AB147" s="7">
        <v>45490</v>
      </c>
    </row>
    <row r="148" spans="1:28" ht="15.75" hidden="1" x14ac:dyDescent="0.25">
      <c r="A148" s="29">
        <v>45490</v>
      </c>
      <c r="B148" s="25" t="s">
        <v>134</v>
      </c>
      <c r="C148" s="25">
        <v>1887500</v>
      </c>
      <c r="D148" s="25" t="s">
        <v>52</v>
      </c>
      <c r="E148" s="25" t="s">
        <v>179</v>
      </c>
      <c r="F148" s="25">
        <v>1250</v>
      </c>
      <c r="G148" s="25" t="s">
        <v>34</v>
      </c>
      <c r="H148" s="25"/>
      <c r="I148" s="11">
        <f t="shared" si="18"/>
        <v>0</v>
      </c>
      <c r="J148" s="31" t="s">
        <v>312</v>
      </c>
      <c r="K148" s="11" t="s">
        <v>1596</v>
      </c>
      <c r="L148" s="107">
        <f t="shared" si="19"/>
        <v>0</v>
      </c>
      <c r="M148" s="107"/>
      <c r="N148" s="107"/>
      <c r="O148" s="107">
        <f t="shared" si="20"/>
        <v>1887500</v>
      </c>
      <c r="P148" s="107">
        <v>1887500</v>
      </c>
      <c r="Q148" s="107"/>
      <c r="R148" s="107">
        <f t="shared" si="21"/>
        <v>0</v>
      </c>
      <c r="S148" s="107"/>
      <c r="T148" s="107"/>
      <c r="U148" s="107">
        <f t="shared" si="22"/>
        <v>0</v>
      </c>
      <c r="V148" s="107"/>
      <c r="W148" s="107"/>
      <c r="X148" s="107">
        <f t="shared" si="23"/>
        <v>0</v>
      </c>
      <c r="Y148" s="107"/>
      <c r="Z148" s="107"/>
      <c r="AA148" s="108">
        <f>C148+I148-L148-O148-U148-X148-R148</f>
        <v>0</v>
      </c>
      <c r="AB148" s="7">
        <v>45512</v>
      </c>
    </row>
    <row r="149" spans="1:28" ht="15.75" hidden="1" x14ac:dyDescent="0.25">
      <c r="A149" s="29">
        <v>45490</v>
      </c>
      <c r="B149" s="25" t="s">
        <v>107</v>
      </c>
      <c r="C149" s="25">
        <v>2385000</v>
      </c>
      <c r="D149" s="25" t="s">
        <v>46</v>
      </c>
      <c r="E149" s="25" t="s">
        <v>208</v>
      </c>
      <c r="F149" s="25">
        <v>3000</v>
      </c>
      <c r="G149" s="25" t="s">
        <v>34</v>
      </c>
      <c r="H149" s="25"/>
      <c r="I149" s="11">
        <f t="shared" si="18"/>
        <v>0</v>
      </c>
      <c r="J149" s="31" t="s">
        <v>324</v>
      </c>
      <c r="K149" s="11"/>
      <c r="L149" s="107">
        <f t="shared" si="19"/>
        <v>2385000</v>
      </c>
      <c r="M149" s="107">
        <v>2385000</v>
      </c>
      <c r="N149" s="107"/>
      <c r="O149" s="107">
        <f t="shared" si="20"/>
        <v>0</v>
      </c>
      <c r="P149" s="107"/>
      <c r="Q149" s="107"/>
      <c r="R149" s="107">
        <f t="shared" si="21"/>
        <v>0</v>
      </c>
      <c r="S149" s="107"/>
      <c r="T149" s="107"/>
      <c r="U149" s="107">
        <f t="shared" si="22"/>
        <v>0</v>
      </c>
      <c r="V149" s="107"/>
      <c r="W149" s="107"/>
      <c r="X149" s="107">
        <f t="shared" si="23"/>
        <v>0</v>
      </c>
      <c r="Y149" s="107"/>
      <c r="Z149" s="107"/>
      <c r="AA149" s="108">
        <f>C149+I149-L149-O149-U149-X149-R149</f>
        <v>0</v>
      </c>
      <c r="AB149" s="7">
        <v>45525</v>
      </c>
    </row>
    <row r="150" spans="1:28" ht="15.75" hidden="1" x14ac:dyDescent="0.25">
      <c r="A150" s="29">
        <v>45490</v>
      </c>
      <c r="B150" s="25" t="s">
        <v>1590</v>
      </c>
      <c r="C150" s="25">
        <v>14760000</v>
      </c>
      <c r="D150" s="25" t="s">
        <v>46</v>
      </c>
      <c r="E150" s="25" t="s">
        <v>298</v>
      </c>
      <c r="F150" s="25">
        <v>4100</v>
      </c>
      <c r="G150" s="25" t="s">
        <v>34</v>
      </c>
      <c r="H150" s="25"/>
      <c r="I150" s="11">
        <f t="shared" si="18"/>
        <v>0</v>
      </c>
      <c r="J150" s="31" t="s">
        <v>324</v>
      </c>
      <c r="K150" s="11"/>
      <c r="L150" s="107">
        <f t="shared" si="19"/>
        <v>14760000</v>
      </c>
      <c r="M150" s="107">
        <v>14760000</v>
      </c>
      <c r="N150" s="107"/>
      <c r="O150" s="107">
        <f t="shared" si="20"/>
        <v>0</v>
      </c>
      <c r="P150" s="107"/>
      <c r="Q150" s="107"/>
      <c r="R150" s="107">
        <f t="shared" si="21"/>
        <v>0</v>
      </c>
      <c r="S150" s="107"/>
      <c r="T150" s="107"/>
      <c r="U150" s="107">
        <f t="shared" si="22"/>
        <v>0</v>
      </c>
      <c r="V150" s="107"/>
      <c r="W150" s="107"/>
      <c r="X150" s="107">
        <f t="shared" si="23"/>
        <v>0</v>
      </c>
      <c r="Y150" s="107"/>
      <c r="Z150" s="107"/>
      <c r="AA150" s="108">
        <f>C150+I150-L150-O150-U150-X150-R150</f>
        <v>0</v>
      </c>
      <c r="AB150" s="7">
        <v>45516</v>
      </c>
    </row>
    <row r="151" spans="1:28" ht="15.75" hidden="1" x14ac:dyDescent="0.25">
      <c r="A151" s="29">
        <v>45491</v>
      </c>
      <c r="B151" s="25" t="s">
        <v>215</v>
      </c>
      <c r="C151" s="25">
        <v>225000</v>
      </c>
      <c r="D151" s="25" t="s">
        <v>46</v>
      </c>
      <c r="E151" s="25" t="s">
        <v>284</v>
      </c>
      <c r="F151" s="25">
        <v>3</v>
      </c>
      <c r="G151" s="25" t="s">
        <v>34</v>
      </c>
      <c r="H151" s="25"/>
      <c r="I151" s="11">
        <f t="shared" si="18"/>
        <v>0</v>
      </c>
      <c r="J151" s="31" t="s">
        <v>324</v>
      </c>
      <c r="K151" s="11"/>
      <c r="L151" s="107">
        <f t="shared" si="19"/>
        <v>0</v>
      </c>
      <c r="M151" s="107"/>
      <c r="N151" s="107"/>
      <c r="O151" s="107">
        <f t="shared" si="20"/>
        <v>0</v>
      </c>
      <c r="P151" s="107"/>
      <c r="Q151" s="107"/>
      <c r="R151" s="107">
        <f t="shared" si="21"/>
        <v>0</v>
      </c>
      <c r="S151" s="107"/>
      <c r="T151" s="107"/>
      <c r="U151" s="107">
        <f t="shared" si="22"/>
        <v>225000</v>
      </c>
      <c r="V151" s="107">
        <v>225000</v>
      </c>
      <c r="W151" s="107"/>
      <c r="X151" s="107">
        <f t="shared" si="23"/>
        <v>0</v>
      </c>
      <c r="Y151" s="107"/>
      <c r="Z151" s="107"/>
      <c r="AA151" s="108">
        <f>C151+I151-L151-O151-U151-X151-R151</f>
        <v>0</v>
      </c>
      <c r="AB151" s="7">
        <v>45517</v>
      </c>
    </row>
    <row r="152" spans="1:28" ht="15.75" hidden="1" x14ac:dyDescent="0.25">
      <c r="A152" s="29">
        <v>45491</v>
      </c>
      <c r="B152" s="25" t="s">
        <v>215</v>
      </c>
      <c r="C152" s="25">
        <v>575000</v>
      </c>
      <c r="D152" s="25" t="s">
        <v>46</v>
      </c>
      <c r="E152" s="25" t="s">
        <v>448</v>
      </c>
      <c r="F152" s="25">
        <v>5</v>
      </c>
      <c r="G152" s="25" t="s">
        <v>34</v>
      </c>
      <c r="H152" s="25"/>
      <c r="I152" s="11">
        <f t="shared" si="18"/>
        <v>0</v>
      </c>
      <c r="J152" s="31" t="s">
        <v>324</v>
      </c>
      <c r="K152" s="11"/>
      <c r="L152" s="107">
        <f t="shared" si="19"/>
        <v>0</v>
      </c>
      <c r="M152" s="107"/>
      <c r="N152" s="107"/>
      <c r="O152" s="107">
        <f t="shared" si="20"/>
        <v>0</v>
      </c>
      <c r="P152" s="107"/>
      <c r="Q152" s="107"/>
      <c r="R152" s="107">
        <f t="shared" si="21"/>
        <v>0</v>
      </c>
      <c r="S152" s="107"/>
      <c r="T152" s="107"/>
      <c r="U152" s="107">
        <f t="shared" si="22"/>
        <v>575000</v>
      </c>
      <c r="V152" s="107">
        <v>575000</v>
      </c>
      <c r="W152" s="107"/>
      <c r="X152" s="107">
        <f t="shared" si="23"/>
        <v>0</v>
      </c>
      <c r="Y152" s="107"/>
      <c r="Z152" s="107"/>
      <c r="AA152" s="108">
        <f>C152+I152-L152-O152-U152-X152-R152</f>
        <v>0</v>
      </c>
      <c r="AB152" s="7">
        <v>45517</v>
      </c>
    </row>
    <row r="153" spans="1:28" ht="15.75" hidden="1" x14ac:dyDescent="0.25">
      <c r="A153" s="29">
        <v>45491</v>
      </c>
      <c r="B153" s="27" t="s">
        <v>359</v>
      </c>
      <c r="C153" s="27">
        <v>813100</v>
      </c>
      <c r="D153" s="25" t="s">
        <v>52</v>
      </c>
      <c r="E153" s="27" t="s">
        <v>145</v>
      </c>
      <c r="F153" s="27">
        <v>17.3</v>
      </c>
      <c r="G153" s="27" t="s">
        <v>39</v>
      </c>
      <c r="H153" s="27"/>
      <c r="I153" s="11">
        <f t="shared" si="18"/>
        <v>0</v>
      </c>
      <c r="J153" s="31" t="s">
        <v>312</v>
      </c>
      <c r="K153" s="11" t="s">
        <v>1653</v>
      </c>
      <c r="L153" s="107">
        <f t="shared" si="19"/>
        <v>0</v>
      </c>
      <c r="M153" s="107"/>
      <c r="N153" s="107"/>
      <c r="O153" s="107">
        <f t="shared" si="20"/>
        <v>813100</v>
      </c>
      <c r="P153" s="107">
        <v>813100</v>
      </c>
      <c r="Q153" s="107"/>
      <c r="R153" s="107">
        <f t="shared" si="21"/>
        <v>0</v>
      </c>
      <c r="S153" s="107"/>
      <c r="T153" s="107"/>
      <c r="U153" s="107">
        <f t="shared" si="22"/>
        <v>0</v>
      </c>
      <c r="V153" s="107"/>
      <c r="W153" s="107"/>
      <c r="X153" s="107">
        <f t="shared" si="23"/>
        <v>0</v>
      </c>
      <c r="Y153" s="107"/>
      <c r="Z153" s="107"/>
      <c r="AA153" s="108">
        <f>C153+I153-L153-O153-U153-X153-R153</f>
        <v>0</v>
      </c>
      <c r="AB153" s="7">
        <v>45510</v>
      </c>
    </row>
    <row r="154" spans="1:28" ht="15.75" hidden="1" x14ac:dyDescent="0.25">
      <c r="A154" s="29">
        <v>45491</v>
      </c>
      <c r="B154" s="25" t="s">
        <v>226</v>
      </c>
      <c r="C154" s="25">
        <v>12600000</v>
      </c>
      <c r="D154" s="25" t="s">
        <v>52</v>
      </c>
      <c r="E154" s="25" t="s">
        <v>229</v>
      </c>
      <c r="F154" s="25">
        <v>300</v>
      </c>
      <c r="G154" s="25" t="s">
        <v>39</v>
      </c>
      <c r="H154" s="25"/>
      <c r="I154" s="11">
        <f t="shared" si="18"/>
        <v>0</v>
      </c>
      <c r="J154" s="31" t="s">
        <v>312</v>
      </c>
      <c r="K154" s="11" t="s">
        <v>1643</v>
      </c>
      <c r="L154" s="107">
        <f t="shared" si="19"/>
        <v>0</v>
      </c>
      <c r="M154" s="107"/>
      <c r="N154" s="107"/>
      <c r="O154" s="107">
        <f t="shared" si="20"/>
        <v>12600000</v>
      </c>
      <c r="P154" s="107">
        <v>12600000</v>
      </c>
      <c r="Q154" s="107"/>
      <c r="R154" s="107">
        <f t="shared" si="21"/>
        <v>0</v>
      </c>
      <c r="S154" s="107"/>
      <c r="T154" s="107"/>
      <c r="U154" s="107">
        <f t="shared" si="22"/>
        <v>0</v>
      </c>
      <c r="V154" s="107"/>
      <c r="W154" s="107"/>
      <c r="X154" s="107">
        <f t="shared" si="23"/>
        <v>0</v>
      </c>
      <c r="Y154" s="107"/>
      <c r="Z154" s="107"/>
      <c r="AA154" s="108">
        <f>C154+I154-L154-O154-U154-X154-R154</f>
        <v>0</v>
      </c>
      <c r="AB154" s="7">
        <v>45534</v>
      </c>
    </row>
    <row r="155" spans="1:28" ht="15.75" hidden="1" x14ac:dyDescent="0.25">
      <c r="A155" s="24">
        <v>45491</v>
      </c>
      <c r="B155" s="25" t="s">
        <v>107</v>
      </c>
      <c r="C155" s="25">
        <v>2944900</v>
      </c>
      <c r="D155" s="25" t="s">
        <v>46</v>
      </c>
      <c r="E155" s="25" t="s">
        <v>158</v>
      </c>
      <c r="F155" s="25">
        <v>60.1</v>
      </c>
      <c r="G155" s="25" t="s">
        <v>39</v>
      </c>
      <c r="H155" s="25"/>
      <c r="I155" s="11">
        <f t="shared" si="18"/>
        <v>0</v>
      </c>
      <c r="J155" s="31" t="s">
        <v>324</v>
      </c>
      <c r="K155" s="11"/>
      <c r="L155" s="107">
        <f t="shared" si="19"/>
        <v>2944900</v>
      </c>
      <c r="M155" s="107">
        <v>2944900</v>
      </c>
      <c r="N155" s="107"/>
      <c r="O155" s="107">
        <f t="shared" si="20"/>
        <v>0</v>
      </c>
      <c r="P155" s="107"/>
      <c r="Q155" s="107"/>
      <c r="R155" s="107">
        <f t="shared" si="21"/>
        <v>0</v>
      </c>
      <c r="S155" s="107"/>
      <c r="T155" s="107"/>
      <c r="U155" s="107">
        <f t="shared" si="22"/>
        <v>0</v>
      </c>
      <c r="V155" s="107"/>
      <c r="W155" s="107"/>
      <c r="X155" s="107">
        <f t="shared" si="23"/>
        <v>0</v>
      </c>
      <c r="Y155" s="107"/>
      <c r="Z155" s="107"/>
      <c r="AA155" s="108">
        <f>C155+I155-L155-O155-U155-X155-R155</f>
        <v>0</v>
      </c>
      <c r="AB155" s="7">
        <v>45525</v>
      </c>
    </row>
    <row r="156" spans="1:28" ht="15.75" hidden="1" x14ac:dyDescent="0.25">
      <c r="A156" s="24">
        <v>45491</v>
      </c>
      <c r="B156" s="25" t="s">
        <v>107</v>
      </c>
      <c r="C156" s="25">
        <v>3410399.9999999995</v>
      </c>
      <c r="D156" s="25" t="s">
        <v>46</v>
      </c>
      <c r="E156" s="25" t="s">
        <v>102</v>
      </c>
      <c r="F156" s="25">
        <v>69.599999999999994</v>
      </c>
      <c r="G156" s="25" t="s">
        <v>39</v>
      </c>
      <c r="H156" s="25"/>
      <c r="I156" s="11">
        <f t="shared" si="18"/>
        <v>0</v>
      </c>
      <c r="J156" s="31" t="s">
        <v>324</v>
      </c>
      <c r="K156" s="11"/>
      <c r="L156" s="107">
        <f t="shared" si="19"/>
        <v>3410400</v>
      </c>
      <c r="M156" s="107">
        <v>3410400</v>
      </c>
      <c r="N156" s="107"/>
      <c r="O156" s="107">
        <f t="shared" si="20"/>
        <v>0</v>
      </c>
      <c r="P156" s="107"/>
      <c r="Q156" s="107"/>
      <c r="R156" s="107">
        <f t="shared" si="21"/>
        <v>0</v>
      </c>
      <c r="S156" s="107"/>
      <c r="T156" s="107"/>
      <c r="U156" s="107">
        <f t="shared" si="22"/>
        <v>0</v>
      </c>
      <c r="V156" s="107"/>
      <c r="W156" s="107"/>
      <c r="X156" s="107">
        <f t="shared" si="23"/>
        <v>0</v>
      </c>
      <c r="Y156" s="107"/>
      <c r="Z156" s="107"/>
      <c r="AA156" s="108">
        <f>C156+I156-L156-O156-U156-X156-R156</f>
        <v>-4.6566128730773926E-10</v>
      </c>
      <c r="AB156" s="7">
        <v>45525</v>
      </c>
    </row>
    <row r="157" spans="1:28" ht="15.75" hidden="1" x14ac:dyDescent="0.25">
      <c r="A157" s="29">
        <v>45492</v>
      </c>
      <c r="B157" s="25" t="s">
        <v>253</v>
      </c>
      <c r="C157" s="25">
        <v>700000</v>
      </c>
      <c r="D157" s="25" t="s">
        <v>46</v>
      </c>
      <c r="E157" s="25" t="s">
        <v>127</v>
      </c>
      <c r="F157" s="25">
        <v>10</v>
      </c>
      <c r="G157" s="25" t="s">
        <v>39</v>
      </c>
      <c r="H157" s="25"/>
      <c r="I157" s="11">
        <f t="shared" si="18"/>
        <v>0</v>
      </c>
      <c r="J157" s="26" t="s">
        <v>28</v>
      </c>
      <c r="K157" s="11"/>
      <c r="L157" s="107">
        <f t="shared" si="19"/>
        <v>0</v>
      </c>
      <c r="M157" s="107"/>
      <c r="N157" s="107"/>
      <c r="O157" s="107">
        <f t="shared" si="20"/>
        <v>0</v>
      </c>
      <c r="P157" s="107"/>
      <c r="Q157" s="107"/>
      <c r="R157" s="107">
        <f t="shared" si="21"/>
        <v>0</v>
      </c>
      <c r="S157" s="107"/>
      <c r="T157" s="107"/>
      <c r="U157" s="107">
        <f t="shared" si="22"/>
        <v>0</v>
      </c>
      <c r="V157" s="107"/>
      <c r="W157" s="107"/>
      <c r="X157" s="107">
        <f t="shared" si="23"/>
        <v>0</v>
      </c>
      <c r="Y157" s="107"/>
      <c r="Z157" s="107"/>
      <c r="AA157" s="108">
        <f>C157+I157-L157-O157-U157-X157-R157</f>
        <v>700000</v>
      </c>
      <c r="AB157" s="7"/>
    </row>
    <row r="158" spans="1:28" ht="15.75" hidden="1" x14ac:dyDescent="0.25">
      <c r="A158" s="29">
        <v>45492</v>
      </c>
      <c r="B158" s="25" t="s">
        <v>134</v>
      </c>
      <c r="C158" s="25">
        <v>3125000</v>
      </c>
      <c r="D158" s="25" t="s">
        <v>52</v>
      </c>
      <c r="E158" s="25" t="s">
        <v>552</v>
      </c>
      <c r="F158" s="25">
        <v>25</v>
      </c>
      <c r="G158" s="25" t="s">
        <v>39</v>
      </c>
      <c r="H158" s="25"/>
      <c r="I158" s="11">
        <f t="shared" si="18"/>
        <v>0</v>
      </c>
      <c r="J158" s="31" t="s">
        <v>312</v>
      </c>
      <c r="K158" s="11" t="s">
        <v>1613</v>
      </c>
      <c r="L158" s="107">
        <f t="shared" si="19"/>
        <v>0</v>
      </c>
      <c r="M158" s="107"/>
      <c r="N158" s="107"/>
      <c r="O158" s="107">
        <f t="shared" si="20"/>
        <v>3125000</v>
      </c>
      <c r="P158" s="107">
        <v>3125000</v>
      </c>
      <c r="Q158" s="107"/>
      <c r="R158" s="107">
        <f t="shared" si="21"/>
        <v>0</v>
      </c>
      <c r="S158" s="107"/>
      <c r="T158" s="107"/>
      <c r="U158" s="107">
        <f t="shared" si="22"/>
        <v>0</v>
      </c>
      <c r="V158" s="107"/>
      <c r="W158" s="107"/>
      <c r="X158" s="107">
        <f t="shared" si="23"/>
        <v>0</v>
      </c>
      <c r="Y158" s="107"/>
      <c r="Z158" s="107"/>
      <c r="AA158" s="108">
        <f>C158+I158-L158-O158-U158-X158-R158</f>
        <v>0</v>
      </c>
      <c r="AB158" s="7">
        <v>45517</v>
      </c>
    </row>
    <row r="159" spans="1:28" ht="15.75" hidden="1" x14ac:dyDescent="0.25">
      <c r="A159" s="29">
        <v>45492</v>
      </c>
      <c r="B159" s="25" t="s">
        <v>134</v>
      </c>
      <c r="C159" s="25">
        <v>2250000</v>
      </c>
      <c r="D159" s="25" t="s">
        <v>52</v>
      </c>
      <c r="E159" s="25" t="s">
        <v>42</v>
      </c>
      <c r="F159" s="25">
        <v>500</v>
      </c>
      <c r="G159" s="25" t="s">
        <v>34</v>
      </c>
      <c r="H159" s="25"/>
      <c r="I159" s="11">
        <f t="shared" si="18"/>
        <v>0</v>
      </c>
      <c r="J159" s="31" t="s">
        <v>312</v>
      </c>
      <c r="K159" s="11" t="s">
        <v>1613</v>
      </c>
      <c r="L159" s="107">
        <f t="shared" si="19"/>
        <v>0</v>
      </c>
      <c r="M159" s="107"/>
      <c r="N159" s="107"/>
      <c r="O159" s="107">
        <f t="shared" si="20"/>
        <v>2250000</v>
      </c>
      <c r="P159" s="107">
        <v>2250000</v>
      </c>
      <c r="Q159" s="107"/>
      <c r="R159" s="107">
        <f t="shared" si="21"/>
        <v>0</v>
      </c>
      <c r="S159" s="107"/>
      <c r="T159" s="107"/>
      <c r="U159" s="107">
        <f t="shared" si="22"/>
        <v>0</v>
      </c>
      <c r="V159" s="107"/>
      <c r="W159" s="107"/>
      <c r="X159" s="107">
        <f t="shared" si="23"/>
        <v>0</v>
      </c>
      <c r="Y159" s="107"/>
      <c r="Z159" s="107"/>
      <c r="AA159" s="108">
        <f>C159+I159-L159-O159-U159-X159-R159</f>
        <v>0</v>
      </c>
      <c r="AB159" s="7">
        <v>45517</v>
      </c>
    </row>
    <row r="160" spans="1:28" ht="15.75" hidden="1" x14ac:dyDescent="0.25">
      <c r="A160" s="29">
        <v>45492</v>
      </c>
      <c r="B160" s="25" t="s">
        <v>134</v>
      </c>
      <c r="C160" s="25">
        <v>940000</v>
      </c>
      <c r="D160" s="25" t="s">
        <v>52</v>
      </c>
      <c r="E160" s="25" t="s">
        <v>151</v>
      </c>
      <c r="F160" s="25">
        <v>500</v>
      </c>
      <c r="G160" s="25" t="s">
        <v>34</v>
      </c>
      <c r="H160" s="25"/>
      <c r="I160" s="11">
        <f t="shared" si="18"/>
        <v>0</v>
      </c>
      <c r="J160" s="31" t="s">
        <v>312</v>
      </c>
      <c r="K160" s="11" t="s">
        <v>1613</v>
      </c>
      <c r="L160" s="107">
        <f t="shared" si="19"/>
        <v>0</v>
      </c>
      <c r="M160" s="107"/>
      <c r="N160" s="107"/>
      <c r="O160" s="107">
        <f t="shared" si="20"/>
        <v>940000</v>
      </c>
      <c r="P160" s="107">
        <v>940000</v>
      </c>
      <c r="Q160" s="107"/>
      <c r="R160" s="107">
        <f t="shared" si="21"/>
        <v>0</v>
      </c>
      <c r="S160" s="107"/>
      <c r="T160" s="107"/>
      <c r="U160" s="107">
        <f t="shared" si="22"/>
        <v>0</v>
      </c>
      <c r="V160" s="107"/>
      <c r="W160" s="107"/>
      <c r="X160" s="107">
        <f t="shared" si="23"/>
        <v>0</v>
      </c>
      <c r="Y160" s="107"/>
      <c r="Z160" s="107"/>
      <c r="AA160" s="108">
        <f>C160+I160-L160-O160-U160-X160-R160</f>
        <v>0</v>
      </c>
      <c r="AB160" s="7">
        <v>45517</v>
      </c>
    </row>
    <row r="161" spans="1:28" ht="15.75" hidden="1" x14ac:dyDescent="0.25">
      <c r="A161" s="29">
        <v>45493</v>
      </c>
      <c r="B161" s="27" t="s">
        <v>231</v>
      </c>
      <c r="C161" s="27">
        <v>1600000</v>
      </c>
      <c r="D161" s="27" t="s">
        <v>46</v>
      </c>
      <c r="E161" s="27" t="s">
        <v>135</v>
      </c>
      <c r="F161" s="27">
        <v>10</v>
      </c>
      <c r="G161" s="27" t="s">
        <v>48</v>
      </c>
      <c r="H161" s="27"/>
      <c r="I161" s="15">
        <f t="shared" ref="I161:I224" si="24">F161*H161</f>
        <v>0</v>
      </c>
      <c r="J161" s="31" t="s">
        <v>312</v>
      </c>
      <c r="K161" s="11" t="s">
        <v>1710</v>
      </c>
      <c r="L161" s="107">
        <f t="shared" si="19"/>
        <v>0</v>
      </c>
      <c r="M161" s="107"/>
      <c r="N161" s="107"/>
      <c r="O161" s="107">
        <f t="shared" si="20"/>
        <v>1600000</v>
      </c>
      <c r="P161" s="107">
        <v>1600000</v>
      </c>
      <c r="Q161" s="107"/>
      <c r="R161" s="107">
        <f t="shared" si="21"/>
        <v>0</v>
      </c>
      <c r="S161" s="107"/>
      <c r="T161" s="107"/>
      <c r="U161" s="107">
        <f t="shared" si="22"/>
        <v>0</v>
      </c>
      <c r="V161" s="107"/>
      <c r="W161" s="107"/>
      <c r="X161" s="107">
        <f t="shared" si="23"/>
        <v>0</v>
      </c>
      <c r="Y161" s="107"/>
      <c r="Z161" s="107"/>
      <c r="AA161" s="108">
        <f>C161+I161-L161-O161-U161-X161-R161</f>
        <v>0</v>
      </c>
      <c r="AB161" s="7">
        <v>45519</v>
      </c>
    </row>
    <row r="162" spans="1:28" ht="15.75" hidden="1" x14ac:dyDescent="0.25">
      <c r="A162" s="29">
        <v>45493</v>
      </c>
      <c r="B162" s="25" t="s">
        <v>231</v>
      </c>
      <c r="C162" s="25">
        <v>5670000</v>
      </c>
      <c r="D162" s="25" t="s">
        <v>52</v>
      </c>
      <c r="E162" s="25" t="s">
        <v>50</v>
      </c>
      <c r="F162" s="25">
        <v>1500</v>
      </c>
      <c r="G162" s="25" t="s">
        <v>34</v>
      </c>
      <c r="H162" s="25"/>
      <c r="I162" s="11">
        <f t="shared" si="24"/>
        <v>0</v>
      </c>
      <c r="J162" s="38" t="s">
        <v>78</v>
      </c>
      <c r="K162" s="11" t="s">
        <v>1710</v>
      </c>
      <c r="L162" s="107">
        <f t="shared" si="19"/>
        <v>0</v>
      </c>
      <c r="M162" s="107"/>
      <c r="N162" s="107"/>
      <c r="O162" s="107">
        <f t="shared" si="20"/>
        <v>540000</v>
      </c>
      <c r="P162" s="107">
        <v>540000</v>
      </c>
      <c r="Q162" s="107"/>
      <c r="R162" s="107">
        <f t="shared" si="21"/>
        <v>0</v>
      </c>
      <c r="S162" s="107"/>
      <c r="T162" s="107"/>
      <c r="U162" s="107">
        <f t="shared" si="22"/>
        <v>0</v>
      </c>
      <c r="V162" s="107"/>
      <c r="W162" s="107"/>
      <c r="X162" s="107">
        <f t="shared" si="23"/>
        <v>0</v>
      </c>
      <c r="Y162" s="107"/>
      <c r="Z162" s="107"/>
      <c r="AA162" s="108">
        <f>C162+I162-L162-O162-U162-X162-R162</f>
        <v>5130000</v>
      </c>
      <c r="AB162" s="7">
        <v>45519</v>
      </c>
    </row>
    <row r="163" spans="1:28" ht="15.75" hidden="1" x14ac:dyDescent="0.25">
      <c r="A163" s="29">
        <v>45493</v>
      </c>
      <c r="B163" s="25" t="s">
        <v>231</v>
      </c>
      <c r="C163" s="25">
        <v>5100000</v>
      </c>
      <c r="D163" s="25" t="s">
        <v>52</v>
      </c>
      <c r="E163" s="25" t="s">
        <v>133</v>
      </c>
      <c r="F163" s="25">
        <v>1500</v>
      </c>
      <c r="G163" s="25" t="s">
        <v>34</v>
      </c>
      <c r="H163" s="25"/>
      <c r="I163" s="11">
        <f t="shared" si="24"/>
        <v>0</v>
      </c>
      <c r="J163" s="26" t="s">
        <v>28</v>
      </c>
      <c r="K163" s="11"/>
      <c r="L163" s="107">
        <f t="shared" si="19"/>
        <v>0</v>
      </c>
      <c r="M163" s="107"/>
      <c r="N163" s="107"/>
      <c r="O163" s="107">
        <f t="shared" si="20"/>
        <v>0</v>
      </c>
      <c r="P163" s="107"/>
      <c r="Q163" s="107"/>
      <c r="R163" s="107">
        <f t="shared" si="21"/>
        <v>0</v>
      </c>
      <c r="S163" s="107"/>
      <c r="T163" s="107"/>
      <c r="U163" s="107">
        <f t="shared" si="22"/>
        <v>0</v>
      </c>
      <c r="V163" s="107"/>
      <c r="W163" s="107"/>
      <c r="X163" s="107">
        <f t="shared" si="23"/>
        <v>0</v>
      </c>
      <c r="Y163" s="107"/>
      <c r="Z163" s="107"/>
      <c r="AA163" s="108">
        <f>C163+I163-L163-O163-U163-X163-R163</f>
        <v>5100000</v>
      </c>
      <c r="AB163" s="7"/>
    </row>
    <row r="164" spans="1:28" ht="15.75" x14ac:dyDescent="0.25">
      <c r="A164" s="29">
        <v>45493</v>
      </c>
      <c r="B164" s="25" t="s">
        <v>205</v>
      </c>
      <c r="C164" s="25">
        <v>2500000</v>
      </c>
      <c r="D164" s="25" t="s">
        <v>52</v>
      </c>
      <c r="E164" s="25" t="s">
        <v>763</v>
      </c>
      <c r="F164" s="25">
        <v>1000</v>
      </c>
      <c r="G164" s="25" t="s">
        <v>34</v>
      </c>
      <c r="H164" s="25"/>
      <c r="I164" s="11">
        <f t="shared" si="24"/>
        <v>0</v>
      </c>
      <c r="J164" s="31" t="s">
        <v>312</v>
      </c>
      <c r="K164" s="11" t="s">
        <v>1603</v>
      </c>
      <c r="L164" s="107">
        <f t="shared" si="19"/>
        <v>0</v>
      </c>
      <c r="M164" s="107"/>
      <c r="N164" s="107"/>
      <c r="O164" s="107">
        <f t="shared" si="20"/>
        <v>2500000</v>
      </c>
      <c r="P164" s="151">
        <v>2500000</v>
      </c>
      <c r="Q164" s="107"/>
      <c r="R164" s="107">
        <f t="shared" si="21"/>
        <v>0</v>
      </c>
      <c r="S164" s="107"/>
      <c r="T164" s="107"/>
      <c r="U164" s="107">
        <f t="shared" si="22"/>
        <v>0</v>
      </c>
      <c r="V164" s="107"/>
      <c r="W164" s="107"/>
      <c r="X164" s="107">
        <f t="shared" si="23"/>
        <v>0</v>
      </c>
      <c r="Y164" s="107"/>
      <c r="Z164" s="107"/>
      <c r="AA164" s="108">
        <f>C164+I164-L164-O164-U164-X164-R164</f>
        <v>0</v>
      </c>
      <c r="AB164" s="7">
        <v>45506</v>
      </c>
    </row>
    <row r="165" spans="1:28" ht="15.75" x14ac:dyDescent="0.25">
      <c r="A165" s="29">
        <v>45493</v>
      </c>
      <c r="B165" s="25" t="s">
        <v>205</v>
      </c>
      <c r="C165" s="25">
        <v>7600000</v>
      </c>
      <c r="D165" s="25" t="s">
        <v>52</v>
      </c>
      <c r="E165" s="25" t="s">
        <v>42</v>
      </c>
      <c r="F165" s="25">
        <v>2000</v>
      </c>
      <c r="G165" s="25" t="s">
        <v>34</v>
      </c>
      <c r="H165" s="25"/>
      <c r="I165" s="11">
        <f t="shared" si="24"/>
        <v>0</v>
      </c>
      <c r="J165" s="31" t="s">
        <v>312</v>
      </c>
      <c r="K165" s="11" t="s">
        <v>1603</v>
      </c>
      <c r="L165" s="107">
        <f t="shared" si="19"/>
        <v>0</v>
      </c>
      <c r="M165" s="107"/>
      <c r="N165" s="107"/>
      <c r="O165" s="107">
        <f t="shared" si="20"/>
        <v>7600000</v>
      </c>
      <c r="P165" s="151">
        <v>7600000</v>
      </c>
      <c r="Q165" s="107"/>
      <c r="R165" s="107">
        <f t="shared" si="21"/>
        <v>0</v>
      </c>
      <c r="S165" s="107"/>
      <c r="T165" s="107"/>
      <c r="U165" s="107">
        <f t="shared" si="22"/>
        <v>0</v>
      </c>
      <c r="V165" s="107"/>
      <c r="W165" s="107"/>
      <c r="X165" s="107">
        <f t="shared" si="23"/>
        <v>0</v>
      </c>
      <c r="Y165" s="107"/>
      <c r="Z165" s="107"/>
      <c r="AA165" s="108">
        <f>C165+I165-L165-O165-U165-X165-R165</f>
        <v>0</v>
      </c>
      <c r="AB165" s="7">
        <v>45506</v>
      </c>
    </row>
    <row r="166" spans="1:28" ht="15.75" x14ac:dyDescent="0.25">
      <c r="A166" s="29">
        <v>45493</v>
      </c>
      <c r="B166" s="25" t="s">
        <v>205</v>
      </c>
      <c r="C166" s="25">
        <v>10400000</v>
      </c>
      <c r="D166" s="25" t="s">
        <v>52</v>
      </c>
      <c r="E166" s="25" t="s">
        <v>109</v>
      </c>
      <c r="F166" s="25">
        <v>10000</v>
      </c>
      <c r="G166" s="25" t="s">
        <v>34</v>
      </c>
      <c r="H166" s="25"/>
      <c r="I166" s="11">
        <f t="shared" si="24"/>
        <v>0</v>
      </c>
      <c r="J166" s="31" t="s">
        <v>312</v>
      </c>
      <c r="K166" s="11" t="s">
        <v>1603</v>
      </c>
      <c r="L166" s="107">
        <f t="shared" si="19"/>
        <v>0</v>
      </c>
      <c r="M166" s="107"/>
      <c r="N166" s="107"/>
      <c r="O166" s="107">
        <f t="shared" si="20"/>
        <v>10400000</v>
      </c>
      <c r="P166" s="151">
        <v>10400000</v>
      </c>
      <c r="Q166" s="107"/>
      <c r="R166" s="107">
        <f t="shared" si="21"/>
        <v>0</v>
      </c>
      <c r="S166" s="107"/>
      <c r="T166" s="107"/>
      <c r="U166" s="107">
        <f t="shared" si="22"/>
        <v>0</v>
      </c>
      <c r="V166" s="107"/>
      <c r="W166" s="107"/>
      <c r="X166" s="107">
        <f t="shared" si="23"/>
        <v>0</v>
      </c>
      <c r="Y166" s="107"/>
      <c r="Z166" s="107"/>
      <c r="AA166" s="108">
        <f>C166+I166-L166-O166-U166-X166-R166</f>
        <v>0</v>
      </c>
      <c r="AB166" s="7">
        <v>45506</v>
      </c>
    </row>
    <row r="167" spans="1:28" ht="15.75" hidden="1" x14ac:dyDescent="0.25">
      <c r="A167" s="29">
        <v>45495</v>
      </c>
      <c r="B167" s="25" t="s">
        <v>261</v>
      </c>
      <c r="C167" s="25">
        <v>1975000</v>
      </c>
      <c r="D167" s="25" t="s">
        <v>46</v>
      </c>
      <c r="E167" s="25" t="s">
        <v>58</v>
      </c>
      <c r="F167" s="25">
        <v>1000</v>
      </c>
      <c r="G167" s="25" t="s">
        <v>34</v>
      </c>
      <c r="H167" s="25"/>
      <c r="I167" s="11">
        <f t="shared" si="24"/>
        <v>0</v>
      </c>
      <c r="J167" s="31" t="s">
        <v>312</v>
      </c>
      <c r="K167" s="11" t="s">
        <v>1313</v>
      </c>
      <c r="L167" s="107">
        <f t="shared" si="19"/>
        <v>0</v>
      </c>
      <c r="M167" s="107"/>
      <c r="N167" s="107"/>
      <c r="O167" s="107">
        <f t="shared" si="20"/>
        <v>1975000</v>
      </c>
      <c r="P167" s="107">
        <v>1975000</v>
      </c>
      <c r="Q167" s="107"/>
      <c r="R167" s="107">
        <f t="shared" si="21"/>
        <v>0</v>
      </c>
      <c r="S167" s="107"/>
      <c r="T167" s="107"/>
      <c r="U167" s="107">
        <f t="shared" si="22"/>
        <v>0</v>
      </c>
      <c r="V167" s="107"/>
      <c r="W167" s="107"/>
      <c r="X167" s="107">
        <f t="shared" si="23"/>
        <v>0</v>
      </c>
      <c r="Y167" s="107"/>
      <c r="Z167" s="107"/>
      <c r="AA167" s="108">
        <f>C167+I167-L167-O167-U167-X167-R167</f>
        <v>0</v>
      </c>
      <c r="AB167" s="7">
        <v>45509</v>
      </c>
    </row>
    <row r="168" spans="1:28" ht="15.75" hidden="1" x14ac:dyDescent="0.25">
      <c r="A168" s="29">
        <v>45495</v>
      </c>
      <c r="B168" s="27" t="s">
        <v>531</v>
      </c>
      <c r="C168" s="25">
        <v>897600</v>
      </c>
      <c r="D168" s="27" t="s">
        <v>52</v>
      </c>
      <c r="E168" s="25" t="s">
        <v>225</v>
      </c>
      <c r="F168" s="25">
        <v>300</v>
      </c>
      <c r="G168" s="27" t="s">
        <v>34</v>
      </c>
      <c r="H168" s="25"/>
      <c r="I168" s="11">
        <f t="shared" si="24"/>
        <v>0</v>
      </c>
      <c r="J168" s="26" t="s">
        <v>28</v>
      </c>
      <c r="K168" s="11"/>
      <c r="L168" s="107">
        <f t="shared" si="19"/>
        <v>0</v>
      </c>
      <c r="M168" s="107"/>
      <c r="N168" s="107"/>
      <c r="O168" s="107">
        <f t="shared" si="20"/>
        <v>0</v>
      </c>
      <c r="P168" s="107"/>
      <c r="Q168" s="107"/>
      <c r="R168" s="107">
        <f t="shared" si="21"/>
        <v>0</v>
      </c>
      <c r="S168" s="107"/>
      <c r="T168" s="107"/>
      <c r="U168" s="107">
        <f t="shared" si="22"/>
        <v>0</v>
      </c>
      <c r="V168" s="107"/>
      <c r="W168" s="107"/>
      <c r="X168" s="107">
        <f t="shared" si="23"/>
        <v>0</v>
      </c>
      <c r="Y168" s="107"/>
      <c r="Z168" s="107"/>
      <c r="AA168" s="108">
        <f>C168+I168-L168-O168-U168-X168-R168</f>
        <v>897600</v>
      </c>
      <c r="AB168" s="7"/>
    </row>
    <row r="169" spans="1:28" ht="15.75" hidden="1" x14ac:dyDescent="0.25">
      <c r="A169" s="29">
        <v>45495</v>
      </c>
      <c r="B169" s="27" t="s">
        <v>531</v>
      </c>
      <c r="C169" s="25">
        <v>272500</v>
      </c>
      <c r="D169" s="27" t="s">
        <v>52</v>
      </c>
      <c r="E169" s="25" t="s">
        <v>109</v>
      </c>
      <c r="F169" s="25">
        <v>250</v>
      </c>
      <c r="G169" s="27" t="s">
        <v>34</v>
      </c>
      <c r="H169" s="25"/>
      <c r="I169" s="11">
        <f t="shared" si="24"/>
        <v>0</v>
      </c>
      <c r="J169" s="26" t="s">
        <v>28</v>
      </c>
      <c r="K169" s="11"/>
      <c r="L169" s="107">
        <f t="shared" si="19"/>
        <v>0</v>
      </c>
      <c r="M169" s="107"/>
      <c r="N169" s="107"/>
      <c r="O169" s="107">
        <f t="shared" si="20"/>
        <v>0</v>
      </c>
      <c r="P169" s="107"/>
      <c r="Q169" s="107"/>
      <c r="R169" s="107">
        <f t="shared" si="21"/>
        <v>0</v>
      </c>
      <c r="S169" s="107"/>
      <c r="T169" s="107"/>
      <c r="U169" s="107">
        <f t="shared" si="22"/>
        <v>0</v>
      </c>
      <c r="V169" s="107"/>
      <c r="W169" s="107"/>
      <c r="X169" s="107">
        <f t="shared" si="23"/>
        <v>0</v>
      </c>
      <c r="Y169" s="107"/>
      <c r="Z169" s="107"/>
      <c r="AA169" s="108">
        <f>C169+I169-L169-O169-U169-X169-R169</f>
        <v>272500</v>
      </c>
      <c r="AB169" s="7"/>
    </row>
    <row r="170" spans="1:28" ht="15.75" hidden="1" x14ac:dyDescent="0.25">
      <c r="A170" s="29">
        <v>45495</v>
      </c>
      <c r="B170" s="25" t="s">
        <v>723</v>
      </c>
      <c r="C170" s="25">
        <v>945000</v>
      </c>
      <c r="D170" s="25" t="s">
        <v>46</v>
      </c>
      <c r="E170" s="25" t="s">
        <v>270</v>
      </c>
      <c r="F170" s="25">
        <v>7</v>
      </c>
      <c r="G170" s="25" t="s">
        <v>39</v>
      </c>
      <c r="H170" s="25"/>
      <c r="I170" s="11">
        <f t="shared" si="24"/>
        <v>0</v>
      </c>
      <c r="J170" s="31" t="s">
        <v>324</v>
      </c>
      <c r="K170" s="11"/>
      <c r="L170" s="107">
        <f t="shared" si="19"/>
        <v>0</v>
      </c>
      <c r="M170" s="107"/>
      <c r="N170" s="107"/>
      <c r="O170" s="107">
        <f t="shared" si="20"/>
        <v>0</v>
      </c>
      <c r="P170" s="107"/>
      <c r="Q170" s="107"/>
      <c r="R170" s="107">
        <f t="shared" si="21"/>
        <v>0</v>
      </c>
      <c r="S170" s="107"/>
      <c r="T170" s="107"/>
      <c r="U170" s="107">
        <f t="shared" si="22"/>
        <v>945000</v>
      </c>
      <c r="V170" s="107">
        <v>945000</v>
      </c>
      <c r="W170" s="107"/>
      <c r="X170" s="107">
        <f t="shared" si="23"/>
        <v>0</v>
      </c>
      <c r="Y170" s="107"/>
      <c r="Z170" s="107"/>
      <c r="AA170" s="108">
        <f>C170+I170-L170-O170-U170-X170-R170</f>
        <v>0</v>
      </c>
      <c r="AB170" s="7">
        <v>45505</v>
      </c>
    </row>
    <row r="171" spans="1:28" ht="15.75" hidden="1" x14ac:dyDescent="0.25">
      <c r="A171" s="24">
        <v>45495</v>
      </c>
      <c r="B171" s="25" t="s">
        <v>107</v>
      </c>
      <c r="C171" s="25">
        <v>1680000</v>
      </c>
      <c r="D171" s="25" t="s">
        <v>46</v>
      </c>
      <c r="E171" s="25" t="s">
        <v>87</v>
      </c>
      <c r="F171" s="25">
        <v>1500</v>
      </c>
      <c r="G171" s="25" t="s">
        <v>34</v>
      </c>
      <c r="H171" s="25"/>
      <c r="I171" s="11">
        <f t="shared" si="24"/>
        <v>0</v>
      </c>
      <c r="J171" s="31" t="s">
        <v>324</v>
      </c>
      <c r="K171" s="11"/>
      <c r="L171" s="107">
        <f t="shared" si="19"/>
        <v>1680000</v>
      </c>
      <c r="M171" s="107">
        <v>1680000</v>
      </c>
      <c r="N171" s="107"/>
      <c r="O171" s="107">
        <f t="shared" si="20"/>
        <v>0</v>
      </c>
      <c r="P171" s="107"/>
      <c r="Q171" s="107"/>
      <c r="R171" s="107">
        <f t="shared" si="21"/>
        <v>0</v>
      </c>
      <c r="S171" s="107"/>
      <c r="T171" s="107"/>
      <c r="U171" s="107">
        <f t="shared" si="22"/>
        <v>0</v>
      </c>
      <c r="V171" s="107"/>
      <c r="W171" s="107"/>
      <c r="X171" s="107">
        <f t="shared" si="23"/>
        <v>0</v>
      </c>
      <c r="Y171" s="107"/>
      <c r="Z171" s="107"/>
      <c r="AA171" s="108">
        <f>C171+I171-L171-O171-U171-X171-R171</f>
        <v>0</v>
      </c>
      <c r="AB171" s="7">
        <v>45525</v>
      </c>
    </row>
    <row r="172" spans="1:28" ht="15.75" hidden="1" x14ac:dyDescent="0.25">
      <c r="A172" s="24">
        <v>45495</v>
      </c>
      <c r="B172" s="25" t="s">
        <v>107</v>
      </c>
      <c r="C172" s="27">
        <v>1140000</v>
      </c>
      <c r="D172" s="25" t="s">
        <v>46</v>
      </c>
      <c r="E172" s="27" t="s">
        <v>58</v>
      </c>
      <c r="F172" s="27">
        <v>600</v>
      </c>
      <c r="G172" s="25" t="s">
        <v>34</v>
      </c>
      <c r="H172" s="27"/>
      <c r="I172" s="11">
        <f t="shared" si="24"/>
        <v>0</v>
      </c>
      <c r="J172" s="31" t="s">
        <v>324</v>
      </c>
      <c r="K172" s="11"/>
      <c r="L172" s="107">
        <f t="shared" si="19"/>
        <v>1140000</v>
      </c>
      <c r="M172" s="107">
        <v>1140000</v>
      </c>
      <c r="N172" s="107"/>
      <c r="O172" s="107">
        <f t="shared" si="20"/>
        <v>0</v>
      </c>
      <c r="P172" s="107"/>
      <c r="Q172" s="107"/>
      <c r="R172" s="107">
        <f t="shared" si="21"/>
        <v>0</v>
      </c>
      <c r="S172" s="107"/>
      <c r="T172" s="107"/>
      <c r="U172" s="107">
        <f t="shared" si="22"/>
        <v>0</v>
      </c>
      <c r="V172" s="107"/>
      <c r="W172" s="107"/>
      <c r="X172" s="107">
        <f t="shared" si="23"/>
        <v>0</v>
      </c>
      <c r="Y172" s="107"/>
      <c r="Z172" s="107"/>
      <c r="AA172" s="108">
        <f>C172+I172-L172-O172-U172-X172-R172</f>
        <v>0</v>
      </c>
      <c r="AB172" s="7">
        <v>45525</v>
      </c>
    </row>
    <row r="173" spans="1:28" ht="15.75" hidden="1" x14ac:dyDescent="0.25">
      <c r="A173" s="24">
        <v>45495</v>
      </c>
      <c r="B173" s="25" t="s">
        <v>291</v>
      </c>
      <c r="C173" s="25">
        <v>552500</v>
      </c>
      <c r="D173" s="27" t="s">
        <v>52</v>
      </c>
      <c r="E173" s="25" t="s">
        <v>154</v>
      </c>
      <c r="F173" s="25">
        <v>500</v>
      </c>
      <c r="G173" s="25" t="s">
        <v>34</v>
      </c>
      <c r="H173" s="25"/>
      <c r="I173" s="11">
        <f t="shared" si="24"/>
        <v>0</v>
      </c>
      <c r="J173" s="31" t="s">
        <v>324</v>
      </c>
      <c r="K173" s="11"/>
      <c r="L173" s="107">
        <f t="shared" si="19"/>
        <v>552500</v>
      </c>
      <c r="M173" s="107">
        <v>552500</v>
      </c>
      <c r="N173" s="107"/>
      <c r="O173" s="107">
        <f t="shared" si="20"/>
        <v>0</v>
      </c>
      <c r="P173" s="107"/>
      <c r="Q173" s="107"/>
      <c r="R173" s="107">
        <f t="shared" si="21"/>
        <v>0</v>
      </c>
      <c r="S173" s="107"/>
      <c r="T173" s="107"/>
      <c r="U173" s="107">
        <f t="shared" si="22"/>
        <v>0</v>
      </c>
      <c r="V173" s="107"/>
      <c r="W173" s="107"/>
      <c r="X173" s="107">
        <f t="shared" si="23"/>
        <v>0</v>
      </c>
      <c r="Y173" s="107"/>
      <c r="Z173" s="107"/>
      <c r="AA173" s="108">
        <f>C173+I173-L173-O173-U173-X173-R173</f>
        <v>0</v>
      </c>
      <c r="AB173" s="7">
        <v>45505</v>
      </c>
    </row>
    <row r="174" spans="1:28" ht="15.75" hidden="1" x14ac:dyDescent="0.25">
      <c r="A174" s="29">
        <v>45496</v>
      </c>
      <c r="B174" s="25" t="s">
        <v>134</v>
      </c>
      <c r="C174" s="25">
        <v>755000</v>
      </c>
      <c r="D174" s="25" t="s">
        <v>52</v>
      </c>
      <c r="E174" s="25" t="s">
        <v>179</v>
      </c>
      <c r="F174" s="25">
        <v>500</v>
      </c>
      <c r="G174" s="25" t="s">
        <v>34</v>
      </c>
      <c r="H174" s="25"/>
      <c r="I174" s="11">
        <f t="shared" si="24"/>
        <v>0</v>
      </c>
      <c r="J174" s="31" t="s">
        <v>312</v>
      </c>
      <c r="K174" s="11" t="s">
        <v>1614</v>
      </c>
      <c r="L174" s="107">
        <f t="shared" si="19"/>
        <v>0</v>
      </c>
      <c r="M174" s="107"/>
      <c r="N174" s="107"/>
      <c r="O174" s="107">
        <f t="shared" si="20"/>
        <v>755000</v>
      </c>
      <c r="P174" s="107">
        <v>755000</v>
      </c>
      <c r="Q174" s="107"/>
      <c r="R174" s="107">
        <f t="shared" si="21"/>
        <v>0</v>
      </c>
      <c r="S174" s="107"/>
      <c r="T174" s="107"/>
      <c r="U174" s="107">
        <f t="shared" si="22"/>
        <v>0</v>
      </c>
      <c r="V174" s="107"/>
      <c r="W174" s="107"/>
      <c r="X174" s="107">
        <f t="shared" si="23"/>
        <v>0</v>
      </c>
      <c r="Y174" s="107"/>
      <c r="Z174" s="107"/>
      <c r="AA174" s="108">
        <f>C174+I174-L174-O174-U174-X174-R174</f>
        <v>0</v>
      </c>
      <c r="AB174" s="7">
        <v>45531</v>
      </c>
    </row>
    <row r="175" spans="1:28" ht="15.75" hidden="1" x14ac:dyDescent="0.25">
      <c r="A175" s="29">
        <v>45496</v>
      </c>
      <c r="B175" s="25" t="s">
        <v>134</v>
      </c>
      <c r="C175" s="25">
        <v>4177500</v>
      </c>
      <c r="D175" s="25" t="s">
        <v>52</v>
      </c>
      <c r="E175" s="25" t="s">
        <v>290</v>
      </c>
      <c r="F175" s="25">
        <v>1500</v>
      </c>
      <c r="G175" s="25" t="s">
        <v>34</v>
      </c>
      <c r="H175" s="25"/>
      <c r="I175" s="11">
        <f t="shared" si="24"/>
        <v>0</v>
      </c>
      <c r="J175" s="31" t="s">
        <v>312</v>
      </c>
      <c r="K175" s="11" t="s">
        <v>1614</v>
      </c>
      <c r="L175" s="107">
        <f t="shared" si="19"/>
        <v>0</v>
      </c>
      <c r="M175" s="107"/>
      <c r="N175" s="107"/>
      <c r="O175" s="107">
        <f t="shared" si="20"/>
        <v>4177500</v>
      </c>
      <c r="P175" s="107">
        <v>4177500</v>
      </c>
      <c r="Q175" s="107"/>
      <c r="R175" s="107">
        <f t="shared" si="21"/>
        <v>0</v>
      </c>
      <c r="S175" s="107"/>
      <c r="T175" s="107"/>
      <c r="U175" s="107">
        <f t="shared" si="22"/>
        <v>0</v>
      </c>
      <c r="V175" s="107"/>
      <c r="W175" s="107"/>
      <c r="X175" s="107">
        <f t="shared" si="23"/>
        <v>0</v>
      </c>
      <c r="Y175" s="107"/>
      <c r="Z175" s="107"/>
      <c r="AA175" s="108">
        <f>C175+I175-L175-O175-U175-X175-R175</f>
        <v>0</v>
      </c>
      <c r="AB175" s="7">
        <v>45531</v>
      </c>
    </row>
    <row r="176" spans="1:28" ht="15.75" hidden="1" x14ac:dyDescent="0.25">
      <c r="A176" s="29">
        <v>45496</v>
      </c>
      <c r="B176" s="25" t="s">
        <v>1590</v>
      </c>
      <c r="C176" s="25">
        <v>7200000</v>
      </c>
      <c r="D176" s="25" t="s">
        <v>46</v>
      </c>
      <c r="E176" s="25" t="s">
        <v>298</v>
      </c>
      <c r="F176" s="25">
        <v>2000</v>
      </c>
      <c r="G176" s="25" t="s">
        <v>34</v>
      </c>
      <c r="H176" s="25"/>
      <c r="I176" s="11">
        <f t="shared" si="24"/>
        <v>0</v>
      </c>
      <c r="J176" s="31" t="s">
        <v>324</v>
      </c>
      <c r="K176" s="11"/>
      <c r="L176" s="107">
        <f t="shared" si="19"/>
        <v>7200000</v>
      </c>
      <c r="M176" s="107">
        <v>7200000</v>
      </c>
      <c r="N176" s="107"/>
      <c r="O176" s="107">
        <f t="shared" si="20"/>
        <v>0</v>
      </c>
      <c r="P176" s="107"/>
      <c r="Q176" s="107"/>
      <c r="R176" s="107">
        <f t="shared" si="21"/>
        <v>0</v>
      </c>
      <c r="S176" s="107"/>
      <c r="T176" s="107"/>
      <c r="U176" s="107">
        <f t="shared" si="22"/>
        <v>0</v>
      </c>
      <c r="V176" s="107"/>
      <c r="W176" s="107"/>
      <c r="X176" s="107">
        <f t="shared" si="23"/>
        <v>0</v>
      </c>
      <c r="Y176" s="107"/>
      <c r="Z176" s="107"/>
      <c r="AA176" s="108">
        <f>C176+I176-L176-O176-U176-X176-R176</f>
        <v>0</v>
      </c>
      <c r="AB176" s="7">
        <v>45516</v>
      </c>
    </row>
    <row r="177" spans="1:28" ht="15.75" hidden="1" x14ac:dyDescent="0.25">
      <c r="A177" s="29">
        <v>45496</v>
      </c>
      <c r="B177" s="25" t="s">
        <v>122</v>
      </c>
      <c r="C177" s="25">
        <v>7735500</v>
      </c>
      <c r="D177" s="25" t="s">
        <v>46</v>
      </c>
      <c r="E177" s="25" t="s">
        <v>196</v>
      </c>
      <c r="F177" s="25">
        <v>57.3</v>
      </c>
      <c r="G177" s="25" t="s">
        <v>39</v>
      </c>
      <c r="H177" s="25"/>
      <c r="I177" s="11">
        <f t="shared" si="24"/>
        <v>0</v>
      </c>
      <c r="J177" s="26" t="s">
        <v>28</v>
      </c>
      <c r="K177" s="11"/>
      <c r="L177" s="107">
        <f t="shared" si="19"/>
        <v>0</v>
      </c>
      <c r="M177" s="107"/>
      <c r="N177" s="107"/>
      <c r="O177" s="107">
        <f t="shared" si="20"/>
        <v>0</v>
      </c>
      <c r="P177" s="107"/>
      <c r="Q177" s="107"/>
      <c r="R177" s="107">
        <f t="shared" si="21"/>
        <v>0</v>
      </c>
      <c r="S177" s="107"/>
      <c r="T177" s="107"/>
      <c r="U177" s="107">
        <f t="shared" si="22"/>
        <v>0</v>
      </c>
      <c r="V177" s="107"/>
      <c r="W177" s="107"/>
      <c r="X177" s="107">
        <f t="shared" si="23"/>
        <v>0</v>
      </c>
      <c r="Y177" s="107"/>
      <c r="Z177" s="107"/>
      <c r="AA177" s="108">
        <f>C177+I177-L177-O177-U177-X177-R177</f>
        <v>7735500</v>
      </c>
      <c r="AB177" s="7"/>
    </row>
    <row r="178" spans="1:28" ht="15.75" hidden="1" x14ac:dyDescent="0.25">
      <c r="A178" s="24">
        <v>45496</v>
      </c>
      <c r="B178" s="25" t="s">
        <v>122</v>
      </c>
      <c r="C178" s="25">
        <v>3091000</v>
      </c>
      <c r="D178" s="25" t="s">
        <v>46</v>
      </c>
      <c r="E178" s="25" t="s">
        <v>81</v>
      </c>
      <c r="F178" s="25">
        <v>93</v>
      </c>
      <c r="G178" s="25" t="s">
        <v>39</v>
      </c>
      <c r="H178" s="25"/>
      <c r="I178" s="11">
        <f t="shared" si="24"/>
        <v>0</v>
      </c>
      <c r="J178" s="38" t="s">
        <v>78</v>
      </c>
      <c r="K178" s="11"/>
      <c r="L178" s="107">
        <f t="shared" si="19"/>
        <v>0</v>
      </c>
      <c r="M178" s="107"/>
      <c r="N178" s="107"/>
      <c r="O178" s="107">
        <f t="shared" si="20"/>
        <v>0</v>
      </c>
      <c r="P178" s="107"/>
      <c r="Q178" s="107"/>
      <c r="R178" s="107">
        <f t="shared" si="21"/>
        <v>0</v>
      </c>
      <c r="S178" s="107"/>
      <c r="T178" s="107"/>
      <c r="U178" s="107">
        <f t="shared" si="22"/>
        <v>0</v>
      </c>
      <c r="V178" s="107"/>
      <c r="W178" s="107"/>
      <c r="X178" s="107">
        <f t="shared" si="23"/>
        <v>0</v>
      </c>
      <c r="Y178" s="107"/>
      <c r="Z178" s="107"/>
      <c r="AA178" s="108">
        <f>C178+I178-L178-O178-U178-X178-R178</f>
        <v>3091000</v>
      </c>
      <c r="AB178" s="7"/>
    </row>
    <row r="179" spans="1:28" ht="15.75" hidden="1" x14ac:dyDescent="0.25">
      <c r="A179" s="29">
        <v>45497</v>
      </c>
      <c r="B179" s="27" t="s">
        <v>359</v>
      </c>
      <c r="C179" s="27">
        <v>3125000</v>
      </c>
      <c r="D179" s="27" t="s">
        <v>46</v>
      </c>
      <c r="E179" s="27" t="s">
        <v>128</v>
      </c>
      <c r="F179" s="27">
        <v>25</v>
      </c>
      <c r="G179" s="27" t="s">
        <v>39</v>
      </c>
      <c r="H179" s="27"/>
      <c r="I179" s="11">
        <f t="shared" si="24"/>
        <v>0</v>
      </c>
      <c r="J179" s="31" t="s">
        <v>312</v>
      </c>
      <c r="K179" s="11" t="s">
        <v>1653</v>
      </c>
      <c r="L179" s="107">
        <f>M179+N179</f>
        <v>0</v>
      </c>
      <c r="M179" s="107"/>
      <c r="N179" s="107"/>
      <c r="O179" s="107">
        <f>P179+Q179</f>
        <v>3125000</v>
      </c>
      <c r="P179" s="107">
        <v>3125000</v>
      </c>
      <c r="Q179" s="107"/>
      <c r="R179" s="107">
        <f>S179+T179</f>
        <v>0</v>
      </c>
      <c r="S179" s="107"/>
      <c r="T179" s="107"/>
      <c r="U179" s="107">
        <f>V179+W179</f>
        <v>0</v>
      </c>
      <c r="V179" s="107"/>
      <c r="W179" s="107"/>
      <c r="X179" s="107">
        <f>Y179+Z179</f>
        <v>0</v>
      </c>
      <c r="Y179" s="107"/>
      <c r="Z179" s="107"/>
      <c r="AA179" s="108">
        <f>C179+I179-L179-O179-U179-X179-R179</f>
        <v>0</v>
      </c>
      <c r="AB179" s="7">
        <v>45510</v>
      </c>
    </row>
    <row r="180" spans="1:28" ht="15.75" hidden="1" x14ac:dyDescent="0.25">
      <c r="A180" s="29">
        <v>45497</v>
      </c>
      <c r="B180" s="25" t="s">
        <v>266</v>
      </c>
      <c r="C180" s="25">
        <v>906200</v>
      </c>
      <c r="D180" s="25" t="s">
        <v>52</v>
      </c>
      <c r="E180" s="25" t="s">
        <v>137</v>
      </c>
      <c r="F180" s="25">
        <v>19.7</v>
      </c>
      <c r="G180" s="25" t="s">
        <v>39</v>
      </c>
      <c r="H180" s="25"/>
      <c r="I180" s="11">
        <f t="shared" si="24"/>
        <v>0</v>
      </c>
      <c r="J180" s="31" t="s">
        <v>312</v>
      </c>
      <c r="K180" s="11"/>
      <c r="L180" s="107">
        <f t="shared" ref="L180:L191" si="25">M180+N180</f>
        <v>0</v>
      </c>
      <c r="M180" s="107"/>
      <c r="N180" s="107"/>
      <c r="O180" s="107">
        <f t="shared" ref="O180:O191" si="26">P180+Q180</f>
        <v>906200</v>
      </c>
      <c r="P180" s="107">
        <v>906200</v>
      </c>
      <c r="Q180" s="107"/>
      <c r="R180" s="107">
        <f t="shared" ref="R180:R191" si="27">S180+T180</f>
        <v>0</v>
      </c>
      <c r="S180" s="107"/>
      <c r="T180" s="107"/>
      <c r="U180" s="107">
        <f t="shared" ref="U180:U191" si="28">V180+W180</f>
        <v>0</v>
      </c>
      <c r="V180" s="107"/>
      <c r="W180" s="107"/>
      <c r="X180" s="107">
        <f t="shared" ref="X180:X191" si="29">Y180+Z180</f>
        <v>0</v>
      </c>
      <c r="Y180" s="107"/>
      <c r="Z180" s="107"/>
      <c r="AA180" s="108">
        <f>C180+I180-L180-O180-U180-X180-R180</f>
        <v>0</v>
      </c>
      <c r="AB180" s="7">
        <v>45525</v>
      </c>
    </row>
    <row r="181" spans="1:28" ht="15.75" hidden="1" x14ac:dyDescent="0.25">
      <c r="A181" s="29">
        <v>45497</v>
      </c>
      <c r="B181" s="25" t="s">
        <v>266</v>
      </c>
      <c r="C181" s="25">
        <v>1067200</v>
      </c>
      <c r="D181" s="25" t="s">
        <v>52</v>
      </c>
      <c r="E181" s="25" t="s">
        <v>81</v>
      </c>
      <c r="F181" s="25">
        <v>23.2</v>
      </c>
      <c r="G181" s="25" t="s">
        <v>39</v>
      </c>
      <c r="H181" s="25"/>
      <c r="I181" s="11">
        <f t="shared" si="24"/>
        <v>0</v>
      </c>
      <c r="J181" s="31" t="s">
        <v>312</v>
      </c>
      <c r="K181" s="11"/>
      <c r="L181" s="107">
        <f t="shared" si="25"/>
        <v>0</v>
      </c>
      <c r="M181" s="107"/>
      <c r="N181" s="107"/>
      <c r="O181" s="107">
        <f t="shared" si="26"/>
        <v>1067200</v>
      </c>
      <c r="P181" s="107">
        <v>1067200</v>
      </c>
      <c r="Q181" s="107"/>
      <c r="R181" s="107">
        <f t="shared" si="27"/>
        <v>0</v>
      </c>
      <c r="S181" s="107"/>
      <c r="T181" s="107"/>
      <c r="U181" s="107">
        <f t="shared" si="28"/>
        <v>0</v>
      </c>
      <c r="V181" s="107"/>
      <c r="W181" s="107"/>
      <c r="X181" s="107">
        <f t="shared" si="29"/>
        <v>0</v>
      </c>
      <c r="Y181" s="107"/>
      <c r="Z181" s="107"/>
      <c r="AA181" s="108">
        <f>C181+I181-L181-O181-U181-X181-R181</f>
        <v>0</v>
      </c>
      <c r="AB181" s="7">
        <v>45525</v>
      </c>
    </row>
    <row r="182" spans="1:28" ht="15.75" hidden="1" x14ac:dyDescent="0.25">
      <c r="A182" s="29">
        <v>45497</v>
      </c>
      <c r="B182" s="25" t="s">
        <v>266</v>
      </c>
      <c r="C182" s="25">
        <v>1200000</v>
      </c>
      <c r="D182" s="25" t="s">
        <v>52</v>
      </c>
      <c r="E182" s="25" t="s">
        <v>165</v>
      </c>
      <c r="F182" s="25">
        <v>1</v>
      </c>
      <c r="G182" s="25" t="s">
        <v>303</v>
      </c>
      <c r="H182" s="25"/>
      <c r="I182" s="11">
        <f t="shared" si="24"/>
        <v>0</v>
      </c>
      <c r="J182" s="31" t="s">
        <v>312</v>
      </c>
      <c r="K182" s="11"/>
      <c r="L182" s="107">
        <f t="shared" si="25"/>
        <v>0</v>
      </c>
      <c r="M182" s="107"/>
      <c r="N182" s="107"/>
      <c r="O182" s="107">
        <f t="shared" si="26"/>
        <v>1200000</v>
      </c>
      <c r="P182" s="107">
        <v>1200000</v>
      </c>
      <c r="Q182" s="107"/>
      <c r="R182" s="107">
        <f t="shared" si="27"/>
        <v>0</v>
      </c>
      <c r="S182" s="107"/>
      <c r="T182" s="107"/>
      <c r="U182" s="107">
        <f t="shared" si="28"/>
        <v>0</v>
      </c>
      <c r="V182" s="107"/>
      <c r="W182" s="107"/>
      <c r="X182" s="107">
        <f t="shared" si="29"/>
        <v>0</v>
      </c>
      <c r="Y182" s="107"/>
      <c r="Z182" s="107"/>
      <c r="AA182" s="108">
        <f>C182+I182-L182-O182-U182-X182-R182</f>
        <v>0</v>
      </c>
      <c r="AB182" s="7">
        <v>45525</v>
      </c>
    </row>
    <row r="183" spans="1:28" ht="15.75" hidden="1" x14ac:dyDescent="0.25">
      <c r="A183" s="29">
        <v>45497</v>
      </c>
      <c r="B183" s="25" t="s">
        <v>357</v>
      </c>
      <c r="C183" s="25">
        <v>916500</v>
      </c>
      <c r="D183" s="25" t="s">
        <v>46</v>
      </c>
      <c r="E183" s="25" t="s">
        <v>137</v>
      </c>
      <c r="F183" s="25">
        <v>19.5</v>
      </c>
      <c r="G183" s="25" t="s">
        <v>39</v>
      </c>
      <c r="H183" s="25"/>
      <c r="I183" s="11">
        <f t="shared" si="24"/>
        <v>0</v>
      </c>
      <c r="J183" s="31" t="s">
        <v>312</v>
      </c>
      <c r="K183" s="11" t="s">
        <v>1637</v>
      </c>
      <c r="L183" s="107">
        <f t="shared" si="25"/>
        <v>0</v>
      </c>
      <c r="M183" s="107"/>
      <c r="N183" s="107"/>
      <c r="O183" s="107">
        <f t="shared" si="26"/>
        <v>916500</v>
      </c>
      <c r="P183" s="107">
        <v>916500</v>
      </c>
      <c r="Q183" s="107"/>
      <c r="R183" s="107">
        <f t="shared" si="27"/>
        <v>0</v>
      </c>
      <c r="S183" s="107"/>
      <c r="T183" s="107"/>
      <c r="U183" s="107">
        <f t="shared" si="28"/>
        <v>0</v>
      </c>
      <c r="V183" s="107"/>
      <c r="W183" s="107"/>
      <c r="X183" s="107">
        <f t="shared" si="29"/>
        <v>0</v>
      </c>
      <c r="Y183" s="107"/>
      <c r="Z183" s="107"/>
      <c r="AA183" s="108">
        <f>C183+I183-L183-O183-U183-X183-R183</f>
        <v>0</v>
      </c>
      <c r="AB183" s="7">
        <v>45509</v>
      </c>
    </row>
    <row r="184" spans="1:28" ht="15.75" hidden="1" x14ac:dyDescent="0.25">
      <c r="A184" s="29">
        <v>45497</v>
      </c>
      <c r="B184" s="27" t="s">
        <v>221</v>
      </c>
      <c r="C184" s="27">
        <v>2133600</v>
      </c>
      <c r="D184" s="27" t="s">
        <v>46</v>
      </c>
      <c r="E184" s="27" t="s">
        <v>552</v>
      </c>
      <c r="F184" s="27">
        <v>25</v>
      </c>
      <c r="G184" s="27" t="s">
        <v>39</v>
      </c>
      <c r="H184" s="27"/>
      <c r="I184" s="11">
        <f t="shared" si="24"/>
        <v>0</v>
      </c>
      <c r="J184" s="31" t="s">
        <v>312</v>
      </c>
      <c r="K184" s="11" t="s">
        <v>1813</v>
      </c>
      <c r="L184" s="107">
        <f t="shared" si="25"/>
        <v>0</v>
      </c>
      <c r="M184" s="107"/>
      <c r="N184" s="107"/>
      <c r="O184" s="107">
        <f t="shared" si="26"/>
        <v>2133600</v>
      </c>
      <c r="P184" s="107">
        <v>2133600</v>
      </c>
      <c r="Q184" s="107"/>
      <c r="R184" s="107">
        <f t="shared" si="27"/>
        <v>0</v>
      </c>
      <c r="S184" s="107"/>
      <c r="T184" s="107"/>
      <c r="U184" s="107">
        <f t="shared" si="28"/>
        <v>0</v>
      </c>
      <c r="V184" s="107"/>
      <c r="W184" s="107"/>
      <c r="X184" s="107">
        <f t="shared" si="29"/>
        <v>0</v>
      </c>
      <c r="Y184" s="107"/>
      <c r="Z184" s="107"/>
      <c r="AA184" s="108">
        <f>C184+I184-L184-O184-U184-X184-R184</f>
        <v>0</v>
      </c>
      <c r="AB184" s="7">
        <v>45533</v>
      </c>
    </row>
    <row r="185" spans="1:28" ht="15.75" hidden="1" x14ac:dyDescent="0.25">
      <c r="A185" s="29">
        <v>45497</v>
      </c>
      <c r="B185" s="27" t="s">
        <v>221</v>
      </c>
      <c r="C185" s="25">
        <v>597408</v>
      </c>
      <c r="D185" s="27" t="s">
        <v>46</v>
      </c>
      <c r="E185" s="25" t="s">
        <v>177</v>
      </c>
      <c r="F185" s="25">
        <v>7</v>
      </c>
      <c r="G185" s="25" t="s">
        <v>39</v>
      </c>
      <c r="H185" s="25"/>
      <c r="I185" s="11">
        <f t="shared" si="24"/>
        <v>0</v>
      </c>
      <c r="J185" s="31" t="s">
        <v>312</v>
      </c>
      <c r="K185" s="11" t="s">
        <v>1813</v>
      </c>
      <c r="L185" s="107">
        <f t="shared" si="25"/>
        <v>0</v>
      </c>
      <c r="M185" s="107"/>
      <c r="N185" s="107"/>
      <c r="O185" s="107">
        <f t="shared" si="26"/>
        <v>597408</v>
      </c>
      <c r="P185" s="107">
        <v>597408</v>
      </c>
      <c r="Q185" s="107"/>
      <c r="R185" s="107">
        <f t="shared" si="27"/>
        <v>0</v>
      </c>
      <c r="S185" s="107"/>
      <c r="T185" s="107"/>
      <c r="U185" s="107">
        <f t="shared" si="28"/>
        <v>0</v>
      </c>
      <c r="V185" s="107"/>
      <c r="W185" s="107"/>
      <c r="X185" s="107">
        <f t="shared" si="29"/>
        <v>0</v>
      </c>
      <c r="Y185" s="107"/>
      <c r="Z185" s="107"/>
      <c r="AA185" s="108">
        <f>C185+I185-L185-O185-U185-X185-R185</f>
        <v>0</v>
      </c>
      <c r="AB185" s="7">
        <v>45533</v>
      </c>
    </row>
    <row r="186" spans="1:28" ht="15.75" hidden="1" x14ac:dyDescent="0.25">
      <c r="A186" s="29">
        <v>45497</v>
      </c>
      <c r="B186" s="25" t="s">
        <v>256</v>
      </c>
      <c r="C186" s="25">
        <v>2308000</v>
      </c>
      <c r="D186" s="25" t="s">
        <v>52</v>
      </c>
      <c r="E186" s="25" t="s">
        <v>298</v>
      </c>
      <c r="F186" s="25">
        <v>600</v>
      </c>
      <c r="G186" s="25" t="s">
        <v>34</v>
      </c>
      <c r="H186" s="25"/>
      <c r="I186" s="11">
        <f t="shared" si="24"/>
        <v>0</v>
      </c>
      <c r="J186" s="31" t="s">
        <v>324</v>
      </c>
      <c r="K186" s="11"/>
      <c r="L186" s="107">
        <f t="shared" si="25"/>
        <v>2308000</v>
      </c>
      <c r="M186" s="107">
        <v>2308000</v>
      </c>
      <c r="N186" s="107"/>
      <c r="O186" s="107">
        <f t="shared" si="26"/>
        <v>0</v>
      </c>
      <c r="P186" s="107"/>
      <c r="Q186" s="107"/>
      <c r="R186" s="107">
        <f t="shared" si="27"/>
        <v>0</v>
      </c>
      <c r="S186" s="107"/>
      <c r="T186" s="107"/>
      <c r="U186" s="107">
        <f t="shared" si="28"/>
        <v>0</v>
      </c>
      <c r="V186" s="107"/>
      <c r="W186" s="107"/>
      <c r="X186" s="107">
        <f t="shared" si="29"/>
        <v>0</v>
      </c>
      <c r="Y186" s="107"/>
      <c r="Z186" s="107"/>
      <c r="AA186" s="108">
        <f>C186+I186-L186-O186-U186-X186-R186</f>
        <v>0</v>
      </c>
      <c r="AB186" s="7">
        <v>45507</v>
      </c>
    </row>
    <row r="187" spans="1:28" ht="15.75" hidden="1" x14ac:dyDescent="0.25">
      <c r="A187" s="29">
        <v>45497</v>
      </c>
      <c r="B187" s="25" t="s">
        <v>256</v>
      </c>
      <c r="C187" s="25">
        <v>2000000</v>
      </c>
      <c r="D187" s="25" t="s">
        <v>52</v>
      </c>
      <c r="E187" s="25" t="s">
        <v>249</v>
      </c>
      <c r="F187" s="25">
        <v>500</v>
      </c>
      <c r="G187" s="25" t="s">
        <v>34</v>
      </c>
      <c r="H187" s="25"/>
      <c r="I187" s="11">
        <f t="shared" si="24"/>
        <v>0</v>
      </c>
      <c r="J187" s="31" t="s">
        <v>324</v>
      </c>
      <c r="K187" s="11"/>
      <c r="L187" s="107">
        <f t="shared" si="25"/>
        <v>2000000</v>
      </c>
      <c r="M187" s="107">
        <v>2000000</v>
      </c>
      <c r="N187" s="107"/>
      <c r="O187" s="107">
        <f t="shared" si="26"/>
        <v>0</v>
      </c>
      <c r="P187" s="107"/>
      <c r="Q187" s="107"/>
      <c r="R187" s="107">
        <f t="shared" si="27"/>
        <v>0</v>
      </c>
      <c r="S187" s="107"/>
      <c r="T187" s="107"/>
      <c r="U187" s="107">
        <f t="shared" si="28"/>
        <v>0</v>
      </c>
      <c r="V187" s="107"/>
      <c r="W187" s="107"/>
      <c r="X187" s="107">
        <f t="shared" si="29"/>
        <v>0</v>
      </c>
      <c r="Y187" s="107"/>
      <c r="Z187" s="107"/>
      <c r="AA187" s="108">
        <f>C187+I187-L187-O187-U187-X187-R187</f>
        <v>0</v>
      </c>
      <c r="AB187" s="7">
        <v>45507</v>
      </c>
    </row>
    <row r="188" spans="1:28" ht="15.75" x14ac:dyDescent="0.25">
      <c r="A188" s="29">
        <v>45497</v>
      </c>
      <c r="B188" s="25" t="s">
        <v>205</v>
      </c>
      <c r="C188" s="25">
        <v>1900000</v>
      </c>
      <c r="D188" s="25" t="s">
        <v>46</v>
      </c>
      <c r="E188" s="25" t="s">
        <v>42</v>
      </c>
      <c r="F188" s="25">
        <v>500</v>
      </c>
      <c r="G188" s="25" t="s">
        <v>34</v>
      </c>
      <c r="H188" s="25"/>
      <c r="I188" s="11">
        <f t="shared" si="24"/>
        <v>0</v>
      </c>
      <c r="J188" s="31" t="s">
        <v>312</v>
      </c>
      <c r="K188" s="11" t="s">
        <v>1640</v>
      </c>
      <c r="L188" s="107">
        <f t="shared" si="25"/>
        <v>0</v>
      </c>
      <c r="M188" s="107"/>
      <c r="N188" s="107"/>
      <c r="O188" s="107">
        <f t="shared" si="26"/>
        <v>1900000</v>
      </c>
      <c r="P188" s="151">
        <v>1900000</v>
      </c>
      <c r="Q188" s="107"/>
      <c r="R188" s="107">
        <f t="shared" si="27"/>
        <v>0</v>
      </c>
      <c r="S188" s="107"/>
      <c r="T188" s="107"/>
      <c r="U188" s="107">
        <f t="shared" si="28"/>
        <v>0</v>
      </c>
      <c r="V188" s="107"/>
      <c r="W188" s="107"/>
      <c r="X188" s="107">
        <f t="shared" si="29"/>
        <v>0</v>
      </c>
      <c r="Y188" s="107"/>
      <c r="Z188" s="107"/>
      <c r="AA188" s="108">
        <f>C188+I188-L188-O188-U188-X188-R188</f>
        <v>0</v>
      </c>
      <c r="AB188" s="7">
        <v>45509</v>
      </c>
    </row>
    <row r="189" spans="1:28" ht="15.75" hidden="1" x14ac:dyDescent="0.25">
      <c r="A189" s="29">
        <v>45497</v>
      </c>
      <c r="B189" s="25" t="s">
        <v>134</v>
      </c>
      <c r="C189" s="25">
        <v>280000</v>
      </c>
      <c r="D189" s="25" t="s">
        <v>52</v>
      </c>
      <c r="E189" s="25" t="s">
        <v>476</v>
      </c>
      <c r="F189" s="25">
        <v>8</v>
      </c>
      <c r="G189" s="25" t="s">
        <v>23</v>
      </c>
      <c r="H189" s="25"/>
      <c r="I189" s="11">
        <f t="shared" si="24"/>
        <v>0</v>
      </c>
      <c r="J189" s="26" t="s">
        <v>28</v>
      </c>
      <c r="K189" s="11" t="s">
        <v>1615</v>
      </c>
      <c r="L189" s="107">
        <f t="shared" si="25"/>
        <v>0</v>
      </c>
      <c r="M189" s="107"/>
      <c r="N189" s="107"/>
      <c r="O189" s="107">
        <f t="shared" si="26"/>
        <v>0</v>
      </c>
      <c r="P189" s="107"/>
      <c r="Q189" s="107"/>
      <c r="R189" s="107">
        <f t="shared" si="27"/>
        <v>0</v>
      </c>
      <c r="S189" s="107"/>
      <c r="T189" s="107"/>
      <c r="U189" s="107">
        <f t="shared" si="28"/>
        <v>0</v>
      </c>
      <c r="V189" s="107"/>
      <c r="W189" s="107"/>
      <c r="X189" s="107">
        <f t="shared" si="29"/>
        <v>0</v>
      </c>
      <c r="Y189" s="107"/>
      <c r="Z189" s="107"/>
      <c r="AA189" s="108">
        <f>C189+I189-L189-O189-U189-X189-R189</f>
        <v>280000</v>
      </c>
      <c r="AB189" s="7"/>
    </row>
    <row r="190" spans="1:28" ht="15.75" hidden="1" x14ac:dyDescent="0.25">
      <c r="A190" s="24">
        <v>45497</v>
      </c>
      <c r="B190" s="25" t="s">
        <v>134</v>
      </c>
      <c r="C190" s="25">
        <v>4500000</v>
      </c>
      <c r="D190" s="25" t="s">
        <v>52</v>
      </c>
      <c r="E190" s="25" t="s">
        <v>42</v>
      </c>
      <c r="F190" s="25">
        <v>1000</v>
      </c>
      <c r="G190" s="25" t="s">
        <v>34</v>
      </c>
      <c r="H190" s="25"/>
      <c r="I190" s="11">
        <f t="shared" si="24"/>
        <v>0</v>
      </c>
      <c r="J190" s="26" t="s">
        <v>28</v>
      </c>
      <c r="K190" s="11" t="s">
        <v>1615</v>
      </c>
      <c r="L190" s="107">
        <f t="shared" si="25"/>
        <v>0</v>
      </c>
      <c r="M190" s="107"/>
      <c r="N190" s="107"/>
      <c r="O190" s="107">
        <f t="shared" si="26"/>
        <v>0</v>
      </c>
      <c r="P190" s="107"/>
      <c r="Q190" s="107"/>
      <c r="R190" s="107">
        <f t="shared" si="27"/>
        <v>0</v>
      </c>
      <c r="S190" s="107"/>
      <c r="T190" s="107"/>
      <c r="U190" s="107">
        <f t="shared" si="28"/>
        <v>0</v>
      </c>
      <c r="V190" s="107"/>
      <c r="W190" s="107"/>
      <c r="X190" s="107">
        <f t="shared" si="29"/>
        <v>0</v>
      </c>
      <c r="Y190" s="107"/>
      <c r="Z190" s="107"/>
      <c r="AA190" s="108">
        <f>C190+I190-L190-O190-U190-X190-R190</f>
        <v>4500000</v>
      </c>
      <c r="AB190" s="7"/>
    </row>
    <row r="191" spans="1:28" ht="15.75" hidden="1" x14ac:dyDescent="0.25">
      <c r="A191" s="29">
        <v>45497</v>
      </c>
      <c r="B191" s="25" t="s">
        <v>134</v>
      </c>
      <c r="C191" s="25">
        <v>545000</v>
      </c>
      <c r="D191" s="25" t="s">
        <v>52</v>
      </c>
      <c r="E191" s="25" t="s">
        <v>109</v>
      </c>
      <c r="F191" s="25">
        <v>500</v>
      </c>
      <c r="G191" s="25" t="s">
        <v>34</v>
      </c>
      <c r="H191" s="25"/>
      <c r="I191" s="11">
        <f t="shared" si="24"/>
        <v>0</v>
      </c>
      <c r="J191" s="26" t="s">
        <v>28</v>
      </c>
      <c r="K191" s="11" t="s">
        <v>1615</v>
      </c>
      <c r="L191" s="107">
        <f t="shared" si="25"/>
        <v>0</v>
      </c>
      <c r="M191" s="107"/>
      <c r="N191" s="107"/>
      <c r="O191" s="107">
        <f t="shared" si="26"/>
        <v>0</v>
      </c>
      <c r="P191" s="107"/>
      <c r="Q191" s="107"/>
      <c r="R191" s="107">
        <f t="shared" si="27"/>
        <v>0</v>
      </c>
      <c r="S191" s="107"/>
      <c r="T191" s="107"/>
      <c r="U191" s="107">
        <f t="shared" si="28"/>
        <v>0</v>
      </c>
      <c r="V191" s="107"/>
      <c r="W191" s="107"/>
      <c r="X191" s="107">
        <f t="shared" si="29"/>
        <v>0</v>
      </c>
      <c r="Y191" s="107"/>
      <c r="Z191" s="107"/>
      <c r="AA191" s="108">
        <f>C191+I191-L191-O191-U191-X191-R191</f>
        <v>545000</v>
      </c>
      <c r="AB191" s="7"/>
    </row>
    <row r="192" spans="1:28" ht="15.75" hidden="1" x14ac:dyDescent="0.25">
      <c r="A192" s="29">
        <v>45498</v>
      </c>
      <c r="B192" s="27" t="s">
        <v>211</v>
      </c>
      <c r="C192" s="27">
        <v>4000000</v>
      </c>
      <c r="D192" s="27" t="s">
        <v>52</v>
      </c>
      <c r="E192" s="27" t="s">
        <v>108</v>
      </c>
      <c r="F192" s="27">
        <v>2000</v>
      </c>
      <c r="G192" s="27" t="s">
        <v>34</v>
      </c>
      <c r="H192" s="27"/>
      <c r="I192" s="11">
        <f t="shared" si="24"/>
        <v>0</v>
      </c>
      <c r="J192" s="32" t="s">
        <v>312</v>
      </c>
      <c r="K192" s="11"/>
      <c r="L192" s="107">
        <f>M192+N192</f>
        <v>0</v>
      </c>
      <c r="M192" s="107"/>
      <c r="N192" s="107"/>
      <c r="O192" s="107">
        <f>P192+Q192</f>
        <v>4000000</v>
      </c>
      <c r="P192" s="107">
        <v>4000000</v>
      </c>
      <c r="Q192" s="107"/>
      <c r="R192" s="107">
        <f>S192+T192</f>
        <v>0</v>
      </c>
      <c r="S192" s="107"/>
      <c r="T192" s="107"/>
      <c r="U192" s="107">
        <f>V192+W192</f>
        <v>0</v>
      </c>
      <c r="V192" s="107"/>
      <c r="W192" s="107"/>
      <c r="X192" s="107">
        <f>Y192+Z192</f>
        <v>0</v>
      </c>
      <c r="Y192" s="107"/>
      <c r="Z192" s="107"/>
      <c r="AA192" s="108">
        <f>C192+I192-L192-O192-U192-X192-R192</f>
        <v>0</v>
      </c>
      <c r="AB192" s="7">
        <v>45509</v>
      </c>
    </row>
    <row r="193" spans="1:28" ht="15.75" hidden="1" x14ac:dyDescent="0.25">
      <c r="A193" s="29">
        <v>45498</v>
      </c>
      <c r="B193" s="25" t="s">
        <v>147</v>
      </c>
      <c r="C193" s="25">
        <v>3750000</v>
      </c>
      <c r="D193" s="25" t="s">
        <v>46</v>
      </c>
      <c r="E193" s="25" t="s">
        <v>148</v>
      </c>
      <c r="F193" s="25">
        <v>10</v>
      </c>
      <c r="G193" s="25" t="s">
        <v>23</v>
      </c>
      <c r="H193" s="25"/>
      <c r="I193" s="11">
        <f t="shared" si="24"/>
        <v>0</v>
      </c>
      <c r="J193" s="31" t="s">
        <v>312</v>
      </c>
      <c r="K193" s="11" t="s">
        <v>1652</v>
      </c>
      <c r="L193" s="107">
        <f t="shared" ref="L193:L241" si="30">M193+N193</f>
        <v>0</v>
      </c>
      <c r="M193" s="107"/>
      <c r="N193" s="107"/>
      <c r="O193" s="107">
        <f t="shared" ref="O193:O241" si="31">P193+Q193</f>
        <v>3750000</v>
      </c>
      <c r="P193" s="107">
        <v>3750000</v>
      </c>
      <c r="Q193" s="107"/>
      <c r="R193" s="107">
        <f t="shared" ref="R193:R241" si="32">S193+T193</f>
        <v>0</v>
      </c>
      <c r="S193" s="107"/>
      <c r="T193" s="107"/>
      <c r="U193" s="107">
        <f t="shared" ref="U193:U241" si="33">V193+W193</f>
        <v>0</v>
      </c>
      <c r="V193" s="107"/>
      <c r="W193" s="107"/>
      <c r="X193" s="107">
        <f t="shared" ref="X193:X241" si="34">Y193+Z193</f>
        <v>0</v>
      </c>
      <c r="Y193" s="107"/>
      <c r="Z193" s="107"/>
      <c r="AA193" s="108">
        <f>C193+I193-L193-O193-U193-X193-R193</f>
        <v>0</v>
      </c>
      <c r="AB193" s="7">
        <v>45530</v>
      </c>
    </row>
    <row r="194" spans="1:28" ht="15.75" hidden="1" x14ac:dyDescent="0.25">
      <c r="A194" s="29">
        <v>45498</v>
      </c>
      <c r="B194" s="25" t="s">
        <v>147</v>
      </c>
      <c r="C194" s="25">
        <v>3750000</v>
      </c>
      <c r="D194" s="25" t="s">
        <v>46</v>
      </c>
      <c r="E194" s="25" t="s">
        <v>53</v>
      </c>
      <c r="F194" s="25">
        <v>10</v>
      </c>
      <c r="G194" s="25" t="s">
        <v>23</v>
      </c>
      <c r="H194" s="25"/>
      <c r="I194" s="11">
        <f t="shared" si="24"/>
        <v>0</v>
      </c>
      <c r="J194" s="31" t="s">
        <v>312</v>
      </c>
      <c r="K194" s="11" t="s">
        <v>1652</v>
      </c>
      <c r="L194" s="107">
        <f t="shared" si="30"/>
        <v>0</v>
      </c>
      <c r="M194" s="107"/>
      <c r="N194" s="107"/>
      <c r="O194" s="107">
        <f t="shared" si="31"/>
        <v>3750000</v>
      </c>
      <c r="P194" s="107">
        <v>3750000</v>
      </c>
      <c r="Q194" s="107"/>
      <c r="R194" s="107">
        <f t="shared" si="32"/>
        <v>0</v>
      </c>
      <c r="S194" s="107"/>
      <c r="T194" s="107"/>
      <c r="U194" s="107">
        <f t="shared" si="33"/>
        <v>0</v>
      </c>
      <c r="V194" s="107"/>
      <c r="W194" s="107"/>
      <c r="X194" s="107">
        <f t="shared" si="34"/>
        <v>0</v>
      </c>
      <c r="Y194" s="107"/>
      <c r="Z194" s="107"/>
      <c r="AA194" s="108">
        <f>C194+I194-L194-O194-U194-X194-R194</f>
        <v>0</v>
      </c>
      <c r="AB194" s="7">
        <v>45530</v>
      </c>
    </row>
    <row r="195" spans="1:28" ht="15.75" hidden="1" x14ac:dyDescent="0.25">
      <c r="A195" s="29">
        <v>45498</v>
      </c>
      <c r="B195" s="25" t="s">
        <v>147</v>
      </c>
      <c r="C195" s="25">
        <v>7980000</v>
      </c>
      <c r="D195" s="25" t="s">
        <v>46</v>
      </c>
      <c r="E195" s="25" t="s">
        <v>229</v>
      </c>
      <c r="F195" s="25">
        <v>210</v>
      </c>
      <c r="G195" s="25" t="s">
        <v>39</v>
      </c>
      <c r="H195" s="25"/>
      <c r="I195" s="11">
        <f t="shared" si="24"/>
        <v>0</v>
      </c>
      <c r="J195" s="31" t="s">
        <v>312</v>
      </c>
      <c r="K195" s="11" t="s">
        <v>1652</v>
      </c>
      <c r="L195" s="107">
        <f t="shared" si="30"/>
        <v>0</v>
      </c>
      <c r="M195" s="107"/>
      <c r="N195" s="107"/>
      <c r="O195" s="107">
        <f t="shared" si="31"/>
        <v>7980000</v>
      </c>
      <c r="P195" s="107">
        <v>2500000</v>
      </c>
      <c r="Q195" s="107">
        <v>5480000</v>
      </c>
      <c r="R195" s="107">
        <f t="shared" si="32"/>
        <v>0</v>
      </c>
      <c r="S195" s="107"/>
      <c r="T195" s="107"/>
      <c r="U195" s="107">
        <f t="shared" si="33"/>
        <v>0</v>
      </c>
      <c r="V195" s="107"/>
      <c r="W195" s="107"/>
      <c r="X195" s="107">
        <f t="shared" si="34"/>
        <v>0</v>
      </c>
      <c r="Y195" s="107"/>
      <c r="Z195" s="107"/>
      <c r="AA195" s="108">
        <f>C195+I195-L195-O195-U195-X195-R195</f>
        <v>0</v>
      </c>
      <c r="AB195" s="7">
        <v>45534</v>
      </c>
    </row>
    <row r="196" spans="1:28" ht="15.75" hidden="1" x14ac:dyDescent="0.25">
      <c r="A196" s="29">
        <v>45498</v>
      </c>
      <c r="B196" s="25" t="s">
        <v>678</v>
      </c>
      <c r="C196" s="25">
        <v>4300000</v>
      </c>
      <c r="D196" s="25" t="s">
        <v>46</v>
      </c>
      <c r="E196" s="25" t="s">
        <v>298</v>
      </c>
      <c r="F196" s="25">
        <v>1000</v>
      </c>
      <c r="G196" s="25" t="s">
        <v>34</v>
      </c>
      <c r="H196" s="25"/>
      <c r="I196" s="11">
        <f t="shared" si="24"/>
        <v>0</v>
      </c>
      <c r="J196" s="31" t="s">
        <v>324</v>
      </c>
      <c r="K196" s="11"/>
      <c r="L196" s="107">
        <f t="shared" si="30"/>
        <v>4300000</v>
      </c>
      <c r="M196" s="107">
        <v>4300000</v>
      </c>
      <c r="N196" s="107"/>
      <c r="O196" s="107">
        <f t="shared" si="31"/>
        <v>0</v>
      </c>
      <c r="P196" s="107"/>
      <c r="Q196" s="107"/>
      <c r="R196" s="107">
        <f t="shared" si="32"/>
        <v>0</v>
      </c>
      <c r="S196" s="107"/>
      <c r="T196" s="107"/>
      <c r="U196" s="107">
        <f t="shared" si="33"/>
        <v>0</v>
      </c>
      <c r="V196" s="107"/>
      <c r="W196" s="107"/>
      <c r="X196" s="107">
        <f t="shared" si="34"/>
        <v>0</v>
      </c>
      <c r="Y196" s="107"/>
      <c r="Z196" s="107"/>
      <c r="AA196" s="108">
        <f>C196+I196-L196-O196-U196-X196-R196</f>
        <v>0</v>
      </c>
      <c r="AB196" s="7">
        <v>45518</v>
      </c>
    </row>
    <row r="197" spans="1:28" ht="15.75" hidden="1" x14ac:dyDescent="0.25">
      <c r="A197" s="29">
        <v>45499</v>
      </c>
      <c r="B197" s="25" t="s">
        <v>1608</v>
      </c>
      <c r="C197" s="25">
        <v>500000</v>
      </c>
      <c r="D197" s="25" t="s">
        <v>46</v>
      </c>
      <c r="E197" s="25" t="s">
        <v>326</v>
      </c>
      <c r="F197" s="25">
        <v>5</v>
      </c>
      <c r="G197" s="25" t="s">
        <v>39</v>
      </c>
      <c r="H197" s="25"/>
      <c r="I197" s="11">
        <f t="shared" si="24"/>
        <v>0</v>
      </c>
      <c r="J197" s="31" t="s">
        <v>312</v>
      </c>
      <c r="K197" s="11"/>
      <c r="L197" s="107">
        <f t="shared" si="30"/>
        <v>0</v>
      </c>
      <c r="M197" s="107"/>
      <c r="N197" s="107"/>
      <c r="O197" s="107">
        <f t="shared" si="31"/>
        <v>500000</v>
      </c>
      <c r="P197" s="107">
        <v>500000</v>
      </c>
      <c r="Q197" s="107"/>
      <c r="R197" s="107">
        <f t="shared" si="32"/>
        <v>0</v>
      </c>
      <c r="S197" s="107"/>
      <c r="T197" s="107"/>
      <c r="U197" s="107">
        <f t="shared" si="33"/>
        <v>0</v>
      </c>
      <c r="V197" s="107"/>
      <c r="W197" s="107"/>
      <c r="X197" s="107">
        <f t="shared" si="34"/>
        <v>0</v>
      </c>
      <c r="Y197" s="107"/>
      <c r="Z197" s="107"/>
      <c r="AA197" s="108">
        <f>C197+I197-L197-O197-U197-X197-R197</f>
        <v>0</v>
      </c>
      <c r="AB197" s="7">
        <v>45505</v>
      </c>
    </row>
    <row r="198" spans="1:28" ht="15.75" hidden="1" x14ac:dyDescent="0.25">
      <c r="A198" s="29">
        <v>45499</v>
      </c>
      <c r="B198" s="25" t="s">
        <v>1608</v>
      </c>
      <c r="C198" s="25">
        <v>675000</v>
      </c>
      <c r="D198" s="25" t="s">
        <v>46</v>
      </c>
      <c r="E198" s="25" t="s">
        <v>1609</v>
      </c>
      <c r="F198" s="25">
        <v>5</v>
      </c>
      <c r="G198" s="25" t="s">
        <v>39</v>
      </c>
      <c r="H198" s="25"/>
      <c r="I198" s="11">
        <f t="shared" si="24"/>
        <v>0</v>
      </c>
      <c r="J198" s="31" t="s">
        <v>312</v>
      </c>
      <c r="K198" s="11"/>
      <c r="L198" s="107">
        <f t="shared" si="30"/>
        <v>0</v>
      </c>
      <c r="M198" s="107"/>
      <c r="N198" s="107"/>
      <c r="O198" s="107">
        <f t="shared" si="31"/>
        <v>675000</v>
      </c>
      <c r="P198" s="107">
        <v>675000</v>
      </c>
      <c r="Q198" s="107"/>
      <c r="R198" s="107">
        <f t="shared" si="32"/>
        <v>0</v>
      </c>
      <c r="S198" s="107"/>
      <c r="T198" s="107"/>
      <c r="U198" s="107">
        <f t="shared" si="33"/>
        <v>0</v>
      </c>
      <c r="V198" s="107"/>
      <c r="W198" s="107"/>
      <c r="X198" s="107">
        <f t="shared" si="34"/>
        <v>0</v>
      </c>
      <c r="Y198" s="107"/>
      <c r="Z198" s="107"/>
      <c r="AA198" s="108">
        <f>C198+I198-L198-O198-U198-X198-R198</f>
        <v>0</v>
      </c>
      <c r="AB198" s="7">
        <v>45505</v>
      </c>
    </row>
    <row r="199" spans="1:28" ht="15.75" hidden="1" x14ac:dyDescent="0.25">
      <c r="A199" s="29">
        <v>45499</v>
      </c>
      <c r="B199" s="25" t="s">
        <v>256</v>
      </c>
      <c r="C199" s="25">
        <v>450000</v>
      </c>
      <c r="D199" s="25" t="s">
        <v>46</v>
      </c>
      <c r="E199" s="25" t="s">
        <v>217</v>
      </c>
      <c r="F199" s="25">
        <v>5</v>
      </c>
      <c r="G199" s="25" t="s">
        <v>39</v>
      </c>
      <c r="H199" s="25"/>
      <c r="I199" s="11">
        <f t="shared" si="24"/>
        <v>0</v>
      </c>
      <c r="J199" s="31" t="s">
        <v>324</v>
      </c>
      <c r="K199" s="11"/>
      <c r="L199" s="107">
        <f t="shared" si="30"/>
        <v>450000</v>
      </c>
      <c r="M199" s="107">
        <v>391000</v>
      </c>
      <c r="N199" s="107">
        <v>59000</v>
      </c>
      <c r="O199" s="107">
        <f t="shared" si="31"/>
        <v>0</v>
      </c>
      <c r="P199" s="107"/>
      <c r="Q199" s="107"/>
      <c r="R199" s="107">
        <f t="shared" si="32"/>
        <v>0</v>
      </c>
      <c r="S199" s="107"/>
      <c r="T199" s="107"/>
      <c r="U199" s="107">
        <f t="shared" si="33"/>
        <v>0</v>
      </c>
      <c r="V199" s="107"/>
      <c r="W199" s="107"/>
      <c r="X199" s="107">
        <f t="shared" si="34"/>
        <v>0</v>
      </c>
      <c r="Y199" s="107"/>
      <c r="Z199" s="107"/>
      <c r="AA199" s="108">
        <f>C199+I199-L199-O199-U199-X199-R199</f>
        <v>0</v>
      </c>
      <c r="AB199" s="7">
        <v>45510</v>
      </c>
    </row>
    <row r="200" spans="1:28" ht="15.75" hidden="1" x14ac:dyDescent="0.25">
      <c r="A200" s="29">
        <v>45499</v>
      </c>
      <c r="B200" s="25" t="s">
        <v>256</v>
      </c>
      <c r="C200" s="25">
        <v>4000000</v>
      </c>
      <c r="D200" s="25" t="s">
        <v>46</v>
      </c>
      <c r="E200" s="25" t="s">
        <v>249</v>
      </c>
      <c r="F200" s="25">
        <v>1000</v>
      </c>
      <c r="G200" s="25" t="s">
        <v>34</v>
      </c>
      <c r="H200" s="25"/>
      <c r="I200" s="11">
        <f t="shared" si="24"/>
        <v>0</v>
      </c>
      <c r="J200" s="31" t="s">
        <v>324</v>
      </c>
      <c r="K200" s="11"/>
      <c r="L200" s="107">
        <f t="shared" si="30"/>
        <v>4000000</v>
      </c>
      <c r="M200" s="107"/>
      <c r="N200" s="107">
        <v>4000000</v>
      </c>
      <c r="O200" s="107">
        <f t="shared" si="31"/>
        <v>0</v>
      </c>
      <c r="P200" s="107"/>
      <c r="Q200" s="107"/>
      <c r="R200" s="107">
        <f t="shared" si="32"/>
        <v>0</v>
      </c>
      <c r="S200" s="107"/>
      <c r="T200" s="107"/>
      <c r="U200" s="107">
        <f t="shared" si="33"/>
        <v>0</v>
      </c>
      <c r="V200" s="107"/>
      <c r="W200" s="107"/>
      <c r="X200" s="107">
        <f t="shared" si="34"/>
        <v>0</v>
      </c>
      <c r="Y200" s="107"/>
      <c r="Z200" s="107"/>
      <c r="AA200" s="108">
        <f>C200+I200-L200-O200-U200-X200-R200</f>
        <v>0</v>
      </c>
      <c r="AB200" s="7">
        <v>45510</v>
      </c>
    </row>
    <row r="201" spans="1:28" ht="15.75" hidden="1" x14ac:dyDescent="0.25">
      <c r="A201" s="29">
        <v>45499</v>
      </c>
      <c r="B201" s="25" t="s">
        <v>256</v>
      </c>
      <c r="C201" s="25">
        <v>3630000</v>
      </c>
      <c r="D201" s="25" t="s">
        <v>46</v>
      </c>
      <c r="E201" s="25" t="s">
        <v>249</v>
      </c>
      <c r="F201" s="76">
        <v>1100</v>
      </c>
      <c r="G201" s="25" t="s">
        <v>34</v>
      </c>
      <c r="H201" s="25"/>
      <c r="I201" s="11">
        <f t="shared" si="24"/>
        <v>0</v>
      </c>
      <c r="J201" s="31" t="s">
        <v>324</v>
      </c>
      <c r="K201" s="11"/>
      <c r="L201" s="107">
        <f t="shared" si="30"/>
        <v>3630000</v>
      </c>
      <c r="M201" s="107">
        <v>1000000</v>
      </c>
      <c r="N201" s="107">
        <f>941000+1689000</f>
        <v>2630000</v>
      </c>
      <c r="O201" s="107">
        <f t="shared" si="31"/>
        <v>0</v>
      </c>
      <c r="P201" s="107"/>
      <c r="Q201" s="107"/>
      <c r="R201" s="107">
        <f t="shared" si="32"/>
        <v>0</v>
      </c>
      <c r="S201" s="107"/>
      <c r="T201" s="107"/>
      <c r="U201" s="107">
        <f t="shared" si="33"/>
        <v>0</v>
      </c>
      <c r="V201" s="107"/>
      <c r="W201" s="107"/>
      <c r="X201" s="107">
        <f t="shared" si="34"/>
        <v>0</v>
      </c>
      <c r="Y201" s="107"/>
      <c r="Z201" s="107"/>
      <c r="AA201" s="108">
        <f>C201+I201-L201-O201-U201-X201-R201</f>
        <v>0</v>
      </c>
      <c r="AB201" s="7">
        <v>45513</v>
      </c>
    </row>
    <row r="202" spans="1:28" ht="15.75" hidden="1" x14ac:dyDescent="0.25">
      <c r="A202" s="29">
        <v>45499</v>
      </c>
      <c r="B202" s="25" t="s">
        <v>256</v>
      </c>
      <c r="C202" s="25">
        <v>885000</v>
      </c>
      <c r="D202" s="25" t="s">
        <v>46</v>
      </c>
      <c r="E202" s="25" t="s">
        <v>259</v>
      </c>
      <c r="F202" s="25">
        <v>1000</v>
      </c>
      <c r="G202" s="25" t="s">
        <v>34</v>
      </c>
      <c r="H202" s="25"/>
      <c r="I202" s="11">
        <f t="shared" si="24"/>
        <v>0</v>
      </c>
      <c r="J202" s="31" t="s">
        <v>324</v>
      </c>
      <c r="K202" s="11"/>
      <c r="L202" s="107">
        <f t="shared" si="30"/>
        <v>885000</v>
      </c>
      <c r="M202" s="107"/>
      <c r="N202" s="107">
        <v>885000</v>
      </c>
      <c r="O202" s="107">
        <f t="shared" si="31"/>
        <v>0</v>
      </c>
      <c r="P202" s="107"/>
      <c r="Q202" s="107"/>
      <c r="R202" s="107">
        <f t="shared" si="32"/>
        <v>0</v>
      </c>
      <c r="S202" s="107"/>
      <c r="T202" s="107"/>
      <c r="U202" s="107">
        <f t="shared" si="33"/>
        <v>0</v>
      </c>
      <c r="V202" s="107"/>
      <c r="W202" s="107"/>
      <c r="X202" s="107">
        <f t="shared" si="34"/>
        <v>0</v>
      </c>
      <c r="Y202" s="107"/>
      <c r="Z202" s="107"/>
      <c r="AA202" s="108">
        <f>C202+I202-L202-O202-U202-X202-R202</f>
        <v>0</v>
      </c>
      <c r="AB202" s="7">
        <v>45513</v>
      </c>
    </row>
    <row r="203" spans="1:28" ht="15.75" hidden="1" x14ac:dyDescent="0.25">
      <c r="A203" s="29">
        <v>45499</v>
      </c>
      <c r="B203" s="25" t="s">
        <v>256</v>
      </c>
      <c r="C203" s="25">
        <v>1840000</v>
      </c>
      <c r="D203" s="25" t="s">
        <v>46</v>
      </c>
      <c r="E203" s="25" t="s">
        <v>512</v>
      </c>
      <c r="F203" s="25">
        <v>4</v>
      </c>
      <c r="G203" s="25" t="s">
        <v>27</v>
      </c>
      <c r="H203" s="25"/>
      <c r="I203" s="11">
        <f t="shared" si="24"/>
        <v>0</v>
      </c>
      <c r="J203" s="31" t="s">
        <v>324</v>
      </c>
      <c r="K203" s="11"/>
      <c r="L203" s="107">
        <f t="shared" si="30"/>
        <v>1840000</v>
      </c>
      <c r="M203" s="107"/>
      <c r="N203" s="107">
        <v>1840000</v>
      </c>
      <c r="O203" s="107">
        <f t="shared" si="31"/>
        <v>0</v>
      </c>
      <c r="P203" s="107"/>
      <c r="Q203" s="107"/>
      <c r="R203" s="107">
        <f t="shared" si="32"/>
        <v>0</v>
      </c>
      <c r="S203" s="107"/>
      <c r="T203" s="107"/>
      <c r="U203" s="107">
        <f t="shared" si="33"/>
        <v>0</v>
      </c>
      <c r="V203" s="107"/>
      <c r="W203" s="107"/>
      <c r="X203" s="107">
        <f t="shared" si="34"/>
        <v>0</v>
      </c>
      <c r="Y203" s="107"/>
      <c r="Z203" s="107"/>
      <c r="AA203" s="108">
        <f>C203+I203-L203-O203-U203-X203-R203</f>
        <v>0</v>
      </c>
      <c r="AB203" s="7">
        <v>45513</v>
      </c>
    </row>
    <row r="204" spans="1:28" ht="15.75" hidden="1" x14ac:dyDescent="0.25">
      <c r="A204" s="29">
        <v>45499</v>
      </c>
      <c r="B204" s="25" t="s">
        <v>412</v>
      </c>
      <c r="C204" s="25">
        <v>19760000</v>
      </c>
      <c r="D204" s="25" t="s">
        <v>46</v>
      </c>
      <c r="E204" s="25" t="s">
        <v>58</v>
      </c>
      <c r="F204" s="25">
        <v>10400</v>
      </c>
      <c r="G204" s="25" t="s">
        <v>34</v>
      </c>
      <c r="H204" s="25"/>
      <c r="I204" s="11">
        <f t="shared" si="24"/>
        <v>0</v>
      </c>
      <c r="J204" s="31" t="s">
        <v>312</v>
      </c>
      <c r="K204" s="11"/>
      <c r="L204" s="107">
        <f t="shared" si="30"/>
        <v>0</v>
      </c>
      <c r="M204" s="107"/>
      <c r="N204" s="107"/>
      <c r="O204" s="107">
        <f t="shared" si="31"/>
        <v>19760000</v>
      </c>
      <c r="P204" s="107">
        <v>19760000</v>
      </c>
      <c r="Q204" s="107"/>
      <c r="R204" s="107">
        <f t="shared" si="32"/>
        <v>0</v>
      </c>
      <c r="S204" s="107"/>
      <c r="T204" s="107"/>
      <c r="U204" s="107">
        <f t="shared" si="33"/>
        <v>0</v>
      </c>
      <c r="V204" s="107"/>
      <c r="W204" s="107"/>
      <c r="X204" s="107">
        <f t="shared" si="34"/>
        <v>0</v>
      </c>
      <c r="Y204" s="107"/>
      <c r="Z204" s="107"/>
      <c r="AA204" s="108">
        <f>C204+I204-L204-O204-U204-X204-R204</f>
        <v>0</v>
      </c>
      <c r="AB204" s="7">
        <v>45513</v>
      </c>
    </row>
    <row r="205" spans="1:28" ht="15.75" hidden="1" x14ac:dyDescent="0.25">
      <c r="A205" s="29">
        <v>45500</v>
      </c>
      <c r="B205" s="27" t="s">
        <v>256</v>
      </c>
      <c r="C205" s="27">
        <v>742500</v>
      </c>
      <c r="D205" s="27" t="s">
        <v>52</v>
      </c>
      <c r="E205" s="27" t="s">
        <v>64</v>
      </c>
      <c r="F205" s="27">
        <v>13.5</v>
      </c>
      <c r="G205" s="27" t="s">
        <v>39</v>
      </c>
      <c r="H205" s="27"/>
      <c r="I205" s="15">
        <f t="shared" si="24"/>
        <v>0</v>
      </c>
      <c r="J205" s="31" t="s">
        <v>324</v>
      </c>
      <c r="K205" s="11"/>
      <c r="L205" s="107">
        <f t="shared" si="30"/>
        <v>742500</v>
      </c>
      <c r="M205" s="107"/>
      <c r="N205" s="107">
        <v>742500</v>
      </c>
      <c r="O205" s="107">
        <f t="shared" si="31"/>
        <v>0</v>
      </c>
      <c r="P205" s="107"/>
      <c r="Q205" s="107"/>
      <c r="R205" s="107">
        <f t="shared" si="32"/>
        <v>0</v>
      </c>
      <c r="S205" s="107"/>
      <c r="T205" s="107"/>
      <c r="U205" s="107">
        <f t="shared" si="33"/>
        <v>0</v>
      </c>
      <c r="V205" s="107"/>
      <c r="W205" s="107"/>
      <c r="X205" s="107">
        <f t="shared" si="34"/>
        <v>0</v>
      </c>
      <c r="Y205" s="107"/>
      <c r="Z205" s="107"/>
      <c r="AA205" s="108">
        <f>C205+I205-L205-O205-U205-X205-R205</f>
        <v>0</v>
      </c>
      <c r="AB205" s="7">
        <v>45513</v>
      </c>
    </row>
    <row r="206" spans="1:28" ht="15.75" hidden="1" x14ac:dyDescent="0.25">
      <c r="A206" s="29">
        <v>45500</v>
      </c>
      <c r="B206" s="25" t="s">
        <v>266</v>
      </c>
      <c r="C206" s="25">
        <v>1058000</v>
      </c>
      <c r="D206" s="25" t="s">
        <v>52</v>
      </c>
      <c r="E206" s="25" t="s">
        <v>81</v>
      </c>
      <c r="F206" s="25">
        <v>23</v>
      </c>
      <c r="G206" s="25" t="s">
        <v>39</v>
      </c>
      <c r="H206" s="25"/>
      <c r="I206" s="11">
        <f t="shared" si="24"/>
        <v>0</v>
      </c>
      <c r="J206" s="31" t="s">
        <v>312</v>
      </c>
      <c r="K206" s="11"/>
      <c r="L206" s="107">
        <f t="shared" si="30"/>
        <v>0</v>
      </c>
      <c r="M206" s="107"/>
      <c r="N206" s="107"/>
      <c r="O206" s="107">
        <f t="shared" si="31"/>
        <v>1058000</v>
      </c>
      <c r="P206" s="107">
        <v>1058000</v>
      </c>
      <c r="Q206" s="107"/>
      <c r="R206" s="107">
        <f t="shared" si="32"/>
        <v>0</v>
      </c>
      <c r="S206" s="107"/>
      <c r="T206" s="107"/>
      <c r="U206" s="107">
        <f t="shared" si="33"/>
        <v>0</v>
      </c>
      <c r="V206" s="107"/>
      <c r="W206" s="107"/>
      <c r="X206" s="107">
        <f t="shared" si="34"/>
        <v>0</v>
      </c>
      <c r="Y206" s="107"/>
      <c r="Z206" s="107"/>
      <c r="AA206" s="108">
        <f>C206+I206-L206-O206-U206-X206-R206</f>
        <v>0</v>
      </c>
      <c r="AB206" s="7">
        <v>45525</v>
      </c>
    </row>
    <row r="207" spans="1:28" ht="15.75" hidden="1" x14ac:dyDescent="0.25">
      <c r="A207" s="29">
        <v>45500</v>
      </c>
      <c r="B207" s="25" t="s">
        <v>266</v>
      </c>
      <c r="C207" s="25">
        <v>1200000</v>
      </c>
      <c r="D207" s="25" t="s">
        <v>52</v>
      </c>
      <c r="E207" s="25" t="s">
        <v>165</v>
      </c>
      <c r="F207" s="25">
        <v>1</v>
      </c>
      <c r="G207" s="25" t="s">
        <v>303</v>
      </c>
      <c r="H207" s="25"/>
      <c r="I207" s="11">
        <f t="shared" si="24"/>
        <v>0</v>
      </c>
      <c r="J207" s="31" t="s">
        <v>312</v>
      </c>
      <c r="K207" s="11"/>
      <c r="L207" s="107">
        <f t="shared" si="30"/>
        <v>0</v>
      </c>
      <c r="M207" s="107"/>
      <c r="N207" s="107"/>
      <c r="O207" s="107">
        <f t="shared" si="31"/>
        <v>1200000</v>
      </c>
      <c r="P207" s="107">
        <v>1200000</v>
      </c>
      <c r="Q207" s="107"/>
      <c r="R207" s="107">
        <f t="shared" si="32"/>
        <v>0</v>
      </c>
      <c r="S207" s="107"/>
      <c r="T207" s="107"/>
      <c r="U207" s="107">
        <f t="shared" si="33"/>
        <v>0</v>
      </c>
      <c r="V207" s="107"/>
      <c r="W207" s="107"/>
      <c r="X207" s="107">
        <f t="shared" si="34"/>
        <v>0</v>
      </c>
      <c r="Y207" s="107"/>
      <c r="Z207" s="107"/>
      <c r="AA207" s="108">
        <f>C207+I207-L207-O207-U207-X207-R207</f>
        <v>0</v>
      </c>
      <c r="AB207" s="7">
        <v>45525</v>
      </c>
    </row>
    <row r="208" spans="1:28" ht="15.75" hidden="1" x14ac:dyDescent="0.25">
      <c r="A208" s="24">
        <v>45500</v>
      </c>
      <c r="B208" s="25" t="s">
        <v>176</v>
      </c>
      <c r="C208" s="25">
        <v>11000000</v>
      </c>
      <c r="D208" s="25" t="s">
        <v>46</v>
      </c>
      <c r="E208" s="25" t="s">
        <v>177</v>
      </c>
      <c r="F208" s="25">
        <v>100</v>
      </c>
      <c r="G208" s="25" t="s">
        <v>39</v>
      </c>
      <c r="H208" s="25"/>
      <c r="I208" s="11">
        <f t="shared" si="24"/>
        <v>0</v>
      </c>
      <c r="J208" s="31" t="s">
        <v>312</v>
      </c>
      <c r="K208" s="11"/>
      <c r="L208" s="107">
        <f t="shared" si="30"/>
        <v>0</v>
      </c>
      <c r="M208" s="107"/>
      <c r="N208" s="107"/>
      <c r="O208" s="107">
        <f t="shared" si="31"/>
        <v>11000000</v>
      </c>
      <c r="P208" s="107">
        <v>11000000</v>
      </c>
      <c r="Q208" s="107"/>
      <c r="R208" s="107">
        <f t="shared" si="32"/>
        <v>0</v>
      </c>
      <c r="S208" s="107"/>
      <c r="T208" s="107"/>
      <c r="U208" s="107">
        <f t="shared" si="33"/>
        <v>0</v>
      </c>
      <c r="V208" s="107"/>
      <c r="W208" s="107"/>
      <c r="X208" s="107">
        <f t="shared" si="34"/>
        <v>0</v>
      </c>
      <c r="Y208" s="107"/>
      <c r="Z208" s="107"/>
      <c r="AA208" s="108">
        <f>C208+I208-L208-O208-U208-X208-R208</f>
        <v>0</v>
      </c>
      <c r="AB208" s="7">
        <v>45506</v>
      </c>
    </row>
    <row r="209" spans="1:28" ht="15.75" hidden="1" x14ac:dyDescent="0.25">
      <c r="A209" s="24">
        <v>45500</v>
      </c>
      <c r="B209" s="25" t="s">
        <v>828</v>
      </c>
      <c r="C209" s="25">
        <v>810000</v>
      </c>
      <c r="D209" s="25" t="s">
        <v>52</v>
      </c>
      <c r="E209" s="25" t="s">
        <v>249</v>
      </c>
      <c r="F209" s="25">
        <v>300</v>
      </c>
      <c r="G209" s="25" t="s">
        <v>34</v>
      </c>
      <c r="H209" s="25"/>
      <c r="I209" s="11">
        <f t="shared" si="24"/>
        <v>0</v>
      </c>
      <c r="J209" s="31" t="s">
        <v>324</v>
      </c>
      <c r="K209" s="11"/>
      <c r="L209" s="107">
        <f t="shared" si="30"/>
        <v>810000</v>
      </c>
      <c r="M209" s="107">
        <v>810000</v>
      </c>
      <c r="N209" s="107"/>
      <c r="O209" s="107">
        <f t="shared" si="31"/>
        <v>0</v>
      </c>
      <c r="P209" s="107"/>
      <c r="Q209" s="107"/>
      <c r="R209" s="107">
        <f t="shared" si="32"/>
        <v>0</v>
      </c>
      <c r="S209" s="107"/>
      <c r="T209" s="107"/>
      <c r="U209" s="107">
        <f t="shared" si="33"/>
        <v>0</v>
      </c>
      <c r="V209" s="107"/>
      <c r="W209" s="107"/>
      <c r="X209" s="107">
        <f t="shared" si="34"/>
        <v>0</v>
      </c>
      <c r="Y209" s="107"/>
      <c r="Z209" s="107"/>
      <c r="AA209" s="108">
        <f>C209+I209-L209-O209-U209-X209-R209</f>
        <v>0</v>
      </c>
      <c r="AB209" s="7">
        <v>45505</v>
      </c>
    </row>
    <row r="210" spans="1:28" ht="15.75" hidden="1" x14ac:dyDescent="0.25">
      <c r="A210" s="29">
        <v>45502</v>
      </c>
      <c r="B210" s="25" t="s">
        <v>1597</v>
      </c>
      <c r="C210" s="25">
        <v>500000</v>
      </c>
      <c r="D210" s="25" t="s">
        <v>52</v>
      </c>
      <c r="E210" s="25" t="s">
        <v>192</v>
      </c>
      <c r="F210" s="25">
        <v>200</v>
      </c>
      <c r="G210" s="25" t="s">
        <v>34</v>
      </c>
      <c r="H210" s="25"/>
      <c r="I210" s="11">
        <f t="shared" si="24"/>
        <v>0</v>
      </c>
      <c r="J210" s="31" t="s">
        <v>324</v>
      </c>
      <c r="K210" s="11"/>
      <c r="L210" s="107">
        <f t="shared" si="30"/>
        <v>500000</v>
      </c>
      <c r="M210" s="107">
        <v>500000</v>
      </c>
      <c r="N210" s="107"/>
      <c r="O210" s="107">
        <f t="shared" si="31"/>
        <v>0</v>
      </c>
      <c r="P210" s="107"/>
      <c r="Q210" s="107"/>
      <c r="R210" s="107">
        <f t="shared" si="32"/>
        <v>0</v>
      </c>
      <c r="S210" s="107"/>
      <c r="T210" s="107"/>
      <c r="U210" s="107">
        <f t="shared" si="33"/>
        <v>0</v>
      </c>
      <c r="V210" s="107"/>
      <c r="W210" s="107"/>
      <c r="X210" s="107">
        <f t="shared" si="34"/>
        <v>0</v>
      </c>
      <c r="Y210" s="107"/>
      <c r="Z210" s="107"/>
      <c r="AA210" s="108">
        <f>C210+I210-L210-O210-U210-X210-R210</f>
        <v>0</v>
      </c>
      <c r="AB210" s="7">
        <v>45513</v>
      </c>
    </row>
    <row r="211" spans="1:28" ht="15.75" hidden="1" x14ac:dyDescent="0.25">
      <c r="A211" s="29">
        <v>45502</v>
      </c>
      <c r="B211" s="25" t="s">
        <v>801</v>
      </c>
      <c r="C211" s="25">
        <v>450000</v>
      </c>
      <c r="D211" s="25" t="s">
        <v>46</v>
      </c>
      <c r="E211" s="25" t="s">
        <v>216</v>
      </c>
      <c r="F211" s="25">
        <v>10</v>
      </c>
      <c r="G211" s="25" t="s">
        <v>27</v>
      </c>
      <c r="H211" s="25"/>
      <c r="I211" s="11">
        <f t="shared" si="24"/>
        <v>0</v>
      </c>
      <c r="J211" s="31" t="s">
        <v>312</v>
      </c>
      <c r="K211" s="11"/>
      <c r="L211" s="107">
        <f t="shared" si="30"/>
        <v>0</v>
      </c>
      <c r="M211" s="107"/>
      <c r="N211" s="107"/>
      <c r="O211" s="107">
        <f t="shared" si="31"/>
        <v>450000</v>
      </c>
      <c r="P211" s="107">
        <v>450000</v>
      </c>
      <c r="Q211" s="107"/>
      <c r="R211" s="107">
        <f t="shared" si="32"/>
        <v>0</v>
      </c>
      <c r="S211" s="107"/>
      <c r="T211" s="107"/>
      <c r="U211" s="107">
        <f t="shared" si="33"/>
        <v>0</v>
      </c>
      <c r="V211" s="107"/>
      <c r="W211" s="107"/>
      <c r="X211" s="107">
        <f t="shared" si="34"/>
        <v>0</v>
      </c>
      <c r="Y211" s="107"/>
      <c r="Z211" s="107"/>
      <c r="AA211" s="108">
        <f>C211+I211-L211-O211-U211-X211-R211</f>
        <v>0</v>
      </c>
      <c r="AB211" s="7">
        <v>45506</v>
      </c>
    </row>
    <row r="212" spans="1:28" ht="15.75" hidden="1" x14ac:dyDescent="0.25">
      <c r="A212" s="29">
        <v>45502</v>
      </c>
      <c r="B212" s="25" t="s">
        <v>134</v>
      </c>
      <c r="C212" s="25">
        <v>345000</v>
      </c>
      <c r="D212" s="25" t="s">
        <v>52</v>
      </c>
      <c r="E212" s="25" t="s">
        <v>448</v>
      </c>
      <c r="F212" s="25">
        <v>3</v>
      </c>
      <c r="G212" s="25" t="s">
        <v>34</v>
      </c>
      <c r="H212" s="25"/>
      <c r="I212" s="11">
        <f t="shared" si="24"/>
        <v>0</v>
      </c>
      <c r="J212" s="26" t="s">
        <v>28</v>
      </c>
      <c r="K212" s="11" t="s">
        <v>1616</v>
      </c>
      <c r="L212" s="107">
        <f t="shared" si="30"/>
        <v>0</v>
      </c>
      <c r="M212" s="107"/>
      <c r="N212" s="107"/>
      <c r="O212" s="107">
        <f t="shared" si="31"/>
        <v>0</v>
      </c>
      <c r="P212" s="107"/>
      <c r="Q212" s="107"/>
      <c r="R212" s="107">
        <f t="shared" si="32"/>
        <v>0</v>
      </c>
      <c r="S212" s="107"/>
      <c r="T212" s="107"/>
      <c r="U212" s="107">
        <f t="shared" si="33"/>
        <v>0</v>
      </c>
      <c r="V212" s="107"/>
      <c r="W212" s="107"/>
      <c r="X212" s="107">
        <f t="shared" si="34"/>
        <v>0</v>
      </c>
      <c r="Y212" s="107"/>
      <c r="Z212" s="107"/>
      <c r="AA212" s="108">
        <f>C212+I212-L212-O212-U212-X212-R212</f>
        <v>345000</v>
      </c>
      <c r="AB212" s="7"/>
    </row>
    <row r="213" spans="1:28" ht="15.75" hidden="1" x14ac:dyDescent="0.25">
      <c r="A213" s="29">
        <v>45502</v>
      </c>
      <c r="B213" s="25" t="s">
        <v>134</v>
      </c>
      <c r="C213" s="25">
        <v>3150000</v>
      </c>
      <c r="D213" s="25" t="s">
        <v>52</v>
      </c>
      <c r="E213" s="25" t="s">
        <v>42</v>
      </c>
      <c r="F213" s="25">
        <v>700</v>
      </c>
      <c r="G213" s="25" t="s">
        <v>34</v>
      </c>
      <c r="H213" s="25"/>
      <c r="I213" s="11">
        <f t="shared" si="24"/>
        <v>0</v>
      </c>
      <c r="J213" s="26" t="s">
        <v>28</v>
      </c>
      <c r="K213" s="11" t="s">
        <v>1616</v>
      </c>
      <c r="L213" s="107">
        <f t="shared" si="30"/>
        <v>0</v>
      </c>
      <c r="M213" s="107"/>
      <c r="N213" s="107"/>
      <c r="O213" s="107">
        <f t="shared" si="31"/>
        <v>0</v>
      </c>
      <c r="P213" s="107"/>
      <c r="Q213" s="107"/>
      <c r="R213" s="107">
        <f t="shared" si="32"/>
        <v>0</v>
      </c>
      <c r="S213" s="107"/>
      <c r="T213" s="107"/>
      <c r="U213" s="107">
        <f t="shared" si="33"/>
        <v>0</v>
      </c>
      <c r="V213" s="107"/>
      <c r="W213" s="107"/>
      <c r="X213" s="107">
        <f t="shared" si="34"/>
        <v>0</v>
      </c>
      <c r="Y213" s="107"/>
      <c r="Z213" s="107"/>
      <c r="AA213" s="108">
        <f>C213+I213-L213-O213-U213-X213-R213</f>
        <v>3150000</v>
      </c>
      <c r="AB213" s="7"/>
    </row>
    <row r="214" spans="1:28" ht="15.75" hidden="1" x14ac:dyDescent="0.25">
      <c r="A214" s="29">
        <v>45502</v>
      </c>
      <c r="B214" s="25" t="s">
        <v>134</v>
      </c>
      <c r="C214" s="25">
        <v>390000</v>
      </c>
      <c r="D214" s="25" t="s">
        <v>52</v>
      </c>
      <c r="E214" s="25" t="s">
        <v>129</v>
      </c>
      <c r="F214" s="25">
        <v>6</v>
      </c>
      <c r="G214" s="25" t="s">
        <v>77</v>
      </c>
      <c r="H214" s="25"/>
      <c r="I214" s="11">
        <f t="shared" si="24"/>
        <v>0</v>
      </c>
      <c r="J214" s="26" t="s">
        <v>28</v>
      </c>
      <c r="K214" s="11" t="s">
        <v>1616</v>
      </c>
      <c r="L214" s="107">
        <f t="shared" si="30"/>
        <v>0</v>
      </c>
      <c r="M214" s="107"/>
      <c r="N214" s="107"/>
      <c r="O214" s="107">
        <f t="shared" si="31"/>
        <v>0</v>
      </c>
      <c r="P214" s="107"/>
      <c r="Q214" s="107"/>
      <c r="R214" s="107">
        <f t="shared" si="32"/>
        <v>0</v>
      </c>
      <c r="S214" s="107"/>
      <c r="T214" s="107"/>
      <c r="U214" s="107">
        <f t="shared" si="33"/>
        <v>0</v>
      </c>
      <c r="V214" s="107"/>
      <c r="W214" s="107"/>
      <c r="X214" s="107">
        <f t="shared" si="34"/>
        <v>0</v>
      </c>
      <c r="Y214" s="107"/>
      <c r="Z214" s="107"/>
      <c r="AA214" s="108">
        <f>C214+I214-L214-O214-U214-X214-R214</f>
        <v>390000</v>
      </c>
      <c r="AB214" s="7"/>
    </row>
    <row r="215" spans="1:28" ht="15.75" hidden="1" x14ac:dyDescent="0.25">
      <c r="A215" s="29">
        <v>45502</v>
      </c>
      <c r="B215" s="25" t="s">
        <v>134</v>
      </c>
      <c r="C215" s="25">
        <v>500000</v>
      </c>
      <c r="D215" s="25" t="s">
        <v>52</v>
      </c>
      <c r="E215" s="25" t="s">
        <v>130</v>
      </c>
      <c r="F215" s="25">
        <v>10</v>
      </c>
      <c r="G215" s="25" t="s">
        <v>77</v>
      </c>
      <c r="H215" s="25"/>
      <c r="I215" s="11">
        <f t="shared" si="24"/>
        <v>0</v>
      </c>
      <c r="J215" s="26" t="s">
        <v>28</v>
      </c>
      <c r="K215" s="11" t="s">
        <v>1616</v>
      </c>
      <c r="L215" s="107">
        <f t="shared" si="30"/>
        <v>0</v>
      </c>
      <c r="M215" s="107"/>
      <c r="N215" s="107"/>
      <c r="O215" s="107">
        <f t="shared" si="31"/>
        <v>0</v>
      </c>
      <c r="P215" s="107"/>
      <c r="Q215" s="107"/>
      <c r="R215" s="107">
        <f t="shared" si="32"/>
        <v>0</v>
      </c>
      <c r="S215" s="107"/>
      <c r="T215" s="107"/>
      <c r="U215" s="107">
        <f t="shared" si="33"/>
        <v>0</v>
      </c>
      <c r="V215" s="107"/>
      <c r="W215" s="107"/>
      <c r="X215" s="107">
        <f t="shared" si="34"/>
        <v>0</v>
      </c>
      <c r="Y215" s="107"/>
      <c r="Z215" s="107"/>
      <c r="AA215" s="108">
        <f>C215+I215-L215-O215-U215-X215-R215</f>
        <v>500000</v>
      </c>
      <c r="AB215" s="7"/>
    </row>
    <row r="216" spans="1:28" ht="15.75" hidden="1" x14ac:dyDescent="0.25">
      <c r="A216" s="29">
        <v>45502</v>
      </c>
      <c r="B216" s="25" t="s">
        <v>134</v>
      </c>
      <c r="C216" s="25">
        <v>1380000</v>
      </c>
      <c r="D216" s="25" t="s">
        <v>52</v>
      </c>
      <c r="E216" s="25" t="s">
        <v>942</v>
      </c>
      <c r="F216" s="25">
        <v>1.2</v>
      </c>
      <c r="G216" s="25" t="s">
        <v>283</v>
      </c>
      <c r="H216" s="25"/>
      <c r="I216" s="11">
        <f t="shared" si="24"/>
        <v>0</v>
      </c>
      <c r="J216" s="26" t="s">
        <v>28</v>
      </c>
      <c r="K216" s="11" t="s">
        <v>1616</v>
      </c>
      <c r="L216" s="107">
        <f t="shared" si="30"/>
        <v>0</v>
      </c>
      <c r="M216" s="107"/>
      <c r="N216" s="107"/>
      <c r="O216" s="107">
        <f t="shared" si="31"/>
        <v>0</v>
      </c>
      <c r="P216" s="107"/>
      <c r="Q216" s="107"/>
      <c r="R216" s="107">
        <f t="shared" si="32"/>
        <v>0</v>
      </c>
      <c r="S216" s="107"/>
      <c r="T216" s="107"/>
      <c r="U216" s="107">
        <f t="shared" si="33"/>
        <v>0</v>
      </c>
      <c r="V216" s="107"/>
      <c r="W216" s="107"/>
      <c r="X216" s="107">
        <f t="shared" si="34"/>
        <v>0</v>
      </c>
      <c r="Y216" s="107"/>
      <c r="Z216" s="107"/>
      <c r="AA216" s="108">
        <f>C216+I216-L216-O216-U216-X216-R216</f>
        <v>1380000</v>
      </c>
      <c r="AB216" s="7"/>
    </row>
    <row r="217" spans="1:28" ht="15.75" hidden="1" x14ac:dyDescent="0.25">
      <c r="A217" s="29">
        <v>45502</v>
      </c>
      <c r="B217" s="27" t="s">
        <v>221</v>
      </c>
      <c r="C217" s="108">
        <v>4267200</v>
      </c>
      <c r="D217" s="27" t="s">
        <v>46</v>
      </c>
      <c r="E217" s="27" t="s">
        <v>552</v>
      </c>
      <c r="F217" s="27">
        <v>50</v>
      </c>
      <c r="G217" s="27" t="s">
        <v>39</v>
      </c>
      <c r="H217" s="27"/>
      <c r="I217" s="11">
        <f t="shared" si="24"/>
        <v>0</v>
      </c>
      <c r="J217" s="31" t="s">
        <v>312</v>
      </c>
      <c r="K217" s="11" t="s">
        <v>1813</v>
      </c>
      <c r="L217" s="107">
        <f t="shared" si="30"/>
        <v>0</v>
      </c>
      <c r="M217" s="107"/>
      <c r="N217" s="107"/>
      <c r="O217" s="107">
        <f t="shared" si="31"/>
        <v>4267200</v>
      </c>
      <c r="P217" s="107">
        <v>4267200</v>
      </c>
      <c r="Q217" s="107"/>
      <c r="R217" s="107">
        <f t="shared" si="32"/>
        <v>0</v>
      </c>
      <c r="S217" s="107"/>
      <c r="T217" s="107"/>
      <c r="U217" s="107">
        <f t="shared" si="33"/>
        <v>0</v>
      </c>
      <c r="V217" s="107"/>
      <c r="W217" s="107"/>
      <c r="X217" s="107">
        <f t="shared" si="34"/>
        <v>0</v>
      </c>
      <c r="Y217" s="107"/>
      <c r="Z217" s="107"/>
      <c r="AA217" s="108">
        <f>C217+I217-L217-O217-U217-X217-R217</f>
        <v>0</v>
      </c>
      <c r="AB217" s="7">
        <v>45533</v>
      </c>
    </row>
    <row r="218" spans="1:28" ht="15.75" hidden="1" x14ac:dyDescent="0.25">
      <c r="A218" s="29">
        <v>45502</v>
      </c>
      <c r="B218" s="27" t="s">
        <v>221</v>
      </c>
      <c r="C218" s="108">
        <v>4267200</v>
      </c>
      <c r="D218" s="27" t="s">
        <v>46</v>
      </c>
      <c r="E218" s="25" t="s">
        <v>177</v>
      </c>
      <c r="F218" s="25">
        <v>50</v>
      </c>
      <c r="G218" s="27" t="s">
        <v>39</v>
      </c>
      <c r="H218" s="25"/>
      <c r="I218" s="11">
        <f t="shared" si="24"/>
        <v>0</v>
      </c>
      <c r="J218" s="31" t="s">
        <v>312</v>
      </c>
      <c r="K218" s="11" t="s">
        <v>1813</v>
      </c>
      <c r="L218" s="107">
        <f t="shared" si="30"/>
        <v>0</v>
      </c>
      <c r="M218" s="107"/>
      <c r="N218" s="107"/>
      <c r="O218" s="107">
        <f t="shared" si="31"/>
        <v>4267200</v>
      </c>
      <c r="P218" s="107">
        <v>4267200</v>
      </c>
      <c r="Q218" s="107"/>
      <c r="R218" s="107">
        <f t="shared" si="32"/>
        <v>0</v>
      </c>
      <c r="S218" s="107"/>
      <c r="T218" s="107"/>
      <c r="U218" s="107">
        <f t="shared" si="33"/>
        <v>0</v>
      </c>
      <c r="V218" s="107"/>
      <c r="W218" s="107"/>
      <c r="X218" s="107">
        <f t="shared" si="34"/>
        <v>0</v>
      </c>
      <c r="Y218" s="107"/>
      <c r="Z218" s="107"/>
      <c r="AA218" s="108">
        <f>C218+I218-L218-O218-U218-X218-R218</f>
        <v>0</v>
      </c>
      <c r="AB218" s="7">
        <v>45533</v>
      </c>
    </row>
    <row r="219" spans="1:28" ht="15.75" hidden="1" x14ac:dyDescent="0.25">
      <c r="A219" s="24">
        <v>45502</v>
      </c>
      <c r="B219" s="25" t="s">
        <v>1105</v>
      </c>
      <c r="C219" s="25">
        <v>1260000</v>
      </c>
      <c r="D219" s="25" t="s">
        <v>52</v>
      </c>
      <c r="E219" s="25" t="s">
        <v>127</v>
      </c>
      <c r="F219" s="25">
        <v>20</v>
      </c>
      <c r="G219" s="25" t="s">
        <v>39</v>
      </c>
      <c r="H219" s="25"/>
      <c r="I219" s="11">
        <f t="shared" si="24"/>
        <v>0</v>
      </c>
      <c r="J219" s="31" t="s">
        <v>312</v>
      </c>
      <c r="K219" s="11"/>
      <c r="L219" s="107">
        <f t="shared" si="30"/>
        <v>0</v>
      </c>
      <c r="M219" s="107"/>
      <c r="N219" s="107"/>
      <c r="O219" s="107">
        <f t="shared" si="31"/>
        <v>1260000</v>
      </c>
      <c r="P219" s="107">
        <v>1260000</v>
      </c>
      <c r="Q219" s="107"/>
      <c r="R219" s="107">
        <f t="shared" si="32"/>
        <v>0</v>
      </c>
      <c r="S219" s="107"/>
      <c r="T219" s="107"/>
      <c r="U219" s="107">
        <f t="shared" si="33"/>
        <v>0</v>
      </c>
      <c r="V219" s="107"/>
      <c r="W219" s="107"/>
      <c r="X219" s="107">
        <f t="shared" si="34"/>
        <v>0</v>
      </c>
      <c r="Y219" s="107"/>
      <c r="Z219" s="107"/>
      <c r="AA219" s="108">
        <f>C219+I219-L219-O219-U219-X219-R219</f>
        <v>0</v>
      </c>
      <c r="AB219" s="7">
        <v>45505</v>
      </c>
    </row>
    <row r="220" spans="1:28" ht="15.75" hidden="1" x14ac:dyDescent="0.25">
      <c r="A220" s="29">
        <v>45502</v>
      </c>
      <c r="B220" s="25" t="s">
        <v>226</v>
      </c>
      <c r="C220" s="25">
        <v>12600000</v>
      </c>
      <c r="D220" s="25" t="s">
        <v>52</v>
      </c>
      <c r="E220" s="25" t="s">
        <v>229</v>
      </c>
      <c r="F220" s="25">
        <v>300</v>
      </c>
      <c r="G220" s="25" t="s">
        <v>39</v>
      </c>
      <c r="H220" s="25"/>
      <c r="I220" s="11">
        <f t="shared" si="24"/>
        <v>0</v>
      </c>
      <c r="J220" s="26" t="s">
        <v>28</v>
      </c>
      <c r="K220" s="11" t="s">
        <v>1642</v>
      </c>
      <c r="L220" s="107">
        <f t="shared" si="30"/>
        <v>0</v>
      </c>
      <c r="M220" s="107"/>
      <c r="N220" s="107"/>
      <c r="O220" s="107">
        <f t="shared" si="31"/>
        <v>0</v>
      </c>
      <c r="P220" s="107"/>
      <c r="Q220" s="107"/>
      <c r="R220" s="107">
        <f t="shared" si="32"/>
        <v>0</v>
      </c>
      <c r="S220" s="107"/>
      <c r="T220" s="107"/>
      <c r="U220" s="107">
        <f t="shared" si="33"/>
        <v>0</v>
      </c>
      <c r="V220" s="107"/>
      <c r="W220" s="107"/>
      <c r="X220" s="107">
        <f t="shared" si="34"/>
        <v>0</v>
      </c>
      <c r="Y220" s="107"/>
      <c r="Z220" s="107"/>
      <c r="AA220" s="108">
        <f>C220+I220-L220-O220-U220-X220-R220</f>
        <v>12600000</v>
      </c>
      <c r="AB220" s="7"/>
    </row>
    <row r="221" spans="1:28" ht="15.75" hidden="1" x14ac:dyDescent="0.25">
      <c r="A221" s="24">
        <v>45502</v>
      </c>
      <c r="B221" s="25" t="s">
        <v>226</v>
      </c>
      <c r="C221" s="25">
        <v>1620000</v>
      </c>
      <c r="D221" s="25" t="s">
        <v>52</v>
      </c>
      <c r="E221" s="25" t="s">
        <v>424</v>
      </c>
      <c r="F221" s="25">
        <v>30</v>
      </c>
      <c r="G221" s="25" t="s">
        <v>39</v>
      </c>
      <c r="H221" s="25"/>
      <c r="I221" s="11">
        <f t="shared" si="24"/>
        <v>0</v>
      </c>
      <c r="J221" s="26" t="s">
        <v>28</v>
      </c>
      <c r="K221" s="11" t="s">
        <v>1642</v>
      </c>
      <c r="L221" s="107">
        <f t="shared" si="30"/>
        <v>0</v>
      </c>
      <c r="M221" s="107"/>
      <c r="N221" s="107"/>
      <c r="O221" s="107">
        <f t="shared" si="31"/>
        <v>0</v>
      </c>
      <c r="P221" s="107"/>
      <c r="Q221" s="107"/>
      <c r="R221" s="107">
        <f t="shared" si="32"/>
        <v>0</v>
      </c>
      <c r="S221" s="107"/>
      <c r="T221" s="107"/>
      <c r="U221" s="107">
        <f t="shared" si="33"/>
        <v>0</v>
      </c>
      <c r="V221" s="107"/>
      <c r="W221" s="107"/>
      <c r="X221" s="107">
        <f t="shared" si="34"/>
        <v>0</v>
      </c>
      <c r="Y221" s="107"/>
      <c r="Z221" s="107"/>
      <c r="AA221" s="108">
        <f>C221+I221-L221-O221-U221-X221-R221</f>
        <v>1620000</v>
      </c>
      <c r="AB221" s="7"/>
    </row>
    <row r="222" spans="1:28" ht="15.75" hidden="1" x14ac:dyDescent="0.25">
      <c r="A222" s="29">
        <v>45503</v>
      </c>
      <c r="B222" s="25" t="s">
        <v>194</v>
      </c>
      <c r="C222" s="25">
        <v>140000</v>
      </c>
      <c r="D222" s="25" t="s">
        <v>52</v>
      </c>
      <c r="E222" s="25" t="s">
        <v>127</v>
      </c>
      <c r="F222" s="25">
        <v>2</v>
      </c>
      <c r="G222" s="25" t="s">
        <v>39</v>
      </c>
      <c r="H222" s="25"/>
      <c r="I222" s="11">
        <f t="shared" si="24"/>
        <v>0</v>
      </c>
      <c r="J222" s="31" t="s">
        <v>312</v>
      </c>
      <c r="K222" s="11"/>
      <c r="L222" s="107">
        <f t="shared" si="30"/>
        <v>0</v>
      </c>
      <c r="M222" s="107"/>
      <c r="N222" s="107"/>
      <c r="O222" s="107">
        <f t="shared" si="31"/>
        <v>0</v>
      </c>
      <c r="P222" s="107"/>
      <c r="Q222" s="107"/>
      <c r="R222" s="107">
        <f t="shared" si="32"/>
        <v>140000</v>
      </c>
      <c r="S222" s="107">
        <v>140000</v>
      </c>
      <c r="T222" s="107"/>
      <c r="U222" s="107">
        <f t="shared" si="33"/>
        <v>0</v>
      </c>
      <c r="V222" s="107"/>
      <c r="W222" s="107"/>
      <c r="X222" s="107">
        <f t="shared" si="34"/>
        <v>0</v>
      </c>
      <c r="Y222" s="107"/>
      <c r="Z222" s="107"/>
      <c r="AA222" s="108">
        <f>C222+I222-L222-O222-U222-X222-R222</f>
        <v>0</v>
      </c>
      <c r="AB222" s="7">
        <v>45509</v>
      </c>
    </row>
    <row r="223" spans="1:28" ht="15.75" hidden="1" x14ac:dyDescent="0.25">
      <c r="A223" s="29">
        <v>45503</v>
      </c>
      <c r="B223" s="25" t="s">
        <v>309</v>
      </c>
      <c r="C223" s="25">
        <v>17200000</v>
      </c>
      <c r="D223" s="25" t="s">
        <v>46</v>
      </c>
      <c r="E223" s="25" t="s">
        <v>356</v>
      </c>
      <c r="F223" s="25">
        <v>2</v>
      </c>
      <c r="G223" s="25" t="s">
        <v>48</v>
      </c>
      <c r="H223" s="25"/>
      <c r="I223" s="11">
        <f t="shared" si="24"/>
        <v>0</v>
      </c>
      <c r="J223" s="31" t="s">
        <v>324</v>
      </c>
      <c r="K223" s="11"/>
      <c r="L223" s="107">
        <f t="shared" si="30"/>
        <v>0</v>
      </c>
      <c r="M223" s="107"/>
      <c r="N223" s="107"/>
      <c r="O223" s="107">
        <f t="shared" si="31"/>
        <v>0</v>
      </c>
      <c r="P223" s="107"/>
      <c r="Q223" s="107"/>
      <c r="R223" s="107">
        <f t="shared" si="32"/>
        <v>0</v>
      </c>
      <c r="S223" s="107"/>
      <c r="T223" s="107"/>
      <c r="U223" s="107">
        <f t="shared" si="33"/>
        <v>17200000</v>
      </c>
      <c r="V223" s="107">
        <v>6960000</v>
      </c>
      <c r="W223" s="107">
        <f>7000000+3240000</f>
        <v>10240000</v>
      </c>
      <c r="X223" s="107">
        <f t="shared" si="34"/>
        <v>0</v>
      </c>
      <c r="Y223" s="107"/>
      <c r="Z223" s="107"/>
      <c r="AA223" s="108">
        <f>C223+I223-L223-O223-U223-X223-R223</f>
        <v>0</v>
      </c>
      <c r="AB223" s="7">
        <v>45517</v>
      </c>
    </row>
    <row r="224" spans="1:28" ht="15.75" hidden="1" x14ac:dyDescent="0.25">
      <c r="A224" s="29">
        <v>45503</v>
      </c>
      <c r="B224" s="25" t="s">
        <v>743</v>
      </c>
      <c r="C224" s="25">
        <v>320000</v>
      </c>
      <c r="D224" s="25" t="s">
        <v>46</v>
      </c>
      <c r="E224" s="25" t="s">
        <v>47</v>
      </c>
      <c r="F224" s="25">
        <v>2</v>
      </c>
      <c r="G224" s="25" t="s">
        <v>48</v>
      </c>
      <c r="H224" s="25"/>
      <c r="I224" s="11">
        <f t="shared" si="24"/>
        <v>0</v>
      </c>
      <c r="J224" s="31" t="s">
        <v>312</v>
      </c>
      <c r="K224" s="11"/>
      <c r="L224" s="107">
        <f t="shared" si="30"/>
        <v>0</v>
      </c>
      <c r="M224" s="107"/>
      <c r="N224" s="107"/>
      <c r="O224" s="107">
        <f t="shared" si="31"/>
        <v>320000</v>
      </c>
      <c r="P224" s="107">
        <v>320000</v>
      </c>
      <c r="Q224" s="107"/>
      <c r="R224" s="107">
        <f t="shared" si="32"/>
        <v>0</v>
      </c>
      <c r="S224" s="107"/>
      <c r="T224" s="107"/>
      <c r="U224" s="107">
        <f t="shared" si="33"/>
        <v>0</v>
      </c>
      <c r="V224" s="107"/>
      <c r="W224" s="107"/>
      <c r="X224" s="107">
        <f t="shared" si="34"/>
        <v>0</v>
      </c>
      <c r="Y224" s="107"/>
      <c r="Z224" s="107"/>
      <c r="AA224" s="108">
        <f>C224+I224-L224-O224-U224-X224-R224</f>
        <v>0</v>
      </c>
      <c r="AB224" s="7">
        <v>45505</v>
      </c>
    </row>
    <row r="225" spans="1:28" ht="15.75" hidden="1" x14ac:dyDescent="0.25">
      <c r="A225" s="29">
        <v>45503</v>
      </c>
      <c r="B225" s="25" t="s">
        <v>743</v>
      </c>
      <c r="C225" s="25">
        <v>480000</v>
      </c>
      <c r="D225" s="25" t="s">
        <v>46</v>
      </c>
      <c r="E225" s="25" t="s">
        <v>135</v>
      </c>
      <c r="F225" s="25">
        <v>3</v>
      </c>
      <c r="G225" s="25" t="s">
        <v>48</v>
      </c>
      <c r="H225" s="25"/>
      <c r="I225" s="11">
        <f t="shared" ref="I225:I241" si="35">F225*H225</f>
        <v>0</v>
      </c>
      <c r="J225" s="31" t="s">
        <v>312</v>
      </c>
      <c r="K225" s="11"/>
      <c r="L225" s="107">
        <f t="shared" si="30"/>
        <v>0</v>
      </c>
      <c r="M225" s="107"/>
      <c r="N225" s="107"/>
      <c r="O225" s="107">
        <f t="shared" si="31"/>
        <v>480000</v>
      </c>
      <c r="P225" s="107">
        <v>480000</v>
      </c>
      <c r="Q225" s="107"/>
      <c r="R225" s="107">
        <f t="shared" si="32"/>
        <v>0</v>
      </c>
      <c r="S225" s="107"/>
      <c r="T225" s="107"/>
      <c r="U225" s="107">
        <f t="shared" si="33"/>
        <v>0</v>
      </c>
      <c r="V225" s="107"/>
      <c r="W225" s="107"/>
      <c r="X225" s="107">
        <f t="shared" si="34"/>
        <v>0</v>
      </c>
      <c r="Y225" s="107"/>
      <c r="Z225" s="107"/>
      <c r="AA225" s="108">
        <f>C225+I225-L225-O225-U225-X225-R225</f>
        <v>0</v>
      </c>
      <c r="AB225" s="7">
        <v>45505</v>
      </c>
    </row>
    <row r="226" spans="1:28" ht="15.75" hidden="1" x14ac:dyDescent="0.25">
      <c r="A226" s="29">
        <v>45503</v>
      </c>
      <c r="B226" s="25" t="s">
        <v>307</v>
      </c>
      <c r="C226" s="25">
        <v>762000</v>
      </c>
      <c r="D226" s="25" t="s">
        <v>46</v>
      </c>
      <c r="E226" s="25" t="s">
        <v>58</v>
      </c>
      <c r="F226" s="25">
        <v>2000</v>
      </c>
      <c r="G226" s="25" t="s">
        <v>34</v>
      </c>
      <c r="H226" s="25"/>
      <c r="I226" s="11">
        <f t="shared" si="35"/>
        <v>0</v>
      </c>
      <c r="J226" s="31" t="s">
        <v>324</v>
      </c>
      <c r="K226" s="11"/>
      <c r="L226" s="107">
        <f t="shared" si="30"/>
        <v>762000</v>
      </c>
      <c r="M226" s="107">
        <v>762000</v>
      </c>
      <c r="N226" s="107"/>
      <c r="O226" s="107">
        <f t="shared" si="31"/>
        <v>0</v>
      </c>
      <c r="P226" s="107"/>
      <c r="Q226" s="107"/>
      <c r="R226" s="107">
        <f t="shared" si="32"/>
        <v>0</v>
      </c>
      <c r="S226" s="107"/>
      <c r="T226" s="107"/>
      <c r="U226" s="107">
        <f t="shared" si="33"/>
        <v>0</v>
      </c>
      <c r="V226" s="107"/>
      <c r="W226" s="107"/>
      <c r="X226" s="107">
        <f t="shared" si="34"/>
        <v>0</v>
      </c>
      <c r="Y226" s="107"/>
      <c r="Z226" s="107"/>
      <c r="AA226" s="108">
        <f>C226+I226-L226-O226-U226-X226-R226</f>
        <v>0</v>
      </c>
      <c r="AB226" s="7">
        <v>45510</v>
      </c>
    </row>
    <row r="227" spans="1:28" ht="15.75" hidden="1" x14ac:dyDescent="0.25">
      <c r="A227" s="29">
        <v>45503</v>
      </c>
      <c r="B227" s="25" t="s">
        <v>494</v>
      </c>
      <c r="C227" s="25">
        <v>720000</v>
      </c>
      <c r="D227" s="25" t="s">
        <v>52</v>
      </c>
      <c r="E227" s="25" t="s">
        <v>129</v>
      </c>
      <c r="F227" s="25">
        <v>12</v>
      </c>
      <c r="G227" s="25" t="s">
        <v>77</v>
      </c>
      <c r="H227" s="25"/>
      <c r="I227" s="11">
        <f t="shared" si="35"/>
        <v>0</v>
      </c>
      <c r="J227" s="31" t="s">
        <v>324</v>
      </c>
      <c r="K227" s="11"/>
      <c r="L227" s="107">
        <f t="shared" si="30"/>
        <v>720000</v>
      </c>
      <c r="M227" s="107">
        <v>720000</v>
      </c>
      <c r="N227" s="107"/>
      <c r="O227" s="107">
        <f t="shared" si="31"/>
        <v>0</v>
      </c>
      <c r="P227" s="107"/>
      <c r="Q227" s="107"/>
      <c r="R227" s="107">
        <f t="shared" si="32"/>
        <v>0</v>
      </c>
      <c r="S227" s="107"/>
      <c r="T227" s="107"/>
      <c r="U227" s="107">
        <f t="shared" si="33"/>
        <v>0</v>
      </c>
      <c r="V227" s="107"/>
      <c r="W227" s="107"/>
      <c r="X227" s="107">
        <f t="shared" si="34"/>
        <v>0</v>
      </c>
      <c r="Y227" s="107"/>
      <c r="Z227" s="107"/>
      <c r="AA227" s="108">
        <f>C227+I227-L227-O227-U227-X227-R227</f>
        <v>0</v>
      </c>
      <c r="AB227" s="7">
        <v>45505</v>
      </c>
    </row>
    <row r="228" spans="1:28" ht="15.75" hidden="1" x14ac:dyDescent="0.25">
      <c r="A228" s="29">
        <v>45503</v>
      </c>
      <c r="B228" s="25" t="s">
        <v>494</v>
      </c>
      <c r="C228" s="25">
        <v>4500000</v>
      </c>
      <c r="D228" s="25" t="s">
        <v>52</v>
      </c>
      <c r="E228" s="25" t="s">
        <v>130</v>
      </c>
      <c r="F228" s="25">
        <v>100</v>
      </c>
      <c r="G228" s="25" t="s">
        <v>77</v>
      </c>
      <c r="H228" s="25"/>
      <c r="I228" s="11">
        <f t="shared" si="35"/>
        <v>0</v>
      </c>
      <c r="J228" s="31" t="s">
        <v>324</v>
      </c>
      <c r="K228" s="11"/>
      <c r="L228" s="107">
        <f t="shared" si="30"/>
        <v>4500000</v>
      </c>
      <c r="M228" s="107">
        <v>4500000</v>
      </c>
      <c r="N228" s="107"/>
      <c r="O228" s="107">
        <f t="shared" si="31"/>
        <v>0</v>
      </c>
      <c r="P228" s="107"/>
      <c r="Q228" s="107"/>
      <c r="R228" s="107">
        <f t="shared" si="32"/>
        <v>0</v>
      </c>
      <c r="S228" s="107"/>
      <c r="T228" s="107"/>
      <c r="U228" s="107">
        <f t="shared" si="33"/>
        <v>0</v>
      </c>
      <c r="V228" s="107"/>
      <c r="W228" s="107"/>
      <c r="X228" s="107">
        <f t="shared" si="34"/>
        <v>0</v>
      </c>
      <c r="Y228" s="107"/>
      <c r="Z228" s="107"/>
      <c r="AA228" s="108">
        <f>C228+I228-L228-O228-U228-X228-R228</f>
        <v>0</v>
      </c>
      <c r="AB228" s="7">
        <v>45505</v>
      </c>
    </row>
    <row r="229" spans="1:28" ht="15.75" hidden="1" x14ac:dyDescent="0.25">
      <c r="A229" s="24">
        <v>45503</v>
      </c>
      <c r="B229" s="27" t="s">
        <v>122</v>
      </c>
      <c r="C229" s="27">
        <v>2707200</v>
      </c>
      <c r="D229" s="25" t="s">
        <v>52</v>
      </c>
      <c r="E229" s="27" t="s">
        <v>100</v>
      </c>
      <c r="F229" s="27">
        <v>57.6</v>
      </c>
      <c r="G229" s="27" t="s">
        <v>39</v>
      </c>
      <c r="H229" s="27"/>
      <c r="I229" s="11">
        <f t="shared" si="35"/>
        <v>0</v>
      </c>
      <c r="J229" s="31" t="s">
        <v>324</v>
      </c>
      <c r="K229" s="11"/>
      <c r="L229" s="107">
        <f t="shared" si="30"/>
        <v>2707200</v>
      </c>
      <c r="M229" s="107">
        <v>2707200</v>
      </c>
      <c r="N229" s="107"/>
      <c r="O229" s="107">
        <f t="shared" si="31"/>
        <v>0</v>
      </c>
      <c r="P229" s="107"/>
      <c r="Q229" s="107"/>
      <c r="R229" s="107">
        <f t="shared" si="32"/>
        <v>0</v>
      </c>
      <c r="S229" s="107"/>
      <c r="T229" s="107"/>
      <c r="U229" s="107">
        <f t="shared" si="33"/>
        <v>0</v>
      </c>
      <c r="V229" s="107"/>
      <c r="W229" s="107"/>
      <c r="X229" s="107">
        <f t="shared" si="34"/>
        <v>0</v>
      </c>
      <c r="Y229" s="107"/>
      <c r="Z229" s="107"/>
      <c r="AA229" s="108">
        <f>C229+I229-L229-O229-U229-X229-R229</f>
        <v>0</v>
      </c>
      <c r="AB229" s="7">
        <v>45510</v>
      </c>
    </row>
    <row r="230" spans="1:28" ht="15.75" hidden="1" x14ac:dyDescent="0.25">
      <c r="A230" s="24">
        <v>45503</v>
      </c>
      <c r="B230" s="25" t="s">
        <v>122</v>
      </c>
      <c r="C230" s="25">
        <v>1522800</v>
      </c>
      <c r="D230" s="25" t="s">
        <v>52</v>
      </c>
      <c r="E230" s="25" t="s">
        <v>299</v>
      </c>
      <c r="F230" s="25">
        <v>32.4</v>
      </c>
      <c r="G230" s="25" t="s">
        <v>39</v>
      </c>
      <c r="H230" s="25"/>
      <c r="I230" s="11">
        <f t="shared" si="35"/>
        <v>0</v>
      </c>
      <c r="J230" s="31" t="s">
        <v>324</v>
      </c>
      <c r="K230" s="11"/>
      <c r="L230" s="107">
        <f t="shared" si="30"/>
        <v>1522800</v>
      </c>
      <c r="M230" s="107">
        <v>1522800</v>
      </c>
      <c r="N230" s="107"/>
      <c r="O230" s="107">
        <f t="shared" si="31"/>
        <v>0</v>
      </c>
      <c r="P230" s="107"/>
      <c r="Q230" s="107"/>
      <c r="R230" s="107">
        <f t="shared" si="32"/>
        <v>0</v>
      </c>
      <c r="S230" s="107"/>
      <c r="T230" s="107"/>
      <c r="U230" s="107">
        <f t="shared" si="33"/>
        <v>0</v>
      </c>
      <c r="V230" s="107"/>
      <c r="W230" s="107"/>
      <c r="X230" s="107">
        <f t="shared" si="34"/>
        <v>0</v>
      </c>
      <c r="Y230" s="107"/>
      <c r="Z230" s="107"/>
      <c r="AA230" s="108">
        <f>C230+I230-L230-O230-U230-X230-R230</f>
        <v>0</v>
      </c>
      <c r="AB230" s="7">
        <v>45510</v>
      </c>
    </row>
    <row r="231" spans="1:28" ht="15.75" hidden="1" x14ac:dyDescent="0.25">
      <c r="A231" s="24">
        <v>45503</v>
      </c>
      <c r="B231" s="27" t="s">
        <v>122</v>
      </c>
      <c r="C231" s="25">
        <v>2180800</v>
      </c>
      <c r="D231" s="25" t="s">
        <v>52</v>
      </c>
      <c r="E231" s="25" t="s">
        <v>81</v>
      </c>
      <c r="F231" s="25">
        <v>46.4</v>
      </c>
      <c r="G231" s="25" t="s">
        <v>39</v>
      </c>
      <c r="H231" s="25"/>
      <c r="I231" s="11">
        <f t="shared" si="35"/>
        <v>0</v>
      </c>
      <c r="J231" s="31" t="s">
        <v>324</v>
      </c>
      <c r="K231" s="11"/>
      <c r="L231" s="107">
        <f t="shared" si="30"/>
        <v>2180800</v>
      </c>
      <c r="M231" s="107">
        <v>2180800</v>
      </c>
      <c r="N231" s="107"/>
      <c r="O231" s="107">
        <f t="shared" si="31"/>
        <v>0</v>
      </c>
      <c r="P231" s="107"/>
      <c r="Q231" s="107"/>
      <c r="R231" s="107">
        <f t="shared" si="32"/>
        <v>0</v>
      </c>
      <c r="S231" s="107"/>
      <c r="T231" s="107"/>
      <c r="U231" s="107">
        <f t="shared" si="33"/>
        <v>0</v>
      </c>
      <c r="V231" s="107"/>
      <c r="W231" s="107"/>
      <c r="X231" s="107">
        <f t="shared" si="34"/>
        <v>0</v>
      </c>
      <c r="Y231" s="107"/>
      <c r="Z231" s="107"/>
      <c r="AA231" s="108">
        <f>C231+I231-L231-O231-U231-X231-R231</f>
        <v>0</v>
      </c>
      <c r="AB231" s="7">
        <v>45510</v>
      </c>
    </row>
    <row r="232" spans="1:28" ht="15.75" hidden="1" x14ac:dyDescent="0.25">
      <c r="A232" s="24">
        <v>45503</v>
      </c>
      <c r="B232" s="27" t="s">
        <v>122</v>
      </c>
      <c r="C232" s="25">
        <v>780000</v>
      </c>
      <c r="D232" s="25" t="s">
        <v>52</v>
      </c>
      <c r="E232" s="25" t="s">
        <v>129</v>
      </c>
      <c r="F232" s="25">
        <v>12</v>
      </c>
      <c r="G232" s="25" t="s">
        <v>77</v>
      </c>
      <c r="H232" s="25"/>
      <c r="I232" s="11">
        <f t="shared" si="35"/>
        <v>0</v>
      </c>
      <c r="J232" s="31" t="s">
        <v>324</v>
      </c>
      <c r="K232" s="11"/>
      <c r="L232" s="107">
        <f t="shared" si="30"/>
        <v>780000</v>
      </c>
      <c r="M232" s="107">
        <v>780000</v>
      </c>
      <c r="N232" s="107"/>
      <c r="O232" s="107">
        <f t="shared" si="31"/>
        <v>0</v>
      </c>
      <c r="P232" s="107"/>
      <c r="Q232" s="107"/>
      <c r="R232" s="107">
        <f t="shared" si="32"/>
        <v>0</v>
      </c>
      <c r="S232" s="107"/>
      <c r="T232" s="107"/>
      <c r="U232" s="107">
        <f t="shared" si="33"/>
        <v>0</v>
      </c>
      <c r="V232" s="107"/>
      <c r="W232" s="107"/>
      <c r="X232" s="107">
        <f t="shared" si="34"/>
        <v>0</v>
      </c>
      <c r="Y232" s="107"/>
      <c r="Z232" s="107"/>
      <c r="AA232" s="108">
        <f>C232+I232-L232-O232-U232-X232-R232</f>
        <v>0</v>
      </c>
      <c r="AB232" s="7">
        <v>45510</v>
      </c>
    </row>
    <row r="233" spans="1:28" ht="15.75" hidden="1" x14ac:dyDescent="0.25">
      <c r="A233" s="24">
        <v>45503</v>
      </c>
      <c r="B233" s="27" t="s">
        <v>122</v>
      </c>
      <c r="C233" s="25">
        <v>1000000</v>
      </c>
      <c r="D233" s="25" t="s">
        <v>52</v>
      </c>
      <c r="E233" s="25" t="s">
        <v>130</v>
      </c>
      <c r="F233" s="25">
        <v>20</v>
      </c>
      <c r="G233" s="25" t="s">
        <v>77</v>
      </c>
      <c r="H233" s="25"/>
      <c r="I233" s="11">
        <f t="shared" si="35"/>
        <v>0</v>
      </c>
      <c r="J233" s="31" t="s">
        <v>324</v>
      </c>
      <c r="K233" s="11"/>
      <c r="L233" s="107">
        <f t="shared" si="30"/>
        <v>1000000</v>
      </c>
      <c r="M233" s="107">
        <v>1000000</v>
      </c>
      <c r="N233" s="107"/>
      <c r="O233" s="107">
        <f t="shared" si="31"/>
        <v>0</v>
      </c>
      <c r="P233" s="107"/>
      <c r="Q233" s="107"/>
      <c r="R233" s="107">
        <f t="shared" si="32"/>
        <v>0</v>
      </c>
      <c r="S233" s="107"/>
      <c r="T233" s="107"/>
      <c r="U233" s="107">
        <f t="shared" si="33"/>
        <v>0</v>
      </c>
      <c r="V233" s="107"/>
      <c r="W233" s="107"/>
      <c r="X233" s="107">
        <f t="shared" si="34"/>
        <v>0</v>
      </c>
      <c r="Y233" s="107"/>
      <c r="Z233" s="107"/>
      <c r="AA233" s="108">
        <f>C233+I233-L233-O233-U233-X233-R233</f>
        <v>0</v>
      </c>
      <c r="AB233" s="7">
        <v>45510</v>
      </c>
    </row>
    <row r="234" spans="1:28" ht="15.75" hidden="1" x14ac:dyDescent="0.25">
      <c r="A234" s="24">
        <v>45503</v>
      </c>
      <c r="B234" s="25" t="s">
        <v>309</v>
      </c>
      <c r="C234" s="25">
        <v>19760000</v>
      </c>
      <c r="D234" s="25" t="s">
        <v>46</v>
      </c>
      <c r="E234" s="25" t="s">
        <v>298</v>
      </c>
      <c r="F234" s="25">
        <v>5200</v>
      </c>
      <c r="G234" s="25" t="s">
        <v>34</v>
      </c>
      <c r="H234" s="25"/>
      <c r="I234" s="11">
        <f t="shared" si="35"/>
        <v>0</v>
      </c>
      <c r="J234" s="38" t="s">
        <v>24</v>
      </c>
      <c r="K234" s="11"/>
      <c r="L234" s="107">
        <f t="shared" si="30"/>
        <v>0</v>
      </c>
      <c r="M234" s="107"/>
      <c r="N234" s="107"/>
      <c r="O234" s="107">
        <f t="shared" si="31"/>
        <v>0</v>
      </c>
      <c r="P234" s="107"/>
      <c r="Q234" s="107"/>
      <c r="R234" s="107">
        <f t="shared" si="32"/>
        <v>0</v>
      </c>
      <c r="S234" s="107"/>
      <c r="T234" s="107"/>
      <c r="U234" s="107">
        <f t="shared" si="33"/>
        <v>17260000</v>
      </c>
      <c r="V234" s="107">
        <f>3000000+2500000</f>
        <v>5500000</v>
      </c>
      <c r="W234" s="107">
        <v>11760000</v>
      </c>
      <c r="X234" s="107">
        <f t="shared" si="34"/>
        <v>0</v>
      </c>
      <c r="Y234" s="107"/>
      <c r="Z234" s="107"/>
      <c r="AA234" s="108">
        <f>C234+I234-L234-O234-U234-X234-R234</f>
        <v>2500000</v>
      </c>
      <c r="AB234" s="7">
        <v>45526</v>
      </c>
    </row>
    <row r="235" spans="1:28" ht="15.75" hidden="1" x14ac:dyDescent="0.25">
      <c r="A235" s="29">
        <v>45504</v>
      </c>
      <c r="B235" s="27" t="s">
        <v>412</v>
      </c>
      <c r="C235" s="27">
        <v>81180000</v>
      </c>
      <c r="D235" s="27" t="s">
        <v>46</v>
      </c>
      <c r="E235" s="27" t="s">
        <v>1093</v>
      </c>
      <c r="F235" s="27">
        <v>6600</v>
      </c>
      <c r="G235" s="27" t="s">
        <v>39</v>
      </c>
      <c r="H235" s="27"/>
      <c r="I235" s="11">
        <f t="shared" si="35"/>
        <v>0</v>
      </c>
      <c r="J235" s="31" t="s">
        <v>312</v>
      </c>
      <c r="K235" s="11"/>
      <c r="L235" s="107">
        <f t="shared" si="30"/>
        <v>0</v>
      </c>
      <c r="M235" s="107"/>
      <c r="N235" s="107"/>
      <c r="O235" s="107">
        <f t="shared" si="31"/>
        <v>81180000</v>
      </c>
      <c r="P235" s="107">
        <v>20240000</v>
      </c>
      <c r="Q235" s="107">
        <f>50000000+10940000</f>
        <v>60940000</v>
      </c>
      <c r="R235" s="107">
        <f t="shared" si="32"/>
        <v>0</v>
      </c>
      <c r="S235" s="107"/>
      <c r="T235" s="107"/>
      <c r="U235" s="107">
        <f t="shared" si="33"/>
        <v>0</v>
      </c>
      <c r="V235" s="107"/>
      <c r="W235" s="107"/>
      <c r="X235" s="107">
        <f t="shared" si="34"/>
        <v>0</v>
      </c>
      <c r="Y235" s="107"/>
      <c r="Z235" s="107"/>
      <c r="AA235" s="108">
        <f>C235+I235-L235-O235-U235-X235-R235</f>
        <v>0</v>
      </c>
      <c r="AB235" s="7">
        <v>45525</v>
      </c>
    </row>
    <row r="236" spans="1:28" ht="15.75" hidden="1" x14ac:dyDescent="0.25">
      <c r="A236" s="29">
        <v>45504</v>
      </c>
      <c r="B236" s="25" t="s">
        <v>739</v>
      </c>
      <c r="C236" s="25">
        <v>350000</v>
      </c>
      <c r="D236" s="25" t="s">
        <v>46</v>
      </c>
      <c r="E236" s="25" t="s">
        <v>127</v>
      </c>
      <c r="F236" s="25">
        <v>5</v>
      </c>
      <c r="G236" s="25" t="s">
        <v>39</v>
      </c>
      <c r="H236" s="25"/>
      <c r="I236" s="11">
        <f t="shared" si="35"/>
        <v>0</v>
      </c>
      <c r="J236" s="31" t="s">
        <v>312</v>
      </c>
      <c r="K236" s="11" t="s">
        <v>1796</v>
      </c>
      <c r="L236" s="107">
        <f t="shared" si="30"/>
        <v>0</v>
      </c>
      <c r="M236" s="107"/>
      <c r="N236" s="107"/>
      <c r="O236" s="107">
        <f t="shared" si="31"/>
        <v>350000</v>
      </c>
      <c r="P236" s="107">
        <v>350000</v>
      </c>
      <c r="Q236" s="107"/>
      <c r="R236" s="107">
        <f t="shared" si="32"/>
        <v>0</v>
      </c>
      <c r="S236" s="107"/>
      <c r="T236" s="107"/>
      <c r="U236" s="107">
        <f t="shared" si="33"/>
        <v>0</v>
      </c>
      <c r="V236" s="107"/>
      <c r="W236" s="107"/>
      <c r="X236" s="107">
        <f t="shared" si="34"/>
        <v>0</v>
      </c>
      <c r="Y236" s="107"/>
      <c r="Z236" s="107"/>
      <c r="AA236" s="108">
        <f>C236+I236-L236-O236-U236-X236-R236</f>
        <v>0</v>
      </c>
      <c r="AB236" s="7">
        <v>45531</v>
      </c>
    </row>
    <row r="237" spans="1:28" ht="15.75" hidden="1" x14ac:dyDescent="0.25">
      <c r="A237" s="29">
        <v>45504</v>
      </c>
      <c r="B237" s="25" t="s">
        <v>354</v>
      </c>
      <c r="C237" s="25">
        <v>267500</v>
      </c>
      <c r="D237" s="25" t="s">
        <v>52</v>
      </c>
      <c r="E237" s="25" t="s">
        <v>276</v>
      </c>
      <c r="F237" s="25">
        <v>250</v>
      </c>
      <c r="G237" s="25" t="s">
        <v>34</v>
      </c>
      <c r="H237" s="25"/>
      <c r="I237" s="11">
        <f t="shared" si="35"/>
        <v>0</v>
      </c>
      <c r="J237" s="31" t="s">
        <v>312</v>
      </c>
      <c r="K237" s="11"/>
      <c r="L237" s="107">
        <f t="shared" si="30"/>
        <v>0</v>
      </c>
      <c r="M237" s="107"/>
      <c r="N237" s="107"/>
      <c r="O237" s="107">
        <f t="shared" si="31"/>
        <v>267500</v>
      </c>
      <c r="P237" s="107">
        <v>267500</v>
      </c>
      <c r="Q237" s="107"/>
      <c r="R237" s="107">
        <f t="shared" si="32"/>
        <v>0</v>
      </c>
      <c r="S237" s="107"/>
      <c r="T237" s="107"/>
      <c r="U237" s="107">
        <f t="shared" si="33"/>
        <v>0</v>
      </c>
      <c r="V237" s="107"/>
      <c r="W237" s="107"/>
      <c r="X237" s="107">
        <f t="shared" si="34"/>
        <v>0</v>
      </c>
      <c r="Y237" s="107"/>
      <c r="Z237" s="107"/>
      <c r="AA237" s="108">
        <f>C237+I237-L237-O237-U237-X237-R237</f>
        <v>0</v>
      </c>
      <c r="AB237" s="7">
        <v>45505</v>
      </c>
    </row>
    <row r="238" spans="1:28" ht="15.75" hidden="1" x14ac:dyDescent="0.25">
      <c r="A238" s="29">
        <v>45504</v>
      </c>
      <c r="B238" s="25" t="s">
        <v>828</v>
      </c>
      <c r="C238" s="25">
        <v>1140000</v>
      </c>
      <c r="D238" s="25" t="s">
        <v>52</v>
      </c>
      <c r="E238" s="25" t="s">
        <v>108</v>
      </c>
      <c r="F238" s="25">
        <v>600</v>
      </c>
      <c r="G238" s="25" t="s">
        <v>34</v>
      </c>
      <c r="H238" s="25"/>
      <c r="I238" s="11">
        <f t="shared" si="35"/>
        <v>0</v>
      </c>
      <c r="J238" s="31" t="s">
        <v>312</v>
      </c>
      <c r="K238" s="11"/>
      <c r="L238" s="107">
        <f t="shared" si="30"/>
        <v>790000</v>
      </c>
      <c r="M238" s="107">
        <v>790000</v>
      </c>
      <c r="N238" s="107"/>
      <c r="O238" s="107">
        <f t="shared" si="31"/>
        <v>0</v>
      </c>
      <c r="P238" s="107"/>
      <c r="Q238" s="107"/>
      <c r="R238" s="107">
        <f t="shared" si="32"/>
        <v>350000</v>
      </c>
      <c r="S238" s="107">
        <v>280000</v>
      </c>
      <c r="T238" s="107">
        <v>70000</v>
      </c>
      <c r="U238" s="107">
        <f t="shared" si="33"/>
        <v>0</v>
      </c>
      <c r="V238" s="107"/>
      <c r="W238" s="107"/>
      <c r="X238" s="107">
        <f t="shared" si="34"/>
        <v>0</v>
      </c>
      <c r="Y238" s="107"/>
      <c r="Z238" s="107"/>
      <c r="AA238" s="108">
        <f>C238+I238-L238-O238-U238-X238-R238</f>
        <v>0</v>
      </c>
      <c r="AB238" s="7">
        <v>45524</v>
      </c>
    </row>
    <row r="239" spans="1:28" ht="15.75" hidden="1" x14ac:dyDescent="0.25">
      <c r="A239" s="29">
        <v>45504</v>
      </c>
      <c r="B239" s="25" t="s">
        <v>548</v>
      </c>
      <c r="C239" s="25">
        <v>5722500</v>
      </c>
      <c r="D239" s="25" t="s">
        <v>52</v>
      </c>
      <c r="E239" s="25" t="s">
        <v>109</v>
      </c>
      <c r="F239" s="25">
        <v>5250</v>
      </c>
      <c r="G239" s="25" t="s">
        <v>34</v>
      </c>
      <c r="H239" s="25"/>
      <c r="I239" s="11">
        <f t="shared" si="35"/>
        <v>0</v>
      </c>
      <c r="J239" s="38" t="s">
        <v>78</v>
      </c>
      <c r="K239" s="11"/>
      <c r="L239" s="107">
        <f t="shared" si="30"/>
        <v>0</v>
      </c>
      <c r="M239" s="107"/>
      <c r="N239" s="107"/>
      <c r="O239" s="107">
        <f t="shared" si="31"/>
        <v>3333875</v>
      </c>
      <c r="P239" s="107"/>
      <c r="Q239" s="107">
        <v>3333875</v>
      </c>
      <c r="R239" s="107">
        <f t="shared" si="32"/>
        <v>0</v>
      </c>
      <c r="S239" s="107"/>
      <c r="T239" s="107"/>
      <c r="U239" s="107">
        <f t="shared" si="33"/>
        <v>0</v>
      </c>
      <c r="V239" s="107"/>
      <c r="W239" s="107"/>
      <c r="X239" s="107">
        <f t="shared" si="34"/>
        <v>0</v>
      </c>
      <c r="Y239" s="107"/>
      <c r="Z239" s="107"/>
      <c r="AA239" s="108">
        <f>C239+I239-L239-O239-U239-X239-R239</f>
        <v>2388625</v>
      </c>
      <c r="AB239" s="7">
        <v>45523</v>
      </c>
    </row>
    <row r="240" spans="1:28" ht="15.75" hidden="1" x14ac:dyDescent="0.25">
      <c r="A240" s="29">
        <v>45504</v>
      </c>
      <c r="B240" s="25" t="s">
        <v>134</v>
      </c>
      <c r="C240" s="25">
        <v>2250000</v>
      </c>
      <c r="D240" s="25" t="s">
        <v>52</v>
      </c>
      <c r="E240" s="25" t="s">
        <v>42</v>
      </c>
      <c r="F240" s="25">
        <v>500</v>
      </c>
      <c r="G240" s="25" t="s">
        <v>34</v>
      </c>
      <c r="H240" s="25"/>
      <c r="I240" s="11">
        <f t="shared" si="35"/>
        <v>0</v>
      </c>
      <c r="J240" s="26" t="s">
        <v>28</v>
      </c>
      <c r="K240" s="11" t="s">
        <v>1625</v>
      </c>
      <c r="L240" s="107">
        <f t="shared" si="30"/>
        <v>0</v>
      </c>
      <c r="M240" s="107"/>
      <c r="N240" s="107"/>
      <c r="O240" s="107">
        <f t="shared" si="31"/>
        <v>0</v>
      </c>
      <c r="P240" s="107"/>
      <c r="Q240" s="107"/>
      <c r="R240" s="107">
        <f t="shared" si="32"/>
        <v>0</v>
      </c>
      <c r="S240" s="107"/>
      <c r="T240" s="107"/>
      <c r="U240" s="107">
        <f t="shared" si="33"/>
        <v>0</v>
      </c>
      <c r="V240" s="107"/>
      <c r="W240" s="107"/>
      <c r="X240" s="107">
        <f t="shared" si="34"/>
        <v>0</v>
      </c>
      <c r="Y240" s="107"/>
      <c r="Z240" s="107"/>
      <c r="AA240" s="108">
        <f>C240+I240-L240-O240-U240-X240-R240</f>
        <v>2250000</v>
      </c>
      <c r="AB240" s="7"/>
    </row>
    <row r="241" spans="1:28" ht="15.75" hidden="1" x14ac:dyDescent="0.25">
      <c r="A241" s="24">
        <v>45504</v>
      </c>
      <c r="B241" s="25" t="s">
        <v>122</v>
      </c>
      <c r="C241" s="25">
        <v>18720000</v>
      </c>
      <c r="D241" s="25" t="s">
        <v>52</v>
      </c>
      <c r="E241" s="25" t="s">
        <v>42</v>
      </c>
      <c r="F241" s="25">
        <v>5200</v>
      </c>
      <c r="G241" s="25" t="s">
        <v>34</v>
      </c>
      <c r="H241" s="25"/>
      <c r="I241" s="11">
        <f t="shared" si="35"/>
        <v>0</v>
      </c>
      <c r="J241" s="31" t="s">
        <v>324</v>
      </c>
      <c r="K241" s="11"/>
      <c r="L241" s="107">
        <f t="shared" si="30"/>
        <v>18720000</v>
      </c>
      <c r="M241" s="107">
        <v>13700000</v>
      </c>
      <c r="N241" s="107">
        <v>5020000</v>
      </c>
      <c r="O241" s="107">
        <f t="shared" si="31"/>
        <v>0</v>
      </c>
      <c r="P241" s="107"/>
      <c r="Q241" s="107"/>
      <c r="R241" s="107">
        <f t="shared" si="32"/>
        <v>0</v>
      </c>
      <c r="S241" s="107"/>
      <c r="T241" s="107"/>
      <c r="U241" s="107">
        <f t="shared" si="33"/>
        <v>0</v>
      </c>
      <c r="V241" s="107"/>
      <c r="W241" s="107"/>
      <c r="X241" s="107">
        <f t="shared" si="34"/>
        <v>0</v>
      </c>
      <c r="Y241" s="107"/>
      <c r="Z241" s="107"/>
      <c r="AA241" s="108">
        <f>C241+I241-L241-O241-U241-X241-R241</f>
        <v>0</v>
      </c>
      <c r="AB241" s="7">
        <v>45505</v>
      </c>
    </row>
    <row r="242" spans="1:28" ht="15.75" hidden="1" x14ac:dyDescent="0.25">
      <c r="A242" s="24">
        <v>45505</v>
      </c>
      <c r="B242" s="25" t="s">
        <v>308</v>
      </c>
      <c r="C242" s="25"/>
      <c r="D242" s="25" t="s">
        <v>52</v>
      </c>
      <c r="E242" s="25" t="s">
        <v>1306</v>
      </c>
      <c r="F242" s="25">
        <v>2</v>
      </c>
      <c r="G242" s="25" t="s">
        <v>23</v>
      </c>
      <c r="H242" s="25">
        <v>400000</v>
      </c>
      <c r="I242" s="11">
        <f t="shared" ref="I242:I261" si="36">F242*H242</f>
        <v>800000</v>
      </c>
      <c r="J242" s="31" t="s">
        <v>324</v>
      </c>
      <c r="K242" s="11"/>
      <c r="L242" s="107">
        <f t="shared" ref="L242:L261" si="37">M242+N242</f>
        <v>800000</v>
      </c>
      <c r="M242" s="107">
        <v>800000</v>
      </c>
      <c r="N242" s="107"/>
      <c r="O242" s="107">
        <f t="shared" ref="O242:O261" si="38">P242+Q242</f>
        <v>0</v>
      </c>
      <c r="P242" s="107"/>
      <c r="Q242" s="107"/>
      <c r="R242" s="107">
        <f t="shared" ref="R242:R261" si="39">S242+T242</f>
        <v>0</v>
      </c>
      <c r="S242" s="107"/>
      <c r="T242" s="107"/>
      <c r="U242" s="107">
        <f t="shared" ref="U242:U261" si="40">V242+W242</f>
        <v>0</v>
      </c>
      <c r="V242" s="107"/>
      <c r="W242" s="107"/>
      <c r="X242" s="107">
        <f t="shared" ref="X242:X261" si="41">Y242+Z242</f>
        <v>0</v>
      </c>
      <c r="Y242" s="107"/>
      <c r="Z242" s="107"/>
      <c r="AA242" s="108">
        <f>C242+I242-L242-O242-U242-X242-R242</f>
        <v>0</v>
      </c>
      <c r="AB242" s="7">
        <v>45505</v>
      </c>
    </row>
    <row r="243" spans="1:28" ht="15.75" hidden="1" x14ac:dyDescent="0.25">
      <c r="A243" s="24">
        <v>45505</v>
      </c>
      <c r="B243" s="25" t="s">
        <v>291</v>
      </c>
      <c r="C243" s="25"/>
      <c r="D243" s="25" t="s">
        <v>52</v>
      </c>
      <c r="E243" s="25" t="s">
        <v>154</v>
      </c>
      <c r="F243" s="25">
        <v>2000</v>
      </c>
      <c r="G243" s="25" t="s">
        <v>34</v>
      </c>
      <c r="H243" s="25">
        <v>1105</v>
      </c>
      <c r="I243" s="11">
        <f t="shared" si="36"/>
        <v>2210000</v>
      </c>
      <c r="J243" s="31" t="s">
        <v>324</v>
      </c>
      <c r="K243" s="11"/>
      <c r="L243" s="107">
        <f t="shared" si="37"/>
        <v>2210000</v>
      </c>
      <c r="M243" s="107">
        <v>2210000</v>
      </c>
      <c r="N243" s="107"/>
      <c r="O243" s="107">
        <f t="shared" si="38"/>
        <v>0</v>
      </c>
      <c r="P243" s="107"/>
      <c r="Q243" s="107"/>
      <c r="R243" s="107">
        <f t="shared" si="39"/>
        <v>0</v>
      </c>
      <c r="S243" s="107"/>
      <c r="T243" s="107"/>
      <c r="U243" s="107">
        <f t="shared" si="40"/>
        <v>0</v>
      </c>
      <c r="V243" s="107"/>
      <c r="W243" s="107"/>
      <c r="X243" s="107">
        <f t="shared" si="41"/>
        <v>0</v>
      </c>
      <c r="Y243" s="107"/>
      <c r="Z243" s="107"/>
      <c r="AA243" s="108">
        <f>C243+I243-L243-O243-U243-X243-R243</f>
        <v>0</v>
      </c>
      <c r="AB243" s="7">
        <v>45505</v>
      </c>
    </row>
    <row r="244" spans="1:28" ht="15.75" hidden="1" x14ac:dyDescent="0.25">
      <c r="A244" s="24">
        <v>45505</v>
      </c>
      <c r="B244" s="25" t="s">
        <v>291</v>
      </c>
      <c r="C244" s="25"/>
      <c r="D244" s="25" t="s">
        <v>52</v>
      </c>
      <c r="E244" s="25" t="s">
        <v>42</v>
      </c>
      <c r="F244" s="25">
        <v>100</v>
      </c>
      <c r="G244" s="25" t="s">
        <v>34</v>
      </c>
      <c r="H244" s="25">
        <v>4000</v>
      </c>
      <c r="I244" s="11">
        <f t="shared" si="36"/>
        <v>400000</v>
      </c>
      <c r="J244" s="31" t="s">
        <v>324</v>
      </c>
      <c r="K244" s="11"/>
      <c r="L244" s="107">
        <f t="shared" si="37"/>
        <v>0</v>
      </c>
      <c r="M244" s="107"/>
      <c r="N244" s="107"/>
      <c r="O244" s="107">
        <f t="shared" si="38"/>
        <v>0</v>
      </c>
      <c r="P244" s="107"/>
      <c r="Q244" s="107"/>
      <c r="R244" s="107">
        <f t="shared" si="39"/>
        <v>0</v>
      </c>
      <c r="S244" s="107"/>
      <c r="T244" s="107"/>
      <c r="U244" s="107">
        <f t="shared" si="40"/>
        <v>400000</v>
      </c>
      <c r="V244" s="107">
        <v>400000</v>
      </c>
      <c r="W244" s="107"/>
      <c r="X244" s="107">
        <f t="shared" si="41"/>
        <v>0</v>
      </c>
      <c r="Y244" s="107"/>
      <c r="Z244" s="107"/>
      <c r="AA244" s="108">
        <f>C244+I244-L244-O244-U244-X244-R244</f>
        <v>0</v>
      </c>
      <c r="AB244" s="7">
        <v>45511</v>
      </c>
    </row>
    <row r="245" spans="1:28" ht="15.75" hidden="1" x14ac:dyDescent="0.25">
      <c r="A245" s="24">
        <v>45505</v>
      </c>
      <c r="B245" s="25" t="s">
        <v>231</v>
      </c>
      <c r="C245" s="25"/>
      <c r="D245" s="25" t="s">
        <v>46</v>
      </c>
      <c r="E245" s="25" t="s">
        <v>60</v>
      </c>
      <c r="F245" s="25">
        <v>1500</v>
      </c>
      <c r="G245" s="25" t="s">
        <v>34</v>
      </c>
      <c r="H245" s="25">
        <v>1420</v>
      </c>
      <c r="I245" s="11">
        <f t="shared" si="36"/>
        <v>2130000</v>
      </c>
      <c r="J245" s="26" t="s">
        <v>28</v>
      </c>
      <c r="K245" s="11"/>
      <c r="L245" s="107">
        <f t="shared" si="37"/>
        <v>0</v>
      </c>
      <c r="M245" s="107"/>
      <c r="N245" s="107"/>
      <c r="O245" s="107">
        <f t="shared" si="38"/>
        <v>0</v>
      </c>
      <c r="P245" s="107"/>
      <c r="Q245" s="107"/>
      <c r="R245" s="107">
        <f t="shared" si="39"/>
        <v>0</v>
      </c>
      <c r="S245" s="107"/>
      <c r="T245" s="107"/>
      <c r="U245" s="107">
        <f t="shared" si="40"/>
        <v>0</v>
      </c>
      <c r="V245" s="107"/>
      <c r="W245" s="107"/>
      <c r="X245" s="107">
        <f t="shared" si="41"/>
        <v>0</v>
      </c>
      <c r="Y245" s="107"/>
      <c r="Z245" s="107"/>
      <c r="AA245" s="108">
        <f>C245+I245-L245-O245-U245-X245-R245</f>
        <v>2130000</v>
      </c>
      <c r="AB245" s="7"/>
    </row>
    <row r="246" spans="1:28" ht="15.75" hidden="1" x14ac:dyDescent="0.25">
      <c r="A246" s="24">
        <v>45505</v>
      </c>
      <c r="B246" s="25" t="s">
        <v>702</v>
      </c>
      <c r="C246" s="25"/>
      <c r="D246" s="25" t="s">
        <v>46</v>
      </c>
      <c r="E246" s="25" t="s">
        <v>58</v>
      </c>
      <c r="F246" s="25">
        <v>600</v>
      </c>
      <c r="G246" s="25" t="s">
        <v>34</v>
      </c>
      <c r="H246" s="25">
        <v>2000</v>
      </c>
      <c r="I246" s="11">
        <f t="shared" si="36"/>
        <v>1200000</v>
      </c>
      <c r="J246" s="31" t="s">
        <v>312</v>
      </c>
      <c r="K246" s="11"/>
      <c r="L246" s="107">
        <f t="shared" si="37"/>
        <v>0</v>
      </c>
      <c r="M246" s="107"/>
      <c r="N246" s="107"/>
      <c r="O246" s="107">
        <f t="shared" si="38"/>
        <v>1200000</v>
      </c>
      <c r="P246" s="107">
        <v>1200000</v>
      </c>
      <c r="Q246" s="107"/>
      <c r="R246" s="107">
        <f t="shared" si="39"/>
        <v>0</v>
      </c>
      <c r="S246" s="107"/>
      <c r="T246" s="107"/>
      <c r="U246" s="107">
        <f t="shared" si="40"/>
        <v>0</v>
      </c>
      <c r="V246" s="107"/>
      <c r="W246" s="107"/>
      <c r="X246" s="107">
        <f t="shared" si="41"/>
        <v>0</v>
      </c>
      <c r="Y246" s="107"/>
      <c r="Z246" s="107"/>
      <c r="AA246" s="108">
        <f>C246+I246-L246-O246-U246-X246-R246</f>
        <v>0</v>
      </c>
      <c r="AB246" s="7">
        <v>45504</v>
      </c>
    </row>
    <row r="247" spans="1:28" ht="15.75" hidden="1" x14ac:dyDescent="0.25">
      <c r="A247" s="24">
        <v>45505</v>
      </c>
      <c r="B247" s="25" t="s">
        <v>984</v>
      </c>
      <c r="C247" s="27"/>
      <c r="D247" s="25" t="s">
        <v>46</v>
      </c>
      <c r="E247" s="27" t="s">
        <v>148</v>
      </c>
      <c r="F247" s="27">
        <v>1</v>
      </c>
      <c r="G247" s="25" t="s">
        <v>23</v>
      </c>
      <c r="H247" s="27">
        <v>450000</v>
      </c>
      <c r="I247" s="11">
        <f t="shared" si="36"/>
        <v>450000</v>
      </c>
      <c r="J247" s="32" t="s">
        <v>312</v>
      </c>
      <c r="K247" s="11"/>
      <c r="L247" s="107">
        <f t="shared" si="37"/>
        <v>0</v>
      </c>
      <c r="M247" s="107"/>
      <c r="N247" s="107"/>
      <c r="O247" s="107">
        <f t="shared" si="38"/>
        <v>450000</v>
      </c>
      <c r="P247" s="107">
        <v>450000</v>
      </c>
      <c r="Q247" s="107"/>
      <c r="R247" s="107">
        <f t="shared" si="39"/>
        <v>0</v>
      </c>
      <c r="S247" s="107"/>
      <c r="T247" s="107"/>
      <c r="U247" s="107">
        <f t="shared" si="40"/>
        <v>0</v>
      </c>
      <c r="V247" s="107"/>
      <c r="W247" s="107"/>
      <c r="X247" s="107">
        <f t="shared" si="41"/>
        <v>0</v>
      </c>
      <c r="Y247" s="107"/>
      <c r="Z247" s="107"/>
      <c r="AA247" s="108">
        <f>C247+I247-L247-O247-U247-X247-R247</f>
        <v>0</v>
      </c>
      <c r="AB247" s="7">
        <v>45488</v>
      </c>
    </row>
    <row r="248" spans="1:28" ht="15.75" hidden="1" x14ac:dyDescent="0.25">
      <c r="A248" s="24">
        <v>45505</v>
      </c>
      <c r="B248" s="25" t="s">
        <v>354</v>
      </c>
      <c r="C248" s="25"/>
      <c r="D248" s="25" t="s">
        <v>46</v>
      </c>
      <c r="E248" s="27" t="s">
        <v>108</v>
      </c>
      <c r="F248" s="27">
        <v>200</v>
      </c>
      <c r="G248" s="25" t="s">
        <v>34</v>
      </c>
      <c r="H248" s="25">
        <v>2000</v>
      </c>
      <c r="I248" s="11">
        <f t="shared" si="36"/>
        <v>400000</v>
      </c>
      <c r="J248" s="31" t="s">
        <v>312</v>
      </c>
      <c r="K248" s="11"/>
      <c r="L248" s="107">
        <f t="shared" si="37"/>
        <v>0</v>
      </c>
      <c r="M248" s="107"/>
      <c r="N248" s="107"/>
      <c r="O248" s="107">
        <f t="shared" si="38"/>
        <v>400000</v>
      </c>
      <c r="P248" s="107">
        <v>400000</v>
      </c>
      <c r="Q248" s="107"/>
      <c r="R248" s="107">
        <f t="shared" si="39"/>
        <v>0</v>
      </c>
      <c r="S248" s="107"/>
      <c r="T248" s="107"/>
      <c r="U248" s="107">
        <f t="shared" si="40"/>
        <v>0</v>
      </c>
      <c r="V248" s="107"/>
      <c r="W248" s="107"/>
      <c r="X248" s="107">
        <f t="shared" si="41"/>
        <v>0</v>
      </c>
      <c r="Y248" s="107"/>
      <c r="Z248" s="107"/>
      <c r="AA248" s="108">
        <f>C248+I248-L248-O248-U248-X248-R248</f>
        <v>0</v>
      </c>
      <c r="AB248" s="7">
        <v>45505</v>
      </c>
    </row>
    <row r="249" spans="1:28" ht="15.75" hidden="1" x14ac:dyDescent="0.25">
      <c r="A249" s="24">
        <v>45505</v>
      </c>
      <c r="B249" s="25" t="s">
        <v>354</v>
      </c>
      <c r="C249" s="25"/>
      <c r="D249" s="25" t="s">
        <v>46</v>
      </c>
      <c r="E249" s="25" t="s">
        <v>87</v>
      </c>
      <c r="F249" s="25">
        <v>250</v>
      </c>
      <c r="G249" s="25" t="s">
        <v>34</v>
      </c>
      <c r="H249" s="25">
        <v>1070</v>
      </c>
      <c r="I249" s="11">
        <f t="shared" si="36"/>
        <v>267500</v>
      </c>
      <c r="J249" s="31" t="s">
        <v>312</v>
      </c>
      <c r="K249" s="11"/>
      <c r="L249" s="107">
        <f t="shared" si="37"/>
        <v>0</v>
      </c>
      <c r="M249" s="107"/>
      <c r="N249" s="107"/>
      <c r="O249" s="107">
        <f t="shared" si="38"/>
        <v>267500</v>
      </c>
      <c r="P249" s="107">
        <v>267500</v>
      </c>
      <c r="Q249" s="107"/>
      <c r="R249" s="107">
        <f t="shared" si="39"/>
        <v>0</v>
      </c>
      <c r="S249" s="107"/>
      <c r="T249" s="107"/>
      <c r="U249" s="107">
        <f t="shared" si="40"/>
        <v>0</v>
      </c>
      <c r="V249" s="107"/>
      <c r="W249" s="107"/>
      <c r="X249" s="107">
        <f t="shared" si="41"/>
        <v>0</v>
      </c>
      <c r="Y249" s="107"/>
      <c r="Z249" s="107"/>
      <c r="AA249" s="108">
        <f>C249+I249-L249-O249-U249-X249-R249</f>
        <v>0</v>
      </c>
      <c r="AB249" s="7">
        <v>45505</v>
      </c>
    </row>
    <row r="250" spans="1:28" ht="15.75" hidden="1" x14ac:dyDescent="0.25">
      <c r="A250" s="24">
        <v>45505</v>
      </c>
      <c r="B250" s="25" t="s">
        <v>73</v>
      </c>
      <c r="C250" s="25"/>
      <c r="D250" s="25" t="s">
        <v>46</v>
      </c>
      <c r="E250" s="25" t="s">
        <v>50</v>
      </c>
      <c r="F250" s="25">
        <v>300</v>
      </c>
      <c r="G250" s="25" t="s">
        <v>34</v>
      </c>
      <c r="H250" s="25">
        <v>3780</v>
      </c>
      <c r="I250" s="11">
        <f t="shared" si="36"/>
        <v>1134000</v>
      </c>
      <c r="J250" s="26" t="s">
        <v>28</v>
      </c>
      <c r="K250" s="11"/>
      <c r="L250" s="107">
        <f t="shared" si="37"/>
        <v>0</v>
      </c>
      <c r="M250" s="107"/>
      <c r="N250" s="107"/>
      <c r="O250" s="107">
        <f t="shared" si="38"/>
        <v>0</v>
      </c>
      <c r="P250" s="107"/>
      <c r="Q250" s="107"/>
      <c r="R250" s="107">
        <f t="shared" si="39"/>
        <v>0</v>
      </c>
      <c r="S250" s="107"/>
      <c r="T250" s="107"/>
      <c r="U250" s="107">
        <f t="shared" si="40"/>
        <v>0</v>
      </c>
      <c r="V250" s="107"/>
      <c r="W250" s="107"/>
      <c r="X250" s="107">
        <f t="shared" si="41"/>
        <v>0</v>
      </c>
      <c r="Y250" s="107"/>
      <c r="Z250" s="107"/>
      <c r="AA250" s="108">
        <f>C250+I250-L250-O250-U250-X250-R250</f>
        <v>1134000</v>
      </c>
      <c r="AB250" s="7"/>
    </row>
    <row r="251" spans="1:28" ht="15.75" hidden="1" x14ac:dyDescent="0.25">
      <c r="A251" s="24">
        <v>45505</v>
      </c>
      <c r="B251" s="25" t="s">
        <v>875</v>
      </c>
      <c r="C251" s="25"/>
      <c r="D251" s="25" t="s">
        <v>46</v>
      </c>
      <c r="E251" s="25" t="s">
        <v>58</v>
      </c>
      <c r="F251" s="25">
        <v>600</v>
      </c>
      <c r="G251" s="25" t="s">
        <v>34</v>
      </c>
      <c r="H251" s="25">
        <v>2000</v>
      </c>
      <c r="I251" s="11">
        <f t="shared" si="36"/>
        <v>1200000</v>
      </c>
      <c r="J251" s="31" t="s">
        <v>312</v>
      </c>
      <c r="K251" s="11"/>
      <c r="L251" s="107">
        <f t="shared" si="37"/>
        <v>0</v>
      </c>
      <c r="M251" s="107"/>
      <c r="N251" s="107"/>
      <c r="O251" s="107">
        <f t="shared" si="38"/>
        <v>1200000</v>
      </c>
      <c r="P251" s="107">
        <v>1200000</v>
      </c>
      <c r="Q251" s="107"/>
      <c r="R251" s="107">
        <f t="shared" si="39"/>
        <v>0</v>
      </c>
      <c r="S251" s="107"/>
      <c r="T251" s="107"/>
      <c r="U251" s="107">
        <f t="shared" si="40"/>
        <v>0</v>
      </c>
      <c r="V251" s="107"/>
      <c r="W251" s="107"/>
      <c r="X251" s="107">
        <f t="shared" si="41"/>
        <v>0</v>
      </c>
      <c r="Y251" s="107"/>
      <c r="Z251" s="107"/>
      <c r="AA251" s="108">
        <f>C251+I251-L251-O251-U251-X251-R251</f>
        <v>0</v>
      </c>
      <c r="AB251" s="7">
        <v>45505</v>
      </c>
    </row>
    <row r="252" spans="1:28" ht="15.75" hidden="1" x14ac:dyDescent="0.25">
      <c r="A252" s="24">
        <v>45505</v>
      </c>
      <c r="B252" s="25" t="s">
        <v>382</v>
      </c>
      <c r="C252" s="25"/>
      <c r="D252" s="25" t="s">
        <v>52</v>
      </c>
      <c r="E252" s="25" t="s">
        <v>298</v>
      </c>
      <c r="F252" s="25">
        <v>5200</v>
      </c>
      <c r="G252" s="25" t="s">
        <v>34</v>
      </c>
      <c r="H252" s="25">
        <v>3600</v>
      </c>
      <c r="I252" s="11">
        <f t="shared" si="36"/>
        <v>18720000</v>
      </c>
      <c r="J252" s="31" t="s">
        <v>312</v>
      </c>
      <c r="K252" s="11"/>
      <c r="L252" s="107">
        <f t="shared" si="37"/>
        <v>0</v>
      </c>
      <c r="M252" s="107"/>
      <c r="N252" s="107"/>
      <c r="O252" s="107">
        <f t="shared" si="38"/>
        <v>0</v>
      </c>
      <c r="P252" s="107"/>
      <c r="Q252" s="107"/>
      <c r="R252" s="107">
        <f t="shared" si="39"/>
        <v>18720000</v>
      </c>
      <c r="S252" s="107">
        <v>18720000</v>
      </c>
      <c r="T252" s="107"/>
      <c r="U252" s="107">
        <f t="shared" si="40"/>
        <v>0</v>
      </c>
      <c r="V252" s="107"/>
      <c r="W252" s="107"/>
      <c r="X252" s="107">
        <f t="shared" si="41"/>
        <v>0</v>
      </c>
      <c r="Y252" s="107"/>
      <c r="Z252" s="107"/>
      <c r="AA252" s="108">
        <f>C252+I252-L252-O252-U252-X252-R252</f>
        <v>0</v>
      </c>
      <c r="AB252" s="7">
        <v>45509</v>
      </c>
    </row>
    <row r="253" spans="1:28" ht="15.75" hidden="1" x14ac:dyDescent="0.25">
      <c r="A253" s="24">
        <v>45505</v>
      </c>
      <c r="B253" s="25" t="s">
        <v>742</v>
      </c>
      <c r="C253" s="25"/>
      <c r="D253" s="25" t="s">
        <v>46</v>
      </c>
      <c r="E253" s="25" t="s">
        <v>87</v>
      </c>
      <c r="F253" s="25">
        <v>500</v>
      </c>
      <c r="G253" s="25" t="s">
        <v>34</v>
      </c>
      <c r="H253" s="25">
        <v>1210</v>
      </c>
      <c r="I253" s="11">
        <f t="shared" si="36"/>
        <v>605000</v>
      </c>
      <c r="J253" s="31" t="s">
        <v>324</v>
      </c>
      <c r="K253" s="11"/>
      <c r="L253" s="107">
        <f t="shared" si="37"/>
        <v>0</v>
      </c>
      <c r="M253" s="107"/>
      <c r="N253" s="107"/>
      <c r="O253" s="107">
        <f t="shared" si="38"/>
        <v>0</v>
      </c>
      <c r="P253" s="107"/>
      <c r="Q253" s="107"/>
      <c r="R253" s="107">
        <f t="shared" si="39"/>
        <v>0</v>
      </c>
      <c r="S253" s="107"/>
      <c r="T253" s="107"/>
      <c r="U253" s="107">
        <f t="shared" si="40"/>
        <v>605000</v>
      </c>
      <c r="V253" s="107">
        <v>605000</v>
      </c>
      <c r="W253" s="107"/>
      <c r="X253" s="107">
        <f t="shared" si="41"/>
        <v>0</v>
      </c>
      <c r="Y253" s="107"/>
      <c r="Z253" s="107"/>
      <c r="AA253" s="108">
        <f>C253+I253-L253-O253-U253-X253-R253</f>
        <v>0</v>
      </c>
      <c r="AB253" s="7">
        <v>45505</v>
      </c>
    </row>
    <row r="254" spans="1:28" ht="15.75" hidden="1" x14ac:dyDescent="0.25">
      <c r="A254" s="24">
        <v>45505</v>
      </c>
      <c r="B254" s="25" t="s">
        <v>75</v>
      </c>
      <c r="C254" s="25"/>
      <c r="D254" s="25" t="s">
        <v>52</v>
      </c>
      <c r="E254" s="25" t="s">
        <v>294</v>
      </c>
      <c r="F254" s="25">
        <v>300</v>
      </c>
      <c r="G254" s="27" t="s">
        <v>27</v>
      </c>
      <c r="H254" s="25">
        <v>42000</v>
      </c>
      <c r="I254" s="11">
        <f t="shared" si="36"/>
        <v>12600000</v>
      </c>
      <c r="J254" s="31" t="s">
        <v>49</v>
      </c>
      <c r="K254" s="11"/>
      <c r="L254" s="107">
        <f t="shared" si="37"/>
        <v>0</v>
      </c>
      <c r="M254" s="107"/>
      <c r="N254" s="107"/>
      <c r="O254" s="107">
        <f t="shared" si="38"/>
        <v>12900000</v>
      </c>
      <c r="P254" s="107">
        <v>12900000</v>
      </c>
      <c r="Q254" s="107"/>
      <c r="R254" s="107">
        <f t="shared" si="39"/>
        <v>0</v>
      </c>
      <c r="S254" s="107"/>
      <c r="T254" s="107"/>
      <c r="U254" s="107">
        <f t="shared" si="40"/>
        <v>0</v>
      </c>
      <c r="V254" s="107"/>
      <c r="W254" s="107"/>
      <c r="X254" s="107">
        <f t="shared" si="41"/>
        <v>0</v>
      </c>
      <c r="Y254" s="107"/>
      <c r="Z254" s="107"/>
      <c r="AA254" s="108">
        <f>C254+I254-L254-O254-U254-X254-R254</f>
        <v>-300000</v>
      </c>
      <c r="AB254" s="7">
        <v>45513</v>
      </c>
    </row>
    <row r="255" spans="1:28" ht="15.75" hidden="1" x14ac:dyDescent="0.25">
      <c r="A255" s="24">
        <v>45505</v>
      </c>
      <c r="B255" s="25" t="s">
        <v>1597</v>
      </c>
      <c r="C255" s="25"/>
      <c r="D255" s="25" t="s">
        <v>52</v>
      </c>
      <c r="E255" s="25" t="s">
        <v>276</v>
      </c>
      <c r="F255" s="25">
        <v>1000</v>
      </c>
      <c r="G255" s="25" t="s">
        <v>34</v>
      </c>
      <c r="H255" s="25">
        <v>895</v>
      </c>
      <c r="I255" s="11">
        <f t="shared" si="36"/>
        <v>895000</v>
      </c>
      <c r="J255" s="31" t="s">
        <v>324</v>
      </c>
      <c r="K255" s="11"/>
      <c r="L255" s="107">
        <f t="shared" si="37"/>
        <v>895000</v>
      </c>
      <c r="M255" s="107">
        <v>895000</v>
      </c>
      <c r="N255" s="107"/>
      <c r="O255" s="107">
        <f t="shared" si="38"/>
        <v>0</v>
      </c>
      <c r="P255" s="107"/>
      <c r="Q255" s="107"/>
      <c r="R255" s="107">
        <f t="shared" si="39"/>
        <v>0</v>
      </c>
      <c r="S255" s="107"/>
      <c r="T255" s="107"/>
      <c r="U255" s="107">
        <f t="shared" si="40"/>
        <v>0</v>
      </c>
      <c r="V255" s="107"/>
      <c r="W255" s="107"/>
      <c r="X255" s="107">
        <f t="shared" si="41"/>
        <v>0</v>
      </c>
      <c r="Y255" s="107"/>
      <c r="Z255" s="107"/>
      <c r="AA255" s="108">
        <f>C255+I255-L255-O255-U255-X255-R255</f>
        <v>0</v>
      </c>
      <c r="AB255" s="7">
        <v>45505</v>
      </c>
    </row>
    <row r="256" spans="1:28" ht="15.75" hidden="1" x14ac:dyDescent="0.25">
      <c r="A256" s="24">
        <v>45505</v>
      </c>
      <c r="B256" s="25" t="s">
        <v>1608</v>
      </c>
      <c r="C256" s="25"/>
      <c r="D256" s="25" t="s">
        <v>46</v>
      </c>
      <c r="E256" s="25" t="s">
        <v>1609</v>
      </c>
      <c r="F256" s="25">
        <v>10</v>
      </c>
      <c r="G256" s="27" t="s">
        <v>39</v>
      </c>
      <c r="H256" s="25">
        <v>135000</v>
      </c>
      <c r="I256" s="11">
        <f t="shared" si="36"/>
        <v>1350000</v>
      </c>
      <c r="J256" s="31" t="s">
        <v>312</v>
      </c>
      <c r="K256" s="11"/>
      <c r="L256" s="107">
        <f t="shared" si="37"/>
        <v>0</v>
      </c>
      <c r="M256" s="107"/>
      <c r="N256" s="107"/>
      <c r="O256" s="107">
        <f t="shared" si="38"/>
        <v>1350000</v>
      </c>
      <c r="P256" s="107">
        <v>1350000</v>
      </c>
      <c r="Q256" s="107"/>
      <c r="R256" s="107">
        <f t="shared" si="39"/>
        <v>0</v>
      </c>
      <c r="S256" s="107"/>
      <c r="T256" s="107"/>
      <c r="U256" s="107">
        <f t="shared" si="40"/>
        <v>0</v>
      </c>
      <c r="V256" s="107"/>
      <c r="W256" s="107"/>
      <c r="X256" s="107">
        <f t="shared" si="41"/>
        <v>0</v>
      </c>
      <c r="Y256" s="107"/>
      <c r="Z256" s="107"/>
      <c r="AA256" s="108">
        <f>C256+I256-L256-O256-U256-X256-R256</f>
        <v>0</v>
      </c>
      <c r="AB256" s="7">
        <v>45505</v>
      </c>
    </row>
    <row r="257" spans="1:28" ht="15.75" hidden="1" x14ac:dyDescent="0.25">
      <c r="A257" s="24">
        <v>45505</v>
      </c>
      <c r="B257" s="25" t="s">
        <v>266</v>
      </c>
      <c r="C257" s="25"/>
      <c r="D257" s="25" t="s">
        <v>52</v>
      </c>
      <c r="E257" s="25" t="s">
        <v>137</v>
      </c>
      <c r="F257" s="25">
        <v>20</v>
      </c>
      <c r="G257" s="25" t="s">
        <v>39</v>
      </c>
      <c r="H257" s="25">
        <v>46000</v>
      </c>
      <c r="I257" s="11">
        <f t="shared" si="36"/>
        <v>920000</v>
      </c>
      <c r="J257" s="31" t="s">
        <v>312</v>
      </c>
      <c r="K257" s="11" t="s">
        <v>1687</v>
      </c>
      <c r="L257" s="107">
        <f t="shared" si="37"/>
        <v>0</v>
      </c>
      <c r="M257" s="107"/>
      <c r="N257" s="107"/>
      <c r="O257" s="107">
        <f t="shared" si="38"/>
        <v>920000</v>
      </c>
      <c r="P257" s="107">
        <v>920000</v>
      </c>
      <c r="Q257" s="107"/>
      <c r="R257" s="107">
        <f t="shared" si="39"/>
        <v>0</v>
      </c>
      <c r="S257" s="107"/>
      <c r="T257" s="107"/>
      <c r="U257" s="107">
        <f t="shared" si="40"/>
        <v>0</v>
      </c>
      <c r="V257" s="107"/>
      <c r="W257" s="107"/>
      <c r="X257" s="107">
        <f t="shared" si="41"/>
        <v>0</v>
      </c>
      <c r="Y257" s="107"/>
      <c r="Z257" s="107"/>
      <c r="AA257" s="108">
        <f>C257+I257-L257-O257-U257-X257-R257</f>
        <v>0</v>
      </c>
      <c r="AB257" s="7">
        <v>45525</v>
      </c>
    </row>
    <row r="258" spans="1:28" ht="15.75" hidden="1" x14ac:dyDescent="0.25">
      <c r="A258" s="24">
        <v>45505</v>
      </c>
      <c r="B258" s="25" t="s">
        <v>266</v>
      </c>
      <c r="C258" s="25"/>
      <c r="D258" s="25" t="s">
        <v>52</v>
      </c>
      <c r="E258" s="25" t="s">
        <v>81</v>
      </c>
      <c r="F258" s="25">
        <v>23.2</v>
      </c>
      <c r="G258" s="25" t="s">
        <v>39</v>
      </c>
      <c r="H258" s="25">
        <v>46000</v>
      </c>
      <c r="I258" s="11">
        <f t="shared" si="36"/>
        <v>1067200</v>
      </c>
      <c r="J258" s="31" t="s">
        <v>312</v>
      </c>
      <c r="K258" s="11" t="s">
        <v>1687</v>
      </c>
      <c r="L258" s="107">
        <f t="shared" si="37"/>
        <v>0</v>
      </c>
      <c r="M258" s="107"/>
      <c r="N258" s="107"/>
      <c r="O258" s="107">
        <f t="shared" si="38"/>
        <v>1067200</v>
      </c>
      <c r="P258" s="107">
        <v>1067200</v>
      </c>
      <c r="Q258" s="107"/>
      <c r="R258" s="107">
        <f t="shared" si="39"/>
        <v>0</v>
      </c>
      <c r="S258" s="107"/>
      <c r="T258" s="107"/>
      <c r="U258" s="107">
        <f t="shared" si="40"/>
        <v>0</v>
      </c>
      <c r="V258" s="107"/>
      <c r="W258" s="107"/>
      <c r="X258" s="107">
        <f t="shared" si="41"/>
        <v>0</v>
      </c>
      <c r="Y258" s="107"/>
      <c r="Z258" s="107"/>
      <c r="AA258" s="108">
        <f>C258+I258-L258-O258-U258-X258-R258</f>
        <v>0</v>
      </c>
      <c r="AB258" s="7">
        <v>45525</v>
      </c>
    </row>
    <row r="259" spans="1:28" ht="15.75" hidden="1" x14ac:dyDescent="0.25">
      <c r="A259" s="24">
        <v>45505</v>
      </c>
      <c r="B259" s="25" t="s">
        <v>266</v>
      </c>
      <c r="C259" s="25"/>
      <c r="D259" s="25" t="s">
        <v>52</v>
      </c>
      <c r="E259" s="25" t="s">
        <v>120</v>
      </c>
      <c r="F259" s="25">
        <v>24.9</v>
      </c>
      <c r="G259" s="25" t="s">
        <v>39</v>
      </c>
      <c r="H259" s="25">
        <v>46000</v>
      </c>
      <c r="I259" s="11">
        <f t="shared" si="36"/>
        <v>1145400</v>
      </c>
      <c r="J259" s="31" t="s">
        <v>312</v>
      </c>
      <c r="K259" s="11" t="s">
        <v>1687</v>
      </c>
      <c r="L259" s="107">
        <f t="shared" si="37"/>
        <v>0</v>
      </c>
      <c r="M259" s="107"/>
      <c r="N259" s="107"/>
      <c r="O259" s="107">
        <f t="shared" si="38"/>
        <v>1145400</v>
      </c>
      <c r="P259" s="107">
        <v>580400</v>
      </c>
      <c r="Q259" s="107">
        <v>565000</v>
      </c>
      <c r="R259" s="107">
        <f t="shared" si="39"/>
        <v>0</v>
      </c>
      <c r="S259" s="107"/>
      <c r="T259" s="107"/>
      <c r="U259" s="107">
        <f t="shared" si="40"/>
        <v>0</v>
      </c>
      <c r="V259" s="107"/>
      <c r="W259" s="107"/>
      <c r="X259" s="107">
        <f t="shared" si="41"/>
        <v>0</v>
      </c>
      <c r="Y259" s="107"/>
      <c r="Z259" s="107"/>
      <c r="AA259" s="108">
        <f>C259+I259-L259-O259-U259-X259-R259</f>
        <v>0</v>
      </c>
      <c r="AB259" s="7">
        <v>45530</v>
      </c>
    </row>
    <row r="260" spans="1:28" ht="15.75" hidden="1" x14ac:dyDescent="0.25">
      <c r="A260" s="24">
        <v>45505</v>
      </c>
      <c r="B260" s="27" t="s">
        <v>568</v>
      </c>
      <c r="C260" s="25"/>
      <c r="D260" s="25" t="s">
        <v>46</v>
      </c>
      <c r="E260" s="25" t="s">
        <v>298</v>
      </c>
      <c r="F260" s="25">
        <v>200</v>
      </c>
      <c r="G260" s="25" t="s">
        <v>34</v>
      </c>
      <c r="H260" s="25">
        <v>4000</v>
      </c>
      <c r="I260" s="11">
        <f t="shared" si="36"/>
        <v>800000</v>
      </c>
      <c r="J260" s="31" t="s">
        <v>324</v>
      </c>
      <c r="K260" s="11"/>
      <c r="L260" s="107">
        <f t="shared" si="37"/>
        <v>0</v>
      </c>
      <c r="M260" s="107"/>
      <c r="N260" s="107"/>
      <c r="O260" s="107">
        <f t="shared" si="38"/>
        <v>0</v>
      </c>
      <c r="P260" s="107"/>
      <c r="Q260" s="107"/>
      <c r="R260" s="107">
        <f t="shared" si="39"/>
        <v>0</v>
      </c>
      <c r="S260" s="107"/>
      <c r="T260" s="107"/>
      <c r="U260" s="107">
        <f t="shared" si="40"/>
        <v>800000</v>
      </c>
      <c r="V260" s="107">
        <v>800000</v>
      </c>
      <c r="W260" s="107"/>
      <c r="X260" s="107">
        <f t="shared" si="41"/>
        <v>0</v>
      </c>
      <c r="Y260" s="107"/>
      <c r="Z260" s="107"/>
      <c r="AA260" s="108">
        <f>C260+I260-L260-O260-U260-X260-R260</f>
        <v>0</v>
      </c>
      <c r="AB260" s="7">
        <v>45505</v>
      </c>
    </row>
    <row r="261" spans="1:28" ht="15.75" hidden="1" x14ac:dyDescent="0.25">
      <c r="A261" s="24">
        <v>45505</v>
      </c>
      <c r="B261" s="25" t="s">
        <v>122</v>
      </c>
      <c r="C261" s="25"/>
      <c r="D261" s="25" t="s">
        <v>46</v>
      </c>
      <c r="E261" s="25" t="s">
        <v>128</v>
      </c>
      <c r="F261" s="25">
        <v>75</v>
      </c>
      <c r="G261" s="25" t="s">
        <v>39</v>
      </c>
      <c r="H261" s="25">
        <v>125000</v>
      </c>
      <c r="I261" s="11">
        <f t="shared" si="36"/>
        <v>9375000</v>
      </c>
      <c r="J261" s="31" t="s">
        <v>324</v>
      </c>
      <c r="K261" s="11"/>
      <c r="L261" s="107">
        <f t="shared" si="37"/>
        <v>9375000</v>
      </c>
      <c r="M261" s="107">
        <v>9375000</v>
      </c>
      <c r="N261" s="107"/>
      <c r="O261" s="107">
        <f t="shared" si="38"/>
        <v>0</v>
      </c>
      <c r="P261" s="107"/>
      <c r="Q261" s="107"/>
      <c r="R261" s="107">
        <f t="shared" si="39"/>
        <v>0</v>
      </c>
      <c r="S261" s="107"/>
      <c r="T261" s="107"/>
      <c r="U261" s="107">
        <f t="shared" si="40"/>
        <v>0</v>
      </c>
      <c r="V261" s="107"/>
      <c r="W261" s="107"/>
      <c r="X261" s="107">
        <f t="shared" si="41"/>
        <v>0</v>
      </c>
      <c r="Y261" s="107"/>
      <c r="Z261" s="107"/>
      <c r="AA261" s="108">
        <f>C261+I261-L261-O261-U261-X261-R261</f>
        <v>0</v>
      </c>
      <c r="AB261" s="7">
        <v>45510</v>
      </c>
    </row>
    <row r="262" spans="1:28" ht="15.75" hidden="1" x14ac:dyDescent="0.25">
      <c r="A262" s="29">
        <v>45506</v>
      </c>
      <c r="B262" s="27" t="s">
        <v>1425</v>
      </c>
      <c r="C262" s="27"/>
      <c r="D262" s="27" t="s">
        <v>52</v>
      </c>
      <c r="E262" s="27" t="s">
        <v>129</v>
      </c>
      <c r="F262" s="27">
        <v>12</v>
      </c>
      <c r="G262" s="27" t="s">
        <v>77</v>
      </c>
      <c r="H262" s="27">
        <v>65000</v>
      </c>
      <c r="I262" s="11">
        <f t="shared" ref="I262:I310" si="42">F262*H262</f>
        <v>780000</v>
      </c>
      <c r="J262" s="31" t="s">
        <v>312</v>
      </c>
      <c r="K262" s="11"/>
      <c r="L262" s="107">
        <f t="shared" ref="L262:L310" si="43">M262+N262</f>
        <v>0</v>
      </c>
      <c r="M262" s="107"/>
      <c r="N262" s="107"/>
      <c r="O262" s="107">
        <f t="shared" ref="O262:O310" si="44">P262+Q262</f>
        <v>780000</v>
      </c>
      <c r="P262" s="107">
        <v>780000</v>
      </c>
      <c r="Q262" s="107"/>
      <c r="R262" s="107">
        <f t="shared" ref="R262:R310" si="45">S262+T262</f>
        <v>0</v>
      </c>
      <c r="S262" s="107"/>
      <c r="T262" s="107"/>
      <c r="U262" s="107">
        <f t="shared" ref="U262:U310" si="46">V262+W262</f>
        <v>0</v>
      </c>
      <c r="V262" s="107"/>
      <c r="W262" s="107"/>
      <c r="X262" s="107">
        <f t="shared" ref="X262:X310" si="47">Y262+Z262</f>
        <v>0</v>
      </c>
      <c r="Y262" s="107"/>
      <c r="Z262" s="107"/>
      <c r="AA262" s="108">
        <f>C262+I262-L262-O262-U262-X262-R262</f>
        <v>0</v>
      </c>
      <c r="AB262" s="7">
        <v>45477</v>
      </c>
    </row>
    <row r="263" spans="1:28" ht="15.75" hidden="1" x14ac:dyDescent="0.25">
      <c r="A263" s="29">
        <v>45506</v>
      </c>
      <c r="B263" s="27" t="s">
        <v>110</v>
      </c>
      <c r="C263" s="27"/>
      <c r="D263" s="27" t="s">
        <v>46</v>
      </c>
      <c r="E263" s="27" t="s">
        <v>100</v>
      </c>
      <c r="F263" s="27">
        <v>146.19999999999999</v>
      </c>
      <c r="G263" s="27" t="s">
        <v>39</v>
      </c>
      <c r="H263" s="27">
        <v>49000</v>
      </c>
      <c r="I263" s="11">
        <f t="shared" si="42"/>
        <v>7163799.9999999991</v>
      </c>
      <c r="J263" s="31" t="s">
        <v>312</v>
      </c>
      <c r="K263" s="11" t="s">
        <v>1709</v>
      </c>
      <c r="L263" s="107">
        <f t="shared" si="43"/>
        <v>0</v>
      </c>
      <c r="M263" s="107"/>
      <c r="N263" s="107"/>
      <c r="O263" s="107">
        <f t="shared" si="44"/>
        <v>7163800</v>
      </c>
      <c r="P263" s="107">
        <v>7163800</v>
      </c>
      <c r="Q263" s="107"/>
      <c r="R263" s="107">
        <f t="shared" si="45"/>
        <v>0</v>
      </c>
      <c r="S263" s="107"/>
      <c r="T263" s="107"/>
      <c r="U263" s="107">
        <f t="shared" si="46"/>
        <v>0</v>
      </c>
      <c r="V263" s="107"/>
      <c r="W263" s="107"/>
      <c r="X263" s="107">
        <f t="shared" si="47"/>
        <v>0</v>
      </c>
      <c r="Y263" s="107"/>
      <c r="Z263" s="107"/>
      <c r="AA263" s="108">
        <f>C263+I263-L263-O263-U263-X263-R263</f>
        <v>-9.3132257461547852E-10</v>
      </c>
      <c r="AB263" s="7">
        <v>45519</v>
      </c>
    </row>
    <row r="264" spans="1:28" ht="15.75" hidden="1" x14ac:dyDescent="0.25">
      <c r="A264" s="29">
        <v>45506</v>
      </c>
      <c r="B264" s="25" t="s">
        <v>73</v>
      </c>
      <c r="C264" s="27"/>
      <c r="D264" s="25" t="s">
        <v>46</v>
      </c>
      <c r="E264" s="27" t="s">
        <v>50</v>
      </c>
      <c r="F264" s="27">
        <v>300</v>
      </c>
      <c r="G264" s="27" t="s">
        <v>34</v>
      </c>
      <c r="H264" s="27">
        <v>3780</v>
      </c>
      <c r="I264" s="11">
        <f t="shared" si="42"/>
        <v>1134000</v>
      </c>
      <c r="J264" s="28" t="s">
        <v>28</v>
      </c>
      <c r="K264" s="11"/>
      <c r="L264" s="107">
        <f t="shared" si="43"/>
        <v>0</v>
      </c>
      <c r="M264" s="107"/>
      <c r="N264" s="107"/>
      <c r="O264" s="107">
        <f t="shared" si="44"/>
        <v>0</v>
      </c>
      <c r="P264" s="107"/>
      <c r="Q264" s="107"/>
      <c r="R264" s="107">
        <f t="shared" si="45"/>
        <v>0</v>
      </c>
      <c r="S264" s="107"/>
      <c r="T264" s="107"/>
      <c r="U264" s="107">
        <f t="shared" si="46"/>
        <v>0</v>
      </c>
      <c r="V264" s="107"/>
      <c r="W264" s="107"/>
      <c r="X264" s="107">
        <f t="shared" si="47"/>
        <v>0</v>
      </c>
      <c r="Y264" s="107"/>
      <c r="Z264" s="107"/>
      <c r="AA264" s="108">
        <f>C264+I264-L264-O264-U264-X264-R264</f>
        <v>1134000</v>
      </c>
      <c r="AB264" s="7"/>
    </row>
    <row r="265" spans="1:28" ht="15.75" hidden="1" x14ac:dyDescent="0.25">
      <c r="A265" s="29">
        <v>45506</v>
      </c>
      <c r="B265" s="25" t="s">
        <v>73</v>
      </c>
      <c r="C265" s="25"/>
      <c r="D265" s="25" t="s">
        <v>46</v>
      </c>
      <c r="E265" s="25" t="s">
        <v>58</v>
      </c>
      <c r="F265" s="25">
        <v>200</v>
      </c>
      <c r="G265" s="27" t="s">
        <v>34</v>
      </c>
      <c r="H265" s="25">
        <v>2000</v>
      </c>
      <c r="I265" s="11">
        <f t="shared" si="42"/>
        <v>400000</v>
      </c>
      <c r="J265" s="26" t="s">
        <v>28</v>
      </c>
      <c r="K265" s="11"/>
      <c r="L265" s="107">
        <f t="shared" si="43"/>
        <v>0</v>
      </c>
      <c r="M265" s="107"/>
      <c r="N265" s="107"/>
      <c r="O265" s="107">
        <f t="shared" si="44"/>
        <v>0</v>
      </c>
      <c r="P265" s="107"/>
      <c r="Q265" s="107"/>
      <c r="R265" s="107">
        <f t="shared" si="45"/>
        <v>0</v>
      </c>
      <c r="S265" s="107"/>
      <c r="T265" s="107"/>
      <c r="U265" s="107">
        <f t="shared" si="46"/>
        <v>0</v>
      </c>
      <c r="V265" s="107"/>
      <c r="W265" s="107"/>
      <c r="X265" s="107">
        <f t="shared" si="47"/>
        <v>0</v>
      </c>
      <c r="Y265" s="107"/>
      <c r="Z265" s="107"/>
      <c r="AA265" s="108">
        <f>C265+I265-L265-O265-U265-X265-R265</f>
        <v>400000</v>
      </c>
      <c r="AB265" s="7"/>
    </row>
    <row r="266" spans="1:28" ht="15.75" hidden="1" x14ac:dyDescent="0.25">
      <c r="A266" s="29">
        <v>45506</v>
      </c>
      <c r="B266" s="25" t="s">
        <v>1608</v>
      </c>
      <c r="C266" s="27"/>
      <c r="D266" s="25" t="s">
        <v>46</v>
      </c>
      <c r="E266" s="25" t="s">
        <v>326</v>
      </c>
      <c r="F266" s="27">
        <v>5</v>
      </c>
      <c r="G266" s="25" t="s">
        <v>39</v>
      </c>
      <c r="H266" s="27">
        <v>100000</v>
      </c>
      <c r="I266" s="11">
        <f t="shared" si="42"/>
        <v>500000</v>
      </c>
      <c r="J266" s="31" t="s">
        <v>312</v>
      </c>
      <c r="K266" s="11"/>
      <c r="L266" s="107">
        <f t="shared" si="43"/>
        <v>0</v>
      </c>
      <c r="M266" s="107"/>
      <c r="N266" s="107"/>
      <c r="O266" s="107">
        <f t="shared" si="44"/>
        <v>500000</v>
      </c>
      <c r="P266" s="107">
        <v>500000</v>
      </c>
      <c r="Q266" s="107"/>
      <c r="R266" s="107">
        <f t="shared" si="45"/>
        <v>0</v>
      </c>
      <c r="S266" s="107"/>
      <c r="T266" s="107"/>
      <c r="U266" s="107">
        <f t="shared" si="46"/>
        <v>0</v>
      </c>
      <c r="V266" s="107"/>
      <c r="W266" s="107"/>
      <c r="X266" s="107">
        <f t="shared" si="47"/>
        <v>0</v>
      </c>
      <c r="Y266" s="107"/>
      <c r="Z266" s="107"/>
      <c r="AA266" s="108">
        <f>C266+I266-L266-O266-U266-X266-R266</f>
        <v>0</v>
      </c>
      <c r="AB266" s="7">
        <v>45505</v>
      </c>
    </row>
    <row r="267" spans="1:28" ht="15.75" hidden="1" x14ac:dyDescent="0.25">
      <c r="A267" s="29">
        <v>45506</v>
      </c>
      <c r="B267" s="25" t="s">
        <v>221</v>
      </c>
      <c r="C267" s="25"/>
      <c r="D267" s="25" t="s">
        <v>52</v>
      </c>
      <c r="E267" s="25" t="s">
        <v>177</v>
      </c>
      <c r="F267" s="25">
        <v>200</v>
      </c>
      <c r="G267" s="25" t="s">
        <v>39</v>
      </c>
      <c r="H267" s="25">
        <v>85344</v>
      </c>
      <c r="I267" s="11">
        <f t="shared" si="42"/>
        <v>17068800</v>
      </c>
      <c r="J267" s="31" t="s">
        <v>312</v>
      </c>
      <c r="K267" s="11" t="s">
        <v>1813</v>
      </c>
      <c r="L267" s="107">
        <f t="shared" si="43"/>
        <v>0</v>
      </c>
      <c r="M267" s="107"/>
      <c r="N267" s="107"/>
      <c r="O267" s="107">
        <f t="shared" si="44"/>
        <v>17068800</v>
      </c>
      <c r="P267" s="107">
        <v>17068800</v>
      </c>
      <c r="Q267" s="107"/>
      <c r="R267" s="107">
        <f t="shared" si="45"/>
        <v>0</v>
      </c>
      <c r="S267" s="107"/>
      <c r="T267" s="107"/>
      <c r="U267" s="107">
        <f t="shared" si="46"/>
        <v>0</v>
      </c>
      <c r="V267" s="107"/>
      <c r="W267" s="107"/>
      <c r="X267" s="107">
        <f t="shared" si="47"/>
        <v>0</v>
      </c>
      <c r="Y267" s="107"/>
      <c r="Z267" s="107"/>
      <c r="AA267" s="108">
        <f>C267+I267-L267-O267-U267-X267-R267</f>
        <v>0</v>
      </c>
      <c r="AB267" s="7">
        <v>45533</v>
      </c>
    </row>
    <row r="268" spans="1:28" ht="15.75" hidden="1" x14ac:dyDescent="0.25">
      <c r="A268" s="29">
        <v>45506</v>
      </c>
      <c r="B268" s="25" t="s">
        <v>1626</v>
      </c>
      <c r="C268" s="27"/>
      <c r="D268" s="25" t="s">
        <v>52</v>
      </c>
      <c r="E268" s="25" t="s">
        <v>56</v>
      </c>
      <c r="F268" s="27">
        <v>1</v>
      </c>
      <c r="G268" s="27" t="s">
        <v>23</v>
      </c>
      <c r="H268" s="27">
        <v>400000</v>
      </c>
      <c r="I268" s="11">
        <f t="shared" si="42"/>
        <v>400000</v>
      </c>
      <c r="J268" s="32" t="s">
        <v>312</v>
      </c>
      <c r="K268" s="11"/>
      <c r="L268" s="107">
        <f t="shared" si="43"/>
        <v>0</v>
      </c>
      <c r="M268" s="107"/>
      <c r="N268" s="107"/>
      <c r="O268" s="107">
        <f t="shared" si="44"/>
        <v>400000</v>
      </c>
      <c r="P268" s="107">
        <v>400000</v>
      </c>
      <c r="Q268" s="107"/>
      <c r="R268" s="107">
        <f t="shared" si="45"/>
        <v>0</v>
      </c>
      <c r="S268" s="107"/>
      <c r="T268" s="107"/>
      <c r="U268" s="107">
        <f t="shared" si="46"/>
        <v>0</v>
      </c>
      <c r="V268" s="107"/>
      <c r="W268" s="107"/>
      <c r="X268" s="107">
        <f t="shared" si="47"/>
        <v>0</v>
      </c>
      <c r="Y268" s="107"/>
      <c r="Z268" s="107"/>
      <c r="AA268" s="108">
        <f>C268+I268-L268-O268-U268-X268-R268</f>
        <v>0</v>
      </c>
      <c r="AB268" s="7">
        <v>45506</v>
      </c>
    </row>
    <row r="269" spans="1:28" ht="15.75" hidden="1" x14ac:dyDescent="0.25">
      <c r="A269" s="24">
        <v>45506</v>
      </c>
      <c r="B269" s="25" t="s">
        <v>1627</v>
      </c>
      <c r="C269" s="25"/>
      <c r="D269" s="25" t="s">
        <v>46</v>
      </c>
      <c r="E269" s="25" t="s">
        <v>512</v>
      </c>
      <c r="F269" s="25">
        <v>1</v>
      </c>
      <c r="G269" s="25" t="s">
        <v>27</v>
      </c>
      <c r="H269" s="25">
        <v>460000</v>
      </c>
      <c r="I269" s="11">
        <f t="shared" si="42"/>
        <v>460000</v>
      </c>
      <c r="J269" s="31" t="s">
        <v>312</v>
      </c>
      <c r="K269" s="11"/>
      <c r="L269" s="107">
        <f t="shared" si="43"/>
        <v>0</v>
      </c>
      <c r="M269" s="107"/>
      <c r="N269" s="107"/>
      <c r="O269" s="107">
        <f t="shared" si="44"/>
        <v>460000</v>
      </c>
      <c r="P269" s="107">
        <v>460000</v>
      </c>
      <c r="Q269" s="107"/>
      <c r="R269" s="107">
        <f t="shared" si="45"/>
        <v>0</v>
      </c>
      <c r="S269" s="107"/>
      <c r="T269" s="107"/>
      <c r="U269" s="107">
        <f t="shared" si="46"/>
        <v>0</v>
      </c>
      <c r="V269" s="107"/>
      <c r="W269" s="107"/>
      <c r="X269" s="107">
        <f t="shared" si="47"/>
        <v>0</v>
      </c>
      <c r="Y269" s="107"/>
      <c r="Z269" s="107"/>
      <c r="AA269" s="108">
        <f>C269+I269-L269-O269-U269-X269-R269</f>
        <v>0</v>
      </c>
      <c r="AB269" s="7">
        <v>45506</v>
      </c>
    </row>
    <row r="270" spans="1:28" ht="15.75" hidden="1" x14ac:dyDescent="0.25">
      <c r="A270" s="29">
        <v>45506</v>
      </c>
      <c r="B270" s="25" t="s">
        <v>304</v>
      </c>
      <c r="C270" s="25"/>
      <c r="D270" s="25" t="s">
        <v>46</v>
      </c>
      <c r="E270" s="25" t="s">
        <v>64</v>
      </c>
      <c r="F270" s="25">
        <v>200</v>
      </c>
      <c r="G270" s="27" t="s">
        <v>39</v>
      </c>
      <c r="H270" s="25">
        <v>60000</v>
      </c>
      <c r="I270" s="11">
        <f t="shared" si="42"/>
        <v>12000000</v>
      </c>
      <c r="J270" s="26" t="s">
        <v>28</v>
      </c>
      <c r="K270" s="11"/>
      <c r="L270" s="107">
        <f t="shared" si="43"/>
        <v>0</v>
      </c>
      <c r="M270" s="107"/>
      <c r="N270" s="107"/>
      <c r="O270" s="107">
        <f t="shared" si="44"/>
        <v>0</v>
      </c>
      <c r="P270" s="107"/>
      <c r="Q270" s="107"/>
      <c r="R270" s="107">
        <f t="shared" si="45"/>
        <v>0</v>
      </c>
      <c r="S270" s="107"/>
      <c r="T270" s="107"/>
      <c r="U270" s="107">
        <f t="shared" si="46"/>
        <v>0</v>
      </c>
      <c r="V270" s="107"/>
      <c r="W270" s="107"/>
      <c r="X270" s="107">
        <f t="shared" si="47"/>
        <v>0</v>
      </c>
      <c r="Y270" s="107"/>
      <c r="Z270" s="107"/>
      <c r="AA270" s="108">
        <f>C270+I270-L270-O270-U270-X270-R270</f>
        <v>12000000</v>
      </c>
      <c r="AB270" s="7"/>
    </row>
    <row r="271" spans="1:28" ht="15.75" hidden="1" x14ac:dyDescent="0.25">
      <c r="A271" s="24">
        <v>45506</v>
      </c>
      <c r="B271" s="25" t="s">
        <v>207</v>
      </c>
      <c r="C271" s="25"/>
      <c r="D271" s="25" t="s">
        <v>46</v>
      </c>
      <c r="E271" s="25" t="s">
        <v>108</v>
      </c>
      <c r="F271" s="25">
        <v>600</v>
      </c>
      <c r="G271" s="25" t="s">
        <v>34</v>
      </c>
      <c r="H271" s="25">
        <v>2150</v>
      </c>
      <c r="I271" s="11">
        <f t="shared" si="42"/>
        <v>1290000</v>
      </c>
      <c r="J271" s="31" t="s">
        <v>312</v>
      </c>
      <c r="K271" s="11"/>
      <c r="L271" s="107">
        <f t="shared" si="43"/>
        <v>0</v>
      </c>
      <c r="M271" s="107"/>
      <c r="N271" s="107"/>
      <c r="O271" s="107">
        <f t="shared" si="44"/>
        <v>1290000</v>
      </c>
      <c r="P271" s="107">
        <v>1290000</v>
      </c>
      <c r="Q271" s="107"/>
      <c r="R271" s="107">
        <f t="shared" si="45"/>
        <v>0</v>
      </c>
      <c r="S271" s="107"/>
      <c r="T271" s="107"/>
      <c r="U271" s="107">
        <f t="shared" si="46"/>
        <v>0</v>
      </c>
      <c r="V271" s="107"/>
      <c r="W271" s="107"/>
      <c r="X271" s="107">
        <f t="shared" si="47"/>
        <v>0</v>
      </c>
      <c r="Y271" s="107"/>
      <c r="Z271" s="107"/>
      <c r="AA271" s="108">
        <f>C271+I271-L271-O271-U271-X271-R271</f>
        <v>0</v>
      </c>
      <c r="AB271" s="7">
        <v>45506</v>
      </c>
    </row>
    <row r="272" spans="1:28" ht="15.75" hidden="1" x14ac:dyDescent="0.25">
      <c r="A272" s="29">
        <v>45507</v>
      </c>
      <c r="B272" s="27" t="s">
        <v>361</v>
      </c>
      <c r="C272" s="27"/>
      <c r="D272" s="27" t="s">
        <v>46</v>
      </c>
      <c r="E272" s="27" t="s">
        <v>91</v>
      </c>
      <c r="F272" s="27">
        <v>2</v>
      </c>
      <c r="G272" s="27" t="s">
        <v>303</v>
      </c>
      <c r="H272" s="27">
        <v>1200000</v>
      </c>
      <c r="I272" s="15">
        <f t="shared" si="42"/>
        <v>2400000</v>
      </c>
      <c r="J272" s="32" t="s">
        <v>312</v>
      </c>
      <c r="K272" s="11"/>
      <c r="L272" s="107">
        <f t="shared" si="43"/>
        <v>0</v>
      </c>
      <c r="M272" s="107"/>
      <c r="N272" s="107"/>
      <c r="O272" s="107">
        <f t="shared" si="44"/>
        <v>2400000</v>
      </c>
      <c r="P272" s="107">
        <v>2400000</v>
      </c>
      <c r="Q272" s="107"/>
      <c r="R272" s="107">
        <f t="shared" si="45"/>
        <v>0</v>
      </c>
      <c r="S272" s="107"/>
      <c r="T272" s="107"/>
      <c r="U272" s="107">
        <f t="shared" si="46"/>
        <v>0</v>
      </c>
      <c r="V272" s="107"/>
      <c r="W272" s="107"/>
      <c r="X272" s="107">
        <f t="shared" si="47"/>
        <v>0</v>
      </c>
      <c r="Y272" s="107"/>
      <c r="Z272" s="107"/>
      <c r="AA272" s="108">
        <f>C272+I272-L272-O272-U272-X272-R272</f>
        <v>0</v>
      </c>
      <c r="AB272" s="7">
        <v>45506</v>
      </c>
    </row>
    <row r="273" spans="1:28" ht="15.75" hidden="1" x14ac:dyDescent="0.25">
      <c r="A273" s="29">
        <v>45507</v>
      </c>
      <c r="B273" s="25" t="s">
        <v>594</v>
      </c>
      <c r="C273" s="27"/>
      <c r="D273" s="27" t="s">
        <v>46</v>
      </c>
      <c r="E273" s="27" t="s">
        <v>225</v>
      </c>
      <c r="F273" s="27">
        <v>1700</v>
      </c>
      <c r="G273" s="27" t="s">
        <v>34</v>
      </c>
      <c r="H273" s="27">
        <v>2992</v>
      </c>
      <c r="I273" s="11">
        <f t="shared" si="42"/>
        <v>5086400</v>
      </c>
      <c r="J273" s="32" t="s">
        <v>312</v>
      </c>
      <c r="K273" s="11" t="s">
        <v>1655</v>
      </c>
      <c r="L273" s="107">
        <f t="shared" si="43"/>
        <v>0</v>
      </c>
      <c r="M273" s="107"/>
      <c r="N273" s="107"/>
      <c r="O273" s="107">
        <f t="shared" si="44"/>
        <v>5086400</v>
      </c>
      <c r="P273" s="107">
        <v>5086400</v>
      </c>
      <c r="Q273" s="107"/>
      <c r="R273" s="107">
        <f t="shared" si="45"/>
        <v>0</v>
      </c>
      <c r="S273" s="107"/>
      <c r="T273" s="107"/>
      <c r="U273" s="107">
        <f t="shared" si="46"/>
        <v>0</v>
      </c>
      <c r="V273" s="107"/>
      <c r="W273" s="107"/>
      <c r="X273" s="107">
        <f t="shared" si="47"/>
        <v>0</v>
      </c>
      <c r="Y273" s="107"/>
      <c r="Z273" s="107"/>
      <c r="AA273" s="108">
        <f>C273+I273-L273-O273-U273-X273-R273</f>
        <v>0</v>
      </c>
      <c r="AB273" s="7">
        <v>45510</v>
      </c>
    </row>
    <row r="274" spans="1:28" ht="15.75" hidden="1" x14ac:dyDescent="0.25">
      <c r="A274" s="29">
        <v>45507</v>
      </c>
      <c r="B274" s="27" t="s">
        <v>99</v>
      </c>
      <c r="C274" s="25"/>
      <c r="D274" s="27"/>
      <c r="E274" s="25" t="s">
        <v>100</v>
      </c>
      <c r="F274" s="25">
        <v>117.9</v>
      </c>
      <c r="G274" s="25" t="s">
        <v>39</v>
      </c>
      <c r="H274" s="25"/>
      <c r="I274" s="11">
        <f t="shared" si="42"/>
        <v>0</v>
      </c>
      <c r="J274" s="26" t="s">
        <v>28</v>
      </c>
      <c r="K274" s="11"/>
      <c r="L274" s="107">
        <f t="shared" si="43"/>
        <v>0</v>
      </c>
      <c r="M274" s="107"/>
      <c r="N274" s="107"/>
      <c r="O274" s="107">
        <f t="shared" si="44"/>
        <v>0</v>
      </c>
      <c r="P274" s="107"/>
      <c r="Q274" s="107"/>
      <c r="R274" s="107">
        <f t="shared" si="45"/>
        <v>0</v>
      </c>
      <c r="S274" s="107"/>
      <c r="T274" s="107"/>
      <c r="U274" s="107">
        <f t="shared" si="46"/>
        <v>0</v>
      </c>
      <c r="V274" s="107"/>
      <c r="W274" s="107"/>
      <c r="X274" s="107">
        <f t="shared" si="47"/>
        <v>0</v>
      </c>
      <c r="Y274" s="107"/>
      <c r="Z274" s="107"/>
      <c r="AA274" s="108">
        <f>C274+I274-L274-O274-U274-X274-R274</f>
        <v>0</v>
      </c>
      <c r="AB274" s="7"/>
    </row>
    <row r="275" spans="1:28" ht="15.75" hidden="1" x14ac:dyDescent="0.25">
      <c r="A275" s="29">
        <v>45507</v>
      </c>
      <c r="B275" s="27" t="s">
        <v>99</v>
      </c>
      <c r="C275" s="25"/>
      <c r="D275" s="27"/>
      <c r="E275" s="25" t="s">
        <v>121</v>
      </c>
      <c r="F275" s="25">
        <v>81</v>
      </c>
      <c r="G275" s="25" t="s">
        <v>39</v>
      </c>
      <c r="H275" s="25"/>
      <c r="I275" s="11">
        <f t="shared" si="42"/>
        <v>0</v>
      </c>
      <c r="J275" s="26" t="s">
        <v>28</v>
      </c>
      <c r="K275" s="11"/>
      <c r="L275" s="107">
        <f t="shared" si="43"/>
        <v>0</v>
      </c>
      <c r="M275" s="107"/>
      <c r="N275" s="107"/>
      <c r="O275" s="107">
        <f t="shared" si="44"/>
        <v>0</v>
      </c>
      <c r="P275" s="107"/>
      <c r="Q275" s="107"/>
      <c r="R275" s="107">
        <f t="shared" si="45"/>
        <v>0</v>
      </c>
      <c r="S275" s="107"/>
      <c r="T275" s="107"/>
      <c r="U275" s="107">
        <f t="shared" si="46"/>
        <v>0</v>
      </c>
      <c r="V275" s="107"/>
      <c r="W275" s="107"/>
      <c r="X275" s="107">
        <f t="shared" si="47"/>
        <v>0</v>
      </c>
      <c r="Y275" s="107"/>
      <c r="Z275" s="107"/>
      <c r="AA275" s="108">
        <f>C275+I275-L275-O275-U275-X275-R275</f>
        <v>0</v>
      </c>
      <c r="AB275" s="7"/>
    </row>
    <row r="276" spans="1:28" ht="15.75" hidden="1" x14ac:dyDescent="0.25">
      <c r="A276" s="29">
        <v>45507</v>
      </c>
      <c r="B276" s="27" t="s">
        <v>256</v>
      </c>
      <c r="C276" s="25"/>
      <c r="D276" s="27" t="s">
        <v>52</v>
      </c>
      <c r="E276" s="25" t="s">
        <v>249</v>
      </c>
      <c r="F276" s="25">
        <v>600</v>
      </c>
      <c r="G276" s="25" t="s">
        <v>34</v>
      </c>
      <c r="H276" s="25">
        <v>4000</v>
      </c>
      <c r="I276" s="11">
        <f t="shared" si="42"/>
        <v>2400000</v>
      </c>
      <c r="J276" s="31" t="s">
        <v>324</v>
      </c>
      <c r="K276" s="11"/>
      <c r="L276" s="107">
        <f t="shared" si="43"/>
        <v>2400000</v>
      </c>
      <c r="M276" s="107"/>
      <c r="N276" s="107">
        <v>2400000</v>
      </c>
      <c r="O276" s="107">
        <f t="shared" si="44"/>
        <v>0</v>
      </c>
      <c r="P276" s="107"/>
      <c r="Q276" s="107"/>
      <c r="R276" s="107">
        <f t="shared" si="45"/>
        <v>0</v>
      </c>
      <c r="S276" s="107"/>
      <c r="T276" s="107"/>
      <c r="U276" s="107">
        <f t="shared" si="46"/>
        <v>0</v>
      </c>
      <c r="V276" s="107"/>
      <c r="W276" s="107"/>
      <c r="X276" s="107">
        <f t="shared" si="47"/>
        <v>0</v>
      </c>
      <c r="Y276" s="107"/>
      <c r="Z276" s="107"/>
      <c r="AA276" s="108">
        <f>C276+I276-L276-O276-U276-X276-R276</f>
        <v>0</v>
      </c>
      <c r="AB276" s="7">
        <v>45513</v>
      </c>
    </row>
    <row r="277" spans="1:28" ht="15.75" hidden="1" x14ac:dyDescent="0.25">
      <c r="A277" s="29">
        <v>45507</v>
      </c>
      <c r="B277" s="27" t="s">
        <v>256</v>
      </c>
      <c r="C277" s="25"/>
      <c r="D277" s="27" t="s">
        <v>52</v>
      </c>
      <c r="E277" s="25" t="s">
        <v>64</v>
      </c>
      <c r="F277" s="25">
        <v>16.600000000000001</v>
      </c>
      <c r="G277" s="25" t="s">
        <v>39</v>
      </c>
      <c r="H277" s="25">
        <v>55000</v>
      </c>
      <c r="I277" s="11">
        <f t="shared" si="42"/>
        <v>913000.00000000012</v>
      </c>
      <c r="J277" s="31" t="s">
        <v>324</v>
      </c>
      <c r="K277" s="11"/>
      <c r="L277" s="107">
        <f t="shared" si="43"/>
        <v>913000</v>
      </c>
      <c r="M277" s="107"/>
      <c r="N277" s="107">
        <v>913000</v>
      </c>
      <c r="O277" s="107">
        <f t="shared" si="44"/>
        <v>0</v>
      </c>
      <c r="P277" s="107"/>
      <c r="Q277" s="107"/>
      <c r="R277" s="107">
        <f t="shared" si="45"/>
        <v>0</v>
      </c>
      <c r="S277" s="107"/>
      <c r="T277" s="107"/>
      <c r="U277" s="107">
        <f t="shared" si="46"/>
        <v>0</v>
      </c>
      <c r="V277" s="107"/>
      <c r="W277" s="107"/>
      <c r="X277" s="107">
        <f t="shared" si="47"/>
        <v>0</v>
      </c>
      <c r="Y277" s="107"/>
      <c r="Z277" s="107"/>
      <c r="AA277" s="108">
        <f>C277+I277-L277-O277-U277-X277-R277</f>
        <v>1.1641532182693481E-10</v>
      </c>
      <c r="AB277" s="7">
        <v>45513</v>
      </c>
    </row>
    <row r="278" spans="1:28" ht="15.75" hidden="1" x14ac:dyDescent="0.25">
      <c r="A278" s="29">
        <v>45507</v>
      </c>
      <c r="B278" s="27" t="s">
        <v>90</v>
      </c>
      <c r="C278" s="25"/>
      <c r="D278" s="27" t="s">
        <v>46</v>
      </c>
      <c r="E278" s="25" t="s">
        <v>196</v>
      </c>
      <c r="F278" s="25">
        <v>114.3</v>
      </c>
      <c r="G278" s="25" t="s">
        <v>39</v>
      </c>
      <c r="H278" s="25">
        <v>120000</v>
      </c>
      <c r="I278" s="11">
        <f t="shared" si="42"/>
        <v>13716000</v>
      </c>
      <c r="J278" s="38" t="s">
        <v>78</v>
      </c>
      <c r="K278" s="11"/>
      <c r="L278" s="107">
        <f t="shared" si="43"/>
        <v>0</v>
      </c>
      <c r="M278" s="107"/>
      <c r="N278" s="107"/>
      <c r="O278" s="107">
        <f t="shared" si="44"/>
        <v>13187000</v>
      </c>
      <c r="P278" s="107">
        <v>13187000</v>
      </c>
      <c r="Q278" s="107"/>
      <c r="R278" s="107">
        <f t="shared" si="45"/>
        <v>0</v>
      </c>
      <c r="S278" s="107"/>
      <c r="T278" s="107"/>
      <c r="U278" s="107">
        <f t="shared" si="46"/>
        <v>0</v>
      </c>
      <c r="V278" s="107"/>
      <c r="W278" s="107"/>
      <c r="X278" s="107">
        <f t="shared" si="47"/>
        <v>0</v>
      </c>
      <c r="Y278" s="107"/>
      <c r="Z278" s="107"/>
      <c r="AA278" s="108">
        <f>C278+I278-L278-O278-U278-X278-R278</f>
        <v>529000</v>
      </c>
      <c r="AB278" s="7">
        <v>45506</v>
      </c>
    </row>
    <row r="279" spans="1:28" ht="15.75" hidden="1" x14ac:dyDescent="0.25">
      <c r="A279" s="29">
        <v>45507</v>
      </c>
      <c r="B279" s="27" t="s">
        <v>90</v>
      </c>
      <c r="C279" s="25"/>
      <c r="D279" s="27" t="s">
        <v>46</v>
      </c>
      <c r="E279" s="25" t="s">
        <v>567</v>
      </c>
      <c r="F279" s="25">
        <v>81</v>
      </c>
      <c r="G279" s="25" t="s">
        <v>39</v>
      </c>
      <c r="H279" s="25">
        <v>120000</v>
      </c>
      <c r="I279" s="11">
        <f t="shared" si="42"/>
        <v>9720000</v>
      </c>
      <c r="J279" s="31" t="s">
        <v>312</v>
      </c>
      <c r="K279" s="11"/>
      <c r="L279" s="107">
        <f t="shared" si="43"/>
        <v>0</v>
      </c>
      <c r="M279" s="107"/>
      <c r="N279" s="107"/>
      <c r="O279" s="107">
        <f t="shared" si="44"/>
        <v>9720000</v>
      </c>
      <c r="P279" s="107">
        <v>9720000</v>
      </c>
      <c r="Q279" s="107"/>
      <c r="R279" s="107">
        <f t="shared" si="45"/>
        <v>0</v>
      </c>
      <c r="S279" s="107"/>
      <c r="T279" s="107"/>
      <c r="U279" s="107">
        <f t="shared" si="46"/>
        <v>0</v>
      </c>
      <c r="V279" s="107"/>
      <c r="W279" s="107"/>
      <c r="X279" s="107">
        <f t="shared" si="47"/>
        <v>0</v>
      </c>
      <c r="Y279" s="107"/>
      <c r="Z279" s="107"/>
      <c r="AA279" s="108">
        <f>C279+I279-L279-O279-U279-X279-R279</f>
        <v>0</v>
      </c>
      <c r="AB279" s="7">
        <v>45506</v>
      </c>
    </row>
    <row r="280" spans="1:28" ht="15.75" hidden="1" x14ac:dyDescent="0.25">
      <c r="A280" s="29">
        <v>45507</v>
      </c>
      <c r="B280" s="27" t="s">
        <v>90</v>
      </c>
      <c r="C280" s="25"/>
      <c r="D280" s="27" t="s">
        <v>46</v>
      </c>
      <c r="E280" s="25" t="s">
        <v>120</v>
      </c>
      <c r="F280" s="25">
        <v>98.7</v>
      </c>
      <c r="G280" s="25" t="s">
        <v>39</v>
      </c>
      <c r="H280" s="25">
        <v>45000</v>
      </c>
      <c r="I280" s="11">
        <f t="shared" si="42"/>
        <v>4441500</v>
      </c>
      <c r="J280" s="31" t="s">
        <v>312</v>
      </c>
      <c r="K280" s="11"/>
      <c r="L280" s="107">
        <f t="shared" si="43"/>
        <v>0</v>
      </c>
      <c r="M280" s="107"/>
      <c r="N280" s="107"/>
      <c r="O280" s="107">
        <f t="shared" si="44"/>
        <v>4441500</v>
      </c>
      <c r="P280" s="107">
        <v>4441500</v>
      </c>
      <c r="Q280" s="107"/>
      <c r="R280" s="107">
        <f t="shared" si="45"/>
        <v>0</v>
      </c>
      <c r="S280" s="107"/>
      <c r="T280" s="107"/>
      <c r="U280" s="107">
        <f t="shared" si="46"/>
        <v>0</v>
      </c>
      <c r="V280" s="107"/>
      <c r="W280" s="107"/>
      <c r="X280" s="107">
        <f t="shared" si="47"/>
        <v>0</v>
      </c>
      <c r="Y280" s="107"/>
      <c r="Z280" s="107"/>
      <c r="AA280" s="108">
        <f>C280+I280-L280-O280-U280-X280-R280</f>
        <v>0</v>
      </c>
      <c r="AB280" s="7">
        <v>45506</v>
      </c>
    </row>
    <row r="281" spans="1:28" ht="15.75" hidden="1" x14ac:dyDescent="0.25">
      <c r="A281" s="29">
        <v>45507</v>
      </c>
      <c r="B281" s="27" t="s">
        <v>90</v>
      </c>
      <c r="C281" s="25"/>
      <c r="D281" s="27" t="s">
        <v>46</v>
      </c>
      <c r="E281" s="25" t="s">
        <v>158</v>
      </c>
      <c r="F281" s="25">
        <v>62.1</v>
      </c>
      <c r="G281" s="25" t="s">
        <v>39</v>
      </c>
      <c r="H281" s="25">
        <v>45000</v>
      </c>
      <c r="I281" s="11">
        <f t="shared" si="42"/>
        <v>2794500</v>
      </c>
      <c r="J281" s="31" t="s">
        <v>312</v>
      </c>
      <c r="K281" s="11"/>
      <c r="L281" s="107">
        <f t="shared" si="43"/>
        <v>0</v>
      </c>
      <c r="M281" s="107"/>
      <c r="N281" s="107"/>
      <c r="O281" s="107">
        <f t="shared" si="44"/>
        <v>2794500</v>
      </c>
      <c r="P281" s="107">
        <v>2794500</v>
      </c>
      <c r="Q281" s="107"/>
      <c r="R281" s="107">
        <f t="shared" si="45"/>
        <v>0</v>
      </c>
      <c r="S281" s="107"/>
      <c r="T281" s="107"/>
      <c r="U281" s="107">
        <f t="shared" si="46"/>
        <v>0</v>
      </c>
      <c r="V281" s="107"/>
      <c r="W281" s="107"/>
      <c r="X281" s="107">
        <f t="shared" si="47"/>
        <v>0</v>
      </c>
      <c r="Y281" s="107"/>
      <c r="Z281" s="107"/>
      <c r="AA281" s="108">
        <f>C281+I281-L281-O281-U281-X281-R281</f>
        <v>0</v>
      </c>
      <c r="AB281" s="7">
        <v>45506</v>
      </c>
    </row>
    <row r="282" spans="1:28" ht="15.75" hidden="1" x14ac:dyDescent="0.25">
      <c r="A282" s="29">
        <v>45507</v>
      </c>
      <c r="B282" s="27" t="s">
        <v>90</v>
      </c>
      <c r="C282" s="25"/>
      <c r="D282" s="27" t="s">
        <v>46</v>
      </c>
      <c r="E282" s="25" t="s">
        <v>129</v>
      </c>
      <c r="F282" s="25">
        <v>56</v>
      </c>
      <c r="G282" s="25" t="s">
        <v>77</v>
      </c>
      <c r="H282" s="25">
        <v>65000</v>
      </c>
      <c r="I282" s="11">
        <f t="shared" si="42"/>
        <v>3640000</v>
      </c>
      <c r="J282" s="31" t="s">
        <v>49</v>
      </c>
      <c r="K282" s="11"/>
      <c r="L282" s="107">
        <f t="shared" si="43"/>
        <v>0</v>
      </c>
      <c r="M282" s="107"/>
      <c r="N282" s="107"/>
      <c r="O282" s="107">
        <f t="shared" si="44"/>
        <v>3900000</v>
      </c>
      <c r="P282" s="107">
        <v>3900000</v>
      </c>
      <c r="Q282" s="107"/>
      <c r="R282" s="107">
        <f t="shared" si="45"/>
        <v>0</v>
      </c>
      <c r="S282" s="107"/>
      <c r="T282" s="107"/>
      <c r="U282" s="107">
        <f t="shared" si="46"/>
        <v>0</v>
      </c>
      <c r="V282" s="107"/>
      <c r="W282" s="107"/>
      <c r="X282" s="107">
        <f t="shared" si="47"/>
        <v>0</v>
      </c>
      <c r="Y282" s="107"/>
      <c r="Z282" s="107"/>
      <c r="AA282" s="108">
        <f>C282+I282-L282-O282-U282-X282-R282</f>
        <v>-260000</v>
      </c>
      <c r="AB282" s="7">
        <v>45506</v>
      </c>
    </row>
    <row r="283" spans="1:28" ht="15.75" hidden="1" x14ac:dyDescent="0.25">
      <c r="A283" s="29">
        <v>45507</v>
      </c>
      <c r="B283" s="25" t="s">
        <v>445</v>
      </c>
      <c r="C283" s="25"/>
      <c r="D283" s="25" t="s">
        <v>52</v>
      </c>
      <c r="E283" s="25" t="s">
        <v>58</v>
      </c>
      <c r="F283" s="25">
        <v>10400</v>
      </c>
      <c r="G283" s="25" t="s">
        <v>34</v>
      </c>
      <c r="H283" s="25">
        <v>1650</v>
      </c>
      <c r="I283" s="11">
        <f t="shared" si="42"/>
        <v>17160000</v>
      </c>
      <c r="J283" s="115" t="s">
        <v>24</v>
      </c>
      <c r="K283" s="11"/>
      <c r="L283" s="107">
        <f t="shared" si="43"/>
        <v>0</v>
      </c>
      <c r="M283" s="107"/>
      <c r="N283" s="107"/>
      <c r="O283" s="107">
        <f t="shared" si="44"/>
        <v>0</v>
      </c>
      <c r="P283" s="107"/>
      <c r="Q283" s="107"/>
      <c r="R283" s="107">
        <f t="shared" si="45"/>
        <v>6500000</v>
      </c>
      <c r="S283" s="107">
        <v>3500000</v>
      </c>
      <c r="T283" s="107">
        <v>3000000</v>
      </c>
      <c r="U283" s="107">
        <f t="shared" si="46"/>
        <v>0</v>
      </c>
      <c r="V283" s="107"/>
      <c r="W283" s="107"/>
      <c r="X283" s="107">
        <f t="shared" si="47"/>
        <v>0</v>
      </c>
      <c r="Y283" s="107"/>
      <c r="Z283" s="107"/>
      <c r="AA283" s="108">
        <f>C283+I283-L283-O283-U283-X283-R283</f>
        <v>10660000</v>
      </c>
      <c r="AB283" s="7">
        <v>45530</v>
      </c>
    </row>
    <row r="284" spans="1:28" ht="15.75" hidden="1" x14ac:dyDescent="0.25">
      <c r="A284" s="29">
        <v>45507</v>
      </c>
      <c r="B284" s="25" t="s">
        <v>1039</v>
      </c>
      <c r="C284" s="25"/>
      <c r="D284" s="25" t="s">
        <v>46</v>
      </c>
      <c r="E284" s="25" t="s">
        <v>129</v>
      </c>
      <c r="F284" s="25">
        <v>4</v>
      </c>
      <c r="G284" s="25" t="s">
        <v>77</v>
      </c>
      <c r="H284" s="25">
        <v>65000</v>
      </c>
      <c r="I284" s="11">
        <f t="shared" si="42"/>
        <v>260000</v>
      </c>
      <c r="J284" s="31" t="s">
        <v>324</v>
      </c>
      <c r="K284" s="11"/>
      <c r="L284" s="107">
        <f t="shared" si="43"/>
        <v>260000</v>
      </c>
      <c r="M284" s="107">
        <v>260000</v>
      </c>
      <c r="N284" s="107"/>
      <c r="O284" s="107">
        <f t="shared" si="44"/>
        <v>0</v>
      </c>
      <c r="P284" s="107"/>
      <c r="Q284" s="107"/>
      <c r="R284" s="107">
        <f t="shared" si="45"/>
        <v>0</v>
      </c>
      <c r="S284" s="107"/>
      <c r="T284" s="107"/>
      <c r="U284" s="107">
        <f t="shared" si="46"/>
        <v>0</v>
      </c>
      <c r="V284" s="107"/>
      <c r="W284" s="107"/>
      <c r="X284" s="107">
        <f t="shared" si="47"/>
        <v>0</v>
      </c>
      <c r="Y284" s="107"/>
      <c r="Z284" s="107"/>
      <c r="AA284" s="108">
        <f>C284+I284-L284-O284-U284-X284-R284</f>
        <v>0</v>
      </c>
      <c r="AB284" s="7">
        <v>45507</v>
      </c>
    </row>
    <row r="285" spans="1:28" ht="15.75" hidden="1" x14ac:dyDescent="0.25">
      <c r="A285" s="29">
        <v>45507</v>
      </c>
      <c r="B285" s="25" t="s">
        <v>800</v>
      </c>
      <c r="C285" s="25"/>
      <c r="D285" s="25" t="s">
        <v>46</v>
      </c>
      <c r="E285" s="25" t="s">
        <v>124</v>
      </c>
      <c r="F285" s="25">
        <v>0.45</v>
      </c>
      <c r="G285" s="25" t="s">
        <v>283</v>
      </c>
      <c r="H285" s="25">
        <v>1150000</v>
      </c>
      <c r="I285" s="11">
        <f t="shared" si="42"/>
        <v>517500</v>
      </c>
      <c r="J285" s="31" t="s">
        <v>324</v>
      </c>
      <c r="K285" s="11"/>
      <c r="L285" s="107">
        <f t="shared" si="43"/>
        <v>517500</v>
      </c>
      <c r="M285" s="107">
        <v>517500</v>
      </c>
      <c r="N285" s="107"/>
      <c r="O285" s="107">
        <f t="shared" si="44"/>
        <v>0</v>
      </c>
      <c r="P285" s="107"/>
      <c r="Q285" s="107"/>
      <c r="R285" s="107">
        <f t="shared" si="45"/>
        <v>0</v>
      </c>
      <c r="S285" s="107"/>
      <c r="T285" s="107"/>
      <c r="U285" s="107">
        <f t="shared" si="46"/>
        <v>0</v>
      </c>
      <c r="V285" s="107"/>
      <c r="W285" s="107"/>
      <c r="X285" s="107">
        <f t="shared" si="47"/>
        <v>0</v>
      </c>
      <c r="Y285" s="107"/>
      <c r="Z285" s="107"/>
      <c r="AA285" s="108">
        <f>C285+I285-L285-O285-U285-X285-R285</f>
        <v>0</v>
      </c>
      <c r="AB285" s="7">
        <v>45507</v>
      </c>
    </row>
    <row r="286" spans="1:28" ht="15.75" hidden="1" x14ac:dyDescent="0.25">
      <c r="A286" s="29">
        <v>45507</v>
      </c>
      <c r="B286" s="25" t="s">
        <v>307</v>
      </c>
      <c r="C286" s="25"/>
      <c r="D286" s="25" t="s">
        <v>46</v>
      </c>
      <c r="E286" s="25" t="s">
        <v>133</v>
      </c>
      <c r="F286" s="25">
        <v>200</v>
      </c>
      <c r="G286" s="25" t="s">
        <v>34</v>
      </c>
      <c r="H286" s="25">
        <v>3250</v>
      </c>
      <c r="I286" s="11">
        <f t="shared" si="42"/>
        <v>650000</v>
      </c>
      <c r="J286" s="31" t="s">
        <v>324</v>
      </c>
      <c r="K286" s="11"/>
      <c r="L286" s="107">
        <f t="shared" si="43"/>
        <v>650000</v>
      </c>
      <c r="M286" s="107">
        <v>650000</v>
      </c>
      <c r="N286" s="107"/>
      <c r="O286" s="107">
        <f t="shared" si="44"/>
        <v>0</v>
      </c>
      <c r="P286" s="107"/>
      <c r="Q286" s="107"/>
      <c r="R286" s="107">
        <f t="shared" si="45"/>
        <v>0</v>
      </c>
      <c r="S286" s="107"/>
      <c r="T286" s="107"/>
      <c r="U286" s="107">
        <f t="shared" si="46"/>
        <v>0</v>
      </c>
      <c r="V286" s="107"/>
      <c r="W286" s="107"/>
      <c r="X286" s="107">
        <f t="shared" si="47"/>
        <v>0</v>
      </c>
      <c r="Y286" s="107"/>
      <c r="Z286" s="107"/>
      <c r="AA286" s="108">
        <f>C286+I286-L286-O286-U286-X286-R286</f>
        <v>0</v>
      </c>
      <c r="AB286" s="7">
        <v>45510</v>
      </c>
    </row>
    <row r="287" spans="1:28" ht="15.75" hidden="1" x14ac:dyDescent="0.25">
      <c r="A287" s="29">
        <v>45507</v>
      </c>
      <c r="B287" s="25" t="s">
        <v>307</v>
      </c>
      <c r="C287" s="25"/>
      <c r="D287" s="25" t="s">
        <v>46</v>
      </c>
      <c r="E287" s="25" t="s">
        <v>154</v>
      </c>
      <c r="F287" s="25">
        <v>250</v>
      </c>
      <c r="G287" s="25" t="s">
        <v>34</v>
      </c>
      <c r="H287" s="25">
        <v>1140</v>
      </c>
      <c r="I287" s="11">
        <f t="shared" si="42"/>
        <v>285000</v>
      </c>
      <c r="J287" s="31" t="s">
        <v>324</v>
      </c>
      <c r="K287" s="11"/>
      <c r="L287" s="107">
        <f t="shared" si="43"/>
        <v>285000</v>
      </c>
      <c r="M287" s="107">
        <v>285000</v>
      </c>
      <c r="N287" s="107"/>
      <c r="O287" s="107">
        <f t="shared" si="44"/>
        <v>0</v>
      </c>
      <c r="P287" s="107"/>
      <c r="Q287" s="107"/>
      <c r="R287" s="107">
        <f t="shared" si="45"/>
        <v>0</v>
      </c>
      <c r="S287" s="107"/>
      <c r="T287" s="107"/>
      <c r="U287" s="107">
        <f t="shared" si="46"/>
        <v>0</v>
      </c>
      <c r="V287" s="107"/>
      <c r="W287" s="107"/>
      <c r="X287" s="107">
        <f t="shared" si="47"/>
        <v>0</v>
      </c>
      <c r="Y287" s="107"/>
      <c r="Z287" s="107"/>
      <c r="AA287" s="108">
        <f>C287+I287-L287-O287-U287-X287-R287</f>
        <v>0</v>
      </c>
      <c r="AB287" s="7">
        <v>45510</v>
      </c>
    </row>
    <row r="288" spans="1:28" ht="15.75" hidden="1" x14ac:dyDescent="0.25">
      <c r="A288" s="29">
        <v>45507</v>
      </c>
      <c r="B288" s="25" t="s">
        <v>291</v>
      </c>
      <c r="C288" s="25"/>
      <c r="D288" s="25" t="s">
        <v>52</v>
      </c>
      <c r="E288" s="25" t="s">
        <v>150</v>
      </c>
      <c r="F288" s="25">
        <v>20</v>
      </c>
      <c r="G288" s="25" t="s">
        <v>77</v>
      </c>
      <c r="H288" s="25">
        <v>50000</v>
      </c>
      <c r="I288" s="11">
        <f t="shared" si="42"/>
        <v>1000000</v>
      </c>
      <c r="J288" s="31" t="s">
        <v>312</v>
      </c>
      <c r="K288" s="11" t="s">
        <v>1638</v>
      </c>
      <c r="L288" s="107">
        <f t="shared" si="43"/>
        <v>0</v>
      </c>
      <c r="M288" s="107"/>
      <c r="N288" s="107"/>
      <c r="O288" s="107">
        <f t="shared" si="44"/>
        <v>1000000</v>
      </c>
      <c r="P288" s="107">
        <v>1000000</v>
      </c>
      <c r="Q288" s="107"/>
      <c r="R288" s="107">
        <f t="shared" si="45"/>
        <v>0</v>
      </c>
      <c r="S288" s="107"/>
      <c r="T288" s="107"/>
      <c r="U288" s="107">
        <f t="shared" si="46"/>
        <v>0</v>
      </c>
      <c r="V288" s="107"/>
      <c r="W288" s="107"/>
      <c r="X288" s="107">
        <f t="shared" si="47"/>
        <v>0</v>
      </c>
      <c r="Y288" s="107"/>
      <c r="Z288" s="107"/>
      <c r="AA288" s="108">
        <f>C288+I288-L288-O288-U288-X288-R288</f>
        <v>0</v>
      </c>
      <c r="AB288" s="7">
        <v>45509</v>
      </c>
    </row>
    <row r="289" spans="1:28" ht="15.75" hidden="1" x14ac:dyDescent="0.25">
      <c r="A289" s="29">
        <v>45507</v>
      </c>
      <c r="B289" s="25" t="s">
        <v>291</v>
      </c>
      <c r="C289" s="25"/>
      <c r="D289" s="25" t="s">
        <v>52</v>
      </c>
      <c r="E289" s="25" t="s">
        <v>249</v>
      </c>
      <c r="F289" s="25">
        <v>1500</v>
      </c>
      <c r="G289" s="25" t="s">
        <v>34</v>
      </c>
      <c r="H289" s="25">
        <v>3700</v>
      </c>
      <c r="I289" s="11">
        <f t="shared" si="42"/>
        <v>5550000</v>
      </c>
      <c r="J289" s="31" t="s">
        <v>324</v>
      </c>
      <c r="K289" s="11"/>
      <c r="L289" s="107">
        <f t="shared" si="43"/>
        <v>5550000</v>
      </c>
      <c r="M289" s="107">
        <v>5550000</v>
      </c>
      <c r="N289" s="107"/>
      <c r="O289" s="107">
        <f t="shared" si="44"/>
        <v>0</v>
      </c>
      <c r="P289" s="107"/>
      <c r="Q289" s="107"/>
      <c r="R289" s="107">
        <f t="shared" si="45"/>
        <v>0</v>
      </c>
      <c r="S289" s="107"/>
      <c r="T289" s="107"/>
      <c r="U289" s="107">
        <f t="shared" si="46"/>
        <v>0</v>
      </c>
      <c r="V289" s="107"/>
      <c r="W289" s="107"/>
      <c r="X289" s="107">
        <f t="shared" si="47"/>
        <v>0</v>
      </c>
      <c r="Y289" s="107"/>
      <c r="Z289" s="107"/>
      <c r="AA289" s="108">
        <f>C289+I289-L289-O289-U289-X289-R289</f>
        <v>0</v>
      </c>
      <c r="AB289" s="7">
        <v>45507</v>
      </c>
    </row>
    <row r="290" spans="1:28" ht="15.75" x14ac:dyDescent="0.25">
      <c r="A290" s="29">
        <v>45507</v>
      </c>
      <c r="B290" s="25" t="s">
        <v>205</v>
      </c>
      <c r="C290" s="25"/>
      <c r="D290" s="25" t="s">
        <v>46</v>
      </c>
      <c r="E290" s="25" t="s">
        <v>42</v>
      </c>
      <c r="F290" s="25">
        <v>500</v>
      </c>
      <c r="G290" s="25" t="s">
        <v>34</v>
      </c>
      <c r="H290" s="25">
        <v>3800</v>
      </c>
      <c r="I290" s="11">
        <f t="shared" si="42"/>
        <v>1900000</v>
      </c>
      <c r="J290" s="31" t="s">
        <v>312</v>
      </c>
      <c r="K290" s="11" t="s">
        <v>1633</v>
      </c>
      <c r="L290" s="107">
        <f t="shared" si="43"/>
        <v>0</v>
      </c>
      <c r="M290" s="107"/>
      <c r="N290" s="107"/>
      <c r="O290" s="107">
        <f t="shared" si="44"/>
        <v>1900000</v>
      </c>
      <c r="P290" s="151">
        <v>1900000</v>
      </c>
      <c r="Q290" s="107"/>
      <c r="R290" s="107">
        <f t="shared" si="45"/>
        <v>0</v>
      </c>
      <c r="S290" s="107"/>
      <c r="T290" s="107"/>
      <c r="U290" s="107">
        <f t="shared" si="46"/>
        <v>0</v>
      </c>
      <c r="V290" s="107"/>
      <c r="W290" s="107"/>
      <c r="X290" s="107">
        <f t="shared" si="47"/>
        <v>0</v>
      </c>
      <c r="Y290" s="107"/>
      <c r="Z290" s="107"/>
      <c r="AA290" s="108">
        <f>C290+I290-L290-O290-U290-X290-R290</f>
        <v>0</v>
      </c>
      <c r="AB290" s="7">
        <v>45520</v>
      </c>
    </row>
    <row r="291" spans="1:28" ht="15.75" hidden="1" x14ac:dyDescent="0.25">
      <c r="A291" s="29">
        <v>45507</v>
      </c>
      <c r="B291" s="25" t="s">
        <v>176</v>
      </c>
      <c r="C291" s="25"/>
      <c r="D291" s="25" t="s">
        <v>46</v>
      </c>
      <c r="E291" s="25" t="s">
        <v>177</v>
      </c>
      <c r="F291" s="25">
        <v>125</v>
      </c>
      <c r="G291" s="25" t="s">
        <v>39</v>
      </c>
      <c r="H291" s="25">
        <v>110000</v>
      </c>
      <c r="I291" s="11">
        <f t="shared" si="42"/>
        <v>13750000</v>
      </c>
      <c r="J291" s="38" t="s">
        <v>78</v>
      </c>
      <c r="K291" s="11"/>
      <c r="L291" s="107">
        <f t="shared" si="43"/>
        <v>0</v>
      </c>
      <c r="M291" s="107"/>
      <c r="N291" s="107"/>
      <c r="O291" s="107">
        <f t="shared" si="44"/>
        <v>10000000</v>
      </c>
      <c r="P291" s="107">
        <v>10000000</v>
      </c>
      <c r="Q291" s="107"/>
      <c r="R291" s="107">
        <f t="shared" si="45"/>
        <v>0</v>
      </c>
      <c r="S291" s="107"/>
      <c r="T291" s="107"/>
      <c r="U291" s="107">
        <f t="shared" si="46"/>
        <v>0</v>
      </c>
      <c r="V291" s="107"/>
      <c r="W291" s="107"/>
      <c r="X291" s="107">
        <f t="shared" si="47"/>
        <v>0</v>
      </c>
      <c r="Y291" s="107"/>
      <c r="Z291" s="107"/>
      <c r="AA291" s="108">
        <f>C291+I291-L291-O291-U291-X291-R291</f>
        <v>3750000</v>
      </c>
      <c r="AB291" s="7">
        <v>45525</v>
      </c>
    </row>
    <row r="292" spans="1:28" ht="15.75" hidden="1" x14ac:dyDescent="0.25">
      <c r="A292" s="29">
        <v>45507</v>
      </c>
      <c r="B292" s="27" t="s">
        <v>1394</v>
      </c>
      <c r="C292" s="27"/>
      <c r="D292" s="25" t="s">
        <v>46</v>
      </c>
      <c r="E292" s="27" t="s">
        <v>165</v>
      </c>
      <c r="F292" s="27">
        <v>1</v>
      </c>
      <c r="G292" s="25" t="s">
        <v>303</v>
      </c>
      <c r="H292" s="27">
        <v>1200000</v>
      </c>
      <c r="I292" s="11">
        <f t="shared" si="42"/>
        <v>1200000</v>
      </c>
      <c r="J292" s="32" t="s">
        <v>312</v>
      </c>
      <c r="K292" s="11"/>
      <c r="L292" s="107">
        <f t="shared" si="43"/>
        <v>0</v>
      </c>
      <c r="M292" s="107"/>
      <c r="N292" s="107"/>
      <c r="O292" s="107">
        <f t="shared" si="44"/>
        <v>1200000</v>
      </c>
      <c r="P292" s="107">
        <v>1200000</v>
      </c>
      <c r="Q292" s="107"/>
      <c r="R292" s="107">
        <f t="shared" si="45"/>
        <v>0</v>
      </c>
      <c r="S292" s="107"/>
      <c r="T292" s="107"/>
      <c r="U292" s="107">
        <f t="shared" si="46"/>
        <v>0</v>
      </c>
      <c r="V292" s="107"/>
      <c r="W292" s="107"/>
      <c r="X292" s="107">
        <f t="shared" si="47"/>
        <v>0</v>
      </c>
      <c r="Y292" s="107"/>
      <c r="Z292" s="107"/>
      <c r="AA292" s="108">
        <f>C292+I292-L292-O292-U292-X292-R292</f>
        <v>0</v>
      </c>
      <c r="AB292" s="7">
        <v>45506</v>
      </c>
    </row>
    <row r="293" spans="1:28" ht="15.75" hidden="1" x14ac:dyDescent="0.25">
      <c r="A293" s="29">
        <v>45507</v>
      </c>
      <c r="B293" s="25" t="s">
        <v>382</v>
      </c>
      <c r="C293" s="25"/>
      <c r="D293" s="25" t="s">
        <v>46</v>
      </c>
      <c r="E293" s="25" t="s">
        <v>218</v>
      </c>
      <c r="F293" s="25">
        <v>10</v>
      </c>
      <c r="G293" s="25" t="s">
        <v>39</v>
      </c>
      <c r="H293" s="25">
        <v>90000</v>
      </c>
      <c r="I293" s="11">
        <f t="shared" si="42"/>
        <v>900000</v>
      </c>
      <c r="J293" s="31" t="s">
        <v>312</v>
      </c>
      <c r="K293" s="11"/>
      <c r="L293" s="107">
        <f t="shared" si="43"/>
        <v>0</v>
      </c>
      <c r="M293" s="107"/>
      <c r="N293" s="107"/>
      <c r="O293" s="107">
        <f t="shared" si="44"/>
        <v>0</v>
      </c>
      <c r="P293" s="107"/>
      <c r="Q293" s="107"/>
      <c r="R293" s="107">
        <f t="shared" si="45"/>
        <v>900000</v>
      </c>
      <c r="S293" s="107">
        <v>900000</v>
      </c>
      <c r="T293" s="107"/>
      <c r="U293" s="107">
        <f t="shared" si="46"/>
        <v>0</v>
      </c>
      <c r="V293" s="107"/>
      <c r="W293" s="107"/>
      <c r="X293" s="107">
        <f t="shared" si="47"/>
        <v>0</v>
      </c>
      <c r="Y293" s="107"/>
      <c r="Z293" s="107"/>
      <c r="AA293" s="108">
        <f>C293+I293-L293-O293-U293-X293-R293</f>
        <v>0</v>
      </c>
      <c r="AB293" s="7">
        <v>45509</v>
      </c>
    </row>
    <row r="294" spans="1:28" ht="15.75" hidden="1" x14ac:dyDescent="0.25">
      <c r="A294" s="29">
        <v>45507</v>
      </c>
      <c r="B294" s="25" t="s">
        <v>382</v>
      </c>
      <c r="C294" s="25"/>
      <c r="D294" s="25" t="s">
        <v>46</v>
      </c>
      <c r="E294" s="25" t="s">
        <v>1585</v>
      </c>
      <c r="F294" s="25">
        <v>10</v>
      </c>
      <c r="G294" s="25" t="s">
        <v>39</v>
      </c>
      <c r="H294" s="25">
        <v>90000</v>
      </c>
      <c r="I294" s="11">
        <f t="shared" si="42"/>
        <v>900000</v>
      </c>
      <c r="J294" s="31" t="s">
        <v>312</v>
      </c>
      <c r="K294" s="11"/>
      <c r="L294" s="107">
        <f t="shared" si="43"/>
        <v>0</v>
      </c>
      <c r="M294" s="107"/>
      <c r="N294" s="107"/>
      <c r="O294" s="107">
        <f t="shared" si="44"/>
        <v>0</v>
      </c>
      <c r="P294" s="107"/>
      <c r="Q294" s="107"/>
      <c r="R294" s="107">
        <f t="shared" si="45"/>
        <v>900000</v>
      </c>
      <c r="S294" s="107">
        <v>900000</v>
      </c>
      <c r="T294" s="107"/>
      <c r="U294" s="107">
        <f t="shared" si="46"/>
        <v>0</v>
      </c>
      <c r="V294" s="107"/>
      <c r="W294" s="107"/>
      <c r="X294" s="107">
        <f t="shared" si="47"/>
        <v>0</v>
      </c>
      <c r="Y294" s="107"/>
      <c r="Z294" s="107"/>
      <c r="AA294" s="108">
        <f>C294+I294-L294-O294-U294-X294-R294</f>
        <v>0</v>
      </c>
      <c r="AB294" s="7">
        <v>45509</v>
      </c>
    </row>
    <row r="295" spans="1:28" ht="15.75" hidden="1" x14ac:dyDescent="0.25">
      <c r="A295" s="29">
        <v>45507</v>
      </c>
      <c r="B295" s="25" t="s">
        <v>382</v>
      </c>
      <c r="C295" s="25"/>
      <c r="D295" s="25" t="s">
        <v>46</v>
      </c>
      <c r="E295" s="25" t="s">
        <v>217</v>
      </c>
      <c r="F295" s="25">
        <v>10</v>
      </c>
      <c r="G295" s="25" t="s">
        <v>39</v>
      </c>
      <c r="H295" s="25">
        <v>90000</v>
      </c>
      <c r="I295" s="11">
        <f t="shared" si="42"/>
        <v>900000</v>
      </c>
      <c r="J295" s="31" t="s">
        <v>312</v>
      </c>
      <c r="K295" s="11"/>
      <c r="L295" s="107">
        <f t="shared" si="43"/>
        <v>0</v>
      </c>
      <c r="M295" s="107"/>
      <c r="N295" s="107"/>
      <c r="O295" s="107">
        <f t="shared" si="44"/>
        <v>0</v>
      </c>
      <c r="P295" s="107"/>
      <c r="Q295" s="107"/>
      <c r="R295" s="107">
        <f t="shared" si="45"/>
        <v>900000</v>
      </c>
      <c r="S295" s="107">
        <v>900000</v>
      </c>
      <c r="T295" s="107"/>
      <c r="U295" s="107">
        <f t="shared" si="46"/>
        <v>0</v>
      </c>
      <c r="V295" s="107"/>
      <c r="W295" s="107"/>
      <c r="X295" s="107">
        <f t="shared" si="47"/>
        <v>0</v>
      </c>
      <c r="Y295" s="107"/>
      <c r="Z295" s="107"/>
      <c r="AA295" s="108">
        <f>C295+I295-L295-O295-U295-X295-R295</f>
        <v>0</v>
      </c>
      <c r="AB295" s="7">
        <v>45509</v>
      </c>
    </row>
    <row r="296" spans="1:28" ht="15.75" hidden="1" x14ac:dyDescent="0.25">
      <c r="A296" s="29">
        <v>45507</v>
      </c>
      <c r="B296" s="25" t="s">
        <v>382</v>
      </c>
      <c r="C296" s="25"/>
      <c r="D296" s="25" t="s">
        <v>46</v>
      </c>
      <c r="E296" s="25" t="s">
        <v>150</v>
      </c>
      <c r="F296" s="25">
        <v>30</v>
      </c>
      <c r="G296" s="25" t="s">
        <v>77</v>
      </c>
      <c r="H296" s="25">
        <v>50000</v>
      </c>
      <c r="I296" s="11">
        <f t="shared" si="42"/>
        <v>1500000</v>
      </c>
      <c r="J296" s="31" t="s">
        <v>312</v>
      </c>
      <c r="K296" s="11"/>
      <c r="L296" s="107">
        <f t="shared" si="43"/>
        <v>0</v>
      </c>
      <c r="M296" s="107"/>
      <c r="N296" s="107"/>
      <c r="O296" s="107">
        <f t="shared" si="44"/>
        <v>0</v>
      </c>
      <c r="P296" s="107"/>
      <c r="Q296" s="107"/>
      <c r="R296" s="107">
        <f t="shared" si="45"/>
        <v>1500000</v>
      </c>
      <c r="S296" s="107">
        <v>1500000</v>
      </c>
      <c r="T296" s="107"/>
      <c r="U296" s="107">
        <f t="shared" si="46"/>
        <v>0</v>
      </c>
      <c r="V296" s="107"/>
      <c r="W296" s="107"/>
      <c r="X296" s="107">
        <f t="shared" si="47"/>
        <v>0</v>
      </c>
      <c r="Y296" s="107"/>
      <c r="Z296" s="107"/>
      <c r="AA296" s="108">
        <f>C296+I296-L296-O296-U296-X296-R296</f>
        <v>0</v>
      </c>
      <c r="AB296" s="7">
        <v>45509</v>
      </c>
    </row>
    <row r="297" spans="1:28" ht="15.75" hidden="1" x14ac:dyDescent="0.25">
      <c r="A297" s="29">
        <v>45507</v>
      </c>
      <c r="B297" s="25" t="s">
        <v>382</v>
      </c>
      <c r="C297" s="27"/>
      <c r="D297" s="25" t="s">
        <v>46</v>
      </c>
      <c r="E297" s="27" t="s">
        <v>129</v>
      </c>
      <c r="F297" s="27">
        <v>24</v>
      </c>
      <c r="G297" s="25" t="s">
        <v>77</v>
      </c>
      <c r="H297" s="27">
        <v>65000</v>
      </c>
      <c r="I297" s="11">
        <f t="shared" si="42"/>
        <v>1560000</v>
      </c>
      <c r="J297" s="31" t="s">
        <v>312</v>
      </c>
      <c r="K297" s="11"/>
      <c r="L297" s="107">
        <f t="shared" si="43"/>
        <v>0</v>
      </c>
      <c r="M297" s="107"/>
      <c r="N297" s="107"/>
      <c r="O297" s="107">
        <f t="shared" si="44"/>
        <v>0</v>
      </c>
      <c r="P297" s="107"/>
      <c r="Q297" s="107"/>
      <c r="R297" s="107">
        <f t="shared" si="45"/>
        <v>1560000</v>
      </c>
      <c r="S297" s="107">
        <v>1560000</v>
      </c>
      <c r="T297" s="107"/>
      <c r="U297" s="107">
        <f t="shared" si="46"/>
        <v>0</v>
      </c>
      <c r="V297" s="107"/>
      <c r="W297" s="107"/>
      <c r="X297" s="107">
        <f t="shared" si="47"/>
        <v>0</v>
      </c>
      <c r="Y297" s="107"/>
      <c r="Z297" s="107"/>
      <c r="AA297" s="108">
        <f>C297+I297-L297-O297-U297-X297-R297</f>
        <v>0</v>
      </c>
      <c r="AB297" s="7">
        <v>45509</v>
      </c>
    </row>
    <row r="298" spans="1:28" ht="15.75" hidden="1" x14ac:dyDescent="0.25">
      <c r="A298" s="29">
        <v>45507</v>
      </c>
      <c r="B298" s="25" t="s">
        <v>382</v>
      </c>
      <c r="C298" s="25"/>
      <c r="D298" s="25" t="s">
        <v>46</v>
      </c>
      <c r="E298" s="25" t="s">
        <v>130</v>
      </c>
      <c r="F298" s="25">
        <v>20</v>
      </c>
      <c r="G298" s="25" t="s">
        <v>77</v>
      </c>
      <c r="H298" s="25">
        <v>50000</v>
      </c>
      <c r="I298" s="11">
        <f t="shared" si="42"/>
        <v>1000000</v>
      </c>
      <c r="J298" s="31" t="s">
        <v>312</v>
      </c>
      <c r="K298" s="11"/>
      <c r="L298" s="107">
        <f t="shared" si="43"/>
        <v>0</v>
      </c>
      <c r="M298" s="107"/>
      <c r="N298" s="107"/>
      <c r="O298" s="107">
        <f t="shared" si="44"/>
        <v>0</v>
      </c>
      <c r="P298" s="107"/>
      <c r="Q298" s="107"/>
      <c r="R298" s="107">
        <f t="shared" si="45"/>
        <v>1000000</v>
      </c>
      <c r="S298" s="107">
        <v>1000000</v>
      </c>
      <c r="T298" s="107"/>
      <c r="U298" s="107">
        <f t="shared" si="46"/>
        <v>0</v>
      </c>
      <c r="V298" s="107"/>
      <c r="W298" s="107"/>
      <c r="X298" s="107">
        <f t="shared" si="47"/>
        <v>0</v>
      </c>
      <c r="Y298" s="107"/>
      <c r="Z298" s="107"/>
      <c r="AA298" s="108">
        <f>C298+I298-L298-O298-U298-X298-R298</f>
        <v>0</v>
      </c>
      <c r="AB298" s="7">
        <v>45509</v>
      </c>
    </row>
    <row r="299" spans="1:28" ht="15.75" hidden="1" x14ac:dyDescent="0.25">
      <c r="A299" s="29">
        <v>45507</v>
      </c>
      <c r="B299" s="25" t="s">
        <v>243</v>
      </c>
      <c r="C299" s="25"/>
      <c r="D299" s="25" t="s">
        <v>46</v>
      </c>
      <c r="E299" s="25" t="s">
        <v>127</v>
      </c>
      <c r="F299" s="25">
        <v>6</v>
      </c>
      <c r="G299" s="25" t="s">
        <v>39</v>
      </c>
      <c r="H299" s="25">
        <v>70000</v>
      </c>
      <c r="I299" s="11">
        <f t="shared" si="42"/>
        <v>420000</v>
      </c>
      <c r="J299" s="31" t="s">
        <v>324</v>
      </c>
      <c r="K299" s="11"/>
      <c r="L299" s="107">
        <f t="shared" si="43"/>
        <v>420000</v>
      </c>
      <c r="M299" s="107">
        <v>420000</v>
      </c>
      <c r="N299" s="107"/>
      <c r="O299" s="107">
        <f t="shared" si="44"/>
        <v>0</v>
      </c>
      <c r="P299" s="107"/>
      <c r="Q299" s="107"/>
      <c r="R299" s="107">
        <f t="shared" si="45"/>
        <v>0</v>
      </c>
      <c r="S299" s="107"/>
      <c r="T299" s="107"/>
      <c r="U299" s="107">
        <f t="shared" si="46"/>
        <v>0</v>
      </c>
      <c r="V299" s="107"/>
      <c r="W299" s="107"/>
      <c r="X299" s="107">
        <f t="shared" si="47"/>
        <v>0</v>
      </c>
      <c r="Y299" s="107"/>
      <c r="Z299" s="107"/>
      <c r="AA299" s="108">
        <f>C299+I299-L299-O299-U299-X299-R299</f>
        <v>0</v>
      </c>
      <c r="AB299" s="7">
        <v>45507</v>
      </c>
    </row>
    <row r="300" spans="1:28" ht="15.75" hidden="1" x14ac:dyDescent="0.25">
      <c r="A300" s="29">
        <v>45507</v>
      </c>
      <c r="B300" s="25" t="s">
        <v>256</v>
      </c>
      <c r="C300" s="25"/>
      <c r="D300" s="25" t="s">
        <v>52</v>
      </c>
      <c r="E300" s="25" t="s">
        <v>249</v>
      </c>
      <c r="F300" s="25">
        <v>100</v>
      </c>
      <c r="G300" s="25" t="s">
        <v>34</v>
      </c>
      <c r="H300" s="25">
        <v>4000</v>
      </c>
      <c r="I300" s="11">
        <f t="shared" si="42"/>
        <v>400000</v>
      </c>
      <c r="J300" s="31" t="s">
        <v>324</v>
      </c>
      <c r="K300" s="11"/>
      <c r="L300" s="107">
        <f t="shared" si="43"/>
        <v>400000</v>
      </c>
      <c r="M300" s="107"/>
      <c r="N300" s="107">
        <v>400000</v>
      </c>
      <c r="O300" s="107">
        <f t="shared" si="44"/>
        <v>0</v>
      </c>
      <c r="P300" s="107"/>
      <c r="Q300" s="107"/>
      <c r="R300" s="107">
        <f t="shared" si="45"/>
        <v>0</v>
      </c>
      <c r="S300" s="107"/>
      <c r="T300" s="107"/>
      <c r="U300" s="107">
        <f t="shared" si="46"/>
        <v>0</v>
      </c>
      <c r="V300" s="107"/>
      <c r="W300" s="107"/>
      <c r="X300" s="107">
        <f t="shared" si="47"/>
        <v>0</v>
      </c>
      <c r="Y300" s="107"/>
      <c r="Z300" s="107"/>
      <c r="AA300" s="108">
        <f>C300+I300-L300-O300-U300-X300-R300</f>
        <v>0</v>
      </c>
      <c r="AB300" s="7">
        <v>45513</v>
      </c>
    </row>
    <row r="301" spans="1:28" ht="15.75" hidden="1" x14ac:dyDescent="0.25">
      <c r="A301" s="29">
        <v>45507</v>
      </c>
      <c r="B301" s="25" t="s">
        <v>311</v>
      </c>
      <c r="C301" s="25"/>
      <c r="D301" s="25" t="s">
        <v>46</v>
      </c>
      <c r="E301" s="25" t="s">
        <v>299</v>
      </c>
      <c r="F301" s="25">
        <v>16.5</v>
      </c>
      <c r="G301" s="25" t="s">
        <v>39</v>
      </c>
      <c r="H301" s="25">
        <v>47000</v>
      </c>
      <c r="I301" s="11">
        <f t="shared" si="42"/>
        <v>775500</v>
      </c>
      <c r="J301" s="31" t="s">
        <v>324</v>
      </c>
      <c r="K301" s="11"/>
      <c r="L301" s="107">
        <f t="shared" si="43"/>
        <v>775500</v>
      </c>
      <c r="M301" s="107">
        <v>775500</v>
      </c>
      <c r="N301" s="107"/>
      <c r="O301" s="107">
        <f t="shared" si="44"/>
        <v>0</v>
      </c>
      <c r="P301" s="107"/>
      <c r="Q301" s="107"/>
      <c r="R301" s="107">
        <f t="shared" si="45"/>
        <v>0</v>
      </c>
      <c r="S301" s="107"/>
      <c r="T301" s="107"/>
      <c r="U301" s="107">
        <f t="shared" si="46"/>
        <v>0</v>
      </c>
      <c r="V301" s="107"/>
      <c r="W301" s="107"/>
      <c r="X301" s="107">
        <f t="shared" si="47"/>
        <v>0</v>
      </c>
      <c r="Y301" s="107"/>
      <c r="Z301" s="107"/>
      <c r="AA301" s="108">
        <f>C301+I301-L301-O301-U301-X301-R301</f>
        <v>0</v>
      </c>
      <c r="AB301" s="7">
        <v>45507</v>
      </c>
    </row>
    <row r="302" spans="1:28" ht="15.75" hidden="1" x14ac:dyDescent="0.25">
      <c r="A302" s="29">
        <v>45507</v>
      </c>
      <c r="B302" s="25" t="s">
        <v>412</v>
      </c>
      <c r="C302" s="25"/>
      <c r="D302" s="25" t="s">
        <v>46</v>
      </c>
      <c r="E302" s="25" t="s">
        <v>232</v>
      </c>
      <c r="F302" s="33">
        <v>50</v>
      </c>
      <c r="G302" s="25" t="s">
        <v>39</v>
      </c>
      <c r="H302" s="25">
        <v>120000</v>
      </c>
      <c r="I302" s="11">
        <f t="shared" si="42"/>
        <v>6000000</v>
      </c>
      <c r="J302" s="31" t="s">
        <v>312</v>
      </c>
      <c r="K302" s="11"/>
      <c r="L302" s="107">
        <f t="shared" si="43"/>
        <v>0</v>
      </c>
      <c r="M302" s="107"/>
      <c r="N302" s="107"/>
      <c r="O302" s="107">
        <f t="shared" si="44"/>
        <v>6000000</v>
      </c>
      <c r="P302" s="107"/>
      <c r="Q302" s="107">
        <v>6000000</v>
      </c>
      <c r="R302" s="107">
        <f t="shared" si="45"/>
        <v>0</v>
      </c>
      <c r="S302" s="107"/>
      <c r="T302" s="107"/>
      <c r="U302" s="107">
        <f t="shared" si="46"/>
        <v>0</v>
      </c>
      <c r="V302" s="107"/>
      <c r="W302" s="107"/>
      <c r="X302" s="107">
        <f t="shared" si="47"/>
        <v>0</v>
      </c>
      <c r="Y302" s="107"/>
      <c r="Z302" s="107"/>
      <c r="AA302" s="108">
        <f>C302+I302-L302-O302-U302-X302-R302</f>
        <v>0</v>
      </c>
      <c r="AB302" s="7">
        <v>45525</v>
      </c>
    </row>
    <row r="303" spans="1:28" ht="15.75" hidden="1" x14ac:dyDescent="0.25">
      <c r="A303" s="29">
        <v>45507</v>
      </c>
      <c r="B303" s="25" t="s">
        <v>412</v>
      </c>
      <c r="C303" s="25"/>
      <c r="D303" s="25" t="s">
        <v>46</v>
      </c>
      <c r="E303" s="25" t="s">
        <v>177</v>
      </c>
      <c r="F303" s="25">
        <v>50</v>
      </c>
      <c r="G303" s="25" t="s">
        <v>39</v>
      </c>
      <c r="H303" s="25">
        <v>120000</v>
      </c>
      <c r="I303" s="11">
        <f t="shared" si="42"/>
        <v>6000000</v>
      </c>
      <c r="J303" s="31" t="s">
        <v>312</v>
      </c>
      <c r="K303" s="11"/>
      <c r="L303" s="107">
        <f t="shared" si="43"/>
        <v>0</v>
      </c>
      <c r="M303" s="107"/>
      <c r="N303" s="107"/>
      <c r="O303" s="107">
        <f t="shared" si="44"/>
        <v>6000000</v>
      </c>
      <c r="P303" s="107">
        <v>2940000</v>
      </c>
      <c r="Q303" s="107">
        <v>3060000</v>
      </c>
      <c r="R303" s="107">
        <f t="shared" si="45"/>
        <v>0</v>
      </c>
      <c r="S303" s="107"/>
      <c r="T303" s="107"/>
      <c r="U303" s="107">
        <f t="shared" si="46"/>
        <v>0</v>
      </c>
      <c r="V303" s="107"/>
      <c r="W303" s="107"/>
      <c r="X303" s="107">
        <f t="shared" si="47"/>
        <v>0</v>
      </c>
      <c r="Y303" s="107"/>
      <c r="Z303" s="107"/>
      <c r="AA303" s="108">
        <f>C303+I303-L303-O303-U303-X303-R303</f>
        <v>0</v>
      </c>
      <c r="AB303" s="7">
        <v>45531</v>
      </c>
    </row>
    <row r="304" spans="1:28" ht="15.75" hidden="1" x14ac:dyDescent="0.25">
      <c r="A304" s="29">
        <v>45507</v>
      </c>
      <c r="B304" s="25" t="s">
        <v>412</v>
      </c>
      <c r="C304" s="25"/>
      <c r="D304" s="25" t="s">
        <v>46</v>
      </c>
      <c r="E304" s="25" t="s">
        <v>129</v>
      </c>
      <c r="F304" s="25">
        <v>24</v>
      </c>
      <c r="G304" s="25" t="s">
        <v>77</v>
      </c>
      <c r="H304" s="25">
        <v>65000</v>
      </c>
      <c r="I304" s="11">
        <f t="shared" si="42"/>
        <v>1560000</v>
      </c>
      <c r="J304" s="31" t="s">
        <v>312</v>
      </c>
      <c r="K304" s="11"/>
      <c r="L304" s="107">
        <f t="shared" si="43"/>
        <v>0</v>
      </c>
      <c r="M304" s="107"/>
      <c r="N304" s="107"/>
      <c r="O304" s="107">
        <f t="shared" si="44"/>
        <v>1560000</v>
      </c>
      <c r="P304" s="107">
        <v>1560000</v>
      </c>
      <c r="Q304" s="107"/>
      <c r="R304" s="107">
        <f t="shared" si="45"/>
        <v>0</v>
      </c>
      <c r="S304" s="107"/>
      <c r="T304" s="107"/>
      <c r="U304" s="107">
        <f t="shared" si="46"/>
        <v>0</v>
      </c>
      <c r="V304" s="107"/>
      <c r="W304" s="107"/>
      <c r="X304" s="107">
        <f t="shared" si="47"/>
        <v>0</v>
      </c>
      <c r="Y304" s="107"/>
      <c r="Z304" s="107"/>
      <c r="AA304" s="108">
        <f>C304+I304-L304-O304-U304-X304-R304</f>
        <v>0</v>
      </c>
      <c r="AB304" s="7">
        <v>45531</v>
      </c>
    </row>
    <row r="305" spans="1:28" ht="15.75" hidden="1" x14ac:dyDescent="0.25">
      <c r="A305" s="29">
        <v>45507</v>
      </c>
      <c r="B305" s="25" t="s">
        <v>412</v>
      </c>
      <c r="C305" s="25"/>
      <c r="D305" s="25" t="s">
        <v>46</v>
      </c>
      <c r="E305" s="25" t="s">
        <v>512</v>
      </c>
      <c r="F305" s="25">
        <v>6</v>
      </c>
      <c r="G305" s="25" t="s">
        <v>27</v>
      </c>
      <c r="H305" s="25">
        <v>460000</v>
      </c>
      <c r="I305" s="11">
        <f t="shared" si="42"/>
        <v>2760000</v>
      </c>
      <c r="J305" s="31" t="s">
        <v>312</v>
      </c>
      <c r="K305" s="11"/>
      <c r="L305" s="107">
        <f t="shared" si="43"/>
        <v>0</v>
      </c>
      <c r="M305" s="107"/>
      <c r="N305" s="107"/>
      <c r="O305" s="107">
        <f t="shared" si="44"/>
        <v>2760000</v>
      </c>
      <c r="P305" s="107">
        <v>2760000</v>
      </c>
      <c r="Q305" s="107"/>
      <c r="R305" s="107">
        <f t="shared" si="45"/>
        <v>0</v>
      </c>
      <c r="S305" s="107"/>
      <c r="T305" s="107"/>
      <c r="U305" s="107">
        <f t="shared" si="46"/>
        <v>0</v>
      </c>
      <c r="V305" s="107"/>
      <c r="W305" s="107"/>
      <c r="X305" s="107">
        <f t="shared" si="47"/>
        <v>0</v>
      </c>
      <c r="Y305" s="107"/>
      <c r="Z305" s="107"/>
      <c r="AA305" s="108">
        <f>C305+I305-L305-O305-U305-X305-R305</f>
        <v>0</v>
      </c>
      <c r="AB305" s="7">
        <v>45531</v>
      </c>
    </row>
    <row r="306" spans="1:28" ht="15.75" hidden="1" x14ac:dyDescent="0.25">
      <c r="A306" s="29">
        <v>45507</v>
      </c>
      <c r="B306" s="25" t="s">
        <v>412</v>
      </c>
      <c r="C306" s="25"/>
      <c r="D306" s="25" t="s">
        <v>46</v>
      </c>
      <c r="E306" s="25" t="s">
        <v>1628</v>
      </c>
      <c r="F306" s="25">
        <v>4</v>
      </c>
      <c r="G306" s="25" t="s">
        <v>27</v>
      </c>
      <c r="H306" s="25">
        <v>670000</v>
      </c>
      <c r="I306" s="11">
        <f t="shared" si="42"/>
        <v>2680000</v>
      </c>
      <c r="J306" s="31" t="s">
        <v>312</v>
      </c>
      <c r="K306" s="11"/>
      <c r="L306" s="107">
        <f t="shared" si="43"/>
        <v>0</v>
      </c>
      <c r="M306" s="107"/>
      <c r="N306" s="107"/>
      <c r="O306" s="107">
        <f t="shared" si="44"/>
        <v>2680000</v>
      </c>
      <c r="P306" s="107">
        <v>2680000</v>
      </c>
      <c r="Q306" s="107"/>
      <c r="R306" s="107">
        <f t="shared" si="45"/>
        <v>0</v>
      </c>
      <c r="S306" s="107"/>
      <c r="T306" s="107"/>
      <c r="U306" s="107">
        <f t="shared" si="46"/>
        <v>0</v>
      </c>
      <c r="V306" s="107"/>
      <c r="W306" s="107"/>
      <c r="X306" s="107">
        <f t="shared" si="47"/>
        <v>0</v>
      </c>
      <c r="Y306" s="107"/>
      <c r="Z306" s="107"/>
      <c r="AA306" s="108">
        <f>C306+I306-L306-O306-U306-X306-R306</f>
        <v>0</v>
      </c>
      <c r="AB306" s="7">
        <v>45531</v>
      </c>
    </row>
    <row r="307" spans="1:28" ht="15.75" hidden="1" x14ac:dyDescent="0.25">
      <c r="A307" s="24">
        <v>45507</v>
      </c>
      <c r="B307" s="25" t="s">
        <v>215</v>
      </c>
      <c r="C307" s="25"/>
      <c r="D307" s="25" t="s">
        <v>46</v>
      </c>
      <c r="E307" s="25" t="s">
        <v>270</v>
      </c>
      <c r="F307" s="25">
        <v>5</v>
      </c>
      <c r="G307" s="25" t="s">
        <v>39</v>
      </c>
      <c r="H307" s="25">
        <v>135000</v>
      </c>
      <c r="I307" s="11">
        <f t="shared" si="42"/>
        <v>675000</v>
      </c>
      <c r="J307" s="31" t="s">
        <v>324</v>
      </c>
      <c r="K307" s="11"/>
      <c r="L307" s="107">
        <f t="shared" si="43"/>
        <v>0</v>
      </c>
      <c r="M307" s="107"/>
      <c r="N307" s="107"/>
      <c r="O307" s="107">
        <f t="shared" si="44"/>
        <v>0</v>
      </c>
      <c r="P307" s="107"/>
      <c r="Q307" s="107"/>
      <c r="R307" s="107">
        <f t="shared" si="45"/>
        <v>0</v>
      </c>
      <c r="S307" s="107"/>
      <c r="T307" s="107"/>
      <c r="U307" s="107">
        <f t="shared" si="46"/>
        <v>675000</v>
      </c>
      <c r="V307" s="107">
        <v>675000</v>
      </c>
      <c r="W307" s="107"/>
      <c r="X307" s="107">
        <f t="shared" si="47"/>
        <v>0</v>
      </c>
      <c r="Y307" s="107"/>
      <c r="Z307" s="107"/>
      <c r="AA307" s="108">
        <f>C307+I307-L307-O307-U307-X307-R307</f>
        <v>0</v>
      </c>
      <c r="AB307" s="7">
        <v>45511</v>
      </c>
    </row>
    <row r="308" spans="1:28" ht="15.75" hidden="1" x14ac:dyDescent="0.25">
      <c r="A308" s="29">
        <v>45507</v>
      </c>
      <c r="B308" s="25" t="s">
        <v>975</v>
      </c>
      <c r="C308" s="25"/>
      <c r="D308" s="25" t="s">
        <v>52</v>
      </c>
      <c r="E308" s="25" t="s">
        <v>101</v>
      </c>
      <c r="F308" s="25">
        <v>64.2</v>
      </c>
      <c r="G308" s="27" t="s">
        <v>39</v>
      </c>
      <c r="H308" s="25">
        <v>46000</v>
      </c>
      <c r="I308" s="11">
        <f t="shared" si="42"/>
        <v>2953200</v>
      </c>
      <c r="J308" s="31" t="s">
        <v>324</v>
      </c>
      <c r="K308" s="11"/>
      <c r="L308" s="107">
        <f t="shared" si="43"/>
        <v>0</v>
      </c>
      <c r="M308" s="107"/>
      <c r="N308" s="107"/>
      <c r="O308" s="107">
        <f t="shared" si="44"/>
        <v>0</v>
      </c>
      <c r="P308" s="107"/>
      <c r="Q308" s="107"/>
      <c r="R308" s="107">
        <f t="shared" si="45"/>
        <v>0</v>
      </c>
      <c r="S308" s="107"/>
      <c r="T308" s="107"/>
      <c r="U308" s="107">
        <f t="shared" si="46"/>
        <v>2953200</v>
      </c>
      <c r="V308" s="107">
        <v>2953200</v>
      </c>
      <c r="W308" s="107"/>
      <c r="X308" s="107">
        <f t="shared" si="47"/>
        <v>0</v>
      </c>
      <c r="Y308" s="107"/>
      <c r="Z308" s="107"/>
      <c r="AA308" s="108">
        <f>C308+I308-L308-O308-U308-X308-R308</f>
        <v>0</v>
      </c>
      <c r="AB308" s="7">
        <v>45507</v>
      </c>
    </row>
    <row r="309" spans="1:28" ht="15.75" hidden="1" x14ac:dyDescent="0.25">
      <c r="A309" s="29">
        <v>45507</v>
      </c>
      <c r="B309" s="25" t="s">
        <v>116</v>
      </c>
      <c r="C309" s="25"/>
      <c r="D309" s="25" t="s">
        <v>46</v>
      </c>
      <c r="E309" s="25" t="s">
        <v>135</v>
      </c>
      <c r="F309" s="25">
        <v>20</v>
      </c>
      <c r="G309" s="27" t="s">
        <v>48</v>
      </c>
      <c r="H309" s="25">
        <v>160000</v>
      </c>
      <c r="I309" s="11">
        <f t="shared" si="42"/>
        <v>3200000</v>
      </c>
      <c r="J309" s="31" t="s">
        <v>324</v>
      </c>
      <c r="K309" s="11"/>
      <c r="L309" s="107">
        <f t="shared" si="43"/>
        <v>3200000</v>
      </c>
      <c r="M309" s="107">
        <v>3200000</v>
      </c>
      <c r="N309" s="107"/>
      <c r="O309" s="107">
        <f t="shared" si="44"/>
        <v>0</v>
      </c>
      <c r="P309" s="107"/>
      <c r="Q309" s="107"/>
      <c r="R309" s="107">
        <f t="shared" si="45"/>
        <v>0</v>
      </c>
      <c r="S309" s="107"/>
      <c r="T309" s="107"/>
      <c r="U309" s="107">
        <f t="shared" si="46"/>
        <v>0</v>
      </c>
      <c r="V309" s="107"/>
      <c r="W309" s="107"/>
      <c r="X309" s="107">
        <f t="shared" si="47"/>
        <v>0</v>
      </c>
      <c r="Y309" s="107"/>
      <c r="Z309" s="107"/>
      <c r="AA309" s="108">
        <f>C309+I309-L309-O309-U309-X309-R309</f>
        <v>0</v>
      </c>
      <c r="AB309" s="7">
        <v>45507</v>
      </c>
    </row>
    <row r="310" spans="1:28" ht="15.75" hidden="1" x14ac:dyDescent="0.25">
      <c r="A310" s="24">
        <v>45507</v>
      </c>
      <c r="B310" s="25" t="s">
        <v>116</v>
      </c>
      <c r="C310" s="25"/>
      <c r="D310" s="25" t="s">
        <v>46</v>
      </c>
      <c r="E310" s="25" t="s">
        <v>47</v>
      </c>
      <c r="F310" s="25">
        <v>5</v>
      </c>
      <c r="G310" s="25" t="s">
        <v>48</v>
      </c>
      <c r="H310" s="25">
        <v>160000</v>
      </c>
      <c r="I310" s="11">
        <f t="shared" si="42"/>
        <v>800000</v>
      </c>
      <c r="J310" s="31" t="s">
        <v>312</v>
      </c>
      <c r="K310" s="11"/>
      <c r="L310" s="107">
        <f t="shared" si="43"/>
        <v>580000</v>
      </c>
      <c r="M310" s="107">
        <v>580000</v>
      </c>
      <c r="N310" s="107"/>
      <c r="O310" s="107">
        <f t="shared" si="44"/>
        <v>0</v>
      </c>
      <c r="P310" s="107"/>
      <c r="Q310" s="107"/>
      <c r="R310" s="107">
        <f t="shared" si="45"/>
        <v>220000</v>
      </c>
      <c r="S310" s="107">
        <v>220000</v>
      </c>
      <c r="T310" s="107"/>
      <c r="U310" s="107">
        <f t="shared" si="46"/>
        <v>0</v>
      </c>
      <c r="V310" s="107"/>
      <c r="W310" s="107"/>
      <c r="X310" s="107">
        <f t="shared" si="47"/>
        <v>0</v>
      </c>
      <c r="Y310" s="107"/>
      <c r="Z310" s="107"/>
      <c r="AA310" s="108">
        <f>C310+I310-L310-O310-U310-X310-R310</f>
        <v>0</v>
      </c>
      <c r="AB310" s="7">
        <v>45507</v>
      </c>
    </row>
    <row r="311" spans="1:28" ht="15.75" hidden="1" x14ac:dyDescent="0.25">
      <c r="A311" s="29">
        <v>45509</v>
      </c>
      <c r="B311" s="27" t="s">
        <v>256</v>
      </c>
      <c r="C311" s="27"/>
      <c r="D311" s="27" t="s">
        <v>52</v>
      </c>
      <c r="E311" s="27" t="s">
        <v>127</v>
      </c>
      <c r="F311" s="27">
        <v>2</v>
      </c>
      <c r="G311" s="27" t="s">
        <v>39</v>
      </c>
      <c r="H311" s="27">
        <v>70000</v>
      </c>
      <c r="I311" s="11">
        <f t="shared" ref="I311:I339" si="48">F311*H311</f>
        <v>140000</v>
      </c>
      <c r="J311" s="31" t="s">
        <v>324</v>
      </c>
      <c r="K311" s="11"/>
      <c r="L311" s="107">
        <f t="shared" ref="L311" si="49">M311+N311</f>
        <v>140000</v>
      </c>
      <c r="M311" s="107"/>
      <c r="N311" s="107">
        <v>140000</v>
      </c>
      <c r="O311" s="107">
        <f t="shared" ref="O311" si="50">P311+Q311</f>
        <v>0</v>
      </c>
      <c r="P311" s="107"/>
      <c r="Q311" s="107"/>
      <c r="R311" s="107">
        <f t="shared" ref="R311" si="51">S311+T311</f>
        <v>0</v>
      </c>
      <c r="S311" s="107"/>
      <c r="T311" s="107"/>
      <c r="U311" s="107">
        <f t="shared" ref="U311" si="52">V311+W311</f>
        <v>0</v>
      </c>
      <c r="V311" s="107"/>
      <c r="W311" s="107"/>
      <c r="X311" s="107">
        <f t="shared" ref="X311" si="53">Y311+Z311</f>
        <v>0</v>
      </c>
      <c r="Y311" s="107"/>
      <c r="Z311" s="107"/>
      <c r="AA311" s="108">
        <f>C311+I311-L311-O311-U311-X311-R311</f>
        <v>0</v>
      </c>
      <c r="AB311" s="7">
        <v>45513</v>
      </c>
    </row>
    <row r="312" spans="1:28" ht="15.75" hidden="1" x14ac:dyDescent="0.25">
      <c r="A312" s="29">
        <v>45509</v>
      </c>
      <c r="B312" s="27" t="s">
        <v>256</v>
      </c>
      <c r="C312" s="25"/>
      <c r="D312" s="27" t="s">
        <v>52</v>
      </c>
      <c r="E312" s="27" t="s">
        <v>400</v>
      </c>
      <c r="F312" s="25">
        <v>5</v>
      </c>
      <c r="G312" s="25" t="s">
        <v>39</v>
      </c>
      <c r="H312" s="25">
        <v>90000</v>
      </c>
      <c r="I312" s="11">
        <f t="shared" si="48"/>
        <v>450000</v>
      </c>
      <c r="J312" s="31" t="s">
        <v>324</v>
      </c>
      <c r="K312" s="11"/>
      <c r="L312" s="107">
        <f t="shared" ref="L312:L339" si="54">M312+N312</f>
        <v>450000</v>
      </c>
      <c r="M312" s="107"/>
      <c r="N312" s="107">
        <v>450000</v>
      </c>
      <c r="O312" s="107">
        <f t="shared" ref="O312:O339" si="55">P312+Q312</f>
        <v>0</v>
      </c>
      <c r="P312" s="107"/>
      <c r="Q312" s="107"/>
      <c r="R312" s="107">
        <f t="shared" ref="R312:R339" si="56">S312+T312</f>
        <v>0</v>
      </c>
      <c r="S312" s="107"/>
      <c r="T312" s="107"/>
      <c r="U312" s="107">
        <f t="shared" ref="U312:U339" si="57">V312+W312</f>
        <v>0</v>
      </c>
      <c r="V312" s="107"/>
      <c r="W312" s="107"/>
      <c r="X312" s="107">
        <f t="shared" ref="X312:X339" si="58">Y312+Z312</f>
        <v>0</v>
      </c>
      <c r="Y312" s="107"/>
      <c r="Z312" s="107"/>
      <c r="AA312" s="108">
        <f>C312+I312-L312-O312-U312-X312-R312</f>
        <v>0</v>
      </c>
      <c r="AB312" s="7">
        <v>45513</v>
      </c>
    </row>
    <row r="313" spans="1:28" ht="15.75" hidden="1" x14ac:dyDescent="0.25">
      <c r="A313" s="29">
        <v>45509</v>
      </c>
      <c r="B313" s="27" t="s">
        <v>256</v>
      </c>
      <c r="C313" s="25"/>
      <c r="D313" s="27" t="s">
        <v>52</v>
      </c>
      <c r="E313" s="27" t="s">
        <v>217</v>
      </c>
      <c r="F313" s="25">
        <v>5</v>
      </c>
      <c r="G313" s="25" t="s">
        <v>39</v>
      </c>
      <c r="H313" s="25">
        <v>90000</v>
      </c>
      <c r="I313" s="11">
        <f t="shared" si="48"/>
        <v>450000</v>
      </c>
      <c r="J313" s="31" t="s">
        <v>312</v>
      </c>
      <c r="K313" s="11"/>
      <c r="L313" s="107">
        <f t="shared" si="54"/>
        <v>40500</v>
      </c>
      <c r="M313" s="107"/>
      <c r="N313" s="107">
        <v>40500</v>
      </c>
      <c r="O313" s="107">
        <f t="shared" si="55"/>
        <v>0</v>
      </c>
      <c r="P313" s="107"/>
      <c r="Q313" s="107"/>
      <c r="R313" s="107">
        <f t="shared" si="56"/>
        <v>409500</v>
      </c>
      <c r="S313" s="107">
        <v>409500</v>
      </c>
      <c r="T313" s="107"/>
      <c r="U313" s="107">
        <f t="shared" si="57"/>
        <v>0</v>
      </c>
      <c r="V313" s="107"/>
      <c r="W313" s="107"/>
      <c r="X313" s="107">
        <f t="shared" si="58"/>
        <v>0</v>
      </c>
      <c r="Y313" s="107"/>
      <c r="Z313" s="107"/>
      <c r="AA313" s="108">
        <f>C313+I313-L313-O313-U313-X313-R313</f>
        <v>0</v>
      </c>
      <c r="AB313" s="7">
        <v>45519</v>
      </c>
    </row>
    <row r="314" spans="1:28" ht="15.75" hidden="1" x14ac:dyDescent="0.25">
      <c r="A314" s="29">
        <v>45509</v>
      </c>
      <c r="B314" s="27" t="s">
        <v>256</v>
      </c>
      <c r="C314" s="25"/>
      <c r="D314" s="27" t="s">
        <v>52</v>
      </c>
      <c r="E314" s="25" t="s">
        <v>173</v>
      </c>
      <c r="F314" s="21">
        <v>1600</v>
      </c>
      <c r="G314" s="25" t="s">
        <v>34</v>
      </c>
      <c r="H314" s="25">
        <v>4000</v>
      </c>
      <c r="I314" s="11">
        <f t="shared" si="48"/>
        <v>6400000</v>
      </c>
      <c r="J314" s="31" t="s">
        <v>312</v>
      </c>
      <c r="K314" s="11" t="s">
        <v>1767</v>
      </c>
      <c r="L314" s="107">
        <f t="shared" si="54"/>
        <v>0</v>
      </c>
      <c r="M314" s="107"/>
      <c r="N314" s="107"/>
      <c r="O314" s="107">
        <f t="shared" si="55"/>
        <v>2809500</v>
      </c>
      <c r="P314" s="107">
        <v>2809500</v>
      </c>
      <c r="Q314" s="107"/>
      <c r="R314" s="107">
        <f t="shared" si="56"/>
        <v>3590500</v>
      </c>
      <c r="S314" s="107">
        <v>3590500</v>
      </c>
      <c r="T314" s="107"/>
      <c r="U314" s="107">
        <f t="shared" si="57"/>
        <v>0</v>
      </c>
      <c r="V314" s="107"/>
      <c r="W314" s="107"/>
      <c r="X314" s="107">
        <f t="shared" si="58"/>
        <v>0</v>
      </c>
      <c r="Y314" s="107"/>
      <c r="Z314" s="107"/>
      <c r="AA314" s="108">
        <f>C314+I314-L314-O314-U314-X314-R314</f>
        <v>0</v>
      </c>
      <c r="AB314" s="7">
        <v>45526</v>
      </c>
    </row>
    <row r="315" spans="1:28" ht="15.75" hidden="1" x14ac:dyDescent="0.25">
      <c r="A315" s="29">
        <v>45509</v>
      </c>
      <c r="B315" s="27" t="s">
        <v>256</v>
      </c>
      <c r="C315" s="25"/>
      <c r="D315" s="27" t="s">
        <v>52</v>
      </c>
      <c r="E315" s="25" t="s">
        <v>150</v>
      </c>
      <c r="F315" s="21">
        <v>10</v>
      </c>
      <c r="G315" s="25" t="s">
        <v>77</v>
      </c>
      <c r="H315" s="25">
        <v>50000</v>
      </c>
      <c r="I315" s="11">
        <f t="shared" si="48"/>
        <v>500000</v>
      </c>
      <c r="J315" s="31" t="s">
        <v>312</v>
      </c>
      <c r="K315" s="11" t="s">
        <v>1767</v>
      </c>
      <c r="L315" s="107">
        <f t="shared" si="54"/>
        <v>0</v>
      </c>
      <c r="M315" s="107"/>
      <c r="N315" s="107"/>
      <c r="O315" s="107">
        <f t="shared" si="55"/>
        <v>500000</v>
      </c>
      <c r="P315" s="107">
        <v>500000</v>
      </c>
      <c r="Q315" s="107"/>
      <c r="R315" s="107">
        <f t="shared" si="56"/>
        <v>0</v>
      </c>
      <c r="S315" s="107"/>
      <c r="T315" s="107"/>
      <c r="U315" s="107">
        <f t="shared" si="57"/>
        <v>0</v>
      </c>
      <c r="V315" s="107"/>
      <c r="W315" s="107"/>
      <c r="X315" s="107">
        <f t="shared" si="58"/>
        <v>0</v>
      </c>
      <c r="Y315" s="107"/>
      <c r="Z315" s="107"/>
      <c r="AA315" s="108">
        <f>C315+I315-L315-O315-U315-X315-R315</f>
        <v>0</v>
      </c>
      <c r="AB315" s="7">
        <v>45526</v>
      </c>
    </row>
    <row r="316" spans="1:28" ht="15.75" hidden="1" x14ac:dyDescent="0.25">
      <c r="A316" s="29">
        <v>45509</v>
      </c>
      <c r="B316" s="27" t="s">
        <v>256</v>
      </c>
      <c r="C316" s="25"/>
      <c r="D316" s="27" t="s">
        <v>52</v>
      </c>
      <c r="E316" s="25" t="s">
        <v>129</v>
      </c>
      <c r="F316" s="21">
        <v>4</v>
      </c>
      <c r="G316" s="25" t="s">
        <v>77</v>
      </c>
      <c r="H316" s="21">
        <v>65000</v>
      </c>
      <c r="I316" s="11">
        <f t="shared" si="48"/>
        <v>260000</v>
      </c>
      <c r="J316" s="31" t="s">
        <v>312</v>
      </c>
      <c r="K316" s="11" t="s">
        <v>1767</v>
      </c>
      <c r="L316" s="107">
        <f t="shared" si="54"/>
        <v>0</v>
      </c>
      <c r="M316" s="107"/>
      <c r="N316" s="107"/>
      <c r="O316" s="107">
        <f t="shared" si="55"/>
        <v>260000</v>
      </c>
      <c r="P316" s="107">
        <v>260000</v>
      </c>
      <c r="Q316" s="107"/>
      <c r="R316" s="107">
        <f t="shared" si="56"/>
        <v>0</v>
      </c>
      <c r="S316" s="107"/>
      <c r="T316" s="107"/>
      <c r="U316" s="107">
        <f t="shared" si="57"/>
        <v>0</v>
      </c>
      <c r="V316" s="107"/>
      <c r="W316" s="107"/>
      <c r="X316" s="107">
        <f t="shared" si="58"/>
        <v>0</v>
      </c>
      <c r="Y316" s="107"/>
      <c r="Z316" s="107"/>
      <c r="AA316" s="108">
        <f>C316+I316-L316-O316-U316-X316-R316</f>
        <v>0</v>
      </c>
      <c r="AB316" s="7">
        <v>45526</v>
      </c>
    </row>
    <row r="317" spans="1:28" ht="15.75" hidden="1" x14ac:dyDescent="0.25">
      <c r="A317" s="29">
        <v>45509</v>
      </c>
      <c r="B317" s="27" t="s">
        <v>256</v>
      </c>
      <c r="C317" s="27"/>
      <c r="D317" s="27" t="s">
        <v>52</v>
      </c>
      <c r="E317" s="27" t="s">
        <v>130</v>
      </c>
      <c r="F317" s="34">
        <v>10</v>
      </c>
      <c r="G317" s="25" t="s">
        <v>77</v>
      </c>
      <c r="H317" s="34">
        <v>50000</v>
      </c>
      <c r="I317" s="11">
        <f t="shared" si="48"/>
        <v>500000</v>
      </c>
      <c r="J317" s="31" t="s">
        <v>312</v>
      </c>
      <c r="K317" s="11" t="s">
        <v>1767</v>
      </c>
      <c r="L317" s="107">
        <f t="shared" si="54"/>
        <v>0</v>
      </c>
      <c r="M317" s="107"/>
      <c r="N317" s="107"/>
      <c r="O317" s="107">
        <f t="shared" si="55"/>
        <v>500000</v>
      </c>
      <c r="P317" s="107">
        <v>500000</v>
      </c>
      <c r="Q317" s="107"/>
      <c r="R317" s="107">
        <f t="shared" si="56"/>
        <v>0</v>
      </c>
      <c r="S317" s="107"/>
      <c r="T317" s="107"/>
      <c r="U317" s="107">
        <f t="shared" si="57"/>
        <v>0</v>
      </c>
      <c r="V317" s="107"/>
      <c r="W317" s="107"/>
      <c r="X317" s="107">
        <f t="shared" si="58"/>
        <v>0</v>
      </c>
      <c r="Y317" s="107"/>
      <c r="Z317" s="107"/>
      <c r="AA317" s="108">
        <f>C317+I317-L317-O317-U317-X317-R317</f>
        <v>0</v>
      </c>
      <c r="AB317" s="7">
        <v>45526</v>
      </c>
    </row>
    <row r="318" spans="1:28" ht="15.75" hidden="1" x14ac:dyDescent="0.25">
      <c r="A318" s="29">
        <v>45509</v>
      </c>
      <c r="B318" s="25" t="s">
        <v>99</v>
      </c>
      <c r="C318" s="25"/>
      <c r="D318" s="25" t="s">
        <v>46</v>
      </c>
      <c r="E318" s="25" t="s">
        <v>120</v>
      </c>
      <c r="F318" s="21">
        <v>49.2</v>
      </c>
      <c r="G318" s="25" t="s">
        <v>39</v>
      </c>
      <c r="H318" s="21"/>
      <c r="I318" s="11">
        <f t="shared" si="48"/>
        <v>0</v>
      </c>
      <c r="J318" s="26" t="s">
        <v>28</v>
      </c>
      <c r="K318" s="11"/>
      <c r="L318" s="107">
        <f t="shared" si="54"/>
        <v>0</v>
      </c>
      <c r="M318" s="107"/>
      <c r="N318" s="107"/>
      <c r="O318" s="107">
        <f t="shared" si="55"/>
        <v>0</v>
      </c>
      <c r="P318" s="107"/>
      <c r="Q318" s="107"/>
      <c r="R318" s="107">
        <f t="shared" si="56"/>
        <v>0</v>
      </c>
      <c r="S318" s="107"/>
      <c r="T318" s="107"/>
      <c r="U318" s="107">
        <f t="shared" si="57"/>
        <v>0</v>
      </c>
      <c r="V318" s="107"/>
      <c r="W318" s="107"/>
      <c r="X318" s="107">
        <f t="shared" si="58"/>
        <v>0</v>
      </c>
      <c r="Y318" s="107"/>
      <c r="Z318" s="107"/>
      <c r="AA318" s="108">
        <f>C318+I318-L318-O318-U318-X318-R318</f>
        <v>0</v>
      </c>
      <c r="AB318" s="7"/>
    </row>
    <row r="319" spans="1:28" ht="15.75" hidden="1" x14ac:dyDescent="0.25">
      <c r="A319" s="29">
        <v>45509</v>
      </c>
      <c r="B319" s="25" t="s">
        <v>99</v>
      </c>
      <c r="C319" s="25"/>
      <c r="D319" s="25" t="s">
        <v>46</v>
      </c>
      <c r="E319" s="25" t="s">
        <v>126</v>
      </c>
      <c r="F319" s="21">
        <v>36</v>
      </c>
      <c r="G319" s="25" t="s">
        <v>39</v>
      </c>
      <c r="H319" s="21"/>
      <c r="I319" s="11">
        <f t="shared" si="48"/>
        <v>0</v>
      </c>
      <c r="J319" s="26" t="s">
        <v>28</v>
      </c>
      <c r="K319" s="11"/>
      <c r="L319" s="107">
        <f t="shared" si="54"/>
        <v>0</v>
      </c>
      <c r="M319" s="107"/>
      <c r="N319" s="107"/>
      <c r="O319" s="107">
        <f t="shared" si="55"/>
        <v>0</v>
      </c>
      <c r="P319" s="107"/>
      <c r="Q319" s="107"/>
      <c r="R319" s="107">
        <f t="shared" si="56"/>
        <v>0</v>
      </c>
      <c r="S319" s="107"/>
      <c r="T319" s="107"/>
      <c r="U319" s="107">
        <f t="shared" si="57"/>
        <v>0</v>
      </c>
      <c r="V319" s="107"/>
      <c r="W319" s="107"/>
      <c r="X319" s="107">
        <f t="shared" si="58"/>
        <v>0</v>
      </c>
      <c r="Y319" s="107"/>
      <c r="Z319" s="107"/>
      <c r="AA319" s="108">
        <f>C319+I319-L319-O319-U319-X319-R319</f>
        <v>0</v>
      </c>
      <c r="AB319" s="7"/>
    </row>
    <row r="320" spans="1:28" ht="15.75" hidden="1" x14ac:dyDescent="0.25">
      <c r="A320" s="29">
        <v>45509</v>
      </c>
      <c r="B320" s="25" t="s">
        <v>422</v>
      </c>
      <c r="C320" s="25"/>
      <c r="D320" s="25" t="s">
        <v>46</v>
      </c>
      <c r="E320" s="25" t="s">
        <v>87</v>
      </c>
      <c r="F320" s="21">
        <v>250</v>
      </c>
      <c r="G320" s="25" t="s">
        <v>34</v>
      </c>
      <c r="H320" s="21">
        <v>1070</v>
      </c>
      <c r="I320" s="11">
        <f t="shared" si="48"/>
        <v>267500</v>
      </c>
      <c r="J320" s="31" t="s">
        <v>324</v>
      </c>
      <c r="K320" s="11"/>
      <c r="L320" s="107">
        <f t="shared" si="54"/>
        <v>0</v>
      </c>
      <c r="M320" s="107"/>
      <c r="N320" s="107"/>
      <c r="O320" s="107">
        <f t="shared" si="55"/>
        <v>0</v>
      </c>
      <c r="P320" s="107"/>
      <c r="Q320" s="107"/>
      <c r="R320" s="107">
        <f t="shared" si="56"/>
        <v>0</v>
      </c>
      <c r="S320" s="107"/>
      <c r="T320" s="107"/>
      <c r="U320" s="107">
        <f t="shared" si="57"/>
        <v>267500</v>
      </c>
      <c r="V320" s="107">
        <v>267500</v>
      </c>
      <c r="W320" s="107"/>
      <c r="X320" s="107">
        <f t="shared" si="58"/>
        <v>0</v>
      </c>
      <c r="Y320" s="107"/>
      <c r="Z320" s="107"/>
      <c r="AA320" s="108">
        <f>C320+I320-L320-O320-U320-X320-R320</f>
        <v>0</v>
      </c>
      <c r="AB320" s="7">
        <v>45511</v>
      </c>
    </row>
    <row r="321" spans="1:28" ht="15.75" hidden="1" x14ac:dyDescent="0.25">
      <c r="A321" s="29">
        <v>45509</v>
      </c>
      <c r="B321" s="25" t="s">
        <v>827</v>
      </c>
      <c r="C321" s="25"/>
      <c r="D321" s="25" t="s">
        <v>46</v>
      </c>
      <c r="E321" s="25" t="s">
        <v>165</v>
      </c>
      <c r="F321" s="21">
        <v>1</v>
      </c>
      <c r="G321" s="25" t="s">
        <v>303</v>
      </c>
      <c r="H321" s="21">
        <v>1200000</v>
      </c>
      <c r="I321" s="11">
        <f t="shared" si="48"/>
        <v>1200000</v>
      </c>
      <c r="J321" s="31" t="s">
        <v>312</v>
      </c>
      <c r="K321" s="11" t="s">
        <v>1635</v>
      </c>
      <c r="L321" s="107">
        <f t="shared" si="54"/>
        <v>0</v>
      </c>
      <c r="M321" s="107"/>
      <c r="N321" s="107"/>
      <c r="O321" s="107">
        <f t="shared" si="55"/>
        <v>1200000</v>
      </c>
      <c r="P321" s="107">
        <v>1200000</v>
      </c>
      <c r="Q321" s="107"/>
      <c r="R321" s="107">
        <f t="shared" si="56"/>
        <v>0</v>
      </c>
      <c r="S321" s="107"/>
      <c r="T321" s="107"/>
      <c r="U321" s="107">
        <f t="shared" si="57"/>
        <v>0</v>
      </c>
      <c r="V321" s="107"/>
      <c r="W321" s="107"/>
      <c r="X321" s="107">
        <f t="shared" si="58"/>
        <v>0</v>
      </c>
      <c r="Y321" s="107"/>
      <c r="Z321" s="107"/>
      <c r="AA321" s="108">
        <f>C321+I321-L321-O321-U321-X321-R321</f>
        <v>0</v>
      </c>
      <c r="AB321" s="7">
        <v>45509</v>
      </c>
    </row>
    <row r="322" spans="1:28" ht="15.75" hidden="1" x14ac:dyDescent="0.25">
      <c r="A322" s="29">
        <v>45509</v>
      </c>
      <c r="B322" s="27" t="s">
        <v>1631</v>
      </c>
      <c r="C322" s="27"/>
      <c r="D322" s="27" t="s">
        <v>46</v>
      </c>
      <c r="E322" s="27" t="s">
        <v>216</v>
      </c>
      <c r="F322" s="34">
        <v>4</v>
      </c>
      <c r="G322" s="27" t="s">
        <v>27</v>
      </c>
      <c r="H322" s="34">
        <v>45000</v>
      </c>
      <c r="I322" s="11">
        <f t="shared" si="48"/>
        <v>180000</v>
      </c>
      <c r="J322" s="32" t="s">
        <v>324</v>
      </c>
      <c r="K322" s="11"/>
      <c r="L322" s="107">
        <f t="shared" si="54"/>
        <v>180000</v>
      </c>
      <c r="M322" s="107">
        <v>180000</v>
      </c>
      <c r="N322" s="107"/>
      <c r="O322" s="107">
        <f t="shared" si="55"/>
        <v>0</v>
      </c>
      <c r="P322" s="107"/>
      <c r="Q322" s="107"/>
      <c r="R322" s="107">
        <f t="shared" si="56"/>
        <v>0</v>
      </c>
      <c r="S322" s="107"/>
      <c r="T322" s="107"/>
      <c r="U322" s="107">
        <f t="shared" si="57"/>
        <v>0</v>
      </c>
      <c r="V322" s="107"/>
      <c r="W322" s="107"/>
      <c r="X322" s="107">
        <f t="shared" si="58"/>
        <v>0</v>
      </c>
      <c r="Y322" s="107"/>
      <c r="Z322" s="107"/>
      <c r="AA322" s="108">
        <f>C322+I322-L322-O322-U322-X322-R322</f>
        <v>0</v>
      </c>
      <c r="AB322" s="7">
        <v>45509</v>
      </c>
    </row>
    <row r="323" spans="1:28" ht="15.75" hidden="1" x14ac:dyDescent="0.25">
      <c r="A323" s="29">
        <v>45509</v>
      </c>
      <c r="B323" s="27" t="s">
        <v>594</v>
      </c>
      <c r="C323" s="25"/>
      <c r="D323" s="27" t="s">
        <v>46</v>
      </c>
      <c r="E323" s="25" t="s">
        <v>192</v>
      </c>
      <c r="F323" s="21">
        <v>2000</v>
      </c>
      <c r="G323" s="27" t="s">
        <v>34</v>
      </c>
      <c r="H323" s="21">
        <v>2656</v>
      </c>
      <c r="I323" s="11">
        <f t="shared" si="48"/>
        <v>5312000</v>
      </c>
      <c r="J323" s="32" t="s">
        <v>312</v>
      </c>
      <c r="K323" s="11" t="s">
        <v>1655</v>
      </c>
      <c r="L323" s="107">
        <f t="shared" si="54"/>
        <v>0</v>
      </c>
      <c r="M323" s="107"/>
      <c r="N323" s="107"/>
      <c r="O323" s="107">
        <f t="shared" si="55"/>
        <v>5312000</v>
      </c>
      <c r="P323" s="107">
        <v>5312000</v>
      </c>
      <c r="Q323" s="107"/>
      <c r="R323" s="107">
        <f t="shared" si="56"/>
        <v>0</v>
      </c>
      <c r="S323" s="107"/>
      <c r="T323" s="107"/>
      <c r="U323" s="107">
        <f t="shared" si="57"/>
        <v>0</v>
      </c>
      <c r="V323" s="107"/>
      <c r="W323" s="107"/>
      <c r="X323" s="107">
        <f t="shared" si="58"/>
        <v>0</v>
      </c>
      <c r="Y323" s="107"/>
      <c r="Z323" s="107"/>
      <c r="AA323" s="108">
        <f>C323+I323-L323-O323-U323-X323-R323</f>
        <v>0</v>
      </c>
      <c r="AB323" s="7">
        <v>45510</v>
      </c>
    </row>
    <row r="324" spans="1:28" ht="15.75" hidden="1" x14ac:dyDescent="0.25">
      <c r="A324" s="29">
        <v>45509</v>
      </c>
      <c r="B324" s="27" t="s">
        <v>594</v>
      </c>
      <c r="C324" s="25"/>
      <c r="D324" s="27" t="s">
        <v>46</v>
      </c>
      <c r="E324" s="25" t="s">
        <v>225</v>
      </c>
      <c r="F324" s="21">
        <v>1200</v>
      </c>
      <c r="G324" s="27" t="s">
        <v>34</v>
      </c>
      <c r="H324" s="21">
        <v>2992</v>
      </c>
      <c r="I324" s="11">
        <f t="shared" si="48"/>
        <v>3590400</v>
      </c>
      <c r="J324" s="32" t="s">
        <v>312</v>
      </c>
      <c r="K324" s="11" t="s">
        <v>1655</v>
      </c>
      <c r="L324" s="107">
        <f t="shared" si="54"/>
        <v>0</v>
      </c>
      <c r="M324" s="107"/>
      <c r="N324" s="107"/>
      <c r="O324" s="107">
        <f t="shared" si="55"/>
        <v>3590400</v>
      </c>
      <c r="P324" s="107">
        <v>3590400</v>
      </c>
      <c r="Q324" s="107"/>
      <c r="R324" s="107">
        <f t="shared" si="56"/>
        <v>0</v>
      </c>
      <c r="S324" s="107"/>
      <c r="T324" s="107"/>
      <c r="U324" s="107">
        <f t="shared" si="57"/>
        <v>0</v>
      </c>
      <c r="V324" s="107"/>
      <c r="W324" s="107"/>
      <c r="X324" s="107">
        <f t="shared" si="58"/>
        <v>0</v>
      </c>
      <c r="Y324" s="107"/>
      <c r="Z324" s="107"/>
      <c r="AA324" s="108">
        <f>C324+I324-L324-O324-U324-X324-R324</f>
        <v>0</v>
      </c>
      <c r="AB324" s="7">
        <v>45510</v>
      </c>
    </row>
    <row r="325" spans="1:28" ht="15.75" hidden="1" x14ac:dyDescent="0.25">
      <c r="A325" s="29">
        <v>45509</v>
      </c>
      <c r="B325" s="25" t="s">
        <v>140</v>
      </c>
      <c r="C325" s="25"/>
      <c r="D325" s="27" t="s">
        <v>46</v>
      </c>
      <c r="E325" s="25" t="s">
        <v>273</v>
      </c>
      <c r="F325" s="25">
        <v>28.5</v>
      </c>
      <c r="G325" s="25" t="s">
        <v>39</v>
      </c>
      <c r="H325" s="25">
        <v>47000</v>
      </c>
      <c r="I325" s="11">
        <f t="shared" si="48"/>
        <v>1339500</v>
      </c>
      <c r="J325" s="31" t="s">
        <v>312</v>
      </c>
      <c r="K325" s="11" t="s">
        <v>1671</v>
      </c>
      <c r="L325" s="107">
        <f t="shared" si="54"/>
        <v>0</v>
      </c>
      <c r="M325" s="107"/>
      <c r="N325" s="107"/>
      <c r="O325" s="107">
        <f t="shared" si="55"/>
        <v>1339500</v>
      </c>
      <c r="P325" s="107">
        <v>1339500</v>
      </c>
      <c r="Q325" s="107"/>
      <c r="R325" s="107">
        <f t="shared" si="56"/>
        <v>0</v>
      </c>
      <c r="S325" s="107"/>
      <c r="T325" s="107"/>
      <c r="U325" s="107">
        <f t="shared" si="57"/>
        <v>0</v>
      </c>
      <c r="V325" s="107"/>
      <c r="W325" s="107"/>
      <c r="X325" s="107">
        <f t="shared" si="58"/>
        <v>0</v>
      </c>
      <c r="Y325" s="107"/>
      <c r="Z325" s="107"/>
      <c r="AA325" s="108">
        <f>C325+I325-L325-O325-U325-X325-R325</f>
        <v>0</v>
      </c>
      <c r="AB325" s="7">
        <v>45504</v>
      </c>
    </row>
    <row r="326" spans="1:28" ht="15.75" hidden="1" x14ac:dyDescent="0.25">
      <c r="A326" s="29">
        <v>45509</v>
      </c>
      <c r="B326" s="25" t="s">
        <v>140</v>
      </c>
      <c r="C326" s="25"/>
      <c r="D326" s="27" t="s">
        <v>46</v>
      </c>
      <c r="E326" s="25" t="s">
        <v>299</v>
      </c>
      <c r="F326" s="25">
        <v>33.4</v>
      </c>
      <c r="G326" s="25" t="s">
        <v>39</v>
      </c>
      <c r="H326" s="25">
        <v>47000</v>
      </c>
      <c r="I326" s="11">
        <f t="shared" si="48"/>
        <v>1569800</v>
      </c>
      <c r="J326" s="31" t="s">
        <v>312</v>
      </c>
      <c r="K326" s="11" t="s">
        <v>1671</v>
      </c>
      <c r="L326" s="107">
        <f t="shared" si="54"/>
        <v>0</v>
      </c>
      <c r="M326" s="107"/>
      <c r="N326" s="107"/>
      <c r="O326" s="107">
        <f t="shared" si="55"/>
        <v>1569800</v>
      </c>
      <c r="P326" s="107">
        <v>1569800</v>
      </c>
      <c r="Q326" s="107"/>
      <c r="R326" s="107">
        <f t="shared" si="56"/>
        <v>0</v>
      </c>
      <c r="S326" s="107"/>
      <c r="T326" s="107"/>
      <c r="U326" s="107">
        <f t="shared" si="57"/>
        <v>0</v>
      </c>
      <c r="V326" s="107"/>
      <c r="W326" s="107"/>
      <c r="X326" s="107">
        <f t="shared" si="58"/>
        <v>0</v>
      </c>
      <c r="Y326" s="107"/>
      <c r="Z326" s="107"/>
      <c r="AA326" s="108">
        <f>C326+I326-L326-O326-U326-X326-R326</f>
        <v>0</v>
      </c>
      <c r="AB326" s="7">
        <v>45504</v>
      </c>
    </row>
    <row r="327" spans="1:28" ht="15.75" hidden="1" x14ac:dyDescent="0.25">
      <c r="A327" s="29">
        <v>45509</v>
      </c>
      <c r="B327" s="25" t="s">
        <v>140</v>
      </c>
      <c r="C327" s="25"/>
      <c r="D327" s="27" t="s">
        <v>46</v>
      </c>
      <c r="E327" s="25" t="s">
        <v>115</v>
      </c>
      <c r="F327" s="25">
        <v>14.3</v>
      </c>
      <c r="G327" s="25" t="s">
        <v>39</v>
      </c>
      <c r="H327" s="25">
        <v>47000</v>
      </c>
      <c r="I327" s="11">
        <f t="shared" si="48"/>
        <v>672100</v>
      </c>
      <c r="J327" s="31" t="s">
        <v>312</v>
      </c>
      <c r="K327" s="11" t="s">
        <v>1671</v>
      </c>
      <c r="L327" s="107">
        <f t="shared" si="54"/>
        <v>0</v>
      </c>
      <c r="M327" s="107"/>
      <c r="N327" s="107"/>
      <c r="O327" s="107">
        <f t="shared" si="55"/>
        <v>672100</v>
      </c>
      <c r="P327" s="107">
        <v>672100</v>
      </c>
      <c r="Q327" s="107"/>
      <c r="R327" s="107">
        <f t="shared" si="56"/>
        <v>0</v>
      </c>
      <c r="S327" s="107"/>
      <c r="T327" s="107"/>
      <c r="U327" s="107">
        <f t="shared" si="57"/>
        <v>0</v>
      </c>
      <c r="V327" s="107"/>
      <c r="W327" s="107"/>
      <c r="X327" s="107">
        <f t="shared" si="58"/>
        <v>0</v>
      </c>
      <c r="Y327" s="107"/>
      <c r="Z327" s="107"/>
      <c r="AA327" s="108">
        <f>C327+I327-L327-O327-U327-X327-R327</f>
        <v>0</v>
      </c>
      <c r="AB327" s="7">
        <v>45504</v>
      </c>
    </row>
    <row r="328" spans="1:28" ht="15.75" hidden="1" x14ac:dyDescent="0.25">
      <c r="A328" s="29">
        <v>45509</v>
      </c>
      <c r="B328" s="25" t="s">
        <v>261</v>
      </c>
      <c r="C328" s="25"/>
      <c r="D328" s="27" t="s">
        <v>46</v>
      </c>
      <c r="E328" s="25" t="s">
        <v>58</v>
      </c>
      <c r="F328" s="25">
        <v>1200</v>
      </c>
      <c r="G328" s="25" t="s">
        <v>34</v>
      </c>
      <c r="H328" s="25">
        <v>1975</v>
      </c>
      <c r="I328" s="11">
        <f t="shared" si="48"/>
        <v>2370000</v>
      </c>
      <c r="J328" s="31" t="s">
        <v>312</v>
      </c>
      <c r="K328" s="11" t="s">
        <v>1313</v>
      </c>
      <c r="L328" s="107">
        <f t="shared" si="54"/>
        <v>0</v>
      </c>
      <c r="M328" s="107"/>
      <c r="N328" s="107"/>
      <c r="O328" s="107">
        <f t="shared" si="55"/>
        <v>2370000</v>
      </c>
      <c r="P328" s="107">
        <v>2370000</v>
      </c>
      <c r="Q328" s="107"/>
      <c r="R328" s="107">
        <f t="shared" si="56"/>
        <v>0</v>
      </c>
      <c r="S328" s="107"/>
      <c r="T328" s="107"/>
      <c r="U328" s="107">
        <f t="shared" si="57"/>
        <v>0</v>
      </c>
      <c r="V328" s="107"/>
      <c r="W328" s="107"/>
      <c r="X328" s="107">
        <f t="shared" si="58"/>
        <v>0</v>
      </c>
      <c r="Y328" s="107"/>
      <c r="Z328" s="107"/>
      <c r="AA328" s="108">
        <f>C328+I328-L328-O328-U328-X328-R328</f>
        <v>0</v>
      </c>
      <c r="AB328" s="7">
        <v>45509</v>
      </c>
    </row>
    <row r="329" spans="1:28" ht="15.75" hidden="1" x14ac:dyDescent="0.25">
      <c r="A329" s="29">
        <v>45509</v>
      </c>
      <c r="B329" s="25" t="s">
        <v>529</v>
      </c>
      <c r="C329" s="25"/>
      <c r="D329" s="25" t="s">
        <v>52</v>
      </c>
      <c r="E329" s="25" t="s">
        <v>64</v>
      </c>
      <c r="F329" s="25">
        <v>500</v>
      </c>
      <c r="G329" s="25" t="s">
        <v>39</v>
      </c>
      <c r="H329" s="25">
        <v>55000</v>
      </c>
      <c r="I329" s="11">
        <f t="shared" si="48"/>
        <v>27500000</v>
      </c>
      <c r="J329" s="31" t="s">
        <v>312</v>
      </c>
      <c r="K329" s="11" t="s">
        <v>1632</v>
      </c>
      <c r="L329" s="107">
        <f t="shared" si="54"/>
        <v>0</v>
      </c>
      <c r="M329" s="107"/>
      <c r="N329" s="107"/>
      <c r="O329" s="107">
        <f t="shared" si="55"/>
        <v>27500000</v>
      </c>
      <c r="P329" s="107">
        <v>27500000</v>
      </c>
      <c r="Q329" s="107"/>
      <c r="R329" s="107">
        <f t="shared" si="56"/>
        <v>0</v>
      </c>
      <c r="S329" s="107"/>
      <c r="T329" s="107"/>
      <c r="U329" s="107">
        <f t="shared" si="57"/>
        <v>0</v>
      </c>
      <c r="V329" s="107"/>
      <c r="W329" s="107"/>
      <c r="X329" s="107">
        <f t="shared" si="58"/>
        <v>0</v>
      </c>
      <c r="Y329" s="107"/>
      <c r="Z329" s="107"/>
      <c r="AA329" s="108">
        <f>C329+I329-L329-O329-U329-X329-R329</f>
        <v>0</v>
      </c>
      <c r="AB329" s="7">
        <v>45509</v>
      </c>
    </row>
    <row r="330" spans="1:28" ht="15.75" hidden="1" x14ac:dyDescent="0.25">
      <c r="A330" s="29">
        <v>45509</v>
      </c>
      <c r="B330" s="25" t="s">
        <v>516</v>
      </c>
      <c r="C330" s="25"/>
      <c r="D330" s="25" t="s">
        <v>46</v>
      </c>
      <c r="E330" s="25" t="s">
        <v>135</v>
      </c>
      <c r="F330" s="25">
        <v>2</v>
      </c>
      <c r="G330" s="25" t="s">
        <v>48</v>
      </c>
      <c r="H330" s="25">
        <v>150000</v>
      </c>
      <c r="I330" s="11">
        <f t="shared" si="48"/>
        <v>300000</v>
      </c>
      <c r="J330" s="31" t="s">
        <v>324</v>
      </c>
      <c r="K330" s="11"/>
      <c r="L330" s="107">
        <f t="shared" si="54"/>
        <v>0</v>
      </c>
      <c r="M330" s="107"/>
      <c r="N330" s="107"/>
      <c r="O330" s="107">
        <f t="shared" si="55"/>
        <v>0</v>
      </c>
      <c r="P330" s="107"/>
      <c r="Q330" s="107"/>
      <c r="R330" s="107">
        <f t="shared" si="56"/>
        <v>0</v>
      </c>
      <c r="S330" s="107"/>
      <c r="T330" s="107"/>
      <c r="U330" s="107">
        <f t="shared" si="57"/>
        <v>300000</v>
      </c>
      <c r="V330" s="107">
        <v>300000</v>
      </c>
      <c r="W330" s="107"/>
      <c r="X330" s="107">
        <f t="shared" si="58"/>
        <v>0</v>
      </c>
      <c r="Y330" s="107"/>
      <c r="Z330" s="107"/>
      <c r="AA330" s="108">
        <f>C330+I330-L330-O330-U330-X330-R330</f>
        <v>0</v>
      </c>
      <c r="AB330" s="7">
        <v>45509</v>
      </c>
    </row>
    <row r="331" spans="1:28" ht="15.75" hidden="1" x14ac:dyDescent="0.25">
      <c r="A331" s="29">
        <v>45509</v>
      </c>
      <c r="B331" s="25" t="s">
        <v>516</v>
      </c>
      <c r="C331" s="25"/>
      <c r="D331" s="25" t="s">
        <v>46</v>
      </c>
      <c r="E331" s="25" t="s">
        <v>298</v>
      </c>
      <c r="F331" s="25">
        <v>500</v>
      </c>
      <c r="G331" s="25" t="s">
        <v>34</v>
      </c>
      <c r="H331" s="25">
        <v>4300</v>
      </c>
      <c r="I331" s="11">
        <f t="shared" si="48"/>
        <v>2150000</v>
      </c>
      <c r="J331" s="31" t="s">
        <v>324</v>
      </c>
      <c r="K331" s="11"/>
      <c r="L331" s="107">
        <f t="shared" si="54"/>
        <v>0</v>
      </c>
      <c r="M331" s="107"/>
      <c r="N331" s="107"/>
      <c r="O331" s="107">
        <f t="shared" si="55"/>
        <v>0</v>
      </c>
      <c r="P331" s="107"/>
      <c r="Q331" s="107"/>
      <c r="R331" s="107">
        <f t="shared" si="56"/>
        <v>0</v>
      </c>
      <c r="S331" s="107"/>
      <c r="T331" s="107"/>
      <c r="U331" s="107">
        <f t="shared" si="57"/>
        <v>2150000</v>
      </c>
      <c r="V331" s="107">
        <v>2150000</v>
      </c>
      <c r="W331" s="107"/>
      <c r="X331" s="107">
        <f t="shared" si="58"/>
        <v>0</v>
      </c>
      <c r="Y331" s="107"/>
      <c r="Z331" s="107"/>
      <c r="AA331" s="108">
        <f>C331+I331-L331-O331-U331-X331-R331</f>
        <v>0</v>
      </c>
      <c r="AB331" s="7">
        <v>45509</v>
      </c>
    </row>
    <row r="332" spans="1:28" ht="15.75" hidden="1" x14ac:dyDescent="0.25">
      <c r="A332" s="29">
        <v>45509</v>
      </c>
      <c r="B332" s="25" t="s">
        <v>251</v>
      </c>
      <c r="C332" s="25"/>
      <c r="D332" s="25" t="s">
        <v>46</v>
      </c>
      <c r="E332" s="25" t="s">
        <v>95</v>
      </c>
      <c r="F332" s="25">
        <v>5000</v>
      </c>
      <c r="G332" s="25" t="s">
        <v>34</v>
      </c>
      <c r="H332" s="25">
        <v>1230</v>
      </c>
      <c r="I332" s="11">
        <f t="shared" si="48"/>
        <v>6150000</v>
      </c>
      <c r="J332" s="31" t="s">
        <v>312</v>
      </c>
      <c r="K332" s="11" t="s">
        <v>1685</v>
      </c>
      <c r="L332" s="107">
        <f t="shared" si="54"/>
        <v>0</v>
      </c>
      <c r="M332" s="107"/>
      <c r="N332" s="107"/>
      <c r="O332" s="107">
        <f t="shared" si="55"/>
        <v>6150000</v>
      </c>
      <c r="P332" s="107">
        <v>6150000</v>
      </c>
      <c r="Q332" s="107"/>
      <c r="R332" s="107">
        <f t="shared" si="56"/>
        <v>0</v>
      </c>
      <c r="S332" s="107"/>
      <c r="T332" s="107"/>
      <c r="U332" s="107">
        <f t="shared" si="57"/>
        <v>0</v>
      </c>
      <c r="V332" s="107"/>
      <c r="W332" s="107"/>
      <c r="X332" s="107">
        <f t="shared" si="58"/>
        <v>0</v>
      </c>
      <c r="Y332" s="107"/>
      <c r="Z332" s="107"/>
      <c r="AA332" s="108">
        <f>C332+I332-L332-O332-U332-X332-R332</f>
        <v>0</v>
      </c>
      <c r="AB332" s="7">
        <v>45516</v>
      </c>
    </row>
    <row r="333" spans="1:28" ht="15.75" hidden="1" x14ac:dyDescent="0.25">
      <c r="A333" s="29">
        <v>45509</v>
      </c>
      <c r="B333" s="25" t="s">
        <v>311</v>
      </c>
      <c r="C333" s="25"/>
      <c r="D333" s="25" t="s">
        <v>46</v>
      </c>
      <c r="E333" s="25" t="s">
        <v>135</v>
      </c>
      <c r="F333" s="25">
        <v>2</v>
      </c>
      <c r="G333" s="25" t="s">
        <v>48</v>
      </c>
      <c r="H333" s="25">
        <v>150000</v>
      </c>
      <c r="I333" s="11">
        <f t="shared" si="48"/>
        <v>300000</v>
      </c>
      <c r="J333" s="31" t="s">
        <v>324</v>
      </c>
      <c r="K333" s="11"/>
      <c r="L333" s="107">
        <f t="shared" si="54"/>
        <v>300000</v>
      </c>
      <c r="M333" s="107">
        <v>300000</v>
      </c>
      <c r="N333" s="107"/>
      <c r="O333" s="107">
        <f t="shared" si="55"/>
        <v>0</v>
      </c>
      <c r="P333" s="107"/>
      <c r="Q333" s="107"/>
      <c r="R333" s="107">
        <f t="shared" si="56"/>
        <v>0</v>
      </c>
      <c r="S333" s="107"/>
      <c r="T333" s="107"/>
      <c r="U333" s="107">
        <f t="shared" si="57"/>
        <v>0</v>
      </c>
      <c r="V333" s="107"/>
      <c r="W333" s="107"/>
      <c r="X333" s="107">
        <f t="shared" si="58"/>
        <v>0</v>
      </c>
      <c r="Y333" s="107"/>
      <c r="Z333" s="107"/>
      <c r="AA333" s="108">
        <f>C333+I333-L333-O333-U333-X333-R333</f>
        <v>0</v>
      </c>
      <c r="AB333" s="7">
        <v>45509</v>
      </c>
    </row>
    <row r="334" spans="1:28" ht="15.75" hidden="1" x14ac:dyDescent="0.25">
      <c r="A334" s="29">
        <v>45509</v>
      </c>
      <c r="B334" s="25" t="s">
        <v>827</v>
      </c>
      <c r="C334" s="25"/>
      <c r="D334" s="25" t="s">
        <v>46</v>
      </c>
      <c r="E334" s="25" t="s">
        <v>447</v>
      </c>
      <c r="F334" s="25">
        <v>250</v>
      </c>
      <c r="G334" s="25" t="s">
        <v>34</v>
      </c>
      <c r="H334" s="25">
        <v>1990</v>
      </c>
      <c r="I334" s="11">
        <f t="shared" si="48"/>
        <v>497500</v>
      </c>
      <c r="J334" s="31" t="s">
        <v>312</v>
      </c>
      <c r="K334" s="11" t="s">
        <v>1634</v>
      </c>
      <c r="L334" s="107">
        <f t="shared" si="54"/>
        <v>0</v>
      </c>
      <c r="M334" s="107"/>
      <c r="N334" s="107"/>
      <c r="O334" s="107">
        <f t="shared" si="55"/>
        <v>497500</v>
      </c>
      <c r="P334" s="107">
        <v>497500</v>
      </c>
      <c r="Q334" s="107"/>
      <c r="R334" s="107">
        <f t="shared" si="56"/>
        <v>0</v>
      </c>
      <c r="S334" s="107"/>
      <c r="T334" s="107"/>
      <c r="U334" s="107">
        <f t="shared" si="57"/>
        <v>0</v>
      </c>
      <c r="V334" s="107"/>
      <c r="W334" s="107"/>
      <c r="X334" s="107">
        <f t="shared" si="58"/>
        <v>0</v>
      </c>
      <c r="Y334" s="107"/>
      <c r="Z334" s="107"/>
      <c r="AA334" s="108">
        <f>C334+I334-L334-O334-U334-X334-R334</f>
        <v>0</v>
      </c>
      <c r="AB334" s="7">
        <v>45509</v>
      </c>
    </row>
    <row r="335" spans="1:28" ht="15.75" hidden="1" x14ac:dyDescent="0.25">
      <c r="A335" s="29">
        <v>45509</v>
      </c>
      <c r="B335" s="25" t="s">
        <v>307</v>
      </c>
      <c r="C335" s="25"/>
      <c r="D335" s="25" t="s">
        <v>46</v>
      </c>
      <c r="E335" s="25" t="s">
        <v>225</v>
      </c>
      <c r="F335" s="25">
        <v>200</v>
      </c>
      <c r="G335" s="25" t="s">
        <v>34</v>
      </c>
      <c r="H335" s="25">
        <v>2992</v>
      </c>
      <c r="I335" s="11">
        <f t="shared" si="48"/>
        <v>598400</v>
      </c>
      <c r="J335" s="31" t="s">
        <v>324</v>
      </c>
      <c r="K335" s="11"/>
      <c r="L335" s="107">
        <f t="shared" si="54"/>
        <v>598400</v>
      </c>
      <c r="M335" s="107">
        <v>598400</v>
      </c>
      <c r="N335" s="107"/>
      <c r="O335" s="107">
        <f t="shared" si="55"/>
        <v>0</v>
      </c>
      <c r="P335" s="107"/>
      <c r="Q335" s="107"/>
      <c r="R335" s="107">
        <f t="shared" si="56"/>
        <v>0</v>
      </c>
      <c r="S335" s="107"/>
      <c r="T335" s="107"/>
      <c r="U335" s="107">
        <f t="shared" si="57"/>
        <v>0</v>
      </c>
      <c r="V335" s="107"/>
      <c r="W335" s="107"/>
      <c r="X335" s="107">
        <f t="shared" si="58"/>
        <v>0</v>
      </c>
      <c r="Y335" s="107"/>
      <c r="Z335" s="107"/>
      <c r="AA335" s="108">
        <f>C335+I335-L335-O335-U335-X335-R335</f>
        <v>0</v>
      </c>
      <c r="AB335" s="7">
        <v>45510</v>
      </c>
    </row>
    <row r="336" spans="1:28" ht="15.75" hidden="1" x14ac:dyDescent="0.25">
      <c r="A336" s="24">
        <v>45509</v>
      </c>
      <c r="B336" s="25" t="s">
        <v>307</v>
      </c>
      <c r="C336" s="25"/>
      <c r="D336" s="25" t="s">
        <v>46</v>
      </c>
      <c r="E336" s="25" t="s">
        <v>154</v>
      </c>
      <c r="F336" s="25">
        <v>250</v>
      </c>
      <c r="G336" s="25" t="s">
        <v>34</v>
      </c>
      <c r="H336" s="25">
        <v>1140</v>
      </c>
      <c r="I336" s="11">
        <f t="shared" si="48"/>
        <v>285000</v>
      </c>
      <c r="J336" s="31" t="s">
        <v>324</v>
      </c>
      <c r="K336" s="11"/>
      <c r="L336" s="107">
        <f t="shared" si="54"/>
        <v>285000</v>
      </c>
      <c r="M336" s="107">
        <v>285000</v>
      </c>
      <c r="N336" s="107"/>
      <c r="O336" s="107">
        <f t="shared" si="55"/>
        <v>0</v>
      </c>
      <c r="P336" s="107"/>
      <c r="Q336" s="107"/>
      <c r="R336" s="107">
        <f t="shared" si="56"/>
        <v>0</v>
      </c>
      <c r="S336" s="107"/>
      <c r="T336" s="107"/>
      <c r="U336" s="107">
        <f t="shared" si="57"/>
        <v>0</v>
      </c>
      <c r="V336" s="107"/>
      <c r="W336" s="107"/>
      <c r="X336" s="107">
        <f t="shared" si="58"/>
        <v>0</v>
      </c>
      <c r="Y336" s="107"/>
      <c r="Z336" s="107"/>
      <c r="AA336" s="108">
        <f>C336+I336-L336-O336-U336-X336-R336</f>
        <v>0</v>
      </c>
      <c r="AB336" s="7">
        <v>45510</v>
      </c>
    </row>
    <row r="337" spans="1:28" ht="15.75" hidden="1" x14ac:dyDescent="0.25">
      <c r="A337" s="29">
        <v>45509</v>
      </c>
      <c r="B337" s="25" t="s">
        <v>307</v>
      </c>
      <c r="C337" s="25"/>
      <c r="D337" s="25" t="s">
        <v>46</v>
      </c>
      <c r="E337" s="25" t="s">
        <v>109</v>
      </c>
      <c r="F337" s="25">
        <v>500</v>
      </c>
      <c r="G337" s="25" t="s">
        <v>34</v>
      </c>
      <c r="H337" s="25">
        <v>1040</v>
      </c>
      <c r="I337" s="11">
        <f t="shared" si="48"/>
        <v>520000</v>
      </c>
      <c r="J337" s="31" t="s">
        <v>324</v>
      </c>
      <c r="K337" s="11"/>
      <c r="L337" s="107">
        <f t="shared" si="54"/>
        <v>520000</v>
      </c>
      <c r="M337" s="107">
        <v>520000</v>
      </c>
      <c r="N337" s="107"/>
      <c r="O337" s="107">
        <f t="shared" si="55"/>
        <v>0</v>
      </c>
      <c r="P337" s="107"/>
      <c r="Q337" s="107"/>
      <c r="R337" s="107">
        <f t="shared" si="56"/>
        <v>0</v>
      </c>
      <c r="S337" s="107"/>
      <c r="T337" s="107"/>
      <c r="U337" s="107">
        <f t="shared" si="57"/>
        <v>0</v>
      </c>
      <c r="V337" s="107"/>
      <c r="W337" s="107"/>
      <c r="X337" s="107">
        <f t="shared" si="58"/>
        <v>0</v>
      </c>
      <c r="Y337" s="107"/>
      <c r="Z337" s="107"/>
      <c r="AA337" s="108">
        <f>C337+I337-L337-O337-U337-X337-R337</f>
        <v>0</v>
      </c>
      <c r="AB337" s="7">
        <v>45510</v>
      </c>
    </row>
    <row r="338" spans="1:28" ht="15.75" hidden="1" x14ac:dyDescent="0.25">
      <c r="A338" s="29">
        <v>45509</v>
      </c>
      <c r="B338" s="25" t="s">
        <v>307</v>
      </c>
      <c r="C338" s="25"/>
      <c r="D338" s="25" t="s">
        <v>46</v>
      </c>
      <c r="E338" s="25" t="s">
        <v>58</v>
      </c>
      <c r="F338" s="25">
        <v>2000</v>
      </c>
      <c r="G338" s="25" t="s">
        <v>34</v>
      </c>
      <c r="H338" s="25">
        <v>2000</v>
      </c>
      <c r="I338" s="11">
        <f t="shared" si="48"/>
        <v>4000000</v>
      </c>
      <c r="J338" s="31" t="s">
        <v>312</v>
      </c>
      <c r="K338" s="11"/>
      <c r="L338" s="107">
        <f t="shared" si="54"/>
        <v>304600</v>
      </c>
      <c r="M338" s="107">
        <v>304600</v>
      </c>
      <c r="N338" s="107"/>
      <c r="O338" s="107">
        <f t="shared" si="55"/>
        <v>0</v>
      </c>
      <c r="P338" s="107"/>
      <c r="Q338" s="107"/>
      <c r="R338" s="107">
        <f t="shared" si="56"/>
        <v>3695400</v>
      </c>
      <c r="S338" s="107">
        <v>2000000</v>
      </c>
      <c r="T338" s="107">
        <f>1042000+653400</f>
        <v>1695400</v>
      </c>
      <c r="U338" s="107">
        <f t="shared" si="57"/>
        <v>0</v>
      </c>
      <c r="V338" s="107"/>
      <c r="W338" s="107"/>
      <c r="X338" s="107">
        <f t="shared" si="58"/>
        <v>0</v>
      </c>
      <c r="Y338" s="107"/>
      <c r="Z338" s="107"/>
      <c r="AA338" s="108">
        <f>C338+I338-L338-O338-U338-X338-R338</f>
        <v>0</v>
      </c>
      <c r="AB338" s="7">
        <v>45521</v>
      </c>
    </row>
    <row r="339" spans="1:28" ht="15.75" hidden="1" x14ac:dyDescent="0.25">
      <c r="A339" s="24">
        <v>45509</v>
      </c>
      <c r="B339" s="25" t="s">
        <v>72</v>
      </c>
      <c r="C339" s="25"/>
      <c r="D339" s="25" t="s">
        <v>46</v>
      </c>
      <c r="E339" s="25" t="s">
        <v>87</v>
      </c>
      <c r="F339" s="25">
        <v>2500</v>
      </c>
      <c r="G339" s="25" t="s">
        <v>34</v>
      </c>
      <c r="H339" s="25">
        <v>1070</v>
      </c>
      <c r="I339" s="11">
        <f t="shared" si="48"/>
        <v>2675000</v>
      </c>
      <c r="J339" s="31" t="s">
        <v>312</v>
      </c>
      <c r="K339" s="11" t="s">
        <v>1636</v>
      </c>
      <c r="L339" s="107">
        <f t="shared" si="54"/>
        <v>0</v>
      </c>
      <c r="M339" s="107"/>
      <c r="N339" s="107"/>
      <c r="O339" s="107">
        <f t="shared" si="55"/>
        <v>2675000</v>
      </c>
      <c r="P339" s="107">
        <v>2675000</v>
      </c>
      <c r="Q339" s="107"/>
      <c r="R339" s="107">
        <f t="shared" si="56"/>
        <v>0</v>
      </c>
      <c r="S339" s="107"/>
      <c r="T339" s="107"/>
      <c r="U339" s="107">
        <f t="shared" si="57"/>
        <v>0</v>
      </c>
      <c r="V339" s="107"/>
      <c r="W339" s="107"/>
      <c r="X339" s="107">
        <f t="shared" si="58"/>
        <v>0</v>
      </c>
      <c r="Y339" s="107"/>
      <c r="Z339" s="107"/>
      <c r="AA339" s="108">
        <f>C339+I339-L339-O339-U339-X339-R339</f>
        <v>0</v>
      </c>
      <c r="AB339" s="7">
        <v>45509</v>
      </c>
    </row>
    <row r="340" spans="1:28" ht="15.75" hidden="1" x14ac:dyDescent="0.25">
      <c r="A340" s="29">
        <v>45510</v>
      </c>
      <c r="B340" s="27" t="s">
        <v>99</v>
      </c>
      <c r="C340" s="27"/>
      <c r="D340" s="27"/>
      <c r="E340" s="27" t="s">
        <v>158</v>
      </c>
      <c r="F340" s="27">
        <v>30.3</v>
      </c>
      <c r="G340" s="27" t="s">
        <v>39</v>
      </c>
      <c r="H340" s="27"/>
      <c r="I340" s="11">
        <f t="shared" ref="I340:I374" si="59">F340*H340</f>
        <v>0</v>
      </c>
      <c r="J340" s="28" t="s">
        <v>28</v>
      </c>
      <c r="K340" s="11"/>
      <c r="L340" s="107">
        <f t="shared" ref="L340" si="60">M340+N340</f>
        <v>0</v>
      </c>
      <c r="M340" s="107"/>
      <c r="N340" s="107"/>
      <c r="O340" s="107">
        <f t="shared" ref="O340" si="61">P340+Q340</f>
        <v>0</v>
      </c>
      <c r="P340" s="107"/>
      <c r="Q340" s="107"/>
      <c r="R340" s="107">
        <f t="shared" ref="R340" si="62">S340+T340</f>
        <v>0</v>
      </c>
      <c r="S340" s="107"/>
      <c r="T340" s="107"/>
      <c r="U340" s="107">
        <f t="shared" ref="U340" si="63">V340+W340</f>
        <v>0</v>
      </c>
      <c r="V340" s="107"/>
      <c r="W340" s="107"/>
      <c r="X340" s="107">
        <f t="shared" ref="X340" si="64">Y340+Z340</f>
        <v>0</v>
      </c>
      <c r="Y340" s="107"/>
      <c r="Z340" s="107"/>
      <c r="AA340" s="108">
        <f>C340+I340-L340-O340-U340-X340-R340</f>
        <v>0</v>
      </c>
      <c r="AB340" s="7"/>
    </row>
    <row r="341" spans="1:28" ht="15.75" hidden="1" x14ac:dyDescent="0.25">
      <c r="A341" s="29">
        <v>45510</v>
      </c>
      <c r="B341" s="27" t="s">
        <v>99</v>
      </c>
      <c r="C341" s="25"/>
      <c r="D341" s="27"/>
      <c r="E341" s="25" t="s">
        <v>100</v>
      </c>
      <c r="F341" s="25">
        <v>28.9</v>
      </c>
      <c r="G341" s="27" t="s">
        <v>39</v>
      </c>
      <c r="H341" s="25"/>
      <c r="I341" s="11">
        <f t="shared" si="59"/>
        <v>0</v>
      </c>
      <c r="J341" s="26" t="s">
        <v>28</v>
      </c>
      <c r="K341" s="11"/>
      <c r="L341" s="107">
        <f t="shared" ref="L341:L374" si="65">M341+N341</f>
        <v>0</v>
      </c>
      <c r="M341" s="107"/>
      <c r="N341" s="107"/>
      <c r="O341" s="107">
        <f t="shared" ref="O341:O374" si="66">P341+Q341</f>
        <v>0</v>
      </c>
      <c r="P341" s="107"/>
      <c r="Q341" s="107"/>
      <c r="R341" s="107">
        <f t="shared" ref="R341:R374" si="67">S341+T341</f>
        <v>0</v>
      </c>
      <c r="S341" s="107"/>
      <c r="T341" s="107"/>
      <c r="U341" s="107">
        <f t="shared" ref="U341:U374" si="68">V341+W341</f>
        <v>0</v>
      </c>
      <c r="V341" s="107"/>
      <c r="W341" s="107"/>
      <c r="X341" s="107">
        <f t="shared" ref="X341:X374" si="69">Y341+Z341</f>
        <v>0</v>
      </c>
      <c r="Y341" s="107"/>
      <c r="Z341" s="107"/>
      <c r="AA341" s="108">
        <f>C341+I341-L341-O341-U341-X341-R341</f>
        <v>0</v>
      </c>
      <c r="AB341" s="7"/>
    </row>
    <row r="342" spans="1:28" ht="15.75" hidden="1" x14ac:dyDescent="0.25">
      <c r="A342" s="29">
        <v>45510</v>
      </c>
      <c r="B342" s="25" t="s">
        <v>110</v>
      </c>
      <c r="C342" s="25"/>
      <c r="D342" s="27" t="s">
        <v>46</v>
      </c>
      <c r="E342" s="25" t="s">
        <v>100</v>
      </c>
      <c r="F342" s="25">
        <v>146.4</v>
      </c>
      <c r="G342" s="25" t="s">
        <v>39</v>
      </c>
      <c r="H342" s="25">
        <v>49000</v>
      </c>
      <c r="I342" s="11">
        <f t="shared" si="59"/>
        <v>7173600</v>
      </c>
      <c r="J342" s="40" t="s">
        <v>78</v>
      </c>
      <c r="K342" s="11" t="s">
        <v>1709</v>
      </c>
      <c r="L342" s="107">
        <f t="shared" si="65"/>
        <v>0</v>
      </c>
      <c r="M342" s="107"/>
      <c r="N342" s="107"/>
      <c r="O342" s="107">
        <f t="shared" si="66"/>
        <v>5715200</v>
      </c>
      <c r="P342" s="107">
        <v>5715200</v>
      </c>
      <c r="Q342" s="107"/>
      <c r="R342" s="107">
        <f t="shared" si="67"/>
        <v>0</v>
      </c>
      <c r="S342" s="107"/>
      <c r="T342" s="107"/>
      <c r="U342" s="107">
        <f t="shared" si="68"/>
        <v>0</v>
      </c>
      <c r="V342" s="107"/>
      <c r="W342" s="107"/>
      <c r="X342" s="107">
        <f t="shared" si="69"/>
        <v>0</v>
      </c>
      <c r="Y342" s="107"/>
      <c r="Z342" s="107"/>
      <c r="AA342" s="108">
        <f>C342+I342-L342-O342-U342-X342-R342</f>
        <v>1458400</v>
      </c>
      <c r="AB342" s="7">
        <v>45519</v>
      </c>
    </row>
    <row r="343" spans="1:28" ht="15.75" hidden="1" x14ac:dyDescent="0.25">
      <c r="A343" s="29">
        <v>45510</v>
      </c>
      <c r="B343" s="25" t="s">
        <v>311</v>
      </c>
      <c r="C343" s="25"/>
      <c r="D343" s="25" t="s">
        <v>46</v>
      </c>
      <c r="E343" s="25" t="s">
        <v>299</v>
      </c>
      <c r="F343" s="25">
        <v>16</v>
      </c>
      <c r="G343" s="25" t="s">
        <v>39</v>
      </c>
      <c r="H343" s="25">
        <v>47000</v>
      </c>
      <c r="I343" s="11">
        <f t="shared" si="59"/>
        <v>752000</v>
      </c>
      <c r="J343" s="31" t="s">
        <v>324</v>
      </c>
      <c r="K343" s="11"/>
      <c r="L343" s="107">
        <f t="shared" si="65"/>
        <v>752000</v>
      </c>
      <c r="M343" s="107">
        <v>752000</v>
      </c>
      <c r="N343" s="107"/>
      <c r="O343" s="107">
        <f t="shared" si="66"/>
        <v>0</v>
      </c>
      <c r="P343" s="107"/>
      <c r="Q343" s="107"/>
      <c r="R343" s="107">
        <f t="shared" si="67"/>
        <v>0</v>
      </c>
      <c r="S343" s="107"/>
      <c r="T343" s="107"/>
      <c r="U343" s="107">
        <f t="shared" si="68"/>
        <v>0</v>
      </c>
      <c r="V343" s="107"/>
      <c r="W343" s="107"/>
      <c r="X343" s="107">
        <f t="shared" si="69"/>
        <v>0</v>
      </c>
      <c r="Y343" s="107"/>
      <c r="Z343" s="107"/>
      <c r="AA343" s="108">
        <f>C343+I343-L343-O343-U343-X343-R343</f>
        <v>0</v>
      </c>
      <c r="AB343" s="7">
        <v>45510</v>
      </c>
    </row>
    <row r="344" spans="1:28" ht="15.75" hidden="1" x14ac:dyDescent="0.25">
      <c r="A344" s="29">
        <v>45510</v>
      </c>
      <c r="B344" s="25" t="s">
        <v>111</v>
      </c>
      <c r="C344" s="25"/>
      <c r="D344" s="25" t="s">
        <v>46</v>
      </c>
      <c r="E344" s="25" t="s">
        <v>47</v>
      </c>
      <c r="F344" s="25">
        <v>4</v>
      </c>
      <c r="G344" s="25" t="s">
        <v>48</v>
      </c>
      <c r="H344" s="25">
        <v>160000</v>
      </c>
      <c r="I344" s="11">
        <f t="shared" si="59"/>
        <v>640000</v>
      </c>
      <c r="J344" s="31" t="s">
        <v>324</v>
      </c>
      <c r="K344" s="11"/>
      <c r="L344" s="107">
        <f t="shared" si="65"/>
        <v>640000</v>
      </c>
      <c r="M344" s="107">
        <v>640000</v>
      </c>
      <c r="N344" s="107"/>
      <c r="O344" s="107">
        <f t="shared" si="66"/>
        <v>0</v>
      </c>
      <c r="P344" s="107"/>
      <c r="Q344" s="107"/>
      <c r="R344" s="107">
        <f t="shared" si="67"/>
        <v>0</v>
      </c>
      <c r="S344" s="107"/>
      <c r="T344" s="107"/>
      <c r="U344" s="107">
        <f t="shared" si="68"/>
        <v>0</v>
      </c>
      <c r="V344" s="107"/>
      <c r="W344" s="107"/>
      <c r="X344" s="107">
        <f t="shared" si="69"/>
        <v>0</v>
      </c>
      <c r="Y344" s="107"/>
      <c r="Z344" s="107"/>
      <c r="AA344" s="108">
        <f>C344+I344-L344-O344-U344-X344-R344</f>
        <v>0</v>
      </c>
      <c r="AB344" s="7">
        <v>45510</v>
      </c>
    </row>
    <row r="345" spans="1:28" ht="15.75" hidden="1" x14ac:dyDescent="0.25">
      <c r="A345" s="29">
        <v>45510</v>
      </c>
      <c r="B345" s="25" t="s">
        <v>595</v>
      </c>
      <c r="C345" s="25"/>
      <c r="D345" s="25" t="s">
        <v>52</v>
      </c>
      <c r="E345" s="25" t="s">
        <v>60</v>
      </c>
      <c r="F345" s="25">
        <v>500</v>
      </c>
      <c r="G345" s="25" t="s">
        <v>34</v>
      </c>
      <c r="H345" s="25">
        <v>1370</v>
      </c>
      <c r="I345" s="11">
        <f t="shared" si="59"/>
        <v>685000</v>
      </c>
      <c r="J345" s="31" t="s">
        <v>324</v>
      </c>
      <c r="K345" s="11"/>
      <c r="L345" s="107">
        <f t="shared" si="65"/>
        <v>0</v>
      </c>
      <c r="M345" s="107"/>
      <c r="N345" s="107"/>
      <c r="O345" s="107">
        <f t="shared" si="66"/>
        <v>0</v>
      </c>
      <c r="P345" s="107"/>
      <c r="Q345" s="107"/>
      <c r="R345" s="107">
        <f t="shared" si="67"/>
        <v>0</v>
      </c>
      <c r="S345" s="107"/>
      <c r="T345" s="107"/>
      <c r="U345" s="107">
        <f t="shared" si="68"/>
        <v>685000</v>
      </c>
      <c r="V345" s="107">
        <v>685000</v>
      </c>
      <c r="W345" s="107"/>
      <c r="X345" s="107">
        <f t="shared" si="69"/>
        <v>0</v>
      </c>
      <c r="Y345" s="107"/>
      <c r="Z345" s="107"/>
      <c r="AA345" s="108">
        <f>C345+I345-L345-O345-U345-X345-R345</f>
        <v>0</v>
      </c>
      <c r="AB345" s="7">
        <v>45513</v>
      </c>
    </row>
    <row r="346" spans="1:28" ht="15.75" hidden="1" x14ac:dyDescent="0.25">
      <c r="A346" s="29">
        <v>45510</v>
      </c>
      <c r="B346" s="25" t="s">
        <v>346</v>
      </c>
      <c r="C346" s="25"/>
      <c r="D346" s="25" t="s">
        <v>52</v>
      </c>
      <c r="E346" s="25" t="s">
        <v>150</v>
      </c>
      <c r="F346" s="25">
        <v>30</v>
      </c>
      <c r="G346" s="25" t="s">
        <v>77</v>
      </c>
      <c r="H346" s="25">
        <v>50000</v>
      </c>
      <c r="I346" s="11">
        <f t="shared" si="59"/>
        <v>1500000</v>
      </c>
      <c r="J346" s="31" t="s">
        <v>312</v>
      </c>
      <c r="K346" s="11" t="s">
        <v>1656</v>
      </c>
      <c r="L346" s="107">
        <f t="shared" si="65"/>
        <v>0</v>
      </c>
      <c r="M346" s="107"/>
      <c r="N346" s="107"/>
      <c r="O346" s="107">
        <f t="shared" si="66"/>
        <v>1500000</v>
      </c>
      <c r="P346" s="107">
        <v>1500000</v>
      </c>
      <c r="Q346" s="107"/>
      <c r="R346" s="107">
        <f t="shared" si="67"/>
        <v>0</v>
      </c>
      <c r="S346" s="107"/>
      <c r="T346" s="107"/>
      <c r="U346" s="107">
        <f t="shared" si="68"/>
        <v>0</v>
      </c>
      <c r="V346" s="107"/>
      <c r="W346" s="107"/>
      <c r="X346" s="107">
        <f t="shared" si="69"/>
        <v>0</v>
      </c>
      <c r="Y346" s="107"/>
      <c r="Z346" s="107"/>
      <c r="AA346" s="108">
        <f>C346+I346-L346-O346-U346-X346-R346</f>
        <v>0</v>
      </c>
      <c r="AB346" s="7">
        <v>45510</v>
      </c>
    </row>
    <row r="347" spans="1:28" ht="15.75" hidden="1" x14ac:dyDescent="0.25">
      <c r="A347" s="29">
        <v>45510</v>
      </c>
      <c r="B347" s="25" t="s">
        <v>346</v>
      </c>
      <c r="C347" s="25"/>
      <c r="D347" s="25" t="s">
        <v>52</v>
      </c>
      <c r="E347" s="25" t="s">
        <v>129</v>
      </c>
      <c r="F347" s="25">
        <v>4</v>
      </c>
      <c r="G347" s="25" t="s">
        <v>77</v>
      </c>
      <c r="H347" s="25">
        <v>50000</v>
      </c>
      <c r="I347" s="11">
        <f t="shared" si="59"/>
        <v>200000</v>
      </c>
      <c r="J347" s="31" t="s">
        <v>312</v>
      </c>
      <c r="K347" s="11" t="s">
        <v>1656</v>
      </c>
      <c r="L347" s="107">
        <f t="shared" si="65"/>
        <v>0</v>
      </c>
      <c r="M347" s="107"/>
      <c r="N347" s="107"/>
      <c r="O347" s="107">
        <f t="shared" si="66"/>
        <v>200000</v>
      </c>
      <c r="P347" s="107">
        <v>200000</v>
      </c>
      <c r="Q347" s="107"/>
      <c r="R347" s="107">
        <f t="shared" si="67"/>
        <v>0</v>
      </c>
      <c r="S347" s="107"/>
      <c r="T347" s="107"/>
      <c r="U347" s="107">
        <f t="shared" si="68"/>
        <v>0</v>
      </c>
      <c r="V347" s="107"/>
      <c r="W347" s="107"/>
      <c r="X347" s="107">
        <f t="shared" si="69"/>
        <v>0</v>
      </c>
      <c r="Y347" s="107"/>
      <c r="Z347" s="107"/>
      <c r="AA347" s="108">
        <f>C347+I347-L347-O347-U347-X347-R347</f>
        <v>0</v>
      </c>
      <c r="AB347" s="7">
        <v>45510</v>
      </c>
    </row>
    <row r="348" spans="1:28" ht="15.75" hidden="1" x14ac:dyDescent="0.25">
      <c r="A348" s="29">
        <v>45510</v>
      </c>
      <c r="B348" s="25" t="s">
        <v>346</v>
      </c>
      <c r="C348" s="25"/>
      <c r="D348" s="25" t="s">
        <v>52</v>
      </c>
      <c r="E348" s="25" t="s">
        <v>1647</v>
      </c>
      <c r="F348" s="25">
        <v>20</v>
      </c>
      <c r="G348" s="25" t="s">
        <v>39</v>
      </c>
      <c r="H348" s="25">
        <v>86000</v>
      </c>
      <c r="I348" s="11">
        <f t="shared" si="59"/>
        <v>1720000</v>
      </c>
      <c r="J348" s="31" t="s">
        <v>312</v>
      </c>
      <c r="K348" s="11" t="s">
        <v>1656</v>
      </c>
      <c r="L348" s="107">
        <f t="shared" si="65"/>
        <v>0</v>
      </c>
      <c r="M348" s="107"/>
      <c r="N348" s="107"/>
      <c r="O348" s="107">
        <f t="shared" si="66"/>
        <v>1720000</v>
      </c>
      <c r="P348" s="107">
        <v>1720000</v>
      </c>
      <c r="Q348" s="107"/>
      <c r="R348" s="107">
        <f t="shared" si="67"/>
        <v>0</v>
      </c>
      <c r="S348" s="107"/>
      <c r="T348" s="107"/>
      <c r="U348" s="107">
        <f t="shared" si="68"/>
        <v>0</v>
      </c>
      <c r="V348" s="107"/>
      <c r="W348" s="107"/>
      <c r="X348" s="107">
        <f t="shared" si="69"/>
        <v>0</v>
      </c>
      <c r="Y348" s="107"/>
      <c r="Z348" s="107"/>
      <c r="AA348" s="108">
        <f>C348+I348-L348-O348-U348-X348-R348</f>
        <v>0</v>
      </c>
      <c r="AB348" s="7">
        <v>45510</v>
      </c>
    </row>
    <row r="349" spans="1:28" ht="15.75" hidden="1" x14ac:dyDescent="0.25">
      <c r="A349" s="29">
        <v>45510</v>
      </c>
      <c r="B349" s="25" t="s">
        <v>256</v>
      </c>
      <c r="C349" s="25"/>
      <c r="D349" s="25" t="s">
        <v>52</v>
      </c>
      <c r="E349" s="25" t="s">
        <v>249</v>
      </c>
      <c r="F349" s="25">
        <v>1000</v>
      </c>
      <c r="G349" s="25" t="s">
        <v>34</v>
      </c>
      <c r="H349" s="25">
        <v>4000</v>
      </c>
      <c r="I349" s="11">
        <f t="shared" si="59"/>
        <v>4000000</v>
      </c>
      <c r="J349" s="31" t="s">
        <v>312</v>
      </c>
      <c r="K349" s="11" t="s">
        <v>1767</v>
      </c>
      <c r="L349" s="107">
        <f t="shared" si="65"/>
        <v>0</v>
      </c>
      <c r="M349" s="107"/>
      <c r="N349" s="107"/>
      <c r="O349" s="107">
        <f t="shared" si="66"/>
        <v>4000000</v>
      </c>
      <c r="P349" s="107">
        <v>4000000</v>
      </c>
      <c r="Q349" s="107"/>
      <c r="R349" s="107">
        <f t="shared" si="67"/>
        <v>0</v>
      </c>
      <c r="S349" s="107"/>
      <c r="T349" s="107"/>
      <c r="U349" s="107">
        <f t="shared" si="68"/>
        <v>0</v>
      </c>
      <c r="V349" s="107"/>
      <c r="W349" s="107"/>
      <c r="X349" s="107">
        <f t="shared" si="69"/>
        <v>0</v>
      </c>
      <c r="Y349" s="107"/>
      <c r="Z349" s="107"/>
      <c r="AA349" s="108">
        <f>C349+I349-L349-O349-U349-X349-R349</f>
        <v>0</v>
      </c>
      <c r="AB349" s="7">
        <v>45526</v>
      </c>
    </row>
    <row r="350" spans="1:28" ht="15.75" hidden="1" x14ac:dyDescent="0.25">
      <c r="A350" s="29">
        <v>45510</v>
      </c>
      <c r="B350" s="25" t="s">
        <v>256</v>
      </c>
      <c r="C350" s="25"/>
      <c r="D350" s="25" t="s">
        <v>52</v>
      </c>
      <c r="E350" s="25" t="s">
        <v>1648</v>
      </c>
      <c r="F350" s="25">
        <v>2.5</v>
      </c>
      <c r="G350" s="25" t="s">
        <v>39</v>
      </c>
      <c r="H350" s="25">
        <v>82000</v>
      </c>
      <c r="I350" s="11">
        <f t="shared" si="59"/>
        <v>205000</v>
      </c>
      <c r="J350" s="31" t="s">
        <v>312</v>
      </c>
      <c r="K350" s="11" t="s">
        <v>1767</v>
      </c>
      <c r="L350" s="107">
        <f t="shared" si="65"/>
        <v>0</v>
      </c>
      <c r="M350" s="107"/>
      <c r="N350" s="107"/>
      <c r="O350" s="107">
        <f t="shared" si="66"/>
        <v>205000</v>
      </c>
      <c r="P350" s="107">
        <v>205000</v>
      </c>
      <c r="Q350" s="107"/>
      <c r="R350" s="107">
        <f t="shared" si="67"/>
        <v>0</v>
      </c>
      <c r="S350" s="107"/>
      <c r="T350" s="107"/>
      <c r="U350" s="107">
        <f t="shared" si="68"/>
        <v>0</v>
      </c>
      <c r="V350" s="107"/>
      <c r="W350" s="107"/>
      <c r="X350" s="107">
        <f t="shared" si="69"/>
        <v>0</v>
      </c>
      <c r="Y350" s="107"/>
      <c r="Z350" s="107"/>
      <c r="AA350" s="108">
        <f>C350+I350-L350-O350-U350-X350-R350</f>
        <v>0</v>
      </c>
      <c r="AB350" s="7">
        <v>45526</v>
      </c>
    </row>
    <row r="351" spans="1:28" ht="15.75" hidden="1" x14ac:dyDescent="0.25">
      <c r="A351" s="29">
        <v>45510</v>
      </c>
      <c r="B351" s="25" t="s">
        <v>107</v>
      </c>
      <c r="C351" s="25"/>
      <c r="D351" s="25" t="s">
        <v>52</v>
      </c>
      <c r="E351" s="25" t="s">
        <v>208</v>
      </c>
      <c r="F351" s="25">
        <v>1000</v>
      </c>
      <c r="G351" s="25" t="s">
        <v>34</v>
      </c>
      <c r="H351" s="25">
        <v>795</v>
      </c>
      <c r="I351" s="11">
        <f t="shared" si="59"/>
        <v>795000</v>
      </c>
      <c r="J351" s="31" t="s">
        <v>324</v>
      </c>
      <c r="K351" s="11"/>
      <c r="L351" s="107">
        <f t="shared" si="65"/>
        <v>795000</v>
      </c>
      <c r="M351" s="107">
        <v>795000</v>
      </c>
      <c r="N351" s="107"/>
      <c r="O351" s="107">
        <f t="shared" si="66"/>
        <v>0</v>
      </c>
      <c r="P351" s="107"/>
      <c r="Q351" s="107"/>
      <c r="R351" s="107">
        <f t="shared" si="67"/>
        <v>0</v>
      </c>
      <c r="S351" s="107"/>
      <c r="T351" s="107"/>
      <c r="U351" s="107">
        <f t="shared" si="68"/>
        <v>0</v>
      </c>
      <c r="V351" s="107"/>
      <c r="W351" s="107"/>
      <c r="X351" s="107">
        <f t="shared" si="69"/>
        <v>0</v>
      </c>
      <c r="Y351" s="107"/>
      <c r="Z351" s="107"/>
      <c r="AA351" s="108">
        <f>C351+I351-L351-O351-U351-X351-R351</f>
        <v>0</v>
      </c>
      <c r="AB351" s="7">
        <v>45525</v>
      </c>
    </row>
    <row r="352" spans="1:28" ht="15.75" hidden="1" x14ac:dyDescent="0.25">
      <c r="A352" s="29">
        <v>45510</v>
      </c>
      <c r="B352" s="25" t="s">
        <v>107</v>
      </c>
      <c r="C352" s="25"/>
      <c r="D352" s="25" t="s">
        <v>52</v>
      </c>
      <c r="E352" s="25" t="s">
        <v>87</v>
      </c>
      <c r="F352" s="25">
        <v>2250</v>
      </c>
      <c r="G352" s="25" t="s">
        <v>34</v>
      </c>
      <c r="H352" s="25">
        <v>1010</v>
      </c>
      <c r="I352" s="11">
        <f t="shared" si="59"/>
        <v>2272500</v>
      </c>
      <c r="J352" s="31" t="s">
        <v>324</v>
      </c>
      <c r="K352" s="11"/>
      <c r="L352" s="107">
        <f t="shared" si="65"/>
        <v>2272500</v>
      </c>
      <c r="M352" s="107">
        <v>2272500</v>
      </c>
      <c r="N352" s="107"/>
      <c r="O352" s="107">
        <f t="shared" si="66"/>
        <v>0</v>
      </c>
      <c r="P352" s="107"/>
      <c r="Q352" s="107"/>
      <c r="R352" s="107">
        <f t="shared" si="67"/>
        <v>0</v>
      </c>
      <c r="S352" s="107"/>
      <c r="T352" s="107"/>
      <c r="U352" s="107">
        <f t="shared" si="68"/>
        <v>0</v>
      </c>
      <c r="V352" s="107"/>
      <c r="W352" s="107"/>
      <c r="X352" s="107">
        <f t="shared" si="69"/>
        <v>0</v>
      </c>
      <c r="Y352" s="107"/>
      <c r="Z352" s="107"/>
      <c r="AA352" s="108">
        <f>C352+I352-L352-O352-U352-X352-R352</f>
        <v>0</v>
      </c>
      <c r="AB352" s="7">
        <v>45525</v>
      </c>
    </row>
    <row r="353" spans="1:28" ht="15.75" hidden="1" x14ac:dyDescent="0.25">
      <c r="A353" s="29">
        <v>45510</v>
      </c>
      <c r="B353" s="25" t="s">
        <v>147</v>
      </c>
      <c r="C353" s="25"/>
      <c r="D353" s="25" t="s">
        <v>46</v>
      </c>
      <c r="E353" s="25" t="s">
        <v>229</v>
      </c>
      <c r="F353" s="25">
        <v>210</v>
      </c>
      <c r="G353" s="25" t="s">
        <v>39</v>
      </c>
      <c r="H353" s="25">
        <v>40000</v>
      </c>
      <c r="I353" s="11">
        <f t="shared" si="59"/>
        <v>8400000</v>
      </c>
      <c r="J353" s="38" t="s">
        <v>78</v>
      </c>
      <c r="K353" s="11" t="s">
        <v>1651</v>
      </c>
      <c r="L353" s="107">
        <f t="shared" si="65"/>
        <v>0</v>
      </c>
      <c r="M353" s="107"/>
      <c r="N353" s="107"/>
      <c r="O353" s="107">
        <f t="shared" si="66"/>
        <v>520000</v>
      </c>
      <c r="P353" s="107"/>
      <c r="Q353" s="107">
        <v>520000</v>
      </c>
      <c r="R353" s="107">
        <f t="shared" si="67"/>
        <v>0</v>
      </c>
      <c r="S353" s="107"/>
      <c r="T353" s="107"/>
      <c r="U353" s="107">
        <f t="shared" si="68"/>
        <v>0</v>
      </c>
      <c r="V353" s="107"/>
      <c r="W353" s="107"/>
      <c r="X353" s="107">
        <f t="shared" si="69"/>
        <v>0</v>
      </c>
      <c r="Y353" s="107"/>
      <c r="Z353" s="107"/>
      <c r="AA353" s="108">
        <f>C353+I353-L353-O353-U353-X353-R353</f>
        <v>7880000</v>
      </c>
      <c r="AB353" s="7">
        <v>45534</v>
      </c>
    </row>
    <row r="354" spans="1:28" ht="15.75" hidden="1" x14ac:dyDescent="0.25">
      <c r="A354" s="24">
        <v>45510</v>
      </c>
      <c r="B354" s="25" t="s">
        <v>594</v>
      </c>
      <c r="C354" s="25"/>
      <c r="D354" s="25" t="s">
        <v>46</v>
      </c>
      <c r="E354" s="25" t="s">
        <v>225</v>
      </c>
      <c r="F354" s="25">
        <v>1800</v>
      </c>
      <c r="G354" s="25" t="s">
        <v>34</v>
      </c>
      <c r="H354" s="25">
        <v>2992</v>
      </c>
      <c r="I354" s="11">
        <f t="shared" si="59"/>
        <v>5385600</v>
      </c>
      <c r="J354" s="32" t="s">
        <v>312</v>
      </c>
      <c r="K354" s="11" t="s">
        <v>1654</v>
      </c>
      <c r="L354" s="107">
        <f t="shared" si="65"/>
        <v>0</v>
      </c>
      <c r="M354" s="107"/>
      <c r="N354" s="107"/>
      <c r="O354" s="107">
        <f t="shared" si="66"/>
        <v>5385600</v>
      </c>
      <c r="P354" s="107">
        <v>5086000</v>
      </c>
      <c r="Q354" s="107">
        <v>299600</v>
      </c>
      <c r="R354" s="107">
        <f t="shared" si="67"/>
        <v>0</v>
      </c>
      <c r="S354" s="107"/>
      <c r="T354" s="107"/>
      <c r="U354" s="107">
        <f t="shared" si="68"/>
        <v>0</v>
      </c>
      <c r="V354" s="107"/>
      <c r="W354" s="107"/>
      <c r="X354" s="107">
        <f t="shared" si="69"/>
        <v>0</v>
      </c>
      <c r="Y354" s="107"/>
      <c r="Z354" s="107"/>
      <c r="AA354" s="108">
        <f>C354+I354-L354-O354-U354-X354-R354</f>
        <v>0</v>
      </c>
      <c r="AB354" s="7">
        <v>45512</v>
      </c>
    </row>
    <row r="355" spans="1:28" ht="15.75" hidden="1" x14ac:dyDescent="0.25">
      <c r="A355" s="29">
        <v>45510</v>
      </c>
      <c r="B355" s="25" t="s">
        <v>1001</v>
      </c>
      <c r="C355" s="25"/>
      <c r="D355" s="25" t="s">
        <v>52</v>
      </c>
      <c r="E355" s="25" t="s">
        <v>206</v>
      </c>
      <c r="F355" s="25">
        <v>2</v>
      </c>
      <c r="G355" s="25" t="s">
        <v>48</v>
      </c>
      <c r="H355" s="25">
        <v>260000</v>
      </c>
      <c r="I355" s="11">
        <f t="shared" si="59"/>
        <v>520000</v>
      </c>
      <c r="J355" s="31" t="s">
        <v>324</v>
      </c>
      <c r="K355" s="11"/>
      <c r="L355" s="107">
        <f t="shared" si="65"/>
        <v>520000</v>
      </c>
      <c r="M355" s="107">
        <v>520000</v>
      </c>
      <c r="N355" s="107"/>
      <c r="O355" s="107">
        <f t="shared" si="66"/>
        <v>0</v>
      </c>
      <c r="P355" s="107"/>
      <c r="Q355" s="107"/>
      <c r="R355" s="107">
        <f t="shared" si="67"/>
        <v>0</v>
      </c>
      <c r="S355" s="107"/>
      <c r="T355" s="107"/>
      <c r="U355" s="107">
        <f t="shared" si="68"/>
        <v>0</v>
      </c>
      <c r="V355" s="107"/>
      <c r="W355" s="107"/>
      <c r="X355" s="107">
        <f t="shared" si="69"/>
        <v>0</v>
      </c>
      <c r="Y355" s="107"/>
      <c r="Z355" s="107"/>
      <c r="AA355" s="108">
        <f>C355+I355-L355-O355-U355-X355-R355</f>
        <v>0</v>
      </c>
      <c r="AB355" s="7">
        <v>45510</v>
      </c>
    </row>
    <row r="356" spans="1:28" ht="15.75" hidden="1" x14ac:dyDescent="0.25">
      <c r="A356" s="29">
        <v>45510</v>
      </c>
      <c r="B356" s="25" t="s">
        <v>96</v>
      </c>
      <c r="C356" s="25"/>
      <c r="D356" s="25" t="s">
        <v>46</v>
      </c>
      <c r="E356" s="25" t="s">
        <v>151</v>
      </c>
      <c r="F356" s="25">
        <v>500</v>
      </c>
      <c r="G356" s="25" t="s">
        <v>34</v>
      </c>
      <c r="H356" s="25">
        <v>1880</v>
      </c>
      <c r="I356" s="11">
        <f t="shared" si="59"/>
        <v>940000</v>
      </c>
      <c r="J356" s="26" t="s">
        <v>28</v>
      </c>
      <c r="K356" s="11" t="s">
        <v>1723</v>
      </c>
      <c r="L356" s="107">
        <f t="shared" si="65"/>
        <v>0</v>
      </c>
      <c r="M356" s="107"/>
      <c r="N356" s="107"/>
      <c r="O356" s="107">
        <f t="shared" si="66"/>
        <v>0</v>
      </c>
      <c r="P356" s="107"/>
      <c r="Q356" s="107"/>
      <c r="R356" s="107">
        <f t="shared" si="67"/>
        <v>0</v>
      </c>
      <c r="S356" s="107"/>
      <c r="T356" s="107"/>
      <c r="U356" s="107">
        <f t="shared" si="68"/>
        <v>0</v>
      </c>
      <c r="V356" s="107"/>
      <c r="W356" s="107"/>
      <c r="X356" s="107">
        <f t="shared" si="69"/>
        <v>0</v>
      </c>
      <c r="Y356" s="107"/>
      <c r="Z356" s="107"/>
      <c r="AA356" s="108">
        <f>C356+I356-L356-O356-U356-X356-R356</f>
        <v>940000</v>
      </c>
      <c r="AB356" s="7"/>
    </row>
    <row r="357" spans="1:28" ht="15.75" hidden="1" x14ac:dyDescent="0.25">
      <c r="A357" s="29">
        <v>45510</v>
      </c>
      <c r="B357" s="27">
        <v>777</v>
      </c>
      <c r="C357" s="27"/>
      <c r="D357" s="27" t="s">
        <v>46</v>
      </c>
      <c r="E357" s="27" t="s">
        <v>53</v>
      </c>
      <c r="F357" s="27">
        <v>1</v>
      </c>
      <c r="G357" s="27" t="s">
        <v>23</v>
      </c>
      <c r="H357" s="27">
        <v>400000</v>
      </c>
      <c r="I357" s="11">
        <f t="shared" si="59"/>
        <v>400000</v>
      </c>
      <c r="J357" s="32" t="s">
        <v>324</v>
      </c>
      <c r="K357" s="11"/>
      <c r="L357" s="107">
        <f t="shared" si="65"/>
        <v>0</v>
      </c>
      <c r="M357" s="107"/>
      <c r="N357" s="107"/>
      <c r="O357" s="107">
        <f t="shared" si="66"/>
        <v>0</v>
      </c>
      <c r="P357" s="107"/>
      <c r="Q357" s="107"/>
      <c r="R357" s="107">
        <f t="shared" si="67"/>
        <v>0</v>
      </c>
      <c r="S357" s="107"/>
      <c r="T357" s="107"/>
      <c r="U357" s="107">
        <f t="shared" si="68"/>
        <v>400000</v>
      </c>
      <c r="V357" s="107">
        <v>400000</v>
      </c>
      <c r="W357" s="107"/>
      <c r="X357" s="107">
        <f t="shared" si="69"/>
        <v>0</v>
      </c>
      <c r="Y357" s="107"/>
      <c r="Z357" s="107"/>
      <c r="AA357" s="108">
        <f>C357+I357-L357-O357-U357-X357-R357</f>
        <v>0</v>
      </c>
      <c r="AB357" s="7">
        <v>45510</v>
      </c>
    </row>
    <row r="358" spans="1:28" ht="15.75" hidden="1" x14ac:dyDescent="0.25">
      <c r="A358" s="29">
        <v>45510</v>
      </c>
      <c r="B358" s="27" t="s">
        <v>1193</v>
      </c>
      <c r="C358" s="25"/>
      <c r="D358" s="27" t="s">
        <v>46</v>
      </c>
      <c r="E358" s="25" t="s">
        <v>454</v>
      </c>
      <c r="F358" s="25">
        <v>5</v>
      </c>
      <c r="G358" s="27" t="s">
        <v>125</v>
      </c>
      <c r="H358" s="25">
        <v>55000</v>
      </c>
      <c r="I358" s="11">
        <f t="shared" si="59"/>
        <v>275000</v>
      </c>
      <c r="J358" s="31" t="s">
        <v>312</v>
      </c>
      <c r="K358" s="11"/>
      <c r="L358" s="107">
        <f t="shared" si="65"/>
        <v>0</v>
      </c>
      <c r="M358" s="107"/>
      <c r="N358" s="107"/>
      <c r="O358" s="107">
        <f t="shared" si="66"/>
        <v>275000</v>
      </c>
      <c r="P358" s="107">
        <v>275000</v>
      </c>
      <c r="Q358" s="107"/>
      <c r="R358" s="107">
        <f t="shared" si="67"/>
        <v>0</v>
      </c>
      <c r="S358" s="107"/>
      <c r="T358" s="107"/>
      <c r="U358" s="107">
        <f t="shared" si="68"/>
        <v>0</v>
      </c>
      <c r="V358" s="107"/>
      <c r="W358" s="107"/>
      <c r="X358" s="107">
        <f t="shared" si="69"/>
        <v>0</v>
      </c>
      <c r="Y358" s="107"/>
      <c r="Z358" s="107"/>
      <c r="AA358" s="108">
        <f>C358+I358-L358-O358-U358-X358-R358</f>
        <v>0</v>
      </c>
      <c r="AB358" s="7">
        <v>45509</v>
      </c>
    </row>
    <row r="359" spans="1:28" ht="15.75" hidden="1" x14ac:dyDescent="0.25">
      <c r="A359" s="29">
        <v>45510</v>
      </c>
      <c r="B359" s="27" t="s">
        <v>1193</v>
      </c>
      <c r="C359" s="25"/>
      <c r="D359" s="27" t="s">
        <v>46</v>
      </c>
      <c r="E359" s="25" t="s">
        <v>129</v>
      </c>
      <c r="F359" s="25">
        <v>4</v>
      </c>
      <c r="G359" s="27" t="s">
        <v>77</v>
      </c>
      <c r="H359" s="25">
        <v>65000</v>
      </c>
      <c r="I359" s="11">
        <f t="shared" si="59"/>
        <v>260000</v>
      </c>
      <c r="J359" s="31" t="s">
        <v>312</v>
      </c>
      <c r="K359" s="11"/>
      <c r="L359" s="107">
        <f t="shared" si="65"/>
        <v>0</v>
      </c>
      <c r="M359" s="107"/>
      <c r="N359" s="107"/>
      <c r="O359" s="107">
        <f t="shared" si="66"/>
        <v>260000</v>
      </c>
      <c r="P359" s="107">
        <v>260000</v>
      </c>
      <c r="Q359" s="107"/>
      <c r="R359" s="107">
        <f t="shared" si="67"/>
        <v>0</v>
      </c>
      <c r="S359" s="107"/>
      <c r="T359" s="107"/>
      <c r="U359" s="107">
        <f t="shared" si="68"/>
        <v>0</v>
      </c>
      <c r="V359" s="107"/>
      <c r="W359" s="107"/>
      <c r="X359" s="107">
        <f t="shared" si="69"/>
        <v>0</v>
      </c>
      <c r="Y359" s="107"/>
      <c r="Z359" s="107"/>
      <c r="AA359" s="108">
        <f>C359+I359-L359-O359-U359-X359-R359</f>
        <v>0</v>
      </c>
      <c r="AB359" s="7">
        <v>45509</v>
      </c>
    </row>
    <row r="360" spans="1:28" ht="15.75" hidden="1" x14ac:dyDescent="0.25">
      <c r="A360" s="29">
        <v>45510</v>
      </c>
      <c r="B360" s="25" t="s">
        <v>226</v>
      </c>
      <c r="C360" s="25"/>
      <c r="D360" s="25" t="s">
        <v>52</v>
      </c>
      <c r="E360" s="25" t="s">
        <v>229</v>
      </c>
      <c r="F360" s="25">
        <v>210</v>
      </c>
      <c r="G360" s="27" t="s">
        <v>39</v>
      </c>
      <c r="H360" s="25">
        <v>42000</v>
      </c>
      <c r="I360" s="11">
        <f t="shared" si="59"/>
        <v>8820000</v>
      </c>
      <c r="J360" s="26" t="s">
        <v>28</v>
      </c>
      <c r="K360" s="11" t="s">
        <v>1657</v>
      </c>
      <c r="L360" s="107">
        <f t="shared" si="65"/>
        <v>0</v>
      </c>
      <c r="M360" s="107"/>
      <c r="N360" s="107"/>
      <c r="O360" s="107">
        <f t="shared" si="66"/>
        <v>0</v>
      </c>
      <c r="P360" s="107"/>
      <c r="Q360" s="107"/>
      <c r="R360" s="107">
        <f t="shared" si="67"/>
        <v>0</v>
      </c>
      <c r="S360" s="107"/>
      <c r="T360" s="107"/>
      <c r="U360" s="107">
        <f t="shared" si="68"/>
        <v>0</v>
      </c>
      <c r="V360" s="107"/>
      <c r="W360" s="107"/>
      <c r="X360" s="107">
        <f t="shared" si="69"/>
        <v>0</v>
      </c>
      <c r="Y360" s="107"/>
      <c r="Z360" s="107"/>
      <c r="AA360" s="108">
        <f>C360+I360-L360-O360-U360-X360-R360</f>
        <v>8820000</v>
      </c>
      <c r="AB360" s="7"/>
    </row>
    <row r="361" spans="1:28" ht="15.75" hidden="1" x14ac:dyDescent="0.25">
      <c r="A361" s="29">
        <v>45510</v>
      </c>
      <c r="B361" s="25" t="s">
        <v>376</v>
      </c>
      <c r="C361" s="25"/>
      <c r="D361" s="25" t="s">
        <v>52</v>
      </c>
      <c r="E361" s="25" t="s">
        <v>128</v>
      </c>
      <c r="F361" s="25">
        <v>25</v>
      </c>
      <c r="G361" s="25" t="s">
        <v>39</v>
      </c>
      <c r="H361" s="25">
        <v>120000</v>
      </c>
      <c r="I361" s="11">
        <f t="shared" si="59"/>
        <v>3000000</v>
      </c>
      <c r="J361" s="31" t="s">
        <v>312</v>
      </c>
      <c r="K361" s="11"/>
      <c r="L361" s="107">
        <f t="shared" si="65"/>
        <v>0</v>
      </c>
      <c r="M361" s="107"/>
      <c r="N361" s="107"/>
      <c r="O361" s="107">
        <f t="shared" si="66"/>
        <v>0</v>
      </c>
      <c r="P361" s="107"/>
      <c r="Q361" s="107"/>
      <c r="R361" s="107">
        <f t="shared" si="67"/>
        <v>3000000</v>
      </c>
      <c r="S361" s="107">
        <v>3000000</v>
      </c>
      <c r="T361" s="107"/>
      <c r="U361" s="107">
        <f t="shared" si="68"/>
        <v>0</v>
      </c>
      <c r="V361" s="107"/>
      <c r="W361" s="107"/>
      <c r="X361" s="107">
        <f t="shared" si="69"/>
        <v>0</v>
      </c>
      <c r="Y361" s="107"/>
      <c r="Z361" s="107"/>
      <c r="AA361" s="108">
        <f>C361+I361-L361-O361-U361-X361-R361</f>
        <v>0</v>
      </c>
      <c r="AB361" s="7">
        <v>45511</v>
      </c>
    </row>
    <row r="362" spans="1:28" ht="15.75" hidden="1" x14ac:dyDescent="0.25">
      <c r="A362" s="29">
        <v>45510</v>
      </c>
      <c r="B362" s="25" t="s">
        <v>134</v>
      </c>
      <c r="C362" s="25"/>
      <c r="D362" s="25" t="s">
        <v>52</v>
      </c>
      <c r="E362" s="25" t="s">
        <v>189</v>
      </c>
      <c r="F362" s="25">
        <v>1</v>
      </c>
      <c r="G362" s="25" t="s">
        <v>23</v>
      </c>
      <c r="H362" s="25">
        <v>450000</v>
      </c>
      <c r="I362" s="11">
        <f t="shared" si="59"/>
        <v>450000</v>
      </c>
      <c r="J362" s="31" t="s">
        <v>324</v>
      </c>
      <c r="K362" s="11"/>
      <c r="L362" s="107">
        <f t="shared" si="65"/>
        <v>450000</v>
      </c>
      <c r="M362" s="107">
        <v>450000</v>
      </c>
      <c r="N362" s="107"/>
      <c r="O362" s="107">
        <f t="shared" si="66"/>
        <v>0</v>
      </c>
      <c r="P362" s="107"/>
      <c r="Q362" s="107"/>
      <c r="R362" s="107">
        <f t="shared" si="67"/>
        <v>0</v>
      </c>
      <c r="S362" s="107"/>
      <c r="T362" s="107"/>
      <c r="U362" s="107">
        <f t="shared" si="68"/>
        <v>0</v>
      </c>
      <c r="V362" s="107"/>
      <c r="W362" s="107"/>
      <c r="X362" s="107">
        <f t="shared" si="69"/>
        <v>0</v>
      </c>
      <c r="Y362" s="107"/>
      <c r="Z362" s="107"/>
      <c r="AA362" s="108">
        <f>C362+I362-L362-O362-U362-X362-R362</f>
        <v>0</v>
      </c>
      <c r="AB362" s="7">
        <v>45510</v>
      </c>
    </row>
    <row r="363" spans="1:28" ht="15.75" hidden="1" x14ac:dyDescent="0.25">
      <c r="A363" s="29">
        <v>45510</v>
      </c>
      <c r="B363" s="25" t="s">
        <v>134</v>
      </c>
      <c r="C363" s="25"/>
      <c r="D363" s="25" t="s">
        <v>52</v>
      </c>
      <c r="E363" s="25" t="s">
        <v>42</v>
      </c>
      <c r="F363" s="25">
        <v>1000</v>
      </c>
      <c r="G363" s="25" t="s">
        <v>34</v>
      </c>
      <c r="H363" s="25">
        <v>4500</v>
      </c>
      <c r="I363" s="11">
        <f t="shared" si="59"/>
        <v>4500000</v>
      </c>
      <c r="J363" s="31" t="s">
        <v>324</v>
      </c>
      <c r="K363" s="11"/>
      <c r="L363" s="107">
        <f t="shared" si="65"/>
        <v>4500000</v>
      </c>
      <c r="M363" s="107">
        <v>1350000</v>
      </c>
      <c r="N363" s="107">
        <f>1000000+2150000</f>
        <v>3150000</v>
      </c>
      <c r="O363" s="107">
        <f t="shared" si="66"/>
        <v>0</v>
      </c>
      <c r="P363" s="107"/>
      <c r="Q363" s="107"/>
      <c r="R363" s="107">
        <f t="shared" si="67"/>
        <v>0</v>
      </c>
      <c r="S363" s="107"/>
      <c r="T363" s="107"/>
      <c r="U363" s="107">
        <f t="shared" si="68"/>
        <v>0</v>
      </c>
      <c r="V363" s="107"/>
      <c r="W363" s="107"/>
      <c r="X363" s="107">
        <f t="shared" si="69"/>
        <v>0</v>
      </c>
      <c r="Y363" s="107"/>
      <c r="Z363" s="107"/>
      <c r="AA363" s="108">
        <f>C363+I363-L363-O363-U363-X363-R363</f>
        <v>0</v>
      </c>
      <c r="AB363" s="7">
        <v>45523</v>
      </c>
    </row>
    <row r="364" spans="1:28" ht="15.75" hidden="1" x14ac:dyDescent="0.25">
      <c r="A364" s="29">
        <v>45510</v>
      </c>
      <c r="B364" s="25" t="s">
        <v>307</v>
      </c>
      <c r="C364" s="25"/>
      <c r="D364" s="25" t="s">
        <v>46</v>
      </c>
      <c r="E364" s="25" t="s">
        <v>58</v>
      </c>
      <c r="F364" s="25">
        <v>400</v>
      </c>
      <c r="G364" s="25" t="s">
        <v>34</v>
      </c>
      <c r="H364" s="25">
        <v>2000</v>
      </c>
      <c r="I364" s="11">
        <f t="shared" si="59"/>
        <v>800000</v>
      </c>
      <c r="J364" s="31" t="s">
        <v>324</v>
      </c>
      <c r="K364" s="11"/>
      <c r="L364" s="107">
        <f t="shared" si="65"/>
        <v>800000</v>
      </c>
      <c r="M364" s="107">
        <v>800000</v>
      </c>
      <c r="N364" s="107"/>
      <c r="O364" s="107">
        <f t="shared" si="66"/>
        <v>0</v>
      </c>
      <c r="P364" s="107"/>
      <c r="Q364" s="107"/>
      <c r="R364" s="107">
        <f t="shared" si="67"/>
        <v>0</v>
      </c>
      <c r="S364" s="107"/>
      <c r="T364" s="107"/>
      <c r="U364" s="107">
        <f t="shared" si="68"/>
        <v>0</v>
      </c>
      <c r="V364" s="107"/>
      <c r="W364" s="107"/>
      <c r="X364" s="107">
        <f t="shared" si="69"/>
        <v>0</v>
      </c>
      <c r="Y364" s="107"/>
      <c r="Z364" s="107"/>
      <c r="AA364" s="108">
        <f>C364+I364-L364-O364-U364-X364-R364</f>
        <v>0</v>
      </c>
      <c r="AB364" s="7">
        <v>45510</v>
      </c>
    </row>
    <row r="365" spans="1:28" ht="15.75" hidden="1" x14ac:dyDescent="0.25">
      <c r="A365" s="29">
        <v>45510</v>
      </c>
      <c r="B365" s="25" t="s">
        <v>513</v>
      </c>
      <c r="C365" s="27"/>
      <c r="D365" s="25" t="s">
        <v>52</v>
      </c>
      <c r="E365" s="27" t="s">
        <v>129</v>
      </c>
      <c r="F365" s="27">
        <v>12</v>
      </c>
      <c r="G365" s="25" t="s">
        <v>77</v>
      </c>
      <c r="H365" s="27">
        <v>60000</v>
      </c>
      <c r="I365" s="11">
        <f t="shared" si="59"/>
        <v>720000</v>
      </c>
      <c r="J365" s="32" t="s">
        <v>324</v>
      </c>
      <c r="K365" s="11"/>
      <c r="L365" s="107">
        <f t="shared" si="65"/>
        <v>0</v>
      </c>
      <c r="M365" s="107"/>
      <c r="N365" s="107"/>
      <c r="O365" s="107">
        <f t="shared" si="66"/>
        <v>0</v>
      </c>
      <c r="P365" s="107"/>
      <c r="Q365" s="107"/>
      <c r="R365" s="107">
        <f t="shared" si="67"/>
        <v>0</v>
      </c>
      <c r="S365" s="107"/>
      <c r="T365" s="107"/>
      <c r="U365" s="107">
        <f t="shared" si="68"/>
        <v>720000</v>
      </c>
      <c r="V365" s="107">
        <v>720000</v>
      </c>
      <c r="W365" s="107"/>
      <c r="X365" s="107">
        <f t="shared" si="69"/>
        <v>0</v>
      </c>
      <c r="Y365" s="107"/>
      <c r="Z365" s="107"/>
      <c r="AA365" s="108">
        <f>C365+I365-L365-O365-U365-X365-R365</f>
        <v>0</v>
      </c>
      <c r="AB365" s="7">
        <v>45509</v>
      </c>
    </row>
    <row r="366" spans="1:28" ht="15.75" hidden="1" x14ac:dyDescent="0.25">
      <c r="A366" s="29">
        <v>45510</v>
      </c>
      <c r="B366" s="25" t="s">
        <v>1649</v>
      </c>
      <c r="C366" s="25"/>
      <c r="D366" s="25" t="s">
        <v>46</v>
      </c>
      <c r="E366" s="25" t="s">
        <v>476</v>
      </c>
      <c r="F366" s="25">
        <v>20</v>
      </c>
      <c r="G366" s="25" t="s">
        <v>23</v>
      </c>
      <c r="H366" s="25">
        <v>35000</v>
      </c>
      <c r="I366" s="11">
        <f t="shared" si="59"/>
        <v>700000</v>
      </c>
      <c r="J366" s="31" t="s">
        <v>312</v>
      </c>
      <c r="K366" s="11" t="s">
        <v>1641</v>
      </c>
      <c r="L366" s="107">
        <f t="shared" si="65"/>
        <v>0</v>
      </c>
      <c r="M366" s="107"/>
      <c r="N366" s="107"/>
      <c r="O366" s="107">
        <f t="shared" si="66"/>
        <v>700000</v>
      </c>
      <c r="P366" s="107">
        <v>700000</v>
      </c>
      <c r="Q366" s="107"/>
      <c r="R366" s="107">
        <f t="shared" si="67"/>
        <v>0</v>
      </c>
      <c r="S366" s="107"/>
      <c r="T366" s="107"/>
      <c r="U366" s="107">
        <f t="shared" si="68"/>
        <v>0</v>
      </c>
      <c r="V366" s="107"/>
      <c r="W366" s="107"/>
      <c r="X366" s="107">
        <f t="shared" si="69"/>
        <v>0</v>
      </c>
      <c r="Y366" s="107"/>
      <c r="Z366" s="107"/>
      <c r="AA366" s="108">
        <f>C366+I366-L366-O366-U366-X366-R366</f>
        <v>0</v>
      </c>
      <c r="AB366" s="7">
        <v>45509</v>
      </c>
    </row>
    <row r="367" spans="1:28" ht="15.75" hidden="1" x14ac:dyDescent="0.25">
      <c r="A367" s="29">
        <v>45510</v>
      </c>
      <c r="B367" s="25" t="s">
        <v>1649</v>
      </c>
      <c r="C367" s="25"/>
      <c r="D367" s="25" t="s">
        <v>46</v>
      </c>
      <c r="E367" s="25" t="s">
        <v>230</v>
      </c>
      <c r="F367" s="25">
        <v>100</v>
      </c>
      <c r="G367" s="25" t="s">
        <v>27</v>
      </c>
      <c r="H367" s="25">
        <v>20000</v>
      </c>
      <c r="I367" s="11">
        <f t="shared" si="59"/>
        <v>2000000</v>
      </c>
      <c r="J367" s="31" t="s">
        <v>312</v>
      </c>
      <c r="K367" s="11" t="s">
        <v>1641</v>
      </c>
      <c r="L367" s="107">
        <f t="shared" si="65"/>
        <v>0</v>
      </c>
      <c r="M367" s="107"/>
      <c r="N367" s="107"/>
      <c r="O367" s="107">
        <f t="shared" si="66"/>
        <v>2000000</v>
      </c>
      <c r="P367" s="107">
        <v>2000000</v>
      </c>
      <c r="Q367" s="107"/>
      <c r="R367" s="107">
        <f t="shared" si="67"/>
        <v>0</v>
      </c>
      <c r="S367" s="107"/>
      <c r="T367" s="107"/>
      <c r="U367" s="107">
        <f t="shared" si="68"/>
        <v>0</v>
      </c>
      <c r="V367" s="107"/>
      <c r="W367" s="107"/>
      <c r="X367" s="107">
        <f t="shared" si="69"/>
        <v>0</v>
      </c>
      <c r="Y367" s="107"/>
      <c r="Z367" s="107"/>
      <c r="AA367" s="108">
        <f>C367+I367-L367-O367-U367-X367-R367</f>
        <v>0</v>
      </c>
      <c r="AB367" s="7">
        <v>45509</v>
      </c>
    </row>
    <row r="368" spans="1:28" ht="15.75" hidden="1" x14ac:dyDescent="0.25">
      <c r="A368" s="29">
        <v>45510</v>
      </c>
      <c r="B368" s="25" t="s">
        <v>1649</v>
      </c>
      <c r="C368" s="25"/>
      <c r="D368" s="25" t="s">
        <v>46</v>
      </c>
      <c r="E368" s="25" t="s">
        <v>129</v>
      </c>
      <c r="F368" s="25">
        <v>12</v>
      </c>
      <c r="G368" s="25" t="s">
        <v>77</v>
      </c>
      <c r="H368" s="25">
        <v>65000</v>
      </c>
      <c r="I368" s="11">
        <f t="shared" si="59"/>
        <v>780000</v>
      </c>
      <c r="J368" s="31" t="s">
        <v>312</v>
      </c>
      <c r="K368" s="11" t="s">
        <v>1641</v>
      </c>
      <c r="L368" s="107">
        <f t="shared" si="65"/>
        <v>0</v>
      </c>
      <c r="M368" s="107"/>
      <c r="N368" s="107"/>
      <c r="O368" s="107">
        <f t="shared" si="66"/>
        <v>780000</v>
      </c>
      <c r="P368" s="107">
        <v>780000</v>
      </c>
      <c r="Q368" s="107"/>
      <c r="R368" s="107">
        <f t="shared" si="67"/>
        <v>0</v>
      </c>
      <c r="S368" s="107"/>
      <c r="T368" s="107"/>
      <c r="U368" s="107">
        <f t="shared" si="68"/>
        <v>0</v>
      </c>
      <c r="V368" s="107"/>
      <c r="W368" s="107"/>
      <c r="X368" s="107">
        <f t="shared" si="69"/>
        <v>0</v>
      </c>
      <c r="Y368" s="107"/>
      <c r="Z368" s="107"/>
      <c r="AA368" s="108">
        <f>C368+I368-L368-O368-U368-X368-R368</f>
        <v>0</v>
      </c>
      <c r="AB368" s="7">
        <v>45509</v>
      </c>
    </row>
    <row r="369" spans="1:28" ht="15.75" hidden="1" x14ac:dyDescent="0.25">
      <c r="A369" s="29">
        <v>45510</v>
      </c>
      <c r="B369" s="25" t="s">
        <v>110</v>
      </c>
      <c r="C369" s="25"/>
      <c r="D369" s="25" t="s">
        <v>52</v>
      </c>
      <c r="E369" s="25" t="s">
        <v>108</v>
      </c>
      <c r="F369" s="25">
        <v>1000</v>
      </c>
      <c r="G369" s="25" t="s">
        <v>34</v>
      </c>
      <c r="H369" s="25">
        <v>2250</v>
      </c>
      <c r="I369" s="11">
        <f t="shared" si="59"/>
        <v>2250000</v>
      </c>
      <c r="J369" s="31" t="s">
        <v>312</v>
      </c>
      <c r="K369" s="11" t="s">
        <v>1673</v>
      </c>
      <c r="L369" s="107">
        <f t="shared" si="65"/>
        <v>0</v>
      </c>
      <c r="M369" s="107"/>
      <c r="N369" s="107"/>
      <c r="O369" s="107">
        <f t="shared" si="66"/>
        <v>2250000</v>
      </c>
      <c r="P369" s="107">
        <v>2250000</v>
      </c>
      <c r="Q369" s="107"/>
      <c r="R369" s="107">
        <f t="shared" si="67"/>
        <v>0</v>
      </c>
      <c r="S369" s="107"/>
      <c r="T369" s="107"/>
      <c r="U369" s="107">
        <f t="shared" si="68"/>
        <v>0</v>
      </c>
      <c r="V369" s="107"/>
      <c r="W369" s="107"/>
      <c r="X369" s="107">
        <f t="shared" si="69"/>
        <v>0</v>
      </c>
      <c r="Y369" s="107"/>
      <c r="Z369" s="107"/>
      <c r="AA369" s="108">
        <f>C369+I369-L369-O369-U369-X369-R369</f>
        <v>0</v>
      </c>
      <c r="AB369" s="7">
        <v>45519</v>
      </c>
    </row>
    <row r="370" spans="1:28" ht="15.75" hidden="1" x14ac:dyDescent="0.25">
      <c r="A370" s="29">
        <v>45510</v>
      </c>
      <c r="B370" s="25" t="s">
        <v>266</v>
      </c>
      <c r="C370" s="25"/>
      <c r="D370" s="25" t="s">
        <v>52</v>
      </c>
      <c r="E370" s="25" t="s">
        <v>137</v>
      </c>
      <c r="F370" s="25">
        <v>19.600000000000001</v>
      </c>
      <c r="G370" s="25" t="s">
        <v>39</v>
      </c>
      <c r="H370" s="25">
        <v>46000</v>
      </c>
      <c r="I370" s="11">
        <f t="shared" si="59"/>
        <v>901600.00000000012</v>
      </c>
      <c r="J370" s="31" t="s">
        <v>312</v>
      </c>
      <c r="K370" s="11" t="s">
        <v>1663</v>
      </c>
      <c r="L370" s="107">
        <f t="shared" si="65"/>
        <v>0</v>
      </c>
      <c r="M370" s="107"/>
      <c r="N370" s="107"/>
      <c r="O370" s="107">
        <f t="shared" si="66"/>
        <v>901600</v>
      </c>
      <c r="P370" s="107"/>
      <c r="Q370" s="107">
        <v>901600</v>
      </c>
      <c r="R370" s="107">
        <f t="shared" si="67"/>
        <v>0</v>
      </c>
      <c r="S370" s="107"/>
      <c r="T370" s="107"/>
      <c r="U370" s="107">
        <f t="shared" si="68"/>
        <v>0</v>
      </c>
      <c r="V370" s="107"/>
      <c r="W370" s="107"/>
      <c r="X370" s="107">
        <f t="shared" si="69"/>
        <v>0</v>
      </c>
      <c r="Y370" s="107"/>
      <c r="Z370" s="107"/>
      <c r="AA370" s="108">
        <f>C370+I370-L370-O370-U370-X370-R370</f>
        <v>1.1641532182693481E-10</v>
      </c>
      <c r="AB370" s="7">
        <v>45530</v>
      </c>
    </row>
    <row r="371" spans="1:28" ht="15.75" hidden="1" x14ac:dyDescent="0.25">
      <c r="A371" s="29">
        <v>45510</v>
      </c>
      <c r="B371" s="25" t="s">
        <v>266</v>
      </c>
      <c r="C371" s="25"/>
      <c r="D371" s="25" t="s">
        <v>52</v>
      </c>
      <c r="E371" s="25" t="s">
        <v>81</v>
      </c>
      <c r="F371" s="25">
        <v>23.6</v>
      </c>
      <c r="G371" s="25" t="s">
        <v>39</v>
      </c>
      <c r="H371" s="25">
        <v>46000</v>
      </c>
      <c r="I371" s="11">
        <f t="shared" si="59"/>
        <v>1085600</v>
      </c>
      <c r="J371" s="31" t="s">
        <v>312</v>
      </c>
      <c r="K371" s="11" t="s">
        <v>1663</v>
      </c>
      <c r="L371" s="107">
        <f t="shared" si="65"/>
        <v>0</v>
      </c>
      <c r="M371" s="107"/>
      <c r="N371" s="107"/>
      <c r="O371" s="107">
        <f t="shared" si="66"/>
        <v>1085600</v>
      </c>
      <c r="P371" s="107"/>
      <c r="Q371" s="107">
        <v>1085600</v>
      </c>
      <c r="R371" s="107">
        <f t="shared" si="67"/>
        <v>0</v>
      </c>
      <c r="S371" s="107"/>
      <c r="T371" s="107"/>
      <c r="U371" s="107">
        <f t="shared" si="68"/>
        <v>0</v>
      </c>
      <c r="V371" s="107"/>
      <c r="W371" s="107"/>
      <c r="X371" s="107">
        <f t="shared" si="69"/>
        <v>0</v>
      </c>
      <c r="Y371" s="107"/>
      <c r="Z371" s="107"/>
      <c r="AA371" s="108">
        <f>C371+I371-L371-O371-U371-X371-R371</f>
        <v>0</v>
      </c>
      <c r="AB371" s="7">
        <v>45530</v>
      </c>
    </row>
    <row r="372" spans="1:28" ht="15.75" hidden="1" x14ac:dyDescent="0.25">
      <c r="A372" s="29">
        <v>45510</v>
      </c>
      <c r="B372" s="25" t="s">
        <v>1650</v>
      </c>
      <c r="C372" s="25"/>
      <c r="D372" s="25" t="s">
        <v>46</v>
      </c>
      <c r="E372" s="25" t="s">
        <v>135</v>
      </c>
      <c r="F372" s="25">
        <v>1</v>
      </c>
      <c r="G372" s="25" t="s">
        <v>48</v>
      </c>
      <c r="H372" s="25">
        <v>150000</v>
      </c>
      <c r="I372" s="11">
        <f t="shared" si="59"/>
        <v>150000</v>
      </c>
      <c r="J372" s="31" t="s">
        <v>324</v>
      </c>
      <c r="K372" s="11"/>
      <c r="L372" s="107">
        <f t="shared" si="65"/>
        <v>0</v>
      </c>
      <c r="M372" s="107"/>
      <c r="N372" s="107"/>
      <c r="O372" s="107">
        <f t="shared" si="66"/>
        <v>0</v>
      </c>
      <c r="P372" s="107"/>
      <c r="Q372" s="107"/>
      <c r="R372" s="107">
        <f t="shared" si="67"/>
        <v>0</v>
      </c>
      <c r="S372" s="107"/>
      <c r="T372" s="107"/>
      <c r="U372" s="107">
        <f t="shared" si="68"/>
        <v>0</v>
      </c>
      <c r="V372" s="107"/>
      <c r="W372" s="107"/>
      <c r="X372" s="107">
        <f t="shared" si="69"/>
        <v>150000</v>
      </c>
      <c r="Y372" s="107">
        <v>150000</v>
      </c>
      <c r="Z372" s="107"/>
      <c r="AA372" s="108">
        <f>C372+I372-L372-O372-U372-X372-R372</f>
        <v>0</v>
      </c>
      <c r="AB372" s="7">
        <v>45510</v>
      </c>
    </row>
    <row r="373" spans="1:28" ht="15.75" hidden="1" x14ac:dyDescent="0.25">
      <c r="A373" s="29">
        <v>45510</v>
      </c>
      <c r="B373" s="25" t="s">
        <v>116</v>
      </c>
      <c r="C373" s="25"/>
      <c r="D373" s="25" t="s">
        <v>46</v>
      </c>
      <c r="E373" s="25" t="s">
        <v>127</v>
      </c>
      <c r="F373" s="25">
        <v>5</v>
      </c>
      <c r="G373" s="25" t="s">
        <v>39</v>
      </c>
      <c r="H373" s="25">
        <v>70000</v>
      </c>
      <c r="I373" s="11">
        <f t="shared" si="59"/>
        <v>350000</v>
      </c>
      <c r="J373" s="31" t="s">
        <v>312</v>
      </c>
      <c r="K373" s="11"/>
      <c r="L373" s="107">
        <f t="shared" si="65"/>
        <v>0</v>
      </c>
      <c r="M373" s="107"/>
      <c r="N373" s="107"/>
      <c r="O373" s="107">
        <f t="shared" si="66"/>
        <v>0</v>
      </c>
      <c r="P373" s="107"/>
      <c r="Q373" s="107"/>
      <c r="R373" s="107">
        <f t="shared" si="67"/>
        <v>350000</v>
      </c>
      <c r="S373" s="107">
        <v>350000</v>
      </c>
      <c r="T373" s="107"/>
      <c r="U373" s="107">
        <f t="shared" si="68"/>
        <v>0</v>
      </c>
      <c r="V373" s="107"/>
      <c r="W373" s="107"/>
      <c r="X373" s="107">
        <f t="shared" si="69"/>
        <v>0</v>
      </c>
      <c r="Y373" s="107"/>
      <c r="Z373" s="107"/>
      <c r="AA373" s="108">
        <f>C373+I373-L373-O373-U373-X373-R373</f>
        <v>0</v>
      </c>
      <c r="AB373" s="7">
        <v>45510</v>
      </c>
    </row>
    <row r="374" spans="1:28" ht="15.75" hidden="1" x14ac:dyDescent="0.25">
      <c r="A374" s="29">
        <v>45510</v>
      </c>
      <c r="B374" s="25" t="s">
        <v>116</v>
      </c>
      <c r="C374" s="25"/>
      <c r="D374" s="25" t="s">
        <v>46</v>
      </c>
      <c r="E374" s="25" t="s">
        <v>129</v>
      </c>
      <c r="F374" s="25">
        <v>10</v>
      </c>
      <c r="G374" s="25" t="s">
        <v>77</v>
      </c>
      <c r="H374" s="25">
        <v>65000</v>
      </c>
      <c r="I374" s="11">
        <f t="shared" si="59"/>
        <v>650000</v>
      </c>
      <c r="J374" s="31" t="s">
        <v>312</v>
      </c>
      <c r="K374" s="11"/>
      <c r="L374" s="107">
        <f t="shared" si="65"/>
        <v>0</v>
      </c>
      <c r="M374" s="107"/>
      <c r="N374" s="107"/>
      <c r="O374" s="107">
        <f t="shared" si="66"/>
        <v>0</v>
      </c>
      <c r="P374" s="107"/>
      <c r="Q374" s="107"/>
      <c r="R374" s="107">
        <f t="shared" si="67"/>
        <v>650000</v>
      </c>
      <c r="S374" s="107">
        <v>650000</v>
      </c>
      <c r="T374" s="107"/>
      <c r="U374" s="107">
        <f t="shared" si="68"/>
        <v>0</v>
      </c>
      <c r="V374" s="107"/>
      <c r="W374" s="107"/>
      <c r="X374" s="107">
        <f t="shared" si="69"/>
        <v>0</v>
      </c>
      <c r="Y374" s="107"/>
      <c r="Z374" s="107"/>
      <c r="AA374" s="108">
        <f>C374+I374-L374-O374-U374-X374-R374</f>
        <v>0</v>
      </c>
      <c r="AB374" s="7">
        <v>45510</v>
      </c>
    </row>
    <row r="375" spans="1:28" ht="15.75" hidden="1" x14ac:dyDescent="0.25">
      <c r="A375" s="111">
        <v>45511</v>
      </c>
      <c r="B375" s="112" t="s">
        <v>467</v>
      </c>
      <c r="C375" s="112"/>
      <c r="D375" s="112" t="s">
        <v>46</v>
      </c>
      <c r="E375" s="112" t="s">
        <v>33</v>
      </c>
      <c r="F375" s="112">
        <v>5000</v>
      </c>
      <c r="G375" s="112" t="s">
        <v>34</v>
      </c>
      <c r="H375" s="25">
        <v>2500</v>
      </c>
      <c r="I375" s="11">
        <f t="shared" ref="I375:I405" si="70">F375*H375</f>
        <v>12500000</v>
      </c>
      <c r="J375" s="114" t="s">
        <v>312</v>
      </c>
      <c r="K375" s="11" t="s">
        <v>1662</v>
      </c>
      <c r="L375" s="107">
        <f t="shared" ref="L375" si="71">M375+N375</f>
        <v>0</v>
      </c>
      <c r="M375" s="107"/>
      <c r="N375" s="107"/>
      <c r="O375" s="107">
        <f t="shared" ref="O375" si="72">P375+Q375</f>
        <v>12500000</v>
      </c>
      <c r="P375" s="107">
        <v>12500000</v>
      </c>
      <c r="Q375" s="107"/>
      <c r="R375" s="107">
        <f t="shared" ref="R375" si="73">S375+T375</f>
        <v>0</v>
      </c>
      <c r="S375" s="107"/>
      <c r="T375" s="107"/>
      <c r="U375" s="107">
        <f t="shared" ref="U375" si="74">V375+W375</f>
        <v>0</v>
      </c>
      <c r="V375" s="107"/>
      <c r="W375" s="107"/>
      <c r="X375" s="107">
        <f t="shared" ref="X375" si="75">Y375+Z375</f>
        <v>0</v>
      </c>
      <c r="Y375" s="107"/>
      <c r="Z375" s="107"/>
      <c r="AA375" s="108">
        <f>C375+I375-L375-O375-U375-X375-R375</f>
        <v>0</v>
      </c>
      <c r="AB375" s="7">
        <v>45511</v>
      </c>
    </row>
    <row r="376" spans="1:28" ht="15.75" hidden="1" x14ac:dyDescent="0.25">
      <c r="A376" s="24">
        <v>45511</v>
      </c>
      <c r="B376" s="27" t="s">
        <v>467</v>
      </c>
      <c r="C376" s="27"/>
      <c r="D376" s="27" t="s">
        <v>46</v>
      </c>
      <c r="E376" s="27" t="s">
        <v>127</v>
      </c>
      <c r="F376" s="27">
        <v>10</v>
      </c>
      <c r="G376" s="27" t="s">
        <v>39</v>
      </c>
      <c r="H376" s="25">
        <v>70000</v>
      </c>
      <c r="I376" s="11">
        <f t="shared" si="70"/>
        <v>700000</v>
      </c>
      <c r="J376" s="114" t="s">
        <v>312</v>
      </c>
      <c r="K376" s="11" t="s">
        <v>1662</v>
      </c>
      <c r="L376" s="107">
        <f t="shared" ref="L376:L405" si="76">M376+N376</f>
        <v>0</v>
      </c>
      <c r="M376" s="107"/>
      <c r="N376" s="107"/>
      <c r="O376" s="107">
        <f t="shared" ref="O376:O405" si="77">P376+Q376</f>
        <v>700000</v>
      </c>
      <c r="P376" s="107">
        <v>700000</v>
      </c>
      <c r="Q376" s="107"/>
      <c r="R376" s="107">
        <f t="shared" ref="R376:R405" si="78">S376+T376</f>
        <v>0</v>
      </c>
      <c r="S376" s="107"/>
      <c r="T376" s="107"/>
      <c r="U376" s="107">
        <f t="shared" ref="U376:U405" si="79">V376+W376</f>
        <v>0</v>
      </c>
      <c r="V376" s="107"/>
      <c r="W376" s="107"/>
      <c r="X376" s="107">
        <f t="shared" ref="X376:X405" si="80">Y376+Z376</f>
        <v>0</v>
      </c>
      <c r="Y376" s="107"/>
      <c r="Z376" s="107"/>
      <c r="AA376" s="108">
        <f>C376+I376-L376-O376-U376-X376-R376</f>
        <v>0</v>
      </c>
      <c r="AB376" s="7">
        <v>45511</v>
      </c>
    </row>
    <row r="377" spans="1:28" ht="15.75" hidden="1" x14ac:dyDescent="0.25">
      <c r="A377" s="29">
        <v>45511</v>
      </c>
      <c r="B377" s="27" t="s">
        <v>923</v>
      </c>
      <c r="C377" s="27"/>
      <c r="D377" s="27" t="s">
        <v>46</v>
      </c>
      <c r="E377" s="27" t="s">
        <v>148</v>
      </c>
      <c r="F377" s="27">
        <v>1</v>
      </c>
      <c r="G377" s="27" t="s">
        <v>23</v>
      </c>
      <c r="H377" s="25">
        <v>450000</v>
      </c>
      <c r="I377" s="11">
        <f t="shared" si="70"/>
        <v>450000</v>
      </c>
      <c r="J377" s="32" t="s">
        <v>312</v>
      </c>
      <c r="K377" s="11"/>
      <c r="L377" s="107">
        <f t="shared" si="76"/>
        <v>0</v>
      </c>
      <c r="M377" s="107"/>
      <c r="N377" s="107"/>
      <c r="O377" s="107">
        <f t="shared" si="77"/>
        <v>450000</v>
      </c>
      <c r="P377" s="107">
        <v>450000</v>
      </c>
      <c r="Q377" s="107"/>
      <c r="R377" s="107">
        <f t="shared" si="78"/>
        <v>0</v>
      </c>
      <c r="S377" s="107"/>
      <c r="T377" s="107"/>
      <c r="U377" s="107">
        <f t="shared" si="79"/>
        <v>0</v>
      </c>
      <c r="V377" s="107"/>
      <c r="W377" s="107"/>
      <c r="X377" s="107">
        <f t="shared" si="80"/>
        <v>0</v>
      </c>
      <c r="Y377" s="107"/>
      <c r="Z377" s="107"/>
      <c r="AA377" s="108">
        <f>C377+I377-L377-O377-U377-X377-R377</f>
        <v>0</v>
      </c>
      <c r="AB377" s="7">
        <v>45533</v>
      </c>
    </row>
    <row r="378" spans="1:28" ht="15.75" hidden="1" x14ac:dyDescent="0.25">
      <c r="A378" s="29">
        <v>45511</v>
      </c>
      <c r="B378" s="27" t="s">
        <v>171</v>
      </c>
      <c r="C378" s="25"/>
      <c r="D378" s="25" t="s">
        <v>46</v>
      </c>
      <c r="E378" s="25" t="s">
        <v>63</v>
      </c>
      <c r="F378" s="25">
        <v>3</v>
      </c>
      <c r="G378" s="25" t="s">
        <v>48</v>
      </c>
      <c r="H378" s="25">
        <v>435000</v>
      </c>
      <c r="I378" s="11">
        <f t="shared" si="70"/>
        <v>1305000</v>
      </c>
      <c r="J378" s="31" t="s">
        <v>324</v>
      </c>
      <c r="K378" s="11"/>
      <c r="L378" s="107">
        <f t="shared" si="76"/>
        <v>1305000</v>
      </c>
      <c r="M378" s="107">
        <v>1305000</v>
      </c>
      <c r="N378" s="107"/>
      <c r="O378" s="107">
        <f t="shared" si="77"/>
        <v>0</v>
      </c>
      <c r="P378" s="107"/>
      <c r="Q378" s="107"/>
      <c r="R378" s="107">
        <f t="shared" si="78"/>
        <v>0</v>
      </c>
      <c r="S378" s="107"/>
      <c r="T378" s="107"/>
      <c r="U378" s="107">
        <f t="shared" si="79"/>
        <v>0</v>
      </c>
      <c r="V378" s="107"/>
      <c r="W378" s="107"/>
      <c r="X378" s="107">
        <f t="shared" si="80"/>
        <v>0</v>
      </c>
      <c r="Y378" s="107"/>
      <c r="Z378" s="107"/>
      <c r="AA378" s="108">
        <f>C378+I378-L378-O378-U378-X378-R378</f>
        <v>0</v>
      </c>
      <c r="AB378" s="7">
        <v>45511</v>
      </c>
    </row>
    <row r="379" spans="1:28" ht="15.75" hidden="1" x14ac:dyDescent="0.25">
      <c r="A379" s="29">
        <v>45511</v>
      </c>
      <c r="B379" s="27" t="s">
        <v>776</v>
      </c>
      <c r="C379" s="25"/>
      <c r="D379" s="25" t="s">
        <v>46</v>
      </c>
      <c r="E379" s="25" t="s">
        <v>216</v>
      </c>
      <c r="F379" s="25">
        <v>3</v>
      </c>
      <c r="G379" s="25" t="s">
        <v>27</v>
      </c>
      <c r="H379" s="25">
        <v>45000</v>
      </c>
      <c r="I379" s="11">
        <f t="shared" si="70"/>
        <v>135000</v>
      </c>
      <c r="J379" s="31" t="s">
        <v>324</v>
      </c>
      <c r="K379" s="11"/>
      <c r="L379" s="107">
        <f t="shared" si="76"/>
        <v>135000</v>
      </c>
      <c r="M379" s="107">
        <v>135000</v>
      </c>
      <c r="N379" s="107"/>
      <c r="O379" s="107">
        <f t="shared" si="77"/>
        <v>0</v>
      </c>
      <c r="P379" s="107"/>
      <c r="Q379" s="107"/>
      <c r="R379" s="107">
        <f t="shared" si="78"/>
        <v>0</v>
      </c>
      <c r="S379" s="107"/>
      <c r="T379" s="107"/>
      <c r="U379" s="107">
        <f t="shared" si="79"/>
        <v>0</v>
      </c>
      <c r="V379" s="107"/>
      <c r="W379" s="107"/>
      <c r="X379" s="107">
        <f t="shared" si="80"/>
        <v>0</v>
      </c>
      <c r="Y379" s="107"/>
      <c r="Z379" s="107"/>
      <c r="AA379" s="108">
        <f>C379+I379-L379-O379-U379-X379-R379</f>
        <v>0</v>
      </c>
      <c r="AB379" s="7">
        <v>45511</v>
      </c>
    </row>
    <row r="380" spans="1:28" ht="15.75" hidden="1" x14ac:dyDescent="0.25">
      <c r="A380" s="29">
        <v>45511</v>
      </c>
      <c r="B380" s="25" t="s">
        <v>359</v>
      </c>
      <c r="C380" s="25"/>
      <c r="D380" s="25" t="s">
        <v>52</v>
      </c>
      <c r="E380" s="25" t="s">
        <v>326</v>
      </c>
      <c r="F380" s="25">
        <v>10</v>
      </c>
      <c r="G380" s="25" t="s">
        <v>39</v>
      </c>
      <c r="H380" s="25">
        <v>100000</v>
      </c>
      <c r="I380" s="11">
        <f t="shared" si="70"/>
        <v>1000000</v>
      </c>
      <c r="J380" s="31" t="s">
        <v>312</v>
      </c>
      <c r="K380" s="11" t="s">
        <v>1639</v>
      </c>
      <c r="L380" s="107">
        <f t="shared" si="76"/>
        <v>0</v>
      </c>
      <c r="M380" s="107"/>
      <c r="N380" s="107"/>
      <c r="O380" s="107">
        <f t="shared" si="77"/>
        <v>1000000</v>
      </c>
      <c r="P380" s="107">
        <v>1000000</v>
      </c>
      <c r="Q380" s="107"/>
      <c r="R380" s="107">
        <f t="shared" si="78"/>
        <v>0</v>
      </c>
      <c r="S380" s="107"/>
      <c r="T380" s="107"/>
      <c r="U380" s="107">
        <f t="shared" si="79"/>
        <v>0</v>
      </c>
      <c r="V380" s="107"/>
      <c r="W380" s="107"/>
      <c r="X380" s="107">
        <f t="shared" si="80"/>
        <v>0</v>
      </c>
      <c r="Y380" s="107"/>
      <c r="Z380" s="107"/>
      <c r="AA380" s="108">
        <f>C380+I380-L380-O380-U380-X380-R380</f>
        <v>0</v>
      </c>
      <c r="AB380" s="7">
        <v>45509</v>
      </c>
    </row>
    <row r="381" spans="1:28" ht="15.75" hidden="1" x14ac:dyDescent="0.25">
      <c r="A381" s="29">
        <v>45511</v>
      </c>
      <c r="B381" s="25" t="s">
        <v>359</v>
      </c>
      <c r="C381" s="25"/>
      <c r="D381" s="25" t="s">
        <v>52</v>
      </c>
      <c r="E381" s="25" t="s">
        <v>154</v>
      </c>
      <c r="F381" s="25">
        <v>9500</v>
      </c>
      <c r="G381" s="25" t="s">
        <v>34</v>
      </c>
      <c r="H381" s="25">
        <v>1082</v>
      </c>
      <c r="I381" s="11">
        <f t="shared" si="70"/>
        <v>10279000</v>
      </c>
      <c r="J381" s="31" t="s">
        <v>312</v>
      </c>
      <c r="K381" s="11" t="s">
        <v>1664</v>
      </c>
      <c r="L381" s="107">
        <f t="shared" si="76"/>
        <v>0</v>
      </c>
      <c r="M381" s="107"/>
      <c r="N381" s="107"/>
      <c r="O381" s="107">
        <f t="shared" si="77"/>
        <v>10279000</v>
      </c>
      <c r="P381" s="107">
        <v>10279000</v>
      </c>
      <c r="Q381" s="107"/>
      <c r="R381" s="107">
        <f t="shared" si="78"/>
        <v>0</v>
      </c>
      <c r="S381" s="107"/>
      <c r="T381" s="107"/>
      <c r="U381" s="107">
        <f t="shared" si="79"/>
        <v>0</v>
      </c>
      <c r="V381" s="107"/>
      <c r="W381" s="107"/>
      <c r="X381" s="107">
        <f t="shared" si="80"/>
        <v>0</v>
      </c>
      <c r="Y381" s="107"/>
      <c r="Z381" s="107"/>
      <c r="AA381" s="108">
        <f>C381+I381-L381-O381-U381-X381-R381</f>
        <v>0</v>
      </c>
      <c r="AB381" s="7">
        <v>45511</v>
      </c>
    </row>
    <row r="382" spans="1:28" ht="15.75" hidden="1" x14ac:dyDescent="0.25">
      <c r="A382" s="29">
        <v>45511</v>
      </c>
      <c r="B382" s="25" t="s">
        <v>291</v>
      </c>
      <c r="C382" s="25"/>
      <c r="D382" s="25" t="s">
        <v>52</v>
      </c>
      <c r="E382" s="25" t="s">
        <v>249</v>
      </c>
      <c r="F382" s="25">
        <v>600</v>
      </c>
      <c r="G382" s="25" t="s">
        <v>34</v>
      </c>
      <c r="H382" s="25">
        <v>3700</v>
      </c>
      <c r="I382" s="11">
        <f t="shared" si="70"/>
        <v>2220000</v>
      </c>
      <c r="J382" s="31" t="s">
        <v>324</v>
      </c>
      <c r="K382" s="11"/>
      <c r="L382" s="107">
        <f t="shared" si="76"/>
        <v>0</v>
      </c>
      <c r="M382" s="107"/>
      <c r="N382" s="107"/>
      <c r="O382" s="107">
        <f t="shared" si="77"/>
        <v>0</v>
      </c>
      <c r="P382" s="107"/>
      <c r="Q382" s="107"/>
      <c r="R382" s="107">
        <f t="shared" si="78"/>
        <v>0</v>
      </c>
      <c r="S382" s="107"/>
      <c r="T382" s="107"/>
      <c r="U382" s="107">
        <f t="shared" si="79"/>
        <v>2220000</v>
      </c>
      <c r="V382" s="107">
        <v>1000000</v>
      </c>
      <c r="W382" s="107">
        <f>850000+370000</f>
        <v>1220000</v>
      </c>
      <c r="X382" s="107">
        <f t="shared" si="80"/>
        <v>0</v>
      </c>
      <c r="Y382" s="107"/>
      <c r="Z382" s="107"/>
      <c r="AA382" s="108">
        <f>C382+I382-L382-O382-U382-X382-R382</f>
        <v>0</v>
      </c>
      <c r="AB382" s="7">
        <v>45511</v>
      </c>
    </row>
    <row r="383" spans="1:28" ht="15.75" hidden="1" x14ac:dyDescent="0.25">
      <c r="A383" s="29">
        <v>45511</v>
      </c>
      <c r="B383" s="25" t="s">
        <v>291</v>
      </c>
      <c r="C383" s="25"/>
      <c r="D383" s="25" t="s">
        <v>52</v>
      </c>
      <c r="E383" s="25" t="s">
        <v>534</v>
      </c>
      <c r="F383" s="25">
        <v>125</v>
      </c>
      <c r="G383" s="25" t="s">
        <v>34</v>
      </c>
      <c r="H383" s="25">
        <v>3510</v>
      </c>
      <c r="I383" s="11">
        <f t="shared" si="70"/>
        <v>438750</v>
      </c>
      <c r="J383" s="31" t="s">
        <v>324</v>
      </c>
      <c r="K383" s="11"/>
      <c r="L383" s="107">
        <f t="shared" si="76"/>
        <v>0</v>
      </c>
      <c r="M383" s="107"/>
      <c r="N383" s="107"/>
      <c r="O383" s="107">
        <f t="shared" si="77"/>
        <v>0</v>
      </c>
      <c r="P383" s="107"/>
      <c r="Q383" s="107"/>
      <c r="R383" s="107">
        <f t="shared" si="78"/>
        <v>0</v>
      </c>
      <c r="S383" s="107"/>
      <c r="T383" s="107"/>
      <c r="U383" s="107">
        <f t="shared" si="79"/>
        <v>438750</v>
      </c>
      <c r="V383" s="107">
        <v>438750</v>
      </c>
      <c r="W383" s="107"/>
      <c r="X383" s="107">
        <f t="shared" si="80"/>
        <v>0</v>
      </c>
      <c r="Y383" s="107"/>
      <c r="Z383" s="107"/>
      <c r="AA383" s="108">
        <f>C383+I383-L383-O383-U383-X383-R383</f>
        <v>0</v>
      </c>
      <c r="AB383" s="7">
        <v>45511</v>
      </c>
    </row>
    <row r="384" spans="1:28" ht="15.75" hidden="1" x14ac:dyDescent="0.25">
      <c r="A384" s="29">
        <v>45511</v>
      </c>
      <c r="B384" s="25" t="s">
        <v>291</v>
      </c>
      <c r="C384" s="25"/>
      <c r="D384" s="25" t="s">
        <v>52</v>
      </c>
      <c r="E384" s="25" t="s">
        <v>129</v>
      </c>
      <c r="F384" s="25">
        <v>6</v>
      </c>
      <c r="G384" s="25" t="s">
        <v>77</v>
      </c>
      <c r="H384" s="25">
        <v>65000</v>
      </c>
      <c r="I384" s="11">
        <f t="shared" si="70"/>
        <v>390000</v>
      </c>
      <c r="J384" s="31" t="s">
        <v>312</v>
      </c>
      <c r="K384" s="11" t="s">
        <v>1669</v>
      </c>
      <c r="L384" s="107">
        <f t="shared" si="76"/>
        <v>0</v>
      </c>
      <c r="M384" s="107"/>
      <c r="N384" s="107"/>
      <c r="O384" s="107">
        <f t="shared" si="77"/>
        <v>390000</v>
      </c>
      <c r="P384" s="107">
        <v>390000</v>
      </c>
      <c r="Q384" s="107"/>
      <c r="R384" s="107">
        <f t="shared" si="78"/>
        <v>0</v>
      </c>
      <c r="S384" s="107"/>
      <c r="T384" s="107"/>
      <c r="U384" s="107">
        <f t="shared" si="79"/>
        <v>0</v>
      </c>
      <c r="V384" s="107"/>
      <c r="W384" s="107"/>
      <c r="X384" s="107">
        <f t="shared" si="80"/>
        <v>0</v>
      </c>
      <c r="Y384" s="107"/>
      <c r="Z384" s="107"/>
      <c r="AA384" s="108">
        <f>C384+I384-L384-O384-U384-X384-R384</f>
        <v>0</v>
      </c>
      <c r="AB384" s="7">
        <v>45510</v>
      </c>
    </row>
    <row r="385" spans="1:28" ht="15.75" hidden="1" x14ac:dyDescent="0.25">
      <c r="A385" s="29">
        <v>45511</v>
      </c>
      <c r="B385" s="25" t="s">
        <v>99</v>
      </c>
      <c r="C385" s="25"/>
      <c r="D385" s="25"/>
      <c r="E385" s="25" t="s">
        <v>106</v>
      </c>
      <c r="F385" s="25">
        <v>66.099999999999994</v>
      </c>
      <c r="G385" s="25" t="s">
        <v>39</v>
      </c>
      <c r="H385" s="25"/>
      <c r="I385" s="11">
        <f t="shared" si="70"/>
        <v>0</v>
      </c>
      <c r="J385" s="26" t="s">
        <v>28</v>
      </c>
      <c r="K385" s="11"/>
      <c r="L385" s="107">
        <f t="shared" si="76"/>
        <v>0</v>
      </c>
      <c r="M385" s="107"/>
      <c r="N385" s="107"/>
      <c r="O385" s="107">
        <f t="shared" si="77"/>
        <v>0</v>
      </c>
      <c r="P385" s="107"/>
      <c r="Q385" s="107"/>
      <c r="R385" s="107">
        <f t="shared" si="78"/>
        <v>0</v>
      </c>
      <c r="S385" s="107"/>
      <c r="T385" s="107"/>
      <c r="U385" s="107">
        <f t="shared" si="79"/>
        <v>0</v>
      </c>
      <c r="V385" s="107"/>
      <c r="W385" s="107"/>
      <c r="X385" s="107">
        <f t="shared" si="80"/>
        <v>0</v>
      </c>
      <c r="Y385" s="107"/>
      <c r="Z385" s="107"/>
      <c r="AA385" s="108">
        <f>C385+I385-L385-O385-U385-X385-R385</f>
        <v>0</v>
      </c>
      <c r="AB385" s="7"/>
    </row>
    <row r="386" spans="1:28" ht="15.75" hidden="1" x14ac:dyDescent="0.25">
      <c r="A386" s="29">
        <v>45511</v>
      </c>
      <c r="B386" s="25" t="s">
        <v>99</v>
      </c>
      <c r="C386" s="25"/>
      <c r="D386" s="25"/>
      <c r="E386" s="25" t="s">
        <v>158</v>
      </c>
      <c r="F386" s="25">
        <v>60.4</v>
      </c>
      <c r="G386" s="25" t="s">
        <v>39</v>
      </c>
      <c r="H386" s="25"/>
      <c r="I386" s="11">
        <f t="shared" si="70"/>
        <v>0</v>
      </c>
      <c r="J386" s="26" t="s">
        <v>28</v>
      </c>
      <c r="K386" s="11"/>
      <c r="L386" s="107">
        <f t="shared" si="76"/>
        <v>0</v>
      </c>
      <c r="M386" s="107"/>
      <c r="N386" s="107"/>
      <c r="O386" s="107">
        <f t="shared" si="77"/>
        <v>0</v>
      </c>
      <c r="P386" s="107"/>
      <c r="Q386" s="107"/>
      <c r="R386" s="107">
        <f t="shared" si="78"/>
        <v>0</v>
      </c>
      <c r="S386" s="107"/>
      <c r="T386" s="107"/>
      <c r="U386" s="107">
        <f t="shared" si="79"/>
        <v>0</v>
      </c>
      <c r="V386" s="107"/>
      <c r="W386" s="107"/>
      <c r="X386" s="107">
        <f t="shared" si="80"/>
        <v>0</v>
      </c>
      <c r="Y386" s="107"/>
      <c r="Z386" s="107"/>
      <c r="AA386" s="108">
        <f>C386+I386-L386-O386-U386-X386-R386</f>
        <v>0</v>
      </c>
      <c r="AB386" s="7"/>
    </row>
    <row r="387" spans="1:28" ht="15.75" hidden="1" x14ac:dyDescent="0.25">
      <c r="A387" s="29">
        <v>45511</v>
      </c>
      <c r="B387" s="25" t="s">
        <v>346</v>
      </c>
      <c r="C387" s="25"/>
      <c r="D387" s="25" t="s">
        <v>52</v>
      </c>
      <c r="E387" s="25" t="s">
        <v>42</v>
      </c>
      <c r="F387" s="25">
        <v>200</v>
      </c>
      <c r="G387" s="25" t="s">
        <v>34</v>
      </c>
      <c r="H387" s="25">
        <v>4000</v>
      </c>
      <c r="I387" s="11">
        <f t="shared" si="70"/>
        <v>800000</v>
      </c>
      <c r="J387" s="31" t="s">
        <v>312</v>
      </c>
      <c r="K387" s="11" t="s">
        <v>1670</v>
      </c>
      <c r="L387" s="107">
        <f t="shared" si="76"/>
        <v>0</v>
      </c>
      <c r="M387" s="107"/>
      <c r="N387" s="107"/>
      <c r="O387" s="107">
        <f t="shared" si="77"/>
        <v>800000</v>
      </c>
      <c r="P387" s="107">
        <v>800000</v>
      </c>
      <c r="Q387" s="107"/>
      <c r="R387" s="107">
        <f t="shared" si="78"/>
        <v>0</v>
      </c>
      <c r="S387" s="107"/>
      <c r="T387" s="107"/>
      <c r="U387" s="107">
        <f t="shared" si="79"/>
        <v>0</v>
      </c>
      <c r="V387" s="107"/>
      <c r="W387" s="107"/>
      <c r="X387" s="107">
        <f t="shared" si="80"/>
        <v>0</v>
      </c>
      <c r="Y387" s="107"/>
      <c r="Z387" s="107"/>
      <c r="AA387" s="108">
        <f>C387+I387-L387-O387-U387-X387-R387</f>
        <v>0</v>
      </c>
      <c r="AB387" s="7">
        <v>45510</v>
      </c>
    </row>
    <row r="388" spans="1:28" ht="15.75" hidden="1" x14ac:dyDescent="0.25">
      <c r="A388" s="29">
        <v>45511</v>
      </c>
      <c r="B388" s="25" t="s">
        <v>347</v>
      </c>
      <c r="C388" s="25"/>
      <c r="D388" s="25" t="s">
        <v>46</v>
      </c>
      <c r="E388" s="25" t="s">
        <v>348</v>
      </c>
      <c r="F388" s="25">
        <v>200</v>
      </c>
      <c r="G388" s="25" t="s">
        <v>34</v>
      </c>
      <c r="H388" s="25">
        <v>1150</v>
      </c>
      <c r="I388" s="11">
        <f t="shared" si="70"/>
        <v>230000</v>
      </c>
      <c r="J388" s="31" t="s">
        <v>324</v>
      </c>
      <c r="K388" s="11"/>
      <c r="L388" s="107">
        <f t="shared" si="76"/>
        <v>0</v>
      </c>
      <c r="M388" s="107"/>
      <c r="N388" s="107"/>
      <c r="O388" s="107">
        <f t="shared" si="77"/>
        <v>0</v>
      </c>
      <c r="P388" s="107"/>
      <c r="Q388" s="107"/>
      <c r="R388" s="107">
        <f t="shared" si="78"/>
        <v>0</v>
      </c>
      <c r="S388" s="107"/>
      <c r="T388" s="107"/>
      <c r="U388" s="107">
        <f t="shared" si="79"/>
        <v>230000</v>
      </c>
      <c r="V388" s="107">
        <v>230000</v>
      </c>
      <c r="W388" s="107"/>
      <c r="X388" s="107">
        <f t="shared" si="80"/>
        <v>0</v>
      </c>
      <c r="Y388" s="107"/>
      <c r="Z388" s="107"/>
      <c r="AA388" s="108">
        <f>C388+I388-L388-O388-U388-X388-R388</f>
        <v>0</v>
      </c>
      <c r="AB388" s="7">
        <v>45517</v>
      </c>
    </row>
    <row r="389" spans="1:28" ht="15.75" hidden="1" x14ac:dyDescent="0.25">
      <c r="A389" s="29">
        <v>45511</v>
      </c>
      <c r="B389" s="25" t="s">
        <v>347</v>
      </c>
      <c r="C389" s="25"/>
      <c r="D389" s="25" t="s">
        <v>46</v>
      </c>
      <c r="E389" s="25" t="s">
        <v>108</v>
      </c>
      <c r="F389" s="25">
        <v>200</v>
      </c>
      <c r="G389" s="25" t="s">
        <v>34</v>
      </c>
      <c r="H389" s="25">
        <v>2000</v>
      </c>
      <c r="I389" s="11">
        <f t="shared" si="70"/>
        <v>400000</v>
      </c>
      <c r="J389" s="31" t="s">
        <v>324</v>
      </c>
      <c r="K389" s="11"/>
      <c r="L389" s="107">
        <f t="shared" si="76"/>
        <v>0</v>
      </c>
      <c r="M389" s="107"/>
      <c r="N389" s="107"/>
      <c r="O389" s="107">
        <f t="shared" si="77"/>
        <v>0</v>
      </c>
      <c r="P389" s="107"/>
      <c r="Q389" s="107"/>
      <c r="R389" s="107">
        <f t="shared" si="78"/>
        <v>0</v>
      </c>
      <c r="S389" s="107"/>
      <c r="T389" s="107"/>
      <c r="U389" s="107">
        <f t="shared" si="79"/>
        <v>400000</v>
      </c>
      <c r="V389" s="107">
        <v>400000</v>
      </c>
      <c r="W389" s="107"/>
      <c r="X389" s="107">
        <f t="shared" si="80"/>
        <v>0</v>
      </c>
      <c r="Y389" s="107"/>
      <c r="Z389" s="107"/>
      <c r="AA389" s="108">
        <f>C389+I389-L389-O389-U389-X389-R389</f>
        <v>0</v>
      </c>
      <c r="AB389" s="7">
        <v>45517</v>
      </c>
    </row>
    <row r="390" spans="1:28" ht="15.75" hidden="1" x14ac:dyDescent="0.25">
      <c r="A390" s="29">
        <v>45511</v>
      </c>
      <c r="B390" s="25" t="s">
        <v>1297</v>
      </c>
      <c r="C390" s="25"/>
      <c r="D390" s="25" t="s">
        <v>46</v>
      </c>
      <c r="E390" s="25" t="s">
        <v>50</v>
      </c>
      <c r="F390" s="25">
        <v>2000</v>
      </c>
      <c r="G390" s="25" t="s">
        <v>34</v>
      </c>
      <c r="H390" s="25">
        <v>3255</v>
      </c>
      <c r="I390" s="11">
        <f t="shared" si="70"/>
        <v>6510000</v>
      </c>
      <c r="J390" s="31" t="s">
        <v>312</v>
      </c>
      <c r="K390" s="11" t="s">
        <v>1667</v>
      </c>
      <c r="L390" s="107">
        <f t="shared" si="76"/>
        <v>0</v>
      </c>
      <c r="M390" s="107"/>
      <c r="N390" s="107"/>
      <c r="O390" s="107">
        <f t="shared" si="77"/>
        <v>3255000</v>
      </c>
      <c r="P390" s="107">
        <v>3255000</v>
      </c>
      <c r="Q390" s="107"/>
      <c r="R390" s="107">
        <f t="shared" si="78"/>
        <v>0</v>
      </c>
      <c r="S390" s="107"/>
      <c r="T390" s="107"/>
      <c r="U390" s="107">
        <f t="shared" si="79"/>
        <v>3255000</v>
      </c>
      <c r="V390" s="107">
        <v>3255000</v>
      </c>
      <c r="W390" s="107"/>
      <c r="X390" s="107">
        <f t="shared" si="80"/>
        <v>0</v>
      </c>
      <c r="Y390" s="107"/>
      <c r="Z390" s="107"/>
      <c r="AA390" s="108">
        <f>C390+I390-L390-O390-U390-X390-R390</f>
        <v>0</v>
      </c>
      <c r="AB390" s="7">
        <v>45519</v>
      </c>
    </row>
    <row r="391" spans="1:28" ht="15.75" hidden="1" x14ac:dyDescent="0.25">
      <c r="A391" s="29">
        <v>45511</v>
      </c>
      <c r="B391" s="25" t="s">
        <v>354</v>
      </c>
      <c r="C391" s="25"/>
      <c r="D391" s="25" t="s">
        <v>46</v>
      </c>
      <c r="E391" s="25" t="s">
        <v>208</v>
      </c>
      <c r="F391" s="25">
        <v>500</v>
      </c>
      <c r="G391" s="25" t="s">
        <v>34</v>
      </c>
      <c r="H391" s="25">
        <v>795</v>
      </c>
      <c r="I391" s="11">
        <f t="shared" si="70"/>
        <v>397500</v>
      </c>
      <c r="J391" s="31" t="s">
        <v>312</v>
      </c>
      <c r="K391" s="11"/>
      <c r="L391" s="107">
        <f t="shared" si="76"/>
        <v>0</v>
      </c>
      <c r="M391" s="107"/>
      <c r="N391" s="107"/>
      <c r="O391" s="107">
        <f t="shared" si="77"/>
        <v>397500</v>
      </c>
      <c r="P391" s="107">
        <v>397500</v>
      </c>
      <c r="Q391" s="107"/>
      <c r="R391" s="107">
        <f t="shared" si="78"/>
        <v>0</v>
      </c>
      <c r="S391" s="107"/>
      <c r="T391" s="107"/>
      <c r="U391" s="107">
        <f t="shared" si="79"/>
        <v>0</v>
      </c>
      <c r="V391" s="107"/>
      <c r="W391" s="107"/>
      <c r="X391" s="107">
        <f t="shared" si="80"/>
        <v>0</v>
      </c>
      <c r="Y391" s="107"/>
      <c r="Z391" s="107"/>
      <c r="AA391" s="108">
        <f>C391+I391-L391-O391-U391-X391-R391</f>
        <v>0</v>
      </c>
      <c r="AB391" s="7">
        <v>45517</v>
      </c>
    </row>
    <row r="392" spans="1:28" ht="15.75" hidden="1" x14ac:dyDescent="0.25">
      <c r="A392" s="29">
        <v>45511</v>
      </c>
      <c r="B392" s="25" t="s">
        <v>378</v>
      </c>
      <c r="C392" s="25"/>
      <c r="D392" s="25" t="s">
        <v>46</v>
      </c>
      <c r="E392" s="25" t="s">
        <v>348</v>
      </c>
      <c r="F392" s="25">
        <v>2000</v>
      </c>
      <c r="G392" s="25" t="s">
        <v>34</v>
      </c>
      <c r="H392" s="25">
        <v>1150</v>
      </c>
      <c r="I392" s="11">
        <f t="shared" si="70"/>
        <v>2300000</v>
      </c>
      <c r="J392" s="31" t="s">
        <v>312</v>
      </c>
      <c r="K392" s="11" t="s">
        <v>1666</v>
      </c>
      <c r="L392" s="107">
        <f t="shared" si="76"/>
        <v>0</v>
      </c>
      <c r="M392" s="107"/>
      <c r="N392" s="107"/>
      <c r="O392" s="107">
        <f t="shared" si="77"/>
        <v>2300000</v>
      </c>
      <c r="P392" s="107">
        <v>2300000</v>
      </c>
      <c r="Q392" s="107"/>
      <c r="R392" s="107">
        <f t="shared" si="78"/>
        <v>0</v>
      </c>
      <c r="S392" s="107"/>
      <c r="T392" s="107"/>
      <c r="U392" s="107">
        <f t="shared" si="79"/>
        <v>0</v>
      </c>
      <c r="V392" s="107"/>
      <c r="W392" s="107"/>
      <c r="X392" s="107">
        <f t="shared" si="80"/>
        <v>0</v>
      </c>
      <c r="Y392" s="107"/>
      <c r="Z392" s="107"/>
      <c r="AA392" s="108">
        <f>C392+I392-L392-O392-U392-X392-R392</f>
        <v>0</v>
      </c>
      <c r="AB392" s="7">
        <v>45511</v>
      </c>
    </row>
    <row r="393" spans="1:28" ht="15.75" hidden="1" x14ac:dyDescent="0.25">
      <c r="A393" s="29">
        <v>45511</v>
      </c>
      <c r="B393" s="25" t="s">
        <v>594</v>
      </c>
      <c r="C393" s="25"/>
      <c r="D393" s="25" t="s">
        <v>46</v>
      </c>
      <c r="E393" s="25" t="s">
        <v>192</v>
      </c>
      <c r="F393" s="25">
        <v>200</v>
      </c>
      <c r="G393" s="25" t="s">
        <v>34</v>
      </c>
      <c r="H393" s="25">
        <v>2656</v>
      </c>
      <c r="I393" s="11">
        <f t="shared" si="70"/>
        <v>531200</v>
      </c>
      <c r="J393" s="32" t="s">
        <v>312</v>
      </c>
      <c r="K393" s="11" t="s">
        <v>1665</v>
      </c>
      <c r="L393" s="107">
        <f t="shared" si="76"/>
        <v>0</v>
      </c>
      <c r="M393" s="107"/>
      <c r="N393" s="107"/>
      <c r="O393" s="107">
        <f t="shared" si="77"/>
        <v>531200</v>
      </c>
      <c r="P393" s="107">
        <v>531200</v>
      </c>
      <c r="Q393" s="107"/>
      <c r="R393" s="107">
        <f t="shared" si="78"/>
        <v>0</v>
      </c>
      <c r="S393" s="107"/>
      <c r="T393" s="107"/>
      <c r="U393" s="107">
        <f t="shared" si="79"/>
        <v>0</v>
      </c>
      <c r="V393" s="107"/>
      <c r="W393" s="107"/>
      <c r="X393" s="107">
        <f t="shared" si="80"/>
        <v>0</v>
      </c>
      <c r="Y393" s="107"/>
      <c r="Z393" s="107"/>
      <c r="AA393" s="108">
        <f>C393+I393-L393-O393-U393-X393-R393</f>
        <v>0</v>
      </c>
      <c r="AB393" s="7">
        <v>45511</v>
      </c>
    </row>
    <row r="394" spans="1:28" ht="15.75" hidden="1" x14ac:dyDescent="0.25">
      <c r="A394" s="24">
        <v>45511</v>
      </c>
      <c r="B394" s="25" t="s">
        <v>565</v>
      </c>
      <c r="C394" s="25"/>
      <c r="D394" s="25" t="s">
        <v>46</v>
      </c>
      <c r="E394" s="25" t="s">
        <v>348</v>
      </c>
      <c r="F394" s="25">
        <v>1200</v>
      </c>
      <c r="G394" s="25" t="s">
        <v>34</v>
      </c>
      <c r="H394" s="25">
        <v>1150</v>
      </c>
      <c r="I394" s="11">
        <f t="shared" si="70"/>
        <v>1380000</v>
      </c>
      <c r="J394" s="31" t="s">
        <v>312</v>
      </c>
      <c r="K394" s="11"/>
      <c r="L394" s="107">
        <f t="shared" si="76"/>
        <v>0</v>
      </c>
      <c r="M394" s="107"/>
      <c r="N394" s="107"/>
      <c r="O394" s="107">
        <f t="shared" si="77"/>
        <v>0</v>
      </c>
      <c r="P394" s="107"/>
      <c r="Q394" s="107"/>
      <c r="R394" s="107">
        <f t="shared" si="78"/>
        <v>1380000</v>
      </c>
      <c r="S394" s="107">
        <v>1380000</v>
      </c>
      <c r="T394" s="107"/>
      <c r="U394" s="107">
        <f t="shared" si="79"/>
        <v>0</v>
      </c>
      <c r="V394" s="107"/>
      <c r="W394" s="107"/>
      <c r="X394" s="107">
        <f t="shared" si="80"/>
        <v>0</v>
      </c>
      <c r="Y394" s="107"/>
      <c r="Z394" s="107"/>
      <c r="AA394" s="108">
        <f>C394+I394-L394-O394-U394-X394-R394</f>
        <v>0</v>
      </c>
      <c r="AB394" s="7">
        <v>45511</v>
      </c>
    </row>
    <row r="395" spans="1:28" ht="15.75" hidden="1" x14ac:dyDescent="0.25">
      <c r="A395" s="29">
        <v>45511</v>
      </c>
      <c r="B395" s="25" t="s">
        <v>330</v>
      </c>
      <c r="C395" s="25"/>
      <c r="D395" s="25" t="s">
        <v>46</v>
      </c>
      <c r="E395" s="25" t="s">
        <v>58</v>
      </c>
      <c r="F395" s="25">
        <v>1000</v>
      </c>
      <c r="G395" s="25" t="s">
        <v>34</v>
      </c>
      <c r="H395" s="25">
        <v>2000</v>
      </c>
      <c r="I395" s="11">
        <f t="shared" si="70"/>
        <v>2000000</v>
      </c>
      <c r="J395" s="31" t="s">
        <v>312</v>
      </c>
      <c r="K395" s="11" t="s">
        <v>1661</v>
      </c>
      <c r="L395" s="107">
        <f t="shared" si="76"/>
        <v>0</v>
      </c>
      <c r="M395" s="107"/>
      <c r="N395" s="107"/>
      <c r="O395" s="107">
        <f t="shared" si="77"/>
        <v>2000000</v>
      </c>
      <c r="P395" s="107">
        <v>2000000</v>
      </c>
      <c r="Q395" s="107"/>
      <c r="R395" s="107">
        <f t="shared" si="78"/>
        <v>0</v>
      </c>
      <c r="S395" s="107"/>
      <c r="T395" s="107"/>
      <c r="U395" s="107">
        <f t="shared" si="79"/>
        <v>0</v>
      </c>
      <c r="V395" s="107"/>
      <c r="W395" s="107"/>
      <c r="X395" s="107">
        <f t="shared" si="80"/>
        <v>0</v>
      </c>
      <c r="Y395" s="107"/>
      <c r="Z395" s="107"/>
      <c r="AA395" s="108">
        <f>C395+I395-L395-O395-U395-X395-R395</f>
        <v>0</v>
      </c>
      <c r="AB395" s="7">
        <v>45511</v>
      </c>
    </row>
    <row r="396" spans="1:28" ht="15.75" hidden="1" x14ac:dyDescent="0.25">
      <c r="A396" s="29">
        <v>45511</v>
      </c>
      <c r="B396" s="25" t="s">
        <v>311</v>
      </c>
      <c r="C396" s="25"/>
      <c r="D396" s="25" t="s">
        <v>46</v>
      </c>
      <c r="E396" s="25" t="s">
        <v>115</v>
      </c>
      <c r="F396" s="25">
        <v>14.7</v>
      </c>
      <c r="G396" s="25" t="s">
        <v>39</v>
      </c>
      <c r="H396" s="25">
        <v>47000</v>
      </c>
      <c r="I396" s="11">
        <f t="shared" si="70"/>
        <v>690900</v>
      </c>
      <c r="J396" s="31" t="s">
        <v>324</v>
      </c>
      <c r="K396" s="11"/>
      <c r="L396" s="107">
        <f t="shared" si="76"/>
        <v>690900</v>
      </c>
      <c r="M396" s="107">
        <v>690900</v>
      </c>
      <c r="N396" s="107"/>
      <c r="O396" s="107">
        <f t="shared" si="77"/>
        <v>0</v>
      </c>
      <c r="P396" s="107"/>
      <c r="Q396" s="107"/>
      <c r="R396" s="107">
        <f t="shared" si="78"/>
        <v>0</v>
      </c>
      <c r="S396" s="107"/>
      <c r="T396" s="107"/>
      <c r="U396" s="107">
        <f t="shared" si="79"/>
        <v>0</v>
      </c>
      <c r="V396" s="107"/>
      <c r="W396" s="107"/>
      <c r="X396" s="107">
        <f t="shared" si="80"/>
        <v>0</v>
      </c>
      <c r="Y396" s="107"/>
      <c r="Z396" s="107"/>
      <c r="AA396" s="108">
        <f>C396+I396-L396-O396-U396-X396-R396</f>
        <v>0</v>
      </c>
      <c r="AB396" s="7">
        <v>45511</v>
      </c>
    </row>
    <row r="397" spans="1:28" ht="15.75" hidden="1" x14ac:dyDescent="0.25">
      <c r="A397" s="29">
        <v>45511</v>
      </c>
      <c r="B397" s="25" t="s">
        <v>311</v>
      </c>
      <c r="C397" s="25"/>
      <c r="D397" s="25" t="s">
        <v>46</v>
      </c>
      <c r="E397" s="25" t="s">
        <v>135</v>
      </c>
      <c r="F397" s="25">
        <v>2</v>
      </c>
      <c r="G397" s="25" t="s">
        <v>48</v>
      </c>
      <c r="H397" s="25">
        <v>150000</v>
      </c>
      <c r="I397" s="11">
        <f t="shared" si="70"/>
        <v>300000</v>
      </c>
      <c r="J397" s="31" t="s">
        <v>324</v>
      </c>
      <c r="K397" s="11"/>
      <c r="L397" s="107">
        <f t="shared" si="76"/>
        <v>300000</v>
      </c>
      <c r="M397" s="107">
        <v>300000</v>
      </c>
      <c r="N397" s="107"/>
      <c r="O397" s="107">
        <f t="shared" si="77"/>
        <v>0</v>
      </c>
      <c r="P397" s="107"/>
      <c r="Q397" s="107"/>
      <c r="R397" s="107">
        <f t="shared" si="78"/>
        <v>0</v>
      </c>
      <c r="S397" s="107"/>
      <c r="T397" s="107"/>
      <c r="U397" s="107">
        <f t="shared" si="79"/>
        <v>0</v>
      </c>
      <c r="V397" s="107"/>
      <c r="W397" s="107"/>
      <c r="X397" s="107">
        <f t="shared" si="80"/>
        <v>0</v>
      </c>
      <c r="Y397" s="107"/>
      <c r="Z397" s="107"/>
      <c r="AA397" s="108">
        <f>C397+I397-L397-O397-U397-X397-R397</f>
        <v>0</v>
      </c>
      <c r="AB397" s="7">
        <v>45511</v>
      </c>
    </row>
    <row r="398" spans="1:28" ht="15.75" hidden="1" x14ac:dyDescent="0.25">
      <c r="A398" s="29">
        <v>45511</v>
      </c>
      <c r="B398" s="27" t="s">
        <v>594</v>
      </c>
      <c r="C398" s="27"/>
      <c r="D398" s="27" t="s">
        <v>46</v>
      </c>
      <c r="E398" s="27" t="s">
        <v>47</v>
      </c>
      <c r="F398" s="27">
        <v>2</v>
      </c>
      <c r="G398" s="27" t="s">
        <v>48</v>
      </c>
      <c r="H398" s="25">
        <v>150000</v>
      </c>
      <c r="I398" s="11">
        <f t="shared" si="70"/>
        <v>300000</v>
      </c>
      <c r="J398" s="32" t="s">
        <v>312</v>
      </c>
      <c r="K398" s="11" t="s">
        <v>1665</v>
      </c>
      <c r="L398" s="107">
        <f t="shared" si="76"/>
        <v>0</v>
      </c>
      <c r="M398" s="107"/>
      <c r="N398" s="107"/>
      <c r="O398" s="107">
        <f t="shared" si="77"/>
        <v>300000</v>
      </c>
      <c r="P398" s="107">
        <v>300000</v>
      </c>
      <c r="Q398" s="107"/>
      <c r="R398" s="107">
        <f t="shared" si="78"/>
        <v>0</v>
      </c>
      <c r="S398" s="107"/>
      <c r="T398" s="107"/>
      <c r="U398" s="107">
        <f t="shared" si="79"/>
        <v>0</v>
      </c>
      <c r="V398" s="107"/>
      <c r="W398" s="107"/>
      <c r="X398" s="107">
        <f t="shared" si="80"/>
        <v>0</v>
      </c>
      <c r="Y398" s="107"/>
      <c r="Z398" s="107"/>
      <c r="AA398" s="108">
        <f>C398+I398-L398-O398-U398-X398-R398</f>
        <v>0</v>
      </c>
      <c r="AB398" s="7">
        <v>45511</v>
      </c>
    </row>
    <row r="399" spans="1:28" ht="15.75" hidden="1" x14ac:dyDescent="0.25">
      <c r="A399" s="29">
        <v>45511</v>
      </c>
      <c r="B399" s="27" t="s">
        <v>211</v>
      </c>
      <c r="C399" s="27"/>
      <c r="D399" s="27" t="s">
        <v>52</v>
      </c>
      <c r="E399" s="27" t="s">
        <v>108</v>
      </c>
      <c r="F399" s="27">
        <v>600</v>
      </c>
      <c r="G399" s="27" t="s">
        <v>34</v>
      </c>
      <c r="H399" s="25">
        <v>2000</v>
      </c>
      <c r="I399" s="11">
        <f t="shared" si="70"/>
        <v>1200000</v>
      </c>
      <c r="J399" s="32" t="s">
        <v>312</v>
      </c>
      <c r="K399" s="11" t="s">
        <v>1674</v>
      </c>
      <c r="L399" s="107">
        <f t="shared" si="76"/>
        <v>0</v>
      </c>
      <c r="M399" s="107"/>
      <c r="N399" s="107"/>
      <c r="O399" s="107">
        <f t="shared" si="77"/>
        <v>1200000</v>
      </c>
      <c r="P399" s="107">
        <v>1200000</v>
      </c>
      <c r="Q399" s="107"/>
      <c r="R399" s="107">
        <f t="shared" si="78"/>
        <v>0</v>
      </c>
      <c r="S399" s="107"/>
      <c r="T399" s="107"/>
      <c r="U399" s="107">
        <f t="shared" si="79"/>
        <v>0</v>
      </c>
      <c r="V399" s="107"/>
      <c r="W399" s="107"/>
      <c r="X399" s="107">
        <f t="shared" si="80"/>
        <v>0</v>
      </c>
      <c r="Y399" s="107"/>
      <c r="Z399" s="107"/>
      <c r="AA399" s="108">
        <f>C399+I399-L399-O399-U399-X399-R399</f>
        <v>0</v>
      </c>
      <c r="AB399" s="7">
        <v>45513</v>
      </c>
    </row>
    <row r="400" spans="1:28" ht="15.75" hidden="1" x14ac:dyDescent="0.25">
      <c r="A400" s="29">
        <v>45511</v>
      </c>
      <c r="B400" s="27" t="s">
        <v>211</v>
      </c>
      <c r="C400" s="25"/>
      <c r="D400" s="27" t="s">
        <v>52</v>
      </c>
      <c r="E400" s="25" t="s">
        <v>87</v>
      </c>
      <c r="F400" s="25">
        <v>250</v>
      </c>
      <c r="G400" s="27" t="s">
        <v>34</v>
      </c>
      <c r="H400" s="25">
        <v>1070</v>
      </c>
      <c r="I400" s="11">
        <f t="shared" si="70"/>
        <v>267500</v>
      </c>
      <c r="J400" s="32" t="s">
        <v>312</v>
      </c>
      <c r="K400" s="11" t="s">
        <v>1668</v>
      </c>
      <c r="L400" s="107">
        <f t="shared" si="76"/>
        <v>0</v>
      </c>
      <c r="M400" s="107"/>
      <c r="N400" s="107"/>
      <c r="O400" s="107">
        <f t="shared" si="77"/>
        <v>267500</v>
      </c>
      <c r="P400" s="107">
        <v>267500</v>
      </c>
      <c r="Q400" s="107"/>
      <c r="R400" s="107">
        <f t="shared" si="78"/>
        <v>0</v>
      </c>
      <c r="S400" s="107"/>
      <c r="T400" s="107"/>
      <c r="U400" s="107">
        <f t="shared" si="79"/>
        <v>0</v>
      </c>
      <c r="V400" s="107"/>
      <c r="W400" s="107"/>
      <c r="X400" s="107">
        <f t="shared" si="80"/>
        <v>0</v>
      </c>
      <c r="Y400" s="107"/>
      <c r="Z400" s="107"/>
      <c r="AA400" s="108">
        <f>C400+I400-L400-O400-U400-X400-R400</f>
        <v>0</v>
      </c>
      <c r="AB400" s="7">
        <v>45513</v>
      </c>
    </row>
    <row r="401" spans="1:28" ht="15.75" hidden="1" x14ac:dyDescent="0.25">
      <c r="A401" s="29">
        <v>45511</v>
      </c>
      <c r="B401" s="25" t="s">
        <v>256</v>
      </c>
      <c r="C401" s="25"/>
      <c r="D401" s="25" t="s">
        <v>52</v>
      </c>
      <c r="E401" s="25" t="s">
        <v>64</v>
      </c>
      <c r="F401" s="25">
        <v>16</v>
      </c>
      <c r="G401" s="25" t="s">
        <v>39</v>
      </c>
      <c r="H401" s="25">
        <v>55000</v>
      </c>
      <c r="I401" s="11">
        <f t="shared" si="70"/>
        <v>880000</v>
      </c>
      <c r="J401" s="31" t="s">
        <v>312</v>
      </c>
      <c r="K401" s="11" t="s">
        <v>1767</v>
      </c>
      <c r="L401" s="107">
        <f t="shared" si="76"/>
        <v>0</v>
      </c>
      <c r="M401" s="107"/>
      <c r="N401" s="107"/>
      <c r="O401" s="107">
        <f t="shared" si="77"/>
        <v>880000</v>
      </c>
      <c r="P401" s="107">
        <v>880000</v>
      </c>
      <c r="Q401" s="107"/>
      <c r="R401" s="107">
        <f t="shared" si="78"/>
        <v>0</v>
      </c>
      <c r="S401" s="107"/>
      <c r="T401" s="107"/>
      <c r="U401" s="107">
        <f t="shared" si="79"/>
        <v>0</v>
      </c>
      <c r="V401" s="107"/>
      <c r="W401" s="107"/>
      <c r="X401" s="107">
        <f t="shared" si="80"/>
        <v>0</v>
      </c>
      <c r="Y401" s="107"/>
      <c r="Z401" s="107"/>
      <c r="AA401" s="108">
        <f>C401+I401-L401-O401-U401-X401-R401</f>
        <v>0</v>
      </c>
      <c r="AB401" s="7">
        <v>45526</v>
      </c>
    </row>
    <row r="402" spans="1:28" ht="15.75" hidden="1" x14ac:dyDescent="0.25">
      <c r="A402" s="24">
        <v>45511</v>
      </c>
      <c r="B402" s="25" t="s">
        <v>256</v>
      </c>
      <c r="C402" s="25"/>
      <c r="D402" s="25" t="s">
        <v>52</v>
      </c>
      <c r="E402" s="25" t="s">
        <v>1648</v>
      </c>
      <c r="F402" s="25">
        <v>2.5</v>
      </c>
      <c r="G402" s="25" t="s">
        <v>39</v>
      </c>
      <c r="H402" s="25">
        <v>82000</v>
      </c>
      <c r="I402" s="11">
        <f t="shared" si="70"/>
        <v>205000</v>
      </c>
      <c r="J402" s="31" t="s">
        <v>312</v>
      </c>
      <c r="K402" s="11" t="s">
        <v>1767</v>
      </c>
      <c r="L402" s="107">
        <f t="shared" si="76"/>
        <v>0</v>
      </c>
      <c r="M402" s="107"/>
      <c r="N402" s="107"/>
      <c r="O402" s="107">
        <f t="shared" si="77"/>
        <v>205000</v>
      </c>
      <c r="P402" s="107">
        <v>205000</v>
      </c>
      <c r="Q402" s="107"/>
      <c r="R402" s="107">
        <f t="shared" si="78"/>
        <v>0</v>
      </c>
      <c r="S402" s="107"/>
      <c r="T402" s="107"/>
      <c r="U402" s="107">
        <f t="shared" si="79"/>
        <v>0</v>
      </c>
      <c r="V402" s="107"/>
      <c r="W402" s="107"/>
      <c r="X402" s="107">
        <f t="shared" si="80"/>
        <v>0</v>
      </c>
      <c r="Y402" s="107"/>
      <c r="Z402" s="107"/>
      <c r="AA402" s="108">
        <f>C402+I402-L402-O402-U402-X402-R402</f>
        <v>0</v>
      </c>
      <c r="AB402" s="7">
        <v>45526</v>
      </c>
    </row>
    <row r="403" spans="1:28" ht="15.75" hidden="1" x14ac:dyDescent="0.25">
      <c r="A403" s="29">
        <v>45511</v>
      </c>
      <c r="B403" s="25" t="s">
        <v>516</v>
      </c>
      <c r="C403" s="25"/>
      <c r="D403" s="25" t="s">
        <v>46</v>
      </c>
      <c r="E403" s="25" t="s">
        <v>129</v>
      </c>
      <c r="F403" s="25">
        <v>2</v>
      </c>
      <c r="G403" s="25" t="s">
        <v>77</v>
      </c>
      <c r="H403" s="25">
        <v>65000</v>
      </c>
      <c r="I403" s="11">
        <f t="shared" si="70"/>
        <v>130000</v>
      </c>
      <c r="J403" s="31" t="s">
        <v>324</v>
      </c>
      <c r="K403" s="11"/>
      <c r="L403" s="107">
        <f t="shared" si="76"/>
        <v>0</v>
      </c>
      <c r="M403" s="107"/>
      <c r="N403" s="107"/>
      <c r="O403" s="107">
        <f t="shared" si="77"/>
        <v>0</v>
      </c>
      <c r="P403" s="107"/>
      <c r="Q403" s="107"/>
      <c r="R403" s="107">
        <f t="shared" si="78"/>
        <v>0</v>
      </c>
      <c r="S403" s="107"/>
      <c r="T403" s="107"/>
      <c r="U403" s="107">
        <f t="shared" si="79"/>
        <v>130000</v>
      </c>
      <c r="V403" s="107">
        <v>130000</v>
      </c>
      <c r="W403" s="107"/>
      <c r="X403" s="107">
        <f t="shared" si="80"/>
        <v>0</v>
      </c>
      <c r="Y403" s="107"/>
      <c r="Z403" s="107"/>
      <c r="AA403" s="108">
        <f>C403+I403-L403-O403-U403-X403-R403</f>
        <v>0</v>
      </c>
      <c r="AB403" s="7">
        <v>45511</v>
      </c>
    </row>
    <row r="404" spans="1:28" ht="15.75" hidden="1" x14ac:dyDescent="0.25">
      <c r="A404" s="29">
        <v>45511</v>
      </c>
      <c r="B404" s="25" t="s">
        <v>1660</v>
      </c>
      <c r="C404" s="25"/>
      <c r="D404" s="25" t="s">
        <v>52</v>
      </c>
      <c r="E404" s="25" t="s">
        <v>33</v>
      </c>
      <c r="F404" s="25">
        <v>2000</v>
      </c>
      <c r="G404" s="25" t="s">
        <v>34</v>
      </c>
      <c r="H404" s="25">
        <v>2500</v>
      </c>
      <c r="I404" s="11">
        <f t="shared" si="70"/>
        <v>5000000</v>
      </c>
      <c r="J404" s="31" t="s">
        <v>312</v>
      </c>
      <c r="K404" s="11"/>
      <c r="L404" s="107">
        <f t="shared" si="76"/>
        <v>0</v>
      </c>
      <c r="M404" s="107"/>
      <c r="N404" s="107"/>
      <c r="O404" s="107">
        <f t="shared" si="77"/>
        <v>0</v>
      </c>
      <c r="P404" s="107"/>
      <c r="Q404" s="107"/>
      <c r="R404" s="107">
        <f t="shared" si="78"/>
        <v>5000000</v>
      </c>
      <c r="S404" s="107">
        <v>5000000</v>
      </c>
      <c r="T404" s="107"/>
      <c r="U404" s="107">
        <f t="shared" si="79"/>
        <v>0</v>
      </c>
      <c r="V404" s="107"/>
      <c r="W404" s="107"/>
      <c r="X404" s="107">
        <f t="shared" si="80"/>
        <v>0</v>
      </c>
      <c r="Y404" s="107"/>
      <c r="Z404" s="107"/>
      <c r="AA404" s="108">
        <f>C404+I404-L404-O404-U404-X404-R404</f>
        <v>0</v>
      </c>
      <c r="AB404" s="7">
        <v>45511</v>
      </c>
    </row>
    <row r="405" spans="1:28" ht="16.5" hidden="1" thickBot="1" x14ac:dyDescent="0.3">
      <c r="A405" s="35">
        <v>45511</v>
      </c>
      <c r="B405" s="36" t="s">
        <v>376</v>
      </c>
      <c r="C405" s="36"/>
      <c r="D405" s="36" t="s">
        <v>46</v>
      </c>
      <c r="E405" s="36" t="s">
        <v>58</v>
      </c>
      <c r="F405" s="36">
        <v>400</v>
      </c>
      <c r="G405" s="36" t="s">
        <v>34</v>
      </c>
      <c r="H405" s="25">
        <v>2000</v>
      </c>
      <c r="I405" s="11">
        <f t="shared" si="70"/>
        <v>800000</v>
      </c>
      <c r="J405" s="31" t="s">
        <v>312</v>
      </c>
      <c r="K405" s="11"/>
      <c r="L405" s="107">
        <f t="shared" si="76"/>
        <v>0</v>
      </c>
      <c r="M405" s="107"/>
      <c r="N405" s="107"/>
      <c r="O405" s="107">
        <f t="shared" si="77"/>
        <v>0</v>
      </c>
      <c r="P405" s="107"/>
      <c r="Q405" s="107"/>
      <c r="R405" s="107">
        <f t="shared" si="78"/>
        <v>800000</v>
      </c>
      <c r="S405" s="107">
        <v>800000</v>
      </c>
      <c r="T405" s="107"/>
      <c r="U405" s="107">
        <f t="shared" si="79"/>
        <v>0</v>
      </c>
      <c r="V405" s="107"/>
      <c r="W405" s="107"/>
      <c r="X405" s="107">
        <f t="shared" si="80"/>
        <v>0</v>
      </c>
      <c r="Y405" s="107"/>
      <c r="Z405" s="107"/>
      <c r="AA405" s="108">
        <f>C405+I405-L405-O405-U405-X405-R405</f>
        <v>0</v>
      </c>
      <c r="AB405" s="7">
        <v>45513</v>
      </c>
    </row>
    <row r="406" spans="1:28" ht="15.75" hidden="1" x14ac:dyDescent="0.25">
      <c r="A406" s="29">
        <v>45512</v>
      </c>
      <c r="B406" s="27" t="s">
        <v>280</v>
      </c>
      <c r="C406" s="27"/>
      <c r="D406" s="27" t="s">
        <v>46</v>
      </c>
      <c r="E406" s="27" t="s">
        <v>259</v>
      </c>
      <c r="F406" s="27">
        <v>1500</v>
      </c>
      <c r="G406" s="27" t="s">
        <v>34</v>
      </c>
      <c r="H406" s="25">
        <v>885</v>
      </c>
      <c r="I406" s="11">
        <f t="shared" ref="I406" si="81">F406*H406</f>
        <v>1327500</v>
      </c>
      <c r="J406" s="31" t="s">
        <v>312</v>
      </c>
      <c r="K406" s="11"/>
      <c r="L406" s="107">
        <f t="shared" ref="L406:L438" si="82">M406+N406</f>
        <v>0</v>
      </c>
      <c r="M406" s="107"/>
      <c r="N406" s="107"/>
      <c r="O406" s="107">
        <f t="shared" ref="O406:O438" si="83">P406+Q406</f>
        <v>0</v>
      </c>
      <c r="P406" s="107"/>
      <c r="Q406" s="107"/>
      <c r="R406" s="107">
        <f t="shared" ref="R406:R438" si="84">S406+T406</f>
        <v>1327500</v>
      </c>
      <c r="S406" s="107"/>
      <c r="T406" s="107">
        <v>1327500</v>
      </c>
      <c r="U406" s="107">
        <f t="shared" ref="U406:U438" si="85">V406+W406</f>
        <v>0</v>
      </c>
      <c r="V406" s="107"/>
      <c r="W406" s="107"/>
      <c r="X406" s="107">
        <f t="shared" ref="X406:X438" si="86">Y406+Z406</f>
        <v>0</v>
      </c>
      <c r="Y406" s="107"/>
      <c r="Z406" s="107"/>
      <c r="AA406" s="108">
        <f>C406+I406-L406-O406-U406-X406-R406</f>
        <v>0</v>
      </c>
      <c r="AB406" s="7">
        <v>45523</v>
      </c>
    </row>
    <row r="407" spans="1:28" ht="15.75" hidden="1" x14ac:dyDescent="0.25">
      <c r="A407" s="29">
        <v>45512</v>
      </c>
      <c r="B407" s="27" t="s">
        <v>280</v>
      </c>
      <c r="C407" s="25"/>
      <c r="D407" s="27" t="s">
        <v>46</v>
      </c>
      <c r="E407" s="25" t="s">
        <v>109</v>
      </c>
      <c r="F407" s="25">
        <v>1500</v>
      </c>
      <c r="G407" s="27" t="s">
        <v>34</v>
      </c>
      <c r="H407" s="25">
        <v>1090</v>
      </c>
      <c r="I407" s="11">
        <f t="shared" ref="I407:I438" si="87">F407*H407</f>
        <v>1635000</v>
      </c>
      <c r="J407" s="31" t="s">
        <v>312</v>
      </c>
      <c r="K407" s="11"/>
      <c r="L407" s="107">
        <f t="shared" si="82"/>
        <v>0</v>
      </c>
      <c r="M407" s="107"/>
      <c r="N407" s="107"/>
      <c r="O407" s="107">
        <f t="shared" si="83"/>
        <v>0</v>
      </c>
      <c r="P407" s="107"/>
      <c r="Q407" s="107"/>
      <c r="R407" s="107">
        <f t="shared" si="84"/>
        <v>1635000</v>
      </c>
      <c r="S407" s="107">
        <v>1635000</v>
      </c>
      <c r="T407" s="107"/>
      <c r="U407" s="107">
        <f t="shared" si="85"/>
        <v>0</v>
      </c>
      <c r="V407" s="107"/>
      <c r="W407" s="107"/>
      <c r="X407" s="107">
        <f t="shared" si="86"/>
        <v>0</v>
      </c>
      <c r="Y407" s="107"/>
      <c r="Z407" s="107"/>
      <c r="AA407" s="108">
        <f>C407+I407-L407-O407-U407-X407-R407</f>
        <v>0</v>
      </c>
      <c r="AB407" s="7">
        <v>45512</v>
      </c>
    </row>
    <row r="408" spans="1:28" ht="15.75" hidden="1" x14ac:dyDescent="0.25">
      <c r="A408" s="29">
        <v>45512</v>
      </c>
      <c r="B408" s="27" t="s">
        <v>280</v>
      </c>
      <c r="C408" s="25"/>
      <c r="D408" s="27" t="s">
        <v>46</v>
      </c>
      <c r="E408" s="25" t="s">
        <v>87</v>
      </c>
      <c r="F408" s="25">
        <v>2250</v>
      </c>
      <c r="G408" s="27" t="s">
        <v>34</v>
      </c>
      <c r="H408" s="25">
        <v>1120</v>
      </c>
      <c r="I408" s="11">
        <f t="shared" si="87"/>
        <v>2520000</v>
      </c>
      <c r="J408" s="31" t="s">
        <v>312</v>
      </c>
      <c r="K408" s="11"/>
      <c r="L408" s="107">
        <f t="shared" si="82"/>
        <v>0</v>
      </c>
      <c r="M408" s="107"/>
      <c r="N408" s="107"/>
      <c r="O408" s="107">
        <f t="shared" si="83"/>
        <v>0</v>
      </c>
      <c r="P408" s="107"/>
      <c r="Q408" s="107"/>
      <c r="R408" s="107">
        <f t="shared" si="84"/>
        <v>2520000</v>
      </c>
      <c r="S408" s="107">
        <v>1347500</v>
      </c>
      <c r="T408" s="107">
        <v>1172500</v>
      </c>
      <c r="U408" s="107">
        <f t="shared" si="85"/>
        <v>0</v>
      </c>
      <c r="V408" s="107"/>
      <c r="W408" s="107"/>
      <c r="X408" s="107">
        <f t="shared" si="86"/>
        <v>0</v>
      </c>
      <c r="Y408" s="107"/>
      <c r="Z408" s="107"/>
      <c r="AA408" s="108">
        <f>C408+I408-L408-O408-U408-X408-R408</f>
        <v>0</v>
      </c>
      <c r="AB408" s="7">
        <v>45526</v>
      </c>
    </row>
    <row r="409" spans="1:28" ht="15.75" hidden="1" x14ac:dyDescent="0.25">
      <c r="A409" s="29">
        <v>45512</v>
      </c>
      <c r="B409" s="25" t="s">
        <v>110</v>
      </c>
      <c r="C409" s="25"/>
      <c r="D409" s="27" t="s">
        <v>46</v>
      </c>
      <c r="E409" s="25" t="s">
        <v>100</v>
      </c>
      <c r="F409" s="25">
        <v>87.6</v>
      </c>
      <c r="G409" s="25" t="s">
        <v>39</v>
      </c>
      <c r="H409" s="25">
        <v>49000</v>
      </c>
      <c r="I409" s="11">
        <f t="shared" si="87"/>
        <v>4292400</v>
      </c>
      <c r="J409" s="26" t="s">
        <v>28</v>
      </c>
      <c r="K409" s="11"/>
      <c r="L409" s="107">
        <f t="shared" si="82"/>
        <v>0</v>
      </c>
      <c r="M409" s="107"/>
      <c r="N409" s="107"/>
      <c r="O409" s="107">
        <f t="shared" si="83"/>
        <v>0</v>
      </c>
      <c r="P409" s="107"/>
      <c r="Q409" s="107"/>
      <c r="R409" s="107">
        <f t="shared" si="84"/>
        <v>0</v>
      </c>
      <c r="S409" s="107"/>
      <c r="T409" s="107"/>
      <c r="U409" s="107">
        <f t="shared" si="85"/>
        <v>0</v>
      </c>
      <c r="V409" s="107"/>
      <c r="W409" s="107"/>
      <c r="X409" s="107">
        <f t="shared" si="86"/>
        <v>0</v>
      </c>
      <c r="Y409" s="107"/>
      <c r="Z409" s="107"/>
      <c r="AA409" s="108">
        <f>C409+I409-L409-O409-U409-X409-R409</f>
        <v>4292400</v>
      </c>
      <c r="AB409" s="7"/>
    </row>
    <row r="410" spans="1:28" ht="15.75" hidden="1" x14ac:dyDescent="0.25">
      <c r="A410" s="29">
        <v>45512</v>
      </c>
      <c r="B410" s="25" t="s">
        <v>110</v>
      </c>
      <c r="C410" s="25"/>
      <c r="D410" s="27" t="s">
        <v>46</v>
      </c>
      <c r="E410" s="25" t="s">
        <v>81</v>
      </c>
      <c r="F410" s="25">
        <v>46.9</v>
      </c>
      <c r="G410" s="25" t="s">
        <v>39</v>
      </c>
      <c r="H410" s="25">
        <v>49000</v>
      </c>
      <c r="I410" s="11">
        <f t="shared" si="87"/>
        <v>2298100</v>
      </c>
      <c r="J410" s="26" t="s">
        <v>28</v>
      </c>
      <c r="K410" s="11"/>
      <c r="L410" s="107">
        <f t="shared" si="82"/>
        <v>0</v>
      </c>
      <c r="M410" s="107"/>
      <c r="N410" s="107"/>
      <c r="O410" s="107">
        <f t="shared" si="83"/>
        <v>0</v>
      </c>
      <c r="P410" s="107"/>
      <c r="Q410" s="107"/>
      <c r="R410" s="107">
        <f t="shared" si="84"/>
        <v>0</v>
      </c>
      <c r="S410" s="107"/>
      <c r="T410" s="107"/>
      <c r="U410" s="107">
        <f t="shared" si="85"/>
        <v>0</v>
      </c>
      <c r="V410" s="107"/>
      <c r="W410" s="107"/>
      <c r="X410" s="107">
        <f t="shared" si="86"/>
        <v>0</v>
      </c>
      <c r="Y410" s="107"/>
      <c r="Z410" s="107"/>
      <c r="AA410" s="108">
        <f>C410+I410-L410-O410-U410-X410-R410</f>
        <v>2298100</v>
      </c>
      <c r="AB410" s="7"/>
    </row>
    <row r="411" spans="1:28" ht="15.75" hidden="1" x14ac:dyDescent="0.25">
      <c r="A411" s="29">
        <v>45512</v>
      </c>
      <c r="B411" s="27" t="s">
        <v>422</v>
      </c>
      <c r="C411" s="27"/>
      <c r="D411" s="27" t="s">
        <v>46</v>
      </c>
      <c r="E411" s="27" t="s">
        <v>225</v>
      </c>
      <c r="F411" s="27">
        <v>100</v>
      </c>
      <c r="G411" s="27" t="s">
        <v>34</v>
      </c>
      <c r="H411" s="25">
        <v>3000</v>
      </c>
      <c r="I411" s="11">
        <f t="shared" si="87"/>
        <v>300000</v>
      </c>
      <c r="J411" s="31" t="s">
        <v>324</v>
      </c>
      <c r="K411" s="11"/>
      <c r="L411" s="107">
        <f t="shared" si="82"/>
        <v>0</v>
      </c>
      <c r="M411" s="107"/>
      <c r="N411" s="107"/>
      <c r="O411" s="107">
        <f t="shared" si="83"/>
        <v>0</v>
      </c>
      <c r="P411" s="107"/>
      <c r="Q411" s="107"/>
      <c r="R411" s="107">
        <f t="shared" si="84"/>
        <v>0</v>
      </c>
      <c r="S411" s="107"/>
      <c r="T411" s="107"/>
      <c r="U411" s="107">
        <f t="shared" si="85"/>
        <v>300000</v>
      </c>
      <c r="V411" s="107">
        <v>300000</v>
      </c>
      <c r="W411" s="107"/>
      <c r="X411" s="107">
        <f t="shared" si="86"/>
        <v>0</v>
      </c>
      <c r="Y411" s="107"/>
      <c r="Z411" s="107"/>
      <c r="AA411" s="108">
        <f>C411+I411-L411-O411-U411-X411-R411</f>
        <v>0</v>
      </c>
      <c r="AB411" s="7">
        <v>45513</v>
      </c>
    </row>
    <row r="412" spans="1:28" ht="15.75" hidden="1" x14ac:dyDescent="0.25">
      <c r="A412" s="29">
        <v>45512</v>
      </c>
      <c r="B412" s="27" t="s">
        <v>739</v>
      </c>
      <c r="C412" s="25"/>
      <c r="D412" s="27" t="s">
        <v>46</v>
      </c>
      <c r="E412" s="25" t="s">
        <v>326</v>
      </c>
      <c r="F412" s="25">
        <v>10</v>
      </c>
      <c r="G412" s="25" t="s">
        <v>39</v>
      </c>
      <c r="H412" s="25">
        <v>100000</v>
      </c>
      <c r="I412" s="11">
        <f t="shared" si="87"/>
        <v>1000000</v>
      </c>
      <c r="J412" s="31" t="s">
        <v>312</v>
      </c>
      <c r="K412" s="11" t="s">
        <v>1675</v>
      </c>
      <c r="L412" s="107">
        <f t="shared" si="82"/>
        <v>0</v>
      </c>
      <c r="M412" s="107"/>
      <c r="N412" s="107"/>
      <c r="O412" s="107">
        <f t="shared" si="83"/>
        <v>1000000</v>
      </c>
      <c r="P412" s="107">
        <v>1000000</v>
      </c>
      <c r="Q412" s="107"/>
      <c r="R412" s="107">
        <f t="shared" si="84"/>
        <v>0</v>
      </c>
      <c r="S412" s="107"/>
      <c r="T412" s="107"/>
      <c r="U412" s="107">
        <f t="shared" si="85"/>
        <v>0</v>
      </c>
      <c r="V412" s="107"/>
      <c r="W412" s="107"/>
      <c r="X412" s="107">
        <f t="shared" si="86"/>
        <v>0</v>
      </c>
      <c r="Y412" s="107"/>
      <c r="Z412" s="107"/>
      <c r="AA412" s="108">
        <f>C412+I412-L412-O412-U412-X412-R412</f>
        <v>0</v>
      </c>
      <c r="AB412" s="7">
        <v>45513</v>
      </c>
    </row>
    <row r="413" spans="1:28" ht="15.75" hidden="1" x14ac:dyDescent="0.25">
      <c r="A413" s="29">
        <v>45512</v>
      </c>
      <c r="B413" s="27" t="s">
        <v>739</v>
      </c>
      <c r="C413" s="25"/>
      <c r="D413" s="27" t="s">
        <v>46</v>
      </c>
      <c r="E413" s="25" t="s">
        <v>478</v>
      </c>
      <c r="F413" s="25">
        <v>10</v>
      </c>
      <c r="G413" s="25" t="s">
        <v>39</v>
      </c>
      <c r="H413" s="25">
        <v>115000</v>
      </c>
      <c r="I413" s="11">
        <f t="shared" si="87"/>
        <v>1150000</v>
      </c>
      <c r="J413" s="31" t="s">
        <v>312</v>
      </c>
      <c r="K413" s="11" t="s">
        <v>1675</v>
      </c>
      <c r="L413" s="107">
        <f t="shared" si="82"/>
        <v>0</v>
      </c>
      <c r="M413" s="107"/>
      <c r="N413" s="107"/>
      <c r="O413" s="107">
        <f t="shared" si="83"/>
        <v>1150000</v>
      </c>
      <c r="P413" s="107">
        <v>1150000</v>
      </c>
      <c r="Q413" s="107"/>
      <c r="R413" s="107">
        <f t="shared" si="84"/>
        <v>0</v>
      </c>
      <c r="S413" s="107"/>
      <c r="T413" s="107"/>
      <c r="U413" s="107">
        <f t="shared" si="85"/>
        <v>0</v>
      </c>
      <c r="V413" s="107"/>
      <c r="W413" s="107"/>
      <c r="X413" s="107">
        <f t="shared" si="86"/>
        <v>0</v>
      </c>
      <c r="Y413" s="107"/>
      <c r="Z413" s="107"/>
      <c r="AA413" s="108">
        <f>C413+I413-L413-O413-U413-X413-R413</f>
        <v>0</v>
      </c>
      <c r="AB413" s="7">
        <v>45513</v>
      </c>
    </row>
    <row r="414" spans="1:28" ht="15.75" hidden="1" x14ac:dyDescent="0.25">
      <c r="A414" s="29">
        <v>45512</v>
      </c>
      <c r="B414" s="25" t="s">
        <v>1105</v>
      </c>
      <c r="C414" s="25"/>
      <c r="D414" s="25" t="s">
        <v>52</v>
      </c>
      <c r="E414" s="25" t="s">
        <v>130</v>
      </c>
      <c r="F414" s="25">
        <v>20</v>
      </c>
      <c r="G414" s="25" t="s">
        <v>77</v>
      </c>
      <c r="H414" s="25">
        <v>50000</v>
      </c>
      <c r="I414" s="11">
        <f t="shared" si="87"/>
        <v>1000000</v>
      </c>
      <c r="J414" s="31" t="s">
        <v>312</v>
      </c>
      <c r="K414" s="11"/>
      <c r="L414" s="107">
        <f t="shared" si="82"/>
        <v>0</v>
      </c>
      <c r="M414" s="107"/>
      <c r="N414" s="107"/>
      <c r="O414" s="107">
        <f t="shared" si="83"/>
        <v>1000000</v>
      </c>
      <c r="P414" s="107">
        <v>1000000</v>
      </c>
      <c r="Q414" s="107"/>
      <c r="R414" s="107">
        <f t="shared" si="84"/>
        <v>0</v>
      </c>
      <c r="S414" s="107"/>
      <c r="T414" s="107"/>
      <c r="U414" s="107">
        <f t="shared" si="85"/>
        <v>0</v>
      </c>
      <c r="V414" s="107"/>
      <c r="W414" s="107"/>
      <c r="X414" s="107">
        <f t="shared" si="86"/>
        <v>0</v>
      </c>
      <c r="Y414" s="107"/>
      <c r="Z414" s="107"/>
      <c r="AA414" s="108">
        <f>C414+I414-L414-O414-U414-X414-R414</f>
        <v>0</v>
      </c>
      <c r="AB414" s="7">
        <v>45512</v>
      </c>
    </row>
    <row r="415" spans="1:28" ht="15.75" hidden="1" x14ac:dyDescent="0.25">
      <c r="A415" s="29">
        <v>45512</v>
      </c>
      <c r="B415" s="25" t="s">
        <v>1045</v>
      </c>
      <c r="C415" s="25"/>
      <c r="D415" s="25" t="s">
        <v>46</v>
      </c>
      <c r="E415" s="25" t="s">
        <v>108</v>
      </c>
      <c r="F415" s="25">
        <v>4000</v>
      </c>
      <c r="G415" s="25" t="s">
        <v>34</v>
      </c>
      <c r="H415" s="25">
        <v>2000</v>
      </c>
      <c r="I415" s="11">
        <f t="shared" si="87"/>
        <v>8000000</v>
      </c>
      <c r="J415" s="31" t="s">
        <v>324</v>
      </c>
      <c r="K415" s="11"/>
      <c r="L415" s="107">
        <f t="shared" si="82"/>
        <v>8000000</v>
      </c>
      <c r="M415" s="107">
        <v>470000</v>
      </c>
      <c r="N415" s="107">
        <v>7530000</v>
      </c>
      <c r="O415" s="107">
        <f t="shared" si="83"/>
        <v>0</v>
      </c>
      <c r="P415" s="107"/>
      <c r="Q415" s="107"/>
      <c r="R415" s="107">
        <f t="shared" si="84"/>
        <v>0</v>
      </c>
      <c r="S415" s="107"/>
      <c r="T415" s="107"/>
      <c r="U415" s="107">
        <f t="shared" si="85"/>
        <v>0</v>
      </c>
      <c r="V415" s="107"/>
      <c r="W415" s="107"/>
      <c r="X415" s="107">
        <f t="shared" si="86"/>
        <v>0</v>
      </c>
      <c r="Y415" s="107"/>
      <c r="Z415" s="107"/>
      <c r="AA415" s="108">
        <f>C415+I415-L415-O415-U415-X415-R415</f>
        <v>0</v>
      </c>
      <c r="AB415" s="7">
        <v>45512</v>
      </c>
    </row>
    <row r="416" spans="1:28" ht="15.75" hidden="1" x14ac:dyDescent="0.25">
      <c r="A416" s="29">
        <v>45512</v>
      </c>
      <c r="B416" s="25" t="s">
        <v>345</v>
      </c>
      <c r="C416" s="25"/>
      <c r="D416" s="25" t="s">
        <v>52</v>
      </c>
      <c r="E416" s="25" t="s">
        <v>447</v>
      </c>
      <c r="F416" s="25">
        <v>1000</v>
      </c>
      <c r="G416" s="25" t="s">
        <v>34</v>
      </c>
      <c r="H416" s="25">
        <v>1805</v>
      </c>
      <c r="I416" s="11">
        <f t="shared" si="87"/>
        <v>1805000</v>
      </c>
      <c r="J416" s="31" t="s">
        <v>312</v>
      </c>
      <c r="K416" s="11" t="s">
        <v>1676</v>
      </c>
      <c r="L416" s="107">
        <f t="shared" si="82"/>
        <v>0</v>
      </c>
      <c r="M416" s="107"/>
      <c r="N416" s="107"/>
      <c r="O416" s="107">
        <f t="shared" si="83"/>
        <v>1805000</v>
      </c>
      <c r="P416" s="107">
        <v>1805000</v>
      </c>
      <c r="Q416" s="107"/>
      <c r="R416" s="107">
        <f t="shared" si="84"/>
        <v>0</v>
      </c>
      <c r="S416" s="107"/>
      <c r="T416" s="107"/>
      <c r="U416" s="107">
        <f t="shared" si="85"/>
        <v>0</v>
      </c>
      <c r="V416" s="107"/>
      <c r="W416" s="107"/>
      <c r="X416" s="107">
        <f t="shared" si="86"/>
        <v>0</v>
      </c>
      <c r="Y416" s="107"/>
      <c r="Z416" s="107"/>
      <c r="AA416" s="108">
        <f>C416+I416-L416-O416-U416-X416-R416</f>
        <v>0</v>
      </c>
      <c r="AB416" s="7">
        <v>45513</v>
      </c>
    </row>
    <row r="417" spans="1:28" ht="15.75" hidden="1" x14ac:dyDescent="0.25">
      <c r="A417" s="29">
        <v>45512</v>
      </c>
      <c r="B417" s="25" t="s">
        <v>744</v>
      </c>
      <c r="C417" s="25"/>
      <c r="D417" s="25" t="s">
        <v>52</v>
      </c>
      <c r="E417" s="25" t="s">
        <v>348</v>
      </c>
      <c r="F417" s="25">
        <v>600</v>
      </c>
      <c r="G417" s="25" t="s">
        <v>34</v>
      </c>
      <c r="H417" s="25">
        <v>1150</v>
      </c>
      <c r="I417" s="11">
        <f t="shared" si="87"/>
        <v>690000</v>
      </c>
      <c r="J417" s="31" t="s">
        <v>312</v>
      </c>
      <c r="K417" s="11"/>
      <c r="L417" s="107">
        <f t="shared" si="82"/>
        <v>0</v>
      </c>
      <c r="M417" s="107"/>
      <c r="N417" s="107"/>
      <c r="O417" s="107">
        <f t="shared" si="83"/>
        <v>0</v>
      </c>
      <c r="P417" s="107"/>
      <c r="Q417" s="107"/>
      <c r="R417" s="107">
        <f t="shared" si="84"/>
        <v>690000</v>
      </c>
      <c r="S417" s="107">
        <v>690000</v>
      </c>
      <c r="T417" s="107"/>
      <c r="U417" s="107">
        <f t="shared" si="85"/>
        <v>0</v>
      </c>
      <c r="V417" s="107"/>
      <c r="W417" s="107"/>
      <c r="X417" s="107">
        <f t="shared" si="86"/>
        <v>0</v>
      </c>
      <c r="Y417" s="107"/>
      <c r="Z417" s="107"/>
      <c r="AA417" s="108">
        <f>C417+I417-L417-O417-U417-X417-R417</f>
        <v>0</v>
      </c>
      <c r="AB417" s="7">
        <v>45516</v>
      </c>
    </row>
    <row r="418" spans="1:28" ht="15.75" hidden="1" x14ac:dyDescent="0.25">
      <c r="A418" s="29">
        <v>45512</v>
      </c>
      <c r="B418" s="25" t="s">
        <v>405</v>
      </c>
      <c r="C418" s="25"/>
      <c r="D418" s="25" t="s">
        <v>52</v>
      </c>
      <c r="E418" s="25" t="s">
        <v>69</v>
      </c>
      <c r="F418" s="25">
        <v>50</v>
      </c>
      <c r="G418" s="25" t="s">
        <v>39</v>
      </c>
      <c r="H418" s="25">
        <v>180000</v>
      </c>
      <c r="I418" s="11">
        <f t="shared" si="87"/>
        <v>9000000</v>
      </c>
      <c r="J418" s="31" t="s">
        <v>312</v>
      </c>
      <c r="K418" s="11" t="s">
        <v>1677</v>
      </c>
      <c r="L418" s="107">
        <f t="shared" si="82"/>
        <v>0</v>
      </c>
      <c r="M418" s="107"/>
      <c r="N418" s="107"/>
      <c r="O418" s="107">
        <f t="shared" si="83"/>
        <v>9000000</v>
      </c>
      <c r="P418" s="107">
        <v>9000000</v>
      </c>
      <c r="Q418" s="107"/>
      <c r="R418" s="107">
        <f t="shared" si="84"/>
        <v>0</v>
      </c>
      <c r="S418" s="107"/>
      <c r="T418" s="107"/>
      <c r="U418" s="107">
        <f t="shared" si="85"/>
        <v>0</v>
      </c>
      <c r="V418" s="107"/>
      <c r="W418" s="107"/>
      <c r="X418" s="107">
        <f t="shared" si="86"/>
        <v>0</v>
      </c>
      <c r="Y418" s="107"/>
      <c r="Z418" s="107"/>
      <c r="AA418" s="108">
        <f>C418+I418-L418-O418-U418-X418-R418</f>
        <v>0</v>
      </c>
      <c r="AB418" s="7">
        <v>45512</v>
      </c>
    </row>
    <row r="419" spans="1:28" ht="15.75" hidden="1" x14ac:dyDescent="0.25">
      <c r="A419" s="29">
        <v>45512</v>
      </c>
      <c r="B419" s="25" t="s">
        <v>678</v>
      </c>
      <c r="C419" s="25"/>
      <c r="D419" s="25" t="s">
        <v>46</v>
      </c>
      <c r="E419" s="25" t="s">
        <v>298</v>
      </c>
      <c r="F419" s="25">
        <v>1000</v>
      </c>
      <c r="G419" s="25" t="s">
        <v>34</v>
      </c>
      <c r="H419" s="25">
        <v>4300</v>
      </c>
      <c r="I419" s="11">
        <f t="shared" si="87"/>
        <v>4300000</v>
      </c>
      <c r="J419" s="31" t="s">
        <v>324</v>
      </c>
      <c r="K419" s="11"/>
      <c r="L419" s="107">
        <f t="shared" si="82"/>
        <v>4300000</v>
      </c>
      <c r="M419" s="107">
        <v>4300000</v>
      </c>
      <c r="N419" s="107"/>
      <c r="O419" s="107">
        <f t="shared" si="83"/>
        <v>0</v>
      </c>
      <c r="P419" s="107"/>
      <c r="Q419" s="107"/>
      <c r="R419" s="107">
        <f t="shared" si="84"/>
        <v>0</v>
      </c>
      <c r="S419" s="107"/>
      <c r="T419" s="107"/>
      <c r="U419" s="107">
        <f t="shared" si="85"/>
        <v>0</v>
      </c>
      <c r="V419" s="107"/>
      <c r="W419" s="107"/>
      <c r="X419" s="107">
        <f t="shared" si="86"/>
        <v>0</v>
      </c>
      <c r="Y419" s="107"/>
      <c r="Z419" s="107"/>
      <c r="AA419" s="108">
        <f>C419+I419-L419-O419-U419-X419-R419</f>
        <v>0</v>
      </c>
      <c r="AB419" s="7">
        <v>45518</v>
      </c>
    </row>
    <row r="420" spans="1:28" ht="15.75" hidden="1" x14ac:dyDescent="0.25">
      <c r="A420" s="29">
        <v>45512</v>
      </c>
      <c r="B420" s="25" t="s">
        <v>215</v>
      </c>
      <c r="C420" s="25"/>
      <c r="D420" s="25" t="s">
        <v>46</v>
      </c>
      <c r="E420" s="25" t="s">
        <v>95</v>
      </c>
      <c r="F420" s="25">
        <v>500</v>
      </c>
      <c r="G420" s="25" t="s">
        <v>34</v>
      </c>
      <c r="H420" s="25">
        <v>1385</v>
      </c>
      <c r="I420" s="11">
        <f t="shared" si="87"/>
        <v>692500</v>
      </c>
      <c r="J420" s="31" t="s">
        <v>324</v>
      </c>
      <c r="K420" s="11"/>
      <c r="L420" s="107">
        <f t="shared" si="82"/>
        <v>0</v>
      </c>
      <c r="M420" s="107"/>
      <c r="N420" s="107"/>
      <c r="O420" s="107">
        <f t="shared" si="83"/>
        <v>0</v>
      </c>
      <c r="P420" s="107"/>
      <c r="Q420" s="107"/>
      <c r="R420" s="107">
        <f t="shared" si="84"/>
        <v>0</v>
      </c>
      <c r="S420" s="107"/>
      <c r="T420" s="107"/>
      <c r="U420" s="107">
        <f t="shared" si="85"/>
        <v>692500</v>
      </c>
      <c r="V420" s="107">
        <v>692500</v>
      </c>
      <c r="W420" s="107"/>
      <c r="X420" s="107">
        <f t="shared" si="86"/>
        <v>0</v>
      </c>
      <c r="Y420" s="107"/>
      <c r="Z420" s="107"/>
      <c r="AA420" s="108">
        <f>C420+I420-L420-O420-U420-X420-R420</f>
        <v>0</v>
      </c>
      <c r="AB420" s="7">
        <v>45518</v>
      </c>
    </row>
    <row r="421" spans="1:28" ht="15.75" hidden="1" x14ac:dyDescent="0.25">
      <c r="A421" s="29">
        <v>45512</v>
      </c>
      <c r="B421" s="25" t="s">
        <v>215</v>
      </c>
      <c r="C421" s="25"/>
      <c r="D421" s="25" t="s">
        <v>46</v>
      </c>
      <c r="E421" s="25" t="s">
        <v>58</v>
      </c>
      <c r="F421" s="25">
        <v>600</v>
      </c>
      <c r="G421" s="25" t="s">
        <v>34</v>
      </c>
      <c r="H421" s="25">
        <v>2000</v>
      </c>
      <c r="I421" s="11">
        <f t="shared" si="87"/>
        <v>1200000</v>
      </c>
      <c r="J421" s="31" t="s">
        <v>324</v>
      </c>
      <c r="K421" s="11"/>
      <c r="L421" s="107">
        <f t="shared" si="82"/>
        <v>0</v>
      </c>
      <c r="M421" s="107"/>
      <c r="N421" s="107"/>
      <c r="O421" s="107">
        <f t="shared" si="83"/>
        <v>0</v>
      </c>
      <c r="P421" s="107"/>
      <c r="Q421" s="107"/>
      <c r="R421" s="107">
        <f t="shared" si="84"/>
        <v>0</v>
      </c>
      <c r="S421" s="107"/>
      <c r="T421" s="107"/>
      <c r="U421" s="107">
        <f t="shared" si="85"/>
        <v>1200000</v>
      </c>
      <c r="V421" s="107">
        <v>1200000</v>
      </c>
      <c r="W421" s="107"/>
      <c r="X421" s="107">
        <f t="shared" si="86"/>
        <v>0</v>
      </c>
      <c r="Y421" s="107"/>
      <c r="Z421" s="107"/>
      <c r="AA421" s="108">
        <f>C421+I421-L421-O421-U421-X421-R421</f>
        <v>0</v>
      </c>
      <c r="AB421" s="7">
        <v>45518</v>
      </c>
    </row>
    <row r="422" spans="1:28" ht="15.75" hidden="1" x14ac:dyDescent="0.25">
      <c r="A422" s="29">
        <v>45512</v>
      </c>
      <c r="B422" s="25" t="s">
        <v>263</v>
      </c>
      <c r="C422" s="25"/>
      <c r="D422" s="25" t="s">
        <v>46</v>
      </c>
      <c r="E422" s="25" t="s">
        <v>406</v>
      </c>
      <c r="F422" s="25">
        <v>20800</v>
      </c>
      <c r="G422" s="25" t="s">
        <v>34</v>
      </c>
      <c r="H422" s="25">
        <v>1150</v>
      </c>
      <c r="I422" s="11">
        <f t="shared" si="87"/>
        <v>23920000</v>
      </c>
      <c r="J422" s="31" t="s">
        <v>324</v>
      </c>
      <c r="K422" s="11"/>
      <c r="L422" s="107">
        <f t="shared" si="82"/>
        <v>0</v>
      </c>
      <c r="M422" s="107"/>
      <c r="N422" s="107"/>
      <c r="O422" s="107">
        <f t="shared" si="83"/>
        <v>23920000</v>
      </c>
      <c r="P422" s="107">
        <v>23920000</v>
      </c>
      <c r="Q422" s="107"/>
      <c r="R422" s="107">
        <f t="shared" si="84"/>
        <v>0</v>
      </c>
      <c r="S422" s="107"/>
      <c r="T422" s="107"/>
      <c r="U422" s="107">
        <f t="shared" si="85"/>
        <v>0</v>
      </c>
      <c r="V422" s="107"/>
      <c r="W422" s="107"/>
      <c r="X422" s="107">
        <f t="shared" si="86"/>
        <v>0</v>
      </c>
      <c r="Y422" s="107"/>
      <c r="Z422" s="107"/>
      <c r="AA422" s="108">
        <f>C422+I422-L422-O422-U422-X422-R422</f>
        <v>0</v>
      </c>
      <c r="AB422" s="7">
        <v>45477</v>
      </c>
    </row>
    <row r="423" spans="1:28" ht="15.75" hidden="1" x14ac:dyDescent="0.25">
      <c r="A423" s="29">
        <v>45512</v>
      </c>
      <c r="B423" s="25" t="s">
        <v>1571</v>
      </c>
      <c r="C423" s="25"/>
      <c r="D423" s="25" t="s">
        <v>52</v>
      </c>
      <c r="E423" s="25" t="s">
        <v>53</v>
      </c>
      <c r="F423" s="25">
        <v>1</v>
      </c>
      <c r="G423" s="25" t="s">
        <v>23</v>
      </c>
      <c r="H423" s="25">
        <v>400000</v>
      </c>
      <c r="I423" s="11">
        <f t="shared" si="87"/>
        <v>400000</v>
      </c>
      <c r="J423" s="31" t="s">
        <v>324</v>
      </c>
      <c r="K423" s="11"/>
      <c r="L423" s="107">
        <f t="shared" si="82"/>
        <v>0</v>
      </c>
      <c r="M423" s="107"/>
      <c r="N423" s="107"/>
      <c r="O423" s="107">
        <f t="shared" si="83"/>
        <v>0</v>
      </c>
      <c r="P423" s="107"/>
      <c r="Q423" s="107"/>
      <c r="R423" s="107">
        <f t="shared" si="84"/>
        <v>0</v>
      </c>
      <c r="S423" s="107"/>
      <c r="T423" s="107"/>
      <c r="U423" s="107">
        <f t="shared" si="85"/>
        <v>400000</v>
      </c>
      <c r="V423" s="107">
        <v>400000</v>
      </c>
      <c r="W423" s="107"/>
      <c r="X423" s="107">
        <f t="shared" si="86"/>
        <v>0</v>
      </c>
      <c r="Y423" s="107"/>
      <c r="Z423" s="107"/>
      <c r="AA423" s="108">
        <f>C423+I423-L423-O423-U423-X423-R423</f>
        <v>0</v>
      </c>
      <c r="AB423" s="7">
        <v>45512</v>
      </c>
    </row>
    <row r="424" spans="1:28" ht="15.75" hidden="1" x14ac:dyDescent="0.25">
      <c r="A424" s="29">
        <v>45512</v>
      </c>
      <c r="B424" s="25" t="s">
        <v>99</v>
      </c>
      <c r="C424" s="27"/>
      <c r="D424" s="25" t="s">
        <v>46</v>
      </c>
      <c r="E424" s="27" t="s">
        <v>150</v>
      </c>
      <c r="F424" s="106">
        <v>10</v>
      </c>
      <c r="G424" s="25" t="s">
        <v>77</v>
      </c>
      <c r="H424" s="25"/>
      <c r="I424" s="11">
        <f t="shared" si="87"/>
        <v>0</v>
      </c>
      <c r="J424" s="28" t="s">
        <v>28</v>
      </c>
      <c r="K424" s="11"/>
      <c r="L424" s="107">
        <f t="shared" si="82"/>
        <v>0</v>
      </c>
      <c r="M424" s="107"/>
      <c r="N424" s="107"/>
      <c r="O424" s="107">
        <f t="shared" si="83"/>
        <v>0</v>
      </c>
      <c r="P424" s="107"/>
      <c r="Q424" s="107"/>
      <c r="R424" s="107">
        <f t="shared" si="84"/>
        <v>0</v>
      </c>
      <c r="S424" s="107"/>
      <c r="T424" s="107"/>
      <c r="U424" s="107">
        <f t="shared" si="85"/>
        <v>0</v>
      </c>
      <c r="V424" s="107"/>
      <c r="W424" s="107"/>
      <c r="X424" s="107">
        <f t="shared" si="86"/>
        <v>0</v>
      </c>
      <c r="Y424" s="107"/>
      <c r="Z424" s="107"/>
      <c r="AA424" s="108">
        <f>C424+I424-L424-O424-U424-X424-R424</f>
        <v>0</v>
      </c>
      <c r="AB424" s="7"/>
    </row>
    <row r="425" spans="1:28" ht="15.75" hidden="1" x14ac:dyDescent="0.25">
      <c r="A425" s="29">
        <v>45512</v>
      </c>
      <c r="B425" s="25" t="s">
        <v>359</v>
      </c>
      <c r="C425" s="25"/>
      <c r="D425" s="27" t="s">
        <v>46</v>
      </c>
      <c r="E425" s="25" t="s">
        <v>128</v>
      </c>
      <c r="F425" s="25">
        <v>25</v>
      </c>
      <c r="G425" s="25" t="s">
        <v>39</v>
      </c>
      <c r="H425" s="25">
        <v>125000</v>
      </c>
      <c r="I425" s="11">
        <f t="shared" si="87"/>
        <v>3125000</v>
      </c>
      <c r="J425" s="26" t="s">
        <v>28</v>
      </c>
      <c r="K425" s="11"/>
      <c r="L425" s="107">
        <f t="shared" si="82"/>
        <v>0</v>
      </c>
      <c r="M425" s="107"/>
      <c r="N425" s="107"/>
      <c r="O425" s="107">
        <f t="shared" si="83"/>
        <v>0</v>
      </c>
      <c r="P425" s="107"/>
      <c r="Q425" s="107"/>
      <c r="R425" s="107">
        <f t="shared" si="84"/>
        <v>0</v>
      </c>
      <c r="S425" s="107"/>
      <c r="T425" s="107"/>
      <c r="U425" s="107">
        <f t="shared" si="85"/>
        <v>0</v>
      </c>
      <c r="V425" s="107"/>
      <c r="W425" s="107"/>
      <c r="X425" s="107">
        <f t="shared" si="86"/>
        <v>0</v>
      </c>
      <c r="Y425" s="107"/>
      <c r="Z425" s="107"/>
      <c r="AA425" s="108">
        <f>C425+I425-L425-O425-U425-X425-R425</f>
        <v>3125000</v>
      </c>
      <c r="AB425" s="7"/>
    </row>
    <row r="426" spans="1:28" ht="15.75" hidden="1" x14ac:dyDescent="0.25">
      <c r="A426" s="29">
        <v>45512</v>
      </c>
      <c r="B426" s="25" t="s">
        <v>134</v>
      </c>
      <c r="C426" s="25"/>
      <c r="D426" s="25" t="s">
        <v>46</v>
      </c>
      <c r="E426" s="25" t="s">
        <v>109</v>
      </c>
      <c r="F426" s="25">
        <v>500</v>
      </c>
      <c r="G426" s="25" t="s">
        <v>34</v>
      </c>
      <c r="H426" s="25">
        <v>1090</v>
      </c>
      <c r="I426" s="11">
        <f t="shared" si="87"/>
        <v>545000</v>
      </c>
      <c r="J426" s="26" t="s">
        <v>28</v>
      </c>
      <c r="K426" s="11" t="s">
        <v>1698</v>
      </c>
      <c r="L426" s="107">
        <f t="shared" si="82"/>
        <v>0</v>
      </c>
      <c r="M426" s="107"/>
      <c r="N426" s="107"/>
      <c r="O426" s="107">
        <f t="shared" si="83"/>
        <v>0</v>
      </c>
      <c r="P426" s="107"/>
      <c r="Q426" s="107"/>
      <c r="R426" s="107">
        <f t="shared" si="84"/>
        <v>0</v>
      </c>
      <c r="S426" s="107"/>
      <c r="T426" s="107"/>
      <c r="U426" s="107">
        <f t="shared" si="85"/>
        <v>0</v>
      </c>
      <c r="V426" s="107"/>
      <c r="W426" s="107"/>
      <c r="X426" s="107">
        <f t="shared" si="86"/>
        <v>0</v>
      </c>
      <c r="Y426" s="107"/>
      <c r="Z426" s="107"/>
      <c r="AA426" s="108">
        <f>C426+I426-L426-O426-U426-X426-R426</f>
        <v>545000</v>
      </c>
      <c r="AB426" s="7"/>
    </row>
    <row r="427" spans="1:28" ht="15.75" hidden="1" x14ac:dyDescent="0.25">
      <c r="A427" s="29">
        <v>45512</v>
      </c>
      <c r="B427" s="25" t="s">
        <v>134</v>
      </c>
      <c r="C427" s="25"/>
      <c r="D427" s="27" t="s">
        <v>46</v>
      </c>
      <c r="E427" s="25" t="s">
        <v>42</v>
      </c>
      <c r="F427" s="25">
        <v>700</v>
      </c>
      <c r="G427" s="25" t="s">
        <v>34</v>
      </c>
      <c r="H427" s="25">
        <v>4500</v>
      </c>
      <c r="I427" s="11">
        <f t="shared" si="87"/>
        <v>3150000</v>
      </c>
      <c r="J427" s="26" t="s">
        <v>28</v>
      </c>
      <c r="K427" s="11" t="s">
        <v>1698</v>
      </c>
      <c r="L427" s="107">
        <f t="shared" si="82"/>
        <v>0</v>
      </c>
      <c r="M427" s="107"/>
      <c r="N427" s="107"/>
      <c r="O427" s="107">
        <f t="shared" si="83"/>
        <v>0</v>
      </c>
      <c r="P427" s="107"/>
      <c r="Q427" s="107"/>
      <c r="R427" s="107">
        <f t="shared" si="84"/>
        <v>0</v>
      </c>
      <c r="S427" s="107"/>
      <c r="T427" s="107"/>
      <c r="U427" s="107">
        <f t="shared" si="85"/>
        <v>0</v>
      </c>
      <c r="V427" s="107"/>
      <c r="W427" s="107"/>
      <c r="X427" s="107">
        <f t="shared" si="86"/>
        <v>0</v>
      </c>
      <c r="Y427" s="107"/>
      <c r="Z427" s="107"/>
      <c r="AA427" s="108">
        <f>C427+I427-L427-O427-U427-X427-R427</f>
        <v>3150000</v>
      </c>
      <c r="AB427" s="7"/>
    </row>
    <row r="428" spans="1:28" ht="15.75" hidden="1" x14ac:dyDescent="0.25">
      <c r="A428" s="29">
        <v>45512</v>
      </c>
      <c r="B428" s="25" t="s">
        <v>134</v>
      </c>
      <c r="C428" s="25"/>
      <c r="D428" s="27" t="s">
        <v>46</v>
      </c>
      <c r="E428" s="25" t="s">
        <v>151</v>
      </c>
      <c r="F428" s="25">
        <v>500</v>
      </c>
      <c r="G428" s="25" t="s">
        <v>34</v>
      </c>
      <c r="H428" s="25">
        <v>1880</v>
      </c>
      <c r="I428" s="11">
        <f t="shared" si="87"/>
        <v>940000</v>
      </c>
      <c r="J428" s="26" t="s">
        <v>28</v>
      </c>
      <c r="K428" s="11" t="s">
        <v>1698</v>
      </c>
      <c r="L428" s="107">
        <f t="shared" si="82"/>
        <v>0</v>
      </c>
      <c r="M428" s="107"/>
      <c r="N428" s="107"/>
      <c r="O428" s="107">
        <f t="shared" si="83"/>
        <v>0</v>
      </c>
      <c r="P428" s="107"/>
      <c r="Q428" s="107"/>
      <c r="R428" s="107">
        <f t="shared" si="84"/>
        <v>0</v>
      </c>
      <c r="S428" s="107"/>
      <c r="T428" s="107"/>
      <c r="U428" s="107">
        <f t="shared" si="85"/>
        <v>0</v>
      </c>
      <c r="V428" s="107"/>
      <c r="W428" s="107"/>
      <c r="X428" s="107">
        <f t="shared" si="86"/>
        <v>0</v>
      </c>
      <c r="Y428" s="107"/>
      <c r="Z428" s="107"/>
      <c r="AA428" s="108">
        <f>C428+I428-L428-O428-U428-X428-R428</f>
        <v>940000</v>
      </c>
      <c r="AB428" s="7"/>
    </row>
    <row r="429" spans="1:28" ht="15.75" hidden="1" x14ac:dyDescent="0.25">
      <c r="A429" s="29">
        <v>45512</v>
      </c>
      <c r="B429" s="25" t="s">
        <v>195</v>
      </c>
      <c r="C429" s="25"/>
      <c r="D429" s="27" t="s">
        <v>46</v>
      </c>
      <c r="E429" s="25" t="s">
        <v>196</v>
      </c>
      <c r="F429" s="25">
        <v>109.9</v>
      </c>
      <c r="G429" s="25" t="s">
        <v>39</v>
      </c>
      <c r="H429" s="25">
        <v>107000</v>
      </c>
      <c r="I429" s="11">
        <f t="shared" si="87"/>
        <v>11759300</v>
      </c>
      <c r="J429" s="31" t="s">
        <v>312</v>
      </c>
      <c r="K429" s="11" t="s">
        <v>1776</v>
      </c>
      <c r="L429" s="107">
        <f t="shared" si="82"/>
        <v>0</v>
      </c>
      <c r="M429" s="107"/>
      <c r="N429" s="107"/>
      <c r="O429" s="107">
        <f t="shared" si="83"/>
        <v>11759300</v>
      </c>
      <c r="P429" s="107">
        <v>11759300</v>
      </c>
      <c r="Q429" s="107"/>
      <c r="R429" s="107">
        <f t="shared" si="84"/>
        <v>0</v>
      </c>
      <c r="S429" s="107"/>
      <c r="T429" s="107"/>
      <c r="U429" s="107">
        <f t="shared" si="85"/>
        <v>0</v>
      </c>
      <c r="V429" s="107"/>
      <c r="W429" s="107"/>
      <c r="X429" s="107">
        <f t="shared" si="86"/>
        <v>0</v>
      </c>
      <c r="Y429" s="107"/>
      <c r="Z429" s="107"/>
      <c r="AA429" s="108">
        <f>C429+I429-L429-O429-U429-X429-R429</f>
        <v>0</v>
      </c>
      <c r="AB429" s="7">
        <v>45527</v>
      </c>
    </row>
    <row r="430" spans="1:28" ht="15.75" hidden="1" x14ac:dyDescent="0.25">
      <c r="A430" s="29">
        <v>45512</v>
      </c>
      <c r="B430" s="25" t="s">
        <v>195</v>
      </c>
      <c r="C430" s="27"/>
      <c r="D430" s="27" t="s">
        <v>46</v>
      </c>
      <c r="E430" s="27" t="s">
        <v>197</v>
      </c>
      <c r="F430" s="27">
        <v>92.3</v>
      </c>
      <c r="G430" s="27" t="s">
        <v>39</v>
      </c>
      <c r="H430" s="25">
        <v>107000</v>
      </c>
      <c r="I430" s="11">
        <f t="shared" si="87"/>
        <v>9876100</v>
      </c>
      <c r="J430" s="31" t="s">
        <v>312</v>
      </c>
      <c r="K430" s="11" t="s">
        <v>1776</v>
      </c>
      <c r="L430" s="107">
        <f t="shared" si="82"/>
        <v>0</v>
      </c>
      <c r="M430" s="107"/>
      <c r="N430" s="107"/>
      <c r="O430" s="107">
        <f t="shared" si="83"/>
        <v>9876100</v>
      </c>
      <c r="P430" s="107">
        <v>9876100</v>
      </c>
      <c r="Q430" s="107"/>
      <c r="R430" s="107">
        <f t="shared" si="84"/>
        <v>0</v>
      </c>
      <c r="S430" s="107"/>
      <c r="T430" s="107"/>
      <c r="U430" s="107">
        <f t="shared" si="85"/>
        <v>0</v>
      </c>
      <c r="V430" s="107"/>
      <c r="W430" s="107"/>
      <c r="X430" s="107">
        <f t="shared" si="86"/>
        <v>0</v>
      </c>
      <c r="Y430" s="107"/>
      <c r="Z430" s="107"/>
      <c r="AA430" s="108">
        <f>C430+I430-L430-O430-U430-X430-R430</f>
        <v>0</v>
      </c>
      <c r="AB430" s="7">
        <v>45527</v>
      </c>
    </row>
    <row r="431" spans="1:28" ht="15.75" hidden="1" x14ac:dyDescent="0.25">
      <c r="A431" s="29">
        <v>45512</v>
      </c>
      <c r="B431" s="27" t="s">
        <v>122</v>
      </c>
      <c r="C431" s="25"/>
      <c r="D431" s="27" t="s">
        <v>46</v>
      </c>
      <c r="E431" s="25" t="s">
        <v>42</v>
      </c>
      <c r="F431" s="25">
        <v>5200</v>
      </c>
      <c r="G431" s="25" t="s">
        <v>34</v>
      </c>
      <c r="H431" s="25">
        <v>3600</v>
      </c>
      <c r="I431" s="11">
        <f t="shared" si="87"/>
        <v>18720000</v>
      </c>
      <c r="J431" s="31" t="s">
        <v>324</v>
      </c>
      <c r="K431" s="11"/>
      <c r="L431" s="107">
        <f t="shared" si="82"/>
        <v>18720000</v>
      </c>
      <c r="M431" s="107">
        <v>18720000</v>
      </c>
      <c r="N431" s="107"/>
      <c r="O431" s="107">
        <f t="shared" si="83"/>
        <v>0</v>
      </c>
      <c r="P431" s="107"/>
      <c r="Q431" s="107"/>
      <c r="R431" s="107">
        <f t="shared" si="84"/>
        <v>0</v>
      </c>
      <c r="S431" s="107"/>
      <c r="T431" s="107"/>
      <c r="U431" s="107">
        <f t="shared" si="85"/>
        <v>0</v>
      </c>
      <c r="V431" s="107"/>
      <c r="W431" s="107"/>
      <c r="X431" s="107">
        <f t="shared" si="86"/>
        <v>0</v>
      </c>
      <c r="Y431" s="107"/>
      <c r="Z431" s="107"/>
      <c r="AA431" s="108">
        <f>C431+I431-L431-O431-U431-X431-R431</f>
        <v>0</v>
      </c>
      <c r="AB431" s="7">
        <v>45513</v>
      </c>
    </row>
    <row r="432" spans="1:28" ht="15.75" hidden="1" x14ac:dyDescent="0.25">
      <c r="A432" s="29">
        <v>45512</v>
      </c>
      <c r="B432" s="27" t="s">
        <v>382</v>
      </c>
      <c r="C432" s="25"/>
      <c r="D432" s="27" t="s">
        <v>46</v>
      </c>
      <c r="E432" s="25" t="s">
        <v>326</v>
      </c>
      <c r="F432" s="25">
        <v>5</v>
      </c>
      <c r="G432" s="25" t="s">
        <v>39</v>
      </c>
      <c r="H432" s="25">
        <v>100000</v>
      </c>
      <c r="I432" s="11">
        <f t="shared" si="87"/>
        <v>500000</v>
      </c>
      <c r="J432" s="31" t="s">
        <v>312</v>
      </c>
      <c r="K432" s="11"/>
      <c r="L432" s="107">
        <f t="shared" si="82"/>
        <v>0</v>
      </c>
      <c r="M432" s="107"/>
      <c r="N432" s="107"/>
      <c r="O432" s="107">
        <f t="shared" si="83"/>
        <v>0</v>
      </c>
      <c r="P432" s="107"/>
      <c r="Q432" s="107"/>
      <c r="R432" s="107">
        <f t="shared" si="84"/>
        <v>500000</v>
      </c>
      <c r="S432" s="107">
        <v>500000</v>
      </c>
      <c r="T432" s="107"/>
      <c r="U432" s="107">
        <f t="shared" si="85"/>
        <v>0</v>
      </c>
      <c r="V432" s="107"/>
      <c r="W432" s="107"/>
      <c r="X432" s="107">
        <f t="shared" si="86"/>
        <v>0</v>
      </c>
      <c r="Y432" s="107"/>
      <c r="Z432" s="107"/>
      <c r="AA432" s="108">
        <f>C432+I432-L432-O432-U432-X432-R432</f>
        <v>0</v>
      </c>
      <c r="AB432" s="7">
        <v>45524</v>
      </c>
    </row>
    <row r="433" spans="1:28" ht="15.75" hidden="1" x14ac:dyDescent="0.25">
      <c r="A433" s="29">
        <v>45512</v>
      </c>
      <c r="B433" s="27" t="s">
        <v>382</v>
      </c>
      <c r="C433" s="25"/>
      <c r="D433" s="27" t="s">
        <v>46</v>
      </c>
      <c r="E433" s="25" t="s">
        <v>53</v>
      </c>
      <c r="F433" s="25">
        <v>1</v>
      </c>
      <c r="G433" s="25" t="s">
        <v>23</v>
      </c>
      <c r="H433" s="25">
        <v>450000</v>
      </c>
      <c r="I433" s="11">
        <f t="shared" si="87"/>
        <v>450000</v>
      </c>
      <c r="J433" s="31" t="s">
        <v>312</v>
      </c>
      <c r="K433" s="11"/>
      <c r="L433" s="107">
        <f t="shared" si="82"/>
        <v>0</v>
      </c>
      <c r="M433" s="107"/>
      <c r="N433" s="107"/>
      <c r="O433" s="107">
        <f t="shared" si="83"/>
        <v>0</v>
      </c>
      <c r="P433" s="107"/>
      <c r="Q433" s="107"/>
      <c r="R433" s="107">
        <f t="shared" si="84"/>
        <v>450000</v>
      </c>
      <c r="S433" s="107">
        <v>450000</v>
      </c>
      <c r="T433" s="107"/>
      <c r="U433" s="107">
        <f t="shared" si="85"/>
        <v>0</v>
      </c>
      <c r="V433" s="107"/>
      <c r="W433" s="107"/>
      <c r="X433" s="107">
        <f t="shared" si="86"/>
        <v>0</v>
      </c>
      <c r="Y433" s="107"/>
      <c r="Z433" s="107"/>
      <c r="AA433" s="108">
        <f>C433+I433-L433-O433-U433-X433-R433</f>
        <v>0</v>
      </c>
      <c r="AB433" s="7">
        <v>45524</v>
      </c>
    </row>
    <row r="434" spans="1:28" ht="15.75" hidden="1" x14ac:dyDescent="0.25">
      <c r="A434" s="29">
        <v>45512</v>
      </c>
      <c r="B434" s="27" t="s">
        <v>382</v>
      </c>
      <c r="C434" s="25"/>
      <c r="D434" s="27" t="s">
        <v>46</v>
      </c>
      <c r="E434" s="25" t="s">
        <v>298</v>
      </c>
      <c r="F434" s="80">
        <v>5200</v>
      </c>
      <c r="G434" s="25" t="s">
        <v>34</v>
      </c>
      <c r="H434" s="25">
        <v>3600</v>
      </c>
      <c r="I434" s="11">
        <f t="shared" si="87"/>
        <v>18720000</v>
      </c>
      <c r="J434" s="31" t="s">
        <v>312</v>
      </c>
      <c r="K434" s="11"/>
      <c r="L434" s="107">
        <f t="shared" si="82"/>
        <v>0</v>
      </c>
      <c r="M434" s="107"/>
      <c r="N434" s="107"/>
      <c r="O434" s="107">
        <f t="shared" si="83"/>
        <v>0</v>
      </c>
      <c r="P434" s="107"/>
      <c r="Q434" s="107"/>
      <c r="R434" s="107">
        <f t="shared" si="84"/>
        <v>18720000</v>
      </c>
      <c r="S434" s="107">
        <v>18450000</v>
      </c>
      <c r="T434" s="107">
        <v>270000</v>
      </c>
      <c r="U434" s="107">
        <f t="shared" si="85"/>
        <v>0</v>
      </c>
      <c r="V434" s="107"/>
      <c r="W434" s="107"/>
      <c r="X434" s="107">
        <f t="shared" si="86"/>
        <v>0</v>
      </c>
      <c r="Y434" s="107"/>
      <c r="Z434" s="107"/>
      <c r="AA434" s="108">
        <f>C434+I434-L434-O434-U434-X434-R434</f>
        <v>0</v>
      </c>
      <c r="AB434" s="7">
        <v>45525</v>
      </c>
    </row>
    <row r="435" spans="1:28" ht="15.75" hidden="1" x14ac:dyDescent="0.25">
      <c r="A435" s="29">
        <v>45512</v>
      </c>
      <c r="B435" s="25" t="s">
        <v>253</v>
      </c>
      <c r="C435" s="25"/>
      <c r="D435" s="25" t="s">
        <v>46</v>
      </c>
      <c r="E435" s="25" t="s">
        <v>216</v>
      </c>
      <c r="F435" s="25">
        <v>3</v>
      </c>
      <c r="G435" s="25" t="s">
        <v>27</v>
      </c>
      <c r="H435" s="25">
        <v>45000</v>
      </c>
      <c r="I435" s="11">
        <f t="shared" si="87"/>
        <v>135000</v>
      </c>
      <c r="J435" s="26" t="s">
        <v>28</v>
      </c>
      <c r="K435" s="11" t="s">
        <v>1688</v>
      </c>
      <c r="L435" s="107">
        <f t="shared" si="82"/>
        <v>0</v>
      </c>
      <c r="M435" s="107"/>
      <c r="N435" s="107"/>
      <c r="O435" s="107">
        <f t="shared" si="83"/>
        <v>0</v>
      </c>
      <c r="P435" s="107"/>
      <c r="Q435" s="107"/>
      <c r="R435" s="107">
        <f t="shared" si="84"/>
        <v>0</v>
      </c>
      <c r="S435" s="107"/>
      <c r="T435" s="107"/>
      <c r="U435" s="107">
        <f t="shared" si="85"/>
        <v>0</v>
      </c>
      <c r="V435" s="107"/>
      <c r="W435" s="107"/>
      <c r="X435" s="107">
        <f t="shared" si="86"/>
        <v>0</v>
      </c>
      <c r="Y435" s="107"/>
      <c r="Z435" s="107"/>
      <c r="AA435" s="108">
        <f>C435+I435-L435-O435-U435-X435-R435</f>
        <v>135000</v>
      </c>
      <c r="AB435" s="7"/>
    </row>
    <row r="436" spans="1:28" ht="15.75" hidden="1" x14ac:dyDescent="0.25">
      <c r="A436" s="29">
        <v>45512</v>
      </c>
      <c r="B436" s="25" t="s">
        <v>253</v>
      </c>
      <c r="C436" s="25"/>
      <c r="D436" s="25" t="s">
        <v>46</v>
      </c>
      <c r="E436" s="25" t="s">
        <v>189</v>
      </c>
      <c r="F436" s="25">
        <v>3</v>
      </c>
      <c r="G436" s="25" t="s">
        <v>23</v>
      </c>
      <c r="H436" s="25">
        <v>450000</v>
      </c>
      <c r="I436" s="11">
        <f t="shared" si="87"/>
        <v>1350000</v>
      </c>
      <c r="J436" s="26" t="s">
        <v>28</v>
      </c>
      <c r="K436" s="11" t="s">
        <v>1688</v>
      </c>
      <c r="L436" s="107">
        <f t="shared" si="82"/>
        <v>0</v>
      </c>
      <c r="M436" s="107"/>
      <c r="N436" s="107"/>
      <c r="O436" s="107">
        <f t="shared" si="83"/>
        <v>0</v>
      </c>
      <c r="P436" s="107"/>
      <c r="Q436" s="107"/>
      <c r="R436" s="107">
        <f t="shared" si="84"/>
        <v>0</v>
      </c>
      <c r="S436" s="107"/>
      <c r="T436" s="107"/>
      <c r="U436" s="107">
        <f t="shared" si="85"/>
        <v>0</v>
      </c>
      <c r="V436" s="107"/>
      <c r="W436" s="107"/>
      <c r="X436" s="107">
        <f t="shared" si="86"/>
        <v>0</v>
      </c>
      <c r="Y436" s="107"/>
      <c r="Z436" s="107"/>
      <c r="AA436" s="108">
        <f>C436+I436-L436-O436-U436-X436-R436</f>
        <v>1350000</v>
      </c>
      <c r="AB436" s="7"/>
    </row>
    <row r="437" spans="1:28" ht="15.75" hidden="1" x14ac:dyDescent="0.25">
      <c r="A437" s="24">
        <v>45512</v>
      </c>
      <c r="B437" s="25" t="s">
        <v>253</v>
      </c>
      <c r="C437" s="25"/>
      <c r="D437" s="25" t="s">
        <v>46</v>
      </c>
      <c r="E437" s="25" t="s">
        <v>150</v>
      </c>
      <c r="F437" s="25">
        <v>20</v>
      </c>
      <c r="G437" s="25" t="s">
        <v>77</v>
      </c>
      <c r="H437" s="25">
        <v>50000</v>
      </c>
      <c r="I437" s="11">
        <f t="shared" si="87"/>
        <v>1000000</v>
      </c>
      <c r="J437" s="26" t="s">
        <v>28</v>
      </c>
      <c r="K437" s="11" t="s">
        <v>1688</v>
      </c>
      <c r="L437" s="107">
        <f t="shared" si="82"/>
        <v>0</v>
      </c>
      <c r="M437" s="107"/>
      <c r="N437" s="107"/>
      <c r="O437" s="107">
        <f t="shared" si="83"/>
        <v>0</v>
      </c>
      <c r="P437" s="107"/>
      <c r="Q437" s="107"/>
      <c r="R437" s="107">
        <f t="shared" si="84"/>
        <v>0</v>
      </c>
      <c r="S437" s="107"/>
      <c r="T437" s="107"/>
      <c r="U437" s="107">
        <f t="shared" si="85"/>
        <v>0</v>
      </c>
      <c r="V437" s="107"/>
      <c r="W437" s="107"/>
      <c r="X437" s="107">
        <f t="shared" si="86"/>
        <v>0</v>
      </c>
      <c r="Y437" s="107"/>
      <c r="Z437" s="107"/>
      <c r="AA437" s="108">
        <f>C437+I437-L437-O437-U437-X437-R437</f>
        <v>1000000</v>
      </c>
      <c r="AB437" s="7"/>
    </row>
    <row r="438" spans="1:28" ht="16.5" hidden="1" thickBot="1" x14ac:dyDescent="0.3">
      <c r="A438" s="35">
        <v>45512</v>
      </c>
      <c r="B438" s="36" t="s">
        <v>111</v>
      </c>
      <c r="C438" s="36"/>
      <c r="D438" s="36" t="s">
        <v>52</v>
      </c>
      <c r="E438" s="36" t="s">
        <v>47</v>
      </c>
      <c r="F438" s="36">
        <v>3</v>
      </c>
      <c r="G438" s="36" t="s">
        <v>48</v>
      </c>
      <c r="H438" s="25">
        <v>160000</v>
      </c>
      <c r="I438" s="11">
        <f t="shared" si="87"/>
        <v>480000</v>
      </c>
      <c r="J438" s="31" t="s">
        <v>324</v>
      </c>
      <c r="K438" s="11"/>
      <c r="L438" s="107">
        <f t="shared" si="82"/>
        <v>480000</v>
      </c>
      <c r="M438" s="107">
        <v>480000</v>
      </c>
      <c r="N438" s="107"/>
      <c r="O438" s="107">
        <f t="shared" si="83"/>
        <v>0</v>
      </c>
      <c r="P438" s="107"/>
      <c r="Q438" s="107"/>
      <c r="R438" s="107">
        <f t="shared" si="84"/>
        <v>0</v>
      </c>
      <c r="S438" s="107"/>
      <c r="T438" s="107"/>
      <c r="U438" s="107">
        <f t="shared" si="85"/>
        <v>0</v>
      </c>
      <c r="V438" s="107"/>
      <c r="W438" s="107"/>
      <c r="X438" s="107">
        <f t="shared" si="86"/>
        <v>0</v>
      </c>
      <c r="Y438" s="107"/>
      <c r="Z438" s="107"/>
      <c r="AA438" s="108">
        <f>C438+I438-L438-O438-U438-X438-R438</f>
        <v>0</v>
      </c>
      <c r="AB438" s="7">
        <v>45512</v>
      </c>
    </row>
    <row r="439" spans="1:28" ht="15.75" hidden="1" x14ac:dyDescent="0.25">
      <c r="A439" s="29">
        <v>45513</v>
      </c>
      <c r="B439" s="27" t="s">
        <v>51</v>
      </c>
      <c r="C439" s="27"/>
      <c r="D439" s="27" t="s">
        <v>46</v>
      </c>
      <c r="E439" s="27" t="s">
        <v>126</v>
      </c>
      <c r="F439" s="27">
        <v>167.8</v>
      </c>
      <c r="G439" s="27" t="s">
        <v>39</v>
      </c>
      <c r="H439" s="25">
        <v>45000</v>
      </c>
      <c r="I439" s="11">
        <f t="shared" ref="I439" si="88">F439*H439</f>
        <v>7551000.0000000009</v>
      </c>
      <c r="J439" s="28" t="s">
        <v>28</v>
      </c>
      <c r="K439" s="11"/>
      <c r="L439" s="107">
        <f t="shared" ref="L439" si="89">M439+N439</f>
        <v>0</v>
      </c>
      <c r="M439" s="107"/>
      <c r="N439" s="107"/>
      <c r="O439" s="107">
        <f t="shared" ref="O439" si="90">P439+Q439</f>
        <v>0</v>
      </c>
      <c r="P439" s="107"/>
      <c r="Q439" s="107"/>
      <c r="R439" s="107">
        <f t="shared" ref="R439" si="91">S439+T439</f>
        <v>0</v>
      </c>
      <c r="S439" s="107"/>
      <c r="T439" s="107"/>
      <c r="U439" s="107">
        <f t="shared" ref="U439" si="92">V439+W439</f>
        <v>0</v>
      </c>
      <c r="V439" s="107"/>
      <c r="W439" s="107"/>
      <c r="X439" s="107">
        <f t="shared" ref="X439" si="93">Y439+Z439</f>
        <v>0</v>
      </c>
      <c r="Y439" s="107"/>
      <c r="Z439" s="107"/>
      <c r="AA439" s="108">
        <f>C439+I439-L439-O439-U439-X439-R439</f>
        <v>7551000.0000000009</v>
      </c>
      <c r="AB439" s="7"/>
    </row>
    <row r="440" spans="1:28" ht="15.75" hidden="1" x14ac:dyDescent="0.25">
      <c r="A440" s="29">
        <v>45513</v>
      </c>
      <c r="B440" s="25" t="s">
        <v>153</v>
      </c>
      <c r="C440" s="25"/>
      <c r="D440" s="25" t="s">
        <v>46</v>
      </c>
      <c r="E440" s="25" t="s">
        <v>135</v>
      </c>
      <c r="F440" s="25">
        <v>3</v>
      </c>
      <c r="G440" s="25" t="s">
        <v>48</v>
      </c>
      <c r="H440" s="25">
        <v>150000</v>
      </c>
      <c r="I440" s="11">
        <f t="shared" ref="I440:I490" si="94">F440*H440</f>
        <v>450000</v>
      </c>
      <c r="J440" s="31" t="s">
        <v>324</v>
      </c>
      <c r="K440" s="11"/>
      <c r="L440" s="107">
        <f t="shared" ref="L440:L490" si="95">M440+N440</f>
        <v>450000</v>
      </c>
      <c r="M440" s="107">
        <v>450000</v>
      </c>
      <c r="N440" s="107"/>
      <c r="O440" s="107">
        <f t="shared" ref="O440:O490" si="96">P440+Q440</f>
        <v>0</v>
      </c>
      <c r="P440" s="107"/>
      <c r="Q440" s="107"/>
      <c r="R440" s="107">
        <f t="shared" ref="R440:R490" si="97">S440+T440</f>
        <v>0</v>
      </c>
      <c r="S440" s="107"/>
      <c r="T440" s="107"/>
      <c r="U440" s="107">
        <f t="shared" ref="U440:U490" si="98">V440+W440</f>
        <v>0</v>
      </c>
      <c r="V440" s="107"/>
      <c r="W440" s="107"/>
      <c r="X440" s="107">
        <f t="shared" ref="X440:X490" si="99">Y440+Z440</f>
        <v>0</v>
      </c>
      <c r="Y440" s="107"/>
      <c r="Z440" s="107"/>
      <c r="AA440" s="108">
        <f>C440+I440-L440-O440-U440-X440-R440</f>
        <v>0</v>
      </c>
      <c r="AB440" s="7">
        <v>45513</v>
      </c>
    </row>
    <row r="441" spans="1:28" ht="15.75" hidden="1" x14ac:dyDescent="0.25">
      <c r="A441" s="29">
        <v>45513</v>
      </c>
      <c r="B441" s="25" t="s">
        <v>755</v>
      </c>
      <c r="C441" s="25"/>
      <c r="D441" s="25" t="s">
        <v>52</v>
      </c>
      <c r="E441" s="25" t="s">
        <v>130</v>
      </c>
      <c r="F441" s="25">
        <v>20</v>
      </c>
      <c r="G441" s="25" t="s">
        <v>77</v>
      </c>
      <c r="H441" s="25">
        <v>50000</v>
      </c>
      <c r="I441" s="11">
        <f t="shared" si="94"/>
        <v>1000000</v>
      </c>
      <c r="J441" s="31" t="s">
        <v>324</v>
      </c>
      <c r="K441" s="11"/>
      <c r="L441" s="107">
        <f t="shared" si="95"/>
        <v>1000000</v>
      </c>
      <c r="M441" s="107">
        <v>1000000</v>
      </c>
      <c r="N441" s="107"/>
      <c r="O441" s="107">
        <f t="shared" si="96"/>
        <v>0</v>
      </c>
      <c r="P441" s="107"/>
      <c r="Q441" s="107"/>
      <c r="R441" s="107">
        <f t="shared" si="97"/>
        <v>0</v>
      </c>
      <c r="S441" s="107"/>
      <c r="T441" s="107"/>
      <c r="U441" s="107">
        <f t="shared" si="98"/>
        <v>0</v>
      </c>
      <c r="V441" s="107"/>
      <c r="W441" s="107"/>
      <c r="X441" s="107">
        <f t="shared" si="99"/>
        <v>0</v>
      </c>
      <c r="Y441" s="107"/>
      <c r="Z441" s="107"/>
      <c r="AA441" s="108">
        <f>C441+I441-L441-O441-U441-X441-R441</f>
        <v>0</v>
      </c>
      <c r="AB441" s="7">
        <v>45513</v>
      </c>
    </row>
    <row r="442" spans="1:28" ht="15.75" hidden="1" x14ac:dyDescent="0.25">
      <c r="A442" s="29">
        <v>45513</v>
      </c>
      <c r="B442" s="25" t="s">
        <v>1215</v>
      </c>
      <c r="C442" s="25"/>
      <c r="D442" s="25" t="s">
        <v>52</v>
      </c>
      <c r="E442" s="25" t="s">
        <v>189</v>
      </c>
      <c r="F442" s="25">
        <v>2</v>
      </c>
      <c r="G442" s="25" t="s">
        <v>23</v>
      </c>
      <c r="H442" s="25">
        <v>400000</v>
      </c>
      <c r="I442" s="11">
        <f t="shared" si="94"/>
        <v>800000</v>
      </c>
      <c r="J442" s="26" t="s">
        <v>28</v>
      </c>
      <c r="K442" s="11"/>
      <c r="L442" s="107">
        <f t="shared" si="95"/>
        <v>0</v>
      </c>
      <c r="M442" s="107"/>
      <c r="N442" s="107"/>
      <c r="O442" s="107">
        <f t="shared" si="96"/>
        <v>0</v>
      </c>
      <c r="P442" s="107"/>
      <c r="Q442" s="107"/>
      <c r="R442" s="107">
        <f t="shared" si="97"/>
        <v>0</v>
      </c>
      <c r="S442" s="107"/>
      <c r="T442" s="107"/>
      <c r="U442" s="107">
        <f t="shared" si="98"/>
        <v>0</v>
      </c>
      <c r="V442" s="107"/>
      <c r="W442" s="107"/>
      <c r="X442" s="107">
        <f t="shared" si="99"/>
        <v>0</v>
      </c>
      <c r="Y442" s="107"/>
      <c r="Z442" s="107"/>
      <c r="AA442" s="108">
        <f>C442+I442-L442-O442-U442-X442-R442</f>
        <v>800000</v>
      </c>
      <c r="AB442" s="7"/>
    </row>
    <row r="443" spans="1:28" ht="15.75" hidden="1" x14ac:dyDescent="0.25">
      <c r="A443" s="29">
        <v>45513</v>
      </c>
      <c r="B443" s="25" t="s">
        <v>1215</v>
      </c>
      <c r="C443" s="25"/>
      <c r="D443" s="25" t="s">
        <v>52</v>
      </c>
      <c r="E443" s="25" t="s">
        <v>53</v>
      </c>
      <c r="F443" s="25">
        <v>2</v>
      </c>
      <c r="G443" s="25" t="s">
        <v>23</v>
      </c>
      <c r="H443" s="25">
        <v>400000</v>
      </c>
      <c r="I443" s="11">
        <f t="shared" si="94"/>
        <v>800000</v>
      </c>
      <c r="J443" s="26" t="s">
        <v>28</v>
      </c>
      <c r="K443" s="11"/>
      <c r="L443" s="107">
        <f t="shared" si="95"/>
        <v>0</v>
      </c>
      <c r="M443" s="107"/>
      <c r="N443" s="107"/>
      <c r="O443" s="107">
        <f t="shared" si="96"/>
        <v>0</v>
      </c>
      <c r="P443" s="107"/>
      <c r="Q443" s="107"/>
      <c r="R443" s="107">
        <f t="shared" si="97"/>
        <v>0</v>
      </c>
      <c r="S443" s="107"/>
      <c r="T443" s="107"/>
      <c r="U443" s="107">
        <f t="shared" si="98"/>
        <v>0</v>
      </c>
      <c r="V443" s="107"/>
      <c r="W443" s="107"/>
      <c r="X443" s="107">
        <f t="shared" si="99"/>
        <v>0</v>
      </c>
      <c r="Y443" s="107"/>
      <c r="Z443" s="107"/>
      <c r="AA443" s="108">
        <f>C443+I443-L443-O443-U443-X443-R443</f>
        <v>800000</v>
      </c>
      <c r="AB443" s="7"/>
    </row>
    <row r="444" spans="1:28" ht="15.75" hidden="1" x14ac:dyDescent="0.25">
      <c r="A444" s="29">
        <v>45513</v>
      </c>
      <c r="B444" s="25" t="s">
        <v>536</v>
      </c>
      <c r="C444" s="25"/>
      <c r="D444" s="25" t="s">
        <v>46</v>
      </c>
      <c r="E444" s="25" t="s">
        <v>137</v>
      </c>
      <c r="F444" s="25">
        <v>20</v>
      </c>
      <c r="G444" s="25" t="s">
        <v>39</v>
      </c>
      <c r="H444" s="25">
        <v>47000</v>
      </c>
      <c r="I444" s="11">
        <f t="shared" si="94"/>
        <v>940000</v>
      </c>
      <c r="J444" s="31" t="s">
        <v>324</v>
      </c>
      <c r="K444" s="11"/>
      <c r="L444" s="107">
        <f t="shared" si="95"/>
        <v>940000</v>
      </c>
      <c r="M444" s="107">
        <v>940000</v>
      </c>
      <c r="N444" s="107"/>
      <c r="O444" s="107">
        <f t="shared" si="96"/>
        <v>0</v>
      </c>
      <c r="P444" s="107"/>
      <c r="Q444" s="107"/>
      <c r="R444" s="107">
        <f t="shared" si="97"/>
        <v>0</v>
      </c>
      <c r="S444" s="107"/>
      <c r="T444" s="107"/>
      <c r="U444" s="107">
        <f t="shared" si="98"/>
        <v>0</v>
      </c>
      <c r="V444" s="107"/>
      <c r="W444" s="107"/>
      <c r="X444" s="107">
        <f t="shared" si="99"/>
        <v>0</v>
      </c>
      <c r="Y444" s="107"/>
      <c r="Z444" s="107"/>
      <c r="AA444" s="108">
        <f>C444+I444-L444-O444-U444-X444-R444</f>
        <v>0</v>
      </c>
      <c r="AB444" s="7">
        <v>45513</v>
      </c>
    </row>
    <row r="445" spans="1:28" ht="15.75" hidden="1" x14ac:dyDescent="0.25">
      <c r="A445" s="29">
        <v>45513</v>
      </c>
      <c r="B445" s="25" t="s">
        <v>1678</v>
      </c>
      <c r="C445" s="25"/>
      <c r="D445" s="25" t="s">
        <v>46</v>
      </c>
      <c r="E445" s="25" t="s">
        <v>1095</v>
      </c>
      <c r="F445" s="25">
        <v>1000</v>
      </c>
      <c r="G445" s="25" t="s">
        <v>34</v>
      </c>
      <c r="H445" s="25">
        <v>1215</v>
      </c>
      <c r="I445" s="11">
        <f t="shared" si="94"/>
        <v>1215000</v>
      </c>
      <c r="J445" s="31" t="s">
        <v>312</v>
      </c>
      <c r="K445" s="11" t="s">
        <v>1672</v>
      </c>
      <c r="L445" s="107">
        <f t="shared" si="95"/>
        <v>0</v>
      </c>
      <c r="M445" s="107"/>
      <c r="N445" s="107"/>
      <c r="O445" s="107">
        <f t="shared" si="96"/>
        <v>1215000</v>
      </c>
      <c r="P445" s="107">
        <v>1215000</v>
      </c>
      <c r="Q445" s="107"/>
      <c r="R445" s="107">
        <f t="shared" si="97"/>
        <v>0</v>
      </c>
      <c r="S445" s="107"/>
      <c r="T445" s="107"/>
      <c r="U445" s="107">
        <f t="shared" si="98"/>
        <v>0</v>
      </c>
      <c r="V445" s="107"/>
      <c r="W445" s="107"/>
      <c r="X445" s="107">
        <f t="shared" si="99"/>
        <v>0</v>
      </c>
      <c r="Y445" s="107"/>
      <c r="Z445" s="107"/>
      <c r="AA445" s="108">
        <f>C445+I445-L445-O445-U445-X445-R445</f>
        <v>0</v>
      </c>
      <c r="AB445" s="7">
        <v>45510</v>
      </c>
    </row>
    <row r="446" spans="1:28" ht="15.75" hidden="1" x14ac:dyDescent="0.25">
      <c r="A446" s="29">
        <v>45513</v>
      </c>
      <c r="B446" s="25" t="s">
        <v>1679</v>
      </c>
      <c r="C446" s="25"/>
      <c r="D446" s="25" t="s">
        <v>46</v>
      </c>
      <c r="E446" s="25" t="s">
        <v>87</v>
      </c>
      <c r="F446" s="25">
        <v>250</v>
      </c>
      <c r="G446" s="44" t="s">
        <v>34</v>
      </c>
      <c r="H446" s="25">
        <v>1070</v>
      </c>
      <c r="I446" s="11">
        <f t="shared" si="94"/>
        <v>267500</v>
      </c>
      <c r="J446" s="31" t="s">
        <v>324</v>
      </c>
      <c r="K446" s="11"/>
      <c r="L446" s="107">
        <f t="shared" si="95"/>
        <v>267500</v>
      </c>
      <c r="M446" s="107">
        <v>267500</v>
      </c>
      <c r="N446" s="107"/>
      <c r="O446" s="107">
        <f t="shared" si="96"/>
        <v>0</v>
      </c>
      <c r="P446" s="107"/>
      <c r="Q446" s="107"/>
      <c r="R446" s="107">
        <f t="shared" si="97"/>
        <v>0</v>
      </c>
      <c r="S446" s="107"/>
      <c r="T446" s="107"/>
      <c r="U446" s="107">
        <f t="shared" si="98"/>
        <v>0</v>
      </c>
      <c r="V446" s="107"/>
      <c r="W446" s="107"/>
      <c r="X446" s="107">
        <f t="shared" si="99"/>
        <v>0</v>
      </c>
      <c r="Y446" s="107"/>
      <c r="Z446" s="107"/>
      <c r="AA446" s="108">
        <f>C446+I446-L446-O446-U446-X446-R446</f>
        <v>0</v>
      </c>
      <c r="AB446" s="7">
        <v>45513</v>
      </c>
    </row>
    <row r="447" spans="1:28" ht="15.75" hidden="1" x14ac:dyDescent="0.25">
      <c r="A447" s="29">
        <v>45513</v>
      </c>
      <c r="B447" s="25" t="s">
        <v>256</v>
      </c>
      <c r="C447" s="25"/>
      <c r="D447" s="25" t="s">
        <v>52</v>
      </c>
      <c r="E447" s="25" t="s">
        <v>129</v>
      </c>
      <c r="F447" s="25">
        <v>4</v>
      </c>
      <c r="G447" s="44" t="s">
        <v>77</v>
      </c>
      <c r="H447" s="25">
        <v>65000</v>
      </c>
      <c r="I447" s="11">
        <f t="shared" si="94"/>
        <v>260000</v>
      </c>
      <c r="J447" s="31" t="s">
        <v>312</v>
      </c>
      <c r="K447" s="11" t="s">
        <v>1767</v>
      </c>
      <c r="L447" s="107">
        <f t="shared" si="95"/>
        <v>0</v>
      </c>
      <c r="M447" s="107"/>
      <c r="N447" s="107"/>
      <c r="O447" s="107">
        <f t="shared" si="96"/>
        <v>260000</v>
      </c>
      <c r="P447" s="107">
        <v>260000</v>
      </c>
      <c r="Q447" s="107"/>
      <c r="R447" s="107">
        <f t="shared" si="97"/>
        <v>0</v>
      </c>
      <c r="S447" s="107"/>
      <c r="T447" s="107"/>
      <c r="U447" s="107">
        <f t="shared" si="98"/>
        <v>0</v>
      </c>
      <c r="V447" s="107"/>
      <c r="W447" s="107"/>
      <c r="X447" s="107">
        <f t="shared" si="99"/>
        <v>0</v>
      </c>
      <c r="Y447" s="107"/>
      <c r="Z447" s="107"/>
      <c r="AA447" s="108">
        <f>C447+I447-L447-O447-U447-X447-R447</f>
        <v>0</v>
      </c>
      <c r="AB447" s="7">
        <v>45526</v>
      </c>
    </row>
    <row r="448" spans="1:28" ht="15.75" hidden="1" x14ac:dyDescent="0.25">
      <c r="A448" s="29">
        <v>45513</v>
      </c>
      <c r="B448" s="25" t="s">
        <v>307</v>
      </c>
      <c r="C448" s="25"/>
      <c r="D448" s="25" t="s">
        <v>46</v>
      </c>
      <c r="E448" s="25" t="s">
        <v>290</v>
      </c>
      <c r="F448" s="25">
        <v>125</v>
      </c>
      <c r="G448" s="44" t="s">
        <v>34</v>
      </c>
      <c r="H448" s="25">
        <v>2735</v>
      </c>
      <c r="I448" s="11">
        <f t="shared" si="94"/>
        <v>341875</v>
      </c>
      <c r="J448" s="31" t="s">
        <v>312</v>
      </c>
      <c r="K448" s="11"/>
      <c r="L448" s="107">
        <f t="shared" si="95"/>
        <v>0</v>
      </c>
      <c r="M448" s="107"/>
      <c r="N448" s="107"/>
      <c r="O448" s="107">
        <f t="shared" si="96"/>
        <v>0</v>
      </c>
      <c r="P448" s="107"/>
      <c r="Q448" s="107"/>
      <c r="R448" s="107">
        <f t="shared" si="97"/>
        <v>341875</v>
      </c>
      <c r="S448" s="107">
        <v>341875</v>
      </c>
      <c r="T448" s="107"/>
      <c r="U448" s="107">
        <f t="shared" si="98"/>
        <v>0</v>
      </c>
      <c r="V448" s="107"/>
      <c r="W448" s="107"/>
      <c r="X448" s="107">
        <f t="shared" si="99"/>
        <v>0</v>
      </c>
      <c r="Y448" s="107"/>
      <c r="Z448" s="107"/>
      <c r="AA448" s="108">
        <f>C448+I448-L448-O448-U448-X448-R448</f>
        <v>0</v>
      </c>
      <c r="AB448" s="7">
        <v>45513</v>
      </c>
    </row>
    <row r="449" spans="1:28" ht="15.75" hidden="1" x14ac:dyDescent="0.25">
      <c r="A449" s="29">
        <v>45513</v>
      </c>
      <c r="B449" s="25" t="s">
        <v>412</v>
      </c>
      <c r="C449" s="25"/>
      <c r="D449" s="25" t="s">
        <v>46</v>
      </c>
      <c r="E449" s="25" t="s">
        <v>133</v>
      </c>
      <c r="F449" s="25">
        <v>5000</v>
      </c>
      <c r="G449" s="44" t="s">
        <v>34</v>
      </c>
      <c r="H449" s="25">
        <v>2700</v>
      </c>
      <c r="I449" s="11">
        <f t="shared" si="94"/>
        <v>13500000</v>
      </c>
      <c r="J449" s="31" t="s">
        <v>312</v>
      </c>
      <c r="K449" s="11"/>
      <c r="L449" s="107">
        <f t="shared" si="95"/>
        <v>0</v>
      </c>
      <c r="M449" s="107"/>
      <c r="N449" s="107"/>
      <c r="O449" s="107">
        <f t="shared" si="96"/>
        <v>13500000</v>
      </c>
      <c r="P449" s="107">
        <v>13500000</v>
      </c>
      <c r="Q449" s="107"/>
      <c r="R449" s="107">
        <f t="shared" si="97"/>
        <v>0</v>
      </c>
      <c r="S449" s="107"/>
      <c r="T449" s="107"/>
      <c r="U449" s="107">
        <f t="shared" si="98"/>
        <v>0</v>
      </c>
      <c r="V449" s="107"/>
      <c r="W449" s="107"/>
      <c r="X449" s="107">
        <f t="shared" si="99"/>
        <v>0</v>
      </c>
      <c r="Y449" s="107"/>
      <c r="Z449" s="107"/>
      <c r="AA449" s="108">
        <f>C449+I449-L449-O449-U449-X449-R449</f>
        <v>0</v>
      </c>
      <c r="AB449" s="7">
        <v>45531</v>
      </c>
    </row>
    <row r="450" spans="1:28" ht="15.75" hidden="1" x14ac:dyDescent="0.25">
      <c r="A450" s="29">
        <v>45513</v>
      </c>
      <c r="B450" s="27" t="s">
        <v>231</v>
      </c>
      <c r="C450" s="27"/>
      <c r="D450" s="25" t="s">
        <v>46</v>
      </c>
      <c r="E450" s="27" t="s">
        <v>60</v>
      </c>
      <c r="F450" s="27">
        <v>2000</v>
      </c>
      <c r="G450" s="44" t="s">
        <v>34</v>
      </c>
      <c r="H450" s="27">
        <v>1420</v>
      </c>
      <c r="I450" s="11">
        <f t="shared" si="94"/>
        <v>2840000</v>
      </c>
      <c r="J450" s="28" t="s">
        <v>28</v>
      </c>
      <c r="K450" s="11"/>
      <c r="L450" s="107">
        <f t="shared" si="95"/>
        <v>0</v>
      </c>
      <c r="M450" s="107"/>
      <c r="N450" s="107"/>
      <c r="O450" s="107">
        <f t="shared" si="96"/>
        <v>0</v>
      </c>
      <c r="P450" s="107"/>
      <c r="Q450" s="107"/>
      <c r="R450" s="107">
        <f t="shared" si="97"/>
        <v>0</v>
      </c>
      <c r="S450" s="107"/>
      <c r="T450" s="107"/>
      <c r="U450" s="107">
        <f t="shared" si="98"/>
        <v>0</v>
      </c>
      <c r="V450" s="107"/>
      <c r="W450" s="107"/>
      <c r="X450" s="107">
        <f t="shared" si="99"/>
        <v>0</v>
      </c>
      <c r="Y450" s="107"/>
      <c r="Z450" s="107"/>
      <c r="AA450" s="108">
        <f>C450+I450-L450-O450-U450-X450-R450</f>
        <v>2840000</v>
      </c>
      <c r="AB450" s="7"/>
    </row>
    <row r="451" spans="1:28" ht="15.75" hidden="1" x14ac:dyDescent="0.25">
      <c r="A451" s="29">
        <v>45513</v>
      </c>
      <c r="B451" s="27" t="s">
        <v>379</v>
      </c>
      <c r="C451" s="25"/>
      <c r="D451" s="25" t="s">
        <v>46</v>
      </c>
      <c r="E451" s="25" t="s">
        <v>61</v>
      </c>
      <c r="F451" s="25">
        <v>125</v>
      </c>
      <c r="G451" s="44" t="s">
        <v>34</v>
      </c>
      <c r="H451" s="25">
        <v>2280</v>
      </c>
      <c r="I451" s="11">
        <f t="shared" si="94"/>
        <v>285000</v>
      </c>
      <c r="J451" s="31" t="s">
        <v>312</v>
      </c>
      <c r="K451" s="11" t="s">
        <v>1681</v>
      </c>
      <c r="L451" s="107">
        <f t="shared" si="95"/>
        <v>0</v>
      </c>
      <c r="M451" s="107"/>
      <c r="N451" s="107"/>
      <c r="O451" s="107">
        <f t="shared" si="96"/>
        <v>285000</v>
      </c>
      <c r="P451" s="107">
        <v>285000</v>
      </c>
      <c r="Q451" s="107"/>
      <c r="R451" s="107">
        <f t="shared" si="97"/>
        <v>0</v>
      </c>
      <c r="S451" s="107"/>
      <c r="T451" s="107"/>
      <c r="U451" s="107">
        <f t="shared" si="98"/>
        <v>0</v>
      </c>
      <c r="V451" s="107"/>
      <c r="W451" s="107"/>
      <c r="X451" s="107">
        <f t="shared" si="99"/>
        <v>0</v>
      </c>
      <c r="Y451" s="107"/>
      <c r="Z451" s="107"/>
      <c r="AA451" s="108">
        <f>C451+I451-L451-O451-U451-X451-R451</f>
        <v>0</v>
      </c>
      <c r="AB451" s="7">
        <v>45544</v>
      </c>
    </row>
    <row r="452" spans="1:28" ht="15.75" hidden="1" x14ac:dyDescent="0.25">
      <c r="A452" s="29">
        <v>45513</v>
      </c>
      <c r="B452" s="27" t="s">
        <v>379</v>
      </c>
      <c r="C452" s="25"/>
      <c r="D452" s="25" t="s">
        <v>46</v>
      </c>
      <c r="E452" s="25" t="s">
        <v>58</v>
      </c>
      <c r="F452" s="25">
        <v>200</v>
      </c>
      <c r="G452" s="44" t="s">
        <v>34</v>
      </c>
      <c r="H452" s="25">
        <v>2000</v>
      </c>
      <c r="I452" s="11">
        <f t="shared" si="94"/>
        <v>400000</v>
      </c>
      <c r="J452" s="31" t="s">
        <v>312</v>
      </c>
      <c r="K452" s="11" t="s">
        <v>1681</v>
      </c>
      <c r="L452" s="107">
        <f t="shared" si="95"/>
        <v>0</v>
      </c>
      <c r="M452" s="107"/>
      <c r="N452" s="107"/>
      <c r="O452" s="107">
        <f t="shared" si="96"/>
        <v>400000</v>
      </c>
      <c r="P452" s="107">
        <v>400000</v>
      </c>
      <c r="Q452" s="107"/>
      <c r="R452" s="107">
        <f t="shared" si="97"/>
        <v>0</v>
      </c>
      <c r="S452" s="107"/>
      <c r="T452" s="107"/>
      <c r="U452" s="107">
        <f t="shared" si="98"/>
        <v>0</v>
      </c>
      <c r="V452" s="107"/>
      <c r="W452" s="107"/>
      <c r="X452" s="107">
        <f t="shared" si="99"/>
        <v>0</v>
      </c>
      <c r="Y452" s="107"/>
      <c r="Z452" s="107"/>
      <c r="AA452" s="108">
        <f>C452+I452-L452-O452-U452-X452-R452</f>
        <v>0</v>
      </c>
      <c r="AB452" s="7">
        <v>45544</v>
      </c>
    </row>
    <row r="453" spans="1:28" ht="15.75" hidden="1" x14ac:dyDescent="0.25">
      <c r="A453" s="29">
        <v>45513</v>
      </c>
      <c r="B453" s="25" t="s">
        <v>41</v>
      </c>
      <c r="C453" s="25"/>
      <c r="D453" s="25" t="s">
        <v>46</v>
      </c>
      <c r="E453" s="25" t="s">
        <v>108</v>
      </c>
      <c r="F453" s="25">
        <v>2600</v>
      </c>
      <c r="G453" s="44" t="s">
        <v>34</v>
      </c>
      <c r="H453" s="25">
        <v>2000</v>
      </c>
      <c r="I453" s="11">
        <f t="shared" si="94"/>
        <v>5200000</v>
      </c>
      <c r="J453" s="31" t="s">
        <v>324</v>
      </c>
      <c r="K453" s="11"/>
      <c r="L453" s="107">
        <f t="shared" si="95"/>
        <v>5200000</v>
      </c>
      <c r="M453" s="107">
        <v>4760000</v>
      </c>
      <c r="N453" s="107">
        <v>440000</v>
      </c>
      <c r="O453" s="107">
        <f t="shared" si="96"/>
        <v>0</v>
      </c>
      <c r="P453" s="107"/>
      <c r="Q453" s="107"/>
      <c r="R453" s="107">
        <f t="shared" si="97"/>
        <v>0</v>
      </c>
      <c r="S453" s="107"/>
      <c r="T453" s="107"/>
      <c r="U453" s="107">
        <f t="shared" si="98"/>
        <v>0</v>
      </c>
      <c r="V453" s="107"/>
      <c r="W453" s="107"/>
      <c r="X453" s="107">
        <f t="shared" si="99"/>
        <v>0</v>
      </c>
      <c r="Y453" s="107"/>
      <c r="Z453" s="107"/>
      <c r="AA453" s="108">
        <f>C453+I453-L453-O453-U453-X453-R453</f>
        <v>0</v>
      </c>
      <c r="AB453" s="7">
        <v>45513</v>
      </c>
    </row>
    <row r="454" spans="1:28" ht="15.75" hidden="1" x14ac:dyDescent="0.25">
      <c r="A454" s="29">
        <v>45513</v>
      </c>
      <c r="B454" s="25" t="s">
        <v>41</v>
      </c>
      <c r="C454" s="25"/>
      <c r="D454" s="25" t="s">
        <v>46</v>
      </c>
      <c r="E454" s="25" t="s">
        <v>129</v>
      </c>
      <c r="F454" s="25">
        <v>4</v>
      </c>
      <c r="G454" s="44" t="s">
        <v>77</v>
      </c>
      <c r="H454" s="25">
        <v>65000</v>
      </c>
      <c r="I454" s="11">
        <f t="shared" si="94"/>
        <v>260000</v>
      </c>
      <c r="J454" s="31" t="s">
        <v>324</v>
      </c>
      <c r="K454" s="11"/>
      <c r="L454" s="107">
        <f t="shared" si="95"/>
        <v>260000</v>
      </c>
      <c r="M454" s="107">
        <v>260000</v>
      </c>
      <c r="N454" s="107"/>
      <c r="O454" s="107">
        <f t="shared" si="96"/>
        <v>0</v>
      </c>
      <c r="P454" s="107"/>
      <c r="Q454" s="107"/>
      <c r="R454" s="107">
        <f t="shared" si="97"/>
        <v>0</v>
      </c>
      <c r="S454" s="107"/>
      <c r="T454" s="107"/>
      <c r="U454" s="107">
        <f t="shared" si="98"/>
        <v>0</v>
      </c>
      <c r="V454" s="107"/>
      <c r="W454" s="107"/>
      <c r="X454" s="107">
        <f t="shared" si="99"/>
        <v>0</v>
      </c>
      <c r="Y454" s="107"/>
      <c r="Z454" s="107"/>
      <c r="AA454" s="108">
        <f>C454+I454-L454-O454-U454-X454-R454</f>
        <v>0</v>
      </c>
      <c r="AB454" s="7">
        <v>45513</v>
      </c>
    </row>
    <row r="455" spans="1:28" ht="15.75" hidden="1" x14ac:dyDescent="0.25">
      <c r="A455" s="29">
        <v>45513</v>
      </c>
      <c r="B455" s="25" t="s">
        <v>122</v>
      </c>
      <c r="C455" s="25"/>
      <c r="D455" s="25" t="s">
        <v>46</v>
      </c>
      <c r="E455" s="25" t="s">
        <v>326</v>
      </c>
      <c r="F455" s="25">
        <v>20</v>
      </c>
      <c r="G455" s="44" t="s">
        <v>39</v>
      </c>
      <c r="H455" s="25">
        <v>100000</v>
      </c>
      <c r="I455" s="11">
        <f t="shared" si="94"/>
        <v>2000000</v>
      </c>
      <c r="J455" s="31" t="s">
        <v>312</v>
      </c>
      <c r="K455" s="11" t="s">
        <v>1761</v>
      </c>
      <c r="L455" s="107">
        <f t="shared" si="95"/>
        <v>0</v>
      </c>
      <c r="M455" s="107"/>
      <c r="N455" s="107"/>
      <c r="O455" s="107">
        <f t="shared" si="96"/>
        <v>2000000</v>
      </c>
      <c r="P455" s="107">
        <v>2000000</v>
      </c>
      <c r="Q455" s="107"/>
      <c r="R455" s="107">
        <f t="shared" si="97"/>
        <v>0</v>
      </c>
      <c r="S455" s="107"/>
      <c r="T455" s="107"/>
      <c r="U455" s="107">
        <f t="shared" si="98"/>
        <v>0</v>
      </c>
      <c r="V455" s="107"/>
      <c r="W455" s="107"/>
      <c r="X455" s="107">
        <f t="shared" si="99"/>
        <v>0</v>
      </c>
      <c r="Y455" s="107"/>
      <c r="Z455" s="107"/>
      <c r="AA455" s="108">
        <f>C455+I455-L455-O455-U455-X455-R455</f>
        <v>0</v>
      </c>
      <c r="AB455" s="7">
        <v>45526</v>
      </c>
    </row>
    <row r="456" spans="1:28" ht="15.75" hidden="1" x14ac:dyDescent="0.25">
      <c r="A456" s="29">
        <v>45513</v>
      </c>
      <c r="B456" s="25" t="s">
        <v>122</v>
      </c>
      <c r="C456" s="25"/>
      <c r="D456" s="25" t="s">
        <v>46</v>
      </c>
      <c r="E456" s="25" t="s">
        <v>150</v>
      </c>
      <c r="F456" s="25">
        <v>20</v>
      </c>
      <c r="G456" s="44" t="s">
        <v>39</v>
      </c>
      <c r="H456" s="25">
        <v>50000</v>
      </c>
      <c r="I456" s="11">
        <f t="shared" si="94"/>
        <v>1000000</v>
      </c>
      <c r="J456" s="31" t="s">
        <v>312</v>
      </c>
      <c r="K456" s="11" t="s">
        <v>1761</v>
      </c>
      <c r="L456" s="107">
        <f t="shared" si="95"/>
        <v>0</v>
      </c>
      <c r="M456" s="107"/>
      <c r="N456" s="107"/>
      <c r="O456" s="107">
        <f t="shared" si="96"/>
        <v>1000000</v>
      </c>
      <c r="P456" s="107">
        <v>1000000</v>
      </c>
      <c r="Q456" s="107"/>
      <c r="R456" s="107">
        <f t="shared" si="97"/>
        <v>0</v>
      </c>
      <c r="S456" s="107"/>
      <c r="T456" s="107"/>
      <c r="U456" s="107">
        <f t="shared" si="98"/>
        <v>0</v>
      </c>
      <c r="V456" s="107"/>
      <c r="W456" s="107"/>
      <c r="X456" s="107">
        <f t="shared" si="99"/>
        <v>0</v>
      </c>
      <c r="Y456" s="107"/>
      <c r="Z456" s="107"/>
      <c r="AA456" s="108">
        <f>C456+I456-L456-O456-U456-X456-R456</f>
        <v>0</v>
      </c>
      <c r="AB456" s="7">
        <v>45526</v>
      </c>
    </row>
    <row r="457" spans="1:28" ht="15.75" hidden="1" x14ac:dyDescent="0.25">
      <c r="A457" s="29">
        <v>45513</v>
      </c>
      <c r="B457" s="25" t="s">
        <v>311</v>
      </c>
      <c r="C457" s="25"/>
      <c r="D457" s="25" t="s">
        <v>46</v>
      </c>
      <c r="E457" s="25" t="s">
        <v>208</v>
      </c>
      <c r="F457" s="25">
        <v>500</v>
      </c>
      <c r="G457" s="25" t="s">
        <v>34</v>
      </c>
      <c r="H457" s="25">
        <v>745</v>
      </c>
      <c r="I457" s="11">
        <f t="shared" si="94"/>
        <v>372500</v>
      </c>
      <c r="J457" s="31" t="s">
        <v>324</v>
      </c>
      <c r="K457" s="11"/>
      <c r="L457" s="107">
        <f t="shared" si="95"/>
        <v>372500</v>
      </c>
      <c r="M457" s="107">
        <v>372500</v>
      </c>
      <c r="N457" s="107"/>
      <c r="O457" s="107">
        <f t="shared" si="96"/>
        <v>0</v>
      </c>
      <c r="P457" s="107"/>
      <c r="Q457" s="107"/>
      <c r="R457" s="107">
        <f t="shared" si="97"/>
        <v>0</v>
      </c>
      <c r="S457" s="107"/>
      <c r="T457" s="107"/>
      <c r="U457" s="107">
        <f t="shared" si="98"/>
        <v>0</v>
      </c>
      <c r="V457" s="107"/>
      <c r="W457" s="107"/>
      <c r="X457" s="107">
        <f t="shared" si="99"/>
        <v>0</v>
      </c>
      <c r="Y457" s="107"/>
      <c r="Z457" s="107"/>
      <c r="AA457" s="108">
        <f>C457+I457-L457-O457-U457-X457-R457</f>
        <v>0</v>
      </c>
      <c r="AB457" s="7">
        <v>45513</v>
      </c>
    </row>
    <row r="458" spans="1:28" ht="15.75" hidden="1" x14ac:dyDescent="0.25">
      <c r="A458" s="29">
        <v>45513</v>
      </c>
      <c r="B458" s="25" t="s">
        <v>311</v>
      </c>
      <c r="C458" s="25"/>
      <c r="D458" s="25" t="s">
        <v>46</v>
      </c>
      <c r="E458" s="25" t="s">
        <v>115</v>
      </c>
      <c r="F458" s="25">
        <v>14</v>
      </c>
      <c r="G458" s="25" t="s">
        <v>39</v>
      </c>
      <c r="H458" s="25">
        <v>47000</v>
      </c>
      <c r="I458" s="11">
        <f t="shared" si="94"/>
        <v>658000</v>
      </c>
      <c r="J458" s="31" t="s">
        <v>324</v>
      </c>
      <c r="K458" s="11"/>
      <c r="L458" s="107">
        <f t="shared" si="95"/>
        <v>658000</v>
      </c>
      <c r="M458" s="107">
        <v>658000</v>
      </c>
      <c r="N458" s="107"/>
      <c r="O458" s="107">
        <f t="shared" si="96"/>
        <v>0</v>
      </c>
      <c r="P458" s="107"/>
      <c r="Q458" s="107"/>
      <c r="R458" s="107">
        <f t="shared" si="97"/>
        <v>0</v>
      </c>
      <c r="S458" s="107"/>
      <c r="T458" s="107"/>
      <c r="U458" s="107">
        <f t="shared" si="98"/>
        <v>0</v>
      </c>
      <c r="V458" s="107"/>
      <c r="W458" s="107"/>
      <c r="X458" s="107">
        <f t="shared" si="99"/>
        <v>0</v>
      </c>
      <c r="Y458" s="107"/>
      <c r="Z458" s="107"/>
      <c r="AA458" s="108">
        <f>C458+I458-L458-O458-U458-X458-R458</f>
        <v>0</v>
      </c>
      <c r="AB458" s="7">
        <v>45513</v>
      </c>
    </row>
    <row r="459" spans="1:28" ht="15.75" hidden="1" x14ac:dyDescent="0.25">
      <c r="A459" s="29">
        <v>45513</v>
      </c>
      <c r="B459" s="25" t="s">
        <v>311</v>
      </c>
      <c r="C459" s="25"/>
      <c r="D459" s="25" t="s">
        <v>46</v>
      </c>
      <c r="E459" s="25" t="s">
        <v>108</v>
      </c>
      <c r="F459" s="25">
        <v>600</v>
      </c>
      <c r="G459" s="25" t="s">
        <v>34</v>
      </c>
      <c r="H459" s="25">
        <v>2000</v>
      </c>
      <c r="I459" s="11">
        <f t="shared" si="94"/>
        <v>1200000</v>
      </c>
      <c r="J459" s="31" t="s">
        <v>324</v>
      </c>
      <c r="K459" s="11"/>
      <c r="L459" s="107">
        <f t="shared" si="95"/>
        <v>1200000</v>
      </c>
      <c r="M459" s="107">
        <v>1200000</v>
      </c>
      <c r="N459" s="107"/>
      <c r="O459" s="107">
        <f t="shared" si="96"/>
        <v>0</v>
      </c>
      <c r="P459" s="107"/>
      <c r="Q459" s="107"/>
      <c r="R459" s="107">
        <f t="shared" si="97"/>
        <v>0</v>
      </c>
      <c r="S459" s="107"/>
      <c r="T459" s="107"/>
      <c r="U459" s="107">
        <f t="shared" si="98"/>
        <v>0</v>
      </c>
      <c r="V459" s="107"/>
      <c r="W459" s="107"/>
      <c r="X459" s="107">
        <f t="shared" si="99"/>
        <v>0</v>
      </c>
      <c r="Y459" s="107"/>
      <c r="Z459" s="107"/>
      <c r="AA459" s="108">
        <f>C459+I459-L459-O459-U459-X459-R459</f>
        <v>0</v>
      </c>
      <c r="AB459" s="7">
        <v>45513</v>
      </c>
    </row>
    <row r="460" spans="1:28" ht="15.75" hidden="1" x14ac:dyDescent="0.25">
      <c r="A460" s="24">
        <v>45513</v>
      </c>
      <c r="B460" s="25" t="s">
        <v>536</v>
      </c>
      <c r="C460" s="25"/>
      <c r="D460" s="25" t="s">
        <v>46</v>
      </c>
      <c r="E460" s="25" t="s">
        <v>259</v>
      </c>
      <c r="F460" s="25">
        <v>1000</v>
      </c>
      <c r="G460" s="25" t="s">
        <v>34</v>
      </c>
      <c r="H460" s="25">
        <v>845</v>
      </c>
      <c r="I460" s="11">
        <f t="shared" si="94"/>
        <v>845000</v>
      </c>
      <c r="J460" s="31" t="s">
        <v>312</v>
      </c>
      <c r="K460" s="11"/>
      <c r="L460" s="107">
        <f t="shared" si="95"/>
        <v>0</v>
      </c>
      <c r="M460" s="107"/>
      <c r="N460" s="107"/>
      <c r="O460" s="107">
        <f t="shared" si="96"/>
        <v>0</v>
      </c>
      <c r="P460" s="107"/>
      <c r="Q460" s="107"/>
      <c r="R460" s="107">
        <f t="shared" si="97"/>
        <v>845000</v>
      </c>
      <c r="S460" s="107">
        <v>845000</v>
      </c>
      <c r="T460" s="107"/>
      <c r="U460" s="107">
        <f t="shared" si="98"/>
        <v>0</v>
      </c>
      <c r="V460" s="107"/>
      <c r="W460" s="107"/>
      <c r="X460" s="107">
        <f t="shared" si="99"/>
        <v>0</v>
      </c>
      <c r="Y460" s="107"/>
      <c r="Z460" s="107"/>
      <c r="AA460" s="108">
        <f>C460+I460-L460-O460-U460-X460-R460</f>
        <v>0</v>
      </c>
      <c r="AB460" s="7">
        <v>45513</v>
      </c>
    </row>
    <row r="461" spans="1:28" ht="15.75" hidden="1" x14ac:dyDescent="0.25">
      <c r="A461" s="29">
        <v>45513</v>
      </c>
      <c r="B461" s="27" t="s">
        <v>226</v>
      </c>
      <c r="C461" s="27"/>
      <c r="D461" s="27" t="s">
        <v>52</v>
      </c>
      <c r="E461" s="27" t="s">
        <v>229</v>
      </c>
      <c r="F461" s="27">
        <v>300</v>
      </c>
      <c r="G461" s="27" t="s">
        <v>39</v>
      </c>
      <c r="H461" s="27">
        <v>42000</v>
      </c>
      <c r="I461" s="11">
        <f t="shared" si="94"/>
        <v>12600000</v>
      </c>
      <c r="J461" s="28" t="s">
        <v>28</v>
      </c>
      <c r="K461" s="11" t="s">
        <v>1689</v>
      </c>
      <c r="L461" s="107">
        <f t="shared" si="95"/>
        <v>0</v>
      </c>
      <c r="M461" s="107"/>
      <c r="N461" s="107"/>
      <c r="O461" s="107">
        <f t="shared" si="96"/>
        <v>0</v>
      </c>
      <c r="P461" s="107"/>
      <c r="Q461" s="107"/>
      <c r="R461" s="107">
        <f t="shared" si="97"/>
        <v>0</v>
      </c>
      <c r="S461" s="107"/>
      <c r="T461" s="107"/>
      <c r="U461" s="107">
        <f t="shared" si="98"/>
        <v>0</v>
      </c>
      <c r="V461" s="107"/>
      <c r="W461" s="107"/>
      <c r="X461" s="107">
        <f t="shared" si="99"/>
        <v>0</v>
      </c>
      <c r="Y461" s="107"/>
      <c r="Z461" s="107"/>
      <c r="AA461" s="108">
        <f>C461+I461-L461-O461-U461-X461-R461</f>
        <v>12600000</v>
      </c>
      <c r="AB461" s="7"/>
    </row>
    <row r="462" spans="1:28" ht="16.5" hidden="1" thickBot="1" x14ac:dyDescent="0.3">
      <c r="A462" s="35">
        <v>45513</v>
      </c>
      <c r="B462" s="36" t="s">
        <v>801</v>
      </c>
      <c r="C462" s="36"/>
      <c r="D462" s="36" t="s">
        <v>46</v>
      </c>
      <c r="E462" s="36" t="s">
        <v>106</v>
      </c>
      <c r="F462" s="36">
        <v>64.900000000000006</v>
      </c>
      <c r="G462" s="36" t="s">
        <v>39</v>
      </c>
      <c r="H462" s="36">
        <v>46000</v>
      </c>
      <c r="I462" s="11">
        <f t="shared" si="94"/>
        <v>2985400.0000000005</v>
      </c>
      <c r="J462" s="31" t="s">
        <v>312</v>
      </c>
      <c r="K462" s="11" t="s">
        <v>1680</v>
      </c>
      <c r="L462" s="107">
        <f t="shared" si="95"/>
        <v>0</v>
      </c>
      <c r="M462" s="107"/>
      <c r="N462" s="107"/>
      <c r="O462" s="107">
        <f t="shared" si="96"/>
        <v>2985400</v>
      </c>
      <c r="P462" s="107">
        <v>2985400</v>
      </c>
      <c r="Q462" s="107"/>
      <c r="R462" s="107">
        <f t="shared" si="97"/>
        <v>0</v>
      </c>
      <c r="S462" s="107"/>
      <c r="T462" s="107"/>
      <c r="U462" s="107">
        <f t="shared" si="98"/>
        <v>0</v>
      </c>
      <c r="V462" s="107"/>
      <c r="W462" s="107"/>
      <c r="X462" s="107">
        <f t="shared" si="99"/>
        <v>0</v>
      </c>
      <c r="Y462" s="107"/>
      <c r="Z462" s="107"/>
      <c r="AA462" s="108">
        <f>C462+I462-L462-O462-U462-X462-R462</f>
        <v>4.6566128730773926E-10</v>
      </c>
      <c r="AB462" s="7">
        <v>45520</v>
      </c>
    </row>
    <row r="463" spans="1:28" ht="15.75" hidden="1" x14ac:dyDescent="0.25">
      <c r="A463" s="29">
        <v>45514</v>
      </c>
      <c r="B463" s="27" t="s">
        <v>266</v>
      </c>
      <c r="C463" s="27"/>
      <c r="D463" s="27" t="s">
        <v>52</v>
      </c>
      <c r="E463" s="27" t="s">
        <v>137</v>
      </c>
      <c r="F463" s="27">
        <v>19.600000000000001</v>
      </c>
      <c r="G463" s="27" t="s">
        <v>39</v>
      </c>
      <c r="H463" s="27">
        <v>46000</v>
      </c>
      <c r="I463" s="11">
        <f t="shared" si="94"/>
        <v>901600.00000000012</v>
      </c>
      <c r="J463" s="31" t="s">
        <v>312</v>
      </c>
      <c r="K463" s="11" t="s">
        <v>1686</v>
      </c>
      <c r="L463" s="107">
        <f t="shared" si="95"/>
        <v>0</v>
      </c>
      <c r="M463" s="107"/>
      <c r="N463" s="107"/>
      <c r="O463" s="107">
        <f t="shared" si="96"/>
        <v>901600</v>
      </c>
      <c r="P463" s="107"/>
      <c r="Q463" s="107">
        <v>901600</v>
      </c>
      <c r="R463" s="107">
        <f t="shared" si="97"/>
        <v>0</v>
      </c>
      <c r="S463" s="107"/>
      <c r="T463" s="107"/>
      <c r="U463" s="107">
        <f t="shared" si="98"/>
        <v>0</v>
      </c>
      <c r="V463" s="107"/>
      <c r="W463" s="107"/>
      <c r="X463" s="107">
        <f t="shared" si="99"/>
        <v>0</v>
      </c>
      <c r="Y463" s="107"/>
      <c r="Z463" s="107"/>
      <c r="AA463" s="108">
        <f>C463+I463-L463-O463-U463-X463-R463</f>
        <v>1.1641532182693481E-10</v>
      </c>
      <c r="AB463" s="7">
        <v>45530</v>
      </c>
    </row>
    <row r="464" spans="1:28" ht="15.75" hidden="1" x14ac:dyDescent="0.25">
      <c r="A464" s="29">
        <v>45514</v>
      </c>
      <c r="B464" s="27" t="s">
        <v>266</v>
      </c>
      <c r="C464" s="25"/>
      <c r="D464" s="27" t="s">
        <v>52</v>
      </c>
      <c r="E464" s="25" t="s">
        <v>81</v>
      </c>
      <c r="F464" s="25">
        <v>46.2</v>
      </c>
      <c r="G464" s="25" t="s">
        <v>39</v>
      </c>
      <c r="H464" s="25">
        <v>46000</v>
      </c>
      <c r="I464" s="11">
        <f t="shared" si="94"/>
        <v>2125200</v>
      </c>
      <c r="J464" s="31" t="s">
        <v>312</v>
      </c>
      <c r="K464" s="11" t="s">
        <v>1686</v>
      </c>
      <c r="L464" s="107">
        <f t="shared" si="95"/>
        <v>0</v>
      </c>
      <c r="M464" s="107"/>
      <c r="N464" s="107"/>
      <c r="O464" s="107">
        <f t="shared" si="96"/>
        <v>2125200</v>
      </c>
      <c r="P464" s="107"/>
      <c r="Q464" s="107">
        <v>2125200</v>
      </c>
      <c r="R464" s="107">
        <f t="shared" si="97"/>
        <v>0</v>
      </c>
      <c r="S464" s="107"/>
      <c r="T464" s="107"/>
      <c r="U464" s="107">
        <f t="shared" si="98"/>
        <v>0</v>
      </c>
      <c r="V464" s="107"/>
      <c r="W464" s="107"/>
      <c r="X464" s="107">
        <f t="shared" si="99"/>
        <v>0</v>
      </c>
      <c r="Y464" s="107"/>
      <c r="Z464" s="107"/>
      <c r="AA464" s="108">
        <f>C464+I464-L464-O464-U464-X464-R464</f>
        <v>0</v>
      </c>
      <c r="AB464" s="7">
        <v>45530</v>
      </c>
    </row>
    <row r="465" spans="1:28" ht="15.75" hidden="1" x14ac:dyDescent="0.25">
      <c r="A465" s="29">
        <v>45514</v>
      </c>
      <c r="B465" s="25" t="s">
        <v>37</v>
      </c>
      <c r="C465" s="25"/>
      <c r="D465" s="25" t="s">
        <v>46</v>
      </c>
      <c r="E465" s="25" t="s">
        <v>135</v>
      </c>
      <c r="F465" s="25">
        <v>2</v>
      </c>
      <c r="G465" s="25" t="s">
        <v>48</v>
      </c>
      <c r="H465" s="25">
        <v>150000</v>
      </c>
      <c r="I465" s="11">
        <f t="shared" si="94"/>
        <v>300000</v>
      </c>
      <c r="J465" s="31" t="s">
        <v>324</v>
      </c>
      <c r="K465" s="11"/>
      <c r="L465" s="107">
        <f t="shared" si="95"/>
        <v>0</v>
      </c>
      <c r="M465" s="107"/>
      <c r="N465" s="107"/>
      <c r="O465" s="107">
        <f t="shared" si="96"/>
        <v>0</v>
      </c>
      <c r="P465" s="107"/>
      <c r="Q465" s="107"/>
      <c r="R465" s="107">
        <f t="shared" si="97"/>
        <v>0</v>
      </c>
      <c r="S465" s="107"/>
      <c r="T465" s="107"/>
      <c r="U465" s="107">
        <f t="shared" si="98"/>
        <v>300000</v>
      </c>
      <c r="V465" s="107">
        <v>300000</v>
      </c>
      <c r="W465" s="107"/>
      <c r="X465" s="107">
        <f t="shared" si="99"/>
        <v>0</v>
      </c>
      <c r="Y465" s="107"/>
      <c r="Z465" s="107"/>
      <c r="AA465" s="108">
        <f>C465+I465-L465-O465-U465-X465-R465</f>
        <v>0</v>
      </c>
      <c r="AB465" s="7">
        <v>45513</v>
      </c>
    </row>
    <row r="466" spans="1:28" ht="15.75" hidden="1" x14ac:dyDescent="0.25">
      <c r="A466" s="29">
        <v>45514</v>
      </c>
      <c r="B466" s="25" t="s">
        <v>357</v>
      </c>
      <c r="C466" s="25"/>
      <c r="D466" s="25" t="s">
        <v>46</v>
      </c>
      <c r="E466" s="25" t="s">
        <v>358</v>
      </c>
      <c r="F466" s="25">
        <v>21.1</v>
      </c>
      <c r="G466" s="25" t="s">
        <v>39</v>
      </c>
      <c r="H466" s="25">
        <v>46000</v>
      </c>
      <c r="I466" s="11">
        <f t="shared" si="94"/>
        <v>970600.00000000012</v>
      </c>
      <c r="J466" s="31" t="s">
        <v>324</v>
      </c>
      <c r="K466" s="11"/>
      <c r="L466" s="107">
        <f t="shared" si="95"/>
        <v>970600</v>
      </c>
      <c r="M466" s="107">
        <v>970600</v>
      </c>
      <c r="N466" s="107"/>
      <c r="O466" s="107">
        <f t="shared" si="96"/>
        <v>0</v>
      </c>
      <c r="P466" s="107"/>
      <c r="Q466" s="107"/>
      <c r="R466" s="107">
        <f t="shared" si="97"/>
        <v>0</v>
      </c>
      <c r="S466" s="107"/>
      <c r="T466" s="107"/>
      <c r="U466" s="107">
        <f t="shared" si="98"/>
        <v>0</v>
      </c>
      <c r="V466" s="107"/>
      <c r="W466" s="107"/>
      <c r="X466" s="107">
        <f t="shared" si="99"/>
        <v>0</v>
      </c>
      <c r="Y466" s="107"/>
      <c r="Z466" s="107"/>
      <c r="AA466" s="108">
        <f>C466+I466-L466-O466-U466-X466-R466</f>
        <v>1.1641532182693481E-10</v>
      </c>
      <c r="AB466" s="7">
        <v>45516</v>
      </c>
    </row>
    <row r="467" spans="1:28" ht="15.75" hidden="1" x14ac:dyDescent="0.25">
      <c r="A467" s="29">
        <v>45514</v>
      </c>
      <c r="B467" s="25" t="s">
        <v>357</v>
      </c>
      <c r="C467" s="25"/>
      <c r="D467" s="25" t="s">
        <v>46</v>
      </c>
      <c r="E467" s="25" t="s">
        <v>120</v>
      </c>
      <c r="F467" s="25">
        <v>24.3</v>
      </c>
      <c r="G467" s="25" t="s">
        <v>39</v>
      </c>
      <c r="H467" s="25">
        <v>46000</v>
      </c>
      <c r="I467" s="11">
        <f t="shared" si="94"/>
        <v>1117800</v>
      </c>
      <c r="J467" s="31" t="s">
        <v>324</v>
      </c>
      <c r="K467" s="11"/>
      <c r="L467" s="107">
        <f t="shared" si="95"/>
        <v>1117800</v>
      </c>
      <c r="M467" s="107">
        <v>1117800</v>
      </c>
      <c r="N467" s="107"/>
      <c r="O467" s="107">
        <f t="shared" si="96"/>
        <v>0</v>
      </c>
      <c r="P467" s="107"/>
      <c r="Q467" s="107"/>
      <c r="R467" s="107">
        <f t="shared" si="97"/>
        <v>0</v>
      </c>
      <c r="S467" s="107"/>
      <c r="T467" s="107"/>
      <c r="U467" s="107">
        <f t="shared" si="98"/>
        <v>0</v>
      </c>
      <c r="V467" s="107"/>
      <c r="W467" s="107"/>
      <c r="X467" s="107">
        <f t="shared" si="99"/>
        <v>0</v>
      </c>
      <c r="Y467" s="107"/>
      <c r="Z467" s="107"/>
      <c r="AA467" s="108">
        <f>C467+I467-L467-O467-U467-X467-R467</f>
        <v>0</v>
      </c>
      <c r="AB467" s="7">
        <v>45516</v>
      </c>
    </row>
    <row r="468" spans="1:28" ht="15.75" hidden="1" x14ac:dyDescent="0.25">
      <c r="A468" s="29">
        <v>45514</v>
      </c>
      <c r="B468" s="25" t="s">
        <v>357</v>
      </c>
      <c r="C468" s="27"/>
      <c r="D468" s="25" t="s">
        <v>46</v>
      </c>
      <c r="E468" s="27" t="s">
        <v>137</v>
      </c>
      <c r="F468" s="27">
        <v>19.399999999999999</v>
      </c>
      <c r="G468" s="25" t="s">
        <v>39</v>
      </c>
      <c r="H468" s="27">
        <v>46000</v>
      </c>
      <c r="I468" s="11">
        <f t="shared" si="94"/>
        <v>892399.99999999988</v>
      </c>
      <c r="J468" s="31" t="s">
        <v>324</v>
      </c>
      <c r="K468" s="11"/>
      <c r="L468" s="107">
        <f t="shared" si="95"/>
        <v>892400</v>
      </c>
      <c r="M468" s="107">
        <v>892400</v>
      </c>
      <c r="N468" s="107"/>
      <c r="O468" s="107">
        <f t="shared" si="96"/>
        <v>0</v>
      </c>
      <c r="P468" s="107"/>
      <c r="Q468" s="107"/>
      <c r="R468" s="107">
        <f t="shared" si="97"/>
        <v>0</v>
      </c>
      <c r="S468" s="107"/>
      <c r="T468" s="107"/>
      <c r="U468" s="107">
        <f t="shared" si="98"/>
        <v>0</v>
      </c>
      <c r="V468" s="107"/>
      <c r="W468" s="107"/>
      <c r="X468" s="107">
        <f t="shared" si="99"/>
        <v>0</v>
      </c>
      <c r="Y468" s="107"/>
      <c r="Z468" s="107"/>
      <c r="AA468" s="108">
        <f>C468+I468-L468-O468-U468-X468-R468</f>
        <v>-1.1641532182693481E-10</v>
      </c>
      <c r="AB468" s="7">
        <v>45516</v>
      </c>
    </row>
    <row r="469" spans="1:28" ht="15.75" hidden="1" x14ac:dyDescent="0.25">
      <c r="A469" s="29">
        <v>45514</v>
      </c>
      <c r="B469" s="27" t="s">
        <v>261</v>
      </c>
      <c r="C469" s="25"/>
      <c r="D469" s="27" t="s">
        <v>46</v>
      </c>
      <c r="E469" s="27" t="s">
        <v>58</v>
      </c>
      <c r="F469" s="25">
        <v>1000</v>
      </c>
      <c r="G469" s="25" t="s">
        <v>34</v>
      </c>
      <c r="H469" s="25">
        <v>1975</v>
      </c>
      <c r="I469" s="11">
        <f t="shared" si="94"/>
        <v>1975000</v>
      </c>
      <c r="J469" s="31" t="s">
        <v>324</v>
      </c>
      <c r="K469" s="11"/>
      <c r="L469" s="107">
        <f t="shared" si="95"/>
        <v>0</v>
      </c>
      <c r="M469" s="107"/>
      <c r="N469" s="107"/>
      <c r="O469" s="107">
        <f t="shared" si="96"/>
        <v>0</v>
      </c>
      <c r="P469" s="107"/>
      <c r="Q469" s="107"/>
      <c r="R469" s="107">
        <f t="shared" si="97"/>
        <v>0</v>
      </c>
      <c r="S469" s="107"/>
      <c r="T469" s="107"/>
      <c r="U469" s="107">
        <f t="shared" si="98"/>
        <v>1975000</v>
      </c>
      <c r="V469" s="107">
        <v>1975000</v>
      </c>
      <c r="W469" s="107"/>
      <c r="X469" s="107">
        <f t="shared" si="99"/>
        <v>0</v>
      </c>
      <c r="Y469" s="107"/>
      <c r="Z469" s="107"/>
      <c r="AA469" s="108">
        <f>C469+I469-L469-O469-U469-X469-R469</f>
        <v>0</v>
      </c>
      <c r="AB469" s="7">
        <v>45513</v>
      </c>
    </row>
    <row r="470" spans="1:28" ht="15.75" hidden="1" x14ac:dyDescent="0.25">
      <c r="A470" s="29">
        <v>45514</v>
      </c>
      <c r="B470" s="25" t="s">
        <v>207</v>
      </c>
      <c r="C470" s="25"/>
      <c r="D470" s="27" t="s">
        <v>46</v>
      </c>
      <c r="E470" s="25" t="s">
        <v>208</v>
      </c>
      <c r="F470" s="25">
        <v>1000</v>
      </c>
      <c r="G470" s="25" t="s">
        <v>34</v>
      </c>
      <c r="H470" s="25">
        <v>745</v>
      </c>
      <c r="I470" s="11">
        <f t="shared" si="94"/>
        <v>745000</v>
      </c>
      <c r="J470" s="31" t="s">
        <v>324</v>
      </c>
      <c r="K470" s="11"/>
      <c r="L470" s="107">
        <f t="shared" si="95"/>
        <v>0</v>
      </c>
      <c r="M470" s="107"/>
      <c r="N470" s="107"/>
      <c r="O470" s="107">
        <f t="shared" si="96"/>
        <v>0</v>
      </c>
      <c r="P470" s="107"/>
      <c r="Q470" s="107"/>
      <c r="R470" s="107">
        <f t="shared" si="97"/>
        <v>0</v>
      </c>
      <c r="S470" s="107"/>
      <c r="T470" s="107"/>
      <c r="U470" s="107">
        <f t="shared" si="98"/>
        <v>745000</v>
      </c>
      <c r="V470" s="107">
        <v>745000</v>
      </c>
      <c r="W470" s="107"/>
      <c r="X470" s="107">
        <f t="shared" si="99"/>
        <v>0</v>
      </c>
      <c r="Y470" s="107"/>
      <c r="Z470" s="107"/>
      <c r="AA470" s="108">
        <f>C470+I470-L470-O470-U470-X470-R470</f>
        <v>0</v>
      </c>
      <c r="AB470" s="7">
        <v>45513</v>
      </c>
    </row>
    <row r="471" spans="1:28" ht="15.75" hidden="1" x14ac:dyDescent="0.25">
      <c r="A471" s="29">
        <v>45514</v>
      </c>
      <c r="B471" s="25" t="s">
        <v>207</v>
      </c>
      <c r="C471" s="25"/>
      <c r="D471" s="27" t="s">
        <v>46</v>
      </c>
      <c r="E471" s="25" t="s">
        <v>108</v>
      </c>
      <c r="F471" s="25">
        <v>1400</v>
      </c>
      <c r="G471" s="25" t="s">
        <v>34</v>
      </c>
      <c r="H471" s="25">
        <v>2150</v>
      </c>
      <c r="I471" s="11">
        <f t="shared" si="94"/>
        <v>3010000</v>
      </c>
      <c r="J471" s="31" t="s">
        <v>312</v>
      </c>
      <c r="K471" s="11"/>
      <c r="L471" s="107">
        <f t="shared" si="95"/>
        <v>0</v>
      </c>
      <c r="M471" s="107"/>
      <c r="N471" s="107"/>
      <c r="O471" s="107">
        <f t="shared" si="96"/>
        <v>2149000</v>
      </c>
      <c r="P471" s="107">
        <v>2149000</v>
      </c>
      <c r="Q471" s="107"/>
      <c r="R471" s="107">
        <f t="shared" si="97"/>
        <v>500000</v>
      </c>
      <c r="S471" s="107">
        <v>500000</v>
      </c>
      <c r="T471" s="107"/>
      <c r="U471" s="107">
        <f t="shared" si="98"/>
        <v>361000</v>
      </c>
      <c r="V471" s="107">
        <v>361000</v>
      </c>
      <c r="W471" s="107"/>
      <c r="X471" s="107">
        <f t="shared" si="99"/>
        <v>0</v>
      </c>
      <c r="Y471" s="107"/>
      <c r="Z471" s="107"/>
      <c r="AA471" s="108">
        <f>C471+I471-L471-O471-U471-X471-R471</f>
        <v>0</v>
      </c>
      <c r="AB471" s="7">
        <v>45516</v>
      </c>
    </row>
    <row r="472" spans="1:28" ht="15.75" hidden="1" x14ac:dyDescent="0.25">
      <c r="A472" s="29">
        <v>45514</v>
      </c>
      <c r="B472" s="25" t="s">
        <v>107</v>
      </c>
      <c r="C472" s="25"/>
      <c r="D472" s="25" t="s">
        <v>46</v>
      </c>
      <c r="E472" s="25" t="s">
        <v>95</v>
      </c>
      <c r="F472" s="25">
        <v>1750</v>
      </c>
      <c r="G472" s="25" t="s">
        <v>34</v>
      </c>
      <c r="H472" s="25">
        <v>1385</v>
      </c>
      <c r="I472" s="11">
        <f t="shared" si="94"/>
        <v>2423750</v>
      </c>
      <c r="J472" s="31" t="s">
        <v>324</v>
      </c>
      <c r="K472" s="11"/>
      <c r="L472" s="107">
        <f t="shared" si="95"/>
        <v>2423750</v>
      </c>
      <c r="M472" s="107">
        <v>2423750</v>
      </c>
      <c r="N472" s="107"/>
      <c r="O472" s="107">
        <f t="shared" si="96"/>
        <v>0</v>
      </c>
      <c r="P472" s="107"/>
      <c r="Q472" s="107"/>
      <c r="R472" s="107">
        <f t="shared" si="97"/>
        <v>0</v>
      </c>
      <c r="S472" s="107"/>
      <c r="T472" s="107"/>
      <c r="U472" s="107">
        <f t="shared" si="98"/>
        <v>0</v>
      </c>
      <c r="V472" s="107"/>
      <c r="W472" s="107"/>
      <c r="X472" s="107">
        <f t="shared" si="99"/>
        <v>0</v>
      </c>
      <c r="Y472" s="107"/>
      <c r="Z472" s="107"/>
      <c r="AA472" s="108">
        <f>C472+I472-L472-O472-U472-X472-R472</f>
        <v>0</v>
      </c>
      <c r="AB472" s="7">
        <v>45525</v>
      </c>
    </row>
    <row r="473" spans="1:28" ht="15.75" hidden="1" x14ac:dyDescent="0.25">
      <c r="A473" s="29">
        <v>45514</v>
      </c>
      <c r="B473" s="25" t="s">
        <v>107</v>
      </c>
      <c r="C473" s="25"/>
      <c r="D473" s="25" t="s">
        <v>46</v>
      </c>
      <c r="E473" s="25" t="s">
        <v>108</v>
      </c>
      <c r="F473" s="25">
        <v>1600</v>
      </c>
      <c r="G473" s="25" t="s">
        <v>34</v>
      </c>
      <c r="H473" s="25">
        <v>1900</v>
      </c>
      <c r="I473" s="11">
        <f t="shared" si="94"/>
        <v>3040000</v>
      </c>
      <c r="J473" s="31" t="s">
        <v>324</v>
      </c>
      <c r="K473" s="11"/>
      <c r="L473" s="107">
        <f t="shared" si="95"/>
        <v>3040000</v>
      </c>
      <c r="M473" s="107">
        <v>3040000</v>
      </c>
      <c r="N473" s="107"/>
      <c r="O473" s="107">
        <f t="shared" si="96"/>
        <v>0</v>
      </c>
      <c r="P473" s="107"/>
      <c r="Q473" s="107"/>
      <c r="R473" s="107">
        <f t="shared" si="97"/>
        <v>0</v>
      </c>
      <c r="S473" s="107"/>
      <c r="T473" s="107"/>
      <c r="U473" s="107">
        <f t="shared" si="98"/>
        <v>0</v>
      </c>
      <c r="V473" s="107"/>
      <c r="W473" s="107"/>
      <c r="X473" s="107">
        <f t="shared" si="99"/>
        <v>0</v>
      </c>
      <c r="Y473" s="107"/>
      <c r="Z473" s="107"/>
      <c r="AA473" s="108">
        <f>C473+I473-L473-O473-U473-X473-R473</f>
        <v>0</v>
      </c>
      <c r="AB473" s="7">
        <v>45525</v>
      </c>
    </row>
    <row r="474" spans="1:28" ht="15.75" hidden="1" x14ac:dyDescent="0.25">
      <c r="A474" s="29">
        <v>45514</v>
      </c>
      <c r="B474" s="25" t="s">
        <v>215</v>
      </c>
      <c r="C474" s="25"/>
      <c r="D474" s="25" t="s">
        <v>46</v>
      </c>
      <c r="E474" s="25" t="s">
        <v>95</v>
      </c>
      <c r="F474" s="25">
        <v>250</v>
      </c>
      <c r="G474" s="25" t="s">
        <v>34</v>
      </c>
      <c r="H474" s="25">
        <v>1385</v>
      </c>
      <c r="I474" s="11">
        <f t="shared" si="94"/>
        <v>346250</v>
      </c>
      <c r="J474" s="31" t="s">
        <v>324</v>
      </c>
      <c r="K474" s="11"/>
      <c r="L474" s="107">
        <f t="shared" si="95"/>
        <v>0</v>
      </c>
      <c r="M474" s="107"/>
      <c r="N474" s="107"/>
      <c r="O474" s="107">
        <f t="shared" si="96"/>
        <v>0</v>
      </c>
      <c r="P474" s="107"/>
      <c r="Q474" s="107"/>
      <c r="R474" s="107">
        <f t="shared" si="97"/>
        <v>0</v>
      </c>
      <c r="S474" s="107"/>
      <c r="T474" s="107"/>
      <c r="U474" s="107">
        <f t="shared" si="98"/>
        <v>346250</v>
      </c>
      <c r="V474" s="107">
        <v>346250</v>
      </c>
      <c r="W474" s="107"/>
      <c r="X474" s="107">
        <f t="shared" si="99"/>
        <v>0</v>
      </c>
      <c r="Y474" s="107"/>
      <c r="Z474" s="107"/>
      <c r="AA474" s="108">
        <f>C474+I474-L474-O474-U474-X474-R474</f>
        <v>0</v>
      </c>
      <c r="AB474" s="7">
        <v>45518</v>
      </c>
    </row>
    <row r="475" spans="1:28" ht="15.75" hidden="1" x14ac:dyDescent="0.25">
      <c r="A475" s="29">
        <v>45514</v>
      </c>
      <c r="B475" s="25" t="s">
        <v>215</v>
      </c>
      <c r="C475" s="25"/>
      <c r="D475" s="25" t="s">
        <v>46</v>
      </c>
      <c r="E475" s="25" t="s">
        <v>108</v>
      </c>
      <c r="F475" s="25">
        <v>2400</v>
      </c>
      <c r="G475" s="25" t="s">
        <v>34</v>
      </c>
      <c r="H475" s="25">
        <v>1900</v>
      </c>
      <c r="I475" s="11">
        <f t="shared" si="94"/>
        <v>4560000</v>
      </c>
      <c r="J475" s="31" t="s">
        <v>324</v>
      </c>
      <c r="K475" s="11"/>
      <c r="L475" s="107">
        <f t="shared" si="95"/>
        <v>0</v>
      </c>
      <c r="M475" s="107"/>
      <c r="N475" s="107"/>
      <c r="O475" s="107">
        <f t="shared" si="96"/>
        <v>0</v>
      </c>
      <c r="P475" s="107"/>
      <c r="Q475" s="107"/>
      <c r="R475" s="107">
        <f t="shared" si="97"/>
        <v>0</v>
      </c>
      <c r="S475" s="107"/>
      <c r="T475" s="107"/>
      <c r="U475" s="107">
        <f t="shared" si="98"/>
        <v>4560000</v>
      </c>
      <c r="V475" s="107">
        <v>4560000</v>
      </c>
      <c r="W475" s="107"/>
      <c r="X475" s="107">
        <f t="shared" si="99"/>
        <v>0</v>
      </c>
      <c r="Y475" s="107"/>
      <c r="Z475" s="107"/>
      <c r="AA475" s="108">
        <f>C475+I475-L475-O475-U475-X475-R475</f>
        <v>0</v>
      </c>
      <c r="AB475" s="7">
        <v>45518</v>
      </c>
    </row>
    <row r="476" spans="1:28" ht="15.75" hidden="1" x14ac:dyDescent="0.25">
      <c r="A476" s="29">
        <v>45514</v>
      </c>
      <c r="B476" s="25" t="s">
        <v>251</v>
      </c>
      <c r="C476" s="25"/>
      <c r="D476" s="25" t="s">
        <v>46</v>
      </c>
      <c r="E476" s="25" t="s">
        <v>95</v>
      </c>
      <c r="F476" s="25">
        <v>5000</v>
      </c>
      <c r="G476" s="25" t="s">
        <v>34</v>
      </c>
      <c r="H476" s="25">
        <v>1230</v>
      </c>
      <c r="I476" s="11">
        <f t="shared" si="94"/>
        <v>6150000</v>
      </c>
      <c r="J476" s="31" t="s">
        <v>312</v>
      </c>
      <c r="K476" s="11" t="s">
        <v>1685</v>
      </c>
      <c r="L476" s="107">
        <f t="shared" si="95"/>
        <v>0</v>
      </c>
      <c r="M476" s="107"/>
      <c r="N476" s="107"/>
      <c r="O476" s="107">
        <f t="shared" si="96"/>
        <v>6150000</v>
      </c>
      <c r="P476" s="107">
        <v>6150000</v>
      </c>
      <c r="Q476" s="107"/>
      <c r="R476" s="107">
        <f t="shared" si="97"/>
        <v>0</v>
      </c>
      <c r="S476" s="107"/>
      <c r="T476" s="107"/>
      <c r="U476" s="107">
        <f t="shared" si="98"/>
        <v>0</v>
      </c>
      <c r="V476" s="107"/>
      <c r="W476" s="107"/>
      <c r="X476" s="107">
        <f t="shared" si="99"/>
        <v>0</v>
      </c>
      <c r="Y476" s="107"/>
      <c r="Z476" s="107"/>
      <c r="AA476" s="108">
        <f>C476+I476-L476-O476-U476-X476-R476</f>
        <v>0</v>
      </c>
      <c r="AB476" s="7">
        <v>45516</v>
      </c>
    </row>
    <row r="477" spans="1:28" ht="15.75" hidden="1" x14ac:dyDescent="0.25">
      <c r="A477" s="29">
        <v>45514</v>
      </c>
      <c r="B477" s="25" t="s">
        <v>777</v>
      </c>
      <c r="C477" s="25"/>
      <c r="D477" s="25" t="s">
        <v>52</v>
      </c>
      <c r="E477" s="25" t="s">
        <v>58</v>
      </c>
      <c r="F477" s="25">
        <v>600</v>
      </c>
      <c r="G477" s="25" t="s">
        <v>34</v>
      </c>
      <c r="H477" s="25">
        <v>1900</v>
      </c>
      <c r="I477" s="11">
        <f t="shared" si="94"/>
        <v>1140000</v>
      </c>
      <c r="J477" s="31" t="s">
        <v>324</v>
      </c>
      <c r="K477" s="11"/>
      <c r="L477" s="107">
        <f t="shared" si="95"/>
        <v>0</v>
      </c>
      <c r="M477" s="107"/>
      <c r="N477" s="107"/>
      <c r="O477" s="107">
        <f t="shared" si="96"/>
        <v>0</v>
      </c>
      <c r="P477" s="107"/>
      <c r="Q477" s="107"/>
      <c r="R477" s="107">
        <f t="shared" si="97"/>
        <v>0</v>
      </c>
      <c r="S477" s="107"/>
      <c r="T477" s="107"/>
      <c r="U477" s="107">
        <f t="shared" si="98"/>
        <v>1140000</v>
      </c>
      <c r="V477" s="107">
        <v>1140000</v>
      </c>
      <c r="W477" s="107"/>
      <c r="X477" s="107">
        <f t="shared" si="99"/>
        <v>0</v>
      </c>
      <c r="Y477" s="107"/>
      <c r="Z477" s="107"/>
      <c r="AA477" s="108">
        <f>C477+I477-L477-O477-U477-X477-R477</f>
        <v>0</v>
      </c>
      <c r="AB477" s="7">
        <v>45516</v>
      </c>
    </row>
    <row r="478" spans="1:28" ht="15.75" hidden="1" x14ac:dyDescent="0.25">
      <c r="A478" s="29">
        <v>45514</v>
      </c>
      <c r="B478" s="27" t="s">
        <v>256</v>
      </c>
      <c r="C478" s="27"/>
      <c r="D478" s="25" t="s">
        <v>52</v>
      </c>
      <c r="E478" s="27" t="s">
        <v>217</v>
      </c>
      <c r="F478" s="27">
        <v>2.5</v>
      </c>
      <c r="G478" s="27" t="s">
        <v>39</v>
      </c>
      <c r="H478" s="27">
        <v>90000</v>
      </c>
      <c r="I478" s="11">
        <f t="shared" si="94"/>
        <v>225000</v>
      </c>
      <c r="J478" s="31" t="s">
        <v>312</v>
      </c>
      <c r="K478" s="11" t="s">
        <v>1767</v>
      </c>
      <c r="L478" s="107">
        <f t="shared" si="95"/>
        <v>0</v>
      </c>
      <c r="M478" s="107"/>
      <c r="N478" s="107"/>
      <c r="O478" s="107">
        <f t="shared" si="96"/>
        <v>225000</v>
      </c>
      <c r="P478" s="107">
        <v>225000</v>
      </c>
      <c r="Q478" s="107"/>
      <c r="R478" s="107">
        <f t="shared" si="97"/>
        <v>0</v>
      </c>
      <c r="S478" s="107"/>
      <c r="T478" s="107"/>
      <c r="U478" s="107">
        <f t="shared" si="98"/>
        <v>0</v>
      </c>
      <c r="V478" s="107"/>
      <c r="W478" s="107"/>
      <c r="X478" s="107">
        <f t="shared" si="99"/>
        <v>0</v>
      </c>
      <c r="Y478" s="107"/>
      <c r="Z478" s="107"/>
      <c r="AA478" s="108">
        <f>C478+I478-L478-O478-U478-X478-R478</f>
        <v>0</v>
      </c>
      <c r="AB478" s="7">
        <v>45526</v>
      </c>
    </row>
    <row r="479" spans="1:28" ht="15.75" hidden="1" x14ac:dyDescent="0.25">
      <c r="A479" s="29">
        <v>45514</v>
      </c>
      <c r="B479" s="27" t="s">
        <v>256</v>
      </c>
      <c r="C479" s="27"/>
      <c r="D479" s="25" t="s">
        <v>52</v>
      </c>
      <c r="E479" s="27" t="s">
        <v>139</v>
      </c>
      <c r="F479" s="27">
        <v>500</v>
      </c>
      <c r="G479" s="27" t="s">
        <v>34</v>
      </c>
      <c r="H479" s="27">
        <v>2390</v>
      </c>
      <c r="I479" s="11">
        <f t="shared" si="94"/>
        <v>1195000</v>
      </c>
      <c r="J479" s="31" t="s">
        <v>312</v>
      </c>
      <c r="K479" s="11" t="s">
        <v>1767</v>
      </c>
      <c r="L479" s="107">
        <f t="shared" si="95"/>
        <v>0</v>
      </c>
      <c r="M479" s="107"/>
      <c r="N479" s="107"/>
      <c r="O479" s="107">
        <f t="shared" si="96"/>
        <v>1195000</v>
      </c>
      <c r="P479" s="107">
        <v>158500</v>
      </c>
      <c r="Q479" s="107">
        <v>1036500</v>
      </c>
      <c r="R479" s="107">
        <f t="shared" si="97"/>
        <v>0</v>
      </c>
      <c r="S479" s="107"/>
      <c r="T479" s="107"/>
      <c r="U479" s="107">
        <f t="shared" si="98"/>
        <v>0</v>
      </c>
      <c r="V479" s="107"/>
      <c r="W479" s="107"/>
      <c r="X479" s="107">
        <f t="shared" si="99"/>
        <v>0</v>
      </c>
      <c r="Y479" s="107"/>
      <c r="Z479" s="107"/>
      <c r="AA479" s="108">
        <f>C479+I479-L479-O479-U479-X479-R479</f>
        <v>0</v>
      </c>
      <c r="AB479" s="7">
        <v>45532</v>
      </c>
    </row>
    <row r="480" spans="1:28" ht="15.75" hidden="1" x14ac:dyDescent="0.25">
      <c r="A480" s="29">
        <v>45514</v>
      </c>
      <c r="B480" s="25" t="s">
        <v>153</v>
      </c>
      <c r="C480" s="25"/>
      <c r="D480" s="25" t="s">
        <v>52</v>
      </c>
      <c r="E480" s="25" t="s">
        <v>135</v>
      </c>
      <c r="F480" s="25">
        <v>2</v>
      </c>
      <c r="G480" s="25" t="s">
        <v>48</v>
      </c>
      <c r="H480" s="25">
        <v>150000</v>
      </c>
      <c r="I480" s="11">
        <f t="shared" si="94"/>
        <v>300000</v>
      </c>
      <c r="J480" s="31" t="s">
        <v>324</v>
      </c>
      <c r="K480" s="11"/>
      <c r="L480" s="107">
        <f t="shared" si="95"/>
        <v>300000</v>
      </c>
      <c r="M480" s="107">
        <v>300000</v>
      </c>
      <c r="N480" s="107"/>
      <c r="O480" s="107">
        <f t="shared" si="96"/>
        <v>0</v>
      </c>
      <c r="P480" s="107"/>
      <c r="Q480" s="107"/>
      <c r="R480" s="107">
        <f t="shared" si="97"/>
        <v>0</v>
      </c>
      <c r="S480" s="107"/>
      <c r="T480" s="107"/>
      <c r="U480" s="107">
        <f t="shared" si="98"/>
        <v>0</v>
      </c>
      <c r="V480" s="107"/>
      <c r="W480" s="107"/>
      <c r="X480" s="107">
        <f t="shared" si="99"/>
        <v>0</v>
      </c>
      <c r="Y480" s="107"/>
      <c r="Z480" s="107"/>
      <c r="AA480" s="108">
        <f>C480+I480-L480-O480-U480-X480-R480</f>
        <v>0</v>
      </c>
      <c r="AB480" s="7">
        <v>45514</v>
      </c>
    </row>
    <row r="481" spans="1:28" ht="15.75" hidden="1" x14ac:dyDescent="0.25">
      <c r="A481" s="29">
        <v>45514</v>
      </c>
      <c r="B481" s="25" t="s">
        <v>110</v>
      </c>
      <c r="C481" s="25"/>
      <c r="D481" s="25" t="s">
        <v>46</v>
      </c>
      <c r="E481" s="25" t="s">
        <v>81</v>
      </c>
      <c r="F481" s="25">
        <v>141.69999999999999</v>
      </c>
      <c r="G481" s="25" t="s">
        <v>39</v>
      </c>
      <c r="H481" s="25">
        <v>49000</v>
      </c>
      <c r="I481" s="11">
        <f t="shared" si="94"/>
        <v>6943299.9999999991</v>
      </c>
      <c r="J481" s="26" t="s">
        <v>28</v>
      </c>
      <c r="K481" s="11"/>
      <c r="L481" s="107">
        <f t="shared" si="95"/>
        <v>0</v>
      </c>
      <c r="M481" s="107"/>
      <c r="N481" s="107"/>
      <c r="O481" s="107">
        <f t="shared" si="96"/>
        <v>0</v>
      </c>
      <c r="P481" s="107"/>
      <c r="Q481" s="107"/>
      <c r="R481" s="107">
        <f t="shared" si="97"/>
        <v>0</v>
      </c>
      <c r="S481" s="107"/>
      <c r="T481" s="107"/>
      <c r="U481" s="107">
        <f t="shared" si="98"/>
        <v>0</v>
      </c>
      <c r="V481" s="107"/>
      <c r="W481" s="107"/>
      <c r="X481" s="107">
        <f t="shared" si="99"/>
        <v>0</v>
      </c>
      <c r="Y481" s="107"/>
      <c r="Z481" s="107"/>
      <c r="AA481" s="108">
        <f>C481+I481-L481-O481-U481-X481-R481</f>
        <v>6943299.9999999991</v>
      </c>
      <c r="AB481" s="7"/>
    </row>
    <row r="482" spans="1:28" ht="15.75" hidden="1" x14ac:dyDescent="0.25">
      <c r="A482" s="29">
        <v>45514</v>
      </c>
      <c r="B482" s="25" t="s">
        <v>99</v>
      </c>
      <c r="C482" s="25"/>
      <c r="D482" s="25"/>
      <c r="E482" s="25" t="s">
        <v>121</v>
      </c>
      <c r="F482" s="25">
        <v>41.2</v>
      </c>
      <c r="G482" s="25" t="s">
        <v>39</v>
      </c>
      <c r="H482" s="25"/>
      <c r="I482" s="11">
        <f t="shared" si="94"/>
        <v>0</v>
      </c>
      <c r="J482" s="26" t="s">
        <v>28</v>
      </c>
      <c r="K482" s="11"/>
      <c r="L482" s="107">
        <f t="shared" si="95"/>
        <v>0</v>
      </c>
      <c r="M482" s="107"/>
      <c r="N482" s="107"/>
      <c r="O482" s="107">
        <f t="shared" si="96"/>
        <v>0</v>
      </c>
      <c r="P482" s="107"/>
      <c r="Q482" s="107"/>
      <c r="R482" s="107">
        <f t="shared" si="97"/>
        <v>0</v>
      </c>
      <c r="S482" s="107"/>
      <c r="T482" s="107"/>
      <c r="U482" s="107">
        <f t="shared" si="98"/>
        <v>0</v>
      </c>
      <c r="V482" s="107"/>
      <c r="W482" s="107"/>
      <c r="X482" s="107">
        <f t="shared" si="99"/>
        <v>0</v>
      </c>
      <c r="Y482" s="107"/>
      <c r="Z482" s="107"/>
      <c r="AA482" s="108">
        <f>C482+I482-L482-O482-U482-X482-R482</f>
        <v>0</v>
      </c>
      <c r="AB482" s="7"/>
    </row>
    <row r="483" spans="1:28" ht="15.75" hidden="1" x14ac:dyDescent="0.25">
      <c r="A483" s="29">
        <v>45514</v>
      </c>
      <c r="B483" s="25" t="s">
        <v>99</v>
      </c>
      <c r="C483" s="27"/>
      <c r="D483" s="25"/>
      <c r="E483" s="27" t="s">
        <v>103</v>
      </c>
      <c r="F483" s="27">
        <v>58.1</v>
      </c>
      <c r="G483" s="27" t="s">
        <v>39</v>
      </c>
      <c r="H483" s="27"/>
      <c r="I483" s="11">
        <f t="shared" si="94"/>
        <v>0</v>
      </c>
      <c r="J483" s="28" t="s">
        <v>28</v>
      </c>
      <c r="K483" s="11"/>
      <c r="L483" s="107">
        <f t="shared" si="95"/>
        <v>0</v>
      </c>
      <c r="M483" s="107"/>
      <c r="N483" s="107"/>
      <c r="O483" s="107">
        <f t="shared" si="96"/>
        <v>0</v>
      </c>
      <c r="P483" s="107"/>
      <c r="Q483" s="107"/>
      <c r="R483" s="107">
        <f t="shared" si="97"/>
        <v>0</v>
      </c>
      <c r="S483" s="107"/>
      <c r="T483" s="107"/>
      <c r="U483" s="107">
        <f t="shared" si="98"/>
        <v>0</v>
      </c>
      <c r="V483" s="107"/>
      <c r="W483" s="107"/>
      <c r="X483" s="107">
        <f t="shared" si="99"/>
        <v>0</v>
      </c>
      <c r="Y483" s="107"/>
      <c r="Z483" s="107"/>
      <c r="AA483" s="108">
        <f>C483+I483-L483-O483-U483-X483-R483</f>
        <v>0</v>
      </c>
      <c r="AB483" s="7"/>
    </row>
    <row r="484" spans="1:28" ht="15.75" hidden="1" x14ac:dyDescent="0.25">
      <c r="A484" s="29">
        <v>45514</v>
      </c>
      <c r="B484" s="25" t="s">
        <v>122</v>
      </c>
      <c r="C484" s="25"/>
      <c r="D484" s="25" t="s">
        <v>46</v>
      </c>
      <c r="E484" s="25" t="s">
        <v>100</v>
      </c>
      <c r="F484" s="25">
        <v>114.8</v>
      </c>
      <c r="G484" s="27" t="s">
        <v>39</v>
      </c>
      <c r="H484" s="25">
        <v>49000</v>
      </c>
      <c r="I484" s="11">
        <f t="shared" si="94"/>
        <v>5625200</v>
      </c>
      <c r="J484" s="31" t="s">
        <v>312</v>
      </c>
      <c r="K484" s="11" t="s">
        <v>1761</v>
      </c>
      <c r="L484" s="107">
        <f t="shared" si="95"/>
        <v>0</v>
      </c>
      <c r="M484" s="107"/>
      <c r="N484" s="107"/>
      <c r="O484" s="107">
        <f t="shared" si="96"/>
        <v>5625200</v>
      </c>
      <c r="P484" s="107">
        <v>5625200</v>
      </c>
      <c r="Q484" s="107"/>
      <c r="R484" s="107">
        <f t="shared" si="97"/>
        <v>0</v>
      </c>
      <c r="S484" s="107"/>
      <c r="T484" s="107"/>
      <c r="U484" s="107">
        <f t="shared" si="98"/>
        <v>0</v>
      </c>
      <c r="V484" s="107"/>
      <c r="W484" s="107"/>
      <c r="X484" s="107">
        <f t="shared" si="99"/>
        <v>0</v>
      </c>
      <c r="Y484" s="107"/>
      <c r="Z484" s="107"/>
      <c r="AA484" s="108">
        <f>C484+I484-L484-O484-U484-X484-R484</f>
        <v>0</v>
      </c>
      <c r="AB484" s="7">
        <v>45526</v>
      </c>
    </row>
    <row r="485" spans="1:28" ht="15.75" hidden="1" x14ac:dyDescent="0.25">
      <c r="A485" s="29">
        <v>45514</v>
      </c>
      <c r="B485" s="25" t="s">
        <v>122</v>
      </c>
      <c r="C485" s="25"/>
      <c r="D485" s="25" t="s">
        <v>46</v>
      </c>
      <c r="E485" s="25" t="s">
        <v>120</v>
      </c>
      <c r="F485" s="25">
        <v>97.8</v>
      </c>
      <c r="G485" s="27" t="s">
        <v>39</v>
      </c>
      <c r="H485" s="25">
        <v>49000</v>
      </c>
      <c r="I485" s="11">
        <f t="shared" si="94"/>
        <v>4792200</v>
      </c>
      <c r="J485" s="31" t="s">
        <v>312</v>
      </c>
      <c r="K485" s="11" t="s">
        <v>1761</v>
      </c>
      <c r="L485" s="107">
        <f t="shared" si="95"/>
        <v>0</v>
      </c>
      <c r="M485" s="107"/>
      <c r="N485" s="107"/>
      <c r="O485" s="107">
        <f t="shared" si="96"/>
        <v>4792200</v>
      </c>
      <c r="P485" s="107">
        <v>4792200</v>
      </c>
      <c r="Q485" s="107"/>
      <c r="R485" s="107">
        <f t="shared" si="97"/>
        <v>0</v>
      </c>
      <c r="S485" s="107"/>
      <c r="T485" s="107"/>
      <c r="U485" s="107">
        <f t="shared" si="98"/>
        <v>0</v>
      </c>
      <c r="V485" s="107"/>
      <c r="W485" s="107"/>
      <c r="X485" s="107">
        <f t="shared" si="99"/>
        <v>0</v>
      </c>
      <c r="Y485" s="107"/>
      <c r="Z485" s="107"/>
      <c r="AA485" s="108">
        <f>C485+I485-L485-O485-U485-X485-R485</f>
        <v>0</v>
      </c>
      <c r="AB485" s="7">
        <v>45526</v>
      </c>
    </row>
    <row r="486" spans="1:28" ht="15.75" hidden="1" x14ac:dyDescent="0.25">
      <c r="A486" s="29">
        <v>45514</v>
      </c>
      <c r="B486" s="25" t="s">
        <v>122</v>
      </c>
      <c r="C486" s="25"/>
      <c r="D486" s="25" t="s">
        <v>46</v>
      </c>
      <c r="E486" s="25" t="s">
        <v>145</v>
      </c>
      <c r="F486" s="25">
        <v>17.3</v>
      </c>
      <c r="G486" s="25" t="s">
        <v>39</v>
      </c>
      <c r="H486" s="25">
        <v>49000</v>
      </c>
      <c r="I486" s="11">
        <f t="shared" si="94"/>
        <v>847700</v>
      </c>
      <c r="J486" s="31" t="s">
        <v>312</v>
      </c>
      <c r="K486" s="11" t="s">
        <v>1761</v>
      </c>
      <c r="L486" s="107">
        <f t="shared" si="95"/>
        <v>0</v>
      </c>
      <c r="M486" s="107"/>
      <c r="N486" s="107"/>
      <c r="O486" s="107">
        <f t="shared" si="96"/>
        <v>582600</v>
      </c>
      <c r="P486" s="107">
        <v>582600</v>
      </c>
      <c r="Q486" s="107"/>
      <c r="R486" s="107">
        <f t="shared" si="97"/>
        <v>265100</v>
      </c>
      <c r="S486" s="107">
        <v>265100</v>
      </c>
      <c r="T486" s="107"/>
      <c r="U486" s="107">
        <f t="shared" si="98"/>
        <v>0</v>
      </c>
      <c r="V486" s="107"/>
      <c r="W486" s="107"/>
      <c r="X486" s="107">
        <f t="shared" si="99"/>
        <v>0</v>
      </c>
      <c r="Y486" s="107"/>
      <c r="Z486" s="107"/>
      <c r="AA486" s="108">
        <f>C486+I486-L486-O486-U486-X486-R486</f>
        <v>0</v>
      </c>
      <c r="AB486" s="7">
        <v>45526</v>
      </c>
    </row>
    <row r="487" spans="1:28" ht="15.75" hidden="1" x14ac:dyDescent="0.25">
      <c r="A487" s="29">
        <v>45514</v>
      </c>
      <c r="B487" s="25" t="s">
        <v>122</v>
      </c>
      <c r="C487" s="25"/>
      <c r="D487" s="25" t="s">
        <v>46</v>
      </c>
      <c r="E487" s="25" t="s">
        <v>299</v>
      </c>
      <c r="F487" s="25">
        <v>16.3</v>
      </c>
      <c r="G487" s="25" t="s">
        <v>39</v>
      </c>
      <c r="H487" s="25">
        <v>49000</v>
      </c>
      <c r="I487" s="11">
        <f t="shared" si="94"/>
        <v>798700</v>
      </c>
      <c r="J487" s="31" t="s">
        <v>312</v>
      </c>
      <c r="K487" s="11"/>
      <c r="L487" s="107">
        <f t="shared" si="95"/>
        <v>0</v>
      </c>
      <c r="M487" s="107"/>
      <c r="N487" s="107"/>
      <c r="O487" s="107">
        <f t="shared" si="96"/>
        <v>0</v>
      </c>
      <c r="P487" s="107"/>
      <c r="Q487" s="107"/>
      <c r="R487" s="107">
        <f t="shared" si="97"/>
        <v>798700</v>
      </c>
      <c r="S487" s="107">
        <v>798700</v>
      </c>
      <c r="T487" s="107"/>
      <c r="U487" s="107">
        <f t="shared" si="98"/>
        <v>0</v>
      </c>
      <c r="V487" s="107"/>
      <c r="W487" s="107"/>
      <c r="X487" s="107">
        <f t="shared" si="99"/>
        <v>0</v>
      </c>
      <c r="Y487" s="107"/>
      <c r="Z487" s="107"/>
      <c r="AA487" s="108">
        <f>C487+I487-L487-O487-U487-X487-R487</f>
        <v>0</v>
      </c>
      <c r="AB487" s="7">
        <v>45526</v>
      </c>
    </row>
    <row r="488" spans="1:28" ht="15.75" hidden="1" x14ac:dyDescent="0.25">
      <c r="A488" s="24">
        <v>45514</v>
      </c>
      <c r="B488" s="25" t="s">
        <v>122</v>
      </c>
      <c r="C488" s="25"/>
      <c r="D488" s="25" t="s">
        <v>46</v>
      </c>
      <c r="E488" s="25" t="s">
        <v>210</v>
      </c>
      <c r="F488" s="25">
        <v>2</v>
      </c>
      <c r="G488" s="25" t="s">
        <v>39</v>
      </c>
      <c r="H488" s="25">
        <v>170000</v>
      </c>
      <c r="I488" s="11">
        <f t="shared" si="94"/>
        <v>340000</v>
      </c>
      <c r="J488" s="31" t="s">
        <v>312</v>
      </c>
      <c r="K488" s="11"/>
      <c r="L488" s="107">
        <f t="shared" si="95"/>
        <v>0</v>
      </c>
      <c r="M488" s="107"/>
      <c r="N488" s="107"/>
      <c r="O488" s="107">
        <f t="shared" si="96"/>
        <v>0</v>
      </c>
      <c r="P488" s="107"/>
      <c r="Q488" s="107"/>
      <c r="R488" s="107">
        <f t="shared" si="97"/>
        <v>340000</v>
      </c>
      <c r="S488" s="107">
        <v>340000</v>
      </c>
      <c r="T488" s="107"/>
      <c r="U488" s="107">
        <f t="shared" si="98"/>
        <v>0</v>
      </c>
      <c r="V488" s="107"/>
      <c r="W488" s="107"/>
      <c r="X488" s="107">
        <f t="shared" si="99"/>
        <v>0</v>
      </c>
      <c r="Y488" s="107"/>
      <c r="Z488" s="107"/>
      <c r="AA488" s="108">
        <f>C488+I488-L488-O488-U488-X488-R488</f>
        <v>0</v>
      </c>
      <c r="AB488" s="7">
        <v>45526</v>
      </c>
    </row>
    <row r="489" spans="1:28" ht="15.75" hidden="1" x14ac:dyDescent="0.25">
      <c r="A489" s="29">
        <v>45514</v>
      </c>
      <c r="B489" s="25" t="s">
        <v>341</v>
      </c>
      <c r="C489" s="25"/>
      <c r="D489" s="25" t="s">
        <v>52</v>
      </c>
      <c r="E489" s="25" t="s">
        <v>210</v>
      </c>
      <c r="F489" s="25">
        <v>1</v>
      </c>
      <c r="G489" s="25" t="s">
        <v>39</v>
      </c>
      <c r="H489" s="25">
        <v>170000</v>
      </c>
      <c r="I489" s="11">
        <f t="shared" si="94"/>
        <v>170000</v>
      </c>
      <c r="J489" s="31" t="s">
        <v>312</v>
      </c>
      <c r="K489" s="11" t="s">
        <v>1692</v>
      </c>
      <c r="L489" s="107">
        <f t="shared" si="95"/>
        <v>0</v>
      </c>
      <c r="M489" s="107"/>
      <c r="N489" s="107"/>
      <c r="O489" s="107">
        <f t="shared" si="96"/>
        <v>170000</v>
      </c>
      <c r="P489" s="107">
        <v>170000</v>
      </c>
      <c r="Q489" s="107"/>
      <c r="R489" s="107">
        <f t="shared" si="97"/>
        <v>0</v>
      </c>
      <c r="S489" s="107"/>
      <c r="T489" s="107"/>
      <c r="U489" s="107">
        <f t="shared" si="98"/>
        <v>0</v>
      </c>
      <c r="V489" s="107"/>
      <c r="W489" s="107"/>
      <c r="X489" s="107">
        <f t="shared" si="99"/>
        <v>0</v>
      </c>
      <c r="Y489" s="107"/>
      <c r="Z489" s="107"/>
      <c r="AA489" s="108">
        <f>C489+I489-L489-O489-U489-X489-R489</f>
        <v>0</v>
      </c>
      <c r="AB489" s="7">
        <v>45517</v>
      </c>
    </row>
    <row r="490" spans="1:28" ht="16.5" hidden="1" thickBot="1" x14ac:dyDescent="0.3">
      <c r="A490" s="35">
        <v>45514</v>
      </c>
      <c r="B490" s="36" t="s">
        <v>379</v>
      </c>
      <c r="C490" s="36"/>
      <c r="D490" s="36" t="s">
        <v>52</v>
      </c>
      <c r="E490" s="36" t="s">
        <v>208</v>
      </c>
      <c r="F490" s="36">
        <v>500</v>
      </c>
      <c r="G490" s="36" t="s">
        <v>34</v>
      </c>
      <c r="H490" s="36">
        <v>745</v>
      </c>
      <c r="I490" s="11">
        <f t="shared" si="94"/>
        <v>372500</v>
      </c>
      <c r="J490" s="31" t="s">
        <v>324</v>
      </c>
      <c r="K490" s="11"/>
      <c r="L490" s="107">
        <f t="shared" si="95"/>
        <v>372500</v>
      </c>
      <c r="M490" s="107">
        <v>372500</v>
      </c>
      <c r="N490" s="107"/>
      <c r="O490" s="107">
        <f t="shared" si="96"/>
        <v>0</v>
      </c>
      <c r="P490" s="107"/>
      <c r="Q490" s="107"/>
      <c r="R490" s="107">
        <f t="shared" si="97"/>
        <v>0</v>
      </c>
      <c r="S490" s="107"/>
      <c r="T490" s="107"/>
      <c r="U490" s="107">
        <f t="shared" si="98"/>
        <v>0</v>
      </c>
      <c r="V490" s="107"/>
      <c r="W490" s="107"/>
      <c r="X490" s="107">
        <f t="shared" si="99"/>
        <v>0</v>
      </c>
      <c r="Y490" s="107"/>
      <c r="Z490" s="107"/>
      <c r="AA490" s="108">
        <f>C490+I490-L490-O490-U490-X490-R490</f>
        <v>0</v>
      </c>
      <c r="AB490" s="7">
        <v>45514</v>
      </c>
    </row>
    <row r="491" spans="1:28" ht="15.75" hidden="1" x14ac:dyDescent="0.25">
      <c r="A491" s="29">
        <v>45516</v>
      </c>
      <c r="B491" s="27" t="s">
        <v>203</v>
      </c>
      <c r="C491" s="27"/>
      <c r="D491" s="27" t="s">
        <v>52</v>
      </c>
      <c r="E491" s="27" t="s">
        <v>1683</v>
      </c>
      <c r="F491" s="27">
        <v>728</v>
      </c>
      <c r="G491" s="27" t="s">
        <v>39</v>
      </c>
      <c r="H491" s="27">
        <v>14300</v>
      </c>
      <c r="I491" s="11">
        <f t="shared" ref="I491:I507" si="100">F491*H491</f>
        <v>10410400</v>
      </c>
      <c r="J491" s="32" t="s">
        <v>324</v>
      </c>
      <c r="K491" s="11"/>
      <c r="L491" s="107">
        <f t="shared" ref="L491" si="101">M491+N491</f>
        <v>10410400</v>
      </c>
      <c r="M491" s="107">
        <v>10410400</v>
      </c>
      <c r="N491" s="107"/>
      <c r="O491" s="107">
        <f t="shared" ref="O491" si="102">P491+Q491</f>
        <v>0</v>
      </c>
      <c r="P491" s="107"/>
      <c r="Q491" s="107"/>
      <c r="R491" s="107">
        <f t="shared" ref="R491" si="103">S491+T491</f>
        <v>0</v>
      </c>
      <c r="S491" s="107"/>
      <c r="T491" s="107"/>
      <c r="U491" s="107">
        <f t="shared" ref="U491" si="104">V491+W491</f>
        <v>0</v>
      </c>
      <c r="V491" s="107"/>
      <c r="W491" s="107"/>
      <c r="X491" s="107">
        <f t="shared" ref="X491" si="105">Y491+Z491</f>
        <v>0</v>
      </c>
      <c r="Y491" s="107"/>
      <c r="Z491" s="107"/>
      <c r="AA491" s="108">
        <f>C491+I491-L491-O491-U491-X491-R491</f>
        <v>0</v>
      </c>
      <c r="AB491" s="7">
        <v>45516</v>
      </c>
    </row>
    <row r="492" spans="1:28" ht="15.75" hidden="1" x14ac:dyDescent="0.25">
      <c r="A492" s="29">
        <v>45516</v>
      </c>
      <c r="B492" s="25" t="s">
        <v>1040</v>
      </c>
      <c r="C492" s="25"/>
      <c r="D492" s="25" t="s">
        <v>46</v>
      </c>
      <c r="E492" s="25" t="s">
        <v>1041</v>
      </c>
      <c r="F492" s="25">
        <v>714</v>
      </c>
      <c r="G492" s="27" t="s">
        <v>39</v>
      </c>
      <c r="H492" s="25">
        <v>19000</v>
      </c>
      <c r="I492" s="11">
        <f t="shared" si="100"/>
        <v>13566000</v>
      </c>
      <c r="J492" s="31" t="s">
        <v>324</v>
      </c>
      <c r="K492" s="11"/>
      <c r="L492" s="107">
        <f t="shared" ref="L492:L507" si="106">M492+N492</f>
        <v>0</v>
      </c>
      <c r="M492" s="107"/>
      <c r="N492" s="107"/>
      <c r="O492" s="107">
        <f t="shared" ref="O492:O507" si="107">P492+Q492</f>
        <v>0</v>
      </c>
      <c r="P492" s="107"/>
      <c r="Q492" s="107"/>
      <c r="R492" s="107">
        <f t="shared" ref="R492:R507" si="108">S492+T492</f>
        <v>0</v>
      </c>
      <c r="S492" s="107"/>
      <c r="T492" s="107"/>
      <c r="U492" s="107">
        <f t="shared" ref="U492:U507" si="109">V492+W492</f>
        <v>13566000</v>
      </c>
      <c r="V492" s="107">
        <v>13566000</v>
      </c>
      <c r="W492" s="107"/>
      <c r="X492" s="107">
        <f t="shared" ref="X492:X507" si="110">Y492+Z492</f>
        <v>0</v>
      </c>
      <c r="Y492" s="107"/>
      <c r="Z492" s="107"/>
      <c r="AA492" s="108">
        <f>C492+I492-L492-O492-U492-X492-R492</f>
        <v>0</v>
      </c>
      <c r="AB492" s="7">
        <v>45531</v>
      </c>
    </row>
    <row r="493" spans="1:28" ht="15.75" hidden="1" x14ac:dyDescent="0.25">
      <c r="A493" s="29">
        <v>45516</v>
      </c>
      <c r="B493" s="25" t="s">
        <v>99</v>
      </c>
      <c r="C493" s="25"/>
      <c r="D493" s="25"/>
      <c r="E493" s="25" t="s">
        <v>158</v>
      </c>
      <c r="F493" s="25">
        <v>31.2</v>
      </c>
      <c r="G493" s="25" t="s">
        <v>39</v>
      </c>
      <c r="H493" s="25"/>
      <c r="I493" s="11">
        <f t="shared" si="100"/>
        <v>0</v>
      </c>
      <c r="J493" s="26" t="s">
        <v>28</v>
      </c>
      <c r="K493" s="11"/>
      <c r="L493" s="107">
        <f t="shared" si="106"/>
        <v>0</v>
      </c>
      <c r="M493" s="107"/>
      <c r="N493" s="107"/>
      <c r="O493" s="107">
        <f t="shared" si="107"/>
        <v>0</v>
      </c>
      <c r="P493" s="107"/>
      <c r="Q493" s="107"/>
      <c r="R493" s="107">
        <f t="shared" si="108"/>
        <v>0</v>
      </c>
      <c r="S493" s="107"/>
      <c r="T493" s="107"/>
      <c r="U493" s="107">
        <f t="shared" si="109"/>
        <v>0</v>
      </c>
      <c r="V493" s="107"/>
      <c r="W493" s="107"/>
      <c r="X493" s="107">
        <f t="shared" si="110"/>
        <v>0</v>
      </c>
      <c r="Y493" s="107"/>
      <c r="Z493" s="107"/>
      <c r="AA493" s="108">
        <f>C493+I493-L493-O493-U493-X493-R493</f>
        <v>0</v>
      </c>
      <c r="AB493" s="7"/>
    </row>
    <row r="494" spans="1:28" ht="15.75" hidden="1" x14ac:dyDescent="0.25">
      <c r="A494" s="29">
        <v>45516</v>
      </c>
      <c r="B494" s="25" t="s">
        <v>253</v>
      </c>
      <c r="C494" s="25"/>
      <c r="D494" s="25" t="s">
        <v>46</v>
      </c>
      <c r="E494" s="25" t="s">
        <v>135</v>
      </c>
      <c r="F494" s="25">
        <v>1</v>
      </c>
      <c r="G494" s="25" t="s">
        <v>48</v>
      </c>
      <c r="H494" s="25">
        <v>150000</v>
      </c>
      <c r="I494" s="11">
        <f t="shared" si="100"/>
        <v>150000</v>
      </c>
      <c r="J494" s="26" t="s">
        <v>28</v>
      </c>
      <c r="K494" s="11" t="s">
        <v>1690</v>
      </c>
      <c r="L494" s="107">
        <f t="shared" si="106"/>
        <v>0</v>
      </c>
      <c r="M494" s="107"/>
      <c r="N494" s="107"/>
      <c r="O494" s="107">
        <f t="shared" si="107"/>
        <v>0</v>
      </c>
      <c r="P494" s="107"/>
      <c r="Q494" s="107"/>
      <c r="R494" s="107">
        <f t="shared" si="108"/>
        <v>0</v>
      </c>
      <c r="S494" s="107"/>
      <c r="T494" s="107"/>
      <c r="U494" s="107">
        <f t="shared" si="109"/>
        <v>0</v>
      </c>
      <c r="V494" s="107"/>
      <c r="W494" s="107"/>
      <c r="X494" s="107">
        <f t="shared" si="110"/>
        <v>0</v>
      </c>
      <c r="Y494" s="107"/>
      <c r="Z494" s="107"/>
      <c r="AA494" s="108">
        <f>C494+I494-L494-O494-U494-X494-R494</f>
        <v>150000</v>
      </c>
      <c r="AB494" s="7"/>
    </row>
    <row r="495" spans="1:28" ht="15.75" hidden="1" x14ac:dyDescent="0.25">
      <c r="A495" s="29">
        <v>45516</v>
      </c>
      <c r="B495" s="25" t="s">
        <v>412</v>
      </c>
      <c r="C495" s="25"/>
      <c r="D495" s="25" t="s">
        <v>46</v>
      </c>
      <c r="E495" s="25" t="s">
        <v>58</v>
      </c>
      <c r="F495" s="25">
        <v>10400</v>
      </c>
      <c r="G495" s="25" t="s">
        <v>34</v>
      </c>
      <c r="H495" s="25">
        <v>1900</v>
      </c>
      <c r="I495" s="11">
        <f t="shared" si="100"/>
        <v>19760000</v>
      </c>
      <c r="J495" s="31" t="s">
        <v>312</v>
      </c>
      <c r="K495" s="11"/>
      <c r="L495" s="107">
        <f t="shared" si="106"/>
        <v>0</v>
      </c>
      <c r="M495" s="107"/>
      <c r="N495" s="107"/>
      <c r="O495" s="107">
        <f t="shared" si="107"/>
        <v>19760000</v>
      </c>
      <c r="P495" s="107">
        <v>6560000</v>
      </c>
      <c r="Q495" s="107">
        <v>13200000</v>
      </c>
      <c r="R495" s="107">
        <f t="shared" si="108"/>
        <v>0</v>
      </c>
      <c r="S495" s="107"/>
      <c r="T495" s="107"/>
      <c r="U495" s="107">
        <f t="shared" si="109"/>
        <v>0</v>
      </c>
      <c r="V495" s="107"/>
      <c r="W495" s="107"/>
      <c r="X495" s="107">
        <f t="shared" si="110"/>
        <v>0</v>
      </c>
      <c r="Y495" s="107"/>
      <c r="Z495" s="107"/>
      <c r="AA495" s="108">
        <f>C495+I495-L495-O495-U495-X495-R495</f>
        <v>0</v>
      </c>
      <c r="AB495" s="7">
        <v>45534</v>
      </c>
    </row>
    <row r="496" spans="1:28" ht="15.75" hidden="1" x14ac:dyDescent="0.25">
      <c r="A496" s="29">
        <v>45516</v>
      </c>
      <c r="B496" s="25" t="s">
        <v>412</v>
      </c>
      <c r="C496" s="25"/>
      <c r="D496" s="25" t="s">
        <v>46</v>
      </c>
      <c r="E496" s="25" t="s">
        <v>232</v>
      </c>
      <c r="F496" s="25">
        <v>250</v>
      </c>
      <c r="G496" s="25" t="s">
        <v>39</v>
      </c>
      <c r="H496" s="25">
        <v>105000</v>
      </c>
      <c r="I496" s="11">
        <f t="shared" si="100"/>
        <v>26250000</v>
      </c>
      <c r="J496" s="40" t="s">
        <v>78</v>
      </c>
      <c r="K496" s="11"/>
      <c r="L496" s="107">
        <f t="shared" si="106"/>
        <v>0</v>
      </c>
      <c r="M496" s="107"/>
      <c r="N496" s="107"/>
      <c r="O496" s="107">
        <f t="shared" si="107"/>
        <v>6800000</v>
      </c>
      <c r="P496" s="107"/>
      <c r="Q496" s="107">
        <v>6800000</v>
      </c>
      <c r="R496" s="107">
        <f t="shared" si="108"/>
        <v>0</v>
      </c>
      <c r="S496" s="107"/>
      <c r="T496" s="107"/>
      <c r="U496" s="107">
        <f t="shared" si="109"/>
        <v>0</v>
      </c>
      <c r="V496" s="107"/>
      <c r="W496" s="107"/>
      <c r="X496" s="107">
        <f t="shared" si="110"/>
        <v>0</v>
      </c>
      <c r="Y496" s="107"/>
      <c r="Z496" s="107"/>
      <c r="AA496" s="108">
        <f>C496+I496-L496-O496-U496-X496-R496</f>
        <v>19450000</v>
      </c>
      <c r="AB496" s="7">
        <v>45534</v>
      </c>
    </row>
    <row r="497" spans="1:28" ht="15.75" hidden="1" x14ac:dyDescent="0.25">
      <c r="A497" s="29">
        <v>45516</v>
      </c>
      <c r="B497" s="25" t="s">
        <v>412</v>
      </c>
      <c r="C497" s="25"/>
      <c r="D497" s="25" t="s">
        <v>46</v>
      </c>
      <c r="E497" s="25" t="s">
        <v>189</v>
      </c>
      <c r="F497" s="25">
        <v>10</v>
      </c>
      <c r="G497" s="25" t="s">
        <v>23</v>
      </c>
      <c r="H497" s="25">
        <v>420000</v>
      </c>
      <c r="I497" s="11">
        <f t="shared" si="100"/>
        <v>4200000</v>
      </c>
      <c r="J497" s="26" t="s">
        <v>28</v>
      </c>
      <c r="K497" s="11"/>
      <c r="L497" s="107">
        <f t="shared" si="106"/>
        <v>0</v>
      </c>
      <c r="M497" s="107"/>
      <c r="N497" s="107"/>
      <c r="O497" s="107">
        <f t="shared" si="107"/>
        <v>0</v>
      </c>
      <c r="P497" s="107"/>
      <c r="Q497" s="107"/>
      <c r="R497" s="107">
        <f t="shared" si="108"/>
        <v>0</v>
      </c>
      <c r="S497" s="107"/>
      <c r="T497" s="107"/>
      <c r="U497" s="107">
        <f t="shared" si="109"/>
        <v>0</v>
      </c>
      <c r="V497" s="107"/>
      <c r="W497" s="107"/>
      <c r="X497" s="107">
        <f t="shared" si="110"/>
        <v>0</v>
      </c>
      <c r="Y497" s="107"/>
      <c r="Z497" s="107"/>
      <c r="AA497" s="108">
        <f>C497+I497-L497-O497-U497-X497-R497</f>
        <v>4200000</v>
      </c>
      <c r="AB497" s="7"/>
    </row>
    <row r="498" spans="1:28" ht="15.75" hidden="1" x14ac:dyDescent="0.25">
      <c r="A498" s="29">
        <v>45516</v>
      </c>
      <c r="B498" s="25" t="s">
        <v>110</v>
      </c>
      <c r="C498" s="25"/>
      <c r="D498" s="25" t="s">
        <v>46</v>
      </c>
      <c r="E498" s="25" t="s">
        <v>81</v>
      </c>
      <c r="F498" s="25">
        <v>23.6</v>
      </c>
      <c r="G498" s="25" t="s">
        <v>39</v>
      </c>
      <c r="H498" s="25">
        <v>49000</v>
      </c>
      <c r="I498" s="11">
        <f t="shared" si="100"/>
        <v>1156400</v>
      </c>
      <c r="J498" s="26" t="s">
        <v>28</v>
      </c>
      <c r="K498" s="11"/>
      <c r="L498" s="107">
        <f t="shared" si="106"/>
        <v>0</v>
      </c>
      <c r="M498" s="107"/>
      <c r="N498" s="107"/>
      <c r="O498" s="107">
        <f t="shared" si="107"/>
        <v>0</v>
      </c>
      <c r="P498" s="107"/>
      <c r="Q498" s="107"/>
      <c r="R498" s="107">
        <f t="shared" si="108"/>
        <v>0</v>
      </c>
      <c r="S498" s="107"/>
      <c r="T498" s="107"/>
      <c r="U498" s="107">
        <f t="shared" si="109"/>
        <v>0</v>
      </c>
      <c r="V498" s="107"/>
      <c r="W498" s="107"/>
      <c r="X498" s="107">
        <f t="shared" si="110"/>
        <v>0</v>
      </c>
      <c r="Y498" s="107"/>
      <c r="Z498" s="107"/>
      <c r="AA498" s="108">
        <f>C498+I498-L498-O498-U498-X498-R498</f>
        <v>1156400</v>
      </c>
      <c r="AB498" s="7"/>
    </row>
    <row r="499" spans="1:28" ht="15.75" hidden="1" x14ac:dyDescent="0.25">
      <c r="A499" s="29">
        <v>45516</v>
      </c>
      <c r="B499" s="25" t="s">
        <v>499</v>
      </c>
      <c r="C499" s="25"/>
      <c r="D499" s="25" t="s">
        <v>52</v>
      </c>
      <c r="E499" s="25" t="s">
        <v>348</v>
      </c>
      <c r="F499" s="25">
        <v>200</v>
      </c>
      <c r="G499" s="25" t="s">
        <v>34</v>
      </c>
      <c r="H499" s="25">
        <v>1150</v>
      </c>
      <c r="I499" s="11">
        <f t="shared" si="100"/>
        <v>230000</v>
      </c>
      <c r="J499" s="31" t="s">
        <v>324</v>
      </c>
      <c r="K499" s="11"/>
      <c r="L499" s="107">
        <f t="shared" si="106"/>
        <v>0</v>
      </c>
      <c r="M499" s="107"/>
      <c r="N499" s="107"/>
      <c r="O499" s="107">
        <f t="shared" si="107"/>
        <v>0</v>
      </c>
      <c r="P499" s="107"/>
      <c r="Q499" s="107"/>
      <c r="R499" s="107">
        <f t="shared" si="108"/>
        <v>0</v>
      </c>
      <c r="S499" s="107"/>
      <c r="T499" s="107"/>
      <c r="U499" s="107">
        <f t="shared" si="109"/>
        <v>230000</v>
      </c>
      <c r="V499" s="107">
        <v>230000</v>
      </c>
      <c r="W499" s="107"/>
      <c r="X499" s="107">
        <f t="shared" si="110"/>
        <v>0</v>
      </c>
      <c r="Y499" s="107"/>
      <c r="Z499" s="107"/>
      <c r="AA499" s="108">
        <f>C499+I499-L499-O499-U499-X499-R499</f>
        <v>0</v>
      </c>
      <c r="AB499" s="7">
        <v>45516</v>
      </c>
    </row>
    <row r="500" spans="1:28" ht="15.75" hidden="1" x14ac:dyDescent="0.25">
      <c r="A500" s="29">
        <v>45516</v>
      </c>
      <c r="B500" s="25" t="s">
        <v>1485</v>
      </c>
      <c r="C500" s="25"/>
      <c r="D500" s="25" t="s">
        <v>46</v>
      </c>
      <c r="E500" s="25" t="s">
        <v>135</v>
      </c>
      <c r="F500" s="25">
        <v>1</v>
      </c>
      <c r="G500" s="25" t="s">
        <v>48</v>
      </c>
      <c r="H500" s="25">
        <v>150000</v>
      </c>
      <c r="I500" s="11">
        <f t="shared" si="100"/>
        <v>150000</v>
      </c>
      <c r="J500" s="26" t="s">
        <v>28</v>
      </c>
      <c r="K500" s="11"/>
      <c r="L500" s="107">
        <f t="shared" si="106"/>
        <v>0</v>
      </c>
      <c r="M500" s="107"/>
      <c r="N500" s="107"/>
      <c r="O500" s="107">
        <f t="shared" si="107"/>
        <v>0</v>
      </c>
      <c r="P500" s="107"/>
      <c r="Q500" s="107"/>
      <c r="R500" s="107">
        <f t="shared" si="108"/>
        <v>0</v>
      </c>
      <c r="S500" s="107"/>
      <c r="T500" s="107"/>
      <c r="U500" s="107">
        <f t="shared" si="109"/>
        <v>0</v>
      </c>
      <c r="V500" s="107"/>
      <c r="W500" s="107"/>
      <c r="X500" s="107">
        <f t="shared" si="110"/>
        <v>0</v>
      </c>
      <c r="Y500" s="107"/>
      <c r="Z500" s="107"/>
      <c r="AA500" s="108">
        <f>C500+I500-L500-O500-U500-X500-R500</f>
        <v>150000</v>
      </c>
      <c r="AB500" s="7"/>
    </row>
    <row r="501" spans="1:28" ht="15.75" hidden="1" x14ac:dyDescent="0.25">
      <c r="A501" s="29">
        <v>45516</v>
      </c>
      <c r="B501" s="25" t="s">
        <v>1608</v>
      </c>
      <c r="C501" s="25"/>
      <c r="D501" s="25" t="s">
        <v>46</v>
      </c>
      <c r="E501" s="25" t="s">
        <v>1609</v>
      </c>
      <c r="F501" s="25">
        <v>10</v>
      </c>
      <c r="G501" s="25" t="s">
        <v>39</v>
      </c>
      <c r="H501" s="25">
        <v>135000</v>
      </c>
      <c r="I501" s="11">
        <f t="shared" si="100"/>
        <v>1350000</v>
      </c>
      <c r="J501" s="31" t="s">
        <v>312</v>
      </c>
      <c r="K501" s="11" t="s">
        <v>1684</v>
      </c>
      <c r="L501" s="107">
        <f t="shared" si="106"/>
        <v>0</v>
      </c>
      <c r="M501" s="107"/>
      <c r="N501" s="107"/>
      <c r="O501" s="107">
        <f t="shared" si="107"/>
        <v>1350000</v>
      </c>
      <c r="P501" s="107">
        <v>1350000</v>
      </c>
      <c r="Q501" s="107"/>
      <c r="R501" s="107">
        <f t="shared" si="108"/>
        <v>0</v>
      </c>
      <c r="S501" s="107"/>
      <c r="T501" s="107"/>
      <c r="U501" s="107">
        <f t="shared" si="109"/>
        <v>0</v>
      </c>
      <c r="V501" s="107"/>
      <c r="W501" s="107"/>
      <c r="X501" s="107">
        <f t="shared" si="110"/>
        <v>0</v>
      </c>
      <c r="Y501" s="107"/>
      <c r="Z501" s="107"/>
      <c r="AA501" s="108">
        <f>C501+I501-L501-O501-U501-X501-R501</f>
        <v>0</v>
      </c>
      <c r="AB501" s="7">
        <v>45516</v>
      </c>
    </row>
    <row r="502" spans="1:28" ht="15.75" hidden="1" x14ac:dyDescent="0.25">
      <c r="A502" s="29">
        <v>45516</v>
      </c>
      <c r="B502" s="27" t="s">
        <v>203</v>
      </c>
      <c r="C502" s="27"/>
      <c r="D502" s="27" t="s">
        <v>46</v>
      </c>
      <c r="E502" s="27" t="s">
        <v>150</v>
      </c>
      <c r="F502" s="27">
        <v>20</v>
      </c>
      <c r="G502" s="27" t="s">
        <v>77</v>
      </c>
      <c r="H502" s="27">
        <v>50000</v>
      </c>
      <c r="I502" s="11">
        <f t="shared" si="100"/>
        <v>1000000</v>
      </c>
      <c r="J502" s="32" t="s">
        <v>324</v>
      </c>
      <c r="K502" s="11"/>
      <c r="L502" s="107">
        <f t="shared" si="106"/>
        <v>1000000</v>
      </c>
      <c r="M502" s="107">
        <v>1000000</v>
      </c>
      <c r="N502" s="107"/>
      <c r="O502" s="107">
        <f t="shared" si="107"/>
        <v>0</v>
      </c>
      <c r="P502" s="107"/>
      <c r="Q502" s="107"/>
      <c r="R502" s="107">
        <f t="shared" si="108"/>
        <v>0</v>
      </c>
      <c r="S502" s="107"/>
      <c r="T502" s="107"/>
      <c r="U502" s="107">
        <f t="shared" si="109"/>
        <v>0</v>
      </c>
      <c r="V502" s="107"/>
      <c r="W502" s="107"/>
      <c r="X502" s="107">
        <f t="shared" si="110"/>
        <v>0</v>
      </c>
      <c r="Y502" s="107"/>
      <c r="Z502" s="107"/>
      <c r="AA502" s="108">
        <f>C502+I502-L502-O502-U502-X502-R502</f>
        <v>0</v>
      </c>
      <c r="AB502" s="7">
        <v>45518</v>
      </c>
    </row>
    <row r="503" spans="1:28" ht="15.75" hidden="1" x14ac:dyDescent="0.25">
      <c r="A503" s="29">
        <v>45516</v>
      </c>
      <c r="B503" s="27" t="s">
        <v>203</v>
      </c>
      <c r="C503" s="25"/>
      <c r="D503" s="27" t="s">
        <v>46</v>
      </c>
      <c r="E503" s="25" t="s">
        <v>133</v>
      </c>
      <c r="F503" s="25">
        <v>900</v>
      </c>
      <c r="G503" s="27" t="s">
        <v>34</v>
      </c>
      <c r="H503" s="25">
        <v>2930</v>
      </c>
      <c r="I503" s="11">
        <f t="shared" si="100"/>
        <v>2637000</v>
      </c>
      <c r="J503" s="32" t="s">
        <v>324</v>
      </c>
      <c r="K503" s="11"/>
      <c r="L503" s="107">
        <f t="shared" si="106"/>
        <v>2637000</v>
      </c>
      <c r="M503" s="107">
        <v>2637000</v>
      </c>
      <c r="N503" s="107"/>
      <c r="O503" s="107">
        <f t="shared" si="107"/>
        <v>0</v>
      </c>
      <c r="P503" s="107"/>
      <c r="Q503" s="107"/>
      <c r="R503" s="107">
        <f t="shared" si="108"/>
        <v>0</v>
      </c>
      <c r="S503" s="107"/>
      <c r="T503" s="107"/>
      <c r="U503" s="107">
        <f t="shared" si="109"/>
        <v>0</v>
      </c>
      <c r="V503" s="107"/>
      <c r="W503" s="107"/>
      <c r="X503" s="107">
        <f t="shared" si="110"/>
        <v>0</v>
      </c>
      <c r="Y503" s="107"/>
      <c r="Z503" s="107"/>
      <c r="AA503" s="108">
        <f>C503+I503-L503-O503-U503-X503-R503</f>
        <v>0</v>
      </c>
      <c r="AB503" s="7">
        <v>45518</v>
      </c>
    </row>
    <row r="504" spans="1:28" ht="15.75" hidden="1" x14ac:dyDescent="0.25">
      <c r="A504" s="29">
        <v>45516</v>
      </c>
      <c r="B504" s="25" t="s">
        <v>51</v>
      </c>
      <c r="C504" s="25"/>
      <c r="D504" s="27" t="s">
        <v>46</v>
      </c>
      <c r="E504" s="25" t="s">
        <v>158</v>
      </c>
      <c r="F504" s="25">
        <v>199.7</v>
      </c>
      <c r="G504" s="25" t="s">
        <v>39</v>
      </c>
      <c r="H504" s="25">
        <v>45000</v>
      </c>
      <c r="I504" s="11">
        <f t="shared" si="100"/>
        <v>8986500</v>
      </c>
      <c r="J504" s="26" t="s">
        <v>28</v>
      </c>
      <c r="K504" s="11"/>
      <c r="L504" s="107">
        <f t="shared" si="106"/>
        <v>0</v>
      </c>
      <c r="M504" s="107"/>
      <c r="N504" s="107"/>
      <c r="O504" s="107">
        <f t="shared" si="107"/>
        <v>0</v>
      </c>
      <c r="P504" s="107"/>
      <c r="Q504" s="107"/>
      <c r="R504" s="107">
        <f t="shared" si="108"/>
        <v>0</v>
      </c>
      <c r="S504" s="107"/>
      <c r="T504" s="107"/>
      <c r="U504" s="107">
        <f t="shared" si="109"/>
        <v>0</v>
      </c>
      <c r="V504" s="107"/>
      <c r="W504" s="107"/>
      <c r="X504" s="107">
        <f t="shared" si="110"/>
        <v>0</v>
      </c>
      <c r="Y504" s="107"/>
      <c r="Z504" s="107"/>
      <c r="AA504" s="108">
        <f>C504+I504-L504-O504-U504-X504-R504</f>
        <v>8986500</v>
      </c>
      <c r="AB504" s="7"/>
    </row>
    <row r="505" spans="1:28" ht="15.75" hidden="1" x14ac:dyDescent="0.25">
      <c r="A505" s="24">
        <v>45516</v>
      </c>
      <c r="B505" s="25" t="s">
        <v>141</v>
      </c>
      <c r="C505" s="25"/>
      <c r="D505" s="25" t="s">
        <v>46</v>
      </c>
      <c r="E505" s="25" t="s">
        <v>56</v>
      </c>
      <c r="F505" s="25">
        <v>1</v>
      </c>
      <c r="G505" s="25" t="s">
        <v>23</v>
      </c>
      <c r="H505" s="25">
        <v>450000</v>
      </c>
      <c r="I505" s="11">
        <f t="shared" si="100"/>
        <v>450000</v>
      </c>
      <c r="J505" s="31" t="s">
        <v>324</v>
      </c>
      <c r="K505" s="11"/>
      <c r="L505" s="107">
        <f t="shared" si="106"/>
        <v>0</v>
      </c>
      <c r="M505" s="107"/>
      <c r="N505" s="107"/>
      <c r="O505" s="107">
        <f t="shared" si="107"/>
        <v>0</v>
      </c>
      <c r="P505" s="107"/>
      <c r="Q505" s="107"/>
      <c r="R505" s="107">
        <f t="shared" si="108"/>
        <v>0</v>
      </c>
      <c r="S505" s="107"/>
      <c r="T505" s="107"/>
      <c r="U505" s="107">
        <f t="shared" si="109"/>
        <v>450000</v>
      </c>
      <c r="V505" s="107">
        <v>450000</v>
      </c>
      <c r="W505" s="107"/>
      <c r="X505" s="107">
        <f t="shared" si="110"/>
        <v>0</v>
      </c>
      <c r="Y505" s="107"/>
      <c r="Z505" s="107"/>
      <c r="AA505" s="108">
        <f>C505+I505-L505-O505-U505-X505-R505</f>
        <v>0</v>
      </c>
      <c r="AB505" s="7">
        <v>45516</v>
      </c>
    </row>
    <row r="506" spans="1:28" ht="15.75" hidden="1" x14ac:dyDescent="0.25">
      <c r="A506" s="29">
        <v>45516</v>
      </c>
      <c r="B506" s="25" t="s">
        <v>110</v>
      </c>
      <c r="C506" s="25"/>
      <c r="D506" s="27" t="s">
        <v>46</v>
      </c>
      <c r="E506" s="25" t="s">
        <v>81</v>
      </c>
      <c r="F506" s="25">
        <v>23</v>
      </c>
      <c r="G506" s="25" t="s">
        <v>39</v>
      </c>
      <c r="H506" s="25">
        <v>49000</v>
      </c>
      <c r="I506" s="11">
        <f t="shared" si="100"/>
        <v>1127000</v>
      </c>
      <c r="J506" s="26" t="s">
        <v>28</v>
      </c>
      <c r="K506" s="11" t="s">
        <v>1721</v>
      </c>
      <c r="L506" s="107">
        <f t="shared" si="106"/>
        <v>0</v>
      </c>
      <c r="M506" s="107"/>
      <c r="N506" s="107"/>
      <c r="O506" s="107">
        <f t="shared" si="107"/>
        <v>0</v>
      </c>
      <c r="P506" s="107"/>
      <c r="Q506" s="107"/>
      <c r="R506" s="107">
        <f t="shared" si="108"/>
        <v>0</v>
      </c>
      <c r="S506" s="107"/>
      <c r="T506" s="107"/>
      <c r="U506" s="107">
        <f t="shared" si="109"/>
        <v>0</v>
      </c>
      <c r="V506" s="107"/>
      <c r="W506" s="107"/>
      <c r="X506" s="107">
        <f t="shared" si="110"/>
        <v>0</v>
      </c>
      <c r="Y506" s="107"/>
      <c r="Z506" s="107"/>
      <c r="AA506" s="108">
        <f>C506+I506-L506-O506-U506-X506-R506</f>
        <v>1127000</v>
      </c>
      <c r="AB506" s="7"/>
    </row>
    <row r="507" spans="1:28" ht="16.5" hidden="1" thickBot="1" x14ac:dyDescent="0.3">
      <c r="A507" s="35">
        <v>45516</v>
      </c>
      <c r="B507" s="36" t="s">
        <v>98</v>
      </c>
      <c r="C507" s="36"/>
      <c r="D507" s="36" t="s">
        <v>46</v>
      </c>
      <c r="E507" s="36" t="s">
        <v>58</v>
      </c>
      <c r="F507" s="36">
        <v>3000</v>
      </c>
      <c r="G507" s="36" t="s">
        <v>34</v>
      </c>
      <c r="H507" s="36">
        <v>2150</v>
      </c>
      <c r="I507" s="11">
        <f t="shared" si="100"/>
        <v>6450000</v>
      </c>
      <c r="J507" s="113" t="s">
        <v>28</v>
      </c>
      <c r="K507" s="11"/>
      <c r="L507" s="107">
        <f t="shared" si="106"/>
        <v>0</v>
      </c>
      <c r="M507" s="107"/>
      <c r="N507" s="107"/>
      <c r="O507" s="107">
        <f t="shared" si="107"/>
        <v>0</v>
      </c>
      <c r="P507" s="107"/>
      <c r="Q507" s="107"/>
      <c r="R507" s="107">
        <f t="shared" si="108"/>
        <v>0</v>
      </c>
      <c r="S507" s="107"/>
      <c r="T507" s="107"/>
      <c r="U507" s="107">
        <f t="shared" si="109"/>
        <v>0</v>
      </c>
      <c r="V507" s="107"/>
      <c r="W507" s="107"/>
      <c r="X507" s="107">
        <f t="shared" si="110"/>
        <v>0</v>
      </c>
      <c r="Y507" s="107"/>
      <c r="Z507" s="107"/>
      <c r="AA507" s="108">
        <f>C507+I507-L507-O507-U507-X507-R507</f>
        <v>6450000</v>
      </c>
      <c r="AB507" s="7"/>
    </row>
    <row r="508" spans="1:28" ht="15.75" hidden="1" x14ac:dyDescent="0.25">
      <c r="A508" s="29">
        <v>45517</v>
      </c>
      <c r="B508" s="27" t="s">
        <v>280</v>
      </c>
      <c r="C508" s="27"/>
      <c r="D508" s="27" t="s">
        <v>46</v>
      </c>
      <c r="E508" s="27" t="s">
        <v>1259</v>
      </c>
      <c r="F508" s="27">
        <v>500</v>
      </c>
      <c r="G508" s="27" t="s">
        <v>34</v>
      </c>
      <c r="H508" s="27">
        <v>1160</v>
      </c>
      <c r="I508" s="11">
        <f t="shared" ref="I508:I540" si="111">F508*H508</f>
        <v>580000</v>
      </c>
      <c r="J508" s="31" t="s">
        <v>312</v>
      </c>
      <c r="K508" s="11"/>
      <c r="L508" s="107">
        <f t="shared" ref="L508:L540" si="112">M508+N508</f>
        <v>0</v>
      </c>
      <c r="M508" s="107"/>
      <c r="N508" s="107"/>
      <c r="O508" s="107">
        <f t="shared" ref="O508:O540" si="113">P508+Q508</f>
        <v>0</v>
      </c>
      <c r="P508" s="107"/>
      <c r="Q508" s="107"/>
      <c r="R508" s="107">
        <f t="shared" ref="R508:R540" si="114">S508+T508</f>
        <v>580000</v>
      </c>
      <c r="S508" s="107">
        <v>580000</v>
      </c>
      <c r="T508" s="107"/>
      <c r="U508" s="107">
        <f t="shared" ref="U508:U540" si="115">V508+W508</f>
        <v>0</v>
      </c>
      <c r="V508" s="107"/>
      <c r="W508" s="107"/>
      <c r="X508" s="107">
        <f t="shared" ref="X508:X540" si="116">Y508+Z508</f>
        <v>0</v>
      </c>
      <c r="Y508" s="107"/>
      <c r="Z508" s="107"/>
      <c r="AA508" s="108">
        <f>C508+I508-L508-O508-U508-X508-R508</f>
        <v>0</v>
      </c>
      <c r="AB508" s="7">
        <v>45526</v>
      </c>
    </row>
    <row r="509" spans="1:28" ht="15.75" hidden="1" x14ac:dyDescent="0.25">
      <c r="A509" s="29">
        <v>45517</v>
      </c>
      <c r="B509" s="27" t="s">
        <v>280</v>
      </c>
      <c r="C509" s="25"/>
      <c r="D509" s="27" t="s">
        <v>46</v>
      </c>
      <c r="E509" s="25" t="s">
        <v>109</v>
      </c>
      <c r="F509" s="25">
        <v>750</v>
      </c>
      <c r="G509" s="27" t="s">
        <v>34</v>
      </c>
      <c r="H509" s="25">
        <v>1090</v>
      </c>
      <c r="I509" s="11">
        <f t="shared" si="111"/>
        <v>817500</v>
      </c>
      <c r="J509" s="31" t="s">
        <v>312</v>
      </c>
      <c r="K509" s="11"/>
      <c r="L509" s="107">
        <f t="shared" si="112"/>
        <v>0</v>
      </c>
      <c r="M509" s="107"/>
      <c r="N509" s="107"/>
      <c r="O509" s="107">
        <f t="shared" si="113"/>
        <v>0</v>
      </c>
      <c r="P509" s="107"/>
      <c r="Q509" s="107"/>
      <c r="R509" s="107">
        <f t="shared" si="114"/>
        <v>817500</v>
      </c>
      <c r="S509" s="107">
        <v>817500</v>
      </c>
      <c r="T509" s="107"/>
      <c r="U509" s="107">
        <f t="shared" si="115"/>
        <v>0</v>
      </c>
      <c r="V509" s="107"/>
      <c r="W509" s="107"/>
      <c r="X509" s="107">
        <f t="shared" si="116"/>
        <v>0</v>
      </c>
      <c r="Y509" s="107"/>
      <c r="Z509" s="107"/>
      <c r="AA509" s="108">
        <f>C509+I509-L509-O509-U509-X509-R509</f>
        <v>0</v>
      </c>
      <c r="AB509" s="7">
        <v>45526</v>
      </c>
    </row>
    <row r="510" spans="1:28" ht="15.75" hidden="1" x14ac:dyDescent="0.25">
      <c r="A510" s="29">
        <v>45517</v>
      </c>
      <c r="B510" s="27" t="s">
        <v>280</v>
      </c>
      <c r="C510" s="27"/>
      <c r="D510" s="27" t="s">
        <v>46</v>
      </c>
      <c r="E510" s="27" t="s">
        <v>87</v>
      </c>
      <c r="F510" s="27">
        <v>1500</v>
      </c>
      <c r="G510" s="27" t="s">
        <v>34</v>
      </c>
      <c r="H510" s="27">
        <v>1120</v>
      </c>
      <c r="I510" s="11">
        <f t="shared" si="111"/>
        <v>1680000</v>
      </c>
      <c r="J510" s="31" t="s">
        <v>312</v>
      </c>
      <c r="K510" s="11"/>
      <c r="L510" s="107">
        <f t="shared" si="112"/>
        <v>0</v>
      </c>
      <c r="M510" s="107"/>
      <c r="N510" s="107"/>
      <c r="O510" s="107">
        <f t="shared" si="113"/>
        <v>0</v>
      </c>
      <c r="P510" s="107"/>
      <c r="Q510" s="107"/>
      <c r="R510" s="107">
        <f t="shared" si="114"/>
        <v>1680000</v>
      </c>
      <c r="S510" s="107">
        <v>1680000</v>
      </c>
      <c r="T510" s="107"/>
      <c r="U510" s="107">
        <f t="shared" si="115"/>
        <v>0</v>
      </c>
      <c r="V510" s="107"/>
      <c r="W510" s="107"/>
      <c r="X510" s="107">
        <f t="shared" si="116"/>
        <v>0</v>
      </c>
      <c r="Y510" s="107"/>
      <c r="Z510" s="107"/>
      <c r="AA510" s="108">
        <f>C510+I510-L510-O510-U510-X510-R510</f>
        <v>0</v>
      </c>
      <c r="AB510" s="7">
        <v>45526</v>
      </c>
    </row>
    <row r="511" spans="1:28" ht="15.75" hidden="1" x14ac:dyDescent="0.25">
      <c r="A511" s="29">
        <v>45517</v>
      </c>
      <c r="B511" s="27" t="s">
        <v>827</v>
      </c>
      <c r="C511" s="25"/>
      <c r="D511" s="27" t="s">
        <v>46</v>
      </c>
      <c r="E511" s="25" t="s">
        <v>763</v>
      </c>
      <c r="F511" s="25">
        <v>200</v>
      </c>
      <c r="G511" s="27" t="s">
        <v>34</v>
      </c>
      <c r="H511" s="25">
        <v>2500</v>
      </c>
      <c r="I511" s="11">
        <f t="shared" si="111"/>
        <v>500000</v>
      </c>
      <c r="J511" s="31" t="s">
        <v>324</v>
      </c>
      <c r="K511" s="11"/>
      <c r="L511" s="107">
        <f t="shared" si="112"/>
        <v>0</v>
      </c>
      <c r="M511" s="107"/>
      <c r="N511" s="107"/>
      <c r="O511" s="107">
        <f t="shared" si="113"/>
        <v>0</v>
      </c>
      <c r="P511" s="107"/>
      <c r="Q511" s="107"/>
      <c r="R511" s="107">
        <f t="shared" si="114"/>
        <v>0</v>
      </c>
      <c r="S511" s="107"/>
      <c r="T511" s="107"/>
      <c r="U511" s="107">
        <f t="shared" si="115"/>
        <v>500000</v>
      </c>
      <c r="V511" s="107">
        <v>500000</v>
      </c>
      <c r="W511" s="107"/>
      <c r="X511" s="107">
        <f t="shared" si="116"/>
        <v>0</v>
      </c>
      <c r="Y511" s="107"/>
      <c r="Z511" s="107"/>
      <c r="AA511" s="108">
        <f>C511+I511-L511-O511-U511-X511-R511</f>
        <v>0</v>
      </c>
      <c r="AB511" s="7">
        <v>45517</v>
      </c>
    </row>
    <row r="512" spans="1:28" ht="15.75" hidden="1" x14ac:dyDescent="0.25">
      <c r="A512" s="29">
        <v>45517</v>
      </c>
      <c r="B512" s="27" t="s">
        <v>422</v>
      </c>
      <c r="C512" s="27"/>
      <c r="D512" s="27" t="s">
        <v>46</v>
      </c>
      <c r="E512" s="27" t="s">
        <v>259</v>
      </c>
      <c r="F512" s="27">
        <v>500</v>
      </c>
      <c r="G512" s="27" t="s">
        <v>34</v>
      </c>
      <c r="H512" s="27">
        <v>835</v>
      </c>
      <c r="I512" s="11">
        <f t="shared" si="111"/>
        <v>417500</v>
      </c>
      <c r="J512" s="31" t="s">
        <v>324</v>
      </c>
      <c r="K512" s="11"/>
      <c r="L512" s="107">
        <f t="shared" si="112"/>
        <v>0</v>
      </c>
      <c r="M512" s="107"/>
      <c r="N512" s="107"/>
      <c r="O512" s="107">
        <f t="shared" si="113"/>
        <v>0</v>
      </c>
      <c r="P512" s="107"/>
      <c r="Q512" s="107"/>
      <c r="R512" s="107">
        <f t="shared" si="114"/>
        <v>0</v>
      </c>
      <c r="S512" s="107"/>
      <c r="T512" s="107"/>
      <c r="U512" s="107">
        <f t="shared" si="115"/>
        <v>417500</v>
      </c>
      <c r="V512" s="107">
        <v>417500</v>
      </c>
      <c r="W512" s="107"/>
      <c r="X512" s="107">
        <f t="shared" si="116"/>
        <v>0</v>
      </c>
      <c r="Y512" s="107"/>
      <c r="Z512" s="107"/>
      <c r="AA512" s="108">
        <f>C512+I512-L512-O512-U512-X512-R512</f>
        <v>0</v>
      </c>
      <c r="AB512" s="7">
        <v>45519</v>
      </c>
    </row>
    <row r="513" spans="1:28" ht="15.75" hidden="1" x14ac:dyDescent="0.25">
      <c r="A513" s="29">
        <v>45517</v>
      </c>
      <c r="B513" s="27" t="s">
        <v>107</v>
      </c>
      <c r="C513" s="25"/>
      <c r="D513" s="27" t="s">
        <v>46</v>
      </c>
      <c r="E513" s="25" t="s">
        <v>255</v>
      </c>
      <c r="F513" s="25">
        <v>4750</v>
      </c>
      <c r="G513" s="27" t="s">
        <v>34</v>
      </c>
      <c r="H513" s="25">
        <v>2000</v>
      </c>
      <c r="I513" s="11">
        <f t="shared" si="111"/>
        <v>9500000</v>
      </c>
      <c r="J513" s="38" t="s">
        <v>24</v>
      </c>
      <c r="K513" s="11"/>
      <c r="L513" s="107">
        <f t="shared" si="112"/>
        <v>2892650</v>
      </c>
      <c r="M513" s="107">
        <v>2892650</v>
      </c>
      <c r="N513" s="107"/>
      <c r="O513" s="107">
        <f t="shared" si="113"/>
        <v>0</v>
      </c>
      <c r="P513" s="107"/>
      <c r="Q513" s="107"/>
      <c r="R513" s="107">
        <f t="shared" si="114"/>
        <v>0</v>
      </c>
      <c r="S513" s="107"/>
      <c r="T513" s="107"/>
      <c r="U513" s="107">
        <f t="shared" si="115"/>
        <v>0</v>
      </c>
      <c r="V513" s="107"/>
      <c r="W513" s="107"/>
      <c r="X513" s="107">
        <f t="shared" si="116"/>
        <v>0</v>
      </c>
      <c r="Y513" s="107"/>
      <c r="Z513" s="107"/>
      <c r="AA513" s="108">
        <f>C513+I513-L513-O513-U513-X513-R513</f>
        <v>6607350</v>
      </c>
      <c r="AB513" s="7">
        <v>45525</v>
      </c>
    </row>
    <row r="514" spans="1:28" ht="15.75" hidden="1" x14ac:dyDescent="0.25">
      <c r="A514" s="29">
        <v>45517</v>
      </c>
      <c r="B514" s="27" t="s">
        <v>107</v>
      </c>
      <c r="C514" s="25"/>
      <c r="D514" s="27" t="s">
        <v>46</v>
      </c>
      <c r="E514" s="25" t="s">
        <v>108</v>
      </c>
      <c r="F514" s="25">
        <v>6600</v>
      </c>
      <c r="G514" s="27" t="s">
        <v>34</v>
      </c>
      <c r="H514" s="25">
        <v>1900</v>
      </c>
      <c r="I514" s="11">
        <f t="shared" si="111"/>
        <v>12540000</v>
      </c>
      <c r="J514" s="26" t="s">
        <v>28</v>
      </c>
      <c r="K514" s="11"/>
      <c r="L514" s="107">
        <f t="shared" si="112"/>
        <v>0</v>
      </c>
      <c r="M514" s="107"/>
      <c r="N514" s="107"/>
      <c r="O514" s="107">
        <f t="shared" si="113"/>
        <v>0</v>
      </c>
      <c r="P514" s="107"/>
      <c r="Q514" s="107"/>
      <c r="R514" s="107">
        <f t="shared" si="114"/>
        <v>0</v>
      </c>
      <c r="S514" s="107"/>
      <c r="T514" s="107"/>
      <c r="U514" s="107">
        <f t="shared" si="115"/>
        <v>0</v>
      </c>
      <c r="V514" s="107"/>
      <c r="W514" s="107"/>
      <c r="X514" s="107">
        <f t="shared" si="116"/>
        <v>0</v>
      </c>
      <c r="Y514" s="107"/>
      <c r="Z514" s="107"/>
      <c r="AA514" s="108">
        <f>C514+I514-L514-O514-U514-X514-R514</f>
        <v>12540000</v>
      </c>
      <c r="AB514" s="7"/>
    </row>
    <row r="515" spans="1:28" ht="15.75" hidden="1" x14ac:dyDescent="0.25">
      <c r="A515" s="29">
        <v>45517</v>
      </c>
      <c r="B515" s="25" t="s">
        <v>134</v>
      </c>
      <c r="C515" s="25"/>
      <c r="D515" s="25" t="s">
        <v>46</v>
      </c>
      <c r="E515" s="25" t="s">
        <v>179</v>
      </c>
      <c r="F515" s="25">
        <v>500</v>
      </c>
      <c r="G515" s="27" t="s">
        <v>34</v>
      </c>
      <c r="H515" s="25">
        <v>1370</v>
      </c>
      <c r="I515" s="11">
        <f t="shared" si="111"/>
        <v>685000</v>
      </c>
      <c r="J515" s="26" t="s">
        <v>28</v>
      </c>
      <c r="K515" s="11" t="s">
        <v>1744</v>
      </c>
      <c r="L515" s="107">
        <f t="shared" si="112"/>
        <v>0</v>
      </c>
      <c r="M515" s="107"/>
      <c r="N515" s="107"/>
      <c r="O515" s="107">
        <f t="shared" si="113"/>
        <v>0</v>
      </c>
      <c r="P515" s="107"/>
      <c r="Q515" s="107"/>
      <c r="R515" s="107">
        <f t="shared" si="114"/>
        <v>0</v>
      </c>
      <c r="S515" s="107"/>
      <c r="T515" s="107"/>
      <c r="U515" s="107">
        <f t="shared" si="115"/>
        <v>0</v>
      </c>
      <c r="V515" s="107"/>
      <c r="W515" s="107"/>
      <c r="X515" s="107">
        <f t="shared" si="116"/>
        <v>0</v>
      </c>
      <c r="Y515" s="107"/>
      <c r="Z515" s="107"/>
      <c r="AA515" s="108">
        <f>C515+I515-L515-O515-U515-X515-R515</f>
        <v>685000</v>
      </c>
      <c r="AB515" s="7"/>
    </row>
    <row r="516" spans="1:28" ht="15.75" hidden="1" x14ac:dyDescent="0.25">
      <c r="A516" s="29">
        <v>45517</v>
      </c>
      <c r="B516" s="25" t="s">
        <v>134</v>
      </c>
      <c r="C516" s="25"/>
      <c r="D516" s="25" t="s">
        <v>46</v>
      </c>
      <c r="E516" s="25" t="s">
        <v>42</v>
      </c>
      <c r="F516" s="25">
        <v>700</v>
      </c>
      <c r="G516" s="27" t="s">
        <v>34</v>
      </c>
      <c r="H516" s="25">
        <v>4500</v>
      </c>
      <c r="I516" s="11">
        <f t="shared" si="111"/>
        <v>3150000</v>
      </c>
      <c r="J516" s="26" t="s">
        <v>28</v>
      </c>
      <c r="K516" s="11" t="s">
        <v>1744</v>
      </c>
      <c r="L516" s="107">
        <f t="shared" si="112"/>
        <v>0</v>
      </c>
      <c r="M516" s="107"/>
      <c r="N516" s="107"/>
      <c r="O516" s="107">
        <f t="shared" si="113"/>
        <v>0</v>
      </c>
      <c r="P516" s="107"/>
      <c r="Q516" s="107"/>
      <c r="R516" s="107">
        <f t="shared" si="114"/>
        <v>0</v>
      </c>
      <c r="S516" s="107"/>
      <c r="T516" s="107"/>
      <c r="U516" s="107">
        <f t="shared" si="115"/>
        <v>0</v>
      </c>
      <c r="V516" s="107"/>
      <c r="W516" s="107"/>
      <c r="X516" s="107">
        <f t="shared" si="116"/>
        <v>0</v>
      </c>
      <c r="Y516" s="107"/>
      <c r="Z516" s="107"/>
      <c r="AA516" s="108">
        <f>C516+I516-L516-O516-U516-X516-R516</f>
        <v>3150000</v>
      </c>
      <c r="AB516" s="7"/>
    </row>
    <row r="517" spans="1:28" ht="15.75" hidden="1" x14ac:dyDescent="0.25">
      <c r="A517" s="29">
        <v>45517</v>
      </c>
      <c r="B517" s="25" t="s">
        <v>1355</v>
      </c>
      <c r="C517" s="25"/>
      <c r="D517" s="25" t="s">
        <v>46</v>
      </c>
      <c r="E517" s="25" t="s">
        <v>129</v>
      </c>
      <c r="F517" s="25">
        <v>8</v>
      </c>
      <c r="G517" s="25" t="s">
        <v>77</v>
      </c>
      <c r="H517" s="25">
        <v>65000</v>
      </c>
      <c r="I517" s="11">
        <f t="shared" si="111"/>
        <v>520000</v>
      </c>
      <c r="J517" s="31" t="s">
        <v>324</v>
      </c>
      <c r="K517" s="11"/>
      <c r="L517" s="107">
        <f t="shared" si="112"/>
        <v>520000</v>
      </c>
      <c r="M517" s="107">
        <v>520000</v>
      </c>
      <c r="N517" s="107"/>
      <c r="O517" s="107">
        <f t="shared" si="113"/>
        <v>0</v>
      </c>
      <c r="P517" s="107"/>
      <c r="Q517" s="107"/>
      <c r="R517" s="107">
        <f t="shared" si="114"/>
        <v>0</v>
      </c>
      <c r="S517" s="107"/>
      <c r="T517" s="107"/>
      <c r="U517" s="107">
        <f t="shared" si="115"/>
        <v>0</v>
      </c>
      <c r="V517" s="107"/>
      <c r="W517" s="107"/>
      <c r="X517" s="107">
        <f t="shared" si="116"/>
        <v>0</v>
      </c>
      <c r="Y517" s="107"/>
      <c r="Z517" s="107"/>
      <c r="AA517" s="108">
        <f>C517+I517-L517-O517-U517-X517-R517</f>
        <v>0</v>
      </c>
      <c r="AB517" s="7">
        <v>45517</v>
      </c>
    </row>
    <row r="518" spans="1:28" ht="15.75" hidden="1" x14ac:dyDescent="0.25">
      <c r="A518" s="29">
        <v>45517</v>
      </c>
      <c r="B518" s="25" t="s">
        <v>1273</v>
      </c>
      <c r="C518" s="25"/>
      <c r="D518" s="25" t="s">
        <v>52</v>
      </c>
      <c r="E518" s="25" t="s">
        <v>474</v>
      </c>
      <c r="F518" s="25">
        <v>2</v>
      </c>
      <c r="G518" s="25" t="s">
        <v>39</v>
      </c>
      <c r="H518" s="25">
        <v>150000</v>
      </c>
      <c r="I518" s="11">
        <f t="shared" si="111"/>
        <v>300000</v>
      </c>
      <c r="J518" s="31" t="s">
        <v>324</v>
      </c>
      <c r="K518" s="11"/>
      <c r="L518" s="107">
        <f t="shared" si="112"/>
        <v>0</v>
      </c>
      <c r="M518" s="107"/>
      <c r="N518" s="107"/>
      <c r="O518" s="107">
        <f t="shared" si="113"/>
        <v>0</v>
      </c>
      <c r="P518" s="107"/>
      <c r="Q518" s="107"/>
      <c r="R518" s="107">
        <f t="shared" si="114"/>
        <v>0</v>
      </c>
      <c r="S518" s="107"/>
      <c r="T518" s="107"/>
      <c r="U518" s="107">
        <f t="shared" si="115"/>
        <v>300000</v>
      </c>
      <c r="V518" s="107">
        <v>300000</v>
      </c>
      <c r="W518" s="107"/>
      <c r="X518" s="107">
        <f t="shared" si="116"/>
        <v>0</v>
      </c>
      <c r="Y518" s="107"/>
      <c r="Z518" s="107"/>
      <c r="AA518" s="108">
        <f>C518+I518-L518-O518-U518-X518-R518</f>
        <v>0</v>
      </c>
      <c r="AB518" s="7">
        <v>45517</v>
      </c>
    </row>
    <row r="519" spans="1:28" ht="15.75" hidden="1" x14ac:dyDescent="0.25">
      <c r="A519" s="29">
        <v>45517</v>
      </c>
      <c r="B519" s="25" t="s">
        <v>536</v>
      </c>
      <c r="C519" s="25"/>
      <c r="D519" s="25" t="s">
        <v>52</v>
      </c>
      <c r="E519" s="25" t="s">
        <v>1693</v>
      </c>
      <c r="F519" s="25">
        <v>2</v>
      </c>
      <c r="G519" s="25" t="s">
        <v>39</v>
      </c>
      <c r="H519" s="25">
        <v>135000</v>
      </c>
      <c r="I519" s="11">
        <f t="shared" si="111"/>
        <v>270000</v>
      </c>
      <c r="J519" s="31" t="s">
        <v>324</v>
      </c>
      <c r="K519" s="11"/>
      <c r="L519" s="107">
        <f t="shared" si="112"/>
        <v>0</v>
      </c>
      <c r="M519" s="107"/>
      <c r="N519" s="107"/>
      <c r="O519" s="107">
        <f t="shared" si="113"/>
        <v>0</v>
      </c>
      <c r="P519" s="107"/>
      <c r="Q519" s="107"/>
      <c r="R519" s="107">
        <f t="shared" si="114"/>
        <v>270000</v>
      </c>
      <c r="S519" s="107">
        <v>270000</v>
      </c>
      <c r="T519" s="107"/>
      <c r="U519" s="107">
        <f t="shared" si="115"/>
        <v>0</v>
      </c>
      <c r="V519" s="107"/>
      <c r="W519" s="107"/>
      <c r="X519" s="107">
        <f t="shared" si="116"/>
        <v>0</v>
      </c>
      <c r="Y519" s="107"/>
      <c r="Z519" s="107"/>
      <c r="AA519" s="108">
        <f>C519+I519-L519-O519-U519-X519-R519</f>
        <v>0</v>
      </c>
      <c r="AB519" s="7">
        <v>45518</v>
      </c>
    </row>
    <row r="520" spans="1:28" ht="15.75" hidden="1" x14ac:dyDescent="0.25">
      <c r="A520" s="29">
        <v>45517</v>
      </c>
      <c r="B520" s="25" t="s">
        <v>536</v>
      </c>
      <c r="C520" s="25"/>
      <c r="D520" s="25" t="s">
        <v>52</v>
      </c>
      <c r="E520" s="25" t="s">
        <v>47</v>
      </c>
      <c r="F520" s="25">
        <v>1</v>
      </c>
      <c r="G520" s="25" t="s">
        <v>48</v>
      </c>
      <c r="H520" s="25">
        <v>150000</v>
      </c>
      <c r="I520" s="11">
        <f t="shared" si="111"/>
        <v>150000</v>
      </c>
      <c r="J520" s="31" t="s">
        <v>324</v>
      </c>
      <c r="K520" s="11"/>
      <c r="L520" s="107">
        <f t="shared" si="112"/>
        <v>0</v>
      </c>
      <c r="M520" s="107"/>
      <c r="N520" s="107"/>
      <c r="O520" s="107">
        <f t="shared" si="113"/>
        <v>0</v>
      </c>
      <c r="P520" s="107"/>
      <c r="Q520" s="107"/>
      <c r="R520" s="107">
        <f t="shared" si="114"/>
        <v>150000</v>
      </c>
      <c r="S520" s="107">
        <v>150000</v>
      </c>
      <c r="T520" s="107"/>
      <c r="U520" s="107">
        <f t="shared" si="115"/>
        <v>0</v>
      </c>
      <c r="V520" s="107"/>
      <c r="W520" s="107"/>
      <c r="X520" s="107">
        <f t="shared" si="116"/>
        <v>0</v>
      </c>
      <c r="Y520" s="107"/>
      <c r="Z520" s="107"/>
      <c r="AA520" s="108">
        <f>C520+I520-L520-O520-U520-X520-R520</f>
        <v>0</v>
      </c>
      <c r="AB520" s="7">
        <v>45518</v>
      </c>
    </row>
    <row r="521" spans="1:28" ht="15.75" hidden="1" x14ac:dyDescent="0.25">
      <c r="A521" s="29">
        <v>45517</v>
      </c>
      <c r="B521" s="25" t="s">
        <v>266</v>
      </c>
      <c r="C521" s="25"/>
      <c r="D521" s="25" t="s">
        <v>52</v>
      </c>
      <c r="E521" s="25" t="s">
        <v>81</v>
      </c>
      <c r="F521" s="25">
        <v>46.4</v>
      </c>
      <c r="G521" s="25" t="s">
        <v>39</v>
      </c>
      <c r="H521" s="25">
        <v>46000</v>
      </c>
      <c r="I521" s="11">
        <f t="shared" si="111"/>
        <v>2134400</v>
      </c>
      <c r="J521" s="31" t="s">
        <v>312</v>
      </c>
      <c r="K521" s="11" t="s">
        <v>1802</v>
      </c>
      <c r="L521" s="107">
        <f t="shared" si="112"/>
        <v>0</v>
      </c>
      <c r="M521" s="107"/>
      <c r="N521" s="107"/>
      <c r="O521" s="107">
        <f t="shared" si="113"/>
        <v>2134400</v>
      </c>
      <c r="P521" s="107">
        <v>2134400</v>
      </c>
      <c r="Q521" s="107"/>
      <c r="R521" s="107">
        <f t="shared" si="114"/>
        <v>0</v>
      </c>
      <c r="S521" s="107"/>
      <c r="T521" s="107"/>
      <c r="U521" s="107">
        <f t="shared" si="115"/>
        <v>0</v>
      </c>
      <c r="V521" s="107"/>
      <c r="W521" s="107"/>
      <c r="X521" s="107">
        <f t="shared" si="116"/>
        <v>0</v>
      </c>
      <c r="Y521" s="107"/>
      <c r="Z521" s="107"/>
      <c r="AA521" s="108">
        <f>C521+I521-L521-O521-U521-X521-R521</f>
        <v>0</v>
      </c>
      <c r="AB521" s="7">
        <v>45534</v>
      </c>
    </row>
    <row r="522" spans="1:28" ht="15.75" hidden="1" x14ac:dyDescent="0.25">
      <c r="A522" s="29">
        <v>45517</v>
      </c>
      <c r="B522" s="25" t="s">
        <v>266</v>
      </c>
      <c r="C522" s="25"/>
      <c r="D522" s="25" t="s">
        <v>52</v>
      </c>
      <c r="E522" s="25" t="s">
        <v>42</v>
      </c>
      <c r="F522" s="25">
        <v>5200</v>
      </c>
      <c r="G522" s="25" t="s">
        <v>34</v>
      </c>
      <c r="H522" s="25">
        <v>3500</v>
      </c>
      <c r="I522" s="11">
        <f t="shared" si="111"/>
        <v>18200000</v>
      </c>
      <c r="J522" s="31" t="s">
        <v>312</v>
      </c>
      <c r="K522" s="11" t="s">
        <v>1802</v>
      </c>
      <c r="L522" s="107">
        <f t="shared" si="112"/>
        <v>0</v>
      </c>
      <c r="M522" s="107"/>
      <c r="N522" s="107"/>
      <c r="O522" s="107">
        <f t="shared" si="113"/>
        <v>18200000</v>
      </c>
      <c r="P522" s="107">
        <v>18200000</v>
      </c>
      <c r="Q522" s="107"/>
      <c r="R522" s="107">
        <f t="shared" si="114"/>
        <v>0</v>
      </c>
      <c r="S522" s="107"/>
      <c r="T522" s="107"/>
      <c r="U522" s="107">
        <f t="shared" si="115"/>
        <v>0</v>
      </c>
      <c r="V522" s="107"/>
      <c r="W522" s="107"/>
      <c r="X522" s="107">
        <f t="shared" si="116"/>
        <v>0</v>
      </c>
      <c r="Y522" s="107"/>
      <c r="Z522" s="107"/>
      <c r="AA522" s="108">
        <f>C522+I522-L522-O522-U522-X522-R522</f>
        <v>0</v>
      </c>
      <c r="AB522" s="7">
        <v>45534</v>
      </c>
    </row>
    <row r="523" spans="1:28" ht="15.75" hidden="1" x14ac:dyDescent="0.25">
      <c r="A523" s="29">
        <v>45517</v>
      </c>
      <c r="B523" s="25" t="s">
        <v>98</v>
      </c>
      <c r="C523" s="25"/>
      <c r="D523" s="25" t="s">
        <v>52</v>
      </c>
      <c r="E523" s="25" t="s">
        <v>58</v>
      </c>
      <c r="F523" s="25">
        <v>1600</v>
      </c>
      <c r="G523" s="25" t="s">
        <v>34</v>
      </c>
      <c r="H523" s="25">
        <v>2150</v>
      </c>
      <c r="I523" s="11">
        <f t="shared" si="111"/>
        <v>3440000</v>
      </c>
      <c r="J523" s="26" t="s">
        <v>28</v>
      </c>
      <c r="K523" s="11"/>
      <c r="L523" s="107">
        <f t="shared" si="112"/>
        <v>0</v>
      </c>
      <c r="M523" s="107"/>
      <c r="N523" s="107"/>
      <c r="O523" s="107">
        <f t="shared" si="113"/>
        <v>0</v>
      </c>
      <c r="P523" s="107"/>
      <c r="Q523" s="107"/>
      <c r="R523" s="107">
        <f t="shared" si="114"/>
        <v>0</v>
      </c>
      <c r="S523" s="107"/>
      <c r="T523" s="107"/>
      <c r="U523" s="107">
        <f t="shared" si="115"/>
        <v>0</v>
      </c>
      <c r="V523" s="107"/>
      <c r="W523" s="107"/>
      <c r="X523" s="107">
        <f t="shared" si="116"/>
        <v>0</v>
      </c>
      <c r="Y523" s="107"/>
      <c r="Z523" s="107"/>
      <c r="AA523" s="108">
        <f>C523+I523-L523-O523-U523-X523-R523</f>
        <v>3440000</v>
      </c>
      <c r="AB523" s="7"/>
    </row>
    <row r="524" spans="1:28" ht="15.75" hidden="1" x14ac:dyDescent="0.25">
      <c r="A524" s="29">
        <v>45517</v>
      </c>
      <c r="B524" s="25" t="s">
        <v>1008</v>
      </c>
      <c r="C524" s="25"/>
      <c r="D524" s="25" t="s">
        <v>52</v>
      </c>
      <c r="E524" s="25" t="s">
        <v>381</v>
      </c>
      <c r="F524" s="25">
        <v>2</v>
      </c>
      <c r="G524" s="25" t="s">
        <v>27</v>
      </c>
      <c r="H524" s="25">
        <v>700000</v>
      </c>
      <c r="I524" s="11">
        <f t="shared" si="111"/>
        <v>1400000</v>
      </c>
      <c r="J524" s="31" t="s">
        <v>312</v>
      </c>
      <c r="K524" s="11" t="s">
        <v>1682</v>
      </c>
      <c r="L524" s="107">
        <f t="shared" si="112"/>
        <v>0</v>
      </c>
      <c r="M524" s="107"/>
      <c r="N524" s="107"/>
      <c r="O524" s="107">
        <f t="shared" si="113"/>
        <v>1400000</v>
      </c>
      <c r="P524" s="107">
        <v>1400000</v>
      </c>
      <c r="Q524" s="107"/>
      <c r="R524" s="107">
        <f t="shared" si="114"/>
        <v>0</v>
      </c>
      <c r="S524" s="107"/>
      <c r="T524" s="107"/>
      <c r="U524" s="107">
        <f t="shared" si="115"/>
        <v>0</v>
      </c>
      <c r="V524" s="107"/>
      <c r="W524" s="107"/>
      <c r="X524" s="107">
        <f t="shared" si="116"/>
        <v>0</v>
      </c>
      <c r="Y524" s="107"/>
      <c r="Z524" s="107"/>
      <c r="AA524" s="108">
        <f>C524+I524-L524-O524-U524-X524-R524</f>
        <v>0</v>
      </c>
      <c r="AB524" s="7">
        <v>45513</v>
      </c>
    </row>
    <row r="525" spans="1:28" ht="15.75" hidden="1" x14ac:dyDescent="0.25">
      <c r="A525" s="29">
        <v>45517</v>
      </c>
      <c r="B525" s="25" t="s">
        <v>1008</v>
      </c>
      <c r="C525" s="25"/>
      <c r="D525" s="25" t="s">
        <v>52</v>
      </c>
      <c r="E525" s="25" t="s">
        <v>150</v>
      </c>
      <c r="F525" s="25">
        <v>20</v>
      </c>
      <c r="G525" s="25" t="s">
        <v>77</v>
      </c>
      <c r="H525" s="25">
        <v>50000</v>
      </c>
      <c r="I525" s="11">
        <f t="shared" si="111"/>
        <v>1000000</v>
      </c>
      <c r="J525" s="31" t="s">
        <v>312</v>
      </c>
      <c r="K525" s="11" t="s">
        <v>1682</v>
      </c>
      <c r="L525" s="107">
        <f t="shared" si="112"/>
        <v>0</v>
      </c>
      <c r="M525" s="107"/>
      <c r="N525" s="107"/>
      <c r="O525" s="107">
        <f t="shared" si="113"/>
        <v>1000000</v>
      </c>
      <c r="P525" s="107">
        <v>1000000</v>
      </c>
      <c r="Q525" s="107"/>
      <c r="R525" s="107">
        <f t="shared" si="114"/>
        <v>0</v>
      </c>
      <c r="S525" s="107"/>
      <c r="T525" s="107"/>
      <c r="U525" s="107">
        <f t="shared" si="115"/>
        <v>0</v>
      </c>
      <c r="V525" s="107"/>
      <c r="W525" s="107"/>
      <c r="X525" s="107">
        <f t="shared" si="116"/>
        <v>0</v>
      </c>
      <c r="Y525" s="107"/>
      <c r="Z525" s="107"/>
      <c r="AA525" s="108">
        <f>C525+I525-L525-O525-U525-X525-R525</f>
        <v>0</v>
      </c>
      <c r="AB525" s="7">
        <v>45513</v>
      </c>
    </row>
    <row r="526" spans="1:28" ht="15.75" hidden="1" x14ac:dyDescent="0.25">
      <c r="A526" s="29">
        <v>45517</v>
      </c>
      <c r="B526" s="25" t="s">
        <v>516</v>
      </c>
      <c r="C526" s="25"/>
      <c r="D526" s="25" t="s">
        <v>46</v>
      </c>
      <c r="E526" s="25" t="s">
        <v>135</v>
      </c>
      <c r="F526" s="25">
        <v>2</v>
      </c>
      <c r="G526" s="25" t="s">
        <v>48</v>
      </c>
      <c r="H526" s="25">
        <v>150000</v>
      </c>
      <c r="I526" s="11">
        <f t="shared" si="111"/>
        <v>300000</v>
      </c>
      <c r="J526" s="31" t="s">
        <v>324</v>
      </c>
      <c r="K526" s="11"/>
      <c r="L526" s="107">
        <f t="shared" si="112"/>
        <v>0</v>
      </c>
      <c r="M526" s="107"/>
      <c r="N526" s="107"/>
      <c r="O526" s="107">
        <f t="shared" si="113"/>
        <v>0</v>
      </c>
      <c r="P526" s="107"/>
      <c r="Q526" s="107"/>
      <c r="R526" s="107">
        <f t="shared" si="114"/>
        <v>0</v>
      </c>
      <c r="S526" s="107"/>
      <c r="T526" s="107"/>
      <c r="U526" s="107">
        <f t="shared" si="115"/>
        <v>300000</v>
      </c>
      <c r="V526" s="107">
        <v>300000</v>
      </c>
      <c r="W526" s="107"/>
      <c r="X526" s="107">
        <f t="shared" si="116"/>
        <v>0</v>
      </c>
      <c r="Y526" s="107"/>
      <c r="Z526" s="107"/>
      <c r="AA526" s="108">
        <f>C526+I526-L526-O526-U526-X526-R526</f>
        <v>0</v>
      </c>
      <c r="AB526" s="7">
        <v>45517</v>
      </c>
    </row>
    <row r="527" spans="1:28" ht="15.75" hidden="1" x14ac:dyDescent="0.25">
      <c r="A527" s="29">
        <v>45517</v>
      </c>
      <c r="B527" s="25" t="s">
        <v>516</v>
      </c>
      <c r="C527" s="25"/>
      <c r="D527" s="25" t="s">
        <v>46</v>
      </c>
      <c r="E527" s="25" t="s">
        <v>298</v>
      </c>
      <c r="F527" s="25">
        <v>500</v>
      </c>
      <c r="G527" s="25" t="s">
        <v>34</v>
      </c>
      <c r="H527" s="25">
        <v>4300</v>
      </c>
      <c r="I527" s="11">
        <f t="shared" si="111"/>
        <v>2150000</v>
      </c>
      <c r="J527" s="31" t="s">
        <v>324</v>
      </c>
      <c r="K527" s="11"/>
      <c r="L527" s="107">
        <f t="shared" si="112"/>
        <v>0</v>
      </c>
      <c r="M527" s="107"/>
      <c r="N527" s="107"/>
      <c r="O527" s="107">
        <f t="shared" si="113"/>
        <v>0</v>
      </c>
      <c r="P527" s="107"/>
      <c r="Q527" s="107"/>
      <c r="R527" s="107">
        <f t="shared" si="114"/>
        <v>0</v>
      </c>
      <c r="S527" s="107"/>
      <c r="T527" s="107"/>
      <c r="U527" s="107">
        <f t="shared" si="115"/>
        <v>2150000</v>
      </c>
      <c r="V527" s="107">
        <v>2150000</v>
      </c>
      <c r="W527" s="107"/>
      <c r="X527" s="107">
        <f t="shared" si="116"/>
        <v>0</v>
      </c>
      <c r="Y527" s="107"/>
      <c r="Z527" s="107"/>
      <c r="AA527" s="108">
        <f>C527+I527-L527-O527-U527-X527-R527</f>
        <v>0</v>
      </c>
      <c r="AB527" s="7">
        <v>45517</v>
      </c>
    </row>
    <row r="528" spans="1:28" ht="15.75" hidden="1" x14ac:dyDescent="0.25">
      <c r="A528" s="29">
        <v>45517</v>
      </c>
      <c r="B528" s="25" t="s">
        <v>398</v>
      </c>
      <c r="C528" s="25"/>
      <c r="D528" s="25" t="s">
        <v>52</v>
      </c>
      <c r="E528" s="25" t="s">
        <v>138</v>
      </c>
      <c r="F528" s="25">
        <v>250</v>
      </c>
      <c r="G528" s="25" t="s">
        <v>34</v>
      </c>
      <c r="H528" s="25">
        <v>1550</v>
      </c>
      <c r="I528" s="11">
        <f t="shared" si="111"/>
        <v>387500</v>
      </c>
      <c r="J528" s="31" t="s">
        <v>312</v>
      </c>
      <c r="K528" s="11" t="s">
        <v>1738</v>
      </c>
      <c r="L528" s="107">
        <f t="shared" si="112"/>
        <v>0</v>
      </c>
      <c r="M528" s="107"/>
      <c r="N528" s="107"/>
      <c r="O528" s="107">
        <f t="shared" si="113"/>
        <v>387500</v>
      </c>
      <c r="P528" s="107">
        <v>387500</v>
      </c>
      <c r="Q528" s="107"/>
      <c r="R528" s="107">
        <f t="shared" si="114"/>
        <v>0</v>
      </c>
      <c r="S528" s="107"/>
      <c r="T528" s="107"/>
      <c r="U528" s="107">
        <f t="shared" si="115"/>
        <v>0</v>
      </c>
      <c r="V528" s="107"/>
      <c r="W528" s="107"/>
      <c r="X528" s="107">
        <f t="shared" si="116"/>
        <v>0</v>
      </c>
      <c r="Y528" s="107"/>
      <c r="Z528" s="107"/>
      <c r="AA528" s="108">
        <f>C528+I528-L528-O528-U528-X528-R528</f>
        <v>0</v>
      </c>
      <c r="AB528" s="7">
        <v>45517</v>
      </c>
    </row>
    <row r="529" spans="1:28" ht="15.75" hidden="1" x14ac:dyDescent="0.25">
      <c r="A529" s="29">
        <v>45517</v>
      </c>
      <c r="B529" s="25" t="s">
        <v>398</v>
      </c>
      <c r="C529" s="25"/>
      <c r="D529" s="25" t="s">
        <v>52</v>
      </c>
      <c r="E529" s="25" t="s">
        <v>208</v>
      </c>
      <c r="F529" s="25">
        <v>2000</v>
      </c>
      <c r="G529" s="25" t="s">
        <v>34</v>
      </c>
      <c r="H529" s="25">
        <v>700</v>
      </c>
      <c r="I529" s="11">
        <f t="shared" si="111"/>
        <v>1400000</v>
      </c>
      <c r="J529" s="31" t="s">
        <v>312</v>
      </c>
      <c r="K529" s="11" t="s">
        <v>1738</v>
      </c>
      <c r="L529" s="107">
        <f t="shared" si="112"/>
        <v>0</v>
      </c>
      <c r="M529" s="107"/>
      <c r="N529" s="107"/>
      <c r="O529" s="107">
        <f t="shared" si="113"/>
        <v>1400000</v>
      </c>
      <c r="P529" s="107">
        <v>1400000</v>
      </c>
      <c r="Q529" s="107"/>
      <c r="R529" s="107">
        <f t="shared" si="114"/>
        <v>0</v>
      </c>
      <c r="S529" s="107"/>
      <c r="T529" s="107"/>
      <c r="U529" s="107">
        <f t="shared" si="115"/>
        <v>0</v>
      </c>
      <c r="V529" s="107"/>
      <c r="W529" s="107"/>
      <c r="X529" s="107">
        <f t="shared" si="116"/>
        <v>0</v>
      </c>
      <c r="Y529" s="107"/>
      <c r="Z529" s="107"/>
      <c r="AA529" s="108">
        <f>C529+I529-L529-O529-U529-X529-R529</f>
        <v>0</v>
      </c>
      <c r="AB529" s="7">
        <v>45517</v>
      </c>
    </row>
    <row r="530" spans="1:28" ht="15.75" hidden="1" x14ac:dyDescent="0.25">
      <c r="A530" s="29">
        <v>45517</v>
      </c>
      <c r="B530" s="25" t="s">
        <v>398</v>
      </c>
      <c r="C530" s="25"/>
      <c r="D530" s="25" t="s">
        <v>52</v>
      </c>
      <c r="E530" s="25" t="s">
        <v>298</v>
      </c>
      <c r="F530" s="25">
        <v>1000</v>
      </c>
      <c r="G530" s="25" t="s">
        <v>34</v>
      </c>
      <c r="H530" s="25">
        <v>3950</v>
      </c>
      <c r="I530" s="11">
        <f t="shared" si="111"/>
        <v>3950000</v>
      </c>
      <c r="J530" s="31" t="s">
        <v>312</v>
      </c>
      <c r="K530" s="11" t="s">
        <v>1738</v>
      </c>
      <c r="L530" s="107">
        <f t="shared" si="112"/>
        <v>0</v>
      </c>
      <c r="M530" s="107"/>
      <c r="N530" s="107"/>
      <c r="O530" s="107">
        <f t="shared" si="113"/>
        <v>3950000</v>
      </c>
      <c r="P530" s="107">
        <v>3950000</v>
      </c>
      <c r="Q530" s="107"/>
      <c r="R530" s="107">
        <f t="shared" si="114"/>
        <v>0</v>
      </c>
      <c r="S530" s="107"/>
      <c r="T530" s="107"/>
      <c r="U530" s="107">
        <f t="shared" si="115"/>
        <v>0</v>
      </c>
      <c r="V530" s="107"/>
      <c r="W530" s="107"/>
      <c r="X530" s="107">
        <f t="shared" si="116"/>
        <v>0</v>
      </c>
      <c r="Y530" s="107"/>
      <c r="Z530" s="107"/>
      <c r="AA530" s="108">
        <f>C530+I530-L530-O530-U530-X530-R530</f>
        <v>0</v>
      </c>
      <c r="AB530" s="7">
        <v>45517</v>
      </c>
    </row>
    <row r="531" spans="1:28" ht="15.75" hidden="1" x14ac:dyDescent="0.25">
      <c r="A531" s="29">
        <v>45517</v>
      </c>
      <c r="B531" s="25" t="s">
        <v>398</v>
      </c>
      <c r="C531" s="25"/>
      <c r="D531" s="25" t="s">
        <v>52</v>
      </c>
      <c r="E531" s="25" t="s">
        <v>133</v>
      </c>
      <c r="F531" s="25">
        <v>2000</v>
      </c>
      <c r="G531" s="25" t="s">
        <v>34</v>
      </c>
      <c r="H531" s="25">
        <v>2900</v>
      </c>
      <c r="I531" s="11">
        <f t="shared" si="111"/>
        <v>5800000</v>
      </c>
      <c r="J531" s="31" t="s">
        <v>312</v>
      </c>
      <c r="K531" s="11" t="s">
        <v>1738</v>
      </c>
      <c r="L531" s="107">
        <f t="shared" si="112"/>
        <v>0</v>
      </c>
      <c r="M531" s="107"/>
      <c r="N531" s="107"/>
      <c r="O531" s="107">
        <f t="shared" si="113"/>
        <v>5800000</v>
      </c>
      <c r="P531" s="107">
        <v>5800000</v>
      </c>
      <c r="Q531" s="107"/>
      <c r="R531" s="107">
        <f t="shared" si="114"/>
        <v>0</v>
      </c>
      <c r="S531" s="107"/>
      <c r="T531" s="107"/>
      <c r="U531" s="107">
        <f t="shared" si="115"/>
        <v>0</v>
      </c>
      <c r="V531" s="107"/>
      <c r="W531" s="107"/>
      <c r="X531" s="107">
        <f t="shared" si="116"/>
        <v>0</v>
      </c>
      <c r="Y531" s="107"/>
      <c r="Z531" s="107"/>
      <c r="AA531" s="108">
        <f>C531+I531-L531-O531-U531-X531-R531</f>
        <v>0</v>
      </c>
      <c r="AB531" s="7">
        <v>45517</v>
      </c>
    </row>
    <row r="532" spans="1:28" ht="15.75" hidden="1" x14ac:dyDescent="0.25">
      <c r="A532" s="29">
        <v>45517</v>
      </c>
      <c r="B532" s="25" t="s">
        <v>207</v>
      </c>
      <c r="C532" s="25"/>
      <c r="D532" s="25" t="s">
        <v>46</v>
      </c>
      <c r="E532" s="25" t="s">
        <v>476</v>
      </c>
      <c r="F532" s="25">
        <v>20</v>
      </c>
      <c r="G532" s="25" t="s">
        <v>23</v>
      </c>
      <c r="H532" s="25">
        <v>35000</v>
      </c>
      <c r="I532" s="11">
        <f t="shared" si="111"/>
        <v>700000</v>
      </c>
      <c r="J532" s="31" t="s">
        <v>312</v>
      </c>
      <c r="K532" s="11" t="s">
        <v>1695</v>
      </c>
      <c r="L532" s="107">
        <f t="shared" si="112"/>
        <v>0</v>
      </c>
      <c r="M532" s="107"/>
      <c r="N532" s="107"/>
      <c r="O532" s="107">
        <f t="shared" si="113"/>
        <v>700000</v>
      </c>
      <c r="P532" s="107">
        <v>700000</v>
      </c>
      <c r="Q532" s="107"/>
      <c r="R532" s="107">
        <f t="shared" si="114"/>
        <v>0</v>
      </c>
      <c r="S532" s="107"/>
      <c r="T532" s="107"/>
      <c r="U532" s="107">
        <f t="shared" si="115"/>
        <v>0</v>
      </c>
      <c r="V532" s="107"/>
      <c r="W532" s="107"/>
      <c r="X532" s="107">
        <f t="shared" si="116"/>
        <v>0</v>
      </c>
      <c r="Y532" s="107"/>
      <c r="Z532" s="107"/>
      <c r="AA532" s="108">
        <f>C532+I532-L532-O532-U532-X532-R532</f>
        <v>0</v>
      </c>
      <c r="AB532" s="7">
        <v>45517</v>
      </c>
    </row>
    <row r="533" spans="1:28" ht="15.75" hidden="1" x14ac:dyDescent="0.25">
      <c r="A533" s="29">
        <v>45517</v>
      </c>
      <c r="B533" s="25" t="s">
        <v>207</v>
      </c>
      <c r="C533" s="25"/>
      <c r="D533" s="25" t="s">
        <v>46</v>
      </c>
      <c r="E533" s="27" t="s">
        <v>343</v>
      </c>
      <c r="F533" s="27">
        <v>2</v>
      </c>
      <c r="G533" s="27" t="s">
        <v>23</v>
      </c>
      <c r="H533" s="27">
        <v>1200000</v>
      </c>
      <c r="I533" s="11">
        <f t="shared" si="111"/>
        <v>2400000</v>
      </c>
      <c r="J533" s="31" t="s">
        <v>312</v>
      </c>
      <c r="K533" s="11" t="s">
        <v>1695</v>
      </c>
      <c r="L533" s="107">
        <f t="shared" si="112"/>
        <v>0</v>
      </c>
      <c r="M533" s="107"/>
      <c r="N533" s="107"/>
      <c r="O533" s="107">
        <f t="shared" si="113"/>
        <v>2400000</v>
      </c>
      <c r="P533" s="107">
        <v>2400000</v>
      </c>
      <c r="Q533" s="107"/>
      <c r="R533" s="107">
        <f t="shared" si="114"/>
        <v>0</v>
      </c>
      <c r="S533" s="107"/>
      <c r="T533" s="107"/>
      <c r="U533" s="107">
        <f t="shared" si="115"/>
        <v>0</v>
      </c>
      <c r="V533" s="107"/>
      <c r="W533" s="107"/>
      <c r="X533" s="107">
        <f t="shared" si="116"/>
        <v>0</v>
      </c>
      <c r="Y533" s="107"/>
      <c r="Z533" s="107"/>
      <c r="AA533" s="108">
        <f>C533+I533-L533-O533-U533-X533-R533</f>
        <v>0</v>
      </c>
      <c r="AB533" s="7">
        <v>45517</v>
      </c>
    </row>
    <row r="534" spans="1:28" ht="15.75" hidden="1" x14ac:dyDescent="0.25">
      <c r="A534" s="29">
        <v>45517</v>
      </c>
      <c r="B534" s="27" t="s">
        <v>211</v>
      </c>
      <c r="C534" s="27"/>
      <c r="D534" s="27" t="s">
        <v>52</v>
      </c>
      <c r="E534" s="27" t="s">
        <v>108</v>
      </c>
      <c r="F534" s="27">
        <v>400</v>
      </c>
      <c r="G534" s="27" t="s">
        <v>34</v>
      </c>
      <c r="H534" s="27">
        <v>2000</v>
      </c>
      <c r="I534" s="11">
        <f t="shared" si="111"/>
        <v>800000</v>
      </c>
      <c r="J534" s="32" t="s">
        <v>324</v>
      </c>
      <c r="K534" s="11"/>
      <c r="L534" s="107">
        <f t="shared" si="112"/>
        <v>0</v>
      </c>
      <c r="M534" s="107"/>
      <c r="N534" s="107"/>
      <c r="O534" s="107">
        <f t="shared" si="113"/>
        <v>0</v>
      </c>
      <c r="P534" s="107"/>
      <c r="Q534" s="107"/>
      <c r="R534" s="107">
        <f t="shared" si="114"/>
        <v>800000</v>
      </c>
      <c r="S534" s="107">
        <v>800000</v>
      </c>
      <c r="T534" s="107"/>
      <c r="U534" s="107">
        <f t="shared" si="115"/>
        <v>0</v>
      </c>
      <c r="V534" s="107"/>
      <c r="W534" s="107"/>
      <c r="X534" s="107">
        <f t="shared" si="116"/>
        <v>0</v>
      </c>
      <c r="Y534" s="107"/>
      <c r="Z534" s="107"/>
      <c r="AA534" s="108">
        <f>C534+I534-L534-O534-U534-X534-R534</f>
        <v>0</v>
      </c>
      <c r="AB534" s="7">
        <v>45526</v>
      </c>
    </row>
    <row r="535" spans="1:28" ht="15.75" hidden="1" x14ac:dyDescent="0.25">
      <c r="A535" s="29">
        <v>45517</v>
      </c>
      <c r="B535" s="25" t="s">
        <v>98</v>
      </c>
      <c r="C535" s="25"/>
      <c r="D535" s="25" t="s">
        <v>46</v>
      </c>
      <c r="E535" s="25" t="s">
        <v>150</v>
      </c>
      <c r="F535" s="25">
        <v>10</v>
      </c>
      <c r="G535" s="25" t="s">
        <v>77</v>
      </c>
      <c r="H535" s="25">
        <v>50000</v>
      </c>
      <c r="I535" s="11">
        <f t="shared" si="111"/>
        <v>500000</v>
      </c>
      <c r="J535" s="26" t="s">
        <v>28</v>
      </c>
      <c r="K535" s="11"/>
      <c r="L535" s="107">
        <f t="shared" si="112"/>
        <v>0</v>
      </c>
      <c r="M535" s="107"/>
      <c r="N535" s="107"/>
      <c r="O535" s="107">
        <f t="shared" si="113"/>
        <v>0</v>
      </c>
      <c r="P535" s="107"/>
      <c r="Q535" s="107"/>
      <c r="R535" s="107">
        <f t="shared" si="114"/>
        <v>0</v>
      </c>
      <c r="S535" s="107"/>
      <c r="T535" s="107"/>
      <c r="U535" s="107">
        <f t="shared" si="115"/>
        <v>0</v>
      </c>
      <c r="V535" s="107"/>
      <c r="W535" s="107"/>
      <c r="X535" s="107">
        <f t="shared" si="116"/>
        <v>0</v>
      </c>
      <c r="Y535" s="107"/>
      <c r="Z535" s="107"/>
      <c r="AA535" s="108">
        <f>C535+I535-L535-O535-U535-X535-R535</f>
        <v>500000</v>
      </c>
      <c r="AB535" s="7"/>
    </row>
    <row r="536" spans="1:28" ht="15.75" hidden="1" x14ac:dyDescent="0.25">
      <c r="A536" s="29">
        <v>45517</v>
      </c>
      <c r="B536" s="25" t="s">
        <v>99</v>
      </c>
      <c r="C536" s="25"/>
      <c r="D536" s="25"/>
      <c r="E536" s="25" t="s">
        <v>273</v>
      </c>
      <c r="F536" s="25">
        <v>29.2</v>
      </c>
      <c r="G536" s="25" t="s">
        <v>39</v>
      </c>
      <c r="H536" s="25"/>
      <c r="I536" s="11">
        <f t="shared" si="111"/>
        <v>0</v>
      </c>
      <c r="J536" s="26" t="s">
        <v>28</v>
      </c>
      <c r="K536" s="11"/>
      <c r="L536" s="107">
        <f t="shared" si="112"/>
        <v>0</v>
      </c>
      <c r="M536" s="107"/>
      <c r="N536" s="107"/>
      <c r="O536" s="107">
        <f t="shared" si="113"/>
        <v>0</v>
      </c>
      <c r="P536" s="107"/>
      <c r="Q536" s="107"/>
      <c r="R536" s="107">
        <f t="shared" si="114"/>
        <v>0</v>
      </c>
      <c r="S536" s="107"/>
      <c r="T536" s="107"/>
      <c r="U536" s="107">
        <f t="shared" si="115"/>
        <v>0</v>
      </c>
      <c r="V536" s="107"/>
      <c r="W536" s="107"/>
      <c r="X536" s="107">
        <f t="shared" si="116"/>
        <v>0</v>
      </c>
      <c r="Y536" s="107"/>
      <c r="Z536" s="107"/>
      <c r="AA536" s="108">
        <f>C536+I536-L536-O536-U536-X536-R536</f>
        <v>0</v>
      </c>
      <c r="AB536" s="7"/>
    </row>
    <row r="537" spans="1:28" ht="15.75" hidden="1" x14ac:dyDescent="0.25">
      <c r="A537" s="29">
        <v>45517</v>
      </c>
      <c r="B537" s="25" t="s">
        <v>755</v>
      </c>
      <c r="C537" s="25"/>
      <c r="D537" s="25" t="s">
        <v>52</v>
      </c>
      <c r="E537" s="25" t="s">
        <v>150</v>
      </c>
      <c r="F537" s="25">
        <v>20</v>
      </c>
      <c r="G537" s="25" t="s">
        <v>77</v>
      </c>
      <c r="H537" s="25">
        <v>50000</v>
      </c>
      <c r="I537" s="11">
        <f t="shared" si="111"/>
        <v>1000000</v>
      </c>
      <c r="J537" s="31" t="s">
        <v>312</v>
      </c>
      <c r="K537" s="11" t="s">
        <v>1697</v>
      </c>
      <c r="L537" s="107">
        <f t="shared" si="112"/>
        <v>0</v>
      </c>
      <c r="M537" s="107"/>
      <c r="N537" s="107"/>
      <c r="O537" s="107">
        <f t="shared" si="113"/>
        <v>1000000</v>
      </c>
      <c r="P537" s="107">
        <v>1000000</v>
      </c>
      <c r="Q537" s="107"/>
      <c r="R537" s="107">
        <f t="shared" si="114"/>
        <v>0</v>
      </c>
      <c r="S537" s="107"/>
      <c r="T537" s="107"/>
      <c r="U537" s="107">
        <f t="shared" si="115"/>
        <v>0</v>
      </c>
      <c r="V537" s="107"/>
      <c r="W537" s="107"/>
      <c r="X537" s="107">
        <f t="shared" si="116"/>
        <v>0</v>
      </c>
      <c r="Y537" s="107"/>
      <c r="Z537" s="107"/>
      <c r="AA537" s="108">
        <f>C537+I537-L537-O537-U537-X537-R537</f>
        <v>0</v>
      </c>
      <c r="AB537" s="7">
        <v>45517</v>
      </c>
    </row>
    <row r="538" spans="1:28" ht="15.75" hidden="1" x14ac:dyDescent="0.25">
      <c r="A538" s="24">
        <v>45517</v>
      </c>
      <c r="B538" s="25" t="s">
        <v>755</v>
      </c>
      <c r="C538" s="25"/>
      <c r="D538" s="25" t="s">
        <v>52</v>
      </c>
      <c r="E538" s="25" t="s">
        <v>130</v>
      </c>
      <c r="F538" s="25">
        <v>60</v>
      </c>
      <c r="G538" s="25" t="s">
        <v>77</v>
      </c>
      <c r="H538" s="25">
        <v>50000</v>
      </c>
      <c r="I538" s="11">
        <f t="shared" si="111"/>
        <v>3000000</v>
      </c>
      <c r="J538" s="31" t="s">
        <v>312</v>
      </c>
      <c r="K538" s="11" t="s">
        <v>1697</v>
      </c>
      <c r="L538" s="107">
        <f t="shared" si="112"/>
        <v>0</v>
      </c>
      <c r="M538" s="107"/>
      <c r="N538" s="107"/>
      <c r="O538" s="107">
        <f t="shared" si="113"/>
        <v>3000000</v>
      </c>
      <c r="P538" s="107">
        <v>3000000</v>
      </c>
      <c r="Q538" s="107"/>
      <c r="R538" s="107">
        <f t="shared" si="114"/>
        <v>0</v>
      </c>
      <c r="S538" s="107"/>
      <c r="T538" s="107"/>
      <c r="U538" s="107">
        <f t="shared" si="115"/>
        <v>0</v>
      </c>
      <c r="V538" s="107"/>
      <c r="W538" s="107"/>
      <c r="X538" s="107">
        <f t="shared" si="116"/>
        <v>0</v>
      </c>
      <c r="Y538" s="107"/>
      <c r="Z538" s="107"/>
      <c r="AA538" s="108">
        <f>C538+I538-L538-O538-U538-X538-R538</f>
        <v>0</v>
      </c>
      <c r="AB538" s="7">
        <v>45517</v>
      </c>
    </row>
    <row r="539" spans="1:28" ht="15.75" hidden="1" x14ac:dyDescent="0.25">
      <c r="A539" s="29">
        <v>45517</v>
      </c>
      <c r="B539" s="25" t="s">
        <v>1394</v>
      </c>
      <c r="C539" s="25"/>
      <c r="D539" s="25" t="s">
        <v>46</v>
      </c>
      <c r="E539" s="25" t="s">
        <v>108</v>
      </c>
      <c r="F539" s="25">
        <v>400</v>
      </c>
      <c r="G539" s="25" t="s">
        <v>34</v>
      </c>
      <c r="H539" s="25">
        <v>2000</v>
      </c>
      <c r="I539" s="11">
        <f t="shared" si="111"/>
        <v>800000</v>
      </c>
      <c r="J539" s="31" t="s">
        <v>324</v>
      </c>
      <c r="K539" s="11"/>
      <c r="L539" s="107">
        <f t="shared" si="112"/>
        <v>0</v>
      </c>
      <c r="M539" s="107"/>
      <c r="N539" s="107"/>
      <c r="O539" s="107">
        <f t="shared" si="113"/>
        <v>0</v>
      </c>
      <c r="P539" s="107"/>
      <c r="Q539" s="107"/>
      <c r="R539" s="107">
        <f t="shared" si="114"/>
        <v>0</v>
      </c>
      <c r="S539" s="107"/>
      <c r="T539" s="107"/>
      <c r="U539" s="107">
        <f t="shared" si="115"/>
        <v>800000</v>
      </c>
      <c r="V539" s="107">
        <v>800000</v>
      </c>
      <c r="W539" s="107"/>
      <c r="X539" s="107">
        <f t="shared" si="116"/>
        <v>0</v>
      </c>
      <c r="Y539" s="107"/>
      <c r="Z539" s="107"/>
      <c r="AA539" s="108">
        <f>C539+I539-L539-O539-U539-X539-R539</f>
        <v>0</v>
      </c>
      <c r="AB539" s="7">
        <v>45517</v>
      </c>
    </row>
    <row r="540" spans="1:28" ht="16.5" hidden="1" thickBot="1" x14ac:dyDescent="0.3">
      <c r="A540" s="35">
        <v>45517</v>
      </c>
      <c r="B540" s="36" t="s">
        <v>122</v>
      </c>
      <c r="C540" s="36"/>
      <c r="D540" s="36" t="s">
        <v>46</v>
      </c>
      <c r="E540" s="36" t="s">
        <v>42</v>
      </c>
      <c r="F540" s="36">
        <v>5200</v>
      </c>
      <c r="G540" s="36" t="s">
        <v>34</v>
      </c>
      <c r="H540" s="36">
        <v>3600</v>
      </c>
      <c r="I540" s="11">
        <f t="shared" si="111"/>
        <v>18720000</v>
      </c>
      <c r="J540" s="31" t="s">
        <v>312</v>
      </c>
      <c r="K540" s="11"/>
      <c r="L540" s="107">
        <f t="shared" si="112"/>
        <v>13805000</v>
      </c>
      <c r="M540" s="107">
        <v>13805000</v>
      </c>
      <c r="N540" s="107"/>
      <c r="O540" s="107">
        <f t="shared" si="113"/>
        <v>0</v>
      </c>
      <c r="P540" s="107"/>
      <c r="Q540" s="107"/>
      <c r="R540" s="107">
        <f t="shared" si="114"/>
        <v>4915000</v>
      </c>
      <c r="S540" s="107">
        <v>4915000</v>
      </c>
      <c r="T540" s="107"/>
      <c r="U540" s="107">
        <f t="shared" si="115"/>
        <v>0</v>
      </c>
      <c r="V540" s="107"/>
      <c r="W540" s="107"/>
      <c r="X540" s="107">
        <f t="shared" si="116"/>
        <v>0</v>
      </c>
      <c r="Y540" s="107"/>
      <c r="Z540" s="107"/>
      <c r="AA540" s="108">
        <f>C540+I540-L540-O540-U540-X540-R540</f>
        <v>0</v>
      </c>
      <c r="AB540" s="7">
        <v>45518</v>
      </c>
    </row>
    <row r="541" spans="1:28" ht="15.75" hidden="1" x14ac:dyDescent="0.25">
      <c r="A541" s="29">
        <v>45518</v>
      </c>
      <c r="B541" s="27" t="s">
        <v>1025</v>
      </c>
      <c r="C541" s="27"/>
      <c r="D541" s="27" t="s">
        <v>46</v>
      </c>
      <c r="E541" s="27" t="s">
        <v>102</v>
      </c>
      <c r="F541" s="27">
        <v>35</v>
      </c>
      <c r="G541" s="27" t="s">
        <v>39</v>
      </c>
      <c r="H541" s="27">
        <v>47000</v>
      </c>
      <c r="I541" s="11">
        <f t="shared" ref="I541:I574" si="117">F541*H541</f>
        <v>1645000</v>
      </c>
      <c r="J541" s="31" t="s">
        <v>324</v>
      </c>
      <c r="K541" s="11"/>
      <c r="L541" s="107">
        <f t="shared" ref="L541" si="118">M541+N541</f>
        <v>0</v>
      </c>
      <c r="M541" s="107"/>
      <c r="N541" s="107"/>
      <c r="O541" s="107">
        <f t="shared" ref="O541" si="119">P541+Q541</f>
        <v>0</v>
      </c>
      <c r="P541" s="107"/>
      <c r="Q541" s="107"/>
      <c r="R541" s="107">
        <f t="shared" ref="R541" si="120">S541+T541</f>
        <v>0</v>
      </c>
      <c r="S541" s="107"/>
      <c r="T541" s="107"/>
      <c r="U541" s="107">
        <f t="shared" ref="U541" si="121">V541+W541</f>
        <v>1645000</v>
      </c>
      <c r="V541" s="107">
        <v>1645000</v>
      </c>
      <c r="W541" s="107"/>
      <c r="X541" s="107">
        <f t="shared" ref="X541" si="122">Y541+Z541</f>
        <v>0</v>
      </c>
      <c r="Y541" s="107"/>
      <c r="Z541" s="107"/>
      <c r="AA541" s="108">
        <f>C541+I541-L541-O541-U541-X541-R541</f>
        <v>0</v>
      </c>
      <c r="AB541" s="7">
        <v>45517</v>
      </c>
    </row>
    <row r="542" spans="1:28" ht="15.75" hidden="1" x14ac:dyDescent="0.25">
      <c r="A542" s="29">
        <v>45518</v>
      </c>
      <c r="B542" s="25" t="s">
        <v>203</v>
      </c>
      <c r="C542" s="25"/>
      <c r="D542" s="25" t="s">
        <v>46</v>
      </c>
      <c r="E542" s="25" t="s">
        <v>363</v>
      </c>
      <c r="F542" s="25">
        <v>3</v>
      </c>
      <c r="G542" s="25" t="s">
        <v>48</v>
      </c>
      <c r="H542" s="25">
        <v>230000</v>
      </c>
      <c r="I542" s="11">
        <f t="shared" si="117"/>
        <v>690000</v>
      </c>
      <c r="J542" s="18" t="s">
        <v>24</v>
      </c>
      <c r="K542" s="11"/>
      <c r="L542" s="107">
        <f t="shared" ref="L542:L574" si="123">M542+N542</f>
        <v>363000</v>
      </c>
      <c r="M542" s="107">
        <v>363000</v>
      </c>
      <c r="N542" s="107"/>
      <c r="O542" s="107">
        <f t="shared" ref="O542:O574" si="124">P542+Q542</f>
        <v>0</v>
      </c>
      <c r="P542" s="107"/>
      <c r="Q542" s="107"/>
      <c r="R542" s="107">
        <f t="shared" ref="R542:R574" si="125">S542+T542</f>
        <v>0</v>
      </c>
      <c r="S542" s="107"/>
      <c r="T542" s="107"/>
      <c r="U542" s="107">
        <f t="shared" ref="U542:U574" si="126">V542+W542</f>
        <v>0</v>
      </c>
      <c r="V542" s="107"/>
      <c r="W542" s="107"/>
      <c r="X542" s="107">
        <f t="shared" ref="X542:X574" si="127">Y542+Z542</f>
        <v>0</v>
      </c>
      <c r="Y542" s="107"/>
      <c r="Z542" s="107"/>
      <c r="AA542" s="108">
        <f>C542+I542-L542-O542-U542-X542-R542</f>
        <v>327000</v>
      </c>
      <c r="AB542" s="7">
        <v>45518</v>
      </c>
    </row>
    <row r="543" spans="1:28" ht="15.75" hidden="1" x14ac:dyDescent="0.25">
      <c r="A543" s="29">
        <v>45518</v>
      </c>
      <c r="B543" s="25" t="s">
        <v>354</v>
      </c>
      <c r="C543" s="25"/>
      <c r="D543" s="25" t="s">
        <v>46</v>
      </c>
      <c r="E543" s="25" t="s">
        <v>108</v>
      </c>
      <c r="F543" s="25">
        <v>6800</v>
      </c>
      <c r="G543" s="25" t="s">
        <v>34</v>
      </c>
      <c r="H543" s="25">
        <v>2000</v>
      </c>
      <c r="I543" s="11">
        <f t="shared" si="117"/>
        <v>13600000</v>
      </c>
      <c r="J543" s="31" t="s">
        <v>312</v>
      </c>
      <c r="K543" s="11"/>
      <c r="L543" s="107">
        <f t="shared" si="123"/>
        <v>0</v>
      </c>
      <c r="M543" s="107"/>
      <c r="N543" s="107"/>
      <c r="O543" s="107">
        <f t="shared" si="124"/>
        <v>13600000</v>
      </c>
      <c r="P543" s="107">
        <v>13600000</v>
      </c>
      <c r="Q543" s="107"/>
      <c r="R543" s="107">
        <f t="shared" si="125"/>
        <v>0</v>
      </c>
      <c r="S543" s="107"/>
      <c r="T543" s="107"/>
      <c r="U543" s="107">
        <f t="shared" si="126"/>
        <v>0</v>
      </c>
      <c r="V543" s="107"/>
      <c r="W543" s="107"/>
      <c r="X543" s="107">
        <f t="shared" si="127"/>
        <v>0</v>
      </c>
      <c r="Y543" s="107"/>
      <c r="Z543" s="107"/>
      <c r="AA543" s="108">
        <f>C543+I543-L543-O543-U543-X543-R543</f>
        <v>0</v>
      </c>
      <c r="AB543" s="7">
        <v>45517</v>
      </c>
    </row>
    <row r="544" spans="1:28" ht="15.75" hidden="1" x14ac:dyDescent="0.25">
      <c r="A544" s="29">
        <v>45518</v>
      </c>
      <c r="B544" s="25" t="s">
        <v>280</v>
      </c>
      <c r="C544" s="25"/>
      <c r="D544" s="25" t="s">
        <v>46</v>
      </c>
      <c r="E544" s="25" t="s">
        <v>216</v>
      </c>
      <c r="F544" s="25">
        <v>2</v>
      </c>
      <c r="G544" s="25" t="s">
        <v>27</v>
      </c>
      <c r="H544" s="25">
        <v>45000</v>
      </c>
      <c r="I544" s="11">
        <f t="shared" si="117"/>
        <v>90000</v>
      </c>
      <c r="J544" s="31" t="s">
        <v>324</v>
      </c>
      <c r="K544" s="11"/>
      <c r="L544" s="107">
        <f t="shared" si="123"/>
        <v>90000</v>
      </c>
      <c r="M544" s="107">
        <v>90000</v>
      </c>
      <c r="N544" s="107"/>
      <c r="O544" s="107">
        <f t="shared" si="124"/>
        <v>0</v>
      </c>
      <c r="P544" s="107"/>
      <c r="Q544" s="107"/>
      <c r="R544" s="107">
        <f t="shared" si="125"/>
        <v>0</v>
      </c>
      <c r="S544" s="107"/>
      <c r="T544" s="107"/>
      <c r="U544" s="107">
        <f t="shared" si="126"/>
        <v>0</v>
      </c>
      <c r="V544" s="107"/>
      <c r="W544" s="107"/>
      <c r="X544" s="107">
        <f t="shared" si="127"/>
        <v>0</v>
      </c>
      <c r="Y544" s="107"/>
      <c r="Z544" s="107"/>
      <c r="AA544" s="108">
        <f>C544+I544-L544-O544-U544-X544-R544</f>
        <v>0</v>
      </c>
      <c r="AB544" s="7">
        <v>45518</v>
      </c>
    </row>
    <row r="545" spans="1:28" ht="15.75" hidden="1" x14ac:dyDescent="0.25">
      <c r="A545" s="29">
        <v>45518</v>
      </c>
      <c r="B545" s="25" t="s">
        <v>256</v>
      </c>
      <c r="C545" s="25"/>
      <c r="D545" s="25" t="s">
        <v>52</v>
      </c>
      <c r="E545" s="25" t="s">
        <v>284</v>
      </c>
      <c r="F545" s="25">
        <v>1</v>
      </c>
      <c r="G545" s="25" t="s">
        <v>27</v>
      </c>
      <c r="H545" s="25">
        <v>75000</v>
      </c>
      <c r="I545" s="11">
        <f t="shared" si="117"/>
        <v>75000</v>
      </c>
      <c r="J545" s="31" t="s">
        <v>312</v>
      </c>
      <c r="K545" s="11" t="s">
        <v>1804</v>
      </c>
      <c r="L545" s="107">
        <f t="shared" si="123"/>
        <v>0</v>
      </c>
      <c r="M545" s="107"/>
      <c r="N545" s="107"/>
      <c r="O545" s="107">
        <f t="shared" si="124"/>
        <v>75000</v>
      </c>
      <c r="P545" s="107"/>
      <c r="Q545" s="107">
        <v>75000</v>
      </c>
      <c r="R545" s="107">
        <f t="shared" si="125"/>
        <v>0</v>
      </c>
      <c r="S545" s="107"/>
      <c r="T545" s="107"/>
      <c r="U545" s="107">
        <f t="shared" si="126"/>
        <v>0</v>
      </c>
      <c r="V545" s="107"/>
      <c r="W545" s="107"/>
      <c r="X545" s="107">
        <f t="shared" si="127"/>
        <v>0</v>
      </c>
      <c r="Y545" s="107"/>
      <c r="Z545" s="107"/>
      <c r="AA545" s="108">
        <f>C545+I545-L545-O545-U545-X545-R545</f>
        <v>0</v>
      </c>
      <c r="AB545" s="7">
        <v>45532</v>
      </c>
    </row>
    <row r="546" spans="1:28" ht="15.75" hidden="1" x14ac:dyDescent="0.25">
      <c r="A546" s="29">
        <v>45518</v>
      </c>
      <c r="B546" s="25" t="s">
        <v>256</v>
      </c>
      <c r="C546" s="25"/>
      <c r="D546" s="25" t="s">
        <v>52</v>
      </c>
      <c r="E546" s="25" t="s">
        <v>227</v>
      </c>
      <c r="F546" s="25">
        <v>1</v>
      </c>
      <c r="G546" s="25" t="s">
        <v>27</v>
      </c>
      <c r="H546" s="25">
        <v>95000</v>
      </c>
      <c r="I546" s="11">
        <f t="shared" si="117"/>
        <v>95000</v>
      </c>
      <c r="J546" s="31" t="s">
        <v>312</v>
      </c>
      <c r="K546" s="11" t="s">
        <v>1804</v>
      </c>
      <c r="L546" s="107">
        <f t="shared" si="123"/>
        <v>0</v>
      </c>
      <c r="M546" s="107"/>
      <c r="N546" s="107"/>
      <c r="O546" s="107">
        <f t="shared" si="124"/>
        <v>95000</v>
      </c>
      <c r="P546" s="107"/>
      <c r="Q546" s="107">
        <v>95000</v>
      </c>
      <c r="R546" s="107">
        <f t="shared" si="125"/>
        <v>0</v>
      </c>
      <c r="S546" s="107"/>
      <c r="T546" s="107"/>
      <c r="U546" s="107">
        <f t="shared" si="126"/>
        <v>0</v>
      </c>
      <c r="V546" s="107"/>
      <c r="W546" s="107"/>
      <c r="X546" s="107">
        <f t="shared" si="127"/>
        <v>0</v>
      </c>
      <c r="Y546" s="107"/>
      <c r="Z546" s="107"/>
      <c r="AA546" s="108">
        <f>C546+I546-L546-O546-U546-X546-R546</f>
        <v>0</v>
      </c>
      <c r="AB546" s="7">
        <v>45532</v>
      </c>
    </row>
    <row r="547" spans="1:28" ht="15.75" hidden="1" x14ac:dyDescent="0.25">
      <c r="A547" s="29">
        <v>45518</v>
      </c>
      <c r="B547" s="25" t="s">
        <v>256</v>
      </c>
      <c r="C547" s="25"/>
      <c r="D547" s="25" t="s">
        <v>52</v>
      </c>
      <c r="E547" s="25" t="s">
        <v>512</v>
      </c>
      <c r="F547" s="25">
        <v>4</v>
      </c>
      <c r="G547" s="25" t="s">
        <v>27</v>
      </c>
      <c r="H547" s="25">
        <v>460000</v>
      </c>
      <c r="I547" s="11">
        <f t="shared" si="117"/>
        <v>1840000</v>
      </c>
      <c r="J547" s="31" t="s">
        <v>312</v>
      </c>
      <c r="K547" s="11" t="s">
        <v>1804</v>
      </c>
      <c r="L547" s="107">
        <f t="shared" si="123"/>
        <v>0</v>
      </c>
      <c r="M547" s="107"/>
      <c r="N547" s="107"/>
      <c r="O547" s="107">
        <f t="shared" si="124"/>
        <v>1840000</v>
      </c>
      <c r="P547" s="107"/>
      <c r="Q547" s="107">
        <v>1840000</v>
      </c>
      <c r="R547" s="107">
        <f t="shared" si="125"/>
        <v>0</v>
      </c>
      <c r="S547" s="107"/>
      <c r="T547" s="107"/>
      <c r="U547" s="107">
        <f t="shared" si="126"/>
        <v>0</v>
      </c>
      <c r="V547" s="107"/>
      <c r="W547" s="107"/>
      <c r="X547" s="107">
        <f t="shared" si="127"/>
        <v>0</v>
      </c>
      <c r="Y547" s="107"/>
      <c r="Z547" s="107"/>
      <c r="AA547" s="108">
        <f>C547+I547-L547-O547-U547-X547-R547</f>
        <v>0</v>
      </c>
      <c r="AB547" s="7">
        <v>45532</v>
      </c>
    </row>
    <row r="548" spans="1:28" ht="15.75" hidden="1" x14ac:dyDescent="0.25">
      <c r="A548" s="29">
        <v>45518</v>
      </c>
      <c r="B548" s="27" t="s">
        <v>956</v>
      </c>
      <c r="C548" s="27"/>
      <c r="D548" s="27" t="s">
        <v>46</v>
      </c>
      <c r="E548" s="27" t="s">
        <v>225</v>
      </c>
      <c r="F548" s="27">
        <v>600</v>
      </c>
      <c r="G548" s="27" t="s">
        <v>34</v>
      </c>
      <c r="H548" s="27">
        <v>2711</v>
      </c>
      <c r="I548" s="11">
        <f t="shared" si="117"/>
        <v>1626600</v>
      </c>
      <c r="J548" s="31" t="s">
        <v>312</v>
      </c>
      <c r="K548" s="11" t="s">
        <v>1694</v>
      </c>
      <c r="L548" s="107">
        <f t="shared" si="123"/>
        <v>0</v>
      </c>
      <c r="M548" s="107"/>
      <c r="N548" s="107"/>
      <c r="O548" s="107">
        <f t="shared" si="124"/>
        <v>1626600</v>
      </c>
      <c r="P548" s="107">
        <v>1626600</v>
      </c>
      <c r="Q548" s="107"/>
      <c r="R548" s="107">
        <f t="shared" si="125"/>
        <v>0</v>
      </c>
      <c r="S548" s="107"/>
      <c r="T548" s="107"/>
      <c r="U548" s="107">
        <f t="shared" si="126"/>
        <v>0</v>
      </c>
      <c r="V548" s="107"/>
      <c r="W548" s="107"/>
      <c r="X548" s="107">
        <f t="shared" si="127"/>
        <v>0</v>
      </c>
      <c r="Y548" s="107"/>
      <c r="Z548" s="107"/>
      <c r="AA548" s="108">
        <f>C548+I548-L548-O548-U548-X548-R548</f>
        <v>0</v>
      </c>
      <c r="AB548" s="7">
        <v>45517</v>
      </c>
    </row>
    <row r="549" spans="1:28" ht="15.75" hidden="1" x14ac:dyDescent="0.25">
      <c r="A549" s="29">
        <v>45518</v>
      </c>
      <c r="B549" s="25" t="s">
        <v>99</v>
      </c>
      <c r="C549" s="25"/>
      <c r="D549" s="25"/>
      <c r="E549" s="25" t="s">
        <v>103</v>
      </c>
      <c r="F549" s="25">
        <v>29</v>
      </c>
      <c r="G549" s="25" t="s">
        <v>39</v>
      </c>
      <c r="H549" s="25"/>
      <c r="I549" s="11">
        <f t="shared" si="117"/>
        <v>0</v>
      </c>
      <c r="J549" s="26" t="s">
        <v>28</v>
      </c>
      <c r="K549" s="11"/>
      <c r="L549" s="107">
        <f t="shared" si="123"/>
        <v>0</v>
      </c>
      <c r="M549" s="107"/>
      <c r="N549" s="107"/>
      <c r="O549" s="107">
        <f t="shared" si="124"/>
        <v>0</v>
      </c>
      <c r="P549" s="107"/>
      <c r="Q549" s="107"/>
      <c r="R549" s="107">
        <f t="shared" si="125"/>
        <v>0</v>
      </c>
      <c r="S549" s="107"/>
      <c r="T549" s="107"/>
      <c r="U549" s="107">
        <f t="shared" si="126"/>
        <v>0</v>
      </c>
      <c r="V549" s="107"/>
      <c r="W549" s="107"/>
      <c r="X549" s="107">
        <f t="shared" si="127"/>
        <v>0</v>
      </c>
      <c r="Y549" s="107"/>
      <c r="Z549" s="107"/>
      <c r="AA549" s="108">
        <f>C549+I549-L549-O549-U549-X549-R549</f>
        <v>0</v>
      </c>
      <c r="AB549" s="7"/>
    </row>
    <row r="550" spans="1:28" ht="15.75" hidden="1" x14ac:dyDescent="0.25">
      <c r="A550" s="29">
        <v>45518</v>
      </c>
      <c r="B550" s="25" t="s">
        <v>153</v>
      </c>
      <c r="C550" s="25"/>
      <c r="D550" s="25" t="s">
        <v>52</v>
      </c>
      <c r="E550" s="25" t="s">
        <v>135</v>
      </c>
      <c r="F550" s="25">
        <v>3</v>
      </c>
      <c r="G550" s="25" t="s">
        <v>48</v>
      </c>
      <c r="H550" s="25">
        <v>150000</v>
      </c>
      <c r="I550" s="11">
        <f t="shared" si="117"/>
        <v>450000</v>
      </c>
      <c r="J550" s="31" t="s">
        <v>324</v>
      </c>
      <c r="K550" s="11"/>
      <c r="L550" s="107">
        <f t="shared" si="123"/>
        <v>450000</v>
      </c>
      <c r="M550" s="107">
        <v>450000</v>
      </c>
      <c r="N550" s="107"/>
      <c r="O550" s="107">
        <f t="shared" si="124"/>
        <v>0</v>
      </c>
      <c r="P550" s="107"/>
      <c r="Q550" s="107"/>
      <c r="R550" s="107">
        <f t="shared" si="125"/>
        <v>0</v>
      </c>
      <c r="S550" s="107"/>
      <c r="T550" s="107"/>
      <c r="U550" s="107">
        <f t="shared" si="126"/>
        <v>0</v>
      </c>
      <c r="V550" s="107"/>
      <c r="W550" s="107"/>
      <c r="X550" s="107">
        <f t="shared" si="127"/>
        <v>0</v>
      </c>
      <c r="Y550" s="107"/>
      <c r="Z550" s="107"/>
      <c r="AA550" s="108">
        <f>C550+I550-L550-O550-U550-X550-R550</f>
        <v>0</v>
      </c>
      <c r="AB550" s="7">
        <v>45518</v>
      </c>
    </row>
    <row r="551" spans="1:28" ht="15.75" hidden="1" x14ac:dyDescent="0.25">
      <c r="A551" s="29">
        <v>45518</v>
      </c>
      <c r="B551" s="25" t="s">
        <v>1699</v>
      </c>
      <c r="C551" s="25"/>
      <c r="D551" s="25" t="s">
        <v>46</v>
      </c>
      <c r="E551" s="25" t="s">
        <v>42</v>
      </c>
      <c r="F551" s="25">
        <v>300</v>
      </c>
      <c r="G551" s="25" t="s">
        <v>34</v>
      </c>
      <c r="H551" s="25">
        <v>4000</v>
      </c>
      <c r="I551" s="11">
        <f t="shared" si="117"/>
        <v>1200000</v>
      </c>
      <c r="J551" s="31" t="s">
        <v>312</v>
      </c>
      <c r="K551" s="11"/>
      <c r="L551" s="107">
        <f t="shared" si="123"/>
        <v>1000000</v>
      </c>
      <c r="M551" s="107">
        <v>1000000</v>
      </c>
      <c r="N551" s="107"/>
      <c r="O551" s="107">
        <f t="shared" si="124"/>
        <v>0</v>
      </c>
      <c r="P551" s="107"/>
      <c r="Q551" s="107"/>
      <c r="R551" s="107">
        <f t="shared" si="125"/>
        <v>200000</v>
      </c>
      <c r="S551" s="107">
        <v>200000</v>
      </c>
      <c r="T551" s="107"/>
      <c r="U551" s="107">
        <f t="shared" si="126"/>
        <v>0</v>
      </c>
      <c r="V551" s="107"/>
      <c r="W551" s="107"/>
      <c r="X551" s="107">
        <f t="shared" si="127"/>
        <v>0</v>
      </c>
      <c r="Y551" s="107"/>
      <c r="Z551" s="107"/>
      <c r="AA551" s="108">
        <f>C551+I551-L551-O551-U551-X551-R551</f>
        <v>0</v>
      </c>
      <c r="AB551" s="7">
        <v>45518</v>
      </c>
    </row>
    <row r="552" spans="1:28" ht="15.75" hidden="1" x14ac:dyDescent="0.25">
      <c r="A552" s="29">
        <v>45518</v>
      </c>
      <c r="B552" s="25" t="s">
        <v>988</v>
      </c>
      <c r="C552" s="25"/>
      <c r="D552" s="25" t="s">
        <v>46</v>
      </c>
      <c r="E552" s="25" t="s">
        <v>299</v>
      </c>
      <c r="F552" s="25">
        <v>16</v>
      </c>
      <c r="G552" s="25" t="s">
        <v>39</v>
      </c>
      <c r="H552" s="25">
        <v>46000</v>
      </c>
      <c r="I552" s="11">
        <f t="shared" si="117"/>
        <v>736000</v>
      </c>
      <c r="J552" s="31" t="s">
        <v>324</v>
      </c>
      <c r="K552" s="11"/>
      <c r="L552" s="107">
        <f t="shared" si="123"/>
        <v>736000</v>
      </c>
      <c r="M552" s="107">
        <v>736000</v>
      </c>
      <c r="N552" s="107"/>
      <c r="O552" s="107">
        <f t="shared" si="124"/>
        <v>0</v>
      </c>
      <c r="P552" s="107"/>
      <c r="Q552" s="107"/>
      <c r="R552" s="107">
        <f t="shared" si="125"/>
        <v>0</v>
      </c>
      <c r="S552" s="107"/>
      <c r="T552" s="107"/>
      <c r="U552" s="107">
        <f t="shared" si="126"/>
        <v>0</v>
      </c>
      <c r="V552" s="107"/>
      <c r="W552" s="107"/>
      <c r="X552" s="107">
        <f t="shared" si="127"/>
        <v>0</v>
      </c>
      <c r="Y552" s="107"/>
      <c r="Z552" s="107"/>
      <c r="AA552" s="108">
        <f>C552+I552-L552-O552-U552-X552-R552</f>
        <v>0</v>
      </c>
      <c r="AB552" s="7">
        <v>45518</v>
      </c>
    </row>
    <row r="553" spans="1:28" ht="15.75" hidden="1" x14ac:dyDescent="0.25">
      <c r="A553" s="29">
        <v>45518</v>
      </c>
      <c r="B553" s="25" t="s">
        <v>988</v>
      </c>
      <c r="C553" s="25"/>
      <c r="D553" s="25" t="s">
        <v>46</v>
      </c>
      <c r="E553" s="25" t="s">
        <v>135</v>
      </c>
      <c r="F553" s="25">
        <v>3</v>
      </c>
      <c r="G553" s="25" t="s">
        <v>48</v>
      </c>
      <c r="H553" s="25">
        <v>150000</v>
      </c>
      <c r="I553" s="11">
        <f t="shared" si="117"/>
        <v>450000</v>
      </c>
      <c r="J553" s="31" t="s">
        <v>324</v>
      </c>
      <c r="K553" s="11"/>
      <c r="L553" s="107">
        <f t="shared" si="123"/>
        <v>450000</v>
      </c>
      <c r="M553" s="107">
        <v>450000</v>
      </c>
      <c r="N553" s="107"/>
      <c r="O553" s="107">
        <f t="shared" si="124"/>
        <v>0</v>
      </c>
      <c r="P553" s="107"/>
      <c r="Q553" s="107"/>
      <c r="R553" s="107">
        <f t="shared" si="125"/>
        <v>0</v>
      </c>
      <c r="S553" s="107"/>
      <c r="T553" s="107"/>
      <c r="U553" s="107">
        <f t="shared" si="126"/>
        <v>0</v>
      </c>
      <c r="V553" s="107"/>
      <c r="W553" s="107"/>
      <c r="X553" s="107">
        <f t="shared" si="127"/>
        <v>0</v>
      </c>
      <c r="Y553" s="107"/>
      <c r="Z553" s="107"/>
      <c r="AA553" s="108">
        <f>C553+I553-L553-O553-U553-X553-R553</f>
        <v>0</v>
      </c>
      <c r="AB553" s="7">
        <v>45518</v>
      </c>
    </row>
    <row r="554" spans="1:28" ht="15.75" hidden="1" x14ac:dyDescent="0.25">
      <c r="A554" s="29">
        <v>45518</v>
      </c>
      <c r="B554" s="25" t="s">
        <v>311</v>
      </c>
      <c r="C554" s="25"/>
      <c r="D554" s="25" t="s">
        <v>46</v>
      </c>
      <c r="E554" s="25" t="s">
        <v>299</v>
      </c>
      <c r="F554" s="25">
        <v>16.600000000000001</v>
      </c>
      <c r="G554" s="25" t="s">
        <v>39</v>
      </c>
      <c r="H554" s="25">
        <v>45000</v>
      </c>
      <c r="I554" s="11">
        <f t="shared" si="117"/>
        <v>747000.00000000012</v>
      </c>
      <c r="J554" s="31" t="s">
        <v>324</v>
      </c>
      <c r="K554" s="11"/>
      <c r="L554" s="107">
        <f t="shared" si="123"/>
        <v>747000</v>
      </c>
      <c r="M554" s="107">
        <v>747000</v>
      </c>
      <c r="N554" s="107"/>
      <c r="O554" s="107">
        <f t="shared" si="124"/>
        <v>0</v>
      </c>
      <c r="P554" s="107"/>
      <c r="Q554" s="107"/>
      <c r="R554" s="107">
        <f t="shared" si="125"/>
        <v>0</v>
      </c>
      <c r="S554" s="107"/>
      <c r="T554" s="107"/>
      <c r="U554" s="107">
        <f t="shared" si="126"/>
        <v>0</v>
      </c>
      <c r="V554" s="107"/>
      <c r="W554" s="107"/>
      <c r="X554" s="107">
        <f t="shared" si="127"/>
        <v>0</v>
      </c>
      <c r="Y554" s="107"/>
      <c r="Z554" s="107"/>
      <c r="AA554" s="108">
        <f>C554+I554-L554-O554-U554-X554-R554</f>
        <v>1.1641532182693481E-10</v>
      </c>
      <c r="AB554" s="7">
        <v>45518</v>
      </c>
    </row>
    <row r="555" spans="1:28" ht="15.75" hidden="1" x14ac:dyDescent="0.25">
      <c r="A555" s="29">
        <v>45518</v>
      </c>
      <c r="B555" s="25" t="s">
        <v>99</v>
      </c>
      <c r="C555" s="25"/>
      <c r="D555" s="25"/>
      <c r="E555" s="25" t="s">
        <v>103</v>
      </c>
      <c r="F555" s="25">
        <v>29.2</v>
      </c>
      <c r="G555" s="25" t="s">
        <v>39</v>
      </c>
      <c r="H555" s="25"/>
      <c r="I555" s="11">
        <f t="shared" si="117"/>
        <v>0</v>
      </c>
      <c r="J555" s="26" t="s">
        <v>28</v>
      </c>
      <c r="K555" s="11"/>
      <c r="L555" s="107">
        <f t="shared" si="123"/>
        <v>0</v>
      </c>
      <c r="M555" s="107"/>
      <c r="N555" s="107"/>
      <c r="O555" s="107">
        <f t="shared" si="124"/>
        <v>0</v>
      </c>
      <c r="P555" s="107"/>
      <c r="Q555" s="107"/>
      <c r="R555" s="107">
        <f t="shared" si="125"/>
        <v>0</v>
      </c>
      <c r="S555" s="107"/>
      <c r="T555" s="107"/>
      <c r="U555" s="107">
        <f t="shared" si="126"/>
        <v>0</v>
      </c>
      <c r="V555" s="107"/>
      <c r="W555" s="107"/>
      <c r="X555" s="107">
        <f t="shared" si="127"/>
        <v>0</v>
      </c>
      <c r="Y555" s="107"/>
      <c r="Z555" s="107"/>
      <c r="AA555" s="108">
        <f>C555+I555-L555-O555-U555-X555-R555</f>
        <v>0</v>
      </c>
      <c r="AB555" s="7"/>
    </row>
    <row r="556" spans="1:28" ht="15.75" hidden="1" x14ac:dyDescent="0.25">
      <c r="A556" s="29">
        <v>45518</v>
      </c>
      <c r="B556" s="25" t="s">
        <v>412</v>
      </c>
      <c r="C556" s="25"/>
      <c r="D556" s="25" t="s">
        <v>46</v>
      </c>
      <c r="E556" s="25" t="s">
        <v>343</v>
      </c>
      <c r="F556" s="25">
        <v>2</v>
      </c>
      <c r="G556" s="25" t="s">
        <v>23</v>
      </c>
      <c r="H556" s="25">
        <v>1200000</v>
      </c>
      <c r="I556" s="11">
        <f t="shared" si="117"/>
        <v>2400000</v>
      </c>
      <c r="J556" s="26" t="s">
        <v>28</v>
      </c>
      <c r="K556" s="11"/>
      <c r="L556" s="107">
        <f t="shared" si="123"/>
        <v>0</v>
      </c>
      <c r="M556" s="107"/>
      <c r="N556" s="107"/>
      <c r="O556" s="107">
        <f t="shared" si="124"/>
        <v>0</v>
      </c>
      <c r="P556" s="107"/>
      <c r="Q556" s="107"/>
      <c r="R556" s="107">
        <f t="shared" si="125"/>
        <v>0</v>
      </c>
      <c r="S556" s="107"/>
      <c r="T556" s="107"/>
      <c r="U556" s="107">
        <f t="shared" si="126"/>
        <v>0</v>
      </c>
      <c r="V556" s="107"/>
      <c r="W556" s="107"/>
      <c r="X556" s="107">
        <f t="shared" si="127"/>
        <v>0</v>
      </c>
      <c r="Y556" s="107"/>
      <c r="Z556" s="107"/>
      <c r="AA556" s="108">
        <f>C556+I556-L556-O556-U556-X556-R556</f>
        <v>2400000</v>
      </c>
      <c r="AB556" s="7"/>
    </row>
    <row r="557" spans="1:28" ht="15.75" hidden="1" x14ac:dyDescent="0.25">
      <c r="A557" s="29">
        <v>45518</v>
      </c>
      <c r="B557" s="25" t="s">
        <v>162</v>
      </c>
      <c r="C557" s="25"/>
      <c r="D557" s="25" t="s">
        <v>46</v>
      </c>
      <c r="E557" s="25" t="s">
        <v>127</v>
      </c>
      <c r="F557" s="25">
        <v>5</v>
      </c>
      <c r="G557" s="25" t="s">
        <v>39</v>
      </c>
      <c r="H557" s="25">
        <v>70000</v>
      </c>
      <c r="I557" s="11">
        <f t="shared" si="117"/>
        <v>350000</v>
      </c>
      <c r="J557" s="26" t="s">
        <v>28</v>
      </c>
      <c r="K557" s="11"/>
      <c r="L557" s="107">
        <f t="shared" si="123"/>
        <v>0</v>
      </c>
      <c r="M557" s="107"/>
      <c r="N557" s="107"/>
      <c r="O557" s="107">
        <f t="shared" si="124"/>
        <v>0</v>
      </c>
      <c r="P557" s="107"/>
      <c r="Q557" s="107"/>
      <c r="R557" s="107">
        <f t="shared" si="125"/>
        <v>0</v>
      </c>
      <c r="S557" s="107"/>
      <c r="T557" s="107"/>
      <c r="U557" s="107">
        <f t="shared" si="126"/>
        <v>0</v>
      </c>
      <c r="V557" s="107"/>
      <c r="W557" s="107"/>
      <c r="X557" s="107">
        <f t="shared" si="127"/>
        <v>0</v>
      </c>
      <c r="Y557" s="107"/>
      <c r="Z557" s="107"/>
      <c r="AA557" s="108">
        <f>C557+I557-L557-O557-U557-X557-R557</f>
        <v>350000</v>
      </c>
      <c r="AB557" s="7"/>
    </row>
    <row r="558" spans="1:28" ht="15.75" hidden="1" x14ac:dyDescent="0.25">
      <c r="A558" s="29">
        <v>45518</v>
      </c>
      <c r="B558" s="25" t="s">
        <v>162</v>
      </c>
      <c r="C558" s="25"/>
      <c r="D558" s="25" t="s">
        <v>46</v>
      </c>
      <c r="E558" s="25" t="s">
        <v>117</v>
      </c>
      <c r="F558" s="25">
        <v>6</v>
      </c>
      <c r="G558" s="25" t="s">
        <v>23</v>
      </c>
      <c r="H558" s="25">
        <v>450000</v>
      </c>
      <c r="I558" s="11">
        <f t="shared" si="117"/>
        <v>2700000</v>
      </c>
      <c r="J558" s="26" t="s">
        <v>28</v>
      </c>
      <c r="K558" s="11"/>
      <c r="L558" s="107">
        <f t="shared" si="123"/>
        <v>0</v>
      </c>
      <c r="M558" s="107"/>
      <c r="N558" s="107"/>
      <c r="O558" s="107">
        <f t="shared" si="124"/>
        <v>0</v>
      </c>
      <c r="P558" s="107"/>
      <c r="Q558" s="107"/>
      <c r="R558" s="107">
        <f t="shared" si="125"/>
        <v>0</v>
      </c>
      <c r="S558" s="107"/>
      <c r="T558" s="107"/>
      <c r="U558" s="107">
        <f t="shared" si="126"/>
        <v>0</v>
      </c>
      <c r="V558" s="107"/>
      <c r="W558" s="107"/>
      <c r="X558" s="107">
        <f t="shared" si="127"/>
        <v>0</v>
      </c>
      <c r="Y558" s="107"/>
      <c r="Z558" s="107"/>
      <c r="AA558" s="108">
        <f>C558+I558-L558-O558-U558-X558-R558</f>
        <v>2700000</v>
      </c>
      <c r="AB558" s="7"/>
    </row>
    <row r="559" spans="1:28" ht="15.75" hidden="1" x14ac:dyDescent="0.25">
      <c r="A559" s="29">
        <v>45518</v>
      </c>
      <c r="B559" s="25" t="s">
        <v>162</v>
      </c>
      <c r="C559" s="25"/>
      <c r="D559" s="25" t="s">
        <v>46</v>
      </c>
      <c r="E559" s="25" t="s">
        <v>128</v>
      </c>
      <c r="F559" s="25">
        <v>50</v>
      </c>
      <c r="G559" s="25" t="s">
        <v>39</v>
      </c>
      <c r="H559" s="25">
        <v>125000</v>
      </c>
      <c r="I559" s="11">
        <f t="shared" si="117"/>
        <v>6250000</v>
      </c>
      <c r="J559" s="26" t="s">
        <v>28</v>
      </c>
      <c r="K559" s="11"/>
      <c r="L559" s="107">
        <f t="shared" si="123"/>
        <v>0</v>
      </c>
      <c r="M559" s="107"/>
      <c r="N559" s="107"/>
      <c r="O559" s="107">
        <f t="shared" si="124"/>
        <v>0</v>
      </c>
      <c r="P559" s="107"/>
      <c r="Q559" s="107"/>
      <c r="R559" s="107">
        <f t="shared" si="125"/>
        <v>0</v>
      </c>
      <c r="S559" s="107"/>
      <c r="T559" s="107"/>
      <c r="U559" s="107">
        <f t="shared" si="126"/>
        <v>0</v>
      </c>
      <c r="V559" s="107"/>
      <c r="W559" s="107"/>
      <c r="X559" s="107">
        <f t="shared" si="127"/>
        <v>0</v>
      </c>
      <c r="Y559" s="107"/>
      <c r="Z559" s="107"/>
      <c r="AA559" s="108">
        <f>C559+I559-L559-O559-U559-X559-R559</f>
        <v>6250000</v>
      </c>
      <c r="AB559" s="7"/>
    </row>
    <row r="560" spans="1:28" ht="15.75" hidden="1" x14ac:dyDescent="0.25">
      <c r="A560" s="29">
        <v>45518</v>
      </c>
      <c r="B560" s="25" t="s">
        <v>162</v>
      </c>
      <c r="C560" s="25"/>
      <c r="D560" s="25" t="s">
        <v>46</v>
      </c>
      <c r="E560" s="25" t="s">
        <v>130</v>
      </c>
      <c r="F560" s="25">
        <v>30</v>
      </c>
      <c r="G560" s="25" t="s">
        <v>77</v>
      </c>
      <c r="H560" s="25">
        <v>50000</v>
      </c>
      <c r="I560" s="11">
        <f t="shared" si="117"/>
        <v>1500000</v>
      </c>
      <c r="J560" s="26" t="s">
        <v>28</v>
      </c>
      <c r="K560" s="11"/>
      <c r="L560" s="107">
        <f t="shared" si="123"/>
        <v>0</v>
      </c>
      <c r="M560" s="107"/>
      <c r="N560" s="107"/>
      <c r="O560" s="107">
        <f t="shared" si="124"/>
        <v>0</v>
      </c>
      <c r="P560" s="107"/>
      <c r="Q560" s="107"/>
      <c r="R560" s="107">
        <f t="shared" si="125"/>
        <v>0</v>
      </c>
      <c r="S560" s="107"/>
      <c r="T560" s="107"/>
      <c r="U560" s="107">
        <f t="shared" si="126"/>
        <v>0</v>
      </c>
      <c r="V560" s="107"/>
      <c r="W560" s="107"/>
      <c r="X560" s="107">
        <f t="shared" si="127"/>
        <v>0</v>
      </c>
      <c r="Y560" s="107"/>
      <c r="Z560" s="107"/>
      <c r="AA560" s="108">
        <f>C560+I560-L560-O560-U560-X560-R560</f>
        <v>1500000</v>
      </c>
      <c r="AB560" s="7"/>
    </row>
    <row r="561" spans="1:28" ht="15.75" hidden="1" x14ac:dyDescent="0.25">
      <c r="A561" s="29">
        <v>45518</v>
      </c>
      <c r="B561" s="25" t="s">
        <v>70</v>
      </c>
      <c r="C561" s="25"/>
      <c r="D561" s="25" t="s">
        <v>52</v>
      </c>
      <c r="E561" s="25" t="s">
        <v>67</v>
      </c>
      <c r="F561" s="25">
        <v>700</v>
      </c>
      <c r="G561" s="25" t="s">
        <v>27</v>
      </c>
      <c r="H561" s="25">
        <v>49000</v>
      </c>
      <c r="I561" s="11">
        <f t="shared" si="117"/>
        <v>34300000</v>
      </c>
      <c r="J561" s="26" t="s">
        <v>28</v>
      </c>
      <c r="K561" s="11"/>
      <c r="L561" s="107">
        <f t="shared" si="123"/>
        <v>0</v>
      </c>
      <c r="M561" s="107"/>
      <c r="N561" s="107"/>
      <c r="O561" s="107">
        <f t="shared" si="124"/>
        <v>0</v>
      </c>
      <c r="P561" s="107"/>
      <c r="Q561" s="107"/>
      <c r="R561" s="107">
        <f t="shared" si="125"/>
        <v>0</v>
      </c>
      <c r="S561" s="107"/>
      <c r="T561" s="107"/>
      <c r="U561" s="107">
        <f t="shared" si="126"/>
        <v>0</v>
      </c>
      <c r="V561" s="107"/>
      <c r="W561" s="107"/>
      <c r="X561" s="107">
        <f t="shared" si="127"/>
        <v>0</v>
      </c>
      <c r="Y561" s="107"/>
      <c r="Z561" s="107"/>
      <c r="AA561" s="108">
        <f>C561+I561-L561-O561-U561-X561-R561</f>
        <v>34300000</v>
      </c>
      <c r="AB561" s="7"/>
    </row>
    <row r="562" spans="1:28" ht="15.75" hidden="1" x14ac:dyDescent="0.25">
      <c r="A562" s="29">
        <v>45518</v>
      </c>
      <c r="B562" s="25" t="s">
        <v>307</v>
      </c>
      <c r="C562" s="27"/>
      <c r="D562" s="25" t="s">
        <v>46</v>
      </c>
      <c r="E562" s="27" t="s">
        <v>138</v>
      </c>
      <c r="F562" s="27">
        <v>250</v>
      </c>
      <c r="G562" s="25" t="s">
        <v>34</v>
      </c>
      <c r="H562" s="27">
        <v>1390</v>
      </c>
      <c r="I562" s="11">
        <f t="shared" si="117"/>
        <v>347500</v>
      </c>
      <c r="J562" s="31" t="s">
        <v>312</v>
      </c>
      <c r="K562" s="11"/>
      <c r="L562" s="107">
        <f t="shared" si="123"/>
        <v>0</v>
      </c>
      <c r="M562" s="107"/>
      <c r="N562" s="107"/>
      <c r="O562" s="107">
        <f t="shared" si="124"/>
        <v>0</v>
      </c>
      <c r="P562" s="107"/>
      <c r="Q562" s="107"/>
      <c r="R562" s="107">
        <f t="shared" si="125"/>
        <v>347500</v>
      </c>
      <c r="S562" s="107"/>
      <c r="T562" s="107">
        <v>347500</v>
      </c>
      <c r="U562" s="107">
        <f t="shared" si="126"/>
        <v>0</v>
      </c>
      <c r="V562" s="107"/>
      <c r="W562" s="107"/>
      <c r="X562" s="107">
        <f t="shared" si="127"/>
        <v>0</v>
      </c>
      <c r="Y562" s="107"/>
      <c r="Z562" s="107"/>
      <c r="AA562" s="108">
        <f>C562+I562-L562-O562-U562-X562-R562</f>
        <v>0</v>
      </c>
      <c r="AB562" s="7">
        <v>45521</v>
      </c>
    </row>
    <row r="563" spans="1:28" ht="15.75" hidden="1" x14ac:dyDescent="0.25">
      <c r="A563" s="29">
        <v>45518</v>
      </c>
      <c r="B563" s="25" t="s">
        <v>307</v>
      </c>
      <c r="C563" s="25"/>
      <c r="D563" s="25" t="s">
        <v>46</v>
      </c>
      <c r="E563" s="27" t="s">
        <v>108</v>
      </c>
      <c r="F563" s="25">
        <v>800</v>
      </c>
      <c r="G563" s="25" t="s">
        <v>34</v>
      </c>
      <c r="H563" s="25">
        <v>2000</v>
      </c>
      <c r="I563" s="11">
        <f t="shared" si="117"/>
        <v>1600000</v>
      </c>
      <c r="J563" s="31" t="s">
        <v>312</v>
      </c>
      <c r="K563" s="11"/>
      <c r="L563" s="107">
        <f t="shared" si="123"/>
        <v>0</v>
      </c>
      <c r="M563" s="107"/>
      <c r="N563" s="107"/>
      <c r="O563" s="107">
        <f t="shared" si="124"/>
        <v>0</v>
      </c>
      <c r="P563" s="107"/>
      <c r="Q563" s="107"/>
      <c r="R563" s="107">
        <f t="shared" si="125"/>
        <v>1600000</v>
      </c>
      <c r="S563" s="107"/>
      <c r="T563" s="107">
        <f>999100+600900</f>
        <v>1600000</v>
      </c>
      <c r="U563" s="107">
        <f t="shared" si="126"/>
        <v>0</v>
      </c>
      <c r="V563" s="107"/>
      <c r="W563" s="107"/>
      <c r="X563" s="107">
        <f t="shared" si="127"/>
        <v>0</v>
      </c>
      <c r="Y563" s="107"/>
      <c r="Z563" s="107"/>
      <c r="AA563" s="108">
        <f>C563+I563-L563-O563-U563-X563-R563</f>
        <v>0</v>
      </c>
      <c r="AB563" s="7">
        <v>45523</v>
      </c>
    </row>
    <row r="564" spans="1:28" ht="15.75" hidden="1" x14ac:dyDescent="0.25">
      <c r="A564" s="29">
        <v>45518</v>
      </c>
      <c r="B564" s="25" t="s">
        <v>1402</v>
      </c>
      <c r="C564" s="25"/>
      <c r="D564" s="25" t="s">
        <v>52</v>
      </c>
      <c r="E564" s="25" t="s">
        <v>138</v>
      </c>
      <c r="F564" s="25">
        <v>3000</v>
      </c>
      <c r="G564" s="25" t="s">
        <v>34</v>
      </c>
      <c r="H564" s="25">
        <v>1300</v>
      </c>
      <c r="I564" s="11">
        <f t="shared" si="117"/>
        <v>3900000</v>
      </c>
      <c r="J564" s="31" t="s">
        <v>324</v>
      </c>
      <c r="K564" s="11"/>
      <c r="L564" s="107">
        <f t="shared" si="123"/>
        <v>3900000</v>
      </c>
      <c r="M564" s="107">
        <v>675000</v>
      </c>
      <c r="N564" s="107">
        <v>3225000</v>
      </c>
      <c r="O564" s="107">
        <f t="shared" si="124"/>
        <v>0</v>
      </c>
      <c r="P564" s="107"/>
      <c r="Q564" s="107"/>
      <c r="R564" s="107">
        <f t="shared" si="125"/>
        <v>0</v>
      </c>
      <c r="S564" s="107"/>
      <c r="T564" s="107"/>
      <c r="U564" s="107">
        <f t="shared" si="126"/>
        <v>0</v>
      </c>
      <c r="V564" s="107"/>
      <c r="W564" s="107"/>
      <c r="X564" s="107">
        <f t="shared" si="127"/>
        <v>0</v>
      </c>
      <c r="Y564" s="107"/>
      <c r="Z564" s="107"/>
      <c r="AA564" s="108">
        <f>C564+I564-L564-O564-U564-X564-R564</f>
        <v>0</v>
      </c>
      <c r="AB564" s="7">
        <v>45519</v>
      </c>
    </row>
    <row r="565" spans="1:28" ht="15.75" hidden="1" x14ac:dyDescent="0.25">
      <c r="A565" s="29">
        <v>45518</v>
      </c>
      <c r="B565" s="25" t="s">
        <v>1402</v>
      </c>
      <c r="C565" s="25"/>
      <c r="D565" s="25" t="s">
        <v>52</v>
      </c>
      <c r="E565" s="25" t="s">
        <v>61</v>
      </c>
      <c r="F565" s="25">
        <v>1500</v>
      </c>
      <c r="G565" s="25" t="s">
        <v>34</v>
      </c>
      <c r="H565" s="25">
        <v>2050</v>
      </c>
      <c r="I565" s="11">
        <f t="shared" si="117"/>
        <v>3075000</v>
      </c>
      <c r="J565" s="31" t="s">
        <v>324</v>
      </c>
      <c r="K565" s="11"/>
      <c r="L565" s="107">
        <f t="shared" si="123"/>
        <v>3075000</v>
      </c>
      <c r="M565" s="107"/>
      <c r="N565" s="107">
        <v>3075000</v>
      </c>
      <c r="O565" s="107">
        <f t="shared" si="124"/>
        <v>0</v>
      </c>
      <c r="P565" s="107"/>
      <c r="Q565" s="107"/>
      <c r="R565" s="107">
        <f t="shared" si="125"/>
        <v>0</v>
      </c>
      <c r="S565" s="107"/>
      <c r="T565" s="107"/>
      <c r="U565" s="107">
        <f t="shared" si="126"/>
        <v>0</v>
      </c>
      <c r="V565" s="107"/>
      <c r="W565" s="107"/>
      <c r="X565" s="107">
        <f t="shared" si="127"/>
        <v>0</v>
      </c>
      <c r="Y565" s="107"/>
      <c r="Z565" s="107"/>
      <c r="AA565" s="108">
        <f>C565+I565-L565-O565-U565-X565-R565</f>
        <v>0</v>
      </c>
      <c r="AB565" s="7">
        <v>45519</v>
      </c>
    </row>
    <row r="566" spans="1:28" ht="15.75" hidden="1" x14ac:dyDescent="0.25">
      <c r="A566" s="29">
        <v>45518</v>
      </c>
      <c r="B566" s="25" t="s">
        <v>291</v>
      </c>
      <c r="C566" s="25"/>
      <c r="D566" s="25" t="s">
        <v>52</v>
      </c>
      <c r="E566" s="25" t="s">
        <v>763</v>
      </c>
      <c r="F566" s="25">
        <v>1000</v>
      </c>
      <c r="G566" s="25" t="s">
        <v>34</v>
      </c>
      <c r="H566" s="25">
        <v>2500</v>
      </c>
      <c r="I566" s="11">
        <f t="shared" si="117"/>
        <v>2500000</v>
      </c>
      <c r="J566" s="31" t="s">
        <v>312</v>
      </c>
      <c r="K566" s="11" t="s">
        <v>1700</v>
      </c>
      <c r="L566" s="107">
        <f t="shared" si="123"/>
        <v>0</v>
      </c>
      <c r="M566" s="107"/>
      <c r="N566" s="107"/>
      <c r="O566" s="107">
        <f t="shared" si="124"/>
        <v>2500000</v>
      </c>
      <c r="P566" s="107">
        <v>2500000</v>
      </c>
      <c r="Q566" s="107"/>
      <c r="R566" s="107">
        <f t="shared" si="125"/>
        <v>0</v>
      </c>
      <c r="S566" s="107"/>
      <c r="T566" s="107"/>
      <c r="U566" s="107">
        <f t="shared" si="126"/>
        <v>0</v>
      </c>
      <c r="V566" s="107"/>
      <c r="W566" s="107"/>
      <c r="X566" s="107">
        <f t="shared" si="127"/>
        <v>0</v>
      </c>
      <c r="Y566" s="107"/>
      <c r="Z566" s="107"/>
      <c r="AA566" s="108">
        <f>C566+I566-L566-O566-U566-X566-R566</f>
        <v>0</v>
      </c>
      <c r="AB566" s="7">
        <v>45518</v>
      </c>
    </row>
    <row r="567" spans="1:28" ht="15.75" hidden="1" x14ac:dyDescent="0.25">
      <c r="A567" s="29">
        <v>45518</v>
      </c>
      <c r="B567" s="25" t="s">
        <v>291</v>
      </c>
      <c r="C567" s="25"/>
      <c r="D567" s="25" t="s">
        <v>52</v>
      </c>
      <c r="E567" s="25" t="s">
        <v>42</v>
      </c>
      <c r="F567" s="25">
        <v>1000</v>
      </c>
      <c r="G567" s="25" t="s">
        <v>34</v>
      </c>
      <c r="H567" s="25">
        <v>4000</v>
      </c>
      <c r="I567" s="11">
        <f t="shared" si="117"/>
        <v>4000000</v>
      </c>
      <c r="J567" s="31" t="s">
        <v>324</v>
      </c>
      <c r="K567" s="11" t="s">
        <v>1712</v>
      </c>
      <c r="L567" s="107">
        <f t="shared" si="123"/>
        <v>2000000</v>
      </c>
      <c r="M567" s="107">
        <v>2000000</v>
      </c>
      <c r="N567" s="107"/>
      <c r="O567" s="107">
        <f t="shared" si="124"/>
        <v>2000000</v>
      </c>
      <c r="P567" s="107">
        <v>1850000</v>
      </c>
      <c r="Q567" s="107">
        <v>150000</v>
      </c>
      <c r="R567" s="107">
        <f t="shared" si="125"/>
        <v>0</v>
      </c>
      <c r="S567" s="107"/>
      <c r="T567" s="107"/>
      <c r="U567" s="107">
        <f t="shared" si="126"/>
        <v>0</v>
      </c>
      <c r="V567" s="107"/>
      <c r="W567" s="107"/>
      <c r="X567" s="107">
        <f t="shared" si="127"/>
        <v>0</v>
      </c>
      <c r="Y567" s="107"/>
      <c r="Z567" s="107"/>
      <c r="AA567" s="108">
        <f>C567+I567-L567-O567-U567-X567-R567</f>
        <v>0</v>
      </c>
      <c r="AB567" s="7">
        <v>45519</v>
      </c>
    </row>
    <row r="568" spans="1:28" ht="15.75" hidden="1" x14ac:dyDescent="0.25">
      <c r="A568" s="29">
        <v>45518</v>
      </c>
      <c r="B568" s="25" t="s">
        <v>359</v>
      </c>
      <c r="C568" s="25"/>
      <c r="D568" s="25" t="s">
        <v>52</v>
      </c>
      <c r="E568" s="25" t="s">
        <v>225</v>
      </c>
      <c r="F568" s="25">
        <v>900</v>
      </c>
      <c r="G568" s="25" t="s">
        <v>34</v>
      </c>
      <c r="H568" s="25">
        <v>2720</v>
      </c>
      <c r="I568" s="11">
        <f t="shared" si="117"/>
        <v>2448000</v>
      </c>
      <c r="J568" s="26" t="s">
        <v>28</v>
      </c>
      <c r="K568" s="11"/>
      <c r="L568" s="107">
        <f t="shared" si="123"/>
        <v>0</v>
      </c>
      <c r="M568" s="107"/>
      <c r="N568" s="107"/>
      <c r="O568" s="107">
        <f t="shared" si="124"/>
        <v>0</v>
      </c>
      <c r="P568" s="107"/>
      <c r="Q568" s="107"/>
      <c r="R568" s="107">
        <f t="shared" si="125"/>
        <v>0</v>
      </c>
      <c r="S568" s="107"/>
      <c r="T568" s="107"/>
      <c r="U568" s="107">
        <f t="shared" si="126"/>
        <v>0</v>
      </c>
      <c r="V568" s="107"/>
      <c r="W568" s="107"/>
      <c r="X568" s="107">
        <f t="shared" si="127"/>
        <v>0</v>
      </c>
      <c r="Y568" s="107"/>
      <c r="Z568" s="107"/>
      <c r="AA568" s="108">
        <f>C568+I568-L568-O568-U568-X568-R568</f>
        <v>2448000</v>
      </c>
      <c r="AB568" s="7"/>
    </row>
    <row r="569" spans="1:28" ht="15.75" hidden="1" x14ac:dyDescent="0.25">
      <c r="A569" s="29">
        <v>45518</v>
      </c>
      <c r="B569" s="25" t="s">
        <v>788</v>
      </c>
      <c r="C569" s="25"/>
      <c r="D569" s="25" t="s">
        <v>46</v>
      </c>
      <c r="E569" s="25" t="s">
        <v>42</v>
      </c>
      <c r="F569" s="25">
        <v>100</v>
      </c>
      <c r="G569" s="25" t="s">
        <v>34</v>
      </c>
      <c r="H569" s="25">
        <v>4000</v>
      </c>
      <c r="I569" s="11">
        <f t="shared" si="117"/>
        <v>400000</v>
      </c>
      <c r="J569" s="26" t="s">
        <v>28</v>
      </c>
      <c r="K569" s="11"/>
      <c r="L569" s="107">
        <f t="shared" si="123"/>
        <v>0</v>
      </c>
      <c r="M569" s="107"/>
      <c r="N569" s="107"/>
      <c r="O569" s="107">
        <f t="shared" si="124"/>
        <v>0</v>
      </c>
      <c r="P569" s="107"/>
      <c r="Q569" s="107"/>
      <c r="R569" s="107">
        <f t="shared" si="125"/>
        <v>0</v>
      </c>
      <c r="S569" s="107"/>
      <c r="T569" s="107"/>
      <c r="U569" s="107">
        <f t="shared" si="126"/>
        <v>0</v>
      </c>
      <c r="V569" s="107"/>
      <c r="W569" s="107"/>
      <c r="X569" s="107">
        <f t="shared" si="127"/>
        <v>0</v>
      </c>
      <c r="Y569" s="107"/>
      <c r="Z569" s="107"/>
      <c r="AA569" s="108">
        <f>C569+I569-L569-O569-U569-X569-R569</f>
        <v>400000</v>
      </c>
      <c r="AB569" s="7"/>
    </row>
    <row r="570" spans="1:28" ht="15.75" hidden="1" x14ac:dyDescent="0.25">
      <c r="A570" s="29">
        <v>45518</v>
      </c>
      <c r="B570" s="25" t="s">
        <v>41</v>
      </c>
      <c r="C570" s="25"/>
      <c r="D570" s="25" t="s">
        <v>46</v>
      </c>
      <c r="E570" s="25" t="s">
        <v>154</v>
      </c>
      <c r="F570" s="25">
        <v>1000</v>
      </c>
      <c r="G570" s="25" t="s">
        <v>34</v>
      </c>
      <c r="H570" s="25">
        <v>1065</v>
      </c>
      <c r="I570" s="11">
        <f t="shared" si="117"/>
        <v>1065000</v>
      </c>
      <c r="J570" s="6" t="s">
        <v>24</v>
      </c>
      <c r="K570" s="11"/>
      <c r="L570" s="107">
        <f t="shared" si="123"/>
        <v>414900</v>
      </c>
      <c r="M570" s="107">
        <v>414900</v>
      </c>
      <c r="N570" s="107"/>
      <c r="O570" s="107">
        <f t="shared" si="124"/>
        <v>0</v>
      </c>
      <c r="P570" s="107"/>
      <c r="Q570" s="107"/>
      <c r="R570" s="107">
        <f t="shared" si="125"/>
        <v>0</v>
      </c>
      <c r="S570" s="107"/>
      <c r="T570" s="107"/>
      <c r="U570" s="107">
        <f t="shared" si="126"/>
        <v>0</v>
      </c>
      <c r="V570" s="107"/>
      <c r="W570" s="107"/>
      <c r="X570" s="107">
        <f t="shared" si="127"/>
        <v>0</v>
      </c>
      <c r="Y570" s="107"/>
      <c r="Z570" s="107"/>
      <c r="AA570" s="108">
        <f>C570+I570-L570-O570-U570-X570-R570</f>
        <v>650100</v>
      </c>
      <c r="AB570" s="7">
        <v>45518</v>
      </c>
    </row>
    <row r="571" spans="1:28" ht="15.75" hidden="1" x14ac:dyDescent="0.25">
      <c r="A571" s="29">
        <v>45518</v>
      </c>
      <c r="B571" s="25" t="s">
        <v>41</v>
      </c>
      <c r="C571" s="25"/>
      <c r="D571" s="25" t="s">
        <v>46</v>
      </c>
      <c r="E571" s="25" t="s">
        <v>179</v>
      </c>
      <c r="F571" s="25">
        <v>1000</v>
      </c>
      <c r="G571" s="25" t="s">
        <v>34</v>
      </c>
      <c r="H571" s="25">
        <v>1370</v>
      </c>
      <c r="I571" s="11">
        <f t="shared" si="117"/>
        <v>1370000</v>
      </c>
      <c r="J571" s="26" t="s">
        <v>28</v>
      </c>
      <c r="K571" s="11"/>
      <c r="L571" s="107">
        <f t="shared" si="123"/>
        <v>0</v>
      </c>
      <c r="M571" s="107"/>
      <c r="N571" s="107"/>
      <c r="O571" s="107">
        <f t="shared" si="124"/>
        <v>0</v>
      </c>
      <c r="P571" s="107"/>
      <c r="Q571" s="107"/>
      <c r="R571" s="107">
        <f t="shared" si="125"/>
        <v>0</v>
      </c>
      <c r="S571" s="107"/>
      <c r="T571" s="107"/>
      <c r="U571" s="107">
        <f t="shared" si="126"/>
        <v>0</v>
      </c>
      <c r="V571" s="107"/>
      <c r="W571" s="107"/>
      <c r="X571" s="107">
        <f t="shared" si="127"/>
        <v>0</v>
      </c>
      <c r="Y571" s="107"/>
      <c r="Z571" s="107"/>
      <c r="AA571" s="108">
        <f>C571+I571-L571-O571-U571-X571-R571</f>
        <v>1370000</v>
      </c>
      <c r="AB571" s="7"/>
    </row>
    <row r="572" spans="1:28" ht="15.75" hidden="1" x14ac:dyDescent="0.25">
      <c r="A572" s="24">
        <v>45518</v>
      </c>
      <c r="B572" s="25" t="s">
        <v>41</v>
      </c>
      <c r="C572" s="25"/>
      <c r="D572" s="25" t="s">
        <v>46</v>
      </c>
      <c r="E572" s="25" t="s">
        <v>108</v>
      </c>
      <c r="F572" s="25">
        <v>2000</v>
      </c>
      <c r="G572" s="25" t="s">
        <v>34</v>
      </c>
      <c r="H572" s="25">
        <v>2000</v>
      </c>
      <c r="I572" s="11">
        <f t="shared" si="117"/>
        <v>4000000</v>
      </c>
      <c r="J572" s="26" t="s">
        <v>28</v>
      </c>
      <c r="K572" s="11"/>
      <c r="L572" s="107">
        <f t="shared" si="123"/>
        <v>0</v>
      </c>
      <c r="M572" s="107"/>
      <c r="N572" s="107"/>
      <c r="O572" s="107">
        <f t="shared" si="124"/>
        <v>0</v>
      </c>
      <c r="P572" s="107"/>
      <c r="Q572" s="107"/>
      <c r="R572" s="107">
        <f t="shared" si="125"/>
        <v>0</v>
      </c>
      <c r="S572" s="107"/>
      <c r="T572" s="107"/>
      <c r="U572" s="107">
        <f t="shared" si="126"/>
        <v>0</v>
      </c>
      <c r="V572" s="107"/>
      <c r="W572" s="107"/>
      <c r="X572" s="107">
        <f t="shared" si="127"/>
        <v>0</v>
      </c>
      <c r="Y572" s="107"/>
      <c r="Z572" s="107"/>
      <c r="AA572" s="108">
        <f>C572+I572-L572-O572-U572-X572-R572</f>
        <v>4000000</v>
      </c>
      <c r="AB572" s="7"/>
    </row>
    <row r="573" spans="1:28" ht="15.75" hidden="1" x14ac:dyDescent="0.25">
      <c r="A573" s="24">
        <v>45518</v>
      </c>
      <c r="B573" s="25" t="s">
        <v>41</v>
      </c>
      <c r="C573" s="25"/>
      <c r="D573" s="25" t="s">
        <v>46</v>
      </c>
      <c r="E573" s="25" t="s">
        <v>109</v>
      </c>
      <c r="F573" s="25">
        <v>2000</v>
      </c>
      <c r="G573" s="25" t="s">
        <v>34</v>
      </c>
      <c r="H573" s="25">
        <v>940</v>
      </c>
      <c r="I573" s="11">
        <f t="shared" si="117"/>
        <v>1880000</v>
      </c>
      <c r="J573" s="26" t="s">
        <v>28</v>
      </c>
      <c r="K573" s="11"/>
      <c r="L573" s="107">
        <f t="shared" si="123"/>
        <v>0</v>
      </c>
      <c r="M573" s="107"/>
      <c r="N573" s="107"/>
      <c r="O573" s="107">
        <f t="shared" si="124"/>
        <v>0</v>
      </c>
      <c r="P573" s="107"/>
      <c r="Q573" s="107"/>
      <c r="R573" s="107">
        <f t="shared" si="125"/>
        <v>0</v>
      </c>
      <c r="S573" s="107"/>
      <c r="T573" s="107"/>
      <c r="U573" s="107">
        <f t="shared" si="126"/>
        <v>0</v>
      </c>
      <c r="V573" s="107"/>
      <c r="W573" s="107"/>
      <c r="X573" s="107">
        <f t="shared" si="127"/>
        <v>0</v>
      </c>
      <c r="Y573" s="107"/>
      <c r="Z573" s="107"/>
      <c r="AA573" s="108">
        <f>C573+I573-L573-O573-U573-X573-R573</f>
        <v>1880000</v>
      </c>
      <c r="AB573" s="7"/>
    </row>
    <row r="574" spans="1:28" ht="16.5" hidden="1" thickBot="1" x14ac:dyDescent="0.3">
      <c r="A574" s="35">
        <v>45518</v>
      </c>
      <c r="B574" s="36" t="s">
        <v>41</v>
      </c>
      <c r="C574" s="36"/>
      <c r="D574" s="36" t="s">
        <v>46</v>
      </c>
      <c r="E574" s="36" t="s">
        <v>87</v>
      </c>
      <c r="F574" s="36">
        <v>2000</v>
      </c>
      <c r="G574" s="36" t="s">
        <v>34</v>
      </c>
      <c r="H574" s="36">
        <v>1000</v>
      </c>
      <c r="I574" s="11">
        <f t="shared" si="117"/>
        <v>2000000</v>
      </c>
      <c r="J574" s="113" t="s">
        <v>28</v>
      </c>
      <c r="K574" s="11"/>
      <c r="L574" s="107">
        <f t="shared" si="123"/>
        <v>0</v>
      </c>
      <c r="M574" s="107"/>
      <c r="N574" s="107"/>
      <c r="O574" s="107">
        <f t="shared" si="124"/>
        <v>0</v>
      </c>
      <c r="P574" s="107"/>
      <c r="Q574" s="107"/>
      <c r="R574" s="107">
        <f t="shared" si="125"/>
        <v>0</v>
      </c>
      <c r="S574" s="107"/>
      <c r="T574" s="107"/>
      <c r="U574" s="107">
        <f t="shared" si="126"/>
        <v>0</v>
      </c>
      <c r="V574" s="107"/>
      <c r="W574" s="107"/>
      <c r="X574" s="107">
        <f t="shared" si="127"/>
        <v>0</v>
      </c>
      <c r="Y574" s="107"/>
      <c r="Z574" s="107"/>
      <c r="AA574" s="108">
        <f>C574+I574-L574-O574-U574-X574-R574</f>
        <v>2000000</v>
      </c>
      <c r="AB574" s="7"/>
    </row>
    <row r="575" spans="1:28" ht="15.75" hidden="1" x14ac:dyDescent="0.25">
      <c r="A575" s="29">
        <v>45519</v>
      </c>
      <c r="B575" s="27" t="s">
        <v>162</v>
      </c>
      <c r="C575" s="27"/>
      <c r="D575" s="27" t="s">
        <v>46</v>
      </c>
      <c r="E575" s="27" t="s">
        <v>150</v>
      </c>
      <c r="F575" s="27">
        <v>30</v>
      </c>
      <c r="G575" s="27" t="s">
        <v>34</v>
      </c>
      <c r="H575" s="27">
        <v>50000</v>
      </c>
      <c r="I575" s="11">
        <f t="shared" ref="I575:I602" si="128">F575*H575</f>
        <v>1500000</v>
      </c>
      <c r="J575" s="28" t="s">
        <v>28</v>
      </c>
      <c r="K575" s="11"/>
      <c r="L575" s="107">
        <f t="shared" ref="L575" si="129">M575+N575</f>
        <v>0</v>
      </c>
      <c r="M575" s="107"/>
      <c r="N575" s="107"/>
      <c r="O575" s="107">
        <f t="shared" ref="O575" si="130">P575+Q575</f>
        <v>0</v>
      </c>
      <c r="P575" s="107"/>
      <c r="Q575" s="107"/>
      <c r="R575" s="107">
        <f t="shared" ref="R575" si="131">S575+T575</f>
        <v>0</v>
      </c>
      <c r="S575" s="107"/>
      <c r="T575" s="107"/>
      <c r="U575" s="107">
        <f t="shared" ref="U575" si="132">V575+W575</f>
        <v>0</v>
      </c>
      <c r="V575" s="107"/>
      <c r="W575" s="107"/>
      <c r="X575" s="107">
        <f t="shared" ref="X575" si="133">Y575+Z575</f>
        <v>0</v>
      </c>
      <c r="Y575" s="107"/>
      <c r="Z575" s="107"/>
      <c r="AA575" s="108">
        <f>C575+I575-L575-O575-U575-X575-R575</f>
        <v>1500000</v>
      </c>
      <c r="AB575" s="7"/>
    </row>
    <row r="576" spans="1:28" ht="15.75" hidden="1" x14ac:dyDescent="0.25">
      <c r="A576" s="29">
        <v>45519</v>
      </c>
      <c r="B576" s="27" t="s">
        <v>357</v>
      </c>
      <c r="C576" s="27"/>
      <c r="D576" s="27" t="s">
        <v>46</v>
      </c>
      <c r="E576" s="27" t="s">
        <v>81</v>
      </c>
      <c r="F576" s="27">
        <v>23.5</v>
      </c>
      <c r="G576" s="27" t="s">
        <v>39</v>
      </c>
      <c r="H576" s="27">
        <v>46000</v>
      </c>
      <c r="I576" s="11">
        <f t="shared" si="128"/>
        <v>1081000</v>
      </c>
      <c r="J576" s="31" t="s">
        <v>324</v>
      </c>
      <c r="K576" s="11"/>
      <c r="L576" s="107">
        <f t="shared" ref="L576:L602" si="134">M576+N576</f>
        <v>1081000</v>
      </c>
      <c r="M576" s="107">
        <v>1081000</v>
      </c>
      <c r="N576" s="107"/>
      <c r="O576" s="107">
        <f t="shared" ref="O576:O602" si="135">P576+Q576</f>
        <v>0</v>
      </c>
      <c r="P576" s="107"/>
      <c r="Q576" s="107"/>
      <c r="R576" s="107">
        <f t="shared" ref="R576:R602" si="136">S576+T576</f>
        <v>0</v>
      </c>
      <c r="S576" s="107"/>
      <c r="T576" s="107"/>
      <c r="U576" s="107">
        <f t="shared" ref="U576:U602" si="137">V576+W576</f>
        <v>0</v>
      </c>
      <c r="V576" s="107"/>
      <c r="W576" s="107"/>
      <c r="X576" s="107">
        <f t="shared" ref="X576:X602" si="138">Y576+Z576</f>
        <v>0</v>
      </c>
      <c r="Y576" s="107"/>
      <c r="Z576" s="107"/>
      <c r="AA576" s="108">
        <f>C576+I576-L576-O576-U576-X576-R576</f>
        <v>0</v>
      </c>
      <c r="AB576" s="7">
        <v>45519</v>
      </c>
    </row>
    <row r="577" spans="1:28" ht="15.75" hidden="1" x14ac:dyDescent="0.25">
      <c r="A577" s="29">
        <v>45519</v>
      </c>
      <c r="B577" s="27" t="s">
        <v>357</v>
      </c>
      <c r="C577" s="25"/>
      <c r="D577" s="27" t="s">
        <v>46</v>
      </c>
      <c r="E577" s="27" t="s">
        <v>154</v>
      </c>
      <c r="F577" s="25">
        <v>1000</v>
      </c>
      <c r="G577" s="27" t="s">
        <v>34</v>
      </c>
      <c r="H577" s="25">
        <v>1065</v>
      </c>
      <c r="I577" s="11">
        <f t="shared" si="128"/>
        <v>1065000</v>
      </c>
      <c r="J577" s="31" t="s">
        <v>324</v>
      </c>
      <c r="K577" s="11"/>
      <c r="L577" s="107">
        <f t="shared" si="134"/>
        <v>1065000</v>
      </c>
      <c r="M577" s="107">
        <v>1065000</v>
      </c>
      <c r="N577" s="107"/>
      <c r="O577" s="107">
        <f t="shared" si="135"/>
        <v>0</v>
      </c>
      <c r="P577" s="107"/>
      <c r="Q577" s="107"/>
      <c r="R577" s="107">
        <f t="shared" si="136"/>
        <v>0</v>
      </c>
      <c r="S577" s="107"/>
      <c r="T577" s="107"/>
      <c r="U577" s="107">
        <f t="shared" si="137"/>
        <v>0</v>
      </c>
      <c r="V577" s="107"/>
      <c r="W577" s="107"/>
      <c r="X577" s="107">
        <f t="shared" si="138"/>
        <v>0</v>
      </c>
      <c r="Y577" s="107"/>
      <c r="Z577" s="107"/>
      <c r="AA577" s="108">
        <f>C577+I577-L577-O577-U577-X577-R577</f>
        <v>0</v>
      </c>
      <c r="AB577" s="7">
        <v>45519</v>
      </c>
    </row>
    <row r="578" spans="1:28" ht="15.75" hidden="1" x14ac:dyDescent="0.25">
      <c r="A578" s="29">
        <v>45519</v>
      </c>
      <c r="B578" s="27" t="s">
        <v>357</v>
      </c>
      <c r="C578" s="25"/>
      <c r="D578" s="27" t="s">
        <v>46</v>
      </c>
      <c r="E578" s="25" t="s">
        <v>179</v>
      </c>
      <c r="F578" s="25">
        <v>250</v>
      </c>
      <c r="G578" s="27" t="s">
        <v>34</v>
      </c>
      <c r="H578" s="25">
        <v>1370</v>
      </c>
      <c r="I578" s="11">
        <f t="shared" si="128"/>
        <v>342500</v>
      </c>
      <c r="J578" s="31" t="s">
        <v>324</v>
      </c>
      <c r="K578" s="11"/>
      <c r="L578" s="107">
        <f t="shared" si="134"/>
        <v>342500</v>
      </c>
      <c r="M578" s="107">
        <v>342500</v>
      </c>
      <c r="N578" s="107"/>
      <c r="O578" s="107">
        <f t="shared" si="135"/>
        <v>0</v>
      </c>
      <c r="P578" s="107"/>
      <c r="Q578" s="107"/>
      <c r="R578" s="107">
        <f t="shared" si="136"/>
        <v>0</v>
      </c>
      <c r="S578" s="107"/>
      <c r="T578" s="107"/>
      <c r="U578" s="107">
        <f t="shared" si="137"/>
        <v>0</v>
      </c>
      <c r="V578" s="107"/>
      <c r="W578" s="107"/>
      <c r="X578" s="107">
        <f t="shared" si="138"/>
        <v>0</v>
      </c>
      <c r="Y578" s="107"/>
      <c r="Z578" s="107"/>
      <c r="AA578" s="108">
        <f>C578+I578-L578-O578-U578-X578-R578</f>
        <v>0</v>
      </c>
      <c r="AB578" s="7">
        <v>45519</v>
      </c>
    </row>
    <row r="579" spans="1:28" ht="15.75" hidden="1" x14ac:dyDescent="0.25">
      <c r="A579" s="29">
        <v>45519</v>
      </c>
      <c r="B579" s="27" t="s">
        <v>674</v>
      </c>
      <c r="C579" s="25"/>
      <c r="D579" s="27" t="s">
        <v>52</v>
      </c>
      <c r="E579" s="25" t="s">
        <v>108</v>
      </c>
      <c r="F579" s="25">
        <v>2000</v>
      </c>
      <c r="G579" s="27" t="s">
        <v>34</v>
      </c>
      <c r="H579" s="25">
        <v>2150</v>
      </c>
      <c r="I579" s="11">
        <f t="shared" si="128"/>
        <v>4300000</v>
      </c>
      <c r="J579" s="31" t="s">
        <v>324</v>
      </c>
      <c r="K579" s="11"/>
      <c r="L579" s="107">
        <f t="shared" si="134"/>
        <v>0</v>
      </c>
      <c r="M579" s="107"/>
      <c r="N579" s="107"/>
      <c r="O579" s="107">
        <f t="shared" si="135"/>
        <v>0</v>
      </c>
      <c r="P579" s="107"/>
      <c r="Q579" s="107"/>
      <c r="R579" s="107">
        <f t="shared" si="136"/>
        <v>0</v>
      </c>
      <c r="S579" s="107"/>
      <c r="T579" s="107"/>
      <c r="U579" s="107">
        <f t="shared" si="137"/>
        <v>4300000</v>
      </c>
      <c r="V579" s="107">
        <v>4000000</v>
      </c>
      <c r="W579" s="107">
        <v>300000</v>
      </c>
      <c r="X579" s="107">
        <f t="shared" si="138"/>
        <v>0</v>
      </c>
      <c r="Y579" s="107"/>
      <c r="Z579" s="107"/>
      <c r="AA579" s="108">
        <f>C579+I579-L579-O579-U579-X579-R579</f>
        <v>0</v>
      </c>
      <c r="AB579" s="7">
        <v>45524</v>
      </c>
    </row>
    <row r="580" spans="1:28" ht="15.75" hidden="1" x14ac:dyDescent="0.25">
      <c r="A580" s="29">
        <v>45519</v>
      </c>
      <c r="B580" s="27" t="s">
        <v>875</v>
      </c>
      <c r="C580" s="25"/>
      <c r="D580" s="27" t="s">
        <v>46</v>
      </c>
      <c r="E580" s="25" t="s">
        <v>1042</v>
      </c>
      <c r="F580" s="25">
        <v>1</v>
      </c>
      <c r="G580" s="25" t="s">
        <v>39</v>
      </c>
      <c r="H580" s="25">
        <v>175000</v>
      </c>
      <c r="I580" s="11">
        <f t="shared" si="128"/>
        <v>175000</v>
      </c>
      <c r="J580" s="31" t="s">
        <v>312</v>
      </c>
      <c r="K580" s="11"/>
      <c r="L580" s="107">
        <f t="shared" si="134"/>
        <v>0</v>
      </c>
      <c r="M580" s="107"/>
      <c r="N580" s="107"/>
      <c r="O580" s="107">
        <f t="shared" si="135"/>
        <v>0</v>
      </c>
      <c r="P580" s="107"/>
      <c r="Q580" s="107"/>
      <c r="R580" s="107">
        <f t="shared" si="136"/>
        <v>175000</v>
      </c>
      <c r="S580" s="107">
        <v>175000</v>
      </c>
      <c r="T580" s="107"/>
      <c r="U580" s="107">
        <f t="shared" si="137"/>
        <v>0</v>
      </c>
      <c r="V580" s="107"/>
      <c r="W580" s="107"/>
      <c r="X580" s="107">
        <f t="shared" si="138"/>
        <v>0</v>
      </c>
      <c r="Y580" s="107"/>
      <c r="Z580" s="107"/>
      <c r="AA580" s="108">
        <f>C580+I580-L580-O580-U580-X580-R580</f>
        <v>0</v>
      </c>
      <c r="AB580" s="7">
        <v>45519</v>
      </c>
    </row>
    <row r="581" spans="1:28" ht="15.75" hidden="1" x14ac:dyDescent="0.25">
      <c r="A581" s="29">
        <v>45519</v>
      </c>
      <c r="B581" s="27" t="s">
        <v>472</v>
      </c>
      <c r="C581" s="25"/>
      <c r="D581" s="27" t="s">
        <v>52</v>
      </c>
      <c r="E581" s="25" t="s">
        <v>298</v>
      </c>
      <c r="F581" s="25">
        <v>100</v>
      </c>
      <c r="G581" s="25" t="s">
        <v>34</v>
      </c>
      <c r="H581" s="25">
        <v>4500</v>
      </c>
      <c r="I581" s="11">
        <f t="shared" si="128"/>
        <v>450000</v>
      </c>
      <c r="J581" s="26" t="s">
        <v>28</v>
      </c>
      <c r="K581" s="11"/>
      <c r="L581" s="107">
        <f t="shared" si="134"/>
        <v>0</v>
      </c>
      <c r="M581" s="107"/>
      <c r="N581" s="107"/>
      <c r="O581" s="107">
        <f t="shared" si="135"/>
        <v>0</v>
      </c>
      <c r="P581" s="107"/>
      <c r="Q581" s="107"/>
      <c r="R581" s="107">
        <f t="shared" si="136"/>
        <v>0</v>
      </c>
      <c r="S581" s="107"/>
      <c r="T581" s="107"/>
      <c r="U581" s="107">
        <f t="shared" si="137"/>
        <v>0</v>
      </c>
      <c r="V581" s="107"/>
      <c r="W581" s="107"/>
      <c r="X581" s="107">
        <f t="shared" si="138"/>
        <v>0</v>
      </c>
      <c r="Y581" s="107"/>
      <c r="Z581" s="107"/>
      <c r="AA581" s="108">
        <f>C581+I581-L581-O581-U581-X581-R581</f>
        <v>450000</v>
      </c>
      <c r="AB581" s="7"/>
    </row>
    <row r="582" spans="1:28" ht="15.75" hidden="1" x14ac:dyDescent="0.25">
      <c r="A582" s="29">
        <v>45519</v>
      </c>
      <c r="B582" s="25" t="s">
        <v>1579</v>
      </c>
      <c r="C582" s="25"/>
      <c r="D582" s="25" t="s">
        <v>52</v>
      </c>
      <c r="E582" s="25" t="s">
        <v>942</v>
      </c>
      <c r="F582" s="25">
        <v>1.2</v>
      </c>
      <c r="G582" s="25" t="s">
        <v>283</v>
      </c>
      <c r="H582" s="25">
        <v>1150000</v>
      </c>
      <c r="I582" s="11">
        <f t="shared" si="128"/>
        <v>1380000</v>
      </c>
      <c r="J582" s="31" t="s">
        <v>324</v>
      </c>
      <c r="K582" s="11"/>
      <c r="L582" s="107">
        <f t="shared" si="134"/>
        <v>1380000</v>
      </c>
      <c r="M582" s="107">
        <v>1380000</v>
      </c>
      <c r="N582" s="107"/>
      <c r="O582" s="107">
        <f t="shared" si="135"/>
        <v>0</v>
      </c>
      <c r="P582" s="107"/>
      <c r="Q582" s="107"/>
      <c r="R582" s="107">
        <f t="shared" si="136"/>
        <v>0</v>
      </c>
      <c r="S582" s="107"/>
      <c r="T582" s="107"/>
      <c r="U582" s="107">
        <f t="shared" si="137"/>
        <v>0</v>
      </c>
      <c r="V582" s="107"/>
      <c r="W582" s="107"/>
      <c r="X582" s="107">
        <f t="shared" si="138"/>
        <v>0</v>
      </c>
      <c r="Y582" s="107"/>
      <c r="Z582" s="107"/>
      <c r="AA582" s="108">
        <f>C582+I582-L582-O582-U582-X582-R582</f>
        <v>0</v>
      </c>
      <c r="AB582" s="7">
        <v>45519</v>
      </c>
    </row>
    <row r="583" spans="1:28" ht="15.75" hidden="1" x14ac:dyDescent="0.25">
      <c r="A583" s="29">
        <v>45519</v>
      </c>
      <c r="B583" s="25" t="s">
        <v>176</v>
      </c>
      <c r="C583" s="25"/>
      <c r="D583" s="25" t="s">
        <v>46</v>
      </c>
      <c r="E583" s="25" t="s">
        <v>206</v>
      </c>
      <c r="F583" s="25">
        <v>1</v>
      </c>
      <c r="G583" s="25" t="s">
        <v>48</v>
      </c>
      <c r="H583" s="25">
        <v>280000</v>
      </c>
      <c r="I583" s="11">
        <f t="shared" si="128"/>
        <v>280000</v>
      </c>
      <c r="J583" s="26" t="s">
        <v>28</v>
      </c>
      <c r="K583" s="11"/>
      <c r="L583" s="107">
        <f t="shared" si="134"/>
        <v>0</v>
      </c>
      <c r="M583" s="107"/>
      <c r="N583" s="107"/>
      <c r="O583" s="107">
        <f t="shared" si="135"/>
        <v>0</v>
      </c>
      <c r="P583" s="107"/>
      <c r="Q583" s="107"/>
      <c r="R583" s="107">
        <f t="shared" si="136"/>
        <v>0</v>
      </c>
      <c r="S583" s="107"/>
      <c r="T583" s="107"/>
      <c r="U583" s="107">
        <f t="shared" si="137"/>
        <v>0</v>
      </c>
      <c r="V583" s="107"/>
      <c r="W583" s="107"/>
      <c r="X583" s="107">
        <f t="shared" si="138"/>
        <v>0</v>
      </c>
      <c r="Y583" s="107"/>
      <c r="Z583" s="107"/>
      <c r="AA583" s="108">
        <f>C583+I583-L583-O583-U583-X583-R583</f>
        <v>280000</v>
      </c>
      <c r="AB583" s="7"/>
    </row>
    <row r="584" spans="1:28" ht="15.75" hidden="1" x14ac:dyDescent="0.25">
      <c r="A584" s="29">
        <v>45519</v>
      </c>
      <c r="B584" s="25" t="s">
        <v>422</v>
      </c>
      <c r="C584" s="25"/>
      <c r="D584" s="25" t="s">
        <v>46</v>
      </c>
      <c r="E584" s="25" t="s">
        <v>87</v>
      </c>
      <c r="F584" s="25">
        <v>500</v>
      </c>
      <c r="G584" s="25" t="s">
        <v>34</v>
      </c>
      <c r="H584" s="25">
        <v>1070</v>
      </c>
      <c r="I584" s="11">
        <f t="shared" si="128"/>
        <v>535000</v>
      </c>
      <c r="J584" s="31" t="s">
        <v>324</v>
      </c>
      <c r="K584" s="11"/>
      <c r="L584" s="107">
        <f t="shared" si="134"/>
        <v>0</v>
      </c>
      <c r="M584" s="107"/>
      <c r="N584" s="107"/>
      <c r="O584" s="107">
        <f t="shared" si="135"/>
        <v>0</v>
      </c>
      <c r="P584" s="107"/>
      <c r="Q584" s="107"/>
      <c r="R584" s="107">
        <f t="shared" si="136"/>
        <v>0</v>
      </c>
      <c r="S584" s="107"/>
      <c r="T584" s="107"/>
      <c r="U584" s="107">
        <f t="shared" si="137"/>
        <v>535000</v>
      </c>
      <c r="V584" s="107">
        <v>535000</v>
      </c>
      <c r="W584" s="107"/>
      <c r="X584" s="107">
        <f t="shared" si="138"/>
        <v>0</v>
      </c>
      <c r="Y584" s="107"/>
      <c r="Z584" s="107"/>
      <c r="AA584" s="108">
        <f>C584+I584-L584-O584-U584-X584-R584</f>
        <v>0</v>
      </c>
      <c r="AB584" s="7">
        <v>45519</v>
      </c>
    </row>
    <row r="585" spans="1:28" ht="15.75" hidden="1" x14ac:dyDescent="0.25">
      <c r="A585" s="29">
        <v>45519</v>
      </c>
      <c r="B585" s="25" t="s">
        <v>311</v>
      </c>
      <c r="C585" s="25"/>
      <c r="D585" s="25" t="s">
        <v>46</v>
      </c>
      <c r="E585" s="25" t="s">
        <v>208</v>
      </c>
      <c r="F585" s="25">
        <v>3500</v>
      </c>
      <c r="G585" s="25" t="s">
        <v>34</v>
      </c>
      <c r="H585" s="25">
        <v>700</v>
      </c>
      <c r="I585" s="11">
        <f t="shared" si="128"/>
        <v>2450000</v>
      </c>
      <c r="J585" s="31" t="s">
        <v>312</v>
      </c>
      <c r="K585" s="11"/>
      <c r="L585" s="107">
        <f t="shared" si="134"/>
        <v>0</v>
      </c>
      <c r="M585" s="107"/>
      <c r="N585" s="107"/>
      <c r="O585" s="107">
        <f t="shared" si="135"/>
        <v>0</v>
      </c>
      <c r="P585" s="107"/>
      <c r="Q585" s="107"/>
      <c r="R585" s="107">
        <f t="shared" si="136"/>
        <v>2450000</v>
      </c>
      <c r="S585" s="107">
        <v>2450000</v>
      </c>
      <c r="T585" s="107"/>
      <c r="U585" s="107">
        <f t="shared" si="137"/>
        <v>0</v>
      </c>
      <c r="V585" s="107"/>
      <c r="W585" s="107"/>
      <c r="X585" s="107">
        <f t="shared" si="138"/>
        <v>0</v>
      </c>
      <c r="Y585" s="107"/>
      <c r="Z585" s="107"/>
      <c r="AA585" s="108">
        <f>C585+I585-L585-O585-U585-X585-R585</f>
        <v>0</v>
      </c>
      <c r="AB585" s="7">
        <v>45519</v>
      </c>
    </row>
    <row r="586" spans="1:28" ht="15.75" hidden="1" x14ac:dyDescent="0.25">
      <c r="A586" s="29">
        <v>45519</v>
      </c>
      <c r="B586" s="25" t="s">
        <v>311</v>
      </c>
      <c r="C586" s="27"/>
      <c r="D586" s="25" t="s">
        <v>46</v>
      </c>
      <c r="E586" s="27" t="s">
        <v>299</v>
      </c>
      <c r="F586" s="27">
        <v>16.7</v>
      </c>
      <c r="G586" s="25" t="s">
        <v>39</v>
      </c>
      <c r="H586" s="27">
        <v>46000</v>
      </c>
      <c r="I586" s="11">
        <f t="shared" si="128"/>
        <v>768200</v>
      </c>
      <c r="J586" s="31" t="s">
        <v>324</v>
      </c>
      <c r="K586" s="11"/>
      <c r="L586" s="107">
        <f t="shared" si="134"/>
        <v>768200</v>
      </c>
      <c r="M586" s="107">
        <v>768200</v>
      </c>
      <c r="N586" s="107"/>
      <c r="O586" s="107">
        <f t="shared" si="135"/>
        <v>0</v>
      </c>
      <c r="P586" s="107"/>
      <c r="Q586" s="107"/>
      <c r="R586" s="107">
        <f t="shared" si="136"/>
        <v>0</v>
      </c>
      <c r="S586" s="107"/>
      <c r="T586" s="107"/>
      <c r="U586" s="107">
        <f t="shared" si="137"/>
        <v>0</v>
      </c>
      <c r="V586" s="107"/>
      <c r="W586" s="107"/>
      <c r="X586" s="107">
        <f t="shared" si="138"/>
        <v>0</v>
      </c>
      <c r="Y586" s="107"/>
      <c r="Z586" s="107"/>
      <c r="AA586" s="108">
        <f>C586+I586-L586-O586-U586-X586-R586</f>
        <v>0</v>
      </c>
      <c r="AB586" s="7">
        <v>45519</v>
      </c>
    </row>
    <row r="587" spans="1:28" ht="15.75" hidden="1" x14ac:dyDescent="0.25">
      <c r="A587" s="29">
        <v>45519</v>
      </c>
      <c r="B587" s="25" t="s">
        <v>709</v>
      </c>
      <c r="C587" s="25"/>
      <c r="D587" s="25" t="s">
        <v>46</v>
      </c>
      <c r="E587" s="25" t="s">
        <v>42</v>
      </c>
      <c r="F587" s="33">
        <v>3000</v>
      </c>
      <c r="G587" s="25" t="s">
        <v>34</v>
      </c>
      <c r="H587" s="25">
        <v>4200</v>
      </c>
      <c r="I587" s="11">
        <f t="shared" si="128"/>
        <v>12600000</v>
      </c>
      <c r="J587" s="31" t="s">
        <v>312</v>
      </c>
      <c r="K587" s="11" t="s">
        <v>1706</v>
      </c>
      <c r="L587" s="107">
        <f t="shared" si="134"/>
        <v>0</v>
      </c>
      <c r="M587" s="107"/>
      <c r="N587" s="107"/>
      <c r="O587" s="107">
        <f t="shared" si="135"/>
        <v>12600000</v>
      </c>
      <c r="P587" s="107">
        <v>12600000</v>
      </c>
      <c r="Q587" s="107"/>
      <c r="R587" s="107">
        <f t="shared" si="136"/>
        <v>0</v>
      </c>
      <c r="S587" s="107"/>
      <c r="T587" s="107"/>
      <c r="U587" s="107">
        <f t="shared" si="137"/>
        <v>0</v>
      </c>
      <c r="V587" s="107"/>
      <c r="W587" s="107"/>
      <c r="X587" s="107">
        <f t="shared" si="138"/>
        <v>0</v>
      </c>
      <c r="Y587" s="107"/>
      <c r="Z587" s="107"/>
      <c r="AA587" s="108">
        <f>C587+I587-L587-O587-U587-X587-R587</f>
        <v>0</v>
      </c>
      <c r="AB587" s="7">
        <v>45519</v>
      </c>
    </row>
    <row r="588" spans="1:28" ht="15.75" hidden="1" x14ac:dyDescent="0.25">
      <c r="A588" s="29">
        <v>45519</v>
      </c>
      <c r="B588" s="25" t="s">
        <v>1703</v>
      </c>
      <c r="C588" s="25"/>
      <c r="D588" s="25" t="s">
        <v>52</v>
      </c>
      <c r="E588" s="25" t="s">
        <v>1704</v>
      </c>
      <c r="F588" s="25">
        <v>1.5</v>
      </c>
      <c r="G588" s="27" t="s">
        <v>39</v>
      </c>
      <c r="H588" s="25">
        <v>140000</v>
      </c>
      <c r="I588" s="11">
        <f t="shared" si="128"/>
        <v>210000</v>
      </c>
      <c r="J588" s="31" t="s">
        <v>324</v>
      </c>
      <c r="K588" s="11"/>
      <c r="L588" s="107">
        <f t="shared" si="134"/>
        <v>210000</v>
      </c>
      <c r="M588" s="107">
        <v>210000</v>
      </c>
      <c r="N588" s="107"/>
      <c r="O588" s="107">
        <f t="shared" si="135"/>
        <v>0</v>
      </c>
      <c r="P588" s="107"/>
      <c r="Q588" s="107"/>
      <c r="R588" s="107">
        <f t="shared" si="136"/>
        <v>0</v>
      </c>
      <c r="S588" s="107"/>
      <c r="T588" s="107"/>
      <c r="U588" s="107">
        <f t="shared" si="137"/>
        <v>0</v>
      </c>
      <c r="V588" s="107"/>
      <c r="W588" s="107"/>
      <c r="X588" s="107">
        <f t="shared" si="138"/>
        <v>0</v>
      </c>
      <c r="Y588" s="107"/>
      <c r="Z588" s="107"/>
      <c r="AA588" s="108">
        <f>C588+I588-L588-O588-U588-X588-R588</f>
        <v>0</v>
      </c>
      <c r="AB588" s="7">
        <v>45519</v>
      </c>
    </row>
    <row r="589" spans="1:28" ht="15.75" hidden="1" x14ac:dyDescent="0.25">
      <c r="A589" s="29">
        <v>45519</v>
      </c>
      <c r="B589" s="25" t="s">
        <v>140</v>
      </c>
      <c r="C589" s="25"/>
      <c r="D589" s="25" t="s">
        <v>46</v>
      </c>
      <c r="E589" s="25" t="s">
        <v>249</v>
      </c>
      <c r="F589" s="25">
        <v>1000</v>
      </c>
      <c r="G589" s="27" t="s">
        <v>34</v>
      </c>
      <c r="H589" s="25">
        <v>4300</v>
      </c>
      <c r="I589" s="11">
        <f t="shared" si="128"/>
        <v>4300000</v>
      </c>
      <c r="J589" s="31" t="s">
        <v>312</v>
      </c>
      <c r="K589" s="11" t="s">
        <v>1707</v>
      </c>
      <c r="L589" s="107">
        <f t="shared" si="134"/>
        <v>0</v>
      </c>
      <c r="M589" s="107"/>
      <c r="N589" s="107"/>
      <c r="O589" s="107">
        <f t="shared" si="135"/>
        <v>4300000</v>
      </c>
      <c r="P589" s="107">
        <v>4300000</v>
      </c>
      <c r="Q589" s="107"/>
      <c r="R589" s="107">
        <f t="shared" si="136"/>
        <v>0</v>
      </c>
      <c r="S589" s="107"/>
      <c r="T589" s="107"/>
      <c r="U589" s="107">
        <f t="shared" si="137"/>
        <v>0</v>
      </c>
      <c r="V589" s="107"/>
      <c r="W589" s="107"/>
      <c r="X589" s="107">
        <f t="shared" si="138"/>
        <v>0</v>
      </c>
      <c r="Y589" s="107"/>
      <c r="Z589" s="107"/>
      <c r="AA589" s="108">
        <f>C589+I589-L589-O589-U589-X589-R589</f>
        <v>0</v>
      </c>
      <c r="AB589" s="7">
        <v>45519</v>
      </c>
    </row>
    <row r="590" spans="1:28" ht="15.75" hidden="1" x14ac:dyDescent="0.25">
      <c r="A590" s="29">
        <v>45519</v>
      </c>
      <c r="B590" s="25" t="s">
        <v>256</v>
      </c>
      <c r="C590" s="25"/>
      <c r="D590" s="25" t="s">
        <v>52</v>
      </c>
      <c r="E590" s="25" t="s">
        <v>400</v>
      </c>
      <c r="F590" s="25">
        <v>2.5</v>
      </c>
      <c r="G590" s="27" t="s">
        <v>39</v>
      </c>
      <c r="H590" s="25">
        <v>90000</v>
      </c>
      <c r="I590" s="11">
        <f t="shared" si="128"/>
        <v>225000</v>
      </c>
      <c r="J590" s="31" t="s">
        <v>312</v>
      </c>
      <c r="K590" s="11" t="s">
        <v>1804</v>
      </c>
      <c r="L590" s="107">
        <f t="shared" si="134"/>
        <v>0</v>
      </c>
      <c r="M590" s="107"/>
      <c r="N590" s="107"/>
      <c r="O590" s="107">
        <f t="shared" si="135"/>
        <v>225000</v>
      </c>
      <c r="P590" s="107"/>
      <c r="Q590" s="107">
        <v>225000</v>
      </c>
      <c r="R590" s="107">
        <f t="shared" si="136"/>
        <v>0</v>
      </c>
      <c r="S590" s="107"/>
      <c r="T590" s="107"/>
      <c r="U590" s="107">
        <f t="shared" si="137"/>
        <v>0</v>
      </c>
      <c r="V590" s="107"/>
      <c r="W590" s="107"/>
      <c r="X590" s="107">
        <f t="shared" si="138"/>
        <v>0</v>
      </c>
      <c r="Y590" s="107"/>
      <c r="Z590" s="107"/>
      <c r="AA590" s="108">
        <f>C590+I590-L590-O590-U590-X590-R590</f>
        <v>0</v>
      </c>
      <c r="AB590" s="7">
        <v>45532</v>
      </c>
    </row>
    <row r="591" spans="1:28" ht="15.75" hidden="1" x14ac:dyDescent="0.25">
      <c r="A591" s="29">
        <v>45519</v>
      </c>
      <c r="B591" s="25" t="s">
        <v>256</v>
      </c>
      <c r="C591" s="25"/>
      <c r="D591" s="25" t="s">
        <v>52</v>
      </c>
      <c r="E591" s="25" t="s">
        <v>217</v>
      </c>
      <c r="F591" s="25">
        <v>2.5</v>
      </c>
      <c r="G591" s="25" t="s">
        <v>39</v>
      </c>
      <c r="H591" s="25">
        <v>90000</v>
      </c>
      <c r="I591" s="11">
        <f t="shared" si="128"/>
        <v>225000</v>
      </c>
      <c r="J591" s="31" t="s">
        <v>312</v>
      </c>
      <c r="K591" s="11" t="s">
        <v>1804</v>
      </c>
      <c r="L591" s="107">
        <f t="shared" si="134"/>
        <v>0</v>
      </c>
      <c r="M591" s="107"/>
      <c r="N591" s="107"/>
      <c r="O591" s="107">
        <f t="shared" si="135"/>
        <v>225000</v>
      </c>
      <c r="P591" s="107"/>
      <c r="Q591" s="107">
        <v>225000</v>
      </c>
      <c r="R591" s="107">
        <f t="shared" si="136"/>
        <v>0</v>
      </c>
      <c r="S591" s="107"/>
      <c r="T591" s="107"/>
      <c r="U591" s="107">
        <f t="shared" si="137"/>
        <v>0</v>
      </c>
      <c r="V591" s="107"/>
      <c r="W591" s="107"/>
      <c r="X591" s="107">
        <f t="shared" si="138"/>
        <v>0</v>
      </c>
      <c r="Y591" s="107"/>
      <c r="Z591" s="107"/>
      <c r="AA591" s="108">
        <f>C591+I591-L591-O591-U591-X591-R591</f>
        <v>0</v>
      </c>
      <c r="AB591" s="7">
        <v>45532</v>
      </c>
    </row>
    <row r="592" spans="1:28" ht="15.75" hidden="1" x14ac:dyDescent="0.25">
      <c r="A592" s="29">
        <v>45519</v>
      </c>
      <c r="B592" s="25" t="s">
        <v>256</v>
      </c>
      <c r="C592" s="25"/>
      <c r="D592" s="25" t="s">
        <v>52</v>
      </c>
      <c r="E592" s="25" t="s">
        <v>138</v>
      </c>
      <c r="F592" s="25">
        <v>1250</v>
      </c>
      <c r="G592" s="25" t="s">
        <v>34</v>
      </c>
      <c r="H592" s="25">
        <v>1440</v>
      </c>
      <c r="I592" s="11">
        <f t="shared" si="128"/>
        <v>1800000</v>
      </c>
      <c r="J592" s="31" t="s">
        <v>312</v>
      </c>
      <c r="K592" s="11" t="s">
        <v>1804</v>
      </c>
      <c r="L592" s="107">
        <f t="shared" si="134"/>
        <v>0</v>
      </c>
      <c r="M592" s="107"/>
      <c r="N592" s="107"/>
      <c r="O592" s="107">
        <f t="shared" si="135"/>
        <v>1800000</v>
      </c>
      <c r="P592" s="107"/>
      <c r="Q592" s="107">
        <v>1800000</v>
      </c>
      <c r="R592" s="107">
        <f t="shared" si="136"/>
        <v>0</v>
      </c>
      <c r="S592" s="107"/>
      <c r="T592" s="107"/>
      <c r="U592" s="107">
        <f t="shared" si="137"/>
        <v>0</v>
      </c>
      <c r="V592" s="107"/>
      <c r="W592" s="107"/>
      <c r="X592" s="107">
        <f t="shared" si="138"/>
        <v>0</v>
      </c>
      <c r="Y592" s="107"/>
      <c r="Z592" s="107"/>
      <c r="AA592" s="108">
        <f>C592+I592-L592-O592-U592-X592-R592</f>
        <v>0</v>
      </c>
      <c r="AB592" s="7">
        <v>45532</v>
      </c>
    </row>
    <row r="593" spans="1:28" ht="15.75" hidden="1" x14ac:dyDescent="0.25">
      <c r="A593" s="29">
        <v>45519</v>
      </c>
      <c r="B593" s="25" t="s">
        <v>256</v>
      </c>
      <c r="C593" s="25"/>
      <c r="D593" s="25" t="s">
        <v>52</v>
      </c>
      <c r="E593" s="25" t="s">
        <v>151</v>
      </c>
      <c r="F593" s="25">
        <v>1000</v>
      </c>
      <c r="G593" s="25" t="s">
        <v>34</v>
      </c>
      <c r="H593" s="25">
        <v>1690</v>
      </c>
      <c r="I593" s="11">
        <f t="shared" si="128"/>
        <v>1690000</v>
      </c>
      <c r="J593" s="31" t="s">
        <v>312</v>
      </c>
      <c r="K593" s="11" t="s">
        <v>1804</v>
      </c>
      <c r="L593" s="107">
        <f t="shared" si="134"/>
        <v>0</v>
      </c>
      <c r="M593" s="107"/>
      <c r="N593" s="107"/>
      <c r="O593" s="107">
        <f t="shared" si="135"/>
        <v>1690000</v>
      </c>
      <c r="P593" s="107"/>
      <c r="Q593" s="107">
        <v>1690000</v>
      </c>
      <c r="R593" s="107">
        <f t="shared" si="136"/>
        <v>0</v>
      </c>
      <c r="S593" s="107"/>
      <c r="T593" s="107"/>
      <c r="U593" s="107">
        <f t="shared" si="137"/>
        <v>0</v>
      </c>
      <c r="V593" s="107"/>
      <c r="W593" s="107"/>
      <c r="X593" s="107">
        <f t="shared" si="138"/>
        <v>0</v>
      </c>
      <c r="Y593" s="107"/>
      <c r="Z593" s="107"/>
      <c r="AA593" s="108">
        <f>C593+I593-L593-O593-U593-X593-R593</f>
        <v>0</v>
      </c>
      <c r="AB593" s="7">
        <v>45532</v>
      </c>
    </row>
    <row r="594" spans="1:28" ht="15.75" hidden="1" x14ac:dyDescent="0.25">
      <c r="A594" s="29">
        <v>45519</v>
      </c>
      <c r="B594" s="25" t="s">
        <v>307</v>
      </c>
      <c r="C594" s="25"/>
      <c r="D594" s="25" t="s">
        <v>46</v>
      </c>
      <c r="E594" s="25" t="s">
        <v>154</v>
      </c>
      <c r="F594" s="25">
        <v>750</v>
      </c>
      <c r="G594" s="25" t="s">
        <v>34</v>
      </c>
      <c r="H594" s="25">
        <v>1065</v>
      </c>
      <c r="I594" s="11">
        <f t="shared" si="128"/>
        <v>798750</v>
      </c>
      <c r="J594" s="31" t="s">
        <v>312</v>
      </c>
      <c r="K594" s="11"/>
      <c r="L594" s="107">
        <f t="shared" si="134"/>
        <v>505000</v>
      </c>
      <c r="M594" s="107">
        <v>505000</v>
      </c>
      <c r="N594" s="107"/>
      <c r="O594" s="107">
        <f t="shared" si="135"/>
        <v>0</v>
      </c>
      <c r="P594" s="107"/>
      <c r="Q594" s="107"/>
      <c r="R594" s="107">
        <f t="shared" si="136"/>
        <v>293750</v>
      </c>
      <c r="S594" s="107">
        <v>293750</v>
      </c>
      <c r="T594" s="107"/>
      <c r="U594" s="107">
        <f t="shared" si="137"/>
        <v>0</v>
      </c>
      <c r="V594" s="107"/>
      <c r="W594" s="107"/>
      <c r="X594" s="107">
        <f t="shared" si="138"/>
        <v>0</v>
      </c>
      <c r="Y594" s="107"/>
      <c r="Z594" s="107"/>
      <c r="AA594" s="108">
        <f>C594+I594-L594-O594-U594-X594-R594</f>
        <v>0</v>
      </c>
      <c r="AB594" s="7">
        <v>45519</v>
      </c>
    </row>
    <row r="595" spans="1:28" ht="15.75" x14ac:dyDescent="0.25">
      <c r="A595" s="29">
        <v>45519</v>
      </c>
      <c r="B595" s="25" t="s">
        <v>205</v>
      </c>
      <c r="C595" s="25"/>
      <c r="D595" s="25" t="s">
        <v>46</v>
      </c>
      <c r="E595" s="25" t="s">
        <v>42</v>
      </c>
      <c r="F595" s="25">
        <v>500</v>
      </c>
      <c r="G595" s="25" t="s">
        <v>34</v>
      </c>
      <c r="H595" s="25">
        <v>3800</v>
      </c>
      <c r="I595" s="11">
        <f t="shared" si="128"/>
        <v>1900000</v>
      </c>
      <c r="J595" s="26" t="s">
        <v>28</v>
      </c>
      <c r="K595" s="11" t="s">
        <v>1705</v>
      </c>
      <c r="L595" s="107">
        <f t="shared" si="134"/>
        <v>0</v>
      </c>
      <c r="M595" s="107"/>
      <c r="N595" s="107"/>
      <c r="O595" s="107">
        <f t="shared" si="135"/>
        <v>0</v>
      </c>
      <c r="P595" s="107"/>
      <c r="Q595" s="107"/>
      <c r="R595" s="107">
        <f t="shared" si="136"/>
        <v>0</v>
      </c>
      <c r="S595" s="107"/>
      <c r="T595" s="107"/>
      <c r="U595" s="107">
        <f t="shared" si="137"/>
        <v>0</v>
      </c>
      <c r="V595" s="107"/>
      <c r="W595" s="107"/>
      <c r="X595" s="107">
        <f t="shared" si="138"/>
        <v>0</v>
      </c>
      <c r="Y595" s="107"/>
      <c r="Z595" s="107"/>
      <c r="AA595" s="108">
        <f>C595+I595-L595-O595-U595-X595-R595</f>
        <v>1900000</v>
      </c>
      <c r="AB595" s="7"/>
    </row>
    <row r="596" spans="1:28" ht="15.75" hidden="1" x14ac:dyDescent="0.25">
      <c r="A596" s="29">
        <v>45519</v>
      </c>
      <c r="B596" s="25" t="s">
        <v>194</v>
      </c>
      <c r="C596" s="25"/>
      <c r="D596" s="25" t="s">
        <v>52</v>
      </c>
      <c r="E596" s="25" t="s">
        <v>42</v>
      </c>
      <c r="F596" s="25">
        <v>5000</v>
      </c>
      <c r="G596" s="25" t="s">
        <v>34</v>
      </c>
      <c r="H596" s="25"/>
      <c r="I596" s="11">
        <f t="shared" si="128"/>
        <v>0</v>
      </c>
      <c r="J596" s="38" t="s">
        <v>492</v>
      </c>
      <c r="K596" s="11"/>
      <c r="L596" s="107">
        <f t="shared" si="134"/>
        <v>0</v>
      </c>
      <c r="M596" s="107"/>
      <c r="N596" s="107"/>
      <c r="O596" s="107">
        <f t="shared" si="135"/>
        <v>0</v>
      </c>
      <c r="P596" s="107"/>
      <c r="Q596" s="107"/>
      <c r="R596" s="107">
        <f t="shared" si="136"/>
        <v>0</v>
      </c>
      <c r="S596" s="107"/>
      <c r="T596" s="107"/>
      <c r="U596" s="107">
        <f t="shared" si="137"/>
        <v>0</v>
      </c>
      <c r="V596" s="107"/>
      <c r="W596" s="107"/>
      <c r="X596" s="107">
        <f t="shared" si="138"/>
        <v>0</v>
      </c>
      <c r="Y596" s="107"/>
      <c r="Z596" s="107"/>
      <c r="AA596" s="108">
        <f>C596+I596-L596-O596-U596-X596-R596</f>
        <v>0</v>
      </c>
      <c r="AB596" s="7"/>
    </row>
    <row r="597" spans="1:28" ht="15.75" hidden="1" x14ac:dyDescent="0.25">
      <c r="A597" s="29">
        <v>45519</v>
      </c>
      <c r="B597" s="25" t="s">
        <v>595</v>
      </c>
      <c r="C597" s="25"/>
      <c r="D597" s="25" t="s">
        <v>52</v>
      </c>
      <c r="E597" s="25" t="s">
        <v>120</v>
      </c>
      <c r="F597" s="25">
        <v>24.3</v>
      </c>
      <c r="G597" s="25" t="s">
        <v>39</v>
      </c>
      <c r="H597" s="25">
        <v>47000</v>
      </c>
      <c r="I597" s="11">
        <f t="shared" si="128"/>
        <v>1142100</v>
      </c>
      <c r="J597" s="31" t="s">
        <v>312</v>
      </c>
      <c r="K597" s="11" t="s">
        <v>1701</v>
      </c>
      <c r="L597" s="107">
        <f t="shared" si="134"/>
        <v>0</v>
      </c>
      <c r="M597" s="107"/>
      <c r="N597" s="107"/>
      <c r="O597" s="107">
        <f t="shared" si="135"/>
        <v>1142100</v>
      </c>
      <c r="P597" s="107">
        <v>1142100</v>
      </c>
      <c r="Q597" s="107"/>
      <c r="R597" s="107">
        <f t="shared" si="136"/>
        <v>0</v>
      </c>
      <c r="S597" s="107"/>
      <c r="T597" s="107"/>
      <c r="U597" s="107">
        <f t="shared" si="137"/>
        <v>0</v>
      </c>
      <c r="V597" s="107"/>
      <c r="W597" s="107"/>
      <c r="X597" s="107">
        <f t="shared" si="138"/>
        <v>0</v>
      </c>
      <c r="Y597" s="107"/>
      <c r="Z597" s="107"/>
      <c r="AA597" s="108">
        <f>C597+I597-L597-O597-U597-X597-R597</f>
        <v>0</v>
      </c>
      <c r="AB597" s="7">
        <v>45518</v>
      </c>
    </row>
    <row r="598" spans="1:28" ht="15.75" hidden="1" x14ac:dyDescent="0.25">
      <c r="A598" s="29">
        <v>45519</v>
      </c>
      <c r="B598" s="25" t="s">
        <v>595</v>
      </c>
      <c r="C598" s="25"/>
      <c r="D598" s="25" t="s">
        <v>52</v>
      </c>
      <c r="E598" s="25" t="s">
        <v>60</v>
      </c>
      <c r="F598" s="25">
        <v>500</v>
      </c>
      <c r="G598" s="25" t="s">
        <v>34</v>
      </c>
      <c r="H598" s="25">
        <v>1370</v>
      </c>
      <c r="I598" s="11">
        <f t="shared" si="128"/>
        <v>685000</v>
      </c>
      <c r="J598" s="31" t="s">
        <v>312</v>
      </c>
      <c r="K598" s="11" t="s">
        <v>1701</v>
      </c>
      <c r="L598" s="107">
        <f t="shared" si="134"/>
        <v>0</v>
      </c>
      <c r="M598" s="107"/>
      <c r="N598" s="107"/>
      <c r="O598" s="107">
        <f t="shared" si="135"/>
        <v>685000</v>
      </c>
      <c r="P598" s="107">
        <v>685000</v>
      </c>
      <c r="Q598" s="107"/>
      <c r="R598" s="107">
        <f t="shared" si="136"/>
        <v>0</v>
      </c>
      <c r="S598" s="107"/>
      <c r="T598" s="107"/>
      <c r="U598" s="107">
        <f t="shared" si="137"/>
        <v>0</v>
      </c>
      <c r="V598" s="107"/>
      <c r="W598" s="107"/>
      <c r="X598" s="107">
        <f t="shared" si="138"/>
        <v>0</v>
      </c>
      <c r="Y598" s="107"/>
      <c r="Z598" s="107"/>
      <c r="AA598" s="108">
        <f>C598+I598-L598-O598-U598-X598-R598</f>
        <v>0</v>
      </c>
      <c r="AB598" s="7">
        <v>45518</v>
      </c>
    </row>
    <row r="599" spans="1:28" ht="15.75" hidden="1" x14ac:dyDescent="0.25">
      <c r="A599" s="24">
        <v>45519</v>
      </c>
      <c r="B599" s="25" t="s">
        <v>595</v>
      </c>
      <c r="C599" s="25"/>
      <c r="D599" s="25" t="s">
        <v>52</v>
      </c>
      <c r="E599" s="25" t="s">
        <v>108</v>
      </c>
      <c r="F599" s="25">
        <v>600</v>
      </c>
      <c r="G599" s="25" t="s">
        <v>34</v>
      </c>
      <c r="H599" s="25">
        <v>2000</v>
      </c>
      <c r="I599" s="11">
        <f t="shared" si="128"/>
        <v>1200000</v>
      </c>
      <c r="J599" s="31" t="s">
        <v>312</v>
      </c>
      <c r="K599" s="11" t="s">
        <v>1701</v>
      </c>
      <c r="L599" s="107">
        <f t="shared" si="134"/>
        <v>0</v>
      </c>
      <c r="M599" s="107"/>
      <c r="N599" s="107"/>
      <c r="O599" s="107">
        <f t="shared" si="135"/>
        <v>1200000</v>
      </c>
      <c r="P599" s="107">
        <v>1200000</v>
      </c>
      <c r="Q599" s="107"/>
      <c r="R599" s="107">
        <f t="shared" si="136"/>
        <v>0</v>
      </c>
      <c r="S599" s="107"/>
      <c r="T599" s="107"/>
      <c r="U599" s="107">
        <f t="shared" si="137"/>
        <v>0</v>
      </c>
      <c r="V599" s="107"/>
      <c r="W599" s="107"/>
      <c r="X599" s="107">
        <f t="shared" si="138"/>
        <v>0</v>
      </c>
      <c r="Y599" s="107"/>
      <c r="Z599" s="107"/>
      <c r="AA599" s="108">
        <f>C599+I599-L599-O599-U599-X599-R599</f>
        <v>0</v>
      </c>
      <c r="AB599" s="7">
        <v>45518</v>
      </c>
    </row>
    <row r="600" spans="1:28" ht="15.75" hidden="1" x14ac:dyDescent="0.25">
      <c r="A600" s="29">
        <v>45519</v>
      </c>
      <c r="B600" s="25" t="s">
        <v>472</v>
      </c>
      <c r="C600" s="25"/>
      <c r="D600" s="25" t="s">
        <v>52</v>
      </c>
      <c r="E600" s="25" t="s">
        <v>163</v>
      </c>
      <c r="F600" s="25">
        <v>12</v>
      </c>
      <c r="G600" s="25" t="s">
        <v>39</v>
      </c>
      <c r="H600" s="25">
        <v>135000</v>
      </c>
      <c r="I600" s="11">
        <f t="shared" si="128"/>
        <v>1620000</v>
      </c>
      <c r="J600" s="26" t="s">
        <v>28</v>
      </c>
      <c r="K600" s="11"/>
      <c r="L600" s="107">
        <f t="shared" si="134"/>
        <v>0</v>
      </c>
      <c r="M600" s="107"/>
      <c r="N600" s="107"/>
      <c r="O600" s="107">
        <f t="shared" si="135"/>
        <v>0</v>
      </c>
      <c r="P600" s="107"/>
      <c r="Q600" s="107"/>
      <c r="R600" s="107">
        <f t="shared" si="136"/>
        <v>0</v>
      </c>
      <c r="S600" s="107"/>
      <c r="T600" s="107"/>
      <c r="U600" s="107">
        <f t="shared" si="137"/>
        <v>0</v>
      </c>
      <c r="V600" s="107"/>
      <c r="W600" s="107"/>
      <c r="X600" s="107">
        <f t="shared" si="138"/>
        <v>0</v>
      </c>
      <c r="Y600" s="107"/>
      <c r="Z600" s="107"/>
      <c r="AA600" s="108">
        <f>C600+I600-L600-O600-U600-X600-R600</f>
        <v>1620000</v>
      </c>
      <c r="AB600" s="7"/>
    </row>
    <row r="601" spans="1:28" ht="15.75" hidden="1" x14ac:dyDescent="0.25">
      <c r="A601" s="29">
        <v>45519</v>
      </c>
      <c r="B601" s="25" t="s">
        <v>207</v>
      </c>
      <c r="C601" s="25"/>
      <c r="D601" s="25" t="s">
        <v>46</v>
      </c>
      <c r="E601" s="25" t="s">
        <v>117</v>
      </c>
      <c r="F601" s="25">
        <v>1</v>
      </c>
      <c r="G601" s="25" t="s">
        <v>23</v>
      </c>
      <c r="H601" s="25">
        <v>400000</v>
      </c>
      <c r="I601" s="11">
        <f t="shared" si="128"/>
        <v>400000</v>
      </c>
      <c r="J601" s="31" t="s">
        <v>312</v>
      </c>
      <c r="K601" s="11" t="s">
        <v>1708</v>
      </c>
      <c r="L601" s="107">
        <f t="shared" si="134"/>
        <v>0</v>
      </c>
      <c r="M601" s="107"/>
      <c r="N601" s="107"/>
      <c r="O601" s="107">
        <f t="shared" si="135"/>
        <v>400000</v>
      </c>
      <c r="P601" s="107">
        <v>300000</v>
      </c>
      <c r="Q601" s="107">
        <v>100000</v>
      </c>
      <c r="R601" s="107">
        <f t="shared" si="136"/>
        <v>0</v>
      </c>
      <c r="S601" s="107"/>
      <c r="T601" s="107"/>
      <c r="U601" s="107">
        <f t="shared" si="137"/>
        <v>0</v>
      </c>
      <c r="V601" s="107"/>
      <c r="W601" s="107"/>
      <c r="X601" s="107">
        <f t="shared" si="138"/>
        <v>0</v>
      </c>
      <c r="Y601" s="107"/>
      <c r="Z601" s="107"/>
      <c r="AA601" s="108">
        <f>C601+I601-L601-O601-U601-X601-R601</f>
        <v>0</v>
      </c>
      <c r="AB601" s="7">
        <v>45523</v>
      </c>
    </row>
    <row r="602" spans="1:28" ht="16.5" hidden="1" thickBot="1" x14ac:dyDescent="0.3">
      <c r="A602" s="35">
        <v>45519</v>
      </c>
      <c r="B602" s="36" t="s">
        <v>354</v>
      </c>
      <c r="C602" s="36"/>
      <c r="D602" s="36" t="s">
        <v>46</v>
      </c>
      <c r="E602" s="36" t="s">
        <v>108</v>
      </c>
      <c r="F602" s="36">
        <v>800</v>
      </c>
      <c r="G602" s="36" t="s">
        <v>34</v>
      </c>
      <c r="H602" s="36">
        <v>2000</v>
      </c>
      <c r="I602" s="11">
        <f t="shared" si="128"/>
        <v>1600000</v>
      </c>
      <c r="J602" s="31" t="s">
        <v>312</v>
      </c>
      <c r="K602" s="11" t="s">
        <v>1720</v>
      </c>
      <c r="L602" s="107">
        <f t="shared" si="134"/>
        <v>0</v>
      </c>
      <c r="M602" s="107"/>
      <c r="N602" s="107"/>
      <c r="O602" s="107">
        <f t="shared" si="135"/>
        <v>1600000</v>
      </c>
      <c r="P602" s="107">
        <v>1600000</v>
      </c>
      <c r="Q602" s="107"/>
      <c r="R602" s="107">
        <f t="shared" si="136"/>
        <v>0</v>
      </c>
      <c r="S602" s="107"/>
      <c r="T602" s="107"/>
      <c r="U602" s="107">
        <f t="shared" si="137"/>
        <v>0</v>
      </c>
      <c r="V602" s="107"/>
      <c r="W602" s="107"/>
      <c r="X602" s="107">
        <f t="shared" si="138"/>
        <v>0</v>
      </c>
      <c r="Y602" s="107"/>
      <c r="Z602" s="107"/>
      <c r="AA602" s="108">
        <f>C602+I602-L602-O602-U602-X602-R602</f>
        <v>0</v>
      </c>
      <c r="AB602" s="7">
        <v>45526</v>
      </c>
    </row>
    <row r="603" spans="1:28" ht="15.75" hidden="1" x14ac:dyDescent="0.25">
      <c r="A603" s="29">
        <v>45520</v>
      </c>
      <c r="B603" s="27" t="s">
        <v>1195</v>
      </c>
      <c r="C603" s="27"/>
      <c r="D603" s="27" t="s">
        <v>46</v>
      </c>
      <c r="E603" s="25" t="s">
        <v>1704</v>
      </c>
      <c r="F603" s="27">
        <v>3</v>
      </c>
      <c r="G603" s="27" t="s">
        <v>39</v>
      </c>
      <c r="H603" s="27">
        <v>140000</v>
      </c>
      <c r="I603" s="11">
        <f t="shared" ref="I603:I645" si="139">F603*H603</f>
        <v>420000</v>
      </c>
      <c r="J603" s="32" t="s">
        <v>324</v>
      </c>
      <c r="K603" s="11"/>
      <c r="L603" s="107">
        <f t="shared" ref="L603:L645" si="140">M603+N603</f>
        <v>0</v>
      </c>
      <c r="M603" s="107"/>
      <c r="N603" s="107"/>
      <c r="O603" s="107">
        <f t="shared" ref="O603:O645" si="141">P603+Q603</f>
        <v>0</v>
      </c>
      <c r="P603" s="107"/>
      <c r="Q603" s="107"/>
      <c r="R603" s="107">
        <f t="shared" ref="R603:R645" si="142">S603+T603</f>
        <v>0</v>
      </c>
      <c r="S603" s="107"/>
      <c r="T603" s="107"/>
      <c r="U603" s="107">
        <f t="shared" ref="U603:U645" si="143">V603+W603</f>
        <v>420000</v>
      </c>
      <c r="V603" s="107">
        <v>420000</v>
      </c>
      <c r="W603" s="107"/>
      <c r="X603" s="107">
        <f t="shared" ref="X603:X645" si="144">Y603+Z603</f>
        <v>0</v>
      </c>
      <c r="Y603" s="107"/>
      <c r="Z603" s="107"/>
      <c r="AA603" s="108">
        <f>C603+I603-L603-O603-U603-X603-R603</f>
        <v>0</v>
      </c>
      <c r="AB603" s="7">
        <v>45521</v>
      </c>
    </row>
    <row r="604" spans="1:28" ht="15.75" hidden="1" x14ac:dyDescent="0.25">
      <c r="A604" s="29">
        <v>45520</v>
      </c>
      <c r="B604" s="25" t="s">
        <v>743</v>
      </c>
      <c r="C604" s="25"/>
      <c r="D604" s="25" t="s">
        <v>46</v>
      </c>
      <c r="E604" s="25" t="s">
        <v>478</v>
      </c>
      <c r="F604" s="25">
        <v>7.5</v>
      </c>
      <c r="G604" s="25" t="s">
        <v>39</v>
      </c>
      <c r="H604" s="25">
        <v>115000</v>
      </c>
      <c r="I604" s="11">
        <f t="shared" si="139"/>
        <v>862500</v>
      </c>
      <c r="J604" s="31" t="s">
        <v>312</v>
      </c>
      <c r="K604" s="11" t="s">
        <v>1716</v>
      </c>
      <c r="L604" s="107">
        <f t="shared" si="140"/>
        <v>0</v>
      </c>
      <c r="M604" s="107"/>
      <c r="N604" s="107"/>
      <c r="O604" s="107">
        <f t="shared" si="141"/>
        <v>862500</v>
      </c>
      <c r="P604" s="107">
        <v>862500</v>
      </c>
      <c r="Q604" s="107"/>
      <c r="R604" s="107">
        <f t="shared" si="142"/>
        <v>0</v>
      </c>
      <c r="S604" s="107"/>
      <c r="T604" s="107"/>
      <c r="U604" s="107">
        <f t="shared" si="143"/>
        <v>0</v>
      </c>
      <c r="V604" s="107"/>
      <c r="W604" s="107"/>
      <c r="X604" s="107">
        <f t="shared" si="144"/>
        <v>0</v>
      </c>
      <c r="Y604" s="107"/>
      <c r="Z604" s="107"/>
      <c r="AA604" s="108">
        <f>C604+I604-L604-O604-U604-X604-R604</f>
        <v>0</v>
      </c>
      <c r="AB604" s="7">
        <v>45520</v>
      </c>
    </row>
    <row r="605" spans="1:28" ht="15.75" hidden="1" x14ac:dyDescent="0.25">
      <c r="A605" s="29">
        <v>45520</v>
      </c>
      <c r="B605" s="25" t="s">
        <v>743</v>
      </c>
      <c r="C605" s="25"/>
      <c r="D605" s="25" t="s">
        <v>46</v>
      </c>
      <c r="E605" s="25" t="s">
        <v>128</v>
      </c>
      <c r="F605" s="25">
        <v>25</v>
      </c>
      <c r="G605" s="25" t="s">
        <v>39</v>
      </c>
      <c r="H605" s="25">
        <v>125000</v>
      </c>
      <c r="I605" s="11">
        <f t="shared" si="139"/>
        <v>3125000</v>
      </c>
      <c r="J605" s="31" t="s">
        <v>312</v>
      </c>
      <c r="K605" s="11" t="s">
        <v>1716</v>
      </c>
      <c r="L605" s="107">
        <f t="shared" si="140"/>
        <v>0</v>
      </c>
      <c r="M605" s="107"/>
      <c r="N605" s="107"/>
      <c r="O605" s="107">
        <f t="shared" si="141"/>
        <v>3125000</v>
      </c>
      <c r="P605" s="107">
        <v>3125000</v>
      </c>
      <c r="Q605" s="107"/>
      <c r="R605" s="107">
        <f t="shared" si="142"/>
        <v>0</v>
      </c>
      <c r="S605" s="107"/>
      <c r="T605" s="107"/>
      <c r="U605" s="107">
        <f t="shared" si="143"/>
        <v>0</v>
      </c>
      <c r="V605" s="107"/>
      <c r="W605" s="107"/>
      <c r="X605" s="107">
        <f t="shared" si="144"/>
        <v>0</v>
      </c>
      <c r="Y605" s="107"/>
      <c r="Z605" s="107"/>
      <c r="AA605" s="108">
        <f>C605+I605-L605-O605-U605-X605-R605</f>
        <v>0</v>
      </c>
      <c r="AB605" s="7">
        <v>45520</v>
      </c>
    </row>
    <row r="606" spans="1:28" ht="15.75" hidden="1" x14ac:dyDescent="0.25">
      <c r="A606" s="29">
        <v>45520</v>
      </c>
      <c r="B606" s="25" t="s">
        <v>800</v>
      </c>
      <c r="C606" s="25"/>
      <c r="D606" s="25" t="s">
        <v>46</v>
      </c>
      <c r="E606" s="25" t="s">
        <v>127</v>
      </c>
      <c r="F606" s="25">
        <v>1</v>
      </c>
      <c r="G606" s="25" t="s">
        <v>39</v>
      </c>
      <c r="H606" s="25">
        <v>70000</v>
      </c>
      <c r="I606" s="11">
        <f t="shared" si="139"/>
        <v>70000</v>
      </c>
      <c r="J606" s="31" t="s">
        <v>324</v>
      </c>
      <c r="K606" s="11"/>
      <c r="L606" s="107">
        <f t="shared" si="140"/>
        <v>70000</v>
      </c>
      <c r="M606" s="107">
        <v>70000</v>
      </c>
      <c r="N606" s="107"/>
      <c r="O606" s="107">
        <f t="shared" si="141"/>
        <v>0</v>
      </c>
      <c r="P606" s="107"/>
      <c r="Q606" s="107"/>
      <c r="R606" s="107">
        <f t="shared" si="142"/>
        <v>0</v>
      </c>
      <c r="S606" s="107"/>
      <c r="T606" s="107"/>
      <c r="U606" s="107">
        <f t="shared" si="143"/>
        <v>0</v>
      </c>
      <c r="V606" s="107"/>
      <c r="W606" s="107"/>
      <c r="X606" s="107">
        <f t="shared" si="144"/>
        <v>0</v>
      </c>
      <c r="Y606" s="107"/>
      <c r="Z606" s="107"/>
      <c r="AA606" s="108">
        <f>C606+I606-L606-O606-U606-X606-R606</f>
        <v>0</v>
      </c>
      <c r="AB606" s="7">
        <v>45520</v>
      </c>
    </row>
    <row r="607" spans="1:28" ht="15.75" hidden="1" x14ac:dyDescent="0.25">
      <c r="A607" s="29">
        <v>45520</v>
      </c>
      <c r="B607" s="25" t="s">
        <v>800</v>
      </c>
      <c r="C607" s="25"/>
      <c r="D607" s="25" t="s">
        <v>46</v>
      </c>
      <c r="E607" s="25" t="s">
        <v>217</v>
      </c>
      <c r="F607" s="25">
        <v>5</v>
      </c>
      <c r="G607" s="25" t="s">
        <v>39</v>
      </c>
      <c r="H607" s="25">
        <v>90000</v>
      </c>
      <c r="I607" s="11">
        <f t="shared" si="139"/>
        <v>450000</v>
      </c>
      <c r="J607" s="31" t="s">
        <v>324</v>
      </c>
      <c r="K607" s="11"/>
      <c r="L607" s="107">
        <f t="shared" si="140"/>
        <v>450000</v>
      </c>
      <c r="M607" s="107">
        <v>450000</v>
      </c>
      <c r="N607" s="107"/>
      <c r="O607" s="107">
        <f t="shared" si="141"/>
        <v>0</v>
      </c>
      <c r="P607" s="107"/>
      <c r="Q607" s="107"/>
      <c r="R607" s="107">
        <f t="shared" si="142"/>
        <v>0</v>
      </c>
      <c r="S607" s="107"/>
      <c r="T607" s="107"/>
      <c r="U607" s="107">
        <f t="shared" si="143"/>
        <v>0</v>
      </c>
      <c r="V607" s="107"/>
      <c r="W607" s="107"/>
      <c r="X607" s="107">
        <f t="shared" si="144"/>
        <v>0</v>
      </c>
      <c r="Y607" s="107"/>
      <c r="Z607" s="107"/>
      <c r="AA607" s="108">
        <f>C607+I607-L607-O607-U607-X607-R607</f>
        <v>0</v>
      </c>
      <c r="AB607" s="7">
        <v>45520</v>
      </c>
    </row>
    <row r="608" spans="1:28" ht="15.75" hidden="1" x14ac:dyDescent="0.25">
      <c r="A608" s="29">
        <v>45520</v>
      </c>
      <c r="B608" s="25" t="s">
        <v>800</v>
      </c>
      <c r="C608" s="25"/>
      <c r="D608" s="25" t="s">
        <v>46</v>
      </c>
      <c r="E608" s="25" t="s">
        <v>284</v>
      </c>
      <c r="F608" s="25">
        <v>1</v>
      </c>
      <c r="G608" s="25" t="s">
        <v>34</v>
      </c>
      <c r="H608" s="25">
        <v>75000</v>
      </c>
      <c r="I608" s="11">
        <f t="shared" si="139"/>
        <v>75000</v>
      </c>
      <c r="J608" s="31" t="s">
        <v>324</v>
      </c>
      <c r="K608" s="11"/>
      <c r="L608" s="107">
        <f t="shared" si="140"/>
        <v>75000</v>
      </c>
      <c r="M608" s="107">
        <v>75000</v>
      </c>
      <c r="N608" s="107"/>
      <c r="O608" s="107">
        <f t="shared" si="141"/>
        <v>0</v>
      </c>
      <c r="P608" s="107"/>
      <c r="Q608" s="107"/>
      <c r="R608" s="107">
        <f t="shared" si="142"/>
        <v>0</v>
      </c>
      <c r="S608" s="107"/>
      <c r="T608" s="107"/>
      <c r="U608" s="107">
        <f t="shared" si="143"/>
        <v>0</v>
      </c>
      <c r="V608" s="107"/>
      <c r="W608" s="107"/>
      <c r="X608" s="107">
        <f t="shared" si="144"/>
        <v>0</v>
      </c>
      <c r="Y608" s="107"/>
      <c r="Z608" s="107"/>
      <c r="AA608" s="108">
        <f>C608+I608-L608-O608-U608-X608-R608</f>
        <v>0</v>
      </c>
      <c r="AB608" s="7">
        <v>45520</v>
      </c>
    </row>
    <row r="609" spans="1:28" ht="15.75" hidden="1" x14ac:dyDescent="0.25">
      <c r="A609" s="29">
        <v>45520</v>
      </c>
      <c r="B609" s="25" t="s">
        <v>800</v>
      </c>
      <c r="C609" s="25"/>
      <c r="D609" s="25" t="s">
        <v>46</v>
      </c>
      <c r="E609" s="25" t="s">
        <v>227</v>
      </c>
      <c r="F609" s="25">
        <v>1</v>
      </c>
      <c r="G609" s="25" t="s">
        <v>34</v>
      </c>
      <c r="H609" s="25">
        <v>95000</v>
      </c>
      <c r="I609" s="11">
        <f t="shared" si="139"/>
        <v>95000</v>
      </c>
      <c r="J609" s="31" t="s">
        <v>324</v>
      </c>
      <c r="K609" s="11"/>
      <c r="L609" s="107">
        <f t="shared" si="140"/>
        <v>95000</v>
      </c>
      <c r="M609" s="107">
        <v>95000</v>
      </c>
      <c r="N609" s="107"/>
      <c r="O609" s="107">
        <f t="shared" si="141"/>
        <v>0</v>
      </c>
      <c r="P609" s="107"/>
      <c r="Q609" s="107"/>
      <c r="R609" s="107">
        <f t="shared" si="142"/>
        <v>0</v>
      </c>
      <c r="S609" s="107"/>
      <c r="T609" s="107"/>
      <c r="U609" s="107">
        <f t="shared" si="143"/>
        <v>0</v>
      </c>
      <c r="V609" s="107"/>
      <c r="W609" s="107"/>
      <c r="X609" s="107">
        <f t="shared" si="144"/>
        <v>0</v>
      </c>
      <c r="Y609" s="107"/>
      <c r="Z609" s="107"/>
      <c r="AA609" s="108">
        <f>C609+I609-L609-O609-U609-X609-R609</f>
        <v>0</v>
      </c>
      <c r="AB609" s="7">
        <v>45520</v>
      </c>
    </row>
    <row r="610" spans="1:28" ht="15.75" hidden="1" x14ac:dyDescent="0.25">
      <c r="A610" s="29">
        <v>45520</v>
      </c>
      <c r="B610" s="25" t="s">
        <v>800</v>
      </c>
      <c r="C610" s="27"/>
      <c r="D610" s="25" t="s">
        <v>46</v>
      </c>
      <c r="E610" s="27" t="s">
        <v>1713</v>
      </c>
      <c r="F610" s="27">
        <v>1</v>
      </c>
      <c r="G610" s="27" t="s">
        <v>303</v>
      </c>
      <c r="H610" s="27">
        <v>1200000</v>
      </c>
      <c r="I610" s="11">
        <f t="shared" si="139"/>
        <v>1200000</v>
      </c>
      <c r="J610" s="31" t="s">
        <v>324</v>
      </c>
      <c r="K610" s="11"/>
      <c r="L610" s="107">
        <f t="shared" si="140"/>
        <v>1200000</v>
      </c>
      <c r="M610" s="107">
        <v>1200000</v>
      </c>
      <c r="N610" s="107"/>
      <c r="O610" s="107">
        <f t="shared" si="141"/>
        <v>0</v>
      </c>
      <c r="P610" s="107"/>
      <c r="Q610" s="107"/>
      <c r="R610" s="107">
        <f t="shared" si="142"/>
        <v>0</v>
      </c>
      <c r="S610" s="107"/>
      <c r="T610" s="107"/>
      <c r="U610" s="107">
        <f t="shared" si="143"/>
        <v>0</v>
      </c>
      <c r="V610" s="107"/>
      <c r="W610" s="107"/>
      <c r="X610" s="107">
        <f t="shared" si="144"/>
        <v>0</v>
      </c>
      <c r="Y610" s="107"/>
      <c r="Z610" s="107"/>
      <c r="AA610" s="108">
        <f>C610+I610-L610-O610-U610-X610-R610</f>
        <v>0</v>
      </c>
      <c r="AB610" s="7">
        <v>45520</v>
      </c>
    </row>
    <row r="611" spans="1:28" ht="15.75" hidden="1" x14ac:dyDescent="0.25">
      <c r="A611" s="29">
        <v>45520</v>
      </c>
      <c r="B611" s="25" t="s">
        <v>479</v>
      </c>
      <c r="C611" s="25"/>
      <c r="D611" s="25" t="s">
        <v>52</v>
      </c>
      <c r="E611" s="25" t="s">
        <v>343</v>
      </c>
      <c r="F611" s="25">
        <v>1</v>
      </c>
      <c r="G611" s="27" t="s">
        <v>23</v>
      </c>
      <c r="H611" s="25">
        <v>1200000</v>
      </c>
      <c r="I611" s="11">
        <f t="shared" si="139"/>
        <v>1200000</v>
      </c>
      <c r="J611" s="31" t="s">
        <v>312</v>
      </c>
      <c r="K611" s="11"/>
      <c r="L611" s="107">
        <f t="shared" si="140"/>
        <v>0</v>
      </c>
      <c r="M611" s="107"/>
      <c r="N611" s="107"/>
      <c r="O611" s="107">
        <f t="shared" si="141"/>
        <v>0</v>
      </c>
      <c r="P611" s="107"/>
      <c r="Q611" s="107"/>
      <c r="R611" s="107">
        <f t="shared" si="142"/>
        <v>1200000</v>
      </c>
      <c r="S611" s="107">
        <v>1200000</v>
      </c>
      <c r="T611" s="107"/>
      <c r="U611" s="107">
        <f t="shared" si="143"/>
        <v>0</v>
      </c>
      <c r="V611" s="107"/>
      <c r="W611" s="107"/>
      <c r="X611" s="107">
        <f t="shared" si="144"/>
        <v>0</v>
      </c>
      <c r="Y611" s="107"/>
      <c r="Z611" s="107"/>
      <c r="AA611" s="108">
        <f>C611+I611-L611-O611-U611-X611-R611</f>
        <v>0</v>
      </c>
      <c r="AB611" s="7">
        <v>45520</v>
      </c>
    </row>
    <row r="612" spans="1:28" ht="15.75" hidden="1" x14ac:dyDescent="0.25">
      <c r="A612" s="29">
        <v>45520</v>
      </c>
      <c r="B612" s="25" t="s">
        <v>827</v>
      </c>
      <c r="C612" s="25"/>
      <c r="D612" s="25" t="s">
        <v>46</v>
      </c>
      <c r="E612" s="25" t="s">
        <v>44</v>
      </c>
      <c r="F612" s="25">
        <v>2000</v>
      </c>
      <c r="G612" s="25" t="s">
        <v>34</v>
      </c>
      <c r="H612" s="25">
        <v>860</v>
      </c>
      <c r="I612" s="11">
        <f t="shared" si="139"/>
        <v>1720000</v>
      </c>
      <c r="J612" s="31" t="s">
        <v>312</v>
      </c>
      <c r="K612" s="11" t="s">
        <v>1717</v>
      </c>
      <c r="L612" s="107">
        <f t="shared" si="140"/>
        <v>0</v>
      </c>
      <c r="M612" s="107"/>
      <c r="N612" s="107"/>
      <c r="O612" s="107">
        <f t="shared" si="141"/>
        <v>1720000</v>
      </c>
      <c r="P612" s="107">
        <v>1720000</v>
      </c>
      <c r="Q612" s="107"/>
      <c r="R612" s="107">
        <f t="shared" si="142"/>
        <v>0</v>
      </c>
      <c r="S612" s="107"/>
      <c r="T612" s="107"/>
      <c r="U612" s="107">
        <f t="shared" si="143"/>
        <v>0</v>
      </c>
      <c r="V612" s="107"/>
      <c r="W612" s="107"/>
      <c r="X612" s="107">
        <f t="shared" si="144"/>
        <v>0</v>
      </c>
      <c r="Y612" s="107"/>
      <c r="Z612" s="107"/>
      <c r="AA612" s="108">
        <f>C612+I612-L612-O612-U612-X612-R612</f>
        <v>0</v>
      </c>
      <c r="AB612" s="7">
        <v>45520</v>
      </c>
    </row>
    <row r="613" spans="1:28" ht="15.75" hidden="1" x14ac:dyDescent="0.25">
      <c r="A613" s="29">
        <v>45520</v>
      </c>
      <c r="B613" s="25" t="s">
        <v>827</v>
      </c>
      <c r="C613" s="25"/>
      <c r="D613" s="25" t="s">
        <v>46</v>
      </c>
      <c r="E613" s="25" t="s">
        <v>108</v>
      </c>
      <c r="F613" s="25">
        <v>1800</v>
      </c>
      <c r="G613" s="25" t="s">
        <v>34</v>
      </c>
      <c r="H613" s="25">
        <v>1900</v>
      </c>
      <c r="I613" s="11">
        <f t="shared" si="139"/>
        <v>3420000</v>
      </c>
      <c r="J613" s="31" t="s">
        <v>312</v>
      </c>
      <c r="K613" s="11" t="s">
        <v>1717</v>
      </c>
      <c r="L613" s="107">
        <f t="shared" si="140"/>
        <v>0</v>
      </c>
      <c r="M613" s="107"/>
      <c r="N613" s="107"/>
      <c r="O613" s="107">
        <f t="shared" si="141"/>
        <v>3420000</v>
      </c>
      <c r="P613" s="107">
        <v>3420000</v>
      </c>
      <c r="Q613" s="107"/>
      <c r="R613" s="107">
        <f t="shared" si="142"/>
        <v>0</v>
      </c>
      <c r="S613" s="107"/>
      <c r="T613" s="107"/>
      <c r="U613" s="107">
        <f t="shared" si="143"/>
        <v>0</v>
      </c>
      <c r="V613" s="107"/>
      <c r="W613" s="107"/>
      <c r="X613" s="107">
        <f t="shared" si="144"/>
        <v>0</v>
      </c>
      <c r="Y613" s="107"/>
      <c r="Z613" s="107"/>
      <c r="AA613" s="108">
        <f>C613+I613-L613-O613-U613-X613-R613</f>
        <v>0</v>
      </c>
      <c r="AB613" s="7">
        <v>45520</v>
      </c>
    </row>
    <row r="614" spans="1:28" ht="15.75" hidden="1" x14ac:dyDescent="0.25">
      <c r="A614" s="29">
        <v>45520</v>
      </c>
      <c r="B614" s="25" t="s">
        <v>827</v>
      </c>
      <c r="C614" s="25"/>
      <c r="D614" s="25" t="s">
        <v>46</v>
      </c>
      <c r="E614" s="25" t="s">
        <v>109</v>
      </c>
      <c r="F614" s="25">
        <v>250</v>
      </c>
      <c r="G614" s="25" t="s">
        <v>34</v>
      </c>
      <c r="H614" s="25">
        <v>940</v>
      </c>
      <c r="I614" s="11">
        <f t="shared" si="139"/>
        <v>235000</v>
      </c>
      <c r="J614" s="31" t="s">
        <v>312</v>
      </c>
      <c r="K614" s="11" t="s">
        <v>1717</v>
      </c>
      <c r="L614" s="107">
        <f t="shared" si="140"/>
        <v>0</v>
      </c>
      <c r="M614" s="107"/>
      <c r="N614" s="107"/>
      <c r="O614" s="107">
        <f t="shared" si="141"/>
        <v>235000</v>
      </c>
      <c r="P614" s="107">
        <v>235000</v>
      </c>
      <c r="Q614" s="107"/>
      <c r="R614" s="107">
        <f t="shared" si="142"/>
        <v>0</v>
      </c>
      <c r="S614" s="107"/>
      <c r="T614" s="107"/>
      <c r="U614" s="107">
        <f t="shared" si="143"/>
        <v>0</v>
      </c>
      <c r="V614" s="107"/>
      <c r="W614" s="107"/>
      <c r="X614" s="107">
        <f t="shared" si="144"/>
        <v>0</v>
      </c>
      <c r="Y614" s="107"/>
      <c r="Z614" s="107"/>
      <c r="AA614" s="108">
        <f>C614+I614-L614-O614-U614-X614-R614</f>
        <v>0</v>
      </c>
      <c r="AB614" s="7">
        <v>45520</v>
      </c>
    </row>
    <row r="615" spans="1:28" ht="15.75" hidden="1" x14ac:dyDescent="0.25">
      <c r="A615" s="29">
        <v>45520</v>
      </c>
      <c r="B615" s="25" t="s">
        <v>261</v>
      </c>
      <c r="C615" s="25"/>
      <c r="D615" s="25" t="s">
        <v>46</v>
      </c>
      <c r="E615" s="25" t="s">
        <v>108</v>
      </c>
      <c r="F615" s="25">
        <v>1000</v>
      </c>
      <c r="G615" s="25" t="s">
        <v>34</v>
      </c>
      <c r="H615" s="25">
        <v>1975</v>
      </c>
      <c r="I615" s="11">
        <f t="shared" si="139"/>
        <v>1975000</v>
      </c>
      <c r="J615" s="31" t="s">
        <v>324</v>
      </c>
      <c r="K615" s="11"/>
      <c r="L615" s="107">
        <f t="shared" si="140"/>
        <v>1975000</v>
      </c>
      <c r="M615" s="107">
        <v>1975000</v>
      </c>
      <c r="N615" s="107"/>
      <c r="O615" s="107">
        <f t="shared" si="141"/>
        <v>0</v>
      </c>
      <c r="P615" s="107"/>
      <c r="Q615" s="107"/>
      <c r="R615" s="107">
        <f t="shared" si="142"/>
        <v>0</v>
      </c>
      <c r="S615" s="107"/>
      <c r="T615" s="107"/>
      <c r="U615" s="107">
        <f t="shared" si="143"/>
        <v>0</v>
      </c>
      <c r="V615" s="107"/>
      <c r="W615" s="107"/>
      <c r="X615" s="107">
        <f t="shared" si="144"/>
        <v>0</v>
      </c>
      <c r="Y615" s="107"/>
      <c r="Z615" s="107"/>
      <c r="AA615" s="108">
        <f>C615+I615-L615-O615-U615-X615-R615</f>
        <v>0</v>
      </c>
      <c r="AB615" s="7">
        <v>45525</v>
      </c>
    </row>
    <row r="616" spans="1:28" ht="15.75" hidden="1" x14ac:dyDescent="0.25">
      <c r="A616" s="29">
        <v>45520</v>
      </c>
      <c r="B616" s="27" t="s">
        <v>346</v>
      </c>
      <c r="C616" s="27"/>
      <c r="D616" s="27" t="s">
        <v>52</v>
      </c>
      <c r="E616" s="27" t="s">
        <v>42</v>
      </c>
      <c r="F616" s="27">
        <v>800</v>
      </c>
      <c r="G616" s="25" t="s">
        <v>34</v>
      </c>
      <c r="H616" s="27">
        <v>4000</v>
      </c>
      <c r="I616" s="11">
        <f t="shared" si="139"/>
        <v>3200000</v>
      </c>
      <c r="J616" s="31" t="s">
        <v>312</v>
      </c>
      <c r="K616" s="11" t="s">
        <v>1670</v>
      </c>
      <c r="L616" s="107">
        <f t="shared" si="140"/>
        <v>0</v>
      </c>
      <c r="M616" s="107"/>
      <c r="N616" s="107"/>
      <c r="O616" s="107">
        <f t="shared" si="141"/>
        <v>3200000</v>
      </c>
      <c r="P616" s="107">
        <v>3200000</v>
      </c>
      <c r="Q616" s="107"/>
      <c r="R616" s="107">
        <f t="shared" si="142"/>
        <v>0</v>
      </c>
      <c r="S616" s="107"/>
      <c r="T616" s="107"/>
      <c r="U616" s="107">
        <f t="shared" si="143"/>
        <v>0</v>
      </c>
      <c r="V616" s="107"/>
      <c r="W616" s="107"/>
      <c r="X616" s="107">
        <f t="shared" si="144"/>
        <v>0</v>
      </c>
      <c r="Y616" s="107"/>
      <c r="Z616" s="107"/>
      <c r="AA616" s="108">
        <f>C616+I616-L616-O616-U616-X616-R616</f>
        <v>0</v>
      </c>
      <c r="AB616" s="7">
        <v>45530</v>
      </c>
    </row>
    <row r="617" spans="1:28" ht="15.75" hidden="1" x14ac:dyDescent="0.25">
      <c r="A617" s="29">
        <v>45520</v>
      </c>
      <c r="B617" s="27" t="s">
        <v>372</v>
      </c>
      <c r="C617" s="25"/>
      <c r="D617" s="27" t="s">
        <v>46</v>
      </c>
      <c r="E617" s="25" t="s">
        <v>50</v>
      </c>
      <c r="F617" s="25">
        <v>500</v>
      </c>
      <c r="G617" s="25" t="s">
        <v>34</v>
      </c>
      <c r="H617" s="25">
        <v>3260</v>
      </c>
      <c r="I617" s="11">
        <f t="shared" si="139"/>
        <v>1630000</v>
      </c>
      <c r="J617" s="31" t="s">
        <v>312</v>
      </c>
      <c r="K617" s="11" t="s">
        <v>1764</v>
      </c>
      <c r="L617" s="107">
        <f t="shared" si="140"/>
        <v>0</v>
      </c>
      <c r="M617" s="107"/>
      <c r="N617" s="107"/>
      <c r="O617" s="107">
        <f t="shared" si="141"/>
        <v>1630000</v>
      </c>
      <c r="P617" s="107">
        <v>1630000</v>
      </c>
      <c r="Q617" s="107"/>
      <c r="R617" s="107">
        <f t="shared" si="142"/>
        <v>0</v>
      </c>
      <c r="S617" s="107"/>
      <c r="T617" s="107"/>
      <c r="U617" s="107">
        <f t="shared" si="143"/>
        <v>0</v>
      </c>
      <c r="V617" s="107"/>
      <c r="W617" s="107"/>
      <c r="X617" s="107">
        <f t="shared" si="144"/>
        <v>0</v>
      </c>
      <c r="Y617" s="107"/>
      <c r="Z617" s="107"/>
      <c r="AA617" s="108">
        <f>C617+I617-L617-O617-U617-X617-R617</f>
        <v>0</v>
      </c>
      <c r="AB617" s="7">
        <v>45534</v>
      </c>
    </row>
    <row r="618" spans="1:28" ht="15.75" hidden="1" x14ac:dyDescent="0.25">
      <c r="A618" s="29">
        <v>45520</v>
      </c>
      <c r="B618" s="27" t="s">
        <v>841</v>
      </c>
      <c r="C618" s="25"/>
      <c r="D618" s="27" t="s">
        <v>46</v>
      </c>
      <c r="E618" s="25" t="s">
        <v>128</v>
      </c>
      <c r="F618" s="25">
        <v>25</v>
      </c>
      <c r="G618" s="27" t="s">
        <v>39</v>
      </c>
      <c r="H618" s="25">
        <v>120000</v>
      </c>
      <c r="I618" s="11">
        <f t="shared" si="139"/>
        <v>3000000</v>
      </c>
      <c r="J618" s="31" t="s">
        <v>324</v>
      </c>
      <c r="K618" s="11"/>
      <c r="L618" s="107">
        <f t="shared" si="140"/>
        <v>3000000</v>
      </c>
      <c r="M618" s="107">
        <v>3000000</v>
      </c>
      <c r="N618" s="107"/>
      <c r="O618" s="107">
        <f t="shared" si="141"/>
        <v>0</v>
      </c>
      <c r="P618" s="107"/>
      <c r="Q618" s="107"/>
      <c r="R618" s="107">
        <f t="shared" si="142"/>
        <v>0</v>
      </c>
      <c r="S618" s="107"/>
      <c r="T618" s="107"/>
      <c r="U618" s="107">
        <f t="shared" si="143"/>
        <v>0</v>
      </c>
      <c r="V618" s="107"/>
      <c r="W618" s="107"/>
      <c r="X618" s="107">
        <f t="shared" si="144"/>
        <v>0</v>
      </c>
      <c r="Y618" s="107"/>
      <c r="Z618" s="107"/>
      <c r="AA618" s="108">
        <f>C618+I618-L618-O618-U618-X618-R618</f>
        <v>0</v>
      </c>
      <c r="AB618" s="7">
        <v>45520</v>
      </c>
    </row>
    <row r="619" spans="1:28" ht="15.75" hidden="1" x14ac:dyDescent="0.25">
      <c r="A619" s="29">
        <v>45520</v>
      </c>
      <c r="B619" s="27" t="s">
        <v>45</v>
      </c>
      <c r="C619" s="25"/>
      <c r="D619" s="27" t="s">
        <v>46</v>
      </c>
      <c r="E619" s="25" t="s">
        <v>135</v>
      </c>
      <c r="F619" s="25">
        <v>60</v>
      </c>
      <c r="G619" s="25" t="s">
        <v>48</v>
      </c>
      <c r="H619" s="25">
        <v>145000</v>
      </c>
      <c r="I619" s="11">
        <f t="shared" si="139"/>
        <v>8700000</v>
      </c>
      <c r="J619" s="31" t="s">
        <v>324</v>
      </c>
      <c r="K619" s="11"/>
      <c r="L619" s="107">
        <f t="shared" si="140"/>
        <v>8700000</v>
      </c>
      <c r="M619" s="107">
        <v>8700000</v>
      </c>
      <c r="N619" s="107"/>
      <c r="O619" s="107">
        <f t="shared" si="141"/>
        <v>0</v>
      </c>
      <c r="P619" s="107"/>
      <c r="Q619" s="107"/>
      <c r="R619" s="107">
        <f t="shared" si="142"/>
        <v>0</v>
      </c>
      <c r="S619" s="107"/>
      <c r="T619" s="107"/>
      <c r="U619" s="107">
        <f t="shared" si="143"/>
        <v>0</v>
      </c>
      <c r="V619" s="107"/>
      <c r="W619" s="107"/>
      <c r="X619" s="107">
        <f t="shared" si="144"/>
        <v>0</v>
      </c>
      <c r="Y619" s="107"/>
      <c r="Z619" s="107"/>
      <c r="AA619" s="108">
        <f>C619+I619-L619-O619-U619-X619-R619</f>
        <v>0</v>
      </c>
      <c r="AB619" s="7">
        <v>45520</v>
      </c>
    </row>
    <row r="620" spans="1:28" ht="15.75" hidden="1" x14ac:dyDescent="0.25">
      <c r="A620" s="29">
        <v>45520</v>
      </c>
      <c r="B620" s="27" t="s">
        <v>45</v>
      </c>
      <c r="C620" s="25"/>
      <c r="D620" s="27" t="s">
        <v>46</v>
      </c>
      <c r="E620" s="25" t="s">
        <v>47</v>
      </c>
      <c r="F620" s="25">
        <v>42</v>
      </c>
      <c r="G620" s="25" t="s">
        <v>48</v>
      </c>
      <c r="H620" s="25">
        <v>145000</v>
      </c>
      <c r="I620" s="11">
        <f t="shared" si="139"/>
        <v>6090000</v>
      </c>
      <c r="J620" s="31" t="s">
        <v>324</v>
      </c>
      <c r="K620" s="11"/>
      <c r="L620" s="107">
        <f t="shared" si="140"/>
        <v>6090000</v>
      </c>
      <c r="M620" s="107">
        <v>6090000</v>
      </c>
      <c r="N620" s="107"/>
      <c r="O620" s="107">
        <f t="shared" si="141"/>
        <v>0</v>
      </c>
      <c r="P620" s="107"/>
      <c r="Q620" s="107"/>
      <c r="R620" s="107">
        <f t="shared" si="142"/>
        <v>0</v>
      </c>
      <c r="S620" s="107"/>
      <c r="T620" s="107"/>
      <c r="U620" s="107">
        <f t="shared" si="143"/>
        <v>0</v>
      </c>
      <c r="V620" s="107"/>
      <c r="W620" s="107"/>
      <c r="X620" s="107">
        <f t="shared" si="144"/>
        <v>0</v>
      </c>
      <c r="Y620" s="107"/>
      <c r="Z620" s="107"/>
      <c r="AA620" s="108">
        <f>C620+I620-L620-O620-U620-X620-R620</f>
        <v>0</v>
      </c>
      <c r="AB620" s="7">
        <v>45520</v>
      </c>
    </row>
    <row r="621" spans="1:28" ht="15.75" hidden="1" x14ac:dyDescent="0.25">
      <c r="A621" s="29">
        <v>45520</v>
      </c>
      <c r="B621" s="25" t="s">
        <v>96</v>
      </c>
      <c r="C621" s="25"/>
      <c r="D621" s="27" t="s">
        <v>46</v>
      </c>
      <c r="E621" s="25" t="s">
        <v>204</v>
      </c>
      <c r="F621" s="25">
        <v>3250</v>
      </c>
      <c r="G621" s="25" t="s">
        <v>34</v>
      </c>
      <c r="H621" s="25">
        <v>1120</v>
      </c>
      <c r="I621" s="11">
        <f t="shared" si="139"/>
        <v>3640000</v>
      </c>
      <c r="J621" s="26" t="s">
        <v>28</v>
      </c>
      <c r="K621" s="11" t="s">
        <v>1723</v>
      </c>
      <c r="L621" s="107">
        <f t="shared" si="140"/>
        <v>0</v>
      </c>
      <c r="M621" s="107"/>
      <c r="N621" s="107"/>
      <c r="O621" s="107">
        <f t="shared" si="141"/>
        <v>0</v>
      </c>
      <c r="P621" s="107"/>
      <c r="Q621" s="107"/>
      <c r="R621" s="107">
        <f t="shared" si="142"/>
        <v>0</v>
      </c>
      <c r="S621" s="107"/>
      <c r="T621" s="107"/>
      <c r="U621" s="107">
        <f t="shared" si="143"/>
        <v>0</v>
      </c>
      <c r="V621" s="107"/>
      <c r="W621" s="107"/>
      <c r="X621" s="107">
        <f t="shared" si="144"/>
        <v>0</v>
      </c>
      <c r="Y621" s="107"/>
      <c r="Z621" s="107"/>
      <c r="AA621" s="108">
        <f>C621+I621-L621-O621-U621-X621-R621</f>
        <v>3640000</v>
      </c>
      <c r="AB621" s="7"/>
    </row>
    <row r="622" spans="1:28" ht="15.75" hidden="1" x14ac:dyDescent="0.25">
      <c r="A622" s="29">
        <v>45520</v>
      </c>
      <c r="B622" s="25" t="s">
        <v>1714</v>
      </c>
      <c r="C622" s="25"/>
      <c r="D622" s="27" t="s">
        <v>46</v>
      </c>
      <c r="E622" s="25" t="s">
        <v>108</v>
      </c>
      <c r="F622" s="25">
        <v>1000</v>
      </c>
      <c r="G622" s="25" t="s">
        <v>34</v>
      </c>
      <c r="H622" s="25">
        <v>2150</v>
      </c>
      <c r="I622" s="11">
        <f t="shared" si="139"/>
        <v>2150000</v>
      </c>
      <c r="J622" s="26" t="s">
        <v>28</v>
      </c>
      <c r="K622" s="11"/>
      <c r="L622" s="107">
        <f t="shared" si="140"/>
        <v>0</v>
      </c>
      <c r="M622" s="107"/>
      <c r="N622" s="107"/>
      <c r="O622" s="107">
        <f t="shared" si="141"/>
        <v>0</v>
      </c>
      <c r="P622" s="107"/>
      <c r="Q622" s="107"/>
      <c r="R622" s="107">
        <f t="shared" si="142"/>
        <v>0</v>
      </c>
      <c r="S622" s="107"/>
      <c r="T622" s="107"/>
      <c r="U622" s="107">
        <f t="shared" si="143"/>
        <v>0</v>
      </c>
      <c r="V622" s="107"/>
      <c r="W622" s="107"/>
      <c r="X622" s="107">
        <f t="shared" si="144"/>
        <v>0</v>
      </c>
      <c r="Y622" s="107"/>
      <c r="Z622" s="107"/>
      <c r="AA622" s="108">
        <f>C622+I622-L622-O622-U622-X622-R622</f>
        <v>2150000</v>
      </c>
      <c r="AB622" s="7"/>
    </row>
    <row r="623" spans="1:28" ht="15.75" hidden="1" x14ac:dyDescent="0.25">
      <c r="A623" s="29">
        <v>45520</v>
      </c>
      <c r="B623" s="25" t="s">
        <v>423</v>
      </c>
      <c r="C623" s="25"/>
      <c r="D623" s="27" t="s">
        <v>46</v>
      </c>
      <c r="E623" s="25" t="s">
        <v>102</v>
      </c>
      <c r="F623" s="25">
        <v>417.3</v>
      </c>
      <c r="G623" s="25" t="s">
        <v>39</v>
      </c>
      <c r="H623" s="25">
        <v>44100</v>
      </c>
      <c r="I623" s="11">
        <f t="shared" si="139"/>
        <v>18402930</v>
      </c>
      <c r="J623" s="31" t="s">
        <v>324</v>
      </c>
      <c r="K623" s="11"/>
      <c r="L623" s="107">
        <f t="shared" si="140"/>
        <v>18402930</v>
      </c>
      <c r="M623" s="107">
        <v>18402930</v>
      </c>
      <c r="N623" s="107"/>
      <c r="O623" s="107">
        <f t="shared" si="141"/>
        <v>0</v>
      </c>
      <c r="P623" s="107"/>
      <c r="Q623" s="107"/>
      <c r="R623" s="107">
        <f t="shared" si="142"/>
        <v>0</v>
      </c>
      <c r="S623" s="107"/>
      <c r="T623" s="107"/>
      <c r="U623" s="107">
        <f t="shared" si="143"/>
        <v>0</v>
      </c>
      <c r="V623" s="107"/>
      <c r="W623" s="107"/>
      <c r="X623" s="107">
        <f t="shared" si="144"/>
        <v>0</v>
      </c>
      <c r="Y623" s="107"/>
      <c r="Z623" s="107"/>
      <c r="AA623" s="108">
        <f>C623+I623-L623-O623-U623-X623-R623</f>
        <v>0</v>
      </c>
      <c r="AB623" s="7">
        <v>45520</v>
      </c>
    </row>
    <row r="624" spans="1:28" ht="15.75" hidden="1" x14ac:dyDescent="0.25">
      <c r="A624" s="29">
        <v>45520</v>
      </c>
      <c r="B624" s="25" t="s">
        <v>327</v>
      </c>
      <c r="C624" s="25"/>
      <c r="D624" s="27" t="s">
        <v>52</v>
      </c>
      <c r="E624" s="25" t="s">
        <v>219</v>
      </c>
      <c r="F624" s="25">
        <v>1</v>
      </c>
      <c r="G624" s="25" t="s">
        <v>39</v>
      </c>
      <c r="H624" s="25">
        <v>350000</v>
      </c>
      <c r="I624" s="11">
        <f t="shared" si="139"/>
        <v>350000</v>
      </c>
      <c r="J624" s="31" t="s">
        <v>312</v>
      </c>
      <c r="K624" s="11"/>
      <c r="L624" s="107">
        <f t="shared" si="140"/>
        <v>0</v>
      </c>
      <c r="M624" s="107"/>
      <c r="N624" s="107"/>
      <c r="O624" s="107">
        <f t="shared" si="141"/>
        <v>0</v>
      </c>
      <c r="P624" s="107"/>
      <c r="Q624" s="107"/>
      <c r="R624" s="107">
        <f t="shared" si="142"/>
        <v>250000</v>
      </c>
      <c r="S624" s="107">
        <v>250000</v>
      </c>
      <c r="T624" s="107"/>
      <c r="U624" s="107">
        <f t="shared" si="143"/>
        <v>100000</v>
      </c>
      <c r="V624" s="107">
        <v>100000</v>
      </c>
      <c r="W624" s="107"/>
      <c r="X624" s="107">
        <f t="shared" si="144"/>
        <v>0</v>
      </c>
      <c r="Y624" s="107"/>
      <c r="Z624" s="107"/>
      <c r="AA624" s="108">
        <f>C624+I624-L624-O624-U624-X624-R624</f>
        <v>0</v>
      </c>
      <c r="AB624" s="7">
        <v>45519</v>
      </c>
    </row>
    <row r="625" spans="1:28" ht="15.75" hidden="1" x14ac:dyDescent="0.25">
      <c r="A625" s="29">
        <v>45520</v>
      </c>
      <c r="B625" s="25" t="s">
        <v>99</v>
      </c>
      <c r="C625" s="25"/>
      <c r="D625" s="27"/>
      <c r="E625" s="25" t="s">
        <v>103</v>
      </c>
      <c r="F625" s="25">
        <v>29.2</v>
      </c>
      <c r="G625" s="25" t="s">
        <v>39</v>
      </c>
      <c r="H625" s="25"/>
      <c r="I625" s="11">
        <f t="shared" si="139"/>
        <v>0</v>
      </c>
      <c r="J625" s="26" t="s">
        <v>28</v>
      </c>
      <c r="K625" s="11"/>
      <c r="L625" s="107">
        <f t="shared" si="140"/>
        <v>0</v>
      </c>
      <c r="M625" s="107"/>
      <c r="N625" s="107"/>
      <c r="O625" s="107">
        <f t="shared" si="141"/>
        <v>0</v>
      </c>
      <c r="P625" s="107"/>
      <c r="Q625" s="107"/>
      <c r="R625" s="107">
        <f t="shared" si="142"/>
        <v>0</v>
      </c>
      <c r="S625" s="107"/>
      <c r="T625" s="107"/>
      <c r="U625" s="107">
        <f t="shared" si="143"/>
        <v>0</v>
      </c>
      <c r="V625" s="107"/>
      <c r="W625" s="107"/>
      <c r="X625" s="107">
        <f t="shared" si="144"/>
        <v>0</v>
      </c>
      <c r="Y625" s="107"/>
      <c r="Z625" s="107"/>
      <c r="AA625" s="108">
        <f>C625+I625-L625-O625-U625-X625-R625</f>
        <v>0</v>
      </c>
      <c r="AB625" s="7"/>
    </row>
    <row r="626" spans="1:28" ht="15.75" hidden="1" x14ac:dyDescent="0.25">
      <c r="A626" s="24">
        <v>45520</v>
      </c>
      <c r="B626" s="25" t="s">
        <v>99</v>
      </c>
      <c r="C626" s="25"/>
      <c r="D626" s="25"/>
      <c r="E626" s="25" t="s">
        <v>158</v>
      </c>
      <c r="F626" s="25">
        <v>30.9</v>
      </c>
      <c r="G626" s="25" t="s">
        <v>39</v>
      </c>
      <c r="H626" s="25"/>
      <c r="I626" s="11">
        <f t="shared" si="139"/>
        <v>0</v>
      </c>
      <c r="J626" s="26" t="s">
        <v>28</v>
      </c>
      <c r="K626" s="11"/>
      <c r="L626" s="107">
        <f t="shared" si="140"/>
        <v>0</v>
      </c>
      <c r="M626" s="107"/>
      <c r="N626" s="107"/>
      <c r="O626" s="107">
        <f t="shared" si="141"/>
        <v>0</v>
      </c>
      <c r="P626" s="107"/>
      <c r="Q626" s="107"/>
      <c r="R626" s="107">
        <f t="shared" si="142"/>
        <v>0</v>
      </c>
      <c r="S626" s="107"/>
      <c r="T626" s="107"/>
      <c r="U626" s="107">
        <f t="shared" si="143"/>
        <v>0</v>
      </c>
      <c r="V626" s="107"/>
      <c r="W626" s="107"/>
      <c r="X626" s="107">
        <f t="shared" si="144"/>
        <v>0</v>
      </c>
      <c r="Y626" s="107"/>
      <c r="Z626" s="107"/>
      <c r="AA626" s="108">
        <f>C626+I626-L626-O626-U626-X626-R626</f>
        <v>0</v>
      </c>
      <c r="AB626" s="7"/>
    </row>
    <row r="627" spans="1:28" ht="15.75" hidden="1" x14ac:dyDescent="0.25">
      <c r="A627" s="29">
        <v>45520</v>
      </c>
      <c r="B627" s="25" t="s">
        <v>162</v>
      </c>
      <c r="C627" s="25"/>
      <c r="D627" s="25" t="s">
        <v>46</v>
      </c>
      <c r="E627" s="25" t="s">
        <v>50</v>
      </c>
      <c r="F627" s="25">
        <v>3000</v>
      </c>
      <c r="G627" s="25" t="s">
        <v>34</v>
      </c>
      <c r="H627" s="25">
        <v>3255</v>
      </c>
      <c r="I627" s="11">
        <f t="shared" si="139"/>
        <v>9765000</v>
      </c>
      <c r="J627" s="26" t="s">
        <v>28</v>
      </c>
      <c r="K627" s="11"/>
      <c r="L627" s="107">
        <f t="shared" si="140"/>
        <v>0</v>
      </c>
      <c r="M627" s="107"/>
      <c r="N627" s="107"/>
      <c r="O627" s="107">
        <f t="shared" si="141"/>
        <v>0</v>
      </c>
      <c r="P627" s="107"/>
      <c r="Q627" s="107"/>
      <c r="R627" s="107">
        <f t="shared" si="142"/>
        <v>0</v>
      </c>
      <c r="S627" s="107"/>
      <c r="T627" s="107"/>
      <c r="U627" s="107">
        <f t="shared" si="143"/>
        <v>0</v>
      </c>
      <c r="V627" s="107"/>
      <c r="W627" s="107"/>
      <c r="X627" s="107">
        <f t="shared" si="144"/>
        <v>0</v>
      </c>
      <c r="Y627" s="107"/>
      <c r="Z627" s="107"/>
      <c r="AA627" s="108">
        <f>C627+I627-L627-O627-U627-X627-R627</f>
        <v>9765000</v>
      </c>
      <c r="AB627" s="7"/>
    </row>
    <row r="628" spans="1:28" ht="15.75" hidden="1" x14ac:dyDescent="0.25">
      <c r="A628" s="29">
        <v>45520</v>
      </c>
      <c r="B628" s="25" t="s">
        <v>211</v>
      </c>
      <c r="C628" s="25"/>
      <c r="D628" s="25" t="s">
        <v>52</v>
      </c>
      <c r="E628" s="25" t="s">
        <v>60</v>
      </c>
      <c r="F628" s="25">
        <v>250</v>
      </c>
      <c r="G628" s="25" t="s">
        <v>34</v>
      </c>
      <c r="H628" s="25">
        <v>1370</v>
      </c>
      <c r="I628" s="11">
        <f t="shared" si="139"/>
        <v>342500</v>
      </c>
      <c r="J628" s="31" t="s">
        <v>312</v>
      </c>
      <c r="K628" s="11" t="s">
        <v>1722</v>
      </c>
      <c r="L628" s="107">
        <f t="shared" si="140"/>
        <v>0</v>
      </c>
      <c r="M628" s="107"/>
      <c r="N628" s="107"/>
      <c r="O628" s="107">
        <f t="shared" si="141"/>
        <v>342500</v>
      </c>
      <c r="P628" s="107">
        <v>342500</v>
      </c>
      <c r="Q628" s="107"/>
      <c r="R628" s="107">
        <f t="shared" si="142"/>
        <v>0</v>
      </c>
      <c r="S628" s="107"/>
      <c r="T628" s="107"/>
      <c r="U628" s="107">
        <f t="shared" si="143"/>
        <v>0</v>
      </c>
      <c r="V628" s="107"/>
      <c r="W628" s="107"/>
      <c r="X628" s="107">
        <f t="shared" si="144"/>
        <v>0</v>
      </c>
      <c r="Y628" s="107"/>
      <c r="Z628" s="107"/>
      <c r="AA628" s="108">
        <f>C628+I628-L628-O628-U628-X628-R628</f>
        <v>0</v>
      </c>
      <c r="AB628" s="7">
        <v>45524</v>
      </c>
    </row>
    <row r="629" spans="1:28" ht="16.5" hidden="1" thickBot="1" x14ac:dyDescent="0.3">
      <c r="A629" s="35">
        <v>45520</v>
      </c>
      <c r="B629" s="36" t="s">
        <v>518</v>
      </c>
      <c r="C629" s="36"/>
      <c r="D629" s="36" t="s">
        <v>52</v>
      </c>
      <c r="E629" s="36" t="s">
        <v>1306</v>
      </c>
      <c r="F629" s="36">
        <v>1</v>
      </c>
      <c r="G629" s="36" t="s">
        <v>23</v>
      </c>
      <c r="H629" s="36">
        <v>400000</v>
      </c>
      <c r="I629" s="11">
        <f t="shared" si="139"/>
        <v>400000</v>
      </c>
      <c r="J629" s="46" t="s">
        <v>324</v>
      </c>
      <c r="K629" s="11"/>
      <c r="L629" s="107">
        <f t="shared" si="140"/>
        <v>0</v>
      </c>
      <c r="M629" s="107"/>
      <c r="N629" s="107"/>
      <c r="O629" s="107">
        <f t="shared" si="141"/>
        <v>0</v>
      </c>
      <c r="P629" s="107"/>
      <c r="Q629" s="107"/>
      <c r="R629" s="107">
        <f t="shared" si="142"/>
        <v>0</v>
      </c>
      <c r="S629" s="107"/>
      <c r="T629" s="107"/>
      <c r="U629" s="107">
        <f t="shared" si="143"/>
        <v>400000</v>
      </c>
      <c r="V629" s="107">
        <v>400000</v>
      </c>
      <c r="W629" s="107"/>
      <c r="X629" s="107">
        <f t="shared" si="144"/>
        <v>0</v>
      </c>
      <c r="Y629" s="107"/>
      <c r="Z629" s="107"/>
      <c r="AA629" s="108">
        <f>C629+I629-L629-O629-U629-X629-R629</f>
        <v>0</v>
      </c>
      <c r="AB629" s="7">
        <v>45520</v>
      </c>
    </row>
    <row r="630" spans="1:28" ht="15.75" hidden="1" x14ac:dyDescent="0.25">
      <c r="A630" s="29">
        <v>45521</v>
      </c>
      <c r="B630" s="27" t="s">
        <v>357</v>
      </c>
      <c r="C630" s="27"/>
      <c r="D630" s="27" t="s">
        <v>52</v>
      </c>
      <c r="E630" s="27" t="s">
        <v>240</v>
      </c>
      <c r="F630" s="27">
        <v>1</v>
      </c>
      <c r="G630" s="27" t="s">
        <v>39</v>
      </c>
      <c r="H630" s="27">
        <v>280000</v>
      </c>
      <c r="I630" s="11">
        <f t="shared" si="139"/>
        <v>280000</v>
      </c>
      <c r="J630" s="31" t="s">
        <v>324</v>
      </c>
      <c r="K630" s="11"/>
      <c r="L630" s="107">
        <f t="shared" si="140"/>
        <v>280000</v>
      </c>
      <c r="M630" s="107">
        <v>280000</v>
      </c>
      <c r="N630" s="107"/>
      <c r="O630" s="107">
        <f t="shared" si="141"/>
        <v>0</v>
      </c>
      <c r="P630" s="107"/>
      <c r="Q630" s="107"/>
      <c r="R630" s="107">
        <f t="shared" si="142"/>
        <v>0</v>
      </c>
      <c r="S630" s="107"/>
      <c r="T630" s="107"/>
      <c r="U630" s="107">
        <f t="shared" si="143"/>
        <v>0</v>
      </c>
      <c r="V630" s="107"/>
      <c r="W630" s="107"/>
      <c r="X630" s="107">
        <f t="shared" si="144"/>
        <v>0</v>
      </c>
      <c r="Y630" s="107"/>
      <c r="Z630" s="107"/>
      <c r="AA630" s="108">
        <f>C630+I630-L630-O630-U630-X630-R630</f>
        <v>0</v>
      </c>
      <c r="AB630" s="7">
        <v>45521</v>
      </c>
    </row>
    <row r="631" spans="1:28" ht="15.75" hidden="1" x14ac:dyDescent="0.25">
      <c r="A631" s="29">
        <v>45521</v>
      </c>
      <c r="B631" s="27" t="s">
        <v>357</v>
      </c>
      <c r="C631" s="25"/>
      <c r="D631" s="27" t="s">
        <v>52</v>
      </c>
      <c r="E631" s="25" t="s">
        <v>61</v>
      </c>
      <c r="F631" s="25">
        <v>375</v>
      </c>
      <c r="G631" s="25" t="s">
        <v>34</v>
      </c>
      <c r="H631" s="25">
        <v>2050</v>
      </c>
      <c r="I631" s="11">
        <f t="shared" si="139"/>
        <v>768750</v>
      </c>
      <c r="J631" s="31" t="s">
        <v>324</v>
      </c>
      <c r="K631" s="11"/>
      <c r="L631" s="107">
        <f t="shared" si="140"/>
        <v>768750</v>
      </c>
      <c r="M631" s="107">
        <v>768750</v>
      </c>
      <c r="N631" s="107"/>
      <c r="O631" s="107">
        <f t="shared" si="141"/>
        <v>0</v>
      </c>
      <c r="P631" s="107"/>
      <c r="Q631" s="107"/>
      <c r="R631" s="107">
        <f t="shared" si="142"/>
        <v>0</v>
      </c>
      <c r="S631" s="107"/>
      <c r="T631" s="107"/>
      <c r="U631" s="107">
        <f t="shared" si="143"/>
        <v>0</v>
      </c>
      <c r="V631" s="107"/>
      <c r="W631" s="107"/>
      <c r="X631" s="107">
        <f t="shared" si="144"/>
        <v>0</v>
      </c>
      <c r="Y631" s="107"/>
      <c r="Z631" s="107"/>
      <c r="AA631" s="108">
        <f>C631+I631-L631-O631-U631-X631-R631</f>
        <v>0</v>
      </c>
      <c r="AB631" s="7">
        <v>45521</v>
      </c>
    </row>
    <row r="632" spans="1:28" ht="15.75" hidden="1" x14ac:dyDescent="0.25">
      <c r="A632" s="29">
        <v>45521</v>
      </c>
      <c r="B632" s="25">
        <v>777</v>
      </c>
      <c r="C632" s="25"/>
      <c r="D632" s="25" t="s">
        <v>46</v>
      </c>
      <c r="E632" s="25" t="s">
        <v>216</v>
      </c>
      <c r="F632" s="25">
        <v>10</v>
      </c>
      <c r="G632" s="25" t="s">
        <v>27</v>
      </c>
      <c r="H632" s="25">
        <v>45000</v>
      </c>
      <c r="I632" s="11">
        <f t="shared" si="139"/>
        <v>450000</v>
      </c>
      <c r="J632" s="32" t="s">
        <v>324</v>
      </c>
      <c r="K632" s="11"/>
      <c r="L632" s="107">
        <f t="shared" si="140"/>
        <v>450000</v>
      </c>
      <c r="M632" s="107">
        <v>450000</v>
      </c>
      <c r="N632" s="107"/>
      <c r="O632" s="107">
        <f t="shared" si="141"/>
        <v>0</v>
      </c>
      <c r="P632" s="107"/>
      <c r="Q632" s="107"/>
      <c r="R632" s="107">
        <f t="shared" si="142"/>
        <v>0</v>
      </c>
      <c r="S632" s="107"/>
      <c r="T632" s="107"/>
      <c r="U632" s="107">
        <f t="shared" si="143"/>
        <v>0</v>
      </c>
      <c r="V632" s="107"/>
      <c r="W632" s="107"/>
      <c r="X632" s="107">
        <f t="shared" si="144"/>
        <v>0</v>
      </c>
      <c r="Y632" s="107"/>
      <c r="Z632" s="107"/>
      <c r="AA632" s="108">
        <f>C632+I632-L632-O632-U632-X632-R632</f>
        <v>0</v>
      </c>
      <c r="AB632" s="7">
        <v>45521</v>
      </c>
    </row>
    <row r="633" spans="1:28" ht="15.75" hidden="1" x14ac:dyDescent="0.25">
      <c r="A633" s="29">
        <v>45521</v>
      </c>
      <c r="B633" s="25" t="s">
        <v>595</v>
      </c>
      <c r="C633" s="25"/>
      <c r="D633" s="25" t="s">
        <v>52</v>
      </c>
      <c r="E633" s="25" t="s">
        <v>60</v>
      </c>
      <c r="F633" s="25">
        <v>500</v>
      </c>
      <c r="G633" s="25" t="s">
        <v>34</v>
      </c>
      <c r="H633" s="25">
        <v>1370</v>
      </c>
      <c r="I633" s="11">
        <f t="shared" si="139"/>
        <v>685000</v>
      </c>
      <c r="J633" s="31" t="s">
        <v>312</v>
      </c>
      <c r="K633" s="11" t="s">
        <v>1765</v>
      </c>
      <c r="L633" s="107">
        <f t="shared" si="140"/>
        <v>0</v>
      </c>
      <c r="M633" s="107"/>
      <c r="N633" s="107"/>
      <c r="O633" s="107">
        <f t="shared" si="141"/>
        <v>685000</v>
      </c>
      <c r="P633" s="107">
        <v>287900</v>
      </c>
      <c r="Q633" s="107">
        <v>397100</v>
      </c>
      <c r="R633" s="107">
        <f t="shared" si="142"/>
        <v>0</v>
      </c>
      <c r="S633" s="107"/>
      <c r="T633" s="107"/>
      <c r="U633" s="107">
        <f t="shared" si="143"/>
        <v>0</v>
      </c>
      <c r="V633" s="107"/>
      <c r="W633" s="107"/>
      <c r="X633" s="107">
        <f t="shared" si="144"/>
        <v>0</v>
      </c>
      <c r="Y633" s="107"/>
      <c r="Z633" s="107"/>
      <c r="AA633" s="108">
        <f>C633+I633-L633-O633-U633-X633-R633</f>
        <v>0</v>
      </c>
      <c r="AB633" s="7">
        <v>45526</v>
      </c>
    </row>
    <row r="634" spans="1:28" ht="15.75" hidden="1" x14ac:dyDescent="0.25">
      <c r="A634" s="29">
        <v>45521</v>
      </c>
      <c r="B634" s="25" t="s">
        <v>215</v>
      </c>
      <c r="C634" s="25"/>
      <c r="D634" s="25" t="s">
        <v>46</v>
      </c>
      <c r="E634" s="25" t="s">
        <v>130</v>
      </c>
      <c r="F634" s="25">
        <v>60</v>
      </c>
      <c r="G634" s="25" t="s">
        <v>77</v>
      </c>
      <c r="H634" s="25">
        <v>50000</v>
      </c>
      <c r="I634" s="11">
        <f t="shared" si="139"/>
        <v>3000000</v>
      </c>
      <c r="J634" s="26" t="s">
        <v>28</v>
      </c>
      <c r="K634" s="11"/>
      <c r="L634" s="107">
        <f t="shared" si="140"/>
        <v>0</v>
      </c>
      <c r="M634" s="107"/>
      <c r="N634" s="107"/>
      <c r="O634" s="107">
        <f t="shared" si="141"/>
        <v>0</v>
      </c>
      <c r="P634" s="107"/>
      <c r="Q634" s="107"/>
      <c r="R634" s="107">
        <f t="shared" si="142"/>
        <v>0</v>
      </c>
      <c r="S634" s="107"/>
      <c r="T634" s="107"/>
      <c r="U634" s="107">
        <f t="shared" si="143"/>
        <v>0</v>
      </c>
      <c r="V634" s="107"/>
      <c r="W634" s="107"/>
      <c r="X634" s="107">
        <f t="shared" si="144"/>
        <v>0</v>
      </c>
      <c r="Y634" s="107"/>
      <c r="Z634" s="107"/>
      <c r="AA634" s="108">
        <f>C634+I634-L634-O634-U634-X634-R634</f>
        <v>3000000</v>
      </c>
      <c r="AB634" s="7"/>
    </row>
    <row r="635" spans="1:28" ht="15.75" hidden="1" x14ac:dyDescent="0.25">
      <c r="A635" s="29">
        <v>45521</v>
      </c>
      <c r="B635" s="25" t="s">
        <v>354</v>
      </c>
      <c r="C635" s="25"/>
      <c r="D635" s="25" t="s">
        <v>46</v>
      </c>
      <c r="E635" s="25" t="s">
        <v>108</v>
      </c>
      <c r="F635" s="25">
        <v>200</v>
      </c>
      <c r="G635" s="25" t="s">
        <v>34</v>
      </c>
      <c r="H635" s="25">
        <v>2000</v>
      </c>
      <c r="I635" s="11">
        <f t="shared" si="139"/>
        <v>400000</v>
      </c>
      <c r="J635" s="31" t="s">
        <v>312</v>
      </c>
      <c r="K635" s="11" t="s">
        <v>1734</v>
      </c>
      <c r="L635" s="107">
        <f t="shared" si="140"/>
        <v>0</v>
      </c>
      <c r="M635" s="107"/>
      <c r="N635" s="107"/>
      <c r="O635" s="107">
        <f t="shared" si="141"/>
        <v>400000</v>
      </c>
      <c r="P635" s="107">
        <v>400000</v>
      </c>
      <c r="Q635" s="107"/>
      <c r="R635" s="107">
        <f t="shared" si="142"/>
        <v>0</v>
      </c>
      <c r="S635" s="107"/>
      <c r="T635" s="107"/>
      <c r="U635" s="107">
        <f t="shared" si="143"/>
        <v>0</v>
      </c>
      <c r="V635" s="107"/>
      <c r="W635" s="107"/>
      <c r="X635" s="107">
        <f t="shared" si="144"/>
        <v>0</v>
      </c>
      <c r="Y635" s="107"/>
      <c r="Z635" s="107"/>
      <c r="AA635" s="108">
        <f>C635+I635-L635-O635-U635-X635-R635</f>
        <v>0</v>
      </c>
      <c r="AB635" s="7">
        <v>45526</v>
      </c>
    </row>
    <row r="636" spans="1:28" ht="15.75" hidden="1" x14ac:dyDescent="0.25">
      <c r="A636" s="29">
        <v>45521</v>
      </c>
      <c r="B636" s="25" t="s">
        <v>307</v>
      </c>
      <c r="C636" s="25"/>
      <c r="D636" s="25" t="s">
        <v>46</v>
      </c>
      <c r="E636" s="25" t="s">
        <v>138</v>
      </c>
      <c r="F636" s="25">
        <v>250</v>
      </c>
      <c r="G636" s="25" t="s">
        <v>34</v>
      </c>
      <c r="H636" s="25">
        <v>1390</v>
      </c>
      <c r="I636" s="11">
        <f t="shared" si="139"/>
        <v>347500</v>
      </c>
      <c r="J636" s="31" t="s">
        <v>312</v>
      </c>
      <c r="K636" s="11"/>
      <c r="L636" s="107">
        <f t="shared" si="140"/>
        <v>0</v>
      </c>
      <c r="M636" s="107"/>
      <c r="N636" s="107"/>
      <c r="O636" s="107">
        <f t="shared" si="141"/>
        <v>0</v>
      </c>
      <c r="P636" s="107"/>
      <c r="Q636" s="107"/>
      <c r="R636" s="107">
        <f t="shared" si="142"/>
        <v>347500</v>
      </c>
      <c r="S636" s="107"/>
      <c r="T636" s="107">
        <v>347500</v>
      </c>
      <c r="U636" s="107">
        <f t="shared" si="143"/>
        <v>0</v>
      </c>
      <c r="V636" s="107"/>
      <c r="W636" s="107"/>
      <c r="X636" s="107">
        <f t="shared" si="144"/>
        <v>0</v>
      </c>
      <c r="Y636" s="107"/>
      <c r="Z636" s="107"/>
      <c r="AA636" s="108">
        <f>C636+I636-L636-O636-U636-X636-R636</f>
        <v>0</v>
      </c>
      <c r="AB636" s="7">
        <v>45523</v>
      </c>
    </row>
    <row r="637" spans="1:28" ht="15.75" hidden="1" x14ac:dyDescent="0.25">
      <c r="A637" s="29">
        <v>45521</v>
      </c>
      <c r="B637" s="25" t="s">
        <v>307</v>
      </c>
      <c r="C637" s="25"/>
      <c r="D637" s="25" t="s">
        <v>46</v>
      </c>
      <c r="E637" s="25" t="s">
        <v>109</v>
      </c>
      <c r="F637" s="25">
        <v>500</v>
      </c>
      <c r="G637" s="25" t="s">
        <v>34</v>
      </c>
      <c r="H637" s="25">
        <v>940</v>
      </c>
      <c r="I637" s="11">
        <f t="shared" si="139"/>
        <v>470000</v>
      </c>
      <c r="J637" s="31" t="s">
        <v>312</v>
      </c>
      <c r="K637" s="11"/>
      <c r="L637" s="107">
        <f t="shared" si="140"/>
        <v>198400</v>
      </c>
      <c r="M637" s="107">
        <v>198400</v>
      </c>
      <c r="N637" s="107"/>
      <c r="O637" s="107">
        <f t="shared" si="141"/>
        <v>0</v>
      </c>
      <c r="P637" s="107"/>
      <c r="Q637" s="107"/>
      <c r="R637" s="107">
        <f t="shared" si="142"/>
        <v>271600</v>
      </c>
      <c r="S637" s="107"/>
      <c r="T637" s="107">
        <v>271600</v>
      </c>
      <c r="U637" s="107">
        <f t="shared" si="143"/>
        <v>0</v>
      </c>
      <c r="V637" s="107"/>
      <c r="W637" s="107"/>
      <c r="X637" s="107">
        <f t="shared" si="144"/>
        <v>0</v>
      </c>
      <c r="Y637" s="107"/>
      <c r="Z637" s="107"/>
      <c r="AA637" s="108">
        <f>C637+I637-L637-O637-U637-X637-R637</f>
        <v>0</v>
      </c>
      <c r="AB637" s="7">
        <v>45523</v>
      </c>
    </row>
    <row r="638" spans="1:28" ht="15.75" hidden="1" x14ac:dyDescent="0.25">
      <c r="A638" s="29">
        <v>45521</v>
      </c>
      <c r="B638" s="25" t="s">
        <v>307</v>
      </c>
      <c r="C638" s="25"/>
      <c r="D638" s="25" t="s">
        <v>46</v>
      </c>
      <c r="E638" s="25" t="s">
        <v>782</v>
      </c>
      <c r="F638" s="25">
        <v>100</v>
      </c>
      <c r="G638" s="25" t="s">
        <v>34</v>
      </c>
      <c r="H638" s="25">
        <v>3920</v>
      </c>
      <c r="I638" s="11">
        <f t="shared" si="139"/>
        <v>392000</v>
      </c>
      <c r="J638" s="31" t="s">
        <v>324</v>
      </c>
      <c r="K638" s="11"/>
      <c r="L638" s="107">
        <f t="shared" si="140"/>
        <v>392000</v>
      </c>
      <c r="M638" s="107">
        <v>392000</v>
      </c>
      <c r="N638" s="107"/>
      <c r="O638" s="107">
        <f t="shared" si="141"/>
        <v>0</v>
      </c>
      <c r="P638" s="107"/>
      <c r="Q638" s="107"/>
      <c r="R638" s="107">
        <f t="shared" si="142"/>
        <v>0</v>
      </c>
      <c r="S638" s="107"/>
      <c r="T638" s="107"/>
      <c r="U638" s="107">
        <f t="shared" si="143"/>
        <v>0</v>
      </c>
      <c r="V638" s="107"/>
      <c r="W638" s="107"/>
      <c r="X638" s="107">
        <f t="shared" si="144"/>
        <v>0</v>
      </c>
      <c r="Y638" s="107"/>
      <c r="Z638" s="107"/>
      <c r="AA638" s="108">
        <f>C638+I638-L638-O638-U638-X638-R638</f>
        <v>0</v>
      </c>
      <c r="AB638" s="7">
        <v>45523</v>
      </c>
    </row>
    <row r="639" spans="1:28" ht="15.75" hidden="1" x14ac:dyDescent="0.25">
      <c r="A639" s="29">
        <v>45521</v>
      </c>
      <c r="B639" s="25" t="s">
        <v>307</v>
      </c>
      <c r="C639" s="25"/>
      <c r="D639" s="25" t="s">
        <v>46</v>
      </c>
      <c r="E639" s="25" t="s">
        <v>151</v>
      </c>
      <c r="F639" s="25">
        <v>250</v>
      </c>
      <c r="G639" s="25" t="s">
        <v>34</v>
      </c>
      <c r="H639" s="25">
        <v>1640</v>
      </c>
      <c r="I639" s="11">
        <f t="shared" si="139"/>
        <v>410000</v>
      </c>
      <c r="J639" s="31" t="s">
        <v>324</v>
      </c>
      <c r="K639" s="11"/>
      <c r="L639" s="107">
        <f t="shared" si="140"/>
        <v>410000</v>
      </c>
      <c r="M639" s="107">
        <v>410000</v>
      </c>
      <c r="N639" s="107"/>
      <c r="O639" s="107">
        <f t="shared" si="141"/>
        <v>0</v>
      </c>
      <c r="P639" s="107"/>
      <c r="Q639" s="107"/>
      <c r="R639" s="107">
        <f t="shared" si="142"/>
        <v>0</v>
      </c>
      <c r="S639" s="107"/>
      <c r="T639" s="107"/>
      <c r="U639" s="107">
        <f t="shared" si="143"/>
        <v>0</v>
      </c>
      <c r="V639" s="107"/>
      <c r="W639" s="107"/>
      <c r="X639" s="107">
        <f t="shared" si="144"/>
        <v>0</v>
      </c>
      <c r="Y639" s="107"/>
      <c r="Z639" s="107"/>
      <c r="AA639" s="108">
        <f>C639+I639-L639-O639-U639-X639-R639</f>
        <v>0</v>
      </c>
      <c r="AB639" s="7">
        <v>45523</v>
      </c>
    </row>
    <row r="640" spans="1:28" ht="15.75" hidden="1" x14ac:dyDescent="0.25">
      <c r="A640" s="29">
        <v>45521</v>
      </c>
      <c r="B640" s="25" t="s">
        <v>780</v>
      </c>
      <c r="C640" s="25"/>
      <c r="D640" s="25" t="s">
        <v>46</v>
      </c>
      <c r="E640" s="25" t="s">
        <v>353</v>
      </c>
      <c r="F640" s="25">
        <v>2</v>
      </c>
      <c r="G640" s="25" t="s">
        <v>27</v>
      </c>
      <c r="H640" s="25">
        <v>150000</v>
      </c>
      <c r="I640" s="11">
        <f t="shared" si="139"/>
        <v>300000</v>
      </c>
      <c r="J640" s="31" t="s">
        <v>324</v>
      </c>
      <c r="K640" s="11"/>
      <c r="L640" s="107">
        <f t="shared" si="140"/>
        <v>0</v>
      </c>
      <c r="M640" s="107"/>
      <c r="N640" s="107"/>
      <c r="O640" s="107">
        <f t="shared" si="141"/>
        <v>0</v>
      </c>
      <c r="P640" s="107"/>
      <c r="Q640" s="107"/>
      <c r="R640" s="107">
        <f t="shared" si="142"/>
        <v>0</v>
      </c>
      <c r="S640" s="107"/>
      <c r="T640" s="107"/>
      <c r="U640" s="107">
        <f t="shared" si="143"/>
        <v>300000</v>
      </c>
      <c r="V640" s="107">
        <v>300000</v>
      </c>
      <c r="W640" s="107"/>
      <c r="X640" s="107">
        <f t="shared" si="144"/>
        <v>0</v>
      </c>
      <c r="Y640" s="107"/>
      <c r="Z640" s="107"/>
      <c r="AA640" s="108">
        <f>C640+I640-L640-O640-U640-X640-R640</f>
        <v>0</v>
      </c>
      <c r="AB640" s="7">
        <v>45521</v>
      </c>
    </row>
    <row r="641" spans="1:28" ht="15.75" hidden="1" x14ac:dyDescent="0.25">
      <c r="A641" s="29">
        <v>45521</v>
      </c>
      <c r="B641" s="25" t="s">
        <v>159</v>
      </c>
      <c r="C641" s="25"/>
      <c r="D641" s="25" t="s">
        <v>52</v>
      </c>
      <c r="E641" s="25" t="s">
        <v>120</v>
      </c>
      <c r="F641" s="25">
        <v>73.599999999999994</v>
      </c>
      <c r="G641" s="25" t="s">
        <v>39</v>
      </c>
      <c r="H641" s="25">
        <v>47000</v>
      </c>
      <c r="I641" s="11">
        <f t="shared" si="139"/>
        <v>3459199.9999999995</v>
      </c>
      <c r="J641" s="12" t="s">
        <v>312</v>
      </c>
      <c r="K641" s="11"/>
      <c r="L641" s="107">
        <f t="shared" si="140"/>
        <v>0</v>
      </c>
      <c r="M641" s="107"/>
      <c r="N641" s="107"/>
      <c r="O641" s="107">
        <f t="shared" si="141"/>
        <v>3459200</v>
      </c>
      <c r="P641" s="107">
        <v>3459200</v>
      </c>
      <c r="Q641" s="107"/>
      <c r="R641" s="107">
        <f t="shared" si="142"/>
        <v>0</v>
      </c>
      <c r="S641" s="107"/>
      <c r="T641" s="107"/>
      <c r="U641" s="107">
        <f t="shared" si="143"/>
        <v>0</v>
      </c>
      <c r="V641" s="107"/>
      <c r="W641" s="107"/>
      <c r="X641" s="107">
        <f t="shared" si="144"/>
        <v>0</v>
      </c>
      <c r="Y641" s="107"/>
      <c r="Z641" s="107"/>
      <c r="AA641" s="108">
        <f>C641+I641-L641-O641-U641-X641-R641</f>
        <v>-4.6566128730773926E-10</v>
      </c>
      <c r="AB641" s="7"/>
    </row>
    <row r="642" spans="1:28" ht="15.75" hidden="1" x14ac:dyDescent="0.25">
      <c r="A642" s="29">
        <v>45521</v>
      </c>
      <c r="B642" s="25" t="s">
        <v>159</v>
      </c>
      <c r="C642" s="25"/>
      <c r="D642" s="25" t="s">
        <v>52</v>
      </c>
      <c r="E642" s="25" t="s">
        <v>299</v>
      </c>
      <c r="F642" s="25">
        <v>49.8</v>
      </c>
      <c r="G642" s="25" t="s">
        <v>39</v>
      </c>
      <c r="H642" s="25">
        <v>47000</v>
      </c>
      <c r="I642" s="11">
        <f t="shared" si="139"/>
        <v>2340600</v>
      </c>
      <c r="J642" s="12" t="s">
        <v>312</v>
      </c>
      <c r="K642" s="11" t="s">
        <v>1731</v>
      </c>
      <c r="L642" s="107">
        <f t="shared" si="140"/>
        <v>0</v>
      </c>
      <c r="M642" s="107"/>
      <c r="N642" s="107"/>
      <c r="O642" s="107">
        <f t="shared" si="141"/>
        <v>2340600</v>
      </c>
      <c r="P642" s="107">
        <v>1695800</v>
      </c>
      <c r="Q642" s="107">
        <v>644800</v>
      </c>
      <c r="R642" s="107">
        <f t="shared" si="142"/>
        <v>0</v>
      </c>
      <c r="S642" s="107"/>
      <c r="T642" s="107"/>
      <c r="U642" s="107">
        <f t="shared" si="143"/>
        <v>0</v>
      </c>
      <c r="V642" s="107"/>
      <c r="W642" s="107"/>
      <c r="X642" s="107">
        <f t="shared" si="144"/>
        <v>0</v>
      </c>
      <c r="Y642" s="107"/>
      <c r="Z642" s="107"/>
      <c r="AA642" s="108">
        <f>C642+I642-L642-O642-U642-X642-R642</f>
        <v>0</v>
      </c>
      <c r="AB642" s="7">
        <v>45523</v>
      </c>
    </row>
    <row r="643" spans="1:28" ht="15.75" hidden="1" x14ac:dyDescent="0.25">
      <c r="A643" s="24">
        <v>45521</v>
      </c>
      <c r="B643" s="25" t="s">
        <v>159</v>
      </c>
      <c r="C643" s="25"/>
      <c r="D643" s="25" t="s">
        <v>52</v>
      </c>
      <c r="E643" s="25" t="s">
        <v>81</v>
      </c>
      <c r="F643" s="25">
        <v>70.400000000000006</v>
      </c>
      <c r="G643" s="25" t="s">
        <v>39</v>
      </c>
      <c r="H643" s="25">
        <v>47000</v>
      </c>
      <c r="I643" s="11">
        <f t="shared" si="139"/>
        <v>3308800.0000000005</v>
      </c>
      <c r="J643" s="12" t="s">
        <v>312</v>
      </c>
      <c r="K643" s="11" t="s">
        <v>1731</v>
      </c>
      <c r="L643" s="107">
        <f t="shared" si="140"/>
        <v>0</v>
      </c>
      <c r="M643" s="107"/>
      <c r="N643" s="107"/>
      <c r="O643" s="107">
        <f t="shared" si="141"/>
        <v>3308800</v>
      </c>
      <c r="P643" s="107"/>
      <c r="Q643" s="107">
        <v>3308800</v>
      </c>
      <c r="R643" s="107">
        <f t="shared" si="142"/>
        <v>0</v>
      </c>
      <c r="S643" s="107"/>
      <c r="T643" s="107"/>
      <c r="U643" s="107">
        <f t="shared" si="143"/>
        <v>0</v>
      </c>
      <c r="V643" s="107"/>
      <c r="W643" s="107"/>
      <c r="X643" s="107">
        <f t="shared" si="144"/>
        <v>0</v>
      </c>
      <c r="Y643" s="107"/>
      <c r="Z643" s="107"/>
      <c r="AA643" s="108">
        <f>C643+I643-L643-O643-U643-X643-R643</f>
        <v>4.6566128730773926E-10</v>
      </c>
      <c r="AB643" s="7">
        <v>45523</v>
      </c>
    </row>
    <row r="644" spans="1:28" ht="15.75" hidden="1" x14ac:dyDescent="0.25">
      <c r="A644" s="29">
        <v>45521</v>
      </c>
      <c r="B644" s="25" t="s">
        <v>231</v>
      </c>
      <c r="C644" s="25"/>
      <c r="D644" s="25" t="s">
        <v>46</v>
      </c>
      <c r="E644" s="25" t="s">
        <v>150</v>
      </c>
      <c r="F644" s="25">
        <v>40</v>
      </c>
      <c r="G644" s="25" t="s">
        <v>77</v>
      </c>
      <c r="H644" s="25">
        <v>50000</v>
      </c>
      <c r="I644" s="11">
        <f t="shared" si="139"/>
        <v>2000000</v>
      </c>
      <c r="J644" s="26" t="s">
        <v>28</v>
      </c>
      <c r="K644" s="11"/>
      <c r="L644" s="107">
        <f t="shared" si="140"/>
        <v>0</v>
      </c>
      <c r="M644" s="107"/>
      <c r="N644" s="107"/>
      <c r="O644" s="107">
        <f t="shared" si="141"/>
        <v>0</v>
      </c>
      <c r="P644" s="107"/>
      <c r="Q644" s="107"/>
      <c r="R644" s="107">
        <f t="shared" si="142"/>
        <v>0</v>
      </c>
      <c r="S644" s="107"/>
      <c r="T644" s="107"/>
      <c r="U644" s="107">
        <f t="shared" si="143"/>
        <v>0</v>
      </c>
      <c r="V644" s="107"/>
      <c r="W644" s="107"/>
      <c r="X644" s="107">
        <f t="shared" si="144"/>
        <v>0</v>
      </c>
      <c r="Y644" s="107"/>
      <c r="Z644" s="107"/>
      <c r="AA644" s="108">
        <f>C644+I644-L644-O644-U644-X644-R644</f>
        <v>2000000</v>
      </c>
      <c r="AB644" s="7"/>
    </row>
    <row r="645" spans="1:28" ht="16.5" hidden="1" thickBot="1" x14ac:dyDescent="0.3">
      <c r="A645" s="35">
        <v>45521</v>
      </c>
      <c r="B645" s="36" t="s">
        <v>1715</v>
      </c>
      <c r="C645" s="36"/>
      <c r="D645" s="36" t="s">
        <v>46</v>
      </c>
      <c r="E645" s="36" t="s">
        <v>69</v>
      </c>
      <c r="F645" s="36">
        <v>25</v>
      </c>
      <c r="G645" s="36" t="s">
        <v>39</v>
      </c>
      <c r="H645" s="36">
        <v>180000</v>
      </c>
      <c r="I645" s="11">
        <f t="shared" si="139"/>
        <v>4500000</v>
      </c>
      <c r="J645" s="46" t="s">
        <v>324</v>
      </c>
      <c r="K645" s="11"/>
      <c r="L645" s="107">
        <f t="shared" si="140"/>
        <v>4500000</v>
      </c>
      <c r="M645" s="107">
        <v>4500000</v>
      </c>
      <c r="N645" s="107"/>
      <c r="O645" s="107">
        <f t="shared" si="141"/>
        <v>0</v>
      </c>
      <c r="P645" s="107"/>
      <c r="Q645" s="107"/>
      <c r="R645" s="107">
        <f t="shared" si="142"/>
        <v>0</v>
      </c>
      <c r="S645" s="107"/>
      <c r="T645" s="107"/>
      <c r="U645" s="107">
        <f t="shared" si="143"/>
        <v>0</v>
      </c>
      <c r="V645" s="107"/>
      <c r="W645" s="107"/>
      <c r="X645" s="107">
        <f t="shared" si="144"/>
        <v>0</v>
      </c>
      <c r="Y645" s="107"/>
      <c r="Z645" s="107"/>
      <c r="AA645" s="108">
        <f>C645+I645-L645-O645-U645-X645-R645</f>
        <v>0</v>
      </c>
      <c r="AB645" s="7">
        <v>45521</v>
      </c>
    </row>
    <row r="646" spans="1:28" ht="15.75" hidden="1" x14ac:dyDescent="0.25">
      <c r="A646" s="29">
        <v>45523</v>
      </c>
      <c r="B646" s="27" t="s">
        <v>263</v>
      </c>
      <c r="C646" s="27"/>
      <c r="D646" s="27" t="s">
        <v>46</v>
      </c>
      <c r="E646" s="27" t="s">
        <v>40</v>
      </c>
      <c r="F646" s="27">
        <v>1452</v>
      </c>
      <c r="G646" s="27" t="s">
        <v>39</v>
      </c>
      <c r="H646" s="27">
        <v>17000</v>
      </c>
      <c r="I646" s="11">
        <f t="shared" ref="I646:I674" si="145">F646*H646</f>
        <v>24684000</v>
      </c>
      <c r="J646" s="31" t="s">
        <v>49</v>
      </c>
      <c r="K646" s="11"/>
      <c r="L646" s="107">
        <f t="shared" ref="L646" si="146">M646+N646</f>
        <v>0</v>
      </c>
      <c r="M646" s="107"/>
      <c r="N646" s="107"/>
      <c r="O646" s="107">
        <f t="shared" ref="O646" si="147">P646+Q646</f>
        <v>99587500</v>
      </c>
      <c r="P646" s="107">
        <v>99587500</v>
      </c>
      <c r="Q646" s="107"/>
      <c r="R646" s="107">
        <f t="shared" ref="R646" si="148">S646+T646</f>
        <v>0</v>
      </c>
      <c r="S646" s="107"/>
      <c r="T646" s="107"/>
      <c r="U646" s="107">
        <f t="shared" ref="U646" si="149">V646+W646</f>
        <v>0</v>
      </c>
      <c r="V646" s="107"/>
      <c r="W646" s="107"/>
      <c r="X646" s="107">
        <f t="shared" ref="X646" si="150">Y646+Z646</f>
        <v>0</v>
      </c>
      <c r="Y646" s="107"/>
      <c r="Z646" s="107"/>
      <c r="AA646" s="108">
        <f>C646+I646-L646-O646-U646-X646-R646</f>
        <v>-74903500</v>
      </c>
      <c r="AB646" s="7">
        <v>45477</v>
      </c>
    </row>
    <row r="647" spans="1:28" ht="15.75" hidden="1" x14ac:dyDescent="0.25">
      <c r="A647" s="29">
        <v>45523</v>
      </c>
      <c r="B647" s="25" t="s">
        <v>531</v>
      </c>
      <c r="C647" s="25"/>
      <c r="D647" s="25" t="s">
        <v>52</v>
      </c>
      <c r="E647" s="25" t="s">
        <v>135</v>
      </c>
      <c r="F647" s="25">
        <v>4</v>
      </c>
      <c r="G647" s="25" t="s">
        <v>48</v>
      </c>
      <c r="H647" s="25">
        <v>150000</v>
      </c>
      <c r="I647" s="11">
        <f t="shared" si="145"/>
        <v>600000</v>
      </c>
      <c r="J647" s="31" t="s">
        <v>312</v>
      </c>
      <c r="K647" s="11"/>
      <c r="L647" s="107">
        <f t="shared" ref="L647:L672" si="151">M647+N647</f>
        <v>0</v>
      </c>
      <c r="M647" s="107"/>
      <c r="N647" s="107"/>
      <c r="O647" s="107">
        <f t="shared" ref="O647:O672" si="152">P647+Q647</f>
        <v>0</v>
      </c>
      <c r="P647" s="107"/>
      <c r="Q647" s="107"/>
      <c r="R647" s="107">
        <f t="shared" ref="R647:R672" si="153">S647+T647</f>
        <v>600000</v>
      </c>
      <c r="S647" s="107">
        <v>600000</v>
      </c>
      <c r="T647" s="107"/>
      <c r="U647" s="107">
        <f t="shared" ref="U647:U672" si="154">V647+W647</f>
        <v>0</v>
      </c>
      <c r="V647" s="107"/>
      <c r="W647" s="107"/>
      <c r="X647" s="107">
        <f t="shared" ref="X647:X672" si="155">Y647+Z647</f>
        <v>0</v>
      </c>
      <c r="Y647" s="107"/>
      <c r="Z647" s="107"/>
      <c r="AA647" s="108">
        <f>C647+I647-L647-O647-U647-X647-R647</f>
        <v>0</v>
      </c>
      <c r="AB647" s="7">
        <v>45523</v>
      </c>
    </row>
    <row r="648" spans="1:28" ht="15.75" hidden="1" x14ac:dyDescent="0.25">
      <c r="A648" s="29">
        <v>45523</v>
      </c>
      <c r="B648" s="27" t="s">
        <v>549</v>
      </c>
      <c r="C648" s="27"/>
      <c r="D648" s="27" t="s">
        <v>46</v>
      </c>
      <c r="E648" s="25" t="s">
        <v>135</v>
      </c>
      <c r="F648" s="27">
        <v>1</v>
      </c>
      <c r="G648" s="27" t="s">
        <v>48</v>
      </c>
      <c r="H648" s="27">
        <v>150000</v>
      </c>
      <c r="I648" s="11">
        <f t="shared" si="145"/>
        <v>150000</v>
      </c>
      <c r="J648" s="32" t="s">
        <v>324</v>
      </c>
      <c r="K648" s="11"/>
      <c r="L648" s="107">
        <f t="shared" si="151"/>
        <v>0</v>
      </c>
      <c r="M648" s="107"/>
      <c r="N648" s="107"/>
      <c r="O648" s="107">
        <f t="shared" si="152"/>
        <v>0</v>
      </c>
      <c r="P648" s="107"/>
      <c r="Q648" s="107"/>
      <c r="R648" s="107">
        <f t="shared" si="153"/>
        <v>0</v>
      </c>
      <c r="S648" s="107"/>
      <c r="T648" s="107"/>
      <c r="U648" s="107">
        <f t="shared" si="154"/>
        <v>150000</v>
      </c>
      <c r="V648" s="107">
        <v>150000</v>
      </c>
      <c r="W648" s="107"/>
      <c r="X648" s="107">
        <f t="shared" si="155"/>
        <v>0</v>
      </c>
      <c r="Y648" s="107"/>
      <c r="Z648" s="107"/>
      <c r="AA648" s="108">
        <f>C648+I648-L648-O648-U648-X648-R648</f>
        <v>0</v>
      </c>
      <c r="AB648" s="7">
        <v>45523</v>
      </c>
    </row>
    <row r="649" spans="1:28" ht="15.75" hidden="1" x14ac:dyDescent="0.25">
      <c r="A649" s="29">
        <v>45523</v>
      </c>
      <c r="B649" s="27" t="s">
        <v>548</v>
      </c>
      <c r="C649" s="25"/>
      <c r="D649" s="27" t="s">
        <v>46</v>
      </c>
      <c r="E649" s="25" t="s">
        <v>290</v>
      </c>
      <c r="F649" s="25">
        <v>1000</v>
      </c>
      <c r="G649" s="27" t="s">
        <v>34</v>
      </c>
      <c r="H649" s="25">
        <v>2460</v>
      </c>
      <c r="I649" s="11">
        <f t="shared" si="145"/>
        <v>2460000</v>
      </c>
      <c r="J649" s="26" t="s">
        <v>28</v>
      </c>
      <c r="K649" s="11"/>
      <c r="L649" s="107">
        <f t="shared" si="151"/>
        <v>0</v>
      </c>
      <c r="M649" s="107"/>
      <c r="N649" s="107"/>
      <c r="O649" s="107">
        <f t="shared" si="152"/>
        <v>0</v>
      </c>
      <c r="P649" s="107"/>
      <c r="Q649" s="107"/>
      <c r="R649" s="107">
        <f t="shared" si="153"/>
        <v>0</v>
      </c>
      <c r="S649" s="107"/>
      <c r="T649" s="107"/>
      <c r="U649" s="107">
        <f t="shared" si="154"/>
        <v>0</v>
      </c>
      <c r="V649" s="107"/>
      <c r="W649" s="107"/>
      <c r="X649" s="107">
        <f t="shared" si="155"/>
        <v>0</v>
      </c>
      <c r="Y649" s="107"/>
      <c r="Z649" s="107"/>
      <c r="AA649" s="108">
        <f>C649+I649-L649-O649-U649-X649-R649</f>
        <v>2460000</v>
      </c>
      <c r="AB649" s="7"/>
    </row>
    <row r="650" spans="1:28" ht="15.75" hidden="1" x14ac:dyDescent="0.25">
      <c r="A650" s="29">
        <v>45523</v>
      </c>
      <c r="B650" s="27" t="s">
        <v>548</v>
      </c>
      <c r="C650" s="25"/>
      <c r="D650" s="27" t="s">
        <v>46</v>
      </c>
      <c r="E650" s="25" t="s">
        <v>95</v>
      </c>
      <c r="F650" s="25">
        <v>2500</v>
      </c>
      <c r="G650" s="27" t="s">
        <v>34</v>
      </c>
      <c r="H650" s="25">
        <v>1230</v>
      </c>
      <c r="I650" s="11">
        <f t="shared" si="145"/>
        <v>3075000</v>
      </c>
      <c r="J650" s="26" t="s">
        <v>28</v>
      </c>
      <c r="K650" s="11"/>
      <c r="L650" s="107">
        <f t="shared" si="151"/>
        <v>0</v>
      </c>
      <c r="M650" s="107"/>
      <c r="N650" s="107"/>
      <c r="O650" s="107">
        <f t="shared" si="152"/>
        <v>0</v>
      </c>
      <c r="P650" s="107"/>
      <c r="Q650" s="107"/>
      <c r="R650" s="107">
        <f t="shared" si="153"/>
        <v>0</v>
      </c>
      <c r="S650" s="107"/>
      <c r="T650" s="107"/>
      <c r="U650" s="107">
        <f t="shared" si="154"/>
        <v>0</v>
      </c>
      <c r="V650" s="107"/>
      <c r="W650" s="107"/>
      <c r="X650" s="107">
        <f t="shared" si="155"/>
        <v>0</v>
      </c>
      <c r="Y650" s="107"/>
      <c r="Z650" s="107"/>
      <c r="AA650" s="108">
        <f>C650+I650-L650-O650-U650-X650-R650</f>
        <v>3075000</v>
      </c>
      <c r="AB650" s="7"/>
    </row>
    <row r="651" spans="1:28" ht="15.75" hidden="1" x14ac:dyDescent="0.25">
      <c r="A651" s="29">
        <v>45523</v>
      </c>
      <c r="B651" s="27" t="s">
        <v>548</v>
      </c>
      <c r="C651" s="25"/>
      <c r="D651" s="27" t="s">
        <v>46</v>
      </c>
      <c r="E651" s="25" t="s">
        <v>109</v>
      </c>
      <c r="F651" s="25">
        <v>9000</v>
      </c>
      <c r="G651" s="27" t="s">
        <v>34</v>
      </c>
      <c r="H651" s="25">
        <v>940</v>
      </c>
      <c r="I651" s="11">
        <f t="shared" si="145"/>
        <v>8460000</v>
      </c>
      <c r="J651" s="26" t="s">
        <v>28</v>
      </c>
      <c r="K651" s="11"/>
      <c r="L651" s="107">
        <f t="shared" si="151"/>
        <v>0</v>
      </c>
      <c r="M651" s="107"/>
      <c r="N651" s="107"/>
      <c r="O651" s="107">
        <f t="shared" si="152"/>
        <v>0</v>
      </c>
      <c r="P651" s="107"/>
      <c r="Q651" s="107"/>
      <c r="R651" s="107">
        <f t="shared" si="153"/>
        <v>0</v>
      </c>
      <c r="S651" s="107"/>
      <c r="T651" s="107"/>
      <c r="U651" s="107">
        <f t="shared" si="154"/>
        <v>0</v>
      </c>
      <c r="V651" s="107"/>
      <c r="W651" s="107"/>
      <c r="X651" s="107">
        <f t="shared" si="155"/>
        <v>0</v>
      </c>
      <c r="Y651" s="107"/>
      <c r="Z651" s="107"/>
      <c r="AA651" s="108">
        <f>C651+I651-L651-O651-U651-X651-R651</f>
        <v>8460000</v>
      </c>
      <c r="AB651" s="7"/>
    </row>
    <row r="652" spans="1:28" ht="15.75" hidden="1" x14ac:dyDescent="0.25">
      <c r="A652" s="29">
        <v>45523</v>
      </c>
      <c r="B652" s="27" t="s">
        <v>548</v>
      </c>
      <c r="C652" s="25"/>
      <c r="D652" s="27" t="s">
        <v>46</v>
      </c>
      <c r="E652" s="25" t="s">
        <v>151</v>
      </c>
      <c r="F652" s="25">
        <v>5000</v>
      </c>
      <c r="G652" s="27" t="s">
        <v>34</v>
      </c>
      <c r="H652" s="25">
        <v>1640</v>
      </c>
      <c r="I652" s="11">
        <f t="shared" si="145"/>
        <v>8200000</v>
      </c>
      <c r="J652" s="26" t="s">
        <v>28</v>
      </c>
      <c r="K652" s="11"/>
      <c r="L652" s="107">
        <f t="shared" si="151"/>
        <v>0</v>
      </c>
      <c r="M652" s="107"/>
      <c r="N652" s="107"/>
      <c r="O652" s="107">
        <f t="shared" si="152"/>
        <v>0</v>
      </c>
      <c r="P652" s="107"/>
      <c r="Q652" s="107"/>
      <c r="R652" s="107">
        <f t="shared" si="153"/>
        <v>0</v>
      </c>
      <c r="S652" s="107"/>
      <c r="T652" s="107"/>
      <c r="U652" s="107">
        <f t="shared" si="154"/>
        <v>0</v>
      </c>
      <c r="V652" s="107"/>
      <c r="W652" s="107"/>
      <c r="X652" s="107">
        <f t="shared" si="155"/>
        <v>0</v>
      </c>
      <c r="Y652" s="107"/>
      <c r="Z652" s="107"/>
      <c r="AA652" s="108">
        <f>C652+I652-L652-O652-U652-X652-R652</f>
        <v>8200000</v>
      </c>
      <c r="AB652" s="7"/>
    </row>
    <row r="653" spans="1:28" ht="15.75" hidden="1" x14ac:dyDescent="0.25">
      <c r="A653" s="29">
        <v>45523</v>
      </c>
      <c r="B653" s="25" t="s">
        <v>422</v>
      </c>
      <c r="C653" s="25"/>
      <c r="D653" s="25" t="s">
        <v>46</v>
      </c>
      <c r="E653" s="25" t="s">
        <v>259</v>
      </c>
      <c r="F653" s="25">
        <v>5000</v>
      </c>
      <c r="G653" s="27" t="s">
        <v>34</v>
      </c>
      <c r="H653" s="25">
        <v>750</v>
      </c>
      <c r="I653" s="11">
        <f t="shared" si="145"/>
        <v>3750000</v>
      </c>
      <c r="J653" s="31" t="s">
        <v>324</v>
      </c>
      <c r="K653" s="11"/>
      <c r="L653" s="107">
        <f t="shared" si="151"/>
        <v>3750000</v>
      </c>
      <c r="M653" s="107">
        <v>3750000</v>
      </c>
      <c r="N653" s="107"/>
      <c r="O653" s="107">
        <f t="shared" si="152"/>
        <v>0</v>
      </c>
      <c r="P653" s="107"/>
      <c r="Q653" s="107"/>
      <c r="R653" s="107">
        <f t="shared" si="153"/>
        <v>0</v>
      </c>
      <c r="S653" s="107"/>
      <c r="T653" s="107"/>
      <c r="U653" s="107">
        <f t="shared" si="154"/>
        <v>0</v>
      </c>
      <c r="V653" s="107"/>
      <c r="W653" s="107"/>
      <c r="X653" s="107">
        <f t="shared" si="155"/>
        <v>0</v>
      </c>
      <c r="Y653" s="107"/>
      <c r="Z653" s="107"/>
      <c r="AA653" s="108">
        <f>C653+I653-L653-O653-U653-X653-R653</f>
        <v>0</v>
      </c>
      <c r="AB653" s="7">
        <v>45523</v>
      </c>
    </row>
    <row r="654" spans="1:28" ht="15.75" hidden="1" x14ac:dyDescent="0.25">
      <c r="A654" s="29">
        <v>45523</v>
      </c>
      <c r="B654" s="25" t="s">
        <v>422</v>
      </c>
      <c r="C654" s="25"/>
      <c r="D654" s="25" t="s">
        <v>46</v>
      </c>
      <c r="E654" s="25" t="s">
        <v>87</v>
      </c>
      <c r="F654" s="25">
        <v>500</v>
      </c>
      <c r="G654" s="27" t="s">
        <v>34</v>
      </c>
      <c r="H654" s="25">
        <v>1000</v>
      </c>
      <c r="I654" s="11">
        <f t="shared" si="145"/>
        <v>500000</v>
      </c>
      <c r="J654" s="31" t="s">
        <v>324</v>
      </c>
      <c r="K654" s="11"/>
      <c r="L654" s="107">
        <f t="shared" si="151"/>
        <v>500000</v>
      </c>
      <c r="M654" s="107">
        <v>500000</v>
      </c>
      <c r="N654" s="107"/>
      <c r="O654" s="107">
        <f t="shared" si="152"/>
        <v>0</v>
      </c>
      <c r="P654" s="107"/>
      <c r="Q654" s="107"/>
      <c r="R654" s="107">
        <f t="shared" si="153"/>
        <v>0</v>
      </c>
      <c r="S654" s="107"/>
      <c r="T654" s="107"/>
      <c r="U654" s="107">
        <f t="shared" si="154"/>
        <v>0</v>
      </c>
      <c r="V654" s="107"/>
      <c r="W654" s="107"/>
      <c r="X654" s="107">
        <f t="shared" si="155"/>
        <v>0</v>
      </c>
      <c r="Y654" s="107"/>
      <c r="Z654" s="107"/>
      <c r="AA654" s="108">
        <f>C654+I654-L654-O654-U654-X654-R654</f>
        <v>0</v>
      </c>
      <c r="AB654" s="7">
        <v>45523</v>
      </c>
    </row>
    <row r="655" spans="1:28" ht="15.75" hidden="1" x14ac:dyDescent="0.25">
      <c r="A655" s="29">
        <v>45523</v>
      </c>
      <c r="B655" s="25" t="s">
        <v>134</v>
      </c>
      <c r="C655" s="25"/>
      <c r="D655" s="25" t="s">
        <v>52</v>
      </c>
      <c r="E655" s="25" t="s">
        <v>42</v>
      </c>
      <c r="F655" s="25">
        <v>500</v>
      </c>
      <c r="G655" s="25" t="s">
        <v>34</v>
      </c>
      <c r="H655" s="25">
        <v>4500</v>
      </c>
      <c r="I655" s="11">
        <f t="shared" si="145"/>
        <v>2250000</v>
      </c>
      <c r="J655" s="26" t="s">
        <v>28</v>
      </c>
      <c r="K655" s="11" t="s">
        <v>1733</v>
      </c>
      <c r="L655" s="107">
        <f t="shared" si="151"/>
        <v>0</v>
      </c>
      <c r="M655" s="107"/>
      <c r="N655" s="107"/>
      <c r="O655" s="107">
        <f t="shared" si="152"/>
        <v>0</v>
      </c>
      <c r="P655" s="107"/>
      <c r="Q655" s="107"/>
      <c r="R655" s="107">
        <f t="shared" si="153"/>
        <v>0</v>
      </c>
      <c r="S655" s="107"/>
      <c r="T655" s="107"/>
      <c r="U655" s="107">
        <f t="shared" si="154"/>
        <v>0</v>
      </c>
      <c r="V655" s="107"/>
      <c r="W655" s="107"/>
      <c r="X655" s="107">
        <f t="shared" si="155"/>
        <v>0</v>
      </c>
      <c r="Y655" s="107"/>
      <c r="Z655" s="107"/>
      <c r="AA655" s="108">
        <f>C655+I655-L655-O655-U655-X655-R655</f>
        <v>2250000</v>
      </c>
      <c r="AB655" s="7"/>
    </row>
    <row r="656" spans="1:28" ht="15.75" hidden="1" x14ac:dyDescent="0.25">
      <c r="A656" s="29">
        <v>45523</v>
      </c>
      <c r="B656" s="25" t="s">
        <v>307</v>
      </c>
      <c r="C656" s="25"/>
      <c r="D656" s="25" t="s">
        <v>46</v>
      </c>
      <c r="E656" s="25" t="s">
        <v>108</v>
      </c>
      <c r="F656" s="25">
        <v>800</v>
      </c>
      <c r="G656" s="25" t="s">
        <v>34</v>
      </c>
      <c r="H656" s="25">
        <v>2000</v>
      </c>
      <c r="I656" s="11">
        <f t="shared" si="145"/>
        <v>1600000</v>
      </c>
      <c r="J656" s="31" t="s">
        <v>312</v>
      </c>
      <c r="K656" s="11"/>
      <c r="L656" s="107">
        <f t="shared" si="151"/>
        <v>0</v>
      </c>
      <c r="M656" s="107"/>
      <c r="N656" s="107"/>
      <c r="O656" s="107">
        <f t="shared" si="152"/>
        <v>0</v>
      </c>
      <c r="P656" s="107"/>
      <c r="Q656" s="107"/>
      <c r="R656" s="107">
        <f t="shared" si="153"/>
        <v>1600000</v>
      </c>
      <c r="S656" s="107">
        <v>1000000</v>
      </c>
      <c r="T656" s="107">
        <v>600000</v>
      </c>
      <c r="U656" s="107">
        <f t="shared" si="154"/>
        <v>0</v>
      </c>
      <c r="V656" s="107"/>
      <c r="W656" s="107"/>
      <c r="X656" s="107">
        <f t="shared" si="155"/>
        <v>0</v>
      </c>
      <c r="Y656" s="107"/>
      <c r="Z656" s="107"/>
      <c r="AA656" s="108">
        <f>C656+I656-L656-O656-U656-X656-R656</f>
        <v>0</v>
      </c>
      <c r="AB656" s="7">
        <v>45528</v>
      </c>
    </row>
    <row r="657" spans="1:28" ht="15.75" hidden="1" x14ac:dyDescent="0.25">
      <c r="A657" s="29">
        <v>45523</v>
      </c>
      <c r="B657" s="27" t="s">
        <v>1026</v>
      </c>
      <c r="C657" s="27"/>
      <c r="D657" s="25" t="s">
        <v>46</v>
      </c>
      <c r="E657" s="27" t="s">
        <v>1647</v>
      </c>
      <c r="F657" s="27">
        <v>2.5</v>
      </c>
      <c r="G657" s="27" t="s">
        <v>39</v>
      </c>
      <c r="H657" s="27">
        <v>82000</v>
      </c>
      <c r="I657" s="11">
        <f t="shared" si="145"/>
        <v>205000</v>
      </c>
      <c r="J657" s="32" t="s">
        <v>324</v>
      </c>
      <c r="K657" s="11"/>
      <c r="L657" s="107">
        <f t="shared" si="151"/>
        <v>0</v>
      </c>
      <c r="M657" s="107"/>
      <c r="N657" s="107"/>
      <c r="O657" s="107">
        <f t="shared" si="152"/>
        <v>0</v>
      </c>
      <c r="P657" s="107"/>
      <c r="Q657" s="107"/>
      <c r="R657" s="107">
        <f t="shared" si="153"/>
        <v>0</v>
      </c>
      <c r="S657" s="107"/>
      <c r="T657" s="107"/>
      <c r="U657" s="107">
        <f t="shared" si="154"/>
        <v>205000</v>
      </c>
      <c r="V657" s="107">
        <v>205000</v>
      </c>
      <c r="W657" s="107"/>
      <c r="X657" s="107">
        <f t="shared" si="155"/>
        <v>0</v>
      </c>
      <c r="Y657" s="107"/>
      <c r="Z657" s="107"/>
      <c r="AA657" s="108">
        <f>C657+I657-L657-O657-U657-X657-R657</f>
        <v>0</v>
      </c>
      <c r="AB657" s="7">
        <v>45523</v>
      </c>
    </row>
    <row r="658" spans="1:28" ht="15.75" hidden="1" x14ac:dyDescent="0.25">
      <c r="A658" s="29">
        <v>45523</v>
      </c>
      <c r="B658" s="27" t="s">
        <v>1338</v>
      </c>
      <c r="C658" s="25"/>
      <c r="D658" s="27" t="s">
        <v>52</v>
      </c>
      <c r="E658" s="25" t="s">
        <v>157</v>
      </c>
      <c r="F658" s="25">
        <v>4</v>
      </c>
      <c r="G658" s="25" t="s">
        <v>48</v>
      </c>
      <c r="H658" s="25">
        <v>320000</v>
      </c>
      <c r="I658" s="11">
        <f t="shared" si="145"/>
        <v>1280000</v>
      </c>
      <c r="J658" s="31" t="s">
        <v>312</v>
      </c>
      <c r="K658" s="11" t="s">
        <v>1726</v>
      </c>
      <c r="L658" s="107">
        <f t="shared" si="151"/>
        <v>0</v>
      </c>
      <c r="M658" s="107"/>
      <c r="N658" s="107"/>
      <c r="O658" s="107">
        <f t="shared" si="152"/>
        <v>1280000</v>
      </c>
      <c r="P658" s="107">
        <v>1280000</v>
      </c>
      <c r="Q658" s="107"/>
      <c r="R658" s="107">
        <f t="shared" si="153"/>
        <v>0</v>
      </c>
      <c r="S658" s="107"/>
      <c r="T658" s="107"/>
      <c r="U658" s="107">
        <f t="shared" si="154"/>
        <v>0</v>
      </c>
      <c r="V658" s="107"/>
      <c r="W658" s="107"/>
      <c r="X658" s="107">
        <f t="shared" si="155"/>
        <v>0</v>
      </c>
      <c r="Y658" s="107"/>
      <c r="Z658" s="107"/>
      <c r="AA658" s="108">
        <f>C658+I658-L658-O658-U658-X658-R658</f>
        <v>0</v>
      </c>
      <c r="AB658" s="7">
        <v>45523</v>
      </c>
    </row>
    <row r="659" spans="1:28" ht="15.75" hidden="1" x14ac:dyDescent="0.25">
      <c r="A659" s="29">
        <v>45523</v>
      </c>
      <c r="B659" s="27" t="s">
        <v>311</v>
      </c>
      <c r="C659" s="25"/>
      <c r="D659" s="25" t="s">
        <v>46</v>
      </c>
      <c r="E659" s="25" t="s">
        <v>145</v>
      </c>
      <c r="F659" s="25">
        <v>17.100000000000001</v>
      </c>
      <c r="G659" s="25" t="s">
        <v>39</v>
      </c>
      <c r="H659" s="25">
        <v>46000</v>
      </c>
      <c r="I659" s="11">
        <f t="shared" si="145"/>
        <v>786600.00000000012</v>
      </c>
      <c r="J659" s="31" t="s">
        <v>324</v>
      </c>
      <c r="K659" s="11"/>
      <c r="L659" s="107">
        <f t="shared" si="151"/>
        <v>786600</v>
      </c>
      <c r="M659" s="107">
        <v>786600</v>
      </c>
      <c r="N659" s="107"/>
      <c r="O659" s="107">
        <f t="shared" si="152"/>
        <v>0</v>
      </c>
      <c r="P659" s="107"/>
      <c r="Q659" s="107"/>
      <c r="R659" s="107">
        <f t="shared" si="153"/>
        <v>0</v>
      </c>
      <c r="S659" s="107"/>
      <c r="T659" s="107"/>
      <c r="U659" s="107">
        <f t="shared" si="154"/>
        <v>0</v>
      </c>
      <c r="V659" s="107"/>
      <c r="W659" s="107"/>
      <c r="X659" s="107">
        <f t="shared" si="155"/>
        <v>0</v>
      </c>
      <c r="Y659" s="107"/>
      <c r="Z659" s="107"/>
      <c r="AA659" s="108">
        <f>C659+I659-L659-O659-U659-X659-R659</f>
        <v>1.1641532182693481E-10</v>
      </c>
      <c r="AB659" s="7">
        <v>45523</v>
      </c>
    </row>
    <row r="660" spans="1:28" ht="15.75" hidden="1" x14ac:dyDescent="0.25">
      <c r="A660" s="29">
        <v>45523</v>
      </c>
      <c r="B660" s="27" t="s">
        <v>311</v>
      </c>
      <c r="C660" s="25"/>
      <c r="D660" s="25" t="s">
        <v>46</v>
      </c>
      <c r="E660" s="25" t="s">
        <v>47</v>
      </c>
      <c r="F660" s="25">
        <v>2</v>
      </c>
      <c r="G660" s="25" t="s">
        <v>48</v>
      </c>
      <c r="H660" s="25">
        <v>150000</v>
      </c>
      <c r="I660" s="11">
        <f t="shared" si="145"/>
        <v>300000</v>
      </c>
      <c r="J660" s="31" t="s">
        <v>324</v>
      </c>
      <c r="K660" s="11"/>
      <c r="L660" s="107">
        <f t="shared" si="151"/>
        <v>300000</v>
      </c>
      <c r="M660" s="107">
        <v>300000</v>
      </c>
      <c r="N660" s="107"/>
      <c r="O660" s="107">
        <f t="shared" si="152"/>
        <v>0</v>
      </c>
      <c r="P660" s="107"/>
      <c r="Q660" s="107"/>
      <c r="R660" s="107">
        <f t="shared" si="153"/>
        <v>0</v>
      </c>
      <c r="S660" s="107"/>
      <c r="T660" s="107"/>
      <c r="U660" s="107">
        <f t="shared" si="154"/>
        <v>0</v>
      </c>
      <c r="V660" s="107"/>
      <c r="W660" s="107"/>
      <c r="X660" s="107">
        <f t="shared" si="155"/>
        <v>0</v>
      </c>
      <c r="Y660" s="107"/>
      <c r="Z660" s="107"/>
      <c r="AA660" s="108">
        <f>C660+I660-L660-O660-U660-X660-R660</f>
        <v>0</v>
      </c>
      <c r="AB660" s="7">
        <v>45523</v>
      </c>
    </row>
    <row r="661" spans="1:28" ht="15.75" hidden="1" x14ac:dyDescent="0.25">
      <c r="A661" s="29">
        <v>45523</v>
      </c>
      <c r="B661" s="27" t="s">
        <v>311</v>
      </c>
      <c r="C661" s="25"/>
      <c r="D661" s="25" t="s">
        <v>46</v>
      </c>
      <c r="E661" s="25" t="s">
        <v>87</v>
      </c>
      <c r="F661" s="25">
        <v>500</v>
      </c>
      <c r="G661" s="25" t="s">
        <v>34</v>
      </c>
      <c r="H661" s="25">
        <v>1000</v>
      </c>
      <c r="I661" s="11">
        <f t="shared" si="145"/>
        <v>500000</v>
      </c>
      <c r="J661" s="31" t="s">
        <v>324</v>
      </c>
      <c r="K661" s="11"/>
      <c r="L661" s="107">
        <f t="shared" si="151"/>
        <v>500000</v>
      </c>
      <c r="M661" s="107">
        <v>500000</v>
      </c>
      <c r="N661" s="107"/>
      <c r="O661" s="107">
        <f t="shared" si="152"/>
        <v>0</v>
      </c>
      <c r="P661" s="107"/>
      <c r="Q661" s="107"/>
      <c r="R661" s="107">
        <f t="shared" si="153"/>
        <v>0</v>
      </c>
      <c r="S661" s="107"/>
      <c r="T661" s="107"/>
      <c r="U661" s="107">
        <f t="shared" si="154"/>
        <v>0</v>
      </c>
      <c r="V661" s="107"/>
      <c r="W661" s="107"/>
      <c r="X661" s="107">
        <f t="shared" si="155"/>
        <v>0</v>
      </c>
      <c r="Y661" s="107"/>
      <c r="Z661" s="107"/>
      <c r="AA661" s="108">
        <f>C661+I661-L661-O661-U661-X661-R661</f>
        <v>0</v>
      </c>
      <c r="AB661" s="7">
        <v>45523</v>
      </c>
    </row>
    <row r="662" spans="1:28" ht="15.75" hidden="1" x14ac:dyDescent="0.25">
      <c r="A662" s="29">
        <v>45523</v>
      </c>
      <c r="B662" s="25" t="s">
        <v>1260</v>
      </c>
      <c r="C662" s="25"/>
      <c r="D662" s="25" t="s">
        <v>52</v>
      </c>
      <c r="E662" s="25" t="s">
        <v>120</v>
      </c>
      <c r="F662" s="25">
        <v>48.7</v>
      </c>
      <c r="G662" s="25" t="s">
        <v>39</v>
      </c>
      <c r="H662" s="25">
        <v>47000</v>
      </c>
      <c r="I662" s="11">
        <f t="shared" si="145"/>
        <v>2288900</v>
      </c>
      <c r="J662" s="31" t="s">
        <v>312</v>
      </c>
      <c r="K662" s="11" t="s">
        <v>1729</v>
      </c>
      <c r="L662" s="107">
        <f t="shared" si="151"/>
        <v>0</v>
      </c>
      <c r="M662" s="107"/>
      <c r="N662" s="107"/>
      <c r="O662" s="107">
        <f t="shared" si="152"/>
        <v>2288900</v>
      </c>
      <c r="P662" s="107">
        <v>2288900</v>
      </c>
      <c r="Q662" s="107"/>
      <c r="R662" s="107">
        <f t="shared" si="153"/>
        <v>0</v>
      </c>
      <c r="S662" s="107"/>
      <c r="T662" s="107"/>
      <c r="U662" s="107">
        <f t="shared" si="154"/>
        <v>0</v>
      </c>
      <c r="V662" s="107"/>
      <c r="W662" s="107"/>
      <c r="X662" s="107">
        <f t="shared" si="155"/>
        <v>0</v>
      </c>
      <c r="Y662" s="107"/>
      <c r="Z662" s="107"/>
      <c r="AA662" s="108">
        <f>C662+I662-L662-O662-U662-X662-R662</f>
        <v>0</v>
      </c>
      <c r="AB662" s="7">
        <v>45523</v>
      </c>
    </row>
    <row r="663" spans="1:28" ht="15.75" hidden="1" x14ac:dyDescent="0.25">
      <c r="A663" s="29">
        <v>45523</v>
      </c>
      <c r="B663" s="25" t="s">
        <v>841</v>
      </c>
      <c r="C663" s="25"/>
      <c r="D663" s="25" t="s">
        <v>46</v>
      </c>
      <c r="E663" s="25" t="s">
        <v>154</v>
      </c>
      <c r="F663" s="25">
        <v>500</v>
      </c>
      <c r="G663" s="25" t="s">
        <v>34</v>
      </c>
      <c r="H663" s="25">
        <v>1065</v>
      </c>
      <c r="I663" s="11">
        <f t="shared" si="145"/>
        <v>532500</v>
      </c>
      <c r="J663" s="31" t="s">
        <v>324</v>
      </c>
      <c r="K663" s="11"/>
      <c r="L663" s="107">
        <f t="shared" si="151"/>
        <v>0</v>
      </c>
      <c r="M663" s="107"/>
      <c r="N663" s="107"/>
      <c r="O663" s="107">
        <f t="shared" si="152"/>
        <v>0</v>
      </c>
      <c r="P663" s="107"/>
      <c r="Q663" s="107"/>
      <c r="R663" s="107">
        <f t="shared" si="153"/>
        <v>0</v>
      </c>
      <c r="S663" s="107"/>
      <c r="T663" s="107"/>
      <c r="U663" s="107">
        <f t="shared" si="154"/>
        <v>532500</v>
      </c>
      <c r="V663" s="107">
        <v>532500</v>
      </c>
      <c r="W663" s="107"/>
      <c r="X663" s="107">
        <f t="shared" si="155"/>
        <v>0</v>
      </c>
      <c r="Y663" s="107"/>
      <c r="Z663" s="107"/>
      <c r="AA663" s="108">
        <f>C663+I663-L663-O663-U663-X663-R663</f>
        <v>0</v>
      </c>
      <c r="AB663" s="7">
        <v>45523</v>
      </c>
    </row>
    <row r="664" spans="1:28" ht="15.75" hidden="1" x14ac:dyDescent="0.25">
      <c r="A664" s="29">
        <v>45523</v>
      </c>
      <c r="B664" s="25" t="s">
        <v>122</v>
      </c>
      <c r="C664" s="25"/>
      <c r="D664" s="25" t="s">
        <v>46</v>
      </c>
      <c r="E664" s="25" t="s">
        <v>42</v>
      </c>
      <c r="F664" s="25">
        <v>10400</v>
      </c>
      <c r="G664" s="25" t="s">
        <v>34</v>
      </c>
      <c r="H664" s="25">
        <v>3600</v>
      </c>
      <c r="I664" s="11">
        <f t="shared" si="145"/>
        <v>37440000</v>
      </c>
      <c r="J664" s="32" t="s">
        <v>312</v>
      </c>
      <c r="K664" s="11"/>
      <c r="L664" s="107">
        <f t="shared" si="151"/>
        <v>33320000</v>
      </c>
      <c r="M664" s="107">
        <v>18945000</v>
      </c>
      <c r="N664" s="107">
        <v>14375000</v>
      </c>
      <c r="O664" s="107">
        <f t="shared" si="152"/>
        <v>0</v>
      </c>
      <c r="P664" s="107"/>
      <c r="Q664" s="107"/>
      <c r="R664" s="107">
        <f t="shared" si="153"/>
        <v>4120000</v>
      </c>
      <c r="S664" s="107">
        <v>4120000</v>
      </c>
      <c r="T664" s="107"/>
      <c r="U664" s="107">
        <f t="shared" si="154"/>
        <v>0</v>
      </c>
      <c r="V664" s="107"/>
      <c r="W664" s="107"/>
      <c r="X664" s="107">
        <f t="shared" si="155"/>
        <v>0</v>
      </c>
      <c r="Y664" s="107"/>
      <c r="Z664" s="107"/>
      <c r="AA664" s="108">
        <f>C664+I664-L664-O664-U664-X664-R664</f>
        <v>0</v>
      </c>
      <c r="AB664" s="7">
        <v>45523</v>
      </c>
    </row>
    <row r="665" spans="1:28" ht="15.75" hidden="1" x14ac:dyDescent="0.25">
      <c r="A665" s="29">
        <v>45523</v>
      </c>
      <c r="B665" s="25" t="s">
        <v>568</v>
      </c>
      <c r="C665" s="25"/>
      <c r="D665" s="25" t="s">
        <v>52</v>
      </c>
      <c r="E665" s="25" t="s">
        <v>298</v>
      </c>
      <c r="F665" s="25">
        <v>200</v>
      </c>
      <c r="G665" s="25" t="s">
        <v>34</v>
      </c>
      <c r="H665" s="25">
        <v>4000</v>
      </c>
      <c r="I665" s="11">
        <f t="shared" si="145"/>
        <v>800000</v>
      </c>
      <c r="J665" s="31" t="s">
        <v>324</v>
      </c>
      <c r="K665" s="11"/>
      <c r="L665" s="107">
        <f t="shared" si="151"/>
        <v>0</v>
      </c>
      <c r="M665" s="107"/>
      <c r="N665" s="107"/>
      <c r="O665" s="107">
        <f t="shared" si="152"/>
        <v>0</v>
      </c>
      <c r="P665" s="107"/>
      <c r="Q665" s="107"/>
      <c r="R665" s="107">
        <f t="shared" si="153"/>
        <v>0</v>
      </c>
      <c r="S665" s="107"/>
      <c r="T665" s="107"/>
      <c r="U665" s="107">
        <f t="shared" si="154"/>
        <v>800000</v>
      </c>
      <c r="V665" s="107">
        <v>800000</v>
      </c>
      <c r="W665" s="107"/>
      <c r="X665" s="107">
        <f t="shared" si="155"/>
        <v>0</v>
      </c>
      <c r="Y665" s="107"/>
      <c r="Z665" s="107"/>
      <c r="AA665" s="108">
        <f>C665+I665-L665-O665-U665-X665-R665</f>
        <v>0</v>
      </c>
      <c r="AB665" s="7">
        <v>45523</v>
      </c>
    </row>
    <row r="666" spans="1:28" ht="15.75" hidden="1" x14ac:dyDescent="0.25">
      <c r="A666" s="29">
        <v>45523</v>
      </c>
      <c r="B666" s="25" t="s">
        <v>73</v>
      </c>
      <c r="C666" s="25"/>
      <c r="D666" s="25" t="s">
        <v>46</v>
      </c>
      <c r="E666" s="25" t="s">
        <v>108</v>
      </c>
      <c r="F666" s="25">
        <v>3400</v>
      </c>
      <c r="G666" s="25" t="s">
        <v>34</v>
      </c>
      <c r="H666" s="25">
        <v>2000</v>
      </c>
      <c r="I666" s="11">
        <f t="shared" si="145"/>
        <v>6800000</v>
      </c>
      <c r="J666" s="31" t="s">
        <v>324</v>
      </c>
      <c r="K666" s="11"/>
      <c r="L666" s="107">
        <f t="shared" si="151"/>
        <v>6800000</v>
      </c>
      <c r="M666" s="107">
        <v>6800000</v>
      </c>
      <c r="N666" s="107"/>
      <c r="O666" s="107">
        <f t="shared" si="152"/>
        <v>0</v>
      </c>
      <c r="P666" s="107"/>
      <c r="Q666" s="107"/>
      <c r="R666" s="107">
        <f t="shared" si="153"/>
        <v>0</v>
      </c>
      <c r="S666" s="107"/>
      <c r="T666" s="107"/>
      <c r="U666" s="107">
        <f t="shared" si="154"/>
        <v>0</v>
      </c>
      <c r="V666" s="107"/>
      <c r="W666" s="107"/>
      <c r="X666" s="107">
        <f t="shared" si="155"/>
        <v>0</v>
      </c>
      <c r="Y666" s="107"/>
      <c r="Z666" s="107"/>
      <c r="AA666" s="108">
        <f>C666+I666-L666-O666-U666-X666-R666</f>
        <v>0</v>
      </c>
      <c r="AB666" s="7">
        <v>45523</v>
      </c>
    </row>
    <row r="667" spans="1:28" ht="15.75" hidden="1" x14ac:dyDescent="0.25">
      <c r="A667" s="29">
        <v>45523</v>
      </c>
      <c r="B667" s="25" t="s">
        <v>672</v>
      </c>
      <c r="C667" s="25"/>
      <c r="D667" s="25" t="s">
        <v>52</v>
      </c>
      <c r="E667" s="25" t="s">
        <v>127</v>
      </c>
      <c r="F667" s="25">
        <v>20</v>
      </c>
      <c r="G667" s="25" t="s">
        <v>39</v>
      </c>
      <c r="H667" s="25">
        <v>70000</v>
      </c>
      <c r="I667" s="11">
        <f t="shared" si="145"/>
        <v>1400000</v>
      </c>
      <c r="J667" s="31" t="s">
        <v>312</v>
      </c>
      <c r="K667" s="11" t="s">
        <v>1727</v>
      </c>
      <c r="L667" s="107">
        <f t="shared" si="151"/>
        <v>0</v>
      </c>
      <c r="M667" s="107"/>
      <c r="N667" s="107"/>
      <c r="O667" s="107">
        <f t="shared" si="152"/>
        <v>1400000</v>
      </c>
      <c r="P667" s="107">
        <v>1400000</v>
      </c>
      <c r="Q667" s="107"/>
      <c r="R667" s="107">
        <f t="shared" si="153"/>
        <v>0</v>
      </c>
      <c r="S667" s="107"/>
      <c r="T667" s="107"/>
      <c r="U667" s="107">
        <f t="shared" si="154"/>
        <v>0</v>
      </c>
      <c r="V667" s="107"/>
      <c r="W667" s="107"/>
      <c r="X667" s="107">
        <f t="shared" si="155"/>
        <v>0</v>
      </c>
      <c r="Y667" s="107"/>
      <c r="Z667" s="107"/>
      <c r="AA667" s="108">
        <f>C667+I667-L667-O667-U667-X667-R667</f>
        <v>0</v>
      </c>
      <c r="AB667" s="7">
        <v>45523</v>
      </c>
    </row>
    <row r="668" spans="1:28" ht="15.75" hidden="1" x14ac:dyDescent="0.25">
      <c r="A668" s="29">
        <v>45523</v>
      </c>
      <c r="B668" s="25" t="s">
        <v>261</v>
      </c>
      <c r="C668" s="25"/>
      <c r="D668" s="25" t="s">
        <v>46</v>
      </c>
      <c r="E668" s="25" t="s">
        <v>108</v>
      </c>
      <c r="F668" s="25">
        <v>1000</v>
      </c>
      <c r="G668" s="25" t="s">
        <v>34</v>
      </c>
      <c r="H668" s="25">
        <v>1975</v>
      </c>
      <c r="I668" s="11">
        <f t="shared" si="145"/>
        <v>1975000</v>
      </c>
      <c r="J668" s="31" t="s">
        <v>324</v>
      </c>
      <c r="K668" s="11"/>
      <c r="L668" s="107">
        <f t="shared" si="151"/>
        <v>1975000</v>
      </c>
      <c r="M668" s="107">
        <v>1975000</v>
      </c>
      <c r="N668" s="107"/>
      <c r="O668" s="107">
        <f t="shared" si="152"/>
        <v>0</v>
      </c>
      <c r="P668" s="107"/>
      <c r="Q668" s="107"/>
      <c r="R668" s="107">
        <f t="shared" si="153"/>
        <v>0</v>
      </c>
      <c r="S668" s="107"/>
      <c r="T668" s="107"/>
      <c r="U668" s="107">
        <f t="shared" si="154"/>
        <v>0</v>
      </c>
      <c r="V668" s="107"/>
      <c r="W668" s="107"/>
      <c r="X668" s="107">
        <f t="shared" si="155"/>
        <v>0</v>
      </c>
      <c r="Y668" s="107"/>
      <c r="Z668" s="107"/>
      <c r="AA668" s="108">
        <f>C668+I668-L668-O668-U668-X668-R668</f>
        <v>0</v>
      </c>
      <c r="AB668" s="7">
        <v>45525</v>
      </c>
    </row>
    <row r="669" spans="1:28" ht="15.75" hidden="1" x14ac:dyDescent="0.25">
      <c r="A669" s="29">
        <v>45523</v>
      </c>
      <c r="B669" s="25" t="s">
        <v>467</v>
      </c>
      <c r="C669" s="25"/>
      <c r="D669" s="25" t="s">
        <v>46</v>
      </c>
      <c r="E669" s="25" t="s">
        <v>213</v>
      </c>
      <c r="F669" s="25">
        <v>10</v>
      </c>
      <c r="G669" s="25" t="s">
        <v>39</v>
      </c>
      <c r="H669" s="25">
        <v>150000</v>
      </c>
      <c r="I669" s="11">
        <f t="shared" si="145"/>
        <v>1500000</v>
      </c>
      <c r="J669" s="114" t="s">
        <v>312</v>
      </c>
      <c r="K669" s="11" t="s">
        <v>1728</v>
      </c>
      <c r="L669" s="107">
        <f t="shared" si="151"/>
        <v>0</v>
      </c>
      <c r="M669" s="107"/>
      <c r="N669" s="107"/>
      <c r="O669" s="107">
        <f t="shared" si="152"/>
        <v>1500000</v>
      </c>
      <c r="P669" s="107">
        <v>1500000</v>
      </c>
      <c r="Q669" s="107"/>
      <c r="R669" s="107">
        <f t="shared" si="153"/>
        <v>0</v>
      </c>
      <c r="S669" s="107"/>
      <c r="T669" s="107"/>
      <c r="U669" s="107">
        <f t="shared" si="154"/>
        <v>0</v>
      </c>
      <c r="V669" s="107"/>
      <c r="W669" s="107"/>
      <c r="X669" s="107">
        <f t="shared" si="155"/>
        <v>0</v>
      </c>
      <c r="Y669" s="107"/>
      <c r="Z669" s="107"/>
      <c r="AA669" s="108">
        <f>C669+I669-L669-O669-U669-X669-R669</f>
        <v>0</v>
      </c>
      <c r="AB669" s="7">
        <v>45523</v>
      </c>
    </row>
    <row r="670" spans="1:28" ht="15.75" hidden="1" x14ac:dyDescent="0.25">
      <c r="A670" s="24">
        <v>45523</v>
      </c>
      <c r="B670" s="25" t="s">
        <v>379</v>
      </c>
      <c r="C670" s="25"/>
      <c r="D670" s="25" t="s">
        <v>52</v>
      </c>
      <c r="E670" s="25" t="s">
        <v>290</v>
      </c>
      <c r="F670" s="25">
        <v>125</v>
      </c>
      <c r="G670" s="25" t="s">
        <v>34</v>
      </c>
      <c r="H670" s="25">
        <v>2460</v>
      </c>
      <c r="I670" s="11">
        <f t="shared" si="145"/>
        <v>307500</v>
      </c>
      <c r="J670" s="31" t="s">
        <v>312</v>
      </c>
      <c r="K670" s="11"/>
      <c r="L670" s="107">
        <f t="shared" si="151"/>
        <v>0</v>
      </c>
      <c r="M670" s="107"/>
      <c r="N670" s="107"/>
      <c r="O670" s="107">
        <f t="shared" si="152"/>
        <v>0</v>
      </c>
      <c r="P670" s="107"/>
      <c r="Q670" s="107"/>
      <c r="R670" s="107">
        <f t="shared" si="153"/>
        <v>307500</v>
      </c>
      <c r="S670" s="107">
        <v>307500</v>
      </c>
      <c r="T670" s="107"/>
      <c r="U670" s="107">
        <f t="shared" si="154"/>
        <v>0</v>
      </c>
      <c r="V670" s="107"/>
      <c r="W670" s="107"/>
      <c r="X670" s="107">
        <f t="shared" si="155"/>
        <v>0</v>
      </c>
      <c r="Y670" s="107"/>
      <c r="Z670" s="107"/>
      <c r="AA670" s="108">
        <f>C670+I670-L670-O670-U670-X670-R670</f>
        <v>0</v>
      </c>
      <c r="AB670" s="7">
        <v>45523</v>
      </c>
    </row>
    <row r="671" spans="1:28" ht="15.75" hidden="1" x14ac:dyDescent="0.25">
      <c r="A671" s="29">
        <v>45523</v>
      </c>
      <c r="B671" s="25" t="s">
        <v>256</v>
      </c>
      <c r="C671" s="25"/>
      <c r="D671" s="25" t="s">
        <v>52</v>
      </c>
      <c r="E671" s="25" t="s">
        <v>64</v>
      </c>
      <c r="F671" s="25">
        <v>18.5</v>
      </c>
      <c r="G671" s="25" t="s">
        <v>39</v>
      </c>
      <c r="H671" s="25">
        <v>55000</v>
      </c>
      <c r="I671" s="11">
        <f t="shared" si="145"/>
        <v>1017500</v>
      </c>
      <c r="J671" s="31" t="s">
        <v>312</v>
      </c>
      <c r="K671" s="11" t="s">
        <v>1804</v>
      </c>
      <c r="L671" s="107">
        <f t="shared" si="151"/>
        <v>0</v>
      </c>
      <c r="M671" s="107"/>
      <c r="N671" s="107"/>
      <c r="O671" s="107">
        <f t="shared" si="152"/>
        <v>1017500</v>
      </c>
      <c r="P671" s="107"/>
      <c r="Q671" s="107">
        <v>1017500</v>
      </c>
      <c r="R671" s="107">
        <f t="shared" si="153"/>
        <v>0</v>
      </c>
      <c r="S671" s="107"/>
      <c r="T671" s="107"/>
      <c r="U671" s="107">
        <f t="shared" si="154"/>
        <v>0</v>
      </c>
      <c r="V671" s="107"/>
      <c r="W671" s="107"/>
      <c r="X671" s="107">
        <f t="shared" si="155"/>
        <v>0</v>
      </c>
      <c r="Y671" s="107"/>
      <c r="Z671" s="107"/>
      <c r="AA671" s="108">
        <f>C671+I671-L671-O671-U671-X671-R671</f>
        <v>0</v>
      </c>
      <c r="AB671" s="7">
        <v>45532</v>
      </c>
    </row>
    <row r="672" spans="1:28" ht="15.75" hidden="1" x14ac:dyDescent="0.25">
      <c r="A672" s="29">
        <v>45523</v>
      </c>
      <c r="B672" s="25" t="s">
        <v>162</v>
      </c>
      <c r="C672" s="25"/>
      <c r="D672" s="25" t="s">
        <v>46</v>
      </c>
      <c r="E672" s="25" t="s">
        <v>71</v>
      </c>
      <c r="F672" s="25">
        <v>5</v>
      </c>
      <c r="G672" s="25" t="s">
        <v>27</v>
      </c>
      <c r="H672" s="25">
        <v>850000</v>
      </c>
      <c r="I672" s="11">
        <f t="shared" si="145"/>
        <v>4250000</v>
      </c>
      <c r="J672" s="26" t="s">
        <v>28</v>
      </c>
      <c r="K672" s="11"/>
      <c r="L672" s="107">
        <f t="shared" si="151"/>
        <v>0</v>
      </c>
      <c r="M672" s="107"/>
      <c r="N672" s="107"/>
      <c r="O672" s="107">
        <f t="shared" si="152"/>
        <v>0</v>
      </c>
      <c r="P672" s="107"/>
      <c r="Q672" s="107"/>
      <c r="R672" s="107">
        <f t="shared" si="153"/>
        <v>0</v>
      </c>
      <c r="S672" s="107"/>
      <c r="T672" s="107"/>
      <c r="U672" s="107">
        <f t="shared" si="154"/>
        <v>0</v>
      </c>
      <c r="V672" s="107"/>
      <c r="W672" s="107"/>
      <c r="X672" s="107">
        <f t="shared" si="155"/>
        <v>0</v>
      </c>
      <c r="Y672" s="107"/>
      <c r="Z672" s="107"/>
      <c r="AA672" s="108">
        <f>C672+I672-L672-O672-U672-X672-R672</f>
        <v>4250000</v>
      </c>
      <c r="AB672" s="7"/>
    </row>
    <row r="673" spans="1:28" ht="16.5" hidden="1" thickBot="1" x14ac:dyDescent="0.3">
      <c r="A673" s="35">
        <v>45523</v>
      </c>
      <c r="B673" s="36" t="s">
        <v>99</v>
      </c>
      <c r="C673" s="36"/>
      <c r="D673" s="36"/>
      <c r="E673" s="36" t="s">
        <v>103</v>
      </c>
      <c r="F673" s="36">
        <v>29.6</v>
      </c>
      <c r="G673" s="36" t="s">
        <v>39</v>
      </c>
      <c r="H673" s="36"/>
      <c r="I673" s="11">
        <f t="shared" si="145"/>
        <v>0</v>
      </c>
      <c r="J673" s="113" t="s">
        <v>28</v>
      </c>
      <c r="K673" s="11"/>
      <c r="L673" s="107">
        <f t="shared" ref="L673:L674" si="156">M673+N673</f>
        <v>0</v>
      </c>
      <c r="M673" s="107"/>
      <c r="N673" s="107"/>
      <c r="O673" s="107">
        <f t="shared" ref="O673:O674" si="157">P673+Q673</f>
        <v>0</v>
      </c>
      <c r="P673" s="107"/>
      <c r="Q673" s="107"/>
      <c r="R673" s="107">
        <f t="shared" ref="R673:R674" si="158">S673+T673</f>
        <v>0</v>
      </c>
      <c r="S673" s="107"/>
      <c r="T673" s="107"/>
      <c r="U673" s="107">
        <f t="shared" ref="U673:U674" si="159">V673+W673</f>
        <v>0</v>
      </c>
      <c r="V673" s="107"/>
      <c r="W673" s="107"/>
      <c r="X673" s="107">
        <f t="shared" ref="X673:X674" si="160">Y673+Z673</f>
        <v>0</v>
      </c>
      <c r="Y673" s="107"/>
      <c r="Z673" s="107"/>
      <c r="AA673" s="108">
        <f>C673+I673-L673-O673-U673-X673-R673</f>
        <v>0</v>
      </c>
      <c r="AB673" s="7"/>
    </row>
    <row r="674" spans="1:28" ht="15.75" hidden="1" x14ac:dyDescent="0.25">
      <c r="A674" s="24"/>
      <c r="B674" s="25" t="s">
        <v>1724</v>
      </c>
      <c r="C674" s="25"/>
      <c r="D674" s="25" t="s">
        <v>52</v>
      </c>
      <c r="E674" s="25"/>
      <c r="F674" s="25"/>
      <c r="G674" s="25"/>
      <c r="H674" s="25"/>
      <c r="I674" s="11">
        <f t="shared" si="145"/>
        <v>0</v>
      </c>
      <c r="J674" s="31" t="s">
        <v>49</v>
      </c>
      <c r="K674" s="11" t="s">
        <v>1725</v>
      </c>
      <c r="L674" s="107">
        <f t="shared" si="156"/>
        <v>0</v>
      </c>
      <c r="M674" s="107"/>
      <c r="N674" s="107"/>
      <c r="O674" s="107">
        <f t="shared" si="157"/>
        <v>920000</v>
      </c>
      <c r="P674" s="107">
        <v>920000</v>
      </c>
      <c r="Q674" s="107"/>
      <c r="R674" s="107">
        <f t="shared" si="158"/>
        <v>0</v>
      </c>
      <c r="S674" s="107"/>
      <c r="T674" s="107"/>
      <c r="U674" s="107">
        <f t="shared" si="159"/>
        <v>0</v>
      </c>
      <c r="V674" s="107"/>
      <c r="W674" s="107"/>
      <c r="X674" s="107">
        <f t="shared" si="160"/>
        <v>0</v>
      </c>
      <c r="Y674" s="107"/>
      <c r="Z674" s="107"/>
      <c r="AA674" s="108">
        <f>C674+I674-L674-O674-U674-X674-R674</f>
        <v>-920000</v>
      </c>
      <c r="AB674" s="7">
        <v>45523</v>
      </c>
    </row>
    <row r="675" spans="1:28" ht="15.75" hidden="1" x14ac:dyDescent="0.25">
      <c r="A675" s="29">
        <v>45524</v>
      </c>
      <c r="B675" s="27" t="s">
        <v>800</v>
      </c>
      <c r="C675" s="27"/>
      <c r="D675" s="27" t="s">
        <v>52</v>
      </c>
      <c r="E675" s="27" t="s">
        <v>299</v>
      </c>
      <c r="F675" s="27">
        <v>16.8</v>
      </c>
      <c r="G675" s="27" t="s">
        <v>39</v>
      </c>
      <c r="H675" s="27">
        <v>46429</v>
      </c>
      <c r="I675" s="11">
        <f t="shared" ref="I675:I703" si="161">F675*H675</f>
        <v>780007.20000000007</v>
      </c>
      <c r="J675" s="31" t="s">
        <v>324</v>
      </c>
      <c r="K675" s="11"/>
      <c r="L675" s="107">
        <f t="shared" ref="L675:L703" si="162">M675+N675</f>
        <v>0</v>
      </c>
      <c r="M675" s="107"/>
      <c r="N675" s="107"/>
      <c r="O675" s="107">
        <f t="shared" ref="O675:O703" si="163">P675+Q675</f>
        <v>0</v>
      </c>
      <c r="P675" s="107"/>
      <c r="Q675" s="107"/>
      <c r="R675" s="107">
        <f t="shared" ref="R675:R703" si="164">S675+T675</f>
        <v>0</v>
      </c>
      <c r="S675" s="107"/>
      <c r="T675" s="107"/>
      <c r="U675" s="107">
        <f t="shared" ref="U675:U703" si="165">V675+W675</f>
        <v>780007</v>
      </c>
      <c r="V675" s="107">
        <v>780007</v>
      </c>
      <c r="W675" s="107"/>
      <c r="X675" s="107">
        <f t="shared" ref="X675:X703" si="166">Y675+Z675</f>
        <v>0</v>
      </c>
      <c r="Y675" s="107"/>
      <c r="Z675" s="107"/>
      <c r="AA675" s="108">
        <f>C675+I675-L675-O675-U675-X675-R675</f>
        <v>0.20000000006984919</v>
      </c>
      <c r="AB675" s="7">
        <v>45523</v>
      </c>
    </row>
    <row r="676" spans="1:28" ht="15.75" hidden="1" x14ac:dyDescent="0.25">
      <c r="A676" s="29">
        <v>45524</v>
      </c>
      <c r="B676" s="25" t="s">
        <v>285</v>
      </c>
      <c r="C676" s="25"/>
      <c r="D676" s="25" t="s">
        <v>46</v>
      </c>
      <c r="E676" s="25" t="s">
        <v>50</v>
      </c>
      <c r="F676" s="25">
        <v>500</v>
      </c>
      <c r="G676" s="25" t="s">
        <v>34</v>
      </c>
      <c r="H676" s="25">
        <v>3780</v>
      </c>
      <c r="I676" s="11">
        <f t="shared" si="161"/>
        <v>1890000</v>
      </c>
      <c r="J676" s="31" t="s">
        <v>324</v>
      </c>
      <c r="K676" s="11"/>
      <c r="L676" s="107">
        <f t="shared" si="162"/>
        <v>1890000</v>
      </c>
      <c r="M676" s="107">
        <v>1890000</v>
      </c>
      <c r="N676" s="107"/>
      <c r="O676" s="107">
        <f t="shared" si="163"/>
        <v>0</v>
      </c>
      <c r="P676" s="107"/>
      <c r="Q676" s="107"/>
      <c r="R676" s="107">
        <f t="shared" si="164"/>
        <v>0</v>
      </c>
      <c r="S676" s="107"/>
      <c r="T676" s="107"/>
      <c r="U676" s="107">
        <f t="shared" si="165"/>
        <v>0</v>
      </c>
      <c r="V676" s="107"/>
      <c r="W676" s="107"/>
      <c r="X676" s="107">
        <f t="shared" si="166"/>
        <v>0</v>
      </c>
      <c r="Y676" s="107"/>
      <c r="Z676" s="107"/>
      <c r="AA676" s="108">
        <f>C676+I676-L676-O676-U676-X676-R676</f>
        <v>0</v>
      </c>
      <c r="AB676" s="7">
        <v>45524</v>
      </c>
    </row>
    <row r="677" spans="1:28" ht="15.75" hidden="1" x14ac:dyDescent="0.25">
      <c r="A677" s="29">
        <v>45524</v>
      </c>
      <c r="B677" s="25" t="s">
        <v>1735</v>
      </c>
      <c r="C677" s="25"/>
      <c r="D677" s="25" t="s">
        <v>46</v>
      </c>
      <c r="E677" s="25" t="s">
        <v>394</v>
      </c>
      <c r="F677" s="25">
        <v>17</v>
      </c>
      <c r="G677" s="25" t="s">
        <v>48</v>
      </c>
      <c r="H677" s="25">
        <v>230000</v>
      </c>
      <c r="I677" s="11">
        <f t="shared" si="161"/>
        <v>3910000</v>
      </c>
      <c r="J677" s="26" t="s">
        <v>28</v>
      </c>
      <c r="K677" s="11"/>
      <c r="L677" s="107">
        <f t="shared" si="162"/>
        <v>0</v>
      </c>
      <c r="M677" s="107"/>
      <c r="N677" s="107"/>
      <c r="O677" s="107">
        <f t="shared" si="163"/>
        <v>0</v>
      </c>
      <c r="P677" s="107"/>
      <c r="Q677" s="107"/>
      <c r="R677" s="107">
        <f t="shared" si="164"/>
        <v>0</v>
      </c>
      <c r="S677" s="107"/>
      <c r="T677" s="107"/>
      <c r="U677" s="107">
        <f t="shared" si="165"/>
        <v>0</v>
      </c>
      <c r="V677" s="107"/>
      <c r="W677" s="107"/>
      <c r="X677" s="107">
        <f t="shared" si="166"/>
        <v>0</v>
      </c>
      <c r="Y677" s="107"/>
      <c r="Z677" s="107"/>
      <c r="AA677" s="108">
        <f>C677+I677-L677-O677-U677-X677-R677</f>
        <v>3910000</v>
      </c>
      <c r="AB677" s="7"/>
    </row>
    <row r="678" spans="1:28" ht="15.75" hidden="1" x14ac:dyDescent="0.25">
      <c r="A678" s="29">
        <v>45524</v>
      </c>
      <c r="B678" s="25" t="s">
        <v>266</v>
      </c>
      <c r="C678" s="25"/>
      <c r="D678" s="25" t="s">
        <v>52</v>
      </c>
      <c r="E678" s="25" t="s">
        <v>216</v>
      </c>
      <c r="F678" s="25">
        <v>10</v>
      </c>
      <c r="G678" s="25" t="s">
        <v>27</v>
      </c>
      <c r="H678" s="25">
        <v>45000</v>
      </c>
      <c r="I678" s="11">
        <f t="shared" si="161"/>
        <v>450000</v>
      </c>
      <c r="J678" s="31" t="s">
        <v>312</v>
      </c>
      <c r="K678" s="11" t="s">
        <v>1742</v>
      </c>
      <c r="L678" s="107">
        <f t="shared" si="162"/>
        <v>0</v>
      </c>
      <c r="M678" s="107"/>
      <c r="N678" s="107"/>
      <c r="O678" s="107">
        <f t="shared" si="163"/>
        <v>450000</v>
      </c>
      <c r="P678" s="107"/>
      <c r="Q678" s="107">
        <v>450000</v>
      </c>
      <c r="R678" s="107">
        <f t="shared" si="164"/>
        <v>0</v>
      </c>
      <c r="S678" s="107"/>
      <c r="T678" s="107"/>
      <c r="U678" s="107">
        <f t="shared" si="165"/>
        <v>0</v>
      </c>
      <c r="V678" s="107"/>
      <c r="W678" s="107"/>
      <c r="X678" s="107">
        <f t="shared" si="166"/>
        <v>0</v>
      </c>
      <c r="Y678" s="107"/>
      <c r="Z678" s="107"/>
      <c r="AA678" s="108">
        <f>C678+I678-L678-O678-U678-X678-R678</f>
        <v>0</v>
      </c>
      <c r="AB678" s="7">
        <v>45530</v>
      </c>
    </row>
    <row r="679" spans="1:28" ht="15.75" hidden="1" x14ac:dyDescent="0.25">
      <c r="A679" s="29">
        <v>45524</v>
      </c>
      <c r="B679" s="25" t="s">
        <v>266</v>
      </c>
      <c r="C679" s="25"/>
      <c r="D679" s="25" t="s">
        <v>52</v>
      </c>
      <c r="E679" s="25" t="s">
        <v>137</v>
      </c>
      <c r="F679" s="25">
        <v>19.2</v>
      </c>
      <c r="G679" s="25" t="s">
        <v>39</v>
      </c>
      <c r="H679" s="25">
        <v>46000</v>
      </c>
      <c r="I679" s="11">
        <f t="shared" si="161"/>
        <v>883200</v>
      </c>
      <c r="J679" s="31" t="s">
        <v>312</v>
      </c>
      <c r="K679" s="11" t="s">
        <v>1742</v>
      </c>
      <c r="L679" s="107">
        <f t="shared" si="162"/>
        <v>0</v>
      </c>
      <c r="M679" s="107"/>
      <c r="N679" s="107"/>
      <c r="O679" s="107">
        <f t="shared" si="163"/>
        <v>883200</v>
      </c>
      <c r="P679" s="107"/>
      <c r="Q679" s="107">
        <v>883200</v>
      </c>
      <c r="R679" s="107">
        <f t="shared" si="164"/>
        <v>0</v>
      </c>
      <c r="S679" s="107"/>
      <c r="T679" s="107"/>
      <c r="U679" s="107">
        <f t="shared" si="165"/>
        <v>0</v>
      </c>
      <c r="V679" s="107"/>
      <c r="W679" s="107"/>
      <c r="X679" s="107">
        <f t="shared" si="166"/>
        <v>0</v>
      </c>
      <c r="Y679" s="107"/>
      <c r="Z679" s="107"/>
      <c r="AA679" s="108">
        <f>C679+I679-L679-O679-U679-X679-R679</f>
        <v>0</v>
      </c>
      <c r="AB679" s="7">
        <v>45530</v>
      </c>
    </row>
    <row r="680" spans="1:28" ht="15.75" hidden="1" x14ac:dyDescent="0.25">
      <c r="A680" s="29">
        <v>45524</v>
      </c>
      <c r="B680" s="25" t="s">
        <v>266</v>
      </c>
      <c r="C680" s="25"/>
      <c r="D680" s="25" t="s">
        <v>52</v>
      </c>
      <c r="E680" s="25" t="s">
        <v>81</v>
      </c>
      <c r="F680" s="25">
        <v>23.2</v>
      </c>
      <c r="G680" s="25" t="s">
        <v>39</v>
      </c>
      <c r="H680" s="25">
        <v>46000</v>
      </c>
      <c r="I680" s="11">
        <f t="shared" si="161"/>
        <v>1067200</v>
      </c>
      <c r="J680" s="31" t="s">
        <v>312</v>
      </c>
      <c r="K680" s="11" t="s">
        <v>1742</v>
      </c>
      <c r="L680" s="107">
        <f t="shared" si="162"/>
        <v>0</v>
      </c>
      <c r="M680" s="107"/>
      <c r="N680" s="107"/>
      <c r="O680" s="107">
        <f t="shared" si="163"/>
        <v>1067200</v>
      </c>
      <c r="P680" s="107"/>
      <c r="Q680" s="107">
        <v>1067200</v>
      </c>
      <c r="R680" s="107">
        <f t="shared" si="164"/>
        <v>0</v>
      </c>
      <c r="S680" s="107"/>
      <c r="T680" s="107"/>
      <c r="U680" s="107">
        <f t="shared" si="165"/>
        <v>0</v>
      </c>
      <c r="V680" s="107"/>
      <c r="W680" s="107"/>
      <c r="X680" s="107">
        <f t="shared" si="166"/>
        <v>0</v>
      </c>
      <c r="Y680" s="107"/>
      <c r="Z680" s="107"/>
      <c r="AA680" s="108">
        <f>C680+I680-L680-O680-U680-X680-R680</f>
        <v>0</v>
      </c>
      <c r="AB680" s="7">
        <v>45530</v>
      </c>
    </row>
    <row r="681" spans="1:28" ht="15.75" hidden="1" x14ac:dyDescent="0.25">
      <c r="A681" s="29">
        <v>45524</v>
      </c>
      <c r="B681" s="25" t="s">
        <v>140</v>
      </c>
      <c r="C681" s="25"/>
      <c r="D681" s="25" t="s">
        <v>46</v>
      </c>
      <c r="E681" s="25" t="s">
        <v>249</v>
      </c>
      <c r="F681" s="25">
        <v>1000</v>
      </c>
      <c r="G681" s="25" t="s">
        <v>34</v>
      </c>
      <c r="H681" s="25">
        <v>4300</v>
      </c>
      <c r="I681" s="11">
        <f t="shared" si="161"/>
        <v>4300000</v>
      </c>
      <c r="J681" s="31" t="s">
        <v>312</v>
      </c>
      <c r="K681" s="11" t="s">
        <v>1732</v>
      </c>
      <c r="L681" s="107">
        <f t="shared" si="162"/>
        <v>0</v>
      </c>
      <c r="M681" s="107"/>
      <c r="N681" s="107"/>
      <c r="O681" s="107">
        <f t="shared" si="163"/>
        <v>4300000</v>
      </c>
      <c r="P681" s="107">
        <v>4300000</v>
      </c>
      <c r="Q681" s="107"/>
      <c r="R681" s="107">
        <f t="shared" si="164"/>
        <v>0</v>
      </c>
      <c r="S681" s="107"/>
      <c r="T681" s="107"/>
      <c r="U681" s="107">
        <f t="shared" si="165"/>
        <v>0</v>
      </c>
      <c r="V681" s="107"/>
      <c r="W681" s="107"/>
      <c r="X681" s="107">
        <f t="shared" si="166"/>
        <v>0</v>
      </c>
      <c r="Y681" s="107"/>
      <c r="Z681" s="107"/>
      <c r="AA681" s="108">
        <f>C681+I681-L681-O681-U681-X681-R681</f>
        <v>0</v>
      </c>
      <c r="AB681" s="7">
        <v>45523</v>
      </c>
    </row>
    <row r="682" spans="1:28" ht="15.75" hidden="1" x14ac:dyDescent="0.25">
      <c r="A682" s="29">
        <v>45524</v>
      </c>
      <c r="B682" s="25" t="s">
        <v>99</v>
      </c>
      <c r="C682" s="25"/>
      <c r="D682" s="25"/>
      <c r="E682" s="25" t="s">
        <v>103</v>
      </c>
      <c r="F682" s="25">
        <v>29.7</v>
      </c>
      <c r="G682" s="25" t="s">
        <v>39</v>
      </c>
      <c r="H682" s="25"/>
      <c r="I682" s="11">
        <f t="shared" si="161"/>
        <v>0</v>
      </c>
      <c r="J682" s="26" t="s">
        <v>28</v>
      </c>
      <c r="K682" s="11"/>
      <c r="L682" s="107">
        <f t="shared" si="162"/>
        <v>0</v>
      </c>
      <c r="M682" s="107"/>
      <c r="N682" s="107"/>
      <c r="O682" s="107">
        <f t="shared" si="163"/>
        <v>0</v>
      </c>
      <c r="P682" s="107"/>
      <c r="Q682" s="107"/>
      <c r="R682" s="107">
        <f t="shared" si="164"/>
        <v>0</v>
      </c>
      <c r="S682" s="107"/>
      <c r="T682" s="107"/>
      <c r="U682" s="107">
        <f t="shared" si="165"/>
        <v>0</v>
      </c>
      <c r="V682" s="107"/>
      <c r="W682" s="107"/>
      <c r="X682" s="107">
        <f t="shared" si="166"/>
        <v>0</v>
      </c>
      <c r="Y682" s="107"/>
      <c r="Z682" s="107"/>
      <c r="AA682" s="108">
        <f>C682+I682-L682-O682-U682-X682-R682</f>
        <v>0</v>
      </c>
      <c r="AB682" s="7"/>
    </row>
    <row r="683" spans="1:28" ht="15.75" hidden="1" x14ac:dyDescent="0.25">
      <c r="A683" s="29">
        <v>45524</v>
      </c>
      <c r="B683" s="25" t="s">
        <v>671</v>
      </c>
      <c r="C683" s="25"/>
      <c r="D683" s="25" t="s">
        <v>46</v>
      </c>
      <c r="E683" s="25" t="s">
        <v>150</v>
      </c>
      <c r="F683" s="25">
        <v>20</v>
      </c>
      <c r="G683" s="25" t="s">
        <v>77</v>
      </c>
      <c r="H683" s="25">
        <v>50000</v>
      </c>
      <c r="I683" s="11">
        <f t="shared" si="161"/>
        <v>1000000</v>
      </c>
      <c r="J683" s="83" t="s">
        <v>28</v>
      </c>
      <c r="K683" s="11"/>
      <c r="L683" s="107">
        <f t="shared" si="162"/>
        <v>0</v>
      </c>
      <c r="M683" s="107"/>
      <c r="N683" s="107"/>
      <c r="O683" s="107">
        <f t="shared" si="163"/>
        <v>0</v>
      </c>
      <c r="P683" s="107"/>
      <c r="Q683" s="107"/>
      <c r="R683" s="107">
        <f t="shared" si="164"/>
        <v>0</v>
      </c>
      <c r="S683" s="107"/>
      <c r="T683" s="107"/>
      <c r="U683" s="107">
        <f t="shared" si="165"/>
        <v>0</v>
      </c>
      <c r="V683" s="107"/>
      <c r="W683" s="107"/>
      <c r="X683" s="107">
        <f t="shared" si="166"/>
        <v>0</v>
      </c>
      <c r="Y683" s="107"/>
      <c r="Z683" s="107"/>
      <c r="AA683" s="108">
        <f>C683+I683-L683-O683-U683-X683-R683</f>
        <v>1000000</v>
      </c>
      <c r="AB683" s="7"/>
    </row>
    <row r="684" spans="1:28" ht="15.75" hidden="1" x14ac:dyDescent="0.25">
      <c r="A684" s="29">
        <v>45524</v>
      </c>
      <c r="B684" s="27" t="s">
        <v>720</v>
      </c>
      <c r="C684" s="27"/>
      <c r="D684" s="27" t="s">
        <v>52</v>
      </c>
      <c r="E684" s="27" t="s">
        <v>53</v>
      </c>
      <c r="F684" s="27">
        <v>4</v>
      </c>
      <c r="G684" s="27" t="s">
        <v>23</v>
      </c>
      <c r="H684" s="27">
        <v>450000</v>
      </c>
      <c r="I684" s="11">
        <f t="shared" si="161"/>
        <v>1800000</v>
      </c>
      <c r="J684" s="32" t="s">
        <v>324</v>
      </c>
      <c r="K684" s="11"/>
      <c r="L684" s="107">
        <f t="shared" si="162"/>
        <v>1800000</v>
      </c>
      <c r="M684" s="107">
        <v>1800000</v>
      </c>
      <c r="N684" s="107"/>
      <c r="O684" s="107">
        <f t="shared" si="163"/>
        <v>0</v>
      </c>
      <c r="P684" s="107"/>
      <c r="Q684" s="107"/>
      <c r="R684" s="107">
        <f t="shared" si="164"/>
        <v>0</v>
      </c>
      <c r="S684" s="107"/>
      <c r="T684" s="107"/>
      <c r="U684" s="107">
        <f t="shared" si="165"/>
        <v>0</v>
      </c>
      <c r="V684" s="107"/>
      <c r="W684" s="107"/>
      <c r="X684" s="107">
        <f t="shared" si="166"/>
        <v>0</v>
      </c>
      <c r="Y684" s="107"/>
      <c r="Z684" s="107"/>
      <c r="AA684" s="108">
        <f>C684+I684-L684-O684-U684-X684-R684</f>
        <v>0</v>
      </c>
      <c r="AB684" s="7">
        <v>45524</v>
      </c>
    </row>
    <row r="685" spans="1:28" ht="15.75" hidden="1" x14ac:dyDescent="0.25">
      <c r="A685" s="29">
        <v>45524</v>
      </c>
      <c r="B685" s="25" t="s">
        <v>449</v>
      </c>
      <c r="C685" s="25"/>
      <c r="D685" s="25" t="s">
        <v>46</v>
      </c>
      <c r="E685" s="25" t="s">
        <v>534</v>
      </c>
      <c r="F685" s="25">
        <v>125</v>
      </c>
      <c r="G685" s="25" t="s">
        <v>34</v>
      </c>
      <c r="H685" s="25">
        <v>3160</v>
      </c>
      <c r="I685" s="11">
        <f t="shared" si="161"/>
        <v>395000</v>
      </c>
      <c r="J685" s="31" t="s">
        <v>324</v>
      </c>
      <c r="K685" s="11"/>
      <c r="L685" s="107">
        <f t="shared" si="162"/>
        <v>0</v>
      </c>
      <c r="M685" s="107"/>
      <c r="N685" s="107"/>
      <c r="O685" s="107">
        <f t="shared" si="163"/>
        <v>0</v>
      </c>
      <c r="P685" s="107"/>
      <c r="Q685" s="107"/>
      <c r="R685" s="107">
        <f t="shared" si="164"/>
        <v>0</v>
      </c>
      <c r="S685" s="107"/>
      <c r="T685" s="107"/>
      <c r="U685" s="107">
        <f t="shared" si="165"/>
        <v>395000</v>
      </c>
      <c r="V685" s="107">
        <v>395000</v>
      </c>
      <c r="W685" s="107"/>
      <c r="X685" s="107">
        <f t="shared" si="166"/>
        <v>0</v>
      </c>
      <c r="Y685" s="107"/>
      <c r="Z685" s="107"/>
      <c r="AA685" s="108">
        <f>C685+I685-L685-O685-U685-X685-R685</f>
        <v>0</v>
      </c>
      <c r="AB685" s="7">
        <v>45524</v>
      </c>
    </row>
    <row r="686" spans="1:28" ht="15.75" hidden="1" x14ac:dyDescent="0.25">
      <c r="A686" s="29">
        <v>45524</v>
      </c>
      <c r="B686" s="25" t="s">
        <v>99</v>
      </c>
      <c r="C686" s="25"/>
      <c r="D686" s="25"/>
      <c r="E686" s="25" t="s">
        <v>120</v>
      </c>
      <c r="F686" s="25">
        <v>74</v>
      </c>
      <c r="G686" s="25" t="s">
        <v>39</v>
      </c>
      <c r="H686" s="25"/>
      <c r="I686" s="11">
        <f t="shared" si="161"/>
        <v>0</v>
      </c>
      <c r="J686" s="26" t="s">
        <v>28</v>
      </c>
      <c r="K686" s="11"/>
      <c r="L686" s="107">
        <f t="shared" si="162"/>
        <v>0</v>
      </c>
      <c r="M686" s="107"/>
      <c r="N686" s="107"/>
      <c r="O686" s="107">
        <f t="shared" si="163"/>
        <v>0</v>
      </c>
      <c r="P686" s="107"/>
      <c r="Q686" s="107"/>
      <c r="R686" s="107">
        <f t="shared" si="164"/>
        <v>0</v>
      </c>
      <c r="S686" s="107"/>
      <c r="T686" s="107"/>
      <c r="U686" s="107">
        <f t="shared" si="165"/>
        <v>0</v>
      </c>
      <c r="V686" s="107"/>
      <c r="W686" s="107"/>
      <c r="X686" s="107">
        <f t="shared" si="166"/>
        <v>0</v>
      </c>
      <c r="Y686" s="107"/>
      <c r="Z686" s="107"/>
      <c r="AA686" s="108">
        <f>C686+I686-L686-O686-U686-X686-R686</f>
        <v>0</v>
      </c>
      <c r="AB686" s="7"/>
    </row>
    <row r="687" spans="1:28" ht="15.75" hidden="1" x14ac:dyDescent="0.25">
      <c r="A687" s="29">
        <v>45524</v>
      </c>
      <c r="B687" s="25" t="s">
        <v>110</v>
      </c>
      <c r="C687" s="25"/>
      <c r="D687" s="25" t="s">
        <v>46</v>
      </c>
      <c r="E687" s="25" t="s">
        <v>81</v>
      </c>
      <c r="F687" s="25">
        <v>23.1</v>
      </c>
      <c r="G687" s="25" t="s">
        <v>39</v>
      </c>
      <c r="H687" s="25">
        <v>49000</v>
      </c>
      <c r="I687" s="11">
        <f t="shared" si="161"/>
        <v>1131900</v>
      </c>
      <c r="J687" s="26" t="s">
        <v>28</v>
      </c>
      <c r="K687" s="11"/>
      <c r="L687" s="107">
        <f t="shared" si="162"/>
        <v>0</v>
      </c>
      <c r="M687" s="107"/>
      <c r="N687" s="107"/>
      <c r="O687" s="107">
        <f t="shared" si="163"/>
        <v>0</v>
      </c>
      <c r="P687" s="107"/>
      <c r="Q687" s="107"/>
      <c r="R687" s="107">
        <f t="shared" si="164"/>
        <v>0</v>
      </c>
      <c r="S687" s="107"/>
      <c r="T687" s="107"/>
      <c r="U687" s="107">
        <f t="shared" si="165"/>
        <v>0</v>
      </c>
      <c r="V687" s="107"/>
      <c r="W687" s="107"/>
      <c r="X687" s="107">
        <f t="shared" si="166"/>
        <v>0</v>
      </c>
      <c r="Y687" s="107"/>
      <c r="Z687" s="107"/>
      <c r="AA687" s="108">
        <f>C687+I687-L687-O687-U687-X687-R687</f>
        <v>1131900</v>
      </c>
      <c r="AB687" s="7"/>
    </row>
    <row r="688" spans="1:28" ht="15.75" hidden="1" x14ac:dyDescent="0.25">
      <c r="A688" s="29">
        <v>45524</v>
      </c>
      <c r="B688" s="25" t="s">
        <v>261</v>
      </c>
      <c r="C688" s="25"/>
      <c r="D688" s="25" t="s">
        <v>46</v>
      </c>
      <c r="E688" s="25" t="s">
        <v>210</v>
      </c>
      <c r="F688" s="25">
        <v>2</v>
      </c>
      <c r="G688" s="25" t="s">
        <v>39</v>
      </c>
      <c r="H688" s="25">
        <v>170000</v>
      </c>
      <c r="I688" s="11">
        <f t="shared" si="161"/>
        <v>340000</v>
      </c>
      <c r="J688" s="26" t="s">
        <v>28</v>
      </c>
      <c r="K688" s="11"/>
      <c r="L688" s="107">
        <f t="shared" si="162"/>
        <v>0</v>
      </c>
      <c r="M688" s="107"/>
      <c r="N688" s="107"/>
      <c r="O688" s="107">
        <f t="shared" si="163"/>
        <v>0</v>
      </c>
      <c r="P688" s="107"/>
      <c r="Q688" s="107"/>
      <c r="R688" s="107">
        <f t="shared" si="164"/>
        <v>0</v>
      </c>
      <c r="S688" s="107"/>
      <c r="T688" s="107"/>
      <c r="U688" s="107">
        <f t="shared" si="165"/>
        <v>0</v>
      </c>
      <c r="V688" s="107"/>
      <c r="W688" s="107"/>
      <c r="X688" s="107">
        <f t="shared" si="166"/>
        <v>0</v>
      </c>
      <c r="Y688" s="107"/>
      <c r="Z688" s="107"/>
      <c r="AA688" s="108">
        <f>C688+I688-L688-O688-U688-X688-R688</f>
        <v>340000</v>
      </c>
      <c r="AB688" s="7"/>
    </row>
    <row r="689" spans="1:28" ht="15.75" hidden="1" x14ac:dyDescent="0.25">
      <c r="A689" s="29">
        <v>45524</v>
      </c>
      <c r="B689" s="25" t="s">
        <v>741</v>
      </c>
      <c r="C689" s="25"/>
      <c r="D689" s="25" t="s">
        <v>46</v>
      </c>
      <c r="E689" s="25" t="s">
        <v>249</v>
      </c>
      <c r="F689" s="25">
        <v>100</v>
      </c>
      <c r="G689" s="25" t="s">
        <v>34</v>
      </c>
      <c r="H689" s="25">
        <v>4000</v>
      </c>
      <c r="I689" s="11">
        <f t="shared" si="161"/>
        <v>400000</v>
      </c>
      <c r="J689" s="31" t="s">
        <v>312</v>
      </c>
      <c r="K689" s="11" t="s">
        <v>1739</v>
      </c>
      <c r="L689" s="107">
        <f t="shared" si="162"/>
        <v>0</v>
      </c>
      <c r="M689" s="107"/>
      <c r="N689" s="107"/>
      <c r="O689" s="107">
        <f t="shared" si="163"/>
        <v>400000</v>
      </c>
      <c r="P689" s="107">
        <v>400000</v>
      </c>
      <c r="Q689" s="107"/>
      <c r="R689" s="107">
        <f t="shared" si="164"/>
        <v>0</v>
      </c>
      <c r="S689" s="107"/>
      <c r="T689" s="107"/>
      <c r="U689" s="107">
        <f t="shared" si="165"/>
        <v>0</v>
      </c>
      <c r="V689" s="107"/>
      <c r="W689" s="107"/>
      <c r="X689" s="107">
        <f t="shared" si="166"/>
        <v>0</v>
      </c>
      <c r="Y689" s="107"/>
      <c r="Z689" s="107"/>
      <c r="AA689" s="108">
        <f>C689+I689-L689-O689-U689-X689-R689</f>
        <v>0</v>
      </c>
      <c r="AB689" s="7">
        <v>45524</v>
      </c>
    </row>
    <row r="690" spans="1:28" ht="15.75" hidden="1" x14ac:dyDescent="0.25">
      <c r="A690" s="29">
        <v>45524</v>
      </c>
      <c r="B690" s="25" t="s">
        <v>741</v>
      </c>
      <c r="C690" s="27"/>
      <c r="D690" s="25" t="s">
        <v>46</v>
      </c>
      <c r="E690" s="27" t="s">
        <v>108</v>
      </c>
      <c r="F690" s="27">
        <v>200</v>
      </c>
      <c r="G690" s="25" t="s">
        <v>34</v>
      </c>
      <c r="H690" s="27">
        <v>2000</v>
      </c>
      <c r="I690" s="11">
        <f t="shared" si="161"/>
        <v>400000</v>
      </c>
      <c r="J690" s="31" t="s">
        <v>312</v>
      </c>
      <c r="K690" s="11" t="s">
        <v>1739</v>
      </c>
      <c r="L690" s="107">
        <f t="shared" si="162"/>
        <v>0</v>
      </c>
      <c r="M690" s="107"/>
      <c r="N690" s="107"/>
      <c r="O690" s="107">
        <f t="shared" si="163"/>
        <v>400000</v>
      </c>
      <c r="P690" s="107">
        <v>400000</v>
      </c>
      <c r="Q690" s="107"/>
      <c r="R690" s="107">
        <f t="shared" si="164"/>
        <v>0</v>
      </c>
      <c r="S690" s="107"/>
      <c r="T690" s="107"/>
      <c r="U690" s="107">
        <f t="shared" si="165"/>
        <v>0</v>
      </c>
      <c r="V690" s="107"/>
      <c r="W690" s="107"/>
      <c r="X690" s="107">
        <f t="shared" si="166"/>
        <v>0</v>
      </c>
      <c r="Y690" s="107"/>
      <c r="Z690" s="107"/>
      <c r="AA690" s="108">
        <f>C690+I690-L690-O690-U690-X690-R690</f>
        <v>0</v>
      </c>
      <c r="AB690" s="7">
        <v>45524</v>
      </c>
    </row>
    <row r="691" spans="1:28" ht="15.75" hidden="1" x14ac:dyDescent="0.25">
      <c r="A691" s="29">
        <v>45524</v>
      </c>
      <c r="B691" s="25" t="s">
        <v>827</v>
      </c>
      <c r="C691" s="25"/>
      <c r="D691" s="25" t="s">
        <v>46</v>
      </c>
      <c r="E691" s="25" t="s">
        <v>138</v>
      </c>
      <c r="F691" s="25">
        <v>250</v>
      </c>
      <c r="G691" s="25" t="s">
        <v>34</v>
      </c>
      <c r="H691" s="25">
        <v>1390</v>
      </c>
      <c r="I691" s="11">
        <f t="shared" si="161"/>
        <v>347500</v>
      </c>
      <c r="J691" s="31" t="s">
        <v>312</v>
      </c>
      <c r="K691" s="11" t="s">
        <v>1740</v>
      </c>
      <c r="L691" s="107">
        <f t="shared" si="162"/>
        <v>0</v>
      </c>
      <c r="M691" s="107"/>
      <c r="N691" s="107"/>
      <c r="O691" s="107">
        <f t="shared" si="163"/>
        <v>347500</v>
      </c>
      <c r="P691" s="107">
        <v>347500</v>
      </c>
      <c r="Q691" s="107"/>
      <c r="R691" s="107">
        <f t="shared" si="164"/>
        <v>0</v>
      </c>
      <c r="S691" s="107"/>
      <c r="T691" s="107"/>
      <c r="U691" s="107">
        <f t="shared" si="165"/>
        <v>0</v>
      </c>
      <c r="V691" s="107"/>
      <c r="W691" s="107"/>
      <c r="X691" s="107">
        <f t="shared" si="166"/>
        <v>0</v>
      </c>
      <c r="Y691" s="107"/>
      <c r="Z691" s="107"/>
      <c r="AA691" s="108">
        <f>C691+I691-L691-O691-U691-X691-R691</f>
        <v>0</v>
      </c>
      <c r="AB691" s="7">
        <v>45524</v>
      </c>
    </row>
    <row r="692" spans="1:28" ht="15.75" hidden="1" x14ac:dyDescent="0.25">
      <c r="A692" s="29">
        <v>45524</v>
      </c>
      <c r="B692" s="25" t="s">
        <v>827</v>
      </c>
      <c r="C692" s="25"/>
      <c r="D692" s="25" t="s">
        <v>46</v>
      </c>
      <c r="E692" s="25" t="s">
        <v>108</v>
      </c>
      <c r="F692" s="25">
        <v>1200</v>
      </c>
      <c r="G692" s="25" t="s">
        <v>34</v>
      </c>
      <c r="H692" s="25">
        <v>1900</v>
      </c>
      <c r="I692" s="11">
        <f t="shared" si="161"/>
        <v>2280000</v>
      </c>
      <c r="J692" s="31" t="s">
        <v>312</v>
      </c>
      <c r="K692" s="11" t="s">
        <v>1740</v>
      </c>
      <c r="L692" s="107">
        <f t="shared" si="162"/>
        <v>0</v>
      </c>
      <c r="M692" s="107"/>
      <c r="N692" s="107"/>
      <c r="O692" s="107">
        <f t="shared" si="163"/>
        <v>2280000</v>
      </c>
      <c r="P692" s="107">
        <v>2280000</v>
      </c>
      <c r="Q692" s="107"/>
      <c r="R692" s="107">
        <f t="shared" si="164"/>
        <v>0</v>
      </c>
      <c r="S692" s="107"/>
      <c r="T692" s="107"/>
      <c r="U692" s="107">
        <f t="shared" si="165"/>
        <v>0</v>
      </c>
      <c r="V692" s="107"/>
      <c r="W692" s="107"/>
      <c r="X692" s="107">
        <f t="shared" si="166"/>
        <v>0</v>
      </c>
      <c r="Y692" s="107"/>
      <c r="Z692" s="107"/>
      <c r="AA692" s="108">
        <f>C692+I692-L692-O692-U692-X692-R692</f>
        <v>0</v>
      </c>
      <c r="AB692" s="7">
        <v>45524</v>
      </c>
    </row>
    <row r="693" spans="1:28" ht="15.75" hidden="1" x14ac:dyDescent="0.25">
      <c r="A693" s="29">
        <v>45524</v>
      </c>
      <c r="B693" s="25" t="s">
        <v>398</v>
      </c>
      <c r="C693" s="25"/>
      <c r="D693" s="25" t="s">
        <v>52</v>
      </c>
      <c r="E693" s="25" t="s">
        <v>138</v>
      </c>
      <c r="F693" s="25">
        <v>500</v>
      </c>
      <c r="G693" s="25" t="s">
        <v>34</v>
      </c>
      <c r="H693" s="25">
        <v>1390</v>
      </c>
      <c r="I693" s="11">
        <f t="shared" si="161"/>
        <v>695000</v>
      </c>
      <c r="J693" s="31" t="s">
        <v>312</v>
      </c>
      <c r="K693" s="11" t="s">
        <v>1737</v>
      </c>
      <c r="L693" s="107">
        <f t="shared" si="162"/>
        <v>0</v>
      </c>
      <c r="M693" s="107"/>
      <c r="N693" s="107"/>
      <c r="O693" s="107">
        <f t="shared" si="163"/>
        <v>695000</v>
      </c>
      <c r="P693" s="107">
        <v>695000</v>
      </c>
      <c r="Q693" s="107"/>
      <c r="R693" s="107">
        <f t="shared" si="164"/>
        <v>0</v>
      </c>
      <c r="S693" s="107"/>
      <c r="T693" s="107"/>
      <c r="U693" s="107">
        <f t="shared" si="165"/>
        <v>0</v>
      </c>
      <c r="V693" s="107"/>
      <c r="W693" s="107"/>
      <c r="X693" s="107">
        <f t="shared" si="166"/>
        <v>0</v>
      </c>
      <c r="Y693" s="107"/>
      <c r="Z693" s="107"/>
      <c r="AA693" s="108">
        <f>C693+I693-L693-O693-U693-X693-R693</f>
        <v>0</v>
      </c>
      <c r="AB693" s="7">
        <v>45524</v>
      </c>
    </row>
    <row r="694" spans="1:28" ht="15.75" hidden="1" x14ac:dyDescent="0.25">
      <c r="A694" s="29">
        <v>45524</v>
      </c>
      <c r="B694" s="25" t="s">
        <v>231</v>
      </c>
      <c r="C694" s="25"/>
      <c r="D694" s="25" t="s">
        <v>46</v>
      </c>
      <c r="E694" s="25" t="s">
        <v>189</v>
      </c>
      <c r="F694" s="25">
        <v>5</v>
      </c>
      <c r="G694" s="25" t="s">
        <v>23</v>
      </c>
      <c r="H694" s="25">
        <v>400000</v>
      </c>
      <c r="I694" s="11">
        <f t="shared" si="161"/>
        <v>2000000</v>
      </c>
      <c r="J694" s="26" t="s">
        <v>28</v>
      </c>
      <c r="K694" s="11"/>
      <c r="L694" s="107">
        <f t="shared" si="162"/>
        <v>0</v>
      </c>
      <c r="M694" s="107"/>
      <c r="N694" s="107"/>
      <c r="O694" s="107">
        <f t="shared" si="163"/>
        <v>0</v>
      </c>
      <c r="P694" s="107"/>
      <c r="Q694" s="107"/>
      <c r="R694" s="107">
        <f t="shared" si="164"/>
        <v>0</v>
      </c>
      <c r="S694" s="107"/>
      <c r="T694" s="107"/>
      <c r="U694" s="107">
        <f t="shared" si="165"/>
        <v>0</v>
      </c>
      <c r="V694" s="107"/>
      <c r="W694" s="107"/>
      <c r="X694" s="107">
        <f t="shared" si="166"/>
        <v>0</v>
      </c>
      <c r="Y694" s="107"/>
      <c r="Z694" s="107"/>
      <c r="AA694" s="108">
        <f>C694+I694-L694-O694-U694-X694-R694</f>
        <v>2000000</v>
      </c>
      <c r="AB694" s="7"/>
    </row>
    <row r="695" spans="1:28" ht="15.75" hidden="1" x14ac:dyDescent="0.25">
      <c r="A695" s="29">
        <v>45524</v>
      </c>
      <c r="B695" s="25" t="s">
        <v>291</v>
      </c>
      <c r="C695" s="25"/>
      <c r="D695" s="25" t="s">
        <v>52</v>
      </c>
      <c r="E695" s="25" t="s">
        <v>145</v>
      </c>
      <c r="F695" s="25">
        <v>16.8</v>
      </c>
      <c r="G695" s="25" t="s">
        <v>39</v>
      </c>
      <c r="H695" s="25">
        <v>46000</v>
      </c>
      <c r="I695" s="11">
        <f t="shared" si="161"/>
        <v>772800</v>
      </c>
      <c r="J695" s="31" t="s">
        <v>312</v>
      </c>
      <c r="K695" s="11" t="s">
        <v>1777</v>
      </c>
      <c r="L695" s="107">
        <f t="shared" si="162"/>
        <v>0</v>
      </c>
      <c r="M695" s="107"/>
      <c r="N695" s="107"/>
      <c r="O695" s="107">
        <f t="shared" si="163"/>
        <v>772800</v>
      </c>
      <c r="P695" s="107">
        <v>772800</v>
      </c>
      <c r="Q695" s="107"/>
      <c r="R695" s="107">
        <f t="shared" si="164"/>
        <v>0</v>
      </c>
      <c r="S695" s="107"/>
      <c r="T695" s="107"/>
      <c r="U695" s="107">
        <f t="shared" si="165"/>
        <v>0</v>
      </c>
      <c r="V695" s="107"/>
      <c r="W695" s="107"/>
      <c r="X695" s="107">
        <f t="shared" si="166"/>
        <v>0</v>
      </c>
      <c r="Y695" s="107"/>
      <c r="Z695" s="107"/>
      <c r="AA695" s="108">
        <f>C695+I695-L695-O695-U695-X695-R695</f>
        <v>0</v>
      </c>
      <c r="AB695" s="7">
        <v>45534</v>
      </c>
    </row>
    <row r="696" spans="1:28" ht="15.75" hidden="1" x14ac:dyDescent="0.25">
      <c r="A696" s="29">
        <v>45524</v>
      </c>
      <c r="B696" s="25" t="s">
        <v>291</v>
      </c>
      <c r="C696" s="25"/>
      <c r="D696" s="25" t="s">
        <v>52</v>
      </c>
      <c r="E696" s="25" t="s">
        <v>120</v>
      </c>
      <c r="F696" s="25">
        <v>25.3</v>
      </c>
      <c r="G696" s="25" t="s">
        <v>39</v>
      </c>
      <c r="H696" s="25">
        <v>46000</v>
      </c>
      <c r="I696" s="11">
        <f t="shared" si="161"/>
        <v>1163800</v>
      </c>
      <c r="J696" s="31" t="s">
        <v>312</v>
      </c>
      <c r="K696" s="11" t="s">
        <v>1777</v>
      </c>
      <c r="L696" s="107">
        <f t="shared" si="162"/>
        <v>0</v>
      </c>
      <c r="M696" s="107"/>
      <c r="N696" s="107"/>
      <c r="O696" s="107">
        <f t="shared" si="163"/>
        <v>1163800</v>
      </c>
      <c r="P696" s="107">
        <v>1163800</v>
      </c>
      <c r="Q696" s="107"/>
      <c r="R696" s="107">
        <f t="shared" si="164"/>
        <v>0</v>
      </c>
      <c r="S696" s="107"/>
      <c r="T696" s="107"/>
      <c r="U696" s="107">
        <f t="shared" si="165"/>
        <v>0</v>
      </c>
      <c r="V696" s="107"/>
      <c r="W696" s="107"/>
      <c r="X696" s="107">
        <f t="shared" si="166"/>
        <v>0</v>
      </c>
      <c r="Y696" s="107"/>
      <c r="Z696" s="107"/>
      <c r="AA696" s="108">
        <f>C696+I696-L696-O696-U696-X696-R696</f>
        <v>0</v>
      </c>
      <c r="AB696" s="7">
        <v>45534</v>
      </c>
    </row>
    <row r="697" spans="1:28" ht="15.75" hidden="1" x14ac:dyDescent="0.25">
      <c r="A697" s="29">
        <v>45524</v>
      </c>
      <c r="B697" s="25" t="s">
        <v>291</v>
      </c>
      <c r="C697" s="25"/>
      <c r="D697" s="25" t="s">
        <v>52</v>
      </c>
      <c r="E697" s="25" t="s">
        <v>534</v>
      </c>
      <c r="F697" s="25">
        <v>250</v>
      </c>
      <c r="G697" s="25" t="s">
        <v>34</v>
      </c>
      <c r="H697" s="25">
        <v>3160</v>
      </c>
      <c r="I697" s="11">
        <f t="shared" si="161"/>
        <v>790000</v>
      </c>
      <c r="J697" s="31" t="s">
        <v>312</v>
      </c>
      <c r="K697" s="11" t="s">
        <v>1777</v>
      </c>
      <c r="L697" s="107">
        <f t="shared" si="162"/>
        <v>0</v>
      </c>
      <c r="M697" s="107"/>
      <c r="N697" s="107"/>
      <c r="O697" s="107">
        <f t="shared" si="163"/>
        <v>790000</v>
      </c>
      <c r="P697" s="107">
        <v>790000</v>
      </c>
      <c r="Q697" s="107"/>
      <c r="R697" s="107">
        <f t="shared" si="164"/>
        <v>0</v>
      </c>
      <c r="S697" s="107"/>
      <c r="T697" s="107"/>
      <c r="U697" s="107">
        <f t="shared" si="165"/>
        <v>0</v>
      </c>
      <c r="V697" s="107"/>
      <c r="W697" s="107"/>
      <c r="X697" s="107">
        <f t="shared" si="166"/>
        <v>0</v>
      </c>
      <c r="Y697" s="107"/>
      <c r="Z697" s="107"/>
      <c r="AA697" s="108">
        <f>C697+I697-L697-O697-U697-X697-R697</f>
        <v>0</v>
      </c>
      <c r="AB697" s="7">
        <v>45534</v>
      </c>
    </row>
    <row r="698" spans="1:28" ht="15.75" x14ac:dyDescent="0.25">
      <c r="A698" s="29">
        <v>45524</v>
      </c>
      <c r="B698" s="25" t="s">
        <v>205</v>
      </c>
      <c r="C698" s="25"/>
      <c r="D698" s="25" t="s">
        <v>46</v>
      </c>
      <c r="E698" s="25" t="s">
        <v>127</v>
      </c>
      <c r="F698" s="25">
        <v>10</v>
      </c>
      <c r="G698" s="25" t="s">
        <v>39</v>
      </c>
      <c r="H698" s="25">
        <v>70000</v>
      </c>
      <c r="I698" s="11">
        <f t="shared" si="161"/>
        <v>700000</v>
      </c>
      <c r="J698" s="26" t="s">
        <v>28</v>
      </c>
      <c r="K698" s="11" t="s">
        <v>1743</v>
      </c>
      <c r="L698" s="107">
        <f t="shared" si="162"/>
        <v>0</v>
      </c>
      <c r="M698" s="107"/>
      <c r="N698" s="107"/>
      <c r="O698" s="107">
        <f t="shared" si="163"/>
        <v>0</v>
      </c>
      <c r="P698" s="107"/>
      <c r="Q698" s="107"/>
      <c r="R698" s="107">
        <f t="shared" si="164"/>
        <v>0</v>
      </c>
      <c r="S698" s="107"/>
      <c r="T698" s="107"/>
      <c r="U698" s="107">
        <f t="shared" si="165"/>
        <v>0</v>
      </c>
      <c r="V698" s="107"/>
      <c r="W698" s="107"/>
      <c r="X698" s="107">
        <f t="shared" si="166"/>
        <v>0</v>
      </c>
      <c r="Y698" s="107"/>
      <c r="Z698" s="107"/>
      <c r="AA698" s="108">
        <f>C698+I698-L698-O698-U698-X698-R698</f>
        <v>700000</v>
      </c>
      <c r="AB698" s="7"/>
    </row>
    <row r="699" spans="1:28" ht="15.75" x14ac:dyDescent="0.25">
      <c r="A699" s="29">
        <v>45524</v>
      </c>
      <c r="B699" s="25" t="s">
        <v>205</v>
      </c>
      <c r="C699" s="25"/>
      <c r="D699" s="25" t="s">
        <v>46</v>
      </c>
      <c r="E699" s="25" t="s">
        <v>130</v>
      </c>
      <c r="F699" s="25">
        <v>40</v>
      </c>
      <c r="G699" s="25" t="s">
        <v>77</v>
      </c>
      <c r="H699" s="25">
        <v>50000</v>
      </c>
      <c r="I699" s="11">
        <f t="shared" si="161"/>
        <v>2000000</v>
      </c>
      <c r="J699" s="26" t="s">
        <v>28</v>
      </c>
      <c r="K699" s="11" t="s">
        <v>1743</v>
      </c>
      <c r="L699" s="107">
        <f t="shared" si="162"/>
        <v>0</v>
      </c>
      <c r="M699" s="107"/>
      <c r="N699" s="107"/>
      <c r="O699" s="107">
        <f t="shared" si="163"/>
        <v>0</v>
      </c>
      <c r="P699" s="107"/>
      <c r="Q699" s="107"/>
      <c r="R699" s="107">
        <f t="shared" si="164"/>
        <v>0</v>
      </c>
      <c r="S699" s="107"/>
      <c r="T699" s="107"/>
      <c r="U699" s="107">
        <f t="shared" si="165"/>
        <v>0</v>
      </c>
      <c r="V699" s="107"/>
      <c r="W699" s="107"/>
      <c r="X699" s="107">
        <f t="shared" si="166"/>
        <v>0</v>
      </c>
      <c r="Y699" s="107"/>
      <c r="Z699" s="107"/>
      <c r="AA699" s="108">
        <f>C699+I699-L699-O699-U699-X699-R699</f>
        <v>2000000</v>
      </c>
      <c r="AB699" s="7"/>
    </row>
    <row r="700" spans="1:28" ht="15.75" hidden="1" x14ac:dyDescent="0.25">
      <c r="A700" s="29">
        <v>45524</v>
      </c>
      <c r="B700" s="25" t="s">
        <v>479</v>
      </c>
      <c r="C700" s="25"/>
      <c r="D700" s="25" t="s">
        <v>46</v>
      </c>
      <c r="E700" s="25" t="s">
        <v>343</v>
      </c>
      <c r="F700" s="25">
        <v>4</v>
      </c>
      <c r="G700" s="25" t="s">
        <v>23</v>
      </c>
      <c r="H700" s="25">
        <v>1200000</v>
      </c>
      <c r="I700" s="11">
        <f t="shared" si="161"/>
        <v>4800000</v>
      </c>
      <c r="J700" s="31" t="s">
        <v>312</v>
      </c>
      <c r="K700" s="11" t="s">
        <v>1741</v>
      </c>
      <c r="L700" s="107">
        <f t="shared" si="162"/>
        <v>0</v>
      </c>
      <c r="M700" s="107"/>
      <c r="N700" s="107"/>
      <c r="O700" s="107">
        <f t="shared" si="163"/>
        <v>4800000</v>
      </c>
      <c r="P700" s="107">
        <v>4800000</v>
      </c>
      <c r="Q700" s="107"/>
      <c r="R700" s="107">
        <f t="shared" si="164"/>
        <v>0</v>
      </c>
      <c r="S700" s="107"/>
      <c r="T700" s="107"/>
      <c r="U700" s="107">
        <f t="shared" si="165"/>
        <v>0</v>
      </c>
      <c r="V700" s="107"/>
      <c r="W700" s="107"/>
      <c r="X700" s="107">
        <f t="shared" si="166"/>
        <v>0</v>
      </c>
      <c r="Y700" s="107"/>
      <c r="Z700" s="107"/>
      <c r="AA700" s="108">
        <f>C700+I700-L700-O700-U700-X700-R700</f>
        <v>0</v>
      </c>
      <c r="AB700" s="7">
        <v>45524</v>
      </c>
    </row>
    <row r="701" spans="1:28" ht="15.75" hidden="1" x14ac:dyDescent="0.25">
      <c r="A701" s="24">
        <v>45524</v>
      </c>
      <c r="B701" s="25" t="s">
        <v>1331</v>
      </c>
      <c r="C701" s="25"/>
      <c r="D701" s="25" t="s">
        <v>46</v>
      </c>
      <c r="E701" s="25" t="s">
        <v>53</v>
      </c>
      <c r="F701" s="25">
        <v>2</v>
      </c>
      <c r="G701" s="25" t="s">
        <v>23</v>
      </c>
      <c r="H701" s="25">
        <v>400000</v>
      </c>
      <c r="I701" s="11">
        <f t="shared" si="161"/>
        <v>800000</v>
      </c>
      <c r="J701" s="31" t="s">
        <v>312</v>
      </c>
      <c r="K701" s="11"/>
      <c r="L701" s="107">
        <f t="shared" si="162"/>
        <v>0</v>
      </c>
      <c r="M701" s="107"/>
      <c r="N701" s="107"/>
      <c r="O701" s="107">
        <f t="shared" si="163"/>
        <v>800000</v>
      </c>
      <c r="P701" s="107">
        <v>800000</v>
      </c>
      <c r="Q701" s="107"/>
      <c r="R701" s="107">
        <f t="shared" si="164"/>
        <v>0</v>
      </c>
      <c r="S701" s="107"/>
      <c r="T701" s="107"/>
      <c r="U701" s="107">
        <f t="shared" si="165"/>
        <v>0</v>
      </c>
      <c r="V701" s="107"/>
      <c r="W701" s="107"/>
      <c r="X701" s="107">
        <f t="shared" si="166"/>
        <v>0</v>
      </c>
      <c r="Y701" s="107"/>
      <c r="Z701" s="107"/>
      <c r="AA701" s="108">
        <f>C701+I701-L701-O701-U701-X701-R701</f>
        <v>0</v>
      </c>
      <c r="AB701" s="7">
        <v>45406</v>
      </c>
    </row>
    <row r="702" spans="1:28" ht="15.75" hidden="1" x14ac:dyDescent="0.25">
      <c r="A702" s="29">
        <v>45524</v>
      </c>
      <c r="B702" s="25" t="s">
        <v>1331</v>
      </c>
      <c r="C702" s="25"/>
      <c r="D702" s="25" t="s">
        <v>46</v>
      </c>
      <c r="E702" s="25" t="s">
        <v>135</v>
      </c>
      <c r="F702" s="25">
        <v>6</v>
      </c>
      <c r="G702" s="25" t="s">
        <v>48</v>
      </c>
      <c r="H702" s="25">
        <v>150000</v>
      </c>
      <c r="I702" s="11">
        <f t="shared" si="161"/>
        <v>900000</v>
      </c>
      <c r="J702" s="31" t="s">
        <v>312</v>
      </c>
      <c r="K702" s="11"/>
      <c r="L702" s="107">
        <f t="shared" si="162"/>
        <v>0</v>
      </c>
      <c r="M702" s="107"/>
      <c r="N702" s="107"/>
      <c r="O702" s="107">
        <f t="shared" si="163"/>
        <v>900000</v>
      </c>
      <c r="P702" s="107">
        <v>900000</v>
      </c>
      <c r="Q702" s="107"/>
      <c r="R702" s="107">
        <f t="shared" si="164"/>
        <v>0</v>
      </c>
      <c r="S702" s="107"/>
      <c r="T702" s="107"/>
      <c r="U702" s="107">
        <f t="shared" si="165"/>
        <v>0</v>
      </c>
      <c r="V702" s="107"/>
      <c r="W702" s="107"/>
      <c r="X702" s="107">
        <f t="shared" si="166"/>
        <v>0</v>
      </c>
      <c r="Y702" s="107"/>
      <c r="Z702" s="107"/>
      <c r="AA702" s="108">
        <f>C702+I702-L702-O702-U702-X702-R702</f>
        <v>0</v>
      </c>
      <c r="AB702" s="7">
        <v>45406</v>
      </c>
    </row>
    <row r="703" spans="1:28" ht="16.5" hidden="1" thickBot="1" x14ac:dyDescent="0.3">
      <c r="A703" s="35">
        <v>45524</v>
      </c>
      <c r="B703" s="36" t="s">
        <v>98</v>
      </c>
      <c r="C703" s="36"/>
      <c r="D703" s="36" t="s">
        <v>46</v>
      </c>
      <c r="E703" s="36" t="s">
        <v>363</v>
      </c>
      <c r="F703" s="36">
        <v>10</v>
      </c>
      <c r="G703" s="36" t="s">
        <v>48</v>
      </c>
      <c r="H703" s="36">
        <v>230000</v>
      </c>
      <c r="I703" s="11">
        <f t="shared" si="161"/>
        <v>2300000</v>
      </c>
      <c r="J703" s="113" t="s">
        <v>28</v>
      </c>
      <c r="K703" s="11"/>
      <c r="L703" s="107">
        <f t="shared" si="162"/>
        <v>0</v>
      </c>
      <c r="M703" s="107"/>
      <c r="N703" s="107"/>
      <c r="O703" s="107">
        <f t="shared" si="163"/>
        <v>0</v>
      </c>
      <c r="P703" s="107"/>
      <c r="Q703" s="107"/>
      <c r="R703" s="107">
        <f t="shared" si="164"/>
        <v>0</v>
      </c>
      <c r="S703" s="107"/>
      <c r="T703" s="107"/>
      <c r="U703" s="107">
        <f t="shared" si="165"/>
        <v>0</v>
      </c>
      <c r="V703" s="107"/>
      <c r="W703" s="107"/>
      <c r="X703" s="107">
        <f t="shared" si="166"/>
        <v>0</v>
      </c>
      <c r="Y703" s="107"/>
      <c r="Z703" s="107"/>
      <c r="AA703" s="108">
        <f>C703+I703-L703-O703-U703-X703-R703</f>
        <v>2300000</v>
      </c>
      <c r="AB703" s="7"/>
    </row>
    <row r="704" spans="1:28" ht="15.75" hidden="1" x14ac:dyDescent="0.25">
      <c r="A704" s="29">
        <v>45525</v>
      </c>
      <c r="B704" s="27" t="s">
        <v>107</v>
      </c>
      <c r="C704" s="27"/>
      <c r="D704" s="27" t="s">
        <v>46</v>
      </c>
      <c r="E704" s="27" t="s">
        <v>120</v>
      </c>
      <c r="F704" s="27">
        <v>73.2</v>
      </c>
      <c r="G704" s="27" t="s">
        <v>39</v>
      </c>
      <c r="H704" s="25">
        <v>46000</v>
      </c>
      <c r="I704" s="11">
        <f t="shared" ref="I704:I731" si="167">F704*H704</f>
        <v>3367200</v>
      </c>
      <c r="J704" s="28" t="s">
        <v>28</v>
      </c>
      <c r="K704" s="11"/>
      <c r="L704" s="107">
        <f t="shared" ref="L704" si="168">M704+N704</f>
        <v>0</v>
      </c>
      <c r="M704" s="107"/>
      <c r="N704" s="107"/>
      <c r="O704" s="107">
        <f t="shared" ref="O704" si="169">P704+Q704</f>
        <v>0</v>
      </c>
      <c r="P704" s="107"/>
      <c r="Q704" s="107"/>
      <c r="R704" s="107">
        <f t="shared" ref="R704" si="170">S704+T704</f>
        <v>0</v>
      </c>
      <c r="S704" s="107"/>
      <c r="T704" s="107"/>
      <c r="U704" s="107">
        <f t="shared" ref="U704" si="171">V704+W704</f>
        <v>0</v>
      </c>
      <c r="V704" s="107"/>
      <c r="W704" s="107"/>
      <c r="X704" s="107">
        <f t="shared" ref="X704" si="172">Y704+Z704</f>
        <v>0</v>
      </c>
      <c r="Y704" s="107"/>
      <c r="Z704" s="107"/>
      <c r="AA704" s="108">
        <f>C704+I704-L704-O704-U704-X704-R704</f>
        <v>3367200</v>
      </c>
      <c r="AB704" s="7"/>
    </row>
    <row r="705" spans="1:28" ht="15.75" hidden="1" x14ac:dyDescent="0.25">
      <c r="A705" s="29">
        <v>45525</v>
      </c>
      <c r="B705" s="27" t="s">
        <v>107</v>
      </c>
      <c r="D705" s="27" t="s">
        <v>46</v>
      </c>
      <c r="E705" s="25" t="s">
        <v>108</v>
      </c>
      <c r="F705" s="27">
        <v>5000</v>
      </c>
      <c r="G705" s="25" t="s">
        <v>34</v>
      </c>
      <c r="H705" s="25">
        <v>1900</v>
      </c>
      <c r="I705" s="11">
        <f t="shared" si="167"/>
        <v>9500000</v>
      </c>
      <c r="J705" s="26" t="s">
        <v>28</v>
      </c>
      <c r="K705" s="11"/>
      <c r="L705" s="107">
        <f t="shared" ref="L705:L731" si="173">M705+N705</f>
        <v>0</v>
      </c>
      <c r="M705" s="107"/>
      <c r="N705" s="107"/>
      <c r="O705" s="107">
        <f t="shared" ref="O705:O731" si="174">P705+Q705</f>
        <v>0</v>
      </c>
      <c r="P705" s="107"/>
      <c r="Q705" s="107"/>
      <c r="R705" s="107">
        <f t="shared" ref="R705:R731" si="175">S705+T705</f>
        <v>0</v>
      </c>
      <c r="S705" s="107"/>
      <c r="T705" s="107"/>
      <c r="U705" s="107">
        <f t="shared" ref="U705:U731" si="176">V705+W705</f>
        <v>0</v>
      </c>
      <c r="V705" s="107"/>
      <c r="W705" s="107"/>
      <c r="X705" s="107">
        <f t="shared" ref="X705:X731" si="177">Y705+Z705</f>
        <v>0</v>
      </c>
      <c r="Y705" s="107"/>
      <c r="Z705" s="107"/>
      <c r="AA705" s="108">
        <f>C705+I705-L705-O705-U705-X705-R705</f>
        <v>9500000</v>
      </c>
      <c r="AB705" s="7"/>
    </row>
    <row r="706" spans="1:28" ht="15.75" hidden="1" x14ac:dyDescent="0.25">
      <c r="A706" s="29">
        <v>45525</v>
      </c>
      <c r="B706" s="25" t="s">
        <v>480</v>
      </c>
      <c r="D706" s="25" t="s">
        <v>46</v>
      </c>
      <c r="E706" s="25" t="s">
        <v>135</v>
      </c>
      <c r="F706" s="25">
        <v>2</v>
      </c>
      <c r="G706" s="25" t="s">
        <v>48</v>
      </c>
      <c r="H706" s="25">
        <v>160000</v>
      </c>
      <c r="I706" s="11">
        <f t="shared" si="167"/>
        <v>320000</v>
      </c>
      <c r="J706" s="31" t="s">
        <v>324</v>
      </c>
      <c r="K706" s="11"/>
      <c r="L706" s="107">
        <f t="shared" si="173"/>
        <v>0</v>
      </c>
      <c r="M706" s="107"/>
      <c r="N706" s="107"/>
      <c r="O706" s="107">
        <f t="shared" si="174"/>
        <v>0</v>
      </c>
      <c r="P706" s="107"/>
      <c r="Q706" s="107"/>
      <c r="R706" s="107">
        <f t="shared" si="175"/>
        <v>0</v>
      </c>
      <c r="S706" s="107"/>
      <c r="T706" s="107"/>
      <c r="U706" s="107">
        <f t="shared" si="176"/>
        <v>320000</v>
      </c>
      <c r="V706" s="107">
        <v>320000</v>
      </c>
      <c r="W706" s="107"/>
      <c r="X706" s="107">
        <f t="shared" si="177"/>
        <v>0</v>
      </c>
      <c r="Y706" s="107"/>
      <c r="Z706" s="107"/>
      <c r="AA706" s="108">
        <f>C706+I706-L706-O706-U706-X706-R706</f>
        <v>0</v>
      </c>
      <c r="AB706" s="7">
        <v>45525</v>
      </c>
    </row>
    <row r="707" spans="1:28" ht="15.75" hidden="1" x14ac:dyDescent="0.25">
      <c r="A707" s="29">
        <v>45525</v>
      </c>
      <c r="B707" s="25" t="s">
        <v>743</v>
      </c>
      <c r="D707" s="25" t="s">
        <v>46</v>
      </c>
      <c r="E707" s="25" t="s">
        <v>53</v>
      </c>
      <c r="F707" s="25">
        <v>2</v>
      </c>
      <c r="G707" s="25" t="s">
        <v>23</v>
      </c>
      <c r="H707" s="25">
        <v>400000</v>
      </c>
      <c r="I707" s="11">
        <f t="shared" si="167"/>
        <v>800000</v>
      </c>
      <c r="J707" s="31" t="s">
        <v>312</v>
      </c>
      <c r="K707" s="11" t="s">
        <v>1748</v>
      </c>
      <c r="L707" s="107">
        <f t="shared" si="173"/>
        <v>0</v>
      </c>
      <c r="M707" s="107"/>
      <c r="N707" s="107"/>
      <c r="O707" s="107">
        <f t="shared" si="174"/>
        <v>800000</v>
      </c>
      <c r="P707" s="107">
        <v>800000</v>
      </c>
      <c r="Q707" s="107"/>
      <c r="R707" s="107">
        <f t="shared" si="175"/>
        <v>0</v>
      </c>
      <c r="S707" s="107"/>
      <c r="T707" s="107"/>
      <c r="U707" s="107">
        <f t="shared" si="176"/>
        <v>0</v>
      </c>
      <c r="V707" s="107"/>
      <c r="W707" s="107"/>
      <c r="X707" s="107">
        <f t="shared" si="177"/>
        <v>0</v>
      </c>
      <c r="Y707" s="107"/>
      <c r="Z707" s="107"/>
      <c r="AA707" s="108">
        <f>C707+I707-L707-O707-U707-X707-R707</f>
        <v>0</v>
      </c>
      <c r="AB707" s="7">
        <v>45525</v>
      </c>
    </row>
    <row r="708" spans="1:28" ht="15.75" hidden="1" x14ac:dyDescent="0.25">
      <c r="A708" s="29">
        <v>45525</v>
      </c>
      <c r="B708" s="25" t="s">
        <v>743</v>
      </c>
      <c r="D708" s="25" t="s">
        <v>46</v>
      </c>
      <c r="E708" s="25" t="s">
        <v>512</v>
      </c>
      <c r="F708" s="25">
        <v>2</v>
      </c>
      <c r="G708" s="25" t="s">
        <v>27</v>
      </c>
      <c r="H708" s="25">
        <v>460000</v>
      </c>
      <c r="I708" s="11">
        <f t="shared" si="167"/>
        <v>920000</v>
      </c>
      <c r="J708" s="31" t="s">
        <v>312</v>
      </c>
      <c r="K708" s="11" t="s">
        <v>1748</v>
      </c>
      <c r="L708" s="107">
        <f t="shared" si="173"/>
        <v>0</v>
      </c>
      <c r="M708" s="107"/>
      <c r="N708" s="107"/>
      <c r="O708" s="107">
        <f t="shared" si="174"/>
        <v>920000</v>
      </c>
      <c r="P708" s="107">
        <v>920000</v>
      </c>
      <c r="Q708" s="107"/>
      <c r="R708" s="107">
        <f t="shared" si="175"/>
        <v>0</v>
      </c>
      <c r="S708" s="107"/>
      <c r="T708" s="107"/>
      <c r="U708" s="107">
        <f t="shared" si="176"/>
        <v>0</v>
      </c>
      <c r="V708" s="107"/>
      <c r="W708" s="107"/>
      <c r="X708" s="107">
        <f t="shared" si="177"/>
        <v>0</v>
      </c>
      <c r="Y708" s="107"/>
      <c r="Z708" s="107"/>
      <c r="AA708" s="108">
        <f>C708+I708-L708-O708-U708-X708-R708</f>
        <v>0</v>
      </c>
      <c r="AB708" s="7">
        <v>45525</v>
      </c>
    </row>
    <row r="709" spans="1:28" ht="15.75" hidden="1" x14ac:dyDescent="0.25">
      <c r="A709" s="29">
        <v>45525</v>
      </c>
      <c r="B709" s="25" t="s">
        <v>678</v>
      </c>
      <c r="D709" s="25" t="s">
        <v>46</v>
      </c>
      <c r="E709" s="25" t="s">
        <v>298</v>
      </c>
      <c r="F709" s="25">
        <v>1000</v>
      </c>
      <c r="G709" s="25" t="s">
        <v>34</v>
      </c>
      <c r="H709" s="25">
        <v>4300</v>
      </c>
      <c r="I709" s="11">
        <f t="shared" si="167"/>
        <v>4300000</v>
      </c>
      <c r="J709" s="31" t="s">
        <v>324</v>
      </c>
      <c r="K709" s="11"/>
      <c r="L709" s="107">
        <f t="shared" si="173"/>
        <v>4300000</v>
      </c>
      <c r="M709" s="107">
        <v>4300000</v>
      </c>
      <c r="N709" s="107"/>
      <c r="O709" s="107">
        <f t="shared" si="174"/>
        <v>0</v>
      </c>
      <c r="P709" s="107"/>
      <c r="Q709" s="107"/>
      <c r="R709" s="107">
        <f t="shared" si="175"/>
        <v>0</v>
      </c>
      <c r="S709" s="107"/>
      <c r="T709" s="107"/>
      <c r="U709" s="107">
        <f t="shared" si="176"/>
        <v>0</v>
      </c>
      <c r="V709" s="107"/>
      <c r="W709" s="107"/>
      <c r="X709" s="107">
        <f t="shared" si="177"/>
        <v>0</v>
      </c>
      <c r="Y709" s="107"/>
      <c r="Z709" s="107"/>
      <c r="AA709" s="108">
        <f>C709+I709-L709-O709-U709-X709-R709</f>
        <v>0</v>
      </c>
      <c r="AB709" s="7">
        <v>45518</v>
      </c>
    </row>
    <row r="710" spans="1:28" ht="15.75" hidden="1" x14ac:dyDescent="0.25">
      <c r="A710" s="29">
        <v>45525</v>
      </c>
      <c r="B710" s="25" t="s">
        <v>678</v>
      </c>
      <c r="D710" s="25" t="s">
        <v>46</v>
      </c>
      <c r="E710" s="25" t="s">
        <v>108</v>
      </c>
      <c r="F710" s="25">
        <v>2000</v>
      </c>
      <c r="G710" s="25" t="s">
        <v>34</v>
      </c>
      <c r="H710" s="25">
        <v>2150</v>
      </c>
      <c r="I710" s="11">
        <f t="shared" si="167"/>
        <v>4300000</v>
      </c>
      <c r="J710" s="38" t="s">
        <v>24</v>
      </c>
      <c r="K710" s="11"/>
      <c r="L710" s="107">
        <f t="shared" si="173"/>
        <v>2150000</v>
      </c>
      <c r="M710" s="107">
        <v>2150000</v>
      </c>
      <c r="N710" s="107"/>
      <c r="O710" s="107">
        <f t="shared" si="174"/>
        <v>0</v>
      </c>
      <c r="P710" s="107"/>
      <c r="Q710" s="107"/>
      <c r="R710" s="107">
        <f t="shared" si="175"/>
        <v>0</v>
      </c>
      <c r="S710" s="107"/>
      <c r="T710" s="107"/>
      <c r="U710" s="107">
        <f t="shared" si="176"/>
        <v>0</v>
      </c>
      <c r="V710" s="107"/>
      <c r="W710" s="107"/>
      <c r="X710" s="107">
        <f t="shared" si="177"/>
        <v>0</v>
      </c>
      <c r="Y710" s="107"/>
      <c r="Z710" s="107"/>
      <c r="AA710" s="108">
        <f>C710+I710-L710-O710-U710-X710-R710</f>
        <v>2150000</v>
      </c>
      <c r="AB710" s="7">
        <v>45527</v>
      </c>
    </row>
    <row r="711" spans="1:28" ht="15.75" hidden="1" x14ac:dyDescent="0.25">
      <c r="A711" s="29">
        <v>45525</v>
      </c>
      <c r="B711" s="27" t="s">
        <v>800</v>
      </c>
      <c r="C711" s="27"/>
      <c r="D711" s="27" t="s">
        <v>46</v>
      </c>
      <c r="E711" s="27" t="s">
        <v>109</v>
      </c>
      <c r="F711" s="27">
        <v>3250</v>
      </c>
      <c r="G711" s="25" t="s">
        <v>34</v>
      </c>
      <c r="H711" s="25">
        <v>940</v>
      </c>
      <c r="I711" s="11">
        <f t="shared" si="167"/>
        <v>3055000</v>
      </c>
      <c r="J711" s="31" t="s">
        <v>312</v>
      </c>
      <c r="K711" s="11" t="s">
        <v>1750</v>
      </c>
      <c r="L711" s="107">
        <f t="shared" si="173"/>
        <v>0</v>
      </c>
      <c r="M711" s="107"/>
      <c r="N711" s="107"/>
      <c r="O711" s="107">
        <f t="shared" si="174"/>
        <v>3055000</v>
      </c>
      <c r="P711" s="107">
        <v>3055000</v>
      </c>
      <c r="Q711" s="107"/>
      <c r="R711" s="107">
        <f t="shared" si="175"/>
        <v>0</v>
      </c>
      <c r="S711" s="107"/>
      <c r="T711" s="107"/>
      <c r="U711" s="107">
        <f t="shared" si="176"/>
        <v>0</v>
      </c>
      <c r="V711" s="107"/>
      <c r="W711" s="107"/>
      <c r="X711" s="107">
        <f t="shared" si="177"/>
        <v>0</v>
      </c>
      <c r="Y711" s="107"/>
      <c r="Z711" s="107"/>
      <c r="AA711" s="108">
        <f>C711+I711-L711-O711-U711-X711-R711</f>
        <v>0</v>
      </c>
      <c r="AB711" s="7">
        <v>45525</v>
      </c>
    </row>
    <row r="712" spans="1:28" ht="15.75" hidden="1" x14ac:dyDescent="0.25">
      <c r="A712" s="29">
        <v>45525</v>
      </c>
      <c r="B712" s="27" t="s">
        <v>800</v>
      </c>
      <c r="D712" s="27" t="s">
        <v>46</v>
      </c>
      <c r="E712" s="25" t="s">
        <v>154</v>
      </c>
      <c r="F712" s="25">
        <v>1250</v>
      </c>
      <c r="G712" s="25" t="s">
        <v>34</v>
      </c>
      <c r="H712" s="25">
        <v>940</v>
      </c>
      <c r="I712" s="11">
        <f t="shared" si="167"/>
        <v>1175000</v>
      </c>
      <c r="J712" s="31" t="s">
        <v>312</v>
      </c>
      <c r="K712" s="11" t="s">
        <v>1750</v>
      </c>
      <c r="L712" s="107">
        <f t="shared" si="173"/>
        <v>0</v>
      </c>
      <c r="M712" s="107"/>
      <c r="N712" s="107"/>
      <c r="O712" s="107">
        <f t="shared" si="174"/>
        <v>1175000</v>
      </c>
      <c r="P712" s="107">
        <v>1175000</v>
      </c>
      <c r="Q712" s="107"/>
      <c r="R712" s="107">
        <f t="shared" si="175"/>
        <v>0</v>
      </c>
      <c r="S712" s="107"/>
      <c r="T712" s="107"/>
      <c r="U712" s="107">
        <f t="shared" si="176"/>
        <v>0</v>
      </c>
      <c r="V712" s="107"/>
      <c r="W712" s="107"/>
      <c r="X712" s="107">
        <f t="shared" si="177"/>
        <v>0</v>
      </c>
      <c r="Y712" s="107"/>
      <c r="Z712" s="107"/>
      <c r="AA712" s="108">
        <f>C712+I712-L712-O712-U712-X712-R712</f>
        <v>0</v>
      </c>
      <c r="AB712" s="7">
        <v>45525</v>
      </c>
    </row>
    <row r="713" spans="1:28" ht="15.75" hidden="1" x14ac:dyDescent="0.25">
      <c r="A713" s="29">
        <v>45525</v>
      </c>
      <c r="B713" s="25" t="s">
        <v>778</v>
      </c>
      <c r="D713" s="25" t="s">
        <v>52</v>
      </c>
      <c r="E713" s="25" t="s">
        <v>216</v>
      </c>
      <c r="F713" s="25">
        <v>6</v>
      </c>
      <c r="G713" s="25" t="s">
        <v>27</v>
      </c>
      <c r="H713" s="25">
        <v>45000</v>
      </c>
      <c r="I713" s="11">
        <f t="shared" si="167"/>
        <v>270000</v>
      </c>
      <c r="J713" s="31" t="s">
        <v>312</v>
      </c>
      <c r="K713" s="11" t="s">
        <v>1747</v>
      </c>
      <c r="L713" s="107">
        <f t="shared" si="173"/>
        <v>0</v>
      </c>
      <c r="M713" s="107"/>
      <c r="N713" s="107"/>
      <c r="O713" s="107">
        <f t="shared" si="174"/>
        <v>270000</v>
      </c>
      <c r="P713" s="107">
        <v>270000</v>
      </c>
      <c r="Q713" s="107"/>
      <c r="R713" s="107">
        <f t="shared" si="175"/>
        <v>0</v>
      </c>
      <c r="S713" s="107"/>
      <c r="T713" s="107"/>
      <c r="U713" s="107">
        <f t="shared" si="176"/>
        <v>0</v>
      </c>
      <c r="V713" s="107"/>
      <c r="W713" s="107"/>
      <c r="X713" s="107">
        <f t="shared" si="177"/>
        <v>0</v>
      </c>
      <c r="Y713" s="107"/>
      <c r="Z713" s="107"/>
      <c r="AA713" s="108">
        <f>C713+I713-L713-O713-U713-X713-R713</f>
        <v>0</v>
      </c>
      <c r="AB713" s="7">
        <v>45525</v>
      </c>
    </row>
    <row r="714" spans="1:28" ht="15.75" hidden="1" x14ac:dyDescent="0.25">
      <c r="A714" s="29">
        <v>45525</v>
      </c>
      <c r="B714" s="25" t="s">
        <v>778</v>
      </c>
      <c r="D714" s="25" t="s">
        <v>52</v>
      </c>
      <c r="E714" s="25" t="s">
        <v>53</v>
      </c>
      <c r="F714" s="25">
        <v>1</v>
      </c>
      <c r="G714" s="25" t="s">
        <v>23</v>
      </c>
      <c r="H714" s="25">
        <v>450000</v>
      </c>
      <c r="I714" s="11">
        <f t="shared" si="167"/>
        <v>450000</v>
      </c>
      <c r="J714" s="31" t="s">
        <v>312</v>
      </c>
      <c r="K714" s="11" t="s">
        <v>1747</v>
      </c>
      <c r="L714" s="107">
        <f t="shared" si="173"/>
        <v>0</v>
      </c>
      <c r="M714" s="107"/>
      <c r="N714" s="107"/>
      <c r="O714" s="107">
        <f t="shared" si="174"/>
        <v>450000</v>
      </c>
      <c r="P714" s="107">
        <v>450000</v>
      </c>
      <c r="Q714" s="107"/>
      <c r="R714" s="107">
        <f t="shared" si="175"/>
        <v>0</v>
      </c>
      <c r="S714" s="107"/>
      <c r="T714" s="107"/>
      <c r="U714" s="107">
        <f t="shared" si="176"/>
        <v>0</v>
      </c>
      <c r="V714" s="107"/>
      <c r="W714" s="107"/>
      <c r="X714" s="107">
        <f t="shared" si="177"/>
        <v>0</v>
      </c>
      <c r="Y714" s="107"/>
      <c r="Z714" s="107"/>
      <c r="AA714" s="108">
        <f>C714+I714-L714-O714-U714-X714-R714</f>
        <v>0</v>
      </c>
      <c r="AB714" s="7">
        <v>45525</v>
      </c>
    </row>
    <row r="715" spans="1:28" ht="15.75" hidden="1" x14ac:dyDescent="0.25">
      <c r="A715" s="29">
        <v>45525</v>
      </c>
      <c r="B715" s="25" t="s">
        <v>778</v>
      </c>
      <c r="D715" s="25" t="s">
        <v>52</v>
      </c>
      <c r="E715" s="25" t="s">
        <v>108</v>
      </c>
      <c r="F715" s="25">
        <v>400</v>
      </c>
      <c r="G715" s="25" t="s">
        <v>34</v>
      </c>
      <c r="H715" s="25">
        <v>2150</v>
      </c>
      <c r="I715" s="11">
        <f t="shared" si="167"/>
        <v>860000</v>
      </c>
      <c r="J715" s="31" t="s">
        <v>312</v>
      </c>
      <c r="K715" s="11" t="s">
        <v>1747</v>
      </c>
      <c r="L715" s="107">
        <f t="shared" si="173"/>
        <v>0</v>
      </c>
      <c r="M715" s="107"/>
      <c r="N715" s="107"/>
      <c r="O715" s="107">
        <f t="shared" si="174"/>
        <v>860000</v>
      </c>
      <c r="P715" s="107">
        <v>860000</v>
      </c>
      <c r="Q715" s="107"/>
      <c r="R715" s="107">
        <f t="shared" si="175"/>
        <v>0</v>
      </c>
      <c r="S715" s="107"/>
      <c r="T715" s="107"/>
      <c r="U715" s="107">
        <f t="shared" si="176"/>
        <v>0</v>
      </c>
      <c r="V715" s="107"/>
      <c r="W715" s="107"/>
      <c r="X715" s="107">
        <f t="shared" si="177"/>
        <v>0</v>
      </c>
      <c r="Y715" s="107"/>
      <c r="Z715" s="107"/>
      <c r="AA715" s="108">
        <f>C715+I715-L715-O715-U715-X715-R715</f>
        <v>0</v>
      </c>
      <c r="AB715" s="7">
        <v>45525</v>
      </c>
    </row>
    <row r="716" spans="1:28" ht="15.75" hidden="1" x14ac:dyDescent="0.25">
      <c r="A716" s="29">
        <v>45525</v>
      </c>
      <c r="B716" s="25" t="s">
        <v>203</v>
      </c>
      <c r="D716" s="25" t="s">
        <v>46</v>
      </c>
      <c r="E716" s="25" t="s">
        <v>127</v>
      </c>
      <c r="F716" s="25">
        <v>2</v>
      </c>
      <c r="G716" s="25" t="s">
        <v>39</v>
      </c>
      <c r="H716" s="25">
        <v>70000</v>
      </c>
      <c r="I716" s="11">
        <f t="shared" si="167"/>
        <v>140000</v>
      </c>
      <c r="J716" s="32" t="s">
        <v>324</v>
      </c>
      <c r="K716" s="11"/>
      <c r="L716" s="107">
        <f t="shared" si="173"/>
        <v>0</v>
      </c>
      <c r="M716" s="107"/>
      <c r="N716" s="107"/>
      <c r="O716" s="107">
        <f t="shared" si="174"/>
        <v>0</v>
      </c>
      <c r="P716" s="107"/>
      <c r="Q716" s="107"/>
      <c r="R716" s="107">
        <f t="shared" si="175"/>
        <v>0</v>
      </c>
      <c r="S716" s="107"/>
      <c r="T716" s="107"/>
      <c r="U716" s="107">
        <f t="shared" si="176"/>
        <v>140000</v>
      </c>
      <c r="V716" s="107">
        <v>140000</v>
      </c>
      <c r="W716" s="107"/>
      <c r="X716" s="107">
        <f t="shared" si="177"/>
        <v>0</v>
      </c>
      <c r="Y716" s="107"/>
      <c r="Z716" s="107"/>
      <c r="AA716" s="108">
        <f>C716+I716-L716-O716-U716-X716-R716</f>
        <v>0</v>
      </c>
      <c r="AB716" s="7">
        <v>45526</v>
      </c>
    </row>
    <row r="717" spans="1:28" ht="15.75" hidden="1" x14ac:dyDescent="0.25">
      <c r="A717" s="29">
        <v>45525</v>
      </c>
      <c r="B717" s="25" t="s">
        <v>203</v>
      </c>
      <c r="D717" s="25" t="s">
        <v>46</v>
      </c>
      <c r="E717" s="25" t="s">
        <v>145</v>
      </c>
      <c r="F717" s="25">
        <v>16.8</v>
      </c>
      <c r="G717" s="25" t="s">
        <v>39</v>
      </c>
      <c r="H717" s="25">
        <v>45000</v>
      </c>
      <c r="I717" s="11">
        <f t="shared" si="167"/>
        <v>756000</v>
      </c>
      <c r="J717" s="32" t="s">
        <v>324</v>
      </c>
      <c r="K717" s="11"/>
      <c r="L717" s="107">
        <f t="shared" si="173"/>
        <v>0</v>
      </c>
      <c r="M717" s="107"/>
      <c r="N717" s="107"/>
      <c r="O717" s="107">
        <f t="shared" si="174"/>
        <v>0</v>
      </c>
      <c r="P717" s="107"/>
      <c r="Q717" s="107"/>
      <c r="R717" s="107">
        <f t="shared" si="175"/>
        <v>0</v>
      </c>
      <c r="S717" s="107"/>
      <c r="T717" s="107"/>
      <c r="U717" s="107">
        <f t="shared" si="176"/>
        <v>756000</v>
      </c>
      <c r="V717" s="107">
        <v>756000</v>
      </c>
      <c r="W717" s="107"/>
      <c r="X717" s="107">
        <f t="shared" si="177"/>
        <v>0</v>
      </c>
      <c r="Y717" s="107"/>
      <c r="Z717" s="107"/>
      <c r="AA717" s="108">
        <f>C717+I717-L717-O717-U717-X717-R717</f>
        <v>0</v>
      </c>
      <c r="AB717" s="7">
        <v>45526</v>
      </c>
    </row>
    <row r="718" spans="1:28" ht="15.75" hidden="1" x14ac:dyDescent="0.25">
      <c r="A718" s="29">
        <v>45525</v>
      </c>
      <c r="B718" s="25" t="s">
        <v>203</v>
      </c>
      <c r="D718" s="25" t="s">
        <v>46</v>
      </c>
      <c r="E718" s="25" t="s">
        <v>363</v>
      </c>
      <c r="F718" s="25">
        <v>2</v>
      </c>
      <c r="G718" s="25" t="s">
        <v>48</v>
      </c>
      <c r="H718" s="25">
        <v>230000</v>
      </c>
      <c r="I718" s="11">
        <f t="shared" si="167"/>
        <v>460000</v>
      </c>
      <c r="J718" s="18" t="s">
        <v>24</v>
      </c>
      <c r="K718" s="11"/>
      <c r="L718" s="107">
        <f t="shared" si="173"/>
        <v>0</v>
      </c>
      <c r="M718" s="107"/>
      <c r="N718" s="107"/>
      <c r="O718" s="107">
        <f t="shared" si="174"/>
        <v>0</v>
      </c>
      <c r="P718" s="107"/>
      <c r="Q718" s="107"/>
      <c r="R718" s="107">
        <f t="shared" si="175"/>
        <v>0</v>
      </c>
      <c r="S718" s="107"/>
      <c r="T718" s="107"/>
      <c r="U718" s="107">
        <f t="shared" si="176"/>
        <v>9000</v>
      </c>
      <c r="V718" s="107">
        <v>9000</v>
      </c>
      <c r="W718" s="107"/>
      <c r="X718" s="107">
        <f t="shared" si="177"/>
        <v>0</v>
      </c>
      <c r="Y718" s="107"/>
      <c r="Z718" s="107"/>
      <c r="AA718" s="108">
        <f>C718+I718-L718-O718-U718-X718-R718</f>
        <v>451000</v>
      </c>
      <c r="AB718" s="7">
        <v>45526</v>
      </c>
    </row>
    <row r="719" spans="1:28" ht="15.75" hidden="1" x14ac:dyDescent="0.25">
      <c r="A719" s="29">
        <v>45525</v>
      </c>
      <c r="B719" s="25" t="s">
        <v>311</v>
      </c>
      <c r="D719" s="25" t="s">
        <v>46</v>
      </c>
      <c r="E719" s="25" t="s">
        <v>299</v>
      </c>
      <c r="F719" s="25">
        <v>31.8</v>
      </c>
      <c r="G719" s="25" t="s">
        <v>39</v>
      </c>
      <c r="H719" s="25">
        <v>46000</v>
      </c>
      <c r="I719" s="11">
        <f t="shared" si="167"/>
        <v>1462800</v>
      </c>
      <c r="J719" s="31" t="s">
        <v>324</v>
      </c>
      <c r="K719" s="11"/>
      <c r="L719" s="107">
        <f t="shared" si="173"/>
        <v>1462800</v>
      </c>
      <c r="M719" s="107">
        <v>200000</v>
      </c>
      <c r="N719" s="107">
        <v>1262800</v>
      </c>
      <c r="O719" s="107">
        <f t="shared" si="174"/>
        <v>0</v>
      </c>
      <c r="P719" s="107"/>
      <c r="Q719" s="107"/>
      <c r="R719" s="107">
        <f t="shared" si="175"/>
        <v>0</v>
      </c>
      <c r="S719" s="107"/>
      <c r="T719" s="107"/>
      <c r="U719" s="107">
        <f t="shared" si="176"/>
        <v>0</v>
      </c>
      <c r="V719" s="107"/>
      <c r="W719" s="107"/>
      <c r="X719" s="107">
        <f t="shared" si="177"/>
        <v>0</v>
      </c>
      <c r="Y719" s="107"/>
      <c r="Z719" s="107"/>
      <c r="AA719" s="108">
        <f>C719+I719-L719-O719-U719-X719-R719</f>
        <v>0</v>
      </c>
      <c r="AB719" s="7">
        <v>45526</v>
      </c>
    </row>
    <row r="720" spans="1:28" ht="15.75" hidden="1" x14ac:dyDescent="0.25">
      <c r="A720" s="29">
        <v>45525</v>
      </c>
      <c r="B720" s="25" t="s">
        <v>287</v>
      </c>
      <c r="D720" s="25" t="s">
        <v>52</v>
      </c>
      <c r="E720" s="25" t="s">
        <v>189</v>
      </c>
      <c r="F720" s="25">
        <v>2</v>
      </c>
      <c r="G720" s="25" t="s">
        <v>23</v>
      </c>
      <c r="H720" s="25">
        <v>400000</v>
      </c>
      <c r="I720" s="11">
        <f t="shared" si="167"/>
        <v>800000</v>
      </c>
      <c r="J720" s="31" t="s">
        <v>312</v>
      </c>
      <c r="K720" s="11" t="s">
        <v>1781</v>
      </c>
      <c r="L720" s="107">
        <f t="shared" si="173"/>
        <v>0</v>
      </c>
      <c r="M720" s="107"/>
      <c r="N720" s="107"/>
      <c r="O720" s="107">
        <f t="shared" si="174"/>
        <v>800000</v>
      </c>
      <c r="P720" s="107">
        <v>800000</v>
      </c>
      <c r="Q720" s="107"/>
      <c r="R720" s="107">
        <f t="shared" si="175"/>
        <v>0</v>
      </c>
      <c r="S720" s="107"/>
      <c r="T720" s="107"/>
      <c r="U720" s="107">
        <f t="shared" si="176"/>
        <v>0</v>
      </c>
      <c r="V720" s="107"/>
      <c r="W720" s="107"/>
      <c r="X720" s="107">
        <f t="shared" si="177"/>
        <v>0</v>
      </c>
      <c r="Y720" s="107"/>
      <c r="Z720" s="107"/>
      <c r="AA720" s="108">
        <f>C720+I720-L720-O720-U720-X720-R720</f>
        <v>0</v>
      </c>
      <c r="AB720" s="7">
        <v>45530</v>
      </c>
    </row>
    <row r="721" spans="1:28" ht="15.75" hidden="1" x14ac:dyDescent="0.25">
      <c r="A721" s="29">
        <v>45525</v>
      </c>
      <c r="B721" s="25" t="s">
        <v>287</v>
      </c>
      <c r="D721" s="25" t="s">
        <v>52</v>
      </c>
      <c r="E721" s="25" t="s">
        <v>53</v>
      </c>
      <c r="F721" s="25">
        <v>2</v>
      </c>
      <c r="G721" s="25" t="s">
        <v>23</v>
      </c>
      <c r="H721" s="25">
        <v>400000</v>
      </c>
      <c r="I721" s="11">
        <f t="shared" si="167"/>
        <v>800000</v>
      </c>
      <c r="J721" s="31" t="s">
        <v>312</v>
      </c>
      <c r="K721" s="11" t="s">
        <v>1781</v>
      </c>
      <c r="L721" s="107">
        <f t="shared" si="173"/>
        <v>0</v>
      </c>
      <c r="M721" s="107"/>
      <c r="N721" s="107"/>
      <c r="O721" s="107">
        <f t="shared" si="174"/>
        <v>800000</v>
      </c>
      <c r="P721" s="107">
        <v>800000</v>
      </c>
      <c r="Q721" s="107"/>
      <c r="R721" s="107">
        <f t="shared" si="175"/>
        <v>0</v>
      </c>
      <c r="S721" s="107"/>
      <c r="T721" s="107"/>
      <c r="U721" s="107">
        <f t="shared" si="176"/>
        <v>0</v>
      </c>
      <c r="V721" s="107"/>
      <c r="W721" s="107"/>
      <c r="X721" s="107">
        <f t="shared" si="177"/>
        <v>0</v>
      </c>
      <c r="Y721" s="107"/>
      <c r="Z721" s="107"/>
      <c r="AA721" s="108">
        <f>C721+I721-L721-O721-U721-X721-R721</f>
        <v>0</v>
      </c>
      <c r="AB721" s="7">
        <v>45530</v>
      </c>
    </row>
    <row r="722" spans="1:28" ht="15.75" hidden="1" x14ac:dyDescent="0.25">
      <c r="A722" s="29">
        <v>45525</v>
      </c>
      <c r="B722" s="25" t="s">
        <v>548</v>
      </c>
      <c r="D722" s="25" t="s">
        <v>52</v>
      </c>
      <c r="E722" s="25" t="s">
        <v>447</v>
      </c>
      <c r="F722" s="25">
        <v>1500</v>
      </c>
      <c r="G722" s="25" t="s">
        <v>34</v>
      </c>
      <c r="H722" s="25">
        <v>1790</v>
      </c>
      <c r="I722" s="11">
        <f t="shared" si="167"/>
        <v>2685000</v>
      </c>
      <c r="J722" s="26" t="s">
        <v>28</v>
      </c>
      <c r="K722" s="11"/>
      <c r="L722" s="107">
        <f t="shared" si="173"/>
        <v>0</v>
      </c>
      <c r="M722" s="107"/>
      <c r="N722" s="107"/>
      <c r="O722" s="107">
        <f t="shared" si="174"/>
        <v>0</v>
      </c>
      <c r="P722" s="107"/>
      <c r="Q722" s="107"/>
      <c r="R722" s="107">
        <f t="shared" si="175"/>
        <v>0</v>
      </c>
      <c r="S722" s="107"/>
      <c r="T722" s="107"/>
      <c r="U722" s="107">
        <f t="shared" si="176"/>
        <v>0</v>
      </c>
      <c r="V722" s="107"/>
      <c r="W722" s="107"/>
      <c r="X722" s="107">
        <f t="shared" si="177"/>
        <v>0</v>
      </c>
      <c r="Y722" s="107"/>
      <c r="Z722" s="107"/>
      <c r="AA722" s="108">
        <f>C722+I722-L722-O722-U722-X722-R722</f>
        <v>2685000</v>
      </c>
      <c r="AB722" s="7"/>
    </row>
    <row r="723" spans="1:28" ht="15.75" hidden="1" x14ac:dyDescent="0.25">
      <c r="A723" s="29">
        <v>45525</v>
      </c>
      <c r="B723" s="25" t="s">
        <v>548</v>
      </c>
      <c r="D723" s="25" t="s">
        <v>52</v>
      </c>
      <c r="E723" s="25" t="s">
        <v>151</v>
      </c>
      <c r="F723" s="25">
        <v>2500</v>
      </c>
      <c r="G723" s="25" t="s">
        <v>34</v>
      </c>
      <c r="H723" s="25">
        <v>1640</v>
      </c>
      <c r="I723" s="11">
        <f t="shared" si="167"/>
        <v>4100000</v>
      </c>
      <c r="J723" s="26" t="s">
        <v>28</v>
      </c>
      <c r="K723" s="11"/>
      <c r="L723" s="107">
        <f t="shared" si="173"/>
        <v>0</v>
      </c>
      <c r="M723" s="107"/>
      <c r="N723" s="107"/>
      <c r="O723" s="107">
        <f t="shared" si="174"/>
        <v>0</v>
      </c>
      <c r="P723" s="107"/>
      <c r="Q723" s="107"/>
      <c r="R723" s="107">
        <f t="shared" si="175"/>
        <v>0</v>
      </c>
      <c r="S723" s="107"/>
      <c r="T723" s="107"/>
      <c r="U723" s="107">
        <f t="shared" si="176"/>
        <v>0</v>
      </c>
      <c r="V723" s="107"/>
      <c r="W723" s="107"/>
      <c r="X723" s="107">
        <f t="shared" si="177"/>
        <v>0</v>
      </c>
      <c r="Y723" s="107"/>
      <c r="Z723" s="107"/>
      <c r="AA723" s="108">
        <f>C723+I723-L723-O723-U723-X723-R723</f>
        <v>4100000</v>
      </c>
      <c r="AB723" s="7"/>
    </row>
    <row r="724" spans="1:28" ht="15.75" hidden="1" x14ac:dyDescent="0.25">
      <c r="A724" s="29">
        <v>45525</v>
      </c>
      <c r="B724" s="25" t="s">
        <v>207</v>
      </c>
      <c r="D724" s="25" t="s">
        <v>46</v>
      </c>
      <c r="E724" s="25" t="s">
        <v>290</v>
      </c>
      <c r="F724" s="25">
        <v>625</v>
      </c>
      <c r="G724" s="25" t="s">
        <v>34</v>
      </c>
      <c r="H724" s="25">
        <v>2460</v>
      </c>
      <c r="I724" s="11">
        <f t="shared" si="167"/>
        <v>1537500</v>
      </c>
      <c r="J724" s="31" t="s">
        <v>312</v>
      </c>
      <c r="K724" s="11" t="s">
        <v>1749</v>
      </c>
      <c r="L724" s="107">
        <f t="shared" si="173"/>
        <v>0</v>
      </c>
      <c r="M724" s="107"/>
      <c r="N724" s="107"/>
      <c r="O724" s="107">
        <f t="shared" si="174"/>
        <v>1537500</v>
      </c>
      <c r="P724" s="107">
        <v>1537500</v>
      </c>
      <c r="Q724" s="107"/>
      <c r="R724" s="107">
        <f t="shared" si="175"/>
        <v>0</v>
      </c>
      <c r="S724" s="107"/>
      <c r="T724" s="107"/>
      <c r="U724" s="107">
        <f t="shared" si="176"/>
        <v>0</v>
      </c>
      <c r="V724" s="107"/>
      <c r="W724" s="107"/>
      <c r="X724" s="107">
        <f t="shared" si="177"/>
        <v>0</v>
      </c>
      <c r="Y724" s="107"/>
      <c r="Z724" s="107"/>
      <c r="AA724" s="108">
        <f>C724+I724-L724-O724-U724-X724-R724</f>
        <v>0</v>
      </c>
      <c r="AB724" s="7">
        <v>45525</v>
      </c>
    </row>
    <row r="725" spans="1:28" ht="15.75" hidden="1" x14ac:dyDescent="0.25">
      <c r="A725" s="29">
        <v>45525</v>
      </c>
      <c r="B725" s="25" t="s">
        <v>207</v>
      </c>
      <c r="C725" s="27"/>
      <c r="D725" s="25" t="s">
        <v>46</v>
      </c>
      <c r="E725" s="27" t="s">
        <v>1165</v>
      </c>
      <c r="F725" s="27">
        <v>625</v>
      </c>
      <c r="G725" s="27" t="s">
        <v>34</v>
      </c>
      <c r="H725" s="25">
        <v>2214</v>
      </c>
      <c r="I725" s="11">
        <f t="shared" si="167"/>
        <v>1383750</v>
      </c>
      <c r="J725" s="31" t="s">
        <v>312</v>
      </c>
      <c r="K725" s="11" t="s">
        <v>1749</v>
      </c>
      <c r="L725" s="107">
        <f t="shared" si="173"/>
        <v>0</v>
      </c>
      <c r="M725" s="107"/>
      <c r="N725" s="107"/>
      <c r="O725" s="107">
        <f t="shared" si="174"/>
        <v>1383750</v>
      </c>
      <c r="P725" s="107">
        <v>1383750</v>
      </c>
      <c r="Q725" s="107"/>
      <c r="R725" s="107">
        <f t="shared" si="175"/>
        <v>0</v>
      </c>
      <c r="S725" s="107"/>
      <c r="T725" s="107"/>
      <c r="U725" s="107">
        <f t="shared" si="176"/>
        <v>0</v>
      </c>
      <c r="V725" s="107"/>
      <c r="W725" s="107"/>
      <c r="X725" s="107">
        <f t="shared" si="177"/>
        <v>0</v>
      </c>
      <c r="Y725" s="107"/>
      <c r="Z725" s="107"/>
      <c r="AA725" s="108">
        <f>C725+I725-L725-O725-U725-X725-R725</f>
        <v>0</v>
      </c>
      <c r="AB725" s="7">
        <v>45525</v>
      </c>
    </row>
    <row r="726" spans="1:28" ht="15.75" hidden="1" x14ac:dyDescent="0.25">
      <c r="A726" s="29">
        <v>45525</v>
      </c>
      <c r="B726" s="25" t="s">
        <v>207</v>
      </c>
      <c r="D726" s="25" t="s">
        <v>46</v>
      </c>
      <c r="E726" s="25" t="s">
        <v>108</v>
      </c>
      <c r="F726" s="25">
        <v>1200</v>
      </c>
      <c r="G726" s="25" t="s">
        <v>34</v>
      </c>
      <c r="H726" s="25">
        <v>2150</v>
      </c>
      <c r="I726" s="11">
        <f t="shared" si="167"/>
        <v>2580000</v>
      </c>
      <c r="J726" s="31" t="s">
        <v>312</v>
      </c>
      <c r="K726" s="11" t="s">
        <v>1749</v>
      </c>
      <c r="L726" s="107">
        <f t="shared" si="173"/>
        <v>0</v>
      </c>
      <c r="M726" s="107"/>
      <c r="N726" s="107"/>
      <c r="O726" s="107">
        <f t="shared" si="174"/>
        <v>2580000</v>
      </c>
      <c r="P726" s="107">
        <v>78750</v>
      </c>
      <c r="Q726" s="107">
        <v>2501250</v>
      </c>
      <c r="R726" s="107">
        <f t="shared" si="175"/>
        <v>0</v>
      </c>
      <c r="S726" s="107"/>
      <c r="T726" s="107"/>
      <c r="U726" s="107">
        <f t="shared" si="176"/>
        <v>0</v>
      </c>
      <c r="V726" s="107"/>
      <c r="W726" s="107"/>
      <c r="X726" s="107">
        <f t="shared" si="177"/>
        <v>0</v>
      </c>
      <c r="Y726" s="107"/>
      <c r="Z726" s="107"/>
      <c r="AA726" s="108">
        <f>C726+I726-L726-O726-U726-X726-R726</f>
        <v>0</v>
      </c>
      <c r="AB726" s="7">
        <v>45534</v>
      </c>
    </row>
    <row r="727" spans="1:28" ht="15.75" hidden="1" x14ac:dyDescent="0.25">
      <c r="A727" s="29">
        <v>45525</v>
      </c>
      <c r="B727" s="25" t="s">
        <v>134</v>
      </c>
      <c r="D727" s="25" t="s">
        <v>46</v>
      </c>
      <c r="E727" s="25" t="s">
        <v>95</v>
      </c>
      <c r="F727" s="25">
        <v>250</v>
      </c>
      <c r="G727" s="25" t="s">
        <v>34</v>
      </c>
      <c r="H727" s="25">
        <v>1230</v>
      </c>
      <c r="I727" s="11">
        <f t="shared" si="167"/>
        <v>307500</v>
      </c>
      <c r="J727" s="26" t="s">
        <v>28</v>
      </c>
      <c r="K727" s="11" t="s">
        <v>1758</v>
      </c>
      <c r="L727" s="107">
        <f t="shared" si="173"/>
        <v>0</v>
      </c>
      <c r="M727" s="107"/>
      <c r="N727" s="107"/>
      <c r="O727" s="107">
        <f t="shared" si="174"/>
        <v>0</v>
      </c>
      <c r="P727" s="107"/>
      <c r="Q727" s="107"/>
      <c r="R727" s="107">
        <f t="shared" si="175"/>
        <v>0</v>
      </c>
      <c r="S727" s="107"/>
      <c r="T727" s="107"/>
      <c r="U727" s="107">
        <f t="shared" si="176"/>
        <v>0</v>
      </c>
      <c r="V727" s="107"/>
      <c r="W727" s="107"/>
      <c r="X727" s="107">
        <f t="shared" si="177"/>
        <v>0</v>
      </c>
      <c r="Y727" s="107"/>
      <c r="Z727" s="107"/>
      <c r="AA727" s="108">
        <f>C727+I727-L727-O727-U727-X727-R727</f>
        <v>307500</v>
      </c>
      <c r="AB727" s="7"/>
    </row>
    <row r="728" spans="1:28" ht="15.75" hidden="1" x14ac:dyDescent="0.25">
      <c r="A728" s="24">
        <v>45525</v>
      </c>
      <c r="B728" s="25" t="s">
        <v>134</v>
      </c>
      <c r="D728" s="25" t="s">
        <v>46</v>
      </c>
      <c r="E728" s="25" t="s">
        <v>179</v>
      </c>
      <c r="F728" s="25">
        <v>1000</v>
      </c>
      <c r="G728" s="25" t="s">
        <v>34</v>
      </c>
      <c r="H728" s="25">
        <v>1370</v>
      </c>
      <c r="I728" s="11">
        <f t="shared" si="167"/>
        <v>1370000</v>
      </c>
      <c r="J728" s="26" t="s">
        <v>28</v>
      </c>
      <c r="K728" s="11" t="s">
        <v>1758</v>
      </c>
      <c r="L728" s="107">
        <f t="shared" si="173"/>
        <v>0</v>
      </c>
      <c r="M728" s="107"/>
      <c r="N728" s="107"/>
      <c r="O728" s="107">
        <f t="shared" si="174"/>
        <v>0</v>
      </c>
      <c r="P728" s="107"/>
      <c r="Q728" s="107"/>
      <c r="R728" s="107">
        <f t="shared" si="175"/>
        <v>0</v>
      </c>
      <c r="S728" s="107"/>
      <c r="T728" s="107"/>
      <c r="U728" s="107">
        <f t="shared" si="176"/>
        <v>0</v>
      </c>
      <c r="V728" s="107"/>
      <c r="W728" s="107"/>
      <c r="X728" s="107">
        <f t="shared" si="177"/>
        <v>0</v>
      </c>
      <c r="Y728" s="107"/>
      <c r="Z728" s="107"/>
      <c r="AA728" s="108">
        <f>C728+I728-L728-O728-U728-X728-R728</f>
        <v>1370000</v>
      </c>
      <c r="AB728" s="7"/>
    </row>
    <row r="729" spans="1:28" ht="15.75" hidden="1" x14ac:dyDescent="0.25">
      <c r="A729" s="29">
        <v>45525</v>
      </c>
      <c r="B729" s="25" t="s">
        <v>134</v>
      </c>
      <c r="C729" s="27"/>
      <c r="D729" s="25" t="s">
        <v>46</v>
      </c>
      <c r="E729" s="27" t="s">
        <v>42</v>
      </c>
      <c r="F729" s="27">
        <v>1000</v>
      </c>
      <c r="G729" s="25" t="s">
        <v>34</v>
      </c>
      <c r="H729" s="25">
        <v>4500</v>
      </c>
      <c r="I729" s="11">
        <f t="shared" si="167"/>
        <v>4500000</v>
      </c>
      <c r="J729" s="31" t="s">
        <v>324</v>
      </c>
      <c r="K729" s="11"/>
      <c r="L729" s="107">
        <f t="shared" si="173"/>
        <v>0</v>
      </c>
      <c r="M729" s="107"/>
      <c r="N729" s="107"/>
      <c r="O729" s="107">
        <f t="shared" si="174"/>
        <v>0</v>
      </c>
      <c r="P729" s="107"/>
      <c r="Q729" s="107"/>
      <c r="R729" s="107">
        <f t="shared" si="175"/>
        <v>0</v>
      </c>
      <c r="S729" s="107"/>
      <c r="T729" s="107"/>
      <c r="U729" s="107">
        <f t="shared" si="176"/>
        <v>0</v>
      </c>
      <c r="V729" s="107"/>
      <c r="W729" s="107"/>
      <c r="X729" s="107">
        <f t="shared" si="177"/>
        <v>4500000</v>
      </c>
      <c r="Y729" s="107">
        <v>4500000</v>
      </c>
      <c r="Z729" s="107"/>
      <c r="AA729" s="108">
        <f>C729+I729-L729-O729-U729-X729-R729</f>
        <v>0</v>
      </c>
      <c r="AB729" s="7">
        <v>45525</v>
      </c>
    </row>
    <row r="730" spans="1:28" ht="16.5" hidden="1" thickBot="1" x14ac:dyDescent="0.3">
      <c r="A730" s="35">
        <v>45525</v>
      </c>
      <c r="B730" s="36" t="s">
        <v>300</v>
      </c>
      <c r="C730" s="36"/>
      <c r="D730" s="36" t="s">
        <v>52</v>
      </c>
      <c r="E730" s="36" t="s">
        <v>157</v>
      </c>
      <c r="F730" s="36">
        <v>24</v>
      </c>
      <c r="G730" s="36" t="s">
        <v>48</v>
      </c>
      <c r="H730" s="25">
        <v>300000</v>
      </c>
      <c r="I730" s="11">
        <f t="shared" si="167"/>
        <v>7200000</v>
      </c>
      <c r="J730" s="46" t="s">
        <v>312</v>
      </c>
      <c r="K730" s="11" t="s">
        <v>1745</v>
      </c>
      <c r="L730" s="107">
        <f t="shared" si="173"/>
        <v>0</v>
      </c>
      <c r="M730" s="107"/>
      <c r="N730" s="107"/>
      <c r="O730" s="107">
        <f t="shared" si="174"/>
        <v>7200000</v>
      </c>
      <c r="P730" s="107">
        <v>7200000</v>
      </c>
      <c r="Q730" s="107"/>
      <c r="R730" s="107">
        <f t="shared" si="175"/>
        <v>0</v>
      </c>
      <c r="S730" s="107"/>
      <c r="T730" s="107"/>
      <c r="U730" s="107">
        <f t="shared" si="176"/>
        <v>0</v>
      </c>
      <c r="V730" s="107"/>
      <c r="W730" s="107"/>
      <c r="X730" s="107">
        <f t="shared" si="177"/>
        <v>0</v>
      </c>
      <c r="Y730" s="107"/>
      <c r="Z730" s="107"/>
      <c r="AA730" s="108">
        <f>C730+I730-L730-O730-U730-X730-R730</f>
        <v>0</v>
      </c>
      <c r="AB730" s="7">
        <v>45525</v>
      </c>
    </row>
    <row r="731" spans="1:28" ht="15.75" hidden="1" x14ac:dyDescent="0.25">
      <c r="A731" s="29">
        <v>45518</v>
      </c>
      <c r="B731" s="25" t="s">
        <v>412</v>
      </c>
      <c r="C731" s="25"/>
      <c r="D731" s="25" t="s">
        <v>46</v>
      </c>
      <c r="E731" s="25"/>
      <c r="F731" s="25">
        <v>1</v>
      </c>
      <c r="G731" s="25"/>
      <c r="H731" s="25">
        <v>1980000</v>
      </c>
      <c r="I731" s="11">
        <f t="shared" si="167"/>
        <v>1980000</v>
      </c>
      <c r="J731" s="116" t="s">
        <v>1751</v>
      </c>
      <c r="K731" s="11"/>
      <c r="L731" s="107">
        <f t="shared" si="173"/>
        <v>0</v>
      </c>
      <c r="M731" s="107"/>
      <c r="N731" s="107"/>
      <c r="O731" s="107">
        <f t="shared" si="174"/>
        <v>0</v>
      </c>
      <c r="P731" s="107"/>
      <c r="Q731" s="107"/>
      <c r="R731" s="107">
        <f t="shared" si="175"/>
        <v>0</v>
      </c>
      <c r="S731" s="107"/>
      <c r="T731" s="107"/>
      <c r="U731" s="107">
        <f t="shared" si="176"/>
        <v>0</v>
      </c>
      <c r="V731" s="107"/>
      <c r="W731" s="107"/>
      <c r="X731" s="107">
        <f t="shared" si="177"/>
        <v>0</v>
      </c>
      <c r="Y731" s="107"/>
      <c r="Z731" s="107"/>
      <c r="AA731" s="108">
        <f>C731+I731-L731-O731-U731-X731-R731</f>
        <v>1980000</v>
      </c>
      <c r="AB731" s="7"/>
    </row>
    <row r="732" spans="1:28" ht="15.75" hidden="1" x14ac:dyDescent="0.25">
      <c r="A732" s="29">
        <v>45526</v>
      </c>
      <c r="B732" s="25" t="s">
        <v>256</v>
      </c>
      <c r="C732" s="117"/>
      <c r="D732" s="25" t="s">
        <v>52</v>
      </c>
      <c r="E732" s="25" t="s">
        <v>400</v>
      </c>
      <c r="F732" s="25">
        <v>2.5</v>
      </c>
      <c r="G732" s="25" t="s">
        <v>39</v>
      </c>
      <c r="H732" s="25">
        <v>90000</v>
      </c>
      <c r="I732" s="11">
        <f>F732*H732</f>
        <v>225000</v>
      </c>
      <c r="J732" s="31" t="s">
        <v>312</v>
      </c>
      <c r="K732" s="11" t="s">
        <v>1804</v>
      </c>
      <c r="L732" s="107">
        <f t="shared" ref="L732:L759" si="178">M732+N732</f>
        <v>0</v>
      </c>
      <c r="M732" s="107"/>
      <c r="N732" s="107"/>
      <c r="O732" s="107">
        <f t="shared" ref="O732:O759" si="179">P732+Q732</f>
        <v>225000</v>
      </c>
      <c r="P732" s="107"/>
      <c r="Q732" s="107">
        <v>225000</v>
      </c>
      <c r="R732" s="107">
        <f t="shared" ref="R732:R759" si="180">S732+T732</f>
        <v>0</v>
      </c>
      <c r="S732" s="107"/>
      <c r="T732" s="107"/>
      <c r="U732" s="107">
        <f t="shared" ref="U732:U759" si="181">V732+W732</f>
        <v>0</v>
      </c>
      <c r="V732" s="107"/>
      <c r="W732" s="107"/>
      <c r="X732" s="107">
        <f t="shared" ref="X732:X759" si="182">Y732+Z732</f>
        <v>0</v>
      </c>
      <c r="Y732" s="107"/>
      <c r="Z732" s="107"/>
      <c r="AA732" s="108">
        <f>C732+I732-L732-O732-U732-X732-R732</f>
        <v>0</v>
      </c>
      <c r="AB732" s="7">
        <v>45532</v>
      </c>
    </row>
    <row r="733" spans="1:28" ht="15.75" hidden="1" x14ac:dyDescent="0.25">
      <c r="A733" s="29">
        <v>45526</v>
      </c>
      <c r="B733" s="25" t="s">
        <v>256</v>
      </c>
      <c r="C733" s="117"/>
      <c r="D733" s="25" t="s">
        <v>52</v>
      </c>
      <c r="E733" s="25" t="s">
        <v>150</v>
      </c>
      <c r="F733" s="25">
        <v>10</v>
      </c>
      <c r="G733" s="25" t="s">
        <v>77</v>
      </c>
      <c r="H733" s="25">
        <v>50000</v>
      </c>
      <c r="I733" s="11">
        <f t="shared" ref="I733:I759" si="183">F733*H733</f>
        <v>500000</v>
      </c>
      <c r="J733" s="31" t="s">
        <v>312</v>
      </c>
      <c r="K733" s="11" t="s">
        <v>1804</v>
      </c>
      <c r="L733" s="107">
        <f t="shared" si="178"/>
        <v>0</v>
      </c>
      <c r="M733" s="107"/>
      <c r="N733" s="107"/>
      <c r="O733" s="107">
        <f t="shared" si="179"/>
        <v>500000</v>
      </c>
      <c r="P733" s="107"/>
      <c r="Q733" s="107">
        <v>500000</v>
      </c>
      <c r="R733" s="107">
        <f t="shared" si="180"/>
        <v>0</v>
      </c>
      <c r="S733" s="107"/>
      <c r="T733" s="107"/>
      <c r="U733" s="107">
        <f t="shared" si="181"/>
        <v>0</v>
      </c>
      <c r="V733" s="107"/>
      <c r="W733" s="107"/>
      <c r="X733" s="107">
        <f t="shared" si="182"/>
        <v>0</v>
      </c>
      <c r="Y733" s="107"/>
      <c r="Z733" s="107"/>
      <c r="AA733" s="108">
        <f>C733+I733-L733-O733-U733-X733-R733</f>
        <v>0</v>
      </c>
      <c r="AB733" s="7">
        <v>45532</v>
      </c>
    </row>
    <row r="734" spans="1:28" ht="15.75" hidden="1" x14ac:dyDescent="0.25">
      <c r="A734" s="29">
        <v>45526</v>
      </c>
      <c r="B734" s="25" t="s">
        <v>256</v>
      </c>
      <c r="C734" s="117"/>
      <c r="D734" s="25" t="s">
        <v>52</v>
      </c>
      <c r="E734" s="25" t="s">
        <v>249</v>
      </c>
      <c r="F734" s="25">
        <v>1100</v>
      </c>
      <c r="G734" s="25" t="s">
        <v>34</v>
      </c>
      <c r="H734" s="25">
        <v>4000</v>
      </c>
      <c r="I734" s="11">
        <f t="shared" si="183"/>
        <v>4400000</v>
      </c>
      <c r="J734" s="40" t="s">
        <v>78</v>
      </c>
      <c r="K734" s="11" t="s">
        <v>1804</v>
      </c>
      <c r="L734" s="107">
        <f t="shared" si="178"/>
        <v>0</v>
      </c>
      <c r="M734" s="107"/>
      <c r="N734" s="107"/>
      <c r="O734" s="107">
        <f t="shared" si="179"/>
        <v>1274000</v>
      </c>
      <c r="P734" s="107"/>
      <c r="Q734" s="107">
        <v>1274000</v>
      </c>
      <c r="R734" s="107">
        <f t="shared" si="180"/>
        <v>835000</v>
      </c>
      <c r="S734" s="107">
        <v>835000</v>
      </c>
      <c r="T734" s="107"/>
      <c r="U734" s="107">
        <f t="shared" si="181"/>
        <v>0</v>
      </c>
      <c r="V734" s="107"/>
      <c r="W734" s="107"/>
      <c r="X734" s="107">
        <f t="shared" si="182"/>
        <v>0</v>
      </c>
      <c r="Y734" s="107"/>
      <c r="Z734" s="107"/>
      <c r="AA734" s="108">
        <f>C734+I734-L734-O734-U734-X734-R734</f>
        <v>2291000</v>
      </c>
      <c r="AB734" s="7">
        <v>45533</v>
      </c>
    </row>
    <row r="735" spans="1:28" ht="15.75" hidden="1" x14ac:dyDescent="0.25">
      <c r="A735" s="29">
        <v>45526</v>
      </c>
      <c r="B735" s="25" t="s">
        <v>256</v>
      </c>
      <c r="C735" s="117"/>
      <c r="D735" s="25" t="s">
        <v>52</v>
      </c>
      <c r="E735" s="25" t="s">
        <v>259</v>
      </c>
      <c r="F735" s="25">
        <v>2000</v>
      </c>
      <c r="G735" s="25" t="s">
        <v>34</v>
      </c>
      <c r="H735" s="25">
        <v>800</v>
      </c>
      <c r="I735" s="11">
        <f t="shared" si="183"/>
        <v>1600000</v>
      </c>
      <c r="J735" s="26" t="s">
        <v>28</v>
      </c>
      <c r="K735" s="11"/>
      <c r="L735" s="107">
        <f t="shared" si="178"/>
        <v>0</v>
      </c>
      <c r="M735" s="107"/>
      <c r="N735" s="107"/>
      <c r="O735" s="107">
        <f t="shared" si="179"/>
        <v>0</v>
      </c>
      <c r="P735" s="107"/>
      <c r="Q735" s="107"/>
      <c r="R735" s="107">
        <f t="shared" si="180"/>
        <v>0</v>
      </c>
      <c r="S735" s="107"/>
      <c r="T735" s="107"/>
      <c r="U735" s="107">
        <f t="shared" si="181"/>
        <v>0</v>
      </c>
      <c r="V735" s="107"/>
      <c r="W735" s="107"/>
      <c r="X735" s="107">
        <f t="shared" si="182"/>
        <v>0</v>
      </c>
      <c r="Y735" s="107"/>
      <c r="Z735" s="107"/>
      <c r="AA735" s="108">
        <f>C735+I735-L735-O735-U735-X735-R735</f>
        <v>1600000</v>
      </c>
      <c r="AB735" s="7"/>
    </row>
    <row r="736" spans="1:28" ht="15.75" hidden="1" x14ac:dyDescent="0.25">
      <c r="A736" s="29">
        <v>45526</v>
      </c>
      <c r="B736" s="25" t="s">
        <v>1718</v>
      </c>
      <c r="C736" s="117"/>
      <c r="D736" s="25" t="s">
        <v>52</v>
      </c>
      <c r="E736" s="25" t="s">
        <v>165</v>
      </c>
      <c r="F736" s="25">
        <v>5</v>
      </c>
      <c r="G736" s="25" t="s">
        <v>303</v>
      </c>
      <c r="H736" s="25">
        <v>1150000</v>
      </c>
      <c r="I736" s="11">
        <f t="shared" si="183"/>
        <v>5750000</v>
      </c>
      <c r="J736" s="31" t="s">
        <v>49</v>
      </c>
      <c r="K736" s="11" t="s">
        <v>1719</v>
      </c>
      <c r="L736" s="107">
        <f t="shared" si="178"/>
        <v>0</v>
      </c>
      <c r="M736" s="107"/>
      <c r="N736" s="107"/>
      <c r="O736" s="107">
        <f t="shared" si="179"/>
        <v>6010000</v>
      </c>
      <c r="P736" s="107">
        <v>6010000</v>
      </c>
      <c r="Q736" s="107"/>
      <c r="R736" s="107">
        <f t="shared" si="180"/>
        <v>0</v>
      </c>
      <c r="S736" s="107"/>
      <c r="T736" s="107"/>
      <c r="U736" s="107">
        <f t="shared" si="181"/>
        <v>0</v>
      </c>
      <c r="V736" s="107"/>
      <c r="W736" s="107"/>
      <c r="X736" s="107">
        <f t="shared" si="182"/>
        <v>0</v>
      </c>
      <c r="Y736" s="107"/>
      <c r="Z736" s="107"/>
      <c r="AA736" s="108">
        <f>C736+I736-L736-O736-U736-X736-R736</f>
        <v>-260000</v>
      </c>
      <c r="AB736" s="7">
        <v>45520</v>
      </c>
    </row>
    <row r="737" spans="1:28" ht="15.75" hidden="1" x14ac:dyDescent="0.25">
      <c r="A737" s="29">
        <v>45526</v>
      </c>
      <c r="B737" s="25" t="s">
        <v>531</v>
      </c>
      <c r="C737" s="117"/>
      <c r="D737" s="25" t="s">
        <v>52</v>
      </c>
      <c r="E737" s="25" t="s">
        <v>135</v>
      </c>
      <c r="F737" s="25">
        <v>6</v>
      </c>
      <c r="G737" s="25" t="s">
        <v>48</v>
      </c>
      <c r="H737" s="25">
        <v>150000</v>
      </c>
      <c r="I737" s="11">
        <f t="shared" si="183"/>
        <v>900000</v>
      </c>
      <c r="J737" s="31" t="s">
        <v>312</v>
      </c>
      <c r="K737" s="11"/>
      <c r="L737" s="107">
        <f t="shared" si="178"/>
        <v>0</v>
      </c>
      <c r="M737" s="107"/>
      <c r="N737" s="107"/>
      <c r="O737" s="107">
        <f t="shared" si="179"/>
        <v>0</v>
      </c>
      <c r="P737" s="107"/>
      <c r="Q737" s="107"/>
      <c r="R737" s="107">
        <f t="shared" si="180"/>
        <v>900000</v>
      </c>
      <c r="S737" s="107">
        <v>900000</v>
      </c>
      <c r="T737" s="107"/>
      <c r="U737" s="107">
        <f t="shared" si="181"/>
        <v>0</v>
      </c>
      <c r="V737" s="107"/>
      <c r="W737" s="107"/>
      <c r="X737" s="107">
        <f t="shared" si="182"/>
        <v>0</v>
      </c>
      <c r="Y737" s="107"/>
      <c r="Z737" s="107"/>
      <c r="AA737" s="108">
        <f>C737+I737-L737-O737-U737-X737-R737</f>
        <v>0</v>
      </c>
      <c r="AB737" s="7">
        <v>45527</v>
      </c>
    </row>
    <row r="738" spans="1:28" ht="15.75" hidden="1" x14ac:dyDescent="0.25">
      <c r="A738" s="29">
        <v>45526</v>
      </c>
      <c r="B738" s="25" t="s">
        <v>370</v>
      </c>
      <c r="C738" s="117"/>
      <c r="D738" s="25" t="s">
        <v>52</v>
      </c>
      <c r="E738" s="25" t="s">
        <v>298</v>
      </c>
      <c r="F738" s="25">
        <v>5300</v>
      </c>
      <c r="G738" s="25" t="s">
        <v>34</v>
      </c>
      <c r="H738" s="25">
        <v>3900</v>
      </c>
      <c r="I738" s="11">
        <f t="shared" si="183"/>
        <v>20670000</v>
      </c>
      <c r="J738" s="26" t="s">
        <v>28</v>
      </c>
      <c r="K738" s="11" t="s">
        <v>1757</v>
      </c>
      <c r="L738" s="107">
        <f t="shared" si="178"/>
        <v>0</v>
      </c>
      <c r="M738" s="107"/>
      <c r="N738" s="107"/>
      <c r="O738" s="107">
        <f t="shared" si="179"/>
        <v>0</v>
      </c>
      <c r="P738" s="107"/>
      <c r="Q738" s="107"/>
      <c r="R738" s="107">
        <f t="shared" si="180"/>
        <v>0</v>
      </c>
      <c r="S738" s="107"/>
      <c r="T738" s="107"/>
      <c r="U738" s="107">
        <f t="shared" si="181"/>
        <v>0</v>
      </c>
      <c r="V738" s="107"/>
      <c r="W738" s="107"/>
      <c r="X738" s="107">
        <f t="shared" si="182"/>
        <v>0</v>
      </c>
      <c r="Y738" s="107"/>
      <c r="Z738" s="107"/>
      <c r="AA738" s="108">
        <f>C738+I738-L738-O738-U738-X738-R738</f>
        <v>20670000</v>
      </c>
      <c r="AB738" s="7"/>
    </row>
    <row r="739" spans="1:28" ht="15.75" hidden="1" x14ac:dyDescent="0.25">
      <c r="A739" s="29">
        <v>45526</v>
      </c>
      <c r="B739" s="25" t="s">
        <v>96</v>
      </c>
      <c r="C739" s="117"/>
      <c r="D739" s="25" t="s">
        <v>46</v>
      </c>
      <c r="E739" s="25" t="s">
        <v>151</v>
      </c>
      <c r="F739" s="25">
        <v>2250</v>
      </c>
      <c r="G739" s="25" t="s">
        <v>34</v>
      </c>
      <c r="H739" s="25">
        <v>1640</v>
      </c>
      <c r="I739" s="11">
        <f t="shared" si="183"/>
        <v>3690000</v>
      </c>
      <c r="J739" s="26" t="s">
        <v>28</v>
      </c>
      <c r="K739" s="11" t="s">
        <v>1759</v>
      </c>
      <c r="L739" s="107">
        <f t="shared" si="178"/>
        <v>0</v>
      </c>
      <c r="M739" s="107"/>
      <c r="N739" s="107"/>
      <c r="O739" s="107">
        <f t="shared" si="179"/>
        <v>0</v>
      </c>
      <c r="P739" s="107"/>
      <c r="Q739" s="107"/>
      <c r="R739" s="107">
        <f t="shared" si="180"/>
        <v>0</v>
      </c>
      <c r="S739" s="107"/>
      <c r="T739" s="107"/>
      <c r="U739" s="107">
        <f t="shared" si="181"/>
        <v>0</v>
      </c>
      <c r="V739" s="107"/>
      <c r="W739" s="107"/>
      <c r="X739" s="107">
        <f t="shared" si="182"/>
        <v>0</v>
      </c>
      <c r="Y739" s="107"/>
      <c r="Z739" s="107"/>
      <c r="AA739" s="108">
        <f>C739+I739-L739-O739-U739-X739-R739</f>
        <v>3690000</v>
      </c>
      <c r="AB739" s="7"/>
    </row>
    <row r="740" spans="1:28" ht="15.75" hidden="1" x14ac:dyDescent="0.25">
      <c r="A740" s="29">
        <v>45526</v>
      </c>
      <c r="B740" s="25" t="s">
        <v>1752</v>
      </c>
      <c r="C740" s="117"/>
      <c r="D740" s="25" t="s">
        <v>46</v>
      </c>
      <c r="E740" s="25" t="s">
        <v>64</v>
      </c>
      <c r="F740" s="25">
        <v>20</v>
      </c>
      <c r="G740" s="25" t="s">
        <v>39</v>
      </c>
      <c r="H740" s="25">
        <v>55000</v>
      </c>
      <c r="I740" s="11">
        <f t="shared" si="183"/>
        <v>1100000</v>
      </c>
      <c r="J740" s="31" t="s">
        <v>312</v>
      </c>
      <c r="K740" s="11" t="s">
        <v>1746</v>
      </c>
      <c r="L740" s="107">
        <f t="shared" si="178"/>
        <v>0</v>
      </c>
      <c r="M740" s="107"/>
      <c r="N740" s="107"/>
      <c r="O740" s="107">
        <f t="shared" si="179"/>
        <v>1100000</v>
      </c>
      <c r="P740" s="107">
        <v>1100000</v>
      </c>
      <c r="Q740" s="107"/>
      <c r="R740" s="107">
        <f t="shared" si="180"/>
        <v>0</v>
      </c>
      <c r="S740" s="107"/>
      <c r="T740" s="107"/>
      <c r="U740" s="107">
        <f t="shared" si="181"/>
        <v>0</v>
      </c>
      <c r="V740" s="107"/>
      <c r="W740" s="107"/>
      <c r="X740" s="107">
        <f t="shared" si="182"/>
        <v>0</v>
      </c>
      <c r="Y740" s="107"/>
      <c r="Z740" s="107"/>
      <c r="AA740" s="108">
        <f>C740+I740-L740-O740-U740-X740-R740</f>
        <v>0</v>
      </c>
      <c r="AB740" s="7">
        <v>45525</v>
      </c>
    </row>
    <row r="741" spans="1:28" ht="15.75" hidden="1" x14ac:dyDescent="0.25">
      <c r="A741" s="29">
        <v>45526</v>
      </c>
      <c r="B741" s="25" t="s">
        <v>1753</v>
      </c>
      <c r="C741" s="117"/>
      <c r="D741" s="25" t="s">
        <v>46</v>
      </c>
      <c r="E741" s="25" t="s">
        <v>216</v>
      </c>
      <c r="F741" s="25">
        <v>5</v>
      </c>
      <c r="G741" s="25" t="s">
        <v>27</v>
      </c>
      <c r="H741" s="25">
        <v>45000</v>
      </c>
      <c r="I741" s="11">
        <f t="shared" si="183"/>
        <v>225000</v>
      </c>
      <c r="J741" s="31" t="s">
        <v>312</v>
      </c>
      <c r="K741" s="11" t="s">
        <v>1760</v>
      </c>
      <c r="L741" s="107">
        <f t="shared" si="178"/>
        <v>0</v>
      </c>
      <c r="M741" s="107"/>
      <c r="N741" s="107"/>
      <c r="O741" s="107">
        <f t="shared" si="179"/>
        <v>225000</v>
      </c>
      <c r="P741" s="107">
        <v>225000</v>
      </c>
      <c r="Q741" s="107"/>
      <c r="R741" s="107">
        <f t="shared" si="180"/>
        <v>0</v>
      </c>
      <c r="S741" s="107"/>
      <c r="T741" s="107"/>
      <c r="U741" s="107">
        <f t="shared" si="181"/>
        <v>0</v>
      </c>
      <c r="V741" s="107"/>
      <c r="W741" s="107"/>
      <c r="X741" s="107">
        <f t="shared" si="182"/>
        <v>0</v>
      </c>
      <c r="Y741" s="107"/>
      <c r="Z741" s="107"/>
      <c r="AA741" s="108">
        <f>C741+I741-L741-O741-U741-X741-R741</f>
        <v>0</v>
      </c>
      <c r="AB741" s="7">
        <v>45526</v>
      </c>
    </row>
    <row r="742" spans="1:28" ht="15.75" hidden="1" x14ac:dyDescent="0.25">
      <c r="A742" s="29">
        <v>45526</v>
      </c>
      <c r="B742" s="25" t="s">
        <v>1753</v>
      </c>
      <c r="C742" s="25"/>
      <c r="D742" s="25" t="s">
        <v>46</v>
      </c>
      <c r="E742" s="25" t="s">
        <v>210</v>
      </c>
      <c r="F742" s="25">
        <v>1</v>
      </c>
      <c r="G742" s="25" t="s">
        <v>39</v>
      </c>
      <c r="H742" s="25">
        <v>170000</v>
      </c>
      <c r="I742" s="11">
        <f t="shared" si="183"/>
        <v>170000</v>
      </c>
      <c r="J742" s="31" t="s">
        <v>312</v>
      </c>
      <c r="K742" s="11" t="s">
        <v>1760</v>
      </c>
      <c r="L742" s="107">
        <f t="shared" si="178"/>
        <v>0</v>
      </c>
      <c r="M742" s="107"/>
      <c r="N742" s="107"/>
      <c r="O742" s="107">
        <f t="shared" si="179"/>
        <v>170000</v>
      </c>
      <c r="P742" s="107">
        <v>170000</v>
      </c>
      <c r="Q742" s="107"/>
      <c r="R742" s="107">
        <f t="shared" si="180"/>
        <v>0</v>
      </c>
      <c r="S742" s="107"/>
      <c r="T742" s="107"/>
      <c r="U742" s="107">
        <f t="shared" si="181"/>
        <v>0</v>
      </c>
      <c r="V742" s="107"/>
      <c r="W742" s="107"/>
      <c r="X742" s="107">
        <f t="shared" si="182"/>
        <v>0</v>
      </c>
      <c r="Y742" s="107"/>
      <c r="Z742" s="107"/>
      <c r="AA742" s="108">
        <f>C742+I742-L742-O742-U742-X742-R742</f>
        <v>0</v>
      </c>
      <c r="AB742" s="7">
        <v>45526</v>
      </c>
    </row>
    <row r="743" spans="1:28" ht="15.75" hidden="1" x14ac:dyDescent="0.25">
      <c r="A743" s="29">
        <v>45526</v>
      </c>
      <c r="B743" s="25" t="s">
        <v>1753</v>
      </c>
      <c r="C743" s="117"/>
      <c r="D743" s="25" t="s">
        <v>46</v>
      </c>
      <c r="E743" s="25" t="s">
        <v>238</v>
      </c>
      <c r="F743" s="25">
        <v>1</v>
      </c>
      <c r="G743" s="25" t="s">
        <v>39</v>
      </c>
      <c r="H743" s="25">
        <v>300000</v>
      </c>
      <c r="I743" s="11">
        <f t="shared" si="183"/>
        <v>300000</v>
      </c>
      <c r="J743" s="31" t="s">
        <v>312</v>
      </c>
      <c r="K743" s="11" t="s">
        <v>1760</v>
      </c>
      <c r="L743" s="107">
        <f t="shared" si="178"/>
        <v>0</v>
      </c>
      <c r="M743" s="107"/>
      <c r="N743" s="107"/>
      <c r="O743" s="107">
        <f t="shared" si="179"/>
        <v>300000</v>
      </c>
      <c r="P743" s="107">
        <v>300000</v>
      </c>
      <c r="Q743" s="107"/>
      <c r="R743" s="107">
        <f t="shared" si="180"/>
        <v>0</v>
      </c>
      <c r="S743" s="107"/>
      <c r="T743" s="107"/>
      <c r="U743" s="107">
        <f t="shared" si="181"/>
        <v>0</v>
      </c>
      <c r="V743" s="107"/>
      <c r="W743" s="107"/>
      <c r="X743" s="107">
        <f t="shared" si="182"/>
        <v>0</v>
      </c>
      <c r="Y743" s="107"/>
      <c r="Z743" s="107"/>
      <c r="AA743" s="108">
        <f>C743+I743-L743-O743-U743-X743-R743</f>
        <v>0</v>
      </c>
      <c r="AB743" s="7">
        <v>45526</v>
      </c>
    </row>
    <row r="744" spans="1:28" ht="15.75" hidden="1" x14ac:dyDescent="0.25">
      <c r="A744" s="29">
        <v>45526</v>
      </c>
      <c r="B744" s="27" t="s">
        <v>1754</v>
      </c>
      <c r="C744" s="117"/>
      <c r="D744" s="25" t="s">
        <v>46</v>
      </c>
      <c r="E744" s="25" t="s">
        <v>63</v>
      </c>
      <c r="F744" s="25">
        <v>2</v>
      </c>
      <c r="G744" s="25" t="s">
        <v>48</v>
      </c>
      <c r="H744" s="25">
        <v>450000</v>
      </c>
      <c r="I744" s="11">
        <f t="shared" si="183"/>
        <v>900000</v>
      </c>
      <c r="J744" s="31" t="s">
        <v>324</v>
      </c>
      <c r="K744" s="11"/>
      <c r="L744" s="107">
        <f t="shared" si="178"/>
        <v>900000</v>
      </c>
      <c r="M744" s="107">
        <v>900000</v>
      </c>
      <c r="N744" s="107"/>
      <c r="O744" s="107">
        <f t="shared" si="179"/>
        <v>0</v>
      </c>
      <c r="P744" s="107"/>
      <c r="Q744" s="107"/>
      <c r="R744" s="107">
        <f t="shared" si="180"/>
        <v>0</v>
      </c>
      <c r="S744" s="107"/>
      <c r="T744" s="107"/>
      <c r="U744" s="107">
        <f t="shared" si="181"/>
        <v>0</v>
      </c>
      <c r="V744" s="107"/>
      <c r="W744" s="107"/>
      <c r="X744" s="107">
        <f t="shared" si="182"/>
        <v>0</v>
      </c>
      <c r="Y744" s="107"/>
      <c r="Z744" s="107"/>
      <c r="AA744" s="108">
        <f>C744+I744-L744-O744-U744-X744-R744</f>
        <v>0</v>
      </c>
      <c r="AB744" s="7">
        <v>45526</v>
      </c>
    </row>
    <row r="745" spans="1:28" ht="15.75" hidden="1" x14ac:dyDescent="0.25">
      <c r="A745" s="29">
        <v>45526</v>
      </c>
      <c r="B745" s="27" t="s">
        <v>311</v>
      </c>
      <c r="C745" s="117"/>
      <c r="D745" s="25" t="s">
        <v>46</v>
      </c>
      <c r="E745" s="25" t="s">
        <v>135</v>
      </c>
      <c r="F745" s="25">
        <v>2</v>
      </c>
      <c r="G745" s="25" t="s">
        <v>48</v>
      </c>
      <c r="H745" s="25">
        <v>150000</v>
      </c>
      <c r="I745" s="11">
        <f t="shared" si="183"/>
        <v>300000</v>
      </c>
      <c r="J745" s="31" t="s">
        <v>324</v>
      </c>
      <c r="K745" s="11"/>
      <c r="L745" s="107">
        <f t="shared" si="178"/>
        <v>300000</v>
      </c>
      <c r="M745" s="107">
        <v>300000</v>
      </c>
      <c r="N745" s="107"/>
      <c r="O745" s="107">
        <f t="shared" si="179"/>
        <v>0</v>
      </c>
      <c r="P745" s="107"/>
      <c r="Q745" s="107"/>
      <c r="R745" s="107">
        <f t="shared" si="180"/>
        <v>0</v>
      </c>
      <c r="S745" s="107"/>
      <c r="T745" s="107"/>
      <c r="U745" s="107">
        <f t="shared" si="181"/>
        <v>0</v>
      </c>
      <c r="V745" s="107"/>
      <c r="W745" s="107"/>
      <c r="X745" s="107">
        <f t="shared" si="182"/>
        <v>0</v>
      </c>
      <c r="Y745" s="107"/>
      <c r="Z745" s="107"/>
      <c r="AA745" s="108">
        <f>C745+I745-L745-O745-U745-X745-R745</f>
        <v>0</v>
      </c>
      <c r="AB745" s="7">
        <v>45526</v>
      </c>
    </row>
    <row r="746" spans="1:28" ht="15.75" hidden="1" x14ac:dyDescent="0.25">
      <c r="A746" s="29">
        <v>45526</v>
      </c>
      <c r="B746" s="25" t="s">
        <v>471</v>
      </c>
      <c r="C746" s="117"/>
      <c r="D746" s="25" t="s">
        <v>46</v>
      </c>
      <c r="E746" s="25" t="s">
        <v>477</v>
      </c>
      <c r="F746" s="25">
        <v>1</v>
      </c>
      <c r="G746" s="25" t="s">
        <v>48</v>
      </c>
      <c r="H746" s="25">
        <v>230000</v>
      </c>
      <c r="I746" s="11">
        <f t="shared" si="183"/>
        <v>230000</v>
      </c>
      <c r="J746" s="31" t="s">
        <v>312</v>
      </c>
      <c r="K746" s="11"/>
      <c r="L746" s="107">
        <f t="shared" si="178"/>
        <v>0</v>
      </c>
      <c r="M746" s="107"/>
      <c r="N746" s="107"/>
      <c r="O746" s="107">
        <f t="shared" si="179"/>
        <v>0</v>
      </c>
      <c r="P746" s="107"/>
      <c r="Q746" s="107"/>
      <c r="R746" s="107">
        <f t="shared" si="180"/>
        <v>230000</v>
      </c>
      <c r="S746" s="107">
        <v>230000</v>
      </c>
      <c r="T746" s="107"/>
      <c r="U746" s="107">
        <f t="shared" si="181"/>
        <v>0</v>
      </c>
      <c r="V746" s="107"/>
      <c r="W746" s="107"/>
      <c r="X746" s="107">
        <f t="shared" si="182"/>
        <v>0</v>
      </c>
      <c r="Y746" s="107"/>
      <c r="Z746" s="107"/>
      <c r="AA746" s="108">
        <f>C746+I746-L746-O746-U746-X746-R746</f>
        <v>0</v>
      </c>
      <c r="AB746" s="7">
        <v>45526</v>
      </c>
    </row>
    <row r="747" spans="1:28" ht="15.75" hidden="1" x14ac:dyDescent="0.25">
      <c r="A747" s="29">
        <v>45526</v>
      </c>
      <c r="B747" s="25" t="s">
        <v>471</v>
      </c>
      <c r="C747" s="117"/>
      <c r="D747" s="25" t="s">
        <v>46</v>
      </c>
      <c r="E747" s="25" t="s">
        <v>135</v>
      </c>
      <c r="F747" s="25">
        <v>4</v>
      </c>
      <c r="G747" s="25" t="s">
        <v>48</v>
      </c>
      <c r="H747" s="25">
        <v>145000</v>
      </c>
      <c r="I747" s="11">
        <f t="shared" si="183"/>
        <v>580000</v>
      </c>
      <c r="J747" s="31" t="s">
        <v>312</v>
      </c>
      <c r="K747" s="11"/>
      <c r="L747" s="107">
        <f t="shared" si="178"/>
        <v>0</v>
      </c>
      <c r="M747" s="107"/>
      <c r="N747" s="107"/>
      <c r="O747" s="107">
        <f t="shared" si="179"/>
        <v>0</v>
      </c>
      <c r="P747" s="107"/>
      <c r="Q747" s="107"/>
      <c r="R747" s="107">
        <f t="shared" si="180"/>
        <v>580000</v>
      </c>
      <c r="S747" s="107">
        <v>580000</v>
      </c>
      <c r="T747" s="107"/>
      <c r="U747" s="107">
        <f t="shared" si="181"/>
        <v>0</v>
      </c>
      <c r="V747" s="107"/>
      <c r="W747" s="107"/>
      <c r="X747" s="107">
        <f t="shared" si="182"/>
        <v>0</v>
      </c>
      <c r="Y747" s="107"/>
      <c r="Z747" s="107"/>
      <c r="AA747" s="108">
        <f>C747+I747-L747-O747-U747-X747-R747</f>
        <v>0</v>
      </c>
      <c r="AB747" s="7">
        <v>45526</v>
      </c>
    </row>
    <row r="748" spans="1:28" ht="15.75" hidden="1" x14ac:dyDescent="0.25">
      <c r="A748" s="29">
        <v>45526</v>
      </c>
      <c r="B748" s="25" t="s">
        <v>827</v>
      </c>
      <c r="C748" s="117"/>
      <c r="D748" s="25" t="s">
        <v>46</v>
      </c>
      <c r="E748" s="25" t="s">
        <v>108</v>
      </c>
      <c r="F748" s="25">
        <v>1600</v>
      </c>
      <c r="G748" s="25" t="s">
        <v>34</v>
      </c>
      <c r="H748" s="25">
        <v>1900</v>
      </c>
      <c r="I748" s="11">
        <f t="shared" si="183"/>
        <v>3040000</v>
      </c>
      <c r="J748" s="31" t="s">
        <v>312</v>
      </c>
      <c r="K748" s="11" t="s">
        <v>1762</v>
      </c>
      <c r="L748" s="107">
        <f t="shared" si="178"/>
        <v>0</v>
      </c>
      <c r="M748" s="107"/>
      <c r="N748" s="107"/>
      <c r="O748" s="107">
        <f t="shared" si="179"/>
        <v>3040000</v>
      </c>
      <c r="P748" s="107">
        <v>3040000</v>
      </c>
      <c r="Q748" s="107"/>
      <c r="R748" s="107">
        <f t="shared" si="180"/>
        <v>0</v>
      </c>
      <c r="S748" s="107"/>
      <c r="T748" s="107"/>
      <c r="U748" s="107">
        <f t="shared" si="181"/>
        <v>0</v>
      </c>
      <c r="V748" s="107"/>
      <c r="W748" s="107"/>
      <c r="X748" s="107">
        <f t="shared" si="182"/>
        <v>0</v>
      </c>
      <c r="Y748" s="107"/>
      <c r="Z748" s="107"/>
      <c r="AA748" s="108">
        <f>C748+I748-L748-O748-U748-X748-R748</f>
        <v>0</v>
      </c>
      <c r="AB748" s="7">
        <v>45526</v>
      </c>
    </row>
    <row r="749" spans="1:28" ht="15.75" hidden="1" x14ac:dyDescent="0.25">
      <c r="A749" s="29">
        <v>45526</v>
      </c>
      <c r="B749" s="25" t="s">
        <v>1755</v>
      </c>
      <c r="C749" s="117"/>
      <c r="D749" s="25" t="s">
        <v>46</v>
      </c>
      <c r="E749" s="25" t="s">
        <v>197</v>
      </c>
      <c r="F749" s="25">
        <v>49</v>
      </c>
      <c r="G749" s="25" t="s">
        <v>39</v>
      </c>
      <c r="H749" s="25">
        <v>115000</v>
      </c>
      <c r="I749" s="11">
        <f t="shared" si="183"/>
        <v>5635000</v>
      </c>
      <c r="J749" s="31" t="s">
        <v>324</v>
      </c>
      <c r="K749" s="11"/>
      <c r="L749" s="107">
        <f t="shared" si="178"/>
        <v>5635000</v>
      </c>
      <c r="M749" s="107">
        <v>5635000</v>
      </c>
      <c r="N749" s="107"/>
      <c r="O749" s="107">
        <f t="shared" si="179"/>
        <v>0</v>
      </c>
      <c r="P749" s="107"/>
      <c r="Q749" s="107"/>
      <c r="R749" s="107">
        <f t="shared" si="180"/>
        <v>0</v>
      </c>
      <c r="S749" s="107"/>
      <c r="T749" s="107"/>
      <c r="U749" s="107">
        <f t="shared" si="181"/>
        <v>0</v>
      </c>
      <c r="V749" s="107"/>
      <c r="W749" s="107"/>
      <c r="X749" s="107">
        <f t="shared" si="182"/>
        <v>0</v>
      </c>
      <c r="Y749" s="107"/>
      <c r="Z749" s="107"/>
      <c r="AA749" s="108">
        <f>C749+I749-L749-O749-U749-X749-R749</f>
        <v>0</v>
      </c>
      <c r="AB749" s="7">
        <v>45526</v>
      </c>
    </row>
    <row r="750" spans="1:28" ht="15.75" hidden="1" x14ac:dyDescent="0.25">
      <c r="A750" s="29">
        <v>45526</v>
      </c>
      <c r="B750" s="25" t="s">
        <v>215</v>
      </c>
      <c r="C750" s="117"/>
      <c r="D750" s="25" t="s">
        <v>46</v>
      </c>
      <c r="E750" s="25" t="s">
        <v>270</v>
      </c>
      <c r="F750" s="25">
        <v>5</v>
      </c>
      <c r="G750" s="25" t="s">
        <v>39</v>
      </c>
      <c r="H750" s="25">
        <v>135000</v>
      </c>
      <c r="I750" s="11">
        <f t="shared" si="183"/>
        <v>675000</v>
      </c>
      <c r="J750" s="26" t="s">
        <v>28</v>
      </c>
      <c r="K750" s="11"/>
      <c r="L750" s="107">
        <f t="shared" si="178"/>
        <v>0</v>
      </c>
      <c r="M750" s="107"/>
      <c r="N750" s="107"/>
      <c r="O750" s="107">
        <f t="shared" si="179"/>
        <v>0</v>
      </c>
      <c r="P750" s="107"/>
      <c r="Q750" s="107"/>
      <c r="R750" s="107">
        <f t="shared" si="180"/>
        <v>0</v>
      </c>
      <c r="S750" s="107"/>
      <c r="T750" s="107"/>
      <c r="U750" s="107">
        <f t="shared" si="181"/>
        <v>0</v>
      </c>
      <c r="V750" s="107"/>
      <c r="W750" s="107"/>
      <c r="X750" s="107">
        <f t="shared" si="182"/>
        <v>0</v>
      </c>
      <c r="Y750" s="107"/>
      <c r="Z750" s="107"/>
      <c r="AA750" s="108">
        <f>C750+I750-L750-O750-U750-X750-R750</f>
        <v>675000</v>
      </c>
      <c r="AB750" s="7"/>
    </row>
    <row r="751" spans="1:28" ht="15.75" hidden="1" x14ac:dyDescent="0.25">
      <c r="A751" s="29">
        <v>45526</v>
      </c>
      <c r="B751" s="25" t="s">
        <v>215</v>
      </c>
      <c r="C751" s="117"/>
      <c r="D751" s="25" t="s">
        <v>46</v>
      </c>
      <c r="E751" s="25" t="s">
        <v>1704</v>
      </c>
      <c r="F751" s="25">
        <v>9</v>
      </c>
      <c r="G751" s="25" t="s">
        <v>39</v>
      </c>
      <c r="H751" s="25">
        <v>140000</v>
      </c>
      <c r="I751" s="11">
        <f t="shared" si="183"/>
        <v>1260000</v>
      </c>
      <c r="J751" s="26" t="s">
        <v>28</v>
      </c>
      <c r="K751" s="11"/>
      <c r="L751" s="107">
        <f t="shared" si="178"/>
        <v>0</v>
      </c>
      <c r="M751" s="107"/>
      <c r="N751" s="107"/>
      <c r="O751" s="107">
        <f t="shared" si="179"/>
        <v>0</v>
      </c>
      <c r="P751" s="107"/>
      <c r="Q751" s="107"/>
      <c r="R751" s="107">
        <f t="shared" si="180"/>
        <v>0</v>
      </c>
      <c r="S751" s="107"/>
      <c r="T751" s="107"/>
      <c r="U751" s="107">
        <f t="shared" si="181"/>
        <v>0</v>
      </c>
      <c r="V751" s="107"/>
      <c r="W751" s="107"/>
      <c r="X751" s="107">
        <f t="shared" si="182"/>
        <v>0</v>
      </c>
      <c r="Y751" s="107"/>
      <c r="Z751" s="107"/>
      <c r="AA751" s="108">
        <f>C751+I751-L751-O751-U751-X751-R751</f>
        <v>1260000</v>
      </c>
      <c r="AB751" s="7"/>
    </row>
    <row r="752" spans="1:28" ht="15.75" hidden="1" x14ac:dyDescent="0.25">
      <c r="A752" s="29">
        <v>45526</v>
      </c>
      <c r="B752" s="25" t="s">
        <v>207</v>
      </c>
      <c r="C752" s="117"/>
      <c r="D752" s="25" t="s">
        <v>46</v>
      </c>
      <c r="E752" s="25" t="s">
        <v>44</v>
      </c>
      <c r="F752" s="25">
        <v>750</v>
      </c>
      <c r="G752" s="25" t="s">
        <v>34</v>
      </c>
      <c r="H752" s="25">
        <v>860</v>
      </c>
      <c r="I752" s="11">
        <f t="shared" si="183"/>
        <v>645000</v>
      </c>
      <c r="J752" s="31" t="s">
        <v>312</v>
      </c>
      <c r="K752" s="11" t="s">
        <v>1763</v>
      </c>
      <c r="L752" s="107">
        <f t="shared" si="178"/>
        <v>0</v>
      </c>
      <c r="M752" s="107"/>
      <c r="N752" s="107"/>
      <c r="O752" s="107">
        <f t="shared" si="179"/>
        <v>645000</v>
      </c>
      <c r="P752" s="107">
        <v>645000</v>
      </c>
      <c r="Q752" s="107"/>
      <c r="R752" s="107">
        <f t="shared" si="180"/>
        <v>0</v>
      </c>
      <c r="S752" s="107"/>
      <c r="T752" s="107"/>
      <c r="U752" s="107">
        <f t="shared" si="181"/>
        <v>0</v>
      </c>
      <c r="V752" s="107"/>
      <c r="W752" s="107"/>
      <c r="X752" s="107">
        <f t="shared" si="182"/>
        <v>0</v>
      </c>
      <c r="Y752" s="107"/>
      <c r="Z752" s="107"/>
      <c r="AA752" s="108">
        <f>C752+I752-L752-O752-U752-X752-R752</f>
        <v>0</v>
      </c>
      <c r="AB752" s="7">
        <v>45526</v>
      </c>
    </row>
    <row r="753" spans="1:28" ht="15.75" hidden="1" x14ac:dyDescent="0.25">
      <c r="A753" s="29">
        <v>45526</v>
      </c>
      <c r="B753" s="25" t="s">
        <v>207</v>
      </c>
      <c r="C753" s="25"/>
      <c r="D753" s="25" t="s">
        <v>46</v>
      </c>
      <c r="E753" s="25" t="s">
        <v>108</v>
      </c>
      <c r="F753" s="25">
        <v>600</v>
      </c>
      <c r="G753" s="25" t="s">
        <v>34</v>
      </c>
      <c r="H753" s="25">
        <v>2150</v>
      </c>
      <c r="I753" s="11">
        <f t="shared" si="183"/>
        <v>1290000</v>
      </c>
      <c r="J753" s="31" t="s">
        <v>324</v>
      </c>
      <c r="K753" s="11"/>
      <c r="L753" s="107">
        <f t="shared" si="178"/>
        <v>0</v>
      </c>
      <c r="M753" s="107"/>
      <c r="N753" s="107"/>
      <c r="O753" s="107">
        <f t="shared" si="179"/>
        <v>0</v>
      </c>
      <c r="P753" s="107"/>
      <c r="Q753" s="107"/>
      <c r="R753" s="107">
        <f t="shared" si="180"/>
        <v>0</v>
      </c>
      <c r="S753" s="107"/>
      <c r="T753" s="107"/>
      <c r="U753" s="107">
        <f t="shared" si="181"/>
        <v>1290000</v>
      </c>
      <c r="V753" s="107">
        <v>1290000</v>
      </c>
      <c r="W753" s="107"/>
      <c r="X753" s="107">
        <f t="shared" si="182"/>
        <v>0</v>
      </c>
      <c r="Y753" s="107"/>
      <c r="Z753" s="107"/>
      <c r="AA753" s="108">
        <f>C753+I753-L753-O753-U753-X753-R753</f>
        <v>0</v>
      </c>
      <c r="AB753" s="7">
        <v>45521</v>
      </c>
    </row>
    <row r="754" spans="1:28" ht="15.75" hidden="1" x14ac:dyDescent="0.25">
      <c r="A754" s="29">
        <v>45526</v>
      </c>
      <c r="B754" s="25" t="s">
        <v>207</v>
      </c>
      <c r="C754" s="117"/>
      <c r="D754" s="25" t="s">
        <v>46</v>
      </c>
      <c r="E754" s="25" t="s">
        <v>1647</v>
      </c>
      <c r="F754" s="25">
        <v>5</v>
      </c>
      <c r="G754" s="25" t="s">
        <v>39</v>
      </c>
      <c r="H754" s="25">
        <v>82000</v>
      </c>
      <c r="I754" s="11">
        <f t="shared" si="183"/>
        <v>410000</v>
      </c>
      <c r="J754" s="31" t="s">
        <v>312</v>
      </c>
      <c r="K754" s="11" t="s">
        <v>1763</v>
      </c>
      <c r="L754" s="107">
        <f t="shared" si="178"/>
        <v>0</v>
      </c>
      <c r="M754" s="107"/>
      <c r="N754" s="107"/>
      <c r="O754" s="107">
        <f t="shared" si="179"/>
        <v>410000</v>
      </c>
      <c r="P754" s="107">
        <v>410000</v>
      </c>
      <c r="Q754" s="107"/>
      <c r="R754" s="107">
        <f t="shared" si="180"/>
        <v>0</v>
      </c>
      <c r="S754" s="107"/>
      <c r="T754" s="107"/>
      <c r="U754" s="107">
        <f t="shared" si="181"/>
        <v>0</v>
      </c>
      <c r="V754" s="107"/>
      <c r="W754" s="107"/>
      <c r="X754" s="107">
        <f t="shared" si="182"/>
        <v>0</v>
      </c>
      <c r="Y754" s="107"/>
      <c r="Z754" s="107"/>
      <c r="AA754" s="108">
        <f>C754+I754-L754-O754-U754-X754-R754</f>
        <v>0</v>
      </c>
      <c r="AB754" s="7">
        <v>45526</v>
      </c>
    </row>
    <row r="755" spans="1:28" ht="15.75" hidden="1" x14ac:dyDescent="0.25">
      <c r="A755" s="24">
        <v>45526</v>
      </c>
      <c r="B755" s="25" t="s">
        <v>280</v>
      </c>
      <c r="C755" s="117"/>
      <c r="D755" s="25" t="s">
        <v>46</v>
      </c>
      <c r="E755" s="25" t="s">
        <v>154</v>
      </c>
      <c r="F755" s="25">
        <v>1250</v>
      </c>
      <c r="G755" s="25" t="s">
        <v>34</v>
      </c>
      <c r="H755" s="25">
        <v>1115</v>
      </c>
      <c r="I755" s="11">
        <f t="shared" si="183"/>
        <v>1393750</v>
      </c>
      <c r="J755" s="26" t="s">
        <v>28</v>
      </c>
      <c r="K755" s="11"/>
      <c r="L755" s="107">
        <f t="shared" si="178"/>
        <v>0</v>
      </c>
      <c r="M755" s="107"/>
      <c r="N755" s="107"/>
      <c r="O755" s="107">
        <f t="shared" si="179"/>
        <v>0</v>
      </c>
      <c r="P755" s="107"/>
      <c r="Q755" s="107"/>
      <c r="R755" s="107">
        <f t="shared" si="180"/>
        <v>0</v>
      </c>
      <c r="S755" s="107"/>
      <c r="T755" s="107"/>
      <c r="U755" s="107">
        <f t="shared" si="181"/>
        <v>0</v>
      </c>
      <c r="V755" s="107"/>
      <c r="W755" s="107"/>
      <c r="X755" s="107">
        <f t="shared" si="182"/>
        <v>0</v>
      </c>
      <c r="Y755" s="107"/>
      <c r="Z755" s="107"/>
      <c r="AA755" s="108">
        <f>C755+I755-L755-O755-U755-X755-R755</f>
        <v>1393750</v>
      </c>
      <c r="AB755" s="7"/>
    </row>
    <row r="756" spans="1:28" ht="15.75" hidden="1" x14ac:dyDescent="0.25">
      <c r="A756" s="29">
        <v>45526</v>
      </c>
      <c r="B756" s="25" t="s">
        <v>280</v>
      </c>
      <c r="C756" s="117"/>
      <c r="D756" s="25" t="s">
        <v>46</v>
      </c>
      <c r="E756" s="25" t="s">
        <v>259</v>
      </c>
      <c r="F756" s="25">
        <v>2500</v>
      </c>
      <c r="G756" s="25" t="s">
        <v>34</v>
      </c>
      <c r="H756" s="25">
        <v>800</v>
      </c>
      <c r="I756" s="11">
        <f t="shared" si="183"/>
        <v>2000000</v>
      </c>
      <c r="J756" s="26" t="s">
        <v>28</v>
      </c>
      <c r="K756" s="11"/>
      <c r="L756" s="107">
        <f t="shared" si="178"/>
        <v>0</v>
      </c>
      <c r="M756" s="107"/>
      <c r="N756" s="107"/>
      <c r="O756" s="107">
        <f t="shared" si="179"/>
        <v>0</v>
      </c>
      <c r="P756" s="107"/>
      <c r="Q756" s="107"/>
      <c r="R756" s="107">
        <f t="shared" si="180"/>
        <v>0</v>
      </c>
      <c r="S756" s="107"/>
      <c r="T756" s="107"/>
      <c r="U756" s="107">
        <f t="shared" si="181"/>
        <v>0</v>
      </c>
      <c r="V756" s="107"/>
      <c r="W756" s="107"/>
      <c r="X756" s="107">
        <f t="shared" si="182"/>
        <v>0</v>
      </c>
      <c r="Y756" s="107"/>
      <c r="Z756" s="107"/>
      <c r="AA756" s="108">
        <f>C756+I756-L756-O756-U756-X756-R756</f>
        <v>2000000</v>
      </c>
      <c r="AB756" s="7"/>
    </row>
    <row r="757" spans="1:28" ht="15.75" hidden="1" x14ac:dyDescent="0.25">
      <c r="A757" s="24">
        <v>45526</v>
      </c>
      <c r="B757" s="25" t="s">
        <v>1756</v>
      </c>
      <c r="C757" s="117"/>
      <c r="D757" s="25" t="s">
        <v>52</v>
      </c>
      <c r="E757" s="25" t="s">
        <v>512</v>
      </c>
      <c r="F757" s="25">
        <v>2</v>
      </c>
      <c r="G757" s="25" t="s">
        <v>27</v>
      </c>
      <c r="H757" s="25">
        <v>430000</v>
      </c>
      <c r="I757" s="11">
        <f t="shared" si="183"/>
        <v>860000</v>
      </c>
      <c r="J757" s="31" t="s">
        <v>324</v>
      </c>
      <c r="K757" s="11"/>
      <c r="L757" s="107">
        <f t="shared" si="178"/>
        <v>860000</v>
      </c>
      <c r="M757" s="107">
        <v>860000</v>
      </c>
      <c r="N757" s="107"/>
      <c r="O757" s="107">
        <f t="shared" si="179"/>
        <v>0</v>
      </c>
      <c r="P757" s="107"/>
      <c r="Q757" s="107"/>
      <c r="R757" s="107">
        <f t="shared" si="180"/>
        <v>0</v>
      </c>
      <c r="S757" s="107"/>
      <c r="T757" s="107"/>
      <c r="U757" s="107">
        <f t="shared" si="181"/>
        <v>0</v>
      </c>
      <c r="V757" s="107"/>
      <c r="W757" s="107"/>
      <c r="X757" s="107">
        <f t="shared" si="182"/>
        <v>0</v>
      </c>
      <c r="Y757" s="107"/>
      <c r="Z757" s="107"/>
      <c r="AA757" s="108">
        <f>C757+I757-L757-O757-U757-X757-R757</f>
        <v>0</v>
      </c>
      <c r="AB757" s="7">
        <v>45526</v>
      </c>
    </row>
    <row r="758" spans="1:28" ht="15.75" hidden="1" x14ac:dyDescent="0.25">
      <c r="A758" s="29">
        <v>45526</v>
      </c>
      <c r="B758" s="25" t="s">
        <v>840</v>
      </c>
      <c r="C758" s="25"/>
      <c r="D758" s="25" t="s">
        <v>52</v>
      </c>
      <c r="E758" s="25" t="s">
        <v>348</v>
      </c>
      <c r="F758" s="25">
        <v>400</v>
      </c>
      <c r="G758" s="25" t="s">
        <v>34</v>
      </c>
      <c r="H758" s="25">
        <v>1150</v>
      </c>
      <c r="I758" s="11">
        <f t="shared" si="183"/>
        <v>460000</v>
      </c>
      <c r="J758" s="32" t="s">
        <v>312</v>
      </c>
      <c r="K758" s="11"/>
      <c r="L758" s="107">
        <f t="shared" si="178"/>
        <v>0</v>
      </c>
      <c r="M758" s="107"/>
      <c r="N758" s="107"/>
      <c r="O758" s="107">
        <f t="shared" si="179"/>
        <v>0</v>
      </c>
      <c r="P758" s="107"/>
      <c r="Q758" s="107"/>
      <c r="R758" s="107">
        <f t="shared" si="180"/>
        <v>460000</v>
      </c>
      <c r="S758" s="107">
        <v>460000</v>
      </c>
      <c r="T758" s="107"/>
      <c r="U758" s="107">
        <f t="shared" si="181"/>
        <v>0</v>
      </c>
      <c r="V758" s="107"/>
      <c r="W758" s="107"/>
      <c r="X758" s="107">
        <f t="shared" si="182"/>
        <v>0</v>
      </c>
      <c r="Y758" s="107"/>
      <c r="Z758" s="107"/>
      <c r="AA758" s="108">
        <f>C758+I758-L758-O758-U758-X758-R758</f>
        <v>0</v>
      </c>
      <c r="AB758" s="7">
        <v>45526</v>
      </c>
    </row>
    <row r="759" spans="1:28" ht="16.5" hidden="1" thickBot="1" x14ac:dyDescent="0.3">
      <c r="A759" s="35">
        <v>45526</v>
      </c>
      <c r="B759" s="36" t="s">
        <v>840</v>
      </c>
      <c r="C759" s="25"/>
      <c r="D759" s="25" t="s">
        <v>52</v>
      </c>
      <c r="E759" s="25" t="s">
        <v>108</v>
      </c>
      <c r="F759" s="25">
        <v>2000</v>
      </c>
      <c r="G759" s="25" t="s">
        <v>34</v>
      </c>
      <c r="H759" s="25">
        <v>2000</v>
      </c>
      <c r="I759" s="11">
        <f t="shared" si="183"/>
        <v>4000000</v>
      </c>
      <c r="J759" s="32" t="s">
        <v>312</v>
      </c>
      <c r="K759" s="11"/>
      <c r="L759" s="107">
        <f t="shared" si="178"/>
        <v>0</v>
      </c>
      <c r="M759" s="107"/>
      <c r="N759" s="107"/>
      <c r="O759" s="107">
        <f t="shared" si="179"/>
        <v>0</v>
      </c>
      <c r="P759" s="107"/>
      <c r="Q759" s="107"/>
      <c r="R759" s="107">
        <f t="shared" si="180"/>
        <v>4000000</v>
      </c>
      <c r="S759" s="107">
        <v>4000000</v>
      </c>
      <c r="T759" s="107"/>
      <c r="U759" s="107">
        <f t="shared" si="181"/>
        <v>0</v>
      </c>
      <c r="V759" s="107"/>
      <c r="W759" s="107"/>
      <c r="X759" s="107">
        <f t="shared" si="182"/>
        <v>0</v>
      </c>
      <c r="Y759" s="107"/>
      <c r="Z759" s="107"/>
      <c r="AA759" s="108">
        <f>C759+I759-L759-O759-U759-X759-R759</f>
        <v>0</v>
      </c>
      <c r="AB759" s="7">
        <v>45526</v>
      </c>
    </row>
    <row r="760" spans="1:28" ht="15.75" hidden="1" x14ac:dyDescent="0.25">
      <c r="A760" s="29">
        <v>45527</v>
      </c>
      <c r="B760" s="27" t="s">
        <v>676</v>
      </c>
      <c r="C760" s="27"/>
      <c r="D760" s="27" t="s">
        <v>46</v>
      </c>
      <c r="E760" s="27" t="s">
        <v>138</v>
      </c>
      <c r="F760" s="27">
        <v>4250</v>
      </c>
      <c r="G760" s="27" t="s">
        <v>34</v>
      </c>
      <c r="H760" s="27">
        <v>1390</v>
      </c>
      <c r="I760" s="11">
        <f t="shared" ref="I760:I823" si="184">F760*H760</f>
        <v>5907500</v>
      </c>
      <c r="J760" s="32" t="s">
        <v>312</v>
      </c>
      <c r="K760" s="11" t="s">
        <v>1773</v>
      </c>
      <c r="L760" s="107">
        <f t="shared" ref="L760" si="185">M760+N760</f>
        <v>0</v>
      </c>
      <c r="M760" s="107"/>
      <c r="N760" s="107"/>
      <c r="O760" s="107">
        <f t="shared" ref="O760" si="186">P760+Q760</f>
        <v>5907500</v>
      </c>
      <c r="P760" s="107">
        <v>5907500</v>
      </c>
      <c r="Q760" s="107"/>
      <c r="R760" s="107">
        <f t="shared" ref="R760" si="187">S760+T760</f>
        <v>0</v>
      </c>
      <c r="S760" s="107"/>
      <c r="T760" s="107"/>
      <c r="U760" s="107">
        <f t="shared" ref="U760" si="188">V760+W760</f>
        <v>0</v>
      </c>
      <c r="V760" s="107"/>
      <c r="W760" s="107"/>
      <c r="X760" s="107">
        <f t="shared" ref="X760" si="189">Y760+Z760</f>
        <v>0</v>
      </c>
      <c r="Y760" s="107"/>
      <c r="Z760" s="107"/>
      <c r="AA760" s="108">
        <f>C760+I760-L760-O760-U760-X760-R760</f>
        <v>0</v>
      </c>
      <c r="AB760" s="7">
        <v>45527</v>
      </c>
    </row>
    <row r="761" spans="1:28" ht="15.75" hidden="1" x14ac:dyDescent="0.25">
      <c r="A761" s="29">
        <v>45527</v>
      </c>
      <c r="B761" s="25" t="s">
        <v>203</v>
      </c>
      <c r="C761" s="25"/>
      <c r="D761" s="25" t="s">
        <v>46</v>
      </c>
      <c r="E761" s="25" t="s">
        <v>1683</v>
      </c>
      <c r="F761" s="25">
        <v>728</v>
      </c>
      <c r="G761" s="25" t="s">
        <v>39</v>
      </c>
      <c r="H761" s="25">
        <v>14100</v>
      </c>
      <c r="I761" s="11">
        <f t="shared" si="184"/>
        <v>10264800</v>
      </c>
      <c r="J761" s="32" t="s">
        <v>324</v>
      </c>
      <c r="K761" s="11"/>
      <c r="L761" s="107">
        <f t="shared" ref="L761:L824" si="190">M761+N761</f>
        <v>10264800</v>
      </c>
      <c r="M761" s="107">
        <v>10264800</v>
      </c>
      <c r="N761" s="107"/>
      <c r="O761" s="107">
        <f t="shared" ref="O761:O824" si="191">P761+Q761</f>
        <v>0</v>
      </c>
      <c r="P761" s="107"/>
      <c r="Q761" s="107"/>
      <c r="R761" s="107">
        <f t="shared" ref="R761:R824" si="192">S761+T761</f>
        <v>0</v>
      </c>
      <c r="S761" s="107"/>
      <c r="T761" s="107"/>
      <c r="U761" s="107">
        <f t="shared" ref="U761:U824" si="193">V761+W761</f>
        <v>0</v>
      </c>
      <c r="V761" s="107"/>
      <c r="W761" s="107"/>
      <c r="X761" s="107">
        <f t="shared" ref="X761:X824" si="194">Y761+Z761</f>
        <v>0</v>
      </c>
      <c r="Y761" s="107"/>
      <c r="Z761" s="107"/>
      <c r="AA761" s="108">
        <f>C761+I761-L761-O761-U761-X761-R761</f>
        <v>0</v>
      </c>
      <c r="AB761" s="7">
        <v>45527</v>
      </c>
    </row>
    <row r="762" spans="1:28" ht="15.75" hidden="1" x14ac:dyDescent="0.25">
      <c r="A762" s="29">
        <v>45527</v>
      </c>
      <c r="B762" s="25" t="s">
        <v>382</v>
      </c>
      <c r="C762" s="25"/>
      <c r="D762" s="25" t="s">
        <v>46</v>
      </c>
      <c r="E762" s="25" t="s">
        <v>50</v>
      </c>
      <c r="F762" s="25">
        <v>100</v>
      </c>
      <c r="G762" s="25" t="s">
        <v>34</v>
      </c>
      <c r="H762" s="25">
        <v>3360</v>
      </c>
      <c r="I762" s="11">
        <f t="shared" si="184"/>
        <v>336000</v>
      </c>
      <c r="J762" s="26" t="s">
        <v>28</v>
      </c>
      <c r="K762" s="11"/>
      <c r="L762" s="107">
        <f t="shared" si="190"/>
        <v>0</v>
      </c>
      <c r="M762" s="107"/>
      <c r="N762" s="107"/>
      <c r="O762" s="107">
        <f t="shared" si="191"/>
        <v>0</v>
      </c>
      <c r="P762" s="107"/>
      <c r="Q762" s="107"/>
      <c r="R762" s="107">
        <f t="shared" si="192"/>
        <v>0</v>
      </c>
      <c r="S762" s="107"/>
      <c r="T762" s="107"/>
      <c r="U762" s="107">
        <f t="shared" si="193"/>
        <v>0</v>
      </c>
      <c r="V762" s="107"/>
      <c r="W762" s="107"/>
      <c r="X762" s="107">
        <f t="shared" si="194"/>
        <v>0</v>
      </c>
      <c r="Y762" s="107"/>
      <c r="Z762" s="107"/>
      <c r="AA762" s="108">
        <f>C762+I762-L762-O762-U762-X762-R762</f>
        <v>336000</v>
      </c>
      <c r="AB762" s="7"/>
    </row>
    <row r="763" spans="1:28" ht="15.75" hidden="1" x14ac:dyDescent="0.25">
      <c r="A763" s="29">
        <v>45527</v>
      </c>
      <c r="B763" s="25" t="s">
        <v>382</v>
      </c>
      <c r="C763" s="25"/>
      <c r="D763" s="25" t="s">
        <v>46</v>
      </c>
      <c r="E763" s="25" t="s">
        <v>154</v>
      </c>
      <c r="F763" s="25">
        <v>250</v>
      </c>
      <c r="G763" s="25" t="s">
        <v>34</v>
      </c>
      <c r="H763" s="25">
        <v>1065</v>
      </c>
      <c r="I763" s="11">
        <f t="shared" si="184"/>
        <v>266250</v>
      </c>
      <c r="J763" s="26" t="s">
        <v>28</v>
      </c>
      <c r="K763" s="11"/>
      <c r="L763" s="107">
        <f t="shared" si="190"/>
        <v>0</v>
      </c>
      <c r="M763" s="107"/>
      <c r="N763" s="107"/>
      <c r="O763" s="107">
        <f t="shared" si="191"/>
        <v>0</v>
      </c>
      <c r="P763" s="107"/>
      <c r="Q763" s="107"/>
      <c r="R763" s="107">
        <f t="shared" si="192"/>
        <v>0</v>
      </c>
      <c r="S763" s="107"/>
      <c r="T763" s="107"/>
      <c r="U763" s="107">
        <f t="shared" si="193"/>
        <v>0</v>
      </c>
      <c r="V763" s="107"/>
      <c r="W763" s="107"/>
      <c r="X763" s="107">
        <f t="shared" si="194"/>
        <v>0</v>
      </c>
      <c r="Y763" s="107"/>
      <c r="Z763" s="107"/>
      <c r="AA763" s="108">
        <f>C763+I763-L763-O763-U763-X763-R763</f>
        <v>266250</v>
      </c>
      <c r="AB763" s="7"/>
    </row>
    <row r="764" spans="1:28" ht="15.75" hidden="1" x14ac:dyDescent="0.25">
      <c r="A764" s="29">
        <v>45527</v>
      </c>
      <c r="B764" s="25" t="s">
        <v>382</v>
      </c>
      <c r="C764" s="25"/>
      <c r="D764" s="25" t="s">
        <v>46</v>
      </c>
      <c r="E764" s="25" t="s">
        <v>298</v>
      </c>
      <c r="F764" s="25">
        <v>5200</v>
      </c>
      <c r="G764" s="25" t="s">
        <v>34</v>
      </c>
      <c r="H764" s="25">
        <v>3700</v>
      </c>
      <c r="I764" s="11">
        <f t="shared" si="184"/>
        <v>19240000</v>
      </c>
      <c r="J764" s="26" t="s">
        <v>28</v>
      </c>
      <c r="K764" s="11"/>
      <c r="L764" s="107">
        <f t="shared" si="190"/>
        <v>0</v>
      </c>
      <c r="M764" s="107"/>
      <c r="N764" s="107"/>
      <c r="O764" s="107">
        <f t="shared" si="191"/>
        <v>0</v>
      </c>
      <c r="P764" s="107"/>
      <c r="Q764" s="107"/>
      <c r="R764" s="107">
        <f t="shared" si="192"/>
        <v>0</v>
      </c>
      <c r="S764" s="107"/>
      <c r="T764" s="107"/>
      <c r="U764" s="107">
        <f t="shared" si="193"/>
        <v>0</v>
      </c>
      <c r="V764" s="107"/>
      <c r="W764" s="107"/>
      <c r="X764" s="107">
        <f t="shared" si="194"/>
        <v>0</v>
      </c>
      <c r="Y764" s="107"/>
      <c r="Z764" s="107"/>
      <c r="AA764" s="108">
        <f>C764+I764-L764-O764-U764-X764-R764</f>
        <v>19240000</v>
      </c>
      <c r="AB764" s="7"/>
    </row>
    <row r="765" spans="1:28" ht="15.75" hidden="1" x14ac:dyDescent="0.25">
      <c r="A765" s="29">
        <v>45527</v>
      </c>
      <c r="B765" s="25" t="s">
        <v>253</v>
      </c>
      <c r="C765" s="25"/>
      <c r="D765" s="25" t="s">
        <v>46</v>
      </c>
      <c r="E765" s="25" t="s">
        <v>127</v>
      </c>
      <c r="F765" s="25">
        <v>10</v>
      </c>
      <c r="G765" s="25" t="s">
        <v>39</v>
      </c>
      <c r="H765" s="25">
        <v>70000</v>
      </c>
      <c r="I765" s="11">
        <f t="shared" si="184"/>
        <v>700000</v>
      </c>
      <c r="J765" s="26" t="s">
        <v>28</v>
      </c>
      <c r="K765" s="11" t="s">
        <v>1789</v>
      </c>
      <c r="L765" s="107">
        <f t="shared" si="190"/>
        <v>0</v>
      </c>
      <c r="M765" s="107"/>
      <c r="N765" s="107"/>
      <c r="O765" s="107">
        <f t="shared" si="191"/>
        <v>0</v>
      </c>
      <c r="P765" s="107"/>
      <c r="Q765" s="107"/>
      <c r="R765" s="107">
        <f t="shared" si="192"/>
        <v>0</v>
      </c>
      <c r="S765" s="107"/>
      <c r="T765" s="107"/>
      <c r="U765" s="107">
        <f t="shared" si="193"/>
        <v>0</v>
      </c>
      <c r="V765" s="107"/>
      <c r="W765" s="107"/>
      <c r="X765" s="107">
        <f t="shared" si="194"/>
        <v>0</v>
      </c>
      <c r="Y765" s="107"/>
      <c r="Z765" s="107"/>
      <c r="AA765" s="108">
        <f>C765+I765-L765-O765-U765-X765-R765</f>
        <v>700000</v>
      </c>
      <c r="AB765" s="7"/>
    </row>
    <row r="766" spans="1:28" ht="15.75" hidden="1" x14ac:dyDescent="0.25">
      <c r="A766" s="29">
        <v>45527</v>
      </c>
      <c r="B766" s="25" t="s">
        <v>253</v>
      </c>
      <c r="C766" s="25"/>
      <c r="D766" s="25" t="s">
        <v>46</v>
      </c>
      <c r="E766" s="25" t="s">
        <v>150</v>
      </c>
      <c r="F766" s="25">
        <v>40</v>
      </c>
      <c r="G766" s="25" t="s">
        <v>77</v>
      </c>
      <c r="H766" s="25">
        <v>50000</v>
      </c>
      <c r="I766" s="11">
        <f t="shared" si="184"/>
        <v>2000000</v>
      </c>
      <c r="J766" s="26" t="s">
        <v>28</v>
      </c>
      <c r="K766" s="11" t="s">
        <v>1789</v>
      </c>
      <c r="L766" s="107">
        <f t="shared" si="190"/>
        <v>0</v>
      </c>
      <c r="M766" s="107"/>
      <c r="N766" s="107"/>
      <c r="O766" s="107">
        <f t="shared" si="191"/>
        <v>0</v>
      </c>
      <c r="P766" s="107"/>
      <c r="Q766" s="107"/>
      <c r="R766" s="107">
        <f t="shared" si="192"/>
        <v>0</v>
      </c>
      <c r="S766" s="107"/>
      <c r="T766" s="107"/>
      <c r="U766" s="107">
        <f t="shared" si="193"/>
        <v>0</v>
      </c>
      <c r="V766" s="107"/>
      <c r="W766" s="107"/>
      <c r="X766" s="107">
        <f t="shared" si="194"/>
        <v>0</v>
      </c>
      <c r="Y766" s="107"/>
      <c r="Z766" s="107"/>
      <c r="AA766" s="108">
        <f>C766+I766-L766-O766-U766-X766-R766</f>
        <v>2000000</v>
      </c>
      <c r="AB766" s="7"/>
    </row>
    <row r="767" spans="1:28" ht="15.75" hidden="1" x14ac:dyDescent="0.25">
      <c r="A767" s="29">
        <v>45527</v>
      </c>
      <c r="B767" s="25" t="s">
        <v>253</v>
      </c>
      <c r="C767" s="27"/>
      <c r="D767" s="25" t="s">
        <v>46</v>
      </c>
      <c r="E767" s="27" t="s">
        <v>130</v>
      </c>
      <c r="F767" s="27">
        <v>20</v>
      </c>
      <c r="G767" s="25" t="s">
        <v>77</v>
      </c>
      <c r="H767" s="27">
        <v>50000</v>
      </c>
      <c r="I767" s="11">
        <f t="shared" si="184"/>
        <v>1000000</v>
      </c>
      <c r="J767" s="28" t="s">
        <v>28</v>
      </c>
      <c r="K767" s="11" t="s">
        <v>1789</v>
      </c>
      <c r="L767" s="107">
        <f t="shared" si="190"/>
        <v>0</v>
      </c>
      <c r="M767" s="107"/>
      <c r="N767" s="107"/>
      <c r="O767" s="107">
        <f t="shared" si="191"/>
        <v>0</v>
      </c>
      <c r="P767" s="107"/>
      <c r="Q767" s="107"/>
      <c r="R767" s="107">
        <f t="shared" si="192"/>
        <v>0</v>
      </c>
      <c r="S767" s="107"/>
      <c r="T767" s="107"/>
      <c r="U767" s="107">
        <f t="shared" si="193"/>
        <v>0</v>
      </c>
      <c r="V767" s="107"/>
      <c r="W767" s="107"/>
      <c r="X767" s="107">
        <f t="shared" si="194"/>
        <v>0</v>
      </c>
      <c r="Y767" s="107"/>
      <c r="Z767" s="107"/>
      <c r="AA767" s="108">
        <f>C767+I767-L767-O767-U767-X767-R767</f>
        <v>1000000</v>
      </c>
      <c r="AB767" s="7"/>
    </row>
    <row r="768" spans="1:28" ht="15.75" hidden="1" x14ac:dyDescent="0.25">
      <c r="A768" s="29">
        <v>45527</v>
      </c>
      <c r="B768" s="25" t="s">
        <v>379</v>
      </c>
      <c r="C768" s="25"/>
      <c r="D768" s="25" t="s">
        <v>52</v>
      </c>
      <c r="E768" s="25" t="s">
        <v>208</v>
      </c>
      <c r="F768" s="25">
        <v>2000</v>
      </c>
      <c r="G768" s="25" t="s">
        <v>34</v>
      </c>
      <c r="H768" s="25">
        <v>700</v>
      </c>
      <c r="I768" s="11">
        <f t="shared" si="184"/>
        <v>1400000</v>
      </c>
      <c r="J768" s="31" t="s">
        <v>312</v>
      </c>
      <c r="K768" s="11" t="s">
        <v>1771</v>
      </c>
      <c r="L768" s="107">
        <f t="shared" si="190"/>
        <v>0</v>
      </c>
      <c r="M768" s="107"/>
      <c r="N768" s="107"/>
      <c r="O768" s="107">
        <f t="shared" si="191"/>
        <v>1400000</v>
      </c>
      <c r="P768" s="107">
        <v>1400000</v>
      </c>
      <c r="Q768" s="107"/>
      <c r="R768" s="107">
        <f t="shared" si="192"/>
        <v>0</v>
      </c>
      <c r="S768" s="107"/>
      <c r="T768" s="107"/>
      <c r="U768" s="107">
        <f t="shared" si="193"/>
        <v>0</v>
      </c>
      <c r="V768" s="107"/>
      <c r="W768" s="107"/>
      <c r="X768" s="107">
        <f t="shared" si="194"/>
        <v>0</v>
      </c>
      <c r="Y768" s="107"/>
      <c r="Z768" s="107"/>
      <c r="AA768" s="108">
        <f>C768+I768-L768-O768-U768-X768-R768</f>
        <v>0</v>
      </c>
      <c r="AB768" s="7">
        <v>45527</v>
      </c>
    </row>
    <row r="769" spans="1:28" ht="15.75" hidden="1" x14ac:dyDescent="0.25">
      <c r="A769" s="29">
        <v>45527</v>
      </c>
      <c r="B769" s="25" t="s">
        <v>73</v>
      </c>
      <c r="C769" s="25"/>
      <c r="D769" s="25" t="s">
        <v>52</v>
      </c>
      <c r="E769" s="25" t="s">
        <v>180</v>
      </c>
      <c r="F769" s="25">
        <v>1</v>
      </c>
      <c r="G769" s="25" t="s">
        <v>48</v>
      </c>
      <c r="H769" s="25">
        <v>230000</v>
      </c>
      <c r="I769" s="11">
        <f t="shared" si="184"/>
        <v>230000</v>
      </c>
      <c r="J769" s="31" t="s">
        <v>324</v>
      </c>
      <c r="K769" s="11"/>
      <c r="L769" s="107">
        <f t="shared" si="190"/>
        <v>0</v>
      </c>
      <c r="M769" s="107"/>
      <c r="N769" s="107"/>
      <c r="O769" s="107">
        <f t="shared" si="191"/>
        <v>0</v>
      </c>
      <c r="P769" s="107"/>
      <c r="Q769" s="107"/>
      <c r="R769" s="107">
        <f t="shared" si="192"/>
        <v>0</v>
      </c>
      <c r="S769" s="107"/>
      <c r="T769" s="107"/>
      <c r="U769" s="107">
        <f t="shared" si="193"/>
        <v>230000</v>
      </c>
      <c r="V769" s="107">
        <v>230000</v>
      </c>
      <c r="W769" s="107"/>
      <c r="X769" s="107">
        <f t="shared" si="194"/>
        <v>0</v>
      </c>
      <c r="Y769" s="107"/>
      <c r="Z769" s="107"/>
      <c r="AA769" s="108">
        <f>C769+I769-L769-O769-U769-X769-R769</f>
        <v>0</v>
      </c>
      <c r="AB769" s="7">
        <v>45534</v>
      </c>
    </row>
    <row r="770" spans="1:28" ht="15.75" hidden="1" x14ac:dyDescent="0.25">
      <c r="A770" s="29">
        <v>45527</v>
      </c>
      <c r="B770" s="25" t="s">
        <v>307</v>
      </c>
      <c r="C770" s="25"/>
      <c r="D770" s="25" t="s">
        <v>46</v>
      </c>
      <c r="E770" s="25" t="s">
        <v>58</v>
      </c>
      <c r="F770" s="25">
        <v>400</v>
      </c>
      <c r="G770" s="25" t="s">
        <v>34</v>
      </c>
      <c r="H770" s="25">
        <v>2000</v>
      </c>
      <c r="I770" s="11">
        <f t="shared" si="184"/>
        <v>800000</v>
      </c>
      <c r="J770" s="31" t="s">
        <v>324</v>
      </c>
      <c r="K770" s="11"/>
      <c r="L770" s="107">
        <f t="shared" si="190"/>
        <v>465000</v>
      </c>
      <c r="M770" s="107">
        <v>465000</v>
      </c>
      <c r="N770" s="107"/>
      <c r="O770" s="107">
        <f t="shared" si="191"/>
        <v>0</v>
      </c>
      <c r="P770" s="107"/>
      <c r="Q770" s="107"/>
      <c r="R770" s="107">
        <f t="shared" si="192"/>
        <v>335000</v>
      </c>
      <c r="S770" s="107"/>
      <c r="T770" s="107">
        <v>335000</v>
      </c>
      <c r="U770" s="107">
        <f t="shared" si="193"/>
        <v>0</v>
      </c>
      <c r="V770" s="107"/>
      <c r="W770" s="107"/>
      <c r="X770" s="107">
        <f t="shared" si="194"/>
        <v>0</v>
      </c>
      <c r="Y770" s="107"/>
      <c r="Z770" s="107"/>
      <c r="AA770" s="108">
        <f>C770+I770-L770-O770-U770-X770-R770</f>
        <v>0</v>
      </c>
      <c r="AB770" s="7">
        <v>45530</v>
      </c>
    </row>
    <row r="771" spans="1:28" ht="15.75" hidden="1" x14ac:dyDescent="0.25">
      <c r="A771" s="29">
        <v>45527</v>
      </c>
      <c r="B771" s="25">
        <v>777</v>
      </c>
      <c r="C771" s="25"/>
      <c r="D771" s="25" t="s">
        <v>46</v>
      </c>
      <c r="E771" s="25" t="s">
        <v>454</v>
      </c>
      <c r="F771" s="25">
        <v>3</v>
      </c>
      <c r="G771" s="25" t="s">
        <v>125</v>
      </c>
      <c r="H771" s="25">
        <v>55000</v>
      </c>
      <c r="I771" s="11">
        <f t="shared" si="184"/>
        <v>165000</v>
      </c>
      <c r="J771" s="32" t="s">
        <v>324</v>
      </c>
      <c r="K771" s="11"/>
      <c r="L771" s="107">
        <f t="shared" si="190"/>
        <v>165000</v>
      </c>
      <c r="M771" s="107">
        <v>165000</v>
      </c>
      <c r="N771" s="107"/>
      <c r="O771" s="107">
        <f t="shared" si="191"/>
        <v>0</v>
      </c>
      <c r="P771" s="107"/>
      <c r="Q771" s="107"/>
      <c r="R771" s="107">
        <f t="shared" si="192"/>
        <v>0</v>
      </c>
      <c r="S771" s="107"/>
      <c r="T771" s="107"/>
      <c r="U771" s="107">
        <f t="shared" si="193"/>
        <v>0</v>
      </c>
      <c r="V771" s="107"/>
      <c r="W771" s="107"/>
      <c r="X771" s="107">
        <f t="shared" si="194"/>
        <v>0</v>
      </c>
      <c r="Y771" s="107"/>
      <c r="Z771" s="107"/>
      <c r="AA771" s="108">
        <f>C771+I771-L771-O771-U771-X771-R771</f>
        <v>0</v>
      </c>
      <c r="AB771" s="7">
        <v>45527</v>
      </c>
    </row>
    <row r="772" spans="1:28" ht="15.75" hidden="1" x14ac:dyDescent="0.25">
      <c r="A772" s="29">
        <v>45527</v>
      </c>
      <c r="B772" s="25" t="s">
        <v>1778</v>
      </c>
      <c r="C772" s="25"/>
      <c r="D772" s="25" t="s">
        <v>46</v>
      </c>
      <c r="E772" s="25" t="s">
        <v>130</v>
      </c>
      <c r="F772" s="25">
        <v>10</v>
      </c>
      <c r="G772" s="25" t="s">
        <v>77</v>
      </c>
      <c r="H772" s="25">
        <v>50000</v>
      </c>
      <c r="I772" s="11">
        <f t="shared" si="184"/>
        <v>500000</v>
      </c>
      <c r="J772" s="31" t="s">
        <v>312</v>
      </c>
      <c r="K772" s="11" t="s">
        <v>1736</v>
      </c>
      <c r="L772" s="107">
        <f t="shared" si="190"/>
        <v>0</v>
      </c>
      <c r="M772" s="107"/>
      <c r="N772" s="107"/>
      <c r="O772" s="107">
        <f t="shared" si="191"/>
        <v>500000</v>
      </c>
      <c r="P772" s="107">
        <v>500000</v>
      </c>
      <c r="Q772" s="107"/>
      <c r="R772" s="107">
        <f t="shared" si="192"/>
        <v>0</v>
      </c>
      <c r="S772" s="107"/>
      <c r="T772" s="107"/>
      <c r="U772" s="107">
        <f t="shared" si="193"/>
        <v>0</v>
      </c>
      <c r="V772" s="107"/>
      <c r="W772" s="107"/>
      <c r="X772" s="107">
        <f t="shared" si="194"/>
        <v>0</v>
      </c>
      <c r="Y772" s="107"/>
      <c r="Z772" s="107"/>
      <c r="AA772" s="108">
        <f>C772+I772-L772-O772-U772-X772-R772</f>
        <v>0</v>
      </c>
      <c r="AB772" s="7">
        <v>45524</v>
      </c>
    </row>
    <row r="773" spans="1:28" ht="15.75" hidden="1" x14ac:dyDescent="0.25">
      <c r="A773" s="29">
        <v>45527</v>
      </c>
      <c r="B773" s="25" t="s">
        <v>311</v>
      </c>
      <c r="C773" s="25"/>
      <c r="D773" s="25" t="s">
        <v>46</v>
      </c>
      <c r="E773" s="25" t="s">
        <v>135</v>
      </c>
      <c r="F773" s="25">
        <v>3</v>
      </c>
      <c r="G773" s="25" t="s">
        <v>48</v>
      </c>
      <c r="H773" s="25">
        <v>150000</v>
      </c>
      <c r="I773" s="11">
        <f t="shared" si="184"/>
        <v>450000</v>
      </c>
      <c r="J773" s="31" t="s">
        <v>324</v>
      </c>
      <c r="K773" s="11"/>
      <c r="L773" s="107">
        <f t="shared" si="190"/>
        <v>450000</v>
      </c>
      <c r="M773" s="107">
        <v>70000</v>
      </c>
      <c r="N773" s="107">
        <v>380000</v>
      </c>
      <c r="O773" s="107">
        <f t="shared" si="191"/>
        <v>0</v>
      </c>
      <c r="P773" s="107"/>
      <c r="Q773" s="107"/>
      <c r="R773" s="107">
        <f t="shared" si="192"/>
        <v>0</v>
      </c>
      <c r="S773" s="107"/>
      <c r="T773" s="107"/>
      <c r="U773" s="107">
        <f t="shared" si="193"/>
        <v>0</v>
      </c>
      <c r="V773" s="107"/>
      <c r="W773" s="107"/>
      <c r="X773" s="107">
        <f t="shared" si="194"/>
        <v>0</v>
      </c>
      <c r="Y773" s="107"/>
      <c r="Z773" s="107"/>
      <c r="AA773" s="108">
        <f>C773+I773-L773-O773-U773-X773-R773</f>
        <v>0</v>
      </c>
      <c r="AB773" s="7">
        <v>45527</v>
      </c>
    </row>
    <row r="774" spans="1:28" ht="15.75" hidden="1" x14ac:dyDescent="0.25">
      <c r="A774" s="29">
        <v>45527</v>
      </c>
      <c r="B774" s="25" t="s">
        <v>311</v>
      </c>
      <c r="C774" s="25"/>
      <c r="D774" s="25" t="s">
        <v>46</v>
      </c>
      <c r="E774" s="25" t="s">
        <v>512</v>
      </c>
      <c r="F774" s="25">
        <v>1</v>
      </c>
      <c r="G774" s="25" t="s">
        <v>34</v>
      </c>
      <c r="H774" s="25">
        <v>460000</v>
      </c>
      <c r="I774" s="11">
        <f t="shared" si="184"/>
        <v>460000</v>
      </c>
      <c r="J774" s="31" t="s">
        <v>324</v>
      </c>
      <c r="K774" s="11"/>
      <c r="L774" s="107">
        <f t="shared" si="190"/>
        <v>460000</v>
      </c>
      <c r="M774" s="107">
        <v>210000</v>
      </c>
      <c r="N774" s="107">
        <v>250000</v>
      </c>
      <c r="O774" s="107">
        <f t="shared" si="191"/>
        <v>0</v>
      </c>
      <c r="P774" s="107"/>
      <c r="Q774" s="107"/>
      <c r="R774" s="107">
        <f t="shared" si="192"/>
        <v>0</v>
      </c>
      <c r="S774" s="107"/>
      <c r="T774" s="107"/>
      <c r="U774" s="107">
        <f t="shared" si="193"/>
        <v>0</v>
      </c>
      <c r="V774" s="107"/>
      <c r="W774" s="107"/>
      <c r="X774" s="107">
        <f t="shared" si="194"/>
        <v>0</v>
      </c>
      <c r="Y774" s="107"/>
      <c r="Z774" s="107"/>
      <c r="AA774" s="108">
        <f>C774+I774-L774-O774-U774-X774-R774</f>
        <v>0</v>
      </c>
      <c r="AB774" s="7">
        <v>45528</v>
      </c>
    </row>
    <row r="775" spans="1:28" ht="15.75" hidden="1" x14ac:dyDescent="0.25">
      <c r="A775" s="29">
        <v>45527</v>
      </c>
      <c r="B775" s="25" t="s">
        <v>209</v>
      </c>
      <c r="C775" s="25"/>
      <c r="D775" s="25" t="s">
        <v>46</v>
      </c>
      <c r="E775" s="25" t="s">
        <v>179</v>
      </c>
      <c r="F775" s="25">
        <v>1000</v>
      </c>
      <c r="G775" s="25" t="s">
        <v>34</v>
      </c>
      <c r="H775" s="25">
        <v>1370</v>
      </c>
      <c r="I775" s="11">
        <f t="shared" si="184"/>
        <v>1370000</v>
      </c>
      <c r="J775" s="31" t="s">
        <v>324</v>
      </c>
      <c r="K775" s="11"/>
      <c r="L775" s="107">
        <f t="shared" si="190"/>
        <v>1370000</v>
      </c>
      <c r="M775" s="107">
        <v>1370000</v>
      </c>
      <c r="N775" s="107"/>
      <c r="O775" s="107">
        <f t="shared" si="191"/>
        <v>0</v>
      </c>
      <c r="P775" s="107"/>
      <c r="Q775" s="107"/>
      <c r="R775" s="107">
        <f t="shared" si="192"/>
        <v>0</v>
      </c>
      <c r="S775" s="107"/>
      <c r="T775" s="107"/>
      <c r="U775" s="107">
        <f t="shared" si="193"/>
        <v>0</v>
      </c>
      <c r="V775" s="107"/>
      <c r="W775" s="107"/>
      <c r="X775" s="107">
        <f t="shared" si="194"/>
        <v>0</v>
      </c>
      <c r="Y775" s="107"/>
      <c r="Z775" s="107"/>
      <c r="AA775" s="108">
        <f>C775+I775-L775-O775-U775-X775-R775</f>
        <v>0</v>
      </c>
      <c r="AB775" s="7">
        <v>45527</v>
      </c>
    </row>
    <row r="776" spans="1:28" ht="15.75" hidden="1" x14ac:dyDescent="0.25">
      <c r="A776" s="29">
        <v>45527</v>
      </c>
      <c r="B776" s="25" t="s">
        <v>209</v>
      </c>
      <c r="C776" s="25"/>
      <c r="D776" s="25" t="s">
        <v>46</v>
      </c>
      <c r="E776" s="25" t="s">
        <v>1095</v>
      </c>
      <c r="F776" s="25">
        <v>250</v>
      </c>
      <c r="G776" s="25" t="s">
        <v>34</v>
      </c>
      <c r="H776" s="25">
        <v>1140</v>
      </c>
      <c r="I776" s="11">
        <f t="shared" si="184"/>
        <v>285000</v>
      </c>
      <c r="J776" s="31" t="s">
        <v>324</v>
      </c>
      <c r="K776" s="11"/>
      <c r="L776" s="107">
        <f t="shared" si="190"/>
        <v>285000</v>
      </c>
      <c r="M776" s="107">
        <v>285000</v>
      </c>
      <c r="N776" s="107"/>
      <c r="O776" s="107">
        <f t="shared" si="191"/>
        <v>0</v>
      </c>
      <c r="P776" s="107"/>
      <c r="Q776" s="107"/>
      <c r="R776" s="107">
        <f t="shared" si="192"/>
        <v>0</v>
      </c>
      <c r="S776" s="107"/>
      <c r="T776" s="107"/>
      <c r="U776" s="107">
        <f t="shared" si="193"/>
        <v>0</v>
      </c>
      <c r="V776" s="107"/>
      <c r="W776" s="107"/>
      <c r="X776" s="107">
        <f t="shared" si="194"/>
        <v>0</v>
      </c>
      <c r="Y776" s="107"/>
      <c r="Z776" s="107"/>
      <c r="AA776" s="108">
        <f>C776+I776-L776-O776-U776-X776-R776</f>
        <v>0</v>
      </c>
      <c r="AB776" s="7">
        <v>45527</v>
      </c>
    </row>
    <row r="777" spans="1:28" ht="15.75" hidden="1" x14ac:dyDescent="0.25">
      <c r="A777" s="29">
        <v>45527</v>
      </c>
      <c r="B777" s="25" t="s">
        <v>209</v>
      </c>
      <c r="C777" s="25"/>
      <c r="D777" s="25" t="s">
        <v>46</v>
      </c>
      <c r="E777" s="25" t="s">
        <v>139</v>
      </c>
      <c r="F777" s="25">
        <v>250</v>
      </c>
      <c r="G777" s="25" t="s">
        <v>34</v>
      </c>
      <c r="H777" s="25">
        <v>2105</v>
      </c>
      <c r="I777" s="11">
        <f t="shared" si="184"/>
        <v>526250</v>
      </c>
      <c r="J777" s="31" t="s">
        <v>324</v>
      </c>
      <c r="K777" s="11"/>
      <c r="L777" s="107">
        <f t="shared" si="190"/>
        <v>45000</v>
      </c>
      <c r="M777" s="107">
        <v>45000</v>
      </c>
      <c r="N777" s="107"/>
      <c r="O777" s="107">
        <f t="shared" si="191"/>
        <v>0</v>
      </c>
      <c r="P777" s="107"/>
      <c r="Q777" s="107"/>
      <c r="R777" s="107">
        <f t="shared" si="192"/>
        <v>0</v>
      </c>
      <c r="S777" s="107"/>
      <c r="T777" s="107"/>
      <c r="U777" s="107">
        <f t="shared" si="193"/>
        <v>481250</v>
      </c>
      <c r="V777" s="107">
        <v>481250</v>
      </c>
      <c r="W777" s="107"/>
      <c r="X777" s="107">
        <f t="shared" si="194"/>
        <v>0</v>
      </c>
      <c r="Y777" s="107"/>
      <c r="Z777" s="107"/>
      <c r="AA777" s="108">
        <f>C777+I777-L777-O777-U777-X777-R777</f>
        <v>0</v>
      </c>
      <c r="AB777" s="7">
        <v>45527</v>
      </c>
    </row>
    <row r="778" spans="1:28" ht="15.75" hidden="1" x14ac:dyDescent="0.25">
      <c r="A778" s="29">
        <v>45527</v>
      </c>
      <c r="B778" s="25" t="s">
        <v>209</v>
      </c>
      <c r="C778" s="25"/>
      <c r="D778" s="25" t="s">
        <v>46</v>
      </c>
      <c r="E778" s="25" t="s">
        <v>534</v>
      </c>
      <c r="F778" s="25">
        <v>125</v>
      </c>
      <c r="G778" s="25" t="s">
        <v>34</v>
      </c>
      <c r="H778" s="25">
        <v>3160</v>
      </c>
      <c r="I778" s="11">
        <f t="shared" si="184"/>
        <v>395000</v>
      </c>
      <c r="J778" s="31" t="s">
        <v>324</v>
      </c>
      <c r="K778" s="11"/>
      <c r="L778" s="107">
        <f t="shared" si="190"/>
        <v>0</v>
      </c>
      <c r="M778" s="107"/>
      <c r="N778" s="107"/>
      <c r="O778" s="107">
        <f t="shared" si="191"/>
        <v>0</v>
      </c>
      <c r="P778" s="107"/>
      <c r="Q778" s="107"/>
      <c r="R778" s="107">
        <f t="shared" si="192"/>
        <v>0</v>
      </c>
      <c r="S778" s="107"/>
      <c r="T778" s="107"/>
      <c r="U778" s="107">
        <f t="shared" si="193"/>
        <v>395000</v>
      </c>
      <c r="V778" s="107">
        <v>395000</v>
      </c>
      <c r="W778" s="107"/>
      <c r="X778" s="107">
        <f t="shared" si="194"/>
        <v>0</v>
      </c>
      <c r="Y778" s="107"/>
      <c r="Z778" s="107"/>
      <c r="AA778" s="108">
        <f>C778+I778-L778-O778-U778-X778-R778</f>
        <v>0</v>
      </c>
      <c r="AB778" s="7">
        <v>45527</v>
      </c>
    </row>
    <row r="779" spans="1:28" ht="15.75" hidden="1" x14ac:dyDescent="0.25">
      <c r="A779" s="29">
        <v>45527</v>
      </c>
      <c r="B779" s="25" t="s">
        <v>291</v>
      </c>
      <c r="C779" s="25"/>
      <c r="D779" s="25" t="s">
        <v>52</v>
      </c>
      <c r="E779" s="25" t="s">
        <v>763</v>
      </c>
      <c r="F779" s="25">
        <v>1000</v>
      </c>
      <c r="G779" s="25" t="s">
        <v>34</v>
      </c>
      <c r="H779" s="25">
        <v>2500</v>
      </c>
      <c r="I779" s="11">
        <f t="shared" si="184"/>
        <v>2500000</v>
      </c>
      <c r="J779" s="38" t="s">
        <v>78</v>
      </c>
      <c r="K779" s="11" t="s">
        <v>1777</v>
      </c>
      <c r="L779" s="107">
        <f t="shared" si="190"/>
        <v>0</v>
      </c>
      <c r="M779" s="107"/>
      <c r="N779" s="107"/>
      <c r="O779" s="107">
        <f t="shared" si="191"/>
        <v>273400</v>
      </c>
      <c r="P779" s="107">
        <v>273400</v>
      </c>
      <c r="Q779" s="107"/>
      <c r="R779" s="107">
        <f t="shared" si="192"/>
        <v>0</v>
      </c>
      <c r="S779" s="107"/>
      <c r="T779" s="107"/>
      <c r="U779" s="107">
        <f t="shared" si="193"/>
        <v>0</v>
      </c>
      <c r="V779" s="107"/>
      <c r="W779" s="107"/>
      <c r="X779" s="107">
        <f t="shared" si="194"/>
        <v>0</v>
      </c>
      <c r="Y779" s="107"/>
      <c r="Z779" s="107"/>
      <c r="AA779" s="108">
        <f>C779+I779-L779-O779-U779-X779-R779</f>
        <v>2226600</v>
      </c>
      <c r="AB779" s="7">
        <v>45534</v>
      </c>
    </row>
    <row r="780" spans="1:28" ht="15.75" hidden="1" x14ac:dyDescent="0.25">
      <c r="A780" s="29">
        <v>45527</v>
      </c>
      <c r="B780" s="25" t="s">
        <v>291</v>
      </c>
      <c r="C780" s="25"/>
      <c r="D780" s="25" t="s">
        <v>52</v>
      </c>
      <c r="E780" s="25" t="s">
        <v>42</v>
      </c>
      <c r="F780" s="25">
        <v>500</v>
      </c>
      <c r="G780" s="25" t="s">
        <v>34</v>
      </c>
      <c r="H780" s="25">
        <v>4000</v>
      </c>
      <c r="I780" s="11">
        <f t="shared" si="184"/>
        <v>2000000</v>
      </c>
      <c r="J780" s="26" t="s">
        <v>28</v>
      </c>
      <c r="K780" s="11" t="s">
        <v>1777</v>
      </c>
      <c r="L780" s="107">
        <f t="shared" si="190"/>
        <v>0</v>
      </c>
      <c r="M780" s="107"/>
      <c r="N780" s="107"/>
      <c r="O780" s="107">
        <f t="shared" si="191"/>
        <v>0</v>
      </c>
      <c r="P780" s="107"/>
      <c r="Q780" s="107"/>
      <c r="R780" s="107">
        <f t="shared" si="192"/>
        <v>0</v>
      </c>
      <c r="S780" s="107"/>
      <c r="T780" s="107"/>
      <c r="U780" s="107">
        <f t="shared" si="193"/>
        <v>0</v>
      </c>
      <c r="V780" s="107"/>
      <c r="W780" s="107"/>
      <c r="X780" s="107">
        <f t="shared" si="194"/>
        <v>0</v>
      </c>
      <c r="Y780" s="107"/>
      <c r="Z780" s="107"/>
      <c r="AA780" s="108">
        <f>C780+I780-L780-O780-U780-X780-R780</f>
        <v>2000000</v>
      </c>
      <c r="AB780" s="7"/>
    </row>
    <row r="781" spans="1:28" ht="15.75" hidden="1" x14ac:dyDescent="0.25">
      <c r="A781" s="29">
        <v>45527</v>
      </c>
      <c r="B781" s="25" t="s">
        <v>291</v>
      </c>
      <c r="C781" s="27"/>
      <c r="D781" s="25" t="s">
        <v>52</v>
      </c>
      <c r="E781" s="27" t="s">
        <v>87</v>
      </c>
      <c r="F781" s="27">
        <v>500</v>
      </c>
      <c r="G781" s="25" t="s">
        <v>34</v>
      </c>
      <c r="H781" s="27">
        <v>1050</v>
      </c>
      <c r="I781" s="11">
        <f t="shared" si="184"/>
        <v>525000</v>
      </c>
      <c r="J781" s="28" t="s">
        <v>28</v>
      </c>
      <c r="K781" s="11" t="s">
        <v>1777</v>
      </c>
      <c r="L781" s="107">
        <f t="shared" si="190"/>
        <v>0</v>
      </c>
      <c r="M781" s="107"/>
      <c r="N781" s="107"/>
      <c r="O781" s="107">
        <f t="shared" si="191"/>
        <v>0</v>
      </c>
      <c r="P781" s="107"/>
      <c r="Q781" s="107"/>
      <c r="R781" s="107">
        <f t="shared" si="192"/>
        <v>0</v>
      </c>
      <c r="S781" s="107"/>
      <c r="T781" s="107"/>
      <c r="U781" s="107">
        <f t="shared" si="193"/>
        <v>0</v>
      </c>
      <c r="V781" s="107"/>
      <c r="W781" s="107"/>
      <c r="X781" s="107">
        <f t="shared" si="194"/>
        <v>0</v>
      </c>
      <c r="Y781" s="107"/>
      <c r="Z781" s="107"/>
      <c r="AA781" s="108">
        <f>C781+I781-L781-O781-U781-X781-R781</f>
        <v>525000</v>
      </c>
      <c r="AB781" s="7"/>
    </row>
    <row r="782" spans="1:28" ht="15.75" hidden="1" x14ac:dyDescent="0.25">
      <c r="A782" s="29">
        <v>45527</v>
      </c>
      <c r="B782" s="25" t="s">
        <v>698</v>
      </c>
      <c r="C782" s="25"/>
      <c r="D782" s="25" t="s">
        <v>46</v>
      </c>
      <c r="E782" s="25" t="s">
        <v>151</v>
      </c>
      <c r="F782" s="25">
        <v>2250</v>
      </c>
      <c r="G782" s="25" t="s">
        <v>34</v>
      </c>
      <c r="H782" s="25">
        <v>1640</v>
      </c>
      <c r="I782" s="11">
        <f t="shared" si="184"/>
        <v>3690000</v>
      </c>
      <c r="J782" s="31" t="s">
        <v>312</v>
      </c>
      <c r="K782" s="11" t="s">
        <v>1766</v>
      </c>
      <c r="L782" s="107">
        <f t="shared" si="190"/>
        <v>0</v>
      </c>
      <c r="M782" s="107"/>
      <c r="N782" s="107"/>
      <c r="O782" s="107">
        <f t="shared" si="191"/>
        <v>3690000</v>
      </c>
      <c r="P782" s="107">
        <v>3690000</v>
      </c>
      <c r="Q782" s="107"/>
      <c r="R782" s="107">
        <f t="shared" si="192"/>
        <v>0</v>
      </c>
      <c r="S782" s="107"/>
      <c r="T782" s="107"/>
      <c r="U782" s="107">
        <f t="shared" si="193"/>
        <v>0</v>
      </c>
      <c r="V782" s="107"/>
      <c r="W782" s="107"/>
      <c r="X782" s="107">
        <f t="shared" si="194"/>
        <v>0</v>
      </c>
      <c r="Y782" s="107"/>
      <c r="Z782" s="107"/>
      <c r="AA782" s="108">
        <f>C782+I782-L782-O782-U782-X782-R782</f>
        <v>0</v>
      </c>
      <c r="AB782" s="7">
        <v>45526</v>
      </c>
    </row>
    <row r="783" spans="1:28" ht="15.75" hidden="1" x14ac:dyDescent="0.25">
      <c r="A783" s="29">
        <v>45527</v>
      </c>
      <c r="B783" s="25" t="s">
        <v>261</v>
      </c>
      <c r="C783" s="25"/>
      <c r="D783" s="25" t="s">
        <v>46</v>
      </c>
      <c r="E783" s="25" t="s">
        <v>173</v>
      </c>
      <c r="F783" s="25">
        <v>200</v>
      </c>
      <c r="G783" s="25" t="s">
        <v>34</v>
      </c>
      <c r="H783" s="25">
        <v>3950</v>
      </c>
      <c r="I783" s="11">
        <f t="shared" si="184"/>
        <v>790000</v>
      </c>
      <c r="J783" s="26" t="s">
        <v>28</v>
      </c>
      <c r="K783" s="11"/>
      <c r="L783" s="107">
        <f t="shared" si="190"/>
        <v>0</v>
      </c>
      <c r="M783" s="107"/>
      <c r="N783" s="107"/>
      <c r="O783" s="107">
        <f t="shared" si="191"/>
        <v>0</v>
      </c>
      <c r="P783" s="107"/>
      <c r="Q783" s="107"/>
      <c r="R783" s="107">
        <f t="shared" si="192"/>
        <v>0</v>
      </c>
      <c r="S783" s="107"/>
      <c r="T783" s="107"/>
      <c r="U783" s="107">
        <f t="shared" si="193"/>
        <v>0</v>
      </c>
      <c r="V783" s="107"/>
      <c r="W783" s="107"/>
      <c r="X783" s="107">
        <f t="shared" si="194"/>
        <v>0</v>
      </c>
      <c r="Y783" s="107"/>
      <c r="Z783" s="107"/>
      <c r="AA783" s="108">
        <f>C783+I783-L783-O783-U783-X783-R783</f>
        <v>790000</v>
      </c>
      <c r="AB783" s="7"/>
    </row>
    <row r="784" spans="1:28" ht="15.75" hidden="1" x14ac:dyDescent="0.25">
      <c r="A784" s="29">
        <v>45527</v>
      </c>
      <c r="B784" s="25" t="s">
        <v>801</v>
      </c>
      <c r="C784" s="25"/>
      <c r="D784" s="25" t="s">
        <v>46</v>
      </c>
      <c r="E784" s="25" t="s">
        <v>180</v>
      </c>
      <c r="F784" s="25">
        <v>2</v>
      </c>
      <c r="G784" s="25" t="s">
        <v>48</v>
      </c>
      <c r="H784" s="25">
        <v>230000</v>
      </c>
      <c r="I784" s="11">
        <f t="shared" si="184"/>
        <v>460000</v>
      </c>
      <c r="J784" s="26" t="s">
        <v>28</v>
      </c>
      <c r="K784" s="11"/>
      <c r="L784" s="107">
        <f t="shared" si="190"/>
        <v>0</v>
      </c>
      <c r="M784" s="107"/>
      <c r="N784" s="107"/>
      <c r="O784" s="107">
        <f t="shared" si="191"/>
        <v>0</v>
      </c>
      <c r="P784" s="107"/>
      <c r="Q784" s="107"/>
      <c r="R784" s="107">
        <f t="shared" si="192"/>
        <v>0</v>
      </c>
      <c r="S784" s="107"/>
      <c r="T784" s="107"/>
      <c r="U784" s="107">
        <f t="shared" si="193"/>
        <v>0</v>
      </c>
      <c r="V784" s="107"/>
      <c r="W784" s="107"/>
      <c r="X784" s="107">
        <f t="shared" si="194"/>
        <v>0</v>
      </c>
      <c r="Y784" s="107"/>
      <c r="Z784" s="107"/>
      <c r="AA784" s="108">
        <f>C784+I784-L784-O784-U784-X784-R784</f>
        <v>460000</v>
      </c>
      <c r="AB784" s="7"/>
    </row>
    <row r="785" spans="1:28" ht="15.75" hidden="1" x14ac:dyDescent="0.25">
      <c r="A785" s="29">
        <v>45527</v>
      </c>
      <c r="B785" s="25" t="s">
        <v>398</v>
      </c>
      <c r="C785" s="25"/>
      <c r="D785" s="25" t="s">
        <v>52</v>
      </c>
      <c r="E785" s="25" t="s">
        <v>216</v>
      </c>
      <c r="F785" s="25">
        <v>2</v>
      </c>
      <c r="G785" s="25" t="s">
        <v>27</v>
      </c>
      <c r="H785" s="25"/>
      <c r="I785" s="11">
        <f t="shared" si="184"/>
        <v>0</v>
      </c>
      <c r="J785" s="31" t="s">
        <v>1775</v>
      </c>
      <c r="K785" s="11"/>
      <c r="L785" s="107">
        <f t="shared" si="190"/>
        <v>0</v>
      </c>
      <c r="M785" s="107"/>
      <c r="N785" s="107"/>
      <c r="O785" s="107">
        <f t="shared" si="191"/>
        <v>0</v>
      </c>
      <c r="P785" s="107"/>
      <c r="Q785" s="107"/>
      <c r="R785" s="107">
        <f t="shared" si="192"/>
        <v>0</v>
      </c>
      <c r="S785" s="107"/>
      <c r="T785" s="107"/>
      <c r="U785" s="107">
        <f t="shared" si="193"/>
        <v>0</v>
      </c>
      <c r="V785" s="107"/>
      <c r="W785" s="107"/>
      <c r="X785" s="107">
        <f t="shared" si="194"/>
        <v>0</v>
      </c>
      <c r="Y785" s="107"/>
      <c r="Z785" s="107"/>
      <c r="AA785" s="108">
        <f>C785+I785-L785-O785-U785-X785-R785</f>
        <v>0</v>
      </c>
      <c r="AB785" s="7"/>
    </row>
    <row r="786" spans="1:28" ht="15.75" hidden="1" x14ac:dyDescent="0.25">
      <c r="A786" s="29">
        <v>45527</v>
      </c>
      <c r="B786" s="25" t="s">
        <v>398</v>
      </c>
      <c r="C786" s="25"/>
      <c r="D786" s="25" t="s">
        <v>52</v>
      </c>
      <c r="E786" s="25" t="s">
        <v>138</v>
      </c>
      <c r="F786" s="25">
        <v>500</v>
      </c>
      <c r="G786" s="25" t="s">
        <v>34</v>
      </c>
      <c r="H786" s="25">
        <v>1390</v>
      </c>
      <c r="I786" s="11">
        <f t="shared" si="184"/>
        <v>695000</v>
      </c>
      <c r="J786" s="31" t="s">
        <v>312</v>
      </c>
      <c r="K786" s="11" t="s">
        <v>1774</v>
      </c>
      <c r="L786" s="107">
        <f t="shared" si="190"/>
        <v>0</v>
      </c>
      <c r="M786" s="107"/>
      <c r="N786" s="107"/>
      <c r="O786" s="107">
        <f t="shared" si="191"/>
        <v>695000</v>
      </c>
      <c r="P786" s="107">
        <v>695000</v>
      </c>
      <c r="Q786" s="107"/>
      <c r="R786" s="107">
        <f t="shared" si="192"/>
        <v>0</v>
      </c>
      <c r="S786" s="107"/>
      <c r="T786" s="107"/>
      <c r="U786" s="107">
        <f t="shared" si="193"/>
        <v>0</v>
      </c>
      <c r="V786" s="107"/>
      <c r="W786" s="107"/>
      <c r="X786" s="107">
        <f t="shared" si="194"/>
        <v>0</v>
      </c>
      <c r="Y786" s="107"/>
      <c r="Z786" s="107"/>
      <c r="AA786" s="108">
        <f>C786+I786-L786-O786-U786-X786-R786</f>
        <v>0</v>
      </c>
      <c r="AB786" s="7">
        <v>45527</v>
      </c>
    </row>
    <row r="787" spans="1:28" ht="15.75" hidden="1" x14ac:dyDescent="0.25">
      <c r="A787" s="29">
        <v>45527</v>
      </c>
      <c r="B787" s="25" t="s">
        <v>398</v>
      </c>
      <c r="C787" s="25"/>
      <c r="D787" s="25" t="s">
        <v>52</v>
      </c>
      <c r="E787" s="25" t="s">
        <v>192</v>
      </c>
      <c r="F787" s="25">
        <v>4400</v>
      </c>
      <c r="G787" s="25" t="s">
        <v>34</v>
      </c>
      <c r="H787" s="25">
        <v>2500</v>
      </c>
      <c r="I787" s="11">
        <f t="shared" si="184"/>
        <v>11000000</v>
      </c>
      <c r="J787" s="31" t="s">
        <v>312</v>
      </c>
      <c r="K787" s="11" t="s">
        <v>1774</v>
      </c>
      <c r="L787" s="107">
        <f t="shared" si="190"/>
        <v>0</v>
      </c>
      <c r="M787" s="107"/>
      <c r="N787" s="107"/>
      <c r="O787" s="107">
        <f t="shared" si="191"/>
        <v>11000000</v>
      </c>
      <c r="P787" s="107">
        <v>11000000</v>
      </c>
      <c r="Q787" s="107"/>
      <c r="R787" s="107">
        <f t="shared" si="192"/>
        <v>0</v>
      </c>
      <c r="S787" s="107"/>
      <c r="T787" s="107"/>
      <c r="U787" s="107">
        <f t="shared" si="193"/>
        <v>0</v>
      </c>
      <c r="V787" s="107"/>
      <c r="W787" s="107"/>
      <c r="X787" s="107">
        <f t="shared" si="194"/>
        <v>0</v>
      </c>
      <c r="Y787" s="107"/>
      <c r="Z787" s="107"/>
      <c r="AA787" s="108">
        <f>C787+I787-L787-O787-U787-X787-R787</f>
        <v>0</v>
      </c>
      <c r="AB787" s="7">
        <v>45527</v>
      </c>
    </row>
    <row r="788" spans="1:28" ht="15.75" hidden="1" x14ac:dyDescent="0.25">
      <c r="A788" s="29">
        <v>45527</v>
      </c>
      <c r="B788" s="25" t="s">
        <v>398</v>
      </c>
      <c r="C788" s="25"/>
      <c r="D788" s="25" t="s">
        <v>52</v>
      </c>
      <c r="E788" s="25" t="s">
        <v>189</v>
      </c>
      <c r="F788" s="25">
        <v>2</v>
      </c>
      <c r="G788" s="25" t="s">
        <v>23</v>
      </c>
      <c r="H788" s="25">
        <v>320000</v>
      </c>
      <c r="I788" s="11">
        <f t="shared" si="184"/>
        <v>640000</v>
      </c>
      <c r="J788" s="31" t="s">
        <v>312</v>
      </c>
      <c r="K788" s="11" t="s">
        <v>1774</v>
      </c>
      <c r="L788" s="107">
        <f t="shared" si="190"/>
        <v>0</v>
      </c>
      <c r="M788" s="107"/>
      <c r="N788" s="107"/>
      <c r="O788" s="107">
        <f t="shared" si="191"/>
        <v>640000</v>
      </c>
      <c r="P788" s="107">
        <v>640000</v>
      </c>
      <c r="Q788" s="107"/>
      <c r="R788" s="107">
        <f t="shared" si="192"/>
        <v>0</v>
      </c>
      <c r="S788" s="107"/>
      <c r="T788" s="107"/>
      <c r="U788" s="107">
        <f t="shared" si="193"/>
        <v>0</v>
      </c>
      <c r="V788" s="107"/>
      <c r="W788" s="107"/>
      <c r="X788" s="107">
        <f t="shared" si="194"/>
        <v>0</v>
      </c>
      <c r="Y788" s="107"/>
      <c r="Z788" s="107"/>
      <c r="AA788" s="108">
        <f>C788+I788-L788-O788-U788-X788-R788</f>
        <v>0</v>
      </c>
      <c r="AB788" s="7">
        <v>45527</v>
      </c>
    </row>
    <row r="789" spans="1:28" ht="15.75" hidden="1" x14ac:dyDescent="0.25">
      <c r="A789" s="29">
        <v>45527</v>
      </c>
      <c r="B789" s="25" t="s">
        <v>398</v>
      </c>
      <c r="C789" s="25"/>
      <c r="D789" s="25" t="s">
        <v>52</v>
      </c>
      <c r="E789" s="25" t="s">
        <v>208</v>
      </c>
      <c r="F789" s="25">
        <v>2500</v>
      </c>
      <c r="G789" s="25" t="s">
        <v>34</v>
      </c>
      <c r="H789" s="25">
        <v>700</v>
      </c>
      <c r="I789" s="11">
        <f t="shared" si="184"/>
        <v>1750000</v>
      </c>
      <c r="J789" s="31" t="s">
        <v>312</v>
      </c>
      <c r="K789" s="11" t="s">
        <v>1774</v>
      </c>
      <c r="L789" s="107">
        <f t="shared" si="190"/>
        <v>0</v>
      </c>
      <c r="M789" s="107"/>
      <c r="N789" s="107"/>
      <c r="O789" s="107">
        <f t="shared" si="191"/>
        <v>1750000</v>
      </c>
      <c r="P789" s="107">
        <v>1750000</v>
      </c>
      <c r="Q789" s="107"/>
      <c r="R789" s="107">
        <f t="shared" si="192"/>
        <v>0</v>
      </c>
      <c r="S789" s="107"/>
      <c r="T789" s="107"/>
      <c r="U789" s="107">
        <f t="shared" si="193"/>
        <v>0</v>
      </c>
      <c r="V789" s="107"/>
      <c r="W789" s="107"/>
      <c r="X789" s="107">
        <f t="shared" si="194"/>
        <v>0</v>
      </c>
      <c r="Y789" s="107"/>
      <c r="Z789" s="107"/>
      <c r="AA789" s="108">
        <f>C789+I789-L789-O789-U789-X789-R789</f>
        <v>0</v>
      </c>
      <c r="AB789" s="7">
        <v>45527</v>
      </c>
    </row>
    <row r="790" spans="1:28" ht="15.75" hidden="1" x14ac:dyDescent="0.25">
      <c r="A790" s="29">
        <v>45527</v>
      </c>
      <c r="B790" s="27" t="s">
        <v>98</v>
      </c>
      <c r="C790" s="27"/>
      <c r="D790" s="27" t="s">
        <v>46</v>
      </c>
      <c r="E790" s="27" t="s">
        <v>150</v>
      </c>
      <c r="F790" s="27">
        <v>20</v>
      </c>
      <c r="G790" s="27" t="s">
        <v>77</v>
      </c>
      <c r="H790" s="27">
        <v>50000</v>
      </c>
      <c r="I790" s="11">
        <f t="shared" si="184"/>
        <v>1000000</v>
      </c>
      <c r="J790" s="28" t="s">
        <v>28</v>
      </c>
      <c r="K790" s="11"/>
      <c r="L790" s="107">
        <f t="shared" si="190"/>
        <v>0</v>
      </c>
      <c r="M790" s="107"/>
      <c r="N790" s="107"/>
      <c r="O790" s="107">
        <f t="shared" si="191"/>
        <v>0</v>
      </c>
      <c r="P790" s="107"/>
      <c r="Q790" s="107"/>
      <c r="R790" s="107">
        <f t="shared" si="192"/>
        <v>0</v>
      </c>
      <c r="S790" s="107"/>
      <c r="T790" s="107"/>
      <c r="U790" s="107">
        <f t="shared" si="193"/>
        <v>0</v>
      </c>
      <c r="V790" s="107"/>
      <c r="W790" s="107"/>
      <c r="X790" s="107">
        <f t="shared" si="194"/>
        <v>0</v>
      </c>
      <c r="Y790" s="107"/>
      <c r="Z790" s="107"/>
      <c r="AA790" s="108">
        <f>C790+I790-L790-O790-U790-X790-R790</f>
        <v>1000000</v>
      </c>
      <c r="AB790" s="7"/>
    </row>
    <row r="791" spans="1:28" ht="15.75" hidden="1" x14ac:dyDescent="0.25">
      <c r="A791" s="29">
        <v>45527</v>
      </c>
      <c r="B791" s="27" t="s">
        <v>595</v>
      </c>
      <c r="C791" s="27"/>
      <c r="D791" s="27" t="s">
        <v>52</v>
      </c>
      <c r="E791" s="25" t="s">
        <v>218</v>
      </c>
      <c r="F791" s="25">
        <v>2.5</v>
      </c>
      <c r="G791" s="25" t="s">
        <v>39</v>
      </c>
      <c r="H791" s="25">
        <v>90000</v>
      </c>
      <c r="I791" s="11">
        <f t="shared" si="184"/>
        <v>225000</v>
      </c>
      <c r="J791" s="31" t="s">
        <v>312</v>
      </c>
      <c r="K791" s="11" t="s">
        <v>1765</v>
      </c>
      <c r="L791" s="107">
        <f t="shared" si="190"/>
        <v>0</v>
      </c>
      <c r="M791" s="107"/>
      <c r="N791" s="107"/>
      <c r="O791" s="107">
        <f t="shared" si="191"/>
        <v>225000</v>
      </c>
      <c r="P791" s="107"/>
      <c r="Q791" s="107">
        <v>225000</v>
      </c>
      <c r="R791" s="107">
        <f t="shared" si="192"/>
        <v>0</v>
      </c>
      <c r="S791" s="107"/>
      <c r="T791" s="107"/>
      <c r="U791" s="107">
        <f t="shared" si="193"/>
        <v>0</v>
      </c>
      <c r="V791" s="107"/>
      <c r="W791" s="107"/>
      <c r="X791" s="107">
        <f t="shared" si="194"/>
        <v>0</v>
      </c>
      <c r="Y791" s="107"/>
      <c r="Z791" s="107"/>
      <c r="AA791" s="108">
        <f>C791+I791-L791-O791-U791-X791-R791</f>
        <v>0</v>
      </c>
      <c r="AB791" s="7">
        <v>45526</v>
      </c>
    </row>
    <row r="792" spans="1:28" ht="15.75" hidden="1" x14ac:dyDescent="0.25">
      <c r="A792" s="29">
        <v>45527</v>
      </c>
      <c r="B792" s="27" t="s">
        <v>595</v>
      </c>
      <c r="C792" s="27"/>
      <c r="D792" s="27" t="s">
        <v>52</v>
      </c>
      <c r="E792" s="25" t="s">
        <v>217</v>
      </c>
      <c r="F792" s="27">
        <v>2.5</v>
      </c>
      <c r="G792" s="25" t="s">
        <v>39</v>
      </c>
      <c r="H792" s="27">
        <v>90000</v>
      </c>
      <c r="I792" s="11">
        <f t="shared" si="184"/>
        <v>225000</v>
      </c>
      <c r="J792" s="31" t="s">
        <v>312</v>
      </c>
      <c r="K792" s="11" t="s">
        <v>1765</v>
      </c>
      <c r="L792" s="107">
        <f t="shared" si="190"/>
        <v>0</v>
      </c>
      <c r="M792" s="107"/>
      <c r="N792" s="107"/>
      <c r="O792" s="107">
        <f t="shared" si="191"/>
        <v>225000</v>
      </c>
      <c r="P792" s="107"/>
      <c r="Q792" s="107">
        <v>225000</v>
      </c>
      <c r="R792" s="107">
        <f t="shared" si="192"/>
        <v>0</v>
      </c>
      <c r="S792" s="107"/>
      <c r="T792" s="107"/>
      <c r="U792" s="107">
        <f t="shared" si="193"/>
        <v>0</v>
      </c>
      <c r="V792" s="107"/>
      <c r="W792" s="107"/>
      <c r="X792" s="107">
        <f t="shared" si="194"/>
        <v>0</v>
      </c>
      <c r="Y792" s="107"/>
      <c r="Z792" s="107"/>
      <c r="AA792" s="108">
        <f>C792+I792-L792-O792-U792-X792-R792</f>
        <v>0</v>
      </c>
      <c r="AB792" s="7">
        <v>45526</v>
      </c>
    </row>
    <row r="793" spans="1:28" ht="15.75" hidden="1" x14ac:dyDescent="0.25">
      <c r="A793" s="29">
        <v>45527</v>
      </c>
      <c r="B793" s="27" t="s">
        <v>595</v>
      </c>
      <c r="C793" s="25"/>
      <c r="D793" s="27" t="s">
        <v>52</v>
      </c>
      <c r="E793" s="25" t="s">
        <v>145</v>
      </c>
      <c r="F793" s="25">
        <v>16.899999999999999</v>
      </c>
      <c r="G793" s="25" t="s">
        <v>39</v>
      </c>
      <c r="H793" s="25">
        <v>46000</v>
      </c>
      <c r="I793" s="11">
        <f t="shared" si="184"/>
        <v>777399.99999999988</v>
      </c>
      <c r="J793" s="31" t="s">
        <v>312</v>
      </c>
      <c r="K793" s="11" t="s">
        <v>1765</v>
      </c>
      <c r="L793" s="107">
        <f t="shared" si="190"/>
        <v>0</v>
      </c>
      <c r="M793" s="107"/>
      <c r="N793" s="107"/>
      <c r="O793" s="107">
        <f t="shared" si="191"/>
        <v>777400</v>
      </c>
      <c r="P793" s="107"/>
      <c r="Q793" s="107">
        <v>777400</v>
      </c>
      <c r="R793" s="107">
        <f t="shared" si="192"/>
        <v>0</v>
      </c>
      <c r="S793" s="107"/>
      <c r="T793" s="107"/>
      <c r="U793" s="107">
        <f t="shared" si="193"/>
        <v>0</v>
      </c>
      <c r="V793" s="107"/>
      <c r="W793" s="107"/>
      <c r="X793" s="107">
        <f t="shared" si="194"/>
        <v>0</v>
      </c>
      <c r="Y793" s="107"/>
      <c r="Z793" s="107"/>
      <c r="AA793" s="108">
        <f>C793+I793-L793-O793-U793-X793-R793</f>
        <v>-1.1641532182693481E-10</v>
      </c>
      <c r="AB793" s="7">
        <v>45526</v>
      </c>
    </row>
    <row r="794" spans="1:28" ht="15.75" hidden="1" x14ac:dyDescent="0.25">
      <c r="A794" s="29">
        <v>45527</v>
      </c>
      <c r="B794" s="27" t="s">
        <v>595</v>
      </c>
      <c r="C794" s="25"/>
      <c r="D794" s="27" t="s">
        <v>52</v>
      </c>
      <c r="E794" s="25" t="s">
        <v>53</v>
      </c>
      <c r="F794" s="25">
        <v>1</v>
      </c>
      <c r="G794" s="25" t="s">
        <v>23</v>
      </c>
      <c r="H794" s="25">
        <v>350000</v>
      </c>
      <c r="I794" s="11">
        <f t="shared" si="184"/>
        <v>350000</v>
      </c>
      <c r="J794" s="31" t="s">
        <v>312</v>
      </c>
      <c r="K794" s="11" t="s">
        <v>1765</v>
      </c>
      <c r="L794" s="107">
        <f t="shared" si="190"/>
        <v>0</v>
      </c>
      <c r="M794" s="107"/>
      <c r="N794" s="107"/>
      <c r="O794" s="107">
        <f t="shared" si="191"/>
        <v>350000</v>
      </c>
      <c r="P794" s="107"/>
      <c r="Q794" s="107">
        <v>350000</v>
      </c>
      <c r="R794" s="107">
        <f t="shared" si="192"/>
        <v>0</v>
      </c>
      <c r="S794" s="107"/>
      <c r="T794" s="107"/>
      <c r="U794" s="107">
        <f t="shared" si="193"/>
        <v>0</v>
      </c>
      <c r="V794" s="107"/>
      <c r="W794" s="107"/>
      <c r="X794" s="107">
        <f t="shared" si="194"/>
        <v>0</v>
      </c>
      <c r="Y794" s="107"/>
      <c r="Z794" s="107"/>
      <c r="AA794" s="108">
        <f>C794+I794-L794-O794-U794-X794-R794</f>
        <v>0</v>
      </c>
      <c r="AB794" s="7">
        <v>45526</v>
      </c>
    </row>
    <row r="795" spans="1:28" ht="15.75" hidden="1" x14ac:dyDescent="0.25">
      <c r="A795" s="29">
        <v>45527</v>
      </c>
      <c r="B795" s="27" t="s">
        <v>595</v>
      </c>
      <c r="C795" s="25"/>
      <c r="D795" s="27" t="s">
        <v>52</v>
      </c>
      <c r="E795" s="25" t="s">
        <v>108</v>
      </c>
      <c r="F795" s="25">
        <v>600</v>
      </c>
      <c r="G795" s="25" t="s">
        <v>34</v>
      </c>
      <c r="H795" s="25">
        <v>2000</v>
      </c>
      <c r="I795" s="11">
        <f t="shared" si="184"/>
        <v>1200000</v>
      </c>
      <c r="J795" s="31" t="s">
        <v>312</v>
      </c>
      <c r="K795" s="11" t="s">
        <v>1765</v>
      </c>
      <c r="L795" s="107">
        <f t="shared" si="190"/>
        <v>0</v>
      </c>
      <c r="M795" s="107"/>
      <c r="N795" s="107"/>
      <c r="O795" s="107">
        <f t="shared" si="191"/>
        <v>1200000</v>
      </c>
      <c r="P795" s="107"/>
      <c r="Q795" s="107">
        <v>1200000</v>
      </c>
      <c r="R795" s="107">
        <f t="shared" si="192"/>
        <v>0</v>
      </c>
      <c r="S795" s="107"/>
      <c r="T795" s="107"/>
      <c r="U795" s="107">
        <f t="shared" si="193"/>
        <v>0</v>
      </c>
      <c r="V795" s="107"/>
      <c r="W795" s="107"/>
      <c r="X795" s="107">
        <f t="shared" si="194"/>
        <v>0</v>
      </c>
      <c r="Y795" s="107"/>
      <c r="Z795" s="107"/>
      <c r="AA795" s="108">
        <f>C795+I795-L795-O795-U795-X795-R795</f>
        <v>0</v>
      </c>
      <c r="AB795" s="7">
        <v>45526</v>
      </c>
    </row>
    <row r="796" spans="1:28" ht="15.75" hidden="1" x14ac:dyDescent="0.25">
      <c r="A796" s="29">
        <v>45527</v>
      </c>
      <c r="B796" s="25">
        <v>777</v>
      </c>
      <c r="C796" s="25"/>
      <c r="D796" s="25" t="s">
        <v>46</v>
      </c>
      <c r="E796" s="25" t="s">
        <v>53</v>
      </c>
      <c r="F796" s="25">
        <v>1</v>
      </c>
      <c r="G796" s="25" t="s">
        <v>23</v>
      </c>
      <c r="H796" s="25">
        <v>370000</v>
      </c>
      <c r="I796" s="11">
        <f t="shared" si="184"/>
        <v>370000</v>
      </c>
      <c r="J796" s="32" t="s">
        <v>324</v>
      </c>
      <c r="K796" s="11"/>
      <c r="L796" s="107">
        <f t="shared" si="190"/>
        <v>0</v>
      </c>
      <c r="M796" s="107"/>
      <c r="N796" s="107"/>
      <c r="O796" s="107">
        <f t="shared" si="191"/>
        <v>0</v>
      </c>
      <c r="P796" s="107"/>
      <c r="Q796" s="107"/>
      <c r="R796" s="107">
        <f t="shared" si="192"/>
        <v>0</v>
      </c>
      <c r="S796" s="107"/>
      <c r="T796" s="107"/>
      <c r="U796" s="107">
        <f t="shared" si="193"/>
        <v>370000</v>
      </c>
      <c r="V796" s="107">
        <v>370000</v>
      </c>
      <c r="W796" s="107"/>
      <c r="X796" s="107">
        <f t="shared" si="194"/>
        <v>0</v>
      </c>
      <c r="Y796" s="107"/>
      <c r="Z796" s="107"/>
      <c r="AA796" s="108">
        <f>C796+I796-L796-O796-U796-X796-R796</f>
        <v>0</v>
      </c>
      <c r="AB796" s="7">
        <v>45527</v>
      </c>
    </row>
    <row r="797" spans="1:28" ht="15.75" hidden="1" x14ac:dyDescent="0.25">
      <c r="A797" s="29">
        <v>45527</v>
      </c>
      <c r="B797" s="25" t="s">
        <v>572</v>
      </c>
      <c r="C797" s="25"/>
      <c r="D797" s="25" t="s">
        <v>52</v>
      </c>
      <c r="E797" s="25" t="s">
        <v>79</v>
      </c>
      <c r="F797" s="25">
        <v>80</v>
      </c>
      <c r="G797" s="25" t="s">
        <v>77</v>
      </c>
      <c r="H797" s="25">
        <v>50000</v>
      </c>
      <c r="I797" s="11">
        <f t="shared" si="184"/>
        <v>4000000</v>
      </c>
      <c r="J797" s="31" t="s">
        <v>312</v>
      </c>
      <c r="K797" s="11"/>
      <c r="L797" s="107">
        <f t="shared" si="190"/>
        <v>0</v>
      </c>
      <c r="M797" s="107"/>
      <c r="N797" s="107"/>
      <c r="O797" s="107">
        <f t="shared" si="191"/>
        <v>4000000</v>
      </c>
      <c r="P797" s="107">
        <v>4000000</v>
      </c>
      <c r="Q797" s="107"/>
      <c r="R797" s="107">
        <f t="shared" si="192"/>
        <v>0</v>
      </c>
      <c r="S797" s="107"/>
      <c r="T797" s="107"/>
      <c r="U797" s="107">
        <f t="shared" si="193"/>
        <v>0</v>
      </c>
      <c r="V797" s="107"/>
      <c r="W797" s="107"/>
      <c r="X797" s="107">
        <f t="shared" si="194"/>
        <v>0</v>
      </c>
      <c r="Y797" s="107"/>
      <c r="Z797" s="107"/>
      <c r="AA797" s="108">
        <f>C797+I797-L797-O797-U797-X797-R797</f>
        <v>0</v>
      </c>
      <c r="AB797" s="7">
        <v>45510</v>
      </c>
    </row>
    <row r="798" spans="1:28" ht="15.75" hidden="1" x14ac:dyDescent="0.25">
      <c r="A798" s="29">
        <v>45527</v>
      </c>
      <c r="B798" s="25" t="s">
        <v>107</v>
      </c>
      <c r="C798" s="25"/>
      <c r="D798" s="25" t="s">
        <v>46</v>
      </c>
      <c r="E798" s="25" t="s">
        <v>108</v>
      </c>
      <c r="F798" s="25">
        <v>5600</v>
      </c>
      <c r="G798" s="25" t="s">
        <v>34</v>
      </c>
      <c r="H798" s="25">
        <v>1900</v>
      </c>
      <c r="I798" s="11">
        <f t="shared" si="184"/>
        <v>10640000</v>
      </c>
      <c r="J798" s="26" t="s">
        <v>28</v>
      </c>
      <c r="K798" s="11"/>
      <c r="L798" s="107">
        <f t="shared" si="190"/>
        <v>0</v>
      </c>
      <c r="M798" s="107"/>
      <c r="N798" s="107"/>
      <c r="O798" s="107">
        <f t="shared" si="191"/>
        <v>0</v>
      </c>
      <c r="P798" s="107"/>
      <c r="Q798" s="107"/>
      <c r="R798" s="107">
        <f t="shared" si="192"/>
        <v>0</v>
      </c>
      <c r="S798" s="107"/>
      <c r="T798" s="107"/>
      <c r="U798" s="107">
        <f t="shared" si="193"/>
        <v>0</v>
      </c>
      <c r="V798" s="107"/>
      <c r="W798" s="107"/>
      <c r="X798" s="107">
        <f t="shared" si="194"/>
        <v>0</v>
      </c>
      <c r="Y798" s="107"/>
      <c r="Z798" s="107"/>
      <c r="AA798" s="108">
        <f>C798+I798-L798-O798-U798-X798-R798</f>
        <v>10640000</v>
      </c>
      <c r="AB798" s="7"/>
    </row>
    <row r="799" spans="1:28" ht="15.75" hidden="1" x14ac:dyDescent="0.25">
      <c r="A799" s="29">
        <v>45527</v>
      </c>
      <c r="B799" s="25" t="s">
        <v>415</v>
      </c>
      <c r="C799" s="25"/>
      <c r="D799" s="25" t="s">
        <v>46</v>
      </c>
      <c r="E799" s="25" t="s">
        <v>127</v>
      </c>
      <c r="F799" s="25">
        <v>10</v>
      </c>
      <c r="G799" s="25" t="s">
        <v>39</v>
      </c>
      <c r="H799" s="25">
        <v>70000</v>
      </c>
      <c r="I799" s="11">
        <f t="shared" si="184"/>
        <v>700000</v>
      </c>
      <c r="J799" s="26" t="s">
        <v>28</v>
      </c>
      <c r="K799" s="11"/>
      <c r="L799" s="107">
        <f t="shared" si="190"/>
        <v>0</v>
      </c>
      <c r="M799" s="107"/>
      <c r="N799" s="107"/>
      <c r="O799" s="107">
        <f t="shared" si="191"/>
        <v>0</v>
      </c>
      <c r="P799" s="107"/>
      <c r="Q799" s="107"/>
      <c r="R799" s="107">
        <f t="shared" si="192"/>
        <v>0</v>
      </c>
      <c r="S799" s="107"/>
      <c r="T799" s="107"/>
      <c r="U799" s="107">
        <f t="shared" si="193"/>
        <v>0</v>
      </c>
      <c r="V799" s="107"/>
      <c r="W799" s="107"/>
      <c r="X799" s="107">
        <f t="shared" si="194"/>
        <v>0</v>
      </c>
      <c r="Y799" s="107"/>
      <c r="Z799" s="107"/>
      <c r="AA799" s="108">
        <f>C799+I799-L799-O799-U799-X799-R799</f>
        <v>700000</v>
      </c>
      <c r="AB799" s="7"/>
    </row>
    <row r="800" spans="1:28" ht="15.75" hidden="1" x14ac:dyDescent="0.25">
      <c r="A800" s="29">
        <v>45527</v>
      </c>
      <c r="B800" s="25" t="s">
        <v>415</v>
      </c>
      <c r="C800" s="25"/>
      <c r="D800" s="25" t="s">
        <v>46</v>
      </c>
      <c r="E800" s="25" t="s">
        <v>150</v>
      </c>
      <c r="F800" s="25">
        <v>20</v>
      </c>
      <c r="G800" s="25" t="s">
        <v>77</v>
      </c>
      <c r="H800" s="25">
        <v>50000</v>
      </c>
      <c r="I800" s="11">
        <f t="shared" si="184"/>
        <v>1000000</v>
      </c>
      <c r="J800" s="26" t="s">
        <v>28</v>
      </c>
      <c r="K800" s="11"/>
      <c r="L800" s="107">
        <f t="shared" si="190"/>
        <v>0</v>
      </c>
      <c r="M800" s="107"/>
      <c r="N800" s="107"/>
      <c r="O800" s="107">
        <f t="shared" si="191"/>
        <v>0</v>
      </c>
      <c r="P800" s="107"/>
      <c r="Q800" s="107"/>
      <c r="R800" s="107">
        <f t="shared" si="192"/>
        <v>0</v>
      </c>
      <c r="S800" s="107"/>
      <c r="T800" s="107"/>
      <c r="U800" s="107">
        <f t="shared" si="193"/>
        <v>0</v>
      </c>
      <c r="V800" s="107"/>
      <c r="W800" s="107"/>
      <c r="X800" s="107">
        <f t="shared" si="194"/>
        <v>0</v>
      </c>
      <c r="Y800" s="107"/>
      <c r="Z800" s="107"/>
      <c r="AA800" s="108">
        <f>C800+I800-L800-O800-U800-X800-R800</f>
        <v>1000000</v>
      </c>
      <c r="AB800" s="7"/>
    </row>
    <row r="801" spans="1:28" ht="15.75" hidden="1" x14ac:dyDescent="0.25">
      <c r="A801" s="29">
        <v>45527</v>
      </c>
      <c r="B801" s="25" t="s">
        <v>415</v>
      </c>
      <c r="C801" s="25"/>
      <c r="D801" s="25" t="s">
        <v>46</v>
      </c>
      <c r="E801" s="25" t="s">
        <v>130</v>
      </c>
      <c r="F801" s="25">
        <v>20</v>
      </c>
      <c r="G801" s="25" t="s">
        <v>77</v>
      </c>
      <c r="H801" s="25">
        <v>50000</v>
      </c>
      <c r="I801" s="11">
        <f t="shared" si="184"/>
        <v>1000000</v>
      </c>
      <c r="J801" s="26" t="s">
        <v>28</v>
      </c>
      <c r="K801" s="11"/>
      <c r="L801" s="107">
        <f t="shared" si="190"/>
        <v>0</v>
      </c>
      <c r="M801" s="107"/>
      <c r="N801" s="107"/>
      <c r="O801" s="107">
        <f t="shared" si="191"/>
        <v>0</v>
      </c>
      <c r="P801" s="107"/>
      <c r="Q801" s="107"/>
      <c r="R801" s="107">
        <f t="shared" si="192"/>
        <v>0</v>
      </c>
      <c r="S801" s="107"/>
      <c r="T801" s="107"/>
      <c r="U801" s="107">
        <f t="shared" si="193"/>
        <v>0</v>
      </c>
      <c r="V801" s="107"/>
      <c r="W801" s="107"/>
      <c r="X801" s="107">
        <f t="shared" si="194"/>
        <v>0</v>
      </c>
      <c r="Y801" s="107"/>
      <c r="Z801" s="107"/>
      <c r="AA801" s="108">
        <f>C801+I801-L801-O801-U801-X801-R801</f>
        <v>1000000</v>
      </c>
      <c r="AB801" s="7"/>
    </row>
    <row r="802" spans="1:28" ht="15.75" hidden="1" x14ac:dyDescent="0.25">
      <c r="A802" s="29">
        <v>45527</v>
      </c>
      <c r="B802" s="25" t="s">
        <v>415</v>
      </c>
      <c r="C802" s="25"/>
      <c r="D802" s="25" t="s">
        <v>46</v>
      </c>
      <c r="E802" s="25" t="s">
        <v>1647</v>
      </c>
      <c r="F802" s="25">
        <v>100</v>
      </c>
      <c r="G802" s="25" t="s">
        <v>39</v>
      </c>
      <c r="H802" s="25">
        <v>82000</v>
      </c>
      <c r="I802" s="11">
        <f t="shared" si="184"/>
        <v>8200000</v>
      </c>
      <c r="J802" s="26" t="s">
        <v>28</v>
      </c>
      <c r="K802" s="11"/>
      <c r="L802" s="107">
        <f t="shared" si="190"/>
        <v>0</v>
      </c>
      <c r="M802" s="107"/>
      <c r="N802" s="107"/>
      <c r="O802" s="107">
        <f t="shared" si="191"/>
        <v>0</v>
      </c>
      <c r="P802" s="107"/>
      <c r="Q802" s="107"/>
      <c r="R802" s="107">
        <f t="shared" si="192"/>
        <v>0</v>
      </c>
      <c r="S802" s="107"/>
      <c r="T802" s="107"/>
      <c r="U802" s="107">
        <f t="shared" si="193"/>
        <v>0</v>
      </c>
      <c r="V802" s="107"/>
      <c r="W802" s="107"/>
      <c r="X802" s="107">
        <f t="shared" si="194"/>
        <v>0</v>
      </c>
      <c r="Y802" s="107"/>
      <c r="Z802" s="107"/>
      <c r="AA802" s="108">
        <f>C802+I802-L802-O802-U802-X802-R802</f>
        <v>8200000</v>
      </c>
      <c r="AB802" s="7"/>
    </row>
    <row r="803" spans="1:28" ht="15.75" hidden="1" x14ac:dyDescent="0.25">
      <c r="A803" s="29">
        <v>45527</v>
      </c>
      <c r="B803" s="25" t="s">
        <v>415</v>
      </c>
      <c r="C803" s="25"/>
      <c r="D803" s="25" t="s">
        <v>46</v>
      </c>
      <c r="E803" s="25" t="s">
        <v>1768</v>
      </c>
      <c r="F803" s="25">
        <v>100</v>
      </c>
      <c r="G803" s="25" t="s">
        <v>39</v>
      </c>
      <c r="H803" s="25">
        <v>82000</v>
      </c>
      <c r="I803" s="11">
        <f t="shared" si="184"/>
        <v>8200000</v>
      </c>
      <c r="J803" s="26" t="s">
        <v>28</v>
      </c>
      <c r="K803" s="11"/>
      <c r="L803" s="107">
        <f t="shared" si="190"/>
        <v>0</v>
      </c>
      <c r="M803" s="107"/>
      <c r="N803" s="107"/>
      <c r="O803" s="107">
        <f t="shared" si="191"/>
        <v>0</v>
      </c>
      <c r="P803" s="107"/>
      <c r="Q803" s="107"/>
      <c r="R803" s="107">
        <f t="shared" si="192"/>
        <v>0</v>
      </c>
      <c r="S803" s="107"/>
      <c r="T803" s="107"/>
      <c r="U803" s="107">
        <f t="shared" si="193"/>
        <v>0</v>
      </c>
      <c r="V803" s="107"/>
      <c r="W803" s="107"/>
      <c r="X803" s="107">
        <f t="shared" si="194"/>
        <v>0</v>
      </c>
      <c r="Y803" s="107"/>
      <c r="Z803" s="107"/>
      <c r="AA803" s="108">
        <f>C803+I803-L803-O803-U803-X803-R803</f>
        <v>8200000</v>
      </c>
      <c r="AB803" s="7"/>
    </row>
    <row r="804" spans="1:28" ht="15.75" hidden="1" x14ac:dyDescent="0.25">
      <c r="A804" s="29">
        <v>45527</v>
      </c>
      <c r="B804" s="25" t="s">
        <v>415</v>
      </c>
      <c r="C804" s="25"/>
      <c r="D804" s="25" t="s">
        <v>46</v>
      </c>
      <c r="E804" s="25" t="s">
        <v>1648</v>
      </c>
      <c r="F804" s="25">
        <v>100</v>
      </c>
      <c r="G804" s="25" t="s">
        <v>39</v>
      </c>
      <c r="H804" s="25">
        <v>82000</v>
      </c>
      <c r="I804" s="11">
        <f t="shared" si="184"/>
        <v>8200000</v>
      </c>
      <c r="J804" s="26" t="s">
        <v>28</v>
      </c>
      <c r="K804" s="11"/>
      <c r="L804" s="107">
        <f t="shared" si="190"/>
        <v>0</v>
      </c>
      <c r="M804" s="107"/>
      <c r="N804" s="107"/>
      <c r="O804" s="107">
        <f t="shared" si="191"/>
        <v>0</v>
      </c>
      <c r="P804" s="107"/>
      <c r="Q804" s="107"/>
      <c r="R804" s="107">
        <f t="shared" si="192"/>
        <v>0</v>
      </c>
      <c r="S804" s="107"/>
      <c r="T804" s="107"/>
      <c r="U804" s="107">
        <f t="shared" si="193"/>
        <v>0</v>
      </c>
      <c r="V804" s="107"/>
      <c r="W804" s="107"/>
      <c r="X804" s="107">
        <f t="shared" si="194"/>
        <v>0</v>
      </c>
      <c r="Y804" s="107"/>
      <c r="Z804" s="107"/>
      <c r="AA804" s="108">
        <f>C804+I804-L804-O804-U804-X804-R804</f>
        <v>8200000</v>
      </c>
      <c r="AB804" s="7"/>
    </row>
    <row r="805" spans="1:28" ht="15.75" hidden="1" x14ac:dyDescent="0.25">
      <c r="A805" s="29">
        <v>45527</v>
      </c>
      <c r="B805" s="25" t="s">
        <v>415</v>
      </c>
      <c r="C805" s="27"/>
      <c r="D805" s="25" t="s">
        <v>46</v>
      </c>
      <c r="E805" s="25" t="s">
        <v>1769</v>
      </c>
      <c r="F805" s="27">
        <v>100</v>
      </c>
      <c r="G805" s="25" t="s">
        <v>39</v>
      </c>
      <c r="H805" s="27">
        <v>82000</v>
      </c>
      <c r="I805" s="11">
        <f t="shared" si="184"/>
        <v>8200000</v>
      </c>
      <c r="J805" s="28" t="s">
        <v>28</v>
      </c>
      <c r="K805" s="11"/>
      <c r="L805" s="107">
        <f t="shared" si="190"/>
        <v>0</v>
      </c>
      <c r="M805" s="107"/>
      <c r="N805" s="107"/>
      <c r="O805" s="107">
        <f t="shared" si="191"/>
        <v>0</v>
      </c>
      <c r="P805" s="107"/>
      <c r="Q805" s="107"/>
      <c r="R805" s="107">
        <f t="shared" si="192"/>
        <v>0</v>
      </c>
      <c r="S805" s="107"/>
      <c r="T805" s="107"/>
      <c r="U805" s="107">
        <f t="shared" si="193"/>
        <v>0</v>
      </c>
      <c r="V805" s="107"/>
      <c r="W805" s="107"/>
      <c r="X805" s="107">
        <f t="shared" si="194"/>
        <v>0</v>
      </c>
      <c r="Y805" s="107"/>
      <c r="Z805" s="107"/>
      <c r="AA805" s="108">
        <f>C805+I805-L805-O805-U805-X805-R805</f>
        <v>8200000</v>
      </c>
      <c r="AB805" s="7"/>
    </row>
    <row r="806" spans="1:28" ht="15.75" hidden="1" x14ac:dyDescent="0.25">
      <c r="A806" s="29">
        <v>45527</v>
      </c>
      <c r="B806" s="25" t="s">
        <v>73</v>
      </c>
      <c r="C806" s="25"/>
      <c r="D806" s="25" t="s">
        <v>46</v>
      </c>
      <c r="E806" s="25" t="s">
        <v>1259</v>
      </c>
      <c r="F806" s="25">
        <v>2500</v>
      </c>
      <c r="G806" s="25" t="s">
        <v>34</v>
      </c>
      <c r="H806" s="25">
        <v>1020</v>
      </c>
      <c r="I806" s="11">
        <f t="shared" si="184"/>
        <v>2550000</v>
      </c>
      <c r="J806" s="26" t="s">
        <v>28</v>
      </c>
      <c r="K806" s="11" t="s">
        <v>1788</v>
      </c>
      <c r="L806" s="107">
        <f t="shared" si="190"/>
        <v>0</v>
      </c>
      <c r="M806" s="107"/>
      <c r="N806" s="107"/>
      <c r="O806" s="107">
        <f t="shared" si="191"/>
        <v>0</v>
      </c>
      <c r="P806" s="107"/>
      <c r="Q806" s="107"/>
      <c r="R806" s="107">
        <f t="shared" si="192"/>
        <v>0</v>
      </c>
      <c r="S806" s="107"/>
      <c r="T806" s="107"/>
      <c r="U806" s="107">
        <f t="shared" si="193"/>
        <v>0</v>
      </c>
      <c r="V806" s="107"/>
      <c r="W806" s="107"/>
      <c r="X806" s="107">
        <f t="shared" si="194"/>
        <v>0</v>
      </c>
      <c r="Y806" s="107"/>
      <c r="Z806" s="107"/>
      <c r="AA806" s="108">
        <f>C806+I806-L806-O806-U806-X806-R806</f>
        <v>2550000</v>
      </c>
      <c r="AB806" s="7"/>
    </row>
    <row r="807" spans="1:28" ht="15.75" hidden="1" x14ac:dyDescent="0.25">
      <c r="A807" s="29">
        <v>45527</v>
      </c>
      <c r="B807" s="25" t="s">
        <v>73</v>
      </c>
      <c r="C807" s="25"/>
      <c r="D807" s="25" t="s">
        <v>46</v>
      </c>
      <c r="E807" s="25" t="s">
        <v>138</v>
      </c>
      <c r="F807" s="25">
        <v>750</v>
      </c>
      <c r="G807" s="25" t="s">
        <v>34</v>
      </c>
      <c r="H807" s="25">
        <v>1390</v>
      </c>
      <c r="I807" s="11">
        <f t="shared" si="184"/>
        <v>1042500</v>
      </c>
      <c r="J807" s="26" t="s">
        <v>28</v>
      </c>
      <c r="K807" s="11" t="s">
        <v>1788</v>
      </c>
      <c r="L807" s="107">
        <f t="shared" si="190"/>
        <v>0</v>
      </c>
      <c r="M807" s="107"/>
      <c r="N807" s="107"/>
      <c r="O807" s="107">
        <f t="shared" si="191"/>
        <v>0</v>
      </c>
      <c r="P807" s="107"/>
      <c r="Q807" s="107"/>
      <c r="R807" s="107">
        <f t="shared" si="192"/>
        <v>0</v>
      </c>
      <c r="S807" s="107"/>
      <c r="T807" s="107"/>
      <c r="U807" s="107">
        <f t="shared" si="193"/>
        <v>0</v>
      </c>
      <c r="V807" s="107"/>
      <c r="W807" s="107"/>
      <c r="X807" s="107">
        <f t="shared" si="194"/>
        <v>0</v>
      </c>
      <c r="Y807" s="107"/>
      <c r="Z807" s="107"/>
      <c r="AA807" s="108">
        <f>C807+I807-L807-O807-U807-X807-R807</f>
        <v>1042500</v>
      </c>
      <c r="AB807" s="7"/>
    </row>
    <row r="808" spans="1:28" ht="15.75" hidden="1" x14ac:dyDescent="0.25">
      <c r="A808" s="29">
        <v>45527</v>
      </c>
      <c r="B808" s="25" t="s">
        <v>73</v>
      </c>
      <c r="C808" s="25"/>
      <c r="D808" s="25" t="s">
        <v>46</v>
      </c>
      <c r="E808" s="25" t="s">
        <v>95</v>
      </c>
      <c r="F808" s="25">
        <v>1750</v>
      </c>
      <c r="G808" s="25" t="s">
        <v>34</v>
      </c>
      <c r="H808" s="25">
        <v>1230</v>
      </c>
      <c r="I808" s="11">
        <f t="shared" si="184"/>
        <v>2152500</v>
      </c>
      <c r="J808" s="26" t="s">
        <v>28</v>
      </c>
      <c r="K808" s="11" t="s">
        <v>1788</v>
      </c>
      <c r="L808" s="107">
        <f t="shared" si="190"/>
        <v>0</v>
      </c>
      <c r="M808" s="107"/>
      <c r="N808" s="107"/>
      <c r="O808" s="107">
        <f t="shared" si="191"/>
        <v>0</v>
      </c>
      <c r="P808" s="107"/>
      <c r="Q808" s="107"/>
      <c r="R808" s="107">
        <f t="shared" si="192"/>
        <v>0</v>
      </c>
      <c r="S808" s="107"/>
      <c r="T808" s="107"/>
      <c r="U808" s="107">
        <f t="shared" si="193"/>
        <v>0</v>
      </c>
      <c r="V808" s="107"/>
      <c r="W808" s="107"/>
      <c r="X808" s="107">
        <f t="shared" si="194"/>
        <v>0</v>
      </c>
      <c r="Y808" s="107"/>
      <c r="Z808" s="107"/>
      <c r="AA808" s="108">
        <f>C808+I808-L808-O808-U808-X808-R808</f>
        <v>2152500</v>
      </c>
      <c r="AB808" s="7"/>
    </row>
    <row r="809" spans="1:28" ht="15.75" hidden="1" x14ac:dyDescent="0.25">
      <c r="A809" s="29">
        <v>45527</v>
      </c>
      <c r="B809" s="25" t="s">
        <v>382</v>
      </c>
      <c r="C809" s="25"/>
      <c r="D809" s="25" t="s">
        <v>46</v>
      </c>
      <c r="E809" s="25" t="s">
        <v>124</v>
      </c>
      <c r="F809" s="25">
        <v>1</v>
      </c>
      <c r="G809" s="25" t="s">
        <v>283</v>
      </c>
      <c r="H809" s="25">
        <v>1200000</v>
      </c>
      <c r="I809" s="11">
        <f t="shared" si="184"/>
        <v>1200000</v>
      </c>
      <c r="J809" s="26" t="s">
        <v>28</v>
      </c>
      <c r="K809" s="11"/>
      <c r="L809" s="107">
        <f t="shared" si="190"/>
        <v>0</v>
      </c>
      <c r="M809" s="107"/>
      <c r="N809" s="107"/>
      <c r="O809" s="107">
        <f t="shared" si="191"/>
        <v>0</v>
      </c>
      <c r="P809" s="107"/>
      <c r="Q809" s="107"/>
      <c r="R809" s="107">
        <f t="shared" si="192"/>
        <v>0</v>
      </c>
      <c r="S809" s="107"/>
      <c r="T809" s="107"/>
      <c r="U809" s="107">
        <f t="shared" si="193"/>
        <v>0</v>
      </c>
      <c r="V809" s="107"/>
      <c r="W809" s="107"/>
      <c r="X809" s="107">
        <f t="shared" si="194"/>
        <v>0</v>
      </c>
      <c r="Y809" s="107"/>
      <c r="Z809" s="107"/>
      <c r="AA809" s="108">
        <f>C809+I809-L809-O809-U809-X809-R809</f>
        <v>1200000</v>
      </c>
      <c r="AB809" s="7"/>
    </row>
    <row r="810" spans="1:28" ht="15.75" hidden="1" x14ac:dyDescent="0.25">
      <c r="A810" s="29">
        <v>45527</v>
      </c>
      <c r="B810" s="25" t="s">
        <v>382</v>
      </c>
      <c r="C810" s="25"/>
      <c r="D810" s="25" t="s">
        <v>46</v>
      </c>
      <c r="E810" s="25" t="s">
        <v>284</v>
      </c>
      <c r="F810" s="25">
        <v>1</v>
      </c>
      <c r="G810" s="25" t="s">
        <v>34</v>
      </c>
      <c r="H810" s="25">
        <v>75000</v>
      </c>
      <c r="I810" s="11">
        <f t="shared" si="184"/>
        <v>75000</v>
      </c>
      <c r="J810" s="26" t="s">
        <v>28</v>
      </c>
      <c r="K810" s="11"/>
      <c r="L810" s="107">
        <f t="shared" si="190"/>
        <v>0</v>
      </c>
      <c r="M810" s="107"/>
      <c r="N810" s="107"/>
      <c r="O810" s="107">
        <f t="shared" si="191"/>
        <v>0</v>
      </c>
      <c r="P810" s="107"/>
      <c r="Q810" s="107"/>
      <c r="R810" s="107">
        <f t="shared" si="192"/>
        <v>0</v>
      </c>
      <c r="S810" s="107"/>
      <c r="T810" s="107"/>
      <c r="U810" s="107">
        <f t="shared" si="193"/>
        <v>0</v>
      </c>
      <c r="V810" s="107"/>
      <c r="W810" s="107"/>
      <c r="X810" s="107">
        <f t="shared" si="194"/>
        <v>0</v>
      </c>
      <c r="Y810" s="107"/>
      <c r="Z810" s="107"/>
      <c r="AA810" s="108">
        <f>C810+I810-L810-O810-U810-X810-R810</f>
        <v>75000</v>
      </c>
      <c r="AB810" s="7"/>
    </row>
    <row r="811" spans="1:28" ht="15.75" hidden="1" x14ac:dyDescent="0.25">
      <c r="A811" s="29">
        <v>45527</v>
      </c>
      <c r="B811" s="25" t="s">
        <v>382</v>
      </c>
      <c r="C811" s="27"/>
      <c r="D811" s="25" t="s">
        <v>46</v>
      </c>
      <c r="E811" s="27" t="s">
        <v>227</v>
      </c>
      <c r="F811" s="27">
        <v>1</v>
      </c>
      <c r="G811" s="25" t="s">
        <v>34</v>
      </c>
      <c r="H811" s="27">
        <v>95000</v>
      </c>
      <c r="I811" s="11">
        <f t="shared" si="184"/>
        <v>95000</v>
      </c>
      <c r="J811" s="28" t="s">
        <v>28</v>
      </c>
      <c r="K811" s="11"/>
      <c r="L811" s="107">
        <f t="shared" si="190"/>
        <v>0</v>
      </c>
      <c r="M811" s="107"/>
      <c r="N811" s="107"/>
      <c r="O811" s="107">
        <f t="shared" si="191"/>
        <v>0</v>
      </c>
      <c r="P811" s="107"/>
      <c r="Q811" s="107"/>
      <c r="R811" s="107">
        <f t="shared" si="192"/>
        <v>0</v>
      </c>
      <c r="S811" s="107"/>
      <c r="T811" s="107"/>
      <c r="U811" s="107">
        <f t="shared" si="193"/>
        <v>0</v>
      </c>
      <c r="V811" s="107"/>
      <c r="W811" s="107"/>
      <c r="X811" s="107">
        <f t="shared" si="194"/>
        <v>0</v>
      </c>
      <c r="Y811" s="107"/>
      <c r="Z811" s="107"/>
      <c r="AA811" s="108">
        <f>C811+I811-L811-O811-U811-X811-R811</f>
        <v>95000</v>
      </c>
      <c r="AB811" s="7"/>
    </row>
    <row r="812" spans="1:28" ht="15.75" hidden="1" x14ac:dyDescent="0.25">
      <c r="A812" s="24">
        <v>45527</v>
      </c>
      <c r="B812" s="25" t="s">
        <v>382</v>
      </c>
      <c r="C812" s="25"/>
      <c r="D812" s="25" t="s">
        <v>46</v>
      </c>
      <c r="E812" s="25" t="s">
        <v>150</v>
      </c>
      <c r="F812" s="25">
        <v>20</v>
      </c>
      <c r="G812" s="25" t="s">
        <v>77</v>
      </c>
      <c r="H812" s="25">
        <v>50000</v>
      </c>
      <c r="I812" s="11">
        <f t="shared" si="184"/>
        <v>1000000</v>
      </c>
      <c r="J812" s="26" t="s">
        <v>28</v>
      </c>
      <c r="K812" s="11"/>
      <c r="L812" s="107">
        <f t="shared" si="190"/>
        <v>0</v>
      </c>
      <c r="M812" s="107"/>
      <c r="N812" s="107"/>
      <c r="O812" s="107">
        <f t="shared" si="191"/>
        <v>0</v>
      </c>
      <c r="P812" s="107"/>
      <c r="Q812" s="107"/>
      <c r="R812" s="107">
        <f t="shared" si="192"/>
        <v>0</v>
      </c>
      <c r="S812" s="107"/>
      <c r="T812" s="107"/>
      <c r="U812" s="107">
        <f t="shared" si="193"/>
        <v>0</v>
      </c>
      <c r="V812" s="107"/>
      <c r="W812" s="107"/>
      <c r="X812" s="107">
        <f t="shared" si="194"/>
        <v>0</v>
      </c>
      <c r="Y812" s="107"/>
      <c r="Z812" s="107"/>
      <c r="AA812" s="108">
        <f>C812+I812-L812-O812-U812-X812-R812</f>
        <v>1000000</v>
      </c>
      <c r="AB812" s="7"/>
    </row>
    <row r="813" spans="1:28" ht="15.75" hidden="1" x14ac:dyDescent="0.25">
      <c r="A813" s="29">
        <v>45527</v>
      </c>
      <c r="B813" s="25" t="s">
        <v>382</v>
      </c>
      <c r="C813" s="25"/>
      <c r="D813" s="25" t="s">
        <v>46</v>
      </c>
      <c r="E813" s="25" t="s">
        <v>130</v>
      </c>
      <c r="F813" s="25">
        <v>20</v>
      </c>
      <c r="G813" s="25" t="s">
        <v>77</v>
      </c>
      <c r="H813" s="25">
        <v>50000</v>
      </c>
      <c r="I813" s="11">
        <f t="shared" si="184"/>
        <v>1000000</v>
      </c>
      <c r="J813" s="26" t="s">
        <v>28</v>
      </c>
      <c r="K813" s="11"/>
      <c r="L813" s="107">
        <f t="shared" si="190"/>
        <v>0</v>
      </c>
      <c r="M813" s="107"/>
      <c r="N813" s="107"/>
      <c r="O813" s="107">
        <f t="shared" si="191"/>
        <v>0</v>
      </c>
      <c r="P813" s="107"/>
      <c r="Q813" s="107"/>
      <c r="R813" s="107">
        <f t="shared" si="192"/>
        <v>0</v>
      </c>
      <c r="S813" s="107"/>
      <c r="T813" s="107"/>
      <c r="U813" s="107">
        <f t="shared" si="193"/>
        <v>0</v>
      </c>
      <c r="V813" s="107"/>
      <c r="W813" s="107"/>
      <c r="X813" s="107">
        <f t="shared" si="194"/>
        <v>0</v>
      </c>
      <c r="Y813" s="107"/>
      <c r="Z813" s="107"/>
      <c r="AA813" s="108">
        <f>C813+I813-L813-O813-U813-X813-R813</f>
        <v>1000000</v>
      </c>
      <c r="AB813" s="7"/>
    </row>
    <row r="814" spans="1:28" ht="15.75" hidden="1" x14ac:dyDescent="0.25">
      <c r="A814" s="29">
        <v>45527</v>
      </c>
      <c r="B814" s="25" t="s">
        <v>382</v>
      </c>
      <c r="C814" s="25"/>
      <c r="D814" s="25" t="s">
        <v>46</v>
      </c>
      <c r="E814" s="25" t="s">
        <v>87</v>
      </c>
      <c r="F814" s="25">
        <v>250</v>
      </c>
      <c r="G814" s="25" t="s">
        <v>34</v>
      </c>
      <c r="H814" s="25">
        <v>1000</v>
      </c>
      <c r="I814" s="11">
        <f t="shared" si="184"/>
        <v>250000</v>
      </c>
      <c r="J814" s="26" t="s">
        <v>28</v>
      </c>
      <c r="K814" s="11"/>
      <c r="L814" s="107">
        <f t="shared" si="190"/>
        <v>0</v>
      </c>
      <c r="M814" s="107"/>
      <c r="N814" s="107"/>
      <c r="O814" s="107">
        <f t="shared" si="191"/>
        <v>0</v>
      </c>
      <c r="P814" s="107"/>
      <c r="Q814" s="107"/>
      <c r="R814" s="107">
        <f t="shared" si="192"/>
        <v>0</v>
      </c>
      <c r="S814" s="107"/>
      <c r="T814" s="107"/>
      <c r="U814" s="107">
        <f t="shared" si="193"/>
        <v>0</v>
      </c>
      <c r="V814" s="107"/>
      <c r="W814" s="107"/>
      <c r="X814" s="107">
        <f t="shared" si="194"/>
        <v>0</v>
      </c>
      <c r="Y814" s="107"/>
      <c r="Z814" s="107"/>
      <c r="AA814" s="108">
        <f>C814+I814-L814-O814-U814-X814-R814</f>
        <v>250000</v>
      </c>
      <c r="AB814" s="7"/>
    </row>
    <row r="815" spans="1:28" ht="16.5" hidden="1" thickBot="1" x14ac:dyDescent="0.3">
      <c r="A815" s="35">
        <v>45527</v>
      </c>
      <c r="B815" s="36" t="s">
        <v>472</v>
      </c>
      <c r="C815" s="36"/>
      <c r="D815" s="36" t="s">
        <v>52</v>
      </c>
      <c r="E815" s="36" t="s">
        <v>163</v>
      </c>
      <c r="F815" s="36">
        <v>12</v>
      </c>
      <c r="G815" s="36" t="s">
        <v>39</v>
      </c>
      <c r="H815" s="36">
        <v>135000</v>
      </c>
      <c r="I815" s="11">
        <f t="shared" si="184"/>
        <v>1620000</v>
      </c>
      <c r="J815" s="113" t="s">
        <v>28</v>
      </c>
      <c r="K815" s="11"/>
      <c r="L815" s="107">
        <f t="shared" si="190"/>
        <v>0</v>
      </c>
      <c r="M815" s="107"/>
      <c r="N815" s="107"/>
      <c r="O815" s="107">
        <f t="shared" si="191"/>
        <v>0</v>
      </c>
      <c r="P815" s="107"/>
      <c r="Q815" s="107"/>
      <c r="R815" s="107">
        <f t="shared" si="192"/>
        <v>0</v>
      </c>
      <c r="S815" s="107"/>
      <c r="T815" s="107"/>
      <c r="U815" s="107">
        <f t="shared" si="193"/>
        <v>0</v>
      </c>
      <c r="V815" s="107"/>
      <c r="W815" s="107"/>
      <c r="X815" s="107">
        <f t="shared" si="194"/>
        <v>0</v>
      </c>
      <c r="Y815" s="107"/>
      <c r="Z815" s="107"/>
      <c r="AA815" s="108">
        <f>C815+I815-L815-O815-U815-X815-R815</f>
        <v>1620000</v>
      </c>
      <c r="AB815" s="7"/>
    </row>
    <row r="816" spans="1:28" ht="15.75" hidden="1" x14ac:dyDescent="0.25">
      <c r="A816" s="29">
        <v>45528</v>
      </c>
      <c r="B816" s="27" t="s">
        <v>357</v>
      </c>
      <c r="C816" s="27"/>
      <c r="D816" s="27" t="s">
        <v>46</v>
      </c>
      <c r="E816" s="27" t="s">
        <v>179</v>
      </c>
      <c r="F816" s="27">
        <v>750</v>
      </c>
      <c r="G816" s="27" t="s">
        <v>34</v>
      </c>
      <c r="H816" s="27">
        <v>1370</v>
      </c>
      <c r="I816" s="11">
        <f t="shared" si="184"/>
        <v>1027500</v>
      </c>
      <c r="J816" s="32" t="s">
        <v>324</v>
      </c>
      <c r="K816" s="11"/>
      <c r="L816" s="107">
        <f t="shared" si="190"/>
        <v>0</v>
      </c>
      <c r="M816" s="107"/>
      <c r="N816" s="107"/>
      <c r="O816" s="107">
        <f t="shared" si="191"/>
        <v>0</v>
      </c>
      <c r="P816" s="107"/>
      <c r="Q816" s="107"/>
      <c r="R816" s="107">
        <f t="shared" si="192"/>
        <v>0</v>
      </c>
      <c r="S816" s="107"/>
      <c r="T816" s="107"/>
      <c r="U816" s="107">
        <f t="shared" si="193"/>
        <v>0</v>
      </c>
      <c r="V816" s="107"/>
      <c r="W816" s="107"/>
      <c r="X816" s="107">
        <f t="shared" si="194"/>
        <v>1027500</v>
      </c>
      <c r="Y816" s="107">
        <v>1027500</v>
      </c>
      <c r="Z816" s="107"/>
      <c r="AA816" s="108">
        <f>C816+I816-L816-O816-U816-X816-R816</f>
        <v>0</v>
      </c>
      <c r="AB816" s="7">
        <v>45528</v>
      </c>
    </row>
    <row r="817" spans="1:28" ht="15.75" hidden="1" x14ac:dyDescent="0.25">
      <c r="A817" s="29">
        <v>45528</v>
      </c>
      <c r="B817" s="27" t="s">
        <v>357</v>
      </c>
      <c r="C817" s="25"/>
      <c r="D817" s="27" t="s">
        <v>46</v>
      </c>
      <c r="E817" s="25" t="s">
        <v>44</v>
      </c>
      <c r="F817" s="25">
        <v>1500</v>
      </c>
      <c r="G817" s="25" t="s">
        <v>34</v>
      </c>
      <c r="H817" s="25">
        <v>860</v>
      </c>
      <c r="I817" s="11">
        <f t="shared" si="184"/>
        <v>1290000</v>
      </c>
      <c r="J817" s="32" t="s">
        <v>324</v>
      </c>
      <c r="K817" s="11"/>
      <c r="L817" s="107">
        <f t="shared" si="190"/>
        <v>0</v>
      </c>
      <c r="M817" s="107"/>
      <c r="N817" s="107"/>
      <c r="O817" s="107">
        <f t="shared" si="191"/>
        <v>0</v>
      </c>
      <c r="P817" s="107"/>
      <c r="Q817" s="107"/>
      <c r="R817" s="107">
        <f t="shared" si="192"/>
        <v>0</v>
      </c>
      <c r="S817" s="107"/>
      <c r="T817" s="107"/>
      <c r="U817" s="107">
        <f t="shared" si="193"/>
        <v>0</v>
      </c>
      <c r="V817" s="107"/>
      <c r="W817" s="107"/>
      <c r="X817" s="107">
        <f t="shared" si="194"/>
        <v>1290000</v>
      </c>
      <c r="Y817" s="107">
        <v>1290000</v>
      </c>
      <c r="Z817" s="107"/>
      <c r="AA817" s="108">
        <f>C817+I817-L817-O817-U817-X817-R817</f>
        <v>0</v>
      </c>
      <c r="AB817" s="7">
        <v>45528</v>
      </c>
    </row>
    <row r="818" spans="1:28" ht="15.75" hidden="1" x14ac:dyDescent="0.25">
      <c r="A818" s="29">
        <v>45528</v>
      </c>
      <c r="B818" s="27" t="s">
        <v>357</v>
      </c>
      <c r="C818" s="25"/>
      <c r="D818" s="27" t="s">
        <v>46</v>
      </c>
      <c r="E818" s="25" t="s">
        <v>151</v>
      </c>
      <c r="F818" s="25">
        <v>2750</v>
      </c>
      <c r="G818" s="25" t="s">
        <v>34</v>
      </c>
      <c r="H818" s="25">
        <v>1640</v>
      </c>
      <c r="I818" s="11">
        <f t="shared" si="184"/>
        <v>4510000</v>
      </c>
      <c r="J818" s="32" t="s">
        <v>324</v>
      </c>
      <c r="K818" s="11"/>
      <c r="L818" s="107">
        <f t="shared" si="190"/>
        <v>0</v>
      </c>
      <c r="M818" s="107"/>
      <c r="N818" s="107"/>
      <c r="O818" s="107">
        <f t="shared" si="191"/>
        <v>0</v>
      </c>
      <c r="P818" s="107"/>
      <c r="Q818" s="107"/>
      <c r="R818" s="107">
        <f t="shared" si="192"/>
        <v>0</v>
      </c>
      <c r="S818" s="107"/>
      <c r="T818" s="107"/>
      <c r="U818" s="107">
        <f t="shared" si="193"/>
        <v>0</v>
      </c>
      <c r="V818" s="107"/>
      <c r="W818" s="107"/>
      <c r="X818" s="107">
        <f t="shared" si="194"/>
        <v>4510000</v>
      </c>
      <c r="Y818" s="107">
        <v>4510000</v>
      </c>
      <c r="Z818" s="107"/>
      <c r="AA818" s="108">
        <f>C818+I818-L818-O818-U818-X818-R818</f>
        <v>0</v>
      </c>
      <c r="AB818" s="7">
        <v>45528</v>
      </c>
    </row>
    <row r="819" spans="1:28" ht="15.75" hidden="1" x14ac:dyDescent="0.25">
      <c r="A819" s="29">
        <v>45528</v>
      </c>
      <c r="B819" s="25" t="s">
        <v>1408</v>
      </c>
      <c r="C819" s="25"/>
      <c r="D819" s="27" t="s">
        <v>46</v>
      </c>
      <c r="E819" s="25" t="s">
        <v>42</v>
      </c>
      <c r="F819" s="25">
        <v>1200</v>
      </c>
      <c r="G819" s="25" t="s">
        <v>34</v>
      </c>
      <c r="H819" s="25">
        <v>3500</v>
      </c>
      <c r="I819" s="11">
        <f t="shared" si="184"/>
        <v>4200000</v>
      </c>
      <c r="J819" s="31" t="s">
        <v>312</v>
      </c>
      <c r="K819" s="11"/>
      <c r="L819" s="107">
        <f t="shared" si="190"/>
        <v>550000</v>
      </c>
      <c r="M819" s="107">
        <v>550000</v>
      </c>
      <c r="N819" s="107"/>
      <c r="O819" s="107">
        <f t="shared" si="191"/>
        <v>0</v>
      </c>
      <c r="P819" s="107"/>
      <c r="Q819" s="107"/>
      <c r="R819" s="107">
        <f t="shared" si="192"/>
        <v>3650000</v>
      </c>
      <c r="S819" s="107">
        <v>3650000</v>
      </c>
      <c r="T819" s="107"/>
      <c r="U819" s="107">
        <f t="shared" si="193"/>
        <v>0</v>
      </c>
      <c r="V819" s="107"/>
      <c r="W819" s="107"/>
      <c r="X819" s="107">
        <f t="shared" si="194"/>
        <v>0</v>
      </c>
      <c r="Y819" s="107"/>
      <c r="Z819" s="107"/>
      <c r="AA819" s="108">
        <f>C819+I819-L819-O819-U819-X819-R819</f>
        <v>0</v>
      </c>
      <c r="AB819" s="7">
        <v>45528</v>
      </c>
    </row>
    <row r="820" spans="1:28" ht="15.75" hidden="1" x14ac:dyDescent="0.25">
      <c r="A820" s="29">
        <v>45528</v>
      </c>
      <c r="B820" s="25" t="s">
        <v>1408</v>
      </c>
      <c r="C820" s="25"/>
      <c r="D820" s="27" t="s">
        <v>46</v>
      </c>
      <c r="E820" s="25" t="s">
        <v>129</v>
      </c>
      <c r="F820" s="25">
        <v>2</v>
      </c>
      <c r="G820" s="25" t="s">
        <v>77</v>
      </c>
      <c r="H820" s="25">
        <v>65000</v>
      </c>
      <c r="I820" s="11">
        <f t="shared" si="184"/>
        <v>130000</v>
      </c>
      <c r="J820" s="31" t="s">
        <v>312</v>
      </c>
      <c r="K820" s="11"/>
      <c r="L820" s="107">
        <f t="shared" si="190"/>
        <v>0</v>
      </c>
      <c r="M820" s="107"/>
      <c r="N820" s="107"/>
      <c r="O820" s="107">
        <f t="shared" si="191"/>
        <v>0</v>
      </c>
      <c r="P820" s="107"/>
      <c r="Q820" s="107"/>
      <c r="R820" s="107">
        <f t="shared" si="192"/>
        <v>130000</v>
      </c>
      <c r="S820" s="107">
        <v>130000</v>
      </c>
      <c r="T820" s="107"/>
      <c r="U820" s="107">
        <f t="shared" si="193"/>
        <v>0</v>
      </c>
      <c r="V820" s="107"/>
      <c r="W820" s="107"/>
      <c r="X820" s="107">
        <f t="shared" si="194"/>
        <v>0</v>
      </c>
      <c r="Y820" s="107"/>
      <c r="Z820" s="107"/>
      <c r="AA820" s="108">
        <f>C820+I820-L820-O820-U820-X820-R820</f>
        <v>0</v>
      </c>
      <c r="AB820" s="7">
        <v>45528</v>
      </c>
    </row>
    <row r="821" spans="1:28" ht="15.75" hidden="1" x14ac:dyDescent="0.25">
      <c r="A821" s="29">
        <v>45528</v>
      </c>
      <c r="B821" s="25" t="s">
        <v>1408</v>
      </c>
      <c r="C821" s="25"/>
      <c r="D821" s="27" t="s">
        <v>46</v>
      </c>
      <c r="E821" s="25" t="s">
        <v>127</v>
      </c>
      <c r="F821" s="25">
        <v>1</v>
      </c>
      <c r="G821" s="25" t="s">
        <v>39</v>
      </c>
      <c r="H821" s="25">
        <v>70000</v>
      </c>
      <c r="I821" s="11">
        <f t="shared" si="184"/>
        <v>70000</v>
      </c>
      <c r="J821" s="31" t="s">
        <v>312</v>
      </c>
      <c r="K821" s="11"/>
      <c r="L821" s="107">
        <f t="shared" si="190"/>
        <v>0</v>
      </c>
      <c r="M821" s="107"/>
      <c r="N821" s="107"/>
      <c r="O821" s="107">
        <f t="shared" si="191"/>
        <v>0</v>
      </c>
      <c r="P821" s="107"/>
      <c r="Q821" s="107"/>
      <c r="R821" s="107">
        <f t="shared" si="192"/>
        <v>70000</v>
      </c>
      <c r="S821" s="107">
        <v>70000</v>
      </c>
      <c r="T821" s="107"/>
      <c r="U821" s="107">
        <f t="shared" si="193"/>
        <v>0</v>
      </c>
      <c r="V821" s="107"/>
      <c r="W821" s="107"/>
      <c r="X821" s="107">
        <f t="shared" si="194"/>
        <v>0</v>
      </c>
      <c r="Y821" s="107"/>
      <c r="Z821" s="107"/>
      <c r="AA821" s="108">
        <f>C821+I821-L821-O821-U821-X821-R821</f>
        <v>0</v>
      </c>
      <c r="AB821" s="7">
        <v>45528</v>
      </c>
    </row>
    <row r="822" spans="1:28" ht="15.75" hidden="1" x14ac:dyDescent="0.25">
      <c r="A822" s="29">
        <v>45528</v>
      </c>
      <c r="B822" s="25" t="s">
        <v>256</v>
      </c>
      <c r="C822" s="25"/>
      <c r="D822" s="25" t="s">
        <v>52</v>
      </c>
      <c r="E822" s="25" t="s">
        <v>64</v>
      </c>
      <c r="F822" s="25">
        <v>19</v>
      </c>
      <c r="G822" s="25" t="s">
        <v>39</v>
      </c>
      <c r="H822" s="25">
        <v>55000</v>
      </c>
      <c r="I822" s="11">
        <f t="shared" si="184"/>
        <v>1045000</v>
      </c>
      <c r="J822" s="26" t="s">
        <v>28</v>
      </c>
      <c r="K822" s="11"/>
      <c r="L822" s="107">
        <f t="shared" si="190"/>
        <v>0</v>
      </c>
      <c r="M822" s="107"/>
      <c r="N822" s="107"/>
      <c r="O822" s="107">
        <f t="shared" si="191"/>
        <v>0</v>
      </c>
      <c r="P822" s="107"/>
      <c r="Q822" s="107"/>
      <c r="R822" s="107">
        <f t="shared" si="192"/>
        <v>0</v>
      </c>
      <c r="S822" s="107"/>
      <c r="T822" s="107"/>
      <c r="U822" s="107">
        <f t="shared" si="193"/>
        <v>0</v>
      </c>
      <c r="V822" s="107"/>
      <c r="W822" s="107"/>
      <c r="X822" s="107">
        <f t="shared" si="194"/>
        <v>0</v>
      </c>
      <c r="Y822" s="107"/>
      <c r="Z822" s="107"/>
      <c r="AA822" s="108">
        <f>C822+I822-L822-O822-U822-X822-R822</f>
        <v>1045000</v>
      </c>
      <c r="AB822" s="7"/>
    </row>
    <row r="823" spans="1:28" ht="15.75" hidden="1" x14ac:dyDescent="0.25">
      <c r="A823" s="29">
        <v>45528</v>
      </c>
      <c r="B823" s="25" t="s">
        <v>256</v>
      </c>
      <c r="C823" s="25"/>
      <c r="D823" s="25" t="s">
        <v>52</v>
      </c>
      <c r="E823" s="25" t="s">
        <v>115</v>
      </c>
      <c r="F823" s="25">
        <v>14</v>
      </c>
      <c r="G823" s="25" t="s">
        <v>39</v>
      </c>
      <c r="H823" s="25">
        <v>44000</v>
      </c>
      <c r="I823" s="11">
        <f t="shared" si="184"/>
        <v>616000</v>
      </c>
      <c r="J823" s="26" t="s">
        <v>28</v>
      </c>
      <c r="K823" s="11"/>
      <c r="L823" s="107">
        <f t="shared" si="190"/>
        <v>0</v>
      </c>
      <c r="M823" s="107"/>
      <c r="N823" s="107"/>
      <c r="O823" s="107">
        <f t="shared" si="191"/>
        <v>0</v>
      </c>
      <c r="P823" s="107"/>
      <c r="Q823" s="107"/>
      <c r="R823" s="107">
        <f t="shared" si="192"/>
        <v>0</v>
      </c>
      <c r="S823" s="107"/>
      <c r="T823" s="107"/>
      <c r="U823" s="107">
        <f t="shared" si="193"/>
        <v>0</v>
      </c>
      <c r="V823" s="107"/>
      <c r="W823" s="107"/>
      <c r="X823" s="107">
        <f t="shared" si="194"/>
        <v>0</v>
      </c>
      <c r="Y823" s="107"/>
      <c r="Z823" s="107"/>
      <c r="AA823" s="108">
        <f>C823+I823-L823-O823-U823-X823-R823</f>
        <v>616000</v>
      </c>
      <c r="AB823" s="7"/>
    </row>
    <row r="824" spans="1:28" ht="15.75" hidden="1" x14ac:dyDescent="0.25">
      <c r="A824" s="29">
        <v>45528</v>
      </c>
      <c r="B824" s="25" t="s">
        <v>256</v>
      </c>
      <c r="C824" s="27"/>
      <c r="D824" s="25" t="s">
        <v>52</v>
      </c>
      <c r="E824" s="27" t="s">
        <v>1216</v>
      </c>
      <c r="F824" s="27">
        <v>250</v>
      </c>
      <c r="G824" s="25" t="s">
        <v>34</v>
      </c>
      <c r="H824" s="27">
        <v>1120</v>
      </c>
      <c r="I824" s="11">
        <f t="shared" ref="I824:I865" si="195">F824*H824</f>
        <v>280000</v>
      </c>
      <c r="J824" s="28" t="s">
        <v>28</v>
      </c>
      <c r="K824" s="11"/>
      <c r="L824" s="107">
        <f t="shared" si="190"/>
        <v>0</v>
      </c>
      <c r="M824" s="107"/>
      <c r="N824" s="107"/>
      <c r="O824" s="107">
        <f t="shared" si="191"/>
        <v>0</v>
      </c>
      <c r="P824" s="107"/>
      <c r="Q824" s="107"/>
      <c r="R824" s="107">
        <f t="shared" si="192"/>
        <v>0</v>
      </c>
      <c r="S824" s="107"/>
      <c r="T824" s="107"/>
      <c r="U824" s="107">
        <f t="shared" si="193"/>
        <v>0</v>
      </c>
      <c r="V824" s="107"/>
      <c r="W824" s="107"/>
      <c r="X824" s="107">
        <f t="shared" si="194"/>
        <v>0</v>
      </c>
      <c r="Y824" s="107"/>
      <c r="Z824" s="107"/>
      <c r="AA824" s="108">
        <f>C824+I824-L824-O824-U824-X824-R824</f>
        <v>280000</v>
      </c>
      <c r="AB824" s="7"/>
    </row>
    <row r="825" spans="1:28" ht="15.75" hidden="1" x14ac:dyDescent="0.25">
      <c r="A825" s="24">
        <v>45528</v>
      </c>
      <c r="B825" s="25" t="s">
        <v>256</v>
      </c>
      <c r="C825" s="25"/>
      <c r="D825" s="25" t="s">
        <v>52</v>
      </c>
      <c r="E825" s="25" t="s">
        <v>130</v>
      </c>
      <c r="F825" s="25">
        <v>10</v>
      </c>
      <c r="G825" s="25" t="s">
        <v>77</v>
      </c>
      <c r="H825" s="25">
        <v>50000</v>
      </c>
      <c r="I825" s="11">
        <f t="shared" si="195"/>
        <v>500000</v>
      </c>
      <c r="J825" s="26" t="s">
        <v>28</v>
      </c>
      <c r="K825" s="11"/>
      <c r="L825" s="107">
        <f t="shared" ref="L825:L865" si="196">M825+N825</f>
        <v>0</v>
      </c>
      <c r="M825" s="107"/>
      <c r="N825" s="107"/>
      <c r="O825" s="107">
        <f t="shared" ref="O825:O865" si="197">P825+Q825</f>
        <v>0</v>
      </c>
      <c r="P825" s="107"/>
      <c r="Q825" s="107"/>
      <c r="R825" s="107">
        <f t="shared" ref="R825:R865" si="198">S825+T825</f>
        <v>0</v>
      </c>
      <c r="S825" s="107"/>
      <c r="T825" s="107"/>
      <c r="U825" s="107">
        <f t="shared" ref="U825:U865" si="199">V825+W825</f>
        <v>0</v>
      </c>
      <c r="V825" s="107"/>
      <c r="W825" s="107"/>
      <c r="X825" s="107">
        <f t="shared" ref="X825:X865" si="200">Y825+Z825</f>
        <v>0</v>
      </c>
      <c r="Y825" s="107"/>
      <c r="Z825" s="107"/>
      <c r="AA825" s="108">
        <f>C825+I825-L825-O825-U825-X825-R825</f>
        <v>500000</v>
      </c>
      <c r="AB825" s="7"/>
    </row>
    <row r="826" spans="1:28" ht="15.75" hidden="1" x14ac:dyDescent="0.25">
      <c r="A826" s="29">
        <v>45528</v>
      </c>
      <c r="B826" s="25" t="s">
        <v>307</v>
      </c>
      <c r="C826" s="25"/>
      <c r="D826" s="25" t="s">
        <v>46</v>
      </c>
      <c r="E826" s="25" t="s">
        <v>154</v>
      </c>
      <c r="F826" s="25">
        <v>500</v>
      </c>
      <c r="G826" s="25" t="s">
        <v>34</v>
      </c>
      <c r="H826" s="25">
        <v>1065</v>
      </c>
      <c r="I826" s="11">
        <f t="shared" si="195"/>
        <v>532500</v>
      </c>
      <c r="J826" s="31" t="s">
        <v>324</v>
      </c>
      <c r="K826" s="11"/>
      <c r="L826" s="107">
        <f t="shared" si="196"/>
        <v>532500</v>
      </c>
      <c r="M826" s="107">
        <v>532500</v>
      </c>
      <c r="N826" s="107"/>
      <c r="O826" s="107">
        <f t="shared" si="197"/>
        <v>0</v>
      </c>
      <c r="P826" s="107"/>
      <c r="Q826" s="107"/>
      <c r="R826" s="107">
        <f t="shared" si="198"/>
        <v>0</v>
      </c>
      <c r="S826" s="107"/>
      <c r="T826" s="107"/>
      <c r="U826" s="107">
        <f t="shared" si="199"/>
        <v>0</v>
      </c>
      <c r="V826" s="107"/>
      <c r="W826" s="107"/>
      <c r="X826" s="107">
        <f t="shared" si="200"/>
        <v>0</v>
      </c>
      <c r="Y826" s="107"/>
      <c r="Z826" s="107"/>
      <c r="AA826" s="108">
        <f>C826+I826-L826-O826-U826-X826-R826</f>
        <v>0</v>
      </c>
      <c r="AB826" s="7">
        <v>45530</v>
      </c>
    </row>
    <row r="827" spans="1:28" ht="15.75" hidden="1" x14ac:dyDescent="0.25">
      <c r="A827" s="29">
        <v>45528</v>
      </c>
      <c r="B827" s="25" t="s">
        <v>221</v>
      </c>
      <c r="C827" s="25"/>
      <c r="D827" s="25" t="s">
        <v>46</v>
      </c>
      <c r="E827" s="25" t="s">
        <v>177</v>
      </c>
      <c r="F827" s="25">
        <v>200</v>
      </c>
      <c r="G827" s="25" t="s">
        <v>39</v>
      </c>
      <c r="H827" s="25">
        <v>86350</v>
      </c>
      <c r="I827" s="11">
        <f t="shared" si="195"/>
        <v>17270000</v>
      </c>
      <c r="J827" s="26" t="s">
        <v>28</v>
      </c>
      <c r="K827" s="11"/>
      <c r="L827" s="107">
        <f t="shared" si="196"/>
        <v>0</v>
      </c>
      <c r="M827" s="107"/>
      <c r="N827" s="107"/>
      <c r="O827" s="107">
        <f t="shared" si="197"/>
        <v>0</v>
      </c>
      <c r="P827" s="107"/>
      <c r="Q827" s="107"/>
      <c r="R827" s="107">
        <f t="shared" si="198"/>
        <v>0</v>
      </c>
      <c r="S827" s="107"/>
      <c r="T827" s="107"/>
      <c r="U827" s="107">
        <f t="shared" si="199"/>
        <v>0</v>
      </c>
      <c r="V827" s="107"/>
      <c r="W827" s="107"/>
      <c r="X827" s="107">
        <f t="shared" si="200"/>
        <v>0</v>
      </c>
      <c r="Y827" s="107"/>
      <c r="Z827" s="107"/>
      <c r="AA827" s="108">
        <f>C827+I827-L827-O827-U827-X827-R827</f>
        <v>17270000</v>
      </c>
      <c r="AB827" s="7"/>
    </row>
    <row r="828" spans="1:28" ht="15.75" hidden="1" x14ac:dyDescent="0.25">
      <c r="A828" s="29">
        <v>45528</v>
      </c>
      <c r="B828" s="27" t="s">
        <v>1770</v>
      </c>
      <c r="C828" s="27"/>
      <c r="D828" s="27" t="s">
        <v>52</v>
      </c>
      <c r="E828" s="27" t="s">
        <v>42</v>
      </c>
      <c r="F828" s="27">
        <v>300</v>
      </c>
      <c r="G828" s="27" t="s">
        <v>34</v>
      </c>
      <c r="H828" s="27">
        <v>3500</v>
      </c>
      <c r="I828" s="11">
        <f t="shared" si="195"/>
        <v>1050000</v>
      </c>
      <c r="J828" s="32" t="s">
        <v>324</v>
      </c>
      <c r="K828" s="11"/>
      <c r="L828" s="107">
        <f t="shared" si="196"/>
        <v>0</v>
      </c>
      <c r="M828" s="107"/>
      <c r="N828" s="107"/>
      <c r="O828" s="107">
        <f t="shared" si="197"/>
        <v>0</v>
      </c>
      <c r="P828" s="107"/>
      <c r="Q828" s="107"/>
      <c r="R828" s="107">
        <f t="shared" si="198"/>
        <v>0</v>
      </c>
      <c r="S828" s="107"/>
      <c r="T828" s="107"/>
      <c r="U828" s="107">
        <f t="shared" si="199"/>
        <v>1050000</v>
      </c>
      <c r="V828" s="107">
        <v>1050000</v>
      </c>
      <c r="W828" s="107"/>
      <c r="X828" s="107">
        <f t="shared" si="200"/>
        <v>0</v>
      </c>
      <c r="Y828" s="107"/>
      <c r="Z828" s="107"/>
      <c r="AA828" s="108">
        <f>C828+I828-L828-O828-U828-X828-R828</f>
        <v>0</v>
      </c>
      <c r="AB828" s="7">
        <v>45532</v>
      </c>
    </row>
    <row r="829" spans="1:28" ht="15.75" hidden="1" x14ac:dyDescent="0.25">
      <c r="A829" s="29">
        <v>45528</v>
      </c>
      <c r="B829" s="25" t="s">
        <v>287</v>
      </c>
      <c r="C829" s="25"/>
      <c r="D829" s="25" t="s">
        <v>46</v>
      </c>
      <c r="E829" s="25" t="s">
        <v>81</v>
      </c>
      <c r="F829" s="25">
        <v>23.6</v>
      </c>
      <c r="G829" s="25" t="s">
        <v>39</v>
      </c>
      <c r="H829" s="25">
        <v>46000</v>
      </c>
      <c r="I829" s="11">
        <f t="shared" si="195"/>
        <v>1085600</v>
      </c>
      <c r="J829" s="38" t="s">
        <v>78</v>
      </c>
      <c r="K829" s="11" t="s">
        <v>1782</v>
      </c>
      <c r="L829" s="107">
        <f t="shared" si="196"/>
        <v>0</v>
      </c>
      <c r="M829" s="107"/>
      <c r="N829" s="107"/>
      <c r="O829" s="107">
        <f t="shared" si="197"/>
        <v>1050000</v>
      </c>
      <c r="P829" s="107">
        <v>1050000</v>
      </c>
      <c r="Q829" s="107"/>
      <c r="R829" s="107">
        <f t="shared" si="198"/>
        <v>0</v>
      </c>
      <c r="S829" s="107"/>
      <c r="T829" s="107"/>
      <c r="U829" s="107">
        <f t="shared" si="199"/>
        <v>0</v>
      </c>
      <c r="V829" s="107"/>
      <c r="W829" s="107"/>
      <c r="X829" s="107">
        <f t="shared" si="200"/>
        <v>0</v>
      </c>
      <c r="Y829" s="107"/>
      <c r="Z829" s="107"/>
      <c r="AA829" s="108">
        <f>C829+I829-L829-O829-U829-X829-R829</f>
        <v>35600</v>
      </c>
      <c r="AB829" s="7">
        <v>45530</v>
      </c>
    </row>
    <row r="830" spans="1:28" ht="15.75" hidden="1" x14ac:dyDescent="0.25">
      <c r="A830" s="29">
        <v>45528</v>
      </c>
      <c r="B830" s="25" t="s">
        <v>253</v>
      </c>
      <c r="C830" s="25"/>
      <c r="D830" s="25" t="s">
        <v>52</v>
      </c>
      <c r="E830" s="25" t="s">
        <v>135</v>
      </c>
      <c r="F830" s="25">
        <v>1</v>
      </c>
      <c r="G830" s="25" t="s">
        <v>48</v>
      </c>
      <c r="H830" s="25">
        <v>150000</v>
      </c>
      <c r="I830" s="11">
        <f t="shared" si="195"/>
        <v>150000</v>
      </c>
      <c r="J830" s="26" t="s">
        <v>28</v>
      </c>
      <c r="K830" s="11" t="s">
        <v>1789</v>
      </c>
      <c r="L830" s="107">
        <f t="shared" si="196"/>
        <v>0</v>
      </c>
      <c r="M830" s="107"/>
      <c r="N830" s="107"/>
      <c r="O830" s="107">
        <f t="shared" si="197"/>
        <v>0</v>
      </c>
      <c r="P830" s="107"/>
      <c r="Q830" s="107"/>
      <c r="R830" s="107">
        <f t="shared" si="198"/>
        <v>0</v>
      </c>
      <c r="S830" s="107"/>
      <c r="T830" s="107"/>
      <c r="U830" s="107">
        <f t="shared" si="199"/>
        <v>0</v>
      </c>
      <c r="V830" s="107"/>
      <c r="W830" s="107"/>
      <c r="X830" s="107">
        <f t="shared" si="200"/>
        <v>0</v>
      </c>
      <c r="Y830" s="107"/>
      <c r="Z830" s="107"/>
      <c r="AA830" s="108">
        <f>C830+I830-L830-O830-U830-X830-R830</f>
        <v>150000</v>
      </c>
      <c r="AB830" s="7"/>
    </row>
    <row r="831" spans="1:28" ht="15.75" hidden="1" x14ac:dyDescent="0.25">
      <c r="A831" s="29">
        <v>45528</v>
      </c>
      <c r="B831" s="25" t="s">
        <v>134</v>
      </c>
      <c r="C831" s="25"/>
      <c r="D831" s="25" t="s">
        <v>46</v>
      </c>
      <c r="E831" s="25" t="s">
        <v>290</v>
      </c>
      <c r="F831" s="25">
        <v>1250</v>
      </c>
      <c r="G831" s="25" t="s">
        <v>34</v>
      </c>
      <c r="H831" s="25">
        <v>2460</v>
      </c>
      <c r="I831" s="11">
        <f t="shared" si="195"/>
        <v>3075000</v>
      </c>
      <c r="J831" s="31" t="s">
        <v>324</v>
      </c>
      <c r="K831" s="11"/>
      <c r="L831" s="107">
        <f t="shared" si="196"/>
        <v>3075000</v>
      </c>
      <c r="M831" s="107">
        <v>3075000</v>
      </c>
      <c r="N831" s="107"/>
      <c r="O831" s="107">
        <f t="shared" si="197"/>
        <v>0</v>
      </c>
      <c r="P831" s="107"/>
      <c r="Q831" s="107"/>
      <c r="R831" s="107">
        <f t="shared" si="198"/>
        <v>0</v>
      </c>
      <c r="S831" s="107"/>
      <c r="T831" s="107"/>
      <c r="U831" s="107">
        <f t="shared" si="199"/>
        <v>0</v>
      </c>
      <c r="V831" s="107"/>
      <c r="W831" s="107"/>
      <c r="X831" s="107">
        <f t="shared" si="200"/>
        <v>0</v>
      </c>
      <c r="Y831" s="107"/>
      <c r="Z831" s="107"/>
      <c r="AA831" s="108">
        <f>C831+I831-L831-O831-U831-X831-R831</f>
        <v>0</v>
      </c>
      <c r="AB831" s="7">
        <v>45528</v>
      </c>
    </row>
    <row r="832" spans="1:28" ht="15.75" hidden="1" x14ac:dyDescent="0.25">
      <c r="A832" s="29">
        <v>45528</v>
      </c>
      <c r="B832" s="25" t="s">
        <v>134</v>
      </c>
      <c r="C832" s="25"/>
      <c r="D832" s="25" t="s">
        <v>46</v>
      </c>
      <c r="E832" s="25" t="s">
        <v>42</v>
      </c>
      <c r="F832" s="25">
        <v>500</v>
      </c>
      <c r="G832" s="25" t="s">
        <v>34</v>
      </c>
      <c r="H832" s="25">
        <v>4500</v>
      </c>
      <c r="I832" s="11">
        <f t="shared" si="195"/>
        <v>2250000</v>
      </c>
      <c r="J832" s="31" t="s">
        <v>324</v>
      </c>
      <c r="K832" s="11"/>
      <c r="L832" s="107">
        <f t="shared" si="196"/>
        <v>2250000</v>
      </c>
      <c r="M832" s="107">
        <v>2250000</v>
      </c>
      <c r="N832" s="107"/>
      <c r="O832" s="107">
        <f t="shared" si="197"/>
        <v>0</v>
      </c>
      <c r="P832" s="107"/>
      <c r="Q832" s="107"/>
      <c r="R832" s="107">
        <f t="shared" si="198"/>
        <v>0</v>
      </c>
      <c r="S832" s="107"/>
      <c r="T832" s="107"/>
      <c r="U832" s="107">
        <f t="shared" si="199"/>
        <v>0</v>
      </c>
      <c r="V832" s="107"/>
      <c r="W832" s="107"/>
      <c r="X832" s="107">
        <f t="shared" si="200"/>
        <v>0</v>
      </c>
      <c r="Y832" s="107"/>
      <c r="Z832" s="107"/>
      <c r="AA832" s="108">
        <f>C832+I832-L832-O832-U832-X832-R832</f>
        <v>0</v>
      </c>
      <c r="AB832" s="7">
        <v>45528</v>
      </c>
    </row>
    <row r="833" spans="1:28" ht="15.75" hidden="1" x14ac:dyDescent="0.25">
      <c r="A833" s="29">
        <v>45528</v>
      </c>
      <c r="B833" s="25" t="s">
        <v>988</v>
      </c>
      <c r="C833" s="25"/>
      <c r="D833" s="25" t="s">
        <v>46</v>
      </c>
      <c r="E833" s="25" t="s">
        <v>135</v>
      </c>
      <c r="F833" s="25">
        <v>2</v>
      </c>
      <c r="G833" s="25" t="s">
        <v>48</v>
      </c>
      <c r="H833" s="25">
        <v>150000</v>
      </c>
      <c r="I833" s="11">
        <f t="shared" si="195"/>
        <v>300000</v>
      </c>
      <c r="J833" s="31" t="s">
        <v>324</v>
      </c>
      <c r="K833" s="11"/>
      <c r="L833" s="107">
        <f t="shared" si="196"/>
        <v>0</v>
      </c>
      <c r="M833" s="107"/>
      <c r="N833" s="107"/>
      <c r="O833" s="107">
        <f t="shared" si="197"/>
        <v>0</v>
      </c>
      <c r="P833" s="107"/>
      <c r="Q833" s="107"/>
      <c r="R833" s="107">
        <f t="shared" si="198"/>
        <v>0</v>
      </c>
      <c r="S833" s="107"/>
      <c r="T833" s="107"/>
      <c r="U833" s="107">
        <f t="shared" si="199"/>
        <v>300000</v>
      </c>
      <c r="V833" s="107">
        <v>300000</v>
      </c>
      <c r="W833" s="107"/>
      <c r="X833" s="107">
        <f t="shared" si="200"/>
        <v>0</v>
      </c>
      <c r="Y833" s="107"/>
      <c r="Z833" s="107"/>
      <c r="AA833" s="108">
        <f>C833+I833-L833-O833-U833-X833-R833</f>
        <v>0</v>
      </c>
      <c r="AB833" s="7">
        <v>45528</v>
      </c>
    </row>
    <row r="834" spans="1:28" ht="15.75" hidden="1" x14ac:dyDescent="0.25">
      <c r="A834" s="29">
        <v>45528</v>
      </c>
      <c r="B834" s="25" t="s">
        <v>311</v>
      </c>
      <c r="C834" s="25"/>
      <c r="D834" s="25" t="s">
        <v>46</v>
      </c>
      <c r="E834" s="25" t="s">
        <v>47</v>
      </c>
      <c r="F834" s="25">
        <v>1</v>
      </c>
      <c r="G834" s="25" t="s">
        <v>48</v>
      </c>
      <c r="H834" s="25">
        <v>150000</v>
      </c>
      <c r="I834" s="11">
        <f t="shared" si="195"/>
        <v>150000</v>
      </c>
      <c r="J834" s="31" t="s">
        <v>324</v>
      </c>
      <c r="K834" s="11"/>
      <c r="L834" s="107">
        <f t="shared" si="196"/>
        <v>150000</v>
      </c>
      <c r="M834" s="107">
        <v>150000</v>
      </c>
      <c r="N834" s="107"/>
      <c r="O834" s="107">
        <f t="shared" si="197"/>
        <v>0</v>
      </c>
      <c r="P834" s="107"/>
      <c r="Q834" s="107"/>
      <c r="R834" s="107">
        <f t="shared" si="198"/>
        <v>0</v>
      </c>
      <c r="S834" s="107"/>
      <c r="T834" s="107"/>
      <c r="U834" s="107">
        <f t="shared" si="199"/>
        <v>0</v>
      </c>
      <c r="V834" s="107"/>
      <c r="W834" s="107"/>
      <c r="X834" s="107">
        <f t="shared" si="200"/>
        <v>0</v>
      </c>
      <c r="Y834" s="107"/>
      <c r="Z834" s="107"/>
      <c r="AA834" s="108">
        <f>C834+I834-L834-O834-U834-X834-R834</f>
        <v>0</v>
      </c>
      <c r="AB834" s="7">
        <v>45528</v>
      </c>
    </row>
    <row r="835" spans="1:28" ht="15.75" hidden="1" x14ac:dyDescent="0.25">
      <c r="A835" s="29">
        <v>45528</v>
      </c>
      <c r="B835" s="25" t="s">
        <v>311</v>
      </c>
      <c r="C835" s="25"/>
      <c r="D835" s="25" t="s">
        <v>46</v>
      </c>
      <c r="E835" s="25" t="s">
        <v>135</v>
      </c>
      <c r="F835" s="25">
        <v>3</v>
      </c>
      <c r="G835" s="25" t="s">
        <v>48</v>
      </c>
      <c r="H835" s="25">
        <v>150000</v>
      </c>
      <c r="I835" s="11">
        <f t="shared" si="195"/>
        <v>450000</v>
      </c>
      <c r="J835" s="31" t="s">
        <v>324</v>
      </c>
      <c r="K835" s="11"/>
      <c r="L835" s="107">
        <f t="shared" si="196"/>
        <v>450000</v>
      </c>
      <c r="M835" s="107">
        <v>450000</v>
      </c>
      <c r="N835" s="107"/>
      <c r="O835" s="107">
        <f t="shared" si="197"/>
        <v>0</v>
      </c>
      <c r="P835" s="107"/>
      <c r="Q835" s="107"/>
      <c r="R835" s="107">
        <f t="shared" si="198"/>
        <v>0</v>
      </c>
      <c r="S835" s="107"/>
      <c r="T835" s="107"/>
      <c r="U835" s="107">
        <f t="shared" si="199"/>
        <v>0</v>
      </c>
      <c r="V835" s="107"/>
      <c r="W835" s="107"/>
      <c r="X835" s="107">
        <f t="shared" si="200"/>
        <v>0</v>
      </c>
      <c r="Y835" s="107"/>
      <c r="Z835" s="107"/>
      <c r="AA835" s="108">
        <f>C835+I835-L835-O835-U835-X835-R835</f>
        <v>0</v>
      </c>
      <c r="AB835" s="7">
        <v>45528</v>
      </c>
    </row>
    <row r="836" spans="1:28" ht="15.75" hidden="1" x14ac:dyDescent="0.25">
      <c r="A836" s="29">
        <v>45528</v>
      </c>
      <c r="B836" s="25" t="s">
        <v>311</v>
      </c>
      <c r="C836" s="25"/>
      <c r="D836" s="25" t="s">
        <v>46</v>
      </c>
      <c r="E836" s="25" t="s">
        <v>208</v>
      </c>
      <c r="F836" s="25">
        <v>1500</v>
      </c>
      <c r="G836" s="25" t="s">
        <v>34</v>
      </c>
      <c r="H836" s="25">
        <v>700</v>
      </c>
      <c r="I836" s="11">
        <f t="shared" si="195"/>
        <v>1050000</v>
      </c>
      <c r="J836" s="31" t="s">
        <v>324</v>
      </c>
      <c r="K836" s="11"/>
      <c r="L836" s="107">
        <f t="shared" si="196"/>
        <v>1050000</v>
      </c>
      <c r="M836" s="107">
        <v>1050000</v>
      </c>
      <c r="N836" s="107"/>
      <c r="O836" s="107">
        <f t="shared" si="197"/>
        <v>0</v>
      </c>
      <c r="P836" s="107"/>
      <c r="Q836" s="107"/>
      <c r="R836" s="107">
        <f t="shared" si="198"/>
        <v>0</v>
      </c>
      <c r="S836" s="107"/>
      <c r="T836" s="107"/>
      <c r="U836" s="107">
        <f t="shared" si="199"/>
        <v>0</v>
      </c>
      <c r="V836" s="107"/>
      <c r="W836" s="107"/>
      <c r="X836" s="107">
        <f t="shared" si="200"/>
        <v>0</v>
      </c>
      <c r="Y836" s="107"/>
      <c r="Z836" s="107"/>
      <c r="AA836" s="108">
        <f>C836+I836-L836-O836-U836-X836-R836</f>
        <v>0</v>
      </c>
      <c r="AB836" s="7">
        <v>45528</v>
      </c>
    </row>
    <row r="837" spans="1:28" ht="15.75" hidden="1" x14ac:dyDescent="0.25">
      <c r="A837" s="29">
        <v>45528</v>
      </c>
      <c r="B837" s="25" t="s">
        <v>311</v>
      </c>
      <c r="C837" s="25"/>
      <c r="D837" s="25" t="s">
        <v>46</v>
      </c>
      <c r="E837" s="25" t="s">
        <v>87</v>
      </c>
      <c r="F837" s="25">
        <v>750</v>
      </c>
      <c r="G837" s="25" t="s">
        <v>34</v>
      </c>
      <c r="H837" s="25">
        <v>1000</v>
      </c>
      <c r="I837" s="11">
        <f t="shared" si="195"/>
        <v>750000</v>
      </c>
      <c r="J837" s="31" t="s">
        <v>312</v>
      </c>
      <c r="K837" s="11"/>
      <c r="L837" s="107">
        <f t="shared" si="196"/>
        <v>540000</v>
      </c>
      <c r="M837" s="107">
        <v>540000</v>
      </c>
      <c r="N837" s="107"/>
      <c r="O837" s="107">
        <f t="shared" si="197"/>
        <v>0</v>
      </c>
      <c r="P837" s="107"/>
      <c r="Q837" s="107"/>
      <c r="R837" s="107">
        <f t="shared" si="198"/>
        <v>210000</v>
      </c>
      <c r="S837" s="107">
        <v>210000</v>
      </c>
      <c r="T837" s="107"/>
      <c r="U837" s="107">
        <f t="shared" si="199"/>
        <v>0</v>
      </c>
      <c r="V837" s="107"/>
      <c r="W837" s="107"/>
      <c r="X837" s="107">
        <f t="shared" si="200"/>
        <v>0</v>
      </c>
      <c r="Y837" s="107"/>
      <c r="Z837" s="107"/>
      <c r="AA837" s="108">
        <f>C837+I837-L837-O837-U837-X837-R837</f>
        <v>0</v>
      </c>
      <c r="AB837" s="7">
        <v>45528</v>
      </c>
    </row>
    <row r="838" spans="1:28" ht="15.75" hidden="1" x14ac:dyDescent="0.25">
      <c r="A838" s="29">
        <v>45528</v>
      </c>
      <c r="B838" s="25">
        <v>777</v>
      </c>
      <c r="C838" s="25"/>
      <c r="D838" s="25" t="s">
        <v>46</v>
      </c>
      <c r="E838" s="25" t="s">
        <v>763</v>
      </c>
      <c r="F838" s="25">
        <v>100</v>
      </c>
      <c r="G838" s="25" t="s">
        <v>34</v>
      </c>
      <c r="H838" s="25">
        <v>2500</v>
      </c>
      <c r="I838" s="11">
        <f t="shared" si="195"/>
        <v>250000</v>
      </c>
      <c r="J838" s="31" t="s">
        <v>312</v>
      </c>
      <c r="K838" s="11"/>
      <c r="L838" s="107">
        <f t="shared" si="196"/>
        <v>0</v>
      </c>
      <c r="M838" s="107"/>
      <c r="N838" s="107"/>
      <c r="O838" s="107">
        <f t="shared" si="197"/>
        <v>0</v>
      </c>
      <c r="P838" s="107"/>
      <c r="Q838" s="107"/>
      <c r="R838" s="107">
        <f t="shared" si="198"/>
        <v>250000</v>
      </c>
      <c r="S838" s="107">
        <v>250000</v>
      </c>
      <c r="T838" s="107"/>
      <c r="U838" s="107">
        <f t="shared" si="199"/>
        <v>0</v>
      </c>
      <c r="V838" s="107"/>
      <c r="W838" s="107"/>
      <c r="X838" s="107">
        <f t="shared" si="200"/>
        <v>0</v>
      </c>
      <c r="Y838" s="107"/>
      <c r="Z838" s="107"/>
      <c r="AA838" s="108">
        <f>C838+I838-L838-O838-U838-X838-R838</f>
        <v>0</v>
      </c>
      <c r="AB838" s="7">
        <v>45528</v>
      </c>
    </row>
    <row r="839" spans="1:28" ht="15.75" hidden="1" x14ac:dyDescent="0.25">
      <c r="A839" s="29">
        <v>45528</v>
      </c>
      <c r="B839" s="25" t="s">
        <v>195</v>
      </c>
      <c r="C839" s="25"/>
      <c r="D839" s="25" t="s">
        <v>46</v>
      </c>
      <c r="E839" s="25" t="s">
        <v>196</v>
      </c>
      <c r="F839" s="25">
        <v>54.2</v>
      </c>
      <c r="G839" s="25" t="s">
        <v>39</v>
      </c>
      <c r="H839" s="25">
        <v>107000</v>
      </c>
      <c r="I839" s="11">
        <f t="shared" si="195"/>
        <v>5799400</v>
      </c>
      <c r="J839" s="26" t="s">
        <v>28</v>
      </c>
      <c r="K839" s="11"/>
      <c r="L839" s="107">
        <f t="shared" si="196"/>
        <v>0</v>
      </c>
      <c r="M839" s="107"/>
      <c r="N839" s="107"/>
      <c r="O839" s="107">
        <f t="shared" si="197"/>
        <v>0</v>
      </c>
      <c r="P839" s="107"/>
      <c r="Q839" s="107"/>
      <c r="R839" s="107">
        <f t="shared" si="198"/>
        <v>0</v>
      </c>
      <c r="S839" s="107"/>
      <c r="T839" s="107"/>
      <c r="U839" s="107">
        <f t="shared" si="199"/>
        <v>0</v>
      </c>
      <c r="V839" s="107"/>
      <c r="W839" s="107"/>
      <c r="X839" s="107">
        <f t="shared" si="200"/>
        <v>0</v>
      </c>
      <c r="Y839" s="107"/>
      <c r="Z839" s="107"/>
      <c r="AA839" s="108">
        <f>C839+I839-L839-O839-U839-X839-R839</f>
        <v>5799400</v>
      </c>
      <c r="AB839" s="7"/>
    </row>
    <row r="840" spans="1:28" ht="15.75" hidden="1" x14ac:dyDescent="0.25">
      <c r="A840" s="29">
        <v>45528</v>
      </c>
      <c r="B840" s="25" t="s">
        <v>195</v>
      </c>
      <c r="C840" s="25"/>
      <c r="D840" s="25" t="s">
        <v>46</v>
      </c>
      <c r="E840" s="25" t="s">
        <v>197</v>
      </c>
      <c r="F840" s="25">
        <v>93.2</v>
      </c>
      <c r="G840" s="25" t="s">
        <v>39</v>
      </c>
      <c r="H840" s="25">
        <v>107000</v>
      </c>
      <c r="I840" s="11">
        <f t="shared" si="195"/>
        <v>9972400</v>
      </c>
      <c r="J840" s="26" t="s">
        <v>28</v>
      </c>
      <c r="K840" s="11"/>
      <c r="L840" s="107">
        <f t="shared" si="196"/>
        <v>0</v>
      </c>
      <c r="M840" s="107"/>
      <c r="N840" s="107"/>
      <c r="O840" s="107">
        <f t="shared" si="197"/>
        <v>0</v>
      </c>
      <c r="P840" s="107"/>
      <c r="Q840" s="107"/>
      <c r="R840" s="107">
        <f t="shared" si="198"/>
        <v>0</v>
      </c>
      <c r="S840" s="107"/>
      <c r="T840" s="107"/>
      <c r="U840" s="107">
        <f t="shared" si="199"/>
        <v>0</v>
      </c>
      <c r="V840" s="107"/>
      <c r="W840" s="107"/>
      <c r="X840" s="107">
        <f t="shared" si="200"/>
        <v>0</v>
      </c>
      <c r="Y840" s="107"/>
      <c r="Z840" s="107"/>
      <c r="AA840" s="108">
        <f>C840+I840-L840-O840-U840-X840-R840</f>
        <v>9972400</v>
      </c>
      <c r="AB840" s="7"/>
    </row>
    <row r="841" spans="1:28" ht="15.75" hidden="1" x14ac:dyDescent="0.25">
      <c r="A841" s="29">
        <v>45528</v>
      </c>
      <c r="B841" s="25" t="s">
        <v>309</v>
      </c>
      <c r="C841" s="25"/>
      <c r="D841" s="25" t="s">
        <v>46</v>
      </c>
      <c r="E841" s="25" t="s">
        <v>150</v>
      </c>
      <c r="F841" s="25">
        <v>40</v>
      </c>
      <c r="G841" s="25" t="s">
        <v>77</v>
      </c>
      <c r="H841" s="25">
        <v>50000</v>
      </c>
      <c r="I841" s="11">
        <f t="shared" si="195"/>
        <v>2000000</v>
      </c>
      <c r="J841" s="26" t="s">
        <v>28</v>
      </c>
      <c r="K841" s="11"/>
      <c r="L841" s="107">
        <f t="shared" si="196"/>
        <v>0</v>
      </c>
      <c r="M841" s="107"/>
      <c r="N841" s="107"/>
      <c r="O841" s="107">
        <f t="shared" si="197"/>
        <v>0</v>
      </c>
      <c r="P841" s="107"/>
      <c r="Q841" s="107"/>
      <c r="R841" s="107">
        <f t="shared" si="198"/>
        <v>0</v>
      </c>
      <c r="S841" s="107"/>
      <c r="T841" s="107"/>
      <c r="U841" s="107">
        <f t="shared" si="199"/>
        <v>0</v>
      </c>
      <c r="V841" s="107"/>
      <c r="W841" s="107"/>
      <c r="X841" s="107">
        <f t="shared" si="200"/>
        <v>0</v>
      </c>
      <c r="Y841" s="107"/>
      <c r="Z841" s="107"/>
      <c r="AA841" s="108">
        <f>C841+I841-L841-O841-U841-X841-R841</f>
        <v>2000000</v>
      </c>
      <c r="AB841" s="7"/>
    </row>
    <row r="842" spans="1:28" ht="15.75" hidden="1" x14ac:dyDescent="0.25">
      <c r="A842" s="29">
        <v>45528</v>
      </c>
      <c r="B842" s="25" t="s">
        <v>90</v>
      </c>
      <c r="C842" s="25"/>
      <c r="D842" s="25" t="s">
        <v>46</v>
      </c>
      <c r="E842" s="25" t="s">
        <v>91</v>
      </c>
      <c r="F842" s="25">
        <v>2</v>
      </c>
      <c r="G842" s="25" t="s">
        <v>303</v>
      </c>
      <c r="H842" s="25">
        <v>1200000</v>
      </c>
      <c r="I842" s="11">
        <f t="shared" si="195"/>
        <v>2400000</v>
      </c>
      <c r="J842" s="31" t="s">
        <v>312</v>
      </c>
      <c r="K842" s="11" t="s">
        <v>1772</v>
      </c>
      <c r="L842" s="107">
        <f t="shared" si="196"/>
        <v>0</v>
      </c>
      <c r="M842" s="107"/>
      <c r="N842" s="107"/>
      <c r="O842" s="107">
        <f t="shared" si="197"/>
        <v>2400000</v>
      </c>
      <c r="P842" s="107">
        <v>2400000</v>
      </c>
      <c r="Q842" s="107"/>
      <c r="R842" s="107">
        <f t="shared" si="198"/>
        <v>0</v>
      </c>
      <c r="S842" s="107"/>
      <c r="T842" s="107"/>
      <c r="U842" s="107">
        <f t="shared" si="199"/>
        <v>0</v>
      </c>
      <c r="V842" s="107"/>
      <c r="W842" s="107"/>
      <c r="X842" s="107">
        <f t="shared" si="200"/>
        <v>0</v>
      </c>
      <c r="Y842" s="107"/>
      <c r="Z842" s="107"/>
      <c r="AA842" s="108">
        <f>C842+I842-L842-O842-U842-X842-R842</f>
        <v>0</v>
      </c>
      <c r="AB842" s="7">
        <v>45527</v>
      </c>
    </row>
    <row r="843" spans="1:28" ht="15.75" hidden="1" x14ac:dyDescent="0.25">
      <c r="A843" s="29">
        <v>45528</v>
      </c>
      <c r="B843" s="25" t="s">
        <v>256</v>
      </c>
      <c r="C843" s="25"/>
      <c r="D843" s="25" t="s">
        <v>46</v>
      </c>
      <c r="E843" s="25" t="s">
        <v>173</v>
      </c>
      <c r="F843" s="25">
        <v>500</v>
      </c>
      <c r="G843" s="25" t="s">
        <v>34</v>
      </c>
      <c r="H843" s="25">
        <v>4000</v>
      </c>
      <c r="I843" s="11">
        <f t="shared" si="195"/>
        <v>2000000</v>
      </c>
      <c r="J843" s="26" t="s">
        <v>28</v>
      </c>
      <c r="K843" s="11"/>
      <c r="L843" s="107">
        <f t="shared" si="196"/>
        <v>0</v>
      </c>
      <c r="M843" s="107"/>
      <c r="N843" s="107"/>
      <c r="O843" s="107">
        <f t="shared" si="197"/>
        <v>0</v>
      </c>
      <c r="P843" s="107"/>
      <c r="Q843" s="107"/>
      <c r="R843" s="107">
        <f t="shared" si="198"/>
        <v>0</v>
      </c>
      <c r="S843" s="107"/>
      <c r="T843" s="107"/>
      <c r="U843" s="107">
        <f t="shared" si="199"/>
        <v>0</v>
      </c>
      <c r="V843" s="107"/>
      <c r="W843" s="107"/>
      <c r="X843" s="107">
        <f t="shared" si="200"/>
        <v>0</v>
      </c>
      <c r="Y843" s="107"/>
      <c r="Z843" s="107"/>
      <c r="AA843" s="108">
        <f>C843+I843-L843-O843-U843-X843-R843</f>
        <v>2000000</v>
      </c>
      <c r="AB843" s="7"/>
    </row>
    <row r="844" spans="1:28" ht="15.75" hidden="1" x14ac:dyDescent="0.25">
      <c r="A844" s="29">
        <v>45528</v>
      </c>
      <c r="B844" s="25" t="s">
        <v>99</v>
      </c>
      <c r="C844" s="25"/>
      <c r="D844" s="25"/>
      <c r="E844" s="25" t="s">
        <v>158</v>
      </c>
      <c r="F844" s="25">
        <v>60.4</v>
      </c>
      <c r="G844" s="25" t="s">
        <v>39</v>
      </c>
      <c r="H844" s="25"/>
      <c r="I844" s="11">
        <f t="shared" si="195"/>
        <v>0</v>
      </c>
      <c r="J844" s="26" t="s">
        <v>28</v>
      </c>
      <c r="K844" s="11"/>
      <c r="L844" s="107">
        <f t="shared" si="196"/>
        <v>0</v>
      </c>
      <c r="M844" s="107"/>
      <c r="N844" s="107"/>
      <c r="O844" s="107">
        <f t="shared" si="197"/>
        <v>0</v>
      </c>
      <c r="P844" s="107"/>
      <c r="Q844" s="107"/>
      <c r="R844" s="107">
        <f t="shared" si="198"/>
        <v>0</v>
      </c>
      <c r="S844" s="107"/>
      <c r="T844" s="107"/>
      <c r="U844" s="107">
        <f t="shared" si="199"/>
        <v>0</v>
      </c>
      <c r="V844" s="107"/>
      <c r="W844" s="107"/>
      <c r="X844" s="107">
        <f t="shared" si="200"/>
        <v>0</v>
      </c>
      <c r="Y844" s="107"/>
      <c r="Z844" s="107"/>
      <c r="AA844" s="108">
        <f>C844+I844-L844-O844-U844-X844-R844</f>
        <v>0</v>
      </c>
      <c r="AB844" s="7"/>
    </row>
    <row r="845" spans="1:28" ht="15.75" hidden="1" x14ac:dyDescent="0.25">
      <c r="A845" s="29">
        <v>45528</v>
      </c>
      <c r="B845" s="25" t="s">
        <v>99</v>
      </c>
      <c r="C845" s="25"/>
      <c r="D845" s="25"/>
      <c r="E845" s="25" t="s">
        <v>104</v>
      </c>
      <c r="F845" s="25">
        <v>54.9</v>
      </c>
      <c r="G845" s="25" t="s">
        <v>39</v>
      </c>
      <c r="H845" s="25"/>
      <c r="I845" s="11">
        <f t="shared" si="195"/>
        <v>0</v>
      </c>
      <c r="J845" s="26" t="s">
        <v>28</v>
      </c>
      <c r="K845" s="11"/>
      <c r="L845" s="107">
        <f t="shared" si="196"/>
        <v>0</v>
      </c>
      <c r="M845" s="107"/>
      <c r="N845" s="107"/>
      <c r="O845" s="107">
        <f t="shared" si="197"/>
        <v>0</v>
      </c>
      <c r="P845" s="107"/>
      <c r="Q845" s="107"/>
      <c r="R845" s="107">
        <f t="shared" si="198"/>
        <v>0</v>
      </c>
      <c r="S845" s="107"/>
      <c r="T845" s="107"/>
      <c r="U845" s="107">
        <f t="shared" si="199"/>
        <v>0</v>
      </c>
      <c r="V845" s="107"/>
      <c r="W845" s="107"/>
      <c r="X845" s="107">
        <f t="shared" si="200"/>
        <v>0</v>
      </c>
      <c r="Y845" s="107"/>
      <c r="Z845" s="107"/>
      <c r="AA845" s="108">
        <f>C845+I845-L845-O845-U845-X845-R845</f>
        <v>0</v>
      </c>
      <c r="AB845" s="7"/>
    </row>
    <row r="846" spans="1:28" ht="15.75" hidden="1" x14ac:dyDescent="0.25">
      <c r="A846" s="29">
        <v>45528</v>
      </c>
      <c r="B846" s="25" t="s">
        <v>99</v>
      </c>
      <c r="C846" s="25"/>
      <c r="D846" s="25"/>
      <c r="E846" s="25" t="s">
        <v>158</v>
      </c>
      <c r="F846" s="25">
        <v>29.7</v>
      </c>
      <c r="G846" s="25" t="s">
        <v>39</v>
      </c>
      <c r="H846" s="25"/>
      <c r="I846" s="11">
        <f t="shared" si="195"/>
        <v>0</v>
      </c>
      <c r="J846" s="26" t="s">
        <v>28</v>
      </c>
      <c r="K846" s="11"/>
      <c r="L846" s="107">
        <f t="shared" si="196"/>
        <v>0</v>
      </c>
      <c r="M846" s="107"/>
      <c r="N846" s="107"/>
      <c r="O846" s="107">
        <f t="shared" si="197"/>
        <v>0</v>
      </c>
      <c r="P846" s="107"/>
      <c r="Q846" s="107"/>
      <c r="R846" s="107">
        <f t="shared" si="198"/>
        <v>0</v>
      </c>
      <c r="S846" s="107"/>
      <c r="T846" s="107"/>
      <c r="U846" s="107">
        <f t="shared" si="199"/>
        <v>0</v>
      </c>
      <c r="V846" s="107"/>
      <c r="W846" s="107"/>
      <c r="X846" s="107">
        <f t="shared" si="200"/>
        <v>0</v>
      </c>
      <c r="Y846" s="107"/>
      <c r="Z846" s="107"/>
      <c r="AA846" s="108">
        <f>C846+I846-L846-O846-U846-X846-R846</f>
        <v>0</v>
      </c>
      <c r="AB846" s="7"/>
    </row>
    <row r="847" spans="1:28" ht="15.75" hidden="1" x14ac:dyDescent="0.25">
      <c r="A847" s="29">
        <v>45528</v>
      </c>
      <c r="B847" s="25" t="s">
        <v>99</v>
      </c>
      <c r="C847" s="25"/>
      <c r="D847" s="25"/>
      <c r="E847" s="25" t="s">
        <v>158</v>
      </c>
      <c r="F847" s="25">
        <v>30</v>
      </c>
      <c r="G847" s="25" t="s">
        <v>39</v>
      </c>
      <c r="H847" s="25"/>
      <c r="I847" s="11">
        <f t="shared" si="195"/>
        <v>0</v>
      </c>
      <c r="J847" s="26" t="s">
        <v>28</v>
      </c>
      <c r="K847" s="11"/>
      <c r="L847" s="107">
        <f t="shared" si="196"/>
        <v>0</v>
      </c>
      <c r="M847" s="107"/>
      <c r="N847" s="107"/>
      <c r="O847" s="107">
        <f t="shared" si="197"/>
        <v>0</v>
      </c>
      <c r="P847" s="107"/>
      <c r="Q847" s="107"/>
      <c r="R847" s="107">
        <f t="shared" si="198"/>
        <v>0</v>
      </c>
      <c r="S847" s="107"/>
      <c r="T847" s="107"/>
      <c r="U847" s="107">
        <f t="shared" si="199"/>
        <v>0</v>
      </c>
      <c r="V847" s="107"/>
      <c r="W847" s="107"/>
      <c r="X847" s="107">
        <f t="shared" si="200"/>
        <v>0</v>
      </c>
      <c r="Y847" s="107"/>
      <c r="Z847" s="107"/>
      <c r="AA847" s="108">
        <f>C847+I847-L847-O847-U847-X847-R847</f>
        <v>0</v>
      </c>
      <c r="AB847" s="7"/>
    </row>
    <row r="848" spans="1:28" ht="15.75" hidden="1" x14ac:dyDescent="0.25">
      <c r="A848" s="29">
        <v>45528</v>
      </c>
      <c r="B848" s="25" t="s">
        <v>99</v>
      </c>
      <c r="C848" s="25"/>
      <c r="D848" s="25"/>
      <c r="E848" s="25" t="s">
        <v>106</v>
      </c>
      <c r="F848" s="25">
        <v>34.299999999999997</v>
      </c>
      <c r="G848" s="25" t="s">
        <v>39</v>
      </c>
      <c r="H848" s="25"/>
      <c r="I848" s="11">
        <f t="shared" si="195"/>
        <v>0</v>
      </c>
      <c r="J848" s="26" t="s">
        <v>28</v>
      </c>
      <c r="K848" s="11"/>
      <c r="L848" s="107">
        <f t="shared" si="196"/>
        <v>0</v>
      </c>
      <c r="M848" s="107"/>
      <c r="N848" s="107"/>
      <c r="O848" s="107">
        <f t="shared" si="197"/>
        <v>0</v>
      </c>
      <c r="P848" s="107"/>
      <c r="Q848" s="107"/>
      <c r="R848" s="107">
        <f t="shared" si="198"/>
        <v>0</v>
      </c>
      <c r="S848" s="107"/>
      <c r="T848" s="107"/>
      <c r="U848" s="107">
        <f t="shared" si="199"/>
        <v>0</v>
      </c>
      <c r="V848" s="107"/>
      <c r="W848" s="107"/>
      <c r="X848" s="107">
        <f t="shared" si="200"/>
        <v>0</v>
      </c>
      <c r="Y848" s="107"/>
      <c r="Z848" s="107"/>
      <c r="AA848" s="108">
        <f>C848+I848-L848-O848-U848-X848-R848</f>
        <v>0</v>
      </c>
      <c r="AB848" s="7"/>
    </row>
    <row r="849" spans="1:28" ht="15.75" hidden="1" x14ac:dyDescent="0.25">
      <c r="A849" s="29">
        <v>45528</v>
      </c>
      <c r="B849" s="25" t="s">
        <v>207</v>
      </c>
      <c r="C849" s="25"/>
      <c r="D849" s="25" t="s">
        <v>46</v>
      </c>
      <c r="E849" s="25" t="s">
        <v>1165</v>
      </c>
      <c r="F849" s="25">
        <v>125</v>
      </c>
      <c r="G849" s="25" t="s">
        <v>34</v>
      </c>
      <c r="H849" s="25">
        <v>2214</v>
      </c>
      <c r="I849" s="11">
        <f t="shared" si="195"/>
        <v>276750</v>
      </c>
      <c r="J849" s="31" t="s">
        <v>312</v>
      </c>
      <c r="K849" s="11" t="s">
        <v>1787</v>
      </c>
      <c r="L849" s="107">
        <f t="shared" si="196"/>
        <v>0</v>
      </c>
      <c r="M849" s="107"/>
      <c r="N849" s="107"/>
      <c r="O849" s="107">
        <f t="shared" si="197"/>
        <v>276750</v>
      </c>
      <c r="P849" s="107">
        <v>276750</v>
      </c>
      <c r="Q849" s="107"/>
      <c r="R849" s="107">
        <f t="shared" si="198"/>
        <v>0</v>
      </c>
      <c r="S849" s="107"/>
      <c r="T849" s="107"/>
      <c r="U849" s="107">
        <f t="shared" si="199"/>
        <v>0</v>
      </c>
      <c r="V849" s="107"/>
      <c r="W849" s="107"/>
      <c r="X849" s="107">
        <f t="shared" si="200"/>
        <v>0</v>
      </c>
      <c r="Y849" s="107"/>
      <c r="Z849" s="107"/>
      <c r="AA849" s="108">
        <f>C849+I849-L849-O849-U849-X849-R849</f>
        <v>0</v>
      </c>
      <c r="AB849" s="7">
        <v>45531</v>
      </c>
    </row>
    <row r="850" spans="1:28" ht="15.75" hidden="1" x14ac:dyDescent="0.25">
      <c r="A850" s="29">
        <v>45528</v>
      </c>
      <c r="B850" s="25" t="s">
        <v>207</v>
      </c>
      <c r="C850" s="25"/>
      <c r="D850" s="25" t="s">
        <v>46</v>
      </c>
      <c r="E850" s="25" t="s">
        <v>290</v>
      </c>
      <c r="F850" s="25">
        <v>125</v>
      </c>
      <c r="G850" s="25" t="s">
        <v>34</v>
      </c>
      <c r="H850" s="25">
        <v>2460</v>
      </c>
      <c r="I850" s="11">
        <f t="shared" si="195"/>
        <v>307500</v>
      </c>
      <c r="J850" s="31" t="s">
        <v>312</v>
      </c>
      <c r="K850" s="11" t="s">
        <v>1787</v>
      </c>
      <c r="L850" s="107">
        <f t="shared" si="196"/>
        <v>0</v>
      </c>
      <c r="M850" s="107"/>
      <c r="N850" s="107"/>
      <c r="O850" s="107">
        <f t="shared" si="197"/>
        <v>307500</v>
      </c>
      <c r="P850" s="107">
        <v>307500</v>
      </c>
      <c r="Q850" s="107"/>
      <c r="R850" s="107">
        <f t="shared" si="198"/>
        <v>0</v>
      </c>
      <c r="S850" s="107"/>
      <c r="T850" s="107"/>
      <c r="U850" s="107">
        <f t="shared" si="199"/>
        <v>0</v>
      </c>
      <c r="V850" s="107"/>
      <c r="W850" s="107"/>
      <c r="X850" s="107">
        <f t="shared" si="200"/>
        <v>0</v>
      </c>
      <c r="Y850" s="107"/>
      <c r="Z850" s="107"/>
      <c r="AA850" s="108">
        <f>C850+I850-L850-O850-U850-X850-R850</f>
        <v>0</v>
      </c>
      <c r="AB850" s="7">
        <v>45531</v>
      </c>
    </row>
    <row r="851" spans="1:28" ht="15.75" hidden="1" x14ac:dyDescent="0.25">
      <c r="A851" s="29">
        <v>45528</v>
      </c>
      <c r="B851" s="27" t="s">
        <v>41</v>
      </c>
      <c r="C851" s="27"/>
      <c r="D851" s="25" t="s">
        <v>46</v>
      </c>
      <c r="E851" s="25" t="s">
        <v>270</v>
      </c>
      <c r="F851" s="27">
        <v>1</v>
      </c>
      <c r="G851" s="27" t="s">
        <v>39</v>
      </c>
      <c r="H851" s="27">
        <v>135000</v>
      </c>
      <c r="I851" s="11">
        <f t="shared" si="195"/>
        <v>135000</v>
      </c>
      <c r="J851" s="31" t="s">
        <v>324</v>
      </c>
      <c r="K851" s="11"/>
      <c r="L851" s="107">
        <f t="shared" si="196"/>
        <v>135000</v>
      </c>
      <c r="M851" s="107">
        <v>135000</v>
      </c>
      <c r="N851" s="107"/>
      <c r="O851" s="107">
        <f t="shared" si="197"/>
        <v>0</v>
      </c>
      <c r="P851" s="107"/>
      <c r="Q851" s="107"/>
      <c r="R851" s="107">
        <f t="shared" si="198"/>
        <v>0</v>
      </c>
      <c r="S851" s="107"/>
      <c r="T851" s="107"/>
      <c r="U851" s="107">
        <f t="shared" si="199"/>
        <v>0</v>
      </c>
      <c r="V851" s="107"/>
      <c r="W851" s="107"/>
      <c r="X851" s="107">
        <f t="shared" si="200"/>
        <v>0</v>
      </c>
      <c r="Y851" s="107"/>
      <c r="Z851" s="107"/>
      <c r="AA851" s="108">
        <f>C851+I851-L851-O851-U851-X851-R851</f>
        <v>0</v>
      </c>
      <c r="AB851" s="7">
        <v>45528</v>
      </c>
    </row>
    <row r="852" spans="1:28" ht="15.75" hidden="1" x14ac:dyDescent="0.25">
      <c r="A852" s="29">
        <v>45528</v>
      </c>
      <c r="B852" s="27" t="s">
        <v>41</v>
      </c>
      <c r="C852" s="25"/>
      <c r="D852" s="25" t="s">
        <v>46</v>
      </c>
      <c r="E852" s="25" t="s">
        <v>192</v>
      </c>
      <c r="F852" s="25">
        <v>1000</v>
      </c>
      <c r="G852" s="25" t="s">
        <v>34</v>
      </c>
      <c r="H852" s="25">
        <v>2500</v>
      </c>
      <c r="I852" s="11">
        <f t="shared" si="195"/>
        <v>2500000</v>
      </c>
      <c r="J852" s="31" t="s">
        <v>324</v>
      </c>
      <c r="K852" s="11"/>
      <c r="L852" s="107">
        <f t="shared" si="196"/>
        <v>2500000</v>
      </c>
      <c r="M852" s="107">
        <v>2500000</v>
      </c>
      <c r="N852" s="107"/>
      <c r="O852" s="107">
        <f t="shared" si="197"/>
        <v>0</v>
      </c>
      <c r="P852" s="107"/>
      <c r="Q852" s="107"/>
      <c r="R852" s="107">
        <f t="shared" si="198"/>
        <v>0</v>
      </c>
      <c r="S852" s="107"/>
      <c r="T852" s="107"/>
      <c r="U852" s="107">
        <f t="shared" si="199"/>
        <v>0</v>
      </c>
      <c r="V852" s="107"/>
      <c r="W852" s="107"/>
      <c r="X852" s="107">
        <f t="shared" si="200"/>
        <v>0</v>
      </c>
      <c r="Y852" s="107"/>
      <c r="Z852" s="107"/>
      <c r="AA852" s="108">
        <f>C852+I852-L852-O852-U852-X852-R852</f>
        <v>0</v>
      </c>
      <c r="AB852" s="7">
        <v>45528</v>
      </c>
    </row>
    <row r="853" spans="1:28" ht="15.75" hidden="1" x14ac:dyDescent="0.25">
      <c r="A853" s="29">
        <v>45528</v>
      </c>
      <c r="B853" s="27" t="s">
        <v>41</v>
      </c>
      <c r="C853" s="25"/>
      <c r="D853" s="25" t="s">
        <v>46</v>
      </c>
      <c r="E853" s="25" t="s">
        <v>53</v>
      </c>
      <c r="F853" s="25">
        <v>1</v>
      </c>
      <c r="G853" s="25" t="s">
        <v>23</v>
      </c>
      <c r="H853" s="25">
        <v>400000</v>
      </c>
      <c r="I853" s="11">
        <f t="shared" si="195"/>
        <v>400000</v>
      </c>
      <c r="J853" s="31" t="s">
        <v>324</v>
      </c>
      <c r="K853" s="11"/>
      <c r="L853" s="107">
        <f t="shared" si="196"/>
        <v>400000</v>
      </c>
      <c r="M853" s="107">
        <v>400000</v>
      </c>
      <c r="N853" s="107"/>
      <c r="O853" s="107">
        <f t="shared" si="197"/>
        <v>0</v>
      </c>
      <c r="P853" s="107"/>
      <c r="Q853" s="107"/>
      <c r="R853" s="107">
        <f t="shared" si="198"/>
        <v>0</v>
      </c>
      <c r="S853" s="107"/>
      <c r="T853" s="107"/>
      <c r="U853" s="107">
        <f t="shared" si="199"/>
        <v>0</v>
      </c>
      <c r="V853" s="107"/>
      <c r="W853" s="107"/>
      <c r="X853" s="107">
        <f t="shared" si="200"/>
        <v>0</v>
      </c>
      <c r="Y853" s="107"/>
      <c r="Z853" s="107"/>
      <c r="AA853" s="108">
        <f>C853+I853-L853-O853-U853-X853-R853</f>
        <v>0</v>
      </c>
      <c r="AB853" s="7">
        <v>45528</v>
      </c>
    </row>
    <row r="854" spans="1:28" ht="15.75" hidden="1" x14ac:dyDescent="0.25">
      <c r="A854" s="29">
        <v>45528</v>
      </c>
      <c r="B854" s="27" t="s">
        <v>41</v>
      </c>
      <c r="C854" s="25"/>
      <c r="D854" s="25" t="s">
        <v>46</v>
      </c>
      <c r="E854" s="25" t="s">
        <v>108</v>
      </c>
      <c r="F854" s="25">
        <v>2600</v>
      </c>
      <c r="G854" s="25" t="s">
        <v>34</v>
      </c>
      <c r="H854" s="25">
        <v>2000</v>
      </c>
      <c r="I854" s="11">
        <f t="shared" si="195"/>
        <v>5200000</v>
      </c>
      <c r="J854" s="31" t="s">
        <v>324</v>
      </c>
      <c r="K854" s="11"/>
      <c r="L854" s="107">
        <f t="shared" si="196"/>
        <v>5200000</v>
      </c>
      <c r="M854" s="107">
        <v>5200000</v>
      </c>
      <c r="N854" s="107"/>
      <c r="O854" s="107">
        <f t="shared" si="197"/>
        <v>0</v>
      </c>
      <c r="P854" s="107"/>
      <c r="Q854" s="107"/>
      <c r="R854" s="107">
        <f t="shared" si="198"/>
        <v>0</v>
      </c>
      <c r="S854" s="107"/>
      <c r="T854" s="107"/>
      <c r="U854" s="107">
        <f t="shared" si="199"/>
        <v>0</v>
      </c>
      <c r="V854" s="107"/>
      <c r="W854" s="107"/>
      <c r="X854" s="107">
        <f t="shared" si="200"/>
        <v>0</v>
      </c>
      <c r="Y854" s="107"/>
      <c r="Z854" s="107"/>
      <c r="AA854" s="108">
        <f>C854+I854-L854-O854-U854-X854-R854</f>
        <v>0</v>
      </c>
      <c r="AB854" s="7">
        <v>45528</v>
      </c>
    </row>
    <row r="855" spans="1:28" ht="15.75" hidden="1" x14ac:dyDescent="0.25">
      <c r="A855" s="29">
        <v>45528</v>
      </c>
      <c r="B855" s="25" t="s">
        <v>415</v>
      </c>
      <c r="C855" s="25"/>
      <c r="D855" s="25" t="s">
        <v>46</v>
      </c>
      <c r="E855" s="25" t="s">
        <v>129</v>
      </c>
      <c r="F855" s="25">
        <v>12</v>
      </c>
      <c r="G855" s="25" t="s">
        <v>77</v>
      </c>
      <c r="H855" s="25">
        <v>65000</v>
      </c>
      <c r="I855" s="11">
        <f t="shared" si="195"/>
        <v>780000</v>
      </c>
      <c r="J855" s="26" t="s">
        <v>28</v>
      </c>
      <c r="K855" s="11"/>
      <c r="L855" s="107">
        <f t="shared" si="196"/>
        <v>0</v>
      </c>
      <c r="M855" s="107"/>
      <c r="N855" s="107"/>
      <c r="O855" s="107">
        <f t="shared" si="197"/>
        <v>0</v>
      </c>
      <c r="P855" s="107"/>
      <c r="Q855" s="107"/>
      <c r="R855" s="107">
        <f t="shared" si="198"/>
        <v>0</v>
      </c>
      <c r="S855" s="107"/>
      <c r="T855" s="107"/>
      <c r="U855" s="107">
        <f t="shared" si="199"/>
        <v>0</v>
      </c>
      <c r="V855" s="107"/>
      <c r="W855" s="107"/>
      <c r="X855" s="107">
        <f t="shared" si="200"/>
        <v>0</v>
      </c>
      <c r="Y855" s="107"/>
      <c r="Z855" s="107"/>
      <c r="AA855" s="108">
        <f>C855+I855-L855-O855-U855-X855-R855</f>
        <v>780000</v>
      </c>
      <c r="AB855" s="7"/>
    </row>
    <row r="856" spans="1:28" ht="15.75" hidden="1" x14ac:dyDescent="0.25">
      <c r="A856" s="29">
        <v>45528</v>
      </c>
      <c r="B856" s="25" t="s">
        <v>256</v>
      </c>
      <c r="C856" s="25"/>
      <c r="D856" s="25" t="s">
        <v>46</v>
      </c>
      <c r="E856" s="25" t="s">
        <v>129</v>
      </c>
      <c r="F856" s="25">
        <v>12</v>
      </c>
      <c r="G856" s="25" t="s">
        <v>77</v>
      </c>
      <c r="H856" s="25">
        <v>65000</v>
      </c>
      <c r="I856" s="11">
        <f t="shared" si="195"/>
        <v>780000</v>
      </c>
      <c r="J856" s="26" t="s">
        <v>28</v>
      </c>
      <c r="K856" s="11"/>
      <c r="L856" s="107">
        <f t="shared" si="196"/>
        <v>0</v>
      </c>
      <c r="M856" s="107"/>
      <c r="N856" s="107"/>
      <c r="O856" s="107">
        <f t="shared" si="197"/>
        <v>0</v>
      </c>
      <c r="P856" s="107"/>
      <c r="Q856" s="107"/>
      <c r="R856" s="107">
        <f t="shared" si="198"/>
        <v>0</v>
      </c>
      <c r="S856" s="107"/>
      <c r="T856" s="107"/>
      <c r="U856" s="107">
        <f t="shared" si="199"/>
        <v>0</v>
      </c>
      <c r="V856" s="107"/>
      <c r="W856" s="107"/>
      <c r="X856" s="107">
        <f t="shared" si="200"/>
        <v>0</v>
      </c>
      <c r="Y856" s="107"/>
      <c r="Z856" s="107"/>
      <c r="AA856" s="108">
        <f>C856+I856-L856-O856-U856-X856-R856</f>
        <v>780000</v>
      </c>
      <c r="AB856" s="7"/>
    </row>
    <row r="857" spans="1:28" ht="15.75" hidden="1" x14ac:dyDescent="0.25">
      <c r="A857" s="29">
        <v>45528</v>
      </c>
      <c r="B857" s="25" t="s">
        <v>226</v>
      </c>
      <c r="C857" s="25"/>
      <c r="D857" s="25" t="s">
        <v>52</v>
      </c>
      <c r="E857" s="25" t="s">
        <v>229</v>
      </c>
      <c r="F857" s="25">
        <v>210</v>
      </c>
      <c r="G857" s="25" t="s">
        <v>39</v>
      </c>
      <c r="H857" s="25">
        <v>42000</v>
      </c>
      <c r="I857" s="11">
        <f t="shared" si="195"/>
        <v>8820000</v>
      </c>
      <c r="J857" s="26" t="s">
        <v>28</v>
      </c>
      <c r="K857" s="11" t="s">
        <v>1790</v>
      </c>
      <c r="L857" s="107">
        <f t="shared" si="196"/>
        <v>0</v>
      </c>
      <c r="M857" s="107"/>
      <c r="N857" s="107"/>
      <c r="O857" s="107">
        <f t="shared" si="197"/>
        <v>0</v>
      </c>
      <c r="P857" s="107"/>
      <c r="Q857" s="107"/>
      <c r="R857" s="107">
        <f t="shared" si="198"/>
        <v>0</v>
      </c>
      <c r="S857" s="107"/>
      <c r="T857" s="107"/>
      <c r="U857" s="107">
        <f t="shared" si="199"/>
        <v>0</v>
      </c>
      <c r="V857" s="107"/>
      <c r="W857" s="107"/>
      <c r="X857" s="107">
        <f t="shared" si="200"/>
        <v>0</v>
      </c>
      <c r="Y857" s="107"/>
      <c r="Z857" s="107"/>
      <c r="AA857" s="108">
        <f>C857+I857-L857-O857-U857-X857-R857</f>
        <v>8820000</v>
      </c>
      <c r="AB857" s="7"/>
    </row>
    <row r="858" spans="1:28" ht="15.75" hidden="1" x14ac:dyDescent="0.25">
      <c r="A858" s="29">
        <v>45528</v>
      </c>
      <c r="B858" s="25" t="s">
        <v>203</v>
      </c>
      <c r="C858" s="25"/>
      <c r="D858" s="25" t="s">
        <v>46</v>
      </c>
      <c r="E858" s="25" t="s">
        <v>127</v>
      </c>
      <c r="F858" s="25">
        <v>2</v>
      </c>
      <c r="G858" s="25" t="s">
        <v>39</v>
      </c>
      <c r="H858" s="25">
        <v>70000</v>
      </c>
      <c r="I858" s="11">
        <f t="shared" si="195"/>
        <v>140000</v>
      </c>
      <c r="J858" s="32" t="s">
        <v>324</v>
      </c>
      <c r="K858" s="11"/>
      <c r="L858" s="107">
        <f t="shared" si="196"/>
        <v>0</v>
      </c>
      <c r="M858" s="107"/>
      <c r="N858" s="107"/>
      <c r="O858" s="107">
        <f t="shared" si="197"/>
        <v>0</v>
      </c>
      <c r="P858" s="107"/>
      <c r="Q858" s="107"/>
      <c r="R858" s="107">
        <f t="shared" si="198"/>
        <v>0</v>
      </c>
      <c r="S858" s="107"/>
      <c r="T858" s="107"/>
      <c r="U858" s="107">
        <f t="shared" si="199"/>
        <v>140000</v>
      </c>
      <c r="V858" s="107">
        <v>140000</v>
      </c>
      <c r="W858" s="107"/>
      <c r="X858" s="107">
        <f t="shared" si="200"/>
        <v>0</v>
      </c>
      <c r="Y858" s="107"/>
      <c r="Z858" s="107"/>
      <c r="AA858" s="108">
        <f>C858+I858-L858-O858-U858-X858-R858</f>
        <v>0</v>
      </c>
      <c r="AB858" s="7">
        <v>45528</v>
      </c>
    </row>
    <row r="859" spans="1:28" ht="15.75" hidden="1" x14ac:dyDescent="0.25">
      <c r="A859" s="29">
        <v>45528</v>
      </c>
      <c r="B859" s="25" t="s">
        <v>203</v>
      </c>
      <c r="C859" s="25"/>
      <c r="D859" s="25" t="s">
        <v>46</v>
      </c>
      <c r="E859" s="25" t="s">
        <v>284</v>
      </c>
      <c r="F859" s="25">
        <v>1</v>
      </c>
      <c r="G859" s="25" t="s">
        <v>34</v>
      </c>
      <c r="H859" s="25">
        <v>75000</v>
      </c>
      <c r="I859" s="11">
        <f t="shared" si="195"/>
        <v>75000</v>
      </c>
      <c r="J859" s="32" t="s">
        <v>324</v>
      </c>
      <c r="K859" s="11"/>
      <c r="L859" s="107">
        <f t="shared" si="196"/>
        <v>0</v>
      </c>
      <c r="M859" s="107"/>
      <c r="N859" s="107"/>
      <c r="O859" s="107">
        <f t="shared" si="197"/>
        <v>0</v>
      </c>
      <c r="P859" s="107"/>
      <c r="Q859" s="107"/>
      <c r="R859" s="107">
        <f t="shared" si="198"/>
        <v>0</v>
      </c>
      <c r="S859" s="107"/>
      <c r="T859" s="107"/>
      <c r="U859" s="107">
        <f t="shared" si="199"/>
        <v>75000</v>
      </c>
      <c r="V859" s="107">
        <v>75000</v>
      </c>
      <c r="W859" s="107"/>
      <c r="X859" s="107">
        <f t="shared" si="200"/>
        <v>0</v>
      </c>
      <c r="Y859" s="107"/>
      <c r="Z859" s="107"/>
      <c r="AA859" s="108">
        <f>C859+I859-L859-O859-U859-X859-R859</f>
        <v>0</v>
      </c>
      <c r="AB859" s="7">
        <v>45528</v>
      </c>
    </row>
    <row r="860" spans="1:28" ht="15.75" hidden="1" x14ac:dyDescent="0.25">
      <c r="A860" s="29">
        <v>45528</v>
      </c>
      <c r="B860" s="25" t="s">
        <v>203</v>
      </c>
      <c r="C860" s="25"/>
      <c r="D860" s="25" t="s">
        <v>46</v>
      </c>
      <c r="E860" s="25" t="s">
        <v>448</v>
      </c>
      <c r="F860" s="25">
        <v>1</v>
      </c>
      <c r="G860" s="25" t="s">
        <v>34</v>
      </c>
      <c r="H860" s="25">
        <v>115000</v>
      </c>
      <c r="I860" s="11">
        <f t="shared" si="195"/>
        <v>115000</v>
      </c>
      <c r="J860" s="32" t="s">
        <v>324</v>
      </c>
      <c r="K860" s="11"/>
      <c r="L860" s="107">
        <f t="shared" si="196"/>
        <v>0</v>
      </c>
      <c r="M860" s="107"/>
      <c r="N860" s="107"/>
      <c r="O860" s="107">
        <f t="shared" si="197"/>
        <v>0</v>
      </c>
      <c r="P860" s="107"/>
      <c r="Q860" s="107"/>
      <c r="R860" s="107">
        <f t="shared" si="198"/>
        <v>0</v>
      </c>
      <c r="S860" s="107"/>
      <c r="T860" s="107"/>
      <c r="U860" s="107">
        <f t="shared" si="199"/>
        <v>115000</v>
      </c>
      <c r="V860" s="107">
        <v>115000</v>
      </c>
      <c r="W860" s="107"/>
      <c r="X860" s="107">
        <f t="shared" si="200"/>
        <v>0</v>
      </c>
      <c r="Y860" s="107"/>
      <c r="Z860" s="107"/>
      <c r="AA860" s="108">
        <f>C860+I860-L860-O860-U860-X860-R860</f>
        <v>0</v>
      </c>
      <c r="AB860" s="7">
        <v>45528</v>
      </c>
    </row>
    <row r="861" spans="1:28" ht="15.75" hidden="1" x14ac:dyDescent="0.25">
      <c r="A861" s="24">
        <v>45528</v>
      </c>
      <c r="B861" s="25" t="s">
        <v>203</v>
      </c>
      <c r="C861" s="25"/>
      <c r="D861" s="25" t="s">
        <v>46</v>
      </c>
      <c r="E861" s="25" t="s">
        <v>129</v>
      </c>
      <c r="F861" s="25">
        <v>4</v>
      </c>
      <c r="G861" s="25" t="s">
        <v>77</v>
      </c>
      <c r="H861" s="25">
        <v>65000</v>
      </c>
      <c r="I861" s="11">
        <f t="shared" si="195"/>
        <v>260000</v>
      </c>
      <c r="J861" s="32" t="s">
        <v>324</v>
      </c>
      <c r="K861" s="11"/>
      <c r="L861" s="107">
        <f t="shared" si="196"/>
        <v>0</v>
      </c>
      <c r="M861" s="107"/>
      <c r="N861" s="107"/>
      <c r="O861" s="107">
        <f t="shared" si="197"/>
        <v>0</v>
      </c>
      <c r="P861" s="107"/>
      <c r="Q861" s="107"/>
      <c r="R861" s="107">
        <f t="shared" si="198"/>
        <v>0</v>
      </c>
      <c r="S861" s="107"/>
      <c r="T861" s="107"/>
      <c r="U861" s="107">
        <f t="shared" si="199"/>
        <v>260000</v>
      </c>
      <c r="V861" s="107">
        <v>260000</v>
      </c>
      <c r="W861" s="107"/>
      <c r="X861" s="107">
        <f t="shared" si="200"/>
        <v>0</v>
      </c>
      <c r="Y861" s="107"/>
      <c r="Z861" s="107"/>
      <c r="AA861" s="108">
        <f>C861+I861-L861-O861-U861-X861-R861</f>
        <v>0</v>
      </c>
      <c r="AB861" s="7">
        <v>45528</v>
      </c>
    </row>
    <row r="862" spans="1:28" ht="15.75" hidden="1" x14ac:dyDescent="0.25">
      <c r="A862" s="24">
        <v>45528</v>
      </c>
      <c r="B862" s="25">
        <v>777</v>
      </c>
      <c r="C862" s="25"/>
      <c r="D862" s="25" t="s">
        <v>46</v>
      </c>
      <c r="E862" s="25" t="s">
        <v>69</v>
      </c>
      <c r="F862" s="25">
        <v>25</v>
      </c>
      <c r="G862" s="25" t="s">
        <v>39</v>
      </c>
      <c r="H862" s="25">
        <v>180000</v>
      </c>
      <c r="I862" s="11">
        <f t="shared" si="195"/>
        <v>4500000</v>
      </c>
      <c r="J862" s="32" t="s">
        <v>324</v>
      </c>
      <c r="K862" s="11"/>
      <c r="L862" s="107">
        <f t="shared" si="196"/>
        <v>4500000</v>
      </c>
      <c r="M862" s="107">
        <v>4500000</v>
      </c>
      <c r="N862" s="107"/>
      <c r="O862" s="107">
        <f t="shared" si="197"/>
        <v>0</v>
      </c>
      <c r="P862" s="107"/>
      <c r="Q862" s="107"/>
      <c r="R862" s="107">
        <f t="shared" si="198"/>
        <v>0</v>
      </c>
      <c r="S862" s="107"/>
      <c r="T862" s="107"/>
      <c r="U862" s="107">
        <f t="shared" si="199"/>
        <v>0</v>
      </c>
      <c r="V862" s="107"/>
      <c r="W862" s="107"/>
      <c r="X862" s="107">
        <f t="shared" si="200"/>
        <v>0</v>
      </c>
      <c r="Y862" s="107"/>
      <c r="Z862" s="107"/>
      <c r="AA862" s="108">
        <f>C862+I862-L862-O862-U862-X862-R862</f>
        <v>0</v>
      </c>
      <c r="AB862" s="7">
        <v>45528</v>
      </c>
    </row>
    <row r="863" spans="1:28" ht="15.75" hidden="1" x14ac:dyDescent="0.25">
      <c r="A863" s="24">
        <v>45528</v>
      </c>
      <c r="B863" s="25" t="s">
        <v>116</v>
      </c>
      <c r="C863" s="25"/>
      <c r="D863" s="25" t="s">
        <v>46</v>
      </c>
      <c r="E863" s="25" t="s">
        <v>53</v>
      </c>
      <c r="F863" s="25">
        <v>1</v>
      </c>
      <c r="G863" s="25" t="s">
        <v>23</v>
      </c>
      <c r="H863" s="25">
        <v>400000</v>
      </c>
      <c r="I863" s="11">
        <f t="shared" si="195"/>
        <v>400000</v>
      </c>
      <c r="J863" s="31" t="s">
        <v>324</v>
      </c>
      <c r="K863" s="11"/>
      <c r="L863" s="107">
        <f t="shared" si="196"/>
        <v>400000</v>
      </c>
      <c r="M863" s="107">
        <v>400000</v>
      </c>
      <c r="N863" s="107"/>
      <c r="O863" s="107">
        <f t="shared" si="197"/>
        <v>0</v>
      </c>
      <c r="P863" s="107"/>
      <c r="Q863" s="107"/>
      <c r="R863" s="107">
        <f t="shared" si="198"/>
        <v>0</v>
      </c>
      <c r="S863" s="107"/>
      <c r="T863" s="107"/>
      <c r="U863" s="107">
        <f t="shared" si="199"/>
        <v>0</v>
      </c>
      <c r="V863" s="107"/>
      <c r="W863" s="107"/>
      <c r="X863" s="107">
        <f t="shared" si="200"/>
        <v>0</v>
      </c>
      <c r="Y863" s="107"/>
      <c r="Z863" s="107"/>
      <c r="AA863" s="108">
        <f>C863+I863-L863-O863-U863-X863-R863</f>
        <v>0</v>
      </c>
      <c r="AB863" s="7">
        <v>45528</v>
      </c>
    </row>
    <row r="864" spans="1:28" ht="15.75" hidden="1" x14ac:dyDescent="0.25">
      <c r="A864" s="29">
        <v>45528</v>
      </c>
      <c r="B864" s="27" t="s">
        <v>51</v>
      </c>
      <c r="C864" s="25"/>
      <c r="D864" s="25" t="s">
        <v>46</v>
      </c>
      <c r="E864" s="25" t="s">
        <v>1306</v>
      </c>
      <c r="F864" s="25">
        <v>20</v>
      </c>
      <c r="G864" s="27" t="s">
        <v>23</v>
      </c>
      <c r="H864" s="25">
        <v>420000</v>
      </c>
      <c r="I864" s="11">
        <f t="shared" si="195"/>
        <v>8400000</v>
      </c>
      <c r="J864" s="26" t="s">
        <v>28</v>
      </c>
      <c r="K864" s="11"/>
      <c r="L864" s="107">
        <f t="shared" si="196"/>
        <v>0</v>
      </c>
      <c r="M864" s="107"/>
      <c r="N864" s="107"/>
      <c r="O864" s="107">
        <f t="shared" si="197"/>
        <v>0</v>
      </c>
      <c r="P864" s="107"/>
      <c r="Q864" s="107"/>
      <c r="R864" s="107">
        <f t="shared" si="198"/>
        <v>0</v>
      </c>
      <c r="S864" s="107"/>
      <c r="T864" s="107"/>
      <c r="U864" s="107">
        <f t="shared" si="199"/>
        <v>0</v>
      </c>
      <c r="V864" s="107"/>
      <c r="W864" s="107"/>
      <c r="X864" s="107">
        <f t="shared" si="200"/>
        <v>0</v>
      </c>
      <c r="Y864" s="107"/>
      <c r="Z864" s="107"/>
      <c r="AA864" s="108">
        <f>C864+I864-L864-O864-U864-X864-R864</f>
        <v>8400000</v>
      </c>
      <c r="AB864" s="7"/>
    </row>
    <row r="865" spans="1:28" ht="15.75" hidden="1" x14ac:dyDescent="0.25">
      <c r="A865" s="24">
        <v>45528</v>
      </c>
      <c r="B865" s="25" t="s">
        <v>253</v>
      </c>
      <c r="C865" s="25"/>
      <c r="D865" s="25" t="s">
        <v>46</v>
      </c>
      <c r="E865" s="25" t="s">
        <v>216</v>
      </c>
      <c r="F865" s="25">
        <v>2</v>
      </c>
      <c r="G865" s="25" t="s">
        <v>27</v>
      </c>
      <c r="H865" s="25">
        <v>45000</v>
      </c>
      <c r="I865" s="11">
        <f t="shared" si="195"/>
        <v>90000</v>
      </c>
      <c r="J865" s="26" t="s">
        <v>28</v>
      </c>
      <c r="K865" s="11" t="s">
        <v>1789</v>
      </c>
      <c r="L865" s="107">
        <f t="shared" si="196"/>
        <v>0</v>
      </c>
      <c r="M865" s="107"/>
      <c r="N865" s="107"/>
      <c r="O865" s="107">
        <f t="shared" si="197"/>
        <v>0</v>
      </c>
      <c r="P865" s="107"/>
      <c r="Q865" s="107"/>
      <c r="R865" s="107">
        <f t="shared" si="198"/>
        <v>0</v>
      </c>
      <c r="S865" s="107"/>
      <c r="T865" s="107"/>
      <c r="U865" s="107">
        <f t="shared" si="199"/>
        <v>0</v>
      </c>
      <c r="V865" s="107"/>
      <c r="W865" s="107"/>
      <c r="X865" s="107">
        <f t="shared" si="200"/>
        <v>0</v>
      </c>
      <c r="Y865" s="107"/>
      <c r="Z865" s="107"/>
      <c r="AA865" s="108">
        <f>C865+I865-L865-O865-U865-X865-R865</f>
        <v>90000</v>
      </c>
      <c r="AB865" s="7"/>
    </row>
    <row r="866" spans="1:28" ht="15.75" hidden="1" x14ac:dyDescent="0.25">
      <c r="A866" s="29">
        <v>45530</v>
      </c>
      <c r="B866" s="27" t="s">
        <v>359</v>
      </c>
      <c r="C866" s="27"/>
      <c r="D866" s="27" t="s">
        <v>46</v>
      </c>
      <c r="E866" s="27" t="s">
        <v>128</v>
      </c>
      <c r="F866" s="27">
        <v>25</v>
      </c>
      <c r="G866" s="27" t="s">
        <v>39</v>
      </c>
      <c r="H866" s="27">
        <v>125000</v>
      </c>
      <c r="I866" s="15">
        <f t="shared" ref="I866:I900" si="201">F866*H866</f>
        <v>3125000</v>
      </c>
      <c r="J866" s="28" t="s">
        <v>28</v>
      </c>
      <c r="K866" s="11"/>
      <c r="L866" s="107">
        <f t="shared" ref="L866:L900" si="202">M866+N866</f>
        <v>0</v>
      </c>
      <c r="M866" s="107"/>
      <c r="N866" s="107"/>
      <c r="O866" s="107">
        <f t="shared" ref="O866:O900" si="203">P866+Q866</f>
        <v>0</v>
      </c>
      <c r="P866" s="107"/>
      <c r="Q866" s="107"/>
      <c r="R866" s="107">
        <f t="shared" ref="R866:R900" si="204">S866+T866</f>
        <v>0</v>
      </c>
      <c r="S866" s="107"/>
      <c r="T866" s="107"/>
      <c r="U866" s="107">
        <f t="shared" ref="U866:U900" si="205">V866+W866</f>
        <v>0</v>
      </c>
      <c r="V866" s="107"/>
      <c r="W866" s="107"/>
      <c r="X866" s="107">
        <f t="shared" ref="X866:X900" si="206">Y866+Z866</f>
        <v>0</v>
      </c>
      <c r="Y866" s="107"/>
      <c r="Z866" s="107"/>
      <c r="AA866" s="108">
        <f>C866+I866-L866-O866-U866-X866-R866</f>
        <v>3125000</v>
      </c>
      <c r="AB866" s="7"/>
    </row>
    <row r="867" spans="1:28" ht="15.75" hidden="1" x14ac:dyDescent="0.25">
      <c r="A867" s="29">
        <v>45530</v>
      </c>
      <c r="B867" s="27" t="s">
        <v>359</v>
      </c>
      <c r="C867" s="25"/>
      <c r="D867" s="27" t="s">
        <v>46</v>
      </c>
      <c r="E867" s="25" t="s">
        <v>129</v>
      </c>
      <c r="F867" s="25">
        <v>2</v>
      </c>
      <c r="G867" s="25" t="s">
        <v>77</v>
      </c>
      <c r="H867" s="25">
        <v>65000</v>
      </c>
      <c r="I867" s="11">
        <f t="shared" si="201"/>
        <v>130000</v>
      </c>
      <c r="J867" s="26" t="s">
        <v>28</v>
      </c>
      <c r="K867" s="11"/>
      <c r="L867" s="107">
        <f t="shared" si="202"/>
        <v>0</v>
      </c>
      <c r="M867" s="107"/>
      <c r="N867" s="107"/>
      <c r="O867" s="107">
        <f t="shared" si="203"/>
        <v>0</v>
      </c>
      <c r="P867" s="107"/>
      <c r="Q867" s="107"/>
      <c r="R867" s="107">
        <f t="shared" si="204"/>
        <v>0</v>
      </c>
      <c r="S867" s="107"/>
      <c r="T867" s="107"/>
      <c r="U867" s="107">
        <f t="shared" si="205"/>
        <v>0</v>
      </c>
      <c r="V867" s="107"/>
      <c r="W867" s="107"/>
      <c r="X867" s="107">
        <f t="shared" si="206"/>
        <v>0</v>
      </c>
      <c r="Y867" s="107"/>
      <c r="Z867" s="107"/>
      <c r="AA867" s="108">
        <f>C867+I867-L867-O867-U867-X867-R867</f>
        <v>130000</v>
      </c>
      <c r="AB867" s="7"/>
    </row>
    <row r="868" spans="1:28" ht="15.75" hidden="1" x14ac:dyDescent="0.25">
      <c r="A868" s="29">
        <v>45530</v>
      </c>
      <c r="B868" s="27" t="s">
        <v>99</v>
      </c>
      <c r="C868" s="25"/>
      <c r="D868" s="25"/>
      <c r="E868" s="25" t="s">
        <v>100</v>
      </c>
      <c r="F868" s="25">
        <v>59.1</v>
      </c>
      <c r="G868" s="25" t="s">
        <v>39</v>
      </c>
      <c r="H868" s="25"/>
      <c r="I868" s="11">
        <f t="shared" si="201"/>
        <v>0</v>
      </c>
      <c r="J868" s="26" t="s">
        <v>28</v>
      </c>
      <c r="K868" s="11"/>
      <c r="L868" s="107">
        <f t="shared" si="202"/>
        <v>0</v>
      </c>
      <c r="M868" s="107"/>
      <c r="N868" s="107"/>
      <c r="O868" s="107">
        <f t="shared" si="203"/>
        <v>0</v>
      </c>
      <c r="P868" s="107"/>
      <c r="Q868" s="107"/>
      <c r="R868" s="107">
        <f t="shared" si="204"/>
        <v>0</v>
      </c>
      <c r="S868" s="107"/>
      <c r="T868" s="107"/>
      <c r="U868" s="107">
        <f t="shared" si="205"/>
        <v>0</v>
      </c>
      <c r="V868" s="107"/>
      <c r="W868" s="107"/>
      <c r="X868" s="107">
        <f t="shared" si="206"/>
        <v>0</v>
      </c>
      <c r="Y868" s="107"/>
      <c r="Z868" s="107"/>
      <c r="AA868" s="108">
        <f>C868+I868-L868-O868-U868-X868-R868</f>
        <v>0</v>
      </c>
      <c r="AB868" s="7"/>
    </row>
    <row r="869" spans="1:28" ht="15.75" hidden="1" x14ac:dyDescent="0.25">
      <c r="A869" s="29">
        <v>45530</v>
      </c>
      <c r="B869" s="27" t="s">
        <v>99</v>
      </c>
      <c r="C869" s="25"/>
      <c r="D869" s="25"/>
      <c r="E869" s="25" t="s">
        <v>101</v>
      </c>
      <c r="F869" s="25">
        <v>32.5</v>
      </c>
      <c r="G869" s="25" t="s">
        <v>39</v>
      </c>
      <c r="H869" s="25"/>
      <c r="I869" s="11">
        <f t="shared" si="201"/>
        <v>0</v>
      </c>
      <c r="J869" s="26" t="s">
        <v>28</v>
      </c>
      <c r="K869" s="11"/>
      <c r="L869" s="107">
        <f t="shared" si="202"/>
        <v>0</v>
      </c>
      <c r="M869" s="107"/>
      <c r="N869" s="107"/>
      <c r="O869" s="107">
        <f t="shared" si="203"/>
        <v>0</v>
      </c>
      <c r="P869" s="107"/>
      <c r="Q869" s="107"/>
      <c r="R869" s="107">
        <f t="shared" si="204"/>
        <v>0</v>
      </c>
      <c r="S869" s="107"/>
      <c r="T869" s="107"/>
      <c r="U869" s="107">
        <f t="shared" si="205"/>
        <v>0</v>
      </c>
      <c r="V869" s="107"/>
      <c r="W869" s="107"/>
      <c r="X869" s="107">
        <f t="shared" si="206"/>
        <v>0</v>
      </c>
      <c r="Y869" s="107"/>
      <c r="Z869" s="107"/>
      <c r="AA869" s="108">
        <f>C869+I869-L869-O869-U869-X869-R869</f>
        <v>0</v>
      </c>
      <c r="AB869" s="7"/>
    </row>
    <row r="870" spans="1:28" ht="15.75" hidden="1" x14ac:dyDescent="0.25">
      <c r="A870" s="29">
        <v>45530</v>
      </c>
      <c r="B870" s="25" t="s">
        <v>325</v>
      </c>
      <c r="C870" s="25"/>
      <c r="D870" s="25" t="s">
        <v>46</v>
      </c>
      <c r="E870" s="25" t="s">
        <v>33</v>
      </c>
      <c r="F870" s="25">
        <v>400</v>
      </c>
      <c r="G870" s="25" t="s">
        <v>34</v>
      </c>
      <c r="H870" s="25">
        <v>2500</v>
      </c>
      <c r="I870" s="11">
        <f t="shared" si="201"/>
        <v>1000000</v>
      </c>
      <c r="J870" s="31" t="s">
        <v>312</v>
      </c>
      <c r="K870" s="11" t="s">
        <v>1780</v>
      </c>
      <c r="L870" s="107">
        <f t="shared" si="202"/>
        <v>0</v>
      </c>
      <c r="M870" s="107"/>
      <c r="N870" s="107"/>
      <c r="O870" s="107">
        <f t="shared" si="203"/>
        <v>1000000</v>
      </c>
      <c r="P870" s="107">
        <v>1000000</v>
      </c>
      <c r="Q870" s="107"/>
      <c r="R870" s="107">
        <f t="shared" si="204"/>
        <v>0</v>
      </c>
      <c r="S870" s="107"/>
      <c r="T870" s="107"/>
      <c r="U870" s="107">
        <f t="shared" si="205"/>
        <v>0</v>
      </c>
      <c r="V870" s="107"/>
      <c r="W870" s="107"/>
      <c r="X870" s="107">
        <f t="shared" si="206"/>
        <v>0</v>
      </c>
      <c r="Y870" s="107"/>
      <c r="Z870" s="107"/>
      <c r="AA870" s="108">
        <f>C870+I870-L870-O870-U870-X870-R870</f>
        <v>0</v>
      </c>
      <c r="AB870" s="7">
        <v>45530</v>
      </c>
    </row>
    <row r="871" spans="1:28" ht="15.75" hidden="1" x14ac:dyDescent="0.25">
      <c r="A871" s="29">
        <v>45530</v>
      </c>
      <c r="B871" s="25" t="s">
        <v>307</v>
      </c>
      <c r="C871" s="25"/>
      <c r="D871" s="25" t="s">
        <v>46</v>
      </c>
      <c r="E871" s="25" t="s">
        <v>290</v>
      </c>
      <c r="F871" s="25">
        <v>125</v>
      </c>
      <c r="G871" s="25" t="s">
        <v>34</v>
      </c>
      <c r="H871" s="25">
        <v>2460</v>
      </c>
      <c r="I871" s="11">
        <f t="shared" si="201"/>
        <v>307500</v>
      </c>
      <c r="J871" s="31" t="s">
        <v>324</v>
      </c>
      <c r="K871" s="11"/>
      <c r="L871" s="107">
        <f t="shared" si="202"/>
        <v>307500</v>
      </c>
      <c r="M871" s="107">
        <v>109500</v>
      </c>
      <c r="N871" s="107">
        <v>198000</v>
      </c>
      <c r="O871" s="107">
        <f t="shared" si="203"/>
        <v>0</v>
      </c>
      <c r="P871" s="107"/>
      <c r="Q871" s="107"/>
      <c r="R871" s="107">
        <f t="shared" si="204"/>
        <v>0</v>
      </c>
      <c r="S871" s="107"/>
      <c r="T871" s="107"/>
      <c r="U871" s="107">
        <f t="shared" si="205"/>
        <v>0</v>
      </c>
      <c r="V871" s="107"/>
      <c r="W871" s="107"/>
      <c r="X871" s="107">
        <f t="shared" si="206"/>
        <v>0</v>
      </c>
      <c r="Y871" s="107"/>
      <c r="Z871" s="107"/>
      <c r="AA871" s="108">
        <f>C871+I871-L871-O871-U871-X871-R871</f>
        <v>0</v>
      </c>
      <c r="AB871" s="7">
        <v>45534</v>
      </c>
    </row>
    <row r="872" spans="1:28" ht="15.75" hidden="1" x14ac:dyDescent="0.25">
      <c r="A872" s="29">
        <v>45530</v>
      </c>
      <c r="B872" s="25" t="s">
        <v>307</v>
      </c>
      <c r="C872" s="25"/>
      <c r="D872" s="25" t="s">
        <v>46</v>
      </c>
      <c r="E872" s="25" t="s">
        <v>447</v>
      </c>
      <c r="F872" s="25">
        <v>500</v>
      </c>
      <c r="G872" s="25" t="s">
        <v>34</v>
      </c>
      <c r="H872" s="25">
        <v>1790</v>
      </c>
      <c r="I872" s="11">
        <f t="shared" si="201"/>
        <v>895000</v>
      </c>
      <c r="J872" s="31" t="s">
        <v>324</v>
      </c>
      <c r="K872" s="11"/>
      <c r="L872" s="107">
        <f t="shared" si="202"/>
        <v>895000</v>
      </c>
      <c r="M872" s="107"/>
      <c r="N872" s="107">
        <v>895000</v>
      </c>
      <c r="O872" s="107">
        <f t="shared" si="203"/>
        <v>0</v>
      </c>
      <c r="P872" s="107"/>
      <c r="Q872" s="107"/>
      <c r="R872" s="107">
        <f t="shared" si="204"/>
        <v>0</v>
      </c>
      <c r="S872" s="107"/>
      <c r="T872" s="107"/>
      <c r="U872" s="107">
        <f t="shared" si="205"/>
        <v>0</v>
      </c>
      <c r="V872" s="107"/>
      <c r="W872" s="107"/>
      <c r="X872" s="107">
        <f t="shared" si="206"/>
        <v>0</v>
      </c>
      <c r="Y872" s="107"/>
      <c r="Z872" s="107"/>
      <c r="AA872" s="108">
        <f>C872+I872-L872-O872-U872-X872-R872</f>
        <v>0</v>
      </c>
      <c r="AB872" s="7">
        <v>45534</v>
      </c>
    </row>
    <row r="873" spans="1:28" ht="15.75" hidden="1" x14ac:dyDescent="0.25">
      <c r="A873" s="29">
        <v>45530</v>
      </c>
      <c r="B873" s="25" t="s">
        <v>256</v>
      </c>
      <c r="C873" s="25"/>
      <c r="D873" s="25" t="s">
        <v>52</v>
      </c>
      <c r="E873" s="25" t="s">
        <v>218</v>
      </c>
      <c r="F873" s="25">
        <v>2.5</v>
      </c>
      <c r="G873" s="25" t="s">
        <v>39</v>
      </c>
      <c r="H873" s="25">
        <v>90000</v>
      </c>
      <c r="I873" s="11">
        <f t="shared" si="201"/>
        <v>225000</v>
      </c>
      <c r="J873" s="26" t="s">
        <v>28</v>
      </c>
      <c r="K873" s="11"/>
      <c r="L873" s="107">
        <f t="shared" si="202"/>
        <v>0</v>
      </c>
      <c r="M873" s="107"/>
      <c r="N873" s="107"/>
      <c r="O873" s="107">
        <f t="shared" si="203"/>
        <v>0</v>
      </c>
      <c r="P873" s="107"/>
      <c r="Q873" s="107"/>
      <c r="R873" s="107">
        <f t="shared" si="204"/>
        <v>0</v>
      </c>
      <c r="S873" s="107"/>
      <c r="T873" s="107"/>
      <c r="U873" s="107">
        <f t="shared" si="205"/>
        <v>0</v>
      </c>
      <c r="V873" s="107"/>
      <c r="W873" s="107"/>
      <c r="X873" s="107">
        <f t="shared" si="206"/>
        <v>0</v>
      </c>
      <c r="Y873" s="107"/>
      <c r="Z873" s="107"/>
      <c r="AA873" s="108">
        <f>C873+I873-L873-O873-U873-X873-R873</f>
        <v>225000</v>
      </c>
      <c r="AB873" s="7"/>
    </row>
    <row r="874" spans="1:28" ht="15.75" hidden="1" x14ac:dyDescent="0.25">
      <c r="A874" s="29">
        <v>45530</v>
      </c>
      <c r="B874" s="25" t="s">
        <v>256</v>
      </c>
      <c r="C874" s="25"/>
      <c r="D874" s="25" t="s">
        <v>52</v>
      </c>
      <c r="E874" s="25" t="s">
        <v>400</v>
      </c>
      <c r="F874" s="25">
        <v>2.5</v>
      </c>
      <c r="G874" s="25" t="s">
        <v>39</v>
      </c>
      <c r="H874" s="25">
        <v>90000</v>
      </c>
      <c r="I874" s="11">
        <f t="shared" si="201"/>
        <v>225000</v>
      </c>
      <c r="J874" s="26" t="s">
        <v>28</v>
      </c>
      <c r="K874" s="11"/>
      <c r="L874" s="107">
        <f t="shared" si="202"/>
        <v>0</v>
      </c>
      <c r="M874" s="107"/>
      <c r="N874" s="107"/>
      <c r="O874" s="107">
        <f t="shared" si="203"/>
        <v>0</v>
      </c>
      <c r="P874" s="107"/>
      <c r="Q874" s="107"/>
      <c r="R874" s="107">
        <f t="shared" si="204"/>
        <v>0</v>
      </c>
      <c r="S874" s="107"/>
      <c r="T874" s="107"/>
      <c r="U874" s="107">
        <f t="shared" si="205"/>
        <v>0</v>
      </c>
      <c r="V874" s="107"/>
      <c r="W874" s="107"/>
      <c r="X874" s="107">
        <f t="shared" si="206"/>
        <v>0</v>
      </c>
      <c r="Y874" s="107"/>
      <c r="Z874" s="107"/>
      <c r="AA874" s="108">
        <f>C874+I874-L874-O874-U874-X874-R874</f>
        <v>225000</v>
      </c>
      <c r="AB874" s="7"/>
    </row>
    <row r="875" spans="1:28" ht="15.75" hidden="1" x14ac:dyDescent="0.25">
      <c r="A875" s="29">
        <v>45530</v>
      </c>
      <c r="B875" s="25" t="s">
        <v>256</v>
      </c>
      <c r="C875" s="27"/>
      <c r="D875" s="25" t="s">
        <v>52</v>
      </c>
      <c r="E875" s="25" t="s">
        <v>1585</v>
      </c>
      <c r="F875" s="27">
        <v>2.5</v>
      </c>
      <c r="G875" s="25" t="s">
        <v>39</v>
      </c>
      <c r="H875" s="27">
        <v>90000</v>
      </c>
      <c r="I875" s="11">
        <f t="shared" si="201"/>
        <v>225000</v>
      </c>
      <c r="J875" s="28" t="s">
        <v>28</v>
      </c>
      <c r="K875" s="11"/>
      <c r="L875" s="107">
        <f t="shared" si="202"/>
        <v>0</v>
      </c>
      <c r="M875" s="107"/>
      <c r="N875" s="107"/>
      <c r="O875" s="107">
        <f t="shared" si="203"/>
        <v>0</v>
      </c>
      <c r="P875" s="107"/>
      <c r="Q875" s="107"/>
      <c r="R875" s="107">
        <f t="shared" si="204"/>
        <v>0</v>
      </c>
      <c r="S875" s="107"/>
      <c r="T875" s="107"/>
      <c r="U875" s="107">
        <f t="shared" si="205"/>
        <v>0</v>
      </c>
      <c r="V875" s="107"/>
      <c r="W875" s="107"/>
      <c r="X875" s="107">
        <f t="shared" si="206"/>
        <v>0</v>
      </c>
      <c r="Y875" s="107"/>
      <c r="Z875" s="107"/>
      <c r="AA875" s="108">
        <f>C875+I875-L875-O875-U875-X875-R875</f>
        <v>225000</v>
      </c>
      <c r="AB875" s="7"/>
    </row>
    <row r="876" spans="1:28" ht="15.75" hidden="1" x14ac:dyDescent="0.25">
      <c r="A876" s="29">
        <v>45530</v>
      </c>
      <c r="B876" s="25" t="s">
        <v>256</v>
      </c>
      <c r="C876" s="25"/>
      <c r="D876" s="25" t="s">
        <v>52</v>
      </c>
      <c r="E876" s="25" t="s">
        <v>217</v>
      </c>
      <c r="F876" s="27">
        <v>2.5</v>
      </c>
      <c r="G876" s="25" t="s">
        <v>39</v>
      </c>
      <c r="H876" s="25">
        <v>90000</v>
      </c>
      <c r="I876" s="11">
        <f t="shared" si="201"/>
        <v>225000</v>
      </c>
      <c r="J876" s="26" t="s">
        <v>28</v>
      </c>
      <c r="K876" s="11"/>
      <c r="L876" s="107">
        <f t="shared" si="202"/>
        <v>0</v>
      </c>
      <c r="M876" s="107"/>
      <c r="N876" s="107"/>
      <c r="O876" s="107">
        <f t="shared" si="203"/>
        <v>0</v>
      </c>
      <c r="P876" s="107"/>
      <c r="Q876" s="107"/>
      <c r="R876" s="107">
        <f t="shared" si="204"/>
        <v>0</v>
      </c>
      <c r="S876" s="107"/>
      <c r="T876" s="107"/>
      <c r="U876" s="107">
        <f t="shared" si="205"/>
        <v>0</v>
      </c>
      <c r="V876" s="107"/>
      <c r="W876" s="107"/>
      <c r="X876" s="107">
        <f t="shared" si="206"/>
        <v>0</v>
      </c>
      <c r="Y876" s="107"/>
      <c r="Z876" s="107"/>
      <c r="AA876" s="108">
        <f>C876+I876-L876-O876-U876-X876-R876</f>
        <v>225000</v>
      </c>
      <c r="AB876" s="7"/>
    </row>
    <row r="877" spans="1:28" ht="15.75" hidden="1" x14ac:dyDescent="0.25">
      <c r="A877" s="29">
        <v>45530</v>
      </c>
      <c r="B877" s="25" t="s">
        <v>256</v>
      </c>
      <c r="C877" s="25"/>
      <c r="D877" s="25" t="s">
        <v>52</v>
      </c>
      <c r="E877" s="25" t="s">
        <v>447</v>
      </c>
      <c r="F877" s="25">
        <v>250</v>
      </c>
      <c r="G877" s="25" t="s">
        <v>34</v>
      </c>
      <c r="H877" s="25">
        <v>1790</v>
      </c>
      <c r="I877" s="11">
        <f t="shared" si="201"/>
        <v>447500</v>
      </c>
      <c r="J877" s="26" t="s">
        <v>28</v>
      </c>
      <c r="K877" s="11"/>
      <c r="L877" s="107">
        <f t="shared" si="202"/>
        <v>0</v>
      </c>
      <c r="M877" s="107"/>
      <c r="N877" s="107"/>
      <c r="O877" s="107">
        <f t="shared" si="203"/>
        <v>0</v>
      </c>
      <c r="P877" s="107"/>
      <c r="Q877" s="107"/>
      <c r="R877" s="107">
        <f t="shared" si="204"/>
        <v>0</v>
      </c>
      <c r="S877" s="107"/>
      <c r="T877" s="107"/>
      <c r="U877" s="107">
        <f t="shared" si="205"/>
        <v>0</v>
      </c>
      <c r="V877" s="107"/>
      <c r="W877" s="107"/>
      <c r="X877" s="107">
        <f t="shared" si="206"/>
        <v>0</v>
      </c>
      <c r="Y877" s="107"/>
      <c r="Z877" s="107"/>
      <c r="AA877" s="108">
        <f>C877+I877-L877-O877-U877-X877-R877</f>
        <v>447500</v>
      </c>
      <c r="AB877" s="7"/>
    </row>
    <row r="878" spans="1:28" ht="15.75" hidden="1" x14ac:dyDescent="0.25">
      <c r="A878" s="29">
        <v>45530</v>
      </c>
      <c r="B878" s="25" t="s">
        <v>256</v>
      </c>
      <c r="C878" s="25"/>
      <c r="D878" s="25" t="s">
        <v>52</v>
      </c>
      <c r="E878" s="25" t="s">
        <v>173</v>
      </c>
      <c r="F878" s="25">
        <v>500</v>
      </c>
      <c r="G878" s="25" t="s">
        <v>34</v>
      </c>
      <c r="H878" s="25">
        <v>4000</v>
      </c>
      <c r="I878" s="11">
        <f t="shared" si="201"/>
        <v>2000000</v>
      </c>
      <c r="J878" s="26" t="s">
        <v>28</v>
      </c>
      <c r="K878" s="11"/>
      <c r="L878" s="107">
        <f t="shared" si="202"/>
        <v>0</v>
      </c>
      <c r="M878" s="107"/>
      <c r="N878" s="107"/>
      <c r="O878" s="107">
        <f t="shared" si="203"/>
        <v>0</v>
      </c>
      <c r="P878" s="107"/>
      <c r="Q878" s="107"/>
      <c r="R878" s="107">
        <f t="shared" si="204"/>
        <v>0</v>
      </c>
      <c r="S878" s="107"/>
      <c r="T878" s="107"/>
      <c r="U878" s="107">
        <f t="shared" si="205"/>
        <v>0</v>
      </c>
      <c r="V878" s="107"/>
      <c r="W878" s="107"/>
      <c r="X878" s="107">
        <f t="shared" si="206"/>
        <v>0</v>
      </c>
      <c r="Y878" s="107"/>
      <c r="Z878" s="107"/>
      <c r="AA878" s="108">
        <f>C878+I878-L878-O878-U878-X878-R878</f>
        <v>2000000</v>
      </c>
      <c r="AB878" s="7"/>
    </row>
    <row r="879" spans="1:28" ht="15.75" hidden="1" x14ac:dyDescent="0.25">
      <c r="A879" s="29">
        <v>45530</v>
      </c>
      <c r="B879" s="25" t="s">
        <v>41</v>
      </c>
      <c r="C879" s="25"/>
      <c r="D879" s="25" t="s">
        <v>46</v>
      </c>
      <c r="E879" s="25" t="s">
        <v>50</v>
      </c>
      <c r="F879" s="25">
        <v>1200</v>
      </c>
      <c r="G879" s="25" t="s">
        <v>34</v>
      </c>
      <c r="H879" s="25">
        <v>3260</v>
      </c>
      <c r="I879" s="11">
        <f t="shared" si="201"/>
        <v>3912000</v>
      </c>
      <c r="J879" s="31" t="s">
        <v>324</v>
      </c>
      <c r="K879" s="11"/>
      <c r="L879" s="107">
        <f t="shared" si="202"/>
        <v>3912000</v>
      </c>
      <c r="M879" s="107">
        <v>469000</v>
      </c>
      <c r="N879" s="107">
        <v>3443000</v>
      </c>
      <c r="O879" s="107">
        <f t="shared" si="203"/>
        <v>0</v>
      </c>
      <c r="P879" s="107"/>
      <c r="Q879" s="107"/>
      <c r="R879" s="107">
        <f t="shared" si="204"/>
        <v>0</v>
      </c>
      <c r="S879" s="107"/>
      <c r="T879" s="107"/>
      <c r="U879" s="107">
        <f t="shared" si="205"/>
        <v>0</v>
      </c>
      <c r="V879" s="107"/>
      <c r="W879" s="107"/>
      <c r="X879" s="107">
        <f t="shared" si="206"/>
        <v>0</v>
      </c>
      <c r="Y879" s="107"/>
      <c r="Z879" s="107"/>
      <c r="AA879" s="108">
        <f>C879+I879-L879-O879-U879-X879-R879</f>
        <v>0</v>
      </c>
      <c r="AB879" s="7">
        <v>45530</v>
      </c>
    </row>
    <row r="880" spans="1:28" ht="15.75" hidden="1" x14ac:dyDescent="0.25">
      <c r="A880" s="29">
        <v>45530</v>
      </c>
      <c r="B880" s="25" t="s">
        <v>41</v>
      </c>
      <c r="C880" s="25"/>
      <c r="D880" s="25" t="s">
        <v>46</v>
      </c>
      <c r="E880" s="25" t="s">
        <v>154</v>
      </c>
      <c r="F880" s="25">
        <v>1500</v>
      </c>
      <c r="G880" s="25" t="s">
        <v>34</v>
      </c>
      <c r="H880" s="25">
        <v>1065</v>
      </c>
      <c r="I880" s="11">
        <f t="shared" si="201"/>
        <v>1597500</v>
      </c>
      <c r="J880" s="31" t="s">
        <v>324</v>
      </c>
      <c r="K880" s="11"/>
      <c r="L880" s="107">
        <f t="shared" si="202"/>
        <v>1597500</v>
      </c>
      <c r="M880" s="107"/>
      <c r="N880" s="107">
        <v>1597500</v>
      </c>
      <c r="O880" s="107">
        <f t="shared" si="203"/>
        <v>0</v>
      </c>
      <c r="P880" s="107"/>
      <c r="Q880" s="107"/>
      <c r="R880" s="107">
        <f t="shared" si="204"/>
        <v>0</v>
      </c>
      <c r="S880" s="107"/>
      <c r="T880" s="107"/>
      <c r="U880" s="107">
        <f t="shared" si="205"/>
        <v>0</v>
      </c>
      <c r="V880" s="107"/>
      <c r="W880" s="107"/>
      <c r="X880" s="107">
        <f t="shared" si="206"/>
        <v>0</v>
      </c>
      <c r="Y880" s="107"/>
      <c r="Z880" s="107"/>
      <c r="AA880" s="108">
        <f>C880+I880-L880-O880-U880-X880-R880</f>
        <v>0</v>
      </c>
      <c r="AB880" s="7">
        <v>45530</v>
      </c>
    </row>
    <row r="881" spans="1:28" ht="15.75" hidden="1" x14ac:dyDescent="0.25">
      <c r="A881" s="29">
        <v>45530</v>
      </c>
      <c r="B881" s="27" t="s">
        <v>755</v>
      </c>
      <c r="C881" s="27"/>
      <c r="D881" s="25" t="s">
        <v>52</v>
      </c>
      <c r="E881" s="27" t="s">
        <v>129</v>
      </c>
      <c r="F881" s="27">
        <v>24</v>
      </c>
      <c r="G881" s="27" t="s">
        <v>77</v>
      </c>
      <c r="H881" s="27">
        <v>65000</v>
      </c>
      <c r="I881" s="11">
        <f t="shared" si="201"/>
        <v>1560000</v>
      </c>
      <c r="J881" s="31" t="s">
        <v>312</v>
      </c>
      <c r="K881" s="11" t="s">
        <v>1697</v>
      </c>
      <c r="L881" s="107">
        <f t="shared" si="202"/>
        <v>0</v>
      </c>
      <c r="M881" s="107"/>
      <c r="N881" s="107"/>
      <c r="O881" s="107">
        <f t="shared" si="203"/>
        <v>1560000</v>
      </c>
      <c r="P881" s="107">
        <v>1560000</v>
      </c>
      <c r="Q881" s="107"/>
      <c r="R881" s="107">
        <f t="shared" si="204"/>
        <v>0</v>
      </c>
      <c r="S881" s="107"/>
      <c r="T881" s="107"/>
      <c r="U881" s="107">
        <f t="shared" si="205"/>
        <v>0</v>
      </c>
      <c r="V881" s="107"/>
      <c r="W881" s="107"/>
      <c r="X881" s="107">
        <f t="shared" si="206"/>
        <v>0</v>
      </c>
      <c r="Y881" s="107"/>
      <c r="Z881" s="107"/>
      <c r="AA881" s="108">
        <f>C881+I881-L881-O881-U881-X881-R881</f>
        <v>0</v>
      </c>
      <c r="AB881" s="7">
        <v>45517</v>
      </c>
    </row>
    <row r="882" spans="1:28" ht="15.75" hidden="1" x14ac:dyDescent="0.25">
      <c r="A882" s="29">
        <v>45530</v>
      </c>
      <c r="B882" s="25" t="s">
        <v>568</v>
      </c>
      <c r="C882" s="25"/>
      <c r="D882" s="25" t="s">
        <v>46</v>
      </c>
      <c r="E882" s="25" t="s">
        <v>298</v>
      </c>
      <c r="F882" s="25">
        <v>400</v>
      </c>
      <c r="G882" s="25" t="s">
        <v>34</v>
      </c>
      <c r="H882" s="25">
        <v>4000</v>
      </c>
      <c r="I882" s="11">
        <f t="shared" si="201"/>
        <v>1600000</v>
      </c>
      <c r="J882" s="31" t="s">
        <v>324</v>
      </c>
      <c r="K882" s="11"/>
      <c r="L882" s="107">
        <f t="shared" si="202"/>
        <v>0</v>
      </c>
      <c r="M882" s="107"/>
      <c r="N882" s="107"/>
      <c r="O882" s="107">
        <f t="shared" si="203"/>
        <v>0</v>
      </c>
      <c r="P882" s="107"/>
      <c r="Q882" s="107"/>
      <c r="R882" s="107">
        <f t="shared" si="204"/>
        <v>0</v>
      </c>
      <c r="S882" s="107"/>
      <c r="T882" s="107"/>
      <c r="U882" s="107">
        <f t="shared" si="205"/>
        <v>1600000</v>
      </c>
      <c r="V882" s="107">
        <v>1600000</v>
      </c>
      <c r="W882" s="107"/>
      <c r="X882" s="107">
        <f t="shared" si="206"/>
        <v>0</v>
      </c>
      <c r="Y882" s="107"/>
      <c r="Z882" s="107"/>
      <c r="AA882" s="108">
        <f>C882+I882-L882-O882-U882-X882-R882</f>
        <v>0</v>
      </c>
      <c r="AB882" s="7">
        <v>45530</v>
      </c>
    </row>
    <row r="883" spans="1:28" ht="15.75" hidden="1" x14ac:dyDescent="0.25">
      <c r="A883" s="29">
        <v>45530</v>
      </c>
      <c r="B883" s="25" t="s">
        <v>203</v>
      </c>
      <c r="C883" s="25"/>
      <c r="D883" s="25" t="s">
        <v>46</v>
      </c>
      <c r="E883" s="25" t="s">
        <v>512</v>
      </c>
      <c r="F883" s="25">
        <v>2</v>
      </c>
      <c r="G883" s="25" t="s">
        <v>27</v>
      </c>
      <c r="H883" s="25">
        <v>460000</v>
      </c>
      <c r="I883" s="11">
        <f t="shared" si="201"/>
        <v>920000</v>
      </c>
      <c r="J883" s="32" t="s">
        <v>324</v>
      </c>
      <c r="K883" s="11"/>
      <c r="L883" s="107">
        <f t="shared" si="202"/>
        <v>920000</v>
      </c>
      <c r="M883" s="107">
        <v>920000</v>
      </c>
      <c r="N883" s="107"/>
      <c r="O883" s="107">
        <f t="shared" si="203"/>
        <v>0</v>
      </c>
      <c r="P883" s="107"/>
      <c r="Q883" s="107"/>
      <c r="R883" s="107">
        <f t="shared" si="204"/>
        <v>0</v>
      </c>
      <c r="S883" s="107"/>
      <c r="T883" s="107"/>
      <c r="U883" s="107">
        <f t="shared" si="205"/>
        <v>0</v>
      </c>
      <c r="V883" s="107"/>
      <c r="W883" s="107"/>
      <c r="X883" s="107">
        <f t="shared" si="206"/>
        <v>0</v>
      </c>
      <c r="Y883" s="107"/>
      <c r="Z883" s="107"/>
      <c r="AA883" s="108">
        <f>C883+I883-L883-O883-U883-X883-R883</f>
        <v>0</v>
      </c>
      <c r="AB883" s="7">
        <v>45530</v>
      </c>
    </row>
    <row r="884" spans="1:28" ht="15.75" hidden="1" x14ac:dyDescent="0.25">
      <c r="A884" s="29">
        <v>45530</v>
      </c>
      <c r="B884" s="25" t="s">
        <v>98</v>
      </c>
      <c r="C884" s="25"/>
      <c r="D884" s="25" t="s">
        <v>46</v>
      </c>
      <c r="E884" s="25" t="s">
        <v>129</v>
      </c>
      <c r="F884" s="25">
        <v>12</v>
      </c>
      <c r="G884" s="25" t="s">
        <v>77</v>
      </c>
      <c r="H884" s="25">
        <v>65000</v>
      </c>
      <c r="I884" s="11">
        <f t="shared" si="201"/>
        <v>780000</v>
      </c>
      <c r="J884" s="26" t="s">
        <v>28</v>
      </c>
      <c r="K884" s="11"/>
      <c r="L884" s="107">
        <f t="shared" si="202"/>
        <v>0</v>
      </c>
      <c r="M884" s="107"/>
      <c r="N884" s="107"/>
      <c r="O884" s="107">
        <f t="shared" si="203"/>
        <v>0</v>
      </c>
      <c r="P884" s="107"/>
      <c r="Q884" s="107"/>
      <c r="R884" s="107">
        <f t="shared" si="204"/>
        <v>0</v>
      </c>
      <c r="S884" s="107"/>
      <c r="T884" s="107"/>
      <c r="U884" s="107">
        <f t="shared" si="205"/>
        <v>0</v>
      </c>
      <c r="V884" s="107"/>
      <c r="W884" s="107"/>
      <c r="X884" s="107">
        <f t="shared" si="206"/>
        <v>0</v>
      </c>
      <c r="Y884" s="107"/>
      <c r="Z884" s="107"/>
      <c r="AA884" s="108">
        <f>C884+I884-L884-O884-U884-X884-R884</f>
        <v>780000</v>
      </c>
      <c r="AB884" s="7"/>
    </row>
    <row r="885" spans="1:28" ht="15.75" hidden="1" x14ac:dyDescent="0.25">
      <c r="A885" s="29">
        <v>45530</v>
      </c>
      <c r="B885" s="25" t="s">
        <v>422</v>
      </c>
      <c r="C885" s="25"/>
      <c r="D885" s="25" t="s">
        <v>46</v>
      </c>
      <c r="E885" s="25" t="s">
        <v>259</v>
      </c>
      <c r="F885" s="25">
        <v>1000</v>
      </c>
      <c r="G885" s="25" t="s">
        <v>34</v>
      </c>
      <c r="H885" s="25">
        <v>800</v>
      </c>
      <c r="I885" s="11">
        <f t="shared" si="201"/>
        <v>800000</v>
      </c>
      <c r="J885" s="26" t="s">
        <v>28</v>
      </c>
      <c r="K885" s="11"/>
      <c r="L885" s="107">
        <f t="shared" si="202"/>
        <v>0</v>
      </c>
      <c r="M885" s="107"/>
      <c r="N885" s="107"/>
      <c r="O885" s="107">
        <f t="shared" si="203"/>
        <v>0</v>
      </c>
      <c r="P885" s="107"/>
      <c r="Q885" s="107"/>
      <c r="R885" s="107">
        <f t="shared" si="204"/>
        <v>0</v>
      </c>
      <c r="S885" s="107"/>
      <c r="T885" s="107"/>
      <c r="U885" s="107">
        <f t="shared" si="205"/>
        <v>0</v>
      </c>
      <c r="V885" s="107"/>
      <c r="W885" s="107"/>
      <c r="X885" s="107">
        <f t="shared" si="206"/>
        <v>0</v>
      </c>
      <c r="Y885" s="107"/>
      <c r="Z885" s="107"/>
      <c r="AA885" s="108">
        <f>C885+I885-L885-O885-U885-X885-R885</f>
        <v>800000</v>
      </c>
      <c r="AB885" s="7"/>
    </row>
    <row r="886" spans="1:28" ht="15.75" hidden="1" x14ac:dyDescent="0.25">
      <c r="A886" s="29">
        <v>45530</v>
      </c>
      <c r="B886" s="25" t="s">
        <v>1485</v>
      </c>
      <c r="C886" s="25"/>
      <c r="D886" s="25" t="s">
        <v>46</v>
      </c>
      <c r="E886" s="25" t="s">
        <v>47</v>
      </c>
      <c r="F886" s="25">
        <v>1</v>
      </c>
      <c r="G886" s="25" t="s">
        <v>48</v>
      </c>
      <c r="H886" s="25">
        <v>160000</v>
      </c>
      <c r="I886" s="11">
        <f t="shared" ref="I886" si="207">F886*H886</f>
        <v>160000</v>
      </c>
      <c r="J886" s="31" t="s">
        <v>312</v>
      </c>
      <c r="K886" s="11" t="s">
        <v>1786</v>
      </c>
      <c r="L886" s="107">
        <f t="shared" si="202"/>
        <v>0</v>
      </c>
      <c r="M886" s="107"/>
      <c r="N886" s="107"/>
      <c r="O886" s="107">
        <f t="shared" si="203"/>
        <v>160000</v>
      </c>
      <c r="P886" s="107">
        <v>160000</v>
      </c>
      <c r="Q886" s="107"/>
      <c r="R886" s="107">
        <f t="shared" si="204"/>
        <v>0</v>
      </c>
      <c r="S886" s="107"/>
      <c r="T886" s="107"/>
      <c r="U886" s="107">
        <f t="shared" si="205"/>
        <v>0</v>
      </c>
      <c r="V886" s="107"/>
      <c r="W886" s="107"/>
      <c r="X886" s="107">
        <f t="shared" si="206"/>
        <v>0</v>
      </c>
      <c r="Y886" s="107"/>
      <c r="Z886" s="107"/>
      <c r="AA886" s="108">
        <f>C886+I886-L886-O886-U886-X886-R886</f>
        <v>0</v>
      </c>
      <c r="AB886" s="7">
        <v>45533</v>
      </c>
    </row>
    <row r="887" spans="1:28" ht="15.75" hidden="1" x14ac:dyDescent="0.25">
      <c r="A887" s="29">
        <v>45530</v>
      </c>
      <c r="B887" s="25" t="s">
        <v>1485</v>
      </c>
      <c r="C887" s="25"/>
      <c r="D887" s="25" t="s">
        <v>46</v>
      </c>
      <c r="E887" s="25" t="s">
        <v>135</v>
      </c>
      <c r="F887" s="25">
        <v>10</v>
      </c>
      <c r="G887" s="25" t="s">
        <v>48</v>
      </c>
      <c r="H887" s="25">
        <v>160000</v>
      </c>
      <c r="I887" s="11">
        <f t="shared" si="201"/>
        <v>1600000</v>
      </c>
      <c r="J887" s="31" t="s">
        <v>312</v>
      </c>
      <c r="K887" s="11" t="s">
        <v>1786</v>
      </c>
      <c r="L887" s="107">
        <f t="shared" si="202"/>
        <v>0</v>
      </c>
      <c r="M887" s="107"/>
      <c r="N887" s="107"/>
      <c r="O887" s="107">
        <f t="shared" si="203"/>
        <v>1600000</v>
      </c>
      <c r="P887" s="107">
        <v>1600000</v>
      </c>
      <c r="Q887" s="107"/>
      <c r="R887" s="107">
        <f t="shared" si="204"/>
        <v>0</v>
      </c>
      <c r="S887" s="107"/>
      <c r="T887" s="107"/>
      <c r="U887" s="107">
        <f t="shared" si="205"/>
        <v>0</v>
      </c>
      <c r="V887" s="107"/>
      <c r="W887" s="107"/>
      <c r="X887" s="107">
        <f t="shared" si="206"/>
        <v>0</v>
      </c>
      <c r="Y887" s="107"/>
      <c r="Z887" s="107"/>
      <c r="AA887" s="108">
        <f>C887+I887-L887-O887-U887-X887-R887</f>
        <v>0</v>
      </c>
      <c r="AB887" s="7">
        <v>45533</v>
      </c>
    </row>
    <row r="888" spans="1:28" ht="15.75" hidden="1" x14ac:dyDescent="0.25">
      <c r="A888" s="29">
        <v>45530</v>
      </c>
      <c r="B888" s="25" t="s">
        <v>1085</v>
      </c>
      <c r="C888" s="25"/>
      <c r="D888" s="25" t="s">
        <v>46</v>
      </c>
      <c r="E888" s="25" t="s">
        <v>348</v>
      </c>
      <c r="F888" s="25">
        <v>1000</v>
      </c>
      <c r="G888" s="25" t="s">
        <v>34</v>
      </c>
      <c r="H888" s="25">
        <v>1150</v>
      </c>
      <c r="I888" s="11">
        <f t="shared" si="201"/>
        <v>1150000</v>
      </c>
      <c r="J888" s="31" t="s">
        <v>324</v>
      </c>
      <c r="K888" s="11"/>
      <c r="L888" s="107">
        <f t="shared" si="202"/>
        <v>1150000</v>
      </c>
      <c r="M888" s="107">
        <v>1150000</v>
      </c>
      <c r="N888" s="107"/>
      <c r="O888" s="107">
        <f t="shared" si="203"/>
        <v>0</v>
      </c>
      <c r="P888" s="107"/>
      <c r="Q888" s="107"/>
      <c r="R888" s="107">
        <f t="shared" si="204"/>
        <v>0</v>
      </c>
      <c r="S888" s="107"/>
      <c r="T888" s="107"/>
      <c r="U888" s="107">
        <f t="shared" si="205"/>
        <v>0</v>
      </c>
      <c r="V888" s="107"/>
      <c r="W888" s="107"/>
      <c r="X888" s="107">
        <f t="shared" si="206"/>
        <v>0</v>
      </c>
      <c r="Y888" s="107"/>
      <c r="Z888" s="107"/>
      <c r="AA888" s="108">
        <f>C888+I888-L888-O888-U888-X888-R888</f>
        <v>0</v>
      </c>
      <c r="AB888" s="7">
        <v>45530</v>
      </c>
    </row>
    <row r="889" spans="1:28" ht="15.75" hidden="1" x14ac:dyDescent="0.25">
      <c r="A889" s="29">
        <v>45530</v>
      </c>
      <c r="B889" s="25" t="s">
        <v>704</v>
      </c>
      <c r="C889" s="25"/>
      <c r="D889" s="25" t="s">
        <v>46</v>
      </c>
      <c r="E889" s="25" t="s">
        <v>160</v>
      </c>
      <c r="F889" s="25">
        <v>250</v>
      </c>
      <c r="G889" s="25" t="s">
        <v>34</v>
      </c>
      <c r="H889" s="25">
        <v>2630</v>
      </c>
      <c r="I889" s="11">
        <f t="shared" si="201"/>
        <v>657500</v>
      </c>
      <c r="J889" s="31" t="s">
        <v>324</v>
      </c>
      <c r="K889" s="11"/>
      <c r="L889" s="107">
        <f t="shared" si="202"/>
        <v>0</v>
      </c>
      <c r="M889" s="107"/>
      <c r="N889" s="107"/>
      <c r="O889" s="107">
        <f t="shared" si="203"/>
        <v>0</v>
      </c>
      <c r="P889" s="107"/>
      <c r="Q889" s="107"/>
      <c r="R889" s="107">
        <f t="shared" si="204"/>
        <v>0</v>
      </c>
      <c r="S889" s="107"/>
      <c r="T889" s="107"/>
      <c r="U889" s="107">
        <f t="shared" si="205"/>
        <v>0</v>
      </c>
      <c r="V889" s="107"/>
      <c r="W889" s="107"/>
      <c r="X889" s="107">
        <f t="shared" si="206"/>
        <v>657500</v>
      </c>
      <c r="Y889" s="107">
        <v>657500</v>
      </c>
      <c r="Z889" s="107"/>
      <c r="AA889" s="108">
        <f>C889+I889-L889-O889-U889-X889-R889</f>
        <v>0</v>
      </c>
      <c r="AB889" s="7">
        <v>45530</v>
      </c>
    </row>
    <row r="890" spans="1:28" ht="15.75" hidden="1" x14ac:dyDescent="0.25">
      <c r="A890" s="29">
        <v>45530</v>
      </c>
      <c r="B890" s="25" t="s">
        <v>704</v>
      </c>
      <c r="C890" s="25"/>
      <c r="D890" s="25" t="s">
        <v>46</v>
      </c>
      <c r="E890" s="25" t="s">
        <v>61</v>
      </c>
      <c r="F890" s="25">
        <v>250</v>
      </c>
      <c r="G890" s="25" t="s">
        <v>34</v>
      </c>
      <c r="H890" s="25">
        <v>2050</v>
      </c>
      <c r="I890" s="11">
        <f t="shared" si="201"/>
        <v>512500</v>
      </c>
      <c r="J890" s="31" t="s">
        <v>324</v>
      </c>
      <c r="K890" s="11"/>
      <c r="L890" s="107">
        <f t="shared" si="202"/>
        <v>0</v>
      </c>
      <c r="M890" s="107"/>
      <c r="N890" s="107"/>
      <c r="O890" s="107">
        <f t="shared" si="203"/>
        <v>0</v>
      </c>
      <c r="P890" s="107"/>
      <c r="Q890" s="107"/>
      <c r="R890" s="107">
        <f t="shared" si="204"/>
        <v>0</v>
      </c>
      <c r="S890" s="107"/>
      <c r="T890" s="107"/>
      <c r="U890" s="107">
        <f t="shared" si="205"/>
        <v>0</v>
      </c>
      <c r="V890" s="107"/>
      <c r="W890" s="107"/>
      <c r="X890" s="107">
        <f t="shared" si="206"/>
        <v>512500</v>
      </c>
      <c r="Y890" s="107">
        <v>512500</v>
      </c>
      <c r="Z890" s="107"/>
      <c r="AA890" s="108">
        <f>C890+I890-L890-O890-U890-X890-R890</f>
        <v>0</v>
      </c>
      <c r="AB890" s="7">
        <v>45530</v>
      </c>
    </row>
    <row r="891" spans="1:28" ht="15.75" hidden="1" x14ac:dyDescent="0.25">
      <c r="A891" s="29">
        <v>45530</v>
      </c>
      <c r="B891" s="25" t="s">
        <v>1331</v>
      </c>
      <c r="C891" s="25"/>
      <c r="D891" s="25" t="s">
        <v>46</v>
      </c>
      <c r="E891" s="25" t="s">
        <v>135</v>
      </c>
      <c r="F891" s="25">
        <v>2</v>
      </c>
      <c r="G891" s="25" t="s">
        <v>48</v>
      </c>
      <c r="H891" s="25">
        <v>150000</v>
      </c>
      <c r="I891" s="11">
        <f t="shared" si="201"/>
        <v>300000</v>
      </c>
      <c r="J891" s="31" t="s">
        <v>312</v>
      </c>
      <c r="K891" s="11"/>
      <c r="L891" s="107">
        <f t="shared" si="202"/>
        <v>0</v>
      </c>
      <c r="M891" s="107"/>
      <c r="N891" s="107"/>
      <c r="O891" s="107">
        <f t="shared" si="203"/>
        <v>300000</v>
      </c>
      <c r="P891" s="107">
        <v>300000</v>
      </c>
      <c r="Q891" s="107"/>
      <c r="R891" s="107">
        <f t="shared" si="204"/>
        <v>0</v>
      </c>
      <c r="S891" s="107"/>
      <c r="T891" s="107"/>
      <c r="U891" s="107">
        <f t="shared" si="205"/>
        <v>0</v>
      </c>
      <c r="V891" s="107"/>
      <c r="W891" s="107"/>
      <c r="X891" s="107">
        <f t="shared" si="206"/>
        <v>0</v>
      </c>
      <c r="Y891" s="107"/>
      <c r="Z891" s="107"/>
      <c r="AA891" s="108">
        <f>C891+I891-L891-O891-U891-X891-R891</f>
        <v>0</v>
      </c>
      <c r="AB891" s="7">
        <v>45406</v>
      </c>
    </row>
    <row r="892" spans="1:28" ht="15.75" hidden="1" x14ac:dyDescent="0.25">
      <c r="A892" s="29">
        <v>45530</v>
      </c>
      <c r="B892" s="25" t="s">
        <v>494</v>
      </c>
      <c r="C892" s="25"/>
      <c r="D892" s="25" t="s">
        <v>52</v>
      </c>
      <c r="E892" s="25" t="s">
        <v>130</v>
      </c>
      <c r="F892" s="25">
        <v>50</v>
      </c>
      <c r="G892" s="25" t="s">
        <v>77</v>
      </c>
      <c r="H892" s="25">
        <v>45000</v>
      </c>
      <c r="I892" s="11">
        <f t="shared" si="201"/>
        <v>2250000</v>
      </c>
      <c r="J892" s="31" t="s">
        <v>324</v>
      </c>
      <c r="K892" s="11"/>
      <c r="L892" s="107">
        <f t="shared" si="202"/>
        <v>0</v>
      </c>
      <c r="M892" s="107"/>
      <c r="N892" s="107"/>
      <c r="O892" s="107">
        <f t="shared" si="203"/>
        <v>0</v>
      </c>
      <c r="P892" s="107"/>
      <c r="Q892" s="107"/>
      <c r="R892" s="107">
        <f t="shared" si="204"/>
        <v>0</v>
      </c>
      <c r="S892" s="107"/>
      <c r="T892" s="107"/>
      <c r="U892" s="107">
        <f t="shared" si="205"/>
        <v>2250000</v>
      </c>
      <c r="V892" s="107">
        <v>2250000</v>
      </c>
      <c r="W892" s="107"/>
      <c r="X892" s="107">
        <f t="shared" si="206"/>
        <v>0</v>
      </c>
      <c r="Y892" s="107"/>
      <c r="Z892" s="107"/>
      <c r="AA892" s="108">
        <f>C892+I892-L892-O892-U892-X892-R892</f>
        <v>0</v>
      </c>
      <c r="AB892" s="7">
        <v>45534</v>
      </c>
    </row>
    <row r="893" spans="1:28" ht="15.75" hidden="1" x14ac:dyDescent="0.25">
      <c r="A893" s="29">
        <v>45530</v>
      </c>
      <c r="B893" s="25" t="s">
        <v>1331</v>
      </c>
      <c r="C893" s="25"/>
      <c r="D893" s="25" t="s">
        <v>46</v>
      </c>
      <c r="E893" s="25" t="s">
        <v>47</v>
      </c>
      <c r="F893" s="25">
        <v>2</v>
      </c>
      <c r="G893" s="25" t="s">
        <v>48</v>
      </c>
      <c r="H893" s="25">
        <v>150000</v>
      </c>
      <c r="I893" s="11">
        <f t="shared" si="201"/>
        <v>300000</v>
      </c>
      <c r="J893" s="31" t="s">
        <v>49</v>
      </c>
      <c r="K893" s="11"/>
      <c r="L893" s="107">
        <f t="shared" si="202"/>
        <v>0</v>
      </c>
      <c r="M893" s="107"/>
      <c r="N893" s="107"/>
      <c r="O893" s="107">
        <f t="shared" si="203"/>
        <v>2765000</v>
      </c>
      <c r="P893" s="107">
        <v>2765000</v>
      </c>
      <c r="Q893" s="107"/>
      <c r="R893" s="107">
        <f t="shared" si="204"/>
        <v>0</v>
      </c>
      <c r="S893" s="107"/>
      <c r="T893" s="107"/>
      <c r="U893" s="107">
        <f t="shared" si="205"/>
        <v>0</v>
      </c>
      <c r="V893" s="107"/>
      <c r="W893" s="107"/>
      <c r="X893" s="107">
        <f t="shared" si="206"/>
        <v>0</v>
      </c>
      <c r="Y893" s="107"/>
      <c r="Z893" s="107"/>
      <c r="AA893" s="108">
        <f>C893+I893-L893-O893-U893-X893-R893</f>
        <v>-2465000</v>
      </c>
      <c r="AB893" s="7">
        <v>45406</v>
      </c>
    </row>
    <row r="894" spans="1:28" ht="15.75" hidden="1" x14ac:dyDescent="0.25">
      <c r="A894" s="29">
        <v>45530</v>
      </c>
      <c r="B894" s="25" t="s">
        <v>99</v>
      </c>
      <c r="C894" s="25"/>
      <c r="D894" s="25"/>
      <c r="E894" s="25" t="s">
        <v>106</v>
      </c>
      <c r="F894" s="25">
        <v>33.1</v>
      </c>
      <c r="G894" s="25" t="s">
        <v>39</v>
      </c>
      <c r="H894" s="25"/>
      <c r="I894" s="11">
        <f t="shared" si="201"/>
        <v>0</v>
      </c>
      <c r="J894" s="26" t="s">
        <v>28</v>
      </c>
      <c r="K894" s="11"/>
      <c r="L894" s="107">
        <f t="shared" si="202"/>
        <v>0</v>
      </c>
      <c r="M894" s="107"/>
      <c r="N894" s="107"/>
      <c r="O894" s="107">
        <f t="shared" si="203"/>
        <v>0</v>
      </c>
      <c r="P894" s="107"/>
      <c r="Q894" s="107"/>
      <c r="R894" s="107">
        <f t="shared" si="204"/>
        <v>0</v>
      </c>
      <c r="S894" s="107"/>
      <c r="T894" s="107"/>
      <c r="U894" s="107">
        <f t="shared" si="205"/>
        <v>0</v>
      </c>
      <c r="V894" s="107"/>
      <c r="W894" s="107"/>
      <c r="X894" s="107">
        <f t="shared" si="206"/>
        <v>0</v>
      </c>
      <c r="Y894" s="107"/>
      <c r="Z894" s="107"/>
      <c r="AA894" s="108">
        <f>C894+I894-L894-O894-U894-X894-R894</f>
        <v>0</v>
      </c>
      <c r="AB894" s="7"/>
    </row>
    <row r="895" spans="1:28" ht="15.75" hidden="1" x14ac:dyDescent="0.25">
      <c r="A895" s="29">
        <v>45530</v>
      </c>
      <c r="B895" s="25" t="s">
        <v>99</v>
      </c>
      <c r="C895" s="25"/>
      <c r="D895" s="25"/>
      <c r="E895" s="25" t="s">
        <v>106</v>
      </c>
      <c r="F895" s="25">
        <v>33.1</v>
      </c>
      <c r="G895" s="25" t="s">
        <v>39</v>
      </c>
      <c r="H895" s="27"/>
      <c r="I895" s="11">
        <f t="shared" si="201"/>
        <v>0</v>
      </c>
      <c r="J895" s="28" t="s">
        <v>28</v>
      </c>
      <c r="K895" s="11"/>
      <c r="L895" s="107">
        <f t="shared" si="202"/>
        <v>0</v>
      </c>
      <c r="M895" s="107"/>
      <c r="N895" s="107"/>
      <c r="O895" s="107">
        <f t="shared" si="203"/>
        <v>0</v>
      </c>
      <c r="P895" s="107"/>
      <c r="Q895" s="107"/>
      <c r="R895" s="107">
        <f t="shared" si="204"/>
        <v>0</v>
      </c>
      <c r="S895" s="107"/>
      <c r="T895" s="107"/>
      <c r="U895" s="107">
        <f t="shared" si="205"/>
        <v>0</v>
      </c>
      <c r="V895" s="107"/>
      <c r="W895" s="107"/>
      <c r="X895" s="107">
        <f t="shared" si="206"/>
        <v>0</v>
      </c>
      <c r="Y895" s="107"/>
      <c r="Z895" s="107"/>
      <c r="AA895" s="108">
        <f>C895+I895-L895-O895-U895-X895-R895</f>
        <v>0</v>
      </c>
      <c r="AB895" s="7"/>
    </row>
    <row r="896" spans="1:28" ht="15.75" hidden="1" x14ac:dyDescent="0.25">
      <c r="A896" s="29">
        <v>45530</v>
      </c>
      <c r="B896" s="25" t="s">
        <v>99</v>
      </c>
      <c r="C896" s="27"/>
      <c r="D896" s="27"/>
      <c r="E896" s="27" t="s">
        <v>104</v>
      </c>
      <c r="F896" s="27">
        <v>27</v>
      </c>
      <c r="G896" s="27" t="s">
        <v>39</v>
      </c>
      <c r="H896" s="27"/>
      <c r="I896" s="11">
        <f t="shared" si="201"/>
        <v>0</v>
      </c>
      <c r="J896" s="28" t="s">
        <v>28</v>
      </c>
      <c r="K896" s="11"/>
      <c r="L896" s="107">
        <f t="shared" si="202"/>
        <v>0</v>
      </c>
      <c r="M896" s="107"/>
      <c r="N896" s="107"/>
      <c r="O896" s="107">
        <f t="shared" si="203"/>
        <v>0</v>
      </c>
      <c r="P896" s="107"/>
      <c r="Q896" s="107"/>
      <c r="R896" s="107">
        <f t="shared" si="204"/>
        <v>0</v>
      </c>
      <c r="S896" s="107"/>
      <c r="T896" s="107"/>
      <c r="U896" s="107">
        <f t="shared" si="205"/>
        <v>0</v>
      </c>
      <c r="V896" s="107"/>
      <c r="W896" s="107"/>
      <c r="X896" s="107">
        <f t="shared" si="206"/>
        <v>0</v>
      </c>
      <c r="Y896" s="107"/>
      <c r="Z896" s="107"/>
      <c r="AA896" s="108">
        <f>C896+I896-L896-O896-U896-X896-R896</f>
        <v>0</v>
      </c>
      <c r="AB896" s="7"/>
    </row>
    <row r="897" spans="1:28" ht="15.75" hidden="1" x14ac:dyDescent="0.25">
      <c r="A897" s="29">
        <v>45530</v>
      </c>
      <c r="B897" s="27" t="s">
        <v>803</v>
      </c>
      <c r="C897" s="25"/>
      <c r="D897" s="27" t="s">
        <v>46</v>
      </c>
      <c r="E897" s="25" t="s">
        <v>1620</v>
      </c>
      <c r="F897" s="25">
        <v>4</v>
      </c>
      <c r="G897" s="27" t="s">
        <v>27</v>
      </c>
      <c r="H897" s="25">
        <v>35000</v>
      </c>
      <c r="I897" s="11">
        <f t="shared" si="201"/>
        <v>140000</v>
      </c>
      <c r="J897" s="31" t="s">
        <v>312</v>
      </c>
      <c r="K897" s="11" t="s">
        <v>1779</v>
      </c>
      <c r="L897" s="107">
        <f t="shared" si="202"/>
        <v>0</v>
      </c>
      <c r="M897" s="107"/>
      <c r="N897" s="107"/>
      <c r="O897" s="107">
        <f t="shared" si="203"/>
        <v>140000</v>
      </c>
      <c r="P897" s="107">
        <v>140000</v>
      </c>
      <c r="Q897" s="107"/>
      <c r="R897" s="107">
        <f t="shared" si="204"/>
        <v>0</v>
      </c>
      <c r="S897" s="107"/>
      <c r="T897" s="107"/>
      <c r="U897" s="107">
        <f t="shared" si="205"/>
        <v>0</v>
      </c>
      <c r="V897" s="107"/>
      <c r="W897" s="107"/>
      <c r="X897" s="107">
        <f t="shared" si="206"/>
        <v>0</v>
      </c>
      <c r="Y897" s="107"/>
      <c r="Z897" s="107"/>
      <c r="AA897" s="108">
        <f>C897+I897-L897-O897-U897-X897-R897</f>
        <v>0</v>
      </c>
      <c r="AB897" s="7">
        <v>45530</v>
      </c>
    </row>
    <row r="898" spans="1:28" ht="15.75" hidden="1" x14ac:dyDescent="0.25">
      <c r="A898" s="24">
        <v>45530</v>
      </c>
      <c r="B898" s="25" t="s">
        <v>803</v>
      </c>
      <c r="C898" s="25"/>
      <c r="D898" s="25" t="s">
        <v>46</v>
      </c>
      <c r="E898" s="25" t="s">
        <v>284</v>
      </c>
      <c r="F898" s="25">
        <v>4</v>
      </c>
      <c r="G898" s="25" t="s">
        <v>27</v>
      </c>
      <c r="H898" s="25">
        <v>65000</v>
      </c>
      <c r="I898" s="11">
        <f t="shared" si="201"/>
        <v>260000</v>
      </c>
      <c r="J898" s="31" t="s">
        <v>312</v>
      </c>
      <c r="K898" s="11" t="s">
        <v>1779</v>
      </c>
      <c r="L898" s="107">
        <f t="shared" si="202"/>
        <v>0</v>
      </c>
      <c r="M898" s="107"/>
      <c r="N898" s="107"/>
      <c r="O898" s="107">
        <f t="shared" si="203"/>
        <v>260000</v>
      </c>
      <c r="P898" s="107">
        <v>260000</v>
      </c>
      <c r="Q898" s="107"/>
      <c r="R898" s="107">
        <f t="shared" si="204"/>
        <v>0</v>
      </c>
      <c r="S898" s="107"/>
      <c r="T898" s="107"/>
      <c r="U898" s="107">
        <f t="shared" si="205"/>
        <v>0</v>
      </c>
      <c r="V898" s="107"/>
      <c r="W898" s="107"/>
      <c r="X898" s="107">
        <f t="shared" si="206"/>
        <v>0</v>
      </c>
      <c r="Y898" s="107"/>
      <c r="Z898" s="107"/>
      <c r="AA898" s="108">
        <f>C898+I898-L898-O898-U898-X898-R898</f>
        <v>0</v>
      </c>
      <c r="AB898" s="7">
        <v>45530</v>
      </c>
    </row>
    <row r="899" spans="1:28" ht="15.75" hidden="1" x14ac:dyDescent="0.25">
      <c r="A899" s="29">
        <v>45530</v>
      </c>
      <c r="B899" s="27" t="s">
        <v>803</v>
      </c>
      <c r="C899" s="25"/>
      <c r="D899" s="27" t="s">
        <v>46</v>
      </c>
      <c r="E899" s="25" t="s">
        <v>227</v>
      </c>
      <c r="F899" s="25">
        <v>4</v>
      </c>
      <c r="G899" s="25" t="s">
        <v>27</v>
      </c>
      <c r="H899" s="25">
        <v>75000</v>
      </c>
      <c r="I899" s="11">
        <f t="shared" si="201"/>
        <v>300000</v>
      </c>
      <c r="J899" s="31" t="s">
        <v>312</v>
      </c>
      <c r="K899" s="11" t="s">
        <v>1779</v>
      </c>
      <c r="L899" s="107">
        <f t="shared" si="202"/>
        <v>0</v>
      </c>
      <c r="M899" s="107"/>
      <c r="N899" s="107"/>
      <c r="O899" s="107">
        <f t="shared" si="203"/>
        <v>300000</v>
      </c>
      <c r="P899" s="107">
        <v>300000</v>
      </c>
      <c r="Q899" s="107"/>
      <c r="R899" s="107">
        <f t="shared" si="204"/>
        <v>0</v>
      </c>
      <c r="S899" s="107"/>
      <c r="T899" s="107"/>
      <c r="U899" s="107">
        <f t="shared" si="205"/>
        <v>0</v>
      </c>
      <c r="V899" s="107"/>
      <c r="W899" s="107"/>
      <c r="X899" s="107">
        <f t="shared" si="206"/>
        <v>0</v>
      </c>
      <c r="Y899" s="107"/>
      <c r="Z899" s="107"/>
      <c r="AA899" s="108">
        <f>C899+I899-L899-O899-U899-X899-R899</f>
        <v>0</v>
      </c>
      <c r="AB899" s="7">
        <v>45530</v>
      </c>
    </row>
    <row r="900" spans="1:28" ht="16.5" hidden="1" thickBot="1" x14ac:dyDescent="0.3">
      <c r="A900" s="35">
        <v>45530</v>
      </c>
      <c r="B900" s="37" t="s">
        <v>409</v>
      </c>
      <c r="C900" s="36"/>
      <c r="D900" s="37" t="s">
        <v>46</v>
      </c>
      <c r="E900" s="36" t="s">
        <v>64</v>
      </c>
      <c r="F900" s="36">
        <v>80</v>
      </c>
      <c r="G900" s="36" t="s">
        <v>39</v>
      </c>
      <c r="H900" s="36">
        <v>55000</v>
      </c>
      <c r="I900" s="11">
        <f t="shared" si="201"/>
        <v>4400000</v>
      </c>
      <c r="J900" s="46" t="s">
        <v>312</v>
      </c>
      <c r="K900" s="11" t="s">
        <v>1783</v>
      </c>
      <c r="L900" s="107">
        <f t="shared" si="202"/>
        <v>0</v>
      </c>
      <c r="M900" s="107"/>
      <c r="N900" s="107"/>
      <c r="O900" s="107">
        <f t="shared" si="203"/>
        <v>4400000</v>
      </c>
      <c r="P900" s="107">
        <v>4400000</v>
      </c>
      <c r="Q900" s="107"/>
      <c r="R900" s="107">
        <f t="shared" si="204"/>
        <v>0</v>
      </c>
      <c r="S900" s="107"/>
      <c r="T900" s="107"/>
      <c r="U900" s="107">
        <f t="shared" si="205"/>
        <v>0</v>
      </c>
      <c r="V900" s="107"/>
      <c r="W900" s="107"/>
      <c r="X900" s="107">
        <f t="shared" si="206"/>
        <v>0</v>
      </c>
      <c r="Y900" s="107"/>
      <c r="Z900" s="107"/>
      <c r="AA900" s="108">
        <f>C900+I900-L900-O900-U900-X900-R900</f>
        <v>0</v>
      </c>
      <c r="AB900" s="7">
        <v>45530</v>
      </c>
    </row>
    <row r="901" spans="1:28" ht="16.5" hidden="1" thickBot="1" x14ac:dyDescent="0.3">
      <c r="A901" s="35"/>
      <c r="B901" s="37" t="s">
        <v>1784</v>
      </c>
      <c r="C901" s="36"/>
      <c r="D901" s="37" t="s">
        <v>46</v>
      </c>
      <c r="E901" s="36" t="s">
        <v>64</v>
      </c>
      <c r="F901" s="36"/>
      <c r="G901" s="36" t="s">
        <v>39</v>
      </c>
      <c r="H901" s="36"/>
      <c r="I901" s="11">
        <f t="shared" ref="I901" si="208">F901*H901</f>
        <v>0</v>
      </c>
      <c r="J901" s="46" t="s">
        <v>49</v>
      </c>
      <c r="K901" s="11" t="s">
        <v>1785</v>
      </c>
      <c r="L901" s="107">
        <f t="shared" ref="L901" si="209">M901+N901</f>
        <v>0</v>
      </c>
      <c r="M901" s="107"/>
      <c r="N901" s="107"/>
      <c r="O901" s="107">
        <f t="shared" ref="O901" si="210">P901+Q901</f>
        <v>40558000</v>
      </c>
      <c r="P901" s="107">
        <v>40558000</v>
      </c>
      <c r="Q901" s="107"/>
      <c r="R901" s="107">
        <f t="shared" ref="R901" si="211">S901+T901</f>
        <v>0</v>
      </c>
      <c r="S901" s="107"/>
      <c r="T901" s="107"/>
      <c r="U901" s="107">
        <f t="shared" ref="U901" si="212">V901+W901</f>
        <v>0</v>
      </c>
      <c r="V901" s="107"/>
      <c r="W901" s="107"/>
      <c r="X901" s="107">
        <f t="shared" ref="X901" si="213">Y901+Z901</f>
        <v>0</v>
      </c>
      <c r="Y901" s="107"/>
      <c r="Z901" s="107"/>
      <c r="AA901" s="108">
        <f>C901+I901-L901-O901-U901-X901-R901</f>
        <v>-40558000</v>
      </c>
      <c r="AB901" s="7">
        <v>45530</v>
      </c>
    </row>
    <row r="902" spans="1:28" ht="15.75" hidden="1" x14ac:dyDescent="0.25">
      <c r="A902" s="29">
        <v>45531</v>
      </c>
      <c r="B902" s="27" t="s">
        <v>470</v>
      </c>
      <c r="C902" s="27"/>
      <c r="D902" s="27" t="s">
        <v>46</v>
      </c>
      <c r="E902" s="27" t="s">
        <v>157</v>
      </c>
      <c r="F902" s="27">
        <v>15</v>
      </c>
      <c r="G902" s="27" t="s">
        <v>48</v>
      </c>
      <c r="H902" s="27">
        <v>290000</v>
      </c>
      <c r="I902" s="11">
        <f t="shared" ref="I902:I935" si="214">F902*H902</f>
        <v>4350000</v>
      </c>
      <c r="J902" s="32" t="s">
        <v>324</v>
      </c>
      <c r="K902" s="11"/>
      <c r="L902" s="107">
        <f t="shared" ref="L902" si="215">M902+N902</f>
        <v>4350000</v>
      </c>
      <c r="M902" s="107">
        <v>4350000</v>
      </c>
      <c r="N902" s="107"/>
      <c r="O902" s="107">
        <f t="shared" ref="O902" si="216">P902+Q902</f>
        <v>0</v>
      </c>
      <c r="P902" s="107"/>
      <c r="Q902" s="107"/>
      <c r="R902" s="107">
        <f t="shared" ref="R902" si="217">S902+T902</f>
        <v>0</v>
      </c>
      <c r="S902" s="107"/>
      <c r="T902" s="107"/>
      <c r="U902" s="107">
        <f t="shared" ref="U902" si="218">V902+W902</f>
        <v>0</v>
      </c>
      <c r="V902" s="107"/>
      <c r="W902" s="107"/>
      <c r="X902" s="107">
        <f t="shared" ref="X902" si="219">Y902+Z902</f>
        <v>0</v>
      </c>
      <c r="Y902" s="107"/>
      <c r="Z902" s="107"/>
      <c r="AA902" s="108">
        <f>C902+I902-L902-O902-U902-X902-R902</f>
        <v>0</v>
      </c>
      <c r="AB902" s="7">
        <v>45531</v>
      </c>
    </row>
    <row r="903" spans="1:28" ht="15.75" hidden="1" x14ac:dyDescent="0.25">
      <c r="A903" s="29">
        <v>45531</v>
      </c>
      <c r="B903" s="25" t="s">
        <v>347</v>
      </c>
      <c r="C903" s="25"/>
      <c r="D903" s="27" t="s">
        <v>46</v>
      </c>
      <c r="E903" s="25" t="s">
        <v>348</v>
      </c>
      <c r="F903" s="25">
        <v>200</v>
      </c>
      <c r="G903" s="25" t="s">
        <v>34</v>
      </c>
      <c r="H903" s="25">
        <v>1150</v>
      </c>
      <c r="I903" s="11">
        <f t="shared" si="214"/>
        <v>230000</v>
      </c>
      <c r="J903" s="31" t="s">
        <v>324</v>
      </c>
      <c r="K903" s="11"/>
      <c r="L903" s="107">
        <f t="shared" ref="L903:L935" si="220">M903+N903</f>
        <v>0</v>
      </c>
      <c r="M903" s="107"/>
      <c r="N903" s="107"/>
      <c r="O903" s="107">
        <f t="shared" ref="O903:O935" si="221">P903+Q903</f>
        <v>0</v>
      </c>
      <c r="P903" s="107"/>
      <c r="Q903" s="107"/>
      <c r="R903" s="107">
        <f t="shared" ref="R903:R935" si="222">S903+T903</f>
        <v>0</v>
      </c>
      <c r="S903" s="107"/>
      <c r="T903" s="107"/>
      <c r="U903" s="107">
        <f t="shared" ref="U903:U935" si="223">V903+W903</f>
        <v>230000</v>
      </c>
      <c r="V903" s="107">
        <v>230000</v>
      </c>
      <c r="W903" s="107"/>
      <c r="X903" s="107">
        <f t="shared" ref="X903:X935" si="224">Y903+Z903</f>
        <v>0</v>
      </c>
      <c r="Y903" s="107"/>
      <c r="Z903" s="107"/>
      <c r="AA903" s="108">
        <f>C903+I903-L903-O903-U903-X903-R903</f>
        <v>0</v>
      </c>
      <c r="AB903" s="7">
        <v>45531</v>
      </c>
    </row>
    <row r="904" spans="1:28" ht="15.75" hidden="1" x14ac:dyDescent="0.25">
      <c r="A904" s="29">
        <v>45531</v>
      </c>
      <c r="B904" s="25" t="s">
        <v>1402</v>
      </c>
      <c r="C904" s="25"/>
      <c r="D904" s="25" t="s">
        <v>52</v>
      </c>
      <c r="E904" s="25" t="s">
        <v>127</v>
      </c>
      <c r="F904" s="25">
        <v>1</v>
      </c>
      <c r="G904" s="25" t="s">
        <v>39</v>
      </c>
      <c r="H904" s="25">
        <v>70000</v>
      </c>
      <c r="I904" s="11">
        <f t="shared" si="214"/>
        <v>70000</v>
      </c>
      <c r="J904" s="31" t="s">
        <v>312</v>
      </c>
      <c r="K904" s="11"/>
      <c r="L904" s="107">
        <f t="shared" si="220"/>
        <v>0</v>
      </c>
      <c r="M904" s="107"/>
      <c r="N904" s="107"/>
      <c r="O904" s="107">
        <f t="shared" si="221"/>
        <v>0</v>
      </c>
      <c r="P904" s="107"/>
      <c r="Q904" s="107"/>
      <c r="R904" s="107">
        <f t="shared" si="222"/>
        <v>70000</v>
      </c>
      <c r="S904" s="107">
        <v>70000</v>
      </c>
      <c r="T904" s="107"/>
      <c r="U904" s="107">
        <f t="shared" si="223"/>
        <v>0</v>
      </c>
      <c r="V904" s="107"/>
      <c r="W904" s="107"/>
      <c r="X904" s="107">
        <f t="shared" si="224"/>
        <v>0</v>
      </c>
      <c r="Y904" s="107"/>
      <c r="Z904" s="107"/>
      <c r="AA904" s="108">
        <f>C904+I904-L904-O904-U904-X904-R904</f>
        <v>0</v>
      </c>
      <c r="AB904" s="7">
        <v>45530</v>
      </c>
    </row>
    <row r="905" spans="1:28" ht="15.75" hidden="1" x14ac:dyDescent="0.25">
      <c r="A905" s="29">
        <v>45531</v>
      </c>
      <c r="B905" s="25" t="s">
        <v>1402</v>
      </c>
      <c r="C905" s="25"/>
      <c r="D905" s="25" t="s">
        <v>52</v>
      </c>
      <c r="E905" s="25" t="s">
        <v>150</v>
      </c>
      <c r="F905" s="25">
        <v>10</v>
      </c>
      <c r="G905" s="25" t="s">
        <v>77</v>
      </c>
      <c r="H905" s="25">
        <v>50000</v>
      </c>
      <c r="I905" s="11">
        <f t="shared" si="214"/>
        <v>500000</v>
      </c>
      <c r="J905" s="31" t="s">
        <v>312</v>
      </c>
      <c r="K905" s="11"/>
      <c r="L905" s="107">
        <f t="shared" si="220"/>
        <v>0</v>
      </c>
      <c r="M905" s="107"/>
      <c r="N905" s="107"/>
      <c r="O905" s="107">
        <f t="shared" si="221"/>
        <v>0</v>
      </c>
      <c r="P905" s="107"/>
      <c r="Q905" s="107"/>
      <c r="R905" s="107">
        <f t="shared" si="222"/>
        <v>500000</v>
      </c>
      <c r="S905" s="107">
        <v>500000</v>
      </c>
      <c r="T905" s="107"/>
      <c r="U905" s="107">
        <f t="shared" si="223"/>
        <v>0</v>
      </c>
      <c r="V905" s="107"/>
      <c r="W905" s="107"/>
      <c r="X905" s="107">
        <f t="shared" si="224"/>
        <v>0</v>
      </c>
      <c r="Y905" s="107"/>
      <c r="Z905" s="107"/>
      <c r="AA905" s="108">
        <f>C905+I905-L905-O905-U905-X905-R905</f>
        <v>0</v>
      </c>
      <c r="AB905" s="7">
        <v>45530</v>
      </c>
    </row>
    <row r="906" spans="1:28" ht="15.75" hidden="1" x14ac:dyDescent="0.25">
      <c r="A906" s="29">
        <v>45531</v>
      </c>
      <c r="B906" s="25" t="s">
        <v>263</v>
      </c>
      <c r="C906" s="25"/>
      <c r="D906" s="25" t="s">
        <v>46</v>
      </c>
      <c r="E906" s="25" t="s">
        <v>348</v>
      </c>
      <c r="F906" s="25">
        <v>20000</v>
      </c>
      <c r="G906" s="25" t="s">
        <v>34</v>
      </c>
      <c r="H906" s="25">
        <v>1150</v>
      </c>
      <c r="I906" s="11">
        <f t="shared" si="214"/>
        <v>23000000</v>
      </c>
      <c r="J906" s="26" t="s">
        <v>28</v>
      </c>
      <c r="K906" s="11"/>
      <c r="L906" s="107">
        <f t="shared" si="220"/>
        <v>0</v>
      </c>
      <c r="M906" s="107"/>
      <c r="N906" s="107"/>
      <c r="O906" s="107">
        <f t="shared" si="221"/>
        <v>0</v>
      </c>
      <c r="P906" s="107"/>
      <c r="Q906" s="107"/>
      <c r="R906" s="107">
        <f t="shared" si="222"/>
        <v>0</v>
      </c>
      <c r="S906" s="107"/>
      <c r="T906" s="107"/>
      <c r="U906" s="107">
        <f t="shared" si="223"/>
        <v>0</v>
      </c>
      <c r="V906" s="107"/>
      <c r="W906" s="107"/>
      <c r="X906" s="107">
        <f t="shared" si="224"/>
        <v>0</v>
      </c>
      <c r="Y906" s="107"/>
      <c r="Z906" s="107"/>
      <c r="AA906" s="108">
        <f>C906+I906-L906-O906-U906-X906-R906</f>
        <v>23000000</v>
      </c>
      <c r="AB906" s="7"/>
    </row>
    <row r="907" spans="1:28" ht="15.75" hidden="1" x14ac:dyDescent="0.25">
      <c r="A907" s="29">
        <v>45531</v>
      </c>
      <c r="B907" s="25" t="s">
        <v>422</v>
      </c>
      <c r="C907" s="25"/>
      <c r="D907" s="25" t="s">
        <v>46</v>
      </c>
      <c r="E907" s="25" t="s">
        <v>259</v>
      </c>
      <c r="F907" s="25">
        <v>1000</v>
      </c>
      <c r="G907" s="25" t="s">
        <v>34</v>
      </c>
      <c r="H907" s="25">
        <v>800</v>
      </c>
      <c r="I907" s="11">
        <f t="shared" si="214"/>
        <v>800000</v>
      </c>
      <c r="J907" s="26" t="s">
        <v>28</v>
      </c>
      <c r="K907" s="11"/>
      <c r="L907" s="107">
        <f t="shared" si="220"/>
        <v>0</v>
      </c>
      <c r="M907" s="107"/>
      <c r="N907" s="107"/>
      <c r="O907" s="107">
        <f t="shared" si="221"/>
        <v>0</v>
      </c>
      <c r="P907" s="107"/>
      <c r="Q907" s="107"/>
      <c r="R907" s="107">
        <f t="shared" si="222"/>
        <v>0</v>
      </c>
      <c r="S907" s="107"/>
      <c r="T907" s="107"/>
      <c r="U907" s="107">
        <f t="shared" si="223"/>
        <v>0</v>
      </c>
      <c r="V907" s="107"/>
      <c r="W907" s="107"/>
      <c r="X907" s="107">
        <f t="shared" si="224"/>
        <v>0</v>
      </c>
      <c r="Y907" s="107"/>
      <c r="Z907" s="107"/>
      <c r="AA907" s="108">
        <f>C907+I907-L907-O907-U907-X907-R907</f>
        <v>800000</v>
      </c>
      <c r="AB907" s="7"/>
    </row>
    <row r="908" spans="1:28" ht="15.75" hidden="1" x14ac:dyDescent="0.25">
      <c r="A908" s="29">
        <v>45531</v>
      </c>
      <c r="B908" s="25" t="s">
        <v>256</v>
      </c>
      <c r="C908" s="25"/>
      <c r="D908" s="25" t="s">
        <v>52</v>
      </c>
      <c r="E908" s="25" t="s">
        <v>447</v>
      </c>
      <c r="F908" s="25">
        <v>750</v>
      </c>
      <c r="G908" s="25" t="s">
        <v>34</v>
      </c>
      <c r="H908" s="25">
        <v>1790</v>
      </c>
      <c r="I908" s="11">
        <f t="shared" si="214"/>
        <v>1342500</v>
      </c>
      <c r="J908" s="26" t="s">
        <v>28</v>
      </c>
      <c r="K908" s="11"/>
      <c r="L908" s="107">
        <f t="shared" si="220"/>
        <v>0</v>
      </c>
      <c r="M908" s="107"/>
      <c r="N908" s="107"/>
      <c r="O908" s="107">
        <f t="shared" si="221"/>
        <v>0</v>
      </c>
      <c r="P908" s="107"/>
      <c r="Q908" s="107"/>
      <c r="R908" s="107">
        <f t="shared" si="222"/>
        <v>0</v>
      </c>
      <c r="S908" s="107"/>
      <c r="T908" s="107"/>
      <c r="U908" s="107">
        <f t="shared" si="223"/>
        <v>0</v>
      </c>
      <c r="V908" s="107"/>
      <c r="W908" s="107"/>
      <c r="X908" s="107">
        <f t="shared" si="224"/>
        <v>0</v>
      </c>
      <c r="Y908" s="107"/>
      <c r="Z908" s="107"/>
      <c r="AA908" s="108">
        <f>C908+I908-L908-O908-U908-X908-R908</f>
        <v>1342500</v>
      </c>
      <c r="AB908" s="7"/>
    </row>
    <row r="909" spans="1:28" ht="15.75" hidden="1" x14ac:dyDescent="0.25">
      <c r="A909" s="29">
        <v>45531</v>
      </c>
      <c r="B909" s="25" t="s">
        <v>256</v>
      </c>
      <c r="C909" s="25"/>
      <c r="D909" s="25" t="s">
        <v>52</v>
      </c>
      <c r="E909" s="25" t="s">
        <v>259</v>
      </c>
      <c r="F909" s="25">
        <v>2000</v>
      </c>
      <c r="G909" s="25" t="s">
        <v>34</v>
      </c>
      <c r="H909" s="25">
        <v>800</v>
      </c>
      <c r="I909" s="11">
        <f t="shared" si="214"/>
        <v>1600000</v>
      </c>
      <c r="J909" s="26" t="s">
        <v>28</v>
      </c>
      <c r="K909" s="11"/>
      <c r="L909" s="107">
        <f t="shared" si="220"/>
        <v>0</v>
      </c>
      <c r="M909" s="107"/>
      <c r="N909" s="107"/>
      <c r="O909" s="107">
        <f t="shared" si="221"/>
        <v>0</v>
      </c>
      <c r="P909" s="107"/>
      <c r="Q909" s="107"/>
      <c r="R909" s="107">
        <f t="shared" si="222"/>
        <v>0</v>
      </c>
      <c r="S909" s="107"/>
      <c r="T909" s="107"/>
      <c r="U909" s="107">
        <f t="shared" si="223"/>
        <v>0</v>
      </c>
      <c r="V909" s="107"/>
      <c r="W909" s="107"/>
      <c r="X909" s="107">
        <f t="shared" si="224"/>
        <v>0</v>
      </c>
      <c r="Y909" s="107"/>
      <c r="Z909" s="107"/>
      <c r="AA909" s="108">
        <f>C909+I909-L909-O909-U909-X909-R909</f>
        <v>1600000</v>
      </c>
      <c r="AB909" s="7"/>
    </row>
    <row r="910" spans="1:28" ht="15.75" hidden="1" x14ac:dyDescent="0.25">
      <c r="A910" s="29">
        <v>45531</v>
      </c>
      <c r="B910" s="25" t="s">
        <v>134</v>
      </c>
      <c r="C910" s="25"/>
      <c r="D910" s="25" t="s">
        <v>52</v>
      </c>
      <c r="E910" s="25" t="s">
        <v>44</v>
      </c>
      <c r="F910" s="25">
        <v>250</v>
      </c>
      <c r="G910" s="25" t="s">
        <v>34</v>
      </c>
      <c r="H910" s="25">
        <v>910</v>
      </c>
      <c r="I910" s="11">
        <f t="shared" si="214"/>
        <v>227500</v>
      </c>
      <c r="J910" s="26" t="s">
        <v>28</v>
      </c>
      <c r="K910" s="11" t="s">
        <v>1793</v>
      </c>
      <c r="L910" s="107">
        <f t="shared" si="220"/>
        <v>0</v>
      </c>
      <c r="M910" s="107"/>
      <c r="N910" s="107"/>
      <c r="O910" s="107">
        <f t="shared" si="221"/>
        <v>0</v>
      </c>
      <c r="P910" s="107"/>
      <c r="Q910" s="107"/>
      <c r="R910" s="107">
        <f t="shared" si="222"/>
        <v>0</v>
      </c>
      <c r="S910" s="107"/>
      <c r="T910" s="107"/>
      <c r="U910" s="107">
        <f t="shared" si="223"/>
        <v>0</v>
      </c>
      <c r="V910" s="107"/>
      <c r="W910" s="107"/>
      <c r="X910" s="107">
        <f t="shared" si="224"/>
        <v>0</v>
      </c>
      <c r="Y910" s="107"/>
      <c r="Z910" s="107"/>
      <c r="AA910" s="108">
        <f>C910+I910-L910-O910-U910-X910-R910</f>
        <v>227500</v>
      </c>
      <c r="AB910" s="7"/>
    </row>
    <row r="911" spans="1:28" ht="15.75" hidden="1" x14ac:dyDescent="0.25">
      <c r="A911" s="29">
        <v>45531</v>
      </c>
      <c r="B911" s="25" t="s">
        <v>134</v>
      </c>
      <c r="C911" s="27"/>
      <c r="D911" s="25" t="s">
        <v>52</v>
      </c>
      <c r="E911" s="27" t="s">
        <v>95</v>
      </c>
      <c r="F911" s="27">
        <v>1500</v>
      </c>
      <c r="G911" s="25" t="s">
        <v>34</v>
      </c>
      <c r="H911" s="27">
        <v>1280</v>
      </c>
      <c r="I911" s="11">
        <f t="shared" si="214"/>
        <v>1920000</v>
      </c>
      <c r="J911" s="28" t="s">
        <v>28</v>
      </c>
      <c r="K911" s="11" t="s">
        <v>1793</v>
      </c>
      <c r="L911" s="107">
        <f t="shared" si="220"/>
        <v>0</v>
      </c>
      <c r="M911" s="107"/>
      <c r="N911" s="107"/>
      <c r="O911" s="107">
        <f t="shared" si="221"/>
        <v>0</v>
      </c>
      <c r="P911" s="107"/>
      <c r="Q911" s="107"/>
      <c r="R911" s="107">
        <f t="shared" si="222"/>
        <v>0</v>
      </c>
      <c r="S911" s="107"/>
      <c r="T911" s="107"/>
      <c r="U911" s="107">
        <f t="shared" si="223"/>
        <v>0</v>
      </c>
      <c r="V911" s="107"/>
      <c r="W911" s="107"/>
      <c r="X911" s="107">
        <f t="shared" si="224"/>
        <v>0</v>
      </c>
      <c r="Y911" s="107"/>
      <c r="Z911" s="107"/>
      <c r="AA911" s="108">
        <f>C911+I911-L911-O911-U911-X911-R911</f>
        <v>1920000</v>
      </c>
      <c r="AB911" s="7"/>
    </row>
    <row r="912" spans="1:28" ht="15.75" hidden="1" x14ac:dyDescent="0.25">
      <c r="A912" s="29">
        <v>45531</v>
      </c>
      <c r="B912" s="25" t="s">
        <v>134</v>
      </c>
      <c r="C912" s="25"/>
      <c r="D912" s="25" t="s">
        <v>52</v>
      </c>
      <c r="E912" s="25" t="s">
        <v>42</v>
      </c>
      <c r="F912" s="25">
        <v>600</v>
      </c>
      <c r="G912" s="25" t="s">
        <v>34</v>
      </c>
      <c r="H912" s="25">
        <v>4500</v>
      </c>
      <c r="I912" s="11">
        <f t="shared" si="214"/>
        <v>2700000</v>
      </c>
      <c r="J912" s="26" t="s">
        <v>28</v>
      </c>
      <c r="K912" s="11" t="s">
        <v>1793</v>
      </c>
      <c r="L912" s="107">
        <f t="shared" si="220"/>
        <v>0</v>
      </c>
      <c r="M912" s="107"/>
      <c r="N912" s="107"/>
      <c r="O912" s="107">
        <f t="shared" si="221"/>
        <v>0</v>
      </c>
      <c r="P912" s="107"/>
      <c r="Q912" s="107"/>
      <c r="R912" s="107">
        <f t="shared" si="222"/>
        <v>0</v>
      </c>
      <c r="S912" s="107"/>
      <c r="T912" s="107"/>
      <c r="U912" s="107">
        <f t="shared" si="223"/>
        <v>0</v>
      </c>
      <c r="V912" s="107"/>
      <c r="W912" s="107"/>
      <c r="X912" s="107">
        <f t="shared" si="224"/>
        <v>0</v>
      </c>
      <c r="Y912" s="107"/>
      <c r="Z912" s="107"/>
      <c r="AA912" s="108">
        <f>C912+I912-L912-O912-U912-X912-R912</f>
        <v>2700000</v>
      </c>
      <c r="AB912" s="7"/>
    </row>
    <row r="913" spans="1:28" ht="15.75" hidden="1" x14ac:dyDescent="0.25">
      <c r="A913" s="29">
        <v>45531</v>
      </c>
      <c r="B913" s="25" t="s">
        <v>134</v>
      </c>
      <c r="C913" s="25"/>
      <c r="D913" s="25" t="s">
        <v>52</v>
      </c>
      <c r="E913" s="25" t="s">
        <v>151</v>
      </c>
      <c r="F913" s="25">
        <v>500</v>
      </c>
      <c r="G913" s="25" t="s">
        <v>34</v>
      </c>
      <c r="H913" s="25">
        <v>1690</v>
      </c>
      <c r="I913" s="11">
        <f t="shared" si="214"/>
        <v>845000</v>
      </c>
      <c r="J913" s="26" t="s">
        <v>28</v>
      </c>
      <c r="K913" s="11" t="s">
        <v>1793</v>
      </c>
      <c r="L913" s="107">
        <f t="shared" si="220"/>
        <v>0</v>
      </c>
      <c r="M913" s="107"/>
      <c r="N913" s="107"/>
      <c r="O913" s="107">
        <f t="shared" si="221"/>
        <v>0</v>
      </c>
      <c r="P913" s="107"/>
      <c r="Q913" s="107"/>
      <c r="R913" s="107">
        <f t="shared" si="222"/>
        <v>0</v>
      </c>
      <c r="S913" s="107"/>
      <c r="T913" s="107"/>
      <c r="U913" s="107">
        <f t="shared" si="223"/>
        <v>0</v>
      </c>
      <c r="V913" s="107"/>
      <c r="W913" s="107"/>
      <c r="X913" s="107">
        <f t="shared" si="224"/>
        <v>0</v>
      </c>
      <c r="Y913" s="107"/>
      <c r="Z913" s="107"/>
      <c r="AA913" s="108">
        <f>C913+I913-L913-O913-U913-X913-R913</f>
        <v>845000</v>
      </c>
      <c r="AB913" s="7"/>
    </row>
    <row r="914" spans="1:28" ht="15.75" hidden="1" x14ac:dyDescent="0.25">
      <c r="A914" s="29">
        <v>45531</v>
      </c>
      <c r="B914" s="27" t="s">
        <v>280</v>
      </c>
      <c r="C914" s="25"/>
      <c r="D914" s="25" t="s">
        <v>46</v>
      </c>
      <c r="E914" s="25" t="s">
        <v>192</v>
      </c>
      <c r="F914" s="25">
        <v>300</v>
      </c>
      <c r="G914" s="25" t="s">
        <v>34</v>
      </c>
      <c r="H914" s="25">
        <v>2500</v>
      </c>
      <c r="I914" s="11">
        <f t="shared" si="214"/>
        <v>750000</v>
      </c>
      <c r="J914" s="26" t="s">
        <v>28</v>
      </c>
      <c r="K914" s="11"/>
      <c r="L914" s="107">
        <f t="shared" si="220"/>
        <v>0</v>
      </c>
      <c r="M914" s="107"/>
      <c r="N914" s="107"/>
      <c r="O914" s="107">
        <f t="shared" si="221"/>
        <v>0</v>
      </c>
      <c r="P914" s="107"/>
      <c r="Q914" s="107"/>
      <c r="R914" s="107">
        <f t="shared" si="222"/>
        <v>0</v>
      </c>
      <c r="S914" s="107"/>
      <c r="T914" s="107"/>
      <c r="U914" s="107">
        <f t="shared" si="223"/>
        <v>0</v>
      </c>
      <c r="V914" s="107"/>
      <c r="W914" s="107"/>
      <c r="X914" s="107">
        <f t="shared" si="224"/>
        <v>0</v>
      </c>
      <c r="Y914" s="107"/>
      <c r="Z914" s="107"/>
      <c r="AA914" s="108">
        <f>C914+I914-L914-O914-U914-X914-R914</f>
        <v>750000</v>
      </c>
      <c r="AB914" s="7"/>
    </row>
    <row r="915" spans="1:28" ht="15.75" hidden="1" x14ac:dyDescent="0.25">
      <c r="A915" s="29">
        <v>45531</v>
      </c>
      <c r="B915" s="25" t="s">
        <v>280</v>
      </c>
      <c r="C915" s="25"/>
      <c r="D915" s="25" t="s">
        <v>46</v>
      </c>
      <c r="E915" s="25" t="s">
        <v>87</v>
      </c>
      <c r="F915" s="25">
        <v>3000</v>
      </c>
      <c r="G915" s="25" t="s">
        <v>34</v>
      </c>
      <c r="H915" s="25">
        <v>1050</v>
      </c>
      <c r="I915" s="11">
        <f t="shared" si="214"/>
        <v>3150000</v>
      </c>
      <c r="J915" s="26" t="s">
        <v>28</v>
      </c>
      <c r="K915" s="11"/>
      <c r="L915" s="107">
        <f t="shared" si="220"/>
        <v>0</v>
      </c>
      <c r="M915" s="107"/>
      <c r="N915" s="107"/>
      <c r="O915" s="107">
        <f t="shared" si="221"/>
        <v>0</v>
      </c>
      <c r="P915" s="107"/>
      <c r="Q915" s="107"/>
      <c r="R915" s="107">
        <f t="shared" si="222"/>
        <v>0</v>
      </c>
      <c r="S915" s="107"/>
      <c r="T915" s="107"/>
      <c r="U915" s="107">
        <f t="shared" si="223"/>
        <v>0</v>
      </c>
      <c r="V915" s="107"/>
      <c r="W915" s="107"/>
      <c r="X915" s="107">
        <f t="shared" si="224"/>
        <v>0</v>
      </c>
      <c r="Y915" s="107"/>
      <c r="Z915" s="107"/>
      <c r="AA915" s="108">
        <f>C915+I915-L915-O915-U915-X915-R915</f>
        <v>3150000</v>
      </c>
      <c r="AB915" s="7"/>
    </row>
    <row r="916" spans="1:28" ht="15.75" hidden="1" x14ac:dyDescent="0.25">
      <c r="A916" s="29">
        <v>45531</v>
      </c>
      <c r="B916" s="25" t="s">
        <v>742</v>
      </c>
      <c r="C916" s="25"/>
      <c r="D916" s="25" t="s">
        <v>46</v>
      </c>
      <c r="E916" s="25" t="s">
        <v>124</v>
      </c>
      <c r="F916" s="25">
        <v>1.88</v>
      </c>
      <c r="G916" s="25" t="s">
        <v>283</v>
      </c>
      <c r="H916" s="25">
        <v>1150000</v>
      </c>
      <c r="I916" s="11">
        <f t="shared" si="214"/>
        <v>2162000</v>
      </c>
      <c r="J916" s="31" t="s">
        <v>312</v>
      </c>
      <c r="K916" s="11"/>
      <c r="L916" s="107">
        <f t="shared" si="220"/>
        <v>0</v>
      </c>
      <c r="M916" s="107"/>
      <c r="N916" s="107"/>
      <c r="O916" s="107">
        <f t="shared" si="221"/>
        <v>0</v>
      </c>
      <c r="P916" s="107"/>
      <c r="Q916" s="107"/>
      <c r="R916" s="107">
        <f t="shared" si="222"/>
        <v>2162000</v>
      </c>
      <c r="S916" s="107">
        <v>2162000</v>
      </c>
      <c r="T916" s="107"/>
      <c r="U916" s="107">
        <f t="shared" si="223"/>
        <v>0</v>
      </c>
      <c r="V916" s="107"/>
      <c r="W916" s="107"/>
      <c r="X916" s="107">
        <f t="shared" si="224"/>
        <v>0</v>
      </c>
      <c r="Y916" s="107"/>
      <c r="Z916" s="107"/>
      <c r="AA916" s="108">
        <f>C916+I916-L916-O916-U916-X916-R916</f>
        <v>0</v>
      </c>
      <c r="AB916" s="7">
        <v>45531</v>
      </c>
    </row>
    <row r="917" spans="1:28" ht="15.75" hidden="1" x14ac:dyDescent="0.25">
      <c r="A917" s="29">
        <v>45531</v>
      </c>
      <c r="B917" s="25" t="s">
        <v>742</v>
      </c>
      <c r="C917" s="27"/>
      <c r="D917" s="25" t="s">
        <v>46</v>
      </c>
      <c r="E917" s="27" t="s">
        <v>448</v>
      </c>
      <c r="F917" s="27">
        <v>2</v>
      </c>
      <c r="G917" s="27" t="s">
        <v>34</v>
      </c>
      <c r="H917" s="27">
        <v>115000</v>
      </c>
      <c r="I917" s="11">
        <f t="shared" si="214"/>
        <v>230000</v>
      </c>
      <c r="J917" s="31" t="s">
        <v>312</v>
      </c>
      <c r="K917" s="11"/>
      <c r="L917" s="107">
        <f t="shared" si="220"/>
        <v>0</v>
      </c>
      <c r="M917" s="107"/>
      <c r="N917" s="107"/>
      <c r="O917" s="107">
        <f t="shared" si="221"/>
        <v>0</v>
      </c>
      <c r="P917" s="107"/>
      <c r="Q917" s="107"/>
      <c r="R917" s="107">
        <f t="shared" si="222"/>
        <v>230000</v>
      </c>
      <c r="S917" s="107">
        <v>230000</v>
      </c>
      <c r="T917" s="107"/>
      <c r="U917" s="107">
        <f t="shared" si="223"/>
        <v>0</v>
      </c>
      <c r="V917" s="107"/>
      <c r="W917" s="107"/>
      <c r="X917" s="107">
        <f t="shared" si="224"/>
        <v>0</v>
      </c>
      <c r="Y917" s="107"/>
      <c r="Z917" s="107"/>
      <c r="AA917" s="108">
        <f>C917+I917-L917-O917-U917-X917-R917</f>
        <v>0</v>
      </c>
      <c r="AB917" s="7">
        <v>45531</v>
      </c>
    </row>
    <row r="918" spans="1:28" ht="16.5" hidden="1" thickBot="1" x14ac:dyDescent="0.3">
      <c r="A918" s="29">
        <v>45531</v>
      </c>
      <c r="B918" s="25" t="s">
        <v>676</v>
      </c>
      <c r="C918" s="25"/>
      <c r="D918" s="25" t="s">
        <v>46</v>
      </c>
      <c r="E918" s="25" t="s">
        <v>151</v>
      </c>
      <c r="F918" s="25">
        <v>2750</v>
      </c>
      <c r="G918" s="25" t="s">
        <v>34</v>
      </c>
      <c r="H918" s="25">
        <v>1640</v>
      </c>
      <c r="I918" s="11">
        <f t="shared" si="214"/>
        <v>4510000</v>
      </c>
      <c r="J918" s="46" t="s">
        <v>312</v>
      </c>
      <c r="K918" s="11" t="s">
        <v>1795</v>
      </c>
      <c r="L918" s="107">
        <f t="shared" si="220"/>
        <v>0</v>
      </c>
      <c r="M918" s="107"/>
      <c r="N918" s="107"/>
      <c r="O918" s="107">
        <f t="shared" si="221"/>
        <v>4510000</v>
      </c>
      <c r="P918" s="107">
        <v>4510000</v>
      </c>
      <c r="Q918" s="107"/>
      <c r="R918" s="107">
        <f t="shared" si="222"/>
        <v>0</v>
      </c>
      <c r="S918" s="107"/>
      <c r="T918" s="107"/>
      <c r="U918" s="107">
        <f t="shared" si="223"/>
        <v>0</v>
      </c>
      <c r="V918" s="107"/>
      <c r="W918" s="107"/>
      <c r="X918" s="107">
        <f t="shared" si="224"/>
        <v>0</v>
      </c>
      <c r="Y918" s="107"/>
      <c r="Z918" s="107"/>
      <c r="AA918" s="108">
        <f>C918+I918-L918-O918-U918-X918-R918</f>
        <v>0</v>
      </c>
      <c r="AB918" s="7">
        <v>45531</v>
      </c>
    </row>
    <row r="919" spans="1:28" ht="15.75" hidden="1" x14ac:dyDescent="0.25">
      <c r="A919" s="29">
        <v>45531</v>
      </c>
      <c r="B919" s="25" t="s">
        <v>1799</v>
      </c>
      <c r="C919" s="25"/>
      <c r="D919" s="25" t="s">
        <v>46</v>
      </c>
      <c r="E919" s="25" t="s">
        <v>298</v>
      </c>
      <c r="F919" s="25">
        <v>2600</v>
      </c>
      <c r="G919" s="25" t="s">
        <v>34</v>
      </c>
      <c r="H919" s="25">
        <v>3800</v>
      </c>
      <c r="I919" s="11">
        <f t="shared" si="214"/>
        <v>9880000</v>
      </c>
      <c r="J919" s="26" t="s">
        <v>28</v>
      </c>
      <c r="K919" s="11"/>
      <c r="L919" s="107">
        <f t="shared" si="220"/>
        <v>0</v>
      </c>
      <c r="M919" s="107"/>
      <c r="N919" s="107"/>
      <c r="O919" s="107">
        <f t="shared" si="221"/>
        <v>0</v>
      </c>
      <c r="P919" s="107"/>
      <c r="Q919" s="107"/>
      <c r="R919" s="107">
        <f t="shared" si="222"/>
        <v>0</v>
      </c>
      <c r="S919" s="107"/>
      <c r="T919" s="107"/>
      <c r="U919" s="107">
        <f t="shared" si="223"/>
        <v>0</v>
      </c>
      <c r="V919" s="107"/>
      <c r="W919" s="107"/>
      <c r="X919" s="107">
        <f t="shared" si="224"/>
        <v>0</v>
      </c>
      <c r="Y919" s="107"/>
      <c r="Z919" s="107"/>
      <c r="AA919" s="108">
        <f>C919+I919-L919-O919-U919-X919-R919</f>
        <v>9880000</v>
      </c>
      <c r="AB919" s="7"/>
    </row>
    <row r="920" spans="1:28" ht="15.75" hidden="1" x14ac:dyDescent="0.25">
      <c r="A920" s="29">
        <v>45531</v>
      </c>
      <c r="B920" s="25" t="s">
        <v>1799</v>
      </c>
      <c r="C920" s="25"/>
      <c r="D920" s="25" t="s">
        <v>46</v>
      </c>
      <c r="E920" s="25" t="s">
        <v>42</v>
      </c>
      <c r="F920" s="25">
        <v>2600</v>
      </c>
      <c r="G920" s="25" t="s">
        <v>34</v>
      </c>
      <c r="H920" s="25">
        <v>3800</v>
      </c>
      <c r="I920" s="11">
        <f t="shared" si="214"/>
        <v>9880000</v>
      </c>
      <c r="J920" s="26" t="s">
        <v>28</v>
      </c>
      <c r="K920" s="11"/>
      <c r="L920" s="107">
        <f t="shared" si="220"/>
        <v>0</v>
      </c>
      <c r="M920" s="107"/>
      <c r="N920" s="107"/>
      <c r="O920" s="107">
        <f t="shared" si="221"/>
        <v>0</v>
      </c>
      <c r="P920" s="107"/>
      <c r="Q920" s="107"/>
      <c r="R920" s="107">
        <f t="shared" si="222"/>
        <v>0</v>
      </c>
      <c r="S920" s="107"/>
      <c r="T920" s="107"/>
      <c r="U920" s="107">
        <f t="shared" si="223"/>
        <v>0</v>
      </c>
      <c r="V920" s="107"/>
      <c r="W920" s="107"/>
      <c r="X920" s="107">
        <f t="shared" si="224"/>
        <v>0</v>
      </c>
      <c r="Y920" s="107"/>
      <c r="Z920" s="107"/>
      <c r="AA920" s="108">
        <f>C920+I920-L920-O920-U920-X920-R920</f>
        <v>9880000</v>
      </c>
      <c r="AB920" s="7"/>
    </row>
    <row r="921" spans="1:28" ht="15.75" hidden="1" x14ac:dyDescent="0.25">
      <c r="A921" s="29">
        <v>45531</v>
      </c>
      <c r="B921" s="25" t="s">
        <v>841</v>
      </c>
      <c r="C921" s="25"/>
      <c r="D921" s="25" t="s">
        <v>46</v>
      </c>
      <c r="E921" s="25" t="s">
        <v>782</v>
      </c>
      <c r="F921" s="25">
        <v>200</v>
      </c>
      <c r="G921" s="25" t="s">
        <v>34</v>
      </c>
      <c r="H921" s="25">
        <v>3800</v>
      </c>
      <c r="I921" s="11">
        <f t="shared" si="214"/>
        <v>760000</v>
      </c>
      <c r="J921" s="31" t="s">
        <v>324</v>
      </c>
      <c r="K921" s="11"/>
      <c r="L921" s="107">
        <f t="shared" si="220"/>
        <v>0</v>
      </c>
      <c r="M921" s="107"/>
      <c r="N921" s="107"/>
      <c r="O921" s="107">
        <f t="shared" si="221"/>
        <v>0</v>
      </c>
      <c r="P921" s="107"/>
      <c r="Q921" s="107"/>
      <c r="R921" s="107">
        <f t="shared" si="222"/>
        <v>0</v>
      </c>
      <c r="S921" s="107"/>
      <c r="T921" s="107"/>
      <c r="U921" s="107">
        <f t="shared" si="223"/>
        <v>760000</v>
      </c>
      <c r="V921" s="107">
        <v>760000</v>
      </c>
      <c r="W921" s="107"/>
      <c r="X921" s="107">
        <f t="shared" si="224"/>
        <v>0</v>
      </c>
      <c r="Y921" s="107"/>
      <c r="Z921" s="107"/>
      <c r="AA921" s="108">
        <f>C921+I921-L921-O921-U921-X921-R921</f>
        <v>0</v>
      </c>
      <c r="AB921" s="7">
        <v>45531</v>
      </c>
    </row>
    <row r="922" spans="1:28" ht="15.75" hidden="1" x14ac:dyDescent="0.25">
      <c r="A922" s="29">
        <v>45531</v>
      </c>
      <c r="B922" s="25" t="s">
        <v>1008</v>
      </c>
      <c r="C922" s="25"/>
      <c r="D922" s="25" t="s">
        <v>46</v>
      </c>
      <c r="E922" s="25" t="s">
        <v>145</v>
      </c>
      <c r="F922" s="25">
        <v>87.1</v>
      </c>
      <c r="G922" s="25" t="s">
        <v>39</v>
      </c>
      <c r="H922" s="25">
        <v>46000</v>
      </c>
      <c r="I922" s="11">
        <f t="shared" si="214"/>
        <v>4006599.9999999995</v>
      </c>
      <c r="J922" s="38" t="s">
        <v>78</v>
      </c>
      <c r="K922" s="11" t="s">
        <v>1792</v>
      </c>
      <c r="L922" s="107">
        <f t="shared" si="220"/>
        <v>0</v>
      </c>
      <c r="M922" s="107"/>
      <c r="N922" s="107"/>
      <c r="O922" s="107">
        <f t="shared" si="221"/>
        <v>3700000</v>
      </c>
      <c r="P922" s="107">
        <v>3700000</v>
      </c>
      <c r="Q922" s="107"/>
      <c r="R922" s="107">
        <f t="shared" si="222"/>
        <v>0</v>
      </c>
      <c r="S922" s="107"/>
      <c r="T922" s="107"/>
      <c r="U922" s="107">
        <f t="shared" si="223"/>
        <v>0</v>
      </c>
      <c r="V922" s="107"/>
      <c r="W922" s="107"/>
      <c r="X922" s="107">
        <f t="shared" si="224"/>
        <v>0</v>
      </c>
      <c r="Y922" s="107"/>
      <c r="Z922" s="107"/>
      <c r="AA922" s="108">
        <f>C922+I922-L922-O922-U922-X922-R922</f>
        <v>306599.99999999953</v>
      </c>
      <c r="AB922" s="7">
        <v>45533</v>
      </c>
    </row>
    <row r="923" spans="1:28" ht="15.75" hidden="1" x14ac:dyDescent="0.25">
      <c r="A923" s="29">
        <v>45531</v>
      </c>
      <c r="B923" s="25" t="s">
        <v>261</v>
      </c>
      <c r="C923" s="25"/>
      <c r="D923" s="25" t="s">
        <v>46</v>
      </c>
      <c r="E923" s="25" t="s">
        <v>108</v>
      </c>
      <c r="F923" s="25">
        <v>600</v>
      </c>
      <c r="G923" s="25" t="s">
        <v>34</v>
      </c>
      <c r="H923" s="25">
        <v>1975</v>
      </c>
      <c r="I923" s="11">
        <f t="shared" si="214"/>
        <v>1185000</v>
      </c>
      <c r="J923" s="26" t="s">
        <v>28</v>
      </c>
      <c r="K923" s="11"/>
      <c r="L923" s="107">
        <f t="shared" si="220"/>
        <v>0</v>
      </c>
      <c r="M923" s="107"/>
      <c r="N923" s="107"/>
      <c r="O923" s="107">
        <f t="shared" si="221"/>
        <v>0</v>
      </c>
      <c r="P923" s="107"/>
      <c r="Q923" s="107"/>
      <c r="R923" s="107">
        <f t="shared" si="222"/>
        <v>0</v>
      </c>
      <c r="S923" s="107"/>
      <c r="T923" s="107"/>
      <c r="U923" s="107">
        <f t="shared" si="223"/>
        <v>0</v>
      </c>
      <c r="V923" s="107"/>
      <c r="W923" s="107"/>
      <c r="X923" s="107">
        <f t="shared" si="224"/>
        <v>0</v>
      </c>
      <c r="Y923" s="107"/>
      <c r="Z923" s="107"/>
      <c r="AA923" s="108">
        <f>C923+I923-L923-O923-U923-X923-R923</f>
        <v>1185000</v>
      </c>
      <c r="AB923" s="7"/>
    </row>
    <row r="924" spans="1:28" ht="15.75" hidden="1" x14ac:dyDescent="0.25">
      <c r="A924" s="29">
        <v>45531</v>
      </c>
      <c r="B924" s="25" t="s">
        <v>827</v>
      </c>
      <c r="C924" s="25"/>
      <c r="D924" s="25" t="s">
        <v>46</v>
      </c>
      <c r="E924" s="25" t="s">
        <v>763</v>
      </c>
      <c r="F924" s="25">
        <v>400</v>
      </c>
      <c r="G924" s="25" t="s">
        <v>34</v>
      </c>
      <c r="H924" s="25">
        <v>2500</v>
      </c>
      <c r="I924" s="11">
        <f t="shared" si="214"/>
        <v>1000000</v>
      </c>
      <c r="J924" s="31" t="s">
        <v>312</v>
      </c>
      <c r="K924" s="11" t="s">
        <v>1794</v>
      </c>
      <c r="L924" s="107">
        <f t="shared" si="220"/>
        <v>0</v>
      </c>
      <c r="M924" s="107"/>
      <c r="N924" s="107"/>
      <c r="O924" s="107">
        <f t="shared" si="221"/>
        <v>1000000</v>
      </c>
      <c r="P924" s="107">
        <v>1000000</v>
      </c>
      <c r="Q924" s="107"/>
      <c r="R924" s="107">
        <f t="shared" si="222"/>
        <v>0</v>
      </c>
      <c r="S924" s="107"/>
      <c r="T924" s="107"/>
      <c r="U924" s="107">
        <f t="shared" si="223"/>
        <v>0</v>
      </c>
      <c r="V924" s="107"/>
      <c r="W924" s="107"/>
      <c r="X924" s="107">
        <f t="shared" si="224"/>
        <v>0</v>
      </c>
      <c r="Y924" s="107"/>
      <c r="Z924" s="107"/>
      <c r="AA924" s="108">
        <f>C924+I924-L924-O924-U924-X924-R924</f>
        <v>0</v>
      </c>
      <c r="AB924" s="7">
        <v>45531</v>
      </c>
    </row>
    <row r="925" spans="1:28" ht="15.75" hidden="1" x14ac:dyDescent="0.25">
      <c r="A925" s="29">
        <v>45531</v>
      </c>
      <c r="B925" s="25" t="s">
        <v>827</v>
      </c>
      <c r="C925" s="25"/>
      <c r="D925" s="25" t="s">
        <v>46</v>
      </c>
      <c r="E925" s="25" t="s">
        <v>50</v>
      </c>
      <c r="F925" s="25">
        <v>500</v>
      </c>
      <c r="G925" s="25" t="s">
        <v>34</v>
      </c>
      <c r="H925" s="25">
        <v>3260</v>
      </c>
      <c r="I925" s="11">
        <f t="shared" si="214"/>
        <v>1630000</v>
      </c>
      <c r="J925" s="31" t="s">
        <v>312</v>
      </c>
      <c r="K925" s="11" t="s">
        <v>1794</v>
      </c>
      <c r="L925" s="107">
        <f t="shared" si="220"/>
        <v>0</v>
      </c>
      <c r="M925" s="107"/>
      <c r="N925" s="107"/>
      <c r="O925" s="107">
        <f t="shared" si="221"/>
        <v>1630000</v>
      </c>
      <c r="P925" s="107">
        <v>1630000</v>
      </c>
      <c r="Q925" s="107"/>
      <c r="R925" s="107">
        <f t="shared" si="222"/>
        <v>0</v>
      </c>
      <c r="S925" s="107"/>
      <c r="T925" s="107"/>
      <c r="U925" s="107">
        <f t="shared" si="223"/>
        <v>0</v>
      </c>
      <c r="V925" s="107"/>
      <c r="W925" s="107"/>
      <c r="X925" s="107">
        <f t="shared" si="224"/>
        <v>0</v>
      </c>
      <c r="Y925" s="107"/>
      <c r="Z925" s="107"/>
      <c r="AA925" s="108">
        <f>C925+I925-L925-O925-U925-X925-R925</f>
        <v>0</v>
      </c>
      <c r="AB925" s="7">
        <v>45531</v>
      </c>
    </row>
    <row r="926" spans="1:28" ht="15.75" hidden="1" x14ac:dyDescent="0.25">
      <c r="A926" s="29">
        <v>45531</v>
      </c>
      <c r="B926" s="25" t="s">
        <v>827</v>
      </c>
      <c r="C926" s="25"/>
      <c r="D926" s="25" t="s">
        <v>46</v>
      </c>
      <c r="E926" s="25" t="s">
        <v>108</v>
      </c>
      <c r="F926" s="25">
        <v>1200</v>
      </c>
      <c r="G926" s="25" t="s">
        <v>34</v>
      </c>
      <c r="H926" s="25">
        <v>1900</v>
      </c>
      <c r="I926" s="11">
        <f t="shared" si="214"/>
        <v>2280000</v>
      </c>
      <c r="J926" s="31" t="s">
        <v>312</v>
      </c>
      <c r="K926" s="11" t="s">
        <v>1794</v>
      </c>
      <c r="L926" s="107">
        <f t="shared" si="220"/>
        <v>0</v>
      </c>
      <c r="M926" s="107"/>
      <c r="N926" s="107"/>
      <c r="O926" s="107">
        <f t="shared" si="221"/>
        <v>2280000</v>
      </c>
      <c r="P926" s="107">
        <v>2280000</v>
      </c>
      <c r="Q926" s="107"/>
      <c r="R926" s="107">
        <f t="shared" si="222"/>
        <v>0</v>
      </c>
      <c r="S926" s="107"/>
      <c r="T926" s="107"/>
      <c r="U926" s="107">
        <f t="shared" si="223"/>
        <v>0</v>
      </c>
      <c r="V926" s="107"/>
      <c r="W926" s="107"/>
      <c r="X926" s="107">
        <f t="shared" si="224"/>
        <v>0</v>
      </c>
      <c r="Y926" s="107"/>
      <c r="Z926" s="107"/>
      <c r="AA926" s="108">
        <f>C926+I926-L926-O926-U926-X926-R926</f>
        <v>0</v>
      </c>
      <c r="AB926" s="7">
        <v>45531</v>
      </c>
    </row>
    <row r="927" spans="1:28" ht="15.75" hidden="1" x14ac:dyDescent="0.25">
      <c r="A927" s="29">
        <v>45531</v>
      </c>
      <c r="B927" s="25" t="s">
        <v>99</v>
      </c>
      <c r="C927" s="25"/>
      <c r="D927" s="25"/>
      <c r="E927" s="25" t="s">
        <v>115</v>
      </c>
      <c r="F927" s="25">
        <v>14.1</v>
      </c>
      <c r="G927" s="25" t="s">
        <v>39</v>
      </c>
      <c r="H927" s="25"/>
      <c r="I927" s="11">
        <f t="shared" si="214"/>
        <v>0</v>
      </c>
      <c r="J927" s="26" t="s">
        <v>28</v>
      </c>
      <c r="K927" s="11"/>
      <c r="L927" s="107">
        <f t="shared" si="220"/>
        <v>0</v>
      </c>
      <c r="M927" s="107"/>
      <c r="N927" s="107"/>
      <c r="O927" s="107">
        <f t="shared" si="221"/>
        <v>0</v>
      </c>
      <c r="P927" s="107"/>
      <c r="Q927" s="107"/>
      <c r="R927" s="107">
        <f t="shared" si="222"/>
        <v>0</v>
      </c>
      <c r="S927" s="107"/>
      <c r="T927" s="107"/>
      <c r="U927" s="107">
        <f t="shared" si="223"/>
        <v>0</v>
      </c>
      <c r="V927" s="107"/>
      <c r="W927" s="107"/>
      <c r="X927" s="107">
        <f t="shared" si="224"/>
        <v>0</v>
      </c>
      <c r="Y927" s="107"/>
      <c r="Z927" s="107"/>
      <c r="AA927" s="108">
        <f>C927+I927-L927-O927-U927-X927-R927</f>
        <v>0</v>
      </c>
      <c r="AB927" s="7"/>
    </row>
    <row r="928" spans="1:28" ht="15.75" hidden="1" x14ac:dyDescent="0.25">
      <c r="A928" s="29">
        <v>45531</v>
      </c>
      <c r="B928" s="25" t="s">
        <v>99</v>
      </c>
      <c r="C928" s="25"/>
      <c r="D928" s="25"/>
      <c r="E928" s="25" t="s">
        <v>89</v>
      </c>
      <c r="F928" s="25">
        <v>30</v>
      </c>
      <c r="G928" s="25" t="s">
        <v>39</v>
      </c>
      <c r="H928" s="25"/>
      <c r="I928" s="11">
        <f t="shared" si="214"/>
        <v>0</v>
      </c>
      <c r="J928" s="26" t="s">
        <v>28</v>
      </c>
      <c r="K928" s="11"/>
      <c r="L928" s="107">
        <f t="shared" si="220"/>
        <v>0</v>
      </c>
      <c r="M928" s="107"/>
      <c r="N928" s="107"/>
      <c r="O928" s="107">
        <f t="shared" si="221"/>
        <v>0</v>
      </c>
      <c r="P928" s="107"/>
      <c r="Q928" s="107"/>
      <c r="R928" s="107">
        <f t="shared" si="222"/>
        <v>0</v>
      </c>
      <c r="S928" s="107"/>
      <c r="T928" s="107"/>
      <c r="U928" s="107">
        <f t="shared" si="223"/>
        <v>0</v>
      </c>
      <c r="V928" s="107"/>
      <c r="W928" s="107"/>
      <c r="X928" s="107">
        <f t="shared" si="224"/>
        <v>0</v>
      </c>
      <c r="Y928" s="107"/>
      <c r="Z928" s="107"/>
      <c r="AA928" s="108">
        <f>C928+I928-L928-O928-U928-X928-R928</f>
        <v>0</v>
      </c>
      <c r="AB928" s="7"/>
    </row>
    <row r="929" spans="1:28" ht="15.75" hidden="1" x14ac:dyDescent="0.25">
      <c r="A929" s="29">
        <v>45531</v>
      </c>
      <c r="B929" s="25" t="s">
        <v>99</v>
      </c>
      <c r="C929" s="25"/>
      <c r="D929" s="25"/>
      <c r="E929" s="25" t="s">
        <v>102</v>
      </c>
      <c r="F929" s="25">
        <v>34.799999999999997</v>
      </c>
      <c r="G929" s="25" t="s">
        <v>39</v>
      </c>
      <c r="H929" s="25"/>
      <c r="I929" s="11">
        <f t="shared" si="214"/>
        <v>0</v>
      </c>
      <c r="J929" s="26" t="s">
        <v>28</v>
      </c>
      <c r="K929" s="11"/>
      <c r="L929" s="107">
        <f t="shared" si="220"/>
        <v>0</v>
      </c>
      <c r="M929" s="107"/>
      <c r="N929" s="107"/>
      <c r="O929" s="107">
        <f t="shared" si="221"/>
        <v>0</v>
      </c>
      <c r="P929" s="107"/>
      <c r="Q929" s="107"/>
      <c r="R929" s="107">
        <f t="shared" si="222"/>
        <v>0</v>
      </c>
      <c r="S929" s="107"/>
      <c r="T929" s="107"/>
      <c r="U929" s="107">
        <f t="shared" si="223"/>
        <v>0</v>
      </c>
      <c r="V929" s="107"/>
      <c r="W929" s="107"/>
      <c r="X929" s="107">
        <f t="shared" si="224"/>
        <v>0</v>
      </c>
      <c r="Y929" s="107"/>
      <c r="Z929" s="107"/>
      <c r="AA929" s="108">
        <f>C929+I929-L929-O929-U929-X929-R929</f>
        <v>0</v>
      </c>
      <c r="AB929" s="7"/>
    </row>
    <row r="930" spans="1:28" ht="15.75" hidden="1" x14ac:dyDescent="0.25">
      <c r="A930" s="29">
        <v>45531</v>
      </c>
      <c r="B930" s="25" t="s">
        <v>362</v>
      </c>
      <c r="C930" s="25"/>
      <c r="D930" s="25" t="s">
        <v>52</v>
      </c>
      <c r="E930" s="25" t="s">
        <v>145</v>
      </c>
      <c r="F930" s="25">
        <v>17.100000000000001</v>
      </c>
      <c r="G930" s="25" t="s">
        <v>39</v>
      </c>
      <c r="H930" s="25">
        <v>46000</v>
      </c>
      <c r="I930" s="11">
        <f t="shared" si="214"/>
        <v>786600.00000000012</v>
      </c>
      <c r="J930" s="31" t="s">
        <v>324</v>
      </c>
      <c r="K930" s="11"/>
      <c r="L930" s="107">
        <f t="shared" si="220"/>
        <v>0</v>
      </c>
      <c r="M930" s="107"/>
      <c r="N930" s="107"/>
      <c r="O930" s="107">
        <f t="shared" si="221"/>
        <v>0</v>
      </c>
      <c r="P930" s="107"/>
      <c r="Q930" s="107"/>
      <c r="R930" s="107">
        <f t="shared" si="222"/>
        <v>0</v>
      </c>
      <c r="S930" s="107"/>
      <c r="T930" s="107"/>
      <c r="U930" s="107">
        <f t="shared" si="223"/>
        <v>0</v>
      </c>
      <c r="V930" s="107"/>
      <c r="W930" s="107"/>
      <c r="X930" s="107">
        <f t="shared" si="224"/>
        <v>786600</v>
      </c>
      <c r="Y930" s="107">
        <v>786600</v>
      </c>
      <c r="Z930" s="107"/>
      <c r="AA930" s="108">
        <f>C930+I930-L930-O930-U930-X930-R930</f>
        <v>1.1641532182693481E-10</v>
      </c>
      <c r="AB930" s="7">
        <v>45531</v>
      </c>
    </row>
    <row r="931" spans="1:28" ht="15.75" hidden="1" x14ac:dyDescent="0.25">
      <c r="A931" s="29">
        <v>45531</v>
      </c>
      <c r="B931" s="25" t="s">
        <v>362</v>
      </c>
      <c r="C931" s="25"/>
      <c r="D931" s="25" t="s">
        <v>52</v>
      </c>
      <c r="E931" s="25" t="s">
        <v>115</v>
      </c>
      <c r="F931" s="25">
        <v>27.4</v>
      </c>
      <c r="G931" s="25" t="s">
        <v>39</v>
      </c>
      <c r="H931" s="25">
        <v>46000</v>
      </c>
      <c r="I931" s="11">
        <f t="shared" si="214"/>
        <v>1260400</v>
      </c>
      <c r="J931" s="31" t="s">
        <v>324</v>
      </c>
      <c r="K931" s="11"/>
      <c r="L931" s="107">
        <f t="shared" si="220"/>
        <v>0</v>
      </c>
      <c r="M931" s="107"/>
      <c r="N931" s="107"/>
      <c r="O931" s="107">
        <f t="shared" si="221"/>
        <v>0</v>
      </c>
      <c r="P931" s="107"/>
      <c r="Q931" s="107"/>
      <c r="R931" s="107">
        <f t="shared" si="222"/>
        <v>0</v>
      </c>
      <c r="S931" s="107"/>
      <c r="T931" s="107"/>
      <c r="U931" s="107">
        <f t="shared" si="223"/>
        <v>0</v>
      </c>
      <c r="V931" s="107"/>
      <c r="W931" s="107"/>
      <c r="X931" s="107">
        <f t="shared" si="224"/>
        <v>1260400</v>
      </c>
      <c r="Y931" s="107">
        <v>1260400</v>
      </c>
      <c r="Z931" s="107"/>
      <c r="AA931" s="108">
        <f>C931+I931-L931-O931-U931-X931-R931</f>
        <v>0</v>
      </c>
      <c r="AB931" s="7">
        <v>45531</v>
      </c>
    </row>
    <row r="932" spans="1:28" ht="15.75" hidden="1" x14ac:dyDescent="0.25">
      <c r="A932" s="29">
        <v>45531</v>
      </c>
      <c r="B932" s="25" t="s">
        <v>362</v>
      </c>
      <c r="C932" s="25"/>
      <c r="D932" s="25" t="s">
        <v>52</v>
      </c>
      <c r="E932" s="25" t="s">
        <v>299</v>
      </c>
      <c r="F932" s="25">
        <v>32.799999999999997</v>
      </c>
      <c r="G932" s="25" t="s">
        <v>39</v>
      </c>
      <c r="H932" s="25">
        <v>46000</v>
      </c>
      <c r="I932" s="11">
        <f t="shared" si="214"/>
        <v>1508799.9999999998</v>
      </c>
      <c r="J932" s="31" t="s">
        <v>324</v>
      </c>
      <c r="K932" s="11"/>
      <c r="L932" s="107">
        <f t="shared" si="220"/>
        <v>0</v>
      </c>
      <c r="M932" s="107"/>
      <c r="N932" s="107"/>
      <c r="O932" s="107">
        <f t="shared" si="221"/>
        <v>0</v>
      </c>
      <c r="P932" s="107"/>
      <c r="Q932" s="107"/>
      <c r="R932" s="107">
        <f t="shared" si="222"/>
        <v>0</v>
      </c>
      <c r="S932" s="107"/>
      <c r="T932" s="107"/>
      <c r="U932" s="107">
        <f t="shared" si="223"/>
        <v>0</v>
      </c>
      <c r="V932" s="107"/>
      <c r="W932" s="107"/>
      <c r="X932" s="107">
        <f t="shared" si="224"/>
        <v>1508800</v>
      </c>
      <c r="Y932" s="107">
        <v>1508800</v>
      </c>
      <c r="Z932" s="107"/>
      <c r="AA932" s="108">
        <f>C932+I932-L932-O932-U932-X932-R932</f>
        <v>-2.3283064365386963E-10</v>
      </c>
      <c r="AB932" s="7">
        <v>45531</v>
      </c>
    </row>
    <row r="933" spans="1:28" ht="15.75" hidden="1" x14ac:dyDescent="0.25">
      <c r="A933" s="24">
        <v>45531</v>
      </c>
      <c r="B933" s="25" t="s">
        <v>494</v>
      </c>
      <c r="C933" s="25"/>
      <c r="D933" s="25" t="s">
        <v>52</v>
      </c>
      <c r="E933" s="25" t="s">
        <v>591</v>
      </c>
      <c r="F933" s="25">
        <v>20</v>
      </c>
      <c r="G933" s="25" t="s">
        <v>77</v>
      </c>
      <c r="H933" s="25">
        <v>43000</v>
      </c>
      <c r="I933" s="11">
        <f t="shared" si="214"/>
        <v>860000</v>
      </c>
      <c r="J933" s="31" t="s">
        <v>324</v>
      </c>
      <c r="K933" s="11"/>
      <c r="L933" s="107">
        <f t="shared" si="220"/>
        <v>0</v>
      </c>
      <c r="M933" s="107"/>
      <c r="N933" s="107"/>
      <c r="O933" s="107">
        <f t="shared" si="221"/>
        <v>0</v>
      </c>
      <c r="P933" s="107"/>
      <c r="Q933" s="107"/>
      <c r="R933" s="107">
        <f t="shared" si="222"/>
        <v>0</v>
      </c>
      <c r="S933" s="107"/>
      <c r="T933" s="107"/>
      <c r="U933" s="107">
        <f t="shared" si="223"/>
        <v>860000</v>
      </c>
      <c r="V933" s="107">
        <v>860000</v>
      </c>
      <c r="W933" s="107"/>
      <c r="X933" s="107">
        <f t="shared" si="224"/>
        <v>0</v>
      </c>
      <c r="Y933" s="107"/>
      <c r="Z933" s="107"/>
      <c r="AA933" s="108">
        <f>C933+I933-L933-O933-U933-X933-R933</f>
        <v>0</v>
      </c>
      <c r="AB933" s="7">
        <v>45534</v>
      </c>
    </row>
    <row r="934" spans="1:28" ht="15.75" hidden="1" x14ac:dyDescent="0.25">
      <c r="A934" s="29">
        <v>45531</v>
      </c>
      <c r="B934" s="25" t="s">
        <v>309</v>
      </c>
      <c r="C934" s="25"/>
      <c r="D934" s="25" t="s">
        <v>46</v>
      </c>
      <c r="E934" s="25" t="s">
        <v>128</v>
      </c>
      <c r="F934" s="25">
        <v>25</v>
      </c>
      <c r="G934" s="25" t="s">
        <v>39</v>
      </c>
      <c r="H934" s="25">
        <v>125000</v>
      </c>
      <c r="I934" s="11">
        <f t="shared" si="214"/>
        <v>3125000</v>
      </c>
      <c r="J934" s="26" t="s">
        <v>28</v>
      </c>
      <c r="K934" s="11"/>
      <c r="L934" s="107">
        <f t="shared" si="220"/>
        <v>0</v>
      </c>
      <c r="M934" s="107"/>
      <c r="N934" s="107"/>
      <c r="O934" s="107">
        <f t="shared" si="221"/>
        <v>0</v>
      </c>
      <c r="P934" s="107"/>
      <c r="Q934" s="107"/>
      <c r="R934" s="107">
        <f t="shared" si="222"/>
        <v>0</v>
      </c>
      <c r="S934" s="107"/>
      <c r="T934" s="107"/>
      <c r="U934" s="107">
        <f t="shared" si="223"/>
        <v>0</v>
      </c>
      <c r="V934" s="107"/>
      <c r="W934" s="107"/>
      <c r="X934" s="107">
        <f t="shared" si="224"/>
        <v>0</v>
      </c>
      <c r="Y934" s="107"/>
      <c r="Z934" s="107"/>
      <c r="AA934" s="108">
        <f>C934+I934-L934-O934-U934-X934-R934</f>
        <v>3125000</v>
      </c>
      <c r="AB934" s="7"/>
    </row>
    <row r="935" spans="1:28" ht="16.5" hidden="1" thickBot="1" x14ac:dyDescent="0.3">
      <c r="A935" s="39">
        <v>45531</v>
      </c>
      <c r="B935" s="36" t="s">
        <v>1791</v>
      </c>
      <c r="C935" s="36"/>
      <c r="D935" s="36" t="s">
        <v>46</v>
      </c>
      <c r="E935" s="36" t="s">
        <v>71</v>
      </c>
      <c r="F935" s="36">
        <v>4</v>
      </c>
      <c r="G935" s="36" t="s">
        <v>27</v>
      </c>
      <c r="H935" s="81">
        <v>850000</v>
      </c>
      <c r="I935" s="11">
        <f t="shared" si="214"/>
        <v>3400000</v>
      </c>
      <c r="J935" s="46" t="s">
        <v>312</v>
      </c>
      <c r="K935" s="11" t="s">
        <v>1798</v>
      </c>
      <c r="L935" s="107">
        <f t="shared" si="220"/>
        <v>0</v>
      </c>
      <c r="M935" s="107"/>
      <c r="N935" s="107"/>
      <c r="O935" s="107">
        <f t="shared" si="221"/>
        <v>3400000</v>
      </c>
      <c r="P935" s="107">
        <v>3400000</v>
      </c>
      <c r="Q935" s="107"/>
      <c r="R935" s="107">
        <f t="shared" si="222"/>
        <v>0</v>
      </c>
      <c r="S935" s="107"/>
      <c r="T935" s="107"/>
      <c r="U935" s="107">
        <f t="shared" si="223"/>
        <v>0</v>
      </c>
      <c r="V935" s="107"/>
      <c r="W935" s="107"/>
      <c r="X935" s="107">
        <f t="shared" si="224"/>
        <v>0</v>
      </c>
      <c r="Y935" s="107"/>
      <c r="Z935" s="107"/>
      <c r="AA935" s="108">
        <f>C935+I935-L935-O935-U935-X935-R935</f>
        <v>0</v>
      </c>
      <c r="AB935" s="7">
        <v>45531</v>
      </c>
    </row>
    <row r="936" spans="1:28" ht="15.75" hidden="1" x14ac:dyDescent="0.25">
      <c r="A936" s="29">
        <v>45532</v>
      </c>
      <c r="B936" s="27" t="s">
        <v>122</v>
      </c>
      <c r="C936" s="27"/>
      <c r="D936" s="27" t="s">
        <v>46</v>
      </c>
      <c r="E936" s="27" t="s">
        <v>117</v>
      </c>
      <c r="F936" s="27">
        <v>1</v>
      </c>
      <c r="G936" s="27" t="s">
        <v>23</v>
      </c>
      <c r="H936" s="25">
        <v>450000</v>
      </c>
      <c r="I936" s="11">
        <f t="shared" ref="I936:I960" si="225">F936*H936</f>
        <v>450000</v>
      </c>
      <c r="J936" s="28" t="s">
        <v>28</v>
      </c>
      <c r="K936" s="11"/>
      <c r="L936" s="107">
        <f t="shared" ref="L936" si="226">M936+N936</f>
        <v>0</v>
      </c>
      <c r="M936" s="107"/>
      <c r="N936" s="107"/>
      <c r="O936" s="107">
        <f t="shared" ref="O936" si="227">P936+Q936</f>
        <v>0</v>
      </c>
      <c r="P936" s="107"/>
      <c r="Q936" s="107"/>
      <c r="R936" s="107">
        <f t="shared" ref="R936" si="228">S936+T936</f>
        <v>0</v>
      </c>
      <c r="S936" s="107"/>
      <c r="T936" s="107"/>
      <c r="U936" s="107">
        <f t="shared" ref="U936" si="229">V936+W936</f>
        <v>0</v>
      </c>
      <c r="V936" s="107"/>
      <c r="W936" s="107"/>
      <c r="X936" s="107">
        <f t="shared" ref="X936" si="230">Y936+Z936</f>
        <v>0</v>
      </c>
      <c r="Y936" s="107"/>
      <c r="Z936" s="107"/>
      <c r="AA936" s="108">
        <f>C936+I936-L936-O936-U936-X936-R936</f>
        <v>450000</v>
      </c>
      <c r="AB936" s="7"/>
    </row>
    <row r="937" spans="1:28" ht="15.75" hidden="1" x14ac:dyDescent="0.25">
      <c r="A937" s="29">
        <v>45532</v>
      </c>
      <c r="B937" s="27" t="s">
        <v>207</v>
      </c>
      <c r="C937" s="27"/>
      <c r="D937" s="27" t="s">
        <v>46</v>
      </c>
      <c r="E937" s="27" t="s">
        <v>1137</v>
      </c>
      <c r="F937" s="27">
        <v>1000</v>
      </c>
      <c r="G937" s="27" t="s">
        <v>34</v>
      </c>
      <c r="H937" s="25">
        <v>710</v>
      </c>
      <c r="I937" s="11">
        <f t="shared" si="225"/>
        <v>710000</v>
      </c>
      <c r="J937" s="31" t="s">
        <v>312</v>
      </c>
      <c r="K937" s="11" t="s">
        <v>1787</v>
      </c>
      <c r="L937" s="107">
        <f t="shared" ref="L937:L960" si="231">M937+N937</f>
        <v>0</v>
      </c>
      <c r="M937" s="107"/>
      <c r="N937" s="107"/>
      <c r="O937" s="107">
        <f t="shared" ref="O937:O960" si="232">P937+Q937</f>
        <v>710000</v>
      </c>
      <c r="P937" s="107">
        <v>710000</v>
      </c>
      <c r="Q937" s="107"/>
      <c r="R937" s="107">
        <f t="shared" ref="R937:R960" si="233">S937+T937</f>
        <v>0</v>
      </c>
      <c r="S937" s="107"/>
      <c r="T937" s="107"/>
      <c r="U937" s="107">
        <f t="shared" ref="U937:U960" si="234">V937+W937</f>
        <v>0</v>
      </c>
      <c r="V937" s="107"/>
      <c r="W937" s="107"/>
      <c r="X937" s="107">
        <f t="shared" ref="X937:X960" si="235">Y937+Z937</f>
        <v>0</v>
      </c>
      <c r="Y937" s="107"/>
      <c r="Z937" s="107"/>
      <c r="AA937" s="108">
        <f>C937+I937-L937-O937-U937-X937-R937</f>
        <v>0</v>
      </c>
      <c r="AB937" s="7">
        <v>45531</v>
      </c>
    </row>
    <row r="938" spans="1:28" ht="15.75" hidden="1" x14ac:dyDescent="0.25">
      <c r="A938" s="29">
        <v>45532</v>
      </c>
      <c r="B938" s="27" t="s">
        <v>207</v>
      </c>
      <c r="C938" s="117"/>
      <c r="D938" s="27" t="s">
        <v>46</v>
      </c>
      <c r="E938" s="25" t="s">
        <v>108</v>
      </c>
      <c r="F938" s="25">
        <v>2200</v>
      </c>
      <c r="G938" s="27" t="s">
        <v>34</v>
      </c>
      <c r="H938" s="25">
        <v>2150</v>
      </c>
      <c r="I938" s="11">
        <f t="shared" si="225"/>
        <v>4730000</v>
      </c>
      <c r="J938" s="31" t="s">
        <v>312</v>
      </c>
      <c r="K938" s="11" t="s">
        <v>1787</v>
      </c>
      <c r="L938" s="107">
        <f t="shared" si="231"/>
        <v>0</v>
      </c>
      <c r="M938" s="107"/>
      <c r="N938" s="107"/>
      <c r="O938" s="107">
        <f t="shared" si="232"/>
        <v>4730000</v>
      </c>
      <c r="P938" s="107">
        <v>4730000</v>
      </c>
      <c r="Q938" s="107"/>
      <c r="R938" s="107">
        <f t="shared" si="233"/>
        <v>0</v>
      </c>
      <c r="S938" s="107"/>
      <c r="T938" s="107"/>
      <c r="U938" s="107">
        <f t="shared" si="234"/>
        <v>0</v>
      </c>
      <c r="V938" s="107"/>
      <c r="W938" s="107"/>
      <c r="X938" s="107">
        <f t="shared" si="235"/>
        <v>0</v>
      </c>
      <c r="Y938" s="107"/>
      <c r="Z938" s="107"/>
      <c r="AA938" s="108">
        <f>C938+I938-L938-O938-U938-X938-R938</f>
        <v>0</v>
      </c>
      <c r="AB938" s="7">
        <v>45531</v>
      </c>
    </row>
    <row r="939" spans="1:28" ht="15.75" hidden="1" x14ac:dyDescent="0.25">
      <c r="A939" s="29">
        <v>45532</v>
      </c>
      <c r="B939" s="27" t="s">
        <v>207</v>
      </c>
      <c r="C939" s="117"/>
      <c r="D939" s="27" t="s">
        <v>46</v>
      </c>
      <c r="E939" s="25" t="s">
        <v>129</v>
      </c>
      <c r="F939" s="25">
        <v>4</v>
      </c>
      <c r="G939" s="25" t="s">
        <v>77</v>
      </c>
      <c r="H939" s="25">
        <v>65000</v>
      </c>
      <c r="I939" s="11">
        <f t="shared" si="225"/>
        <v>260000</v>
      </c>
      <c r="J939" s="31" t="s">
        <v>312</v>
      </c>
      <c r="K939" s="11" t="s">
        <v>1787</v>
      </c>
      <c r="L939" s="107">
        <f t="shared" si="231"/>
        <v>0</v>
      </c>
      <c r="M939" s="107"/>
      <c r="N939" s="107"/>
      <c r="O939" s="107">
        <f t="shared" si="232"/>
        <v>260000</v>
      </c>
      <c r="P939" s="107">
        <v>260000</v>
      </c>
      <c r="Q939" s="107"/>
      <c r="R939" s="107">
        <f t="shared" si="233"/>
        <v>0</v>
      </c>
      <c r="S939" s="107"/>
      <c r="T939" s="107"/>
      <c r="U939" s="107">
        <f t="shared" si="234"/>
        <v>0</v>
      </c>
      <c r="V939" s="107"/>
      <c r="W939" s="107"/>
      <c r="X939" s="107">
        <f t="shared" si="235"/>
        <v>0</v>
      </c>
      <c r="Y939" s="107"/>
      <c r="Z939" s="107"/>
      <c r="AA939" s="108">
        <f>C939+I939-L939-O939-U939-X939-R939</f>
        <v>0</v>
      </c>
      <c r="AB939" s="7">
        <v>45531</v>
      </c>
    </row>
    <row r="940" spans="1:28" ht="15.75" hidden="1" x14ac:dyDescent="0.25">
      <c r="A940" s="29">
        <v>45532</v>
      </c>
      <c r="B940" s="25" t="s">
        <v>110</v>
      </c>
      <c r="C940" s="117"/>
      <c r="D940" s="27" t="s">
        <v>46</v>
      </c>
      <c r="E940" s="25" t="s">
        <v>498</v>
      </c>
      <c r="F940" s="25">
        <v>1</v>
      </c>
      <c r="G940" s="25" t="s">
        <v>48</v>
      </c>
      <c r="H940" s="25">
        <v>450000</v>
      </c>
      <c r="I940" s="11">
        <f t="shared" si="225"/>
        <v>450000</v>
      </c>
      <c r="J940" s="26" t="s">
        <v>28</v>
      </c>
      <c r="K940" s="11"/>
      <c r="L940" s="107">
        <f t="shared" si="231"/>
        <v>0</v>
      </c>
      <c r="M940" s="107"/>
      <c r="N940" s="107"/>
      <c r="O940" s="107">
        <f t="shared" si="232"/>
        <v>0</v>
      </c>
      <c r="P940" s="107"/>
      <c r="Q940" s="107"/>
      <c r="R940" s="107">
        <f t="shared" si="233"/>
        <v>0</v>
      </c>
      <c r="S940" s="107"/>
      <c r="T940" s="107"/>
      <c r="U940" s="107">
        <f t="shared" si="234"/>
        <v>0</v>
      </c>
      <c r="V940" s="107"/>
      <c r="W940" s="107"/>
      <c r="X940" s="107">
        <f t="shared" si="235"/>
        <v>0</v>
      </c>
      <c r="Y940" s="107"/>
      <c r="Z940" s="107"/>
      <c r="AA940" s="108">
        <f>C940+I940-L940-O940-U940-X940-R940</f>
        <v>450000</v>
      </c>
      <c r="AB940" s="7"/>
    </row>
    <row r="941" spans="1:28" ht="15.75" hidden="1" x14ac:dyDescent="0.25">
      <c r="A941" s="29">
        <v>45532</v>
      </c>
      <c r="B941" s="25" t="s">
        <v>396</v>
      </c>
      <c r="C941" s="117"/>
      <c r="D941" s="25" t="s">
        <v>52</v>
      </c>
      <c r="E941" s="25" t="s">
        <v>63</v>
      </c>
      <c r="F941" s="25">
        <v>16</v>
      </c>
      <c r="G941" s="25" t="s">
        <v>48</v>
      </c>
      <c r="H941" s="25">
        <v>450000</v>
      </c>
      <c r="I941" s="11">
        <f t="shared" si="225"/>
        <v>7200000</v>
      </c>
      <c r="J941" s="31" t="s">
        <v>312</v>
      </c>
      <c r="K941" s="11" t="s">
        <v>1803</v>
      </c>
      <c r="L941" s="107">
        <f t="shared" si="231"/>
        <v>0</v>
      </c>
      <c r="M941" s="107"/>
      <c r="N941" s="107"/>
      <c r="O941" s="107">
        <f t="shared" si="232"/>
        <v>7200000</v>
      </c>
      <c r="P941" s="107">
        <v>7200000</v>
      </c>
      <c r="Q941" s="107"/>
      <c r="R941" s="107">
        <f t="shared" si="233"/>
        <v>0</v>
      </c>
      <c r="S941" s="107"/>
      <c r="T941" s="107"/>
      <c r="U941" s="107">
        <f t="shared" si="234"/>
        <v>0</v>
      </c>
      <c r="V941" s="107"/>
      <c r="W941" s="107"/>
      <c r="X941" s="107">
        <f t="shared" si="235"/>
        <v>0</v>
      </c>
      <c r="Y941" s="107"/>
      <c r="Z941" s="107"/>
      <c r="AA941" s="108">
        <f>C941+I941-L941-O941-U941-X941-R941</f>
        <v>0</v>
      </c>
      <c r="AB941" s="7">
        <v>45532</v>
      </c>
    </row>
    <row r="942" spans="1:28" ht="15.75" hidden="1" x14ac:dyDescent="0.25">
      <c r="A942" s="29">
        <v>45532</v>
      </c>
      <c r="B942" s="25" t="s">
        <v>357</v>
      </c>
      <c r="C942" s="117"/>
      <c r="D942" s="25" t="s">
        <v>46</v>
      </c>
      <c r="E942" s="25" t="s">
        <v>81</v>
      </c>
      <c r="F942" s="25">
        <v>23.1</v>
      </c>
      <c r="G942" s="25" t="s">
        <v>39</v>
      </c>
      <c r="H942" s="25">
        <v>46000</v>
      </c>
      <c r="I942" s="11">
        <f t="shared" si="225"/>
        <v>1062600</v>
      </c>
      <c r="J942" s="32" t="s">
        <v>324</v>
      </c>
      <c r="K942" s="11"/>
      <c r="L942" s="107">
        <f t="shared" si="231"/>
        <v>1062600</v>
      </c>
      <c r="M942" s="107">
        <v>1062600</v>
      </c>
      <c r="N942" s="107"/>
      <c r="O942" s="107">
        <f t="shared" si="232"/>
        <v>0</v>
      </c>
      <c r="P942" s="107"/>
      <c r="Q942" s="107"/>
      <c r="R942" s="107">
        <f t="shared" si="233"/>
        <v>0</v>
      </c>
      <c r="S942" s="107"/>
      <c r="T942" s="107"/>
      <c r="U942" s="107">
        <f t="shared" si="234"/>
        <v>0</v>
      </c>
      <c r="V942" s="107"/>
      <c r="W942" s="107"/>
      <c r="X942" s="107">
        <f t="shared" si="235"/>
        <v>0</v>
      </c>
      <c r="Y942" s="107"/>
      <c r="Z942" s="107"/>
      <c r="AA942" s="108">
        <f>C942+I942-L942-O942-U942-X942-R942</f>
        <v>0</v>
      </c>
      <c r="AB942" s="7">
        <v>45532</v>
      </c>
    </row>
    <row r="943" spans="1:28" ht="15.75" hidden="1" x14ac:dyDescent="0.25">
      <c r="A943" s="29">
        <v>45532</v>
      </c>
      <c r="B943" s="25" t="s">
        <v>1245</v>
      </c>
      <c r="C943" s="117"/>
      <c r="D943" s="25" t="s">
        <v>52</v>
      </c>
      <c r="E943" s="25" t="s">
        <v>534</v>
      </c>
      <c r="F943" s="25">
        <v>250</v>
      </c>
      <c r="G943" s="25" t="s">
        <v>34</v>
      </c>
      <c r="H943" s="25">
        <v>3160</v>
      </c>
      <c r="I943" s="11">
        <f t="shared" si="225"/>
        <v>790000</v>
      </c>
      <c r="J943" s="31" t="s">
        <v>324</v>
      </c>
      <c r="K943" s="11"/>
      <c r="L943" s="107">
        <f t="shared" si="231"/>
        <v>0</v>
      </c>
      <c r="M943" s="107"/>
      <c r="N943" s="107"/>
      <c r="O943" s="107">
        <f t="shared" si="232"/>
        <v>0</v>
      </c>
      <c r="P943" s="107"/>
      <c r="Q943" s="107"/>
      <c r="R943" s="107">
        <f t="shared" si="233"/>
        <v>0</v>
      </c>
      <c r="S943" s="107"/>
      <c r="T943" s="107"/>
      <c r="U943" s="107">
        <f t="shared" si="234"/>
        <v>0</v>
      </c>
      <c r="V943" s="107"/>
      <c r="W943" s="107"/>
      <c r="X943" s="107">
        <f t="shared" si="235"/>
        <v>790000</v>
      </c>
      <c r="Y943" s="107">
        <v>790000</v>
      </c>
      <c r="Z943" s="107"/>
      <c r="AA943" s="108">
        <f>C943+I943-L943-O943-U943-X943-R943</f>
        <v>0</v>
      </c>
      <c r="AB943" s="7">
        <v>45532</v>
      </c>
    </row>
    <row r="944" spans="1:28" ht="15.75" hidden="1" x14ac:dyDescent="0.25">
      <c r="A944" s="29">
        <v>45532</v>
      </c>
      <c r="B944" s="25" t="s">
        <v>1195</v>
      </c>
      <c r="C944" s="117"/>
      <c r="D944" s="25" t="s">
        <v>46</v>
      </c>
      <c r="E944" s="25" t="s">
        <v>343</v>
      </c>
      <c r="F944" s="25">
        <v>1</v>
      </c>
      <c r="G944" s="25" t="s">
        <v>23</v>
      </c>
      <c r="H944" s="25">
        <v>1200000</v>
      </c>
      <c r="I944" s="11">
        <f t="shared" si="225"/>
        <v>1200000</v>
      </c>
      <c r="J944" s="26" t="s">
        <v>28</v>
      </c>
      <c r="K944" s="11"/>
      <c r="L944" s="107">
        <f t="shared" si="231"/>
        <v>0</v>
      </c>
      <c r="M944" s="107"/>
      <c r="N944" s="107"/>
      <c r="O944" s="107">
        <f t="shared" si="232"/>
        <v>0</v>
      </c>
      <c r="P944" s="107"/>
      <c r="Q944" s="107"/>
      <c r="R944" s="107">
        <f t="shared" si="233"/>
        <v>0</v>
      </c>
      <c r="S944" s="107"/>
      <c r="T944" s="107"/>
      <c r="U944" s="107">
        <f t="shared" si="234"/>
        <v>0</v>
      </c>
      <c r="V944" s="107"/>
      <c r="W944" s="107"/>
      <c r="X944" s="107">
        <f t="shared" si="235"/>
        <v>0</v>
      </c>
      <c r="Y944" s="107"/>
      <c r="Z944" s="107"/>
      <c r="AA944" s="108">
        <f>C944+I944-L944-O944-U944-X944-R944</f>
        <v>1200000</v>
      </c>
      <c r="AB944" s="7"/>
    </row>
    <row r="945" spans="1:28" ht="15.75" hidden="1" x14ac:dyDescent="0.25">
      <c r="A945" s="29">
        <v>45532</v>
      </c>
      <c r="B945" s="27" t="s">
        <v>801</v>
      </c>
      <c r="C945" s="25"/>
      <c r="D945" s="25" t="s">
        <v>46</v>
      </c>
      <c r="E945" s="27" t="s">
        <v>106</v>
      </c>
      <c r="F945" s="27">
        <v>32</v>
      </c>
      <c r="G945" s="27" t="s">
        <v>39</v>
      </c>
      <c r="H945" s="25">
        <v>46000</v>
      </c>
      <c r="I945" s="11">
        <f t="shared" si="225"/>
        <v>1472000</v>
      </c>
      <c r="J945" s="31" t="s">
        <v>312</v>
      </c>
      <c r="K945" s="11" t="s">
        <v>1801</v>
      </c>
      <c r="L945" s="107">
        <f t="shared" si="231"/>
        <v>0</v>
      </c>
      <c r="M945" s="107"/>
      <c r="N945" s="107"/>
      <c r="O945" s="107">
        <f t="shared" si="232"/>
        <v>1472000</v>
      </c>
      <c r="P945" s="107">
        <v>1472000</v>
      </c>
      <c r="Q945" s="107"/>
      <c r="R945" s="107">
        <f t="shared" si="233"/>
        <v>0</v>
      </c>
      <c r="S945" s="107"/>
      <c r="T945" s="107"/>
      <c r="U945" s="107">
        <f t="shared" si="234"/>
        <v>0</v>
      </c>
      <c r="V945" s="107"/>
      <c r="W945" s="107"/>
      <c r="X945" s="107">
        <f t="shared" si="235"/>
        <v>0</v>
      </c>
      <c r="Y945" s="107"/>
      <c r="Z945" s="107"/>
      <c r="AA945" s="108">
        <f>C945+I945-L945-O945-U945-X945-R945</f>
        <v>0</v>
      </c>
      <c r="AB945" s="7">
        <v>45534</v>
      </c>
    </row>
    <row r="946" spans="1:28" ht="15.75" hidden="1" x14ac:dyDescent="0.25">
      <c r="A946" s="29">
        <v>45532</v>
      </c>
      <c r="B946" s="27" t="s">
        <v>37</v>
      </c>
      <c r="C946" s="117"/>
      <c r="D946" s="27" t="s">
        <v>46</v>
      </c>
      <c r="E946" s="25" t="s">
        <v>394</v>
      </c>
      <c r="F946" s="25">
        <v>2</v>
      </c>
      <c r="G946" s="25" t="s">
        <v>48</v>
      </c>
      <c r="H946" s="25">
        <v>230000</v>
      </c>
      <c r="I946" s="11">
        <f t="shared" si="225"/>
        <v>460000</v>
      </c>
      <c r="J946" s="31" t="s">
        <v>324</v>
      </c>
      <c r="K946" s="11"/>
      <c r="L946" s="107">
        <f t="shared" si="231"/>
        <v>0</v>
      </c>
      <c r="M946" s="107"/>
      <c r="N946" s="107"/>
      <c r="O946" s="107">
        <f t="shared" si="232"/>
        <v>0</v>
      </c>
      <c r="P946" s="107"/>
      <c r="Q946" s="107"/>
      <c r="R946" s="107">
        <f t="shared" si="233"/>
        <v>0</v>
      </c>
      <c r="S946" s="107"/>
      <c r="T946" s="107"/>
      <c r="U946" s="107">
        <f t="shared" si="234"/>
        <v>460000</v>
      </c>
      <c r="V946" s="107">
        <v>460000</v>
      </c>
      <c r="W946" s="107"/>
      <c r="X946" s="107">
        <f t="shared" si="235"/>
        <v>0</v>
      </c>
      <c r="Y946" s="107"/>
      <c r="Z946" s="107"/>
      <c r="AA946" s="108">
        <f>C946+I946-L946-O946-U946-X946-R946</f>
        <v>0</v>
      </c>
      <c r="AB946" s="7">
        <v>45532</v>
      </c>
    </row>
    <row r="947" spans="1:28" ht="15.75" hidden="1" x14ac:dyDescent="0.25">
      <c r="A947" s="29">
        <v>45532</v>
      </c>
      <c r="B947" s="27" t="s">
        <v>99</v>
      </c>
      <c r="C947" s="117"/>
      <c r="D947" s="27"/>
      <c r="E947" s="25" t="s">
        <v>106</v>
      </c>
      <c r="F947" s="25">
        <v>197.9</v>
      </c>
      <c r="G947" s="25" t="s">
        <v>39</v>
      </c>
      <c r="H947" s="25"/>
      <c r="I947" s="11">
        <f t="shared" si="225"/>
        <v>0</v>
      </c>
      <c r="J947" s="26" t="s">
        <v>28</v>
      </c>
      <c r="K947" s="11"/>
      <c r="L947" s="107">
        <f t="shared" si="231"/>
        <v>0</v>
      </c>
      <c r="M947" s="107"/>
      <c r="N947" s="107"/>
      <c r="O947" s="107">
        <f t="shared" si="232"/>
        <v>0</v>
      </c>
      <c r="P947" s="107"/>
      <c r="Q947" s="107"/>
      <c r="R947" s="107">
        <f t="shared" si="233"/>
        <v>0</v>
      </c>
      <c r="S947" s="107"/>
      <c r="T947" s="107"/>
      <c r="U947" s="107">
        <f t="shared" si="234"/>
        <v>0</v>
      </c>
      <c r="V947" s="107"/>
      <c r="W947" s="107"/>
      <c r="X947" s="107">
        <f t="shared" si="235"/>
        <v>0</v>
      </c>
      <c r="Y947" s="107"/>
      <c r="Z947" s="107"/>
      <c r="AA947" s="108">
        <f>C947+I947-L947-O947-U947-X947-R947</f>
        <v>0</v>
      </c>
      <c r="AB947" s="7"/>
    </row>
    <row r="948" spans="1:28" ht="15.75" hidden="1" x14ac:dyDescent="0.25">
      <c r="A948" s="29">
        <v>45532</v>
      </c>
      <c r="B948" s="25" t="s">
        <v>110</v>
      </c>
      <c r="C948" s="117"/>
      <c r="D948" s="25" t="s">
        <v>46</v>
      </c>
      <c r="E948" s="25" t="s">
        <v>106</v>
      </c>
      <c r="F948" s="25">
        <v>66.099999999999994</v>
      </c>
      <c r="G948" s="25" t="s">
        <v>39</v>
      </c>
      <c r="H948" s="25">
        <v>49000</v>
      </c>
      <c r="I948" s="11">
        <f t="shared" si="225"/>
        <v>3238899.9999999995</v>
      </c>
      <c r="J948" s="26" t="s">
        <v>28</v>
      </c>
      <c r="K948" s="11"/>
      <c r="L948" s="107">
        <f t="shared" si="231"/>
        <v>0</v>
      </c>
      <c r="M948" s="107"/>
      <c r="N948" s="107"/>
      <c r="O948" s="107">
        <f t="shared" si="232"/>
        <v>0</v>
      </c>
      <c r="P948" s="107"/>
      <c r="Q948" s="107"/>
      <c r="R948" s="107">
        <f t="shared" si="233"/>
        <v>0</v>
      </c>
      <c r="S948" s="107"/>
      <c r="T948" s="107"/>
      <c r="U948" s="107">
        <f t="shared" si="234"/>
        <v>0</v>
      </c>
      <c r="V948" s="107"/>
      <c r="W948" s="107"/>
      <c r="X948" s="107">
        <f t="shared" si="235"/>
        <v>0</v>
      </c>
      <c r="Y948" s="107"/>
      <c r="Z948" s="107"/>
      <c r="AA948" s="108">
        <f>C948+I948-L948-O948-U948-X948-R948</f>
        <v>3238899.9999999995</v>
      </c>
      <c r="AB948" s="7"/>
    </row>
    <row r="949" spans="1:28" ht="15.75" hidden="1" x14ac:dyDescent="0.25">
      <c r="A949" s="29">
        <v>45532</v>
      </c>
      <c r="B949" s="25" t="s">
        <v>412</v>
      </c>
      <c r="C949" s="117"/>
      <c r="D949" s="25" t="s">
        <v>46</v>
      </c>
      <c r="E949" s="25" t="s">
        <v>91</v>
      </c>
      <c r="F949" s="25">
        <v>5</v>
      </c>
      <c r="G949" s="25" t="s">
        <v>303</v>
      </c>
      <c r="H949" s="25">
        <v>1200000</v>
      </c>
      <c r="I949" s="11">
        <f t="shared" si="225"/>
        <v>6000000</v>
      </c>
      <c r="J949" s="26" t="s">
        <v>28</v>
      </c>
      <c r="K949" s="11"/>
      <c r="L949" s="107">
        <f t="shared" si="231"/>
        <v>0</v>
      </c>
      <c r="M949" s="107"/>
      <c r="N949" s="107"/>
      <c r="O949" s="107">
        <f t="shared" si="232"/>
        <v>0</v>
      </c>
      <c r="P949" s="107"/>
      <c r="Q949" s="107"/>
      <c r="R949" s="107">
        <f t="shared" si="233"/>
        <v>0</v>
      </c>
      <c r="S949" s="107"/>
      <c r="T949" s="107"/>
      <c r="U949" s="107">
        <f t="shared" si="234"/>
        <v>0</v>
      </c>
      <c r="V949" s="107"/>
      <c r="W949" s="107"/>
      <c r="X949" s="107">
        <f t="shared" si="235"/>
        <v>0</v>
      </c>
      <c r="Y949" s="107"/>
      <c r="Z949" s="107"/>
      <c r="AA949" s="108">
        <f>C949+I949-L949-O949-U949-X949-R949</f>
        <v>6000000</v>
      </c>
      <c r="AB949" s="7"/>
    </row>
    <row r="950" spans="1:28" ht="15.75" hidden="1" x14ac:dyDescent="0.25">
      <c r="A950" s="29">
        <v>45532</v>
      </c>
      <c r="B950" s="25" t="s">
        <v>412</v>
      </c>
      <c r="C950" s="117"/>
      <c r="D950" s="25" t="s">
        <v>46</v>
      </c>
      <c r="E950" s="25" t="s">
        <v>58</v>
      </c>
      <c r="F950" s="25">
        <v>10400</v>
      </c>
      <c r="G950" s="25" t="s">
        <v>34</v>
      </c>
      <c r="H950" s="25">
        <v>1900</v>
      </c>
      <c r="I950" s="11">
        <f t="shared" si="225"/>
        <v>19760000</v>
      </c>
      <c r="J950" s="26" t="s">
        <v>28</v>
      </c>
      <c r="K950" s="11"/>
      <c r="L950" s="107">
        <f t="shared" si="231"/>
        <v>0</v>
      </c>
      <c r="M950" s="107"/>
      <c r="N950" s="107"/>
      <c r="O950" s="107">
        <f t="shared" si="232"/>
        <v>0</v>
      </c>
      <c r="P950" s="107"/>
      <c r="Q950" s="107"/>
      <c r="R950" s="107">
        <f t="shared" si="233"/>
        <v>0</v>
      </c>
      <c r="S950" s="107"/>
      <c r="T950" s="107"/>
      <c r="U950" s="107">
        <f t="shared" si="234"/>
        <v>0</v>
      </c>
      <c r="V950" s="107"/>
      <c r="W950" s="107"/>
      <c r="X950" s="107">
        <f t="shared" si="235"/>
        <v>0</v>
      </c>
      <c r="Y950" s="107"/>
      <c r="Z950" s="107"/>
      <c r="AA950" s="108">
        <f>C950+I950-L950-O950-U950-X950-R950</f>
        <v>19760000</v>
      </c>
      <c r="AB950" s="7"/>
    </row>
    <row r="951" spans="1:28" ht="15.75" hidden="1" x14ac:dyDescent="0.25">
      <c r="A951" s="29">
        <v>45532</v>
      </c>
      <c r="B951" s="25" t="s">
        <v>723</v>
      </c>
      <c r="C951" s="117"/>
      <c r="D951" s="25" t="s">
        <v>46</v>
      </c>
      <c r="E951" s="25" t="s">
        <v>1481</v>
      </c>
      <c r="F951" s="25">
        <v>599</v>
      </c>
      <c r="G951" s="25" t="s">
        <v>39</v>
      </c>
      <c r="H951" s="25">
        <v>12600</v>
      </c>
      <c r="I951" s="11">
        <f t="shared" si="225"/>
        <v>7547400</v>
      </c>
      <c r="J951" s="31" t="s">
        <v>324</v>
      </c>
      <c r="K951" s="11"/>
      <c r="L951" s="107">
        <f t="shared" si="231"/>
        <v>6000400</v>
      </c>
      <c r="M951" s="107">
        <v>6000400</v>
      </c>
      <c r="N951" s="107"/>
      <c r="O951" s="107">
        <f t="shared" si="232"/>
        <v>0</v>
      </c>
      <c r="P951" s="107"/>
      <c r="Q951" s="107"/>
      <c r="R951" s="107">
        <f t="shared" si="233"/>
        <v>0</v>
      </c>
      <c r="S951" s="107"/>
      <c r="T951" s="107"/>
      <c r="U951" s="107">
        <f t="shared" si="234"/>
        <v>1547000</v>
      </c>
      <c r="V951" s="107">
        <v>1547000</v>
      </c>
      <c r="W951" s="107"/>
      <c r="X951" s="107">
        <f t="shared" si="235"/>
        <v>0</v>
      </c>
      <c r="Y951" s="107"/>
      <c r="Z951" s="107"/>
      <c r="AA951" s="108">
        <f>C951+I951-L951-O951-U951-X951-R951</f>
        <v>0</v>
      </c>
      <c r="AB951" s="7">
        <v>45533</v>
      </c>
    </row>
    <row r="952" spans="1:28" ht="15.75" hidden="1" x14ac:dyDescent="0.25">
      <c r="A952" s="29">
        <v>45532</v>
      </c>
      <c r="B952" s="25" t="s">
        <v>513</v>
      </c>
      <c r="C952" s="117"/>
      <c r="D952" s="25" t="s">
        <v>52</v>
      </c>
      <c r="E952" s="25" t="s">
        <v>150</v>
      </c>
      <c r="F952" s="25">
        <v>20</v>
      </c>
      <c r="G952" s="25" t="s">
        <v>77</v>
      </c>
      <c r="H952" s="25">
        <v>45000</v>
      </c>
      <c r="I952" s="11">
        <f t="shared" si="225"/>
        <v>900000</v>
      </c>
      <c r="J952" s="32" t="s">
        <v>324</v>
      </c>
      <c r="K952" s="11"/>
      <c r="L952" s="107">
        <f t="shared" si="231"/>
        <v>0</v>
      </c>
      <c r="M952" s="107"/>
      <c r="N952" s="107"/>
      <c r="O952" s="107">
        <f t="shared" si="232"/>
        <v>0</v>
      </c>
      <c r="P952" s="107"/>
      <c r="Q952" s="107"/>
      <c r="R952" s="107">
        <f t="shared" si="233"/>
        <v>0</v>
      </c>
      <c r="S952" s="107"/>
      <c r="T952" s="107"/>
      <c r="U952" s="107">
        <f t="shared" si="234"/>
        <v>900000</v>
      </c>
      <c r="V952" s="107">
        <v>900000</v>
      </c>
      <c r="W952" s="107"/>
      <c r="X952" s="107">
        <f t="shared" si="235"/>
        <v>0</v>
      </c>
      <c r="Y952" s="107"/>
      <c r="Z952" s="107"/>
      <c r="AA952" s="108">
        <f>C952+I952-L952-O952-U952-X952-R952</f>
        <v>0</v>
      </c>
      <c r="AB952" s="7">
        <v>45533</v>
      </c>
    </row>
    <row r="953" spans="1:28" ht="15.75" hidden="1" x14ac:dyDescent="0.25">
      <c r="A953" s="29">
        <v>45532</v>
      </c>
      <c r="B953" s="25" t="s">
        <v>513</v>
      </c>
      <c r="C953" s="117"/>
      <c r="D953" s="25" t="s">
        <v>52</v>
      </c>
      <c r="E953" s="25" t="s">
        <v>129</v>
      </c>
      <c r="F953" s="25">
        <v>12</v>
      </c>
      <c r="G953" s="25" t="s">
        <v>77</v>
      </c>
      <c r="H953" s="25">
        <v>60000</v>
      </c>
      <c r="I953" s="11">
        <f t="shared" si="225"/>
        <v>720000</v>
      </c>
      <c r="J953" s="32" t="s">
        <v>324</v>
      </c>
      <c r="K953" s="11"/>
      <c r="L953" s="107">
        <f t="shared" si="231"/>
        <v>0</v>
      </c>
      <c r="M953" s="107"/>
      <c r="N953" s="107"/>
      <c r="O953" s="107">
        <f t="shared" si="232"/>
        <v>0</v>
      </c>
      <c r="P953" s="107"/>
      <c r="Q953" s="107"/>
      <c r="R953" s="107">
        <f t="shared" si="233"/>
        <v>0</v>
      </c>
      <c r="S953" s="107"/>
      <c r="T953" s="107"/>
      <c r="U953" s="107">
        <f t="shared" si="234"/>
        <v>720000</v>
      </c>
      <c r="V953" s="107">
        <v>720000</v>
      </c>
      <c r="W953" s="107"/>
      <c r="X953" s="107">
        <f t="shared" si="235"/>
        <v>0</v>
      </c>
      <c r="Y953" s="107"/>
      <c r="Z953" s="107"/>
      <c r="AA953" s="108">
        <f>C953+I953-L953-O953-U953-X953-R953</f>
        <v>0</v>
      </c>
      <c r="AB953" s="7">
        <v>45533</v>
      </c>
    </row>
    <row r="954" spans="1:28" ht="15.75" hidden="1" x14ac:dyDescent="0.25">
      <c r="A954" s="29">
        <v>45532</v>
      </c>
      <c r="B954" s="25" t="s">
        <v>280</v>
      </c>
      <c r="C954" s="117"/>
      <c r="D954" s="25" t="s">
        <v>46</v>
      </c>
      <c r="E954" s="25" t="s">
        <v>108</v>
      </c>
      <c r="F954" s="25">
        <v>10400</v>
      </c>
      <c r="G954" s="25" t="s">
        <v>34</v>
      </c>
      <c r="H954" s="25">
        <v>1675</v>
      </c>
      <c r="I954" s="11">
        <f t="shared" si="225"/>
        <v>17420000</v>
      </c>
      <c r="J954" s="26" t="s">
        <v>28</v>
      </c>
      <c r="K954" s="11"/>
      <c r="L954" s="107">
        <f t="shared" si="231"/>
        <v>0</v>
      </c>
      <c r="M954" s="107"/>
      <c r="N954" s="107"/>
      <c r="O954" s="107">
        <f t="shared" si="232"/>
        <v>0</v>
      </c>
      <c r="P954" s="107"/>
      <c r="Q954" s="107"/>
      <c r="R954" s="107">
        <f t="shared" si="233"/>
        <v>0</v>
      </c>
      <c r="S954" s="107"/>
      <c r="T954" s="107"/>
      <c r="U954" s="107">
        <f t="shared" si="234"/>
        <v>0</v>
      </c>
      <c r="V954" s="107"/>
      <c r="W954" s="107"/>
      <c r="X954" s="107">
        <f t="shared" si="235"/>
        <v>0</v>
      </c>
      <c r="Y954" s="107"/>
      <c r="Z954" s="107"/>
      <c r="AA954" s="108">
        <f>C954+I954-L954-O954-U954-X954-R954</f>
        <v>17420000</v>
      </c>
      <c r="AB954" s="7"/>
    </row>
    <row r="955" spans="1:28" ht="15.75" hidden="1" x14ac:dyDescent="0.25">
      <c r="A955" s="29">
        <v>45532</v>
      </c>
      <c r="B955" s="25" t="s">
        <v>330</v>
      </c>
      <c r="C955" s="117"/>
      <c r="D955" s="25" t="s">
        <v>46</v>
      </c>
      <c r="E955" s="25" t="s">
        <v>129</v>
      </c>
      <c r="F955" s="25">
        <v>4</v>
      </c>
      <c r="G955" s="25" t="s">
        <v>77</v>
      </c>
      <c r="H955" s="25">
        <v>65000</v>
      </c>
      <c r="I955" s="11">
        <f t="shared" si="225"/>
        <v>260000</v>
      </c>
      <c r="J955" s="31" t="s">
        <v>324</v>
      </c>
      <c r="K955" s="11"/>
      <c r="L955" s="107">
        <f t="shared" si="231"/>
        <v>0</v>
      </c>
      <c r="M955" s="107"/>
      <c r="N955" s="107"/>
      <c r="O955" s="107">
        <f t="shared" si="232"/>
        <v>0</v>
      </c>
      <c r="P955" s="107"/>
      <c r="Q955" s="107"/>
      <c r="R955" s="107">
        <f t="shared" si="233"/>
        <v>0</v>
      </c>
      <c r="S955" s="107"/>
      <c r="T955" s="107"/>
      <c r="U955" s="107">
        <f t="shared" si="234"/>
        <v>260000</v>
      </c>
      <c r="V955" s="107">
        <v>260000</v>
      </c>
      <c r="W955" s="107"/>
      <c r="X955" s="107">
        <f t="shared" si="235"/>
        <v>0</v>
      </c>
      <c r="Y955" s="107"/>
      <c r="Z955" s="107"/>
      <c r="AA955" s="108">
        <f>C955+I955-L955-O955-U955-X955-R955</f>
        <v>0</v>
      </c>
      <c r="AB955" s="7">
        <v>45532</v>
      </c>
    </row>
    <row r="956" spans="1:28" ht="15.75" hidden="1" x14ac:dyDescent="0.25">
      <c r="A956" s="29">
        <v>45532</v>
      </c>
      <c r="B956" s="25" t="s">
        <v>354</v>
      </c>
      <c r="C956" s="117"/>
      <c r="D956" s="25" t="s">
        <v>46</v>
      </c>
      <c r="E956" s="25" t="s">
        <v>204</v>
      </c>
      <c r="F956" s="25">
        <v>500</v>
      </c>
      <c r="G956" s="25" t="s">
        <v>34</v>
      </c>
      <c r="H956" s="25">
        <v>1120</v>
      </c>
      <c r="I956" s="11">
        <f t="shared" si="225"/>
        <v>560000</v>
      </c>
      <c r="J956" s="26" t="s">
        <v>28</v>
      </c>
      <c r="K956" s="11"/>
      <c r="L956" s="107">
        <f t="shared" si="231"/>
        <v>0</v>
      </c>
      <c r="M956" s="107"/>
      <c r="N956" s="107"/>
      <c r="O956" s="107">
        <f t="shared" si="232"/>
        <v>0</v>
      </c>
      <c r="P956" s="107"/>
      <c r="Q956" s="107"/>
      <c r="R956" s="107">
        <f t="shared" si="233"/>
        <v>0</v>
      </c>
      <c r="S956" s="107"/>
      <c r="T956" s="107"/>
      <c r="U956" s="107">
        <f t="shared" si="234"/>
        <v>0</v>
      </c>
      <c r="V956" s="107"/>
      <c r="W956" s="107"/>
      <c r="X956" s="107">
        <f t="shared" si="235"/>
        <v>0</v>
      </c>
      <c r="Y956" s="107"/>
      <c r="Z956" s="107"/>
      <c r="AA956" s="108">
        <f>C956+I956-L956-O956-U956-X956-R956</f>
        <v>560000</v>
      </c>
      <c r="AB956" s="7"/>
    </row>
    <row r="957" spans="1:28" ht="15.75" hidden="1" x14ac:dyDescent="0.25">
      <c r="A957" s="29">
        <v>45532</v>
      </c>
      <c r="B957" s="25" t="s">
        <v>311</v>
      </c>
      <c r="C957" s="117"/>
      <c r="D957" s="25" t="s">
        <v>46</v>
      </c>
      <c r="E957" s="25" t="s">
        <v>129</v>
      </c>
      <c r="F957" s="25">
        <v>4</v>
      </c>
      <c r="G957" s="25" t="s">
        <v>77</v>
      </c>
      <c r="H957" s="25">
        <v>65000</v>
      </c>
      <c r="I957" s="11">
        <f t="shared" si="225"/>
        <v>260000</v>
      </c>
      <c r="J957" s="31" t="s">
        <v>324</v>
      </c>
      <c r="K957" s="11"/>
      <c r="L957" s="107">
        <f t="shared" si="231"/>
        <v>260000</v>
      </c>
      <c r="M957" s="107">
        <v>260000</v>
      </c>
      <c r="N957" s="107"/>
      <c r="O957" s="107">
        <f t="shared" si="232"/>
        <v>0</v>
      </c>
      <c r="P957" s="107"/>
      <c r="Q957" s="107"/>
      <c r="R957" s="107">
        <f t="shared" si="233"/>
        <v>0</v>
      </c>
      <c r="S957" s="107"/>
      <c r="T957" s="107"/>
      <c r="U957" s="107">
        <f t="shared" si="234"/>
        <v>0</v>
      </c>
      <c r="V957" s="107"/>
      <c r="W957" s="107"/>
      <c r="X957" s="107">
        <f t="shared" si="235"/>
        <v>0</v>
      </c>
      <c r="Y957" s="107"/>
      <c r="Z957" s="107"/>
      <c r="AA957" s="108">
        <f>C957+I957-L957-O957-U957-X957-R957</f>
        <v>0</v>
      </c>
      <c r="AB957" s="7">
        <v>45532</v>
      </c>
    </row>
    <row r="958" spans="1:28" ht="15.75" hidden="1" x14ac:dyDescent="0.25">
      <c r="A958" s="29">
        <v>45532</v>
      </c>
      <c r="B958" s="25" t="s">
        <v>672</v>
      </c>
      <c r="C958" s="117"/>
      <c r="D958" s="25" t="s">
        <v>52</v>
      </c>
      <c r="E958" s="25" t="s">
        <v>273</v>
      </c>
      <c r="F958" s="25">
        <v>28.7</v>
      </c>
      <c r="G958" s="25" t="s">
        <v>39</v>
      </c>
      <c r="H958" s="25">
        <v>46000</v>
      </c>
      <c r="I958" s="11">
        <f t="shared" si="225"/>
        <v>1320200</v>
      </c>
      <c r="J958" s="31" t="s">
        <v>312</v>
      </c>
      <c r="K958" s="11" t="s">
        <v>1800</v>
      </c>
      <c r="L958" s="107"/>
      <c r="M958" s="107"/>
      <c r="N958" s="107"/>
      <c r="O958" s="107">
        <f t="shared" si="232"/>
        <v>1320200</v>
      </c>
      <c r="P958" s="107">
        <v>1320200</v>
      </c>
      <c r="Q958" s="107"/>
      <c r="R958" s="107">
        <f t="shared" si="233"/>
        <v>0</v>
      </c>
      <c r="S958" s="107"/>
      <c r="T958" s="107"/>
      <c r="U958" s="107">
        <f t="shared" si="234"/>
        <v>0</v>
      </c>
      <c r="V958" s="107"/>
      <c r="W958" s="107"/>
      <c r="X958" s="107">
        <f t="shared" si="235"/>
        <v>0</v>
      </c>
      <c r="Y958" s="107"/>
      <c r="Z958" s="107"/>
      <c r="AA958" s="108">
        <f>C958+I958-L958-O958-U958-X958-R958</f>
        <v>0</v>
      </c>
      <c r="AB958" s="7">
        <v>45533</v>
      </c>
    </row>
    <row r="959" spans="1:28" ht="15.75" hidden="1" x14ac:dyDescent="0.25">
      <c r="A959" s="29">
        <v>45532</v>
      </c>
      <c r="B959" s="25" t="s">
        <v>211</v>
      </c>
      <c r="C959" s="117"/>
      <c r="D959" s="25" t="s">
        <v>52</v>
      </c>
      <c r="E959" s="25" t="s">
        <v>154</v>
      </c>
      <c r="F959" s="25">
        <v>750</v>
      </c>
      <c r="G959" s="25" t="s">
        <v>34</v>
      </c>
      <c r="H959" s="25">
        <v>1065</v>
      </c>
      <c r="I959" s="11">
        <f t="shared" si="225"/>
        <v>798750</v>
      </c>
      <c r="J959" s="31" t="s">
        <v>324</v>
      </c>
      <c r="K959" s="11"/>
      <c r="L959" s="107">
        <f t="shared" si="231"/>
        <v>0</v>
      </c>
      <c r="M959" s="107"/>
      <c r="N959" s="107"/>
      <c r="O959" s="107">
        <f t="shared" si="232"/>
        <v>0</v>
      </c>
      <c r="P959" s="107"/>
      <c r="Q959" s="107"/>
      <c r="R959" s="107">
        <f t="shared" si="233"/>
        <v>0</v>
      </c>
      <c r="S959" s="107"/>
      <c r="T959" s="107"/>
      <c r="U959" s="107">
        <f t="shared" si="234"/>
        <v>798750</v>
      </c>
      <c r="V959" s="107">
        <v>798750</v>
      </c>
      <c r="W959" s="107"/>
      <c r="X959" s="107">
        <f t="shared" si="235"/>
        <v>0</v>
      </c>
      <c r="Y959" s="107"/>
      <c r="Z959" s="107"/>
      <c r="AA959" s="108">
        <f>C959+I959-L959-O959-U959-X959-R959</f>
        <v>0</v>
      </c>
      <c r="AB959" s="7">
        <v>45533</v>
      </c>
    </row>
    <row r="960" spans="1:28" ht="15.75" hidden="1" x14ac:dyDescent="0.25">
      <c r="A960" s="29">
        <v>45532</v>
      </c>
      <c r="B960" s="25" t="s">
        <v>122</v>
      </c>
      <c r="C960" s="117"/>
      <c r="D960" s="25" t="s">
        <v>46</v>
      </c>
      <c r="E960" s="25" t="s">
        <v>117</v>
      </c>
      <c r="F960" s="25">
        <v>10</v>
      </c>
      <c r="G960" s="25" t="s">
        <v>23</v>
      </c>
      <c r="H960" s="25">
        <v>450000</v>
      </c>
      <c r="I960" s="11">
        <f t="shared" si="225"/>
        <v>4500000</v>
      </c>
      <c r="J960" s="26" t="s">
        <v>28</v>
      </c>
      <c r="K960" s="11"/>
      <c r="L960" s="107">
        <f t="shared" si="231"/>
        <v>0</v>
      </c>
      <c r="M960" s="107"/>
      <c r="N960" s="107"/>
      <c r="O960" s="107">
        <f t="shared" si="232"/>
        <v>0</v>
      </c>
      <c r="P960" s="107"/>
      <c r="Q960" s="107"/>
      <c r="R960" s="107">
        <f t="shared" si="233"/>
        <v>0</v>
      </c>
      <c r="S960" s="107"/>
      <c r="T960" s="107"/>
      <c r="U960" s="107">
        <f t="shared" si="234"/>
        <v>0</v>
      </c>
      <c r="V960" s="107"/>
      <c r="W960" s="107"/>
      <c r="X960" s="107">
        <f t="shared" si="235"/>
        <v>0</v>
      </c>
      <c r="Y960" s="107"/>
      <c r="Z960" s="107"/>
      <c r="AA960" s="108">
        <f>C960+I960-L960-O960-U960-X960-R960</f>
        <v>4500000</v>
      </c>
      <c r="AB960" s="7"/>
    </row>
    <row r="961" spans="1:28" ht="15.75" hidden="1" x14ac:dyDescent="0.25">
      <c r="A961" s="29">
        <v>45533</v>
      </c>
      <c r="B961" s="27" t="s">
        <v>231</v>
      </c>
      <c r="C961" s="27"/>
      <c r="D961" s="27" t="s">
        <v>46</v>
      </c>
      <c r="E961" s="27" t="s">
        <v>326</v>
      </c>
      <c r="F961" s="27">
        <v>10</v>
      </c>
      <c r="G961" s="27" t="s">
        <v>39</v>
      </c>
      <c r="H961" s="27">
        <v>100000</v>
      </c>
      <c r="I961" s="11">
        <f t="shared" ref="I961:I1002" si="236">F961*H961</f>
        <v>1000000</v>
      </c>
      <c r="J961" s="28" t="s">
        <v>28</v>
      </c>
      <c r="K961" s="11"/>
      <c r="L961" s="107">
        <f t="shared" ref="L961:L1002" si="237">M961+N961</f>
        <v>0</v>
      </c>
      <c r="M961" s="107"/>
      <c r="N961" s="107"/>
      <c r="O961" s="107">
        <f t="shared" ref="O961:O1002" si="238">P961+Q961</f>
        <v>0</v>
      </c>
      <c r="P961" s="107"/>
      <c r="Q961" s="107"/>
      <c r="R961" s="107">
        <f t="shared" ref="R961:R1002" si="239">S961+T961</f>
        <v>0</v>
      </c>
      <c r="S961" s="107"/>
      <c r="T961" s="107"/>
      <c r="U961" s="107">
        <f t="shared" ref="U961:U1002" si="240">V961+W961</f>
        <v>0</v>
      </c>
      <c r="V961" s="107"/>
      <c r="W961" s="107"/>
      <c r="X961" s="107">
        <f t="shared" ref="X961:X1002" si="241">Y961+Z961</f>
        <v>0</v>
      </c>
      <c r="Y961" s="107"/>
      <c r="Z961" s="107"/>
      <c r="AA961" s="108">
        <f>C961+I961-L961-O961-U961-X961-R961</f>
        <v>1000000</v>
      </c>
      <c r="AB961" s="7"/>
    </row>
    <row r="962" spans="1:28" ht="15.75" hidden="1" x14ac:dyDescent="0.25">
      <c r="A962" s="29">
        <v>45533</v>
      </c>
      <c r="B962" s="27" t="s">
        <v>231</v>
      </c>
      <c r="D962" s="27" t="s">
        <v>46</v>
      </c>
      <c r="E962" s="25" t="s">
        <v>129</v>
      </c>
      <c r="F962" s="25">
        <v>12</v>
      </c>
      <c r="G962" s="25" t="s">
        <v>77</v>
      </c>
      <c r="H962" s="25">
        <v>65000</v>
      </c>
      <c r="I962" s="11">
        <f t="shared" si="236"/>
        <v>780000</v>
      </c>
      <c r="J962" s="26" t="s">
        <v>28</v>
      </c>
      <c r="K962" s="11"/>
      <c r="L962" s="107">
        <f t="shared" si="237"/>
        <v>0</v>
      </c>
      <c r="M962" s="107"/>
      <c r="N962" s="107"/>
      <c r="O962" s="107">
        <f t="shared" si="238"/>
        <v>0</v>
      </c>
      <c r="P962" s="107"/>
      <c r="Q962" s="107"/>
      <c r="R962" s="107">
        <f t="shared" si="239"/>
        <v>0</v>
      </c>
      <c r="S962" s="107"/>
      <c r="T962" s="107"/>
      <c r="U962" s="107">
        <f t="shared" si="240"/>
        <v>0</v>
      </c>
      <c r="V962" s="107"/>
      <c r="W962" s="107"/>
      <c r="X962" s="107">
        <f t="shared" si="241"/>
        <v>0</v>
      </c>
      <c r="Y962" s="107"/>
      <c r="Z962" s="107"/>
      <c r="AA962" s="108">
        <f>C962+I962-L962-O962-U962-X962-R962</f>
        <v>780000</v>
      </c>
      <c r="AB962" s="7"/>
    </row>
    <row r="963" spans="1:28" ht="15.75" hidden="1" x14ac:dyDescent="0.25">
      <c r="A963" s="29">
        <v>45533</v>
      </c>
      <c r="B963" s="25" t="s">
        <v>359</v>
      </c>
      <c r="D963" s="25" t="s">
        <v>46</v>
      </c>
      <c r="E963" s="25" t="s">
        <v>120</v>
      </c>
      <c r="F963" s="25">
        <v>48.4</v>
      </c>
      <c r="G963" s="25" t="s">
        <v>39</v>
      </c>
      <c r="H963" s="25">
        <v>46000</v>
      </c>
      <c r="I963" s="11">
        <f t="shared" si="236"/>
        <v>2226400</v>
      </c>
      <c r="J963" s="26" t="s">
        <v>28</v>
      </c>
      <c r="K963" s="11"/>
      <c r="L963" s="107">
        <f t="shared" si="237"/>
        <v>0</v>
      </c>
      <c r="M963" s="107"/>
      <c r="N963" s="107"/>
      <c r="O963" s="107">
        <f t="shared" si="238"/>
        <v>0</v>
      </c>
      <c r="P963" s="107"/>
      <c r="Q963" s="107"/>
      <c r="R963" s="107">
        <f t="shared" si="239"/>
        <v>0</v>
      </c>
      <c r="S963" s="107"/>
      <c r="T963" s="107"/>
      <c r="U963" s="107">
        <f t="shared" si="240"/>
        <v>0</v>
      </c>
      <c r="V963" s="107"/>
      <c r="W963" s="107"/>
      <c r="X963" s="107">
        <f t="shared" si="241"/>
        <v>0</v>
      </c>
      <c r="Y963" s="107"/>
      <c r="Z963" s="107"/>
      <c r="AA963" s="108">
        <f>C963+I963-L963-O963-U963-X963-R963</f>
        <v>2226400</v>
      </c>
      <c r="AB963" s="7"/>
    </row>
    <row r="964" spans="1:28" ht="15.75" hidden="1" x14ac:dyDescent="0.25">
      <c r="A964" s="29">
        <v>45533</v>
      </c>
      <c r="B964" s="25" t="s">
        <v>536</v>
      </c>
      <c r="D964" s="25" t="s">
        <v>46</v>
      </c>
      <c r="E964" s="25" t="s">
        <v>1042</v>
      </c>
      <c r="F964" s="25">
        <v>1</v>
      </c>
      <c r="G964" s="25" t="s">
        <v>39</v>
      </c>
      <c r="H964" s="25">
        <v>175000</v>
      </c>
      <c r="I964" s="11">
        <f t="shared" si="236"/>
        <v>175000</v>
      </c>
      <c r="J964" s="31" t="s">
        <v>312</v>
      </c>
      <c r="K964" s="11"/>
      <c r="L964" s="107">
        <f t="shared" si="237"/>
        <v>0</v>
      </c>
      <c r="M964" s="107"/>
      <c r="N964" s="107"/>
      <c r="O964" s="107">
        <f t="shared" si="238"/>
        <v>0</v>
      </c>
      <c r="P964" s="107"/>
      <c r="Q964" s="107"/>
      <c r="R964" s="107">
        <f t="shared" si="239"/>
        <v>175000</v>
      </c>
      <c r="S964" s="107">
        <v>175000</v>
      </c>
      <c r="T964" s="107"/>
      <c r="U964" s="107">
        <f t="shared" si="240"/>
        <v>0</v>
      </c>
      <c r="V964" s="107"/>
      <c r="W964" s="107"/>
      <c r="X964" s="107">
        <f t="shared" si="241"/>
        <v>0</v>
      </c>
      <c r="Y964" s="107"/>
      <c r="Z964" s="107"/>
      <c r="AA964" s="108">
        <f>C964+I964-L964-O964-U964-X964-R964</f>
        <v>0</v>
      </c>
      <c r="AB964" s="7">
        <v>45533</v>
      </c>
    </row>
    <row r="965" spans="1:28" ht="15.75" hidden="1" x14ac:dyDescent="0.25">
      <c r="A965" s="29">
        <v>45533</v>
      </c>
      <c r="B965" s="25" t="s">
        <v>961</v>
      </c>
      <c r="D965" s="25" t="s">
        <v>52</v>
      </c>
      <c r="E965" s="25" t="s">
        <v>179</v>
      </c>
      <c r="F965" s="25">
        <v>500</v>
      </c>
      <c r="G965" s="25" t="s">
        <v>34</v>
      </c>
      <c r="H965" s="25">
        <v>1460</v>
      </c>
      <c r="I965" s="11">
        <f t="shared" si="236"/>
        <v>730000</v>
      </c>
      <c r="J965" s="31" t="s">
        <v>324</v>
      </c>
      <c r="K965" s="11"/>
      <c r="L965" s="107">
        <f t="shared" si="237"/>
        <v>730000</v>
      </c>
      <c r="M965" s="107">
        <v>730000</v>
      </c>
      <c r="N965" s="107"/>
      <c r="O965" s="107">
        <f t="shared" si="238"/>
        <v>0</v>
      </c>
      <c r="P965" s="107"/>
      <c r="Q965" s="107"/>
      <c r="R965" s="107">
        <f t="shared" si="239"/>
        <v>0</v>
      </c>
      <c r="S965" s="107"/>
      <c r="T965" s="107"/>
      <c r="U965" s="107">
        <f t="shared" si="240"/>
        <v>0</v>
      </c>
      <c r="V965" s="107"/>
      <c r="W965" s="107"/>
      <c r="X965" s="107">
        <f t="shared" si="241"/>
        <v>0</v>
      </c>
      <c r="Y965" s="107"/>
      <c r="Z965" s="107"/>
      <c r="AA965" s="108">
        <f>C965+I965-L965-O965-U965-X965-R965</f>
        <v>0</v>
      </c>
      <c r="AB965" s="7">
        <v>45535</v>
      </c>
    </row>
    <row r="966" spans="1:28" ht="15.75" hidden="1" x14ac:dyDescent="0.25">
      <c r="A966" s="29">
        <v>45533</v>
      </c>
      <c r="B966" s="25" t="s">
        <v>99</v>
      </c>
      <c r="E966" s="25" t="s">
        <v>121</v>
      </c>
      <c r="F966" s="25">
        <v>40.700000000000003</v>
      </c>
      <c r="G966" s="25" t="s">
        <v>39</v>
      </c>
      <c r="H966" s="25"/>
      <c r="I966" s="11">
        <f t="shared" si="236"/>
        <v>0</v>
      </c>
      <c r="J966" s="26" t="s">
        <v>28</v>
      </c>
      <c r="K966" s="11"/>
      <c r="L966" s="107">
        <f t="shared" si="237"/>
        <v>0</v>
      </c>
      <c r="M966" s="107"/>
      <c r="N966" s="107"/>
      <c r="O966" s="107">
        <f t="shared" si="238"/>
        <v>0</v>
      </c>
      <c r="P966" s="107"/>
      <c r="Q966" s="107"/>
      <c r="R966" s="107">
        <f t="shared" si="239"/>
        <v>0</v>
      </c>
      <c r="S966" s="107"/>
      <c r="T966" s="107"/>
      <c r="U966" s="107">
        <f t="shared" si="240"/>
        <v>0</v>
      </c>
      <c r="V966" s="107"/>
      <c r="W966" s="107"/>
      <c r="X966" s="107">
        <f t="shared" si="241"/>
        <v>0</v>
      </c>
      <c r="Y966" s="107"/>
      <c r="Z966" s="107"/>
      <c r="AA966" s="108">
        <f>C966+I966-L966-O966-U966-X966-R966</f>
        <v>0</v>
      </c>
      <c r="AB966" s="7"/>
    </row>
    <row r="967" spans="1:28" ht="15.75" hidden="1" x14ac:dyDescent="0.25">
      <c r="A967" s="24">
        <v>45533</v>
      </c>
      <c r="B967" s="25" t="s">
        <v>256</v>
      </c>
      <c r="D967" s="25" t="s">
        <v>46</v>
      </c>
      <c r="E967" s="25" t="s">
        <v>64</v>
      </c>
      <c r="F967" s="25">
        <v>19.8</v>
      </c>
      <c r="G967" s="25" t="s">
        <v>39</v>
      </c>
      <c r="H967" s="25">
        <v>55000</v>
      </c>
      <c r="I967" s="11">
        <f t="shared" si="236"/>
        <v>1089000</v>
      </c>
      <c r="J967" s="26" t="s">
        <v>28</v>
      </c>
      <c r="K967" s="11"/>
      <c r="L967" s="107">
        <f t="shared" si="237"/>
        <v>0</v>
      </c>
      <c r="M967" s="107"/>
      <c r="N967" s="107"/>
      <c r="O967" s="107">
        <f t="shared" si="238"/>
        <v>0</v>
      </c>
      <c r="P967" s="107"/>
      <c r="Q967" s="107"/>
      <c r="R967" s="107">
        <f t="shared" si="239"/>
        <v>0</v>
      </c>
      <c r="S967" s="107"/>
      <c r="T967" s="107"/>
      <c r="U967" s="107">
        <f t="shared" si="240"/>
        <v>0</v>
      </c>
      <c r="V967" s="107"/>
      <c r="W967" s="107"/>
      <c r="X967" s="107">
        <f t="shared" si="241"/>
        <v>0</v>
      </c>
      <c r="Y967" s="107"/>
      <c r="Z967" s="107"/>
      <c r="AA967" s="108">
        <f>C967+I967-L967-O967-U967-X967-R967</f>
        <v>1089000</v>
      </c>
      <c r="AB967" s="7"/>
    </row>
    <row r="968" spans="1:28" ht="15.75" hidden="1" x14ac:dyDescent="0.25">
      <c r="A968" s="29">
        <v>45533</v>
      </c>
      <c r="B968" s="25" t="s">
        <v>256</v>
      </c>
      <c r="D968" s="25" t="s">
        <v>46</v>
      </c>
      <c r="E968" s="25" t="s">
        <v>108</v>
      </c>
      <c r="F968" s="25">
        <v>2000</v>
      </c>
      <c r="G968" s="25" t="s">
        <v>34</v>
      </c>
      <c r="H968" s="25">
        <v>2000</v>
      </c>
      <c r="I968" s="11">
        <f t="shared" si="236"/>
        <v>4000000</v>
      </c>
      <c r="J968" s="26" t="s">
        <v>28</v>
      </c>
      <c r="K968" s="11"/>
      <c r="L968" s="107">
        <f t="shared" si="237"/>
        <v>0</v>
      </c>
      <c r="M968" s="107"/>
      <c r="N968" s="107"/>
      <c r="O968" s="107">
        <f t="shared" si="238"/>
        <v>0</v>
      </c>
      <c r="P968" s="107"/>
      <c r="Q968" s="107"/>
      <c r="R968" s="107">
        <f t="shared" si="239"/>
        <v>0</v>
      </c>
      <c r="S968" s="107"/>
      <c r="T968" s="107"/>
      <c r="U968" s="107">
        <f t="shared" si="240"/>
        <v>0</v>
      </c>
      <c r="V968" s="107"/>
      <c r="W968" s="107"/>
      <c r="X968" s="107">
        <f t="shared" si="241"/>
        <v>0</v>
      </c>
      <c r="Y968" s="107"/>
      <c r="Z968" s="107"/>
      <c r="AA968" s="108">
        <f>C968+I968-L968-O968-U968-X968-R968</f>
        <v>4000000</v>
      </c>
      <c r="AB968" s="7"/>
    </row>
    <row r="969" spans="1:28" ht="15.75" hidden="1" x14ac:dyDescent="0.25">
      <c r="A969" s="29">
        <v>45533</v>
      </c>
      <c r="B969" s="25" t="s">
        <v>285</v>
      </c>
      <c r="D969" s="25" t="s">
        <v>52</v>
      </c>
      <c r="E969" s="25" t="s">
        <v>50</v>
      </c>
      <c r="F969" s="25">
        <v>200</v>
      </c>
      <c r="G969" s="25" t="s">
        <v>34</v>
      </c>
      <c r="H969" s="25">
        <v>3360</v>
      </c>
      <c r="I969" s="11">
        <f t="shared" si="236"/>
        <v>672000</v>
      </c>
      <c r="J969" s="31" t="s">
        <v>324</v>
      </c>
      <c r="K969" s="11"/>
      <c r="L969" s="107">
        <f t="shared" si="237"/>
        <v>672000</v>
      </c>
      <c r="M969" s="107">
        <v>672000</v>
      </c>
      <c r="N969" s="107"/>
      <c r="O969" s="107">
        <f t="shared" si="238"/>
        <v>0</v>
      </c>
      <c r="P969" s="107"/>
      <c r="Q969" s="107"/>
      <c r="R969" s="107">
        <f t="shared" si="239"/>
        <v>0</v>
      </c>
      <c r="S969" s="107"/>
      <c r="T969" s="107"/>
      <c r="U969" s="107">
        <f t="shared" si="240"/>
        <v>0</v>
      </c>
      <c r="V969" s="107"/>
      <c r="W969" s="107"/>
      <c r="X969" s="107">
        <f t="shared" si="241"/>
        <v>0</v>
      </c>
      <c r="Y969" s="107"/>
      <c r="Z969" s="107"/>
      <c r="AA969" s="108">
        <f>C969+I969-L969-O969-U969-X969-R969</f>
        <v>0</v>
      </c>
      <c r="AB969" s="7">
        <v>45533</v>
      </c>
    </row>
    <row r="970" spans="1:28" ht="15.75" hidden="1" x14ac:dyDescent="0.25">
      <c r="A970" s="29">
        <v>45533</v>
      </c>
      <c r="B970" s="27" t="s">
        <v>51</v>
      </c>
      <c r="C970" s="27"/>
      <c r="D970" s="27" t="s">
        <v>46</v>
      </c>
      <c r="E970" s="27" t="s">
        <v>126</v>
      </c>
      <c r="F970" s="27">
        <v>167.9</v>
      </c>
      <c r="G970" s="27" t="s">
        <v>39</v>
      </c>
      <c r="H970" s="25">
        <v>45000</v>
      </c>
      <c r="I970" s="11">
        <f t="shared" si="236"/>
        <v>7555500</v>
      </c>
      <c r="J970" s="28" t="s">
        <v>28</v>
      </c>
      <c r="K970" s="11"/>
      <c r="L970" s="107">
        <f t="shared" si="237"/>
        <v>0</v>
      </c>
      <c r="M970" s="107"/>
      <c r="N970" s="107"/>
      <c r="O970" s="107">
        <f t="shared" si="238"/>
        <v>0</v>
      </c>
      <c r="P970" s="107"/>
      <c r="Q970" s="107"/>
      <c r="R970" s="107">
        <f t="shared" si="239"/>
        <v>0</v>
      </c>
      <c r="S970" s="107"/>
      <c r="T970" s="107"/>
      <c r="U970" s="107">
        <f t="shared" si="240"/>
        <v>0</v>
      </c>
      <c r="V970" s="107"/>
      <c r="W970" s="107"/>
      <c r="X970" s="107">
        <f t="shared" si="241"/>
        <v>0</v>
      </c>
      <c r="Y970" s="107"/>
      <c r="Z970" s="107"/>
      <c r="AA970" s="108">
        <f>C970+I970-L970-O970-U970-X970-R970</f>
        <v>7555500</v>
      </c>
      <c r="AB970" s="7"/>
    </row>
    <row r="971" spans="1:28" ht="15.75" hidden="1" x14ac:dyDescent="0.25">
      <c r="A971" s="29">
        <v>45533</v>
      </c>
      <c r="B971" s="27" t="s">
        <v>51</v>
      </c>
      <c r="D971" s="27" t="s">
        <v>46</v>
      </c>
      <c r="E971" s="25" t="s">
        <v>273</v>
      </c>
      <c r="F971" s="25">
        <v>172.4</v>
      </c>
      <c r="G971" s="27" t="s">
        <v>39</v>
      </c>
      <c r="H971" s="25">
        <v>45000</v>
      </c>
      <c r="I971" s="11">
        <f t="shared" si="236"/>
        <v>7758000</v>
      </c>
      <c r="J971" s="26" t="s">
        <v>28</v>
      </c>
      <c r="K971" s="11"/>
      <c r="L971" s="107">
        <f t="shared" si="237"/>
        <v>0</v>
      </c>
      <c r="M971" s="107"/>
      <c r="N971" s="107"/>
      <c r="O971" s="107">
        <f t="shared" si="238"/>
        <v>0</v>
      </c>
      <c r="P971" s="107"/>
      <c r="Q971" s="107"/>
      <c r="R971" s="107">
        <f t="shared" si="239"/>
        <v>0</v>
      </c>
      <c r="S971" s="107"/>
      <c r="T971" s="107"/>
      <c r="U971" s="107">
        <f t="shared" si="240"/>
        <v>0</v>
      </c>
      <c r="V971" s="107"/>
      <c r="W971" s="107"/>
      <c r="X971" s="107">
        <f t="shared" si="241"/>
        <v>0</v>
      </c>
      <c r="Y971" s="107"/>
      <c r="Z971" s="107"/>
      <c r="AA971" s="108">
        <f>C971+I971-L971-O971-U971-X971-R971</f>
        <v>7758000</v>
      </c>
      <c r="AB971" s="7"/>
    </row>
    <row r="972" spans="1:28" ht="15.75" hidden="1" x14ac:dyDescent="0.25">
      <c r="A972" s="29">
        <v>45533</v>
      </c>
      <c r="B972" s="25" t="s">
        <v>594</v>
      </c>
      <c r="D972" s="27" t="s">
        <v>46</v>
      </c>
      <c r="E972" s="25" t="s">
        <v>192</v>
      </c>
      <c r="F972" s="25">
        <v>1300</v>
      </c>
      <c r="G972" s="25" t="s">
        <v>34</v>
      </c>
      <c r="H972" s="25">
        <v>2500</v>
      </c>
      <c r="I972" s="11">
        <f t="shared" si="236"/>
        <v>3250000</v>
      </c>
      <c r="J972" s="32" t="s">
        <v>312</v>
      </c>
      <c r="K972" s="11" t="s">
        <v>1819</v>
      </c>
      <c r="L972" s="107">
        <f t="shared" si="237"/>
        <v>0</v>
      </c>
      <c r="M972" s="107"/>
      <c r="N972" s="107"/>
      <c r="O972" s="107">
        <f t="shared" si="238"/>
        <v>3250000</v>
      </c>
      <c r="P972" s="107">
        <v>3250000</v>
      </c>
      <c r="Q972" s="107"/>
      <c r="R972" s="107">
        <f t="shared" si="239"/>
        <v>0</v>
      </c>
      <c r="S972" s="107"/>
      <c r="T972" s="107"/>
      <c r="U972" s="107">
        <f t="shared" si="240"/>
        <v>0</v>
      </c>
      <c r="V972" s="107"/>
      <c r="W972" s="107"/>
      <c r="X972" s="107">
        <f t="shared" si="241"/>
        <v>0</v>
      </c>
      <c r="Y972" s="107"/>
      <c r="Z972" s="107"/>
      <c r="AA972" s="108">
        <f>C972+I972-L972-O972-U972-X972-R972</f>
        <v>0</v>
      </c>
      <c r="AB972" s="7">
        <v>45534</v>
      </c>
    </row>
    <row r="973" spans="1:28" ht="15.75" hidden="1" x14ac:dyDescent="0.25">
      <c r="A973" s="29">
        <v>45533</v>
      </c>
      <c r="B973" s="25" t="s">
        <v>96</v>
      </c>
      <c r="D973" s="27" t="s">
        <v>46</v>
      </c>
      <c r="E973" s="25" t="s">
        <v>763</v>
      </c>
      <c r="F973" s="25">
        <v>1300</v>
      </c>
      <c r="G973" s="25" t="s">
        <v>34</v>
      </c>
      <c r="H973" s="25">
        <v>2500</v>
      </c>
      <c r="I973" s="11">
        <f t="shared" si="236"/>
        <v>3250000</v>
      </c>
      <c r="J973" s="26" t="s">
        <v>28</v>
      </c>
      <c r="K973" s="11"/>
      <c r="L973" s="107">
        <f t="shared" si="237"/>
        <v>0</v>
      </c>
      <c r="M973" s="107"/>
      <c r="N973" s="107"/>
      <c r="O973" s="107">
        <f t="shared" si="238"/>
        <v>0</v>
      </c>
      <c r="P973" s="107"/>
      <c r="Q973" s="107"/>
      <c r="R973" s="107">
        <f t="shared" si="239"/>
        <v>0</v>
      </c>
      <c r="S973" s="107"/>
      <c r="T973" s="107"/>
      <c r="U973" s="107">
        <f t="shared" si="240"/>
        <v>0</v>
      </c>
      <c r="V973" s="107"/>
      <c r="W973" s="107"/>
      <c r="X973" s="107">
        <f t="shared" si="241"/>
        <v>0</v>
      </c>
      <c r="Y973" s="107"/>
      <c r="Z973" s="107"/>
      <c r="AA973" s="108">
        <f>C973+I973-L973-O973-U973-X973-R973</f>
        <v>3250000</v>
      </c>
      <c r="AB973" s="7"/>
    </row>
    <row r="974" spans="1:28" ht="15.75" hidden="1" x14ac:dyDescent="0.25">
      <c r="A974" s="29">
        <v>45533</v>
      </c>
      <c r="B974" s="25" t="s">
        <v>96</v>
      </c>
      <c r="D974" s="27" t="s">
        <v>46</v>
      </c>
      <c r="E974" s="25" t="s">
        <v>151</v>
      </c>
      <c r="F974" s="25">
        <v>1750</v>
      </c>
      <c r="G974" s="25" t="s">
        <v>34</v>
      </c>
      <c r="H974" s="25">
        <v>1640</v>
      </c>
      <c r="I974" s="11">
        <f t="shared" si="236"/>
        <v>2870000</v>
      </c>
      <c r="J974" s="26" t="s">
        <v>28</v>
      </c>
      <c r="K974" s="11" t="s">
        <v>1822</v>
      </c>
      <c r="L974" s="107">
        <f t="shared" si="237"/>
        <v>0</v>
      </c>
      <c r="M974" s="107"/>
      <c r="N974" s="107"/>
      <c r="O974" s="107">
        <f t="shared" si="238"/>
        <v>0</v>
      </c>
      <c r="P974" s="107"/>
      <c r="Q974" s="107"/>
      <c r="R974" s="107">
        <f t="shared" si="239"/>
        <v>0</v>
      </c>
      <c r="S974" s="107"/>
      <c r="T974" s="107"/>
      <c r="U974" s="107">
        <f t="shared" si="240"/>
        <v>0</v>
      </c>
      <c r="V974" s="107"/>
      <c r="W974" s="107"/>
      <c r="X974" s="107">
        <f t="shared" si="241"/>
        <v>0</v>
      </c>
      <c r="Y974" s="107"/>
      <c r="Z974" s="107"/>
      <c r="AA974" s="108">
        <f>C974+I974-L974-O974-U974-X974-R974</f>
        <v>2870000</v>
      </c>
      <c r="AB974" s="7"/>
    </row>
    <row r="975" spans="1:28" ht="15.75" hidden="1" x14ac:dyDescent="0.25">
      <c r="A975" s="29">
        <v>45533</v>
      </c>
      <c r="B975" s="25" t="s">
        <v>256</v>
      </c>
      <c r="D975" s="25" t="s">
        <v>52</v>
      </c>
      <c r="E975" s="25" t="s">
        <v>259</v>
      </c>
      <c r="F975" s="25">
        <v>1000</v>
      </c>
      <c r="G975" s="25" t="s">
        <v>34</v>
      </c>
      <c r="H975" s="25">
        <v>800</v>
      </c>
      <c r="I975" s="11">
        <f t="shared" si="236"/>
        <v>800000</v>
      </c>
      <c r="J975" s="26" t="s">
        <v>28</v>
      </c>
      <c r="K975" s="11"/>
      <c r="L975" s="107">
        <f t="shared" si="237"/>
        <v>0</v>
      </c>
      <c r="M975" s="107"/>
      <c r="N975" s="107"/>
      <c r="O975" s="107">
        <f t="shared" si="238"/>
        <v>0</v>
      </c>
      <c r="P975" s="107"/>
      <c r="Q975" s="107"/>
      <c r="R975" s="107">
        <f t="shared" si="239"/>
        <v>0</v>
      </c>
      <c r="S975" s="107"/>
      <c r="T975" s="107"/>
      <c r="U975" s="107">
        <f t="shared" si="240"/>
        <v>0</v>
      </c>
      <c r="V975" s="107"/>
      <c r="W975" s="107"/>
      <c r="X975" s="107">
        <f t="shared" si="241"/>
        <v>0</v>
      </c>
      <c r="Y975" s="107"/>
      <c r="Z975" s="107"/>
      <c r="AA975" s="108">
        <f>C975+I975-L975-O975-U975-X975-R975</f>
        <v>800000</v>
      </c>
      <c r="AB975" s="7"/>
    </row>
    <row r="976" spans="1:28" ht="15.75" hidden="1" x14ac:dyDescent="0.25">
      <c r="A976" s="29">
        <v>45533</v>
      </c>
      <c r="B976" s="25" t="s">
        <v>243</v>
      </c>
      <c r="D976" s="25" t="s">
        <v>52</v>
      </c>
      <c r="E976" s="25" t="s">
        <v>127</v>
      </c>
      <c r="F976" s="25">
        <v>10</v>
      </c>
      <c r="G976" s="25" t="s">
        <v>39</v>
      </c>
      <c r="H976" s="25">
        <v>70000</v>
      </c>
      <c r="I976" s="11">
        <f t="shared" si="236"/>
        <v>700000</v>
      </c>
      <c r="J976" s="31" t="s">
        <v>324</v>
      </c>
      <c r="K976" s="11"/>
      <c r="L976" s="107">
        <f t="shared" si="237"/>
        <v>0</v>
      </c>
      <c r="M976" s="107"/>
      <c r="N976" s="107"/>
      <c r="O976" s="107">
        <f t="shared" si="238"/>
        <v>0</v>
      </c>
      <c r="P976" s="107"/>
      <c r="Q976" s="107"/>
      <c r="R976" s="107">
        <f t="shared" si="239"/>
        <v>0</v>
      </c>
      <c r="S976" s="107"/>
      <c r="T976" s="107"/>
      <c r="U976" s="107">
        <f t="shared" si="240"/>
        <v>700000</v>
      </c>
      <c r="V976" s="107">
        <v>700000</v>
      </c>
      <c r="W976" s="107"/>
      <c r="X976" s="107">
        <f t="shared" si="241"/>
        <v>0</v>
      </c>
      <c r="Y976" s="107"/>
      <c r="Z976" s="107"/>
      <c r="AA976" s="108">
        <f>C976+I976-L976-O976-U976-X976-R976</f>
        <v>0</v>
      </c>
      <c r="AB976" s="7">
        <v>45534</v>
      </c>
    </row>
    <row r="977" spans="1:28" ht="15.75" hidden="1" x14ac:dyDescent="0.25">
      <c r="A977" s="29">
        <v>45533</v>
      </c>
      <c r="B977" s="25" t="s">
        <v>107</v>
      </c>
      <c r="D977" s="25" t="s">
        <v>46</v>
      </c>
      <c r="E977" s="25" t="s">
        <v>1011</v>
      </c>
      <c r="F977" s="25">
        <v>1000</v>
      </c>
      <c r="G977" s="25" t="s">
        <v>34</v>
      </c>
      <c r="H977" s="25">
        <v>1555</v>
      </c>
      <c r="I977" s="11">
        <f t="shared" si="236"/>
        <v>1555000</v>
      </c>
      <c r="J977" s="26" t="s">
        <v>28</v>
      </c>
      <c r="K977" s="11"/>
      <c r="L977" s="107">
        <f t="shared" si="237"/>
        <v>0</v>
      </c>
      <c r="M977" s="107"/>
      <c r="N977" s="107"/>
      <c r="O977" s="107">
        <f t="shared" si="238"/>
        <v>0</v>
      </c>
      <c r="P977" s="107"/>
      <c r="Q977" s="107"/>
      <c r="R977" s="107">
        <f t="shared" si="239"/>
        <v>0</v>
      </c>
      <c r="S977" s="107"/>
      <c r="T977" s="107"/>
      <c r="U977" s="107">
        <f t="shared" si="240"/>
        <v>0</v>
      </c>
      <c r="V977" s="107"/>
      <c r="W977" s="107"/>
      <c r="X977" s="107">
        <f t="shared" si="241"/>
        <v>0</v>
      </c>
      <c r="Y977" s="107"/>
      <c r="Z977" s="107"/>
      <c r="AA977" s="108">
        <f>C977+I977-L977-O977-U977-X977-R977</f>
        <v>1555000</v>
      </c>
      <c r="AB977" s="7"/>
    </row>
    <row r="978" spans="1:28" ht="15.75" hidden="1" x14ac:dyDescent="0.25">
      <c r="A978" s="29">
        <v>45533</v>
      </c>
      <c r="B978" s="25" t="s">
        <v>107</v>
      </c>
      <c r="D978" s="25" t="s">
        <v>46</v>
      </c>
      <c r="E978" s="25" t="s">
        <v>151</v>
      </c>
      <c r="F978" s="25">
        <v>500</v>
      </c>
      <c r="G978" s="25" t="s">
        <v>34</v>
      </c>
      <c r="H978" s="25">
        <v>1690</v>
      </c>
      <c r="I978" s="11">
        <f t="shared" si="236"/>
        <v>845000</v>
      </c>
      <c r="J978" s="26" t="s">
        <v>28</v>
      </c>
      <c r="K978" s="11"/>
      <c r="L978" s="107">
        <f t="shared" si="237"/>
        <v>0</v>
      </c>
      <c r="M978" s="107"/>
      <c r="N978" s="107"/>
      <c r="O978" s="107">
        <f t="shared" si="238"/>
        <v>0</v>
      </c>
      <c r="P978" s="107"/>
      <c r="Q978" s="107"/>
      <c r="R978" s="107">
        <f t="shared" si="239"/>
        <v>0</v>
      </c>
      <c r="S978" s="107"/>
      <c r="T978" s="107"/>
      <c r="U978" s="107">
        <f t="shared" si="240"/>
        <v>0</v>
      </c>
      <c r="V978" s="107"/>
      <c r="W978" s="107"/>
      <c r="X978" s="107">
        <f t="shared" si="241"/>
        <v>0</v>
      </c>
      <c r="Y978" s="107"/>
      <c r="Z978" s="107"/>
      <c r="AA978" s="108">
        <f>C978+I978-L978-O978-U978-X978-R978</f>
        <v>845000</v>
      </c>
      <c r="AB978" s="7"/>
    </row>
    <row r="979" spans="1:28" ht="15.75" hidden="1" x14ac:dyDescent="0.25">
      <c r="A979" s="29">
        <v>45533</v>
      </c>
      <c r="B979" s="25" t="s">
        <v>107</v>
      </c>
      <c r="D979" s="25" t="s">
        <v>46</v>
      </c>
      <c r="E979" s="25" t="s">
        <v>358</v>
      </c>
      <c r="F979" s="25">
        <v>21.2</v>
      </c>
      <c r="G979" s="25" t="s">
        <v>39</v>
      </c>
      <c r="H979" s="25">
        <v>46000</v>
      </c>
      <c r="I979" s="11">
        <f t="shared" si="236"/>
        <v>975200</v>
      </c>
      <c r="J979" s="26" t="s">
        <v>28</v>
      </c>
      <c r="K979" s="11"/>
      <c r="L979" s="107">
        <f t="shared" si="237"/>
        <v>0</v>
      </c>
      <c r="M979" s="107"/>
      <c r="N979" s="107"/>
      <c r="O979" s="107">
        <f t="shared" si="238"/>
        <v>0</v>
      </c>
      <c r="P979" s="107"/>
      <c r="Q979" s="107"/>
      <c r="R979" s="107">
        <f t="shared" si="239"/>
        <v>0</v>
      </c>
      <c r="S979" s="107"/>
      <c r="T979" s="107"/>
      <c r="U979" s="107">
        <f t="shared" si="240"/>
        <v>0</v>
      </c>
      <c r="V979" s="107"/>
      <c r="W979" s="107"/>
      <c r="X979" s="107">
        <f t="shared" si="241"/>
        <v>0</v>
      </c>
      <c r="Y979" s="107"/>
      <c r="Z979" s="107"/>
      <c r="AA979" s="108">
        <f>C979+I979-L979-O979-U979-X979-R979</f>
        <v>975200</v>
      </c>
      <c r="AB979" s="7"/>
    </row>
    <row r="980" spans="1:28" ht="15.75" hidden="1" x14ac:dyDescent="0.25">
      <c r="A980" s="29">
        <v>45533</v>
      </c>
      <c r="B980" s="25" t="s">
        <v>107</v>
      </c>
      <c r="D980" s="25" t="s">
        <v>46</v>
      </c>
      <c r="E980" s="25" t="s">
        <v>120</v>
      </c>
      <c r="F980" s="25">
        <v>24.3</v>
      </c>
      <c r="G980" s="25" t="s">
        <v>39</v>
      </c>
      <c r="H980" s="25">
        <v>46000</v>
      </c>
      <c r="I980" s="11">
        <f t="shared" si="236"/>
        <v>1117800</v>
      </c>
      <c r="J980" s="26" t="s">
        <v>28</v>
      </c>
      <c r="K980" s="11"/>
      <c r="L980" s="107">
        <f t="shared" si="237"/>
        <v>0</v>
      </c>
      <c r="M980" s="107"/>
      <c r="N980" s="107"/>
      <c r="O980" s="107">
        <f t="shared" si="238"/>
        <v>0</v>
      </c>
      <c r="P980" s="107"/>
      <c r="Q980" s="107"/>
      <c r="R980" s="107">
        <f t="shared" si="239"/>
        <v>0</v>
      </c>
      <c r="S980" s="107"/>
      <c r="T980" s="107"/>
      <c r="U980" s="107">
        <f t="shared" si="240"/>
        <v>0</v>
      </c>
      <c r="V980" s="107"/>
      <c r="W980" s="107"/>
      <c r="X980" s="107">
        <f t="shared" si="241"/>
        <v>0</v>
      </c>
      <c r="Y980" s="107"/>
      <c r="Z980" s="107"/>
      <c r="AA980" s="108">
        <f>C980+I980-L980-O980-U980-X980-R980</f>
        <v>1117800</v>
      </c>
      <c r="AB980" s="7"/>
    </row>
    <row r="981" spans="1:28" ht="15.75" hidden="1" x14ac:dyDescent="0.25">
      <c r="A981" s="29">
        <v>45533</v>
      </c>
      <c r="B981" s="25" t="s">
        <v>122</v>
      </c>
      <c r="D981" s="25" t="s">
        <v>46</v>
      </c>
      <c r="E981" s="25" t="s">
        <v>157</v>
      </c>
      <c r="F981" s="25">
        <v>16</v>
      </c>
      <c r="G981" s="25" t="s">
        <v>48</v>
      </c>
      <c r="H981" s="25">
        <v>300000</v>
      </c>
      <c r="I981" s="11">
        <f t="shared" si="236"/>
        <v>4800000</v>
      </c>
      <c r="J981" s="26" t="s">
        <v>28</v>
      </c>
      <c r="K981" s="11"/>
      <c r="L981" s="107">
        <f t="shared" si="237"/>
        <v>0</v>
      </c>
      <c r="M981" s="107"/>
      <c r="N981" s="107"/>
      <c r="O981" s="107">
        <f t="shared" si="238"/>
        <v>0</v>
      </c>
      <c r="P981" s="107"/>
      <c r="Q981" s="107"/>
      <c r="R981" s="107">
        <f t="shared" si="239"/>
        <v>0</v>
      </c>
      <c r="S981" s="107"/>
      <c r="T981" s="107"/>
      <c r="U981" s="107">
        <f t="shared" si="240"/>
        <v>0</v>
      </c>
      <c r="V981" s="107"/>
      <c r="W981" s="107"/>
      <c r="X981" s="107">
        <f t="shared" si="241"/>
        <v>0</v>
      </c>
      <c r="Y981" s="107"/>
      <c r="Z981" s="107"/>
      <c r="AA981" s="108">
        <f>C981+I981-L981-O981-U981-X981-R981</f>
        <v>4800000</v>
      </c>
      <c r="AB981" s="7"/>
    </row>
    <row r="982" spans="1:28" ht="15.75" hidden="1" x14ac:dyDescent="0.25">
      <c r="A982" s="29">
        <v>45533</v>
      </c>
      <c r="B982" s="25" t="s">
        <v>122</v>
      </c>
      <c r="D982" s="25" t="s">
        <v>46</v>
      </c>
      <c r="E982" s="25" t="s">
        <v>112</v>
      </c>
      <c r="F982" s="25">
        <v>16</v>
      </c>
      <c r="G982" s="25" t="s">
        <v>48</v>
      </c>
      <c r="H982" s="25">
        <v>300000</v>
      </c>
      <c r="I982" s="11">
        <f t="shared" si="236"/>
        <v>4800000</v>
      </c>
      <c r="J982" s="26" t="s">
        <v>28</v>
      </c>
      <c r="K982" s="11"/>
      <c r="L982" s="107">
        <f t="shared" si="237"/>
        <v>0</v>
      </c>
      <c r="M982" s="107"/>
      <c r="N982" s="107"/>
      <c r="O982" s="107">
        <f t="shared" si="238"/>
        <v>0</v>
      </c>
      <c r="P982" s="107"/>
      <c r="Q982" s="107"/>
      <c r="R982" s="107">
        <f t="shared" si="239"/>
        <v>0</v>
      </c>
      <c r="S982" s="107"/>
      <c r="T982" s="107"/>
      <c r="U982" s="107">
        <f t="shared" si="240"/>
        <v>0</v>
      </c>
      <c r="V982" s="107"/>
      <c r="W982" s="107"/>
      <c r="X982" s="107">
        <f t="shared" si="241"/>
        <v>0</v>
      </c>
      <c r="Y982" s="107"/>
      <c r="Z982" s="107"/>
      <c r="AA982" s="108">
        <f>C982+I982-L982-O982-U982-X982-R982</f>
        <v>4800000</v>
      </c>
      <c r="AB982" s="7"/>
    </row>
    <row r="983" spans="1:28" ht="15.75" hidden="1" x14ac:dyDescent="0.25">
      <c r="A983" s="29">
        <v>45533</v>
      </c>
      <c r="B983" s="25" t="s">
        <v>122</v>
      </c>
      <c r="D983" s="25" t="s">
        <v>46</v>
      </c>
      <c r="E983" s="25" t="s">
        <v>130</v>
      </c>
      <c r="F983" s="25">
        <v>20</v>
      </c>
      <c r="G983" s="25" t="s">
        <v>77</v>
      </c>
      <c r="H983" s="25">
        <v>50000</v>
      </c>
      <c r="I983" s="11">
        <f t="shared" si="236"/>
        <v>1000000</v>
      </c>
      <c r="J983" s="26" t="s">
        <v>28</v>
      </c>
      <c r="K983" s="11"/>
      <c r="L983" s="107">
        <f t="shared" si="237"/>
        <v>0</v>
      </c>
      <c r="M983" s="107"/>
      <c r="N983" s="107"/>
      <c r="O983" s="107">
        <f t="shared" si="238"/>
        <v>0</v>
      </c>
      <c r="P983" s="107"/>
      <c r="Q983" s="107"/>
      <c r="R983" s="107">
        <f t="shared" si="239"/>
        <v>0</v>
      </c>
      <c r="S983" s="107"/>
      <c r="T983" s="107"/>
      <c r="U983" s="107">
        <f t="shared" si="240"/>
        <v>0</v>
      </c>
      <c r="V983" s="107"/>
      <c r="W983" s="107"/>
      <c r="X983" s="107">
        <f t="shared" si="241"/>
        <v>0</v>
      </c>
      <c r="Y983" s="107"/>
      <c r="Z983" s="107"/>
      <c r="AA983" s="108">
        <f>C983+I983-L983-O983-U983-X983-R983</f>
        <v>1000000</v>
      </c>
      <c r="AB983" s="7"/>
    </row>
    <row r="984" spans="1:28" ht="15.75" hidden="1" x14ac:dyDescent="0.25">
      <c r="A984" s="29">
        <v>45533</v>
      </c>
      <c r="B984" s="25" t="s">
        <v>122</v>
      </c>
      <c r="D984" s="25" t="s">
        <v>46</v>
      </c>
      <c r="E984" s="25" t="s">
        <v>42</v>
      </c>
      <c r="F984" s="25">
        <v>5200</v>
      </c>
      <c r="G984" s="25" t="s">
        <v>34</v>
      </c>
      <c r="H984" s="25">
        <v>3600</v>
      </c>
      <c r="I984" s="11">
        <f t="shared" si="236"/>
        <v>18720000</v>
      </c>
      <c r="J984" s="32" t="s">
        <v>312</v>
      </c>
      <c r="K984" s="11" t="s">
        <v>1815</v>
      </c>
      <c r="L984" s="107">
        <f t="shared" si="237"/>
        <v>0</v>
      </c>
      <c r="M984" s="107"/>
      <c r="N984" s="107"/>
      <c r="O984" s="107">
        <f t="shared" si="238"/>
        <v>18720000</v>
      </c>
      <c r="P984" s="107">
        <v>18720000</v>
      </c>
      <c r="Q984" s="107"/>
      <c r="R984" s="107">
        <f t="shared" si="239"/>
        <v>0</v>
      </c>
      <c r="S984" s="107"/>
      <c r="T984" s="107"/>
      <c r="U984" s="107">
        <f t="shared" si="240"/>
        <v>0</v>
      </c>
      <c r="V984" s="107"/>
      <c r="W984" s="107"/>
      <c r="X984" s="107">
        <f t="shared" si="241"/>
        <v>0</v>
      </c>
      <c r="Y984" s="107"/>
      <c r="Z984" s="107"/>
      <c r="AA984" s="108">
        <f>C984+I984-L984-O984-U984-X984-R984</f>
        <v>0</v>
      </c>
      <c r="AB984" s="7">
        <v>45534</v>
      </c>
    </row>
    <row r="985" spans="1:28" ht="15.75" hidden="1" x14ac:dyDescent="0.25">
      <c r="A985" s="29">
        <v>45533</v>
      </c>
      <c r="B985" s="25" t="s">
        <v>479</v>
      </c>
      <c r="D985" s="25" t="s">
        <v>46</v>
      </c>
      <c r="E985" s="25" t="s">
        <v>343</v>
      </c>
      <c r="F985" s="25">
        <v>4</v>
      </c>
      <c r="G985" s="25" t="s">
        <v>27</v>
      </c>
      <c r="H985" s="25">
        <v>1200000</v>
      </c>
      <c r="I985" s="11">
        <f t="shared" si="236"/>
        <v>4800000</v>
      </c>
      <c r="J985" s="31" t="s">
        <v>312</v>
      </c>
      <c r="K985" s="11" t="s">
        <v>1807</v>
      </c>
      <c r="L985" s="107">
        <f t="shared" si="237"/>
        <v>0</v>
      </c>
      <c r="M985" s="107"/>
      <c r="N985" s="107"/>
      <c r="O985" s="107">
        <f t="shared" si="238"/>
        <v>4800000</v>
      </c>
      <c r="P985" s="107">
        <v>4800000</v>
      </c>
      <c r="Q985" s="107"/>
      <c r="R985" s="107">
        <f t="shared" si="239"/>
        <v>0</v>
      </c>
      <c r="S985" s="107"/>
      <c r="T985" s="107"/>
      <c r="U985" s="107">
        <f t="shared" si="240"/>
        <v>0</v>
      </c>
      <c r="V985" s="107"/>
      <c r="W985" s="107"/>
      <c r="X985" s="107">
        <f t="shared" si="241"/>
        <v>0</v>
      </c>
      <c r="Y985" s="107"/>
      <c r="Z985" s="107"/>
      <c r="AA985" s="108">
        <f>C985+I985-L985-O985-U985-X985-R985</f>
        <v>0</v>
      </c>
      <c r="AB985" s="7">
        <v>45533</v>
      </c>
    </row>
    <row r="986" spans="1:28" ht="15.75" hidden="1" x14ac:dyDescent="0.25">
      <c r="A986" s="29">
        <v>45533</v>
      </c>
      <c r="B986" s="25" t="s">
        <v>553</v>
      </c>
      <c r="D986" s="25" t="s">
        <v>46</v>
      </c>
      <c r="E986" s="25" t="s">
        <v>189</v>
      </c>
      <c r="F986" s="25">
        <v>3</v>
      </c>
      <c r="G986" s="25" t="s">
        <v>23</v>
      </c>
      <c r="H986" s="25">
        <v>400000</v>
      </c>
      <c r="I986" s="11">
        <f t="shared" si="236"/>
        <v>1200000</v>
      </c>
      <c r="J986" s="31" t="s">
        <v>312</v>
      </c>
      <c r="K986" s="11"/>
      <c r="L986" s="107">
        <f t="shared" si="237"/>
        <v>0</v>
      </c>
      <c r="M986" s="107"/>
      <c r="N986" s="107"/>
      <c r="O986" s="107">
        <f t="shared" si="238"/>
        <v>1200000</v>
      </c>
      <c r="P986" s="107">
        <v>1200000</v>
      </c>
      <c r="Q986" s="107"/>
      <c r="R986" s="107">
        <f t="shared" si="239"/>
        <v>0</v>
      </c>
      <c r="S986" s="107"/>
      <c r="T986" s="107"/>
      <c r="U986" s="107">
        <f t="shared" si="240"/>
        <v>0</v>
      </c>
      <c r="V986" s="107"/>
      <c r="W986" s="107"/>
      <c r="X986" s="107">
        <f t="shared" si="241"/>
        <v>0</v>
      </c>
      <c r="Y986" s="107"/>
      <c r="Z986" s="107"/>
      <c r="AA986" s="108">
        <f>C986+I986-L986-O986-U986-X986-R986</f>
        <v>0</v>
      </c>
      <c r="AB986" s="7">
        <v>45533</v>
      </c>
    </row>
    <row r="987" spans="1:28" ht="15.75" x14ac:dyDescent="0.25">
      <c r="A987" s="29">
        <v>45533</v>
      </c>
      <c r="B987" s="25" t="s">
        <v>205</v>
      </c>
      <c r="D987" s="25" t="s">
        <v>46</v>
      </c>
      <c r="E987" s="25" t="s">
        <v>120</v>
      </c>
      <c r="F987" s="25">
        <v>48.2</v>
      </c>
      <c r="G987" s="25" t="s">
        <v>39</v>
      </c>
      <c r="H987" s="25">
        <v>46000</v>
      </c>
      <c r="I987" s="11">
        <f t="shared" si="236"/>
        <v>2217200</v>
      </c>
      <c r="J987" s="26" t="s">
        <v>28</v>
      </c>
      <c r="K987" s="11" t="s">
        <v>1810</v>
      </c>
      <c r="L987" s="107">
        <f t="shared" si="237"/>
        <v>0</v>
      </c>
      <c r="M987" s="107"/>
      <c r="N987" s="107"/>
      <c r="O987" s="107">
        <f t="shared" si="238"/>
        <v>0</v>
      </c>
      <c r="P987" s="107"/>
      <c r="Q987" s="107"/>
      <c r="R987" s="107">
        <f t="shared" si="239"/>
        <v>0</v>
      </c>
      <c r="S987" s="107"/>
      <c r="T987" s="107"/>
      <c r="U987" s="107">
        <f t="shared" si="240"/>
        <v>0</v>
      </c>
      <c r="V987" s="107"/>
      <c r="W987" s="107"/>
      <c r="X987" s="107">
        <f t="shared" si="241"/>
        <v>0</v>
      </c>
      <c r="Y987" s="107"/>
      <c r="Z987" s="107"/>
      <c r="AA987" s="108">
        <f>C987+I987-L987-O987-U987-X987-R987</f>
        <v>2217200</v>
      </c>
      <c r="AB987" s="7"/>
    </row>
    <row r="988" spans="1:28" ht="15.75" x14ac:dyDescent="0.25">
      <c r="A988" s="29">
        <v>45533</v>
      </c>
      <c r="B988" s="25" t="s">
        <v>205</v>
      </c>
      <c r="D988" s="25" t="s">
        <v>46</v>
      </c>
      <c r="E988" s="25" t="s">
        <v>145</v>
      </c>
      <c r="F988" s="25">
        <v>34.200000000000003</v>
      </c>
      <c r="G988" s="25" t="s">
        <v>39</v>
      </c>
      <c r="H988" s="25">
        <v>46000</v>
      </c>
      <c r="I988" s="11">
        <f t="shared" si="236"/>
        <v>1573200.0000000002</v>
      </c>
      <c r="J988" s="26" t="s">
        <v>28</v>
      </c>
      <c r="K988" s="11" t="s">
        <v>1810</v>
      </c>
      <c r="L988" s="107">
        <f t="shared" si="237"/>
        <v>0</v>
      </c>
      <c r="M988" s="107"/>
      <c r="N988" s="107"/>
      <c r="O988" s="107">
        <f t="shared" si="238"/>
        <v>0</v>
      </c>
      <c r="P988" s="107"/>
      <c r="Q988" s="107"/>
      <c r="R988" s="107">
        <f t="shared" si="239"/>
        <v>0</v>
      </c>
      <c r="S988" s="107"/>
      <c r="T988" s="107"/>
      <c r="U988" s="107">
        <f t="shared" si="240"/>
        <v>0</v>
      </c>
      <c r="V988" s="107"/>
      <c r="W988" s="107"/>
      <c r="X988" s="107">
        <f t="shared" si="241"/>
        <v>0</v>
      </c>
      <c r="Y988" s="107"/>
      <c r="Z988" s="107"/>
      <c r="AA988" s="108">
        <f>C988+I988-L988-O988-U988-X988-R988</f>
        <v>1573200.0000000002</v>
      </c>
      <c r="AB988" s="7"/>
    </row>
    <row r="989" spans="1:28" ht="15.75" x14ac:dyDescent="0.25">
      <c r="A989" s="29">
        <v>45533</v>
      </c>
      <c r="B989" s="25" t="s">
        <v>205</v>
      </c>
      <c r="D989" s="25" t="s">
        <v>46</v>
      </c>
      <c r="E989" s="25" t="s">
        <v>81</v>
      </c>
      <c r="F989" s="25">
        <v>23.3</v>
      </c>
      <c r="G989" s="25" t="s">
        <v>39</v>
      </c>
      <c r="H989" s="25">
        <v>46000</v>
      </c>
      <c r="I989" s="11">
        <f t="shared" si="236"/>
        <v>1071800</v>
      </c>
      <c r="J989" s="26" t="s">
        <v>28</v>
      </c>
      <c r="K989" s="11" t="s">
        <v>1810</v>
      </c>
      <c r="L989" s="107">
        <f t="shared" si="237"/>
        <v>0</v>
      </c>
      <c r="M989" s="107"/>
      <c r="N989" s="107"/>
      <c r="O989" s="107">
        <f t="shared" si="238"/>
        <v>0</v>
      </c>
      <c r="P989" s="107"/>
      <c r="Q989" s="107"/>
      <c r="R989" s="107">
        <f t="shared" si="239"/>
        <v>0</v>
      </c>
      <c r="S989" s="107"/>
      <c r="T989" s="107"/>
      <c r="U989" s="107">
        <f t="shared" si="240"/>
        <v>0</v>
      </c>
      <c r="V989" s="107"/>
      <c r="W989" s="107"/>
      <c r="X989" s="107">
        <f t="shared" si="241"/>
        <v>0</v>
      </c>
      <c r="Y989" s="107"/>
      <c r="Z989" s="107"/>
      <c r="AA989" s="108">
        <f>C989+I989-L989-O989-U989-X989-R989</f>
        <v>1071800</v>
      </c>
      <c r="AB989" s="7"/>
    </row>
    <row r="990" spans="1:28" ht="15.75" x14ac:dyDescent="0.25">
      <c r="A990" s="29">
        <v>45533</v>
      </c>
      <c r="B990" s="25" t="s">
        <v>205</v>
      </c>
      <c r="D990" s="25" t="s">
        <v>46</v>
      </c>
      <c r="E990" s="25" t="s">
        <v>299</v>
      </c>
      <c r="F990" s="25">
        <v>16.600000000000001</v>
      </c>
      <c r="G990" s="25" t="s">
        <v>39</v>
      </c>
      <c r="H990" s="25">
        <v>46000</v>
      </c>
      <c r="I990" s="11">
        <f t="shared" si="236"/>
        <v>763600.00000000012</v>
      </c>
      <c r="J990" s="26" t="s">
        <v>28</v>
      </c>
      <c r="K990" s="11" t="s">
        <v>1810</v>
      </c>
      <c r="L990" s="107">
        <f t="shared" si="237"/>
        <v>0</v>
      </c>
      <c r="M990" s="107"/>
      <c r="N990" s="107"/>
      <c r="O990" s="107">
        <f t="shared" si="238"/>
        <v>0</v>
      </c>
      <c r="P990" s="107"/>
      <c r="Q990" s="107"/>
      <c r="R990" s="107">
        <f t="shared" si="239"/>
        <v>0</v>
      </c>
      <c r="S990" s="107"/>
      <c r="T990" s="107"/>
      <c r="U990" s="107">
        <f t="shared" si="240"/>
        <v>0</v>
      </c>
      <c r="V990" s="107"/>
      <c r="W990" s="107"/>
      <c r="X990" s="107">
        <f t="shared" si="241"/>
        <v>0</v>
      </c>
      <c r="Y990" s="107"/>
      <c r="Z990" s="107"/>
      <c r="AA990" s="108">
        <f>C990+I990-L990-O990-U990-X990-R990</f>
        <v>763600.00000000012</v>
      </c>
      <c r="AB990" s="7"/>
    </row>
    <row r="991" spans="1:28" ht="15.75" hidden="1" x14ac:dyDescent="0.25">
      <c r="A991" s="29">
        <v>45533</v>
      </c>
      <c r="B991" s="25" t="s">
        <v>1805</v>
      </c>
      <c r="D991" s="25" t="s">
        <v>52</v>
      </c>
      <c r="E991" s="25" t="s">
        <v>64</v>
      </c>
      <c r="F991" s="25">
        <v>200</v>
      </c>
      <c r="G991" s="25" t="s">
        <v>39</v>
      </c>
      <c r="H991" s="25">
        <v>53000</v>
      </c>
      <c r="I991" s="11">
        <f t="shared" si="236"/>
        <v>10600000</v>
      </c>
      <c r="J991" s="31" t="s">
        <v>312</v>
      </c>
      <c r="K991" s="11" t="s">
        <v>1808</v>
      </c>
      <c r="L991" s="107"/>
      <c r="M991" s="107"/>
      <c r="N991" s="107"/>
      <c r="O991" s="107">
        <f t="shared" si="238"/>
        <v>10600000</v>
      </c>
      <c r="P991" s="107">
        <v>10600000</v>
      </c>
      <c r="Q991" s="107"/>
      <c r="R991" s="107">
        <f t="shared" si="239"/>
        <v>0</v>
      </c>
      <c r="S991" s="107"/>
      <c r="T991" s="107"/>
      <c r="U991" s="107">
        <f t="shared" si="240"/>
        <v>0</v>
      </c>
      <c r="V991" s="107"/>
      <c r="W991" s="107"/>
      <c r="X991" s="107">
        <f t="shared" si="241"/>
        <v>0</v>
      </c>
      <c r="Y991" s="107"/>
      <c r="Z991" s="107"/>
      <c r="AA991" s="108">
        <f>C991+I991-L991-O991-U991-X991-R991</f>
        <v>0</v>
      </c>
      <c r="AB991" s="7">
        <v>45533</v>
      </c>
    </row>
    <row r="992" spans="1:28" ht="15.75" hidden="1" x14ac:dyDescent="0.25">
      <c r="A992" s="29">
        <v>45533</v>
      </c>
      <c r="B992" s="25" t="s">
        <v>516</v>
      </c>
      <c r="D992" s="25" t="s">
        <v>46</v>
      </c>
      <c r="E992" s="25" t="s">
        <v>129</v>
      </c>
      <c r="F992" s="25">
        <v>2</v>
      </c>
      <c r="G992" s="25" t="s">
        <v>77</v>
      </c>
      <c r="H992" s="25">
        <v>65000</v>
      </c>
      <c r="I992" s="11">
        <f t="shared" si="236"/>
        <v>130000</v>
      </c>
      <c r="J992" s="38" t="s">
        <v>24</v>
      </c>
      <c r="K992" s="11"/>
      <c r="L992" s="107">
        <f t="shared" si="237"/>
        <v>0</v>
      </c>
      <c r="M992" s="107"/>
      <c r="N992" s="107"/>
      <c r="O992" s="107">
        <f t="shared" si="238"/>
        <v>0</v>
      </c>
      <c r="P992" s="107"/>
      <c r="Q992" s="107"/>
      <c r="R992" s="107">
        <f t="shared" si="239"/>
        <v>0</v>
      </c>
      <c r="S992" s="107"/>
      <c r="T992" s="107"/>
      <c r="U992" s="107">
        <f t="shared" si="240"/>
        <v>119000</v>
      </c>
      <c r="V992" s="107">
        <v>119000</v>
      </c>
      <c r="W992" s="107"/>
      <c r="X992" s="107">
        <f t="shared" si="241"/>
        <v>0</v>
      </c>
      <c r="Y992" s="107"/>
      <c r="Z992" s="107"/>
      <c r="AA992" s="108">
        <f>C992+I992-L992-O992-U992-X992-R992</f>
        <v>11000</v>
      </c>
      <c r="AB992" s="7">
        <v>45534</v>
      </c>
    </row>
    <row r="993" spans="1:28" ht="15.75" hidden="1" x14ac:dyDescent="0.25">
      <c r="A993" s="29">
        <v>45533</v>
      </c>
      <c r="B993" s="25" t="s">
        <v>984</v>
      </c>
      <c r="D993" s="25" t="s">
        <v>46</v>
      </c>
      <c r="E993" s="25" t="s">
        <v>148</v>
      </c>
      <c r="F993" s="25">
        <v>1</v>
      </c>
      <c r="G993" s="25" t="s">
        <v>23</v>
      </c>
      <c r="H993" s="25">
        <v>400000</v>
      </c>
      <c r="I993" s="11">
        <f t="shared" si="236"/>
        <v>400000</v>
      </c>
      <c r="J993" s="32" t="s">
        <v>312</v>
      </c>
      <c r="K993" s="11" t="s">
        <v>1820</v>
      </c>
      <c r="L993" s="107">
        <f t="shared" si="237"/>
        <v>0</v>
      </c>
      <c r="M993" s="107"/>
      <c r="N993" s="107"/>
      <c r="O993" s="107">
        <f t="shared" si="238"/>
        <v>400000</v>
      </c>
      <c r="P993" s="107">
        <v>400000</v>
      </c>
      <c r="Q993" s="107"/>
      <c r="R993" s="107">
        <f t="shared" si="239"/>
        <v>0</v>
      </c>
      <c r="S993" s="107"/>
      <c r="T993" s="107"/>
      <c r="U993" s="107">
        <f t="shared" si="240"/>
        <v>0</v>
      </c>
      <c r="V993" s="107"/>
      <c r="W993" s="107"/>
      <c r="X993" s="107">
        <f t="shared" si="241"/>
        <v>0</v>
      </c>
      <c r="Y993" s="107"/>
      <c r="Z993" s="107"/>
      <c r="AA993" s="108">
        <f>C993+I993-L993-O993-U993-X993-R993</f>
        <v>0</v>
      </c>
      <c r="AB993" s="7">
        <v>45534</v>
      </c>
    </row>
    <row r="994" spans="1:28" ht="15.75" hidden="1" x14ac:dyDescent="0.25">
      <c r="A994" s="29">
        <v>45533</v>
      </c>
      <c r="B994" s="25" t="s">
        <v>341</v>
      </c>
      <c r="D994" s="25" t="s">
        <v>52</v>
      </c>
      <c r="E994" s="25" t="s">
        <v>117</v>
      </c>
      <c r="F994" s="25">
        <v>2</v>
      </c>
      <c r="G994" s="25" t="s">
        <v>23</v>
      </c>
      <c r="H994" s="25">
        <v>400000</v>
      </c>
      <c r="I994" s="11">
        <f t="shared" si="236"/>
        <v>800000</v>
      </c>
      <c r="J994" s="26" t="s">
        <v>28</v>
      </c>
      <c r="K994" s="11" t="s">
        <v>1809</v>
      </c>
      <c r="L994" s="107">
        <f t="shared" si="237"/>
        <v>0</v>
      </c>
      <c r="M994" s="107"/>
      <c r="N994" s="107"/>
      <c r="O994" s="107">
        <f t="shared" si="238"/>
        <v>0</v>
      </c>
      <c r="P994" s="107"/>
      <c r="Q994" s="107"/>
      <c r="R994" s="107">
        <f t="shared" si="239"/>
        <v>0</v>
      </c>
      <c r="S994" s="107"/>
      <c r="T994" s="107"/>
      <c r="U994" s="107">
        <f t="shared" si="240"/>
        <v>0</v>
      </c>
      <c r="V994" s="107"/>
      <c r="W994" s="107"/>
      <c r="X994" s="107">
        <f t="shared" si="241"/>
        <v>0</v>
      </c>
      <c r="Y994" s="107"/>
      <c r="Z994" s="107"/>
      <c r="AA994" s="108">
        <f>C994+I994-L994-O994-U994-X994-R994</f>
        <v>800000</v>
      </c>
      <c r="AB994" s="7"/>
    </row>
    <row r="995" spans="1:28" ht="15.75" hidden="1" x14ac:dyDescent="0.25">
      <c r="A995" s="29">
        <v>45533</v>
      </c>
      <c r="B995" s="25" t="s">
        <v>341</v>
      </c>
      <c r="D995" s="25" t="s">
        <v>52</v>
      </c>
      <c r="E995" s="25" t="s">
        <v>129</v>
      </c>
      <c r="F995" s="25">
        <v>12</v>
      </c>
      <c r="G995" s="25" t="s">
        <v>77</v>
      </c>
      <c r="H995" s="25">
        <v>65000</v>
      </c>
      <c r="I995" s="11">
        <f t="shared" si="236"/>
        <v>780000</v>
      </c>
      <c r="J995" s="26" t="s">
        <v>28</v>
      </c>
      <c r="K995" s="11" t="s">
        <v>1809</v>
      </c>
      <c r="L995" s="107">
        <f t="shared" si="237"/>
        <v>0</v>
      </c>
      <c r="M995" s="107"/>
      <c r="N995" s="107"/>
      <c r="O995" s="107">
        <f t="shared" si="238"/>
        <v>0</v>
      </c>
      <c r="P995" s="107"/>
      <c r="Q995" s="107"/>
      <c r="R995" s="107">
        <f t="shared" si="239"/>
        <v>0</v>
      </c>
      <c r="S995" s="107"/>
      <c r="T995" s="107"/>
      <c r="U995" s="107">
        <f t="shared" si="240"/>
        <v>0</v>
      </c>
      <c r="V995" s="107"/>
      <c r="W995" s="107"/>
      <c r="X995" s="107">
        <f t="shared" si="241"/>
        <v>0</v>
      </c>
      <c r="Y995" s="107"/>
      <c r="Z995" s="107"/>
      <c r="AA995" s="108">
        <f>C995+I995-L995-O995-U995-X995-R995</f>
        <v>780000</v>
      </c>
      <c r="AB995" s="7"/>
    </row>
    <row r="996" spans="1:28" ht="15.75" hidden="1" x14ac:dyDescent="0.25">
      <c r="A996" s="29">
        <v>45533</v>
      </c>
      <c r="B996" s="25" t="s">
        <v>291</v>
      </c>
      <c r="D996" s="25" t="s">
        <v>52</v>
      </c>
      <c r="E996" s="25" t="s">
        <v>89</v>
      </c>
      <c r="F996" s="25">
        <v>15</v>
      </c>
      <c r="G996" s="25" t="s">
        <v>39</v>
      </c>
      <c r="H996" s="25">
        <v>46000</v>
      </c>
      <c r="I996" s="11">
        <f t="shared" si="236"/>
        <v>690000</v>
      </c>
      <c r="J996" s="31" t="s">
        <v>312</v>
      </c>
      <c r="K996" s="11" t="s">
        <v>1811</v>
      </c>
      <c r="L996" s="107">
        <f t="shared" si="237"/>
        <v>0</v>
      </c>
      <c r="M996" s="107"/>
      <c r="N996" s="107"/>
      <c r="O996" s="107">
        <f t="shared" si="238"/>
        <v>690000</v>
      </c>
      <c r="P996" s="107">
        <v>690000</v>
      </c>
      <c r="Q996" s="107"/>
      <c r="R996" s="107">
        <f t="shared" si="239"/>
        <v>0</v>
      </c>
      <c r="S996" s="107"/>
      <c r="T996" s="107"/>
      <c r="U996" s="107">
        <f t="shared" si="240"/>
        <v>0</v>
      </c>
      <c r="V996" s="107"/>
      <c r="W996" s="107"/>
      <c r="X996" s="107">
        <f t="shared" si="241"/>
        <v>0</v>
      </c>
      <c r="Y996" s="107"/>
      <c r="Z996" s="107"/>
      <c r="AA996" s="108">
        <f>C996+I996-L996-O996-U996-X996-R996</f>
        <v>0</v>
      </c>
      <c r="AB996" s="7">
        <v>45534</v>
      </c>
    </row>
    <row r="997" spans="1:28" ht="15.75" hidden="1" x14ac:dyDescent="0.25">
      <c r="A997" s="24">
        <v>45533</v>
      </c>
      <c r="B997" s="25" t="s">
        <v>291</v>
      </c>
      <c r="D997" s="25" t="s">
        <v>52</v>
      </c>
      <c r="E997" s="25" t="s">
        <v>120</v>
      </c>
      <c r="F997" s="25">
        <v>24.9</v>
      </c>
      <c r="G997" s="25" t="s">
        <v>39</v>
      </c>
      <c r="H997" s="25">
        <v>46000</v>
      </c>
      <c r="I997" s="11">
        <f t="shared" si="236"/>
        <v>1145400</v>
      </c>
      <c r="J997" s="31" t="s">
        <v>312</v>
      </c>
      <c r="K997" s="11" t="s">
        <v>1811</v>
      </c>
      <c r="L997" s="107">
        <f t="shared" si="237"/>
        <v>0</v>
      </c>
      <c r="M997" s="107"/>
      <c r="N997" s="107"/>
      <c r="O997" s="107">
        <f t="shared" si="238"/>
        <v>1145400</v>
      </c>
      <c r="P997" s="107">
        <v>1145400</v>
      </c>
      <c r="Q997" s="107"/>
      <c r="R997" s="107">
        <f t="shared" si="239"/>
        <v>0</v>
      </c>
      <c r="S997" s="107"/>
      <c r="T997" s="107"/>
      <c r="U997" s="107">
        <f t="shared" si="240"/>
        <v>0</v>
      </c>
      <c r="V997" s="107"/>
      <c r="W997" s="107"/>
      <c r="X997" s="107">
        <f t="shared" si="241"/>
        <v>0</v>
      </c>
      <c r="Y997" s="107"/>
      <c r="Z997" s="107"/>
      <c r="AA997" s="108">
        <f>C997+I997-L997-O997-U997-X997-R997</f>
        <v>0</v>
      </c>
      <c r="AB997" s="7">
        <v>45534</v>
      </c>
    </row>
    <row r="998" spans="1:28" ht="15.75" hidden="1" x14ac:dyDescent="0.25">
      <c r="A998" s="29">
        <v>45533</v>
      </c>
      <c r="B998" s="25" t="s">
        <v>291</v>
      </c>
      <c r="D998" s="25" t="s">
        <v>52</v>
      </c>
      <c r="E998" s="25" t="s">
        <v>129</v>
      </c>
      <c r="F998" s="25">
        <v>2</v>
      </c>
      <c r="G998" s="25" t="s">
        <v>77</v>
      </c>
      <c r="H998" s="25">
        <v>65000</v>
      </c>
      <c r="I998" s="11">
        <f t="shared" si="236"/>
        <v>130000</v>
      </c>
      <c r="J998" s="31" t="s">
        <v>312</v>
      </c>
      <c r="K998" s="11" t="s">
        <v>1669</v>
      </c>
      <c r="L998" s="107">
        <f t="shared" si="237"/>
        <v>0</v>
      </c>
      <c r="M998" s="107"/>
      <c r="N998" s="107"/>
      <c r="O998" s="107">
        <f t="shared" si="238"/>
        <v>130000</v>
      </c>
      <c r="P998" s="107">
        <v>130000</v>
      </c>
      <c r="Q998" s="107"/>
      <c r="R998" s="107">
        <f t="shared" si="239"/>
        <v>0</v>
      </c>
      <c r="S998" s="107"/>
      <c r="T998" s="107"/>
      <c r="U998" s="107">
        <f t="shared" si="240"/>
        <v>0</v>
      </c>
      <c r="V998" s="107"/>
      <c r="W998" s="107"/>
      <c r="X998" s="107">
        <f t="shared" si="241"/>
        <v>0</v>
      </c>
      <c r="Y998" s="107"/>
      <c r="Z998" s="107"/>
      <c r="AA998" s="108">
        <f>C998+I998-L998-O998-U998-X998-R998</f>
        <v>0</v>
      </c>
      <c r="AB998" s="7">
        <v>45510</v>
      </c>
    </row>
    <row r="999" spans="1:28" ht="15.75" hidden="1" x14ac:dyDescent="0.25">
      <c r="A999" s="24">
        <v>45533</v>
      </c>
      <c r="B999" s="25" t="s">
        <v>799</v>
      </c>
      <c r="D999" s="25" t="s">
        <v>46</v>
      </c>
      <c r="E999" s="25" t="s">
        <v>294</v>
      </c>
      <c r="F999" s="25">
        <v>50</v>
      </c>
      <c r="G999" s="25" t="s">
        <v>27</v>
      </c>
      <c r="H999" s="25">
        <v>40000</v>
      </c>
      <c r="I999" s="11">
        <f t="shared" si="236"/>
        <v>2000000</v>
      </c>
      <c r="J999" s="26" t="s">
        <v>28</v>
      </c>
      <c r="K999" s="11"/>
      <c r="L999" s="107">
        <f t="shared" si="237"/>
        <v>0</v>
      </c>
      <c r="M999" s="107"/>
      <c r="N999" s="107"/>
      <c r="O999" s="107">
        <f t="shared" si="238"/>
        <v>0</v>
      </c>
      <c r="P999" s="107"/>
      <c r="Q999" s="107"/>
      <c r="R999" s="107">
        <f t="shared" si="239"/>
        <v>0</v>
      </c>
      <c r="S999" s="107"/>
      <c r="T999" s="107"/>
      <c r="U999" s="107">
        <f t="shared" si="240"/>
        <v>0</v>
      </c>
      <c r="V999" s="107"/>
      <c r="W999" s="107"/>
      <c r="X999" s="107">
        <f t="shared" si="241"/>
        <v>0</v>
      </c>
      <c r="Y999" s="107"/>
      <c r="Z999" s="107"/>
      <c r="AA999" s="108">
        <f>C999+I999-L999-O999-U999-X999-R999</f>
        <v>2000000</v>
      </c>
      <c r="AB999" s="7"/>
    </row>
    <row r="1000" spans="1:28" ht="15.75" hidden="1" x14ac:dyDescent="0.25">
      <c r="A1000" s="24">
        <v>45533</v>
      </c>
      <c r="B1000" s="25" t="s">
        <v>41</v>
      </c>
      <c r="D1000" s="25" t="s">
        <v>46</v>
      </c>
      <c r="E1000" s="25" t="s">
        <v>50</v>
      </c>
      <c r="F1000" s="25">
        <v>1000</v>
      </c>
      <c r="G1000" s="25" t="s">
        <v>34</v>
      </c>
      <c r="H1000" s="25">
        <v>3260</v>
      </c>
      <c r="I1000" s="11">
        <f t="shared" si="236"/>
        <v>3260000</v>
      </c>
      <c r="J1000" s="31" t="s">
        <v>324</v>
      </c>
      <c r="K1000" s="11"/>
      <c r="L1000" s="107">
        <f t="shared" si="237"/>
        <v>3260000</v>
      </c>
      <c r="M1000" s="107">
        <v>3260000</v>
      </c>
      <c r="N1000" s="107"/>
      <c r="O1000" s="107">
        <f t="shared" si="238"/>
        <v>0</v>
      </c>
      <c r="P1000" s="107"/>
      <c r="Q1000" s="107"/>
      <c r="R1000" s="107">
        <f t="shared" si="239"/>
        <v>0</v>
      </c>
      <c r="S1000" s="107"/>
      <c r="T1000" s="107"/>
      <c r="U1000" s="107">
        <f t="shared" si="240"/>
        <v>0</v>
      </c>
      <c r="V1000" s="107"/>
      <c r="W1000" s="107"/>
      <c r="X1000" s="107">
        <f t="shared" si="241"/>
        <v>0</v>
      </c>
      <c r="Y1000" s="107"/>
      <c r="Z1000" s="107"/>
      <c r="AA1000" s="108">
        <f>C1000+I1000-L1000-O1000-U1000-X1000-R1000</f>
        <v>0</v>
      </c>
      <c r="AB1000" s="7">
        <v>45533</v>
      </c>
    </row>
    <row r="1001" spans="1:28" ht="15.75" hidden="1" x14ac:dyDescent="0.25">
      <c r="A1001" s="24">
        <v>45533</v>
      </c>
      <c r="B1001" s="25" t="s">
        <v>41</v>
      </c>
      <c r="D1001" s="25" t="s">
        <v>46</v>
      </c>
      <c r="E1001" s="25" t="s">
        <v>108</v>
      </c>
      <c r="F1001" s="25">
        <v>2000</v>
      </c>
      <c r="G1001" s="25" t="s">
        <v>34</v>
      </c>
      <c r="H1001" s="25">
        <v>2000</v>
      </c>
      <c r="I1001" s="11">
        <f t="shared" si="236"/>
        <v>4000000</v>
      </c>
      <c r="J1001" s="31" t="s">
        <v>324</v>
      </c>
      <c r="K1001" s="11"/>
      <c r="L1001" s="107">
        <f t="shared" si="237"/>
        <v>4000000</v>
      </c>
      <c r="M1001" s="107">
        <v>4000000</v>
      </c>
      <c r="N1001" s="107"/>
      <c r="O1001" s="107">
        <f t="shared" si="238"/>
        <v>0</v>
      </c>
      <c r="P1001" s="107"/>
      <c r="Q1001" s="107"/>
      <c r="R1001" s="107">
        <f t="shared" si="239"/>
        <v>0</v>
      </c>
      <c r="S1001" s="107"/>
      <c r="T1001" s="107"/>
      <c r="U1001" s="107">
        <f t="shared" si="240"/>
        <v>0</v>
      </c>
      <c r="V1001" s="107"/>
      <c r="W1001" s="107"/>
      <c r="X1001" s="107">
        <f t="shared" si="241"/>
        <v>0</v>
      </c>
      <c r="Y1001" s="107"/>
      <c r="Z1001" s="107"/>
      <c r="AA1001" s="108">
        <f>C1001+I1001-L1001-O1001-U1001-X1001-R1001</f>
        <v>0</v>
      </c>
      <c r="AB1001" s="7">
        <v>45533</v>
      </c>
    </row>
    <row r="1002" spans="1:28" ht="16.5" hidden="1" thickBot="1" x14ac:dyDescent="0.3">
      <c r="A1002" s="39">
        <v>45533</v>
      </c>
      <c r="B1002" s="37" t="s">
        <v>1806</v>
      </c>
      <c r="C1002" s="37"/>
      <c r="D1002" s="36" t="s">
        <v>46</v>
      </c>
      <c r="E1002" s="37" t="s">
        <v>343</v>
      </c>
      <c r="F1002" s="37">
        <v>1</v>
      </c>
      <c r="G1002" s="37" t="s">
        <v>23</v>
      </c>
      <c r="H1002" s="25">
        <v>1200000</v>
      </c>
      <c r="I1002" s="11">
        <f t="shared" si="236"/>
        <v>1200000</v>
      </c>
      <c r="J1002" s="52" t="s">
        <v>324</v>
      </c>
      <c r="K1002" s="11"/>
      <c r="L1002" s="107">
        <f t="shared" si="237"/>
        <v>0</v>
      </c>
      <c r="M1002" s="107"/>
      <c r="N1002" s="107"/>
      <c r="O1002" s="107">
        <f t="shared" si="238"/>
        <v>0</v>
      </c>
      <c r="P1002" s="107"/>
      <c r="Q1002" s="107"/>
      <c r="R1002" s="107">
        <f t="shared" si="239"/>
        <v>0</v>
      </c>
      <c r="S1002" s="107"/>
      <c r="T1002" s="107"/>
      <c r="U1002" s="107">
        <f t="shared" si="240"/>
        <v>1200000</v>
      </c>
      <c r="V1002" s="107">
        <v>1200000</v>
      </c>
      <c r="W1002" s="107"/>
      <c r="X1002" s="107">
        <f t="shared" si="241"/>
        <v>0</v>
      </c>
      <c r="Y1002" s="107"/>
      <c r="Z1002" s="107"/>
      <c r="AA1002" s="108">
        <f>C1002+I1002-L1002-O1002-U1002-X1002-R1002</f>
        <v>0</v>
      </c>
      <c r="AB1002" s="7">
        <v>45533</v>
      </c>
    </row>
    <row r="1003" spans="1:28" ht="15.75" hidden="1" x14ac:dyDescent="0.25">
      <c r="A1003" s="29">
        <v>45534</v>
      </c>
      <c r="B1003" s="27" t="s">
        <v>961</v>
      </c>
      <c r="C1003" s="27"/>
      <c r="D1003" s="27" t="s">
        <v>52</v>
      </c>
      <c r="E1003" s="27" t="s">
        <v>179</v>
      </c>
      <c r="F1003" s="27">
        <v>1000</v>
      </c>
      <c r="G1003" s="27" t="s">
        <v>34</v>
      </c>
      <c r="H1003" s="27">
        <v>1460</v>
      </c>
      <c r="I1003" s="11">
        <f t="shared" ref="I1003:I1047" si="242">F1003*H1003</f>
        <v>1460000</v>
      </c>
      <c r="J1003" s="31" t="s">
        <v>324</v>
      </c>
      <c r="K1003" s="11"/>
      <c r="L1003" s="107">
        <f t="shared" ref="L1003" si="243">M1003+N1003</f>
        <v>1460000</v>
      </c>
      <c r="M1003" s="107">
        <v>1460000</v>
      </c>
      <c r="N1003" s="107"/>
      <c r="O1003" s="107">
        <f t="shared" ref="O1003" si="244">P1003+Q1003</f>
        <v>0</v>
      </c>
      <c r="P1003" s="107"/>
      <c r="Q1003" s="107"/>
      <c r="R1003" s="107">
        <f t="shared" ref="R1003" si="245">S1003+T1003</f>
        <v>0</v>
      </c>
      <c r="S1003" s="107"/>
      <c r="T1003" s="107"/>
      <c r="U1003" s="107">
        <f t="shared" ref="U1003" si="246">V1003+W1003</f>
        <v>0</v>
      </c>
      <c r="V1003" s="107"/>
      <c r="W1003" s="107"/>
      <c r="X1003" s="107">
        <f t="shared" ref="X1003" si="247">Y1003+Z1003</f>
        <v>0</v>
      </c>
      <c r="Y1003" s="107"/>
      <c r="Z1003" s="107"/>
      <c r="AA1003" s="108">
        <f>C1003+I1003-L1003-O1003-U1003-X1003-R1003</f>
        <v>0</v>
      </c>
      <c r="AB1003" s="7">
        <v>45535</v>
      </c>
    </row>
    <row r="1004" spans="1:28" ht="15.75" hidden="1" x14ac:dyDescent="0.25">
      <c r="A1004" s="29">
        <v>45534</v>
      </c>
      <c r="B1004" s="27" t="s">
        <v>531</v>
      </c>
      <c r="C1004" s="25"/>
      <c r="D1004" s="27" t="s">
        <v>52</v>
      </c>
      <c r="E1004" s="25" t="s">
        <v>1259</v>
      </c>
      <c r="F1004" s="25">
        <v>750</v>
      </c>
      <c r="G1004" s="27" t="s">
        <v>34</v>
      </c>
      <c r="H1004" s="25">
        <v>1020</v>
      </c>
      <c r="I1004" s="11">
        <f t="shared" si="242"/>
        <v>765000</v>
      </c>
      <c r="J1004" s="31" t="s">
        <v>312</v>
      </c>
      <c r="K1004" s="11"/>
      <c r="L1004" s="107">
        <f t="shared" ref="L1004:L1047" si="248">M1004+N1004</f>
        <v>0</v>
      </c>
      <c r="M1004" s="107"/>
      <c r="N1004" s="107"/>
      <c r="O1004" s="107">
        <f t="shared" ref="O1004:O1047" si="249">P1004+Q1004</f>
        <v>0</v>
      </c>
      <c r="P1004" s="107"/>
      <c r="Q1004" s="107"/>
      <c r="R1004" s="107">
        <f t="shared" ref="R1004:R1047" si="250">S1004+T1004</f>
        <v>765000</v>
      </c>
      <c r="S1004" s="107">
        <v>765000</v>
      </c>
      <c r="T1004" s="107"/>
      <c r="U1004" s="107">
        <f t="shared" ref="U1004:U1047" si="251">V1004+W1004</f>
        <v>0</v>
      </c>
      <c r="V1004" s="107"/>
      <c r="W1004" s="107"/>
      <c r="X1004" s="107">
        <f t="shared" ref="X1004:X1047" si="252">Y1004+Z1004</f>
        <v>0</v>
      </c>
      <c r="Y1004" s="107"/>
      <c r="Z1004" s="107"/>
      <c r="AA1004" s="108">
        <f>C1004+I1004-L1004-O1004-U1004-X1004-R1004</f>
        <v>0</v>
      </c>
      <c r="AB1004" s="7">
        <v>45534</v>
      </c>
    </row>
    <row r="1005" spans="1:28" ht="15.75" hidden="1" x14ac:dyDescent="0.25">
      <c r="A1005" s="29">
        <v>45534</v>
      </c>
      <c r="B1005" s="25" t="s">
        <v>372</v>
      </c>
      <c r="C1005" s="25"/>
      <c r="D1005" s="25" t="s">
        <v>46</v>
      </c>
      <c r="E1005" s="25" t="s">
        <v>179</v>
      </c>
      <c r="F1005" s="25">
        <v>750</v>
      </c>
      <c r="G1005" s="27" t="s">
        <v>34</v>
      </c>
      <c r="H1005" s="25">
        <v>1370</v>
      </c>
      <c r="I1005" s="11">
        <f t="shared" si="242"/>
        <v>1027500</v>
      </c>
      <c r="J1005" s="26" t="s">
        <v>28</v>
      </c>
      <c r="K1005" s="11"/>
      <c r="L1005" s="107">
        <f t="shared" si="248"/>
        <v>0</v>
      </c>
      <c r="M1005" s="107"/>
      <c r="N1005" s="107"/>
      <c r="O1005" s="107">
        <f t="shared" si="249"/>
        <v>0</v>
      </c>
      <c r="P1005" s="107"/>
      <c r="Q1005" s="107"/>
      <c r="R1005" s="107">
        <f t="shared" si="250"/>
        <v>0</v>
      </c>
      <c r="S1005" s="107"/>
      <c r="T1005" s="107"/>
      <c r="U1005" s="107">
        <f t="shared" si="251"/>
        <v>0</v>
      </c>
      <c r="V1005" s="107"/>
      <c r="W1005" s="107"/>
      <c r="X1005" s="107">
        <f t="shared" si="252"/>
        <v>0</v>
      </c>
      <c r="Y1005" s="107"/>
      <c r="Z1005" s="107"/>
      <c r="AA1005" s="108">
        <f>C1005+I1005-L1005-O1005-U1005-X1005-R1005</f>
        <v>1027500</v>
      </c>
      <c r="AB1005" s="7"/>
    </row>
    <row r="1006" spans="1:28" ht="15.75" hidden="1" x14ac:dyDescent="0.25">
      <c r="A1006" s="29">
        <v>45534</v>
      </c>
      <c r="B1006" s="25" t="s">
        <v>827</v>
      </c>
      <c r="C1006" s="25"/>
      <c r="D1006" s="25" t="s">
        <v>46</v>
      </c>
      <c r="E1006" s="25" t="s">
        <v>1259</v>
      </c>
      <c r="F1006" s="25">
        <v>500</v>
      </c>
      <c r="G1006" s="27" t="s">
        <v>34</v>
      </c>
      <c r="H1006" s="25">
        <v>1020</v>
      </c>
      <c r="I1006" s="11">
        <f t="shared" si="242"/>
        <v>510000</v>
      </c>
      <c r="J1006" s="31" t="s">
        <v>312</v>
      </c>
      <c r="K1006" s="11" t="s">
        <v>1818</v>
      </c>
      <c r="L1006" s="107">
        <f t="shared" si="248"/>
        <v>0</v>
      </c>
      <c r="M1006" s="107"/>
      <c r="N1006" s="107"/>
      <c r="O1006" s="107">
        <f t="shared" si="249"/>
        <v>510000</v>
      </c>
      <c r="P1006" s="107">
        <v>510000</v>
      </c>
      <c r="Q1006" s="107"/>
      <c r="R1006" s="107">
        <f t="shared" si="250"/>
        <v>0</v>
      </c>
      <c r="S1006" s="107"/>
      <c r="T1006" s="107"/>
      <c r="U1006" s="107">
        <f t="shared" si="251"/>
        <v>0</v>
      </c>
      <c r="V1006" s="107"/>
      <c r="W1006" s="107"/>
      <c r="X1006" s="107">
        <f t="shared" si="252"/>
        <v>0</v>
      </c>
      <c r="Y1006" s="107"/>
      <c r="Z1006" s="107"/>
      <c r="AA1006" s="108">
        <f>C1006+I1006-L1006-O1006-U1006-X1006-R1006</f>
        <v>0</v>
      </c>
      <c r="AB1006" s="7">
        <v>45534</v>
      </c>
    </row>
    <row r="1007" spans="1:28" ht="15.75" hidden="1" x14ac:dyDescent="0.25">
      <c r="A1007" s="29">
        <v>45534</v>
      </c>
      <c r="B1007" s="25" t="s">
        <v>827</v>
      </c>
      <c r="C1007" s="25"/>
      <c r="D1007" s="25" t="s">
        <v>46</v>
      </c>
      <c r="E1007" s="25" t="s">
        <v>763</v>
      </c>
      <c r="F1007" s="25">
        <v>400</v>
      </c>
      <c r="G1007" s="27" t="s">
        <v>34</v>
      </c>
      <c r="H1007" s="25">
        <v>2500</v>
      </c>
      <c r="I1007" s="11">
        <f t="shared" si="242"/>
        <v>1000000</v>
      </c>
      <c r="J1007" s="31" t="s">
        <v>312</v>
      </c>
      <c r="K1007" s="11" t="s">
        <v>1818</v>
      </c>
      <c r="L1007" s="107">
        <f t="shared" si="248"/>
        <v>0</v>
      </c>
      <c r="M1007" s="107"/>
      <c r="N1007" s="107"/>
      <c r="O1007" s="107">
        <f t="shared" si="249"/>
        <v>1000000</v>
      </c>
      <c r="P1007" s="107">
        <v>1000000</v>
      </c>
      <c r="Q1007" s="107"/>
      <c r="R1007" s="107">
        <f t="shared" si="250"/>
        <v>0</v>
      </c>
      <c r="S1007" s="107"/>
      <c r="T1007" s="107"/>
      <c r="U1007" s="107">
        <f t="shared" si="251"/>
        <v>0</v>
      </c>
      <c r="V1007" s="107"/>
      <c r="W1007" s="107"/>
      <c r="X1007" s="107">
        <f t="shared" si="252"/>
        <v>0</v>
      </c>
      <c r="Y1007" s="107"/>
      <c r="Z1007" s="107"/>
      <c r="AA1007" s="108">
        <f>C1007+I1007-L1007-O1007-U1007-X1007-R1007</f>
        <v>0</v>
      </c>
      <c r="AB1007" s="7">
        <v>45534</v>
      </c>
    </row>
    <row r="1008" spans="1:28" ht="15.75" hidden="1" x14ac:dyDescent="0.25">
      <c r="A1008" s="29">
        <v>45534</v>
      </c>
      <c r="B1008" s="25" t="s">
        <v>827</v>
      </c>
      <c r="C1008" s="25"/>
      <c r="D1008" s="25" t="s">
        <v>46</v>
      </c>
      <c r="E1008" s="25" t="s">
        <v>87</v>
      </c>
      <c r="F1008" s="25">
        <v>1000</v>
      </c>
      <c r="G1008" s="27" t="s">
        <v>34</v>
      </c>
      <c r="H1008" s="25">
        <v>1000</v>
      </c>
      <c r="I1008" s="11">
        <f t="shared" si="242"/>
        <v>1000000</v>
      </c>
      <c r="J1008" s="31" t="s">
        <v>312</v>
      </c>
      <c r="K1008" s="11" t="s">
        <v>1818</v>
      </c>
      <c r="L1008" s="107">
        <f t="shared" si="248"/>
        <v>0</v>
      </c>
      <c r="M1008" s="107"/>
      <c r="N1008" s="107"/>
      <c r="O1008" s="107">
        <f t="shared" si="249"/>
        <v>1000000</v>
      </c>
      <c r="P1008" s="107">
        <v>1000000</v>
      </c>
      <c r="Q1008" s="107"/>
      <c r="R1008" s="107">
        <f t="shared" si="250"/>
        <v>0</v>
      </c>
      <c r="S1008" s="107"/>
      <c r="T1008" s="107"/>
      <c r="U1008" s="107">
        <f t="shared" si="251"/>
        <v>0</v>
      </c>
      <c r="V1008" s="107"/>
      <c r="W1008" s="107"/>
      <c r="X1008" s="107">
        <f t="shared" si="252"/>
        <v>0</v>
      </c>
      <c r="Y1008" s="107"/>
      <c r="Z1008" s="107"/>
      <c r="AA1008" s="108">
        <f>C1008+I1008-L1008-O1008-U1008-X1008-R1008</f>
        <v>0</v>
      </c>
      <c r="AB1008" s="7">
        <v>45534</v>
      </c>
    </row>
    <row r="1009" spans="1:28" ht="15.75" hidden="1" x14ac:dyDescent="0.25">
      <c r="A1009" s="29">
        <v>45534</v>
      </c>
      <c r="B1009" s="25" t="s">
        <v>827</v>
      </c>
      <c r="C1009" s="25"/>
      <c r="D1009" s="25" t="s">
        <v>46</v>
      </c>
      <c r="E1009" s="25" t="s">
        <v>108</v>
      </c>
      <c r="F1009" s="25">
        <v>2400</v>
      </c>
      <c r="G1009" s="27" t="s">
        <v>34</v>
      </c>
      <c r="H1009" s="25">
        <v>1900</v>
      </c>
      <c r="I1009" s="11">
        <f t="shared" si="242"/>
        <v>4560000</v>
      </c>
      <c r="J1009" s="31" t="s">
        <v>312</v>
      </c>
      <c r="K1009" s="11" t="s">
        <v>1818</v>
      </c>
      <c r="L1009" s="107">
        <f t="shared" si="248"/>
        <v>0</v>
      </c>
      <c r="M1009" s="107"/>
      <c r="N1009" s="107"/>
      <c r="O1009" s="107">
        <f t="shared" si="249"/>
        <v>4560000</v>
      </c>
      <c r="P1009" s="107">
        <v>4560000</v>
      </c>
      <c r="Q1009" s="107"/>
      <c r="R1009" s="107">
        <f t="shared" si="250"/>
        <v>0</v>
      </c>
      <c r="S1009" s="107"/>
      <c r="T1009" s="107"/>
      <c r="U1009" s="107">
        <f t="shared" si="251"/>
        <v>0</v>
      </c>
      <c r="V1009" s="107"/>
      <c r="W1009" s="107"/>
      <c r="X1009" s="107">
        <f t="shared" si="252"/>
        <v>0</v>
      </c>
      <c r="Y1009" s="107"/>
      <c r="Z1009" s="107"/>
      <c r="AA1009" s="108">
        <f>C1009+I1009-L1009-O1009-U1009-X1009-R1009</f>
        <v>0</v>
      </c>
      <c r="AB1009" s="7">
        <v>45534</v>
      </c>
    </row>
    <row r="1010" spans="1:28" ht="15.75" hidden="1" x14ac:dyDescent="0.25">
      <c r="A1010" s="29">
        <v>45534</v>
      </c>
      <c r="B1010" s="25" t="s">
        <v>99</v>
      </c>
      <c r="C1010" s="25"/>
      <c r="D1010" s="25"/>
      <c r="E1010" s="25" t="s">
        <v>299</v>
      </c>
      <c r="F1010" s="25">
        <v>16</v>
      </c>
      <c r="G1010" s="25" t="s">
        <v>39</v>
      </c>
      <c r="H1010" s="25"/>
      <c r="I1010" s="11">
        <f t="shared" si="242"/>
        <v>0</v>
      </c>
      <c r="J1010" s="26" t="s">
        <v>28</v>
      </c>
      <c r="K1010" s="11"/>
      <c r="L1010" s="107">
        <f t="shared" si="248"/>
        <v>0</v>
      </c>
      <c r="M1010" s="107"/>
      <c r="N1010" s="107"/>
      <c r="O1010" s="107">
        <f t="shared" si="249"/>
        <v>0</v>
      </c>
      <c r="P1010" s="107"/>
      <c r="Q1010" s="107"/>
      <c r="R1010" s="107">
        <f t="shared" si="250"/>
        <v>0</v>
      </c>
      <c r="S1010" s="107"/>
      <c r="T1010" s="107"/>
      <c r="U1010" s="107">
        <f t="shared" si="251"/>
        <v>0</v>
      </c>
      <c r="V1010" s="107"/>
      <c r="W1010" s="107"/>
      <c r="X1010" s="107">
        <f t="shared" si="252"/>
        <v>0</v>
      </c>
      <c r="Y1010" s="107"/>
      <c r="Z1010" s="107"/>
      <c r="AA1010" s="108">
        <f>C1010+I1010-L1010-O1010-U1010-X1010-R1010</f>
        <v>0</v>
      </c>
      <c r="AB1010" s="7"/>
    </row>
    <row r="1011" spans="1:28" ht="16.5" hidden="1" thickBot="1" x14ac:dyDescent="0.3">
      <c r="A1011" s="29">
        <v>45534</v>
      </c>
      <c r="B1011" s="25" t="s">
        <v>452</v>
      </c>
      <c r="C1011" s="25"/>
      <c r="D1011" s="25" t="s">
        <v>46</v>
      </c>
      <c r="E1011" s="25" t="s">
        <v>566</v>
      </c>
      <c r="F1011" s="25">
        <v>1</v>
      </c>
      <c r="G1011" s="25" t="s">
        <v>303</v>
      </c>
      <c r="H1011" s="25">
        <v>1200000</v>
      </c>
      <c r="I1011" s="11">
        <f t="shared" si="242"/>
        <v>1200000</v>
      </c>
      <c r="J1011" s="52" t="s">
        <v>324</v>
      </c>
      <c r="K1011" s="11"/>
      <c r="L1011" s="107">
        <f t="shared" si="248"/>
        <v>0</v>
      </c>
      <c r="M1011" s="107"/>
      <c r="N1011" s="107"/>
      <c r="O1011" s="107">
        <f t="shared" si="249"/>
        <v>0</v>
      </c>
      <c r="P1011" s="107"/>
      <c r="Q1011" s="107"/>
      <c r="R1011" s="107">
        <f t="shared" si="250"/>
        <v>0</v>
      </c>
      <c r="S1011" s="107"/>
      <c r="T1011" s="107"/>
      <c r="U1011" s="107">
        <f t="shared" si="251"/>
        <v>1200000</v>
      </c>
      <c r="V1011" s="107">
        <v>1200000</v>
      </c>
      <c r="W1011" s="107"/>
      <c r="X1011" s="107">
        <f t="shared" si="252"/>
        <v>0</v>
      </c>
      <c r="Y1011" s="107"/>
      <c r="Z1011" s="107"/>
      <c r="AA1011" s="108">
        <f>C1011+I1011-L1011-O1011-U1011-X1011-R1011</f>
        <v>0</v>
      </c>
      <c r="AB1011" s="7">
        <v>45533</v>
      </c>
    </row>
    <row r="1012" spans="1:28" ht="15.75" hidden="1" x14ac:dyDescent="0.25">
      <c r="A1012" s="29">
        <v>45534</v>
      </c>
      <c r="B1012" s="25" t="s">
        <v>147</v>
      </c>
      <c r="C1012" s="25"/>
      <c r="D1012" s="25" t="s">
        <v>46</v>
      </c>
      <c r="E1012" s="25" t="s">
        <v>53</v>
      </c>
      <c r="F1012" s="25">
        <v>10</v>
      </c>
      <c r="G1012" s="25" t="s">
        <v>23</v>
      </c>
      <c r="H1012" s="25">
        <v>400000</v>
      </c>
      <c r="I1012" s="11">
        <f t="shared" si="242"/>
        <v>4000000</v>
      </c>
      <c r="J1012" s="26" t="s">
        <v>28</v>
      </c>
      <c r="K1012" s="11" t="s">
        <v>1817</v>
      </c>
      <c r="L1012" s="107">
        <f t="shared" si="248"/>
        <v>0</v>
      </c>
      <c r="M1012" s="107"/>
      <c r="N1012" s="107"/>
      <c r="O1012" s="107">
        <f t="shared" si="249"/>
        <v>0</v>
      </c>
      <c r="P1012" s="107"/>
      <c r="Q1012" s="107"/>
      <c r="R1012" s="107">
        <f t="shared" si="250"/>
        <v>0</v>
      </c>
      <c r="S1012" s="107"/>
      <c r="T1012" s="107"/>
      <c r="U1012" s="107">
        <f t="shared" si="251"/>
        <v>0</v>
      </c>
      <c r="V1012" s="107"/>
      <c r="W1012" s="107"/>
      <c r="X1012" s="107">
        <f t="shared" si="252"/>
        <v>0</v>
      </c>
      <c r="Y1012" s="107"/>
      <c r="Z1012" s="107"/>
      <c r="AA1012" s="108">
        <f>C1012+I1012-L1012-O1012-U1012-X1012-R1012</f>
        <v>4000000</v>
      </c>
      <c r="AB1012" s="7"/>
    </row>
    <row r="1013" spans="1:28" ht="15.75" hidden="1" x14ac:dyDescent="0.25">
      <c r="A1013" s="29">
        <v>45534</v>
      </c>
      <c r="B1013" s="25" t="s">
        <v>147</v>
      </c>
      <c r="C1013" s="25"/>
      <c r="D1013" s="25" t="s">
        <v>46</v>
      </c>
      <c r="E1013" s="25" t="s">
        <v>1306</v>
      </c>
      <c r="F1013" s="25">
        <v>1</v>
      </c>
      <c r="G1013" s="25" t="s">
        <v>23</v>
      </c>
      <c r="H1013" s="25">
        <v>400000</v>
      </c>
      <c r="I1013" s="11">
        <f t="shared" si="242"/>
        <v>400000</v>
      </c>
      <c r="J1013" s="26" t="s">
        <v>28</v>
      </c>
      <c r="K1013" s="11" t="s">
        <v>1817</v>
      </c>
      <c r="L1013" s="107">
        <f t="shared" si="248"/>
        <v>0</v>
      </c>
      <c r="M1013" s="107"/>
      <c r="N1013" s="107"/>
      <c r="O1013" s="107">
        <f t="shared" si="249"/>
        <v>0</v>
      </c>
      <c r="P1013" s="107"/>
      <c r="Q1013" s="107"/>
      <c r="R1013" s="107">
        <f t="shared" si="250"/>
        <v>0</v>
      </c>
      <c r="S1013" s="107"/>
      <c r="T1013" s="107"/>
      <c r="U1013" s="107">
        <f t="shared" si="251"/>
        <v>0</v>
      </c>
      <c r="V1013" s="107"/>
      <c r="W1013" s="107"/>
      <c r="X1013" s="107">
        <f t="shared" si="252"/>
        <v>0</v>
      </c>
      <c r="Y1013" s="107"/>
      <c r="Z1013" s="107"/>
      <c r="AA1013" s="108">
        <f>C1013+I1013-L1013-O1013-U1013-X1013-R1013</f>
        <v>400000</v>
      </c>
      <c r="AB1013" s="7"/>
    </row>
    <row r="1014" spans="1:28" ht="15.75" hidden="1" x14ac:dyDescent="0.25">
      <c r="A1014" s="29">
        <v>45534</v>
      </c>
      <c r="B1014" s="25" t="s">
        <v>147</v>
      </c>
      <c r="C1014" s="25"/>
      <c r="D1014" s="25" t="s">
        <v>46</v>
      </c>
      <c r="E1014" s="25" t="s">
        <v>63</v>
      </c>
      <c r="F1014" s="25">
        <v>20</v>
      </c>
      <c r="G1014" s="25" t="s">
        <v>48</v>
      </c>
      <c r="H1014" s="25">
        <v>450000</v>
      </c>
      <c r="I1014" s="11">
        <f t="shared" si="242"/>
        <v>9000000</v>
      </c>
      <c r="J1014" s="26" t="s">
        <v>28</v>
      </c>
      <c r="K1014" s="11" t="s">
        <v>1817</v>
      </c>
      <c r="L1014" s="107">
        <f t="shared" si="248"/>
        <v>0</v>
      </c>
      <c r="M1014" s="107"/>
      <c r="N1014" s="107"/>
      <c r="O1014" s="107">
        <f t="shared" si="249"/>
        <v>0</v>
      </c>
      <c r="P1014" s="107"/>
      <c r="Q1014" s="107"/>
      <c r="R1014" s="107">
        <f t="shared" si="250"/>
        <v>0</v>
      </c>
      <c r="S1014" s="107"/>
      <c r="T1014" s="107"/>
      <c r="U1014" s="107">
        <f t="shared" si="251"/>
        <v>0</v>
      </c>
      <c r="V1014" s="107"/>
      <c r="W1014" s="107"/>
      <c r="X1014" s="107">
        <f t="shared" si="252"/>
        <v>0</v>
      </c>
      <c r="Y1014" s="107"/>
      <c r="Z1014" s="107"/>
      <c r="AA1014" s="108">
        <f>C1014+I1014-L1014-O1014-U1014-X1014-R1014</f>
        <v>9000000</v>
      </c>
      <c r="AB1014" s="7"/>
    </row>
    <row r="1015" spans="1:28" ht="15.75" hidden="1" x14ac:dyDescent="0.25">
      <c r="A1015" s="29">
        <v>45534</v>
      </c>
      <c r="B1015" s="25" t="s">
        <v>147</v>
      </c>
      <c r="C1015" s="27"/>
      <c r="D1015" s="25" t="s">
        <v>46</v>
      </c>
      <c r="E1015" s="27" t="s">
        <v>229</v>
      </c>
      <c r="F1015" s="27">
        <v>300</v>
      </c>
      <c r="G1015" s="27" t="s">
        <v>34</v>
      </c>
      <c r="H1015" s="27">
        <v>40000</v>
      </c>
      <c r="I1015" s="11">
        <f t="shared" si="242"/>
        <v>12000000</v>
      </c>
      <c r="J1015" s="28" t="s">
        <v>28</v>
      </c>
      <c r="K1015" s="11" t="s">
        <v>1817</v>
      </c>
      <c r="L1015" s="107">
        <f t="shared" si="248"/>
        <v>0</v>
      </c>
      <c r="M1015" s="107"/>
      <c r="N1015" s="107"/>
      <c r="O1015" s="107">
        <f t="shared" si="249"/>
        <v>0</v>
      </c>
      <c r="P1015" s="107"/>
      <c r="Q1015" s="107"/>
      <c r="R1015" s="107">
        <f t="shared" si="250"/>
        <v>0</v>
      </c>
      <c r="S1015" s="107"/>
      <c r="T1015" s="107"/>
      <c r="U1015" s="107">
        <f t="shared" si="251"/>
        <v>0</v>
      </c>
      <c r="V1015" s="107"/>
      <c r="W1015" s="107"/>
      <c r="X1015" s="107">
        <f t="shared" si="252"/>
        <v>0</v>
      </c>
      <c r="Y1015" s="107"/>
      <c r="Z1015" s="107"/>
      <c r="AA1015" s="108">
        <f>C1015+I1015-L1015-O1015-U1015-X1015-R1015</f>
        <v>12000000</v>
      </c>
      <c r="AB1015" s="7"/>
    </row>
    <row r="1016" spans="1:28" ht="15.75" hidden="1" x14ac:dyDescent="0.25">
      <c r="A1016" s="29">
        <v>45534</v>
      </c>
      <c r="B1016" s="25" t="s">
        <v>594</v>
      </c>
      <c r="C1016" s="25"/>
      <c r="D1016" s="25" t="s">
        <v>46</v>
      </c>
      <c r="E1016" s="25" t="s">
        <v>1377</v>
      </c>
      <c r="F1016" s="25">
        <v>2600</v>
      </c>
      <c r="G1016" s="27" t="s">
        <v>34</v>
      </c>
      <c r="H1016" s="25">
        <v>2625</v>
      </c>
      <c r="I1016" s="11">
        <f t="shared" si="242"/>
        <v>6825000</v>
      </c>
      <c r="J1016" s="32" t="s">
        <v>312</v>
      </c>
      <c r="K1016" s="11" t="s">
        <v>1819</v>
      </c>
      <c r="L1016" s="107">
        <f t="shared" si="248"/>
        <v>0</v>
      </c>
      <c r="M1016" s="107"/>
      <c r="N1016" s="107"/>
      <c r="O1016" s="107">
        <f t="shared" si="249"/>
        <v>6825000</v>
      </c>
      <c r="P1016" s="107">
        <v>6825000</v>
      </c>
      <c r="Q1016" s="107"/>
      <c r="R1016" s="107">
        <f t="shared" si="250"/>
        <v>0</v>
      </c>
      <c r="S1016" s="107"/>
      <c r="T1016" s="107"/>
      <c r="U1016" s="107">
        <f t="shared" si="251"/>
        <v>0</v>
      </c>
      <c r="V1016" s="107"/>
      <c r="W1016" s="107"/>
      <c r="X1016" s="107">
        <f t="shared" si="252"/>
        <v>0</v>
      </c>
      <c r="Y1016" s="107"/>
      <c r="Z1016" s="107"/>
      <c r="AA1016" s="108">
        <f>C1016+I1016-L1016-O1016-U1016-X1016-R1016</f>
        <v>0</v>
      </c>
      <c r="AB1016" s="7">
        <v>45534</v>
      </c>
    </row>
    <row r="1017" spans="1:28" ht="15.75" hidden="1" x14ac:dyDescent="0.25">
      <c r="A1017" s="29">
        <v>45534</v>
      </c>
      <c r="B1017" s="25" t="s">
        <v>307</v>
      </c>
      <c r="C1017" s="25"/>
      <c r="D1017" s="25" t="s">
        <v>46</v>
      </c>
      <c r="E1017" s="25" t="s">
        <v>50</v>
      </c>
      <c r="F1017" s="25">
        <v>600</v>
      </c>
      <c r="G1017" s="27" t="s">
        <v>34</v>
      </c>
      <c r="H1017" s="25">
        <v>3360</v>
      </c>
      <c r="I1017" s="11">
        <f t="shared" si="242"/>
        <v>2016000</v>
      </c>
      <c r="J1017" s="31" t="s">
        <v>312</v>
      </c>
      <c r="K1017" s="11"/>
      <c r="L1017" s="107">
        <f t="shared" si="248"/>
        <v>1462000</v>
      </c>
      <c r="M1017" s="107"/>
      <c r="N1017" s="107">
        <v>1462000</v>
      </c>
      <c r="O1017" s="107">
        <f t="shared" si="249"/>
        <v>0</v>
      </c>
      <c r="P1017" s="107"/>
      <c r="Q1017" s="107"/>
      <c r="R1017" s="107">
        <f t="shared" si="250"/>
        <v>554000</v>
      </c>
      <c r="S1017" s="107">
        <v>554000</v>
      </c>
      <c r="T1017" s="107"/>
      <c r="U1017" s="107">
        <f t="shared" si="251"/>
        <v>0</v>
      </c>
      <c r="V1017" s="107"/>
      <c r="W1017" s="107"/>
      <c r="X1017" s="107">
        <f t="shared" si="252"/>
        <v>0</v>
      </c>
      <c r="Y1017" s="107"/>
      <c r="Z1017" s="107"/>
      <c r="AA1017" s="108">
        <f>C1017+I1017-L1017-O1017-U1017-X1017-R1017</f>
        <v>0</v>
      </c>
      <c r="AB1017" s="7">
        <v>45534</v>
      </c>
    </row>
    <row r="1018" spans="1:28" ht="15.75" hidden="1" x14ac:dyDescent="0.25">
      <c r="A1018" s="29">
        <v>45534</v>
      </c>
      <c r="B1018" s="25" t="s">
        <v>307</v>
      </c>
      <c r="C1018" s="25"/>
      <c r="D1018" s="25" t="s">
        <v>46</v>
      </c>
      <c r="E1018" s="25" t="s">
        <v>58</v>
      </c>
      <c r="F1018" s="25">
        <v>800</v>
      </c>
      <c r="G1018" s="27" t="s">
        <v>34</v>
      </c>
      <c r="H1018" s="25">
        <v>2000</v>
      </c>
      <c r="I1018" s="11">
        <f t="shared" si="242"/>
        <v>1600000</v>
      </c>
      <c r="J1018" s="38" t="s">
        <v>78</v>
      </c>
      <c r="K1018" s="11"/>
      <c r="L1018" s="107">
        <f t="shared" si="248"/>
        <v>0</v>
      </c>
      <c r="M1018" s="107"/>
      <c r="N1018" s="107"/>
      <c r="O1018" s="107">
        <f t="shared" si="249"/>
        <v>0</v>
      </c>
      <c r="P1018" s="107"/>
      <c r="Q1018" s="107"/>
      <c r="R1018" s="107">
        <f t="shared" si="250"/>
        <v>446000</v>
      </c>
      <c r="S1018" s="107">
        <v>446000</v>
      </c>
      <c r="T1018" s="107"/>
      <c r="U1018" s="107">
        <f t="shared" si="251"/>
        <v>0</v>
      </c>
      <c r="V1018" s="107"/>
      <c r="W1018" s="107"/>
      <c r="X1018" s="107">
        <f t="shared" si="252"/>
        <v>0</v>
      </c>
      <c r="Y1018" s="107"/>
      <c r="Z1018" s="107"/>
      <c r="AA1018" s="108">
        <f>C1018+I1018-L1018-O1018-U1018-X1018-R1018</f>
        <v>1154000</v>
      </c>
      <c r="AB1018" s="7">
        <v>45534</v>
      </c>
    </row>
    <row r="1019" spans="1:28" ht="15.75" hidden="1" x14ac:dyDescent="0.25">
      <c r="A1019" s="29">
        <v>45534</v>
      </c>
      <c r="B1019" s="25" t="s">
        <v>99</v>
      </c>
      <c r="C1019" s="25"/>
      <c r="D1019" s="25"/>
      <c r="E1019" s="25" t="s">
        <v>101</v>
      </c>
      <c r="F1019" s="25">
        <v>32.4</v>
      </c>
      <c r="G1019" s="25" t="s">
        <v>39</v>
      </c>
      <c r="H1019" s="25"/>
      <c r="I1019" s="11">
        <f t="shared" si="242"/>
        <v>0</v>
      </c>
      <c r="J1019" s="26" t="s">
        <v>28</v>
      </c>
      <c r="K1019" s="11"/>
      <c r="L1019" s="107">
        <f t="shared" si="248"/>
        <v>0</v>
      </c>
      <c r="M1019" s="107"/>
      <c r="N1019" s="107"/>
      <c r="O1019" s="107">
        <f t="shared" si="249"/>
        <v>0</v>
      </c>
      <c r="P1019" s="107"/>
      <c r="Q1019" s="107"/>
      <c r="R1019" s="107">
        <f t="shared" si="250"/>
        <v>0</v>
      </c>
      <c r="S1019" s="107"/>
      <c r="T1019" s="107"/>
      <c r="U1019" s="107">
        <f t="shared" si="251"/>
        <v>0</v>
      </c>
      <c r="V1019" s="107"/>
      <c r="W1019" s="107"/>
      <c r="X1019" s="107">
        <f t="shared" si="252"/>
        <v>0</v>
      </c>
      <c r="Y1019" s="107"/>
      <c r="Z1019" s="107"/>
      <c r="AA1019" s="108">
        <f>C1019+I1019-L1019-O1019-U1019-X1019-R1019</f>
        <v>0</v>
      </c>
      <c r="AB1019" s="7"/>
    </row>
    <row r="1020" spans="1:28" ht="15.75" hidden="1" x14ac:dyDescent="0.25">
      <c r="A1020" s="29">
        <v>45534</v>
      </c>
      <c r="B1020" s="25" t="s">
        <v>99</v>
      </c>
      <c r="C1020" s="25"/>
      <c r="D1020" s="25"/>
      <c r="E1020" s="25" t="s">
        <v>299</v>
      </c>
      <c r="F1020" s="25">
        <v>16.3</v>
      </c>
      <c r="G1020" s="25" t="s">
        <v>39</v>
      </c>
      <c r="H1020" s="25"/>
      <c r="I1020" s="11">
        <f t="shared" si="242"/>
        <v>0</v>
      </c>
      <c r="J1020" s="26" t="s">
        <v>28</v>
      </c>
      <c r="K1020" s="11"/>
      <c r="L1020" s="107">
        <f t="shared" si="248"/>
        <v>0</v>
      </c>
      <c r="M1020" s="107"/>
      <c r="N1020" s="107"/>
      <c r="O1020" s="107">
        <f t="shared" si="249"/>
        <v>0</v>
      </c>
      <c r="P1020" s="107"/>
      <c r="Q1020" s="107"/>
      <c r="R1020" s="107">
        <f t="shared" si="250"/>
        <v>0</v>
      </c>
      <c r="S1020" s="107"/>
      <c r="T1020" s="107"/>
      <c r="U1020" s="107">
        <f t="shared" si="251"/>
        <v>0</v>
      </c>
      <c r="V1020" s="107"/>
      <c r="W1020" s="107"/>
      <c r="X1020" s="107">
        <f t="shared" si="252"/>
        <v>0</v>
      </c>
      <c r="Y1020" s="107"/>
      <c r="Z1020" s="107"/>
      <c r="AA1020" s="108">
        <f>C1020+I1020-L1020-O1020-U1020-X1020-R1020</f>
        <v>0</v>
      </c>
      <c r="AB1020" s="7"/>
    </row>
    <row r="1021" spans="1:28" ht="15.75" hidden="1" x14ac:dyDescent="0.25">
      <c r="A1021" s="29">
        <v>45534</v>
      </c>
      <c r="B1021" s="25" t="s">
        <v>672</v>
      </c>
      <c r="C1021" s="25"/>
      <c r="D1021" s="25" t="s">
        <v>52</v>
      </c>
      <c r="E1021" s="25" t="s">
        <v>229</v>
      </c>
      <c r="F1021" s="25">
        <v>120</v>
      </c>
      <c r="G1021" s="25" t="s">
        <v>39</v>
      </c>
      <c r="H1021" s="25">
        <v>35000</v>
      </c>
      <c r="I1021" s="11">
        <f t="shared" si="242"/>
        <v>4200000</v>
      </c>
      <c r="J1021" s="31" t="s">
        <v>312</v>
      </c>
      <c r="K1021" s="11" t="s">
        <v>1821</v>
      </c>
      <c r="L1021" s="107">
        <f t="shared" si="248"/>
        <v>0</v>
      </c>
      <c r="M1021" s="107"/>
      <c r="N1021" s="107"/>
      <c r="O1021" s="107">
        <f t="shared" si="249"/>
        <v>4200000</v>
      </c>
      <c r="P1021" s="107">
        <v>4200000</v>
      </c>
      <c r="Q1021" s="107"/>
      <c r="R1021" s="107">
        <f t="shared" si="250"/>
        <v>0</v>
      </c>
      <c r="S1021" s="107"/>
      <c r="T1021" s="107"/>
      <c r="U1021" s="107">
        <f t="shared" si="251"/>
        <v>0</v>
      </c>
      <c r="V1021" s="107"/>
      <c r="W1021" s="107"/>
      <c r="X1021" s="107">
        <f t="shared" si="252"/>
        <v>0</v>
      </c>
      <c r="Y1021" s="107"/>
      <c r="Z1021" s="107"/>
      <c r="AA1021" s="108">
        <f>C1021+I1021-L1021-O1021-U1021-X1021-R1021</f>
        <v>0</v>
      </c>
      <c r="AB1021" s="7">
        <v>45534</v>
      </c>
    </row>
    <row r="1022" spans="1:28" ht="15.75" hidden="1" x14ac:dyDescent="0.25">
      <c r="A1022" s="29">
        <v>45534</v>
      </c>
      <c r="B1022" s="25" t="s">
        <v>251</v>
      </c>
      <c r="C1022" s="25"/>
      <c r="D1022" s="25" t="s">
        <v>46</v>
      </c>
      <c r="E1022" s="25" t="s">
        <v>782</v>
      </c>
      <c r="F1022" s="25">
        <v>700</v>
      </c>
      <c r="G1022" s="25" t="s">
        <v>34</v>
      </c>
      <c r="H1022" s="25">
        <v>3800</v>
      </c>
      <c r="I1022" s="11">
        <f t="shared" si="242"/>
        <v>2660000</v>
      </c>
      <c r="J1022" s="31" t="s">
        <v>312</v>
      </c>
      <c r="K1022" s="11" t="s">
        <v>1827</v>
      </c>
      <c r="L1022" s="107">
        <f t="shared" si="248"/>
        <v>0</v>
      </c>
      <c r="M1022" s="107"/>
      <c r="N1022" s="107"/>
      <c r="O1022" s="107">
        <f t="shared" si="249"/>
        <v>2660000</v>
      </c>
      <c r="P1022" s="107">
        <v>2660000</v>
      </c>
      <c r="Q1022" s="107"/>
      <c r="R1022" s="107">
        <f t="shared" si="250"/>
        <v>0</v>
      </c>
      <c r="S1022" s="107"/>
      <c r="T1022" s="107"/>
      <c r="U1022" s="107">
        <f t="shared" si="251"/>
        <v>0</v>
      </c>
      <c r="V1022" s="107"/>
      <c r="W1022" s="107"/>
      <c r="X1022" s="107">
        <f t="shared" si="252"/>
        <v>0</v>
      </c>
      <c r="Y1022" s="107"/>
      <c r="Z1022" s="107"/>
      <c r="AA1022" s="108">
        <f>C1022+I1022-L1022-O1022-U1022-X1022-R1022</f>
        <v>0</v>
      </c>
      <c r="AB1022" s="7">
        <v>45534</v>
      </c>
    </row>
    <row r="1023" spans="1:28" ht="15.75" hidden="1" x14ac:dyDescent="0.25">
      <c r="A1023" s="29">
        <v>45534</v>
      </c>
      <c r="B1023" s="25" t="s">
        <v>251</v>
      </c>
      <c r="C1023" s="25"/>
      <c r="D1023" s="25" t="s">
        <v>46</v>
      </c>
      <c r="E1023" s="25" t="s">
        <v>95</v>
      </c>
      <c r="F1023" s="25">
        <v>3000</v>
      </c>
      <c r="G1023" s="25" t="s">
        <v>34</v>
      </c>
      <c r="H1023" s="25">
        <v>1230</v>
      </c>
      <c r="I1023" s="11">
        <f t="shared" si="242"/>
        <v>3690000</v>
      </c>
      <c r="J1023" s="31" t="s">
        <v>312</v>
      </c>
      <c r="K1023" s="11" t="s">
        <v>1827</v>
      </c>
      <c r="L1023" s="107">
        <f t="shared" si="248"/>
        <v>0</v>
      </c>
      <c r="M1023" s="107"/>
      <c r="N1023" s="107"/>
      <c r="O1023" s="107">
        <f t="shared" si="249"/>
        <v>3690000</v>
      </c>
      <c r="P1023" s="107">
        <v>3690000</v>
      </c>
      <c r="Q1023" s="107"/>
      <c r="R1023" s="107">
        <f t="shared" si="250"/>
        <v>0</v>
      </c>
      <c r="S1023" s="107"/>
      <c r="T1023" s="107"/>
      <c r="U1023" s="107">
        <f t="shared" si="251"/>
        <v>0</v>
      </c>
      <c r="V1023" s="107"/>
      <c r="W1023" s="107"/>
      <c r="X1023" s="107">
        <f t="shared" si="252"/>
        <v>0</v>
      </c>
      <c r="Y1023" s="107"/>
      <c r="Z1023" s="107"/>
      <c r="AA1023" s="108">
        <f>C1023+I1023-L1023-O1023-U1023-X1023-R1023</f>
        <v>0</v>
      </c>
      <c r="AB1023" s="7">
        <v>45534</v>
      </c>
    </row>
    <row r="1024" spans="1:28" ht="15.75" hidden="1" x14ac:dyDescent="0.25">
      <c r="A1024" s="29">
        <v>45534</v>
      </c>
      <c r="B1024" s="25" t="s">
        <v>354</v>
      </c>
      <c r="C1024" s="25"/>
      <c r="D1024" s="25" t="s">
        <v>46</v>
      </c>
      <c r="E1024" s="25" t="s">
        <v>108</v>
      </c>
      <c r="F1024" s="25">
        <v>600</v>
      </c>
      <c r="G1024" s="25" t="s">
        <v>34</v>
      </c>
      <c r="H1024" s="25">
        <v>2000</v>
      </c>
      <c r="I1024" s="11">
        <f t="shared" si="242"/>
        <v>1200000</v>
      </c>
      <c r="J1024" s="26" t="s">
        <v>28</v>
      </c>
      <c r="K1024" s="11"/>
      <c r="L1024" s="107">
        <f t="shared" si="248"/>
        <v>0</v>
      </c>
      <c r="M1024" s="107"/>
      <c r="N1024" s="107"/>
      <c r="O1024" s="107">
        <f t="shared" si="249"/>
        <v>0</v>
      </c>
      <c r="P1024" s="107"/>
      <c r="Q1024" s="107"/>
      <c r="R1024" s="107">
        <f t="shared" si="250"/>
        <v>0</v>
      </c>
      <c r="S1024" s="107"/>
      <c r="T1024" s="107"/>
      <c r="U1024" s="107">
        <f t="shared" si="251"/>
        <v>0</v>
      </c>
      <c r="V1024" s="107"/>
      <c r="W1024" s="107"/>
      <c r="X1024" s="107">
        <f t="shared" si="252"/>
        <v>0</v>
      </c>
      <c r="Y1024" s="107"/>
      <c r="Z1024" s="107"/>
      <c r="AA1024" s="108">
        <f>C1024+I1024-L1024-O1024-U1024-X1024-R1024</f>
        <v>1200000</v>
      </c>
      <c r="AB1024" s="7"/>
    </row>
    <row r="1025" spans="1:28" ht="15.75" hidden="1" x14ac:dyDescent="0.25">
      <c r="A1025" s="29">
        <v>45534</v>
      </c>
      <c r="B1025" s="25" t="s">
        <v>976</v>
      </c>
      <c r="C1025" s="25"/>
      <c r="D1025" s="25" t="s">
        <v>46</v>
      </c>
      <c r="E1025" s="25" t="s">
        <v>129</v>
      </c>
      <c r="F1025" s="25">
        <v>4</v>
      </c>
      <c r="G1025" s="25" t="s">
        <v>77</v>
      </c>
      <c r="H1025" s="25">
        <v>65000</v>
      </c>
      <c r="I1025" s="11">
        <f t="shared" si="242"/>
        <v>260000</v>
      </c>
      <c r="J1025" s="31" t="s">
        <v>324</v>
      </c>
      <c r="K1025" s="11"/>
      <c r="L1025" s="107">
        <f t="shared" si="248"/>
        <v>0</v>
      </c>
      <c r="M1025" s="107"/>
      <c r="N1025" s="107"/>
      <c r="O1025" s="107">
        <f t="shared" si="249"/>
        <v>0</v>
      </c>
      <c r="P1025" s="107"/>
      <c r="Q1025" s="107"/>
      <c r="R1025" s="107">
        <f t="shared" si="250"/>
        <v>0</v>
      </c>
      <c r="S1025" s="107"/>
      <c r="T1025" s="107"/>
      <c r="U1025" s="107">
        <f t="shared" si="251"/>
        <v>260000</v>
      </c>
      <c r="V1025" s="107">
        <v>260000</v>
      </c>
      <c r="W1025" s="107"/>
      <c r="X1025" s="107">
        <f t="shared" si="252"/>
        <v>0</v>
      </c>
      <c r="Y1025" s="107"/>
      <c r="Z1025" s="107"/>
      <c r="AA1025" s="108">
        <f>C1025+I1025-L1025-O1025-U1025-X1025-R1025</f>
        <v>0</v>
      </c>
      <c r="AB1025" s="7">
        <v>45534</v>
      </c>
    </row>
    <row r="1026" spans="1:28" ht="15.75" hidden="1" x14ac:dyDescent="0.25">
      <c r="A1026" s="29">
        <v>45534</v>
      </c>
      <c r="B1026" s="25" t="s">
        <v>311</v>
      </c>
      <c r="C1026" s="25"/>
      <c r="D1026" s="25" t="s">
        <v>46</v>
      </c>
      <c r="E1026" s="25" t="s">
        <v>208</v>
      </c>
      <c r="F1026" s="25">
        <v>1500</v>
      </c>
      <c r="G1026" s="25" t="s">
        <v>34</v>
      </c>
      <c r="H1026" s="25">
        <v>700</v>
      </c>
      <c r="I1026" s="11">
        <f t="shared" si="242"/>
        <v>1050000</v>
      </c>
      <c r="J1026" s="31" t="s">
        <v>324</v>
      </c>
      <c r="K1026" s="11"/>
      <c r="L1026" s="107">
        <f t="shared" si="248"/>
        <v>1050000</v>
      </c>
      <c r="M1026" s="107">
        <v>1050000</v>
      </c>
      <c r="N1026" s="107"/>
      <c r="O1026" s="107">
        <f t="shared" si="249"/>
        <v>0</v>
      </c>
      <c r="P1026" s="107"/>
      <c r="Q1026" s="107"/>
      <c r="R1026" s="107">
        <f t="shared" si="250"/>
        <v>0</v>
      </c>
      <c r="S1026" s="107"/>
      <c r="T1026" s="107"/>
      <c r="U1026" s="107">
        <f t="shared" si="251"/>
        <v>0</v>
      </c>
      <c r="V1026" s="107"/>
      <c r="W1026" s="107"/>
      <c r="X1026" s="107">
        <f t="shared" si="252"/>
        <v>0</v>
      </c>
      <c r="Y1026" s="107"/>
      <c r="Z1026" s="107"/>
      <c r="AA1026" s="108">
        <f>C1026+I1026-L1026-O1026-U1026-X1026-R1026</f>
        <v>0</v>
      </c>
      <c r="AB1026" s="7">
        <v>45534</v>
      </c>
    </row>
    <row r="1027" spans="1:28" ht="15.75" hidden="1" x14ac:dyDescent="0.25">
      <c r="A1027" s="29">
        <v>45534</v>
      </c>
      <c r="B1027" s="25" t="s">
        <v>266</v>
      </c>
      <c r="C1027" s="25"/>
      <c r="D1027" s="25" t="s">
        <v>52</v>
      </c>
      <c r="E1027" s="25" t="s">
        <v>137</v>
      </c>
      <c r="F1027" s="25">
        <v>39.200000000000003</v>
      </c>
      <c r="G1027" s="25" t="s">
        <v>39</v>
      </c>
      <c r="H1027" s="25">
        <v>46000</v>
      </c>
      <c r="I1027" s="11">
        <f t="shared" si="242"/>
        <v>1803200.0000000002</v>
      </c>
      <c r="J1027" s="26" t="s">
        <v>28</v>
      </c>
      <c r="K1027" s="11" t="s">
        <v>1802</v>
      </c>
      <c r="L1027" s="107">
        <f t="shared" si="248"/>
        <v>0</v>
      </c>
      <c r="M1027" s="107"/>
      <c r="N1027" s="107"/>
      <c r="O1027" s="107">
        <f t="shared" si="249"/>
        <v>0</v>
      </c>
      <c r="P1027" s="107"/>
      <c r="Q1027" s="107"/>
      <c r="R1027" s="107">
        <f t="shared" si="250"/>
        <v>0</v>
      </c>
      <c r="S1027" s="107"/>
      <c r="T1027" s="107"/>
      <c r="U1027" s="107">
        <f t="shared" si="251"/>
        <v>0</v>
      </c>
      <c r="V1027" s="107"/>
      <c r="W1027" s="107"/>
      <c r="X1027" s="107">
        <f t="shared" si="252"/>
        <v>0</v>
      </c>
      <c r="Y1027" s="107"/>
      <c r="Z1027" s="107"/>
      <c r="AA1027" s="108">
        <f>C1027+I1027-L1027-O1027-U1027-X1027-R1027</f>
        <v>1803200.0000000002</v>
      </c>
      <c r="AB1027" s="7"/>
    </row>
    <row r="1028" spans="1:28" ht="15.75" hidden="1" x14ac:dyDescent="0.25">
      <c r="A1028" s="29">
        <v>45534</v>
      </c>
      <c r="B1028" s="25" t="s">
        <v>266</v>
      </c>
      <c r="C1028" s="25"/>
      <c r="D1028" s="25" t="s">
        <v>52</v>
      </c>
      <c r="E1028" s="25" t="s">
        <v>81</v>
      </c>
      <c r="F1028" s="25">
        <v>46.3</v>
      </c>
      <c r="G1028" s="25" t="s">
        <v>39</v>
      </c>
      <c r="H1028" s="25">
        <v>46000</v>
      </c>
      <c r="I1028" s="11">
        <f t="shared" si="242"/>
        <v>2129800</v>
      </c>
      <c r="J1028" s="26" t="s">
        <v>28</v>
      </c>
      <c r="K1028" s="11" t="s">
        <v>1802</v>
      </c>
      <c r="L1028" s="107">
        <f t="shared" si="248"/>
        <v>0</v>
      </c>
      <c r="M1028" s="107"/>
      <c r="N1028" s="107"/>
      <c r="O1028" s="107">
        <f t="shared" si="249"/>
        <v>0</v>
      </c>
      <c r="P1028" s="107"/>
      <c r="Q1028" s="107"/>
      <c r="R1028" s="107">
        <f t="shared" si="250"/>
        <v>0</v>
      </c>
      <c r="S1028" s="107"/>
      <c r="T1028" s="107"/>
      <c r="U1028" s="107">
        <f t="shared" si="251"/>
        <v>0</v>
      </c>
      <c r="V1028" s="107"/>
      <c r="W1028" s="107"/>
      <c r="X1028" s="107">
        <f t="shared" si="252"/>
        <v>0</v>
      </c>
      <c r="Y1028" s="107"/>
      <c r="Z1028" s="107"/>
      <c r="AA1028" s="108">
        <f>C1028+I1028-L1028-O1028-U1028-X1028-R1028</f>
        <v>2129800</v>
      </c>
      <c r="AB1028" s="7"/>
    </row>
    <row r="1029" spans="1:28" ht="15.75" hidden="1" x14ac:dyDescent="0.25">
      <c r="A1029" s="29">
        <v>45534</v>
      </c>
      <c r="B1029" s="25" t="s">
        <v>209</v>
      </c>
      <c r="C1029" s="25"/>
      <c r="D1029" s="25" t="s">
        <v>52</v>
      </c>
      <c r="E1029" s="25" t="s">
        <v>95</v>
      </c>
      <c r="F1029" s="25">
        <v>250</v>
      </c>
      <c r="G1029" s="25" t="s">
        <v>34</v>
      </c>
      <c r="H1029" s="25">
        <v>1230</v>
      </c>
      <c r="I1029" s="11">
        <f t="shared" si="242"/>
        <v>307500</v>
      </c>
      <c r="J1029" s="31" t="s">
        <v>324</v>
      </c>
      <c r="K1029" s="11"/>
      <c r="L1029" s="107">
        <f t="shared" si="248"/>
        <v>307500</v>
      </c>
      <c r="M1029" s="107">
        <v>307500</v>
      </c>
      <c r="N1029" s="107"/>
      <c r="O1029" s="107">
        <f t="shared" si="249"/>
        <v>0</v>
      </c>
      <c r="P1029" s="107"/>
      <c r="Q1029" s="107"/>
      <c r="R1029" s="107">
        <f t="shared" si="250"/>
        <v>0</v>
      </c>
      <c r="S1029" s="107"/>
      <c r="T1029" s="107"/>
      <c r="U1029" s="107">
        <f t="shared" si="251"/>
        <v>0</v>
      </c>
      <c r="V1029" s="107"/>
      <c r="W1029" s="107"/>
      <c r="X1029" s="107">
        <f t="shared" si="252"/>
        <v>0</v>
      </c>
      <c r="Y1029" s="107"/>
      <c r="Z1029" s="107"/>
      <c r="AA1029" s="108">
        <f>C1029+I1029-L1029-O1029-U1029-X1029-R1029</f>
        <v>0</v>
      </c>
      <c r="AB1029" s="7">
        <v>45534</v>
      </c>
    </row>
    <row r="1030" spans="1:28" ht="15.75" hidden="1" x14ac:dyDescent="0.25">
      <c r="A1030" s="24">
        <v>45534</v>
      </c>
      <c r="B1030" s="25" t="s">
        <v>209</v>
      </c>
      <c r="C1030" s="25"/>
      <c r="D1030" s="25" t="s">
        <v>52</v>
      </c>
      <c r="E1030" s="25" t="s">
        <v>179</v>
      </c>
      <c r="F1030" s="25">
        <v>250</v>
      </c>
      <c r="G1030" s="25" t="s">
        <v>34</v>
      </c>
      <c r="H1030" s="25">
        <v>1370</v>
      </c>
      <c r="I1030" s="11">
        <f t="shared" si="242"/>
        <v>342500</v>
      </c>
      <c r="J1030" s="31" t="s">
        <v>324</v>
      </c>
      <c r="K1030" s="11"/>
      <c r="L1030" s="107">
        <f t="shared" si="248"/>
        <v>342500</v>
      </c>
      <c r="M1030" s="107">
        <v>342500</v>
      </c>
      <c r="N1030" s="107"/>
      <c r="O1030" s="107">
        <f t="shared" si="249"/>
        <v>0</v>
      </c>
      <c r="P1030" s="107"/>
      <c r="Q1030" s="107"/>
      <c r="R1030" s="107">
        <f t="shared" si="250"/>
        <v>0</v>
      </c>
      <c r="S1030" s="107"/>
      <c r="T1030" s="107"/>
      <c r="U1030" s="107">
        <f t="shared" si="251"/>
        <v>0</v>
      </c>
      <c r="V1030" s="107"/>
      <c r="W1030" s="107"/>
      <c r="X1030" s="107">
        <f t="shared" si="252"/>
        <v>0</v>
      </c>
      <c r="Y1030" s="107"/>
      <c r="Z1030" s="107"/>
      <c r="AA1030" s="108">
        <f>C1030+I1030-L1030-O1030-U1030-X1030-R1030</f>
        <v>0</v>
      </c>
      <c r="AB1030" s="7">
        <v>45534</v>
      </c>
    </row>
    <row r="1031" spans="1:28" ht="15.75" hidden="1" x14ac:dyDescent="0.25">
      <c r="A1031" s="29">
        <v>45534</v>
      </c>
      <c r="B1031" s="25" t="s">
        <v>287</v>
      </c>
      <c r="C1031" s="25"/>
      <c r="D1031" s="25" t="s">
        <v>52</v>
      </c>
      <c r="E1031" s="25" t="s">
        <v>213</v>
      </c>
      <c r="F1031" s="25">
        <v>2</v>
      </c>
      <c r="G1031" s="25" t="s">
        <v>39</v>
      </c>
      <c r="H1031" s="25">
        <v>150000</v>
      </c>
      <c r="I1031" s="11">
        <f t="shared" si="242"/>
        <v>300000</v>
      </c>
      <c r="J1031" s="26" t="s">
        <v>28</v>
      </c>
      <c r="K1031" s="11"/>
      <c r="L1031" s="107">
        <f t="shared" si="248"/>
        <v>0</v>
      </c>
      <c r="M1031" s="107"/>
      <c r="N1031" s="107"/>
      <c r="O1031" s="107">
        <f t="shared" si="249"/>
        <v>0</v>
      </c>
      <c r="P1031" s="107"/>
      <c r="Q1031" s="107"/>
      <c r="R1031" s="107">
        <f t="shared" si="250"/>
        <v>0</v>
      </c>
      <c r="S1031" s="107"/>
      <c r="T1031" s="107"/>
      <c r="U1031" s="107">
        <f t="shared" si="251"/>
        <v>0</v>
      </c>
      <c r="V1031" s="107"/>
      <c r="W1031" s="107"/>
      <c r="X1031" s="107">
        <f t="shared" si="252"/>
        <v>0</v>
      </c>
      <c r="Y1031" s="107"/>
      <c r="Z1031" s="107"/>
      <c r="AA1031" s="108">
        <f>C1031+I1031-L1031-O1031-U1031-X1031-R1031</f>
        <v>300000</v>
      </c>
      <c r="AB1031" s="7"/>
    </row>
    <row r="1032" spans="1:28" ht="16.5" hidden="1" thickBot="1" x14ac:dyDescent="0.3">
      <c r="A1032" s="35">
        <v>45534</v>
      </c>
      <c r="B1032" s="36" t="s">
        <v>122</v>
      </c>
      <c r="C1032" s="36"/>
      <c r="D1032" s="36" t="s">
        <v>46</v>
      </c>
      <c r="E1032" s="36" t="s">
        <v>42</v>
      </c>
      <c r="F1032" s="36">
        <v>5200</v>
      </c>
      <c r="G1032" s="36" t="s">
        <v>34</v>
      </c>
      <c r="H1032" s="36">
        <v>3600</v>
      </c>
      <c r="I1032" s="11">
        <f t="shared" si="242"/>
        <v>18720000</v>
      </c>
      <c r="J1032" s="32" t="s">
        <v>324</v>
      </c>
      <c r="K1032" s="11"/>
      <c r="L1032" s="107">
        <f t="shared" si="248"/>
        <v>18720000</v>
      </c>
      <c r="M1032" s="107">
        <v>18720000</v>
      </c>
      <c r="N1032" s="107"/>
      <c r="O1032" s="107">
        <f t="shared" si="249"/>
        <v>0</v>
      </c>
      <c r="P1032" s="107"/>
      <c r="Q1032" s="107"/>
      <c r="R1032" s="107">
        <f t="shared" si="250"/>
        <v>0</v>
      </c>
      <c r="S1032" s="107"/>
      <c r="T1032" s="107"/>
      <c r="U1032" s="107">
        <f t="shared" si="251"/>
        <v>0</v>
      </c>
      <c r="V1032" s="107"/>
      <c r="W1032" s="107"/>
      <c r="X1032" s="107">
        <f t="shared" si="252"/>
        <v>0</v>
      </c>
      <c r="Y1032" s="107"/>
      <c r="Z1032" s="107"/>
      <c r="AA1032" s="108">
        <f>C1032+I1032-L1032-O1032-U1032-X1032-R1032</f>
        <v>0</v>
      </c>
      <c r="AB1032" s="7">
        <v>45534</v>
      </c>
    </row>
    <row r="1033" spans="1:28" ht="15.75" hidden="1" x14ac:dyDescent="0.25">
      <c r="A1033" s="29">
        <v>45535</v>
      </c>
      <c r="B1033" s="27" t="s">
        <v>382</v>
      </c>
      <c r="C1033" s="27"/>
      <c r="D1033" s="27" t="s">
        <v>46</v>
      </c>
      <c r="E1033" s="27" t="s">
        <v>145</v>
      </c>
      <c r="F1033" s="27">
        <v>17.2</v>
      </c>
      <c r="G1033" s="27" t="s">
        <v>39</v>
      </c>
      <c r="H1033" s="27">
        <v>46000</v>
      </c>
      <c r="I1033" s="11">
        <f t="shared" si="242"/>
        <v>791200</v>
      </c>
      <c r="J1033" s="28" t="s">
        <v>28</v>
      </c>
      <c r="K1033" s="11"/>
      <c r="L1033" s="107">
        <f t="shared" si="248"/>
        <v>0</v>
      </c>
      <c r="M1033" s="107"/>
      <c r="N1033" s="107"/>
      <c r="O1033" s="107">
        <f t="shared" si="249"/>
        <v>0</v>
      </c>
      <c r="P1033" s="107"/>
      <c r="Q1033" s="107"/>
      <c r="R1033" s="107">
        <f t="shared" si="250"/>
        <v>0</v>
      </c>
      <c r="S1033" s="107"/>
      <c r="T1033" s="107"/>
      <c r="U1033" s="107">
        <f t="shared" si="251"/>
        <v>0</v>
      </c>
      <c r="V1033" s="107"/>
      <c r="W1033" s="107"/>
      <c r="X1033" s="107">
        <f t="shared" si="252"/>
        <v>0</v>
      </c>
      <c r="Y1033" s="107"/>
      <c r="Z1033" s="107"/>
      <c r="AA1033" s="108">
        <f>C1033+I1033-L1033-O1033-U1033-X1033-R1033</f>
        <v>791200</v>
      </c>
      <c r="AB1033" s="7"/>
    </row>
    <row r="1034" spans="1:28" ht="15.75" hidden="1" x14ac:dyDescent="0.25">
      <c r="A1034" s="29">
        <v>45535</v>
      </c>
      <c r="B1034" s="25" t="s">
        <v>37</v>
      </c>
      <c r="C1034" s="25"/>
      <c r="D1034" s="25" t="s">
        <v>46</v>
      </c>
      <c r="E1034" s="25" t="s">
        <v>394</v>
      </c>
      <c r="F1034" s="25">
        <v>2</v>
      </c>
      <c r="G1034" s="25" t="s">
        <v>48</v>
      </c>
      <c r="H1034" s="25">
        <v>230000</v>
      </c>
      <c r="I1034" s="11">
        <f t="shared" si="242"/>
        <v>460000</v>
      </c>
      <c r="J1034" s="31" t="s">
        <v>324</v>
      </c>
      <c r="K1034" s="11"/>
      <c r="L1034" s="107">
        <f t="shared" si="248"/>
        <v>0</v>
      </c>
      <c r="M1034" s="107"/>
      <c r="N1034" s="107"/>
      <c r="O1034" s="107">
        <f t="shared" si="249"/>
        <v>0</v>
      </c>
      <c r="P1034" s="107"/>
      <c r="Q1034" s="107"/>
      <c r="R1034" s="107">
        <f t="shared" si="250"/>
        <v>0</v>
      </c>
      <c r="S1034" s="107"/>
      <c r="T1034" s="107"/>
      <c r="U1034" s="107">
        <f t="shared" si="251"/>
        <v>460000</v>
      </c>
      <c r="V1034" s="107">
        <v>460000</v>
      </c>
      <c r="W1034" s="107"/>
      <c r="X1034" s="107">
        <f t="shared" si="252"/>
        <v>0</v>
      </c>
      <c r="Y1034" s="107"/>
      <c r="Z1034" s="107"/>
      <c r="AA1034" s="108">
        <f>C1034+I1034-L1034-O1034-U1034-X1034-R1034</f>
        <v>0</v>
      </c>
      <c r="AB1034" s="7">
        <v>45534</v>
      </c>
    </row>
    <row r="1035" spans="1:28" ht="15.75" hidden="1" x14ac:dyDescent="0.25">
      <c r="A1035" s="29">
        <v>45535</v>
      </c>
      <c r="B1035" s="25" t="s">
        <v>37</v>
      </c>
      <c r="C1035" s="25"/>
      <c r="D1035" s="25" t="s">
        <v>46</v>
      </c>
      <c r="E1035" s="25" t="s">
        <v>135</v>
      </c>
      <c r="F1035" s="25">
        <v>1</v>
      </c>
      <c r="G1035" s="25" t="s">
        <v>48</v>
      </c>
      <c r="H1035" s="25">
        <v>150000</v>
      </c>
      <c r="I1035" s="11">
        <f t="shared" si="242"/>
        <v>150000</v>
      </c>
      <c r="J1035" s="31" t="s">
        <v>324</v>
      </c>
      <c r="K1035" s="11"/>
      <c r="L1035" s="107">
        <f t="shared" si="248"/>
        <v>0</v>
      </c>
      <c r="M1035" s="107"/>
      <c r="N1035" s="107"/>
      <c r="O1035" s="107">
        <f t="shared" si="249"/>
        <v>0</v>
      </c>
      <c r="P1035" s="107"/>
      <c r="Q1035" s="107"/>
      <c r="R1035" s="107">
        <f t="shared" si="250"/>
        <v>0</v>
      </c>
      <c r="S1035" s="107"/>
      <c r="T1035" s="107"/>
      <c r="U1035" s="107">
        <f t="shared" si="251"/>
        <v>150000</v>
      </c>
      <c r="V1035" s="107">
        <v>150000</v>
      </c>
      <c r="W1035" s="107"/>
      <c r="X1035" s="107">
        <f t="shared" si="252"/>
        <v>0</v>
      </c>
      <c r="Y1035" s="107"/>
      <c r="Z1035" s="107"/>
      <c r="AA1035" s="108">
        <f>C1035+I1035-L1035-O1035-U1035-X1035-R1035</f>
        <v>0</v>
      </c>
      <c r="AB1035" s="7">
        <v>45534</v>
      </c>
    </row>
    <row r="1036" spans="1:28" ht="15.75" hidden="1" x14ac:dyDescent="0.25">
      <c r="A1036" s="29">
        <v>45535</v>
      </c>
      <c r="B1036" s="25" t="s">
        <v>168</v>
      </c>
      <c r="C1036" s="25"/>
      <c r="D1036" s="25" t="s">
        <v>46</v>
      </c>
      <c r="E1036" s="25" t="s">
        <v>512</v>
      </c>
      <c r="F1036" s="25">
        <v>1</v>
      </c>
      <c r="G1036" s="25" t="s">
        <v>27</v>
      </c>
      <c r="H1036" s="25">
        <v>480000</v>
      </c>
      <c r="I1036" s="11">
        <f t="shared" si="242"/>
        <v>480000</v>
      </c>
      <c r="J1036" s="31" t="s">
        <v>324</v>
      </c>
      <c r="K1036" s="11"/>
      <c r="L1036" s="107">
        <f t="shared" si="248"/>
        <v>0</v>
      </c>
      <c r="M1036" s="107"/>
      <c r="N1036" s="107"/>
      <c r="O1036" s="107">
        <f t="shared" si="249"/>
        <v>0</v>
      </c>
      <c r="P1036" s="107"/>
      <c r="Q1036" s="107"/>
      <c r="R1036" s="107">
        <f t="shared" si="250"/>
        <v>0</v>
      </c>
      <c r="S1036" s="107"/>
      <c r="T1036" s="107"/>
      <c r="U1036" s="107">
        <f t="shared" si="251"/>
        <v>480000</v>
      </c>
      <c r="V1036" s="107">
        <v>480000</v>
      </c>
      <c r="W1036" s="107"/>
      <c r="X1036" s="107">
        <f t="shared" si="252"/>
        <v>0</v>
      </c>
      <c r="Y1036" s="107"/>
      <c r="Z1036" s="107"/>
      <c r="AA1036" s="108">
        <f>C1036+I1036-L1036-O1036-U1036-X1036-R1036</f>
        <v>0</v>
      </c>
      <c r="AB1036" s="7">
        <v>45535</v>
      </c>
    </row>
    <row r="1037" spans="1:28" ht="15.75" hidden="1" x14ac:dyDescent="0.25">
      <c r="A1037" s="29">
        <v>45535</v>
      </c>
      <c r="B1037" s="25" t="s">
        <v>791</v>
      </c>
      <c r="C1037" s="25"/>
      <c r="D1037" s="25" t="s">
        <v>46</v>
      </c>
      <c r="E1037" s="25" t="s">
        <v>120</v>
      </c>
      <c r="F1037" s="25">
        <v>49</v>
      </c>
      <c r="G1037" s="25" t="s">
        <v>39</v>
      </c>
      <c r="H1037" s="25">
        <v>46000</v>
      </c>
      <c r="I1037" s="11">
        <f t="shared" si="242"/>
        <v>2254000</v>
      </c>
      <c r="J1037" s="31" t="s">
        <v>324</v>
      </c>
      <c r="K1037" s="11"/>
      <c r="L1037" s="107">
        <f t="shared" si="248"/>
        <v>2254000</v>
      </c>
      <c r="M1037" s="107">
        <v>2254000</v>
      </c>
      <c r="N1037" s="107"/>
      <c r="O1037" s="107">
        <f t="shared" si="249"/>
        <v>0</v>
      </c>
      <c r="P1037" s="107"/>
      <c r="Q1037" s="107"/>
      <c r="R1037" s="107">
        <f t="shared" si="250"/>
        <v>0</v>
      </c>
      <c r="S1037" s="107"/>
      <c r="T1037" s="107"/>
      <c r="U1037" s="107">
        <f t="shared" si="251"/>
        <v>0</v>
      </c>
      <c r="V1037" s="107"/>
      <c r="W1037" s="107"/>
      <c r="X1037" s="107">
        <f t="shared" si="252"/>
        <v>0</v>
      </c>
      <c r="Y1037" s="107"/>
      <c r="Z1037" s="107"/>
      <c r="AA1037" s="108">
        <f>C1037+I1037-L1037-O1037-U1037-X1037-R1037</f>
        <v>0</v>
      </c>
      <c r="AB1037" s="7">
        <v>45535</v>
      </c>
    </row>
    <row r="1038" spans="1:28" ht="15.75" hidden="1" x14ac:dyDescent="0.25">
      <c r="A1038" s="29">
        <v>45535</v>
      </c>
      <c r="B1038" s="25" t="s">
        <v>296</v>
      </c>
      <c r="C1038" s="25"/>
      <c r="D1038" s="25" t="s">
        <v>52</v>
      </c>
      <c r="E1038" s="25" t="s">
        <v>154</v>
      </c>
      <c r="F1038" s="25">
        <v>1250</v>
      </c>
      <c r="G1038" s="25" t="s">
        <v>34</v>
      </c>
      <c r="H1038" s="25">
        <v>1065</v>
      </c>
      <c r="I1038" s="11">
        <f t="shared" si="242"/>
        <v>1331250</v>
      </c>
      <c r="J1038" s="31" t="s">
        <v>324</v>
      </c>
      <c r="K1038" s="11"/>
      <c r="L1038" s="107">
        <f t="shared" si="248"/>
        <v>0</v>
      </c>
      <c r="M1038" s="107"/>
      <c r="N1038" s="107"/>
      <c r="O1038" s="107">
        <f t="shared" si="249"/>
        <v>0</v>
      </c>
      <c r="P1038" s="107"/>
      <c r="Q1038" s="107"/>
      <c r="R1038" s="107">
        <f t="shared" si="250"/>
        <v>0</v>
      </c>
      <c r="S1038" s="107"/>
      <c r="T1038" s="107"/>
      <c r="U1038" s="107">
        <f t="shared" si="251"/>
        <v>1331250</v>
      </c>
      <c r="V1038" s="107">
        <v>1331250</v>
      </c>
      <c r="W1038" s="107"/>
      <c r="X1038" s="107">
        <f t="shared" si="252"/>
        <v>0</v>
      </c>
      <c r="Y1038" s="107"/>
      <c r="Z1038" s="107"/>
      <c r="AA1038" s="108">
        <f>C1038+I1038-L1038-O1038-U1038-X1038-R1038</f>
        <v>0</v>
      </c>
      <c r="AB1038" s="7">
        <v>45535</v>
      </c>
    </row>
    <row r="1039" spans="1:28" ht="15.75" hidden="1" x14ac:dyDescent="0.25">
      <c r="A1039" s="29">
        <v>45535</v>
      </c>
      <c r="B1039" s="25" t="s">
        <v>141</v>
      </c>
      <c r="C1039" s="25"/>
      <c r="D1039" s="25" t="s">
        <v>46</v>
      </c>
      <c r="E1039" s="25" t="s">
        <v>106</v>
      </c>
      <c r="F1039" s="25">
        <v>66</v>
      </c>
      <c r="G1039" s="25" t="s">
        <v>39</v>
      </c>
      <c r="H1039" s="25">
        <v>45000</v>
      </c>
      <c r="I1039" s="11">
        <f t="shared" si="242"/>
        <v>2970000</v>
      </c>
      <c r="J1039" s="31" t="s">
        <v>324</v>
      </c>
      <c r="K1039" s="11"/>
      <c r="L1039" s="107">
        <f t="shared" si="248"/>
        <v>0</v>
      </c>
      <c r="M1039" s="107"/>
      <c r="N1039" s="107"/>
      <c r="O1039" s="107">
        <f t="shared" si="249"/>
        <v>0</v>
      </c>
      <c r="P1039" s="107"/>
      <c r="Q1039" s="107"/>
      <c r="R1039" s="107">
        <f t="shared" si="250"/>
        <v>0</v>
      </c>
      <c r="S1039" s="107"/>
      <c r="T1039" s="107"/>
      <c r="U1039" s="107">
        <f t="shared" si="251"/>
        <v>2970000</v>
      </c>
      <c r="V1039" s="107">
        <v>2970000</v>
      </c>
      <c r="W1039" s="107"/>
      <c r="X1039" s="107">
        <f t="shared" si="252"/>
        <v>0</v>
      </c>
      <c r="Y1039" s="107"/>
      <c r="Z1039" s="107"/>
      <c r="AA1039" s="108">
        <f>C1039+I1039-L1039-O1039-U1039-X1039-R1039</f>
        <v>0</v>
      </c>
      <c r="AB1039" s="7">
        <v>45535</v>
      </c>
    </row>
    <row r="1040" spans="1:28" ht="15.75" hidden="1" x14ac:dyDescent="0.25">
      <c r="A1040" s="29">
        <v>45535</v>
      </c>
      <c r="B1040" s="25" t="s">
        <v>226</v>
      </c>
      <c r="C1040" s="25"/>
      <c r="D1040" s="25" t="s">
        <v>52</v>
      </c>
      <c r="E1040" s="25" t="s">
        <v>229</v>
      </c>
      <c r="F1040" s="25">
        <v>150</v>
      </c>
      <c r="G1040" s="25" t="s">
        <v>39</v>
      </c>
      <c r="H1040" s="25">
        <v>42000</v>
      </c>
      <c r="I1040" s="11">
        <f t="shared" si="242"/>
        <v>6300000</v>
      </c>
      <c r="J1040" s="26" t="s">
        <v>28</v>
      </c>
      <c r="K1040" s="11"/>
      <c r="L1040" s="107">
        <f t="shared" si="248"/>
        <v>0</v>
      </c>
      <c r="M1040" s="107"/>
      <c r="N1040" s="107"/>
      <c r="O1040" s="107">
        <f t="shared" si="249"/>
        <v>0</v>
      </c>
      <c r="P1040" s="107"/>
      <c r="Q1040" s="107"/>
      <c r="R1040" s="107">
        <f t="shared" si="250"/>
        <v>0</v>
      </c>
      <c r="S1040" s="107"/>
      <c r="T1040" s="107"/>
      <c r="U1040" s="107">
        <f t="shared" si="251"/>
        <v>0</v>
      </c>
      <c r="V1040" s="107"/>
      <c r="W1040" s="107"/>
      <c r="X1040" s="107">
        <f t="shared" si="252"/>
        <v>0</v>
      </c>
      <c r="Y1040" s="107"/>
      <c r="Z1040" s="107"/>
      <c r="AA1040" s="108">
        <f>C1040+I1040-L1040-O1040-U1040-X1040-R1040</f>
        <v>6300000</v>
      </c>
      <c r="AB1040" s="7"/>
    </row>
    <row r="1041" spans="1:28" ht="15.75" x14ac:dyDescent="0.25">
      <c r="A1041" s="29">
        <v>45535</v>
      </c>
      <c r="B1041" s="27" t="s">
        <v>205</v>
      </c>
      <c r="C1041" s="27"/>
      <c r="D1041" s="27" t="s">
        <v>46</v>
      </c>
      <c r="E1041" s="27" t="s">
        <v>42</v>
      </c>
      <c r="F1041" s="27">
        <v>500</v>
      </c>
      <c r="G1041" s="27" t="s">
        <v>34</v>
      </c>
      <c r="H1041" s="27">
        <v>3800</v>
      </c>
      <c r="I1041" s="11">
        <f t="shared" si="242"/>
        <v>1900000</v>
      </c>
      <c r="J1041" s="28" t="s">
        <v>28</v>
      </c>
      <c r="K1041" s="11" t="s">
        <v>1816</v>
      </c>
      <c r="L1041" s="107">
        <f t="shared" si="248"/>
        <v>0</v>
      </c>
      <c r="M1041" s="107"/>
      <c r="N1041" s="107"/>
      <c r="O1041" s="107">
        <f t="shared" si="249"/>
        <v>0</v>
      </c>
      <c r="P1041" s="107"/>
      <c r="Q1041" s="107"/>
      <c r="R1041" s="107">
        <f t="shared" si="250"/>
        <v>0</v>
      </c>
      <c r="S1041" s="107"/>
      <c r="T1041" s="107"/>
      <c r="U1041" s="107">
        <f t="shared" si="251"/>
        <v>0</v>
      </c>
      <c r="V1041" s="107"/>
      <c r="W1041" s="107"/>
      <c r="X1041" s="107">
        <f t="shared" si="252"/>
        <v>0</v>
      </c>
      <c r="Y1041" s="107"/>
      <c r="Z1041" s="107"/>
      <c r="AA1041" s="108">
        <f>C1041+I1041-L1041-O1041-U1041-X1041-R1041</f>
        <v>1900000</v>
      </c>
      <c r="AB1041" s="7"/>
    </row>
    <row r="1042" spans="1:28" ht="15.75" hidden="1" x14ac:dyDescent="0.25">
      <c r="A1042" s="29">
        <v>45535</v>
      </c>
      <c r="B1042" s="25" t="s">
        <v>99</v>
      </c>
      <c r="C1042" s="25"/>
      <c r="D1042" s="25"/>
      <c r="E1042" s="25" t="s">
        <v>299</v>
      </c>
      <c r="F1042" s="25">
        <v>17.100000000000001</v>
      </c>
      <c r="G1042" s="25" t="s">
        <v>39</v>
      </c>
      <c r="H1042" s="25"/>
      <c r="I1042" s="11">
        <f t="shared" si="242"/>
        <v>0</v>
      </c>
      <c r="J1042" s="26" t="s">
        <v>28</v>
      </c>
      <c r="K1042" s="11"/>
      <c r="L1042" s="107">
        <f t="shared" si="248"/>
        <v>0</v>
      </c>
      <c r="M1042" s="107"/>
      <c r="N1042" s="107"/>
      <c r="O1042" s="107">
        <f t="shared" si="249"/>
        <v>0</v>
      </c>
      <c r="P1042" s="107"/>
      <c r="Q1042" s="107"/>
      <c r="R1042" s="107">
        <f t="shared" si="250"/>
        <v>0</v>
      </c>
      <c r="S1042" s="107"/>
      <c r="T1042" s="107"/>
      <c r="U1042" s="107">
        <f t="shared" si="251"/>
        <v>0</v>
      </c>
      <c r="V1042" s="107"/>
      <c r="W1042" s="107"/>
      <c r="X1042" s="107">
        <f t="shared" si="252"/>
        <v>0</v>
      </c>
      <c r="Y1042" s="107"/>
      <c r="Z1042" s="107"/>
      <c r="AA1042" s="108">
        <f>C1042+I1042-L1042-O1042-U1042-X1042-R1042</f>
        <v>0</v>
      </c>
      <c r="AB1042" s="7"/>
    </row>
    <row r="1043" spans="1:28" ht="15.75" hidden="1" x14ac:dyDescent="0.25">
      <c r="A1043" s="29">
        <v>45535</v>
      </c>
      <c r="B1043" s="25" t="s">
        <v>110</v>
      </c>
      <c r="C1043" s="25"/>
      <c r="D1043" s="25" t="s">
        <v>46</v>
      </c>
      <c r="E1043" s="25" t="s">
        <v>106</v>
      </c>
      <c r="F1043" s="25">
        <v>32.5</v>
      </c>
      <c r="G1043" s="25" t="s">
        <v>39</v>
      </c>
      <c r="H1043" s="25">
        <v>49000</v>
      </c>
      <c r="I1043" s="11">
        <f t="shared" si="242"/>
        <v>1592500</v>
      </c>
      <c r="J1043" s="26" t="s">
        <v>28</v>
      </c>
      <c r="K1043" s="11"/>
      <c r="L1043" s="107">
        <f t="shared" si="248"/>
        <v>0</v>
      </c>
      <c r="M1043" s="107"/>
      <c r="N1043" s="107"/>
      <c r="O1043" s="107">
        <f t="shared" si="249"/>
        <v>0</v>
      </c>
      <c r="P1043" s="107"/>
      <c r="Q1043" s="107"/>
      <c r="R1043" s="107">
        <f t="shared" si="250"/>
        <v>0</v>
      </c>
      <c r="S1043" s="107"/>
      <c r="T1043" s="107"/>
      <c r="U1043" s="107">
        <f t="shared" si="251"/>
        <v>0</v>
      </c>
      <c r="V1043" s="107"/>
      <c r="W1043" s="107"/>
      <c r="X1043" s="107">
        <f t="shared" si="252"/>
        <v>0</v>
      </c>
      <c r="Y1043" s="107"/>
      <c r="Z1043" s="107"/>
      <c r="AA1043" s="108">
        <f>C1043+I1043-L1043-O1043-U1043-X1043-R1043</f>
        <v>1592500</v>
      </c>
      <c r="AB1043" s="7"/>
    </row>
    <row r="1044" spans="1:28" ht="15.75" hidden="1" x14ac:dyDescent="0.25">
      <c r="A1044" s="24">
        <v>45535</v>
      </c>
      <c r="B1044" s="25" t="s">
        <v>297</v>
      </c>
      <c r="C1044" s="25"/>
      <c r="D1044" s="25" t="s">
        <v>52</v>
      </c>
      <c r="E1044" s="25" t="s">
        <v>128</v>
      </c>
      <c r="F1044" s="25">
        <v>25</v>
      </c>
      <c r="G1044" s="25" t="s">
        <v>39</v>
      </c>
      <c r="H1044" s="25">
        <v>125000</v>
      </c>
      <c r="I1044" s="11">
        <f t="shared" si="242"/>
        <v>3125000</v>
      </c>
      <c r="J1044" s="26" t="s">
        <v>28</v>
      </c>
      <c r="K1044" s="11"/>
      <c r="L1044" s="107">
        <f t="shared" si="248"/>
        <v>0</v>
      </c>
      <c r="M1044" s="107"/>
      <c r="N1044" s="107"/>
      <c r="O1044" s="107">
        <f t="shared" si="249"/>
        <v>0</v>
      </c>
      <c r="P1044" s="107"/>
      <c r="Q1044" s="107"/>
      <c r="R1044" s="107">
        <f t="shared" si="250"/>
        <v>0</v>
      </c>
      <c r="S1044" s="107"/>
      <c r="T1044" s="107"/>
      <c r="U1044" s="107">
        <f t="shared" si="251"/>
        <v>0</v>
      </c>
      <c r="V1044" s="107"/>
      <c r="W1044" s="107"/>
      <c r="X1044" s="107">
        <f t="shared" si="252"/>
        <v>0</v>
      </c>
      <c r="Y1044" s="107"/>
      <c r="Z1044" s="107"/>
      <c r="AA1044" s="108">
        <f>C1044+I1044-L1044-O1044-U1044-X1044-R1044</f>
        <v>3125000</v>
      </c>
      <c r="AB1044" s="7"/>
    </row>
    <row r="1045" spans="1:28" ht="15.75" hidden="1" x14ac:dyDescent="0.25">
      <c r="A1045" s="29">
        <v>45535</v>
      </c>
      <c r="B1045" s="25" t="s">
        <v>1814</v>
      </c>
      <c r="C1045" s="25"/>
      <c r="D1045" s="25" t="s">
        <v>46</v>
      </c>
      <c r="E1045" s="25" t="s">
        <v>115</v>
      </c>
      <c r="F1045" s="25">
        <v>13.4</v>
      </c>
      <c r="G1045" s="25" t="s">
        <v>39</v>
      </c>
      <c r="H1045" s="25">
        <v>46000</v>
      </c>
      <c r="I1045" s="11">
        <f t="shared" si="242"/>
        <v>616400</v>
      </c>
      <c r="J1045" s="31" t="s">
        <v>324</v>
      </c>
      <c r="K1045" s="11"/>
      <c r="L1045" s="107">
        <f t="shared" si="248"/>
        <v>616400</v>
      </c>
      <c r="M1045" s="107">
        <v>616400</v>
      </c>
      <c r="N1045" s="107"/>
      <c r="O1045" s="107">
        <f t="shared" si="249"/>
        <v>0</v>
      </c>
      <c r="P1045" s="107"/>
      <c r="Q1045" s="107"/>
      <c r="R1045" s="107">
        <f t="shared" si="250"/>
        <v>0</v>
      </c>
      <c r="S1045" s="107"/>
      <c r="T1045" s="107"/>
      <c r="U1045" s="107">
        <f t="shared" si="251"/>
        <v>0</v>
      </c>
      <c r="V1045" s="107"/>
      <c r="W1045" s="107"/>
      <c r="X1045" s="107">
        <f t="shared" si="252"/>
        <v>0</v>
      </c>
      <c r="Y1045" s="107"/>
      <c r="Z1045" s="107"/>
      <c r="AA1045" s="108">
        <f>C1045+I1045-L1045-O1045-U1045-X1045-R1045</f>
        <v>0</v>
      </c>
      <c r="AB1045" s="7">
        <v>45535</v>
      </c>
    </row>
    <row r="1046" spans="1:28" ht="16.5" hidden="1" thickBot="1" x14ac:dyDescent="0.3">
      <c r="A1046" s="35">
        <v>45535</v>
      </c>
      <c r="B1046" s="36" t="s">
        <v>287</v>
      </c>
      <c r="C1046" s="36"/>
      <c r="D1046" s="36" t="s">
        <v>52</v>
      </c>
      <c r="E1046" s="36" t="s">
        <v>358</v>
      </c>
      <c r="F1046" s="36">
        <v>61.6</v>
      </c>
      <c r="G1046" s="36" t="s">
        <v>39</v>
      </c>
      <c r="H1046" s="36">
        <v>46000</v>
      </c>
      <c r="I1046" s="11">
        <f t="shared" si="242"/>
        <v>2833600</v>
      </c>
      <c r="J1046" s="113" t="s">
        <v>28</v>
      </c>
      <c r="K1046" s="11"/>
      <c r="L1046" s="107">
        <f t="shared" si="248"/>
        <v>0</v>
      </c>
      <c r="M1046" s="107"/>
      <c r="N1046" s="107"/>
      <c r="O1046" s="107">
        <f t="shared" si="249"/>
        <v>0</v>
      </c>
      <c r="P1046" s="107"/>
      <c r="Q1046" s="107"/>
      <c r="R1046" s="107">
        <f t="shared" si="250"/>
        <v>0</v>
      </c>
      <c r="S1046" s="107"/>
      <c r="T1046" s="107"/>
      <c r="U1046" s="107">
        <f t="shared" si="251"/>
        <v>0</v>
      </c>
      <c r="V1046" s="107"/>
      <c r="W1046" s="107"/>
      <c r="X1046" s="107">
        <f t="shared" si="252"/>
        <v>0</v>
      </c>
      <c r="Y1046" s="107"/>
      <c r="Z1046" s="107"/>
      <c r="AA1046" s="108">
        <f>C1046+I1046-L1046-O1046-U1046-X1046-R1046</f>
        <v>2833600</v>
      </c>
      <c r="AB1046" s="7"/>
    </row>
    <row r="1047" spans="1:28" ht="16.5" hidden="1" thickBot="1" x14ac:dyDescent="0.3">
      <c r="A1047" s="39"/>
      <c r="B1047" s="37" t="s">
        <v>1823</v>
      </c>
      <c r="C1047" s="37"/>
      <c r="D1047" s="36" t="s">
        <v>46</v>
      </c>
      <c r="E1047" s="37" t="s">
        <v>1812</v>
      </c>
      <c r="F1047" s="37">
        <v>2</v>
      </c>
      <c r="G1047" s="37" t="s">
        <v>23</v>
      </c>
      <c r="H1047" s="25"/>
      <c r="I1047" s="11">
        <f t="shared" si="242"/>
        <v>0</v>
      </c>
      <c r="J1047" s="52" t="s">
        <v>49</v>
      </c>
      <c r="K1047" s="11" t="s">
        <v>1824</v>
      </c>
      <c r="L1047" s="107">
        <f t="shared" si="248"/>
        <v>0</v>
      </c>
      <c r="M1047" s="107"/>
      <c r="N1047" s="107"/>
      <c r="O1047" s="107">
        <f t="shared" si="249"/>
        <v>780000</v>
      </c>
      <c r="P1047" s="107">
        <v>780000</v>
      </c>
      <c r="Q1047" s="107"/>
      <c r="R1047" s="107">
        <f t="shared" si="250"/>
        <v>0</v>
      </c>
      <c r="S1047" s="107"/>
      <c r="T1047" s="107"/>
      <c r="U1047" s="107">
        <f t="shared" si="251"/>
        <v>0</v>
      </c>
      <c r="V1047" s="107"/>
      <c r="W1047" s="107"/>
      <c r="X1047" s="107">
        <f t="shared" si="252"/>
        <v>0</v>
      </c>
      <c r="Y1047" s="107"/>
      <c r="Z1047" s="107"/>
      <c r="AA1047" s="108">
        <f>C1047+I1047-L1047-O1047-U1047-X1047-R1047</f>
        <v>-780000</v>
      </c>
      <c r="AB1047" s="7">
        <v>45534</v>
      </c>
    </row>
    <row r="1048" spans="1:28" ht="16.5" hidden="1" thickBot="1" x14ac:dyDescent="0.3">
      <c r="A1048" s="39"/>
      <c r="B1048" s="37" t="s">
        <v>765</v>
      </c>
      <c r="C1048" s="37"/>
      <c r="D1048" s="36" t="s">
        <v>46</v>
      </c>
      <c r="E1048" s="37" t="s">
        <v>1825</v>
      </c>
      <c r="F1048" s="37">
        <v>3</v>
      </c>
      <c r="G1048" s="37" t="s">
        <v>23</v>
      </c>
      <c r="H1048" s="25"/>
      <c r="I1048" s="11">
        <f t="shared" ref="I1048" si="253">F1048*H1048</f>
        <v>0</v>
      </c>
      <c r="J1048" s="52" t="s">
        <v>49</v>
      </c>
      <c r="K1048" s="11" t="s">
        <v>1826</v>
      </c>
      <c r="L1048" s="107">
        <f t="shared" ref="L1048" si="254">M1048+N1048</f>
        <v>0</v>
      </c>
      <c r="M1048" s="107"/>
      <c r="N1048" s="107"/>
      <c r="O1048" s="107">
        <f t="shared" ref="O1048" si="255">P1048+Q1048</f>
        <v>1592000</v>
      </c>
      <c r="P1048" s="107">
        <v>1592000</v>
      </c>
      <c r="Q1048" s="107"/>
      <c r="R1048" s="107">
        <f t="shared" ref="R1048" si="256">S1048+T1048</f>
        <v>0</v>
      </c>
      <c r="S1048" s="107"/>
      <c r="T1048" s="107"/>
      <c r="U1048" s="107">
        <f t="shared" ref="U1048" si="257">V1048+W1048</f>
        <v>0</v>
      </c>
      <c r="V1048" s="107"/>
      <c r="W1048" s="107"/>
      <c r="X1048" s="107">
        <f t="shared" ref="X1048" si="258">Y1048+Z1048</f>
        <v>0</v>
      </c>
      <c r="Y1048" s="107"/>
      <c r="Z1048" s="107"/>
      <c r="AA1048" s="108">
        <f>C1048+I1048-L1048-O1048-U1048-X1048-R1048</f>
        <v>-1592000</v>
      </c>
      <c r="AB1048" s="7">
        <v>45534</v>
      </c>
    </row>
  </sheetData>
  <autoFilter ref="A3:AB1048">
    <filterColumn colId="1">
      <filters>
        <filter val="али принт"/>
      </filters>
    </filterColumn>
  </autoFilter>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L1:Z1"/>
    <mergeCell ref="U2:W2"/>
    <mergeCell ref="X2:Z2"/>
  </mergeCells>
  <phoneticPr fontId="16" type="noConversion"/>
  <dataValidations count="42">
    <dataValidation allowBlank="1" showInputMessage="1" sqref="C219:C261 B704:F730 B732:F759 B936:F1002 B1047:F1048576 C1:C216 D1:F261 B1:B261"/>
    <dataValidation type="list" allowBlank="1" showInputMessage="1" showErrorMessage="1" sqref="E262:E310">
      <formula1>$AB$2:$AB$289</formula1>
    </dataValidation>
    <dataValidation type="list" allowBlank="1" showInputMessage="1" showErrorMessage="1" sqref="E311:E339">
      <formula1>$AB$2:$AB$290</formula1>
    </dataValidation>
    <dataValidation type="list" allowBlank="1" showInputMessage="1" showErrorMessage="1" sqref="E380:E405 E340:E377">
      <formula1>$AB$2:$AB$294</formula1>
    </dataValidation>
    <dataValidation type="list" allowBlank="1" showInputMessage="1" showErrorMessage="1" sqref="E378:E379">
      <formula1>$AB$2:$AB$293</formula1>
    </dataValidation>
    <dataValidation type="list" allowBlank="1" showInputMessage="1" showErrorMessage="1" sqref="E406:E438">
      <formula1>$AB$2:$AB$295</formula1>
    </dataValidation>
    <dataValidation type="list" allowBlank="1" showInputMessage="1" showErrorMessage="1" sqref="E439:E645 E731 E674">
      <formula1>$AB$2:$AB$296</formula1>
    </dataValidation>
    <dataValidation type="list" allowBlank="1" showInputMessage="1" showErrorMessage="1" sqref="E646:E673 E675:E703">
      <formula1>$AB$2:$AB$297</formula1>
    </dataValidation>
    <dataValidation type="list" allowBlank="1" showInputMessage="1" showErrorMessage="1" sqref="D731 D1003:D1046 D760:D935 D262:D703">
      <formula1>$AC$2:$AC$8</formula1>
    </dataValidation>
    <dataValidation type="list" allowBlank="1" showInputMessage="1" showErrorMessage="1" sqref="C311:C319 C321:C345 C365:C374">
      <formula1>$Z$2:$Z$879</formula1>
    </dataValidation>
    <dataValidation type="list" allowBlank="1" showInputMessage="1" showErrorMessage="1" sqref="C262:C310">
      <formula1>$Z$2:$Z$878</formula1>
    </dataValidation>
    <dataValidation type="list" allowBlank="1" showInputMessage="1" showErrorMessage="1" sqref="C731 C491:C574">
      <formula1>$Z$2:$Z$887</formula1>
    </dataValidation>
    <dataValidation type="list" allowBlank="1" showInputMessage="1" showErrorMessage="1" sqref="C575:C579 C674 C587:C602">
      <formula1>$Z$2:$Z$891</formula1>
    </dataValidation>
    <dataValidation type="list" allowBlank="1" showInputMessage="1" showErrorMessage="1" sqref="C675:C703 C646:C673">
      <formula1>$Z$2:$Z$894</formula1>
    </dataValidation>
    <dataValidation type="list" allowBlank="1" showInputMessage="1" showErrorMessage="1" sqref="C580:C586 C378:C379">
      <formula1>$Z$2:$Z$882</formula1>
    </dataValidation>
    <dataValidation type="list" allowBlank="1" showInputMessage="1" showErrorMessage="1" sqref="C603:C645">
      <formula1>$Z$2:$Z$892</formula1>
    </dataValidation>
    <dataValidation type="list" allowBlank="1" showInputMessage="1" showErrorMessage="1" sqref="C375:C377 C346:C364 C380:C393">
      <formula1>$Z$2:$Z$881</formula1>
    </dataValidation>
    <dataValidation type="list" allowBlank="1" showInputMessage="1" showErrorMessage="1" sqref="C394:C405">
      <formula1>$Z$2:$Z$884</formula1>
    </dataValidation>
    <dataValidation type="list" allowBlank="1" showInputMessage="1" showErrorMessage="1" sqref="C406:C407">
      <formula1>$Z$2:$Z$888</formula1>
    </dataValidation>
    <dataValidation type="list" allowBlank="1" showInputMessage="1" showErrorMessage="1" sqref="C408:C438">
      <formula1>$Z$2:$Z$885</formula1>
    </dataValidation>
    <dataValidation type="list" allowBlank="1" showInputMessage="1" showErrorMessage="1" sqref="C439:C490">
      <formula1>$Z$2:$Z$886</formula1>
    </dataValidation>
    <dataValidation type="list" allowBlank="1" showInputMessage="1" showErrorMessage="1" sqref="E760:E935 E1003:E1046">
      <formula1>$AB$2:$AB$298</formula1>
    </dataValidation>
    <dataValidation type="list" allowBlank="1" showInputMessage="1" showErrorMessage="1" sqref="C760:C935 C1003:C1046">
      <formula1>$Z$2:$Z$392</formula1>
    </dataValidation>
    <dataValidation type="list" allowBlank="1" showInputMessage="1" showErrorMessage="1" sqref="B1003:B1046">
      <formula1>$AA$2:$AA$1474</formula1>
    </dataValidation>
    <dataValidation type="list" allowBlank="1" showInputMessage="1" showErrorMessage="1" sqref="B902:B918 B921:B935">
      <formula1>$AA$2:$AA$1463</formula1>
    </dataValidation>
    <dataValidation type="list" allowBlank="1" showInputMessage="1" sqref="B901">
      <formula1>$AA$2:$AA$1461</formula1>
    </dataValidation>
    <dataValidation type="list" allowBlank="1" showInputMessage="1" showErrorMessage="1" sqref="B826:B846 B866:B900">
      <formula1>$AA$2:$AA$1461</formula1>
    </dataValidation>
    <dataValidation type="list" allowBlank="1" showInputMessage="1" showErrorMessage="1" sqref="B847:B865">
      <formula1>$AA$2:$AA$1458</formula1>
    </dataValidation>
    <dataValidation type="list" allowBlank="1" showInputMessage="1" showErrorMessage="1" sqref="B760:B771 B773:B825">
      <formula1>$AA$2:$AA$1464</formula1>
    </dataValidation>
    <dataValidation type="list" allowBlank="1" showInputMessage="1" showErrorMessage="1" sqref="B731 B491:B574">
      <formula1>$AA$2:$AA$1447</formula1>
    </dataValidation>
    <dataValidation type="list" allowBlank="1" showInputMessage="1" sqref="B772">
      <formula1>$AA$2:$AA$1464</formula1>
    </dataValidation>
    <dataValidation type="list" allowBlank="1" showInputMessage="1" sqref="B674">
      <formula1>$AA$2:$AA$1451</formula1>
    </dataValidation>
    <dataValidation type="list" allowBlank="1" showInputMessage="1" showErrorMessage="1" sqref="B675:B703">
      <formula1>$AA$2:$AA$1456</formula1>
    </dataValidation>
    <dataValidation type="list" allowBlank="1" showInputMessage="1" showErrorMessage="1" sqref="B646:B673">
      <formula1>$AA$2:$AA$1455</formula1>
    </dataValidation>
    <dataValidation type="list" allowBlank="1" showInputMessage="1" showErrorMessage="1" sqref="B575:B602">
      <formula1>$AA$2:$AA$1451</formula1>
    </dataValidation>
    <dataValidation type="list" allowBlank="1" showInputMessage="1" showErrorMessage="1" sqref="B603:B645">
      <formula1>$AA$2:$AA$1453</formula1>
    </dataValidation>
    <dataValidation type="list" allowBlank="1" showInputMessage="1" showErrorMessage="1" sqref="B375:B405">
      <formula1>$AA$2:$AA$1441</formula1>
    </dataValidation>
    <dataValidation type="list" allowBlank="1" showInputMessage="1" showErrorMessage="1" sqref="B406:B438">
      <formula1>$AA$2:$AA$1445</formula1>
    </dataValidation>
    <dataValidation type="list" allowBlank="1" showInputMessage="1" showErrorMessage="1" sqref="B439:B490">
      <formula1>$AA$2:$AA$1446</formula1>
    </dataValidation>
    <dataValidation type="list" allowBlank="1" showInputMessage="1" showErrorMessage="1" sqref="B311:B374">
      <formula1>$AA$2:$AA$1438</formula1>
    </dataValidation>
    <dataValidation type="list" allowBlank="1" showInputMessage="1" showErrorMessage="1" sqref="B262:B310">
      <formula1>$AA$2:$AA$1437</formula1>
    </dataValidation>
    <dataValidation type="list" allowBlank="1" showInputMessage="1" sqref="B919:B920">
      <formula1>$AA$2:$AA$1463</formula1>
    </dataValidation>
  </dataValidations>
  <pageMargins left="0.7" right="0.7" top="0.75" bottom="0.75" header="0.3" footer="0.3"/>
  <pageSetup orientation="portrait"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1232"/>
  <sheetViews>
    <sheetView zoomScale="85" zoomScaleNormal="85" workbookViewId="0">
      <pane xSplit="10" ySplit="3" topLeftCell="K4" activePane="bottomRight" state="frozen"/>
      <selection pane="topRight" activeCell="M1" sqref="M1"/>
      <selection pane="bottomLeft" activeCell="A4" sqref="A4"/>
      <selection pane="bottomRight" activeCell="N1237" sqref="N1237"/>
    </sheetView>
  </sheetViews>
  <sheetFormatPr defaultRowHeight="15" x14ac:dyDescent="0.25"/>
  <cols>
    <col min="1" max="1" width="10.5703125" bestFit="1" customWidth="1"/>
    <col min="2" max="2" width="24.85546875" bestFit="1" customWidth="1"/>
    <col min="3" max="3" width="11.7109375" bestFit="1" customWidth="1"/>
    <col min="4" max="4" width="8.28515625" customWidth="1"/>
    <col min="5" max="5" width="23.5703125" bestFit="1" customWidth="1"/>
    <col min="10" max="10" width="4.7109375" bestFit="1" customWidth="1"/>
    <col min="11" max="11" width="11.28515625" bestFit="1" customWidth="1"/>
    <col min="12" max="12" width="9.85546875" customWidth="1"/>
    <col min="13" max="13" width="10.28515625" bestFit="1" customWidth="1"/>
    <col min="15" max="16" width="10" customWidth="1"/>
    <col min="17" max="17" width="11.28515625" bestFit="1" customWidth="1"/>
    <col min="18" max="18" width="11" bestFit="1" customWidth="1"/>
    <col min="19" max="19" width="10.140625" customWidth="1"/>
    <col min="21" max="21" width="11" bestFit="1" customWidth="1"/>
    <col min="23" max="23" width="10.42578125" customWidth="1"/>
    <col min="27" max="27" width="11.7109375" bestFit="1" customWidth="1"/>
    <col min="28" max="28" width="10.28515625" bestFit="1" customWidth="1"/>
  </cols>
  <sheetData>
    <row r="1" spans="1:28" ht="30" x14ac:dyDescent="0.25">
      <c r="A1" s="159" t="s">
        <v>0</v>
      </c>
      <c r="B1" s="161" t="s">
        <v>958</v>
      </c>
      <c r="C1" s="1" t="s">
        <v>1829</v>
      </c>
      <c r="D1" s="1"/>
      <c r="E1" s="159" t="s">
        <v>1</v>
      </c>
      <c r="F1" s="159"/>
      <c r="G1" s="159"/>
      <c r="H1" s="159"/>
      <c r="I1" s="159"/>
      <c r="J1" s="163" t="s">
        <v>2</v>
      </c>
      <c r="K1" s="159" t="s">
        <v>3</v>
      </c>
      <c r="L1" s="165" t="s">
        <v>4</v>
      </c>
      <c r="M1" s="165"/>
      <c r="N1" s="165"/>
      <c r="O1" s="165"/>
      <c r="P1" s="165"/>
      <c r="Q1" s="165"/>
      <c r="R1" s="165"/>
      <c r="S1" s="165"/>
      <c r="T1" s="165"/>
      <c r="U1" s="165"/>
      <c r="V1" s="165"/>
      <c r="W1" s="165"/>
      <c r="X1" s="165"/>
      <c r="Y1" s="165"/>
      <c r="Z1" s="165"/>
      <c r="AA1" s="1" t="s">
        <v>1828</v>
      </c>
      <c r="AB1" s="160" t="s">
        <v>5</v>
      </c>
    </row>
    <row r="2" spans="1:28" x14ac:dyDescent="0.25">
      <c r="A2" s="159"/>
      <c r="B2" s="161"/>
      <c r="C2" s="159" t="s">
        <v>6</v>
      </c>
      <c r="D2" s="1"/>
      <c r="E2" s="161" t="s">
        <v>7</v>
      </c>
      <c r="F2" s="161" t="s">
        <v>8</v>
      </c>
      <c r="G2" s="159" t="s">
        <v>9</v>
      </c>
      <c r="H2" s="159" t="s">
        <v>10</v>
      </c>
      <c r="I2" s="159"/>
      <c r="J2" s="163"/>
      <c r="K2" s="159"/>
      <c r="L2" s="164" t="s">
        <v>12</v>
      </c>
      <c r="M2" s="164"/>
      <c r="N2" s="164"/>
      <c r="O2" s="164" t="s">
        <v>13</v>
      </c>
      <c r="P2" s="164"/>
      <c r="Q2" s="164"/>
      <c r="R2" s="164" t="s">
        <v>746</v>
      </c>
      <c r="S2" s="164"/>
      <c r="T2" s="164"/>
      <c r="U2" s="165" t="s">
        <v>14</v>
      </c>
      <c r="V2" s="165"/>
      <c r="W2" s="165"/>
      <c r="X2" s="165" t="s">
        <v>15</v>
      </c>
      <c r="Y2" s="165"/>
      <c r="Z2" s="165"/>
      <c r="AA2" s="159" t="s">
        <v>6</v>
      </c>
      <c r="AB2" s="160"/>
    </row>
    <row r="3" spans="1:28" x14ac:dyDescent="0.25">
      <c r="A3" s="159"/>
      <c r="B3" s="161"/>
      <c r="C3" s="159"/>
      <c r="D3" s="1"/>
      <c r="E3" s="161"/>
      <c r="F3" s="161"/>
      <c r="G3" s="159"/>
      <c r="H3" s="2" t="s">
        <v>16</v>
      </c>
      <c r="I3" s="1" t="s">
        <v>17</v>
      </c>
      <c r="J3" s="163"/>
      <c r="K3" s="159"/>
      <c r="L3" s="109" t="s">
        <v>18</v>
      </c>
      <c r="M3" s="109" t="s">
        <v>19</v>
      </c>
      <c r="N3" s="109" t="s">
        <v>20</v>
      </c>
      <c r="O3" s="109" t="s">
        <v>18</v>
      </c>
      <c r="P3" s="109" t="s">
        <v>19</v>
      </c>
      <c r="Q3" s="109" t="s">
        <v>20</v>
      </c>
      <c r="R3" s="109" t="s">
        <v>18</v>
      </c>
      <c r="S3" s="109" t="s">
        <v>19</v>
      </c>
      <c r="T3" s="109" t="s">
        <v>20</v>
      </c>
      <c r="U3" s="109" t="s">
        <v>18</v>
      </c>
      <c r="V3" s="109" t="s">
        <v>19</v>
      </c>
      <c r="W3" s="109" t="s">
        <v>20</v>
      </c>
      <c r="X3" s="109" t="s">
        <v>18</v>
      </c>
      <c r="Y3" s="109" t="s">
        <v>19</v>
      </c>
      <c r="Z3" s="109" t="s">
        <v>20</v>
      </c>
      <c r="AA3" s="159"/>
      <c r="AB3" s="160"/>
    </row>
    <row r="4" spans="1:28" ht="15.75" hidden="1" x14ac:dyDescent="0.25">
      <c r="A4" s="3">
        <v>43670</v>
      </c>
      <c r="B4" s="4" t="s">
        <v>21</v>
      </c>
      <c r="C4" s="5">
        <v>450000</v>
      </c>
      <c r="D4" s="5"/>
      <c r="E4" s="4" t="s">
        <v>22</v>
      </c>
      <c r="F4" s="4">
        <v>1</v>
      </c>
      <c r="G4" s="4" t="s">
        <v>23</v>
      </c>
      <c r="H4" s="4"/>
      <c r="I4" s="4">
        <f t="shared" ref="I4:I18" si="0">F4*H4</f>
        <v>0</v>
      </c>
      <c r="J4" s="9" t="s">
        <v>1462</v>
      </c>
      <c r="K4" s="4"/>
      <c r="L4" s="107">
        <f t="shared" ref="L4:L29" si="1">M4+N4</f>
        <v>0</v>
      </c>
      <c r="M4" s="107"/>
      <c r="N4" s="107"/>
      <c r="O4" s="107">
        <f t="shared" ref="O4:O29" si="2">P4+Q4</f>
        <v>0</v>
      </c>
      <c r="P4" s="107"/>
      <c r="Q4" s="107"/>
      <c r="R4" s="107">
        <f t="shared" ref="R4:R29" si="3">S4+T4</f>
        <v>0</v>
      </c>
      <c r="S4" s="107"/>
      <c r="T4" s="107"/>
      <c r="U4" s="107">
        <f t="shared" ref="U4:U29" si="4">V4+W4</f>
        <v>0</v>
      </c>
      <c r="V4" s="107"/>
      <c r="W4" s="107"/>
      <c r="X4" s="107">
        <f t="shared" ref="X4:X29" si="5">Y4+Z4</f>
        <v>0</v>
      </c>
      <c r="Y4" s="107"/>
      <c r="Z4" s="107"/>
      <c r="AA4" s="108">
        <f>C4+I4-L4-O4-U4-X4-R4</f>
        <v>450000</v>
      </c>
      <c r="AB4" s="7"/>
    </row>
    <row r="5" spans="1:28" ht="15.75" hidden="1" x14ac:dyDescent="0.25">
      <c r="A5" s="8"/>
      <c r="B5" s="4" t="s">
        <v>1618</v>
      </c>
      <c r="C5" s="5">
        <v>3628</v>
      </c>
      <c r="D5" s="5"/>
      <c r="E5" s="4"/>
      <c r="F5" s="4"/>
      <c r="G5" s="4"/>
      <c r="H5" s="4"/>
      <c r="I5" s="4"/>
      <c r="J5" s="9" t="s">
        <v>1462</v>
      </c>
      <c r="K5" s="4"/>
      <c r="L5" s="107">
        <f t="shared" si="1"/>
        <v>0</v>
      </c>
      <c r="M5" s="107"/>
      <c r="N5" s="107"/>
      <c r="O5" s="107">
        <f t="shared" si="2"/>
        <v>0</v>
      </c>
      <c r="P5" s="107"/>
      <c r="Q5" s="107"/>
      <c r="R5" s="107">
        <f t="shared" si="3"/>
        <v>0</v>
      </c>
      <c r="S5" s="107"/>
      <c r="T5" s="107"/>
      <c r="U5" s="107">
        <f t="shared" si="4"/>
        <v>0</v>
      </c>
      <c r="V5" s="107"/>
      <c r="W5" s="107"/>
      <c r="X5" s="107">
        <f t="shared" si="5"/>
        <v>0</v>
      </c>
      <c r="Y5" s="107"/>
      <c r="Z5" s="107"/>
      <c r="AA5" s="108">
        <f>C5+I5-L5-O5-U5-X5-R5</f>
        <v>3628</v>
      </c>
      <c r="AB5" s="7"/>
    </row>
    <row r="6" spans="1:28" ht="15.75" hidden="1" x14ac:dyDescent="0.25">
      <c r="A6" s="8"/>
      <c r="B6" s="4" t="s">
        <v>1619</v>
      </c>
      <c r="C6" s="5">
        <v>10440000</v>
      </c>
      <c r="D6" s="5"/>
      <c r="E6" s="4"/>
      <c r="F6" s="4"/>
      <c r="G6" s="4"/>
      <c r="H6" s="4"/>
      <c r="I6" s="4"/>
      <c r="J6" s="9" t="s">
        <v>1462</v>
      </c>
      <c r="K6" s="4"/>
      <c r="L6" s="107">
        <f t="shared" si="1"/>
        <v>0</v>
      </c>
      <c r="M6" s="107"/>
      <c r="N6" s="107"/>
      <c r="O6" s="107">
        <f t="shared" si="2"/>
        <v>0</v>
      </c>
      <c r="P6" s="107"/>
      <c r="Q6" s="107"/>
      <c r="R6" s="107">
        <f t="shared" si="3"/>
        <v>0</v>
      </c>
      <c r="S6" s="107"/>
      <c r="T6" s="107"/>
      <c r="U6" s="107">
        <f t="shared" si="4"/>
        <v>0</v>
      </c>
      <c r="V6" s="107"/>
      <c r="W6" s="107"/>
      <c r="X6" s="107">
        <f t="shared" si="5"/>
        <v>0</v>
      </c>
      <c r="Y6" s="107"/>
      <c r="Z6" s="107"/>
      <c r="AA6" s="108">
        <f>C6+I6-L6-O6-U6-X6-R6</f>
        <v>10440000</v>
      </c>
      <c r="AB6" s="7"/>
    </row>
    <row r="7" spans="1:28" ht="15.75" hidden="1" x14ac:dyDescent="0.25">
      <c r="A7" s="8">
        <v>44302</v>
      </c>
      <c r="B7" s="4" t="s">
        <v>29</v>
      </c>
      <c r="C7" s="4">
        <v>0</v>
      </c>
      <c r="D7" s="4"/>
      <c r="E7" s="4" t="s">
        <v>30</v>
      </c>
      <c r="F7" s="4">
        <v>200</v>
      </c>
      <c r="G7" s="4" t="s">
        <v>27</v>
      </c>
      <c r="H7" s="4"/>
      <c r="I7" s="4">
        <f t="shared" si="0"/>
        <v>0</v>
      </c>
      <c r="J7" s="9" t="s">
        <v>28</v>
      </c>
      <c r="K7" s="4"/>
      <c r="L7" s="107">
        <f t="shared" si="1"/>
        <v>0</v>
      </c>
      <c r="M7" s="107"/>
      <c r="N7" s="107"/>
      <c r="O7" s="107">
        <f t="shared" si="2"/>
        <v>0</v>
      </c>
      <c r="P7" s="107"/>
      <c r="Q7" s="107"/>
      <c r="R7" s="107">
        <f t="shared" si="3"/>
        <v>0</v>
      </c>
      <c r="S7" s="107"/>
      <c r="T7" s="107"/>
      <c r="U7" s="107">
        <f t="shared" si="4"/>
        <v>0</v>
      </c>
      <c r="V7" s="107"/>
      <c r="W7" s="107"/>
      <c r="X7" s="107">
        <f t="shared" si="5"/>
        <v>0</v>
      </c>
      <c r="Y7" s="107"/>
      <c r="Z7" s="107"/>
      <c r="AA7" s="108">
        <f>C7+I7-L7-O7-U7-X7-R7</f>
        <v>0</v>
      </c>
      <c r="AB7" s="7"/>
    </row>
    <row r="8" spans="1:28" ht="15.75" hidden="1" x14ac:dyDescent="0.25">
      <c r="A8" s="8">
        <v>44525</v>
      </c>
      <c r="B8" s="4" t="s">
        <v>32</v>
      </c>
      <c r="C8" s="4">
        <v>4600000</v>
      </c>
      <c r="D8" s="4"/>
      <c r="E8" s="4" t="s">
        <v>33</v>
      </c>
      <c r="F8" s="4">
        <v>2000</v>
      </c>
      <c r="G8" s="4" t="s">
        <v>34</v>
      </c>
      <c r="H8" s="4"/>
      <c r="I8" s="4">
        <f t="shared" si="0"/>
        <v>0</v>
      </c>
      <c r="J8" s="9" t="s">
        <v>1462</v>
      </c>
      <c r="K8" s="4"/>
      <c r="L8" s="107">
        <f t="shared" si="1"/>
        <v>0</v>
      </c>
      <c r="M8" s="107"/>
      <c r="N8" s="107"/>
      <c r="O8" s="107">
        <f t="shared" si="2"/>
        <v>0</v>
      </c>
      <c r="P8" s="107"/>
      <c r="Q8" s="107"/>
      <c r="R8" s="107">
        <f t="shared" si="3"/>
        <v>0</v>
      </c>
      <c r="S8" s="107"/>
      <c r="T8" s="107"/>
      <c r="U8" s="107">
        <f t="shared" si="4"/>
        <v>0</v>
      </c>
      <c r="V8" s="107"/>
      <c r="W8" s="107"/>
      <c r="X8" s="107">
        <f t="shared" si="5"/>
        <v>0</v>
      </c>
      <c r="Y8" s="107"/>
      <c r="Z8" s="107"/>
      <c r="AA8" s="108">
        <f>C8+I8-L8-O8-U8-X8-R8</f>
        <v>4600000</v>
      </c>
      <c r="AB8" s="7"/>
    </row>
    <row r="9" spans="1:28" ht="15.75" hidden="1" x14ac:dyDescent="0.25">
      <c r="A9" s="8">
        <v>44580</v>
      </c>
      <c r="B9" s="4" t="s">
        <v>29</v>
      </c>
      <c r="C9" s="4">
        <v>0</v>
      </c>
      <c r="D9" s="4"/>
      <c r="E9" s="4" t="s">
        <v>35</v>
      </c>
      <c r="F9" s="4">
        <v>300</v>
      </c>
      <c r="G9" s="4" t="s">
        <v>34</v>
      </c>
      <c r="H9" s="4"/>
      <c r="I9" s="4">
        <f t="shared" si="0"/>
        <v>0</v>
      </c>
      <c r="J9" s="9" t="s">
        <v>28</v>
      </c>
      <c r="K9" s="4"/>
      <c r="L9" s="107">
        <f t="shared" si="1"/>
        <v>0</v>
      </c>
      <c r="M9" s="107"/>
      <c r="N9" s="107"/>
      <c r="O9" s="107">
        <f t="shared" si="2"/>
        <v>0</v>
      </c>
      <c r="P9" s="107"/>
      <c r="Q9" s="107"/>
      <c r="R9" s="107">
        <f t="shared" si="3"/>
        <v>0</v>
      </c>
      <c r="S9" s="107"/>
      <c r="T9" s="107"/>
      <c r="U9" s="107">
        <f t="shared" si="4"/>
        <v>0</v>
      </c>
      <c r="V9" s="107"/>
      <c r="W9" s="107"/>
      <c r="X9" s="107">
        <f t="shared" si="5"/>
        <v>0</v>
      </c>
      <c r="Y9" s="107"/>
      <c r="Z9" s="107"/>
      <c r="AA9" s="108">
        <f>C9+I9-L9-O9-U9-X9-R9</f>
        <v>0</v>
      </c>
      <c r="AB9" s="7"/>
    </row>
    <row r="10" spans="1:28" ht="15.75" hidden="1" x14ac:dyDescent="0.25">
      <c r="A10" s="10">
        <v>44932</v>
      </c>
      <c r="B10" s="11" t="s">
        <v>29</v>
      </c>
      <c r="C10" s="11">
        <v>0</v>
      </c>
      <c r="D10" s="11"/>
      <c r="E10" s="11" t="s">
        <v>35</v>
      </c>
      <c r="F10" s="11">
        <v>200</v>
      </c>
      <c r="G10" s="11" t="s">
        <v>27</v>
      </c>
      <c r="H10" s="11"/>
      <c r="I10" s="4">
        <f t="shared" si="0"/>
        <v>0</v>
      </c>
      <c r="J10" s="9" t="s">
        <v>28</v>
      </c>
      <c r="K10" s="4"/>
      <c r="L10" s="107">
        <f t="shared" si="1"/>
        <v>0</v>
      </c>
      <c r="M10" s="107"/>
      <c r="N10" s="107"/>
      <c r="O10" s="107">
        <f t="shared" si="2"/>
        <v>0</v>
      </c>
      <c r="P10" s="107"/>
      <c r="Q10" s="107"/>
      <c r="R10" s="107">
        <f t="shared" si="3"/>
        <v>0</v>
      </c>
      <c r="S10" s="107"/>
      <c r="T10" s="107"/>
      <c r="U10" s="107">
        <f t="shared" si="4"/>
        <v>0</v>
      </c>
      <c r="V10" s="107"/>
      <c r="W10" s="107"/>
      <c r="X10" s="107">
        <f t="shared" si="5"/>
        <v>0</v>
      </c>
      <c r="Y10" s="107"/>
      <c r="Z10" s="107"/>
      <c r="AA10" s="108">
        <f>C10+I10-L10-O10-U10-X10-R10</f>
        <v>0</v>
      </c>
      <c r="AB10" s="7"/>
    </row>
    <row r="11" spans="1:28" ht="15.75" hidden="1" x14ac:dyDescent="0.25">
      <c r="A11" s="10">
        <v>44935</v>
      </c>
      <c r="B11" s="11" t="s">
        <v>37</v>
      </c>
      <c r="C11" s="11">
        <v>12495000</v>
      </c>
      <c r="D11" s="11"/>
      <c r="E11" s="11" t="s">
        <v>40</v>
      </c>
      <c r="F11" s="11">
        <v>726</v>
      </c>
      <c r="G11" s="11" t="s">
        <v>39</v>
      </c>
      <c r="H11" s="11"/>
      <c r="I11" s="4">
        <f t="shared" si="0"/>
        <v>0</v>
      </c>
      <c r="J11" s="6" t="s">
        <v>24</v>
      </c>
      <c r="K11" s="4"/>
      <c r="L11" s="107">
        <f t="shared" si="1"/>
        <v>0</v>
      </c>
      <c r="M11" s="107"/>
      <c r="N11" s="107"/>
      <c r="O11" s="107">
        <f t="shared" si="2"/>
        <v>5000000</v>
      </c>
      <c r="P11" s="107">
        <v>5000000</v>
      </c>
      <c r="Q11" s="107"/>
      <c r="R11" s="107">
        <f t="shared" si="3"/>
        <v>0</v>
      </c>
      <c r="S11" s="107"/>
      <c r="T11" s="107"/>
      <c r="U11" s="107">
        <f t="shared" si="4"/>
        <v>0</v>
      </c>
      <c r="V11" s="107"/>
      <c r="W11" s="107"/>
      <c r="X11" s="107">
        <f t="shared" si="5"/>
        <v>0</v>
      </c>
      <c r="Y11" s="107"/>
      <c r="Z11" s="107"/>
      <c r="AA11" s="108">
        <f>C11+I11-L11-O11-U11-X11-R11</f>
        <v>7495000</v>
      </c>
      <c r="AB11" s="7"/>
    </row>
    <row r="12" spans="1:28" ht="15.75" hidden="1" x14ac:dyDescent="0.25">
      <c r="A12" s="10">
        <v>45033</v>
      </c>
      <c r="B12" s="11" t="s">
        <v>45</v>
      </c>
      <c r="C12" s="11">
        <v>-513800</v>
      </c>
      <c r="D12" s="11" t="s">
        <v>46</v>
      </c>
      <c r="E12" s="11" t="s">
        <v>47</v>
      </c>
      <c r="F12" s="11">
        <v>10</v>
      </c>
      <c r="G12" s="11" t="s">
        <v>48</v>
      </c>
      <c r="H12" s="11"/>
      <c r="I12" s="4">
        <f t="shared" si="0"/>
        <v>0</v>
      </c>
      <c r="J12" s="12" t="s">
        <v>49</v>
      </c>
      <c r="K12" s="4"/>
      <c r="L12" s="107">
        <f t="shared" si="1"/>
        <v>0</v>
      </c>
      <c r="M12" s="107"/>
      <c r="N12" s="107"/>
      <c r="O12" s="107">
        <f t="shared" si="2"/>
        <v>0</v>
      </c>
      <c r="P12" s="107"/>
      <c r="Q12" s="107"/>
      <c r="R12" s="107">
        <f t="shared" si="3"/>
        <v>0</v>
      </c>
      <c r="S12" s="107"/>
      <c r="T12" s="107"/>
      <c r="U12" s="107">
        <f t="shared" si="4"/>
        <v>0</v>
      </c>
      <c r="V12" s="107"/>
      <c r="W12" s="107"/>
      <c r="X12" s="107">
        <f t="shared" si="5"/>
        <v>0</v>
      </c>
      <c r="Y12" s="107"/>
      <c r="Z12" s="107"/>
      <c r="AA12" s="108">
        <f>C12+I12-L12-O12-U12-X12-R12</f>
        <v>-513800</v>
      </c>
      <c r="AB12" s="7"/>
    </row>
    <row r="13" spans="1:28" ht="15.75" hidden="1" x14ac:dyDescent="0.25">
      <c r="A13" s="10">
        <v>45052</v>
      </c>
      <c r="B13" s="11" t="s">
        <v>37</v>
      </c>
      <c r="C13" s="11">
        <v>4620000</v>
      </c>
      <c r="D13" s="11" t="s">
        <v>46</v>
      </c>
      <c r="E13" s="11" t="s">
        <v>50</v>
      </c>
      <c r="F13" s="11">
        <v>1100</v>
      </c>
      <c r="G13" s="13" t="s">
        <v>34</v>
      </c>
      <c r="H13" s="11"/>
      <c r="I13" s="4">
        <f t="shared" si="0"/>
        <v>0</v>
      </c>
      <c r="J13" s="9" t="s">
        <v>28</v>
      </c>
      <c r="K13" s="4"/>
      <c r="L13" s="107">
        <f t="shared" si="1"/>
        <v>0</v>
      </c>
      <c r="M13" s="107"/>
      <c r="N13" s="107"/>
      <c r="O13" s="107">
        <f t="shared" si="2"/>
        <v>0</v>
      </c>
      <c r="P13" s="107"/>
      <c r="Q13" s="107"/>
      <c r="R13" s="107">
        <f t="shared" si="3"/>
        <v>0</v>
      </c>
      <c r="S13" s="107"/>
      <c r="T13" s="107"/>
      <c r="U13" s="107">
        <f t="shared" si="4"/>
        <v>0</v>
      </c>
      <c r="V13" s="107"/>
      <c r="W13" s="107"/>
      <c r="X13" s="107">
        <f t="shared" si="5"/>
        <v>0</v>
      </c>
      <c r="Y13" s="107"/>
      <c r="Z13" s="107"/>
      <c r="AA13" s="108">
        <f>C13+I13-L13-O13-U13-X13-R13</f>
        <v>4620000</v>
      </c>
      <c r="AB13" s="7"/>
    </row>
    <row r="14" spans="1:28" ht="15.75" hidden="1" x14ac:dyDescent="0.25">
      <c r="A14" s="10">
        <v>45059</v>
      </c>
      <c r="B14" s="11" t="s">
        <v>59</v>
      </c>
      <c r="C14" s="11">
        <v>2640500</v>
      </c>
      <c r="D14" s="11" t="s">
        <v>52</v>
      </c>
      <c r="E14" s="11" t="s">
        <v>61</v>
      </c>
      <c r="F14" s="11">
        <v>1750</v>
      </c>
      <c r="G14" s="11" t="s">
        <v>34</v>
      </c>
      <c r="H14" s="11"/>
      <c r="I14" s="4">
        <f t="shared" si="0"/>
        <v>0</v>
      </c>
      <c r="J14" s="6" t="s">
        <v>24</v>
      </c>
      <c r="K14" s="4"/>
      <c r="L14" s="107">
        <f t="shared" si="1"/>
        <v>0</v>
      </c>
      <c r="M14" s="107"/>
      <c r="N14" s="107"/>
      <c r="O14" s="107">
        <f t="shared" si="2"/>
        <v>0</v>
      </c>
      <c r="P14" s="107"/>
      <c r="Q14" s="107"/>
      <c r="R14" s="107">
        <f t="shared" si="3"/>
        <v>0</v>
      </c>
      <c r="S14" s="107"/>
      <c r="T14" s="107"/>
      <c r="U14" s="107">
        <f t="shared" si="4"/>
        <v>0</v>
      </c>
      <c r="V14" s="107"/>
      <c r="W14" s="107"/>
      <c r="X14" s="107">
        <f t="shared" si="5"/>
        <v>0</v>
      </c>
      <c r="Y14" s="107"/>
      <c r="Z14" s="107"/>
      <c r="AA14" s="108">
        <f>C14+I14-L14-O14-U14-X14-R14</f>
        <v>2640500</v>
      </c>
      <c r="AB14" s="7"/>
    </row>
    <row r="15" spans="1:28" ht="15.75" hidden="1" x14ac:dyDescent="0.25">
      <c r="A15" s="10">
        <v>45118</v>
      </c>
      <c r="B15" s="11" t="s">
        <v>68</v>
      </c>
      <c r="C15" s="11">
        <v>-3950000</v>
      </c>
      <c r="D15" s="11" t="s">
        <v>46</v>
      </c>
      <c r="E15" s="11" t="s">
        <v>69</v>
      </c>
      <c r="F15" s="11">
        <v>100</v>
      </c>
      <c r="G15" s="11" t="s">
        <v>34</v>
      </c>
      <c r="H15" s="11"/>
      <c r="I15" s="4">
        <f t="shared" si="0"/>
        <v>0</v>
      </c>
      <c r="J15" s="12" t="s">
        <v>49</v>
      </c>
      <c r="K15" s="4"/>
      <c r="L15" s="107">
        <f t="shared" si="1"/>
        <v>0</v>
      </c>
      <c r="M15" s="107"/>
      <c r="N15" s="107"/>
      <c r="O15" s="107">
        <f t="shared" si="2"/>
        <v>0</v>
      </c>
      <c r="P15" s="107"/>
      <c r="Q15" s="107"/>
      <c r="R15" s="107">
        <f t="shared" si="3"/>
        <v>0</v>
      </c>
      <c r="S15" s="107"/>
      <c r="T15" s="107"/>
      <c r="U15" s="107">
        <f t="shared" si="4"/>
        <v>0</v>
      </c>
      <c r="V15" s="107"/>
      <c r="W15" s="107"/>
      <c r="X15" s="107">
        <f t="shared" si="5"/>
        <v>0</v>
      </c>
      <c r="Y15" s="107"/>
      <c r="Z15" s="107"/>
      <c r="AA15" s="108">
        <f>C15+I15-L15-O15-U15-X15-R15</f>
        <v>-3950000</v>
      </c>
      <c r="AB15" s="7"/>
    </row>
    <row r="16" spans="1:28" ht="15.75" hidden="1" x14ac:dyDescent="0.25">
      <c r="A16" s="10"/>
      <c r="B16" s="11" t="s">
        <v>72</v>
      </c>
      <c r="C16" s="11">
        <v>-2642000</v>
      </c>
      <c r="D16" s="11" t="s">
        <v>46</v>
      </c>
      <c r="E16" s="11"/>
      <c r="F16" s="11"/>
      <c r="G16" s="11" t="s">
        <v>34</v>
      </c>
      <c r="H16" s="11"/>
      <c r="I16" s="4">
        <f t="shared" si="0"/>
        <v>0</v>
      </c>
      <c r="J16" s="12" t="s">
        <v>49</v>
      </c>
      <c r="K16" s="4"/>
      <c r="L16" s="107">
        <f t="shared" si="1"/>
        <v>0</v>
      </c>
      <c r="M16" s="107"/>
      <c r="N16" s="107"/>
      <c r="O16" s="107">
        <f t="shared" si="2"/>
        <v>0</v>
      </c>
      <c r="P16" s="107"/>
      <c r="Q16" s="107"/>
      <c r="R16" s="107">
        <f t="shared" si="3"/>
        <v>0</v>
      </c>
      <c r="S16" s="107"/>
      <c r="T16" s="107"/>
      <c r="U16" s="107">
        <f t="shared" si="4"/>
        <v>0</v>
      </c>
      <c r="V16" s="107"/>
      <c r="W16" s="107"/>
      <c r="X16" s="107">
        <f t="shared" si="5"/>
        <v>0</v>
      </c>
      <c r="Y16" s="107"/>
      <c r="Z16" s="107"/>
      <c r="AA16" s="108">
        <f>C16+I16-L16-O16-U16-X16-R16</f>
        <v>-2642000</v>
      </c>
      <c r="AB16" s="7"/>
    </row>
    <row r="17" spans="1:28" ht="15.75" hidden="1" x14ac:dyDescent="0.25">
      <c r="A17" s="10">
        <v>45145</v>
      </c>
      <c r="B17" s="11" t="s">
        <v>73</v>
      </c>
      <c r="C17" s="11">
        <v>-177500</v>
      </c>
      <c r="D17" s="11" t="s">
        <v>46</v>
      </c>
      <c r="E17" s="11" t="s">
        <v>61</v>
      </c>
      <c r="F17" s="118">
        <v>250</v>
      </c>
      <c r="G17" s="11" t="s">
        <v>34</v>
      </c>
      <c r="H17" s="11"/>
      <c r="I17" s="4">
        <f t="shared" si="0"/>
        <v>0</v>
      </c>
      <c r="J17" s="12" t="s">
        <v>49</v>
      </c>
      <c r="K17" s="4" t="s">
        <v>74</v>
      </c>
      <c r="L17" s="107">
        <f t="shared" si="1"/>
        <v>0</v>
      </c>
      <c r="M17" s="107"/>
      <c r="N17" s="107"/>
      <c r="O17" s="107">
        <f t="shared" si="2"/>
        <v>0</v>
      </c>
      <c r="P17" s="107"/>
      <c r="Q17" s="107"/>
      <c r="R17" s="107">
        <f t="shared" si="3"/>
        <v>0</v>
      </c>
      <c r="S17" s="107"/>
      <c r="T17" s="107"/>
      <c r="U17" s="107">
        <f t="shared" si="4"/>
        <v>0</v>
      </c>
      <c r="V17" s="107"/>
      <c r="W17" s="107"/>
      <c r="X17" s="107">
        <f t="shared" si="5"/>
        <v>0</v>
      </c>
      <c r="Y17" s="107"/>
      <c r="Z17" s="107"/>
      <c r="AA17" s="108">
        <f>C17+I17-L17-O17-U17-X17-R17</f>
        <v>-177500</v>
      </c>
      <c r="AB17" s="7"/>
    </row>
    <row r="18" spans="1:28" ht="15.75" hidden="1" x14ac:dyDescent="0.25">
      <c r="A18" s="10">
        <v>45145</v>
      </c>
      <c r="B18" s="11" t="s">
        <v>75</v>
      </c>
      <c r="C18" s="11">
        <v>81595</v>
      </c>
      <c r="D18" s="11" t="s">
        <v>52</v>
      </c>
      <c r="E18" s="11" t="s">
        <v>76</v>
      </c>
      <c r="F18" s="11">
        <v>5</v>
      </c>
      <c r="G18" s="11" t="s">
        <v>77</v>
      </c>
      <c r="H18" s="11"/>
      <c r="I18" s="4">
        <f t="shared" si="0"/>
        <v>0</v>
      </c>
      <c r="J18" s="6" t="s">
        <v>78</v>
      </c>
      <c r="K18" s="4">
        <v>157295</v>
      </c>
      <c r="L18" s="107">
        <f t="shared" si="1"/>
        <v>0</v>
      </c>
      <c r="M18" s="107"/>
      <c r="N18" s="107"/>
      <c r="O18" s="107">
        <f t="shared" si="2"/>
        <v>0</v>
      </c>
      <c r="P18" s="107"/>
      <c r="Q18" s="107"/>
      <c r="R18" s="107">
        <f t="shared" si="3"/>
        <v>0</v>
      </c>
      <c r="S18" s="107"/>
      <c r="T18" s="107"/>
      <c r="U18" s="107">
        <f t="shared" si="4"/>
        <v>0</v>
      </c>
      <c r="V18" s="107"/>
      <c r="W18" s="107"/>
      <c r="X18" s="107">
        <f t="shared" si="5"/>
        <v>0</v>
      </c>
      <c r="Y18" s="107"/>
      <c r="Z18" s="107"/>
      <c r="AA18" s="108">
        <f>C18+I18-L18-O18-U18-X18-R18</f>
        <v>81595</v>
      </c>
      <c r="AB18" s="7"/>
    </row>
    <row r="19" spans="1:28" ht="15.75" hidden="1" x14ac:dyDescent="0.25">
      <c r="A19" s="10"/>
      <c r="B19" s="11" t="s">
        <v>84</v>
      </c>
      <c r="C19" s="11">
        <v>-240000</v>
      </c>
      <c r="D19" s="11" t="s">
        <v>46</v>
      </c>
      <c r="E19" s="11" t="s">
        <v>85</v>
      </c>
      <c r="F19" s="11">
        <v>307.39999999999998</v>
      </c>
      <c r="G19" s="11" t="s">
        <v>39</v>
      </c>
      <c r="H19" s="11"/>
      <c r="I19" s="11">
        <v>0</v>
      </c>
      <c r="J19" s="12" t="s">
        <v>49</v>
      </c>
      <c r="K19" s="4"/>
      <c r="L19" s="107">
        <f t="shared" si="1"/>
        <v>0</v>
      </c>
      <c r="M19" s="107"/>
      <c r="N19" s="107"/>
      <c r="O19" s="107">
        <f t="shared" si="2"/>
        <v>0</v>
      </c>
      <c r="P19" s="107"/>
      <c r="Q19" s="107"/>
      <c r="R19" s="107">
        <f t="shared" si="3"/>
        <v>0</v>
      </c>
      <c r="S19" s="107"/>
      <c r="T19" s="107"/>
      <c r="U19" s="107">
        <f t="shared" si="4"/>
        <v>0</v>
      </c>
      <c r="V19" s="107"/>
      <c r="W19" s="107"/>
      <c r="X19" s="107">
        <f t="shared" si="5"/>
        <v>0</v>
      </c>
      <c r="Y19" s="107"/>
      <c r="Z19" s="107"/>
      <c r="AA19" s="108">
        <f>C19+I19-L19-O19-U19-X19-R19</f>
        <v>-240000</v>
      </c>
      <c r="AB19" s="7"/>
    </row>
    <row r="20" spans="1:28" ht="15.75" hidden="1" x14ac:dyDescent="0.25">
      <c r="A20" s="10"/>
      <c r="B20" s="11" t="s">
        <v>88</v>
      </c>
      <c r="C20" s="11">
        <v>-312000</v>
      </c>
      <c r="D20" s="11" t="s">
        <v>46</v>
      </c>
      <c r="E20" s="11" t="s">
        <v>89</v>
      </c>
      <c r="F20" s="11">
        <v>29.2</v>
      </c>
      <c r="G20" s="11" t="s">
        <v>39</v>
      </c>
      <c r="H20" s="11"/>
      <c r="I20" s="4">
        <f t="shared" ref="I20:I29" si="6">F20*H20</f>
        <v>0</v>
      </c>
      <c r="J20" s="12" t="s">
        <v>49</v>
      </c>
      <c r="K20" s="4"/>
      <c r="L20" s="107">
        <f t="shared" si="1"/>
        <v>0</v>
      </c>
      <c r="M20" s="107"/>
      <c r="N20" s="107"/>
      <c r="O20" s="107">
        <f t="shared" si="2"/>
        <v>0</v>
      </c>
      <c r="P20" s="107"/>
      <c r="Q20" s="107"/>
      <c r="R20" s="107">
        <f t="shared" si="3"/>
        <v>0</v>
      </c>
      <c r="S20" s="107"/>
      <c r="T20" s="107"/>
      <c r="U20" s="107">
        <f t="shared" si="4"/>
        <v>0</v>
      </c>
      <c r="V20" s="107"/>
      <c r="W20" s="107"/>
      <c r="X20" s="107">
        <f t="shared" si="5"/>
        <v>0</v>
      </c>
      <c r="Y20" s="107"/>
      <c r="Z20" s="107"/>
      <c r="AA20" s="108">
        <f>C20+I20-L20-O20-U20-X20-R20</f>
        <v>-312000</v>
      </c>
      <c r="AB20" s="7"/>
    </row>
    <row r="21" spans="1:28" ht="15.75" hidden="1" x14ac:dyDescent="0.25">
      <c r="A21" s="10"/>
      <c r="B21" s="11" t="s">
        <v>131</v>
      </c>
      <c r="C21" s="11">
        <v>-240000</v>
      </c>
      <c r="D21" s="11"/>
      <c r="E21" s="11"/>
      <c r="F21" s="11"/>
      <c r="G21" s="11"/>
      <c r="H21" s="11"/>
      <c r="I21" s="4">
        <f t="shared" si="6"/>
        <v>0</v>
      </c>
      <c r="J21" s="12" t="s">
        <v>49</v>
      </c>
      <c r="K21" s="4" t="s">
        <v>132</v>
      </c>
      <c r="L21" s="107">
        <f t="shared" si="1"/>
        <v>0</v>
      </c>
      <c r="M21" s="107"/>
      <c r="N21" s="107"/>
      <c r="O21" s="107">
        <f t="shared" si="2"/>
        <v>0</v>
      </c>
      <c r="P21" s="107"/>
      <c r="Q21" s="107"/>
      <c r="R21" s="107">
        <f t="shared" si="3"/>
        <v>0</v>
      </c>
      <c r="S21" s="107"/>
      <c r="T21" s="107"/>
      <c r="U21" s="107">
        <f t="shared" si="4"/>
        <v>0</v>
      </c>
      <c r="V21" s="107"/>
      <c r="W21" s="107"/>
      <c r="X21" s="107">
        <f t="shared" si="5"/>
        <v>0</v>
      </c>
      <c r="Y21" s="107"/>
      <c r="Z21" s="107"/>
      <c r="AA21" s="108">
        <f>C21+I21-L21-O21-U21-X21-R21</f>
        <v>-240000</v>
      </c>
      <c r="AB21" s="7"/>
    </row>
    <row r="22" spans="1:28" ht="15.75" hidden="1" x14ac:dyDescent="0.25">
      <c r="A22" s="10">
        <v>45254</v>
      </c>
      <c r="B22" s="11" t="s">
        <v>170</v>
      </c>
      <c r="C22" s="11">
        <v>166250</v>
      </c>
      <c r="D22" s="11" t="s">
        <v>46</v>
      </c>
      <c r="E22" s="11" t="s">
        <v>139</v>
      </c>
      <c r="F22" s="11">
        <v>18250</v>
      </c>
      <c r="G22" s="11" t="s">
        <v>34</v>
      </c>
      <c r="H22" s="11"/>
      <c r="I22" s="4">
        <f t="shared" si="6"/>
        <v>0</v>
      </c>
      <c r="J22" s="6" t="s">
        <v>24</v>
      </c>
      <c r="K22" s="4"/>
      <c r="L22" s="107">
        <f t="shared" si="1"/>
        <v>0</v>
      </c>
      <c r="M22" s="107"/>
      <c r="N22" s="107"/>
      <c r="O22" s="107">
        <f t="shared" si="2"/>
        <v>0</v>
      </c>
      <c r="P22" s="107"/>
      <c r="Q22" s="107"/>
      <c r="R22" s="107">
        <f t="shared" si="3"/>
        <v>0</v>
      </c>
      <c r="S22" s="107"/>
      <c r="T22" s="107"/>
      <c r="U22" s="107">
        <f t="shared" si="4"/>
        <v>0</v>
      </c>
      <c r="V22" s="107"/>
      <c r="W22" s="107"/>
      <c r="X22" s="107">
        <f t="shared" si="5"/>
        <v>0</v>
      </c>
      <c r="Y22" s="107"/>
      <c r="Z22" s="107"/>
      <c r="AA22" s="108">
        <f>C22+I22-L22-O22-U22-X22-R22</f>
        <v>166250</v>
      </c>
      <c r="AB22" s="7"/>
    </row>
    <row r="23" spans="1:28" ht="15.75" hidden="1" x14ac:dyDescent="0.25">
      <c r="A23" s="10">
        <v>45285</v>
      </c>
      <c r="B23" s="11" t="s">
        <v>253</v>
      </c>
      <c r="C23" s="11">
        <v>-390000</v>
      </c>
      <c r="D23" s="11" t="s">
        <v>94</v>
      </c>
      <c r="E23" s="11" t="s">
        <v>210</v>
      </c>
      <c r="F23" s="11">
        <v>3</v>
      </c>
      <c r="G23" s="11" t="s">
        <v>39</v>
      </c>
      <c r="H23" s="11"/>
      <c r="I23" s="4">
        <f t="shared" si="6"/>
        <v>0</v>
      </c>
      <c r="J23" s="12" t="s">
        <v>49</v>
      </c>
      <c r="K23" s="4" t="s">
        <v>254</v>
      </c>
      <c r="L23" s="107">
        <f t="shared" si="1"/>
        <v>0</v>
      </c>
      <c r="M23" s="107"/>
      <c r="N23" s="107"/>
      <c r="O23" s="107">
        <f t="shared" si="2"/>
        <v>0</v>
      </c>
      <c r="P23" s="107"/>
      <c r="Q23" s="107"/>
      <c r="R23" s="107">
        <f t="shared" si="3"/>
        <v>0</v>
      </c>
      <c r="S23" s="107"/>
      <c r="T23" s="107"/>
      <c r="U23" s="107">
        <f t="shared" si="4"/>
        <v>0</v>
      </c>
      <c r="V23" s="107"/>
      <c r="W23" s="107"/>
      <c r="X23" s="107">
        <f t="shared" si="5"/>
        <v>0</v>
      </c>
      <c r="Y23" s="107"/>
      <c r="Z23" s="107"/>
      <c r="AA23" s="108">
        <f>C23+I23-L23-O23-U23-X23-R23</f>
        <v>-390000</v>
      </c>
      <c r="AB23" s="7"/>
    </row>
    <row r="24" spans="1:28" ht="15.75" hidden="1" x14ac:dyDescent="0.25">
      <c r="A24" s="24">
        <v>45300</v>
      </c>
      <c r="B24" s="25" t="s">
        <v>207</v>
      </c>
      <c r="C24" s="25">
        <v>4525000</v>
      </c>
      <c r="D24" s="25" t="s">
        <v>46</v>
      </c>
      <c r="E24" s="25" t="s">
        <v>108</v>
      </c>
      <c r="F24" s="25">
        <v>3400</v>
      </c>
      <c r="G24" s="25" t="s">
        <v>34</v>
      </c>
      <c r="H24" s="25"/>
      <c r="I24" s="11">
        <f t="shared" si="6"/>
        <v>0</v>
      </c>
      <c r="J24" s="38" t="s">
        <v>78</v>
      </c>
      <c r="K24" s="11" t="s">
        <v>1566</v>
      </c>
      <c r="L24" s="107">
        <f t="shared" si="1"/>
        <v>0</v>
      </c>
      <c r="M24" s="107"/>
      <c r="N24" s="107"/>
      <c r="O24" s="107">
        <f t="shared" si="2"/>
        <v>0</v>
      </c>
      <c r="P24" s="107"/>
      <c r="Q24" s="107"/>
      <c r="R24" s="107">
        <f t="shared" si="3"/>
        <v>0</v>
      </c>
      <c r="S24" s="107"/>
      <c r="T24" s="107"/>
      <c r="U24" s="107">
        <f t="shared" si="4"/>
        <v>0</v>
      </c>
      <c r="V24" s="107"/>
      <c r="W24" s="107"/>
      <c r="X24" s="107">
        <f t="shared" si="5"/>
        <v>0</v>
      </c>
      <c r="Y24" s="107"/>
      <c r="Z24" s="107"/>
      <c r="AA24" s="108">
        <f>C24+I24-L24-O24-U24-X24-R24</f>
        <v>4525000</v>
      </c>
      <c r="AB24" s="7"/>
    </row>
    <row r="25" spans="1:28" ht="15.75" hidden="1" x14ac:dyDescent="0.25">
      <c r="A25" s="24">
        <v>45302</v>
      </c>
      <c r="B25" s="72" t="s">
        <v>408</v>
      </c>
      <c r="C25" s="25">
        <v>440000</v>
      </c>
      <c r="D25" s="25" t="s">
        <v>46</v>
      </c>
      <c r="E25" s="25" t="s">
        <v>299</v>
      </c>
      <c r="F25" s="41">
        <v>16.600000000000001</v>
      </c>
      <c r="G25" s="25" t="s">
        <v>39</v>
      </c>
      <c r="H25" s="25"/>
      <c r="I25" s="11">
        <f t="shared" si="6"/>
        <v>0</v>
      </c>
      <c r="J25" s="38" t="s">
        <v>78</v>
      </c>
      <c r="K25" s="11"/>
      <c r="L25" s="107">
        <f t="shared" si="1"/>
        <v>0</v>
      </c>
      <c r="M25" s="107"/>
      <c r="N25" s="107"/>
      <c r="O25" s="107">
        <f t="shared" si="2"/>
        <v>0</v>
      </c>
      <c r="P25" s="107"/>
      <c r="Q25" s="107"/>
      <c r="R25" s="107">
        <f t="shared" si="3"/>
        <v>0</v>
      </c>
      <c r="S25" s="107"/>
      <c r="T25" s="107"/>
      <c r="U25" s="107">
        <f t="shared" si="4"/>
        <v>0</v>
      </c>
      <c r="V25" s="107"/>
      <c r="W25" s="107"/>
      <c r="X25" s="107">
        <f t="shared" si="5"/>
        <v>0</v>
      </c>
      <c r="Y25" s="107"/>
      <c r="Z25" s="107"/>
      <c r="AA25" s="108">
        <f>C25+I25-L25-O25-U25-X25-R25</f>
        <v>440000</v>
      </c>
      <c r="AB25" s="7"/>
    </row>
    <row r="26" spans="1:28" ht="15.75" hidden="1" x14ac:dyDescent="0.25">
      <c r="A26" s="24">
        <v>45302</v>
      </c>
      <c r="B26" s="25" t="s">
        <v>293</v>
      </c>
      <c r="C26" s="25">
        <v>41700</v>
      </c>
      <c r="D26" s="25" t="s">
        <v>52</v>
      </c>
      <c r="E26" s="25" t="s">
        <v>133</v>
      </c>
      <c r="F26" s="25">
        <v>100</v>
      </c>
      <c r="G26" s="25" t="s">
        <v>34</v>
      </c>
      <c r="H26" s="25"/>
      <c r="I26" s="11">
        <f t="shared" si="6"/>
        <v>0</v>
      </c>
      <c r="J26" s="38" t="s">
        <v>24</v>
      </c>
      <c r="K26" s="11"/>
      <c r="L26" s="107">
        <f t="shared" si="1"/>
        <v>0</v>
      </c>
      <c r="M26" s="107"/>
      <c r="N26" s="107"/>
      <c r="O26" s="107">
        <f t="shared" si="2"/>
        <v>0</v>
      </c>
      <c r="P26" s="107"/>
      <c r="Q26" s="107"/>
      <c r="R26" s="107">
        <f t="shared" si="3"/>
        <v>0</v>
      </c>
      <c r="S26" s="107"/>
      <c r="T26" s="107"/>
      <c r="U26" s="107">
        <f t="shared" si="4"/>
        <v>0</v>
      </c>
      <c r="V26" s="107"/>
      <c r="W26" s="107"/>
      <c r="X26" s="107">
        <f t="shared" si="5"/>
        <v>0</v>
      </c>
      <c r="Y26" s="107"/>
      <c r="Z26" s="107"/>
      <c r="AA26" s="108">
        <f>C26+I26-L26-O26-U26-X26-R26</f>
        <v>41700</v>
      </c>
      <c r="AB26" s="7"/>
    </row>
    <row r="27" spans="1:28" ht="15.75" x14ac:dyDescent="0.25">
      <c r="A27" s="24">
        <v>45378</v>
      </c>
      <c r="B27" s="72" t="s">
        <v>205</v>
      </c>
      <c r="C27" s="25">
        <v>4500000</v>
      </c>
      <c r="D27" s="25" t="s">
        <v>46</v>
      </c>
      <c r="E27" s="25" t="s">
        <v>69</v>
      </c>
      <c r="F27" s="25">
        <v>25</v>
      </c>
      <c r="G27" s="25" t="s">
        <v>39</v>
      </c>
      <c r="H27" s="25"/>
      <c r="I27" s="11">
        <f t="shared" si="6"/>
        <v>0</v>
      </c>
      <c r="J27" s="26" t="s">
        <v>28</v>
      </c>
      <c r="K27" s="11" t="s">
        <v>1458</v>
      </c>
      <c r="L27" s="107">
        <f t="shared" si="1"/>
        <v>0</v>
      </c>
      <c r="M27" s="107"/>
      <c r="N27" s="107"/>
      <c r="O27" s="107">
        <f t="shared" si="2"/>
        <v>0</v>
      </c>
      <c r="P27" s="107"/>
      <c r="Q27" s="107"/>
      <c r="R27" s="107">
        <f t="shared" si="3"/>
        <v>0</v>
      </c>
      <c r="S27" s="107"/>
      <c r="T27" s="107"/>
      <c r="U27" s="107">
        <f t="shared" si="4"/>
        <v>0</v>
      </c>
      <c r="V27" s="107"/>
      <c r="W27" s="107"/>
      <c r="X27" s="107">
        <f t="shared" si="5"/>
        <v>0</v>
      </c>
      <c r="Y27" s="107"/>
      <c r="Z27" s="107"/>
      <c r="AA27" s="108">
        <f>C27+I27-L27-O27-U27-X27-R27</f>
        <v>4500000</v>
      </c>
      <c r="AB27" s="7"/>
    </row>
    <row r="28" spans="1:28" ht="15.75" hidden="1" x14ac:dyDescent="0.25">
      <c r="A28" s="24"/>
      <c r="B28" s="25" t="s">
        <v>744</v>
      </c>
      <c r="C28" s="25">
        <v>-166200</v>
      </c>
      <c r="D28" s="25" t="s">
        <v>46</v>
      </c>
      <c r="E28" s="25" t="s">
        <v>139</v>
      </c>
      <c r="F28" s="25"/>
      <c r="G28" s="25" t="s">
        <v>34</v>
      </c>
      <c r="H28" s="25"/>
      <c r="I28" s="11">
        <f t="shared" si="6"/>
        <v>0</v>
      </c>
      <c r="J28" s="31" t="s">
        <v>49</v>
      </c>
      <c r="K28" s="11"/>
      <c r="L28" s="107">
        <f t="shared" si="1"/>
        <v>0</v>
      </c>
      <c r="M28" s="107"/>
      <c r="N28" s="107"/>
      <c r="O28" s="107">
        <f t="shared" si="2"/>
        <v>0</v>
      </c>
      <c r="P28" s="107"/>
      <c r="Q28" s="107"/>
      <c r="R28" s="107">
        <f t="shared" si="3"/>
        <v>0</v>
      </c>
      <c r="S28" s="107"/>
      <c r="T28" s="107"/>
      <c r="U28" s="107">
        <f t="shared" si="4"/>
        <v>0</v>
      </c>
      <c r="V28" s="107"/>
      <c r="W28" s="107"/>
      <c r="X28" s="107">
        <f t="shared" si="5"/>
        <v>0</v>
      </c>
      <c r="Y28" s="107"/>
      <c r="Z28" s="107"/>
      <c r="AA28" s="108">
        <f>C28+I28-L28-O28-U28-X28-R28</f>
        <v>-166200</v>
      </c>
      <c r="AB28" s="7"/>
    </row>
    <row r="29" spans="1:28" ht="15.75" hidden="1" x14ac:dyDescent="0.25">
      <c r="A29" s="24">
        <v>45387</v>
      </c>
      <c r="B29" s="72" t="s">
        <v>118</v>
      </c>
      <c r="C29" s="25">
        <v>135000</v>
      </c>
      <c r="D29" s="25" t="s">
        <v>46</v>
      </c>
      <c r="E29" s="25" t="s">
        <v>270</v>
      </c>
      <c r="F29" s="25">
        <v>1</v>
      </c>
      <c r="G29" s="25" t="s">
        <v>39</v>
      </c>
      <c r="H29" s="25"/>
      <c r="I29" s="11">
        <f t="shared" si="6"/>
        <v>0</v>
      </c>
      <c r="J29" s="26" t="s">
        <v>28</v>
      </c>
      <c r="K29" s="11"/>
      <c r="L29" s="107">
        <f t="shared" si="1"/>
        <v>0</v>
      </c>
      <c r="M29" s="107"/>
      <c r="N29" s="107"/>
      <c r="O29" s="107">
        <f t="shared" si="2"/>
        <v>0</v>
      </c>
      <c r="P29" s="107"/>
      <c r="Q29" s="107"/>
      <c r="R29" s="107">
        <f t="shared" si="3"/>
        <v>0</v>
      </c>
      <c r="S29" s="107"/>
      <c r="T29" s="107"/>
      <c r="U29" s="107">
        <f t="shared" si="4"/>
        <v>0</v>
      </c>
      <c r="V29" s="107"/>
      <c r="W29" s="107"/>
      <c r="X29" s="107">
        <f t="shared" si="5"/>
        <v>0</v>
      </c>
      <c r="Y29" s="107"/>
      <c r="Z29" s="107"/>
      <c r="AA29" s="108">
        <f>C29+I29-L29-O29-U29-X29-R29</f>
        <v>135000</v>
      </c>
      <c r="AB29" s="7"/>
    </row>
    <row r="30" spans="1:28" ht="15.75" hidden="1" x14ac:dyDescent="0.25">
      <c r="A30" s="24"/>
      <c r="B30" s="25" t="s">
        <v>1214</v>
      </c>
      <c r="C30" s="25">
        <v>784000</v>
      </c>
      <c r="D30" s="25" t="s">
        <v>52</v>
      </c>
      <c r="E30" s="25"/>
      <c r="F30" s="25"/>
      <c r="G30" s="25" t="s">
        <v>39</v>
      </c>
      <c r="H30" s="25"/>
      <c r="I30" s="11">
        <f>F30*H30</f>
        <v>0</v>
      </c>
      <c r="J30" s="31" t="s">
        <v>49</v>
      </c>
      <c r="K30" s="11"/>
      <c r="L30" s="107">
        <f>M30+N30</f>
        <v>0</v>
      </c>
      <c r="M30" s="107"/>
      <c r="N30" s="107"/>
      <c r="O30" s="107">
        <f>P30+Q30</f>
        <v>0</v>
      </c>
      <c r="P30" s="107"/>
      <c r="Q30" s="107"/>
      <c r="R30" s="107">
        <f>S30+T30</f>
        <v>0</v>
      </c>
      <c r="S30" s="107"/>
      <c r="T30" s="107"/>
      <c r="U30" s="107">
        <f>V30+W30</f>
        <v>0</v>
      </c>
      <c r="V30" s="107"/>
      <c r="W30" s="107"/>
      <c r="X30" s="107">
        <f>Y30+Z30</f>
        <v>0</v>
      </c>
      <c r="Y30" s="107"/>
      <c r="Z30" s="107"/>
      <c r="AA30" s="108">
        <f>C30+I30-L30-O30-U30-X30-R30</f>
        <v>784000</v>
      </c>
      <c r="AB30" s="7"/>
    </row>
    <row r="31" spans="1:28" ht="15.75" hidden="1" x14ac:dyDescent="0.25">
      <c r="A31" s="24">
        <v>45399</v>
      </c>
      <c r="B31" s="72" t="s">
        <v>532</v>
      </c>
      <c r="C31" s="25">
        <v>28000000</v>
      </c>
      <c r="D31" s="25" t="s">
        <v>46</v>
      </c>
      <c r="E31" s="25" t="s">
        <v>533</v>
      </c>
      <c r="F31" s="25">
        <v>89</v>
      </c>
      <c r="G31" s="25" t="s">
        <v>23</v>
      </c>
      <c r="H31" s="25"/>
      <c r="I31" s="11">
        <f t="shared" ref="I31:I50" si="7">F31*H31</f>
        <v>0</v>
      </c>
      <c r="J31" s="38" t="s">
        <v>78</v>
      </c>
      <c r="K31" s="11" t="s">
        <v>1730</v>
      </c>
      <c r="L31" s="107">
        <f t="shared" ref="L31:L78" si="8">M31+N31</f>
        <v>0</v>
      </c>
      <c r="M31" s="107"/>
      <c r="N31" s="107"/>
      <c r="O31" s="107">
        <f t="shared" ref="O31:O78" si="9">P31+Q31</f>
        <v>0</v>
      </c>
      <c r="P31" s="107"/>
      <c r="Q31" s="107"/>
      <c r="R31" s="107">
        <f t="shared" ref="R31:R78" si="10">S31+T31</f>
        <v>0</v>
      </c>
      <c r="S31" s="107"/>
      <c r="T31" s="107"/>
      <c r="U31" s="107">
        <f t="shared" ref="U31:U78" si="11">V31+W31</f>
        <v>0</v>
      </c>
      <c r="V31" s="107"/>
      <c r="W31" s="107"/>
      <c r="X31" s="107">
        <f t="shared" ref="X31:X78" si="12">Y31+Z31</f>
        <v>0</v>
      </c>
      <c r="Y31" s="107"/>
      <c r="Z31" s="107"/>
      <c r="AA31" s="108">
        <f>C31+I31-L31-O31-U31-X31-R31</f>
        <v>28000000</v>
      </c>
      <c r="AB31" s="7"/>
    </row>
    <row r="32" spans="1:28" ht="15.75" hidden="1" x14ac:dyDescent="0.25">
      <c r="A32" s="24">
        <v>45399</v>
      </c>
      <c r="B32" s="25" t="s">
        <v>1273</v>
      </c>
      <c r="C32" s="25">
        <v>-800000</v>
      </c>
      <c r="D32" s="25" t="s">
        <v>46</v>
      </c>
      <c r="E32" s="25" t="s">
        <v>91</v>
      </c>
      <c r="F32" s="25">
        <v>1</v>
      </c>
      <c r="G32" s="25" t="s">
        <v>303</v>
      </c>
      <c r="H32" s="25"/>
      <c r="I32" s="11">
        <f t="shared" si="7"/>
        <v>0</v>
      </c>
      <c r="J32" s="12" t="s">
        <v>49</v>
      </c>
      <c r="K32" s="11" t="s">
        <v>1222</v>
      </c>
      <c r="L32" s="107">
        <f t="shared" si="8"/>
        <v>0</v>
      </c>
      <c r="M32" s="107"/>
      <c r="N32" s="107"/>
      <c r="O32" s="107">
        <f t="shared" si="9"/>
        <v>0</v>
      </c>
      <c r="P32" s="107"/>
      <c r="Q32" s="107"/>
      <c r="R32" s="107">
        <f t="shared" si="10"/>
        <v>0</v>
      </c>
      <c r="S32" s="107"/>
      <c r="T32" s="107"/>
      <c r="U32" s="107">
        <f t="shared" si="11"/>
        <v>0</v>
      </c>
      <c r="V32" s="107"/>
      <c r="W32" s="107"/>
      <c r="X32" s="107">
        <f t="shared" si="12"/>
        <v>0</v>
      </c>
      <c r="Y32" s="107"/>
      <c r="Z32" s="107"/>
      <c r="AA32" s="108">
        <f>C32+I32-L32-O32-U32-X32-R32</f>
        <v>-800000</v>
      </c>
      <c r="AB32" s="7">
        <v>45390</v>
      </c>
    </row>
    <row r="33" spans="1:28" ht="15.75" hidden="1" x14ac:dyDescent="0.25">
      <c r="A33" s="24">
        <v>45405</v>
      </c>
      <c r="B33" s="25" t="s">
        <v>719</v>
      </c>
      <c r="C33" s="25">
        <v>139800</v>
      </c>
      <c r="D33" s="25" t="s">
        <v>52</v>
      </c>
      <c r="E33" s="25" t="s">
        <v>38</v>
      </c>
      <c r="F33" s="25">
        <v>574</v>
      </c>
      <c r="G33" s="25" t="s">
        <v>39</v>
      </c>
      <c r="H33" s="25"/>
      <c r="I33" s="11">
        <f t="shared" si="7"/>
        <v>0</v>
      </c>
      <c r="J33" s="38" t="s">
        <v>24</v>
      </c>
      <c r="K33" s="11"/>
      <c r="L33" s="107">
        <f t="shared" si="8"/>
        <v>0</v>
      </c>
      <c r="M33" s="107"/>
      <c r="N33" s="107"/>
      <c r="O33" s="107">
        <f t="shared" si="9"/>
        <v>0</v>
      </c>
      <c r="P33" s="107"/>
      <c r="Q33" s="107"/>
      <c r="R33" s="107">
        <f t="shared" si="10"/>
        <v>0</v>
      </c>
      <c r="S33" s="107"/>
      <c r="T33" s="107"/>
      <c r="U33" s="107">
        <f t="shared" si="11"/>
        <v>0</v>
      </c>
      <c r="V33" s="107"/>
      <c r="W33" s="107"/>
      <c r="X33" s="107">
        <f t="shared" si="12"/>
        <v>0</v>
      </c>
      <c r="Y33" s="107"/>
      <c r="Z33" s="107"/>
      <c r="AA33" s="108">
        <f>C33+I33-L33-O33-U33-X33-R33</f>
        <v>139800</v>
      </c>
      <c r="AB33" s="7"/>
    </row>
    <row r="34" spans="1:28" ht="15.75" hidden="1" x14ac:dyDescent="0.25">
      <c r="A34" s="24">
        <v>45409</v>
      </c>
      <c r="B34" s="72" t="s">
        <v>122</v>
      </c>
      <c r="C34" s="25">
        <v>36528000</v>
      </c>
      <c r="D34" s="25" t="s">
        <v>46</v>
      </c>
      <c r="E34" s="25" t="s">
        <v>298</v>
      </c>
      <c r="F34" s="25">
        <v>10400</v>
      </c>
      <c r="G34" s="25" t="s">
        <v>34</v>
      </c>
      <c r="H34" s="25"/>
      <c r="I34" s="11">
        <f t="shared" si="7"/>
        <v>0</v>
      </c>
      <c r="J34" s="38" t="s">
        <v>24</v>
      </c>
      <c r="K34" s="11"/>
      <c r="L34" s="107">
        <f t="shared" si="8"/>
        <v>330000</v>
      </c>
      <c r="M34" s="107">
        <v>330000</v>
      </c>
      <c r="N34" s="107"/>
      <c r="O34" s="107">
        <f t="shared" si="9"/>
        <v>0</v>
      </c>
      <c r="P34" s="107"/>
      <c r="Q34" s="107"/>
      <c r="R34" s="107">
        <f t="shared" si="10"/>
        <v>10000000</v>
      </c>
      <c r="S34" s="107">
        <v>10000000</v>
      </c>
      <c r="T34" s="107"/>
      <c r="U34" s="107">
        <f t="shared" si="11"/>
        <v>0</v>
      </c>
      <c r="V34" s="107"/>
      <c r="W34" s="107"/>
      <c r="X34" s="107">
        <f t="shared" si="12"/>
        <v>0</v>
      </c>
      <c r="Y34" s="107"/>
      <c r="Z34" s="107"/>
      <c r="AA34" s="108">
        <f>C34+I34-L34-O34-U34-X34-R34</f>
        <v>26198000</v>
      </c>
      <c r="AB34" s="7">
        <v>45563</v>
      </c>
    </row>
    <row r="35" spans="1:28" ht="15.75" hidden="1" x14ac:dyDescent="0.25">
      <c r="A35" s="24">
        <v>45420</v>
      </c>
      <c r="B35" s="25" t="s">
        <v>122</v>
      </c>
      <c r="C35" s="25">
        <v>45760000</v>
      </c>
      <c r="D35" s="25" t="s">
        <v>46</v>
      </c>
      <c r="E35" s="25" t="s">
        <v>298</v>
      </c>
      <c r="F35" s="25">
        <v>10400</v>
      </c>
      <c r="G35" s="25" t="s">
        <v>34</v>
      </c>
      <c r="H35" s="25"/>
      <c r="I35" s="11">
        <f t="shared" si="7"/>
        <v>0</v>
      </c>
      <c r="J35" s="26" t="s">
        <v>28</v>
      </c>
      <c r="K35" s="11"/>
      <c r="L35" s="107">
        <f t="shared" si="8"/>
        <v>0</v>
      </c>
      <c r="M35" s="107"/>
      <c r="N35" s="107"/>
      <c r="O35" s="107">
        <f t="shared" si="9"/>
        <v>0</v>
      </c>
      <c r="P35" s="107"/>
      <c r="Q35" s="107"/>
      <c r="R35" s="107">
        <f t="shared" si="10"/>
        <v>0</v>
      </c>
      <c r="S35" s="107"/>
      <c r="T35" s="107"/>
      <c r="U35" s="107">
        <f t="shared" si="11"/>
        <v>0</v>
      </c>
      <c r="V35" s="107"/>
      <c r="W35" s="107"/>
      <c r="X35" s="107">
        <f t="shared" si="12"/>
        <v>0</v>
      </c>
      <c r="Y35" s="107"/>
      <c r="Z35" s="107"/>
      <c r="AA35" s="108">
        <f>C35+I35-L35-O35-U35-X35-R35</f>
        <v>45760000</v>
      </c>
      <c r="AB35" s="7"/>
    </row>
    <row r="36" spans="1:28" ht="15.75" hidden="1" x14ac:dyDescent="0.25">
      <c r="A36" s="24">
        <v>45433</v>
      </c>
      <c r="B36" s="25" t="s">
        <v>122</v>
      </c>
      <c r="C36" s="25">
        <v>45760000</v>
      </c>
      <c r="D36" s="25" t="s">
        <v>46</v>
      </c>
      <c r="E36" s="25" t="s">
        <v>298</v>
      </c>
      <c r="F36" s="25">
        <v>10400</v>
      </c>
      <c r="G36" s="25" t="s">
        <v>34</v>
      </c>
      <c r="H36" s="25"/>
      <c r="I36" s="11">
        <f t="shared" si="7"/>
        <v>0</v>
      </c>
      <c r="J36" s="26" t="s">
        <v>28</v>
      </c>
      <c r="K36" s="11"/>
      <c r="L36" s="107">
        <f t="shared" si="8"/>
        <v>0</v>
      </c>
      <c r="M36" s="107"/>
      <c r="N36" s="107"/>
      <c r="O36" s="107">
        <f t="shared" si="9"/>
        <v>0</v>
      </c>
      <c r="P36" s="107"/>
      <c r="Q36" s="107"/>
      <c r="R36" s="107">
        <f t="shared" si="10"/>
        <v>0</v>
      </c>
      <c r="S36" s="107"/>
      <c r="T36" s="107"/>
      <c r="U36" s="107">
        <f t="shared" si="11"/>
        <v>0</v>
      </c>
      <c r="V36" s="107"/>
      <c r="W36" s="107"/>
      <c r="X36" s="107">
        <f t="shared" si="12"/>
        <v>0</v>
      </c>
      <c r="Y36" s="107"/>
      <c r="Z36" s="107"/>
      <c r="AA36" s="108">
        <f>C36+I36-L36-O36-U36-X36-R36</f>
        <v>45760000</v>
      </c>
      <c r="AB36" s="7"/>
    </row>
    <row r="37" spans="1:28" ht="15.75" hidden="1" x14ac:dyDescent="0.25">
      <c r="A37" s="24">
        <v>45462</v>
      </c>
      <c r="B37" s="25" t="s">
        <v>373</v>
      </c>
      <c r="C37" s="25">
        <v>-40000</v>
      </c>
      <c r="D37" s="25" t="s">
        <v>52</v>
      </c>
      <c r="E37" s="25" t="s">
        <v>216</v>
      </c>
      <c r="F37" s="25">
        <v>4</v>
      </c>
      <c r="G37" s="25" t="s">
        <v>27</v>
      </c>
      <c r="H37" s="25"/>
      <c r="I37" s="11">
        <f t="shared" si="7"/>
        <v>0</v>
      </c>
      <c r="J37" s="31" t="s">
        <v>49</v>
      </c>
      <c r="K37" s="11"/>
      <c r="L37" s="107">
        <f t="shared" si="8"/>
        <v>0</v>
      </c>
      <c r="M37" s="107"/>
      <c r="N37" s="107"/>
      <c r="O37" s="107">
        <f t="shared" si="9"/>
        <v>0</v>
      </c>
      <c r="P37" s="107"/>
      <c r="Q37" s="107"/>
      <c r="R37" s="107">
        <f t="shared" si="10"/>
        <v>0</v>
      </c>
      <c r="S37" s="107"/>
      <c r="T37" s="107"/>
      <c r="U37" s="107">
        <f t="shared" si="11"/>
        <v>0</v>
      </c>
      <c r="V37" s="107"/>
      <c r="W37" s="107"/>
      <c r="X37" s="107">
        <f t="shared" si="12"/>
        <v>0</v>
      </c>
      <c r="Y37" s="107"/>
      <c r="Z37" s="107"/>
      <c r="AA37" s="108">
        <f>C37+I37-L37-O37-U37-X37-R37</f>
        <v>-40000</v>
      </c>
      <c r="AB37" s="7">
        <v>45462</v>
      </c>
    </row>
    <row r="38" spans="1:28" ht="15.75" hidden="1" x14ac:dyDescent="0.25">
      <c r="A38" s="24">
        <v>45463</v>
      </c>
      <c r="B38" s="25" t="s">
        <v>37</v>
      </c>
      <c r="C38" s="25">
        <v>1566000</v>
      </c>
      <c r="D38" s="25"/>
      <c r="E38" s="25" t="s">
        <v>567</v>
      </c>
      <c r="F38" s="25">
        <v>11.6</v>
      </c>
      <c r="G38" s="25" t="s">
        <v>39</v>
      </c>
      <c r="H38" s="25"/>
      <c r="I38" s="11">
        <f t="shared" si="7"/>
        <v>0</v>
      </c>
      <c r="J38" s="26" t="s">
        <v>28</v>
      </c>
      <c r="K38" s="11"/>
      <c r="L38" s="107">
        <f t="shared" si="8"/>
        <v>0</v>
      </c>
      <c r="M38" s="107"/>
      <c r="N38" s="107"/>
      <c r="O38" s="107">
        <f t="shared" si="9"/>
        <v>0</v>
      </c>
      <c r="P38" s="107"/>
      <c r="Q38" s="107"/>
      <c r="R38" s="107">
        <f t="shared" si="10"/>
        <v>0</v>
      </c>
      <c r="S38" s="107"/>
      <c r="T38" s="107"/>
      <c r="U38" s="107">
        <f t="shared" si="11"/>
        <v>0</v>
      </c>
      <c r="V38" s="107"/>
      <c r="W38" s="107"/>
      <c r="X38" s="107">
        <f t="shared" si="12"/>
        <v>0</v>
      </c>
      <c r="Y38" s="107"/>
      <c r="Z38" s="107"/>
      <c r="AA38" s="108">
        <f>C38+I38-L38-O38-U38-X38-R38</f>
        <v>1566000</v>
      </c>
      <c r="AB38" s="7"/>
    </row>
    <row r="39" spans="1:28" ht="15.75" hidden="1" x14ac:dyDescent="0.25">
      <c r="A39" s="24">
        <v>45463</v>
      </c>
      <c r="B39" s="25" t="s">
        <v>122</v>
      </c>
      <c r="C39" s="25">
        <v>6250000</v>
      </c>
      <c r="D39" s="25" t="s">
        <v>46</v>
      </c>
      <c r="E39" s="25" t="s">
        <v>128</v>
      </c>
      <c r="F39" s="25">
        <v>50</v>
      </c>
      <c r="G39" s="25" t="s">
        <v>39</v>
      </c>
      <c r="H39" s="25"/>
      <c r="I39" s="11">
        <f t="shared" si="7"/>
        <v>0</v>
      </c>
      <c r="J39" s="26" t="s">
        <v>28</v>
      </c>
      <c r="K39" s="11"/>
      <c r="L39" s="107">
        <f t="shared" si="8"/>
        <v>0</v>
      </c>
      <c r="M39" s="107"/>
      <c r="N39" s="107"/>
      <c r="O39" s="107">
        <f t="shared" si="9"/>
        <v>0</v>
      </c>
      <c r="P39" s="107"/>
      <c r="Q39" s="107"/>
      <c r="R39" s="107">
        <f t="shared" si="10"/>
        <v>0</v>
      </c>
      <c r="S39" s="107"/>
      <c r="T39" s="107"/>
      <c r="U39" s="107">
        <f t="shared" si="11"/>
        <v>0</v>
      </c>
      <c r="V39" s="107"/>
      <c r="W39" s="107"/>
      <c r="X39" s="107">
        <f t="shared" si="12"/>
        <v>0</v>
      </c>
      <c r="Y39" s="107"/>
      <c r="Z39" s="107"/>
      <c r="AA39" s="108">
        <f>C39+I39-L39-O39-U39-X39-R39</f>
        <v>6250000</v>
      </c>
      <c r="AB39" s="7"/>
    </row>
    <row r="40" spans="1:28" ht="15.75" hidden="1" x14ac:dyDescent="0.25">
      <c r="A40" s="24">
        <v>45464</v>
      </c>
      <c r="B40" s="25" t="s">
        <v>73</v>
      </c>
      <c r="C40" s="25">
        <v>1813000</v>
      </c>
      <c r="D40" s="25" t="s">
        <v>46</v>
      </c>
      <c r="E40" s="25" t="s">
        <v>58</v>
      </c>
      <c r="F40" s="25">
        <v>1000</v>
      </c>
      <c r="G40" s="25" t="s">
        <v>34</v>
      </c>
      <c r="H40" s="25"/>
      <c r="I40" s="11">
        <f t="shared" si="7"/>
        <v>0</v>
      </c>
      <c r="J40" s="38" t="s">
        <v>78</v>
      </c>
      <c r="K40" s="11"/>
      <c r="L40" s="107">
        <f t="shared" si="8"/>
        <v>0</v>
      </c>
      <c r="M40" s="107"/>
      <c r="N40" s="107"/>
      <c r="O40" s="107">
        <f t="shared" si="9"/>
        <v>1746000</v>
      </c>
      <c r="P40" s="107">
        <v>1746000</v>
      </c>
      <c r="Q40" s="107"/>
      <c r="R40" s="107">
        <f t="shared" si="10"/>
        <v>0</v>
      </c>
      <c r="S40" s="107"/>
      <c r="T40" s="107"/>
      <c r="U40" s="107">
        <f t="shared" si="11"/>
        <v>0</v>
      </c>
      <c r="V40" s="107"/>
      <c r="W40" s="107"/>
      <c r="X40" s="107">
        <f t="shared" si="12"/>
        <v>0</v>
      </c>
      <c r="Y40" s="107"/>
      <c r="Z40" s="107"/>
      <c r="AA40" s="108">
        <f>C40+I40-L40-O40-U40-X40-R40</f>
        <v>67000</v>
      </c>
      <c r="AB40" s="7">
        <v>45552</v>
      </c>
    </row>
    <row r="41" spans="1:28" ht="15.75" hidden="1" x14ac:dyDescent="0.25">
      <c r="A41" s="24">
        <v>45465</v>
      </c>
      <c r="B41" s="25" t="s">
        <v>98</v>
      </c>
      <c r="C41" s="25">
        <v>2802000</v>
      </c>
      <c r="D41" s="25" t="s">
        <v>52</v>
      </c>
      <c r="E41" s="25" t="s">
        <v>58</v>
      </c>
      <c r="F41" s="25">
        <v>4400</v>
      </c>
      <c r="G41" s="25" t="s">
        <v>34</v>
      </c>
      <c r="H41" s="25"/>
      <c r="I41" s="11">
        <f t="shared" si="7"/>
        <v>0</v>
      </c>
      <c r="J41" s="31" t="s">
        <v>324</v>
      </c>
      <c r="K41" s="11"/>
      <c r="L41" s="107">
        <f t="shared" si="8"/>
        <v>0</v>
      </c>
      <c r="M41" s="107"/>
      <c r="N41" s="107"/>
      <c r="O41" s="107">
        <f t="shared" si="9"/>
        <v>0</v>
      </c>
      <c r="P41" s="107"/>
      <c r="Q41" s="107"/>
      <c r="R41" s="107">
        <f t="shared" si="10"/>
        <v>0</v>
      </c>
      <c r="S41" s="107"/>
      <c r="T41" s="107"/>
      <c r="U41" s="107">
        <f t="shared" si="11"/>
        <v>2802000</v>
      </c>
      <c r="V41" s="107">
        <v>2802000</v>
      </c>
      <c r="W41" s="107"/>
      <c r="X41" s="107">
        <f t="shared" si="12"/>
        <v>0</v>
      </c>
      <c r="Y41" s="107"/>
      <c r="Z41" s="107"/>
      <c r="AA41" s="108">
        <f>C41+I41-L41-O41-U41-X41-R41</f>
        <v>0</v>
      </c>
      <c r="AB41" s="7">
        <v>45541</v>
      </c>
    </row>
    <row r="42" spans="1:28" ht="15.75" hidden="1" x14ac:dyDescent="0.25">
      <c r="A42" s="24">
        <v>45467</v>
      </c>
      <c r="B42" s="25" t="s">
        <v>98</v>
      </c>
      <c r="C42" s="25">
        <v>12900000</v>
      </c>
      <c r="D42" s="25" t="s">
        <v>52</v>
      </c>
      <c r="E42" s="25" t="s">
        <v>58</v>
      </c>
      <c r="F42" s="25">
        <v>6000</v>
      </c>
      <c r="G42" s="25" t="s">
        <v>34</v>
      </c>
      <c r="H42" s="25"/>
      <c r="I42" s="11">
        <f t="shared" si="7"/>
        <v>0</v>
      </c>
      <c r="J42" s="31" t="s">
        <v>324</v>
      </c>
      <c r="K42" s="11"/>
      <c r="L42" s="107">
        <f t="shared" si="8"/>
        <v>0</v>
      </c>
      <c r="M42" s="107"/>
      <c r="N42" s="107"/>
      <c r="O42" s="107">
        <f t="shared" si="9"/>
        <v>0</v>
      </c>
      <c r="P42" s="107"/>
      <c r="Q42" s="107"/>
      <c r="R42" s="107">
        <f t="shared" si="10"/>
        <v>0</v>
      </c>
      <c r="S42" s="107"/>
      <c r="T42" s="107"/>
      <c r="U42" s="107">
        <f t="shared" si="11"/>
        <v>12900000</v>
      </c>
      <c r="V42" s="107">
        <v>4198000</v>
      </c>
      <c r="W42" s="107">
        <f>3015000+5687000</f>
        <v>8702000</v>
      </c>
      <c r="X42" s="107">
        <f t="shared" si="12"/>
        <v>0</v>
      </c>
      <c r="Y42" s="107"/>
      <c r="Z42" s="107"/>
      <c r="AA42" s="108">
        <f>C42+I42-L42-O42-U42-X42-R42</f>
        <v>0</v>
      </c>
      <c r="AB42" s="7">
        <v>45562</v>
      </c>
    </row>
    <row r="43" spans="1:28" ht="15.75" hidden="1" x14ac:dyDescent="0.25">
      <c r="A43" s="24">
        <v>45468</v>
      </c>
      <c r="B43" s="25" t="s">
        <v>122</v>
      </c>
      <c r="C43" s="25">
        <v>13500000</v>
      </c>
      <c r="D43" s="25" t="s">
        <v>46</v>
      </c>
      <c r="E43" s="25" t="s">
        <v>117</v>
      </c>
      <c r="F43" s="25">
        <v>30</v>
      </c>
      <c r="G43" s="25" t="s">
        <v>23</v>
      </c>
      <c r="H43" s="25"/>
      <c r="I43" s="11">
        <f t="shared" si="7"/>
        <v>0</v>
      </c>
      <c r="J43" s="26" t="s">
        <v>28</v>
      </c>
      <c r="K43" s="11"/>
      <c r="L43" s="107">
        <f t="shared" si="8"/>
        <v>0</v>
      </c>
      <c r="M43" s="107"/>
      <c r="N43" s="107"/>
      <c r="O43" s="107">
        <f t="shared" si="9"/>
        <v>0</v>
      </c>
      <c r="P43" s="107"/>
      <c r="Q43" s="107"/>
      <c r="R43" s="107">
        <f t="shared" si="10"/>
        <v>0</v>
      </c>
      <c r="S43" s="107"/>
      <c r="T43" s="107"/>
      <c r="U43" s="107">
        <f t="shared" si="11"/>
        <v>0</v>
      </c>
      <c r="V43" s="107"/>
      <c r="W43" s="107"/>
      <c r="X43" s="107">
        <f t="shared" si="12"/>
        <v>0</v>
      </c>
      <c r="Y43" s="107"/>
      <c r="Z43" s="107"/>
      <c r="AA43" s="108">
        <f>C43+I43-L43-O43-U43-X43-R43</f>
        <v>13500000</v>
      </c>
      <c r="AB43" s="7"/>
    </row>
    <row r="44" spans="1:28" ht="15.75" hidden="1" x14ac:dyDescent="0.25">
      <c r="A44" s="24">
        <v>45468</v>
      </c>
      <c r="B44" s="25" t="s">
        <v>122</v>
      </c>
      <c r="C44" s="25">
        <v>5120000</v>
      </c>
      <c r="D44" s="25" t="s">
        <v>46</v>
      </c>
      <c r="E44" s="25" t="s">
        <v>157</v>
      </c>
      <c r="F44" s="25">
        <v>16</v>
      </c>
      <c r="G44" s="25" t="s">
        <v>48</v>
      </c>
      <c r="H44" s="25"/>
      <c r="I44" s="11">
        <f t="shared" si="7"/>
        <v>0</v>
      </c>
      <c r="J44" s="26" t="s">
        <v>28</v>
      </c>
      <c r="K44" s="11"/>
      <c r="L44" s="107">
        <f t="shared" si="8"/>
        <v>0</v>
      </c>
      <c r="M44" s="107"/>
      <c r="N44" s="107"/>
      <c r="O44" s="107">
        <f t="shared" si="9"/>
        <v>0</v>
      </c>
      <c r="P44" s="107"/>
      <c r="Q44" s="107"/>
      <c r="R44" s="107">
        <f t="shared" si="10"/>
        <v>0</v>
      </c>
      <c r="S44" s="107"/>
      <c r="T44" s="107"/>
      <c r="U44" s="107">
        <f t="shared" si="11"/>
        <v>0</v>
      </c>
      <c r="V44" s="107"/>
      <c r="W44" s="107"/>
      <c r="X44" s="107">
        <f t="shared" si="12"/>
        <v>0</v>
      </c>
      <c r="Y44" s="107"/>
      <c r="Z44" s="107"/>
      <c r="AA44" s="108">
        <f>C44+I44-L44-O44-U44-X44-R44</f>
        <v>5120000</v>
      </c>
      <c r="AB44" s="7"/>
    </row>
    <row r="45" spans="1:28" ht="15.75" hidden="1" x14ac:dyDescent="0.25">
      <c r="A45" s="24">
        <v>45469</v>
      </c>
      <c r="B45" s="25" t="s">
        <v>253</v>
      </c>
      <c r="C45" s="25">
        <v>700000</v>
      </c>
      <c r="D45" s="25" t="s">
        <v>46</v>
      </c>
      <c r="E45" s="25" t="s">
        <v>127</v>
      </c>
      <c r="F45" s="25">
        <v>10</v>
      </c>
      <c r="G45" s="25" t="s">
        <v>39</v>
      </c>
      <c r="H45" s="25"/>
      <c r="I45" s="11">
        <f t="shared" si="7"/>
        <v>0</v>
      </c>
      <c r="J45" s="31" t="s">
        <v>312</v>
      </c>
      <c r="K45" s="11" t="s">
        <v>2161</v>
      </c>
      <c r="L45" s="107">
        <f t="shared" si="8"/>
        <v>0</v>
      </c>
      <c r="M45" s="107"/>
      <c r="N45" s="107"/>
      <c r="O45" s="107">
        <f t="shared" si="9"/>
        <v>700000</v>
      </c>
      <c r="P45" s="107">
        <v>700000</v>
      </c>
      <c r="Q45" s="107"/>
      <c r="R45" s="107">
        <f t="shared" si="10"/>
        <v>0</v>
      </c>
      <c r="S45" s="107"/>
      <c r="T45" s="107"/>
      <c r="U45" s="107">
        <f t="shared" si="11"/>
        <v>0</v>
      </c>
      <c r="V45" s="107"/>
      <c r="W45" s="107"/>
      <c r="X45" s="107">
        <f t="shared" si="12"/>
        <v>0</v>
      </c>
      <c r="Y45" s="107"/>
      <c r="Z45" s="107"/>
      <c r="AA45" s="108">
        <f>C45+I45-L45-O45-U45-X45-R45</f>
        <v>0</v>
      </c>
      <c r="AB45" s="7">
        <v>45540</v>
      </c>
    </row>
    <row r="46" spans="1:28" ht="15.75" hidden="1" x14ac:dyDescent="0.25">
      <c r="A46" s="24">
        <v>45469</v>
      </c>
      <c r="B46" s="25" t="s">
        <v>253</v>
      </c>
      <c r="C46" s="25">
        <v>780000</v>
      </c>
      <c r="D46" s="25" t="s">
        <v>46</v>
      </c>
      <c r="E46" s="25" t="s">
        <v>129</v>
      </c>
      <c r="F46" s="25">
        <v>12</v>
      </c>
      <c r="G46" s="25" t="s">
        <v>77</v>
      </c>
      <c r="H46" s="25"/>
      <c r="I46" s="11">
        <f t="shared" si="7"/>
        <v>0</v>
      </c>
      <c r="J46" s="31" t="s">
        <v>312</v>
      </c>
      <c r="K46" s="11" t="s">
        <v>2161</v>
      </c>
      <c r="L46" s="107">
        <f t="shared" si="8"/>
        <v>0</v>
      </c>
      <c r="M46" s="107"/>
      <c r="N46" s="107"/>
      <c r="O46" s="107">
        <f t="shared" si="9"/>
        <v>780000</v>
      </c>
      <c r="P46" s="107">
        <v>780000</v>
      </c>
      <c r="Q46" s="107"/>
      <c r="R46" s="107">
        <f t="shared" si="10"/>
        <v>0</v>
      </c>
      <c r="S46" s="107"/>
      <c r="T46" s="107"/>
      <c r="U46" s="107">
        <f t="shared" si="11"/>
        <v>0</v>
      </c>
      <c r="V46" s="107"/>
      <c r="W46" s="107"/>
      <c r="X46" s="107">
        <f t="shared" si="12"/>
        <v>0</v>
      </c>
      <c r="Y46" s="107"/>
      <c r="Z46" s="107"/>
      <c r="AA46" s="108">
        <f>C46+I46-L46-O46-U46-X46-R46</f>
        <v>0</v>
      </c>
      <c r="AB46" s="7">
        <v>45540</v>
      </c>
    </row>
    <row r="47" spans="1:28" ht="15.75" hidden="1" x14ac:dyDescent="0.25">
      <c r="A47" s="24">
        <v>45475</v>
      </c>
      <c r="B47" s="25" t="s">
        <v>203</v>
      </c>
      <c r="C47" s="25">
        <v>1569800</v>
      </c>
      <c r="D47" s="25" t="s">
        <v>46</v>
      </c>
      <c r="E47" s="25" t="s">
        <v>47</v>
      </c>
      <c r="F47" s="25">
        <v>10</v>
      </c>
      <c r="G47" s="25" t="s">
        <v>48</v>
      </c>
      <c r="H47" s="25"/>
      <c r="I47" s="11">
        <f t="shared" si="7"/>
        <v>0</v>
      </c>
      <c r="J47" s="12" t="s">
        <v>324</v>
      </c>
      <c r="K47" s="11"/>
      <c r="L47" s="107">
        <f t="shared" si="8"/>
        <v>1569800</v>
      </c>
      <c r="M47" s="107">
        <v>1569800</v>
      </c>
      <c r="N47" s="107"/>
      <c r="O47" s="107">
        <f t="shared" si="9"/>
        <v>0</v>
      </c>
      <c r="P47" s="107"/>
      <c r="Q47" s="107"/>
      <c r="R47" s="107">
        <f t="shared" si="10"/>
        <v>0</v>
      </c>
      <c r="S47" s="107"/>
      <c r="T47" s="107"/>
      <c r="U47" s="107">
        <f t="shared" si="11"/>
        <v>0</v>
      </c>
      <c r="V47" s="107"/>
      <c r="W47" s="107"/>
      <c r="X47" s="107">
        <f t="shared" si="12"/>
        <v>0</v>
      </c>
      <c r="Y47" s="107"/>
      <c r="Z47" s="107"/>
      <c r="AA47" s="108">
        <f>C47+I47-L47-O47-U47-X47-R47</f>
        <v>0</v>
      </c>
      <c r="AB47" s="7">
        <v>45552</v>
      </c>
    </row>
    <row r="48" spans="1:28" ht="15.75" hidden="1" x14ac:dyDescent="0.25">
      <c r="A48" s="24">
        <v>45475</v>
      </c>
      <c r="B48" s="25" t="s">
        <v>122</v>
      </c>
      <c r="C48" s="25">
        <v>9375000</v>
      </c>
      <c r="D48" s="25" t="s">
        <v>46</v>
      </c>
      <c r="E48" s="25" t="s">
        <v>128</v>
      </c>
      <c r="F48" s="25">
        <v>75</v>
      </c>
      <c r="G48" s="25" t="s">
        <v>39</v>
      </c>
      <c r="H48" s="25"/>
      <c r="I48" s="11">
        <f t="shared" si="7"/>
        <v>0</v>
      </c>
      <c r="J48" s="26" t="s">
        <v>28</v>
      </c>
      <c r="K48" s="11"/>
      <c r="L48" s="107">
        <f t="shared" si="8"/>
        <v>0</v>
      </c>
      <c r="M48" s="107"/>
      <c r="N48" s="107"/>
      <c r="O48" s="107">
        <f t="shared" si="9"/>
        <v>0</v>
      </c>
      <c r="P48" s="107"/>
      <c r="Q48" s="107"/>
      <c r="R48" s="107">
        <f t="shared" si="10"/>
        <v>0</v>
      </c>
      <c r="S48" s="107"/>
      <c r="T48" s="107"/>
      <c r="U48" s="107">
        <f t="shared" si="11"/>
        <v>0</v>
      </c>
      <c r="V48" s="107"/>
      <c r="W48" s="107"/>
      <c r="X48" s="107">
        <f t="shared" si="12"/>
        <v>0</v>
      </c>
      <c r="Y48" s="107"/>
      <c r="Z48" s="107"/>
      <c r="AA48" s="108">
        <f>C48+I48-L48-O48-U48-X48-R48</f>
        <v>9375000</v>
      </c>
      <c r="AB48" s="7"/>
    </row>
    <row r="49" spans="1:28" ht="15.75" hidden="1" x14ac:dyDescent="0.25">
      <c r="A49" s="24">
        <v>45476</v>
      </c>
      <c r="B49" s="25" t="s">
        <v>497</v>
      </c>
      <c r="C49" s="25">
        <v>-120000</v>
      </c>
      <c r="D49" s="25" t="s">
        <v>46</v>
      </c>
      <c r="E49" s="25" t="s">
        <v>135</v>
      </c>
      <c r="F49" s="21">
        <v>5</v>
      </c>
      <c r="G49" s="25" t="s">
        <v>48</v>
      </c>
      <c r="H49" s="25"/>
      <c r="I49" s="11">
        <f t="shared" si="7"/>
        <v>0</v>
      </c>
      <c r="J49" s="31" t="s">
        <v>49</v>
      </c>
      <c r="K49" s="11">
        <v>602</v>
      </c>
      <c r="L49" s="107">
        <f t="shared" si="8"/>
        <v>0</v>
      </c>
      <c r="M49" s="107"/>
      <c r="N49" s="107"/>
      <c r="O49" s="107">
        <f t="shared" si="9"/>
        <v>0</v>
      </c>
      <c r="P49" s="107"/>
      <c r="Q49" s="107"/>
      <c r="R49" s="107">
        <f t="shared" si="10"/>
        <v>0</v>
      </c>
      <c r="S49" s="107"/>
      <c r="T49" s="107"/>
      <c r="U49" s="107">
        <f t="shared" si="11"/>
        <v>0</v>
      </c>
      <c r="V49" s="107"/>
      <c r="W49" s="107"/>
      <c r="X49" s="107">
        <f t="shared" si="12"/>
        <v>0</v>
      </c>
      <c r="Y49" s="107"/>
      <c r="Z49" s="107"/>
      <c r="AA49" s="108">
        <f>C49+I49-L49-O49-U49-X49-R49</f>
        <v>-120000</v>
      </c>
      <c r="AB49" s="7">
        <v>45474</v>
      </c>
    </row>
    <row r="50" spans="1:28" ht="15.75" hidden="1" x14ac:dyDescent="0.25">
      <c r="A50" s="24">
        <v>45476</v>
      </c>
      <c r="B50" s="25" t="s">
        <v>207</v>
      </c>
      <c r="C50" s="25">
        <v>-697000</v>
      </c>
      <c r="D50" s="25" t="s">
        <v>46</v>
      </c>
      <c r="E50" s="25" t="s">
        <v>298</v>
      </c>
      <c r="F50" s="21">
        <v>400</v>
      </c>
      <c r="G50" s="25" t="s">
        <v>34</v>
      </c>
      <c r="H50" s="21"/>
      <c r="I50" s="11">
        <f t="shared" si="7"/>
        <v>0</v>
      </c>
      <c r="J50" s="31" t="s">
        <v>49</v>
      </c>
      <c r="K50" s="11"/>
      <c r="L50" s="107">
        <f t="shared" si="8"/>
        <v>0</v>
      </c>
      <c r="M50" s="107"/>
      <c r="N50" s="107"/>
      <c r="O50" s="107">
        <f t="shared" si="9"/>
        <v>0</v>
      </c>
      <c r="P50" s="107"/>
      <c r="Q50" s="107"/>
      <c r="R50" s="107">
        <f t="shared" si="10"/>
        <v>0</v>
      </c>
      <c r="S50" s="107"/>
      <c r="T50" s="107"/>
      <c r="U50" s="107">
        <f t="shared" si="11"/>
        <v>0</v>
      </c>
      <c r="V50" s="107"/>
      <c r="W50" s="107"/>
      <c r="X50" s="107">
        <f t="shared" si="12"/>
        <v>0</v>
      </c>
      <c r="Y50" s="107"/>
      <c r="Z50" s="107"/>
      <c r="AA50" s="108">
        <f>C50+I50-L50-O50-U50-X50-R50</f>
        <v>-697000</v>
      </c>
      <c r="AB50" s="7">
        <v>45476</v>
      </c>
    </row>
    <row r="51" spans="1:28" ht="15.75" hidden="1" x14ac:dyDescent="0.25">
      <c r="A51" s="24">
        <v>45479</v>
      </c>
      <c r="B51" s="25" t="s">
        <v>203</v>
      </c>
      <c r="C51" s="25">
        <v>3125000</v>
      </c>
      <c r="D51" s="25" t="s">
        <v>46</v>
      </c>
      <c r="E51" s="25" t="s">
        <v>128</v>
      </c>
      <c r="F51" s="25">
        <v>25</v>
      </c>
      <c r="G51" s="25" t="s">
        <v>39</v>
      </c>
      <c r="H51" s="25"/>
      <c r="I51" s="11">
        <f>F51*H51</f>
        <v>0</v>
      </c>
      <c r="J51" s="12" t="s">
        <v>324</v>
      </c>
      <c r="K51" s="11"/>
      <c r="L51" s="107">
        <f t="shared" si="8"/>
        <v>3125000</v>
      </c>
      <c r="M51" s="107">
        <v>3125000</v>
      </c>
      <c r="N51" s="107"/>
      <c r="O51" s="107">
        <f t="shared" si="9"/>
        <v>0</v>
      </c>
      <c r="P51" s="107"/>
      <c r="Q51" s="107"/>
      <c r="R51" s="107">
        <f t="shared" si="10"/>
        <v>0</v>
      </c>
      <c r="S51" s="107"/>
      <c r="T51" s="107"/>
      <c r="U51" s="107">
        <f t="shared" si="11"/>
        <v>0</v>
      </c>
      <c r="V51" s="107"/>
      <c r="W51" s="107"/>
      <c r="X51" s="107">
        <f t="shared" si="12"/>
        <v>0</v>
      </c>
      <c r="Y51" s="107"/>
      <c r="Z51" s="107"/>
      <c r="AA51" s="108">
        <f>C51+I51-L51-O51-U51-X51-R51</f>
        <v>0</v>
      </c>
      <c r="AB51" s="7">
        <v>45552</v>
      </c>
    </row>
    <row r="52" spans="1:28" ht="15.75" x14ac:dyDescent="0.25">
      <c r="A52" s="24">
        <v>45479</v>
      </c>
      <c r="B52" s="25" t="s">
        <v>205</v>
      </c>
      <c r="C52" s="25">
        <v>1755000</v>
      </c>
      <c r="D52" s="25" t="s">
        <v>46</v>
      </c>
      <c r="E52" s="25" t="s">
        <v>534</v>
      </c>
      <c r="F52" s="25">
        <v>500</v>
      </c>
      <c r="G52" s="25" t="s">
        <v>34</v>
      </c>
      <c r="H52" s="25"/>
      <c r="I52" s="11">
        <f>F52*H52</f>
        <v>0</v>
      </c>
      <c r="J52" s="26" t="s">
        <v>28</v>
      </c>
      <c r="K52" s="11" t="s">
        <v>1691</v>
      </c>
      <c r="L52" s="107">
        <f t="shared" si="8"/>
        <v>0</v>
      </c>
      <c r="M52" s="107"/>
      <c r="N52" s="107"/>
      <c r="O52" s="107">
        <f t="shared" si="9"/>
        <v>0</v>
      </c>
      <c r="P52" s="107"/>
      <c r="Q52" s="107"/>
      <c r="R52" s="107">
        <f t="shared" si="10"/>
        <v>0</v>
      </c>
      <c r="S52" s="107"/>
      <c r="T52" s="107"/>
      <c r="U52" s="107">
        <f t="shared" si="11"/>
        <v>0</v>
      </c>
      <c r="V52" s="107"/>
      <c r="W52" s="107"/>
      <c r="X52" s="107">
        <f t="shared" si="12"/>
        <v>0</v>
      </c>
      <c r="Y52" s="107"/>
      <c r="Z52" s="107"/>
      <c r="AA52" s="108">
        <f>C52+I52-L52-O52-U52-X52-R52</f>
        <v>1755000</v>
      </c>
      <c r="AB52" s="7"/>
    </row>
    <row r="53" spans="1:28" ht="15.75" hidden="1" x14ac:dyDescent="0.25">
      <c r="A53" s="24">
        <v>45483</v>
      </c>
      <c r="B53" s="25" t="s">
        <v>1142</v>
      </c>
      <c r="C53" s="25">
        <v>450000</v>
      </c>
      <c r="D53" s="25" t="s">
        <v>52</v>
      </c>
      <c r="E53" s="25" t="s">
        <v>56</v>
      </c>
      <c r="F53" s="25">
        <v>1</v>
      </c>
      <c r="G53" s="25" t="s">
        <v>23</v>
      </c>
      <c r="H53" s="25"/>
      <c r="I53" s="11">
        <f t="shared" ref="I53:I105" si="13">F53*H53</f>
        <v>0</v>
      </c>
      <c r="J53" s="26" t="s">
        <v>28</v>
      </c>
      <c r="K53" s="11"/>
      <c r="L53" s="107">
        <f t="shared" si="8"/>
        <v>0</v>
      </c>
      <c r="M53" s="107"/>
      <c r="N53" s="107"/>
      <c r="O53" s="107">
        <f t="shared" si="9"/>
        <v>0</v>
      </c>
      <c r="P53" s="107"/>
      <c r="Q53" s="107"/>
      <c r="R53" s="107">
        <f t="shared" si="10"/>
        <v>0</v>
      </c>
      <c r="S53" s="107"/>
      <c r="T53" s="107"/>
      <c r="U53" s="107">
        <f t="shared" si="11"/>
        <v>0</v>
      </c>
      <c r="V53" s="107"/>
      <c r="W53" s="107"/>
      <c r="X53" s="107">
        <f t="shared" si="12"/>
        <v>0</v>
      </c>
      <c r="Y53" s="107"/>
      <c r="Z53" s="107"/>
      <c r="AA53" s="108">
        <f>C53+I53-L53-O53-U53-X53-R53</f>
        <v>450000</v>
      </c>
      <c r="AB53" s="7"/>
    </row>
    <row r="54" spans="1:28" ht="15.75" hidden="1" x14ac:dyDescent="0.25">
      <c r="A54" s="24">
        <v>45483</v>
      </c>
      <c r="B54" s="25" t="s">
        <v>162</v>
      </c>
      <c r="C54" s="25">
        <v>11605000</v>
      </c>
      <c r="D54" s="25" t="s">
        <v>46</v>
      </c>
      <c r="E54" s="25" t="s">
        <v>298</v>
      </c>
      <c r="F54" s="25">
        <v>5200</v>
      </c>
      <c r="G54" s="25" t="s">
        <v>34</v>
      </c>
      <c r="H54" s="25"/>
      <c r="I54" s="11">
        <f t="shared" si="13"/>
        <v>0</v>
      </c>
      <c r="J54" s="31" t="s">
        <v>324</v>
      </c>
      <c r="K54" s="11"/>
      <c r="L54" s="107">
        <f t="shared" si="8"/>
        <v>0</v>
      </c>
      <c r="M54" s="107"/>
      <c r="N54" s="107"/>
      <c r="O54" s="107">
        <f t="shared" si="9"/>
        <v>10000000</v>
      </c>
      <c r="P54" s="107">
        <v>10000000</v>
      </c>
      <c r="Q54" s="107"/>
      <c r="R54" s="107">
        <f t="shared" si="10"/>
        <v>0</v>
      </c>
      <c r="S54" s="107"/>
      <c r="T54" s="107"/>
      <c r="U54" s="107">
        <f t="shared" si="11"/>
        <v>1605000</v>
      </c>
      <c r="V54" s="107">
        <v>1605000</v>
      </c>
      <c r="W54" s="107"/>
      <c r="X54" s="107">
        <f t="shared" si="12"/>
        <v>0</v>
      </c>
      <c r="Y54" s="107"/>
      <c r="Z54" s="107"/>
      <c r="AA54" s="108">
        <f>C54+I54-L54-O54-U54-X54-R54</f>
        <v>0</v>
      </c>
      <c r="AB54" s="7">
        <v>45560</v>
      </c>
    </row>
    <row r="55" spans="1:28" ht="15.75" hidden="1" x14ac:dyDescent="0.25">
      <c r="A55" s="24">
        <v>45484</v>
      </c>
      <c r="B55" s="25" t="s">
        <v>531</v>
      </c>
      <c r="C55" s="25">
        <v>4026000</v>
      </c>
      <c r="D55" s="25" t="s">
        <v>52</v>
      </c>
      <c r="E55" s="25" t="s">
        <v>762</v>
      </c>
      <c r="F55" s="25">
        <v>2400</v>
      </c>
      <c r="G55" s="25" t="s">
        <v>34</v>
      </c>
      <c r="H55" s="25"/>
      <c r="I55" s="11">
        <f t="shared" si="13"/>
        <v>0</v>
      </c>
      <c r="J55" s="38" t="s">
        <v>24</v>
      </c>
      <c r="K55" s="11"/>
      <c r="L55" s="107">
        <f t="shared" si="8"/>
        <v>0</v>
      </c>
      <c r="M55" s="107"/>
      <c r="N55" s="107"/>
      <c r="O55" s="107">
        <f t="shared" si="9"/>
        <v>0</v>
      </c>
      <c r="P55" s="107"/>
      <c r="Q55" s="107"/>
      <c r="R55" s="107">
        <f t="shared" si="10"/>
        <v>0</v>
      </c>
      <c r="S55" s="107"/>
      <c r="T55" s="107"/>
      <c r="U55" s="107">
        <f t="shared" si="11"/>
        <v>0</v>
      </c>
      <c r="V55" s="107"/>
      <c r="W55" s="107"/>
      <c r="X55" s="107">
        <f t="shared" si="12"/>
        <v>0</v>
      </c>
      <c r="Y55" s="107"/>
      <c r="Z55" s="107"/>
      <c r="AA55" s="108">
        <f>C55+I55-L55-O55-U55-X55-R55</f>
        <v>4026000</v>
      </c>
      <c r="AB55" s="7"/>
    </row>
    <row r="56" spans="1:28" ht="15.75" hidden="1" x14ac:dyDescent="0.25">
      <c r="A56" s="24">
        <v>45485</v>
      </c>
      <c r="B56" s="25" t="s">
        <v>162</v>
      </c>
      <c r="C56" s="25">
        <v>406800</v>
      </c>
      <c r="D56" s="25" t="s">
        <v>46</v>
      </c>
      <c r="E56" s="25" t="s">
        <v>109</v>
      </c>
      <c r="F56" s="25">
        <v>7750</v>
      </c>
      <c r="G56" s="25" t="s">
        <v>34</v>
      </c>
      <c r="H56" s="25"/>
      <c r="I56" s="11">
        <f t="shared" si="13"/>
        <v>0</v>
      </c>
      <c r="J56" s="31" t="s">
        <v>324</v>
      </c>
      <c r="K56" s="11"/>
      <c r="L56" s="107">
        <f t="shared" si="8"/>
        <v>0</v>
      </c>
      <c r="M56" s="107"/>
      <c r="N56" s="107"/>
      <c r="O56" s="107">
        <f t="shared" si="9"/>
        <v>0</v>
      </c>
      <c r="P56" s="107"/>
      <c r="Q56" s="107"/>
      <c r="R56" s="107">
        <f t="shared" si="10"/>
        <v>0</v>
      </c>
      <c r="S56" s="107"/>
      <c r="T56" s="107"/>
      <c r="U56" s="107">
        <f t="shared" si="11"/>
        <v>406800</v>
      </c>
      <c r="V56" s="107">
        <v>406800</v>
      </c>
      <c r="W56" s="107"/>
      <c r="X56" s="107">
        <f t="shared" si="12"/>
        <v>0</v>
      </c>
      <c r="Y56" s="107"/>
      <c r="Z56" s="107"/>
      <c r="AA56" s="108">
        <f>C56+I56-L56-O56-U56-X56-R56</f>
        <v>0</v>
      </c>
      <c r="AB56" s="7">
        <v>45560</v>
      </c>
    </row>
    <row r="57" spans="1:28" ht="15.75" hidden="1" x14ac:dyDescent="0.25">
      <c r="A57" s="24">
        <v>45485</v>
      </c>
      <c r="B57" s="25" t="s">
        <v>1009</v>
      </c>
      <c r="C57" s="25">
        <v>12400000</v>
      </c>
      <c r="D57" s="25" t="s">
        <v>52</v>
      </c>
      <c r="E57" s="25" t="s">
        <v>1580</v>
      </c>
      <c r="F57" s="25">
        <v>298</v>
      </c>
      <c r="G57" s="25" t="s">
        <v>34</v>
      </c>
      <c r="H57" s="25"/>
      <c r="I57" s="11">
        <f t="shared" si="13"/>
        <v>0</v>
      </c>
      <c r="J57" s="38" t="s">
        <v>24</v>
      </c>
      <c r="K57" s="11"/>
      <c r="L57" s="107">
        <f t="shared" si="8"/>
        <v>0</v>
      </c>
      <c r="M57" s="107"/>
      <c r="N57" s="107"/>
      <c r="O57" s="107">
        <f t="shared" si="9"/>
        <v>0</v>
      </c>
      <c r="P57" s="107"/>
      <c r="Q57" s="107"/>
      <c r="R57" s="107">
        <f t="shared" si="10"/>
        <v>0</v>
      </c>
      <c r="S57" s="107"/>
      <c r="T57" s="107"/>
      <c r="U57" s="107">
        <f t="shared" si="11"/>
        <v>0</v>
      </c>
      <c r="V57" s="107"/>
      <c r="W57" s="107"/>
      <c r="X57" s="107">
        <f t="shared" si="12"/>
        <v>0</v>
      </c>
      <c r="Y57" s="107"/>
      <c r="Z57" s="107"/>
      <c r="AA57" s="108">
        <f>C57+I57-L57-O57-U57-X57-R57</f>
        <v>12400000</v>
      </c>
      <c r="AB57" s="7"/>
    </row>
    <row r="58" spans="1:28" ht="15.75" hidden="1" x14ac:dyDescent="0.25">
      <c r="A58" s="24">
        <v>45485</v>
      </c>
      <c r="B58" s="25" t="s">
        <v>1009</v>
      </c>
      <c r="C58" s="25">
        <v>4000000</v>
      </c>
      <c r="D58" s="25" t="s">
        <v>52</v>
      </c>
      <c r="E58" s="25" t="s">
        <v>79</v>
      </c>
      <c r="F58" s="25">
        <v>80</v>
      </c>
      <c r="G58" s="25" t="s">
        <v>77</v>
      </c>
      <c r="H58" s="25"/>
      <c r="I58" s="11">
        <f t="shared" si="13"/>
        <v>0</v>
      </c>
      <c r="J58" s="26" t="s">
        <v>28</v>
      </c>
      <c r="K58" s="11"/>
      <c r="L58" s="107">
        <f t="shared" si="8"/>
        <v>0</v>
      </c>
      <c r="M58" s="107"/>
      <c r="N58" s="107"/>
      <c r="O58" s="107">
        <f t="shared" si="9"/>
        <v>0</v>
      </c>
      <c r="P58" s="107"/>
      <c r="Q58" s="107"/>
      <c r="R58" s="107">
        <f t="shared" si="10"/>
        <v>0</v>
      </c>
      <c r="S58" s="107"/>
      <c r="T58" s="107"/>
      <c r="U58" s="107">
        <f t="shared" si="11"/>
        <v>0</v>
      </c>
      <c r="V58" s="107"/>
      <c r="W58" s="107"/>
      <c r="X58" s="107">
        <f t="shared" si="12"/>
        <v>0</v>
      </c>
      <c r="Y58" s="107"/>
      <c r="Z58" s="107"/>
      <c r="AA58" s="108">
        <f>C58+I58-L58-O58-U58-X58-R58</f>
        <v>4000000</v>
      </c>
      <c r="AB58" s="7"/>
    </row>
    <row r="59" spans="1:28" ht="15.75" hidden="1" x14ac:dyDescent="0.25">
      <c r="A59" s="24">
        <v>45489</v>
      </c>
      <c r="B59" s="25" t="s">
        <v>72</v>
      </c>
      <c r="C59" s="25">
        <v>7011000</v>
      </c>
      <c r="D59" s="25" t="s">
        <v>46</v>
      </c>
      <c r="E59" s="25" t="s">
        <v>260</v>
      </c>
      <c r="F59" s="25">
        <v>14.7</v>
      </c>
      <c r="G59" s="25" t="s">
        <v>34</v>
      </c>
      <c r="H59" s="25"/>
      <c r="I59" s="11">
        <f t="shared" si="13"/>
        <v>0</v>
      </c>
      <c r="J59" s="12" t="s">
        <v>312</v>
      </c>
      <c r="K59" s="11"/>
      <c r="L59" s="107">
        <f t="shared" si="8"/>
        <v>0</v>
      </c>
      <c r="M59" s="107"/>
      <c r="N59" s="107"/>
      <c r="O59" s="107">
        <f t="shared" si="9"/>
        <v>7011000</v>
      </c>
      <c r="P59" s="107">
        <v>7011000</v>
      </c>
      <c r="Q59" s="107"/>
      <c r="R59" s="107">
        <f t="shared" si="10"/>
        <v>0</v>
      </c>
      <c r="S59" s="107"/>
      <c r="T59" s="107"/>
      <c r="U59" s="107">
        <f t="shared" si="11"/>
        <v>0</v>
      </c>
      <c r="V59" s="107"/>
      <c r="W59" s="107"/>
      <c r="X59" s="107">
        <f t="shared" si="12"/>
        <v>0</v>
      </c>
      <c r="Y59" s="107"/>
      <c r="Z59" s="107"/>
      <c r="AA59" s="108">
        <f>C59+I59-L59-O59-U59-X59-R59</f>
        <v>0</v>
      </c>
      <c r="AB59" s="7">
        <v>45553</v>
      </c>
    </row>
    <row r="60" spans="1:28" ht="15.75" hidden="1" x14ac:dyDescent="0.25">
      <c r="A60" s="24">
        <v>45489</v>
      </c>
      <c r="B60" s="25" t="s">
        <v>1105</v>
      </c>
      <c r="C60" s="25">
        <v>-12002500</v>
      </c>
      <c r="D60" s="25" t="s">
        <v>52</v>
      </c>
      <c r="E60" s="25" t="s">
        <v>158</v>
      </c>
      <c r="F60" s="25">
        <v>30.5</v>
      </c>
      <c r="G60" s="25" t="s">
        <v>39</v>
      </c>
      <c r="H60" s="25"/>
      <c r="I60" s="11">
        <f t="shared" si="13"/>
        <v>0</v>
      </c>
      <c r="J60" s="31" t="s">
        <v>49</v>
      </c>
      <c r="K60" s="11"/>
      <c r="L60" s="107">
        <f t="shared" si="8"/>
        <v>0</v>
      </c>
      <c r="M60" s="107"/>
      <c r="N60" s="107"/>
      <c r="O60" s="107">
        <f t="shared" si="9"/>
        <v>0</v>
      </c>
      <c r="P60" s="107"/>
      <c r="Q60" s="107"/>
      <c r="R60" s="107">
        <f t="shared" si="10"/>
        <v>0</v>
      </c>
      <c r="S60" s="107"/>
      <c r="T60" s="107"/>
      <c r="U60" s="107">
        <f t="shared" si="11"/>
        <v>0</v>
      </c>
      <c r="V60" s="107"/>
      <c r="W60" s="107"/>
      <c r="X60" s="107">
        <f t="shared" si="12"/>
        <v>0</v>
      </c>
      <c r="Y60" s="107"/>
      <c r="Z60" s="107"/>
      <c r="AA60" s="108">
        <f>C60+I60-L60-O60-U60-X60-R60</f>
        <v>-12002500</v>
      </c>
      <c r="AB60" s="7">
        <v>45505</v>
      </c>
    </row>
    <row r="61" spans="1:28" ht="15.75" hidden="1" x14ac:dyDescent="0.25">
      <c r="A61" s="24">
        <v>45490</v>
      </c>
      <c r="B61" s="25" t="s">
        <v>271</v>
      </c>
      <c r="C61" s="25">
        <v>-2500000</v>
      </c>
      <c r="D61" s="25" t="s">
        <v>52</v>
      </c>
      <c r="E61" s="25" t="s">
        <v>79</v>
      </c>
      <c r="F61" s="25">
        <v>100</v>
      </c>
      <c r="G61" s="25" t="s">
        <v>77</v>
      </c>
      <c r="H61" s="25"/>
      <c r="I61" s="11">
        <f t="shared" si="13"/>
        <v>0</v>
      </c>
      <c r="J61" s="31" t="s">
        <v>49</v>
      </c>
      <c r="K61" s="11"/>
      <c r="L61" s="107">
        <f t="shared" si="8"/>
        <v>0</v>
      </c>
      <c r="M61" s="107"/>
      <c r="N61" s="107"/>
      <c r="O61" s="107">
        <f t="shared" si="9"/>
        <v>0</v>
      </c>
      <c r="P61" s="107"/>
      <c r="Q61" s="107"/>
      <c r="R61" s="107">
        <f t="shared" si="10"/>
        <v>0</v>
      </c>
      <c r="S61" s="107"/>
      <c r="T61" s="107"/>
      <c r="U61" s="107">
        <f t="shared" si="11"/>
        <v>0</v>
      </c>
      <c r="V61" s="107"/>
      <c r="W61" s="107"/>
      <c r="X61" s="107">
        <f t="shared" si="12"/>
        <v>0</v>
      </c>
      <c r="Y61" s="107"/>
      <c r="Z61" s="107"/>
      <c r="AA61" s="108">
        <f>C61+I61-L61-O61-U61-X61-R61</f>
        <v>-2500000</v>
      </c>
      <c r="AB61" s="7">
        <v>45490</v>
      </c>
    </row>
    <row r="62" spans="1:28" ht="15.75" hidden="1" x14ac:dyDescent="0.25">
      <c r="A62" s="24">
        <v>45492</v>
      </c>
      <c r="B62" s="25" t="s">
        <v>253</v>
      </c>
      <c r="C62" s="25">
        <v>700000</v>
      </c>
      <c r="D62" s="25" t="s">
        <v>46</v>
      </c>
      <c r="E62" s="25" t="s">
        <v>127</v>
      </c>
      <c r="F62" s="25">
        <v>10</v>
      </c>
      <c r="G62" s="25" t="s">
        <v>39</v>
      </c>
      <c r="H62" s="25"/>
      <c r="I62" s="11">
        <f t="shared" si="13"/>
        <v>0</v>
      </c>
      <c r="J62" s="31" t="s">
        <v>312</v>
      </c>
      <c r="K62" s="11"/>
      <c r="L62" s="107">
        <f t="shared" si="8"/>
        <v>0</v>
      </c>
      <c r="M62" s="107"/>
      <c r="N62" s="107"/>
      <c r="O62" s="107">
        <f t="shared" si="9"/>
        <v>700000</v>
      </c>
      <c r="P62" s="107">
        <v>700000</v>
      </c>
      <c r="Q62" s="107"/>
      <c r="R62" s="107">
        <f t="shared" si="10"/>
        <v>0</v>
      </c>
      <c r="S62" s="107"/>
      <c r="T62" s="107"/>
      <c r="U62" s="107">
        <f t="shared" si="11"/>
        <v>0</v>
      </c>
      <c r="V62" s="107"/>
      <c r="W62" s="107"/>
      <c r="X62" s="107">
        <f t="shared" si="12"/>
        <v>0</v>
      </c>
      <c r="Y62" s="107"/>
      <c r="Z62" s="107"/>
      <c r="AA62" s="108">
        <f>C62+I62-L62-O62-U62-X62-R62</f>
        <v>0</v>
      </c>
      <c r="AB62" s="7">
        <v>45540</v>
      </c>
    </row>
    <row r="63" spans="1:28" ht="15.75" hidden="1" x14ac:dyDescent="0.25">
      <c r="A63" s="24">
        <v>45493</v>
      </c>
      <c r="B63" s="25" t="s">
        <v>231</v>
      </c>
      <c r="C63" s="25">
        <v>5130000</v>
      </c>
      <c r="D63" s="25" t="s">
        <v>52</v>
      </c>
      <c r="E63" s="25" t="s">
        <v>50</v>
      </c>
      <c r="F63" s="25">
        <v>1500</v>
      </c>
      <c r="G63" s="25" t="s">
        <v>34</v>
      </c>
      <c r="H63" s="25"/>
      <c r="I63" s="11">
        <f t="shared" si="13"/>
        <v>0</v>
      </c>
      <c r="J63" s="31" t="s">
        <v>312</v>
      </c>
      <c r="K63" s="11"/>
      <c r="L63" s="107">
        <f t="shared" si="8"/>
        <v>0</v>
      </c>
      <c r="M63" s="107"/>
      <c r="N63" s="107"/>
      <c r="O63" s="107">
        <f t="shared" si="9"/>
        <v>5130000</v>
      </c>
      <c r="P63" s="107">
        <v>5130000</v>
      </c>
      <c r="Q63" s="107"/>
      <c r="R63" s="107">
        <f t="shared" si="10"/>
        <v>0</v>
      </c>
      <c r="S63" s="107"/>
      <c r="T63" s="107"/>
      <c r="U63" s="107">
        <f t="shared" si="11"/>
        <v>0</v>
      </c>
      <c r="V63" s="107"/>
      <c r="W63" s="107"/>
      <c r="X63" s="107">
        <f t="shared" si="12"/>
        <v>0</v>
      </c>
      <c r="Y63" s="107"/>
      <c r="Z63" s="107"/>
      <c r="AA63" s="108">
        <f>C63+I63-L63-O63-U63-X63-R63</f>
        <v>0</v>
      </c>
      <c r="AB63" s="7">
        <v>45544</v>
      </c>
    </row>
    <row r="64" spans="1:28" ht="15.75" hidden="1" x14ac:dyDescent="0.25">
      <c r="A64" s="24">
        <v>45493</v>
      </c>
      <c r="B64" s="25" t="s">
        <v>231</v>
      </c>
      <c r="C64" s="25">
        <v>5100000</v>
      </c>
      <c r="D64" s="25" t="s">
        <v>52</v>
      </c>
      <c r="E64" s="25" t="s">
        <v>133</v>
      </c>
      <c r="F64" s="25">
        <v>1500</v>
      </c>
      <c r="G64" s="25" t="s">
        <v>34</v>
      </c>
      <c r="H64" s="25"/>
      <c r="I64" s="11">
        <f t="shared" si="13"/>
        <v>0</v>
      </c>
      <c r="J64" s="31" t="s">
        <v>312</v>
      </c>
      <c r="K64" s="11"/>
      <c r="L64" s="107">
        <f t="shared" si="8"/>
        <v>0</v>
      </c>
      <c r="M64" s="107"/>
      <c r="N64" s="107"/>
      <c r="O64" s="107">
        <f t="shared" si="9"/>
        <v>5100000</v>
      </c>
      <c r="P64" s="107">
        <v>4470000</v>
      </c>
      <c r="Q64" s="107">
        <v>630000</v>
      </c>
      <c r="R64" s="107">
        <f t="shared" si="10"/>
        <v>0</v>
      </c>
      <c r="S64" s="107"/>
      <c r="T64" s="107"/>
      <c r="U64" s="107">
        <f t="shared" si="11"/>
        <v>0</v>
      </c>
      <c r="V64" s="107"/>
      <c r="W64" s="107"/>
      <c r="X64" s="107">
        <f t="shared" si="12"/>
        <v>0</v>
      </c>
      <c r="Y64" s="107"/>
      <c r="Z64" s="107"/>
      <c r="AA64" s="108">
        <f>C64+I64-L64-O64-U64-X64-R64</f>
        <v>0</v>
      </c>
      <c r="AB64" s="7">
        <v>45559</v>
      </c>
    </row>
    <row r="65" spans="1:28" ht="15.75" hidden="1" x14ac:dyDescent="0.25">
      <c r="A65" s="24">
        <v>45495</v>
      </c>
      <c r="B65" s="25" t="s">
        <v>531</v>
      </c>
      <c r="C65" s="25">
        <v>897600</v>
      </c>
      <c r="D65" s="25" t="s">
        <v>52</v>
      </c>
      <c r="E65" s="25" t="s">
        <v>225</v>
      </c>
      <c r="F65" s="25">
        <v>300</v>
      </c>
      <c r="G65" s="25" t="s">
        <v>34</v>
      </c>
      <c r="H65" s="25"/>
      <c r="I65" s="11">
        <f t="shared" si="13"/>
        <v>0</v>
      </c>
      <c r="J65" s="26" t="s">
        <v>28</v>
      </c>
      <c r="K65" s="11"/>
      <c r="L65" s="107">
        <f t="shared" si="8"/>
        <v>0</v>
      </c>
      <c r="M65" s="107"/>
      <c r="N65" s="107"/>
      <c r="O65" s="107">
        <f t="shared" si="9"/>
        <v>0</v>
      </c>
      <c r="P65" s="107"/>
      <c r="Q65" s="107"/>
      <c r="R65" s="107">
        <f t="shared" si="10"/>
        <v>0</v>
      </c>
      <c r="S65" s="107"/>
      <c r="T65" s="107"/>
      <c r="U65" s="107">
        <f t="shared" si="11"/>
        <v>0</v>
      </c>
      <c r="V65" s="107"/>
      <c r="W65" s="107"/>
      <c r="X65" s="107">
        <f t="shared" si="12"/>
        <v>0</v>
      </c>
      <c r="Y65" s="107"/>
      <c r="Z65" s="107"/>
      <c r="AA65" s="108">
        <f>C65+I65-L65-O65-U65-X65-R65</f>
        <v>897600</v>
      </c>
      <c r="AB65" s="7"/>
    </row>
    <row r="66" spans="1:28" ht="15.75" hidden="1" x14ac:dyDescent="0.25">
      <c r="A66" s="24">
        <v>45495</v>
      </c>
      <c r="B66" s="25" t="s">
        <v>531</v>
      </c>
      <c r="C66" s="25">
        <v>272500</v>
      </c>
      <c r="D66" s="25" t="s">
        <v>52</v>
      </c>
      <c r="E66" s="25" t="s">
        <v>109</v>
      </c>
      <c r="F66" s="25">
        <v>250</v>
      </c>
      <c r="G66" s="25" t="s">
        <v>34</v>
      </c>
      <c r="H66" s="25"/>
      <c r="I66" s="11">
        <f t="shared" si="13"/>
        <v>0</v>
      </c>
      <c r="J66" s="26" t="s">
        <v>28</v>
      </c>
      <c r="K66" s="11"/>
      <c r="L66" s="107">
        <f t="shared" si="8"/>
        <v>0</v>
      </c>
      <c r="M66" s="107"/>
      <c r="N66" s="107"/>
      <c r="O66" s="107">
        <f t="shared" si="9"/>
        <v>0</v>
      </c>
      <c r="P66" s="107"/>
      <c r="Q66" s="107"/>
      <c r="R66" s="107">
        <f t="shared" si="10"/>
        <v>0</v>
      </c>
      <c r="S66" s="107"/>
      <c r="T66" s="107"/>
      <c r="U66" s="107">
        <f t="shared" si="11"/>
        <v>0</v>
      </c>
      <c r="V66" s="107"/>
      <c r="W66" s="107"/>
      <c r="X66" s="107">
        <f t="shared" si="12"/>
        <v>0</v>
      </c>
      <c r="Y66" s="107"/>
      <c r="Z66" s="107"/>
      <c r="AA66" s="108">
        <f>C66+I66-L66-O66-U66-X66-R66</f>
        <v>272500</v>
      </c>
      <c r="AB66" s="7"/>
    </row>
    <row r="67" spans="1:28" ht="15.75" hidden="1" x14ac:dyDescent="0.25">
      <c r="A67" s="24">
        <v>45496</v>
      </c>
      <c r="B67" s="25" t="s">
        <v>122</v>
      </c>
      <c r="C67" s="25">
        <v>7735500</v>
      </c>
      <c r="D67" s="25" t="s">
        <v>46</v>
      </c>
      <c r="E67" s="25" t="s">
        <v>196</v>
      </c>
      <c r="F67" s="25">
        <v>57.3</v>
      </c>
      <c r="G67" s="25" t="s">
        <v>39</v>
      </c>
      <c r="H67" s="25"/>
      <c r="I67" s="11">
        <f t="shared" si="13"/>
        <v>0</v>
      </c>
      <c r="J67" s="26" t="s">
        <v>28</v>
      </c>
      <c r="K67" s="11"/>
      <c r="L67" s="107">
        <f t="shared" si="8"/>
        <v>0</v>
      </c>
      <c r="M67" s="107"/>
      <c r="N67" s="107"/>
      <c r="O67" s="107">
        <f t="shared" si="9"/>
        <v>0</v>
      </c>
      <c r="P67" s="107"/>
      <c r="Q67" s="107"/>
      <c r="R67" s="107">
        <f t="shared" si="10"/>
        <v>0</v>
      </c>
      <c r="S67" s="107"/>
      <c r="T67" s="107"/>
      <c r="U67" s="107">
        <f t="shared" si="11"/>
        <v>0</v>
      </c>
      <c r="V67" s="107"/>
      <c r="W67" s="107"/>
      <c r="X67" s="107">
        <f t="shared" si="12"/>
        <v>0</v>
      </c>
      <c r="Y67" s="107"/>
      <c r="Z67" s="107"/>
      <c r="AA67" s="108">
        <f>C67+I67-L67-O67-U67-X67-R67</f>
        <v>7735500</v>
      </c>
      <c r="AB67" s="7"/>
    </row>
    <row r="68" spans="1:28" ht="15.75" hidden="1" x14ac:dyDescent="0.25">
      <c r="A68" s="24">
        <v>45496</v>
      </c>
      <c r="B68" s="25" t="s">
        <v>122</v>
      </c>
      <c r="C68" s="25">
        <v>3091000</v>
      </c>
      <c r="D68" s="25" t="s">
        <v>46</v>
      </c>
      <c r="E68" s="25" t="s">
        <v>81</v>
      </c>
      <c r="F68" s="25">
        <v>93</v>
      </c>
      <c r="G68" s="25" t="s">
        <v>39</v>
      </c>
      <c r="H68" s="25"/>
      <c r="I68" s="11">
        <f t="shared" si="13"/>
        <v>0</v>
      </c>
      <c r="J68" s="38" t="s">
        <v>78</v>
      </c>
      <c r="K68" s="11"/>
      <c r="L68" s="107">
        <f t="shared" si="8"/>
        <v>0</v>
      </c>
      <c r="M68" s="107"/>
      <c r="N68" s="107"/>
      <c r="O68" s="107">
        <f t="shared" si="9"/>
        <v>0</v>
      </c>
      <c r="P68" s="107"/>
      <c r="Q68" s="107"/>
      <c r="R68" s="107">
        <f t="shared" si="10"/>
        <v>0</v>
      </c>
      <c r="S68" s="107"/>
      <c r="T68" s="107"/>
      <c r="U68" s="107">
        <f t="shared" si="11"/>
        <v>0</v>
      </c>
      <c r="V68" s="107"/>
      <c r="W68" s="107"/>
      <c r="X68" s="107">
        <f t="shared" si="12"/>
        <v>0</v>
      </c>
      <c r="Y68" s="107"/>
      <c r="Z68" s="107"/>
      <c r="AA68" s="108">
        <f>C68+I68-L68-O68-U68-X68-R68</f>
        <v>3091000</v>
      </c>
      <c r="AB68" s="7"/>
    </row>
    <row r="69" spans="1:28" ht="15.75" hidden="1" x14ac:dyDescent="0.25">
      <c r="A69" s="24">
        <v>45497</v>
      </c>
      <c r="B69" s="25" t="s">
        <v>134</v>
      </c>
      <c r="C69" s="25">
        <v>280000</v>
      </c>
      <c r="D69" s="25" t="s">
        <v>52</v>
      </c>
      <c r="E69" s="25" t="s">
        <v>476</v>
      </c>
      <c r="F69" s="25">
        <v>8</v>
      </c>
      <c r="G69" s="25" t="s">
        <v>23</v>
      </c>
      <c r="H69" s="25"/>
      <c r="I69" s="11">
        <f t="shared" si="13"/>
        <v>0</v>
      </c>
      <c r="J69" s="31" t="s">
        <v>312</v>
      </c>
      <c r="K69" s="11" t="s">
        <v>1615</v>
      </c>
      <c r="L69" s="107">
        <f t="shared" si="8"/>
        <v>0</v>
      </c>
      <c r="M69" s="107"/>
      <c r="N69" s="107"/>
      <c r="O69" s="107">
        <f t="shared" si="9"/>
        <v>280000</v>
      </c>
      <c r="P69" s="107">
        <v>280000</v>
      </c>
      <c r="Q69" s="107"/>
      <c r="R69" s="107">
        <f t="shared" si="10"/>
        <v>0</v>
      </c>
      <c r="S69" s="107"/>
      <c r="T69" s="107"/>
      <c r="U69" s="107">
        <f t="shared" si="11"/>
        <v>0</v>
      </c>
      <c r="V69" s="107"/>
      <c r="W69" s="107"/>
      <c r="X69" s="107">
        <f t="shared" si="12"/>
        <v>0</v>
      </c>
      <c r="Y69" s="107"/>
      <c r="Z69" s="107"/>
      <c r="AA69" s="108">
        <f>C69+I69-L69-O69-U69-X69-R69</f>
        <v>0</v>
      </c>
      <c r="AB69" s="7">
        <v>45539</v>
      </c>
    </row>
    <row r="70" spans="1:28" ht="15.75" hidden="1" x14ac:dyDescent="0.25">
      <c r="A70" s="24">
        <v>45497</v>
      </c>
      <c r="B70" s="25" t="s">
        <v>134</v>
      </c>
      <c r="C70" s="25">
        <v>4500000</v>
      </c>
      <c r="D70" s="25" t="s">
        <v>52</v>
      </c>
      <c r="E70" s="25" t="s">
        <v>42</v>
      </c>
      <c r="F70" s="25">
        <v>1000</v>
      </c>
      <c r="G70" s="25" t="s">
        <v>34</v>
      </c>
      <c r="H70" s="25"/>
      <c r="I70" s="11">
        <f t="shared" si="13"/>
        <v>0</v>
      </c>
      <c r="J70" s="31" t="s">
        <v>312</v>
      </c>
      <c r="K70" s="11" t="s">
        <v>1615</v>
      </c>
      <c r="L70" s="107">
        <f t="shared" si="8"/>
        <v>0</v>
      </c>
      <c r="M70" s="107"/>
      <c r="N70" s="107"/>
      <c r="O70" s="107">
        <f t="shared" si="9"/>
        <v>4500000</v>
      </c>
      <c r="P70" s="107">
        <v>4500000</v>
      </c>
      <c r="Q70" s="107"/>
      <c r="R70" s="107">
        <f t="shared" si="10"/>
        <v>0</v>
      </c>
      <c r="S70" s="107"/>
      <c r="T70" s="107"/>
      <c r="U70" s="107">
        <f t="shared" si="11"/>
        <v>0</v>
      </c>
      <c r="V70" s="107"/>
      <c r="W70" s="107"/>
      <c r="X70" s="107">
        <f t="shared" si="12"/>
        <v>0</v>
      </c>
      <c r="Y70" s="107"/>
      <c r="Z70" s="107"/>
      <c r="AA70" s="108">
        <f>C70+I70-L70-O70-U70-X70-R70</f>
        <v>0</v>
      </c>
      <c r="AB70" s="7">
        <v>45539</v>
      </c>
    </row>
    <row r="71" spans="1:28" ht="15.75" hidden="1" x14ac:dyDescent="0.25">
      <c r="A71" s="24">
        <v>45497</v>
      </c>
      <c r="B71" s="25" t="s">
        <v>134</v>
      </c>
      <c r="C71" s="25">
        <v>545000</v>
      </c>
      <c r="D71" s="25" t="s">
        <v>52</v>
      </c>
      <c r="E71" s="25" t="s">
        <v>109</v>
      </c>
      <c r="F71" s="25">
        <v>500</v>
      </c>
      <c r="G71" s="25" t="s">
        <v>34</v>
      </c>
      <c r="H71" s="25"/>
      <c r="I71" s="11">
        <f t="shared" si="13"/>
        <v>0</v>
      </c>
      <c r="J71" s="31" t="s">
        <v>312</v>
      </c>
      <c r="K71" s="11" t="s">
        <v>1615</v>
      </c>
      <c r="L71" s="107">
        <f t="shared" si="8"/>
        <v>0</v>
      </c>
      <c r="M71" s="107"/>
      <c r="N71" s="107"/>
      <c r="O71" s="107">
        <f t="shared" si="9"/>
        <v>545000</v>
      </c>
      <c r="P71" s="107">
        <v>545000</v>
      </c>
      <c r="Q71" s="107"/>
      <c r="R71" s="107">
        <f t="shared" si="10"/>
        <v>0</v>
      </c>
      <c r="S71" s="107"/>
      <c r="T71" s="107"/>
      <c r="U71" s="107">
        <f t="shared" si="11"/>
        <v>0</v>
      </c>
      <c r="V71" s="107"/>
      <c r="W71" s="107"/>
      <c r="X71" s="107">
        <f t="shared" si="12"/>
        <v>0</v>
      </c>
      <c r="Y71" s="107"/>
      <c r="Z71" s="107"/>
      <c r="AA71" s="108">
        <f>C71+I71-L71-O71-U71-X71-R71</f>
        <v>0</v>
      </c>
      <c r="AB71" s="7">
        <v>45539</v>
      </c>
    </row>
    <row r="72" spans="1:28" ht="15.75" hidden="1" x14ac:dyDescent="0.25">
      <c r="A72" s="24">
        <v>45502</v>
      </c>
      <c r="B72" s="25" t="s">
        <v>134</v>
      </c>
      <c r="C72" s="25">
        <v>345000</v>
      </c>
      <c r="D72" s="25" t="s">
        <v>52</v>
      </c>
      <c r="E72" s="25" t="s">
        <v>448</v>
      </c>
      <c r="F72" s="25">
        <v>3</v>
      </c>
      <c r="G72" s="25" t="s">
        <v>34</v>
      </c>
      <c r="H72" s="25"/>
      <c r="I72" s="11">
        <f t="shared" si="13"/>
        <v>0</v>
      </c>
      <c r="J72" s="31" t="s">
        <v>312</v>
      </c>
      <c r="K72" s="11" t="s">
        <v>1616</v>
      </c>
      <c r="L72" s="107">
        <f t="shared" si="8"/>
        <v>0</v>
      </c>
      <c r="M72" s="107"/>
      <c r="N72" s="107"/>
      <c r="O72" s="107">
        <f t="shared" si="9"/>
        <v>345000</v>
      </c>
      <c r="P72" s="107">
        <v>345000</v>
      </c>
      <c r="Q72" s="107"/>
      <c r="R72" s="107">
        <f t="shared" si="10"/>
        <v>0</v>
      </c>
      <c r="S72" s="107"/>
      <c r="T72" s="107"/>
      <c r="U72" s="107">
        <f t="shared" si="11"/>
        <v>0</v>
      </c>
      <c r="V72" s="107"/>
      <c r="W72" s="107"/>
      <c r="X72" s="107">
        <f t="shared" si="12"/>
        <v>0</v>
      </c>
      <c r="Y72" s="107"/>
      <c r="Z72" s="107"/>
      <c r="AA72" s="108">
        <f>C72+I72-L72-O72-U72-X72-R72</f>
        <v>0</v>
      </c>
      <c r="AB72" s="7">
        <v>45547</v>
      </c>
    </row>
    <row r="73" spans="1:28" ht="15.75" hidden="1" x14ac:dyDescent="0.25">
      <c r="A73" s="24">
        <v>45502</v>
      </c>
      <c r="B73" s="25" t="s">
        <v>134</v>
      </c>
      <c r="C73" s="25">
        <v>3150000</v>
      </c>
      <c r="D73" s="25" t="s">
        <v>52</v>
      </c>
      <c r="E73" s="25" t="s">
        <v>42</v>
      </c>
      <c r="F73" s="25">
        <v>700</v>
      </c>
      <c r="G73" s="25" t="s">
        <v>34</v>
      </c>
      <c r="H73" s="25"/>
      <c r="I73" s="11">
        <f t="shared" si="13"/>
        <v>0</v>
      </c>
      <c r="J73" s="31" t="s">
        <v>312</v>
      </c>
      <c r="K73" s="11" t="s">
        <v>1616</v>
      </c>
      <c r="L73" s="107">
        <f t="shared" si="8"/>
        <v>0</v>
      </c>
      <c r="M73" s="107"/>
      <c r="N73" s="107"/>
      <c r="O73" s="107">
        <f t="shared" si="9"/>
        <v>3150000</v>
      </c>
      <c r="P73" s="107">
        <v>3150000</v>
      </c>
      <c r="Q73" s="107"/>
      <c r="R73" s="107">
        <f t="shared" si="10"/>
        <v>0</v>
      </c>
      <c r="S73" s="107"/>
      <c r="T73" s="107"/>
      <c r="U73" s="107">
        <f t="shared" si="11"/>
        <v>0</v>
      </c>
      <c r="V73" s="107"/>
      <c r="W73" s="107"/>
      <c r="X73" s="107">
        <f t="shared" si="12"/>
        <v>0</v>
      </c>
      <c r="Y73" s="107"/>
      <c r="Z73" s="107"/>
      <c r="AA73" s="108">
        <f>C73+I73-L73-O73-U73-X73-R73</f>
        <v>0</v>
      </c>
      <c r="AB73" s="7">
        <v>45547</v>
      </c>
    </row>
    <row r="74" spans="1:28" ht="15.75" hidden="1" x14ac:dyDescent="0.25">
      <c r="A74" s="24">
        <v>45502</v>
      </c>
      <c r="B74" s="25" t="s">
        <v>134</v>
      </c>
      <c r="C74" s="25">
        <v>390000</v>
      </c>
      <c r="D74" s="25" t="s">
        <v>52</v>
      </c>
      <c r="E74" s="25" t="s">
        <v>129</v>
      </c>
      <c r="F74" s="25">
        <v>6</v>
      </c>
      <c r="G74" s="25" t="s">
        <v>77</v>
      </c>
      <c r="H74" s="25"/>
      <c r="I74" s="11">
        <f t="shared" si="13"/>
        <v>0</v>
      </c>
      <c r="J74" s="31" t="s">
        <v>312</v>
      </c>
      <c r="K74" s="11" t="s">
        <v>1616</v>
      </c>
      <c r="L74" s="107">
        <f t="shared" si="8"/>
        <v>0</v>
      </c>
      <c r="M74" s="107"/>
      <c r="N74" s="107"/>
      <c r="O74" s="107">
        <f t="shared" si="9"/>
        <v>390000</v>
      </c>
      <c r="P74" s="107">
        <v>390000</v>
      </c>
      <c r="Q74" s="107"/>
      <c r="R74" s="107">
        <f t="shared" si="10"/>
        <v>0</v>
      </c>
      <c r="S74" s="107"/>
      <c r="T74" s="107"/>
      <c r="U74" s="107">
        <f t="shared" si="11"/>
        <v>0</v>
      </c>
      <c r="V74" s="107"/>
      <c r="W74" s="107"/>
      <c r="X74" s="107">
        <f t="shared" si="12"/>
        <v>0</v>
      </c>
      <c r="Y74" s="107"/>
      <c r="Z74" s="107"/>
      <c r="AA74" s="108">
        <f>C74+I74-L74-O74-U74-X74-R74</f>
        <v>0</v>
      </c>
      <c r="AB74" s="7">
        <v>45547</v>
      </c>
    </row>
    <row r="75" spans="1:28" ht="15.75" hidden="1" x14ac:dyDescent="0.25">
      <c r="A75" s="24">
        <v>45502</v>
      </c>
      <c r="B75" s="25" t="s">
        <v>134</v>
      </c>
      <c r="C75" s="25">
        <v>500000</v>
      </c>
      <c r="D75" s="25" t="s">
        <v>52</v>
      </c>
      <c r="E75" s="25" t="s">
        <v>130</v>
      </c>
      <c r="F75" s="25">
        <v>10</v>
      </c>
      <c r="G75" s="25" t="s">
        <v>77</v>
      </c>
      <c r="H75" s="25"/>
      <c r="I75" s="11">
        <f t="shared" si="13"/>
        <v>0</v>
      </c>
      <c r="J75" s="31" t="s">
        <v>312</v>
      </c>
      <c r="K75" s="11" t="s">
        <v>1616</v>
      </c>
      <c r="L75" s="107">
        <f t="shared" si="8"/>
        <v>0</v>
      </c>
      <c r="M75" s="107"/>
      <c r="N75" s="107"/>
      <c r="O75" s="107">
        <f t="shared" si="9"/>
        <v>500000</v>
      </c>
      <c r="P75" s="107">
        <v>500000</v>
      </c>
      <c r="Q75" s="107"/>
      <c r="R75" s="107">
        <f t="shared" si="10"/>
        <v>0</v>
      </c>
      <c r="S75" s="107"/>
      <c r="T75" s="107"/>
      <c r="U75" s="107">
        <f t="shared" si="11"/>
        <v>0</v>
      </c>
      <c r="V75" s="107"/>
      <c r="W75" s="107"/>
      <c r="X75" s="107">
        <f t="shared" si="12"/>
        <v>0</v>
      </c>
      <c r="Y75" s="107"/>
      <c r="Z75" s="107"/>
      <c r="AA75" s="108">
        <f>C75+I75-L75-O75-U75-X75-R75</f>
        <v>0</v>
      </c>
      <c r="AB75" s="7">
        <v>45547</v>
      </c>
    </row>
    <row r="76" spans="1:28" ht="15.75" hidden="1" x14ac:dyDescent="0.25">
      <c r="A76" s="24">
        <v>45502</v>
      </c>
      <c r="B76" s="25" t="s">
        <v>134</v>
      </c>
      <c r="C76" s="25">
        <v>1380000</v>
      </c>
      <c r="D76" s="25" t="s">
        <v>52</v>
      </c>
      <c r="E76" s="25" t="s">
        <v>942</v>
      </c>
      <c r="F76" s="25">
        <v>1.2</v>
      </c>
      <c r="G76" s="25" t="s">
        <v>283</v>
      </c>
      <c r="H76" s="25"/>
      <c r="I76" s="11">
        <f t="shared" si="13"/>
        <v>0</v>
      </c>
      <c r="J76" s="31" t="s">
        <v>312</v>
      </c>
      <c r="K76" s="11" t="s">
        <v>1616</v>
      </c>
      <c r="L76" s="107">
        <f t="shared" si="8"/>
        <v>0</v>
      </c>
      <c r="M76" s="107"/>
      <c r="N76" s="107"/>
      <c r="O76" s="107">
        <f t="shared" si="9"/>
        <v>1380000</v>
      </c>
      <c r="P76" s="107">
        <v>1380000</v>
      </c>
      <c r="Q76" s="107"/>
      <c r="R76" s="107">
        <f t="shared" si="10"/>
        <v>0</v>
      </c>
      <c r="S76" s="107"/>
      <c r="T76" s="107"/>
      <c r="U76" s="107">
        <f t="shared" si="11"/>
        <v>0</v>
      </c>
      <c r="V76" s="107"/>
      <c r="W76" s="107"/>
      <c r="X76" s="107">
        <f t="shared" si="12"/>
        <v>0</v>
      </c>
      <c r="Y76" s="107"/>
      <c r="Z76" s="107"/>
      <c r="AA76" s="108">
        <f>C76+I76-L76-O76-U76-X76-R76</f>
        <v>0</v>
      </c>
      <c r="AB76" s="7">
        <v>45547</v>
      </c>
    </row>
    <row r="77" spans="1:28" ht="15.75" hidden="1" x14ac:dyDescent="0.25">
      <c r="A77" s="24">
        <v>45502</v>
      </c>
      <c r="B77" s="25" t="s">
        <v>226</v>
      </c>
      <c r="C77" s="25">
        <v>12600000</v>
      </c>
      <c r="D77" s="25" t="s">
        <v>52</v>
      </c>
      <c r="E77" s="25" t="s">
        <v>229</v>
      </c>
      <c r="F77" s="25">
        <v>300</v>
      </c>
      <c r="G77" s="25" t="s">
        <v>39</v>
      </c>
      <c r="H77" s="25"/>
      <c r="I77" s="11">
        <f t="shared" si="13"/>
        <v>0</v>
      </c>
      <c r="J77" s="31" t="s">
        <v>312</v>
      </c>
      <c r="K77" s="11" t="s">
        <v>1642</v>
      </c>
      <c r="L77" s="107">
        <f t="shared" si="8"/>
        <v>0</v>
      </c>
      <c r="M77" s="107"/>
      <c r="N77" s="107"/>
      <c r="O77" s="107">
        <f t="shared" si="9"/>
        <v>12600000</v>
      </c>
      <c r="P77" s="107">
        <v>12600000</v>
      </c>
      <c r="Q77" s="107"/>
      <c r="R77" s="107">
        <f t="shared" si="10"/>
        <v>0</v>
      </c>
      <c r="S77" s="107"/>
      <c r="T77" s="107"/>
      <c r="U77" s="107">
        <f t="shared" si="11"/>
        <v>0</v>
      </c>
      <c r="V77" s="107"/>
      <c r="W77" s="107"/>
      <c r="X77" s="107">
        <f t="shared" si="12"/>
        <v>0</v>
      </c>
      <c r="Y77" s="107"/>
      <c r="Z77" s="107"/>
      <c r="AA77" s="108">
        <f>C77+I77-L77-O77-U77-X77-R77</f>
        <v>0</v>
      </c>
      <c r="AB77" s="7">
        <v>45546</v>
      </c>
    </row>
    <row r="78" spans="1:28" ht="15.75" hidden="1" x14ac:dyDescent="0.25">
      <c r="A78" s="24">
        <v>45502</v>
      </c>
      <c r="B78" s="25" t="s">
        <v>226</v>
      </c>
      <c r="C78" s="25">
        <v>1620000</v>
      </c>
      <c r="D78" s="25" t="s">
        <v>52</v>
      </c>
      <c r="E78" s="25" t="s">
        <v>424</v>
      </c>
      <c r="F78" s="25">
        <v>30</v>
      </c>
      <c r="G78" s="25" t="s">
        <v>39</v>
      </c>
      <c r="H78" s="25"/>
      <c r="I78" s="11">
        <f t="shared" si="13"/>
        <v>0</v>
      </c>
      <c r="J78" s="31" t="s">
        <v>312</v>
      </c>
      <c r="K78" s="11" t="s">
        <v>1642</v>
      </c>
      <c r="L78" s="107">
        <f t="shared" si="8"/>
        <v>0</v>
      </c>
      <c r="M78" s="107"/>
      <c r="N78" s="107"/>
      <c r="O78" s="107">
        <f t="shared" si="9"/>
        <v>1620000</v>
      </c>
      <c r="P78" s="107">
        <v>1620000</v>
      </c>
      <c r="Q78" s="107"/>
      <c r="R78" s="107">
        <f t="shared" si="10"/>
        <v>0</v>
      </c>
      <c r="S78" s="107"/>
      <c r="T78" s="107"/>
      <c r="U78" s="107">
        <f t="shared" si="11"/>
        <v>0</v>
      </c>
      <c r="V78" s="107"/>
      <c r="W78" s="107"/>
      <c r="X78" s="107">
        <f t="shared" si="12"/>
        <v>0</v>
      </c>
      <c r="Y78" s="107"/>
      <c r="Z78" s="107"/>
      <c r="AA78" s="108">
        <f>C78+I78-L78-O78-U78-X78-R78</f>
        <v>0</v>
      </c>
      <c r="AB78" s="7">
        <v>45546</v>
      </c>
    </row>
    <row r="79" spans="1:28" ht="15.75" hidden="1" x14ac:dyDescent="0.25">
      <c r="A79" s="24">
        <v>45503</v>
      </c>
      <c r="B79" s="25" t="s">
        <v>309</v>
      </c>
      <c r="C79" s="25">
        <v>2500000</v>
      </c>
      <c r="D79" s="25" t="s">
        <v>46</v>
      </c>
      <c r="E79" s="25" t="s">
        <v>298</v>
      </c>
      <c r="F79" s="25">
        <v>5200</v>
      </c>
      <c r="G79" s="25" t="s">
        <v>34</v>
      </c>
      <c r="H79" s="25"/>
      <c r="I79" s="11">
        <f t="shared" si="13"/>
        <v>0</v>
      </c>
      <c r="J79" s="31" t="s">
        <v>324</v>
      </c>
      <c r="K79" s="11"/>
      <c r="L79" s="107">
        <f t="shared" ref="L79:L142" si="14">M79+N79</f>
        <v>0</v>
      </c>
      <c r="M79" s="107"/>
      <c r="N79" s="107"/>
      <c r="O79" s="107">
        <f t="shared" ref="O79:O142" si="15">P79+Q79</f>
        <v>0</v>
      </c>
      <c r="P79" s="107"/>
      <c r="Q79" s="107"/>
      <c r="R79" s="107">
        <f t="shared" ref="R79:R142" si="16">S79+T79</f>
        <v>0</v>
      </c>
      <c r="S79" s="107"/>
      <c r="T79" s="107"/>
      <c r="U79" s="107">
        <f t="shared" ref="U79:U142" si="17">V79+W79</f>
        <v>2500000</v>
      </c>
      <c r="V79" s="107">
        <v>2500000</v>
      </c>
      <c r="W79" s="107"/>
      <c r="X79" s="107">
        <f t="shared" ref="X79:X142" si="18">Y79+Z79</f>
        <v>0</v>
      </c>
      <c r="Y79" s="107"/>
      <c r="Z79" s="107"/>
      <c r="AA79" s="108">
        <f>C79+I79-L79-O79-U79-X79-R79</f>
        <v>0</v>
      </c>
      <c r="AB79" s="7">
        <v>45540</v>
      </c>
    </row>
    <row r="80" spans="1:28" ht="15.75" hidden="1" x14ac:dyDescent="0.25">
      <c r="A80" s="24">
        <v>45504</v>
      </c>
      <c r="B80" s="25" t="s">
        <v>548</v>
      </c>
      <c r="C80" s="25">
        <v>2388625</v>
      </c>
      <c r="D80" s="25" t="s">
        <v>52</v>
      </c>
      <c r="E80" s="25" t="s">
        <v>109</v>
      </c>
      <c r="F80" s="25">
        <v>5250</v>
      </c>
      <c r="G80" s="25" t="s">
        <v>34</v>
      </c>
      <c r="H80" s="25"/>
      <c r="I80" s="11">
        <f t="shared" si="13"/>
        <v>0</v>
      </c>
      <c r="J80" s="31" t="s">
        <v>324</v>
      </c>
      <c r="K80" s="11"/>
      <c r="L80" s="107">
        <f t="shared" si="14"/>
        <v>2388625</v>
      </c>
      <c r="M80" s="107">
        <v>2388625</v>
      </c>
      <c r="N80" s="107"/>
      <c r="O80" s="107">
        <f t="shared" si="15"/>
        <v>0</v>
      </c>
      <c r="P80" s="107"/>
      <c r="Q80" s="107"/>
      <c r="R80" s="107">
        <f t="shared" si="16"/>
        <v>0</v>
      </c>
      <c r="S80" s="107"/>
      <c r="T80" s="107"/>
      <c r="U80" s="107">
        <f t="shared" si="17"/>
        <v>0</v>
      </c>
      <c r="V80" s="107"/>
      <c r="W80" s="107"/>
      <c r="X80" s="107">
        <f t="shared" si="18"/>
        <v>0</v>
      </c>
      <c r="Y80" s="107"/>
      <c r="Z80" s="107"/>
      <c r="AA80" s="108">
        <f>C80+I80-L80-O80-U80-X80-R80</f>
        <v>0</v>
      </c>
      <c r="AB80" s="7">
        <v>45546</v>
      </c>
    </row>
    <row r="81" spans="1:28" ht="15.75" hidden="1" x14ac:dyDescent="0.25">
      <c r="A81" s="24">
        <v>45504</v>
      </c>
      <c r="B81" s="25" t="s">
        <v>134</v>
      </c>
      <c r="C81" s="25">
        <v>2250000</v>
      </c>
      <c r="D81" s="25" t="s">
        <v>52</v>
      </c>
      <c r="E81" s="25" t="s">
        <v>42</v>
      </c>
      <c r="F81" s="25">
        <v>500</v>
      </c>
      <c r="G81" s="25" t="s">
        <v>34</v>
      </c>
      <c r="H81" s="25"/>
      <c r="I81" s="11">
        <f t="shared" si="13"/>
        <v>0</v>
      </c>
      <c r="J81" s="31" t="s">
        <v>312</v>
      </c>
      <c r="K81" s="11" t="s">
        <v>1625</v>
      </c>
      <c r="L81" s="107">
        <f t="shared" si="14"/>
        <v>0</v>
      </c>
      <c r="M81" s="107"/>
      <c r="N81" s="107"/>
      <c r="O81" s="107">
        <f t="shared" si="15"/>
        <v>2250000</v>
      </c>
      <c r="P81" s="107">
        <v>2250000</v>
      </c>
      <c r="Q81" s="107"/>
      <c r="R81" s="107">
        <f t="shared" si="16"/>
        <v>0</v>
      </c>
      <c r="S81" s="107"/>
      <c r="T81" s="107"/>
      <c r="U81" s="107">
        <f t="shared" si="17"/>
        <v>0</v>
      </c>
      <c r="V81" s="107"/>
      <c r="W81" s="107"/>
      <c r="X81" s="107">
        <f t="shared" si="18"/>
        <v>0</v>
      </c>
      <c r="Y81" s="107"/>
      <c r="Z81" s="107"/>
      <c r="AA81" s="108">
        <f>C81+I81-L81-O81-U81-X81-R81</f>
        <v>0</v>
      </c>
      <c r="AB81" s="7">
        <v>45544</v>
      </c>
    </row>
    <row r="82" spans="1:28" ht="15.75" hidden="1" x14ac:dyDescent="0.25">
      <c r="A82" s="24">
        <v>45505</v>
      </c>
      <c r="B82" s="25" t="s">
        <v>231</v>
      </c>
      <c r="C82" s="25">
        <v>2130000</v>
      </c>
      <c r="D82" s="25" t="s">
        <v>46</v>
      </c>
      <c r="E82" s="25" t="s">
        <v>60</v>
      </c>
      <c r="F82" s="25">
        <v>1500</v>
      </c>
      <c r="G82" s="25" t="s">
        <v>34</v>
      </c>
      <c r="H82" s="25"/>
      <c r="I82" s="11">
        <f t="shared" si="13"/>
        <v>0</v>
      </c>
      <c r="J82" s="38" t="s">
        <v>78</v>
      </c>
      <c r="K82" s="11"/>
      <c r="L82" s="107">
        <f t="shared" si="14"/>
        <v>0</v>
      </c>
      <c r="M82" s="107"/>
      <c r="N82" s="107"/>
      <c r="O82" s="107">
        <f t="shared" si="15"/>
        <v>1270000</v>
      </c>
      <c r="P82" s="107"/>
      <c r="Q82" s="107">
        <v>1270000</v>
      </c>
      <c r="R82" s="107">
        <f t="shared" si="16"/>
        <v>0</v>
      </c>
      <c r="S82" s="107"/>
      <c r="T82" s="107"/>
      <c r="U82" s="107">
        <f t="shared" si="17"/>
        <v>0</v>
      </c>
      <c r="V82" s="107"/>
      <c r="W82" s="107"/>
      <c r="X82" s="107">
        <f t="shared" si="18"/>
        <v>0</v>
      </c>
      <c r="Y82" s="107"/>
      <c r="Z82" s="107"/>
      <c r="AA82" s="108">
        <f>C82+I82-L82-O82-U82-X82-R82</f>
        <v>860000</v>
      </c>
      <c r="AB82" s="7">
        <v>45559</v>
      </c>
    </row>
    <row r="83" spans="1:28" ht="15.75" hidden="1" x14ac:dyDescent="0.25">
      <c r="A83" s="24">
        <v>45505</v>
      </c>
      <c r="B83" s="25" t="s">
        <v>73</v>
      </c>
      <c r="C83" s="25">
        <v>1134000</v>
      </c>
      <c r="D83" s="25" t="s">
        <v>46</v>
      </c>
      <c r="E83" s="25" t="s">
        <v>50</v>
      </c>
      <c r="F83" s="25">
        <v>300</v>
      </c>
      <c r="G83" s="25" t="s">
        <v>34</v>
      </c>
      <c r="H83" s="25"/>
      <c r="I83" s="11">
        <f t="shared" si="13"/>
        <v>0</v>
      </c>
      <c r="J83" s="26" t="s">
        <v>28</v>
      </c>
      <c r="K83" s="11"/>
      <c r="L83" s="107">
        <f t="shared" si="14"/>
        <v>0</v>
      </c>
      <c r="M83" s="107"/>
      <c r="N83" s="107"/>
      <c r="O83" s="107">
        <f t="shared" si="15"/>
        <v>0</v>
      </c>
      <c r="P83" s="107"/>
      <c r="Q83" s="107"/>
      <c r="R83" s="107">
        <f t="shared" si="16"/>
        <v>0</v>
      </c>
      <c r="S83" s="107"/>
      <c r="T83" s="107"/>
      <c r="U83" s="107">
        <f t="shared" si="17"/>
        <v>0</v>
      </c>
      <c r="V83" s="107"/>
      <c r="W83" s="107"/>
      <c r="X83" s="107">
        <f t="shared" si="18"/>
        <v>0</v>
      </c>
      <c r="Y83" s="107"/>
      <c r="Z83" s="107"/>
      <c r="AA83" s="108">
        <f>C83+I83-L83-O83-U83-X83-R83</f>
        <v>1134000</v>
      </c>
      <c r="AB83" s="7"/>
    </row>
    <row r="84" spans="1:28" ht="15.75" hidden="1" x14ac:dyDescent="0.25">
      <c r="A84" s="24">
        <v>45505</v>
      </c>
      <c r="B84" s="25" t="s">
        <v>75</v>
      </c>
      <c r="C84" s="25">
        <v>-300000</v>
      </c>
      <c r="D84" s="25" t="s">
        <v>52</v>
      </c>
      <c r="E84" s="25" t="s">
        <v>294</v>
      </c>
      <c r="F84" s="25">
        <v>300</v>
      </c>
      <c r="G84" s="25" t="s">
        <v>27</v>
      </c>
      <c r="H84" s="25"/>
      <c r="I84" s="11">
        <f t="shared" si="13"/>
        <v>0</v>
      </c>
      <c r="J84" s="31" t="s">
        <v>49</v>
      </c>
      <c r="K84" s="11"/>
      <c r="L84" s="107">
        <f t="shared" si="14"/>
        <v>0</v>
      </c>
      <c r="M84" s="107"/>
      <c r="N84" s="107"/>
      <c r="O84" s="107">
        <f t="shared" si="15"/>
        <v>0</v>
      </c>
      <c r="P84" s="107"/>
      <c r="Q84" s="107"/>
      <c r="R84" s="107">
        <f t="shared" si="16"/>
        <v>0</v>
      </c>
      <c r="S84" s="107"/>
      <c r="T84" s="107"/>
      <c r="U84" s="107">
        <f t="shared" si="17"/>
        <v>0</v>
      </c>
      <c r="V84" s="107"/>
      <c r="W84" s="107"/>
      <c r="X84" s="107">
        <f t="shared" si="18"/>
        <v>0</v>
      </c>
      <c r="Y84" s="107"/>
      <c r="Z84" s="107"/>
      <c r="AA84" s="108">
        <f>C84+I84-L84-O84-U84-X84-R84</f>
        <v>-300000</v>
      </c>
      <c r="AB84" s="7">
        <v>45513</v>
      </c>
    </row>
    <row r="85" spans="1:28" ht="15.75" hidden="1" x14ac:dyDescent="0.25">
      <c r="A85" s="24">
        <v>45506</v>
      </c>
      <c r="B85" s="25" t="s">
        <v>73</v>
      </c>
      <c r="C85" s="25">
        <v>1134000</v>
      </c>
      <c r="D85" s="25" t="s">
        <v>46</v>
      </c>
      <c r="E85" s="25" t="s">
        <v>50</v>
      </c>
      <c r="F85" s="25">
        <v>300</v>
      </c>
      <c r="G85" s="25" t="s">
        <v>34</v>
      </c>
      <c r="H85" s="25"/>
      <c r="I85" s="11">
        <f t="shared" si="13"/>
        <v>0</v>
      </c>
      <c r="J85" s="26" t="s">
        <v>28</v>
      </c>
      <c r="K85" s="11"/>
      <c r="L85" s="107">
        <f t="shared" si="14"/>
        <v>0</v>
      </c>
      <c r="M85" s="107"/>
      <c r="N85" s="107"/>
      <c r="O85" s="107">
        <f t="shared" si="15"/>
        <v>0</v>
      </c>
      <c r="P85" s="107"/>
      <c r="Q85" s="107"/>
      <c r="R85" s="107">
        <f t="shared" si="16"/>
        <v>0</v>
      </c>
      <c r="S85" s="107"/>
      <c r="T85" s="107"/>
      <c r="U85" s="107">
        <f t="shared" si="17"/>
        <v>0</v>
      </c>
      <c r="V85" s="107"/>
      <c r="W85" s="107"/>
      <c r="X85" s="107">
        <f t="shared" si="18"/>
        <v>0</v>
      </c>
      <c r="Y85" s="107"/>
      <c r="Z85" s="107"/>
      <c r="AA85" s="108">
        <f>C85+I85-L85-O85-U85-X85-R85</f>
        <v>1134000</v>
      </c>
      <c r="AB85" s="7"/>
    </row>
    <row r="86" spans="1:28" ht="15.75" hidden="1" x14ac:dyDescent="0.25">
      <c r="A86" s="24">
        <v>45506</v>
      </c>
      <c r="B86" s="25" t="s">
        <v>73</v>
      </c>
      <c r="C86" s="25">
        <v>400000</v>
      </c>
      <c r="D86" s="25" t="s">
        <v>46</v>
      </c>
      <c r="E86" s="25" t="s">
        <v>58</v>
      </c>
      <c r="F86" s="25">
        <v>200</v>
      </c>
      <c r="G86" s="25" t="s">
        <v>34</v>
      </c>
      <c r="H86" s="25"/>
      <c r="I86" s="11">
        <f t="shared" si="13"/>
        <v>0</v>
      </c>
      <c r="J86" s="26" t="s">
        <v>28</v>
      </c>
      <c r="K86" s="11"/>
      <c r="L86" s="107">
        <f t="shared" si="14"/>
        <v>0</v>
      </c>
      <c r="M86" s="107"/>
      <c r="N86" s="107"/>
      <c r="O86" s="107">
        <f t="shared" si="15"/>
        <v>0</v>
      </c>
      <c r="P86" s="107"/>
      <c r="Q86" s="107"/>
      <c r="R86" s="107">
        <f t="shared" si="16"/>
        <v>0</v>
      </c>
      <c r="S86" s="107"/>
      <c r="T86" s="107"/>
      <c r="U86" s="107">
        <f t="shared" si="17"/>
        <v>0</v>
      </c>
      <c r="V86" s="107"/>
      <c r="W86" s="107"/>
      <c r="X86" s="107">
        <f t="shared" si="18"/>
        <v>0</v>
      </c>
      <c r="Y86" s="107"/>
      <c r="Z86" s="107"/>
      <c r="AA86" s="108">
        <f>C86+I86-L86-O86-U86-X86-R86</f>
        <v>400000</v>
      </c>
      <c r="AB86" s="7"/>
    </row>
    <row r="87" spans="1:28" ht="15.75" hidden="1" x14ac:dyDescent="0.25">
      <c r="A87" s="24">
        <v>45506</v>
      </c>
      <c r="B87" s="25" t="s">
        <v>304</v>
      </c>
      <c r="C87" s="25">
        <v>12000000</v>
      </c>
      <c r="D87" s="25" t="s">
        <v>46</v>
      </c>
      <c r="E87" s="25" t="s">
        <v>64</v>
      </c>
      <c r="F87" s="25">
        <v>200</v>
      </c>
      <c r="G87" s="25" t="s">
        <v>39</v>
      </c>
      <c r="H87" s="25"/>
      <c r="I87" s="11">
        <f t="shared" si="13"/>
        <v>0</v>
      </c>
      <c r="J87" s="26" t="s">
        <v>28</v>
      </c>
      <c r="K87" s="11"/>
      <c r="L87" s="107">
        <f t="shared" si="14"/>
        <v>0</v>
      </c>
      <c r="M87" s="107"/>
      <c r="N87" s="107"/>
      <c r="O87" s="107">
        <f t="shared" si="15"/>
        <v>0</v>
      </c>
      <c r="P87" s="107"/>
      <c r="Q87" s="107"/>
      <c r="R87" s="107">
        <f t="shared" si="16"/>
        <v>0</v>
      </c>
      <c r="S87" s="107"/>
      <c r="T87" s="107"/>
      <c r="U87" s="107">
        <f t="shared" si="17"/>
        <v>0</v>
      </c>
      <c r="V87" s="107"/>
      <c r="W87" s="107"/>
      <c r="X87" s="107">
        <f t="shared" si="18"/>
        <v>0</v>
      </c>
      <c r="Y87" s="107"/>
      <c r="Z87" s="107"/>
      <c r="AA87" s="108">
        <f>C87+I87-L87-O87-U87-X87-R87</f>
        <v>12000000</v>
      </c>
      <c r="AB87" s="7"/>
    </row>
    <row r="88" spans="1:28" ht="15.75" hidden="1" x14ac:dyDescent="0.25">
      <c r="A88" s="24">
        <v>45507</v>
      </c>
      <c r="B88" s="25" t="s">
        <v>99</v>
      </c>
      <c r="C88" s="25">
        <v>0</v>
      </c>
      <c r="D88" s="25"/>
      <c r="E88" s="25" t="s">
        <v>100</v>
      </c>
      <c r="F88" s="25">
        <v>117.9</v>
      </c>
      <c r="G88" s="25" t="s">
        <v>39</v>
      </c>
      <c r="H88" s="25"/>
      <c r="I88" s="11">
        <f t="shared" si="13"/>
        <v>0</v>
      </c>
      <c r="J88" s="26" t="s">
        <v>28</v>
      </c>
      <c r="K88" s="11"/>
      <c r="L88" s="107">
        <f t="shared" si="14"/>
        <v>0</v>
      </c>
      <c r="M88" s="107"/>
      <c r="N88" s="107"/>
      <c r="O88" s="107">
        <f t="shared" si="15"/>
        <v>0</v>
      </c>
      <c r="P88" s="107"/>
      <c r="Q88" s="107"/>
      <c r="R88" s="107">
        <f t="shared" si="16"/>
        <v>0</v>
      </c>
      <c r="S88" s="107"/>
      <c r="T88" s="107"/>
      <c r="U88" s="107">
        <f t="shared" si="17"/>
        <v>0</v>
      </c>
      <c r="V88" s="107"/>
      <c r="W88" s="107"/>
      <c r="X88" s="107">
        <f t="shared" si="18"/>
        <v>0</v>
      </c>
      <c r="Y88" s="107"/>
      <c r="Z88" s="107"/>
      <c r="AA88" s="108">
        <f>C88+I88-L88-O88-U88-X88-R88</f>
        <v>0</v>
      </c>
      <c r="AB88" s="7"/>
    </row>
    <row r="89" spans="1:28" ht="15.75" hidden="1" x14ac:dyDescent="0.25">
      <c r="A89" s="24">
        <v>45507</v>
      </c>
      <c r="B89" s="25" t="s">
        <v>99</v>
      </c>
      <c r="C89" s="25">
        <v>0</v>
      </c>
      <c r="D89" s="25"/>
      <c r="E89" s="25" t="s">
        <v>121</v>
      </c>
      <c r="F89" s="25">
        <v>81</v>
      </c>
      <c r="G89" s="25" t="s">
        <v>39</v>
      </c>
      <c r="H89" s="25"/>
      <c r="I89" s="11">
        <f t="shared" si="13"/>
        <v>0</v>
      </c>
      <c r="J89" s="26" t="s">
        <v>28</v>
      </c>
      <c r="K89" s="11"/>
      <c r="L89" s="107">
        <f t="shared" si="14"/>
        <v>0</v>
      </c>
      <c r="M89" s="107"/>
      <c r="N89" s="107"/>
      <c r="O89" s="107">
        <f t="shared" si="15"/>
        <v>0</v>
      </c>
      <c r="P89" s="107"/>
      <c r="Q89" s="107"/>
      <c r="R89" s="107">
        <f t="shared" si="16"/>
        <v>0</v>
      </c>
      <c r="S89" s="107"/>
      <c r="T89" s="107"/>
      <c r="U89" s="107">
        <f t="shared" si="17"/>
        <v>0</v>
      </c>
      <c r="V89" s="107"/>
      <c r="W89" s="107"/>
      <c r="X89" s="107">
        <f t="shared" si="18"/>
        <v>0</v>
      </c>
      <c r="Y89" s="107"/>
      <c r="Z89" s="107"/>
      <c r="AA89" s="108">
        <f>C89+I89-L89-O89-U89-X89-R89</f>
        <v>0</v>
      </c>
      <c r="AB89" s="7"/>
    </row>
    <row r="90" spans="1:28" ht="15.75" hidden="1" x14ac:dyDescent="0.25">
      <c r="A90" s="24">
        <v>45507</v>
      </c>
      <c r="B90" s="25" t="s">
        <v>90</v>
      </c>
      <c r="C90" s="25">
        <v>529000</v>
      </c>
      <c r="D90" s="25" t="s">
        <v>46</v>
      </c>
      <c r="E90" s="25" t="s">
        <v>196</v>
      </c>
      <c r="F90" s="25">
        <v>114.3</v>
      </c>
      <c r="G90" s="25" t="s">
        <v>39</v>
      </c>
      <c r="H90" s="25"/>
      <c r="I90" s="11">
        <f t="shared" si="13"/>
        <v>0</v>
      </c>
      <c r="J90" s="31" t="s">
        <v>312</v>
      </c>
      <c r="K90" s="11" t="s">
        <v>1866</v>
      </c>
      <c r="L90" s="107">
        <f t="shared" si="14"/>
        <v>0</v>
      </c>
      <c r="M90" s="107"/>
      <c r="N90" s="107"/>
      <c r="O90" s="107">
        <f t="shared" si="15"/>
        <v>529000</v>
      </c>
      <c r="P90" s="107">
        <v>529000</v>
      </c>
      <c r="Q90" s="107"/>
      <c r="R90" s="107">
        <f t="shared" si="16"/>
        <v>0</v>
      </c>
      <c r="S90" s="107"/>
      <c r="T90" s="107"/>
      <c r="U90" s="107">
        <f t="shared" si="17"/>
        <v>0</v>
      </c>
      <c r="V90" s="107"/>
      <c r="W90" s="107"/>
      <c r="X90" s="107">
        <f t="shared" si="18"/>
        <v>0</v>
      </c>
      <c r="Y90" s="107"/>
      <c r="Z90" s="107"/>
      <c r="AA90" s="108">
        <f>C90+I90-L90-O90-U90-X90-R90</f>
        <v>0</v>
      </c>
      <c r="AB90" s="7">
        <v>45544</v>
      </c>
    </row>
    <row r="91" spans="1:28" ht="15.75" hidden="1" x14ac:dyDescent="0.25">
      <c r="A91" s="24">
        <v>45507</v>
      </c>
      <c r="B91" s="25" t="s">
        <v>90</v>
      </c>
      <c r="C91" s="25">
        <v>-260000</v>
      </c>
      <c r="D91" s="25" t="s">
        <v>46</v>
      </c>
      <c r="E91" s="25" t="s">
        <v>129</v>
      </c>
      <c r="F91" s="25">
        <v>56</v>
      </c>
      <c r="G91" s="25" t="s">
        <v>77</v>
      </c>
      <c r="H91" s="25"/>
      <c r="I91" s="11">
        <f t="shared" si="13"/>
        <v>0</v>
      </c>
      <c r="J91" s="31" t="s">
        <v>49</v>
      </c>
      <c r="K91" s="11"/>
      <c r="L91" s="107">
        <f t="shared" si="14"/>
        <v>0</v>
      </c>
      <c r="M91" s="107"/>
      <c r="N91" s="107"/>
      <c r="O91" s="107">
        <f t="shared" si="15"/>
        <v>0</v>
      </c>
      <c r="P91" s="107"/>
      <c r="Q91" s="107"/>
      <c r="R91" s="107">
        <f t="shared" si="16"/>
        <v>0</v>
      </c>
      <c r="S91" s="107"/>
      <c r="T91" s="107"/>
      <c r="U91" s="107">
        <f t="shared" si="17"/>
        <v>0</v>
      </c>
      <c r="V91" s="107"/>
      <c r="W91" s="107"/>
      <c r="X91" s="107">
        <f t="shared" si="18"/>
        <v>0</v>
      </c>
      <c r="Y91" s="107"/>
      <c r="Z91" s="107"/>
      <c r="AA91" s="108">
        <f>C91+I91-L91-O91-U91-X91-R91</f>
        <v>-260000</v>
      </c>
      <c r="AB91" s="7">
        <v>45506</v>
      </c>
    </row>
    <row r="92" spans="1:28" ht="15.75" hidden="1" x14ac:dyDescent="0.25">
      <c r="A92" s="24">
        <v>45507</v>
      </c>
      <c r="B92" s="25" t="s">
        <v>445</v>
      </c>
      <c r="C92" s="25">
        <v>10660000</v>
      </c>
      <c r="D92" s="25" t="s">
        <v>52</v>
      </c>
      <c r="E92" s="25" t="s">
        <v>58</v>
      </c>
      <c r="F92" s="25">
        <v>10400</v>
      </c>
      <c r="G92" s="25" t="s">
        <v>34</v>
      </c>
      <c r="H92" s="25"/>
      <c r="I92" s="11">
        <f t="shared" si="13"/>
        <v>0</v>
      </c>
      <c r="J92" s="115" t="s">
        <v>78</v>
      </c>
      <c r="K92" s="11"/>
      <c r="L92" s="107">
        <f t="shared" si="14"/>
        <v>0</v>
      </c>
      <c r="M92" s="107"/>
      <c r="N92" s="107"/>
      <c r="O92" s="107">
        <f t="shared" si="15"/>
        <v>0</v>
      </c>
      <c r="P92" s="107"/>
      <c r="Q92" s="107"/>
      <c r="R92" s="107">
        <f t="shared" si="16"/>
        <v>5500000</v>
      </c>
      <c r="S92" s="107">
        <v>5500000</v>
      </c>
      <c r="T92" s="107"/>
      <c r="U92" s="107">
        <f t="shared" si="17"/>
        <v>2160000</v>
      </c>
      <c r="V92" s="107">
        <v>2160000</v>
      </c>
      <c r="W92" s="107"/>
      <c r="X92" s="107">
        <f t="shared" si="18"/>
        <v>0</v>
      </c>
      <c r="Y92" s="107"/>
      <c r="Z92" s="107"/>
      <c r="AA92" s="108">
        <f>C92+I92-L92-O92-U92-X92-R92</f>
        <v>3000000</v>
      </c>
      <c r="AB92" s="7">
        <v>45545</v>
      </c>
    </row>
    <row r="93" spans="1:28" ht="15.75" hidden="1" x14ac:dyDescent="0.25">
      <c r="A93" s="24">
        <v>45507</v>
      </c>
      <c r="B93" s="25" t="s">
        <v>176</v>
      </c>
      <c r="C93" s="25">
        <v>3750000</v>
      </c>
      <c r="D93" s="25" t="s">
        <v>46</v>
      </c>
      <c r="E93" s="25" t="s">
        <v>177</v>
      </c>
      <c r="F93" s="25">
        <v>125</v>
      </c>
      <c r="G93" s="25" t="s">
        <v>39</v>
      </c>
      <c r="H93" s="25"/>
      <c r="I93" s="11">
        <f t="shared" si="13"/>
        <v>0</v>
      </c>
      <c r="J93" s="38" t="s">
        <v>78</v>
      </c>
      <c r="K93" s="11"/>
      <c r="L93" s="107">
        <f t="shared" si="14"/>
        <v>0</v>
      </c>
      <c r="M93" s="107"/>
      <c r="N93" s="107"/>
      <c r="O93" s="107">
        <f t="shared" si="15"/>
        <v>0</v>
      </c>
      <c r="P93" s="107"/>
      <c r="Q93" s="107"/>
      <c r="R93" s="107">
        <f t="shared" si="16"/>
        <v>0</v>
      </c>
      <c r="S93" s="107"/>
      <c r="T93" s="107"/>
      <c r="U93" s="107">
        <f t="shared" si="17"/>
        <v>0</v>
      </c>
      <c r="V93" s="107"/>
      <c r="W93" s="107"/>
      <c r="X93" s="107">
        <f t="shared" si="18"/>
        <v>0</v>
      </c>
      <c r="Y93" s="107"/>
      <c r="Z93" s="107"/>
      <c r="AA93" s="108">
        <f>C93+I93-L93-O93-U93-X93-R93</f>
        <v>3750000</v>
      </c>
      <c r="AB93" s="7"/>
    </row>
    <row r="94" spans="1:28" ht="15.75" hidden="1" x14ac:dyDescent="0.25">
      <c r="A94" s="24">
        <v>45509</v>
      </c>
      <c r="B94" s="25" t="s">
        <v>99</v>
      </c>
      <c r="C94" s="25">
        <v>0</v>
      </c>
      <c r="D94" s="25" t="s">
        <v>46</v>
      </c>
      <c r="E94" s="25" t="s">
        <v>120</v>
      </c>
      <c r="F94" s="21">
        <v>49.2</v>
      </c>
      <c r="G94" s="25" t="s">
        <v>39</v>
      </c>
      <c r="H94" s="21"/>
      <c r="I94" s="11">
        <f t="shared" si="13"/>
        <v>0</v>
      </c>
      <c r="J94" s="26" t="s">
        <v>28</v>
      </c>
      <c r="K94" s="11"/>
      <c r="L94" s="107">
        <f t="shared" si="14"/>
        <v>0</v>
      </c>
      <c r="M94" s="107"/>
      <c r="N94" s="107"/>
      <c r="O94" s="107">
        <f t="shared" si="15"/>
        <v>0</v>
      </c>
      <c r="P94" s="107"/>
      <c r="Q94" s="107"/>
      <c r="R94" s="107">
        <f t="shared" si="16"/>
        <v>0</v>
      </c>
      <c r="S94" s="107"/>
      <c r="T94" s="107"/>
      <c r="U94" s="107">
        <f t="shared" si="17"/>
        <v>0</v>
      </c>
      <c r="V94" s="107"/>
      <c r="W94" s="107"/>
      <c r="X94" s="107">
        <f t="shared" si="18"/>
        <v>0</v>
      </c>
      <c r="Y94" s="107"/>
      <c r="Z94" s="107"/>
      <c r="AA94" s="108">
        <f>C94+I94-L94-O94-U94-X94-R94</f>
        <v>0</v>
      </c>
      <c r="AB94" s="7"/>
    </row>
    <row r="95" spans="1:28" ht="15.75" hidden="1" x14ac:dyDescent="0.25">
      <c r="A95" s="24">
        <v>45509</v>
      </c>
      <c r="B95" s="25" t="s">
        <v>99</v>
      </c>
      <c r="C95" s="25">
        <v>0</v>
      </c>
      <c r="D95" s="25" t="s">
        <v>46</v>
      </c>
      <c r="E95" s="25" t="s">
        <v>126</v>
      </c>
      <c r="F95" s="21">
        <v>36</v>
      </c>
      <c r="G95" s="25" t="s">
        <v>39</v>
      </c>
      <c r="H95" s="21"/>
      <c r="I95" s="11">
        <f t="shared" si="13"/>
        <v>0</v>
      </c>
      <c r="J95" s="26" t="s">
        <v>28</v>
      </c>
      <c r="K95" s="11"/>
      <c r="L95" s="107">
        <f t="shared" si="14"/>
        <v>0</v>
      </c>
      <c r="M95" s="107"/>
      <c r="N95" s="107"/>
      <c r="O95" s="107">
        <f t="shared" si="15"/>
        <v>0</v>
      </c>
      <c r="P95" s="107"/>
      <c r="Q95" s="107"/>
      <c r="R95" s="107">
        <f t="shared" si="16"/>
        <v>0</v>
      </c>
      <c r="S95" s="107"/>
      <c r="T95" s="107"/>
      <c r="U95" s="107">
        <f t="shared" si="17"/>
        <v>0</v>
      </c>
      <c r="V95" s="107"/>
      <c r="W95" s="107"/>
      <c r="X95" s="107">
        <f t="shared" si="18"/>
        <v>0</v>
      </c>
      <c r="Y95" s="107"/>
      <c r="Z95" s="107"/>
      <c r="AA95" s="108">
        <f>C95+I95-L95-O95-U95-X95-R95</f>
        <v>0</v>
      </c>
      <c r="AB95" s="7"/>
    </row>
    <row r="96" spans="1:28" ht="15.75" hidden="1" x14ac:dyDescent="0.25">
      <c r="A96" s="24">
        <v>45510</v>
      </c>
      <c r="B96" s="25" t="s">
        <v>99</v>
      </c>
      <c r="C96" s="25">
        <v>0</v>
      </c>
      <c r="D96" s="25"/>
      <c r="E96" s="25" t="s">
        <v>158</v>
      </c>
      <c r="F96" s="25">
        <v>30.3</v>
      </c>
      <c r="G96" s="25" t="s">
        <v>39</v>
      </c>
      <c r="H96" s="25"/>
      <c r="I96" s="11">
        <f t="shared" si="13"/>
        <v>0</v>
      </c>
      <c r="J96" s="26" t="s">
        <v>28</v>
      </c>
      <c r="K96" s="11"/>
      <c r="L96" s="107">
        <f t="shared" si="14"/>
        <v>0</v>
      </c>
      <c r="M96" s="107"/>
      <c r="N96" s="107"/>
      <c r="O96" s="107">
        <f t="shared" si="15"/>
        <v>0</v>
      </c>
      <c r="P96" s="107"/>
      <c r="Q96" s="107"/>
      <c r="R96" s="107">
        <f t="shared" si="16"/>
        <v>0</v>
      </c>
      <c r="S96" s="107"/>
      <c r="T96" s="107"/>
      <c r="U96" s="107">
        <f t="shared" si="17"/>
        <v>0</v>
      </c>
      <c r="V96" s="107"/>
      <c r="W96" s="107"/>
      <c r="X96" s="107">
        <f t="shared" si="18"/>
        <v>0</v>
      </c>
      <c r="Y96" s="107"/>
      <c r="Z96" s="107"/>
      <c r="AA96" s="108">
        <f>C96+I96-L96-O96-U96-X96-R96</f>
        <v>0</v>
      </c>
      <c r="AB96" s="7"/>
    </row>
    <row r="97" spans="1:28" ht="15.75" hidden="1" x14ac:dyDescent="0.25">
      <c r="A97" s="24">
        <v>45510</v>
      </c>
      <c r="B97" s="25" t="s">
        <v>99</v>
      </c>
      <c r="C97" s="25">
        <v>0</v>
      </c>
      <c r="D97" s="25"/>
      <c r="E97" s="25" t="s">
        <v>100</v>
      </c>
      <c r="F97" s="25">
        <v>28.9</v>
      </c>
      <c r="G97" s="25" t="s">
        <v>39</v>
      </c>
      <c r="H97" s="25"/>
      <c r="I97" s="11">
        <f t="shared" si="13"/>
        <v>0</v>
      </c>
      <c r="J97" s="26" t="s">
        <v>28</v>
      </c>
      <c r="K97" s="11"/>
      <c r="L97" s="107">
        <f t="shared" si="14"/>
        <v>0</v>
      </c>
      <c r="M97" s="107"/>
      <c r="N97" s="107"/>
      <c r="O97" s="107">
        <f t="shared" si="15"/>
        <v>0</v>
      </c>
      <c r="P97" s="107"/>
      <c r="Q97" s="107"/>
      <c r="R97" s="107">
        <f t="shared" si="16"/>
        <v>0</v>
      </c>
      <c r="S97" s="107"/>
      <c r="T97" s="107"/>
      <c r="U97" s="107">
        <f t="shared" si="17"/>
        <v>0</v>
      </c>
      <c r="V97" s="107"/>
      <c r="W97" s="107"/>
      <c r="X97" s="107">
        <f t="shared" si="18"/>
        <v>0</v>
      </c>
      <c r="Y97" s="107"/>
      <c r="Z97" s="107"/>
      <c r="AA97" s="108">
        <f>C97+I97-L97-O97-U97-X97-R97</f>
        <v>0</v>
      </c>
      <c r="AB97" s="7"/>
    </row>
    <row r="98" spans="1:28" ht="15.75" hidden="1" x14ac:dyDescent="0.25">
      <c r="A98" s="24">
        <v>45510</v>
      </c>
      <c r="B98" s="25" t="s">
        <v>110</v>
      </c>
      <c r="C98" s="25">
        <v>1458400</v>
      </c>
      <c r="D98" s="25" t="s">
        <v>46</v>
      </c>
      <c r="E98" s="25" t="s">
        <v>100</v>
      </c>
      <c r="F98" s="25">
        <v>146.4</v>
      </c>
      <c r="G98" s="25" t="s">
        <v>39</v>
      </c>
      <c r="H98" s="25"/>
      <c r="I98" s="11">
        <f t="shared" si="13"/>
        <v>0</v>
      </c>
      <c r="J98" s="38" t="s">
        <v>78</v>
      </c>
      <c r="K98" s="11" t="s">
        <v>1709</v>
      </c>
      <c r="L98" s="107">
        <f t="shared" si="14"/>
        <v>0</v>
      </c>
      <c r="M98" s="107"/>
      <c r="N98" s="107"/>
      <c r="O98" s="107">
        <f t="shared" si="15"/>
        <v>0</v>
      </c>
      <c r="P98" s="107"/>
      <c r="Q98" s="107"/>
      <c r="R98" s="107">
        <f t="shared" si="16"/>
        <v>0</v>
      </c>
      <c r="S98" s="107"/>
      <c r="T98" s="107"/>
      <c r="U98" s="107">
        <f t="shared" si="17"/>
        <v>0</v>
      </c>
      <c r="V98" s="107"/>
      <c r="W98" s="107"/>
      <c r="X98" s="107">
        <f t="shared" si="18"/>
        <v>0</v>
      </c>
      <c r="Y98" s="107"/>
      <c r="Z98" s="107"/>
      <c r="AA98" s="108">
        <f>C98+I98-L98-O98-U98-X98-R98</f>
        <v>1458400</v>
      </c>
      <c r="AB98" s="7"/>
    </row>
    <row r="99" spans="1:28" ht="15.75" hidden="1" x14ac:dyDescent="0.25">
      <c r="A99" s="24">
        <v>45510</v>
      </c>
      <c r="B99" s="25" t="s">
        <v>147</v>
      </c>
      <c r="C99" s="25">
        <v>7880000</v>
      </c>
      <c r="D99" s="25" t="s">
        <v>46</v>
      </c>
      <c r="E99" s="25" t="s">
        <v>229</v>
      </c>
      <c r="F99" s="25">
        <v>210</v>
      </c>
      <c r="G99" s="25" t="s">
        <v>39</v>
      </c>
      <c r="H99" s="25"/>
      <c r="I99" s="11">
        <f t="shared" si="13"/>
        <v>0</v>
      </c>
      <c r="J99" s="31" t="s">
        <v>312</v>
      </c>
      <c r="K99" s="11" t="s">
        <v>1651</v>
      </c>
      <c r="L99" s="107">
        <f t="shared" si="14"/>
        <v>0</v>
      </c>
      <c r="M99" s="107"/>
      <c r="N99" s="107"/>
      <c r="O99" s="107">
        <f t="shared" si="15"/>
        <v>7880000</v>
      </c>
      <c r="P99" s="107">
        <v>7880000</v>
      </c>
      <c r="Q99" s="107"/>
      <c r="R99" s="107">
        <f t="shared" si="16"/>
        <v>0</v>
      </c>
      <c r="S99" s="107"/>
      <c r="T99" s="107"/>
      <c r="U99" s="107">
        <f t="shared" si="17"/>
        <v>0</v>
      </c>
      <c r="V99" s="107"/>
      <c r="W99" s="107"/>
      <c r="X99" s="107">
        <f t="shared" si="18"/>
        <v>0</v>
      </c>
      <c r="Y99" s="107"/>
      <c r="Z99" s="107"/>
      <c r="AA99" s="108">
        <f>C99+I99-L99-O99-U99-X99-R99</f>
        <v>0</v>
      </c>
      <c r="AB99" s="7">
        <v>45558</v>
      </c>
    </row>
    <row r="100" spans="1:28" ht="15.75" hidden="1" x14ac:dyDescent="0.25">
      <c r="A100" s="24">
        <v>45510</v>
      </c>
      <c r="B100" s="25" t="s">
        <v>96</v>
      </c>
      <c r="C100" s="25">
        <v>940000</v>
      </c>
      <c r="D100" s="25" t="s">
        <v>46</v>
      </c>
      <c r="E100" s="25" t="s">
        <v>151</v>
      </c>
      <c r="F100" s="25">
        <v>500</v>
      </c>
      <c r="G100" s="25" t="s">
        <v>34</v>
      </c>
      <c r="H100" s="25"/>
      <c r="I100" s="11">
        <f t="shared" si="13"/>
        <v>0</v>
      </c>
      <c r="J100" s="31" t="s">
        <v>312</v>
      </c>
      <c r="K100" s="11" t="s">
        <v>1723</v>
      </c>
      <c r="L100" s="107">
        <f t="shared" si="14"/>
        <v>0</v>
      </c>
      <c r="M100" s="107"/>
      <c r="N100" s="107"/>
      <c r="O100" s="107">
        <f t="shared" si="15"/>
        <v>940000</v>
      </c>
      <c r="P100" s="107">
        <v>940000</v>
      </c>
      <c r="Q100" s="107"/>
      <c r="R100" s="107">
        <f t="shared" si="16"/>
        <v>0</v>
      </c>
      <c r="S100" s="107"/>
      <c r="T100" s="107"/>
      <c r="U100" s="107">
        <f t="shared" si="17"/>
        <v>0</v>
      </c>
      <c r="V100" s="107"/>
      <c r="W100" s="107"/>
      <c r="X100" s="107">
        <f t="shared" si="18"/>
        <v>0</v>
      </c>
      <c r="Y100" s="107"/>
      <c r="Z100" s="107"/>
      <c r="AA100" s="108">
        <f>C100+I100-L100-O100-U100-X100-R100</f>
        <v>0</v>
      </c>
      <c r="AB100" s="7">
        <v>45548</v>
      </c>
    </row>
    <row r="101" spans="1:28" ht="15.75" hidden="1" x14ac:dyDescent="0.25">
      <c r="A101" s="24">
        <v>45510</v>
      </c>
      <c r="B101" s="25" t="s">
        <v>226</v>
      </c>
      <c r="C101" s="25">
        <v>8820000</v>
      </c>
      <c r="D101" s="25" t="s">
        <v>52</v>
      </c>
      <c r="E101" s="25" t="s">
        <v>229</v>
      </c>
      <c r="F101" s="25">
        <v>210</v>
      </c>
      <c r="G101" s="25" t="s">
        <v>39</v>
      </c>
      <c r="H101" s="25"/>
      <c r="I101" s="11">
        <f t="shared" si="13"/>
        <v>0</v>
      </c>
      <c r="J101" s="31" t="s">
        <v>312</v>
      </c>
      <c r="K101" s="11" t="s">
        <v>1657</v>
      </c>
      <c r="L101" s="107">
        <f t="shared" si="14"/>
        <v>0</v>
      </c>
      <c r="M101" s="107"/>
      <c r="N101" s="107"/>
      <c r="O101" s="107">
        <f t="shared" si="15"/>
        <v>8820000</v>
      </c>
      <c r="P101" s="107">
        <v>8820000</v>
      </c>
      <c r="Q101" s="107"/>
      <c r="R101" s="107">
        <f t="shared" si="16"/>
        <v>0</v>
      </c>
      <c r="S101" s="107"/>
      <c r="T101" s="107"/>
      <c r="U101" s="107">
        <f t="shared" si="17"/>
        <v>0</v>
      </c>
      <c r="V101" s="107"/>
      <c r="W101" s="107"/>
      <c r="X101" s="107">
        <f t="shared" si="18"/>
        <v>0</v>
      </c>
      <c r="Y101" s="107"/>
      <c r="Z101" s="107"/>
      <c r="AA101" s="108">
        <f>C101+I101-L101-O101-U101-X101-R101</f>
        <v>0</v>
      </c>
      <c r="AB101" s="7">
        <v>45560</v>
      </c>
    </row>
    <row r="102" spans="1:28" ht="15.75" hidden="1" x14ac:dyDescent="0.25">
      <c r="A102" s="24">
        <v>45511</v>
      </c>
      <c r="B102" s="25" t="s">
        <v>99</v>
      </c>
      <c r="C102" s="25">
        <v>0</v>
      </c>
      <c r="D102" s="25"/>
      <c r="E102" s="25" t="s">
        <v>106</v>
      </c>
      <c r="F102" s="25">
        <v>66.099999999999994</v>
      </c>
      <c r="G102" s="25" t="s">
        <v>39</v>
      </c>
      <c r="H102" s="25"/>
      <c r="I102" s="11">
        <f t="shared" si="13"/>
        <v>0</v>
      </c>
      <c r="J102" s="26" t="s">
        <v>28</v>
      </c>
      <c r="K102" s="11"/>
      <c r="L102" s="107">
        <f t="shared" si="14"/>
        <v>0</v>
      </c>
      <c r="M102" s="107"/>
      <c r="N102" s="107"/>
      <c r="O102" s="107">
        <f t="shared" si="15"/>
        <v>0</v>
      </c>
      <c r="P102" s="107"/>
      <c r="Q102" s="107"/>
      <c r="R102" s="107">
        <f t="shared" si="16"/>
        <v>0</v>
      </c>
      <c r="S102" s="107"/>
      <c r="T102" s="107"/>
      <c r="U102" s="107">
        <f t="shared" si="17"/>
        <v>0</v>
      </c>
      <c r="V102" s="107"/>
      <c r="W102" s="107"/>
      <c r="X102" s="107">
        <f t="shared" si="18"/>
        <v>0</v>
      </c>
      <c r="Y102" s="107"/>
      <c r="Z102" s="107"/>
      <c r="AA102" s="108">
        <f>C102+I102-L102-O102-U102-X102-R102</f>
        <v>0</v>
      </c>
      <c r="AB102" s="7"/>
    </row>
    <row r="103" spans="1:28" ht="15.75" hidden="1" x14ac:dyDescent="0.25">
      <c r="A103" s="24">
        <v>45511</v>
      </c>
      <c r="B103" s="25" t="s">
        <v>99</v>
      </c>
      <c r="C103" s="25">
        <v>0</v>
      </c>
      <c r="D103" s="25"/>
      <c r="E103" s="25" t="s">
        <v>158</v>
      </c>
      <c r="F103" s="25">
        <v>60.4</v>
      </c>
      <c r="G103" s="25" t="s">
        <v>39</v>
      </c>
      <c r="H103" s="25"/>
      <c r="I103" s="11">
        <f t="shared" si="13"/>
        <v>0</v>
      </c>
      <c r="J103" s="26" t="s">
        <v>28</v>
      </c>
      <c r="K103" s="11"/>
      <c r="L103" s="107">
        <f t="shared" si="14"/>
        <v>0</v>
      </c>
      <c r="M103" s="107"/>
      <c r="N103" s="107"/>
      <c r="O103" s="107">
        <f t="shared" si="15"/>
        <v>0</v>
      </c>
      <c r="P103" s="107"/>
      <c r="Q103" s="107"/>
      <c r="R103" s="107">
        <f t="shared" si="16"/>
        <v>0</v>
      </c>
      <c r="S103" s="107"/>
      <c r="T103" s="107"/>
      <c r="U103" s="107">
        <f t="shared" si="17"/>
        <v>0</v>
      </c>
      <c r="V103" s="107"/>
      <c r="W103" s="107"/>
      <c r="X103" s="107">
        <f t="shared" si="18"/>
        <v>0</v>
      </c>
      <c r="Y103" s="107"/>
      <c r="Z103" s="107"/>
      <c r="AA103" s="108">
        <f>C103+I103-L103-O103-U103-X103-R103</f>
        <v>0</v>
      </c>
      <c r="AB103" s="7"/>
    </row>
    <row r="104" spans="1:28" ht="15.75" hidden="1" x14ac:dyDescent="0.25">
      <c r="A104" s="24">
        <v>45512</v>
      </c>
      <c r="B104" s="25" t="s">
        <v>110</v>
      </c>
      <c r="C104" s="25">
        <v>4292400</v>
      </c>
      <c r="D104" s="25" t="s">
        <v>46</v>
      </c>
      <c r="E104" s="25" t="s">
        <v>100</v>
      </c>
      <c r="F104" s="25">
        <v>87.6</v>
      </c>
      <c r="G104" s="25" t="s">
        <v>39</v>
      </c>
      <c r="H104" s="25"/>
      <c r="I104" s="11">
        <f t="shared" si="13"/>
        <v>0</v>
      </c>
      <c r="J104" s="26" t="s">
        <v>28</v>
      </c>
      <c r="K104" s="11"/>
      <c r="L104" s="107">
        <f t="shared" si="14"/>
        <v>0</v>
      </c>
      <c r="M104" s="107"/>
      <c r="N104" s="107"/>
      <c r="O104" s="107">
        <f t="shared" si="15"/>
        <v>0</v>
      </c>
      <c r="P104" s="107"/>
      <c r="Q104" s="107"/>
      <c r="R104" s="107">
        <f t="shared" si="16"/>
        <v>0</v>
      </c>
      <c r="S104" s="107"/>
      <c r="T104" s="107"/>
      <c r="U104" s="107">
        <f t="shared" si="17"/>
        <v>0</v>
      </c>
      <c r="V104" s="107"/>
      <c r="W104" s="107"/>
      <c r="X104" s="107">
        <f t="shared" si="18"/>
        <v>0</v>
      </c>
      <c r="Y104" s="107"/>
      <c r="Z104" s="107"/>
      <c r="AA104" s="108">
        <f>C104+I104-L104-O104-U104-X104-R104</f>
        <v>4292400</v>
      </c>
      <c r="AB104" s="7"/>
    </row>
    <row r="105" spans="1:28" ht="15.75" hidden="1" x14ac:dyDescent="0.25">
      <c r="A105" s="24">
        <v>45512</v>
      </c>
      <c r="B105" s="25" t="s">
        <v>110</v>
      </c>
      <c r="C105" s="25">
        <v>2298100</v>
      </c>
      <c r="D105" s="25" t="s">
        <v>46</v>
      </c>
      <c r="E105" s="25" t="s">
        <v>81</v>
      </c>
      <c r="F105" s="25">
        <v>46.9</v>
      </c>
      <c r="G105" s="25" t="s">
        <v>39</v>
      </c>
      <c r="H105" s="25"/>
      <c r="I105" s="11">
        <f t="shared" si="13"/>
        <v>0</v>
      </c>
      <c r="J105" s="26" t="s">
        <v>28</v>
      </c>
      <c r="K105" s="11"/>
      <c r="L105" s="107">
        <f t="shared" si="14"/>
        <v>0</v>
      </c>
      <c r="M105" s="107"/>
      <c r="N105" s="107"/>
      <c r="O105" s="107">
        <f t="shared" si="15"/>
        <v>0</v>
      </c>
      <c r="P105" s="107"/>
      <c r="Q105" s="107"/>
      <c r="R105" s="107">
        <f t="shared" si="16"/>
        <v>0</v>
      </c>
      <c r="S105" s="107"/>
      <c r="T105" s="107"/>
      <c r="U105" s="107">
        <f t="shared" si="17"/>
        <v>0</v>
      </c>
      <c r="V105" s="107"/>
      <c r="W105" s="107"/>
      <c r="X105" s="107">
        <f t="shared" si="18"/>
        <v>0</v>
      </c>
      <c r="Y105" s="107"/>
      <c r="Z105" s="107"/>
      <c r="AA105" s="108">
        <f>C105+I105-L105-O105-U105-X105-R105</f>
        <v>2298100</v>
      </c>
      <c r="AB105" s="7"/>
    </row>
    <row r="106" spans="1:28" ht="15.75" hidden="1" x14ac:dyDescent="0.25">
      <c r="A106" s="24">
        <v>45512</v>
      </c>
      <c r="B106" s="25" t="s">
        <v>99</v>
      </c>
      <c r="C106" s="25">
        <v>0</v>
      </c>
      <c r="D106" s="25" t="s">
        <v>46</v>
      </c>
      <c r="E106" s="25" t="s">
        <v>150</v>
      </c>
      <c r="F106" s="41">
        <v>10</v>
      </c>
      <c r="G106" s="25" t="s">
        <v>77</v>
      </c>
      <c r="H106" s="25"/>
      <c r="I106" s="11">
        <f t="shared" ref="I106:I168" si="19">F106*H106</f>
        <v>0</v>
      </c>
      <c r="J106" s="26" t="s">
        <v>28</v>
      </c>
      <c r="K106" s="11"/>
      <c r="L106" s="107">
        <f t="shared" si="14"/>
        <v>0</v>
      </c>
      <c r="M106" s="107"/>
      <c r="N106" s="107"/>
      <c r="O106" s="107">
        <f t="shared" si="15"/>
        <v>0</v>
      </c>
      <c r="P106" s="107"/>
      <c r="Q106" s="107"/>
      <c r="R106" s="107">
        <f t="shared" si="16"/>
        <v>0</v>
      </c>
      <c r="S106" s="107"/>
      <c r="T106" s="107"/>
      <c r="U106" s="107">
        <f t="shared" si="17"/>
        <v>0</v>
      </c>
      <c r="V106" s="107"/>
      <c r="W106" s="107"/>
      <c r="X106" s="107">
        <f t="shared" si="18"/>
        <v>0</v>
      </c>
      <c r="Y106" s="107"/>
      <c r="Z106" s="107"/>
      <c r="AA106" s="108">
        <f>C106+I106-L106-O106-U106-X106-R106</f>
        <v>0</v>
      </c>
      <c r="AB106" s="7"/>
    </row>
    <row r="107" spans="1:28" ht="15.75" hidden="1" x14ac:dyDescent="0.25">
      <c r="A107" s="24">
        <v>45512</v>
      </c>
      <c r="B107" s="25" t="s">
        <v>359</v>
      </c>
      <c r="C107" s="25">
        <v>3125000</v>
      </c>
      <c r="D107" s="25" t="s">
        <v>46</v>
      </c>
      <c r="E107" s="25" t="s">
        <v>128</v>
      </c>
      <c r="F107" s="25">
        <v>25</v>
      </c>
      <c r="G107" s="25" t="s">
        <v>39</v>
      </c>
      <c r="H107" s="25"/>
      <c r="I107" s="11">
        <f t="shared" si="19"/>
        <v>0</v>
      </c>
      <c r="J107" s="31" t="s">
        <v>312</v>
      </c>
      <c r="K107" s="11" t="s">
        <v>1906</v>
      </c>
      <c r="L107" s="107">
        <f t="shared" si="14"/>
        <v>0</v>
      </c>
      <c r="M107" s="107"/>
      <c r="N107" s="107"/>
      <c r="O107" s="107">
        <f t="shared" si="15"/>
        <v>3125000</v>
      </c>
      <c r="P107" s="107">
        <v>3125000</v>
      </c>
      <c r="Q107" s="107"/>
      <c r="R107" s="107">
        <f t="shared" si="16"/>
        <v>0</v>
      </c>
      <c r="S107" s="107"/>
      <c r="T107" s="107"/>
      <c r="U107" s="107">
        <f t="shared" si="17"/>
        <v>0</v>
      </c>
      <c r="V107" s="107"/>
      <c r="W107" s="107"/>
      <c r="X107" s="107">
        <f t="shared" si="18"/>
        <v>0</v>
      </c>
      <c r="Y107" s="107"/>
      <c r="Z107" s="107"/>
      <c r="AA107" s="108">
        <f>C107+I107-L107-O107-U107-X107-R107</f>
        <v>0</v>
      </c>
      <c r="AB107" s="7">
        <v>45548</v>
      </c>
    </row>
    <row r="108" spans="1:28" ht="15.75" hidden="1" x14ac:dyDescent="0.25">
      <c r="A108" s="24">
        <v>45512</v>
      </c>
      <c r="B108" s="25" t="s">
        <v>134</v>
      </c>
      <c r="C108" s="25">
        <v>545000</v>
      </c>
      <c r="D108" s="25" t="s">
        <v>46</v>
      </c>
      <c r="E108" s="25" t="s">
        <v>109</v>
      </c>
      <c r="F108" s="25">
        <v>500</v>
      </c>
      <c r="G108" s="25" t="s">
        <v>34</v>
      </c>
      <c r="H108" s="25"/>
      <c r="I108" s="11">
        <f t="shared" si="19"/>
        <v>0</v>
      </c>
      <c r="J108" s="31" t="s">
        <v>312</v>
      </c>
      <c r="K108" s="11" t="s">
        <v>1698</v>
      </c>
      <c r="L108" s="107">
        <f t="shared" si="14"/>
        <v>0</v>
      </c>
      <c r="M108" s="107"/>
      <c r="N108" s="107"/>
      <c r="O108" s="107">
        <f t="shared" si="15"/>
        <v>545000</v>
      </c>
      <c r="P108" s="107">
        <v>545000</v>
      </c>
      <c r="Q108" s="107"/>
      <c r="R108" s="107">
        <f t="shared" si="16"/>
        <v>0</v>
      </c>
      <c r="S108" s="107"/>
      <c r="T108" s="107"/>
      <c r="U108" s="107">
        <f t="shared" si="17"/>
        <v>0</v>
      </c>
      <c r="V108" s="107"/>
      <c r="W108" s="107"/>
      <c r="X108" s="107">
        <f t="shared" si="18"/>
        <v>0</v>
      </c>
      <c r="Y108" s="107"/>
      <c r="Z108" s="107"/>
      <c r="AA108" s="108">
        <f>C108+I108-L108-O108-U108-X108-R108</f>
        <v>0</v>
      </c>
      <c r="AB108" s="7">
        <v>45555</v>
      </c>
    </row>
    <row r="109" spans="1:28" ht="15.75" hidden="1" x14ac:dyDescent="0.25">
      <c r="A109" s="24">
        <v>45512</v>
      </c>
      <c r="B109" s="25" t="s">
        <v>134</v>
      </c>
      <c r="C109" s="25">
        <v>3150000</v>
      </c>
      <c r="D109" s="25" t="s">
        <v>46</v>
      </c>
      <c r="E109" s="25" t="s">
        <v>42</v>
      </c>
      <c r="F109" s="25">
        <v>700</v>
      </c>
      <c r="G109" s="25" t="s">
        <v>34</v>
      </c>
      <c r="H109" s="25"/>
      <c r="I109" s="11">
        <f t="shared" si="19"/>
        <v>0</v>
      </c>
      <c r="J109" s="31" t="s">
        <v>312</v>
      </c>
      <c r="K109" s="11" t="s">
        <v>1698</v>
      </c>
      <c r="L109" s="107">
        <f t="shared" si="14"/>
        <v>0</v>
      </c>
      <c r="M109" s="107"/>
      <c r="N109" s="107"/>
      <c r="O109" s="107">
        <f t="shared" si="15"/>
        <v>3150000</v>
      </c>
      <c r="P109" s="107">
        <v>3150000</v>
      </c>
      <c r="Q109" s="107"/>
      <c r="R109" s="107">
        <f t="shared" si="16"/>
        <v>0</v>
      </c>
      <c r="S109" s="107"/>
      <c r="T109" s="107"/>
      <c r="U109" s="107">
        <f t="shared" si="17"/>
        <v>0</v>
      </c>
      <c r="V109" s="107"/>
      <c r="W109" s="107"/>
      <c r="X109" s="107">
        <f t="shared" si="18"/>
        <v>0</v>
      </c>
      <c r="Y109" s="107"/>
      <c r="Z109" s="107"/>
      <c r="AA109" s="108">
        <f>C109+I109-L109-O109-U109-X109-R109</f>
        <v>0</v>
      </c>
      <c r="AB109" s="7">
        <v>45555</v>
      </c>
    </row>
    <row r="110" spans="1:28" ht="15.75" hidden="1" x14ac:dyDescent="0.25">
      <c r="A110" s="24">
        <v>45512</v>
      </c>
      <c r="B110" s="25" t="s">
        <v>134</v>
      </c>
      <c r="C110" s="25">
        <v>940000</v>
      </c>
      <c r="D110" s="25" t="s">
        <v>46</v>
      </c>
      <c r="E110" s="25" t="s">
        <v>151</v>
      </c>
      <c r="F110" s="25">
        <v>500</v>
      </c>
      <c r="G110" s="25" t="s">
        <v>34</v>
      </c>
      <c r="H110" s="25"/>
      <c r="I110" s="11">
        <f t="shared" si="19"/>
        <v>0</v>
      </c>
      <c r="J110" s="31" t="s">
        <v>312</v>
      </c>
      <c r="K110" s="11" t="s">
        <v>1698</v>
      </c>
      <c r="L110" s="107">
        <f t="shared" si="14"/>
        <v>0</v>
      </c>
      <c r="M110" s="107"/>
      <c r="N110" s="107"/>
      <c r="O110" s="107">
        <f t="shared" si="15"/>
        <v>940000</v>
      </c>
      <c r="P110" s="107">
        <v>940000</v>
      </c>
      <c r="Q110" s="107"/>
      <c r="R110" s="107">
        <f t="shared" si="16"/>
        <v>0</v>
      </c>
      <c r="S110" s="107"/>
      <c r="T110" s="107"/>
      <c r="U110" s="107">
        <f t="shared" si="17"/>
        <v>0</v>
      </c>
      <c r="V110" s="107"/>
      <c r="W110" s="107"/>
      <c r="X110" s="107">
        <f t="shared" si="18"/>
        <v>0</v>
      </c>
      <c r="Y110" s="107"/>
      <c r="Z110" s="107"/>
      <c r="AA110" s="108">
        <f>C110+I110-L110-O110-U110-X110-R110</f>
        <v>0</v>
      </c>
      <c r="AB110" s="7">
        <v>45555</v>
      </c>
    </row>
    <row r="111" spans="1:28" ht="15.75" hidden="1" x14ac:dyDescent="0.25">
      <c r="A111" s="24">
        <v>45512</v>
      </c>
      <c r="B111" s="25" t="s">
        <v>253</v>
      </c>
      <c r="C111" s="25">
        <v>135000</v>
      </c>
      <c r="D111" s="25" t="s">
        <v>46</v>
      </c>
      <c r="E111" s="25" t="s">
        <v>216</v>
      </c>
      <c r="F111" s="25">
        <v>3</v>
      </c>
      <c r="G111" s="25" t="s">
        <v>27</v>
      </c>
      <c r="H111" s="25"/>
      <c r="I111" s="11">
        <f t="shared" si="19"/>
        <v>0</v>
      </c>
      <c r="J111" s="31" t="s">
        <v>312</v>
      </c>
      <c r="K111" s="11" t="s">
        <v>1688</v>
      </c>
      <c r="L111" s="107">
        <f t="shared" si="14"/>
        <v>0</v>
      </c>
      <c r="M111" s="107"/>
      <c r="N111" s="107"/>
      <c r="O111" s="107">
        <f t="shared" si="15"/>
        <v>135000</v>
      </c>
      <c r="P111" s="107">
        <v>135000</v>
      </c>
      <c r="Q111" s="107"/>
      <c r="R111" s="107">
        <f t="shared" si="16"/>
        <v>0</v>
      </c>
      <c r="S111" s="107"/>
      <c r="T111" s="107"/>
      <c r="U111" s="107">
        <f t="shared" si="17"/>
        <v>0</v>
      </c>
      <c r="V111" s="107"/>
      <c r="W111" s="107"/>
      <c r="X111" s="107">
        <f t="shared" si="18"/>
        <v>0</v>
      </c>
      <c r="Y111" s="107"/>
      <c r="Z111" s="107"/>
      <c r="AA111" s="108">
        <f>C111+I111-L111-O111-U111-X111-R111</f>
        <v>0</v>
      </c>
      <c r="AB111" s="7">
        <v>45540</v>
      </c>
    </row>
    <row r="112" spans="1:28" ht="15.75" hidden="1" x14ac:dyDescent="0.25">
      <c r="A112" s="24">
        <v>45512</v>
      </c>
      <c r="B112" s="25" t="s">
        <v>253</v>
      </c>
      <c r="C112" s="25">
        <v>1350000</v>
      </c>
      <c r="D112" s="25" t="s">
        <v>46</v>
      </c>
      <c r="E112" s="25" t="s">
        <v>189</v>
      </c>
      <c r="F112" s="25">
        <v>3</v>
      </c>
      <c r="G112" s="25" t="s">
        <v>23</v>
      </c>
      <c r="H112" s="25"/>
      <c r="I112" s="11">
        <f t="shared" si="19"/>
        <v>0</v>
      </c>
      <c r="J112" s="31" t="s">
        <v>312</v>
      </c>
      <c r="K112" s="11" t="s">
        <v>1688</v>
      </c>
      <c r="L112" s="107">
        <f t="shared" si="14"/>
        <v>0</v>
      </c>
      <c r="M112" s="107"/>
      <c r="N112" s="107"/>
      <c r="O112" s="107">
        <f t="shared" si="15"/>
        <v>1350000</v>
      </c>
      <c r="P112" s="107">
        <v>385000</v>
      </c>
      <c r="Q112" s="107">
        <v>965000</v>
      </c>
      <c r="R112" s="107">
        <f t="shared" si="16"/>
        <v>0</v>
      </c>
      <c r="S112" s="107"/>
      <c r="T112" s="107"/>
      <c r="U112" s="107">
        <f t="shared" si="17"/>
        <v>0</v>
      </c>
      <c r="V112" s="107"/>
      <c r="W112" s="107"/>
      <c r="X112" s="107">
        <f t="shared" si="18"/>
        <v>0</v>
      </c>
      <c r="Y112" s="107"/>
      <c r="Z112" s="107"/>
      <c r="AA112" s="108">
        <f>C112+I112-L112-O112-U112-X112-R112</f>
        <v>0</v>
      </c>
      <c r="AB112" s="7">
        <v>45546</v>
      </c>
    </row>
    <row r="113" spans="1:28" ht="15.75" hidden="1" x14ac:dyDescent="0.25">
      <c r="A113" s="24">
        <v>45512</v>
      </c>
      <c r="B113" s="25" t="s">
        <v>253</v>
      </c>
      <c r="C113" s="25">
        <v>1000000</v>
      </c>
      <c r="D113" s="25" t="s">
        <v>46</v>
      </c>
      <c r="E113" s="25" t="s">
        <v>150</v>
      </c>
      <c r="F113" s="25">
        <v>20</v>
      </c>
      <c r="G113" s="25" t="s">
        <v>77</v>
      </c>
      <c r="H113" s="25"/>
      <c r="I113" s="11">
        <f t="shared" si="19"/>
        <v>0</v>
      </c>
      <c r="J113" s="38" t="s">
        <v>78</v>
      </c>
      <c r="K113" s="11" t="s">
        <v>1688</v>
      </c>
      <c r="L113" s="107">
        <f t="shared" si="14"/>
        <v>0</v>
      </c>
      <c r="M113" s="107"/>
      <c r="N113" s="107"/>
      <c r="O113" s="107">
        <f t="shared" si="15"/>
        <v>515000</v>
      </c>
      <c r="P113" s="107"/>
      <c r="Q113" s="107">
        <v>515000</v>
      </c>
      <c r="R113" s="107">
        <f t="shared" si="16"/>
        <v>0</v>
      </c>
      <c r="S113" s="107"/>
      <c r="T113" s="107"/>
      <c r="U113" s="107">
        <f t="shared" si="17"/>
        <v>0</v>
      </c>
      <c r="V113" s="107"/>
      <c r="W113" s="107"/>
      <c r="X113" s="107">
        <f t="shared" si="18"/>
        <v>0</v>
      </c>
      <c r="Y113" s="107"/>
      <c r="Z113" s="107"/>
      <c r="AA113" s="108">
        <f>C113+I113-L113-O113-U113-X113-R113</f>
        <v>485000</v>
      </c>
      <c r="AB113" s="7">
        <v>45546</v>
      </c>
    </row>
    <row r="114" spans="1:28" ht="15.75" hidden="1" x14ac:dyDescent="0.25">
      <c r="A114" s="24">
        <v>45513</v>
      </c>
      <c r="B114" s="25" t="s">
        <v>51</v>
      </c>
      <c r="C114" s="25">
        <v>7551000.0000000009</v>
      </c>
      <c r="D114" s="25" t="s">
        <v>46</v>
      </c>
      <c r="E114" s="25" t="s">
        <v>126</v>
      </c>
      <c r="F114" s="25">
        <v>167.8</v>
      </c>
      <c r="G114" s="25" t="s">
        <v>39</v>
      </c>
      <c r="H114" s="25"/>
      <c r="I114" s="11">
        <f t="shared" si="19"/>
        <v>0</v>
      </c>
      <c r="J114" s="31" t="s">
        <v>312</v>
      </c>
      <c r="K114" s="11"/>
      <c r="L114" s="107">
        <f t="shared" si="14"/>
        <v>0</v>
      </c>
      <c r="M114" s="107"/>
      <c r="N114" s="107"/>
      <c r="O114" s="107">
        <f t="shared" si="15"/>
        <v>7551000</v>
      </c>
      <c r="P114" s="107">
        <v>7551000</v>
      </c>
      <c r="Q114" s="107"/>
      <c r="R114" s="107">
        <f t="shared" si="16"/>
        <v>0</v>
      </c>
      <c r="S114" s="107"/>
      <c r="T114" s="107"/>
      <c r="U114" s="107">
        <f t="shared" si="17"/>
        <v>0</v>
      </c>
      <c r="V114" s="107"/>
      <c r="W114" s="107"/>
      <c r="X114" s="107">
        <f t="shared" si="18"/>
        <v>0</v>
      </c>
      <c r="Y114" s="107"/>
      <c r="Z114" s="107"/>
      <c r="AA114" s="108">
        <f>C114+I114-L114-O114-U114-X114-R114</f>
        <v>9.3132257461547852E-10</v>
      </c>
      <c r="AB114" s="7">
        <v>45539</v>
      </c>
    </row>
    <row r="115" spans="1:28" ht="15.75" hidden="1" x14ac:dyDescent="0.25">
      <c r="A115" s="24">
        <v>45513</v>
      </c>
      <c r="B115" s="25" t="s">
        <v>1215</v>
      </c>
      <c r="C115" s="25">
        <v>800000</v>
      </c>
      <c r="D115" s="25" t="s">
        <v>52</v>
      </c>
      <c r="E115" s="25" t="s">
        <v>189</v>
      </c>
      <c r="F115" s="25">
        <v>2</v>
      </c>
      <c r="G115" s="25" t="s">
        <v>23</v>
      </c>
      <c r="H115" s="25"/>
      <c r="I115" s="11">
        <f t="shared" si="19"/>
        <v>0</v>
      </c>
      <c r="J115" s="26" t="s">
        <v>28</v>
      </c>
      <c r="K115" s="11"/>
      <c r="L115" s="107">
        <f t="shared" si="14"/>
        <v>0</v>
      </c>
      <c r="M115" s="107"/>
      <c r="N115" s="107"/>
      <c r="O115" s="107">
        <f t="shared" si="15"/>
        <v>0</v>
      </c>
      <c r="P115" s="107"/>
      <c r="Q115" s="107"/>
      <c r="R115" s="107">
        <f t="shared" si="16"/>
        <v>0</v>
      </c>
      <c r="S115" s="107"/>
      <c r="T115" s="107"/>
      <c r="U115" s="107">
        <f t="shared" si="17"/>
        <v>0</v>
      </c>
      <c r="V115" s="107"/>
      <c r="W115" s="107"/>
      <c r="X115" s="107">
        <f t="shared" si="18"/>
        <v>0</v>
      </c>
      <c r="Y115" s="107"/>
      <c r="Z115" s="107"/>
      <c r="AA115" s="108">
        <f>C115+I115-L115-O115-U115-X115-R115</f>
        <v>800000</v>
      </c>
      <c r="AB115" s="7"/>
    </row>
    <row r="116" spans="1:28" ht="15.75" hidden="1" x14ac:dyDescent="0.25">
      <c r="A116" s="24">
        <v>45513</v>
      </c>
      <c r="B116" s="25" t="s">
        <v>1215</v>
      </c>
      <c r="C116" s="25">
        <v>800000</v>
      </c>
      <c r="D116" s="25" t="s">
        <v>52</v>
      </c>
      <c r="E116" s="25" t="s">
        <v>53</v>
      </c>
      <c r="F116" s="25">
        <v>2</v>
      </c>
      <c r="G116" s="25" t="s">
        <v>23</v>
      </c>
      <c r="H116" s="25"/>
      <c r="I116" s="11">
        <f t="shared" si="19"/>
        <v>0</v>
      </c>
      <c r="J116" s="26" t="s">
        <v>28</v>
      </c>
      <c r="K116" s="11"/>
      <c r="L116" s="107">
        <f t="shared" si="14"/>
        <v>0</v>
      </c>
      <c r="M116" s="107"/>
      <c r="N116" s="107"/>
      <c r="O116" s="107">
        <f t="shared" si="15"/>
        <v>0</v>
      </c>
      <c r="P116" s="107"/>
      <c r="Q116" s="107"/>
      <c r="R116" s="107">
        <f t="shared" si="16"/>
        <v>0</v>
      </c>
      <c r="S116" s="107"/>
      <c r="T116" s="107"/>
      <c r="U116" s="107">
        <f t="shared" si="17"/>
        <v>0</v>
      </c>
      <c r="V116" s="107"/>
      <c r="W116" s="107"/>
      <c r="X116" s="107">
        <f t="shared" si="18"/>
        <v>0</v>
      </c>
      <c r="Y116" s="107"/>
      <c r="Z116" s="107"/>
      <c r="AA116" s="108">
        <f>C116+I116-L116-O116-U116-X116-R116</f>
        <v>800000</v>
      </c>
      <c r="AB116" s="7"/>
    </row>
    <row r="117" spans="1:28" ht="15.75" hidden="1" x14ac:dyDescent="0.25">
      <c r="A117" s="24">
        <v>45513</v>
      </c>
      <c r="B117" s="25" t="s">
        <v>231</v>
      </c>
      <c r="C117" s="25">
        <v>2840000</v>
      </c>
      <c r="D117" s="25" t="s">
        <v>46</v>
      </c>
      <c r="E117" s="25" t="s">
        <v>60</v>
      </c>
      <c r="F117" s="25">
        <v>2000</v>
      </c>
      <c r="G117" s="44" t="s">
        <v>34</v>
      </c>
      <c r="H117" s="25"/>
      <c r="I117" s="11">
        <f t="shared" si="19"/>
        <v>0</v>
      </c>
      <c r="J117" s="26" t="s">
        <v>28</v>
      </c>
      <c r="K117" s="11"/>
      <c r="L117" s="107">
        <f t="shared" si="14"/>
        <v>0</v>
      </c>
      <c r="M117" s="107"/>
      <c r="N117" s="107"/>
      <c r="O117" s="107">
        <f t="shared" si="15"/>
        <v>0</v>
      </c>
      <c r="P117" s="107"/>
      <c r="Q117" s="107"/>
      <c r="R117" s="107">
        <f t="shared" si="16"/>
        <v>0</v>
      </c>
      <c r="S117" s="107"/>
      <c r="T117" s="107"/>
      <c r="U117" s="107">
        <f t="shared" si="17"/>
        <v>0</v>
      </c>
      <c r="V117" s="107"/>
      <c r="W117" s="107"/>
      <c r="X117" s="107">
        <f t="shared" si="18"/>
        <v>0</v>
      </c>
      <c r="Y117" s="107"/>
      <c r="Z117" s="107"/>
      <c r="AA117" s="108">
        <f>C117+I117-L117-O117-U117-X117-R117</f>
        <v>2840000</v>
      </c>
      <c r="AB117" s="7"/>
    </row>
    <row r="118" spans="1:28" ht="15.75" hidden="1" x14ac:dyDescent="0.25">
      <c r="A118" s="24">
        <v>45513</v>
      </c>
      <c r="B118" s="25" t="s">
        <v>226</v>
      </c>
      <c r="C118" s="25">
        <v>12600000</v>
      </c>
      <c r="D118" s="25" t="s">
        <v>52</v>
      </c>
      <c r="E118" s="25" t="s">
        <v>229</v>
      </c>
      <c r="F118" s="25">
        <v>300</v>
      </c>
      <c r="G118" s="25" t="s">
        <v>39</v>
      </c>
      <c r="H118" s="25"/>
      <c r="I118" s="11">
        <f t="shared" si="19"/>
        <v>0</v>
      </c>
      <c r="J118" s="31" t="s">
        <v>312</v>
      </c>
      <c r="K118" s="11" t="s">
        <v>1689</v>
      </c>
      <c r="L118" s="107">
        <f t="shared" si="14"/>
        <v>0</v>
      </c>
      <c r="M118" s="107"/>
      <c r="N118" s="107"/>
      <c r="O118" s="107">
        <f t="shared" si="15"/>
        <v>12600000</v>
      </c>
      <c r="P118" s="107">
        <v>12600000</v>
      </c>
      <c r="Q118" s="107"/>
      <c r="R118" s="107">
        <f t="shared" si="16"/>
        <v>0</v>
      </c>
      <c r="S118" s="107"/>
      <c r="T118" s="107"/>
      <c r="U118" s="107">
        <f t="shared" si="17"/>
        <v>0</v>
      </c>
      <c r="V118" s="107"/>
      <c r="W118" s="107"/>
      <c r="X118" s="107">
        <f t="shared" si="18"/>
        <v>0</v>
      </c>
      <c r="Y118" s="107"/>
      <c r="Z118" s="107"/>
      <c r="AA118" s="108">
        <f>C118+I118-L118-O118-U118-X118-R118</f>
        <v>0</v>
      </c>
      <c r="AB118" s="7">
        <v>45560</v>
      </c>
    </row>
    <row r="119" spans="1:28" ht="15.75" hidden="1" x14ac:dyDescent="0.25">
      <c r="A119" s="24">
        <v>45514</v>
      </c>
      <c r="B119" s="25" t="s">
        <v>110</v>
      </c>
      <c r="C119" s="25">
        <v>6943299.9999999991</v>
      </c>
      <c r="D119" s="25" t="s">
        <v>46</v>
      </c>
      <c r="E119" s="25" t="s">
        <v>81</v>
      </c>
      <c r="F119" s="25">
        <v>141.69999999999999</v>
      </c>
      <c r="G119" s="25" t="s">
        <v>39</v>
      </c>
      <c r="H119" s="25"/>
      <c r="I119" s="11">
        <f t="shared" si="19"/>
        <v>0</v>
      </c>
      <c r="J119" s="26" t="s">
        <v>28</v>
      </c>
      <c r="K119" s="11"/>
      <c r="L119" s="107">
        <f t="shared" si="14"/>
        <v>0</v>
      </c>
      <c r="M119" s="107"/>
      <c r="N119" s="107"/>
      <c r="O119" s="107">
        <f t="shared" si="15"/>
        <v>0</v>
      </c>
      <c r="P119" s="107"/>
      <c r="Q119" s="107"/>
      <c r="R119" s="107">
        <f t="shared" si="16"/>
        <v>0</v>
      </c>
      <c r="S119" s="107"/>
      <c r="T119" s="107"/>
      <c r="U119" s="107">
        <f t="shared" si="17"/>
        <v>0</v>
      </c>
      <c r="V119" s="107"/>
      <c r="W119" s="107"/>
      <c r="X119" s="107">
        <f t="shared" si="18"/>
        <v>0</v>
      </c>
      <c r="Y119" s="107"/>
      <c r="Z119" s="107"/>
      <c r="AA119" s="108">
        <f>C119+I119-L119-O119-U119-X119-R119</f>
        <v>6943299.9999999991</v>
      </c>
      <c r="AB119" s="7"/>
    </row>
    <row r="120" spans="1:28" ht="15.75" hidden="1" x14ac:dyDescent="0.25">
      <c r="A120" s="24">
        <v>45514</v>
      </c>
      <c r="B120" s="25" t="s">
        <v>99</v>
      </c>
      <c r="C120" s="25">
        <v>0</v>
      </c>
      <c r="D120" s="25"/>
      <c r="E120" s="25" t="s">
        <v>121</v>
      </c>
      <c r="F120" s="25">
        <v>41.2</v>
      </c>
      <c r="G120" s="25" t="s">
        <v>39</v>
      </c>
      <c r="H120" s="25"/>
      <c r="I120" s="11">
        <f t="shared" si="19"/>
        <v>0</v>
      </c>
      <c r="J120" s="26" t="s">
        <v>28</v>
      </c>
      <c r="K120" s="11"/>
      <c r="L120" s="107">
        <f t="shared" si="14"/>
        <v>0</v>
      </c>
      <c r="M120" s="107"/>
      <c r="N120" s="107"/>
      <c r="O120" s="107">
        <f t="shared" si="15"/>
        <v>0</v>
      </c>
      <c r="P120" s="107"/>
      <c r="Q120" s="107"/>
      <c r="R120" s="107">
        <f t="shared" si="16"/>
        <v>0</v>
      </c>
      <c r="S120" s="107"/>
      <c r="T120" s="107"/>
      <c r="U120" s="107">
        <f t="shared" si="17"/>
        <v>0</v>
      </c>
      <c r="V120" s="107"/>
      <c r="W120" s="107"/>
      <c r="X120" s="107">
        <f t="shared" si="18"/>
        <v>0</v>
      </c>
      <c r="Y120" s="107"/>
      <c r="Z120" s="107"/>
      <c r="AA120" s="108">
        <f>C120+I120-L120-O120-U120-X120-R120</f>
        <v>0</v>
      </c>
      <c r="AB120" s="7"/>
    </row>
    <row r="121" spans="1:28" ht="15.75" hidden="1" x14ac:dyDescent="0.25">
      <c r="A121" s="24">
        <v>45514</v>
      </c>
      <c r="B121" s="25" t="s">
        <v>99</v>
      </c>
      <c r="C121" s="25">
        <v>0</v>
      </c>
      <c r="D121" s="25"/>
      <c r="E121" s="25" t="s">
        <v>103</v>
      </c>
      <c r="F121" s="25">
        <v>58.1</v>
      </c>
      <c r="G121" s="25" t="s">
        <v>39</v>
      </c>
      <c r="H121" s="25"/>
      <c r="I121" s="11">
        <f t="shared" si="19"/>
        <v>0</v>
      </c>
      <c r="J121" s="26" t="s">
        <v>28</v>
      </c>
      <c r="K121" s="11"/>
      <c r="L121" s="107">
        <f t="shared" si="14"/>
        <v>0</v>
      </c>
      <c r="M121" s="107"/>
      <c r="N121" s="107"/>
      <c r="O121" s="107">
        <f t="shared" si="15"/>
        <v>0</v>
      </c>
      <c r="P121" s="107"/>
      <c r="Q121" s="107"/>
      <c r="R121" s="107">
        <f t="shared" si="16"/>
        <v>0</v>
      </c>
      <c r="S121" s="107"/>
      <c r="T121" s="107"/>
      <c r="U121" s="107">
        <f t="shared" si="17"/>
        <v>0</v>
      </c>
      <c r="V121" s="107"/>
      <c r="W121" s="107"/>
      <c r="X121" s="107">
        <f t="shared" si="18"/>
        <v>0</v>
      </c>
      <c r="Y121" s="107"/>
      <c r="Z121" s="107"/>
      <c r="AA121" s="108">
        <f>C121+I121-L121-O121-U121-X121-R121</f>
        <v>0</v>
      </c>
      <c r="AB121" s="7"/>
    </row>
    <row r="122" spans="1:28" ht="15.75" hidden="1" x14ac:dyDescent="0.25">
      <c r="A122" s="24">
        <v>45516</v>
      </c>
      <c r="B122" s="25" t="s">
        <v>99</v>
      </c>
      <c r="C122" s="25">
        <v>0</v>
      </c>
      <c r="D122" s="25"/>
      <c r="E122" s="25" t="s">
        <v>158</v>
      </c>
      <c r="F122" s="25">
        <v>31.2</v>
      </c>
      <c r="G122" s="25" t="s">
        <v>39</v>
      </c>
      <c r="H122" s="25"/>
      <c r="I122" s="11">
        <f t="shared" si="19"/>
        <v>0</v>
      </c>
      <c r="J122" s="26" t="s">
        <v>28</v>
      </c>
      <c r="K122" s="11"/>
      <c r="L122" s="107">
        <f t="shared" si="14"/>
        <v>0</v>
      </c>
      <c r="M122" s="107"/>
      <c r="N122" s="107"/>
      <c r="O122" s="107">
        <f t="shared" si="15"/>
        <v>0</v>
      </c>
      <c r="P122" s="107"/>
      <c r="Q122" s="107"/>
      <c r="R122" s="107">
        <f t="shared" si="16"/>
        <v>0</v>
      </c>
      <c r="S122" s="107"/>
      <c r="T122" s="107"/>
      <c r="U122" s="107">
        <f t="shared" si="17"/>
        <v>0</v>
      </c>
      <c r="V122" s="107"/>
      <c r="W122" s="107"/>
      <c r="X122" s="107">
        <f t="shared" si="18"/>
        <v>0</v>
      </c>
      <c r="Y122" s="107"/>
      <c r="Z122" s="107"/>
      <c r="AA122" s="108">
        <f>C122+I122-L122-O122-U122-X122-R122</f>
        <v>0</v>
      </c>
      <c r="AB122" s="7"/>
    </row>
    <row r="123" spans="1:28" ht="15.75" hidden="1" x14ac:dyDescent="0.25">
      <c r="A123" s="24">
        <v>45516</v>
      </c>
      <c r="B123" s="25" t="s">
        <v>253</v>
      </c>
      <c r="C123" s="25">
        <v>150000</v>
      </c>
      <c r="D123" s="25" t="s">
        <v>46</v>
      </c>
      <c r="E123" s="25" t="s">
        <v>135</v>
      </c>
      <c r="F123" s="25">
        <v>1</v>
      </c>
      <c r="G123" s="25" t="s">
        <v>48</v>
      </c>
      <c r="H123" s="25"/>
      <c r="I123" s="11">
        <f t="shared" si="19"/>
        <v>0</v>
      </c>
      <c r="J123" s="26" t="s">
        <v>28</v>
      </c>
      <c r="K123" s="11" t="s">
        <v>1690</v>
      </c>
      <c r="L123" s="107">
        <f t="shared" si="14"/>
        <v>0</v>
      </c>
      <c r="M123" s="107"/>
      <c r="N123" s="107"/>
      <c r="O123" s="107">
        <f t="shared" si="15"/>
        <v>0</v>
      </c>
      <c r="P123" s="107"/>
      <c r="Q123" s="107"/>
      <c r="R123" s="107">
        <f t="shared" si="16"/>
        <v>0</v>
      </c>
      <c r="S123" s="107"/>
      <c r="T123" s="107"/>
      <c r="U123" s="107">
        <f t="shared" si="17"/>
        <v>0</v>
      </c>
      <c r="V123" s="107"/>
      <c r="W123" s="107"/>
      <c r="X123" s="107">
        <f t="shared" si="18"/>
        <v>0</v>
      </c>
      <c r="Y123" s="107"/>
      <c r="Z123" s="107"/>
      <c r="AA123" s="108">
        <f>C123+I123-L123-O123-U123-X123-R123</f>
        <v>150000</v>
      </c>
      <c r="AB123" s="7"/>
    </row>
    <row r="124" spans="1:28" ht="15.75" hidden="1" x14ac:dyDescent="0.25">
      <c r="A124" s="24">
        <v>45516</v>
      </c>
      <c r="B124" s="25" t="s">
        <v>412</v>
      </c>
      <c r="C124" s="25">
        <v>19450000</v>
      </c>
      <c r="D124" s="25" t="s">
        <v>46</v>
      </c>
      <c r="E124" s="25" t="s">
        <v>232</v>
      </c>
      <c r="F124" s="25">
        <v>250</v>
      </c>
      <c r="G124" s="25" t="s">
        <v>39</v>
      </c>
      <c r="H124" s="25"/>
      <c r="I124" s="11">
        <f t="shared" si="19"/>
        <v>0</v>
      </c>
      <c r="J124" s="31" t="s">
        <v>312</v>
      </c>
      <c r="K124" s="11"/>
      <c r="L124" s="107">
        <f t="shared" si="14"/>
        <v>0</v>
      </c>
      <c r="M124" s="107"/>
      <c r="N124" s="107"/>
      <c r="O124" s="107">
        <f t="shared" si="15"/>
        <v>19450000</v>
      </c>
      <c r="P124" s="107">
        <v>19450000</v>
      </c>
      <c r="Q124" s="107"/>
      <c r="R124" s="107">
        <f t="shared" si="16"/>
        <v>0</v>
      </c>
      <c r="S124" s="107"/>
      <c r="T124" s="107"/>
      <c r="U124" s="107">
        <f t="shared" si="17"/>
        <v>0</v>
      </c>
      <c r="V124" s="107"/>
      <c r="W124" s="107"/>
      <c r="X124" s="107">
        <f t="shared" si="18"/>
        <v>0</v>
      </c>
      <c r="Y124" s="107"/>
      <c r="Z124" s="107"/>
      <c r="AA124" s="108">
        <f>C124+I124-L124-O124-U124-X124-R124</f>
        <v>0</v>
      </c>
      <c r="AB124" s="7">
        <v>45540</v>
      </c>
    </row>
    <row r="125" spans="1:28" ht="15.75" hidden="1" x14ac:dyDescent="0.25">
      <c r="A125" s="24">
        <v>45516</v>
      </c>
      <c r="B125" s="25" t="s">
        <v>412</v>
      </c>
      <c r="C125" s="25">
        <v>4200000</v>
      </c>
      <c r="D125" s="25" t="s">
        <v>46</v>
      </c>
      <c r="E125" s="25" t="s">
        <v>189</v>
      </c>
      <c r="F125" s="25">
        <v>10</v>
      </c>
      <c r="G125" s="25" t="s">
        <v>23</v>
      </c>
      <c r="H125" s="25"/>
      <c r="I125" s="11">
        <f t="shared" si="19"/>
        <v>0</v>
      </c>
      <c r="J125" s="31" t="s">
        <v>312</v>
      </c>
      <c r="K125" s="11"/>
      <c r="L125" s="107">
        <f t="shared" si="14"/>
        <v>0</v>
      </c>
      <c r="M125" s="107"/>
      <c r="N125" s="107"/>
      <c r="O125" s="107">
        <f t="shared" si="15"/>
        <v>4200000</v>
      </c>
      <c r="P125" s="107">
        <v>4200000</v>
      </c>
      <c r="Q125" s="107"/>
      <c r="R125" s="107">
        <f t="shared" si="16"/>
        <v>0</v>
      </c>
      <c r="S125" s="107"/>
      <c r="T125" s="107"/>
      <c r="U125" s="107">
        <f t="shared" si="17"/>
        <v>0</v>
      </c>
      <c r="V125" s="107"/>
      <c r="W125" s="107"/>
      <c r="X125" s="107">
        <f t="shared" si="18"/>
        <v>0</v>
      </c>
      <c r="Y125" s="107"/>
      <c r="Z125" s="107"/>
      <c r="AA125" s="108">
        <f>C125+I125-L125-O125-U125-X125-R125</f>
        <v>0</v>
      </c>
      <c r="AB125" s="7">
        <v>45540</v>
      </c>
    </row>
    <row r="126" spans="1:28" ht="15.75" hidden="1" x14ac:dyDescent="0.25">
      <c r="A126" s="24">
        <v>45516</v>
      </c>
      <c r="B126" s="25" t="s">
        <v>110</v>
      </c>
      <c r="C126" s="25">
        <v>1156400</v>
      </c>
      <c r="D126" s="25" t="s">
        <v>46</v>
      </c>
      <c r="E126" s="25" t="s">
        <v>81</v>
      </c>
      <c r="F126" s="25">
        <v>23.6</v>
      </c>
      <c r="G126" s="25" t="s">
        <v>39</v>
      </c>
      <c r="H126" s="25"/>
      <c r="I126" s="11">
        <f t="shared" si="19"/>
        <v>0</v>
      </c>
      <c r="J126" s="26" t="s">
        <v>28</v>
      </c>
      <c r="K126" s="11"/>
      <c r="L126" s="107">
        <f t="shared" si="14"/>
        <v>0</v>
      </c>
      <c r="M126" s="107"/>
      <c r="N126" s="107"/>
      <c r="O126" s="107">
        <f t="shared" si="15"/>
        <v>0</v>
      </c>
      <c r="P126" s="107"/>
      <c r="Q126" s="107"/>
      <c r="R126" s="107">
        <f t="shared" si="16"/>
        <v>0</v>
      </c>
      <c r="S126" s="107"/>
      <c r="T126" s="107"/>
      <c r="U126" s="107">
        <f t="shared" si="17"/>
        <v>0</v>
      </c>
      <c r="V126" s="107"/>
      <c r="W126" s="107"/>
      <c r="X126" s="107">
        <f t="shared" si="18"/>
        <v>0</v>
      </c>
      <c r="Y126" s="107"/>
      <c r="Z126" s="107"/>
      <c r="AA126" s="108">
        <f>C126+I126-L126-O126-U126-X126-R126</f>
        <v>1156400</v>
      </c>
      <c r="AB126" s="7"/>
    </row>
    <row r="127" spans="1:28" ht="15.75" hidden="1" x14ac:dyDescent="0.25">
      <c r="A127" s="24">
        <v>45516</v>
      </c>
      <c r="B127" s="25" t="s">
        <v>1485</v>
      </c>
      <c r="C127" s="25">
        <v>150000</v>
      </c>
      <c r="D127" s="25" t="s">
        <v>46</v>
      </c>
      <c r="E127" s="25" t="s">
        <v>135</v>
      </c>
      <c r="F127" s="25">
        <v>1</v>
      </c>
      <c r="G127" s="25" t="s">
        <v>48</v>
      </c>
      <c r="H127" s="25"/>
      <c r="I127" s="11">
        <f t="shared" si="19"/>
        <v>0</v>
      </c>
      <c r="J127" s="26" t="s">
        <v>28</v>
      </c>
      <c r="K127" s="11"/>
      <c r="L127" s="107">
        <f t="shared" si="14"/>
        <v>0</v>
      </c>
      <c r="M127" s="107"/>
      <c r="N127" s="107"/>
      <c r="O127" s="107">
        <f t="shared" si="15"/>
        <v>0</v>
      </c>
      <c r="P127" s="107"/>
      <c r="Q127" s="107"/>
      <c r="R127" s="107">
        <f t="shared" si="16"/>
        <v>0</v>
      </c>
      <c r="S127" s="107"/>
      <c r="T127" s="107"/>
      <c r="U127" s="107">
        <f t="shared" si="17"/>
        <v>0</v>
      </c>
      <c r="V127" s="107"/>
      <c r="W127" s="107"/>
      <c r="X127" s="107">
        <f t="shared" si="18"/>
        <v>0</v>
      </c>
      <c r="Y127" s="107"/>
      <c r="Z127" s="107"/>
      <c r="AA127" s="108">
        <f>C127+I127-L127-O127-U127-X127-R127</f>
        <v>150000</v>
      </c>
      <c r="AB127" s="7"/>
    </row>
    <row r="128" spans="1:28" ht="15.75" hidden="1" x14ac:dyDescent="0.25">
      <c r="A128" s="24">
        <v>45516</v>
      </c>
      <c r="B128" s="25" t="s">
        <v>51</v>
      </c>
      <c r="C128" s="25">
        <v>8986500</v>
      </c>
      <c r="D128" s="25" t="s">
        <v>46</v>
      </c>
      <c r="E128" s="25" t="s">
        <v>158</v>
      </c>
      <c r="F128" s="25">
        <v>199.7</v>
      </c>
      <c r="G128" s="25" t="s">
        <v>39</v>
      </c>
      <c r="H128" s="25"/>
      <c r="I128" s="11">
        <f t="shared" si="19"/>
        <v>0</v>
      </c>
      <c r="J128" s="31" t="s">
        <v>312</v>
      </c>
      <c r="K128" s="11"/>
      <c r="L128" s="107">
        <f t="shared" si="14"/>
        <v>0</v>
      </c>
      <c r="M128" s="107"/>
      <c r="N128" s="107"/>
      <c r="O128" s="107">
        <f t="shared" si="15"/>
        <v>8986500</v>
      </c>
      <c r="P128" s="107">
        <v>8400000</v>
      </c>
      <c r="Q128" s="107">
        <v>586500</v>
      </c>
      <c r="R128" s="107">
        <f t="shared" si="16"/>
        <v>0</v>
      </c>
      <c r="S128" s="107"/>
      <c r="T128" s="107"/>
      <c r="U128" s="107">
        <f t="shared" si="17"/>
        <v>0</v>
      </c>
      <c r="V128" s="107"/>
      <c r="W128" s="107"/>
      <c r="X128" s="107">
        <f t="shared" si="18"/>
        <v>0</v>
      </c>
      <c r="Y128" s="107"/>
      <c r="Z128" s="107"/>
      <c r="AA128" s="108">
        <f>C128+I128-L128-O128-U128-X128-R128</f>
        <v>0</v>
      </c>
      <c r="AB128" s="7">
        <v>45555</v>
      </c>
    </row>
    <row r="129" spans="1:28" ht="15.75" hidden="1" x14ac:dyDescent="0.25">
      <c r="A129" s="24">
        <v>45516</v>
      </c>
      <c r="B129" s="25" t="s">
        <v>110</v>
      </c>
      <c r="C129" s="25">
        <v>1127000</v>
      </c>
      <c r="D129" s="25" t="s">
        <v>46</v>
      </c>
      <c r="E129" s="25" t="s">
        <v>81</v>
      </c>
      <c r="F129" s="25">
        <v>23</v>
      </c>
      <c r="G129" s="25" t="s">
        <v>39</v>
      </c>
      <c r="H129" s="25"/>
      <c r="I129" s="11">
        <f t="shared" si="19"/>
        <v>0</v>
      </c>
      <c r="J129" s="26" t="s">
        <v>28</v>
      </c>
      <c r="K129" s="11" t="s">
        <v>1721</v>
      </c>
      <c r="L129" s="107">
        <f t="shared" si="14"/>
        <v>0</v>
      </c>
      <c r="M129" s="107"/>
      <c r="N129" s="107"/>
      <c r="O129" s="107">
        <f t="shared" si="15"/>
        <v>0</v>
      </c>
      <c r="P129" s="107"/>
      <c r="Q129" s="107"/>
      <c r="R129" s="107">
        <f t="shared" si="16"/>
        <v>0</v>
      </c>
      <c r="S129" s="107"/>
      <c r="T129" s="107"/>
      <c r="U129" s="107">
        <f t="shared" si="17"/>
        <v>0</v>
      </c>
      <c r="V129" s="107"/>
      <c r="W129" s="107"/>
      <c r="X129" s="107">
        <f t="shared" si="18"/>
        <v>0</v>
      </c>
      <c r="Y129" s="107"/>
      <c r="Z129" s="107"/>
      <c r="AA129" s="108">
        <f>C129+I129-L129-O129-U129-X129-R129</f>
        <v>1127000</v>
      </c>
      <c r="AB129" s="7"/>
    </row>
    <row r="130" spans="1:28" ht="15.75" hidden="1" x14ac:dyDescent="0.25">
      <c r="A130" s="24">
        <v>45516</v>
      </c>
      <c r="B130" s="25" t="s">
        <v>98</v>
      </c>
      <c r="C130" s="25">
        <v>6450000</v>
      </c>
      <c r="D130" s="25" t="s">
        <v>46</v>
      </c>
      <c r="E130" s="25" t="s">
        <v>58</v>
      </c>
      <c r="F130" s="25">
        <v>3000</v>
      </c>
      <c r="G130" s="25" t="s">
        <v>34</v>
      </c>
      <c r="H130" s="25"/>
      <c r="I130" s="11">
        <f t="shared" si="19"/>
        <v>0</v>
      </c>
      <c r="J130" s="38" t="s">
        <v>24</v>
      </c>
      <c r="K130" s="11"/>
      <c r="L130" s="107">
        <f t="shared" si="14"/>
        <v>0</v>
      </c>
      <c r="M130" s="107"/>
      <c r="N130" s="107"/>
      <c r="O130" s="107">
        <f t="shared" si="15"/>
        <v>0</v>
      </c>
      <c r="P130" s="107"/>
      <c r="Q130" s="107"/>
      <c r="R130" s="107">
        <f t="shared" si="16"/>
        <v>0</v>
      </c>
      <c r="S130" s="107"/>
      <c r="T130" s="107"/>
      <c r="U130" s="107">
        <f t="shared" si="17"/>
        <v>4313000</v>
      </c>
      <c r="V130" s="107"/>
      <c r="W130" s="107">
        <v>4313000</v>
      </c>
      <c r="X130" s="107">
        <f t="shared" si="18"/>
        <v>0</v>
      </c>
      <c r="Y130" s="107"/>
      <c r="Z130" s="107"/>
      <c r="AA130" s="108">
        <f>C130+I130-L130-O130-U130-X130-R130</f>
        <v>2137000</v>
      </c>
      <c r="AB130" s="7">
        <v>45562</v>
      </c>
    </row>
    <row r="131" spans="1:28" ht="15.75" hidden="1" x14ac:dyDescent="0.25">
      <c r="A131" s="24">
        <v>45517</v>
      </c>
      <c r="B131" s="25" t="s">
        <v>107</v>
      </c>
      <c r="C131" s="25">
        <v>6607350</v>
      </c>
      <c r="D131" s="25" t="s">
        <v>46</v>
      </c>
      <c r="E131" s="25" t="s">
        <v>255</v>
      </c>
      <c r="F131" s="25">
        <v>4750</v>
      </c>
      <c r="G131" s="25" t="s">
        <v>34</v>
      </c>
      <c r="H131" s="25"/>
      <c r="I131" s="11">
        <f t="shared" si="19"/>
        <v>0</v>
      </c>
      <c r="J131" s="31" t="s">
        <v>312</v>
      </c>
      <c r="K131" s="11"/>
      <c r="L131" s="107">
        <f t="shared" si="14"/>
        <v>0</v>
      </c>
      <c r="M131" s="107"/>
      <c r="N131" s="107"/>
      <c r="O131" s="107">
        <f t="shared" si="15"/>
        <v>6607350</v>
      </c>
      <c r="P131" s="107">
        <v>6607350</v>
      </c>
      <c r="Q131" s="107"/>
      <c r="R131" s="107">
        <f t="shared" si="16"/>
        <v>0</v>
      </c>
      <c r="S131" s="107"/>
      <c r="T131" s="107"/>
      <c r="U131" s="107">
        <f t="shared" si="17"/>
        <v>0</v>
      </c>
      <c r="V131" s="107"/>
      <c r="W131" s="107"/>
      <c r="X131" s="107">
        <f t="shared" si="18"/>
        <v>0</v>
      </c>
      <c r="Y131" s="107"/>
      <c r="Z131" s="107"/>
      <c r="AA131" s="108">
        <f>C131+I131-L131-O131-U131-X131-R131</f>
        <v>0</v>
      </c>
      <c r="AB131" s="7">
        <v>45559</v>
      </c>
    </row>
    <row r="132" spans="1:28" ht="15.75" hidden="1" x14ac:dyDescent="0.25">
      <c r="A132" s="24">
        <v>45517</v>
      </c>
      <c r="B132" s="25" t="s">
        <v>107</v>
      </c>
      <c r="C132" s="25">
        <v>12540000</v>
      </c>
      <c r="D132" s="25" t="s">
        <v>46</v>
      </c>
      <c r="E132" s="25" t="s">
        <v>108</v>
      </c>
      <c r="F132" s="25">
        <v>6600</v>
      </c>
      <c r="G132" s="25" t="s">
        <v>34</v>
      </c>
      <c r="H132" s="25"/>
      <c r="I132" s="11">
        <f t="shared" si="19"/>
        <v>0</v>
      </c>
      <c r="J132" s="31" t="s">
        <v>312</v>
      </c>
      <c r="K132" s="11"/>
      <c r="L132" s="107">
        <f t="shared" si="14"/>
        <v>0</v>
      </c>
      <c r="M132" s="107"/>
      <c r="N132" s="107"/>
      <c r="O132" s="107">
        <f t="shared" si="15"/>
        <v>12540000</v>
      </c>
      <c r="P132" s="107">
        <v>12540000</v>
      </c>
      <c r="Q132" s="107"/>
      <c r="R132" s="107">
        <f t="shared" si="16"/>
        <v>0</v>
      </c>
      <c r="S132" s="107"/>
      <c r="T132" s="107"/>
      <c r="U132" s="107">
        <f t="shared" si="17"/>
        <v>0</v>
      </c>
      <c r="V132" s="107"/>
      <c r="W132" s="107"/>
      <c r="X132" s="107">
        <f t="shared" si="18"/>
        <v>0</v>
      </c>
      <c r="Y132" s="107"/>
      <c r="Z132" s="107"/>
      <c r="AA132" s="108">
        <f>C132+I132-L132-O132-U132-X132-R132</f>
        <v>0</v>
      </c>
      <c r="AB132" s="7">
        <v>45559</v>
      </c>
    </row>
    <row r="133" spans="1:28" ht="15.75" hidden="1" x14ac:dyDescent="0.25">
      <c r="A133" s="24">
        <v>45517</v>
      </c>
      <c r="B133" s="25" t="s">
        <v>134</v>
      </c>
      <c r="C133" s="25">
        <v>685000</v>
      </c>
      <c r="D133" s="25" t="s">
        <v>46</v>
      </c>
      <c r="E133" s="25" t="s">
        <v>179</v>
      </c>
      <c r="F133" s="25">
        <v>500</v>
      </c>
      <c r="G133" s="25" t="s">
        <v>34</v>
      </c>
      <c r="H133" s="25"/>
      <c r="I133" s="11">
        <f t="shared" si="19"/>
        <v>0</v>
      </c>
      <c r="J133" s="31" t="s">
        <v>312</v>
      </c>
      <c r="K133" s="11" t="s">
        <v>1744</v>
      </c>
      <c r="L133" s="107">
        <f t="shared" si="14"/>
        <v>0</v>
      </c>
      <c r="M133" s="107"/>
      <c r="N133" s="107"/>
      <c r="O133" s="107">
        <f t="shared" si="15"/>
        <v>685000</v>
      </c>
      <c r="P133" s="107">
        <v>685000</v>
      </c>
      <c r="Q133" s="107"/>
      <c r="R133" s="107">
        <f t="shared" si="16"/>
        <v>0</v>
      </c>
      <c r="S133" s="107"/>
      <c r="T133" s="107"/>
      <c r="U133" s="107">
        <f t="shared" si="17"/>
        <v>0</v>
      </c>
      <c r="V133" s="107"/>
      <c r="W133" s="107"/>
      <c r="X133" s="107">
        <f t="shared" si="18"/>
        <v>0</v>
      </c>
      <c r="Y133" s="107"/>
      <c r="Z133" s="107"/>
      <c r="AA133" s="108">
        <f>C133+I133-L133-O133-U133-X133-R133</f>
        <v>0</v>
      </c>
      <c r="AB133" s="7">
        <v>45561</v>
      </c>
    </row>
    <row r="134" spans="1:28" ht="15.75" hidden="1" x14ac:dyDescent="0.25">
      <c r="A134" s="24">
        <v>45517</v>
      </c>
      <c r="B134" s="25" t="s">
        <v>134</v>
      </c>
      <c r="C134" s="25">
        <v>3150000</v>
      </c>
      <c r="D134" s="25" t="s">
        <v>46</v>
      </c>
      <c r="E134" s="25" t="s">
        <v>42</v>
      </c>
      <c r="F134" s="25">
        <v>700</v>
      </c>
      <c r="G134" s="25" t="s">
        <v>34</v>
      </c>
      <c r="H134" s="25"/>
      <c r="I134" s="11">
        <f t="shared" si="19"/>
        <v>0</v>
      </c>
      <c r="J134" s="31" t="s">
        <v>312</v>
      </c>
      <c r="K134" s="11" t="s">
        <v>1744</v>
      </c>
      <c r="L134" s="107">
        <f t="shared" si="14"/>
        <v>0</v>
      </c>
      <c r="M134" s="107"/>
      <c r="N134" s="107"/>
      <c r="O134" s="107">
        <f t="shared" si="15"/>
        <v>3150000</v>
      </c>
      <c r="P134" s="107">
        <v>3150000</v>
      </c>
      <c r="Q134" s="107"/>
      <c r="R134" s="107">
        <f t="shared" si="16"/>
        <v>0</v>
      </c>
      <c r="S134" s="107"/>
      <c r="T134" s="107"/>
      <c r="U134" s="107">
        <f t="shared" si="17"/>
        <v>0</v>
      </c>
      <c r="V134" s="107"/>
      <c r="W134" s="107"/>
      <c r="X134" s="107">
        <f t="shared" si="18"/>
        <v>0</v>
      </c>
      <c r="Y134" s="107"/>
      <c r="Z134" s="107"/>
      <c r="AA134" s="108">
        <f>C134+I134-L134-O134-U134-X134-R134</f>
        <v>0</v>
      </c>
      <c r="AB134" s="7">
        <v>45561</v>
      </c>
    </row>
    <row r="135" spans="1:28" ht="15.75" hidden="1" x14ac:dyDescent="0.25">
      <c r="A135" s="24">
        <v>45517</v>
      </c>
      <c r="B135" s="25" t="s">
        <v>98</v>
      </c>
      <c r="C135" s="25">
        <v>3440000</v>
      </c>
      <c r="D135" s="25" t="s">
        <v>52</v>
      </c>
      <c r="E135" s="25" t="s">
        <v>58</v>
      </c>
      <c r="F135" s="25">
        <v>1600</v>
      </c>
      <c r="G135" s="25" t="s">
        <v>34</v>
      </c>
      <c r="H135" s="25"/>
      <c r="I135" s="11">
        <f t="shared" si="19"/>
        <v>0</v>
      </c>
      <c r="J135" s="26" t="s">
        <v>28</v>
      </c>
      <c r="K135" s="11"/>
      <c r="L135" s="107">
        <f t="shared" si="14"/>
        <v>0</v>
      </c>
      <c r="M135" s="107"/>
      <c r="N135" s="107"/>
      <c r="O135" s="107">
        <f t="shared" si="15"/>
        <v>0</v>
      </c>
      <c r="P135" s="107"/>
      <c r="Q135" s="107"/>
      <c r="R135" s="107">
        <f t="shared" si="16"/>
        <v>0</v>
      </c>
      <c r="S135" s="107"/>
      <c r="T135" s="107"/>
      <c r="U135" s="107">
        <f t="shared" si="17"/>
        <v>0</v>
      </c>
      <c r="V135" s="107"/>
      <c r="W135" s="107"/>
      <c r="X135" s="107">
        <f t="shared" si="18"/>
        <v>0</v>
      </c>
      <c r="Y135" s="107"/>
      <c r="Z135" s="107"/>
      <c r="AA135" s="108">
        <f>C135+I135-L135-O135-U135-X135-R135</f>
        <v>3440000</v>
      </c>
      <c r="AB135" s="7"/>
    </row>
    <row r="136" spans="1:28" ht="15.75" hidden="1" x14ac:dyDescent="0.25">
      <c r="A136" s="24">
        <v>45517</v>
      </c>
      <c r="B136" s="25" t="s">
        <v>98</v>
      </c>
      <c r="C136" s="25">
        <v>500000</v>
      </c>
      <c r="D136" s="25" t="s">
        <v>46</v>
      </c>
      <c r="E136" s="25" t="s">
        <v>150</v>
      </c>
      <c r="F136" s="25">
        <v>10</v>
      </c>
      <c r="G136" s="25" t="s">
        <v>77</v>
      </c>
      <c r="H136" s="25"/>
      <c r="I136" s="11">
        <f t="shared" si="19"/>
        <v>0</v>
      </c>
      <c r="J136" s="26" t="s">
        <v>28</v>
      </c>
      <c r="K136" s="11"/>
      <c r="L136" s="107">
        <f t="shared" si="14"/>
        <v>0</v>
      </c>
      <c r="M136" s="107"/>
      <c r="N136" s="107"/>
      <c r="O136" s="107">
        <f t="shared" si="15"/>
        <v>0</v>
      </c>
      <c r="P136" s="107"/>
      <c r="Q136" s="107"/>
      <c r="R136" s="107">
        <f t="shared" si="16"/>
        <v>0</v>
      </c>
      <c r="S136" s="107"/>
      <c r="T136" s="107"/>
      <c r="U136" s="107">
        <f t="shared" si="17"/>
        <v>0</v>
      </c>
      <c r="V136" s="107"/>
      <c r="W136" s="107"/>
      <c r="X136" s="107">
        <f t="shared" si="18"/>
        <v>0</v>
      </c>
      <c r="Y136" s="107"/>
      <c r="Z136" s="107"/>
      <c r="AA136" s="108">
        <f>C136+I136-L136-O136-U136-X136-R136</f>
        <v>500000</v>
      </c>
      <c r="AB136" s="7"/>
    </row>
    <row r="137" spans="1:28" ht="15.75" hidden="1" x14ac:dyDescent="0.25">
      <c r="A137" s="24">
        <v>45517</v>
      </c>
      <c r="B137" s="25" t="s">
        <v>99</v>
      </c>
      <c r="C137" s="25">
        <v>0</v>
      </c>
      <c r="D137" s="25"/>
      <c r="E137" s="25" t="s">
        <v>273</v>
      </c>
      <c r="F137" s="25">
        <v>29.2</v>
      </c>
      <c r="G137" s="25" t="s">
        <v>39</v>
      </c>
      <c r="H137" s="25"/>
      <c r="I137" s="11">
        <f t="shared" si="19"/>
        <v>0</v>
      </c>
      <c r="J137" s="26" t="s">
        <v>28</v>
      </c>
      <c r="K137" s="11"/>
      <c r="L137" s="107">
        <f t="shared" si="14"/>
        <v>0</v>
      </c>
      <c r="M137" s="107"/>
      <c r="N137" s="107"/>
      <c r="O137" s="107">
        <f t="shared" si="15"/>
        <v>0</v>
      </c>
      <c r="P137" s="107"/>
      <c r="Q137" s="107"/>
      <c r="R137" s="107">
        <f t="shared" si="16"/>
        <v>0</v>
      </c>
      <c r="S137" s="107"/>
      <c r="T137" s="107"/>
      <c r="U137" s="107">
        <f t="shared" si="17"/>
        <v>0</v>
      </c>
      <c r="V137" s="107"/>
      <c r="W137" s="107"/>
      <c r="X137" s="107">
        <f t="shared" si="18"/>
        <v>0</v>
      </c>
      <c r="Y137" s="107"/>
      <c r="Z137" s="107"/>
      <c r="AA137" s="108">
        <f>C137+I137-L137-O137-U137-X137-R137</f>
        <v>0</v>
      </c>
      <c r="AB137" s="7"/>
    </row>
    <row r="138" spans="1:28" ht="15.75" hidden="1" x14ac:dyDescent="0.25">
      <c r="A138" s="24">
        <v>45518</v>
      </c>
      <c r="B138" s="25" t="s">
        <v>203</v>
      </c>
      <c r="C138" s="25">
        <v>327000</v>
      </c>
      <c r="D138" s="25" t="s">
        <v>46</v>
      </c>
      <c r="E138" s="25" t="s">
        <v>363</v>
      </c>
      <c r="F138" s="25">
        <v>3</v>
      </c>
      <c r="G138" s="25" t="s">
        <v>48</v>
      </c>
      <c r="H138" s="25"/>
      <c r="I138" s="11">
        <f t="shared" si="19"/>
        <v>0</v>
      </c>
      <c r="J138" s="12" t="s">
        <v>324</v>
      </c>
      <c r="K138" s="11"/>
      <c r="L138" s="107">
        <f t="shared" si="14"/>
        <v>327000</v>
      </c>
      <c r="M138" s="107">
        <v>327000</v>
      </c>
      <c r="N138" s="107"/>
      <c r="O138" s="107">
        <f t="shared" si="15"/>
        <v>0</v>
      </c>
      <c r="P138" s="107"/>
      <c r="Q138" s="107"/>
      <c r="R138" s="107">
        <f t="shared" si="16"/>
        <v>0</v>
      </c>
      <c r="S138" s="107"/>
      <c r="T138" s="107"/>
      <c r="U138" s="107">
        <f t="shared" si="17"/>
        <v>0</v>
      </c>
      <c r="V138" s="107"/>
      <c r="W138" s="107"/>
      <c r="X138" s="107">
        <f t="shared" si="18"/>
        <v>0</v>
      </c>
      <c r="Y138" s="107"/>
      <c r="Z138" s="107"/>
      <c r="AA138" s="108">
        <f>C138+I138-L138-O138-U138-X138-R138</f>
        <v>0</v>
      </c>
      <c r="AB138" s="7">
        <v>45552</v>
      </c>
    </row>
    <row r="139" spans="1:28" ht="15.75" hidden="1" x14ac:dyDescent="0.25">
      <c r="A139" s="24">
        <v>45518</v>
      </c>
      <c r="B139" s="25" t="s">
        <v>99</v>
      </c>
      <c r="C139" s="25">
        <v>0</v>
      </c>
      <c r="D139" s="25"/>
      <c r="E139" s="25" t="s">
        <v>103</v>
      </c>
      <c r="F139" s="25">
        <v>29</v>
      </c>
      <c r="G139" s="25" t="s">
        <v>39</v>
      </c>
      <c r="H139" s="25"/>
      <c r="I139" s="11">
        <f t="shared" si="19"/>
        <v>0</v>
      </c>
      <c r="J139" s="26" t="s">
        <v>28</v>
      </c>
      <c r="K139" s="11"/>
      <c r="L139" s="107">
        <f t="shared" si="14"/>
        <v>0</v>
      </c>
      <c r="M139" s="107"/>
      <c r="N139" s="107"/>
      <c r="O139" s="107">
        <f t="shared" si="15"/>
        <v>0</v>
      </c>
      <c r="P139" s="107"/>
      <c r="Q139" s="107"/>
      <c r="R139" s="107">
        <f t="shared" si="16"/>
        <v>0</v>
      </c>
      <c r="S139" s="107"/>
      <c r="T139" s="107"/>
      <c r="U139" s="107">
        <f t="shared" si="17"/>
        <v>0</v>
      </c>
      <c r="V139" s="107"/>
      <c r="W139" s="107"/>
      <c r="X139" s="107">
        <f t="shared" si="18"/>
        <v>0</v>
      </c>
      <c r="Y139" s="107"/>
      <c r="Z139" s="107"/>
      <c r="AA139" s="108">
        <f>C139+I139-L139-O139-U139-X139-R139</f>
        <v>0</v>
      </c>
      <c r="AB139" s="7"/>
    </row>
    <row r="140" spans="1:28" ht="15.75" hidden="1" x14ac:dyDescent="0.25">
      <c r="A140" s="24">
        <v>45518</v>
      </c>
      <c r="B140" s="25" t="s">
        <v>99</v>
      </c>
      <c r="C140" s="25">
        <v>0</v>
      </c>
      <c r="D140" s="25"/>
      <c r="E140" s="25" t="s">
        <v>103</v>
      </c>
      <c r="F140" s="25">
        <v>29.2</v>
      </c>
      <c r="G140" s="25" t="s">
        <v>39</v>
      </c>
      <c r="H140" s="25"/>
      <c r="I140" s="11">
        <f t="shared" si="19"/>
        <v>0</v>
      </c>
      <c r="J140" s="26" t="s">
        <v>28</v>
      </c>
      <c r="K140" s="11"/>
      <c r="L140" s="107">
        <f t="shared" si="14"/>
        <v>0</v>
      </c>
      <c r="M140" s="107"/>
      <c r="N140" s="107"/>
      <c r="O140" s="107">
        <f t="shared" si="15"/>
        <v>0</v>
      </c>
      <c r="P140" s="107"/>
      <c r="Q140" s="107"/>
      <c r="R140" s="107">
        <f t="shared" si="16"/>
        <v>0</v>
      </c>
      <c r="S140" s="107"/>
      <c r="T140" s="107"/>
      <c r="U140" s="107">
        <f t="shared" si="17"/>
        <v>0</v>
      </c>
      <c r="V140" s="107"/>
      <c r="W140" s="107"/>
      <c r="X140" s="107">
        <f t="shared" si="18"/>
        <v>0</v>
      </c>
      <c r="Y140" s="107"/>
      <c r="Z140" s="107"/>
      <c r="AA140" s="108">
        <f>C140+I140-L140-O140-U140-X140-R140</f>
        <v>0</v>
      </c>
      <c r="AB140" s="7"/>
    </row>
    <row r="141" spans="1:28" ht="15.75" hidden="1" x14ac:dyDescent="0.25">
      <c r="A141" s="24">
        <v>45518</v>
      </c>
      <c r="B141" s="25" t="s">
        <v>412</v>
      </c>
      <c r="C141" s="25">
        <v>2400000</v>
      </c>
      <c r="D141" s="25" t="s">
        <v>46</v>
      </c>
      <c r="E141" s="25" t="s">
        <v>343</v>
      </c>
      <c r="F141" s="25">
        <v>2</v>
      </c>
      <c r="G141" s="25" t="s">
        <v>23</v>
      </c>
      <c r="H141" s="25"/>
      <c r="I141" s="11">
        <f t="shared" si="19"/>
        <v>0</v>
      </c>
      <c r="J141" s="31" t="s">
        <v>312</v>
      </c>
      <c r="K141" s="11"/>
      <c r="L141" s="107">
        <f t="shared" si="14"/>
        <v>0</v>
      </c>
      <c r="M141" s="107"/>
      <c r="N141" s="107"/>
      <c r="O141" s="107">
        <f t="shared" si="15"/>
        <v>2400000</v>
      </c>
      <c r="P141" s="107">
        <v>2400000</v>
      </c>
      <c r="Q141" s="107"/>
      <c r="R141" s="107">
        <f t="shared" si="16"/>
        <v>0</v>
      </c>
      <c r="S141" s="107"/>
      <c r="T141" s="107"/>
      <c r="U141" s="107">
        <f t="shared" si="17"/>
        <v>0</v>
      </c>
      <c r="V141" s="107"/>
      <c r="W141" s="107"/>
      <c r="X141" s="107">
        <f t="shared" si="18"/>
        <v>0</v>
      </c>
      <c r="Y141" s="107"/>
      <c r="Z141" s="107"/>
      <c r="AA141" s="108">
        <f>C141+I141-L141-O141-U141-X141-R141</f>
        <v>0</v>
      </c>
      <c r="AB141" s="7">
        <v>45540</v>
      </c>
    </row>
    <row r="142" spans="1:28" ht="15.75" hidden="1" x14ac:dyDescent="0.25">
      <c r="A142" s="24">
        <v>45518</v>
      </c>
      <c r="B142" s="25" t="s">
        <v>162</v>
      </c>
      <c r="C142" s="25">
        <v>350000</v>
      </c>
      <c r="D142" s="25" t="s">
        <v>46</v>
      </c>
      <c r="E142" s="25" t="s">
        <v>127</v>
      </c>
      <c r="F142" s="25">
        <v>5</v>
      </c>
      <c r="G142" s="25" t="s">
        <v>39</v>
      </c>
      <c r="H142" s="25"/>
      <c r="I142" s="11">
        <f t="shared" si="19"/>
        <v>0</v>
      </c>
      <c r="J142" s="31" t="s">
        <v>324</v>
      </c>
      <c r="K142" s="11"/>
      <c r="L142" s="107">
        <f t="shared" si="14"/>
        <v>0</v>
      </c>
      <c r="M142" s="107"/>
      <c r="N142" s="107"/>
      <c r="O142" s="107">
        <f t="shared" si="15"/>
        <v>0</v>
      </c>
      <c r="P142" s="107"/>
      <c r="Q142" s="107"/>
      <c r="R142" s="107">
        <f t="shared" si="16"/>
        <v>0</v>
      </c>
      <c r="S142" s="107"/>
      <c r="T142" s="107"/>
      <c r="U142" s="107">
        <f t="shared" si="17"/>
        <v>350000</v>
      </c>
      <c r="V142" s="107">
        <v>350000</v>
      </c>
      <c r="W142" s="107"/>
      <c r="X142" s="107">
        <f t="shared" si="18"/>
        <v>0</v>
      </c>
      <c r="Y142" s="107"/>
      <c r="Z142" s="107"/>
      <c r="AA142" s="108">
        <f>C142+I142-L142-O142-U142-X142-R142</f>
        <v>0</v>
      </c>
      <c r="AB142" s="7">
        <v>45560</v>
      </c>
    </row>
    <row r="143" spans="1:28" ht="15.75" hidden="1" x14ac:dyDescent="0.25">
      <c r="A143" s="24">
        <v>45518</v>
      </c>
      <c r="B143" s="25" t="s">
        <v>162</v>
      </c>
      <c r="C143" s="25">
        <v>2700000</v>
      </c>
      <c r="D143" s="25" t="s">
        <v>46</v>
      </c>
      <c r="E143" s="25" t="s">
        <v>117</v>
      </c>
      <c r="F143" s="25">
        <v>6</v>
      </c>
      <c r="G143" s="25" t="s">
        <v>23</v>
      </c>
      <c r="H143" s="25"/>
      <c r="I143" s="11">
        <f t="shared" si="19"/>
        <v>0</v>
      </c>
      <c r="J143" s="31" t="s">
        <v>324</v>
      </c>
      <c r="K143" s="11"/>
      <c r="L143" s="107">
        <f t="shared" ref="L143:L205" si="20">M143+N143</f>
        <v>0</v>
      </c>
      <c r="M143" s="107"/>
      <c r="N143" s="107"/>
      <c r="O143" s="107">
        <f t="shared" ref="O143:O205" si="21">P143+Q143</f>
        <v>0</v>
      </c>
      <c r="P143" s="107"/>
      <c r="Q143" s="107"/>
      <c r="R143" s="107">
        <f t="shared" ref="R143:R205" si="22">S143+T143</f>
        <v>0</v>
      </c>
      <c r="S143" s="107"/>
      <c r="T143" s="107"/>
      <c r="U143" s="107">
        <f t="shared" ref="U143:U205" si="23">V143+W143</f>
        <v>2700000</v>
      </c>
      <c r="V143" s="107">
        <v>2038200</v>
      </c>
      <c r="W143" s="107">
        <v>661800</v>
      </c>
      <c r="X143" s="107">
        <f t="shared" ref="X143:X205" si="24">Y143+Z143</f>
        <v>0</v>
      </c>
      <c r="Y143" s="107"/>
      <c r="Z143" s="107"/>
      <c r="AA143" s="108">
        <f>C143+I143-L143-O143-U143-X143-R143</f>
        <v>0</v>
      </c>
      <c r="AB143" s="7">
        <v>45561</v>
      </c>
    </row>
    <row r="144" spans="1:28" ht="15.75" hidden="1" x14ac:dyDescent="0.25">
      <c r="A144" s="24">
        <v>45518</v>
      </c>
      <c r="B144" s="25" t="s">
        <v>162</v>
      </c>
      <c r="C144" s="25">
        <v>6250000</v>
      </c>
      <c r="D144" s="25" t="s">
        <v>46</v>
      </c>
      <c r="E144" s="25" t="s">
        <v>128</v>
      </c>
      <c r="F144" s="25">
        <v>50</v>
      </c>
      <c r="G144" s="25" t="s">
        <v>39</v>
      </c>
      <c r="H144" s="25"/>
      <c r="I144" s="11">
        <f t="shared" si="19"/>
        <v>0</v>
      </c>
      <c r="J144" s="38" t="s">
        <v>24</v>
      </c>
      <c r="K144" s="11"/>
      <c r="L144" s="107">
        <f t="shared" si="20"/>
        <v>0</v>
      </c>
      <c r="M144" s="107"/>
      <c r="N144" s="107"/>
      <c r="O144" s="107">
        <f t="shared" si="21"/>
        <v>0</v>
      </c>
      <c r="P144" s="107"/>
      <c r="Q144" s="107"/>
      <c r="R144" s="107">
        <f t="shared" si="22"/>
        <v>0</v>
      </c>
      <c r="S144" s="107"/>
      <c r="T144" s="107"/>
      <c r="U144" s="107">
        <f t="shared" si="23"/>
        <v>3338200</v>
      </c>
      <c r="V144" s="107"/>
      <c r="W144" s="107">
        <v>3338200</v>
      </c>
      <c r="X144" s="107">
        <f t="shared" si="24"/>
        <v>0</v>
      </c>
      <c r="Y144" s="107"/>
      <c r="Z144" s="107"/>
      <c r="AA144" s="108">
        <f>C144+I144-L144-O144-U144-X144-R144</f>
        <v>2911800</v>
      </c>
      <c r="AB144" s="7">
        <v>45561</v>
      </c>
    </row>
    <row r="145" spans="1:28" ht="15.75" hidden="1" x14ac:dyDescent="0.25">
      <c r="A145" s="24">
        <v>45518</v>
      </c>
      <c r="B145" s="25" t="s">
        <v>162</v>
      </c>
      <c r="C145" s="25">
        <v>1500000</v>
      </c>
      <c r="D145" s="25" t="s">
        <v>46</v>
      </c>
      <c r="E145" s="25" t="s">
        <v>130</v>
      </c>
      <c r="F145" s="25">
        <v>30</v>
      </c>
      <c r="G145" s="25" t="s">
        <v>77</v>
      </c>
      <c r="H145" s="25"/>
      <c r="I145" s="11">
        <f t="shared" si="19"/>
        <v>0</v>
      </c>
      <c r="J145" s="26" t="s">
        <v>28</v>
      </c>
      <c r="K145" s="11"/>
      <c r="L145" s="107">
        <f t="shared" si="20"/>
        <v>0</v>
      </c>
      <c r="M145" s="107"/>
      <c r="N145" s="107"/>
      <c r="O145" s="107">
        <f t="shared" si="21"/>
        <v>0</v>
      </c>
      <c r="P145" s="107"/>
      <c r="Q145" s="107"/>
      <c r="R145" s="107">
        <f t="shared" si="22"/>
        <v>0</v>
      </c>
      <c r="S145" s="107"/>
      <c r="T145" s="107"/>
      <c r="U145" s="107">
        <f t="shared" si="23"/>
        <v>0</v>
      </c>
      <c r="V145" s="107"/>
      <c r="W145" s="107"/>
      <c r="X145" s="107">
        <f t="shared" si="24"/>
        <v>0</v>
      </c>
      <c r="Y145" s="107"/>
      <c r="Z145" s="107"/>
      <c r="AA145" s="108">
        <f>C145+I145-L145-O145-U145-X145-R145</f>
        <v>1500000</v>
      </c>
      <c r="AB145" s="7"/>
    </row>
    <row r="146" spans="1:28" ht="15.75" hidden="1" x14ac:dyDescent="0.25">
      <c r="A146" s="24">
        <v>45518</v>
      </c>
      <c r="B146" s="25" t="s">
        <v>70</v>
      </c>
      <c r="C146" s="25">
        <v>34300000</v>
      </c>
      <c r="D146" s="25" t="s">
        <v>52</v>
      </c>
      <c r="E146" s="25" t="s">
        <v>67</v>
      </c>
      <c r="F146" s="25">
        <v>700</v>
      </c>
      <c r="G146" s="25" t="s">
        <v>27</v>
      </c>
      <c r="H146" s="25"/>
      <c r="I146" s="11">
        <f t="shared" si="19"/>
        <v>0</v>
      </c>
      <c r="J146" s="26" t="s">
        <v>28</v>
      </c>
      <c r="K146" s="11"/>
      <c r="L146" s="107">
        <f t="shared" si="20"/>
        <v>0</v>
      </c>
      <c r="M146" s="107"/>
      <c r="N146" s="107"/>
      <c r="O146" s="107">
        <f t="shared" si="21"/>
        <v>0</v>
      </c>
      <c r="P146" s="107"/>
      <c r="Q146" s="107"/>
      <c r="R146" s="107">
        <f t="shared" si="22"/>
        <v>0</v>
      </c>
      <c r="S146" s="107"/>
      <c r="T146" s="107"/>
      <c r="U146" s="107">
        <f t="shared" si="23"/>
        <v>0</v>
      </c>
      <c r="V146" s="107"/>
      <c r="W146" s="107"/>
      <c r="X146" s="107">
        <f t="shared" si="24"/>
        <v>0</v>
      </c>
      <c r="Y146" s="107"/>
      <c r="Z146" s="107"/>
      <c r="AA146" s="108">
        <f>C146+I146-L146-O146-U146-X146-R146</f>
        <v>34300000</v>
      </c>
      <c r="AB146" s="7"/>
    </row>
    <row r="147" spans="1:28" ht="15.75" hidden="1" x14ac:dyDescent="0.25">
      <c r="A147" s="24">
        <v>45518</v>
      </c>
      <c r="B147" s="25" t="s">
        <v>359</v>
      </c>
      <c r="C147" s="25">
        <v>2448000</v>
      </c>
      <c r="D147" s="25" t="s">
        <v>52</v>
      </c>
      <c r="E147" s="25" t="s">
        <v>225</v>
      </c>
      <c r="F147" s="25">
        <v>900</v>
      </c>
      <c r="G147" s="25" t="s">
        <v>34</v>
      </c>
      <c r="H147" s="25"/>
      <c r="I147" s="11">
        <f t="shared" si="19"/>
        <v>0</v>
      </c>
      <c r="J147" s="31" t="s">
        <v>312</v>
      </c>
      <c r="K147" s="11" t="s">
        <v>1906</v>
      </c>
      <c r="L147" s="107">
        <f t="shared" si="20"/>
        <v>0</v>
      </c>
      <c r="M147" s="107"/>
      <c r="N147" s="107"/>
      <c r="O147" s="107">
        <f t="shared" si="21"/>
        <v>2448000</v>
      </c>
      <c r="P147" s="107">
        <v>2448000</v>
      </c>
      <c r="Q147" s="107"/>
      <c r="R147" s="107">
        <f t="shared" si="22"/>
        <v>0</v>
      </c>
      <c r="S147" s="107"/>
      <c r="T147" s="107"/>
      <c r="U147" s="107">
        <f t="shared" si="23"/>
        <v>0</v>
      </c>
      <c r="V147" s="107"/>
      <c r="W147" s="107"/>
      <c r="X147" s="107">
        <f t="shared" si="24"/>
        <v>0</v>
      </c>
      <c r="Y147" s="107"/>
      <c r="Z147" s="107"/>
      <c r="AA147" s="108">
        <f>C147+I147-L147-O147-U147-X147-R147</f>
        <v>0</v>
      </c>
      <c r="AB147" s="7">
        <v>45548</v>
      </c>
    </row>
    <row r="148" spans="1:28" ht="15.75" hidden="1" x14ac:dyDescent="0.25">
      <c r="A148" s="24">
        <v>45518</v>
      </c>
      <c r="B148" s="25" t="s">
        <v>788</v>
      </c>
      <c r="C148" s="25">
        <v>400000</v>
      </c>
      <c r="D148" s="25" t="s">
        <v>46</v>
      </c>
      <c r="E148" s="25" t="s">
        <v>42</v>
      </c>
      <c r="F148" s="25">
        <v>100</v>
      </c>
      <c r="G148" s="25" t="s">
        <v>34</v>
      </c>
      <c r="H148" s="25"/>
      <c r="I148" s="11">
        <f t="shared" si="19"/>
        <v>0</v>
      </c>
      <c r="J148" s="31" t="s">
        <v>312</v>
      </c>
      <c r="K148" s="11"/>
      <c r="L148" s="107">
        <f t="shared" si="20"/>
        <v>0</v>
      </c>
      <c r="M148" s="107"/>
      <c r="N148" s="107"/>
      <c r="O148" s="107">
        <f t="shared" si="21"/>
        <v>400000</v>
      </c>
      <c r="P148" s="107">
        <v>400000</v>
      </c>
      <c r="Q148" s="107"/>
      <c r="R148" s="107">
        <f t="shared" si="22"/>
        <v>0</v>
      </c>
      <c r="S148" s="107"/>
      <c r="T148" s="107"/>
      <c r="U148" s="107">
        <f t="shared" si="23"/>
        <v>0</v>
      </c>
      <c r="V148" s="107"/>
      <c r="W148" s="107"/>
      <c r="X148" s="107">
        <f t="shared" si="24"/>
        <v>0</v>
      </c>
      <c r="Y148" s="107"/>
      <c r="Z148" s="107"/>
      <c r="AA148" s="108">
        <f>C148+I148-L148-O148-U148-X148-R148</f>
        <v>0</v>
      </c>
      <c r="AB148" s="7">
        <v>45565</v>
      </c>
    </row>
    <row r="149" spans="1:28" ht="15.75" hidden="1" x14ac:dyDescent="0.25">
      <c r="A149" s="24">
        <v>45518</v>
      </c>
      <c r="B149" s="25" t="s">
        <v>41</v>
      </c>
      <c r="C149" s="25">
        <v>650100</v>
      </c>
      <c r="D149" s="25" t="s">
        <v>46</v>
      </c>
      <c r="E149" s="25" t="s">
        <v>154</v>
      </c>
      <c r="F149" s="25">
        <v>1000</v>
      </c>
      <c r="G149" s="25" t="s">
        <v>34</v>
      </c>
      <c r="H149" s="25"/>
      <c r="I149" s="11">
        <f t="shared" si="19"/>
        <v>0</v>
      </c>
      <c r="J149" s="12" t="s">
        <v>324</v>
      </c>
      <c r="K149" s="11"/>
      <c r="L149" s="107">
        <f t="shared" si="20"/>
        <v>650100</v>
      </c>
      <c r="M149" s="107">
        <v>650100</v>
      </c>
      <c r="N149" s="107"/>
      <c r="O149" s="107">
        <f t="shared" si="21"/>
        <v>0</v>
      </c>
      <c r="P149" s="107"/>
      <c r="Q149" s="107"/>
      <c r="R149" s="107">
        <f t="shared" si="22"/>
        <v>0</v>
      </c>
      <c r="S149" s="107"/>
      <c r="T149" s="107"/>
      <c r="U149" s="107">
        <f t="shared" si="23"/>
        <v>0</v>
      </c>
      <c r="V149" s="107"/>
      <c r="W149" s="107"/>
      <c r="X149" s="107">
        <f t="shared" si="24"/>
        <v>0</v>
      </c>
      <c r="Y149" s="107"/>
      <c r="Z149" s="107"/>
      <c r="AA149" s="108">
        <f>C149+I149-L149-O149-U149-X149-R149</f>
        <v>0</v>
      </c>
      <c r="AB149" s="7">
        <v>45539</v>
      </c>
    </row>
    <row r="150" spans="1:28" ht="15.75" hidden="1" x14ac:dyDescent="0.25">
      <c r="A150" s="24">
        <v>45518</v>
      </c>
      <c r="B150" s="25" t="s">
        <v>41</v>
      </c>
      <c r="C150" s="25">
        <v>1370000</v>
      </c>
      <c r="D150" s="25" t="s">
        <v>46</v>
      </c>
      <c r="E150" s="25" t="s">
        <v>179</v>
      </c>
      <c r="F150" s="25">
        <v>1000</v>
      </c>
      <c r="G150" s="25" t="s">
        <v>34</v>
      </c>
      <c r="H150" s="25"/>
      <c r="I150" s="11">
        <f t="shared" si="19"/>
        <v>0</v>
      </c>
      <c r="J150" s="12" t="s">
        <v>324</v>
      </c>
      <c r="K150" s="11"/>
      <c r="L150" s="107">
        <f t="shared" si="20"/>
        <v>1370000</v>
      </c>
      <c r="M150" s="107">
        <v>1370000</v>
      </c>
      <c r="N150" s="107"/>
      <c r="O150" s="107">
        <f t="shared" si="21"/>
        <v>0</v>
      </c>
      <c r="P150" s="107"/>
      <c r="Q150" s="107"/>
      <c r="R150" s="107">
        <f t="shared" si="22"/>
        <v>0</v>
      </c>
      <c r="S150" s="107"/>
      <c r="T150" s="107"/>
      <c r="U150" s="107">
        <f t="shared" si="23"/>
        <v>0</v>
      </c>
      <c r="V150" s="107"/>
      <c r="W150" s="107"/>
      <c r="X150" s="107">
        <f t="shared" si="24"/>
        <v>0</v>
      </c>
      <c r="Y150" s="107"/>
      <c r="Z150" s="107"/>
      <c r="AA150" s="108">
        <f>C150+I150-L150-O150-U150-X150-R150</f>
        <v>0</v>
      </c>
      <c r="AB150" s="7">
        <v>45539</v>
      </c>
    </row>
    <row r="151" spans="1:28" ht="15.75" hidden="1" x14ac:dyDescent="0.25">
      <c r="A151" s="24">
        <v>45518</v>
      </c>
      <c r="B151" s="25" t="s">
        <v>41</v>
      </c>
      <c r="C151" s="25">
        <v>4000000</v>
      </c>
      <c r="D151" s="25" t="s">
        <v>46</v>
      </c>
      <c r="E151" s="25" t="s">
        <v>108</v>
      </c>
      <c r="F151" s="25">
        <v>2000</v>
      </c>
      <c r="G151" s="25" t="s">
        <v>34</v>
      </c>
      <c r="H151" s="25"/>
      <c r="I151" s="11">
        <f t="shared" si="19"/>
        <v>0</v>
      </c>
      <c r="J151" s="12" t="s">
        <v>324</v>
      </c>
      <c r="K151" s="11"/>
      <c r="L151" s="107">
        <f t="shared" si="20"/>
        <v>2400000</v>
      </c>
      <c r="M151" s="107">
        <v>499900</v>
      </c>
      <c r="N151" s="107">
        <f>1080000+820100</f>
        <v>1900100</v>
      </c>
      <c r="O151" s="107">
        <f t="shared" si="21"/>
        <v>0</v>
      </c>
      <c r="P151" s="107"/>
      <c r="Q151" s="107"/>
      <c r="R151" s="107">
        <f t="shared" si="22"/>
        <v>0</v>
      </c>
      <c r="S151" s="107"/>
      <c r="T151" s="107"/>
      <c r="U151" s="107">
        <f t="shared" si="23"/>
        <v>1600000</v>
      </c>
      <c r="V151" s="107">
        <v>1600000</v>
      </c>
      <c r="W151" s="107"/>
      <c r="X151" s="107">
        <f t="shared" si="24"/>
        <v>0</v>
      </c>
      <c r="Y151" s="107"/>
      <c r="Z151" s="107"/>
      <c r="AA151" s="108">
        <f>C151+I151-L151-O151-U151-X151-R151</f>
        <v>0</v>
      </c>
      <c r="AB151" s="7">
        <v>45545</v>
      </c>
    </row>
    <row r="152" spans="1:28" ht="15.75" hidden="1" x14ac:dyDescent="0.25">
      <c r="A152" s="24">
        <v>45518</v>
      </c>
      <c r="B152" s="25" t="s">
        <v>41</v>
      </c>
      <c r="C152" s="25">
        <v>1880000</v>
      </c>
      <c r="D152" s="25" t="s">
        <v>46</v>
      </c>
      <c r="E152" s="25" t="s">
        <v>109</v>
      </c>
      <c r="F152" s="25">
        <v>2000</v>
      </c>
      <c r="G152" s="25" t="s">
        <v>34</v>
      </c>
      <c r="H152" s="25"/>
      <c r="I152" s="11">
        <f t="shared" si="19"/>
        <v>0</v>
      </c>
      <c r="J152" s="12" t="s">
        <v>324</v>
      </c>
      <c r="K152" s="11"/>
      <c r="L152" s="107">
        <f t="shared" si="20"/>
        <v>1880000</v>
      </c>
      <c r="M152" s="107"/>
      <c r="N152" s="107">
        <v>1880000</v>
      </c>
      <c r="O152" s="107">
        <f t="shared" si="21"/>
        <v>0</v>
      </c>
      <c r="P152" s="107"/>
      <c r="Q152" s="107"/>
      <c r="R152" s="107">
        <f t="shared" si="22"/>
        <v>0</v>
      </c>
      <c r="S152" s="107"/>
      <c r="T152" s="107"/>
      <c r="U152" s="107">
        <f t="shared" si="23"/>
        <v>0</v>
      </c>
      <c r="V152" s="107"/>
      <c r="W152" s="107"/>
      <c r="X152" s="107">
        <f t="shared" si="24"/>
        <v>0</v>
      </c>
      <c r="Y152" s="107"/>
      <c r="Z152" s="107"/>
      <c r="AA152" s="108">
        <f>C152+I152-L152-O152-U152-X152-R152</f>
        <v>0</v>
      </c>
      <c r="AB152" s="7">
        <v>45545</v>
      </c>
    </row>
    <row r="153" spans="1:28" ht="15.75" hidden="1" x14ac:dyDescent="0.25">
      <c r="A153" s="24">
        <v>45518</v>
      </c>
      <c r="B153" s="25" t="s">
        <v>41</v>
      </c>
      <c r="C153" s="25">
        <v>2000000</v>
      </c>
      <c r="D153" s="25" t="s">
        <v>46</v>
      </c>
      <c r="E153" s="25" t="s">
        <v>87</v>
      </c>
      <c r="F153" s="25">
        <v>2000</v>
      </c>
      <c r="G153" s="25" t="s">
        <v>34</v>
      </c>
      <c r="H153" s="25"/>
      <c r="I153" s="11">
        <f t="shared" si="19"/>
        <v>0</v>
      </c>
      <c r="J153" s="12" t="s">
        <v>324</v>
      </c>
      <c r="K153" s="11"/>
      <c r="L153" s="107">
        <f t="shared" si="20"/>
        <v>2000000</v>
      </c>
      <c r="M153" s="107"/>
      <c r="N153" s="107">
        <v>2000000</v>
      </c>
      <c r="O153" s="107">
        <f t="shared" si="21"/>
        <v>0</v>
      </c>
      <c r="P153" s="107"/>
      <c r="Q153" s="107"/>
      <c r="R153" s="107">
        <f t="shared" si="22"/>
        <v>0</v>
      </c>
      <c r="S153" s="107"/>
      <c r="T153" s="107"/>
      <c r="U153" s="107">
        <f t="shared" si="23"/>
        <v>0</v>
      </c>
      <c r="V153" s="107"/>
      <c r="W153" s="107"/>
      <c r="X153" s="107">
        <f t="shared" si="24"/>
        <v>0</v>
      </c>
      <c r="Y153" s="107"/>
      <c r="Z153" s="107"/>
      <c r="AA153" s="108">
        <f>C153+I153-L153-O153-U153-X153-R153</f>
        <v>0</v>
      </c>
      <c r="AB153" s="7">
        <v>45545</v>
      </c>
    </row>
    <row r="154" spans="1:28" ht="15.75" hidden="1" x14ac:dyDescent="0.25">
      <c r="A154" s="24">
        <v>45519</v>
      </c>
      <c r="B154" s="25" t="s">
        <v>162</v>
      </c>
      <c r="C154" s="25">
        <v>1500000</v>
      </c>
      <c r="D154" s="25" t="s">
        <v>46</v>
      </c>
      <c r="E154" s="25" t="s">
        <v>150</v>
      </c>
      <c r="F154" s="25">
        <v>30</v>
      </c>
      <c r="G154" s="25" t="s">
        <v>34</v>
      </c>
      <c r="H154" s="25"/>
      <c r="I154" s="11">
        <f t="shared" si="19"/>
        <v>0</v>
      </c>
      <c r="J154" s="26" t="s">
        <v>28</v>
      </c>
      <c r="K154" s="11"/>
      <c r="L154" s="107">
        <f t="shared" si="20"/>
        <v>0</v>
      </c>
      <c r="M154" s="107"/>
      <c r="N154" s="107"/>
      <c r="O154" s="107">
        <f t="shared" si="21"/>
        <v>0</v>
      </c>
      <c r="P154" s="107"/>
      <c r="Q154" s="107"/>
      <c r="R154" s="107">
        <f t="shared" si="22"/>
        <v>0</v>
      </c>
      <c r="S154" s="107"/>
      <c r="T154" s="107"/>
      <c r="U154" s="107">
        <f t="shared" si="23"/>
        <v>0</v>
      </c>
      <c r="V154" s="107"/>
      <c r="W154" s="107"/>
      <c r="X154" s="107">
        <f t="shared" si="24"/>
        <v>0</v>
      </c>
      <c r="Y154" s="107"/>
      <c r="Z154" s="107"/>
      <c r="AA154" s="108">
        <f>C154+I154-L154-O154-U154-X154-R154</f>
        <v>1500000</v>
      </c>
      <c r="AB154" s="7"/>
    </row>
    <row r="155" spans="1:28" ht="15.75" hidden="1" x14ac:dyDescent="0.25">
      <c r="A155" s="24">
        <v>45519</v>
      </c>
      <c r="B155" s="25" t="s">
        <v>472</v>
      </c>
      <c r="C155" s="25">
        <v>450000</v>
      </c>
      <c r="D155" s="25" t="s">
        <v>52</v>
      </c>
      <c r="E155" s="25" t="s">
        <v>298</v>
      </c>
      <c r="F155" s="25">
        <v>100</v>
      </c>
      <c r="G155" s="25" t="s">
        <v>34</v>
      </c>
      <c r="H155" s="25"/>
      <c r="I155" s="11">
        <f t="shared" si="19"/>
        <v>0</v>
      </c>
      <c r="J155" s="31" t="s">
        <v>324</v>
      </c>
      <c r="K155" s="11"/>
      <c r="L155" s="107">
        <f t="shared" si="20"/>
        <v>0</v>
      </c>
      <c r="M155" s="107"/>
      <c r="N155" s="107"/>
      <c r="O155" s="107">
        <f t="shared" si="21"/>
        <v>0</v>
      </c>
      <c r="P155" s="107"/>
      <c r="Q155" s="107"/>
      <c r="R155" s="107">
        <f t="shared" si="22"/>
        <v>0</v>
      </c>
      <c r="S155" s="107"/>
      <c r="T155" s="107"/>
      <c r="U155" s="107">
        <f t="shared" si="23"/>
        <v>450000</v>
      </c>
      <c r="V155" s="107">
        <v>450000</v>
      </c>
      <c r="W155" s="107"/>
      <c r="X155" s="107">
        <f t="shared" si="24"/>
        <v>0</v>
      </c>
      <c r="Y155" s="107"/>
      <c r="Z155" s="107"/>
      <c r="AA155" s="108">
        <f>C155+I155-L155-O155-U155-X155-R155</f>
        <v>0</v>
      </c>
      <c r="AB155" s="7">
        <v>45539</v>
      </c>
    </row>
    <row r="156" spans="1:28" ht="15.75" hidden="1" x14ac:dyDescent="0.25">
      <c r="A156" s="24">
        <v>45519</v>
      </c>
      <c r="B156" s="25" t="s">
        <v>176</v>
      </c>
      <c r="C156" s="25">
        <v>280000</v>
      </c>
      <c r="D156" s="25" t="s">
        <v>46</v>
      </c>
      <c r="E156" s="25" t="s">
        <v>206</v>
      </c>
      <c r="F156" s="25">
        <v>1</v>
      </c>
      <c r="G156" s="25" t="s">
        <v>48</v>
      </c>
      <c r="H156" s="25"/>
      <c r="I156" s="11">
        <f t="shared" si="19"/>
        <v>0</v>
      </c>
      <c r="J156" s="26" t="s">
        <v>28</v>
      </c>
      <c r="K156" s="11"/>
      <c r="L156" s="107">
        <f t="shared" si="20"/>
        <v>0</v>
      </c>
      <c r="M156" s="107"/>
      <c r="N156" s="107"/>
      <c r="O156" s="107">
        <f t="shared" si="21"/>
        <v>0</v>
      </c>
      <c r="P156" s="107"/>
      <c r="Q156" s="107"/>
      <c r="R156" s="107">
        <f t="shared" si="22"/>
        <v>0</v>
      </c>
      <c r="S156" s="107"/>
      <c r="T156" s="107"/>
      <c r="U156" s="107">
        <f t="shared" si="23"/>
        <v>0</v>
      </c>
      <c r="V156" s="107"/>
      <c r="W156" s="107"/>
      <c r="X156" s="107">
        <f t="shared" si="24"/>
        <v>0</v>
      </c>
      <c r="Y156" s="107"/>
      <c r="Z156" s="107"/>
      <c r="AA156" s="108">
        <f>C156+I156-L156-O156-U156-X156-R156</f>
        <v>280000</v>
      </c>
      <c r="AB156" s="7"/>
    </row>
    <row r="157" spans="1:28" ht="15.75" x14ac:dyDescent="0.25">
      <c r="A157" s="24">
        <v>45519</v>
      </c>
      <c r="B157" s="25" t="s">
        <v>205</v>
      </c>
      <c r="C157" s="25">
        <v>1900000</v>
      </c>
      <c r="D157" s="25" t="s">
        <v>46</v>
      </c>
      <c r="E157" s="25" t="s">
        <v>42</v>
      </c>
      <c r="F157" s="25">
        <v>500</v>
      </c>
      <c r="G157" s="25" t="s">
        <v>34</v>
      </c>
      <c r="H157" s="25"/>
      <c r="I157" s="11">
        <f t="shared" si="19"/>
        <v>0</v>
      </c>
      <c r="J157" s="31" t="s">
        <v>312</v>
      </c>
      <c r="K157" s="11" t="s">
        <v>1705</v>
      </c>
      <c r="L157" s="107">
        <f t="shared" si="20"/>
        <v>0</v>
      </c>
      <c r="M157" s="107"/>
      <c r="N157" s="107"/>
      <c r="O157" s="107">
        <f t="shared" si="21"/>
        <v>1900000</v>
      </c>
      <c r="P157" s="151">
        <v>1900000</v>
      </c>
      <c r="Q157" s="107"/>
      <c r="R157" s="107">
        <f t="shared" si="22"/>
        <v>0</v>
      </c>
      <c r="S157" s="107"/>
      <c r="T157" s="107"/>
      <c r="U157" s="107">
        <f t="shared" si="23"/>
        <v>0</v>
      </c>
      <c r="V157" s="107"/>
      <c r="W157" s="107"/>
      <c r="X157" s="107">
        <f t="shared" si="24"/>
        <v>0</v>
      </c>
      <c r="Y157" s="107"/>
      <c r="Z157" s="107"/>
      <c r="AA157" s="108">
        <f>C157+I157-L157-O157-U157-X157-R157</f>
        <v>0</v>
      </c>
      <c r="AB157" s="7">
        <v>45539</v>
      </c>
    </row>
    <row r="158" spans="1:28" ht="15.75" hidden="1" x14ac:dyDescent="0.25">
      <c r="A158" s="24">
        <v>45519</v>
      </c>
      <c r="B158" s="25" t="s">
        <v>472</v>
      </c>
      <c r="C158" s="25">
        <v>1620000</v>
      </c>
      <c r="D158" s="25" t="s">
        <v>52</v>
      </c>
      <c r="E158" s="25" t="s">
        <v>163</v>
      </c>
      <c r="F158" s="25">
        <v>12</v>
      </c>
      <c r="G158" s="25" t="s">
        <v>39</v>
      </c>
      <c r="H158" s="25"/>
      <c r="I158" s="11">
        <f t="shared" si="19"/>
        <v>0</v>
      </c>
      <c r="J158" s="31" t="s">
        <v>324</v>
      </c>
      <c r="K158" s="11"/>
      <c r="L158" s="107">
        <f t="shared" si="20"/>
        <v>0</v>
      </c>
      <c r="M158" s="107"/>
      <c r="N158" s="107"/>
      <c r="O158" s="107">
        <f t="shared" si="21"/>
        <v>0</v>
      </c>
      <c r="P158" s="107"/>
      <c r="Q158" s="107"/>
      <c r="R158" s="107">
        <f t="shared" si="22"/>
        <v>0</v>
      </c>
      <c r="S158" s="107"/>
      <c r="T158" s="107"/>
      <c r="U158" s="107">
        <f t="shared" si="23"/>
        <v>1620000</v>
      </c>
      <c r="V158" s="107">
        <v>1620000</v>
      </c>
      <c r="W158" s="107"/>
      <c r="X158" s="107">
        <f t="shared" si="24"/>
        <v>0</v>
      </c>
      <c r="Y158" s="107"/>
      <c r="Z158" s="107"/>
      <c r="AA158" s="108">
        <f>C158+I158-L158-O158-U158-X158-R158</f>
        <v>0</v>
      </c>
      <c r="AB158" s="7">
        <v>45539</v>
      </c>
    </row>
    <row r="159" spans="1:28" ht="15.75" hidden="1" x14ac:dyDescent="0.25">
      <c r="A159" s="24">
        <v>45520</v>
      </c>
      <c r="B159" s="25" t="s">
        <v>96</v>
      </c>
      <c r="C159" s="25">
        <v>3640000</v>
      </c>
      <c r="D159" s="25" t="s">
        <v>46</v>
      </c>
      <c r="E159" s="25" t="s">
        <v>204</v>
      </c>
      <c r="F159" s="25">
        <v>3250</v>
      </c>
      <c r="G159" s="25" t="s">
        <v>34</v>
      </c>
      <c r="H159" s="25"/>
      <c r="I159" s="11">
        <f t="shared" si="19"/>
        <v>0</v>
      </c>
      <c r="J159" s="31" t="s">
        <v>312</v>
      </c>
      <c r="K159" s="11" t="s">
        <v>1723</v>
      </c>
      <c r="L159" s="107">
        <f t="shared" si="20"/>
        <v>0</v>
      </c>
      <c r="M159" s="107"/>
      <c r="N159" s="107"/>
      <c r="O159" s="107">
        <f t="shared" si="21"/>
        <v>3640000</v>
      </c>
      <c r="P159" s="107">
        <v>3640000</v>
      </c>
      <c r="Q159" s="107"/>
      <c r="R159" s="107">
        <f t="shared" si="22"/>
        <v>0</v>
      </c>
      <c r="S159" s="107"/>
      <c r="T159" s="107"/>
      <c r="U159" s="107">
        <f t="shared" si="23"/>
        <v>0</v>
      </c>
      <c r="V159" s="107"/>
      <c r="W159" s="107"/>
      <c r="X159" s="107">
        <f t="shared" si="24"/>
        <v>0</v>
      </c>
      <c r="Y159" s="107"/>
      <c r="Z159" s="107"/>
      <c r="AA159" s="108">
        <f>C159+I159-L159-O159-U159-X159-R159</f>
        <v>0</v>
      </c>
      <c r="AB159" s="7">
        <v>45548</v>
      </c>
    </row>
    <row r="160" spans="1:28" ht="15.75" hidden="1" x14ac:dyDescent="0.25">
      <c r="A160" s="24">
        <v>45520</v>
      </c>
      <c r="B160" s="25" t="s">
        <v>1714</v>
      </c>
      <c r="C160" s="25">
        <v>2150000</v>
      </c>
      <c r="D160" s="25" t="s">
        <v>46</v>
      </c>
      <c r="E160" s="25" t="s">
        <v>108</v>
      </c>
      <c r="F160" s="25">
        <v>1000</v>
      </c>
      <c r="G160" s="25" t="s">
        <v>34</v>
      </c>
      <c r="H160" s="25"/>
      <c r="I160" s="11">
        <f t="shared" si="19"/>
        <v>0</v>
      </c>
      <c r="J160" s="31" t="s">
        <v>324</v>
      </c>
      <c r="K160" s="11"/>
      <c r="L160" s="107">
        <f t="shared" si="20"/>
        <v>0</v>
      </c>
      <c r="M160" s="107"/>
      <c r="N160" s="107"/>
      <c r="O160" s="107">
        <f t="shared" si="21"/>
        <v>0</v>
      </c>
      <c r="P160" s="107"/>
      <c r="Q160" s="107"/>
      <c r="R160" s="107">
        <f t="shared" si="22"/>
        <v>0</v>
      </c>
      <c r="S160" s="107"/>
      <c r="T160" s="107"/>
      <c r="U160" s="107">
        <f t="shared" si="23"/>
        <v>2150000</v>
      </c>
      <c r="V160" s="107">
        <v>2150000</v>
      </c>
      <c r="W160" s="107"/>
      <c r="X160" s="107">
        <f t="shared" si="24"/>
        <v>0</v>
      </c>
      <c r="Y160" s="107"/>
      <c r="Z160" s="107"/>
      <c r="AA160" s="108">
        <f>C160+I160-L160-O160-U160-X160-R160</f>
        <v>0</v>
      </c>
      <c r="AB160" s="7">
        <v>45539</v>
      </c>
    </row>
    <row r="161" spans="1:28" ht="15.75" hidden="1" x14ac:dyDescent="0.25">
      <c r="A161" s="24">
        <v>45520</v>
      </c>
      <c r="B161" s="25" t="s">
        <v>99</v>
      </c>
      <c r="C161" s="25">
        <v>0</v>
      </c>
      <c r="D161" s="25"/>
      <c r="E161" s="25" t="s">
        <v>103</v>
      </c>
      <c r="F161" s="25">
        <v>29.2</v>
      </c>
      <c r="G161" s="25" t="s">
        <v>39</v>
      </c>
      <c r="H161" s="25"/>
      <c r="I161" s="11">
        <f t="shared" si="19"/>
        <v>0</v>
      </c>
      <c r="J161" s="26" t="s">
        <v>28</v>
      </c>
      <c r="K161" s="11"/>
      <c r="L161" s="107">
        <f t="shared" si="20"/>
        <v>0</v>
      </c>
      <c r="M161" s="107"/>
      <c r="N161" s="107"/>
      <c r="O161" s="107">
        <f t="shared" si="21"/>
        <v>0</v>
      </c>
      <c r="P161" s="107"/>
      <c r="Q161" s="107"/>
      <c r="R161" s="107">
        <f t="shared" si="22"/>
        <v>0</v>
      </c>
      <c r="S161" s="107"/>
      <c r="T161" s="107"/>
      <c r="U161" s="107">
        <f t="shared" si="23"/>
        <v>0</v>
      </c>
      <c r="V161" s="107"/>
      <c r="W161" s="107"/>
      <c r="X161" s="107">
        <f t="shared" si="24"/>
        <v>0</v>
      </c>
      <c r="Y161" s="107"/>
      <c r="Z161" s="107"/>
      <c r="AA161" s="108">
        <f>C161+I161-L161-O161-U161-X161-R161</f>
        <v>0</v>
      </c>
      <c r="AB161" s="7"/>
    </row>
    <row r="162" spans="1:28" ht="15.75" hidden="1" x14ac:dyDescent="0.25">
      <c r="A162" s="24">
        <v>45520</v>
      </c>
      <c r="B162" s="25" t="s">
        <v>99</v>
      </c>
      <c r="C162" s="25">
        <v>0</v>
      </c>
      <c r="D162" s="25"/>
      <c r="E162" s="25" t="s">
        <v>158</v>
      </c>
      <c r="F162" s="25">
        <v>30.9</v>
      </c>
      <c r="G162" s="25" t="s">
        <v>39</v>
      </c>
      <c r="H162" s="25"/>
      <c r="I162" s="11">
        <f t="shared" si="19"/>
        <v>0</v>
      </c>
      <c r="J162" s="26" t="s">
        <v>28</v>
      </c>
      <c r="K162" s="11"/>
      <c r="L162" s="107">
        <f t="shared" si="20"/>
        <v>0</v>
      </c>
      <c r="M162" s="107"/>
      <c r="N162" s="107"/>
      <c r="O162" s="107">
        <f t="shared" si="21"/>
        <v>0</v>
      </c>
      <c r="P162" s="107"/>
      <c r="Q162" s="107"/>
      <c r="R162" s="107">
        <f t="shared" si="22"/>
        <v>0</v>
      </c>
      <c r="S162" s="107"/>
      <c r="T162" s="107"/>
      <c r="U162" s="107">
        <f t="shared" si="23"/>
        <v>0</v>
      </c>
      <c r="V162" s="107"/>
      <c r="W162" s="107"/>
      <c r="X162" s="107">
        <f t="shared" si="24"/>
        <v>0</v>
      </c>
      <c r="Y162" s="107"/>
      <c r="Z162" s="107"/>
      <c r="AA162" s="108">
        <f>C162+I162-L162-O162-U162-X162-R162</f>
        <v>0</v>
      </c>
      <c r="AB162" s="7"/>
    </row>
    <row r="163" spans="1:28" ht="15.75" hidden="1" x14ac:dyDescent="0.25">
      <c r="A163" s="24">
        <v>45520</v>
      </c>
      <c r="B163" s="25" t="s">
        <v>162</v>
      </c>
      <c r="C163" s="25">
        <v>9765000</v>
      </c>
      <c r="D163" s="25" t="s">
        <v>46</v>
      </c>
      <c r="E163" s="25" t="s">
        <v>50</v>
      </c>
      <c r="F163" s="25">
        <v>3000</v>
      </c>
      <c r="G163" s="25" t="s">
        <v>34</v>
      </c>
      <c r="H163" s="25"/>
      <c r="I163" s="11">
        <f t="shared" si="19"/>
        <v>0</v>
      </c>
      <c r="J163" s="26" t="s">
        <v>28</v>
      </c>
      <c r="K163" s="11"/>
      <c r="L163" s="107">
        <f t="shared" si="20"/>
        <v>0</v>
      </c>
      <c r="M163" s="107"/>
      <c r="N163" s="107"/>
      <c r="O163" s="107">
        <f t="shared" si="21"/>
        <v>0</v>
      </c>
      <c r="P163" s="107"/>
      <c r="Q163" s="107"/>
      <c r="R163" s="107">
        <f t="shared" si="22"/>
        <v>0</v>
      </c>
      <c r="S163" s="107"/>
      <c r="T163" s="107"/>
      <c r="U163" s="107">
        <f t="shared" si="23"/>
        <v>0</v>
      </c>
      <c r="V163" s="107"/>
      <c r="W163" s="107"/>
      <c r="X163" s="107">
        <f t="shared" si="24"/>
        <v>0</v>
      </c>
      <c r="Y163" s="107"/>
      <c r="Z163" s="107"/>
      <c r="AA163" s="108">
        <f>C163+I163-L163-O163-U163-X163-R163</f>
        <v>9765000</v>
      </c>
      <c r="AB163" s="7"/>
    </row>
    <row r="164" spans="1:28" ht="15.75" hidden="1" x14ac:dyDescent="0.25">
      <c r="A164" s="24">
        <v>45521</v>
      </c>
      <c r="B164" s="25" t="s">
        <v>215</v>
      </c>
      <c r="C164" s="25">
        <v>3000000</v>
      </c>
      <c r="D164" s="25" t="s">
        <v>46</v>
      </c>
      <c r="E164" s="25" t="s">
        <v>130</v>
      </c>
      <c r="F164" s="25">
        <v>60</v>
      </c>
      <c r="G164" s="25" t="s">
        <v>77</v>
      </c>
      <c r="H164" s="25"/>
      <c r="I164" s="11">
        <f t="shared" si="19"/>
        <v>0</v>
      </c>
      <c r="J164" s="31" t="s">
        <v>324</v>
      </c>
      <c r="K164" s="11"/>
      <c r="L164" s="107">
        <f t="shared" si="20"/>
        <v>0</v>
      </c>
      <c r="M164" s="107"/>
      <c r="N164" s="107"/>
      <c r="O164" s="107">
        <f t="shared" si="21"/>
        <v>0</v>
      </c>
      <c r="P164" s="107"/>
      <c r="Q164" s="107"/>
      <c r="R164" s="107">
        <f t="shared" si="22"/>
        <v>0</v>
      </c>
      <c r="S164" s="107"/>
      <c r="T164" s="107"/>
      <c r="U164" s="107">
        <f t="shared" si="23"/>
        <v>3000000</v>
      </c>
      <c r="V164" s="107">
        <v>3000000</v>
      </c>
      <c r="W164" s="107"/>
      <c r="X164" s="107">
        <f t="shared" si="24"/>
        <v>0</v>
      </c>
      <c r="Y164" s="107"/>
      <c r="Z164" s="107"/>
      <c r="AA164" s="108">
        <f>C164+I164-L164-O164-U164-X164-R164</f>
        <v>0</v>
      </c>
      <c r="AB164" s="7">
        <v>45558</v>
      </c>
    </row>
    <row r="165" spans="1:28" ht="15.75" hidden="1" x14ac:dyDescent="0.25">
      <c r="A165" s="24">
        <v>45521</v>
      </c>
      <c r="B165" s="25" t="s">
        <v>231</v>
      </c>
      <c r="C165" s="25">
        <v>2000000</v>
      </c>
      <c r="D165" s="25" t="s">
        <v>46</v>
      </c>
      <c r="E165" s="25" t="s">
        <v>150</v>
      </c>
      <c r="F165" s="25">
        <v>40</v>
      </c>
      <c r="G165" s="25" t="s">
        <v>77</v>
      </c>
      <c r="H165" s="25"/>
      <c r="I165" s="11">
        <f t="shared" si="19"/>
        <v>0</v>
      </c>
      <c r="J165" s="26" t="s">
        <v>28</v>
      </c>
      <c r="K165" s="11"/>
      <c r="L165" s="107">
        <f t="shared" si="20"/>
        <v>0</v>
      </c>
      <c r="M165" s="107"/>
      <c r="N165" s="107"/>
      <c r="O165" s="107">
        <f t="shared" si="21"/>
        <v>0</v>
      </c>
      <c r="P165" s="107"/>
      <c r="Q165" s="107"/>
      <c r="R165" s="107">
        <f t="shared" si="22"/>
        <v>0</v>
      </c>
      <c r="S165" s="107"/>
      <c r="T165" s="107"/>
      <c r="U165" s="107">
        <f t="shared" si="23"/>
        <v>0</v>
      </c>
      <c r="V165" s="107"/>
      <c r="W165" s="107"/>
      <c r="X165" s="107">
        <f t="shared" si="24"/>
        <v>0</v>
      </c>
      <c r="Y165" s="107"/>
      <c r="Z165" s="107"/>
      <c r="AA165" s="108">
        <f>C165+I165-L165-O165-U165-X165-R165</f>
        <v>2000000</v>
      </c>
      <c r="AB165" s="7"/>
    </row>
    <row r="166" spans="1:28" ht="15.75" hidden="1" x14ac:dyDescent="0.25">
      <c r="A166" s="24">
        <v>45523</v>
      </c>
      <c r="B166" s="25" t="s">
        <v>548</v>
      </c>
      <c r="C166" s="25">
        <v>2460000</v>
      </c>
      <c r="D166" s="25" t="s">
        <v>46</v>
      </c>
      <c r="E166" s="25" t="s">
        <v>290</v>
      </c>
      <c r="F166" s="25">
        <v>1000</v>
      </c>
      <c r="G166" s="25" t="s">
        <v>34</v>
      </c>
      <c r="H166" s="25"/>
      <c r="I166" s="11">
        <f t="shared" si="19"/>
        <v>0</v>
      </c>
      <c r="J166" s="31" t="s">
        <v>324</v>
      </c>
      <c r="K166" s="11"/>
      <c r="L166" s="107">
        <f t="shared" si="20"/>
        <v>2460000</v>
      </c>
      <c r="M166" s="107">
        <v>2460000</v>
      </c>
      <c r="N166" s="107"/>
      <c r="O166" s="107">
        <f t="shared" si="21"/>
        <v>0</v>
      </c>
      <c r="P166" s="107"/>
      <c r="Q166" s="107"/>
      <c r="R166" s="107">
        <f t="shared" si="22"/>
        <v>0</v>
      </c>
      <c r="S166" s="107"/>
      <c r="T166" s="107"/>
      <c r="U166" s="107">
        <f t="shared" si="23"/>
        <v>0</v>
      </c>
      <c r="V166" s="107"/>
      <c r="W166" s="107"/>
      <c r="X166" s="107">
        <f t="shared" si="24"/>
        <v>0</v>
      </c>
      <c r="Y166" s="107"/>
      <c r="Z166" s="107"/>
      <c r="AA166" s="108">
        <f>C166+I166-L166-O166-U166-X166-R166</f>
        <v>0</v>
      </c>
      <c r="AB166" s="7">
        <v>45546</v>
      </c>
    </row>
    <row r="167" spans="1:28" ht="15.75" hidden="1" x14ac:dyDescent="0.25">
      <c r="A167" s="24">
        <v>45523</v>
      </c>
      <c r="B167" s="25" t="s">
        <v>548</v>
      </c>
      <c r="C167" s="25">
        <v>3075000</v>
      </c>
      <c r="D167" s="25" t="s">
        <v>46</v>
      </c>
      <c r="E167" s="25" t="s">
        <v>95</v>
      </c>
      <c r="F167" s="25">
        <v>2500</v>
      </c>
      <c r="G167" s="25" t="s">
        <v>34</v>
      </c>
      <c r="H167" s="25"/>
      <c r="I167" s="11">
        <f t="shared" si="19"/>
        <v>0</v>
      </c>
      <c r="J167" s="31" t="s">
        <v>324</v>
      </c>
      <c r="K167" s="11"/>
      <c r="L167" s="107">
        <f t="shared" si="20"/>
        <v>3075000</v>
      </c>
      <c r="M167" s="107">
        <v>3075000</v>
      </c>
      <c r="N167" s="107"/>
      <c r="O167" s="107">
        <f t="shared" si="21"/>
        <v>0</v>
      </c>
      <c r="P167" s="107"/>
      <c r="Q167" s="107"/>
      <c r="R167" s="107">
        <f t="shared" si="22"/>
        <v>0</v>
      </c>
      <c r="S167" s="107"/>
      <c r="T167" s="107"/>
      <c r="U167" s="107">
        <f t="shared" si="23"/>
        <v>0</v>
      </c>
      <c r="V167" s="107"/>
      <c r="W167" s="107"/>
      <c r="X167" s="107">
        <f t="shared" si="24"/>
        <v>0</v>
      </c>
      <c r="Y167" s="107"/>
      <c r="Z167" s="107"/>
      <c r="AA167" s="108">
        <f>C167+I167-L167-O167-U167-X167-R167</f>
        <v>0</v>
      </c>
      <c r="AB167" s="7">
        <v>45546</v>
      </c>
    </row>
    <row r="168" spans="1:28" ht="15.75" hidden="1" x14ac:dyDescent="0.25">
      <c r="A168" s="24">
        <v>45523</v>
      </c>
      <c r="B168" s="25" t="s">
        <v>548</v>
      </c>
      <c r="C168" s="25">
        <v>8460000</v>
      </c>
      <c r="D168" s="25" t="s">
        <v>46</v>
      </c>
      <c r="E168" s="25" t="s">
        <v>109</v>
      </c>
      <c r="F168" s="25">
        <v>9000</v>
      </c>
      <c r="G168" s="25" t="s">
        <v>34</v>
      </c>
      <c r="H168" s="25"/>
      <c r="I168" s="11">
        <f t="shared" si="19"/>
        <v>0</v>
      </c>
      <c r="J168" s="31" t="s">
        <v>324</v>
      </c>
      <c r="K168" s="11"/>
      <c r="L168" s="107">
        <f t="shared" si="20"/>
        <v>8460000</v>
      </c>
      <c r="M168" s="107">
        <v>8460000</v>
      </c>
      <c r="N168" s="107"/>
      <c r="O168" s="107">
        <f t="shared" si="21"/>
        <v>0</v>
      </c>
      <c r="P168" s="107"/>
      <c r="Q168" s="107"/>
      <c r="R168" s="107">
        <f t="shared" si="22"/>
        <v>0</v>
      </c>
      <c r="S168" s="107"/>
      <c r="T168" s="107"/>
      <c r="U168" s="107">
        <f t="shared" si="23"/>
        <v>0</v>
      </c>
      <c r="V168" s="107"/>
      <c r="W168" s="107"/>
      <c r="X168" s="107">
        <f t="shared" si="24"/>
        <v>0</v>
      </c>
      <c r="Y168" s="107"/>
      <c r="Z168" s="107"/>
      <c r="AA168" s="108">
        <f>C168+I168-L168-O168-U168-X168-R168</f>
        <v>0</v>
      </c>
      <c r="AB168" s="7">
        <v>45546</v>
      </c>
    </row>
    <row r="169" spans="1:28" ht="15.75" hidden="1" x14ac:dyDescent="0.25">
      <c r="A169" s="24">
        <v>45523</v>
      </c>
      <c r="B169" s="25" t="s">
        <v>548</v>
      </c>
      <c r="C169" s="25">
        <v>8200000</v>
      </c>
      <c r="D169" s="25" t="s">
        <v>46</v>
      </c>
      <c r="E169" s="25" t="s">
        <v>151</v>
      </c>
      <c r="F169" s="25">
        <v>5000</v>
      </c>
      <c r="G169" s="25" t="s">
        <v>34</v>
      </c>
      <c r="H169" s="25"/>
      <c r="I169" s="11">
        <f t="shared" ref="I169:I232" si="25">F169*H169</f>
        <v>0</v>
      </c>
      <c r="J169" s="31" t="s">
        <v>324</v>
      </c>
      <c r="K169" s="11"/>
      <c r="L169" s="107">
        <f t="shared" si="20"/>
        <v>8200000</v>
      </c>
      <c r="M169" s="107">
        <v>8200000</v>
      </c>
      <c r="N169" s="107"/>
      <c r="O169" s="107">
        <f t="shared" si="21"/>
        <v>0</v>
      </c>
      <c r="P169" s="107"/>
      <c r="Q169" s="107"/>
      <c r="R169" s="107">
        <f t="shared" si="22"/>
        <v>0</v>
      </c>
      <c r="S169" s="107"/>
      <c r="T169" s="107"/>
      <c r="U169" s="107">
        <f t="shared" si="23"/>
        <v>0</v>
      </c>
      <c r="V169" s="107"/>
      <c r="W169" s="107"/>
      <c r="X169" s="107">
        <f t="shared" si="24"/>
        <v>0</v>
      </c>
      <c r="Y169" s="107"/>
      <c r="Z169" s="107"/>
      <c r="AA169" s="108">
        <f>C169+I169-L169-O169-U169-X169-R169</f>
        <v>0</v>
      </c>
      <c r="AB169" s="7">
        <v>45546</v>
      </c>
    </row>
    <row r="170" spans="1:28" ht="15.75" hidden="1" x14ac:dyDescent="0.25">
      <c r="A170" s="24">
        <v>45523</v>
      </c>
      <c r="B170" s="25" t="s">
        <v>134</v>
      </c>
      <c r="C170" s="25">
        <v>2250000</v>
      </c>
      <c r="D170" s="25" t="s">
        <v>52</v>
      </c>
      <c r="E170" s="25" t="s">
        <v>42</v>
      </c>
      <c r="F170" s="25">
        <v>500</v>
      </c>
      <c r="G170" s="25" t="s">
        <v>34</v>
      </c>
      <c r="H170" s="25"/>
      <c r="I170" s="11">
        <f t="shared" si="25"/>
        <v>0</v>
      </c>
      <c r="J170" s="31" t="s">
        <v>312</v>
      </c>
      <c r="K170" s="11" t="s">
        <v>1733</v>
      </c>
      <c r="L170" s="107">
        <f t="shared" si="20"/>
        <v>0</v>
      </c>
      <c r="M170" s="107"/>
      <c r="N170" s="107"/>
      <c r="O170" s="107">
        <f t="shared" si="21"/>
        <v>2250000</v>
      </c>
      <c r="P170" s="107">
        <v>2250000</v>
      </c>
      <c r="Q170" s="107"/>
      <c r="R170" s="107">
        <f t="shared" si="22"/>
        <v>0</v>
      </c>
      <c r="S170" s="107"/>
      <c r="T170" s="107"/>
      <c r="U170" s="107">
        <f t="shared" si="23"/>
        <v>0</v>
      </c>
      <c r="V170" s="107"/>
      <c r="W170" s="107"/>
      <c r="X170" s="107">
        <f t="shared" si="24"/>
        <v>0</v>
      </c>
      <c r="Y170" s="107"/>
      <c r="Z170" s="107"/>
      <c r="AA170" s="108">
        <f>C170+I170-L170-O170-U170-X170-R170</f>
        <v>0</v>
      </c>
      <c r="AB170" s="7">
        <v>45559</v>
      </c>
    </row>
    <row r="171" spans="1:28" ht="15.75" hidden="1" x14ac:dyDescent="0.25">
      <c r="A171" s="24">
        <v>45523</v>
      </c>
      <c r="B171" s="25" t="s">
        <v>162</v>
      </c>
      <c r="C171" s="25">
        <v>4250000</v>
      </c>
      <c r="D171" s="25" t="s">
        <v>46</v>
      </c>
      <c r="E171" s="25" t="s">
        <v>71</v>
      </c>
      <c r="F171" s="25">
        <v>5</v>
      </c>
      <c r="G171" s="25" t="s">
        <v>27</v>
      </c>
      <c r="H171" s="25"/>
      <c r="I171" s="11">
        <f t="shared" si="25"/>
        <v>0</v>
      </c>
      <c r="J171" s="26" t="s">
        <v>28</v>
      </c>
      <c r="K171" s="11"/>
      <c r="L171" s="107">
        <f t="shared" si="20"/>
        <v>0</v>
      </c>
      <c r="M171" s="107"/>
      <c r="N171" s="107"/>
      <c r="O171" s="107">
        <f t="shared" si="21"/>
        <v>0</v>
      </c>
      <c r="P171" s="107"/>
      <c r="Q171" s="107"/>
      <c r="R171" s="107">
        <f t="shared" si="22"/>
        <v>0</v>
      </c>
      <c r="S171" s="107"/>
      <c r="T171" s="107"/>
      <c r="U171" s="107">
        <f t="shared" si="23"/>
        <v>0</v>
      </c>
      <c r="V171" s="107"/>
      <c r="W171" s="107"/>
      <c r="X171" s="107">
        <f t="shared" si="24"/>
        <v>0</v>
      </c>
      <c r="Y171" s="107"/>
      <c r="Z171" s="107"/>
      <c r="AA171" s="108">
        <f>C171+I171-L171-O171-U171-X171-R171</f>
        <v>4250000</v>
      </c>
      <c r="AB171" s="7"/>
    </row>
    <row r="172" spans="1:28" ht="15.75" hidden="1" x14ac:dyDescent="0.25">
      <c r="A172" s="24">
        <v>45523</v>
      </c>
      <c r="B172" s="25" t="s">
        <v>99</v>
      </c>
      <c r="C172" s="25">
        <v>0</v>
      </c>
      <c r="D172" s="25"/>
      <c r="E172" s="25" t="s">
        <v>103</v>
      </c>
      <c r="F172" s="25">
        <v>29.6</v>
      </c>
      <c r="G172" s="25" t="s">
        <v>39</v>
      </c>
      <c r="H172" s="25"/>
      <c r="I172" s="11">
        <f t="shared" si="25"/>
        <v>0</v>
      </c>
      <c r="J172" s="26" t="s">
        <v>28</v>
      </c>
      <c r="K172" s="11"/>
      <c r="L172" s="107">
        <f t="shared" si="20"/>
        <v>0</v>
      </c>
      <c r="M172" s="107"/>
      <c r="N172" s="107"/>
      <c r="O172" s="107">
        <f t="shared" si="21"/>
        <v>0</v>
      </c>
      <c r="P172" s="107"/>
      <c r="Q172" s="107"/>
      <c r="R172" s="107">
        <f t="shared" si="22"/>
        <v>0</v>
      </c>
      <c r="S172" s="107"/>
      <c r="T172" s="107"/>
      <c r="U172" s="107">
        <f t="shared" si="23"/>
        <v>0</v>
      </c>
      <c r="V172" s="107"/>
      <c r="W172" s="107"/>
      <c r="X172" s="107">
        <f t="shared" si="24"/>
        <v>0</v>
      </c>
      <c r="Y172" s="107"/>
      <c r="Z172" s="107"/>
      <c r="AA172" s="108">
        <f>C172+I172-L172-O172-U172-X172-R172</f>
        <v>0</v>
      </c>
      <c r="AB172" s="7"/>
    </row>
    <row r="173" spans="1:28" ht="15.75" hidden="1" x14ac:dyDescent="0.25">
      <c r="A173" s="24"/>
      <c r="B173" s="25" t="s">
        <v>1724</v>
      </c>
      <c r="C173" s="25">
        <v>-920000</v>
      </c>
      <c r="D173" s="25" t="s">
        <v>52</v>
      </c>
      <c r="E173" s="25" t="s">
        <v>108</v>
      </c>
      <c r="F173" s="25">
        <v>601</v>
      </c>
      <c r="G173" s="25" t="s">
        <v>34</v>
      </c>
      <c r="H173" s="25"/>
      <c r="I173" s="11">
        <f t="shared" si="25"/>
        <v>0</v>
      </c>
      <c r="J173" s="31" t="s">
        <v>49</v>
      </c>
      <c r="K173" s="11" t="s">
        <v>1725</v>
      </c>
      <c r="L173" s="107">
        <f t="shared" si="20"/>
        <v>0</v>
      </c>
      <c r="M173" s="107"/>
      <c r="N173" s="107"/>
      <c r="O173" s="107">
        <f t="shared" si="21"/>
        <v>0</v>
      </c>
      <c r="P173" s="107"/>
      <c r="Q173" s="107"/>
      <c r="R173" s="107">
        <f t="shared" si="22"/>
        <v>0</v>
      </c>
      <c r="S173" s="107"/>
      <c r="T173" s="107"/>
      <c r="U173" s="107">
        <f t="shared" si="23"/>
        <v>0</v>
      </c>
      <c r="V173" s="107"/>
      <c r="W173" s="107"/>
      <c r="X173" s="107">
        <f t="shared" si="24"/>
        <v>0</v>
      </c>
      <c r="Y173" s="107"/>
      <c r="Z173" s="107"/>
      <c r="AA173" s="108">
        <f>C173+I173-L173-O173-U173-X173-R173</f>
        <v>-920000</v>
      </c>
      <c r="AB173" s="7">
        <v>45523</v>
      </c>
    </row>
    <row r="174" spans="1:28" ht="15.75" hidden="1" x14ac:dyDescent="0.25">
      <c r="A174" s="24">
        <v>45524</v>
      </c>
      <c r="B174" s="25" t="s">
        <v>1735</v>
      </c>
      <c r="C174" s="25">
        <v>3910000</v>
      </c>
      <c r="D174" s="25" t="s">
        <v>46</v>
      </c>
      <c r="E174" s="25" t="s">
        <v>394</v>
      </c>
      <c r="F174" s="25">
        <v>17</v>
      </c>
      <c r="G174" s="25" t="s">
        <v>48</v>
      </c>
      <c r="H174" s="25"/>
      <c r="I174" s="11">
        <f t="shared" si="25"/>
        <v>0</v>
      </c>
      <c r="J174" s="31" t="s">
        <v>312</v>
      </c>
      <c r="K174" s="11" t="s">
        <v>1858</v>
      </c>
      <c r="L174" s="107">
        <f t="shared" si="20"/>
        <v>0</v>
      </c>
      <c r="M174" s="107"/>
      <c r="N174" s="107"/>
      <c r="O174" s="107">
        <f t="shared" si="21"/>
        <v>3910000</v>
      </c>
      <c r="P174" s="107">
        <v>3910000</v>
      </c>
      <c r="Q174" s="107"/>
      <c r="R174" s="107">
        <f t="shared" si="22"/>
        <v>0</v>
      </c>
      <c r="S174" s="107"/>
      <c r="T174" s="107"/>
      <c r="U174" s="107">
        <f t="shared" si="23"/>
        <v>0</v>
      </c>
      <c r="V174" s="107"/>
      <c r="W174" s="107"/>
      <c r="X174" s="107">
        <f t="shared" si="24"/>
        <v>0</v>
      </c>
      <c r="Y174" s="107"/>
      <c r="Z174" s="107"/>
      <c r="AA174" s="108">
        <f>C174+I174-L174-O174-U174-X174-R174</f>
        <v>0</v>
      </c>
      <c r="AB174" s="7">
        <v>45541</v>
      </c>
    </row>
    <row r="175" spans="1:28" ht="15.75" hidden="1" x14ac:dyDescent="0.25">
      <c r="A175" s="24">
        <v>45524</v>
      </c>
      <c r="B175" s="25" t="s">
        <v>99</v>
      </c>
      <c r="C175" s="25">
        <v>0</v>
      </c>
      <c r="D175" s="25"/>
      <c r="E175" s="25" t="s">
        <v>103</v>
      </c>
      <c r="F175" s="25">
        <v>29.7</v>
      </c>
      <c r="G175" s="25" t="s">
        <v>39</v>
      </c>
      <c r="H175" s="25"/>
      <c r="I175" s="11">
        <f t="shared" si="25"/>
        <v>0</v>
      </c>
      <c r="J175" s="26" t="s">
        <v>28</v>
      </c>
      <c r="K175" s="11"/>
      <c r="L175" s="107">
        <f t="shared" si="20"/>
        <v>0</v>
      </c>
      <c r="M175" s="107"/>
      <c r="N175" s="107"/>
      <c r="O175" s="107">
        <f t="shared" si="21"/>
        <v>0</v>
      </c>
      <c r="P175" s="107"/>
      <c r="Q175" s="107"/>
      <c r="R175" s="107">
        <f t="shared" si="22"/>
        <v>0</v>
      </c>
      <c r="S175" s="107"/>
      <c r="T175" s="107"/>
      <c r="U175" s="107">
        <f t="shared" si="23"/>
        <v>0</v>
      </c>
      <c r="V175" s="107"/>
      <c r="W175" s="107"/>
      <c r="X175" s="107">
        <f t="shared" si="24"/>
        <v>0</v>
      </c>
      <c r="Y175" s="107"/>
      <c r="Z175" s="107"/>
      <c r="AA175" s="108">
        <f>C175+I175-L175-O175-U175-X175-R175</f>
        <v>0</v>
      </c>
      <c r="AB175" s="7"/>
    </row>
    <row r="176" spans="1:28" ht="15.75" hidden="1" x14ac:dyDescent="0.25">
      <c r="A176" s="24">
        <v>45524</v>
      </c>
      <c r="B176" s="25" t="s">
        <v>671</v>
      </c>
      <c r="C176" s="25">
        <v>1000000</v>
      </c>
      <c r="D176" s="25" t="s">
        <v>46</v>
      </c>
      <c r="E176" s="25" t="s">
        <v>150</v>
      </c>
      <c r="F176" s="25">
        <v>20</v>
      </c>
      <c r="G176" s="25" t="s">
        <v>77</v>
      </c>
      <c r="H176" s="25"/>
      <c r="I176" s="11">
        <f t="shared" si="25"/>
        <v>0</v>
      </c>
      <c r="J176" s="26" t="s">
        <v>28</v>
      </c>
      <c r="K176" s="11"/>
      <c r="L176" s="107">
        <f t="shared" si="20"/>
        <v>0</v>
      </c>
      <c r="M176" s="107"/>
      <c r="N176" s="107"/>
      <c r="O176" s="107">
        <f t="shared" si="21"/>
        <v>0</v>
      </c>
      <c r="P176" s="107"/>
      <c r="Q176" s="107"/>
      <c r="R176" s="107">
        <f t="shared" si="22"/>
        <v>0</v>
      </c>
      <c r="S176" s="107"/>
      <c r="T176" s="107"/>
      <c r="U176" s="107">
        <f t="shared" si="23"/>
        <v>0</v>
      </c>
      <c r="V176" s="107"/>
      <c r="W176" s="107"/>
      <c r="X176" s="107">
        <f t="shared" si="24"/>
        <v>0</v>
      </c>
      <c r="Y176" s="107"/>
      <c r="Z176" s="107"/>
      <c r="AA176" s="108">
        <f>C176+I176-L176-O176-U176-X176-R176</f>
        <v>1000000</v>
      </c>
      <c r="AB176" s="7"/>
    </row>
    <row r="177" spans="1:28" ht="15.75" hidden="1" x14ac:dyDescent="0.25">
      <c r="A177" s="24">
        <v>45524</v>
      </c>
      <c r="B177" s="25" t="s">
        <v>99</v>
      </c>
      <c r="C177" s="25">
        <v>0</v>
      </c>
      <c r="D177" s="25"/>
      <c r="E177" s="25" t="s">
        <v>120</v>
      </c>
      <c r="F177" s="25">
        <v>74</v>
      </c>
      <c r="G177" s="25" t="s">
        <v>39</v>
      </c>
      <c r="H177" s="25"/>
      <c r="I177" s="11">
        <f t="shared" si="25"/>
        <v>0</v>
      </c>
      <c r="J177" s="26" t="s">
        <v>28</v>
      </c>
      <c r="K177" s="11"/>
      <c r="L177" s="107">
        <f t="shared" si="20"/>
        <v>0</v>
      </c>
      <c r="M177" s="107"/>
      <c r="N177" s="107"/>
      <c r="O177" s="107">
        <f t="shared" si="21"/>
        <v>0</v>
      </c>
      <c r="P177" s="107"/>
      <c r="Q177" s="107"/>
      <c r="R177" s="107">
        <f t="shared" si="22"/>
        <v>0</v>
      </c>
      <c r="S177" s="107"/>
      <c r="T177" s="107"/>
      <c r="U177" s="107">
        <f t="shared" si="23"/>
        <v>0</v>
      </c>
      <c r="V177" s="107"/>
      <c r="W177" s="107"/>
      <c r="X177" s="107">
        <f t="shared" si="24"/>
        <v>0</v>
      </c>
      <c r="Y177" s="107"/>
      <c r="Z177" s="107"/>
      <c r="AA177" s="108">
        <f>C177+I177-L177-O177-U177-X177-R177</f>
        <v>0</v>
      </c>
      <c r="AB177" s="7"/>
    </row>
    <row r="178" spans="1:28" ht="15.75" hidden="1" x14ac:dyDescent="0.25">
      <c r="A178" s="24">
        <v>45524</v>
      </c>
      <c r="B178" s="25" t="s">
        <v>110</v>
      </c>
      <c r="C178" s="25">
        <v>1131900</v>
      </c>
      <c r="D178" s="25" t="s">
        <v>46</v>
      </c>
      <c r="E178" s="25" t="s">
        <v>81</v>
      </c>
      <c r="F178" s="25">
        <v>23.1</v>
      </c>
      <c r="G178" s="25" t="s">
        <v>39</v>
      </c>
      <c r="H178" s="25"/>
      <c r="I178" s="11">
        <f t="shared" si="25"/>
        <v>0</v>
      </c>
      <c r="J178" s="26" t="s">
        <v>28</v>
      </c>
      <c r="K178" s="11"/>
      <c r="L178" s="107">
        <f t="shared" si="20"/>
        <v>0</v>
      </c>
      <c r="M178" s="107"/>
      <c r="N178" s="107"/>
      <c r="O178" s="107">
        <f t="shared" si="21"/>
        <v>0</v>
      </c>
      <c r="P178" s="107"/>
      <c r="Q178" s="107"/>
      <c r="R178" s="107">
        <f t="shared" si="22"/>
        <v>0</v>
      </c>
      <c r="S178" s="107"/>
      <c r="T178" s="107"/>
      <c r="U178" s="107">
        <f t="shared" si="23"/>
        <v>0</v>
      </c>
      <c r="V178" s="107"/>
      <c r="W178" s="107"/>
      <c r="X178" s="107">
        <f t="shared" si="24"/>
        <v>0</v>
      </c>
      <c r="Y178" s="107"/>
      <c r="Z178" s="107"/>
      <c r="AA178" s="108">
        <f>C178+I178-L178-O178-U178-X178-R178</f>
        <v>1131900</v>
      </c>
      <c r="AB178" s="7"/>
    </row>
    <row r="179" spans="1:28" ht="15.75" hidden="1" x14ac:dyDescent="0.25">
      <c r="A179" s="24">
        <v>45524</v>
      </c>
      <c r="B179" s="25" t="s">
        <v>261</v>
      </c>
      <c r="C179" s="25">
        <v>340000</v>
      </c>
      <c r="D179" s="25" t="s">
        <v>46</v>
      </c>
      <c r="E179" s="25" t="s">
        <v>210</v>
      </c>
      <c r="F179" s="25">
        <v>2</v>
      </c>
      <c r="G179" s="25" t="s">
        <v>39</v>
      </c>
      <c r="H179" s="25"/>
      <c r="I179" s="11">
        <f t="shared" si="25"/>
        <v>0</v>
      </c>
      <c r="J179" s="31" t="s">
        <v>312</v>
      </c>
      <c r="K179" s="11"/>
      <c r="L179" s="107">
        <f t="shared" si="20"/>
        <v>0</v>
      </c>
      <c r="M179" s="107"/>
      <c r="N179" s="107"/>
      <c r="O179" s="107">
        <f t="shared" si="21"/>
        <v>340000</v>
      </c>
      <c r="P179" s="107">
        <v>340000</v>
      </c>
      <c r="Q179" s="107"/>
      <c r="R179" s="107">
        <f t="shared" si="22"/>
        <v>0</v>
      </c>
      <c r="S179" s="107"/>
      <c r="T179" s="107"/>
      <c r="U179" s="107">
        <f t="shared" si="23"/>
        <v>0</v>
      </c>
      <c r="V179" s="107"/>
      <c r="W179" s="107"/>
      <c r="X179" s="107">
        <f t="shared" si="24"/>
        <v>0</v>
      </c>
      <c r="Y179" s="107"/>
      <c r="Z179" s="107"/>
      <c r="AA179" s="108">
        <f>C179+I179-L179-O179-U179-X179-R179</f>
        <v>0</v>
      </c>
      <c r="AB179" s="7">
        <v>45539</v>
      </c>
    </row>
    <row r="180" spans="1:28" ht="15.75" hidden="1" x14ac:dyDescent="0.25">
      <c r="A180" s="24">
        <v>45524</v>
      </c>
      <c r="B180" s="25" t="s">
        <v>231</v>
      </c>
      <c r="C180" s="25">
        <v>2000000</v>
      </c>
      <c r="D180" s="25" t="s">
        <v>46</v>
      </c>
      <c r="E180" s="25" t="s">
        <v>189</v>
      </c>
      <c r="F180" s="25">
        <v>5</v>
      </c>
      <c r="G180" s="25" t="s">
        <v>23</v>
      </c>
      <c r="H180" s="25"/>
      <c r="I180" s="11">
        <f t="shared" si="25"/>
        <v>0</v>
      </c>
      <c r="J180" s="26" t="s">
        <v>28</v>
      </c>
      <c r="K180" s="11"/>
      <c r="L180" s="107">
        <f t="shared" si="20"/>
        <v>0</v>
      </c>
      <c r="M180" s="107"/>
      <c r="N180" s="107"/>
      <c r="O180" s="107">
        <f t="shared" si="21"/>
        <v>0</v>
      </c>
      <c r="P180" s="107"/>
      <c r="Q180" s="107"/>
      <c r="R180" s="107">
        <f t="shared" si="22"/>
        <v>0</v>
      </c>
      <c r="S180" s="107"/>
      <c r="T180" s="107"/>
      <c r="U180" s="107">
        <f t="shared" si="23"/>
        <v>0</v>
      </c>
      <c r="V180" s="107"/>
      <c r="W180" s="107"/>
      <c r="X180" s="107">
        <f t="shared" si="24"/>
        <v>0</v>
      </c>
      <c r="Y180" s="107"/>
      <c r="Z180" s="107"/>
      <c r="AA180" s="108">
        <f>C180+I180-L180-O180-U180-X180-R180</f>
        <v>2000000</v>
      </c>
      <c r="AB180" s="7"/>
    </row>
    <row r="181" spans="1:28" ht="15.75" x14ac:dyDescent="0.25">
      <c r="A181" s="24">
        <v>45524</v>
      </c>
      <c r="B181" s="25" t="s">
        <v>205</v>
      </c>
      <c r="C181" s="25">
        <v>700000</v>
      </c>
      <c r="D181" s="25" t="s">
        <v>46</v>
      </c>
      <c r="E181" s="25" t="s">
        <v>127</v>
      </c>
      <c r="F181" s="25">
        <v>10</v>
      </c>
      <c r="G181" s="25" t="s">
        <v>39</v>
      </c>
      <c r="H181" s="25"/>
      <c r="I181" s="11">
        <f t="shared" si="25"/>
        <v>0</v>
      </c>
      <c r="J181" s="31" t="s">
        <v>312</v>
      </c>
      <c r="K181" s="11" t="s">
        <v>1743</v>
      </c>
      <c r="L181" s="107">
        <f t="shared" si="20"/>
        <v>0</v>
      </c>
      <c r="M181" s="107"/>
      <c r="N181" s="107"/>
      <c r="O181" s="107">
        <f t="shared" si="21"/>
        <v>700000</v>
      </c>
      <c r="P181" s="151">
        <v>700000</v>
      </c>
      <c r="Q181" s="107"/>
      <c r="R181" s="107">
        <f t="shared" si="22"/>
        <v>0</v>
      </c>
      <c r="S181" s="107"/>
      <c r="T181" s="107"/>
      <c r="U181" s="107">
        <f t="shared" si="23"/>
        <v>0</v>
      </c>
      <c r="V181" s="107"/>
      <c r="W181" s="107"/>
      <c r="X181" s="107">
        <f t="shared" si="24"/>
        <v>0</v>
      </c>
      <c r="Y181" s="107"/>
      <c r="Z181" s="107"/>
      <c r="AA181" s="108">
        <f>C181+I181-L181-O181-U181-X181-R181</f>
        <v>0</v>
      </c>
      <c r="AB181" s="7">
        <v>45540</v>
      </c>
    </row>
    <row r="182" spans="1:28" ht="15.75" x14ac:dyDescent="0.25">
      <c r="A182" s="24">
        <v>45524</v>
      </c>
      <c r="B182" s="25" t="s">
        <v>205</v>
      </c>
      <c r="C182" s="25">
        <v>2000000</v>
      </c>
      <c r="D182" s="25" t="s">
        <v>46</v>
      </c>
      <c r="E182" s="25" t="s">
        <v>130</v>
      </c>
      <c r="F182" s="25">
        <v>40</v>
      </c>
      <c r="G182" s="25" t="s">
        <v>77</v>
      </c>
      <c r="H182" s="25"/>
      <c r="I182" s="11">
        <f t="shared" si="25"/>
        <v>0</v>
      </c>
      <c r="J182" s="31" t="s">
        <v>312</v>
      </c>
      <c r="K182" s="11" t="s">
        <v>1743</v>
      </c>
      <c r="L182" s="107">
        <f t="shared" si="20"/>
        <v>0</v>
      </c>
      <c r="M182" s="107"/>
      <c r="N182" s="107"/>
      <c r="O182" s="107">
        <f t="shared" si="21"/>
        <v>2000000</v>
      </c>
      <c r="P182" s="151">
        <v>2000000</v>
      </c>
      <c r="Q182" s="107"/>
      <c r="R182" s="107">
        <f t="shared" si="22"/>
        <v>0</v>
      </c>
      <c r="S182" s="107"/>
      <c r="T182" s="107"/>
      <c r="U182" s="107">
        <f t="shared" si="23"/>
        <v>0</v>
      </c>
      <c r="V182" s="107"/>
      <c r="W182" s="107"/>
      <c r="X182" s="107">
        <f t="shared" si="24"/>
        <v>0</v>
      </c>
      <c r="Y182" s="107"/>
      <c r="Z182" s="107"/>
      <c r="AA182" s="108">
        <f>C182+I182-L182-O182-U182-X182-R182</f>
        <v>0</v>
      </c>
      <c r="AB182" s="7">
        <v>45540</v>
      </c>
    </row>
    <row r="183" spans="1:28" ht="15.75" hidden="1" x14ac:dyDescent="0.25">
      <c r="A183" s="24">
        <v>45524</v>
      </c>
      <c r="B183" s="25" t="s">
        <v>98</v>
      </c>
      <c r="C183" s="25">
        <v>2300000</v>
      </c>
      <c r="D183" s="25" t="s">
        <v>46</v>
      </c>
      <c r="E183" s="25" t="s">
        <v>363</v>
      </c>
      <c r="F183" s="25">
        <v>10</v>
      </c>
      <c r="G183" s="25" t="s">
        <v>48</v>
      </c>
      <c r="H183" s="25"/>
      <c r="I183" s="11">
        <f t="shared" si="25"/>
        <v>0</v>
      </c>
      <c r="J183" s="26" t="s">
        <v>28</v>
      </c>
      <c r="K183" s="11"/>
      <c r="L183" s="107">
        <f t="shared" si="20"/>
        <v>0</v>
      </c>
      <c r="M183" s="107"/>
      <c r="N183" s="107"/>
      <c r="O183" s="107">
        <f t="shared" si="21"/>
        <v>0</v>
      </c>
      <c r="P183" s="107"/>
      <c r="Q183" s="107"/>
      <c r="R183" s="107">
        <f t="shared" si="22"/>
        <v>0</v>
      </c>
      <c r="S183" s="107"/>
      <c r="T183" s="107"/>
      <c r="U183" s="107">
        <f t="shared" si="23"/>
        <v>0</v>
      </c>
      <c r="V183" s="107"/>
      <c r="W183" s="107"/>
      <c r="X183" s="107">
        <f t="shared" si="24"/>
        <v>0</v>
      </c>
      <c r="Y183" s="107"/>
      <c r="Z183" s="107"/>
      <c r="AA183" s="108">
        <f>C183+I183-L183-O183-U183-X183-R183</f>
        <v>2300000</v>
      </c>
      <c r="AB183" s="7"/>
    </row>
    <row r="184" spans="1:28" ht="15.75" hidden="1" x14ac:dyDescent="0.25">
      <c r="A184" s="24">
        <v>45525</v>
      </c>
      <c r="B184" s="25" t="s">
        <v>107</v>
      </c>
      <c r="C184" s="25">
        <v>3367200</v>
      </c>
      <c r="D184" s="25" t="s">
        <v>46</v>
      </c>
      <c r="E184" s="25" t="s">
        <v>120</v>
      </c>
      <c r="F184" s="25">
        <v>73.2</v>
      </c>
      <c r="G184" s="25" t="s">
        <v>39</v>
      </c>
      <c r="H184" s="25"/>
      <c r="I184" s="11">
        <f t="shared" si="25"/>
        <v>0</v>
      </c>
      <c r="J184" s="31" t="s">
        <v>312</v>
      </c>
      <c r="K184" s="11"/>
      <c r="L184" s="107">
        <f t="shared" si="20"/>
        <v>0</v>
      </c>
      <c r="M184" s="107"/>
      <c r="N184" s="107"/>
      <c r="O184" s="107">
        <f t="shared" si="21"/>
        <v>3367200</v>
      </c>
      <c r="P184" s="107">
        <v>3367200</v>
      </c>
      <c r="Q184" s="107"/>
      <c r="R184" s="107">
        <f t="shared" si="22"/>
        <v>0</v>
      </c>
      <c r="S184" s="107"/>
      <c r="T184" s="107"/>
      <c r="U184" s="107">
        <f t="shared" si="23"/>
        <v>0</v>
      </c>
      <c r="V184" s="107"/>
      <c r="W184" s="107"/>
      <c r="X184" s="107">
        <f t="shared" si="24"/>
        <v>0</v>
      </c>
      <c r="Y184" s="107"/>
      <c r="Z184" s="107"/>
      <c r="AA184" s="108">
        <f>C184+I184-L184-O184-U184-X184-R184</f>
        <v>0</v>
      </c>
      <c r="AB184" s="7">
        <v>45559</v>
      </c>
    </row>
    <row r="185" spans="1:28" ht="15.75" hidden="1" x14ac:dyDescent="0.25">
      <c r="A185" s="24">
        <v>45525</v>
      </c>
      <c r="B185" s="25" t="s">
        <v>107</v>
      </c>
      <c r="C185" s="25">
        <v>9500000</v>
      </c>
      <c r="D185" s="25" t="s">
        <v>46</v>
      </c>
      <c r="E185" s="25" t="s">
        <v>108</v>
      </c>
      <c r="F185" s="25">
        <v>5000</v>
      </c>
      <c r="G185" s="25" t="s">
        <v>34</v>
      </c>
      <c r="H185" s="25"/>
      <c r="I185" s="11">
        <f t="shared" si="25"/>
        <v>0</v>
      </c>
      <c r="J185" s="38" t="s">
        <v>78</v>
      </c>
      <c r="K185" s="11"/>
      <c r="L185" s="107">
        <f t="shared" si="20"/>
        <v>0</v>
      </c>
      <c r="M185" s="107"/>
      <c r="N185" s="107"/>
      <c r="O185" s="107">
        <f t="shared" si="21"/>
        <v>7485450</v>
      </c>
      <c r="P185" s="107">
        <v>7485450</v>
      </c>
      <c r="Q185" s="107"/>
      <c r="R185" s="107">
        <f t="shared" si="22"/>
        <v>0</v>
      </c>
      <c r="S185" s="107"/>
      <c r="T185" s="107"/>
      <c r="U185" s="107">
        <f t="shared" si="23"/>
        <v>0</v>
      </c>
      <c r="V185" s="107"/>
      <c r="W185" s="107"/>
      <c r="X185" s="107">
        <f t="shared" si="24"/>
        <v>0</v>
      </c>
      <c r="Y185" s="107"/>
      <c r="Z185" s="107"/>
      <c r="AA185" s="108">
        <f>C185+I185-L185-O185-U185-X185-R185</f>
        <v>2014550</v>
      </c>
      <c r="AB185" s="7">
        <v>45559</v>
      </c>
    </row>
    <row r="186" spans="1:28" ht="15.75" hidden="1" x14ac:dyDescent="0.25">
      <c r="A186" s="24">
        <v>45525</v>
      </c>
      <c r="B186" s="25" t="s">
        <v>678</v>
      </c>
      <c r="C186" s="117">
        <v>2150000</v>
      </c>
      <c r="D186" s="25" t="s">
        <v>46</v>
      </c>
      <c r="E186" s="25" t="s">
        <v>108</v>
      </c>
      <c r="F186" s="25">
        <v>2000</v>
      </c>
      <c r="G186" s="25" t="s">
        <v>34</v>
      </c>
      <c r="H186" s="25"/>
      <c r="I186" s="11">
        <f t="shared" si="25"/>
        <v>0</v>
      </c>
      <c r="J186" s="38" t="s">
        <v>24</v>
      </c>
      <c r="K186" s="11"/>
      <c r="L186" s="107">
        <f t="shared" si="20"/>
        <v>0</v>
      </c>
      <c r="M186" s="107"/>
      <c r="N186" s="107"/>
      <c r="O186" s="107">
        <f t="shared" si="21"/>
        <v>0</v>
      </c>
      <c r="P186" s="107"/>
      <c r="Q186" s="107"/>
      <c r="R186" s="107">
        <f t="shared" si="22"/>
        <v>0</v>
      </c>
      <c r="S186" s="107"/>
      <c r="T186" s="107"/>
      <c r="U186" s="107">
        <f t="shared" si="23"/>
        <v>0</v>
      </c>
      <c r="V186" s="107"/>
      <c r="W186" s="107"/>
      <c r="X186" s="107">
        <f t="shared" si="24"/>
        <v>0</v>
      </c>
      <c r="Y186" s="107"/>
      <c r="Z186" s="107"/>
      <c r="AA186" s="108">
        <f>C186+I186-L186-O186-U186-X186-R186</f>
        <v>2150000</v>
      </c>
      <c r="AB186" s="7"/>
    </row>
    <row r="187" spans="1:28" ht="15.75" hidden="1" x14ac:dyDescent="0.25">
      <c r="A187" s="24">
        <v>45525</v>
      </c>
      <c r="B187" s="25" t="s">
        <v>203</v>
      </c>
      <c r="C187" s="117">
        <v>451000</v>
      </c>
      <c r="D187" s="25" t="s">
        <v>46</v>
      </c>
      <c r="E187" s="25" t="s">
        <v>363</v>
      </c>
      <c r="F187" s="25">
        <v>2</v>
      </c>
      <c r="G187" s="25" t="s">
        <v>48</v>
      </c>
      <c r="H187" s="25"/>
      <c r="I187" s="11">
        <f t="shared" si="25"/>
        <v>0</v>
      </c>
      <c r="J187" s="12" t="s">
        <v>324</v>
      </c>
      <c r="K187" s="11"/>
      <c r="L187" s="107">
        <f t="shared" si="20"/>
        <v>451000</v>
      </c>
      <c r="M187" s="107">
        <v>38200</v>
      </c>
      <c r="N187" s="107">
        <v>412800</v>
      </c>
      <c r="O187" s="107">
        <f t="shared" si="21"/>
        <v>0</v>
      </c>
      <c r="P187" s="107"/>
      <c r="Q187" s="107"/>
      <c r="R187" s="107">
        <f t="shared" si="22"/>
        <v>0</v>
      </c>
      <c r="S187" s="107"/>
      <c r="T187" s="107"/>
      <c r="U187" s="107">
        <f t="shared" si="23"/>
        <v>0</v>
      </c>
      <c r="V187" s="107"/>
      <c r="W187" s="107"/>
      <c r="X187" s="107">
        <f t="shared" si="24"/>
        <v>0</v>
      </c>
      <c r="Y187" s="107"/>
      <c r="Z187" s="107"/>
      <c r="AA187" s="108">
        <f>C187+I187-L187-O187-U187-X187-R187</f>
        <v>0</v>
      </c>
      <c r="AB187" s="7">
        <v>45559</v>
      </c>
    </row>
    <row r="188" spans="1:28" ht="15.75" hidden="1" x14ac:dyDescent="0.25">
      <c r="A188" s="24">
        <v>45525</v>
      </c>
      <c r="B188" s="25" t="s">
        <v>548</v>
      </c>
      <c r="C188" s="25">
        <v>2685000</v>
      </c>
      <c r="D188" s="25" t="s">
        <v>52</v>
      </c>
      <c r="E188" s="25" t="s">
        <v>447</v>
      </c>
      <c r="F188" s="25">
        <v>1500</v>
      </c>
      <c r="G188" s="25" t="s">
        <v>34</v>
      </c>
      <c r="H188" s="25"/>
      <c r="I188" s="11">
        <f t="shared" si="25"/>
        <v>0</v>
      </c>
      <c r="J188" s="31" t="s">
        <v>324</v>
      </c>
      <c r="K188" s="11"/>
      <c r="L188" s="107">
        <f t="shared" si="20"/>
        <v>2685000</v>
      </c>
      <c r="M188" s="107">
        <v>2685000</v>
      </c>
      <c r="N188" s="107"/>
      <c r="O188" s="107">
        <f t="shared" si="21"/>
        <v>0</v>
      </c>
      <c r="P188" s="107"/>
      <c r="Q188" s="107"/>
      <c r="R188" s="107">
        <f t="shared" si="22"/>
        <v>0</v>
      </c>
      <c r="S188" s="107"/>
      <c r="T188" s="107"/>
      <c r="U188" s="107">
        <f t="shared" si="23"/>
        <v>0</v>
      </c>
      <c r="V188" s="107"/>
      <c r="W188" s="107"/>
      <c r="X188" s="107">
        <f t="shared" si="24"/>
        <v>0</v>
      </c>
      <c r="Y188" s="107"/>
      <c r="Z188" s="107"/>
      <c r="AA188" s="108">
        <f>C188+I188-L188-O188-U188-X188-R188</f>
        <v>0</v>
      </c>
      <c r="AB188" s="7">
        <v>45546</v>
      </c>
    </row>
    <row r="189" spans="1:28" ht="15.75" hidden="1" x14ac:dyDescent="0.25">
      <c r="A189" s="24">
        <v>45525</v>
      </c>
      <c r="B189" s="25" t="s">
        <v>548</v>
      </c>
      <c r="C189" s="25">
        <v>4100000</v>
      </c>
      <c r="D189" s="25" t="s">
        <v>52</v>
      </c>
      <c r="E189" s="25" t="s">
        <v>151</v>
      </c>
      <c r="F189" s="25">
        <v>2500</v>
      </c>
      <c r="G189" s="25" t="s">
        <v>34</v>
      </c>
      <c r="H189" s="25"/>
      <c r="I189" s="11">
        <f t="shared" si="25"/>
        <v>0</v>
      </c>
      <c r="J189" s="31" t="s">
        <v>324</v>
      </c>
      <c r="K189" s="11"/>
      <c r="L189" s="107">
        <f t="shared" si="20"/>
        <v>4100000</v>
      </c>
      <c r="M189" s="107">
        <v>4100000</v>
      </c>
      <c r="N189" s="107"/>
      <c r="O189" s="107">
        <f t="shared" si="21"/>
        <v>0</v>
      </c>
      <c r="P189" s="107"/>
      <c r="Q189" s="107"/>
      <c r="R189" s="107">
        <f t="shared" si="22"/>
        <v>0</v>
      </c>
      <c r="S189" s="107"/>
      <c r="T189" s="107"/>
      <c r="U189" s="107">
        <f t="shared" si="23"/>
        <v>0</v>
      </c>
      <c r="V189" s="107"/>
      <c r="W189" s="107"/>
      <c r="X189" s="107">
        <f t="shared" si="24"/>
        <v>0</v>
      </c>
      <c r="Y189" s="107"/>
      <c r="Z189" s="107"/>
      <c r="AA189" s="108">
        <f>C189+I189-L189-O189-U189-X189-R189</f>
        <v>0</v>
      </c>
      <c r="AB189" s="7">
        <v>45546</v>
      </c>
    </row>
    <row r="190" spans="1:28" ht="15.75" hidden="1" x14ac:dyDescent="0.25">
      <c r="A190" s="24">
        <v>45525</v>
      </c>
      <c r="B190" s="25" t="s">
        <v>134</v>
      </c>
      <c r="C190" s="117">
        <v>307500</v>
      </c>
      <c r="D190" s="25" t="s">
        <v>46</v>
      </c>
      <c r="E190" s="25" t="s">
        <v>95</v>
      </c>
      <c r="F190" s="25">
        <v>250</v>
      </c>
      <c r="G190" s="25" t="s">
        <v>34</v>
      </c>
      <c r="H190" s="25"/>
      <c r="I190" s="11">
        <f t="shared" si="25"/>
        <v>0</v>
      </c>
      <c r="J190" s="31" t="s">
        <v>312</v>
      </c>
      <c r="K190" s="11" t="s">
        <v>1758</v>
      </c>
      <c r="L190" s="107">
        <f t="shared" si="20"/>
        <v>0</v>
      </c>
      <c r="M190" s="107"/>
      <c r="N190" s="107"/>
      <c r="O190" s="107">
        <f t="shared" si="21"/>
        <v>307500</v>
      </c>
      <c r="P190" s="107">
        <v>307500</v>
      </c>
      <c r="Q190" s="107"/>
      <c r="R190" s="107">
        <f t="shared" si="22"/>
        <v>0</v>
      </c>
      <c r="S190" s="107"/>
      <c r="T190" s="107"/>
      <c r="U190" s="107">
        <f t="shared" si="23"/>
        <v>0</v>
      </c>
      <c r="V190" s="107"/>
      <c r="W190" s="107"/>
      <c r="X190" s="107">
        <f t="shared" si="24"/>
        <v>0</v>
      </c>
      <c r="Y190" s="107"/>
      <c r="Z190" s="107"/>
      <c r="AA190" s="108">
        <f>C190+I190-L190-O190-U190-X190-R190</f>
        <v>0</v>
      </c>
      <c r="AB190" s="7">
        <v>45565</v>
      </c>
    </row>
    <row r="191" spans="1:28" ht="15.75" hidden="1" x14ac:dyDescent="0.25">
      <c r="A191" s="24">
        <v>45525</v>
      </c>
      <c r="B191" s="25" t="s">
        <v>134</v>
      </c>
      <c r="C191" s="117">
        <v>1370000</v>
      </c>
      <c r="D191" s="25" t="s">
        <v>46</v>
      </c>
      <c r="E191" s="25" t="s">
        <v>179</v>
      </c>
      <c r="F191" s="25">
        <v>1000</v>
      </c>
      <c r="G191" s="25" t="s">
        <v>34</v>
      </c>
      <c r="H191" s="25"/>
      <c r="I191" s="11">
        <f t="shared" si="25"/>
        <v>0</v>
      </c>
      <c r="J191" s="31" t="s">
        <v>312</v>
      </c>
      <c r="K191" s="11" t="s">
        <v>1758</v>
      </c>
      <c r="L191" s="107">
        <f t="shared" si="20"/>
        <v>0</v>
      </c>
      <c r="M191" s="107"/>
      <c r="N191" s="107"/>
      <c r="O191" s="107">
        <f t="shared" si="21"/>
        <v>1370000</v>
      </c>
      <c r="P191" s="107">
        <v>1370000</v>
      </c>
      <c r="Q191" s="107"/>
      <c r="R191" s="107">
        <f t="shared" si="22"/>
        <v>0</v>
      </c>
      <c r="S191" s="107"/>
      <c r="T191" s="107"/>
      <c r="U191" s="107">
        <f t="shared" si="23"/>
        <v>0</v>
      </c>
      <c r="V191" s="107"/>
      <c r="W191" s="107"/>
      <c r="X191" s="107">
        <f t="shared" si="24"/>
        <v>0</v>
      </c>
      <c r="Y191" s="107"/>
      <c r="Z191" s="107"/>
      <c r="AA191" s="108">
        <f>C191+I191-L191-O191-U191-X191-R191</f>
        <v>0</v>
      </c>
      <c r="AB191" s="7">
        <v>45565</v>
      </c>
    </row>
    <row r="192" spans="1:28" ht="15.75" hidden="1" x14ac:dyDescent="0.25">
      <c r="A192" s="24">
        <v>45526</v>
      </c>
      <c r="B192" s="25" t="s">
        <v>256</v>
      </c>
      <c r="C192" s="117">
        <v>2291000</v>
      </c>
      <c r="D192" s="25" t="s">
        <v>52</v>
      </c>
      <c r="E192" s="25" t="s">
        <v>249</v>
      </c>
      <c r="F192" s="25">
        <v>1100</v>
      </c>
      <c r="G192" s="25" t="s">
        <v>34</v>
      </c>
      <c r="H192" s="25"/>
      <c r="I192" s="11">
        <f t="shared" si="25"/>
        <v>0</v>
      </c>
      <c r="J192" s="31" t="s">
        <v>312</v>
      </c>
      <c r="K192" s="11" t="s">
        <v>1804</v>
      </c>
      <c r="L192" s="107">
        <f t="shared" si="20"/>
        <v>0</v>
      </c>
      <c r="M192" s="107"/>
      <c r="N192" s="107"/>
      <c r="O192" s="107">
        <f t="shared" si="21"/>
        <v>0</v>
      </c>
      <c r="P192" s="107"/>
      <c r="Q192" s="107"/>
      <c r="R192" s="107">
        <f t="shared" si="22"/>
        <v>2291000</v>
      </c>
      <c r="S192" s="107">
        <v>2291000</v>
      </c>
      <c r="T192" s="107"/>
      <c r="U192" s="107">
        <f t="shared" si="23"/>
        <v>0</v>
      </c>
      <c r="V192" s="107"/>
      <c r="W192" s="107"/>
      <c r="X192" s="107">
        <f t="shared" si="24"/>
        <v>0</v>
      </c>
      <c r="Y192" s="107"/>
      <c r="Z192" s="107"/>
      <c r="AA192" s="108">
        <f>C192+I192-L192-O192-U192-X192-R192</f>
        <v>0</v>
      </c>
      <c r="AB192" s="7">
        <v>45539</v>
      </c>
    </row>
    <row r="193" spans="1:28" ht="15.75" hidden="1" x14ac:dyDescent="0.25">
      <c r="A193" s="24">
        <v>45526</v>
      </c>
      <c r="B193" s="25" t="s">
        <v>256</v>
      </c>
      <c r="C193" s="117">
        <v>1600000</v>
      </c>
      <c r="D193" s="25" t="s">
        <v>52</v>
      </c>
      <c r="E193" s="25" t="s">
        <v>259</v>
      </c>
      <c r="F193" s="25">
        <v>2000</v>
      </c>
      <c r="G193" s="25" t="s">
        <v>34</v>
      </c>
      <c r="H193" s="25"/>
      <c r="I193" s="11">
        <f t="shared" si="25"/>
        <v>0</v>
      </c>
      <c r="J193" s="31" t="s">
        <v>312</v>
      </c>
      <c r="K193" s="11"/>
      <c r="L193" s="107">
        <f t="shared" si="20"/>
        <v>0</v>
      </c>
      <c r="M193" s="107"/>
      <c r="N193" s="107"/>
      <c r="O193" s="107">
        <f t="shared" si="21"/>
        <v>0</v>
      </c>
      <c r="P193" s="107"/>
      <c r="Q193" s="107"/>
      <c r="R193" s="107">
        <f t="shared" si="22"/>
        <v>1600000</v>
      </c>
      <c r="S193" s="107">
        <v>1600000</v>
      </c>
      <c r="T193" s="107"/>
      <c r="U193" s="107">
        <f t="shared" si="23"/>
        <v>0</v>
      </c>
      <c r="V193" s="107"/>
      <c r="W193" s="107"/>
      <c r="X193" s="107">
        <f t="shared" si="24"/>
        <v>0</v>
      </c>
      <c r="Y193" s="107"/>
      <c r="Z193" s="107"/>
      <c r="AA193" s="108">
        <f>C193+I193-L193-O193-U193-X193-R193</f>
        <v>0</v>
      </c>
      <c r="AB193" s="7">
        <v>45539</v>
      </c>
    </row>
    <row r="194" spans="1:28" ht="15.75" hidden="1" x14ac:dyDescent="0.25">
      <c r="A194" s="24">
        <v>45526</v>
      </c>
      <c r="B194" s="25" t="s">
        <v>1718</v>
      </c>
      <c r="C194" s="117">
        <v>-260000</v>
      </c>
      <c r="D194" s="25" t="s">
        <v>52</v>
      </c>
      <c r="E194" s="25" t="s">
        <v>165</v>
      </c>
      <c r="F194" s="25">
        <v>5</v>
      </c>
      <c r="G194" s="25" t="s">
        <v>303</v>
      </c>
      <c r="H194" s="25"/>
      <c r="I194" s="11">
        <f t="shared" si="25"/>
        <v>0</v>
      </c>
      <c r="J194" s="31" t="s">
        <v>49</v>
      </c>
      <c r="K194" s="11" t="s">
        <v>1719</v>
      </c>
      <c r="L194" s="107">
        <f t="shared" si="20"/>
        <v>0</v>
      </c>
      <c r="M194" s="107"/>
      <c r="N194" s="107"/>
      <c r="O194" s="107">
        <f t="shared" si="21"/>
        <v>0</v>
      </c>
      <c r="P194" s="107"/>
      <c r="Q194" s="107"/>
      <c r="R194" s="107">
        <f t="shared" si="22"/>
        <v>0</v>
      </c>
      <c r="S194" s="107"/>
      <c r="T194" s="107"/>
      <c r="U194" s="107">
        <f t="shared" si="23"/>
        <v>0</v>
      </c>
      <c r="V194" s="107"/>
      <c r="W194" s="107"/>
      <c r="X194" s="107">
        <f t="shared" si="24"/>
        <v>0</v>
      </c>
      <c r="Y194" s="107"/>
      <c r="Z194" s="107"/>
      <c r="AA194" s="108">
        <f>C194+I194-L194-O194-U194-X194-R194</f>
        <v>-260000</v>
      </c>
      <c r="AB194" s="7">
        <v>45520</v>
      </c>
    </row>
    <row r="195" spans="1:28" ht="15.75" hidden="1" x14ac:dyDescent="0.25">
      <c r="A195" s="24">
        <v>45526</v>
      </c>
      <c r="B195" s="25" t="s">
        <v>370</v>
      </c>
      <c r="C195" s="117">
        <v>20670000</v>
      </c>
      <c r="D195" s="25" t="s">
        <v>52</v>
      </c>
      <c r="E195" s="25" t="s">
        <v>298</v>
      </c>
      <c r="F195" s="25">
        <v>5300</v>
      </c>
      <c r="G195" s="25" t="s">
        <v>34</v>
      </c>
      <c r="H195" s="25"/>
      <c r="I195" s="11">
        <f t="shared" si="25"/>
        <v>0</v>
      </c>
      <c r="J195" s="26" t="s">
        <v>28</v>
      </c>
      <c r="K195" s="11" t="s">
        <v>1757</v>
      </c>
      <c r="L195" s="107">
        <f t="shared" si="20"/>
        <v>0</v>
      </c>
      <c r="M195" s="107"/>
      <c r="N195" s="107"/>
      <c r="O195" s="107">
        <f t="shared" si="21"/>
        <v>0</v>
      </c>
      <c r="P195" s="107"/>
      <c r="Q195" s="107"/>
      <c r="R195" s="107">
        <f t="shared" si="22"/>
        <v>0</v>
      </c>
      <c r="S195" s="107"/>
      <c r="T195" s="107"/>
      <c r="U195" s="107">
        <f t="shared" si="23"/>
        <v>0</v>
      </c>
      <c r="V195" s="107"/>
      <c r="W195" s="107"/>
      <c r="X195" s="107">
        <f t="shared" si="24"/>
        <v>0</v>
      </c>
      <c r="Y195" s="107"/>
      <c r="Z195" s="107"/>
      <c r="AA195" s="108">
        <f>C195+I195-L195-O195-U195-X195-R195</f>
        <v>20670000</v>
      </c>
      <c r="AB195" s="7"/>
    </row>
    <row r="196" spans="1:28" ht="15.75" hidden="1" x14ac:dyDescent="0.25">
      <c r="A196" s="24">
        <v>45526</v>
      </c>
      <c r="B196" s="25" t="s">
        <v>96</v>
      </c>
      <c r="C196" s="25">
        <v>3690000</v>
      </c>
      <c r="D196" s="25" t="s">
        <v>46</v>
      </c>
      <c r="E196" s="25" t="s">
        <v>151</v>
      </c>
      <c r="F196" s="25">
        <v>2250</v>
      </c>
      <c r="G196" s="25" t="s">
        <v>34</v>
      </c>
      <c r="H196" s="25"/>
      <c r="I196" s="11">
        <f t="shared" si="25"/>
        <v>0</v>
      </c>
      <c r="J196" s="31" t="s">
        <v>312</v>
      </c>
      <c r="K196" s="11" t="s">
        <v>1759</v>
      </c>
      <c r="L196" s="107">
        <f t="shared" si="20"/>
        <v>0</v>
      </c>
      <c r="M196" s="107"/>
      <c r="N196" s="107"/>
      <c r="O196" s="107">
        <f t="shared" si="21"/>
        <v>3690000</v>
      </c>
      <c r="P196" s="107">
        <v>3690000</v>
      </c>
      <c r="Q196" s="107"/>
      <c r="R196" s="107">
        <f t="shared" si="22"/>
        <v>0</v>
      </c>
      <c r="S196" s="107"/>
      <c r="T196" s="107"/>
      <c r="U196" s="107">
        <f t="shared" si="23"/>
        <v>0</v>
      </c>
      <c r="V196" s="107"/>
      <c r="W196" s="107"/>
      <c r="X196" s="107">
        <f t="shared" si="24"/>
        <v>0</v>
      </c>
      <c r="Y196" s="107"/>
      <c r="Z196" s="107"/>
      <c r="AA196" s="108">
        <f>C196+I196-L196-O196-U196-X196-R196</f>
        <v>0</v>
      </c>
      <c r="AB196" s="7">
        <v>45548</v>
      </c>
    </row>
    <row r="197" spans="1:28" ht="15.75" hidden="1" x14ac:dyDescent="0.25">
      <c r="A197" s="24">
        <v>45526</v>
      </c>
      <c r="B197" s="25" t="s">
        <v>215</v>
      </c>
      <c r="C197" s="117">
        <v>675000</v>
      </c>
      <c r="D197" s="25" t="s">
        <v>46</v>
      </c>
      <c r="E197" s="25" t="s">
        <v>270</v>
      </c>
      <c r="F197" s="25">
        <v>5</v>
      </c>
      <c r="G197" s="25" t="s">
        <v>39</v>
      </c>
      <c r="H197" s="25"/>
      <c r="I197" s="11">
        <f t="shared" si="25"/>
        <v>0</v>
      </c>
      <c r="J197" s="31" t="s">
        <v>324</v>
      </c>
      <c r="K197" s="11"/>
      <c r="L197" s="107">
        <f t="shared" si="20"/>
        <v>0</v>
      </c>
      <c r="M197" s="107"/>
      <c r="N197" s="107"/>
      <c r="O197" s="107">
        <f t="shared" si="21"/>
        <v>0</v>
      </c>
      <c r="P197" s="107"/>
      <c r="Q197" s="107"/>
      <c r="R197" s="107">
        <f t="shared" si="22"/>
        <v>0</v>
      </c>
      <c r="S197" s="107"/>
      <c r="T197" s="107"/>
      <c r="U197" s="107">
        <f t="shared" si="23"/>
        <v>675000</v>
      </c>
      <c r="V197" s="107">
        <v>675000</v>
      </c>
      <c r="W197" s="107"/>
      <c r="X197" s="107">
        <f t="shared" si="24"/>
        <v>0</v>
      </c>
      <c r="Y197" s="107"/>
      <c r="Z197" s="107"/>
      <c r="AA197" s="108">
        <f>C197+I197-L197-O197-U197-X197-R197</f>
        <v>0</v>
      </c>
      <c r="AB197" s="7">
        <v>45558</v>
      </c>
    </row>
    <row r="198" spans="1:28" ht="15.75" hidden="1" x14ac:dyDescent="0.25">
      <c r="A198" s="24">
        <v>45526</v>
      </c>
      <c r="B198" s="25" t="s">
        <v>215</v>
      </c>
      <c r="C198" s="117">
        <v>1260000</v>
      </c>
      <c r="D198" s="25" t="s">
        <v>46</v>
      </c>
      <c r="E198" s="25" t="s">
        <v>1704</v>
      </c>
      <c r="F198" s="25">
        <v>9</v>
      </c>
      <c r="G198" s="25" t="s">
        <v>39</v>
      </c>
      <c r="H198" s="25"/>
      <c r="I198" s="11">
        <f t="shared" si="25"/>
        <v>0</v>
      </c>
      <c r="J198" s="31" t="s">
        <v>324</v>
      </c>
      <c r="K198" s="11"/>
      <c r="L198" s="107">
        <f t="shared" si="20"/>
        <v>0</v>
      </c>
      <c r="M198" s="107"/>
      <c r="N198" s="107"/>
      <c r="O198" s="107">
        <f t="shared" si="21"/>
        <v>0</v>
      </c>
      <c r="P198" s="107"/>
      <c r="Q198" s="107"/>
      <c r="R198" s="107">
        <f t="shared" si="22"/>
        <v>0</v>
      </c>
      <c r="S198" s="107"/>
      <c r="T198" s="107"/>
      <c r="U198" s="107">
        <f t="shared" si="23"/>
        <v>1260000</v>
      </c>
      <c r="V198" s="107">
        <v>1260000</v>
      </c>
      <c r="W198" s="107"/>
      <c r="X198" s="107">
        <f t="shared" si="24"/>
        <v>0</v>
      </c>
      <c r="Y198" s="107"/>
      <c r="Z198" s="107"/>
      <c r="AA198" s="108">
        <f>C198+I198-L198-O198-U198-X198-R198</f>
        <v>0</v>
      </c>
      <c r="AB198" s="7">
        <v>45558</v>
      </c>
    </row>
    <row r="199" spans="1:28" ht="15.75" hidden="1" x14ac:dyDescent="0.25">
      <c r="A199" s="24">
        <v>45526</v>
      </c>
      <c r="B199" s="25" t="s">
        <v>280</v>
      </c>
      <c r="C199" s="117">
        <v>1393750</v>
      </c>
      <c r="D199" s="25" t="s">
        <v>46</v>
      </c>
      <c r="E199" s="25" t="s">
        <v>154</v>
      </c>
      <c r="F199" s="25">
        <v>1250</v>
      </c>
      <c r="G199" s="25" t="s">
        <v>34</v>
      </c>
      <c r="H199" s="25"/>
      <c r="I199" s="11">
        <f t="shared" si="25"/>
        <v>0</v>
      </c>
      <c r="J199" s="31" t="s">
        <v>312</v>
      </c>
      <c r="K199" s="11"/>
      <c r="L199" s="107">
        <f t="shared" si="20"/>
        <v>0</v>
      </c>
      <c r="M199" s="107"/>
      <c r="N199" s="107"/>
      <c r="O199" s="107">
        <f t="shared" si="21"/>
        <v>0</v>
      </c>
      <c r="P199" s="107"/>
      <c r="Q199" s="107"/>
      <c r="R199" s="107">
        <f t="shared" si="22"/>
        <v>1393750</v>
      </c>
      <c r="S199" s="107">
        <v>1393750</v>
      </c>
      <c r="T199" s="107"/>
      <c r="U199" s="107">
        <f t="shared" si="23"/>
        <v>0</v>
      </c>
      <c r="V199" s="107"/>
      <c r="W199" s="107"/>
      <c r="X199" s="107">
        <f t="shared" si="24"/>
        <v>0</v>
      </c>
      <c r="Y199" s="107"/>
      <c r="Z199" s="107"/>
      <c r="AA199" s="108">
        <f>C199+I199-L199-O199-U199-X199-R199</f>
        <v>0</v>
      </c>
      <c r="AB199" s="7">
        <v>45554</v>
      </c>
    </row>
    <row r="200" spans="1:28" ht="15.75" hidden="1" x14ac:dyDescent="0.25">
      <c r="A200" s="24">
        <v>45526</v>
      </c>
      <c r="B200" s="25" t="s">
        <v>280</v>
      </c>
      <c r="C200" s="117">
        <v>2000000</v>
      </c>
      <c r="D200" s="25" t="s">
        <v>46</v>
      </c>
      <c r="E200" s="25" t="s">
        <v>259</v>
      </c>
      <c r="F200" s="25">
        <v>2500</v>
      </c>
      <c r="G200" s="25" t="s">
        <v>34</v>
      </c>
      <c r="H200" s="25"/>
      <c r="I200" s="11">
        <f t="shared" si="25"/>
        <v>0</v>
      </c>
      <c r="J200" s="31" t="s">
        <v>312</v>
      </c>
      <c r="K200" s="11"/>
      <c r="L200" s="107">
        <f t="shared" si="20"/>
        <v>0</v>
      </c>
      <c r="M200" s="107"/>
      <c r="N200" s="107"/>
      <c r="O200" s="107">
        <f t="shared" si="21"/>
        <v>0</v>
      </c>
      <c r="P200" s="107"/>
      <c r="Q200" s="107"/>
      <c r="R200" s="107">
        <f t="shared" si="22"/>
        <v>2000000</v>
      </c>
      <c r="S200" s="107">
        <v>2000000</v>
      </c>
      <c r="T200" s="107"/>
      <c r="U200" s="107">
        <f t="shared" si="23"/>
        <v>0</v>
      </c>
      <c r="V200" s="107"/>
      <c r="W200" s="107"/>
      <c r="X200" s="107">
        <f t="shared" si="24"/>
        <v>0</v>
      </c>
      <c r="Y200" s="107"/>
      <c r="Z200" s="107"/>
      <c r="AA200" s="108">
        <f>C200+I200-L200-O200-U200-X200-R200</f>
        <v>0</v>
      </c>
      <c r="AB200" s="7">
        <v>45554</v>
      </c>
    </row>
    <row r="201" spans="1:28" ht="15.75" hidden="1" x14ac:dyDescent="0.25">
      <c r="A201" s="24">
        <v>45527</v>
      </c>
      <c r="B201" s="25" t="s">
        <v>382</v>
      </c>
      <c r="C201" s="25">
        <v>336000</v>
      </c>
      <c r="D201" s="25" t="s">
        <v>46</v>
      </c>
      <c r="E201" s="25" t="s">
        <v>50</v>
      </c>
      <c r="F201" s="25">
        <v>100</v>
      </c>
      <c r="G201" s="25" t="s">
        <v>34</v>
      </c>
      <c r="H201" s="25"/>
      <c r="I201" s="11">
        <f t="shared" si="25"/>
        <v>0</v>
      </c>
      <c r="J201" s="31" t="s">
        <v>312</v>
      </c>
      <c r="K201" s="11"/>
      <c r="L201" s="107">
        <f t="shared" si="20"/>
        <v>0</v>
      </c>
      <c r="M201" s="107"/>
      <c r="N201" s="107"/>
      <c r="O201" s="107">
        <f t="shared" si="21"/>
        <v>0</v>
      </c>
      <c r="P201" s="107"/>
      <c r="Q201" s="107"/>
      <c r="R201" s="107">
        <f t="shared" si="22"/>
        <v>336000</v>
      </c>
      <c r="S201" s="107">
        <v>336000</v>
      </c>
      <c r="T201" s="107"/>
      <c r="U201" s="107">
        <f t="shared" si="23"/>
        <v>0</v>
      </c>
      <c r="V201" s="107"/>
      <c r="W201" s="107"/>
      <c r="X201" s="107">
        <f t="shared" si="24"/>
        <v>0</v>
      </c>
      <c r="Y201" s="107"/>
      <c r="Z201" s="107"/>
      <c r="AA201" s="108">
        <f>C201+I201-L201-O201-U201-X201-R201</f>
        <v>0</v>
      </c>
      <c r="AB201" s="7">
        <v>45553</v>
      </c>
    </row>
    <row r="202" spans="1:28" ht="15.75" hidden="1" x14ac:dyDescent="0.25">
      <c r="A202" s="24">
        <v>45527</v>
      </c>
      <c r="B202" s="25" t="s">
        <v>382</v>
      </c>
      <c r="C202" s="25">
        <v>266250</v>
      </c>
      <c r="D202" s="25" t="s">
        <v>46</v>
      </c>
      <c r="E202" s="25" t="s">
        <v>154</v>
      </c>
      <c r="F202" s="25">
        <v>250</v>
      </c>
      <c r="G202" s="25" t="s">
        <v>34</v>
      </c>
      <c r="H202" s="25"/>
      <c r="I202" s="11">
        <f t="shared" si="25"/>
        <v>0</v>
      </c>
      <c r="J202" s="31" t="s">
        <v>312</v>
      </c>
      <c r="K202" s="11"/>
      <c r="L202" s="107">
        <f t="shared" si="20"/>
        <v>0</v>
      </c>
      <c r="M202" s="107"/>
      <c r="N202" s="107"/>
      <c r="O202" s="107">
        <f t="shared" si="21"/>
        <v>0</v>
      </c>
      <c r="P202" s="107"/>
      <c r="Q202" s="107"/>
      <c r="R202" s="107">
        <f t="shared" si="22"/>
        <v>266250</v>
      </c>
      <c r="S202" s="107">
        <v>266250</v>
      </c>
      <c r="T202" s="107"/>
      <c r="U202" s="107">
        <f t="shared" si="23"/>
        <v>0</v>
      </c>
      <c r="V202" s="107"/>
      <c r="W202" s="107"/>
      <c r="X202" s="107">
        <f t="shared" si="24"/>
        <v>0</v>
      </c>
      <c r="Y202" s="107"/>
      <c r="Z202" s="107"/>
      <c r="AA202" s="108">
        <f>C202+I202-L202-O202-U202-X202-R202</f>
        <v>0</v>
      </c>
      <c r="AB202" s="7">
        <v>45553</v>
      </c>
    </row>
    <row r="203" spans="1:28" ht="15.75" hidden="1" x14ac:dyDescent="0.25">
      <c r="A203" s="24">
        <v>45527</v>
      </c>
      <c r="B203" s="25" t="s">
        <v>382</v>
      </c>
      <c r="C203" s="25">
        <v>19240000</v>
      </c>
      <c r="D203" s="25" t="s">
        <v>46</v>
      </c>
      <c r="E203" s="25" t="s">
        <v>298</v>
      </c>
      <c r="F203" s="25">
        <v>5200</v>
      </c>
      <c r="G203" s="25" t="s">
        <v>34</v>
      </c>
      <c r="H203" s="25"/>
      <c r="I203" s="11">
        <f t="shared" si="25"/>
        <v>0</v>
      </c>
      <c r="J203" s="31" t="s">
        <v>312</v>
      </c>
      <c r="K203" s="11"/>
      <c r="L203" s="107">
        <f t="shared" si="20"/>
        <v>0</v>
      </c>
      <c r="M203" s="107"/>
      <c r="N203" s="107"/>
      <c r="O203" s="107">
        <f t="shared" si="21"/>
        <v>0</v>
      </c>
      <c r="P203" s="107"/>
      <c r="Q203" s="107"/>
      <c r="R203" s="107">
        <f t="shared" si="22"/>
        <v>19240000</v>
      </c>
      <c r="S203" s="107">
        <v>19240000</v>
      </c>
      <c r="T203" s="107"/>
      <c r="U203" s="107">
        <f t="shared" si="23"/>
        <v>0</v>
      </c>
      <c r="V203" s="107"/>
      <c r="W203" s="107"/>
      <c r="X203" s="107">
        <f t="shared" si="24"/>
        <v>0</v>
      </c>
      <c r="Y203" s="107"/>
      <c r="Z203" s="107"/>
      <c r="AA203" s="108">
        <f>C203+I203-L203-O203-U203-X203-R203</f>
        <v>0</v>
      </c>
      <c r="AB203" s="7">
        <v>45553</v>
      </c>
    </row>
    <row r="204" spans="1:28" ht="15.75" hidden="1" x14ac:dyDescent="0.25">
      <c r="A204" s="24">
        <v>45527</v>
      </c>
      <c r="B204" s="25" t="s">
        <v>253</v>
      </c>
      <c r="C204" s="25">
        <v>700000</v>
      </c>
      <c r="D204" s="25" t="s">
        <v>46</v>
      </c>
      <c r="E204" s="25" t="s">
        <v>127</v>
      </c>
      <c r="F204" s="25">
        <v>10</v>
      </c>
      <c r="G204" s="25" t="s">
        <v>39</v>
      </c>
      <c r="H204" s="25"/>
      <c r="I204" s="11">
        <f t="shared" si="25"/>
        <v>0</v>
      </c>
      <c r="J204" s="26" t="s">
        <v>28</v>
      </c>
      <c r="K204" s="11" t="s">
        <v>1789</v>
      </c>
      <c r="L204" s="107">
        <f t="shared" si="20"/>
        <v>0</v>
      </c>
      <c r="M204" s="107"/>
      <c r="N204" s="107"/>
      <c r="O204" s="107">
        <f t="shared" si="21"/>
        <v>0</v>
      </c>
      <c r="P204" s="107"/>
      <c r="Q204" s="107"/>
      <c r="R204" s="107">
        <f t="shared" si="22"/>
        <v>0</v>
      </c>
      <c r="S204" s="107"/>
      <c r="T204" s="107"/>
      <c r="U204" s="107">
        <f t="shared" si="23"/>
        <v>0</v>
      </c>
      <c r="V204" s="107"/>
      <c r="W204" s="107"/>
      <c r="X204" s="107">
        <f t="shared" si="24"/>
        <v>0</v>
      </c>
      <c r="Y204" s="107"/>
      <c r="Z204" s="107"/>
      <c r="AA204" s="108">
        <f>C204+I204-L204-O204-U204-X204-R204</f>
        <v>700000</v>
      </c>
      <c r="AB204" s="7"/>
    </row>
    <row r="205" spans="1:28" ht="15.75" hidden="1" x14ac:dyDescent="0.25">
      <c r="A205" s="24">
        <v>45527</v>
      </c>
      <c r="B205" s="25" t="s">
        <v>253</v>
      </c>
      <c r="C205" s="25">
        <v>2000000</v>
      </c>
      <c r="D205" s="25" t="s">
        <v>46</v>
      </c>
      <c r="E205" s="25" t="s">
        <v>150</v>
      </c>
      <c r="F205" s="25">
        <v>40</v>
      </c>
      <c r="G205" s="25" t="s">
        <v>77</v>
      </c>
      <c r="H205" s="25"/>
      <c r="I205" s="11">
        <f t="shared" si="25"/>
        <v>0</v>
      </c>
      <c r="J205" s="26" t="s">
        <v>28</v>
      </c>
      <c r="K205" s="11" t="s">
        <v>1789</v>
      </c>
      <c r="L205" s="107">
        <f t="shared" si="20"/>
        <v>0</v>
      </c>
      <c r="M205" s="107"/>
      <c r="N205" s="107"/>
      <c r="O205" s="107">
        <f t="shared" si="21"/>
        <v>0</v>
      </c>
      <c r="P205" s="107"/>
      <c r="Q205" s="107"/>
      <c r="R205" s="107">
        <f t="shared" si="22"/>
        <v>0</v>
      </c>
      <c r="S205" s="107"/>
      <c r="T205" s="107"/>
      <c r="U205" s="107">
        <f t="shared" si="23"/>
        <v>0</v>
      </c>
      <c r="V205" s="107"/>
      <c r="W205" s="107"/>
      <c r="X205" s="107">
        <f t="shared" si="24"/>
        <v>0</v>
      </c>
      <c r="Y205" s="107"/>
      <c r="Z205" s="107"/>
      <c r="AA205" s="108">
        <f>C205+I205-L205-O205-U205-X205-R205</f>
        <v>2000000</v>
      </c>
      <c r="AB205" s="7"/>
    </row>
    <row r="206" spans="1:28" ht="15.75" hidden="1" x14ac:dyDescent="0.25">
      <c r="A206" s="24">
        <v>45527</v>
      </c>
      <c r="B206" s="25" t="s">
        <v>253</v>
      </c>
      <c r="C206" s="25">
        <v>1000000</v>
      </c>
      <c r="D206" s="25" t="s">
        <v>46</v>
      </c>
      <c r="E206" s="25" t="s">
        <v>130</v>
      </c>
      <c r="F206" s="25">
        <v>20</v>
      </c>
      <c r="G206" s="25" t="s">
        <v>77</v>
      </c>
      <c r="H206" s="25"/>
      <c r="I206" s="11">
        <f t="shared" si="25"/>
        <v>0</v>
      </c>
      <c r="J206" s="26" t="s">
        <v>28</v>
      </c>
      <c r="K206" s="11" t="s">
        <v>1789</v>
      </c>
      <c r="L206" s="107">
        <f t="shared" ref="L206:L267" si="26">M206+N206</f>
        <v>0</v>
      </c>
      <c r="M206" s="107"/>
      <c r="N206" s="107"/>
      <c r="O206" s="107">
        <f t="shared" ref="O206:O267" si="27">P206+Q206</f>
        <v>0</v>
      </c>
      <c r="P206" s="107"/>
      <c r="Q206" s="107"/>
      <c r="R206" s="107">
        <f t="shared" ref="R206:R267" si="28">S206+T206</f>
        <v>0</v>
      </c>
      <c r="S206" s="107"/>
      <c r="T206" s="107"/>
      <c r="U206" s="107">
        <f t="shared" ref="U206:U267" si="29">V206+W206</f>
        <v>0</v>
      </c>
      <c r="V206" s="107"/>
      <c r="W206" s="107"/>
      <c r="X206" s="107">
        <f t="shared" ref="X206:X267" si="30">Y206+Z206</f>
        <v>0</v>
      </c>
      <c r="Y206" s="107"/>
      <c r="Z206" s="107"/>
      <c r="AA206" s="108">
        <f>C206+I206-L206-O206-U206-X206-R206</f>
        <v>1000000</v>
      </c>
      <c r="AB206" s="7"/>
    </row>
    <row r="207" spans="1:28" ht="15.75" hidden="1" x14ac:dyDescent="0.25">
      <c r="A207" s="24">
        <v>45527</v>
      </c>
      <c r="B207" s="25" t="s">
        <v>291</v>
      </c>
      <c r="C207" s="25">
        <v>2226600</v>
      </c>
      <c r="D207" s="25" t="s">
        <v>52</v>
      </c>
      <c r="E207" s="25" t="s">
        <v>763</v>
      </c>
      <c r="F207" s="25">
        <v>1000</v>
      </c>
      <c r="G207" s="25" t="s">
        <v>34</v>
      </c>
      <c r="H207" s="25"/>
      <c r="I207" s="11">
        <f t="shared" si="25"/>
        <v>0</v>
      </c>
      <c r="J207" s="31" t="s">
        <v>312</v>
      </c>
      <c r="K207" s="11" t="s">
        <v>1777</v>
      </c>
      <c r="L207" s="107">
        <f t="shared" si="26"/>
        <v>0</v>
      </c>
      <c r="M207" s="107"/>
      <c r="N207" s="107"/>
      <c r="O207" s="107">
        <f t="shared" si="27"/>
        <v>2226600</v>
      </c>
      <c r="P207" s="107">
        <v>2226600</v>
      </c>
      <c r="Q207" s="107"/>
      <c r="R207" s="107">
        <f t="shared" si="28"/>
        <v>0</v>
      </c>
      <c r="S207" s="107"/>
      <c r="T207" s="107"/>
      <c r="U207" s="107">
        <f t="shared" si="29"/>
        <v>0</v>
      </c>
      <c r="V207" s="107"/>
      <c r="W207" s="107"/>
      <c r="X207" s="107">
        <f t="shared" si="30"/>
        <v>0</v>
      </c>
      <c r="Y207" s="107"/>
      <c r="Z207" s="107"/>
      <c r="AA207" s="108">
        <f>C207+I207-L207-O207-U207-X207-R207</f>
        <v>0</v>
      </c>
      <c r="AB207" s="7">
        <v>45546</v>
      </c>
    </row>
    <row r="208" spans="1:28" ht="15.75" hidden="1" x14ac:dyDescent="0.25">
      <c r="A208" s="24">
        <v>45527</v>
      </c>
      <c r="B208" s="25" t="s">
        <v>291</v>
      </c>
      <c r="C208" s="25">
        <v>2000000</v>
      </c>
      <c r="D208" s="25" t="s">
        <v>52</v>
      </c>
      <c r="E208" s="25" t="s">
        <v>42</v>
      </c>
      <c r="F208" s="25">
        <v>500</v>
      </c>
      <c r="G208" s="25" t="s">
        <v>34</v>
      </c>
      <c r="H208" s="25"/>
      <c r="I208" s="11">
        <f t="shared" si="25"/>
        <v>0</v>
      </c>
      <c r="J208" s="31" t="s">
        <v>312</v>
      </c>
      <c r="K208" s="11" t="s">
        <v>1777</v>
      </c>
      <c r="L208" s="107">
        <f t="shared" si="26"/>
        <v>0</v>
      </c>
      <c r="M208" s="107"/>
      <c r="N208" s="107"/>
      <c r="O208" s="107">
        <f t="shared" si="27"/>
        <v>2000000</v>
      </c>
      <c r="P208" s="107">
        <v>2000000</v>
      </c>
      <c r="Q208" s="107"/>
      <c r="R208" s="107">
        <f t="shared" si="28"/>
        <v>0</v>
      </c>
      <c r="S208" s="107"/>
      <c r="T208" s="107"/>
      <c r="U208" s="107">
        <f t="shared" si="29"/>
        <v>0</v>
      </c>
      <c r="V208" s="107"/>
      <c r="W208" s="107"/>
      <c r="X208" s="107">
        <f t="shared" si="30"/>
        <v>0</v>
      </c>
      <c r="Y208" s="107"/>
      <c r="Z208" s="107"/>
      <c r="AA208" s="108">
        <f>C208+I208-L208-O208-U208-X208-R208</f>
        <v>0</v>
      </c>
      <c r="AB208" s="7">
        <v>45546</v>
      </c>
    </row>
    <row r="209" spans="1:28" ht="15.75" hidden="1" x14ac:dyDescent="0.25">
      <c r="A209" s="24">
        <v>45527</v>
      </c>
      <c r="B209" s="25" t="s">
        <v>291</v>
      </c>
      <c r="C209" s="25">
        <v>525000</v>
      </c>
      <c r="D209" s="25" t="s">
        <v>52</v>
      </c>
      <c r="E209" s="25" t="s">
        <v>87</v>
      </c>
      <c r="F209" s="25">
        <v>500</v>
      </c>
      <c r="G209" s="25" t="s">
        <v>34</v>
      </c>
      <c r="H209" s="25"/>
      <c r="I209" s="11">
        <f t="shared" si="25"/>
        <v>0</v>
      </c>
      <c r="J209" s="31" t="s">
        <v>312</v>
      </c>
      <c r="K209" s="11" t="s">
        <v>1777</v>
      </c>
      <c r="L209" s="107">
        <f t="shared" si="26"/>
        <v>0</v>
      </c>
      <c r="M209" s="107"/>
      <c r="N209" s="107"/>
      <c r="O209" s="107">
        <f t="shared" si="27"/>
        <v>525000</v>
      </c>
      <c r="P209" s="107">
        <v>525000</v>
      </c>
      <c r="Q209" s="107"/>
      <c r="R209" s="107">
        <f t="shared" si="28"/>
        <v>0</v>
      </c>
      <c r="S209" s="107"/>
      <c r="T209" s="107"/>
      <c r="U209" s="107">
        <f t="shared" si="29"/>
        <v>0</v>
      </c>
      <c r="V209" s="107"/>
      <c r="W209" s="107"/>
      <c r="X209" s="107">
        <f t="shared" si="30"/>
        <v>0</v>
      </c>
      <c r="Y209" s="107"/>
      <c r="Z209" s="107"/>
      <c r="AA209" s="108">
        <f>C209+I209-L209-O209-U209-X209-R209</f>
        <v>0</v>
      </c>
      <c r="AB209" s="7">
        <v>45546</v>
      </c>
    </row>
    <row r="210" spans="1:28" ht="15.75" hidden="1" x14ac:dyDescent="0.25">
      <c r="A210" s="24">
        <v>45527</v>
      </c>
      <c r="B210" s="25" t="s">
        <v>261</v>
      </c>
      <c r="C210" s="25">
        <v>790000</v>
      </c>
      <c r="D210" s="25" t="s">
        <v>46</v>
      </c>
      <c r="E210" s="25" t="s">
        <v>173</v>
      </c>
      <c r="F210" s="25">
        <v>200</v>
      </c>
      <c r="G210" s="25" t="s">
        <v>34</v>
      </c>
      <c r="H210" s="25"/>
      <c r="I210" s="11">
        <f t="shared" si="25"/>
        <v>0</v>
      </c>
      <c r="J210" s="31" t="s">
        <v>312</v>
      </c>
      <c r="K210" s="11"/>
      <c r="L210" s="107">
        <f t="shared" si="26"/>
        <v>0</v>
      </c>
      <c r="M210" s="107"/>
      <c r="N210" s="107"/>
      <c r="O210" s="107">
        <f t="shared" si="27"/>
        <v>790000</v>
      </c>
      <c r="P210" s="107">
        <v>790000</v>
      </c>
      <c r="Q210" s="107"/>
      <c r="R210" s="107">
        <f t="shared" si="28"/>
        <v>0</v>
      </c>
      <c r="S210" s="107"/>
      <c r="T210" s="107"/>
      <c r="U210" s="107">
        <f t="shared" si="29"/>
        <v>0</v>
      </c>
      <c r="V210" s="107"/>
      <c r="W210" s="107"/>
      <c r="X210" s="107">
        <f t="shared" si="30"/>
        <v>0</v>
      </c>
      <c r="Y210" s="107"/>
      <c r="Z210" s="107"/>
      <c r="AA210" s="108">
        <f>C210+I210-L210-O210-U210-X210-R210</f>
        <v>0</v>
      </c>
      <c r="AB210" s="7">
        <v>45539</v>
      </c>
    </row>
    <row r="211" spans="1:28" ht="15.75" hidden="1" x14ac:dyDescent="0.25">
      <c r="A211" s="24">
        <v>45527</v>
      </c>
      <c r="B211" s="25" t="s">
        <v>801</v>
      </c>
      <c r="C211" s="25">
        <v>460000</v>
      </c>
      <c r="D211" s="25" t="s">
        <v>46</v>
      </c>
      <c r="E211" s="25" t="s">
        <v>180</v>
      </c>
      <c r="F211" s="25">
        <v>2</v>
      </c>
      <c r="G211" s="25" t="s">
        <v>48</v>
      </c>
      <c r="H211" s="25"/>
      <c r="I211" s="11">
        <f t="shared" si="25"/>
        <v>0</v>
      </c>
      <c r="J211" s="26" t="s">
        <v>28</v>
      </c>
      <c r="K211" s="11"/>
      <c r="L211" s="107">
        <f t="shared" si="26"/>
        <v>0</v>
      </c>
      <c r="M211" s="107"/>
      <c r="N211" s="107"/>
      <c r="O211" s="107">
        <f t="shared" si="27"/>
        <v>0</v>
      </c>
      <c r="P211" s="107"/>
      <c r="Q211" s="107"/>
      <c r="R211" s="107">
        <f t="shared" si="28"/>
        <v>0</v>
      </c>
      <c r="S211" s="107"/>
      <c r="T211" s="107"/>
      <c r="U211" s="107">
        <f t="shared" si="29"/>
        <v>0</v>
      </c>
      <c r="V211" s="107"/>
      <c r="W211" s="107"/>
      <c r="X211" s="107">
        <f t="shared" si="30"/>
        <v>0</v>
      </c>
      <c r="Y211" s="107"/>
      <c r="Z211" s="107"/>
      <c r="AA211" s="108">
        <f>C211+I211-L211-O211-U211-X211-R211</f>
        <v>460000</v>
      </c>
      <c r="AB211" s="7"/>
    </row>
    <row r="212" spans="1:28" ht="15.75" hidden="1" x14ac:dyDescent="0.25">
      <c r="A212" s="24">
        <v>45527</v>
      </c>
      <c r="B212" s="25" t="s">
        <v>98</v>
      </c>
      <c r="C212" s="25">
        <v>1000000</v>
      </c>
      <c r="D212" s="25" t="s">
        <v>46</v>
      </c>
      <c r="E212" s="25" t="s">
        <v>150</v>
      </c>
      <c r="F212" s="25">
        <v>20</v>
      </c>
      <c r="G212" s="25" t="s">
        <v>77</v>
      </c>
      <c r="H212" s="25"/>
      <c r="I212" s="11">
        <f t="shared" si="25"/>
        <v>0</v>
      </c>
      <c r="J212" s="26" t="s">
        <v>28</v>
      </c>
      <c r="K212" s="11"/>
      <c r="L212" s="107">
        <f t="shared" si="26"/>
        <v>0</v>
      </c>
      <c r="M212" s="107"/>
      <c r="N212" s="107"/>
      <c r="O212" s="107">
        <f t="shared" si="27"/>
        <v>0</v>
      </c>
      <c r="P212" s="107"/>
      <c r="Q212" s="107"/>
      <c r="R212" s="107">
        <f t="shared" si="28"/>
        <v>0</v>
      </c>
      <c r="S212" s="107"/>
      <c r="T212" s="107"/>
      <c r="U212" s="107">
        <f t="shared" si="29"/>
        <v>0</v>
      </c>
      <c r="V212" s="107"/>
      <c r="W212" s="107"/>
      <c r="X212" s="107">
        <f t="shared" si="30"/>
        <v>0</v>
      </c>
      <c r="Y212" s="107"/>
      <c r="Z212" s="107"/>
      <c r="AA212" s="108">
        <f>C212+I212-L212-O212-U212-X212-R212</f>
        <v>1000000</v>
      </c>
      <c r="AB212" s="7"/>
    </row>
    <row r="213" spans="1:28" ht="15.75" hidden="1" x14ac:dyDescent="0.25">
      <c r="A213" s="24">
        <v>45527</v>
      </c>
      <c r="B213" s="25" t="s">
        <v>107</v>
      </c>
      <c r="C213" s="25">
        <v>10640000</v>
      </c>
      <c r="D213" s="25" t="s">
        <v>46</v>
      </c>
      <c r="E213" s="25" t="s">
        <v>108</v>
      </c>
      <c r="F213" s="25">
        <v>5600</v>
      </c>
      <c r="G213" s="25" t="s">
        <v>34</v>
      </c>
      <c r="H213" s="25"/>
      <c r="I213" s="11">
        <f t="shared" si="25"/>
        <v>0</v>
      </c>
      <c r="J213" s="26" t="s">
        <v>28</v>
      </c>
      <c r="K213" s="11"/>
      <c r="L213" s="107">
        <f t="shared" si="26"/>
        <v>0</v>
      </c>
      <c r="M213" s="107"/>
      <c r="N213" s="107"/>
      <c r="O213" s="107">
        <f t="shared" si="27"/>
        <v>0</v>
      </c>
      <c r="P213" s="107"/>
      <c r="Q213" s="107"/>
      <c r="R213" s="107">
        <f t="shared" si="28"/>
        <v>0</v>
      </c>
      <c r="S213" s="107"/>
      <c r="T213" s="107"/>
      <c r="U213" s="107">
        <f t="shared" si="29"/>
        <v>0</v>
      </c>
      <c r="V213" s="107"/>
      <c r="W213" s="107"/>
      <c r="X213" s="107">
        <f t="shared" si="30"/>
        <v>0</v>
      </c>
      <c r="Y213" s="107"/>
      <c r="Z213" s="107"/>
      <c r="AA213" s="108">
        <f>C213+I213-L213-O213-U213-X213-R213</f>
        <v>10640000</v>
      </c>
      <c r="AB213" s="7"/>
    </row>
    <row r="214" spans="1:28" ht="15.75" hidden="1" x14ac:dyDescent="0.25">
      <c r="A214" s="24">
        <v>45527</v>
      </c>
      <c r="B214" s="25" t="s">
        <v>415</v>
      </c>
      <c r="C214" s="25">
        <v>700000</v>
      </c>
      <c r="D214" s="25" t="s">
        <v>46</v>
      </c>
      <c r="E214" s="25" t="s">
        <v>127</v>
      </c>
      <c r="F214" s="25">
        <v>10</v>
      </c>
      <c r="G214" s="25" t="s">
        <v>39</v>
      </c>
      <c r="H214" s="25"/>
      <c r="I214" s="11">
        <f t="shared" si="25"/>
        <v>0</v>
      </c>
      <c r="J214" s="26" t="s">
        <v>28</v>
      </c>
      <c r="K214" s="11"/>
      <c r="L214" s="107">
        <f t="shared" si="26"/>
        <v>0</v>
      </c>
      <c r="M214" s="107"/>
      <c r="N214" s="107"/>
      <c r="O214" s="107">
        <f t="shared" si="27"/>
        <v>0</v>
      </c>
      <c r="P214" s="107"/>
      <c r="Q214" s="107"/>
      <c r="R214" s="107">
        <f t="shared" si="28"/>
        <v>0</v>
      </c>
      <c r="S214" s="107"/>
      <c r="T214" s="107"/>
      <c r="U214" s="107">
        <f t="shared" si="29"/>
        <v>0</v>
      </c>
      <c r="V214" s="107"/>
      <c r="W214" s="107"/>
      <c r="X214" s="107">
        <f t="shared" si="30"/>
        <v>0</v>
      </c>
      <c r="Y214" s="107"/>
      <c r="Z214" s="107"/>
      <c r="AA214" s="108">
        <f>C214+I214-L214-O214-U214-X214-R214</f>
        <v>700000</v>
      </c>
      <c r="AB214" s="7"/>
    </row>
    <row r="215" spans="1:28" ht="15.75" hidden="1" x14ac:dyDescent="0.25">
      <c r="A215" s="24">
        <v>45527</v>
      </c>
      <c r="B215" s="25" t="s">
        <v>415</v>
      </c>
      <c r="C215" s="25">
        <v>1000000</v>
      </c>
      <c r="D215" s="25" t="s">
        <v>46</v>
      </c>
      <c r="E215" s="25" t="s">
        <v>150</v>
      </c>
      <c r="F215" s="25">
        <v>20</v>
      </c>
      <c r="G215" s="25" t="s">
        <v>77</v>
      </c>
      <c r="H215" s="25"/>
      <c r="I215" s="11">
        <f t="shared" si="25"/>
        <v>0</v>
      </c>
      <c r="J215" s="26" t="s">
        <v>28</v>
      </c>
      <c r="K215" s="11"/>
      <c r="L215" s="107">
        <f t="shared" si="26"/>
        <v>0</v>
      </c>
      <c r="M215" s="107"/>
      <c r="N215" s="107"/>
      <c r="O215" s="107">
        <f t="shared" si="27"/>
        <v>0</v>
      </c>
      <c r="P215" s="107"/>
      <c r="Q215" s="107"/>
      <c r="R215" s="107">
        <f t="shared" si="28"/>
        <v>0</v>
      </c>
      <c r="S215" s="107"/>
      <c r="T215" s="107"/>
      <c r="U215" s="107">
        <f t="shared" si="29"/>
        <v>0</v>
      </c>
      <c r="V215" s="107"/>
      <c r="W215" s="107"/>
      <c r="X215" s="107">
        <f t="shared" si="30"/>
        <v>0</v>
      </c>
      <c r="Y215" s="107"/>
      <c r="Z215" s="107"/>
      <c r="AA215" s="108">
        <f>C215+I215-L215-O215-U215-X215-R215</f>
        <v>1000000</v>
      </c>
      <c r="AB215" s="7"/>
    </row>
    <row r="216" spans="1:28" ht="15.75" hidden="1" x14ac:dyDescent="0.25">
      <c r="A216" s="24">
        <v>45527</v>
      </c>
      <c r="B216" s="25" t="s">
        <v>415</v>
      </c>
      <c r="C216" s="25">
        <v>1000000</v>
      </c>
      <c r="D216" s="25" t="s">
        <v>46</v>
      </c>
      <c r="E216" s="25" t="s">
        <v>130</v>
      </c>
      <c r="F216" s="25">
        <v>20</v>
      </c>
      <c r="G216" s="25" t="s">
        <v>77</v>
      </c>
      <c r="H216" s="25"/>
      <c r="I216" s="11">
        <f t="shared" si="25"/>
        <v>0</v>
      </c>
      <c r="J216" s="26" t="s">
        <v>28</v>
      </c>
      <c r="K216" s="11"/>
      <c r="L216" s="107">
        <f t="shared" si="26"/>
        <v>0</v>
      </c>
      <c r="M216" s="107"/>
      <c r="N216" s="107"/>
      <c r="O216" s="107">
        <f t="shared" si="27"/>
        <v>0</v>
      </c>
      <c r="P216" s="107"/>
      <c r="Q216" s="107"/>
      <c r="R216" s="107">
        <f t="shared" si="28"/>
        <v>0</v>
      </c>
      <c r="S216" s="107"/>
      <c r="T216" s="107"/>
      <c r="U216" s="107">
        <f t="shared" si="29"/>
        <v>0</v>
      </c>
      <c r="V216" s="107"/>
      <c r="W216" s="107"/>
      <c r="X216" s="107">
        <f t="shared" si="30"/>
        <v>0</v>
      </c>
      <c r="Y216" s="107"/>
      <c r="Z216" s="107"/>
      <c r="AA216" s="108">
        <f>C216+I216-L216-O216-U216-X216-R216</f>
        <v>1000000</v>
      </c>
      <c r="AB216" s="7"/>
    </row>
    <row r="217" spans="1:28" ht="15.75" hidden="1" x14ac:dyDescent="0.25">
      <c r="A217" s="24">
        <v>45527</v>
      </c>
      <c r="B217" s="25" t="s">
        <v>415</v>
      </c>
      <c r="C217" s="25">
        <v>8200000</v>
      </c>
      <c r="D217" s="25" t="s">
        <v>46</v>
      </c>
      <c r="E217" s="25" t="s">
        <v>1647</v>
      </c>
      <c r="F217" s="25">
        <v>100</v>
      </c>
      <c r="G217" s="25" t="s">
        <v>39</v>
      </c>
      <c r="H217" s="25"/>
      <c r="I217" s="11">
        <f t="shared" si="25"/>
        <v>0</v>
      </c>
      <c r="J217" s="26" t="s">
        <v>28</v>
      </c>
      <c r="K217" s="11"/>
      <c r="L217" s="107">
        <f t="shared" si="26"/>
        <v>0</v>
      </c>
      <c r="M217" s="107"/>
      <c r="N217" s="107"/>
      <c r="O217" s="107">
        <f t="shared" si="27"/>
        <v>0</v>
      </c>
      <c r="P217" s="107"/>
      <c r="Q217" s="107"/>
      <c r="R217" s="107">
        <f t="shared" si="28"/>
        <v>0</v>
      </c>
      <c r="S217" s="107"/>
      <c r="T217" s="107"/>
      <c r="U217" s="107">
        <f t="shared" si="29"/>
        <v>0</v>
      </c>
      <c r="V217" s="107"/>
      <c r="W217" s="107"/>
      <c r="X217" s="107">
        <f t="shared" si="30"/>
        <v>0</v>
      </c>
      <c r="Y217" s="107"/>
      <c r="Z217" s="107"/>
      <c r="AA217" s="108">
        <f>C217+I217-L217-O217-U217-X217-R217</f>
        <v>8200000</v>
      </c>
      <c r="AB217" s="7"/>
    </row>
    <row r="218" spans="1:28" ht="15.75" hidden="1" x14ac:dyDescent="0.25">
      <c r="A218" s="24">
        <v>45527</v>
      </c>
      <c r="B218" s="25" t="s">
        <v>415</v>
      </c>
      <c r="C218" s="25">
        <v>8200000</v>
      </c>
      <c r="D218" s="25" t="s">
        <v>46</v>
      </c>
      <c r="E218" s="25" t="s">
        <v>1768</v>
      </c>
      <c r="F218" s="25">
        <v>100</v>
      </c>
      <c r="G218" s="25" t="s">
        <v>39</v>
      </c>
      <c r="H218" s="25"/>
      <c r="I218" s="11">
        <f t="shared" si="25"/>
        <v>0</v>
      </c>
      <c r="J218" s="26" t="s">
        <v>28</v>
      </c>
      <c r="K218" s="11"/>
      <c r="L218" s="107">
        <f t="shared" si="26"/>
        <v>0</v>
      </c>
      <c r="M218" s="107"/>
      <c r="N218" s="107"/>
      <c r="O218" s="107">
        <f t="shared" si="27"/>
        <v>0</v>
      </c>
      <c r="P218" s="107"/>
      <c r="Q218" s="107"/>
      <c r="R218" s="107">
        <f t="shared" si="28"/>
        <v>0</v>
      </c>
      <c r="S218" s="107"/>
      <c r="T218" s="107"/>
      <c r="U218" s="107">
        <f t="shared" si="29"/>
        <v>0</v>
      </c>
      <c r="V218" s="107"/>
      <c r="W218" s="107"/>
      <c r="X218" s="107">
        <f t="shared" si="30"/>
        <v>0</v>
      </c>
      <c r="Y218" s="107"/>
      <c r="Z218" s="107"/>
      <c r="AA218" s="108">
        <f>C218+I218-L218-O218-U218-X218-R218</f>
        <v>8200000</v>
      </c>
      <c r="AB218" s="7"/>
    </row>
    <row r="219" spans="1:28" ht="15.75" hidden="1" x14ac:dyDescent="0.25">
      <c r="A219" s="24">
        <v>45527</v>
      </c>
      <c r="B219" s="25" t="s">
        <v>415</v>
      </c>
      <c r="C219" s="25">
        <v>8200000</v>
      </c>
      <c r="D219" s="25" t="s">
        <v>46</v>
      </c>
      <c r="E219" s="25" t="s">
        <v>1648</v>
      </c>
      <c r="F219" s="25">
        <v>100</v>
      </c>
      <c r="G219" s="25" t="s">
        <v>39</v>
      </c>
      <c r="H219" s="25"/>
      <c r="I219" s="11">
        <f t="shared" si="25"/>
        <v>0</v>
      </c>
      <c r="J219" s="26" t="s">
        <v>28</v>
      </c>
      <c r="K219" s="11"/>
      <c r="L219" s="107">
        <f t="shared" si="26"/>
        <v>0</v>
      </c>
      <c r="M219" s="107"/>
      <c r="N219" s="107"/>
      <c r="O219" s="107">
        <f t="shared" si="27"/>
        <v>0</v>
      </c>
      <c r="P219" s="107"/>
      <c r="Q219" s="107"/>
      <c r="R219" s="107">
        <f t="shared" si="28"/>
        <v>0</v>
      </c>
      <c r="S219" s="107"/>
      <c r="T219" s="107"/>
      <c r="U219" s="107">
        <f t="shared" si="29"/>
        <v>0</v>
      </c>
      <c r="V219" s="107"/>
      <c r="W219" s="107"/>
      <c r="X219" s="107">
        <f t="shared" si="30"/>
        <v>0</v>
      </c>
      <c r="Y219" s="107"/>
      <c r="Z219" s="107"/>
      <c r="AA219" s="108">
        <f>C219+I219-L219-O219-U219-X219-R219</f>
        <v>8200000</v>
      </c>
      <c r="AB219" s="7"/>
    </row>
    <row r="220" spans="1:28" ht="15.75" hidden="1" x14ac:dyDescent="0.25">
      <c r="A220" s="24">
        <v>45527</v>
      </c>
      <c r="B220" s="25" t="s">
        <v>415</v>
      </c>
      <c r="C220" s="25">
        <v>8200000</v>
      </c>
      <c r="D220" s="25" t="s">
        <v>46</v>
      </c>
      <c r="E220" s="25" t="s">
        <v>1769</v>
      </c>
      <c r="F220" s="25">
        <v>100</v>
      </c>
      <c r="G220" s="25" t="s">
        <v>39</v>
      </c>
      <c r="H220" s="25"/>
      <c r="I220" s="11">
        <f t="shared" si="25"/>
        <v>0</v>
      </c>
      <c r="J220" s="26" t="s">
        <v>28</v>
      </c>
      <c r="K220" s="11"/>
      <c r="L220" s="107">
        <f t="shared" si="26"/>
        <v>0</v>
      </c>
      <c r="M220" s="107"/>
      <c r="N220" s="107"/>
      <c r="O220" s="107">
        <f t="shared" si="27"/>
        <v>0</v>
      </c>
      <c r="P220" s="107"/>
      <c r="Q220" s="107"/>
      <c r="R220" s="107">
        <f t="shared" si="28"/>
        <v>0</v>
      </c>
      <c r="S220" s="107"/>
      <c r="T220" s="107"/>
      <c r="U220" s="107">
        <f t="shared" si="29"/>
        <v>0</v>
      </c>
      <c r="V220" s="107"/>
      <c r="W220" s="107"/>
      <c r="X220" s="107">
        <f t="shared" si="30"/>
        <v>0</v>
      </c>
      <c r="Y220" s="107"/>
      <c r="Z220" s="107"/>
      <c r="AA220" s="108">
        <f>C220+I220-L220-O220-U220-X220-R220</f>
        <v>8200000</v>
      </c>
      <c r="AB220" s="7"/>
    </row>
    <row r="221" spans="1:28" ht="15.75" hidden="1" x14ac:dyDescent="0.25">
      <c r="A221" s="24">
        <v>45527</v>
      </c>
      <c r="B221" s="25" t="s">
        <v>73</v>
      </c>
      <c r="C221" s="25">
        <v>2550000</v>
      </c>
      <c r="D221" s="25" t="s">
        <v>46</v>
      </c>
      <c r="E221" s="25" t="s">
        <v>1259</v>
      </c>
      <c r="F221" s="25">
        <v>2500</v>
      </c>
      <c r="G221" s="25" t="s">
        <v>34</v>
      </c>
      <c r="H221" s="25"/>
      <c r="I221" s="11">
        <f t="shared" si="25"/>
        <v>0</v>
      </c>
      <c r="J221" s="31" t="s">
        <v>312</v>
      </c>
      <c r="K221" s="11" t="s">
        <v>1788</v>
      </c>
      <c r="L221" s="107">
        <f t="shared" si="26"/>
        <v>0</v>
      </c>
      <c r="M221" s="107"/>
      <c r="N221" s="107"/>
      <c r="O221" s="107">
        <f t="shared" si="27"/>
        <v>2550000</v>
      </c>
      <c r="P221" s="107">
        <v>2550000</v>
      </c>
      <c r="Q221" s="107"/>
      <c r="R221" s="107">
        <f t="shared" si="28"/>
        <v>0</v>
      </c>
      <c r="S221" s="107"/>
      <c r="T221" s="107"/>
      <c r="U221" s="107">
        <f t="shared" si="29"/>
        <v>0</v>
      </c>
      <c r="V221" s="107"/>
      <c r="W221" s="107"/>
      <c r="X221" s="107">
        <f t="shared" si="30"/>
        <v>0</v>
      </c>
      <c r="Y221" s="107"/>
      <c r="Z221" s="107"/>
      <c r="AA221" s="108">
        <f>C221+I221-L221-O221-U221-X221-R221</f>
        <v>0</v>
      </c>
      <c r="AB221" s="7">
        <v>45559</v>
      </c>
    </row>
    <row r="222" spans="1:28" ht="15.75" hidden="1" x14ac:dyDescent="0.25">
      <c r="A222" s="24">
        <v>45527</v>
      </c>
      <c r="B222" s="25" t="s">
        <v>73</v>
      </c>
      <c r="C222" s="25">
        <v>1042500</v>
      </c>
      <c r="D222" s="25" t="s">
        <v>46</v>
      </c>
      <c r="E222" s="25" t="s">
        <v>138</v>
      </c>
      <c r="F222" s="25">
        <v>750</v>
      </c>
      <c r="G222" s="25" t="s">
        <v>34</v>
      </c>
      <c r="H222" s="25"/>
      <c r="I222" s="11">
        <f t="shared" si="25"/>
        <v>0</v>
      </c>
      <c r="J222" s="31" t="s">
        <v>312</v>
      </c>
      <c r="K222" s="11" t="s">
        <v>1788</v>
      </c>
      <c r="L222" s="107">
        <f t="shared" si="26"/>
        <v>0</v>
      </c>
      <c r="M222" s="107"/>
      <c r="N222" s="107"/>
      <c r="O222" s="107">
        <f t="shared" si="27"/>
        <v>1042500</v>
      </c>
      <c r="P222" s="107">
        <v>1042500</v>
      </c>
      <c r="Q222" s="107"/>
      <c r="R222" s="107">
        <f t="shared" si="28"/>
        <v>0</v>
      </c>
      <c r="S222" s="107"/>
      <c r="T222" s="107"/>
      <c r="U222" s="107">
        <f t="shared" si="29"/>
        <v>0</v>
      </c>
      <c r="V222" s="107"/>
      <c r="W222" s="107"/>
      <c r="X222" s="107">
        <f t="shared" si="30"/>
        <v>0</v>
      </c>
      <c r="Y222" s="107"/>
      <c r="Z222" s="107"/>
      <c r="AA222" s="108">
        <f>C222+I222-L222-O222-U222-X222-R222</f>
        <v>0</v>
      </c>
      <c r="AB222" s="7">
        <v>45559</v>
      </c>
    </row>
    <row r="223" spans="1:28" ht="15.75" hidden="1" x14ac:dyDescent="0.25">
      <c r="A223" s="24">
        <v>45527</v>
      </c>
      <c r="B223" s="25" t="s">
        <v>73</v>
      </c>
      <c r="C223" s="25">
        <v>2152500</v>
      </c>
      <c r="D223" s="25" t="s">
        <v>46</v>
      </c>
      <c r="E223" s="25" t="s">
        <v>95</v>
      </c>
      <c r="F223" s="25">
        <v>1750</v>
      </c>
      <c r="G223" s="25" t="s">
        <v>34</v>
      </c>
      <c r="H223" s="25"/>
      <c r="I223" s="11">
        <f t="shared" si="25"/>
        <v>0</v>
      </c>
      <c r="J223" s="31" t="s">
        <v>312</v>
      </c>
      <c r="K223" s="11" t="s">
        <v>1788</v>
      </c>
      <c r="L223" s="107">
        <f t="shared" si="26"/>
        <v>0</v>
      </c>
      <c r="M223" s="107"/>
      <c r="N223" s="107"/>
      <c r="O223" s="107">
        <f t="shared" si="27"/>
        <v>2152500</v>
      </c>
      <c r="P223" s="107">
        <v>2152500</v>
      </c>
      <c r="Q223" s="107"/>
      <c r="R223" s="107">
        <f t="shared" si="28"/>
        <v>0</v>
      </c>
      <c r="S223" s="107"/>
      <c r="T223" s="107"/>
      <c r="U223" s="107">
        <f t="shared" si="29"/>
        <v>0</v>
      </c>
      <c r="V223" s="107"/>
      <c r="W223" s="107"/>
      <c r="X223" s="107">
        <f t="shared" si="30"/>
        <v>0</v>
      </c>
      <c r="Y223" s="107"/>
      <c r="Z223" s="107"/>
      <c r="AA223" s="108">
        <f>C223+I223-L223-O223-U223-X223-R223</f>
        <v>0</v>
      </c>
      <c r="AB223" s="7">
        <v>45559</v>
      </c>
    </row>
    <row r="224" spans="1:28" ht="15.75" hidden="1" x14ac:dyDescent="0.25">
      <c r="A224" s="24">
        <v>45527</v>
      </c>
      <c r="B224" s="25" t="s">
        <v>382</v>
      </c>
      <c r="C224" s="25">
        <v>1200000</v>
      </c>
      <c r="D224" s="25" t="s">
        <v>46</v>
      </c>
      <c r="E224" s="25" t="s">
        <v>124</v>
      </c>
      <c r="F224" s="25">
        <v>1</v>
      </c>
      <c r="G224" s="25" t="s">
        <v>283</v>
      </c>
      <c r="H224" s="25"/>
      <c r="I224" s="11">
        <f t="shared" si="25"/>
        <v>0</v>
      </c>
      <c r="J224" s="31" t="s">
        <v>312</v>
      </c>
      <c r="K224" s="11"/>
      <c r="L224" s="107">
        <f t="shared" si="26"/>
        <v>0</v>
      </c>
      <c r="M224" s="107"/>
      <c r="N224" s="107"/>
      <c r="O224" s="107">
        <f t="shared" si="27"/>
        <v>0</v>
      </c>
      <c r="P224" s="107"/>
      <c r="Q224" s="107"/>
      <c r="R224" s="107">
        <f t="shared" si="28"/>
        <v>1200000</v>
      </c>
      <c r="S224" s="107">
        <v>1200000</v>
      </c>
      <c r="T224" s="107"/>
      <c r="U224" s="107">
        <f t="shared" si="29"/>
        <v>0</v>
      </c>
      <c r="V224" s="107"/>
      <c r="W224" s="107"/>
      <c r="X224" s="107">
        <f t="shared" si="30"/>
        <v>0</v>
      </c>
      <c r="Y224" s="107"/>
      <c r="Z224" s="107"/>
      <c r="AA224" s="108">
        <f>C224+I224-L224-O224-U224-X224-R224</f>
        <v>0</v>
      </c>
      <c r="AB224" s="7">
        <v>45553</v>
      </c>
    </row>
    <row r="225" spans="1:28" ht="15.75" hidden="1" x14ac:dyDescent="0.25">
      <c r="A225" s="24">
        <v>45527</v>
      </c>
      <c r="B225" s="25" t="s">
        <v>382</v>
      </c>
      <c r="C225" s="25">
        <v>75000</v>
      </c>
      <c r="D225" s="25" t="s">
        <v>46</v>
      </c>
      <c r="E225" s="25" t="s">
        <v>284</v>
      </c>
      <c r="F225" s="25">
        <v>1</v>
      </c>
      <c r="G225" s="25" t="s">
        <v>34</v>
      </c>
      <c r="H225" s="25"/>
      <c r="I225" s="11">
        <f t="shared" si="25"/>
        <v>0</v>
      </c>
      <c r="J225" s="31" t="s">
        <v>312</v>
      </c>
      <c r="K225" s="11"/>
      <c r="L225" s="107">
        <f t="shared" si="26"/>
        <v>0</v>
      </c>
      <c r="M225" s="107"/>
      <c r="N225" s="107"/>
      <c r="O225" s="107">
        <f t="shared" si="27"/>
        <v>0</v>
      </c>
      <c r="P225" s="107"/>
      <c r="Q225" s="107"/>
      <c r="R225" s="107">
        <f t="shared" si="28"/>
        <v>75000</v>
      </c>
      <c r="S225" s="107">
        <v>75000</v>
      </c>
      <c r="T225" s="107"/>
      <c r="U225" s="107">
        <f t="shared" si="29"/>
        <v>0</v>
      </c>
      <c r="V225" s="107"/>
      <c r="W225" s="107"/>
      <c r="X225" s="107">
        <f t="shared" si="30"/>
        <v>0</v>
      </c>
      <c r="Y225" s="107"/>
      <c r="Z225" s="107"/>
      <c r="AA225" s="108">
        <f>C225+I225-L225-O225-U225-X225-R225</f>
        <v>0</v>
      </c>
      <c r="AB225" s="7">
        <v>45553</v>
      </c>
    </row>
    <row r="226" spans="1:28" ht="15.75" hidden="1" x14ac:dyDescent="0.25">
      <c r="A226" s="24">
        <v>45527</v>
      </c>
      <c r="B226" s="25" t="s">
        <v>382</v>
      </c>
      <c r="C226" s="25">
        <v>95000</v>
      </c>
      <c r="D226" s="25" t="s">
        <v>46</v>
      </c>
      <c r="E226" s="25" t="s">
        <v>227</v>
      </c>
      <c r="F226" s="25">
        <v>1</v>
      </c>
      <c r="G226" s="25" t="s">
        <v>34</v>
      </c>
      <c r="H226" s="25"/>
      <c r="I226" s="11">
        <f t="shared" si="25"/>
        <v>0</v>
      </c>
      <c r="J226" s="31" t="s">
        <v>312</v>
      </c>
      <c r="K226" s="11"/>
      <c r="L226" s="107">
        <f t="shared" si="26"/>
        <v>0</v>
      </c>
      <c r="M226" s="107"/>
      <c r="N226" s="107"/>
      <c r="O226" s="107">
        <f t="shared" si="27"/>
        <v>0</v>
      </c>
      <c r="P226" s="107"/>
      <c r="Q226" s="107"/>
      <c r="R226" s="107">
        <f t="shared" si="28"/>
        <v>95000</v>
      </c>
      <c r="S226" s="107">
        <v>95000</v>
      </c>
      <c r="T226" s="107"/>
      <c r="U226" s="107">
        <f t="shared" si="29"/>
        <v>0</v>
      </c>
      <c r="V226" s="107"/>
      <c r="W226" s="107"/>
      <c r="X226" s="107">
        <f t="shared" si="30"/>
        <v>0</v>
      </c>
      <c r="Y226" s="107"/>
      <c r="Z226" s="107"/>
      <c r="AA226" s="108">
        <f>C226+I226-L226-O226-U226-X226-R226</f>
        <v>0</v>
      </c>
      <c r="AB226" s="7">
        <v>45553</v>
      </c>
    </row>
    <row r="227" spans="1:28" ht="15.75" hidden="1" x14ac:dyDescent="0.25">
      <c r="A227" s="24">
        <v>45527</v>
      </c>
      <c r="B227" s="25" t="s">
        <v>382</v>
      </c>
      <c r="C227" s="25">
        <v>1000000</v>
      </c>
      <c r="D227" s="25" t="s">
        <v>46</v>
      </c>
      <c r="E227" s="25" t="s">
        <v>150</v>
      </c>
      <c r="F227" s="25">
        <v>20</v>
      </c>
      <c r="G227" s="25" t="s">
        <v>77</v>
      </c>
      <c r="H227" s="25"/>
      <c r="I227" s="11">
        <f t="shared" si="25"/>
        <v>0</v>
      </c>
      <c r="J227" s="31" t="s">
        <v>312</v>
      </c>
      <c r="K227" s="11"/>
      <c r="L227" s="107">
        <f t="shared" si="26"/>
        <v>0</v>
      </c>
      <c r="M227" s="107"/>
      <c r="N227" s="107"/>
      <c r="O227" s="107">
        <f t="shared" si="27"/>
        <v>0</v>
      </c>
      <c r="P227" s="107"/>
      <c r="Q227" s="107"/>
      <c r="R227" s="107">
        <f t="shared" si="28"/>
        <v>1000000</v>
      </c>
      <c r="S227" s="107">
        <v>1000000</v>
      </c>
      <c r="T227" s="107"/>
      <c r="U227" s="107">
        <f t="shared" si="29"/>
        <v>0</v>
      </c>
      <c r="V227" s="107"/>
      <c r="W227" s="107"/>
      <c r="X227" s="107">
        <f t="shared" si="30"/>
        <v>0</v>
      </c>
      <c r="Y227" s="107"/>
      <c r="Z227" s="107"/>
      <c r="AA227" s="108">
        <f>C227+I227-L227-O227-U227-X227-R227</f>
        <v>0</v>
      </c>
      <c r="AB227" s="7">
        <v>45553</v>
      </c>
    </row>
    <row r="228" spans="1:28" ht="15.75" hidden="1" x14ac:dyDescent="0.25">
      <c r="A228" s="24">
        <v>45527</v>
      </c>
      <c r="B228" s="25" t="s">
        <v>382</v>
      </c>
      <c r="C228" s="25">
        <v>1000000</v>
      </c>
      <c r="D228" s="25" t="s">
        <v>46</v>
      </c>
      <c r="E228" s="25" t="s">
        <v>130</v>
      </c>
      <c r="F228" s="25">
        <v>20</v>
      </c>
      <c r="G228" s="25" t="s">
        <v>77</v>
      </c>
      <c r="H228" s="25"/>
      <c r="I228" s="11">
        <f t="shared" si="25"/>
        <v>0</v>
      </c>
      <c r="J228" s="31" t="s">
        <v>312</v>
      </c>
      <c r="K228" s="11"/>
      <c r="L228" s="107">
        <f t="shared" si="26"/>
        <v>0</v>
      </c>
      <c r="M228" s="107"/>
      <c r="N228" s="107"/>
      <c r="O228" s="107">
        <f t="shared" si="27"/>
        <v>0</v>
      </c>
      <c r="P228" s="107"/>
      <c r="Q228" s="107"/>
      <c r="R228" s="107">
        <f t="shared" si="28"/>
        <v>1000000</v>
      </c>
      <c r="S228" s="107">
        <v>1000000</v>
      </c>
      <c r="T228" s="107"/>
      <c r="U228" s="107">
        <f t="shared" si="29"/>
        <v>0</v>
      </c>
      <c r="V228" s="107"/>
      <c r="W228" s="107"/>
      <c r="X228" s="107">
        <f t="shared" si="30"/>
        <v>0</v>
      </c>
      <c r="Y228" s="107"/>
      <c r="Z228" s="107"/>
      <c r="AA228" s="108">
        <f>C228+I228-L228-O228-U228-X228-R228</f>
        <v>0</v>
      </c>
      <c r="AB228" s="7">
        <v>45553</v>
      </c>
    </row>
    <row r="229" spans="1:28" ht="15.75" hidden="1" x14ac:dyDescent="0.25">
      <c r="A229" s="24">
        <v>45527</v>
      </c>
      <c r="B229" s="25" t="s">
        <v>382</v>
      </c>
      <c r="C229" s="25">
        <v>250000</v>
      </c>
      <c r="D229" s="25" t="s">
        <v>46</v>
      </c>
      <c r="E229" s="25" t="s">
        <v>87</v>
      </c>
      <c r="F229" s="25">
        <v>250</v>
      </c>
      <c r="G229" s="25" t="s">
        <v>34</v>
      </c>
      <c r="H229" s="25"/>
      <c r="I229" s="11">
        <f t="shared" si="25"/>
        <v>0</v>
      </c>
      <c r="J229" s="31" t="s">
        <v>312</v>
      </c>
      <c r="K229" s="11"/>
      <c r="L229" s="107">
        <f t="shared" si="26"/>
        <v>0</v>
      </c>
      <c r="M229" s="107"/>
      <c r="N229" s="107"/>
      <c r="O229" s="107">
        <f t="shared" si="27"/>
        <v>0</v>
      </c>
      <c r="P229" s="107"/>
      <c r="Q229" s="107"/>
      <c r="R229" s="107">
        <f t="shared" si="28"/>
        <v>250000</v>
      </c>
      <c r="S229" s="107">
        <v>250000</v>
      </c>
      <c r="T229" s="107"/>
      <c r="U229" s="107">
        <f t="shared" si="29"/>
        <v>0</v>
      </c>
      <c r="V229" s="107"/>
      <c r="W229" s="107"/>
      <c r="X229" s="107">
        <f t="shared" si="30"/>
        <v>0</v>
      </c>
      <c r="Y229" s="107"/>
      <c r="Z229" s="107"/>
      <c r="AA229" s="108">
        <f>C229+I229-L229-O229-U229-X229-R229</f>
        <v>0</v>
      </c>
      <c r="AB229" s="7">
        <v>45553</v>
      </c>
    </row>
    <row r="230" spans="1:28" ht="15.75" hidden="1" x14ac:dyDescent="0.25">
      <c r="A230" s="24">
        <v>45527</v>
      </c>
      <c r="B230" s="25" t="s">
        <v>472</v>
      </c>
      <c r="C230" s="25">
        <v>1620000</v>
      </c>
      <c r="D230" s="25" t="s">
        <v>52</v>
      </c>
      <c r="E230" s="25" t="s">
        <v>163</v>
      </c>
      <c r="F230" s="25">
        <v>12</v>
      </c>
      <c r="G230" s="25" t="s">
        <v>39</v>
      </c>
      <c r="H230" s="25"/>
      <c r="I230" s="11">
        <f t="shared" si="25"/>
        <v>0</v>
      </c>
      <c r="J230" s="31" t="s">
        <v>324</v>
      </c>
      <c r="K230" s="11"/>
      <c r="L230" s="107">
        <f t="shared" si="26"/>
        <v>0</v>
      </c>
      <c r="M230" s="107"/>
      <c r="N230" s="107"/>
      <c r="O230" s="107">
        <f t="shared" si="27"/>
        <v>0</v>
      </c>
      <c r="P230" s="107"/>
      <c r="Q230" s="107"/>
      <c r="R230" s="107">
        <f t="shared" si="28"/>
        <v>0</v>
      </c>
      <c r="S230" s="107"/>
      <c r="T230" s="107"/>
      <c r="U230" s="107">
        <f t="shared" si="29"/>
        <v>1620000</v>
      </c>
      <c r="V230" s="107">
        <v>1620000</v>
      </c>
      <c r="W230" s="107"/>
      <c r="X230" s="107">
        <f t="shared" si="30"/>
        <v>0</v>
      </c>
      <c r="Y230" s="107"/>
      <c r="Z230" s="107"/>
      <c r="AA230" s="108">
        <f>C230+I230-L230-O230-U230-X230-R230</f>
        <v>0</v>
      </c>
      <c r="AB230" s="7">
        <v>45539</v>
      </c>
    </row>
    <row r="231" spans="1:28" ht="15.75" hidden="1" x14ac:dyDescent="0.25">
      <c r="A231" s="24">
        <v>45528</v>
      </c>
      <c r="B231" s="25" t="s">
        <v>256</v>
      </c>
      <c r="C231" s="25">
        <v>1045000</v>
      </c>
      <c r="D231" s="25" t="s">
        <v>52</v>
      </c>
      <c r="E231" s="25" t="s">
        <v>64</v>
      </c>
      <c r="F231" s="25">
        <v>19</v>
      </c>
      <c r="G231" s="25" t="s">
        <v>39</v>
      </c>
      <c r="H231" s="25"/>
      <c r="I231" s="11">
        <f t="shared" si="25"/>
        <v>0</v>
      </c>
      <c r="J231" s="31" t="s">
        <v>312</v>
      </c>
      <c r="K231" s="11"/>
      <c r="L231" s="107">
        <f t="shared" si="26"/>
        <v>0</v>
      </c>
      <c r="M231" s="107"/>
      <c r="N231" s="107"/>
      <c r="O231" s="107">
        <f t="shared" si="27"/>
        <v>0</v>
      </c>
      <c r="P231" s="107"/>
      <c r="Q231" s="107"/>
      <c r="R231" s="107">
        <f t="shared" si="28"/>
        <v>1045000</v>
      </c>
      <c r="S231" s="107">
        <v>1045000</v>
      </c>
      <c r="T231" s="107"/>
      <c r="U231" s="107">
        <f t="shared" si="29"/>
        <v>0</v>
      </c>
      <c r="V231" s="107"/>
      <c r="W231" s="107"/>
      <c r="X231" s="107">
        <f t="shared" si="30"/>
        <v>0</v>
      </c>
      <c r="Y231" s="107"/>
      <c r="Z231" s="107"/>
      <c r="AA231" s="108">
        <f>C231+I231-L231-O231-U231-X231-R231</f>
        <v>0</v>
      </c>
      <c r="AB231" s="7">
        <v>45539</v>
      </c>
    </row>
    <row r="232" spans="1:28" ht="15.75" hidden="1" x14ac:dyDescent="0.25">
      <c r="A232" s="24">
        <v>45528</v>
      </c>
      <c r="B232" s="25" t="s">
        <v>256</v>
      </c>
      <c r="C232" s="25">
        <v>616000</v>
      </c>
      <c r="D232" s="25" t="s">
        <v>52</v>
      </c>
      <c r="E232" s="25" t="s">
        <v>115</v>
      </c>
      <c r="F232" s="25">
        <v>14</v>
      </c>
      <c r="G232" s="25" t="s">
        <v>39</v>
      </c>
      <c r="H232" s="25"/>
      <c r="I232" s="11">
        <f t="shared" si="25"/>
        <v>0</v>
      </c>
      <c r="J232" s="31" t="s">
        <v>312</v>
      </c>
      <c r="K232" s="11"/>
      <c r="L232" s="107">
        <f t="shared" si="26"/>
        <v>500000</v>
      </c>
      <c r="M232" s="107">
        <v>500000</v>
      </c>
      <c r="N232" s="107"/>
      <c r="O232" s="107">
        <f t="shared" si="27"/>
        <v>0</v>
      </c>
      <c r="P232" s="107"/>
      <c r="Q232" s="107"/>
      <c r="R232" s="107">
        <f t="shared" si="28"/>
        <v>116000</v>
      </c>
      <c r="S232" s="107">
        <v>64000</v>
      </c>
      <c r="T232" s="107">
        <v>52000</v>
      </c>
      <c r="U232" s="107">
        <f t="shared" si="29"/>
        <v>0</v>
      </c>
      <c r="V232" s="107"/>
      <c r="W232" s="107"/>
      <c r="X232" s="107">
        <f t="shared" si="30"/>
        <v>0</v>
      </c>
      <c r="Y232" s="107"/>
      <c r="Z232" s="107"/>
      <c r="AA232" s="108">
        <f>C232+I232-L232-O232-U232-X232-R232</f>
        <v>0</v>
      </c>
      <c r="AB232" s="7">
        <v>45541</v>
      </c>
    </row>
    <row r="233" spans="1:28" ht="15.75" hidden="1" x14ac:dyDescent="0.25">
      <c r="A233" s="24">
        <v>45528</v>
      </c>
      <c r="B233" s="25" t="s">
        <v>256</v>
      </c>
      <c r="C233" s="25">
        <v>280000</v>
      </c>
      <c r="D233" s="25" t="s">
        <v>52</v>
      </c>
      <c r="E233" s="25" t="s">
        <v>1216</v>
      </c>
      <c r="F233" s="25">
        <v>250</v>
      </c>
      <c r="G233" s="25" t="s">
        <v>34</v>
      </c>
      <c r="H233" s="25"/>
      <c r="I233" s="11">
        <f t="shared" ref="I233:I294" si="31">F233*H233</f>
        <v>0</v>
      </c>
      <c r="J233" s="31" t="s">
        <v>312</v>
      </c>
      <c r="K233" s="11"/>
      <c r="L233" s="107">
        <f t="shared" si="26"/>
        <v>0</v>
      </c>
      <c r="M233" s="107"/>
      <c r="N233" s="107"/>
      <c r="O233" s="107">
        <f t="shared" si="27"/>
        <v>0</v>
      </c>
      <c r="P233" s="107"/>
      <c r="Q233" s="107"/>
      <c r="R233" s="107">
        <f t="shared" si="28"/>
        <v>280000</v>
      </c>
      <c r="S233" s="107"/>
      <c r="T233" s="107">
        <v>280000</v>
      </c>
      <c r="U233" s="107">
        <f t="shared" si="29"/>
        <v>0</v>
      </c>
      <c r="V233" s="107"/>
      <c r="W233" s="107"/>
      <c r="X233" s="107">
        <f t="shared" si="30"/>
        <v>0</v>
      </c>
      <c r="Y233" s="107"/>
      <c r="Z233" s="107"/>
      <c r="AA233" s="108">
        <f>C233+I233-L233-O233-U233-X233-R233</f>
        <v>0</v>
      </c>
      <c r="AB233" s="7">
        <v>45541</v>
      </c>
    </row>
    <row r="234" spans="1:28" ht="15.75" hidden="1" x14ac:dyDescent="0.25">
      <c r="A234" s="24">
        <v>45528</v>
      </c>
      <c r="B234" s="25" t="s">
        <v>256</v>
      </c>
      <c r="C234" s="25">
        <v>500000</v>
      </c>
      <c r="D234" s="25" t="s">
        <v>52</v>
      </c>
      <c r="E234" s="25" t="s">
        <v>130</v>
      </c>
      <c r="F234" s="25">
        <v>10</v>
      </c>
      <c r="G234" s="25" t="s">
        <v>77</v>
      </c>
      <c r="H234" s="25"/>
      <c r="I234" s="11">
        <f t="shared" si="31"/>
        <v>0</v>
      </c>
      <c r="J234" s="31" t="s">
        <v>312</v>
      </c>
      <c r="K234" s="11"/>
      <c r="L234" s="107">
        <f t="shared" si="26"/>
        <v>0</v>
      </c>
      <c r="M234" s="107"/>
      <c r="N234" s="107"/>
      <c r="O234" s="107">
        <f t="shared" si="27"/>
        <v>0</v>
      </c>
      <c r="P234" s="107"/>
      <c r="Q234" s="107"/>
      <c r="R234" s="107">
        <f t="shared" si="28"/>
        <v>500000</v>
      </c>
      <c r="S234" s="107"/>
      <c r="T234" s="107">
        <v>500000</v>
      </c>
      <c r="U234" s="107">
        <f t="shared" si="29"/>
        <v>0</v>
      </c>
      <c r="V234" s="107"/>
      <c r="W234" s="107"/>
      <c r="X234" s="107">
        <f t="shared" si="30"/>
        <v>0</v>
      </c>
      <c r="Y234" s="107"/>
      <c r="Z234" s="107"/>
      <c r="AA234" s="108">
        <f>C234+I234-L234-O234-U234-X234-R234</f>
        <v>0</v>
      </c>
      <c r="AB234" s="7">
        <v>45541</v>
      </c>
    </row>
    <row r="235" spans="1:28" ht="15.75" hidden="1" x14ac:dyDescent="0.25">
      <c r="A235" s="24">
        <v>45528</v>
      </c>
      <c r="B235" s="25" t="s">
        <v>221</v>
      </c>
      <c r="C235" s="25">
        <v>17270000</v>
      </c>
      <c r="D235" s="25" t="s">
        <v>46</v>
      </c>
      <c r="E235" s="25" t="s">
        <v>177</v>
      </c>
      <c r="F235" s="25">
        <v>200</v>
      </c>
      <c r="G235" s="25" t="s">
        <v>39</v>
      </c>
      <c r="H235" s="25"/>
      <c r="I235" s="11">
        <f t="shared" si="31"/>
        <v>0</v>
      </c>
      <c r="J235" s="26" t="s">
        <v>28</v>
      </c>
      <c r="K235" s="11"/>
      <c r="L235" s="107">
        <f t="shared" si="26"/>
        <v>0</v>
      </c>
      <c r="M235" s="107"/>
      <c r="N235" s="107"/>
      <c r="O235" s="107">
        <f t="shared" si="27"/>
        <v>0</v>
      </c>
      <c r="P235" s="107"/>
      <c r="Q235" s="107"/>
      <c r="R235" s="107">
        <f t="shared" si="28"/>
        <v>0</v>
      </c>
      <c r="S235" s="107"/>
      <c r="T235" s="107"/>
      <c r="U235" s="107">
        <f t="shared" si="29"/>
        <v>0</v>
      </c>
      <c r="V235" s="107"/>
      <c r="W235" s="107"/>
      <c r="X235" s="107">
        <f t="shared" si="30"/>
        <v>0</v>
      </c>
      <c r="Y235" s="107"/>
      <c r="Z235" s="107"/>
      <c r="AA235" s="108">
        <f>C235+I235-L235-O235-U235-X235-R235</f>
        <v>17270000</v>
      </c>
      <c r="AB235" s="7"/>
    </row>
    <row r="236" spans="1:28" ht="15.75" hidden="1" x14ac:dyDescent="0.25">
      <c r="A236" s="24">
        <v>45528</v>
      </c>
      <c r="B236" s="25" t="s">
        <v>287</v>
      </c>
      <c r="C236" s="25">
        <v>35600</v>
      </c>
      <c r="D236" s="25" t="s">
        <v>46</v>
      </c>
      <c r="E236" s="25" t="s">
        <v>81</v>
      </c>
      <c r="F236" s="25">
        <v>23.6</v>
      </c>
      <c r="G236" s="25" t="s">
        <v>39</v>
      </c>
      <c r="H236" s="25"/>
      <c r="I236" s="11">
        <f t="shared" si="31"/>
        <v>0</v>
      </c>
      <c r="J236" s="38" t="s">
        <v>78</v>
      </c>
      <c r="K236" s="11" t="s">
        <v>1782</v>
      </c>
      <c r="L236" s="107">
        <f t="shared" si="26"/>
        <v>0</v>
      </c>
      <c r="M236" s="107"/>
      <c r="N236" s="107"/>
      <c r="O236" s="107">
        <f t="shared" si="27"/>
        <v>16400</v>
      </c>
      <c r="P236" s="107">
        <v>16400</v>
      </c>
      <c r="Q236" s="107"/>
      <c r="R236" s="107">
        <f t="shared" si="28"/>
        <v>0</v>
      </c>
      <c r="S236" s="107"/>
      <c r="T236" s="107"/>
      <c r="U236" s="107">
        <f t="shared" si="29"/>
        <v>0</v>
      </c>
      <c r="V236" s="107"/>
      <c r="W236" s="107"/>
      <c r="X236" s="107">
        <f t="shared" si="30"/>
        <v>0</v>
      </c>
      <c r="Y236" s="107"/>
      <c r="Z236" s="107"/>
      <c r="AA236" s="108">
        <f>C236+I236-L236-O236-U236-X236-R236</f>
        <v>19200</v>
      </c>
      <c r="AB236" s="7">
        <v>45540</v>
      </c>
    </row>
    <row r="237" spans="1:28" ht="15.75" hidden="1" x14ac:dyDescent="0.25">
      <c r="A237" s="24">
        <v>45528</v>
      </c>
      <c r="B237" s="25" t="s">
        <v>253</v>
      </c>
      <c r="C237" s="25">
        <v>150000</v>
      </c>
      <c r="D237" s="25" t="s">
        <v>52</v>
      </c>
      <c r="E237" s="25" t="s">
        <v>135</v>
      </c>
      <c r="F237" s="25">
        <v>1</v>
      </c>
      <c r="G237" s="25" t="s">
        <v>48</v>
      </c>
      <c r="H237" s="25"/>
      <c r="I237" s="11">
        <f t="shared" si="31"/>
        <v>0</v>
      </c>
      <c r="J237" s="26" t="s">
        <v>28</v>
      </c>
      <c r="K237" s="11" t="s">
        <v>1789</v>
      </c>
      <c r="L237" s="107">
        <f t="shared" si="26"/>
        <v>0</v>
      </c>
      <c r="M237" s="107"/>
      <c r="N237" s="107"/>
      <c r="O237" s="107">
        <f t="shared" si="27"/>
        <v>0</v>
      </c>
      <c r="P237" s="107"/>
      <c r="Q237" s="107"/>
      <c r="R237" s="107">
        <f t="shared" si="28"/>
        <v>0</v>
      </c>
      <c r="S237" s="107"/>
      <c r="T237" s="107"/>
      <c r="U237" s="107">
        <f t="shared" si="29"/>
        <v>0</v>
      </c>
      <c r="V237" s="107"/>
      <c r="W237" s="107"/>
      <c r="X237" s="107">
        <f t="shared" si="30"/>
        <v>0</v>
      </c>
      <c r="Y237" s="107"/>
      <c r="Z237" s="107"/>
      <c r="AA237" s="108">
        <f>C237+I237-L237-O237-U237-X237-R237</f>
        <v>150000</v>
      </c>
      <c r="AB237" s="7"/>
    </row>
    <row r="238" spans="1:28" ht="15.75" hidden="1" x14ac:dyDescent="0.25">
      <c r="A238" s="24">
        <v>45528</v>
      </c>
      <c r="B238" s="25" t="s">
        <v>195</v>
      </c>
      <c r="C238" s="25">
        <v>5799400</v>
      </c>
      <c r="D238" s="25" t="s">
        <v>46</v>
      </c>
      <c r="E238" s="25" t="s">
        <v>196</v>
      </c>
      <c r="F238" s="25">
        <v>54.2</v>
      </c>
      <c r="G238" s="25" t="s">
        <v>39</v>
      </c>
      <c r="H238" s="25"/>
      <c r="I238" s="11">
        <f t="shared" si="31"/>
        <v>0</v>
      </c>
      <c r="J238" s="31" t="s">
        <v>324</v>
      </c>
      <c r="K238" s="11"/>
      <c r="L238" s="107">
        <f t="shared" si="26"/>
        <v>5799400</v>
      </c>
      <c r="M238" s="107">
        <v>5799400</v>
      </c>
      <c r="N238" s="107"/>
      <c r="O238" s="107">
        <f t="shared" si="27"/>
        <v>0</v>
      </c>
      <c r="P238" s="107"/>
      <c r="Q238" s="107"/>
      <c r="R238" s="107">
        <f t="shared" si="28"/>
        <v>0</v>
      </c>
      <c r="S238" s="107"/>
      <c r="T238" s="107"/>
      <c r="U238" s="107">
        <f t="shared" si="29"/>
        <v>0</v>
      </c>
      <c r="V238" s="107"/>
      <c r="W238" s="107"/>
      <c r="X238" s="107">
        <f t="shared" si="30"/>
        <v>0</v>
      </c>
      <c r="Y238" s="107"/>
      <c r="Z238" s="107"/>
      <c r="AA238" s="108">
        <f>C238+I238-L238-O238-U238-X238-R238</f>
        <v>0</v>
      </c>
      <c r="AB238" s="7">
        <v>45542</v>
      </c>
    </row>
    <row r="239" spans="1:28" ht="15.75" hidden="1" x14ac:dyDescent="0.25">
      <c r="A239" s="24">
        <v>45528</v>
      </c>
      <c r="B239" s="25" t="s">
        <v>195</v>
      </c>
      <c r="C239" s="25">
        <v>9972400</v>
      </c>
      <c r="D239" s="25" t="s">
        <v>46</v>
      </c>
      <c r="E239" s="25" t="s">
        <v>197</v>
      </c>
      <c r="F239" s="25">
        <v>93.2</v>
      </c>
      <c r="G239" s="25" t="s">
        <v>39</v>
      </c>
      <c r="H239" s="25"/>
      <c r="I239" s="11">
        <f t="shared" si="31"/>
        <v>0</v>
      </c>
      <c r="J239" s="31" t="s">
        <v>324</v>
      </c>
      <c r="K239" s="11"/>
      <c r="L239" s="107">
        <f t="shared" si="26"/>
        <v>9972400</v>
      </c>
      <c r="M239" s="107">
        <v>9972400</v>
      </c>
      <c r="N239" s="107"/>
      <c r="O239" s="107">
        <f t="shared" si="27"/>
        <v>0</v>
      </c>
      <c r="P239" s="107"/>
      <c r="Q239" s="107"/>
      <c r="R239" s="107">
        <f t="shared" si="28"/>
        <v>0</v>
      </c>
      <c r="S239" s="107"/>
      <c r="T239" s="107"/>
      <c r="U239" s="107">
        <f t="shared" si="29"/>
        <v>0</v>
      </c>
      <c r="V239" s="107"/>
      <c r="W239" s="107"/>
      <c r="X239" s="107">
        <f t="shared" si="30"/>
        <v>0</v>
      </c>
      <c r="Y239" s="107"/>
      <c r="Z239" s="107"/>
      <c r="AA239" s="108">
        <f>C239+I239-L239-O239-U239-X239-R239</f>
        <v>0</v>
      </c>
      <c r="AB239" s="7">
        <v>45542</v>
      </c>
    </row>
    <row r="240" spans="1:28" ht="15.75" hidden="1" x14ac:dyDescent="0.25">
      <c r="A240" s="24">
        <v>45528</v>
      </c>
      <c r="B240" s="25" t="s">
        <v>309</v>
      </c>
      <c r="C240" s="25">
        <v>2000000</v>
      </c>
      <c r="D240" s="25" t="s">
        <v>46</v>
      </c>
      <c r="E240" s="25" t="s">
        <v>150</v>
      </c>
      <c r="F240" s="25">
        <v>40</v>
      </c>
      <c r="G240" s="25" t="s">
        <v>77</v>
      </c>
      <c r="H240" s="25"/>
      <c r="I240" s="11">
        <f t="shared" si="31"/>
        <v>0</v>
      </c>
      <c r="J240" s="31" t="s">
        <v>324</v>
      </c>
      <c r="K240" s="11"/>
      <c r="L240" s="107">
        <f t="shared" si="26"/>
        <v>0</v>
      </c>
      <c r="M240" s="107"/>
      <c r="N240" s="107"/>
      <c r="O240" s="107">
        <f t="shared" si="27"/>
        <v>0</v>
      </c>
      <c r="P240" s="107"/>
      <c r="Q240" s="107"/>
      <c r="R240" s="107">
        <f t="shared" si="28"/>
        <v>0</v>
      </c>
      <c r="S240" s="107"/>
      <c r="T240" s="107"/>
      <c r="U240" s="107">
        <f t="shared" si="29"/>
        <v>2000000</v>
      </c>
      <c r="V240" s="107">
        <v>125000</v>
      </c>
      <c r="W240" s="107">
        <v>1875000</v>
      </c>
      <c r="X240" s="107">
        <f t="shared" si="30"/>
        <v>0</v>
      </c>
      <c r="Y240" s="107"/>
      <c r="Z240" s="107"/>
      <c r="AA240" s="108">
        <f>C240+I240-L240-O240-U240-X240-R240</f>
        <v>0</v>
      </c>
      <c r="AB240" s="7">
        <v>45541</v>
      </c>
    </row>
    <row r="241" spans="1:28" ht="15.75" hidden="1" x14ac:dyDescent="0.25">
      <c r="A241" s="24">
        <v>45528</v>
      </c>
      <c r="B241" s="25" t="s">
        <v>256</v>
      </c>
      <c r="C241" s="25">
        <v>2000000</v>
      </c>
      <c r="D241" s="25" t="s">
        <v>46</v>
      </c>
      <c r="E241" s="25" t="s">
        <v>173</v>
      </c>
      <c r="F241" s="25">
        <v>500</v>
      </c>
      <c r="G241" s="25" t="s">
        <v>34</v>
      </c>
      <c r="H241" s="25"/>
      <c r="I241" s="11">
        <f t="shared" si="31"/>
        <v>0</v>
      </c>
      <c r="J241" s="31" t="s">
        <v>324</v>
      </c>
      <c r="K241" s="11"/>
      <c r="L241" s="107">
        <f t="shared" si="26"/>
        <v>582000</v>
      </c>
      <c r="M241" s="107">
        <v>582000</v>
      </c>
      <c r="N241" s="107"/>
      <c r="O241" s="107">
        <f t="shared" si="27"/>
        <v>0</v>
      </c>
      <c r="P241" s="107"/>
      <c r="Q241" s="107"/>
      <c r="R241" s="107">
        <f t="shared" si="28"/>
        <v>1418000</v>
      </c>
      <c r="S241" s="107"/>
      <c r="T241" s="107">
        <v>1418000</v>
      </c>
      <c r="U241" s="107">
        <f t="shared" si="29"/>
        <v>0</v>
      </c>
      <c r="V241" s="107"/>
      <c r="W241" s="107"/>
      <c r="X241" s="107">
        <f t="shared" si="30"/>
        <v>0</v>
      </c>
      <c r="Y241" s="107"/>
      <c r="Z241" s="107"/>
      <c r="AA241" s="108">
        <f>C241+I241-L241-O241-U241-X241-R241</f>
        <v>0</v>
      </c>
      <c r="AB241" s="7">
        <v>45548</v>
      </c>
    </row>
    <row r="242" spans="1:28" ht="15.75" hidden="1" x14ac:dyDescent="0.25">
      <c r="A242" s="24">
        <v>45528</v>
      </c>
      <c r="B242" s="25" t="s">
        <v>99</v>
      </c>
      <c r="C242" s="25">
        <v>0</v>
      </c>
      <c r="D242" s="25"/>
      <c r="E242" s="25" t="s">
        <v>158</v>
      </c>
      <c r="F242" s="25">
        <v>60.4</v>
      </c>
      <c r="G242" s="25" t="s">
        <v>39</v>
      </c>
      <c r="H242" s="25"/>
      <c r="I242" s="11">
        <f t="shared" si="31"/>
        <v>0</v>
      </c>
      <c r="J242" s="26" t="s">
        <v>28</v>
      </c>
      <c r="K242" s="11"/>
      <c r="L242" s="107">
        <f t="shared" si="26"/>
        <v>0</v>
      </c>
      <c r="M242" s="107"/>
      <c r="N242" s="107"/>
      <c r="O242" s="107">
        <f t="shared" si="27"/>
        <v>0</v>
      </c>
      <c r="P242" s="107"/>
      <c r="Q242" s="107"/>
      <c r="R242" s="107">
        <f t="shared" si="28"/>
        <v>0</v>
      </c>
      <c r="S242" s="107"/>
      <c r="T242" s="107"/>
      <c r="U242" s="107">
        <f t="shared" si="29"/>
        <v>0</v>
      </c>
      <c r="V242" s="107"/>
      <c r="W242" s="107"/>
      <c r="X242" s="107">
        <f t="shared" si="30"/>
        <v>0</v>
      </c>
      <c r="Y242" s="107"/>
      <c r="Z242" s="107"/>
      <c r="AA242" s="108">
        <f>C242+I242-L242-O242-U242-X242-R242</f>
        <v>0</v>
      </c>
      <c r="AB242" s="7"/>
    </row>
    <row r="243" spans="1:28" ht="15.75" hidden="1" x14ac:dyDescent="0.25">
      <c r="A243" s="24">
        <v>45528</v>
      </c>
      <c r="B243" s="25" t="s">
        <v>99</v>
      </c>
      <c r="C243" s="25">
        <v>0</v>
      </c>
      <c r="D243" s="25"/>
      <c r="E243" s="25" t="s">
        <v>104</v>
      </c>
      <c r="F243" s="25">
        <v>54.9</v>
      </c>
      <c r="G243" s="25" t="s">
        <v>39</v>
      </c>
      <c r="H243" s="25"/>
      <c r="I243" s="11">
        <f t="shared" si="31"/>
        <v>0</v>
      </c>
      <c r="J243" s="26" t="s">
        <v>28</v>
      </c>
      <c r="K243" s="11"/>
      <c r="L243" s="107">
        <f t="shared" si="26"/>
        <v>0</v>
      </c>
      <c r="M243" s="107"/>
      <c r="N243" s="107"/>
      <c r="O243" s="107">
        <f t="shared" si="27"/>
        <v>0</v>
      </c>
      <c r="P243" s="107"/>
      <c r="Q243" s="107"/>
      <c r="R243" s="107">
        <f t="shared" si="28"/>
        <v>0</v>
      </c>
      <c r="S243" s="107"/>
      <c r="T243" s="107"/>
      <c r="U243" s="107">
        <f t="shared" si="29"/>
        <v>0</v>
      </c>
      <c r="V243" s="107"/>
      <c r="W243" s="107"/>
      <c r="X243" s="107">
        <f t="shared" si="30"/>
        <v>0</v>
      </c>
      <c r="Y243" s="107"/>
      <c r="Z243" s="107"/>
      <c r="AA243" s="108">
        <f>C243+I243-L243-O243-U243-X243-R243</f>
        <v>0</v>
      </c>
      <c r="AB243" s="7"/>
    </row>
    <row r="244" spans="1:28" ht="15.75" hidden="1" x14ac:dyDescent="0.25">
      <c r="A244" s="24">
        <v>45528</v>
      </c>
      <c r="B244" s="25" t="s">
        <v>99</v>
      </c>
      <c r="C244" s="25">
        <v>0</v>
      </c>
      <c r="D244" s="25"/>
      <c r="E244" s="25" t="s">
        <v>158</v>
      </c>
      <c r="F244" s="25">
        <v>29.7</v>
      </c>
      <c r="G244" s="25" t="s">
        <v>39</v>
      </c>
      <c r="H244" s="25"/>
      <c r="I244" s="11">
        <f t="shared" si="31"/>
        <v>0</v>
      </c>
      <c r="J244" s="26" t="s">
        <v>28</v>
      </c>
      <c r="K244" s="11"/>
      <c r="L244" s="107">
        <f t="shared" si="26"/>
        <v>0</v>
      </c>
      <c r="M244" s="107"/>
      <c r="N244" s="107"/>
      <c r="O244" s="107">
        <f t="shared" si="27"/>
        <v>0</v>
      </c>
      <c r="P244" s="107"/>
      <c r="Q244" s="107"/>
      <c r="R244" s="107">
        <f t="shared" si="28"/>
        <v>0</v>
      </c>
      <c r="S244" s="107"/>
      <c r="T244" s="107"/>
      <c r="U244" s="107">
        <f t="shared" si="29"/>
        <v>0</v>
      </c>
      <c r="V244" s="107"/>
      <c r="W244" s="107"/>
      <c r="X244" s="107">
        <f t="shared" si="30"/>
        <v>0</v>
      </c>
      <c r="Y244" s="107"/>
      <c r="Z244" s="107"/>
      <c r="AA244" s="108">
        <f>C244+I244-L244-O244-U244-X244-R244</f>
        <v>0</v>
      </c>
      <c r="AB244" s="7"/>
    </row>
    <row r="245" spans="1:28" ht="15.75" hidden="1" x14ac:dyDescent="0.25">
      <c r="A245" s="24">
        <v>45528</v>
      </c>
      <c r="B245" s="25" t="s">
        <v>99</v>
      </c>
      <c r="C245" s="25">
        <v>0</v>
      </c>
      <c r="D245" s="25"/>
      <c r="E245" s="25" t="s">
        <v>158</v>
      </c>
      <c r="F245" s="25">
        <v>30</v>
      </c>
      <c r="G245" s="25" t="s">
        <v>39</v>
      </c>
      <c r="H245" s="25"/>
      <c r="I245" s="11">
        <f t="shared" si="31"/>
        <v>0</v>
      </c>
      <c r="J245" s="26" t="s">
        <v>28</v>
      </c>
      <c r="K245" s="11"/>
      <c r="L245" s="107">
        <f t="shared" si="26"/>
        <v>0</v>
      </c>
      <c r="M245" s="107"/>
      <c r="N245" s="107"/>
      <c r="O245" s="107">
        <f t="shared" si="27"/>
        <v>0</v>
      </c>
      <c r="P245" s="107"/>
      <c r="Q245" s="107"/>
      <c r="R245" s="107">
        <f t="shared" si="28"/>
        <v>0</v>
      </c>
      <c r="S245" s="107"/>
      <c r="T245" s="107"/>
      <c r="U245" s="107">
        <f t="shared" si="29"/>
        <v>0</v>
      </c>
      <c r="V245" s="107"/>
      <c r="W245" s="107"/>
      <c r="X245" s="107">
        <f t="shared" si="30"/>
        <v>0</v>
      </c>
      <c r="Y245" s="107"/>
      <c r="Z245" s="107"/>
      <c r="AA245" s="108">
        <f>C245+I245-L245-O245-U245-X245-R245</f>
        <v>0</v>
      </c>
      <c r="AB245" s="7"/>
    </row>
    <row r="246" spans="1:28" ht="15.75" hidden="1" x14ac:dyDescent="0.25">
      <c r="A246" s="24">
        <v>45528</v>
      </c>
      <c r="B246" s="25" t="s">
        <v>99</v>
      </c>
      <c r="C246" s="25">
        <v>0</v>
      </c>
      <c r="D246" s="25"/>
      <c r="E246" s="25" t="s">
        <v>106</v>
      </c>
      <c r="F246" s="25">
        <v>34.299999999999997</v>
      </c>
      <c r="G246" s="25" t="s">
        <v>39</v>
      </c>
      <c r="H246" s="25"/>
      <c r="I246" s="11">
        <f t="shared" si="31"/>
        <v>0</v>
      </c>
      <c r="J246" s="26" t="s">
        <v>28</v>
      </c>
      <c r="K246" s="11"/>
      <c r="L246" s="107">
        <f t="shared" si="26"/>
        <v>0</v>
      </c>
      <c r="M246" s="107"/>
      <c r="N246" s="107"/>
      <c r="O246" s="107">
        <f t="shared" si="27"/>
        <v>0</v>
      </c>
      <c r="P246" s="107"/>
      <c r="Q246" s="107"/>
      <c r="R246" s="107">
        <f t="shared" si="28"/>
        <v>0</v>
      </c>
      <c r="S246" s="107"/>
      <c r="T246" s="107"/>
      <c r="U246" s="107">
        <f t="shared" si="29"/>
        <v>0</v>
      </c>
      <c r="V246" s="107"/>
      <c r="W246" s="107"/>
      <c r="X246" s="107">
        <f t="shared" si="30"/>
        <v>0</v>
      </c>
      <c r="Y246" s="107"/>
      <c r="Z246" s="107"/>
      <c r="AA246" s="108">
        <f>C246+I246-L246-O246-U246-X246-R246</f>
        <v>0</v>
      </c>
      <c r="AB246" s="7"/>
    </row>
    <row r="247" spans="1:28" ht="15.75" hidden="1" x14ac:dyDescent="0.25">
      <c r="A247" s="24">
        <v>45528</v>
      </c>
      <c r="B247" s="25" t="s">
        <v>415</v>
      </c>
      <c r="C247" s="25">
        <v>780000</v>
      </c>
      <c r="D247" s="25" t="s">
        <v>46</v>
      </c>
      <c r="E247" s="25" t="s">
        <v>129</v>
      </c>
      <c r="F247" s="25">
        <v>12</v>
      </c>
      <c r="G247" s="25" t="s">
        <v>77</v>
      </c>
      <c r="H247" s="25"/>
      <c r="I247" s="11">
        <f t="shared" si="31"/>
        <v>0</v>
      </c>
      <c r="J247" s="26" t="s">
        <v>28</v>
      </c>
      <c r="K247" s="11"/>
      <c r="L247" s="107">
        <f t="shared" si="26"/>
        <v>0</v>
      </c>
      <c r="M247" s="107"/>
      <c r="N247" s="107"/>
      <c r="O247" s="107">
        <f t="shared" si="27"/>
        <v>0</v>
      </c>
      <c r="P247" s="107"/>
      <c r="Q247" s="107"/>
      <c r="R247" s="107">
        <f t="shared" si="28"/>
        <v>0</v>
      </c>
      <c r="S247" s="107"/>
      <c r="T247" s="107"/>
      <c r="U247" s="107">
        <f t="shared" si="29"/>
        <v>0</v>
      </c>
      <c r="V247" s="107"/>
      <c r="W247" s="107"/>
      <c r="X247" s="107">
        <f t="shared" si="30"/>
        <v>0</v>
      </c>
      <c r="Y247" s="107"/>
      <c r="Z247" s="107"/>
      <c r="AA247" s="108">
        <f>C247+I247-L247-O247-U247-X247-R247</f>
        <v>780000</v>
      </c>
      <c r="AB247" s="7"/>
    </row>
    <row r="248" spans="1:28" ht="15.75" hidden="1" x14ac:dyDescent="0.25">
      <c r="A248" s="24">
        <v>45528</v>
      </c>
      <c r="B248" s="25" t="s">
        <v>256</v>
      </c>
      <c r="C248" s="25">
        <v>780000</v>
      </c>
      <c r="D248" s="25" t="s">
        <v>46</v>
      </c>
      <c r="E248" s="25" t="s">
        <v>129</v>
      </c>
      <c r="F248" s="25">
        <v>12</v>
      </c>
      <c r="G248" s="25" t="s">
        <v>77</v>
      </c>
      <c r="H248" s="25"/>
      <c r="I248" s="11">
        <f t="shared" si="31"/>
        <v>0</v>
      </c>
      <c r="J248" s="31" t="s">
        <v>324</v>
      </c>
      <c r="K248" s="11"/>
      <c r="L248" s="107">
        <f t="shared" si="26"/>
        <v>780000</v>
      </c>
      <c r="M248" s="107">
        <v>318000</v>
      </c>
      <c r="N248" s="107">
        <v>462000</v>
      </c>
      <c r="O248" s="107">
        <f t="shared" si="27"/>
        <v>0</v>
      </c>
      <c r="P248" s="107"/>
      <c r="Q248" s="107"/>
      <c r="R248" s="107">
        <f t="shared" si="28"/>
        <v>0</v>
      </c>
      <c r="S248" s="107"/>
      <c r="T248" s="107"/>
      <c r="U248" s="107">
        <f t="shared" si="29"/>
        <v>0</v>
      </c>
      <c r="V248" s="107"/>
      <c r="W248" s="107"/>
      <c r="X248" s="107">
        <f t="shared" si="30"/>
        <v>0</v>
      </c>
      <c r="Y248" s="107"/>
      <c r="Z248" s="107"/>
      <c r="AA248" s="108">
        <f>C248+I248-L248-O248-U248-X248-R248</f>
        <v>0</v>
      </c>
      <c r="AB248" s="7">
        <v>45549</v>
      </c>
    </row>
    <row r="249" spans="1:28" ht="15.75" hidden="1" x14ac:dyDescent="0.25">
      <c r="A249" s="24">
        <v>45528</v>
      </c>
      <c r="B249" s="25" t="s">
        <v>226</v>
      </c>
      <c r="C249" s="25">
        <v>8820000</v>
      </c>
      <c r="D249" s="25" t="s">
        <v>52</v>
      </c>
      <c r="E249" s="25" t="s">
        <v>229</v>
      </c>
      <c r="F249" s="25">
        <v>210</v>
      </c>
      <c r="G249" s="25" t="s">
        <v>39</v>
      </c>
      <c r="H249" s="25"/>
      <c r="I249" s="11">
        <f t="shared" si="31"/>
        <v>0</v>
      </c>
      <c r="J249" s="26" t="s">
        <v>28</v>
      </c>
      <c r="K249" s="11" t="s">
        <v>1790</v>
      </c>
      <c r="L249" s="107">
        <f t="shared" si="26"/>
        <v>0</v>
      </c>
      <c r="M249" s="107"/>
      <c r="N249" s="107"/>
      <c r="O249" s="107">
        <f t="shared" si="27"/>
        <v>0</v>
      </c>
      <c r="P249" s="107"/>
      <c r="Q249" s="107"/>
      <c r="R249" s="107">
        <f t="shared" si="28"/>
        <v>0</v>
      </c>
      <c r="S249" s="107"/>
      <c r="T249" s="107"/>
      <c r="U249" s="107">
        <f t="shared" si="29"/>
        <v>0</v>
      </c>
      <c r="V249" s="107"/>
      <c r="W249" s="107"/>
      <c r="X249" s="107">
        <f t="shared" si="30"/>
        <v>0</v>
      </c>
      <c r="Y249" s="107"/>
      <c r="Z249" s="107"/>
      <c r="AA249" s="108">
        <f>C249+I249-L249-O249-U249-X249-R249</f>
        <v>8820000</v>
      </c>
      <c r="AB249" s="7"/>
    </row>
    <row r="250" spans="1:28" ht="15.75" hidden="1" x14ac:dyDescent="0.25">
      <c r="A250" s="24">
        <v>45528</v>
      </c>
      <c r="B250" s="25" t="s">
        <v>51</v>
      </c>
      <c r="C250" s="25">
        <v>8400000</v>
      </c>
      <c r="D250" s="25" t="s">
        <v>46</v>
      </c>
      <c r="E250" s="25" t="s">
        <v>1306</v>
      </c>
      <c r="F250" s="25">
        <v>20</v>
      </c>
      <c r="G250" s="25" t="s">
        <v>23</v>
      </c>
      <c r="H250" s="25"/>
      <c r="I250" s="11">
        <f t="shared" si="31"/>
        <v>0</v>
      </c>
      <c r="J250" s="31" t="s">
        <v>312</v>
      </c>
      <c r="K250" s="11"/>
      <c r="L250" s="107">
        <f t="shared" si="26"/>
        <v>0</v>
      </c>
      <c r="M250" s="107"/>
      <c r="N250" s="107"/>
      <c r="O250" s="107">
        <f t="shared" si="27"/>
        <v>8400000</v>
      </c>
      <c r="P250" s="107"/>
      <c r="Q250" s="107">
        <v>8400000</v>
      </c>
      <c r="R250" s="107">
        <f t="shared" si="28"/>
        <v>0</v>
      </c>
      <c r="S250" s="107"/>
      <c r="T250" s="107"/>
      <c r="U250" s="107">
        <f t="shared" si="29"/>
        <v>0</v>
      </c>
      <c r="V250" s="107"/>
      <c r="W250" s="107"/>
      <c r="X250" s="107">
        <f t="shared" si="30"/>
        <v>0</v>
      </c>
      <c r="Y250" s="107"/>
      <c r="Z250" s="107"/>
      <c r="AA250" s="108">
        <f>C250+I250-L250-O250-U250-X250-R250</f>
        <v>0</v>
      </c>
      <c r="AB250" s="7">
        <v>45555</v>
      </c>
    </row>
    <row r="251" spans="1:28" ht="15.75" hidden="1" x14ac:dyDescent="0.25">
      <c r="A251" s="24">
        <v>45528</v>
      </c>
      <c r="B251" s="25" t="s">
        <v>253</v>
      </c>
      <c r="C251" s="25">
        <v>90000</v>
      </c>
      <c r="D251" s="25" t="s">
        <v>46</v>
      </c>
      <c r="E251" s="25" t="s">
        <v>216</v>
      </c>
      <c r="F251" s="25">
        <v>2</v>
      </c>
      <c r="G251" s="25" t="s">
        <v>27</v>
      </c>
      <c r="H251" s="25"/>
      <c r="I251" s="11">
        <f t="shared" si="31"/>
        <v>0</v>
      </c>
      <c r="J251" s="26" t="s">
        <v>28</v>
      </c>
      <c r="K251" s="11" t="s">
        <v>1789</v>
      </c>
      <c r="L251" s="107">
        <f t="shared" si="26"/>
        <v>0</v>
      </c>
      <c r="M251" s="107"/>
      <c r="N251" s="107"/>
      <c r="O251" s="107">
        <f t="shared" si="27"/>
        <v>0</v>
      </c>
      <c r="P251" s="107"/>
      <c r="Q251" s="107"/>
      <c r="R251" s="107">
        <f t="shared" si="28"/>
        <v>0</v>
      </c>
      <c r="S251" s="107"/>
      <c r="T251" s="107"/>
      <c r="U251" s="107">
        <f t="shared" si="29"/>
        <v>0</v>
      </c>
      <c r="V251" s="107"/>
      <c r="W251" s="107"/>
      <c r="X251" s="107">
        <f t="shared" si="30"/>
        <v>0</v>
      </c>
      <c r="Y251" s="107"/>
      <c r="Z251" s="107"/>
      <c r="AA251" s="108">
        <f>C251+I251-L251-O251-U251-X251-R251</f>
        <v>90000</v>
      </c>
      <c r="AB251" s="7"/>
    </row>
    <row r="252" spans="1:28" ht="15.75" hidden="1" x14ac:dyDescent="0.25">
      <c r="A252" s="24">
        <v>45530</v>
      </c>
      <c r="B252" s="25" t="s">
        <v>359</v>
      </c>
      <c r="C252" s="25">
        <v>3125000</v>
      </c>
      <c r="D252" s="25" t="s">
        <v>46</v>
      </c>
      <c r="E252" s="25" t="s">
        <v>128</v>
      </c>
      <c r="F252" s="25">
        <v>25</v>
      </c>
      <c r="G252" s="25" t="s">
        <v>39</v>
      </c>
      <c r="H252" s="25"/>
      <c r="I252" s="11">
        <f t="shared" si="31"/>
        <v>0</v>
      </c>
      <c r="J252" s="31" t="s">
        <v>312</v>
      </c>
      <c r="K252" s="11" t="s">
        <v>1906</v>
      </c>
      <c r="L252" s="107">
        <f t="shared" si="26"/>
        <v>0</v>
      </c>
      <c r="M252" s="107"/>
      <c r="N252" s="107"/>
      <c r="O252" s="107">
        <f t="shared" si="27"/>
        <v>3125000</v>
      </c>
      <c r="P252" s="107">
        <v>3125000</v>
      </c>
      <c r="Q252" s="107"/>
      <c r="R252" s="107">
        <f t="shared" si="28"/>
        <v>0</v>
      </c>
      <c r="S252" s="107"/>
      <c r="T252" s="107"/>
      <c r="U252" s="107">
        <f t="shared" si="29"/>
        <v>0</v>
      </c>
      <c r="V252" s="107"/>
      <c r="W252" s="107"/>
      <c r="X252" s="107">
        <f t="shared" si="30"/>
        <v>0</v>
      </c>
      <c r="Y252" s="107"/>
      <c r="Z252" s="107"/>
      <c r="AA252" s="108">
        <f>C252+I252-L252-O252-U252-X252-R252</f>
        <v>0</v>
      </c>
      <c r="AB252" s="7">
        <v>45548</v>
      </c>
    </row>
    <row r="253" spans="1:28" ht="15.75" hidden="1" x14ac:dyDescent="0.25">
      <c r="A253" s="24">
        <v>45530</v>
      </c>
      <c r="B253" s="25" t="s">
        <v>359</v>
      </c>
      <c r="C253" s="25">
        <v>130000</v>
      </c>
      <c r="D253" s="25" t="s">
        <v>46</v>
      </c>
      <c r="E253" s="25" t="s">
        <v>129</v>
      </c>
      <c r="F253" s="25">
        <v>2</v>
      </c>
      <c r="G253" s="25" t="s">
        <v>77</v>
      </c>
      <c r="H253" s="25"/>
      <c r="I253" s="11">
        <f t="shared" si="31"/>
        <v>0</v>
      </c>
      <c r="J253" s="31" t="s">
        <v>312</v>
      </c>
      <c r="K253" s="11" t="s">
        <v>1906</v>
      </c>
      <c r="L253" s="107">
        <f t="shared" si="26"/>
        <v>0</v>
      </c>
      <c r="M253" s="107"/>
      <c r="N253" s="107"/>
      <c r="O253" s="107">
        <f t="shared" si="27"/>
        <v>130000</v>
      </c>
      <c r="P253" s="107">
        <v>130000</v>
      </c>
      <c r="Q253" s="107"/>
      <c r="R253" s="107">
        <f t="shared" si="28"/>
        <v>0</v>
      </c>
      <c r="S253" s="107"/>
      <c r="T253" s="107"/>
      <c r="U253" s="107">
        <f t="shared" si="29"/>
        <v>0</v>
      </c>
      <c r="V253" s="107"/>
      <c r="W253" s="107"/>
      <c r="X253" s="107">
        <f t="shared" si="30"/>
        <v>0</v>
      </c>
      <c r="Y253" s="107"/>
      <c r="Z253" s="107"/>
      <c r="AA253" s="108">
        <f>C253+I253-L253-O253-U253-X253-R253</f>
        <v>0</v>
      </c>
      <c r="AB253" s="7">
        <v>45548</v>
      </c>
    </row>
    <row r="254" spans="1:28" ht="15.75" hidden="1" x14ac:dyDescent="0.25">
      <c r="A254" s="24">
        <v>45530</v>
      </c>
      <c r="B254" s="25" t="s">
        <v>99</v>
      </c>
      <c r="C254" s="25">
        <v>0</v>
      </c>
      <c r="D254" s="25"/>
      <c r="E254" s="25" t="s">
        <v>100</v>
      </c>
      <c r="F254" s="25">
        <v>59.1</v>
      </c>
      <c r="G254" s="25" t="s">
        <v>39</v>
      </c>
      <c r="H254" s="25"/>
      <c r="I254" s="11">
        <f t="shared" si="31"/>
        <v>0</v>
      </c>
      <c r="J254" s="26" t="s">
        <v>28</v>
      </c>
      <c r="K254" s="11"/>
      <c r="L254" s="107">
        <f t="shared" si="26"/>
        <v>0</v>
      </c>
      <c r="M254" s="107"/>
      <c r="N254" s="107"/>
      <c r="O254" s="107">
        <f t="shared" si="27"/>
        <v>0</v>
      </c>
      <c r="P254" s="107"/>
      <c r="Q254" s="107"/>
      <c r="R254" s="107">
        <f t="shared" si="28"/>
        <v>0</v>
      </c>
      <c r="S254" s="107"/>
      <c r="T254" s="107"/>
      <c r="U254" s="107">
        <f t="shared" si="29"/>
        <v>0</v>
      </c>
      <c r="V254" s="107"/>
      <c r="W254" s="107"/>
      <c r="X254" s="107">
        <f t="shared" si="30"/>
        <v>0</v>
      </c>
      <c r="Y254" s="107"/>
      <c r="Z254" s="107"/>
      <c r="AA254" s="108">
        <f>C254+I254-L254-O254-U254-X254-R254</f>
        <v>0</v>
      </c>
      <c r="AB254" s="7"/>
    </row>
    <row r="255" spans="1:28" ht="15.75" hidden="1" x14ac:dyDescent="0.25">
      <c r="A255" s="24">
        <v>45530</v>
      </c>
      <c r="B255" s="25" t="s">
        <v>99</v>
      </c>
      <c r="C255" s="25">
        <v>0</v>
      </c>
      <c r="D255" s="25"/>
      <c r="E255" s="25" t="s">
        <v>101</v>
      </c>
      <c r="F255" s="25">
        <v>32.5</v>
      </c>
      <c r="G255" s="25" t="s">
        <v>39</v>
      </c>
      <c r="H255" s="25"/>
      <c r="I255" s="11">
        <f t="shared" si="31"/>
        <v>0</v>
      </c>
      <c r="J255" s="26" t="s">
        <v>28</v>
      </c>
      <c r="K255" s="11"/>
      <c r="L255" s="107">
        <f t="shared" si="26"/>
        <v>0</v>
      </c>
      <c r="M255" s="107"/>
      <c r="N255" s="107"/>
      <c r="O255" s="107">
        <f t="shared" si="27"/>
        <v>0</v>
      </c>
      <c r="P255" s="107"/>
      <c r="Q255" s="107"/>
      <c r="R255" s="107">
        <f t="shared" si="28"/>
        <v>0</v>
      </c>
      <c r="S255" s="107"/>
      <c r="T255" s="107"/>
      <c r="U255" s="107">
        <f t="shared" si="29"/>
        <v>0</v>
      </c>
      <c r="V255" s="107"/>
      <c r="W255" s="107"/>
      <c r="X255" s="107">
        <f t="shared" si="30"/>
        <v>0</v>
      </c>
      <c r="Y255" s="107"/>
      <c r="Z255" s="107"/>
      <c r="AA255" s="108">
        <f>C255+I255-L255-O255-U255-X255-R255</f>
        <v>0</v>
      </c>
      <c r="AB255" s="7"/>
    </row>
    <row r="256" spans="1:28" ht="15.75" hidden="1" x14ac:dyDescent="0.25">
      <c r="A256" s="24">
        <v>45530</v>
      </c>
      <c r="B256" s="25" t="s">
        <v>256</v>
      </c>
      <c r="C256" s="25">
        <v>225000</v>
      </c>
      <c r="D256" s="25" t="s">
        <v>52</v>
      </c>
      <c r="E256" s="25" t="s">
        <v>218</v>
      </c>
      <c r="F256" s="25">
        <v>2.5</v>
      </c>
      <c r="G256" s="25" t="s">
        <v>39</v>
      </c>
      <c r="H256" s="25"/>
      <c r="I256" s="11">
        <f t="shared" si="31"/>
        <v>0</v>
      </c>
      <c r="J256" s="31" t="s">
        <v>324</v>
      </c>
      <c r="K256" s="11"/>
      <c r="L256" s="107">
        <f t="shared" si="26"/>
        <v>225000</v>
      </c>
      <c r="M256" s="107"/>
      <c r="N256" s="107">
        <v>225000</v>
      </c>
      <c r="O256" s="107">
        <f t="shared" si="27"/>
        <v>0</v>
      </c>
      <c r="P256" s="107"/>
      <c r="Q256" s="107"/>
      <c r="R256" s="107">
        <f t="shared" si="28"/>
        <v>0</v>
      </c>
      <c r="S256" s="107"/>
      <c r="T256" s="107"/>
      <c r="U256" s="107">
        <f t="shared" si="29"/>
        <v>0</v>
      </c>
      <c r="V256" s="107"/>
      <c r="W256" s="107"/>
      <c r="X256" s="107">
        <f t="shared" si="30"/>
        <v>0</v>
      </c>
      <c r="Y256" s="107"/>
      <c r="Z256" s="107"/>
      <c r="AA256" s="108">
        <f>C256+I256-L256-O256-U256-X256-R256</f>
        <v>0</v>
      </c>
      <c r="AB256" s="7">
        <v>45549</v>
      </c>
    </row>
    <row r="257" spans="1:28" ht="15.75" hidden="1" x14ac:dyDescent="0.25">
      <c r="A257" s="24">
        <v>45530</v>
      </c>
      <c r="B257" s="25" t="s">
        <v>256</v>
      </c>
      <c r="C257" s="25">
        <v>225000</v>
      </c>
      <c r="D257" s="25" t="s">
        <v>52</v>
      </c>
      <c r="E257" s="25" t="s">
        <v>400</v>
      </c>
      <c r="F257" s="25">
        <v>2.5</v>
      </c>
      <c r="G257" s="25" t="s">
        <v>39</v>
      </c>
      <c r="H257" s="25"/>
      <c r="I257" s="11">
        <f t="shared" si="31"/>
        <v>0</v>
      </c>
      <c r="J257" s="31" t="s">
        <v>324</v>
      </c>
      <c r="K257" s="11"/>
      <c r="L257" s="107">
        <f t="shared" si="26"/>
        <v>225000</v>
      </c>
      <c r="M257" s="107"/>
      <c r="N257" s="107">
        <v>225000</v>
      </c>
      <c r="O257" s="107">
        <f t="shared" si="27"/>
        <v>0</v>
      </c>
      <c r="P257" s="107"/>
      <c r="Q257" s="107"/>
      <c r="R257" s="107">
        <f t="shared" si="28"/>
        <v>0</v>
      </c>
      <c r="S257" s="107"/>
      <c r="T257" s="107"/>
      <c r="U257" s="107">
        <f t="shared" si="29"/>
        <v>0</v>
      </c>
      <c r="V257" s="107"/>
      <c r="W257" s="107"/>
      <c r="X257" s="107">
        <f t="shared" si="30"/>
        <v>0</v>
      </c>
      <c r="Y257" s="107"/>
      <c r="Z257" s="107"/>
      <c r="AA257" s="108">
        <f>C257+I257-L257-O257-U257-X257-R257</f>
        <v>0</v>
      </c>
      <c r="AB257" s="7">
        <v>45549</v>
      </c>
    </row>
    <row r="258" spans="1:28" ht="15.75" hidden="1" x14ac:dyDescent="0.25">
      <c r="A258" s="24">
        <v>45530</v>
      </c>
      <c r="B258" s="25" t="s">
        <v>256</v>
      </c>
      <c r="C258" s="25">
        <v>225000</v>
      </c>
      <c r="D258" s="25" t="s">
        <v>52</v>
      </c>
      <c r="E258" s="25" t="s">
        <v>1585</v>
      </c>
      <c r="F258" s="25">
        <v>2.5</v>
      </c>
      <c r="G258" s="25" t="s">
        <v>39</v>
      </c>
      <c r="H258" s="25"/>
      <c r="I258" s="11">
        <f t="shared" si="31"/>
        <v>0</v>
      </c>
      <c r="J258" s="31" t="s">
        <v>324</v>
      </c>
      <c r="K258" s="11"/>
      <c r="L258" s="107">
        <f t="shared" si="26"/>
        <v>225000</v>
      </c>
      <c r="M258" s="107"/>
      <c r="N258" s="107">
        <v>225000</v>
      </c>
      <c r="O258" s="107">
        <f t="shared" si="27"/>
        <v>0</v>
      </c>
      <c r="P258" s="107"/>
      <c r="Q258" s="107"/>
      <c r="R258" s="107">
        <f t="shared" si="28"/>
        <v>0</v>
      </c>
      <c r="S258" s="107"/>
      <c r="T258" s="107"/>
      <c r="U258" s="107">
        <f t="shared" si="29"/>
        <v>0</v>
      </c>
      <c r="V258" s="107"/>
      <c r="W258" s="107"/>
      <c r="X258" s="107">
        <f t="shared" si="30"/>
        <v>0</v>
      </c>
      <c r="Y258" s="107"/>
      <c r="Z258" s="107"/>
      <c r="AA258" s="108">
        <f>C258+I258-L258-O258-U258-X258-R258</f>
        <v>0</v>
      </c>
      <c r="AB258" s="7">
        <v>45549</v>
      </c>
    </row>
    <row r="259" spans="1:28" ht="15.75" hidden="1" x14ac:dyDescent="0.25">
      <c r="A259" s="24">
        <v>45530</v>
      </c>
      <c r="B259" s="25" t="s">
        <v>256</v>
      </c>
      <c r="C259" s="25">
        <v>225000</v>
      </c>
      <c r="D259" s="25" t="s">
        <v>52</v>
      </c>
      <c r="E259" s="25" t="s">
        <v>217</v>
      </c>
      <c r="F259" s="25">
        <v>2.5</v>
      </c>
      <c r="G259" s="25" t="s">
        <v>39</v>
      </c>
      <c r="H259" s="25"/>
      <c r="I259" s="11">
        <f t="shared" si="31"/>
        <v>0</v>
      </c>
      <c r="J259" s="31" t="s">
        <v>324</v>
      </c>
      <c r="K259" s="11"/>
      <c r="L259" s="107">
        <f t="shared" si="26"/>
        <v>225000</v>
      </c>
      <c r="M259" s="107"/>
      <c r="N259" s="107">
        <v>225000</v>
      </c>
      <c r="O259" s="107">
        <f t="shared" si="27"/>
        <v>0</v>
      </c>
      <c r="P259" s="107"/>
      <c r="Q259" s="107"/>
      <c r="R259" s="107">
        <f t="shared" si="28"/>
        <v>0</v>
      </c>
      <c r="S259" s="107"/>
      <c r="T259" s="107"/>
      <c r="U259" s="107">
        <f t="shared" si="29"/>
        <v>0</v>
      </c>
      <c r="V259" s="107"/>
      <c r="W259" s="107"/>
      <c r="X259" s="107">
        <f t="shared" si="30"/>
        <v>0</v>
      </c>
      <c r="Y259" s="107"/>
      <c r="Z259" s="107"/>
      <c r="AA259" s="108">
        <f>C259+I259-L259-O259-U259-X259-R259</f>
        <v>0</v>
      </c>
      <c r="AB259" s="7">
        <v>45549</v>
      </c>
    </row>
    <row r="260" spans="1:28" ht="15.75" hidden="1" x14ac:dyDescent="0.25">
      <c r="A260" s="24">
        <v>45530</v>
      </c>
      <c r="B260" s="25" t="s">
        <v>256</v>
      </c>
      <c r="C260" s="25">
        <v>447500</v>
      </c>
      <c r="D260" s="25" t="s">
        <v>52</v>
      </c>
      <c r="E260" s="25" t="s">
        <v>447</v>
      </c>
      <c r="F260" s="25">
        <v>250</v>
      </c>
      <c r="G260" s="25" t="s">
        <v>34</v>
      </c>
      <c r="H260" s="25"/>
      <c r="I260" s="11">
        <f t="shared" si="31"/>
        <v>0</v>
      </c>
      <c r="J260" s="31" t="s">
        <v>324</v>
      </c>
      <c r="K260" s="11"/>
      <c r="L260" s="107">
        <f t="shared" si="26"/>
        <v>447500</v>
      </c>
      <c r="M260" s="107"/>
      <c r="N260" s="107">
        <v>447500</v>
      </c>
      <c r="O260" s="107">
        <f t="shared" si="27"/>
        <v>0</v>
      </c>
      <c r="P260" s="107"/>
      <c r="Q260" s="107"/>
      <c r="R260" s="107">
        <f t="shared" si="28"/>
        <v>0</v>
      </c>
      <c r="S260" s="107"/>
      <c r="T260" s="107"/>
      <c r="U260" s="107">
        <f t="shared" si="29"/>
        <v>0</v>
      </c>
      <c r="V260" s="107"/>
      <c r="W260" s="107"/>
      <c r="X260" s="107">
        <f t="shared" si="30"/>
        <v>0</v>
      </c>
      <c r="Y260" s="107"/>
      <c r="Z260" s="107"/>
      <c r="AA260" s="108">
        <f>C260+I260-L260-O260-U260-X260-R260</f>
        <v>0</v>
      </c>
      <c r="AB260" s="7">
        <v>45549</v>
      </c>
    </row>
    <row r="261" spans="1:28" ht="15.75" hidden="1" x14ac:dyDescent="0.25">
      <c r="A261" s="24">
        <v>45530</v>
      </c>
      <c r="B261" s="25" t="s">
        <v>256</v>
      </c>
      <c r="C261" s="25">
        <v>2000000</v>
      </c>
      <c r="D261" s="25" t="s">
        <v>52</v>
      </c>
      <c r="E261" s="25" t="s">
        <v>173</v>
      </c>
      <c r="F261" s="25">
        <v>500</v>
      </c>
      <c r="G261" s="25" t="s">
        <v>34</v>
      </c>
      <c r="H261" s="25"/>
      <c r="I261" s="11">
        <f t="shared" si="31"/>
        <v>0</v>
      </c>
      <c r="J261" s="31" t="s">
        <v>324</v>
      </c>
      <c r="K261" s="11"/>
      <c r="L261" s="107">
        <f t="shared" si="26"/>
        <v>2000000</v>
      </c>
      <c r="M261" s="107"/>
      <c r="N261" s="107">
        <v>2000000</v>
      </c>
      <c r="O261" s="107">
        <f t="shared" si="27"/>
        <v>0</v>
      </c>
      <c r="P261" s="107"/>
      <c r="Q261" s="107"/>
      <c r="R261" s="107">
        <f t="shared" si="28"/>
        <v>0</v>
      </c>
      <c r="S261" s="107"/>
      <c r="T261" s="107"/>
      <c r="U261" s="107">
        <f t="shared" si="29"/>
        <v>0</v>
      </c>
      <c r="V261" s="107"/>
      <c r="W261" s="107"/>
      <c r="X261" s="107">
        <f t="shared" si="30"/>
        <v>0</v>
      </c>
      <c r="Y261" s="107"/>
      <c r="Z261" s="107"/>
      <c r="AA261" s="108">
        <f>C261+I261-L261-O261-U261-X261-R261</f>
        <v>0</v>
      </c>
      <c r="AB261" s="7">
        <v>45549</v>
      </c>
    </row>
    <row r="262" spans="1:28" ht="15.75" hidden="1" x14ac:dyDescent="0.25">
      <c r="A262" s="24">
        <v>45530</v>
      </c>
      <c r="B262" s="25" t="s">
        <v>98</v>
      </c>
      <c r="C262" s="25">
        <v>780000</v>
      </c>
      <c r="D262" s="25" t="s">
        <v>46</v>
      </c>
      <c r="E262" s="25" t="s">
        <v>129</v>
      </c>
      <c r="F262" s="25">
        <v>12</v>
      </c>
      <c r="G262" s="25" t="s">
        <v>77</v>
      </c>
      <c r="H262" s="25"/>
      <c r="I262" s="11">
        <f t="shared" si="31"/>
        <v>0</v>
      </c>
      <c r="J262" s="26" t="s">
        <v>28</v>
      </c>
      <c r="K262" s="11"/>
      <c r="L262" s="107">
        <f t="shared" si="26"/>
        <v>0</v>
      </c>
      <c r="M262" s="107"/>
      <c r="N262" s="107"/>
      <c r="O262" s="107">
        <f t="shared" si="27"/>
        <v>0</v>
      </c>
      <c r="P262" s="107"/>
      <c r="Q262" s="107"/>
      <c r="R262" s="107">
        <f t="shared" si="28"/>
        <v>0</v>
      </c>
      <c r="S262" s="107"/>
      <c r="T262" s="107"/>
      <c r="U262" s="107">
        <f t="shared" si="29"/>
        <v>0</v>
      </c>
      <c r="V262" s="107"/>
      <c r="W262" s="107"/>
      <c r="X262" s="107">
        <f t="shared" si="30"/>
        <v>0</v>
      </c>
      <c r="Y262" s="107"/>
      <c r="Z262" s="107"/>
      <c r="AA262" s="108">
        <f>C262+I262-L262-O262-U262-X262-R262</f>
        <v>780000</v>
      </c>
      <c r="AB262" s="7"/>
    </row>
    <row r="263" spans="1:28" ht="15.75" hidden="1" x14ac:dyDescent="0.25">
      <c r="A263" s="24">
        <v>45530</v>
      </c>
      <c r="B263" s="25" t="s">
        <v>422</v>
      </c>
      <c r="C263" s="25">
        <v>800000</v>
      </c>
      <c r="D263" s="25" t="s">
        <v>46</v>
      </c>
      <c r="E263" s="25" t="s">
        <v>259</v>
      </c>
      <c r="F263" s="25">
        <v>1000</v>
      </c>
      <c r="G263" s="25" t="s">
        <v>34</v>
      </c>
      <c r="H263" s="25"/>
      <c r="I263" s="11">
        <f t="shared" si="31"/>
        <v>0</v>
      </c>
      <c r="J263" s="31" t="s">
        <v>324</v>
      </c>
      <c r="K263" s="11"/>
      <c r="L263" s="107">
        <f t="shared" si="26"/>
        <v>0</v>
      </c>
      <c r="M263" s="107"/>
      <c r="N263" s="107"/>
      <c r="O263" s="107">
        <f t="shared" si="27"/>
        <v>0</v>
      </c>
      <c r="P263" s="107"/>
      <c r="Q263" s="107"/>
      <c r="R263" s="107">
        <f t="shared" si="28"/>
        <v>0</v>
      </c>
      <c r="S263" s="107"/>
      <c r="T263" s="107"/>
      <c r="U263" s="107">
        <f t="shared" si="29"/>
        <v>800000</v>
      </c>
      <c r="V263" s="107">
        <v>800000</v>
      </c>
      <c r="W263" s="107"/>
      <c r="X263" s="107">
        <f t="shared" si="30"/>
        <v>0</v>
      </c>
      <c r="Y263" s="107"/>
      <c r="Z263" s="107"/>
      <c r="AA263" s="108">
        <f>C263+I263-L263-O263-U263-X263-R263</f>
        <v>0</v>
      </c>
      <c r="AB263" s="7">
        <v>45539</v>
      </c>
    </row>
    <row r="264" spans="1:28" ht="15.75" hidden="1" x14ac:dyDescent="0.25">
      <c r="A264" s="24">
        <v>45530</v>
      </c>
      <c r="B264" s="25" t="s">
        <v>99</v>
      </c>
      <c r="C264" s="25">
        <v>0</v>
      </c>
      <c r="D264" s="25"/>
      <c r="E264" s="25" t="s">
        <v>106</v>
      </c>
      <c r="F264" s="25">
        <v>33.1</v>
      </c>
      <c r="G264" s="25" t="s">
        <v>39</v>
      </c>
      <c r="H264" s="25"/>
      <c r="I264" s="11">
        <f t="shared" si="31"/>
        <v>0</v>
      </c>
      <c r="J264" s="26" t="s">
        <v>28</v>
      </c>
      <c r="K264" s="11"/>
      <c r="L264" s="107">
        <f t="shared" si="26"/>
        <v>0</v>
      </c>
      <c r="M264" s="107"/>
      <c r="N264" s="107"/>
      <c r="O264" s="107">
        <f t="shared" si="27"/>
        <v>0</v>
      </c>
      <c r="P264" s="107"/>
      <c r="Q264" s="107"/>
      <c r="R264" s="107">
        <f t="shared" si="28"/>
        <v>0</v>
      </c>
      <c r="S264" s="107"/>
      <c r="T264" s="107"/>
      <c r="U264" s="107">
        <f t="shared" si="29"/>
        <v>0</v>
      </c>
      <c r="V264" s="107"/>
      <c r="W264" s="107"/>
      <c r="X264" s="107">
        <f t="shared" si="30"/>
        <v>0</v>
      </c>
      <c r="Y264" s="107"/>
      <c r="Z264" s="107"/>
      <c r="AA264" s="108">
        <f>C264+I264-L264-O264-U264-X264-R264</f>
        <v>0</v>
      </c>
      <c r="AB264" s="7"/>
    </row>
    <row r="265" spans="1:28" ht="15.75" hidden="1" x14ac:dyDescent="0.25">
      <c r="A265" s="24">
        <v>45530</v>
      </c>
      <c r="B265" s="25" t="s">
        <v>99</v>
      </c>
      <c r="C265" s="25">
        <v>0</v>
      </c>
      <c r="D265" s="25"/>
      <c r="E265" s="25" t="s">
        <v>106</v>
      </c>
      <c r="F265" s="25">
        <v>33.1</v>
      </c>
      <c r="G265" s="25" t="s">
        <v>39</v>
      </c>
      <c r="H265" s="25"/>
      <c r="I265" s="11">
        <f t="shared" si="31"/>
        <v>0</v>
      </c>
      <c r="J265" s="26" t="s">
        <v>28</v>
      </c>
      <c r="K265" s="11"/>
      <c r="L265" s="107">
        <f t="shared" si="26"/>
        <v>0</v>
      </c>
      <c r="M265" s="107"/>
      <c r="N265" s="107"/>
      <c r="O265" s="107">
        <f t="shared" si="27"/>
        <v>0</v>
      </c>
      <c r="P265" s="107"/>
      <c r="Q265" s="107"/>
      <c r="R265" s="107">
        <f t="shared" si="28"/>
        <v>0</v>
      </c>
      <c r="S265" s="107"/>
      <c r="T265" s="107"/>
      <c r="U265" s="107">
        <f t="shared" si="29"/>
        <v>0</v>
      </c>
      <c r="V265" s="107"/>
      <c r="W265" s="107"/>
      <c r="X265" s="107">
        <f t="shared" si="30"/>
        <v>0</v>
      </c>
      <c r="Y265" s="107"/>
      <c r="Z265" s="107"/>
      <c r="AA265" s="108">
        <f>C265+I265-L265-O265-U265-X265-R265</f>
        <v>0</v>
      </c>
      <c r="AB265" s="7"/>
    </row>
    <row r="266" spans="1:28" ht="15.75" hidden="1" x14ac:dyDescent="0.25">
      <c r="A266" s="24">
        <v>45530</v>
      </c>
      <c r="B266" s="25" t="s">
        <v>99</v>
      </c>
      <c r="C266" s="25">
        <v>0</v>
      </c>
      <c r="D266" s="25"/>
      <c r="E266" s="25" t="s">
        <v>104</v>
      </c>
      <c r="F266" s="25">
        <v>27</v>
      </c>
      <c r="G266" s="25" t="s">
        <v>39</v>
      </c>
      <c r="H266" s="25"/>
      <c r="I266" s="11">
        <f t="shared" si="31"/>
        <v>0</v>
      </c>
      <c r="J266" s="26" t="s">
        <v>28</v>
      </c>
      <c r="K266" s="11"/>
      <c r="L266" s="107">
        <f t="shared" si="26"/>
        <v>0</v>
      </c>
      <c r="M266" s="107"/>
      <c r="N266" s="107"/>
      <c r="O266" s="107">
        <f t="shared" si="27"/>
        <v>0</v>
      </c>
      <c r="P266" s="107"/>
      <c r="Q266" s="107"/>
      <c r="R266" s="107">
        <f t="shared" si="28"/>
        <v>0</v>
      </c>
      <c r="S266" s="107"/>
      <c r="T266" s="107"/>
      <c r="U266" s="107">
        <f t="shared" si="29"/>
        <v>0</v>
      </c>
      <c r="V266" s="107"/>
      <c r="W266" s="107"/>
      <c r="X266" s="107">
        <f t="shared" si="30"/>
        <v>0</v>
      </c>
      <c r="Y266" s="107"/>
      <c r="Z266" s="107"/>
      <c r="AA266" s="108">
        <f>C266+I266-L266-O266-U266-X266-R266</f>
        <v>0</v>
      </c>
      <c r="AB266" s="7"/>
    </row>
    <row r="267" spans="1:28" ht="15.75" hidden="1" x14ac:dyDescent="0.25">
      <c r="A267" s="24">
        <v>45531</v>
      </c>
      <c r="B267" s="25" t="s">
        <v>263</v>
      </c>
      <c r="C267" s="25">
        <v>23000000</v>
      </c>
      <c r="D267" s="25" t="s">
        <v>46</v>
      </c>
      <c r="E267" s="25" t="s">
        <v>348</v>
      </c>
      <c r="F267" s="25">
        <v>20000</v>
      </c>
      <c r="G267" s="25" t="s">
        <v>34</v>
      </c>
      <c r="H267" s="25"/>
      <c r="I267" s="11">
        <f t="shared" si="31"/>
        <v>0</v>
      </c>
      <c r="J267" s="31" t="s">
        <v>312</v>
      </c>
      <c r="K267" s="11"/>
      <c r="L267" s="107">
        <f t="shared" si="26"/>
        <v>0</v>
      </c>
      <c r="M267" s="107"/>
      <c r="N267" s="107"/>
      <c r="O267" s="107">
        <f t="shared" si="27"/>
        <v>23000000</v>
      </c>
      <c r="P267" s="107">
        <v>23000000</v>
      </c>
      <c r="Q267" s="107"/>
      <c r="R267" s="107">
        <f t="shared" si="28"/>
        <v>0</v>
      </c>
      <c r="S267" s="107"/>
      <c r="T267" s="107"/>
      <c r="U267" s="107">
        <f t="shared" si="29"/>
        <v>0</v>
      </c>
      <c r="V267" s="107"/>
      <c r="W267" s="107"/>
      <c r="X267" s="107">
        <f t="shared" si="30"/>
        <v>0</v>
      </c>
      <c r="Y267" s="107"/>
      <c r="Z267" s="107"/>
      <c r="AA267" s="108">
        <f>C267+I267-L267-O267-U267-X267-R267</f>
        <v>0</v>
      </c>
      <c r="AB267" s="7">
        <v>45477</v>
      </c>
    </row>
    <row r="268" spans="1:28" ht="15.75" hidden="1" x14ac:dyDescent="0.25">
      <c r="A268" s="24">
        <v>45531</v>
      </c>
      <c r="B268" s="25" t="s">
        <v>422</v>
      </c>
      <c r="C268" s="25">
        <v>800000</v>
      </c>
      <c r="D268" s="25" t="s">
        <v>46</v>
      </c>
      <c r="E268" s="25" t="s">
        <v>259</v>
      </c>
      <c r="F268" s="25">
        <v>1000</v>
      </c>
      <c r="G268" s="25" t="s">
        <v>34</v>
      </c>
      <c r="H268" s="25"/>
      <c r="I268" s="11">
        <f t="shared" si="31"/>
        <v>0</v>
      </c>
      <c r="J268" s="31" t="s">
        <v>324</v>
      </c>
      <c r="K268" s="11"/>
      <c r="L268" s="107">
        <f t="shared" ref="L268:L331" si="32">M268+N268</f>
        <v>0</v>
      </c>
      <c r="M268" s="107"/>
      <c r="N268" s="107"/>
      <c r="O268" s="107">
        <f t="shared" ref="O268:O331" si="33">P268+Q268</f>
        <v>0</v>
      </c>
      <c r="P268" s="107"/>
      <c r="Q268" s="107"/>
      <c r="R268" s="107">
        <f t="shared" ref="R268:R331" si="34">S268+T268</f>
        <v>0</v>
      </c>
      <c r="S268" s="107"/>
      <c r="T268" s="107"/>
      <c r="U268" s="107">
        <f t="shared" ref="U268:U331" si="35">V268+W268</f>
        <v>800000</v>
      </c>
      <c r="V268" s="107">
        <v>800000</v>
      </c>
      <c r="W268" s="107"/>
      <c r="X268" s="107">
        <f t="shared" ref="X268:X331" si="36">Y268+Z268</f>
        <v>0</v>
      </c>
      <c r="Y268" s="107"/>
      <c r="Z268" s="107"/>
      <c r="AA268" s="108">
        <f>C268+I268-L268-O268-U268-X268-R268</f>
        <v>0</v>
      </c>
      <c r="AB268" s="7">
        <v>45539</v>
      </c>
    </row>
    <row r="269" spans="1:28" ht="15.75" hidden="1" x14ac:dyDescent="0.25">
      <c r="A269" s="24">
        <v>45531</v>
      </c>
      <c r="B269" s="25" t="s">
        <v>256</v>
      </c>
      <c r="C269" s="25">
        <v>1342500</v>
      </c>
      <c r="D269" s="25" t="s">
        <v>52</v>
      </c>
      <c r="E269" s="25" t="s">
        <v>447</v>
      </c>
      <c r="F269" s="25">
        <v>750</v>
      </c>
      <c r="G269" s="25" t="s">
        <v>34</v>
      </c>
      <c r="H269" s="25"/>
      <c r="I269" s="11">
        <f t="shared" si="31"/>
        <v>0</v>
      </c>
      <c r="J269" s="31" t="s">
        <v>324</v>
      </c>
      <c r="K269" s="11"/>
      <c r="L269" s="107">
        <f t="shared" si="32"/>
        <v>1342500</v>
      </c>
      <c r="M269" s="107"/>
      <c r="N269" s="107">
        <v>1342500</v>
      </c>
      <c r="O269" s="107">
        <f t="shared" si="33"/>
        <v>0</v>
      </c>
      <c r="P269" s="107"/>
      <c r="Q269" s="107"/>
      <c r="R269" s="107">
        <f t="shared" si="34"/>
        <v>0</v>
      </c>
      <c r="S269" s="107"/>
      <c r="T269" s="107"/>
      <c r="U269" s="107">
        <f t="shared" si="35"/>
        <v>0</v>
      </c>
      <c r="V269" s="107"/>
      <c r="W269" s="107"/>
      <c r="X269" s="107">
        <f t="shared" si="36"/>
        <v>0</v>
      </c>
      <c r="Y269" s="107"/>
      <c r="Z269" s="107"/>
      <c r="AA269" s="108">
        <f>C269+I269-L269-O269-U269-X269-R269</f>
        <v>0</v>
      </c>
      <c r="AB269" s="7">
        <v>45549</v>
      </c>
    </row>
    <row r="270" spans="1:28" ht="15.75" hidden="1" x14ac:dyDescent="0.25">
      <c r="A270" s="24">
        <v>45531</v>
      </c>
      <c r="B270" s="25" t="s">
        <v>256</v>
      </c>
      <c r="C270" s="41">
        <v>1600000</v>
      </c>
      <c r="D270" s="25" t="s">
        <v>52</v>
      </c>
      <c r="E270" s="25" t="s">
        <v>259</v>
      </c>
      <c r="F270" s="25">
        <v>2000</v>
      </c>
      <c r="G270" s="25" t="s">
        <v>34</v>
      </c>
      <c r="H270" s="25"/>
      <c r="I270" s="11">
        <f t="shared" si="31"/>
        <v>0</v>
      </c>
      <c r="J270" s="31" t="s">
        <v>312</v>
      </c>
      <c r="K270" s="11"/>
      <c r="L270" s="107">
        <f t="shared" si="32"/>
        <v>1213000</v>
      </c>
      <c r="M270" s="107"/>
      <c r="N270" s="107">
        <v>1213000</v>
      </c>
      <c r="O270" s="107">
        <f t="shared" si="33"/>
        <v>0</v>
      </c>
      <c r="P270" s="107"/>
      <c r="Q270" s="107"/>
      <c r="R270" s="107">
        <f t="shared" si="34"/>
        <v>387000</v>
      </c>
      <c r="S270" s="107">
        <v>387000</v>
      </c>
      <c r="T270" s="107"/>
      <c r="U270" s="107">
        <f t="shared" si="35"/>
        <v>0</v>
      </c>
      <c r="V270" s="107"/>
      <c r="W270" s="107"/>
      <c r="X270" s="107">
        <f t="shared" si="36"/>
        <v>0</v>
      </c>
      <c r="Y270" s="107"/>
      <c r="Z270" s="107"/>
      <c r="AA270" s="108">
        <f>C270+I270-L270-O270-U270-X270-R270</f>
        <v>0</v>
      </c>
      <c r="AB270" s="7">
        <v>45556</v>
      </c>
    </row>
    <row r="271" spans="1:28" ht="15.75" hidden="1" x14ac:dyDescent="0.25">
      <c r="A271" s="24">
        <v>45531</v>
      </c>
      <c r="B271" s="25" t="s">
        <v>134</v>
      </c>
      <c r="C271" s="25">
        <v>252500</v>
      </c>
      <c r="D271" s="25" t="s">
        <v>52</v>
      </c>
      <c r="E271" s="25" t="s">
        <v>44</v>
      </c>
      <c r="F271" s="25">
        <v>250</v>
      </c>
      <c r="G271" s="25" t="s">
        <v>34</v>
      </c>
      <c r="H271" s="25"/>
      <c r="I271" s="11">
        <f t="shared" si="31"/>
        <v>0</v>
      </c>
      <c r="J271" s="26" t="s">
        <v>28</v>
      </c>
      <c r="K271" s="11" t="s">
        <v>1793</v>
      </c>
      <c r="L271" s="107">
        <f t="shared" si="32"/>
        <v>0</v>
      </c>
      <c r="M271" s="107"/>
      <c r="N271" s="107"/>
      <c r="O271" s="107">
        <f t="shared" si="33"/>
        <v>0</v>
      </c>
      <c r="P271" s="107"/>
      <c r="Q271" s="107"/>
      <c r="R271" s="107">
        <f t="shared" si="34"/>
        <v>0</v>
      </c>
      <c r="S271" s="107"/>
      <c r="T271" s="107"/>
      <c r="U271" s="107">
        <f t="shared" si="35"/>
        <v>0</v>
      </c>
      <c r="V271" s="107"/>
      <c r="W271" s="107"/>
      <c r="X271" s="107">
        <f t="shared" si="36"/>
        <v>0</v>
      </c>
      <c r="Y271" s="107"/>
      <c r="Z271" s="107"/>
      <c r="AA271" s="108">
        <f>C271+I271-L271-O271-U271-X271-R271</f>
        <v>252500</v>
      </c>
      <c r="AB271" s="7"/>
    </row>
    <row r="272" spans="1:28" ht="15.75" hidden="1" x14ac:dyDescent="0.25">
      <c r="A272" s="24">
        <v>45531</v>
      </c>
      <c r="B272" s="25" t="s">
        <v>134</v>
      </c>
      <c r="C272" s="25">
        <v>1920000</v>
      </c>
      <c r="D272" s="25" t="s">
        <v>52</v>
      </c>
      <c r="E272" s="25" t="s">
        <v>95</v>
      </c>
      <c r="F272" s="25">
        <v>1500</v>
      </c>
      <c r="G272" s="25" t="s">
        <v>34</v>
      </c>
      <c r="H272" s="25"/>
      <c r="I272" s="11">
        <f t="shared" si="31"/>
        <v>0</v>
      </c>
      <c r="J272" s="26" t="s">
        <v>28</v>
      </c>
      <c r="K272" s="11" t="s">
        <v>1793</v>
      </c>
      <c r="L272" s="107">
        <f t="shared" si="32"/>
        <v>0</v>
      </c>
      <c r="M272" s="107"/>
      <c r="N272" s="107"/>
      <c r="O272" s="107">
        <f t="shared" si="33"/>
        <v>0</v>
      </c>
      <c r="P272" s="107"/>
      <c r="Q272" s="107"/>
      <c r="R272" s="107">
        <f t="shared" si="34"/>
        <v>0</v>
      </c>
      <c r="S272" s="107"/>
      <c r="T272" s="107"/>
      <c r="U272" s="107">
        <f t="shared" si="35"/>
        <v>0</v>
      </c>
      <c r="V272" s="107"/>
      <c r="W272" s="107"/>
      <c r="X272" s="107">
        <f t="shared" si="36"/>
        <v>0</v>
      </c>
      <c r="Y272" s="107"/>
      <c r="Z272" s="107"/>
      <c r="AA272" s="108">
        <f>C272+I272-L272-O272-U272-X272-R272</f>
        <v>1920000</v>
      </c>
      <c r="AB272" s="7"/>
    </row>
    <row r="273" spans="1:28" ht="15.75" hidden="1" x14ac:dyDescent="0.25">
      <c r="A273" s="24">
        <v>45531</v>
      </c>
      <c r="B273" s="25" t="s">
        <v>134</v>
      </c>
      <c r="C273" s="25">
        <v>2700000</v>
      </c>
      <c r="D273" s="25" t="s">
        <v>52</v>
      </c>
      <c r="E273" s="25" t="s">
        <v>42</v>
      </c>
      <c r="F273" s="25">
        <v>600</v>
      </c>
      <c r="G273" s="25" t="s">
        <v>34</v>
      </c>
      <c r="H273" s="25"/>
      <c r="I273" s="11">
        <f t="shared" si="31"/>
        <v>0</v>
      </c>
      <c r="J273" s="26" t="s">
        <v>28</v>
      </c>
      <c r="K273" s="11" t="s">
        <v>1793</v>
      </c>
      <c r="L273" s="107">
        <f t="shared" si="32"/>
        <v>0</v>
      </c>
      <c r="M273" s="107"/>
      <c r="N273" s="107"/>
      <c r="O273" s="107">
        <f t="shared" si="33"/>
        <v>0</v>
      </c>
      <c r="P273" s="107"/>
      <c r="Q273" s="107"/>
      <c r="R273" s="107">
        <f t="shared" si="34"/>
        <v>0</v>
      </c>
      <c r="S273" s="107"/>
      <c r="T273" s="107"/>
      <c r="U273" s="107">
        <f t="shared" si="35"/>
        <v>0</v>
      </c>
      <c r="V273" s="107"/>
      <c r="W273" s="107"/>
      <c r="X273" s="107">
        <f t="shared" si="36"/>
        <v>0</v>
      </c>
      <c r="Y273" s="107"/>
      <c r="Z273" s="107"/>
      <c r="AA273" s="108">
        <f>C273+I273-L273-O273-U273-X273-R273</f>
        <v>2700000</v>
      </c>
      <c r="AB273" s="7"/>
    </row>
    <row r="274" spans="1:28" ht="15.75" hidden="1" x14ac:dyDescent="0.25">
      <c r="A274" s="24">
        <v>45531</v>
      </c>
      <c r="B274" s="25" t="s">
        <v>134</v>
      </c>
      <c r="C274" s="25">
        <v>845000</v>
      </c>
      <c r="D274" s="25" t="s">
        <v>52</v>
      </c>
      <c r="E274" s="25" t="s">
        <v>151</v>
      </c>
      <c r="F274" s="25">
        <v>500</v>
      </c>
      <c r="G274" s="25" t="s">
        <v>34</v>
      </c>
      <c r="H274" s="25"/>
      <c r="I274" s="11">
        <f t="shared" si="31"/>
        <v>0</v>
      </c>
      <c r="J274" s="26" t="s">
        <v>28</v>
      </c>
      <c r="K274" s="11" t="s">
        <v>1793</v>
      </c>
      <c r="L274" s="107">
        <f t="shared" si="32"/>
        <v>0</v>
      </c>
      <c r="M274" s="107"/>
      <c r="N274" s="107"/>
      <c r="O274" s="107">
        <f t="shared" si="33"/>
        <v>0</v>
      </c>
      <c r="P274" s="107"/>
      <c r="Q274" s="107"/>
      <c r="R274" s="107">
        <f t="shared" si="34"/>
        <v>0</v>
      </c>
      <c r="S274" s="107"/>
      <c r="T274" s="107"/>
      <c r="U274" s="107">
        <f t="shared" si="35"/>
        <v>0</v>
      </c>
      <c r="V274" s="107"/>
      <c r="W274" s="107"/>
      <c r="X274" s="107">
        <f t="shared" si="36"/>
        <v>0</v>
      </c>
      <c r="Y274" s="107"/>
      <c r="Z274" s="107"/>
      <c r="AA274" s="108">
        <f>C274+I274-L274-O274-U274-X274-R274</f>
        <v>845000</v>
      </c>
      <c r="AB274" s="7"/>
    </row>
    <row r="275" spans="1:28" ht="15.75" hidden="1" x14ac:dyDescent="0.25">
      <c r="A275" s="24">
        <v>45531</v>
      </c>
      <c r="B275" s="25" t="s">
        <v>280</v>
      </c>
      <c r="C275" s="25">
        <v>750000</v>
      </c>
      <c r="D275" s="25" t="s">
        <v>46</v>
      </c>
      <c r="E275" s="25" t="s">
        <v>192</v>
      </c>
      <c r="F275" s="25">
        <v>300</v>
      </c>
      <c r="G275" s="25" t="s">
        <v>34</v>
      </c>
      <c r="H275" s="25"/>
      <c r="I275" s="11">
        <f t="shared" si="31"/>
        <v>0</v>
      </c>
      <c r="J275" s="31" t="s">
        <v>312</v>
      </c>
      <c r="K275" s="11"/>
      <c r="L275" s="107">
        <f t="shared" si="32"/>
        <v>0</v>
      </c>
      <c r="M275" s="107"/>
      <c r="N275" s="107"/>
      <c r="O275" s="107">
        <f t="shared" si="33"/>
        <v>0</v>
      </c>
      <c r="P275" s="107"/>
      <c r="Q275" s="107"/>
      <c r="R275" s="107">
        <f t="shared" si="34"/>
        <v>750000</v>
      </c>
      <c r="S275" s="107">
        <v>750000</v>
      </c>
      <c r="T275" s="107"/>
      <c r="U275" s="107">
        <f t="shared" si="35"/>
        <v>0</v>
      </c>
      <c r="V275" s="107"/>
      <c r="W275" s="107"/>
      <c r="X275" s="107">
        <f t="shared" si="36"/>
        <v>0</v>
      </c>
      <c r="Y275" s="107"/>
      <c r="Z275" s="107"/>
      <c r="AA275" s="108">
        <f>C275+I275-L275-O275-U275-X275-R275</f>
        <v>0</v>
      </c>
      <c r="AB275" s="7">
        <v>45548</v>
      </c>
    </row>
    <row r="276" spans="1:28" ht="15.75" hidden="1" x14ac:dyDescent="0.25">
      <c r="A276" s="24">
        <v>45531</v>
      </c>
      <c r="B276" s="25" t="s">
        <v>280</v>
      </c>
      <c r="C276" s="25">
        <v>3150000</v>
      </c>
      <c r="D276" s="25" t="s">
        <v>46</v>
      </c>
      <c r="E276" s="25" t="s">
        <v>87</v>
      </c>
      <c r="F276" s="25">
        <v>3000</v>
      </c>
      <c r="G276" s="25" t="s">
        <v>34</v>
      </c>
      <c r="H276" s="25"/>
      <c r="I276" s="11">
        <f t="shared" si="31"/>
        <v>0</v>
      </c>
      <c r="J276" s="31" t="s">
        <v>312</v>
      </c>
      <c r="K276" s="11"/>
      <c r="L276" s="107">
        <f t="shared" si="32"/>
        <v>0</v>
      </c>
      <c r="M276" s="107"/>
      <c r="N276" s="107"/>
      <c r="O276" s="107">
        <f t="shared" si="33"/>
        <v>0</v>
      </c>
      <c r="P276" s="107"/>
      <c r="Q276" s="107"/>
      <c r="R276" s="107">
        <f t="shared" si="34"/>
        <v>3150000</v>
      </c>
      <c r="S276" s="107">
        <v>3150000</v>
      </c>
      <c r="T276" s="107"/>
      <c r="U276" s="107">
        <f t="shared" si="35"/>
        <v>0</v>
      </c>
      <c r="V276" s="107"/>
      <c r="W276" s="107"/>
      <c r="X276" s="107">
        <f t="shared" si="36"/>
        <v>0</v>
      </c>
      <c r="Y276" s="107"/>
      <c r="Z276" s="107"/>
      <c r="AA276" s="108">
        <f>C276+I276-L276-O276-U276-X276-R276</f>
        <v>0</v>
      </c>
      <c r="AB276" s="7">
        <v>45548</v>
      </c>
    </row>
    <row r="277" spans="1:28" ht="15.75" hidden="1" x14ac:dyDescent="0.25">
      <c r="A277" s="24">
        <v>45531</v>
      </c>
      <c r="B277" s="25" t="s">
        <v>1799</v>
      </c>
      <c r="C277" s="25">
        <v>9880000</v>
      </c>
      <c r="D277" s="25" t="s">
        <v>46</v>
      </c>
      <c r="E277" s="25" t="s">
        <v>298</v>
      </c>
      <c r="F277" s="25">
        <v>2600</v>
      </c>
      <c r="G277" s="25" t="s">
        <v>34</v>
      </c>
      <c r="H277" s="25"/>
      <c r="I277" s="11">
        <f t="shared" si="31"/>
        <v>0</v>
      </c>
      <c r="J277" s="26" t="s">
        <v>28</v>
      </c>
      <c r="K277" s="11"/>
      <c r="L277" s="107">
        <f t="shared" si="32"/>
        <v>0</v>
      </c>
      <c r="M277" s="107"/>
      <c r="N277" s="107"/>
      <c r="O277" s="107">
        <f t="shared" si="33"/>
        <v>0</v>
      </c>
      <c r="P277" s="107"/>
      <c r="Q277" s="107"/>
      <c r="R277" s="107">
        <f t="shared" si="34"/>
        <v>0</v>
      </c>
      <c r="S277" s="107"/>
      <c r="T277" s="107"/>
      <c r="U277" s="107">
        <f t="shared" si="35"/>
        <v>0</v>
      </c>
      <c r="V277" s="107"/>
      <c r="W277" s="107"/>
      <c r="X277" s="107">
        <f t="shared" si="36"/>
        <v>0</v>
      </c>
      <c r="Y277" s="107"/>
      <c r="Z277" s="107"/>
      <c r="AA277" s="108">
        <f>C277+I277-L277-O277-U277-X277-R277</f>
        <v>9880000</v>
      </c>
      <c r="AB277" s="7"/>
    </row>
    <row r="278" spans="1:28" ht="15.75" hidden="1" x14ac:dyDescent="0.25">
      <c r="A278" s="24">
        <v>45531</v>
      </c>
      <c r="B278" s="25" t="s">
        <v>1799</v>
      </c>
      <c r="C278" s="25">
        <v>9880000</v>
      </c>
      <c r="D278" s="25" t="s">
        <v>46</v>
      </c>
      <c r="E278" s="25" t="s">
        <v>42</v>
      </c>
      <c r="F278" s="25">
        <v>2600</v>
      </c>
      <c r="G278" s="25" t="s">
        <v>34</v>
      </c>
      <c r="H278" s="25"/>
      <c r="I278" s="11">
        <f t="shared" si="31"/>
        <v>0</v>
      </c>
      <c r="J278" s="26" t="s">
        <v>28</v>
      </c>
      <c r="K278" s="11"/>
      <c r="L278" s="107">
        <f t="shared" si="32"/>
        <v>0</v>
      </c>
      <c r="M278" s="107"/>
      <c r="N278" s="107"/>
      <c r="O278" s="107">
        <f t="shared" si="33"/>
        <v>0</v>
      </c>
      <c r="P278" s="107"/>
      <c r="Q278" s="107"/>
      <c r="R278" s="107">
        <f t="shared" si="34"/>
        <v>0</v>
      </c>
      <c r="S278" s="107"/>
      <c r="T278" s="107"/>
      <c r="U278" s="107">
        <f t="shared" si="35"/>
        <v>0</v>
      </c>
      <c r="V278" s="107"/>
      <c r="W278" s="107"/>
      <c r="X278" s="107">
        <f t="shared" si="36"/>
        <v>0</v>
      </c>
      <c r="Y278" s="107"/>
      <c r="Z278" s="107"/>
      <c r="AA278" s="108">
        <f>C278+I278-L278-O278-U278-X278-R278</f>
        <v>9880000</v>
      </c>
      <c r="AB278" s="7"/>
    </row>
    <row r="279" spans="1:28" ht="15.75" hidden="1" x14ac:dyDescent="0.25">
      <c r="A279" s="24">
        <v>45531</v>
      </c>
      <c r="B279" s="25" t="s">
        <v>1008</v>
      </c>
      <c r="C279" s="25">
        <v>306599.99999999953</v>
      </c>
      <c r="D279" s="25" t="s">
        <v>46</v>
      </c>
      <c r="E279" s="25" t="s">
        <v>145</v>
      </c>
      <c r="F279" s="25">
        <v>87.1</v>
      </c>
      <c r="G279" s="25" t="s">
        <v>39</v>
      </c>
      <c r="H279" s="25"/>
      <c r="I279" s="11">
        <f t="shared" si="31"/>
        <v>0</v>
      </c>
      <c r="J279" s="38" t="s">
        <v>78</v>
      </c>
      <c r="K279" s="11" t="s">
        <v>1792</v>
      </c>
      <c r="L279" s="107">
        <f t="shared" si="32"/>
        <v>0</v>
      </c>
      <c r="M279" s="107"/>
      <c r="N279" s="107"/>
      <c r="O279" s="107">
        <f t="shared" si="33"/>
        <v>0</v>
      </c>
      <c r="P279" s="107"/>
      <c r="Q279" s="107"/>
      <c r="R279" s="107">
        <f t="shared" si="34"/>
        <v>0</v>
      </c>
      <c r="S279" s="107"/>
      <c r="T279" s="107"/>
      <c r="U279" s="107">
        <f t="shared" si="35"/>
        <v>0</v>
      </c>
      <c r="V279" s="107"/>
      <c r="W279" s="107"/>
      <c r="X279" s="107">
        <f t="shared" si="36"/>
        <v>0</v>
      </c>
      <c r="Y279" s="107"/>
      <c r="Z279" s="107"/>
      <c r="AA279" s="108">
        <f>C279+I279-L279-O279-U279-X279-R279</f>
        <v>306599.99999999953</v>
      </c>
      <c r="AB279" s="7"/>
    </row>
    <row r="280" spans="1:28" ht="15.75" hidden="1" x14ac:dyDescent="0.25">
      <c r="A280" s="24">
        <v>45531</v>
      </c>
      <c r="B280" s="25" t="s">
        <v>261</v>
      </c>
      <c r="C280" s="25">
        <v>1185000</v>
      </c>
      <c r="D280" s="25" t="s">
        <v>46</v>
      </c>
      <c r="E280" s="25" t="s">
        <v>108</v>
      </c>
      <c r="F280" s="25">
        <v>600</v>
      </c>
      <c r="G280" s="25" t="s">
        <v>34</v>
      </c>
      <c r="H280" s="25"/>
      <c r="I280" s="11">
        <f t="shared" si="31"/>
        <v>0</v>
      </c>
      <c r="J280" s="31" t="s">
        <v>312</v>
      </c>
      <c r="K280" s="11"/>
      <c r="L280" s="107">
        <f t="shared" si="32"/>
        <v>0</v>
      </c>
      <c r="M280" s="107"/>
      <c r="N280" s="107"/>
      <c r="O280" s="107">
        <f t="shared" si="33"/>
        <v>1185000</v>
      </c>
      <c r="P280" s="107">
        <v>1185000</v>
      </c>
      <c r="Q280" s="107"/>
      <c r="R280" s="107">
        <f t="shared" si="34"/>
        <v>0</v>
      </c>
      <c r="S280" s="107"/>
      <c r="T280" s="107"/>
      <c r="U280" s="107">
        <f t="shared" si="35"/>
        <v>0</v>
      </c>
      <c r="V280" s="107"/>
      <c r="W280" s="107"/>
      <c r="X280" s="107">
        <f t="shared" si="36"/>
        <v>0</v>
      </c>
      <c r="Y280" s="107"/>
      <c r="Z280" s="107"/>
      <c r="AA280" s="108">
        <f>C280+I280-L280-O280-U280-X280-R280</f>
        <v>0</v>
      </c>
      <c r="AB280" s="7">
        <v>45539</v>
      </c>
    </row>
    <row r="281" spans="1:28" ht="15.75" hidden="1" x14ac:dyDescent="0.25">
      <c r="A281" s="24">
        <v>45531</v>
      </c>
      <c r="B281" s="25" t="s">
        <v>99</v>
      </c>
      <c r="C281" s="25">
        <v>0</v>
      </c>
      <c r="D281" s="25"/>
      <c r="E281" s="25" t="s">
        <v>115</v>
      </c>
      <c r="F281" s="25">
        <v>14.1</v>
      </c>
      <c r="G281" s="25" t="s">
        <v>39</v>
      </c>
      <c r="H281" s="25"/>
      <c r="I281" s="11">
        <f t="shared" si="31"/>
        <v>0</v>
      </c>
      <c r="J281" s="26" t="s">
        <v>28</v>
      </c>
      <c r="K281" s="11"/>
      <c r="L281" s="107">
        <f t="shared" si="32"/>
        <v>0</v>
      </c>
      <c r="M281" s="107"/>
      <c r="N281" s="107"/>
      <c r="O281" s="107">
        <f t="shared" si="33"/>
        <v>0</v>
      </c>
      <c r="P281" s="107"/>
      <c r="Q281" s="107"/>
      <c r="R281" s="107">
        <f t="shared" si="34"/>
        <v>0</v>
      </c>
      <c r="S281" s="107"/>
      <c r="T281" s="107"/>
      <c r="U281" s="107">
        <f t="shared" si="35"/>
        <v>0</v>
      </c>
      <c r="V281" s="107"/>
      <c r="W281" s="107"/>
      <c r="X281" s="107">
        <f t="shared" si="36"/>
        <v>0</v>
      </c>
      <c r="Y281" s="107"/>
      <c r="Z281" s="107"/>
      <c r="AA281" s="108">
        <f>C281+I281-L281-O281-U281-X281-R281</f>
        <v>0</v>
      </c>
      <c r="AB281" s="7"/>
    </row>
    <row r="282" spans="1:28" ht="15.75" hidden="1" x14ac:dyDescent="0.25">
      <c r="A282" s="24">
        <v>45531</v>
      </c>
      <c r="B282" s="25" t="s">
        <v>99</v>
      </c>
      <c r="C282" s="25">
        <v>0</v>
      </c>
      <c r="D282" s="25"/>
      <c r="E282" s="25" t="s">
        <v>89</v>
      </c>
      <c r="F282" s="25">
        <v>30</v>
      </c>
      <c r="G282" s="25" t="s">
        <v>39</v>
      </c>
      <c r="H282" s="25"/>
      <c r="I282" s="11">
        <f t="shared" si="31"/>
        <v>0</v>
      </c>
      <c r="J282" s="26" t="s">
        <v>28</v>
      </c>
      <c r="K282" s="11"/>
      <c r="L282" s="107">
        <f t="shared" si="32"/>
        <v>0</v>
      </c>
      <c r="M282" s="107"/>
      <c r="N282" s="107"/>
      <c r="O282" s="107">
        <f t="shared" si="33"/>
        <v>0</v>
      </c>
      <c r="P282" s="107"/>
      <c r="Q282" s="107"/>
      <c r="R282" s="107">
        <f t="shared" si="34"/>
        <v>0</v>
      </c>
      <c r="S282" s="107"/>
      <c r="T282" s="107"/>
      <c r="U282" s="107">
        <f t="shared" si="35"/>
        <v>0</v>
      </c>
      <c r="V282" s="107"/>
      <c r="W282" s="107"/>
      <c r="X282" s="107">
        <f t="shared" si="36"/>
        <v>0</v>
      </c>
      <c r="Y282" s="107"/>
      <c r="Z282" s="107"/>
      <c r="AA282" s="108">
        <f>C282+I282-L282-O282-U282-X282-R282</f>
        <v>0</v>
      </c>
      <c r="AB282" s="7"/>
    </row>
    <row r="283" spans="1:28" ht="15.75" hidden="1" x14ac:dyDescent="0.25">
      <c r="A283" s="24">
        <v>45531</v>
      </c>
      <c r="B283" s="25" t="s">
        <v>99</v>
      </c>
      <c r="C283" s="25">
        <v>0</v>
      </c>
      <c r="D283" s="25"/>
      <c r="E283" s="25" t="s">
        <v>102</v>
      </c>
      <c r="F283" s="25">
        <v>34.799999999999997</v>
      </c>
      <c r="G283" s="25" t="s">
        <v>39</v>
      </c>
      <c r="H283" s="25"/>
      <c r="I283" s="11">
        <f t="shared" si="31"/>
        <v>0</v>
      </c>
      <c r="J283" s="26" t="s">
        <v>28</v>
      </c>
      <c r="K283" s="11"/>
      <c r="L283" s="107">
        <f t="shared" si="32"/>
        <v>0</v>
      </c>
      <c r="M283" s="107"/>
      <c r="N283" s="107"/>
      <c r="O283" s="107">
        <f t="shared" si="33"/>
        <v>0</v>
      </c>
      <c r="P283" s="107"/>
      <c r="Q283" s="107"/>
      <c r="R283" s="107">
        <f t="shared" si="34"/>
        <v>0</v>
      </c>
      <c r="S283" s="107"/>
      <c r="T283" s="107"/>
      <c r="U283" s="107">
        <f t="shared" si="35"/>
        <v>0</v>
      </c>
      <c r="V283" s="107"/>
      <c r="W283" s="107"/>
      <c r="X283" s="107">
        <f t="shared" si="36"/>
        <v>0</v>
      </c>
      <c r="Y283" s="107"/>
      <c r="Z283" s="107"/>
      <c r="AA283" s="108">
        <f>C283+I283-L283-O283-U283-X283-R283</f>
        <v>0</v>
      </c>
      <c r="AB283" s="7"/>
    </row>
    <row r="284" spans="1:28" ht="15.75" hidden="1" x14ac:dyDescent="0.25">
      <c r="A284" s="24">
        <v>45531</v>
      </c>
      <c r="B284" s="25" t="s">
        <v>309</v>
      </c>
      <c r="C284" s="25">
        <v>3125000</v>
      </c>
      <c r="D284" s="25" t="s">
        <v>46</v>
      </c>
      <c r="E284" s="25" t="s">
        <v>128</v>
      </c>
      <c r="F284" s="25">
        <v>25</v>
      </c>
      <c r="G284" s="25" t="s">
        <v>39</v>
      </c>
      <c r="H284" s="25"/>
      <c r="I284" s="11">
        <f t="shared" si="31"/>
        <v>0</v>
      </c>
      <c r="J284" s="31" t="s">
        <v>324</v>
      </c>
      <c r="K284" s="11"/>
      <c r="L284" s="107">
        <f t="shared" si="32"/>
        <v>0</v>
      </c>
      <c r="M284" s="107"/>
      <c r="N284" s="107"/>
      <c r="O284" s="107">
        <f t="shared" si="33"/>
        <v>0</v>
      </c>
      <c r="P284" s="107"/>
      <c r="Q284" s="107"/>
      <c r="R284" s="107">
        <f t="shared" si="34"/>
        <v>0</v>
      </c>
      <c r="S284" s="107"/>
      <c r="T284" s="107"/>
      <c r="U284" s="107">
        <f t="shared" si="35"/>
        <v>3125000</v>
      </c>
      <c r="V284" s="107"/>
      <c r="W284" s="107">
        <v>3125000</v>
      </c>
      <c r="X284" s="107">
        <f t="shared" si="36"/>
        <v>0</v>
      </c>
      <c r="Y284" s="107"/>
      <c r="Z284" s="107"/>
      <c r="AA284" s="108">
        <f>C284+I284-L284-O284-U284-X284-R284</f>
        <v>0</v>
      </c>
      <c r="AB284" s="7">
        <v>45541</v>
      </c>
    </row>
    <row r="285" spans="1:28" ht="15.75" hidden="1" x14ac:dyDescent="0.25">
      <c r="A285" s="24">
        <v>45532</v>
      </c>
      <c r="B285" s="25" t="s">
        <v>122</v>
      </c>
      <c r="C285" s="25">
        <v>450000</v>
      </c>
      <c r="D285" s="25" t="s">
        <v>46</v>
      </c>
      <c r="E285" s="25" t="s">
        <v>117</v>
      </c>
      <c r="F285" s="25">
        <v>1</v>
      </c>
      <c r="G285" s="25" t="s">
        <v>23</v>
      </c>
      <c r="H285" s="25"/>
      <c r="I285" s="11">
        <f t="shared" si="31"/>
        <v>0</v>
      </c>
      <c r="J285" s="31" t="s">
        <v>312</v>
      </c>
      <c r="K285" s="11" t="s">
        <v>1876</v>
      </c>
      <c r="L285" s="107">
        <f t="shared" si="32"/>
        <v>0</v>
      </c>
      <c r="M285" s="107"/>
      <c r="N285" s="107"/>
      <c r="O285" s="107">
        <f t="shared" si="33"/>
        <v>450000</v>
      </c>
      <c r="P285" s="107">
        <v>450000</v>
      </c>
      <c r="Q285" s="107"/>
      <c r="R285" s="107">
        <f t="shared" si="34"/>
        <v>0</v>
      </c>
      <c r="S285" s="107"/>
      <c r="T285" s="107"/>
      <c r="U285" s="107">
        <f t="shared" si="35"/>
        <v>0</v>
      </c>
      <c r="V285" s="107"/>
      <c r="W285" s="107"/>
      <c r="X285" s="107">
        <f t="shared" si="36"/>
        <v>0</v>
      </c>
      <c r="Y285" s="107"/>
      <c r="Z285" s="107"/>
      <c r="AA285" s="108">
        <f>C285+I285-L285-O285-U285-X285-R285</f>
        <v>0</v>
      </c>
      <c r="AB285" s="7">
        <v>45544</v>
      </c>
    </row>
    <row r="286" spans="1:28" ht="15.75" hidden="1" x14ac:dyDescent="0.25">
      <c r="A286" s="24">
        <v>45532</v>
      </c>
      <c r="B286" s="25" t="s">
        <v>110</v>
      </c>
      <c r="C286" s="25">
        <v>450000</v>
      </c>
      <c r="D286" s="25" t="s">
        <v>46</v>
      </c>
      <c r="E286" s="25" t="s">
        <v>498</v>
      </c>
      <c r="F286" s="25">
        <v>1</v>
      </c>
      <c r="G286" s="25" t="s">
        <v>48</v>
      </c>
      <c r="H286" s="25"/>
      <c r="I286" s="11">
        <f t="shared" si="31"/>
        <v>0</v>
      </c>
      <c r="J286" s="26" t="s">
        <v>28</v>
      </c>
      <c r="K286" s="11"/>
      <c r="L286" s="107">
        <f t="shared" si="32"/>
        <v>0</v>
      </c>
      <c r="M286" s="107"/>
      <c r="N286" s="107"/>
      <c r="O286" s="107">
        <f t="shared" si="33"/>
        <v>0</v>
      </c>
      <c r="P286" s="107"/>
      <c r="Q286" s="107"/>
      <c r="R286" s="107">
        <f t="shared" si="34"/>
        <v>0</v>
      </c>
      <c r="S286" s="107"/>
      <c r="T286" s="107"/>
      <c r="U286" s="107">
        <f t="shared" si="35"/>
        <v>0</v>
      </c>
      <c r="V286" s="107"/>
      <c r="W286" s="107"/>
      <c r="X286" s="107">
        <f t="shared" si="36"/>
        <v>0</v>
      </c>
      <c r="Y286" s="107"/>
      <c r="Z286" s="107"/>
      <c r="AA286" s="108">
        <f>C286+I286-L286-O286-U286-X286-R286</f>
        <v>450000</v>
      </c>
      <c r="AB286" s="7"/>
    </row>
    <row r="287" spans="1:28" ht="15.75" hidden="1" x14ac:dyDescent="0.25">
      <c r="A287" s="24">
        <v>45532</v>
      </c>
      <c r="B287" s="25" t="s">
        <v>1195</v>
      </c>
      <c r="C287" s="117">
        <v>1200000</v>
      </c>
      <c r="D287" s="25" t="s">
        <v>46</v>
      </c>
      <c r="E287" s="25" t="s">
        <v>343</v>
      </c>
      <c r="F287" s="25">
        <v>1</v>
      </c>
      <c r="G287" s="25" t="s">
        <v>23</v>
      </c>
      <c r="H287" s="25"/>
      <c r="I287" s="11">
        <f t="shared" si="31"/>
        <v>0</v>
      </c>
      <c r="J287" s="26" t="s">
        <v>28</v>
      </c>
      <c r="K287" s="11"/>
      <c r="L287" s="107">
        <f t="shared" si="32"/>
        <v>0</v>
      </c>
      <c r="M287" s="107"/>
      <c r="N287" s="107"/>
      <c r="O287" s="107">
        <f t="shared" si="33"/>
        <v>0</v>
      </c>
      <c r="P287" s="107"/>
      <c r="Q287" s="107"/>
      <c r="R287" s="107">
        <f t="shared" si="34"/>
        <v>0</v>
      </c>
      <c r="S287" s="107"/>
      <c r="T287" s="107"/>
      <c r="U287" s="107">
        <f t="shared" si="35"/>
        <v>0</v>
      </c>
      <c r="V287" s="107"/>
      <c r="W287" s="107"/>
      <c r="X287" s="107">
        <f t="shared" si="36"/>
        <v>0</v>
      </c>
      <c r="Y287" s="107"/>
      <c r="Z287" s="107"/>
      <c r="AA287" s="108">
        <f>C287+I287-L287-O287-U287-X287-R287</f>
        <v>1200000</v>
      </c>
      <c r="AB287" s="7"/>
    </row>
    <row r="288" spans="1:28" ht="15.75" hidden="1" x14ac:dyDescent="0.25">
      <c r="A288" s="24">
        <v>45532</v>
      </c>
      <c r="B288" s="25" t="s">
        <v>99</v>
      </c>
      <c r="C288" s="117">
        <v>0</v>
      </c>
      <c r="D288" s="25"/>
      <c r="E288" s="25" t="s">
        <v>106</v>
      </c>
      <c r="F288" s="25">
        <v>197.9</v>
      </c>
      <c r="G288" s="25" t="s">
        <v>39</v>
      </c>
      <c r="H288" s="25"/>
      <c r="I288" s="11">
        <f t="shared" si="31"/>
        <v>0</v>
      </c>
      <c r="J288" s="26" t="s">
        <v>28</v>
      </c>
      <c r="K288" s="11"/>
      <c r="L288" s="107">
        <f t="shared" si="32"/>
        <v>0</v>
      </c>
      <c r="M288" s="107"/>
      <c r="N288" s="107"/>
      <c r="O288" s="107">
        <f t="shared" si="33"/>
        <v>0</v>
      </c>
      <c r="P288" s="107"/>
      <c r="Q288" s="107"/>
      <c r="R288" s="107">
        <f t="shared" si="34"/>
        <v>0</v>
      </c>
      <c r="S288" s="107"/>
      <c r="T288" s="107"/>
      <c r="U288" s="107">
        <f t="shared" si="35"/>
        <v>0</v>
      </c>
      <c r="V288" s="107"/>
      <c r="W288" s="107"/>
      <c r="X288" s="107">
        <f t="shared" si="36"/>
        <v>0</v>
      </c>
      <c r="Y288" s="107"/>
      <c r="Z288" s="107"/>
      <c r="AA288" s="108">
        <f>C288+I288-L288-O288-U288-X288-R288</f>
        <v>0</v>
      </c>
      <c r="AB288" s="7"/>
    </row>
    <row r="289" spans="1:28" ht="15.75" hidden="1" x14ac:dyDescent="0.25">
      <c r="A289" s="24">
        <v>45532</v>
      </c>
      <c r="B289" s="25" t="s">
        <v>110</v>
      </c>
      <c r="C289" s="25">
        <v>3238899.9999999995</v>
      </c>
      <c r="D289" s="25" t="s">
        <v>46</v>
      </c>
      <c r="E289" s="25" t="s">
        <v>106</v>
      </c>
      <c r="F289" s="25">
        <v>66.099999999999994</v>
      </c>
      <c r="G289" s="25" t="s">
        <v>39</v>
      </c>
      <c r="H289" s="25"/>
      <c r="I289" s="11">
        <f t="shared" si="31"/>
        <v>0</v>
      </c>
      <c r="J289" s="26" t="s">
        <v>28</v>
      </c>
      <c r="K289" s="11"/>
      <c r="L289" s="107">
        <f t="shared" si="32"/>
        <v>0</v>
      </c>
      <c r="M289" s="107"/>
      <c r="N289" s="107"/>
      <c r="O289" s="107">
        <f t="shared" si="33"/>
        <v>0</v>
      </c>
      <c r="P289" s="107"/>
      <c r="Q289" s="107"/>
      <c r="R289" s="107">
        <f t="shared" si="34"/>
        <v>0</v>
      </c>
      <c r="S289" s="107"/>
      <c r="T289" s="107"/>
      <c r="U289" s="107">
        <f t="shared" si="35"/>
        <v>0</v>
      </c>
      <c r="V289" s="107"/>
      <c r="W289" s="107"/>
      <c r="X289" s="107">
        <f t="shared" si="36"/>
        <v>0</v>
      </c>
      <c r="Y289" s="107"/>
      <c r="Z289" s="107"/>
      <c r="AA289" s="108">
        <f>C289+I289-L289-O289-U289-X289-R289</f>
        <v>3238899.9999999995</v>
      </c>
      <c r="AB289" s="7"/>
    </row>
    <row r="290" spans="1:28" ht="15.75" hidden="1" x14ac:dyDescent="0.25">
      <c r="A290" s="24">
        <v>45532</v>
      </c>
      <c r="B290" s="25" t="s">
        <v>412</v>
      </c>
      <c r="C290" s="117">
        <v>6000000</v>
      </c>
      <c r="D290" s="25" t="s">
        <v>46</v>
      </c>
      <c r="E290" s="25" t="s">
        <v>91</v>
      </c>
      <c r="F290" s="25">
        <v>5</v>
      </c>
      <c r="G290" s="25" t="s">
        <v>303</v>
      </c>
      <c r="H290" s="25"/>
      <c r="I290" s="11">
        <f t="shared" si="31"/>
        <v>0</v>
      </c>
      <c r="J290" s="31" t="s">
        <v>312</v>
      </c>
      <c r="K290" s="11"/>
      <c r="L290" s="107">
        <f t="shared" si="32"/>
        <v>0</v>
      </c>
      <c r="M290" s="107"/>
      <c r="N290" s="107"/>
      <c r="O290" s="107">
        <f t="shared" si="33"/>
        <v>6000000</v>
      </c>
      <c r="P290" s="107">
        <v>6000000</v>
      </c>
      <c r="Q290" s="107"/>
      <c r="R290" s="107">
        <f t="shared" si="34"/>
        <v>0</v>
      </c>
      <c r="S290" s="107"/>
      <c r="T290" s="107"/>
      <c r="U290" s="107">
        <f t="shared" si="35"/>
        <v>0</v>
      </c>
      <c r="V290" s="107"/>
      <c r="W290" s="107"/>
      <c r="X290" s="107">
        <f t="shared" si="36"/>
        <v>0</v>
      </c>
      <c r="Y290" s="107"/>
      <c r="Z290" s="107"/>
      <c r="AA290" s="108">
        <f>C290+I290-L290-O290-U290-X290-R290</f>
        <v>0</v>
      </c>
      <c r="AB290" s="7">
        <v>45540</v>
      </c>
    </row>
    <row r="291" spans="1:28" ht="15.75" hidden="1" x14ac:dyDescent="0.25">
      <c r="A291" s="24">
        <v>45532</v>
      </c>
      <c r="B291" s="25" t="s">
        <v>412</v>
      </c>
      <c r="C291" s="117">
        <v>19760000</v>
      </c>
      <c r="D291" s="25" t="s">
        <v>46</v>
      </c>
      <c r="E291" s="25" t="s">
        <v>58</v>
      </c>
      <c r="F291" s="25">
        <v>10400</v>
      </c>
      <c r="G291" s="25" t="s">
        <v>34</v>
      </c>
      <c r="H291" s="25"/>
      <c r="I291" s="11">
        <f t="shared" si="31"/>
        <v>0</v>
      </c>
      <c r="J291" s="31" t="s">
        <v>312</v>
      </c>
      <c r="K291" s="11"/>
      <c r="L291" s="107">
        <f t="shared" si="32"/>
        <v>0</v>
      </c>
      <c r="M291" s="107"/>
      <c r="N291" s="107"/>
      <c r="O291" s="107">
        <f t="shared" si="33"/>
        <v>19760000</v>
      </c>
      <c r="P291" s="107">
        <v>19760000</v>
      </c>
      <c r="Q291" s="107"/>
      <c r="R291" s="107">
        <f t="shared" si="34"/>
        <v>0</v>
      </c>
      <c r="S291" s="107"/>
      <c r="T291" s="107"/>
      <c r="U291" s="107">
        <f t="shared" si="35"/>
        <v>0</v>
      </c>
      <c r="V291" s="107"/>
      <c r="W291" s="107"/>
      <c r="X291" s="107">
        <f t="shared" si="36"/>
        <v>0</v>
      </c>
      <c r="Y291" s="107"/>
      <c r="Z291" s="107"/>
      <c r="AA291" s="108">
        <f>C291+I291-L291-O291-U291-X291-R291</f>
        <v>0</v>
      </c>
      <c r="AB291" s="7">
        <v>45540</v>
      </c>
    </row>
    <row r="292" spans="1:28" ht="15.75" hidden="1" x14ac:dyDescent="0.25">
      <c r="A292" s="24">
        <v>45532</v>
      </c>
      <c r="B292" s="25" t="s">
        <v>280</v>
      </c>
      <c r="C292" s="117">
        <v>17420000</v>
      </c>
      <c r="D292" s="25" t="s">
        <v>46</v>
      </c>
      <c r="E292" s="25" t="s">
        <v>108</v>
      </c>
      <c r="F292" s="25">
        <v>10400</v>
      </c>
      <c r="G292" s="25" t="s">
        <v>34</v>
      </c>
      <c r="H292" s="25"/>
      <c r="I292" s="11">
        <f t="shared" si="31"/>
        <v>0</v>
      </c>
      <c r="J292" s="38" t="s">
        <v>78</v>
      </c>
      <c r="K292" s="11"/>
      <c r="L292" s="107">
        <f t="shared" si="32"/>
        <v>0</v>
      </c>
      <c r="M292" s="107"/>
      <c r="N292" s="107"/>
      <c r="O292" s="107">
        <f t="shared" si="33"/>
        <v>0</v>
      </c>
      <c r="P292" s="107"/>
      <c r="Q292" s="107"/>
      <c r="R292" s="107">
        <f t="shared" si="34"/>
        <v>1960000</v>
      </c>
      <c r="S292" s="107">
        <v>1840000</v>
      </c>
      <c r="T292" s="107">
        <v>120000</v>
      </c>
      <c r="U292" s="107">
        <f t="shared" si="35"/>
        <v>0</v>
      </c>
      <c r="V292" s="107"/>
      <c r="W292" s="107"/>
      <c r="X292" s="107">
        <f t="shared" si="36"/>
        <v>0</v>
      </c>
      <c r="Y292" s="107"/>
      <c r="Z292" s="107"/>
      <c r="AA292" s="108">
        <f>C292+I292-L292-O292-U292-X292-R292</f>
        <v>15460000</v>
      </c>
      <c r="AB292" s="7">
        <v>45556</v>
      </c>
    </row>
    <row r="293" spans="1:28" ht="15.75" hidden="1" x14ac:dyDescent="0.25">
      <c r="A293" s="24">
        <v>45532</v>
      </c>
      <c r="B293" s="25" t="s">
        <v>354</v>
      </c>
      <c r="C293" s="117">
        <v>560000</v>
      </c>
      <c r="D293" s="25" t="s">
        <v>46</v>
      </c>
      <c r="E293" s="25" t="s">
        <v>204</v>
      </c>
      <c r="F293" s="25">
        <v>500</v>
      </c>
      <c r="G293" s="25" t="s">
        <v>34</v>
      </c>
      <c r="H293" s="25"/>
      <c r="I293" s="11">
        <f t="shared" si="31"/>
        <v>0</v>
      </c>
      <c r="J293" s="26" t="s">
        <v>28</v>
      </c>
      <c r="K293" s="11" t="s">
        <v>1841</v>
      </c>
      <c r="L293" s="107">
        <f t="shared" si="32"/>
        <v>0</v>
      </c>
      <c r="M293" s="107"/>
      <c r="N293" s="107"/>
      <c r="O293" s="107">
        <f t="shared" si="33"/>
        <v>0</v>
      </c>
      <c r="P293" s="107"/>
      <c r="Q293" s="107"/>
      <c r="R293" s="107">
        <f t="shared" si="34"/>
        <v>0</v>
      </c>
      <c r="S293" s="107"/>
      <c r="T293" s="107"/>
      <c r="U293" s="107">
        <f t="shared" si="35"/>
        <v>0</v>
      </c>
      <c r="V293" s="107"/>
      <c r="W293" s="107"/>
      <c r="X293" s="107">
        <f t="shared" si="36"/>
        <v>0</v>
      </c>
      <c r="Y293" s="107"/>
      <c r="Z293" s="107"/>
      <c r="AA293" s="108">
        <f>C293+I293-L293-O293-U293-X293-R293</f>
        <v>560000</v>
      </c>
      <c r="AB293" s="7"/>
    </row>
    <row r="294" spans="1:28" ht="15.75" hidden="1" x14ac:dyDescent="0.25">
      <c r="A294" s="24">
        <v>45532</v>
      </c>
      <c r="B294" s="25" t="s">
        <v>122</v>
      </c>
      <c r="C294" s="117">
        <v>4500000</v>
      </c>
      <c r="D294" s="25" t="s">
        <v>46</v>
      </c>
      <c r="E294" s="25" t="s">
        <v>117</v>
      </c>
      <c r="F294" s="25">
        <v>10</v>
      </c>
      <c r="G294" s="25" t="s">
        <v>23</v>
      </c>
      <c r="H294" s="25"/>
      <c r="I294" s="11">
        <f t="shared" si="31"/>
        <v>0</v>
      </c>
      <c r="J294" s="31" t="s">
        <v>312</v>
      </c>
      <c r="K294" s="11" t="s">
        <v>1876</v>
      </c>
      <c r="L294" s="107">
        <f t="shared" si="32"/>
        <v>0</v>
      </c>
      <c r="M294" s="107"/>
      <c r="N294" s="107"/>
      <c r="O294" s="107">
        <f t="shared" si="33"/>
        <v>4500000</v>
      </c>
      <c r="P294" s="107">
        <v>4500000</v>
      </c>
      <c r="Q294" s="107"/>
      <c r="R294" s="107">
        <f t="shared" si="34"/>
        <v>0</v>
      </c>
      <c r="S294" s="107"/>
      <c r="T294" s="107"/>
      <c r="U294" s="107">
        <f t="shared" si="35"/>
        <v>0</v>
      </c>
      <c r="V294" s="107"/>
      <c r="W294" s="107"/>
      <c r="X294" s="107">
        <f t="shared" si="36"/>
        <v>0</v>
      </c>
      <c r="Y294" s="107"/>
      <c r="Z294" s="107"/>
      <c r="AA294" s="108">
        <f>C294+I294-L294-O294-U294-X294-R294</f>
        <v>0</v>
      </c>
      <c r="AB294" s="7">
        <v>45544</v>
      </c>
    </row>
    <row r="295" spans="1:28" ht="15.75" hidden="1" x14ac:dyDescent="0.25">
      <c r="A295" s="24">
        <v>45533</v>
      </c>
      <c r="B295" s="25" t="s">
        <v>231</v>
      </c>
      <c r="C295" s="25">
        <v>1000000</v>
      </c>
      <c r="D295" s="25" t="s">
        <v>46</v>
      </c>
      <c r="E295" s="25" t="s">
        <v>326</v>
      </c>
      <c r="F295" s="25">
        <v>10</v>
      </c>
      <c r="G295" s="25" t="s">
        <v>39</v>
      </c>
      <c r="H295" s="25"/>
      <c r="I295" s="11">
        <f t="shared" ref="I295:I341" si="37">F295*H295</f>
        <v>0</v>
      </c>
      <c r="J295" s="26" t="s">
        <v>28</v>
      </c>
      <c r="K295" s="11"/>
      <c r="L295" s="107">
        <f t="shared" si="32"/>
        <v>0</v>
      </c>
      <c r="M295" s="107"/>
      <c r="N295" s="107"/>
      <c r="O295" s="107">
        <f t="shared" si="33"/>
        <v>0</v>
      </c>
      <c r="P295" s="107"/>
      <c r="Q295" s="107"/>
      <c r="R295" s="107">
        <f t="shared" si="34"/>
        <v>0</v>
      </c>
      <c r="S295" s="107"/>
      <c r="T295" s="107"/>
      <c r="U295" s="107">
        <f t="shared" si="35"/>
        <v>0</v>
      </c>
      <c r="V295" s="107"/>
      <c r="W295" s="107"/>
      <c r="X295" s="107">
        <f t="shared" si="36"/>
        <v>0</v>
      </c>
      <c r="Y295" s="107"/>
      <c r="Z295" s="107"/>
      <c r="AA295" s="108">
        <f>C295+I295-L295-O295-U295-X295-R295</f>
        <v>1000000</v>
      </c>
      <c r="AB295" s="7"/>
    </row>
    <row r="296" spans="1:28" ht="15.75" hidden="1" x14ac:dyDescent="0.25">
      <c r="A296" s="24">
        <v>45533</v>
      </c>
      <c r="B296" s="25" t="s">
        <v>231</v>
      </c>
      <c r="C296" s="117">
        <v>780000</v>
      </c>
      <c r="D296" s="25" t="s">
        <v>46</v>
      </c>
      <c r="E296" s="25" t="s">
        <v>129</v>
      </c>
      <c r="F296" s="25">
        <v>12</v>
      </c>
      <c r="G296" s="25" t="s">
        <v>77</v>
      </c>
      <c r="H296" s="25"/>
      <c r="I296" s="11">
        <f t="shared" si="37"/>
        <v>0</v>
      </c>
      <c r="J296" s="26" t="s">
        <v>28</v>
      </c>
      <c r="K296" s="11"/>
      <c r="L296" s="107">
        <f t="shared" si="32"/>
        <v>0</v>
      </c>
      <c r="M296" s="107"/>
      <c r="N296" s="107"/>
      <c r="O296" s="107">
        <f t="shared" si="33"/>
        <v>0</v>
      </c>
      <c r="P296" s="107"/>
      <c r="Q296" s="107"/>
      <c r="R296" s="107">
        <f t="shared" si="34"/>
        <v>0</v>
      </c>
      <c r="S296" s="107"/>
      <c r="T296" s="107"/>
      <c r="U296" s="107">
        <f t="shared" si="35"/>
        <v>0</v>
      </c>
      <c r="V296" s="107"/>
      <c r="W296" s="107"/>
      <c r="X296" s="107">
        <f t="shared" si="36"/>
        <v>0</v>
      </c>
      <c r="Y296" s="107"/>
      <c r="Z296" s="107"/>
      <c r="AA296" s="108">
        <f>C296+I296-L296-O296-U296-X296-R296</f>
        <v>780000</v>
      </c>
      <c r="AB296" s="7"/>
    </row>
    <row r="297" spans="1:28" ht="15.75" hidden="1" x14ac:dyDescent="0.25">
      <c r="A297" s="24">
        <v>45533</v>
      </c>
      <c r="B297" s="25" t="s">
        <v>359</v>
      </c>
      <c r="C297" s="117">
        <v>2226400</v>
      </c>
      <c r="D297" s="25" t="s">
        <v>46</v>
      </c>
      <c r="E297" s="25" t="s">
        <v>120</v>
      </c>
      <c r="F297" s="25">
        <v>48.4</v>
      </c>
      <c r="G297" s="25" t="s">
        <v>39</v>
      </c>
      <c r="H297" s="25"/>
      <c r="I297" s="11">
        <f t="shared" si="37"/>
        <v>0</v>
      </c>
      <c r="J297" s="31" t="s">
        <v>312</v>
      </c>
      <c r="K297" s="11" t="s">
        <v>1906</v>
      </c>
      <c r="L297" s="107">
        <f t="shared" si="32"/>
        <v>0</v>
      </c>
      <c r="M297" s="107"/>
      <c r="N297" s="107"/>
      <c r="O297" s="107">
        <f t="shared" si="33"/>
        <v>2226400</v>
      </c>
      <c r="P297" s="107">
        <v>2226400</v>
      </c>
      <c r="Q297" s="107"/>
      <c r="R297" s="107">
        <f t="shared" si="34"/>
        <v>0</v>
      </c>
      <c r="S297" s="107"/>
      <c r="T297" s="107"/>
      <c r="U297" s="107">
        <f t="shared" si="35"/>
        <v>0</v>
      </c>
      <c r="V297" s="107"/>
      <c r="W297" s="107"/>
      <c r="X297" s="107">
        <f t="shared" si="36"/>
        <v>0</v>
      </c>
      <c r="Y297" s="107"/>
      <c r="Z297" s="107"/>
      <c r="AA297" s="108">
        <f>C297+I297-L297-O297-U297-X297-R297</f>
        <v>0</v>
      </c>
      <c r="AB297" s="7">
        <v>45548</v>
      </c>
    </row>
    <row r="298" spans="1:28" ht="15.75" hidden="1" x14ac:dyDescent="0.25">
      <c r="A298" s="24">
        <v>45533</v>
      </c>
      <c r="B298" s="25" t="s">
        <v>99</v>
      </c>
      <c r="C298" s="117">
        <v>0</v>
      </c>
      <c r="D298" s="117"/>
      <c r="E298" s="25" t="s">
        <v>121</v>
      </c>
      <c r="F298" s="25">
        <v>40.700000000000003</v>
      </c>
      <c r="G298" s="25" t="s">
        <v>39</v>
      </c>
      <c r="H298" s="25"/>
      <c r="I298" s="11">
        <f t="shared" si="37"/>
        <v>0</v>
      </c>
      <c r="J298" s="26" t="s">
        <v>28</v>
      </c>
      <c r="K298" s="11"/>
      <c r="L298" s="107">
        <f t="shared" si="32"/>
        <v>0</v>
      </c>
      <c r="M298" s="107"/>
      <c r="N298" s="107"/>
      <c r="O298" s="107">
        <f t="shared" si="33"/>
        <v>0</v>
      </c>
      <c r="P298" s="107"/>
      <c r="Q298" s="107"/>
      <c r="R298" s="107">
        <f t="shared" si="34"/>
        <v>0</v>
      </c>
      <c r="S298" s="107"/>
      <c r="T298" s="107"/>
      <c r="U298" s="107">
        <f t="shared" si="35"/>
        <v>0</v>
      </c>
      <c r="V298" s="107"/>
      <c r="W298" s="107"/>
      <c r="X298" s="107">
        <f t="shared" si="36"/>
        <v>0</v>
      </c>
      <c r="Y298" s="107"/>
      <c r="Z298" s="107"/>
      <c r="AA298" s="108">
        <f>C298+I298-L298-O298-U298-X298-R298</f>
        <v>0</v>
      </c>
      <c r="AB298" s="7"/>
    </row>
    <row r="299" spans="1:28" ht="15.75" hidden="1" x14ac:dyDescent="0.25">
      <c r="A299" s="24">
        <v>45533</v>
      </c>
      <c r="B299" s="25" t="s">
        <v>256</v>
      </c>
      <c r="C299" s="41">
        <v>1089000</v>
      </c>
      <c r="D299" s="25" t="s">
        <v>46</v>
      </c>
      <c r="E299" s="25" t="s">
        <v>64</v>
      </c>
      <c r="F299" s="25">
        <v>19.8</v>
      </c>
      <c r="G299" s="25" t="s">
        <v>39</v>
      </c>
      <c r="H299" s="25"/>
      <c r="I299" s="11">
        <f t="shared" si="37"/>
        <v>0</v>
      </c>
      <c r="J299" s="31" t="s">
        <v>312</v>
      </c>
      <c r="K299" s="11"/>
      <c r="L299" s="107">
        <f t="shared" si="32"/>
        <v>0</v>
      </c>
      <c r="M299" s="107"/>
      <c r="N299" s="107"/>
      <c r="O299" s="107">
        <f t="shared" si="33"/>
        <v>0</v>
      </c>
      <c r="P299" s="107"/>
      <c r="Q299" s="107"/>
      <c r="R299" s="107">
        <f t="shared" si="34"/>
        <v>1089000</v>
      </c>
      <c r="S299" s="107">
        <v>1089000</v>
      </c>
      <c r="T299" s="107"/>
      <c r="U299" s="107">
        <f t="shared" si="35"/>
        <v>0</v>
      </c>
      <c r="V299" s="107"/>
      <c r="W299" s="107"/>
      <c r="X299" s="107">
        <f t="shared" si="36"/>
        <v>0</v>
      </c>
      <c r="Y299" s="107"/>
      <c r="Z299" s="107"/>
      <c r="AA299" s="108">
        <f>C299+I299-L299-O299-U299-X299-R299</f>
        <v>0</v>
      </c>
      <c r="AB299" s="7">
        <v>45556</v>
      </c>
    </row>
    <row r="300" spans="1:28" ht="15.75" hidden="1" x14ac:dyDescent="0.25">
      <c r="A300" s="24">
        <v>45533</v>
      </c>
      <c r="B300" s="25" t="s">
        <v>256</v>
      </c>
      <c r="C300" s="41">
        <v>4000000</v>
      </c>
      <c r="D300" s="25" t="s">
        <v>46</v>
      </c>
      <c r="E300" s="25" t="s">
        <v>108</v>
      </c>
      <c r="F300" s="25">
        <v>2000</v>
      </c>
      <c r="G300" s="25" t="s">
        <v>34</v>
      </c>
      <c r="H300" s="25"/>
      <c r="I300" s="11">
        <f t="shared" si="37"/>
        <v>0</v>
      </c>
      <c r="J300" s="31" t="s">
        <v>312</v>
      </c>
      <c r="K300" s="11"/>
      <c r="L300" s="107">
        <f t="shared" si="32"/>
        <v>0</v>
      </c>
      <c r="M300" s="107"/>
      <c r="N300" s="107"/>
      <c r="O300" s="107">
        <f t="shared" si="33"/>
        <v>0</v>
      </c>
      <c r="P300" s="107"/>
      <c r="Q300" s="107"/>
      <c r="R300" s="107">
        <f t="shared" si="34"/>
        <v>4000000</v>
      </c>
      <c r="S300" s="107">
        <v>4000000</v>
      </c>
      <c r="T300" s="107"/>
      <c r="U300" s="107">
        <f t="shared" si="35"/>
        <v>0</v>
      </c>
      <c r="V300" s="107"/>
      <c r="W300" s="107"/>
      <c r="X300" s="107">
        <f t="shared" si="36"/>
        <v>0</v>
      </c>
      <c r="Y300" s="107"/>
      <c r="Z300" s="107"/>
      <c r="AA300" s="108">
        <f>C300+I300-L300-O300-U300-X300-R300</f>
        <v>0</v>
      </c>
      <c r="AB300" s="7">
        <v>45556</v>
      </c>
    </row>
    <row r="301" spans="1:28" ht="15.75" hidden="1" x14ac:dyDescent="0.25">
      <c r="A301" s="24">
        <v>45533</v>
      </c>
      <c r="B301" s="25" t="s">
        <v>51</v>
      </c>
      <c r="C301" s="25">
        <v>7555500</v>
      </c>
      <c r="D301" s="25" t="s">
        <v>46</v>
      </c>
      <c r="E301" s="25" t="s">
        <v>126</v>
      </c>
      <c r="F301" s="25">
        <v>167.9</v>
      </c>
      <c r="G301" s="25" t="s">
        <v>39</v>
      </c>
      <c r="H301" s="25"/>
      <c r="I301" s="11">
        <f t="shared" si="37"/>
        <v>0</v>
      </c>
      <c r="J301" s="26" t="s">
        <v>28</v>
      </c>
      <c r="K301" s="11"/>
      <c r="L301" s="107">
        <f t="shared" si="32"/>
        <v>0</v>
      </c>
      <c r="M301" s="107"/>
      <c r="N301" s="107"/>
      <c r="O301" s="107">
        <f t="shared" si="33"/>
        <v>0</v>
      </c>
      <c r="P301" s="107"/>
      <c r="Q301" s="107"/>
      <c r="R301" s="107">
        <f t="shared" si="34"/>
        <v>0</v>
      </c>
      <c r="S301" s="107"/>
      <c r="T301" s="107"/>
      <c r="U301" s="107">
        <f t="shared" si="35"/>
        <v>0</v>
      </c>
      <c r="V301" s="107"/>
      <c r="W301" s="107"/>
      <c r="X301" s="107">
        <f t="shared" si="36"/>
        <v>0</v>
      </c>
      <c r="Y301" s="107"/>
      <c r="Z301" s="107"/>
      <c r="AA301" s="108">
        <f>C301+I301-L301-O301-U301-X301-R301</f>
        <v>7555500</v>
      </c>
      <c r="AB301" s="7"/>
    </row>
    <row r="302" spans="1:28" ht="15.75" hidden="1" x14ac:dyDescent="0.25">
      <c r="A302" s="24">
        <v>45533</v>
      </c>
      <c r="B302" s="25" t="s">
        <v>51</v>
      </c>
      <c r="C302" s="25">
        <v>7758000</v>
      </c>
      <c r="D302" s="25" t="s">
        <v>46</v>
      </c>
      <c r="E302" s="25" t="s">
        <v>273</v>
      </c>
      <c r="F302" s="25">
        <v>172.4</v>
      </c>
      <c r="G302" s="25" t="s">
        <v>39</v>
      </c>
      <c r="H302" s="25"/>
      <c r="I302" s="11">
        <f t="shared" si="37"/>
        <v>0</v>
      </c>
      <c r="J302" s="26" t="s">
        <v>28</v>
      </c>
      <c r="K302" s="11"/>
      <c r="L302" s="107">
        <f t="shared" si="32"/>
        <v>0</v>
      </c>
      <c r="M302" s="107"/>
      <c r="N302" s="107"/>
      <c r="O302" s="107">
        <f t="shared" si="33"/>
        <v>0</v>
      </c>
      <c r="P302" s="107"/>
      <c r="Q302" s="107"/>
      <c r="R302" s="107">
        <f t="shared" si="34"/>
        <v>0</v>
      </c>
      <c r="S302" s="107"/>
      <c r="T302" s="107"/>
      <c r="U302" s="107">
        <f t="shared" si="35"/>
        <v>0</v>
      </c>
      <c r="V302" s="107"/>
      <c r="W302" s="107"/>
      <c r="X302" s="107">
        <f t="shared" si="36"/>
        <v>0</v>
      </c>
      <c r="Y302" s="107"/>
      <c r="Z302" s="107"/>
      <c r="AA302" s="108">
        <f>C302+I302-L302-O302-U302-X302-R302</f>
        <v>7758000</v>
      </c>
      <c r="AB302" s="7"/>
    </row>
    <row r="303" spans="1:28" ht="15.75" hidden="1" x14ac:dyDescent="0.25">
      <c r="A303" s="24">
        <v>45533</v>
      </c>
      <c r="B303" s="25" t="s">
        <v>96</v>
      </c>
      <c r="C303" s="25">
        <v>3250000</v>
      </c>
      <c r="D303" s="25" t="s">
        <v>46</v>
      </c>
      <c r="E303" s="25" t="s">
        <v>763</v>
      </c>
      <c r="F303" s="25">
        <v>1300</v>
      </c>
      <c r="G303" s="25" t="s">
        <v>34</v>
      </c>
      <c r="H303" s="25"/>
      <c r="I303" s="11">
        <f t="shared" si="37"/>
        <v>0</v>
      </c>
      <c r="J303" s="26" t="s">
        <v>28</v>
      </c>
      <c r="K303" s="11"/>
      <c r="L303" s="107">
        <f t="shared" si="32"/>
        <v>0</v>
      </c>
      <c r="M303" s="107"/>
      <c r="N303" s="107"/>
      <c r="O303" s="107">
        <f t="shared" si="33"/>
        <v>0</v>
      </c>
      <c r="P303" s="107"/>
      <c r="Q303" s="107"/>
      <c r="R303" s="107">
        <f t="shared" si="34"/>
        <v>0</v>
      </c>
      <c r="S303" s="107"/>
      <c r="T303" s="107"/>
      <c r="U303" s="107">
        <f t="shared" si="35"/>
        <v>0</v>
      </c>
      <c r="V303" s="107"/>
      <c r="W303" s="107"/>
      <c r="X303" s="107">
        <f t="shared" si="36"/>
        <v>0</v>
      </c>
      <c r="Y303" s="107"/>
      <c r="Z303" s="107"/>
      <c r="AA303" s="108">
        <f>C303+I303-L303-O303-U303-X303-R303</f>
        <v>3250000</v>
      </c>
      <c r="AB303" s="7"/>
    </row>
    <row r="304" spans="1:28" ht="15.75" hidden="1" x14ac:dyDescent="0.25">
      <c r="A304" s="24">
        <v>45533</v>
      </c>
      <c r="B304" s="25" t="s">
        <v>96</v>
      </c>
      <c r="C304" s="25">
        <v>2870000</v>
      </c>
      <c r="D304" s="25" t="s">
        <v>46</v>
      </c>
      <c r="E304" s="25" t="s">
        <v>151</v>
      </c>
      <c r="F304" s="25">
        <v>1750</v>
      </c>
      <c r="G304" s="25" t="s">
        <v>34</v>
      </c>
      <c r="H304" s="25"/>
      <c r="I304" s="11">
        <f t="shared" si="37"/>
        <v>0</v>
      </c>
      <c r="J304" s="31" t="s">
        <v>312</v>
      </c>
      <c r="K304" s="11" t="s">
        <v>1822</v>
      </c>
      <c r="L304" s="107">
        <f t="shared" si="32"/>
        <v>0</v>
      </c>
      <c r="M304" s="107"/>
      <c r="N304" s="107"/>
      <c r="O304" s="107">
        <f t="shared" si="33"/>
        <v>2870000</v>
      </c>
      <c r="P304" s="107">
        <v>2870000</v>
      </c>
      <c r="Q304" s="107"/>
      <c r="R304" s="107">
        <f t="shared" si="34"/>
        <v>0</v>
      </c>
      <c r="S304" s="107"/>
      <c r="T304" s="107"/>
      <c r="U304" s="107">
        <f t="shared" si="35"/>
        <v>0</v>
      </c>
      <c r="V304" s="107"/>
      <c r="W304" s="107"/>
      <c r="X304" s="107">
        <f t="shared" si="36"/>
        <v>0</v>
      </c>
      <c r="Y304" s="107"/>
      <c r="Z304" s="107"/>
      <c r="AA304" s="108">
        <f>C304+I304-L304-O304-U304-X304-R304</f>
        <v>0</v>
      </c>
      <c r="AB304" s="7">
        <v>45548</v>
      </c>
    </row>
    <row r="305" spans="1:28" ht="15.75" hidden="1" x14ac:dyDescent="0.25">
      <c r="A305" s="24">
        <v>45533</v>
      </c>
      <c r="B305" s="25" t="s">
        <v>256</v>
      </c>
      <c r="C305" s="41">
        <v>800000</v>
      </c>
      <c r="D305" s="25" t="s">
        <v>52</v>
      </c>
      <c r="E305" s="25" t="s">
        <v>259</v>
      </c>
      <c r="F305" s="25">
        <v>1000</v>
      </c>
      <c r="G305" s="25" t="s">
        <v>34</v>
      </c>
      <c r="H305" s="25"/>
      <c r="I305" s="11">
        <f t="shared" si="37"/>
        <v>0</v>
      </c>
      <c r="J305" s="31" t="s">
        <v>312</v>
      </c>
      <c r="K305" s="11"/>
      <c r="L305" s="107">
        <f t="shared" si="32"/>
        <v>0</v>
      </c>
      <c r="M305" s="107"/>
      <c r="N305" s="107"/>
      <c r="O305" s="107">
        <f t="shared" si="33"/>
        <v>0</v>
      </c>
      <c r="P305" s="107"/>
      <c r="Q305" s="107"/>
      <c r="R305" s="107">
        <f t="shared" si="34"/>
        <v>800000</v>
      </c>
      <c r="S305" s="107">
        <v>800000</v>
      </c>
      <c r="T305" s="107"/>
      <c r="U305" s="107">
        <f t="shared" si="35"/>
        <v>0</v>
      </c>
      <c r="V305" s="107"/>
      <c r="W305" s="107"/>
      <c r="X305" s="107">
        <f t="shared" si="36"/>
        <v>0</v>
      </c>
      <c r="Y305" s="107"/>
      <c r="Z305" s="107"/>
      <c r="AA305" s="108">
        <f>C305+I305-L305-O305-U305-X305-R305</f>
        <v>0</v>
      </c>
      <c r="AB305" s="7">
        <v>45556</v>
      </c>
    </row>
    <row r="306" spans="1:28" ht="15.75" hidden="1" x14ac:dyDescent="0.25">
      <c r="A306" s="24">
        <v>45533</v>
      </c>
      <c r="B306" s="25" t="s">
        <v>107</v>
      </c>
      <c r="C306" s="25">
        <v>1555000</v>
      </c>
      <c r="D306" s="25" t="s">
        <v>46</v>
      </c>
      <c r="E306" s="25" t="s">
        <v>1011</v>
      </c>
      <c r="F306" s="25">
        <v>1000</v>
      </c>
      <c r="G306" s="25" t="s">
        <v>34</v>
      </c>
      <c r="H306" s="25"/>
      <c r="I306" s="11">
        <f t="shared" si="37"/>
        <v>0</v>
      </c>
      <c r="J306" s="26" t="s">
        <v>28</v>
      </c>
      <c r="K306" s="11"/>
      <c r="L306" s="107">
        <f t="shared" si="32"/>
        <v>0</v>
      </c>
      <c r="M306" s="107"/>
      <c r="N306" s="107"/>
      <c r="O306" s="107">
        <f t="shared" si="33"/>
        <v>0</v>
      </c>
      <c r="P306" s="107"/>
      <c r="Q306" s="107"/>
      <c r="R306" s="107">
        <f t="shared" si="34"/>
        <v>0</v>
      </c>
      <c r="S306" s="107"/>
      <c r="T306" s="107"/>
      <c r="U306" s="107">
        <f t="shared" si="35"/>
        <v>0</v>
      </c>
      <c r="V306" s="107"/>
      <c r="W306" s="107"/>
      <c r="X306" s="107">
        <f t="shared" si="36"/>
        <v>0</v>
      </c>
      <c r="Y306" s="107"/>
      <c r="Z306" s="107"/>
      <c r="AA306" s="108">
        <f>C306+I306-L306-O306-U306-X306-R306</f>
        <v>1555000</v>
      </c>
      <c r="AB306" s="7"/>
    </row>
    <row r="307" spans="1:28" ht="15.75" hidden="1" x14ac:dyDescent="0.25">
      <c r="A307" s="24">
        <v>45533</v>
      </c>
      <c r="B307" s="25" t="s">
        <v>107</v>
      </c>
      <c r="C307" s="25">
        <v>845000</v>
      </c>
      <c r="D307" s="25" t="s">
        <v>46</v>
      </c>
      <c r="E307" s="25" t="s">
        <v>151</v>
      </c>
      <c r="F307" s="25">
        <v>500</v>
      </c>
      <c r="G307" s="25" t="s">
        <v>34</v>
      </c>
      <c r="H307" s="25"/>
      <c r="I307" s="11">
        <f t="shared" si="37"/>
        <v>0</v>
      </c>
      <c r="J307" s="26" t="s">
        <v>28</v>
      </c>
      <c r="K307" s="11"/>
      <c r="L307" s="107">
        <f t="shared" si="32"/>
        <v>0</v>
      </c>
      <c r="M307" s="107"/>
      <c r="N307" s="107"/>
      <c r="O307" s="107">
        <f t="shared" si="33"/>
        <v>0</v>
      </c>
      <c r="P307" s="107"/>
      <c r="Q307" s="107"/>
      <c r="R307" s="107">
        <f t="shared" si="34"/>
        <v>0</v>
      </c>
      <c r="S307" s="107"/>
      <c r="T307" s="107"/>
      <c r="U307" s="107">
        <f t="shared" si="35"/>
        <v>0</v>
      </c>
      <c r="V307" s="107"/>
      <c r="W307" s="107"/>
      <c r="X307" s="107">
        <f t="shared" si="36"/>
        <v>0</v>
      </c>
      <c r="Y307" s="107"/>
      <c r="Z307" s="107"/>
      <c r="AA307" s="108">
        <f>C307+I307-L307-O307-U307-X307-R307</f>
        <v>845000</v>
      </c>
      <c r="AB307" s="7"/>
    </row>
    <row r="308" spans="1:28" ht="15.75" hidden="1" x14ac:dyDescent="0.25">
      <c r="A308" s="24">
        <v>45533</v>
      </c>
      <c r="B308" s="25" t="s">
        <v>107</v>
      </c>
      <c r="C308" s="25">
        <v>975200</v>
      </c>
      <c r="D308" s="25" t="s">
        <v>46</v>
      </c>
      <c r="E308" s="25" t="s">
        <v>358</v>
      </c>
      <c r="F308" s="25">
        <v>21.2</v>
      </c>
      <c r="G308" s="25" t="s">
        <v>39</v>
      </c>
      <c r="H308" s="25"/>
      <c r="I308" s="11">
        <f t="shared" si="37"/>
        <v>0</v>
      </c>
      <c r="J308" s="26" t="s">
        <v>28</v>
      </c>
      <c r="K308" s="11"/>
      <c r="L308" s="107">
        <f t="shared" si="32"/>
        <v>0</v>
      </c>
      <c r="M308" s="107"/>
      <c r="N308" s="107"/>
      <c r="O308" s="107">
        <f t="shared" si="33"/>
        <v>0</v>
      </c>
      <c r="P308" s="107"/>
      <c r="Q308" s="107"/>
      <c r="R308" s="107">
        <f t="shared" si="34"/>
        <v>0</v>
      </c>
      <c r="S308" s="107"/>
      <c r="T308" s="107"/>
      <c r="U308" s="107">
        <f t="shared" si="35"/>
        <v>0</v>
      </c>
      <c r="V308" s="107"/>
      <c r="W308" s="107"/>
      <c r="X308" s="107">
        <f t="shared" si="36"/>
        <v>0</v>
      </c>
      <c r="Y308" s="107"/>
      <c r="Z308" s="107"/>
      <c r="AA308" s="108">
        <f>C308+I308-L308-O308-U308-X308-R308</f>
        <v>975200</v>
      </c>
      <c r="AB308" s="7"/>
    </row>
    <row r="309" spans="1:28" ht="15.75" hidden="1" x14ac:dyDescent="0.25">
      <c r="A309" s="24">
        <v>45533</v>
      </c>
      <c r="B309" s="25" t="s">
        <v>107</v>
      </c>
      <c r="C309" s="25">
        <v>1117800</v>
      </c>
      <c r="D309" s="25" t="s">
        <v>46</v>
      </c>
      <c r="E309" s="25" t="s">
        <v>120</v>
      </c>
      <c r="F309" s="25">
        <v>24.3</v>
      </c>
      <c r="G309" s="25" t="s">
        <v>39</v>
      </c>
      <c r="H309" s="25"/>
      <c r="I309" s="11">
        <f t="shared" si="37"/>
        <v>0</v>
      </c>
      <c r="J309" s="26" t="s">
        <v>28</v>
      </c>
      <c r="K309" s="11"/>
      <c r="L309" s="107">
        <f t="shared" si="32"/>
        <v>0</v>
      </c>
      <c r="M309" s="107"/>
      <c r="N309" s="107"/>
      <c r="O309" s="107">
        <f t="shared" si="33"/>
        <v>0</v>
      </c>
      <c r="P309" s="107"/>
      <c r="Q309" s="107"/>
      <c r="R309" s="107">
        <f t="shared" si="34"/>
        <v>0</v>
      </c>
      <c r="S309" s="107"/>
      <c r="T309" s="107"/>
      <c r="U309" s="107">
        <f t="shared" si="35"/>
        <v>0</v>
      </c>
      <c r="V309" s="107"/>
      <c r="W309" s="107"/>
      <c r="X309" s="107">
        <f t="shared" si="36"/>
        <v>0</v>
      </c>
      <c r="Y309" s="107"/>
      <c r="Z309" s="107"/>
      <c r="AA309" s="108">
        <f>C309+I309-L309-O309-U309-X309-R309</f>
        <v>1117800</v>
      </c>
      <c r="AB309" s="7"/>
    </row>
    <row r="310" spans="1:28" ht="15.75" hidden="1" x14ac:dyDescent="0.25">
      <c r="A310" s="24">
        <v>45533</v>
      </c>
      <c r="B310" s="25" t="s">
        <v>122</v>
      </c>
      <c r="C310" s="117">
        <v>4800000</v>
      </c>
      <c r="D310" s="25" t="s">
        <v>46</v>
      </c>
      <c r="E310" s="25" t="s">
        <v>157</v>
      </c>
      <c r="F310" s="25">
        <v>16</v>
      </c>
      <c r="G310" s="25" t="s">
        <v>48</v>
      </c>
      <c r="H310" s="25"/>
      <c r="I310" s="11">
        <f t="shared" si="37"/>
        <v>0</v>
      </c>
      <c r="J310" s="31" t="s">
        <v>312</v>
      </c>
      <c r="K310" s="11" t="s">
        <v>1876</v>
      </c>
      <c r="L310" s="107">
        <f t="shared" si="32"/>
        <v>0</v>
      </c>
      <c r="M310" s="107"/>
      <c r="N310" s="107"/>
      <c r="O310" s="107">
        <f t="shared" si="33"/>
        <v>4800000</v>
      </c>
      <c r="P310" s="107">
        <v>4800000</v>
      </c>
      <c r="Q310" s="107"/>
      <c r="R310" s="107">
        <f t="shared" si="34"/>
        <v>0</v>
      </c>
      <c r="S310" s="107"/>
      <c r="T310" s="107"/>
      <c r="U310" s="107">
        <f t="shared" si="35"/>
        <v>0</v>
      </c>
      <c r="V310" s="107"/>
      <c r="W310" s="107"/>
      <c r="X310" s="107">
        <f t="shared" si="36"/>
        <v>0</v>
      </c>
      <c r="Y310" s="107"/>
      <c r="Z310" s="107"/>
      <c r="AA310" s="108">
        <f>C310+I310-L310-O310-U310-X310-R310</f>
        <v>0</v>
      </c>
      <c r="AB310" s="7">
        <v>45544</v>
      </c>
    </row>
    <row r="311" spans="1:28" ht="15.75" hidden="1" x14ac:dyDescent="0.25">
      <c r="A311" s="24">
        <v>45533</v>
      </c>
      <c r="B311" s="25" t="s">
        <v>122</v>
      </c>
      <c r="C311" s="117">
        <v>4800000</v>
      </c>
      <c r="D311" s="25" t="s">
        <v>46</v>
      </c>
      <c r="E311" s="25" t="s">
        <v>112</v>
      </c>
      <c r="F311" s="25">
        <v>16</v>
      </c>
      <c r="G311" s="25" t="s">
        <v>48</v>
      </c>
      <c r="H311" s="25"/>
      <c r="I311" s="11">
        <f t="shared" si="37"/>
        <v>0</v>
      </c>
      <c r="J311" s="31" t="s">
        <v>312</v>
      </c>
      <c r="K311" s="11" t="s">
        <v>1876</v>
      </c>
      <c r="L311" s="107">
        <f t="shared" si="32"/>
        <v>0</v>
      </c>
      <c r="M311" s="107"/>
      <c r="N311" s="107"/>
      <c r="O311" s="107">
        <f t="shared" si="33"/>
        <v>4800000</v>
      </c>
      <c r="P311" s="107">
        <v>4800000</v>
      </c>
      <c r="Q311" s="107"/>
      <c r="R311" s="107">
        <f t="shared" si="34"/>
        <v>0</v>
      </c>
      <c r="S311" s="107"/>
      <c r="T311" s="107"/>
      <c r="U311" s="107">
        <f t="shared" si="35"/>
        <v>0</v>
      </c>
      <c r="V311" s="107"/>
      <c r="W311" s="107"/>
      <c r="X311" s="107">
        <f t="shared" si="36"/>
        <v>0</v>
      </c>
      <c r="Y311" s="107"/>
      <c r="Z311" s="107"/>
      <c r="AA311" s="108">
        <f>C311+I311-L311-O311-U311-X311-R311</f>
        <v>0</v>
      </c>
      <c r="AB311" s="7">
        <v>45544</v>
      </c>
    </row>
    <row r="312" spans="1:28" ht="15.75" hidden="1" x14ac:dyDescent="0.25">
      <c r="A312" s="24">
        <v>45533</v>
      </c>
      <c r="B312" s="25" t="s">
        <v>122</v>
      </c>
      <c r="C312" s="117">
        <v>1000000</v>
      </c>
      <c r="D312" s="25" t="s">
        <v>46</v>
      </c>
      <c r="E312" s="25" t="s">
        <v>130</v>
      </c>
      <c r="F312" s="25">
        <v>20</v>
      </c>
      <c r="G312" s="25" t="s">
        <v>77</v>
      </c>
      <c r="H312" s="25"/>
      <c r="I312" s="11">
        <f t="shared" si="37"/>
        <v>0</v>
      </c>
      <c r="J312" s="31" t="s">
        <v>312</v>
      </c>
      <c r="K312" s="11" t="s">
        <v>1876</v>
      </c>
      <c r="L312" s="107">
        <f t="shared" si="32"/>
        <v>0</v>
      </c>
      <c r="M312" s="107"/>
      <c r="N312" s="107"/>
      <c r="O312" s="107">
        <f t="shared" si="33"/>
        <v>1000000</v>
      </c>
      <c r="P312" s="107">
        <v>1000000</v>
      </c>
      <c r="Q312" s="107"/>
      <c r="R312" s="107">
        <f t="shared" si="34"/>
        <v>0</v>
      </c>
      <c r="S312" s="107"/>
      <c r="T312" s="107"/>
      <c r="U312" s="107">
        <f t="shared" si="35"/>
        <v>0</v>
      </c>
      <c r="V312" s="107"/>
      <c r="W312" s="107"/>
      <c r="X312" s="107">
        <f t="shared" si="36"/>
        <v>0</v>
      </c>
      <c r="Y312" s="107"/>
      <c r="Z312" s="107"/>
      <c r="AA312" s="108">
        <f>C312+I312-L312-O312-U312-X312-R312</f>
        <v>0</v>
      </c>
      <c r="AB312" s="7">
        <v>45544</v>
      </c>
    </row>
    <row r="313" spans="1:28" ht="15.75" x14ac:dyDescent="0.25">
      <c r="A313" s="24">
        <v>45533</v>
      </c>
      <c r="B313" s="25" t="s">
        <v>205</v>
      </c>
      <c r="C313" s="117">
        <v>2217200</v>
      </c>
      <c r="D313" s="25" t="s">
        <v>46</v>
      </c>
      <c r="E313" s="25" t="s">
        <v>120</v>
      </c>
      <c r="F313" s="25">
        <v>48.2</v>
      </c>
      <c r="G313" s="25" t="s">
        <v>39</v>
      </c>
      <c r="H313" s="25"/>
      <c r="I313" s="11">
        <f t="shared" si="37"/>
        <v>0</v>
      </c>
      <c r="J313" s="31" t="s">
        <v>312</v>
      </c>
      <c r="K313" s="11" t="s">
        <v>1810</v>
      </c>
      <c r="L313" s="107">
        <f t="shared" si="32"/>
        <v>0</v>
      </c>
      <c r="M313" s="107"/>
      <c r="N313" s="107"/>
      <c r="O313" s="107">
        <f t="shared" si="33"/>
        <v>2217200</v>
      </c>
      <c r="P313" s="151">
        <v>2217200</v>
      </c>
      <c r="Q313" s="107"/>
      <c r="R313" s="107">
        <f t="shared" si="34"/>
        <v>0</v>
      </c>
      <c r="S313" s="107"/>
      <c r="T313" s="107"/>
      <c r="U313" s="107">
        <f t="shared" si="35"/>
        <v>0</v>
      </c>
      <c r="V313" s="107"/>
      <c r="W313" s="107"/>
      <c r="X313" s="107">
        <f t="shared" si="36"/>
        <v>0</v>
      </c>
      <c r="Y313" s="107"/>
      <c r="Z313" s="107"/>
      <c r="AA313" s="108">
        <f>C313+I313-L313-O313-U313-X313-R313</f>
        <v>0</v>
      </c>
      <c r="AB313" s="7">
        <v>45544</v>
      </c>
    </row>
    <row r="314" spans="1:28" ht="15.75" x14ac:dyDescent="0.25">
      <c r="A314" s="24">
        <v>45533</v>
      </c>
      <c r="B314" s="25" t="s">
        <v>205</v>
      </c>
      <c r="C314" s="117">
        <v>1573200.0000000002</v>
      </c>
      <c r="D314" s="25" t="s">
        <v>46</v>
      </c>
      <c r="E314" s="25" t="s">
        <v>145</v>
      </c>
      <c r="F314" s="25">
        <v>34.200000000000003</v>
      </c>
      <c r="G314" s="25" t="s">
        <v>39</v>
      </c>
      <c r="H314" s="25"/>
      <c r="I314" s="11">
        <f t="shared" si="37"/>
        <v>0</v>
      </c>
      <c r="J314" s="31" t="s">
        <v>312</v>
      </c>
      <c r="K314" s="11" t="s">
        <v>1810</v>
      </c>
      <c r="L314" s="107">
        <f t="shared" si="32"/>
        <v>0</v>
      </c>
      <c r="M314" s="107"/>
      <c r="N314" s="107"/>
      <c r="O314" s="107">
        <f t="shared" si="33"/>
        <v>1573200</v>
      </c>
      <c r="P314" s="151">
        <v>1573200</v>
      </c>
      <c r="Q314" s="107"/>
      <c r="R314" s="107">
        <f t="shared" si="34"/>
        <v>0</v>
      </c>
      <c r="S314" s="107"/>
      <c r="T314" s="107"/>
      <c r="U314" s="107">
        <f t="shared" si="35"/>
        <v>0</v>
      </c>
      <c r="V314" s="107"/>
      <c r="W314" s="107"/>
      <c r="X314" s="107">
        <f t="shared" si="36"/>
        <v>0</v>
      </c>
      <c r="Y314" s="107"/>
      <c r="Z314" s="107"/>
      <c r="AA314" s="108">
        <f>C314+I314-L314-O314-U314-X314-R314</f>
        <v>2.3283064365386963E-10</v>
      </c>
      <c r="AB314" s="7">
        <v>45544</v>
      </c>
    </row>
    <row r="315" spans="1:28" ht="15.75" x14ac:dyDescent="0.25">
      <c r="A315" s="24">
        <v>45533</v>
      </c>
      <c r="B315" s="25" t="s">
        <v>205</v>
      </c>
      <c r="C315" s="117">
        <v>1071800</v>
      </c>
      <c r="D315" s="25" t="s">
        <v>46</v>
      </c>
      <c r="E315" s="25" t="s">
        <v>81</v>
      </c>
      <c r="F315" s="25">
        <v>23.3</v>
      </c>
      <c r="G315" s="25" t="s">
        <v>39</v>
      </c>
      <c r="H315" s="25"/>
      <c r="I315" s="11">
        <f t="shared" si="37"/>
        <v>0</v>
      </c>
      <c r="J315" s="31" t="s">
        <v>312</v>
      </c>
      <c r="K315" s="11" t="s">
        <v>1810</v>
      </c>
      <c r="L315" s="107">
        <f t="shared" si="32"/>
        <v>0</v>
      </c>
      <c r="M315" s="107"/>
      <c r="N315" s="107"/>
      <c r="O315" s="107">
        <f t="shared" si="33"/>
        <v>1071800</v>
      </c>
      <c r="P315" s="151">
        <v>1071800</v>
      </c>
      <c r="Q315" s="107"/>
      <c r="R315" s="107">
        <f t="shared" si="34"/>
        <v>0</v>
      </c>
      <c r="S315" s="107"/>
      <c r="T315" s="107"/>
      <c r="U315" s="107">
        <f t="shared" si="35"/>
        <v>0</v>
      </c>
      <c r="V315" s="107"/>
      <c r="W315" s="107"/>
      <c r="X315" s="107">
        <f t="shared" si="36"/>
        <v>0</v>
      </c>
      <c r="Y315" s="107"/>
      <c r="Z315" s="107"/>
      <c r="AA315" s="108">
        <f>C315+I315-L315-O315-U315-X315-R315</f>
        <v>0</v>
      </c>
      <c r="AB315" s="7">
        <v>45544</v>
      </c>
    </row>
    <row r="316" spans="1:28" ht="15.75" x14ac:dyDescent="0.25">
      <c r="A316" s="24">
        <v>45533</v>
      </c>
      <c r="B316" s="25" t="s">
        <v>205</v>
      </c>
      <c r="C316" s="117">
        <v>763600.00000000012</v>
      </c>
      <c r="D316" s="25" t="s">
        <v>46</v>
      </c>
      <c r="E316" s="25" t="s">
        <v>299</v>
      </c>
      <c r="F316" s="25">
        <v>16.600000000000001</v>
      </c>
      <c r="G316" s="25" t="s">
        <v>39</v>
      </c>
      <c r="H316" s="25"/>
      <c r="I316" s="11">
        <f t="shared" si="37"/>
        <v>0</v>
      </c>
      <c r="J316" s="31" t="s">
        <v>312</v>
      </c>
      <c r="K316" s="11" t="s">
        <v>1810</v>
      </c>
      <c r="L316" s="107">
        <f t="shared" si="32"/>
        <v>0</v>
      </c>
      <c r="M316" s="107"/>
      <c r="N316" s="107"/>
      <c r="O316" s="107">
        <f t="shared" si="33"/>
        <v>763600</v>
      </c>
      <c r="P316" s="151">
        <v>763600</v>
      </c>
      <c r="Q316" s="107"/>
      <c r="R316" s="107">
        <f t="shared" si="34"/>
        <v>0</v>
      </c>
      <c r="S316" s="107"/>
      <c r="T316" s="107"/>
      <c r="U316" s="107">
        <f t="shared" si="35"/>
        <v>0</v>
      </c>
      <c r="V316" s="107"/>
      <c r="W316" s="107"/>
      <c r="X316" s="107">
        <f t="shared" si="36"/>
        <v>0</v>
      </c>
      <c r="Y316" s="107"/>
      <c r="Z316" s="107"/>
      <c r="AA316" s="108">
        <f>C316+I316-L316-O316-U316-X316-R316</f>
        <v>1.1641532182693481E-10</v>
      </c>
      <c r="AB316" s="7">
        <v>45544</v>
      </c>
    </row>
    <row r="317" spans="1:28" ht="15.75" hidden="1" x14ac:dyDescent="0.25">
      <c r="A317" s="24">
        <v>45533</v>
      </c>
      <c r="B317" s="25" t="s">
        <v>516</v>
      </c>
      <c r="C317" s="117">
        <v>11000</v>
      </c>
      <c r="D317" s="25" t="s">
        <v>46</v>
      </c>
      <c r="E317" s="25" t="s">
        <v>129</v>
      </c>
      <c r="F317" s="25">
        <v>2</v>
      </c>
      <c r="G317" s="25" t="s">
        <v>77</v>
      </c>
      <c r="H317" s="25"/>
      <c r="I317" s="11">
        <f t="shared" si="37"/>
        <v>0</v>
      </c>
      <c r="J317" s="38" t="s">
        <v>24</v>
      </c>
      <c r="K317" s="11"/>
      <c r="L317" s="107">
        <f t="shared" si="32"/>
        <v>0</v>
      </c>
      <c r="M317" s="107"/>
      <c r="N317" s="107"/>
      <c r="O317" s="107">
        <f t="shared" si="33"/>
        <v>0</v>
      </c>
      <c r="P317" s="107"/>
      <c r="Q317" s="107"/>
      <c r="R317" s="107">
        <f t="shared" si="34"/>
        <v>0</v>
      </c>
      <c r="S317" s="107"/>
      <c r="T317" s="107"/>
      <c r="U317" s="107">
        <f t="shared" si="35"/>
        <v>0</v>
      </c>
      <c r="V317" s="107"/>
      <c r="W317" s="107"/>
      <c r="X317" s="107">
        <f t="shared" si="36"/>
        <v>0</v>
      </c>
      <c r="Y317" s="107"/>
      <c r="Z317" s="107"/>
      <c r="AA317" s="108">
        <f>C317+I317-L317-O317-U317-X317-R317</f>
        <v>11000</v>
      </c>
      <c r="AB317" s="7"/>
    </row>
    <row r="318" spans="1:28" ht="15.75" hidden="1" x14ac:dyDescent="0.25">
      <c r="A318" s="24">
        <v>45533</v>
      </c>
      <c r="B318" s="25" t="s">
        <v>341</v>
      </c>
      <c r="C318" s="117">
        <v>800000</v>
      </c>
      <c r="D318" s="25" t="s">
        <v>52</v>
      </c>
      <c r="E318" s="25" t="s">
        <v>117</v>
      </c>
      <c r="F318" s="25">
        <v>2</v>
      </c>
      <c r="G318" s="25" t="s">
        <v>23</v>
      </c>
      <c r="H318" s="25"/>
      <c r="I318" s="11">
        <f t="shared" si="37"/>
        <v>0</v>
      </c>
      <c r="J318" s="31" t="s">
        <v>312</v>
      </c>
      <c r="K318" s="11" t="s">
        <v>1809</v>
      </c>
      <c r="L318" s="107">
        <f t="shared" si="32"/>
        <v>0</v>
      </c>
      <c r="M318" s="107"/>
      <c r="N318" s="107"/>
      <c r="O318" s="107">
        <f t="shared" si="33"/>
        <v>800000</v>
      </c>
      <c r="P318" s="107">
        <v>800000</v>
      </c>
      <c r="Q318" s="107"/>
      <c r="R318" s="107">
        <f t="shared" si="34"/>
        <v>0</v>
      </c>
      <c r="S318" s="107"/>
      <c r="T318" s="107"/>
      <c r="U318" s="107">
        <f t="shared" si="35"/>
        <v>0</v>
      </c>
      <c r="V318" s="107"/>
      <c r="W318" s="107"/>
      <c r="X318" s="107">
        <f t="shared" si="36"/>
        <v>0</v>
      </c>
      <c r="Y318" s="107"/>
      <c r="Z318" s="107"/>
      <c r="AA318" s="108">
        <f>C318+I318-L318-O318-U318-X318-R318</f>
        <v>0</v>
      </c>
      <c r="AB318" s="7">
        <v>45539</v>
      </c>
    </row>
    <row r="319" spans="1:28" ht="15.75" hidden="1" x14ac:dyDescent="0.25">
      <c r="A319" s="24">
        <v>45533</v>
      </c>
      <c r="B319" s="25" t="s">
        <v>341</v>
      </c>
      <c r="C319" s="117">
        <v>780000</v>
      </c>
      <c r="D319" s="25" t="s">
        <v>52</v>
      </c>
      <c r="E319" s="25" t="s">
        <v>129</v>
      </c>
      <c r="F319" s="25">
        <v>12</v>
      </c>
      <c r="G319" s="25" t="s">
        <v>77</v>
      </c>
      <c r="H319" s="25"/>
      <c r="I319" s="11">
        <f t="shared" si="37"/>
        <v>0</v>
      </c>
      <c r="J319" s="31" t="s">
        <v>312</v>
      </c>
      <c r="K319" s="11" t="s">
        <v>1809</v>
      </c>
      <c r="L319" s="107">
        <f t="shared" si="32"/>
        <v>0</v>
      </c>
      <c r="M319" s="107"/>
      <c r="N319" s="107"/>
      <c r="O319" s="107">
        <f t="shared" si="33"/>
        <v>780000</v>
      </c>
      <c r="P319" s="107">
        <v>780000</v>
      </c>
      <c r="Q319" s="107"/>
      <c r="R319" s="107">
        <f t="shared" si="34"/>
        <v>0</v>
      </c>
      <c r="S319" s="107"/>
      <c r="T319" s="107"/>
      <c r="U319" s="107">
        <f t="shared" si="35"/>
        <v>0</v>
      </c>
      <c r="V319" s="107"/>
      <c r="W319" s="107"/>
      <c r="X319" s="107">
        <f t="shared" si="36"/>
        <v>0</v>
      </c>
      <c r="Y319" s="107"/>
      <c r="Z319" s="107"/>
      <c r="AA319" s="108">
        <f>C319+I319-L319-O319-U319-X319-R319</f>
        <v>0</v>
      </c>
      <c r="AB319" s="7">
        <v>45539</v>
      </c>
    </row>
    <row r="320" spans="1:28" ht="15.75" hidden="1" x14ac:dyDescent="0.25">
      <c r="A320" s="24">
        <v>45533</v>
      </c>
      <c r="B320" s="25" t="s">
        <v>799</v>
      </c>
      <c r="C320" s="117">
        <v>2000000</v>
      </c>
      <c r="D320" s="25" t="s">
        <v>46</v>
      </c>
      <c r="E320" s="25" t="s">
        <v>294</v>
      </c>
      <c r="F320" s="25">
        <v>50</v>
      </c>
      <c r="G320" s="25" t="s">
        <v>27</v>
      </c>
      <c r="H320" s="25"/>
      <c r="I320" s="11">
        <f t="shared" si="37"/>
        <v>0</v>
      </c>
      <c r="J320" s="31" t="s">
        <v>324</v>
      </c>
      <c r="K320" s="11"/>
      <c r="L320" s="107">
        <f t="shared" si="32"/>
        <v>2000000</v>
      </c>
      <c r="M320" s="107">
        <v>2000000</v>
      </c>
      <c r="N320" s="107"/>
      <c r="O320" s="107">
        <f t="shared" si="33"/>
        <v>0</v>
      </c>
      <c r="P320" s="107"/>
      <c r="Q320" s="107"/>
      <c r="R320" s="107">
        <f t="shared" si="34"/>
        <v>0</v>
      </c>
      <c r="S320" s="107"/>
      <c r="T320" s="107"/>
      <c r="U320" s="107">
        <f t="shared" si="35"/>
        <v>0</v>
      </c>
      <c r="V320" s="107"/>
      <c r="W320" s="107"/>
      <c r="X320" s="107">
        <f t="shared" si="36"/>
        <v>0</v>
      </c>
      <c r="Y320" s="107"/>
      <c r="Z320" s="107"/>
      <c r="AA320" s="108">
        <f>C320+I320-L320-O320-U320-X320-R320</f>
        <v>0</v>
      </c>
      <c r="AB320" s="7">
        <v>45538</v>
      </c>
    </row>
    <row r="321" spans="1:28" ht="15.75" hidden="1" x14ac:dyDescent="0.25">
      <c r="A321" s="24">
        <v>45534</v>
      </c>
      <c r="B321" s="25" t="s">
        <v>372</v>
      </c>
      <c r="C321" s="25">
        <v>1027500</v>
      </c>
      <c r="D321" s="25" t="s">
        <v>46</v>
      </c>
      <c r="E321" s="25" t="s">
        <v>179</v>
      </c>
      <c r="F321" s="25">
        <v>750</v>
      </c>
      <c r="G321" s="25" t="s">
        <v>34</v>
      </c>
      <c r="H321" s="25"/>
      <c r="I321" s="11">
        <f t="shared" si="37"/>
        <v>0</v>
      </c>
      <c r="J321" s="31" t="s">
        <v>324</v>
      </c>
      <c r="K321" s="11"/>
      <c r="L321" s="107">
        <f t="shared" si="32"/>
        <v>1027500</v>
      </c>
      <c r="M321" s="107">
        <v>1027500</v>
      </c>
      <c r="N321" s="107"/>
      <c r="O321" s="107">
        <f t="shared" si="33"/>
        <v>0</v>
      </c>
      <c r="P321" s="107"/>
      <c r="Q321" s="107"/>
      <c r="R321" s="107">
        <f t="shared" si="34"/>
        <v>0</v>
      </c>
      <c r="S321" s="107"/>
      <c r="T321" s="107"/>
      <c r="U321" s="107">
        <f t="shared" si="35"/>
        <v>0</v>
      </c>
      <c r="V321" s="107"/>
      <c r="W321" s="107"/>
      <c r="X321" s="107">
        <f t="shared" si="36"/>
        <v>0</v>
      </c>
      <c r="Y321" s="107"/>
      <c r="Z321" s="107"/>
      <c r="AA321" s="108">
        <f>C321+I321-L321-O321-U321-X321-R321</f>
        <v>0</v>
      </c>
      <c r="AB321" s="7">
        <v>45546</v>
      </c>
    </row>
    <row r="322" spans="1:28" ht="15.75" hidden="1" x14ac:dyDescent="0.25">
      <c r="A322" s="24">
        <v>45534</v>
      </c>
      <c r="B322" s="25" t="s">
        <v>99</v>
      </c>
      <c r="C322" s="25">
        <v>0</v>
      </c>
      <c r="D322" s="25"/>
      <c r="E322" s="25" t="s">
        <v>299</v>
      </c>
      <c r="F322" s="25">
        <v>16</v>
      </c>
      <c r="G322" s="25" t="s">
        <v>39</v>
      </c>
      <c r="H322" s="25"/>
      <c r="I322" s="11">
        <f t="shared" si="37"/>
        <v>0</v>
      </c>
      <c r="J322" s="26" t="s">
        <v>28</v>
      </c>
      <c r="K322" s="11"/>
      <c r="L322" s="107">
        <f t="shared" si="32"/>
        <v>0</v>
      </c>
      <c r="M322" s="107"/>
      <c r="N322" s="107"/>
      <c r="O322" s="107">
        <f t="shared" si="33"/>
        <v>0</v>
      </c>
      <c r="P322" s="107"/>
      <c r="Q322" s="107"/>
      <c r="R322" s="107">
        <f t="shared" si="34"/>
        <v>0</v>
      </c>
      <c r="S322" s="107"/>
      <c r="T322" s="107"/>
      <c r="U322" s="107">
        <f t="shared" si="35"/>
        <v>0</v>
      </c>
      <c r="V322" s="107"/>
      <c r="W322" s="107"/>
      <c r="X322" s="107">
        <f t="shared" si="36"/>
        <v>0</v>
      </c>
      <c r="Y322" s="107"/>
      <c r="Z322" s="107"/>
      <c r="AA322" s="108">
        <f>C322+I322-L322-O322-U322-X322-R322</f>
        <v>0</v>
      </c>
      <c r="AB322" s="7"/>
    </row>
    <row r="323" spans="1:28" ht="15.75" hidden="1" x14ac:dyDescent="0.25">
      <c r="A323" s="24">
        <v>45534</v>
      </c>
      <c r="B323" s="25" t="s">
        <v>147</v>
      </c>
      <c r="C323" s="25">
        <v>4000000</v>
      </c>
      <c r="D323" s="25" t="s">
        <v>46</v>
      </c>
      <c r="E323" s="25" t="s">
        <v>53</v>
      </c>
      <c r="F323" s="25">
        <v>10</v>
      </c>
      <c r="G323" s="25" t="s">
        <v>23</v>
      </c>
      <c r="H323" s="25"/>
      <c r="I323" s="11">
        <f t="shared" si="37"/>
        <v>0</v>
      </c>
      <c r="J323" s="38" t="s">
        <v>78</v>
      </c>
      <c r="K323" s="11" t="s">
        <v>1817</v>
      </c>
      <c r="L323" s="107">
        <f t="shared" si="32"/>
        <v>0</v>
      </c>
      <c r="M323" s="107"/>
      <c r="N323" s="107"/>
      <c r="O323" s="107">
        <f t="shared" si="33"/>
        <v>420000</v>
      </c>
      <c r="P323" s="107">
        <v>420000</v>
      </c>
      <c r="Q323" s="107"/>
      <c r="R323" s="107">
        <f t="shared" si="34"/>
        <v>0</v>
      </c>
      <c r="S323" s="107"/>
      <c r="T323" s="107"/>
      <c r="U323" s="107">
        <f t="shared" si="35"/>
        <v>0</v>
      </c>
      <c r="V323" s="107"/>
      <c r="W323" s="107"/>
      <c r="X323" s="107">
        <f t="shared" si="36"/>
        <v>0</v>
      </c>
      <c r="Y323" s="107"/>
      <c r="Z323" s="107"/>
      <c r="AA323" s="108">
        <f>C323+I323-L323-O323-U323-X323-R323</f>
        <v>3580000</v>
      </c>
      <c r="AB323" s="7">
        <v>45558</v>
      </c>
    </row>
    <row r="324" spans="1:28" ht="15.75" hidden="1" x14ac:dyDescent="0.25">
      <c r="A324" s="24">
        <v>45534</v>
      </c>
      <c r="B324" s="25" t="s">
        <v>147</v>
      </c>
      <c r="C324" s="25">
        <v>400000</v>
      </c>
      <c r="D324" s="25" t="s">
        <v>46</v>
      </c>
      <c r="E324" s="25" t="s">
        <v>1306</v>
      </c>
      <c r="F324" s="25">
        <v>1</v>
      </c>
      <c r="G324" s="25" t="s">
        <v>23</v>
      </c>
      <c r="H324" s="25"/>
      <c r="I324" s="11">
        <f t="shared" si="37"/>
        <v>0</v>
      </c>
      <c r="J324" s="26" t="s">
        <v>28</v>
      </c>
      <c r="K324" s="11" t="s">
        <v>1817</v>
      </c>
      <c r="L324" s="107">
        <f t="shared" si="32"/>
        <v>0</v>
      </c>
      <c r="M324" s="107"/>
      <c r="N324" s="107"/>
      <c r="O324" s="107">
        <f t="shared" si="33"/>
        <v>0</v>
      </c>
      <c r="P324" s="107"/>
      <c r="Q324" s="107"/>
      <c r="R324" s="107">
        <f t="shared" si="34"/>
        <v>0</v>
      </c>
      <c r="S324" s="107"/>
      <c r="T324" s="107"/>
      <c r="U324" s="107">
        <f t="shared" si="35"/>
        <v>0</v>
      </c>
      <c r="V324" s="107"/>
      <c r="W324" s="107"/>
      <c r="X324" s="107">
        <f t="shared" si="36"/>
        <v>0</v>
      </c>
      <c r="Y324" s="107"/>
      <c r="Z324" s="107"/>
      <c r="AA324" s="108">
        <f>C324+I324-L324-O324-U324-X324-R324</f>
        <v>400000</v>
      </c>
      <c r="AB324" s="7"/>
    </row>
    <row r="325" spans="1:28" ht="15.75" hidden="1" x14ac:dyDescent="0.25">
      <c r="A325" s="24">
        <v>45534</v>
      </c>
      <c r="B325" s="25" t="s">
        <v>147</v>
      </c>
      <c r="C325" s="25">
        <v>9000000</v>
      </c>
      <c r="D325" s="25" t="s">
        <v>46</v>
      </c>
      <c r="E325" s="25" t="s">
        <v>63</v>
      </c>
      <c r="F325" s="25">
        <v>20</v>
      </c>
      <c r="G325" s="25" t="s">
        <v>48</v>
      </c>
      <c r="H325" s="25"/>
      <c r="I325" s="11">
        <f t="shared" si="37"/>
        <v>0</v>
      </c>
      <c r="J325" s="26" t="s">
        <v>28</v>
      </c>
      <c r="K325" s="11" t="s">
        <v>1817</v>
      </c>
      <c r="L325" s="107">
        <f t="shared" si="32"/>
        <v>0</v>
      </c>
      <c r="M325" s="107"/>
      <c r="N325" s="107"/>
      <c r="O325" s="107">
        <f t="shared" si="33"/>
        <v>0</v>
      </c>
      <c r="P325" s="107"/>
      <c r="Q325" s="107"/>
      <c r="R325" s="107">
        <f t="shared" si="34"/>
        <v>0</v>
      </c>
      <c r="S325" s="107"/>
      <c r="T325" s="107"/>
      <c r="U325" s="107">
        <f t="shared" si="35"/>
        <v>0</v>
      </c>
      <c r="V325" s="107"/>
      <c r="W325" s="107"/>
      <c r="X325" s="107">
        <f t="shared" si="36"/>
        <v>0</v>
      </c>
      <c r="Y325" s="107"/>
      <c r="Z325" s="107"/>
      <c r="AA325" s="108">
        <f>C325+I325-L325-O325-U325-X325-R325</f>
        <v>9000000</v>
      </c>
      <c r="AB325" s="7"/>
    </row>
    <row r="326" spans="1:28" ht="15.75" hidden="1" x14ac:dyDescent="0.25">
      <c r="A326" s="24">
        <v>45534</v>
      </c>
      <c r="B326" s="25" t="s">
        <v>147</v>
      </c>
      <c r="C326" s="25">
        <v>12000000</v>
      </c>
      <c r="D326" s="25" t="s">
        <v>46</v>
      </c>
      <c r="E326" s="25" t="s">
        <v>229</v>
      </c>
      <c r="F326" s="25">
        <v>300</v>
      </c>
      <c r="G326" s="25" t="s">
        <v>34</v>
      </c>
      <c r="H326" s="25"/>
      <c r="I326" s="11">
        <f t="shared" si="37"/>
        <v>0</v>
      </c>
      <c r="J326" s="26" t="s">
        <v>28</v>
      </c>
      <c r="K326" s="11" t="s">
        <v>1817</v>
      </c>
      <c r="L326" s="107">
        <f t="shared" si="32"/>
        <v>0</v>
      </c>
      <c r="M326" s="107"/>
      <c r="N326" s="107"/>
      <c r="O326" s="107">
        <f t="shared" si="33"/>
        <v>0</v>
      </c>
      <c r="P326" s="107"/>
      <c r="Q326" s="107"/>
      <c r="R326" s="107">
        <f t="shared" si="34"/>
        <v>0</v>
      </c>
      <c r="S326" s="107"/>
      <c r="T326" s="107"/>
      <c r="U326" s="107">
        <f t="shared" si="35"/>
        <v>0</v>
      </c>
      <c r="V326" s="107"/>
      <c r="W326" s="107"/>
      <c r="X326" s="107">
        <f t="shared" si="36"/>
        <v>0</v>
      </c>
      <c r="Y326" s="107"/>
      <c r="Z326" s="107"/>
      <c r="AA326" s="108">
        <f>C326+I326-L326-O326-U326-X326-R326</f>
        <v>12000000</v>
      </c>
      <c r="AB326" s="7"/>
    </row>
    <row r="327" spans="1:28" ht="15.75" hidden="1" x14ac:dyDescent="0.25">
      <c r="A327" s="24">
        <v>45534</v>
      </c>
      <c r="B327" s="25" t="s">
        <v>307</v>
      </c>
      <c r="C327" s="25">
        <v>1154000</v>
      </c>
      <c r="D327" s="25" t="s">
        <v>46</v>
      </c>
      <c r="E327" s="25" t="s">
        <v>58</v>
      </c>
      <c r="F327" s="25">
        <v>800</v>
      </c>
      <c r="G327" s="25" t="s">
        <v>34</v>
      </c>
      <c r="H327" s="25"/>
      <c r="I327" s="11">
        <f t="shared" si="37"/>
        <v>0</v>
      </c>
      <c r="J327" s="31" t="s">
        <v>312</v>
      </c>
      <c r="K327" s="11"/>
      <c r="L327" s="107">
        <f t="shared" si="32"/>
        <v>0</v>
      </c>
      <c r="M327" s="107"/>
      <c r="N327" s="107"/>
      <c r="O327" s="107">
        <f t="shared" si="33"/>
        <v>0</v>
      </c>
      <c r="P327" s="107"/>
      <c r="Q327" s="107"/>
      <c r="R327" s="107">
        <f t="shared" si="34"/>
        <v>1154000</v>
      </c>
      <c r="S327" s="107">
        <v>1154000</v>
      </c>
      <c r="T327" s="107"/>
      <c r="U327" s="107">
        <f t="shared" si="35"/>
        <v>0</v>
      </c>
      <c r="V327" s="107"/>
      <c r="W327" s="107"/>
      <c r="X327" s="107">
        <f t="shared" si="36"/>
        <v>0</v>
      </c>
      <c r="Y327" s="107"/>
      <c r="Z327" s="107"/>
      <c r="AA327" s="108">
        <f>C327+I327-L327-O327-U327-X327-R327</f>
        <v>0</v>
      </c>
      <c r="AB327" s="7">
        <v>45541</v>
      </c>
    </row>
    <row r="328" spans="1:28" ht="15.75" hidden="1" x14ac:dyDescent="0.25">
      <c r="A328" s="24">
        <v>45534</v>
      </c>
      <c r="B328" s="25" t="s">
        <v>99</v>
      </c>
      <c r="C328" s="25">
        <v>0</v>
      </c>
      <c r="D328" s="25"/>
      <c r="E328" s="25" t="s">
        <v>101</v>
      </c>
      <c r="F328" s="25">
        <v>32.4</v>
      </c>
      <c r="G328" s="25" t="s">
        <v>39</v>
      </c>
      <c r="H328" s="25"/>
      <c r="I328" s="11">
        <f t="shared" si="37"/>
        <v>0</v>
      </c>
      <c r="J328" s="26" t="s">
        <v>28</v>
      </c>
      <c r="K328" s="11"/>
      <c r="L328" s="107">
        <f t="shared" si="32"/>
        <v>0</v>
      </c>
      <c r="M328" s="107"/>
      <c r="N328" s="107"/>
      <c r="O328" s="107">
        <f t="shared" si="33"/>
        <v>0</v>
      </c>
      <c r="P328" s="107"/>
      <c r="Q328" s="107"/>
      <c r="R328" s="107">
        <f t="shared" si="34"/>
        <v>0</v>
      </c>
      <c r="S328" s="107"/>
      <c r="T328" s="107"/>
      <c r="U328" s="107">
        <f t="shared" si="35"/>
        <v>0</v>
      </c>
      <c r="V328" s="107"/>
      <c r="W328" s="107"/>
      <c r="X328" s="107">
        <f t="shared" si="36"/>
        <v>0</v>
      </c>
      <c r="Y328" s="107"/>
      <c r="Z328" s="107"/>
      <c r="AA328" s="108">
        <f>C328+I328-L328-O328-U328-X328-R328</f>
        <v>0</v>
      </c>
      <c r="AB328" s="7"/>
    </row>
    <row r="329" spans="1:28" ht="15.75" hidden="1" x14ac:dyDescent="0.25">
      <c r="A329" s="24">
        <v>45534</v>
      </c>
      <c r="B329" s="25" t="s">
        <v>99</v>
      </c>
      <c r="C329" s="25">
        <v>0</v>
      </c>
      <c r="D329" s="25"/>
      <c r="E329" s="25" t="s">
        <v>299</v>
      </c>
      <c r="F329" s="25">
        <v>16.3</v>
      </c>
      <c r="G329" s="25" t="s">
        <v>39</v>
      </c>
      <c r="H329" s="25"/>
      <c r="I329" s="11">
        <f t="shared" si="37"/>
        <v>0</v>
      </c>
      <c r="J329" s="26" t="s">
        <v>28</v>
      </c>
      <c r="K329" s="11"/>
      <c r="L329" s="107">
        <f t="shared" si="32"/>
        <v>0</v>
      </c>
      <c r="M329" s="107"/>
      <c r="N329" s="107"/>
      <c r="O329" s="107">
        <f t="shared" si="33"/>
        <v>0</v>
      </c>
      <c r="P329" s="107"/>
      <c r="Q329" s="107"/>
      <c r="R329" s="107">
        <f t="shared" si="34"/>
        <v>0</v>
      </c>
      <c r="S329" s="107"/>
      <c r="T329" s="107"/>
      <c r="U329" s="107">
        <f t="shared" si="35"/>
        <v>0</v>
      </c>
      <c r="V329" s="107"/>
      <c r="W329" s="107"/>
      <c r="X329" s="107">
        <f t="shared" si="36"/>
        <v>0</v>
      </c>
      <c r="Y329" s="107"/>
      <c r="Z329" s="107"/>
      <c r="AA329" s="108">
        <f>C329+I329-L329-O329-U329-X329-R329</f>
        <v>0</v>
      </c>
      <c r="AB329" s="7"/>
    </row>
    <row r="330" spans="1:28" ht="15.75" hidden="1" x14ac:dyDescent="0.25">
      <c r="A330" s="24">
        <v>45534</v>
      </c>
      <c r="B330" s="25" t="s">
        <v>354</v>
      </c>
      <c r="C330" s="25">
        <v>1200000</v>
      </c>
      <c r="D330" s="25" t="s">
        <v>46</v>
      </c>
      <c r="E330" s="25" t="s">
        <v>108</v>
      </c>
      <c r="F330" s="25">
        <v>600</v>
      </c>
      <c r="G330" s="25" t="s">
        <v>34</v>
      </c>
      <c r="H330" s="25"/>
      <c r="I330" s="11">
        <f t="shared" si="37"/>
        <v>0</v>
      </c>
      <c r="J330" s="26" t="s">
        <v>28</v>
      </c>
      <c r="K330" s="11" t="s">
        <v>1841</v>
      </c>
      <c r="L330" s="107">
        <f t="shared" si="32"/>
        <v>0</v>
      </c>
      <c r="M330" s="107"/>
      <c r="N330" s="107"/>
      <c r="O330" s="107">
        <f t="shared" si="33"/>
        <v>0</v>
      </c>
      <c r="P330" s="107"/>
      <c r="Q330" s="107"/>
      <c r="R330" s="107">
        <f t="shared" si="34"/>
        <v>0</v>
      </c>
      <c r="S330" s="107"/>
      <c r="T330" s="107"/>
      <c r="U330" s="107">
        <f t="shared" si="35"/>
        <v>0</v>
      </c>
      <c r="V330" s="107"/>
      <c r="W330" s="107"/>
      <c r="X330" s="107">
        <f t="shared" si="36"/>
        <v>0</v>
      </c>
      <c r="Y330" s="107"/>
      <c r="Z330" s="107"/>
      <c r="AA330" s="108">
        <f>C330+I330-L330-O330-U330-X330-R330</f>
        <v>1200000</v>
      </c>
      <c r="AB330" s="7"/>
    </row>
    <row r="331" spans="1:28" ht="15.75" hidden="1" x14ac:dyDescent="0.25">
      <c r="A331" s="24">
        <v>45534</v>
      </c>
      <c r="B331" s="25" t="s">
        <v>266</v>
      </c>
      <c r="C331" s="25">
        <v>1803200.0000000002</v>
      </c>
      <c r="D331" s="25" t="s">
        <v>52</v>
      </c>
      <c r="E331" s="25" t="s">
        <v>137</v>
      </c>
      <c r="F331" s="25">
        <v>39.200000000000003</v>
      </c>
      <c r="G331" s="25" t="s">
        <v>39</v>
      </c>
      <c r="H331" s="25"/>
      <c r="I331" s="11">
        <f t="shared" si="37"/>
        <v>0</v>
      </c>
      <c r="J331" s="26" t="s">
        <v>28</v>
      </c>
      <c r="K331" s="11" t="s">
        <v>1861</v>
      </c>
      <c r="L331" s="107">
        <f t="shared" si="32"/>
        <v>0</v>
      </c>
      <c r="M331" s="107"/>
      <c r="N331" s="107"/>
      <c r="O331" s="107">
        <f t="shared" si="33"/>
        <v>0</v>
      </c>
      <c r="P331" s="107"/>
      <c r="Q331" s="107"/>
      <c r="R331" s="107">
        <f t="shared" si="34"/>
        <v>0</v>
      </c>
      <c r="S331" s="107"/>
      <c r="T331" s="107"/>
      <c r="U331" s="107">
        <f t="shared" si="35"/>
        <v>0</v>
      </c>
      <c r="V331" s="107"/>
      <c r="W331" s="107"/>
      <c r="X331" s="107">
        <f t="shared" si="36"/>
        <v>0</v>
      </c>
      <c r="Y331" s="107"/>
      <c r="Z331" s="107"/>
      <c r="AA331" s="108">
        <f>C331+I331-L331-O331-U331-X331-R331</f>
        <v>1803200.0000000002</v>
      </c>
      <c r="AB331" s="7"/>
    </row>
    <row r="332" spans="1:28" ht="15.75" hidden="1" x14ac:dyDescent="0.25">
      <c r="A332" s="24">
        <v>45534</v>
      </c>
      <c r="B332" s="25" t="s">
        <v>266</v>
      </c>
      <c r="C332" s="25">
        <v>2129800</v>
      </c>
      <c r="D332" s="25" t="s">
        <v>52</v>
      </c>
      <c r="E332" s="25" t="s">
        <v>81</v>
      </c>
      <c r="F332" s="25">
        <v>46.3</v>
      </c>
      <c r="G332" s="25" t="s">
        <v>39</v>
      </c>
      <c r="H332" s="25"/>
      <c r="I332" s="11">
        <f t="shared" si="37"/>
        <v>0</v>
      </c>
      <c r="J332" s="26" t="s">
        <v>28</v>
      </c>
      <c r="K332" s="11" t="s">
        <v>1861</v>
      </c>
      <c r="L332" s="107">
        <f t="shared" ref="L332:L341" si="38">M332+N332</f>
        <v>0</v>
      </c>
      <c r="M332" s="107"/>
      <c r="N332" s="107"/>
      <c r="O332" s="107">
        <f t="shared" ref="O332:O341" si="39">P332+Q332</f>
        <v>0</v>
      </c>
      <c r="P332" s="107"/>
      <c r="Q332" s="107"/>
      <c r="R332" s="107">
        <f t="shared" ref="R332:R341" si="40">S332+T332</f>
        <v>0</v>
      </c>
      <c r="S332" s="107"/>
      <c r="T332" s="107"/>
      <c r="U332" s="107">
        <f t="shared" ref="U332:U341" si="41">V332+W332</f>
        <v>0</v>
      </c>
      <c r="V332" s="107"/>
      <c r="W332" s="107"/>
      <c r="X332" s="107">
        <f t="shared" ref="X332:X341" si="42">Y332+Z332</f>
        <v>0</v>
      </c>
      <c r="Y332" s="107"/>
      <c r="Z332" s="107"/>
      <c r="AA332" s="108">
        <f>C332+I332-L332-O332-U332-X332-R332</f>
        <v>2129800</v>
      </c>
      <c r="AB332" s="7"/>
    </row>
    <row r="333" spans="1:28" ht="15.75" hidden="1" x14ac:dyDescent="0.25">
      <c r="A333" s="24">
        <v>45534</v>
      </c>
      <c r="B333" s="25" t="s">
        <v>287</v>
      </c>
      <c r="C333" s="25">
        <v>300000</v>
      </c>
      <c r="D333" s="25" t="s">
        <v>52</v>
      </c>
      <c r="E333" s="25" t="s">
        <v>213</v>
      </c>
      <c r="F333" s="25">
        <v>2</v>
      </c>
      <c r="G333" s="25" t="s">
        <v>39</v>
      </c>
      <c r="H333" s="25"/>
      <c r="I333" s="11">
        <f t="shared" si="37"/>
        <v>0</v>
      </c>
      <c r="J333" s="31" t="s">
        <v>324</v>
      </c>
      <c r="K333" s="11"/>
      <c r="L333" s="107">
        <f t="shared" si="38"/>
        <v>0</v>
      </c>
      <c r="M333" s="107"/>
      <c r="N333" s="107"/>
      <c r="O333" s="107">
        <f t="shared" si="39"/>
        <v>0</v>
      </c>
      <c r="P333" s="107"/>
      <c r="Q333" s="107"/>
      <c r="R333" s="107">
        <f t="shared" si="40"/>
        <v>0</v>
      </c>
      <c r="S333" s="107"/>
      <c r="T333" s="107"/>
      <c r="U333" s="107">
        <f t="shared" si="41"/>
        <v>300000</v>
      </c>
      <c r="V333" s="107">
        <v>300000</v>
      </c>
      <c r="W333" s="107"/>
      <c r="X333" s="107">
        <f t="shared" si="42"/>
        <v>0</v>
      </c>
      <c r="Y333" s="107"/>
      <c r="Z333" s="107"/>
      <c r="AA333" s="108">
        <f>C333+I333-L333-O333-U333-X333-R333</f>
        <v>0</v>
      </c>
      <c r="AB333" s="7">
        <v>45539</v>
      </c>
    </row>
    <row r="334" spans="1:28" ht="15.75" hidden="1" x14ac:dyDescent="0.25">
      <c r="A334" s="24">
        <v>45535</v>
      </c>
      <c r="B334" s="25" t="s">
        <v>382</v>
      </c>
      <c r="C334" s="25">
        <v>791200</v>
      </c>
      <c r="D334" s="25" t="s">
        <v>46</v>
      </c>
      <c r="E334" s="25" t="s">
        <v>145</v>
      </c>
      <c r="F334" s="25">
        <v>17.2</v>
      </c>
      <c r="G334" s="25" t="s">
        <v>39</v>
      </c>
      <c r="H334" s="25"/>
      <c r="I334" s="11">
        <f t="shared" si="37"/>
        <v>0</v>
      </c>
      <c r="J334" s="31" t="s">
        <v>312</v>
      </c>
      <c r="K334" s="11"/>
      <c r="L334" s="107">
        <f t="shared" si="38"/>
        <v>0</v>
      </c>
      <c r="M334" s="107"/>
      <c r="N334" s="107"/>
      <c r="O334" s="107">
        <f t="shared" si="39"/>
        <v>0</v>
      </c>
      <c r="P334" s="107"/>
      <c r="Q334" s="107"/>
      <c r="R334" s="107">
        <f t="shared" si="40"/>
        <v>791200</v>
      </c>
      <c r="S334" s="107">
        <v>791200</v>
      </c>
      <c r="T334" s="107"/>
      <c r="U334" s="107">
        <f t="shared" si="41"/>
        <v>0</v>
      </c>
      <c r="V334" s="107"/>
      <c r="W334" s="107"/>
      <c r="X334" s="107">
        <f t="shared" si="42"/>
        <v>0</v>
      </c>
      <c r="Y334" s="107"/>
      <c r="Z334" s="107"/>
      <c r="AA334" s="108">
        <f>C334+I334-L334-O334-U334-X334-R334</f>
        <v>0</v>
      </c>
      <c r="AB334" s="7">
        <v>45553</v>
      </c>
    </row>
    <row r="335" spans="1:28" ht="15.75" hidden="1" x14ac:dyDescent="0.25">
      <c r="A335" s="24">
        <v>45535</v>
      </c>
      <c r="B335" s="25" t="s">
        <v>226</v>
      </c>
      <c r="C335" s="25">
        <v>6300000</v>
      </c>
      <c r="D335" s="25" t="s">
        <v>52</v>
      </c>
      <c r="E335" s="25" t="s">
        <v>229</v>
      </c>
      <c r="F335" s="25">
        <v>150</v>
      </c>
      <c r="G335" s="25" t="s">
        <v>39</v>
      </c>
      <c r="H335" s="25"/>
      <c r="I335" s="11">
        <f t="shared" si="37"/>
        <v>0</v>
      </c>
      <c r="J335" s="26" t="s">
        <v>28</v>
      </c>
      <c r="K335" s="11" t="s">
        <v>1840</v>
      </c>
      <c r="L335" s="107">
        <f t="shared" si="38"/>
        <v>0</v>
      </c>
      <c r="M335" s="107"/>
      <c r="N335" s="107"/>
      <c r="O335" s="107">
        <f t="shared" si="39"/>
        <v>0</v>
      </c>
      <c r="P335" s="107"/>
      <c r="Q335" s="107"/>
      <c r="R335" s="107">
        <f t="shared" si="40"/>
        <v>0</v>
      </c>
      <c r="S335" s="107"/>
      <c r="T335" s="107"/>
      <c r="U335" s="107">
        <f t="shared" si="41"/>
        <v>0</v>
      </c>
      <c r="V335" s="107"/>
      <c r="W335" s="107"/>
      <c r="X335" s="107">
        <f t="shared" si="42"/>
        <v>0</v>
      </c>
      <c r="Y335" s="107"/>
      <c r="Z335" s="107"/>
      <c r="AA335" s="108">
        <f>C335+I335-L335-O335-U335-X335-R335</f>
        <v>6300000</v>
      </c>
      <c r="AB335" s="7"/>
    </row>
    <row r="336" spans="1:28" ht="15.75" x14ac:dyDescent="0.25">
      <c r="A336" s="24">
        <v>45535</v>
      </c>
      <c r="B336" s="25" t="s">
        <v>205</v>
      </c>
      <c r="C336" s="25">
        <v>1900000</v>
      </c>
      <c r="D336" s="25" t="s">
        <v>46</v>
      </c>
      <c r="E336" s="25" t="s">
        <v>42</v>
      </c>
      <c r="F336" s="25">
        <v>500</v>
      </c>
      <c r="G336" s="25" t="s">
        <v>34</v>
      </c>
      <c r="H336" s="25"/>
      <c r="I336" s="11">
        <f t="shared" si="37"/>
        <v>0</v>
      </c>
      <c r="J336" s="31" t="s">
        <v>312</v>
      </c>
      <c r="K336" s="11" t="s">
        <v>1816</v>
      </c>
      <c r="L336" s="107">
        <f t="shared" si="38"/>
        <v>0</v>
      </c>
      <c r="M336" s="107"/>
      <c r="N336" s="107"/>
      <c r="O336" s="107">
        <f t="shared" si="39"/>
        <v>1900000</v>
      </c>
      <c r="P336" s="151">
        <v>1900000</v>
      </c>
      <c r="Q336" s="107"/>
      <c r="R336" s="107">
        <f t="shared" si="40"/>
        <v>0</v>
      </c>
      <c r="S336" s="107"/>
      <c r="T336" s="107"/>
      <c r="U336" s="107">
        <f t="shared" si="41"/>
        <v>0</v>
      </c>
      <c r="V336" s="107"/>
      <c r="W336" s="107"/>
      <c r="X336" s="107">
        <f t="shared" si="42"/>
        <v>0</v>
      </c>
      <c r="Y336" s="107"/>
      <c r="Z336" s="107"/>
      <c r="AA336" s="108">
        <f>C336+I336-L336-O336-U336-X336-R336</f>
        <v>0</v>
      </c>
      <c r="AB336" s="7"/>
    </row>
    <row r="337" spans="1:28" ht="15.75" hidden="1" x14ac:dyDescent="0.25">
      <c r="A337" s="24">
        <v>45535</v>
      </c>
      <c r="B337" s="25" t="s">
        <v>99</v>
      </c>
      <c r="C337" s="25">
        <v>0</v>
      </c>
      <c r="D337" s="25"/>
      <c r="E337" s="25" t="s">
        <v>299</v>
      </c>
      <c r="F337" s="25">
        <v>17.100000000000001</v>
      </c>
      <c r="G337" s="25" t="s">
        <v>39</v>
      </c>
      <c r="H337" s="25"/>
      <c r="I337" s="11">
        <f t="shared" si="37"/>
        <v>0</v>
      </c>
      <c r="J337" s="26" t="s">
        <v>28</v>
      </c>
      <c r="K337" s="11"/>
      <c r="L337" s="107">
        <f t="shared" si="38"/>
        <v>0</v>
      </c>
      <c r="M337" s="107"/>
      <c r="N337" s="107"/>
      <c r="O337" s="107">
        <f t="shared" si="39"/>
        <v>0</v>
      </c>
      <c r="P337" s="107"/>
      <c r="Q337" s="107"/>
      <c r="R337" s="107">
        <f t="shared" si="40"/>
        <v>0</v>
      </c>
      <c r="S337" s="107"/>
      <c r="T337" s="107"/>
      <c r="U337" s="107">
        <f t="shared" si="41"/>
        <v>0</v>
      </c>
      <c r="V337" s="107"/>
      <c r="W337" s="107"/>
      <c r="X337" s="107">
        <f t="shared" si="42"/>
        <v>0</v>
      </c>
      <c r="Y337" s="107"/>
      <c r="Z337" s="107"/>
      <c r="AA337" s="108">
        <f>C337+I337-L337-O337-U337-X337-R337</f>
        <v>0</v>
      </c>
      <c r="AB337" s="7"/>
    </row>
    <row r="338" spans="1:28" ht="15.75" hidden="1" x14ac:dyDescent="0.25">
      <c r="A338" s="24">
        <v>45535</v>
      </c>
      <c r="B338" s="25" t="s">
        <v>110</v>
      </c>
      <c r="C338" s="25">
        <v>1592500</v>
      </c>
      <c r="D338" s="25" t="s">
        <v>46</v>
      </c>
      <c r="E338" s="25" t="s">
        <v>106</v>
      </c>
      <c r="F338" s="25">
        <v>32.5</v>
      </c>
      <c r="G338" s="25" t="s">
        <v>39</v>
      </c>
      <c r="H338" s="25"/>
      <c r="I338" s="11">
        <f t="shared" si="37"/>
        <v>0</v>
      </c>
      <c r="J338" s="26" t="s">
        <v>28</v>
      </c>
      <c r="K338" s="11"/>
      <c r="L338" s="107">
        <f t="shared" si="38"/>
        <v>0</v>
      </c>
      <c r="M338" s="107"/>
      <c r="N338" s="107"/>
      <c r="O338" s="107">
        <f t="shared" si="39"/>
        <v>0</v>
      </c>
      <c r="P338" s="107"/>
      <c r="Q338" s="107"/>
      <c r="R338" s="107">
        <f t="shared" si="40"/>
        <v>0</v>
      </c>
      <c r="S338" s="107"/>
      <c r="T338" s="107"/>
      <c r="U338" s="107">
        <f t="shared" si="41"/>
        <v>0</v>
      </c>
      <c r="V338" s="107"/>
      <c r="W338" s="107"/>
      <c r="X338" s="107">
        <f t="shared" si="42"/>
        <v>0</v>
      </c>
      <c r="Y338" s="107"/>
      <c r="Z338" s="107"/>
      <c r="AA338" s="108">
        <f>C338+I338-L338-O338-U338-X338-R338</f>
        <v>1592500</v>
      </c>
      <c r="AB338" s="7"/>
    </row>
    <row r="339" spans="1:28" ht="15.75" hidden="1" x14ac:dyDescent="0.25">
      <c r="A339" s="24">
        <v>45535</v>
      </c>
      <c r="B339" s="25" t="s">
        <v>297</v>
      </c>
      <c r="C339" s="25">
        <v>3125000</v>
      </c>
      <c r="D339" s="25" t="s">
        <v>52</v>
      </c>
      <c r="E339" s="25" t="s">
        <v>128</v>
      </c>
      <c r="F339" s="25">
        <v>25</v>
      </c>
      <c r="G339" s="25" t="s">
        <v>39</v>
      </c>
      <c r="H339" s="25"/>
      <c r="I339" s="11">
        <f t="shared" si="37"/>
        <v>0</v>
      </c>
      <c r="J339" s="31" t="s">
        <v>312</v>
      </c>
      <c r="K339" s="11"/>
      <c r="L339" s="107">
        <f t="shared" si="38"/>
        <v>0</v>
      </c>
      <c r="M339" s="107"/>
      <c r="N339" s="107"/>
      <c r="O339" s="107">
        <f t="shared" si="39"/>
        <v>0</v>
      </c>
      <c r="P339" s="107"/>
      <c r="Q339" s="107"/>
      <c r="R339" s="107">
        <f t="shared" si="40"/>
        <v>3125000</v>
      </c>
      <c r="S339" s="107">
        <v>3125000</v>
      </c>
      <c r="T339" s="107"/>
      <c r="U339" s="107">
        <f t="shared" si="41"/>
        <v>0</v>
      </c>
      <c r="V339" s="107"/>
      <c r="W339" s="107"/>
      <c r="X339" s="107">
        <f t="shared" si="42"/>
        <v>0</v>
      </c>
      <c r="Y339" s="107"/>
      <c r="Z339" s="107"/>
      <c r="AA339" s="108">
        <f>C339+I339-L339-O339-U339-X339-R339</f>
        <v>0</v>
      </c>
      <c r="AB339" s="7">
        <v>45540</v>
      </c>
    </row>
    <row r="340" spans="1:28" ht="15.75" hidden="1" x14ac:dyDescent="0.25">
      <c r="A340" s="24">
        <v>45535</v>
      </c>
      <c r="B340" s="25" t="s">
        <v>287</v>
      </c>
      <c r="C340" s="25">
        <v>2833600</v>
      </c>
      <c r="D340" s="25" t="s">
        <v>52</v>
      </c>
      <c r="E340" s="25" t="s">
        <v>358</v>
      </c>
      <c r="F340" s="25">
        <v>61.6</v>
      </c>
      <c r="G340" s="25" t="s">
        <v>39</v>
      </c>
      <c r="H340" s="25"/>
      <c r="I340" s="11">
        <f t="shared" si="37"/>
        <v>0</v>
      </c>
      <c r="J340" s="31" t="s">
        <v>312</v>
      </c>
      <c r="K340" s="11" t="s">
        <v>1842</v>
      </c>
      <c r="L340" s="107">
        <f t="shared" si="38"/>
        <v>0</v>
      </c>
      <c r="M340" s="107"/>
      <c r="N340" s="107"/>
      <c r="O340" s="107">
        <f t="shared" si="39"/>
        <v>2833600</v>
      </c>
      <c r="P340" s="107">
        <v>2833600</v>
      </c>
      <c r="Q340" s="107"/>
      <c r="R340" s="107">
        <f t="shared" si="40"/>
        <v>0</v>
      </c>
      <c r="S340" s="107"/>
      <c r="T340" s="107"/>
      <c r="U340" s="107">
        <f t="shared" si="41"/>
        <v>0</v>
      </c>
      <c r="V340" s="107"/>
      <c r="W340" s="107"/>
      <c r="X340" s="107">
        <f t="shared" si="42"/>
        <v>0</v>
      </c>
      <c r="Y340" s="107"/>
      <c r="Z340" s="107"/>
      <c r="AA340" s="108">
        <f>C340+I340-L340-O340-U340-X340-R340</f>
        <v>0</v>
      </c>
      <c r="AB340" s="7">
        <v>45540</v>
      </c>
    </row>
    <row r="341" spans="1:28" ht="0.75" hidden="1" customHeight="1" x14ac:dyDescent="0.25">
      <c r="A341" s="24"/>
      <c r="B341" s="25" t="s">
        <v>1823</v>
      </c>
      <c r="C341" s="25">
        <v>-780000</v>
      </c>
      <c r="D341" s="25" t="s">
        <v>46</v>
      </c>
      <c r="E341" s="25" t="s">
        <v>1812</v>
      </c>
      <c r="F341" s="25">
        <v>2</v>
      </c>
      <c r="G341" s="25" t="s">
        <v>23</v>
      </c>
      <c r="H341" s="25"/>
      <c r="I341" s="11">
        <f t="shared" si="37"/>
        <v>0</v>
      </c>
      <c r="J341" s="31" t="s">
        <v>49</v>
      </c>
      <c r="K341" s="11" t="s">
        <v>1824</v>
      </c>
      <c r="L341" s="107">
        <f t="shared" si="38"/>
        <v>0</v>
      </c>
      <c r="M341" s="107"/>
      <c r="N341" s="107"/>
      <c r="O341" s="107">
        <f t="shared" si="39"/>
        <v>0</v>
      </c>
      <c r="P341" s="107"/>
      <c r="Q341" s="107"/>
      <c r="R341" s="107">
        <f t="shared" si="40"/>
        <v>0</v>
      </c>
      <c r="S341" s="107"/>
      <c r="T341" s="107"/>
      <c r="U341" s="107">
        <f t="shared" si="41"/>
        <v>0</v>
      </c>
      <c r="V341" s="107"/>
      <c r="W341" s="107"/>
      <c r="X341" s="107">
        <f t="shared" si="42"/>
        <v>0</v>
      </c>
      <c r="Y341" s="107"/>
      <c r="Z341" s="107"/>
      <c r="AA341" s="108">
        <f>C341+I341-L341-O341-U341-X341-R341</f>
        <v>-780000</v>
      </c>
      <c r="AB341" s="7">
        <v>45534</v>
      </c>
    </row>
    <row r="342" spans="1:28" ht="15.75" x14ac:dyDescent="0.25">
      <c r="A342" s="24">
        <v>45538</v>
      </c>
      <c r="B342" s="25" t="s">
        <v>205</v>
      </c>
      <c r="C342" s="25"/>
      <c r="D342" s="25" t="s">
        <v>46</v>
      </c>
      <c r="E342" s="25" t="s">
        <v>763</v>
      </c>
      <c r="F342" s="25">
        <v>1000</v>
      </c>
      <c r="G342" s="25" t="s">
        <v>34</v>
      </c>
      <c r="H342" s="25">
        <v>2500</v>
      </c>
      <c r="I342" s="11">
        <f t="shared" ref="I342:I405" si="43">F342*H342</f>
        <v>2500000</v>
      </c>
      <c r="J342" s="31" t="s">
        <v>312</v>
      </c>
      <c r="K342" s="11" t="s">
        <v>1834</v>
      </c>
      <c r="L342" s="107">
        <f t="shared" ref="L342" si="44">M342+N342</f>
        <v>0</v>
      </c>
      <c r="M342" s="107"/>
      <c r="N342" s="107"/>
      <c r="O342" s="107">
        <f t="shared" ref="O342" si="45">P342+Q342</f>
        <v>2500000</v>
      </c>
      <c r="P342" s="151">
        <v>2500000</v>
      </c>
      <c r="Q342" s="107"/>
      <c r="R342" s="107">
        <f t="shared" ref="R342" si="46">S342+T342</f>
        <v>0</v>
      </c>
      <c r="S342" s="107"/>
      <c r="T342" s="107"/>
      <c r="U342" s="107">
        <f t="shared" ref="U342" si="47">V342+W342</f>
        <v>0</v>
      </c>
      <c r="V342" s="107"/>
      <c r="W342" s="107"/>
      <c r="X342" s="107">
        <f t="shared" ref="X342" si="48">Y342+Z342</f>
        <v>0</v>
      </c>
      <c r="Y342" s="107"/>
      <c r="Z342" s="107"/>
      <c r="AA342" s="108">
        <f>C342+I342-L342-O342-U342-X342-R342</f>
        <v>0</v>
      </c>
      <c r="AB342" s="7">
        <v>45548</v>
      </c>
    </row>
    <row r="343" spans="1:28" ht="15.75" x14ac:dyDescent="0.25">
      <c r="A343" s="24">
        <v>45538</v>
      </c>
      <c r="B343" s="25" t="s">
        <v>205</v>
      </c>
      <c r="C343" s="25"/>
      <c r="D343" s="25" t="s">
        <v>46</v>
      </c>
      <c r="E343" s="25" t="s">
        <v>138</v>
      </c>
      <c r="F343" s="25">
        <v>1000</v>
      </c>
      <c r="G343" s="25" t="s">
        <v>34</v>
      </c>
      <c r="H343" s="25">
        <v>1390</v>
      </c>
      <c r="I343" s="11">
        <f t="shared" si="43"/>
        <v>1390000</v>
      </c>
      <c r="J343" s="31" t="s">
        <v>312</v>
      </c>
      <c r="K343" s="11" t="s">
        <v>1834</v>
      </c>
      <c r="L343" s="107">
        <f t="shared" ref="L343:L406" si="49">M343+N343</f>
        <v>0</v>
      </c>
      <c r="M343" s="107"/>
      <c r="N343" s="107"/>
      <c r="O343" s="107">
        <f t="shared" ref="O343:O406" si="50">P343+Q343</f>
        <v>1390000</v>
      </c>
      <c r="P343" s="151">
        <v>1390000</v>
      </c>
      <c r="Q343" s="107"/>
      <c r="R343" s="107">
        <f t="shared" ref="R343:R406" si="51">S343+T343</f>
        <v>0</v>
      </c>
      <c r="S343" s="107"/>
      <c r="T343" s="107"/>
      <c r="U343" s="107">
        <f t="shared" ref="U343:U406" si="52">V343+W343</f>
        <v>0</v>
      </c>
      <c r="V343" s="107"/>
      <c r="W343" s="107"/>
      <c r="X343" s="107">
        <f t="shared" ref="X343:X406" si="53">Y343+Z343</f>
        <v>0</v>
      </c>
      <c r="Y343" s="107"/>
      <c r="Z343" s="107"/>
      <c r="AA343" s="108">
        <f>C343+I343-L343-O343-U343-X343-R343</f>
        <v>0</v>
      </c>
      <c r="AB343" s="7">
        <v>45548</v>
      </c>
    </row>
    <row r="344" spans="1:28" ht="15.75" x14ac:dyDescent="0.25">
      <c r="A344" s="24">
        <v>45538</v>
      </c>
      <c r="B344" s="25" t="s">
        <v>205</v>
      </c>
      <c r="C344" s="25"/>
      <c r="D344" s="25" t="s">
        <v>46</v>
      </c>
      <c r="E344" s="25" t="s">
        <v>259</v>
      </c>
      <c r="F344" s="25">
        <v>2000</v>
      </c>
      <c r="G344" s="25" t="s">
        <v>34</v>
      </c>
      <c r="H344" s="25">
        <v>750</v>
      </c>
      <c r="I344" s="11">
        <f t="shared" si="43"/>
        <v>1500000</v>
      </c>
      <c r="J344" s="31" t="s">
        <v>312</v>
      </c>
      <c r="K344" s="11" t="s">
        <v>1834</v>
      </c>
      <c r="L344" s="107">
        <f t="shared" si="49"/>
        <v>0</v>
      </c>
      <c r="M344" s="107"/>
      <c r="N344" s="107"/>
      <c r="O344" s="107">
        <f t="shared" si="50"/>
        <v>1500000</v>
      </c>
      <c r="P344" s="151">
        <v>1500000</v>
      </c>
      <c r="Q344" s="107"/>
      <c r="R344" s="107">
        <f t="shared" si="51"/>
        <v>0</v>
      </c>
      <c r="S344" s="107"/>
      <c r="T344" s="107"/>
      <c r="U344" s="107">
        <f t="shared" si="52"/>
        <v>0</v>
      </c>
      <c r="V344" s="107"/>
      <c r="W344" s="107"/>
      <c r="X344" s="107">
        <f t="shared" si="53"/>
        <v>0</v>
      </c>
      <c r="Y344" s="107"/>
      <c r="Z344" s="107"/>
      <c r="AA344" s="108">
        <f>C344+I344-L344-O344-U344-X344-R344</f>
        <v>0</v>
      </c>
      <c r="AB344" s="7">
        <v>45548</v>
      </c>
    </row>
    <row r="345" spans="1:28" ht="15.75" hidden="1" x14ac:dyDescent="0.25">
      <c r="A345" s="24">
        <v>45538</v>
      </c>
      <c r="B345" s="25" t="s">
        <v>253</v>
      </c>
      <c r="C345" s="25"/>
      <c r="D345" s="25" t="s">
        <v>46</v>
      </c>
      <c r="E345" s="25" t="s">
        <v>63</v>
      </c>
      <c r="F345" s="25">
        <v>1</v>
      </c>
      <c r="G345" s="25" t="s">
        <v>48</v>
      </c>
      <c r="H345" s="25">
        <v>450000</v>
      </c>
      <c r="I345" s="11">
        <f t="shared" si="43"/>
        <v>450000</v>
      </c>
      <c r="J345" s="26" t="s">
        <v>28</v>
      </c>
      <c r="K345" s="11" t="s">
        <v>1835</v>
      </c>
      <c r="L345" s="107">
        <f t="shared" si="49"/>
        <v>0</v>
      </c>
      <c r="M345" s="107"/>
      <c r="N345" s="107"/>
      <c r="O345" s="107">
        <f t="shared" si="50"/>
        <v>0</v>
      </c>
      <c r="P345" s="107"/>
      <c r="Q345" s="107"/>
      <c r="R345" s="107">
        <f t="shared" si="51"/>
        <v>0</v>
      </c>
      <c r="S345" s="107"/>
      <c r="T345" s="107"/>
      <c r="U345" s="107">
        <f t="shared" si="52"/>
        <v>0</v>
      </c>
      <c r="V345" s="107"/>
      <c r="W345" s="107"/>
      <c r="X345" s="107">
        <f t="shared" si="53"/>
        <v>0</v>
      </c>
      <c r="Y345" s="107"/>
      <c r="Z345" s="107"/>
      <c r="AA345" s="108">
        <f>C345+I345-L345-O345-U345-X345-R345</f>
        <v>450000</v>
      </c>
      <c r="AB345" s="7"/>
    </row>
    <row r="346" spans="1:28" ht="15.75" hidden="1" x14ac:dyDescent="0.25">
      <c r="A346" s="24">
        <v>45538</v>
      </c>
      <c r="B346" s="25" t="s">
        <v>253</v>
      </c>
      <c r="C346" s="25"/>
      <c r="D346" s="25" t="s">
        <v>46</v>
      </c>
      <c r="E346" s="25" t="s">
        <v>498</v>
      </c>
      <c r="F346" s="25">
        <v>1</v>
      </c>
      <c r="G346" s="25" t="s">
        <v>48</v>
      </c>
      <c r="H346" s="25">
        <v>450000</v>
      </c>
      <c r="I346" s="11">
        <f t="shared" si="43"/>
        <v>450000</v>
      </c>
      <c r="J346" s="26" t="s">
        <v>28</v>
      </c>
      <c r="K346" s="11" t="s">
        <v>1835</v>
      </c>
      <c r="L346" s="107">
        <f t="shared" si="49"/>
        <v>0</v>
      </c>
      <c r="M346" s="107"/>
      <c r="N346" s="107"/>
      <c r="O346" s="107">
        <f t="shared" si="50"/>
        <v>0</v>
      </c>
      <c r="P346" s="107"/>
      <c r="Q346" s="107"/>
      <c r="R346" s="107">
        <f t="shared" si="51"/>
        <v>0</v>
      </c>
      <c r="S346" s="107"/>
      <c r="T346" s="107"/>
      <c r="U346" s="107">
        <f t="shared" si="52"/>
        <v>0</v>
      </c>
      <c r="V346" s="107"/>
      <c r="W346" s="107"/>
      <c r="X346" s="107">
        <f t="shared" si="53"/>
        <v>0</v>
      </c>
      <c r="Y346" s="107"/>
      <c r="Z346" s="107"/>
      <c r="AA346" s="108">
        <f>C346+I346-L346-O346-U346-X346-R346</f>
        <v>450000</v>
      </c>
      <c r="AB346" s="7"/>
    </row>
    <row r="347" spans="1:28" ht="15.75" hidden="1" x14ac:dyDescent="0.25">
      <c r="A347" s="24">
        <v>45538</v>
      </c>
      <c r="B347" s="25" t="s">
        <v>281</v>
      </c>
      <c r="C347" s="25"/>
      <c r="D347" s="25" t="s">
        <v>46</v>
      </c>
      <c r="E347" s="25" t="s">
        <v>138</v>
      </c>
      <c r="F347" s="25">
        <v>2500</v>
      </c>
      <c r="G347" s="25" t="s">
        <v>34</v>
      </c>
      <c r="H347" s="25">
        <v>1390</v>
      </c>
      <c r="I347" s="11">
        <f t="shared" si="43"/>
        <v>3475000</v>
      </c>
      <c r="J347" s="31" t="s">
        <v>324</v>
      </c>
      <c r="K347" s="11"/>
      <c r="L347" s="107">
        <f t="shared" si="49"/>
        <v>3475000</v>
      </c>
      <c r="M347" s="107">
        <v>3475000</v>
      </c>
      <c r="N347" s="107"/>
      <c r="O347" s="107">
        <f t="shared" si="50"/>
        <v>0</v>
      </c>
      <c r="P347" s="107"/>
      <c r="Q347" s="107"/>
      <c r="R347" s="107">
        <f t="shared" si="51"/>
        <v>0</v>
      </c>
      <c r="S347" s="107"/>
      <c r="T347" s="107"/>
      <c r="U347" s="107">
        <f t="shared" si="52"/>
        <v>0</v>
      </c>
      <c r="V347" s="107"/>
      <c r="W347" s="107"/>
      <c r="X347" s="107">
        <f t="shared" si="53"/>
        <v>0</v>
      </c>
      <c r="Y347" s="107"/>
      <c r="Z347" s="107"/>
      <c r="AA347" s="108">
        <f>C347+I347-L347-O347-U347-X347-R347</f>
        <v>0</v>
      </c>
      <c r="AB347" s="7">
        <v>45538</v>
      </c>
    </row>
    <row r="348" spans="1:28" ht="15.75" hidden="1" x14ac:dyDescent="0.25">
      <c r="A348" s="24">
        <v>45538</v>
      </c>
      <c r="B348" s="25" t="s">
        <v>311</v>
      </c>
      <c r="C348" s="25"/>
      <c r="D348" s="25" t="s">
        <v>46</v>
      </c>
      <c r="E348" s="25" t="s">
        <v>512</v>
      </c>
      <c r="F348" s="25">
        <v>1</v>
      </c>
      <c r="G348" s="25" t="s">
        <v>27</v>
      </c>
      <c r="H348" s="25">
        <v>460000</v>
      </c>
      <c r="I348" s="11">
        <f t="shared" si="43"/>
        <v>460000</v>
      </c>
      <c r="J348" s="31" t="s">
        <v>312</v>
      </c>
      <c r="K348" s="11"/>
      <c r="L348" s="107">
        <f t="shared" si="49"/>
        <v>0</v>
      </c>
      <c r="M348" s="107"/>
      <c r="N348" s="107"/>
      <c r="O348" s="107">
        <f t="shared" si="50"/>
        <v>0</v>
      </c>
      <c r="P348" s="107"/>
      <c r="Q348" s="107"/>
      <c r="R348" s="107">
        <f t="shared" si="51"/>
        <v>460000</v>
      </c>
      <c r="S348" s="107">
        <v>460000</v>
      </c>
      <c r="T348" s="107"/>
      <c r="U348" s="107">
        <f t="shared" si="52"/>
        <v>0</v>
      </c>
      <c r="V348" s="107"/>
      <c r="W348" s="107"/>
      <c r="X348" s="107">
        <f t="shared" si="53"/>
        <v>0</v>
      </c>
      <c r="Y348" s="107"/>
      <c r="Z348" s="107"/>
      <c r="AA348" s="108">
        <f>C348+I348-L348-O348-U348-X348-R348</f>
        <v>0</v>
      </c>
      <c r="AB348" s="7">
        <v>45539</v>
      </c>
    </row>
    <row r="349" spans="1:28" ht="15.75" hidden="1" x14ac:dyDescent="0.25">
      <c r="A349" s="24">
        <v>45538</v>
      </c>
      <c r="B349" s="25">
        <v>777</v>
      </c>
      <c r="C349" s="25"/>
      <c r="D349" s="25" t="s">
        <v>46</v>
      </c>
      <c r="E349" s="25" t="s">
        <v>400</v>
      </c>
      <c r="F349" s="25">
        <v>2.5</v>
      </c>
      <c r="G349" s="25" t="s">
        <v>39</v>
      </c>
      <c r="H349" s="25">
        <v>90000</v>
      </c>
      <c r="I349" s="11">
        <f t="shared" si="43"/>
        <v>225000</v>
      </c>
      <c r="J349" s="31" t="s">
        <v>324</v>
      </c>
      <c r="K349" s="11"/>
      <c r="L349" s="107">
        <f t="shared" si="49"/>
        <v>0</v>
      </c>
      <c r="M349" s="107"/>
      <c r="N349" s="107"/>
      <c r="O349" s="107">
        <f t="shared" si="50"/>
        <v>0</v>
      </c>
      <c r="P349" s="107"/>
      <c r="Q349" s="107"/>
      <c r="R349" s="107">
        <f t="shared" si="51"/>
        <v>0</v>
      </c>
      <c r="S349" s="107"/>
      <c r="T349" s="107"/>
      <c r="U349" s="107">
        <f t="shared" si="52"/>
        <v>225000</v>
      </c>
      <c r="V349" s="107">
        <v>225000</v>
      </c>
      <c r="W349" s="107"/>
      <c r="X349" s="107">
        <f t="shared" si="53"/>
        <v>0</v>
      </c>
      <c r="Y349" s="107"/>
      <c r="Z349" s="107"/>
      <c r="AA349" s="108">
        <f>C349+I349-L349-O349-U349-X349-R349</f>
        <v>0</v>
      </c>
      <c r="AB349" s="7">
        <v>45539</v>
      </c>
    </row>
    <row r="350" spans="1:28" ht="15.75" hidden="1" x14ac:dyDescent="0.25">
      <c r="A350" s="24">
        <v>45538</v>
      </c>
      <c r="B350" s="25" t="s">
        <v>134</v>
      </c>
      <c r="C350" s="25"/>
      <c r="D350" s="25" t="s">
        <v>52</v>
      </c>
      <c r="E350" s="25" t="s">
        <v>552</v>
      </c>
      <c r="F350" s="25">
        <v>25</v>
      </c>
      <c r="G350" s="25" t="s">
        <v>39</v>
      </c>
      <c r="H350" s="25">
        <v>125000</v>
      </c>
      <c r="I350" s="11">
        <f t="shared" si="43"/>
        <v>3125000</v>
      </c>
      <c r="J350" s="26" t="s">
        <v>28</v>
      </c>
      <c r="K350" s="11" t="s">
        <v>1838</v>
      </c>
      <c r="L350" s="107">
        <f t="shared" si="49"/>
        <v>0</v>
      </c>
      <c r="M350" s="107"/>
      <c r="N350" s="107"/>
      <c r="O350" s="107">
        <f t="shared" si="50"/>
        <v>0</v>
      </c>
      <c r="P350" s="107"/>
      <c r="Q350" s="107"/>
      <c r="R350" s="107">
        <f t="shared" si="51"/>
        <v>0</v>
      </c>
      <c r="S350" s="107"/>
      <c r="T350" s="107"/>
      <c r="U350" s="107">
        <f t="shared" si="52"/>
        <v>0</v>
      </c>
      <c r="V350" s="107"/>
      <c r="W350" s="107"/>
      <c r="X350" s="107">
        <f t="shared" si="53"/>
        <v>0</v>
      </c>
      <c r="Y350" s="107"/>
      <c r="Z350" s="107"/>
      <c r="AA350" s="108">
        <f>C350+I350-L350-O350-U350-X350-R350</f>
        <v>3125000</v>
      </c>
      <c r="AB350" s="7"/>
    </row>
    <row r="351" spans="1:28" ht="15.75" hidden="1" x14ac:dyDescent="0.25">
      <c r="A351" s="24">
        <v>45538</v>
      </c>
      <c r="B351" s="25" t="s">
        <v>134</v>
      </c>
      <c r="C351" s="25"/>
      <c r="D351" s="25" t="s">
        <v>52</v>
      </c>
      <c r="E351" s="25" t="s">
        <v>44</v>
      </c>
      <c r="F351" s="25">
        <v>500</v>
      </c>
      <c r="G351" s="25" t="s">
        <v>34</v>
      </c>
      <c r="H351" s="25">
        <v>910</v>
      </c>
      <c r="I351" s="11">
        <f t="shared" si="43"/>
        <v>455000</v>
      </c>
      <c r="J351" s="26" t="s">
        <v>28</v>
      </c>
      <c r="K351" s="11" t="s">
        <v>1838</v>
      </c>
      <c r="L351" s="107">
        <f t="shared" si="49"/>
        <v>0</v>
      </c>
      <c r="M351" s="107"/>
      <c r="N351" s="107"/>
      <c r="O351" s="107">
        <f t="shared" si="50"/>
        <v>0</v>
      </c>
      <c r="P351" s="107"/>
      <c r="Q351" s="107"/>
      <c r="R351" s="107">
        <f t="shared" si="51"/>
        <v>0</v>
      </c>
      <c r="S351" s="107"/>
      <c r="T351" s="107"/>
      <c r="U351" s="107">
        <f t="shared" si="52"/>
        <v>0</v>
      </c>
      <c r="V351" s="107"/>
      <c r="W351" s="107"/>
      <c r="X351" s="107">
        <f t="shared" si="53"/>
        <v>0</v>
      </c>
      <c r="Y351" s="107"/>
      <c r="Z351" s="107"/>
      <c r="AA351" s="108">
        <f>C351+I351-L351-O351-U351-X351-R351</f>
        <v>455000</v>
      </c>
      <c r="AB351" s="7"/>
    </row>
    <row r="352" spans="1:28" ht="15.75" hidden="1" x14ac:dyDescent="0.25">
      <c r="A352" s="24">
        <v>45538</v>
      </c>
      <c r="B352" s="25" t="s">
        <v>134</v>
      </c>
      <c r="C352" s="25"/>
      <c r="D352" s="25" t="s">
        <v>52</v>
      </c>
      <c r="E352" s="25" t="s">
        <v>42</v>
      </c>
      <c r="F352" s="25">
        <v>700</v>
      </c>
      <c r="G352" s="25" t="s">
        <v>34</v>
      </c>
      <c r="H352" s="25">
        <v>4500</v>
      </c>
      <c r="I352" s="11">
        <f t="shared" si="43"/>
        <v>3150000</v>
      </c>
      <c r="J352" s="26" t="s">
        <v>28</v>
      </c>
      <c r="K352" s="11" t="s">
        <v>1838</v>
      </c>
      <c r="L352" s="107">
        <f t="shared" si="49"/>
        <v>0</v>
      </c>
      <c r="M352" s="107"/>
      <c r="N352" s="107"/>
      <c r="O352" s="107">
        <f t="shared" si="50"/>
        <v>0</v>
      </c>
      <c r="P352" s="107"/>
      <c r="Q352" s="107"/>
      <c r="R352" s="107">
        <f t="shared" si="51"/>
        <v>0</v>
      </c>
      <c r="S352" s="107"/>
      <c r="T352" s="107"/>
      <c r="U352" s="107">
        <f t="shared" si="52"/>
        <v>0</v>
      </c>
      <c r="V352" s="107"/>
      <c r="W352" s="107"/>
      <c r="X352" s="107">
        <f t="shared" si="53"/>
        <v>0</v>
      </c>
      <c r="Y352" s="107"/>
      <c r="Z352" s="107"/>
      <c r="AA352" s="108">
        <f>C352+I352-L352-O352-U352-X352-R352</f>
        <v>3150000</v>
      </c>
      <c r="AB352" s="7"/>
    </row>
    <row r="353" spans="1:28" ht="15.75" hidden="1" x14ac:dyDescent="0.25">
      <c r="A353" s="24">
        <v>45538</v>
      </c>
      <c r="B353" s="25" t="s">
        <v>134</v>
      </c>
      <c r="C353" s="25"/>
      <c r="D353" s="25" t="s">
        <v>52</v>
      </c>
      <c r="E353" s="25" t="s">
        <v>179</v>
      </c>
      <c r="F353" s="25">
        <v>500</v>
      </c>
      <c r="G353" s="25" t="s">
        <v>34</v>
      </c>
      <c r="H353" s="25">
        <v>1420</v>
      </c>
      <c r="I353" s="11">
        <f t="shared" si="43"/>
        <v>710000</v>
      </c>
      <c r="J353" s="26" t="s">
        <v>28</v>
      </c>
      <c r="K353" s="11" t="s">
        <v>1838</v>
      </c>
      <c r="L353" s="107">
        <f t="shared" si="49"/>
        <v>0</v>
      </c>
      <c r="M353" s="107"/>
      <c r="N353" s="107"/>
      <c r="O353" s="107">
        <f t="shared" si="50"/>
        <v>0</v>
      </c>
      <c r="P353" s="107"/>
      <c r="Q353" s="107"/>
      <c r="R353" s="107">
        <f t="shared" si="51"/>
        <v>0</v>
      </c>
      <c r="S353" s="107"/>
      <c r="T353" s="107"/>
      <c r="U353" s="107">
        <f t="shared" si="52"/>
        <v>0</v>
      </c>
      <c r="V353" s="107"/>
      <c r="W353" s="107"/>
      <c r="X353" s="107">
        <f t="shared" si="53"/>
        <v>0</v>
      </c>
      <c r="Y353" s="107"/>
      <c r="Z353" s="107"/>
      <c r="AA353" s="108">
        <f>C353+I353-L353-O353-U353-X353-R353</f>
        <v>710000</v>
      </c>
      <c r="AB353" s="7"/>
    </row>
    <row r="354" spans="1:28" ht="15.75" hidden="1" x14ac:dyDescent="0.25">
      <c r="A354" s="24">
        <v>45538</v>
      </c>
      <c r="B354" s="25" t="s">
        <v>253</v>
      </c>
      <c r="C354" s="25"/>
      <c r="D354" s="25" t="s">
        <v>46</v>
      </c>
      <c r="E354" s="25" t="s">
        <v>238</v>
      </c>
      <c r="F354" s="25">
        <v>2</v>
      </c>
      <c r="G354" s="25" t="s">
        <v>39</v>
      </c>
      <c r="H354" s="25">
        <v>300000</v>
      </c>
      <c r="I354" s="11">
        <f t="shared" si="43"/>
        <v>600000</v>
      </c>
      <c r="J354" s="26" t="s">
        <v>28</v>
      </c>
      <c r="K354" s="11" t="s">
        <v>1836</v>
      </c>
      <c r="L354" s="107">
        <f t="shared" si="49"/>
        <v>0</v>
      </c>
      <c r="M354" s="107"/>
      <c r="N354" s="107"/>
      <c r="O354" s="107">
        <f t="shared" si="50"/>
        <v>0</v>
      </c>
      <c r="P354" s="107"/>
      <c r="Q354" s="107"/>
      <c r="R354" s="107">
        <f t="shared" si="51"/>
        <v>0</v>
      </c>
      <c r="S354" s="107"/>
      <c r="T354" s="107"/>
      <c r="U354" s="107">
        <f t="shared" si="52"/>
        <v>0</v>
      </c>
      <c r="V354" s="107"/>
      <c r="W354" s="107"/>
      <c r="X354" s="107">
        <f t="shared" si="53"/>
        <v>0</v>
      </c>
      <c r="Y354" s="107"/>
      <c r="Z354" s="107"/>
      <c r="AA354" s="108">
        <f>C354+I354-L354-O354-U354-X354-R354</f>
        <v>600000</v>
      </c>
      <c r="AB354" s="7"/>
    </row>
    <row r="355" spans="1:28" ht="15.75" hidden="1" x14ac:dyDescent="0.25">
      <c r="A355" s="24">
        <v>45538</v>
      </c>
      <c r="B355" s="25" t="s">
        <v>253</v>
      </c>
      <c r="C355" s="25"/>
      <c r="D355" s="25" t="s">
        <v>46</v>
      </c>
      <c r="E355" s="25" t="s">
        <v>219</v>
      </c>
      <c r="F355" s="25">
        <v>2</v>
      </c>
      <c r="G355" s="25" t="s">
        <v>39</v>
      </c>
      <c r="H355" s="25">
        <v>300000</v>
      </c>
      <c r="I355" s="11">
        <f t="shared" si="43"/>
        <v>600000</v>
      </c>
      <c r="J355" s="26" t="s">
        <v>28</v>
      </c>
      <c r="K355" s="11" t="s">
        <v>1836</v>
      </c>
      <c r="L355" s="107">
        <f t="shared" si="49"/>
        <v>0</v>
      </c>
      <c r="M355" s="107"/>
      <c r="N355" s="107"/>
      <c r="O355" s="107">
        <f t="shared" si="50"/>
        <v>0</v>
      </c>
      <c r="P355" s="107"/>
      <c r="Q355" s="107"/>
      <c r="R355" s="107">
        <f t="shared" si="51"/>
        <v>0</v>
      </c>
      <c r="S355" s="107"/>
      <c r="T355" s="107"/>
      <c r="U355" s="107">
        <f t="shared" si="52"/>
        <v>0</v>
      </c>
      <c r="V355" s="107"/>
      <c r="W355" s="107"/>
      <c r="X355" s="107">
        <f t="shared" si="53"/>
        <v>0</v>
      </c>
      <c r="Y355" s="107"/>
      <c r="Z355" s="107"/>
      <c r="AA355" s="108">
        <f>C355+I355-L355-O355-U355-X355-R355</f>
        <v>600000</v>
      </c>
      <c r="AB355" s="7"/>
    </row>
    <row r="356" spans="1:28" ht="15.75" hidden="1" x14ac:dyDescent="0.25">
      <c r="A356" s="24">
        <v>45538</v>
      </c>
      <c r="B356" s="25" t="s">
        <v>779</v>
      </c>
      <c r="C356" s="25"/>
      <c r="D356" s="25" t="s">
        <v>46</v>
      </c>
      <c r="E356" s="25" t="s">
        <v>1517</v>
      </c>
      <c r="F356" s="25">
        <v>9</v>
      </c>
      <c r="G356" s="25" t="s">
        <v>27</v>
      </c>
      <c r="H356" s="25">
        <v>800000</v>
      </c>
      <c r="I356" s="11">
        <f t="shared" si="43"/>
        <v>7200000</v>
      </c>
      <c r="J356" s="31" t="s">
        <v>312</v>
      </c>
      <c r="K356" s="11" t="s">
        <v>1832</v>
      </c>
      <c r="L356" s="107">
        <f t="shared" si="49"/>
        <v>0</v>
      </c>
      <c r="M356" s="107"/>
      <c r="N356" s="107"/>
      <c r="O356" s="107">
        <f t="shared" si="50"/>
        <v>7200000</v>
      </c>
      <c r="P356" s="107">
        <v>5900000</v>
      </c>
      <c r="Q356" s="107">
        <v>1300000</v>
      </c>
      <c r="R356" s="107">
        <f t="shared" si="51"/>
        <v>0</v>
      </c>
      <c r="S356" s="107"/>
      <c r="T356" s="107"/>
      <c r="U356" s="107">
        <f t="shared" si="52"/>
        <v>0</v>
      </c>
      <c r="V356" s="107"/>
      <c r="W356" s="107"/>
      <c r="X356" s="107">
        <f t="shared" si="53"/>
        <v>0</v>
      </c>
      <c r="Y356" s="107"/>
      <c r="Z356" s="107"/>
      <c r="AA356" s="108">
        <f>C356+I356-L356-O356-U356-X356-R356</f>
        <v>0</v>
      </c>
      <c r="AB356" s="7">
        <v>45539</v>
      </c>
    </row>
    <row r="357" spans="1:28" ht="15.75" x14ac:dyDescent="0.25">
      <c r="A357" s="24">
        <v>45538</v>
      </c>
      <c r="B357" s="25" t="s">
        <v>205</v>
      </c>
      <c r="C357" s="25"/>
      <c r="D357" s="25" t="s">
        <v>46</v>
      </c>
      <c r="E357" s="25" t="s">
        <v>284</v>
      </c>
      <c r="F357" s="25">
        <v>10</v>
      </c>
      <c r="G357" s="25" t="s">
        <v>34</v>
      </c>
      <c r="H357" s="25">
        <v>75000</v>
      </c>
      <c r="I357" s="11">
        <f t="shared" si="43"/>
        <v>750000</v>
      </c>
      <c r="J357" s="31" t="s">
        <v>312</v>
      </c>
      <c r="K357" s="11" t="s">
        <v>1834</v>
      </c>
      <c r="L357" s="107">
        <f t="shared" si="49"/>
        <v>0</v>
      </c>
      <c r="M357" s="107"/>
      <c r="N357" s="107"/>
      <c r="O357" s="107">
        <f t="shared" si="50"/>
        <v>750000</v>
      </c>
      <c r="P357" s="151">
        <v>750000</v>
      </c>
      <c r="Q357" s="107"/>
      <c r="R357" s="107">
        <f t="shared" si="51"/>
        <v>0</v>
      </c>
      <c r="S357" s="107"/>
      <c r="T357" s="107"/>
      <c r="U357" s="107">
        <f t="shared" si="52"/>
        <v>0</v>
      </c>
      <c r="V357" s="107"/>
      <c r="W357" s="107"/>
      <c r="X357" s="107">
        <f t="shared" si="53"/>
        <v>0</v>
      </c>
      <c r="Y357" s="107"/>
      <c r="Z357" s="107"/>
      <c r="AA357" s="108">
        <f>C357+I357-L357-O357-U357-X357-R357</f>
        <v>0</v>
      </c>
      <c r="AB357" s="7">
        <v>45548</v>
      </c>
    </row>
    <row r="358" spans="1:28" ht="15.75" x14ac:dyDescent="0.25">
      <c r="A358" s="24">
        <v>45538</v>
      </c>
      <c r="B358" s="25" t="s">
        <v>205</v>
      </c>
      <c r="C358" s="25"/>
      <c r="D358" s="25" t="s">
        <v>46</v>
      </c>
      <c r="E358" s="25" t="s">
        <v>227</v>
      </c>
      <c r="F358" s="25">
        <v>10</v>
      </c>
      <c r="G358" s="25" t="s">
        <v>34</v>
      </c>
      <c r="H358" s="25">
        <v>95000</v>
      </c>
      <c r="I358" s="11">
        <f t="shared" si="43"/>
        <v>950000</v>
      </c>
      <c r="J358" s="31" t="s">
        <v>312</v>
      </c>
      <c r="K358" s="11" t="s">
        <v>1834</v>
      </c>
      <c r="L358" s="107">
        <f t="shared" si="49"/>
        <v>0</v>
      </c>
      <c r="M358" s="107"/>
      <c r="N358" s="107"/>
      <c r="O358" s="107">
        <f t="shared" si="50"/>
        <v>950000</v>
      </c>
      <c r="P358" s="151">
        <v>950000</v>
      </c>
      <c r="Q358" s="107"/>
      <c r="R358" s="107">
        <f t="shared" si="51"/>
        <v>0</v>
      </c>
      <c r="S358" s="107"/>
      <c r="T358" s="107"/>
      <c r="U358" s="107">
        <f t="shared" si="52"/>
        <v>0</v>
      </c>
      <c r="V358" s="107"/>
      <c r="W358" s="107"/>
      <c r="X358" s="107">
        <f t="shared" si="53"/>
        <v>0</v>
      </c>
      <c r="Y358" s="107"/>
      <c r="Z358" s="107"/>
      <c r="AA358" s="108">
        <f>C358+I358-L358-O358-U358-X358-R358</f>
        <v>0</v>
      </c>
      <c r="AB358" s="7">
        <v>45548</v>
      </c>
    </row>
    <row r="359" spans="1:28" ht="15.75" x14ac:dyDescent="0.25">
      <c r="A359" s="24">
        <v>45538</v>
      </c>
      <c r="B359" s="25" t="s">
        <v>205</v>
      </c>
      <c r="C359" s="25"/>
      <c r="D359" s="25" t="s">
        <v>46</v>
      </c>
      <c r="E359" s="25" t="s">
        <v>512</v>
      </c>
      <c r="F359" s="25">
        <v>4</v>
      </c>
      <c r="G359" s="25" t="s">
        <v>27</v>
      </c>
      <c r="H359" s="25">
        <v>460000</v>
      </c>
      <c r="I359" s="11">
        <f t="shared" si="43"/>
        <v>1840000</v>
      </c>
      <c r="J359" s="31" t="s">
        <v>312</v>
      </c>
      <c r="K359" s="11" t="s">
        <v>1834</v>
      </c>
      <c r="L359" s="107">
        <f t="shared" si="49"/>
        <v>0</v>
      </c>
      <c r="M359" s="107"/>
      <c r="N359" s="107"/>
      <c r="O359" s="107">
        <f t="shared" si="50"/>
        <v>1840000</v>
      </c>
      <c r="P359" s="151">
        <v>1840000</v>
      </c>
      <c r="Q359" s="107"/>
      <c r="R359" s="107">
        <f t="shared" si="51"/>
        <v>0</v>
      </c>
      <c r="S359" s="107"/>
      <c r="T359" s="107"/>
      <c r="U359" s="107">
        <f t="shared" si="52"/>
        <v>0</v>
      </c>
      <c r="V359" s="107"/>
      <c r="W359" s="107"/>
      <c r="X359" s="107">
        <f t="shared" si="53"/>
        <v>0</v>
      </c>
      <c r="Y359" s="107"/>
      <c r="Z359" s="107"/>
      <c r="AA359" s="108">
        <f>C359+I359-L359-O359-U359-X359-R359</f>
        <v>0</v>
      </c>
      <c r="AB359" s="7">
        <v>45548</v>
      </c>
    </row>
    <row r="360" spans="1:28" ht="15.75" hidden="1" x14ac:dyDescent="0.25">
      <c r="A360" s="24">
        <v>45538</v>
      </c>
      <c r="B360" s="25" t="s">
        <v>72</v>
      </c>
      <c r="C360" s="25"/>
      <c r="D360" s="25" t="s">
        <v>46</v>
      </c>
      <c r="E360" s="25" t="s">
        <v>50</v>
      </c>
      <c r="F360" s="25">
        <v>100</v>
      </c>
      <c r="G360" s="25" t="s">
        <v>34</v>
      </c>
      <c r="H360" s="25">
        <v>3360</v>
      </c>
      <c r="I360" s="11">
        <f t="shared" si="43"/>
        <v>336000</v>
      </c>
      <c r="J360" s="31" t="s">
        <v>324</v>
      </c>
      <c r="K360" s="11"/>
      <c r="L360" s="107">
        <f t="shared" si="49"/>
        <v>336000</v>
      </c>
      <c r="M360" s="107">
        <v>336000</v>
      </c>
      <c r="N360" s="107"/>
      <c r="O360" s="107">
        <f t="shared" si="50"/>
        <v>0</v>
      </c>
      <c r="P360" s="107"/>
      <c r="Q360" s="107"/>
      <c r="R360" s="107">
        <f t="shared" si="51"/>
        <v>0</v>
      </c>
      <c r="S360" s="107"/>
      <c r="T360" s="107"/>
      <c r="U360" s="107">
        <f t="shared" si="52"/>
        <v>0</v>
      </c>
      <c r="V360" s="107"/>
      <c r="W360" s="107"/>
      <c r="X360" s="107">
        <f t="shared" si="53"/>
        <v>0</v>
      </c>
      <c r="Y360" s="107"/>
      <c r="Z360" s="107"/>
      <c r="AA360" s="108">
        <f>C360+I360-L360-O360-U360-X360-R360</f>
        <v>0</v>
      </c>
      <c r="AB360" s="7">
        <v>45538</v>
      </c>
    </row>
    <row r="361" spans="1:28" ht="15.75" hidden="1" x14ac:dyDescent="0.25">
      <c r="A361" s="24">
        <v>45538</v>
      </c>
      <c r="B361" s="25" t="s">
        <v>110</v>
      </c>
      <c r="C361" s="25"/>
      <c r="D361" s="25" t="s">
        <v>46</v>
      </c>
      <c r="E361" s="25" t="s">
        <v>163</v>
      </c>
      <c r="F361" s="25">
        <v>11</v>
      </c>
      <c r="G361" s="25" t="s">
        <v>39</v>
      </c>
      <c r="H361" s="25">
        <v>135000</v>
      </c>
      <c r="I361" s="11">
        <f t="shared" si="43"/>
        <v>1485000</v>
      </c>
      <c r="J361" s="26" t="s">
        <v>28</v>
      </c>
      <c r="K361" s="11" t="s">
        <v>1849</v>
      </c>
      <c r="L361" s="107">
        <f t="shared" si="49"/>
        <v>0</v>
      </c>
      <c r="M361" s="107"/>
      <c r="N361" s="107"/>
      <c r="O361" s="107">
        <f t="shared" si="50"/>
        <v>0</v>
      </c>
      <c r="P361" s="107"/>
      <c r="Q361" s="107"/>
      <c r="R361" s="107">
        <f t="shared" si="51"/>
        <v>0</v>
      </c>
      <c r="S361" s="107"/>
      <c r="T361" s="107"/>
      <c r="U361" s="107">
        <f t="shared" si="52"/>
        <v>0</v>
      </c>
      <c r="V361" s="107"/>
      <c r="W361" s="107"/>
      <c r="X361" s="107">
        <f t="shared" si="53"/>
        <v>0</v>
      </c>
      <c r="Y361" s="107"/>
      <c r="Z361" s="107"/>
      <c r="AA361" s="108">
        <f>C361+I361-L361-O361-U361-X361-R361</f>
        <v>1485000</v>
      </c>
      <c r="AB361" s="7"/>
    </row>
    <row r="362" spans="1:28" ht="15.75" hidden="1" x14ac:dyDescent="0.25">
      <c r="A362" s="24">
        <v>45538</v>
      </c>
      <c r="B362" s="25" t="s">
        <v>215</v>
      </c>
      <c r="C362" s="25"/>
      <c r="D362" s="25" t="s">
        <v>46</v>
      </c>
      <c r="E362" s="25" t="s">
        <v>210</v>
      </c>
      <c r="F362" s="25">
        <v>4</v>
      </c>
      <c r="G362" s="25" t="s">
        <v>39</v>
      </c>
      <c r="H362" s="25">
        <v>170000</v>
      </c>
      <c r="I362" s="11">
        <f t="shared" si="43"/>
        <v>680000</v>
      </c>
      <c r="J362" s="31" t="s">
        <v>324</v>
      </c>
      <c r="K362" s="11"/>
      <c r="L362" s="107">
        <f t="shared" si="49"/>
        <v>0</v>
      </c>
      <c r="M362" s="107"/>
      <c r="N362" s="107"/>
      <c r="O362" s="107">
        <f t="shared" si="50"/>
        <v>0</v>
      </c>
      <c r="P362" s="107"/>
      <c r="Q362" s="107"/>
      <c r="R362" s="107">
        <f t="shared" si="51"/>
        <v>0</v>
      </c>
      <c r="S362" s="107"/>
      <c r="T362" s="107"/>
      <c r="U362" s="107">
        <f t="shared" si="52"/>
        <v>680000</v>
      </c>
      <c r="V362" s="107">
        <v>680000</v>
      </c>
      <c r="W362" s="107"/>
      <c r="X362" s="107">
        <f t="shared" si="53"/>
        <v>0</v>
      </c>
      <c r="Y362" s="107"/>
      <c r="Z362" s="107"/>
      <c r="AA362" s="108">
        <f>C362+I362-L362-O362-U362-X362-R362</f>
        <v>0</v>
      </c>
      <c r="AB362" s="7">
        <v>45558</v>
      </c>
    </row>
    <row r="363" spans="1:28" ht="15.75" hidden="1" x14ac:dyDescent="0.25">
      <c r="A363" s="24">
        <v>45538</v>
      </c>
      <c r="B363" s="25" t="s">
        <v>215</v>
      </c>
      <c r="C363" s="25"/>
      <c r="D363" s="25" t="s">
        <v>46</v>
      </c>
      <c r="E363" s="25" t="s">
        <v>416</v>
      </c>
      <c r="F363" s="25">
        <v>4</v>
      </c>
      <c r="G363" s="25" t="s">
        <v>34</v>
      </c>
      <c r="H363" s="25">
        <v>65000</v>
      </c>
      <c r="I363" s="11">
        <f t="shared" si="43"/>
        <v>260000</v>
      </c>
      <c r="J363" s="31" t="s">
        <v>324</v>
      </c>
      <c r="K363" s="11"/>
      <c r="L363" s="107">
        <f t="shared" si="49"/>
        <v>0</v>
      </c>
      <c r="M363" s="107"/>
      <c r="N363" s="107"/>
      <c r="O363" s="107">
        <f t="shared" si="50"/>
        <v>0</v>
      </c>
      <c r="P363" s="107"/>
      <c r="Q363" s="107"/>
      <c r="R363" s="107">
        <f t="shared" si="51"/>
        <v>0</v>
      </c>
      <c r="S363" s="107"/>
      <c r="T363" s="107"/>
      <c r="U363" s="107">
        <f t="shared" si="52"/>
        <v>260000</v>
      </c>
      <c r="V363" s="107">
        <v>260000</v>
      </c>
      <c r="W363" s="107"/>
      <c r="X363" s="107">
        <f t="shared" si="53"/>
        <v>0</v>
      </c>
      <c r="Y363" s="107"/>
      <c r="Z363" s="107"/>
      <c r="AA363" s="108">
        <f>C363+I363-L363-O363-U363-X363-R363</f>
        <v>0</v>
      </c>
      <c r="AB363" s="7">
        <v>45558</v>
      </c>
    </row>
    <row r="364" spans="1:28" ht="15.75" hidden="1" x14ac:dyDescent="0.25">
      <c r="A364" s="24">
        <v>45538</v>
      </c>
      <c r="B364" s="25" t="s">
        <v>215</v>
      </c>
      <c r="C364" s="25"/>
      <c r="D364" s="25" t="s">
        <v>46</v>
      </c>
      <c r="E364" s="25" t="s">
        <v>284</v>
      </c>
      <c r="F364" s="25">
        <v>2</v>
      </c>
      <c r="G364" s="25" t="s">
        <v>34</v>
      </c>
      <c r="H364" s="25">
        <v>75000</v>
      </c>
      <c r="I364" s="11">
        <f t="shared" si="43"/>
        <v>150000</v>
      </c>
      <c r="J364" s="31" t="s">
        <v>324</v>
      </c>
      <c r="K364" s="11"/>
      <c r="L364" s="107">
        <f t="shared" si="49"/>
        <v>0</v>
      </c>
      <c r="M364" s="107"/>
      <c r="N364" s="107"/>
      <c r="O364" s="107">
        <f t="shared" si="50"/>
        <v>0</v>
      </c>
      <c r="P364" s="107"/>
      <c r="Q364" s="107"/>
      <c r="R364" s="107">
        <f t="shared" si="51"/>
        <v>0</v>
      </c>
      <c r="S364" s="107"/>
      <c r="T364" s="107"/>
      <c r="U364" s="107">
        <f t="shared" si="52"/>
        <v>150000</v>
      </c>
      <c r="V364" s="107">
        <v>150000</v>
      </c>
      <c r="W364" s="107"/>
      <c r="X364" s="107">
        <f t="shared" si="53"/>
        <v>0</v>
      </c>
      <c r="Y364" s="107"/>
      <c r="Z364" s="107"/>
      <c r="AA364" s="108">
        <f>C364+I364-L364-O364-U364-X364-R364</f>
        <v>0</v>
      </c>
      <c r="AB364" s="7">
        <v>45558</v>
      </c>
    </row>
    <row r="365" spans="1:28" ht="15.75" hidden="1" x14ac:dyDescent="0.25">
      <c r="A365" s="24">
        <v>45538</v>
      </c>
      <c r="B365" s="25" t="s">
        <v>215</v>
      </c>
      <c r="C365" s="25"/>
      <c r="D365" s="25" t="s">
        <v>46</v>
      </c>
      <c r="E365" s="25" t="s">
        <v>448</v>
      </c>
      <c r="F365" s="25">
        <v>6</v>
      </c>
      <c r="G365" s="25" t="s">
        <v>34</v>
      </c>
      <c r="H365" s="25">
        <v>115000</v>
      </c>
      <c r="I365" s="11">
        <f t="shared" si="43"/>
        <v>690000</v>
      </c>
      <c r="J365" s="31" t="s">
        <v>324</v>
      </c>
      <c r="K365" s="11"/>
      <c r="L365" s="107">
        <f t="shared" si="49"/>
        <v>0</v>
      </c>
      <c r="M365" s="107"/>
      <c r="N365" s="107"/>
      <c r="O365" s="107">
        <f t="shared" si="50"/>
        <v>0</v>
      </c>
      <c r="P365" s="107"/>
      <c r="Q365" s="107"/>
      <c r="R365" s="107">
        <f t="shared" si="51"/>
        <v>0</v>
      </c>
      <c r="S365" s="107"/>
      <c r="T365" s="107"/>
      <c r="U365" s="107">
        <f t="shared" si="52"/>
        <v>690000</v>
      </c>
      <c r="V365" s="107">
        <v>690000</v>
      </c>
      <c r="W365" s="107"/>
      <c r="X365" s="107">
        <f t="shared" si="53"/>
        <v>0</v>
      </c>
      <c r="Y365" s="107"/>
      <c r="Z365" s="107"/>
      <c r="AA365" s="108">
        <f>C365+I365-L365-O365-U365-X365-R365</f>
        <v>0</v>
      </c>
      <c r="AB365" s="7">
        <v>45558</v>
      </c>
    </row>
    <row r="366" spans="1:28" ht="15.75" hidden="1" x14ac:dyDescent="0.25">
      <c r="A366" s="24">
        <v>45538</v>
      </c>
      <c r="B366" s="25" t="s">
        <v>261</v>
      </c>
      <c r="C366" s="25"/>
      <c r="D366" s="25" t="s">
        <v>46</v>
      </c>
      <c r="E366" s="25" t="s">
        <v>108</v>
      </c>
      <c r="F366" s="25">
        <v>1000</v>
      </c>
      <c r="G366" s="25" t="s">
        <v>34</v>
      </c>
      <c r="H366" s="25">
        <v>1975</v>
      </c>
      <c r="I366" s="11">
        <f t="shared" si="43"/>
        <v>1975000</v>
      </c>
      <c r="J366" s="31" t="s">
        <v>312</v>
      </c>
      <c r="K366" s="11"/>
      <c r="L366" s="107">
        <f t="shared" si="49"/>
        <v>0</v>
      </c>
      <c r="M366" s="107"/>
      <c r="N366" s="107"/>
      <c r="O366" s="107">
        <f t="shared" si="50"/>
        <v>1975000</v>
      </c>
      <c r="P366" s="107">
        <v>1975000</v>
      </c>
      <c r="Q366" s="107"/>
      <c r="R366" s="107">
        <f t="shared" si="51"/>
        <v>0</v>
      </c>
      <c r="S366" s="107"/>
      <c r="T366" s="107"/>
      <c r="U366" s="107">
        <f t="shared" si="52"/>
        <v>0</v>
      </c>
      <c r="V366" s="107"/>
      <c r="W366" s="107"/>
      <c r="X366" s="107">
        <f t="shared" si="53"/>
        <v>0</v>
      </c>
      <c r="Y366" s="107"/>
      <c r="Z366" s="107"/>
      <c r="AA366" s="108">
        <f>C366+I366-L366-O366-U366-X366-R366</f>
        <v>0</v>
      </c>
      <c r="AB366" s="7">
        <v>45539</v>
      </c>
    </row>
    <row r="367" spans="1:28" ht="15.75" hidden="1" x14ac:dyDescent="0.25">
      <c r="A367" s="24">
        <v>45538</v>
      </c>
      <c r="B367" s="25" t="s">
        <v>72</v>
      </c>
      <c r="C367" s="25"/>
      <c r="D367" s="25" t="s">
        <v>46</v>
      </c>
      <c r="E367" s="25" t="s">
        <v>763</v>
      </c>
      <c r="F367" s="25">
        <v>400</v>
      </c>
      <c r="G367" s="25" t="s">
        <v>34</v>
      </c>
      <c r="H367" s="25">
        <v>2500</v>
      </c>
      <c r="I367" s="11">
        <f t="shared" si="43"/>
        <v>1000000</v>
      </c>
      <c r="J367" s="31" t="s">
        <v>324</v>
      </c>
      <c r="K367" s="11"/>
      <c r="L367" s="107">
        <f t="shared" si="49"/>
        <v>1000000</v>
      </c>
      <c r="M367" s="107">
        <v>1000000</v>
      </c>
      <c r="N367" s="107"/>
      <c r="O367" s="107">
        <f t="shared" si="50"/>
        <v>0</v>
      </c>
      <c r="P367" s="107"/>
      <c r="Q367" s="107"/>
      <c r="R367" s="107">
        <f t="shared" si="51"/>
        <v>0</v>
      </c>
      <c r="S367" s="107"/>
      <c r="T367" s="107"/>
      <c r="U367" s="107">
        <f t="shared" si="52"/>
        <v>0</v>
      </c>
      <c r="V367" s="107"/>
      <c r="W367" s="107"/>
      <c r="X367" s="107">
        <f t="shared" si="53"/>
        <v>0</v>
      </c>
      <c r="Y367" s="107"/>
      <c r="Z367" s="107"/>
      <c r="AA367" s="108">
        <f>C367+I367-L367-O367-U367-X367-R367</f>
        <v>0</v>
      </c>
      <c r="AB367" s="7">
        <v>45538</v>
      </c>
    </row>
    <row r="368" spans="1:28" ht="15.75" x14ac:dyDescent="0.25">
      <c r="A368" s="24">
        <v>45538</v>
      </c>
      <c r="B368" s="25" t="s">
        <v>205</v>
      </c>
      <c r="C368" s="25"/>
      <c r="D368" s="25" t="s">
        <v>46</v>
      </c>
      <c r="E368" s="25" t="s">
        <v>64</v>
      </c>
      <c r="F368" s="25">
        <v>20</v>
      </c>
      <c r="G368" s="25" t="s">
        <v>39</v>
      </c>
      <c r="H368" s="25">
        <v>55000</v>
      </c>
      <c r="I368" s="11">
        <f t="shared" si="43"/>
        <v>1100000</v>
      </c>
      <c r="J368" s="31" t="s">
        <v>312</v>
      </c>
      <c r="K368" s="11" t="s">
        <v>1847</v>
      </c>
      <c r="L368" s="107">
        <f t="shared" si="49"/>
        <v>0</v>
      </c>
      <c r="M368" s="107"/>
      <c r="N368" s="107"/>
      <c r="O368" s="107">
        <f t="shared" si="50"/>
        <v>1100000</v>
      </c>
      <c r="P368" s="151">
        <v>1100000</v>
      </c>
      <c r="Q368" s="107"/>
      <c r="R368" s="107">
        <f t="shared" si="51"/>
        <v>0</v>
      </c>
      <c r="S368" s="107"/>
      <c r="T368" s="107"/>
      <c r="U368" s="107">
        <f t="shared" si="52"/>
        <v>0</v>
      </c>
      <c r="V368" s="107"/>
      <c r="W368" s="107"/>
      <c r="X368" s="107">
        <f t="shared" si="53"/>
        <v>0</v>
      </c>
      <c r="Y368" s="107"/>
      <c r="Z368" s="107"/>
      <c r="AA368" s="108">
        <f>C368+I368-L368-O368-U368-X368-R368</f>
        <v>0</v>
      </c>
      <c r="AB368" s="7">
        <v>45553</v>
      </c>
    </row>
    <row r="369" spans="1:28" ht="15.75" hidden="1" x14ac:dyDescent="0.25">
      <c r="A369" s="24">
        <v>45538</v>
      </c>
      <c r="B369" s="25" t="s">
        <v>110</v>
      </c>
      <c r="C369" s="25"/>
      <c r="D369" s="25" t="s">
        <v>46</v>
      </c>
      <c r="E369" s="25" t="s">
        <v>498</v>
      </c>
      <c r="F369" s="25">
        <v>1</v>
      </c>
      <c r="G369" s="25" t="s">
        <v>48</v>
      </c>
      <c r="H369" s="25">
        <v>450000</v>
      </c>
      <c r="I369" s="11">
        <f t="shared" si="43"/>
        <v>450000</v>
      </c>
      <c r="J369" s="26" t="s">
        <v>28</v>
      </c>
      <c r="K369" s="11"/>
      <c r="L369" s="107">
        <f t="shared" si="49"/>
        <v>0</v>
      </c>
      <c r="M369" s="107"/>
      <c r="N369" s="107"/>
      <c r="O369" s="107">
        <f t="shared" si="50"/>
        <v>0</v>
      </c>
      <c r="P369" s="107"/>
      <c r="Q369" s="107"/>
      <c r="R369" s="107">
        <f t="shared" si="51"/>
        <v>0</v>
      </c>
      <c r="S369" s="107"/>
      <c r="T369" s="107"/>
      <c r="U369" s="107">
        <f t="shared" si="52"/>
        <v>0</v>
      </c>
      <c r="V369" s="107"/>
      <c r="W369" s="107"/>
      <c r="X369" s="107">
        <f t="shared" si="53"/>
        <v>0</v>
      </c>
      <c r="Y369" s="107"/>
      <c r="Z369" s="107"/>
      <c r="AA369" s="108">
        <f>C369+I369-L369-O369-U369-X369-R369</f>
        <v>450000</v>
      </c>
      <c r="AB369" s="7"/>
    </row>
    <row r="370" spans="1:28" ht="15.75" hidden="1" x14ac:dyDescent="0.25">
      <c r="A370" s="24">
        <v>45538</v>
      </c>
      <c r="B370" s="25" t="s">
        <v>467</v>
      </c>
      <c r="C370" s="25"/>
      <c r="D370" s="25" t="s">
        <v>46</v>
      </c>
      <c r="E370" s="25" t="s">
        <v>127</v>
      </c>
      <c r="F370" s="25">
        <v>10</v>
      </c>
      <c r="G370" s="25" t="s">
        <v>39</v>
      </c>
      <c r="H370" s="25">
        <v>70000</v>
      </c>
      <c r="I370" s="11">
        <f t="shared" si="43"/>
        <v>700000</v>
      </c>
      <c r="J370" s="31" t="s">
        <v>312</v>
      </c>
      <c r="K370" s="11" t="s">
        <v>1833</v>
      </c>
      <c r="L370" s="107">
        <f t="shared" si="49"/>
        <v>0</v>
      </c>
      <c r="M370" s="107"/>
      <c r="N370" s="107"/>
      <c r="O370" s="107">
        <f t="shared" si="50"/>
        <v>700000</v>
      </c>
      <c r="P370" s="107">
        <v>700000</v>
      </c>
      <c r="Q370" s="107"/>
      <c r="R370" s="107">
        <f t="shared" si="51"/>
        <v>0</v>
      </c>
      <c r="S370" s="107"/>
      <c r="T370" s="107"/>
      <c r="U370" s="107">
        <f t="shared" si="52"/>
        <v>0</v>
      </c>
      <c r="V370" s="107"/>
      <c r="W370" s="107"/>
      <c r="X370" s="107">
        <f t="shared" si="53"/>
        <v>0</v>
      </c>
      <c r="Y370" s="107"/>
      <c r="Z370" s="107"/>
      <c r="AA370" s="108">
        <f>C370+I370-L370-O370-U370-X370-R370</f>
        <v>0</v>
      </c>
      <c r="AB370" s="7">
        <v>45540</v>
      </c>
    </row>
    <row r="371" spans="1:28" ht="15.75" hidden="1" x14ac:dyDescent="0.25">
      <c r="A371" s="24">
        <v>45538</v>
      </c>
      <c r="B371" s="25" t="s">
        <v>467</v>
      </c>
      <c r="C371" s="25"/>
      <c r="D371" s="25" t="s">
        <v>46</v>
      </c>
      <c r="E371" s="25" t="s">
        <v>33</v>
      </c>
      <c r="F371" s="25">
        <v>5000</v>
      </c>
      <c r="G371" s="25" t="s">
        <v>34</v>
      </c>
      <c r="H371" s="25">
        <v>2500</v>
      </c>
      <c r="I371" s="11">
        <f t="shared" si="43"/>
        <v>12500000</v>
      </c>
      <c r="J371" s="31" t="s">
        <v>312</v>
      </c>
      <c r="K371" s="11" t="s">
        <v>1833</v>
      </c>
      <c r="L371" s="107">
        <f t="shared" si="49"/>
        <v>0</v>
      </c>
      <c r="M371" s="107"/>
      <c r="N371" s="107"/>
      <c r="O371" s="107">
        <f t="shared" si="50"/>
        <v>12500000</v>
      </c>
      <c r="P371" s="107">
        <v>12500000</v>
      </c>
      <c r="Q371" s="107"/>
      <c r="R371" s="107">
        <f t="shared" si="51"/>
        <v>0</v>
      </c>
      <c r="S371" s="107"/>
      <c r="T371" s="107"/>
      <c r="U371" s="107">
        <f t="shared" si="52"/>
        <v>0</v>
      </c>
      <c r="V371" s="107"/>
      <c r="W371" s="107"/>
      <c r="X371" s="107">
        <f t="shared" si="53"/>
        <v>0</v>
      </c>
      <c r="Y371" s="107"/>
      <c r="Z371" s="107"/>
      <c r="AA371" s="108">
        <f>C371+I371-L371-O371-U371-X371-R371</f>
        <v>0</v>
      </c>
      <c r="AB371" s="7">
        <v>45540</v>
      </c>
    </row>
    <row r="372" spans="1:28" ht="15.75" hidden="1" x14ac:dyDescent="0.25">
      <c r="A372" s="24">
        <v>45538</v>
      </c>
      <c r="B372" s="25" t="s">
        <v>110</v>
      </c>
      <c r="C372" s="25"/>
      <c r="D372" s="25" t="s">
        <v>46</v>
      </c>
      <c r="E372" s="25" t="s">
        <v>106</v>
      </c>
      <c r="F372" s="25">
        <v>32.6</v>
      </c>
      <c r="G372" s="25" t="s">
        <v>39</v>
      </c>
      <c r="H372" s="25">
        <v>49000</v>
      </c>
      <c r="I372" s="11">
        <f t="shared" si="43"/>
        <v>1597400</v>
      </c>
      <c r="J372" s="26" t="s">
        <v>28</v>
      </c>
      <c r="K372" s="11"/>
      <c r="L372" s="107">
        <f t="shared" si="49"/>
        <v>0</v>
      </c>
      <c r="M372" s="107"/>
      <c r="N372" s="107"/>
      <c r="O372" s="107">
        <f t="shared" si="50"/>
        <v>0</v>
      </c>
      <c r="P372" s="107"/>
      <c r="Q372" s="107"/>
      <c r="R372" s="107">
        <f t="shared" si="51"/>
        <v>0</v>
      </c>
      <c r="S372" s="107"/>
      <c r="T372" s="107"/>
      <c r="U372" s="107">
        <f t="shared" si="52"/>
        <v>0</v>
      </c>
      <c r="V372" s="107"/>
      <c r="W372" s="107"/>
      <c r="X372" s="107">
        <f t="shared" si="53"/>
        <v>0</v>
      </c>
      <c r="Y372" s="107"/>
      <c r="Z372" s="107"/>
      <c r="AA372" s="108">
        <f>C372+I372-L372-O372-U372-X372-R372</f>
        <v>1597400</v>
      </c>
      <c r="AB372" s="7"/>
    </row>
    <row r="373" spans="1:28" ht="15.75" hidden="1" x14ac:dyDescent="0.25">
      <c r="A373" s="24">
        <v>45538</v>
      </c>
      <c r="B373" s="25" t="s">
        <v>99</v>
      </c>
      <c r="C373" s="25"/>
      <c r="D373" s="25"/>
      <c r="E373" s="25" t="s">
        <v>106</v>
      </c>
      <c r="F373" s="25">
        <v>32.5</v>
      </c>
      <c r="G373" s="25" t="s">
        <v>39</v>
      </c>
      <c r="H373" s="25"/>
      <c r="I373" s="11">
        <f t="shared" si="43"/>
        <v>0</v>
      </c>
      <c r="J373" s="26" t="s">
        <v>28</v>
      </c>
      <c r="K373" s="11"/>
      <c r="L373" s="107">
        <f t="shared" si="49"/>
        <v>0</v>
      </c>
      <c r="M373" s="107"/>
      <c r="N373" s="107"/>
      <c r="O373" s="107">
        <f t="shared" si="50"/>
        <v>0</v>
      </c>
      <c r="P373" s="107"/>
      <c r="Q373" s="107"/>
      <c r="R373" s="107">
        <f t="shared" si="51"/>
        <v>0</v>
      </c>
      <c r="S373" s="107"/>
      <c r="T373" s="107"/>
      <c r="U373" s="107">
        <f t="shared" si="52"/>
        <v>0</v>
      </c>
      <c r="V373" s="107"/>
      <c r="W373" s="107"/>
      <c r="X373" s="107">
        <f t="shared" si="53"/>
        <v>0</v>
      </c>
      <c r="Y373" s="107"/>
      <c r="Z373" s="107"/>
      <c r="AA373" s="108">
        <f>C373+I373-L373-O373-U373-X373-R373</f>
        <v>0</v>
      </c>
      <c r="AB373" s="7"/>
    </row>
    <row r="374" spans="1:28" ht="15.75" hidden="1" x14ac:dyDescent="0.25">
      <c r="A374" s="24">
        <v>45538</v>
      </c>
      <c r="B374" s="25" t="s">
        <v>99</v>
      </c>
      <c r="C374" s="25"/>
      <c r="D374" s="25"/>
      <c r="E374" s="25" t="s">
        <v>106</v>
      </c>
      <c r="F374" s="25">
        <v>33</v>
      </c>
      <c r="G374" s="25" t="s">
        <v>39</v>
      </c>
      <c r="H374" s="25"/>
      <c r="I374" s="11">
        <f t="shared" si="43"/>
        <v>0</v>
      </c>
      <c r="J374" s="26" t="s">
        <v>28</v>
      </c>
      <c r="K374" s="11"/>
      <c r="L374" s="107">
        <f t="shared" si="49"/>
        <v>0</v>
      </c>
      <c r="M374" s="107"/>
      <c r="N374" s="107"/>
      <c r="O374" s="107">
        <f t="shared" si="50"/>
        <v>0</v>
      </c>
      <c r="P374" s="107"/>
      <c r="Q374" s="107"/>
      <c r="R374" s="107">
        <f t="shared" si="51"/>
        <v>0</v>
      </c>
      <c r="S374" s="107"/>
      <c r="T374" s="107"/>
      <c r="U374" s="107">
        <f t="shared" si="52"/>
        <v>0</v>
      </c>
      <c r="V374" s="107"/>
      <c r="W374" s="107"/>
      <c r="X374" s="107">
        <f t="shared" si="53"/>
        <v>0</v>
      </c>
      <c r="Y374" s="107"/>
      <c r="Z374" s="107"/>
      <c r="AA374" s="108">
        <f>C374+I374-L374-O374-U374-X374-R374</f>
        <v>0</v>
      </c>
      <c r="AB374" s="7"/>
    </row>
    <row r="375" spans="1:28" ht="15.75" hidden="1" x14ac:dyDescent="0.25">
      <c r="A375" s="24">
        <v>45538</v>
      </c>
      <c r="B375" s="25" t="s">
        <v>99</v>
      </c>
      <c r="C375" s="25"/>
      <c r="D375" s="25"/>
      <c r="E375" s="25" t="s">
        <v>100</v>
      </c>
      <c r="F375" s="25">
        <v>30</v>
      </c>
      <c r="G375" s="25" t="s">
        <v>39</v>
      </c>
      <c r="H375" s="25"/>
      <c r="I375" s="11">
        <f t="shared" si="43"/>
        <v>0</v>
      </c>
      <c r="J375" s="26" t="s">
        <v>28</v>
      </c>
      <c r="K375" s="11"/>
      <c r="L375" s="107">
        <f t="shared" si="49"/>
        <v>0</v>
      </c>
      <c r="M375" s="107"/>
      <c r="N375" s="107"/>
      <c r="O375" s="107">
        <f t="shared" si="50"/>
        <v>0</v>
      </c>
      <c r="P375" s="107"/>
      <c r="Q375" s="107"/>
      <c r="R375" s="107">
        <f t="shared" si="51"/>
        <v>0</v>
      </c>
      <c r="S375" s="107"/>
      <c r="T375" s="107"/>
      <c r="U375" s="107">
        <f t="shared" si="52"/>
        <v>0</v>
      </c>
      <c r="V375" s="107"/>
      <c r="W375" s="107"/>
      <c r="X375" s="107">
        <f t="shared" si="53"/>
        <v>0</v>
      </c>
      <c r="Y375" s="107"/>
      <c r="Z375" s="107"/>
      <c r="AA375" s="108">
        <f>C375+I375-L375-O375-U375-X375-R375</f>
        <v>0</v>
      </c>
      <c r="AB375" s="7"/>
    </row>
    <row r="376" spans="1:28" ht="15.75" hidden="1" x14ac:dyDescent="0.25">
      <c r="A376" s="24">
        <v>45538</v>
      </c>
      <c r="B376" s="25" t="s">
        <v>99</v>
      </c>
      <c r="C376" s="25"/>
      <c r="D376" s="25"/>
      <c r="E376" s="25" t="s">
        <v>101</v>
      </c>
      <c r="F376" s="25">
        <v>32.200000000000003</v>
      </c>
      <c r="G376" s="25" t="s">
        <v>39</v>
      </c>
      <c r="H376" s="25"/>
      <c r="I376" s="11">
        <f t="shared" si="43"/>
        <v>0</v>
      </c>
      <c r="J376" s="26" t="s">
        <v>28</v>
      </c>
      <c r="K376" s="11"/>
      <c r="L376" s="107">
        <f t="shared" si="49"/>
        <v>0</v>
      </c>
      <c r="M376" s="107"/>
      <c r="N376" s="107"/>
      <c r="O376" s="107">
        <f t="shared" si="50"/>
        <v>0</v>
      </c>
      <c r="P376" s="107"/>
      <c r="Q376" s="107"/>
      <c r="R376" s="107">
        <f t="shared" si="51"/>
        <v>0</v>
      </c>
      <c r="S376" s="107"/>
      <c r="T376" s="107"/>
      <c r="U376" s="107">
        <f t="shared" si="52"/>
        <v>0</v>
      </c>
      <c r="V376" s="107"/>
      <c r="W376" s="107"/>
      <c r="X376" s="107">
        <f t="shared" si="53"/>
        <v>0</v>
      </c>
      <c r="Y376" s="107"/>
      <c r="Z376" s="107"/>
      <c r="AA376" s="108">
        <f>C376+I376-L376-O376-U376-X376-R376</f>
        <v>0</v>
      </c>
      <c r="AB376" s="7"/>
    </row>
    <row r="377" spans="1:28" ht="15.75" hidden="1" x14ac:dyDescent="0.25">
      <c r="A377" s="24">
        <v>45538</v>
      </c>
      <c r="B377" s="25" t="s">
        <v>99</v>
      </c>
      <c r="C377" s="25"/>
      <c r="D377" s="25"/>
      <c r="E377" s="25" t="s">
        <v>89</v>
      </c>
      <c r="F377" s="25">
        <v>29.8</v>
      </c>
      <c r="G377" s="25" t="s">
        <v>39</v>
      </c>
      <c r="H377" s="25"/>
      <c r="I377" s="11">
        <f t="shared" si="43"/>
        <v>0</v>
      </c>
      <c r="J377" s="26" t="s">
        <v>28</v>
      </c>
      <c r="K377" s="11"/>
      <c r="L377" s="107">
        <f t="shared" si="49"/>
        <v>0</v>
      </c>
      <c r="M377" s="107"/>
      <c r="N377" s="107"/>
      <c r="O377" s="107">
        <f t="shared" si="50"/>
        <v>0</v>
      </c>
      <c r="P377" s="107"/>
      <c r="Q377" s="107"/>
      <c r="R377" s="107">
        <f t="shared" si="51"/>
        <v>0</v>
      </c>
      <c r="S377" s="107"/>
      <c r="T377" s="107"/>
      <c r="U377" s="107">
        <f t="shared" si="52"/>
        <v>0</v>
      </c>
      <c r="V377" s="107"/>
      <c r="W377" s="107"/>
      <c r="X377" s="107">
        <f t="shared" si="53"/>
        <v>0</v>
      </c>
      <c r="Y377" s="107"/>
      <c r="Z377" s="107"/>
      <c r="AA377" s="108">
        <f>C377+I377-L377-O377-U377-X377-R377</f>
        <v>0</v>
      </c>
      <c r="AB377" s="7"/>
    </row>
    <row r="378" spans="1:28" ht="15.75" hidden="1" x14ac:dyDescent="0.25">
      <c r="A378" s="24">
        <v>45539</v>
      </c>
      <c r="B378" s="25" t="s">
        <v>1830</v>
      </c>
      <c r="C378" s="25"/>
      <c r="D378" s="25" t="s">
        <v>46</v>
      </c>
      <c r="E378" s="25" t="s">
        <v>129</v>
      </c>
      <c r="F378" s="25">
        <v>2</v>
      </c>
      <c r="G378" s="25" t="s">
        <v>77</v>
      </c>
      <c r="H378" s="25">
        <v>65000</v>
      </c>
      <c r="I378" s="11">
        <f t="shared" si="43"/>
        <v>130000</v>
      </c>
      <c r="J378" s="31" t="s">
        <v>324</v>
      </c>
      <c r="K378" s="11"/>
      <c r="L378" s="107">
        <f t="shared" si="49"/>
        <v>130000</v>
      </c>
      <c r="M378" s="107">
        <v>130000</v>
      </c>
      <c r="N378" s="107"/>
      <c r="O378" s="107">
        <f t="shared" si="50"/>
        <v>0</v>
      </c>
      <c r="P378" s="107"/>
      <c r="Q378" s="107"/>
      <c r="R378" s="107">
        <f t="shared" si="51"/>
        <v>0</v>
      </c>
      <c r="S378" s="107"/>
      <c r="T378" s="107"/>
      <c r="U378" s="107">
        <f t="shared" si="52"/>
        <v>0</v>
      </c>
      <c r="V378" s="107"/>
      <c r="W378" s="107"/>
      <c r="X378" s="107">
        <f t="shared" si="53"/>
        <v>0</v>
      </c>
      <c r="Y378" s="107"/>
      <c r="Z378" s="107"/>
      <c r="AA378" s="108">
        <f>C378+I378-L378-O378-U378-X378-R378</f>
        <v>0</v>
      </c>
      <c r="AB378" s="7">
        <v>45539</v>
      </c>
    </row>
    <row r="379" spans="1:28" ht="15.75" hidden="1" x14ac:dyDescent="0.25">
      <c r="A379" s="24">
        <v>45539</v>
      </c>
      <c r="B379" s="25" t="s">
        <v>765</v>
      </c>
      <c r="C379" s="25"/>
      <c r="D379" s="25" t="s">
        <v>46</v>
      </c>
      <c r="E379" s="25" t="s">
        <v>145</v>
      </c>
      <c r="F379" s="25">
        <v>34.6</v>
      </c>
      <c r="G379" s="25" t="s">
        <v>39</v>
      </c>
      <c r="H379" s="25">
        <v>46000</v>
      </c>
      <c r="I379" s="11">
        <f t="shared" si="43"/>
        <v>1591600</v>
      </c>
      <c r="J379" s="31" t="s">
        <v>312</v>
      </c>
      <c r="K379" s="11" t="s">
        <v>1826</v>
      </c>
      <c r="L379" s="107">
        <f t="shared" si="49"/>
        <v>0</v>
      </c>
      <c r="M379" s="107"/>
      <c r="N379" s="107"/>
      <c r="O379" s="107">
        <f t="shared" si="50"/>
        <v>1591600</v>
      </c>
      <c r="P379" s="107">
        <v>1591600</v>
      </c>
      <c r="Q379" s="107"/>
      <c r="R379" s="107">
        <f t="shared" si="51"/>
        <v>0</v>
      </c>
      <c r="S379" s="107"/>
      <c r="T379" s="107"/>
      <c r="U379" s="107">
        <f t="shared" si="52"/>
        <v>0</v>
      </c>
      <c r="V379" s="107"/>
      <c r="W379" s="107"/>
      <c r="X379" s="107">
        <f t="shared" si="53"/>
        <v>0</v>
      </c>
      <c r="Y379" s="107"/>
      <c r="Z379" s="107"/>
      <c r="AA379" s="108">
        <f>C379+I379-L379-O379-U379-X379-R379</f>
        <v>0</v>
      </c>
      <c r="AB379" s="7">
        <v>45534</v>
      </c>
    </row>
    <row r="380" spans="1:28" ht="15.75" hidden="1" x14ac:dyDescent="0.25">
      <c r="A380" s="24">
        <v>45539</v>
      </c>
      <c r="B380" s="25" t="s">
        <v>144</v>
      </c>
      <c r="C380" s="25"/>
      <c r="D380" s="25" t="s">
        <v>52</v>
      </c>
      <c r="E380" s="25" t="s">
        <v>150</v>
      </c>
      <c r="F380" s="25">
        <v>20</v>
      </c>
      <c r="G380" s="25" t="s">
        <v>77</v>
      </c>
      <c r="H380" s="25">
        <v>50000</v>
      </c>
      <c r="I380" s="11">
        <f t="shared" si="43"/>
        <v>1000000</v>
      </c>
      <c r="J380" s="31" t="s">
        <v>312</v>
      </c>
      <c r="K380" s="11" t="s">
        <v>1845</v>
      </c>
      <c r="L380" s="107">
        <f t="shared" si="49"/>
        <v>0</v>
      </c>
      <c r="M380" s="107"/>
      <c r="N380" s="107"/>
      <c r="O380" s="107">
        <f t="shared" si="50"/>
        <v>1000000</v>
      </c>
      <c r="P380" s="107">
        <v>1000000</v>
      </c>
      <c r="Q380" s="107"/>
      <c r="R380" s="107">
        <f t="shared" si="51"/>
        <v>0</v>
      </c>
      <c r="S380" s="107"/>
      <c r="T380" s="107"/>
      <c r="U380" s="107">
        <f t="shared" si="52"/>
        <v>0</v>
      </c>
      <c r="V380" s="107"/>
      <c r="W380" s="107"/>
      <c r="X380" s="107">
        <f t="shared" si="53"/>
        <v>0</v>
      </c>
      <c r="Y380" s="107"/>
      <c r="Z380" s="107"/>
      <c r="AA380" s="108">
        <f>C380+I380-L380-O380-U380-X380-R380</f>
        <v>0</v>
      </c>
      <c r="AB380" s="7">
        <v>45544</v>
      </c>
    </row>
    <row r="381" spans="1:28" ht="15.75" hidden="1" x14ac:dyDescent="0.25">
      <c r="A381" s="24">
        <v>45539</v>
      </c>
      <c r="B381" s="25" t="s">
        <v>975</v>
      </c>
      <c r="C381" s="25"/>
      <c r="D381" s="25" t="s">
        <v>46</v>
      </c>
      <c r="E381" s="25" t="s">
        <v>329</v>
      </c>
      <c r="F381" s="25">
        <v>1</v>
      </c>
      <c r="G381" s="25" t="s">
        <v>39</v>
      </c>
      <c r="H381" s="25">
        <v>155000</v>
      </c>
      <c r="I381" s="11">
        <f t="shared" si="43"/>
        <v>155000</v>
      </c>
      <c r="J381" s="31" t="s">
        <v>324</v>
      </c>
      <c r="K381" s="11"/>
      <c r="L381" s="107">
        <f t="shared" si="49"/>
        <v>155000</v>
      </c>
      <c r="M381" s="107">
        <v>155000</v>
      </c>
      <c r="N381" s="107"/>
      <c r="O381" s="107">
        <f t="shared" si="50"/>
        <v>0</v>
      </c>
      <c r="P381" s="107"/>
      <c r="Q381" s="107"/>
      <c r="R381" s="107">
        <f t="shared" si="51"/>
        <v>0</v>
      </c>
      <c r="S381" s="107"/>
      <c r="T381" s="107"/>
      <c r="U381" s="107">
        <f t="shared" si="52"/>
        <v>0</v>
      </c>
      <c r="V381" s="107"/>
      <c r="W381" s="107"/>
      <c r="X381" s="107">
        <f t="shared" si="53"/>
        <v>0</v>
      </c>
      <c r="Y381" s="107"/>
      <c r="Z381" s="107"/>
      <c r="AA381" s="108">
        <f>C381+I381-L381-O381-U381-X381-R381</f>
        <v>0</v>
      </c>
      <c r="AB381" s="7">
        <v>45539</v>
      </c>
    </row>
    <row r="382" spans="1:28" ht="15.75" hidden="1" x14ac:dyDescent="0.25">
      <c r="A382" s="24">
        <v>45539</v>
      </c>
      <c r="B382" s="25" t="s">
        <v>975</v>
      </c>
      <c r="C382" s="25"/>
      <c r="D382" s="25" t="s">
        <v>46</v>
      </c>
      <c r="E382" s="25" t="s">
        <v>238</v>
      </c>
      <c r="F382" s="25">
        <v>1</v>
      </c>
      <c r="G382" s="25" t="s">
        <v>39</v>
      </c>
      <c r="H382" s="25">
        <v>300000</v>
      </c>
      <c r="I382" s="11">
        <f t="shared" si="43"/>
        <v>300000</v>
      </c>
      <c r="J382" s="31" t="s">
        <v>324</v>
      </c>
      <c r="K382" s="11"/>
      <c r="L382" s="107">
        <f t="shared" si="49"/>
        <v>300000</v>
      </c>
      <c r="M382" s="107">
        <v>300000</v>
      </c>
      <c r="N382" s="107"/>
      <c r="O382" s="107">
        <f t="shared" si="50"/>
        <v>0</v>
      </c>
      <c r="P382" s="107"/>
      <c r="Q382" s="107"/>
      <c r="R382" s="107">
        <f t="shared" si="51"/>
        <v>0</v>
      </c>
      <c r="S382" s="107"/>
      <c r="T382" s="107"/>
      <c r="U382" s="107">
        <f t="shared" si="52"/>
        <v>0</v>
      </c>
      <c r="V382" s="107"/>
      <c r="W382" s="107"/>
      <c r="X382" s="107">
        <f t="shared" si="53"/>
        <v>0</v>
      </c>
      <c r="Y382" s="107"/>
      <c r="Z382" s="107"/>
      <c r="AA382" s="108">
        <f>C382+I382-L382-O382-U382-X382-R382</f>
        <v>0</v>
      </c>
      <c r="AB382" s="7">
        <v>45539</v>
      </c>
    </row>
    <row r="383" spans="1:28" ht="15.75" hidden="1" x14ac:dyDescent="0.25">
      <c r="A383" s="24">
        <v>45539</v>
      </c>
      <c r="B383" s="25" t="s">
        <v>975</v>
      </c>
      <c r="C383" s="25"/>
      <c r="D383" s="25" t="s">
        <v>46</v>
      </c>
      <c r="E383" s="25" t="s">
        <v>1647</v>
      </c>
      <c r="F383" s="25">
        <v>5</v>
      </c>
      <c r="G383" s="25" t="s">
        <v>39</v>
      </c>
      <c r="H383" s="25">
        <v>82000</v>
      </c>
      <c r="I383" s="11">
        <f t="shared" si="43"/>
        <v>410000</v>
      </c>
      <c r="J383" s="31" t="s">
        <v>324</v>
      </c>
      <c r="K383" s="11"/>
      <c r="L383" s="107">
        <f t="shared" si="49"/>
        <v>410000</v>
      </c>
      <c r="M383" s="107">
        <v>410000</v>
      </c>
      <c r="N383" s="107"/>
      <c r="O383" s="107">
        <f t="shared" si="50"/>
        <v>0</v>
      </c>
      <c r="P383" s="107"/>
      <c r="Q383" s="107"/>
      <c r="R383" s="107">
        <f t="shared" si="51"/>
        <v>0</v>
      </c>
      <c r="S383" s="107"/>
      <c r="T383" s="107"/>
      <c r="U383" s="107">
        <f t="shared" si="52"/>
        <v>0</v>
      </c>
      <c r="V383" s="107"/>
      <c r="W383" s="107"/>
      <c r="X383" s="107">
        <f t="shared" si="53"/>
        <v>0</v>
      </c>
      <c r="Y383" s="107"/>
      <c r="Z383" s="107"/>
      <c r="AA383" s="108">
        <f>C383+I383-L383-O383-U383-X383-R383</f>
        <v>0</v>
      </c>
      <c r="AB383" s="7">
        <v>45539</v>
      </c>
    </row>
    <row r="384" spans="1:28" ht="15.75" hidden="1" x14ac:dyDescent="0.25">
      <c r="A384" s="24">
        <v>45539</v>
      </c>
      <c r="B384" s="25" t="s">
        <v>280</v>
      </c>
      <c r="C384" s="25"/>
      <c r="D384" s="25" t="s">
        <v>46</v>
      </c>
      <c r="E384" s="25" t="s">
        <v>50</v>
      </c>
      <c r="F384" s="25">
        <v>800</v>
      </c>
      <c r="G384" s="25" t="s">
        <v>34</v>
      </c>
      <c r="H384" s="25">
        <v>3360</v>
      </c>
      <c r="I384" s="11">
        <f t="shared" si="43"/>
        <v>2688000</v>
      </c>
      <c r="J384" s="31" t="s">
        <v>312</v>
      </c>
      <c r="K384" s="11"/>
      <c r="L384" s="107">
        <f t="shared" si="49"/>
        <v>0</v>
      </c>
      <c r="M384" s="107"/>
      <c r="N384" s="107"/>
      <c r="O384" s="107">
        <f t="shared" si="50"/>
        <v>0</v>
      </c>
      <c r="P384" s="107"/>
      <c r="Q384" s="107"/>
      <c r="R384" s="107">
        <f t="shared" si="51"/>
        <v>2688000</v>
      </c>
      <c r="S384" s="107">
        <v>2688000</v>
      </c>
      <c r="T384" s="107"/>
      <c r="U384" s="107">
        <f t="shared" si="52"/>
        <v>0</v>
      </c>
      <c r="V384" s="107"/>
      <c r="W384" s="107"/>
      <c r="X384" s="107">
        <f t="shared" si="53"/>
        <v>0</v>
      </c>
      <c r="Y384" s="107"/>
      <c r="Z384" s="107"/>
      <c r="AA384" s="108">
        <f>C384+I384-L384-O384-U384-X384-R384</f>
        <v>0</v>
      </c>
      <c r="AB384" s="7">
        <v>45559</v>
      </c>
    </row>
    <row r="385" spans="1:28" ht="15.75" hidden="1" x14ac:dyDescent="0.25">
      <c r="A385" s="24">
        <v>45539</v>
      </c>
      <c r="B385" s="25" t="s">
        <v>372</v>
      </c>
      <c r="C385" s="25"/>
      <c r="D385" s="25" t="s">
        <v>46</v>
      </c>
      <c r="E385" s="25" t="s">
        <v>179</v>
      </c>
      <c r="F385" s="25">
        <v>9000</v>
      </c>
      <c r="G385" s="25" t="s">
        <v>34</v>
      </c>
      <c r="H385" s="25">
        <v>1370</v>
      </c>
      <c r="I385" s="11">
        <f t="shared" si="43"/>
        <v>12330000</v>
      </c>
      <c r="J385" s="31" t="s">
        <v>324</v>
      </c>
      <c r="K385" s="11"/>
      <c r="L385" s="107">
        <f t="shared" si="49"/>
        <v>12330000</v>
      </c>
      <c r="M385" s="107">
        <v>12330000</v>
      </c>
      <c r="N385" s="107"/>
      <c r="O385" s="107">
        <f t="shared" si="50"/>
        <v>0</v>
      </c>
      <c r="P385" s="107"/>
      <c r="Q385" s="107"/>
      <c r="R385" s="107">
        <f t="shared" si="51"/>
        <v>0</v>
      </c>
      <c r="S385" s="107"/>
      <c r="T385" s="107"/>
      <c r="U385" s="107">
        <f t="shared" si="52"/>
        <v>0</v>
      </c>
      <c r="V385" s="107"/>
      <c r="W385" s="107"/>
      <c r="X385" s="107">
        <f t="shared" si="53"/>
        <v>0</v>
      </c>
      <c r="Y385" s="107"/>
      <c r="Z385" s="107"/>
      <c r="AA385" s="108">
        <f>C385+I385-L385-O385-U385-X385-R385</f>
        <v>0</v>
      </c>
      <c r="AB385" s="7">
        <v>45546</v>
      </c>
    </row>
    <row r="386" spans="1:28" ht="15.75" hidden="1" x14ac:dyDescent="0.25">
      <c r="A386" s="24">
        <v>45539</v>
      </c>
      <c r="B386" s="25" t="s">
        <v>256</v>
      </c>
      <c r="C386" s="25"/>
      <c r="D386" s="25" t="s">
        <v>52</v>
      </c>
      <c r="E386" s="25" t="s">
        <v>138</v>
      </c>
      <c r="F386" s="25">
        <v>1000</v>
      </c>
      <c r="G386" s="25" t="s">
        <v>34</v>
      </c>
      <c r="H386" s="25">
        <v>1440</v>
      </c>
      <c r="I386" s="11">
        <f t="shared" si="43"/>
        <v>1440000</v>
      </c>
      <c r="J386" s="31" t="s">
        <v>312</v>
      </c>
      <c r="K386" s="11"/>
      <c r="L386" s="107">
        <f t="shared" si="49"/>
        <v>0</v>
      </c>
      <c r="M386" s="107"/>
      <c r="N386" s="107"/>
      <c r="O386" s="107">
        <f t="shared" si="50"/>
        <v>0</v>
      </c>
      <c r="P386" s="107"/>
      <c r="Q386" s="107"/>
      <c r="R386" s="107">
        <f t="shared" si="51"/>
        <v>1440000</v>
      </c>
      <c r="S386" s="107">
        <v>1440000</v>
      </c>
      <c r="T386" s="107"/>
      <c r="U386" s="107">
        <f t="shared" si="52"/>
        <v>0</v>
      </c>
      <c r="V386" s="107"/>
      <c r="W386" s="107"/>
      <c r="X386" s="107">
        <f t="shared" si="53"/>
        <v>0</v>
      </c>
      <c r="Y386" s="107"/>
      <c r="Z386" s="107"/>
      <c r="AA386" s="108">
        <f>C386+I386-L386-O386-U386-X386-R386</f>
        <v>0</v>
      </c>
      <c r="AB386" s="7">
        <v>45556</v>
      </c>
    </row>
    <row r="387" spans="1:28" ht="15.75" hidden="1" x14ac:dyDescent="0.25">
      <c r="A387" s="24">
        <v>45539</v>
      </c>
      <c r="B387" s="25" t="s">
        <v>256</v>
      </c>
      <c r="C387" s="25"/>
      <c r="D387" s="25" t="s">
        <v>52</v>
      </c>
      <c r="E387" s="25" t="s">
        <v>108</v>
      </c>
      <c r="F387" s="25">
        <v>1600</v>
      </c>
      <c r="G387" s="25" t="s">
        <v>34</v>
      </c>
      <c r="H387" s="25">
        <v>2000</v>
      </c>
      <c r="I387" s="11">
        <f t="shared" si="43"/>
        <v>3200000</v>
      </c>
      <c r="J387" s="31" t="s">
        <v>324</v>
      </c>
      <c r="K387" s="11"/>
      <c r="L387" s="107">
        <f t="shared" si="49"/>
        <v>1916000</v>
      </c>
      <c r="M387" s="107">
        <v>30000</v>
      </c>
      <c r="N387" s="107">
        <v>1886000</v>
      </c>
      <c r="O387" s="107">
        <f t="shared" si="50"/>
        <v>0</v>
      </c>
      <c r="P387" s="107"/>
      <c r="Q387" s="107"/>
      <c r="R387" s="107">
        <f t="shared" si="51"/>
        <v>1284000</v>
      </c>
      <c r="S387" s="107">
        <v>1284000</v>
      </c>
      <c r="T387" s="107"/>
      <c r="U387" s="107">
        <f t="shared" si="52"/>
        <v>0</v>
      </c>
      <c r="V387" s="107"/>
      <c r="W387" s="107"/>
      <c r="X387" s="107">
        <f t="shared" si="53"/>
        <v>0</v>
      </c>
      <c r="Y387" s="107"/>
      <c r="Z387" s="107"/>
      <c r="AA387" s="108">
        <f>C387+I387-L387-O387-U387-X387-R387</f>
        <v>0</v>
      </c>
      <c r="AB387" s="7">
        <v>45561</v>
      </c>
    </row>
    <row r="388" spans="1:28" ht="15.75" hidden="1" x14ac:dyDescent="0.25">
      <c r="A388" s="24">
        <v>45539</v>
      </c>
      <c r="B388" s="25" t="s">
        <v>422</v>
      </c>
      <c r="C388" s="25"/>
      <c r="D388" s="25" t="s">
        <v>46</v>
      </c>
      <c r="E388" s="25" t="s">
        <v>259</v>
      </c>
      <c r="F388" s="25">
        <v>500</v>
      </c>
      <c r="G388" s="25" t="s">
        <v>34</v>
      </c>
      <c r="H388" s="25">
        <v>750</v>
      </c>
      <c r="I388" s="11">
        <f t="shared" si="43"/>
        <v>375000</v>
      </c>
      <c r="J388" s="31" t="s">
        <v>324</v>
      </c>
      <c r="K388" s="11"/>
      <c r="L388" s="107">
        <f t="shared" si="49"/>
        <v>0</v>
      </c>
      <c r="M388" s="107"/>
      <c r="N388" s="107"/>
      <c r="O388" s="107">
        <f t="shared" si="50"/>
        <v>0</v>
      </c>
      <c r="P388" s="107"/>
      <c r="Q388" s="107"/>
      <c r="R388" s="107">
        <f t="shared" si="51"/>
        <v>0</v>
      </c>
      <c r="S388" s="107"/>
      <c r="T388" s="107"/>
      <c r="U388" s="107">
        <f t="shared" si="52"/>
        <v>375000</v>
      </c>
      <c r="V388" s="107">
        <v>375000</v>
      </c>
      <c r="W388" s="107"/>
      <c r="X388" s="107">
        <f t="shared" si="53"/>
        <v>0</v>
      </c>
      <c r="Y388" s="107"/>
      <c r="Z388" s="107"/>
      <c r="AA388" s="108">
        <f>C388+I388-L388-O388-U388-X388-R388</f>
        <v>0</v>
      </c>
      <c r="AB388" s="7">
        <v>45539</v>
      </c>
    </row>
    <row r="389" spans="1:28" ht="15.75" hidden="1" x14ac:dyDescent="0.25">
      <c r="A389" s="24">
        <v>45539</v>
      </c>
      <c r="B389" s="25" t="s">
        <v>495</v>
      </c>
      <c r="C389" s="25"/>
      <c r="D389" s="25" t="s">
        <v>52</v>
      </c>
      <c r="E389" s="25" t="s">
        <v>284</v>
      </c>
      <c r="F389" s="25">
        <v>1</v>
      </c>
      <c r="G389" s="25" t="s">
        <v>34</v>
      </c>
      <c r="H389" s="25">
        <v>75000</v>
      </c>
      <c r="I389" s="11">
        <f t="shared" si="43"/>
        <v>75000</v>
      </c>
      <c r="J389" s="31" t="s">
        <v>312</v>
      </c>
      <c r="K389" s="11"/>
      <c r="L389" s="107">
        <f t="shared" si="49"/>
        <v>0</v>
      </c>
      <c r="M389" s="107"/>
      <c r="N389" s="107"/>
      <c r="O389" s="107">
        <f t="shared" si="50"/>
        <v>0</v>
      </c>
      <c r="P389" s="107"/>
      <c r="Q389" s="107"/>
      <c r="R389" s="107">
        <f t="shared" si="51"/>
        <v>75000</v>
      </c>
      <c r="S389" s="107">
        <v>75000</v>
      </c>
      <c r="T389" s="107"/>
      <c r="U389" s="107">
        <f t="shared" si="52"/>
        <v>0</v>
      </c>
      <c r="V389" s="107"/>
      <c r="W389" s="107"/>
      <c r="X389" s="107">
        <f t="shared" si="53"/>
        <v>0</v>
      </c>
      <c r="Y389" s="107"/>
      <c r="Z389" s="107"/>
      <c r="AA389" s="108">
        <f>C389+I389-L389-O389-U389-X389-R389</f>
        <v>0</v>
      </c>
      <c r="AB389" s="7">
        <v>45541</v>
      </c>
    </row>
    <row r="390" spans="1:28" ht="15.75" hidden="1" x14ac:dyDescent="0.25">
      <c r="A390" s="24">
        <v>45539</v>
      </c>
      <c r="B390" s="25" t="s">
        <v>495</v>
      </c>
      <c r="C390" s="25"/>
      <c r="D390" s="25" t="s">
        <v>52</v>
      </c>
      <c r="E390" s="25" t="s">
        <v>227</v>
      </c>
      <c r="F390" s="25">
        <v>3</v>
      </c>
      <c r="G390" s="25" t="s">
        <v>34</v>
      </c>
      <c r="H390" s="25">
        <v>95000</v>
      </c>
      <c r="I390" s="11">
        <f t="shared" si="43"/>
        <v>285000</v>
      </c>
      <c r="J390" s="31" t="s">
        <v>312</v>
      </c>
      <c r="K390" s="11"/>
      <c r="L390" s="107">
        <f t="shared" si="49"/>
        <v>0</v>
      </c>
      <c r="M390" s="107"/>
      <c r="N390" s="107"/>
      <c r="O390" s="107">
        <f t="shared" si="50"/>
        <v>0</v>
      </c>
      <c r="P390" s="107"/>
      <c r="Q390" s="107"/>
      <c r="R390" s="107">
        <f t="shared" si="51"/>
        <v>285000</v>
      </c>
      <c r="S390" s="107">
        <v>285000</v>
      </c>
      <c r="T390" s="107"/>
      <c r="U390" s="107">
        <f t="shared" si="52"/>
        <v>0</v>
      </c>
      <c r="V390" s="107"/>
      <c r="W390" s="107"/>
      <c r="X390" s="107">
        <f t="shared" si="53"/>
        <v>0</v>
      </c>
      <c r="Y390" s="107"/>
      <c r="Z390" s="107"/>
      <c r="AA390" s="108">
        <f>C390+I390-L390-O390-U390-X390-R390</f>
        <v>0</v>
      </c>
      <c r="AB390" s="7">
        <v>45541</v>
      </c>
    </row>
    <row r="391" spans="1:28" ht="15.75" hidden="1" x14ac:dyDescent="0.25">
      <c r="A391" s="24">
        <v>45539</v>
      </c>
      <c r="B391" s="25" t="s">
        <v>323</v>
      </c>
      <c r="C391" s="25"/>
      <c r="D391" s="25" t="s">
        <v>46</v>
      </c>
      <c r="E391" s="25" t="s">
        <v>89</v>
      </c>
      <c r="F391" s="25">
        <v>14.7</v>
      </c>
      <c r="G391" s="25" t="s">
        <v>39</v>
      </c>
      <c r="H391" s="25">
        <v>46000</v>
      </c>
      <c r="I391" s="11">
        <f t="shared" si="43"/>
        <v>676200</v>
      </c>
      <c r="J391" s="31" t="s">
        <v>312</v>
      </c>
      <c r="K391" s="11"/>
      <c r="L391" s="107">
        <f t="shared" si="49"/>
        <v>0</v>
      </c>
      <c r="M391" s="107"/>
      <c r="N391" s="107"/>
      <c r="O391" s="107">
        <f t="shared" si="50"/>
        <v>0</v>
      </c>
      <c r="P391" s="107"/>
      <c r="Q391" s="107"/>
      <c r="R391" s="107">
        <f t="shared" si="51"/>
        <v>676200</v>
      </c>
      <c r="S391" s="107">
        <v>676200</v>
      </c>
      <c r="T391" s="107"/>
      <c r="U391" s="107">
        <f t="shared" si="52"/>
        <v>0</v>
      </c>
      <c r="V391" s="107"/>
      <c r="W391" s="107"/>
      <c r="X391" s="107">
        <f t="shared" si="53"/>
        <v>0</v>
      </c>
      <c r="Y391" s="107"/>
      <c r="Z391" s="107"/>
      <c r="AA391" s="108">
        <f>C391+I391-L391-O391-U391-X391-R391</f>
        <v>0</v>
      </c>
      <c r="AB391" s="7">
        <v>45539</v>
      </c>
    </row>
    <row r="392" spans="1:28" ht="15.75" hidden="1" x14ac:dyDescent="0.25">
      <c r="A392" s="24">
        <v>45539</v>
      </c>
      <c r="B392" s="25" t="s">
        <v>194</v>
      </c>
      <c r="C392" s="25"/>
      <c r="D392" s="25" t="s">
        <v>52</v>
      </c>
      <c r="E392" s="25" t="s">
        <v>127</v>
      </c>
      <c r="F392" s="25">
        <v>2</v>
      </c>
      <c r="G392" s="25" t="s">
        <v>39</v>
      </c>
      <c r="H392" s="25">
        <v>70000</v>
      </c>
      <c r="I392" s="11">
        <f t="shared" si="43"/>
        <v>140000</v>
      </c>
      <c r="J392" s="31" t="s">
        <v>312</v>
      </c>
      <c r="K392" s="11"/>
      <c r="L392" s="107">
        <f t="shared" si="49"/>
        <v>0</v>
      </c>
      <c r="M392" s="107"/>
      <c r="N392" s="107"/>
      <c r="O392" s="107">
        <f t="shared" si="50"/>
        <v>0</v>
      </c>
      <c r="P392" s="107"/>
      <c r="Q392" s="107"/>
      <c r="R392" s="107">
        <f t="shared" si="51"/>
        <v>140000</v>
      </c>
      <c r="S392" s="107">
        <v>140000</v>
      </c>
      <c r="T392" s="107"/>
      <c r="U392" s="107">
        <f t="shared" si="52"/>
        <v>0</v>
      </c>
      <c r="V392" s="107"/>
      <c r="W392" s="107"/>
      <c r="X392" s="107">
        <f t="shared" si="53"/>
        <v>0</v>
      </c>
      <c r="Y392" s="107"/>
      <c r="Z392" s="107"/>
      <c r="AA392" s="108">
        <f>C392+I392-L392-O392-U392-X392-R392</f>
        <v>0</v>
      </c>
      <c r="AB392" s="7">
        <v>45540</v>
      </c>
    </row>
    <row r="393" spans="1:28" ht="15.75" hidden="1" x14ac:dyDescent="0.25">
      <c r="A393" s="24">
        <v>45539</v>
      </c>
      <c r="B393" s="25" t="s">
        <v>194</v>
      </c>
      <c r="C393" s="25"/>
      <c r="D393" s="25" t="s">
        <v>52</v>
      </c>
      <c r="E393" s="25" t="s">
        <v>129</v>
      </c>
      <c r="F393" s="25">
        <v>2</v>
      </c>
      <c r="G393" s="25" t="s">
        <v>77</v>
      </c>
      <c r="H393" s="25">
        <v>65000</v>
      </c>
      <c r="I393" s="11">
        <f t="shared" si="43"/>
        <v>130000</v>
      </c>
      <c r="J393" s="31" t="s">
        <v>312</v>
      </c>
      <c r="K393" s="11"/>
      <c r="L393" s="107">
        <f t="shared" si="49"/>
        <v>0</v>
      </c>
      <c r="M393" s="107"/>
      <c r="N393" s="107"/>
      <c r="O393" s="107">
        <f t="shared" si="50"/>
        <v>0</v>
      </c>
      <c r="P393" s="107"/>
      <c r="Q393" s="107"/>
      <c r="R393" s="107">
        <f t="shared" si="51"/>
        <v>130000</v>
      </c>
      <c r="S393" s="107">
        <v>130000</v>
      </c>
      <c r="T393" s="107"/>
      <c r="U393" s="107">
        <f t="shared" si="52"/>
        <v>0</v>
      </c>
      <c r="V393" s="107"/>
      <c r="W393" s="107"/>
      <c r="X393" s="107">
        <f t="shared" si="53"/>
        <v>0</v>
      </c>
      <c r="Y393" s="107"/>
      <c r="Z393" s="107"/>
      <c r="AA393" s="108">
        <f>C393+I393-L393-O393-U393-X393-R393</f>
        <v>0</v>
      </c>
      <c r="AB393" s="7">
        <v>45540</v>
      </c>
    </row>
    <row r="394" spans="1:28" ht="15.75" hidden="1" x14ac:dyDescent="0.25">
      <c r="A394" s="24">
        <v>45539</v>
      </c>
      <c r="B394" s="25" t="s">
        <v>194</v>
      </c>
      <c r="C394" s="25"/>
      <c r="D394" s="25" t="s">
        <v>52</v>
      </c>
      <c r="E394" s="25" t="s">
        <v>189</v>
      </c>
      <c r="F394" s="25">
        <v>1</v>
      </c>
      <c r="G394" s="25" t="s">
        <v>23</v>
      </c>
      <c r="H394" s="25">
        <v>400000</v>
      </c>
      <c r="I394" s="11">
        <f t="shared" si="43"/>
        <v>400000</v>
      </c>
      <c r="J394" s="31" t="s">
        <v>312</v>
      </c>
      <c r="K394" s="11"/>
      <c r="L394" s="107">
        <f t="shared" si="49"/>
        <v>0</v>
      </c>
      <c r="M394" s="107"/>
      <c r="N394" s="107"/>
      <c r="O394" s="107">
        <f t="shared" si="50"/>
        <v>0</v>
      </c>
      <c r="P394" s="107"/>
      <c r="Q394" s="107"/>
      <c r="R394" s="107">
        <f t="shared" si="51"/>
        <v>400000</v>
      </c>
      <c r="S394" s="107">
        <v>400000</v>
      </c>
      <c r="T394" s="107"/>
      <c r="U394" s="107">
        <f t="shared" si="52"/>
        <v>0</v>
      </c>
      <c r="V394" s="107"/>
      <c r="W394" s="107"/>
      <c r="X394" s="107">
        <f t="shared" si="53"/>
        <v>0</v>
      </c>
      <c r="Y394" s="107"/>
      <c r="Z394" s="107"/>
      <c r="AA394" s="108">
        <f>C394+I394-L394-O394-U394-X394-R394</f>
        <v>0</v>
      </c>
      <c r="AB394" s="7">
        <v>45540</v>
      </c>
    </row>
    <row r="395" spans="1:28" ht="15.75" hidden="1" x14ac:dyDescent="0.25">
      <c r="A395" s="24">
        <v>45539</v>
      </c>
      <c r="B395" s="25" t="s">
        <v>194</v>
      </c>
      <c r="C395" s="25"/>
      <c r="D395" s="25" t="s">
        <v>52</v>
      </c>
      <c r="E395" s="25" t="s">
        <v>1647</v>
      </c>
      <c r="F395" s="25">
        <v>2.5</v>
      </c>
      <c r="G395" s="25" t="s">
        <v>39</v>
      </c>
      <c r="H395" s="25">
        <v>82000</v>
      </c>
      <c r="I395" s="11">
        <f t="shared" si="43"/>
        <v>205000</v>
      </c>
      <c r="J395" s="31" t="s">
        <v>312</v>
      </c>
      <c r="K395" s="11"/>
      <c r="L395" s="107">
        <f t="shared" si="49"/>
        <v>0</v>
      </c>
      <c r="M395" s="107"/>
      <c r="N395" s="107"/>
      <c r="O395" s="107">
        <f t="shared" si="50"/>
        <v>0</v>
      </c>
      <c r="P395" s="107"/>
      <c r="Q395" s="107"/>
      <c r="R395" s="107">
        <f t="shared" si="51"/>
        <v>205000</v>
      </c>
      <c r="S395" s="107">
        <v>205000</v>
      </c>
      <c r="T395" s="107"/>
      <c r="U395" s="107">
        <f t="shared" si="52"/>
        <v>0</v>
      </c>
      <c r="V395" s="107"/>
      <c r="W395" s="107"/>
      <c r="X395" s="107">
        <f t="shared" si="53"/>
        <v>0</v>
      </c>
      <c r="Y395" s="107"/>
      <c r="Z395" s="107"/>
      <c r="AA395" s="108">
        <f>C395+I395-L395-O395-U395-X395-R395</f>
        <v>0</v>
      </c>
      <c r="AB395" s="7">
        <v>45540</v>
      </c>
    </row>
    <row r="396" spans="1:28" ht="15.75" hidden="1" x14ac:dyDescent="0.25">
      <c r="A396" s="24">
        <v>45539</v>
      </c>
      <c r="B396" s="25" t="s">
        <v>194</v>
      </c>
      <c r="C396" s="25"/>
      <c r="D396" s="25" t="s">
        <v>52</v>
      </c>
      <c r="E396" s="25" t="s">
        <v>1768</v>
      </c>
      <c r="F396" s="25">
        <v>2.5</v>
      </c>
      <c r="G396" s="25" t="s">
        <v>39</v>
      </c>
      <c r="H396" s="25">
        <v>82000</v>
      </c>
      <c r="I396" s="11">
        <f t="shared" si="43"/>
        <v>205000</v>
      </c>
      <c r="J396" s="31" t="s">
        <v>312</v>
      </c>
      <c r="K396" s="11"/>
      <c r="L396" s="107">
        <f t="shared" si="49"/>
        <v>0</v>
      </c>
      <c r="M396" s="107"/>
      <c r="N396" s="107"/>
      <c r="O396" s="107">
        <f t="shared" si="50"/>
        <v>0</v>
      </c>
      <c r="P396" s="107"/>
      <c r="Q396" s="107"/>
      <c r="R396" s="107">
        <f t="shared" si="51"/>
        <v>205000</v>
      </c>
      <c r="S396" s="107">
        <v>205000</v>
      </c>
      <c r="T396" s="107"/>
      <c r="U396" s="107">
        <f t="shared" si="52"/>
        <v>0</v>
      </c>
      <c r="V396" s="107"/>
      <c r="W396" s="107"/>
      <c r="X396" s="107">
        <f t="shared" si="53"/>
        <v>0</v>
      </c>
      <c r="Y396" s="107"/>
      <c r="Z396" s="107"/>
      <c r="AA396" s="108">
        <f>C396+I396-L396-O396-U396-X396-R396</f>
        <v>0</v>
      </c>
      <c r="AB396" s="7">
        <v>45540</v>
      </c>
    </row>
    <row r="397" spans="1:28" ht="15.75" hidden="1" x14ac:dyDescent="0.25">
      <c r="A397" s="24">
        <v>45539</v>
      </c>
      <c r="B397" s="25" t="s">
        <v>194</v>
      </c>
      <c r="C397" s="25"/>
      <c r="D397" s="25" t="s">
        <v>52</v>
      </c>
      <c r="E397" s="25" t="s">
        <v>1648</v>
      </c>
      <c r="F397" s="25">
        <v>2.5</v>
      </c>
      <c r="G397" s="25" t="s">
        <v>39</v>
      </c>
      <c r="H397" s="25">
        <v>82000</v>
      </c>
      <c r="I397" s="11">
        <f t="shared" si="43"/>
        <v>205000</v>
      </c>
      <c r="J397" s="31" t="s">
        <v>312</v>
      </c>
      <c r="K397" s="11"/>
      <c r="L397" s="107">
        <f t="shared" si="49"/>
        <v>0</v>
      </c>
      <c r="M397" s="107"/>
      <c r="N397" s="107"/>
      <c r="O397" s="107">
        <f t="shared" si="50"/>
        <v>0</v>
      </c>
      <c r="P397" s="107"/>
      <c r="Q397" s="107"/>
      <c r="R397" s="107">
        <f t="shared" si="51"/>
        <v>205000</v>
      </c>
      <c r="S397" s="107">
        <v>205000</v>
      </c>
      <c r="T397" s="107"/>
      <c r="U397" s="107">
        <f t="shared" si="52"/>
        <v>0</v>
      </c>
      <c r="V397" s="107"/>
      <c r="W397" s="107"/>
      <c r="X397" s="107">
        <f t="shared" si="53"/>
        <v>0</v>
      </c>
      <c r="Y397" s="107"/>
      <c r="Z397" s="107"/>
      <c r="AA397" s="108">
        <f>C397+I397-L397-O397-U397-X397-R397</f>
        <v>0</v>
      </c>
      <c r="AB397" s="7">
        <v>45540</v>
      </c>
    </row>
    <row r="398" spans="1:28" ht="15.75" hidden="1" x14ac:dyDescent="0.25">
      <c r="A398" s="24">
        <v>45539</v>
      </c>
      <c r="B398" s="25" t="s">
        <v>194</v>
      </c>
      <c r="C398" s="25"/>
      <c r="D398" s="25" t="s">
        <v>52</v>
      </c>
      <c r="E398" s="25" t="s">
        <v>1769</v>
      </c>
      <c r="F398" s="25">
        <v>2.5</v>
      </c>
      <c r="G398" s="25" t="s">
        <v>39</v>
      </c>
      <c r="H398" s="25">
        <v>82000</v>
      </c>
      <c r="I398" s="11">
        <f t="shared" si="43"/>
        <v>205000</v>
      </c>
      <c r="J398" s="31" t="s">
        <v>312</v>
      </c>
      <c r="K398" s="11"/>
      <c r="L398" s="107">
        <f t="shared" si="49"/>
        <v>0</v>
      </c>
      <c r="M398" s="107"/>
      <c r="N398" s="107"/>
      <c r="O398" s="107">
        <f t="shared" si="50"/>
        <v>0</v>
      </c>
      <c r="P398" s="107"/>
      <c r="Q398" s="107"/>
      <c r="R398" s="107">
        <f t="shared" si="51"/>
        <v>205000</v>
      </c>
      <c r="S398" s="107">
        <v>205000</v>
      </c>
      <c r="T398" s="107"/>
      <c r="U398" s="107">
        <f t="shared" si="52"/>
        <v>0</v>
      </c>
      <c r="V398" s="107"/>
      <c r="W398" s="107"/>
      <c r="X398" s="107">
        <f t="shared" si="53"/>
        <v>0</v>
      </c>
      <c r="Y398" s="107"/>
      <c r="Z398" s="107"/>
      <c r="AA398" s="108">
        <f>C398+I398-L398-O398-U398-X398-R398</f>
        <v>0</v>
      </c>
      <c r="AB398" s="7">
        <v>45540</v>
      </c>
    </row>
    <row r="399" spans="1:28" ht="15.75" hidden="1" x14ac:dyDescent="0.25">
      <c r="A399" s="24">
        <v>45539</v>
      </c>
      <c r="B399" s="25" t="s">
        <v>287</v>
      </c>
      <c r="C399" s="25"/>
      <c r="D399" s="25" t="s">
        <v>52</v>
      </c>
      <c r="E399" s="25" t="s">
        <v>58</v>
      </c>
      <c r="F399" s="25">
        <v>200</v>
      </c>
      <c r="G399" s="25" t="s">
        <v>34</v>
      </c>
      <c r="H399" s="25">
        <v>2000</v>
      </c>
      <c r="I399" s="11">
        <f t="shared" si="43"/>
        <v>400000</v>
      </c>
      <c r="J399" s="26" t="s">
        <v>28</v>
      </c>
      <c r="K399" s="11" t="s">
        <v>1843</v>
      </c>
      <c r="L399" s="107">
        <f t="shared" si="49"/>
        <v>0</v>
      </c>
      <c r="M399" s="107"/>
      <c r="N399" s="107"/>
      <c r="O399" s="107">
        <f t="shared" si="50"/>
        <v>0</v>
      </c>
      <c r="P399" s="107"/>
      <c r="Q399" s="107"/>
      <c r="R399" s="107">
        <f t="shared" si="51"/>
        <v>0</v>
      </c>
      <c r="S399" s="107"/>
      <c r="T399" s="107"/>
      <c r="U399" s="107">
        <f t="shared" si="52"/>
        <v>0</v>
      </c>
      <c r="V399" s="107"/>
      <c r="W399" s="107"/>
      <c r="X399" s="107">
        <f t="shared" si="53"/>
        <v>0</v>
      </c>
      <c r="Y399" s="107"/>
      <c r="Z399" s="107"/>
      <c r="AA399" s="108">
        <f>C399+I399-L399-O399-U399-X399-R399</f>
        <v>400000</v>
      </c>
      <c r="AB399" s="7"/>
    </row>
    <row r="400" spans="1:28" ht="15.75" hidden="1" x14ac:dyDescent="0.25">
      <c r="A400" s="24">
        <v>45539</v>
      </c>
      <c r="B400" s="25" t="s">
        <v>253</v>
      </c>
      <c r="C400" s="25"/>
      <c r="D400" s="25" t="s">
        <v>46</v>
      </c>
      <c r="E400" s="25" t="s">
        <v>189</v>
      </c>
      <c r="F400" s="25">
        <v>2</v>
      </c>
      <c r="G400" s="25" t="s">
        <v>1831</v>
      </c>
      <c r="H400" s="25">
        <v>400000</v>
      </c>
      <c r="I400" s="11">
        <f t="shared" si="43"/>
        <v>800000</v>
      </c>
      <c r="J400" s="26" t="s">
        <v>28</v>
      </c>
      <c r="K400" s="11" t="s">
        <v>1837</v>
      </c>
      <c r="L400" s="107">
        <f t="shared" si="49"/>
        <v>0</v>
      </c>
      <c r="M400" s="107"/>
      <c r="N400" s="107"/>
      <c r="O400" s="107">
        <f t="shared" si="50"/>
        <v>0</v>
      </c>
      <c r="P400" s="107"/>
      <c r="Q400" s="107"/>
      <c r="R400" s="107">
        <f t="shared" si="51"/>
        <v>0</v>
      </c>
      <c r="S400" s="107"/>
      <c r="T400" s="107"/>
      <c r="U400" s="107">
        <f t="shared" si="52"/>
        <v>0</v>
      </c>
      <c r="V400" s="107"/>
      <c r="W400" s="107"/>
      <c r="X400" s="107">
        <f t="shared" si="53"/>
        <v>0</v>
      </c>
      <c r="Y400" s="107"/>
      <c r="Z400" s="107"/>
      <c r="AA400" s="108">
        <f>C400+I400-L400-O400-U400-X400-R400</f>
        <v>800000</v>
      </c>
      <c r="AB400" s="7"/>
    </row>
    <row r="401" spans="1:28" ht="15.75" hidden="1" x14ac:dyDescent="0.25">
      <c r="A401" s="24">
        <v>45539</v>
      </c>
      <c r="B401" s="25" t="s">
        <v>261</v>
      </c>
      <c r="C401" s="25"/>
      <c r="D401" s="25" t="s">
        <v>46</v>
      </c>
      <c r="E401" s="25" t="s">
        <v>108</v>
      </c>
      <c r="F401" s="25">
        <v>1000</v>
      </c>
      <c r="G401" s="25" t="s">
        <v>34</v>
      </c>
      <c r="H401" s="25">
        <v>1975</v>
      </c>
      <c r="I401" s="11">
        <f t="shared" si="43"/>
        <v>1975000</v>
      </c>
      <c r="J401" s="31" t="s">
        <v>312</v>
      </c>
      <c r="K401" s="11"/>
      <c r="L401" s="107">
        <f t="shared" si="49"/>
        <v>0</v>
      </c>
      <c r="M401" s="107"/>
      <c r="N401" s="107"/>
      <c r="O401" s="107">
        <f t="shared" si="50"/>
        <v>1975000</v>
      </c>
      <c r="P401" s="107">
        <v>1975000</v>
      </c>
      <c r="Q401" s="107"/>
      <c r="R401" s="107">
        <f t="shared" si="51"/>
        <v>0</v>
      </c>
      <c r="S401" s="107"/>
      <c r="T401" s="107"/>
      <c r="U401" s="107">
        <f t="shared" si="52"/>
        <v>0</v>
      </c>
      <c r="V401" s="107"/>
      <c r="W401" s="107"/>
      <c r="X401" s="107">
        <f t="shared" si="53"/>
        <v>0</v>
      </c>
      <c r="Y401" s="107"/>
      <c r="Z401" s="107"/>
      <c r="AA401" s="108">
        <f>C401+I401-L401-O401-U401-X401-R401</f>
        <v>0</v>
      </c>
      <c r="AB401" s="7">
        <v>45539</v>
      </c>
    </row>
    <row r="402" spans="1:28" ht="15.75" hidden="1" x14ac:dyDescent="0.25">
      <c r="A402" s="24">
        <v>45539</v>
      </c>
      <c r="B402" s="25" t="s">
        <v>1297</v>
      </c>
      <c r="C402" s="25"/>
      <c r="D402" s="25" t="s">
        <v>46</v>
      </c>
      <c r="E402" s="25" t="s">
        <v>790</v>
      </c>
      <c r="F402" s="33">
        <v>2</v>
      </c>
      <c r="G402" s="25" t="s">
        <v>48</v>
      </c>
      <c r="H402" s="25">
        <v>230000</v>
      </c>
      <c r="I402" s="11">
        <f t="shared" si="43"/>
        <v>460000</v>
      </c>
      <c r="J402" s="31" t="s">
        <v>324</v>
      </c>
      <c r="K402" s="11"/>
      <c r="L402" s="107">
        <f t="shared" si="49"/>
        <v>460000</v>
      </c>
      <c r="M402" s="107">
        <v>460000</v>
      </c>
      <c r="N402" s="107"/>
      <c r="O402" s="107">
        <f t="shared" si="50"/>
        <v>0</v>
      </c>
      <c r="P402" s="107"/>
      <c r="Q402" s="107"/>
      <c r="R402" s="107">
        <f t="shared" si="51"/>
        <v>0</v>
      </c>
      <c r="S402" s="107"/>
      <c r="T402" s="107"/>
      <c r="U402" s="107">
        <f t="shared" si="52"/>
        <v>0</v>
      </c>
      <c r="V402" s="107"/>
      <c r="W402" s="107"/>
      <c r="X402" s="107">
        <f t="shared" si="53"/>
        <v>0</v>
      </c>
      <c r="Y402" s="107"/>
      <c r="Z402" s="107"/>
      <c r="AA402" s="108">
        <f>C402+I402-L402-O402-U402-X402-R402</f>
        <v>0</v>
      </c>
      <c r="AB402" s="7">
        <v>45539</v>
      </c>
    </row>
    <row r="403" spans="1:28" ht="15.75" hidden="1" x14ac:dyDescent="0.25">
      <c r="A403" s="24">
        <v>45539</v>
      </c>
      <c r="B403" s="25" t="s">
        <v>41</v>
      </c>
      <c r="C403" s="25"/>
      <c r="D403" s="25" t="s">
        <v>46</v>
      </c>
      <c r="E403" s="25" t="s">
        <v>108</v>
      </c>
      <c r="F403" s="25">
        <v>2000</v>
      </c>
      <c r="G403" s="25" t="s">
        <v>34</v>
      </c>
      <c r="H403" s="25">
        <v>1800</v>
      </c>
      <c r="I403" s="11">
        <f t="shared" si="43"/>
        <v>3600000</v>
      </c>
      <c r="J403" s="12" t="s">
        <v>324</v>
      </c>
      <c r="K403" s="11"/>
      <c r="L403" s="107">
        <f t="shared" si="49"/>
        <v>3600000</v>
      </c>
      <c r="M403" s="107"/>
      <c r="N403" s="107">
        <v>3600000</v>
      </c>
      <c r="O403" s="107">
        <f t="shared" si="50"/>
        <v>0</v>
      </c>
      <c r="P403" s="107"/>
      <c r="Q403" s="107"/>
      <c r="R403" s="107">
        <f t="shared" si="51"/>
        <v>0</v>
      </c>
      <c r="S403" s="107"/>
      <c r="T403" s="107"/>
      <c r="U403" s="107">
        <f t="shared" si="52"/>
        <v>0</v>
      </c>
      <c r="V403" s="107"/>
      <c r="W403" s="107"/>
      <c r="X403" s="107">
        <f t="shared" si="53"/>
        <v>0</v>
      </c>
      <c r="Y403" s="107"/>
      <c r="Z403" s="107"/>
      <c r="AA403" s="108">
        <f>C403+I403-L403-O403-U403-X403-R403</f>
        <v>0</v>
      </c>
      <c r="AB403" s="7">
        <v>45545</v>
      </c>
    </row>
    <row r="404" spans="1:28" ht="15.75" hidden="1" x14ac:dyDescent="0.25">
      <c r="A404" s="24">
        <v>45539</v>
      </c>
      <c r="B404" s="25" t="s">
        <v>134</v>
      </c>
      <c r="C404" s="25"/>
      <c r="D404" s="25" t="s">
        <v>52</v>
      </c>
      <c r="E404" s="25" t="s">
        <v>50</v>
      </c>
      <c r="F404" s="25">
        <v>700</v>
      </c>
      <c r="G404" s="25" t="s">
        <v>34</v>
      </c>
      <c r="H404" s="25">
        <v>3360</v>
      </c>
      <c r="I404" s="11">
        <f t="shared" si="43"/>
        <v>2352000</v>
      </c>
      <c r="J404" s="26" t="s">
        <v>28</v>
      </c>
      <c r="K404" s="11" t="s">
        <v>1839</v>
      </c>
      <c r="L404" s="107">
        <f t="shared" si="49"/>
        <v>0</v>
      </c>
      <c r="M404" s="107"/>
      <c r="N404" s="107"/>
      <c r="O404" s="107">
        <f t="shared" si="50"/>
        <v>0</v>
      </c>
      <c r="P404" s="107"/>
      <c r="Q404" s="107"/>
      <c r="R404" s="107">
        <f t="shared" si="51"/>
        <v>0</v>
      </c>
      <c r="S404" s="107"/>
      <c r="T404" s="107"/>
      <c r="U404" s="107">
        <f t="shared" si="52"/>
        <v>0</v>
      </c>
      <c r="V404" s="107"/>
      <c r="W404" s="107"/>
      <c r="X404" s="107">
        <f t="shared" si="53"/>
        <v>0</v>
      </c>
      <c r="Y404" s="107"/>
      <c r="Z404" s="107"/>
      <c r="AA404" s="108">
        <f>C404+I404-L404-O404-U404-X404-R404</f>
        <v>2352000</v>
      </c>
      <c r="AB404" s="7"/>
    </row>
    <row r="405" spans="1:28" ht="15.75" hidden="1" x14ac:dyDescent="0.25">
      <c r="A405" s="24">
        <v>45539</v>
      </c>
      <c r="B405" s="25" t="s">
        <v>134</v>
      </c>
      <c r="C405" s="25"/>
      <c r="D405" s="25" t="s">
        <v>52</v>
      </c>
      <c r="E405" s="25" t="s">
        <v>42</v>
      </c>
      <c r="F405" s="25">
        <v>1000</v>
      </c>
      <c r="G405" s="25" t="s">
        <v>34</v>
      </c>
      <c r="H405" s="25">
        <v>4500</v>
      </c>
      <c r="I405" s="11">
        <f t="shared" si="43"/>
        <v>4500000</v>
      </c>
      <c r="J405" s="26" t="s">
        <v>28</v>
      </c>
      <c r="K405" s="11" t="s">
        <v>1839</v>
      </c>
      <c r="L405" s="107">
        <f t="shared" si="49"/>
        <v>0</v>
      </c>
      <c r="M405" s="107"/>
      <c r="N405" s="107"/>
      <c r="O405" s="107">
        <f t="shared" si="50"/>
        <v>0</v>
      </c>
      <c r="P405" s="107"/>
      <c r="Q405" s="107"/>
      <c r="R405" s="107">
        <f t="shared" si="51"/>
        <v>0</v>
      </c>
      <c r="S405" s="107"/>
      <c r="T405" s="107"/>
      <c r="U405" s="107">
        <f t="shared" si="52"/>
        <v>0</v>
      </c>
      <c r="V405" s="107"/>
      <c r="W405" s="107"/>
      <c r="X405" s="107">
        <f t="shared" si="53"/>
        <v>0</v>
      </c>
      <c r="Y405" s="107"/>
      <c r="Z405" s="107"/>
      <c r="AA405" s="108">
        <f>C405+I405-L405-O405-U405-X405-R405</f>
        <v>4500000</v>
      </c>
      <c r="AB405" s="7"/>
    </row>
    <row r="406" spans="1:28" ht="15.75" hidden="1" x14ac:dyDescent="0.25">
      <c r="A406" s="24">
        <v>45539</v>
      </c>
      <c r="B406" s="25" t="s">
        <v>107</v>
      </c>
      <c r="C406" s="25"/>
      <c r="D406" s="25" t="s">
        <v>46</v>
      </c>
      <c r="E406" s="25" t="s">
        <v>259</v>
      </c>
      <c r="F406" s="25">
        <v>3000</v>
      </c>
      <c r="G406" s="25" t="s">
        <v>34</v>
      </c>
      <c r="H406" s="25">
        <v>800</v>
      </c>
      <c r="I406" s="11">
        <f t="shared" ref="I406:I417" si="54">F406*H406</f>
        <v>2400000</v>
      </c>
      <c r="J406" s="26" t="s">
        <v>28</v>
      </c>
      <c r="K406" s="11"/>
      <c r="L406" s="107">
        <f t="shared" si="49"/>
        <v>0</v>
      </c>
      <c r="M406" s="107"/>
      <c r="N406" s="107"/>
      <c r="O406" s="107">
        <f t="shared" si="50"/>
        <v>0</v>
      </c>
      <c r="P406" s="107"/>
      <c r="Q406" s="107"/>
      <c r="R406" s="107">
        <f t="shared" si="51"/>
        <v>0</v>
      </c>
      <c r="S406" s="107"/>
      <c r="T406" s="107"/>
      <c r="U406" s="107">
        <f t="shared" si="52"/>
        <v>0</v>
      </c>
      <c r="V406" s="107"/>
      <c r="W406" s="107"/>
      <c r="X406" s="107">
        <f t="shared" si="53"/>
        <v>0</v>
      </c>
      <c r="Y406" s="107"/>
      <c r="Z406" s="107"/>
      <c r="AA406" s="108">
        <f>C406+I406-L406-O406-U406-X406-R406</f>
        <v>2400000</v>
      </c>
      <c r="AB406" s="7"/>
    </row>
    <row r="407" spans="1:28" ht="15.75" hidden="1" x14ac:dyDescent="0.25">
      <c r="A407" s="24">
        <v>45539</v>
      </c>
      <c r="B407" s="25" t="s">
        <v>107</v>
      </c>
      <c r="C407" s="25"/>
      <c r="D407" s="25" t="s">
        <v>46</v>
      </c>
      <c r="E407" s="25" t="s">
        <v>108</v>
      </c>
      <c r="F407" s="25">
        <v>1000</v>
      </c>
      <c r="G407" s="25" t="s">
        <v>34</v>
      </c>
      <c r="H407" s="25">
        <v>1900</v>
      </c>
      <c r="I407" s="11">
        <f t="shared" si="54"/>
        <v>1900000</v>
      </c>
      <c r="J407" s="26" t="s">
        <v>28</v>
      </c>
      <c r="K407" s="11"/>
      <c r="L407" s="107">
        <f t="shared" ref="L407:L417" si="55">M407+N407</f>
        <v>0</v>
      </c>
      <c r="M407" s="107"/>
      <c r="N407" s="107"/>
      <c r="O407" s="107">
        <f t="shared" ref="O407:O417" si="56">P407+Q407</f>
        <v>0</v>
      </c>
      <c r="P407" s="107"/>
      <c r="Q407" s="107"/>
      <c r="R407" s="107">
        <f t="shared" ref="R407:R417" si="57">S407+T407</f>
        <v>0</v>
      </c>
      <c r="S407" s="107"/>
      <c r="T407" s="107"/>
      <c r="U407" s="107">
        <f t="shared" ref="U407:U417" si="58">V407+W407</f>
        <v>0</v>
      </c>
      <c r="V407" s="107"/>
      <c r="W407" s="107"/>
      <c r="X407" s="107">
        <f t="shared" ref="X407:X417" si="59">Y407+Z407</f>
        <v>0</v>
      </c>
      <c r="Y407" s="107"/>
      <c r="Z407" s="107"/>
      <c r="AA407" s="108">
        <f>C407+I407-L407-O407-U407-X407-R407</f>
        <v>1900000</v>
      </c>
      <c r="AB407" s="7"/>
    </row>
    <row r="408" spans="1:28" ht="15.75" hidden="1" x14ac:dyDescent="0.25">
      <c r="A408" s="24">
        <v>45539</v>
      </c>
      <c r="B408" s="25">
        <v>777</v>
      </c>
      <c r="C408" s="25"/>
      <c r="D408" s="25" t="s">
        <v>46</v>
      </c>
      <c r="E408" s="25" t="s">
        <v>173</v>
      </c>
      <c r="F408" s="25">
        <v>100</v>
      </c>
      <c r="G408" s="25" t="s">
        <v>34</v>
      </c>
      <c r="H408" s="25">
        <v>4000</v>
      </c>
      <c r="I408" s="11">
        <f t="shared" si="54"/>
        <v>400000</v>
      </c>
      <c r="J408" s="31" t="s">
        <v>324</v>
      </c>
      <c r="K408" s="11"/>
      <c r="L408" s="107">
        <f t="shared" si="55"/>
        <v>0</v>
      </c>
      <c r="M408" s="107"/>
      <c r="N408" s="107"/>
      <c r="O408" s="107">
        <f t="shared" si="56"/>
        <v>0</v>
      </c>
      <c r="P408" s="107"/>
      <c r="Q408" s="107"/>
      <c r="R408" s="107">
        <f t="shared" si="57"/>
        <v>0</v>
      </c>
      <c r="S408" s="107"/>
      <c r="T408" s="107"/>
      <c r="U408" s="107">
        <f t="shared" si="58"/>
        <v>400000</v>
      </c>
      <c r="V408" s="107">
        <v>400000</v>
      </c>
      <c r="W408" s="107"/>
      <c r="X408" s="107">
        <f t="shared" si="59"/>
        <v>0</v>
      </c>
      <c r="Y408" s="107"/>
      <c r="Z408" s="107"/>
      <c r="AA408" s="108">
        <f>C408+I408-L408-O408-U408-X408-R408</f>
        <v>0</v>
      </c>
      <c r="AB408" s="7">
        <v>45539</v>
      </c>
    </row>
    <row r="409" spans="1:28" ht="15.75" hidden="1" x14ac:dyDescent="0.25">
      <c r="A409" s="24">
        <v>45539</v>
      </c>
      <c r="B409" s="25" t="s">
        <v>472</v>
      </c>
      <c r="C409" s="25"/>
      <c r="D409" s="25" t="s">
        <v>52</v>
      </c>
      <c r="E409" s="25" t="s">
        <v>163</v>
      </c>
      <c r="F409" s="25">
        <v>12</v>
      </c>
      <c r="G409" s="25" t="s">
        <v>39</v>
      </c>
      <c r="H409" s="25">
        <v>135000</v>
      </c>
      <c r="I409" s="11">
        <f t="shared" si="54"/>
        <v>1620000</v>
      </c>
      <c r="J409" s="26" t="s">
        <v>28</v>
      </c>
      <c r="K409" s="11"/>
      <c r="L409" s="107">
        <f t="shared" si="55"/>
        <v>0</v>
      </c>
      <c r="M409" s="107"/>
      <c r="N409" s="107"/>
      <c r="O409" s="107">
        <f t="shared" si="56"/>
        <v>0</v>
      </c>
      <c r="P409" s="107"/>
      <c r="Q409" s="107"/>
      <c r="R409" s="107">
        <f t="shared" si="57"/>
        <v>0</v>
      </c>
      <c r="S409" s="107"/>
      <c r="T409" s="107"/>
      <c r="U409" s="107">
        <f t="shared" si="58"/>
        <v>0</v>
      </c>
      <c r="V409" s="107"/>
      <c r="W409" s="107"/>
      <c r="X409" s="107">
        <f t="shared" si="59"/>
        <v>0</v>
      </c>
      <c r="Y409" s="107"/>
      <c r="Z409" s="107"/>
      <c r="AA409" s="108">
        <f>C409+I409-L409-O409-U409-X409-R409</f>
        <v>1620000</v>
      </c>
      <c r="AB409" s="7"/>
    </row>
    <row r="410" spans="1:28" ht="15.75" hidden="1" x14ac:dyDescent="0.25">
      <c r="A410" s="24">
        <v>45539</v>
      </c>
      <c r="B410" s="25" t="s">
        <v>211</v>
      </c>
      <c r="C410" s="25"/>
      <c r="D410" s="25" t="s">
        <v>52</v>
      </c>
      <c r="E410" s="25" t="s">
        <v>44</v>
      </c>
      <c r="F410" s="25">
        <v>250</v>
      </c>
      <c r="G410" s="25" t="s">
        <v>34</v>
      </c>
      <c r="H410" s="25">
        <v>860</v>
      </c>
      <c r="I410" s="11">
        <f t="shared" si="54"/>
        <v>215000</v>
      </c>
      <c r="J410" s="31" t="s">
        <v>312</v>
      </c>
      <c r="K410" s="11" t="s">
        <v>1844</v>
      </c>
      <c r="L410" s="107">
        <f t="shared" si="55"/>
        <v>0</v>
      </c>
      <c r="M410" s="107"/>
      <c r="N410" s="107"/>
      <c r="O410" s="107">
        <f t="shared" si="56"/>
        <v>215000</v>
      </c>
      <c r="P410" s="107">
        <v>215000</v>
      </c>
      <c r="Q410" s="107"/>
      <c r="R410" s="107">
        <f t="shared" si="57"/>
        <v>0</v>
      </c>
      <c r="S410" s="107"/>
      <c r="T410" s="107"/>
      <c r="U410" s="107">
        <f t="shared" si="58"/>
        <v>0</v>
      </c>
      <c r="V410" s="107"/>
      <c r="W410" s="107"/>
      <c r="X410" s="107">
        <f t="shared" si="59"/>
        <v>0</v>
      </c>
      <c r="Y410" s="107"/>
      <c r="Z410" s="107"/>
      <c r="AA410" s="108">
        <f>C410+I410-L410-O410-U410-X410-R410</f>
        <v>0</v>
      </c>
      <c r="AB410" s="7">
        <v>45540</v>
      </c>
    </row>
    <row r="411" spans="1:28" ht="15.75" hidden="1" x14ac:dyDescent="0.25">
      <c r="A411" s="24">
        <v>45539</v>
      </c>
      <c r="B411" s="25" t="s">
        <v>211</v>
      </c>
      <c r="C411" s="25"/>
      <c r="D411" s="25" t="s">
        <v>52</v>
      </c>
      <c r="E411" s="25" t="s">
        <v>95</v>
      </c>
      <c r="F411" s="25">
        <v>250</v>
      </c>
      <c r="G411" s="25" t="s">
        <v>34</v>
      </c>
      <c r="H411" s="25">
        <v>1230</v>
      </c>
      <c r="I411" s="11">
        <f t="shared" si="54"/>
        <v>307500</v>
      </c>
      <c r="J411" s="31" t="s">
        <v>312</v>
      </c>
      <c r="K411" s="11" t="s">
        <v>1844</v>
      </c>
      <c r="L411" s="107">
        <f t="shared" si="55"/>
        <v>0</v>
      </c>
      <c r="M411" s="107"/>
      <c r="N411" s="107"/>
      <c r="O411" s="107">
        <f t="shared" si="56"/>
        <v>307500</v>
      </c>
      <c r="P411" s="107">
        <v>307500</v>
      </c>
      <c r="Q411" s="107"/>
      <c r="R411" s="107">
        <f t="shared" si="57"/>
        <v>0</v>
      </c>
      <c r="S411" s="107"/>
      <c r="T411" s="107"/>
      <c r="U411" s="107">
        <f t="shared" si="58"/>
        <v>0</v>
      </c>
      <c r="V411" s="107"/>
      <c r="W411" s="107"/>
      <c r="X411" s="107">
        <f t="shared" si="59"/>
        <v>0</v>
      </c>
      <c r="Y411" s="107"/>
      <c r="Z411" s="107"/>
      <c r="AA411" s="108">
        <f>C411+I411-L411-O411-U411-X411-R411</f>
        <v>0</v>
      </c>
      <c r="AB411" s="7">
        <v>45540</v>
      </c>
    </row>
    <row r="412" spans="1:28" ht="15.75" hidden="1" x14ac:dyDescent="0.25">
      <c r="A412" s="24">
        <v>45539</v>
      </c>
      <c r="B412" s="25" t="s">
        <v>211</v>
      </c>
      <c r="C412" s="25"/>
      <c r="D412" s="25" t="s">
        <v>52</v>
      </c>
      <c r="E412" s="25" t="s">
        <v>139</v>
      </c>
      <c r="F412" s="25">
        <v>250</v>
      </c>
      <c r="G412" s="25" t="s">
        <v>34</v>
      </c>
      <c r="H412" s="25">
        <v>2105</v>
      </c>
      <c r="I412" s="11">
        <f t="shared" si="54"/>
        <v>526250</v>
      </c>
      <c r="J412" s="31" t="s">
        <v>312</v>
      </c>
      <c r="K412" s="11" t="s">
        <v>1844</v>
      </c>
      <c r="L412" s="107">
        <f t="shared" si="55"/>
        <v>0</v>
      </c>
      <c r="M412" s="107"/>
      <c r="N412" s="107"/>
      <c r="O412" s="107">
        <f t="shared" si="56"/>
        <v>526250</v>
      </c>
      <c r="P412" s="107">
        <v>526250</v>
      </c>
      <c r="Q412" s="107"/>
      <c r="R412" s="107">
        <f t="shared" si="57"/>
        <v>0</v>
      </c>
      <c r="S412" s="107"/>
      <c r="T412" s="107"/>
      <c r="U412" s="107">
        <f t="shared" si="58"/>
        <v>0</v>
      </c>
      <c r="V412" s="107"/>
      <c r="W412" s="107"/>
      <c r="X412" s="107">
        <f t="shared" si="59"/>
        <v>0</v>
      </c>
      <c r="Y412" s="107"/>
      <c r="Z412" s="107"/>
      <c r="AA412" s="108">
        <f>C412+I412-L412-O412-U412-X412-R412</f>
        <v>0</v>
      </c>
      <c r="AB412" s="7">
        <v>45540</v>
      </c>
    </row>
    <row r="413" spans="1:28" ht="15.75" hidden="1" x14ac:dyDescent="0.25">
      <c r="A413" s="24">
        <v>45539</v>
      </c>
      <c r="B413" s="25" t="s">
        <v>211</v>
      </c>
      <c r="C413" s="25"/>
      <c r="D413" s="25" t="s">
        <v>52</v>
      </c>
      <c r="E413" s="25" t="s">
        <v>108</v>
      </c>
      <c r="F413" s="25">
        <v>400</v>
      </c>
      <c r="G413" s="25" t="s">
        <v>34</v>
      </c>
      <c r="H413" s="25">
        <v>2000</v>
      </c>
      <c r="I413" s="11">
        <f t="shared" si="54"/>
        <v>800000</v>
      </c>
      <c r="J413" s="31" t="s">
        <v>312</v>
      </c>
      <c r="K413" s="11" t="s">
        <v>1879</v>
      </c>
      <c r="L413" s="107">
        <f t="shared" si="55"/>
        <v>0</v>
      </c>
      <c r="M413" s="107"/>
      <c r="N413" s="107"/>
      <c r="O413" s="107">
        <f t="shared" si="56"/>
        <v>800000</v>
      </c>
      <c r="P413" s="107">
        <v>800000</v>
      </c>
      <c r="Q413" s="107"/>
      <c r="R413" s="107">
        <f t="shared" si="57"/>
        <v>0</v>
      </c>
      <c r="S413" s="107"/>
      <c r="T413" s="107"/>
      <c r="U413" s="107">
        <f t="shared" si="58"/>
        <v>0</v>
      </c>
      <c r="V413" s="107"/>
      <c r="W413" s="107"/>
      <c r="X413" s="107">
        <f t="shared" si="59"/>
        <v>0</v>
      </c>
      <c r="Y413" s="107"/>
      <c r="Z413" s="107"/>
      <c r="AA413" s="108">
        <f>C413+I413-L413-O413-U413-X413-R413</f>
        <v>0</v>
      </c>
      <c r="AB413" s="7">
        <v>45547</v>
      </c>
    </row>
    <row r="414" spans="1:28" ht="15.75" hidden="1" x14ac:dyDescent="0.25">
      <c r="A414" s="24">
        <v>45539</v>
      </c>
      <c r="B414" s="25" t="s">
        <v>1024</v>
      </c>
      <c r="C414" s="25"/>
      <c r="D414" s="25" t="s">
        <v>46</v>
      </c>
      <c r="E414" s="25" t="s">
        <v>270</v>
      </c>
      <c r="F414" s="21">
        <v>1</v>
      </c>
      <c r="G414" s="25" t="s">
        <v>39</v>
      </c>
      <c r="H414" s="25">
        <v>135000</v>
      </c>
      <c r="I414" s="11">
        <f t="shared" si="54"/>
        <v>135000</v>
      </c>
      <c r="J414" s="31" t="s">
        <v>324</v>
      </c>
      <c r="K414" s="11"/>
      <c r="L414" s="107">
        <f t="shared" si="55"/>
        <v>135000</v>
      </c>
      <c r="M414" s="107">
        <v>135000</v>
      </c>
      <c r="N414" s="107"/>
      <c r="O414" s="107">
        <f t="shared" si="56"/>
        <v>0</v>
      </c>
      <c r="P414" s="107"/>
      <c r="Q414" s="107"/>
      <c r="R414" s="107">
        <f t="shared" si="57"/>
        <v>0</v>
      </c>
      <c r="S414" s="107"/>
      <c r="T414" s="107"/>
      <c r="U414" s="107">
        <f t="shared" si="58"/>
        <v>0</v>
      </c>
      <c r="V414" s="107"/>
      <c r="W414" s="107"/>
      <c r="X414" s="107">
        <f t="shared" si="59"/>
        <v>0</v>
      </c>
      <c r="Y414" s="107"/>
      <c r="Z414" s="107"/>
      <c r="AA414" s="108">
        <f>C414+I414-L414-O414-U414-X414-R414</f>
        <v>0</v>
      </c>
      <c r="AB414" s="7">
        <v>45539</v>
      </c>
    </row>
    <row r="415" spans="1:28" ht="15.75" hidden="1" x14ac:dyDescent="0.25">
      <c r="A415" s="24">
        <v>45539</v>
      </c>
      <c r="B415" s="25" t="s">
        <v>99</v>
      </c>
      <c r="C415" s="25"/>
      <c r="D415" s="25"/>
      <c r="E415" s="25" t="s">
        <v>103</v>
      </c>
      <c r="F415" s="21">
        <v>29.8</v>
      </c>
      <c r="G415" s="25" t="s">
        <v>39</v>
      </c>
      <c r="H415" s="21"/>
      <c r="I415" s="11">
        <f t="shared" si="54"/>
        <v>0</v>
      </c>
      <c r="J415" s="26" t="s">
        <v>28</v>
      </c>
      <c r="K415" s="11"/>
      <c r="L415" s="107">
        <f t="shared" si="55"/>
        <v>0</v>
      </c>
      <c r="M415" s="107"/>
      <c r="N415" s="107"/>
      <c r="O415" s="107">
        <f t="shared" si="56"/>
        <v>0</v>
      </c>
      <c r="P415" s="107"/>
      <c r="Q415" s="107"/>
      <c r="R415" s="107">
        <f t="shared" si="57"/>
        <v>0</v>
      </c>
      <c r="S415" s="107"/>
      <c r="T415" s="107"/>
      <c r="U415" s="107">
        <f t="shared" si="58"/>
        <v>0</v>
      </c>
      <c r="V415" s="107"/>
      <c r="W415" s="107"/>
      <c r="X415" s="107">
        <f t="shared" si="59"/>
        <v>0</v>
      </c>
      <c r="Y415" s="107"/>
      <c r="Z415" s="107"/>
      <c r="AA415" s="108">
        <f>C415+I415-L415-O415-U415-X415-R415</f>
        <v>0</v>
      </c>
      <c r="AB415" s="7"/>
    </row>
    <row r="416" spans="1:28" ht="15.75" hidden="1" x14ac:dyDescent="0.25">
      <c r="A416" s="24">
        <v>45539</v>
      </c>
      <c r="B416" s="25" t="s">
        <v>99</v>
      </c>
      <c r="C416" s="25"/>
      <c r="D416" s="25"/>
      <c r="E416" s="25" t="s">
        <v>100</v>
      </c>
      <c r="F416" s="21">
        <v>59.1</v>
      </c>
      <c r="G416" s="25" t="s">
        <v>39</v>
      </c>
      <c r="H416" s="21"/>
      <c r="I416" s="11">
        <f t="shared" si="54"/>
        <v>0</v>
      </c>
      <c r="J416" s="26" t="s">
        <v>28</v>
      </c>
      <c r="K416" s="11"/>
      <c r="L416" s="107">
        <f t="shared" si="55"/>
        <v>0</v>
      </c>
      <c r="M416" s="107"/>
      <c r="N416" s="107"/>
      <c r="O416" s="107">
        <f t="shared" si="56"/>
        <v>0</v>
      </c>
      <c r="P416" s="107"/>
      <c r="Q416" s="107"/>
      <c r="R416" s="107">
        <f t="shared" si="57"/>
        <v>0</v>
      </c>
      <c r="S416" s="107"/>
      <c r="T416" s="107"/>
      <c r="U416" s="107">
        <f t="shared" si="58"/>
        <v>0</v>
      </c>
      <c r="V416" s="107"/>
      <c r="W416" s="107"/>
      <c r="X416" s="107">
        <f t="shared" si="59"/>
        <v>0</v>
      </c>
      <c r="Y416" s="107"/>
      <c r="Z416" s="107"/>
      <c r="AA416" s="108">
        <f>C416+I416-L416-O416-U416-X416-R416</f>
        <v>0</v>
      </c>
      <c r="AB416" s="7"/>
    </row>
    <row r="417" spans="1:28" ht="15.75" hidden="1" x14ac:dyDescent="0.25">
      <c r="A417" s="24">
        <v>45539</v>
      </c>
      <c r="B417" s="25" t="s">
        <v>99</v>
      </c>
      <c r="C417" s="25"/>
      <c r="D417" s="25"/>
      <c r="E417" s="25" t="s">
        <v>106</v>
      </c>
      <c r="F417" s="21">
        <v>33</v>
      </c>
      <c r="G417" s="25" t="s">
        <v>39</v>
      </c>
      <c r="H417" s="21"/>
      <c r="I417" s="11">
        <f t="shared" si="54"/>
        <v>0</v>
      </c>
      <c r="J417" s="26" t="s">
        <v>28</v>
      </c>
      <c r="K417" s="11"/>
      <c r="L417" s="107">
        <f t="shared" si="55"/>
        <v>0</v>
      </c>
      <c r="M417" s="107"/>
      <c r="N417" s="107"/>
      <c r="O417" s="107">
        <f t="shared" si="56"/>
        <v>0</v>
      </c>
      <c r="P417" s="107"/>
      <c r="Q417" s="107"/>
      <c r="R417" s="107">
        <f t="shared" si="57"/>
        <v>0</v>
      </c>
      <c r="S417" s="107"/>
      <c r="T417" s="107"/>
      <c r="U417" s="107">
        <f t="shared" si="58"/>
        <v>0</v>
      </c>
      <c r="V417" s="107"/>
      <c r="W417" s="107"/>
      <c r="X417" s="107">
        <f t="shared" si="59"/>
        <v>0</v>
      </c>
      <c r="Y417" s="107"/>
      <c r="Z417" s="107"/>
      <c r="AA417" s="108">
        <f>C417+I417-L417-O417-U417-X417-R417</f>
        <v>0</v>
      </c>
      <c r="AB417" s="7"/>
    </row>
    <row r="418" spans="1:28" ht="15.75" hidden="1" x14ac:dyDescent="0.25">
      <c r="A418" s="24">
        <v>45540</v>
      </c>
      <c r="B418" s="25" t="s">
        <v>280</v>
      </c>
      <c r="C418" s="25"/>
      <c r="D418" s="25" t="s">
        <v>46</v>
      </c>
      <c r="E418" s="25" t="s">
        <v>259</v>
      </c>
      <c r="F418" s="21">
        <v>1500</v>
      </c>
      <c r="G418" s="25" t="s">
        <v>34</v>
      </c>
      <c r="H418" s="21">
        <v>750</v>
      </c>
      <c r="I418" s="11">
        <f t="shared" ref="I418:I458" si="60">F418*H418</f>
        <v>1125000</v>
      </c>
      <c r="J418" s="31" t="s">
        <v>312</v>
      </c>
      <c r="K418" s="11"/>
      <c r="L418" s="107">
        <f t="shared" ref="L418" si="61">M418+N418</f>
        <v>0</v>
      </c>
      <c r="M418" s="107"/>
      <c r="N418" s="107"/>
      <c r="O418" s="107">
        <f t="shared" ref="O418" si="62">P418+Q418</f>
        <v>0</v>
      </c>
      <c r="P418" s="107"/>
      <c r="Q418" s="107"/>
      <c r="R418" s="107">
        <f t="shared" ref="R418" si="63">S418+T418</f>
        <v>1125000</v>
      </c>
      <c r="S418" s="107">
        <v>1125000</v>
      </c>
      <c r="T418" s="107"/>
      <c r="U418" s="107">
        <f t="shared" ref="U418" si="64">V418+W418</f>
        <v>0</v>
      </c>
      <c r="V418" s="107"/>
      <c r="W418" s="107"/>
      <c r="X418" s="107">
        <f t="shared" ref="X418" si="65">Y418+Z418</f>
        <v>0</v>
      </c>
      <c r="Y418" s="107"/>
      <c r="Z418" s="107"/>
      <c r="AA418" s="108">
        <f>C418+I418-L418-O418-U418-X418-R418</f>
        <v>0</v>
      </c>
      <c r="AB418" s="7">
        <v>45540</v>
      </c>
    </row>
    <row r="419" spans="1:28" ht="15.75" hidden="1" x14ac:dyDescent="0.25">
      <c r="A419" s="24">
        <v>45540</v>
      </c>
      <c r="B419" s="25" t="s">
        <v>280</v>
      </c>
      <c r="C419" s="25"/>
      <c r="D419" s="25" t="s">
        <v>46</v>
      </c>
      <c r="E419" s="25" t="s">
        <v>87</v>
      </c>
      <c r="F419" s="21">
        <v>750</v>
      </c>
      <c r="G419" s="25" t="s">
        <v>34</v>
      </c>
      <c r="H419" s="21">
        <v>1000</v>
      </c>
      <c r="I419" s="11">
        <f t="shared" si="60"/>
        <v>750000</v>
      </c>
      <c r="J419" s="31" t="s">
        <v>312</v>
      </c>
      <c r="K419" s="11"/>
      <c r="L419" s="107">
        <f t="shared" ref="L419:L458" si="66">M419+N419</f>
        <v>0</v>
      </c>
      <c r="M419" s="107"/>
      <c r="N419" s="107"/>
      <c r="O419" s="107">
        <f t="shared" ref="O419:O458" si="67">P419+Q419</f>
        <v>0</v>
      </c>
      <c r="P419" s="107"/>
      <c r="Q419" s="107"/>
      <c r="R419" s="107">
        <f t="shared" ref="R419:R458" si="68">S419+T419</f>
        <v>750000</v>
      </c>
      <c r="S419" s="107">
        <v>750000</v>
      </c>
      <c r="T419" s="107"/>
      <c r="U419" s="107">
        <f t="shared" ref="U419:U458" si="69">V419+W419</f>
        <v>0</v>
      </c>
      <c r="V419" s="107"/>
      <c r="W419" s="107"/>
      <c r="X419" s="107">
        <f t="shared" ref="X419:X458" si="70">Y419+Z419</f>
        <v>0</v>
      </c>
      <c r="Y419" s="107"/>
      <c r="Z419" s="107"/>
      <c r="AA419" s="108">
        <f>C419+I419-L419-O419-U419-X419-R419</f>
        <v>0</v>
      </c>
      <c r="AB419" s="7">
        <v>45540</v>
      </c>
    </row>
    <row r="420" spans="1:28" ht="15.75" hidden="1" x14ac:dyDescent="0.25">
      <c r="A420" s="24">
        <v>45540</v>
      </c>
      <c r="B420" s="25" t="s">
        <v>501</v>
      </c>
      <c r="C420" s="25"/>
      <c r="D420" s="25" t="s">
        <v>46</v>
      </c>
      <c r="E420" s="25" t="s">
        <v>53</v>
      </c>
      <c r="F420" s="21">
        <v>2</v>
      </c>
      <c r="G420" s="25" t="s">
        <v>23</v>
      </c>
      <c r="H420" s="21">
        <v>400000</v>
      </c>
      <c r="I420" s="11">
        <f t="shared" si="60"/>
        <v>800000</v>
      </c>
      <c r="J420" s="31" t="s">
        <v>324</v>
      </c>
      <c r="K420" s="11"/>
      <c r="L420" s="107">
        <f t="shared" si="66"/>
        <v>800000</v>
      </c>
      <c r="M420" s="107">
        <v>800000</v>
      </c>
      <c r="N420" s="107"/>
      <c r="O420" s="107">
        <f t="shared" si="67"/>
        <v>0</v>
      </c>
      <c r="P420" s="107"/>
      <c r="Q420" s="107"/>
      <c r="R420" s="107">
        <f t="shared" si="68"/>
        <v>0</v>
      </c>
      <c r="S420" s="107"/>
      <c r="T420" s="107"/>
      <c r="U420" s="107">
        <f t="shared" si="69"/>
        <v>0</v>
      </c>
      <c r="V420" s="107"/>
      <c r="W420" s="107"/>
      <c r="X420" s="107">
        <f t="shared" si="70"/>
        <v>0</v>
      </c>
      <c r="Y420" s="107"/>
      <c r="Z420" s="107"/>
      <c r="AA420" s="108">
        <f>C420+I420-L420-O420-U420-X420-R420</f>
        <v>0</v>
      </c>
      <c r="AB420" s="7">
        <v>45541</v>
      </c>
    </row>
    <row r="421" spans="1:28" ht="15.75" hidden="1" x14ac:dyDescent="0.25">
      <c r="A421" s="24">
        <v>45540</v>
      </c>
      <c r="B421" s="25" t="s">
        <v>501</v>
      </c>
      <c r="C421" s="25"/>
      <c r="D421" s="25" t="s">
        <v>46</v>
      </c>
      <c r="E421" s="25" t="s">
        <v>299</v>
      </c>
      <c r="F421" s="21">
        <v>16.2</v>
      </c>
      <c r="G421" s="25" t="s">
        <v>39</v>
      </c>
      <c r="H421" s="21">
        <v>46000</v>
      </c>
      <c r="I421" s="11">
        <f t="shared" si="60"/>
        <v>745200</v>
      </c>
      <c r="J421" s="31" t="s">
        <v>324</v>
      </c>
      <c r="K421" s="11"/>
      <c r="L421" s="107">
        <f t="shared" si="66"/>
        <v>745200</v>
      </c>
      <c r="M421" s="107">
        <v>745200</v>
      </c>
      <c r="N421" s="107"/>
      <c r="O421" s="107">
        <f t="shared" si="67"/>
        <v>0</v>
      </c>
      <c r="P421" s="107"/>
      <c r="Q421" s="107"/>
      <c r="R421" s="107">
        <f t="shared" si="68"/>
        <v>0</v>
      </c>
      <c r="S421" s="107"/>
      <c r="T421" s="107"/>
      <c r="U421" s="107">
        <f t="shared" si="69"/>
        <v>0</v>
      </c>
      <c r="V421" s="107"/>
      <c r="W421" s="107"/>
      <c r="X421" s="107">
        <f t="shared" si="70"/>
        <v>0</v>
      </c>
      <c r="Y421" s="107"/>
      <c r="Z421" s="107"/>
      <c r="AA421" s="108">
        <f>C421+I421-L421-O421-U421-X421-R421</f>
        <v>0</v>
      </c>
      <c r="AB421" s="7">
        <v>45541</v>
      </c>
    </row>
    <row r="422" spans="1:28" ht="15.75" hidden="1" x14ac:dyDescent="0.25">
      <c r="A422" s="24">
        <v>45540</v>
      </c>
      <c r="B422" s="25" t="s">
        <v>422</v>
      </c>
      <c r="C422" s="25"/>
      <c r="D422" s="25" t="s">
        <v>46</v>
      </c>
      <c r="E422" s="25" t="s">
        <v>259</v>
      </c>
      <c r="F422" s="21">
        <v>500</v>
      </c>
      <c r="G422" s="25" t="s">
        <v>34</v>
      </c>
      <c r="H422" s="21">
        <v>800</v>
      </c>
      <c r="I422" s="11">
        <f t="shared" si="60"/>
        <v>400000</v>
      </c>
      <c r="J422" s="31" t="s">
        <v>324</v>
      </c>
      <c r="K422" s="11"/>
      <c r="L422" s="107">
        <f t="shared" si="66"/>
        <v>0</v>
      </c>
      <c r="M422" s="107"/>
      <c r="N422" s="107"/>
      <c r="O422" s="107">
        <f t="shared" si="67"/>
        <v>0</v>
      </c>
      <c r="P422" s="107"/>
      <c r="Q422" s="107"/>
      <c r="R422" s="107">
        <f t="shared" si="68"/>
        <v>0</v>
      </c>
      <c r="S422" s="107"/>
      <c r="T422" s="107"/>
      <c r="U422" s="107">
        <f t="shared" si="69"/>
        <v>400000</v>
      </c>
      <c r="V422" s="107">
        <v>400000</v>
      </c>
      <c r="W422" s="107"/>
      <c r="X422" s="107">
        <f t="shared" si="70"/>
        <v>0</v>
      </c>
      <c r="Y422" s="107"/>
      <c r="Z422" s="107"/>
      <c r="AA422" s="108">
        <f>C422+I422-L422-O422-U422-X422-R422</f>
        <v>0</v>
      </c>
      <c r="AB422" s="7">
        <v>45553</v>
      </c>
    </row>
    <row r="423" spans="1:28" ht="15.75" hidden="1" x14ac:dyDescent="0.25">
      <c r="A423" s="24">
        <v>45540</v>
      </c>
      <c r="B423" s="25" t="s">
        <v>256</v>
      </c>
      <c r="C423" s="25"/>
      <c r="D423" s="25" t="s">
        <v>52</v>
      </c>
      <c r="E423" s="25" t="s">
        <v>284</v>
      </c>
      <c r="F423" s="21">
        <v>2</v>
      </c>
      <c r="G423" s="25" t="s">
        <v>34</v>
      </c>
      <c r="H423" s="21">
        <v>75000</v>
      </c>
      <c r="I423" s="11">
        <f t="shared" si="60"/>
        <v>150000</v>
      </c>
      <c r="J423" s="31" t="s">
        <v>324</v>
      </c>
      <c r="K423" s="11"/>
      <c r="L423" s="107">
        <f t="shared" si="66"/>
        <v>150000</v>
      </c>
      <c r="M423" s="107"/>
      <c r="N423" s="107">
        <v>150000</v>
      </c>
      <c r="O423" s="107">
        <f t="shared" si="67"/>
        <v>0</v>
      </c>
      <c r="P423" s="107"/>
      <c r="Q423" s="107"/>
      <c r="R423" s="107">
        <f t="shared" si="68"/>
        <v>0</v>
      </c>
      <c r="S423" s="107"/>
      <c r="T423" s="107"/>
      <c r="U423" s="107">
        <f t="shared" si="69"/>
        <v>0</v>
      </c>
      <c r="V423" s="107"/>
      <c r="W423" s="107"/>
      <c r="X423" s="107">
        <f t="shared" si="70"/>
        <v>0</v>
      </c>
      <c r="Y423" s="107"/>
      <c r="Z423" s="107"/>
      <c r="AA423" s="108">
        <f>C423+I423-L423-O423-U423-X423-R423</f>
        <v>0</v>
      </c>
      <c r="AB423" s="7">
        <v>45561</v>
      </c>
    </row>
    <row r="424" spans="1:28" ht="15.75" hidden="1" x14ac:dyDescent="0.25">
      <c r="A424" s="24">
        <v>45540</v>
      </c>
      <c r="B424" s="25" t="s">
        <v>256</v>
      </c>
      <c r="C424" s="25"/>
      <c r="D424" s="25" t="s">
        <v>52</v>
      </c>
      <c r="E424" s="25" t="s">
        <v>227</v>
      </c>
      <c r="F424" s="21">
        <v>2</v>
      </c>
      <c r="G424" s="25" t="s">
        <v>34</v>
      </c>
      <c r="H424" s="25">
        <v>95000</v>
      </c>
      <c r="I424" s="11">
        <f t="shared" si="60"/>
        <v>190000</v>
      </c>
      <c r="J424" s="31" t="s">
        <v>324</v>
      </c>
      <c r="K424" s="11"/>
      <c r="L424" s="107">
        <f t="shared" si="66"/>
        <v>190000</v>
      </c>
      <c r="M424" s="107"/>
      <c r="N424" s="107">
        <v>190000</v>
      </c>
      <c r="O424" s="107">
        <f t="shared" si="67"/>
        <v>0</v>
      </c>
      <c r="P424" s="107"/>
      <c r="Q424" s="107"/>
      <c r="R424" s="107">
        <f t="shared" si="68"/>
        <v>0</v>
      </c>
      <c r="S424" s="107"/>
      <c r="T424" s="107"/>
      <c r="U424" s="107">
        <f t="shared" si="69"/>
        <v>0</v>
      </c>
      <c r="V424" s="107"/>
      <c r="W424" s="107"/>
      <c r="X424" s="107">
        <f t="shared" si="70"/>
        <v>0</v>
      </c>
      <c r="Y424" s="107"/>
      <c r="Z424" s="107"/>
      <c r="AA424" s="108">
        <f>C424+I424-L424-O424-U424-X424-R424</f>
        <v>0</v>
      </c>
      <c r="AB424" s="7">
        <v>45561</v>
      </c>
    </row>
    <row r="425" spans="1:28" ht="15.75" hidden="1" x14ac:dyDescent="0.25">
      <c r="A425" s="24">
        <v>45540</v>
      </c>
      <c r="B425" s="25" t="s">
        <v>256</v>
      </c>
      <c r="C425" s="25"/>
      <c r="D425" s="25" t="s">
        <v>52</v>
      </c>
      <c r="E425" s="25" t="s">
        <v>259</v>
      </c>
      <c r="F425" s="25">
        <v>1000</v>
      </c>
      <c r="G425" s="25" t="s">
        <v>34</v>
      </c>
      <c r="H425" s="25">
        <v>800</v>
      </c>
      <c r="I425" s="11">
        <f t="shared" si="60"/>
        <v>800000</v>
      </c>
      <c r="J425" s="31" t="s">
        <v>324</v>
      </c>
      <c r="K425" s="11"/>
      <c r="L425" s="107">
        <f t="shared" si="66"/>
        <v>800000</v>
      </c>
      <c r="M425" s="107"/>
      <c r="N425" s="107">
        <v>800000</v>
      </c>
      <c r="O425" s="107">
        <f t="shared" si="67"/>
        <v>0</v>
      </c>
      <c r="P425" s="107"/>
      <c r="Q425" s="107"/>
      <c r="R425" s="107">
        <f t="shared" si="68"/>
        <v>0</v>
      </c>
      <c r="S425" s="107"/>
      <c r="T425" s="107"/>
      <c r="U425" s="107">
        <f t="shared" si="69"/>
        <v>0</v>
      </c>
      <c r="V425" s="107"/>
      <c r="W425" s="107"/>
      <c r="X425" s="107">
        <f t="shared" si="70"/>
        <v>0</v>
      </c>
      <c r="Y425" s="107"/>
      <c r="Z425" s="107"/>
      <c r="AA425" s="108">
        <f>C425+I425-L425-O425-U425-X425-R425</f>
        <v>0</v>
      </c>
      <c r="AB425" s="7">
        <v>45561</v>
      </c>
    </row>
    <row r="426" spans="1:28" ht="15.75" hidden="1" x14ac:dyDescent="0.25">
      <c r="A426" s="24">
        <v>45540</v>
      </c>
      <c r="B426" s="25" t="s">
        <v>256</v>
      </c>
      <c r="C426" s="25"/>
      <c r="D426" s="25" t="s">
        <v>52</v>
      </c>
      <c r="E426" s="25" t="s">
        <v>512</v>
      </c>
      <c r="F426" s="25">
        <v>2</v>
      </c>
      <c r="G426" s="25" t="s">
        <v>27</v>
      </c>
      <c r="H426" s="25">
        <v>460000</v>
      </c>
      <c r="I426" s="11">
        <f t="shared" si="60"/>
        <v>920000</v>
      </c>
      <c r="J426" s="38" t="s">
        <v>24</v>
      </c>
      <c r="K426" s="11"/>
      <c r="L426" s="107">
        <f t="shared" si="66"/>
        <v>44000</v>
      </c>
      <c r="M426" s="107"/>
      <c r="N426" s="107">
        <v>44000</v>
      </c>
      <c r="O426" s="107">
        <f t="shared" si="67"/>
        <v>0</v>
      </c>
      <c r="P426" s="107"/>
      <c r="Q426" s="107"/>
      <c r="R426" s="107">
        <f t="shared" si="68"/>
        <v>0</v>
      </c>
      <c r="S426" s="107"/>
      <c r="T426" s="107"/>
      <c r="U426" s="107">
        <f t="shared" si="69"/>
        <v>0</v>
      </c>
      <c r="V426" s="107"/>
      <c r="W426" s="107"/>
      <c r="X426" s="107">
        <f t="shared" si="70"/>
        <v>0</v>
      </c>
      <c r="Y426" s="107"/>
      <c r="Z426" s="107"/>
      <c r="AA426" s="108">
        <f>C426+I426-L426-O426-U426-X426-R426</f>
        <v>876000</v>
      </c>
      <c r="AB426" s="7">
        <v>45561</v>
      </c>
    </row>
    <row r="427" spans="1:28" ht="15.75" hidden="1" x14ac:dyDescent="0.25">
      <c r="A427" s="24">
        <v>45540</v>
      </c>
      <c r="B427" s="25" t="s">
        <v>203</v>
      </c>
      <c r="C427" s="25"/>
      <c r="D427" s="25" t="s">
        <v>46</v>
      </c>
      <c r="E427" s="25" t="s">
        <v>177</v>
      </c>
      <c r="F427" s="25">
        <v>25</v>
      </c>
      <c r="G427" s="25" t="s">
        <v>39</v>
      </c>
      <c r="H427" s="25">
        <v>125000</v>
      </c>
      <c r="I427" s="11">
        <f t="shared" si="60"/>
        <v>3125000</v>
      </c>
      <c r="J427" s="12" t="s">
        <v>324</v>
      </c>
      <c r="K427" s="11"/>
      <c r="L427" s="107">
        <f t="shared" si="66"/>
        <v>3125000</v>
      </c>
      <c r="M427" s="107">
        <v>600000</v>
      </c>
      <c r="N427" s="107">
        <v>2525000</v>
      </c>
      <c r="O427" s="107">
        <f t="shared" si="67"/>
        <v>0</v>
      </c>
      <c r="P427" s="107"/>
      <c r="Q427" s="107"/>
      <c r="R427" s="107">
        <f t="shared" si="68"/>
        <v>0</v>
      </c>
      <c r="S427" s="107"/>
      <c r="T427" s="107"/>
      <c r="U427" s="107">
        <f t="shared" si="69"/>
        <v>0</v>
      </c>
      <c r="V427" s="107"/>
      <c r="W427" s="107"/>
      <c r="X427" s="107">
        <f t="shared" si="70"/>
        <v>0</v>
      </c>
      <c r="Y427" s="107"/>
      <c r="Z427" s="107"/>
      <c r="AA427" s="108">
        <f>C427+I427-L427-O427-U427-X427-R427</f>
        <v>0</v>
      </c>
      <c r="AB427" s="7">
        <v>45540</v>
      </c>
    </row>
    <row r="428" spans="1:28" ht="15.75" hidden="1" x14ac:dyDescent="0.25">
      <c r="A428" s="24">
        <v>45540</v>
      </c>
      <c r="B428" s="25" t="s">
        <v>311</v>
      </c>
      <c r="C428" s="25"/>
      <c r="D428" s="25" t="s">
        <v>46</v>
      </c>
      <c r="E428" s="25" t="s">
        <v>208</v>
      </c>
      <c r="F428" s="25">
        <v>1500</v>
      </c>
      <c r="G428" s="25" t="s">
        <v>34</v>
      </c>
      <c r="H428" s="25">
        <v>700</v>
      </c>
      <c r="I428" s="11">
        <f t="shared" si="60"/>
        <v>1050000</v>
      </c>
      <c r="J428" s="31" t="s">
        <v>324</v>
      </c>
      <c r="K428" s="11"/>
      <c r="L428" s="107">
        <f t="shared" si="66"/>
        <v>1050000</v>
      </c>
      <c r="M428" s="107">
        <v>1050000</v>
      </c>
      <c r="N428" s="107"/>
      <c r="O428" s="107">
        <f t="shared" si="67"/>
        <v>0</v>
      </c>
      <c r="P428" s="107"/>
      <c r="Q428" s="107"/>
      <c r="R428" s="107">
        <f t="shared" si="68"/>
        <v>0</v>
      </c>
      <c r="S428" s="107"/>
      <c r="T428" s="107"/>
      <c r="U428" s="107">
        <f t="shared" si="69"/>
        <v>0</v>
      </c>
      <c r="V428" s="107"/>
      <c r="W428" s="107"/>
      <c r="X428" s="107">
        <f t="shared" si="70"/>
        <v>0</v>
      </c>
      <c r="Y428" s="107"/>
      <c r="Z428" s="107"/>
      <c r="AA428" s="108">
        <f>C428+I428-L428-O428-U428-X428-R428</f>
        <v>0</v>
      </c>
      <c r="AB428" s="7">
        <v>45540</v>
      </c>
    </row>
    <row r="429" spans="1:28" ht="15.75" hidden="1" x14ac:dyDescent="0.25">
      <c r="A429" s="24">
        <v>45540</v>
      </c>
      <c r="B429" s="25" t="s">
        <v>311</v>
      </c>
      <c r="C429" s="25"/>
      <c r="D429" s="25" t="s">
        <v>46</v>
      </c>
      <c r="E429" s="25" t="s">
        <v>135</v>
      </c>
      <c r="F429" s="25">
        <v>2</v>
      </c>
      <c r="G429" s="25" t="s">
        <v>48</v>
      </c>
      <c r="H429" s="25">
        <v>150000</v>
      </c>
      <c r="I429" s="11">
        <f t="shared" si="60"/>
        <v>300000</v>
      </c>
      <c r="J429" s="31" t="s">
        <v>324</v>
      </c>
      <c r="K429" s="11"/>
      <c r="L429" s="107">
        <f t="shared" si="66"/>
        <v>300000</v>
      </c>
      <c r="M429" s="107">
        <v>210000</v>
      </c>
      <c r="N429" s="107">
        <v>90000</v>
      </c>
      <c r="O429" s="107">
        <f t="shared" si="67"/>
        <v>0</v>
      </c>
      <c r="P429" s="107"/>
      <c r="Q429" s="107"/>
      <c r="R429" s="107">
        <f t="shared" si="68"/>
        <v>0</v>
      </c>
      <c r="S429" s="107"/>
      <c r="T429" s="107"/>
      <c r="U429" s="107">
        <f t="shared" si="69"/>
        <v>0</v>
      </c>
      <c r="V429" s="107"/>
      <c r="W429" s="107"/>
      <c r="X429" s="107">
        <f t="shared" si="70"/>
        <v>0</v>
      </c>
      <c r="Y429" s="107"/>
      <c r="Z429" s="107"/>
      <c r="AA429" s="108">
        <f>C429+I429-L429-O429-U429-X429-R429</f>
        <v>0</v>
      </c>
      <c r="AB429" s="7">
        <v>45540</v>
      </c>
    </row>
    <row r="430" spans="1:28" ht="15.75" hidden="1" x14ac:dyDescent="0.25">
      <c r="A430" s="24">
        <v>45540</v>
      </c>
      <c r="B430" s="25" t="s">
        <v>311</v>
      </c>
      <c r="C430" s="25"/>
      <c r="D430" s="25" t="s">
        <v>46</v>
      </c>
      <c r="E430" s="25" t="s">
        <v>219</v>
      </c>
      <c r="F430" s="25">
        <v>1</v>
      </c>
      <c r="G430" s="25" t="s">
        <v>39</v>
      </c>
      <c r="H430" s="25">
        <v>300000</v>
      </c>
      <c r="I430" s="11">
        <f t="shared" si="60"/>
        <v>300000</v>
      </c>
      <c r="J430" s="31" t="s">
        <v>324</v>
      </c>
      <c r="K430" s="11"/>
      <c r="L430" s="107">
        <f t="shared" si="66"/>
        <v>300000</v>
      </c>
      <c r="M430" s="107"/>
      <c r="N430" s="107">
        <v>300000</v>
      </c>
      <c r="O430" s="107">
        <f t="shared" si="67"/>
        <v>0</v>
      </c>
      <c r="P430" s="107"/>
      <c r="Q430" s="107"/>
      <c r="R430" s="107">
        <f t="shared" si="68"/>
        <v>0</v>
      </c>
      <c r="S430" s="107"/>
      <c r="T430" s="107"/>
      <c r="U430" s="107">
        <f t="shared" si="69"/>
        <v>0</v>
      </c>
      <c r="V430" s="107"/>
      <c r="W430" s="107"/>
      <c r="X430" s="107">
        <f t="shared" si="70"/>
        <v>0</v>
      </c>
      <c r="Y430" s="107"/>
      <c r="Z430" s="107"/>
      <c r="AA430" s="108">
        <f>C430+I430-L430-O430-U430-X430-R430</f>
        <v>0</v>
      </c>
      <c r="AB430" s="7">
        <v>45540</v>
      </c>
    </row>
    <row r="431" spans="1:28" ht="15.75" hidden="1" x14ac:dyDescent="0.25">
      <c r="A431" s="24">
        <v>45540</v>
      </c>
      <c r="B431" s="25" t="s">
        <v>311</v>
      </c>
      <c r="C431" s="25"/>
      <c r="D431" s="25" t="s">
        <v>46</v>
      </c>
      <c r="E431" s="25" t="s">
        <v>299</v>
      </c>
      <c r="F431" s="25">
        <v>16.600000000000001</v>
      </c>
      <c r="G431" s="25" t="s">
        <v>39</v>
      </c>
      <c r="H431" s="25">
        <v>46000</v>
      </c>
      <c r="I431" s="11">
        <f t="shared" si="60"/>
        <v>763600.00000000012</v>
      </c>
      <c r="J431" s="31" t="s">
        <v>324</v>
      </c>
      <c r="K431" s="11"/>
      <c r="L431" s="107">
        <f t="shared" si="66"/>
        <v>763600</v>
      </c>
      <c r="M431" s="107"/>
      <c r="N431" s="107">
        <v>763600</v>
      </c>
      <c r="O431" s="107">
        <f t="shared" si="67"/>
        <v>0</v>
      </c>
      <c r="P431" s="107"/>
      <c r="Q431" s="107"/>
      <c r="R431" s="107">
        <f t="shared" si="68"/>
        <v>0</v>
      </c>
      <c r="S431" s="107"/>
      <c r="T431" s="107"/>
      <c r="U431" s="107">
        <f t="shared" si="69"/>
        <v>0</v>
      </c>
      <c r="V431" s="107"/>
      <c r="W431" s="107"/>
      <c r="X431" s="107">
        <f t="shared" si="70"/>
        <v>0</v>
      </c>
      <c r="Y431" s="107"/>
      <c r="Z431" s="107"/>
      <c r="AA431" s="108">
        <f>C431+I431-L431-O431-U431-X431-R431</f>
        <v>1.1641532182693481E-10</v>
      </c>
      <c r="AB431" s="7">
        <v>45540</v>
      </c>
    </row>
    <row r="432" spans="1:28" ht="15.75" hidden="1" x14ac:dyDescent="0.25">
      <c r="A432" s="24">
        <v>45540</v>
      </c>
      <c r="B432" s="25" t="s">
        <v>221</v>
      </c>
      <c r="C432" s="25"/>
      <c r="D432" s="25" t="s">
        <v>46</v>
      </c>
      <c r="E432" s="25" t="s">
        <v>177</v>
      </c>
      <c r="F432" s="25">
        <v>300</v>
      </c>
      <c r="G432" s="25" t="s">
        <v>39</v>
      </c>
      <c r="H432" s="25">
        <v>75600</v>
      </c>
      <c r="I432" s="11">
        <f t="shared" si="60"/>
        <v>22680000</v>
      </c>
      <c r="J432" s="31" t="s">
        <v>324</v>
      </c>
      <c r="K432" s="11"/>
      <c r="L432" s="107">
        <f t="shared" si="66"/>
        <v>22680000</v>
      </c>
      <c r="M432" s="107">
        <v>22680000</v>
      </c>
      <c r="N432" s="107"/>
      <c r="O432" s="107">
        <f t="shared" si="67"/>
        <v>0</v>
      </c>
      <c r="P432" s="107"/>
      <c r="Q432" s="107"/>
      <c r="R432" s="107">
        <f t="shared" si="68"/>
        <v>0</v>
      </c>
      <c r="S432" s="107"/>
      <c r="T432" s="107"/>
      <c r="U432" s="107">
        <f t="shared" si="69"/>
        <v>0</v>
      </c>
      <c r="V432" s="107"/>
      <c r="W432" s="107"/>
      <c r="X432" s="107">
        <f t="shared" si="70"/>
        <v>0</v>
      </c>
      <c r="Y432" s="107"/>
      <c r="Z432" s="107"/>
      <c r="AA432" s="108">
        <f>C432+I432-L432-O432-U432-X432-R432</f>
        <v>0</v>
      </c>
      <c r="AB432" s="7">
        <v>45540</v>
      </c>
    </row>
    <row r="433" spans="1:28" ht="15.75" hidden="1" x14ac:dyDescent="0.25">
      <c r="A433" s="24">
        <v>45540</v>
      </c>
      <c r="B433" s="25" t="s">
        <v>37</v>
      </c>
      <c r="C433" s="25"/>
      <c r="D433" s="25" t="s">
        <v>46</v>
      </c>
      <c r="E433" s="25" t="s">
        <v>135</v>
      </c>
      <c r="F433" s="25">
        <v>1</v>
      </c>
      <c r="G433" s="25" t="s">
        <v>48</v>
      </c>
      <c r="H433" s="25">
        <v>150000</v>
      </c>
      <c r="I433" s="11">
        <f t="shared" si="60"/>
        <v>150000</v>
      </c>
      <c r="J433" s="31" t="s">
        <v>324</v>
      </c>
      <c r="K433" s="11"/>
      <c r="L433" s="107">
        <f t="shared" si="66"/>
        <v>150000</v>
      </c>
      <c r="M433" s="107">
        <v>150000</v>
      </c>
      <c r="N433" s="107"/>
      <c r="O433" s="107">
        <f t="shared" si="67"/>
        <v>0</v>
      </c>
      <c r="P433" s="107"/>
      <c r="Q433" s="107"/>
      <c r="R433" s="107">
        <f t="shared" si="68"/>
        <v>0</v>
      </c>
      <c r="S433" s="107"/>
      <c r="T433" s="107"/>
      <c r="U433" s="107">
        <f t="shared" si="69"/>
        <v>0</v>
      </c>
      <c r="V433" s="107"/>
      <c r="W433" s="107"/>
      <c r="X433" s="107">
        <f t="shared" si="70"/>
        <v>0</v>
      </c>
      <c r="Y433" s="107"/>
      <c r="Z433" s="107"/>
      <c r="AA433" s="108">
        <f>C433+I433-L433-O433-U433-X433-R433</f>
        <v>0</v>
      </c>
      <c r="AB433" s="7">
        <v>45540</v>
      </c>
    </row>
    <row r="434" spans="1:28" ht="15.75" hidden="1" x14ac:dyDescent="0.25">
      <c r="A434" s="24">
        <v>45540</v>
      </c>
      <c r="B434" s="25" t="s">
        <v>841</v>
      </c>
      <c r="C434" s="25"/>
      <c r="D434" s="25" t="s">
        <v>46</v>
      </c>
      <c r="E434" s="25" t="s">
        <v>128</v>
      </c>
      <c r="F434" s="25">
        <v>25</v>
      </c>
      <c r="G434" s="25" t="s">
        <v>39</v>
      </c>
      <c r="H434" s="25">
        <v>120000</v>
      </c>
      <c r="I434" s="11">
        <f t="shared" si="60"/>
        <v>3000000</v>
      </c>
      <c r="J434" s="31" t="s">
        <v>324</v>
      </c>
      <c r="K434" s="11"/>
      <c r="L434" s="107">
        <f t="shared" si="66"/>
        <v>0</v>
      </c>
      <c r="M434" s="107"/>
      <c r="N434" s="107"/>
      <c r="O434" s="107">
        <f t="shared" si="67"/>
        <v>0</v>
      </c>
      <c r="P434" s="107"/>
      <c r="Q434" s="107"/>
      <c r="R434" s="107">
        <f t="shared" si="68"/>
        <v>0</v>
      </c>
      <c r="S434" s="107"/>
      <c r="T434" s="107"/>
      <c r="U434" s="107">
        <f t="shared" si="69"/>
        <v>3000000</v>
      </c>
      <c r="V434" s="107">
        <v>3000000</v>
      </c>
      <c r="W434" s="107"/>
      <c r="X434" s="107">
        <f t="shared" si="70"/>
        <v>0</v>
      </c>
      <c r="Y434" s="107"/>
      <c r="Z434" s="107"/>
      <c r="AA434" s="108">
        <f>C434+I434-L434-O434-U434-X434-R434</f>
        <v>0</v>
      </c>
      <c r="AB434" s="7">
        <v>45541</v>
      </c>
    </row>
    <row r="435" spans="1:28" ht="15.75" hidden="1" x14ac:dyDescent="0.25">
      <c r="A435" s="24">
        <v>45540</v>
      </c>
      <c r="B435" s="25" t="s">
        <v>412</v>
      </c>
      <c r="C435" s="25"/>
      <c r="D435" s="25" t="s">
        <v>46</v>
      </c>
      <c r="E435" s="25" t="s">
        <v>189</v>
      </c>
      <c r="F435" s="25">
        <v>10</v>
      </c>
      <c r="G435" s="25" t="s">
        <v>23</v>
      </c>
      <c r="H435" s="25">
        <v>420000</v>
      </c>
      <c r="I435" s="11">
        <f t="shared" si="60"/>
        <v>4200000</v>
      </c>
      <c r="J435" s="31" t="s">
        <v>312</v>
      </c>
      <c r="K435" s="11"/>
      <c r="L435" s="107">
        <f t="shared" si="66"/>
        <v>0</v>
      </c>
      <c r="M435" s="107"/>
      <c r="N435" s="107"/>
      <c r="O435" s="107">
        <f t="shared" si="67"/>
        <v>4200000</v>
      </c>
      <c r="P435" s="107">
        <v>3960000</v>
      </c>
      <c r="Q435" s="107">
        <v>240000</v>
      </c>
      <c r="R435" s="107">
        <f t="shared" si="68"/>
        <v>0</v>
      </c>
      <c r="S435" s="107"/>
      <c r="T435" s="107"/>
      <c r="U435" s="107">
        <f t="shared" si="69"/>
        <v>0</v>
      </c>
      <c r="V435" s="107"/>
      <c r="W435" s="107"/>
      <c r="X435" s="107">
        <f t="shared" si="70"/>
        <v>0</v>
      </c>
      <c r="Y435" s="107"/>
      <c r="Z435" s="107"/>
      <c r="AA435" s="108">
        <f>C435+I435-L435-O435-U435-X435-R435</f>
        <v>0</v>
      </c>
      <c r="AB435" s="7">
        <v>45548</v>
      </c>
    </row>
    <row r="436" spans="1:28" ht="15.75" hidden="1" x14ac:dyDescent="0.25">
      <c r="A436" s="24">
        <v>45540</v>
      </c>
      <c r="B436" s="25" t="s">
        <v>412</v>
      </c>
      <c r="C436" s="25"/>
      <c r="D436" s="25" t="s">
        <v>46</v>
      </c>
      <c r="E436" s="25" t="s">
        <v>129</v>
      </c>
      <c r="F436" s="25">
        <v>12</v>
      </c>
      <c r="G436" s="25" t="s">
        <v>77</v>
      </c>
      <c r="H436" s="25">
        <v>65000</v>
      </c>
      <c r="I436" s="11">
        <f t="shared" si="60"/>
        <v>780000</v>
      </c>
      <c r="J436" s="31" t="s">
        <v>312</v>
      </c>
      <c r="K436" s="11"/>
      <c r="L436" s="107">
        <f t="shared" si="66"/>
        <v>0</v>
      </c>
      <c r="M436" s="107"/>
      <c r="N436" s="107"/>
      <c r="O436" s="107">
        <f t="shared" si="67"/>
        <v>780000</v>
      </c>
      <c r="P436" s="107"/>
      <c r="Q436" s="107">
        <v>780000</v>
      </c>
      <c r="R436" s="107">
        <f t="shared" si="68"/>
        <v>0</v>
      </c>
      <c r="S436" s="107"/>
      <c r="T436" s="107"/>
      <c r="U436" s="107">
        <f t="shared" si="69"/>
        <v>0</v>
      </c>
      <c r="V436" s="107"/>
      <c r="W436" s="107"/>
      <c r="X436" s="107">
        <f t="shared" si="70"/>
        <v>0</v>
      </c>
      <c r="Y436" s="107"/>
      <c r="Z436" s="107"/>
      <c r="AA436" s="108">
        <f>C436+I436-L436-O436-U436-X436-R436</f>
        <v>0</v>
      </c>
      <c r="AB436" s="7">
        <v>45548</v>
      </c>
    </row>
    <row r="437" spans="1:28" ht="15.75" hidden="1" x14ac:dyDescent="0.25">
      <c r="A437" s="24">
        <v>45540</v>
      </c>
      <c r="B437" s="25" t="s">
        <v>412</v>
      </c>
      <c r="C437" s="25"/>
      <c r="D437" s="25" t="s">
        <v>46</v>
      </c>
      <c r="E437" s="25" t="s">
        <v>58</v>
      </c>
      <c r="F437" s="25">
        <v>10400</v>
      </c>
      <c r="G437" s="25" t="s">
        <v>34</v>
      </c>
      <c r="H437" s="25">
        <v>1850</v>
      </c>
      <c r="I437" s="11">
        <f t="shared" si="60"/>
        <v>19240000</v>
      </c>
      <c r="J437" s="31" t="s">
        <v>312</v>
      </c>
      <c r="K437" s="11"/>
      <c r="L437" s="107">
        <f t="shared" si="66"/>
        <v>0</v>
      </c>
      <c r="M437" s="107"/>
      <c r="N437" s="107"/>
      <c r="O437" s="107">
        <f t="shared" si="67"/>
        <v>19240000</v>
      </c>
      <c r="P437" s="107">
        <v>5260000</v>
      </c>
      <c r="Q437" s="107">
        <v>13980000</v>
      </c>
      <c r="R437" s="107">
        <f t="shared" si="68"/>
        <v>0</v>
      </c>
      <c r="S437" s="107"/>
      <c r="T437" s="107"/>
      <c r="U437" s="107">
        <f t="shared" si="69"/>
        <v>0</v>
      </c>
      <c r="V437" s="107"/>
      <c r="W437" s="107"/>
      <c r="X437" s="107">
        <f t="shared" si="70"/>
        <v>0</v>
      </c>
      <c r="Y437" s="107"/>
      <c r="Z437" s="107"/>
      <c r="AA437" s="108">
        <f>C437+I437-L437-O437-U437-X437-R437</f>
        <v>0</v>
      </c>
      <c r="AB437" s="7">
        <v>45553</v>
      </c>
    </row>
    <row r="438" spans="1:28" ht="15.75" hidden="1" x14ac:dyDescent="0.25">
      <c r="A438" s="24">
        <v>45540</v>
      </c>
      <c r="B438" s="25" t="s">
        <v>452</v>
      </c>
      <c r="C438" s="25"/>
      <c r="D438" s="25" t="s">
        <v>46</v>
      </c>
      <c r="E438" s="25" t="s">
        <v>477</v>
      </c>
      <c r="F438" s="25">
        <v>5</v>
      </c>
      <c r="G438" s="25" t="s">
        <v>48</v>
      </c>
      <c r="H438" s="25">
        <v>230000</v>
      </c>
      <c r="I438" s="11">
        <f t="shared" si="60"/>
        <v>1150000</v>
      </c>
      <c r="J438" s="31" t="s">
        <v>324</v>
      </c>
      <c r="K438" s="11"/>
      <c r="L438" s="107">
        <f t="shared" si="66"/>
        <v>0</v>
      </c>
      <c r="M438" s="107"/>
      <c r="N438" s="107"/>
      <c r="O438" s="107">
        <f t="shared" si="67"/>
        <v>0</v>
      </c>
      <c r="P438" s="107"/>
      <c r="Q438" s="107"/>
      <c r="R438" s="107">
        <f t="shared" si="68"/>
        <v>0</v>
      </c>
      <c r="S438" s="107"/>
      <c r="T438" s="107"/>
      <c r="U438" s="107">
        <f t="shared" si="69"/>
        <v>1150000</v>
      </c>
      <c r="V438" s="107">
        <v>1150000</v>
      </c>
      <c r="W438" s="107"/>
      <c r="X438" s="107">
        <f t="shared" si="70"/>
        <v>0</v>
      </c>
      <c r="Y438" s="107"/>
      <c r="Z438" s="107"/>
      <c r="AA438" s="108">
        <f>C438+I438-L438-O438-U438-X438-R438</f>
        <v>0</v>
      </c>
      <c r="AB438" s="7">
        <v>45540</v>
      </c>
    </row>
    <row r="439" spans="1:28" ht="15.75" hidden="1" x14ac:dyDescent="0.25">
      <c r="A439" s="24">
        <v>45540</v>
      </c>
      <c r="B439" s="25" t="s">
        <v>131</v>
      </c>
      <c r="C439" s="25"/>
      <c r="D439" s="25" t="s">
        <v>46</v>
      </c>
      <c r="E439" s="25" t="s">
        <v>115</v>
      </c>
      <c r="F439" s="25">
        <v>40.299999999999997</v>
      </c>
      <c r="G439" s="25" t="s">
        <v>39</v>
      </c>
      <c r="H439" s="25">
        <v>46000</v>
      </c>
      <c r="I439" s="11">
        <f t="shared" si="60"/>
        <v>1853799.9999999998</v>
      </c>
      <c r="J439" s="26" t="s">
        <v>28</v>
      </c>
      <c r="K439" s="11" t="s">
        <v>1848</v>
      </c>
      <c r="L439" s="107">
        <f t="shared" si="66"/>
        <v>0</v>
      </c>
      <c r="M439" s="107"/>
      <c r="N439" s="107"/>
      <c r="O439" s="107">
        <f t="shared" si="67"/>
        <v>0</v>
      </c>
      <c r="P439" s="107"/>
      <c r="Q439" s="107"/>
      <c r="R439" s="107">
        <f t="shared" si="68"/>
        <v>0</v>
      </c>
      <c r="S439" s="107"/>
      <c r="T439" s="107"/>
      <c r="U439" s="107">
        <f t="shared" si="69"/>
        <v>0</v>
      </c>
      <c r="V439" s="107"/>
      <c r="W439" s="107"/>
      <c r="X439" s="107">
        <f t="shared" si="70"/>
        <v>0</v>
      </c>
      <c r="Y439" s="107"/>
      <c r="Z439" s="107"/>
      <c r="AA439" s="108">
        <f>C439+I439-L439-O439-U439-X439-R439</f>
        <v>1853799.9999999998</v>
      </c>
      <c r="AB439" s="7"/>
    </row>
    <row r="440" spans="1:28" ht="15.75" hidden="1" x14ac:dyDescent="0.25">
      <c r="A440" s="24">
        <v>45540</v>
      </c>
      <c r="B440" s="25" t="s">
        <v>1846</v>
      </c>
      <c r="C440" s="25"/>
      <c r="D440" s="25" t="s">
        <v>46</v>
      </c>
      <c r="E440" s="25" t="s">
        <v>69</v>
      </c>
      <c r="F440" s="25">
        <v>25</v>
      </c>
      <c r="G440" s="25" t="s">
        <v>39</v>
      </c>
      <c r="H440" s="25">
        <v>180000</v>
      </c>
      <c r="I440" s="11">
        <f t="shared" si="60"/>
        <v>4500000</v>
      </c>
      <c r="J440" s="31" t="s">
        <v>324</v>
      </c>
      <c r="K440" s="11"/>
      <c r="L440" s="107">
        <f t="shared" si="66"/>
        <v>4500000</v>
      </c>
      <c r="M440" s="107">
        <v>4500000</v>
      </c>
      <c r="N440" s="107"/>
      <c r="O440" s="107">
        <f t="shared" si="67"/>
        <v>0</v>
      </c>
      <c r="P440" s="107"/>
      <c r="Q440" s="107"/>
      <c r="R440" s="107">
        <f t="shared" si="68"/>
        <v>0</v>
      </c>
      <c r="S440" s="107"/>
      <c r="T440" s="107"/>
      <c r="U440" s="107">
        <f t="shared" si="69"/>
        <v>0</v>
      </c>
      <c r="V440" s="107"/>
      <c r="W440" s="107"/>
      <c r="X440" s="107">
        <f t="shared" si="70"/>
        <v>0</v>
      </c>
      <c r="Y440" s="107"/>
      <c r="Z440" s="107"/>
      <c r="AA440" s="108">
        <f>C440+I440-L440-O440-U440-X440-R440</f>
        <v>0</v>
      </c>
      <c r="AB440" s="7">
        <v>45540</v>
      </c>
    </row>
    <row r="441" spans="1:28" ht="15.75" hidden="1" x14ac:dyDescent="0.25">
      <c r="A441" s="24">
        <v>45540</v>
      </c>
      <c r="B441" s="25" t="s">
        <v>309</v>
      </c>
      <c r="C441" s="25"/>
      <c r="D441" s="25" t="s">
        <v>46</v>
      </c>
      <c r="E441" s="25" t="s">
        <v>124</v>
      </c>
      <c r="F441" s="25">
        <v>0.94</v>
      </c>
      <c r="G441" s="25" t="s">
        <v>283</v>
      </c>
      <c r="H441" s="25">
        <v>1200000</v>
      </c>
      <c r="I441" s="11">
        <f t="shared" si="60"/>
        <v>1128000</v>
      </c>
      <c r="J441" s="31" t="s">
        <v>324</v>
      </c>
      <c r="K441" s="11"/>
      <c r="L441" s="107">
        <f t="shared" si="66"/>
        <v>0</v>
      </c>
      <c r="M441" s="107"/>
      <c r="N441" s="107"/>
      <c r="O441" s="107">
        <f t="shared" si="67"/>
        <v>0</v>
      </c>
      <c r="P441" s="107"/>
      <c r="Q441" s="107"/>
      <c r="R441" s="107">
        <f t="shared" si="68"/>
        <v>0</v>
      </c>
      <c r="S441" s="107"/>
      <c r="T441" s="107"/>
      <c r="U441" s="107">
        <f t="shared" si="69"/>
        <v>1128000</v>
      </c>
      <c r="V441" s="107"/>
      <c r="W441" s="107">
        <v>1128000</v>
      </c>
      <c r="X441" s="107">
        <f t="shared" si="70"/>
        <v>0</v>
      </c>
      <c r="Y441" s="107"/>
      <c r="Z441" s="107"/>
      <c r="AA441" s="108">
        <f>C441+I441-L441-O441-U441-X441-R441</f>
        <v>0</v>
      </c>
      <c r="AB441" s="7">
        <v>45541</v>
      </c>
    </row>
    <row r="442" spans="1:28" ht="15.75" hidden="1" x14ac:dyDescent="0.25">
      <c r="A442" s="24">
        <v>45540</v>
      </c>
      <c r="B442" s="25" t="s">
        <v>256</v>
      </c>
      <c r="C442" s="25"/>
      <c r="D442" s="25" t="s">
        <v>52</v>
      </c>
      <c r="E442" s="25" t="s">
        <v>138</v>
      </c>
      <c r="F442" s="25">
        <v>750</v>
      </c>
      <c r="G442" s="25" t="s">
        <v>34</v>
      </c>
      <c r="H442" s="25">
        <v>1440</v>
      </c>
      <c r="I442" s="11">
        <f t="shared" si="60"/>
        <v>1080000</v>
      </c>
      <c r="J442" s="26" t="s">
        <v>28</v>
      </c>
      <c r="K442" s="11"/>
      <c r="L442" s="107">
        <f t="shared" si="66"/>
        <v>0</v>
      </c>
      <c r="M442" s="107"/>
      <c r="N442" s="107"/>
      <c r="O442" s="107">
        <f t="shared" si="67"/>
        <v>0</v>
      </c>
      <c r="P442" s="107"/>
      <c r="Q442" s="107"/>
      <c r="R442" s="107">
        <f t="shared" si="68"/>
        <v>0</v>
      </c>
      <c r="S442" s="107"/>
      <c r="T442" s="107"/>
      <c r="U442" s="107">
        <f t="shared" si="69"/>
        <v>0</v>
      </c>
      <c r="V442" s="107"/>
      <c r="W442" s="107"/>
      <c r="X442" s="107">
        <f t="shared" si="70"/>
        <v>0</v>
      </c>
      <c r="Y442" s="107"/>
      <c r="Z442" s="107"/>
      <c r="AA442" s="108">
        <f>C442+I442-L442-O442-U442-X442-R442</f>
        <v>1080000</v>
      </c>
      <c r="AB442" s="7"/>
    </row>
    <row r="443" spans="1:28" ht="15.75" hidden="1" x14ac:dyDescent="0.25">
      <c r="A443" s="24">
        <v>45540</v>
      </c>
      <c r="B443" s="25" t="s">
        <v>398</v>
      </c>
      <c r="C443" s="25"/>
      <c r="D443" s="25" t="s">
        <v>52</v>
      </c>
      <c r="E443" s="25" t="s">
        <v>478</v>
      </c>
      <c r="F443" s="25">
        <v>7.5</v>
      </c>
      <c r="G443" s="25" t="s">
        <v>39</v>
      </c>
      <c r="H443" s="25">
        <v>115000</v>
      </c>
      <c r="I443" s="11">
        <f t="shared" si="60"/>
        <v>862500</v>
      </c>
      <c r="J443" s="31" t="s">
        <v>324</v>
      </c>
      <c r="K443" s="11"/>
      <c r="L443" s="107">
        <f t="shared" si="66"/>
        <v>0</v>
      </c>
      <c r="M443" s="107"/>
      <c r="N443" s="107"/>
      <c r="O443" s="107">
        <f t="shared" si="67"/>
        <v>0</v>
      </c>
      <c r="P443" s="107"/>
      <c r="Q443" s="107"/>
      <c r="R443" s="107">
        <f t="shared" si="68"/>
        <v>0</v>
      </c>
      <c r="S443" s="107"/>
      <c r="T443" s="107"/>
      <c r="U443" s="107">
        <f t="shared" si="69"/>
        <v>862500</v>
      </c>
      <c r="V443" s="107">
        <v>862500</v>
      </c>
      <c r="W443" s="107"/>
      <c r="X443" s="107">
        <f t="shared" si="70"/>
        <v>0</v>
      </c>
      <c r="Y443" s="107"/>
      <c r="Z443" s="107"/>
      <c r="AA443" s="108">
        <f>C443+I443-L443-O443-U443-X443-R443</f>
        <v>0</v>
      </c>
      <c r="AB443" s="7">
        <v>45540</v>
      </c>
    </row>
    <row r="444" spans="1:28" ht="15.75" hidden="1" x14ac:dyDescent="0.25">
      <c r="A444" s="24">
        <v>45540</v>
      </c>
      <c r="B444" s="25" t="s">
        <v>398</v>
      </c>
      <c r="C444" s="25"/>
      <c r="D444" s="25" t="s">
        <v>52</v>
      </c>
      <c r="E444" s="25" t="s">
        <v>69</v>
      </c>
      <c r="F444" s="25">
        <v>25</v>
      </c>
      <c r="G444" s="25" t="s">
        <v>39</v>
      </c>
      <c r="H444" s="25">
        <v>180000</v>
      </c>
      <c r="I444" s="11">
        <f t="shared" si="60"/>
        <v>4500000</v>
      </c>
      <c r="J444" s="31" t="s">
        <v>324</v>
      </c>
      <c r="K444" s="11"/>
      <c r="L444" s="107">
        <f t="shared" si="66"/>
        <v>0</v>
      </c>
      <c r="M444" s="107"/>
      <c r="N444" s="107"/>
      <c r="O444" s="107">
        <f t="shared" si="67"/>
        <v>0</v>
      </c>
      <c r="P444" s="107"/>
      <c r="Q444" s="107"/>
      <c r="R444" s="107">
        <f t="shared" si="68"/>
        <v>0</v>
      </c>
      <c r="S444" s="107"/>
      <c r="T444" s="107"/>
      <c r="U444" s="107">
        <f t="shared" si="69"/>
        <v>4500000</v>
      </c>
      <c r="V444" s="107">
        <v>4212500</v>
      </c>
      <c r="W444" s="107">
        <v>287500</v>
      </c>
      <c r="X444" s="107">
        <f t="shared" si="70"/>
        <v>0</v>
      </c>
      <c r="Y444" s="107"/>
      <c r="Z444" s="107"/>
      <c r="AA444" s="108">
        <f>C444+I444-L444-O444-U444-X444-R444</f>
        <v>0</v>
      </c>
      <c r="AB444" s="7">
        <v>45547</v>
      </c>
    </row>
    <row r="445" spans="1:28" ht="15.75" hidden="1" x14ac:dyDescent="0.25">
      <c r="A445" s="24">
        <v>45540</v>
      </c>
      <c r="B445" s="25" t="s">
        <v>468</v>
      </c>
      <c r="C445" s="25"/>
      <c r="D445" s="25" t="s">
        <v>46</v>
      </c>
      <c r="E445" s="25" t="s">
        <v>129</v>
      </c>
      <c r="F445" s="25">
        <v>24</v>
      </c>
      <c r="G445" s="25" t="s">
        <v>77</v>
      </c>
      <c r="H445" s="25">
        <v>65000</v>
      </c>
      <c r="I445" s="11">
        <f t="shared" si="60"/>
        <v>1560000</v>
      </c>
      <c r="J445" s="31" t="s">
        <v>312</v>
      </c>
      <c r="K445" s="11" t="s">
        <v>1850</v>
      </c>
      <c r="L445" s="107">
        <f t="shared" si="66"/>
        <v>0</v>
      </c>
      <c r="M445" s="107"/>
      <c r="N445" s="107"/>
      <c r="O445" s="107">
        <f t="shared" si="67"/>
        <v>1560000</v>
      </c>
      <c r="P445" s="107">
        <v>1560000</v>
      </c>
      <c r="Q445" s="107"/>
      <c r="R445" s="107">
        <f t="shared" si="68"/>
        <v>0</v>
      </c>
      <c r="S445" s="107"/>
      <c r="T445" s="107"/>
      <c r="U445" s="107">
        <f t="shared" si="69"/>
        <v>0</v>
      </c>
      <c r="V445" s="107"/>
      <c r="W445" s="107"/>
      <c r="X445" s="107">
        <f t="shared" si="70"/>
        <v>0</v>
      </c>
      <c r="Y445" s="107"/>
      <c r="Z445" s="107"/>
      <c r="AA445" s="108">
        <f>C445+I445-L445-O445-U445-X445-R445</f>
        <v>0</v>
      </c>
      <c r="AB445" s="7">
        <v>45540</v>
      </c>
    </row>
    <row r="446" spans="1:28" ht="15.75" x14ac:dyDescent="0.25">
      <c r="A446" s="24">
        <v>45540</v>
      </c>
      <c r="B446" s="25" t="s">
        <v>205</v>
      </c>
      <c r="C446" s="25"/>
      <c r="D446" s="25" t="s">
        <v>46</v>
      </c>
      <c r="E446" s="25" t="s">
        <v>42</v>
      </c>
      <c r="F446" s="25">
        <v>2000</v>
      </c>
      <c r="G446" s="25" t="s">
        <v>34</v>
      </c>
      <c r="H446" s="25">
        <v>3800</v>
      </c>
      <c r="I446" s="11">
        <f t="shared" si="60"/>
        <v>7600000</v>
      </c>
      <c r="J446" s="31" t="s">
        <v>312</v>
      </c>
      <c r="K446" s="11" t="s">
        <v>1847</v>
      </c>
      <c r="L446" s="107">
        <f t="shared" si="66"/>
        <v>0</v>
      </c>
      <c r="M446" s="107"/>
      <c r="N446" s="107"/>
      <c r="O446" s="107">
        <f t="shared" si="67"/>
        <v>7600000</v>
      </c>
      <c r="P446" s="151">
        <v>7600000</v>
      </c>
      <c r="Q446" s="107"/>
      <c r="R446" s="107">
        <f t="shared" si="68"/>
        <v>0</v>
      </c>
      <c r="S446" s="107"/>
      <c r="T446" s="107"/>
      <c r="U446" s="107">
        <f t="shared" si="69"/>
        <v>0</v>
      </c>
      <c r="V446" s="107"/>
      <c r="W446" s="107"/>
      <c r="X446" s="107">
        <f t="shared" si="70"/>
        <v>0</v>
      </c>
      <c r="Y446" s="107"/>
      <c r="Z446" s="107"/>
      <c r="AA446" s="108">
        <f>C446+I446-L446-O446-U446-X446-R446</f>
        <v>0</v>
      </c>
      <c r="AB446" s="7">
        <v>45553</v>
      </c>
    </row>
    <row r="447" spans="1:28" ht="15.75" hidden="1" x14ac:dyDescent="0.25">
      <c r="A447" s="24">
        <v>45540</v>
      </c>
      <c r="B447" s="25" t="s">
        <v>261</v>
      </c>
      <c r="C447" s="25"/>
      <c r="D447" s="25" t="s">
        <v>46</v>
      </c>
      <c r="E447" s="25" t="s">
        <v>108</v>
      </c>
      <c r="F447" s="25">
        <v>1000</v>
      </c>
      <c r="G447" s="25" t="s">
        <v>34</v>
      </c>
      <c r="H447" s="25">
        <v>1975</v>
      </c>
      <c r="I447" s="11">
        <f t="shared" si="60"/>
        <v>1975000</v>
      </c>
      <c r="J447" s="31" t="s">
        <v>312</v>
      </c>
      <c r="K447" s="11"/>
      <c r="L447" s="107">
        <f t="shared" si="66"/>
        <v>0</v>
      </c>
      <c r="M447" s="107"/>
      <c r="N447" s="107"/>
      <c r="O447" s="107">
        <f t="shared" si="67"/>
        <v>1975000</v>
      </c>
      <c r="P447" s="107">
        <v>1975000</v>
      </c>
      <c r="Q447" s="107"/>
      <c r="R447" s="107">
        <f t="shared" si="68"/>
        <v>0</v>
      </c>
      <c r="S447" s="107"/>
      <c r="T447" s="107"/>
      <c r="U447" s="107">
        <f t="shared" si="69"/>
        <v>0</v>
      </c>
      <c r="V447" s="107"/>
      <c r="W447" s="107"/>
      <c r="X447" s="107">
        <f t="shared" si="70"/>
        <v>0</v>
      </c>
      <c r="Y447" s="107"/>
      <c r="Z447" s="107"/>
      <c r="AA447" s="108">
        <f>C447+I447-L447-O447-U447-X447-R447</f>
        <v>0</v>
      </c>
      <c r="AB447" s="7">
        <v>45547</v>
      </c>
    </row>
    <row r="448" spans="1:28" ht="15.75" hidden="1" x14ac:dyDescent="0.25">
      <c r="A448" s="24">
        <v>45540</v>
      </c>
      <c r="B448" s="25" t="s">
        <v>372</v>
      </c>
      <c r="C448" s="25"/>
      <c r="D448" s="25" t="s">
        <v>46</v>
      </c>
      <c r="E448" s="25" t="s">
        <v>127</v>
      </c>
      <c r="F448" s="25">
        <v>2</v>
      </c>
      <c r="G448" s="25" t="s">
        <v>39</v>
      </c>
      <c r="H448" s="25">
        <v>65000</v>
      </c>
      <c r="I448" s="11">
        <f t="shared" si="60"/>
        <v>130000</v>
      </c>
      <c r="J448" s="31" t="s">
        <v>324</v>
      </c>
      <c r="K448" s="11"/>
      <c r="L448" s="107">
        <f t="shared" si="66"/>
        <v>130000</v>
      </c>
      <c r="M448" s="107">
        <v>100000</v>
      </c>
      <c r="N448" s="107">
        <v>30000</v>
      </c>
      <c r="O448" s="107">
        <f t="shared" si="67"/>
        <v>0</v>
      </c>
      <c r="P448" s="107"/>
      <c r="Q448" s="107"/>
      <c r="R448" s="107">
        <f t="shared" si="68"/>
        <v>0</v>
      </c>
      <c r="S448" s="107"/>
      <c r="T448" s="107"/>
      <c r="U448" s="107">
        <f t="shared" si="69"/>
        <v>0</v>
      </c>
      <c r="V448" s="107"/>
      <c r="W448" s="107"/>
      <c r="X448" s="107">
        <f t="shared" si="70"/>
        <v>0</v>
      </c>
      <c r="Y448" s="107"/>
      <c r="Z448" s="107"/>
      <c r="AA448" s="108">
        <f>C448+I448-L448-O448-U448-X448-R448</f>
        <v>0</v>
      </c>
      <c r="AB448" s="7">
        <v>45541</v>
      </c>
    </row>
    <row r="449" spans="1:28" ht="15.75" hidden="1" x14ac:dyDescent="0.25">
      <c r="A449" s="24">
        <v>45540</v>
      </c>
      <c r="B449" s="25" t="s">
        <v>976</v>
      </c>
      <c r="C449" s="25"/>
      <c r="D449" s="25" t="s">
        <v>46</v>
      </c>
      <c r="E449" s="25" t="s">
        <v>681</v>
      </c>
      <c r="F449" s="25">
        <v>1</v>
      </c>
      <c r="G449" s="25" t="s">
        <v>48</v>
      </c>
      <c r="H449" s="25">
        <v>230000</v>
      </c>
      <c r="I449" s="11">
        <f t="shared" si="60"/>
        <v>230000</v>
      </c>
      <c r="J449" s="31" t="s">
        <v>324</v>
      </c>
      <c r="K449" s="11"/>
      <c r="L449" s="107">
        <f t="shared" si="66"/>
        <v>0</v>
      </c>
      <c r="M449" s="107"/>
      <c r="N449" s="107"/>
      <c r="O449" s="107">
        <f t="shared" si="67"/>
        <v>0</v>
      </c>
      <c r="P449" s="107"/>
      <c r="Q449" s="107"/>
      <c r="R449" s="107">
        <f t="shared" si="68"/>
        <v>0</v>
      </c>
      <c r="S449" s="107"/>
      <c r="T449" s="107"/>
      <c r="U449" s="107">
        <f t="shared" si="69"/>
        <v>230000</v>
      </c>
      <c r="V449" s="107">
        <v>230000</v>
      </c>
      <c r="W449" s="107"/>
      <c r="X449" s="107">
        <f t="shared" si="70"/>
        <v>0</v>
      </c>
      <c r="Y449" s="107"/>
      <c r="Z449" s="107"/>
      <c r="AA449" s="108">
        <f>C449+I449-L449-O449-U449-X449-R449</f>
        <v>0</v>
      </c>
      <c r="AB449" s="7">
        <v>45539</v>
      </c>
    </row>
    <row r="450" spans="1:28" ht="15.75" hidden="1" x14ac:dyDescent="0.25">
      <c r="A450" s="24">
        <v>45540</v>
      </c>
      <c r="B450" s="25" t="s">
        <v>976</v>
      </c>
      <c r="C450" s="25"/>
      <c r="D450" s="25" t="s">
        <v>46</v>
      </c>
      <c r="E450" s="25" t="s">
        <v>363</v>
      </c>
      <c r="F450" s="25">
        <v>1</v>
      </c>
      <c r="G450" s="25" t="s">
        <v>48</v>
      </c>
      <c r="H450" s="25">
        <v>230000</v>
      </c>
      <c r="I450" s="11">
        <f t="shared" si="60"/>
        <v>230000</v>
      </c>
      <c r="J450" s="31" t="s">
        <v>324</v>
      </c>
      <c r="K450" s="11"/>
      <c r="L450" s="107">
        <f t="shared" si="66"/>
        <v>0</v>
      </c>
      <c r="M450" s="107"/>
      <c r="N450" s="107"/>
      <c r="O450" s="107">
        <f t="shared" si="67"/>
        <v>0</v>
      </c>
      <c r="P450" s="107"/>
      <c r="Q450" s="107"/>
      <c r="R450" s="107">
        <f t="shared" si="68"/>
        <v>0</v>
      </c>
      <c r="S450" s="107"/>
      <c r="T450" s="107"/>
      <c r="U450" s="107">
        <f t="shared" si="69"/>
        <v>230000</v>
      </c>
      <c r="V450" s="107">
        <v>230000</v>
      </c>
      <c r="W450" s="107"/>
      <c r="X450" s="107">
        <f t="shared" si="70"/>
        <v>0</v>
      </c>
      <c r="Y450" s="107"/>
      <c r="Z450" s="107"/>
      <c r="AA450" s="108">
        <f>C450+I450-L450-O450-U450-X450-R450</f>
        <v>0</v>
      </c>
      <c r="AB450" s="7">
        <v>45539</v>
      </c>
    </row>
    <row r="451" spans="1:28" ht="15.75" hidden="1" x14ac:dyDescent="0.25">
      <c r="A451" s="24">
        <v>45540</v>
      </c>
      <c r="B451" s="25" t="s">
        <v>168</v>
      </c>
      <c r="C451" s="25"/>
      <c r="D451" s="25" t="s">
        <v>52</v>
      </c>
      <c r="E451" s="25" t="s">
        <v>284</v>
      </c>
      <c r="F451" s="25">
        <v>2</v>
      </c>
      <c r="G451" s="25" t="s">
        <v>34</v>
      </c>
      <c r="H451" s="25">
        <v>75000</v>
      </c>
      <c r="I451" s="11">
        <f t="shared" si="60"/>
        <v>150000</v>
      </c>
      <c r="J451" s="31" t="s">
        <v>312</v>
      </c>
      <c r="K451" s="11" t="s">
        <v>1857</v>
      </c>
      <c r="L451" s="107">
        <f t="shared" si="66"/>
        <v>0</v>
      </c>
      <c r="M451" s="107"/>
      <c r="N451" s="107"/>
      <c r="O451" s="107">
        <f t="shared" si="67"/>
        <v>150000</v>
      </c>
      <c r="P451" s="107">
        <v>150000</v>
      </c>
      <c r="Q451" s="107"/>
      <c r="R451" s="107">
        <f t="shared" si="68"/>
        <v>0</v>
      </c>
      <c r="S451" s="107"/>
      <c r="T451" s="107"/>
      <c r="U451" s="107">
        <f t="shared" si="69"/>
        <v>0</v>
      </c>
      <c r="V451" s="107"/>
      <c r="W451" s="107"/>
      <c r="X451" s="107">
        <f t="shared" si="70"/>
        <v>0</v>
      </c>
      <c r="Y451" s="107"/>
      <c r="Z451" s="107"/>
      <c r="AA451" s="108">
        <f>C451+I451-L451-O451-U451-X451-R451</f>
        <v>0</v>
      </c>
      <c r="AB451" s="7">
        <v>45541</v>
      </c>
    </row>
    <row r="452" spans="1:28" ht="15.75" hidden="1" x14ac:dyDescent="0.25">
      <c r="A452" s="24">
        <v>45540</v>
      </c>
      <c r="B452" s="25" t="s">
        <v>168</v>
      </c>
      <c r="C452" s="25"/>
      <c r="D452" s="25" t="s">
        <v>52</v>
      </c>
      <c r="E452" s="25" t="s">
        <v>227</v>
      </c>
      <c r="F452" s="25">
        <v>2</v>
      </c>
      <c r="G452" s="25" t="s">
        <v>34</v>
      </c>
      <c r="H452" s="25">
        <v>95000</v>
      </c>
      <c r="I452" s="11">
        <f t="shared" si="60"/>
        <v>190000</v>
      </c>
      <c r="J452" s="31" t="s">
        <v>312</v>
      </c>
      <c r="K452" s="11" t="s">
        <v>1857</v>
      </c>
      <c r="L452" s="107">
        <f t="shared" si="66"/>
        <v>0</v>
      </c>
      <c r="M452" s="107"/>
      <c r="N452" s="107"/>
      <c r="O452" s="107">
        <f t="shared" si="67"/>
        <v>190000</v>
      </c>
      <c r="P452" s="107">
        <v>190000</v>
      </c>
      <c r="Q452" s="107"/>
      <c r="R452" s="107">
        <f t="shared" si="68"/>
        <v>0</v>
      </c>
      <c r="S452" s="107"/>
      <c r="T452" s="107"/>
      <c r="U452" s="107">
        <f t="shared" si="69"/>
        <v>0</v>
      </c>
      <c r="V452" s="107"/>
      <c r="W452" s="107"/>
      <c r="X452" s="107">
        <f t="shared" si="70"/>
        <v>0</v>
      </c>
      <c r="Y452" s="107"/>
      <c r="Z452" s="107"/>
      <c r="AA452" s="108">
        <f>C452+I452-L452-O452-U452-X452-R452</f>
        <v>0</v>
      </c>
      <c r="AB452" s="7">
        <v>45541</v>
      </c>
    </row>
    <row r="453" spans="1:28" ht="15.75" hidden="1" x14ac:dyDescent="0.25">
      <c r="A453" s="24">
        <v>45540</v>
      </c>
      <c r="B453" s="25" t="s">
        <v>168</v>
      </c>
      <c r="C453" s="25"/>
      <c r="D453" s="25" t="s">
        <v>52</v>
      </c>
      <c r="E453" s="25" t="s">
        <v>512</v>
      </c>
      <c r="F453" s="25">
        <v>2</v>
      </c>
      <c r="G453" s="25" t="s">
        <v>27</v>
      </c>
      <c r="H453" s="25">
        <v>480000</v>
      </c>
      <c r="I453" s="11">
        <f t="shared" si="60"/>
        <v>960000</v>
      </c>
      <c r="J453" s="31" t="s">
        <v>312</v>
      </c>
      <c r="K453" s="11" t="s">
        <v>1857</v>
      </c>
      <c r="L453" s="107">
        <f t="shared" si="66"/>
        <v>0</v>
      </c>
      <c r="M453" s="107"/>
      <c r="N453" s="107"/>
      <c r="O453" s="107">
        <f t="shared" si="67"/>
        <v>960000</v>
      </c>
      <c r="P453" s="107">
        <v>960000</v>
      </c>
      <c r="Q453" s="107"/>
      <c r="R453" s="107">
        <f t="shared" si="68"/>
        <v>0</v>
      </c>
      <c r="S453" s="107"/>
      <c r="T453" s="107"/>
      <c r="U453" s="107">
        <f t="shared" si="69"/>
        <v>0</v>
      </c>
      <c r="V453" s="107"/>
      <c r="W453" s="107"/>
      <c r="X453" s="107">
        <f t="shared" si="70"/>
        <v>0</v>
      </c>
      <c r="Y453" s="107"/>
      <c r="Z453" s="107"/>
      <c r="AA453" s="108">
        <f>C453+I453-L453-O453-U453-X453-R453</f>
        <v>0</v>
      </c>
      <c r="AB453" s="7">
        <v>45541</v>
      </c>
    </row>
    <row r="454" spans="1:28" ht="15.75" hidden="1" x14ac:dyDescent="0.25">
      <c r="A454" s="24">
        <v>45540</v>
      </c>
      <c r="B454" s="25" t="s">
        <v>1394</v>
      </c>
      <c r="C454" s="25"/>
      <c r="D454" s="25" t="s">
        <v>46</v>
      </c>
      <c r="E454" s="25" t="s">
        <v>348</v>
      </c>
      <c r="F454" s="25">
        <v>400</v>
      </c>
      <c r="G454" s="25" t="s">
        <v>34</v>
      </c>
      <c r="H454" s="25">
        <v>1150</v>
      </c>
      <c r="I454" s="11">
        <f t="shared" si="60"/>
        <v>460000</v>
      </c>
      <c r="J454" s="31" t="s">
        <v>312</v>
      </c>
      <c r="K454" s="11"/>
      <c r="L454" s="107">
        <f t="shared" si="66"/>
        <v>0</v>
      </c>
      <c r="M454" s="107"/>
      <c r="N454" s="107"/>
      <c r="O454" s="107">
        <f t="shared" si="67"/>
        <v>0</v>
      </c>
      <c r="P454" s="107"/>
      <c r="Q454" s="107"/>
      <c r="R454" s="107">
        <f t="shared" si="68"/>
        <v>460000</v>
      </c>
      <c r="S454" s="107">
        <v>460000</v>
      </c>
      <c r="T454" s="107"/>
      <c r="U454" s="107">
        <f t="shared" si="69"/>
        <v>0</v>
      </c>
      <c r="V454" s="107"/>
      <c r="W454" s="107"/>
      <c r="X454" s="107">
        <f t="shared" si="70"/>
        <v>0</v>
      </c>
      <c r="Y454" s="107"/>
      <c r="Z454" s="107"/>
      <c r="AA454" s="108">
        <f>C454+I454-L454-O454-U454-X454-R454</f>
        <v>0</v>
      </c>
      <c r="AB454" s="7">
        <v>45540</v>
      </c>
    </row>
    <row r="455" spans="1:28" ht="15.75" hidden="1" x14ac:dyDescent="0.25">
      <c r="A455" s="24">
        <v>45540</v>
      </c>
      <c r="B455" s="25" t="s">
        <v>207</v>
      </c>
      <c r="C455" s="25"/>
      <c r="D455" s="25" t="s">
        <v>46</v>
      </c>
      <c r="E455" s="25" t="s">
        <v>44</v>
      </c>
      <c r="F455" s="25">
        <v>1000</v>
      </c>
      <c r="G455" s="25" t="s">
        <v>34</v>
      </c>
      <c r="H455" s="25">
        <v>860</v>
      </c>
      <c r="I455" s="11">
        <f t="shared" si="60"/>
        <v>860000</v>
      </c>
      <c r="J455" s="31" t="s">
        <v>324</v>
      </c>
      <c r="K455" s="11"/>
      <c r="L455" s="107">
        <f t="shared" si="66"/>
        <v>0</v>
      </c>
      <c r="M455" s="107"/>
      <c r="N455" s="107"/>
      <c r="O455" s="107">
        <f t="shared" si="67"/>
        <v>0</v>
      </c>
      <c r="P455" s="107"/>
      <c r="Q455" s="107"/>
      <c r="R455" s="107">
        <f t="shared" si="68"/>
        <v>0</v>
      </c>
      <c r="S455" s="107"/>
      <c r="T455" s="107"/>
      <c r="U455" s="107">
        <f t="shared" si="69"/>
        <v>860000</v>
      </c>
      <c r="V455" s="107">
        <v>860000</v>
      </c>
      <c r="W455" s="107"/>
      <c r="X455" s="107">
        <f t="shared" si="70"/>
        <v>0</v>
      </c>
      <c r="Y455" s="107"/>
      <c r="Z455" s="107"/>
      <c r="AA455" s="108">
        <f>C455+I455-L455-O455-U455-X455-R455</f>
        <v>0</v>
      </c>
      <c r="AB455" s="7">
        <v>45540</v>
      </c>
    </row>
    <row r="456" spans="1:28" ht="15.75" hidden="1" x14ac:dyDescent="0.25">
      <c r="A456" s="24">
        <v>45540</v>
      </c>
      <c r="B456" s="25" t="s">
        <v>207</v>
      </c>
      <c r="C456" s="25"/>
      <c r="D456" s="25" t="s">
        <v>46</v>
      </c>
      <c r="E456" s="25" t="s">
        <v>108</v>
      </c>
      <c r="F456" s="25">
        <v>1000</v>
      </c>
      <c r="G456" s="25" t="s">
        <v>34</v>
      </c>
      <c r="H456" s="25">
        <v>2150</v>
      </c>
      <c r="I456" s="11">
        <f t="shared" si="60"/>
        <v>2150000</v>
      </c>
      <c r="J456" s="31" t="s">
        <v>324</v>
      </c>
      <c r="K456" s="11"/>
      <c r="L456" s="107">
        <f t="shared" si="66"/>
        <v>0</v>
      </c>
      <c r="M456" s="107"/>
      <c r="N456" s="107"/>
      <c r="O456" s="107">
        <f t="shared" si="67"/>
        <v>0</v>
      </c>
      <c r="P456" s="107"/>
      <c r="Q456" s="107"/>
      <c r="R456" s="107">
        <f t="shared" si="68"/>
        <v>0</v>
      </c>
      <c r="S456" s="107"/>
      <c r="T456" s="107"/>
      <c r="U456" s="107">
        <f t="shared" si="69"/>
        <v>2150000</v>
      </c>
      <c r="V456" s="107">
        <v>2150000</v>
      </c>
      <c r="W456" s="107"/>
      <c r="X456" s="107">
        <f t="shared" si="70"/>
        <v>0</v>
      </c>
      <c r="Y456" s="107"/>
      <c r="Z456" s="107"/>
      <c r="AA456" s="108">
        <f>C456+I456-L456-O456-U456-X456-R456</f>
        <v>0</v>
      </c>
      <c r="AB456" s="7">
        <v>45540</v>
      </c>
    </row>
    <row r="457" spans="1:28" ht="15.75" hidden="1" x14ac:dyDescent="0.25">
      <c r="A457" s="24">
        <v>45540</v>
      </c>
      <c r="B457" s="25" t="s">
        <v>1008</v>
      </c>
      <c r="C457" s="25"/>
      <c r="D457" s="25" t="s">
        <v>46</v>
      </c>
      <c r="E457" s="25" t="s">
        <v>145</v>
      </c>
      <c r="F457" s="25">
        <v>34.1</v>
      </c>
      <c r="G457" s="25" t="s">
        <v>39</v>
      </c>
      <c r="H457" s="25">
        <v>46000</v>
      </c>
      <c r="I457" s="11">
        <f t="shared" si="60"/>
        <v>1568600</v>
      </c>
      <c r="J457" s="31" t="s">
        <v>324</v>
      </c>
      <c r="K457" s="11"/>
      <c r="L457" s="107">
        <f t="shared" si="66"/>
        <v>0</v>
      </c>
      <c r="M457" s="107"/>
      <c r="N457" s="107"/>
      <c r="O457" s="107">
        <f t="shared" si="67"/>
        <v>0</v>
      </c>
      <c r="P457" s="107"/>
      <c r="Q457" s="107"/>
      <c r="R457" s="107">
        <f t="shared" si="68"/>
        <v>0</v>
      </c>
      <c r="S457" s="107"/>
      <c r="T457" s="107"/>
      <c r="U457" s="107">
        <f t="shared" si="69"/>
        <v>1568600</v>
      </c>
      <c r="V457" s="107">
        <v>1568600</v>
      </c>
      <c r="W457" s="107"/>
      <c r="X457" s="107">
        <f t="shared" si="70"/>
        <v>0</v>
      </c>
      <c r="Y457" s="107"/>
      <c r="Z457" s="107"/>
      <c r="AA457" s="108">
        <f>C457+I457-L457-O457-U457-X457-R457</f>
        <v>0</v>
      </c>
      <c r="AB457" s="7">
        <v>45540</v>
      </c>
    </row>
    <row r="458" spans="1:28" ht="15.75" hidden="1" x14ac:dyDescent="0.25">
      <c r="A458" s="24">
        <v>45518</v>
      </c>
      <c r="B458" s="25" t="s">
        <v>412</v>
      </c>
      <c r="C458" s="25"/>
      <c r="D458" s="25" t="s">
        <v>46</v>
      </c>
      <c r="E458" s="25"/>
      <c r="F458" s="25">
        <v>1</v>
      </c>
      <c r="G458" s="25"/>
      <c r="H458" s="25">
        <v>1980000</v>
      </c>
      <c r="I458" s="11">
        <f t="shared" si="60"/>
        <v>1980000</v>
      </c>
      <c r="J458" s="31" t="s">
        <v>312</v>
      </c>
      <c r="K458" s="11"/>
      <c r="L458" s="107">
        <f t="shared" si="66"/>
        <v>0</v>
      </c>
      <c r="M458" s="107"/>
      <c r="N458" s="107"/>
      <c r="O458" s="107">
        <f t="shared" si="67"/>
        <v>1980000</v>
      </c>
      <c r="P458" s="107">
        <v>1980000</v>
      </c>
      <c r="Q458" s="107"/>
      <c r="R458" s="107">
        <f t="shared" si="68"/>
        <v>0</v>
      </c>
      <c r="S458" s="107"/>
      <c r="T458" s="107"/>
      <c r="U458" s="107">
        <f t="shared" si="69"/>
        <v>0</v>
      </c>
      <c r="V458" s="107"/>
      <c r="W458" s="107"/>
      <c r="X458" s="107">
        <f t="shared" si="70"/>
        <v>0</v>
      </c>
      <c r="Y458" s="107"/>
      <c r="Z458" s="107"/>
      <c r="AA458" s="108">
        <f>C458+I458-L458-O458-U458-X458-R458</f>
        <v>0</v>
      </c>
      <c r="AB458" s="7">
        <v>45553</v>
      </c>
    </row>
    <row r="459" spans="1:28" ht="15.75" hidden="1" x14ac:dyDescent="0.25">
      <c r="A459" s="24">
        <v>45541</v>
      </c>
      <c r="B459" s="25" t="s">
        <v>1714</v>
      </c>
      <c r="C459" s="25"/>
      <c r="D459" s="25" t="s">
        <v>46</v>
      </c>
      <c r="E459" s="25" t="s">
        <v>179</v>
      </c>
      <c r="F459" s="25">
        <v>500</v>
      </c>
      <c r="G459" s="25" t="s">
        <v>34</v>
      </c>
      <c r="H459" s="25">
        <v>1370</v>
      </c>
      <c r="I459" s="11">
        <f t="shared" ref="I459:I462" si="71">F459*H459</f>
        <v>685000</v>
      </c>
      <c r="J459" s="31" t="s">
        <v>324</v>
      </c>
      <c r="K459" s="11"/>
      <c r="L459" s="107">
        <f t="shared" ref="L459" si="72">M459+N459</f>
        <v>0</v>
      </c>
      <c r="M459" s="107"/>
      <c r="N459" s="107"/>
      <c r="O459" s="107">
        <f t="shared" ref="O459" si="73">P459+Q459</f>
        <v>0</v>
      </c>
      <c r="P459" s="107"/>
      <c r="Q459" s="107"/>
      <c r="R459" s="107">
        <f t="shared" ref="R459" si="74">S459+T459</f>
        <v>0</v>
      </c>
      <c r="S459" s="107"/>
      <c r="T459" s="107"/>
      <c r="U459" s="107">
        <f t="shared" ref="U459" si="75">V459+W459</f>
        <v>685000</v>
      </c>
      <c r="V459" s="107">
        <v>685000</v>
      </c>
      <c r="W459" s="107"/>
      <c r="X459" s="107">
        <f t="shared" ref="X459" si="76">Y459+Z459</f>
        <v>0</v>
      </c>
      <c r="Y459" s="107"/>
      <c r="Z459" s="107"/>
      <c r="AA459" s="108">
        <f>C459+I459-L459-O459-U459-X459-R459</f>
        <v>0</v>
      </c>
      <c r="AB459" s="7">
        <v>45553</v>
      </c>
    </row>
    <row r="460" spans="1:28" ht="15.75" hidden="1" x14ac:dyDescent="0.25">
      <c r="A460" s="24">
        <v>45541</v>
      </c>
      <c r="B460" s="25" t="s">
        <v>131</v>
      </c>
      <c r="C460" s="25"/>
      <c r="D460" s="25" t="s">
        <v>46</v>
      </c>
      <c r="E460" s="25" t="s">
        <v>135</v>
      </c>
      <c r="F460" s="25">
        <v>2</v>
      </c>
      <c r="G460" s="25" t="s">
        <v>48</v>
      </c>
      <c r="H460" s="25">
        <v>150000</v>
      </c>
      <c r="I460" s="11">
        <f t="shared" si="71"/>
        <v>300000</v>
      </c>
      <c r="J460" s="26" t="s">
        <v>28</v>
      </c>
      <c r="K460" s="11" t="s">
        <v>1848</v>
      </c>
      <c r="L460" s="107">
        <f t="shared" ref="L460:L523" si="77">M460+N460</f>
        <v>0</v>
      </c>
      <c r="M460" s="107"/>
      <c r="N460" s="107"/>
      <c r="O460" s="107">
        <f t="shared" ref="O460:O523" si="78">P460+Q460</f>
        <v>0</v>
      </c>
      <c r="P460" s="107"/>
      <c r="Q460" s="107"/>
      <c r="R460" s="107">
        <f t="shared" ref="R460:R523" si="79">S460+T460</f>
        <v>0</v>
      </c>
      <c r="S460" s="107"/>
      <c r="T460" s="107"/>
      <c r="U460" s="107">
        <f t="shared" ref="U460:U523" si="80">V460+W460</f>
        <v>0</v>
      </c>
      <c r="V460" s="107"/>
      <c r="W460" s="107"/>
      <c r="X460" s="107">
        <f t="shared" ref="X460:X523" si="81">Y460+Z460</f>
        <v>0</v>
      </c>
      <c r="Y460" s="107"/>
      <c r="Z460" s="107"/>
      <c r="AA460" s="108">
        <f>C460+I460-L460-O460-U460-X460-R460</f>
        <v>300000</v>
      </c>
      <c r="AB460" s="7"/>
    </row>
    <row r="461" spans="1:28" ht="15.75" hidden="1" x14ac:dyDescent="0.25">
      <c r="A461" s="24">
        <v>45541</v>
      </c>
      <c r="B461" s="25" t="s">
        <v>215</v>
      </c>
      <c r="C461" s="25"/>
      <c r="D461" s="25" t="s">
        <v>46</v>
      </c>
      <c r="E461" s="25" t="s">
        <v>129</v>
      </c>
      <c r="F461" s="25">
        <v>36</v>
      </c>
      <c r="G461" s="25" t="s">
        <v>39</v>
      </c>
      <c r="H461" s="25">
        <v>65000</v>
      </c>
      <c r="I461" s="11">
        <f t="shared" si="71"/>
        <v>2340000</v>
      </c>
      <c r="J461" s="31" t="s">
        <v>324</v>
      </c>
      <c r="K461" s="11"/>
      <c r="L461" s="107">
        <f t="shared" si="77"/>
        <v>0</v>
      </c>
      <c r="M461" s="107"/>
      <c r="N461" s="107"/>
      <c r="O461" s="107">
        <f t="shared" si="78"/>
        <v>0</v>
      </c>
      <c r="P461" s="107"/>
      <c r="Q461" s="107"/>
      <c r="R461" s="107">
        <f t="shared" si="79"/>
        <v>0</v>
      </c>
      <c r="S461" s="107"/>
      <c r="T461" s="107"/>
      <c r="U461" s="107">
        <f t="shared" si="80"/>
        <v>2340000</v>
      </c>
      <c r="V461" s="107">
        <v>2340000</v>
      </c>
      <c r="W461" s="107"/>
      <c r="X461" s="107">
        <f t="shared" si="81"/>
        <v>0</v>
      </c>
      <c r="Y461" s="107"/>
      <c r="Z461" s="107"/>
      <c r="AA461" s="108">
        <f>C461+I461-L461-O461-U461-X461-R461</f>
        <v>0</v>
      </c>
      <c r="AB461" s="7">
        <v>45558</v>
      </c>
    </row>
    <row r="462" spans="1:28" ht="15.75" hidden="1" x14ac:dyDescent="0.25">
      <c r="A462" s="24">
        <v>45541</v>
      </c>
      <c r="B462" s="25" t="s">
        <v>256</v>
      </c>
      <c r="C462" s="25"/>
      <c r="D462" s="25" t="s">
        <v>52</v>
      </c>
      <c r="E462" s="25" t="s">
        <v>400</v>
      </c>
      <c r="F462" s="25">
        <v>2.5</v>
      </c>
      <c r="G462" s="25" t="s">
        <v>39</v>
      </c>
      <c r="H462" s="25">
        <v>90000</v>
      </c>
      <c r="I462" s="11">
        <f t="shared" si="71"/>
        <v>225000</v>
      </c>
      <c r="J462" s="26" t="s">
        <v>28</v>
      </c>
      <c r="K462" s="11"/>
      <c r="L462" s="107">
        <f t="shared" si="77"/>
        <v>0</v>
      </c>
      <c r="M462" s="107"/>
      <c r="N462" s="107"/>
      <c r="O462" s="107">
        <f t="shared" si="78"/>
        <v>0</v>
      </c>
      <c r="P462" s="107"/>
      <c r="Q462" s="107"/>
      <c r="R462" s="107">
        <f t="shared" si="79"/>
        <v>0</v>
      </c>
      <c r="S462" s="107"/>
      <c r="T462" s="107"/>
      <c r="U462" s="107">
        <f t="shared" si="80"/>
        <v>0</v>
      </c>
      <c r="V462" s="107"/>
      <c r="W462" s="107"/>
      <c r="X462" s="107">
        <f t="shared" si="81"/>
        <v>0</v>
      </c>
      <c r="Y462" s="107"/>
      <c r="Z462" s="107"/>
      <c r="AA462" s="108">
        <f>C462+I462-L462-O462-U462-X462-R462</f>
        <v>225000</v>
      </c>
      <c r="AB462" s="7"/>
    </row>
    <row r="463" spans="1:28" ht="15.75" hidden="1" x14ac:dyDescent="0.25">
      <c r="A463" s="24">
        <v>45541</v>
      </c>
      <c r="B463" s="25" t="s">
        <v>256</v>
      </c>
      <c r="C463" s="25"/>
      <c r="D463" s="25" t="s">
        <v>52</v>
      </c>
      <c r="E463" s="25" t="s">
        <v>218</v>
      </c>
      <c r="F463" s="25">
        <v>2.5</v>
      </c>
      <c r="G463" s="25" t="s">
        <v>39</v>
      </c>
      <c r="H463" s="25">
        <v>90000</v>
      </c>
      <c r="I463" s="11">
        <f t="shared" ref="I463:I526" si="82">F463*H463</f>
        <v>225000</v>
      </c>
      <c r="J463" s="26" t="s">
        <v>28</v>
      </c>
      <c r="K463" s="11"/>
      <c r="L463" s="107">
        <f t="shared" si="77"/>
        <v>0</v>
      </c>
      <c r="M463" s="107"/>
      <c r="N463" s="107"/>
      <c r="O463" s="107">
        <f t="shared" si="78"/>
        <v>0</v>
      </c>
      <c r="P463" s="107"/>
      <c r="Q463" s="107"/>
      <c r="R463" s="107">
        <f t="shared" si="79"/>
        <v>0</v>
      </c>
      <c r="S463" s="107"/>
      <c r="T463" s="107"/>
      <c r="U463" s="107">
        <f t="shared" si="80"/>
        <v>0</v>
      </c>
      <c r="V463" s="107"/>
      <c r="W463" s="107"/>
      <c r="X463" s="107">
        <f t="shared" si="81"/>
        <v>0</v>
      </c>
      <c r="Y463" s="107"/>
      <c r="Z463" s="107"/>
      <c r="AA463" s="108">
        <f>C463+I463-L463-O463-U463-X463-R463</f>
        <v>225000</v>
      </c>
      <c r="AB463" s="7"/>
    </row>
    <row r="464" spans="1:28" ht="15.75" hidden="1" x14ac:dyDescent="0.25">
      <c r="A464" s="24">
        <v>45541</v>
      </c>
      <c r="B464" s="25" t="s">
        <v>256</v>
      </c>
      <c r="C464" s="25"/>
      <c r="D464" s="25" t="s">
        <v>52</v>
      </c>
      <c r="E464" s="25" t="s">
        <v>217</v>
      </c>
      <c r="F464" s="25">
        <v>2.5</v>
      </c>
      <c r="G464" s="25" t="s">
        <v>39</v>
      </c>
      <c r="H464" s="25">
        <v>90000</v>
      </c>
      <c r="I464" s="11">
        <f t="shared" si="82"/>
        <v>225000</v>
      </c>
      <c r="J464" s="26" t="s">
        <v>28</v>
      </c>
      <c r="K464" s="11"/>
      <c r="L464" s="107">
        <f t="shared" si="77"/>
        <v>0</v>
      </c>
      <c r="M464" s="107"/>
      <c r="N464" s="107"/>
      <c r="O464" s="107">
        <f t="shared" si="78"/>
        <v>0</v>
      </c>
      <c r="P464" s="107"/>
      <c r="Q464" s="107"/>
      <c r="R464" s="107">
        <f t="shared" si="79"/>
        <v>0</v>
      </c>
      <c r="S464" s="107"/>
      <c r="T464" s="107"/>
      <c r="U464" s="107">
        <f t="shared" si="80"/>
        <v>0</v>
      </c>
      <c r="V464" s="107"/>
      <c r="W464" s="107"/>
      <c r="X464" s="107">
        <f t="shared" si="81"/>
        <v>0</v>
      </c>
      <c r="Y464" s="107"/>
      <c r="Z464" s="107"/>
      <c r="AA464" s="108">
        <f>C464+I464-L464-O464-U464-X464-R464</f>
        <v>225000</v>
      </c>
      <c r="AB464" s="7"/>
    </row>
    <row r="465" spans="1:28" ht="15.75" hidden="1" x14ac:dyDescent="0.25">
      <c r="A465" s="24">
        <v>45541</v>
      </c>
      <c r="B465" s="25" t="s">
        <v>256</v>
      </c>
      <c r="C465" s="25"/>
      <c r="D465" s="25" t="s">
        <v>52</v>
      </c>
      <c r="E465" s="25" t="s">
        <v>1585</v>
      </c>
      <c r="F465" s="25">
        <v>2.5</v>
      </c>
      <c r="G465" s="25" t="s">
        <v>39</v>
      </c>
      <c r="H465" s="25">
        <v>90000</v>
      </c>
      <c r="I465" s="11">
        <f t="shared" si="82"/>
        <v>225000</v>
      </c>
      <c r="J465" s="26" t="s">
        <v>28</v>
      </c>
      <c r="K465" s="11"/>
      <c r="L465" s="107">
        <f t="shared" si="77"/>
        <v>0</v>
      </c>
      <c r="M465" s="107"/>
      <c r="N465" s="107"/>
      <c r="O465" s="107">
        <f t="shared" si="78"/>
        <v>0</v>
      </c>
      <c r="P465" s="107"/>
      <c r="Q465" s="107"/>
      <c r="R465" s="107">
        <f t="shared" si="79"/>
        <v>0</v>
      </c>
      <c r="S465" s="107"/>
      <c r="T465" s="107"/>
      <c r="U465" s="107">
        <f t="shared" si="80"/>
        <v>0</v>
      </c>
      <c r="V465" s="107"/>
      <c r="W465" s="107"/>
      <c r="X465" s="107">
        <f t="shared" si="81"/>
        <v>0</v>
      </c>
      <c r="Y465" s="107"/>
      <c r="Z465" s="107"/>
      <c r="AA465" s="108">
        <f>C465+I465-L465-O465-U465-X465-R465</f>
        <v>225000</v>
      </c>
      <c r="AB465" s="7"/>
    </row>
    <row r="466" spans="1:28" ht="15.75" hidden="1" x14ac:dyDescent="0.25">
      <c r="A466" s="24">
        <v>45541</v>
      </c>
      <c r="B466" s="25" t="s">
        <v>256</v>
      </c>
      <c r="C466" s="25"/>
      <c r="D466" s="25" t="s">
        <v>52</v>
      </c>
      <c r="E466" s="25" t="s">
        <v>259</v>
      </c>
      <c r="F466" s="25">
        <v>500</v>
      </c>
      <c r="G466" s="25" t="s">
        <v>34</v>
      </c>
      <c r="H466" s="25">
        <v>800</v>
      </c>
      <c r="I466" s="11">
        <f t="shared" si="82"/>
        <v>400000</v>
      </c>
      <c r="J466" s="26" t="s">
        <v>28</v>
      </c>
      <c r="K466" s="11"/>
      <c r="L466" s="107">
        <f t="shared" si="77"/>
        <v>0</v>
      </c>
      <c r="M466" s="107"/>
      <c r="N466" s="107"/>
      <c r="O466" s="107">
        <f t="shared" si="78"/>
        <v>0</v>
      </c>
      <c r="P466" s="107"/>
      <c r="Q466" s="107"/>
      <c r="R466" s="107">
        <f t="shared" si="79"/>
        <v>0</v>
      </c>
      <c r="S466" s="107"/>
      <c r="T466" s="107"/>
      <c r="U466" s="107">
        <f t="shared" si="80"/>
        <v>0</v>
      </c>
      <c r="V466" s="107"/>
      <c r="W466" s="107"/>
      <c r="X466" s="107">
        <f t="shared" si="81"/>
        <v>0</v>
      </c>
      <c r="Y466" s="107"/>
      <c r="Z466" s="107"/>
      <c r="AA466" s="108">
        <f>C466+I466-L466-O466-U466-X466-R466</f>
        <v>400000</v>
      </c>
      <c r="AB466" s="7"/>
    </row>
    <row r="467" spans="1:28" ht="15.75" hidden="1" x14ac:dyDescent="0.25">
      <c r="A467" s="24">
        <v>45541</v>
      </c>
      <c r="B467" s="25" t="s">
        <v>1770</v>
      </c>
      <c r="C467" s="25"/>
      <c r="D467" s="25" t="s">
        <v>52</v>
      </c>
      <c r="E467" s="25" t="s">
        <v>763</v>
      </c>
      <c r="F467" s="25">
        <v>300</v>
      </c>
      <c r="G467" s="25" t="s">
        <v>34</v>
      </c>
      <c r="H467" s="25">
        <v>2500</v>
      </c>
      <c r="I467" s="11">
        <f t="shared" si="82"/>
        <v>750000</v>
      </c>
      <c r="J467" s="31" t="s">
        <v>312</v>
      </c>
      <c r="K467" s="11" t="s">
        <v>1854</v>
      </c>
      <c r="L467" s="107">
        <f t="shared" si="77"/>
        <v>0</v>
      </c>
      <c r="M467" s="107"/>
      <c r="N467" s="107"/>
      <c r="O467" s="107">
        <f t="shared" si="78"/>
        <v>750000</v>
      </c>
      <c r="P467" s="107">
        <v>750000</v>
      </c>
      <c r="Q467" s="107"/>
      <c r="R467" s="107">
        <f t="shared" si="79"/>
        <v>0</v>
      </c>
      <c r="S467" s="107"/>
      <c r="T467" s="107"/>
      <c r="U467" s="107">
        <f t="shared" si="80"/>
        <v>0</v>
      </c>
      <c r="V467" s="107"/>
      <c r="W467" s="107"/>
      <c r="X467" s="107">
        <f t="shared" si="81"/>
        <v>0</v>
      </c>
      <c r="Y467" s="107"/>
      <c r="Z467" s="107"/>
      <c r="AA467" s="108">
        <f>C467+I467-L467-O467-U467-X467-R467</f>
        <v>0</v>
      </c>
      <c r="AB467" s="7">
        <v>45544</v>
      </c>
    </row>
    <row r="468" spans="1:28" ht="15.75" hidden="1" x14ac:dyDescent="0.25">
      <c r="A468" s="24">
        <v>45541</v>
      </c>
      <c r="B468" s="25" t="s">
        <v>1008</v>
      </c>
      <c r="C468" s="25"/>
      <c r="D468" s="25" t="s">
        <v>46</v>
      </c>
      <c r="E468" s="25" t="s">
        <v>117</v>
      </c>
      <c r="F468" s="25">
        <v>2</v>
      </c>
      <c r="G468" s="25" t="s">
        <v>23</v>
      </c>
      <c r="H468" s="25">
        <v>400000</v>
      </c>
      <c r="I468" s="11">
        <f t="shared" si="82"/>
        <v>800000</v>
      </c>
      <c r="J468" s="31" t="s">
        <v>324</v>
      </c>
      <c r="K468" s="11"/>
      <c r="L468" s="107">
        <f t="shared" si="77"/>
        <v>0</v>
      </c>
      <c r="M468" s="107"/>
      <c r="N468" s="107"/>
      <c r="O468" s="107">
        <f t="shared" si="78"/>
        <v>0</v>
      </c>
      <c r="P468" s="107"/>
      <c r="Q468" s="107"/>
      <c r="R468" s="107">
        <f t="shared" si="79"/>
        <v>0</v>
      </c>
      <c r="S468" s="107"/>
      <c r="T468" s="107"/>
      <c r="U468" s="107">
        <f t="shared" si="80"/>
        <v>800000</v>
      </c>
      <c r="V468" s="107">
        <v>800000</v>
      </c>
      <c r="W468" s="107"/>
      <c r="X468" s="107">
        <f t="shared" si="81"/>
        <v>0</v>
      </c>
      <c r="Y468" s="107"/>
      <c r="Z468" s="107"/>
      <c r="AA468" s="108">
        <f>C468+I468-L468-O468-U468-X468-R468</f>
        <v>0</v>
      </c>
      <c r="AB468" s="7">
        <v>45541</v>
      </c>
    </row>
    <row r="469" spans="1:28" ht="15.75" hidden="1" x14ac:dyDescent="0.25">
      <c r="A469" s="24">
        <v>45541</v>
      </c>
      <c r="B469" s="25" t="s">
        <v>422</v>
      </c>
      <c r="C469" s="25"/>
      <c r="D469" s="25" t="s">
        <v>46</v>
      </c>
      <c r="E469" s="25" t="s">
        <v>259</v>
      </c>
      <c r="F469" s="25">
        <v>1000</v>
      </c>
      <c r="G469" s="25" t="s">
        <v>34</v>
      </c>
      <c r="H469" s="25">
        <v>800</v>
      </c>
      <c r="I469" s="11">
        <f t="shared" si="82"/>
        <v>800000</v>
      </c>
      <c r="J469" s="31" t="s">
        <v>324</v>
      </c>
      <c r="K469" s="11"/>
      <c r="L469" s="107">
        <f t="shared" si="77"/>
        <v>0</v>
      </c>
      <c r="M469" s="107"/>
      <c r="N469" s="107"/>
      <c r="O469" s="107">
        <f t="shared" si="78"/>
        <v>0</v>
      </c>
      <c r="P469" s="107"/>
      <c r="Q469" s="107"/>
      <c r="R469" s="107">
        <f t="shared" si="79"/>
        <v>0</v>
      </c>
      <c r="S469" s="107"/>
      <c r="T469" s="107"/>
      <c r="U469" s="107">
        <f t="shared" si="80"/>
        <v>800000</v>
      </c>
      <c r="V469" s="107">
        <v>800000</v>
      </c>
      <c r="W469" s="107"/>
      <c r="X469" s="107">
        <f t="shared" si="81"/>
        <v>0</v>
      </c>
      <c r="Y469" s="107"/>
      <c r="Z469" s="107"/>
      <c r="AA469" s="108">
        <f>C469+I469-L469-O469-U469-X469-R469</f>
        <v>0</v>
      </c>
      <c r="AB469" s="7">
        <v>45553</v>
      </c>
    </row>
    <row r="470" spans="1:28" ht="15.75" hidden="1" x14ac:dyDescent="0.25">
      <c r="A470" s="24">
        <v>45541</v>
      </c>
      <c r="B470" s="25" t="s">
        <v>307</v>
      </c>
      <c r="C470" s="25"/>
      <c r="D470" s="25" t="s">
        <v>46</v>
      </c>
      <c r="E470" s="25" t="s">
        <v>208</v>
      </c>
      <c r="F470" s="25">
        <v>1000</v>
      </c>
      <c r="G470" s="25" t="s">
        <v>34</v>
      </c>
      <c r="H470" s="25">
        <v>700</v>
      </c>
      <c r="I470" s="11">
        <f t="shared" si="82"/>
        <v>700000</v>
      </c>
      <c r="J470" s="31" t="s">
        <v>312</v>
      </c>
      <c r="K470" s="11"/>
      <c r="L470" s="107">
        <f t="shared" si="77"/>
        <v>0</v>
      </c>
      <c r="M470" s="107"/>
      <c r="N470" s="107"/>
      <c r="O470" s="107">
        <f t="shared" si="78"/>
        <v>0</v>
      </c>
      <c r="P470" s="107"/>
      <c r="Q470" s="107"/>
      <c r="R470" s="107">
        <f t="shared" si="79"/>
        <v>700000</v>
      </c>
      <c r="S470" s="107">
        <v>612000</v>
      </c>
      <c r="T470" s="107">
        <v>88000</v>
      </c>
      <c r="U470" s="107">
        <f t="shared" si="80"/>
        <v>0</v>
      </c>
      <c r="V470" s="107"/>
      <c r="W470" s="107"/>
      <c r="X470" s="107">
        <f t="shared" si="81"/>
        <v>0</v>
      </c>
      <c r="Y470" s="107"/>
      <c r="Z470" s="107"/>
      <c r="AA470" s="108">
        <f>C470+I470-L470-O470-U470-X470-R470</f>
        <v>0</v>
      </c>
      <c r="AB470" s="7">
        <v>45542</v>
      </c>
    </row>
    <row r="471" spans="1:28" ht="15.75" hidden="1" x14ac:dyDescent="0.25">
      <c r="A471" s="24">
        <v>45541</v>
      </c>
      <c r="B471" s="25" t="s">
        <v>307</v>
      </c>
      <c r="C471" s="25"/>
      <c r="D471" s="25" t="s">
        <v>46</v>
      </c>
      <c r="E471" s="25" t="s">
        <v>154</v>
      </c>
      <c r="F471" s="25">
        <v>250</v>
      </c>
      <c r="G471" s="25" t="s">
        <v>34</v>
      </c>
      <c r="H471" s="25">
        <v>1065</v>
      </c>
      <c r="I471" s="11">
        <f t="shared" si="82"/>
        <v>266250</v>
      </c>
      <c r="J471" s="31" t="s">
        <v>312</v>
      </c>
      <c r="K471" s="11"/>
      <c r="L471" s="107">
        <f t="shared" si="77"/>
        <v>0</v>
      </c>
      <c r="M471" s="107"/>
      <c r="N471" s="107"/>
      <c r="O471" s="107">
        <f t="shared" si="78"/>
        <v>0</v>
      </c>
      <c r="P471" s="107"/>
      <c r="Q471" s="107"/>
      <c r="R471" s="107">
        <f t="shared" si="79"/>
        <v>266250</v>
      </c>
      <c r="S471" s="107"/>
      <c r="T471" s="107">
        <v>266250</v>
      </c>
      <c r="U471" s="107">
        <f t="shared" si="80"/>
        <v>0</v>
      </c>
      <c r="V471" s="107"/>
      <c r="W471" s="107"/>
      <c r="X471" s="107">
        <f t="shared" si="81"/>
        <v>0</v>
      </c>
      <c r="Y471" s="107"/>
      <c r="Z471" s="107"/>
      <c r="AA471" s="108">
        <f>C471+I471-L471-O471-U471-X471-R471</f>
        <v>0</v>
      </c>
      <c r="AB471" s="7">
        <v>45542</v>
      </c>
    </row>
    <row r="472" spans="1:28" ht="15.75" hidden="1" x14ac:dyDescent="0.25">
      <c r="A472" s="24">
        <v>45541</v>
      </c>
      <c r="B472" s="25" t="s">
        <v>307</v>
      </c>
      <c r="C472" s="25"/>
      <c r="D472" s="25" t="s">
        <v>46</v>
      </c>
      <c r="E472" s="25" t="s">
        <v>58</v>
      </c>
      <c r="F472" s="25">
        <v>400</v>
      </c>
      <c r="G472" s="25" t="s">
        <v>34</v>
      </c>
      <c r="H472" s="25">
        <v>2000</v>
      </c>
      <c r="I472" s="11">
        <f t="shared" si="82"/>
        <v>800000</v>
      </c>
      <c r="J472" s="31" t="s">
        <v>312</v>
      </c>
      <c r="K472" s="11"/>
      <c r="L472" s="107">
        <f t="shared" si="77"/>
        <v>0</v>
      </c>
      <c r="M472" s="107"/>
      <c r="N472" s="107"/>
      <c r="O472" s="107">
        <f t="shared" si="78"/>
        <v>0</v>
      </c>
      <c r="P472" s="107"/>
      <c r="Q472" s="107"/>
      <c r="R472" s="107">
        <f t="shared" si="79"/>
        <v>800000</v>
      </c>
      <c r="S472" s="107">
        <v>454250</v>
      </c>
      <c r="T472" s="107">
        <v>345750</v>
      </c>
      <c r="U472" s="107">
        <f t="shared" si="80"/>
        <v>0</v>
      </c>
      <c r="V472" s="107"/>
      <c r="W472" s="107"/>
      <c r="X472" s="107">
        <f t="shared" si="81"/>
        <v>0</v>
      </c>
      <c r="Y472" s="107"/>
      <c r="Z472" s="107"/>
      <c r="AA472" s="108">
        <f>C472+I472-L472-O472-U472-X472-R472</f>
        <v>0</v>
      </c>
      <c r="AB472" s="7">
        <v>45545</v>
      </c>
    </row>
    <row r="473" spans="1:28" ht="15.75" hidden="1" x14ac:dyDescent="0.25">
      <c r="A473" s="24">
        <v>45541</v>
      </c>
      <c r="B473" s="25" t="s">
        <v>296</v>
      </c>
      <c r="C473" s="25"/>
      <c r="D473" s="25" t="s">
        <v>46</v>
      </c>
      <c r="E473" s="25" t="s">
        <v>151</v>
      </c>
      <c r="F473" s="25">
        <v>250</v>
      </c>
      <c r="G473" s="25" t="s">
        <v>34</v>
      </c>
      <c r="H473" s="25">
        <v>1640</v>
      </c>
      <c r="I473" s="11">
        <f t="shared" si="82"/>
        <v>410000</v>
      </c>
      <c r="J473" s="31" t="s">
        <v>324</v>
      </c>
      <c r="K473" s="11"/>
      <c r="L473" s="107">
        <f t="shared" si="77"/>
        <v>0</v>
      </c>
      <c r="M473" s="107"/>
      <c r="N473" s="107"/>
      <c r="O473" s="107">
        <f t="shared" si="78"/>
        <v>0</v>
      </c>
      <c r="P473" s="107"/>
      <c r="Q473" s="107"/>
      <c r="R473" s="107">
        <f t="shared" si="79"/>
        <v>0</v>
      </c>
      <c r="S473" s="107"/>
      <c r="T473" s="107"/>
      <c r="U473" s="107">
        <f t="shared" si="80"/>
        <v>410000</v>
      </c>
      <c r="V473" s="107">
        <v>410000</v>
      </c>
      <c r="W473" s="107"/>
      <c r="X473" s="107">
        <f t="shared" si="81"/>
        <v>0</v>
      </c>
      <c r="Y473" s="107"/>
      <c r="Z473" s="107"/>
      <c r="AA473" s="108">
        <f>C473+I473-L473-O473-U473-X473-R473</f>
        <v>0</v>
      </c>
      <c r="AB473" s="7">
        <v>45541</v>
      </c>
    </row>
    <row r="474" spans="1:28" ht="15.75" hidden="1" x14ac:dyDescent="0.25">
      <c r="A474" s="24">
        <v>45541</v>
      </c>
      <c r="B474" s="25" t="s">
        <v>37</v>
      </c>
      <c r="C474" s="25"/>
      <c r="D474" s="25" t="s">
        <v>46</v>
      </c>
      <c r="E474" s="25" t="s">
        <v>50</v>
      </c>
      <c r="F474" s="25">
        <v>200</v>
      </c>
      <c r="G474" s="25" t="s">
        <v>34</v>
      </c>
      <c r="H474" s="25">
        <v>3360</v>
      </c>
      <c r="I474" s="11">
        <f t="shared" si="82"/>
        <v>672000</v>
      </c>
      <c r="J474" s="31" t="s">
        <v>324</v>
      </c>
      <c r="K474" s="11"/>
      <c r="L474" s="107">
        <f t="shared" si="77"/>
        <v>672000</v>
      </c>
      <c r="M474" s="107">
        <v>672000</v>
      </c>
      <c r="N474" s="107"/>
      <c r="O474" s="107">
        <f t="shared" si="78"/>
        <v>0</v>
      </c>
      <c r="P474" s="107"/>
      <c r="Q474" s="107"/>
      <c r="R474" s="107">
        <f t="shared" si="79"/>
        <v>0</v>
      </c>
      <c r="S474" s="107"/>
      <c r="T474" s="107"/>
      <c r="U474" s="107">
        <f t="shared" si="80"/>
        <v>0</v>
      </c>
      <c r="V474" s="107"/>
      <c r="W474" s="107"/>
      <c r="X474" s="107">
        <f t="shared" si="81"/>
        <v>0</v>
      </c>
      <c r="Y474" s="107"/>
      <c r="Z474" s="107"/>
      <c r="AA474" s="108">
        <f>C474+I474-L474-O474-U474-X474-R474</f>
        <v>0</v>
      </c>
      <c r="AB474" s="7">
        <v>45541</v>
      </c>
    </row>
    <row r="475" spans="1:28" ht="15.75" hidden="1" x14ac:dyDescent="0.25">
      <c r="A475" s="24">
        <v>45541</v>
      </c>
      <c r="B475" s="25" t="s">
        <v>1354</v>
      </c>
      <c r="C475" s="25"/>
      <c r="D475" s="25" t="s">
        <v>46</v>
      </c>
      <c r="E475" s="25" t="s">
        <v>129</v>
      </c>
      <c r="F475" s="25">
        <v>2</v>
      </c>
      <c r="G475" s="25" t="s">
        <v>77</v>
      </c>
      <c r="H475" s="25">
        <v>65000</v>
      </c>
      <c r="I475" s="11">
        <f t="shared" si="82"/>
        <v>130000</v>
      </c>
      <c r="J475" s="31" t="s">
        <v>324</v>
      </c>
      <c r="K475" s="11"/>
      <c r="L475" s="107">
        <f t="shared" si="77"/>
        <v>130000</v>
      </c>
      <c r="M475" s="107">
        <v>130000</v>
      </c>
      <c r="N475" s="107"/>
      <c r="O475" s="107">
        <f t="shared" si="78"/>
        <v>0</v>
      </c>
      <c r="P475" s="107"/>
      <c r="Q475" s="107"/>
      <c r="R475" s="107">
        <f t="shared" si="79"/>
        <v>0</v>
      </c>
      <c r="S475" s="107"/>
      <c r="T475" s="107"/>
      <c r="U475" s="107">
        <f t="shared" si="80"/>
        <v>0</v>
      </c>
      <c r="V475" s="107"/>
      <c r="W475" s="107"/>
      <c r="X475" s="107">
        <f t="shared" si="81"/>
        <v>0</v>
      </c>
      <c r="Y475" s="107"/>
      <c r="Z475" s="107"/>
      <c r="AA475" s="108">
        <f>C475+I475-L475-O475-U475-X475-R475</f>
        <v>0</v>
      </c>
      <c r="AB475" s="7">
        <v>45541</v>
      </c>
    </row>
    <row r="476" spans="1:28" ht="15.75" hidden="1" x14ac:dyDescent="0.25">
      <c r="A476" s="24">
        <v>45541</v>
      </c>
      <c r="B476" s="25" t="s">
        <v>45</v>
      </c>
      <c r="C476" s="25"/>
      <c r="D476" s="25" t="s">
        <v>46</v>
      </c>
      <c r="E476" s="25" t="s">
        <v>135</v>
      </c>
      <c r="F476" s="25">
        <v>23</v>
      </c>
      <c r="G476" s="25" t="s">
        <v>48</v>
      </c>
      <c r="H476" s="25">
        <v>145000</v>
      </c>
      <c r="I476" s="11">
        <f t="shared" si="82"/>
        <v>3335000</v>
      </c>
      <c r="J476" s="31" t="s">
        <v>324</v>
      </c>
      <c r="K476" s="11"/>
      <c r="L476" s="107">
        <f t="shared" si="77"/>
        <v>3335000</v>
      </c>
      <c r="M476" s="107">
        <v>3335000</v>
      </c>
      <c r="N476" s="107"/>
      <c r="O476" s="107">
        <f t="shared" si="78"/>
        <v>0</v>
      </c>
      <c r="P476" s="107"/>
      <c r="Q476" s="107"/>
      <c r="R476" s="107">
        <f t="shared" si="79"/>
        <v>0</v>
      </c>
      <c r="S476" s="107"/>
      <c r="T476" s="107"/>
      <c r="U476" s="107">
        <f t="shared" si="80"/>
        <v>0</v>
      </c>
      <c r="V476" s="107"/>
      <c r="W476" s="107"/>
      <c r="X476" s="107">
        <f t="shared" si="81"/>
        <v>0</v>
      </c>
      <c r="Y476" s="107"/>
      <c r="Z476" s="107"/>
      <c r="AA476" s="108">
        <f>C476+I476-L476-O476-U476-X476-R476</f>
        <v>0</v>
      </c>
      <c r="AB476" s="7">
        <v>45541</v>
      </c>
    </row>
    <row r="477" spans="1:28" ht="15.75" hidden="1" x14ac:dyDescent="0.25">
      <c r="A477" s="24">
        <v>45541</v>
      </c>
      <c r="B477" s="25" t="s">
        <v>45</v>
      </c>
      <c r="C477" s="25"/>
      <c r="D477" s="25" t="s">
        <v>46</v>
      </c>
      <c r="E477" s="25" t="s">
        <v>47</v>
      </c>
      <c r="F477" s="25">
        <v>10</v>
      </c>
      <c r="G477" s="25" t="s">
        <v>48</v>
      </c>
      <c r="H477" s="25">
        <v>145000</v>
      </c>
      <c r="I477" s="11">
        <f t="shared" si="82"/>
        <v>1450000</v>
      </c>
      <c r="J477" s="31" t="s">
        <v>324</v>
      </c>
      <c r="K477" s="11"/>
      <c r="L477" s="107">
        <f t="shared" si="77"/>
        <v>1450000</v>
      </c>
      <c r="M477" s="107">
        <v>1450000</v>
      </c>
      <c r="N477" s="107"/>
      <c r="O477" s="107">
        <f t="shared" si="78"/>
        <v>0</v>
      </c>
      <c r="P477" s="107"/>
      <c r="Q477" s="107"/>
      <c r="R477" s="107">
        <f t="shared" si="79"/>
        <v>0</v>
      </c>
      <c r="S477" s="107"/>
      <c r="T477" s="107"/>
      <c r="U477" s="107">
        <f t="shared" si="80"/>
        <v>0</v>
      </c>
      <c r="V477" s="107"/>
      <c r="W477" s="107"/>
      <c r="X477" s="107">
        <f t="shared" si="81"/>
        <v>0</v>
      </c>
      <c r="Y477" s="107"/>
      <c r="Z477" s="107"/>
      <c r="AA477" s="108">
        <f>C477+I477-L477-O477-U477-X477-R477</f>
        <v>0</v>
      </c>
      <c r="AB477" s="7">
        <v>45541</v>
      </c>
    </row>
    <row r="478" spans="1:28" ht="15.75" hidden="1" x14ac:dyDescent="0.25">
      <c r="A478" s="24">
        <v>45541</v>
      </c>
      <c r="B478" s="25" t="s">
        <v>1851</v>
      </c>
      <c r="C478" s="25"/>
      <c r="D478" s="25" t="s">
        <v>46</v>
      </c>
      <c r="E478" s="25" t="s">
        <v>163</v>
      </c>
      <c r="F478" s="25">
        <v>1</v>
      </c>
      <c r="G478" s="25" t="s">
        <v>39</v>
      </c>
      <c r="H478" s="25">
        <v>120000</v>
      </c>
      <c r="I478" s="11">
        <f t="shared" si="82"/>
        <v>120000</v>
      </c>
      <c r="J478" s="31" t="s">
        <v>312</v>
      </c>
      <c r="K478" s="11" t="s">
        <v>1855</v>
      </c>
      <c r="L478" s="107">
        <f t="shared" si="77"/>
        <v>0</v>
      </c>
      <c r="M478" s="107"/>
      <c r="N478" s="107"/>
      <c r="O478" s="107">
        <f t="shared" si="78"/>
        <v>120000</v>
      </c>
      <c r="P478" s="107">
        <v>120000</v>
      </c>
      <c r="Q478" s="107"/>
      <c r="R478" s="107">
        <f t="shared" si="79"/>
        <v>0</v>
      </c>
      <c r="S478" s="107"/>
      <c r="T478" s="107"/>
      <c r="U478" s="107">
        <f t="shared" si="80"/>
        <v>0</v>
      </c>
      <c r="V478" s="107"/>
      <c r="W478" s="107"/>
      <c r="X478" s="107">
        <f t="shared" si="81"/>
        <v>0</v>
      </c>
      <c r="Y478" s="107"/>
      <c r="Z478" s="107"/>
      <c r="AA478" s="108">
        <f>C478+I478-L478-O478-U478-X478-R478</f>
        <v>0</v>
      </c>
      <c r="AB478" s="7">
        <v>45541</v>
      </c>
    </row>
    <row r="479" spans="1:28" ht="15.75" hidden="1" x14ac:dyDescent="0.25">
      <c r="A479" s="24">
        <v>45541</v>
      </c>
      <c r="B479" s="25" t="s">
        <v>1851</v>
      </c>
      <c r="C479" s="25"/>
      <c r="D479" s="25" t="s">
        <v>46</v>
      </c>
      <c r="E479" s="25" t="s">
        <v>1693</v>
      </c>
      <c r="F479" s="25">
        <v>1</v>
      </c>
      <c r="G479" s="25" t="s">
        <v>39</v>
      </c>
      <c r="H479" s="25">
        <v>135000</v>
      </c>
      <c r="I479" s="11">
        <f t="shared" si="82"/>
        <v>135000</v>
      </c>
      <c r="J479" s="31" t="s">
        <v>312</v>
      </c>
      <c r="K479" s="11" t="s">
        <v>1855</v>
      </c>
      <c r="L479" s="107">
        <f t="shared" si="77"/>
        <v>0</v>
      </c>
      <c r="M479" s="107"/>
      <c r="N479" s="107"/>
      <c r="O479" s="107">
        <f t="shared" si="78"/>
        <v>135000</v>
      </c>
      <c r="P479" s="107">
        <v>135000</v>
      </c>
      <c r="Q479" s="107"/>
      <c r="R479" s="107">
        <f t="shared" si="79"/>
        <v>0</v>
      </c>
      <c r="S479" s="107"/>
      <c r="T479" s="107"/>
      <c r="U479" s="107">
        <f t="shared" si="80"/>
        <v>0</v>
      </c>
      <c r="V479" s="107"/>
      <c r="W479" s="107"/>
      <c r="X479" s="107">
        <f t="shared" si="81"/>
        <v>0</v>
      </c>
      <c r="Y479" s="107"/>
      <c r="Z479" s="107"/>
      <c r="AA479" s="108">
        <f>C479+I479-L479-O479-U479-X479-R479</f>
        <v>0</v>
      </c>
      <c r="AB479" s="7">
        <v>45541</v>
      </c>
    </row>
    <row r="480" spans="1:28" ht="15.75" hidden="1" x14ac:dyDescent="0.25">
      <c r="A480" s="24">
        <v>45541</v>
      </c>
      <c r="B480" s="25" t="s">
        <v>1851</v>
      </c>
      <c r="C480" s="25"/>
      <c r="D480" s="25" t="s">
        <v>46</v>
      </c>
      <c r="E480" s="25" t="s">
        <v>474</v>
      </c>
      <c r="F480" s="25">
        <v>1</v>
      </c>
      <c r="G480" s="25" t="s">
        <v>39</v>
      </c>
      <c r="H480" s="25">
        <v>150000</v>
      </c>
      <c r="I480" s="11">
        <f t="shared" si="82"/>
        <v>150000</v>
      </c>
      <c r="J480" s="31" t="s">
        <v>312</v>
      </c>
      <c r="K480" s="11" t="s">
        <v>1855</v>
      </c>
      <c r="L480" s="107">
        <f t="shared" si="77"/>
        <v>0</v>
      </c>
      <c r="M480" s="107"/>
      <c r="N480" s="107"/>
      <c r="O480" s="107">
        <f t="shared" si="78"/>
        <v>150000</v>
      </c>
      <c r="P480" s="107">
        <v>150000</v>
      </c>
      <c r="Q480" s="107"/>
      <c r="R480" s="107">
        <f t="shared" si="79"/>
        <v>0</v>
      </c>
      <c r="S480" s="107"/>
      <c r="T480" s="107"/>
      <c r="U480" s="107">
        <f t="shared" si="80"/>
        <v>0</v>
      </c>
      <c r="V480" s="107"/>
      <c r="W480" s="107"/>
      <c r="X480" s="107">
        <f t="shared" si="81"/>
        <v>0</v>
      </c>
      <c r="Y480" s="107"/>
      <c r="Z480" s="107"/>
      <c r="AA480" s="108">
        <f>C480+I480-L480-O480-U480-X480-R480</f>
        <v>0</v>
      </c>
      <c r="AB480" s="7">
        <v>45541</v>
      </c>
    </row>
    <row r="481" spans="1:28" ht="15.75" hidden="1" x14ac:dyDescent="0.25">
      <c r="A481" s="24">
        <v>45541</v>
      </c>
      <c r="B481" s="25" t="s">
        <v>231</v>
      </c>
      <c r="C481" s="25"/>
      <c r="D481" s="25" t="s">
        <v>46</v>
      </c>
      <c r="E481" s="25" t="s">
        <v>474</v>
      </c>
      <c r="F481" s="25">
        <v>1</v>
      </c>
      <c r="G481" s="25" t="s">
        <v>39</v>
      </c>
      <c r="H481" s="25">
        <v>150000</v>
      </c>
      <c r="I481" s="11">
        <f t="shared" si="82"/>
        <v>150000</v>
      </c>
      <c r="J481" s="26" t="s">
        <v>28</v>
      </c>
      <c r="K481" s="11"/>
      <c r="L481" s="107">
        <f t="shared" si="77"/>
        <v>0</v>
      </c>
      <c r="M481" s="107"/>
      <c r="N481" s="107"/>
      <c r="O481" s="107">
        <f t="shared" si="78"/>
        <v>0</v>
      </c>
      <c r="P481" s="107"/>
      <c r="Q481" s="107"/>
      <c r="R481" s="107">
        <f t="shared" si="79"/>
        <v>0</v>
      </c>
      <c r="S481" s="107"/>
      <c r="T481" s="107"/>
      <c r="U481" s="107">
        <f t="shared" si="80"/>
        <v>0</v>
      </c>
      <c r="V481" s="107"/>
      <c r="W481" s="107"/>
      <c r="X481" s="107">
        <f t="shared" si="81"/>
        <v>0</v>
      </c>
      <c r="Y481" s="107"/>
      <c r="Z481" s="107"/>
      <c r="AA481" s="108">
        <f>C481+I481-L481-O481-U481-X481-R481</f>
        <v>150000</v>
      </c>
      <c r="AB481" s="7"/>
    </row>
    <row r="482" spans="1:28" ht="15.75" hidden="1" x14ac:dyDescent="0.25">
      <c r="A482" s="24">
        <v>45541</v>
      </c>
      <c r="B482" s="25" t="s">
        <v>72</v>
      </c>
      <c r="C482" s="25"/>
      <c r="D482" s="25" t="s">
        <v>46</v>
      </c>
      <c r="E482" s="25" t="s">
        <v>50</v>
      </c>
      <c r="F482" s="25">
        <v>500</v>
      </c>
      <c r="G482" s="25" t="s">
        <v>34</v>
      </c>
      <c r="H482" s="25">
        <v>3360</v>
      </c>
      <c r="I482" s="11">
        <f t="shared" si="82"/>
        <v>1680000</v>
      </c>
      <c r="J482" s="31" t="s">
        <v>324</v>
      </c>
      <c r="K482" s="11"/>
      <c r="L482" s="107">
        <f t="shared" si="77"/>
        <v>0</v>
      </c>
      <c r="M482" s="107"/>
      <c r="N482" s="107"/>
      <c r="O482" s="107">
        <f t="shared" si="78"/>
        <v>0</v>
      </c>
      <c r="P482" s="107"/>
      <c r="Q482" s="107"/>
      <c r="R482" s="107">
        <f t="shared" si="79"/>
        <v>0</v>
      </c>
      <c r="S482" s="107"/>
      <c r="T482" s="107"/>
      <c r="U482" s="107">
        <f t="shared" si="80"/>
        <v>1680000</v>
      </c>
      <c r="V482" s="107">
        <v>1680000</v>
      </c>
      <c r="W482" s="107"/>
      <c r="X482" s="107">
        <f t="shared" si="81"/>
        <v>0</v>
      </c>
      <c r="Y482" s="107"/>
      <c r="Z482" s="107"/>
      <c r="AA482" s="108">
        <f>C482+I482-L482-O482-U482-X482-R482</f>
        <v>0</v>
      </c>
      <c r="AB482" s="7">
        <v>45541</v>
      </c>
    </row>
    <row r="483" spans="1:28" ht="15.75" hidden="1" x14ac:dyDescent="0.25">
      <c r="A483" s="24">
        <v>45541</v>
      </c>
      <c r="B483" s="25" t="s">
        <v>311</v>
      </c>
      <c r="C483" s="25"/>
      <c r="D483" s="25" t="s">
        <v>46</v>
      </c>
      <c r="E483" s="25" t="s">
        <v>219</v>
      </c>
      <c r="F483" s="25">
        <v>1</v>
      </c>
      <c r="G483" s="25" t="s">
        <v>39</v>
      </c>
      <c r="H483" s="25">
        <v>300000</v>
      </c>
      <c r="I483" s="11">
        <f t="shared" si="82"/>
        <v>300000</v>
      </c>
      <c r="J483" s="31" t="s">
        <v>324</v>
      </c>
      <c r="K483" s="11"/>
      <c r="L483" s="107">
        <f t="shared" si="77"/>
        <v>300000</v>
      </c>
      <c r="M483" s="107">
        <v>300000</v>
      </c>
      <c r="N483" s="107"/>
      <c r="O483" s="107">
        <f t="shared" si="78"/>
        <v>0</v>
      </c>
      <c r="P483" s="107"/>
      <c r="Q483" s="107"/>
      <c r="R483" s="107">
        <f t="shared" si="79"/>
        <v>0</v>
      </c>
      <c r="S483" s="107"/>
      <c r="T483" s="107"/>
      <c r="U483" s="107">
        <f t="shared" si="80"/>
        <v>0</v>
      </c>
      <c r="V483" s="107"/>
      <c r="W483" s="107"/>
      <c r="X483" s="107">
        <f t="shared" si="81"/>
        <v>0</v>
      </c>
      <c r="Y483" s="107"/>
      <c r="Z483" s="107"/>
      <c r="AA483" s="108">
        <f>C483+I483-L483-O483-U483-X483-R483</f>
        <v>0</v>
      </c>
      <c r="AB483" s="7">
        <v>45541</v>
      </c>
    </row>
    <row r="484" spans="1:28" ht="15.75" hidden="1" x14ac:dyDescent="0.25">
      <c r="A484" s="24">
        <v>45541</v>
      </c>
      <c r="B484" s="25" t="s">
        <v>311</v>
      </c>
      <c r="C484" s="25"/>
      <c r="D484" s="25" t="s">
        <v>46</v>
      </c>
      <c r="E484" s="25" t="s">
        <v>135</v>
      </c>
      <c r="F484" s="25">
        <v>2</v>
      </c>
      <c r="G484" s="25" t="s">
        <v>48</v>
      </c>
      <c r="H484" s="25">
        <v>150000</v>
      </c>
      <c r="I484" s="11">
        <f t="shared" si="82"/>
        <v>300000</v>
      </c>
      <c r="J484" s="31" t="s">
        <v>324</v>
      </c>
      <c r="K484" s="11"/>
      <c r="L484" s="107">
        <f t="shared" si="77"/>
        <v>300000</v>
      </c>
      <c r="M484" s="107">
        <v>300000</v>
      </c>
      <c r="N484" s="107"/>
      <c r="O484" s="107">
        <f t="shared" si="78"/>
        <v>0</v>
      </c>
      <c r="P484" s="107"/>
      <c r="Q484" s="107"/>
      <c r="R484" s="107">
        <f t="shared" si="79"/>
        <v>0</v>
      </c>
      <c r="S484" s="107"/>
      <c r="T484" s="107"/>
      <c r="U484" s="107">
        <f t="shared" si="80"/>
        <v>0</v>
      </c>
      <c r="V484" s="107"/>
      <c r="W484" s="107"/>
      <c r="X484" s="107">
        <f t="shared" si="81"/>
        <v>0</v>
      </c>
      <c r="Y484" s="107"/>
      <c r="Z484" s="107"/>
      <c r="AA484" s="108">
        <f>C484+I484-L484-O484-U484-X484-R484</f>
        <v>0</v>
      </c>
      <c r="AB484" s="7">
        <v>45541</v>
      </c>
    </row>
    <row r="485" spans="1:28" ht="15.75" hidden="1" x14ac:dyDescent="0.25">
      <c r="A485" s="24">
        <v>45541</v>
      </c>
      <c r="B485" s="25" t="s">
        <v>311</v>
      </c>
      <c r="C485" s="25"/>
      <c r="D485" s="25" t="s">
        <v>46</v>
      </c>
      <c r="E485" s="25" t="s">
        <v>299</v>
      </c>
      <c r="F485" s="25">
        <v>16.5</v>
      </c>
      <c r="G485" s="25" t="s">
        <v>39</v>
      </c>
      <c r="H485" s="25">
        <v>46000</v>
      </c>
      <c r="I485" s="11">
        <f t="shared" si="82"/>
        <v>759000</v>
      </c>
      <c r="J485" s="31" t="s">
        <v>324</v>
      </c>
      <c r="K485" s="11"/>
      <c r="L485" s="107">
        <f t="shared" si="77"/>
        <v>759000</v>
      </c>
      <c r="M485" s="107">
        <v>759000</v>
      </c>
      <c r="N485" s="107"/>
      <c r="O485" s="107">
        <f t="shared" si="78"/>
        <v>0</v>
      </c>
      <c r="P485" s="107"/>
      <c r="Q485" s="107"/>
      <c r="R485" s="107">
        <f t="shared" si="79"/>
        <v>0</v>
      </c>
      <c r="S485" s="107"/>
      <c r="T485" s="107"/>
      <c r="U485" s="107">
        <f t="shared" si="80"/>
        <v>0</v>
      </c>
      <c r="V485" s="107"/>
      <c r="W485" s="107"/>
      <c r="X485" s="107">
        <f t="shared" si="81"/>
        <v>0</v>
      </c>
      <c r="Y485" s="107"/>
      <c r="Z485" s="107"/>
      <c r="AA485" s="108">
        <f>C485+I485-L485-O485-U485-X485-R485</f>
        <v>0</v>
      </c>
      <c r="AB485" s="7">
        <v>45541</v>
      </c>
    </row>
    <row r="486" spans="1:28" ht="15.75" hidden="1" x14ac:dyDescent="0.25">
      <c r="A486" s="24">
        <v>45541</v>
      </c>
      <c r="B486" s="25" t="s">
        <v>372</v>
      </c>
      <c r="C486" s="25"/>
      <c r="D486" s="25" t="s">
        <v>46</v>
      </c>
      <c r="E486" s="25" t="s">
        <v>87</v>
      </c>
      <c r="F486" s="25">
        <v>1250</v>
      </c>
      <c r="G486" s="25" t="s">
        <v>34</v>
      </c>
      <c r="H486" s="25">
        <v>980</v>
      </c>
      <c r="I486" s="11">
        <f t="shared" si="82"/>
        <v>1225000</v>
      </c>
      <c r="J486" s="31" t="s">
        <v>324</v>
      </c>
      <c r="K486" s="11"/>
      <c r="L486" s="107">
        <f t="shared" si="77"/>
        <v>1225000</v>
      </c>
      <c r="M486" s="107"/>
      <c r="N486" s="107">
        <v>1225000</v>
      </c>
      <c r="O486" s="107">
        <f t="shared" si="78"/>
        <v>0</v>
      </c>
      <c r="P486" s="107"/>
      <c r="Q486" s="107"/>
      <c r="R486" s="107">
        <f t="shared" si="79"/>
        <v>0</v>
      </c>
      <c r="S486" s="107"/>
      <c r="T486" s="107"/>
      <c r="U486" s="107">
        <f t="shared" si="80"/>
        <v>0</v>
      </c>
      <c r="V486" s="107"/>
      <c r="W486" s="107"/>
      <c r="X486" s="107">
        <f t="shared" si="81"/>
        <v>0</v>
      </c>
      <c r="Y486" s="107"/>
      <c r="Z486" s="107"/>
      <c r="AA486" s="108">
        <f>C486+I486-L486-O486-U486-X486-R486</f>
        <v>0</v>
      </c>
      <c r="AB486" s="7">
        <v>45541</v>
      </c>
    </row>
    <row r="487" spans="1:28" ht="15.75" hidden="1" x14ac:dyDescent="0.25">
      <c r="A487" s="24">
        <v>45541</v>
      </c>
      <c r="B487" s="25" t="s">
        <v>671</v>
      </c>
      <c r="C487" s="25"/>
      <c r="D487" s="25" t="s">
        <v>52</v>
      </c>
      <c r="E487" s="25" t="s">
        <v>129</v>
      </c>
      <c r="F487" s="25">
        <v>12</v>
      </c>
      <c r="G487" s="25" t="s">
        <v>77</v>
      </c>
      <c r="H487" s="25">
        <v>65000</v>
      </c>
      <c r="I487" s="11">
        <f t="shared" si="82"/>
        <v>780000</v>
      </c>
      <c r="J487" s="31" t="s">
        <v>324</v>
      </c>
      <c r="K487" s="11"/>
      <c r="L487" s="107">
        <f t="shared" si="77"/>
        <v>0</v>
      </c>
      <c r="M487" s="107"/>
      <c r="N487" s="107"/>
      <c r="O487" s="107">
        <f t="shared" si="78"/>
        <v>0</v>
      </c>
      <c r="P487" s="107"/>
      <c r="Q487" s="107"/>
      <c r="R487" s="107">
        <f t="shared" si="79"/>
        <v>0</v>
      </c>
      <c r="S487" s="107"/>
      <c r="T487" s="107"/>
      <c r="U487" s="107">
        <f t="shared" si="80"/>
        <v>780000</v>
      </c>
      <c r="V487" s="107">
        <v>780000</v>
      </c>
      <c r="W487" s="107"/>
      <c r="X487" s="107">
        <f t="shared" si="81"/>
        <v>0</v>
      </c>
      <c r="Y487" s="107"/>
      <c r="Z487" s="107"/>
      <c r="AA487" s="108">
        <f>C487+I487-L487-O487-U487-X487-R487</f>
        <v>0</v>
      </c>
      <c r="AB487" s="7">
        <v>45545</v>
      </c>
    </row>
    <row r="488" spans="1:28" ht="15.75" hidden="1" x14ac:dyDescent="0.25">
      <c r="A488" s="24">
        <v>45541</v>
      </c>
      <c r="B488" s="50" t="s">
        <v>380</v>
      </c>
      <c r="C488" s="25"/>
      <c r="D488" s="25" t="s">
        <v>46</v>
      </c>
      <c r="E488" s="25" t="s">
        <v>127</v>
      </c>
      <c r="F488" s="25">
        <v>10</v>
      </c>
      <c r="G488" s="25" t="s">
        <v>39</v>
      </c>
      <c r="H488" s="25">
        <v>70000</v>
      </c>
      <c r="I488" s="11">
        <f t="shared" si="82"/>
        <v>700000</v>
      </c>
      <c r="J488" s="31" t="s">
        <v>312</v>
      </c>
      <c r="K488" s="11" t="s">
        <v>1856</v>
      </c>
      <c r="L488" s="107">
        <f t="shared" si="77"/>
        <v>0</v>
      </c>
      <c r="M488" s="107"/>
      <c r="N488" s="107"/>
      <c r="O488" s="107">
        <f t="shared" si="78"/>
        <v>700000</v>
      </c>
      <c r="P488" s="107">
        <v>700000</v>
      </c>
      <c r="Q488" s="107"/>
      <c r="R488" s="107">
        <f t="shared" si="79"/>
        <v>0</v>
      </c>
      <c r="S488" s="107"/>
      <c r="T488" s="107"/>
      <c r="U488" s="107">
        <f t="shared" si="80"/>
        <v>0</v>
      </c>
      <c r="V488" s="107"/>
      <c r="W488" s="107"/>
      <c r="X488" s="107">
        <f t="shared" si="81"/>
        <v>0</v>
      </c>
      <c r="Y488" s="107"/>
      <c r="Z488" s="107"/>
      <c r="AA488" s="108">
        <f>C488+I488-L488-O488-U488-X488-R488</f>
        <v>0</v>
      </c>
      <c r="AB488" s="7">
        <v>45546</v>
      </c>
    </row>
    <row r="489" spans="1:28" ht="15.75" hidden="1" x14ac:dyDescent="0.25">
      <c r="A489" s="24">
        <v>45541</v>
      </c>
      <c r="B489" s="50" t="s">
        <v>380</v>
      </c>
      <c r="C489" s="25"/>
      <c r="D489" s="25" t="s">
        <v>46</v>
      </c>
      <c r="E489" s="25" t="s">
        <v>381</v>
      </c>
      <c r="F489" s="25">
        <v>4</v>
      </c>
      <c r="G489" s="25" t="s">
        <v>27</v>
      </c>
      <c r="H489" s="25">
        <v>700000</v>
      </c>
      <c r="I489" s="11">
        <f t="shared" si="82"/>
        <v>2800000</v>
      </c>
      <c r="J489" s="31" t="s">
        <v>312</v>
      </c>
      <c r="K489" s="11" t="s">
        <v>1856</v>
      </c>
      <c r="L489" s="107">
        <f t="shared" si="77"/>
        <v>0</v>
      </c>
      <c r="M489" s="107"/>
      <c r="N489" s="107"/>
      <c r="O489" s="107">
        <f t="shared" si="78"/>
        <v>2800000</v>
      </c>
      <c r="P489" s="107">
        <v>2800000</v>
      </c>
      <c r="Q489" s="107"/>
      <c r="R489" s="107">
        <f t="shared" si="79"/>
        <v>0</v>
      </c>
      <c r="S489" s="107"/>
      <c r="T489" s="107"/>
      <c r="U489" s="107">
        <f t="shared" si="80"/>
        <v>0</v>
      </c>
      <c r="V489" s="107"/>
      <c r="W489" s="107"/>
      <c r="X489" s="107">
        <f t="shared" si="81"/>
        <v>0</v>
      </c>
      <c r="Y489" s="107"/>
      <c r="Z489" s="107"/>
      <c r="AA489" s="108">
        <f>C489+I489-L489-O489-U489-X489-R489</f>
        <v>0</v>
      </c>
      <c r="AB489" s="7">
        <v>45546</v>
      </c>
    </row>
    <row r="490" spans="1:28" ht="15.75" hidden="1" x14ac:dyDescent="0.25">
      <c r="A490" s="24">
        <v>45541</v>
      </c>
      <c r="B490" s="50" t="s">
        <v>380</v>
      </c>
      <c r="C490" s="25"/>
      <c r="D490" s="25" t="s">
        <v>46</v>
      </c>
      <c r="E490" s="25" t="s">
        <v>150</v>
      </c>
      <c r="F490" s="25">
        <v>60</v>
      </c>
      <c r="G490" s="25" t="s">
        <v>77</v>
      </c>
      <c r="H490" s="25">
        <v>50000</v>
      </c>
      <c r="I490" s="11">
        <f t="shared" si="82"/>
        <v>3000000</v>
      </c>
      <c r="J490" s="31" t="s">
        <v>312</v>
      </c>
      <c r="K490" s="11" t="s">
        <v>1856</v>
      </c>
      <c r="L490" s="107">
        <f t="shared" si="77"/>
        <v>0</v>
      </c>
      <c r="M490" s="107"/>
      <c r="N490" s="107"/>
      <c r="O490" s="107">
        <f t="shared" si="78"/>
        <v>3000000</v>
      </c>
      <c r="P490" s="107">
        <v>3000000</v>
      </c>
      <c r="Q490" s="107"/>
      <c r="R490" s="107">
        <f t="shared" si="79"/>
        <v>0</v>
      </c>
      <c r="S490" s="107"/>
      <c r="T490" s="107"/>
      <c r="U490" s="107">
        <f t="shared" si="80"/>
        <v>0</v>
      </c>
      <c r="V490" s="107"/>
      <c r="W490" s="107"/>
      <c r="X490" s="107">
        <f t="shared" si="81"/>
        <v>0</v>
      </c>
      <c r="Y490" s="107"/>
      <c r="Z490" s="107"/>
      <c r="AA490" s="108">
        <f>C490+I490-L490-O490-U490-X490-R490</f>
        <v>0</v>
      </c>
      <c r="AB490" s="7">
        <v>45546</v>
      </c>
    </row>
    <row r="491" spans="1:28" ht="15.75" hidden="1" x14ac:dyDescent="0.25">
      <c r="A491" s="24">
        <v>45542</v>
      </c>
      <c r="B491" s="25" t="s">
        <v>743</v>
      </c>
      <c r="C491" s="25"/>
      <c r="D491" s="25" t="s">
        <v>46</v>
      </c>
      <c r="E491" s="25" t="s">
        <v>157</v>
      </c>
      <c r="F491" s="25">
        <v>7</v>
      </c>
      <c r="G491" s="25" t="s">
        <v>48</v>
      </c>
      <c r="H491" s="25">
        <v>300000</v>
      </c>
      <c r="I491" s="11">
        <f t="shared" si="82"/>
        <v>2100000</v>
      </c>
      <c r="J491" s="120" t="s">
        <v>324</v>
      </c>
      <c r="K491" s="11"/>
      <c r="L491" s="107">
        <f t="shared" si="77"/>
        <v>2100000</v>
      </c>
      <c r="M491" s="107">
        <v>2100000</v>
      </c>
      <c r="N491" s="107"/>
      <c r="O491" s="107">
        <f t="shared" si="78"/>
        <v>0</v>
      </c>
      <c r="P491" s="107"/>
      <c r="Q491" s="107"/>
      <c r="R491" s="107">
        <f t="shared" si="79"/>
        <v>0</v>
      </c>
      <c r="S491" s="107"/>
      <c r="T491" s="107"/>
      <c r="U491" s="107">
        <f t="shared" si="80"/>
        <v>0</v>
      </c>
      <c r="V491" s="107"/>
      <c r="W491" s="107"/>
      <c r="X491" s="107">
        <f t="shared" si="81"/>
        <v>0</v>
      </c>
      <c r="Y491" s="107"/>
      <c r="Z491" s="107"/>
      <c r="AA491" s="108">
        <f>C491+I491-L491-O491-U491-X491-R491</f>
        <v>0</v>
      </c>
      <c r="AB491" s="7">
        <v>45556</v>
      </c>
    </row>
    <row r="492" spans="1:28" ht="15.75" hidden="1" x14ac:dyDescent="0.25">
      <c r="A492" s="24">
        <v>45542</v>
      </c>
      <c r="B492" s="25" t="s">
        <v>195</v>
      </c>
      <c r="C492" s="25"/>
      <c r="D492" s="25" t="s">
        <v>46</v>
      </c>
      <c r="E492" s="25" t="s">
        <v>196</v>
      </c>
      <c r="F492" s="25">
        <v>107.1</v>
      </c>
      <c r="G492" s="25" t="s">
        <v>39</v>
      </c>
      <c r="H492" s="25">
        <v>107000</v>
      </c>
      <c r="I492" s="11">
        <f t="shared" si="82"/>
        <v>11459700</v>
      </c>
      <c r="J492" s="26" t="s">
        <v>28</v>
      </c>
      <c r="K492" s="11"/>
      <c r="L492" s="107">
        <f t="shared" si="77"/>
        <v>0</v>
      </c>
      <c r="M492" s="107"/>
      <c r="N492" s="107"/>
      <c r="O492" s="107">
        <f t="shared" si="78"/>
        <v>0</v>
      </c>
      <c r="P492" s="107"/>
      <c r="Q492" s="107"/>
      <c r="R492" s="107">
        <f t="shared" si="79"/>
        <v>0</v>
      </c>
      <c r="S492" s="107"/>
      <c r="T492" s="107"/>
      <c r="U492" s="107">
        <f t="shared" si="80"/>
        <v>0</v>
      </c>
      <c r="V492" s="107"/>
      <c r="W492" s="107"/>
      <c r="X492" s="107">
        <f t="shared" si="81"/>
        <v>0</v>
      </c>
      <c r="Y492" s="107"/>
      <c r="Z492" s="107"/>
      <c r="AA492" s="108">
        <f>C492+I492-L492-O492-U492-X492-R492</f>
        <v>11459700</v>
      </c>
      <c r="AB492" s="7"/>
    </row>
    <row r="493" spans="1:28" ht="15.75" hidden="1" x14ac:dyDescent="0.25">
      <c r="A493" s="24">
        <v>45542</v>
      </c>
      <c r="B493" s="25" t="s">
        <v>195</v>
      </c>
      <c r="C493" s="25"/>
      <c r="D493" s="25" t="s">
        <v>46</v>
      </c>
      <c r="E493" s="25" t="s">
        <v>197</v>
      </c>
      <c r="F493" s="25">
        <v>46</v>
      </c>
      <c r="G493" s="25" t="s">
        <v>39</v>
      </c>
      <c r="H493" s="25">
        <v>107000</v>
      </c>
      <c r="I493" s="11">
        <f t="shared" si="82"/>
        <v>4922000</v>
      </c>
      <c r="J493" s="26" t="s">
        <v>28</v>
      </c>
      <c r="K493" s="11"/>
      <c r="L493" s="107">
        <f t="shared" si="77"/>
        <v>0</v>
      </c>
      <c r="M493" s="107"/>
      <c r="N493" s="107"/>
      <c r="O493" s="107">
        <f t="shared" si="78"/>
        <v>0</v>
      </c>
      <c r="P493" s="107"/>
      <c r="Q493" s="107"/>
      <c r="R493" s="107">
        <f t="shared" si="79"/>
        <v>0</v>
      </c>
      <c r="S493" s="107"/>
      <c r="T493" s="107"/>
      <c r="U493" s="107">
        <f t="shared" si="80"/>
        <v>0</v>
      </c>
      <c r="V493" s="107"/>
      <c r="W493" s="107"/>
      <c r="X493" s="107">
        <f t="shared" si="81"/>
        <v>0</v>
      </c>
      <c r="Y493" s="107"/>
      <c r="Z493" s="107"/>
      <c r="AA493" s="108">
        <f>C493+I493-L493-O493-U493-X493-R493</f>
        <v>4922000</v>
      </c>
      <c r="AB493" s="7"/>
    </row>
    <row r="494" spans="1:28" ht="15.75" hidden="1" x14ac:dyDescent="0.25">
      <c r="A494" s="24">
        <v>45542</v>
      </c>
      <c r="B494" s="25" t="s">
        <v>307</v>
      </c>
      <c r="C494" s="25"/>
      <c r="D494" s="25" t="s">
        <v>46</v>
      </c>
      <c r="E494" s="25" t="s">
        <v>138</v>
      </c>
      <c r="F494" s="25">
        <v>250</v>
      </c>
      <c r="G494" s="25" t="s">
        <v>34</v>
      </c>
      <c r="H494" s="25">
        <v>1390</v>
      </c>
      <c r="I494" s="11">
        <f t="shared" si="82"/>
        <v>347500</v>
      </c>
      <c r="J494" s="31" t="s">
        <v>312</v>
      </c>
      <c r="K494" s="11"/>
      <c r="L494" s="107">
        <f t="shared" si="77"/>
        <v>0</v>
      </c>
      <c r="M494" s="107"/>
      <c r="N494" s="107"/>
      <c r="O494" s="107">
        <f t="shared" si="78"/>
        <v>0</v>
      </c>
      <c r="P494" s="107"/>
      <c r="Q494" s="107"/>
      <c r="R494" s="107">
        <f t="shared" si="79"/>
        <v>347500</v>
      </c>
      <c r="S494" s="107">
        <v>347500</v>
      </c>
      <c r="T494" s="107"/>
      <c r="U494" s="107">
        <f t="shared" si="80"/>
        <v>0</v>
      </c>
      <c r="V494" s="107"/>
      <c r="W494" s="107"/>
      <c r="X494" s="107">
        <f t="shared" si="81"/>
        <v>0</v>
      </c>
      <c r="Y494" s="107"/>
      <c r="Z494" s="107"/>
      <c r="AA494" s="108">
        <f>C494+I494-L494-O494-U494-X494-R494</f>
        <v>0</v>
      </c>
      <c r="AB494" s="7">
        <v>45545</v>
      </c>
    </row>
    <row r="495" spans="1:28" ht="15.75" hidden="1" x14ac:dyDescent="0.25">
      <c r="A495" s="24">
        <v>45542</v>
      </c>
      <c r="B495" s="25" t="s">
        <v>307</v>
      </c>
      <c r="C495" s="25"/>
      <c r="D495" s="25" t="s">
        <v>46</v>
      </c>
      <c r="E495" s="25" t="s">
        <v>154</v>
      </c>
      <c r="F495" s="25">
        <v>250</v>
      </c>
      <c r="G495" s="25" t="s">
        <v>34</v>
      </c>
      <c r="H495" s="25">
        <v>1065</v>
      </c>
      <c r="I495" s="11">
        <f t="shared" si="82"/>
        <v>266250</v>
      </c>
      <c r="J495" s="31" t="s">
        <v>324</v>
      </c>
      <c r="K495" s="11"/>
      <c r="L495" s="107">
        <f t="shared" si="77"/>
        <v>68000</v>
      </c>
      <c r="M495" s="107">
        <v>68000</v>
      </c>
      <c r="N495" s="107"/>
      <c r="O495" s="107">
        <f t="shared" si="78"/>
        <v>0</v>
      </c>
      <c r="P495" s="107"/>
      <c r="Q495" s="107"/>
      <c r="R495" s="107">
        <f t="shared" si="79"/>
        <v>198250</v>
      </c>
      <c r="S495" s="107">
        <v>198250</v>
      </c>
      <c r="T495" s="107"/>
      <c r="U495" s="107">
        <f t="shared" si="80"/>
        <v>0</v>
      </c>
      <c r="V495" s="107"/>
      <c r="W495" s="107"/>
      <c r="X495" s="107">
        <f t="shared" si="81"/>
        <v>0</v>
      </c>
      <c r="Y495" s="107"/>
      <c r="Z495" s="107"/>
      <c r="AA495" s="108">
        <f>C495+I495-L495-O495-U495-X495-R495</f>
        <v>0</v>
      </c>
      <c r="AB495" s="7">
        <v>45545</v>
      </c>
    </row>
    <row r="496" spans="1:28" ht="15.75" hidden="1" x14ac:dyDescent="0.25">
      <c r="A496" s="24">
        <v>45542</v>
      </c>
      <c r="B496" s="50" t="s">
        <v>291</v>
      </c>
      <c r="C496" s="25"/>
      <c r="D496" s="25" t="s">
        <v>52</v>
      </c>
      <c r="E496" s="25" t="s">
        <v>192</v>
      </c>
      <c r="F496" s="25">
        <v>1000</v>
      </c>
      <c r="G496" s="25" t="s">
        <v>34</v>
      </c>
      <c r="H496" s="25">
        <v>2500</v>
      </c>
      <c r="I496" s="11">
        <f t="shared" si="82"/>
        <v>2500000</v>
      </c>
      <c r="J496" s="31" t="s">
        <v>312</v>
      </c>
      <c r="K496" s="11" t="s">
        <v>1884</v>
      </c>
      <c r="L496" s="107">
        <f t="shared" si="77"/>
        <v>0</v>
      </c>
      <c r="M496" s="107"/>
      <c r="N496" s="107"/>
      <c r="O496" s="107">
        <f t="shared" si="78"/>
        <v>2500000</v>
      </c>
      <c r="P496" s="107">
        <v>2500000</v>
      </c>
      <c r="Q496" s="107"/>
      <c r="R496" s="107">
        <f t="shared" si="79"/>
        <v>0</v>
      </c>
      <c r="S496" s="107"/>
      <c r="T496" s="107"/>
      <c r="U496" s="107">
        <f t="shared" si="80"/>
        <v>0</v>
      </c>
      <c r="V496" s="107"/>
      <c r="W496" s="107"/>
      <c r="X496" s="107">
        <f t="shared" si="81"/>
        <v>0</v>
      </c>
      <c r="Y496" s="107"/>
      <c r="Z496" s="107"/>
      <c r="AA496" s="108">
        <f>C496+I496-L496-O496-U496-X496-R496</f>
        <v>0</v>
      </c>
      <c r="AB496" s="7">
        <v>45546</v>
      </c>
    </row>
    <row r="497" spans="1:28" ht="15.75" hidden="1" x14ac:dyDescent="0.25">
      <c r="A497" s="24">
        <v>45542</v>
      </c>
      <c r="B497" s="25" t="s">
        <v>1770</v>
      </c>
      <c r="C497" s="25"/>
      <c r="D497" s="25" t="s">
        <v>52</v>
      </c>
      <c r="E497" s="25" t="s">
        <v>81</v>
      </c>
      <c r="F497" s="25">
        <v>23</v>
      </c>
      <c r="G497" s="25" t="s">
        <v>39</v>
      </c>
      <c r="H497" s="25">
        <v>46000</v>
      </c>
      <c r="I497" s="11">
        <f t="shared" si="82"/>
        <v>1058000</v>
      </c>
      <c r="J497" s="31" t="s">
        <v>312</v>
      </c>
      <c r="K497" s="11" t="s">
        <v>1854</v>
      </c>
      <c r="L497" s="107">
        <f t="shared" si="77"/>
        <v>0</v>
      </c>
      <c r="M497" s="107"/>
      <c r="N497" s="107"/>
      <c r="O497" s="107">
        <f t="shared" si="78"/>
        <v>1058000</v>
      </c>
      <c r="P497" s="107">
        <v>1058000</v>
      </c>
      <c r="Q497" s="107"/>
      <c r="R497" s="107">
        <f t="shared" si="79"/>
        <v>0</v>
      </c>
      <c r="S497" s="107"/>
      <c r="T497" s="107"/>
      <c r="U497" s="107">
        <f t="shared" si="80"/>
        <v>0</v>
      </c>
      <c r="V497" s="107"/>
      <c r="W497" s="107"/>
      <c r="X497" s="107">
        <f t="shared" si="81"/>
        <v>0</v>
      </c>
      <c r="Y497" s="107"/>
      <c r="Z497" s="107"/>
      <c r="AA497" s="108">
        <f>C497+I497-L497-O497-U497-X497-R497</f>
        <v>0</v>
      </c>
      <c r="AB497" s="7">
        <v>45541</v>
      </c>
    </row>
    <row r="498" spans="1:28" ht="15.75" hidden="1" x14ac:dyDescent="0.25">
      <c r="A498" s="24">
        <v>45542</v>
      </c>
      <c r="B498" s="25" t="s">
        <v>346</v>
      </c>
      <c r="C498" s="25"/>
      <c r="D498" s="25" t="s">
        <v>52</v>
      </c>
      <c r="E498" s="25" t="s">
        <v>42</v>
      </c>
      <c r="F498" s="25">
        <v>1500</v>
      </c>
      <c r="G498" s="25" t="s">
        <v>34</v>
      </c>
      <c r="H498" s="25">
        <v>4000</v>
      </c>
      <c r="I498" s="11">
        <f t="shared" si="82"/>
        <v>6000000</v>
      </c>
      <c r="J498" s="31" t="s">
        <v>312</v>
      </c>
      <c r="K498" s="11" t="s">
        <v>1868</v>
      </c>
      <c r="L498" s="107">
        <f t="shared" si="77"/>
        <v>0</v>
      </c>
      <c r="M498" s="107"/>
      <c r="N498" s="107"/>
      <c r="O498" s="107">
        <f t="shared" si="78"/>
        <v>6000000</v>
      </c>
      <c r="P498" s="107">
        <v>6000000</v>
      </c>
      <c r="Q498" s="107"/>
      <c r="R498" s="107">
        <f t="shared" si="79"/>
        <v>0</v>
      </c>
      <c r="S498" s="107"/>
      <c r="T498" s="107"/>
      <c r="U498" s="107">
        <f t="shared" si="80"/>
        <v>0</v>
      </c>
      <c r="V498" s="107"/>
      <c r="W498" s="107"/>
      <c r="X498" s="107">
        <f t="shared" si="81"/>
        <v>0</v>
      </c>
      <c r="Y498" s="107"/>
      <c r="Z498" s="107"/>
      <c r="AA498" s="108">
        <f>C498+I498-L498-O498-U498-X498-R498</f>
        <v>0</v>
      </c>
      <c r="AB498" s="7">
        <v>45551</v>
      </c>
    </row>
    <row r="499" spans="1:28" ht="15.75" hidden="1" x14ac:dyDescent="0.25">
      <c r="A499" s="24">
        <v>45542</v>
      </c>
      <c r="B499" s="25" t="s">
        <v>90</v>
      </c>
      <c r="C499" s="25"/>
      <c r="D499" s="25" t="s">
        <v>46</v>
      </c>
      <c r="E499" s="25" t="s">
        <v>53</v>
      </c>
      <c r="F499" s="25">
        <v>10</v>
      </c>
      <c r="G499" s="25" t="s">
        <v>23</v>
      </c>
      <c r="H499" s="25">
        <v>400000</v>
      </c>
      <c r="I499" s="11">
        <f t="shared" si="82"/>
        <v>4000000</v>
      </c>
      <c r="J499" s="31" t="s">
        <v>312</v>
      </c>
      <c r="K499" s="11" t="s">
        <v>1866</v>
      </c>
      <c r="L499" s="107">
        <f t="shared" si="77"/>
        <v>0</v>
      </c>
      <c r="M499" s="107"/>
      <c r="N499" s="107"/>
      <c r="O499" s="107">
        <f t="shared" si="78"/>
        <v>4000000</v>
      </c>
      <c r="P499" s="107">
        <v>4000000</v>
      </c>
      <c r="Q499" s="107"/>
      <c r="R499" s="107">
        <f t="shared" si="79"/>
        <v>0</v>
      </c>
      <c r="S499" s="107"/>
      <c r="T499" s="107"/>
      <c r="U499" s="107">
        <f t="shared" si="80"/>
        <v>0</v>
      </c>
      <c r="V499" s="107"/>
      <c r="W499" s="107"/>
      <c r="X499" s="107">
        <f t="shared" si="81"/>
        <v>0</v>
      </c>
      <c r="Y499" s="107"/>
      <c r="Z499" s="107"/>
      <c r="AA499" s="108">
        <f>C499+I499-L499-O499-U499-X499-R499</f>
        <v>0</v>
      </c>
      <c r="AB499" s="7">
        <v>45544</v>
      </c>
    </row>
    <row r="500" spans="1:28" ht="15.75" hidden="1" x14ac:dyDescent="0.25">
      <c r="A500" s="24">
        <v>45542</v>
      </c>
      <c r="B500" s="25" t="s">
        <v>90</v>
      </c>
      <c r="C500" s="25"/>
      <c r="D500" s="25" t="s">
        <v>46</v>
      </c>
      <c r="E500" s="25" t="s">
        <v>129</v>
      </c>
      <c r="F500" s="25">
        <v>12</v>
      </c>
      <c r="G500" s="25" t="s">
        <v>77</v>
      </c>
      <c r="H500" s="25">
        <v>65000</v>
      </c>
      <c r="I500" s="11">
        <f t="shared" si="82"/>
        <v>780000</v>
      </c>
      <c r="J500" s="31" t="s">
        <v>324</v>
      </c>
      <c r="K500" s="11"/>
      <c r="L500" s="107">
        <f t="shared" si="77"/>
        <v>0</v>
      </c>
      <c r="M500" s="107"/>
      <c r="N500" s="107"/>
      <c r="O500" s="107">
        <f t="shared" si="78"/>
        <v>0</v>
      </c>
      <c r="P500" s="107"/>
      <c r="Q500" s="107"/>
      <c r="R500" s="107">
        <f t="shared" si="79"/>
        <v>0</v>
      </c>
      <c r="S500" s="107"/>
      <c r="T500" s="107"/>
      <c r="U500" s="107">
        <f t="shared" si="80"/>
        <v>780000</v>
      </c>
      <c r="V500" s="107">
        <v>780000</v>
      </c>
      <c r="W500" s="107"/>
      <c r="X500" s="107">
        <f t="shared" si="81"/>
        <v>0</v>
      </c>
      <c r="Y500" s="107"/>
      <c r="Z500" s="107"/>
      <c r="AA500" s="108">
        <f>C500+I500-L500-O500-U500-X500-R500</f>
        <v>0</v>
      </c>
      <c r="AB500" s="7">
        <v>45542</v>
      </c>
    </row>
    <row r="501" spans="1:28" ht="15.75" hidden="1" x14ac:dyDescent="0.25">
      <c r="A501" s="24">
        <v>45542</v>
      </c>
      <c r="B501" s="25" t="s">
        <v>827</v>
      </c>
      <c r="C501" s="25"/>
      <c r="D501" s="25" t="s">
        <v>46</v>
      </c>
      <c r="E501" s="25" t="s">
        <v>44</v>
      </c>
      <c r="F501" s="25">
        <v>500</v>
      </c>
      <c r="G501" s="25" t="s">
        <v>34</v>
      </c>
      <c r="H501" s="25">
        <v>1040</v>
      </c>
      <c r="I501" s="11">
        <f t="shared" si="82"/>
        <v>520000</v>
      </c>
      <c r="J501" s="31" t="s">
        <v>312</v>
      </c>
      <c r="K501" s="11" t="s">
        <v>1853</v>
      </c>
      <c r="L501" s="107">
        <f t="shared" si="77"/>
        <v>0</v>
      </c>
      <c r="M501" s="107"/>
      <c r="N501" s="107"/>
      <c r="O501" s="107">
        <f t="shared" si="78"/>
        <v>520000</v>
      </c>
      <c r="P501" s="107">
        <v>520000</v>
      </c>
      <c r="Q501" s="107"/>
      <c r="R501" s="107">
        <f t="shared" si="79"/>
        <v>0</v>
      </c>
      <c r="S501" s="107"/>
      <c r="T501" s="107"/>
      <c r="U501" s="107">
        <f t="shared" si="80"/>
        <v>0</v>
      </c>
      <c r="V501" s="107"/>
      <c r="W501" s="107"/>
      <c r="X501" s="107">
        <f t="shared" si="81"/>
        <v>0</v>
      </c>
      <c r="Y501" s="107"/>
      <c r="Z501" s="107"/>
      <c r="AA501" s="108">
        <f>C501+I501-L501-O501-U501-X501-R501</f>
        <v>0</v>
      </c>
      <c r="AB501" s="7">
        <v>45544</v>
      </c>
    </row>
    <row r="502" spans="1:28" ht="15.75" hidden="1" x14ac:dyDescent="0.25">
      <c r="A502" s="24">
        <v>45542</v>
      </c>
      <c r="B502" s="25" t="s">
        <v>827</v>
      </c>
      <c r="C502" s="25"/>
      <c r="D502" s="25" t="s">
        <v>46</v>
      </c>
      <c r="E502" s="25" t="s">
        <v>259</v>
      </c>
      <c r="F502" s="25">
        <v>500</v>
      </c>
      <c r="G502" s="25" t="s">
        <v>34</v>
      </c>
      <c r="H502" s="25">
        <v>750</v>
      </c>
      <c r="I502" s="11">
        <f t="shared" si="82"/>
        <v>375000</v>
      </c>
      <c r="J502" s="31" t="s">
        <v>312</v>
      </c>
      <c r="K502" s="11" t="s">
        <v>1853</v>
      </c>
      <c r="L502" s="107">
        <f t="shared" si="77"/>
        <v>0</v>
      </c>
      <c r="M502" s="107"/>
      <c r="N502" s="107"/>
      <c r="O502" s="107">
        <f t="shared" si="78"/>
        <v>375000</v>
      </c>
      <c r="P502" s="107">
        <v>375000</v>
      </c>
      <c r="Q502" s="107"/>
      <c r="R502" s="107">
        <f t="shared" si="79"/>
        <v>0</v>
      </c>
      <c r="S502" s="107"/>
      <c r="T502" s="107"/>
      <c r="U502" s="107">
        <f t="shared" si="80"/>
        <v>0</v>
      </c>
      <c r="V502" s="107"/>
      <c r="W502" s="107"/>
      <c r="X502" s="107">
        <f t="shared" si="81"/>
        <v>0</v>
      </c>
      <c r="Y502" s="107"/>
      <c r="Z502" s="107"/>
      <c r="AA502" s="108">
        <f>C502+I502-L502-O502-U502-X502-R502</f>
        <v>0</v>
      </c>
      <c r="AB502" s="7">
        <v>45544</v>
      </c>
    </row>
    <row r="503" spans="1:28" ht="15.75" hidden="1" x14ac:dyDescent="0.25">
      <c r="A503" s="24">
        <v>45542</v>
      </c>
      <c r="B503" s="25" t="s">
        <v>827</v>
      </c>
      <c r="C503" s="25"/>
      <c r="D503" s="25" t="s">
        <v>46</v>
      </c>
      <c r="E503" s="25" t="s">
        <v>87</v>
      </c>
      <c r="F503" s="25">
        <v>500</v>
      </c>
      <c r="G503" s="25" t="s">
        <v>34</v>
      </c>
      <c r="H503" s="25">
        <v>1000</v>
      </c>
      <c r="I503" s="11">
        <f t="shared" si="82"/>
        <v>500000</v>
      </c>
      <c r="J503" s="31" t="s">
        <v>312</v>
      </c>
      <c r="K503" s="11" t="s">
        <v>1853</v>
      </c>
      <c r="L503" s="107">
        <f t="shared" si="77"/>
        <v>0</v>
      </c>
      <c r="M503" s="107"/>
      <c r="N503" s="107"/>
      <c r="O503" s="107">
        <f t="shared" si="78"/>
        <v>500000</v>
      </c>
      <c r="P503" s="107">
        <v>500000</v>
      </c>
      <c r="Q503" s="107"/>
      <c r="R503" s="107">
        <f t="shared" si="79"/>
        <v>0</v>
      </c>
      <c r="S503" s="107"/>
      <c r="T503" s="107"/>
      <c r="U503" s="107">
        <f t="shared" si="80"/>
        <v>0</v>
      </c>
      <c r="V503" s="107"/>
      <c r="W503" s="107"/>
      <c r="X503" s="107">
        <f t="shared" si="81"/>
        <v>0</v>
      </c>
      <c r="Y503" s="107"/>
      <c r="Z503" s="107"/>
      <c r="AA503" s="108">
        <f>C503+I503-L503-O503-U503-X503-R503</f>
        <v>0</v>
      </c>
      <c r="AB503" s="7">
        <v>45544</v>
      </c>
    </row>
    <row r="504" spans="1:28" ht="15.75" hidden="1" x14ac:dyDescent="0.25">
      <c r="A504" s="24">
        <v>45542</v>
      </c>
      <c r="B504" s="25" t="s">
        <v>827</v>
      </c>
      <c r="C504" s="25"/>
      <c r="D504" s="25" t="s">
        <v>46</v>
      </c>
      <c r="E504" s="25" t="s">
        <v>108</v>
      </c>
      <c r="F504" s="25">
        <v>1400</v>
      </c>
      <c r="G504" s="25" t="s">
        <v>34</v>
      </c>
      <c r="H504" s="25">
        <v>1900</v>
      </c>
      <c r="I504" s="11">
        <f t="shared" si="82"/>
        <v>2660000</v>
      </c>
      <c r="J504" s="31" t="s">
        <v>312</v>
      </c>
      <c r="K504" s="11" t="s">
        <v>1853</v>
      </c>
      <c r="L504" s="107">
        <f t="shared" si="77"/>
        <v>0</v>
      </c>
      <c r="M504" s="107"/>
      <c r="N504" s="107"/>
      <c r="O504" s="107">
        <f t="shared" si="78"/>
        <v>2660000</v>
      </c>
      <c r="P504" s="107">
        <v>2660000</v>
      </c>
      <c r="Q504" s="107"/>
      <c r="R504" s="107">
        <f t="shared" si="79"/>
        <v>0</v>
      </c>
      <c r="S504" s="107"/>
      <c r="T504" s="107"/>
      <c r="U504" s="107">
        <f t="shared" si="80"/>
        <v>0</v>
      </c>
      <c r="V504" s="107"/>
      <c r="W504" s="107"/>
      <c r="X504" s="107">
        <f t="shared" si="81"/>
        <v>0</v>
      </c>
      <c r="Y504" s="107"/>
      <c r="Z504" s="107"/>
      <c r="AA504" s="108">
        <f>C504+I504-L504-O504-U504-X504-R504</f>
        <v>0</v>
      </c>
      <c r="AB504" s="7">
        <v>45544</v>
      </c>
    </row>
    <row r="505" spans="1:28" ht="15.75" hidden="1" x14ac:dyDescent="0.25">
      <c r="A505" s="24">
        <v>45542</v>
      </c>
      <c r="B505" s="25" t="s">
        <v>99</v>
      </c>
      <c r="C505" s="25"/>
      <c r="D505" s="25"/>
      <c r="E505" s="25" t="s">
        <v>89</v>
      </c>
      <c r="F505" s="25">
        <v>15.1</v>
      </c>
      <c r="G505" s="25" t="s">
        <v>39</v>
      </c>
      <c r="H505" s="25"/>
      <c r="I505" s="11">
        <f t="shared" si="82"/>
        <v>0</v>
      </c>
      <c r="J505" s="26" t="s">
        <v>28</v>
      </c>
      <c r="K505" s="11"/>
      <c r="L505" s="107">
        <f t="shared" si="77"/>
        <v>0</v>
      </c>
      <c r="M505" s="107"/>
      <c r="N505" s="107"/>
      <c r="O505" s="107">
        <f t="shared" si="78"/>
        <v>0</v>
      </c>
      <c r="P505" s="107"/>
      <c r="Q505" s="107"/>
      <c r="R505" s="107">
        <f t="shared" si="79"/>
        <v>0</v>
      </c>
      <c r="S505" s="107"/>
      <c r="T505" s="107"/>
      <c r="U505" s="107">
        <f t="shared" si="80"/>
        <v>0</v>
      </c>
      <c r="V505" s="107"/>
      <c r="W505" s="107"/>
      <c r="X505" s="107">
        <f t="shared" si="81"/>
        <v>0</v>
      </c>
      <c r="Y505" s="107"/>
      <c r="Z505" s="107"/>
      <c r="AA505" s="108">
        <f>C505+I505-L505-O505-U505-X505-R505</f>
        <v>0</v>
      </c>
      <c r="AB505" s="7"/>
    </row>
    <row r="506" spans="1:28" ht="15.75" hidden="1" x14ac:dyDescent="0.25">
      <c r="A506" s="24">
        <v>45542</v>
      </c>
      <c r="B506" s="25" t="s">
        <v>99</v>
      </c>
      <c r="C506" s="25"/>
      <c r="D506" s="25"/>
      <c r="E506" s="25" t="s">
        <v>103</v>
      </c>
      <c r="F506" s="25">
        <v>28.9</v>
      </c>
      <c r="G506" s="25" t="s">
        <v>39</v>
      </c>
      <c r="H506" s="25"/>
      <c r="I506" s="11">
        <f t="shared" si="82"/>
        <v>0</v>
      </c>
      <c r="J506" s="26" t="s">
        <v>28</v>
      </c>
      <c r="K506" s="11"/>
      <c r="L506" s="107">
        <f t="shared" si="77"/>
        <v>0</v>
      </c>
      <c r="M506" s="107"/>
      <c r="N506" s="107"/>
      <c r="O506" s="107">
        <f t="shared" si="78"/>
        <v>0</v>
      </c>
      <c r="P506" s="107"/>
      <c r="Q506" s="107"/>
      <c r="R506" s="107">
        <f t="shared" si="79"/>
        <v>0</v>
      </c>
      <c r="S506" s="107"/>
      <c r="T506" s="107"/>
      <c r="U506" s="107">
        <f t="shared" si="80"/>
        <v>0</v>
      </c>
      <c r="V506" s="107"/>
      <c r="W506" s="107"/>
      <c r="X506" s="107">
        <f t="shared" si="81"/>
        <v>0</v>
      </c>
      <c r="Y506" s="107"/>
      <c r="Z506" s="107"/>
      <c r="AA506" s="108">
        <f>C506+I506-L506-O506-U506-X506-R506</f>
        <v>0</v>
      </c>
      <c r="AB506" s="7"/>
    </row>
    <row r="507" spans="1:28" ht="15.75" hidden="1" x14ac:dyDescent="0.25">
      <c r="A507" s="24">
        <v>45542</v>
      </c>
      <c r="B507" s="25" t="s">
        <v>99</v>
      </c>
      <c r="C507" s="25"/>
      <c r="D507" s="25"/>
      <c r="E507" s="25" t="s">
        <v>102</v>
      </c>
      <c r="F507" s="25">
        <v>104.6</v>
      </c>
      <c r="G507" s="25" t="s">
        <v>39</v>
      </c>
      <c r="H507" s="25"/>
      <c r="I507" s="11">
        <f t="shared" si="82"/>
        <v>0</v>
      </c>
      <c r="J507" s="26" t="s">
        <v>28</v>
      </c>
      <c r="K507" s="11"/>
      <c r="L507" s="107">
        <f t="shared" si="77"/>
        <v>0</v>
      </c>
      <c r="M507" s="107"/>
      <c r="N507" s="107"/>
      <c r="O507" s="107">
        <f t="shared" si="78"/>
        <v>0</v>
      </c>
      <c r="P507" s="107"/>
      <c r="Q507" s="107"/>
      <c r="R507" s="107">
        <f t="shared" si="79"/>
        <v>0</v>
      </c>
      <c r="S507" s="107"/>
      <c r="T507" s="107"/>
      <c r="U507" s="107">
        <f t="shared" si="80"/>
        <v>0</v>
      </c>
      <c r="V507" s="107"/>
      <c r="W507" s="107"/>
      <c r="X507" s="107">
        <f t="shared" si="81"/>
        <v>0</v>
      </c>
      <c r="Y507" s="107"/>
      <c r="Z507" s="107"/>
      <c r="AA507" s="108">
        <f>C507+I507-L507-O507-U507-X507-R507</f>
        <v>0</v>
      </c>
      <c r="AB507" s="7"/>
    </row>
    <row r="508" spans="1:28" ht="15.75" hidden="1" x14ac:dyDescent="0.25">
      <c r="A508" s="24">
        <v>45542</v>
      </c>
      <c r="B508" s="25" t="s">
        <v>256</v>
      </c>
      <c r="C508" s="25"/>
      <c r="D508" s="25" t="s">
        <v>52</v>
      </c>
      <c r="E508" s="25" t="s">
        <v>400</v>
      </c>
      <c r="F508" s="25">
        <v>2.5</v>
      </c>
      <c r="G508" s="25" t="s">
        <v>39</v>
      </c>
      <c r="H508" s="25">
        <v>90000</v>
      </c>
      <c r="I508" s="11">
        <f t="shared" si="82"/>
        <v>225000</v>
      </c>
      <c r="J508" s="26" t="s">
        <v>28</v>
      </c>
      <c r="K508" s="11"/>
      <c r="L508" s="107">
        <f t="shared" si="77"/>
        <v>0</v>
      </c>
      <c r="M508" s="107"/>
      <c r="N508" s="107"/>
      <c r="O508" s="107">
        <f t="shared" si="78"/>
        <v>0</v>
      </c>
      <c r="P508" s="107"/>
      <c r="Q508" s="107"/>
      <c r="R508" s="107">
        <f t="shared" si="79"/>
        <v>0</v>
      </c>
      <c r="S508" s="107"/>
      <c r="T508" s="107"/>
      <c r="U508" s="107">
        <f t="shared" si="80"/>
        <v>0</v>
      </c>
      <c r="V508" s="107"/>
      <c r="W508" s="107"/>
      <c r="X508" s="107">
        <f t="shared" si="81"/>
        <v>0</v>
      </c>
      <c r="Y508" s="107"/>
      <c r="Z508" s="107"/>
      <c r="AA508" s="108">
        <f>C508+I508-L508-O508-U508-X508-R508</f>
        <v>225000</v>
      </c>
      <c r="AB508" s="7"/>
    </row>
    <row r="509" spans="1:28" ht="15.75" hidden="1" x14ac:dyDescent="0.25">
      <c r="A509" s="24">
        <v>45542</v>
      </c>
      <c r="B509" s="25" t="s">
        <v>256</v>
      </c>
      <c r="C509" s="25"/>
      <c r="D509" s="25" t="s">
        <v>52</v>
      </c>
      <c r="E509" s="25" t="s">
        <v>217</v>
      </c>
      <c r="F509" s="25">
        <v>2.5</v>
      </c>
      <c r="G509" s="25" t="s">
        <v>39</v>
      </c>
      <c r="H509" s="25">
        <v>90000</v>
      </c>
      <c r="I509" s="11">
        <f t="shared" si="82"/>
        <v>225000</v>
      </c>
      <c r="J509" s="26" t="s">
        <v>28</v>
      </c>
      <c r="K509" s="11"/>
      <c r="L509" s="107">
        <f t="shared" si="77"/>
        <v>0</v>
      </c>
      <c r="M509" s="107"/>
      <c r="N509" s="107"/>
      <c r="O509" s="107">
        <f t="shared" si="78"/>
        <v>0</v>
      </c>
      <c r="P509" s="107"/>
      <c r="Q509" s="107"/>
      <c r="R509" s="107">
        <f t="shared" si="79"/>
        <v>0</v>
      </c>
      <c r="S509" s="107"/>
      <c r="T509" s="107"/>
      <c r="U509" s="107">
        <f t="shared" si="80"/>
        <v>0</v>
      </c>
      <c r="V509" s="107"/>
      <c r="W509" s="107"/>
      <c r="X509" s="107">
        <f t="shared" si="81"/>
        <v>0</v>
      </c>
      <c r="Y509" s="107"/>
      <c r="Z509" s="107"/>
      <c r="AA509" s="108">
        <f>C509+I509-L509-O509-U509-X509-R509</f>
        <v>225000</v>
      </c>
      <c r="AB509" s="7"/>
    </row>
    <row r="510" spans="1:28" ht="15.75" hidden="1" x14ac:dyDescent="0.25">
      <c r="A510" s="24">
        <v>45542</v>
      </c>
      <c r="B510" s="25" t="s">
        <v>256</v>
      </c>
      <c r="C510" s="25"/>
      <c r="D510" s="25" t="s">
        <v>52</v>
      </c>
      <c r="E510" s="25" t="s">
        <v>150</v>
      </c>
      <c r="F510" s="25">
        <v>10</v>
      </c>
      <c r="G510" s="25" t="s">
        <v>77</v>
      </c>
      <c r="H510" s="25">
        <v>50000</v>
      </c>
      <c r="I510" s="11">
        <f t="shared" si="82"/>
        <v>500000</v>
      </c>
      <c r="J510" s="26" t="s">
        <v>28</v>
      </c>
      <c r="K510" s="11"/>
      <c r="L510" s="107">
        <f t="shared" si="77"/>
        <v>0</v>
      </c>
      <c r="M510" s="107"/>
      <c r="N510" s="107"/>
      <c r="O510" s="107">
        <f t="shared" si="78"/>
        <v>0</v>
      </c>
      <c r="P510" s="107"/>
      <c r="Q510" s="107"/>
      <c r="R510" s="107">
        <f t="shared" si="79"/>
        <v>0</v>
      </c>
      <c r="S510" s="107"/>
      <c r="T510" s="107"/>
      <c r="U510" s="107">
        <f t="shared" si="80"/>
        <v>0</v>
      </c>
      <c r="V510" s="107"/>
      <c r="W510" s="107"/>
      <c r="X510" s="107">
        <f t="shared" si="81"/>
        <v>0</v>
      </c>
      <c r="Y510" s="107"/>
      <c r="Z510" s="107"/>
      <c r="AA510" s="108">
        <f>C510+I510-L510-O510-U510-X510-R510</f>
        <v>500000</v>
      </c>
      <c r="AB510" s="7"/>
    </row>
    <row r="511" spans="1:28" ht="15.75" hidden="1" x14ac:dyDescent="0.25">
      <c r="A511" s="24">
        <v>45542</v>
      </c>
      <c r="B511" s="25" t="s">
        <v>187</v>
      </c>
      <c r="C511" s="25"/>
      <c r="D511" s="25" t="s">
        <v>46</v>
      </c>
      <c r="E511" s="25" t="s">
        <v>108</v>
      </c>
      <c r="F511" s="25">
        <v>20000</v>
      </c>
      <c r="G511" s="25" t="s">
        <v>34</v>
      </c>
      <c r="H511" s="25">
        <v>2000</v>
      </c>
      <c r="I511" s="11">
        <f t="shared" si="82"/>
        <v>40000000</v>
      </c>
      <c r="J511" s="26" t="s">
        <v>28</v>
      </c>
      <c r="K511" s="11"/>
      <c r="L511" s="107">
        <f t="shared" si="77"/>
        <v>0</v>
      </c>
      <c r="M511" s="107"/>
      <c r="N511" s="107"/>
      <c r="O511" s="107">
        <f t="shared" si="78"/>
        <v>0</v>
      </c>
      <c r="P511" s="107"/>
      <c r="Q511" s="107"/>
      <c r="R511" s="107">
        <f t="shared" si="79"/>
        <v>0</v>
      </c>
      <c r="S511" s="107"/>
      <c r="T511" s="107"/>
      <c r="U511" s="107">
        <f t="shared" si="80"/>
        <v>0</v>
      </c>
      <c r="V511" s="107"/>
      <c r="W511" s="107"/>
      <c r="X511" s="107">
        <f t="shared" si="81"/>
        <v>0</v>
      </c>
      <c r="Y511" s="107"/>
      <c r="Z511" s="107"/>
      <c r="AA511" s="108">
        <f>C511+I511-L511-O511-U511-X511-R511</f>
        <v>40000000</v>
      </c>
      <c r="AB511" s="7"/>
    </row>
    <row r="512" spans="1:28" ht="15.75" hidden="1" x14ac:dyDescent="0.25">
      <c r="A512" s="24">
        <v>45542</v>
      </c>
      <c r="B512" s="25" t="s">
        <v>1852</v>
      </c>
      <c r="C512" s="25"/>
      <c r="D512" s="25" t="s">
        <v>46</v>
      </c>
      <c r="E512" s="25" t="s">
        <v>790</v>
      </c>
      <c r="F512" s="25">
        <v>2</v>
      </c>
      <c r="G512" s="25" t="s">
        <v>48</v>
      </c>
      <c r="H512" s="25">
        <v>230000</v>
      </c>
      <c r="I512" s="11">
        <f t="shared" si="82"/>
        <v>460000</v>
      </c>
      <c r="J512" s="31" t="s">
        <v>324</v>
      </c>
      <c r="K512" s="11"/>
      <c r="L512" s="107">
        <f t="shared" si="77"/>
        <v>0</v>
      </c>
      <c r="M512" s="107"/>
      <c r="N512" s="107"/>
      <c r="O512" s="107">
        <f t="shared" si="78"/>
        <v>0</v>
      </c>
      <c r="P512" s="107"/>
      <c r="Q512" s="107"/>
      <c r="R512" s="107">
        <f t="shared" si="79"/>
        <v>0</v>
      </c>
      <c r="S512" s="107"/>
      <c r="T512" s="107"/>
      <c r="U512" s="107">
        <f t="shared" si="80"/>
        <v>460000</v>
      </c>
      <c r="V512" s="107">
        <v>460000</v>
      </c>
      <c r="W512" s="107"/>
      <c r="X512" s="107">
        <f t="shared" si="81"/>
        <v>0</v>
      </c>
      <c r="Y512" s="107"/>
      <c r="Z512" s="107"/>
      <c r="AA512" s="108">
        <f>C512+I512-L512-O512-U512-X512-R512</f>
        <v>0</v>
      </c>
      <c r="AB512" s="7">
        <v>45542</v>
      </c>
    </row>
    <row r="513" spans="1:28" ht="15.75" hidden="1" x14ac:dyDescent="0.25">
      <c r="A513" s="24">
        <v>45542</v>
      </c>
      <c r="B513" s="25" t="s">
        <v>1852</v>
      </c>
      <c r="C513" s="25"/>
      <c r="D513" s="25" t="s">
        <v>46</v>
      </c>
      <c r="E513" s="25" t="s">
        <v>477</v>
      </c>
      <c r="F513" s="25">
        <v>2</v>
      </c>
      <c r="G513" s="25" t="s">
        <v>48</v>
      </c>
      <c r="H513" s="25">
        <v>230000</v>
      </c>
      <c r="I513" s="11">
        <f t="shared" si="82"/>
        <v>460000</v>
      </c>
      <c r="J513" s="31" t="s">
        <v>324</v>
      </c>
      <c r="K513" s="11"/>
      <c r="L513" s="107">
        <f t="shared" si="77"/>
        <v>0</v>
      </c>
      <c r="M513" s="107"/>
      <c r="N513" s="107"/>
      <c r="O513" s="107">
        <f t="shared" si="78"/>
        <v>0</v>
      </c>
      <c r="P513" s="107"/>
      <c r="Q513" s="107"/>
      <c r="R513" s="107">
        <f t="shared" si="79"/>
        <v>0</v>
      </c>
      <c r="S513" s="107"/>
      <c r="T513" s="107"/>
      <c r="U513" s="107">
        <f t="shared" si="80"/>
        <v>460000</v>
      </c>
      <c r="V513" s="107">
        <v>460000</v>
      </c>
      <c r="W513" s="107"/>
      <c r="X513" s="107">
        <f t="shared" si="81"/>
        <v>0</v>
      </c>
      <c r="Y513" s="107"/>
      <c r="Z513" s="107"/>
      <c r="AA513" s="108">
        <f>C513+I513-L513-O513-U513-X513-R513</f>
        <v>0</v>
      </c>
      <c r="AB513" s="7">
        <v>45542</v>
      </c>
    </row>
    <row r="514" spans="1:28" ht="15.75" hidden="1" x14ac:dyDescent="0.25">
      <c r="A514" s="24">
        <v>45542</v>
      </c>
      <c r="B514" s="25" t="s">
        <v>1852</v>
      </c>
      <c r="C514" s="25"/>
      <c r="D514" s="25" t="s">
        <v>46</v>
      </c>
      <c r="E514" s="25" t="s">
        <v>206</v>
      </c>
      <c r="F514" s="25">
        <v>2</v>
      </c>
      <c r="G514" s="25" t="s">
        <v>48</v>
      </c>
      <c r="H514" s="25">
        <v>280000</v>
      </c>
      <c r="I514" s="11">
        <f t="shared" si="82"/>
        <v>560000</v>
      </c>
      <c r="J514" s="31" t="s">
        <v>324</v>
      </c>
      <c r="K514" s="11"/>
      <c r="L514" s="107">
        <f t="shared" si="77"/>
        <v>0</v>
      </c>
      <c r="M514" s="107"/>
      <c r="N514" s="107"/>
      <c r="O514" s="107">
        <f t="shared" si="78"/>
        <v>0</v>
      </c>
      <c r="P514" s="107"/>
      <c r="Q514" s="107"/>
      <c r="R514" s="107">
        <f t="shared" si="79"/>
        <v>0</v>
      </c>
      <c r="S514" s="107"/>
      <c r="T514" s="107"/>
      <c r="U514" s="107">
        <f t="shared" si="80"/>
        <v>560000</v>
      </c>
      <c r="V514" s="107">
        <v>560000</v>
      </c>
      <c r="W514" s="107"/>
      <c r="X514" s="107">
        <f t="shared" si="81"/>
        <v>0</v>
      </c>
      <c r="Y514" s="107"/>
      <c r="Z514" s="107"/>
      <c r="AA514" s="108">
        <f>C514+I514-L514-O514-U514-X514-R514</f>
        <v>0</v>
      </c>
      <c r="AB514" s="7">
        <v>45542</v>
      </c>
    </row>
    <row r="515" spans="1:28" ht="15.75" hidden="1" x14ac:dyDescent="0.25">
      <c r="A515" s="24">
        <v>45542</v>
      </c>
      <c r="B515" s="25" t="s">
        <v>1852</v>
      </c>
      <c r="C515" s="25"/>
      <c r="D515" s="25" t="s">
        <v>46</v>
      </c>
      <c r="E515" s="25" t="s">
        <v>681</v>
      </c>
      <c r="F515" s="25">
        <v>2</v>
      </c>
      <c r="G515" s="25" t="s">
        <v>48</v>
      </c>
      <c r="H515" s="25">
        <v>230000</v>
      </c>
      <c r="I515" s="11">
        <f t="shared" si="82"/>
        <v>460000</v>
      </c>
      <c r="J515" s="31" t="s">
        <v>324</v>
      </c>
      <c r="K515" s="11"/>
      <c r="L515" s="107">
        <f t="shared" si="77"/>
        <v>0</v>
      </c>
      <c r="M515" s="107"/>
      <c r="N515" s="107"/>
      <c r="O515" s="107">
        <f t="shared" si="78"/>
        <v>0</v>
      </c>
      <c r="P515" s="107"/>
      <c r="Q515" s="107"/>
      <c r="R515" s="107">
        <f t="shared" si="79"/>
        <v>0</v>
      </c>
      <c r="S515" s="107"/>
      <c r="T515" s="107"/>
      <c r="U515" s="107">
        <f t="shared" si="80"/>
        <v>460000</v>
      </c>
      <c r="V515" s="107">
        <v>460000</v>
      </c>
      <c r="W515" s="107"/>
      <c r="X515" s="107">
        <f t="shared" si="81"/>
        <v>0</v>
      </c>
      <c r="Y515" s="107"/>
      <c r="Z515" s="107"/>
      <c r="AA515" s="108">
        <f>C515+I515-L515-O515-U515-X515-R515</f>
        <v>0</v>
      </c>
      <c r="AB515" s="7">
        <v>45542</v>
      </c>
    </row>
    <row r="516" spans="1:28" ht="15.75" hidden="1" x14ac:dyDescent="0.25">
      <c r="A516" s="24">
        <v>45542</v>
      </c>
      <c r="B516" s="25" t="s">
        <v>1852</v>
      </c>
      <c r="C516" s="25"/>
      <c r="D516" s="25" t="s">
        <v>46</v>
      </c>
      <c r="E516" s="25" t="s">
        <v>363</v>
      </c>
      <c r="F516" s="25">
        <v>2</v>
      </c>
      <c r="G516" s="25" t="s">
        <v>48</v>
      </c>
      <c r="H516" s="25">
        <v>230000</v>
      </c>
      <c r="I516" s="11">
        <f t="shared" si="82"/>
        <v>460000</v>
      </c>
      <c r="J516" s="31" t="s">
        <v>324</v>
      </c>
      <c r="K516" s="11"/>
      <c r="L516" s="107">
        <f t="shared" si="77"/>
        <v>0</v>
      </c>
      <c r="M516" s="107"/>
      <c r="N516" s="107"/>
      <c r="O516" s="107">
        <f t="shared" si="78"/>
        <v>0</v>
      </c>
      <c r="P516" s="107"/>
      <c r="Q516" s="107"/>
      <c r="R516" s="107">
        <f t="shared" si="79"/>
        <v>0</v>
      </c>
      <c r="S516" s="107"/>
      <c r="T516" s="107"/>
      <c r="U516" s="107">
        <f t="shared" si="80"/>
        <v>460000</v>
      </c>
      <c r="V516" s="107">
        <v>460000</v>
      </c>
      <c r="W516" s="107"/>
      <c r="X516" s="107">
        <f t="shared" si="81"/>
        <v>0</v>
      </c>
      <c r="Y516" s="107"/>
      <c r="Z516" s="107"/>
      <c r="AA516" s="108">
        <f>C516+I516-L516-O516-U516-X516-R516</f>
        <v>0</v>
      </c>
      <c r="AB516" s="7">
        <v>45542</v>
      </c>
    </row>
    <row r="517" spans="1:28" ht="15.75" hidden="1" x14ac:dyDescent="0.25">
      <c r="A517" s="24">
        <v>45542</v>
      </c>
      <c r="B517" s="25" t="s">
        <v>1852</v>
      </c>
      <c r="C517" s="25"/>
      <c r="D517" s="25" t="s">
        <v>46</v>
      </c>
      <c r="E517" s="25" t="s">
        <v>394</v>
      </c>
      <c r="F517" s="25">
        <v>2</v>
      </c>
      <c r="G517" s="25" t="s">
        <v>48</v>
      </c>
      <c r="H517" s="25">
        <v>230000</v>
      </c>
      <c r="I517" s="11">
        <f t="shared" si="82"/>
        <v>460000</v>
      </c>
      <c r="J517" s="31" t="s">
        <v>324</v>
      </c>
      <c r="K517" s="11"/>
      <c r="L517" s="107">
        <f t="shared" si="77"/>
        <v>0</v>
      </c>
      <c r="M517" s="107"/>
      <c r="N517" s="107"/>
      <c r="O517" s="107">
        <f t="shared" si="78"/>
        <v>0</v>
      </c>
      <c r="P517" s="107"/>
      <c r="Q517" s="107"/>
      <c r="R517" s="107">
        <f t="shared" si="79"/>
        <v>0</v>
      </c>
      <c r="S517" s="107"/>
      <c r="T517" s="107"/>
      <c r="U517" s="107">
        <f t="shared" si="80"/>
        <v>460000</v>
      </c>
      <c r="V517" s="107">
        <v>460000</v>
      </c>
      <c r="W517" s="107"/>
      <c r="X517" s="107">
        <f t="shared" si="81"/>
        <v>0</v>
      </c>
      <c r="Y517" s="107"/>
      <c r="Z517" s="107"/>
      <c r="AA517" s="108">
        <f>C517+I517-L517-O517-U517-X517-R517</f>
        <v>0</v>
      </c>
      <c r="AB517" s="7">
        <v>45542</v>
      </c>
    </row>
    <row r="518" spans="1:28" ht="15.75" hidden="1" x14ac:dyDescent="0.25">
      <c r="A518" s="24">
        <v>45542</v>
      </c>
      <c r="B518" s="25" t="s">
        <v>698</v>
      </c>
      <c r="C518" s="25"/>
      <c r="D518" s="25" t="s">
        <v>52</v>
      </c>
      <c r="E518" s="25" t="s">
        <v>64</v>
      </c>
      <c r="F518" s="25">
        <v>40</v>
      </c>
      <c r="G518" s="25" t="s">
        <v>39</v>
      </c>
      <c r="H518" s="25">
        <v>55000</v>
      </c>
      <c r="I518" s="11">
        <f t="shared" si="82"/>
        <v>2200000</v>
      </c>
      <c r="J518" s="31" t="s">
        <v>312</v>
      </c>
      <c r="K518" s="11" t="s">
        <v>1867</v>
      </c>
      <c r="L518" s="107">
        <f t="shared" si="77"/>
        <v>0</v>
      </c>
      <c r="M518" s="107"/>
      <c r="N518" s="107"/>
      <c r="O518" s="107">
        <f t="shared" si="78"/>
        <v>2200000</v>
      </c>
      <c r="P518" s="107">
        <v>2200000</v>
      </c>
      <c r="Q518" s="107"/>
      <c r="R518" s="107">
        <f t="shared" si="79"/>
        <v>0</v>
      </c>
      <c r="S518" s="107"/>
      <c r="T518" s="107"/>
      <c r="U518" s="107">
        <f t="shared" si="80"/>
        <v>0</v>
      </c>
      <c r="V518" s="107"/>
      <c r="W518" s="107"/>
      <c r="X518" s="107">
        <f t="shared" si="81"/>
        <v>0</v>
      </c>
      <c r="Y518" s="107"/>
      <c r="Z518" s="107"/>
      <c r="AA518" s="108">
        <f>C518+I518-L518-O518-U518-X518-R518</f>
        <v>0</v>
      </c>
      <c r="AB518" s="7">
        <v>45544</v>
      </c>
    </row>
    <row r="519" spans="1:28" ht="15.75" hidden="1" x14ac:dyDescent="0.25">
      <c r="A519" s="24">
        <v>45542</v>
      </c>
      <c r="B519" s="25" t="s">
        <v>698</v>
      </c>
      <c r="C519" s="25"/>
      <c r="D519" s="25" t="s">
        <v>52</v>
      </c>
      <c r="E519" s="25" t="s">
        <v>115</v>
      </c>
      <c r="F519" s="25">
        <v>28.8</v>
      </c>
      <c r="G519" s="25" t="s">
        <v>39</v>
      </c>
      <c r="H519" s="25">
        <v>46000</v>
      </c>
      <c r="I519" s="11">
        <f t="shared" si="82"/>
        <v>1324800</v>
      </c>
      <c r="J519" s="31" t="s">
        <v>312</v>
      </c>
      <c r="K519" s="11" t="s">
        <v>1867</v>
      </c>
      <c r="L519" s="107">
        <f t="shared" si="77"/>
        <v>0</v>
      </c>
      <c r="M519" s="107"/>
      <c r="N519" s="107"/>
      <c r="O519" s="107">
        <f t="shared" si="78"/>
        <v>1324800</v>
      </c>
      <c r="P519" s="107">
        <v>1324800</v>
      </c>
      <c r="Q519" s="107"/>
      <c r="R519" s="107">
        <f t="shared" si="79"/>
        <v>0</v>
      </c>
      <c r="S519" s="107"/>
      <c r="T519" s="107"/>
      <c r="U519" s="107">
        <f t="shared" si="80"/>
        <v>0</v>
      </c>
      <c r="V519" s="107"/>
      <c r="W519" s="107"/>
      <c r="X519" s="107">
        <f t="shared" si="81"/>
        <v>0</v>
      </c>
      <c r="Y519" s="107"/>
      <c r="Z519" s="107"/>
      <c r="AA519" s="108">
        <f>C519+I519-L519-O519-U519-X519-R519</f>
        <v>0</v>
      </c>
      <c r="AB519" s="7">
        <v>45544</v>
      </c>
    </row>
    <row r="520" spans="1:28" ht="15.75" hidden="1" x14ac:dyDescent="0.25">
      <c r="A520" s="24">
        <v>45542</v>
      </c>
      <c r="B520" s="25" t="s">
        <v>698</v>
      </c>
      <c r="C520" s="25"/>
      <c r="D520" s="25" t="s">
        <v>52</v>
      </c>
      <c r="E520" s="25" t="s">
        <v>150</v>
      </c>
      <c r="F520" s="25">
        <v>10</v>
      </c>
      <c r="G520" s="25" t="s">
        <v>77</v>
      </c>
      <c r="H520" s="25">
        <v>50000</v>
      </c>
      <c r="I520" s="11">
        <f t="shared" si="82"/>
        <v>500000</v>
      </c>
      <c r="J520" s="31" t="s">
        <v>312</v>
      </c>
      <c r="K520" s="11" t="s">
        <v>1867</v>
      </c>
      <c r="L520" s="107">
        <f t="shared" si="77"/>
        <v>0</v>
      </c>
      <c r="M520" s="107"/>
      <c r="N520" s="107"/>
      <c r="O520" s="107">
        <f t="shared" si="78"/>
        <v>500000</v>
      </c>
      <c r="P520" s="107">
        <v>500000</v>
      </c>
      <c r="Q520" s="107"/>
      <c r="R520" s="107">
        <f t="shared" si="79"/>
        <v>0</v>
      </c>
      <c r="S520" s="107"/>
      <c r="T520" s="107"/>
      <c r="U520" s="107">
        <f t="shared" si="80"/>
        <v>0</v>
      </c>
      <c r="V520" s="107"/>
      <c r="W520" s="107"/>
      <c r="X520" s="107">
        <f t="shared" si="81"/>
        <v>0</v>
      </c>
      <c r="Y520" s="107"/>
      <c r="Z520" s="107"/>
      <c r="AA520" s="108">
        <f>C520+I520-L520-O520-U520-X520-R520</f>
        <v>0</v>
      </c>
      <c r="AB520" s="7">
        <v>45544</v>
      </c>
    </row>
    <row r="521" spans="1:28" ht="15.75" hidden="1" x14ac:dyDescent="0.25">
      <c r="A521" s="24">
        <v>45542</v>
      </c>
      <c r="B521" s="25" t="s">
        <v>698</v>
      </c>
      <c r="C521" s="25"/>
      <c r="D521" s="25" t="s">
        <v>52</v>
      </c>
      <c r="E521" s="25" t="s">
        <v>151</v>
      </c>
      <c r="F521" s="25">
        <v>5500</v>
      </c>
      <c r="G521" s="25" t="s">
        <v>34</v>
      </c>
      <c r="H521" s="25">
        <v>1640</v>
      </c>
      <c r="I521" s="11">
        <f t="shared" si="82"/>
        <v>9020000</v>
      </c>
      <c r="J521" s="31" t="s">
        <v>312</v>
      </c>
      <c r="K521" s="11" t="s">
        <v>1867</v>
      </c>
      <c r="L521" s="107">
        <f t="shared" si="77"/>
        <v>0</v>
      </c>
      <c r="M521" s="107"/>
      <c r="N521" s="107"/>
      <c r="O521" s="107">
        <f t="shared" si="78"/>
        <v>9020000</v>
      </c>
      <c r="P521" s="107">
        <v>9020000</v>
      </c>
      <c r="Q521" s="107"/>
      <c r="R521" s="107">
        <f t="shared" si="79"/>
        <v>0</v>
      </c>
      <c r="S521" s="107"/>
      <c r="T521" s="107"/>
      <c r="U521" s="107">
        <f t="shared" si="80"/>
        <v>0</v>
      </c>
      <c r="V521" s="107"/>
      <c r="W521" s="107"/>
      <c r="X521" s="107">
        <f t="shared" si="81"/>
        <v>0</v>
      </c>
      <c r="Y521" s="107"/>
      <c r="Z521" s="107"/>
      <c r="AA521" s="108">
        <f>C521+I521-L521-O521-U521-X521-R521</f>
        <v>0</v>
      </c>
      <c r="AB521" s="7">
        <v>45544</v>
      </c>
    </row>
    <row r="522" spans="1:28" ht="15.75" hidden="1" x14ac:dyDescent="0.25">
      <c r="A522" s="24">
        <v>45542</v>
      </c>
      <c r="B522" s="25" t="s">
        <v>698</v>
      </c>
      <c r="C522" s="25"/>
      <c r="D522" s="25" t="s">
        <v>52</v>
      </c>
      <c r="E522" s="25" t="s">
        <v>129</v>
      </c>
      <c r="F522" s="25">
        <v>12</v>
      </c>
      <c r="G522" s="25" t="s">
        <v>77</v>
      </c>
      <c r="H522" s="25">
        <v>65000</v>
      </c>
      <c r="I522" s="11">
        <f t="shared" si="82"/>
        <v>780000</v>
      </c>
      <c r="J522" s="31" t="s">
        <v>312</v>
      </c>
      <c r="K522" s="11" t="s">
        <v>1867</v>
      </c>
      <c r="L522" s="107">
        <f t="shared" si="77"/>
        <v>0</v>
      </c>
      <c r="M522" s="107"/>
      <c r="N522" s="107"/>
      <c r="O522" s="107">
        <f t="shared" si="78"/>
        <v>780000</v>
      </c>
      <c r="P522" s="107">
        <v>780000</v>
      </c>
      <c r="Q522" s="107"/>
      <c r="R522" s="107">
        <f t="shared" si="79"/>
        <v>0</v>
      </c>
      <c r="S522" s="107"/>
      <c r="T522" s="107"/>
      <c r="U522" s="107">
        <f t="shared" si="80"/>
        <v>0</v>
      </c>
      <c r="V522" s="107"/>
      <c r="W522" s="107"/>
      <c r="X522" s="107">
        <f t="shared" si="81"/>
        <v>0</v>
      </c>
      <c r="Y522" s="107"/>
      <c r="Z522" s="107"/>
      <c r="AA522" s="108">
        <f>C522+I522-L522-O522-U522-X522-R522</f>
        <v>0</v>
      </c>
      <c r="AB522" s="7">
        <v>45544</v>
      </c>
    </row>
    <row r="523" spans="1:28" ht="15.75" hidden="1" x14ac:dyDescent="0.25">
      <c r="A523" s="24">
        <v>45542</v>
      </c>
      <c r="B523" s="25" t="s">
        <v>698</v>
      </c>
      <c r="C523" s="25"/>
      <c r="D523" s="25" t="s">
        <v>52</v>
      </c>
      <c r="E523" s="25" t="s">
        <v>130</v>
      </c>
      <c r="F523" s="25">
        <v>10</v>
      </c>
      <c r="G523" s="25" t="s">
        <v>77</v>
      </c>
      <c r="H523" s="25">
        <v>50000</v>
      </c>
      <c r="I523" s="11">
        <f t="shared" si="82"/>
        <v>500000</v>
      </c>
      <c r="J523" s="31" t="s">
        <v>312</v>
      </c>
      <c r="K523" s="11" t="s">
        <v>1867</v>
      </c>
      <c r="L523" s="107">
        <f t="shared" si="77"/>
        <v>0</v>
      </c>
      <c r="M523" s="107"/>
      <c r="N523" s="107"/>
      <c r="O523" s="107">
        <f t="shared" si="78"/>
        <v>500000</v>
      </c>
      <c r="P523" s="107">
        <v>500000</v>
      </c>
      <c r="Q523" s="107"/>
      <c r="R523" s="107">
        <f t="shared" si="79"/>
        <v>0</v>
      </c>
      <c r="S523" s="107"/>
      <c r="T523" s="107"/>
      <c r="U523" s="107">
        <f t="shared" si="80"/>
        <v>0</v>
      </c>
      <c r="V523" s="107"/>
      <c r="W523" s="107"/>
      <c r="X523" s="107">
        <f t="shared" si="81"/>
        <v>0</v>
      </c>
      <c r="Y523" s="107"/>
      <c r="Z523" s="107"/>
      <c r="AA523" s="108">
        <f>C523+I523-L523-O523-U523-X523-R523</f>
        <v>0</v>
      </c>
      <c r="AB523" s="7">
        <v>45544</v>
      </c>
    </row>
    <row r="524" spans="1:28" ht="15.75" hidden="1" x14ac:dyDescent="0.25">
      <c r="A524" s="24">
        <v>45542</v>
      </c>
      <c r="B524" s="25" t="s">
        <v>698</v>
      </c>
      <c r="C524" s="25"/>
      <c r="D524" s="25" t="s">
        <v>52</v>
      </c>
      <c r="E524" s="25" t="s">
        <v>512</v>
      </c>
      <c r="F524" s="41">
        <v>2</v>
      </c>
      <c r="G524" s="25" t="s">
        <v>27</v>
      </c>
      <c r="H524" s="25">
        <v>480000</v>
      </c>
      <c r="I524" s="11">
        <f t="shared" si="82"/>
        <v>960000</v>
      </c>
      <c r="J524" s="31" t="s">
        <v>312</v>
      </c>
      <c r="K524" s="11" t="s">
        <v>1886</v>
      </c>
      <c r="L524" s="107">
        <f t="shared" ref="L524:L531" si="83">M524+N524</f>
        <v>0</v>
      </c>
      <c r="M524" s="107"/>
      <c r="N524" s="107"/>
      <c r="O524" s="107">
        <f t="shared" ref="O524:O531" si="84">P524+Q524</f>
        <v>960000</v>
      </c>
      <c r="P524" s="107">
        <v>960000</v>
      </c>
      <c r="Q524" s="107"/>
      <c r="R524" s="107">
        <f t="shared" ref="R524:R531" si="85">S524+T524</f>
        <v>0</v>
      </c>
      <c r="S524" s="107"/>
      <c r="T524" s="107"/>
      <c r="U524" s="107">
        <f t="shared" ref="U524:U531" si="86">V524+W524</f>
        <v>0</v>
      </c>
      <c r="V524" s="107"/>
      <c r="W524" s="107"/>
      <c r="X524" s="107">
        <f t="shared" ref="X524:X531" si="87">Y524+Z524</f>
        <v>0</v>
      </c>
      <c r="Y524" s="107"/>
      <c r="Z524" s="107"/>
      <c r="AA524" s="108">
        <f>C524+I524-L524-O524-U524-X524-R524</f>
        <v>0</v>
      </c>
      <c r="AB524" s="7">
        <v>45545</v>
      </c>
    </row>
    <row r="525" spans="1:28" ht="15.75" hidden="1" x14ac:dyDescent="0.25">
      <c r="A525" s="24">
        <v>45542</v>
      </c>
      <c r="B525" s="25" t="s">
        <v>311</v>
      </c>
      <c r="C525" s="25"/>
      <c r="D525" s="25" t="s">
        <v>46</v>
      </c>
      <c r="E525" s="25" t="s">
        <v>135</v>
      </c>
      <c r="F525" s="25">
        <v>6</v>
      </c>
      <c r="G525" s="25" t="s">
        <v>48</v>
      </c>
      <c r="H525" s="25">
        <v>150000</v>
      </c>
      <c r="I525" s="11">
        <f t="shared" si="82"/>
        <v>900000</v>
      </c>
      <c r="J525" s="31" t="s">
        <v>324</v>
      </c>
      <c r="K525" s="11"/>
      <c r="L525" s="107">
        <f t="shared" si="83"/>
        <v>900000</v>
      </c>
      <c r="M525" s="107">
        <v>394000</v>
      </c>
      <c r="N525" s="107">
        <v>506000</v>
      </c>
      <c r="O525" s="107">
        <f t="shared" si="84"/>
        <v>0</v>
      </c>
      <c r="P525" s="107"/>
      <c r="Q525" s="107"/>
      <c r="R525" s="107">
        <f t="shared" si="85"/>
        <v>0</v>
      </c>
      <c r="S525" s="107"/>
      <c r="T525" s="107"/>
      <c r="U525" s="107">
        <f t="shared" si="86"/>
        <v>0</v>
      </c>
      <c r="V525" s="107"/>
      <c r="W525" s="107"/>
      <c r="X525" s="107">
        <f t="shared" si="87"/>
        <v>0</v>
      </c>
      <c r="Y525" s="107"/>
      <c r="Z525" s="107"/>
      <c r="AA525" s="108">
        <f>C525+I525-L525-O525-U525-X525-R525</f>
        <v>0</v>
      </c>
      <c r="AB525" s="7">
        <v>45542</v>
      </c>
    </row>
    <row r="526" spans="1:28" ht="15.75" hidden="1" x14ac:dyDescent="0.25">
      <c r="A526" s="24">
        <v>45542</v>
      </c>
      <c r="B526" s="25" t="s">
        <v>311</v>
      </c>
      <c r="C526" s="25"/>
      <c r="D526" s="25" t="s">
        <v>46</v>
      </c>
      <c r="E526" s="25" t="s">
        <v>299</v>
      </c>
      <c r="F526" s="25">
        <v>16.5</v>
      </c>
      <c r="G526" s="25" t="s">
        <v>39</v>
      </c>
      <c r="H526" s="25">
        <v>46000</v>
      </c>
      <c r="I526" s="11">
        <f t="shared" si="82"/>
        <v>759000</v>
      </c>
      <c r="J526" s="31" t="s">
        <v>324</v>
      </c>
      <c r="K526" s="11"/>
      <c r="L526" s="107">
        <f t="shared" si="83"/>
        <v>759000</v>
      </c>
      <c r="M526" s="107"/>
      <c r="N526" s="107">
        <v>759000</v>
      </c>
      <c r="O526" s="107">
        <f t="shared" si="84"/>
        <v>0</v>
      </c>
      <c r="P526" s="107"/>
      <c r="Q526" s="107"/>
      <c r="R526" s="107">
        <f t="shared" si="85"/>
        <v>0</v>
      </c>
      <c r="S526" s="107"/>
      <c r="T526" s="107"/>
      <c r="U526" s="107">
        <f t="shared" si="86"/>
        <v>0</v>
      </c>
      <c r="V526" s="107"/>
      <c r="W526" s="107"/>
      <c r="X526" s="107">
        <f t="shared" si="87"/>
        <v>0</v>
      </c>
      <c r="Y526" s="107"/>
      <c r="Z526" s="107"/>
      <c r="AA526" s="108">
        <f>C526+I526-L526-O526-U526-X526-R526</f>
        <v>0</v>
      </c>
      <c r="AB526" s="7">
        <v>45542</v>
      </c>
    </row>
    <row r="527" spans="1:28" ht="15.75" hidden="1" x14ac:dyDescent="0.25">
      <c r="A527" s="24">
        <v>45542</v>
      </c>
      <c r="B527" s="25" t="s">
        <v>122</v>
      </c>
      <c r="C527" s="25"/>
      <c r="D527" s="25" t="s">
        <v>46</v>
      </c>
      <c r="E527" s="25" t="s">
        <v>298</v>
      </c>
      <c r="F527" s="25">
        <v>5200</v>
      </c>
      <c r="G527" s="25" t="s">
        <v>34</v>
      </c>
      <c r="H527" s="25">
        <v>3600</v>
      </c>
      <c r="I527" s="11">
        <f t="shared" ref="I527:I531" si="88">F527*H527</f>
        <v>18720000</v>
      </c>
      <c r="J527" s="31" t="s">
        <v>324</v>
      </c>
      <c r="K527" s="11"/>
      <c r="L527" s="107">
        <f t="shared" si="83"/>
        <v>18720000</v>
      </c>
      <c r="M527" s="107">
        <v>18720000</v>
      </c>
      <c r="N527" s="107"/>
      <c r="O527" s="107">
        <f t="shared" si="84"/>
        <v>0</v>
      </c>
      <c r="P527" s="107"/>
      <c r="Q527" s="107"/>
      <c r="R527" s="107">
        <f t="shared" si="85"/>
        <v>0</v>
      </c>
      <c r="S527" s="107"/>
      <c r="T527" s="107"/>
      <c r="U527" s="107">
        <f t="shared" si="86"/>
        <v>0</v>
      </c>
      <c r="V527" s="107"/>
      <c r="W527" s="107"/>
      <c r="X527" s="107">
        <f t="shared" si="87"/>
        <v>0</v>
      </c>
      <c r="Y527" s="107"/>
      <c r="Z527" s="107"/>
      <c r="AA527" s="108">
        <f>C527+I527-L527-O527-U527-X527-R527</f>
        <v>0</v>
      </c>
      <c r="AB527" s="7">
        <v>45544</v>
      </c>
    </row>
    <row r="528" spans="1:28" ht="15.75" hidden="1" x14ac:dyDescent="0.25">
      <c r="A528" s="24">
        <v>45542</v>
      </c>
      <c r="B528" s="25" t="s">
        <v>99</v>
      </c>
      <c r="C528" s="25"/>
      <c r="D528" s="25"/>
      <c r="E528" s="25" t="s">
        <v>100</v>
      </c>
      <c r="F528" s="25">
        <v>27</v>
      </c>
      <c r="G528" s="25" t="s">
        <v>39</v>
      </c>
      <c r="H528" s="25"/>
      <c r="I528" s="11">
        <f t="shared" si="88"/>
        <v>0</v>
      </c>
      <c r="J528" s="26" t="s">
        <v>28</v>
      </c>
      <c r="K528" s="11"/>
      <c r="L528" s="107">
        <f t="shared" si="83"/>
        <v>0</v>
      </c>
      <c r="M528" s="107"/>
      <c r="N528" s="107"/>
      <c r="O528" s="107">
        <f t="shared" si="84"/>
        <v>0</v>
      </c>
      <c r="P528" s="107"/>
      <c r="Q528" s="107"/>
      <c r="R528" s="107">
        <f t="shared" si="85"/>
        <v>0</v>
      </c>
      <c r="S528" s="107"/>
      <c r="T528" s="107"/>
      <c r="U528" s="107">
        <f t="shared" si="86"/>
        <v>0</v>
      </c>
      <c r="V528" s="107"/>
      <c r="W528" s="107"/>
      <c r="X528" s="107">
        <f t="shared" si="87"/>
        <v>0</v>
      </c>
      <c r="Y528" s="107"/>
      <c r="Z528" s="107"/>
      <c r="AA528" s="108">
        <f>C528+I528-L528-O528-U528-X528-R528</f>
        <v>0</v>
      </c>
      <c r="AB528" s="7"/>
    </row>
    <row r="529" spans="1:28" ht="15.75" hidden="1" x14ac:dyDescent="0.25">
      <c r="A529" s="24">
        <v>45542</v>
      </c>
      <c r="B529" s="25" t="s">
        <v>99</v>
      </c>
      <c r="C529" s="25"/>
      <c r="D529" s="25"/>
      <c r="E529" s="25" t="s">
        <v>101</v>
      </c>
      <c r="F529" s="25">
        <v>31.6</v>
      </c>
      <c r="G529" s="25" t="s">
        <v>39</v>
      </c>
      <c r="H529" s="25"/>
      <c r="I529" s="11">
        <f t="shared" si="88"/>
        <v>0</v>
      </c>
      <c r="J529" s="26" t="s">
        <v>28</v>
      </c>
      <c r="K529" s="11"/>
      <c r="L529" s="107">
        <f t="shared" si="83"/>
        <v>0</v>
      </c>
      <c r="M529" s="107"/>
      <c r="N529" s="107"/>
      <c r="O529" s="107">
        <f t="shared" si="84"/>
        <v>0</v>
      </c>
      <c r="P529" s="107"/>
      <c r="Q529" s="107"/>
      <c r="R529" s="107">
        <f t="shared" si="85"/>
        <v>0</v>
      </c>
      <c r="S529" s="107"/>
      <c r="T529" s="107"/>
      <c r="U529" s="107">
        <f t="shared" si="86"/>
        <v>0</v>
      </c>
      <c r="V529" s="107"/>
      <c r="W529" s="107"/>
      <c r="X529" s="107">
        <f t="shared" si="87"/>
        <v>0</v>
      </c>
      <c r="Y529" s="107"/>
      <c r="Z529" s="107"/>
      <c r="AA529" s="108">
        <f>C529+I529-L529-O529-U529-X529-R529</f>
        <v>0</v>
      </c>
      <c r="AB529" s="7"/>
    </row>
    <row r="530" spans="1:28" ht="15.75" hidden="1" x14ac:dyDescent="0.25">
      <c r="A530" s="24">
        <v>45542</v>
      </c>
      <c r="B530" s="25" t="s">
        <v>110</v>
      </c>
      <c r="C530" s="25"/>
      <c r="D530" s="25" t="s">
        <v>46</v>
      </c>
      <c r="E530" s="25" t="s">
        <v>106</v>
      </c>
      <c r="F530" s="25">
        <v>33.6</v>
      </c>
      <c r="G530" s="25" t="s">
        <v>39</v>
      </c>
      <c r="H530" s="25">
        <v>49000</v>
      </c>
      <c r="I530" s="11">
        <f t="shared" si="88"/>
        <v>1646400</v>
      </c>
      <c r="J530" s="26" t="s">
        <v>28</v>
      </c>
      <c r="K530" s="11"/>
      <c r="L530" s="107">
        <f t="shared" si="83"/>
        <v>0</v>
      </c>
      <c r="M530" s="107"/>
      <c r="N530" s="107"/>
      <c r="O530" s="107">
        <f t="shared" si="84"/>
        <v>0</v>
      </c>
      <c r="P530" s="107"/>
      <c r="Q530" s="107"/>
      <c r="R530" s="107">
        <f t="shared" si="85"/>
        <v>0</v>
      </c>
      <c r="S530" s="107"/>
      <c r="T530" s="107"/>
      <c r="U530" s="107">
        <f t="shared" si="86"/>
        <v>0</v>
      </c>
      <c r="V530" s="107"/>
      <c r="W530" s="107"/>
      <c r="X530" s="107">
        <f t="shared" si="87"/>
        <v>0</v>
      </c>
      <c r="Y530" s="107"/>
      <c r="Z530" s="107"/>
      <c r="AA530" s="108">
        <f>C530+I530-L530-O530-U530-X530-R530</f>
        <v>1646400</v>
      </c>
      <c r="AB530" s="7"/>
    </row>
    <row r="531" spans="1:28" ht="15.75" hidden="1" x14ac:dyDescent="0.25">
      <c r="A531" s="24">
        <v>45542</v>
      </c>
      <c r="B531" s="25" t="s">
        <v>116</v>
      </c>
      <c r="C531" s="25"/>
      <c r="D531" s="25" t="s">
        <v>46</v>
      </c>
      <c r="E531" s="25" t="s">
        <v>163</v>
      </c>
      <c r="F531" s="25">
        <v>1</v>
      </c>
      <c r="G531" s="25" t="s">
        <v>39</v>
      </c>
      <c r="H531" s="25">
        <v>120000</v>
      </c>
      <c r="I531" s="11">
        <f t="shared" si="88"/>
        <v>120000</v>
      </c>
      <c r="J531" s="31" t="s">
        <v>324</v>
      </c>
      <c r="K531" s="11"/>
      <c r="L531" s="107">
        <f t="shared" si="83"/>
        <v>0</v>
      </c>
      <c r="M531" s="107"/>
      <c r="N531" s="107"/>
      <c r="O531" s="107">
        <f t="shared" si="84"/>
        <v>0</v>
      </c>
      <c r="P531" s="107"/>
      <c r="Q531" s="107"/>
      <c r="R531" s="107">
        <f t="shared" si="85"/>
        <v>0</v>
      </c>
      <c r="S531" s="107"/>
      <c r="T531" s="107"/>
      <c r="U531" s="107">
        <f t="shared" si="86"/>
        <v>120000</v>
      </c>
      <c r="V531" s="107">
        <v>120000</v>
      </c>
      <c r="W531" s="107"/>
      <c r="X531" s="107">
        <f t="shared" si="87"/>
        <v>0</v>
      </c>
      <c r="Y531" s="107"/>
      <c r="Z531" s="107"/>
      <c r="AA531" s="108">
        <f>C531+I531-L531-O531-U531-X531-R531</f>
        <v>0</v>
      </c>
      <c r="AB531" s="7">
        <v>45546</v>
      </c>
    </row>
    <row r="532" spans="1:28" ht="15.75" hidden="1" x14ac:dyDescent="0.25">
      <c r="A532" s="24">
        <v>45544</v>
      </c>
      <c r="B532" s="25" t="s">
        <v>253</v>
      </c>
      <c r="C532" s="25"/>
      <c r="D532" s="25" t="s">
        <v>46</v>
      </c>
      <c r="E532" s="25" t="s">
        <v>129</v>
      </c>
      <c r="F532" s="25">
        <v>12</v>
      </c>
      <c r="G532" s="25" t="s">
        <v>77</v>
      </c>
      <c r="H532" s="25">
        <v>65000</v>
      </c>
      <c r="I532" s="11">
        <f t="shared" ref="I532:I567" si="89">F532*H532</f>
        <v>780000</v>
      </c>
      <c r="J532" s="26" t="s">
        <v>28</v>
      </c>
      <c r="K532" s="11" t="s">
        <v>1865</v>
      </c>
      <c r="L532" s="107">
        <f t="shared" ref="L532" si="90">M532+N532</f>
        <v>0</v>
      </c>
      <c r="M532" s="107"/>
      <c r="N532" s="107"/>
      <c r="O532" s="107">
        <f t="shared" ref="O532" si="91">P532+Q532</f>
        <v>0</v>
      </c>
      <c r="P532" s="107"/>
      <c r="Q532" s="107"/>
      <c r="R532" s="107">
        <f t="shared" ref="R532" si="92">S532+T532</f>
        <v>0</v>
      </c>
      <c r="S532" s="107"/>
      <c r="T532" s="107"/>
      <c r="U532" s="107">
        <f t="shared" ref="U532" si="93">V532+W532</f>
        <v>0</v>
      </c>
      <c r="V532" s="107"/>
      <c r="W532" s="107"/>
      <c r="X532" s="107">
        <f t="shared" ref="X532" si="94">Y532+Z532</f>
        <v>0</v>
      </c>
      <c r="Y532" s="107"/>
      <c r="Z532" s="107"/>
      <c r="AA532" s="108">
        <f>C532+I532-L532-O532-U532-X532-R532</f>
        <v>780000</v>
      </c>
      <c r="AB532" s="7"/>
    </row>
    <row r="533" spans="1:28" ht="15.75" hidden="1" x14ac:dyDescent="0.25">
      <c r="A533" s="24">
        <v>45544</v>
      </c>
      <c r="B533" s="25" t="s">
        <v>739</v>
      </c>
      <c r="C533" s="25"/>
      <c r="D533" s="25" t="s">
        <v>46</v>
      </c>
      <c r="E533" s="25" t="s">
        <v>189</v>
      </c>
      <c r="F533" s="25">
        <v>1</v>
      </c>
      <c r="G533" s="25" t="s">
        <v>23</v>
      </c>
      <c r="H533" s="25">
        <v>400000</v>
      </c>
      <c r="I533" s="11">
        <f t="shared" si="89"/>
        <v>400000</v>
      </c>
      <c r="J533" s="26" t="s">
        <v>28</v>
      </c>
      <c r="K533" s="11"/>
      <c r="L533" s="107">
        <f t="shared" ref="L533:L567" si="95">M533+N533</f>
        <v>0</v>
      </c>
      <c r="M533" s="107"/>
      <c r="N533" s="107"/>
      <c r="O533" s="107">
        <f t="shared" ref="O533:O567" si="96">P533+Q533</f>
        <v>0</v>
      </c>
      <c r="P533" s="107"/>
      <c r="Q533" s="107"/>
      <c r="R533" s="107">
        <f t="shared" ref="R533:R567" si="97">S533+T533</f>
        <v>0</v>
      </c>
      <c r="S533" s="107"/>
      <c r="T533" s="107"/>
      <c r="U533" s="107">
        <f t="shared" ref="U533:U567" si="98">V533+W533</f>
        <v>0</v>
      </c>
      <c r="V533" s="107"/>
      <c r="W533" s="107"/>
      <c r="X533" s="107">
        <f t="shared" ref="X533:X567" si="99">Y533+Z533</f>
        <v>0</v>
      </c>
      <c r="Y533" s="107"/>
      <c r="Z533" s="107"/>
      <c r="AA533" s="108">
        <f>C533+I533-L533-O533-U533-X533-R533</f>
        <v>400000</v>
      </c>
      <c r="AB533" s="7"/>
    </row>
    <row r="534" spans="1:28" ht="15.75" hidden="1" x14ac:dyDescent="0.25">
      <c r="A534" s="24">
        <v>45544</v>
      </c>
      <c r="B534" s="25" t="s">
        <v>422</v>
      </c>
      <c r="C534" s="25"/>
      <c r="D534" s="25" t="s">
        <v>46</v>
      </c>
      <c r="E534" s="25" t="s">
        <v>259</v>
      </c>
      <c r="F534" s="119">
        <v>500</v>
      </c>
      <c r="G534" s="25" t="s">
        <v>34</v>
      </c>
      <c r="H534" s="25">
        <v>800</v>
      </c>
      <c r="I534" s="11">
        <f t="shared" si="89"/>
        <v>400000</v>
      </c>
      <c r="J534" s="31" t="s">
        <v>324</v>
      </c>
      <c r="K534" s="11"/>
      <c r="L534" s="107">
        <f t="shared" si="95"/>
        <v>0</v>
      </c>
      <c r="M534" s="107"/>
      <c r="N534" s="107"/>
      <c r="O534" s="107">
        <f t="shared" si="96"/>
        <v>0</v>
      </c>
      <c r="P534" s="107"/>
      <c r="Q534" s="107"/>
      <c r="R534" s="107">
        <f t="shared" si="97"/>
        <v>0</v>
      </c>
      <c r="S534" s="107"/>
      <c r="T534" s="107"/>
      <c r="U534" s="107">
        <f t="shared" si="98"/>
        <v>400000</v>
      </c>
      <c r="V534" s="107">
        <v>400000</v>
      </c>
      <c r="W534" s="107"/>
      <c r="X534" s="107">
        <f t="shared" si="99"/>
        <v>0</v>
      </c>
      <c r="Y534" s="107"/>
      <c r="Z534" s="107"/>
      <c r="AA534" s="108">
        <f>C534+I534-L534-O534-U534-X534-R534</f>
        <v>0</v>
      </c>
      <c r="AB534" s="7">
        <v>45553</v>
      </c>
    </row>
    <row r="535" spans="1:28" ht="15.75" hidden="1" x14ac:dyDescent="0.25">
      <c r="A535" s="24">
        <v>45544</v>
      </c>
      <c r="B535" s="25" t="s">
        <v>676</v>
      </c>
      <c r="C535" s="25"/>
      <c r="D535" s="25" t="s">
        <v>46</v>
      </c>
      <c r="E535" s="25" t="s">
        <v>901</v>
      </c>
      <c r="F535" s="25">
        <v>1</v>
      </c>
      <c r="G535" s="25" t="s">
        <v>303</v>
      </c>
      <c r="H535" s="25">
        <v>1200000</v>
      </c>
      <c r="I535" s="11">
        <f t="shared" si="89"/>
        <v>1200000</v>
      </c>
      <c r="J535" s="31" t="s">
        <v>312</v>
      </c>
      <c r="K535" s="11" t="s">
        <v>1859</v>
      </c>
      <c r="L535" s="107">
        <f t="shared" si="95"/>
        <v>0</v>
      </c>
      <c r="M535" s="107"/>
      <c r="N535" s="107"/>
      <c r="O535" s="107">
        <f t="shared" si="96"/>
        <v>1200000</v>
      </c>
      <c r="P535" s="107">
        <v>1200000</v>
      </c>
      <c r="Q535" s="107"/>
      <c r="R535" s="107">
        <f t="shared" si="97"/>
        <v>0</v>
      </c>
      <c r="S535" s="107"/>
      <c r="T535" s="107"/>
      <c r="U535" s="107">
        <f t="shared" si="98"/>
        <v>0</v>
      </c>
      <c r="V535" s="107"/>
      <c r="W535" s="107"/>
      <c r="X535" s="107">
        <f t="shared" si="99"/>
        <v>0</v>
      </c>
      <c r="Y535" s="107"/>
      <c r="Z535" s="107"/>
      <c r="AA535" s="108">
        <f>C535+I535-L535-O535-U535-X535-R535</f>
        <v>0</v>
      </c>
      <c r="AB535" s="7">
        <v>45541</v>
      </c>
    </row>
    <row r="536" spans="1:28" ht="15.75" hidden="1" x14ac:dyDescent="0.25">
      <c r="A536" s="24">
        <v>45544</v>
      </c>
      <c r="B536" s="25" t="s">
        <v>676</v>
      </c>
      <c r="C536" s="25"/>
      <c r="D536" s="25" t="s">
        <v>46</v>
      </c>
      <c r="E536" s="25" t="s">
        <v>165</v>
      </c>
      <c r="F536" s="25">
        <v>5</v>
      </c>
      <c r="G536" s="25" t="s">
        <v>303</v>
      </c>
      <c r="H536" s="25">
        <v>1200000</v>
      </c>
      <c r="I536" s="11">
        <f t="shared" si="89"/>
        <v>6000000</v>
      </c>
      <c r="J536" s="31" t="s">
        <v>312</v>
      </c>
      <c r="K536" s="11" t="s">
        <v>1859</v>
      </c>
      <c r="L536" s="107">
        <f t="shared" si="95"/>
        <v>0</v>
      </c>
      <c r="M536" s="107"/>
      <c r="N536" s="107"/>
      <c r="O536" s="107">
        <f t="shared" si="96"/>
        <v>6000000</v>
      </c>
      <c r="P536" s="107">
        <v>6000000</v>
      </c>
      <c r="Q536" s="107"/>
      <c r="R536" s="107">
        <f t="shared" si="97"/>
        <v>0</v>
      </c>
      <c r="S536" s="107"/>
      <c r="T536" s="107"/>
      <c r="U536" s="107">
        <f t="shared" si="98"/>
        <v>0</v>
      </c>
      <c r="V536" s="107"/>
      <c r="W536" s="107"/>
      <c r="X536" s="107">
        <f t="shared" si="99"/>
        <v>0</v>
      </c>
      <c r="Y536" s="107"/>
      <c r="Z536" s="107"/>
      <c r="AA536" s="108">
        <f>C536+I536-L536-O536-U536-X536-R536</f>
        <v>0</v>
      </c>
      <c r="AB536" s="7">
        <v>45541</v>
      </c>
    </row>
    <row r="537" spans="1:28" ht="15.75" hidden="1" x14ac:dyDescent="0.25">
      <c r="A537" s="24">
        <v>45544</v>
      </c>
      <c r="B537" s="25" t="s">
        <v>280</v>
      </c>
      <c r="C537" s="25"/>
      <c r="D537" s="25" t="s">
        <v>46</v>
      </c>
      <c r="E537" s="25" t="s">
        <v>204</v>
      </c>
      <c r="F537" s="25">
        <v>2250</v>
      </c>
      <c r="G537" s="25" t="s">
        <v>34</v>
      </c>
      <c r="H537" s="25">
        <v>1170</v>
      </c>
      <c r="I537" s="11">
        <f t="shared" si="89"/>
        <v>2632500</v>
      </c>
      <c r="J537" s="31" t="s">
        <v>312</v>
      </c>
      <c r="K537" s="11"/>
      <c r="L537" s="107">
        <f t="shared" si="95"/>
        <v>0</v>
      </c>
      <c r="M537" s="107"/>
      <c r="N537" s="107"/>
      <c r="O537" s="107">
        <f t="shared" si="96"/>
        <v>0</v>
      </c>
      <c r="P537" s="107"/>
      <c r="Q537" s="107"/>
      <c r="R537" s="107">
        <f t="shared" si="97"/>
        <v>2632500</v>
      </c>
      <c r="S537" s="107">
        <v>2312000</v>
      </c>
      <c r="T537" s="107">
        <v>320500</v>
      </c>
      <c r="U537" s="107">
        <f t="shared" si="98"/>
        <v>0</v>
      </c>
      <c r="V537" s="107"/>
      <c r="W537" s="107"/>
      <c r="X537" s="107">
        <f t="shared" si="99"/>
        <v>0</v>
      </c>
      <c r="Y537" s="107"/>
      <c r="Z537" s="107"/>
      <c r="AA537" s="108">
        <f>C537+I537-L537-O537-U537-X537-R537</f>
        <v>0</v>
      </c>
      <c r="AB537" s="7">
        <v>45561</v>
      </c>
    </row>
    <row r="538" spans="1:28" ht="15.75" hidden="1" x14ac:dyDescent="0.25">
      <c r="A538" s="24">
        <v>45544</v>
      </c>
      <c r="B538" s="25" t="s">
        <v>280</v>
      </c>
      <c r="C538" s="25"/>
      <c r="D538" s="25" t="s">
        <v>46</v>
      </c>
      <c r="E538" s="25" t="s">
        <v>259</v>
      </c>
      <c r="F538" s="25">
        <v>8500</v>
      </c>
      <c r="G538" s="25" t="s">
        <v>34</v>
      </c>
      <c r="H538" s="25">
        <v>800</v>
      </c>
      <c r="I538" s="11">
        <f t="shared" si="89"/>
        <v>6800000</v>
      </c>
      <c r="J538" s="31" t="s">
        <v>312</v>
      </c>
      <c r="K538" s="11"/>
      <c r="L538" s="107">
        <f t="shared" si="95"/>
        <v>0</v>
      </c>
      <c r="M538" s="107"/>
      <c r="N538" s="107"/>
      <c r="O538" s="107">
        <f t="shared" si="96"/>
        <v>0</v>
      </c>
      <c r="P538" s="107"/>
      <c r="Q538" s="107"/>
      <c r="R538" s="107">
        <f t="shared" si="97"/>
        <v>6800000</v>
      </c>
      <c r="S538" s="107"/>
      <c r="T538" s="107">
        <v>6800000</v>
      </c>
      <c r="U538" s="107">
        <f t="shared" si="98"/>
        <v>0</v>
      </c>
      <c r="V538" s="107"/>
      <c r="W538" s="107"/>
      <c r="X538" s="107">
        <f t="shared" si="99"/>
        <v>0</v>
      </c>
      <c r="Y538" s="107"/>
      <c r="Z538" s="107"/>
      <c r="AA538" s="108">
        <f>C538+I538-L538-O538-U538-X538-R538</f>
        <v>0</v>
      </c>
      <c r="AB538" s="7">
        <v>45561</v>
      </c>
    </row>
    <row r="539" spans="1:28" ht="15.75" hidden="1" x14ac:dyDescent="0.25">
      <c r="A539" s="24">
        <v>45544</v>
      </c>
      <c r="B539" s="25" t="s">
        <v>256</v>
      </c>
      <c r="C539" s="25"/>
      <c r="D539" s="25" t="s">
        <v>52</v>
      </c>
      <c r="E539" s="25" t="s">
        <v>127</v>
      </c>
      <c r="F539" s="25">
        <v>1</v>
      </c>
      <c r="G539" s="25" t="s">
        <v>39</v>
      </c>
      <c r="H539" s="25">
        <v>70000</v>
      </c>
      <c r="I539" s="11">
        <f t="shared" si="89"/>
        <v>70000</v>
      </c>
      <c r="J539" s="26" t="s">
        <v>28</v>
      </c>
      <c r="K539" s="11"/>
      <c r="L539" s="107">
        <f t="shared" si="95"/>
        <v>0</v>
      </c>
      <c r="M539" s="107"/>
      <c r="N539" s="107"/>
      <c r="O539" s="107">
        <f t="shared" si="96"/>
        <v>0</v>
      </c>
      <c r="P539" s="107"/>
      <c r="Q539" s="107"/>
      <c r="R539" s="107">
        <f t="shared" si="97"/>
        <v>0</v>
      </c>
      <c r="S539" s="107"/>
      <c r="T539" s="107"/>
      <c r="U539" s="107">
        <f t="shared" si="98"/>
        <v>0</v>
      </c>
      <c r="V539" s="107"/>
      <c r="W539" s="107"/>
      <c r="X539" s="107">
        <f t="shared" si="99"/>
        <v>0</v>
      </c>
      <c r="Y539" s="107"/>
      <c r="Z539" s="107"/>
      <c r="AA539" s="108">
        <f>C539+I539-L539-O539-U539-X539-R539</f>
        <v>70000</v>
      </c>
      <c r="AB539" s="7"/>
    </row>
    <row r="540" spans="1:28" ht="15.75" hidden="1" x14ac:dyDescent="0.25">
      <c r="A540" s="24">
        <v>45544</v>
      </c>
      <c r="B540" s="25" t="s">
        <v>256</v>
      </c>
      <c r="C540" s="25"/>
      <c r="D540" s="25" t="s">
        <v>52</v>
      </c>
      <c r="E540" s="25" t="s">
        <v>218</v>
      </c>
      <c r="F540" s="25">
        <v>2.5</v>
      </c>
      <c r="G540" s="25" t="s">
        <v>39</v>
      </c>
      <c r="H540" s="25">
        <v>90000</v>
      </c>
      <c r="I540" s="11">
        <f t="shared" si="89"/>
        <v>225000</v>
      </c>
      <c r="J540" s="26" t="s">
        <v>28</v>
      </c>
      <c r="K540" s="11"/>
      <c r="L540" s="107">
        <f t="shared" si="95"/>
        <v>0</v>
      </c>
      <c r="M540" s="107"/>
      <c r="N540" s="107"/>
      <c r="O540" s="107">
        <f t="shared" si="96"/>
        <v>0</v>
      </c>
      <c r="P540" s="107"/>
      <c r="Q540" s="107"/>
      <c r="R540" s="107">
        <f t="shared" si="97"/>
        <v>0</v>
      </c>
      <c r="S540" s="107"/>
      <c r="T540" s="107"/>
      <c r="U540" s="107">
        <f t="shared" si="98"/>
        <v>0</v>
      </c>
      <c r="V540" s="107"/>
      <c r="W540" s="107"/>
      <c r="X540" s="107">
        <f t="shared" si="99"/>
        <v>0</v>
      </c>
      <c r="Y540" s="107"/>
      <c r="Z540" s="107"/>
      <c r="AA540" s="108">
        <f>C540+I540-L540-O540-U540-X540-R540</f>
        <v>225000</v>
      </c>
      <c r="AB540" s="7"/>
    </row>
    <row r="541" spans="1:28" ht="15.75" hidden="1" x14ac:dyDescent="0.25">
      <c r="A541" s="24">
        <v>45544</v>
      </c>
      <c r="B541" s="25" t="s">
        <v>256</v>
      </c>
      <c r="C541" s="25"/>
      <c r="D541" s="25" t="s">
        <v>52</v>
      </c>
      <c r="E541" s="25" t="s">
        <v>400</v>
      </c>
      <c r="F541" s="25">
        <v>2.5</v>
      </c>
      <c r="G541" s="25" t="s">
        <v>39</v>
      </c>
      <c r="H541" s="25">
        <v>90000</v>
      </c>
      <c r="I541" s="11">
        <f t="shared" si="89"/>
        <v>225000</v>
      </c>
      <c r="J541" s="26" t="s">
        <v>28</v>
      </c>
      <c r="K541" s="11"/>
      <c r="L541" s="107">
        <f t="shared" si="95"/>
        <v>0</v>
      </c>
      <c r="M541" s="107"/>
      <c r="N541" s="107"/>
      <c r="O541" s="107">
        <f t="shared" si="96"/>
        <v>0</v>
      </c>
      <c r="P541" s="107"/>
      <c r="Q541" s="107"/>
      <c r="R541" s="107">
        <f t="shared" si="97"/>
        <v>0</v>
      </c>
      <c r="S541" s="107"/>
      <c r="T541" s="107"/>
      <c r="U541" s="107">
        <f t="shared" si="98"/>
        <v>0</v>
      </c>
      <c r="V541" s="107"/>
      <c r="W541" s="107"/>
      <c r="X541" s="107">
        <f t="shared" si="99"/>
        <v>0</v>
      </c>
      <c r="Y541" s="107"/>
      <c r="Z541" s="107"/>
      <c r="AA541" s="108">
        <f>C541+I541-L541-O541-U541-X541-R541</f>
        <v>225000</v>
      </c>
      <c r="AB541" s="7"/>
    </row>
    <row r="542" spans="1:28" ht="15.75" hidden="1" x14ac:dyDescent="0.25">
      <c r="A542" s="24">
        <v>45544</v>
      </c>
      <c r="B542" s="25" t="s">
        <v>256</v>
      </c>
      <c r="C542" s="25"/>
      <c r="D542" s="25" t="s">
        <v>52</v>
      </c>
      <c r="E542" s="25" t="s">
        <v>1585</v>
      </c>
      <c r="F542" s="25">
        <v>2.5</v>
      </c>
      <c r="G542" s="25" t="s">
        <v>39</v>
      </c>
      <c r="H542" s="25">
        <v>90000</v>
      </c>
      <c r="I542" s="11">
        <f t="shared" si="89"/>
        <v>225000</v>
      </c>
      <c r="J542" s="26" t="s">
        <v>28</v>
      </c>
      <c r="K542" s="11"/>
      <c r="L542" s="107">
        <f t="shared" si="95"/>
        <v>0</v>
      </c>
      <c r="M542" s="107"/>
      <c r="N542" s="107"/>
      <c r="O542" s="107">
        <f t="shared" si="96"/>
        <v>0</v>
      </c>
      <c r="P542" s="107"/>
      <c r="Q542" s="107"/>
      <c r="R542" s="107">
        <f t="shared" si="97"/>
        <v>0</v>
      </c>
      <c r="S542" s="107"/>
      <c r="T542" s="107"/>
      <c r="U542" s="107">
        <f t="shared" si="98"/>
        <v>0</v>
      </c>
      <c r="V542" s="107"/>
      <c r="W542" s="107"/>
      <c r="X542" s="107">
        <f t="shared" si="99"/>
        <v>0</v>
      </c>
      <c r="Y542" s="107"/>
      <c r="Z542" s="107"/>
      <c r="AA542" s="108">
        <f>C542+I542-L542-O542-U542-X542-R542</f>
        <v>225000</v>
      </c>
      <c r="AB542" s="7"/>
    </row>
    <row r="543" spans="1:28" ht="15.75" hidden="1" x14ac:dyDescent="0.25">
      <c r="A543" s="24">
        <v>45544</v>
      </c>
      <c r="B543" s="25" t="s">
        <v>256</v>
      </c>
      <c r="C543" s="25"/>
      <c r="D543" s="25" t="s">
        <v>52</v>
      </c>
      <c r="E543" s="25" t="s">
        <v>217</v>
      </c>
      <c r="F543" s="25">
        <v>5</v>
      </c>
      <c r="G543" s="25" t="s">
        <v>39</v>
      </c>
      <c r="H543" s="25">
        <v>90000</v>
      </c>
      <c r="I543" s="11">
        <f t="shared" si="89"/>
        <v>450000</v>
      </c>
      <c r="J543" s="26" t="s">
        <v>28</v>
      </c>
      <c r="K543" s="11"/>
      <c r="L543" s="107">
        <f t="shared" si="95"/>
        <v>0</v>
      </c>
      <c r="M543" s="107"/>
      <c r="N543" s="107"/>
      <c r="O543" s="107">
        <f t="shared" si="96"/>
        <v>0</v>
      </c>
      <c r="P543" s="107"/>
      <c r="Q543" s="107"/>
      <c r="R543" s="107">
        <f t="shared" si="97"/>
        <v>0</v>
      </c>
      <c r="S543" s="107"/>
      <c r="T543" s="107"/>
      <c r="U543" s="107">
        <f t="shared" si="98"/>
        <v>0</v>
      </c>
      <c r="V543" s="107"/>
      <c r="W543" s="107"/>
      <c r="X543" s="107">
        <f t="shared" si="99"/>
        <v>0</v>
      </c>
      <c r="Y543" s="107"/>
      <c r="Z543" s="107"/>
      <c r="AA543" s="108">
        <f>C543+I543-L543-O543-U543-X543-R543</f>
        <v>450000</v>
      </c>
      <c r="AB543" s="7"/>
    </row>
    <row r="544" spans="1:28" ht="15.75" hidden="1" x14ac:dyDescent="0.25">
      <c r="A544" s="24">
        <v>45544</v>
      </c>
      <c r="B544" s="25" t="s">
        <v>256</v>
      </c>
      <c r="C544" s="25"/>
      <c r="D544" s="25" t="s">
        <v>52</v>
      </c>
      <c r="E544" s="25" t="s">
        <v>259</v>
      </c>
      <c r="F544" s="25">
        <v>2000</v>
      </c>
      <c r="G544" s="25" t="s">
        <v>34</v>
      </c>
      <c r="H544" s="25">
        <v>800</v>
      </c>
      <c r="I544" s="11">
        <f t="shared" si="89"/>
        <v>1600000</v>
      </c>
      <c r="J544" s="26" t="s">
        <v>28</v>
      </c>
      <c r="K544" s="11"/>
      <c r="L544" s="107">
        <f t="shared" si="95"/>
        <v>0</v>
      </c>
      <c r="M544" s="107"/>
      <c r="N544" s="107"/>
      <c r="O544" s="107">
        <f t="shared" si="96"/>
        <v>0</v>
      </c>
      <c r="P544" s="107"/>
      <c r="Q544" s="107"/>
      <c r="R544" s="107">
        <f t="shared" si="97"/>
        <v>0</v>
      </c>
      <c r="S544" s="107"/>
      <c r="T544" s="107"/>
      <c r="U544" s="107">
        <f t="shared" si="98"/>
        <v>0</v>
      </c>
      <c r="V544" s="107"/>
      <c r="W544" s="107"/>
      <c r="X544" s="107">
        <f t="shared" si="99"/>
        <v>0</v>
      </c>
      <c r="Y544" s="107"/>
      <c r="Z544" s="107"/>
      <c r="AA544" s="108">
        <f>C544+I544-L544-O544-U544-X544-R544</f>
        <v>1600000</v>
      </c>
      <c r="AB544" s="7"/>
    </row>
    <row r="545" spans="1:28" ht="15.75" hidden="1" x14ac:dyDescent="0.25">
      <c r="A545" s="24">
        <v>45544</v>
      </c>
      <c r="B545" s="25" t="s">
        <v>162</v>
      </c>
      <c r="C545" s="25"/>
      <c r="D545" s="25" t="s">
        <v>52</v>
      </c>
      <c r="E545" s="25" t="s">
        <v>105</v>
      </c>
      <c r="F545" s="25">
        <v>70.099999999999994</v>
      </c>
      <c r="G545" s="25" t="s">
        <v>39</v>
      </c>
      <c r="H545" s="25">
        <v>46000</v>
      </c>
      <c r="I545" s="11">
        <f t="shared" si="89"/>
        <v>3224599.9999999995</v>
      </c>
      <c r="J545" s="26" t="s">
        <v>28</v>
      </c>
      <c r="K545" s="11"/>
      <c r="L545" s="107">
        <f t="shared" si="95"/>
        <v>0</v>
      </c>
      <c r="M545" s="107"/>
      <c r="N545" s="107"/>
      <c r="O545" s="107">
        <f t="shared" si="96"/>
        <v>0</v>
      </c>
      <c r="P545" s="107"/>
      <c r="Q545" s="107"/>
      <c r="R545" s="107">
        <f t="shared" si="97"/>
        <v>0</v>
      </c>
      <c r="S545" s="107"/>
      <c r="T545" s="107"/>
      <c r="U545" s="107">
        <f t="shared" si="98"/>
        <v>0</v>
      </c>
      <c r="V545" s="107"/>
      <c r="W545" s="107"/>
      <c r="X545" s="107">
        <f t="shared" si="99"/>
        <v>0</v>
      </c>
      <c r="Y545" s="107"/>
      <c r="Z545" s="107"/>
      <c r="AA545" s="108">
        <f>C545+I545-L545-O545-U545-X545-R545</f>
        <v>3224599.9999999995</v>
      </c>
      <c r="AB545" s="7"/>
    </row>
    <row r="546" spans="1:28" ht="15.75" hidden="1" x14ac:dyDescent="0.25">
      <c r="A546" s="24">
        <v>45544</v>
      </c>
      <c r="B546" s="25" t="s">
        <v>162</v>
      </c>
      <c r="C546" s="25"/>
      <c r="D546" s="25" t="s">
        <v>52</v>
      </c>
      <c r="E546" s="25" t="s">
        <v>128</v>
      </c>
      <c r="F546" s="25">
        <v>50</v>
      </c>
      <c r="G546" s="25" t="s">
        <v>39</v>
      </c>
      <c r="H546" s="25">
        <v>125000</v>
      </c>
      <c r="I546" s="11">
        <f t="shared" si="89"/>
        <v>6250000</v>
      </c>
      <c r="J546" s="26" t="s">
        <v>28</v>
      </c>
      <c r="K546" s="11"/>
      <c r="L546" s="107">
        <f t="shared" si="95"/>
        <v>0</v>
      </c>
      <c r="M546" s="107"/>
      <c r="N546" s="107"/>
      <c r="O546" s="107">
        <f t="shared" si="96"/>
        <v>0</v>
      </c>
      <c r="P546" s="107"/>
      <c r="Q546" s="107"/>
      <c r="R546" s="107">
        <f t="shared" si="97"/>
        <v>0</v>
      </c>
      <c r="S546" s="107"/>
      <c r="T546" s="107"/>
      <c r="U546" s="107">
        <f t="shared" si="98"/>
        <v>0</v>
      </c>
      <c r="V546" s="107"/>
      <c r="W546" s="107"/>
      <c r="X546" s="107">
        <f t="shared" si="99"/>
        <v>0</v>
      </c>
      <c r="Y546" s="107"/>
      <c r="Z546" s="107"/>
      <c r="AA546" s="108">
        <f>C546+I546-L546-O546-U546-X546-R546</f>
        <v>6250000</v>
      </c>
      <c r="AB546" s="7"/>
    </row>
    <row r="547" spans="1:28" ht="15.75" hidden="1" x14ac:dyDescent="0.25">
      <c r="A547" s="24">
        <v>45544</v>
      </c>
      <c r="B547" s="25" t="s">
        <v>777</v>
      </c>
      <c r="C547" s="25"/>
      <c r="D547" s="25" t="s">
        <v>52</v>
      </c>
      <c r="E547" s="25" t="s">
        <v>58</v>
      </c>
      <c r="F547" s="25">
        <v>400</v>
      </c>
      <c r="G547" s="44" t="s">
        <v>34</v>
      </c>
      <c r="H547" s="25">
        <v>1900</v>
      </c>
      <c r="I547" s="11">
        <f t="shared" si="89"/>
        <v>760000</v>
      </c>
      <c r="J547" s="31" t="s">
        <v>324</v>
      </c>
      <c r="K547" s="11"/>
      <c r="L547" s="107">
        <f t="shared" si="95"/>
        <v>760000</v>
      </c>
      <c r="M547" s="107">
        <v>760000</v>
      </c>
      <c r="N547" s="107"/>
      <c r="O547" s="107">
        <f t="shared" si="96"/>
        <v>0</v>
      </c>
      <c r="P547" s="107"/>
      <c r="Q547" s="107"/>
      <c r="R547" s="107">
        <f t="shared" si="97"/>
        <v>0</v>
      </c>
      <c r="S547" s="107"/>
      <c r="T547" s="107"/>
      <c r="U547" s="107">
        <f t="shared" si="98"/>
        <v>0</v>
      </c>
      <c r="V547" s="107"/>
      <c r="W547" s="107"/>
      <c r="X547" s="107">
        <f t="shared" si="99"/>
        <v>0</v>
      </c>
      <c r="Y547" s="107"/>
      <c r="Z547" s="107"/>
      <c r="AA547" s="108">
        <f>C547+I547-L547-O547-U547-X547-R547</f>
        <v>0</v>
      </c>
      <c r="AB547" s="7">
        <v>45544</v>
      </c>
    </row>
    <row r="548" spans="1:28" ht="15.75" hidden="1" x14ac:dyDescent="0.25">
      <c r="A548" s="24">
        <v>45544</v>
      </c>
      <c r="B548" s="25" t="s">
        <v>266</v>
      </c>
      <c r="C548" s="25"/>
      <c r="D548" s="25" t="s">
        <v>52</v>
      </c>
      <c r="E548" s="25" t="s">
        <v>137</v>
      </c>
      <c r="F548" s="25">
        <v>19.2</v>
      </c>
      <c r="G548" s="44" t="s">
        <v>39</v>
      </c>
      <c r="H548" s="25">
        <v>46000</v>
      </c>
      <c r="I548" s="11">
        <f t="shared" si="89"/>
        <v>883200</v>
      </c>
      <c r="J548" s="26" t="s">
        <v>28</v>
      </c>
      <c r="K548" s="11" t="s">
        <v>1862</v>
      </c>
      <c r="L548" s="107">
        <f t="shared" si="95"/>
        <v>0</v>
      </c>
      <c r="M548" s="107"/>
      <c r="N548" s="107"/>
      <c r="O548" s="107">
        <f t="shared" si="96"/>
        <v>0</v>
      </c>
      <c r="P548" s="107"/>
      <c r="Q548" s="107"/>
      <c r="R548" s="107">
        <f t="shared" si="97"/>
        <v>0</v>
      </c>
      <c r="S548" s="107"/>
      <c r="T548" s="107"/>
      <c r="U548" s="107">
        <f t="shared" si="98"/>
        <v>0</v>
      </c>
      <c r="V548" s="107"/>
      <c r="W548" s="107"/>
      <c r="X548" s="107">
        <f t="shared" si="99"/>
        <v>0</v>
      </c>
      <c r="Y548" s="107"/>
      <c r="Z548" s="107"/>
      <c r="AA548" s="108">
        <f>C548+I548-L548-O548-U548-X548-R548</f>
        <v>883200</v>
      </c>
      <c r="AB548" s="7"/>
    </row>
    <row r="549" spans="1:28" ht="15.75" hidden="1" x14ac:dyDescent="0.25">
      <c r="A549" s="24">
        <v>45544</v>
      </c>
      <c r="B549" s="25" t="s">
        <v>266</v>
      </c>
      <c r="C549" s="25"/>
      <c r="D549" s="25" t="s">
        <v>52</v>
      </c>
      <c r="E549" s="25" t="s">
        <v>81</v>
      </c>
      <c r="F549" s="25">
        <v>23.2</v>
      </c>
      <c r="G549" s="44" t="s">
        <v>39</v>
      </c>
      <c r="H549" s="25">
        <v>46000</v>
      </c>
      <c r="I549" s="11">
        <f t="shared" si="89"/>
        <v>1067200</v>
      </c>
      <c r="J549" s="26" t="s">
        <v>28</v>
      </c>
      <c r="K549" s="11" t="s">
        <v>1862</v>
      </c>
      <c r="L549" s="107">
        <f t="shared" si="95"/>
        <v>0</v>
      </c>
      <c r="M549" s="107"/>
      <c r="N549" s="107"/>
      <c r="O549" s="107">
        <f t="shared" si="96"/>
        <v>0</v>
      </c>
      <c r="P549" s="107"/>
      <c r="Q549" s="107"/>
      <c r="R549" s="107">
        <f t="shared" si="97"/>
        <v>0</v>
      </c>
      <c r="S549" s="107"/>
      <c r="T549" s="107"/>
      <c r="U549" s="107">
        <f t="shared" si="98"/>
        <v>0</v>
      </c>
      <c r="V549" s="107"/>
      <c r="W549" s="107"/>
      <c r="X549" s="107">
        <f t="shared" si="99"/>
        <v>0</v>
      </c>
      <c r="Y549" s="107"/>
      <c r="Z549" s="107"/>
      <c r="AA549" s="108">
        <f>C549+I549-L549-O549-U549-X549-R549</f>
        <v>1067200</v>
      </c>
      <c r="AB549" s="7"/>
    </row>
    <row r="550" spans="1:28" ht="15.75" hidden="1" x14ac:dyDescent="0.25">
      <c r="A550" s="24">
        <v>45544</v>
      </c>
      <c r="B550" s="25" t="s">
        <v>1024</v>
      </c>
      <c r="C550" s="25"/>
      <c r="D550" s="25" t="s">
        <v>46</v>
      </c>
      <c r="E550" s="25" t="s">
        <v>42</v>
      </c>
      <c r="F550" s="25">
        <v>500</v>
      </c>
      <c r="G550" s="44" t="s">
        <v>39</v>
      </c>
      <c r="H550" s="25">
        <v>4000</v>
      </c>
      <c r="I550" s="11">
        <f t="shared" si="89"/>
        <v>2000000</v>
      </c>
      <c r="J550" s="31" t="s">
        <v>312</v>
      </c>
      <c r="K550" s="11"/>
      <c r="L550" s="107">
        <f t="shared" si="95"/>
        <v>120000</v>
      </c>
      <c r="M550" s="107">
        <v>120000</v>
      </c>
      <c r="N550" s="107"/>
      <c r="O550" s="107">
        <f t="shared" si="96"/>
        <v>0</v>
      </c>
      <c r="P550" s="107"/>
      <c r="Q550" s="107"/>
      <c r="R550" s="107">
        <f t="shared" si="97"/>
        <v>1880000</v>
      </c>
      <c r="S550" s="107">
        <v>1880000</v>
      </c>
      <c r="T550" s="107"/>
      <c r="U550" s="107">
        <f t="shared" si="98"/>
        <v>0</v>
      </c>
      <c r="V550" s="107"/>
      <c r="W550" s="107"/>
      <c r="X550" s="107">
        <f t="shared" si="99"/>
        <v>0</v>
      </c>
      <c r="Y550" s="107"/>
      <c r="Z550" s="107"/>
      <c r="AA550" s="108">
        <f>C550+I550-L550-O550-U550-X550-R550</f>
        <v>0</v>
      </c>
      <c r="AB550" s="7">
        <v>45544</v>
      </c>
    </row>
    <row r="551" spans="1:28" ht="15.75" hidden="1" x14ac:dyDescent="0.25">
      <c r="A551" s="24">
        <v>45544</v>
      </c>
      <c r="B551" s="25" t="s">
        <v>37</v>
      </c>
      <c r="C551" s="25"/>
      <c r="D551" s="25" t="s">
        <v>52</v>
      </c>
      <c r="E551" s="25" t="s">
        <v>1259</v>
      </c>
      <c r="F551" s="25">
        <v>3000</v>
      </c>
      <c r="G551" s="44" t="s">
        <v>34</v>
      </c>
      <c r="H551" s="25">
        <v>1110</v>
      </c>
      <c r="I551" s="11">
        <f t="shared" si="89"/>
        <v>3330000</v>
      </c>
      <c r="J551" s="31" t="s">
        <v>312</v>
      </c>
      <c r="K551" s="11"/>
      <c r="L551" s="107">
        <f t="shared" si="95"/>
        <v>0</v>
      </c>
      <c r="M551" s="107"/>
      <c r="N551" s="107"/>
      <c r="O551" s="107">
        <f t="shared" si="96"/>
        <v>3330000</v>
      </c>
      <c r="P551" s="107">
        <v>3330000</v>
      </c>
      <c r="Q551" s="107"/>
      <c r="R551" s="107">
        <f t="shared" si="97"/>
        <v>0</v>
      </c>
      <c r="S551" s="107"/>
      <c r="T551" s="107"/>
      <c r="U551" s="107">
        <f t="shared" si="98"/>
        <v>0</v>
      </c>
      <c r="V551" s="107"/>
      <c r="W551" s="107"/>
      <c r="X551" s="107">
        <f t="shared" si="99"/>
        <v>0</v>
      </c>
      <c r="Y551" s="107"/>
      <c r="Z551" s="107"/>
      <c r="AA551" s="108">
        <f>C551+I551-L551-O551-U551-X551-R551</f>
        <v>0</v>
      </c>
      <c r="AB551" s="7">
        <v>45534</v>
      </c>
    </row>
    <row r="552" spans="1:28" ht="15.75" hidden="1" x14ac:dyDescent="0.25">
      <c r="A552" s="24">
        <v>45544</v>
      </c>
      <c r="B552" s="25" t="s">
        <v>37</v>
      </c>
      <c r="C552" s="25"/>
      <c r="D552" s="25" t="s">
        <v>52</v>
      </c>
      <c r="E552" s="25" t="s">
        <v>192</v>
      </c>
      <c r="F552" s="25">
        <v>800</v>
      </c>
      <c r="G552" s="44" t="s">
        <v>34</v>
      </c>
      <c r="H552" s="25">
        <v>2817</v>
      </c>
      <c r="I552" s="11">
        <f t="shared" si="89"/>
        <v>2253600</v>
      </c>
      <c r="J552" s="31" t="s">
        <v>312</v>
      </c>
      <c r="K552" s="11"/>
      <c r="L552" s="107">
        <f t="shared" si="95"/>
        <v>0</v>
      </c>
      <c r="M552" s="107"/>
      <c r="N552" s="107"/>
      <c r="O552" s="107">
        <f t="shared" si="96"/>
        <v>2253600</v>
      </c>
      <c r="P552" s="107">
        <v>2253600</v>
      </c>
      <c r="Q552" s="107"/>
      <c r="R552" s="107">
        <f t="shared" si="97"/>
        <v>0</v>
      </c>
      <c r="S552" s="107"/>
      <c r="T552" s="107"/>
      <c r="U552" s="107">
        <f t="shared" si="98"/>
        <v>0</v>
      </c>
      <c r="V552" s="107"/>
      <c r="W552" s="107"/>
      <c r="X552" s="107">
        <f t="shared" si="99"/>
        <v>0</v>
      </c>
      <c r="Y552" s="107"/>
      <c r="Z552" s="107"/>
      <c r="AA552" s="108">
        <f>C552+I552-L552-O552-U552-X552-R552</f>
        <v>0</v>
      </c>
      <c r="AB552" s="7">
        <v>45534</v>
      </c>
    </row>
    <row r="553" spans="1:28" ht="15.75" hidden="1" x14ac:dyDescent="0.25">
      <c r="A553" s="24">
        <v>45544</v>
      </c>
      <c r="B553" s="25" t="s">
        <v>37</v>
      </c>
      <c r="C553" s="25"/>
      <c r="D553" s="25" t="s">
        <v>52</v>
      </c>
      <c r="E553" s="25" t="s">
        <v>50</v>
      </c>
      <c r="F553" s="25">
        <v>800</v>
      </c>
      <c r="G553" s="44" t="s">
        <v>34</v>
      </c>
      <c r="H553" s="25">
        <v>3780</v>
      </c>
      <c r="I553" s="11">
        <f t="shared" si="89"/>
        <v>3024000</v>
      </c>
      <c r="J553" s="31" t="s">
        <v>312</v>
      </c>
      <c r="K553" s="11"/>
      <c r="L553" s="107">
        <f t="shared" si="95"/>
        <v>0</v>
      </c>
      <c r="M553" s="107"/>
      <c r="N553" s="107"/>
      <c r="O553" s="107">
        <f t="shared" si="96"/>
        <v>3024000</v>
      </c>
      <c r="P553" s="107">
        <v>3024000</v>
      </c>
      <c r="Q553" s="107"/>
      <c r="R553" s="107">
        <f t="shared" si="97"/>
        <v>0</v>
      </c>
      <c r="S553" s="107"/>
      <c r="T553" s="107"/>
      <c r="U553" s="107">
        <f t="shared" si="98"/>
        <v>0</v>
      </c>
      <c r="V553" s="107"/>
      <c r="W553" s="107"/>
      <c r="X553" s="107">
        <f t="shared" si="99"/>
        <v>0</v>
      </c>
      <c r="Y553" s="107"/>
      <c r="Z553" s="107"/>
      <c r="AA553" s="108">
        <f>C553+I553-L553-O553-U553-X553-R553</f>
        <v>0</v>
      </c>
      <c r="AB553" s="7">
        <v>45534</v>
      </c>
    </row>
    <row r="554" spans="1:28" ht="15.75" hidden="1" x14ac:dyDescent="0.25">
      <c r="A554" s="24">
        <v>45544</v>
      </c>
      <c r="B554" s="25" t="s">
        <v>37</v>
      </c>
      <c r="C554" s="25"/>
      <c r="D554" s="25" t="s">
        <v>52</v>
      </c>
      <c r="E554" s="25" t="s">
        <v>133</v>
      </c>
      <c r="F554" s="25">
        <v>200</v>
      </c>
      <c r="G554" s="44" t="s">
        <v>34</v>
      </c>
      <c r="H554" s="25">
        <v>3250</v>
      </c>
      <c r="I554" s="11">
        <f t="shared" si="89"/>
        <v>650000</v>
      </c>
      <c r="J554" s="31" t="s">
        <v>312</v>
      </c>
      <c r="K554" s="11"/>
      <c r="L554" s="107">
        <f t="shared" si="95"/>
        <v>0</v>
      </c>
      <c r="M554" s="107"/>
      <c r="N554" s="107"/>
      <c r="O554" s="107">
        <f t="shared" si="96"/>
        <v>650000</v>
      </c>
      <c r="P554" s="107">
        <v>650000</v>
      </c>
      <c r="Q554" s="107"/>
      <c r="R554" s="107">
        <f t="shared" si="97"/>
        <v>0</v>
      </c>
      <c r="S554" s="107"/>
      <c r="T554" s="107"/>
      <c r="U554" s="107">
        <f t="shared" si="98"/>
        <v>0</v>
      </c>
      <c r="V554" s="107"/>
      <c r="W554" s="107"/>
      <c r="X554" s="107">
        <f t="shared" si="99"/>
        <v>0</v>
      </c>
      <c r="Y554" s="107"/>
      <c r="Z554" s="107"/>
      <c r="AA554" s="108">
        <f>C554+I554-L554-O554-U554-X554-R554</f>
        <v>0</v>
      </c>
      <c r="AB554" s="7">
        <v>45534</v>
      </c>
    </row>
    <row r="555" spans="1:28" ht="15.75" hidden="1" x14ac:dyDescent="0.25">
      <c r="A555" s="24">
        <v>45544</v>
      </c>
      <c r="B555" s="25" t="s">
        <v>37</v>
      </c>
      <c r="C555" s="25"/>
      <c r="D555" s="25" t="s">
        <v>52</v>
      </c>
      <c r="E555" s="25" t="s">
        <v>108</v>
      </c>
      <c r="F555" s="25">
        <v>1000</v>
      </c>
      <c r="G555" s="44" t="s">
        <v>34</v>
      </c>
      <c r="H555" s="25">
        <v>2000</v>
      </c>
      <c r="I555" s="11">
        <f t="shared" si="89"/>
        <v>2000000</v>
      </c>
      <c r="J555" s="31" t="s">
        <v>312</v>
      </c>
      <c r="K555" s="11"/>
      <c r="L555" s="107">
        <f t="shared" si="95"/>
        <v>0</v>
      </c>
      <c r="M555" s="107"/>
      <c r="N555" s="107"/>
      <c r="O555" s="107">
        <f t="shared" si="96"/>
        <v>2000000</v>
      </c>
      <c r="P555" s="107">
        <v>2000000</v>
      </c>
      <c r="Q555" s="107"/>
      <c r="R555" s="107">
        <f t="shared" si="97"/>
        <v>0</v>
      </c>
      <c r="S555" s="107"/>
      <c r="T555" s="107"/>
      <c r="U555" s="107">
        <f t="shared" si="98"/>
        <v>0</v>
      </c>
      <c r="V555" s="107"/>
      <c r="W555" s="107"/>
      <c r="X555" s="107">
        <f t="shared" si="99"/>
        <v>0</v>
      </c>
      <c r="Y555" s="107"/>
      <c r="Z555" s="107"/>
      <c r="AA555" s="108">
        <f>C555+I555-L555-O555-U555-X555-R555</f>
        <v>0</v>
      </c>
      <c r="AB555" s="7">
        <v>45534</v>
      </c>
    </row>
    <row r="556" spans="1:28" ht="15.75" hidden="1" x14ac:dyDescent="0.25">
      <c r="A556" s="24">
        <v>45544</v>
      </c>
      <c r="B556" s="25" t="s">
        <v>37</v>
      </c>
      <c r="C556" s="25"/>
      <c r="D556" s="25" t="s">
        <v>52</v>
      </c>
      <c r="E556" s="25" t="s">
        <v>276</v>
      </c>
      <c r="F556" s="25">
        <v>1500</v>
      </c>
      <c r="G556" s="44" t="s">
        <v>34</v>
      </c>
      <c r="H556" s="25">
        <v>895</v>
      </c>
      <c r="I556" s="11">
        <f t="shared" si="89"/>
        <v>1342500</v>
      </c>
      <c r="J556" s="31" t="s">
        <v>312</v>
      </c>
      <c r="K556" s="11"/>
      <c r="L556" s="107">
        <f t="shared" si="95"/>
        <v>0</v>
      </c>
      <c r="M556" s="107"/>
      <c r="N556" s="107"/>
      <c r="O556" s="107">
        <f t="shared" si="96"/>
        <v>1342500</v>
      </c>
      <c r="P556" s="107">
        <v>1342500</v>
      </c>
      <c r="Q556" s="107"/>
      <c r="R556" s="107">
        <f t="shared" si="97"/>
        <v>0</v>
      </c>
      <c r="S556" s="107"/>
      <c r="T556" s="107"/>
      <c r="U556" s="107">
        <f t="shared" si="98"/>
        <v>0</v>
      </c>
      <c r="V556" s="107"/>
      <c r="W556" s="107"/>
      <c r="X556" s="107">
        <f t="shared" si="99"/>
        <v>0</v>
      </c>
      <c r="Y556" s="107"/>
      <c r="Z556" s="107"/>
      <c r="AA556" s="108">
        <f>C556+I556-L556-O556-U556-X556-R556</f>
        <v>0</v>
      </c>
      <c r="AB556" s="7">
        <v>45534</v>
      </c>
    </row>
    <row r="557" spans="1:28" ht="15.75" hidden="1" x14ac:dyDescent="0.25">
      <c r="A557" s="24">
        <v>45544</v>
      </c>
      <c r="B557" s="25" t="s">
        <v>594</v>
      </c>
      <c r="C557" s="25"/>
      <c r="D557" s="25" t="s">
        <v>46</v>
      </c>
      <c r="E557" s="25" t="s">
        <v>47</v>
      </c>
      <c r="F557" s="25">
        <v>4</v>
      </c>
      <c r="G557" s="25" t="s">
        <v>48</v>
      </c>
      <c r="H557" s="25">
        <v>150000</v>
      </c>
      <c r="I557" s="11">
        <f t="shared" si="89"/>
        <v>600000</v>
      </c>
      <c r="J557" s="31" t="s">
        <v>324</v>
      </c>
      <c r="K557" s="11"/>
      <c r="L557" s="107">
        <f t="shared" si="95"/>
        <v>0</v>
      </c>
      <c r="M557" s="107"/>
      <c r="N557" s="107"/>
      <c r="O557" s="107">
        <f t="shared" si="96"/>
        <v>0</v>
      </c>
      <c r="P557" s="107"/>
      <c r="Q557" s="107"/>
      <c r="R557" s="107">
        <f t="shared" si="97"/>
        <v>0</v>
      </c>
      <c r="S557" s="107"/>
      <c r="T557" s="107"/>
      <c r="U557" s="107">
        <f t="shared" si="98"/>
        <v>600000</v>
      </c>
      <c r="V557" s="107">
        <v>600000</v>
      </c>
      <c r="W557" s="107"/>
      <c r="X557" s="107">
        <f t="shared" si="99"/>
        <v>0</v>
      </c>
      <c r="Y557" s="107"/>
      <c r="Z557" s="107"/>
      <c r="AA557" s="108">
        <f>C557+I557-L557-O557-U557-X557-R557</f>
        <v>0</v>
      </c>
      <c r="AB557" s="7">
        <v>45545</v>
      </c>
    </row>
    <row r="558" spans="1:28" ht="15.75" hidden="1" x14ac:dyDescent="0.25">
      <c r="A558" s="24">
        <v>45544</v>
      </c>
      <c r="B558" s="25" t="s">
        <v>168</v>
      </c>
      <c r="C558" s="25"/>
      <c r="D558" s="25" t="s">
        <v>52</v>
      </c>
      <c r="E558" s="25" t="s">
        <v>69</v>
      </c>
      <c r="F558" s="25">
        <v>25</v>
      </c>
      <c r="G558" s="25" t="s">
        <v>39</v>
      </c>
      <c r="H558" s="25">
        <v>180000</v>
      </c>
      <c r="I558" s="11">
        <f t="shared" si="89"/>
        <v>4500000</v>
      </c>
      <c r="J558" s="31" t="s">
        <v>312</v>
      </c>
      <c r="K558" s="11" t="s">
        <v>1864</v>
      </c>
      <c r="L558" s="107">
        <f t="shared" si="95"/>
        <v>0</v>
      </c>
      <c r="M558" s="107"/>
      <c r="N558" s="107"/>
      <c r="O558" s="107">
        <f t="shared" si="96"/>
        <v>4500000</v>
      </c>
      <c r="P558" s="107">
        <v>4500000</v>
      </c>
      <c r="Q558" s="107"/>
      <c r="R558" s="107">
        <f t="shared" si="97"/>
        <v>0</v>
      </c>
      <c r="S558" s="107"/>
      <c r="T558" s="107"/>
      <c r="U558" s="107">
        <f t="shared" si="98"/>
        <v>0</v>
      </c>
      <c r="V558" s="107"/>
      <c r="W558" s="107"/>
      <c r="X558" s="107">
        <f t="shared" si="99"/>
        <v>0</v>
      </c>
      <c r="Y558" s="107"/>
      <c r="Z558" s="107"/>
      <c r="AA558" s="108">
        <f>C558+I558-L558-O558-U558-X558-R558</f>
        <v>0</v>
      </c>
      <c r="AB558" s="7">
        <v>45544</v>
      </c>
    </row>
    <row r="559" spans="1:28" ht="15.75" hidden="1" x14ac:dyDescent="0.25">
      <c r="A559" s="24">
        <v>45544</v>
      </c>
      <c r="B559" s="25" t="s">
        <v>1408</v>
      </c>
      <c r="C559" s="25"/>
      <c r="D559" s="25" t="s">
        <v>52</v>
      </c>
      <c r="E559" s="25" t="s">
        <v>42</v>
      </c>
      <c r="F559" s="25">
        <v>1000</v>
      </c>
      <c r="G559" s="25" t="s">
        <v>34</v>
      </c>
      <c r="H559" s="25">
        <v>3500</v>
      </c>
      <c r="I559" s="11">
        <f t="shared" si="89"/>
        <v>3500000</v>
      </c>
      <c r="J559" s="31" t="s">
        <v>312</v>
      </c>
      <c r="K559" s="11"/>
      <c r="L559" s="107">
        <f t="shared" si="95"/>
        <v>0</v>
      </c>
      <c r="M559" s="107"/>
      <c r="N559" s="107"/>
      <c r="O559" s="107">
        <f t="shared" si="96"/>
        <v>0</v>
      </c>
      <c r="P559" s="107"/>
      <c r="Q559" s="107"/>
      <c r="R559" s="107">
        <f t="shared" si="97"/>
        <v>3500000</v>
      </c>
      <c r="S559" s="107">
        <v>3500000</v>
      </c>
      <c r="T559" s="107"/>
      <c r="U559" s="107">
        <f t="shared" si="98"/>
        <v>0</v>
      </c>
      <c r="V559" s="107"/>
      <c r="W559" s="107"/>
      <c r="X559" s="107">
        <f t="shared" si="99"/>
        <v>0</v>
      </c>
      <c r="Y559" s="107"/>
      <c r="Z559" s="107"/>
      <c r="AA559" s="108">
        <f>C559+I559-L559-O559-U559-X559-R559</f>
        <v>0</v>
      </c>
      <c r="AB559" s="7">
        <v>45544</v>
      </c>
    </row>
    <row r="560" spans="1:28" ht="15.75" hidden="1" x14ac:dyDescent="0.25">
      <c r="A560" s="24">
        <v>45544</v>
      </c>
      <c r="B560" s="25" t="s">
        <v>494</v>
      </c>
      <c r="C560" s="25"/>
      <c r="D560" s="25" t="s">
        <v>52</v>
      </c>
      <c r="E560" s="25" t="s">
        <v>591</v>
      </c>
      <c r="F560" s="25">
        <v>100</v>
      </c>
      <c r="G560" s="25" t="s">
        <v>77</v>
      </c>
      <c r="H560" s="25">
        <v>43000</v>
      </c>
      <c r="I560" s="11">
        <f t="shared" si="89"/>
        <v>4300000</v>
      </c>
      <c r="J560" s="31" t="s">
        <v>324</v>
      </c>
      <c r="K560" s="11"/>
      <c r="L560" s="107">
        <f t="shared" si="95"/>
        <v>450000</v>
      </c>
      <c r="M560" s="107">
        <v>450000</v>
      </c>
      <c r="N560" s="107"/>
      <c r="O560" s="107">
        <f t="shared" si="96"/>
        <v>0</v>
      </c>
      <c r="P560" s="107"/>
      <c r="Q560" s="107"/>
      <c r="R560" s="107">
        <f t="shared" si="97"/>
        <v>0</v>
      </c>
      <c r="S560" s="107"/>
      <c r="T560" s="107"/>
      <c r="U560" s="107">
        <f t="shared" si="98"/>
        <v>3850000</v>
      </c>
      <c r="V560" s="107">
        <v>3850000</v>
      </c>
      <c r="W560" s="107"/>
      <c r="X560" s="107">
        <f t="shared" si="99"/>
        <v>0</v>
      </c>
      <c r="Y560" s="107"/>
      <c r="Z560" s="107"/>
      <c r="AA560" s="108">
        <f>C560+I560-L560-O560-U560-X560-R560</f>
        <v>0</v>
      </c>
      <c r="AB560" s="7">
        <v>45552</v>
      </c>
    </row>
    <row r="561" spans="1:28" ht="15.75" hidden="1" x14ac:dyDescent="0.25">
      <c r="A561" s="24">
        <v>45544</v>
      </c>
      <c r="B561" s="25" t="s">
        <v>1770</v>
      </c>
      <c r="C561" s="25"/>
      <c r="D561" s="25" t="s">
        <v>52</v>
      </c>
      <c r="E561" s="25" t="s">
        <v>53</v>
      </c>
      <c r="F561" s="25">
        <v>1</v>
      </c>
      <c r="G561" s="25" t="s">
        <v>23</v>
      </c>
      <c r="H561" s="25">
        <v>400000</v>
      </c>
      <c r="I561" s="11">
        <f t="shared" si="89"/>
        <v>400000</v>
      </c>
      <c r="J561" s="31" t="s">
        <v>312</v>
      </c>
      <c r="K561" s="11" t="s">
        <v>1997</v>
      </c>
      <c r="L561" s="107">
        <f t="shared" si="95"/>
        <v>0</v>
      </c>
      <c r="M561" s="107"/>
      <c r="N561" s="107"/>
      <c r="O561" s="107">
        <f t="shared" si="96"/>
        <v>400000</v>
      </c>
      <c r="P561" s="107">
        <v>400000</v>
      </c>
      <c r="Q561" s="107"/>
      <c r="R561" s="107">
        <f t="shared" si="97"/>
        <v>0</v>
      </c>
      <c r="S561" s="107"/>
      <c r="T561" s="107"/>
      <c r="U561" s="107">
        <f t="shared" si="98"/>
        <v>0</v>
      </c>
      <c r="V561" s="107"/>
      <c r="W561" s="107"/>
      <c r="X561" s="107">
        <f t="shared" si="99"/>
        <v>0</v>
      </c>
      <c r="Y561" s="107"/>
      <c r="Z561" s="107"/>
      <c r="AA561" s="108">
        <f>C561+I561-L561-O561-U561-X561-R561</f>
        <v>0</v>
      </c>
      <c r="AB561" s="7">
        <v>45559</v>
      </c>
    </row>
    <row r="562" spans="1:28" ht="15.75" hidden="1" x14ac:dyDescent="0.25">
      <c r="A562" s="24">
        <v>45544</v>
      </c>
      <c r="B562" s="25" t="s">
        <v>107</v>
      </c>
      <c r="C562" s="25"/>
      <c r="D562" s="25" t="s">
        <v>46</v>
      </c>
      <c r="E562" s="25" t="s">
        <v>120</v>
      </c>
      <c r="F562" s="25">
        <v>24.4</v>
      </c>
      <c r="G562" s="25" t="s">
        <v>39</v>
      </c>
      <c r="H562" s="25">
        <v>46000</v>
      </c>
      <c r="I562" s="11">
        <f t="shared" si="89"/>
        <v>1122400</v>
      </c>
      <c r="J562" s="26" t="s">
        <v>28</v>
      </c>
      <c r="K562" s="11"/>
      <c r="L562" s="107">
        <f t="shared" si="95"/>
        <v>0</v>
      </c>
      <c r="M562" s="107"/>
      <c r="N562" s="107"/>
      <c r="O562" s="107">
        <f t="shared" si="96"/>
        <v>0</v>
      </c>
      <c r="P562" s="107"/>
      <c r="Q562" s="107"/>
      <c r="R562" s="107">
        <f t="shared" si="97"/>
        <v>0</v>
      </c>
      <c r="S562" s="107"/>
      <c r="T562" s="107"/>
      <c r="U562" s="107">
        <f t="shared" si="98"/>
        <v>0</v>
      </c>
      <c r="V562" s="107"/>
      <c r="W562" s="107"/>
      <c r="X562" s="107">
        <f t="shared" si="99"/>
        <v>0</v>
      </c>
      <c r="Y562" s="107"/>
      <c r="Z562" s="107"/>
      <c r="AA562" s="108">
        <f>C562+I562-L562-O562-U562-X562-R562</f>
        <v>1122400</v>
      </c>
      <c r="AB562" s="7"/>
    </row>
    <row r="563" spans="1:28" ht="15.75" hidden="1" x14ac:dyDescent="0.25">
      <c r="A563" s="24">
        <v>45544</v>
      </c>
      <c r="B563" s="25" t="s">
        <v>107</v>
      </c>
      <c r="C563" s="25"/>
      <c r="D563" s="25" t="s">
        <v>46</v>
      </c>
      <c r="E563" s="25" t="s">
        <v>137</v>
      </c>
      <c r="F563" s="25">
        <v>78.599999999999994</v>
      </c>
      <c r="G563" s="25" t="s">
        <v>39</v>
      </c>
      <c r="H563" s="25">
        <v>46000</v>
      </c>
      <c r="I563" s="11">
        <f t="shared" si="89"/>
        <v>3615599.9999999995</v>
      </c>
      <c r="J563" s="26" t="s">
        <v>28</v>
      </c>
      <c r="K563" s="11"/>
      <c r="L563" s="107">
        <f t="shared" si="95"/>
        <v>0</v>
      </c>
      <c r="M563" s="107"/>
      <c r="N563" s="107"/>
      <c r="O563" s="107">
        <f t="shared" si="96"/>
        <v>0</v>
      </c>
      <c r="P563" s="107"/>
      <c r="Q563" s="107"/>
      <c r="R563" s="107">
        <f t="shared" si="97"/>
        <v>0</v>
      </c>
      <c r="S563" s="107"/>
      <c r="T563" s="107"/>
      <c r="U563" s="107">
        <f t="shared" si="98"/>
        <v>0</v>
      </c>
      <c r="V563" s="107"/>
      <c r="W563" s="107"/>
      <c r="X563" s="107">
        <f t="shared" si="99"/>
        <v>0</v>
      </c>
      <c r="Y563" s="107"/>
      <c r="Z563" s="107"/>
      <c r="AA563" s="108">
        <f>C563+I563-L563-O563-U563-X563-R563</f>
        <v>3615599.9999999995</v>
      </c>
      <c r="AB563" s="7"/>
    </row>
    <row r="564" spans="1:28" ht="15.75" hidden="1" x14ac:dyDescent="0.25">
      <c r="A564" s="24">
        <v>45544</v>
      </c>
      <c r="B564" s="25" t="s">
        <v>122</v>
      </c>
      <c r="C564" s="25"/>
      <c r="D564" s="25" t="s">
        <v>46</v>
      </c>
      <c r="E564" s="25" t="s">
        <v>128</v>
      </c>
      <c r="F564" s="25">
        <v>25</v>
      </c>
      <c r="G564" s="25" t="s">
        <v>39</v>
      </c>
      <c r="H564" s="25">
        <v>125000</v>
      </c>
      <c r="I564" s="11">
        <f t="shared" si="89"/>
        <v>3125000</v>
      </c>
      <c r="J564" s="31" t="s">
        <v>312</v>
      </c>
      <c r="K564" s="11" t="s">
        <v>1927</v>
      </c>
      <c r="L564" s="107">
        <f t="shared" si="95"/>
        <v>0</v>
      </c>
      <c r="M564" s="107"/>
      <c r="N564" s="107"/>
      <c r="O564" s="107">
        <f t="shared" si="96"/>
        <v>3125000</v>
      </c>
      <c r="P564" s="107">
        <v>3125000</v>
      </c>
      <c r="Q564" s="107"/>
      <c r="R564" s="107">
        <f t="shared" si="97"/>
        <v>0</v>
      </c>
      <c r="S564" s="107"/>
      <c r="T564" s="107"/>
      <c r="U564" s="107">
        <f t="shared" si="98"/>
        <v>0</v>
      </c>
      <c r="V564" s="107"/>
      <c r="W564" s="107"/>
      <c r="X564" s="107">
        <f t="shared" si="99"/>
        <v>0</v>
      </c>
      <c r="Y564" s="107"/>
      <c r="Z564" s="107"/>
      <c r="AA564" s="108">
        <f>C564+I564-L564-O564-U564-X564-R564</f>
        <v>0</v>
      </c>
      <c r="AB564" s="7">
        <v>45552</v>
      </c>
    </row>
    <row r="565" spans="1:28" ht="15.75" hidden="1" x14ac:dyDescent="0.25">
      <c r="A565" s="24">
        <v>45544</v>
      </c>
      <c r="B565" s="25" t="s">
        <v>122</v>
      </c>
      <c r="C565" s="25"/>
      <c r="D565" s="25" t="s">
        <v>46</v>
      </c>
      <c r="E565" s="25" t="s">
        <v>150</v>
      </c>
      <c r="F565" s="25">
        <v>20</v>
      </c>
      <c r="G565" s="25" t="s">
        <v>77</v>
      </c>
      <c r="H565" s="25">
        <v>50000</v>
      </c>
      <c r="I565" s="11">
        <f t="shared" si="89"/>
        <v>1000000</v>
      </c>
      <c r="J565" s="31" t="s">
        <v>312</v>
      </c>
      <c r="K565" s="11" t="s">
        <v>1927</v>
      </c>
      <c r="L565" s="107">
        <f t="shared" si="95"/>
        <v>0</v>
      </c>
      <c r="M565" s="107"/>
      <c r="N565" s="107"/>
      <c r="O565" s="107">
        <f t="shared" si="96"/>
        <v>1000000</v>
      </c>
      <c r="P565" s="107">
        <v>1000000</v>
      </c>
      <c r="Q565" s="107"/>
      <c r="R565" s="107">
        <f t="shared" si="97"/>
        <v>0</v>
      </c>
      <c r="S565" s="107"/>
      <c r="T565" s="107"/>
      <c r="U565" s="107">
        <f t="shared" si="98"/>
        <v>0</v>
      </c>
      <c r="V565" s="107"/>
      <c r="W565" s="107"/>
      <c r="X565" s="107">
        <f t="shared" si="99"/>
        <v>0</v>
      </c>
      <c r="Y565" s="107"/>
      <c r="Z565" s="107"/>
      <c r="AA565" s="108">
        <f>C565+I565-L565-O565-U565-X565-R565</f>
        <v>0</v>
      </c>
      <c r="AB565" s="7">
        <v>45552</v>
      </c>
    </row>
    <row r="566" spans="1:28" ht="15.75" hidden="1" x14ac:dyDescent="0.25">
      <c r="A566" s="24">
        <v>45544</v>
      </c>
      <c r="B566" s="25" t="s">
        <v>1860</v>
      </c>
      <c r="C566" s="25"/>
      <c r="D566" s="25" t="s">
        <v>46</v>
      </c>
      <c r="E566" s="25" t="s">
        <v>71</v>
      </c>
      <c r="F566" s="25">
        <v>4</v>
      </c>
      <c r="G566" s="25" t="s">
        <v>27</v>
      </c>
      <c r="H566" s="25">
        <v>850000</v>
      </c>
      <c r="I566" s="11">
        <f t="shared" si="89"/>
        <v>3400000</v>
      </c>
      <c r="J566" s="31" t="s">
        <v>324</v>
      </c>
      <c r="K566" s="11"/>
      <c r="L566" s="107">
        <f t="shared" si="95"/>
        <v>0</v>
      </c>
      <c r="M566" s="107"/>
      <c r="N566" s="107"/>
      <c r="O566" s="107">
        <f t="shared" si="96"/>
        <v>0</v>
      </c>
      <c r="P566" s="107"/>
      <c r="Q566" s="107"/>
      <c r="R566" s="107">
        <f t="shared" si="97"/>
        <v>0</v>
      </c>
      <c r="S566" s="107"/>
      <c r="T566" s="107"/>
      <c r="U566" s="107">
        <f t="shared" si="98"/>
        <v>3400000</v>
      </c>
      <c r="V566" s="107">
        <v>3400000</v>
      </c>
      <c r="W566" s="107"/>
      <c r="X566" s="107">
        <f t="shared" si="99"/>
        <v>0</v>
      </c>
      <c r="Y566" s="107"/>
      <c r="Z566" s="107"/>
      <c r="AA566" s="108">
        <f>C566+I566-L566-O566-U566-X566-R566</f>
        <v>0</v>
      </c>
      <c r="AB566" s="7">
        <v>45544</v>
      </c>
    </row>
    <row r="567" spans="1:28" ht="15.75" hidden="1" x14ac:dyDescent="0.25">
      <c r="A567" s="24">
        <v>45544</v>
      </c>
      <c r="B567" s="25" t="s">
        <v>379</v>
      </c>
      <c r="C567" s="25"/>
      <c r="D567" s="25" t="s">
        <v>52</v>
      </c>
      <c r="E567" s="25" t="s">
        <v>208</v>
      </c>
      <c r="F567" s="25">
        <v>4500</v>
      </c>
      <c r="G567" s="25" t="s">
        <v>34</v>
      </c>
      <c r="H567" s="25">
        <v>700</v>
      </c>
      <c r="I567" s="11">
        <f t="shared" si="89"/>
        <v>3150000</v>
      </c>
      <c r="J567" s="31" t="s">
        <v>324</v>
      </c>
      <c r="K567" s="11" t="s">
        <v>1863</v>
      </c>
      <c r="L567" s="107">
        <f t="shared" si="95"/>
        <v>350000</v>
      </c>
      <c r="M567" s="107">
        <v>350000</v>
      </c>
      <c r="N567" s="107"/>
      <c r="O567" s="107">
        <f t="shared" si="96"/>
        <v>2800000</v>
      </c>
      <c r="P567" s="107">
        <v>2800000</v>
      </c>
      <c r="Q567" s="107"/>
      <c r="R567" s="107">
        <f t="shared" si="97"/>
        <v>0</v>
      </c>
      <c r="S567" s="107"/>
      <c r="T567" s="107"/>
      <c r="U567" s="107">
        <f t="shared" si="98"/>
        <v>0</v>
      </c>
      <c r="V567" s="107"/>
      <c r="W567" s="107"/>
      <c r="X567" s="107">
        <f t="shared" si="99"/>
        <v>0</v>
      </c>
      <c r="Y567" s="107"/>
      <c r="Z567" s="107"/>
      <c r="AA567" s="108">
        <f>C567+I567-L567-O567-U567-X567-R567</f>
        <v>0</v>
      </c>
      <c r="AB567" s="7">
        <v>45544</v>
      </c>
    </row>
    <row r="568" spans="1:28" ht="15.75" hidden="1" x14ac:dyDescent="0.25">
      <c r="A568" s="24"/>
      <c r="B568" s="25" t="s">
        <v>215</v>
      </c>
      <c r="C568" s="25"/>
      <c r="D568" s="25"/>
      <c r="E568" s="25"/>
      <c r="F568" s="25">
        <v>2</v>
      </c>
      <c r="G568" s="25" t="s">
        <v>39</v>
      </c>
      <c r="H568" s="25"/>
      <c r="I568" s="11">
        <f t="shared" ref="I568:I571" si="100">F568*H568</f>
        <v>0</v>
      </c>
      <c r="J568" s="31" t="s">
        <v>49</v>
      </c>
      <c r="K568" s="11" t="s">
        <v>1428</v>
      </c>
      <c r="L568" s="107">
        <f t="shared" ref="L568:L571" si="101">M568+N568</f>
        <v>0</v>
      </c>
      <c r="M568" s="107"/>
      <c r="N568" s="107"/>
      <c r="O568" s="107">
        <f t="shared" ref="O568:O571" si="102">P568+Q568</f>
        <v>5000000</v>
      </c>
      <c r="P568" s="107">
        <v>5000000</v>
      </c>
      <c r="Q568" s="107"/>
      <c r="R568" s="107">
        <f t="shared" ref="R568:R571" si="103">S568+T568</f>
        <v>0</v>
      </c>
      <c r="S568" s="107"/>
      <c r="T568" s="107"/>
      <c r="U568" s="107">
        <f t="shared" ref="U568:U571" si="104">V568+W568</f>
        <v>0</v>
      </c>
      <c r="V568" s="107"/>
      <c r="W568" s="107"/>
      <c r="X568" s="107">
        <f t="shared" ref="X568:X571" si="105">Y568+Z568</f>
        <v>0</v>
      </c>
      <c r="Y568" s="107"/>
      <c r="Z568" s="107"/>
      <c r="AA568" s="108">
        <f>C568+I568-L568-O568-U568-X568-R568</f>
        <v>-5000000</v>
      </c>
      <c r="AB568" s="7">
        <v>45544</v>
      </c>
    </row>
    <row r="569" spans="1:28" ht="15.75" hidden="1" x14ac:dyDescent="0.25">
      <c r="A569" s="24"/>
      <c r="B569" s="25" t="s">
        <v>215</v>
      </c>
      <c r="C569" s="25"/>
      <c r="D569" s="25"/>
      <c r="E569" s="25"/>
      <c r="F569" s="25">
        <v>3</v>
      </c>
      <c r="G569" s="25" t="s">
        <v>39</v>
      </c>
      <c r="H569" s="25"/>
      <c r="I569" s="11">
        <f t="shared" si="100"/>
        <v>0</v>
      </c>
      <c r="J569" s="31" t="s">
        <v>49</v>
      </c>
      <c r="K569" s="11" t="s">
        <v>1870</v>
      </c>
      <c r="L569" s="107">
        <f t="shared" si="101"/>
        <v>0</v>
      </c>
      <c r="M569" s="107"/>
      <c r="N569" s="107"/>
      <c r="O569" s="107">
        <f t="shared" si="102"/>
        <v>5746000</v>
      </c>
      <c r="P569" s="107">
        <v>5746000</v>
      </c>
      <c r="Q569" s="107"/>
      <c r="R569" s="107">
        <f t="shared" si="103"/>
        <v>0</v>
      </c>
      <c r="S569" s="107"/>
      <c r="T569" s="107"/>
      <c r="U569" s="107">
        <f t="shared" si="104"/>
        <v>0</v>
      </c>
      <c r="V569" s="107"/>
      <c r="W569" s="107"/>
      <c r="X569" s="107">
        <f t="shared" si="105"/>
        <v>0</v>
      </c>
      <c r="Y569" s="107"/>
      <c r="Z569" s="107"/>
      <c r="AA569" s="108">
        <f>C569+I569-L569-O569-U569-X569-R569</f>
        <v>-5746000</v>
      </c>
      <c r="AB569" s="7">
        <v>45544</v>
      </c>
    </row>
    <row r="570" spans="1:28" ht="15.75" hidden="1" x14ac:dyDescent="0.25">
      <c r="A570" s="24"/>
      <c r="B570" s="25" t="s">
        <v>215</v>
      </c>
      <c r="C570" s="25"/>
      <c r="D570" s="25"/>
      <c r="E570" s="25"/>
      <c r="F570" s="25">
        <v>4</v>
      </c>
      <c r="G570" s="25" t="s">
        <v>39</v>
      </c>
      <c r="H570" s="25"/>
      <c r="I570" s="11">
        <f t="shared" si="100"/>
        <v>0</v>
      </c>
      <c r="J570" s="31" t="s">
        <v>49</v>
      </c>
      <c r="K570" s="11" t="s">
        <v>1871</v>
      </c>
      <c r="L570" s="107">
        <f t="shared" si="101"/>
        <v>0</v>
      </c>
      <c r="M570" s="107"/>
      <c r="N570" s="107"/>
      <c r="O570" s="107">
        <f t="shared" si="102"/>
        <v>11245000</v>
      </c>
      <c r="P570" s="107">
        <v>11245000</v>
      </c>
      <c r="Q570" s="107"/>
      <c r="R570" s="107">
        <f t="shared" si="103"/>
        <v>0</v>
      </c>
      <c r="S570" s="107"/>
      <c r="T570" s="107"/>
      <c r="U570" s="107">
        <f t="shared" si="104"/>
        <v>0</v>
      </c>
      <c r="V570" s="107"/>
      <c r="W570" s="107"/>
      <c r="X570" s="107">
        <f t="shared" si="105"/>
        <v>0</v>
      </c>
      <c r="Y570" s="107"/>
      <c r="Z570" s="107"/>
      <c r="AA570" s="108">
        <f>C570+I570-L570-O570-U570-X570-R570</f>
        <v>-11245000</v>
      </c>
      <c r="AB570" s="7">
        <v>45544</v>
      </c>
    </row>
    <row r="571" spans="1:28" ht="15.75" hidden="1" x14ac:dyDescent="0.25">
      <c r="A571" s="24"/>
      <c r="B571" s="25" t="s">
        <v>215</v>
      </c>
      <c r="C571" s="25"/>
      <c r="D571" s="25"/>
      <c r="E571" s="25"/>
      <c r="F571" s="25">
        <v>5</v>
      </c>
      <c r="G571" s="25" t="s">
        <v>39</v>
      </c>
      <c r="H571" s="25"/>
      <c r="I571" s="11">
        <f t="shared" si="100"/>
        <v>0</v>
      </c>
      <c r="J571" s="31" t="s">
        <v>49</v>
      </c>
      <c r="K571" s="11" t="s">
        <v>1872</v>
      </c>
      <c r="L571" s="107">
        <f t="shared" si="101"/>
        <v>0</v>
      </c>
      <c r="M571" s="107"/>
      <c r="N571" s="107"/>
      <c r="O571" s="107">
        <f t="shared" si="102"/>
        <v>18880000</v>
      </c>
      <c r="P571" s="107">
        <v>18880000</v>
      </c>
      <c r="Q571" s="107"/>
      <c r="R571" s="107">
        <f t="shared" si="103"/>
        <v>0</v>
      </c>
      <c r="S571" s="107"/>
      <c r="T571" s="107"/>
      <c r="U571" s="107">
        <f t="shared" si="104"/>
        <v>0</v>
      </c>
      <c r="V571" s="107"/>
      <c r="W571" s="107"/>
      <c r="X571" s="107">
        <f t="shared" si="105"/>
        <v>0</v>
      </c>
      <c r="Y571" s="107"/>
      <c r="Z571" s="107"/>
      <c r="AA571" s="108">
        <f>C571+I571-L571-O571-U571-X571-R571</f>
        <v>-18880000</v>
      </c>
      <c r="AB571" s="7">
        <v>45544</v>
      </c>
    </row>
    <row r="572" spans="1:28" ht="15.75" hidden="1" x14ac:dyDescent="0.25">
      <c r="A572" s="24"/>
      <c r="B572" s="25" t="s">
        <v>215</v>
      </c>
      <c r="C572" s="25"/>
      <c r="D572" s="25"/>
      <c r="E572" s="25"/>
      <c r="F572" s="25">
        <v>6</v>
      </c>
      <c r="G572" s="25" t="s">
        <v>39</v>
      </c>
      <c r="H572" s="25"/>
      <c r="I572" s="11">
        <f t="shared" ref="I572:I573" si="106">F572*H572</f>
        <v>0</v>
      </c>
      <c r="J572" s="31" t="s">
        <v>49</v>
      </c>
      <c r="K572" s="11" t="s">
        <v>1873</v>
      </c>
      <c r="L572" s="107">
        <f t="shared" ref="L572:L573" si="107">M572+N572</f>
        <v>0</v>
      </c>
      <c r="M572" s="107"/>
      <c r="N572" s="107"/>
      <c r="O572" s="107">
        <f t="shared" ref="O572:O573" si="108">P572+Q572</f>
        <v>29160000</v>
      </c>
      <c r="P572" s="107">
        <v>29160000</v>
      </c>
      <c r="Q572" s="107"/>
      <c r="R572" s="107">
        <f t="shared" ref="R572:R573" si="109">S572+T572</f>
        <v>0</v>
      </c>
      <c r="S572" s="107"/>
      <c r="T572" s="107"/>
      <c r="U572" s="107">
        <f t="shared" ref="U572:U573" si="110">V572+W572</f>
        <v>0</v>
      </c>
      <c r="V572" s="107"/>
      <c r="W572" s="107"/>
      <c r="X572" s="107">
        <f t="shared" ref="X572:X573" si="111">Y572+Z572</f>
        <v>0</v>
      </c>
      <c r="Y572" s="107"/>
      <c r="Z572" s="107"/>
      <c r="AA572" s="108">
        <f>C572+I572-L572-O572-U572-X572-R572</f>
        <v>-29160000</v>
      </c>
      <c r="AB572" s="7">
        <v>45544</v>
      </c>
    </row>
    <row r="573" spans="1:28" ht="15.75" hidden="1" x14ac:dyDescent="0.25">
      <c r="A573" s="24"/>
      <c r="B573" s="25" t="s">
        <v>215</v>
      </c>
      <c r="C573" s="25"/>
      <c r="D573" s="25"/>
      <c r="E573" s="25"/>
      <c r="F573" s="25">
        <v>7</v>
      </c>
      <c r="G573" s="25" t="s">
        <v>39</v>
      </c>
      <c r="H573" s="25"/>
      <c r="I573" s="11">
        <f t="shared" si="106"/>
        <v>0</v>
      </c>
      <c r="J573" s="31" t="s">
        <v>49</v>
      </c>
      <c r="K573" s="11" t="s">
        <v>1874</v>
      </c>
      <c r="L573" s="107">
        <f t="shared" si="107"/>
        <v>0</v>
      </c>
      <c r="M573" s="107"/>
      <c r="N573" s="107"/>
      <c r="O573" s="107">
        <f t="shared" si="108"/>
        <v>57512000</v>
      </c>
      <c r="P573" s="107">
        <v>57512000</v>
      </c>
      <c r="Q573" s="107"/>
      <c r="R573" s="107">
        <f t="shared" si="109"/>
        <v>0</v>
      </c>
      <c r="S573" s="107"/>
      <c r="T573" s="107"/>
      <c r="U573" s="107">
        <f t="shared" si="110"/>
        <v>0</v>
      </c>
      <c r="V573" s="107"/>
      <c r="W573" s="107"/>
      <c r="X573" s="107">
        <f t="shared" si="111"/>
        <v>0</v>
      </c>
      <c r="Y573" s="107"/>
      <c r="Z573" s="107"/>
      <c r="AA573" s="108">
        <f>C573+I573-L573-O573-U573-X573-R573</f>
        <v>-57512000</v>
      </c>
      <c r="AB573" s="7">
        <v>45544</v>
      </c>
    </row>
    <row r="574" spans="1:28" ht="15.75" hidden="1" x14ac:dyDescent="0.25">
      <c r="A574" s="24">
        <v>45545</v>
      </c>
      <c r="B574" s="76" t="s">
        <v>263</v>
      </c>
      <c r="C574" s="25"/>
      <c r="D574" s="25" t="s">
        <v>46</v>
      </c>
      <c r="E574" s="25" t="s">
        <v>1259</v>
      </c>
      <c r="F574" s="25">
        <v>2000</v>
      </c>
      <c r="G574" s="25" t="s">
        <v>34</v>
      </c>
      <c r="H574" s="25">
        <v>1020</v>
      </c>
      <c r="I574" s="11">
        <f t="shared" ref="I574:I611" si="112">F574*H574</f>
        <v>2040000</v>
      </c>
      <c r="J574" s="31" t="s">
        <v>49</v>
      </c>
      <c r="K574" s="11"/>
      <c r="L574" s="107">
        <f t="shared" ref="L574" si="113">M574+N574</f>
        <v>0</v>
      </c>
      <c r="M574" s="107"/>
      <c r="N574" s="107"/>
      <c r="O574" s="107">
        <f t="shared" ref="O574" si="114">P574+Q574</f>
        <v>51903500</v>
      </c>
      <c r="P574" s="107">
        <v>51903500</v>
      </c>
      <c r="Q574" s="107"/>
      <c r="R574" s="107">
        <f t="shared" ref="R574" si="115">S574+T574</f>
        <v>0</v>
      </c>
      <c r="S574" s="107"/>
      <c r="T574" s="107"/>
      <c r="U574" s="107">
        <f t="shared" ref="U574" si="116">V574+W574</f>
        <v>0</v>
      </c>
      <c r="V574" s="107"/>
      <c r="W574" s="107"/>
      <c r="X574" s="107">
        <f t="shared" ref="X574" si="117">Y574+Z574</f>
        <v>0</v>
      </c>
      <c r="Y574" s="107"/>
      <c r="Z574" s="107"/>
      <c r="AA574" s="108">
        <f>C574+I574-L574-O574-U574-X574-R574</f>
        <v>-49863500</v>
      </c>
      <c r="AB574" s="7">
        <v>45477</v>
      </c>
    </row>
    <row r="575" spans="1:28" ht="15.75" hidden="1" x14ac:dyDescent="0.25">
      <c r="A575" s="24">
        <v>45545</v>
      </c>
      <c r="B575" s="76" t="s">
        <v>251</v>
      </c>
      <c r="C575" s="25"/>
      <c r="D575" s="25" t="s">
        <v>46</v>
      </c>
      <c r="E575" s="25" t="s">
        <v>95</v>
      </c>
      <c r="F575" s="25">
        <v>1000</v>
      </c>
      <c r="G575" s="25" t="s">
        <v>34</v>
      </c>
      <c r="H575" s="25">
        <v>1230</v>
      </c>
      <c r="I575" s="11">
        <f t="shared" si="112"/>
        <v>1230000</v>
      </c>
      <c r="J575" s="31" t="s">
        <v>324</v>
      </c>
      <c r="K575" s="11"/>
      <c r="L575" s="107">
        <f t="shared" ref="L575:L611" si="118">M575+N575</f>
        <v>0</v>
      </c>
      <c r="M575" s="107"/>
      <c r="N575" s="107"/>
      <c r="O575" s="107">
        <f t="shared" ref="O575:O611" si="119">P575+Q575</f>
        <v>0</v>
      </c>
      <c r="P575" s="107"/>
      <c r="Q575" s="107"/>
      <c r="R575" s="107">
        <f t="shared" ref="R575:R611" si="120">S575+T575</f>
        <v>0</v>
      </c>
      <c r="S575" s="107"/>
      <c r="T575" s="107"/>
      <c r="U575" s="107">
        <f t="shared" ref="U575:U611" si="121">V575+W575</f>
        <v>1230000</v>
      </c>
      <c r="V575" s="107">
        <v>1230000</v>
      </c>
      <c r="W575" s="107"/>
      <c r="X575" s="107">
        <f t="shared" ref="X575:X611" si="122">Y575+Z575</f>
        <v>0</v>
      </c>
      <c r="Y575" s="107"/>
      <c r="Z575" s="107"/>
      <c r="AA575" s="108">
        <f>C575+I575-L575-O575-U575-X575-R575</f>
        <v>0</v>
      </c>
      <c r="AB575" s="7">
        <v>45549</v>
      </c>
    </row>
    <row r="576" spans="1:28" ht="15.75" hidden="1" x14ac:dyDescent="0.25">
      <c r="A576" s="24">
        <v>45545</v>
      </c>
      <c r="B576" s="76" t="s">
        <v>251</v>
      </c>
      <c r="C576" s="25"/>
      <c r="D576" s="25" t="s">
        <v>46</v>
      </c>
      <c r="E576" s="25" t="s">
        <v>782</v>
      </c>
      <c r="F576" s="25">
        <v>300</v>
      </c>
      <c r="G576" s="25" t="s">
        <v>34</v>
      </c>
      <c r="H576" s="25">
        <v>3920</v>
      </c>
      <c r="I576" s="11">
        <f t="shared" si="112"/>
        <v>1176000</v>
      </c>
      <c r="J576" s="31" t="s">
        <v>324</v>
      </c>
      <c r="K576" s="11"/>
      <c r="L576" s="107">
        <f t="shared" si="118"/>
        <v>0</v>
      </c>
      <c r="M576" s="107"/>
      <c r="N576" s="107"/>
      <c r="O576" s="107">
        <f t="shared" si="119"/>
        <v>0</v>
      </c>
      <c r="P576" s="107"/>
      <c r="Q576" s="107"/>
      <c r="R576" s="107">
        <f t="shared" si="120"/>
        <v>0</v>
      </c>
      <c r="S576" s="107"/>
      <c r="T576" s="107"/>
      <c r="U576" s="107">
        <f t="shared" si="121"/>
        <v>1176000</v>
      </c>
      <c r="V576" s="107">
        <v>1176000</v>
      </c>
      <c r="W576" s="107"/>
      <c r="X576" s="107">
        <f t="shared" si="122"/>
        <v>0</v>
      </c>
      <c r="Y576" s="107"/>
      <c r="Z576" s="107"/>
      <c r="AA576" s="108">
        <f>C576+I576-L576-O576-U576-X576-R576</f>
        <v>0</v>
      </c>
      <c r="AB576" s="7">
        <v>45549</v>
      </c>
    </row>
    <row r="577" spans="1:28" ht="15.75" hidden="1" x14ac:dyDescent="0.25">
      <c r="A577" s="24">
        <v>45545</v>
      </c>
      <c r="B577" s="50" t="s">
        <v>800</v>
      </c>
      <c r="C577" s="25"/>
      <c r="D577" s="25" t="s">
        <v>46</v>
      </c>
      <c r="E577" s="25" t="s">
        <v>108</v>
      </c>
      <c r="F577" s="25">
        <v>3000</v>
      </c>
      <c r="G577" s="25" t="s">
        <v>34</v>
      </c>
      <c r="H577" s="25">
        <v>2000</v>
      </c>
      <c r="I577" s="11">
        <f t="shared" si="112"/>
        <v>6000000</v>
      </c>
      <c r="J577" s="31" t="s">
        <v>312</v>
      </c>
      <c r="K577" s="11" t="s">
        <v>1875</v>
      </c>
      <c r="L577" s="107">
        <f t="shared" si="118"/>
        <v>0</v>
      </c>
      <c r="M577" s="107"/>
      <c r="N577" s="107"/>
      <c r="O577" s="107">
        <f t="shared" si="119"/>
        <v>6000000</v>
      </c>
      <c r="P577" s="107">
        <v>6000000</v>
      </c>
      <c r="Q577" s="107"/>
      <c r="R577" s="107">
        <f t="shared" si="120"/>
        <v>0</v>
      </c>
      <c r="S577" s="107"/>
      <c r="T577" s="107"/>
      <c r="U577" s="107">
        <f t="shared" si="121"/>
        <v>0</v>
      </c>
      <c r="V577" s="107"/>
      <c r="W577" s="107"/>
      <c r="X577" s="107">
        <f t="shared" si="122"/>
        <v>0</v>
      </c>
      <c r="Y577" s="107"/>
      <c r="Z577" s="107"/>
      <c r="AA577" s="108">
        <f>C577+I577-L577-O577-U577-X577-R577</f>
        <v>0</v>
      </c>
      <c r="AB577" s="7">
        <v>45544</v>
      </c>
    </row>
    <row r="578" spans="1:28" ht="15.75" hidden="1" x14ac:dyDescent="0.25">
      <c r="A578" s="24">
        <v>45545</v>
      </c>
      <c r="B578" s="50" t="s">
        <v>800</v>
      </c>
      <c r="C578" s="25"/>
      <c r="D578" s="25" t="s">
        <v>46</v>
      </c>
      <c r="E578" s="25" t="s">
        <v>151</v>
      </c>
      <c r="F578" s="25">
        <v>750</v>
      </c>
      <c r="G578" s="25" t="s">
        <v>34</v>
      </c>
      <c r="H578" s="25">
        <v>1640</v>
      </c>
      <c r="I578" s="11">
        <f t="shared" si="112"/>
        <v>1230000</v>
      </c>
      <c r="J578" s="31" t="s">
        <v>312</v>
      </c>
      <c r="K578" s="11" t="s">
        <v>1878</v>
      </c>
      <c r="L578" s="107">
        <f t="shared" si="118"/>
        <v>0</v>
      </c>
      <c r="M578" s="107"/>
      <c r="N578" s="107"/>
      <c r="O578" s="107">
        <f t="shared" si="119"/>
        <v>1230000</v>
      </c>
      <c r="P578" s="107">
        <v>1230000</v>
      </c>
      <c r="Q578" s="107"/>
      <c r="R578" s="107">
        <f t="shared" si="120"/>
        <v>0</v>
      </c>
      <c r="S578" s="107"/>
      <c r="T578" s="107"/>
      <c r="U578" s="107">
        <f t="shared" si="121"/>
        <v>0</v>
      </c>
      <c r="V578" s="107"/>
      <c r="W578" s="107"/>
      <c r="X578" s="107">
        <f t="shared" si="122"/>
        <v>0</v>
      </c>
      <c r="Y578" s="107"/>
      <c r="Z578" s="107"/>
      <c r="AA578" s="108">
        <f>C578+I578-L578-O578-U578-X578-R578</f>
        <v>0</v>
      </c>
      <c r="AB578" s="7">
        <v>45545</v>
      </c>
    </row>
    <row r="579" spans="1:28" ht="15.75" hidden="1" x14ac:dyDescent="0.25">
      <c r="A579" s="24">
        <v>45545</v>
      </c>
      <c r="B579" s="50" t="s">
        <v>341</v>
      </c>
      <c r="C579" s="25"/>
      <c r="D579" s="25" t="s">
        <v>52</v>
      </c>
      <c r="E579" s="25" t="s">
        <v>150</v>
      </c>
      <c r="F579" s="25">
        <v>60</v>
      </c>
      <c r="G579" s="25" t="s">
        <v>77</v>
      </c>
      <c r="H579" s="25">
        <v>50000</v>
      </c>
      <c r="I579" s="11">
        <f t="shared" si="112"/>
        <v>3000000</v>
      </c>
      <c r="J579" s="26" t="s">
        <v>28</v>
      </c>
      <c r="K579" s="11" t="s">
        <v>1881</v>
      </c>
      <c r="L579" s="107">
        <f t="shared" si="118"/>
        <v>0</v>
      </c>
      <c r="M579" s="107"/>
      <c r="N579" s="107"/>
      <c r="O579" s="107">
        <f t="shared" si="119"/>
        <v>0</v>
      </c>
      <c r="P579" s="107"/>
      <c r="Q579" s="107"/>
      <c r="R579" s="107">
        <f t="shared" si="120"/>
        <v>0</v>
      </c>
      <c r="S579" s="107"/>
      <c r="T579" s="107"/>
      <c r="U579" s="107">
        <f t="shared" si="121"/>
        <v>0</v>
      </c>
      <c r="V579" s="107"/>
      <c r="W579" s="107"/>
      <c r="X579" s="107">
        <f t="shared" si="122"/>
        <v>0</v>
      </c>
      <c r="Y579" s="107"/>
      <c r="Z579" s="107"/>
      <c r="AA579" s="108">
        <f>C579+I579-L579-O579-U579-X579-R579</f>
        <v>3000000</v>
      </c>
      <c r="AB579" s="7"/>
    </row>
    <row r="580" spans="1:28" ht="15.75" hidden="1" x14ac:dyDescent="0.25">
      <c r="A580" s="24">
        <v>45545</v>
      </c>
      <c r="B580" s="25" t="s">
        <v>708</v>
      </c>
      <c r="C580" s="25"/>
      <c r="D580" s="25" t="s">
        <v>46</v>
      </c>
      <c r="E580" s="25" t="s">
        <v>127</v>
      </c>
      <c r="F580" s="25">
        <v>4</v>
      </c>
      <c r="G580" s="25" t="s">
        <v>39</v>
      </c>
      <c r="H580" s="25">
        <v>70000</v>
      </c>
      <c r="I580" s="11">
        <f t="shared" si="112"/>
        <v>280000</v>
      </c>
      <c r="J580" s="31" t="s">
        <v>324</v>
      </c>
      <c r="K580" s="11"/>
      <c r="L580" s="107">
        <f t="shared" si="118"/>
        <v>0</v>
      </c>
      <c r="M580" s="107"/>
      <c r="N580" s="107"/>
      <c r="O580" s="107">
        <f t="shared" si="119"/>
        <v>0</v>
      </c>
      <c r="P580" s="107"/>
      <c r="Q580" s="107"/>
      <c r="R580" s="107">
        <f t="shared" si="120"/>
        <v>0</v>
      </c>
      <c r="S580" s="107"/>
      <c r="T580" s="107"/>
      <c r="U580" s="107">
        <f t="shared" si="121"/>
        <v>280000</v>
      </c>
      <c r="V580" s="107">
        <v>280000</v>
      </c>
      <c r="W580" s="107"/>
      <c r="X580" s="107">
        <f t="shared" si="122"/>
        <v>0</v>
      </c>
      <c r="Y580" s="107"/>
      <c r="Z580" s="107"/>
      <c r="AA580" s="108">
        <f>C580+I580-L580-O580-U580-X580-R580</f>
        <v>0</v>
      </c>
      <c r="AB580" s="7">
        <v>45545</v>
      </c>
    </row>
    <row r="581" spans="1:28" ht="15.75" hidden="1" x14ac:dyDescent="0.25">
      <c r="A581" s="24">
        <v>45545</v>
      </c>
      <c r="B581" s="76" t="s">
        <v>352</v>
      </c>
      <c r="C581" s="25"/>
      <c r="D581" s="25" t="s">
        <v>46</v>
      </c>
      <c r="E581" s="25" t="s">
        <v>120</v>
      </c>
      <c r="F581" s="25">
        <v>48.3</v>
      </c>
      <c r="G581" s="25" t="s">
        <v>39</v>
      </c>
      <c r="H581" s="25">
        <v>44000</v>
      </c>
      <c r="I581" s="11">
        <f t="shared" si="112"/>
        <v>2125200</v>
      </c>
      <c r="J581" s="31" t="s">
        <v>324</v>
      </c>
      <c r="K581" s="11"/>
      <c r="L581" s="107">
        <f t="shared" si="118"/>
        <v>2125200</v>
      </c>
      <c r="M581" s="107">
        <v>2125200</v>
      </c>
      <c r="N581" s="107"/>
      <c r="O581" s="107">
        <f t="shared" si="119"/>
        <v>0</v>
      </c>
      <c r="P581" s="107"/>
      <c r="Q581" s="107"/>
      <c r="R581" s="107">
        <f t="shared" si="120"/>
        <v>0</v>
      </c>
      <c r="S581" s="107"/>
      <c r="T581" s="107"/>
      <c r="U581" s="107">
        <f t="shared" si="121"/>
        <v>0</v>
      </c>
      <c r="V581" s="107"/>
      <c r="W581" s="107"/>
      <c r="X581" s="107">
        <f t="shared" si="122"/>
        <v>0</v>
      </c>
      <c r="Y581" s="107"/>
      <c r="Z581" s="107"/>
      <c r="AA581" s="108">
        <f>C581+I581-L581-O581-U581-X581-R581</f>
        <v>0</v>
      </c>
      <c r="AB581" s="7">
        <v>45546</v>
      </c>
    </row>
    <row r="582" spans="1:28" ht="15.75" hidden="1" x14ac:dyDescent="0.25">
      <c r="A582" s="24">
        <v>45545</v>
      </c>
      <c r="B582" s="25" t="s">
        <v>37</v>
      </c>
      <c r="C582" s="25"/>
      <c r="D582" s="25" t="s">
        <v>52</v>
      </c>
      <c r="E582" s="25" t="s">
        <v>1259</v>
      </c>
      <c r="F582" s="25">
        <v>500</v>
      </c>
      <c r="G582" s="25" t="s">
        <v>34</v>
      </c>
      <c r="H582" s="25">
        <v>1110</v>
      </c>
      <c r="I582" s="11">
        <f t="shared" si="112"/>
        <v>555000</v>
      </c>
      <c r="J582" s="31" t="s">
        <v>324</v>
      </c>
      <c r="K582" s="11"/>
      <c r="L582" s="107">
        <f t="shared" si="118"/>
        <v>0</v>
      </c>
      <c r="M582" s="107"/>
      <c r="N582" s="107"/>
      <c r="O582" s="107">
        <f t="shared" si="119"/>
        <v>0</v>
      </c>
      <c r="P582" s="107"/>
      <c r="Q582" s="107"/>
      <c r="R582" s="107">
        <f t="shared" si="120"/>
        <v>0</v>
      </c>
      <c r="S582" s="107"/>
      <c r="T582" s="107"/>
      <c r="U582" s="107">
        <f t="shared" si="121"/>
        <v>555000</v>
      </c>
      <c r="V582" s="107">
        <v>555000</v>
      </c>
      <c r="W582" s="107"/>
      <c r="X582" s="107">
        <f t="shared" si="122"/>
        <v>0</v>
      </c>
      <c r="Y582" s="107"/>
      <c r="Z582" s="107"/>
      <c r="AA582" s="108">
        <f>C582+I582-L582-O582-U582-X582-R582</f>
        <v>0</v>
      </c>
      <c r="AB582" s="7">
        <v>45545</v>
      </c>
    </row>
    <row r="583" spans="1:28" ht="15.75" hidden="1" x14ac:dyDescent="0.25">
      <c r="A583" s="24">
        <v>45545</v>
      </c>
      <c r="B583" s="50" t="s">
        <v>134</v>
      </c>
      <c r="C583" s="25"/>
      <c r="D583" s="25" t="s">
        <v>52</v>
      </c>
      <c r="E583" s="25" t="s">
        <v>44</v>
      </c>
      <c r="F583" s="25">
        <v>250</v>
      </c>
      <c r="G583" s="25" t="s">
        <v>34</v>
      </c>
      <c r="H583" s="25">
        <v>910</v>
      </c>
      <c r="I583" s="11">
        <f t="shared" si="112"/>
        <v>227500</v>
      </c>
      <c r="J583" s="26" t="s">
        <v>28</v>
      </c>
      <c r="K583" s="11" t="s">
        <v>1883</v>
      </c>
      <c r="L583" s="107">
        <f t="shared" si="118"/>
        <v>0</v>
      </c>
      <c r="M583" s="107"/>
      <c r="N583" s="107"/>
      <c r="O583" s="107">
        <f t="shared" si="119"/>
        <v>0</v>
      </c>
      <c r="P583" s="107"/>
      <c r="Q583" s="107"/>
      <c r="R583" s="107">
        <f t="shared" si="120"/>
        <v>0</v>
      </c>
      <c r="S583" s="107"/>
      <c r="T583" s="107"/>
      <c r="U583" s="107">
        <f t="shared" si="121"/>
        <v>0</v>
      </c>
      <c r="V583" s="107"/>
      <c r="W583" s="107"/>
      <c r="X583" s="107">
        <f t="shared" si="122"/>
        <v>0</v>
      </c>
      <c r="Y583" s="107"/>
      <c r="Z583" s="107"/>
      <c r="AA583" s="108">
        <f>C583+I583-L583-O583-U583-X583-R583</f>
        <v>227500</v>
      </c>
      <c r="AB583" s="7"/>
    </row>
    <row r="584" spans="1:28" ht="15.75" hidden="1" x14ac:dyDescent="0.25">
      <c r="A584" s="24">
        <v>45545</v>
      </c>
      <c r="B584" s="50" t="s">
        <v>134</v>
      </c>
      <c r="C584" s="25"/>
      <c r="D584" s="25" t="s">
        <v>52</v>
      </c>
      <c r="E584" s="25" t="s">
        <v>50</v>
      </c>
      <c r="F584" s="25">
        <v>200</v>
      </c>
      <c r="G584" s="25" t="s">
        <v>34</v>
      </c>
      <c r="H584" s="25">
        <v>3360</v>
      </c>
      <c r="I584" s="11">
        <f t="shared" si="112"/>
        <v>672000</v>
      </c>
      <c r="J584" s="26" t="s">
        <v>28</v>
      </c>
      <c r="K584" s="11" t="s">
        <v>1883</v>
      </c>
      <c r="L584" s="107">
        <f t="shared" si="118"/>
        <v>0</v>
      </c>
      <c r="M584" s="107"/>
      <c r="N584" s="107"/>
      <c r="O584" s="107">
        <f t="shared" si="119"/>
        <v>0</v>
      </c>
      <c r="P584" s="107"/>
      <c r="Q584" s="107"/>
      <c r="R584" s="107">
        <f t="shared" si="120"/>
        <v>0</v>
      </c>
      <c r="S584" s="107"/>
      <c r="T584" s="107"/>
      <c r="U584" s="107">
        <f t="shared" si="121"/>
        <v>0</v>
      </c>
      <c r="V584" s="107"/>
      <c r="W584" s="107"/>
      <c r="X584" s="107">
        <f t="shared" si="122"/>
        <v>0</v>
      </c>
      <c r="Y584" s="107"/>
      <c r="Z584" s="107"/>
      <c r="AA584" s="108">
        <f>C584+I584-L584-O584-U584-X584-R584</f>
        <v>672000</v>
      </c>
      <c r="AB584" s="7"/>
    </row>
    <row r="585" spans="1:28" ht="15.75" hidden="1" x14ac:dyDescent="0.25">
      <c r="A585" s="24">
        <v>45545</v>
      </c>
      <c r="B585" s="50" t="s">
        <v>134</v>
      </c>
      <c r="C585" s="25"/>
      <c r="D585" s="25" t="s">
        <v>52</v>
      </c>
      <c r="E585" s="25" t="s">
        <v>42</v>
      </c>
      <c r="F585" s="25">
        <v>700</v>
      </c>
      <c r="G585" s="25" t="s">
        <v>34</v>
      </c>
      <c r="H585" s="25">
        <v>4500</v>
      </c>
      <c r="I585" s="11">
        <f t="shared" si="112"/>
        <v>3150000</v>
      </c>
      <c r="J585" s="26" t="s">
        <v>28</v>
      </c>
      <c r="K585" s="11" t="s">
        <v>1883</v>
      </c>
      <c r="L585" s="107">
        <f t="shared" si="118"/>
        <v>0</v>
      </c>
      <c r="M585" s="107"/>
      <c r="N585" s="107"/>
      <c r="O585" s="107">
        <f t="shared" si="119"/>
        <v>0</v>
      </c>
      <c r="P585" s="107"/>
      <c r="Q585" s="107"/>
      <c r="R585" s="107">
        <f t="shared" si="120"/>
        <v>0</v>
      </c>
      <c r="S585" s="107"/>
      <c r="T585" s="107"/>
      <c r="U585" s="107">
        <f t="shared" si="121"/>
        <v>0</v>
      </c>
      <c r="V585" s="107"/>
      <c r="W585" s="107"/>
      <c r="X585" s="107">
        <f t="shared" si="122"/>
        <v>0</v>
      </c>
      <c r="Y585" s="107"/>
      <c r="Z585" s="107"/>
      <c r="AA585" s="108">
        <f>C585+I585-L585-O585-U585-X585-R585</f>
        <v>3150000</v>
      </c>
      <c r="AB585" s="7"/>
    </row>
    <row r="586" spans="1:28" ht="15.75" hidden="1" x14ac:dyDescent="0.25">
      <c r="A586" s="24">
        <v>45545</v>
      </c>
      <c r="B586" s="50" t="s">
        <v>134</v>
      </c>
      <c r="C586" s="25"/>
      <c r="D586" s="25" t="s">
        <v>52</v>
      </c>
      <c r="E586" s="25" t="s">
        <v>95</v>
      </c>
      <c r="F586" s="25">
        <v>750</v>
      </c>
      <c r="G586" s="25" t="s">
        <v>34</v>
      </c>
      <c r="H586" s="25">
        <v>1280</v>
      </c>
      <c r="I586" s="11">
        <f t="shared" si="112"/>
        <v>960000</v>
      </c>
      <c r="J586" s="26" t="s">
        <v>28</v>
      </c>
      <c r="K586" s="11" t="s">
        <v>1883</v>
      </c>
      <c r="L586" s="107">
        <f t="shared" si="118"/>
        <v>0</v>
      </c>
      <c r="M586" s="107"/>
      <c r="N586" s="107"/>
      <c r="O586" s="107">
        <f t="shared" si="119"/>
        <v>0</v>
      </c>
      <c r="P586" s="107"/>
      <c r="Q586" s="107"/>
      <c r="R586" s="107">
        <f t="shared" si="120"/>
        <v>0</v>
      </c>
      <c r="S586" s="107"/>
      <c r="T586" s="107"/>
      <c r="U586" s="107">
        <f t="shared" si="121"/>
        <v>0</v>
      </c>
      <c r="V586" s="107"/>
      <c r="W586" s="107"/>
      <c r="X586" s="107">
        <f t="shared" si="122"/>
        <v>0</v>
      </c>
      <c r="Y586" s="107"/>
      <c r="Z586" s="107"/>
      <c r="AA586" s="108">
        <f>C586+I586-L586-O586-U586-X586-R586</f>
        <v>960000</v>
      </c>
      <c r="AB586" s="7"/>
    </row>
    <row r="587" spans="1:28" ht="15.75" hidden="1" x14ac:dyDescent="0.25">
      <c r="A587" s="24">
        <v>45545</v>
      </c>
      <c r="B587" s="50" t="s">
        <v>51</v>
      </c>
      <c r="C587" s="25"/>
      <c r="D587" s="25" t="s">
        <v>46</v>
      </c>
      <c r="E587" s="25" t="s">
        <v>126</v>
      </c>
      <c r="F587" s="25">
        <v>67.2</v>
      </c>
      <c r="G587" s="25" t="s">
        <v>39</v>
      </c>
      <c r="H587" s="25">
        <v>45000</v>
      </c>
      <c r="I587" s="11">
        <f t="shared" si="112"/>
        <v>3024000</v>
      </c>
      <c r="J587" s="26" t="s">
        <v>28</v>
      </c>
      <c r="K587" s="11" t="s">
        <v>1885</v>
      </c>
      <c r="L587" s="107">
        <f t="shared" si="118"/>
        <v>0</v>
      </c>
      <c r="M587" s="107"/>
      <c r="N587" s="107"/>
      <c r="O587" s="107">
        <f t="shared" si="119"/>
        <v>0</v>
      </c>
      <c r="P587" s="107"/>
      <c r="Q587" s="107"/>
      <c r="R587" s="107">
        <f t="shared" si="120"/>
        <v>0</v>
      </c>
      <c r="S587" s="107"/>
      <c r="T587" s="107"/>
      <c r="U587" s="107">
        <f t="shared" si="121"/>
        <v>0</v>
      </c>
      <c r="V587" s="107"/>
      <c r="W587" s="107"/>
      <c r="X587" s="107">
        <f t="shared" si="122"/>
        <v>0</v>
      </c>
      <c r="Y587" s="107"/>
      <c r="Z587" s="107"/>
      <c r="AA587" s="108">
        <f>C587+I587-L587-O587-U587-X587-R587</f>
        <v>3024000</v>
      </c>
      <c r="AB587" s="7"/>
    </row>
    <row r="588" spans="1:28" ht="15.75" hidden="1" x14ac:dyDescent="0.25">
      <c r="A588" s="24">
        <v>45545</v>
      </c>
      <c r="B588" s="50" t="s">
        <v>51</v>
      </c>
      <c r="C588" s="25"/>
      <c r="D588" s="25" t="s">
        <v>46</v>
      </c>
      <c r="E588" s="25" t="s">
        <v>273</v>
      </c>
      <c r="F588" s="25">
        <v>145.6</v>
      </c>
      <c r="G588" s="25" t="s">
        <v>39</v>
      </c>
      <c r="H588" s="25">
        <v>45000</v>
      </c>
      <c r="I588" s="11">
        <f t="shared" si="112"/>
        <v>6552000</v>
      </c>
      <c r="J588" s="26" t="s">
        <v>28</v>
      </c>
      <c r="K588" s="11" t="s">
        <v>1885</v>
      </c>
      <c r="L588" s="107">
        <f t="shared" si="118"/>
        <v>0</v>
      </c>
      <c r="M588" s="107"/>
      <c r="N588" s="107"/>
      <c r="O588" s="107">
        <f t="shared" si="119"/>
        <v>0</v>
      </c>
      <c r="P588" s="107"/>
      <c r="Q588" s="107"/>
      <c r="R588" s="107">
        <f t="shared" si="120"/>
        <v>0</v>
      </c>
      <c r="S588" s="107"/>
      <c r="T588" s="107"/>
      <c r="U588" s="107">
        <f t="shared" si="121"/>
        <v>0</v>
      </c>
      <c r="V588" s="107"/>
      <c r="W588" s="107"/>
      <c r="X588" s="107">
        <f t="shared" si="122"/>
        <v>0</v>
      </c>
      <c r="Y588" s="107"/>
      <c r="Z588" s="107"/>
      <c r="AA588" s="108">
        <f>C588+I588-L588-O588-U588-X588-R588</f>
        <v>6552000</v>
      </c>
      <c r="AB588" s="7"/>
    </row>
    <row r="589" spans="1:28" ht="15.75" hidden="1" x14ac:dyDescent="0.25">
      <c r="A589" s="24">
        <v>45545</v>
      </c>
      <c r="B589" s="50" t="s">
        <v>51</v>
      </c>
      <c r="C589" s="25"/>
      <c r="D589" s="25" t="s">
        <v>46</v>
      </c>
      <c r="E589" s="25" t="s">
        <v>81</v>
      </c>
      <c r="F589" s="25">
        <v>118.1</v>
      </c>
      <c r="G589" s="25" t="s">
        <v>39</v>
      </c>
      <c r="H589" s="25">
        <v>45000</v>
      </c>
      <c r="I589" s="11">
        <f t="shared" si="112"/>
        <v>5314500</v>
      </c>
      <c r="J589" s="26" t="s">
        <v>28</v>
      </c>
      <c r="K589" s="11" t="s">
        <v>1885</v>
      </c>
      <c r="L589" s="107">
        <f t="shared" si="118"/>
        <v>0</v>
      </c>
      <c r="M589" s="107"/>
      <c r="N589" s="107"/>
      <c r="O589" s="107">
        <f t="shared" si="119"/>
        <v>0</v>
      </c>
      <c r="P589" s="107"/>
      <c r="Q589" s="107"/>
      <c r="R589" s="107">
        <f t="shared" si="120"/>
        <v>0</v>
      </c>
      <c r="S589" s="107"/>
      <c r="T589" s="107"/>
      <c r="U589" s="107">
        <f t="shared" si="121"/>
        <v>0</v>
      </c>
      <c r="V589" s="107"/>
      <c r="W589" s="107"/>
      <c r="X589" s="107">
        <f t="shared" si="122"/>
        <v>0</v>
      </c>
      <c r="Y589" s="107"/>
      <c r="Z589" s="107"/>
      <c r="AA589" s="108">
        <f>C589+I589-L589-O589-U589-X589-R589</f>
        <v>5314500</v>
      </c>
      <c r="AB589" s="7"/>
    </row>
    <row r="590" spans="1:28" ht="15.75" hidden="1" x14ac:dyDescent="0.25">
      <c r="A590" s="24">
        <v>45545</v>
      </c>
      <c r="B590" s="50" t="s">
        <v>51</v>
      </c>
      <c r="C590" s="25"/>
      <c r="D590" s="25" t="s">
        <v>46</v>
      </c>
      <c r="E590" s="25" t="s">
        <v>103</v>
      </c>
      <c r="F590" s="25">
        <v>146</v>
      </c>
      <c r="G590" s="25" t="s">
        <v>39</v>
      </c>
      <c r="H590" s="25">
        <v>45000</v>
      </c>
      <c r="I590" s="11">
        <f t="shared" si="112"/>
        <v>6570000</v>
      </c>
      <c r="J590" s="26" t="s">
        <v>28</v>
      </c>
      <c r="K590" s="11" t="s">
        <v>1885</v>
      </c>
      <c r="L590" s="107">
        <f t="shared" si="118"/>
        <v>0</v>
      </c>
      <c r="M590" s="107"/>
      <c r="N590" s="107"/>
      <c r="O590" s="107">
        <f t="shared" si="119"/>
        <v>0</v>
      </c>
      <c r="P590" s="107"/>
      <c r="Q590" s="107"/>
      <c r="R590" s="107">
        <f t="shared" si="120"/>
        <v>0</v>
      </c>
      <c r="S590" s="107"/>
      <c r="T590" s="107"/>
      <c r="U590" s="107">
        <f t="shared" si="121"/>
        <v>0</v>
      </c>
      <c r="V590" s="107"/>
      <c r="W590" s="107"/>
      <c r="X590" s="107">
        <f t="shared" si="122"/>
        <v>0</v>
      </c>
      <c r="Y590" s="107"/>
      <c r="Z590" s="107"/>
      <c r="AA590" s="108">
        <f>C590+I590-L590-O590-U590-X590-R590</f>
        <v>6570000</v>
      </c>
      <c r="AB590" s="7"/>
    </row>
    <row r="591" spans="1:28" ht="15.75" hidden="1" x14ac:dyDescent="0.25">
      <c r="A591" s="24">
        <v>45545</v>
      </c>
      <c r="B591" s="50" t="s">
        <v>51</v>
      </c>
      <c r="C591" s="25"/>
      <c r="D591" s="25" t="s">
        <v>46</v>
      </c>
      <c r="E591" s="25" t="s">
        <v>104</v>
      </c>
      <c r="F591" s="25">
        <v>136.1</v>
      </c>
      <c r="G591" s="25" t="s">
        <v>39</v>
      </c>
      <c r="H591" s="25">
        <v>45000</v>
      </c>
      <c r="I591" s="11">
        <f t="shared" si="112"/>
        <v>6124500</v>
      </c>
      <c r="J591" s="26" t="s">
        <v>28</v>
      </c>
      <c r="K591" s="11" t="s">
        <v>1885</v>
      </c>
      <c r="L591" s="107">
        <f t="shared" si="118"/>
        <v>0</v>
      </c>
      <c r="M591" s="107"/>
      <c r="N591" s="107"/>
      <c r="O591" s="107">
        <f t="shared" si="119"/>
        <v>0</v>
      </c>
      <c r="P591" s="107"/>
      <c r="Q591" s="107"/>
      <c r="R591" s="107">
        <f t="shared" si="120"/>
        <v>0</v>
      </c>
      <c r="S591" s="107"/>
      <c r="T591" s="107"/>
      <c r="U591" s="107">
        <f t="shared" si="121"/>
        <v>0</v>
      </c>
      <c r="V591" s="107"/>
      <c r="W591" s="107"/>
      <c r="X591" s="107">
        <f t="shared" si="122"/>
        <v>0</v>
      </c>
      <c r="Y591" s="107"/>
      <c r="Z591" s="107"/>
      <c r="AA591" s="108">
        <f>C591+I591-L591-O591-U591-X591-R591</f>
        <v>6124500</v>
      </c>
      <c r="AB591" s="7"/>
    </row>
    <row r="592" spans="1:28" ht="15.75" hidden="1" x14ac:dyDescent="0.25">
      <c r="A592" s="24">
        <v>45545</v>
      </c>
      <c r="B592" s="25" t="s">
        <v>307</v>
      </c>
      <c r="C592" s="25"/>
      <c r="D592" s="25" t="s">
        <v>46</v>
      </c>
      <c r="E592" s="25" t="s">
        <v>138</v>
      </c>
      <c r="F592" s="25">
        <v>500</v>
      </c>
      <c r="G592" s="25" t="s">
        <v>34</v>
      </c>
      <c r="H592" s="25">
        <v>1390</v>
      </c>
      <c r="I592" s="11">
        <f t="shared" si="112"/>
        <v>695000</v>
      </c>
      <c r="J592" s="31" t="s">
        <v>324</v>
      </c>
      <c r="K592" s="11"/>
      <c r="L592" s="107">
        <f t="shared" si="118"/>
        <v>695000</v>
      </c>
      <c r="M592" s="107">
        <v>695000</v>
      </c>
      <c r="N592" s="107"/>
      <c r="O592" s="107">
        <f t="shared" si="119"/>
        <v>0</v>
      </c>
      <c r="P592" s="107"/>
      <c r="Q592" s="107"/>
      <c r="R592" s="107">
        <f t="shared" si="120"/>
        <v>0</v>
      </c>
      <c r="S592" s="107"/>
      <c r="T592" s="107"/>
      <c r="U592" s="107">
        <f t="shared" si="121"/>
        <v>0</v>
      </c>
      <c r="V592" s="107"/>
      <c r="W592" s="107"/>
      <c r="X592" s="107">
        <f t="shared" si="122"/>
        <v>0</v>
      </c>
      <c r="Y592" s="107"/>
      <c r="Z592" s="107"/>
      <c r="AA592" s="108">
        <f>C592+I592-L592-O592-U592-X592-R592</f>
        <v>0</v>
      </c>
      <c r="AB592" s="7">
        <v>45545</v>
      </c>
    </row>
    <row r="593" spans="1:28" ht="15.75" hidden="1" x14ac:dyDescent="0.25">
      <c r="A593" s="24">
        <v>45545</v>
      </c>
      <c r="B593" s="25" t="s">
        <v>307</v>
      </c>
      <c r="C593" s="25"/>
      <c r="D593" s="25" t="s">
        <v>46</v>
      </c>
      <c r="E593" s="25" t="s">
        <v>154</v>
      </c>
      <c r="F593" s="25">
        <v>750</v>
      </c>
      <c r="G593" s="25" t="s">
        <v>34</v>
      </c>
      <c r="H593" s="25">
        <v>1065</v>
      </c>
      <c r="I593" s="11">
        <f t="shared" si="112"/>
        <v>798750</v>
      </c>
      <c r="J593" s="31" t="s">
        <v>324</v>
      </c>
      <c r="K593" s="11"/>
      <c r="L593" s="107">
        <f t="shared" si="118"/>
        <v>798750</v>
      </c>
      <c r="M593" s="107">
        <v>798750</v>
      </c>
      <c r="N593" s="107"/>
      <c r="O593" s="107">
        <f t="shared" si="119"/>
        <v>0</v>
      </c>
      <c r="P593" s="107"/>
      <c r="Q593" s="107"/>
      <c r="R593" s="107">
        <f t="shared" si="120"/>
        <v>0</v>
      </c>
      <c r="S593" s="107"/>
      <c r="T593" s="107"/>
      <c r="U593" s="107">
        <f t="shared" si="121"/>
        <v>0</v>
      </c>
      <c r="V593" s="107"/>
      <c r="W593" s="107"/>
      <c r="X593" s="107">
        <f t="shared" si="122"/>
        <v>0</v>
      </c>
      <c r="Y593" s="107"/>
      <c r="Z593" s="107"/>
      <c r="AA593" s="108">
        <f>C593+I593-L593-O593-U593-X593-R593</f>
        <v>0</v>
      </c>
      <c r="AB593" s="7">
        <v>45545</v>
      </c>
    </row>
    <row r="594" spans="1:28" ht="15.75" hidden="1" x14ac:dyDescent="0.25">
      <c r="A594" s="24">
        <v>45545</v>
      </c>
      <c r="B594" s="25" t="s">
        <v>307</v>
      </c>
      <c r="C594" s="25"/>
      <c r="D594" s="25" t="s">
        <v>46</v>
      </c>
      <c r="E594" s="25" t="s">
        <v>58</v>
      </c>
      <c r="F594" s="25">
        <v>2200</v>
      </c>
      <c r="G594" s="25" t="s">
        <v>34</v>
      </c>
      <c r="H594" s="25">
        <v>2000</v>
      </c>
      <c r="I594" s="11">
        <f t="shared" si="112"/>
        <v>4400000</v>
      </c>
      <c r="J594" s="31" t="s">
        <v>312</v>
      </c>
      <c r="K594" s="11"/>
      <c r="L594" s="107">
        <f t="shared" si="118"/>
        <v>3438250</v>
      </c>
      <c r="M594" s="107">
        <v>3438250</v>
      </c>
      <c r="N594" s="107"/>
      <c r="O594" s="107">
        <f t="shared" si="119"/>
        <v>0</v>
      </c>
      <c r="P594" s="107"/>
      <c r="Q594" s="107"/>
      <c r="R594" s="107">
        <f t="shared" si="120"/>
        <v>961750</v>
      </c>
      <c r="S594" s="107"/>
      <c r="T594" s="107">
        <v>961750</v>
      </c>
      <c r="U594" s="107">
        <f t="shared" si="121"/>
        <v>0</v>
      </c>
      <c r="V594" s="107"/>
      <c r="W594" s="107"/>
      <c r="X594" s="107">
        <f t="shared" si="122"/>
        <v>0</v>
      </c>
      <c r="Y594" s="107"/>
      <c r="Z594" s="107"/>
      <c r="AA594" s="108">
        <f>C594+I594-L594-O594-U594-X594-R594</f>
        <v>0</v>
      </c>
      <c r="AB594" s="7">
        <v>45549</v>
      </c>
    </row>
    <row r="595" spans="1:28" ht="15.75" hidden="1" x14ac:dyDescent="0.25">
      <c r="A595" s="24">
        <v>45545</v>
      </c>
      <c r="B595" s="76" t="s">
        <v>359</v>
      </c>
      <c r="C595" s="25"/>
      <c r="D595" s="25" t="s">
        <v>52</v>
      </c>
      <c r="E595" s="25" t="s">
        <v>128</v>
      </c>
      <c r="F595" s="25">
        <v>25</v>
      </c>
      <c r="G595" s="25" t="s">
        <v>39</v>
      </c>
      <c r="H595" s="25">
        <v>125000</v>
      </c>
      <c r="I595" s="11">
        <f t="shared" si="112"/>
        <v>3125000</v>
      </c>
      <c r="J595" s="31" t="s">
        <v>312</v>
      </c>
      <c r="K595" s="11" t="s">
        <v>1906</v>
      </c>
      <c r="L595" s="107">
        <f t="shared" si="118"/>
        <v>0</v>
      </c>
      <c r="M595" s="107"/>
      <c r="N595" s="107"/>
      <c r="O595" s="107">
        <f t="shared" si="119"/>
        <v>3125000</v>
      </c>
      <c r="P595" s="107">
        <v>3125000</v>
      </c>
      <c r="Q595" s="107"/>
      <c r="R595" s="107">
        <f t="shared" si="120"/>
        <v>0</v>
      </c>
      <c r="S595" s="107"/>
      <c r="T595" s="107"/>
      <c r="U595" s="107">
        <f t="shared" si="121"/>
        <v>0</v>
      </c>
      <c r="V595" s="107"/>
      <c r="W595" s="107"/>
      <c r="X595" s="107">
        <f t="shared" si="122"/>
        <v>0</v>
      </c>
      <c r="Y595" s="107"/>
      <c r="Z595" s="107"/>
      <c r="AA595" s="108">
        <f>C595+I595-L595-O595-U595-X595-R595</f>
        <v>0</v>
      </c>
      <c r="AB595" s="7">
        <v>45548</v>
      </c>
    </row>
    <row r="596" spans="1:28" ht="15.75" hidden="1" x14ac:dyDescent="0.25">
      <c r="A596" s="24">
        <v>45545</v>
      </c>
      <c r="B596" s="76" t="s">
        <v>1877</v>
      </c>
      <c r="C596" s="25"/>
      <c r="D596" s="25" t="s">
        <v>52</v>
      </c>
      <c r="E596" s="25" t="s">
        <v>1259</v>
      </c>
      <c r="F596" s="25">
        <v>2000</v>
      </c>
      <c r="G596" s="25" t="s">
        <v>34</v>
      </c>
      <c r="H596" s="25">
        <v>1020</v>
      </c>
      <c r="I596" s="11">
        <f t="shared" si="112"/>
        <v>2040000</v>
      </c>
      <c r="J596" s="38" t="s">
        <v>24</v>
      </c>
      <c r="K596" s="11"/>
      <c r="L596" s="107">
        <f t="shared" si="118"/>
        <v>1900000</v>
      </c>
      <c r="M596" s="107">
        <v>1900000</v>
      </c>
      <c r="N596" s="107"/>
      <c r="O596" s="107">
        <f t="shared" si="119"/>
        <v>0</v>
      </c>
      <c r="P596" s="107"/>
      <c r="Q596" s="107"/>
      <c r="R596" s="107">
        <f t="shared" si="120"/>
        <v>0</v>
      </c>
      <c r="S596" s="107"/>
      <c r="T596" s="107"/>
      <c r="U596" s="107">
        <f t="shared" si="121"/>
        <v>0</v>
      </c>
      <c r="V596" s="107"/>
      <c r="W596" s="107"/>
      <c r="X596" s="107">
        <f t="shared" si="122"/>
        <v>0</v>
      </c>
      <c r="Y596" s="107"/>
      <c r="Z596" s="107"/>
      <c r="AA596" s="108">
        <f>C596+I596-L596-O596-U596-X596-R596</f>
        <v>140000</v>
      </c>
      <c r="AB596" s="7">
        <v>45545</v>
      </c>
    </row>
    <row r="597" spans="1:28" ht="15.75" hidden="1" x14ac:dyDescent="0.25">
      <c r="A597" s="24">
        <v>45545</v>
      </c>
      <c r="B597" s="76" t="s">
        <v>723</v>
      </c>
      <c r="C597" s="25"/>
      <c r="D597" s="25" t="s">
        <v>46</v>
      </c>
      <c r="E597" s="25" t="s">
        <v>474</v>
      </c>
      <c r="F597" s="25">
        <v>5</v>
      </c>
      <c r="G597" s="25" t="s">
        <v>39</v>
      </c>
      <c r="H597" s="25">
        <v>150000</v>
      </c>
      <c r="I597" s="11">
        <f t="shared" si="112"/>
        <v>750000</v>
      </c>
      <c r="J597" s="31" t="s">
        <v>324</v>
      </c>
      <c r="K597" s="11"/>
      <c r="L597" s="107">
        <f t="shared" si="118"/>
        <v>0</v>
      </c>
      <c r="M597" s="107"/>
      <c r="N597" s="107"/>
      <c r="O597" s="107">
        <f t="shared" si="119"/>
        <v>0</v>
      </c>
      <c r="P597" s="107"/>
      <c r="Q597" s="107"/>
      <c r="R597" s="107">
        <f t="shared" si="120"/>
        <v>0</v>
      </c>
      <c r="S597" s="107"/>
      <c r="T597" s="107"/>
      <c r="U597" s="107">
        <f t="shared" si="121"/>
        <v>750000</v>
      </c>
      <c r="V597" s="107">
        <v>750000</v>
      </c>
      <c r="W597" s="107"/>
      <c r="X597" s="107">
        <f t="shared" si="122"/>
        <v>0</v>
      </c>
      <c r="Y597" s="107"/>
      <c r="Z597" s="107"/>
      <c r="AA597" s="108">
        <f>C597+I597-L597-O597-U597-X597-R597</f>
        <v>0</v>
      </c>
      <c r="AB597" s="7">
        <v>45546</v>
      </c>
    </row>
    <row r="598" spans="1:28" ht="15.75" hidden="1" x14ac:dyDescent="0.25">
      <c r="A598" s="24">
        <v>45545</v>
      </c>
      <c r="B598" s="25" t="s">
        <v>536</v>
      </c>
      <c r="C598" s="25"/>
      <c r="D598" s="25" t="s">
        <v>52</v>
      </c>
      <c r="E598" s="25" t="s">
        <v>50</v>
      </c>
      <c r="F598" s="25">
        <v>700</v>
      </c>
      <c r="G598" s="25" t="s">
        <v>34</v>
      </c>
      <c r="H598" s="25">
        <v>3360</v>
      </c>
      <c r="I598" s="11">
        <f t="shared" si="112"/>
        <v>2352000</v>
      </c>
      <c r="J598" s="31" t="s">
        <v>312</v>
      </c>
      <c r="K598" s="11"/>
      <c r="L598" s="107">
        <f t="shared" si="118"/>
        <v>0</v>
      </c>
      <c r="M598" s="107"/>
      <c r="N598" s="107"/>
      <c r="O598" s="107">
        <f t="shared" si="119"/>
        <v>0</v>
      </c>
      <c r="P598" s="107"/>
      <c r="Q598" s="107"/>
      <c r="R598" s="107">
        <f t="shared" si="120"/>
        <v>2352000</v>
      </c>
      <c r="S598" s="107">
        <v>2352000</v>
      </c>
      <c r="T598" s="107"/>
      <c r="U598" s="107">
        <f t="shared" si="121"/>
        <v>0</v>
      </c>
      <c r="V598" s="107"/>
      <c r="W598" s="107"/>
      <c r="X598" s="107">
        <f t="shared" si="122"/>
        <v>0</v>
      </c>
      <c r="Y598" s="107"/>
      <c r="Z598" s="107"/>
      <c r="AA598" s="108">
        <f>C598+I598-L598-O598-U598-X598-R598</f>
        <v>0</v>
      </c>
      <c r="AB598" s="7">
        <v>45545</v>
      </c>
    </row>
    <row r="599" spans="1:28" ht="15.75" hidden="1" x14ac:dyDescent="0.25">
      <c r="A599" s="24">
        <v>45545</v>
      </c>
      <c r="B599" s="25" t="s">
        <v>536</v>
      </c>
      <c r="C599" s="25"/>
      <c r="D599" s="25" t="s">
        <v>52</v>
      </c>
      <c r="E599" s="25" t="s">
        <v>534</v>
      </c>
      <c r="F599" s="25">
        <v>250</v>
      </c>
      <c r="G599" s="25" t="s">
        <v>34</v>
      </c>
      <c r="H599" s="25">
        <v>3160</v>
      </c>
      <c r="I599" s="11">
        <f t="shared" si="112"/>
        <v>790000</v>
      </c>
      <c r="J599" s="31" t="s">
        <v>312</v>
      </c>
      <c r="K599" s="11"/>
      <c r="L599" s="107">
        <f t="shared" si="118"/>
        <v>0</v>
      </c>
      <c r="M599" s="107"/>
      <c r="N599" s="107"/>
      <c r="O599" s="107">
        <f t="shared" si="119"/>
        <v>0</v>
      </c>
      <c r="P599" s="107"/>
      <c r="Q599" s="107"/>
      <c r="R599" s="107">
        <f t="shared" si="120"/>
        <v>790000</v>
      </c>
      <c r="S599" s="107">
        <v>790000</v>
      </c>
      <c r="T599" s="107"/>
      <c r="U599" s="107">
        <f t="shared" si="121"/>
        <v>0</v>
      </c>
      <c r="V599" s="107"/>
      <c r="W599" s="107"/>
      <c r="X599" s="107">
        <f t="shared" si="122"/>
        <v>0</v>
      </c>
      <c r="Y599" s="107"/>
      <c r="Z599" s="107"/>
      <c r="AA599" s="108">
        <f>C599+I599-L599-O599-U599-X599-R599</f>
        <v>0</v>
      </c>
      <c r="AB599" s="7">
        <v>45545</v>
      </c>
    </row>
    <row r="600" spans="1:28" ht="15.75" hidden="1" x14ac:dyDescent="0.25">
      <c r="A600" s="24">
        <v>45545</v>
      </c>
      <c r="B600" s="50" t="s">
        <v>354</v>
      </c>
      <c r="C600" s="25"/>
      <c r="D600" s="25" t="s">
        <v>46</v>
      </c>
      <c r="E600" s="25" t="s">
        <v>108</v>
      </c>
      <c r="F600" s="25">
        <v>2200</v>
      </c>
      <c r="G600" s="25" t="s">
        <v>34</v>
      </c>
      <c r="H600" s="25">
        <v>2000</v>
      </c>
      <c r="I600" s="11">
        <f t="shared" si="112"/>
        <v>4400000</v>
      </c>
      <c r="J600" s="26" t="s">
        <v>28</v>
      </c>
      <c r="K600" s="11" t="s">
        <v>1880</v>
      </c>
      <c r="L600" s="107">
        <f t="shared" si="118"/>
        <v>0</v>
      </c>
      <c r="M600" s="107"/>
      <c r="N600" s="107"/>
      <c r="O600" s="107">
        <f t="shared" si="119"/>
        <v>0</v>
      </c>
      <c r="P600" s="107"/>
      <c r="Q600" s="107"/>
      <c r="R600" s="107">
        <f t="shared" si="120"/>
        <v>0</v>
      </c>
      <c r="S600" s="107"/>
      <c r="T600" s="107"/>
      <c r="U600" s="107">
        <f t="shared" si="121"/>
        <v>0</v>
      </c>
      <c r="V600" s="107"/>
      <c r="W600" s="107"/>
      <c r="X600" s="107">
        <f t="shared" si="122"/>
        <v>0</v>
      </c>
      <c r="Y600" s="107"/>
      <c r="Z600" s="107"/>
      <c r="AA600" s="108">
        <f>C600+I600-L600-O600-U600-X600-R600</f>
        <v>4400000</v>
      </c>
      <c r="AB600" s="7"/>
    </row>
    <row r="601" spans="1:28" ht="15.75" hidden="1" x14ac:dyDescent="0.25">
      <c r="A601" s="24">
        <v>45545</v>
      </c>
      <c r="B601" s="25" t="s">
        <v>949</v>
      </c>
      <c r="C601" s="25"/>
      <c r="D601" s="25" t="s">
        <v>46</v>
      </c>
      <c r="E601" s="25" t="s">
        <v>154</v>
      </c>
      <c r="F601" s="25">
        <v>500</v>
      </c>
      <c r="G601" s="25" t="s">
        <v>34</v>
      </c>
      <c r="H601" s="25">
        <v>1065</v>
      </c>
      <c r="I601" s="11">
        <f t="shared" si="112"/>
        <v>532500</v>
      </c>
      <c r="J601" s="31" t="s">
        <v>324</v>
      </c>
      <c r="K601" s="11"/>
      <c r="L601" s="107">
        <f t="shared" si="118"/>
        <v>0</v>
      </c>
      <c r="M601" s="107"/>
      <c r="N601" s="107"/>
      <c r="O601" s="107">
        <f t="shared" si="119"/>
        <v>0</v>
      </c>
      <c r="P601" s="107"/>
      <c r="Q601" s="107"/>
      <c r="R601" s="107">
        <f t="shared" si="120"/>
        <v>0</v>
      </c>
      <c r="S601" s="107"/>
      <c r="T601" s="107"/>
      <c r="U601" s="107">
        <f t="shared" si="121"/>
        <v>532500</v>
      </c>
      <c r="V601" s="107">
        <v>532500</v>
      </c>
      <c r="W601" s="107"/>
      <c r="X601" s="107">
        <f t="shared" si="122"/>
        <v>0</v>
      </c>
      <c r="Y601" s="107"/>
      <c r="Z601" s="107"/>
      <c r="AA601" s="108">
        <f>C601+I601-L601-O601-U601-X601-R601</f>
        <v>0</v>
      </c>
      <c r="AB601" s="7">
        <v>45545</v>
      </c>
    </row>
    <row r="602" spans="1:28" ht="15.75" hidden="1" x14ac:dyDescent="0.25">
      <c r="A602" s="24">
        <v>45545</v>
      </c>
      <c r="B602" s="50" t="s">
        <v>341</v>
      </c>
      <c r="C602" s="25"/>
      <c r="D602" s="25" t="s">
        <v>52</v>
      </c>
      <c r="E602" s="25" t="s">
        <v>64</v>
      </c>
      <c r="F602" s="25">
        <v>20</v>
      </c>
      <c r="G602" s="25" t="s">
        <v>39</v>
      </c>
      <c r="H602" s="25">
        <v>55000</v>
      </c>
      <c r="I602" s="11">
        <f t="shared" si="112"/>
        <v>1100000</v>
      </c>
      <c r="J602" s="26" t="s">
        <v>28</v>
      </c>
      <c r="K602" s="11" t="s">
        <v>1882</v>
      </c>
      <c r="L602" s="107">
        <f t="shared" si="118"/>
        <v>0</v>
      </c>
      <c r="M602" s="107"/>
      <c r="N602" s="107"/>
      <c r="O602" s="107">
        <f t="shared" si="119"/>
        <v>0</v>
      </c>
      <c r="P602" s="107"/>
      <c r="Q602" s="107"/>
      <c r="R602" s="107">
        <f t="shared" si="120"/>
        <v>0</v>
      </c>
      <c r="S602" s="107"/>
      <c r="T602" s="107"/>
      <c r="U602" s="107">
        <f t="shared" si="121"/>
        <v>0</v>
      </c>
      <c r="V602" s="107"/>
      <c r="W602" s="107"/>
      <c r="X602" s="107">
        <f t="shared" si="122"/>
        <v>0</v>
      </c>
      <c r="Y602" s="107"/>
      <c r="Z602" s="107"/>
      <c r="AA602" s="108">
        <f>C602+I602-L602-O602-U602-X602-R602</f>
        <v>1100000</v>
      </c>
      <c r="AB602" s="7"/>
    </row>
    <row r="603" spans="1:28" ht="15.75" hidden="1" x14ac:dyDescent="0.25">
      <c r="A603" s="24">
        <v>45545</v>
      </c>
      <c r="B603" s="76" t="s">
        <v>73</v>
      </c>
      <c r="C603" s="25"/>
      <c r="D603" s="25" t="s">
        <v>46</v>
      </c>
      <c r="E603" s="25" t="s">
        <v>95</v>
      </c>
      <c r="F603" s="25">
        <v>2500</v>
      </c>
      <c r="G603" s="25" t="s">
        <v>34</v>
      </c>
      <c r="H603" s="25">
        <v>1230</v>
      </c>
      <c r="I603" s="11">
        <f t="shared" si="112"/>
        <v>3075000</v>
      </c>
      <c r="J603" s="31" t="s">
        <v>324</v>
      </c>
      <c r="K603" s="11"/>
      <c r="L603" s="107">
        <f t="shared" si="118"/>
        <v>3075000</v>
      </c>
      <c r="M603" s="107">
        <v>3075000</v>
      </c>
      <c r="N603" s="107"/>
      <c r="O603" s="107">
        <f t="shared" si="119"/>
        <v>0</v>
      </c>
      <c r="P603" s="107"/>
      <c r="Q603" s="107"/>
      <c r="R603" s="107">
        <f t="shared" si="120"/>
        <v>0</v>
      </c>
      <c r="S603" s="107"/>
      <c r="T603" s="107"/>
      <c r="U603" s="107">
        <f t="shared" si="121"/>
        <v>0</v>
      </c>
      <c r="V603" s="107"/>
      <c r="W603" s="107"/>
      <c r="X603" s="107">
        <f t="shared" si="122"/>
        <v>0</v>
      </c>
      <c r="Y603" s="107"/>
      <c r="Z603" s="107"/>
      <c r="AA603" s="108">
        <f>C603+I603-L603-O603-U603-X603-R603</f>
        <v>0</v>
      </c>
      <c r="AB603" s="7">
        <v>45546</v>
      </c>
    </row>
    <row r="604" spans="1:28" ht="15.75" hidden="1" x14ac:dyDescent="0.25">
      <c r="A604" s="24">
        <v>45545</v>
      </c>
      <c r="B604" s="72" t="s">
        <v>147</v>
      </c>
      <c r="C604" s="25"/>
      <c r="D604" s="25" t="s">
        <v>46</v>
      </c>
      <c r="E604" s="25" t="s">
        <v>229</v>
      </c>
      <c r="F604" s="25">
        <v>210</v>
      </c>
      <c r="G604" s="25" t="s">
        <v>39</v>
      </c>
      <c r="H604" s="25">
        <v>42000</v>
      </c>
      <c r="I604" s="11">
        <f t="shared" si="112"/>
        <v>8820000</v>
      </c>
      <c r="J604" s="26" t="s">
        <v>28</v>
      </c>
      <c r="K604" s="11" t="s">
        <v>1887</v>
      </c>
      <c r="L604" s="107">
        <f t="shared" si="118"/>
        <v>0</v>
      </c>
      <c r="M604" s="107"/>
      <c r="N604" s="107"/>
      <c r="O604" s="107">
        <f t="shared" si="119"/>
        <v>0</v>
      </c>
      <c r="P604" s="107"/>
      <c r="Q604" s="107"/>
      <c r="R604" s="107">
        <f t="shared" si="120"/>
        <v>0</v>
      </c>
      <c r="S604" s="107"/>
      <c r="T604" s="107"/>
      <c r="U604" s="107">
        <f t="shared" si="121"/>
        <v>0</v>
      </c>
      <c r="V604" s="107"/>
      <c r="W604" s="107"/>
      <c r="X604" s="107">
        <f t="shared" si="122"/>
        <v>0</v>
      </c>
      <c r="Y604" s="107"/>
      <c r="Z604" s="107"/>
      <c r="AA604" s="108">
        <f>C604+I604-L604-O604-U604-X604-R604</f>
        <v>8820000</v>
      </c>
      <c r="AB604" s="7"/>
    </row>
    <row r="605" spans="1:28" ht="15.75" hidden="1" x14ac:dyDescent="0.25">
      <c r="A605" s="24">
        <v>45545</v>
      </c>
      <c r="B605" s="76" t="s">
        <v>41</v>
      </c>
      <c r="C605" s="25"/>
      <c r="D605" s="25" t="s">
        <v>46</v>
      </c>
      <c r="E605" s="25" t="s">
        <v>179</v>
      </c>
      <c r="F605" s="25">
        <v>1250</v>
      </c>
      <c r="G605" s="25" t="s">
        <v>34</v>
      </c>
      <c r="H605" s="25">
        <v>1370</v>
      </c>
      <c r="I605" s="11">
        <f t="shared" si="112"/>
        <v>1712500</v>
      </c>
      <c r="J605" s="12" t="s">
        <v>324</v>
      </c>
      <c r="K605" s="11"/>
      <c r="L605" s="107">
        <f t="shared" si="118"/>
        <v>1712500</v>
      </c>
      <c r="M605" s="107">
        <v>372600</v>
      </c>
      <c r="N605" s="107">
        <v>1339900</v>
      </c>
      <c r="O605" s="107">
        <f t="shared" si="119"/>
        <v>0</v>
      </c>
      <c r="P605" s="107"/>
      <c r="Q605" s="107"/>
      <c r="R605" s="107">
        <f t="shared" si="120"/>
        <v>0</v>
      </c>
      <c r="S605" s="107"/>
      <c r="T605" s="107"/>
      <c r="U605" s="107">
        <f t="shared" si="121"/>
        <v>0</v>
      </c>
      <c r="V605" s="107"/>
      <c r="W605" s="107"/>
      <c r="X605" s="107">
        <f t="shared" si="122"/>
        <v>0</v>
      </c>
      <c r="Y605" s="107"/>
      <c r="Z605" s="107"/>
      <c r="AA605" s="108">
        <f>C605+I605-L605-O605-U605-X605-R605</f>
        <v>0</v>
      </c>
      <c r="AB605" s="7">
        <v>45547</v>
      </c>
    </row>
    <row r="606" spans="1:28" ht="15.75" hidden="1" x14ac:dyDescent="0.25">
      <c r="A606" s="24">
        <v>45545</v>
      </c>
      <c r="B606" s="76" t="s">
        <v>41</v>
      </c>
      <c r="C606" s="25"/>
      <c r="D606" s="25" t="s">
        <v>46</v>
      </c>
      <c r="E606" s="25" t="s">
        <v>1259</v>
      </c>
      <c r="F606" s="25">
        <v>1000</v>
      </c>
      <c r="G606" s="25" t="s">
        <v>34</v>
      </c>
      <c r="H606" s="25">
        <v>1020</v>
      </c>
      <c r="I606" s="11">
        <f t="shared" si="112"/>
        <v>1020000</v>
      </c>
      <c r="J606" s="12" t="s">
        <v>324</v>
      </c>
      <c r="K606" s="11"/>
      <c r="L606" s="107">
        <f t="shared" si="118"/>
        <v>1020000</v>
      </c>
      <c r="M606" s="107">
        <v>1020000</v>
      </c>
      <c r="N606" s="107"/>
      <c r="O606" s="107">
        <f t="shared" si="119"/>
        <v>0</v>
      </c>
      <c r="P606" s="107"/>
      <c r="Q606" s="107"/>
      <c r="R606" s="107">
        <f t="shared" si="120"/>
        <v>0</v>
      </c>
      <c r="S606" s="107"/>
      <c r="T606" s="107"/>
      <c r="U606" s="107">
        <f t="shared" si="121"/>
        <v>0</v>
      </c>
      <c r="V606" s="107"/>
      <c r="W606" s="107"/>
      <c r="X606" s="107">
        <f t="shared" si="122"/>
        <v>0</v>
      </c>
      <c r="Y606" s="107"/>
      <c r="Z606" s="107"/>
      <c r="AA606" s="108">
        <f>C606+I606-L606-O606-U606-X606-R606</f>
        <v>0</v>
      </c>
      <c r="AB606" s="7">
        <v>45547</v>
      </c>
    </row>
    <row r="607" spans="1:28" ht="15.75" hidden="1" x14ac:dyDescent="0.25">
      <c r="A607" s="24">
        <v>45545</v>
      </c>
      <c r="B607" s="76" t="s">
        <v>41</v>
      </c>
      <c r="C607" s="25"/>
      <c r="D607" s="25" t="s">
        <v>46</v>
      </c>
      <c r="E607" s="25" t="s">
        <v>50</v>
      </c>
      <c r="F607" s="25">
        <v>500</v>
      </c>
      <c r="G607" s="25" t="s">
        <v>34</v>
      </c>
      <c r="H607" s="25">
        <v>3260</v>
      </c>
      <c r="I607" s="11">
        <f t="shared" si="112"/>
        <v>1630000</v>
      </c>
      <c r="J607" s="12" t="s">
        <v>324</v>
      </c>
      <c r="K607" s="11"/>
      <c r="L607" s="107">
        <f t="shared" si="118"/>
        <v>1630000</v>
      </c>
      <c r="M607" s="107">
        <v>1630000</v>
      </c>
      <c r="N607" s="107"/>
      <c r="O607" s="107">
        <f t="shared" si="119"/>
        <v>0</v>
      </c>
      <c r="P607" s="107"/>
      <c r="Q607" s="107"/>
      <c r="R607" s="107">
        <f t="shared" si="120"/>
        <v>0</v>
      </c>
      <c r="S607" s="107"/>
      <c r="T607" s="107"/>
      <c r="U607" s="107">
        <f t="shared" si="121"/>
        <v>0</v>
      </c>
      <c r="V607" s="107"/>
      <c r="W607" s="107"/>
      <c r="X607" s="107">
        <f t="shared" si="122"/>
        <v>0</v>
      </c>
      <c r="Y607" s="107"/>
      <c r="Z607" s="107"/>
      <c r="AA607" s="108">
        <f>C607+I607-L607-O607-U607-X607-R607</f>
        <v>0</v>
      </c>
      <c r="AB607" s="7">
        <v>45547</v>
      </c>
    </row>
    <row r="608" spans="1:28" ht="15.75" hidden="1" x14ac:dyDescent="0.25">
      <c r="A608" s="24">
        <v>45545</v>
      </c>
      <c r="B608" s="33" t="s">
        <v>41</v>
      </c>
      <c r="C608" s="25"/>
      <c r="D608" s="25" t="s">
        <v>46</v>
      </c>
      <c r="E608" s="25" t="s">
        <v>108</v>
      </c>
      <c r="F608" s="25">
        <v>3000</v>
      </c>
      <c r="G608" s="25" t="s">
        <v>34</v>
      </c>
      <c r="H608" s="25">
        <v>1800</v>
      </c>
      <c r="I608" s="11">
        <f t="shared" si="112"/>
        <v>5400000</v>
      </c>
      <c r="J608" s="12" t="s">
        <v>324</v>
      </c>
      <c r="K608" s="11"/>
      <c r="L608" s="107">
        <f t="shared" si="118"/>
        <v>4787400</v>
      </c>
      <c r="M608" s="107">
        <v>4787400</v>
      </c>
      <c r="N608" s="107"/>
      <c r="O608" s="107">
        <f t="shared" si="119"/>
        <v>0</v>
      </c>
      <c r="P608" s="107"/>
      <c r="Q608" s="107"/>
      <c r="R608" s="107">
        <f t="shared" si="120"/>
        <v>0</v>
      </c>
      <c r="S608" s="107"/>
      <c r="T608" s="107"/>
      <c r="U608" s="107">
        <f t="shared" si="121"/>
        <v>612600</v>
      </c>
      <c r="V608" s="107">
        <v>612600</v>
      </c>
      <c r="W608" s="107"/>
      <c r="X608" s="107">
        <f t="shared" si="122"/>
        <v>0</v>
      </c>
      <c r="Y608" s="107"/>
      <c r="Z608" s="107"/>
      <c r="AA608" s="108">
        <f>C608+I608-L608-O608-U608-X608-R608</f>
        <v>0</v>
      </c>
      <c r="AB608" s="7">
        <v>45547</v>
      </c>
    </row>
    <row r="609" spans="1:28" ht="15.75" hidden="1" x14ac:dyDescent="0.25">
      <c r="A609" s="24">
        <v>45545</v>
      </c>
      <c r="B609" s="76" t="s">
        <v>41</v>
      </c>
      <c r="C609" s="25"/>
      <c r="D609" s="25" t="s">
        <v>46</v>
      </c>
      <c r="E609" s="25" t="s">
        <v>129</v>
      </c>
      <c r="F609" s="25">
        <v>4</v>
      </c>
      <c r="G609" s="25" t="s">
        <v>77</v>
      </c>
      <c r="H609" s="25">
        <v>65000</v>
      </c>
      <c r="I609" s="11">
        <f t="shared" si="112"/>
        <v>260000</v>
      </c>
      <c r="J609" s="12" t="s">
        <v>324</v>
      </c>
      <c r="K609" s="11"/>
      <c r="L609" s="107">
        <f t="shared" si="118"/>
        <v>0</v>
      </c>
      <c r="M609" s="107"/>
      <c r="N609" s="107"/>
      <c r="O609" s="107">
        <f t="shared" si="119"/>
        <v>0</v>
      </c>
      <c r="P609" s="107"/>
      <c r="Q609" s="107"/>
      <c r="R609" s="107">
        <f t="shared" si="120"/>
        <v>0</v>
      </c>
      <c r="S609" s="107"/>
      <c r="T609" s="107"/>
      <c r="U609" s="107">
        <f t="shared" si="121"/>
        <v>260000</v>
      </c>
      <c r="V609" s="107">
        <v>260000</v>
      </c>
      <c r="W609" s="107"/>
      <c r="X609" s="107">
        <f t="shared" si="122"/>
        <v>0</v>
      </c>
      <c r="Y609" s="107"/>
      <c r="Z609" s="107"/>
      <c r="AA609" s="108">
        <f>C609+I609-L609-O609-U609-X609-R609</f>
        <v>0</v>
      </c>
      <c r="AB609" s="7">
        <v>45547</v>
      </c>
    </row>
    <row r="610" spans="1:28" ht="15.75" hidden="1" x14ac:dyDescent="0.25">
      <c r="A610" s="24">
        <v>45545</v>
      </c>
      <c r="B610" s="76" t="s">
        <v>41</v>
      </c>
      <c r="C610" s="25"/>
      <c r="D610" s="25" t="s">
        <v>46</v>
      </c>
      <c r="E610" s="25" t="s">
        <v>95</v>
      </c>
      <c r="F610" s="25">
        <v>750</v>
      </c>
      <c r="G610" s="25" t="s">
        <v>34</v>
      </c>
      <c r="H610" s="25">
        <v>1230</v>
      </c>
      <c r="I610" s="11">
        <f t="shared" si="112"/>
        <v>922500</v>
      </c>
      <c r="J610" s="12" t="s">
        <v>324</v>
      </c>
      <c r="K610" s="11"/>
      <c r="L610" s="107">
        <f t="shared" si="118"/>
        <v>0</v>
      </c>
      <c r="M610" s="107"/>
      <c r="N610" s="107"/>
      <c r="O610" s="107">
        <f t="shared" si="119"/>
        <v>0</v>
      </c>
      <c r="P610" s="107"/>
      <c r="Q610" s="107"/>
      <c r="R610" s="107">
        <f t="shared" si="120"/>
        <v>0</v>
      </c>
      <c r="S610" s="107"/>
      <c r="T610" s="107"/>
      <c r="U610" s="107">
        <f t="shared" si="121"/>
        <v>922500</v>
      </c>
      <c r="V610" s="107">
        <v>922500</v>
      </c>
      <c r="W610" s="107"/>
      <c r="X610" s="107">
        <f t="shared" si="122"/>
        <v>0</v>
      </c>
      <c r="Y610" s="107"/>
      <c r="Z610" s="107"/>
      <c r="AA610" s="108">
        <f>C610+I610-L610-O610-U610-X610-R610</f>
        <v>0</v>
      </c>
      <c r="AB610" s="7">
        <v>45547</v>
      </c>
    </row>
    <row r="611" spans="1:28" ht="15.75" hidden="1" x14ac:dyDescent="0.25">
      <c r="A611" s="24">
        <v>45545</v>
      </c>
      <c r="B611" s="76" t="s">
        <v>41</v>
      </c>
      <c r="C611" s="25"/>
      <c r="D611" s="25" t="s">
        <v>46</v>
      </c>
      <c r="E611" s="25" t="s">
        <v>127</v>
      </c>
      <c r="F611" s="25">
        <v>4</v>
      </c>
      <c r="G611" s="25" t="s">
        <v>39</v>
      </c>
      <c r="H611" s="25">
        <v>70000</v>
      </c>
      <c r="I611" s="11">
        <f t="shared" si="112"/>
        <v>280000</v>
      </c>
      <c r="J611" s="12" t="s">
        <v>324</v>
      </c>
      <c r="K611" s="11"/>
      <c r="L611" s="107">
        <f t="shared" si="118"/>
        <v>0</v>
      </c>
      <c r="M611" s="107"/>
      <c r="N611" s="107"/>
      <c r="O611" s="107">
        <f t="shared" si="119"/>
        <v>0</v>
      </c>
      <c r="P611" s="107"/>
      <c r="Q611" s="107"/>
      <c r="R611" s="107">
        <f t="shared" si="120"/>
        <v>0</v>
      </c>
      <c r="S611" s="107"/>
      <c r="T611" s="107"/>
      <c r="U611" s="107">
        <f t="shared" si="121"/>
        <v>280000</v>
      </c>
      <c r="V611" s="107">
        <v>154900</v>
      </c>
      <c r="W611" s="107">
        <v>125100</v>
      </c>
      <c r="X611" s="107">
        <f t="shared" si="122"/>
        <v>0</v>
      </c>
      <c r="Y611" s="107"/>
      <c r="Z611" s="107"/>
      <c r="AA611" s="108">
        <f>C611+I611-L611-O611-U611-X611-R611</f>
        <v>0</v>
      </c>
      <c r="AB611" s="7">
        <v>45548</v>
      </c>
    </row>
    <row r="612" spans="1:28" ht="15.75" hidden="1" x14ac:dyDescent="0.25">
      <c r="A612" s="24">
        <v>45546</v>
      </c>
      <c r="B612" s="25" t="s">
        <v>116</v>
      </c>
      <c r="C612" s="25"/>
      <c r="D612" s="25" t="s">
        <v>46</v>
      </c>
      <c r="E612" s="25" t="s">
        <v>129</v>
      </c>
      <c r="F612" s="25">
        <v>10</v>
      </c>
      <c r="G612" s="25" t="s">
        <v>77</v>
      </c>
      <c r="H612" s="25">
        <v>65000</v>
      </c>
      <c r="I612" s="11">
        <f t="shared" ref="I612:I630" si="123">F612*H612</f>
        <v>650000</v>
      </c>
      <c r="J612" s="31" t="s">
        <v>324</v>
      </c>
      <c r="K612" s="11"/>
      <c r="L612" s="107">
        <f t="shared" ref="L612" si="124">M612+N612</f>
        <v>600000</v>
      </c>
      <c r="M612" s="107">
        <v>600000</v>
      </c>
      <c r="N612" s="107"/>
      <c r="O612" s="107">
        <f t="shared" ref="O612" si="125">P612+Q612</f>
        <v>0</v>
      </c>
      <c r="P612" s="107"/>
      <c r="Q612" s="107"/>
      <c r="R612" s="107">
        <f t="shared" ref="R612" si="126">S612+T612</f>
        <v>0</v>
      </c>
      <c r="S612" s="107"/>
      <c r="T612" s="107"/>
      <c r="U612" s="107">
        <f t="shared" ref="U612" si="127">V612+W612</f>
        <v>50000</v>
      </c>
      <c r="V612" s="107">
        <v>50000</v>
      </c>
      <c r="W612" s="107"/>
      <c r="X612" s="107">
        <f t="shared" ref="X612" si="128">Y612+Z612</f>
        <v>0</v>
      </c>
      <c r="Y612" s="107"/>
      <c r="Z612" s="107"/>
      <c r="AA612" s="108">
        <f>C612+I612-L612-O612-U612-X612-R612</f>
        <v>0</v>
      </c>
      <c r="AB612" s="7">
        <v>45546</v>
      </c>
    </row>
    <row r="613" spans="1:28" ht="15.75" hidden="1" x14ac:dyDescent="0.25">
      <c r="A613" s="24">
        <v>45546</v>
      </c>
      <c r="B613" s="25" t="s">
        <v>801</v>
      </c>
      <c r="C613" s="25"/>
      <c r="D613" s="25" t="s">
        <v>46</v>
      </c>
      <c r="E613" s="25" t="s">
        <v>129</v>
      </c>
      <c r="F613" s="25">
        <v>48</v>
      </c>
      <c r="G613" s="25" t="s">
        <v>77</v>
      </c>
      <c r="H613" s="25">
        <v>65000</v>
      </c>
      <c r="I613" s="11">
        <f t="shared" si="123"/>
        <v>3120000</v>
      </c>
      <c r="J613" s="31" t="s">
        <v>312</v>
      </c>
      <c r="K613" s="11" t="s">
        <v>1892</v>
      </c>
      <c r="L613" s="107">
        <f t="shared" ref="L613:L630" si="129">M613+N613</f>
        <v>0</v>
      </c>
      <c r="M613" s="107"/>
      <c r="N613" s="107"/>
      <c r="O613" s="107">
        <f t="shared" ref="O613:O630" si="130">P613+Q613</f>
        <v>3120000</v>
      </c>
      <c r="P613" s="107">
        <v>3120000</v>
      </c>
      <c r="Q613" s="107"/>
      <c r="R613" s="107">
        <f t="shared" ref="R613:R630" si="131">S613+T613</f>
        <v>0</v>
      </c>
      <c r="S613" s="107"/>
      <c r="T613" s="107"/>
      <c r="U613" s="107">
        <f t="shared" ref="U613:U630" si="132">V613+W613</f>
        <v>0</v>
      </c>
      <c r="V613" s="107"/>
      <c r="W613" s="107"/>
      <c r="X613" s="107">
        <f t="shared" ref="X613:X630" si="133">Y613+Z613</f>
        <v>0</v>
      </c>
      <c r="Y613" s="107"/>
      <c r="Z613" s="107"/>
      <c r="AA613" s="108">
        <f>C613+I613-L613-O613-U613-X613-R613</f>
        <v>0</v>
      </c>
      <c r="AB613" s="7">
        <v>45554</v>
      </c>
    </row>
    <row r="614" spans="1:28" ht="15.75" hidden="1" x14ac:dyDescent="0.25">
      <c r="A614" s="24">
        <v>45546</v>
      </c>
      <c r="B614" s="25" t="s">
        <v>359</v>
      </c>
      <c r="C614" s="25"/>
      <c r="D614" s="25" t="s">
        <v>46</v>
      </c>
      <c r="E614" s="25" t="s">
        <v>225</v>
      </c>
      <c r="F614" s="25">
        <v>3500</v>
      </c>
      <c r="G614" s="25" t="s">
        <v>34</v>
      </c>
      <c r="H614" s="25">
        <v>2500</v>
      </c>
      <c r="I614" s="11">
        <f t="shared" si="123"/>
        <v>8750000</v>
      </c>
      <c r="J614" s="31" t="s">
        <v>312</v>
      </c>
      <c r="K614" s="11" t="s">
        <v>1906</v>
      </c>
      <c r="L614" s="107">
        <f t="shared" si="129"/>
        <v>0</v>
      </c>
      <c r="M614" s="107"/>
      <c r="N614" s="107"/>
      <c r="O614" s="107">
        <f t="shared" si="130"/>
        <v>8750000</v>
      </c>
      <c r="P614" s="107">
        <v>8750000</v>
      </c>
      <c r="Q614" s="107"/>
      <c r="R614" s="107">
        <f t="shared" si="131"/>
        <v>0</v>
      </c>
      <c r="S614" s="107"/>
      <c r="T614" s="107"/>
      <c r="U614" s="107">
        <f t="shared" si="132"/>
        <v>0</v>
      </c>
      <c r="V614" s="107"/>
      <c r="W614" s="107"/>
      <c r="X614" s="107">
        <f t="shared" si="133"/>
        <v>0</v>
      </c>
      <c r="Y614" s="107"/>
      <c r="Z614" s="107"/>
      <c r="AA614" s="108">
        <f>C614+I614-L614-O614-U614-X614-R614</f>
        <v>0</v>
      </c>
      <c r="AB614" s="7">
        <v>45548</v>
      </c>
    </row>
    <row r="615" spans="1:28" ht="15.75" hidden="1" x14ac:dyDescent="0.25">
      <c r="A615" s="24">
        <v>45546</v>
      </c>
      <c r="B615" s="76" t="s">
        <v>494</v>
      </c>
      <c r="C615" s="25"/>
      <c r="D615" s="25" t="s">
        <v>52</v>
      </c>
      <c r="E615" s="25" t="s">
        <v>150</v>
      </c>
      <c r="F615" s="25">
        <v>20</v>
      </c>
      <c r="G615" s="25" t="s">
        <v>77</v>
      </c>
      <c r="H615" s="25">
        <v>45000</v>
      </c>
      <c r="I615" s="11">
        <f t="shared" si="123"/>
        <v>900000</v>
      </c>
      <c r="J615" s="31" t="s">
        <v>324</v>
      </c>
      <c r="K615" s="11"/>
      <c r="L615" s="107">
        <f t="shared" si="129"/>
        <v>0</v>
      </c>
      <c r="M615" s="107"/>
      <c r="N615" s="107"/>
      <c r="O615" s="107">
        <f t="shared" si="130"/>
        <v>0</v>
      </c>
      <c r="P615" s="107"/>
      <c r="Q615" s="107"/>
      <c r="R615" s="107">
        <f t="shared" si="131"/>
        <v>0</v>
      </c>
      <c r="S615" s="107"/>
      <c r="T615" s="107"/>
      <c r="U615" s="107">
        <f t="shared" si="132"/>
        <v>900000</v>
      </c>
      <c r="V615" s="107">
        <v>450000</v>
      </c>
      <c r="W615" s="107">
        <v>450000</v>
      </c>
      <c r="X615" s="107">
        <f t="shared" si="133"/>
        <v>0</v>
      </c>
      <c r="Y615" s="107"/>
      <c r="Z615" s="107"/>
      <c r="AA615" s="108">
        <f>C615+I615-L615-O615-U615-X615-R615</f>
        <v>0</v>
      </c>
      <c r="AB615" s="7">
        <v>45552</v>
      </c>
    </row>
    <row r="616" spans="1:28" ht="15.75" hidden="1" x14ac:dyDescent="0.25">
      <c r="A616" s="24">
        <v>45546</v>
      </c>
      <c r="B616" s="50" t="s">
        <v>266</v>
      </c>
      <c r="C616" s="25"/>
      <c r="D616" s="25" t="s">
        <v>52</v>
      </c>
      <c r="E616" s="25" t="s">
        <v>81</v>
      </c>
      <c r="F616" s="25">
        <v>23.4</v>
      </c>
      <c r="G616" s="25" t="s">
        <v>39</v>
      </c>
      <c r="H616" s="25">
        <v>46000</v>
      </c>
      <c r="I616" s="11">
        <f t="shared" si="123"/>
        <v>1076400</v>
      </c>
      <c r="J616" s="26" t="s">
        <v>28</v>
      </c>
      <c r="K616" s="11" t="s">
        <v>1891</v>
      </c>
      <c r="L616" s="107">
        <f t="shared" si="129"/>
        <v>0</v>
      </c>
      <c r="M616" s="107"/>
      <c r="N616" s="107"/>
      <c r="O616" s="107">
        <f t="shared" si="130"/>
        <v>0</v>
      </c>
      <c r="P616" s="107"/>
      <c r="Q616" s="107"/>
      <c r="R616" s="107">
        <f t="shared" si="131"/>
        <v>0</v>
      </c>
      <c r="S616" s="107"/>
      <c r="T616" s="107"/>
      <c r="U616" s="107">
        <f t="shared" si="132"/>
        <v>0</v>
      </c>
      <c r="V616" s="107"/>
      <c r="W616" s="107"/>
      <c r="X616" s="107">
        <f t="shared" si="133"/>
        <v>0</v>
      </c>
      <c r="Y616" s="107"/>
      <c r="Z616" s="107"/>
      <c r="AA616" s="108">
        <f>C616+I616-L616-O616-U616-X616-R616</f>
        <v>1076400</v>
      </c>
      <c r="AB616" s="7"/>
    </row>
    <row r="617" spans="1:28" ht="15.75" hidden="1" x14ac:dyDescent="0.25">
      <c r="A617" s="24">
        <v>45546</v>
      </c>
      <c r="B617" s="76" t="s">
        <v>1331</v>
      </c>
      <c r="C617" s="25"/>
      <c r="D617" s="25" t="s">
        <v>46</v>
      </c>
      <c r="E617" s="25" t="s">
        <v>150</v>
      </c>
      <c r="F617" s="25">
        <v>20</v>
      </c>
      <c r="G617" s="25" t="s">
        <v>77</v>
      </c>
      <c r="H617" s="25">
        <v>50000</v>
      </c>
      <c r="I617" s="11">
        <f t="shared" si="123"/>
        <v>1000000</v>
      </c>
      <c r="J617" s="31" t="s">
        <v>312</v>
      </c>
      <c r="K617" s="11"/>
      <c r="L617" s="107">
        <f t="shared" si="129"/>
        <v>0</v>
      </c>
      <c r="M617" s="107"/>
      <c r="N617" s="107"/>
      <c r="O617" s="107">
        <f t="shared" si="130"/>
        <v>1000000</v>
      </c>
      <c r="P617" s="107">
        <v>1000000</v>
      </c>
      <c r="Q617" s="107"/>
      <c r="R617" s="107">
        <f t="shared" si="131"/>
        <v>0</v>
      </c>
      <c r="S617" s="107"/>
      <c r="T617" s="107"/>
      <c r="U617" s="107">
        <f t="shared" si="132"/>
        <v>0</v>
      </c>
      <c r="V617" s="107"/>
      <c r="W617" s="107"/>
      <c r="X617" s="107">
        <f t="shared" si="133"/>
        <v>0</v>
      </c>
      <c r="Y617" s="107"/>
      <c r="Z617" s="107"/>
      <c r="AA617" s="108">
        <f>C617+I617-L617-O617-U617-X617-R617</f>
        <v>0</v>
      </c>
      <c r="AB617" s="7">
        <v>45406</v>
      </c>
    </row>
    <row r="618" spans="1:28" ht="15.75" hidden="1" x14ac:dyDescent="0.25">
      <c r="A618" s="24">
        <v>45546</v>
      </c>
      <c r="B618" s="76" t="s">
        <v>1331</v>
      </c>
      <c r="C618" s="25"/>
      <c r="D618" s="25" t="s">
        <v>46</v>
      </c>
      <c r="E618" s="25" t="s">
        <v>129</v>
      </c>
      <c r="F618" s="25">
        <v>6</v>
      </c>
      <c r="G618" s="25" t="s">
        <v>77</v>
      </c>
      <c r="H618" s="25">
        <v>65000</v>
      </c>
      <c r="I618" s="11">
        <f t="shared" si="123"/>
        <v>390000</v>
      </c>
      <c r="J618" s="31" t="s">
        <v>312</v>
      </c>
      <c r="K618" s="11"/>
      <c r="L618" s="107">
        <f t="shared" si="129"/>
        <v>0</v>
      </c>
      <c r="M618" s="107"/>
      <c r="N618" s="107"/>
      <c r="O618" s="107">
        <f t="shared" si="130"/>
        <v>390000</v>
      </c>
      <c r="P618" s="107">
        <v>390000</v>
      </c>
      <c r="Q618" s="107"/>
      <c r="R618" s="107">
        <f t="shared" si="131"/>
        <v>0</v>
      </c>
      <c r="S618" s="107"/>
      <c r="T618" s="107"/>
      <c r="U618" s="107">
        <f t="shared" si="132"/>
        <v>0</v>
      </c>
      <c r="V618" s="107"/>
      <c r="W618" s="107"/>
      <c r="X618" s="107">
        <f t="shared" si="133"/>
        <v>0</v>
      </c>
      <c r="Y618" s="107"/>
      <c r="Z618" s="107"/>
      <c r="AA618" s="108">
        <f>C618+I618-L618-O618-U618-X618-R618</f>
        <v>0</v>
      </c>
      <c r="AB618" s="7">
        <v>45406</v>
      </c>
    </row>
    <row r="619" spans="1:28" ht="15.75" hidden="1" x14ac:dyDescent="0.25">
      <c r="A619" s="24">
        <v>45546</v>
      </c>
      <c r="B619" s="76" t="s">
        <v>1331</v>
      </c>
      <c r="C619" s="25"/>
      <c r="D619" s="25" t="s">
        <v>46</v>
      </c>
      <c r="E619" s="25" t="s">
        <v>130</v>
      </c>
      <c r="F619" s="25">
        <v>20</v>
      </c>
      <c r="G619" s="25" t="s">
        <v>77</v>
      </c>
      <c r="H619" s="25">
        <v>50000</v>
      </c>
      <c r="I619" s="11">
        <f t="shared" si="123"/>
        <v>1000000</v>
      </c>
      <c r="J619" s="31" t="s">
        <v>312</v>
      </c>
      <c r="K619" s="11"/>
      <c r="L619" s="107">
        <f t="shared" si="129"/>
        <v>0</v>
      </c>
      <c r="M619" s="107"/>
      <c r="N619" s="107"/>
      <c r="O619" s="107">
        <f t="shared" si="130"/>
        <v>1000000</v>
      </c>
      <c r="P619" s="107">
        <v>1000000</v>
      </c>
      <c r="Q619" s="107"/>
      <c r="R619" s="107">
        <f t="shared" si="131"/>
        <v>0</v>
      </c>
      <c r="S619" s="107"/>
      <c r="T619" s="107"/>
      <c r="U619" s="107">
        <f t="shared" si="132"/>
        <v>0</v>
      </c>
      <c r="V619" s="107"/>
      <c r="W619" s="107"/>
      <c r="X619" s="107">
        <f t="shared" si="133"/>
        <v>0</v>
      </c>
      <c r="Y619" s="107"/>
      <c r="Z619" s="107"/>
      <c r="AA619" s="108">
        <f>C619+I619-L619-O619-U619-X619-R619</f>
        <v>0</v>
      </c>
      <c r="AB619" s="7">
        <v>45406</v>
      </c>
    </row>
    <row r="620" spans="1:28" ht="15.75" hidden="1" x14ac:dyDescent="0.25">
      <c r="A620" s="24">
        <v>45546</v>
      </c>
      <c r="B620" s="50" t="s">
        <v>1084</v>
      </c>
      <c r="C620" s="25"/>
      <c r="D620" s="25" t="s">
        <v>52</v>
      </c>
      <c r="E620" s="25" t="s">
        <v>53</v>
      </c>
      <c r="F620" s="25">
        <v>1</v>
      </c>
      <c r="G620" s="25" t="s">
        <v>23</v>
      </c>
      <c r="H620" s="25">
        <v>400000</v>
      </c>
      <c r="I620" s="11">
        <f t="shared" si="123"/>
        <v>400000</v>
      </c>
      <c r="J620" s="31" t="s">
        <v>324</v>
      </c>
      <c r="K620" s="11"/>
      <c r="L620" s="107">
        <f t="shared" si="129"/>
        <v>400000</v>
      </c>
      <c r="M620" s="107">
        <v>400000</v>
      </c>
      <c r="N620" s="107"/>
      <c r="O620" s="107">
        <f t="shared" si="130"/>
        <v>0</v>
      </c>
      <c r="P620" s="107"/>
      <c r="Q620" s="107"/>
      <c r="R620" s="107">
        <f t="shared" si="131"/>
        <v>0</v>
      </c>
      <c r="S620" s="107"/>
      <c r="T620" s="107"/>
      <c r="U620" s="107">
        <f t="shared" si="132"/>
        <v>0</v>
      </c>
      <c r="V620" s="107"/>
      <c r="W620" s="107"/>
      <c r="X620" s="107">
        <f t="shared" si="133"/>
        <v>0</v>
      </c>
      <c r="Y620" s="107"/>
      <c r="Z620" s="107"/>
      <c r="AA620" s="108">
        <f>C620+I620-L620-O620-U620-X620-R620</f>
        <v>0</v>
      </c>
      <c r="AB620" s="7">
        <v>45546</v>
      </c>
    </row>
    <row r="621" spans="1:28" ht="15.75" hidden="1" x14ac:dyDescent="0.25">
      <c r="A621" s="24">
        <v>45546</v>
      </c>
      <c r="B621" s="50" t="s">
        <v>414</v>
      </c>
      <c r="C621" s="25"/>
      <c r="D621" s="25" t="s">
        <v>46</v>
      </c>
      <c r="E621" s="25" t="s">
        <v>100</v>
      </c>
      <c r="F621" s="25">
        <v>28</v>
      </c>
      <c r="G621" s="25" t="s">
        <v>39</v>
      </c>
      <c r="H621" s="25">
        <v>46000</v>
      </c>
      <c r="I621" s="11">
        <f t="shared" si="123"/>
        <v>1288000</v>
      </c>
      <c r="J621" s="31" t="s">
        <v>312</v>
      </c>
      <c r="K621" s="11" t="s">
        <v>1890</v>
      </c>
      <c r="L621" s="107">
        <f t="shared" si="129"/>
        <v>0</v>
      </c>
      <c r="M621" s="107"/>
      <c r="N621" s="107"/>
      <c r="O621" s="107">
        <f t="shared" si="130"/>
        <v>1288000</v>
      </c>
      <c r="P621" s="107">
        <v>1288000</v>
      </c>
      <c r="Q621" s="107"/>
      <c r="R621" s="107">
        <f t="shared" si="131"/>
        <v>0</v>
      </c>
      <c r="S621" s="107"/>
      <c r="T621" s="107"/>
      <c r="U621" s="107">
        <f t="shared" si="132"/>
        <v>0</v>
      </c>
      <c r="V621" s="107"/>
      <c r="W621" s="107"/>
      <c r="X621" s="107">
        <f t="shared" si="133"/>
        <v>0</v>
      </c>
      <c r="Y621" s="107"/>
      <c r="Z621" s="107"/>
      <c r="AA621" s="108">
        <f>C621+I621-L621-O621-U621-X621-R621</f>
        <v>0</v>
      </c>
      <c r="AB621" s="7">
        <v>45546</v>
      </c>
    </row>
    <row r="622" spans="1:28" ht="15.75" hidden="1" x14ac:dyDescent="0.25">
      <c r="A622" s="24">
        <v>45546</v>
      </c>
      <c r="B622" s="50" t="s">
        <v>414</v>
      </c>
      <c r="C622" s="25"/>
      <c r="D622" s="25" t="s">
        <v>46</v>
      </c>
      <c r="E622" s="25" t="s">
        <v>53</v>
      </c>
      <c r="F622" s="25">
        <v>2</v>
      </c>
      <c r="G622" s="25" t="s">
        <v>23</v>
      </c>
      <c r="H622" s="25">
        <v>400000</v>
      </c>
      <c r="I622" s="11">
        <f t="shared" si="123"/>
        <v>800000</v>
      </c>
      <c r="J622" s="31" t="s">
        <v>312</v>
      </c>
      <c r="K622" s="11" t="s">
        <v>1890</v>
      </c>
      <c r="L622" s="107">
        <f t="shared" si="129"/>
        <v>0</v>
      </c>
      <c r="M622" s="107"/>
      <c r="N622" s="107"/>
      <c r="O622" s="107">
        <f t="shared" si="130"/>
        <v>800000</v>
      </c>
      <c r="P622" s="107">
        <v>800000</v>
      </c>
      <c r="Q622" s="107"/>
      <c r="R622" s="107">
        <f t="shared" si="131"/>
        <v>0</v>
      </c>
      <c r="S622" s="107"/>
      <c r="T622" s="107"/>
      <c r="U622" s="107">
        <f t="shared" si="132"/>
        <v>0</v>
      </c>
      <c r="V622" s="107"/>
      <c r="W622" s="107"/>
      <c r="X622" s="107">
        <f t="shared" si="133"/>
        <v>0</v>
      </c>
      <c r="Y622" s="107"/>
      <c r="Z622" s="107"/>
      <c r="AA622" s="108">
        <f>C622+I622-L622-O622-U622-X622-R622</f>
        <v>0</v>
      </c>
      <c r="AB622" s="7">
        <v>45546</v>
      </c>
    </row>
    <row r="623" spans="1:28" ht="15.75" hidden="1" x14ac:dyDescent="0.25">
      <c r="A623" s="24">
        <v>45546</v>
      </c>
      <c r="B623" s="50" t="s">
        <v>803</v>
      </c>
      <c r="C623" s="25"/>
      <c r="D623" s="25" t="s">
        <v>46</v>
      </c>
      <c r="E623" s="25" t="s">
        <v>216</v>
      </c>
      <c r="F623" s="25">
        <v>10</v>
      </c>
      <c r="G623" s="25" t="s">
        <v>27</v>
      </c>
      <c r="H623" s="25">
        <v>45000</v>
      </c>
      <c r="I623" s="11">
        <f t="shared" si="123"/>
        <v>450000</v>
      </c>
      <c r="J623" s="31" t="s">
        <v>312</v>
      </c>
      <c r="K623" s="11" t="s">
        <v>1869</v>
      </c>
      <c r="L623" s="107">
        <f t="shared" si="129"/>
        <v>0</v>
      </c>
      <c r="M623" s="107"/>
      <c r="N623" s="107"/>
      <c r="O623" s="107">
        <f t="shared" si="130"/>
        <v>450000</v>
      </c>
      <c r="P623" s="107">
        <v>450000</v>
      </c>
      <c r="Q623" s="107"/>
      <c r="R623" s="107">
        <f t="shared" si="131"/>
        <v>0</v>
      </c>
      <c r="S623" s="107"/>
      <c r="T623" s="107"/>
      <c r="U623" s="107">
        <f t="shared" si="132"/>
        <v>0</v>
      </c>
      <c r="V623" s="107"/>
      <c r="W623" s="107"/>
      <c r="X623" s="107">
        <f t="shared" si="133"/>
        <v>0</v>
      </c>
      <c r="Y623" s="107"/>
      <c r="Z623" s="107"/>
      <c r="AA623" s="108">
        <f>C623+I623-L623-O623-U623-X623-R623</f>
        <v>0</v>
      </c>
      <c r="AB623" s="7">
        <v>45544</v>
      </c>
    </row>
    <row r="624" spans="1:28" ht="15.75" hidden="1" x14ac:dyDescent="0.25">
      <c r="A624" s="24">
        <v>45546</v>
      </c>
      <c r="B624" s="50" t="s">
        <v>307</v>
      </c>
      <c r="C624" s="25"/>
      <c r="D624" s="25" t="s">
        <v>46</v>
      </c>
      <c r="E624" s="25" t="s">
        <v>58</v>
      </c>
      <c r="F624" s="25">
        <v>600</v>
      </c>
      <c r="G624" s="25" t="s">
        <v>34</v>
      </c>
      <c r="H624" s="25">
        <v>2000</v>
      </c>
      <c r="I624" s="11">
        <f t="shared" si="123"/>
        <v>1200000</v>
      </c>
      <c r="J624" s="31" t="s">
        <v>312</v>
      </c>
      <c r="K624" s="11"/>
      <c r="L624" s="107">
        <f t="shared" si="129"/>
        <v>0</v>
      </c>
      <c r="M624" s="107"/>
      <c r="N624" s="107"/>
      <c r="O624" s="107">
        <f t="shared" si="130"/>
        <v>0</v>
      </c>
      <c r="P624" s="107"/>
      <c r="Q624" s="107"/>
      <c r="R624" s="107">
        <f t="shared" si="131"/>
        <v>1200000</v>
      </c>
      <c r="S624" s="107">
        <v>1200000</v>
      </c>
      <c r="T624" s="107"/>
      <c r="U624" s="107">
        <f t="shared" si="132"/>
        <v>0</v>
      </c>
      <c r="V624" s="107"/>
      <c r="W624" s="107"/>
      <c r="X624" s="107">
        <f t="shared" si="133"/>
        <v>0</v>
      </c>
      <c r="Y624" s="107"/>
      <c r="Z624" s="107"/>
      <c r="AA624" s="108">
        <f>C624+I624-L624-O624-U624-X624-R624</f>
        <v>0</v>
      </c>
      <c r="AB624" s="7">
        <v>45546</v>
      </c>
    </row>
    <row r="625" spans="1:28" ht="15.75" hidden="1" x14ac:dyDescent="0.25">
      <c r="A625" s="24">
        <v>45546</v>
      </c>
      <c r="B625" s="50" t="s">
        <v>285</v>
      </c>
      <c r="C625" s="25"/>
      <c r="D625" s="25" t="s">
        <v>46</v>
      </c>
      <c r="E625" s="25" t="s">
        <v>298</v>
      </c>
      <c r="F625" s="25">
        <v>100</v>
      </c>
      <c r="G625" s="25" t="s">
        <v>34</v>
      </c>
      <c r="H625" s="25">
        <v>4000</v>
      </c>
      <c r="I625" s="11">
        <f t="shared" si="123"/>
        <v>400000</v>
      </c>
      <c r="J625" s="31" t="s">
        <v>324</v>
      </c>
      <c r="K625" s="11"/>
      <c r="L625" s="107">
        <f t="shared" si="129"/>
        <v>400000</v>
      </c>
      <c r="M625" s="107">
        <v>400000</v>
      </c>
      <c r="N625" s="107"/>
      <c r="O625" s="107">
        <f t="shared" si="130"/>
        <v>0</v>
      </c>
      <c r="P625" s="107"/>
      <c r="Q625" s="107"/>
      <c r="R625" s="107">
        <f t="shared" si="131"/>
        <v>0</v>
      </c>
      <c r="S625" s="107"/>
      <c r="T625" s="107"/>
      <c r="U625" s="107">
        <f t="shared" si="132"/>
        <v>0</v>
      </c>
      <c r="V625" s="107"/>
      <c r="W625" s="107"/>
      <c r="X625" s="107">
        <f t="shared" si="133"/>
        <v>0</v>
      </c>
      <c r="Y625" s="107"/>
      <c r="Z625" s="107"/>
      <c r="AA625" s="108">
        <f>C625+I625-L625-O625-U625-X625-R625</f>
        <v>0</v>
      </c>
      <c r="AB625" s="7">
        <v>45546</v>
      </c>
    </row>
    <row r="626" spans="1:28" ht="15.75" hidden="1" x14ac:dyDescent="0.25">
      <c r="A626" s="24">
        <v>45546</v>
      </c>
      <c r="B626" s="50" t="s">
        <v>553</v>
      </c>
      <c r="C626" s="25"/>
      <c r="D626" s="25" t="s">
        <v>46</v>
      </c>
      <c r="E626" s="25" t="s">
        <v>474</v>
      </c>
      <c r="F626" s="25">
        <v>6</v>
      </c>
      <c r="G626" s="25" t="s">
        <v>39</v>
      </c>
      <c r="H626" s="25">
        <v>150000</v>
      </c>
      <c r="I626" s="11">
        <f t="shared" si="123"/>
        <v>900000</v>
      </c>
      <c r="J626" s="31" t="s">
        <v>312</v>
      </c>
      <c r="K626" s="11" t="s">
        <v>1888</v>
      </c>
      <c r="L626" s="107">
        <f t="shared" si="129"/>
        <v>0</v>
      </c>
      <c r="M626" s="107"/>
      <c r="N626" s="107"/>
      <c r="O626" s="107">
        <f t="shared" si="130"/>
        <v>900000</v>
      </c>
      <c r="P626" s="107">
        <v>900000</v>
      </c>
      <c r="Q626" s="107"/>
      <c r="R626" s="107">
        <f t="shared" si="131"/>
        <v>0</v>
      </c>
      <c r="S626" s="107"/>
      <c r="T626" s="107"/>
      <c r="U626" s="107">
        <f t="shared" si="132"/>
        <v>0</v>
      </c>
      <c r="V626" s="107"/>
      <c r="W626" s="107"/>
      <c r="X626" s="107">
        <f t="shared" si="133"/>
        <v>0</v>
      </c>
      <c r="Y626" s="107"/>
      <c r="Z626" s="107"/>
      <c r="AA626" s="108">
        <f>C626+I626-L626-O626-U626-X626-R626</f>
        <v>0</v>
      </c>
      <c r="AB626" s="7">
        <v>45545</v>
      </c>
    </row>
    <row r="627" spans="1:28" ht="15.75" hidden="1" x14ac:dyDescent="0.25">
      <c r="A627" s="24">
        <v>45546</v>
      </c>
      <c r="B627" s="76" t="s">
        <v>377</v>
      </c>
      <c r="C627" s="25"/>
      <c r="D627" s="25" t="s">
        <v>52</v>
      </c>
      <c r="E627" s="25" t="s">
        <v>44</v>
      </c>
      <c r="F627" s="25">
        <v>500</v>
      </c>
      <c r="G627" s="25" t="s">
        <v>34</v>
      </c>
      <c r="H627" s="25">
        <v>860</v>
      </c>
      <c r="I627" s="11">
        <f t="shared" si="123"/>
        <v>430000</v>
      </c>
      <c r="J627" s="31" t="s">
        <v>324</v>
      </c>
      <c r="K627" s="11"/>
      <c r="L627" s="107">
        <f t="shared" si="129"/>
        <v>0</v>
      </c>
      <c r="M627" s="107"/>
      <c r="N627" s="107"/>
      <c r="O627" s="107">
        <f t="shared" si="130"/>
        <v>0</v>
      </c>
      <c r="P627" s="107"/>
      <c r="Q627" s="107"/>
      <c r="R627" s="107">
        <f t="shared" si="131"/>
        <v>0</v>
      </c>
      <c r="S627" s="107"/>
      <c r="T627" s="107"/>
      <c r="U627" s="107">
        <f t="shared" si="132"/>
        <v>430000</v>
      </c>
      <c r="V627" s="107">
        <v>430000</v>
      </c>
      <c r="W627" s="107"/>
      <c r="X627" s="107">
        <f t="shared" si="133"/>
        <v>0</v>
      </c>
      <c r="Y627" s="107"/>
      <c r="Z627" s="107"/>
      <c r="AA627" s="108">
        <f>C627+I627-L627-O627-U627-X627-R627</f>
        <v>0</v>
      </c>
      <c r="AB627" s="7">
        <v>45546</v>
      </c>
    </row>
    <row r="628" spans="1:28" ht="15.75" hidden="1" x14ac:dyDescent="0.25">
      <c r="A628" s="24">
        <v>45546</v>
      </c>
      <c r="B628" s="76" t="s">
        <v>203</v>
      </c>
      <c r="C628" s="25"/>
      <c r="D628" s="25" t="s">
        <v>46</v>
      </c>
      <c r="E628" s="25" t="s">
        <v>177</v>
      </c>
      <c r="F628" s="25">
        <v>25</v>
      </c>
      <c r="G628" s="25" t="s">
        <v>39</v>
      </c>
      <c r="H628" s="25">
        <v>125000</v>
      </c>
      <c r="I628" s="11">
        <f t="shared" si="123"/>
        <v>3125000</v>
      </c>
      <c r="J628" s="12" t="s">
        <v>324</v>
      </c>
      <c r="K628" s="11"/>
      <c r="L628" s="107">
        <f t="shared" si="129"/>
        <v>3125000</v>
      </c>
      <c r="M628" s="107">
        <v>595000</v>
      </c>
      <c r="N628" s="107">
        <v>2530000</v>
      </c>
      <c r="O628" s="107">
        <f t="shared" si="130"/>
        <v>0</v>
      </c>
      <c r="P628" s="107"/>
      <c r="Q628" s="107"/>
      <c r="R628" s="107">
        <f t="shared" si="131"/>
        <v>0</v>
      </c>
      <c r="S628" s="107"/>
      <c r="T628" s="107"/>
      <c r="U628" s="107">
        <f t="shared" si="132"/>
        <v>0</v>
      </c>
      <c r="V628" s="107"/>
      <c r="W628" s="107"/>
      <c r="X628" s="107">
        <f t="shared" si="133"/>
        <v>0</v>
      </c>
      <c r="Y628" s="107"/>
      <c r="Z628" s="107"/>
      <c r="AA628" s="108">
        <f>C628+I628-L628-O628-U628-X628-R628</f>
        <v>0</v>
      </c>
      <c r="AB628" s="7">
        <v>45547</v>
      </c>
    </row>
    <row r="629" spans="1:28" ht="15.75" hidden="1" x14ac:dyDescent="0.25">
      <c r="A629" s="24">
        <v>45546</v>
      </c>
      <c r="B629" s="76" t="s">
        <v>141</v>
      </c>
      <c r="C629" s="25"/>
      <c r="D629" s="25" t="s">
        <v>52</v>
      </c>
      <c r="E629" s="25" t="s">
        <v>120</v>
      </c>
      <c r="F629" s="25">
        <v>24.3</v>
      </c>
      <c r="G629" s="25" t="s">
        <v>39</v>
      </c>
      <c r="H629" s="25">
        <v>45000</v>
      </c>
      <c r="I629" s="11">
        <f t="shared" si="123"/>
        <v>1093500</v>
      </c>
      <c r="J629" s="31" t="s">
        <v>324</v>
      </c>
      <c r="K629" s="11"/>
      <c r="L629" s="107">
        <f t="shared" si="129"/>
        <v>1093500</v>
      </c>
      <c r="M629" s="107">
        <v>1093500</v>
      </c>
      <c r="N629" s="107"/>
      <c r="O629" s="107">
        <f t="shared" si="130"/>
        <v>0</v>
      </c>
      <c r="P629" s="107"/>
      <c r="Q629" s="107"/>
      <c r="R629" s="107">
        <f t="shared" si="131"/>
        <v>0</v>
      </c>
      <c r="S629" s="107"/>
      <c r="T629" s="107"/>
      <c r="U629" s="107">
        <f t="shared" si="132"/>
        <v>0</v>
      </c>
      <c r="V629" s="107"/>
      <c r="W629" s="107"/>
      <c r="X629" s="107">
        <f t="shared" si="133"/>
        <v>0</v>
      </c>
      <c r="Y629" s="107"/>
      <c r="Z629" s="107"/>
      <c r="AA629" s="108">
        <f>C629+I629-L629-O629-U629-X629-R629</f>
        <v>0</v>
      </c>
      <c r="AB629" s="7">
        <v>45547</v>
      </c>
    </row>
    <row r="630" spans="1:28" ht="15.75" hidden="1" x14ac:dyDescent="0.25">
      <c r="A630" s="24">
        <v>45546</v>
      </c>
      <c r="B630" s="76" t="s">
        <v>141</v>
      </c>
      <c r="C630" s="25"/>
      <c r="D630" s="25" t="s">
        <v>52</v>
      </c>
      <c r="E630" s="25" t="s">
        <v>103</v>
      </c>
      <c r="F630" s="25">
        <v>29</v>
      </c>
      <c r="G630" s="25" t="s">
        <v>39</v>
      </c>
      <c r="H630" s="25">
        <v>45000</v>
      </c>
      <c r="I630" s="11">
        <f t="shared" si="123"/>
        <v>1305000</v>
      </c>
      <c r="J630" s="31" t="s">
        <v>324</v>
      </c>
      <c r="K630" s="11"/>
      <c r="L630" s="107">
        <f t="shared" si="129"/>
        <v>1305000</v>
      </c>
      <c r="M630" s="107">
        <v>1305000</v>
      </c>
      <c r="N630" s="107"/>
      <c r="O630" s="107">
        <f t="shared" si="130"/>
        <v>0</v>
      </c>
      <c r="P630" s="107"/>
      <c r="Q630" s="107"/>
      <c r="R630" s="107">
        <f t="shared" si="131"/>
        <v>0</v>
      </c>
      <c r="S630" s="107"/>
      <c r="T630" s="107"/>
      <c r="U630" s="107">
        <f t="shared" si="132"/>
        <v>0</v>
      </c>
      <c r="V630" s="107"/>
      <c r="W630" s="107"/>
      <c r="X630" s="107">
        <f t="shared" si="133"/>
        <v>0</v>
      </c>
      <c r="Y630" s="107"/>
      <c r="Z630" s="107"/>
      <c r="AA630" s="108">
        <f>C630+I630-L630-O630-U630-X630-R630</f>
        <v>0</v>
      </c>
      <c r="AB630" s="7">
        <v>45547</v>
      </c>
    </row>
    <row r="631" spans="1:28" ht="15.75" hidden="1" x14ac:dyDescent="0.25">
      <c r="A631" s="24">
        <v>45547</v>
      </c>
      <c r="B631" s="25" t="s">
        <v>122</v>
      </c>
      <c r="C631" s="25"/>
      <c r="D631" s="25" t="s">
        <v>46</v>
      </c>
      <c r="E631" s="25" t="s">
        <v>42</v>
      </c>
      <c r="F631" s="25">
        <v>5200</v>
      </c>
      <c r="G631" s="25" t="s">
        <v>34</v>
      </c>
      <c r="H631" s="25">
        <v>3600</v>
      </c>
      <c r="I631" s="11">
        <f t="shared" ref="I631:I673" si="134">F631*H631</f>
        <v>18720000</v>
      </c>
      <c r="J631" s="31" t="s">
        <v>324</v>
      </c>
      <c r="K631" s="11"/>
      <c r="L631" s="107">
        <f t="shared" ref="L631:L673" si="135">M631+N631</f>
        <v>18720000</v>
      </c>
      <c r="M631" s="107">
        <v>18720000</v>
      </c>
      <c r="N631" s="107"/>
      <c r="O631" s="107">
        <f t="shared" ref="O631:O673" si="136">P631+Q631</f>
        <v>0</v>
      </c>
      <c r="P631" s="107"/>
      <c r="Q631" s="107"/>
      <c r="R631" s="107">
        <f t="shared" ref="R631:R673" si="137">S631+T631</f>
        <v>0</v>
      </c>
      <c r="S631" s="107"/>
      <c r="T631" s="107"/>
      <c r="U631" s="107">
        <f t="shared" ref="U631:U673" si="138">V631+W631</f>
        <v>0</v>
      </c>
      <c r="V631" s="107"/>
      <c r="W631" s="107"/>
      <c r="X631" s="107">
        <f t="shared" ref="X631:X673" si="139">Y631+Z631</f>
        <v>0</v>
      </c>
      <c r="Y631" s="107"/>
      <c r="Z631" s="107"/>
      <c r="AA631" s="108">
        <f>C631+I631-L631-O631-U631-X631-R631</f>
        <v>0</v>
      </c>
      <c r="AB631" s="7">
        <v>45547</v>
      </c>
    </row>
    <row r="632" spans="1:28" ht="15.75" hidden="1" x14ac:dyDescent="0.25">
      <c r="A632" s="24">
        <v>45547</v>
      </c>
      <c r="B632" s="25" t="s">
        <v>361</v>
      </c>
      <c r="C632" s="25"/>
      <c r="D632" s="25" t="s">
        <v>46</v>
      </c>
      <c r="E632" s="25" t="s">
        <v>91</v>
      </c>
      <c r="F632" s="25">
        <v>2</v>
      </c>
      <c r="G632" s="25" t="s">
        <v>303</v>
      </c>
      <c r="H632" s="25">
        <v>1200000</v>
      </c>
      <c r="I632" s="11">
        <f t="shared" si="134"/>
        <v>2400000</v>
      </c>
      <c r="J632" s="26" t="s">
        <v>28</v>
      </c>
      <c r="K632" s="11" t="s">
        <v>1901</v>
      </c>
      <c r="L632" s="107">
        <f t="shared" si="135"/>
        <v>0</v>
      </c>
      <c r="M632" s="107"/>
      <c r="N632" s="107"/>
      <c r="O632" s="107">
        <f t="shared" si="136"/>
        <v>0</v>
      </c>
      <c r="P632" s="107"/>
      <c r="Q632" s="107"/>
      <c r="R632" s="107">
        <f t="shared" si="137"/>
        <v>0</v>
      </c>
      <c r="S632" s="107"/>
      <c r="T632" s="107"/>
      <c r="U632" s="107">
        <f t="shared" si="138"/>
        <v>0</v>
      </c>
      <c r="V632" s="107"/>
      <c r="W632" s="107"/>
      <c r="X632" s="107">
        <f t="shared" si="139"/>
        <v>0</v>
      </c>
      <c r="Y632" s="107"/>
      <c r="Z632" s="107"/>
      <c r="AA632" s="108">
        <f>C632+I632-L632-O632-U632-X632-R632</f>
        <v>2400000</v>
      </c>
      <c r="AB632" s="7"/>
    </row>
    <row r="633" spans="1:28" ht="15.75" hidden="1" x14ac:dyDescent="0.25">
      <c r="A633" s="24">
        <v>45547</v>
      </c>
      <c r="B633" s="25" t="s">
        <v>253</v>
      </c>
      <c r="C633" s="25"/>
      <c r="D633" s="25" t="s">
        <v>52</v>
      </c>
      <c r="E633" s="25" t="s">
        <v>727</v>
      </c>
      <c r="F633" s="25">
        <v>10</v>
      </c>
      <c r="G633" s="25" t="s">
        <v>27</v>
      </c>
      <c r="H633" s="25">
        <v>40000</v>
      </c>
      <c r="I633" s="11">
        <f t="shared" si="134"/>
        <v>400000</v>
      </c>
      <c r="J633" s="26" t="s">
        <v>28</v>
      </c>
      <c r="K633" s="11" t="s">
        <v>1897</v>
      </c>
      <c r="L633" s="107">
        <f t="shared" si="135"/>
        <v>0</v>
      </c>
      <c r="M633" s="107"/>
      <c r="N633" s="107"/>
      <c r="O633" s="107">
        <f t="shared" si="136"/>
        <v>0</v>
      </c>
      <c r="P633" s="107"/>
      <c r="Q633" s="107"/>
      <c r="R633" s="107">
        <f t="shared" si="137"/>
        <v>0</v>
      </c>
      <c r="S633" s="107"/>
      <c r="T633" s="107"/>
      <c r="U633" s="107">
        <f t="shared" si="138"/>
        <v>0</v>
      </c>
      <c r="V633" s="107"/>
      <c r="W633" s="107"/>
      <c r="X633" s="107">
        <f t="shared" si="139"/>
        <v>0</v>
      </c>
      <c r="Y633" s="107"/>
      <c r="Z633" s="107"/>
      <c r="AA633" s="108">
        <f>C633+I633-L633-O633-U633-X633-R633</f>
        <v>400000</v>
      </c>
      <c r="AB633" s="7"/>
    </row>
    <row r="634" spans="1:28" ht="15.75" hidden="1" x14ac:dyDescent="0.25">
      <c r="A634" s="24">
        <v>45547</v>
      </c>
      <c r="B634" s="25" t="s">
        <v>253</v>
      </c>
      <c r="C634" s="25"/>
      <c r="D634" s="25" t="s">
        <v>52</v>
      </c>
      <c r="E634" s="25" t="s">
        <v>448</v>
      </c>
      <c r="F634" s="25">
        <v>10</v>
      </c>
      <c r="G634" s="25" t="s">
        <v>27</v>
      </c>
      <c r="H634" s="25">
        <v>115000</v>
      </c>
      <c r="I634" s="11">
        <f t="shared" si="134"/>
        <v>1150000</v>
      </c>
      <c r="J634" s="26" t="s">
        <v>28</v>
      </c>
      <c r="K634" s="11" t="s">
        <v>1897</v>
      </c>
      <c r="L634" s="107">
        <f t="shared" si="135"/>
        <v>0</v>
      </c>
      <c r="M634" s="107"/>
      <c r="N634" s="107"/>
      <c r="O634" s="107">
        <f t="shared" si="136"/>
        <v>0</v>
      </c>
      <c r="P634" s="107"/>
      <c r="Q634" s="107"/>
      <c r="R634" s="107">
        <f t="shared" si="137"/>
        <v>0</v>
      </c>
      <c r="S634" s="107"/>
      <c r="T634" s="107"/>
      <c r="U634" s="107">
        <f t="shared" si="138"/>
        <v>0</v>
      </c>
      <c r="V634" s="107"/>
      <c r="W634" s="107"/>
      <c r="X634" s="107">
        <f t="shared" si="139"/>
        <v>0</v>
      </c>
      <c r="Y634" s="107"/>
      <c r="Z634" s="107"/>
      <c r="AA634" s="108">
        <f>C634+I634-L634-O634-U634-X634-R634</f>
        <v>1150000</v>
      </c>
      <c r="AB634" s="7"/>
    </row>
    <row r="635" spans="1:28" ht="15.75" hidden="1" x14ac:dyDescent="0.25">
      <c r="A635" s="24">
        <v>45547</v>
      </c>
      <c r="B635" s="25" t="s">
        <v>253</v>
      </c>
      <c r="C635" s="25"/>
      <c r="D635" s="25" t="s">
        <v>52</v>
      </c>
      <c r="E635" s="25" t="s">
        <v>150</v>
      </c>
      <c r="F635" s="25">
        <v>40</v>
      </c>
      <c r="G635" s="25" t="s">
        <v>77</v>
      </c>
      <c r="H635" s="25">
        <v>50000</v>
      </c>
      <c r="I635" s="11">
        <f t="shared" si="134"/>
        <v>2000000</v>
      </c>
      <c r="J635" s="26" t="s">
        <v>28</v>
      </c>
      <c r="K635" s="11" t="s">
        <v>1897</v>
      </c>
      <c r="L635" s="107">
        <f t="shared" si="135"/>
        <v>0</v>
      </c>
      <c r="M635" s="107"/>
      <c r="N635" s="107"/>
      <c r="O635" s="107">
        <f t="shared" si="136"/>
        <v>0</v>
      </c>
      <c r="P635" s="107"/>
      <c r="Q635" s="107"/>
      <c r="R635" s="107">
        <f t="shared" si="137"/>
        <v>0</v>
      </c>
      <c r="S635" s="107"/>
      <c r="T635" s="107"/>
      <c r="U635" s="107">
        <f t="shared" si="138"/>
        <v>0</v>
      </c>
      <c r="V635" s="107"/>
      <c r="W635" s="107"/>
      <c r="X635" s="107">
        <f t="shared" si="139"/>
        <v>0</v>
      </c>
      <c r="Y635" s="107"/>
      <c r="Z635" s="107"/>
      <c r="AA635" s="108">
        <f>C635+I635-L635-O635-U635-X635-R635</f>
        <v>2000000</v>
      </c>
      <c r="AB635" s="7"/>
    </row>
    <row r="636" spans="1:28" ht="15.75" hidden="1" x14ac:dyDescent="0.25">
      <c r="A636" s="24">
        <v>45547</v>
      </c>
      <c r="B636" s="25" t="s">
        <v>291</v>
      </c>
      <c r="C636" s="25"/>
      <c r="D636" s="25" t="s">
        <v>52</v>
      </c>
      <c r="E636" s="25" t="s">
        <v>447</v>
      </c>
      <c r="F636" s="25">
        <v>1250</v>
      </c>
      <c r="G636" s="25" t="s">
        <v>34</v>
      </c>
      <c r="H636" s="25">
        <v>1790</v>
      </c>
      <c r="I636" s="11">
        <f t="shared" si="134"/>
        <v>2237500</v>
      </c>
      <c r="J636" s="31" t="s">
        <v>312</v>
      </c>
      <c r="K636" s="11" t="s">
        <v>1902</v>
      </c>
      <c r="L636" s="107">
        <f t="shared" si="135"/>
        <v>0</v>
      </c>
      <c r="M636" s="107"/>
      <c r="N636" s="107"/>
      <c r="O636" s="107">
        <f t="shared" si="136"/>
        <v>2237500</v>
      </c>
      <c r="P636" s="107">
        <v>2237500</v>
      </c>
      <c r="Q636" s="107"/>
      <c r="R636" s="107">
        <f t="shared" si="137"/>
        <v>0</v>
      </c>
      <c r="S636" s="107"/>
      <c r="T636" s="107"/>
      <c r="U636" s="107">
        <f t="shared" si="138"/>
        <v>0</v>
      </c>
      <c r="V636" s="107"/>
      <c r="W636" s="107"/>
      <c r="X636" s="107">
        <f t="shared" si="139"/>
        <v>0</v>
      </c>
      <c r="Y636" s="107"/>
      <c r="Z636" s="107"/>
      <c r="AA636" s="108">
        <f>C636+I636-L636-O636-U636-X636-R636</f>
        <v>0</v>
      </c>
      <c r="AB636" s="7">
        <v>45551</v>
      </c>
    </row>
    <row r="637" spans="1:28" ht="15.75" hidden="1" x14ac:dyDescent="0.25">
      <c r="A637" s="24">
        <v>45547</v>
      </c>
      <c r="B637" s="25" t="s">
        <v>261</v>
      </c>
      <c r="C637" s="25"/>
      <c r="D637" s="25" t="s">
        <v>46</v>
      </c>
      <c r="E637" s="25" t="s">
        <v>108</v>
      </c>
      <c r="F637" s="25">
        <v>1000</v>
      </c>
      <c r="G637" s="25" t="s">
        <v>34</v>
      </c>
      <c r="H637" s="25">
        <v>1975</v>
      </c>
      <c r="I637" s="11">
        <f t="shared" si="134"/>
        <v>1975000</v>
      </c>
      <c r="J637" s="31" t="s">
        <v>312</v>
      </c>
      <c r="K637" s="11"/>
      <c r="L637" s="107">
        <f t="shared" si="135"/>
        <v>0</v>
      </c>
      <c r="M637" s="107"/>
      <c r="N637" s="107"/>
      <c r="O637" s="107">
        <f t="shared" si="136"/>
        <v>1975000</v>
      </c>
      <c r="P637" s="107">
        <v>1975000</v>
      </c>
      <c r="Q637" s="107"/>
      <c r="R637" s="107">
        <f t="shared" si="137"/>
        <v>0</v>
      </c>
      <c r="S637" s="107"/>
      <c r="T637" s="107"/>
      <c r="U637" s="107">
        <f t="shared" si="138"/>
        <v>0</v>
      </c>
      <c r="V637" s="107"/>
      <c r="W637" s="107"/>
      <c r="X637" s="107">
        <f t="shared" si="139"/>
        <v>0</v>
      </c>
      <c r="Y637" s="107"/>
      <c r="Z637" s="107"/>
      <c r="AA637" s="108">
        <f>C637+I637-L637-O637-U637-X637-R637</f>
        <v>0</v>
      </c>
      <c r="AB637" s="7">
        <v>45547</v>
      </c>
    </row>
    <row r="638" spans="1:28" ht="15.75" hidden="1" x14ac:dyDescent="0.25">
      <c r="A638" s="24">
        <v>45547</v>
      </c>
      <c r="B638" s="25" t="s">
        <v>766</v>
      </c>
      <c r="C638" s="25"/>
      <c r="D638" s="25" t="s">
        <v>46</v>
      </c>
      <c r="E638" s="25" t="s">
        <v>213</v>
      </c>
      <c r="F638" s="25">
        <v>3</v>
      </c>
      <c r="G638" s="25" t="s">
        <v>39</v>
      </c>
      <c r="H638" s="25">
        <v>150000</v>
      </c>
      <c r="I638" s="11">
        <f t="shared" si="134"/>
        <v>450000</v>
      </c>
      <c r="J638" s="31" t="s">
        <v>312</v>
      </c>
      <c r="K638" s="11" t="s">
        <v>1898</v>
      </c>
      <c r="L638" s="107">
        <f t="shared" si="135"/>
        <v>0</v>
      </c>
      <c r="M638" s="107"/>
      <c r="N638" s="107"/>
      <c r="O638" s="107">
        <f t="shared" si="136"/>
        <v>450000</v>
      </c>
      <c r="P638" s="107">
        <v>450000</v>
      </c>
      <c r="Q638" s="107"/>
      <c r="R638" s="107">
        <f t="shared" si="137"/>
        <v>0</v>
      </c>
      <c r="S638" s="107"/>
      <c r="T638" s="107"/>
      <c r="U638" s="107">
        <f t="shared" si="138"/>
        <v>0</v>
      </c>
      <c r="V638" s="107"/>
      <c r="W638" s="107"/>
      <c r="X638" s="107">
        <f t="shared" si="139"/>
        <v>0</v>
      </c>
      <c r="Y638" s="107"/>
      <c r="Z638" s="107"/>
      <c r="AA638" s="108">
        <f>C638+I638-L638-O638-U638-X638-R638</f>
        <v>0</v>
      </c>
      <c r="AB638" s="7">
        <v>45547</v>
      </c>
    </row>
    <row r="639" spans="1:28" ht="15.75" hidden="1" x14ac:dyDescent="0.25">
      <c r="A639" s="24">
        <v>45547</v>
      </c>
      <c r="B639" s="25" t="s">
        <v>1893</v>
      </c>
      <c r="C639" s="25"/>
      <c r="D639" s="25" t="s">
        <v>46</v>
      </c>
      <c r="E639" s="25" t="s">
        <v>63</v>
      </c>
      <c r="F639" s="25">
        <v>2</v>
      </c>
      <c r="G639" s="25" t="s">
        <v>48</v>
      </c>
      <c r="H639" s="25">
        <v>450000</v>
      </c>
      <c r="I639" s="11">
        <f t="shared" si="134"/>
        <v>900000</v>
      </c>
      <c r="J639" s="31" t="s">
        <v>312</v>
      </c>
      <c r="K639" s="11"/>
      <c r="L639" s="107">
        <f t="shared" si="135"/>
        <v>0</v>
      </c>
      <c r="M639" s="107"/>
      <c r="N639" s="107"/>
      <c r="O639" s="107">
        <f t="shared" si="136"/>
        <v>0</v>
      </c>
      <c r="P639" s="107"/>
      <c r="Q639" s="107"/>
      <c r="R639" s="107">
        <f t="shared" si="137"/>
        <v>900000</v>
      </c>
      <c r="S639" s="107">
        <v>900000</v>
      </c>
      <c r="T639" s="107"/>
      <c r="U639" s="107">
        <f t="shared" si="138"/>
        <v>0</v>
      </c>
      <c r="V639" s="107"/>
      <c r="W639" s="107"/>
      <c r="X639" s="107">
        <f t="shared" si="139"/>
        <v>0</v>
      </c>
      <c r="Y639" s="107"/>
      <c r="Z639" s="107"/>
      <c r="AA639" s="108">
        <f>C639+I639-L639-O639-U639-X639-R639</f>
        <v>0</v>
      </c>
      <c r="AB639" s="7">
        <v>45547</v>
      </c>
    </row>
    <row r="640" spans="1:28" ht="15.75" hidden="1" x14ac:dyDescent="0.25">
      <c r="A640" s="24">
        <v>45547</v>
      </c>
      <c r="B640" s="25" t="s">
        <v>372</v>
      </c>
      <c r="C640" s="25"/>
      <c r="D640" s="25" t="s">
        <v>46</v>
      </c>
      <c r="E640" s="25" t="s">
        <v>298</v>
      </c>
      <c r="F640" s="25">
        <v>100</v>
      </c>
      <c r="G640" s="25" t="s">
        <v>34</v>
      </c>
      <c r="H640" s="25">
        <v>3700</v>
      </c>
      <c r="I640" s="11">
        <f t="shared" si="134"/>
        <v>370000</v>
      </c>
      <c r="J640" s="31" t="s">
        <v>324</v>
      </c>
      <c r="K640" s="11"/>
      <c r="L640" s="107">
        <f t="shared" si="135"/>
        <v>370000</v>
      </c>
      <c r="M640" s="107">
        <v>370000</v>
      </c>
      <c r="N640" s="107"/>
      <c r="O640" s="107">
        <f t="shared" si="136"/>
        <v>0</v>
      </c>
      <c r="P640" s="107"/>
      <c r="Q640" s="107"/>
      <c r="R640" s="107">
        <f t="shared" si="137"/>
        <v>0</v>
      </c>
      <c r="S640" s="107"/>
      <c r="T640" s="107"/>
      <c r="U640" s="107">
        <f t="shared" si="138"/>
        <v>0</v>
      </c>
      <c r="V640" s="107"/>
      <c r="W640" s="107"/>
      <c r="X640" s="107">
        <f t="shared" si="139"/>
        <v>0</v>
      </c>
      <c r="Y640" s="107"/>
      <c r="Z640" s="107"/>
      <c r="AA640" s="108">
        <f>C640+I640-L640-O640-U640-X640-R640</f>
        <v>0</v>
      </c>
      <c r="AB640" s="7">
        <v>45547</v>
      </c>
    </row>
    <row r="641" spans="1:28" ht="15.75" hidden="1" x14ac:dyDescent="0.25">
      <c r="A641" s="24">
        <v>45547</v>
      </c>
      <c r="B641" s="25" t="s">
        <v>548</v>
      </c>
      <c r="C641" s="25"/>
      <c r="D641" s="25" t="s">
        <v>46</v>
      </c>
      <c r="E641" s="25" t="s">
        <v>151</v>
      </c>
      <c r="F641" s="25">
        <v>4000</v>
      </c>
      <c r="G641" s="25" t="s">
        <v>34</v>
      </c>
      <c r="H641" s="25">
        <v>1640</v>
      </c>
      <c r="I641" s="11">
        <f t="shared" si="134"/>
        <v>6560000</v>
      </c>
      <c r="J641" s="38" t="s">
        <v>78</v>
      </c>
      <c r="K641" s="11"/>
      <c r="L641" s="107">
        <f t="shared" si="135"/>
        <v>382000</v>
      </c>
      <c r="M641" s="107">
        <v>382000</v>
      </c>
      <c r="N641" s="107"/>
      <c r="O641" s="107">
        <f t="shared" si="136"/>
        <v>5000000</v>
      </c>
      <c r="P641" s="107">
        <v>5000000</v>
      </c>
      <c r="Q641" s="107"/>
      <c r="R641" s="107">
        <f t="shared" si="137"/>
        <v>0</v>
      </c>
      <c r="S641" s="107"/>
      <c r="T641" s="107"/>
      <c r="U641" s="107">
        <f t="shared" si="138"/>
        <v>0</v>
      </c>
      <c r="V641" s="107"/>
      <c r="W641" s="107"/>
      <c r="X641" s="107">
        <f t="shared" si="139"/>
        <v>0</v>
      </c>
      <c r="Y641" s="107"/>
      <c r="Z641" s="107"/>
      <c r="AA641" s="108">
        <f>C641+I641-L641-O641-U641-X641-R641</f>
        <v>1178000</v>
      </c>
      <c r="AB641" s="7">
        <v>45558</v>
      </c>
    </row>
    <row r="642" spans="1:28" ht="15.75" hidden="1" x14ac:dyDescent="0.25">
      <c r="A642" s="24">
        <v>45547</v>
      </c>
      <c r="B642" s="25" t="s">
        <v>1471</v>
      </c>
      <c r="C642" s="25"/>
      <c r="D642" s="25" t="s">
        <v>46</v>
      </c>
      <c r="E642" s="25" t="s">
        <v>179</v>
      </c>
      <c r="F642" s="25">
        <v>750</v>
      </c>
      <c r="G642" s="25" t="s">
        <v>34</v>
      </c>
      <c r="H642" s="25">
        <v>1370</v>
      </c>
      <c r="I642" s="11">
        <f t="shared" si="134"/>
        <v>1027500</v>
      </c>
      <c r="J642" s="31" t="s">
        <v>324</v>
      </c>
      <c r="K642" s="11"/>
      <c r="L642" s="107">
        <f t="shared" si="135"/>
        <v>1027500</v>
      </c>
      <c r="M642" s="107">
        <v>1027500</v>
      </c>
      <c r="N642" s="107"/>
      <c r="O642" s="107">
        <f t="shared" si="136"/>
        <v>0</v>
      </c>
      <c r="P642" s="107"/>
      <c r="Q642" s="107"/>
      <c r="R642" s="107">
        <f t="shared" si="137"/>
        <v>0</v>
      </c>
      <c r="S642" s="107"/>
      <c r="T642" s="107"/>
      <c r="U642" s="107">
        <f t="shared" si="138"/>
        <v>0</v>
      </c>
      <c r="V642" s="107"/>
      <c r="W642" s="107"/>
      <c r="X642" s="107">
        <f t="shared" si="139"/>
        <v>0</v>
      </c>
      <c r="Y642" s="107"/>
      <c r="Z642" s="107"/>
      <c r="AA642" s="108">
        <f>C642+I642-L642-O642-U642-X642-R642</f>
        <v>0</v>
      </c>
      <c r="AB642" s="7">
        <v>45547</v>
      </c>
    </row>
    <row r="643" spans="1:28" ht="15.75" hidden="1" x14ac:dyDescent="0.25">
      <c r="A643" s="24">
        <v>45547</v>
      </c>
      <c r="B643" s="25" t="s">
        <v>256</v>
      </c>
      <c r="C643" s="25"/>
      <c r="D643" s="25" t="s">
        <v>52</v>
      </c>
      <c r="E643" s="25" t="s">
        <v>400</v>
      </c>
      <c r="F643" s="25">
        <v>2.5</v>
      </c>
      <c r="G643" s="25" t="s">
        <v>39</v>
      </c>
      <c r="H643" s="25">
        <v>90000</v>
      </c>
      <c r="I643" s="11">
        <f t="shared" si="134"/>
        <v>225000</v>
      </c>
      <c r="J643" s="26" t="s">
        <v>28</v>
      </c>
      <c r="K643" s="11"/>
      <c r="L643" s="107">
        <f t="shared" si="135"/>
        <v>0</v>
      </c>
      <c r="M643" s="107"/>
      <c r="N643" s="107"/>
      <c r="O643" s="107">
        <f t="shared" si="136"/>
        <v>0</v>
      </c>
      <c r="P643" s="107"/>
      <c r="Q643" s="107"/>
      <c r="R643" s="107">
        <f t="shared" si="137"/>
        <v>0</v>
      </c>
      <c r="S643" s="107"/>
      <c r="T643" s="107"/>
      <c r="U643" s="107">
        <f t="shared" si="138"/>
        <v>0</v>
      </c>
      <c r="V643" s="107"/>
      <c r="W643" s="107"/>
      <c r="X643" s="107">
        <f t="shared" si="139"/>
        <v>0</v>
      </c>
      <c r="Y643" s="107"/>
      <c r="Z643" s="107"/>
      <c r="AA643" s="108">
        <f>C643+I643-L643-O643-U643-X643-R643</f>
        <v>225000</v>
      </c>
      <c r="AB643" s="7"/>
    </row>
    <row r="644" spans="1:28" ht="15.75" hidden="1" x14ac:dyDescent="0.25">
      <c r="A644" s="24">
        <v>45547</v>
      </c>
      <c r="B644" s="25" t="s">
        <v>256</v>
      </c>
      <c r="C644" s="25"/>
      <c r="D644" s="25" t="s">
        <v>52</v>
      </c>
      <c r="E644" s="25" t="s">
        <v>218</v>
      </c>
      <c r="F644" s="25">
        <v>2.5</v>
      </c>
      <c r="G644" s="25" t="s">
        <v>39</v>
      </c>
      <c r="H644" s="25">
        <v>90000</v>
      </c>
      <c r="I644" s="11">
        <f t="shared" si="134"/>
        <v>225000</v>
      </c>
      <c r="J644" s="26" t="s">
        <v>28</v>
      </c>
      <c r="K644" s="11"/>
      <c r="L644" s="107">
        <f t="shared" si="135"/>
        <v>0</v>
      </c>
      <c r="M644" s="107"/>
      <c r="N644" s="107"/>
      <c r="O644" s="107">
        <f t="shared" si="136"/>
        <v>0</v>
      </c>
      <c r="P644" s="107"/>
      <c r="Q644" s="107"/>
      <c r="R644" s="107">
        <f t="shared" si="137"/>
        <v>0</v>
      </c>
      <c r="S644" s="107"/>
      <c r="T644" s="107"/>
      <c r="U644" s="107">
        <f t="shared" si="138"/>
        <v>0</v>
      </c>
      <c r="V644" s="107"/>
      <c r="W644" s="107"/>
      <c r="X644" s="107">
        <f t="shared" si="139"/>
        <v>0</v>
      </c>
      <c r="Y644" s="107"/>
      <c r="Z644" s="107"/>
      <c r="AA644" s="108">
        <f>C644+I644-L644-O644-U644-X644-R644</f>
        <v>225000</v>
      </c>
      <c r="AB644" s="7"/>
    </row>
    <row r="645" spans="1:28" ht="15.75" hidden="1" x14ac:dyDescent="0.25">
      <c r="A645" s="24">
        <v>45547</v>
      </c>
      <c r="B645" s="25" t="s">
        <v>256</v>
      </c>
      <c r="C645" s="25"/>
      <c r="D645" s="25" t="s">
        <v>52</v>
      </c>
      <c r="E645" s="25" t="s">
        <v>1585</v>
      </c>
      <c r="F645" s="25">
        <v>2.5</v>
      </c>
      <c r="G645" s="25" t="s">
        <v>39</v>
      </c>
      <c r="H645" s="25">
        <v>90000</v>
      </c>
      <c r="I645" s="11">
        <f t="shared" si="134"/>
        <v>225000</v>
      </c>
      <c r="J645" s="26" t="s">
        <v>28</v>
      </c>
      <c r="K645" s="11"/>
      <c r="L645" s="107">
        <f t="shared" si="135"/>
        <v>0</v>
      </c>
      <c r="M645" s="107"/>
      <c r="N645" s="107"/>
      <c r="O645" s="107">
        <f t="shared" si="136"/>
        <v>0</v>
      </c>
      <c r="P645" s="107"/>
      <c r="Q645" s="107"/>
      <c r="R645" s="107">
        <f t="shared" si="137"/>
        <v>0</v>
      </c>
      <c r="S645" s="107"/>
      <c r="T645" s="107"/>
      <c r="U645" s="107">
        <f t="shared" si="138"/>
        <v>0</v>
      </c>
      <c r="V645" s="107"/>
      <c r="W645" s="107"/>
      <c r="X645" s="107">
        <f t="shared" si="139"/>
        <v>0</v>
      </c>
      <c r="Y645" s="107"/>
      <c r="Z645" s="107"/>
      <c r="AA645" s="108">
        <f>C645+I645-L645-O645-U645-X645-R645</f>
        <v>225000</v>
      </c>
      <c r="AB645" s="7"/>
    </row>
    <row r="646" spans="1:28" ht="15.75" hidden="1" x14ac:dyDescent="0.25">
      <c r="A646" s="24">
        <v>45547</v>
      </c>
      <c r="B646" s="25" t="s">
        <v>256</v>
      </c>
      <c r="C646" s="25"/>
      <c r="D646" s="25" t="s">
        <v>52</v>
      </c>
      <c r="E646" s="25" t="s">
        <v>217</v>
      </c>
      <c r="F646" s="25">
        <v>2.5</v>
      </c>
      <c r="G646" s="25" t="s">
        <v>39</v>
      </c>
      <c r="H646" s="25">
        <v>90000</v>
      </c>
      <c r="I646" s="11">
        <f t="shared" si="134"/>
        <v>225000</v>
      </c>
      <c r="J646" s="26" t="s">
        <v>28</v>
      </c>
      <c r="K646" s="11"/>
      <c r="L646" s="107">
        <f t="shared" si="135"/>
        <v>0</v>
      </c>
      <c r="M646" s="107"/>
      <c r="N646" s="107"/>
      <c r="O646" s="107">
        <f t="shared" si="136"/>
        <v>0</v>
      </c>
      <c r="P646" s="107"/>
      <c r="Q646" s="107"/>
      <c r="R646" s="107">
        <f t="shared" si="137"/>
        <v>0</v>
      </c>
      <c r="S646" s="107"/>
      <c r="T646" s="107"/>
      <c r="U646" s="107">
        <f t="shared" si="138"/>
        <v>0</v>
      </c>
      <c r="V646" s="107"/>
      <c r="W646" s="107"/>
      <c r="X646" s="107">
        <f t="shared" si="139"/>
        <v>0</v>
      </c>
      <c r="Y646" s="107"/>
      <c r="Z646" s="107"/>
      <c r="AA646" s="108">
        <f>C646+I646-L646-O646-U646-X646-R646</f>
        <v>225000</v>
      </c>
      <c r="AB646" s="7"/>
    </row>
    <row r="647" spans="1:28" ht="15.75" hidden="1" x14ac:dyDescent="0.25">
      <c r="A647" s="24">
        <v>45547</v>
      </c>
      <c r="B647" s="25" t="s">
        <v>1466</v>
      </c>
      <c r="C647" s="25"/>
      <c r="D647" s="25" t="s">
        <v>52</v>
      </c>
      <c r="E647" s="25" t="s">
        <v>81</v>
      </c>
      <c r="F647" s="25">
        <v>236.1</v>
      </c>
      <c r="G647" s="25" t="s">
        <v>39</v>
      </c>
      <c r="H647" s="25"/>
      <c r="I647" s="11">
        <f t="shared" si="134"/>
        <v>0</v>
      </c>
      <c r="J647" s="26" t="s">
        <v>28</v>
      </c>
      <c r="K647" s="11"/>
      <c r="L647" s="107">
        <f t="shared" si="135"/>
        <v>0</v>
      </c>
      <c r="M647" s="107"/>
      <c r="N647" s="107"/>
      <c r="O647" s="107">
        <f t="shared" si="136"/>
        <v>0</v>
      </c>
      <c r="P647" s="107"/>
      <c r="Q647" s="107"/>
      <c r="R647" s="107">
        <f t="shared" si="137"/>
        <v>0</v>
      </c>
      <c r="S647" s="107"/>
      <c r="T647" s="107"/>
      <c r="U647" s="107">
        <f t="shared" si="138"/>
        <v>0</v>
      </c>
      <c r="V647" s="107"/>
      <c r="W647" s="107"/>
      <c r="X647" s="107">
        <f t="shared" si="139"/>
        <v>0</v>
      </c>
      <c r="Y647" s="107"/>
      <c r="Z647" s="107"/>
      <c r="AA647" s="108">
        <f>C647+I647-L647-O647-U647-X647-R647</f>
        <v>0</v>
      </c>
      <c r="AB647" s="7"/>
    </row>
    <row r="648" spans="1:28" ht="15.75" hidden="1" x14ac:dyDescent="0.25">
      <c r="A648" s="24">
        <v>45547</v>
      </c>
      <c r="B648" s="25" t="s">
        <v>153</v>
      </c>
      <c r="C648" s="25"/>
      <c r="D648" s="25" t="s">
        <v>52</v>
      </c>
      <c r="E648" s="25" t="s">
        <v>298</v>
      </c>
      <c r="F648" s="25">
        <v>800</v>
      </c>
      <c r="G648" s="25" t="s">
        <v>34</v>
      </c>
      <c r="H648" s="25">
        <v>4000</v>
      </c>
      <c r="I648" s="11">
        <f t="shared" si="134"/>
        <v>3200000</v>
      </c>
      <c r="J648" s="31" t="s">
        <v>324</v>
      </c>
      <c r="K648" s="11"/>
      <c r="L648" s="107">
        <f t="shared" si="135"/>
        <v>3200000</v>
      </c>
      <c r="M648" s="107">
        <v>3200000</v>
      </c>
      <c r="N648" s="107"/>
      <c r="O648" s="107">
        <f t="shared" si="136"/>
        <v>0</v>
      </c>
      <c r="P648" s="107"/>
      <c r="Q648" s="107"/>
      <c r="R648" s="107">
        <f t="shared" si="137"/>
        <v>0</v>
      </c>
      <c r="S648" s="107"/>
      <c r="T648" s="107"/>
      <c r="U648" s="107">
        <f t="shared" si="138"/>
        <v>0</v>
      </c>
      <c r="V648" s="107"/>
      <c r="W648" s="107"/>
      <c r="X648" s="107">
        <f t="shared" si="139"/>
        <v>0</v>
      </c>
      <c r="Y648" s="107"/>
      <c r="Z648" s="107"/>
      <c r="AA648" s="108">
        <f>C648+I648-L648-O648-U648-X648-R648</f>
        <v>0</v>
      </c>
      <c r="AB648" s="7">
        <v>45548</v>
      </c>
    </row>
    <row r="649" spans="1:28" ht="15.75" hidden="1" x14ac:dyDescent="0.25">
      <c r="A649" s="24">
        <v>45547</v>
      </c>
      <c r="B649" s="25" t="s">
        <v>845</v>
      </c>
      <c r="C649" s="25"/>
      <c r="D649" s="25" t="s">
        <v>46</v>
      </c>
      <c r="E649" s="25" t="s">
        <v>108</v>
      </c>
      <c r="F649" s="25">
        <v>2400</v>
      </c>
      <c r="G649" s="25" t="s">
        <v>34</v>
      </c>
      <c r="H649" s="25">
        <v>2000</v>
      </c>
      <c r="I649" s="11">
        <f t="shared" si="134"/>
        <v>4800000</v>
      </c>
      <c r="J649" s="31" t="s">
        <v>324</v>
      </c>
      <c r="K649" s="11"/>
      <c r="L649" s="107">
        <f t="shared" si="135"/>
        <v>4800000</v>
      </c>
      <c r="M649" s="107">
        <v>4800000</v>
      </c>
      <c r="N649" s="107"/>
      <c r="O649" s="107">
        <f t="shared" si="136"/>
        <v>0</v>
      </c>
      <c r="P649" s="107"/>
      <c r="Q649" s="107"/>
      <c r="R649" s="107">
        <f t="shared" si="137"/>
        <v>0</v>
      </c>
      <c r="S649" s="107"/>
      <c r="T649" s="107"/>
      <c r="U649" s="107">
        <f t="shared" si="138"/>
        <v>0</v>
      </c>
      <c r="V649" s="107"/>
      <c r="W649" s="107"/>
      <c r="X649" s="107">
        <f t="shared" si="139"/>
        <v>0</v>
      </c>
      <c r="Y649" s="107"/>
      <c r="Z649" s="107"/>
      <c r="AA649" s="108">
        <f>C649+I649-L649-O649-U649-X649-R649</f>
        <v>0</v>
      </c>
      <c r="AB649" s="7">
        <v>45547</v>
      </c>
    </row>
    <row r="650" spans="1:28" ht="15.75" hidden="1" x14ac:dyDescent="0.25">
      <c r="A650" s="24">
        <v>45547</v>
      </c>
      <c r="B650" s="25" t="s">
        <v>398</v>
      </c>
      <c r="C650" s="25"/>
      <c r="D650" s="25" t="s">
        <v>52</v>
      </c>
      <c r="E650" s="25" t="s">
        <v>208</v>
      </c>
      <c r="F650" s="25">
        <v>2000</v>
      </c>
      <c r="G650" s="25" t="s">
        <v>34</v>
      </c>
      <c r="H650" s="25">
        <v>700</v>
      </c>
      <c r="I650" s="11">
        <f t="shared" si="134"/>
        <v>1400000</v>
      </c>
      <c r="J650" s="31" t="s">
        <v>324</v>
      </c>
      <c r="K650" s="11"/>
      <c r="L650" s="107">
        <f t="shared" si="135"/>
        <v>0</v>
      </c>
      <c r="M650" s="107"/>
      <c r="N650" s="107"/>
      <c r="O650" s="107">
        <f t="shared" si="136"/>
        <v>0</v>
      </c>
      <c r="P650" s="107"/>
      <c r="Q650" s="107"/>
      <c r="R650" s="107">
        <f t="shared" si="137"/>
        <v>0</v>
      </c>
      <c r="S650" s="107"/>
      <c r="T650" s="107"/>
      <c r="U650" s="107">
        <f t="shared" si="138"/>
        <v>1400000</v>
      </c>
      <c r="V650" s="107"/>
      <c r="W650" s="107">
        <v>1400000</v>
      </c>
      <c r="X650" s="107">
        <f t="shared" si="139"/>
        <v>0</v>
      </c>
      <c r="Y650" s="107"/>
      <c r="Z650" s="107"/>
      <c r="AA650" s="108">
        <f>C650+I650-L650-O650-U650-X650-R650</f>
        <v>0</v>
      </c>
      <c r="AB650" s="7">
        <v>45547</v>
      </c>
    </row>
    <row r="651" spans="1:28" ht="15.75" hidden="1" x14ac:dyDescent="0.25">
      <c r="A651" s="24">
        <v>45547</v>
      </c>
      <c r="B651" s="25" t="s">
        <v>398</v>
      </c>
      <c r="C651" s="25"/>
      <c r="D651" s="25" t="s">
        <v>52</v>
      </c>
      <c r="E651" s="25" t="s">
        <v>298</v>
      </c>
      <c r="F651" s="25">
        <v>400</v>
      </c>
      <c r="G651" s="25" t="s">
        <v>34</v>
      </c>
      <c r="H651" s="25">
        <v>3950</v>
      </c>
      <c r="I651" s="11">
        <f t="shared" si="134"/>
        <v>1580000</v>
      </c>
      <c r="J651" s="31" t="s">
        <v>324</v>
      </c>
      <c r="K651" s="11"/>
      <c r="L651" s="107">
        <f t="shared" si="135"/>
        <v>0</v>
      </c>
      <c r="M651" s="107"/>
      <c r="N651" s="107"/>
      <c r="O651" s="107">
        <f t="shared" si="136"/>
        <v>0</v>
      </c>
      <c r="P651" s="107"/>
      <c r="Q651" s="107"/>
      <c r="R651" s="107">
        <f t="shared" si="137"/>
        <v>0</v>
      </c>
      <c r="S651" s="107"/>
      <c r="T651" s="107"/>
      <c r="U651" s="107">
        <f t="shared" si="138"/>
        <v>1580000</v>
      </c>
      <c r="V651" s="107"/>
      <c r="W651" s="107">
        <v>1580000</v>
      </c>
      <c r="X651" s="107">
        <f t="shared" si="139"/>
        <v>0</v>
      </c>
      <c r="Y651" s="107"/>
      <c r="Z651" s="107"/>
      <c r="AA651" s="108">
        <f>C651+I651-L651-O651-U651-X651-R651</f>
        <v>0</v>
      </c>
      <c r="AB651" s="7">
        <v>45547</v>
      </c>
    </row>
    <row r="652" spans="1:28" ht="15.75" hidden="1" x14ac:dyDescent="0.25">
      <c r="A652" s="24">
        <v>45547</v>
      </c>
      <c r="B652" s="25" t="s">
        <v>1894</v>
      </c>
      <c r="C652" s="25"/>
      <c r="D652" s="25" t="s">
        <v>46</v>
      </c>
      <c r="E652" s="25" t="s">
        <v>108</v>
      </c>
      <c r="F652" s="25">
        <v>400</v>
      </c>
      <c r="G652" s="25" t="s">
        <v>34</v>
      </c>
      <c r="H652" s="25">
        <v>2000</v>
      </c>
      <c r="I652" s="11">
        <f t="shared" si="134"/>
        <v>800000</v>
      </c>
      <c r="J652" s="31" t="s">
        <v>312</v>
      </c>
      <c r="K652" s="11"/>
      <c r="L652" s="107">
        <f t="shared" si="135"/>
        <v>0</v>
      </c>
      <c r="M652" s="107"/>
      <c r="N652" s="107"/>
      <c r="O652" s="107">
        <f t="shared" si="136"/>
        <v>0</v>
      </c>
      <c r="P652" s="107"/>
      <c r="Q652" s="107"/>
      <c r="R652" s="107">
        <f t="shared" si="137"/>
        <v>800000</v>
      </c>
      <c r="S652" s="107">
        <v>800000</v>
      </c>
      <c r="T652" s="107"/>
      <c r="U652" s="107">
        <f t="shared" si="138"/>
        <v>0</v>
      </c>
      <c r="V652" s="107"/>
      <c r="W652" s="107"/>
      <c r="X652" s="107">
        <f t="shared" si="139"/>
        <v>0</v>
      </c>
      <c r="Y652" s="107"/>
      <c r="Z652" s="107"/>
      <c r="AA652" s="108">
        <f>C652+I652-L652-O652-U652-X652-R652</f>
        <v>0</v>
      </c>
      <c r="AB652" s="7">
        <v>45549</v>
      </c>
    </row>
    <row r="653" spans="1:28" ht="15.75" hidden="1" x14ac:dyDescent="0.25">
      <c r="A653" s="24">
        <v>45547</v>
      </c>
      <c r="B653" s="25" t="s">
        <v>330</v>
      </c>
      <c r="C653" s="25"/>
      <c r="D653" s="25" t="s">
        <v>52</v>
      </c>
      <c r="E653" s="25" t="s">
        <v>53</v>
      </c>
      <c r="F653" s="25">
        <v>1</v>
      </c>
      <c r="G653" s="25" t="s">
        <v>23</v>
      </c>
      <c r="H653" s="25">
        <v>400000</v>
      </c>
      <c r="I653" s="11">
        <f t="shared" si="134"/>
        <v>400000</v>
      </c>
      <c r="J653" s="31" t="s">
        <v>312</v>
      </c>
      <c r="K653" s="11" t="s">
        <v>1896</v>
      </c>
      <c r="L653" s="107">
        <f t="shared" si="135"/>
        <v>0</v>
      </c>
      <c r="M653" s="107"/>
      <c r="N653" s="107"/>
      <c r="O653" s="107">
        <f t="shared" si="136"/>
        <v>400000</v>
      </c>
      <c r="P653" s="107">
        <v>400000</v>
      </c>
      <c r="Q653" s="107"/>
      <c r="R653" s="107">
        <f t="shared" si="137"/>
        <v>0</v>
      </c>
      <c r="S653" s="107"/>
      <c r="T653" s="107"/>
      <c r="U653" s="107">
        <f t="shared" si="138"/>
        <v>0</v>
      </c>
      <c r="V653" s="107"/>
      <c r="W653" s="107"/>
      <c r="X653" s="107">
        <f t="shared" si="139"/>
        <v>0</v>
      </c>
      <c r="Y653" s="107"/>
      <c r="Z653" s="107"/>
      <c r="AA653" s="108">
        <f>C653+I653-L653-O653-U653-X653-R653</f>
        <v>0</v>
      </c>
      <c r="AB653" s="7">
        <v>45547</v>
      </c>
    </row>
    <row r="654" spans="1:28" ht="15.75" hidden="1" x14ac:dyDescent="0.25">
      <c r="A654" s="24">
        <v>45547</v>
      </c>
      <c r="B654" s="25" t="s">
        <v>330</v>
      </c>
      <c r="C654" s="25"/>
      <c r="D654" s="25" t="s">
        <v>52</v>
      </c>
      <c r="E654" s="25" t="s">
        <v>58</v>
      </c>
      <c r="F654" s="25">
        <v>600</v>
      </c>
      <c r="G654" s="25" t="s">
        <v>34</v>
      </c>
      <c r="H654" s="25">
        <v>2000</v>
      </c>
      <c r="I654" s="11">
        <f t="shared" si="134"/>
        <v>1200000</v>
      </c>
      <c r="J654" s="31" t="s">
        <v>312</v>
      </c>
      <c r="K654" s="11" t="s">
        <v>1896</v>
      </c>
      <c r="L654" s="107">
        <f t="shared" si="135"/>
        <v>0</v>
      </c>
      <c r="M654" s="107"/>
      <c r="N654" s="107"/>
      <c r="O654" s="107">
        <f t="shared" si="136"/>
        <v>1200000</v>
      </c>
      <c r="P654" s="107">
        <v>1200000</v>
      </c>
      <c r="Q654" s="107"/>
      <c r="R654" s="107">
        <f t="shared" si="137"/>
        <v>0</v>
      </c>
      <c r="S654" s="107"/>
      <c r="T654" s="107"/>
      <c r="U654" s="107">
        <f t="shared" si="138"/>
        <v>0</v>
      </c>
      <c r="V654" s="107"/>
      <c r="W654" s="107"/>
      <c r="X654" s="107">
        <f t="shared" si="139"/>
        <v>0</v>
      </c>
      <c r="Y654" s="107"/>
      <c r="Z654" s="107"/>
      <c r="AA654" s="108">
        <f>C654+I654-L654-O654-U654-X654-R654</f>
        <v>0</v>
      </c>
      <c r="AB654" s="7">
        <v>45547</v>
      </c>
    </row>
    <row r="655" spans="1:28" ht="15.75" hidden="1" x14ac:dyDescent="0.25">
      <c r="A655" s="24">
        <v>45547</v>
      </c>
      <c r="B655" s="25" t="s">
        <v>134</v>
      </c>
      <c r="C655" s="25"/>
      <c r="D655" s="25" t="s">
        <v>52</v>
      </c>
      <c r="E655" s="25" t="s">
        <v>204</v>
      </c>
      <c r="F655" s="25">
        <v>500</v>
      </c>
      <c r="G655" s="25" t="s">
        <v>34</v>
      </c>
      <c r="H655" s="25">
        <v>1170</v>
      </c>
      <c r="I655" s="11">
        <f t="shared" si="134"/>
        <v>585000</v>
      </c>
      <c r="J655" s="31" t="s">
        <v>312</v>
      </c>
      <c r="K655" s="11" t="s">
        <v>1895</v>
      </c>
      <c r="L655" s="107">
        <f t="shared" si="135"/>
        <v>0</v>
      </c>
      <c r="M655" s="107"/>
      <c r="N655" s="107"/>
      <c r="O655" s="107">
        <f t="shared" si="136"/>
        <v>585000</v>
      </c>
      <c r="P655" s="107">
        <v>585000</v>
      </c>
      <c r="Q655" s="107"/>
      <c r="R655" s="107">
        <f t="shared" si="137"/>
        <v>0</v>
      </c>
      <c r="S655" s="107"/>
      <c r="T655" s="107"/>
      <c r="U655" s="107">
        <f t="shared" si="138"/>
        <v>0</v>
      </c>
      <c r="V655" s="107"/>
      <c r="W655" s="107"/>
      <c r="X655" s="107">
        <f t="shared" si="139"/>
        <v>0</v>
      </c>
      <c r="Y655" s="107"/>
      <c r="Z655" s="107"/>
      <c r="AA655" s="108">
        <f>C655+I655-L655-O655-U655-X655-R655</f>
        <v>0</v>
      </c>
      <c r="AB655" s="7">
        <v>45565</v>
      </c>
    </row>
    <row r="656" spans="1:28" ht="15.75" hidden="1" x14ac:dyDescent="0.25">
      <c r="A656" s="24">
        <v>45547</v>
      </c>
      <c r="B656" s="25" t="s">
        <v>134</v>
      </c>
      <c r="C656" s="25"/>
      <c r="D656" s="25" t="s">
        <v>52</v>
      </c>
      <c r="E656" s="25" t="s">
        <v>42</v>
      </c>
      <c r="F656" s="25">
        <v>500</v>
      </c>
      <c r="G656" s="25" t="s">
        <v>34</v>
      </c>
      <c r="H656" s="25">
        <v>4500</v>
      </c>
      <c r="I656" s="11">
        <f t="shared" si="134"/>
        <v>2250000</v>
      </c>
      <c r="J656" s="31" t="s">
        <v>312</v>
      </c>
      <c r="K656" s="11" t="s">
        <v>1895</v>
      </c>
      <c r="L656" s="107">
        <f t="shared" si="135"/>
        <v>0</v>
      </c>
      <c r="M656" s="107"/>
      <c r="N656" s="107"/>
      <c r="O656" s="107">
        <f t="shared" si="136"/>
        <v>2250000</v>
      </c>
      <c r="P656" s="107">
        <v>2250000</v>
      </c>
      <c r="Q656" s="107"/>
      <c r="R656" s="107">
        <f t="shared" si="137"/>
        <v>0</v>
      </c>
      <c r="S656" s="107"/>
      <c r="T656" s="107"/>
      <c r="U656" s="107">
        <f t="shared" si="138"/>
        <v>0</v>
      </c>
      <c r="V656" s="107"/>
      <c r="W656" s="107"/>
      <c r="X656" s="107">
        <f t="shared" si="139"/>
        <v>0</v>
      </c>
      <c r="Y656" s="107"/>
      <c r="Z656" s="107"/>
      <c r="AA656" s="108">
        <f>C656+I656-L656-O656-U656-X656-R656</f>
        <v>0</v>
      </c>
      <c r="AB656" s="7">
        <v>45565</v>
      </c>
    </row>
    <row r="657" spans="1:28" ht="15.75" hidden="1" x14ac:dyDescent="0.25">
      <c r="A657" s="24">
        <v>45547</v>
      </c>
      <c r="B657" s="25" t="s">
        <v>207</v>
      </c>
      <c r="C657" s="25"/>
      <c r="D657" s="25" t="s">
        <v>46</v>
      </c>
      <c r="E657" s="25" t="s">
        <v>139</v>
      </c>
      <c r="F657" s="25">
        <v>1250</v>
      </c>
      <c r="G657" s="25" t="s">
        <v>34</v>
      </c>
      <c r="H657" s="25">
        <v>2105</v>
      </c>
      <c r="I657" s="11">
        <f t="shared" si="134"/>
        <v>2631250</v>
      </c>
      <c r="J657" s="31" t="s">
        <v>312</v>
      </c>
      <c r="K657" s="11" t="s">
        <v>1899</v>
      </c>
      <c r="L657" s="107">
        <f t="shared" si="135"/>
        <v>0</v>
      </c>
      <c r="M657" s="107"/>
      <c r="N657" s="107"/>
      <c r="O657" s="107">
        <f t="shared" si="136"/>
        <v>2631250</v>
      </c>
      <c r="P657" s="107">
        <v>2631250</v>
      </c>
      <c r="Q657" s="107"/>
      <c r="R657" s="107">
        <f t="shared" si="137"/>
        <v>0</v>
      </c>
      <c r="S657" s="107"/>
      <c r="T657" s="107"/>
      <c r="U657" s="107">
        <f t="shared" si="138"/>
        <v>0</v>
      </c>
      <c r="V657" s="107"/>
      <c r="W657" s="107"/>
      <c r="X657" s="107">
        <f t="shared" si="139"/>
        <v>0</v>
      </c>
      <c r="Y657" s="107"/>
      <c r="Z657" s="107"/>
      <c r="AA657" s="108">
        <f>C657+I657-L657-O657-U657-X657-R657</f>
        <v>0</v>
      </c>
      <c r="AB657" s="7">
        <v>45547</v>
      </c>
    </row>
    <row r="658" spans="1:28" ht="15.75" hidden="1" x14ac:dyDescent="0.25">
      <c r="A658" s="24">
        <v>45547</v>
      </c>
      <c r="B658" s="25" t="s">
        <v>207</v>
      </c>
      <c r="C658" s="25"/>
      <c r="D658" s="25" t="s">
        <v>46</v>
      </c>
      <c r="E658" s="25" t="s">
        <v>179</v>
      </c>
      <c r="F658" s="25">
        <v>250</v>
      </c>
      <c r="G658" s="25" t="s">
        <v>34</v>
      </c>
      <c r="H658" s="25">
        <v>1370</v>
      </c>
      <c r="I658" s="11">
        <f t="shared" si="134"/>
        <v>342500</v>
      </c>
      <c r="J658" s="31" t="s">
        <v>312</v>
      </c>
      <c r="K658" s="11" t="s">
        <v>1899</v>
      </c>
      <c r="L658" s="107">
        <f t="shared" si="135"/>
        <v>0</v>
      </c>
      <c r="M658" s="107"/>
      <c r="N658" s="107"/>
      <c r="O658" s="107">
        <f t="shared" si="136"/>
        <v>342500</v>
      </c>
      <c r="P658" s="107">
        <v>342500</v>
      </c>
      <c r="Q658" s="107"/>
      <c r="R658" s="107">
        <f t="shared" si="137"/>
        <v>0</v>
      </c>
      <c r="S658" s="107"/>
      <c r="T658" s="107"/>
      <c r="U658" s="107">
        <f t="shared" si="138"/>
        <v>0</v>
      </c>
      <c r="V658" s="107"/>
      <c r="W658" s="107"/>
      <c r="X658" s="107">
        <f t="shared" si="139"/>
        <v>0</v>
      </c>
      <c r="Y658" s="107"/>
      <c r="Z658" s="107"/>
      <c r="AA658" s="108">
        <f>C658+I658-L658-O658-U658-X658-R658</f>
        <v>0</v>
      </c>
      <c r="AB658" s="7">
        <v>45547</v>
      </c>
    </row>
    <row r="659" spans="1:28" ht="15.75" hidden="1" x14ac:dyDescent="0.25">
      <c r="A659" s="24">
        <v>45547</v>
      </c>
      <c r="B659" s="25" t="s">
        <v>207</v>
      </c>
      <c r="C659" s="25"/>
      <c r="D659" s="25" t="s">
        <v>46</v>
      </c>
      <c r="E659" s="25" t="s">
        <v>108</v>
      </c>
      <c r="F659" s="25">
        <v>4000</v>
      </c>
      <c r="G659" s="25" t="s">
        <v>34</v>
      </c>
      <c r="H659" s="25">
        <v>2150</v>
      </c>
      <c r="I659" s="11">
        <f t="shared" si="134"/>
        <v>8600000</v>
      </c>
      <c r="J659" s="31" t="s">
        <v>312</v>
      </c>
      <c r="K659" s="11" t="s">
        <v>1900</v>
      </c>
      <c r="L659" s="107">
        <f t="shared" si="135"/>
        <v>0</v>
      </c>
      <c r="M659" s="107"/>
      <c r="N659" s="107"/>
      <c r="O659" s="107">
        <f t="shared" si="136"/>
        <v>8600000</v>
      </c>
      <c r="P659" s="107">
        <v>8600000</v>
      </c>
      <c r="Q659" s="107"/>
      <c r="R659" s="107">
        <f t="shared" si="137"/>
        <v>0</v>
      </c>
      <c r="S659" s="107"/>
      <c r="T659" s="107"/>
      <c r="U659" s="107">
        <f t="shared" si="138"/>
        <v>0</v>
      </c>
      <c r="V659" s="107"/>
      <c r="W659" s="107"/>
      <c r="X659" s="107">
        <f t="shared" si="139"/>
        <v>0</v>
      </c>
      <c r="Y659" s="107"/>
      <c r="Z659" s="107"/>
      <c r="AA659" s="108">
        <f>C659+I659-L659-O659-U659-X659-R659</f>
        <v>0</v>
      </c>
      <c r="AB659" s="7">
        <v>45547</v>
      </c>
    </row>
    <row r="660" spans="1:28" ht="15.75" hidden="1" x14ac:dyDescent="0.25">
      <c r="A660" s="24">
        <v>45547</v>
      </c>
      <c r="B660" s="25" t="s">
        <v>207</v>
      </c>
      <c r="C660" s="25"/>
      <c r="D660" s="25" t="s">
        <v>46</v>
      </c>
      <c r="E660" s="25" t="s">
        <v>1647</v>
      </c>
      <c r="F660" s="25">
        <v>10</v>
      </c>
      <c r="G660" s="25" t="s">
        <v>39</v>
      </c>
      <c r="H660" s="25">
        <v>82000</v>
      </c>
      <c r="I660" s="11">
        <f t="shared" si="134"/>
        <v>820000</v>
      </c>
      <c r="J660" s="31" t="s">
        <v>312</v>
      </c>
      <c r="K660" s="11" t="s">
        <v>1899</v>
      </c>
      <c r="L660" s="107">
        <f t="shared" si="135"/>
        <v>0</v>
      </c>
      <c r="M660" s="107"/>
      <c r="N660" s="107"/>
      <c r="O660" s="107">
        <f t="shared" si="136"/>
        <v>820000</v>
      </c>
      <c r="P660" s="107">
        <v>820000</v>
      </c>
      <c r="Q660" s="107"/>
      <c r="R660" s="107">
        <f t="shared" si="137"/>
        <v>0</v>
      </c>
      <c r="S660" s="107"/>
      <c r="T660" s="107"/>
      <c r="U660" s="107">
        <f t="shared" si="138"/>
        <v>0</v>
      </c>
      <c r="V660" s="107"/>
      <c r="W660" s="107"/>
      <c r="X660" s="107">
        <f t="shared" si="139"/>
        <v>0</v>
      </c>
      <c r="Y660" s="107"/>
      <c r="Z660" s="107"/>
      <c r="AA660" s="108">
        <f>C660+I660-L660-O660-U660-X660-R660</f>
        <v>0</v>
      </c>
      <c r="AB660" s="7">
        <v>45547</v>
      </c>
    </row>
    <row r="661" spans="1:28" ht="15.75" hidden="1" x14ac:dyDescent="0.25">
      <c r="A661" s="24">
        <v>45547</v>
      </c>
      <c r="B661" s="25" t="s">
        <v>203</v>
      </c>
      <c r="C661" s="25"/>
      <c r="D661" s="25" t="s">
        <v>46</v>
      </c>
      <c r="E661" s="25" t="s">
        <v>58</v>
      </c>
      <c r="F661" s="25">
        <v>2000</v>
      </c>
      <c r="G661" s="25" t="s">
        <v>34</v>
      </c>
      <c r="H661" s="25">
        <v>1750</v>
      </c>
      <c r="I661" s="11">
        <f t="shared" si="134"/>
        <v>3500000</v>
      </c>
      <c r="J661" s="12" t="s">
        <v>324</v>
      </c>
      <c r="K661" s="11"/>
      <c r="L661" s="107">
        <f t="shared" si="135"/>
        <v>3500000</v>
      </c>
      <c r="M661" s="107"/>
      <c r="N661" s="107">
        <v>3500000</v>
      </c>
      <c r="O661" s="107">
        <f t="shared" si="136"/>
        <v>0</v>
      </c>
      <c r="P661" s="107"/>
      <c r="Q661" s="107"/>
      <c r="R661" s="107">
        <f t="shared" si="137"/>
        <v>0</v>
      </c>
      <c r="S661" s="107"/>
      <c r="T661" s="107"/>
      <c r="U661" s="107">
        <f t="shared" si="138"/>
        <v>0</v>
      </c>
      <c r="V661" s="107"/>
      <c r="W661" s="107"/>
      <c r="X661" s="107">
        <f t="shared" si="139"/>
        <v>0</v>
      </c>
      <c r="Y661" s="107"/>
      <c r="Z661" s="107"/>
      <c r="AA661" s="108">
        <f>C661+I661-L661-O661-U661-X661-R661</f>
        <v>0</v>
      </c>
      <c r="AB661" s="7">
        <v>45559</v>
      </c>
    </row>
    <row r="662" spans="1:28" ht="15.75" hidden="1" x14ac:dyDescent="0.25">
      <c r="A662" s="24">
        <v>45547</v>
      </c>
      <c r="B662" s="25" t="s">
        <v>96</v>
      </c>
      <c r="C662" s="25"/>
      <c r="D662" s="25" t="s">
        <v>46</v>
      </c>
      <c r="E662" s="25" t="s">
        <v>91</v>
      </c>
      <c r="F662" s="25">
        <v>1</v>
      </c>
      <c r="G662" s="25" t="s">
        <v>303</v>
      </c>
      <c r="H662" s="25">
        <v>1200000</v>
      </c>
      <c r="I662" s="11">
        <f t="shared" si="134"/>
        <v>1200000</v>
      </c>
      <c r="J662" s="31" t="s">
        <v>312</v>
      </c>
      <c r="K662" s="11" t="s">
        <v>1943</v>
      </c>
      <c r="L662" s="107">
        <f t="shared" si="135"/>
        <v>0</v>
      </c>
      <c r="M662" s="107"/>
      <c r="N662" s="107"/>
      <c r="O662" s="107">
        <f t="shared" si="136"/>
        <v>1200000</v>
      </c>
      <c r="P662" s="107">
        <v>1200000</v>
      </c>
      <c r="Q662" s="107"/>
      <c r="R662" s="107">
        <f t="shared" si="137"/>
        <v>0</v>
      </c>
      <c r="S662" s="107"/>
      <c r="T662" s="107"/>
      <c r="U662" s="107">
        <f t="shared" si="138"/>
        <v>0</v>
      </c>
      <c r="V662" s="107"/>
      <c r="W662" s="107"/>
      <c r="X662" s="107">
        <f t="shared" si="139"/>
        <v>0</v>
      </c>
      <c r="Y662" s="107"/>
      <c r="Z662" s="107"/>
      <c r="AA662" s="108">
        <f>C662+I662-L662-O662-U662-X662-R662</f>
        <v>0</v>
      </c>
      <c r="AB662" s="7">
        <v>45565</v>
      </c>
    </row>
    <row r="663" spans="1:28" ht="15.75" hidden="1" x14ac:dyDescent="0.25">
      <c r="A663" s="24">
        <v>45547</v>
      </c>
      <c r="B663" s="25">
        <v>777</v>
      </c>
      <c r="C663" s="25"/>
      <c r="D663" s="25" t="s">
        <v>46</v>
      </c>
      <c r="E663" s="25" t="s">
        <v>64</v>
      </c>
      <c r="F663" s="25">
        <v>40</v>
      </c>
      <c r="G663" s="25" t="s">
        <v>39</v>
      </c>
      <c r="H663" s="25">
        <v>60000</v>
      </c>
      <c r="I663" s="11">
        <f t="shared" si="134"/>
        <v>2400000</v>
      </c>
      <c r="J663" s="31" t="s">
        <v>324</v>
      </c>
      <c r="K663" s="11"/>
      <c r="L663" s="107">
        <f t="shared" si="135"/>
        <v>2400000</v>
      </c>
      <c r="M663" s="107">
        <v>2400000</v>
      </c>
      <c r="N663" s="107"/>
      <c r="O663" s="107">
        <f t="shared" si="136"/>
        <v>0</v>
      </c>
      <c r="P663" s="107"/>
      <c r="Q663" s="107"/>
      <c r="R663" s="107">
        <f t="shared" si="137"/>
        <v>0</v>
      </c>
      <c r="S663" s="107"/>
      <c r="T663" s="107"/>
      <c r="U663" s="107">
        <f t="shared" si="138"/>
        <v>0</v>
      </c>
      <c r="V663" s="107"/>
      <c r="W663" s="107"/>
      <c r="X663" s="107">
        <f t="shared" si="139"/>
        <v>0</v>
      </c>
      <c r="Y663" s="107"/>
      <c r="Z663" s="107"/>
      <c r="AA663" s="108">
        <f>C663+I663-L663-O663-U663-X663-R663</f>
        <v>0</v>
      </c>
      <c r="AB663" s="7">
        <v>45547</v>
      </c>
    </row>
    <row r="664" spans="1:28" ht="15.75" hidden="1" x14ac:dyDescent="0.25">
      <c r="A664" s="24">
        <v>45547</v>
      </c>
      <c r="B664" s="25" t="s">
        <v>1388</v>
      </c>
      <c r="C664" s="25"/>
      <c r="D664" s="25" t="s">
        <v>52</v>
      </c>
      <c r="E664" s="25" t="s">
        <v>135</v>
      </c>
      <c r="F664" s="25">
        <v>7</v>
      </c>
      <c r="G664" s="25" t="s">
        <v>48</v>
      </c>
      <c r="H664" s="25">
        <v>150000</v>
      </c>
      <c r="I664" s="11">
        <f t="shared" si="134"/>
        <v>1050000</v>
      </c>
      <c r="J664" s="31" t="s">
        <v>312</v>
      </c>
      <c r="K664" s="11" t="s">
        <v>1889</v>
      </c>
      <c r="L664" s="107">
        <f t="shared" si="135"/>
        <v>0</v>
      </c>
      <c r="M664" s="107"/>
      <c r="N664" s="107"/>
      <c r="O664" s="107">
        <f t="shared" si="136"/>
        <v>1050000</v>
      </c>
      <c r="P664" s="107">
        <v>1050000</v>
      </c>
      <c r="Q664" s="107"/>
      <c r="R664" s="107">
        <f t="shared" si="137"/>
        <v>0</v>
      </c>
      <c r="S664" s="107"/>
      <c r="T664" s="107"/>
      <c r="U664" s="107">
        <f t="shared" si="138"/>
        <v>0</v>
      </c>
      <c r="V664" s="107"/>
      <c r="W664" s="107"/>
      <c r="X664" s="107">
        <f t="shared" si="139"/>
        <v>0</v>
      </c>
      <c r="Y664" s="107"/>
      <c r="Z664" s="107"/>
      <c r="AA664" s="108">
        <f>C664+I664-L664-O664-U664-X664-R664</f>
        <v>0</v>
      </c>
      <c r="AB664" s="7">
        <v>45545</v>
      </c>
    </row>
    <row r="665" spans="1:28" ht="15.75" hidden="1" x14ac:dyDescent="0.25">
      <c r="A665" s="24">
        <v>45547</v>
      </c>
      <c r="B665" s="25" t="s">
        <v>309</v>
      </c>
      <c r="C665" s="25"/>
      <c r="D665" s="25" t="s">
        <v>52</v>
      </c>
      <c r="E665" s="25" t="s">
        <v>129</v>
      </c>
      <c r="F665" s="25">
        <v>24</v>
      </c>
      <c r="G665" s="25" t="s">
        <v>77</v>
      </c>
      <c r="H665" s="25">
        <v>65000</v>
      </c>
      <c r="I665" s="11">
        <f t="shared" si="134"/>
        <v>1560000</v>
      </c>
      <c r="J665" s="31" t="s">
        <v>324</v>
      </c>
      <c r="K665" s="11"/>
      <c r="L665" s="107">
        <f t="shared" si="135"/>
        <v>0</v>
      </c>
      <c r="M665" s="107"/>
      <c r="N665" s="107"/>
      <c r="O665" s="107">
        <f t="shared" si="136"/>
        <v>0</v>
      </c>
      <c r="P665" s="107"/>
      <c r="Q665" s="107"/>
      <c r="R665" s="107">
        <f t="shared" si="137"/>
        <v>0</v>
      </c>
      <c r="S665" s="107"/>
      <c r="T665" s="107"/>
      <c r="U665" s="107">
        <f t="shared" si="138"/>
        <v>1560000</v>
      </c>
      <c r="V665" s="107">
        <v>1560000</v>
      </c>
      <c r="W665" s="107"/>
      <c r="X665" s="107">
        <f t="shared" si="139"/>
        <v>0</v>
      </c>
      <c r="Y665" s="107"/>
      <c r="Z665" s="107"/>
      <c r="AA665" s="108">
        <f>C665+I665-L665-O665-U665-X665-R665</f>
        <v>0</v>
      </c>
      <c r="AB665" s="7">
        <v>45560</v>
      </c>
    </row>
    <row r="666" spans="1:28" ht="15.75" hidden="1" x14ac:dyDescent="0.25">
      <c r="A666" s="24">
        <v>45547</v>
      </c>
      <c r="B666" s="25" t="s">
        <v>347</v>
      </c>
      <c r="C666" s="25"/>
      <c r="D666" s="25" t="s">
        <v>52</v>
      </c>
      <c r="E666" s="25" t="s">
        <v>348</v>
      </c>
      <c r="F666" s="25">
        <v>200</v>
      </c>
      <c r="G666" s="25" t="s">
        <v>34</v>
      </c>
      <c r="H666" s="25">
        <v>1150</v>
      </c>
      <c r="I666" s="11">
        <f t="shared" si="134"/>
        <v>230000</v>
      </c>
      <c r="J666" s="31" t="s">
        <v>324</v>
      </c>
      <c r="K666" s="11"/>
      <c r="L666" s="107">
        <f t="shared" si="135"/>
        <v>0</v>
      </c>
      <c r="M666" s="107"/>
      <c r="N666" s="107"/>
      <c r="O666" s="107">
        <f t="shared" si="136"/>
        <v>0</v>
      </c>
      <c r="P666" s="107"/>
      <c r="Q666" s="107"/>
      <c r="R666" s="107">
        <f t="shared" si="137"/>
        <v>0</v>
      </c>
      <c r="S666" s="107"/>
      <c r="T666" s="107"/>
      <c r="U666" s="107">
        <f t="shared" si="138"/>
        <v>230000</v>
      </c>
      <c r="V666" s="107">
        <v>230000</v>
      </c>
      <c r="W666" s="107"/>
      <c r="X666" s="107">
        <f t="shared" si="139"/>
        <v>0</v>
      </c>
      <c r="Y666" s="107"/>
      <c r="Z666" s="107"/>
      <c r="AA666" s="108">
        <f>C666+I666-L666-O666-U666-X666-R666</f>
        <v>0</v>
      </c>
      <c r="AB666" s="7">
        <v>45547</v>
      </c>
    </row>
    <row r="667" spans="1:28" ht="15.75" hidden="1" x14ac:dyDescent="0.25">
      <c r="A667" s="24">
        <v>45547</v>
      </c>
      <c r="B667" s="25" t="s">
        <v>1846</v>
      </c>
      <c r="C667" s="25"/>
      <c r="D667" s="25" t="s">
        <v>46</v>
      </c>
      <c r="E667" s="25" t="s">
        <v>69</v>
      </c>
      <c r="F667" s="25">
        <v>25</v>
      </c>
      <c r="G667" s="25" t="s">
        <v>39</v>
      </c>
      <c r="H667" s="25">
        <v>180000</v>
      </c>
      <c r="I667" s="11">
        <f t="shared" si="134"/>
        <v>4500000</v>
      </c>
      <c r="J667" s="31" t="s">
        <v>324</v>
      </c>
      <c r="K667" s="11"/>
      <c r="L667" s="107">
        <f t="shared" si="135"/>
        <v>4500000</v>
      </c>
      <c r="M667" s="107">
        <v>4500000</v>
      </c>
      <c r="N667" s="107"/>
      <c r="O667" s="107">
        <f t="shared" si="136"/>
        <v>0</v>
      </c>
      <c r="P667" s="107"/>
      <c r="Q667" s="107"/>
      <c r="R667" s="107">
        <f t="shared" si="137"/>
        <v>0</v>
      </c>
      <c r="S667" s="107"/>
      <c r="T667" s="107"/>
      <c r="U667" s="107">
        <f t="shared" si="138"/>
        <v>0</v>
      </c>
      <c r="V667" s="107"/>
      <c r="W667" s="107"/>
      <c r="X667" s="107">
        <f t="shared" si="139"/>
        <v>0</v>
      </c>
      <c r="Y667" s="107"/>
      <c r="Z667" s="107"/>
      <c r="AA667" s="108">
        <f>C667+I667-L667-O667-U667-X667-R667</f>
        <v>0</v>
      </c>
      <c r="AB667" s="7">
        <v>45547</v>
      </c>
    </row>
    <row r="668" spans="1:28" ht="15.75" hidden="1" x14ac:dyDescent="0.25">
      <c r="A668" s="24">
        <v>45547</v>
      </c>
      <c r="B668" s="25" t="s">
        <v>844</v>
      </c>
      <c r="C668" s="25"/>
      <c r="D668" s="25" t="s">
        <v>46</v>
      </c>
      <c r="E668" s="25" t="s">
        <v>150</v>
      </c>
      <c r="F668" s="25">
        <v>10</v>
      </c>
      <c r="G668" s="25" t="s">
        <v>77</v>
      </c>
      <c r="H668" s="25">
        <v>50000</v>
      </c>
      <c r="I668" s="11">
        <f t="shared" si="134"/>
        <v>500000</v>
      </c>
      <c r="J668" s="31" t="s">
        <v>324</v>
      </c>
      <c r="K668" s="11"/>
      <c r="L668" s="107">
        <f t="shared" si="135"/>
        <v>0</v>
      </c>
      <c r="M668" s="107"/>
      <c r="N668" s="107"/>
      <c r="O668" s="107">
        <f t="shared" si="136"/>
        <v>0</v>
      </c>
      <c r="P668" s="107"/>
      <c r="Q668" s="107"/>
      <c r="R668" s="107">
        <f t="shared" si="137"/>
        <v>0</v>
      </c>
      <c r="S668" s="107"/>
      <c r="T668" s="107"/>
      <c r="U668" s="107">
        <f t="shared" si="138"/>
        <v>500000</v>
      </c>
      <c r="V668" s="107">
        <v>500000</v>
      </c>
      <c r="W668" s="107"/>
      <c r="X668" s="107">
        <f t="shared" si="139"/>
        <v>0</v>
      </c>
      <c r="Y668" s="107"/>
      <c r="Z668" s="107"/>
      <c r="AA668" s="108">
        <f>C668+I668-L668-O668-U668-X668-R668</f>
        <v>0</v>
      </c>
      <c r="AB668" s="7">
        <v>45547</v>
      </c>
    </row>
    <row r="669" spans="1:28" ht="15.75" hidden="1" x14ac:dyDescent="0.25">
      <c r="A669" s="24">
        <v>45547</v>
      </c>
      <c r="B669" s="25" t="s">
        <v>844</v>
      </c>
      <c r="C669" s="25"/>
      <c r="D669" s="25" t="s">
        <v>46</v>
      </c>
      <c r="E669" s="25" t="s">
        <v>129</v>
      </c>
      <c r="F669" s="25">
        <v>2</v>
      </c>
      <c r="G669" s="25" t="s">
        <v>77</v>
      </c>
      <c r="H669" s="25">
        <v>65000</v>
      </c>
      <c r="I669" s="11">
        <f t="shared" si="134"/>
        <v>130000</v>
      </c>
      <c r="J669" s="31" t="s">
        <v>324</v>
      </c>
      <c r="K669" s="11"/>
      <c r="L669" s="107">
        <f t="shared" si="135"/>
        <v>0</v>
      </c>
      <c r="M669" s="107"/>
      <c r="N669" s="107"/>
      <c r="O669" s="107">
        <f t="shared" si="136"/>
        <v>0</v>
      </c>
      <c r="P669" s="107"/>
      <c r="Q669" s="107"/>
      <c r="R669" s="107">
        <f t="shared" si="137"/>
        <v>0</v>
      </c>
      <c r="S669" s="107"/>
      <c r="T669" s="107"/>
      <c r="U669" s="107">
        <f t="shared" si="138"/>
        <v>130000</v>
      </c>
      <c r="V669" s="107">
        <v>130000</v>
      </c>
      <c r="W669" s="107"/>
      <c r="X669" s="107">
        <f t="shared" si="139"/>
        <v>0</v>
      </c>
      <c r="Y669" s="107"/>
      <c r="Z669" s="107"/>
      <c r="AA669" s="108">
        <f>C669+I669-L669-O669-U669-X669-R669</f>
        <v>0</v>
      </c>
      <c r="AB669" s="7">
        <v>45547</v>
      </c>
    </row>
    <row r="670" spans="1:28" ht="15.75" hidden="1" x14ac:dyDescent="0.25">
      <c r="A670" s="24">
        <v>45547</v>
      </c>
      <c r="B670" s="25" t="s">
        <v>41</v>
      </c>
      <c r="C670" s="25"/>
      <c r="D670" s="25" t="s">
        <v>46</v>
      </c>
      <c r="E670" s="25" t="s">
        <v>1259</v>
      </c>
      <c r="F670" s="25">
        <v>1000</v>
      </c>
      <c r="G670" s="25" t="s">
        <v>34</v>
      </c>
      <c r="H670" s="25">
        <v>1020</v>
      </c>
      <c r="I670" s="11">
        <f t="shared" si="134"/>
        <v>1020000</v>
      </c>
      <c r="J670" s="12" t="s">
        <v>324</v>
      </c>
      <c r="K670" s="11"/>
      <c r="L670" s="107">
        <f t="shared" si="135"/>
        <v>0</v>
      </c>
      <c r="M670" s="107"/>
      <c r="N670" s="107"/>
      <c r="O670" s="107">
        <f t="shared" si="136"/>
        <v>0</v>
      </c>
      <c r="P670" s="107"/>
      <c r="Q670" s="107"/>
      <c r="R670" s="107">
        <f t="shared" si="137"/>
        <v>0</v>
      </c>
      <c r="S670" s="107"/>
      <c r="T670" s="107"/>
      <c r="U670" s="107">
        <f t="shared" si="138"/>
        <v>1020000</v>
      </c>
      <c r="V670" s="107"/>
      <c r="W670" s="107">
        <v>1020000</v>
      </c>
      <c r="X670" s="107">
        <f t="shared" si="139"/>
        <v>0</v>
      </c>
      <c r="Y670" s="107"/>
      <c r="Z670" s="107"/>
      <c r="AA670" s="108">
        <f>C670+I670-L670-O670-U670-X670-R670</f>
        <v>0</v>
      </c>
      <c r="AB670" s="7">
        <v>45548</v>
      </c>
    </row>
    <row r="671" spans="1:28" ht="15.75" hidden="1" x14ac:dyDescent="0.25">
      <c r="A671" s="24">
        <v>45547</v>
      </c>
      <c r="B671" s="25" t="s">
        <v>41</v>
      </c>
      <c r="C671" s="25"/>
      <c r="D671" s="25" t="s">
        <v>46</v>
      </c>
      <c r="E671" s="25" t="s">
        <v>50</v>
      </c>
      <c r="F671" s="25">
        <v>500</v>
      </c>
      <c r="G671" s="25" t="s">
        <v>34</v>
      </c>
      <c r="H671" s="25">
        <v>3360</v>
      </c>
      <c r="I671" s="11">
        <f t="shared" si="134"/>
        <v>1680000</v>
      </c>
      <c r="J671" s="12" t="s">
        <v>324</v>
      </c>
      <c r="K671" s="11"/>
      <c r="L671" s="107">
        <f t="shared" si="135"/>
        <v>525100</v>
      </c>
      <c r="M671" s="107">
        <v>525100</v>
      </c>
      <c r="N671" s="107"/>
      <c r="O671" s="107">
        <f t="shared" si="136"/>
        <v>0</v>
      </c>
      <c r="P671" s="107"/>
      <c r="Q671" s="107"/>
      <c r="R671" s="107">
        <f t="shared" si="137"/>
        <v>0</v>
      </c>
      <c r="S671" s="107"/>
      <c r="T671" s="107"/>
      <c r="U671" s="107">
        <f t="shared" si="138"/>
        <v>1154900</v>
      </c>
      <c r="V671" s="107"/>
      <c r="W671" s="107">
        <v>1154900</v>
      </c>
      <c r="X671" s="107">
        <f t="shared" si="139"/>
        <v>0</v>
      </c>
      <c r="Y671" s="107"/>
      <c r="Z671" s="107"/>
      <c r="AA671" s="108">
        <f>C671+I671-L671-O671-U671-X671-R671</f>
        <v>0</v>
      </c>
      <c r="AB671" s="7">
        <v>45548</v>
      </c>
    </row>
    <row r="672" spans="1:28" ht="15.75" hidden="1" x14ac:dyDescent="0.25">
      <c r="A672" s="24">
        <v>45547</v>
      </c>
      <c r="B672" s="25" t="s">
        <v>41</v>
      </c>
      <c r="C672" s="25"/>
      <c r="D672" s="25" t="s">
        <v>46</v>
      </c>
      <c r="E672" s="25" t="s">
        <v>108</v>
      </c>
      <c r="F672" s="25">
        <v>2400</v>
      </c>
      <c r="G672" s="25" t="s">
        <v>34</v>
      </c>
      <c r="H672" s="25">
        <v>1800</v>
      </c>
      <c r="I672" s="11">
        <f t="shared" si="134"/>
        <v>4320000</v>
      </c>
      <c r="J672" s="12" t="s">
        <v>324</v>
      </c>
      <c r="K672" s="11"/>
      <c r="L672" s="107">
        <f t="shared" si="135"/>
        <v>4320000</v>
      </c>
      <c r="M672" s="107">
        <v>1854900</v>
      </c>
      <c r="N672" s="107">
        <f>1265000+1200100</f>
        <v>2465100</v>
      </c>
      <c r="O672" s="107">
        <f t="shared" si="136"/>
        <v>0</v>
      </c>
      <c r="P672" s="107"/>
      <c r="Q672" s="107"/>
      <c r="R672" s="107">
        <f t="shared" si="137"/>
        <v>0</v>
      </c>
      <c r="S672" s="107"/>
      <c r="T672" s="107"/>
      <c r="U672" s="107">
        <f t="shared" si="138"/>
        <v>0</v>
      </c>
      <c r="V672" s="107"/>
      <c r="W672" s="107"/>
      <c r="X672" s="107">
        <f t="shared" si="139"/>
        <v>0</v>
      </c>
      <c r="Y672" s="107"/>
      <c r="Z672" s="107"/>
      <c r="AA672" s="108">
        <f>C672+I672-L672-O672-U672-X672-R672</f>
        <v>0</v>
      </c>
      <c r="AB672" s="7">
        <v>45552</v>
      </c>
    </row>
    <row r="673" spans="1:28" ht="15.75" hidden="1" x14ac:dyDescent="0.25">
      <c r="A673" s="24">
        <v>45547</v>
      </c>
      <c r="B673" s="25" t="s">
        <v>41</v>
      </c>
      <c r="C673" s="25"/>
      <c r="D673" s="25" t="s">
        <v>46</v>
      </c>
      <c r="E673" s="25" t="s">
        <v>179</v>
      </c>
      <c r="F673" s="25">
        <v>2000</v>
      </c>
      <c r="G673" s="25" t="s">
        <v>34</v>
      </c>
      <c r="H673" s="25">
        <v>1370</v>
      </c>
      <c r="I673" s="11">
        <f t="shared" si="134"/>
        <v>2740000</v>
      </c>
      <c r="J673" s="12" t="s">
        <v>324</v>
      </c>
      <c r="K673" s="11"/>
      <c r="L673" s="107">
        <f t="shared" si="135"/>
        <v>2740000</v>
      </c>
      <c r="M673" s="107"/>
      <c r="N673" s="107">
        <v>2740000</v>
      </c>
      <c r="O673" s="107">
        <f t="shared" si="136"/>
        <v>0</v>
      </c>
      <c r="P673" s="107"/>
      <c r="Q673" s="107"/>
      <c r="R673" s="107">
        <f t="shared" si="137"/>
        <v>0</v>
      </c>
      <c r="S673" s="107"/>
      <c r="T673" s="107"/>
      <c r="U673" s="107">
        <f t="shared" si="138"/>
        <v>0</v>
      </c>
      <c r="V673" s="107"/>
      <c r="W673" s="107"/>
      <c r="X673" s="107">
        <f t="shared" si="139"/>
        <v>0</v>
      </c>
      <c r="Y673" s="107"/>
      <c r="Z673" s="107"/>
      <c r="AA673" s="108">
        <f>C673+I673-L673-O673-U673-X673-R673</f>
        <v>0</v>
      </c>
      <c r="AB673" s="7">
        <v>45552</v>
      </c>
    </row>
    <row r="674" spans="1:28" ht="15.75" x14ac:dyDescent="0.25">
      <c r="A674" s="24">
        <v>45548</v>
      </c>
      <c r="B674" s="25" t="s">
        <v>205</v>
      </c>
      <c r="C674" s="25"/>
      <c r="D674" s="25" t="s">
        <v>46</v>
      </c>
      <c r="E674" s="25" t="s">
        <v>133</v>
      </c>
      <c r="F674" s="25">
        <v>300</v>
      </c>
      <c r="G674" s="25" t="s">
        <v>34</v>
      </c>
      <c r="H674" s="25">
        <v>3025</v>
      </c>
      <c r="I674" s="11">
        <f t="shared" ref="I674:I736" si="140">F674*H674</f>
        <v>907500</v>
      </c>
      <c r="J674" s="31" t="s">
        <v>312</v>
      </c>
      <c r="K674" s="11" t="s">
        <v>1921</v>
      </c>
      <c r="L674" s="107">
        <f t="shared" ref="L674" si="141">M674+N674</f>
        <v>0</v>
      </c>
      <c r="M674" s="107"/>
      <c r="N674" s="107"/>
      <c r="O674" s="107">
        <f t="shared" ref="O674" si="142">P674+Q674</f>
        <v>907500</v>
      </c>
      <c r="P674" s="151">
        <v>907500</v>
      </c>
      <c r="Q674" s="107"/>
      <c r="R674" s="107">
        <f t="shared" ref="R674" si="143">S674+T674</f>
        <v>0</v>
      </c>
      <c r="S674" s="107"/>
      <c r="T674" s="107"/>
      <c r="U674" s="107">
        <f t="shared" ref="U674" si="144">V674+W674</f>
        <v>0</v>
      </c>
      <c r="V674" s="107"/>
      <c r="W674" s="107"/>
      <c r="X674" s="107">
        <f t="shared" ref="X674" si="145">Y674+Z674</f>
        <v>0</v>
      </c>
      <c r="Y674" s="107"/>
      <c r="Z674" s="107"/>
      <c r="AA674" s="108">
        <f>C674+I674-L674-O674-U674-X674-R674</f>
        <v>0</v>
      </c>
      <c r="AB674" s="7">
        <v>45555</v>
      </c>
    </row>
    <row r="675" spans="1:28" ht="15.75" x14ac:dyDescent="0.25">
      <c r="A675" s="24">
        <v>45548</v>
      </c>
      <c r="B675" s="25" t="s">
        <v>205</v>
      </c>
      <c r="C675" s="25"/>
      <c r="D675" s="25" t="s">
        <v>46</v>
      </c>
      <c r="E675" s="25" t="s">
        <v>165</v>
      </c>
      <c r="F675" s="25">
        <v>2</v>
      </c>
      <c r="G675" s="25" t="s">
        <v>303</v>
      </c>
      <c r="H675" s="25">
        <v>1200000</v>
      </c>
      <c r="I675" s="11">
        <f t="shared" si="140"/>
        <v>2400000</v>
      </c>
      <c r="J675" s="31" t="s">
        <v>312</v>
      </c>
      <c r="K675" s="11" t="s">
        <v>1909</v>
      </c>
      <c r="L675" s="107">
        <f t="shared" ref="L675:L736" si="146">M675+N675</f>
        <v>0</v>
      </c>
      <c r="M675" s="107"/>
      <c r="N675" s="107"/>
      <c r="O675" s="107">
        <f t="shared" ref="O675:O736" si="147">P675+Q675</f>
        <v>2400000</v>
      </c>
      <c r="P675" s="151">
        <v>2400000</v>
      </c>
      <c r="Q675" s="107"/>
      <c r="R675" s="107">
        <f t="shared" ref="R675:R736" si="148">S675+T675</f>
        <v>0</v>
      </c>
      <c r="S675" s="107"/>
      <c r="T675" s="107"/>
      <c r="U675" s="107">
        <f t="shared" ref="U675:U736" si="149">V675+W675</f>
        <v>0</v>
      </c>
      <c r="V675" s="107"/>
      <c r="W675" s="107"/>
      <c r="X675" s="107">
        <f t="shared" ref="X675:X736" si="150">Y675+Z675</f>
        <v>0</v>
      </c>
      <c r="Y675" s="107"/>
      <c r="Z675" s="107"/>
      <c r="AA675" s="108">
        <f>C675+I675-L675-O675-U675-X675-R675</f>
        <v>0</v>
      </c>
      <c r="AB675" s="7">
        <v>45565</v>
      </c>
    </row>
    <row r="676" spans="1:28" ht="15.75" x14ac:dyDescent="0.25">
      <c r="A676" s="24">
        <v>45548</v>
      </c>
      <c r="B676" s="25" t="s">
        <v>205</v>
      </c>
      <c r="C676" s="25"/>
      <c r="D676" s="25" t="s">
        <v>46</v>
      </c>
      <c r="E676" s="25" t="s">
        <v>42</v>
      </c>
      <c r="F676" s="25">
        <v>600</v>
      </c>
      <c r="G676" s="25" t="s">
        <v>34</v>
      </c>
      <c r="H676" s="25">
        <v>3800</v>
      </c>
      <c r="I676" s="11">
        <f t="shared" si="140"/>
        <v>2280000</v>
      </c>
      <c r="J676" s="31" t="s">
        <v>312</v>
      </c>
      <c r="K676" s="11" t="s">
        <v>1922</v>
      </c>
      <c r="L676" s="107">
        <f t="shared" si="146"/>
        <v>0</v>
      </c>
      <c r="M676" s="107"/>
      <c r="N676" s="107"/>
      <c r="O676" s="107">
        <f t="shared" si="147"/>
        <v>2280000</v>
      </c>
      <c r="P676" s="151">
        <v>2280000</v>
      </c>
      <c r="Q676" s="151"/>
      <c r="R676" s="107">
        <f t="shared" si="148"/>
        <v>0</v>
      </c>
      <c r="S676" s="107"/>
      <c r="T676" s="107"/>
      <c r="U676" s="107">
        <f t="shared" si="149"/>
        <v>0</v>
      </c>
      <c r="V676" s="107"/>
      <c r="W676" s="107"/>
      <c r="X676" s="107">
        <f t="shared" si="150"/>
        <v>0</v>
      </c>
      <c r="Y676" s="107"/>
      <c r="Z676" s="107"/>
      <c r="AA676" s="108">
        <f>C676+I676-L676-O676-U676-X676-R676</f>
        <v>0</v>
      </c>
      <c r="AB676" s="7">
        <v>45552</v>
      </c>
    </row>
    <row r="677" spans="1:28" ht="15.75" hidden="1" x14ac:dyDescent="0.25">
      <c r="A677" s="24">
        <v>45548</v>
      </c>
      <c r="B677" s="25" t="s">
        <v>90</v>
      </c>
      <c r="C677" s="25"/>
      <c r="D677" s="25" t="s">
        <v>52</v>
      </c>
      <c r="E677" s="25" t="s">
        <v>63</v>
      </c>
      <c r="F677" s="25">
        <v>40</v>
      </c>
      <c r="G677" s="25" t="s">
        <v>48</v>
      </c>
      <c r="H677" s="25">
        <v>450000</v>
      </c>
      <c r="I677" s="11">
        <f t="shared" si="140"/>
        <v>18000000</v>
      </c>
      <c r="J677" s="31" t="s">
        <v>312</v>
      </c>
      <c r="K677" s="11" t="s">
        <v>1916</v>
      </c>
      <c r="L677" s="107">
        <f t="shared" si="146"/>
        <v>0</v>
      </c>
      <c r="M677" s="107"/>
      <c r="N677" s="107"/>
      <c r="O677" s="107">
        <f t="shared" si="147"/>
        <v>18000000</v>
      </c>
      <c r="P677" s="107">
        <v>18000000</v>
      </c>
      <c r="Q677" s="107"/>
      <c r="R677" s="107">
        <f t="shared" si="148"/>
        <v>0</v>
      </c>
      <c r="S677" s="107"/>
      <c r="T677" s="107"/>
      <c r="U677" s="107">
        <f t="shared" si="149"/>
        <v>0</v>
      </c>
      <c r="V677" s="107"/>
      <c r="W677" s="107"/>
      <c r="X677" s="107">
        <f t="shared" si="150"/>
        <v>0</v>
      </c>
      <c r="Y677" s="107"/>
      <c r="Z677" s="107"/>
      <c r="AA677" s="108">
        <f>C677+I677-L677-O677-U677-X677-R677</f>
        <v>0</v>
      </c>
      <c r="AB677" s="7">
        <v>45551</v>
      </c>
    </row>
    <row r="678" spans="1:28" ht="15.75" hidden="1" x14ac:dyDescent="0.25">
      <c r="A678" s="24">
        <v>45548</v>
      </c>
      <c r="B678" s="25" t="s">
        <v>41</v>
      </c>
      <c r="C678" s="25"/>
      <c r="D678" s="25" t="s">
        <v>46</v>
      </c>
      <c r="E678" s="25" t="s">
        <v>50</v>
      </c>
      <c r="F678" s="25">
        <v>1000</v>
      </c>
      <c r="G678" s="25" t="s">
        <v>34</v>
      </c>
      <c r="H678" s="25">
        <v>3360</v>
      </c>
      <c r="I678" s="11">
        <f t="shared" si="140"/>
        <v>3360000</v>
      </c>
      <c r="J678" s="12" t="s">
        <v>324</v>
      </c>
      <c r="K678" s="11"/>
      <c r="L678" s="107">
        <f t="shared" si="146"/>
        <v>2734900</v>
      </c>
      <c r="M678" s="107"/>
      <c r="N678" s="107">
        <v>2734900</v>
      </c>
      <c r="O678" s="107">
        <f t="shared" si="147"/>
        <v>0</v>
      </c>
      <c r="P678" s="107"/>
      <c r="Q678" s="107"/>
      <c r="R678" s="107">
        <f t="shared" si="148"/>
        <v>0</v>
      </c>
      <c r="S678" s="107"/>
      <c r="T678" s="107"/>
      <c r="U678" s="107">
        <f t="shared" si="149"/>
        <v>625100</v>
      </c>
      <c r="V678" s="107">
        <v>625100</v>
      </c>
      <c r="W678" s="107"/>
      <c r="X678" s="107">
        <f t="shared" si="150"/>
        <v>0</v>
      </c>
      <c r="Y678" s="107"/>
      <c r="Z678" s="107"/>
      <c r="AA678" s="108">
        <f>C678+I678-L678-O678-U678-X678-R678</f>
        <v>0</v>
      </c>
      <c r="AB678" s="7">
        <v>45552</v>
      </c>
    </row>
    <row r="679" spans="1:28" ht="15.75" hidden="1" x14ac:dyDescent="0.25">
      <c r="A679" s="24">
        <v>45548</v>
      </c>
      <c r="B679" s="25" t="s">
        <v>41</v>
      </c>
      <c r="C679" s="25"/>
      <c r="D679" s="25" t="s">
        <v>46</v>
      </c>
      <c r="E679" s="25" t="s">
        <v>782</v>
      </c>
      <c r="F679" s="25">
        <v>200</v>
      </c>
      <c r="G679" s="25" t="s">
        <v>34</v>
      </c>
      <c r="H679" s="25">
        <v>3920</v>
      </c>
      <c r="I679" s="11">
        <f t="shared" si="140"/>
        <v>784000</v>
      </c>
      <c r="J679" s="12" t="s">
        <v>324</v>
      </c>
      <c r="K679" s="11"/>
      <c r="L679" s="107">
        <f t="shared" si="146"/>
        <v>0</v>
      </c>
      <c r="M679" s="107"/>
      <c r="N679" s="107"/>
      <c r="O679" s="107">
        <f t="shared" si="147"/>
        <v>0</v>
      </c>
      <c r="P679" s="107"/>
      <c r="Q679" s="107"/>
      <c r="R679" s="107">
        <f t="shared" si="148"/>
        <v>0</v>
      </c>
      <c r="S679" s="107"/>
      <c r="T679" s="107"/>
      <c r="U679" s="107">
        <f t="shared" si="149"/>
        <v>784000</v>
      </c>
      <c r="V679" s="107">
        <v>784000</v>
      </c>
      <c r="W679" s="107"/>
      <c r="X679" s="107">
        <f t="shared" si="150"/>
        <v>0</v>
      </c>
      <c r="Y679" s="107"/>
      <c r="Z679" s="107"/>
      <c r="AA679" s="108">
        <f>C679+I679-L679-O679-U679-X679-R679</f>
        <v>0</v>
      </c>
      <c r="AB679" s="7">
        <v>45552</v>
      </c>
    </row>
    <row r="680" spans="1:28" ht="15.75" hidden="1" x14ac:dyDescent="0.25">
      <c r="A680" s="24">
        <v>45548</v>
      </c>
      <c r="B680" s="25" t="s">
        <v>41</v>
      </c>
      <c r="C680" s="25"/>
      <c r="D680" s="25" t="s">
        <v>46</v>
      </c>
      <c r="E680" s="25" t="s">
        <v>108</v>
      </c>
      <c r="F680" s="25">
        <v>1000</v>
      </c>
      <c r="G680" s="25" t="s">
        <v>34</v>
      </c>
      <c r="H680" s="25">
        <v>1800</v>
      </c>
      <c r="I680" s="11">
        <f t="shared" si="140"/>
        <v>1800000</v>
      </c>
      <c r="J680" s="12" t="s">
        <v>324</v>
      </c>
      <c r="K680" s="11"/>
      <c r="L680" s="107">
        <f t="shared" si="146"/>
        <v>0</v>
      </c>
      <c r="M680" s="107"/>
      <c r="N680" s="107"/>
      <c r="O680" s="107">
        <f t="shared" si="147"/>
        <v>0</v>
      </c>
      <c r="P680" s="107"/>
      <c r="Q680" s="107"/>
      <c r="R680" s="107">
        <f t="shared" si="148"/>
        <v>0</v>
      </c>
      <c r="S680" s="107"/>
      <c r="T680" s="107"/>
      <c r="U680" s="107">
        <f t="shared" si="149"/>
        <v>1800000</v>
      </c>
      <c r="V680" s="107">
        <v>1800000</v>
      </c>
      <c r="W680" s="107"/>
      <c r="X680" s="107">
        <f t="shared" si="150"/>
        <v>0</v>
      </c>
      <c r="Y680" s="107"/>
      <c r="Z680" s="107"/>
      <c r="AA680" s="108">
        <f>C680+I680-L680-O680-U680-X680-R680</f>
        <v>0</v>
      </c>
      <c r="AB680" s="7">
        <v>45552</v>
      </c>
    </row>
    <row r="681" spans="1:28" ht="15.75" hidden="1" x14ac:dyDescent="0.25">
      <c r="A681" s="24">
        <v>45548</v>
      </c>
      <c r="B681" s="25" t="s">
        <v>412</v>
      </c>
      <c r="C681" s="25"/>
      <c r="D681" s="25" t="s">
        <v>46</v>
      </c>
      <c r="E681" s="25" t="s">
        <v>58</v>
      </c>
      <c r="F681" s="25">
        <v>10400</v>
      </c>
      <c r="G681" s="25" t="s">
        <v>34</v>
      </c>
      <c r="H681" s="25">
        <v>1850</v>
      </c>
      <c r="I681" s="11">
        <f t="shared" si="140"/>
        <v>19240000</v>
      </c>
      <c r="J681" s="31" t="s">
        <v>324</v>
      </c>
      <c r="K681" s="11"/>
      <c r="L681" s="107">
        <f t="shared" si="146"/>
        <v>11480000</v>
      </c>
      <c r="M681" s="107">
        <v>11480000</v>
      </c>
      <c r="N681" s="107"/>
      <c r="O681" s="107">
        <f t="shared" si="147"/>
        <v>7760000</v>
      </c>
      <c r="P681" s="107">
        <v>7760000</v>
      </c>
      <c r="Q681" s="107"/>
      <c r="R681" s="107">
        <f t="shared" si="148"/>
        <v>0</v>
      </c>
      <c r="S681" s="107"/>
      <c r="T681" s="107"/>
      <c r="U681" s="107">
        <f t="shared" si="149"/>
        <v>0</v>
      </c>
      <c r="V681" s="107"/>
      <c r="W681" s="107"/>
      <c r="X681" s="107">
        <f t="shared" si="150"/>
        <v>0</v>
      </c>
      <c r="Y681" s="107"/>
      <c r="Z681" s="107"/>
      <c r="AA681" s="108">
        <f>C681+I681-L681-O681-U681-X681-R681</f>
        <v>0</v>
      </c>
      <c r="AB681" s="7">
        <v>45556</v>
      </c>
    </row>
    <row r="682" spans="1:28" ht="15.75" hidden="1" x14ac:dyDescent="0.25">
      <c r="A682" s="24">
        <v>45548</v>
      </c>
      <c r="B682" s="25" t="s">
        <v>110</v>
      </c>
      <c r="C682" s="25"/>
      <c r="D682" s="25" t="s">
        <v>46</v>
      </c>
      <c r="E682" s="25" t="s">
        <v>106</v>
      </c>
      <c r="F682" s="25">
        <v>32.5</v>
      </c>
      <c r="G682" s="25" t="s">
        <v>39</v>
      </c>
      <c r="H682" s="25">
        <v>49000</v>
      </c>
      <c r="I682" s="11">
        <f t="shared" si="140"/>
        <v>1592500</v>
      </c>
      <c r="J682" s="26" t="s">
        <v>28</v>
      </c>
      <c r="K682" s="11"/>
      <c r="L682" s="107">
        <f t="shared" si="146"/>
        <v>0</v>
      </c>
      <c r="M682" s="107"/>
      <c r="N682" s="107"/>
      <c r="O682" s="107">
        <f t="shared" si="147"/>
        <v>0</v>
      </c>
      <c r="P682" s="107"/>
      <c r="Q682" s="107"/>
      <c r="R682" s="107">
        <f t="shared" si="148"/>
        <v>0</v>
      </c>
      <c r="S682" s="107"/>
      <c r="T682" s="107"/>
      <c r="U682" s="107">
        <f t="shared" si="149"/>
        <v>0</v>
      </c>
      <c r="V682" s="107"/>
      <c r="W682" s="107"/>
      <c r="X682" s="107">
        <f t="shared" si="150"/>
        <v>0</v>
      </c>
      <c r="Y682" s="107"/>
      <c r="Z682" s="107"/>
      <c r="AA682" s="108">
        <f>C682+I682-L682-O682-U682-X682-R682</f>
        <v>1592500</v>
      </c>
      <c r="AB682" s="7"/>
    </row>
    <row r="683" spans="1:28" ht="15.75" hidden="1" x14ac:dyDescent="0.25">
      <c r="A683" s="24">
        <v>45548</v>
      </c>
      <c r="B683" s="25" t="s">
        <v>99</v>
      </c>
      <c r="C683" s="25"/>
      <c r="D683" s="25"/>
      <c r="E683" s="25" t="s">
        <v>101</v>
      </c>
      <c r="F683" s="25">
        <v>32.5</v>
      </c>
      <c r="G683" s="25" t="s">
        <v>39</v>
      </c>
      <c r="H683" s="25"/>
      <c r="I683" s="11">
        <f t="shared" si="140"/>
        <v>0</v>
      </c>
      <c r="J683" s="26" t="s">
        <v>28</v>
      </c>
      <c r="K683" s="11"/>
      <c r="L683" s="107">
        <f t="shared" si="146"/>
        <v>0</v>
      </c>
      <c r="M683" s="107"/>
      <c r="N683" s="107"/>
      <c r="O683" s="107">
        <f t="shared" si="147"/>
        <v>0</v>
      </c>
      <c r="P683" s="107"/>
      <c r="Q683" s="107"/>
      <c r="R683" s="107">
        <f t="shared" si="148"/>
        <v>0</v>
      </c>
      <c r="S683" s="107"/>
      <c r="T683" s="107"/>
      <c r="U683" s="107">
        <f t="shared" si="149"/>
        <v>0</v>
      </c>
      <c r="V683" s="107"/>
      <c r="W683" s="107"/>
      <c r="X683" s="107">
        <f t="shared" si="150"/>
        <v>0</v>
      </c>
      <c r="Y683" s="107"/>
      <c r="Z683" s="107"/>
      <c r="AA683" s="108">
        <f>C683+I683-L683-O683-U683-X683-R683</f>
        <v>0</v>
      </c>
      <c r="AB683" s="7"/>
    </row>
    <row r="684" spans="1:28" ht="15.75" hidden="1" x14ac:dyDescent="0.25">
      <c r="A684" s="24">
        <v>45548</v>
      </c>
      <c r="B684" s="25" t="s">
        <v>99</v>
      </c>
      <c r="C684" s="25"/>
      <c r="D684" s="25"/>
      <c r="E684" s="25" t="s">
        <v>101</v>
      </c>
      <c r="F684" s="25">
        <v>63.2</v>
      </c>
      <c r="G684" s="25" t="s">
        <v>39</v>
      </c>
      <c r="H684" s="25"/>
      <c r="I684" s="11">
        <f t="shared" si="140"/>
        <v>0</v>
      </c>
      <c r="J684" s="26" t="s">
        <v>28</v>
      </c>
      <c r="K684" s="11"/>
      <c r="L684" s="107">
        <f t="shared" si="146"/>
        <v>0</v>
      </c>
      <c r="M684" s="107"/>
      <c r="N684" s="107"/>
      <c r="O684" s="107">
        <f t="shared" si="147"/>
        <v>0</v>
      </c>
      <c r="P684" s="107"/>
      <c r="Q684" s="107"/>
      <c r="R684" s="107">
        <f t="shared" si="148"/>
        <v>0</v>
      </c>
      <c r="S684" s="107"/>
      <c r="T684" s="107"/>
      <c r="U684" s="107">
        <f t="shared" si="149"/>
        <v>0</v>
      </c>
      <c r="V684" s="107"/>
      <c r="W684" s="107"/>
      <c r="X684" s="107">
        <f t="shared" si="150"/>
        <v>0</v>
      </c>
      <c r="Y684" s="107"/>
      <c r="Z684" s="107"/>
      <c r="AA684" s="108">
        <f>C684+I684-L684-O684-U684-X684-R684</f>
        <v>0</v>
      </c>
      <c r="AB684" s="7"/>
    </row>
    <row r="685" spans="1:28" ht="15.75" hidden="1" x14ac:dyDescent="0.25">
      <c r="A685" s="24">
        <v>45548</v>
      </c>
      <c r="B685" s="25" t="s">
        <v>99</v>
      </c>
      <c r="C685" s="25"/>
      <c r="D685" s="25"/>
      <c r="E685" s="25" t="s">
        <v>103</v>
      </c>
      <c r="F685" s="25">
        <v>29.6</v>
      </c>
      <c r="G685" s="25" t="s">
        <v>39</v>
      </c>
      <c r="H685" s="25"/>
      <c r="I685" s="11">
        <f t="shared" si="140"/>
        <v>0</v>
      </c>
      <c r="J685" s="26" t="s">
        <v>28</v>
      </c>
      <c r="K685" s="11"/>
      <c r="L685" s="107">
        <f t="shared" si="146"/>
        <v>0</v>
      </c>
      <c r="M685" s="107"/>
      <c r="N685" s="107"/>
      <c r="O685" s="107">
        <f t="shared" si="147"/>
        <v>0</v>
      </c>
      <c r="P685" s="107"/>
      <c r="Q685" s="107"/>
      <c r="R685" s="107">
        <f t="shared" si="148"/>
        <v>0</v>
      </c>
      <c r="S685" s="107"/>
      <c r="T685" s="107"/>
      <c r="U685" s="107">
        <f t="shared" si="149"/>
        <v>0</v>
      </c>
      <c r="V685" s="107"/>
      <c r="W685" s="107"/>
      <c r="X685" s="107">
        <f t="shared" si="150"/>
        <v>0</v>
      </c>
      <c r="Y685" s="107"/>
      <c r="Z685" s="107"/>
      <c r="AA685" s="108">
        <f>C685+I685-L685-O685-U685-X685-R685</f>
        <v>0</v>
      </c>
      <c r="AB685" s="7"/>
    </row>
    <row r="686" spans="1:28" ht="15.75" hidden="1" x14ac:dyDescent="0.25">
      <c r="A686" s="24">
        <v>45548</v>
      </c>
      <c r="B686" s="25" t="s">
        <v>99</v>
      </c>
      <c r="C686" s="25"/>
      <c r="D686" s="25"/>
      <c r="E686" s="25" t="s">
        <v>103</v>
      </c>
      <c r="F686" s="25">
        <v>29.7</v>
      </c>
      <c r="G686" s="25" t="s">
        <v>39</v>
      </c>
      <c r="H686" s="25"/>
      <c r="I686" s="11">
        <f t="shared" si="140"/>
        <v>0</v>
      </c>
      <c r="J686" s="26" t="s">
        <v>28</v>
      </c>
      <c r="K686" s="11"/>
      <c r="L686" s="107">
        <f t="shared" si="146"/>
        <v>0</v>
      </c>
      <c r="M686" s="107"/>
      <c r="N686" s="107"/>
      <c r="O686" s="107">
        <f t="shared" si="147"/>
        <v>0</v>
      </c>
      <c r="P686" s="107"/>
      <c r="Q686" s="107"/>
      <c r="R686" s="107">
        <f t="shared" si="148"/>
        <v>0</v>
      </c>
      <c r="S686" s="107"/>
      <c r="T686" s="107"/>
      <c r="U686" s="107">
        <f t="shared" si="149"/>
        <v>0</v>
      </c>
      <c r="V686" s="107"/>
      <c r="W686" s="107"/>
      <c r="X686" s="107">
        <f t="shared" si="150"/>
        <v>0</v>
      </c>
      <c r="Y686" s="107"/>
      <c r="Z686" s="107"/>
      <c r="AA686" s="108">
        <f>C686+I686-L686-O686-U686-X686-R686</f>
        <v>0</v>
      </c>
      <c r="AB686" s="7"/>
    </row>
    <row r="687" spans="1:28" ht="15.75" hidden="1" x14ac:dyDescent="0.25">
      <c r="A687" s="24">
        <v>45548</v>
      </c>
      <c r="B687" s="25" t="s">
        <v>99</v>
      </c>
      <c r="C687" s="25"/>
      <c r="D687" s="25"/>
      <c r="E687" s="25" t="s">
        <v>103</v>
      </c>
      <c r="F687" s="25">
        <v>29.5</v>
      </c>
      <c r="G687" s="25" t="s">
        <v>39</v>
      </c>
      <c r="H687" s="25"/>
      <c r="I687" s="11">
        <f t="shared" si="140"/>
        <v>0</v>
      </c>
      <c r="J687" s="26" t="s">
        <v>28</v>
      </c>
      <c r="K687" s="11"/>
      <c r="L687" s="107">
        <f t="shared" si="146"/>
        <v>0</v>
      </c>
      <c r="M687" s="107"/>
      <c r="N687" s="107"/>
      <c r="O687" s="107">
        <f t="shared" si="147"/>
        <v>0</v>
      </c>
      <c r="P687" s="107"/>
      <c r="Q687" s="107"/>
      <c r="R687" s="107">
        <f t="shared" si="148"/>
        <v>0</v>
      </c>
      <c r="S687" s="107"/>
      <c r="T687" s="107"/>
      <c r="U687" s="107">
        <f t="shared" si="149"/>
        <v>0</v>
      </c>
      <c r="V687" s="107"/>
      <c r="W687" s="107"/>
      <c r="X687" s="107">
        <f t="shared" si="150"/>
        <v>0</v>
      </c>
      <c r="Y687" s="107"/>
      <c r="Z687" s="107"/>
      <c r="AA687" s="108">
        <f>C687+I687-L687-O687-U687-X687-R687</f>
        <v>0</v>
      </c>
      <c r="AB687" s="7"/>
    </row>
    <row r="688" spans="1:28" ht="15.75" hidden="1" x14ac:dyDescent="0.25">
      <c r="A688" s="24">
        <v>45548</v>
      </c>
      <c r="B688" s="25" t="s">
        <v>99</v>
      </c>
      <c r="C688" s="25"/>
      <c r="D688" s="25"/>
      <c r="E688" s="25" t="s">
        <v>101</v>
      </c>
      <c r="F688" s="25">
        <v>63.4</v>
      </c>
      <c r="G688" s="25" t="s">
        <v>39</v>
      </c>
      <c r="H688" s="25"/>
      <c r="I688" s="11">
        <f t="shared" si="140"/>
        <v>0</v>
      </c>
      <c r="J688" s="26" t="s">
        <v>28</v>
      </c>
      <c r="K688" s="11"/>
      <c r="L688" s="107">
        <f t="shared" si="146"/>
        <v>0</v>
      </c>
      <c r="M688" s="107"/>
      <c r="N688" s="107"/>
      <c r="O688" s="107">
        <f t="shared" si="147"/>
        <v>0</v>
      </c>
      <c r="P688" s="107"/>
      <c r="Q688" s="107"/>
      <c r="R688" s="107">
        <f t="shared" si="148"/>
        <v>0</v>
      </c>
      <c r="S688" s="107"/>
      <c r="T688" s="107"/>
      <c r="U688" s="107">
        <f t="shared" si="149"/>
        <v>0</v>
      </c>
      <c r="V688" s="107"/>
      <c r="W688" s="107"/>
      <c r="X688" s="107">
        <f t="shared" si="150"/>
        <v>0</v>
      </c>
      <c r="Y688" s="107"/>
      <c r="Z688" s="107"/>
      <c r="AA688" s="108">
        <f>C688+I688-L688-O688-U688-X688-R688</f>
        <v>0</v>
      </c>
      <c r="AB688" s="7"/>
    </row>
    <row r="689" spans="1:28" ht="15.75" hidden="1" x14ac:dyDescent="0.25">
      <c r="A689" s="24">
        <v>45548</v>
      </c>
      <c r="B689" s="25" t="s">
        <v>513</v>
      </c>
      <c r="C689" s="25"/>
      <c r="D689" s="25" t="s">
        <v>52</v>
      </c>
      <c r="E689" s="25" t="s">
        <v>150</v>
      </c>
      <c r="F689" s="25">
        <v>40</v>
      </c>
      <c r="G689" s="25" t="s">
        <v>77</v>
      </c>
      <c r="H689" s="25">
        <v>45000</v>
      </c>
      <c r="I689" s="11">
        <f t="shared" si="140"/>
        <v>1800000</v>
      </c>
      <c r="J689" s="26" t="s">
        <v>28</v>
      </c>
      <c r="K689" s="11"/>
      <c r="L689" s="107">
        <f t="shared" si="146"/>
        <v>0</v>
      </c>
      <c r="M689" s="107"/>
      <c r="N689" s="107"/>
      <c r="O689" s="107">
        <f t="shared" si="147"/>
        <v>0</v>
      </c>
      <c r="P689" s="107"/>
      <c r="Q689" s="107"/>
      <c r="R689" s="107">
        <f t="shared" si="148"/>
        <v>0</v>
      </c>
      <c r="S689" s="107"/>
      <c r="T689" s="107"/>
      <c r="U689" s="107">
        <f t="shared" si="149"/>
        <v>0</v>
      </c>
      <c r="V689" s="107"/>
      <c r="W689" s="107"/>
      <c r="X689" s="107">
        <f t="shared" si="150"/>
        <v>0</v>
      </c>
      <c r="Y689" s="107"/>
      <c r="Z689" s="107"/>
      <c r="AA689" s="108">
        <f>C689+I689-L689-O689-U689-X689-R689</f>
        <v>1800000</v>
      </c>
      <c r="AB689" s="7"/>
    </row>
    <row r="690" spans="1:28" ht="15.75" hidden="1" x14ac:dyDescent="0.25">
      <c r="A690" s="24">
        <v>45548</v>
      </c>
      <c r="B690" s="25" t="s">
        <v>513</v>
      </c>
      <c r="C690" s="25"/>
      <c r="D690" s="25" t="s">
        <v>52</v>
      </c>
      <c r="E690" s="25" t="s">
        <v>129</v>
      </c>
      <c r="F690" s="25">
        <v>12</v>
      </c>
      <c r="G690" s="25" t="s">
        <v>77</v>
      </c>
      <c r="H690" s="25">
        <v>60000</v>
      </c>
      <c r="I690" s="11">
        <f t="shared" si="140"/>
        <v>720000</v>
      </c>
      <c r="J690" s="26" t="s">
        <v>28</v>
      </c>
      <c r="K690" s="11"/>
      <c r="L690" s="107">
        <f t="shared" si="146"/>
        <v>0</v>
      </c>
      <c r="M690" s="107"/>
      <c r="N690" s="107"/>
      <c r="O690" s="107">
        <f t="shared" si="147"/>
        <v>0</v>
      </c>
      <c r="P690" s="107"/>
      <c r="Q690" s="107"/>
      <c r="R690" s="107">
        <f t="shared" si="148"/>
        <v>0</v>
      </c>
      <c r="S690" s="107"/>
      <c r="T690" s="107"/>
      <c r="U690" s="107">
        <f t="shared" si="149"/>
        <v>0</v>
      </c>
      <c r="V690" s="107"/>
      <c r="W690" s="107"/>
      <c r="X690" s="107">
        <f t="shared" si="150"/>
        <v>0</v>
      </c>
      <c r="Y690" s="107"/>
      <c r="Z690" s="107"/>
      <c r="AA690" s="108">
        <f>C690+I690-L690-O690-U690-X690-R690</f>
        <v>720000</v>
      </c>
      <c r="AB690" s="7"/>
    </row>
    <row r="691" spans="1:28" ht="15.75" hidden="1" x14ac:dyDescent="0.25">
      <c r="A691" s="24">
        <v>45548</v>
      </c>
      <c r="B691" s="25" t="s">
        <v>209</v>
      </c>
      <c r="C691" s="25"/>
      <c r="D691" s="25" t="s">
        <v>52</v>
      </c>
      <c r="E691" s="25" t="s">
        <v>151</v>
      </c>
      <c r="F691" s="25">
        <v>250</v>
      </c>
      <c r="G691" s="25" t="s">
        <v>34</v>
      </c>
      <c r="H691" s="25">
        <v>1640</v>
      </c>
      <c r="I691" s="11">
        <f t="shared" si="140"/>
        <v>410000</v>
      </c>
      <c r="J691" s="31" t="s">
        <v>312</v>
      </c>
      <c r="K691" s="11"/>
      <c r="L691" s="107">
        <f t="shared" si="146"/>
        <v>0</v>
      </c>
      <c r="M691" s="107"/>
      <c r="N691" s="107"/>
      <c r="O691" s="107">
        <f t="shared" si="147"/>
        <v>0</v>
      </c>
      <c r="P691" s="107"/>
      <c r="Q691" s="107"/>
      <c r="R691" s="107">
        <f t="shared" si="148"/>
        <v>410000</v>
      </c>
      <c r="S691" s="107">
        <v>410000</v>
      </c>
      <c r="T691" s="107"/>
      <c r="U691" s="107">
        <f t="shared" si="149"/>
        <v>0</v>
      </c>
      <c r="V691" s="107"/>
      <c r="W691" s="107"/>
      <c r="X691" s="107">
        <f t="shared" si="150"/>
        <v>0</v>
      </c>
      <c r="Y691" s="107"/>
      <c r="Z691" s="107"/>
      <c r="AA691" s="108">
        <f>C691+I691-L691-O691-U691-X691-R691</f>
        <v>0</v>
      </c>
      <c r="AB691" s="7">
        <v>45548</v>
      </c>
    </row>
    <row r="692" spans="1:28" ht="15.75" hidden="1" x14ac:dyDescent="0.25">
      <c r="A692" s="24">
        <v>45548</v>
      </c>
      <c r="B692" s="25" t="s">
        <v>309</v>
      </c>
      <c r="C692" s="25"/>
      <c r="D692" s="25" t="s">
        <v>46</v>
      </c>
      <c r="E692" s="25" t="s">
        <v>298</v>
      </c>
      <c r="F692" s="25">
        <v>5200</v>
      </c>
      <c r="G692" s="25" t="s">
        <v>34</v>
      </c>
      <c r="H692" s="25">
        <v>3800</v>
      </c>
      <c r="I692" s="11">
        <f t="shared" si="140"/>
        <v>19760000</v>
      </c>
      <c r="J692" s="31" t="s">
        <v>49</v>
      </c>
      <c r="K692" s="11"/>
      <c r="L692" s="107">
        <f t="shared" si="146"/>
        <v>0</v>
      </c>
      <c r="M692" s="107"/>
      <c r="N692" s="107"/>
      <c r="O692" s="107">
        <f t="shared" si="147"/>
        <v>0</v>
      </c>
      <c r="P692" s="107"/>
      <c r="Q692" s="107"/>
      <c r="R692" s="107">
        <f t="shared" si="148"/>
        <v>0</v>
      </c>
      <c r="S692" s="107"/>
      <c r="T692" s="107"/>
      <c r="U692" s="107">
        <f t="shared" si="149"/>
        <v>21090000</v>
      </c>
      <c r="V692" s="107">
        <v>7340000</v>
      </c>
      <c r="W692" s="107">
        <v>13750000</v>
      </c>
      <c r="X692" s="107">
        <f t="shared" si="150"/>
        <v>0</v>
      </c>
      <c r="Y692" s="107"/>
      <c r="Z692" s="107"/>
      <c r="AA692" s="108">
        <f>C692+I692-L692-O692-U692-X692-R692</f>
        <v>-1330000</v>
      </c>
      <c r="AB692" s="7">
        <v>45562</v>
      </c>
    </row>
    <row r="693" spans="1:28" ht="15.75" hidden="1" x14ac:dyDescent="0.25">
      <c r="A693" s="24">
        <v>45548</v>
      </c>
      <c r="B693" s="25" t="s">
        <v>159</v>
      </c>
      <c r="C693" s="25"/>
      <c r="D693" s="25" t="s">
        <v>52</v>
      </c>
      <c r="E693" s="25" t="s">
        <v>534</v>
      </c>
      <c r="F693" s="25">
        <v>3500</v>
      </c>
      <c r="G693" s="25" t="s">
        <v>34</v>
      </c>
      <c r="H693" s="25">
        <v>3160</v>
      </c>
      <c r="I693" s="11">
        <f t="shared" si="140"/>
        <v>11060000</v>
      </c>
      <c r="J693" s="31" t="s">
        <v>312</v>
      </c>
      <c r="K693" s="11" t="s">
        <v>1905</v>
      </c>
      <c r="L693" s="107">
        <f t="shared" si="146"/>
        <v>0</v>
      </c>
      <c r="M693" s="107"/>
      <c r="N693" s="107"/>
      <c r="O693" s="107">
        <f t="shared" si="147"/>
        <v>11060000</v>
      </c>
      <c r="P693" s="107">
        <v>11060000</v>
      </c>
      <c r="Q693" s="107"/>
      <c r="R693" s="107">
        <f t="shared" si="148"/>
        <v>0</v>
      </c>
      <c r="S693" s="107"/>
      <c r="T693" s="107"/>
      <c r="U693" s="107">
        <f t="shared" si="149"/>
        <v>0</v>
      </c>
      <c r="V693" s="107"/>
      <c r="W693" s="107"/>
      <c r="X693" s="107">
        <f t="shared" si="150"/>
        <v>0</v>
      </c>
      <c r="Y693" s="107"/>
      <c r="Z693" s="107"/>
      <c r="AA693" s="108">
        <f>C693+I693-L693-O693-U693-X693-R693</f>
        <v>0</v>
      </c>
      <c r="AB693" s="7">
        <v>45548</v>
      </c>
    </row>
    <row r="694" spans="1:28" ht="15.75" hidden="1" x14ac:dyDescent="0.25">
      <c r="A694" s="24">
        <v>45548</v>
      </c>
      <c r="B694" s="25" t="s">
        <v>141</v>
      </c>
      <c r="C694" s="25"/>
      <c r="D694" s="25" t="s">
        <v>52</v>
      </c>
      <c r="E694" s="25" t="s">
        <v>56</v>
      </c>
      <c r="F694" s="33">
        <v>1</v>
      </c>
      <c r="G694" s="25" t="s">
        <v>23</v>
      </c>
      <c r="H694" s="25">
        <v>400000</v>
      </c>
      <c r="I694" s="11">
        <f t="shared" si="140"/>
        <v>400000</v>
      </c>
      <c r="J694" s="31" t="s">
        <v>324</v>
      </c>
      <c r="K694" s="11"/>
      <c r="L694" s="107">
        <f t="shared" si="146"/>
        <v>400000</v>
      </c>
      <c r="M694" s="107">
        <v>400000</v>
      </c>
      <c r="N694" s="107"/>
      <c r="O694" s="107">
        <f t="shared" si="147"/>
        <v>0</v>
      </c>
      <c r="P694" s="107"/>
      <c r="Q694" s="107"/>
      <c r="R694" s="107">
        <f t="shared" si="148"/>
        <v>0</v>
      </c>
      <c r="S694" s="107"/>
      <c r="T694" s="107"/>
      <c r="U694" s="107">
        <f t="shared" si="149"/>
        <v>0</v>
      </c>
      <c r="V694" s="107"/>
      <c r="W694" s="107"/>
      <c r="X694" s="107">
        <f t="shared" si="150"/>
        <v>0</v>
      </c>
      <c r="Y694" s="107"/>
      <c r="Z694" s="107"/>
      <c r="AA694" s="108">
        <f>C694+I694-L694-O694-U694-X694-R694</f>
        <v>0</v>
      </c>
      <c r="AB694" s="7">
        <v>45549</v>
      </c>
    </row>
    <row r="695" spans="1:28" ht="15.75" hidden="1" x14ac:dyDescent="0.25">
      <c r="A695" s="24">
        <v>45548</v>
      </c>
      <c r="B695" s="25" t="s">
        <v>1518</v>
      </c>
      <c r="C695" s="25"/>
      <c r="D695" s="25" t="s">
        <v>52</v>
      </c>
      <c r="E695" s="25" t="s">
        <v>108</v>
      </c>
      <c r="F695" s="25">
        <v>600</v>
      </c>
      <c r="G695" s="25" t="s">
        <v>34</v>
      </c>
      <c r="H695" s="25">
        <v>2000</v>
      </c>
      <c r="I695" s="11">
        <f t="shared" si="140"/>
        <v>1200000</v>
      </c>
      <c r="J695" s="31" t="s">
        <v>324</v>
      </c>
      <c r="K695" s="11"/>
      <c r="L695" s="107">
        <f t="shared" si="146"/>
        <v>1200000</v>
      </c>
      <c r="M695" s="107">
        <v>1200000</v>
      </c>
      <c r="N695" s="107"/>
      <c r="O695" s="107">
        <f t="shared" si="147"/>
        <v>0</v>
      </c>
      <c r="P695" s="107"/>
      <c r="Q695" s="107"/>
      <c r="R695" s="107">
        <f t="shared" si="148"/>
        <v>0</v>
      </c>
      <c r="S695" s="107"/>
      <c r="T695" s="107"/>
      <c r="U695" s="107">
        <f t="shared" si="149"/>
        <v>0</v>
      </c>
      <c r="V695" s="107"/>
      <c r="W695" s="107"/>
      <c r="X695" s="107">
        <f t="shared" si="150"/>
        <v>0</v>
      </c>
      <c r="Y695" s="107"/>
      <c r="Z695" s="107"/>
      <c r="AA695" s="108">
        <f>C695+I695-L695-O695-U695-X695-R695</f>
        <v>0</v>
      </c>
      <c r="AB695" s="7">
        <v>45548</v>
      </c>
    </row>
    <row r="696" spans="1:28" ht="15.75" hidden="1" x14ac:dyDescent="0.25">
      <c r="A696" s="24">
        <v>45548</v>
      </c>
      <c r="B696" s="25" t="s">
        <v>107</v>
      </c>
      <c r="C696" s="25"/>
      <c r="D696" s="25" t="s">
        <v>46</v>
      </c>
      <c r="E696" s="25" t="s">
        <v>358</v>
      </c>
      <c r="F696" s="25">
        <v>82.9</v>
      </c>
      <c r="G696" s="25" t="s">
        <v>39</v>
      </c>
      <c r="H696" s="25">
        <v>46000</v>
      </c>
      <c r="I696" s="11">
        <f t="shared" si="140"/>
        <v>3813400.0000000005</v>
      </c>
      <c r="J696" s="26" t="s">
        <v>28</v>
      </c>
      <c r="K696" s="11"/>
      <c r="L696" s="107">
        <f t="shared" si="146"/>
        <v>0</v>
      </c>
      <c r="M696" s="107"/>
      <c r="N696" s="107"/>
      <c r="O696" s="107">
        <f t="shared" si="147"/>
        <v>0</v>
      </c>
      <c r="P696" s="107"/>
      <c r="Q696" s="107"/>
      <c r="R696" s="107">
        <f t="shared" si="148"/>
        <v>0</v>
      </c>
      <c r="S696" s="107"/>
      <c r="T696" s="107"/>
      <c r="U696" s="107">
        <f t="shared" si="149"/>
        <v>0</v>
      </c>
      <c r="V696" s="107"/>
      <c r="W696" s="107"/>
      <c r="X696" s="107">
        <f t="shared" si="150"/>
        <v>0</v>
      </c>
      <c r="Y696" s="107"/>
      <c r="Z696" s="107"/>
      <c r="AA696" s="108">
        <f>C696+I696-L696-O696-U696-X696-R696</f>
        <v>3813400.0000000005</v>
      </c>
      <c r="AB696" s="7"/>
    </row>
    <row r="697" spans="1:28" ht="15.75" hidden="1" x14ac:dyDescent="0.25">
      <c r="A697" s="24">
        <v>45548</v>
      </c>
      <c r="B697" s="25" t="s">
        <v>107</v>
      </c>
      <c r="C697" s="25"/>
      <c r="D697" s="25" t="s">
        <v>46</v>
      </c>
      <c r="E697" s="25" t="s">
        <v>204</v>
      </c>
      <c r="F697" s="25">
        <v>15500</v>
      </c>
      <c r="G697" s="25" t="s">
        <v>34</v>
      </c>
      <c r="H697" s="25">
        <v>1100</v>
      </c>
      <c r="I697" s="11">
        <f t="shared" si="140"/>
        <v>17050000</v>
      </c>
      <c r="J697" s="26" t="s">
        <v>28</v>
      </c>
      <c r="K697" s="11"/>
      <c r="L697" s="107">
        <f t="shared" si="146"/>
        <v>0</v>
      </c>
      <c r="M697" s="107"/>
      <c r="N697" s="107"/>
      <c r="O697" s="107">
        <f t="shared" si="147"/>
        <v>0</v>
      </c>
      <c r="P697" s="107"/>
      <c r="Q697" s="107"/>
      <c r="R697" s="107">
        <f t="shared" si="148"/>
        <v>0</v>
      </c>
      <c r="S697" s="107"/>
      <c r="T697" s="107"/>
      <c r="U697" s="107">
        <f t="shared" si="149"/>
        <v>0</v>
      </c>
      <c r="V697" s="107"/>
      <c r="W697" s="107"/>
      <c r="X697" s="107">
        <f t="shared" si="150"/>
        <v>0</v>
      </c>
      <c r="Y697" s="107"/>
      <c r="Z697" s="107"/>
      <c r="AA697" s="108">
        <f>C697+I697-L697-O697-U697-X697-R697</f>
        <v>17050000</v>
      </c>
      <c r="AB697" s="7"/>
    </row>
    <row r="698" spans="1:28" ht="15.75" hidden="1" x14ac:dyDescent="0.25">
      <c r="A698" s="24">
        <v>45548</v>
      </c>
      <c r="B698" s="25" t="s">
        <v>107</v>
      </c>
      <c r="C698" s="25"/>
      <c r="D698" s="25" t="s">
        <v>46</v>
      </c>
      <c r="E698" s="25" t="s">
        <v>139</v>
      </c>
      <c r="F698" s="25">
        <v>2750</v>
      </c>
      <c r="G698" s="25" t="s">
        <v>34</v>
      </c>
      <c r="H698" s="25">
        <v>2155</v>
      </c>
      <c r="I698" s="11">
        <f t="shared" si="140"/>
        <v>5926250</v>
      </c>
      <c r="J698" s="26" t="s">
        <v>28</v>
      </c>
      <c r="K698" s="11"/>
      <c r="L698" s="107">
        <f t="shared" si="146"/>
        <v>0</v>
      </c>
      <c r="M698" s="107"/>
      <c r="N698" s="107"/>
      <c r="O698" s="107">
        <f t="shared" si="147"/>
        <v>0</v>
      </c>
      <c r="P698" s="107"/>
      <c r="Q698" s="107"/>
      <c r="R698" s="107">
        <f t="shared" si="148"/>
        <v>0</v>
      </c>
      <c r="S698" s="107"/>
      <c r="T698" s="107"/>
      <c r="U698" s="107">
        <f t="shared" si="149"/>
        <v>0</v>
      </c>
      <c r="V698" s="107"/>
      <c r="W698" s="107"/>
      <c r="X698" s="107">
        <f t="shared" si="150"/>
        <v>0</v>
      </c>
      <c r="Y698" s="107"/>
      <c r="Z698" s="107"/>
      <c r="AA698" s="108">
        <f>C698+I698-L698-O698-U698-X698-R698</f>
        <v>5926250</v>
      </c>
      <c r="AB698" s="7"/>
    </row>
    <row r="699" spans="1:28" ht="15.75" hidden="1" x14ac:dyDescent="0.25">
      <c r="A699" s="24">
        <v>45548</v>
      </c>
      <c r="B699" s="25" t="s">
        <v>162</v>
      </c>
      <c r="C699" s="25"/>
      <c r="D699" s="25" t="s">
        <v>46</v>
      </c>
      <c r="E699" s="25" t="s">
        <v>103</v>
      </c>
      <c r="F699" s="25">
        <v>59.2</v>
      </c>
      <c r="G699" s="25" t="s">
        <v>39</v>
      </c>
      <c r="H699" s="25">
        <v>46000</v>
      </c>
      <c r="I699" s="11">
        <f t="shared" si="140"/>
        <v>2723200</v>
      </c>
      <c r="J699" s="26" t="s">
        <v>28</v>
      </c>
      <c r="K699" s="11"/>
      <c r="L699" s="107">
        <f t="shared" si="146"/>
        <v>0</v>
      </c>
      <c r="M699" s="107"/>
      <c r="N699" s="107"/>
      <c r="O699" s="107">
        <f t="shared" si="147"/>
        <v>0</v>
      </c>
      <c r="P699" s="107"/>
      <c r="Q699" s="107"/>
      <c r="R699" s="107">
        <f t="shared" si="148"/>
        <v>0</v>
      </c>
      <c r="S699" s="107"/>
      <c r="T699" s="107"/>
      <c r="U699" s="107">
        <f t="shared" si="149"/>
        <v>0</v>
      </c>
      <c r="V699" s="107"/>
      <c r="W699" s="107"/>
      <c r="X699" s="107">
        <f t="shared" si="150"/>
        <v>0</v>
      </c>
      <c r="Y699" s="107"/>
      <c r="Z699" s="107"/>
      <c r="AA699" s="108">
        <f>C699+I699-L699-O699-U699-X699-R699</f>
        <v>2723200</v>
      </c>
      <c r="AB699" s="7"/>
    </row>
    <row r="700" spans="1:28" ht="15.75" hidden="1" x14ac:dyDescent="0.25">
      <c r="A700" s="24">
        <v>45548</v>
      </c>
      <c r="B700" s="25" t="s">
        <v>162</v>
      </c>
      <c r="C700" s="25"/>
      <c r="D700" s="25" t="s">
        <v>46</v>
      </c>
      <c r="E700" s="25" t="s">
        <v>129</v>
      </c>
      <c r="F700" s="25">
        <v>36</v>
      </c>
      <c r="G700" s="25" t="s">
        <v>77</v>
      </c>
      <c r="H700" s="25">
        <v>65000</v>
      </c>
      <c r="I700" s="11">
        <f t="shared" si="140"/>
        <v>2340000</v>
      </c>
      <c r="J700" s="26" t="s">
        <v>28</v>
      </c>
      <c r="K700" s="11"/>
      <c r="L700" s="107">
        <f t="shared" si="146"/>
        <v>0</v>
      </c>
      <c r="M700" s="107"/>
      <c r="N700" s="107"/>
      <c r="O700" s="107">
        <f t="shared" si="147"/>
        <v>0</v>
      </c>
      <c r="P700" s="107"/>
      <c r="Q700" s="107"/>
      <c r="R700" s="107">
        <f t="shared" si="148"/>
        <v>0</v>
      </c>
      <c r="S700" s="107"/>
      <c r="T700" s="107"/>
      <c r="U700" s="107">
        <f t="shared" si="149"/>
        <v>0</v>
      </c>
      <c r="V700" s="107"/>
      <c r="W700" s="107"/>
      <c r="X700" s="107">
        <f t="shared" si="150"/>
        <v>0</v>
      </c>
      <c r="Y700" s="107"/>
      <c r="Z700" s="107"/>
      <c r="AA700" s="108">
        <f>C700+I700-L700-O700-U700-X700-R700</f>
        <v>2340000</v>
      </c>
      <c r="AB700" s="7"/>
    </row>
    <row r="701" spans="1:28" ht="15.75" hidden="1" x14ac:dyDescent="0.25">
      <c r="A701" s="24">
        <v>45548</v>
      </c>
      <c r="B701" s="25" t="s">
        <v>253</v>
      </c>
      <c r="C701" s="25"/>
      <c r="D701" s="25" t="s">
        <v>52</v>
      </c>
      <c r="E701" s="25" t="s">
        <v>478</v>
      </c>
      <c r="F701" s="25">
        <v>2.5</v>
      </c>
      <c r="G701" s="25" t="s">
        <v>39</v>
      </c>
      <c r="H701" s="25">
        <v>115000</v>
      </c>
      <c r="I701" s="11">
        <f t="shared" si="140"/>
        <v>287500</v>
      </c>
      <c r="J701" s="31" t="s">
        <v>324</v>
      </c>
      <c r="K701" s="11"/>
      <c r="L701" s="107">
        <f t="shared" si="146"/>
        <v>0</v>
      </c>
      <c r="M701" s="107"/>
      <c r="N701" s="107"/>
      <c r="O701" s="107">
        <f t="shared" si="147"/>
        <v>0</v>
      </c>
      <c r="P701" s="107"/>
      <c r="Q701" s="107"/>
      <c r="R701" s="107">
        <f t="shared" si="148"/>
        <v>0</v>
      </c>
      <c r="S701" s="107"/>
      <c r="T701" s="107"/>
      <c r="U701" s="107">
        <f t="shared" si="149"/>
        <v>287500</v>
      </c>
      <c r="V701" s="107">
        <v>287500</v>
      </c>
      <c r="W701" s="107"/>
      <c r="X701" s="107">
        <f t="shared" si="150"/>
        <v>0</v>
      </c>
      <c r="Y701" s="107"/>
      <c r="Z701" s="107"/>
      <c r="AA701" s="108">
        <f>C701+I701-L701-O701-U701-X701-R701</f>
        <v>0</v>
      </c>
      <c r="AB701" s="7">
        <v>45548</v>
      </c>
    </row>
    <row r="702" spans="1:28" ht="15.75" hidden="1" x14ac:dyDescent="0.25">
      <c r="A702" s="24">
        <v>45548</v>
      </c>
      <c r="B702" s="25" t="s">
        <v>536</v>
      </c>
      <c r="C702" s="25"/>
      <c r="D702" s="25" t="s">
        <v>52</v>
      </c>
      <c r="E702" s="25" t="s">
        <v>138</v>
      </c>
      <c r="F702" s="25">
        <v>500</v>
      </c>
      <c r="G702" s="25" t="s">
        <v>34</v>
      </c>
      <c r="H702" s="25">
        <v>1440</v>
      </c>
      <c r="I702" s="11">
        <f t="shared" si="140"/>
        <v>720000</v>
      </c>
      <c r="J702" s="31" t="s">
        <v>312</v>
      </c>
      <c r="K702" s="11" t="s">
        <v>1917</v>
      </c>
      <c r="L702" s="107">
        <f t="shared" si="146"/>
        <v>0</v>
      </c>
      <c r="M702" s="107"/>
      <c r="N702" s="107"/>
      <c r="O702" s="107">
        <f t="shared" si="147"/>
        <v>720000</v>
      </c>
      <c r="P702" s="107">
        <v>720000</v>
      </c>
      <c r="Q702" s="107"/>
      <c r="R702" s="107">
        <f t="shared" si="148"/>
        <v>0</v>
      </c>
      <c r="S702" s="107"/>
      <c r="T702" s="107"/>
      <c r="U702" s="107">
        <f t="shared" si="149"/>
        <v>0</v>
      </c>
      <c r="V702" s="107"/>
      <c r="W702" s="107"/>
      <c r="X702" s="107">
        <f t="shared" si="150"/>
        <v>0</v>
      </c>
      <c r="Y702" s="107"/>
      <c r="Z702" s="107"/>
      <c r="AA702" s="108">
        <f>C702+I702-L702-O702-U702-X702-R702</f>
        <v>0</v>
      </c>
      <c r="AB702" s="7">
        <v>45551</v>
      </c>
    </row>
    <row r="703" spans="1:28" ht="15.75" hidden="1" x14ac:dyDescent="0.25">
      <c r="A703" s="24">
        <v>45548</v>
      </c>
      <c r="B703" s="25" t="s">
        <v>536</v>
      </c>
      <c r="C703" s="25"/>
      <c r="D703" s="25" t="s">
        <v>52</v>
      </c>
      <c r="E703" s="25" t="s">
        <v>225</v>
      </c>
      <c r="F703" s="25">
        <v>200</v>
      </c>
      <c r="G703" s="25" t="s">
        <v>34</v>
      </c>
      <c r="H703" s="25">
        <v>2720</v>
      </c>
      <c r="I703" s="11">
        <f t="shared" si="140"/>
        <v>544000</v>
      </c>
      <c r="J703" s="31" t="s">
        <v>312</v>
      </c>
      <c r="K703" s="11" t="s">
        <v>1917</v>
      </c>
      <c r="L703" s="107">
        <f t="shared" si="146"/>
        <v>0</v>
      </c>
      <c r="M703" s="107"/>
      <c r="N703" s="107"/>
      <c r="O703" s="107">
        <f t="shared" si="147"/>
        <v>544000</v>
      </c>
      <c r="P703" s="107">
        <v>544000</v>
      </c>
      <c r="Q703" s="107"/>
      <c r="R703" s="107">
        <f t="shared" si="148"/>
        <v>0</v>
      </c>
      <c r="S703" s="107"/>
      <c r="T703" s="107"/>
      <c r="U703" s="107">
        <f t="shared" si="149"/>
        <v>0</v>
      </c>
      <c r="V703" s="107"/>
      <c r="W703" s="107"/>
      <c r="X703" s="107">
        <f t="shared" si="150"/>
        <v>0</v>
      </c>
      <c r="Y703" s="107"/>
      <c r="Z703" s="107"/>
      <c r="AA703" s="108">
        <f>C703+I703-L703-O703-U703-X703-R703</f>
        <v>0</v>
      </c>
      <c r="AB703" s="7">
        <v>45551</v>
      </c>
    </row>
    <row r="704" spans="1:28" ht="15.75" hidden="1" x14ac:dyDescent="0.25">
      <c r="A704" s="24">
        <v>45548</v>
      </c>
      <c r="B704" s="25" t="s">
        <v>536</v>
      </c>
      <c r="C704" s="25"/>
      <c r="D704" s="25" t="s">
        <v>52</v>
      </c>
      <c r="E704" s="25" t="s">
        <v>298</v>
      </c>
      <c r="F704" s="25">
        <v>300</v>
      </c>
      <c r="G704" s="25" t="s">
        <v>34</v>
      </c>
      <c r="H704" s="25">
        <v>4000</v>
      </c>
      <c r="I704" s="11">
        <f t="shared" si="140"/>
        <v>1200000</v>
      </c>
      <c r="J704" s="31" t="s">
        <v>312</v>
      </c>
      <c r="K704" s="11" t="s">
        <v>1917</v>
      </c>
      <c r="L704" s="107">
        <f t="shared" si="146"/>
        <v>0</v>
      </c>
      <c r="M704" s="107"/>
      <c r="N704" s="107"/>
      <c r="O704" s="107">
        <f t="shared" si="147"/>
        <v>1200000</v>
      </c>
      <c r="P704" s="107">
        <v>1200000</v>
      </c>
      <c r="Q704" s="107"/>
      <c r="R704" s="107">
        <f t="shared" si="148"/>
        <v>0</v>
      </c>
      <c r="S704" s="107"/>
      <c r="T704" s="107"/>
      <c r="U704" s="107">
        <f t="shared" si="149"/>
        <v>0</v>
      </c>
      <c r="V704" s="107"/>
      <c r="W704" s="107"/>
      <c r="X704" s="107">
        <f t="shared" si="150"/>
        <v>0</v>
      </c>
      <c r="Y704" s="107"/>
      <c r="Z704" s="107"/>
      <c r="AA704" s="108">
        <f>C704+I704-L704-O704-U704-X704-R704</f>
        <v>0</v>
      </c>
      <c r="AB704" s="7">
        <v>45551</v>
      </c>
    </row>
    <row r="705" spans="1:28" ht="15.75" hidden="1" x14ac:dyDescent="0.25">
      <c r="A705" s="24">
        <v>45548</v>
      </c>
      <c r="B705" s="25" t="s">
        <v>467</v>
      </c>
      <c r="C705" s="25"/>
      <c r="D705" s="25" t="s">
        <v>46</v>
      </c>
      <c r="E705" s="25" t="s">
        <v>69</v>
      </c>
      <c r="F705" s="25">
        <v>25</v>
      </c>
      <c r="G705" s="25" t="s">
        <v>39</v>
      </c>
      <c r="H705" s="25">
        <v>180000</v>
      </c>
      <c r="I705" s="11">
        <f t="shared" si="140"/>
        <v>4500000</v>
      </c>
      <c r="J705" s="31" t="s">
        <v>312</v>
      </c>
      <c r="K705" s="11" t="s">
        <v>1907</v>
      </c>
      <c r="L705" s="107">
        <f t="shared" si="146"/>
        <v>0</v>
      </c>
      <c r="M705" s="107"/>
      <c r="N705" s="107"/>
      <c r="O705" s="107">
        <f t="shared" si="147"/>
        <v>4500000</v>
      </c>
      <c r="P705" s="107">
        <v>4500000</v>
      </c>
      <c r="Q705" s="107"/>
      <c r="R705" s="107">
        <f t="shared" si="148"/>
        <v>0</v>
      </c>
      <c r="S705" s="107"/>
      <c r="T705" s="107"/>
      <c r="U705" s="107">
        <f t="shared" si="149"/>
        <v>0</v>
      </c>
      <c r="V705" s="107"/>
      <c r="W705" s="107"/>
      <c r="X705" s="107">
        <f t="shared" si="150"/>
        <v>0</v>
      </c>
      <c r="Y705" s="107"/>
      <c r="Z705" s="107"/>
      <c r="AA705" s="108">
        <f>C705+I705-L705-O705-U705-X705-R705</f>
        <v>0</v>
      </c>
      <c r="AB705" s="7">
        <v>45551</v>
      </c>
    </row>
    <row r="706" spans="1:28" ht="15.75" hidden="1" x14ac:dyDescent="0.25">
      <c r="A706" s="24">
        <v>45548</v>
      </c>
      <c r="B706" s="25" t="s">
        <v>37</v>
      </c>
      <c r="C706" s="25"/>
      <c r="D706" s="25" t="s">
        <v>46</v>
      </c>
      <c r="E706" s="25" t="s">
        <v>128</v>
      </c>
      <c r="F706" s="25">
        <v>25</v>
      </c>
      <c r="G706" s="25" t="s">
        <v>39</v>
      </c>
      <c r="H706" s="25">
        <v>125000</v>
      </c>
      <c r="I706" s="11">
        <f t="shared" si="140"/>
        <v>3125000</v>
      </c>
      <c r="J706" s="26" t="s">
        <v>28</v>
      </c>
      <c r="K706" s="11"/>
      <c r="L706" s="107">
        <f t="shared" si="146"/>
        <v>0</v>
      </c>
      <c r="M706" s="107"/>
      <c r="N706" s="107"/>
      <c r="O706" s="107">
        <f t="shared" si="147"/>
        <v>0</v>
      </c>
      <c r="P706" s="107"/>
      <c r="Q706" s="107"/>
      <c r="R706" s="107">
        <f t="shared" si="148"/>
        <v>0</v>
      </c>
      <c r="S706" s="107"/>
      <c r="T706" s="107"/>
      <c r="U706" s="107">
        <f t="shared" si="149"/>
        <v>0</v>
      </c>
      <c r="V706" s="107"/>
      <c r="W706" s="107"/>
      <c r="X706" s="107">
        <f t="shared" si="150"/>
        <v>0</v>
      </c>
      <c r="Y706" s="107"/>
      <c r="Z706" s="107"/>
      <c r="AA706" s="108">
        <f>C706+I706-L706-O706-U706-X706-R706</f>
        <v>3125000</v>
      </c>
      <c r="AB706" s="7"/>
    </row>
    <row r="707" spans="1:28" ht="15.75" hidden="1" x14ac:dyDescent="0.25">
      <c r="A707" s="24">
        <v>45548</v>
      </c>
      <c r="B707" s="25" t="s">
        <v>742</v>
      </c>
      <c r="C707" s="25"/>
      <c r="D707" s="25" t="s">
        <v>46</v>
      </c>
      <c r="E707" s="25" t="s">
        <v>204</v>
      </c>
      <c r="F707" s="25">
        <v>750</v>
      </c>
      <c r="G707" s="25" t="s">
        <v>34</v>
      </c>
      <c r="H707" s="25">
        <v>1210</v>
      </c>
      <c r="I707" s="11">
        <f t="shared" si="140"/>
        <v>907500</v>
      </c>
      <c r="J707" s="31" t="s">
        <v>324</v>
      </c>
      <c r="K707" s="11"/>
      <c r="L707" s="107">
        <f t="shared" si="146"/>
        <v>0</v>
      </c>
      <c r="M707" s="107"/>
      <c r="N707" s="107"/>
      <c r="O707" s="107">
        <f t="shared" si="147"/>
        <v>0</v>
      </c>
      <c r="P707" s="107"/>
      <c r="Q707" s="107"/>
      <c r="R707" s="107">
        <f t="shared" si="148"/>
        <v>0</v>
      </c>
      <c r="S707" s="107"/>
      <c r="T707" s="107"/>
      <c r="U707" s="107">
        <f t="shared" si="149"/>
        <v>907500</v>
      </c>
      <c r="V707" s="107">
        <v>907500</v>
      </c>
      <c r="W707" s="107"/>
      <c r="X707" s="107">
        <f t="shared" si="150"/>
        <v>0</v>
      </c>
      <c r="Y707" s="107"/>
      <c r="Z707" s="107"/>
      <c r="AA707" s="108">
        <f>C707+I707-L707-O707-U707-X707-R707</f>
        <v>0</v>
      </c>
      <c r="AB707" s="7">
        <v>45547</v>
      </c>
    </row>
    <row r="708" spans="1:28" ht="15.75" hidden="1" x14ac:dyDescent="0.25">
      <c r="A708" s="24">
        <v>45548</v>
      </c>
      <c r="B708" s="25" t="s">
        <v>357</v>
      </c>
      <c r="C708" s="25"/>
      <c r="D708" s="25" t="s">
        <v>46</v>
      </c>
      <c r="E708" s="25" t="s">
        <v>179</v>
      </c>
      <c r="F708" s="25">
        <v>750</v>
      </c>
      <c r="G708" s="25" t="s">
        <v>34</v>
      </c>
      <c r="H708" s="25">
        <v>1370</v>
      </c>
      <c r="I708" s="11">
        <f t="shared" si="140"/>
        <v>1027500</v>
      </c>
      <c r="J708" s="31" t="s">
        <v>324</v>
      </c>
      <c r="K708" s="11"/>
      <c r="L708" s="107">
        <f t="shared" si="146"/>
        <v>0</v>
      </c>
      <c r="M708" s="107"/>
      <c r="N708" s="107"/>
      <c r="O708" s="107">
        <f t="shared" si="147"/>
        <v>0</v>
      </c>
      <c r="P708" s="107"/>
      <c r="Q708" s="107"/>
      <c r="R708" s="107">
        <f t="shared" si="148"/>
        <v>0</v>
      </c>
      <c r="S708" s="107"/>
      <c r="T708" s="107"/>
      <c r="U708" s="107">
        <f t="shared" si="149"/>
        <v>0</v>
      </c>
      <c r="V708" s="107"/>
      <c r="W708" s="107"/>
      <c r="X708" s="107">
        <f t="shared" si="150"/>
        <v>1027500</v>
      </c>
      <c r="Y708" s="107">
        <v>1027500</v>
      </c>
      <c r="Z708" s="107"/>
      <c r="AA708" s="108">
        <f>C708+I708-L708-O708-U708-X708-R708</f>
        <v>0</v>
      </c>
      <c r="AB708" s="7">
        <v>45548</v>
      </c>
    </row>
    <row r="709" spans="1:28" ht="15.75" hidden="1" x14ac:dyDescent="0.25">
      <c r="A709" s="24">
        <v>45548</v>
      </c>
      <c r="B709" s="25" t="s">
        <v>357</v>
      </c>
      <c r="C709" s="25"/>
      <c r="D709" s="25" t="s">
        <v>46</v>
      </c>
      <c r="E709" s="25" t="s">
        <v>160</v>
      </c>
      <c r="F709" s="25">
        <v>375</v>
      </c>
      <c r="G709" s="25" t="s">
        <v>34</v>
      </c>
      <c r="H709" s="25">
        <v>2630</v>
      </c>
      <c r="I709" s="11">
        <f t="shared" si="140"/>
        <v>986250</v>
      </c>
      <c r="J709" s="31" t="s">
        <v>324</v>
      </c>
      <c r="K709" s="11"/>
      <c r="L709" s="107">
        <f t="shared" si="146"/>
        <v>0</v>
      </c>
      <c r="M709" s="107"/>
      <c r="N709" s="107"/>
      <c r="O709" s="107">
        <f t="shared" si="147"/>
        <v>0</v>
      </c>
      <c r="P709" s="107"/>
      <c r="Q709" s="107"/>
      <c r="R709" s="107">
        <f t="shared" si="148"/>
        <v>0</v>
      </c>
      <c r="S709" s="107"/>
      <c r="T709" s="107"/>
      <c r="U709" s="107">
        <f t="shared" si="149"/>
        <v>0</v>
      </c>
      <c r="V709" s="107"/>
      <c r="W709" s="107"/>
      <c r="X709" s="107">
        <f t="shared" si="150"/>
        <v>986250</v>
      </c>
      <c r="Y709" s="107">
        <v>986250</v>
      </c>
      <c r="Z709" s="107"/>
      <c r="AA709" s="108">
        <f>C709+I709-L709-O709-U709-X709-R709</f>
        <v>0</v>
      </c>
      <c r="AB709" s="7">
        <v>45548</v>
      </c>
    </row>
    <row r="710" spans="1:28" ht="15.75" hidden="1" x14ac:dyDescent="0.25">
      <c r="A710" s="24">
        <v>45548</v>
      </c>
      <c r="B710" s="25" t="s">
        <v>357</v>
      </c>
      <c r="C710" s="25"/>
      <c r="D710" s="25" t="s">
        <v>46</v>
      </c>
      <c r="E710" s="25" t="s">
        <v>108</v>
      </c>
      <c r="F710" s="25">
        <v>1200</v>
      </c>
      <c r="G710" s="25" t="s">
        <v>34</v>
      </c>
      <c r="H710" s="25">
        <v>1900</v>
      </c>
      <c r="I710" s="11">
        <f t="shared" si="140"/>
        <v>2280000</v>
      </c>
      <c r="J710" s="31" t="s">
        <v>324</v>
      </c>
      <c r="K710" s="11"/>
      <c r="L710" s="107">
        <f t="shared" si="146"/>
        <v>0</v>
      </c>
      <c r="M710" s="107"/>
      <c r="N710" s="107"/>
      <c r="O710" s="107">
        <f t="shared" si="147"/>
        <v>0</v>
      </c>
      <c r="P710" s="107"/>
      <c r="Q710" s="107"/>
      <c r="R710" s="107">
        <f t="shared" si="148"/>
        <v>0</v>
      </c>
      <c r="S710" s="107"/>
      <c r="T710" s="107"/>
      <c r="U710" s="107">
        <f t="shared" si="149"/>
        <v>0</v>
      </c>
      <c r="V710" s="107"/>
      <c r="W710" s="107"/>
      <c r="X710" s="107">
        <f t="shared" si="150"/>
        <v>2280000</v>
      </c>
      <c r="Y710" s="107">
        <v>2280000</v>
      </c>
      <c r="Z710" s="107"/>
      <c r="AA710" s="108">
        <f>C710+I710-L710-O710-U710-X710-R710</f>
        <v>0</v>
      </c>
      <c r="AB710" s="7">
        <v>45548</v>
      </c>
    </row>
    <row r="711" spans="1:28" ht="15.75" hidden="1" x14ac:dyDescent="0.25">
      <c r="A711" s="24">
        <v>45548</v>
      </c>
      <c r="B711" s="25" t="s">
        <v>357</v>
      </c>
      <c r="C711" s="25"/>
      <c r="D711" s="25" t="s">
        <v>46</v>
      </c>
      <c r="E711" s="25" t="s">
        <v>151</v>
      </c>
      <c r="F711" s="25">
        <v>1500</v>
      </c>
      <c r="G711" s="25" t="s">
        <v>34</v>
      </c>
      <c r="H711" s="25">
        <v>1640</v>
      </c>
      <c r="I711" s="11">
        <f t="shared" si="140"/>
        <v>2460000</v>
      </c>
      <c r="J711" s="31" t="s">
        <v>324</v>
      </c>
      <c r="K711" s="11"/>
      <c r="L711" s="107">
        <f t="shared" si="146"/>
        <v>0</v>
      </c>
      <c r="M711" s="107"/>
      <c r="N711" s="107"/>
      <c r="O711" s="107">
        <f t="shared" si="147"/>
        <v>0</v>
      </c>
      <c r="P711" s="107"/>
      <c r="Q711" s="107"/>
      <c r="R711" s="107">
        <f t="shared" si="148"/>
        <v>0</v>
      </c>
      <c r="S711" s="107"/>
      <c r="T711" s="107"/>
      <c r="U711" s="107">
        <f t="shared" si="149"/>
        <v>0</v>
      </c>
      <c r="V711" s="107"/>
      <c r="W711" s="107"/>
      <c r="X711" s="107">
        <f t="shared" si="150"/>
        <v>2460000</v>
      </c>
      <c r="Y711" s="107">
        <v>2460000</v>
      </c>
      <c r="Z711" s="107"/>
      <c r="AA711" s="108">
        <f>C711+I711-L711-O711-U711-X711-R711</f>
        <v>0</v>
      </c>
      <c r="AB711" s="7">
        <v>45548</v>
      </c>
    </row>
    <row r="712" spans="1:28" ht="15.75" hidden="1" x14ac:dyDescent="0.25">
      <c r="A712" s="24">
        <v>45548</v>
      </c>
      <c r="B712" s="25" t="s">
        <v>211</v>
      </c>
      <c r="C712" s="25"/>
      <c r="D712" s="25" t="s">
        <v>52</v>
      </c>
      <c r="E712" s="25" t="s">
        <v>44</v>
      </c>
      <c r="F712" s="25">
        <v>250</v>
      </c>
      <c r="G712" s="25" t="s">
        <v>34</v>
      </c>
      <c r="H712" s="25">
        <v>860</v>
      </c>
      <c r="I712" s="11">
        <f t="shared" si="140"/>
        <v>215000</v>
      </c>
      <c r="J712" s="31" t="s">
        <v>312</v>
      </c>
      <c r="K712" s="11" t="s">
        <v>1924</v>
      </c>
      <c r="L712" s="107">
        <f t="shared" si="146"/>
        <v>0</v>
      </c>
      <c r="M712" s="107"/>
      <c r="N712" s="107"/>
      <c r="O712" s="107">
        <f t="shared" si="147"/>
        <v>215000</v>
      </c>
      <c r="P712" s="107">
        <v>215000</v>
      </c>
      <c r="Q712" s="107"/>
      <c r="R712" s="107">
        <f t="shared" si="148"/>
        <v>0</v>
      </c>
      <c r="S712" s="107"/>
      <c r="T712" s="107"/>
      <c r="U712" s="107">
        <f t="shared" si="149"/>
        <v>0</v>
      </c>
      <c r="V712" s="107"/>
      <c r="W712" s="107"/>
      <c r="X712" s="107">
        <f t="shared" si="150"/>
        <v>0</v>
      </c>
      <c r="Y712" s="107"/>
      <c r="Z712" s="107"/>
      <c r="AA712" s="108">
        <f>C712+I712-L712-O712-U712-X712-R712</f>
        <v>0</v>
      </c>
      <c r="AB712" s="7">
        <v>45551</v>
      </c>
    </row>
    <row r="713" spans="1:28" ht="15.75" hidden="1" x14ac:dyDescent="0.25">
      <c r="A713" s="24">
        <v>45548</v>
      </c>
      <c r="B713" s="25" t="s">
        <v>211</v>
      </c>
      <c r="C713" s="25"/>
      <c r="D713" s="25" t="s">
        <v>52</v>
      </c>
      <c r="E713" s="25" t="s">
        <v>290</v>
      </c>
      <c r="F713" s="25">
        <v>250</v>
      </c>
      <c r="G713" s="25" t="s">
        <v>34</v>
      </c>
      <c r="H713" s="25">
        <v>2460</v>
      </c>
      <c r="I713" s="11">
        <f t="shared" si="140"/>
        <v>615000</v>
      </c>
      <c r="J713" s="31" t="s">
        <v>312</v>
      </c>
      <c r="K713" s="11" t="s">
        <v>1924</v>
      </c>
      <c r="L713" s="107">
        <f t="shared" si="146"/>
        <v>0</v>
      </c>
      <c r="M713" s="107"/>
      <c r="N713" s="107"/>
      <c r="O713" s="107">
        <f t="shared" si="147"/>
        <v>615000</v>
      </c>
      <c r="P713" s="107">
        <v>615000</v>
      </c>
      <c r="Q713" s="107"/>
      <c r="R713" s="107">
        <f t="shared" si="148"/>
        <v>0</v>
      </c>
      <c r="S713" s="107"/>
      <c r="T713" s="107"/>
      <c r="U713" s="107">
        <f t="shared" si="149"/>
        <v>0</v>
      </c>
      <c r="V713" s="107"/>
      <c r="W713" s="107"/>
      <c r="X713" s="107">
        <f t="shared" si="150"/>
        <v>0</v>
      </c>
      <c r="Y713" s="107"/>
      <c r="Z713" s="107"/>
      <c r="AA713" s="108">
        <f>C713+I713-L713-O713-U713-X713-R713</f>
        <v>0</v>
      </c>
      <c r="AB713" s="7">
        <v>45551</v>
      </c>
    </row>
    <row r="714" spans="1:28" ht="15.75" hidden="1" x14ac:dyDescent="0.25">
      <c r="A714" s="24">
        <v>45549</v>
      </c>
      <c r="B714" s="25" t="s">
        <v>370</v>
      </c>
      <c r="C714" s="25"/>
      <c r="D714" s="25" t="s">
        <v>46</v>
      </c>
      <c r="E714" s="25" t="s">
        <v>298</v>
      </c>
      <c r="F714" s="25">
        <v>5200</v>
      </c>
      <c r="G714" s="25" t="s">
        <v>34</v>
      </c>
      <c r="H714" s="25">
        <v>3900</v>
      </c>
      <c r="I714" s="11">
        <f t="shared" si="140"/>
        <v>20280000</v>
      </c>
      <c r="J714" s="26" t="s">
        <v>28</v>
      </c>
      <c r="K714" s="11" t="s">
        <v>1928</v>
      </c>
      <c r="L714" s="107">
        <f t="shared" si="146"/>
        <v>0</v>
      </c>
      <c r="M714" s="107"/>
      <c r="N714" s="107"/>
      <c r="O714" s="107">
        <f t="shared" si="147"/>
        <v>0</v>
      </c>
      <c r="P714" s="107"/>
      <c r="Q714" s="107"/>
      <c r="R714" s="107">
        <f t="shared" si="148"/>
        <v>0</v>
      </c>
      <c r="S714" s="107"/>
      <c r="T714" s="107"/>
      <c r="U714" s="107">
        <f t="shared" si="149"/>
        <v>0</v>
      </c>
      <c r="V714" s="107"/>
      <c r="W714" s="107"/>
      <c r="X714" s="107">
        <f t="shared" si="150"/>
        <v>0</v>
      </c>
      <c r="Y714" s="107"/>
      <c r="Z714" s="107"/>
      <c r="AA714" s="108">
        <f>C714+I714-L714-O714-U714-X714-R714</f>
        <v>20280000</v>
      </c>
      <c r="AB714" s="7"/>
    </row>
    <row r="715" spans="1:28" ht="15.75" hidden="1" x14ac:dyDescent="0.25">
      <c r="A715" s="24">
        <v>45549</v>
      </c>
      <c r="B715" s="25" t="s">
        <v>1903</v>
      </c>
      <c r="C715" s="25"/>
      <c r="D715" s="25" t="s">
        <v>46</v>
      </c>
      <c r="E715" s="25" t="s">
        <v>179</v>
      </c>
      <c r="F715" s="25">
        <v>1500</v>
      </c>
      <c r="G715" s="25" t="s">
        <v>34</v>
      </c>
      <c r="H715" s="25">
        <v>1370</v>
      </c>
      <c r="I715" s="11">
        <f t="shared" si="140"/>
        <v>2055000</v>
      </c>
      <c r="J715" s="31" t="s">
        <v>312</v>
      </c>
      <c r="K715" s="11" t="s">
        <v>1908</v>
      </c>
      <c r="L715" s="107">
        <f t="shared" si="146"/>
        <v>0</v>
      </c>
      <c r="M715" s="107"/>
      <c r="N715" s="107"/>
      <c r="O715" s="107">
        <f t="shared" si="147"/>
        <v>2055000</v>
      </c>
      <c r="P715" s="107">
        <v>2055000</v>
      </c>
      <c r="Q715" s="107"/>
      <c r="R715" s="107">
        <f t="shared" si="148"/>
        <v>0</v>
      </c>
      <c r="S715" s="107"/>
      <c r="T715" s="107"/>
      <c r="U715" s="107">
        <f t="shared" si="149"/>
        <v>0</v>
      </c>
      <c r="V715" s="107"/>
      <c r="W715" s="107"/>
      <c r="X715" s="107">
        <f t="shared" si="150"/>
        <v>0</v>
      </c>
      <c r="Y715" s="107"/>
      <c r="Z715" s="107"/>
      <c r="AA715" s="108">
        <f>C715+I715-L715-O715-U715-X715-R715</f>
        <v>0</v>
      </c>
      <c r="AB715" s="7">
        <v>45548</v>
      </c>
    </row>
    <row r="716" spans="1:28" ht="15.75" hidden="1" x14ac:dyDescent="0.25">
      <c r="A716" s="24">
        <v>45549</v>
      </c>
      <c r="B716" s="25" t="s">
        <v>743</v>
      </c>
      <c r="C716" s="25"/>
      <c r="D716" s="25" t="s">
        <v>46</v>
      </c>
      <c r="E716" s="25" t="s">
        <v>384</v>
      </c>
      <c r="F716" s="25">
        <v>1</v>
      </c>
      <c r="G716" s="25" t="s">
        <v>48</v>
      </c>
      <c r="H716" s="25">
        <v>250000</v>
      </c>
      <c r="I716" s="11">
        <f t="shared" si="140"/>
        <v>250000</v>
      </c>
      <c r="J716" s="120" t="s">
        <v>312</v>
      </c>
      <c r="K716" s="11" t="s">
        <v>1918</v>
      </c>
      <c r="L716" s="107">
        <f t="shared" si="146"/>
        <v>0</v>
      </c>
      <c r="M716" s="107"/>
      <c r="N716" s="107"/>
      <c r="O716" s="107">
        <f t="shared" si="147"/>
        <v>250000</v>
      </c>
      <c r="P716" s="107">
        <v>250000</v>
      </c>
      <c r="Q716" s="107"/>
      <c r="R716" s="107">
        <f t="shared" si="148"/>
        <v>0</v>
      </c>
      <c r="S716" s="107"/>
      <c r="T716" s="107"/>
      <c r="U716" s="107">
        <f t="shared" si="149"/>
        <v>0</v>
      </c>
      <c r="V716" s="107"/>
      <c r="W716" s="107"/>
      <c r="X716" s="107">
        <f t="shared" si="150"/>
        <v>0</v>
      </c>
      <c r="Y716" s="107"/>
      <c r="Z716" s="107"/>
      <c r="AA716" s="108">
        <f>C716+I716-L716-O716-U716-X716-R716</f>
        <v>0</v>
      </c>
      <c r="AB716" s="7">
        <v>45551</v>
      </c>
    </row>
    <row r="717" spans="1:28" ht="15.75" hidden="1" x14ac:dyDescent="0.25">
      <c r="A717" s="24">
        <v>45549</v>
      </c>
      <c r="B717" s="25" t="s">
        <v>743</v>
      </c>
      <c r="C717" s="25"/>
      <c r="D717" s="25" t="s">
        <v>46</v>
      </c>
      <c r="E717" s="25" t="s">
        <v>157</v>
      </c>
      <c r="F717" s="25">
        <v>3</v>
      </c>
      <c r="G717" s="25" t="s">
        <v>48</v>
      </c>
      <c r="H717" s="25">
        <v>300000</v>
      </c>
      <c r="I717" s="11">
        <f t="shared" si="140"/>
        <v>900000</v>
      </c>
      <c r="J717" s="120" t="s">
        <v>324</v>
      </c>
      <c r="K717" s="11"/>
      <c r="L717" s="107">
        <f t="shared" si="146"/>
        <v>900000</v>
      </c>
      <c r="M717" s="107">
        <v>900000</v>
      </c>
      <c r="N717" s="107"/>
      <c r="O717" s="107">
        <f t="shared" si="147"/>
        <v>0</v>
      </c>
      <c r="P717" s="107"/>
      <c r="Q717" s="107"/>
      <c r="R717" s="107">
        <f t="shared" si="148"/>
        <v>0</v>
      </c>
      <c r="S717" s="107"/>
      <c r="T717" s="107"/>
      <c r="U717" s="107">
        <f t="shared" si="149"/>
        <v>0</v>
      </c>
      <c r="V717" s="107"/>
      <c r="W717" s="107"/>
      <c r="X717" s="107">
        <f t="shared" si="150"/>
        <v>0</v>
      </c>
      <c r="Y717" s="107"/>
      <c r="Z717" s="107"/>
      <c r="AA717" s="108">
        <f>C717+I717-L717-O717-U717-X717-R717</f>
        <v>0</v>
      </c>
      <c r="AB717" s="7">
        <v>45556</v>
      </c>
    </row>
    <row r="718" spans="1:28" ht="15.75" hidden="1" x14ac:dyDescent="0.25">
      <c r="A718" s="24">
        <v>45549</v>
      </c>
      <c r="B718" s="25" t="s">
        <v>231</v>
      </c>
      <c r="C718" s="25"/>
      <c r="D718" s="25" t="s">
        <v>46</v>
      </c>
      <c r="E718" s="25" t="s">
        <v>50</v>
      </c>
      <c r="F718" s="25">
        <v>1000</v>
      </c>
      <c r="G718" s="25" t="s">
        <v>34</v>
      </c>
      <c r="H718" s="25">
        <v>3360</v>
      </c>
      <c r="I718" s="11">
        <f t="shared" si="140"/>
        <v>3360000</v>
      </c>
      <c r="J718" s="26" t="s">
        <v>28</v>
      </c>
      <c r="K718" s="11"/>
      <c r="L718" s="107">
        <f t="shared" si="146"/>
        <v>0</v>
      </c>
      <c r="M718" s="107"/>
      <c r="N718" s="107"/>
      <c r="O718" s="107">
        <f t="shared" si="147"/>
        <v>0</v>
      </c>
      <c r="P718" s="107"/>
      <c r="Q718" s="107"/>
      <c r="R718" s="107">
        <f t="shared" si="148"/>
        <v>0</v>
      </c>
      <c r="S718" s="107"/>
      <c r="T718" s="107"/>
      <c r="U718" s="107">
        <f t="shared" si="149"/>
        <v>0</v>
      </c>
      <c r="V718" s="107"/>
      <c r="W718" s="107"/>
      <c r="X718" s="107">
        <f t="shared" si="150"/>
        <v>0</v>
      </c>
      <c r="Y718" s="107"/>
      <c r="Z718" s="107"/>
      <c r="AA718" s="108">
        <f>C718+I718-L718-O718-U718-X718-R718</f>
        <v>3360000</v>
      </c>
      <c r="AB718" s="7"/>
    </row>
    <row r="719" spans="1:28" ht="15.75" hidden="1" x14ac:dyDescent="0.25">
      <c r="A719" s="24">
        <v>45549</v>
      </c>
      <c r="B719" s="25" t="s">
        <v>675</v>
      </c>
      <c r="C719" s="25"/>
      <c r="D719" s="25" t="s">
        <v>46</v>
      </c>
      <c r="E719" s="25" t="s">
        <v>185</v>
      </c>
      <c r="F719" s="25">
        <v>4000</v>
      </c>
      <c r="G719" s="25" t="s">
        <v>27</v>
      </c>
      <c r="H719" s="25">
        <v>1700</v>
      </c>
      <c r="I719" s="11">
        <f t="shared" si="140"/>
        <v>6800000</v>
      </c>
      <c r="J719" s="31" t="s">
        <v>312</v>
      </c>
      <c r="K719" s="11" t="s">
        <v>1917</v>
      </c>
      <c r="L719" s="107">
        <f t="shared" si="146"/>
        <v>0</v>
      </c>
      <c r="M719" s="107"/>
      <c r="N719" s="107"/>
      <c r="O719" s="107">
        <f t="shared" si="147"/>
        <v>6800000</v>
      </c>
      <c r="P719" s="107">
        <v>6800000</v>
      </c>
      <c r="Q719" s="107"/>
      <c r="R719" s="107">
        <f t="shared" si="148"/>
        <v>0</v>
      </c>
      <c r="S719" s="107"/>
      <c r="T719" s="107"/>
      <c r="U719" s="107">
        <f t="shared" si="149"/>
        <v>0</v>
      </c>
      <c r="V719" s="107"/>
      <c r="W719" s="107"/>
      <c r="X719" s="107">
        <f t="shared" si="150"/>
        <v>0</v>
      </c>
      <c r="Y719" s="107"/>
      <c r="Z719" s="107"/>
      <c r="AA719" s="108">
        <f>C719+I719-L719-O719-U719-X719-R719</f>
        <v>0</v>
      </c>
      <c r="AB719" s="7">
        <v>45552</v>
      </c>
    </row>
    <row r="720" spans="1:28" ht="15.75" hidden="1" x14ac:dyDescent="0.25">
      <c r="A720" s="24">
        <v>45549</v>
      </c>
      <c r="B720" s="25" t="s">
        <v>961</v>
      </c>
      <c r="C720" s="25"/>
      <c r="D720" s="25" t="s">
        <v>46</v>
      </c>
      <c r="E720" s="25" t="s">
        <v>179</v>
      </c>
      <c r="F720" s="25">
        <v>1500</v>
      </c>
      <c r="G720" s="25" t="s">
        <v>34</v>
      </c>
      <c r="H720" s="25">
        <v>1370</v>
      </c>
      <c r="I720" s="11">
        <f t="shared" si="140"/>
        <v>2055000</v>
      </c>
      <c r="J720" s="26" t="s">
        <v>28</v>
      </c>
      <c r="K720" s="11"/>
      <c r="L720" s="107">
        <f t="shared" si="146"/>
        <v>0</v>
      </c>
      <c r="M720" s="107"/>
      <c r="N720" s="107"/>
      <c r="O720" s="107">
        <f t="shared" si="147"/>
        <v>0</v>
      </c>
      <c r="P720" s="107"/>
      <c r="Q720" s="107"/>
      <c r="R720" s="107">
        <f t="shared" si="148"/>
        <v>0</v>
      </c>
      <c r="S720" s="107"/>
      <c r="T720" s="107"/>
      <c r="U720" s="107">
        <f t="shared" si="149"/>
        <v>0</v>
      </c>
      <c r="V720" s="107"/>
      <c r="W720" s="107"/>
      <c r="X720" s="107">
        <f t="shared" si="150"/>
        <v>0</v>
      </c>
      <c r="Y720" s="107"/>
      <c r="Z720" s="107"/>
      <c r="AA720" s="108">
        <f>C720+I720-L720-O720-U720-X720-R720</f>
        <v>2055000</v>
      </c>
      <c r="AB720" s="7"/>
    </row>
    <row r="721" spans="1:28" ht="15.75" hidden="1" x14ac:dyDescent="0.25">
      <c r="A721" s="24">
        <v>45549</v>
      </c>
      <c r="B721" s="25" t="s">
        <v>307</v>
      </c>
      <c r="C721" s="25"/>
      <c r="D721" s="25" t="s">
        <v>46</v>
      </c>
      <c r="E721" s="25" t="s">
        <v>154</v>
      </c>
      <c r="F721" s="25">
        <v>250</v>
      </c>
      <c r="G721" s="25" t="s">
        <v>34</v>
      </c>
      <c r="H721" s="25">
        <v>1065</v>
      </c>
      <c r="I721" s="11">
        <f t="shared" si="140"/>
        <v>266250</v>
      </c>
      <c r="J721" s="31" t="s">
        <v>312</v>
      </c>
      <c r="K721" s="11"/>
      <c r="L721" s="107">
        <f t="shared" si="146"/>
        <v>0</v>
      </c>
      <c r="M721" s="107"/>
      <c r="N721" s="107"/>
      <c r="O721" s="107">
        <f t="shared" si="147"/>
        <v>0</v>
      </c>
      <c r="P721" s="107"/>
      <c r="Q721" s="107"/>
      <c r="R721" s="107">
        <f t="shared" si="148"/>
        <v>266250</v>
      </c>
      <c r="S721" s="107"/>
      <c r="T721" s="107">
        <v>266250</v>
      </c>
      <c r="U721" s="107">
        <f t="shared" si="149"/>
        <v>0</v>
      </c>
      <c r="V721" s="107"/>
      <c r="W721" s="107"/>
      <c r="X721" s="107">
        <f t="shared" si="150"/>
        <v>0</v>
      </c>
      <c r="Y721" s="107"/>
      <c r="Z721" s="107"/>
      <c r="AA721" s="108">
        <f>C721+I721-L721-O721-U721-X721-R721</f>
        <v>0</v>
      </c>
      <c r="AB721" s="7">
        <v>45549</v>
      </c>
    </row>
    <row r="722" spans="1:28" ht="15.75" hidden="1" x14ac:dyDescent="0.25">
      <c r="A722" s="24">
        <v>45549</v>
      </c>
      <c r="B722" s="25" t="s">
        <v>307</v>
      </c>
      <c r="C722" s="25"/>
      <c r="D722" s="25" t="s">
        <v>46</v>
      </c>
      <c r="E722" s="25" t="s">
        <v>534</v>
      </c>
      <c r="F722" s="25">
        <v>250</v>
      </c>
      <c r="G722" s="25" t="s">
        <v>34</v>
      </c>
      <c r="H722" s="25">
        <v>3160</v>
      </c>
      <c r="I722" s="11">
        <f t="shared" si="140"/>
        <v>790000</v>
      </c>
      <c r="J722" s="31" t="s">
        <v>324</v>
      </c>
      <c r="K722" s="11"/>
      <c r="L722" s="107">
        <f t="shared" si="146"/>
        <v>668000</v>
      </c>
      <c r="M722" s="107">
        <v>668000</v>
      </c>
      <c r="N722" s="107"/>
      <c r="O722" s="107">
        <f t="shared" si="147"/>
        <v>0</v>
      </c>
      <c r="P722" s="107"/>
      <c r="Q722" s="107"/>
      <c r="R722" s="107">
        <f t="shared" si="148"/>
        <v>122000</v>
      </c>
      <c r="S722" s="107"/>
      <c r="T722" s="107">
        <v>122000</v>
      </c>
      <c r="U722" s="107">
        <f t="shared" si="149"/>
        <v>0</v>
      </c>
      <c r="V722" s="107"/>
      <c r="W722" s="107"/>
      <c r="X722" s="107">
        <f t="shared" si="150"/>
        <v>0</v>
      </c>
      <c r="Y722" s="107"/>
      <c r="Z722" s="107"/>
      <c r="AA722" s="108">
        <f>C722+I722-L722-O722-U722-X722-R722</f>
        <v>0</v>
      </c>
      <c r="AB722" s="7">
        <v>45549</v>
      </c>
    </row>
    <row r="723" spans="1:28" ht="15.75" hidden="1" x14ac:dyDescent="0.25">
      <c r="A723" s="24">
        <v>45549</v>
      </c>
      <c r="B723" s="25" t="s">
        <v>595</v>
      </c>
      <c r="C723" s="25"/>
      <c r="D723" s="25" t="s">
        <v>52</v>
      </c>
      <c r="E723" s="25" t="s">
        <v>400</v>
      </c>
      <c r="F723" s="25">
        <v>2.5</v>
      </c>
      <c r="G723" s="25" t="s">
        <v>39</v>
      </c>
      <c r="H723" s="25">
        <v>90000</v>
      </c>
      <c r="I723" s="11">
        <f t="shared" si="140"/>
        <v>225000</v>
      </c>
      <c r="J723" s="31" t="s">
        <v>312</v>
      </c>
      <c r="K723" s="11" t="s">
        <v>1904</v>
      </c>
      <c r="L723" s="107">
        <f t="shared" si="146"/>
        <v>0</v>
      </c>
      <c r="M723" s="107"/>
      <c r="N723" s="107"/>
      <c r="O723" s="107">
        <f t="shared" si="147"/>
        <v>225000</v>
      </c>
      <c r="P723" s="107">
        <v>225000</v>
      </c>
      <c r="Q723" s="107"/>
      <c r="R723" s="107">
        <f t="shared" si="148"/>
        <v>0</v>
      </c>
      <c r="S723" s="107"/>
      <c r="T723" s="107"/>
      <c r="U723" s="107">
        <f t="shared" si="149"/>
        <v>0</v>
      </c>
      <c r="V723" s="107"/>
      <c r="W723" s="107"/>
      <c r="X723" s="107">
        <f t="shared" si="150"/>
        <v>0</v>
      </c>
      <c r="Y723" s="107"/>
      <c r="Z723" s="107"/>
      <c r="AA723" s="108">
        <f>C723+I723-L723-O723-U723-X723-R723</f>
        <v>0</v>
      </c>
      <c r="AB723" s="7">
        <v>45548</v>
      </c>
    </row>
    <row r="724" spans="1:28" ht="15.75" hidden="1" x14ac:dyDescent="0.25">
      <c r="A724" s="24">
        <v>45549</v>
      </c>
      <c r="B724" s="25" t="s">
        <v>595</v>
      </c>
      <c r="C724" s="25"/>
      <c r="D724" s="25" t="s">
        <v>52</v>
      </c>
      <c r="E724" s="25" t="s">
        <v>1585</v>
      </c>
      <c r="F724" s="25">
        <v>2.5</v>
      </c>
      <c r="G724" s="25" t="s">
        <v>39</v>
      </c>
      <c r="H724" s="25">
        <v>90000</v>
      </c>
      <c r="I724" s="11">
        <f t="shared" si="140"/>
        <v>225000</v>
      </c>
      <c r="J724" s="31" t="s">
        <v>312</v>
      </c>
      <c r="K724" s="11" t="s">
        <v>1904</v>
      </c>
      <c r="L724" s="107">
        <f t="shared" si="146"/>
        <v>0</v>
      </c>
      <c r="M724" s="107"/>
      <c r="N724" s="107"/>
      <c r="O724" s="107">
        <f t="shared" si="147"/>
        <v>225000</v>
      </c>
      <c r="P724" s="107">
        <v>225000</v>
      </c>
      <c r="Q724" s="107"/>
      <c r="R724" s="107">
        <f t="shared" si="148"/>
        <v>0</v>
      </c>
      <c r="S724" s="107"/>
      <c r="T724" s="107"/>
      <c r="U724" s="107">
        <f t="shared" si="149"/>
        <v>0</v>
      </c>
      <c r="V724" s="107"/>
      <c r="W724" s="107"/>
      <c r="X724" s="107">
        <f t="shared" si="150"/>
        <v>0</v>
      </c>
      <c r="Y724" s="107"/>
      <c r="Z724" s="107"/>
      <c r="AA724" s="108">
        <f>C724+I724-L724-O724-U724-X724-R724</f>
        <v>0</v>
      </c>
      <c r="AB724" s="7">
        <v>45548</v>
      </c>
    </row>
    <row r="725" spans="1:28" ht="15.75" hidden="1" x14ac:dyDescent="0.25">
      <c r="A725" s="24">
        <v>45549</v>
      </c>
      <c r="B725" s="25" t="s">
        <v>595</v>
      </c>
      <c r="C725" s="25"/>
      <c r="D725" s="25" t="s">
        <v>52</v>
      </c>
      <c r="E725" s="25" t="s">
        <v>120</v>
      </c>
      <c r="F725" s="25">
        <v>49</v>
      </c>
      <c r="G725" s="25" t="s">
        <v>39</v>
      </c>
      <c r="H725" s="25">
        <v>46000</v>
      </c>
      <c r="I725" s="11">
        <f t="shared" si="140"/>
        <v>2254000</v>
      </c>
      <c r="J725" s="31" t="s">
        <v>312</v>
      </c>
      <c r="K725" s="11" t="s">
        <v>1904</v>
      </c>
      <c r="L725" s="107">
        <f t="shared" si="146"/>
        <v>0</v>
      </c>
      <c r="M725" s="107"/>
      <c r="N725" s="107"/>
      <c r="O725" s="107">
        <f t="shared" si="147"/>
        <v>2254000</v>
      </c>
      <c r="P725" s="107">
        <v>2254000</v>
      </c>
      <c r="Q725" s="107"/>
      <c r="R725" s="107">
        <f t="shared" si="148"/>
        <v>0</v>
      </c>
      <c r="S725" s="107"/>
      <c r="T725" s="107"/>
      <c r="U725" s="107">
        <f t="shared" si="149"/>
        <v>0</v>
      </c>
      <c r="V725" s="107"/>
      <c r="W725" s="107"/>
      <c r="X725" s="107">
        <f t="shared" si="150"/>
        <v>0</v>
      </c>
      <c r="Y725" s="107"/>
      <c r="Z725" s="107"/>
      <c r="AA725" s="108">
        <f>C725+I725-L725-O725-U725-X725-R725</f>
        <v>0</v>
      </c>
      <c r="AB725" s="7">
        <v>45548</v>
      </c>
    </row>
    <row r="726" spans="1:28" ht="15.75" hidden="1" x14ac:dyDescent="0.25">
      <c r="A726" s="24">
        <v>45549</v>
      </c>
      <c r="B726" s="25" t="s">
        <v>595</v>
      </c>
      <c r="C726" s="25"/>
      <c r="D726" s="25" t="s">
        <v>52</v>
      </c>
      <c r="E726" s="25" t="s">
        <v>129</v>
      </c>
      <c r="F726" s="25">
        <v>2</v>
      </c>
      <c r="G726" s="25" t="s">
        <v>77</v>
      </c>
      <c r="H726" s="25">
        <v>65000</v>
      </c>
      <c r="I726" s="11">
        <f t="shared" si="140"/>
        <v>130000</v>
      </c>
      <c r="J726" s="31" t="s">
        <v>312</v>
      </c>
      <c r="K726" s="11" t="s">
        <v>1904</v>
      </c>
      <c r="L726" s="107">
        <f t="shared" si="146"/>
        <v>0</v>
      </c>
      <c r="M726" s="107"/>
      <c r="N726" s="107"/>
      <c r="O726" s="107">
        <f t="shared" si="147"/>
        <v>130000</v>
      </c>
      <c r="P726" s="107">
        <v>130000</v>
      </c>
      <c r="Q726" s="107"/>
      <c r="R726" s="107">
        <f t="shared" si="148"/>
        <v>0</v>
      </c>
      <c r="S726" s="107"/>
      <c r="T726" s="107"/>
      <c r="U726" s="107">
        <f t="shared" si="149"/>
        <v>0</v>
      </c>
      <c r="V726" s="107"/>
      <c r="W726" s="107"/>
      <c r="X726" s="107">
        <f t="shared" si="150"/>
        <v>0</v>
      </c>
      <c r="Y726" s="107"/>
      <c r="Z726" s="107"/>
      <c r="AA726" s="108">
        <f>C726+I726-L726-O726-U726-X726-R726</f>
        <v>0</v>
      </c>
      <c r="AB726" s="7">
        <v>45548</v>
      </c>
    </row>
    <row r="727" spans="1:28" ht="15.75" hidden="1" x14ac:dyDescent="0.25">
      <c r="A727" s="24">
        <v>45549</v>
      </c>
      <c r="B727" s="25" t="s">
        <v>359</v>
      </c>
      <c r="C727" s="25"/>
      <c r="D727" s="25" t="s">
        <v>46</v>
      </c>
      <c r="E727" s="25" t="s">
        <v>91</v>
      </c>
      <c r="F727" s="25">
        <v>1</v>
      </c>
      <c r="G727" s="25" t="s">
        <v>303</v>
      </c>
      <c r="H727" s="25">
        <v>1200000</v>
      </c>
      <c r="I727" s="11">
        <f t="shared" si="140"/>
        <v>1200000</v>
      </c>
      <c r="J727" s="26" t="s">
        <v>28</v>
      </c>
      <c r="K727" s="11"/>
      <c r="L727" s="107">
        <f t="shared" si="146"/>
        <v>0</v>
      </c>
      <c r="M727" s="107"/>
      <c r="N727" s="107"/>
      <c r="O727" s="107">
        <f t="shared" si="147"/>
        <v>0</v>
      </c>
      <c r="P727" s="107"/>
      <c r="Q727" s="107"/>
      <c r="R727" s="107">
        <f t="shared" si="148"/>
        <v>0</v>
      </c>
      <c r="S727" s="107"/>
      <c r="T727" s="107"/>
      <c r="U727" s="107">
        <f t="shared" si="149"/>
        <v>0</v>
      </c>
      <c r="V727" s="107"/>
      <c r="W727" s="107"/>
      <c r="X727" s="107">
        <f t="shared" si="150"/>
        <v>0</v>
      </c>
      <c r="Y727" s="107"/>
      <c r="Z727" s="107"/>
      <c r="AA727" s="108">
        <f>C727+I727-L727-O727-U727-X727-R727</f>
        <v>1200000</v>
      </c>
      <c r="AB727" s="7"/>
    </row>
    <row r="728" spans="1:28" ht="15.75" hidden="1" x14ac:dyDescent="0.25">
      <c r="A728" s="24">
        <v>45549</v>
      </c>
      <c r="B728" s="25" t="s">
        <v>1894</v>
      </c>
      <c r="C728" s="25"/>
      <c r="D728" s="25" t="s">
        <v>46</v>
      </c>
      <c r="E728" s="25" t="s">
        <v>108</v>
      </c>
      <c r="F728" s="25">
        <v>400</v>
      </c>
      <c r="G728" s="25" t="s">
        <v>34</v>
      </c>
      <c r="H728" s="25">
        <v>2000</v>
      </c>
      <c r="I728" s="11">
        <f t="shared" si="140"/>
        <v>800000</v>
      </c>
      <c r="J728" s="31" t="s">
        <v>312</v>
      </c>
      <c r="K728" s="11"/>
      <c r="L728" s="107">
        <f t="shared" si="146"/>
        <v>0</v>
      </c>
      <c r="M728" s="107"/>
      <c r="N728" s="107"/>
      <c r="O728" s="107">
        <f t="shared" si="147"/>
        <v>0</v>
      </c>
      <c r="P728" s="107"/>
      <c r="Q728" s="107"/>
      <c r="R728" s="107">
        <f t="shared" si="148"/>
        <v>800000</v>
      </c>
      <c r="S728" s="107">
        <v>800000</v>
      </c>
      <c r="T728" s="107"/>
      <c r="U728" s="107">
        <f t="shared" si="149"/>
        <v>0</v>
      </c>
      <c r="V728" s="107"/>
      <c r="W728" s="107"/>
      <c r="X728" s="107">
        <f t="shared" si="150"/>
        <v>0</v>
      </c>
      <c r="Y728" s="107"/>
      <c r="Z728" s="107"/>
      <c r="AA728" s="108">
        <f>C728+I728-L728-O728-U728-X728-R728</f>
        <v>0</v>
      </c>
      <c r="AB728" s="7">
        <v>45549</v>
      </c>
    </row>
    <row r="729" spans="1:28" ht="15.75" hidden="1" x14ac:dyDescent="0.25">
      <c r="A729" s="24">
        <v>45549</v>
      </c>
      <c r="B729" s="25" t="s">
        <v>226</v>
      </c>
      <c r="C729" s="25"/>
      <c r="D729" s="25" t="s">
        <v>52</v>
      </c>
      <c r="E729" s="25" t="s">
        <v>270</v>
      </c>
      <c r="F729" s="25">
        <v>24</v>
      </c>
      <c r="G729" s="25" t="s">
        <v>39</v>
      </c>
      <c r="H729" s="25">
        <v>135000</v>
      </c>
      <c r="I729" s="11">
        <f t="shared" si="140"/>
        <v>3240000</v>
      </c>
      <c r="J729" s="26" t="s">
        <v>28</v>
      </c>
      <c r="K729" s="11" t="s">
        <v>1919</v>
      </c>
      <c r="L729" s="107">
        <f t="shared" si="146"/>
        <v>0</v>
      </c>
      <c r="M729" s="107"/>
      <c r="N729" s="107"/>
      <c r="O729" s="107">
        <f t="shared" si="147"/>
        <v>0</v>
      </c>
      <c r="P729" s="107"/>
      <c r="Q729" s="107"/>
      <c r="R729" s="107">
        <f t="shared" si="148"/>
        <v>0</v>
      </c>
      <c r="S729" s="107"/>
      <c r="T729" s="107"/>
      <c r="U729" s="107">
        <f t="shared" si="149"/>
        <v>0</v>
      </c>
      <c r="V729" s="107"/>
      <c r="W729" s="107"/>
      <c r="X729" s="107">
        <f t="shared" si="150"/>
        <v>0</v>
      </c>
      <c r="Y729" s="107"/>
      <c r="Z729" s="107"/>
      <c r="AA729" s="108">
        <f>C729+I729-L729-O729-U729-X729-R729</f>
        <v>3240000</v>
      </c>
      <c r="AB729" s="7"/>
    </row>
    <row r="730" spans="1:28" ht="15.75" hidden="1" x14ac:dyDescent="0.25">
      <c r="A730" s="24">
        <v>45549</v>
      </c>
      <c r="B730" s="25" t="s">
        <v>226</v>
      </c>
      <c r="C730" s="25"/>
      <c r="D730" s="25" t="s">
        <v>52</v>
      </c>
      <c r="E730" s="25" t="s">
        <v>1517</v>
      </c>
      <c r="F730" s="25">
        <v>4</v>
      </c>
      <c r="G730" s="25" t="s">
        <v>34</v>
      </c>
      <c r="H730" s="25">
        <v>850000</v>
      </c>
      <c r="I730" s="11">
        <f t="shared" si="140"/>
        <v>3400000</v>
      </c>
      <c r="J730" s="26" t="s">
        <v>28</v>
      </c>
      <c r="K730" s="11" t="s">
        <v>1919</v>
      </c>
      <c r="L730" s="107">
        <f t="shared" si="146"/>
        <v>0</v>
      </c>
      <c r="M730" s="107"/>
      <c r="N730" s="107"/>
      <c r="O730" s="107">
        <f t="shared" si="147"/>
        <v>0</v>
      </c>
      <c r="P730" s="107"/>
      <c r="Q730" s="107"/>
      <c r="R730" s="107">
        <f t="shared" si="148"/>
        <v>0</v>
      </c>
      <c r="S730" s="107"/>
      <c r="T730" s="107"/>
      <c r="U730" s="107">
        <f t="shared" si="149"/>
        <v>0</v>
      </c>
      <c r="V730" s="107"/>
      <c r="W730" s="107"/>
      <c r="X730" s="107">
        <f t="shared" si="150"/>
        <v>0</v>
      </c>
      <c r="Y730" s="107"/>
      <c r="Z730" s="107"/>
      <c r="AA730" s="108">
        <f>C730+I730-L730-O730-U730-X730-R730</f>
        <v>3400000</v>
      </c>
      <c r="AB730" s="7"/>
    </row>
    <row r="731" spans="1:28" ht="15.75" hidden="1" x14ac:dyDescent="0.25">
      <c r="A731" s="24">
        <v>45549</v>
      </c>
      <c r="B731" s="25" t="s">
        <v>226</v>
      </c>
      <c r="C731" s="25"/>
      <c r="D731" s="25" t="s">
        <v>52</v>
      </c>
      <c r="E731" s="25" t="s">
        <v>189</v>
      </c>
      <c r="F731" s="25">
        <v>2</v>
      </c>
      <c r="G731" s="25" t="s">
        <v>23</v>
      </c>
      <c r="H731" s="25">
        <v>400000</v>
      </c>
      <c r="I731" s="11">
        <f t="shared" si="140"/>
        <v>800000</v>
      </c>
      <c r="J731" s="26" t="s">
        <v>28</v>
      </c>
      <c r="K731" s="11" t="s">
        <v>1919</v>
      </c>
      <c r="L731" s="107">
        <f t="shared" si="146"/>
        <v>0</v>
      </c>
      <c r="M731" s="107"/>
      <c r="N731" s="107"/>
      <c r="O731" s="107">
        <f t="shared" si="147"/>
        <v>0</v>
      </c>
      <c r="P731" s="107"/>
      <c r="Q731" s="107"/>
      <c r="R731" s="107">
        <f t="shared" si="148"/>
        <v>0</v>
      </c>
      <c r="S731" s="107"/>
      <c r="T731" s="107"/>
      <c r="U731" s="107">
        <f t="shared" si="149"/>
        <v>0</v>
      </c>
      <c r="V731" s="107"/>
      <c r="W731" s="107"/>
      <c r="X731" s="107">
        <f t="shared" si="150"/>
        <v>0</v>
      </c>
      <c r="Y731" s="107"/>
      <c r="Z731" s="107"/>
      <c r="AA731" s="108">
        <f>C731+I731-L731-O731-U731-X731-R731</f>
        <v>800000</v>
      </c>
      <c r="AB731" s="7"/>
    </row>
    <row r="732" spans="1:28" ht="15.75" hidden="1" x14ac:dyDescent="0.25">
      <c r="A732" s="24">
        <v>45549</v>
      </c>
      <c r="B732" s="25" t="s">
        <v>226</v>
      </c>
      <c r="C732" s="25"/>
      <c r="D732" s="25" t="s">
        <v>52</v>
      </c>
      <c r="E732" s="25" t="s">
        <v>229</v>
      </c>
      <c r="F732" s="25">
        <v>210</v>
      </c>
      <c r="G732" s="25" t="s">
        <v>39</v>
      </c>
      <c r="H732" s="25">
        <v>42000</v>
      </c>
      <c r="I732" s="11">
        <f t="shared" si="140"/>
        <v>8820000</v>
      </c>
      <c r="J732" s="26" t="s">
        <v>28</v>
      </c>
      <c r="K732" s="11" t="s">
        <v>1919</v>
      </c>
      <c r="L732" s="107">
        <f t="shared" si="146"/>
        <v>0</v>
      </c>
      <c r="M732" s="107"/>
      <c r="N732" s="107"/>
      <c r="O732" s="107">
        <f t="shared" si="147"/>
        <v>0</v>
      </c>
      <c r="P732" s="107"/>
      <c r="Q732" s="107"/>
      <c r="R732" s="107">
        <f t="shared" si="148"/>
        <v>0</v>
      </c>
      <c r="S732" s="107"/>
      <c r="T732" s="107"/>
      <c r="U732" s="107">
        <f t="shared" si="149"/>
        <v>0</v>
      </c>
      <c r="V732" s="107"/>
      <c r="W732" s="107"/>
      <c r="X732" s="107">
        <f t="shared" si="150"/>
        <v>0</v>
      </c>
      <c r="Y732" s="107"/>
      <c r="Z732" s="107"/>
      <c r="AA732" s="108">
        <f>C732+I732-L732-O732-U732-X732-R732</f>
        <v>8820000</v>
      </c>
      <c r="AB732" s="7"/>
    </row>
    <row r="733" spans="1:28" ht="15.75" hidden="1" x14ac:dyDescent="0.25">
      <c r="A733" s="24">
        <v>45549</v>
      </c>
      <c r="B733" s="25" t="s">
        <v>536</v>
      </c>
      <c r="C733" s="25"/>
      <c r="D733" s="25" t="s">
        <v>52</v>
      </c>
      <c r="E733" s="25" t="s">
        <v>192</v>
      </c>
      <c r="F733" s="25">
        <v>200</v>
      </c>
      <c r="G733" s="25" t="s">
        <v>34</v>
      </c>
      <c r="H733" s="25">
        <v>2500</v>
      </c>
      <c r="I733" s="11">
        <f t="shared" si="140"/>
        <v>500000</v>
      </c>
      <c r="J733" s="31" t="s">
        <v>312</v>
      </c>
      <c r="K733" s="11"/>
      <c r="L733" s="107">
        <f t="shared" si="146"/>
        <v>0</v>
      </c>
      <c r="M733" s="107"/>
      <c r="N733" s="107"/>
      <c r="O733" s="107">
        <f t="shared" si="147"/>
        <v>0</v>
      </c>
      <c r="P733" s="107"/>
      <c r="Q733" s="107"/>
      <c r="R733" s="107">
        <f t="shared" si="148"/>
        <v>500000</v>
      </c>
      <c r="S733" s="107">
        <v>500000</v>
      </c>
      <c r="T733" s="107"/>
      <c r="U733" s="107">
        <f t="shared" si="149"/>
        <v>0</v>
      </c>
      <c r="V733" s="107"/>
      <c r="W733" s="107"/>
      <c r="X733" s="107">
        <f t="shared" si="150"/>
        <v>0</v>
      </c>
      <c r="Y733" s="107"/>
      <c r="Z733" s="107"/>
      <c r="AA733" s="108">
        <f>C733+I733-L733-O733-U733-X733-R733</f>
        <v>0</v>
      </c>
      <c r="AB733" s="7">
        <v>45549</v>
      </c>
    </row>
    <row r="734" spans="1:28" ht="15.75" hidden="1" x14ac:dyDescent="0.25">
      <c r="A734" s="24">
        <v>45549</v>
      </c>
      <c r="B734" s="25" t="s">
        <v>536</v>
      </c>
      <c r="C734" s="25"/>
      <c r="D734" s="25" t="s">
        <v>52</v>
      </c>
      <c r="E734" s="25" t="s">
        <v>50</v>
      </c>
      <c r="F734" s="25">
        <v>200</v>
      </c>
      <c r="G734" s="25" t="s">
        <v>34</v>
      </c>
      <c r="H734" s="25">
        <v>3360</v>
      </c>
      <c r="I734" s="11">
        <f t="shared" si="140"/>
        <v>672000</v>
      </c>
      <c r="J734" s="31" t="s">
        <v>312</v>
      </c>
      <c r="K734" s="11"/>
      <c r="L734" s="107">
        <f t="shared" si="146"/>
        <v>0</v>
      </c>
      <c r="M734" s="107"/>
      <c r="N734" s="107"/>
      <c r="O734" s="107">
        <f t="shared" si="147"/>
        <v>0</v>
      </c>
      <c r="P734" s="107"/>
      <c r="Q734" s="107"/>
      <c r="R734" s="107">
        <f t="shared" si="148"/>
        <v>672000</v>
      </c>
      <c r="S734" s="107">
        <v>400000</v>
      </c>
      <c r="T734" s="107">
        <v>272000</v>
      </c>
      <c r="U734" s="107">
        <f t="shared" si="149"/>
        <v>0</v>
      </c>
      <c r="V734" s="107"/>
      <c r="W734" s="107"/>
      <c r="X734" s="107">
        <f t="shared" si="150"/>
        <v>0</v>
      </c>
      <c r="Y734" s="107"/>
      <c r="Z734" s="107"/>
      <c r="AA734" s="108">
        <f>C734+I734-L734-O734-U734-X734-R734</f>
        <v>0</v>
      </c>
      <c r="AB734" s="7">
        <v>45549</v>
      </c>
    </row>
    <row r="735" spans="1:28" ht="15.75" hidden="1" x14ac:dyDescent="0.25">
      <c r="A735" s="24">
        <v>45549</v>
      </c>
      <c r="B735" s="25" t="s">
        <v>307</v>
      </c>
      <c r="C735" s="25"/>
      <c r="D735" s="25" t="s">
        <v>46</v>
      </c>
      <c r="E735" s="25" t="s">
        <v>154</v>
      </c>
      <c r="F735" s="25">
        <v>1250</v>
      </c>
      <c r="G735" s="25" t="s">
        <v>34</v>
      </c>
      <c r="H735" s="25">
        <v>1065</v>
      </c>
      <c r="I735" s="11">
        <f t="shared" si="140"/>
        <v>1331250</v>
      </c>
      <c r="J735" s="38" t="s">
        <v>24</v>
      </c>
      <c r="K735" s="11"/>
      <c r="L735" s="107">
        <f t="shared" si="146"/>
        <v>388000</v>
      </c>
      <c r="M735" s="107">
        <v>388000</v>
      </c>
      <c r="N735" s="107"/>
      <c r="O735" s="107">
        <f t="shared" si="147"/>
        <v>0</v>
      </c>
      <c r="P735" s="107"/>
      <c r="Q735" s="107"/>
      <c r="R735" s="107">
        <f t="shared" si="148"/>
        <v>0</v>
      </c>
      <c r="S735" s="107"/>
      <c r="T735" s="107"/>
      <c r="U735" s="107">
        <f t="shared" si="149"/>
        <v>0</v>
      </c>
      <c r="V735" s="107"/>
      <c r="W735" s="107"/>
      <c r="X735" s="107">
        <f t="shared" si="150"/>
        <v>0</v>
      </c>
      <c r="Y735" s="107"/>
      <c r="Z735" s="107"/>
      <c r="AA735" s="108">
        <f>C735+I735-L735-O735-U735-X735-R735</f>
        <v>943250</v>
      </c>
      <c r="AB735" s="7">
        <v>45549</v>
      </c>
    </row>
    <row r="736" spans="1:28" ht="15.75" hidden="1" x14ac:dyDescent="0.25">
      <c r="A736" s="24">
        <v>45549</v>
      </c>
      <c r="B736" s="25" t="s">
        <v>122</v>
      </c>
      <c r="C736" s="25"/>
      <c r="D736" s="25" t="s">
        <v>46</v>
      </c>
      <c r="E736" s="25" t="s">
        <v>42</v>
      </c>
      <c r="F736" s="25">
        <v>5200</v>
      </c>
      <c r="G736" s="25" t="s">
        <v>34</v>
      </c>
      <c r="H736" s="25">
        <v>3600</v>
      </c>
      <c r="I736" s="11">
        <f t="shared" si="140"/>
        <v>18720000</v>
      </c>
      <c r="J736" s="31" t="s">
        <v>312</v>
      </c>
      <c r="K736" s="11" t="s">
        <v>1977</v>
      </c>
      <c r="L736" s="107">
        <f t="shared" si="146"/>
        <v>0</v>
      </c>
      <c r="M736" s="107"/>
      <c r="N736" s="107"/>
      <c r="O736" s="107">
        <f t="shared" si="147"/>
        <v>18720000</v>
      </c>
      <c r="P736" s="107">
        <v>18720000</v>
      </c>
      <c r="Q736" s="107"/>
      <c r="R736" s="107">
        <f t="shared" si="148"/>
        <v>0</v>
      </c>
      <c r="S736" s="107"/>
      <c r="T736" s="107"/>
      <c r="U736" s="107">
        <f t="shared" si="149"/>
        <v>0</v>
      </c>
      <c r="V736" s="107"/>
      <c r="W736" s="107"/>
      <c r="X736" s="107">
        <f t="shared" si="150"/>
        <v>0</v>
      </c>
      <c r="Y736" s="107"/>
      <c r="Z736" s="107"/>
      <c r="AA736" s="108">
        <f>C736+I736-L736-O736-U736-X736-R736</f>
        <v>0</v>
      </c>
      <c r="AB736" s="7">
        <v>45555</v>
      </c>
    </row>
    <row r="737" spans="1:28" ht="15.75" x14ac:dyDescent="0.25">
      <c r="A737" s="24">
        <v>45548</v>
      </c>
      <c r="B737" s="25" t="s">
        <v>205</v>
      </c>
      <c r="C737" s="25"/>
      <c r="D737" s="25" t="s">
        <v>46</v>
      </c>
      <c r="E737" s="25" t="s">
        <v>42</v>
      </c>
      <c r="F737" s="25">
        <v>2000</v>
      </c>
      <c r="G737" s="25" t="s">
        <v>34</v>
      </c>
      <c r="H737" s="25">
        <v>3800</v>
      </c>
      <c r="I737" s="11">
        <f t="shared" ref="I737" si="151">F737*H737</f>
        <v>7600000</v>
      </c>
      <c r="J737" s="31" t="s">
        <v>312</v>
      </c>
      <c r="K737" s="11" t="s">
        <v>1921</v>
      </c>
      <c r="L737" s="107">
        <f t="shared" ref="L737" si="152">M737+N737</f>
        <v>0</v>
      </c>
      <c r="M737" s="107"/>
      <c r="N737" s="107"/>
      <c r="O737" s="107">
        <f t="shared" ref="O737" si="153">P737+Q737</f>
        <v>7600000</v>
      </c>
      <c r="P737" s="151">
        <v>7600000</v>
      </c>
      <c r="Q737" s="107"/>
      <c r="R737" s="107">
        <f t="shared" ref="R737" si="154">S737+T737</f>
        <v>0</v>
      </c>
      <c r="S737" s="107"/>
      <c r="T737" s="107"/>
      <c r="U737" s="107">
        <f t="shared" ref="U737" si="155">V737+W737</f>
        <v>0</v>
      </c>
      <c r="V737" s="107"/>
      <c r="W737" s="107"/>
      <c r="X737" s="107">
        <f t="shared" ref="X737" si="156">Y737+Z737</f>
        <v>0</v>
      </c>
      <c r="Y737" s="107"/>
      <c r="Z737" s="107"/>
      <c r="AA737" s="108">
        <f>C737+I737-L737-O737-U737-X737-R737</f>
        <v>0</v>
      </c>
      <c r="AB737" s="7">
        <v>45555</v>
      </c>
    </row>
    <row r="738" spans="1:28" ht="15.75" hidden="1" x14ac:dyDescent="0.25">
      <c r="A738" s="24">
        <v>45551</v>
      </c>
      <c r="B738" s="25" t="s">
        <v>472</v>
      </c>
      <c r="C738" s="25"/>
      <c r="D738" s="25" t="s">
        <v>46</v>
      </c>
      <c r="E738" s="25" t="s">
        <v>298</v>
      </c>
      <c r="F738" s="25">
        <v>200</v>
      </c>
      <c r="G738" s="25" t="s">
        <v>34</v>
      </c>
      <c r="H738" s="25">
        <v>4500</v>
      </c>
      <c r="I738" s="11">
        <f t="shared" ref="I738:I785" si="157">F738*H738</f>
        <v>900000</v>
      </c>
      <c r="J738" s="26" t="s">
        <v>28</v>
      </c>
      <c r="K738" s="11"/>
      <c r="L738" s="107">
        <f t="shared" ref="L738:L785" si="158">M738+N738</f>
        <v>0</v>
      </c>
      <c r="M738" s="107"/>
      <c r="N738" s="107"/>
      <c r="O738" s="107">
        <f t="shared" ref="O738:O785" si="159">P738+Q738</f>
        <v>0</v>
      </c>
      <c r="P738" s="107"/>
      <c r="Q738" s="107"/>
      <c r="R738" s="107">
        <f t="shared" ref="R738:R785" si="160">S738+T738</f>
        <v>0</v>
      </c>
      <c r="S738" s="107"/>
      <c r="T738" s="107"/>
      <c r="U738" s="107">
        <f t="shared" ref="U738:U785" si="161">V738+W738</f>
        <v>0</v>
      </c>
      <c r="V738" s="107"/>
      <c r="W738" s="107"/>
      <c r="X738" s="107">
        <f t="shared" ref="X738:X785" si="162">Y738+Z738</f>
        <v>0</v>
      </c>
      <c r="Y738" s="107"/>
      <c r="Z738" s="107"/>
      <c r="AA738" s="108">
        <f>C738+I738-L738-O738-U738-X738-R738</f>
        <v>900000</v>
      </c>
      <c r="AB738" s="7"/>
    </row>
    <row r="739" spans="1:28" ht="15.75" hidden="1" x14ac:dyDescent="0.25">
      <c r="A739" s="24">
        <v>45551</v>
      </c>
      <c r="B739" s="25" t="s">
        <v>1394</v>
      </c>
      <c r="C739" s="25"/>
      <c r="D739" s="25" t="s">
        <v>46</v>
      </c>
      <c r="E739" s="25" t="s">
        <v>348</v>
      </c>
      <c r="F739" s="25">
        <v>600</v>
      </c>
      <c r="G739" s="25" t="s">
        <v>34</v>
      </c>
      <c r="H739" s="25">
        <v>1150</v>
      </c>
      <c r="I739" s="11">
        <f t="shared" si="157"/>
        <v>690000</v>
      </c>
      <c r="J739" s="31" t="s">
        <v>324</v>
      </c>
      <c r="K739" s="11"/>
      <c r="L739" s="107">
        <f t="shared" si="158"/>
        <v>690000</v>
      </c>
      <c r="M739" s="107">
        <v>690000</v>
      </c>
      <c r="N739" s="107"/>
      <c r="O739" s="107">
        <f t="shared" si="159"/>
        <v>0</v>
      </c>
      <c r="P739" s="107"/>
      <c r="Q739" s="107"/>
      <c r="R739" s="107">
        <f t="shared" si="160"/>
        <v>0</v>
      </c>
      <c r="S739" s="107"/>
      <c r="T739" s="107"/>
      <c r="U739" s="107">
        <f t="shared" si="161"/>
        <v>0</v>
      </c>
      <c r="V739" s="107"/>
      <c r="W739" s="107"/>
      <c r="X739" s="107">
        <f t="shared" si="162"/>
        <v>0</v>
      </c>
      <c r="Y739" s="107"/>
      <c r="Z739" s="107"/>
      <c r="AA739" s="108">
        <f>C739+I739-L739-O739-U739-X739-R739</f>
        <v>0</v>
      </c>
      <c r="AB739" s="7">
        <v>45551</v>
      </c>
    </row>
    <row r="740" spans="1:28" ht="15.75" hidden="1" x14ac:dyDescent="0.25">
      <c r="A740" s="24">
        <v>45551</v>
      </c>
      <c r="B740" s="25" t="s">
        <v>1408</v>
      </c>
      <c r="C740" s="25"/>
      <c r="D740" s="25" t="s">
        <v>46</v>
      </c>
      <c r="E740" s="25" t="s">
        <v>127</v>
      </c>
      <c r="F740" s="25">
        <v>1</v>
      </c>
      <c r="G740" s="25" t="s">
        <v>39</v>
      </c>
      <c r="H740" s="25">
        <v>70000</v>
      </c>
      <c r="I740" s="11">
        <f t="shared" si="157"/>
        <v>70000</v>
      </c>
      <c r="J740" s="31" t="s">
        <v>324</v>
      </c>
      <c r="K740" s="11"/>
      <c r="L740" s="107">
        <f t="shared" si="158"/>
        <v>70000</v>
      </c>
      <c r="M740" s="107">
        <v>70000</v>
      </c>
      <c r="N740" s="107"/>
      <c r="O740" s="107">
        <f t="shared" si="159"/>
        <v>0</v>
      </c>
      <c r="P740" s="107"/>
      <c r="Q740" s="107"/>
      <c r="R740" s="107">
        <f t="shared" si="160"/>
        <v>0</v>
      </c>
      <c r="S740" s="107"/>
      <c r="T740" s="107"/>
      <c r="U740" s="107">
        <f t="shared" si="161"/>
        <v>0</v>
      </c>
      <c r="V740" s="107"/>
      <c r="W740" s="107"/>
      <c r="X740" s="107">
        <f t="shared" si="162"/>
        <v>0</v>
      </c>
      <c r="Y740" s="107"/>
      <c r="Z740" s="107"/>
      <c r="AA740" s="108">
        <f>C740+I740-L740-O740-U740-X740-R740</f>
        <v>0</v>
      </c>
      <c r="AB740" s="7">
        <v>45551</v>
      </c>
    </row>
    <row r="741" spans="1:28" ht="15.75" hidden="1" x14ac:dyDescent="0.25">
      <c r="A741" s="24">
        <v>45551</v>
      </c>
      <c r="B741" s="25" t="s">
        <v>1408</v>
      </c>
      <c r="C741" s="25"/>
      <c r="D741" s="25" t="s">
        <v>46</v>
      </c>
      <c r="E741" s="25" t="s">
        <v>42</v>
      </c>
      <c r="F741" s="25">
        <v>1200</v>
      </c>
      <c r="G741" s="25" t="s">
        <v>34</v>
      </c>
      <c r="H741" s="25">
        <v>3500</v>
      </c>
      <c r="I741" s="11">
        <f t="shared" si="157"/>
        <v>4200000</v>
      </c>
      <c r="J741" s="31" t="s">
        <v>324</v>
      </c>
      <c r="K741" s="11"/>
      <c r="L741" s="107">
        <f t="shared" si="158"/>
        <v>4200000</v>
      </c>
      <c r="M741" s="107">
        <v>4200000</v>
      </c>
      <c r="N741" s="107"/>
      <c r="O741" s="107">
        <f t="shared" si="159"/>
        <v>0</v>
      </c>
      <c r="P741" s="107"/>
      <c r="Q741" s="107"/>
      <c r="R741" s="107">
        <f t="shared" si="160"/>
        <v>0</v>
      </c>
      <c r="S741" s="107"/>
      <c r="T741" s="107"/>
      <c r="U741" s="107">
        <f t="shared" si="161"/>
        <v>0</v>
      </c>
      <c r="V741" s="107"/>
      <c r="W741" s="107"/>
      <c r="X741" s="107">
        <f t="shared" si="162"/>
        <v>0</v>
      </c>
      <c r="Y741" s="107"/>
      <c r="Z741" s="107"/>
      <c r="AA741" s="108">
        <f>C741+I741-L741-O741-U741-X741-R741</f>
        <v>0</v>
      </c>
      <c r="AB741" s="7">
        <v>45551</v>
      </c>
    </row>
    <row r="742" spans="1:28" ht="15.75" hidden="1" x14ac:dyDescent="0.25">
      <c r="A742" s="24">
        <v>45551</v>
      </c>
      <c r="B742" s="25" t="s">
        <v>1408</v>
      </c>
      <c r="C742" s="25"/>
      <c r="D742" s="25" t="s">
        <v>46</v>
      </c>
      <c r="E742" s="25" t="s">
        <v>129</v>
      </c>
      <c r="F742" s="25">
        <v>4</v>
      </c>
      <c r="G742" s="25" t="s">
        <v>77</v>
      </c>
      <c r="H742" s="25">
        <v>65000</v>
      </c>
      <c r="I742" s="11">
        <f t="shared" si="157"/>
        <v>260000</v>
      </c>
      <c r="J742" s="31" t="s">
        <v>324</v>
      </c>
      <c r="K742" s="11"/>
      <c r="L742" s="107">
        <f t="shared" si="158"/>
        <v>260000</v>
      </c>
      <c r="M742" s="107">
        <v>260000</v>
      </c>
      <c r="N742" s="107"/>
      <c r="O742" s="107">
        <f t="shared" si="159"/>
        <v>0</v>
      </c>
      <c r="P742" s="107"/>
      <c r="Q742" s="107"/>
      <c r="R742" s="107">
        <f t="shared" si="160"/>
        <v>0</v>
      </c>
      <c r="S742" s="107"/>
      <c r="T742" s="107"/>
      <c r="U742" s="107">
        <f t="shared" si="161"/>
        <v>0</v>
      </c>
      <c r="V742" s="107"/>
      <c r="W742" s="107"/>
      <c r="X742" s="107">
        <f t="shared" si="162"/>
        <v>0</v>
      </c>
      <c r="Y742" s="107"/>
      <c r="Z742" s="107"/>
      <c r="AA742" s="108">
        <f>C742+I742-L742-O742-U742-X742-R742</f>
        <v>0</v>
      </c>
      <c r="AB742" s="7">
        <v>45551</v>
      </c>
    </row>
    <row r="743" spans="1:28" ht="15.75" hidden="1" x14ac:dyDescent="0.25">
      <c r="A743" s="24">
        <v>45551</v>
      </c>
      <c r="B743" s="25" t="s">
        <v>256</v>
      </c>
      <c r="C743" s="25"/>
      <c r="D743" s="25" t="s">
        <v>46</v>
      </c>
      <c r="E743" s="25" t="s">
        <v>64</v>
      </c>
      <c r="F743" s="25">
        <v>20</v>
      </c>
      <c r="G743" s="25" t="s">
        <v>39</v>
      </c>
      <c r="H743" s="25">
        <v>55000</v>
      </c>
      <c r="I743" s="11">
        <f t="shared" si="157"/>
        <v>1100000</v>
      </c>
      <c r="J743" s="31" t="s">
        <v>324</v>
      </c>
      <c r="K743" s="11"/>
      <c r="L743" s="107">
        <f t="shared" si="158"/>
        <v>1100000</v>
      </c>
      <c r="M743" s="107">
        <v>1100000</v>
      </c>
      <c r="N743" s="107"/>
      <c r="O743" s="107">
        <f t="shared" si="159"/>
        <v>0</v>
      </c>
      <c r="P743" s="107"/>
      <c r="Q743" s="107"/>
      <c r="R743" s="107">
        <f t="shared" si="160"/>
        <v>0</v>
      </c>
      <c r="S743" s="107"/>
      <c r="T743" s="107"/>
      <c r="U743" s="107">
        <f t="shared" si="161"/>
        <v>0</v>
      </c>
      <c r="V743" s="107"/>
      <c r="W743" s="107"/>
      <c r="X743" s="107">
        <f t="shared" si="162"/>
        <v>0</v>
      </c>
      <c r="Y743" s="107"/>
      <c r="Z743" s="107"/>
      <c r="AA743" s="108">
        <f>C743+I743-L743-O743-U743-X743-R743</f>
        <v>0</v>
      </c>
      <c r="AB743" s="7">
        <v>45552</v>
      </c>
    </row>
    <row r="744" spans="1:28" ht="15.75" hidden="1" x14ac:dyDescent="0.25">
      <c r="A744" s="24">
        <v>45551</v>
      </c>
      <c r="B744" s="25" t="s">
        <v>672</v>
      </c>
      <c r="C744" s="25"/>
      <c r="D744" s="25" t="s">
        <v>46</v>
      </c>
      <c r="E744" s="25" t="s">
        <v>100</v>
      </c>
      <c r="F744" s="25">
        <v>27.3</v>
      </c>
      <c r="G744" s="25" t="s">
        <v>39</v>
      </c>
      <c r="H744" s="25">
        <v>46000</v>
      </c>
      <c r="I744" s="11">
        <f t="shared" si="157"/>
        <v>1255800</v>
      </c>
      <c r="J744" s="31" t="s">
        <v>324</v>
      </c>
      <c r="K744" s="11"/>
      <c r="L744" s="107">
        <f t="shared" si="158"/>
        <v>1255800</v>
      </c>
      <c r="M744" s="107">
        <v>1255800</v>
      </c>
      <c r="N744" s="107"/>
      <c r="O744" s="107">
        <f t="shared" si="159"/>
        <v>0</v>
      </c>
      <c r="P744" s="107"/>
      <c r="Q744" s="107"/>
      <c r="R744" s="107">
        <f t="shared" si="160"/>
        <v>0</v>
      </c>
      <c r="S744" s="107"/>
      <c r="T744" s="107"/>
      <c r="U744" s="107">
        <f t="shared" si="161"/>
        <v>0</v>
      </c>
      <c r="V744" s="107"/>
      <c r="W744" s="107"/>
      <c r="X744" s="107">
        <f t="shared" si="162"/>
        <v>0</v>
      </c>
      <c r="Y744" s="107"/>
      <c r="Z744" s="107"/>
      <c r="AA744" s="108">
        <f>C744+I744-L744-O744-U744-X744-R744</f>
        <v>0</v>
      </c>
      <c r="AB744" s="7">
        <v>45551</v>
      </c>
    </row>
    <row r="745" spans="1:28" ht="15.75" hidden="1" x14ac:dyDescent="0.25">
      <c r="A745" s="24">
        <v>45551</v>
      </c>
      <c r="B745" s="25" t="s">
        <v>1852</v>
      </c>
      <c r="C745" s="25"/>
      <c r="D745" s="25" t="s">
        <v>46</v>
      </c>
      <c r="E745" s="25" t="s">
        <v>298</v>
      </c>
      <c r="F745" s="25">
        <v>200</v>
      </c>
      <c r="G745" s="25" t="s">
        <v>34</v>
      </c>
      <c r="H745" s="25">
        <v>4000</v>
      </c>
      <c r="I745" s="11">
        <f t="shared" si="157"/>
        <v>800000</v>
      </c>
      <c r="J745" s="31" t="s">
        <v>324</v>
      </c>
      <c r="K745" s="11"/>
      <c r="L745" s="107">
        <f t="shared" si="158"/>
        <v>0</v>
      </c>
      <c r="M745" s="107"/>
      <c r="N745" s="107"/>
      <c r="O745" s="107">
        <f t="shared" si="159"/>
        <v>0</v>
      </c>
      <c r="P745" s="107"/>
      <c r="Q745" s="107"/>
      <c r="R745" s="107">
        <f t="shared" si="160"/>
        <v>0</v>
      </c>
      <c r="S745" s="107"/>
      <c r="T745" s="107"/>
      <c r="U745" s="107">
        <f t="shared" si="161"/>
        <v>800000</v>
      </c>
      <c r="V745" s="107">
        <v>800000</v>
      </c>
      <c r="W745" s="107"/>
      <c r="X745" s="107">
        <f t="shared" si="162"/>
        <v>0</v>
      </c>
      <c r="Y745" s="107"/>
      <c r="Z745" s="107"/>
      <c r="AA745" s="108">
        <f>C745+I745-L745-O745-U745-X745-R745</f>
        <v>0</v>
      </c>
      <c r="AB745" s="7">
        <v>45551</v>
      </c>
    </row>
    <row r="746" spans="1:28" ht="15.75" hidden="1" x14ac:dyDescent="0.25">
      <c r="A746" s="24">
        <v>45551</v>
      </c>
      <c r="B746" s="25" t="s">
        <v>72</v>
      </c>
      <c r="C746" s="25"/>
      <c r="D746" s="25" t="s">
        <v>46</v>
      </c>
      <c r="E746" s="25" t="s">
        <v>145</v>
      </c>
      <c r="F746" s="25">
        <v>34.5</v>
      </c>
      <c r="G746" s="25" t="s">
        <v>39</v>
      </c>
      <c r="H746" s="25">
        <v>46000</v>
      </c>
      <c r="I746" s="11">
        <f t="shared" si="157"/>
        <v>1587000</v>
      </c>
      <c r="J746" s="31" t="s">
        <v>312</v>
      </c>
      <c r="K746" s="11" t="s">
        <v>1914</v>
      </c>
      <c r="L746" s="107">
        <f t="shared" si="158"/>
        <v>0</v>
      </c>
      <c r="M746" s="107"/>
      <c r="N746" s="107"/>
      <c r="O746" s="107">
        <f t="shared" si="159"/>
        <v>1587000</v>
      </c>
      <c r="P746" s="107">
        <v>1587000</v>
      </c>
      <c r="Q746" s="107"/>
      <c r="R746" s="107">
        <f t="shared" si="160"/>
        <v>0</v>
      </c>
      <c r="S746" s="107"/>
      <c r="T746" s="107"/>
      <c r="U746" s="107">
        <f t="shared" si="161"/>
        <v>0</v>
      </c>
      <c r="V746" s="107"/>
      <c r="W746" s="107"/>
      <c r="X746" s="107">
        <f t="shared" si="162"/>
        <v>0</v>
      </c>
      <c r="Y746" s="107"/>
      <c r="Z746" s="107"/>
      <c r="AA746" s="108">
        <f>C746+I746-L746-O746-U746-X746-R746</f>
        <v>0</v>
      </c>
      <c r="AB746" s="7">
        <v>45553</v>
      </c>
    </row>
    <row r="747" spans="1:28" ht="15.75" hidden="1" x14ac:dyDescent="0.25">
      <c r="A747" s="24">
        <v>45551</v>
      </c>
      <c r="B747" s="25" t="s">
        <v>72</v>
      </c>
      <c r="C747" s="25"/>
      <c r="D747" s="25" t="s">
        <v>46</v>
      </c>
      <c r="E747" s="25" t="s">
        <v>120</v>
      </c>
      <c r="F747" s="25">
        <v>48.8</v>
      </c>
      <c r="G747" s="25" t="s">
        <v>39</v>
      </c>
      <c r="H747" s="25">
        <v>46000</v>
      </c>
      <c r="I747" s="11">
        <f t="shared" si="157"/>
        <v>2244800</v>
      </c>
      <c r="J747" s="31" t="s">
        <v>312</v>
      </c>
      <c r="K747" s="11" t="s">
        <v>1914</v>
      </c>
      <c r="L747" s="107">
        <f t="shared" si="158"/>
        <v>0</v>
      </c>
      <c r="M747" s="107"/>
      <c r="N747" s="107"/>
      <c r="O747" s="107">
        <f t="shared" si="159"/>
        <v>2244800</v>
      </c>
      <c r="P747" s="107">
        <v>2244800</v>
      </c>
      <c r="Q747" s="107"/>
      <c r="R747" s="107">
        <f t="shared" si="160"/>
        <v>0</v>
      </c>
      <c r="S747" s="107"/>
      <c r="T747" s="107"/>
      <c r="U747" s="107">
        <f t="shared" si="161"/>
        <v>0</v>
      </c>
      <c r="V747" s="107"/>
      <c r="W747" s="107"/>
      <c r="X747" s="107">
        <f t="shared" si="162"/>
        <v>0</v>
      </c>
      <c r="Y747" s="107"/>
      <c r="Z747" s="107"/>
      <c r="AA747" s="108">
        <f>C747+I747-L747-O747-U747-X747-R747</f>
        <v>0</v>
      </c>
      <c r="AB747" s="7">
        <v>45553</v>
      </c>
    </row>
    <row r="748" spans="1:28" ht="15.75" hidden="1" x14ac:dyDescent="0.25">
      <c r="A748" s="24">
        <v>45551</v>
      </c>
      <c r="B748" s="25" t="s">
        <v>253</v>
      </c>
      <c r="C748" s="25"/>
      <c r="D748" s="25" t="s">
        <v>46</v>
      </c>
      <c r="E748" s="25" t="s">
        <v>498</v>
      </c>
      <c r="F748" s="25">
        <v>1</v>
      </c>
      <c r="G748" s="25" t="s">
        <v>48</v>
      </c>
      <c r="H748" s="25">
        <v>450000</v>
      </c>
      <c r="I748" s="11">
        <f t="shared" si="157"/>
        <v>450000</v>
      </c>
      <c r="J748" s="26" t="s">
        <v>28</v>
      </c>
      <c r="K748" s="11" t="s">
        <v>1911</v>
      </c>
      <c r="L748" s="107">
        <f t="shared" si="158"/>
        <v>0</v>
      </c>
      <c r="M748" s="107"/>
      <c r="N748" s="107"/>
      <c r="O748" s="107">
        <f t="shared" si="159"/>
        <v>0</v>
      </c>
      <c r="P748" s="107"/>
      <c r="Q748" s="107"/>
      <c r="R748" s="107">
        <f t="shared" si="160"/>
        <v>0</v>
      </c>
      <c r="S748" s="107"/>
      <c r="T748" s="107"/>
      <c r="U748" s="107">
        <f t="shared" si="161"/>
        <v>0</v>
      </c>
      <c r="V748" s="107"/>
      <c r="W748" s="107"/>
      <c r="X748" s="107">
        <f t="shared" si="162"/>
        <v>0</v>
      </c>
      <c r="Y748" s="107"/>
      <c r="Z748" s="107"/>
      <c r="AA748" s="108">
        <f>C748+I748-L748-O748-U748-X748-R748</f>
        <v>450000</v>
      </c>
      <c r="AB748" s="7"/>
    </row>
    <row r="749" spans="1:28" ht="15.75" hidden="1" x14ac:dyDescent="0.25">
      <c r="A749" s="24">
        <v>45551</v>
      </c>
      <c r="B749" s="25" t="s">
        <v>134</v>
      </c>
      <c r="C749" s="25"/>
      <c r="D749" s="25" t="s">
        <v>46</v>
      </c>
      <c r="E749" s="25" t="s">
        <v>204</v>
      </c>
      <c r="F749" s="25">
        <v>500</v>
      </c>
      <c r="G749" s="25" t="s">
        <v>34</v>
      </c>
      <c r="H749" s="25">
        <v>1170</v>
      </c>
      <c r="I749" s="11">
        <f t="shared" si="157"/>
        <v>585000</v>
      </c>
      <c r="J749" s="26" t="s">
        <v>28</v>
      </c>
      <c r="K749" s="11" t="s">
        <v>1910</v>
      </c>
      <c r="L749" s="107">
        <f t="shared" si="158"/>
        <v>0</v>
      </c>
      <c r="M749" s="107"/>
      <c r="N749" s="107"/>
      <c r="O749" s="107">
        <f t="shared" si="159"/>
        <v>0</v>
      </c>
      <c r="P749" s="107"/>
      <c r="Q749" s="107"/>
      <c r="R749" s="107">
        <f t="shared" si="160"/>
        <v>0</v>
      </c>
      <c r="S749" s="107"/>
      <c r="T749" s="107"/>
      <c r="U749" s="107">
        <f t="shared" si="161"/>
        <v>0</v>
      </c>
      <c r="V749" s="107"/>
      <c r="W749" s="107"/>
      <c r="X749" s="107">
        <f t="shared" si="162"/>
        <v>0</v>
      </c>
      <c r="Y749" s="107"/>
      <c r="Z749" s="107"/>
      <c r="AA749" s="108">
        <f>C749+I749-L749-O749-U749-X749-R749</f>
        <v>585000</v>
      </c>
      <c r="AB749" s="7"/>
    </row>
    <row r="750" spans="1:28" ht="15.75" hidden="1" x14ac:dyDescent="0.25">
      <c r="A750" s="24">
        <v>45551</v>
      </c>
      <c r="B750" s="25" t="s">
        <v>134</v>
      </c>
      <c r="C750" s="25"/>
      <c r="D750" s="25" t="s">
        <v>46</v>
      </c>
      <c r="E750" s="25" t="s">
        <v>179</v>
      </c>
      <c r="F750" s="25">
        <v>1250</v>
      </c>
      <c r="G750" s="25" t="s">
        <v>34</v>
      </c>
      <c r="H750" s="25">
        <v>1420</v>
      </c>
      <c r="I750" s="11">
        <f t="shared" si="157"/>
        <v>1775000</v>
      </c>
      <c r="J750" s="26" t="s">
        <v>28</v>
      </c>
      <c r="K750" s="11" t="s">
        <v>1910</v>
      </c>
      <c r="L750" s="107">
        <f t="shared" si="158"/>
        <v>0</v>
      </c>
      <c r="M750" s="107"/>
      <c r="N750" s="107"/>
      <c r="O750" s="107">
        <f t="shared" si="159"/>
        <v>0</v>
      </c>
      <c r="P750" s="107"/>
      <c r="Q750" s="107"/>
      <c r="R750" s="107">
        <f t="shared" si="160"/>
        <v>0</v>
      </c>
      <c r="S750" s="107"/>
      <c r="T750" s="107"/>
      <c r="U750" s="107">
        <f t="shared" si="161"/>
        <v>0</v>
      </c>
      <c r="V750" s="107"/>
      <c r="W750" s="107"/>
      <c r="X750" s="107">
        <f t="shared" si="162"/>
        <v>0</v>
      </c>
      <c r="Y750" s="107"/>
      <c r="Z750" s="107"/>
      <c r="AA750" s="108">
        <f>C750+I750-L750-O750-U750-X750-R750</f>
        <v>1775000</v>
      </c>
      <c r="AB750" s="7"/>
    </row>
    <row r="751" spans="1:28" ht="15.75" hidden="1" x14ac:dyDescent="0.25">
      <c r="A751" s="24">
        <v>45551</v>
      </c>
      <c r="B751" s="25" t="s">
        <v>134</v>
      </c>
      <c r="C751" s="25"/>
      <c r="D751" s="25" t="s">
        <v>46</v>
      </c>
      <c r="E751" s="25" t="s">
        <v>42</v>
      </c>
      <c r="F751" s="25">
        <v>700</v>
      </c>
      <c r="G751" s="25" t="s">
        <v>34</v>
      </c>
      <c r="H751" s="25">
        <v>4500</v>
      </c>
      <c r="I751" s="11">
        <f t="shared" si="157"/>
        <v>3150000</v>
      </c>
      <c r="J751" s="26" t="s">
        <v>28</v>
      </c>
      <c r="K751" s="11" t="s">
        <v>1910</v>
      </c>
      <c r="L751" s="107">
        <f t="shared" si="158"/>
        <v>0</v>
      </c>
      <c r="M751" s="107"/>
      <c r="N751" s="107"/>
      <c r="O751" s="107">
        <f t="shared" si="159"/>
        <v>0</v>
      </c>
      <c r="P751" s="107"/>
      <c r="Q751" s="107"/>
      <c r="R751" s="107">
        <f t="shared" si="160"/>
        <v>0</v>
      </c>
      <c r="S751" s="107"/>
      <c r="T751" s="107"/>
      <c r="U751" s="107">
        <f t="shared" si="161"/>
        <v>0</v>
      </c>
      <c r="V751" s="107"/>
      <c r="W751" s="107"/>
      <c r="X751" s="107">
        <f t="shared" si="162"/>
        <v>0</v>
      </c>
      <c r="Y751" s="107"/>
      <c r="Z751" s="107"/>
      <c r="AA751" s="108">
        <f>C751+I751-L751-O751-U751-X751-R751</f>
        <v>3150000</v>
      </c>
      <c r="AB751" s="7"/>
    </row>
    <row r="752" spans="1:28" ht="15.75" hidden="1" x14ac:dyDescent="0.25">
      <c r="A752" s="24">
        <v>45551</v>
      </c>
      <c r="B752" s="25" t="s">
        <v>1486</v>
      </c>
      <c r="C752" s="25"/>
      <c r="D752" s="25" t="s">
        <v>46</v>
      </c>
      <c r="E752" s="25" t="s">
        <v>63</v>
      </c>
      <c r="F752" s="25">
        <v>16</v>
      </c>
      <c r="G752" s="25" t="s">
        <v>48</v>
      </c>
      <c r="H752" s="25">
        <v>450000</v>
      </c>
      <c r="I752" s="11">
        <f t="shared" si="157"/>
        <v>7200000</v>
      </c>
      <c r="J752" s="31" t="s">
        <v>312</v>
      </c>
      <c r="K752" s="11" t="s">
        <v>1923</v>
      </c>
      <c r="L752" s="107">
        <f t="shared" si="158"/>
        <v>0</v>
      </c>
      <c r="M752" s="107"/>
      <c r="N752" s="107"/>
      <c r="O752" s="107">
        <f t="shared" si="159"/>
        <v>7200000</v>
      </c>
      <c r="P752" s="107">
        <v>7200000</v>
      </c>
      <c r="Q752" s="107"/>
      <c r="R752" s="107">
        <f t="shared" si="160"/>
        <v>0</v>
      </c>
      <c r="S752" s="107"/>
      <c r="T752" s="107"/>
      <c r="U752" s="107">
        <f t="shared" si="161"/>
        <v>0</v>
      </c>
      <c r="V752" s="107"/>
      <c r="W752" s="107"/>
      <c r="X752" s="107">
        <f t="shared" si="162"/>
        <v>0</v>
      </c>
      <c r="Y752" s="107"/>
      <c r="Z752" s="107"/>
      <c r="AA752" s="108">
        <f>C752+I752-L752-O752-U752-X752-R752</f>
        <v>0</v>
      </c>
      <c r="AB752" s="7">
        <v>45551</v>
      </c>
    </row>
    <row r="753" spans="1:28" ht="15.75" hidden="1" x14ac:dyDescent="0.25">
      <c r="A753" s="24">
        <v>45551</v>
      </c>
      <c r="B753" s="25" t="s">
        <v>291</v>
      </c>
      <c r="C753" s="25"/>
      <c r="D753" s="25" t="s">
        <v>52</v>
      </c>
      <c r="E753" s="25" t="s">
        <v>447</v>
      </c>
      <c r="F753" s="25">
        <v>750</v>
      </c>
      <c r="G753" s="25" t="s">
        <v>34</v>
      </c>
      <c r="H753" s="25">
        <v>1790</v>
      </c>
      <c r="I753" s="11">
        <f t="shared" si="157"/>
        <v>1342500</v>
      </c>
      <c r="J753" s="31" t="s">
        <v>312</v>
      </c>
      <c r="K753" s="11" t="s">
        <v>1913</v>
      </c>
      <c r="L753" s="107">
        <f t="shared" si="158"/>
        <v>0</v>
      </c>
      <c r="M753" s="107"/>
      <c r="N753" s="107"/>
      <c r="O753" s="107">
        <f t="shared" si="159"/>
        <v>1342500</v>
      </c>
      <c r="P753" s="107">
        <v>1342500</v>
      </c>
      <c r="Q753" s="107"/>
      <c r="R753" s="107">
        <f t="shared" si="160"/>
        <v>0</v>
      </c>
      <c r="S753" s="107"/>
      <c r="T753" s="107"/>
      <c r="U753" s="107">
        <f t="shared" si="161"/>
        <v>0</v>
      </c>
      <c r="V753" s="107"/>
      <c r="W753" s="107"/>
      <c r="X753" s="107">
        <f t="shared" si="162"/>
        <v>0</v>
      </c>
      <c r="Y753" s="107"/>
      <c r="Z753" s="107"/>
      <c r="AA753" s="108">
        <f>C753+I753-L753-O753-U753-X753-R753</f>
        <v>0</v>
      </c>
      <c r="AB753" s="7">
        <v>45552</v>
      </c>
    </row>
    <row r="754" spans="1:28" ht="15.75" hidden="1" x14ac:dyDescent="0.25">
      <c r="A754" s="24">
        <v>45551</v>
      </c>
      <c r="B754" s="25" t="s">
        <v>291</v>
      </c>
      <c r="C754" s="25"/>
      <c r="D754" s="25" t="s">
        <v>52</v>
      </c>
      <c r="E754" s="25" t="s">
        <v>150</v>
      </c>
      <c r="F754" s="25">
        <v>20</v>
      </c>
      <c r="G754" s="25" t="s">
        <v>77</v>
      </c>
      <c r="H754" s="25">
        <v>50000</v>
      </c>
      <c r="I754" s="11">
        <f t="shared" si="157"/>
        <v>1000000</v>
      </c>
      <c r="J754" s="31" t="s">
        <v>312</v>
      </c>
      <c r="K754" s="11" t="s">
        <v>1913</v>
      </c>
      <c r="L754" s="107">
        <f t="shared" si="158"/>
        <v>0</v>
      </c>
      <c r="M754" s="107"/>
      <c r="N754" s="107"/>
      <c r="O754" s="107">
        <f t="shared" si="159"/>
        <v>1000000</v>
      </c>
      <c r="P754" s="107">
        <v>1000000</v>
      </c>
      <c r="Q754" s="107"/>
      <c r="R754" s="107">
        <f t="shared" si="160"/>
        <v>0</v>
      </c>
      <c r="S754" s="107"/>
      <c r="T754" s="107"/>
      <c r="U754" s="107">
        <f t="shared" si="161"/>
        <v>0</v>
      </c>
      <c r="V754" s="107"/>
      <c r="W754" s="107"/>
      <c r="X754" s="107">
        <f t="shared" si="162"/>
        <v>0</v>
      </c>
      <c r="Y754" s="107"/>
      <c r="Z754" s="107"/>
      <c r="AA754" s="108">
        <f>C754+I754-L754-O754-U754-X754-R754</f>
        <v>0</v>
      </c>
      <c r="AB754" s="7">
        <v>45552</v>
      </c>
    </row>
    <row r="755" spans="1:28" ht="15.75" hidden="1" x14ac:dyDescent="0.25">
      <c r="A755" s="24">
        <v>45551</v>
      </c>
      <c r="B755" s="25" t="s">
        <v>291</v>
      </c>
      <c r="C755" s="25"/>
      <c r="D755" s="25" t="s">
        <v>52</v>
      </c>
      <c r="E755" s="25" t="s">
        <v>160</v>
      </c>
      <c r="F755" s="25">
        <v>500</v>
      </c>
      <c r="G755" s="25" t="s">
        <v>34</v>
      </c>
      <c r="H755" s="25">
        <v>2630</v>
      </c>
      <c r="I755" s="11">
        <f t="shared" si="157"/>
        <v>1315000</v>
      </c>
      <c r="J755" s="31" t="s">
        <v>312</v>
      </c>
      <c r="K755" s="11" t="s">
        <v>1913</v>
      </c>
      <c r="L755" s="107">
        <f t="shared" si="158"/>
        <v>0</v>
      </c>
      <c r="M755" s="107"/>
      <c r="N755" s="107"/>
      <c r="O755" s="107">
        <f t="shared" si="159"/>
        <v>1315000</v>
      </c>
      <c r="P755" s="107">
        <v>1315000</v>
      </c>
      <c r="Q755" s="107"/>
      <c r="R755" s="107">
        <f t="shared" si="160"/>
        <v>0</v>
      </c>
      <c r="S755" s="107"/>
      <c r="T755" s="107"/>
      <c r="U755" s="107">
        <f t="shared" si="161"/>
        <v>0</v>
      </c>
      <c r="V755" s="107"/>
      <c r="W755" s="107"/>
      <c r="X755" s="107">
        <f t="shared" si="162"/>
        <v>0</v>
      </c>
      <c r="Y755" s="107"/>
      <c r="Z755" s="107"/>
      <c r="AA755" s="108">
        <f>C755+I755-L755-O755-U755-X755-R755</f>
        <v>0</v>
      </c>
      <c r="AB755" s="7">
        <v>45552</v>
      </c>
    </row>
    <row r="756" spans="1:28" ht="15.75" hidden="1" x14ac:dyDescent="0.25">
      <c r="A756" s="24">
        <v>45551</v>
      </c>
      <c r="B756" s="25" t="s">
        <v>231</v>
      </c>
      <c r="C756" s="25"/>
      <c r="D756" s="25" t="s">
        <v>46</v>
      </c>
      <c r="E756" s="25" t="s">
        <v>47</v>
      </c>
      <c r="F756" s="25">
        <v>10</v>
      </c>
      <c r="G756" s="25" t="s">
        <v>48</v>
      </c>
      <c r="H756" s="25">
        <v>150000</v>
      </c>
      <c r="I756" s="11">
        <f t="shared" si="157"/>
        <v>1500000</v>
      </c>
      <c r="J756" s="26" t="s">
        <v>28</v>
      </c>
      <c r="K756" s="11"/>
      <c r="L756" s="107">
        <f t="shared" si="158"/>
        <v>0</v>
      </c>
      <c r="M756" s="107"/>
      <c r="N756" s="107"/>
      <c r="O756" s="107">
        <f t="shared" si="159"/>
        <v>0</v>
      </c>
      <c r="P756" s="107"/>
      <c r="Q756" s="107"/>
      <c r="R756" s="107">
        <f t="shared" si="160"/>
        <v>0</v>
      </c>
      <c r="S756" s="107"/>
      <c r="T756" s="107"/>
      <c r="U756" s="107">
        <f t="shared" si="161"/>
        <v>0</v>
      </c>
      <c r="V756" s="107"/>
      <c r="W756" s="107"/>
      <c r="X756" s="107">
        <f t="shared" si="162"/>
        <v>0</v>
      </c>
      <c r="Y756" s="107"/>
      <c r="Z756" s="107"/>
      <c r="AA756" s="108">
        <f>C756+I756-L756-O756-U756-X756-R756</f>
        <v>1500000</v>
      </c>
      <c r="AB756" s="7"/>
    </row>
    <row r="757" spans="1:28" ht="15.75" hidden="1" x14ac:dyDescent="0.25">
      <c r="A757" s="24">
        <v>45551</v>
      </c>
      <c r="B757" s="25" t="s">
        <v>231</v>
      </c>
      <c r="C757" s="25"/>
      <c r="D757" s="25" t="s">
        <v>46</v>
      </c>
      <c r="E757" s="25" t="s">
        <v>135</v>
      </c>
      <c r="F757" s="25">
        <v>10</v>
      </c>
      <c r="G757" s="25" t="s">
        <v>48</v>
      </c>
      <c r="H757" s="25">
        <v>150000</v>
      </c>
      <c r="I757" s="11">
        <f t="shared" si="157"/>
        <v>1500000</v>
      </c>
      <c r="J757" s="26" t="s">
        <v>28</v>
      </c>
      <c r="K757" s="11"/>
      <c r="L757" s="107">
        <f t="shared" si="158"/>
        <v>0</v>
      </c>
      <c r="M757" s="107"/>
      <c r="N757" s="107"/>
      <c r="O757" s="107">
        <f t="shared" si="159"/>
        <v>0</v>
      </c>
      <c r="P757" s="107"/>
      <c r="Q757" s="107"/>
      <c r="R757" s="107">
        <f t="shared" si="160"/>
        <v>0</v>
      </c>
      <c r="S757" s="107"/>
      <c r="T757" s="107"/>
      <c r="U757" s="107">
        <f t="shared" si="161"/>
        <v>0</v>
      </c>
      <c r="V757" s="107"/>
      <c r="W757" s="107"/>
      <c r="X757" s="107">
        <f t="shared" si="162"/>
        <v>0</v>
      </c>
      <c r="Y757" s="107"/>
      <c r="Z757" s="107"/>
      <c r="AA757" s="108">
        <f>C757+I757-L757-O757-U757-X757-R757</f>
        <v>1500000</v>
      </c>
      <c r="AB757" s="7"/>
    </row>
    <row r="758" spans="1:28" ht="15.75" hidden="1" x14ac:dyDescent="0.25">
      <c r="A758" s="24">
        <v>45551</v>
      </c>
      <c r="B758" s="25" t="s">
        <v>744</v>
      </c>
      <c r="C758" s="25"/>
      <c r="D758" s="25" t="s">
        <v>46</v>
      </c>
      <c r="E758" s="25" t="s">
        <v>348</v>
      </c>
      <c r="F758" s="25">
        <v>600</v>
      </c>
      <c r="G758" s="25" t="s">
        <v>34</v>
      </c>
      <c r="H758" s="25">
        <v>1150</v>
      </c>
      <c r="I758" s="11">
        <f t="shared" si="157"/>
        <v>690000</v>
      </c>
      <c r="J758" s="31" t="s">
        <v>324</v>
      </c>
      <c r="K758" s="11"/>
      <c r="L758" s="107">
        <f t="shared" si="158"/>
        <v>0</v>
      </c>
      <c r="M758" s="107"/>
      <c r="N758" s="107"/>
      <c r="O758" s="107">
        <f t="shared" si="159"/>
        <v>0</v>
      </c>
      <c r="P758" s="107"/>
      <c r="Q758" s="107"/>
      <c r="R758" s="107">
        <f t="shared" si="160"/>
        <v>0</v>
      </c>
      <c r="S758" s="107"/>
      <c r="T758" s="107"/>
      <c r="U758" s="107">
        <f t="shared" si="161"/>
        <v>690000</v>
      </c>
      <c r="V758" s="107">
        <v>690000</v>
      </c>
      <c r="W758" s="107"/>
      <c r="X758" s="107">
        <f t="shared" si="162"/>
        <v>0</v>
      </c>
      <c r="Y758" s="107"/>
      <c r="Z758" s="107"/>
      <c r="AA758" s="108">
        <f>C758+I758-L758-O758-U758-X758-R758</f>
        <v>0</v>
      </c>
      <c r="AB758" s="7">
        <v>45552</v>
      </c>
    </row>
    <row r="759" spans="1:28" ht="15.75" hidden="1" x14ac:dyDescent="0.25">
      <c r="A759" s="24">
        <v>45551</v>
      </c>
      <c r="B759" s="25" t="s">
        <v>307</v>
      </c>
      <c r="C759" s="25"/>
      <c r="D759" s="25" t="s">
        <v>46</v>
      </c>
      <c r="E759" s="25" t="s">
        <v>154</v>
      </c>
      <c r="F759" s="25">
        <v>500</v>
      </c>
      <c r="G759" s="25" t="s">
        <v>34</v>
      </c>
      <c r="H759" s="25">
        <v>1065</v>
      </c>
      <c r="I759" s="11">
        <f t="shared" si="157"/>
        <v>532500</v>
      </c>
      <c r="J759" s="31" t="s">
        <v>312</v>
      </c>
      <c r="K759" s="11"/>
      <c r="L759" s="107">
        <f t="shared" si="158"/>
        <v>0</v>
      </c>
      <c r="M759" s="107"/>
      <c r="N759" s="107"/>
      <c r="O759" s="107">
        <f t="shared" si="159"/>
        <v>0</v>
      </c>
      <c r="P759" s="107"/>
      <c r="Q759" s="107"/>
      <c r="R759" s="107">
        <f t="shared" si="160"/>
        <v>532500</v>
      </c>
      <c r="S759" s="107">
        <v>532500</v>
      </c>
      <c r="T759" s="107"/>
      <c r="U759" s="107">
        <f t="shared" si="161"/>
        <v>0</v>
      </c>
      <c r="V759" s="107"/>
      <c r="W759" s="107"/>
      <c r="X759" s="107">
        <f t="shared" si="162"/>
        <v>0</v>
      </c>
      <c r="Y759" s="107"/>
      <c r="Z759" s="107"/>
      <c r="AA759" s="108">
        <f>C759+I759-L759-O759-U759-X759-R759</f>
        <v>0</v>
      </c>
      <c r="AB759" s="7">
        <v>45551</v>
      </c>
    </row>
    <row r="760" spans="1:28" ht="15.75" hidden="1" x14ac:dyDescent="0.25">
      <c r="A760" s="24">
        <v>45551</v>
      </c>
      <c r="B760" s="25" t="s">
        <v>472</v>
      </c>
      <c r="C760" s="25"/>
      <c r="D760" s="25" t="s">
        <v>46</v>
      </c>
      <c r="E760" s="25" t="s">
        <v>163</v>
      </c>
      <c r="F760" s="25">
        <v>12</v>
      </c>
      <c r="G760" s="25" t="s">
        <v>39</v>
      </c>
      <c r="H760" s="25">
        <v>135000</v>
      </c>
      <c r="I760" s="11">
        <f t="shared" si="157"/>
        <v>1620000</v>
      </c>
      <c r="J760" s="26" t="s">
        <v>28</v>
      </c>
      <c r="K760" s="11"/>
      <c r="L760" s="107">
        <f t="shared" si="158"/>
        <v>0</v>
      </c>
      <c r="M760" s="107"/>
      <c r="N760" s="107"/>
      <c r="O760" s="107">
        <f t="shared" si="159"/>
        <v>0</v>
      </c>
      <c r="P760" s="107"/>
      <c r="Q760" s="107"/>
      <c r="R760" s="107">
        <f t="shared" si="160"/>
        <v>0</v>
      </c>
      <c r="S760" s="107"/>
      <c r="T760" s="107"/>
      <c r="U760" s="107">
        <f t="shared" si="161"/>
        <v>0</v>
      </c>
      <c r="V760" s="107"/>
      <c r="W760" s="107"/>
      <c r="X760" s="107">
        <f t="shared" si="162"/>
        <v>0</v>
      </c>
      <c r="Y760" s="107"/>
      <c r="Z760" s="107"/>
      <c r="AA760" s="108">
        <f>C760+I760-L760-O760-U760-X760-R760</f>
        <v>1620000</v>
      </c>
      <c r="AB760" s="7"/>
    </row>
    <row r="761" spans="1:28" ht="15.75" hidden="1" x14ac:dyDescent="0.25">
      <c r="A761" s="24">
        <v>45551</v>
      </c>
      <c r="B761" s="25" t="s">
        <v>99</v>
      </c>
      <c r="C761" s="25"/>
      <c r="D761" s="25"/>
      <c r="E761" s="25" t="s">
        <v>101</v>
      </c>
      <c r="F761" s="25">
        <v>32.5</v>
      </c>
      <c r="G761" s="25" t="s">
        <v>39</v>
      </c>
      <c r="H761" s="25"/>
      <c r="I761" s="11">
        <f t="shared" si="157"/>
        <v>0</v>
      </c>
      <c r="J761" s="26" t="s">
        <v>28</v>
      </c>
      <c r="K761" s="11"/>
      <c r="L761" s="107">
        <f t="shared" si="158"/>
        <v>0</v>
      </c>
      <c r="M761" s="107"/>
      <c r="N761" s="107"/>
      <c r="O761" s="107">
        <f t="shared" si="159"/>
        <v>0</v>
      </c>
      <c r="P761" s="107"/>
      <c r="Q761" s="107"/>
      <c r="R761" s="107">
        <f t="shared" si="160"/>
        <v>0</v>
      </c>
      <c r="S761" s="107"/>
      <c r="T761" s="107"/>
      <c r="U761" s="107">
        <f t="shared" si="161"/>
        <v>0</v>
      </c>
      <c r="V761" s="107"/>
      <c r="W761" s="107"/>
      <c r="X761" s="107">
        <f t="shared" si="162"/>
        <v>0</v>
      </c>
      <c r="Y761" s="107"/>
      <c r="Z761" s="107"/>
      <c r="AA761" s="108">
        <f>C761+I761-L761-O761-U761-X761-R761</f>
        <v>0</v>
      </c>
      <c r="AB761" s="7"/>
    </row>
    <row r="762" spans="1:28" ht="15.75" hidden="1" x14ac:dyDescent="0.25">
      <c r="A762" s="24">
        <v>45551</v>
      </c>
      <c r="B762" s="25" t="s">
        <v>99</v>
      </c>
      <c r="C762" s="25"/>
      <c r="D762" s="25"/>
      <c r="E762" s="25" t="s">
        <v>103</v>
      </c>
      <c r="F762" s="25">
        <v>29.1</v>
      </c>
      <c r="G762" s="25" t="s">
        <v>39</v>
      </c>
      <c r="H762" s="25"/>
      <c r="I762" s="11">
        <f t="shared" si="157"/>
        <v>0</v>
      </c>
      <c r="J762" s="26" t="s">
        <v>28</v>
      </c>
      <c r="K762" s="11"/>
      <c r="L762" s="107">
        <f t="shared" si="158"/>
        <v>0</v>
      </c>
      <c r="M762" s="107"/>
      <c r="N762" s="107"/>
      <c r="O762" s="107">
        <f t="shared" si="159"/>
        <v>0</v>
      </c>
      <c r="P762" s="107"/>
      <c r="Q762" s="107"/>
      <c r="R762" s="107">
        <f t="shared" si="160"/>
        <v>0</v>
      </c>
      <c r="S762" s="107"/>
      <c r="T762" s="107"/>
      <c r="U762" s="107">
        <f t="shared" si="161"/>
        <v>0</v>
      </c>
      <c r="V762" s="107"/>
      <c r="W762" s="107"/>
      <c r="X762" s="107">
        <f t="shared" si="162"/>
        <v>0</v>
      </c>
      <c r="Y762" s="107"/>
      <c r="Z762" s="107"/>
      <c r="AA762" s="108">
        <f>C762+I762-L762-O762-U762-X762-R762</f>
        <v>0</v>
      </c>
      <c r="AB762" s="7"/>
    </row>
    <row r="763" spans="1:28" ht="15.75" hidden="1" x14ac:dyDescent="0.25">
      <c r="A763" s="24">
        <v>45551</v>
      </c>
      <c r="B763" s="25" t="s">
        <v>99</v>
      </c>
      <c r="C763" s="25"/>
      <c r="D763" s="25"/>
      <c r="E763" s="25" t="s">
        <v>104</v>
      </c>
      <c r="F763" s="25">
        <v>27.4</v>
      </c>
      <c r="G763" s="25" t="s">
        <v>39</v>
      </c>
      <c r="H763" s="25"/>
      <c r="I763" s="11">
        <f t="shared" si="157"/>
        <v>0</v>
      </c>
      <c r="J763" s="26" t="s">
        <v>28</v>
      </c>
      <c r="K763" s="11"/>
      <c r="L763" s="107">
        <f t="shared" si="158"/>
        <v>0</v>
      </c>
      <c r="M763" s="107"/>
      <c r="N763" s="107"/>
      <c r="O763" s="107">
        <f t="shared" si="159"/>
        <v>0</v>
      </c>
      <c r="P763" s="107"/>
      <c r="Q763" s="107"/>
      <c r="R763" s="107">
        <f t="shared" si="160"/>
        <v>0</v>
      </c>
      <c r="S763" s="107"/>
      <c r="T763" s="107"/>
      <c r="U763" s="107">
        <f t="shared" si="161"/>
        <v>0</v>
      </c>
      <c r="V763" s="107"/>
      <c r="W763" s="107"/>
      <c r="X763" s="107">
        <f t="shared" si="162"/>
        <v>0</v>
      </c>
      <c r="Y763" s="107"/>
      <c r="Z763" s="107"/>
      <c r="AA763" s="108">
        <f>C763+I763-L763-O763-U763-X763-R763</f>
        <v>0</v>
      </c>
      <c r="AB763" s="7"/>
    </row>
    <row r="764" spans="1:28" ht="15.75" hidden="1" x14ac:dyDescent="0.25">
      <c r="A764" s="24">
        <v>45551</v>
      </c>
      <c r="B764" s="25" t="s">
        <v>99</v>
      </c>
      <c r="C764" s="25"/>
      <c r="D764" s="25"/>
      <c r="E764" s="25" t="s">
        <v>103</v>
      </c>
      <c r="F764" s="25">
        <v>59</v>
      </c>
      <c r="G764" s="25" t="s">
        <v>39</v>
      </c>
      <c r="H764" s="25"/>
      <c r="I764" s="11">
        <f t="shared" si="157"/>
        <v>0</v>
      </c>
      <c r="J764" s="26" t="s">
        <v>28</v>
      </c>
      <c r="K764" s="11"/>
      <c r="L764" s="107">
        <f t="shared" si="158"/>
        <v>0</v>
      </c>
      <c r="M764" s="107"/>
      <c r="N764" s="107"/>
      <c r="O764" s="107">
        <f t="shared" si="159"/>
        <v>0</v>
      </c>
      <c r="P764" s="107"/>
      <c r="Q764" s="107"/>
      <c r="R764" s="107">
        <f t="shared" si="160"/>
        <v>0</v>
      </c>
      <c r="S764" s="107"/>
      <c r="T764" s="107"/>
      <c r="U764" s="107">
        <f t="shared" si="161"/>
        <v>0</v>
      </c>
      <c r="V764" s="107"/>
      <c r="W764" s="107"/>
      <c r="X764" s="107">
        <f t="shared" si="162"/>
        <v>0</v>
      </c>
      <c r="Y764" s="107"/>
      <c r="Z764" s="107"/>
      <c r="AA764" s="108">
        <f>C764+I764-L764-O764-U764-X764-R764</f>
        <v>0</v>
      </c>
      <c r="AB764" s="7"/>
    </row>
    <row r="765" spans="1:28" ht="15.75" hidden="1" x14ac:dyDescent="0.25">
      <c r="A765" s="24">
        <v>45551</v>
      </c>
      <c r="B765" s="25" t="s">
        <v>99</v>
      </c>
      <c r="C765" s="25"/>
      <c r="D765" s="25"/>
      <c r="E765" s="25" t="s">
        <v>106</v>
      </c>
      <c r="F765" s="25">
        <v>131.69999999999999</v>
      </c>
      <c r="G765" s="25" t="s">
        <v>39</v>
      </c>
      <c r="H765" s="25"/>
      <c r="I765" s="11">
        <f t="shared" si="157"/>
        <v>0</v>
      </c>
      <c r="J765" s="26" t="s">
        <v>28</v>
      </c>
      <c r="K765" s="11"/>
      <c r="L765" s="107">
        <f t="shared" si="158"/>
        <v>0</v>
      </c>
      <c r="M765" s="107"/>
      <c r="N765" s="107"/>
      <c r="O765" s="107">
        <f t="shared" si="159"/>
        <v>0</v>
      </c>
      <c r="P765" s="107"/>
      <c r="Q765" s="107"/>
      <c r="R765" s="107">
        <f t="shared" si="160"/>
        <v>0</v>
      </c>
      <c r="S765" s="107"/>
      <c r="T765" s="107"/>
      <c r="U765" s="107">
        <f t="shared" si="161"/>
        <v>0</v>
      </c>
      <c r="V765" s="107"/>
      <c r="W765" s="107"/>
      <c r="X765" s="107">
        <f t="shared" si="162"/>
        <v>0</v>
      </c>
      <c r="Y765" s="107"/>
      <c r="Z765" s="107"/>
      <c r="AA765" s="108">
        <f>C765+I765-L765-O765-U765-X765-R765</f>
        <v>0</v>
      </c>
      <c r="AB765" s="7"/>
    </row>
    <row r="766" spans="1:28" ht="15.75" hidden="1" x14ac:dyDescent="0.25">
      <c r="A766" s="24">
        <v>45551</v>
      </c>
      <c r="B766" s="25" t="s">
        <v>99</v>
      </c>
      <c r="C766" s="25"/>
      <c r="D766" s="25"/>
      <c r="E766" s="25" t="s">
        <v>102</v>
      </c>
      <c r="F766" s="25">
        <v>34.5</v>
      </c>
      <c r="G766" s="25" t="s">
        <v>39</v>
      </c>
      <c r="H766" s="25"/>
      <c r="I766" s="11">
        <f t="shared" si="157"/>
        <v>0</v>
      </c>
      <c r="J766" s="26" t="s">
        <v>28</v>
      </c>
      <c r="K766" s="11"/>
      <c r="L766" s="107">
        <f t="shared" si="158"/>
        <v>0</v>
      </c>
      <c r="M766" s="107"/>
      <c r="N766" s="107"/>
      <c r="O766" s="107">
        <f t="shared" si="159"/>
        <v>0</v>
      </c>
      <c r="P766" s="107"/>
      <c r="Q766" s="107"/>
      <c r="R766" s="107">
        <f t="shared" si="160"/>
        <v>0</v>
      </c>
      <c r="S766" s="107"/>
      <c r="T766" s="107"/>
      <c r="U766" s="107">
        <f t="shared" si="161"/>
        <v>0</v>
      </c>
      <c r="V766" s="107"/>
      <c r="W766" s="107"/>
      <c r="X766" s="107">
        <f t="shared" si="162"/>
        <v>0</v>
      </c>
      <c r="Y766" s="107"/>
      <c r="Z766" s="107"/>
      <c r="AA766" s="108">
        <f>C766+I766-L766-O766-U766-X766-R766</f>
        <v>0</v>
      </c>
      <c r="AB766" s="7"/>
    </row>
    <row r="767" spans="1:28" ht="15.75" hidden="1" x14ac:dyDescent="0.25">
      <c r="A767" s="24">
        <v>45551</v>
      </c>
      <c r="B767" s="25" t="s">
        <v>99</v>
      </c>
      <c r="C767" s="25"/>
      <c r="D767" s="25"/>
      <c r="E767" s="25" t="s">
        <v>103</v>
      </c>
      <c r="F767" s="25">
        <v>29.7</v>
      </c>
      <c r="G767" s="25" t="s">
        <v>39</v>
      </c>
      <c r="H767" s="25"/>
      <c r="I767" s="11">
        <f t="shared" si="157"/>
        <v>0</v>
      </c>
      <c r="J767" s="26" t="s">
        <v>28</v>
      </c>
      <c r="K767" s="11"/>
      <c r="L767" s="107">
        <f t="shared" si="158"/>
        <v>0</v>
      </c>
      <c r="M767" s="107"/>
      <c r="N767" s="107"/>
      <c r="O767" s="107">
        <f t="shared" si="159"/>
        <v>0</v>
      </c>
      <c r="P767" s="107"/>
      <c r="Q767" s="107"/>
      <c r="R767" s="107">
        <f t="shared" si="160"/>
        <v>0</v>
      </c>
      <c r="S767" s="107"/>
      <c r="T767" s="107"/>
      <c r="U767" s="107">
        <f t="shared" si="161"/>
        <v>0</v>
      </c>
      <c r="V767" s="107"/>
      <c r="W767" s="107"/>
      <c r="X767" s="107">
        <f t="shared" si="162"/>
        <v>0</v>
      </c>
      <c r="Y767" s="107"/>
      <c r="Z767" s="107"/>
      <c r="AA767" s="108">
        <f>C767+I767-L767-O767-U767-X767-R767</f>
        <v>0</v>
      </c>
      <c r="AB767" s="7"/>
    </row>
    <row r="768" spans="1:28" ht="15.75" hidden="1" x14ac:dyDescent="0.25">
      <c r="A768" s="24">
        <v>45551</v>
      </c>
      <c r="B768" s="25" t="s">
        <v>99</v>
      </c>
      <c r="C768" s="25"/>
      <c r="D768" s="25"/>
      <c r="E768" s="25" t="s">
        <v>106</v>
      </c>
      <c r="F768" s="25">
        <v>99.3</v>
      </c>
      <c r="G768" s="25" t="s">
        <v>39</v>
      </c>
      <c r="H768" s="25"/>
      <c r="I768" s="11">
        <f t="shared" si="157"/>
        <v>0</v>
      </c>
      <c r="J768" s="26" t="s">
        <v>28</v>
      </c>
      <c r="K768" s="11"/>
      <c r="L768" s="107">
        <f t="shared" si="158"/>
        <v>0</v>
      </c>
      <c r="M768" s="107"/>
      <c r="N768" s="107"/>
      <c r="O768" s="107">
        <f t="shared" si="159"/>
        <v>0</v>
      </c>
      <c r="P768" s="107"/>
      <c r="Q768" s="107"/>
      <c r="R768" s="107">
        <f t="shared" si="160"/>
        <v>0</v>
      </c>
      <c r="S768" s="107"/>
      <c r="T768" s="107"/>
      <c r="U768" s="107">
        <f t="shared" si="161"/>
        <v>0</v>
      </c>
      <c r="V768" s="107"/>
      <c r="W768" s="107"/>
      <c r="X768" s="107">
        <f t="shared" si="162"/>
        <v>0</v>
      </c>
      <c r="Y768" s="107"/>
      <c r="Z768" s="107"/>
      <c r="AA768" s="108">
        <f>C768+I768-L768-O768-U768-X768-R768</f>
        <v>0</v>
      </c>
      <c r="AB768" s="7"/>
    </row>
    <row r="769" spans="1:28" ht="15.75" hidden="1" x14ac:dyDescent="0.25">
      <c r="A769" s="24">
        <v>45551</v>
      </c>
      <c r="B769" s="25" t="s">
        <v>99</v>
      </c>
      <c r="C769" s="25"/>
      <c r="D769" s="25"/>
      <c r="E769" s="25" t="s">
        <v>120</v>
      </c>
      <c r="F769" s="25">
        <v>50.2</v>
      </c>
      <c r="G769" s="25" t="s">
        <v>39</v>
      </c>
      <c r="H769" s="25"/>
      <c r="I769" s="11">
        <f t="shared" si="157"/>
        <v>0</v>
      </c>
      <c r="J769" s="26" t="s">
        <v>28</v>
      </c>
      <c r="K769" s="11"/>
      <c r="L769" s="107">
        <f t="shared" si="158"/>
        <v>0</v>
      </c>
      <c r="M769" s="107"/>
      <c r="N769" s="107"/>
      <c r="O769" s="107">
        <f t="shared" si="159"/>
        <v>0</v>
      </c>
      <c r="P769" s="107"/>
      <c r="Q769" s="107"/>
      <c r="R769" s="107">
        <f t="shared" si="160"/>
        <v>0</v>
      </c>
      <c r="S769" s="107"/>
      <c r="T769" s="107"/>
      <c r="U769" s="107">
        <f t="shared" si="161"/>
        <v>0</v>
      </c>
      <c r="V769" s="107"/>
      <c r="W769" s="107"/>
      <c r="X769" s="107">
        <f t="shared" si="162"/>
        <v>0</v>
      </c>
      <c r="Y769" s="107"/>
      <c r="Z769" s="107"/>
      <c r="AA769" s="108">
        <f>C769+I769-L769-O769-U769-X769-R769</f>
        <v>0</v>
      </c>
      <c r="AB769" s="7"/>
    </row>
    <row r="770" spans="1:28" ht="15.75" hidden="1" x14ac:dyDescent="0.25">
      <c r="A770" s="24">
        <v>45551</v>
      </c>
      <c r="B770" s="25" t="s">
        <v>99</v>
      </c>
      <c r="C770" s="25"/>
      <c r="D770" s="25"/>
      <c r="E770" s="25" t="s">
        <v>120</v>
      </c>
      <c r="F770" s="25">
        <v>49.6</v>
      </c>
      <c r="G770" s="25" t="s">
        <v>39</v>
      </c>
      <c r="H770" s="25"/>
      <c r="I770" s="11">
        <f t="shared" si="157"/>
        <v>0</v>
      </c>
      <c r="J770" s="26" t="s">
        <v>28</v>
      </c>
      <c r="K770" s="11"/>
      <c r="L770" s="107">
        <f t="shared" si="158"/>
        <v>0</v>
      </c>
      <c r="M770" s="107"/>
      <c r="N770" s="107"/>
      <c r="O770" s="107">
        <f t="shared" si="159"/>
        <v>0</v>
      </c>
      <c r="P770" s="107"/>
      <c r="Q770" s="107"/>
      <c r="R770" s="107">
        <f t="shared" si="160"/>
        <v>0</v>
      </c>
      <c r="S770" s="107"/>
      <c r="T770" s="107"/>
      <c r="U770" s="107">
        <f t="shared" si="161"/>
        <v>0</v>
      </c>
      <c r="V770" s="107"/>
      <c r="W770" s="107"/>
      <c r="X770" s="107">
        <f t="shared" si="162"/>
        <v>0</v>
      </c>
      <c r="Y770" s="107"/>
      <c r="Z770" s="107"/>
      <c r="AA770" s="108">
        <f>C770+I770-L770-O770-U770-X770-R770</f>
        <v>0</v>
      </c>
      <c r="AB770" s="7"/>
    </row>
    <row r="771" spans="1:28" ht="15.75" hidden="1" x14ac:dyDescent="0.25">
      <c r="A771" s="24">
        <v>45551</v>
      </c>
      <c r="B771" s="25" t="s">
        <v>99</v>
      </c>
      <c r="C771" s="25"/>
      <c r="D771" s="25"/>
      <c r="E771" s="25" t="s">
        <v>196</v>
      </c>
      <c r="F771" s="25">
        <v>58.1</v>
      </c>
      <c r="G771" s="25" t="s">
        <v>39</v>
      </c>
      <c r="H771" s="25"/>
      <c r="I771" s="11">
        <f t="shared" si="157"/>
        <v>0</v>
      </c>
      <c r="J771" s="26" t="s">
        <v>28</v>
      </c>
      <c r="K771" s="11"/>
      <c r="L771" s="107">
        <f t="shared" si="158"/>
        <v>0</v>
      </c>
      <c r="M771" s="107"/>
      <c r="N771" s="107"/>
      <c r="O771" s="107">
        <f t="shared" si="159"/>
        <v>0</v>
      </c>
      <c r="P771" s="107"/>
      <c r="Q771" s="107"/>
      <c r="R771" s="107">
        <f t="shared" si="160"/>
        <v>0</v>
      </c>
      <c r="S771" s="107"/>
      <c r="T771" s="107"/>
      <c r="U771" s="107">
        <f t="shared" si="161"/>
        <v>0</v>
      </c>
      <c r="V771" s="107"/>
      <c r="W771" s="107"/>
      <c r="X771" s="107">
        <f t="shared" si="162"/>
        <v>0</v>
      </c>
      <c r="Y771" s="107"/>
      <c r="Z771" s="107"/>
      <c r="AA771" s="108">
        <f>C771+I771-L771-O771-U771-X771-R771</f>
        <v>0</v>
      </c>
      <c r="AB771" s="7"/>
    </row>
    <row r="772" spans="1:28" ht="15.75" hidden="1" x14ac:dyDescent="0.25">
      <c r="A772" s="24">
        <v>45551</v>
      </c>
      <c r="B772" s="25" t="s">
        <v>90</v>
      </c>
      <c r="C772" s="25"/>
      <c r="D772" s="25" t="s">
        <v>46</v>
      </c>
      <c r="E772" s="25" t="s">
        <v>158</v>
      </c>
      <c r="F772" s="25">
        <v>60.5</v>
      </c>
      <c r="G772" s="25" t="s">
        <v>39</v>
      </c>
      <c r="H772" s="25">
        <v>45000</v>
      </c>
      <c r="I772" s="11">
        <f t="shared" si="157"/>
        <v>2722500</v>
      </c>
      <c r="J772" s="31" t="s">
        <v>312</v>
      </c>
      <c r="K772" s="11" t="s">
        <v>1915</v>
      </c>
      <c r="L772" s="107">
        <f t="shared" si="158"/>
        <v>0</v>
      </c>
      <c r="M772" s="107"/>
      <c r="N772" s="107"/>
      <c r="O772" s="107">
        <f t="shared" si="159"/>
        <v>2722500</v>
      </c>
      <c r="P772" s="107">
        <v>2722500</v>
      </c>
      <c r="Q772" s="107"/>
      <c r="R772" s="107">
        <f t="shared" si="160"/>
        <v>0</v>
      </c>
      <c r="S772" s="107"/>
      <c r="T772" s="107"/>
      <c r="U772" s="107">
        <f t="shared" si="161"/>
        <v>0</v>
      </c>
      <c r="V772" s="107"/>
      <c r="W772" s="107"/>
      <c r="X772" s="107">
        <f t="shared" si="162"/>
        <v>0</v>
      </c>
      <c r="Y772" s="107"/>
      <c r="Z772" s="107"/>
      <c r="AA772" s="108">
        <f>C772+I772-L772-O772-U772-X772-R772</f>
        <v>0</v>
      </c>
      <c r="AB772" s="7">
        <v>45553</v>
      </c>
    </row>
    <row r="773" spans="1:28" ht="15.75" hidden="1" x14ac:dyDescent="0.25">
      <c r="A773" s="24">
        <v>45551</v>
      </c>
      <c r="B773" s="25" t="s">
        <v>90</v>
      </c>
      <c r="C773" s="25"/>
      <c r="D773" s="25" t="s">
        <v>46</v>
      </c>
      <c r="E773" s="25" t="s">
        <v>106</v>
      </c>
      <c r="F773" s="25">
        <v>33</v>
      </c>
      <c r="G773" s="25" t="s">
        <v>39</v>
      </c>
      <c r="H773" s="25">
        <v>45000</v>
      </c>
      <c r="I773" s="11">
        <f t="shared" si="157"/>
        <v>1485000</v>
      </c>
      <c r="J773" s="31" t="s">
        <v>312</v>
      </c>
      <c r="K773" s="11" t="s">
        <v>1915</v>
      </c>
      <c r="L773" s="107">
        <f t="shared" si="158"/>
        <v>0</v>
      </c>
      <c r="M773" s="107"/>
      <c r="N773" s="107"/>
      <c r="O773" s="107">
        <f t="shared" si="159"/>
        <v>1485000</v>
      </c>
      <c r="P773" s="107">
        <v>1485000</v>
      </c>
      <c r="Q773" s="107"/>
      <c r="R773" s="107">
        <f t="shared" si="160"/>
        <v>0</v>
      </c>
      <c r="S773" s="107"/>
      <c r="T773" s="107"/>
      <c r="U773" s="107">
        <f t="shared" si="161"/>
        <v>0</v>
      </c>
      <c r="V773" s="107"/>
      <c r="W773" s="107"/>
      <c r="X773" s="107">
        <f t="shared" si="162"/>
        <v>0</v>
      </c>
      <c r="Y773" s="107"/>
      <c r="Z773" s="107"/>
      <c r="AA773" s="108">
        <f>C773+I773-L773-O773-U773-X773-R773</f>
        <v>0</v>
      </c>
      <c r="AB773" s="7">
        <v>45553</v>
      </c>
    </row>
    <row r="774" spans="1:28" ht="15.75" hidden="1" x14ac:dyDescent="0.25">
      <c r="A774" s="24">
        <v>45551</v>
      </c>
      <c r="B774" s="25" t="s">
        <v>90</v>
      </c>
      <c r="C774" s="25"/>
      <c r="D774" s="25" t="s">
        <v>46</v>
      </c>
      <c r="E774" s="25" t="s">
        <v>273</v>
      </c>
      <c r="F774" s="25">
        <v>58.5</v>
      </c>
      <c r="G774" s="25" t="s">
        <v>39</v>
      </c>
      <c r="H774" s="25">
        <v>45000</v>
      </c>
      <c r="I774" s="11">
        <f t="shared" si="157"/>
        <v>2632500</v>
      </c>
      <c r="J774" s="31" t="s">
        <v>312</v>
      </c>
      <c r="K774" s="11" t="s">
        <v>1915</v>
      </c>
      <c r="L774" s="107">
        <f t="shared" si="158"/>
        <v>0</v>
      </c>
      <c r="M774" s="107"/>
      <c r="N774" s="107"/>
      <c r="O774" s="107">
        <f t="shared" si="159"/>
        <v>2632500</v>
      </c>
      <c r="P774" s="107">
        <v>2632500</v>
      </c>
      <c r="Q774" s="107"/>
      <c r="R774" s="107">
        <f t="shared" si="160"/>
        <v>0</v>
      </c>
      <c r="S774" s="107"/>
      <c r="T774" s="107"/>
      <c r="U774" s="107">
        <f t="shared" si="161"/>
        <v>0</v>
      </c>
      <c r="V774" s="107"/>
      <c r="W774" s="107"/>
      <c r="X774" s="107">
        <f t="shared" si="162"/>
        <v>0</v>
      </c>
      <c r="Y774" s="107"/>
      <c r="Z774" s="107"/>
      <c r="AA774" s="108">
        <f>C774+I774-L774-O774-U774-X774-R774</f>
        <v>0</v>
      </c>
      <c r="AB774" s="7">
        <v>45553</v>
      </c>
    </row>
    <row r="775" spans="1:28" ht="15.75" hidden="1" x14ac:dyDescent="0.25">
      <c r="A775" s="24">
        <v>45551</v>
      </c>
      <c r="B775" s="25" t="s">
        <v>90</v>
      </c>
      <c r="C775" s="25"/>
      <c r="D775" s="25" t="s">
        <v>46</v>
      </c>
      <c r="E775" s="25" t="s">
        <v>81</v>
      </c>
      <c r="F775" s="25">
        <v>47.5</v>
      </c>
      <c r="G775" s="25" t="s">
        <v>39</v>
      </c>
      <c r="H775" s="25">
        <v>45000</v>
      </c>
      <c r="I775" s="11">
        <f t="shared" si="157"/>
        <v>2137500</v>
      </c>
      <c r="J775" s="31" t="s">
        <v>312</v>
      </c>
      <c r="K775" s="11" t="s">
        <v>1915</v>
      </c>
      <c r="L775" s="107">
        <f t="shared" si="158"/>
        <v>0</v>
      </c>
      <c r="M775" s="107"/>
      <c r="N775" s="107"/>
      <c r="O775" s="107">
        <f t="shared" si="159"/>
        <v>2137500</v>
      </c>
      <c r="P775" s="107">
        <v>2137500</v>
      </c>
      <c r="Q775" s="107"/>
      <c r="R775" s="107">
        <f t="shared" si="160"/>
        <v>0</v>
      </c>
      <c r="S775" s="107"/>
      <c r="T775" s="107"/>
      <c r="U775" s="107">
        <f t="shared" si="161"/>
        <v>0</v>
      </c>
      <c r="V775" s="107"/>
      <c r="W775" s="107"/>
      <c r="X775" s="107">
        <f t="shared" si="162"/>
        <v>0</v>
      </c>
      <c r="Y775" s="107"/>
      <c r="Z775" s="107"/>
      <c r="AA775" s="108">
        <f>C775+I775-L775-O775-U775-X775-R775</f>
        <v>0</v>
      </c>
      <c r="AB775" s="7">
        <v>45553</v>
      </c>
    </row>
    <row r="776" spans="1:28" ht="15.75" hidden="1" x14ac:dyDescent="0.25">
      <c r="A776" s="24">
        <v>45551</v>
      </c>
      <c r="B776" s="25" t="s">
        <v>90</v>
      </c>
      <c r="C776" s="25"/>
      <c r="D776" s="25" t="s">
        <v>46</v>
      </c>
      <c r="E776" s="25" t="s">
        <v>103</v>
      </c>
      <c r="F776" s="25">
        <v>56.8</v>
      </c>
      <c r="G776" s="25" t="s">
        <v>39</v>
      </c>
      <c r="H776" s="25">
        <v>45000</v>
      </c>
      <c r="I776" s="11">
        <f t="shared" si="157"/>
        <v>2556000</v>
      </c>
      <c r="J776" s="31" t="s">
        <v>312</v>
      </c>
      <c r="K776" s="11" t="s">
        <v>1915</v>
      </c>
      <c r="L776" s="107">
        <f t="shared" si="158"/>
        <v>0</v>
      </c>
      <c r="M776" s="107"/>
      <c r="N776" s="107"/>
      <c r="O776" s="107">
        <f t="shared" si="159"/>
        <v>2556000</v>
      </c>
      <c r="P776" s="107">
        <v>2556000</v>
      </c>
      <c r="Q776" s="107"/>
      <c r="R776" s="107">
        <f t="shared" si="160"/>
        <v>0</v>
      </c>
      <c r="S776" s="107"/>
      <c r="T776" s="107"/>
      <c r="U776" s="107">
        <f t="shared" si="161"/>
        <v>0</v>
      </c>
      <c r="V776" s="107"/>
      <c r="W776" s="107"/>
      <c r="X776" s="107">
        <f t="shared" si="162"/>
        <v>0</v>
      </c>
      <c r="Y776" s="107"/>
      <c r="Z776" s="107"/>
      <c r="AA776" s="108">
        <f>C776+I776-L776-O776-U776-X776-R776</f>
        <v>0</v>
      </c>
      <c r="AB776" s="7">
        <v>45553</v>
      </c>
    </row>
    <row r="777" spans="1:28" ht="15.75" hidden="1" x14ac:dyDescent="0.25">
      <c r="A777" s="24">
        <v>45551</v>
      </c>
      <c r="B777" s="25" t="s">
        <v>446</v>
      </c>
      <c r="C777" s="25"/>
      <c r="D777" s="25" t="s">
        <v>46</v>
      </c>
      <c r="E777" s="25" t="s">
        <v>64</v>
      </c>
      <c r="F777" s="25">
        <v>20</v>
      </c>
      <c r="G777" s="25" t="s">
        <v>39</v>
      </c>
      <c r="H777" s="25">
        <v>60000</v>
      </c>
      <c r="I777" s="11">
        <f t="shared" si="157"/>
        <v>1200000</v>
      </c>
      <c r="J777" s="31" t="s">
        <v>324</v>
      </c>
      <c r="K777" s="11"/>
      <c r="L777" s="107">
        <f t="shared" si="158"/>
        <v>0</v>
      </c>
      <c r="M777" s="107"/>
      <c r="N777" s="107"/>
      <c r="O777" s="107">
        <f t="shared" si="159"/>
        <v>0</v>
      </c>
      <c r="P777" s="107"/>
      <c r="Q777" s="107"/>
      <c r="R777" s="107">
        <f t="shared" si="160"/>
        <v>0</v>
      </c>
      <c r="S777" s="107"/>
      <c r="T777" s="107"/>
      <c r="U777" s="107">
        <f t="shared" si="161"/>
        <v>1200000</v>
      </c>
      <c r="V777" s="107">
        <v>1200000</v>
      </c>
      <c r="W777" s="107"/>
      <c r="X777" s="107">
        <f t="shared" si="162"/>
        <v>0</v>
      </c>
      <c r="Y777" s="107"/>
      <c r="Z777" s="107"/>
      <c r="AA777" s="108">
        <f>C777+I777-L777-O777-U777-X777-R777</f>
        <v>0</v>
      </c>
      <c r="AB777" s="7">
        <v>45551</v>
      </c>
    </row>
    <row r="778" spans="1:28" ht="15.75" hidden="1" x14ac:dyDescent="0.25">
      <c r="A778" s="24">
        <v>45551</v>
      </c>
      <c r="B778" s="25" t="s">
        <v>73</v>
      </c>
      <c r="C778" s="25"/>
      <c r="D778" s="25" t="s">
        <v>46</v>
      </c>
      <c r="E778" s="25" t="s">
        <v>50</v>
      </c>
      <c r="F778" s="25">
        <v>600</v>
      </c>
      <c r="G778" s="25" t="s">
        <v>34</v>
      </c>
      <c r="H778" s="25">
        <v>3360</v>
      </c>
      <c r="I778" s="11">
        <f t="shared" si="157"/>
        <v>2016000</v>
      </c>
      <c r="J778" s="26" t="s">
        <v>28</v>
      </c>
      <c r="K778" s="11"/>
      <c r="L778" s="107">
        <f t="shared" si="158"/>
        <v>0</v>
      </c>
      <c r="M778" s="107"/>
      <c r="N778" s="107"/>
      <c r="O778" s="107">
        <f t="shared" si="159"/>
        <v>0</v>
      </c>
      <c r="P778" s="107"/>
      <c r="Q778" s="107"/>
      <c r="R778" s="107">
        <f t="shared" si="160"/>
        <v>0</v>
      </c>
      <c r="S778" s="107"/>
      <c r="T778" s="107"/>
      <c r="U778" s="107">
        <f t="shared" si="161"/>
        <v>0</v>
      </c>
      <c r="V778" s="107"/>
      <c r="W778" s="107"/>
      <c r="X778" s="107">
        <f t="shared" si="162"/>
        <v>0</v>
      </c>
      <c r="Y778" s="107"/>
      <c r="Z778" s="107"/>
      <c r="AA778" s="108">
        <f>C778+I778-L778-O778-U778-X778-R778</f>
        <v>2016000</v>
      </c>
      <c r="AB778" s="7"/>
    </row>
    <row r="779" spans="1:28" ht="15.75" hidden="1" x14ac:dyDescent="0.25">
      <c r="A779" s="24">
        <v>45551</v>
      </c>
      <c r="B779" s="25" t="s">
        <v>73</v>
      </c>
      <c r="C779" s="25"/>
      <c r="D779" s="25" t="s">
        <v>46</v>
      </c>
      <c r="E779" s="25" t="s">
        <v>108</v>
      </c>
      <c r="F779" s="25">
        <v>200</v>
      </c>
      <c r="G779" s="25" t="s">
        <v>34</v>
      </c>
      <c r="H779" s="25">
        <v>2000</v>
      </c>
      <c r="I779" s="11">
        <f t="shared" si="157"/>
        <v>400000</v>
      </c>
      <c r="J779" s="26" t="s">
        <v>28</v>
      </c>
      <c r="K779" s="11"/>
      <c r="L779" s="107">
        <f t="shared" si="158"/>
        <v>0</v>
      </c>
      <c r="M779" s="107"/>
      <c r="N779" s="107"/>
      <c r="O779" s="107">
        <f t="shared" si="159"/>
        <v>0</v>
      </c>
      <c r="P779" s="107"/>
      <c r="Q779" s="107"/>
      <c r="R779" s="107">
        <f t="shared" si="160"/>
        <v>0</v>
      </c>
      <c r="S779" s="107"/>
      <c r="T779" s="107"/>
      <c r="U779" s="107">
        <f t="shared" si="161"/>
        <v>0</v>
      </c>
      <c r="V779" s="107"/>
      <c r="W779" s="107"/>
      <c r="X779" s="107">
        <f t="shared" si="162"/>
        <v>0</v>
      </c>
      <c r="Y779" s="107"/>
      <c r="Z779" s="107"/>
      <c r="AA779" s="108">
        <f>C779+I779-L779-O779-U779-X779-R779</f>
        <v>400000</v>
      </c>
      <c r="AB779" s="7"/>
    </row>
    <row r="780" spans="1:28" ht="15.75" hidden="1" x14ac:dyDescent="0.25">
      <c r="A780" s="24">
        <v>45551</v>
      </c>
      <c r="B780" s="25" t="s">
        <v>422</v>
      </c>
      <c r="C780" s="25"/>
      <c r="D780" s="25" t="s">
        <v>46</v>
      </c>
      <c r="E780" s="25" t="s">
        <v>259</v>
      </c>
      <c r="F780" s="25">
        <v>500</v>
      </c>
      <c r="G780" s="25" t="s">
        <v>34</v>
      </c>
      <c r="H780" s="25">
        <v>800</v>
      </c>
      <c r="I780" s="11">
        <f t="shared" si="157"/>
        <v>400000</v>
      </c>
      <c r="J780" s="31" t="s">
        <v>324</v>
      </c>
      <c r="K780" s="11"/>
      <c r="L780" s="107">
        <f t="shared" si="158"/>
        <v>0</v>
      </c>
      <c r="M780" s="107"/>
      <c r="N780" s="107"/>
      <c r="O780" s="107">
        <f t="shared" si="159"/>
        <v>0</v>
      </c>
      <c r="P780" s="107"/>
      <c r="Q780" s="107"/>
      <c r="R780" s="107">
        <f t="shared" si="160"/>
        <v>0</v>
      </c>
      <c r="S780" s="107"/>
      <c r="T780" s="107"/>
      <c r="U780" s="107">
        <f t="shared" si="161"/>
        <v>400000</v>
      </c>
      <c r="V780" s="107">
        <v>400000</v>
      </c>
      <c r="W780" s="107"/>
      <c r="X780" s="107">
        <f t="shared" si="162"/>
        <v>0</v>
      </c>
      <c r="Y780" s="107"/>
      <c r="Z780" s="107"/>
      <c r="AA780" s="108">
        <f>C780+I780-L780-O780-U780-X780-R780</f>
        <v>0</v>
      </c>
      <c r="AB780" s="7">
        <v>45553</v>
      </c>
    </row>
    <row r="781" spans="1:28" ht="15.75" hidden="1" x14ac:dyDescent="0.25">
      <c r="A781" s="24">
        <v>45551</v>
      </c>
      <c r="B781" s="25" t="s">
        <v>330</v>
      </c>
      <c r="C781" s="25"/>
      <c r="D781" s="25" t="s">
        <v>46</v>
      </c>
      <c r="E781" s="25" t="s">
        <v>108</v>
      </c>
      <c r="F781" s="25">
        <v>400</v>
      </c>
      <c r="G781" s="25" t="s">
        <v>34</v>
      </c>
      <c r="H781" s="25">
        <v>2000</v>
      </c>
      <c r="I781" s="11">
        <f t="shared" si="157"/>
        <v>800000</v>
      </c>
      <c r="J781" s="31" t="s">
        <v>312</v>
      </c>
      <c r="K781" s="11" t="s">
        <v>1912</v>
      </c>
      <c r="L781" s="107">
        <f t="shared" si="158"/>
        <v>0</v>
      </c>
      <c r="M781" s="107"/>
      <c r="N781" s="107"/>
      <c r="O781" s="107">
        <f t="shared" si="159"/>
        <v>800000</v>
      </c>
      <c r="P781" s="107">
        <v>800000</v>
      </c>
      <c r="Q781" s="107"/>
      <c r="R781" s="107">
        <f t="shared" si="160"/>
        <v>0</v>
      </c>
      <c r="S781" s="107"/>
      <c r="T781" s="107"/>
      <c r="U781" s="107">
        <f t="shared" si="161"/>
        <v>0</v>
      </c>
      <c r="V781" s="107"/>
      <c r="W781" s="107"/>
      <c r="X781" s="107">
        <f t="shared" si="162"/>
        <v>0</v>
      </c>
      <c r="Y781" s="107"/>
      <c r="Z781" s="107"/>
      <c r="AA781" s="108">
        <f>C781+I781-L781-O781-U781-X781-R781</f>
        <v>0</v>
      </c>
      <c r="AB781" s="7">
        <v>45551</v>
      </c>
    </row>
    <row r="782" spans="1:28" ht="15.75" hidden="1" x14ac:dyDescent="0.25">
      <c r="A782" s="24">
        <v>45551</v>
      </c>
      <c r="B782" s="25" t="s">
        <v>1085</v>
      </c>
      <c r="C782" s="25"/>
      <c r="D782" s="25" t="s">
        <v>46</v>
      </c>
      <c r="E782" s="25" t="s">
        <v>47</v>
      </c>
      <c r="F782" s="25">
        <v>1</v>
      </c>
      <c r="G782" s="25" t="s">
        <v>48</v>
      </c>
      <c r="H782" s="25">
        <v>150000</v>
      </c>
      <c r="I782" s="11">
        <f t="shared" si="157"/>
        <v>150000</v>
      </c>
      <c r="J782" s="31" t="s">
        <v>324</v>
      </c>
      <c r="K782" s="11"/>
      <c r="L782" s="107">
        <f t="shared" si="158"/>
        <v>0</v>
      </c>
      <c r="M782" s="107"/>
      <c r="N782" s="107"/>
      <c r="O782" s="107">
        <f t="shared" si="159"/>
        <v>0</v>
      </c>
      <c r="P782" s="107"/>
      <c r="Q782" s="107"/>
      <c r="R782" s="107">
        <f t="shared" si="160"/>
        <v>0</v>
      </c>
      <c r="S782" s="107"/>
      <c r="T782" s="107"/>
      <c r="U782" s="107">
        <f t="shared" si="161"/>
        <v>150000</v>
      </c>
      <c r="V782" s="107">
        <v>150000</v>
      </c>
      <c r="W782" s="107"/>
      <c r="X782" s="107">
        <f t="shared" si="162"/>
        <v>0</v>
      </c>
      <c r="Y782" s="107"/>
      <c r="Z782" s="107"/>
      <c r="AA782" s="108">
        <f>C782+I782-L782-O782-U782-X782-R782</f>
        <v>0</v>
      </c>
      <c r="AB782" s="7">
        <v>45551</v>
      </c>
    </row>
    <row r="783" spans="1:28" ht="15.75" hidden="1" x14ac:dyDescent="0.25">
      <c r="A783" s="24">
        <v>45551</v>
      </c>
      <c r="B783" s="25" t="s">
        <v>1085</v>
      </c>
      <c r="C783" s="25"/>
      <c r="D783" s="25" t="s">
        <v>46</v>
      </c>
      <c r="E783" s="25" t="s">
        <v>81</v>
      </c>
      <c r="F783" s="25">
        <v>23.5</v>
      </c>
      <c r="G783" s="25" t="s">
        <v>39</v>
      </c>
      <c r="H783" s="25">
        <v>46000</v>
      </c>
      <c r="I783" s="11">
        <f t="shared" si="157"/>
        <v>1081000</v>
      </c>
      <c r="J783" s="31" t="s">
        <v>324</v>
      </c>
      <c r="K783" s="11"/>
      <c r="L783" s="107">
        <f t="shared" si="158"/>
        <v>0</v>
      </c>
      <c r="M783" s="107"/>
      <c r="N783" s="107"/>
      <c r="O783" s="107">
        <f t="shared" si="159"/>
        <v>0</v>
      </c>
      <c r="P783" s="107"/>
      <c r="Q783" s="107"/>
      <c r="R783" s="107">
        <f t="shared" si="160"/>
        <v>0</v>
      </c>
      <c r="S783" s="107"/>
      <c r="T783" s="107"/>
      <c r="U783" s="107">
        <f t="shared" si="161"/>
        <v>1081000</v>
      </c>
      <c r="V783" s="107">
        <v>1081000</v>
      </c>
      <c r="W783" s="107"/>
      <c r="X783" s="107">
        <f t="shared" si="162"/>
        <v>0</v>
      </c>
      <c r="Y783" s="107"/>
      <c r="Z783" s="107"/>
      <c r="AA783" s="108">
        <f>C783+I783-L783-O783-U783-X783-R783</f>
        <v>0</v>
      </c>
      <c r="AB783" s="7">
        <v>45551</v>
      </c>
    </row>
    <row r="784" spans="1:28" ht="15.75" hidden="1" x14ac:dyDescent="0.25">
      <c r="A784" s="24">
        <v>45551</v>
      </c>
      <c r="B784" s="25" t="s">
        <v>311</v>
      </c>
      <c r="C784" s="25"/>
      <c r="D784" s="25" t="s">
        <v>46</v>
      </c>
      <c r="E784" s="25" t="s">
        <v>129</v>
      </c>
      <c r="F784" s="25">
        <v>4</v>
      </c>
      <c r="G784" s="25" t="s">
        <v>77</v>
      </c>
      <c r="H784" s="25">
        <v>65000</v>
      </c>
      <c r="I784" s="11">
        <f t="shared" si="157"/>
        <v>260000</v>
      </c>
      <c r="J784" s="31" t="s">
        <v>324</v>
      </c>
      <c r="K784" s="11"/>
      <c r="L784" s="107">
        <f t="shared" si="158"/>
        <v>260000</v>
      </c>
      <c r="M784" s="107">
        <v>260000</v>
      </c>
      <c r="N784" s="107"/>
      <c r="O784" s="107">
        <f t="shared" si="159"/>
        <v>0</v>
      </c>
      <c r="P784" s="107"/>
      <c r="Q784" s="107"/>
      <c r="R784" s="107">
        <f t="shared" si="160"/>
        <v>0</v>
      </c>
      <c r="S784" s="107"/>
      <c r="T784" s="107"/>
      <c r="U784" s="107">
        <f t="shared" si="161"/>
        <v>0</v>
      </c>
      <c r="V784" s="107"/>
      <c r="W784" s="107"/>
      <c r="X784" s="107">
        <f t="shared" si="162"/>
        <v>0</v>
      </c>
      <c r="Y784" s="107"/>
      <c r="Z784" s="107"/>
      <c r="AA784" s="108">
        <f>C784+I784-L784-O784-U784-X784-R784</f>
        <v>0</v>
      </c>
      <c r="AB784" s="7">
        <v>45552</v>
      </c>
    </row>
    <row r="785" spans="1:28" ht="15.75" hidden="1" x14ac:dyDescent="0.25">
      <c r="A785" s="24">
        <v>45551</v>
      </c>
      <c r="B785" s="25" t="s">
        <v>377</v>
      </c>
      <c r="C785" s="25"/>
      <c r="D785" s="25" t="s">
        <v>46</v>
      </c>
      <c r="E785" s="25" t="s">
        <v>50</v>
      </c>
      <c r="F785" s="25">
        <v>300</v>
      </c>
      <c r="G785" s="25" t="s">
        <v>34</v>
      </c>
      <c r="H785" s="25">
        <v>3360</v>
      </c>
      <c r="I785" s="11">
        <f t="shared" si="157"/>
        <v>1008000</v>
      </c>
      <c r="J785" s="31" t="s">
        <v>324</v>
      </c>
      <c r="K785" s="11"/>
      <c r="L785" s="107">
        <f t="shared" si="158"/>
        <v>1008000</v>
      </c>
      <c r="M785" s="107">
        <v>1008000</v>
      </c>
      <c r="N785" s="107"/>
      <c r="O785" s="107">
        <f t="shared" si="159"/>
        <v>0</v>
      </c>
      <c r="P785" s="107"/>
      <c r="Q785" s="107"/>
      <c r="R785" s="107">
        <f t="shared" si="160"/>
        <v>0</v>
      </c>
      <c r="S785" s="107"/>
      <c r="T785" s="107"/>
      <c r="U785" s="107">
        <f t="shared" si="161"/>
        <v>0</v>
      </c>
      <c r="V785" s="107"/>
      <c r="W785" s="107"/>
      <c r="X785" s="107">
        <f t="shared" si="162"/>
        <v>0</v>
      </c>
      <c r="Y785" s="107"/>
      <c r="Z785" s="107"/>
      <c r="AA785" s="108">
        <f>C785+I785-L785-O785-U785-X785-R785</f>
        <v>0</v>
      </c>
      <c r="AB785" s="7">
        <v>45552</v>
      </c>
    </row>
    <row r="786" spans="1:28" ht="15.75" x14ac:dyDescent="0.25">
      <c r="A786" s="24">
        <v>45552</v>
      </c>
      <c r="B786" s="25" t="s">
        <v>205</v>
      </c>
      <c r="C786" s="25"/>
      <c r="D786" s="25" t="s">
        <v>46</v>
      </c>
      <c r="E786" s="25" t="s">
        <v>284</v>
      </c>
      <c r="F786" s="25">
        <v>10</v>
      </c>
      <c r="G786" s="25" t="s">
        <v>34</v>
      </c>
      <c r="H786" s="25">
        <v>75000</v>
      </c>
      <c r="I786" s="11">
        <f t="shared" ref="I786:I832" si="163">F786*H786</f>
        <v>750000</v>
      </c>
      <c r="J786" s="31" t="s">
        <v>312</v>
      </c>
      <c r="K786" s="11" t="s">
        <v>1931</v>
      </c>
      <c r="L786" s="107">
        <f t="shared" ref="L786" si="164">M786+N786</f>
        <v>0</v>
      </c>
      <c r="M786" s="107"/>
      <c r="N786" s="107"/>
      <c r="O786" s="107">
        <f t="shared" ref="O786" si="165">P786+Q786</f>
        <v>750000</v>
      </c>
      <c r="P786" s="151">
        <v>750000</v>
      </c>
      <c r="Q786" s="107"/>
      <c r="R786" s="107">
        <f t="shared" ref="R786" si="166">S786+T786</f>
        <v>0</v>
      </c>
      <c r="S786" s="107"/>
      <c r="T786" s="107"/>
      <c r="U786" s="107">
        <f t="shared" ref="U786" si="167">V786+W786</f>
        <v>0</v>
      </c>
      <c r="V786" s="107"/>
      <c r="W786" s="107"/>
      <c r="X786" s="107">
        <f t="shared" ref="X786" si="168">Y786+Z786</f>
        <v>0</v>
      </c>
      <c r="Y786" s="107"/>
      <c r="Z786" s="107"/>
      <c r="AA786" s="108">
        <f>C786+I786-L786-O786-U786-X786-R786</f>
        <v>0</v>
      </c>
      <c r="AB786" s="7">
        <v>45565</v>
      </c>
    </row>
    <row r="787" spans="1:28" ht="15.75" x14ac:dyDescent="0.25">
      <c r="A787" s="24">
        <v>45552</v>
      </c>
      <c r="B787" s="25" t="s">
        <v>205</v>
      </c>
      <c r="C787" s="25"/>
      <c r="D787" s="25" t="s">
        <v>46</v>
      </c>
      <c r="E787" s="25" t="s">
        <v>227</v>
      </c>
      <c r="F787" s="25">
        <v>10</v>
      </c>
      <c r="G787" s="25" t="s">
        <v>34</v>
      </c>
      <c r="H787" s="25">
        <v>95000</v>
      </c>
      <c r="I787" s="11">
        <f t="shared" si="163"/>
        <v>950000</v>
      </c>
      <c r="J787" s="31" t="s">
        <v>312</v>
      </c>
      <c r="K787" s="11" t="s">
        <v>1931</v>
      </c>
      <c r="L787" s="107">
        <f t="shared" ref="L787:L832" si="169">M787+N787</f>
        <v>0</v>
      </c>
      <c r="M787" s="107"/>
      <c r="N787" s="107"/>
      <c r="O787" s="107">
        <f t="shared" ref="O787:O832" si="170">P787+Q787</f>
        <v>950000</v>
      </c>
      <c r="P787" s="151">
        <v>950000</v>
      </c>
      <c r="Q787" s="107"/>
      <c r="R787" s="107">
        <f t="shared" ref="R787:R832" si="171">S787+T787</f>
        <v>0</v>
      </c>
      <c r="S787" s="107"/>
      <c r="T787" s="107"/>
      <c r="U787" s="107">
        <f t="shared" ref="U787:U832" si="172">V787+W787</f>
        <v>0</v>
      </c>
      <c r="V787" s="107"/>
      <c r="W787" s="107"/>
      <c r="X787" s="107">
        <f t="shared" ref="X787:X832" si="173">Y787+Z787</f>
        <v>0</v>
      </c>
      <c r="Y787" s="107"/>
      <c r="Z787" s="107"/>
      <c r="AA787" s="108">
        <f>C787+I787-L787-O787-U787-X787-R787</f>
        <v>0</v>
      </c>
      <c r="AB787" s="7">
        <v>45565</v>
      </c>
    </row>
    <row r="788" spans="1:28" ht="15.75" x14ac:dyDescent="0.25">
      <c r="A788" s="24">
        <v>45552</v>
      </c>
      <c r="B788" s="25" t="s">
        <v>205</v>
      </c>
      <c r="C788" s="25"/>
      <c r="D788" s="25" t="s">
        <v>46</v>
      </c>
      <c r="E788" s="25" t="s">
        <v>512</v>
      </c>
      <c r="F788" s="25">
        <v>4</v>
      </c>
      <c r="G788" s="25" t="s">
        <v>27</v>
      </c>
      <c r="H788" s="25">
        <v>460000</v>
      </c>
      <c r="I788" s="11">
        <f t="shared" si="163"/>
        <v>1840000</v>
      </c>
      <c r="J788" s="31" t="s">
        <v>312</v>
      </c>
      <c r="K788" s="11" t="s">
        <v>1931</v>
      </c>
      <c r="L788" s="107">
        <f t="shared" si="169"/>
        <v>0</v>
      </c>
      <c r="M788" s="107"/>
      <c r="N788" s="107"/>
      <c r="O788" s="107">
        <f t="shared" si="170"/>
        <v>1840000</v>
      </c>
      <c r="P788" s="151">
        <v>1840000</v>
      </c>
      <c r="Q788" s="107"/>
      <c r="R788" s="107">
        <f t="shared" si="171"/>
        <v>0</v>
      </c>
      <c r="S788" s="107"/>
      <c r="T788" s="107"/>
      <c r="U788" s="107">
        <f t="shared" si="172"/>
        <v>0</v>
      </c>
      <c r="V788" s="107"/>
      <c r="W788" s="107"/>
      <c r="X788" s="107">
        <f t="shared" si="173"/>
        <v>0</v>
      </c>
      <c r="Y788" s="107"/>
      <c r="Z788" s="107"/>
      <c r="AA788" s="108">
        <f>C788+I788-L788-O788-U788-X788-R788</f>
        <v>0</v>
      </c>
      <c r="AB788" s="7">
        <v>45565</v>
      </c>
    </row>
    <row r="789" spans="1:28" ht="15.75" hidden="1" x14ac:dyDescent="0.25">
      <c r="A789" s="24">
        <v>45552</v>
      </c>
      <c r="B789" s="25" t="s">
        <v>99</v>
      </c>
      <c r="C789" s="25"/>
      <c r="D789" s="25"/>
      <c r="E789" s="25" t="s">
        <v>197</v>
      </c>
      <c r="F789" s="25">
        <v>48.2</v>
      </c>
      <c r="G789" s="25" t="s">
        <v>39</v>
      </c>
      <c r="H789" s="25"/>
      <c r="I789" s="11">
        <f t="shared" si="163"/>
        <v>0</v>
      </c>
      <c r="J789" s="26" t="s">
        <v>28</v>
      </c>
      <c r="K789" s="11"/>
      <c r="L789" s="107">
        <f t="shared" si="169"/>
        <v>0</v>
      </c>
      <c r="M789" s="107"/>
      <c r="N789" s="107"/>
      <c r="O789" s="107">
        <f t="shared" si="170"/>
        <v>0</v>
      </c>
      <c r="P789" s="107"/>
      <c r="Q789" s="107"/>
      <c r="R789" s="107">
        <f t="shared" si="171"/>
        <v>0</v>
      </c>
      <c r="S789" s="107"/>
      <c r="T789" s="107"/>
      <c r="U789" s="107">
        <f t="shared" si="172"/>
        <v>0</v>
      </c>
      <c r="V789" s="107"/>
      <c r="W789" s="107"/>
      <c r="X789" s="107">
        <f t="shared" si="173"/>
        <v>0</v>
      </c>
      <c r="Y789" s="107"/>
      <c r="Z789" s="107"/>
      <c r="AA789" s="108">
        <f>C789+I789-L789-O789-U789-X789-R789</f>
        <v>0</v>
      </c>
      <c r="AB789" s="7"/>
    </row>
    <row r="790" spans="1:28" ht="15.75" hidden="1" x14ac:dyDescent="0.25">
      <c r="A790" s="24">
        <v>45552</v>
      </c>
      <c r="B790" s="25" t="s">
        <v>99</v>
      </c>
      <c r="C790" s="25"/>
      <c r="D790" s="25"/>
      <c r="E790" s="25" t="s">
        <v>121</v>
      </c>
      <c r="F790" s="25">
        <v>41</v>
      </c>
      <c r="G790" s="25" t="s">
        <v>39</v>
      </c>
      <c r="H790" s="25"/>
      <c r="I790" s="11">
        <f t="shared" si="163"/>
        <v>0</v>
      </c>
      <c r="J790" s="26" t="s">
        <v>28</v>
      </c>
      <c r="K790" s="11"/>
      <c r="L790" s="107">
        <f t="shared" si="169"/>
        <v>0</v>
      </c>
      <c r="M790" s="107"/>
      <c r="N790" s="107"/>
      <c r="O790" s="107">
        <f t="shared" si="170"/>
        <v>0</v>
      </c>
      <c r="P790" s="107"/>
      <c r="Q790" s="107"/>
      <c r="R790" s="107">
        <f t="shared" si="171"/>
        <v>0</v>
      </c>
      <c r="S790" s="107"/>
      <c r="T790" s="107"/>
      <c r="U790" s="107">
        <f t="shared" si="172"/>
        <v>0</v>
      </c>
      <c r="V790" s="107"/>
      <c r="W790" s="107"/>
      <c r="X790" s="107">
        <f t="shared" si="173"/>
        <v>0</v>
      </c>
      <c r="Y790" s="107"/>
      <c r="Z790" s="107"/>
      <c r="AA790" s="108">
        <f>C790+I790-L790-O790-U790-X790-R790</f>
        <v>0</v>
      </c>
      <c r="AB790" s="7"/>
    </row>
    <row r="791" spans="1:28" ht="15.75" hidden="1" x14ac:dyDescent="0.25">
      <c r="A791" s="24">
        <v>45552</v>
      </c>
      <c r="B791" s="25" t="s">
        <v>565</v>
      </c>
      <c r="C791" s="25"/>
      <c r="D791" s="25" t="s">
        <v>46</v>
      </c>
      <c r="E791" s="25" t="s">
        <v>206</v>
      </c>
      <c r="F791" s="25">
        <v>1</v>
      </c>
      <c r="G791" s="25" t="s">
        <v>48</v>
      </c>
      <c r="H791" s="25">
        <v>280000</v>
      </c>
      <c r="I791" s="11">
        <f t="shared" si="163"/>
        <v>280000</v>
      </c>
      <c r="J791" s="31" t="s">
        <v>312</v>
      </c>
      <c r="K791" s="11"/>
      <c r="L791" s="107">
        <f t="shared" si="169"/>
        <v>0</v>
      </c>
      <c r="M791" s="107"/>
      <c r="N791" s="107"/>
      <c r="O791" s="107">
        <f t="shared" si="170"/>
        <v>0</v>
      </c>
      <c r="P791" s="107"/>
      <c r="Q791" s="107"/>
      <c r="R791" s="107">
        <f t="shared" si="171"/>
        <v>280000</v>
      </c>
      <c r="S791" s="107">
        <v>280000</v>
      </c>
      <c r="T791" s="107"/>
      <c r="U791" s="107">
        <f t="shared" si="172"/>
        <v>0</v>
      </c>
      <c r="V791" s="107"/>
      <c r="W791" s="107"/>
      <c r="X791" s="107">
        <f t="shared" si="173"/>
        <v>0</v>
      </c>
      <c r="Y791" s="107"/>
      <c r="Z791" s="107"/>
      <c r="AA791" s="108">
        <f>C791+I791-L791-O791-U791-X791-R791</f>
        <v>0</v>
      </c>
      <c r="AB791" s="7">
        <v>45552</v>
      </c>
    </row>
    <row r="792" spans="1:28" ht="15.75" hidden="1" x14ac:dyDescent="0.25">
      <c r="A792" s="24">
        <v>45552</v>
      </c>
      <c r="B792" s="25" t="s">
        <v>592</v>
      </c>
      <c r="C792" s="25"/>
      <c r="D792" s="25" t="s">
        <v>46</v>
      </c>
      <c r="E792" s="25" t="s">
        <v>157</v>
      </c>
      <c r="F792" s="25">
        <v>2</v>
      </c>
      <c r="G792" s="25" t="s">
        <v>48</v>
      </c>
      <c r="H792" s="25">
        <v>300000</v>
      </c>
      <c r="I792" s="11">
        <f t="shared" si="163"/>
        <v>600000</v>
      </c>
      <c r="J792" s="26" t="s">
        <v>28</v>
      </c>
      <c r="K792" s="11" t="s">
        <v>2005</v>
      </c>
      <c r="L792" s="107">
        <f t="shared" si="169"/>
        <v>0</v>
      </c>
      <c r="M792" s="107"/>
      <c r="N792" s="107"/>
      <c r="O792" s="107">
        <f t="shared" si="170"/>
        <v>0</v>
      </c>
      <c r="P792" s="107"/>
      <c r="Q792" s="107"/>
      <c r="R792" s="107">
        <f t="shared" si="171"/>
        <v>0</v>
      </c>
      <c r="S792" s="107"/>
      <c r="T792" s="107"/>
      <c r="U792" s="107">
        <f t="shared" si="172"/>
        <v>0</v>
      </c>
      <c r="V792" s="107"/>
      <c r="W792" s="107"/>
      <c r="X792" s="107">
        <f t="shared" si="173"/>
        <v>0</v>
      </c>
      <c r="Y792" s="107"/>
      <c r="Z792" s="107"/>
      <c r="AA792" s="108">
        <f>C792+I792-L792-O792-U792-X792-R792</f>
        <v>600000</v>
      </c>
      <c r="AB792" s="7"/>
    </row>
    <row r="793" spans="1:28" ht="15.75" hidden="1" x14ac:dyDescent="0.25">
      <c r="A793" s="24">
        <v>45552</v>
      </c>
      <c r="B793" s="25" t="s">
        <v>592</v>
      </c>
      <c r="C793" s="25"/>
      <c r="D793" s="25" t="s">
        <v>46</v>
      </c>
      <c r="E793" s="25" t="s">
        <v>112</v>
      </c>
      <c r="F793" s="25">
        <v>1</v>
      </c>
      <c r="G793" s="25" t="s">
        <v>48</v>
      </c>
      <c r="H793" s="25">
        <v>300000</v>
      </c>
      <c r="I793" s="11">
        <f t="shared" si="163"/>
        <v>300000</v>
      </c>
      <c r="J793" s="26" t="s">
        <v>28</v>
      </c>
      <c r="K793" s="11" t="s">
        <v>2005</v>
      </c>
      <c r="L793" s="107">
        <f t="shared" si="169"/>
        <v>0</v>
      </c>
      <c r="M793" s="107"/>
      <c r="N793" s="107"/>
      <c r="O793" s="107">
        <f t="shared" si="170"/>
        <v>0</v>
      </c>
      <c r="P793" s="107"/>
      <c r="Q793" s="107"/>
      <c r="R793" s="107">
        <f t="shared" si="171"/>
        <v>0</v>
      </c>
      <c r="S793" s="107"/>
      <c r="T793" s="107"/>
      <c r="U793" s="107">
        <f t="shared" si="172"/>
        <v>0</v>
      </c>
      <c r="V793" s="107"/>
      <c r="W793" s="107"/>
      <c r="X793" s="107">
        <f t="shared" si="173"/>
        <v>0</v>
      </c>
      <c r="Y793" s="107"/>
      <c r="Z793" s="107"/>
      <c r="AA793" s="108">
        <f>C793+I793-L793-O793-U793-X793-R793</f>
        <v>300000</v>
      </c>
      <c r="AB793" s="7"/>
    </row>
    <row r="794" spans="1:28" ht="15.75" hidden="1" x14ac:dyDescent="0.25">
      <c r="A794" s="24">
        <v>45552</v>
      </c>
      <c r="B794" s="25" t="s">
        <v>256</v>
      </c>
      <c r="C794" s="25"/>
      <c r="D794" s="25" t="s">
        <v>46</v>
      </c>
      <c r="E794" s="25" t="s">
        <v>127</v>
      </c>
      <c r="F794" s="25">
        <v>1</v>
      </c>
      <c r="G794" s="25" t="s">
        <v>39</v>
      </c>
      <c r="H794" s="25">
        <v>70000</v>
      </c>
      <c r="I794" s="11">
        <f t="shared" si="163"/>
        <v>70000</v>
      </c>
      <c r="J794" s="31" t="s">
        <v>324</v>
      </c>
      <c r="K794" s="11"/>
      <c r="L794" s="107">
        <f t="shared" si="169"/>
        <v>70000</v>
      </c>
      <c r="M794" s="107">
        <v>70000</v>
      </c>
      <c r="N794" s="107"/>
      <c r="O794" s="107">
        <f t="shared" si="170"/>
        <v>0</v>
      </c>
      <c r="P794" s="107"/>
      <c r="Q794" s="107"/>
      <c r="R794" s="107">
        <f t="shared" si="171"/>
        <v>0</v>
      </c>
      <c r="S794" s="107"/>
      <c r="T794" s="107"/>
      <c r="U794" s="107">
        <f t="shared" si="172"/>
        <v>0</v>
      </c>
      <c r="V794" s="107"/>
      <c r="W794" s="107"/>
      <c r="X794" s="107">
        <f t="shared" si="173"/>
        <v>0</v>
      </c>
      <c r="Y794" s="107"/>
      <c r="Z794" s="107"/>
      <c r="AA794" s="108">
        <f>C794+I794-L794-O794-U794-X794-R794</f>
        <v>0</v>
      </c>
      <c r="AB794" s="7">
        <v>45552</v>
      </c>
    </row>
    <row r="795" spans="1:28" ht="15.75" hidden="1" x14ac:dyDescent="0.25">
      <c r="A795" s="24">
        <v>45552</v>
      </c>
      <c r="B795" s="25" t="s">
        <v>256</v>
      </c>
      <c r="C795" s="25"/>
      <c r="D795" s="25" t="s">
        <v>46</v>
      </c>
      <c r="E795" s="25" t="s">
        <v>218</v>
      </c>
      <c r="F795" s="25">
        <v>2.5</v>
      </c>
      <c r="G795" s="25" t="s">
        <v>39</v>
      </c>
      <c r="H795" s="25">
        <v>90000</v>
      </c>
      <c r="I795" s="11">
        <f t="shared" si="163"/>
        <v>225000</v>
      </c>
      <c r="J795" s="31" t="s">
        <v>324</v>
      </c>
      <c r="K795" s="11"/>
      <c r="L795" s="107">
        <f t="shared" si="169"/>
        <v>225000</v>
      </c>
      <c r="M795" s="107">
        <v>225000</v>
      </c>
      <c r="N795" s="107"/>
      <c r="O795" s="107">
        <f t="shared" si="170"/>
        <v>0</v>
      </c>
      <c r="P795" s="107"/>
      <c r="Q795" s="107"/>
      <c r="R795" s="107">
        <f t="shared" si="171"/>
        <v>0</v>
      </c>
      <c r="S795" s="107"/>
      <c r="T795" s="107"/>
      <c r="U795" s="107">
        <f t="shared" si="172"/>
        <v>0</v>
      </c>
      <c r="V795" s="107"/>
      <c r="W795" s="107"/>
      <c r="X795" s="107">
        <f t="shared" si="173"/>
        <v>0</v>
      </c>
      <c r="Y795" s="107"/>
      <c r="Z795" s="107"/>
      <c r="AA795" s="108">
        <f>C795+I795-L795-O795-U795-X795-R795</f>
        <v>0</v>
      </c>
      <c r="AB795" s="7">
        <v>45552</v>
      </c>
    </row>
    <row r="796" spans="1:28" ht="15.75" hidden="1" x14ac:dyDescent="0.25">
      <c r="A796" s="24">
        <v>45552</v>
      </c>
      <c r="B796" s="25" t="s">
        <v>256</v>
      </c>
      <c r="C796" s="25"/>
      <c r="D796" s="25" t="s">
        <v>46</v>
      </c>
      <c r="E796" s="25" t="s">
        <v>1585</v>
      </c>
      <c r="F796" s="25">
        <v>2.5</v>
      </c>
      <c r="G796" s="25" t="s">
        <v>39</v>
      </c>
      <c r="H796" s="25">
        <v>90000</v>
      </c>
      <c r="I796" s="11">
        <f t="shared" si="163"/>
        <v>225000</v>
      </c>
      <c r="J796" s="31" t="s">
        <v>324</v>
      </c>
      <c r="K796" s="11"/>
      <c r="L796" s="107">
        <f t="shared" si="169"/>
        <v>225000</v>
      </c>
      <c r="M796" s="107">
        <v>225000</v>
      </c>
      <c r="N796" s="107"/>
      <c r="O796" s="107">
        <f t="shared" si="170"/>
        <v>0</v>
      </c>
      <c r="P796" s="107"/>
      <c r="Q796" s="107"/>
      <c r="R796" s="107">
        <f t="shared" si="171"/>
        <v>0</v>
      </c>
      <c r="S796" s="107"/>
      <c r="T796" s="107"/>
      <c r="U796" s="107">
        <f t="shared" si="172"/>
        <v>0</v>
      </c>
      <c r="V796" s="107"/>
      <c r="W796" s="107"/>
      <c r="X796" s="107">
        <f t="shared" si="173"/>
        <v>0</v>
      </c>
      <c r="Y796" s="107"/>
      <c r="Z796" s="107"/>
      <c r="AA796" s="108">
        <f>C796+I796-L796-O796-U796-X796-R796</f>
        <v>0</v>
      </c>
      <c r="AB796" s="7">
        <v>45552</v>
      </c>
    </row>
    <row r="797" spans="1:28" ht="15.75" hidden="1" x14ac:dyDescent="0.25">
      <c r="A797" s="24">
        <v>45552</v>
      </c>
      <c r="B797" s="25" t="s">
        <v>256</v>
      </c>
      <c r="C797" s="25"/>
      <c r="D797" s="25" t="s">
        <v>46</v>
      </c>
      <c r="E797" s="25" t="s">
        <v>217</v>
      </c>
      <c r="F797" s="25">
        <v>2.5</v>
      </c>
      <c r="G797" s="25" t="s">
        <v>39</v>
      </c>
      <c r="H797" s="25">
        <v>90000</v>
      </c>
      <c r="I797" s="11">
        <f t="shared" si="163"/>
        <v>225000</v>
      </c>
      <c r="J797" s="31" t="s">
        <v>324</v>
      </c>
      <c r="K797" s="11"/>
      <c r="L797" s="107">
        <f t="shared" si="169"/>
        <v>225000</v>
      </c>
      <c r="M797" s="107">
        <v>225000</v>
      </c>
      <c r="N797" s="107"/>
      <c r="O797" s="107">
        <f t="shared" si="170"/>
        <v>0</v>
      </c>
      <c r="P797" s="107"/>
      <c r="Q797" s="107"/>
      <c r="R797" s="107">
        <f t="shared" si="171"/>
        <v>0</v>
      </c>
      <c r="S797" s="107"/>
      <c r="T797" s="107"/>
      <c r="U797" s="107">
        <f t="shared" si="172"/>
        <v>0</v>
      </c>
      <c r="V797" s="107"/>
      <c r="W797" s="107"/>
      <c r="X797" s="107">
        <f t="shared" si="173"/>
        <v>0</v>
      </c>
      <c r="Y797" s="107"/>
      <c r="Z797" s="107"/>
      <c r="AA797" s="108">
        <f>C797+I797-L797-O797-U797-X797-R797</f>
        <v>0</v>
      </c>
      <c r="AB797" s="7">
        <v>45552</v>
      </c>
    </row>
    <row r="798" spans="1:28" ht="15.75" hidden="1" x14ac:dyDescent="0.25">
      <c r="A798" s="24">
        <v>45552</v>
      </c>
      <c r="B798" s="25" t="s">
        <v>256</v>
      </c>
      <c r="C798" s="25"/>
      <c r="D798" s="25" t="s">
        <v>46</v>
      </c>
      <c r="E798" s="25" t="s">
        <v>138</v>
      </c>
      <c r="F798" s="25">
        <v>750</v>
      </c>
      <c r="G798" s="25" t="s">
        <v>34</v>
      </c>
      <c r="H798" s="25">
        <v>1390</v>
      </c>
      <c r="I798" s="11">
        <f t="shared" si="163"/>
        <v>1042500</v>
      </c>
      <c r="J798" s="31" t="s">
        <v>324</v>
      </c>
      <c r="K798" s="11"/>
      <c r="L798" s="107">
        <f t="shared" si="169"/>
        <v>1042500</v>
      </c>
      <c r="M798" s="107">
        <v>1042500</v>
      </c>
      <c r="N798" s="107"/>
      <c r="O798" s="107">
        <f t="shared" si="170"/>
        <v>0</v>
      </c>
      <c r="P798" s="107"/>
      <c r="Q798" s="107"/>
      <c r="R798" s="107">
        <f t="shared" si="171"/>
        <v>0</v>
      </c>
      <c r="S798" s="107"/>
      <c r="T798" s="107"/>
      <c r="U798" s="107">
        <f t="shared" si="172"/>
        <v>0</v>
      </c>
      <c r="V798" s="107"/>
      <c r="W798" s="107"/>
      <c r="X798" s="107">
        <f t="shared" si="173"/>
        <v>0</v>
      </c>
      <c r="Y798" s="107"/>
      <c r="Z798" s="107"/>
      <c r="AA798" s="108">
        <f>C798+I798-L798-O798-U798-X798-R798</f>
        <v>0</v>
      </c>
      <c r="AB798" s="7">
        <v>45552</v>
      </c>
    </row>
    <row r="799" spans="1:28" ht="15.75" hidden="1" x14ac:dyDescent="0.25">
      <c r="A799" s="24">
        <v>45552</v>
      </c>
      <c r="B799" s="25" t="s">
        <v>256</v>
      </c>
      <c r="C799" s="25"/>
      <c r="D799" s="25" t="s">
        <v>46</v>
      </c>
      <c r="E799" s="25" t="s">
        <v>259</v>
      </c>
      <c r="F799" s="25">
        <v>500</v>
      </c>
      <c r="G799" s="25" t="s">
        <v>34</v>
      </c>
      <c r="H799" s="25">
        <v>750</v>
      </c>
      <c r="I799" s="11">
        <f t="shared" si="163"/>
        <v>375000</v>
      </c>
      <c r="J799" s="38" t="s">
        <v>24</v>
      </c>
      <c r="K799" s="11"/>
      <c r="L799" s="107">
        <f t="shared" si="169"/>
        <v>112500</v>
      </c>
      <c r="M799" s="107">
        <v>112500</v>
      </c>
      <c r="N799" s="107"/>
      <c r="O799" s="107">
        <f t="shared" si="170"/>
        <v>0</v>
      </c>
      <c r="P799" s="107"/>
      <c r="Q799" s="107"/>
      <c r="R799" s="107">
        <f t="shared" si="171"/>
        <v>0</v>
      </c>
      <c r="S799" s="107"/>
      <c r="T799" s="107"/>
      <c r="U799" s="107">
        <f t="shared" si="172"/>
        <v>0</v>
      </c>
      <c r="V799" s="107"/>
      <c r="W799" s="107"/>
      <c r="X799" s="107">
        <f t="shared" si="173"/>
        <v>0</v>
      </c>
      <c r="Y799" s="107"/>
      <c r="Z799" s="107"/>
      <c r="AA799" s="108">
        <f>C799+I799-L799-O799-U799-X799-R799</f>
        <v>262500</v>
      </c>
      <c r="AB799" s="7">
        <v>45552</v>
      </c>
    </row>
    <row r="800" spans="1:28" ht="15.75" hidden="1" x14ac:dyDescent="0.25">
      <c r="A800" s="24">
        <v>45552</v>
      </c>
      <c r="B800" s="25" t="s">
        <v>256</v>
      </c>
      <c r="C800" s="25"/>
      <c r="D800" s="25" t="s">
        <v>46</v>
      </c>
      <c r="E800" s="25" t="s">
        <v>129</v>
      </c>
      <c r="F800" s="25">
        <v>2</v>
      </c>
      <c r="G800" s="25" t="s">
        <v>77</v>
      </c>
      <c r="H800" s="25">
        <v>65000</v>
      </c>
      <c r="I800" s="11">
        <f t="shared" si="163"/>
        <v>130000</v>
      </c>
      <c r="J800" s="26" t="s">
        <v>28</v>
      </c>
      <c r="K800" s="11"/>
      <c r="L800" s="107">
        <f t="shared" si="169"/>
        <v>0</v>
      </c>
      <c r="M800" s="107"/>
      <c r="N800" s="107"/>
      <c r="O800" s="107">
        <f t="shared" si="170"/>
        <v>0</v>
      </c>
      <c r="P800" s="107"/>
      <c r="Q800" s="107"/>
      <c r="R800" s="107">
        <f t="shared" si="171"/>
        <v>0</v>
      </c>
      <c r="S800" s="107"/>
      <c r="T800" s="107"/>
      <c r="U800" s="107">
        <f t="shared" si="172"/>
        <v>0</v>
      </c>
      <c r="V800" s="107"/>
      <c r="W800" s="107"/>
      <c r="X800" s="107">
        <f t="shared" si="173"/>
        <v>0</v>
      </c>
      <c r="Y800" s="107"/>
      <c r="Z800" s="107"/>
      <c r="AA800" s="108">
        <f>C800+I800-L800-O800-U800-X800-R800</f>
        <v>130000</v>
      </c>
      <c r="AB800" s="7"/>
    </row>
    <row r="801" spans="1:28" ht="15.75" hidden="1" x14ac:dyDescent="0.25">
      <c r="A801" s="24">
        <v>45552</v>
      </c>
      <c r="B801" s="25" t="s">
        <v>393</v>
      </c>
      <c r="C801" s="25"/>
      <c r="D801" s="25" t="s">
        <v>46</v>
      </c>
      <c r="E801" s="25" t="s">
        <v>328</v>
      </c>
      <c r="F801" s="25">
        <v>2</v>
      </c>
      <c r="G801" s="25" t="s">
        <v>39</v>
      </c>
      <c r="H801" s="25">
        <v>135000</v>
      </c>
      <c r="I801" s="11">
        <f t="shared" si="163"/>
        <v>270000</v>
      </c>
      <c r="J801" s="31" t="s">
        <v>312</v>
      </c>
      <c r="K801" s="11" t="s">
        <v>1929</v>
      </c>
      <c r="L801" s="107">
        <f t="shared" si="169"/>
        <v>0</v>
      </c>
      <c r="M801" s="107"/>
      <c r="N801" s="107"/>
      <c r="O801" s="107">
        <f t="shared" si="170"/>
        <v>270000</v>
      </c>
      <c r="P801" s="107">
        <v>270000</v>
      </c>
      <c r="Q801" s="107"/>
      <c r="R801" s="107">
        <f t="shared" si="171"/>
        <v>0</v>
      </c>
      <c r="S801" s="107"/>
      <c r="T801" s="107"/>
      <c r="U801" s="107">
        <f t="shared" si="172"/>
        <v>0</v>
      </c>
      <c r="V801" s="107"/>
      <c r="W801" s="107"/>
      <c r="X801" s="107">
        <f t="shared" si="173"/>
        <v>0</v>
      </c>
      <c r="Y801" s="107"/>
      <c r="Z801" s="107"/>
      <c r="AA801" s="108">
        <f>C801+I801-L801-O801-U801-X801-R801</f>
        <v>0</v>
      </c>
      <c r="AB801" s="7">
        <v>45552</v>
      </c>
    </row>
    <row r="802" spans="1:28" ht="15.75" hidden="1" x14ac:dyDescent="0.25">
      <c r="A802" s="24">
        <v>45552</v>
      </c>
      <c r="B802" s="25" t="s">
        <v>709</v>
      </c>
      <c r="C802" s="25"/>
      <c r="D802" s="25" t="s">
        <v>46</v>
      </c>
      <c r="E802" s="25" t="s">
        <v>42</v>
      </c>
      <c r="F802" s="25">
        <v>3000</v>
      </c>
      <c r="G802" s="25" t="s">
        <v>34</v>
      </c>
      <c r="H802" s="25">
        <v>4200</v>
      </c>
      <c r="I802" s="11">
        <f t="shared" si="163"/>
        <v>12600000</v>
      </c>
      <c r="J802" s="31" t="s">
        <v>312</v>
      </c>
      <c r="K802" s="11" t="s">
        <v>1930</v>
      </c>
      <c r="L802" s="107">
        <f t="shared" si="169"/>
        <v>0</v>
      </c>
      <c r="M802" s="107"/>
      <c r="N802" s="107"/>
      <c r="O802" s="107">
        <f t="shared" si="170"/>
        <v>12600000</v>
      </c>
      <c r="P802" s="107">
        <v>12600000</v>
      </c>
      <c r="Q802" s="107"/>
      <c r="R802" s="107">
        <f t="shared" si="171"/>
        <v>0</v>
      </c>
      <c r="S802" s="107"/>
      <c r="T802" s="107"/>
      <c r="U802" s="107">
        <f t="shared" si="172"/>
        <v>0</v>
      </c>
      <c r="V802" s="107"/>
      <c r="W802" s="107"/>
      <c r="X802" s="107">
        <f t="shared" si="173"/>
        <v>0</v>
      </c>
      <c r="Y802" s="107"/>
      <c r="Z802" s="107"/>
      <c r="AA802" s="108">
        <f>C802+I802-L802-O802-U802-X802-R802</f>
        <v>0</v>
      </c>
      <c r="AB802" s="7">
        <v>45552</v>
      </c>
    </row>
    <row r="803" spans="1:28" ht="15.75" hidden="1" x14ac:dyDescent="0.25">
      <c r="A803" s="24">
        <v>45552</v>
      </c>
      <c r="B803" s="25" t="s">
        <v>215</v>
      </c>
      <c r="C803" s="25"/>
      <c r="D803" s="25" t="s">
        <v>46</v>
      </c>
      <c r="E803" s="25" t="s">
        <v>108</v>
      </c>
      <c r="F803" s="25">
        <v>1000</v>
      </c>
      <c r="G803" s="25" t="s">
        <v>34</v>
      </c>
      <c r="H803" s="25">
        <v>1900</v>
      </c>
      <c r="I803" s="11">
        <f t="shared" si="163"/>
        <v>1900000</v>
      </c>
      <c r="J803" s="31" t="s">
        <v>324</v>
      </c>
      <c r="K803" s="11"/>
      <c r="L803" s="107">
        <f t="shared" si="169"/>
        <v>0</v>
      </c>
      <c r="M803" s="107"/>
      <c r="N803" s="107"/>
      <c r="O803" s="107">
        <f t="shared" si="170"/>
        <v>0</v>
      </c>
      <c r="P803" s="107"/>
      <c r="Q803" s="107"/>
      <c r="R803" s="107">
        <f t="shared" si="171"/>
        <v>0</v>
      </c>
      <c r="S803" s="107"/>
      <c r="T803" s="107"/>
      <c r="U803" s="107">
        <f t="shared" si="172"/>
        <v>1900000</v>
      </c>
      <c r="V803" s="107">
        <v>1900000</v>
      </c>
      <c r="W803" s="107"/>
      <c r="X803" s="107">
        <f t="shared" si="173"/>
        <v>0</v>
      </c>
      <c r="Y803" s="107"/>
      <c r="Z803" s="107"/>
      <c r="AA803" s="108">
        <f>C803+I803-L803-O803-U803-X803-R803</f>
        <v>0</v>
      </c>
      <c r="AB803" s="7">
        <v>45556</v>
      </c>
    </row>
    <row r="804" spans="1:28" ht="15.75" hidden="1" x14ac:dyDescent="0.25">
      <c r="A804" s="24">
        <v>45552</v>
      </c>
      <c r="B804" s="25" t="s">
        <v>296</v>
      </c>
      <c r="C804" s="25"/>
      <c r="D804" s="25" t="s">
        <v>46</v>
      </c>
      <c r="E804" s="25" t="s">
        <v>50</v>
      </c>
      <c r="F804" s="25">
        <v>200</v>
      </c>
      <c r="G804" s="25" t="s">
        <v>34</v>
      </c>
      <c r="H804" s="25">
        <v>3360</v>
      </c>
      <c r="I804" s="11">
        <f t="shared" si="163"/>
        <v>672000</v>
      </c>
      <c r="J804" s="31" t="s">
        <v>324</v>
      </c>
      <c r="K804" s="11"/>
      <c r="L804" s="107">
        <f t="shared" si="169"/>
        <v>0</v>
      </c>
      <c r="M804" s="107"/>
      <c r="N804" s="107"/>
      <c r="O804" s="107">
        <f t="shared" si="170"/>
        <v>0</v>
      </c>
      <c r="P804" s="107"/>
      <c r="Q804" s="107"/>
      <c r="R804" s="107">
        <f t="shared" si="171"/>
        <v>0</v>
      </c>
      <c r="S804" s="107"/>
      <c r="T804" s="107"/>
      <c r="U804" s="107">
        <f t="shared" si="172"/>
        <v>672000</v>
      </c>
      <c r="V804" s="107">
        <v>672000</v>
      </c>
      <c r="W804" s="107"/>
      <c r="X804" s="107">
        <f t="shared" si="173"/>
        <v>0</v>
      </c>
      <c r="Y804" s="107"/>
      <c r="Z804" s="107"/>
      <c r="AA804" s="108">
        <f>C804+I804-L804-O804-U804-X804-R804</f>
        <v>0</v>
      </c>
      <c r="AB804" s="7">
        <v>45552</v>
      </c>
    </row>
    <row r="805" spans="1:28" ht="15.75" hidden="1" x14ac:dyDescent="0.25">
      <c r="A805" s="24">
        <v>45552</v>
      </c>
      <c r="B805" s="25" t="s">
        <v>41</v>
      </c>
      <c r="C805" s="25"/>
      <c r="D805" s="25" t="s">
        <v>46</v>
      </c>
      <c r="E805" s="25" t="s">
        <v>179</v>
      </c>
      <c r="F805" s="25">
        <v>1500</v>
      </c>
      <c r="G805" s="25" t="s">
        <v>34</v>
      </c>
      <c r="H805" s="25">
        <v>1370</v>
      </c>
      <c r="I805" s="11">
        <f t="shared" si="163"/>
        <v>2055000</v>
      </c>
      <c r="J805" s="12" t="s">
        <v>324</v>
      </c>
      <c r="K805" s="11"/>
      <c r="L805" s="107">
        <f t="shared" si="169"/>
        <v>0</v>
      </c>
      <c r="M805" s="107"/>
      <c r="N805" s="107"/>
      <c r="O805" s="107">
        <f t="shared" si="170"/>
        <v>0</v>
      </c>
      <c r="P805" s="107"/>
      <c r="Q805" s="107"/>
      <c r="R805" s="107">
        <f t="shared" si="171"/>
        <v>0</v>
      </c>
      <c r="S805" s="107"/>
      <c r="T805" s="107"/>
      <c r="U805" s="107">
        <f t="shared" si="172"/>
        <v>2055000</v>
      </c>
      <c r="V805" s="107">
        <v>2055000</v>
      </c>
      <c r="W805" s="107"/>
      <c r="X805" s="107">
        <f t="shared" si="173"/>
        <v>0</v>
      </c>
      <c r="Y805" s="107"/>
      <c r="Z805" s="107"/>
      <c r="AA805" s="108">
        <f>C805+I805-L805-O805-U805-X805-R805</f>
        <v>0</v>
      </c>
      <c r="AB805" s="7">
        <v>45552</v>
      </c>
    </row>
    <row r="806" spans="1:28" ht="15.75" hidden="1" x14ac:dyDescent="0.25">
      <c r="A806" s="24">
        <v>45552</v>
      </c>
      <c r="B806" s="25" t="s">
        <v>41</v>
      </c>
      <c r="C806" s="25"/>
      <c r="D806" s="25" t="s">
        <v>46</v>
      </c>
      <c r="E806" s="25" t="s">
        <v>81</v>
      </c>
      <c r="F806" s="25">
        <v>23.4</v>
      </c>
      <c r="G806" s="25" t="s">
        <v>39</v>
      </c>
      <c r="H806" s="25">
        <v>46000</v>
      </c>
      <c r="I806" s="11">
        <f t="shared" si="163"/>
        <v>1076400</v>
      </c>
      <c r="J806" s="6" t="s">
        <v>24</v>
      </c>
      <c r="K806" s="11"/>
      <c r="L806" s="107">
        <f t="shared" si="169"/>
        <v>0</v>
      </c>
      <c r="M806" s="107"/>
      <c r="N806" s="107"/>
      <c r="O806" s="107">
        <f t="shared" si="170"/>
        <v>0</v>
      </c>
      <c r="P806" s="107"/>
      <c r="Q806" s="107"/>
      <c r="R806" s="107">
        <f t="shared" si="171"/>
        <v>0</v>
      </c>
      <c r="S806" s="107"/>
      <c r="T806" s="107"/>
      <c r="U806" s="107">
        <f t="shared" si="172"/>
        <v>735900</v>
      </c>
      <c r="V806" s="107">
        <v>735900</v>
      </c>
      <c r="W806" s="107"/>
      <c r="X806" s="107">
        <f t="shared" si="173"/>
        <v>0</v>
      </c>
      <c r="Y806" s="107"/>
      <c r="Z806" s="107"/>
      <c r="AA806" s="108">
        <f>C806+I806-L806-O806-U806-X806-R806</f>
        <v>340500</v>
      </c>
      <c r="AB806" s="7">
        <v>45552</v>
      </c>
    </row>
    <row r="807" spans="1:28" ht="15.75" hidden="1" x14ac:dyDescent="0.25">
      <c r="A807" s="24">
        <v>45552</v>
      </c>
      <c r="B807" s="25" t="s">
        <v>41</v>
      </c>
      <c r="C807" s="25"/>
      <c r="D807" s="25" t="s">
        <v>46</v>
      </c>
      <c r="E807" s="25" t="s">
        <v>128</v>
      </c>
      <c r="F807" s="25">
        <v>25</v>
      </c>
      <c r="G807" s="25" t="s">
        <v>39</v>
      </c>
      <c r="H807" s="25">
        <v>125000</v>
      </c>
      <c r="I807" s="11">
        <f t="shared" si="163"/>
        <v>3125000</v>
      </c>
      <c r="J807" s="26" t="s">
        <v>28</v>
      </c>
      <c r="K807" s="11"/>
      <c r="L807" s="107">
        <f t="shared" si="169"/>
        <v>0</v>
      </c>
      <c r="M807" s="107"/>
      <c r="N807" s="107"/>
      <c r="O807" s="107">
        <f t="shared" si="170"/>
        <v>0</v>
      </c>
      <c r="P807" s="107"/>
      <c r="Q807" s="107"/>
      <c r="R807" s="107">
        <f t="shared" si="171"/>
        <v>0</v>
      </c>
      <c r="S807" s="107"/>
      <c r="T807" s="107"/>
      <c r="U807" s="107">
        <f t="shared" si="172"/>
        <v>0</v>
      </c>
      <c r="V807" s="107"/>
      <c r="W807" s="107"/>
      <c r="X807" s="107">
        <f t="shared" si="173"/>
        <v>0</v>
      </c>
      <c r="Y807" s="107"/>
      <c r="Z807" s="107"/>
      <c r="AA807" s="108">
        <f>C807+I807-L807-O807-U807-X807-R807</f>
        <v>3125000</v>
      </c>
      <c r="AB807" s="7"/>
    </row>
    <row r="808" spans="1:28" ht="15.75" hidden="1" x14ac:dyDescent="0.25">
      <c r="A808" s="24">
        <v>45552</v>
      </c>
      <c r="B808" s="25" t="s">
        <v>41</v>
      </c>
      <c r="C808" s="25"/>
      <c r="D808" s="25" t="s">
        <v>46</v>
      </c>
      <c r="E808" s="25" t="s">
        <v>108</v>
      </c>
      <c r="F808" s="25">
        <v>3000</v>
      </c>
      <c r="G808" s="25" t="s">
        <v>34</v>
      </c>
      <c r="H808" s="25">
        <v>1800</v>
      </c>
      <c r="I808" s="11">
        <f t="shared" si="163"/>
        <v>5400000</v>
      </c>
      <c r="J808" s="26" t="s">
        <v>28</v>
      </c>
      <c r="K808" s="11"/>
      <c r="L808" s="107">
        <f t="shared" si="169"/>
        <v>0</v>
      </c>
      <c r="M808" s="107"/>
      <c r="N808" s="107"/>
      <c r="O808" s="107">
        <f t="shared" si="170"/>
        <v>0</v>
      </c>
      <c r="P808" s="107"/>
      <c r="Q808" s="107"/>
      <c r="R808" s="107">
        <f t="shared" si="171"/>
        <v>0</v>
      </c>
      <c r="S808" s="107"/>
      <c r="T808" s="107"/>
      <c r="U808" s="107">
        <f t="shared" si="172"/>
        <v>0</v>
      </c>
      <c r="V808" s="107"/>
      <c r="W808" s="107"/>
      <c r="X808" s="107">
        <f t="shared" si="173"/>
        <v>0</v>
      </c>
      <c r="Y808" s="107"/>
      <c r="Z808" s="107"/>
      <c r="AA808" s="108">
        <f>C808+I808-L808-O808-U808-X808-R808</f>
        <v>5400000</v>
      </c>
      <c r="AB808" s="7"/>
    </row>
    <row r="809" spans="1:28" ht="15.75" hidden="1" x14ac:dyDescent="0.25">
      <c r="A809" s="24">
        <v>45552</v>
      </c>
      <c r="B809" s="25" t="s">
        <v>41</v>
      </c>
      <c r="C809" s="25"/>
      <c r="D809" s="25" t="s">
        <v>46</v>
      </c>
      <c r="E809" s="25" t="s">
        <v>1259</v>
      </c>
      <c r="F809" s="25">
        <v>1000</v>
      </c>
      <c r="G809" s="25" t="s">
        <v>34</v>
      </c>
      <c r="H809" s="25">
        <v>1020</v>
      </c>
      <c r="I809" s="11">
        <f t="shared" si="163"/>
        <v>1020000</v>
      </c>
      <c r="J809" s="26" t="s">
        <v>28</v>
      </c>
      <c r="K809" s="11"/>
      <c r="L809" s="107">
        <f t="shared" si="169"/>
        <v>0</v>
      </c>
      <c r="M809" s="107"/>
      <c r="N809" s="107"/>
      <c r="O809" s="107">
        <f t="shared" si="170"/>
        <v>0</v>
      </c>
      <c r="P809" s="107"/>
      <c r="Q809" s="107"/>
      <c r="R809" s="107">
        <f t="shared" si="171"/>
        <v>0</v>
      </c>
      <c r="S809" s="107"/>
      <c r="T809" s="107"/>
      <c r="U809" s="107">
        <f t="shared" si="172"/>
        <v>0</v>
      </c>
      <c r="V809" s="107"/>
      <c r="W809" s="107"/>
      <c r="X809" s="107">
        <f t="shared" si="173"/>
        <v>0</v>
      </c>
      <c r="Y809" s="107"/>
      <c r="Z809" s="107"/>
      <c r="AA809" s="108">
        <f>C809+I809-L809-O809-U809-X809-R809</f>
        <v>1020000</v>
      </c>
      <c r="AB809" s="7"/>
    </row>
    <row r="810" spans="1:28" ht="15.75" hidden="1" x14ac:dyDescent="0.25">
      <c r="A810" s="24">
        <v>45552</v>
      </c>
      <c r="B810" s="25" t="s">
        <v>291</v>
      </c>
      <c r="C810" s="25"/>
      <c r="D810" s="25" t="s">
        <v>52</v>
      </c>
      <c r="E810" s="25" t="s">
        <v>299</v>
      </c>
      <c r="F810" s="25">
        <v>33.1</v>
      </c>
      <c r="G810" s="25" t="s">
        <v>39</v>
      </c>
      <c r="H810" s="25">
        <v>46000</v>
      </c>
      <c r="I810" s="11">
        <f t="shared" si="163"/>
        <v>1522600</v>
      </c>
      <c r="J810" s="31" t="s">
        <v>312</v>
      </c>
      <c r="K810" s="11" t="s">
        <v>1934</v>
      </c>
      <c r="L810" s="107">
        <f t="shared" si="169"/>
        <v>0</v>
      </c>
      <c r="M810" s="107"/>
      <c r="N810" s="107"/>
      <c r="O810" s="107">
        <f t="shared" si="170"/>
        <v>1522600</v>
      </c>
      <c r="P810" s="107">
        <v>1522600</v>
      </c>
      <c r="Q810" s="107"/>
      <c r="R810" s="107">
        <f t="shared" si="171"/>
        <v>0</v>
      </c>
      <c r="S810" s="107"/>
      <c r="T810" s="107"/>
      <c r="U810" s="107">
        <f t="shared" si="172"/>
        <v>0</v>
      </c>
      <c r="V810" s="107"/>
      <c r="W810" s="107"/>
      <c r="X810" s="107">
        <f t="shared" si="173"/>
        <v>0</v>
      </c>
      <c r="Y810" s="107"/>
      <c r="Z810" s="107"/>
      <c r="AA810" s="108">
        <f>C810+I810-L810-O810-U810-X810-R810</f>
        <v>0</v>
      </c>
      <c r="AB810" s="7">
        <v>45552</v>
      </c>
    </row>
    <row r="811" spans="1:28" ht="15.75" hidden="1" x14ac:dyDescent="0.25">
      <c r="A811" s="24">
        <v>45552</v>
      </c>
      <c r="B811" s="25" t="s">
        <v>841</v>
      </c>
      <c r="C811" s="25"/>
      <c r="D811" s="25" t="s">
        <v>46</v>
      </c>
      <c r="E811" s="25" t="s">
        <v>216</v>
      </c>
      <c r="F811" s="25">
        <v>10</v>
      </c>
      <c r="G811" s="25" t="s">
        <v>27</v>
      </c>
      <c r="H811" s="25">
        <v>45000</v>
      </c>
      <c r="I811" s="11">
        <f t="shared" si="163"/>
        <v>450000</v>
      </c>
      <c r="J811" s="31" t="s">
        <v>324</v>
      </c>
      <c r="K811" s="11"/>
      <c r="L811" s="107">
        <f t="shared" si="169"/>
        <v>450000</v>
      </c>
      <c r="M811" s="107">
        <v>450000</v>
      </c>
      <c r="N811" s="107"/>
      <c r="O811" s="107">
        <f t="shared" si="170"/>
        <v>0</v>
      </c>
      <c r="P811" s="107"/>
      <c r="Q811" s="107"/>
      <c r="R811" s="107">
        <f t="shared" si="171"/>
        <v>0</v>
      </c>
      <c r="S811" s="107"/>
      <c r="T811" s="107"/>
      <c r="U811" s="107">
        <f t="shared" si="172"/>
        <v>0</v>
      </c>
      <c r="V811" s="107"/>
      <c r="W811" s="107"/>
      <c r="X811" s="107">
        <f t="shared" si="173"/>
        <v>0</v>
      </c>
      <c r="Y811" s="107"/>
      <c r="Z811" s="107"/>
      <c r="AA811" s="108">
        <f>C811+I811-L811-O811-U811-X811-R811</f>
        <v>0</v>
      </c>
      <c r="AB811" s="7">
        <v>45552</v>
      </c>
    </row>
    <row r="812" spans="1:28" ht="15.75" hidden="1" x14ac:dyDescent="0.25">
      <c r="A812" s="24">
        <v>45552</v>
      </c>
      <c r="B812" s="25" t="s">
        <v>841</v>
      </c>
      <c r="C812" s="25"/>
      <c r="D812" s="25" t="s">
        <v>46</v>
      </c>
      <c r="E812" s="25" t="s">
        <v>53</v>
      </c>
      <c r="F812" s="25">
        <v>1</v>
      </c>
      <c r="G812" s="25" t="s">
        <v>23</v>
      </c>
      <c r="H812" s="25">
        <v>400000</v>
      </c>
      <c r="I812" s="11">
        <f t="shared" si="163"/>
        <v>400000</v>
      </c>
      <c r="J812" s="31" t="s">
        <v>324</v>
      </c>
      <c r="K812" s="11"/>
      <c r="L812" s="107">
        <f t="shared" si="169"/>
        <v>400000</v>
      </c>
      <c r="M812" s="107">
        <v>400000</v>
      </c>
      <c r="N812" s="107"/>
      <c r="O812" s="107">
        <f t="shared" si="170"/>
        <v>0</v>
      </c>
      <c r="P812" s="107"/>
      <c r="Q812" s="107"/>
      <c r="R812" s="107">
        <f t="shared" si="171"/>
        <v>0</v>
      </c>
      <c r="S812" s="107"/>
      <c r="T812" s="107"/>
      <c r="U812" s="107">
        <f t="shared" si="172"/>
        <v>0</v>
      </c>
      <c r="V812" s="107"/>
      <c r="W812" s="107"/>
      <c r="X812" s="107">
        <f t="shared" si="173"/>
        <v>0</v>
      </c>
      <c r="Y812" s="107"/>
      <c r="Z812" s="107"/>
      <c r="AA812" s="108">
        <f>C812+I812-L812-O812-U812-X812-R812</f>
        <v>0</v>
      </c>
      <c r="AB812" s="7">
        <v>45552</v>
      </c>
    </row>
    <row r="813" spans="1:28" ht="15.75" hidden="1" x14ac:dyDescent="0.25">
      <c r="A813" s="24">
        <v>45552</v>
      </c>
      <c r="B813" s="25" t="s">
        <v>841</v>
      </c>
      <c r="C813" s="25"/>
      <c r="D813" s="25" t="s">
        <v>46</v>
      </c>
      <c r="E813" s="25" t="s">
        <v>108</v>
      </c>
      <c r="F813" s="25">
        <v>5000</v>
      </c>
      <c r="G813" s="25" t="s">
        <v>34</v>
      </c>
      <c r="H813" s="25">
        <v>1850</v>
      </c>
      <c r="I813" s="11">
        <f t="shared" si="163"/>
        <v>9250000</v>
      </c>
      <c r="J813" s="31" t="s">
        <v>324</v>
      </c>
      <c r="K813" s="11"/>
      <c r="L813" s="107">
        <f t="shared" si="169"/>
        <v>9250000</v>
      </c>
      <c r="M813" s="107">
        <v>9250000</v>
      </c>
      <c r="N813" s="107"/>
      <c r="O813" s="107">
        <f t="shared" si="170"/>
        <v>0</v>
      </c>
      <c r="P813" s="107"/>
      <c r="Q813" s="107"/>
      <c r="R813" s="107">
        <f t="shared" si="171"/>
        <v>0</v>
      </c>
      <c r="S813" s="107"/>
      <c r="T813" s="107"/>
      <c r="U813" s="107">
        <f t="shared" si="172"/>
        <v>0</v>
      </c>
      <c r="V813" s="107"/>
      <c r="W813" s="107"/>
      <c r="X813" s="107">
        <f t="shared" si="173"/>
        <v>0</v>
      </c>
      <c r="Y813" s="107"/>
      <c r="Z813" s="107"/>
      <c r="AA813" s="108">
        <f>C813+I813-L813-O813-U813-X813-R813</f>
        <v>0</v>
      </c>
      <c r="AB813" s="7">
        <v>45552</v>
      </c>
    </row>
    <row r="814" spans="1:28" ht="15.75" hidden="1" x14ac:dyDescent="0.25">
      <c r="A814" s="24">
        <v>45552</v>
      </c>
      <c r="B814" s="25" t="s">
        <v>57</v>
      </c>
      <c r="C814" s="25"/>
      <c r="D814" s="25" t="s">
        <v>46</v>
      </c>
      <c r="E814" s="25" t="s">
        <v>727</v>
      </c>
      <c r="F814" s="25">
        <v>1</v>
      </c>
      <c r="G814" s="25" t="s">
        <v>34</v>
      </c>
      <c r="H814" s="25">
        <v>40000</v>
      </c>
      <c r="I814" s="11">
        <f t="shared" si="163"/>
        <v>40000</v>
      </c>
      <c r="J814" s="31" t="s">
        <v>324</v>
      </c>
      <c r="K814" s="11"/>
      <c r="L814" s="107">
        <f t="shared" si="169"/>
        <v>40000</v>
      </c>
      <c r="M814" s="107">
        <v>40000</v>
      </c>
      <c r="N814" s="107"/>
      <c r="O814" s="107">
        <f t="shared" si="170"/>
        <v>0</v>
      </c>
      <c r="P814" s="107"/>
      <c r="Q814" s="107"/>
      <c r="R814" s="107">
        <f t="shared" si="171"/>
        <v>0</v>
      </c>
      <c r="S814" s="107"/>
      <c r="T814" s="107"/>
      <c r="U814" s="107">
        <f t="shared" si="172"/>
        <v>0</v>
      </c>
      <c r="V814" s="107"/>
      <c r="W814" s="107"/>
      <c r="X814" s="107">
        <f t="shared" si="173"/>
        <v>0</v>
      </c>
      <c r="Y814" s="107"/>
      <c r="Z814" s="107"/>
      <c r="AA814" s="108">
        <f>C814+I814-L814-O814-U814-X814-R814</f>
        <v>0</v>
      </c>
      <c r="AB814" s="7">
        <v>45552</v>
      </c>
    </row>
    <row r="815" spans="1:28" ht="15.75" hidden="1" x14ac:dyDescent="0.25">
      <c r="A815" s="24">
        <v>45552</v>
      </c>
      <c r="B815" s="25" t="s">
        <v>57</v>
      </c>
      <c r="C815" s="25"/>
      <c r="D815" s="25" t="s">
        <v>46</v>
      </c>
      <c r="E815" s="25" t="s">
        <v>1620</v>
      </c>
      <c r="F815" s="25">
        <v>1</v>
      </c>
      <c r="G815" s="25" t="s">
        <v>34</v>
      </c>
      <c r="H815" s="25">
        <v>35000</v>
      </c>
      <c r="I815" s="11">
        <f t="shared" si="163"/>
        <v>35000</v>
      </c>
      <c r="J815" s="31" t="s">
        <v>324</v>
      </c>
      <c r="K815" s="11"/>
      <c r="L815" s="107">
        <f t="shared" si="169"/>
        <v>35000</v>
      </c>
      <c r="M815" s="107">
        <v>35000</v>
      </c>
      <c r="N815" s="107"/>
      <c r="O815" s="107">
        <f t="shared" si="170"/>
        <v>0</v>
      </c>
      <c r="P815" s="107"/>
      <c r="Q815" s="107"/>
      <c r="R815" s="107">
        <f t="shared" si="171"/>
        <v>0</v>
      </c>
      <c r="S815" s="107"/>
      <c r="T815" s="107"/>
      <c r="U815" s="107">
        <f t="shared" si="172"/>
        <v>0</v>
      </c>
      <c r="V815" s="107"/>
      <c r="W815" s="107"/>
      <c r="X815" s="107">
        <f t="shared" si="173"/>
        <v>0</v>
      </c>
      <c r="Y815" s="107"/>
      <c r="Z815" s="107"/>
      <c r="AA815" s="108">
        <f>C815+I815-L815-O815-U815-X815-R815</f>
        <v>0</v>
      </c>
      <c r="AB815" s="7">
        <v>45552</v>
      </c>
    </row>
    <row r="816" spans="1:28" ht="15.75" hidden="1" x14ac:dyDescent="0.25">
      <c r="A816" s="24">
        <v>45552</v>
      </c>
      <c r="B816" s="25" t="s">
        <v>57</v>
      </c>
      <c r="C816" s="25"/>
      <c r="D816" s="25" t="s">
        <v>46</v>
      </c>
      <c r="E816" s="25" t="s">
        <v>448</v>
      </c>
      <c r="F816" s="25">
        <v>1</v>
      </c>
      <c r="G816" s="25" t="s">
        <v>34</v>
      </c>
      <c r="H816" s="25">
        <v>115000</v>
      </c>
      <c r="I816" s="11">
        <f t="shared" si="163"/>
        <v>115000</v>
      </c>
      <c r="J816" s="31" t="s">
        <v>324</v>
      </c>
      <c r="K816" s="11"/>
      <c r="L816" s="107">
        <f t="shared" si="169"/>
        <v>115000</v>
      </c>
      <c r="M816" s="107">
        <v>115000</v>
      </c>
      <c r="N816" s="107"/>
      <c r="O816" s="107">
        <f t="shared" si="170"/>
        <v>0</v>
      </c>
      <c r="P816" s="107"/>
      <c r="Q816" s="107"/>
      <c r="R816" s="107">
        <f t="shared" si="171"/>
        <v>0</v>
      </c>
      <c r="S816" s="107"/>
      <c r="T816" s="107"/>
      <c r="U816" s="107">
        <f t="shared" si="172"/>
        <v>0</v>
      </c>
      <c r="V816" s="107"/>
      <c r="W816" s="107"/>
      <c r="X816" s="107">
        <f t="shared" si="173"/>
        <v>0</v>
      </c>
      <c r="Y816" s="107"/>
      <c r="Z816" s="107"/>
      <c r="AA816" s="108">
        <f>C816+I816-L816-O816-U816-X816-R816</f>
        <v>0</v>
      </c>
      <c r="AB816" s="7">
        <v>45552</v>
      </c>
    </row>
    <row r="817" spans="1:28" ht="15.75" hidden="1" x14ac:dyDescent="0.25">
      <c r="A817" s="24">
        <v>45552</v>
      </c>
      <c r="B817" s="25" t="s">
        <v>57</v>
      </c>
      <c r="C817" s="25"/>
      <c r="D817" s="25" t="s">
        <v>46</v>
      </c>
      <c r="E817" s="25" t="s">
        <v>512</v>
      </c>
      <c r="F817" s="25">
        <v>2</v>
      </c>
      <c r="G817" s="25" t="s">
        <v>27</v>
      </c>
      <c r="H817" s="25">
        <v>470000</v>
      </c>
      <c r="I817" s="11">
        <f t="shared" si="163"/>
        <v>940000</v>
      </c>
      <c r="J817" s="31" t="s">
        <v>312</v>
      </c>
      <c r="K817" s="11"/>
      <c r="L817" s="107">
        <f t="shared" si="169"/>
        <v>810000</v>
      </c>
      <c r="M817" s="107">
        <v>810000</v>
      </c>
      <c r="N817" s="107"/>
      <c r="O817" s="107">
        <f t="shared" si="170"/>
        <v>0</v>
      </c>
      <c r="P817" s="107"/>
      <c r="Q817" s="107"/>
      <c r="R817" s="107">
        <f t="shared" si="171"/>
        <v>130000</v>
      </c>
      <c r="S817" s="107">
        <v>130000</v>
      </c>
      <c r="T817" s="107"/>
      <c r="U817" s="107">
        <f t="shared" si="172"/>
        <v>0</v>
      </c>
      <c r="V817" s="107"/>
      <c r="W817" s="107"/>
      <c r="X817" s="107">
        <f t="shared" si="173"/>
        <v>0</v>
      </c>
      <c r="Y817" s="107"/>
      <c r="Z817" s="107"/>
      <c r="AA817" s="108">
        <f>C817+I817-L817-O817-U817-X817-R817</f>
        <v>0</v>
      </c>
      <c r="AB817" s="7">
        <v>45553</v>
      </c>
    </row>
    <row r="818" spans="1:28" ht="15.75" hidden="1" x14ac:dyDescent="0.25">
      <c r="A818" s="24">
        <v>45552</v>
      </c>
      <c r="B818" s="25" t="s">
        <v>209</v>
      </c>
      <c r="C818" s="25"/>
      <c r="D818" s="25" t="s">
        <v>46</v>
      </c>
      <c r="E818" s="25" t="s">
        <v>192</v>
      </c>
      <c r="F818" s="25">
        <v>200</v>
      </c>
      <c r="G818" s="25" t="s">
        <v>34</v>
      </c>
      <c r="H818" s="25">
        <v>2500</v>
      </c>
      <c r="I818" s="11">
        <f t="shared" si="163"/>
        <v>500000</v>
      </c>
      <c r="J818" s="31" t="s">
        <v>324</v>
      </c>
      <c r="K818" s="11"/>
      <c r="L818" s="107">
        <f t="shared" si="169"/>
        <v>0</v>
      </c>
      <c r="M818" s="107"/>
      <c r="N818" s="107"/>
      <c r="O818" s="107">
        <f t="shared" si="170"/>
        <v>0</v>
      </c>
      <c r="P818" s="107"/>
      <c r="Q818" s="107"/>
      <c r="R818" s="107">
        <f t="shared" si="171"/>
        <v>0</v>
      </c>
      <c r="S818" s="107"/>
      <c r="T818" s="107"/>
      <c r="U818" s="107">
        <f t="shared" si="172"/>
        <v>500000</v>
      </c>
      <c r="V818" s="107">
        <v>500000</v>
      </c>
      <c r="W818" s="107"/>
      <c r="X818" s="107">
        <f t="shared" si="173"/>
        <v>0</v>
      </c>
      <c r="Y818" s="107"/>
      <c r="Z818" s="107"/>
      <c r="AA818" s="108">
        <f>C818+I818-L818-O818-U818-X818-R818</f>
        <v>0</v>
      </c>
      <c r="AB818" s="7">
        <v>45552</v>
      </c>
    </row>
    <row r="819" spans="1:28" ht="15.75" hidden="1" x14ac:dyDescent="0.25">
      <c r="A819" s="24">
        <v>45552</v>
      </c>
      <c r="B819" s="25" t="s">
        <v>1925</v>
      </c>
      <c r="C819" s="25"/>
      <c r="D819" s="25" t="s">
        <v>46</v>
      </c>
      <c r="E819" s="25" t="s">
        <v>56</v>
      </c>
      <c r="F819" s="25">
        <v>1</v>
      </c>
      <c r="G819" s="25" t="s">
        <v>23</v>
      </c>
      <c r="H819" s="25">
        <v>400000</v>
      </c>
      <c r="I819" s="11">
        <f t="shared" si="163"/>
        <v>400000</v>
      </c>
      <c r="J819" s="31" t="s">
        <v>324</v>
      </c>
      <c r="K819" s="11"/>
      <c r="L819" s="107">
        <f t="shared" si="169"/>
        <v>400000</v>
      </c>
      <c r="M819" s="107">
        <v>400000</v>
      </c>
      <c r="N819" s="107"/>
      <c r="O819" s="107">
        <f t="shared" si="170"/>
        <v>0</v>
      </c>
      <c r="P819" s="107"/>
      <c r="Q819" s="107"/>
      <c r="R819" s="107">
        <f t="shared" si="171"/>
        <v>0</v>
      </c>
      <c r="S819" s="107"/>
      <c r="T819" s="107"/>
      <c r="U819" s="107">
        <f t="shared" si="172"/>
        <v>0</v>
      </c>
      <c r="V819" s="107"/>
      <c r="W819" s="107"/>
      <c r="X819" s="107">
        <f t="shared" si="173"/>
        <v>0</v>
      </c>
      <c r="Y819" s="107"/>
      <c r="Z819" s="107"/>
      <c r="AA819" s="108">
        <f>C819+I819-L819-O819-U819-X819-R819</f>
        <v>0</v>
      </c>
      <c r="AB819" s="7">
        <v>45552</v>
      </c>
    </row>
    <row r="820" spans="1:28" ht="15.75" hidden="1" x14ac:dyDescent="0.25">
      <c r="A820" s="24">
        <v>45552</v>
      </c>
      <c r="B820" s="25" t="s">
        <v>311</v>
      </c>
      <c r="C820" s="25"/>
      <c r="D820" s="25" t="s">
        <v>46</v>
      </c>
      <c r="E820" s="25" t="s">
        <v>208</v>
      </c>
      <c r="F820" s="25">
        <v>500</v>
      </c>
      <c r="G820" s="25" t="s">
        <v>34</v>
      </c>
      <c r="H820" s="25">
        <v>700</v>
      </c>
      <c r="I820" s="11">
        <f t="shared" si="163"/>
        <v>350000</v>
      </c>
      <c r="J820" s="31" t="s">
        <v>324</v>
      </c>
      <c r="K820" s="11"/>
      <c r="L820" s="107">
        <f t="shared" si="169"/>
        <v>350000</v>
      </c>
      <c r="M820" s="107">
        <v>350000</v>
      </c>
      <c r="N820" s="107"/>
      <c r="O820" s="107">
        <f t="shared" si="170"/>
        <v>0</v>
      </c>
      <c r="P820" s="107"/>
      <c r="Q820" s="107"/>
      <c r="R820" s="107">
        <f t="shared" si="171"/>
        <v>0</v>
      </c>
      <c r="S820" s="107"/>
      <c r="T820" s="107"/>
      <c r="U820" s="107">
        <f t="shared" si="172"/>
        <v>0</v>
      </c>
      <c r="V820" s="107"/>
      <c r="W820" s="107"/>
      <c r="X820" s="107">
        <f t="shared" si="173"/>
        <v>0</v>
      </c>
      <c r="Y820" s="107"/>
      <c r="Z820" s="107"/>
      <c r="AA820" s="108">
        <f>C820+I820-L820-O820-U820-X820-R820</f>
        <v>0</v>
      </c>
      <c r="AB820" s="7">
        <v>45552</v>
      </c>
    </row>
    <row r="821" spans="1:28" ht="15.75" hidden="1" x14ac:dyDescent="0.25">
      <c r="A821" s="24">
        <v>45552</v>
      </c>
      <c r="B821" s="25" t="s">
        <v>203</v>
      </c>
      <c r="C821" s="25"/>
      <c r="D821" s="25" t="s">
        <v>46</v>
      </c>
      <c r="E821" s="25" t="s">
        <v>108</v>
      </c>
      <c r="F821" s="25">
        <v>2000</v>
      </c>
      <c r="G821" s="25" t="s">
        <v>34</v>
      </c>
      <c r="H821" s="25">
        <v>1750</v>
      </c>
      <c r="I821" s="11">
        <f t="shared" si="163"/>
        <v>3500000</v>
      </c>
      <c r="J821" s="12" t="s">
        <v>324</v>
      </c>
      <c r="K821" s="11"/>
      <c r="L821" s="107">
        <f t="shared" si="169"/>
        <v>3500000</v>
      </c>
      <c r="M821" s="107">
        <v>2352800</v>
      </c>
      <c r="N821" s="107">
        <v>1147200</v>
      </c>
      <c r="O821" s="107">
        <f t="shared" si="170"/>
        <v>0</v>
      </c>
      <c r="P821" s="107"/>
      <c r="Q821" s="107"/>
      <c r="R821" s="107">
        <f t="shared" si="171"/>
        <v>0</v>
      </c>
      <c r="S821" s="107"/>
      <c r="T821" s="107"/>
      <c r="U821" s="107">
        <f t="shared" si="172"/>
        <v>0</v>
      </c>
      <c r="V821" s="107"/>
      <c r="W821" s="107"/>
      <c r="X821" s="107">
        <f t="shared" si="173"/>
        <v>0</v>
      </c>
      <c r="Y821" s="107"/>
      <c r="Z821" s="107"/>
      <c r="AA821" s="108">
        <f>C821+I821-L821-O821-U821-X821-R821</f>
        <v>0</v>
      </c>
      <c r="AB821" s="7">
        <v>45565</v>
      </c>
    </row>
    <row r="822" spans="1:28" ht="15.75" hidden="1" x14ac:dyDescent="0.25">
      <c r="A822" s="24">
        <v>45552</v>
      </c>
      <c r="B822" s="25" t="s">
        <v>744</v>
      </c>
      <c r="C822" s="25"/>
      <c r="D822" s="25" t="s">
        <v>46</v>
      </c>
      <c r="E822" s="25" t="s">
        <v>348</v>
      </c>
      <c r="F822" s="25">
        <v>200</v>
      </c>
      <c r="G822" s="25" t="s">
        <v>34</v>
      </c>
      <c r="H822" s="25">
        <v>1150</v>
      </c>
      <c r="I822" s="11">
        <f t="shared" si="163"/>
        <v>230000</v>
      </c>
      <c r="J822" s="31" t="s">
        <v>324</v>
      </c>
      <c r="K822" s="11"/>
      <c r="L822" s="107">
        <f t="shared" si="169"/>
        <v>0</v>
      </c>
      <c r="M822" s="107"/>
      <c r="N822" s="107"/>
      <c r="O822" s="107">
        <f t="shared" si="170"/>
        <v>0</v>
      </c>
      <c r="P822" s="107"/>
      <c r="Q822" s="107"/>
      <c r="R822" s="107">
        <f t="shared" si="171"/>
        <v>0</v>
      </c>
      <c r="S822" s="107"/>
      <c r="T822" s="107"/>
      <c r="U822" s="107">
        <f t="shared" si="172"/>
        <v>230000</v>
      </c>
      <c r="V822" s="107">
        <v>230000</v>
      </c>
      <c r="W822" s="107"/>
      <c r="X822" s="107">
        <f t="shared" si="173"/>
        <v>0</v>
      </c>
      <c r="Y822" s="107"/>
      <c r="Z822" s="107"/>
      <c r="AA822" s="108">
        <f>C822+I822-L822-O822-U822-X822-R822</f>
        <v>0</v>
      </c>
      <c r="AB822" s="7">
        <v>45552</v>
      </c>
    </row>
    <row r="823" spans="1:28" ht="15.75" hidden="1" x14ac:dyDescent="0.25">
      <c r="A823" s="24">
        <v>45552</v>
      </c>
      <c r="B823" s="25" t="s">
        <v>739</v>
      </c>
      <c r="C823" s="25"/>
      <c r="D823" s="25" t="s">
        <v>46</v>
      </c>
      <c r="E823" s="25" t="s">
        <v>424</v>
      </c>
      <c r="F823" s="25">
        <v>60</v>
      </c>
      <c r="G823" s="25" t="s">
        <v>39</v>
      </c>
      <c r="H823" s="25">
        <v>54000</v>
      </c>
      <c r="I823" s="11">
        <f t="shared" si="163"/>
        <v>3240000</v>
      </c>
      <c r="J823" s="26" t="s">
        <v>28</v>
      </c>
      <c r="K823" s="11"/>
      <c r="L823" s="107">
        <f t="shared" si="169"/>
        <v>0</v>
      </c>
      <c r="M823" s="107"/>
      <c r="N823" s="107"/>
      <c r="O823" s="107">
        <f t="shared" si="170"/>
        <v>0</v>
      </c>
      <c r="P823" s="107"/>
      <c r="Q823" s="107"/>
      <c r="R823" s="107">
        <f t="shared" si="171"/>
        <v>0</v>
      </c>
      <c r="S823" s="107"/>
      <c r="T823" s="107"/>
      <c r="U823" s="107">
        <f t="shared" si="172"/>
        <v>0</v>
      </c>
      <c r="V823" s="107"/>
      <c r="W823" s="107"/>
      <c r="X823" s="107">
        <f t="shared" si="173"/>
        <v>0</v>
      </c>
      <c r="Y823" s="107"/>
      <c r="Z823" s="107"/>
      <c r="AA823" s="108">
        <f>C823+I823-L823-O823-U823-X823-R823</f>
        <v>3240000</v>
      </c>
      <c r="AB823" s="7"/>
    </row>
    <row r="824" spans="1:28" ht="15.75" hidden="1" x14ac:dyDescent="0.25">
      <c r="A824" s="24">
        <v>45552</v>
      </c>
      <c r="B824" s="25" t="s">
        <v>226</v>
      </c>
      <c r="C824" s="25"/>
      <c r="D824" s="25" t="s">
        <v>46</v>
      </c>
      <c r="E824" s="25" t="s">
        <v>1517</v>
      </c>
      <c r="F824" s="25">
        <v>6</v>
      </c>
      <c r="G824" s="25" t="s">
        <v>27</v>
      </c>
      <c r="H824" s="25">
        <v>850000</v>
      </c>
      <c r="I824" s="11">
        <f t="shared" si="163"/>
        <v>5100000</v>
      </c>
      <c r="J824" s="26" t="s">
        <v>28</v>
      </c>
      <c r="K824" s="11" t="s">
        <v>1962</v>
      </c>
      <c r="L824" s="107">
        <f t="shared" si="169"/>
        <v>0</v>
      </c>
      <c r="M824" s="107"/>
      <c r="N824" s="107"/>
      <c r="O824" s="107">
        <f t="shared" si="170"/>
        <v>0</v>
      </c>
      <c r="P824" s="107"/>
      <c r="Q824" s="107"/>
      <c r="R824" s="107">
        <f t="shared" si="171"/>
        <v>0</v>
      </c>
      <c r="S824" s="107"/>
      <c r="T824" s="107"/>
      <c r="U824" s="107">
        <f t="shared" si="172"/>
        <v>0</v>
      </c>
      <c r="V824" s="107"/>
      <c r="W824" s="107"/>
      <c r="X824" s="107">
        <f t="shared" si="173"/>
        <v>0</v>
      </c>
      <c r="Y824" s="107"/>
      <c r="Z824" s="107"/>
      <c r="AA824" s="108">
        <f>C824+I824-L824-O824-U824-X824-R824</f>
        <v>5100000</v>
      </c>
      <c r="AB824" s="7"/>
    </row>
    <row r="825" spans="1:28" ht="15.75" hidden="1" x14ac:dyDescent="0.25">
      <c r="A825" s="24">
        <v>45552</v>
      </c>
      <c r="B825" s="25" t="s">
        <v>1770</v>
      </c>
      <c r="C825" s="25"/>
      <c r="D825" s="25" t="s">
        <v>46</v>
      </c>
      <c r="E825" s="25" t="s">
        <v>81</v>
      </c>
      <c r="F825" s="25">
        <v>24</v>
      </c>
      <c r="G825" s="25" t="s">
        <v>39</v>
      </c>
      <c r="H825" s="25">
        <v>46000</v>
      </c>
      <c r="I825" s="11">
        <f t="shared" si="163"/>
        <v>1104000</v>
      </c>
      <c r="J825" s="31" t="s">
        <v>312</v>
      </c>
      <c r="K825" s="11" t="s">
        <v>1997</v>
      </c>
      <c r="L825" s="107">
        <f t="shared" si="169"/>
        <v>0</v>
      </c>
      <c r="M825" s="107"/>
      <c r="N825" s="107"/>
      <c r="O825" s="107">
        <f t="shared" si="170"/>
        <v>1104000</v>
      </c>
      <c r="P825" s="107">
        <v>1104000</v>
      </c>
      <c r="Q825" s="107"/>
      <c r="R825" s="107">
        <f t="shared" si="171"/>
        <v>0</v>
      </c>
      <c r="S825" s="107"/>
      <c r="T825" s="107"/>
      <c r="U825" s="107">
        <f t="shared" si="172"/>
        <v>0</v>
      </c>
      <c r="V825" s="107"/>
      <c r="W825" s="107"/>
      <c r="X825" s="107">
        <f t="shared" si="173"/>
        <v>0</v>
      </c>
      <c r="Y825" s="107"/>
      <c r="Z825" s="107"/>
      <c r="AA825" s="108">
        <f>C825+I825-L825-O825-U825-X825-R825</f>
        <v>0</v>
      </c>
      <c r="AB825" s="7">
        <v>45559</v>
      </c>
    </row>
    <row r="826" spans="1:28" ht="15.75" hidden="1" x14ac:dyDescent="0.25">
      <c r="A826" s="24">
        <v>45552</v>
      </c>
      <c r="B826" s="25" t="s">
        <v>765</v>
      </c>
      <c r="C826" s="25"/>
      <c r="D826" s="25" t="s">
        <v>46</v>
      </c>
      <c r="E826" s="25" t="s">
        <v>69</v>
      </c>
      <c r="F826" s="25">
        <v>25</v>
      </c>
      <c r="G826" s="25" t="s">
        <v>39</v>
      </c>
      <c r="H826" s="25">
        <v>180000</v>
      </c>
      <c r="I826" s="11">
        <f t="shared" si="163"/>
        <v>4500000</v>
      </c>
      <c r="J826" s="31" t="s">
        <v>312</v>
      </c>
      <c r="K826" s="11" t="s">
        <v>1926</v>
      </c>
      <c r="L826" s="107">
        <f t="shared" si="169"/>
        <v>0</v>
      </c>
      <c r="M826" s="107"/>
      <c r="N826" s="107"/>
      <c r="O826" s="107">
        <f t="shared" si="170"/>
        <v>4500000</v>
      </c>
      <c r="P826" s="107">
        <v>4500000</v>
      </c>
      <c r="Q826" s="107"/>
      <c r="R826" s="107">
        <f t="shared" si="171"/>
        <v>0</v>
      </c>
      <c r="S826" s="107"/>
      <c r="T826" s="107"/>
      <c r="U826" s="107">
        <f t="shared" si="172"/>
        <v>0</v>
      </c>
      <c r="V826" s="107"/>
      <c r="W826" s="107"/>
      <c r="X826" s="107">
        <f t="shared" si="173"/>
        <v>0</v>
      </c>
      <c r="Y826" s="107"/>
      <c r="Z826" s="107"/>
      <c r="AA826" s="108">
        <f>C826+I826-L826-O826-U826-X826-R826</f>
        <v>0</v>
      </c>
      <c r="AB826" s="7">
        <v>45553</v>
      </c>
    </row>
    <row r="827" spans="1:28" ht="15.75" hidden="1" x14ac:dyDescent="0.25">
      <c r="A827" s="24">
        <v>45552</v>
      </c>
      <c r="B827" s="25" t="s">
        <v>122</v>
      </c>
      <c r="C827" s="25"/>
      <c r="D827" s="25" t="s">
        <v>46</v>
      </c>
      <c r="E827" s="25" t="s">
        <v>117</v>
      </c>
      <c r="F827" s="25">
        <v>10</v>
      </c>
      <c r="G827" s="25" t="s">
        <v>23</v>
      </c>
      <c r="H827" s="25">
        <v>400000</v>
      </c>
      <c r="I827" s="11">
        <f t="shared" si="163"/>
        <v>4000000</v>
      </c>
      <c r="J827" s="26" t="s">
        <v>28</v>
      </c>
      <c r="K827" s="11"/>
      <c r="L827" s="107">
        <f t="shared" si="169"/>
        <v>0</v>
      </c>
      <c r="M827" s="107"/>
      <c r="N827" s="107"/>
      <c r="O827" s="107">
        <f t="shared" si="170"/>
        <v>0</v>
      </c>
      <c r="P827" s="107"/>
      <c r="Q827" s="107"/>
      <c r="R827" s="107">
        <f t="shared" si="171"/>
        <v>0</v>
      </c>
      <c r="S827" s="107"/>
      <c r="T827" s="107"/>
      <c r="U827" s="107">
        <f t="shared" si="172"/>
        <v>0</v>
      </c>
      <c r="V827" s="107"/>
      <c r="W827" s="107"/>
      <c r="X827" s="107">
        <f t="shared" si="173"/>
        <v>0</v>
      </c>
      <c r="Y827" s="107"/>
      <c r="Z827" s="107"/>
      <c r="AA827" s="108">
        <f>C827+I827-L827-O827-U827-X827-R827</f>
        <v>4000000</v>
      </c>
      <c r="AB827" s="7"/>
    </row>
    <row r="828" spans="1:28" ht="15.75" hidden="1" x14ac:dyDescent="0.25">
      <c r="A828" s="24">
        <v>45552</v>
      </c>
      <c r="B828" s="25" t="s">
        <v>122</v>
      </c>
      <c r="C828" s="25"/>
      <c r="D828" s="25" t="s">
        <v>46</v>
      </c>
      <c r="E828" s="25" t="s">
        <v>120</v>
      </c>
      <c r="F828" s="25">
        <v>49.3</v>
      </c>
      <c r="G828" s="25" t="s">
        <v>39</v>
      </c>
      <c r="H828" s="25">
        <v>46000</v>
      </c>
      <c r="I828" s="11">
        <f t="shared" si="163"/>
        <v>2267800</v>
      </c>
      <c r="J828" s="26" t="s">
        <v>28</v>
      </c>
      <c r="K828" s="11"/>
      <c r="L828" s="107">
        <f t="shared" si="169"/>
        <v>0</v>
      </c>
      <c r="M828" s="107"/>
      <c r="N828" s="107"/>
      <c r="O828" s="107">
        <f t="shared" si="170"/>
        <v>0</v>
      </c>
      <c r="P828" s="107"/>
      <c r="Q828" s="107"/>
      <c r="R828" s="107">
        <f t="shared" si="171"/>
        <v>0</v>
      </c>
      <c r="S828" s="107"/>
      <c r="T828" s="107"/>
      <c r="U828" s="107">
        <f t="shared" si="172"/>
        <v>0</v>
      </c>
      <c r="V828" s="107"/>
      <c r="W828" s="107"/>
      <c r="X828" s="107">
        <f t="shared" si="173"/>
        <v>0</v>
      </c>
      <c r="Y828" s="107"/>
      <c r="Z828" s="107"/>
      <c r="AA828" s="108">
        <f>C828+I828-L828-O828-U828-X828-R828</f>
        <v>2267800</v>
      </c>
      <c r="AB828" s="7"/>
    </row>
    <row r="829" spans="1:28" ht="15.75" hidden="1" x14ac:dyDescent="0.25">
      <c r="A829" s="24">
        <v>45552</v>
      </c>
      <c r="B829" s="25" t="s">
        <v>122</v>
      </c>
      <c r="C829" s="25"/>
      <c r="D829" s="25" t="s">
        <v>46</v>
      </c>
      <c r="E829" s="25" t="s">
        <v>81</v>
      </c>
      <c r="F829" s="25">
        <v>46.8</v>
      </c>
      <c r="G829" s="25" t="s">
        <v>39</v>
      </c>
      <c r="H829" s="25">
        <v>46000</v>
      </c>
      <c r="I829" s="11">
        <f t="shared" si="163"/>
        <v>2152800</v>
      </c>
      <c r="J829" s="26" t="s">
        <v>28</v>
      </c>
      <c r="K829" s="11"/>
      <c r="L829" s="107">
        <f t="shared" si="169"/>
        <v>0</v>
      </c>
      <c r="M829" s="107"/>
      <c r="N829" s="107"/>
      <c r="O829" s="107">
        <f t="shared" si="170"/>
        <v>0</v>
      </c>
      <c r="P829" s="107"/>
      <c r="Q829" s="107"/>
      <c r="R829" s="107">
        <f t="shared" si="171"/>
        <v>0</v>
      </c>
      <c r="S829" s="107"/>
      <c r="T829" s="107"/>
      <c r="U829" s="107">
        <f t="shared" si="172"/>
        <v>0</v>
      </c>
      <c r="V829" s="107"/>
      <c r="W829" s="107"/>
      <c r="X829" s="107">
        <f t="shared" si="173"/>
        <v>0</v>
      </c>
      <c r="Y829" s="107"/>
      <c r="Z829" s="107"/>
      <c r="AA829" s="108">
        <f>C829+I829-L829-O829-U829-X829-R829</f>
        <v>2152800</v>
      </c>
      <c r="AB829" s="7"/>
    </row>
    <row r="830" spans="1:28" ht="15.75" hidden="1" x14ac:dyDescent="0.25">
      <c r="A830" s="24">
        <v>45552</v>
      </c>
      <c r="B830" s="25" t="s">
        <v>162</v>
      </c>
      <c r="C830" s="25"/>
      <c r="D830" s="25" t="s">
        <v>46</v>
      </c>
      <c r="E830" s="25" t="s">
        <v>102</v>
      </c>
      <c r="F830" s="25">
        <v>35.4</v>
      </c>
      <c r="G830" s="25" t="s">
        <v>39</v>
      </c>
      <c r="H830" s="25">
        <v>46000</v>
      </c>
      <c r="I830" s="11">
        <f t="shared" si="163"/>
        <v>1628400</v>
      </c>
      <c r="J830" s="26" t="s">
        <v>28</v>
      </c>
      <c r="K830" s="11"/>
      <c r="L830" s="107">
        <f t="shared" si="169"/>
        <v>0</v>
      </c>
      <c r="M830" s="107"/>
      <c r="N830" s="107"/>
      <c r="O830" s="107">
        <f t="shared" si="170"/>
        <v>0</v>
      </c>
      <c r="P830" s="107"/>
      <c r="Q830" s="107"/>
      <c r="R830" s="107">
        <f t="shared" si="171"/>
        <v>0</v>
      </c>
      <c r="S830" s="107"/>
      <c r="T830" s="107"/>
      <c r="U830" s="107">
        <f t="shared" si="172"/>
        <v>0</v>
      </c>
      <c r="V830" s="107"/>
      <c r="W830" s="107"/>
      <c r="X830" s="107">
        <f t="shared" si="173"/>
        <v>0</v>
      </c>
      <c r="Y830" s="107"/>
      <c r="Z830" s="107"/>
      <c r="AA830" s="108">
        <f>C830+I830-L830-O830-U830-X830-R830</f>
        <v>1628400</v>
      </c>
      <c r="AB830" s="7"/>
    </row>
    <row r="831" spans="1:28" ht="15.75" hidden="1" x14ac:dyDescent="0.25">
      <c r="A831" s="24">
        <v>45552</v>
      </c>
      <c r="B831" s="25" t="s">
        <v>162</v>
      </c>
      <c r="C831" s="25"/>
      <c r="D831" s="25" t="s">
        <v>46</v>
      </c>
      <c r="E831" s="25" t="s">
        <v>106</v>
      </c>
      <c r="F831" s="25">
        <v>32.4</v>
      </c>
      <c r="G831" s="25" t="s">
        <v>39</v>
      </c>
      <c r="H831" s="25">
        <v>46000</v>
      </c>
      <c r="I831" s="11">
        <f t="shared" si="163"/>
        <v>1490400</v>
      </c>
      <c r="J831" s="26" t="s">
        <v>28</v>
      </c>
      <c r="K831" s="11"/>
      <c r="L831" s="107">
        <f t="shared" si="169"/>
        <v>0</v>
      </c>
      <c r="M831" s="107"/>
      <c r="N831" s="107"/>
      <c r="O831" s="107">
        <f t="shared" si="170"/>
        <v>0</v>
      </c>
      <c r="P831" s="107"/>
      <c r="Q831" s="107"/>
      <c r="R831" s="107">
        <f t="shared" si="171"/>
        <v>0</v>
      </c>
      <c r="S831" s="107"/>
      <c r="T831" s="107"/>
      <c r="U831" s="107">
        <f t="shared" si="172"/>
        <v>0</v>
      </c>
      <c r="V831" s="107"/>
      <c r="W831" s="107"/>
      <c r="X831" s="107">
        <f t="shared" si="173"/>
        <v>0</v>
      </c>
      <c r="Y831" s="107"/>
      <c r="Z831" s="107"/>
      <c r="AA831" s="108">
        <f>C831+I831-L831-O831-U831-X831-R831</f>
        <v>1490400</v>
      </c>
      <c r="AB831" s="7"/>
    </row>
    <row r="832" spans="1:28" ht="15.75" hidden="1" x14ac:dyDescent="0.25">
      <c r="A832" s="24">
        <v>45552</v>
      </c>
      <c r="B832" s="25" t="s">
        <v>514</v>
      </c>
      <c r="C832" s="25"/>
      <c r="D832" s="25" t="s">
        <v>46</v>
      </c>
      <c r="E832" s="25" t="s">
        <v>173</v>
      </c>
      <c r="F832" s="25">
        <v>200</v>
      </c>
      <c r="G832" s="25" t="s">
        <v>34</v>
      </c>
      <c r="H832" s="25">
        <v>4000</v>
      </c>
      <c r="I832" s="11">
        <f t="shared" si="163"/>
        <v>800000</v>
      </c>
      <c r="J832" s="31" t="s">
        <v>324</v>
      </c>
      <c r="K832" s="11"/>
      <c r="L832" s="107">
        <f t="shared" si="169"/>
        <v>0</v>
      </c>
      <c r="M832" s="107"/>
      <c r="N832" s="107"/>
      <c r="O832" s="107">
        <f t="shared" si="170"/>
        <v>0</v>
      </c>
      <c r="P832" s="107"/>
      <c r="Q832" s="107"/>
      <c r="R832" s="107">
        <f t="shared" si="171"/>
        <v>0</v>
      </c>
      <c r="S832" s="107"/>
      <c r="T832" s="107"/>
      <c r="U832" s="107">
        <f t="shared" si="172"/>
        <v>800000</v>
      </c>
      <c r="V832" s="107">
        <v>800000</v>
      </c>
      <c r="W832" s="107"/>
      <c r="X832" s="107">
        <f t="shared" si="173"/>
        <v>0</v>
      </c>
      <c r="Y832" s="107"/>
      <c r="Z832" s="107"/>
      <c r="AA832" s="108">
        <f>C832+I832-L832-O832-U832-X832-R832</f>
        <v>0</v>
      </c>
      <c r="AB832" s="7">
        <v>45552</v>
      </c>
    </row>
    <row r="833" spans="1:28" ht="15.75" hidden="1" x14ac:dyDescent="0.25">
      <c r="A833" s="24">
        <v>45553</v>
      </c>
      <c r="B833" s="25" t="s">
        <v>422</v>
      </c>
      <c r="C833" s="25"/>
      <c r="D833" s="25" t="s">
        <v>46</v>
      </c>
      <c r="E833" s="25" t="s">
        <v>204</v>
      </c>
      <c r="F833" s="25">
        <v>500</v>
      </c>
      <c r="G833" s="25" t="s">
        <v>34</v>
      </c>
      <c r="H833" s="25">
        <v>1120</v>
      </c>
      <c r="I833" s="11">
        <f t="shared" ref="I833:I876" si="174">F833*H833</f>
        <v>560000</v>
      </c>
      <c r="J833" s="31" t="s">
        <v>324</v>
      </c>
      <c r="K833" s="11"/>
      <c r="L833" s="107">
        <f t="shared" ref="L833" si="175">M833+N833</f>
        <v>0</v>
      </c>
      <c r="M833" s="107"/>
      <c r="N833" s="107"/>
      <c r="O833" s="107">
        <f t="shared" ref="O833" si="176">P833+Q833</f>
        <v>0</v>
      </c>
      <c r="P833" s="107"/>
      <c r="Q833" s="107"/>
      <c r="R833" s="107">
        <f t="shared" ref="R833" si="177">S833+T833</f>
        <v>0</v>
      </c>
      <c r="S833" s="107"/>
      <c r="T833" s="107"/>
      <c r="U833" s="107">
        <f t="shared" ref="U833" si="178">V833+W833</f>
        <v>560000</v>
      </c>
      <c r="V833" s="107">
        <v>560000</v>
      </c>
      <c r="W833" s="107"/>
      <c r="X833" s="107">
        <f t="shared" ref="X833" si="179">Y833+Z833</f>
        <v>0</v>
      </c>
      <c r="Y833" s="107"/>
      <c r="Z833" s="107"/>
      <c r="AA833" s="108">
        <f>C833+I833-L833-O833-U833-X833-R833</f>
        <v>0</v>
      </c>
      <c r="AB833" s="7">
        <v>45553</v>
      </c>
    </row>
    <row r="834" spans="1:28" ht="15.75" hidden="1" x14ac:dyDescent="0.25">
      <c r="A834" s="24">
        <v>45553</v>
      </c>
      <c r="B834" s="25" t="s">
        <v>721</v>
      </c>
      <c r="C834" s="25"/>
      <c r="D834" s="25" t="s">
        <v>46</v>
      </c>
      <c r="E834" s="25" t="s">
        <v>61</v>
      </c>
      <c r="F834" s="25">
        <v>500</v>
      </c>
      <c r="G834" s="25" t="s">
        <v>34</v>
      </c>
      <c r="H834" s="25">
        <v>2050</v>
      </c>
      <c r="I834" s="11">
        <f t="shared" si="174"/>
        <v>1025000</v>
      </c>
      <c r="J834" s="31" t="s">
        <v>324</v>
      </c>
      <c r="K834" s="11"/>
      <c r="L834" s="107">
        <f t="shared" ref="L834:L876" si="180">M834+N834</f>
        <v>0</v>
      </c>
      <c r="M834" s="107"/>
      <c r="N834" s="107"/>
      <c r="O834" s="107">
        <f t="shared" ref="O834:O876" si="181">P834+Q834</f>
        <v>0</v>
      </c>
      <c r="P834" s="107"/>
      <c r="Q834" s="107"/>
      <c r="R834" s="107">
        <f t="shared" ref="R834:R876" si="182">S834+T834</f>
        <v>0</v>
      </c>
      <c r="S834" s="107"/>
      <c r="T834" s="107"/>
      <c r="U834" s="107">
        <f t="shared" ref="U834:U876" si="183">V834+W834</f>
        <v>1025000</v>
      </c>
      <c r="V834" s="107">
        <v>1025000</v>
      </c>
      <c r="W834" s="107"/>
      <c r="X834" s="107">
        <f t="shared" ref="X834:X876" si="184">Y834+Z834</f>
        <v>0</v>
      </c>
      <c r="Y834" s="107"/>
      <c r="Z834" s="107"/>
      <c r="AA834" s="108">
        <f>C834+I834-L834-O834-U834-X834-R834</f>
        <v>0</v>
      </c>
      <c r="AB834" s="7">
        <v>45553</v>
      </c>
    </row>
    <row r="835" spans="1:28" ht="15.75" hidden="1" x14ac:dyDescent="0.25">
      <c r="A835" s="24">
        <v>45553</v>
      </c>
      <c r="B835" s="25" t="s">
        <v>721</v>
      </c>
      <c r="C835" s="25"/>
      <c r="D835" s="25" t="s">
        <v>46</v>
      </c>
      <c r="E835" s="25" t="s">
        <v>108</v>
      </c>
      <c r="F835" s="25">
        <v>1400</v>
      </c>
      <c r="G835" s="25" t="s">
        <v>34</v>
      </c>
      <c r="H835" s="25">
        <v>1900</v>
      </c>
      <c r="I835" s="11">
        <f t="shared" si="174"/>
        <v>2660000</v>
      </c>
      <c r="J835" s="31" t="s">
        <v>324</v>
      </c>
      <c r="K835" s="11"/>
      <c r="L835" s="107">
        <f t="shared" si="180"/>
        <v>0</v>
      </c>
      <c r="M835" s="107"/>
      <c r="N835" s="107"/>
      <c r="O835" s="107">
        <f t="shared" si="181"/>
        <v>0</v>
      </c>
      <c r="P835" s="107"/>
      <c r="Q835" s="107"/>
      <c r="R835" s="107">
        <f t="shared" si="182"/>
        <v>0</v>
      </c>
      <c r="S835" s="107"/>
      <c r="T835" s="107"/>
      <c r="U835" s="107">
        <f t="shared" si="183"/>
        <v>2660000</v>
      </c>
      <c r="V835" s="107">
        <v>2660000</v>
      </c>
      <c r="W835" s="107"/>
      <c r="X835" s="107">
        <f t="shared" si="184"/>
        <v>0</v>
      </c>
      <c r="Y835" s="107"/>
      <c r="Z835" s="107"/>
      <c r="AA835" s="108">
        <f>C835+I835-L835-O835-U835-X835-R835</f>
        <v>0</v>
      </c>
      <c r="AB835" s="7">
        <v>45553</v>
      </c>
    </row>
    <row r="836" spans="1:28" ht="15.75" hidden="1" x14ac:dyDescent="0.25">
      <c r="A836" s="24">
        <v>45553</v>
      </c>
      <c r="B836" s="25" t="s">
        <v>721</v>
      </c>
      <c r="C836" s="25"/>
      <c r="D836" s="25" t="s">
        <v>46</v>
      </c>
      <c r="E836" s="25" t="s">
        <v>129</v>
      </c>
      <c r="F836" s="25">
        <v>12</v>
      </c>
      <c r="G836" s="25" t="s">
        <v>77</v>
      </c>
      <c r="H836" s="25">
        <v>65000</v>
      </c>
      <c r="I836" s="11">
        <f t="shared" si="174"/>
        <v>780000</v>
      </c>
      <c r="J836" s="31" t="s">
        <v>324</v>
      </c>
      <c r="K836" s="11"/>
      <c r="L836" s="107">
        <f t="shared" si="180"/>
        <v>0</v>
      </c>
      <c r="M836" s="107"/>
      <c r="N836" s="107"/>
      <c r="O836" s="107">
        <f t="shared" si="181"/>
        <v>0</v>
      </c>
      <c r="P836" s="107"/>
      <c r="Q836" s="107"/>
      <c r="R836" s="107">
        <f t="shared" si="182"/>
        <v>0</v>
      </c>
      <c r="S836" s="107"/>
      <c r="T836" s="107"/>
      <c r="U836" s="107">
        <f t="shared" si="183"/>
        <v>780000</v>
      </c>
      <c r="V836" s="107">
        <v>780000</v>
      </c>
      <c r="W836" s="107"/>
      <c r="X836" s="107">
        <f t="shared" si="184"/>
        <v>0</v>
      </c>
      <c r="Y836" s="107"/>
      <c r="Z836" s="107"/>
      <c r="AA836" s="108">
        <f>C836+I836-L836-O836-U836-X836-R836</f>
        <v>0</v>
      </c>
      <c r="AB836" s="7">
        <v>45553</v>
      </c>
    </row>
    <row r="837" spans="1:28" ht="15.75" hidden="1" x14ac:dyDescent="0.25">
      <c r="A837" s="24">
        <v>45553</v>
      </c>
      <c r="B837" s="25" t="s">
        <v>827</v>
      </c>
      <c r="C837" s="25"/>
      <c r="D837" s="25" t="s">
        <v>46</v>
      </c>
      <c r="E837" s="25" t="s">
        <v>204</v>
      </c>
      <c r="F837" s="25">
        <v>250</v>
      </c>
      <c r="G837" s="25" t="s">
        <v>34</v>
      </c>
      <c r="H837" s="25">
        <v>1224</v>
      </c>
      <c r="I837" s="11">
        <f t="shared" si="174"/>
        <v>306000</v>
      </c>
      <c r="J837" s="31" t="s">
        <v>312</v>
      </c>
      <c r="K837" s="11" t="s">
        <v>1949</v>
      </c>
      <c r="L837" s="107">
        <f t="shared" si="180"/>
        <v>0</v>
      </c>
      <c r="M837" s="107"/>
      <c r="N837" s="107"/>
      <c r="O837" s="107">
        <f t="shared" si="181"/>
        <v>306000</v>
      </c>
      <c r="P837" s="107">
        <v>306000</v>
      </c>
      <c r="Q837" s="107"/>
      <c r="R837" s="107">
        <f t="shared" si="182"/>
        <v>0</v>
      </c>
      <c r="S837" s="107"/>
      <c r="T837" s="107"/>
      <c r="U837" s="107">
        <f t="shared" si="183"/>
        <v>0</v>
      </c>
      <c r="V837" s="107"/>
      <c r="W837" s="107"/>
      <c r="X837" s="107">
        <f t="shared" si="184"/>
        <v>0</v>
      </c>
      <c r="Y837" s="107"/>
      <c r="Z837" s="107"/>
      <c r="AA837" s="108">
        <f>C837+I837-L837-O837-U837-X837-R837</f>
        <v>0</v>
      </c>
      <c r="AB837" s="7">
        <v>45553</v>
      </c>
    </row>
    <row r="838" spans="1:28" ht="15.75" hidden="1" x14ac:dyDescent="0.25">
      <c r="A838" s="24">
        <v>45553</v>
      </c>
      <c r="B838" s="25" t="s">
        <v>827</v>
      </c>
      <c r="C838" s="25"/>
      <c r="D838" s="25" t="s">
        <v>46</v>
      </c>
      <c r="E838" s="25" t="s">
        <v>1259</v>
      </c>
      <c r="F838" s="25">
        <v>750</v>
      </c>
      <c r="G838" s="25" t="s">
        <v>34</v>
      </c>
      <c r="H838" s="25">
        <v>1018</v>
      </c>
      <c r="I838" s="11">
        <f t="shared" si="174"/>
        <v>763500</v>
      </c>
      <c r="J838" s="31" t="s">
        <v>312</v>
      </c>
      <c r="K838" s="11" t="s">
        <v>1949</v>
      </c>
      <c r="L838" s="107">
        <f t="shared" si="180"/>
        <v>0</v>
      </c>
      <c r="M838" s="107"/>
      <c r="N838" s="107"/>
      <c r="O838" s="107">
        <f t="shared" si="181"/>
        <v>763500</v>
      </c>
      <c r="P838" s="107">
        <v>763500</v>
      </c>
      <c r="Q838" s="107"/>
      <c r="R838" s="107">
        <f t="shared" si="182"/>
        <v>0</v>
      </c>
      <c r="S838" s="107"/>
      <c r="T838" s="107"/>
      <c r="U838" s="107">
        <f t="shared" si="183"/>
        <v>0</v>
      </c>
      <c r="V838" s="107"/>
      <c r="W838" s="107"/>
      <c r="X838" s="107">
        <f t="shared" si="184"/>
        <v>0</v>
      </c>
      <c r="Y838" s="107"/>
      <c r="Z838" s="107"/>
      <c r="AA838" s="108">
        <f>C838+I838-L838-O838-U838-X838-R838</f>
        <v>0</v>
      </c>
      <c r="AB838" s="7">
        <v>45553</v>
      </c>
    </row>
    <row r="839" spans="1:28" ht="15.75" hidden="1" x14ac:dyDescent="0.25">
      <c r="A839" s="24">
        <v>45553</v>
      </c>
      <c r="B839" s="25" t="s">
        <v>827</v>
      </c>
      <c r="C839" s="25"/>
      <c r="D839" s="25" t="s">
        <v>46</v>
      </c>
      <c r="E839" s="25" t="s">
        <v>108</v>
      </c>
      <c r="F839" s="25">
        <v>2600</v>
      </c>
      <c r="G839" s="25" t="s">
        <v>34</v>
      </c>
      <c r="H839" s="25">
        <v>1900</v>
      </c>
      <c r="I839" s="11">
        <f t="shared" si="174"/>
        <v>4940000</v>
      </c>
      <c r="J839" s="31" t="s">
        <v>312</v>
      </c>
      <c r="K839" s="11" t="s">
        <v>1949</v>
      </c>
      <c r="L839" s="107">
        <f t="shared" si="180"/>
        <v>0</v>
      </c>
      <c r="M839" s="107"/>
      <c r="N839" s="107"/>
      <c r="O839" s="107">
        <f t="shared" si="181"/>
        <v>4940000</v>
      </c>
      <c r="P839" s="107">
        <v>4940000</v>
      </c>
      <c r="Q839" s="107"/>
      <c r="R839" s="107">
        <f t="shared" si="182"/>
        <v>0</v>
      </c>
      <c r="S839" s="107"/>
      <c r="T839" s="107"/>
      <c r="U839" s="107">
        <f t="shared" si="183"/>
        <v>0</v>
      </c>
      <c r="V839" s="107"/>
      <c r="W839" s="107"/>
      <c r="X839" s="107">
        <f t="shared" si="184"/>
        <v>0</v>
      </c>
      <c r="Y839" s="107"/>
      <c r="Z839" s="107"/>
      <c r="AA839" s="108">
        <f>C839+I839-L839-O839-U839-X839-R839</f>
        <v>0</v>
      </c>
      <c r="AB839" s="7">
        <v>45553</v>
      </c>
    </row>
    <row r="840" spans="1:28" ht="15.75" hidden="1" x14ac:dyDescent="0.25">
      <c r="A840" s="24">
        <v>45553</v>
      </c>
      <c r="B840" s="25" t="s">
        <v>371</v>
      </c>
      <c r="C840" s="25"/>
      <c r="D840" s="25" t="s">
        <v>46</v>
      </c>
      <c r="E840" s="25" t="s">
        <v>232</v>
      </c>
      <c r="F840" s="25">
        <v>25</v>
      </c>
      <c r="G840" s="25" t="s">
        <v>39</v>
      </c>
      <c r="H840" s="25">
        <v>125000</v>
      </c>
      <c r="I840" s="11">
        <f t="shared" si="174"/>
        <v>3125000</v>
      </c>
      <c r="J840" s="31" t="s">
        <v>312</v>
      </c>
      <c r="K840" s="11" t="s">
        <v>1936</v>
      </c>
      <c r="L840" s="107">
        <f t="shared" si="180"/>
        <v>0</v>
      </c>
      <c r="M840" s="107"/>
      <c r="N840" s="107"/>
      <c r="O840" s="107">
        <f t="shared" si="181"/>
        <v>3125000</v>
      </c>
      <c r="P840" s="107">
        <v>3125000</v>
      </c>
      <c r="Q840" s="107"/>
      <c r="R840" s="107">
        <f t="shared" si="182"/>
        <v>0</v>
      </c>
      <c r="S840" s="107"/>
      <c r="T840" s="107"/>
      <c r="U840" s="107">
        <f t="shared" si="183"/>
        <v>0</v>
      </c>
      <c r="V840" s="107"/>
      <c r="W840" s="107"/>
      <c r="X840" s="107">
        <f t="shared" si="184"/>
        <v>0</v>
      </c>
      <c r="Y840" s="107"/>
      <c r="Z840" s="107"/>
      <c r="AA840" s="108">
        <f>C840+I840-L840-O840-U840-X840-R840</f>
        <v>0</v>
      </c>
      <c r="AB840" s="7">
        <v>45552</v>
      </c>
    </row>
    <row r="841" spans="1:28" ht="15.75" hidden="1" x14ac:dyDescent="0.25">
      <c r="A841" s="24">
        <v>45553</v>
      </c>
      <c r="B841" s="25" t="s">
        <v>675</v>
      </c>
      <c r="C841" s="25"/>
      <c r="D841" s="25" t="s">
        <v>46</v>
      </c>
      <c r="E841" s="25" t="s">
        <v>108</v>
      </c>
      <c r="F841" s="25">
        <v>1000</v>
      </c>
      <c r="G841" s="25" t="s">
        <v>34</v>
      </c>
      <c r="H841" s="25">
        <v>1800</v>
      </c>
      <c r="I841" s="11">
        <f t="shared" si="174"/>
        <v>1800000</v>
      </c>
      <c r="J841" s="31" t="s">
        <v>312</v>
      </c>
      <c r="K841" s="11" t="s">
        <v>1935</v>
      </c>
      <c r="L841" s="107">
        <f t="shared" si="180"/>
        <v>0</v>
      </c>
      <c r="M841" s="107"/>
      <c r="N841" s="107"/>
      <c r="O841" s="107">
        <f t="shared" si="181"/>
        <v>1800000</v>
      </c>
      <c r="P841" s="107">
        <v>1800000</v>
      </c>
      <c r="Q841" s="107"/>
      <c r="R841" s="107">
        <f t="shared" si="182"/>
        <v>0</v>
      </c>
      <c r="S841" s="107"/>
      <c r="T841" s="107"/>
      <c r="U841" s="107">
        <f t="shared" si="183"/>
        <v>0</v>
      </c>
      <c r="V841" s="107"/>
      <c r="W841" s="107"/>
      <c r="X841" s="107">
        <f t="shared" si="184"/>
        <v>0</v>
      </c>
      <c r="Y841" s="107"/>
      <c r="Z841" s="107"/>
      <c r="AA841" s="108">
        <f>C841+I841-L841-O841-U841-X841-R841</f>
        <v>0</v>
      </c>
      <c r="AB841" s="7">
        <v>45552</v>
      </c>
    </row>
    <row r="842" spans="1:28" ht="15.75" hidden="1" x14ac:dyDescent="0.25">
      <c r="A842" s="24">
        <v>45553</v>
      </c>
      <c r="B842" s="25" t="s">
        <v>726</v>
      </c>
      <c r="C842" s="25"/>
      <c r="D842" s="25" t="s">
        <v>46</v>
      </c>
      <c r="E842" s="25" t="s">
        <v>177</v>
      </c>
      <c r="F842" s="25">
        <v>100</v>
      </c>
      <c r="G842" s="25" t="s">
        <v>39</v>
      </c>
      <c r="H842" s="25">
        <v>101600</v>
      </c>
      <c r="I842" s="11">
        <f t="shared" si="174"/>
        <v>10160000</v>
      </c>
      <c r="J842" s="31" t="s">
        <v>324</v>
      </c>
      <c r="K842" s="11"/>
      <c r="L842" s="107">
        <f t="shared" si="180"/>
        <v>10160000</v>
      </c>
      <c r="M842" s="107">
        <v>10160000</v>
      </c>
      <c r="N842" s="107"/>
      <c r="O842" s="107">
        <f t="shared" si="181"/>
        <v>0</v>
      </c>
      <c r="P842" s="107"/>
      <c r="Q842" s="107"/>
      <c r="R842" s="107">
        <f t="shared" si="182"/>
        <v>0</v>
      </c>
      <c r="S842" s="107"/>
      <c r="T842" s="107"/>
      <c r="U842" s="107">
        <f t="shared" si="183"/>
        <v>0</v>
      </c>
      <c r="V842" s="107"/>
      <c r="W842" s="107"/>
      <c r="X842" s="107">
        <f t="shared" si="184"/>
        <v>0</v>
      </c>
      <c r="Y842" s="107"/>
      <c r="Z842" s="107"/>
      <c r="AA842" s="108">
        <f>C842+I842-L842-O842-U842-X842-R842</f>
        <v>0</v>
      </c>
      <c r="AB842" s="7">
        <v>45553</v>
      </c>
    </row>
    <row r="843" spans="1:28" ht="15.75" hidden="1" x14ac:dyDescent="0.25">
      <c r="A843" s="24">
        <v>45553</v>
      </c>
      <c r="B843" s="25" t="s">
        <v>674</v>
      </c>
      <c r="C843" s="25"/>
      <c r="D843" s="25" t="s">
        <v>46</v>
      </c>
      <c r="E843" s="25" t="s">
        <v>108</v>
      </c>
      <c r="F843" s="25">
        <v>2000</v>
      </c>
      <c r="G843" s="25" t="s">
        <v>34</v>
      </c>
      <c r="H843" s="25">
        <v>2150</v>
      </c>
      <c r="I843" s="11">
        <f t="shared" si="174"/>
        <v>4300000</v>
      </c>
      <c r="J843" s="31" t="s">
        <v>324</v>
      </c>
      <c r="K843" s="11"/>
      <c r="L843" s="107">
        <f t="shared" si="180"/>
        <v>0</v>
      </c>
      <c r="M843" s="107"/>
      <c r="N843" s="107"/>
      <c r="O843" s="107">
        <f t="shared" si="181"/>
        <v>0</v>
      </c>
      <c r="P843" s="107"/>
      <c r="Q843" s="107"/>
      <c r="R843" s="107">
        <f t="shared" si="182"/>
        <v>0</v>
      </c>
      <c r="S843" s="107"/>
      <c r="T843" s="107"/>
      <c r="U843" s="107">
        <f t="shared" si="183"/>
        <v>4300000</v>
      </c>
      <c r="V843" s="107">
        <v>4000000</v>
      </c>
      <c r="W843" s="107">
        <v>300000</v>
      </c>
      <c r="X843" s="107">
        <f t="shared" si="184"/>
        <v>0</v>
      </c>
      <c r="Y843" s="107"/>
      <c r="Z843" s="107"/>
      <c r="AA843" s="108">
        <f>C843+I843-L843-O843-U843-X843-R843</f>
        <v>0</v>
      </c>
      <c r="AB843" s="7">
        <v>45558</v>
      </c>
    </row>
    <row r="844" spans="1:28" ht="15.75" hidden="1" x14ac:dyDescent="0.25">
      <c r="A844" s="24">
        <v>45553</v>
      </c>
      <c r="B844" s="25" t="s">
        <v>672</v>
      </c>
      <c r="C844" s="25"/>
      <c r="D844" s="25" t="s">
        <v>46</v>
      </c>
      <c r="E844" s="25" t="s">
        <v>127</v>
      </c>
      <c r="F844" s="25">
        <v>20</v>
      </c>
      <c r="G844" s="25" t="s">
        <v>39</v>
      </c>
      <c r="H844" s="25">
        <v>70000</v>
      </c>
      <c r="I844" s="11">
        <f t="shared" si="174"/>
        <v>1400000</v>
      </c>
      <c r="J844" s="31" t="s">
        <v>312</v>
      </c>
      <c r="K844" s="11" t="s">
        <v>1933</v>
      </c>
      <c r="L844" s="107">
        <f t="shared" si="180"/>
        <v>0</v>
      </c>
      <c r="M844" s="107"/>
      <c r="N844" s="107"/>
      <c r="O844" s="107">
        <f t="shared" si="181"/>
        <v>1400000</v>
      </c>
      <c r="P844" s="107">
        <v>1400000</v>
      </c>
      <c r="Q844" s="107"/>
      <c r="R844" s="107">
        <f t="shared" si="182"/>
        <v>0</v>
      </c>
      <c r="S844" s="107"/>
      <c r="T844" s="107"/>
      <c r="U844" s="107">
        <f t="shared" si="183"/>
        <v>0</v>
      </c>
      <c r="V844" s="107"/>
      <c r="W844" s="107"/>
      <c r="X844" s="107">
        <f t="shared" si="184"/>
        <v>0</v>
      </c>
      <c r="Y844" s="107"/>
      <c r="Z844" s="107"/>
      <c r="AA844" s="108">
        <f>C844+I844-L844-O844-U844-X844-R844</f>
        <v>0</v>
      </c>
      <c r="AB844" s="7">
        <v>45552</v>
      </c>
    </row>
    <row r="845" spans="1:28" ht="15.75" hidden="1" x14ac:dyDescent="0.25">
      <c r="A845" s="24">
        <v>45553</v>
      </c>
      <c r="B845" s="25" t="s">
        <v>511</v>
      </c>
      <c r="C845" s="25"/>
      <c r="D845" s="25" t="s">
        <v>46</v>
      </c>
      <c r="E845" s="25" t="s">
        <v>127</v>
      </c>
      <c r="F845" s="25">
        <v>2</v>
      </c>
      <c r="G845" s="25" t="s">
        <v>39</v>
      </c>
      <c r="H845" s="25">
        <v>70000</v>
      </c>
      <c r="I845" s="11">
        <f t="shared" si="174"/>
        <v>140000</v>
      </c>
      <c r="J845" s="31" t="s">
        <v>312</v>
      </c>
      <c r="K845" s="11" t="s">
        <v>1950</v>
      </c>
      <c r="L845" s="107">
        <f t="shared" si="180"/>
        <v>0</v>
      </c>
      <c r="M845" s="107"/>
      <c r="N845" s="107"/>
      <c r="O845" s="107">
        <f t="shared" si="181"/>
        <v>140000</v>
      </c>
      <c r="P845" s="107">
        <v>140000</v>
      </c>
      <c r="Q845" s="107"/>
      <c r="R845" s="107">
        <f t="shared" si="182"/>
        <v>0</v>
      </c>
      <c r="S845" s="107"/>
      <c r="T845" s="107"/>
      <c r="U845" s="107">
        <f t="shared" si="183"/>
        <v>0</v>
      </c>
      <c r="V845" s="107"/>
      <c r="W845" s="107"/>
      <c r="X845" s="107">
        <f t="shared" si="184"/>
        <v>0</v>
      </c>
      <c r="Y845" s="107"/>
      <c r="Z845" s="107"/>
      <c r="AA845" s="108">
        <f>C845+I845-L845-O845-U845-X845-R845</f>
        <v>0</v>
      </c>
      <c r="AB845" s="7">
        <v>45553</v>
      </c>
    </row>
    <row r="846" spans="1:28" ht="15.75" hidden="1" x14ac:dyDescent="0.25">
      <c r="A846" s="24">
        <v>45553</v>
      </c>
      <c r="B846" s="25" t="s">
        <v>511</v>
      </c>
      <c r="C846" s="25"/>
      <c r="D846" s="25" t="s">
        <v>46</v>
      </c>
      <c r="E846" s="25" t="s">
        <v>129</v>
      </c>
      <c r="F846" s="25">
        <v>24</v>
      </c>
      <c r="G846" s="25" t="s">
        <v>77</v>
      </c>
      <c r="H846" s="25">
        <v>65000</v>
      </c>
      <c r="I846" s="11">
        <f t="shared" si="174"/>
        <v>1560000</v>
      </c>
      <c r="J846" s="31" t="s">
        <v>312</v>
      </c>
      <c r="K846" s="11" t="s">
        <v>1950</v>
      </c>
      <c r="L846" s="107">
        <f t="shared" si="180"/>
        <v>0</v>
      </c>
      <c r="M846" s="107"/>
      <c r="N846" s="107"/>
      <c r="O846" s="107">
        <f t="shared" si="181"/>
        <v>1560000</v>
      </c>
      <c r="P846" s="107">
        <v>1560000</v>
      </c>
      <c r="Q846" s="107"/>
      <c r="R846" s="107">
        <f t="shared" si="182"/>
        <v>0</v>
      </c>
      <c r="S846" s="107"/>
      <c r="T846" s="107"/>
      <c r="U846" s="107">
        <f t="shared" si="183"/>
        <v>0</v>
      </c>
      <c r="V846" s="107"/>
      <c r="W846" s="107"/>
      <c r="X846" s="107">
        <f t="shared" si="184"/>
        <v>0</v>
      </c>
      <c r="Y846" s="107"/>
      <c r="Z846" s="107"/>
      <c r="AA846" s="108">
        <f>C846+I846-L846-O846-U846-X846-R846</f>
        <v>0</v>
      </c>
      <c r="AB846" s="7">
        <v>45553</v>
      </c>
    </row>
    <row r="847" spans="1:28" ht="15.75" hidden="1" x14ac:dyDescent="0.25">
      <c r="A847" s="24">
        <v>45553</v>
      </c>
      <c r="B847" s="25" t="s">
        <v>308</v>
      </c>
      <c r="C847" s="25"/>
      <c r="D847" s="25" t="s">
        <v>46</v>
      </c>
      <c r="E847" s="25" t="s">
        <v>1306</v>
      </c>
      <c r="F847" s="25">
        <v>4</v>
      </c>
      <c r="G847" s="25" t="s">
        <v>23</v>
      </c>
      <c r="H847" s="25">
        <v>400000</v>
      </c>
      <c r="I847" s="11">
        <f t="shared" si="174"/>
        <v>1600000</v>
      </c>
      <c r="J847" s="31" t="s">
        <v>324</v>
      </c>
      <c r="K847" s="11"/>
      <c r="L847" s="107">
        <f t="shared" si="180"/>
        <v>1600000</v>
      </c>
      <c r="M847" s="107">
        <v>1600000</v>
      </c>
      <c r="N847" s="107"/>
      <c r="O847" s="107">
        <f t="shared" si="181"/>
        <v>0</v>
      </c>
      <c r="P847" s="107"/>
      <c r="Q847" s="107"/>
      <c r="R847" s="107">
        <f t="shared" si="182"/>
        <v>0</v>
      </c>
      <c r="S847" s="107"/>
      <c r="T847" s="107"/>
      <c r="U847" s="107">
        <f t="shared" si="183"/>
        <v>0</v>
      </c>
      <c r="V847" s="107"/>
      <c r="W847" s="107"/>
      <c r="X847" s="107">
        <f t="shared" si="184"/>
        <v>0</v>
      </c>
      <c r="Y847" s="107"/>
      <c r="Z847" s="107"/>
      <c r="AA847" s="108">
        <f>C847+I847-L847-O847-U847-X847-R847</f>
        <v>0</v>
      </c>
      <c r="AB847" s="7">
        <v>45553</v>
      </c>
    </row>
    <row r="848" spans="1:28" ht="15.75" hidden="1" x14ac:dyDescent="0.25">
      <c r="A848" s="24">
        <v>45553</v>
      </c>
      <c r="B848" s="25" t="s">
        <v>800</v>
      </c>
      <c r="C848" s="25"/>
      <c r="D848" s="25" t="s">
        <v>46</v>
      </c>
      <c r="E848" s="25" t="s">
        <v>173</v>
      </c>
      <c r="F848" s="25">
        <v>100</v>
      </c>
      <c r="G848" s="25" t="s">
        <v>34</v>
      </c>
      <c r="H848" s="25">
        <v>4000</v>
      </c>
      <c r="I848" s="11">
        <f t="shared" si="174"/>
        <v>400000</v>
      </c>
      <c r="J848" s="26" t="s">
        <v>28</v>
      </c>
      <c r="K848" s="11" t="s">
        <v>1944</v>
      </c>
      <c r="L848" s="107">
        <f t="shared" si="180"/>
        <v>0</v>
      </c>
      <c r="M848" s="107"/>
      <c r="N848" s="107"/>
      <c r="O848" s="107">
        <f t="shared" si="181"/>
        <v>0</v>
      </c>
      <c r="P848" s="107"/>
      <c r="Q848" s="107"/>
      <c r="R848" s="107">
        <f t="shared" si="182"/>
        <v>0</v>
      </c>
      <c r="S848" s="107"/>
      <c r="T848" s="107"/>
      <c r="U848" s="107">
        <f t="shared" si="183"/>
        <v>0</v>
      </c>
      <c r="V848" s="107"/>
      <c r="W848" s="107"/>
      <c r="X848" s="107">
        <f t="shared" si="184"/>
        <v>0</v>
      </c>
      <c r="Y848" s="107"/>
      <c r="Z848" s="107"/>
      <c r="AA848" s="108">
        <f>C848+I848-L848-O848-U848-X848-R848</f>
        <v>400000</v>
      </c>
      <c r="AB848" s="7"/>
    </row>
    <row r="849" spans="1:28" ht="15.75" hidden="1" x14ac:dyDescent="0.25">
      <c r="A849" s="24">
        <v>45553</v>
      </c>
      <c r="B849" s="25" t="s">
        <v>800</v>
      </c>
      <c r="C849" s="25"/>
      <c r="D849" s="25" t="s">
        <v>46</v>
      </c>
      <c r="E849" s="25" t="s">
        <v>512</v>
      </c>
      <c r="F849" s="25">
        <v>4</v>
      </c>
      <c r="G849" s="25" t="s">
        <v>27</v>
      </c>
      <c r="H849" s="25">
        <v>460000</v>
      </c>
      <c r="I849" s="11">
        <f t="shared" si="174"/>
        <v>1840000</v>
      </c>
      <c r="J849" s="31" t="s">
        <v>312</v>
      </c>
      <c r="K849" s="11" t="s">
        <v>1920</v>
      </c>
      <c r="L849" s="107">
        <f t="shared" si="180"/>
        <v>0</v>
      </c>
      <c r="M849" s="107"/>
      <c r="N849" s="107"/>
      <c r="O849" s="107">
        <f t="shared" si="181"/>
        <v>1840000</v>
      </c>
      <c r="P849" s="107">
        <v>1840000</v>
      </c>
      <c r="Q849" s="107"/>
      <c r="R849" s="107">
        <f t="shared" si="182"/>
        <v>0</v>
      </c>
      <c r="S849" s="107"/>
      <c r="T849" s="107"/>
      <c r="U849" s="107">
        <f t="shared" si="183"/>
        <v>0</v>
      </c>
      <c r="V849" s="107"/>
      <c r="W849" s="107"/>
      <c r="X849" s="107">
        <f t="shared" si="184"/>
        <v>0</v>
      </c>
      <c r="Y849" s="107"/>
      <c r="Z849" s="107"/>
      <c r="AA849" s="108">
        <f>C849+I849-L849-O849-U849-X849-R849</f>
        <v>0</v>
      </c>
      <c r="AB849" s="7">
        <v>45551</v>
      </c>
    </row>
    <row r="850" spans="1:28" ht="15.75" hidden="1" x14ac:dyDescent="0.25">
      <c r="A850" s="24">
        <v>45553</v>
      </c>
      <c r="B850" s="25" t="s">
        <v>287</v>
      </c>
      <c r="C850" s="25"/>
      <c r="D850" s="25" t="s">
        <v>46</v>
      </c>
      <c r="E850" s="25" t="s">
        <v>81</v>
      </c>
      <c r="F850" s="25">
        <v>69.3</v>
      </c>
      <c r="G850" s="25" t="s">
        <v>39</v>
      </c>
      <c r="H850" s="25">
        <v>46000</v>
      </c>
      <c r="I850" s="11">
        <f t="shared" si="174"/>
        <v>3187800</v>
      </c>
      <c r="J850" s="31" t="s">
        <v>312</v>
      </c>
      <c r="K850" s="11" t="s">
        <v>1946</v>
      </c>
      <c r="L850" s="107">
        <f t="shared" si="180"/>
        <v>0</v>
      </c>
      <c r="M850" s="107"/>
      <c r="N850" s="107"/>
      <c r="O850" s="107">
        <f t="shared" si="181"/>
        <v>3187800</v>
      </c>
      <c r="P850" s="107">
        <v>3187800</v>
      </c>
      <c r="Q850" s="107"/>
      <c r="R850" s="107">
        <f t="shared" si="182"/>
        <v>0</v>
      </c>
      <c r="S850" s="107"/>
      <c r="T850" s="107"/>
      <c r="U850" s="107">
        <f t="shared" si="183"/>
        <v>0</v>
      </c>
      <c r="V850" s="107"/>
      <c r="W850" s="107"/>
      <c r="X850" s="107">
        <f t="shared" si="184"/>
        <v>0</v>
      </c>
      <c r="Y850" s="107"/>
      <c r="Z850" s="107"/>
      <c r="AA850" s="108">
        <f>C850+I850-L850-O850-U850-X850-R850</f>
        <v>0</v>
      </c>
      <c r="AB850" s="7">
        <v>45553</v>
      </c>
    </row>
    <row r="851" spans="1:28" ht="15.75" hidden="1" x14ac:dyDescent="0.25">
      <c r="A851" s="24">
        <v>45553</v>
      </c>
      <c r="B851" s="25" t="s">
        <v>111</v>
      </c>
      <c r="C851" s="25"/>
      <c r="D851" s="25" t="s">
        <v>46</v>
      </c>
      <c r="E851" s="25" t="s">
        <v>477</v>
      </c>
      <c r="F851" s="25">
        <v>4</v>
      </c>
      <c r="G851" s="25" t="s">
        <v>48</v>
      </c>
      <c r="H851" s="25">
        <v>230000</v>
      </c>
      <c r="I851" s="11">
        <f t="shared" si="174"/>
        <v>920000</v>
      </c>
      <c r="J851" s="31" t="s">
        <v>324</v>
      </c>
      <c r="K851" s="11"/>
      <c r="L851" s="107">
        <f t="shared" si="180"/>
        <v>920000</v>
      </c>
      <c r="M851" s="107">
        <v>920000</v>
      </c>
      <c r="N851" s="107"/>
      <c r="O851" s="107">
        <f t="shared" si="181"/>
        <v>0</v>
      </c>
      <c r="P851" s="107"/>
      <c r="Q851" s="107"/>
      <c r="R851" s="107">
        <f t="shared" si="182"/>
        <v>0</v>
      </c>
      <c r="S851" s="107"/>
      <c r="T851" s="107"/>
      <c r="U851" s="107">
        <f t="shared" si="183"/>
        <v>0</v>
      </c>
      <c r="V851" s="107"/>
      <c r="W851" s="107"/>
      <c r="X851" s="107">
        <f t="shared" si="184"/>
        <v>0</v>
      </c>
      <c r="Y851" s="107"/>
      <c r="Z851" s="107"/>
      <c r="AA851" s="108">
        <f>C851+I851-L851-O851-U851-X851-R851</f>
        <v>0</v>
      </c>
      <c r="AB851" s="7">
        <v>45553</v>
      </c>
    </row>
    <row r="852" spans="1:28" ht="15.75" hidden="1" x14ac:dyDescent="0.25">
      <c r="A852" s="24">
        <v>45553</v>
      </c>
      <c r="B852" s="25" t="s">
        <v>414</v>
      </c>
      <c r="C852" s="25"/>
      <c r="D852" s="25" t="s">
        <v>46</v>
      </c>
      <c r="E852" s="25" t="s">
        <v>81</v>
      </c>
      <c r="F852" s="25">
        <v>23</v>
      </c>
      <c r="G852" s="25" t="s">
        <v>39</v>
      </c>
      <c r="H852" s="25">
        <v>46000</v>
      </c>
      <c r="I852" s="11">
        <f t="shared" si="174"/>
        <v>1058000</v>
      </c>
      <c r="J852" s="31" t="s">
        <v>312</v>
      </c>
      <c r="K852" s="11" t="s">
        <v>1945</v>
      </c>
      <c r="L852" s="107">
        <f t="shared" si="180"/>
        <v>0</v>
      </c>
      <c r="M852" s="107"/>
      <c r="N852" s="107"/>
      <c r="O852" s="107">
        <f t="shared" si="181"/>
        <v>1058000</v>
      </c>
      <c r="P852" s="107">
        <v>1058000</v>
      </c>
      <c r="Q852" s="107"/>
      <c r="R852" s="107">
        <f t="shared" si="182"/>
        <v>0</v>
      </c>
      <c r="S852" s="107"/>
      <c r="T852" s="107"/>
      <c r="U852" s="107">
        <f t="shared" si="183"/>
        <v>0</v>
      </c>
      <c r="V852" s="107"/>
      <c r="W852" s="107"/>
      <c r="X852" s="107">
        <f t="shared" si="184"/>
        <v>0</v>
      </c>
      <c r="Y852" s="107"/>
      <c r="Z852" s="107"/>
      <c r="AA852" s="108">
        <f>C852+I852-L852-O852-U852-X852-R852</f>
        <v>0</v>
      </c>
      <c r="AB852" s="7">
        <v>45553</v>
      </c>
    </row>
    <row r="853" spans="1:28" ht="15.75" hidden="1" x14ac:dyDescent="0.25">
      <c r="A853" s="24">
        <v>45553</v>
      </c>
      <c r="B853" s="25" t="s">
        <v>1893</v>
      </c>
      <c r="C853" s="25"/>
      <c r="D853" s="25" t="s">
        <v>46</v>
      </c>
      <c r="E853" s="25" t="s">
        <v>63</v>
      </c>
      <c r="F853" s="25">
        <v>1</v>
      </c>
      <c r="G853" s="25" t="s">
        <v>48</v>
      </c>
      <c r="H853" s="25">
        <v>450000</v>
      </c>
      <c r="I853" s="11">
        <f t="shared" si="174"/>
        <v>450000</v>
      </c>
      <c r="J853" s="31" t="s">
        <v>312</v>
      </c>
      <c r="K853" s="11"/>
      <c r="L853" s="107">
        <f t="shared" si="180"/>
        <v>0</v>
      </c>
      <c r="M853" s="107"/>
      <c r="N853" s="107"/>
      <c r="O853" s="107">
        <f t="shared" si="181"/>
        <v>0</v>
      </c>
      <c r="P853" s="107"/>
      <c r="Q853" s="107"/>
      <c r="R853" s="107">
        <f t="shared" si="182"/>
        <v>450000</v>
      </c>
      <c r="S853" s="107">
        <v>450000</v>
      </c>
      <c r="T853" s="107"/>
      <c r="U853" s="107">
        <f t="shared" si="183"/>
        <v>0</v>
      </c>
      <c r="V853" s="107"/>
      <c r="W853" s="107"/>
      <c r="X853" s="107">
        <f t="shared" si="184"/>
        <v>0</v>
      </c>
      <c r="Y853" s="107"/>
      <c r="Z853" s="107"/>
      <c r="AA853" s="108">
        <f>C853+I853-L853-O853-U853-X853-R853</f>
        <v>0</v>
      </c>
      <c r="AB853" s="7">
        <v>45554</v>
      </c>
    </row>
    <row r="854" spans="1:28" ht="15.75" hidden="1" x14ac:dyDescent="0.25">
      <c r="A854" s="24">
        <v>45553</v>
      </c>
      <c r="B854" s="25" t="s">
        <v>956</v>
      </c>
      <c r="C854" s="25"/>
      <c r="D854" s="25" t="s">
        <v>46</v>
      </c>
      <c r="E854" s="25" t="s">
        <v>58</v>
      </c>
      <c r="F854" s="25">
        <v>1200</v>
      </c>
      <c r="G854" s="25" t="s">
        <v>34</v>
      </c>
      <c r="H854" s="25">
        <v>2000</v>
      </c>
      <c r="I854" s="11">
        <f t="shared" si="174"/>
        <v>2400000</v>
      </c>
      <c r="J854" s="31" t="s">
        <v>312</v>
      </c>
      <c r="K854" s="11" t="s">
        <v>1947</v>
      </c>
      <c r="L854" s="107">
        <f t="shared" si="180"/>
        <v>0</v>
      </c>
      <c r="M854" s="107"/>
      <c r="N854" s="107"/>
      <c r="O854" s="107">
        <f t="shared" si="181"/>
        <v>2400000</v>
      </c>
      <c r="P854" s="107">
        <v>2400000</v>
      </c>
      <c r="Q854" s="107"/>
      <c r="R854" s="107">
        <f t="shared" si="182"/>
        <v>0</v>
      </c>
      <c r="S854" s="107"/>
      <c r="T854" s="107"/>
      <c r="U854" s="107">
        <f t="shared" si="183"/>
        <v>0</v>
      </c>
      <c r="V854" s="107"/>
      <c r="W854" s="107"/>
      <c r="X854" s="107">
        <f t="shared" si="184"/>
        <v>0</v>
      </c>
      <c r="Y854" s="107"/>
      <c r="Z854" s="107"/>
      <c r="AA854" s="108">
        <f>C854+I854-L854-O854-U854-X854-R854</f>
        <v>0</v>
      </c>
      <c r="AB854" s="7">
        <v>45553</v>
      </c>
    </row>
    <row r="855" spans="1:28" ht="15.75" hidden="1" x14ac:dyDescent="0.25">
      <c r="A855" s="24">
        <v>45553</v>
      </c>
      <c r="B855" s="25" t="s">
        <v>51</v>
      </c>
      <c r="C855" s="25"/>
      <c r="D855" s="25" t="s">
        <v>46</v>
      </c>
      <c r="E855" s="25" t="s">
        <v>145</v>
      </c>
      <c r="F855" s="25">
        <v>102.5</v>
      </c>
      <c r="G855" s="25" t="s">
        <v>39</v>
      </c>
      <c r="H855" s="25">
        <v>45000</v>
      </c>
      <c r="I855" s="11">
        <f t="shared" si="174"/>
        <v>4612500</v>
      </c>
      <c r="J855" s="26" t="s">
        <v>28</v>
      </c>
      <c r="K855" s="11" t="s">
        <v>1939</v>
      </c>
      <c r="L855" s="107">
        <f t="shared" si="180"/>
        <v>0</v>
      </c>
      <c r="M855" s="107"/>
      <c r="N855" s="107"/>
      <c r="O855" s="107">
        <f t="shared" si="181"/>
        <v>0</v>
      </c>
      <c r="P855" s="107"/>
      <c r="Q855" s="107"/>
      <c r="R855" s="107">
        <f t="shared" si="182"/>
        <v>0</v>
      </c>
      <c r="S855" s="107"/>
      <c r="T855" s="107"/>
      <c r="U855" s="107">
        <f t="shared" si="183"/>
        <v>0</v>
      </c>
      <c r="V855" s="107"/>
      <c r="W855" s="107"/>
      <c r="X855" s="107">
        <f t="shared" si="184"/>
        <v>0</v>
      </c>
      <c r="Y855" s="107"/>
      <c r="Z855" s="107"/>
      <c r="AA855" s="108">
        <f>C855+I855-L855-O855-U855-X855-R855</f>
        <v>4612500</v>
      </c>
      <c r="AB855" s="7"/>
    </row>
    <row r="856" spans="1:28" ht="15.75" hidden="1" x14ac:dyDescent="0.25">
      <c r="A856" s="24">
        <v>45553</v>
      </c>
      <c r="B856" s="25" t="s">
        <v>51</v>
      </c>
      <c r="C856" s="25"/>
      <c r="D856" s="25" t="s">
        <v>46</v>
      </c>
      <c r="E856" s="25" t="s">
        <v>299</v>
      </c>
      <c r="F856" s="25">
        <v>99.3</v>
      </c>
      <c r="G856" s="25" t="s">
        <v>39</v>
      </c>
      <c r="H856" s="25">
        <v>45000</v>
      </c>
      <c r="I856" s="11">
        <f t="shared" si="174"/>
        <v>4468500</v>
      </c>
      <c r="J856" s="26" t="s">
        <v>28</v>
      </c>
      <c r="K856" s="11" t="s">
        <v>1939</v>
      </c>
      <c r="L856" s="107">
        <f t="shared" si="180"/>
        <v>0</v>
      </c>
      <c r="M856" s="107"/>
      <c r="N856" s="107"/>
      <c r="O856" s="107">
        <f t="shared" si="181"/>
        <v>0</v>
      </c>
      <c r="P856" s="107"/>
      <c r="Q856" s="107"/>
      <c r="R856" s="107">
        <f t="shared" si="182"/>
        <v>0</v>
      </c>
      <c r="S856" s="107"/>
      <c r="T856" s="107"/>
      <c r="U856" s="107">
        <f t="shared" si="183"/>
        <v>0</v>
      </c>
      <c r="V856" s="107"/>
      <c r="W856" s="107"/>
      <c r="X856" s="107">
        <f t="shared" si="184"/>
        <v>0</v>
      </c>
      <c r="Y856" s="107"/>
      <c r="Z856" s="107"/>
      <c r="AA856" s="108">
        <f>C856+I856-L856-O856-U856-X856-R856</f>
        <v>4468500</v>
      </c>
      <c r="AB856" s="7"/>
    </row>
    <row r="857" spans="1:28" ht="15.75" hidden="1" x14ac:dyDescent="0.25">
      <c r="A857" s="24">
        <v>45553</v>
      </c>
      <c r="B857" s="25" t="s">
        <v>472</v>
      </c>
      <c r="C857" s="25"/>
      <c r="D857" s="25" t="s">
        <v>46</v>
      </c>
      <c r="E857" s="25" t="s">
        <v>53</v>
      </c>
      <c r="F857" s="25">
        <v>1</v>
      </c>
      <c r="G857" s="25" t="s">
        <v>23</v>
      </c>
      <c r="H857" s="25">
        <v>400000</v>
      </c>
      <c r="I857" s="11">
        <f t="shared" si="174"/>
        <v>400000</v>
      </c>
      <c r="J857" s="26" t="s">
        <v>28</v>
      </c>
      <c r="K857" s="11"/>
      <c r="L857" s="107">
        <f t="shared" si="180"/>
        <v>0</v>
      </c>
      <c r="M857" s="107"/>
      <c r="N857" s="107"/>
      <c r="O857" s="107">
        <f t="shared" si="181"/>
        <v>0</v>
      </c>
      <c r="P857" s="107"/>
      <c r="Q857" s="107"/>
      <c r="R857" s="107">
        <f t="shared" si="182"/>
        <v>0</v>
      </c>
      <c r="S857" s="107"/>
      <c r="T857" s="107"/>
      <c r="U857" s="107">
        <f t="shared" si="183"/>
        <v>0</v>
      </c>
      <c r="V857" s="107"/>
      <c r="W857" s="107"/>
      <c r="X857" s="107">
        <f t="shared" si="184"/>
        <v>0</v>
      </c>
      <c r="Y857" s="107"/>
      <c r="Z857" s="107"/>
      <c r="AA857" s="108">
        <f>C857+I857-L857-O857-U857-X857-R857</f>
        <v>400000</v>
      </c>
      <c r="AB857" s="7"/>
    </row>
    <row r="858" spans="1:28" ht="15.75" hidden="1" x14ac:dyDescent="0.25">
      <c r="A858" s="24">
        <v>45553</v>
      </c>
      <c r="B858" s="25" t="s">
        <v>231</v>
      </c>
      <c r="C858" s="25"/>
      <c r="D858" s="25" t="s">
        <v>46</v>
      </c>
      <c r="E858" s="25" t="s">
        <v>138</v>
      </c>
      <c r="F858" s="25">
        <v>4750</v>
      </c>
      <c r="G858" s="25" t="s">
        <v>34</v>
      </c>
      <c r="H858" s="25">
        <v>1300</v>
      </c>
      <c r="I858" s="11">
        <f t="shared" si="174"/>
        <v>6175000</v>
      </c>
      <c r="J858" s="26" t="s">
        <v>28</v>
      </c>
      <c r="K858" s="11"/>
      <c r="L858" s="107">
        <f t="shared" si="180"/>
        <v>0</v>
      </c>
      <c r="M858" s="107"/>
      <c r="N858" s="107"/>
      <c r="O858" s="107">
        <f t="shared" si="181"/>
        <v>0</v>
      </c>
      <c r="P858" s="107"/>
      <c r="Q858" s="107"/>
      <c r="R858" s="107">
        <f t="shared" si="182"/>
        <v>0</v>
      </c>
      <c r="S858" s="107"/>
      <c r="T858" s="107"/>
      <c r="U858" s="107">
        <f t="shared" si="183"/>
        <v>0</v>
      </c>
      <c r="V858" s="107"/>
      <c r="W858" s="107"/>
      <c r="X858" s="107">
        <f t="shared" si="184"/>
        <v>0</v>
      </c>
      <c r="Y858" s="107"/>
      <c r="Z858" s="107"/>
      <c r="AA858" s="108">
        <f>C858+I858-L858-O858-U858-X858-R858</f>
        <v>6175000</v>
      </c>
      <c r="AB858" s="7"/>
    </row>
    <row r="859" spans="1:28" ht="15.75" hidden="1" x14ac:dyDescent="0.25">
      <c r="A859" s="24">
        <v>45553</v>
      </c>
      <c r="B859" s="25" t="s">
        <v>231</v>
      </c>
      <c r="C859" s="25"/>
      <c r="D859" s="25" t="s">
        <v>46</v>
      </c>
      <c r="E859" s="25" t="s">
        <v>81</v>
      </c>
      <c r="F859" s="25">
        <v>46.5</v>
      </c>
      <c r="G859" s="25" t="s">
        <v>39</v>
      </c>
      <c r="H859" s="25">
        <v>46000</v>
      </c>
      <c r="I859" s="11">
        <f t="shared" si="174"/>
        <v>2139000</v>
      </c>
      <c r="J859" s="26" t="s">
        <v>28</v>
      </c>
      <c r="K859" s="11"/>
      <c r="L859" s="107">
        <f t="shared" si="180"/>
        <v>0</v>
      </c>
      <c r="M859" s="107"/>
      <c r="N859" s="107"/>
      <c r="O859" s="107">
        <f t="shared" si="181"/>
        <v>0</v>
      </c>
      <c r="P859" s="107"/>
      <c r="Q859" s="107"/>
      <c r="R859" s="107">
        <f t="shared" si="182"/>
        <v>0</v>
      </c>
      <c r="S859" s="107"/>
      <c r="T859" s="107"/>
      <c r="U859" s="107">
        <f t="shared" si="183"/>
        <v>0</v>
      </c>
      <c r="V859" s="107"/>
      <c r="W859" s="107"/>
      <c r="X859" s="107">
        <f t="shared" si="184"/>
        <v>0</v>
      </c>
      <c r="Y859" s="107"/>
      <c r="Z859" s="107"/>
      <c r="AA859" s="108">
        <f>C859+I859-L859-O859-U859-X859-R859</f>
        <v>2139000</v>
      </c>
      <c r="AB859" s="7"/>
    </row>
    <row r="860" spans="1:28" ht="15.75" hidden="1" x14ac:dyDescent="0.25">
      <c r="A860" s="24">
        <v>45553</v>
      </c>
      <c r="B860" s="25" t="s">
        <v>96</v>
      </c>
      <c r="C860" s="25"/>
      <c r="D860" s="25" t="s">
        <v>46</v>
      </c>
      <c r="E860" s="25" t="s">
        <v>91</v>
      </c>
      <c r="F860" s="25">
        <v>7</v>
      </c>
      <c r="G860" s="25" t="s">
        <v>303</v>
      </c>
      <c r="H860" s="25">
        <v>1200000</v>
      </c>
      <c r="I860" s="11">
        <f t="shared" si="174"/>
        <v>8400000</v>
      </c>
      <c r="J860" s="31" t="s">
        <v>312</v>
      </c>
      <c r="K860" s="11" t="s">
        <v>1943</v>
      </c>
      <c r="L860" s="107">
        <f t="shared" si="180"/>
        <v>0</v>
      </c>
      <c r="M860" s="107"/>
      <c r="N860" s="107"/>
      <c r="O860" s="107">
        <f t="shared" si="181"/>
        <v>8400000</v>
      </c>
      <c r="P860" s="107">
        <v>8400000</v>
      </c>
      <c r="Q860" s="107"/>
      <c r="R860" s="107">
        <f t="shared" si="182"/>
        <v>0</v>
      </c>
      <c r="S860" s="107"/>
      <c r="T860" s="107"/>
      <c r="U860" s="107">
        <f t="shared" si="183"/>
        <v>0</v>
      </c>
      <c r="V860" s="107"/>
      <c r="W860" s="107"/>
      <c r="X860" s="107">
        <f t="shared" si="184"/>
        <v>0</v>
      </c>
      <c r="Y860" s="107"/>
      <c r="Z860" s="107"/>
      <c r="AA860" s="108">
        <f>C860+I860-L860-O860-U860-X860-R860</f>
        <v>0</v>
      </c>
      <c r="AB860" s="7">
        <v>45565</v>
      </c>
    </row>
    <row r="861" spans="1:28" ht="15.75" hidden="1" x14ac:dyDescent="0.25">
      <c r="A861" s="24">
        <v>45553</v>
      </c>
      <c r="B861" s="25" t="s">
        <v>253</v>
      </c>
      <c r="C861" s="25"/>
      <c r="D861" s="25" t="s">
        <v>46</v>
      </c>
      <c r="E861" s="25" t="s">
        <v>127</v>
      </c>
      <c r="F861" s="25">
        <v>10</v>
      </c>
      <c r="G861" s="25" t="s">
        <v>39</v>
      </c>
      <c r="H861" s="25">
        <v>70000</v>
      </c>
      <c r="I861" s="11">
        <f t="shared" si="174"/>
        <v>700000</v>
      </c>
      <c r="J861" s="26" t="s">
        <v>28</v>
      </c>
      <c r="K861" s="11" t="s">
        <v>1940</v>
      </c>
      <c r="L861" s="107">
        <f t="shared" si="180"/>
        <v>0</v>
      </c>
      <c r="M861" s="107"/>
      <c r="N861" s="107"/>
      <c r="O861" s="107">
        <f t="shared" si="181"/>
        <v>0</v>
      </c>
      <c r="P861" s="107"/>
      <c r="Q861" s="107"/>
      <c r="R861" s="107">
        <f t="shared" si="182"/>
        <v>0</v>
      </c>
      <c r="S861" s="107"/>
      <c r="T861" s="107"/>
      <c r="U861" s="107">
        <f t="shared" si="183"/>
        <v>0</v>
      </c>
      <c r="V861" s="107"/>
      <c r="W861" s="107"/>
      <c r="X861" s="107">
        <f t="shared" si="184"/>
        <v>0</v>
      </c>
      <c r="Y861" s="107"/>
      <c r="Z861" s="107"/>
      <c r="AA861" s="108">
        <f>C861+I861-L861-O861-U861-X861-R861</f>
        <v>700000</v>
      </c>
      <c r="AB861" s="7"/>
    </row>
    <row r="862" spans="1:28" ht="15.75" hidden="1" x14ac:dyDescent="0.25">
      <c r="A862" s="24">
        <v>45553</v>
      </c>
      <c r="B862" s="25" t="s">
        <v>253</v>
      </c>
      <c r="C862" s="25"/>
      <c r="D862" s="25" t="s">
        <v>46</v>
      </c>
      <c r="E862" s="25" t="s">
        <v>189</v>
      </c>
      <c r="F862" s="25">
        <v>3</v>
      </c>
      <c r="G862" s="25" t="s">
        <v>23</v>
      </c>
      <c r="H862" s="25">
        <v>400000</v>
      </c>
      <c r="I862" s="11">
        <f t="shared" si="174"/>
        <v>1200000</v>
      </c>
      <c r="J862" s="26" t="s">
        <v>28</v>
      </c>
      <c r="K862" s="11" t="s">
        <v>1940</v>
      </c>
      <c r="L862" s="107">
        <f t="shared" si="180"/>
        <v>0</v>
      </c>
      <c r="M862" s="107"/>
      <c r="N862" s="107"/>
      <c r="O862" s="107">
        <f t="shared" si="181"/>
        <v>0</v>
      </c>
      <c r="P862" s="107"/>
      <c r="Q862" s="107"/>
      <c r="R862" s="107">
        <f t="shared" si="182"/>
        <v>0</v>
      </c>
      <c r="S862" s="107"/>
      <c r="T862" s="107"/>
      <c r="U862" s="107">
        <f t="shared" si="183"/>
        <v>0</v>
      </c>
      <c r="V862" s="107"/>
      <c r="W862" s="107"/>
      <c r="X862" s="107">
        <f t="shared" si="184"/>
        <v>0</v>
      </c>
      <c r="Y862" s="107"/>
      <c r="Z862" s="107"/>
      <c r="AA862" s="108">
        <f>C862+I862-L862-O862-U862-X862-R862</f>
        <v>1200000</v>
      </c>
      <c r="AB862" s="7"/>
    </row>
    <row r="863" spans="1:28" ht="15.75" hidden="1" x14ac:dyDescent="0.25">
      <c r="A863" s="24">
        <v>45553</v>
      </c>
      <c r="B863" s="25" t="s">
        <v>99</v>
      </c>
      <c r="C863" s="25"/>
      <c r="D863" s="25"/>
      <c r="E863" s="25" t="s">
        <v>104</v>
      </c>
      <c r="F863" s="25">
        <v>27.9</v>
      </c>
      <c r="G863" s="25" t="s">
        <v>39</v>
      </c>
      <c r="H863" s="25"/>
      <c r="I863" s="11">
        <f t="shared" si="174"/>
        <v>0</v>
      </c>
      <c r="J863" s="26" t="s">
        <v>28</v>
      </c>
      <c r="K863" s="11"/>
      <c r="L863" s="107">
        <f t="shared" si="180"/>
        <v>0</v>
      </c>
      <c r="M863" s="107"/>
      <c r="N863" s="107"/>
      <c r="O863" s="107">
        <f t="shared" si="181"/>
        <v>0</v>
      </c>
      <c r="P863" s="107"/>
      <c r="Q863" s="107"/>
      <c r="R863" s="107">
        <f t="shared" si="182"/>
        <v>0</v>
      </c>
      <c r="S863" s="107"/>
      <c r="T863" s="107"/>
      <c r="U863" s="107">
        <f t="shared" si="183"/>
        <v>0</v>
      </c>
      <c r="V863" s="107"/>
      <c r="W863" s="107"/>
      <c r="X863" s="107">
        <f t="shared" si="184"/>
        <v>0</v>
      </c>
      <c r="Y863" s="107"/>
      <c r="Z863" s="107"/>
      <c r="AA863" s="108">
        <f>C863+I863-L863-O863-U863-X863-R863</f>
        <v>0</v>
      </c>
      <c r="AB863" s="7"/>
    </row>
    <row r="864" spans="1:28" ht="15.75" hidden="1" x14ac:dyDescent="0.25">
      <c r="A864" s="24">
        <v>45553</v>
      </c>
      <c r="B864" s="25" t="s">
        <v>99</v>
      </c>
      <c r="C864" s="25"/>
      <c r="D864" s="25"/>
      <c r="E864" s="25" t="s">
        <v>101</v>
      </c>
      <c r="F864" s="25">
        <v>97.4</v>
      </c>
      <c r="G864" s="25" t="s">
        <v>39</v>
      </c>
      <c r="H864" s="25"/>
      <c r="I864" s="11">
        <f t="shared" si="174"/>
        <v>0</v>
      </c>
      <c r="J864" s="26" t="s">
        <v>28</v>
      </c>
      <c r="K864" s="11"/>
      <c r="L864" s="107">
        <f t="shared" si="180"/>
        <v>0</v>
      </c>
      <c r="M864" s="107"/>
      <c r="N864" s="107"/>
      <c r="O864" s="107">
        <f t="shared" si="181"/>
        <v>0</v>
      </c>
      <c r="P864" s="107"/>
      <c r="Q864" s="107"/>
      <c r="R864" s="107">
        <f t="shared" si="182"/>
        <v>0</v>
      </c>
      <c r="S864" s="107"/>
      <c r="T864" s="107"/>
      <c r="U864" s="107">
        <f t="shared" si="183"/>
        <v>0</v>
      </c>
      <c r="V864" s="107"/>
      <c r="W864" s="107"/>
      <c r="X864" s="107">
        <f t="shared" si="184"/>
        <v>0</v>
      </c>
      <c r="Y864" s="107"/>
      <c r="Z864" s="107"/>
      <c r="AA864" s="108">
        <f>C864+I864-L864-O864-U864-X864-R864</f>
        <v>0</v>
      </c>
      <c r="AB864" s="7"/>
    </row>
    <row r="865" spans="1:28" ht="15.75" hidden="1" x14ac:dyDescent="0.25">
      <c r="A865" s="24">
        <v>45553</v>
      </c>
      <c r="B865" s="25" t="s">
        <v>99</v>
      </c>
      <c r="C865" s="25"/>
      <c r="D865" s="25"/>
      <c r="E865" s="25" t="s">
        <v>104</v>
      </c>
      <c r="F865" s="25">
        <v>27.1</v>
      </c>
      <c r="G865" s="25" t="s">
        <v>39</v>
      </c>
      <c r="H865" s="25"/>
      <c r="I865" s="11">
        <f t="shared" si="174"/>
        <v>0</v>
      </c>
      <c r="J865" s="26" t="s">
        <v>28</v>
      </c>
      <c r="K865" s="11"/>
      <c r="L865" s="107">
        <f t="shared" si="180"/>
        <v>0</v>
      </c>
      <c r="M865" s="107"/>
      <c r="N865" s="107"/>
      <c r="O865" s="107">
        <f t="shared" si="181"/>
        <v>0</v>
      </c>
      <c r="P865" s="107"/>
      <c r="Q865" s="107"/>
      <c r="R865" s="107">
        <f t="shared" si="182"/>
        <v>0</v>
      </c>
      <c r="S865" s="107"/>
      <c r="T865" s="107"/>
      <c r="U865" s="107">
        <f t="shared" si="183"/>
        <v>0</v>
      </c>
      <c r="V865" s="107"/>
      <c r="W865" s="107"/>
      <c r="X865" s="107">
        <f t="shared" si="184"/>
        <v>0</v>
      </c>
      <c r="Y865" s="107"/>
      <c r="Z865" s="107"/>
      <c r="AA865" s="108">
        <f>C865+I865-L865-O865-U865-X865-R865</f>
        <v>0</v>
      </c>
      <c r="AB865" s="7"/>
    </row>
    <row r="866" spans="1:28" ht="15.75" hidden="1" x14ac:dyDescent="0.25">
      <c r="A866" s="24">
        <v>45553</v>
      </c>
      <c r="B866" s="25" t="s">
        <v>99</v>
      </c>
      <c r="C866" s="25"/>
      <c r="D866" s="25"/>
      <c r="E866" s="25" t="s">
        <v>158</v>
      </c>
      <c r="F866" s="25">
        <v>60.6</v>
      </c>
      <c r="G866" s="25" t="s">
        <v>39</v>
      </c>
      <c r="H866" s="25"/>
      <c r="I866" s="11">
        <f t="shared" si="174"/>
        <v>0</v>
      </c>
      <c r="J866" s="26" t="s">
        <v>28</v>
      </c>
      <c r="K866" s="11"/>
      <c r="L866" s="107">
        <f t="shared" si="180"/>
        <v>0</v>
      </c>
      <c r="M866" s="107"/>
      <c r="N866" s="107"/>
      <c r="O866" s="107">
        <f t="shared" si="181"/>
        <v>0</v>
      </c>
      <c r="P866" s="107"/>
      <c r="Q866" s="107"/>
      <c r="R866" s="107">
        <f t="shared" si="182"/>
        <v>0</v>
      </c>
      <c r="S866" s="107"/>
      <c r="T866" s="107"/>
      <c r="U866" s="107">
        <f t="shared" si="183"/>
        <v>0</v>
      </c>
      <c r="V866" s="107"/>
      <c r="W866" s="107"/>
      <c r="X866" s="107">
        <f t="shared" si="184"/>
        <v>0</v>
      </c>
      <c r="Y866" s="107"/>
      <c r="Z866" s="107"/>
      <c r="AA866" s="108">
        <f>C866+I866-L866-O866-U866-X866-R866</f>
        <v>0</v>
      </c>
      <c r="AB866" s="7"/>
    </row>
    <row r="867" spans="1:28" ht="15.75" hidden="1" x14ac:dyDescent="0.25">
      <c r="A867" s="24">
        <v>45553</v>
      </c>
      <c r="B867" s="25" t="s">
        <v>99</v>
      </c>
      <c r="C867" s="25"/>
      <c r="D867" s="25"/>
      <c r="E867" s="25" t="s">
        <v>158</v>
      </c>
      <c r="F867" s="25">
        <v>60.8</v>
      </c>
      <c r="G867" s="25" t="s">
        <v>39</v>
      </c>
      <c r="H867" s="25"/>
      <c r="I867" s="11">
        <f t="shared" si="174"/>
        <v>0</v>
      </c>
      <c r="J867" s="26" t="s">
        <v>28</v>
      </c>
      <c r="K867" s="11"/>
      <c r="L867" s="107">
        <f t="shared" si="180"/>
        <v>0</v>
      </c>
      <c r="M867" s="107"/>
      <c r="N867" s="107"/>
      <c r="O867" s="107">
        <f t="shared" si="181"/>
        <v>0</v>
      </c>
      <c r="P867" s="107"/>
      <c r="Q867" s="107"/>
      <c r="R867" s="107">
        <f t="shared" si="182"/>
        <v>0</v>
      </c>
      <c r="S867" s="107"/>
      <c r="T867" s="107"/>
      <c r="U867" s="107">
        <f t="shared" si="183"/>
        <v>0</v>
      </c>
      <c r="V867" s="107"/>
      <c r="W867" s="107"/>
      <c r="X867" s="107">
        <f t="shared" si="184"/>
        <v>0</v>
      </c>
      <c r="Y867" s="107"/>
      <c r="Z867" s="107"/>
      <c r="AA867" s="108">
        <f>C867+I867-L867-O867-U867-X867-R867</f>
        <v>0</v>
      </c>
      <c r="AB867" s="7"/>
    </row>
    <row r="868" spans="1:28" ht="15.75" hidden="1" x14ac:dyDescent="0.25">
      <c r="A868" s="24">
        <v>45553</v>
      </c>
      <c r="B868" s="25" t="s">
        <v>800</v>
      </c>
      <c r="C868" s="25"/>
      <c r="D868" s="25"/>
      <c r="E868" s="25" t="s">
        <v>53</v>
      </c>
      <c r="F868" s="25">
        <v>1</v>
      </c>
      <c r="G868" s="25" t="s">
        <v>23</v>
      </c>
      <c r="H868" s="25">
        <v>400000</v>
      </c>
      <c r="I868" s="11">
        <f t="shared" si="174"/>
        <v>400000</v>
      </c>
      <c r="J868" s="26" t="s">
        <v>28</v>
      </c>
      <c r="K868" s="11" t="s">
        <v>1944</v>
      </c>
      <c r="L868" s="107">
        <f t="shared" si="180"/>
        <v>0</v>
      </c>
      <c r="M868" s="107"/>
      <c r="N868" s="107"/>
      <c r="O868" s="107">
        <f t="shared" si="181"/>
        <v>0</v>
      </c>
      <c r="P868" s="107"/>
      <c r="Q868" s="107"/>
      <c r="R868" s="107">
        <f t="shared" si="182"/>
        <v>0</v>
      </c>
      <c r="S868" s="107"/>
      <c r="T868" s="107"/>
      <c r="U868" s="107">
        <f t="shared" si="183"/>
        <v>0</v>
      </c>
      <c r="V868" s="107"/>
      <c r="W868" s="107"/>
      <c r="X868" s="107">
        <f t="shared" si="184"/>
        <v>0</v>
      </c>
      <c r="Y868" s="107"/>
      <c r="Z868" s="107"/>
      <c r="AA868" s="108">
        <f>C868+I868-L868-O868-U868-X868-R868</f>
        <v>400000</v>
      </c>
      <c r="AB868" s="7"/>
    </row>
    <row r="869" spans="1:28" ht="15.75" hidden="1" x14ac:dyDescent="0.25">
      <c r="A869" s="24">
        <v>45553</v>
      </c>
      <c r="B869" s="25" t="s">
        <v>780</v>
      </c>
      <c r="C869" s="25"/>
      <c r="D869" s="25" t="s">
        <v>46</v>
      </c>
      <c r="E869" s="25" t="s">
        <v>135</v>
      </c>
      <c r="F869" s="25">
        <v>2</v>
      </c>
      <c r="G869" s="25" t="s">
        <v>48</v>
      </c>
      <c r="H869" s="25">
        <v>150000</v>
      </c>
      <c r="I869" s="11">
        <f t="shared" si="174"/>
        <v>300000</v>
      </c>
      <c r="J869" s="31" t="s">
        <v>324</v>
      </c>
      <c r="K869" s="11"/>
      <c r="L869" s="107">
        <f t="shared" si="180"/>
        <v>300000</v>
      </c>
      <c r="M869" s="107">
        <v>300000</v>
      </c>
      <c r="N869" s="107"/>
      <c r="O869" s="107">
        <f t="shared" si="181"/>
        <v>0</v>
      </c>
      <c r="P869" s="107"/>
      <c r="Q869" s="107"/>
      <c r="R869" s="107">
        <f t="shared" si="182"/>
        <v>0</v>
      </c>
      <c r="S869" s="107"/>
      <c r="T869" s="107"/>
      <c r="U869" s="107">
        <f t="shared" si="183"/>
        <v>0</v>
      </c>
      <c r="V869" s="107"/>
      <c r="W869" s="107"/>
      <c r="X869" s="107">
        <f t="shared" si="184"/>
        <v>0</v>
      </c>
      <c r="Y869" s="107"/>
      <c r="Z869" s="107"/>
      <c r="AA869" s="108">
        <f>C869+I869-L869-O869-U869-X869-R869</f>
        <v>0</v>
      </c>
      <c r="AB869" s="7">
        <v>45553</v>
      </c>
    </row>
    <row r="870" spans="1:28" ht="15.75" hidden="1" x14ac:dyDescent="0.25">
      <c r="A870" s="24">
        <v>45553</v>
      </c>
      <c r="B870" s="25" t="s">
        <v>72</v>
      </c>
      <c r="C870" s="25"/>
      <c r="D870" s="25" t="s">
        <v>46</v>
      </c>
      <c r="E870" s="25" t="s">
        <v>982</v>
      </c>
      <c r="F870" s="25">
        <v>11000</v>
      </c>
      <c r="G870" s="25" t="s">
        <v>34</v>
      </c>
      <c r="H870" s="25">
        <v>1280</v>
      </c>
      <c r="I870" s="11">
        <f t="shared" si="174"/>
        <v>14080000</v>
      </c>
      <c r="J870" s="38" t="s">
        <v>78</v>
      </c>
      <c r="K870" s="11" t="s">
        <v>1942</v>
      </c>
      <c r="L870" s="107">
        <f t="shared" si="180"/>
        <v>0</v>
      </c>
      <c r="M870" s="107"/>
      <c r="N870" s="107"/>
      <c r="O870" s="107">
        <f t="shared" si="181"/>
        <v>11000000</v>
      </c>
      <c r="P870" s="107">
        <v>1000000</v>
      </c>
      <c r="Q870" s="107">
        <v>10000000</v>
      </c>
      <c r="R870" s="107">
        <f t="shared" si="182"/>
        <v>0</v>
      </c>
      <c r="S870" s="107"/>
      <c r="T870" s="107"/>
      <c r="U870" s="107">
        <f t="shared" si="183"/>
        <v>0</v>
      </c>
      <c r="V870" s="107"/>
      <c r="W870" s="107"/>
      <c r="X870" s="107">
        <f t="shared" si="184"/>
        <v>0</v>
      </c>
      <c r="Y870" s="107"/>
      <c r="Z870" s="107"/>
      <c r="AA870" s="108">
        <f>C870+I870-L870-O870-U870-X870-R870</f>
        <v>3080000</v>
      </c>
      <c r="AB870" s="7">
        <v>45553</v>
      </c>
    </row>
    <row r="871" spans="1:28" ht="15.75" hidden="1" x14ac:dyDescent="0.25">
      <c r="A871" s="24">
        <v>45553</v>
      </c>
      <c r="B871" s="25" t="s">
        <v>1791</v>
      </c>
      <c r="C871" s="25"/>
      <c r="D871" s="25" t="s">
        <v>46</v>
      </c>
      <c r="E871" s="25" t="s">
        <v>172</v>
      </c>
      <c r="F871" s="25">
        <v>4</v>
      </c>
      <c r="G871" s="25" t="s">
        <v>27</v>
      </c>
      <c r="H871" s="25">
        <v>25000</v>
      </c>
      <c r="I871" s="11">
        <f t="shared" si="174"/>
        <v>100000</v>
      </c>
      <c r="J871" s="31" t="s">
        <v>312</v>
      </c>
      <c r="K871" s="11" t="s">
        <v>1941</v>
      </c>
      <c r="L871" s="107">
        <f t="shared" si="180"/>
        <v>0</v>
      </c>
      <c r="M871" s="107"/>
      <c r="N871" s="107"/>
      <c r="O871" s="107">
        <f t="shared" si="181"/>
        <v>100000</v>
      </c>
      <c r="P871" s="107">
        <v>100000</v>
      </c>
      <c r="Q871" s="107"/>
      <c r="R871" s="107">
        <f t="shared" si="182"/>
        <v>0</v>
      </c>
      <c r="S871" s="107"/>
      <c r="T871" s="107"/>
      <c r="U871" s="107">
        <f t="shared" si="183"/>
        <v>0</v>
      </c>
      <c r="V871" s="107"/>
      <c r="W871" s="107"/>
      <c r="X871" s="107">
        <f t="shared" si="184"/>
        <v>0</v>
      </c>
      <c r="Y871" s="107"/>
      <c r="Z871" s="107"/>
      <c r="AA871" s="108">
        <f>C871+I871-L871-O871-U871-X871-R871</f>
        <v>0</v>
      </c>
      <c r="AB871" s="7">
        <v>45553</v>
      </c>
    </row>
    <row r="872" spans="1:28" ht="15.75" hidden="1" x14ac:dyDescent="0.25">
      <c r="A872" s="24">
        <v>45553</v>
      </c>
      <c r="B872" s="25" t="s">
        <v>1791</v>
      </c>
      <c r="C872" s="25"/>
      <c r="D872" s="25" t="s">
        <v>46</v>
      </c>
      <c r="E872" s="25" t="s">
        <v>101</v>
      </c>
      <c r="F872" s="25">
        <v>31.8</v>
      </c>
      <c r="G872" s="25" t="s">
        <v>39</v>
      </c>
      <c r="H872" s="25">
        <v>45000</v>
      </c>
      <c r="I872" s="11">
        <f t="shared" si="174"/>
        <v>1431000</v>
      </c>
      <c r="J872" s="31" t="s">
        <v>312</v>
      </c>
      <c r="K872" s="11" t="s">
        <v>1941</v>
      </c>
      <c r="L872" s="107">
        <f t="shared" si="180"/>
        <v>0</v>
      </c>
      <c r="M872" s="107"/>
      <c r="N872" s="107"/>
      <c r="O872" s="107">
        <f t="shared" si="181"/>
        <v>1431000</v>
      </c>
      <c r="P872" s="107">
        <v>1431000</v>
      </c>
      <c r="Q872" s="107"/>
      <c r="R872" s="107">
        <f t="shared" si="182"/>
        <v>0</v>
      </c>
      <c r="S872" s="107"/>
      <c r="T872" s="107"/>
      <c r="U872" s="107">
        <f t="shared" si="183"/>
        <v>0</v>
      </c>
      <c r="V872" s="107"/>
      <c r="W872" s="107"/>
      <c r="X872" s="107">
        <f t="shared" si="184"/>
        <v>0</v>
      </c>
      <c r="Y872" s="107"/>
      <c r="Z872" s="107"/>
      <c r="AA872" s="108">
        <f>C872+I872-L872-O872-U872-X872-R872</f>
        <v>0</v>
      </c>
      <c r="AB872" s="7">
        <v>45553</v>
      </c>
    </row>
    <row r="873" spans="1:28" ht="15.75" hidden="1" x14ac:dyDescent="0.25">
      <c r="A873" s="24">
        <v>45553</v>
      </c>
      <c r="B873" s="25" t="s">
        <v>1791</v>
      </c>
      <c r="C873" s="25"/>
      <c r="D873" s="25" t="s">
        <v>46</v>
      </c>
      <c r="E873" s="25" t="s">
        <v>102</v>
      </c>
      <c r="F873" s="25">
        <v>35</v>
      </c>
      <c r="G873" s="25" t="s">
        <v>39</v>
      </c>
      <c r="H873" s="25">
        <v>45000</v>
      </c>
      <c r="I873" s="11">
        <f t="shared" si="174"/>
        <v>1575000</v>
      </c>
      <c r="J873" s="31" t="s">
        <v>312</v>
      </c>
      <c r="K873" s="11" t="s">
        <v>1941</v>
      </c>
      <c r="L873" s="107">
        <f t="shared" si="180"/>
        <v>0</v>
      </c>
      <c r="M873" s="107"/>
      <c r="N873" s="107"/>
      <c r="O873" s="107">
        <f t="shared" si="181"/>
        <v>1575000</v>
      </c>
      <c r="P873" s="107">
        <v>1575000</v>
      </c>
      <c r="Q873" s="107"/>
      <c r="R873" s="107">
        <f t="shared" si="182"/>
        <v>0</v>
      </c>
      <c r="S873" s="107"/>
      <c r="T873" s="107"/>
      <c r="U873" s="107">
        <f t="shared" si="183"/>
        <v>0</v>
      </c>
      <c r="V873" s="107"/>
      <c r="W873" s="107"/>
      <c r="X873" s="107">
        <f t="shared" si="184"/>
        <v>0</v>
      </c>
      <c r="Y873" s="107"/>
      <c r="Z873" s="107"/>
      <c r="AA873" s="108">
        <f>C873+I873-L873-O873-U873-X873-R873</f>
        <v>0</v>
      </c>
      <c r="AB873" s="7">
        <v>45553</v>
      </c>
    </row>
    <row r="874" spans="1:28" ht="15.75" hidden="1" x14ac:dyDescent="0.25">
      <c r="A874" s="24">
        <v>45553</v>
      </c>
      <c r="B874" s="25" t="s">
        <v>1791</v>
      </c>
      <c r="C874" s="25"/>
      <c r="D874" s="25" t="s">
        <v>46</v>
      </c>
      <c r="E874" s="25" t="s">
        <v>129</v>
      </c>
      <c r="F874" s="25">
        <v>8</v>
      </c>
      <c r="G874" s="25" t="s">
        <v>77</v>
      </c>
      <c r="H874" s="25">
        <v>65000</v>
      </c>
      <c r="I874" s="11">
        <f t="shared" si="174"/>
        <v>520000</v>
      </c>
      <c r="J874" s="31" t="s">
        <v>312</v>
      </c>
      <c r="K874" s="11" t="s">
        <v>1941</v>
      </c>
      <c r="L874" s="107">
        <f t="shared" si="180"/>
        <v>0</v>
      </c>
      <c r="M874" s="107"/>
      <c r="N874" s="107"/>
      <c r="O874" s="107">
        <f t="shared" si="181"/>
        <v>520000</v>
      </c>
      <c r="P874" s="107">
        <v>520000</v>
      </c>
      <c r="Q874" s="107"/>
      <c r="R874" s="107">
        <f t="shared" si="182"/>
        <v>0</v>
      </c>
      <c r="S874" s="107"/>
      <c r="T874" s="107"/>
      <c r="U874" s="107">
        <f t="shared" si="183"/>
        <v>0</v>
      </c>
      <c r="V874" s="107"/>
      <c r="W874" s="107"/>
      <c r="X874" s="107">
        <f t="shared" si="184"/>
        <v>0</v>
      </c>
      <c r="Y874" s="107"/>
      <c r="Z874" s="107"/>
      <c r="AA874" s="108">
        <f>C874+I874-L874-O874-U874-X874-R874</f>
        <v>0</v>
      </c>
      <c r="AB874" s="7">
        <v>45553</v>
      </c>
    </row>
    <row r="875" spans="1:28" ht="15.75" hidden="1" x14ac:dyDescent="0.25">
      <c r="A875" s="24">
        <v>45553</v>
      </c>
      <c r="B875" s="25" t="s">
        <v>1791</v>
      </c>
      <c r="C875" s="25"/>
      <c r="D875" s="25" t="s">
        <v>46</v>
      </c>
      <c r="E875" s="25" t="s">
        <v>1938</v>
      </c>
      <c r="F875" s="25">
        <v>20</v>
      </c>
      <c r="G875" s="25" t="s">
        <v>39</v>
      </c>
      <c r="H875" s="25">
        <v>86000</v>
      </c>
      <c r="I875" s="11">
        <f t="shared" si="174"/>
        <v>1720000</v>
      </c>
      <c r="J875" s="31" t="s">
        <v>312</v>
      </c>
      <c r="K875" s="11" t="s">
        <v>1941</v>
      </c>
      <c r="L875" s="107">
        <f t="shared" si="180"/>
        <v>0</v>
      </c>
      <c r="M875" s="107"/>
      <c r="N875" s="107"/>
      <c r="O875" s="107">
        <f t="shared" si="181"/>
        <v>1720000</v>
      </c>
      <c r="P875" s="107">
        <v>1720000</v>
      </c>
      <c r="Q875" s="107"/>
      <c r="R875" s="107">
        <f t="shared" si="182"/>
        <v>0</v>
      </c>
      <c r="S875" s="107"/>
      <c r="T875" s="107"/>
      <c r="U875" s="107">
        <f t="shared" si="183"/>
        <v>0</v>
      </c>
      <c r="V875" s="107"/>
      <c r="W875" s="107"/>
      <c r="X875" s="107">
        <f t="shared" si="184"/>
        <v>0</v>
      </c>
      <c r="Y875" s="107"/>
      <c r="Z875" s="107"/>
      <c r="AA875" s="108">
        <f>C875+I875-L875-O875-U875-X875-R875</f>
        <v>0</v>
      </c>
      <c r="AB875" s="7">
        <v>45553</v>
      </c>
    </row>
    <row r="876" spans="1:28" ht="15.75" hidden="1" x14ac:dyDescent="0.25">
      <c r="A876" s="24">
        <v>45553</v>
      </c>
      <c r="B876" s="25" t="s">
        <v>207</v>
      </c>
      <c r="C876" s="25"/>
      <c r="D876" s="25" t="s">
        <v>46</v>
      </c>
      <c r="E876" s="25" t="s">
        <v>108</v>
      </c>
      <c r="F876" s="25">
        <v>1000</v>
      </c>
      <c r="G876" s="25" t="s">
        <v>34</v>
      </c>
      <c r="H876" s="25">
        <v>2150</v>
      </c>
      <c r="I876" s="11">
        <f t="shared" si="174"/>
        <v>2150000</v>
      </c>
      <c r="J876" s="31" t="s">
        <v>312</v>
      </c>
      <c r="K876" s="11" t="s">
        <v>1948</v>
      </c>
      <c r="L876" s="107">
        <f t="shared" si="180"/>
        <v>0</v>
      </c>
      <c r="M876" s="107"/>
      <c r="N876" s="107"/>
      <c r="O876" s="107">
        <f t="shared" si="181"/>
        <v>2150000</v>
      </c>
      <c r="P876" s="107">
        <v>2150000</v>
      </c>
      <c r="Q876" s="107"/>
      <c r="R876" s="107">
        <f t="shared" si="182"/>
        <v>0</v>
      </c>
      <c r="S876" s="107"/>
      <c r="T876" s="107"/>
      <c r="U876" s="107">
        <f t="shared" si="183"/>
        <v>0</v>
      </c>
      <c r="V876" s="107"/>
      <c r="W876" s="107"/>
      <c r="X876" s="107">
        <f t="shared" si="184"/>
        <v>0</v>
      </c>
      <c r="Y876" s="107"/>
      <c r="Z876" s="107"/>
      <c r="AA876" s="108">
        <f>C876+I876-L876-O876-U876-X876-R876</f>
        <v>0</v>
      </c>
      <c r="AB876" s="7">
        <v>45553</v>
      </c>
    </row>
    <row r="877" spans="1:28" ht="15.75" hidden="1" x14ac:dyDescent="0.25">
      <c r="A877" s="24">
        <v>45554</v>
      </c>
      <c r="B877" s="25" t="s">
        <v>1925</v>
      </c>
      <c r="C877" s="25"/>
      <c r="D877" s="25" t="s">
        <v>46</v>
      </c>
      <c r="E877" s="25" t="s">
        <v>81</v>
      </c>
      <c r="F877" s="25">
        <v>23.3</v>
      </c>
      <c r="G877" s="25" t="s">
        <v>39</v>
      </c>
      <c r="H877" s="25">
        <v>46000</v>
      </c>
      <c r="I877" s="11">
        <f t="shared" ref="I877:I915" si="185">F877*H877</f>
        <v>1071800</v>
      </c>
      <c r="J877" s="31" t="s">
        <v>324</v>
      </c>
      <c r="K877" s="11"/>
      <c r="L877" s="107">
        <f t="shared" ref="L877" si="186">M877+N877</f>
        <v>1071800</v>
      </c>
      <c r="M877" s="107">
        <v>1071800</v>
      </c>
      <c r="N877" s="107"/>
      <c r="O877" s="107">
        <f t="shared" ref="O877" si="187">P877+Q877</f>
        <v>0</v>
      </c>
      <c r="P877" s="107"/>
      <c r="Q877" s="107"/>
      <c r="R877" s="107">
        <f t="shared" ref="R877" si="188">S877+T877</f>
        <v>0</v>
      </c>
      <c r="S877" s="107"/>
      <c r="T877" s="107"/>
      <c r="U877" s="107">
        <f t="shared" ref="U877" si="189">V877+W877</f>
        <v>0</v>
      </c>
      <c r="V877" s="107"/>
      <c r="W877" s="107"/>
      <c r="X877" s="107">
        <f t="shared" ref="X877" si="190">Y877+Z877</f>
        <v>0</v>
      </c>
      <c r="Y877" s="107"/>
      <c r="Z877" s="107"/>
      <c r="AA877" s="108">
        <f>C877+I877-L877-O877-U877-X877-R877</f>
        <v>0</v>
      </c>
      <c r="AB877" s="7">
        <v>45554</v>
      </c>
    </row>
    <row r="878" spans="1:28" ht="15.75" hidden="1" x14ac:dyDescent="0.25">
      <c r="A878" s="24">
        <v>45554</v>
      </c>
      <c r="B878" s="76" t="s">
        <v>72</v>
      </c>
      <c r="C878" s="76"/>
      <c r="D878" s="76" t="s">
        <v>46</v>
      </c>
      <c r="E878" s="76" t="s">
        <v>1952</v>
      </c>
      <c r="F878" s="76">
        <v>226</v>
      </c>
      <c r="G878" s="76" t="s">
        <v>39</v>
      </c>
      <c r="H878" s="25">
        <v>8000</v>
      </c>
      <c r="I878" s="11">
        <f t="shared" si="185"/>
        <v>1808000</v>
      </c>
      <c r="J878" s="26" t="s">
        <v>28</v>
      </c>
      <c r="K878" s="11"/>
      <c r="L878" s="107">
        <f t="shared" ref="L878:L915" si="191">M878+N878</f>
        <v>0</v>
      </c>
      <c r="M878" s="107"/>
      <c r="N878" s="107"/>
      <c r="O878" s="107">
        <f t="shared" ref="O878:O915" si="192">P878+Q878</f>
        <v>0</v>
      </c>
      <c r="P878" s="107"/>
      <c r="Q878" s="107"/>
      <c r="R878" s="107">
        <f t="shared" ref="R878:R915" si="193">S878+T878</f>
        <v>0</v>
      </c>
      <c r="S878" s="107"/>
      <c r="T878" s="107"/>
      <c r="U878" s="107">
        <f t="shared" ref="U878:U915" si="194">V878+W878</f>
        <v>0</v>
      </c>
      <c r="V878" s="107"/>
      <c r="W878" s="107"/>
      <c r="X878" s="107">
        <f t="shared" ref="X878:X915" si="195">Y878+Z878</f>
        <v>0</v>
      </c>
      <c r="Y878" s="107"/>
      <c r="Z878" s="107"/>
      <c r="AA878" s="108">
        <f>C878+I878-L878-O878-U878-X878-R878</f>
        <v>1808000</v>
      </c>
      <c r="AB878" s="7"/>
    </row>
    <row r="879" spans="1:28" ht="15.75" hidden="1" x14ac:dyDescent="0.25">
      <c r="A879" s="24">
        <v>45554</v>
      </c>
      <c r="B879" s="76" t="s">
        <v>72</v>
      </c>
      <c r="C879" s="76"/>
      <c r="D879" s="76" t="s">
        <v>46</v>
      </c>
      <c r="E879" s="76" t="s">
        <v>33</v>
      </c>
      <c r="F879" s="76">
        <v>8800</v>
      </c>
      <c r="G879" s="76" t="s">
        <v>34</v>
      </c>
      <c r="H879" s="25">
        <v>1000</v>
      </c>
      <c r="I879" s="11">
        <f t="shared" si="185"/>
        <v>8800000</v>
      </c>
      <c r="J879" s="26" t="s">
        <v>28</v>
      </c>
      <c r="K879" s="11"/>
      <c r="L879" s="107">
        <f t="shared" si="191"/>
        <v>0</v>
      </c>
      <c r="M879" s="107"/>
      <c r="N879" s="107"/>
      <c r="O879" s="107">
        <f t="shared" si="192"/>
        <v>0</v>
      </c>
      <c r="P879" s="107"/>
      <c r="Q879" s="107"/>
      <c r="R879" s="107">
        <f t="shared" si="193"/>
        <v>0</v>
      </c>
      <c r="S879" s="107"/>
      <c r="T879" s="107"/>
      <c r="U879" s="107">
        <f t="shared" si="194"/>
        <v>0</v>
      </c>
      <c r="V879" s="107"/>
      <c r="W879" s="107"/>
      <c r="X879" s="107">
        <f t="shared" si="195"/>
        <v>0</v>
      </c>
      <c r="Y879" s="107"/>
      <c r="Z879" s="107"/>
      <c r="AA879" s="108">
        <f>C879+I879-L879-O879-U879-X879-R879</f>
        <v>8800000</v>
      </c>
      <c r="AB879" s="7"/>
    </row>
    <row r="880" spans="1:28" ht="15.75" hidden="1" x14ac:dyDescent="0.25">
      <c r="A880" s="24">
        <v>45554</v>
      </c>
      <c r="B880" s="76" t="s">
        <v>72</v>
      </c>
      <c r="C880" s="76"/>
      <c r="D880" s="76" t="s">
        <v>46</v>
      </c>
      <c r="E880" s="76" t="s">
        <v>1953</v>
      </c>
      <c r="F880" s="76">
        <v>3800</v>
      </c>
      <c r="G880" s="76" t="s">
        <v>34</v>
      </c>
      <c r="H880" s="25">
        <v>2000</v>
      </c>
      <c r="I880" s="11">
        <f t="shared" si="185"/>
        <v>7600000</v>
      </c>
      <c r="J880" s="26" t="s">
        <v>28</v>
      </c>
      <c r="K880" s="11"/>
      <c r="L880" s="107">
        <f t="shared" si="191"/>
        <v>0</v>
      </c>
      <c r="M880" s="107"/>
      <c r="N880" s="107"/>
      <c r="O880" s="107">
        <f t="shared" si="192"/>
        <v>0</v>
      </c>
      <c r="P880" s="107"/>
      <c r="Q880" s="107"/>
      <c r="R880" s="107">
        <f t="shared" si="193"/>
        <v>0</v>
      </c>
      <c r="S880" s="107"/>
      <c r="T880" s="107"/>
      <c r="U880" s="107">
        <f t="shared" si="194"/>
        <v>0</v>
      </c>
      <c r="V880" s="107"/>
      <c r="W880" s="107"/>
      <c r="X880" s="107">
        <f t="shared" si="195"/>
        <v>0</v>
      </c>
      <c r="Y880" s="107"/>
      <c r="Z880" s="107"/>
      <c r="AA880" s="108">
        <f>C880+I880-L880-O880-U880-X880-R880</f>
        <v>7600000</v>
      </c>
      <c r="AB880" s="7"/>
    </row>
    <row r="881" spans="1:28" ht="15.75" hidden="1" x14ac:dyDescent="0.25">
      <c r="A881" s="24">
        <v>45554</v>
      </c>
      <c r="B881" s="25" t="s">
        <v>291</v>
      </c>
      <c r="C881" s="25"/>
      <c r="D881" s="25" t="s">
        <v>46</v>
      </c>
      <c r="E881" s="25" t="s">
        <v>534</v>
      </c>
      <c r="F881" s="25">
        <v>625</v>
      </c>
      <c r="G881" s="25" t="s">
        <v>34</v>
      </c>
      <c r="H881" s="25">
        <v>3160</v>
      </c>
      <c r="I881" s="11">
        <f t="shared" si="185"/>
        <v>1975000</v>
      </c>
      <c r="J881" s="31" t="s">
        <v>312</v>
      </c>
      <c r="K881" s="11" t="s">
        <v>1964</v>
      </c>
      <c r="L881" s="107">
        <f t="shared" si="191"/>
        <v>0</v>
      </c>
      <c r="M881" s="107"/>
      <c r="N881" s="107"/>
      <c r="O881" s="107">
        <f t="shared" si="192"/>
        <v>1975000</v>
      </c>
      <c r="P881" s="107">
        <v>1975000</v>
      </c>
      <c r="Q881" s="107"/>
      <c r="R881" s="107">
        <f t="shared" si="193"/>
        <v>0</v>
      </c>
      <c r="S881" s="107"/>
      <c r="T881" s="107"/>
      <c r="U881" s="107">
        <f t="shared" si="194"/>
        <v>0</v>
      </c>
      <c r="V881" s="107"/>
      <c r="W881" s="107"/>
      <c r="X881" s="107">
        <f t="shared" si="195"/>
        <v>0</v>
      </c>
      <c r="Y881" s="107"/>
      <c r="Z881" s="107"/>
      <c r="AA881" s="108">
        <f>C881+I881-L881-O881-U881-X881-R881</f>
        <v>0</v>
      </c>
      <c r="AB881" s="7">
        <v>45554</v>
      </c>
    </row>
    <row r="882" spans="1:28" ht="15.75" hidden="1" x14ac:dyDescent="0.25">
      <c r="A882" s="24">
        <v>45554</v>
      </c>
      <c r="B882" s="25" t="s">
        <v>467</v>
      </c>
      <c r="C882" s="25"/>
      <c r="D882" s="25" t="s">
        <v>46</v>
      </c>
      <c r="E882" s="25" t="s">
        <v>163</v>
      </c>
      <c r="F882" s="25">
        <v>20</v>
      </c>
      <c r="G882" s="25" t="s">
        <v>39</v>
      </c>
      <c r="H882" s="25">
        <v>120000</v>
      </c>
      <c r="I882" s="11">
        <f t="shared" si="185"/>
        <v>2400000</v>
      </c>
      <c r="J882" s="31" t="s">
        <v>312</v>
      </c>
      <c r="K882" s="11" t="s">
        <v>1965</v>
      </c>
      <c r="L882" s="107">
        <f t="shared" si="191"/>
        <v>0</v>
      </c>
      <c r="M882" s="107"/>
      <c r="N882" s="107"/>
      <c r="O882" s="107">
        <f t="shared" si="192"/>
        <v>2400000</v>
      </c>
      <c r="P882" s="107">
        <v>2400000</v>
      </c>
      <c r="Q882" s="107"/>
      <c r="R882" s="107">
        <f t="shared" si="193"/>
        <v>0</v>
      </c>
      <c r="S882" s="107"/>
      <c r="T882" s="107"/>
      <c r="U882" s="107">
        <f t="shared" si="194"/>
        <v>0</v>
      </c>
      <c r="V882" s="107"/>
      <c r="W882" s="107"/>
      <c r="X882" s="107">
        <f t="shared" si="195"/>
        <v>0</v>
      </c>
      <c r="Y882" s="107"/>
      <c r="Z882" s="107"/>
      <c r="AA882" s="108">
        <f>C882+I882-L882-O882-U882-X882-R882</f>
        <v>0</v>
      </c>
      <c r="AB882" s="7">
        <v>45554</v>
      </c>
    </row>
    <row r="883" spans="1:28" ht="15.75" hidden="1" x14ac:dyDescent="0.25">
      <c r="A883" s="24">
        <v>45554</v>
      </c>
      <c r="B883" s="25" t="s">
        <v>467</v>
      </c>
      <c r="C883" s="25"/>
      <c r="D883" s="25" t="s">
        <v>46</v>
      </c>
      <c r="E883" s="25" t="s">
        <v>189</v>
      </c>
      <c r="F883" s="25">
        <v>2</v>
      </c>
      <c r="G883" s="25" t="s">
        <v>23</v>
      </c>
      <c r="H883" s="25">
        <v>400000</v>
      </c>
      <c r="I883" s="11">
        <f t="shared" si="185"/>
        <v>800000</v>
      </c>
      <c r="J883" s="31" t="s">
        <v>312</v>
      </c>
      <c r="K883" s="11" t="s">
        <v>1965</v>
      </c>
      <c r="L883" s="107">
        <f t="shared" si="191"/>
        <v>0</v>
      </c>
      <c r="M883" s="107"/>
      <c r="N883" s="107"/>
      <c r="O883" s="107">
        <f t="shared" si="192"/>
        <v>800000</v>
      </c>
      <c r="P883" s="107">
        <v>800000</v>
      </c>
      <c r="Q883" s="107"/>
      <c r="R883" s="107">
        <f t="shared" si="193"/>
        <v>0</v>
      </c>
      <c r="S883" s="107"/>
      <c r="T883" s="107"/>
      <c r="U883" s="107">
        <f t="shared" si="194"/>
        <v>0</v>
      </c>
      <c r="V883" s="107"/>
      <c r="W883" s="107"/>
      <c r="X883" s="107">
        <f t="shared" si="195"/>
        <v>0</v>
      </c>
      <c r="Y883" s="107"/>
      <c r="Z883" s="107"/>
      <c r="AA883" s="108">
        <f>C883+I883-L883-O883-U883-X883-R883</f>
        <v>0</v>
      </c>
      <c r="AB883" s="7">
        <v>45554</v>
      </c>
    </row>
    <row r="884" spans="1:28" ht="15.75" hidden="1" x14ac:dyDescent="0.25">
      <c r="A884" s="24">
        <v>45554</v>
      </c>
      <c r="B884" s="25" t="s">
        <v>266</v>
      </c>
      <c r="C884" s="25"/>
      <c r="D884" s="25" t="s">
        <v>46</v>
      </c>
      <c r="E884" s="25" t="s">
        <v>64</v>
      </c>
      <c r="F884" s="25">
        <v>20</v>
      </c>
      <c r="G884" s="25" t="s">
        <v>39</v>
      </c>
      <c r="H884" s="25">
        <v>60000</v>
      </c>
      <c r="I884" s="11">
        <f t="shared" si="185"/>
        <v>1200000</v>
      </c>
      <c r="J884" s="26" t="s">
        <v>28</v>
      </c>
      <c r="K884" s="11" t="s">
        <v>1961</v>
      </c>
      <c r="L884" s="107">
        <f t="shared" si="191"/>
        <v>0</v>
      </c>
      <c r="M884" s="107"/>
      <c r="N884" s="107"/>
      <c r="O884" s="107">
        <f t="shared" si="192"/>
        <v>0</v>
      </c>
      <c r="P884" s="107"/>
      <c r="Q884" s="107"/>
      <c r="R884" s="107">
        <f t="shared" si="193"/>
        <v>0</v>
      </c>
      <c r="S884" s="107"/>
      <c r="T884" s="107"/>
      <c r="U884" s="107">
        <f t="shared" si="194"/>
        <v>0</v>
      </c>
      <c r="V884" s="107"/>
      <c r="W884" s="107"/>
      <c r="X884" s="107">
        <f t="shared" si="195"/>
        <v>0</v>
      </c>
      <c r="Y884" s="107"/>
      <c r="Z884" s="107"/>
      <c r="AA884" s="108">
        <f>C884+I884-L884-O884-U884-X884-R884</f>
        <v>1200000</v>
      </c>
      <c r="AB884" s="7"/>
    </row>
    <row r="885" spans="1:28" ht="15.75" hidden="1" x14ac:dyDescent="0.25">
      <c r="A885" s="24">
        <v>45554</v>
      </c>
      <c r="B885" s="25" t="s">
        <v>266</v>
      </c>
      <c r="C885" s="25"/>
      <c r="D885" s="25" t="s">
        <v>46</v>
      </c>
      <c r="E885" s="25" t="s">
        <v>137</v>
      </c>
      <c r="F885" s="25">
        <v>20.399999999999999</v>
      </c>
      <c r="G885" s="25" t="s">
        <v>39</v>
      </c>
      <c r="H885" s="25">
        <v>46000</v>
      </c>
      <c r="I885" s="11">
        <f t="shared" si="185"/>
        <v>938399.99999999988</v>
      </c>
      <c r="J885" s="26" t="s">
        <v>28</v>
      </c>
      <c r="K885" s="11" t="s">
        <v>1961</v>
      </c>
      <c r="L885" s="107">
        <f t="shared" si="191"/>
        <v>0</v>
      </c>
      <c r="M885" s="107"/>
      <c r="N885" s="107"/>
      <c r="O885" s="107">
        <f t="shared" si="192"/>
        <v>0</v>
      </c>
      <c r="P885" s="107"/>
      <c r="Q885" s="107"/>
      <c r="R885" s="107">
        <f t="shared" si="193"/>
        <v>0</v>
      </c>
      <c r="S885" s="107"/>
      <c r="T885" s="107"/>
      <c r="U885" s="107">
        <f t="shared" si="194"/>
        <v>0</v>
      </c>
      <c r="V885" s="107"/>
      <c r="W885" s="107"/>
      <c r="X885" s="107">
        <f t="shared" si="195"/>
        <v>0</v>
      </c>
      <c r="Y885" s="107"/>
      <c r="Z885" s="107"/>
      <c r="AA885" s="108">
        <f>C885+I885-L885-O885-U885-X885-R885</f>
        <v>938399.99999999988</v>
      </c>
      <c r="AB885" s="7"/>
    </row>
    <row r="886" spans="1:28" ht="15.75" hidden="1" x14ac:dyDescent="0.25">
      <c r="A886" s="24">
        <v>45554</v>
      </c>
      <c r="B886" s="25" t="s">
        <v>266</v>
      </c>
      <c r="C886" s="25"/>
      <c r="D886" s="25" t="s">
        <v>46</v>
      </c>
      <c r="E886" s="25" t="s">
        <v>165</v>
      </c>
      <c r="F886" s="25">
        <v>1</v>
      </c>
      <c r="G886" s="25" t="s">
        <v>303</v>
      </c>
      <c r="H886" s="25">
        <v>1200000</v>
      </c>
      <c r="I886" s="11">
        <f t="shared" si="185"/>
        <v>1200000</v>
      </c>
      <c r="J886" s="26" t="s">
        <v>28</v>
      </c>
      <c r="K886" s="11" t="s">
        <v>1961</v>
      </c>
      <c r="L886" s="107">
        <f t="shared" si="191"/>
        <v>0</v>
      </c>
      <c r="M886" s="107"/>
      <c r="N886" s="107"/>
      <c r="O886" s="107">
        <f t="shared" si="192"/>
        <v>0</v>
      </c>
      <c r="P886" s="107"/>
      <c r="Q886" s="107"/>
      <c r="R886" s="107">
        <f t="shared" si="193"/>
        <v>0</v>
      </c>
      <c r="S886" s="107"/>
      <c r="T886" s="107"/>
      <c r="U886" s="107">
        <f t="shared" si="194"/>
        <v>0</v>
      </c>
      <c r="V886" s="107"/>
      <c r="W886" s="107"/>
      <c r="X886" s="107">
        <f t="shared" si="195"/>
        <v>0</v>
      </c>
      <c r="Y886" s="107"/>
      <c r="Z886" s="107"/>
      <c r="AA886" s="108">
        <f>C886+I886-L886-O886-U886-X886-R886</f>
        <v>1200000</v>
      </c>
      <c r="AB886" s="7"/>
    </row>
    <row r="887" spans="1:28" ht="15.75" hidden="1" x14ac:dyDescent="0.25">
      <c r="A887" s="24">
        <v>45554</v>
      </c>
      <c r="B887" s="25" t="s">
        <v>251</v>
      </c>
      <c r="C887" s="25"/>
      <c r="D887" s="25" t="s">
        <v>46</v>
      </c>
      <c r="E887" s="25" t="s">
        <v>782</v>
      </c>
      <c r="F887" s="25">
        <v>300</v>
      </c>
      <c r="G887" s="25" t="s">
        <v>34</v>
      </c>
      <c r="H887" s="25">
        <v>3920</v>
      </c>
      <c r="I887" s="11">
        <f t="shared" si="185"/>
        <v>1176000</v>
      </c>
      <c r="J887" s="31" t="s">
        <v>324</v>
      </c>
      <c r="K887" s="11"/>
      <c r="L887" s="107">
        <f t="shared" si="191"/>
        <v>0</v>
      </c>
      <c r="M887" s="107"/>
      <c r="N887" s="107"/>
      <c r="O887" s="107">
        <f t="shared" si="192"/>
        <v>0</v>
      </c>
      <c r="P887" s="107"/>
      <c r="Q887" s="107"/>
      <c r="R887" s="107">
        <f t="shared" si="193"/>
        <v>0</v>
      </c>
      <c r="S887" s="107"/>
      <c r="T887" s="107"/>
      <c r="U887" s="107">
        <f t="shared" si="194"/>
        <v>1176000</v>
      </c>
      <c r="V887" s="107">
        <v>1176000</v>
      </c>
      <c r="W887" s="107"/>
      <c r="X887" s="107">
        <f t="shared" si="195"/>
        <v>0</v>
      </c>
      <c r="Y887" s="107"/>
      <c r="Z887" s="107"/>
      <c r="AA887" s="108">
        <f>C887+I887-L887-O887-U887-X887-R887</f>
        <v>0</v>
      </c>
      <c r="AB887" s="7">
        <v>45554</v>
      </c>
    </row>
    <row r="888" spans="1:28" ht="15.75" hidden="1" x14ac:dyDescent="0.25">
      <c r="A888" s="24">
        <v>45554</v>
      </c>
      <c r="B888" s="25" t="s">
        <v>500</v>
      </c>
      <c r="C888" s="25"/>
      <c r="D888" s="25" t="s">
        <v>46</v>
      </c>
      <c r="E888" s="25" t="s">
        <v>1377</v>
      </c>
      <c r="F888" s="25">
        <v>2600</v>
      </c>
      <c r="G888" s="25" t="s">
        <v>34</v>
      </c>
      <c r="H888" s="25">
        <v>2720</v>
      </c>
      <c r="I888" s="11">
        <f t="shared" si="185"/>
        <v>7072000</v>
      </c>
      <c r="J888" s="31" t="s">
        <v>312</v>
      </c>
      <c r="K888" s="11" t="s">
        <v>1960</v>
      </c>
      <c r="L888" s="107">
        <f t="shared" si="191"/>
        <v>0</v>
      </c>
      <c r="M888" s="107"/>
      <c r="N888" s="107"/>
      <c r="O888" s="107">
        <f t="shared" si="192"/>
        <v>7072000</v>
      </c>
      <c r="P888" s="107">
        <v>5984000</v>
      </c>
      <c r="Q888" s="107">
        <v>1088000</v>
      </c>
      <c r="R888" s="107">
        <f t="shared" si="193"/>
        <v>0</v>
      </c>
      <c r="S888" s="107"/>
      <c r="T888" s="107"/>
      <c r="U888" s="107">
        <f t="shared" si="194"/>
        <v>0</v>
      </c>
      <c r="V888" s="107"/>
      <c r="W888" s="107"/>
      <c r="X888" s="107">
        <f t="shared" si="195"/>
        <v>0</v>
      </c>
      <c r="Y888" s="107"/>
      <c r="Z888" s="107"/>
      <c r="AA888" s="108">
        <f>C888+I888-L888-O888-U888-X888-R888</f>
        <v>0</v>
      </c>
      <c r="AB888" s="7">
        <v>45555</v>
      </c>
    </row>
    <row r="889" spans="1:28" ht="15.75" hidden="1" x14ac:dyDescent="0.25">
      <c r="A889" s="24">
        <v>45554</v>
      </c>
      <c r="B889" s="25" t="s">
        <v>500</v>
      </c>
      <c r="C889" s="25"/>
      <c r="D889" s="25" t="s">
        <v>46</v>
      </c>
      <c r="E889" s="25" t="s">
        <v>394</v>
      </c>
      <c r="F889" s="25">
        <v>4</v>
      </c>
      <c r="G889" s="25" t="s">
        <v>48</v>
      </c>
      <c r="H889" s="25">
        <v>230000</v>
      </c>
      <c r="I889" s="11">
        <f t="shared" si="185"/>
        <v>920000</v>
      </c>
      <c r="J889" s="31" t="s">
        <v>312</v>
      </c>
      <c r="K889" s="11" t="s">
        <v>1951</v>
      </c>
      <c r="L889" s="107">
        <f t="shared" si="191"/>
        <v>0</v>
      </c>
      <c r="M889" s="107"/>
      <c r="N889" s="107"/>
      <c r="O889" s="107">
        <f t="shared" si="192"/>
        <v>920000</v>
      </c>
      <c r="P889" s="107">
        <v>920000</v>
      </c>
      <c r="Q889" s="107"/>
      <c r="R889" s="107">
        <f t="shared" si="193"/>
        <v>0</v>
      </c>
      <c r="S889" s="107"/>
      <c r="T889" s="107"/>
      <c r="U889" s="107">
        <f t="shared" si="194"/>
        <v>0</v>
      </c>
      <c r="V889" s="107"/>
      <c r="W889" s="107"/>
      <c r="X889" s="107">
        <f t="shared" si="195"/>
        <v>0</v>
      </c>
      <c r="Y889" s="107"/>
      <c r="Z889" s="107"/>
      <c r="AA889" s="108">
        <f>C889+I889-L889-O889-U889-X889-R889</f>
        <v>0</v>
      </c>
      <c r="AB889" s="7">
        <v>45554</v>
      </c>
    </row>
    <row r="890" spans="1:28" ht="15.75" hidden="1" x14ac:dyDescent="0.25">
      <c r="A890" s="24">
        <v>45554</v>
      </c>
      <c r="B890" s="25" t="s">
        <v>500</v>
      </c>
      <c r="C890" s="25"/>
      <c r="D890" s="25" t="s">
        <v>46</v>
      </c>
      <c r="E890" s="25" t="s">
        <v>63</v>
      </c>
      <c r="F890" s="25">
        <v>3</v>
      </c>
      <c r="G890" s="25" t="s">
        <v>48</v>
      </c>
      <c r="H890" s="25">
        <v>450000</v>
      </c>
      <c r="I890" s="11">
        <f t="shared" si="185"/>
        <v>1350000</v>
      </c>
      <c r="J890" s="31" t="s">
        <v>312</v>
      </c>
      <c r="K890" s="11" t="s">
        <v>1951</v>
      </c>
      <c r="L890" s="107">
        <f t="shared" si="191"/>
        <v>0</v>
      </c>
      <c r="M890" s="107"/>
      <c r="N890" s="107"/>
      <c r="O890" s="107">
        <f t="shared" si="192"/>
        <v>1350000</v>
      </c>
      <c r="P890" s="107">
        <v>1350000</v>
      </c>
      <c r="Q890" s="107"/>
      <c r="R890" s="107">
        <f t="shared" si="193"/>
        <v>0</v>
      </c>
      <c r="S890" s="107"/>
      <c r="T890" s="107"/>
      <c r="U890" s="107">
        <f t="shared" si="194"/>
        <v>0</v>
      </c>
      <c r="V890" s="107"/>
      <c r="W890" s="107"/>
      <c r="X890" s="107">
        <f t="shared" si="195"/>
        <v>0</v>
      </c>
      <c r="Y890" s="107"/>
      <c r="Z890" s="107"/>
      <c r="AA890" s="108">
        <f>C890+I890-L890-O890-U890-X890-R890</f>
        <v>0</v>
      </c>
      <c r="AB890" s="7">
        <v>45554</v>
      </c>
    </row>
    <row r="891" spans="1:28" ht="15.75" hidden="1" x14ac:dyDescent="0.25">
      <c r="A891" s="24">
        <v>45554</v>
      </c>
      <c r="B891" s="25" t="s">
        <v>500</v>
      </c>
      <c r="C891" s="25"/>
      <c r="D891" s="25" t="s">
        <v>46</v>
      </c>
      <c r="E891" s="25" t="s">
        <v>135</v>
      </c>
      <c r="F891" s="25">
        <v>3</v>
      </c>
      <c r="G891" s="25" t="s">
        <v>48</v>
      </c>
      <c r="H891" s="25">
        <v>150000</v>
      </c>
      <c r="I891" s="11">
        <f t="shared" si="185"/>
        <v>450000</v>
      </c>
      <c r="J891" s="31" t="s">
        <v>312</v>
      </c>
      <c r="K891" s="11" t="s">
        <v>1951</v>
      </c>
      <c r="L891" s="107">
        <f t="shared" si="191"/>
        <v>0</v>
      </c>
      <c r="M891" s="107"/>
      <c r="N891" s="107"/>
      <c r="O891" s="107">
        <f t="shared" si="192"/>
        <v>450000</v>
      </c>
      <c r="P891" s="107">
        <v>450000</v>
      </c>
      <c r="Q891" s="107"/>
      <c r="R891" s="107">
        <f t="shared" si="193"/>
        <v>0</v>
      </c>
      <c r="S891" s="107"/>
      <c r="T891" s="107"/>
      <c r="U891" s="107">
        <f t="shared" si="194"/>
        <v>0</v>
      </c>
      <c r="V891" s="107"/>
      <c r="W891" s="107"/>
      <c r="X891" s="107">
        <f t="shared" si="195"/>
        <v>0</v>
      </c>
      <c r="Y891" s="107"/>
      <c r="Z891" s="107"/>
      <c r="AA891" s="108">
        <f>C891+I891-L891-O891-U891-X891-R891</f>
        <v>0</v>
      </c>
      <c r="AB891" s="7">
        <v>45554</v>
      </c>
    </row>
    <row r="892" spans="1:28" ht="15.75" hidden="1" x14ac:dyDescent="0.25">
      <c r="A892" s="24">
        <v>45554</v>
      </c>
      <c r="B892" s="25" t="s">
        <v>1954</v>
      </c>
      <c r="C892" s="25"/>
      <c r="D892" s="25" t="s">
        <v>46</v>
      </c>
      <c r="E892" s="25" t="s">
        <v>259</v>
      </c>
      <c r="F892" s="25">
        <v>2000</v>
      </c>
      <c r="G892" s="25" t="s">
        <v>34</v>
      </c>
      <c r="H892" s="25">
        <v>750</v>
      </c>
      <c r="I892" s="11">
        <f t="shared" si="185"/>
        <v>1500000</v>
      </c>
      <c r="J892" s="26" t="s">
        <v>28</v>
      </c>
      <c r="K892" s="11"/>
      <c r="L892" s="107">
        <f t="shared" si="191"/>
        <v>0</v>
      </c>
      <c r="M892" s="107"/>
      <c r="N892" s="107"/>
      <c r="O892" s="107">
        <f t="shared" si="192"/>
        <v>0</v>
      </c>
      <c r="P892" s="107"/>
      <c r="Q892" s="107"/>
      <c r="R892" s="107">
        <f t="shared" si="193"/>
        <v>0</v>
      </c>
      <c r="S892" s="107"/>
      <c r="T892" s="107"/>
      <c r="U892" s="107">
        <f t="shared" si="194"/>
        <v>0</v>
      </c>
      <c r="V892" s="107"/>
      <c r="W892" s="107"/>
      <c r="X892" s="107">
        <f t="shared" si="195"/>
        <v>0</v>
      </c>
      <c r="Y892" s="107"/>
      <c r="Z892" s="107"/>
      <c r="AA892" s="108">
        <f>C892+I892-L892-O892-U892-X892-R892</f>
        <v>1500000</v>
      </c>
      <c r="AB892" s="7"/>
    </row>
    <row r="893" spans="1:28" ht="15.75" hidden="1" x14ac:dyDescent="0.25">
      <c r="A893" s="24">
        <v>45554</v>
      </c>
      <c r="B893" s="25" t="s">
        <v>359</v>
      </c>
      <c r="C893" s="25"/>
      <c r="D893" s="25" t="s">
        <v>46</v>
      </c>
      <c r="E893" s="25" t="s">
        <v>103</v>
      </c>
      <c r="F893" s="25">
        <v>27.6</v>
      </c>
      <c r="G893" s="25" t="s">
        <v>39</v>
      </c>
      <c r="H893" s="25">
        <v>46000</v>
      </c>
      <c r="I893" s="11">
        <f t="shared" si="185"/>
        <v>1269600</v>
      </c>
      <c r="J893" s="26" t="s">
        <v>28</v>
      </c>
      <c r="K893" s="11"/>
      <c r="L893" s="107">
        <f t="shared" si="191"/>
        <v>0</v>
      </c>
      <c r="M893" s="107"/>
      <c r="N893" s="107"/>
      <c r="O893" s="107">
        <f t="shared" si="192"/>
        <v>0</v>
      </c>
      <c r="P893" s="107"/>
      <c r="Q893" s="107"/>
      <c r="R893" s="107">
        <f t="shared" si="193"/>
        <v>0</v>
      </c>
      <c r="S893" s="107"/>
      <c r="T893" s="107"/>
      <c r="U893" s="107">
        <f t="shared" si="194"/>
        <v>0</v>
      </c>
      <c r="V893" s="107"/>
      <c r="W893" s="107"/>
      <c r="X893" s="107">
        <f t="shared" si="195"/>
        <v>0</v>
      </c>
      <c r="Y893" s="107"/>
      <c r="Z893" s="107"/>
      <c r="AA893" s="108">
        <f>C893+I893-L893-O893-U893-X893-R893</f>
        <v>1269600</v>
      </c>
      <c r="AB893" s="7"/>
    </row>
    <row r="894" spans="1:28" ht="15.75" hidden="1" x14ac:dyDescent="0.25">
      <c r="A894" s="24">
        <v>45554</v>
      </c>
      <c r="B894" s="25" t="s">
        <v>414</v>
      </c>
      <c r="C894" s="25"/>
      <c r="D894" s="25" t="s">
        <v>46</v>
      </c>
      <c r="E894" s="25" t="s">
        <v>163</v>
      </c>
      <c r="F894" s="25">
        <v>5</v>
      </c>
      <c r="G894" s="25" t="s">
        <v>39</v>
      </c>
      <c r="H894" s="25">
        <v>120000</v>
      </c>
      <c r="I894" s="11">
        <f t="shared" si="185"/>
        <v>600000</v>
      </c>
      <c r="J894" s="31" t="s">
        <v>312</v>
      </c>
      <c r="K894" s="11" t="s">
        <v>1958</v>
      </c>
      <c r="L894" s="107">
        <f t="shared" si="191"/>
        <v>0</v>
      </c>
      <c r="M894" s="107"/>
      <c r="N894" s="107"/>
      <c r="O894" s="107">
        <f t="shared" si="192"/>
        <v>600000</v>
      </c>
      <c r="P894" s="107">
        <v>600000</v>
      </c>
      <c r="Q894" s="107"/>
      <c r="R894" s="107">
        <f t="shared" si="193"/>
        <v>0</v>
      </c>
      <c r="S894" s="107"/>
      <c r="T894" s="107"/>
      <c r="U894" s="107">
        <f t="shared" si="194"/>
        <v>0</v>
      </c>
      <c r="V894" s="107"/>
      <c r="W894" s="107"/>
      <c r="X894" s="107">
        <f t="shared" si="195"/>
        <v>0</v>
      </c>
      <c r="Y894" s="107"/>
      <c r="Z894" s="107"/>
      <c r="AA894" s="108">
        <f>C894+I894-L894-O894-U894-X894-R894</f>
        <v>0</v>
      </c>
      <c r="AB894" s="7">
        <v>45554</v>
      </c>
    </row>
    <row r="895" spans="1:28" ht="15.75" hidden="1" x14ac:dyDescent="0.25">
      <c r="A895" s="24">
        <v>45554</v>
      </c>
      <c r="B895" s="25" t="s">
        <v>362</v>
      </c>
      <c r="C895" s="25"/>
      <c r="D895" s="25" t="s">
        <v>46</v>
      </c>
      <c r="E895" s="25" t="s">
        <v>129</v>
      </c>
      <c r="F895" s="25">
        <v>12</v>
      </c>
      <c r="G895" s="25" t="s">
        <v>77</v>
      </c>
      <c r="H895" s="25">
        <v>65000</v>
      </c>
      <c r="I895" s="11">
        <f t="shared" si="185"/>
        <v>780000</v>
      </c>
      <c r="J895" s="31" t="s">
        <v>312</v>
      </c>
      <c r="K895" s="11" t="s">
        <v>1957</v>
      </c>
      <c r="L895" s="107">
        <f t="shared" si="191"/>
        <v>0</v>
      </c>
      <c r="M895" s="107"/>
      <c r="N895" s="107"/>
      <c r="O895" s="107">
        <f t="shared" si="192"/>
        <v>780000</v>
      </c>
      <c r="P895" s="107">
        <v>780000</v>
      </c>
      <c r="Q895" s="107"/>
      <c r="R895" s="107">
        <f t="shared" si="193"/>
        <v>0</v>
      </c>
      <c r="S895" s="107"/>
      <c r="T895" s="107"/>
      <c r="U895" s="107">
        <f t="shared" si="194"/>
        <v>0</v>
      </c>
      <c r="V895" s="107"/>
      <c r="W895" s="107"/>
      <c r="X895" s="107">
        <f t="shared" si="195"/>
        <v>0</v>
      </c>
      <c r="Y895" s="107"/>
      <c r="Z895" s="107"/>
      <c r="AA895" s="108">
        <f>C895+I895-L895-O895-U895-X895-R895</f>
        <v>0</v>
      </c>
      <c r="AB895" s="7">
        <v>45554</v>
      </c>
    </row>
    <row r="896" spans="1:28" ht="15.75" hidden="1" x14ac:dyDescent="0.25">
      <c r="A896" s="24">
        <v>45554</v>
      </c>
      <c r="B896" s="25" t="s">
        <v>274</v>
      </c>
      <c r="C896" s="25"/>
      <c r="D896" s="25" t="s">
        <v>46</v>
      </c>
      <c r="E896" s="25" t="s">
        <v>343</v>
      </c>
      <c r="F896" s="25">
        <v>1</v>
      </c>
      <c r="G896" s="25" t="s">
        <v>23</v>
      </c>
      <c r="H896" s="25">
        <v>1200000</v>
      </c>
      <c r="I896" s="11">
        <f t="shared" si="185"/>
        <v>1200000</v>
      </c>
      <c r="J896" s="31" t="s">
        <v>324</v>
      </c>
      <c r="K896" s="11"/>
      <c r="L896" s="107">
        <f t="shared" si="191"/>
        <v>0</v>
      </c>
      <c r="M896" s="107"/>
      <c r="N896" s="107"/>
      <c r="O896" s="107">
        <f t="shared" si="192"/>
        <v>0</v>
      </c>
      <c r="P896" s="107"/>
      <c r="Q896" s="107"/>
      <c r="R896" s="107">
        <f t="shared" si="193"/>
        <v>0</v>
      </c>
      <c r="S896" s="107"/>
      <c r="T896" s="107"/>
      <c r="U896" s="107">
        <f t="shared" si="194"/>
        <v>1200000</v>
      </c>
      <c r="V896" s="107">
        <v>1200000</v>
      </c>
      <c r="W896" s="107"/>
      <c r="X896" s="107">
        <f t="shared" si="195"/>
        <v>0</v>
      </c>
      <c r="Y896" s="107"/>
      <c r="Z896" s="107"/>
      <c r="AA896" s="108">
        <f>C896+I896-L896-O896-U896-X896-R896</f>
        <v>0</v>
      </c>
      <c r="AB896" s="7">
        <v>45554</v>
      </c>
    </row>
    <row r="897" spans="1:28" ht="15.75" hidden="1" x14ac:dyDescent="0.25">
      <c r="A897" s="24">
        <v>45554</v>
      </c>
      <c r="B897" s="25" t="s">
        <v>118</v>
      </c>
      <c r="C897" s="25"/>
      <c r="D897" s="25" t="s">
        <v>46</v>
      </c>
      <c r="E897" s="25" t="s">
        <v>189</v>
      </c>
      <c r="F897" s="25">
        <v>1</v>
      </c>
      <c r="G897" s="25" t="s">
        <v>23</v>
      </c>
      <c r="H897" s="25">
        <v>400000</v>
      </c>
      <c r="I897" s="11">
        <f t="shared" si="185"/>
        <v>400000</v>
      </c>
      <c r="J897" s="31" t="s">
        <v>324</v>
      </c>
      <c r="K897" s="11"/>
      <c r="L897" s="107">
        <f t="shared" si="191"/>
        <v>0</v>
      </c>
      <c r="M897" s="107"/>
      <c r="N897" s="107"/>
      <c r="O897" s="107">
        <f t="shared" si="192"/>
        <v>0</v>
      </c>
      <c r="P897" s="107"/>
      <c r="Q897" s="107"/>
      <c r="R897" s="107">
        <f t="shared" si="193"/>
        <v>0</v>
      </c>
      <c r="S897" s="107"/>
      <c r="T897" s="107"/>
      <c r="U897" s="107">
        <f t="shared" si="194"/>
        <v>400000</v>
      </c>
      <c r="V897" s="107">
        <v>400000</v>
      </c>
      <c r="W897" s="107"/>
      <c r="X897" s="107">
        <f t="shared" si="195"/>
        <v>0</v>
      </c>
      <c r="Y897" s="107"/>
      <c r="Z897" s="107"/>
      <c r="AA897" s="108">
        <f>C897+I897-L897-O897-U897-X897-R897</f>
        <v>0</v>
      </c>
      <c r="AB897" s="7">
        <v>45554</v>
      </c>
    </row>
    <row r="898" spans="1:28" ht="15.75" hidden="1" x14ac:dyDescent="0.25">
      <c r="A898" s="24">
        <v>45554</v>
      </c>
      <c r="B898" s="25" t="s">
        <v>1955</v>
      </c>
      <c r="C898" s="25"/>
      <c r="D898" s="25" t="s">
        <v>46</v>
      </c>
      <c r="E898" s="25" t="s">
        <v>1713</v>
      </c>
      <c r="F898" s="25">
        <v>1</v>
      </c>
      <c r="G898" s="25" t="s">
        <v>303</v>
      </c>
      <c r="H898" s="25">
        <v>1200000</v>
      </c>
      <c r="I898" s="11">
        <f t="shared" si="185"/>
        <v>1200000</v>
      </c>
      <c r="J898" s="31" t="s">
        <v>312</v>
      </c>
      <c r="K898" s="11" t="s">
        <v>1967</v>
      </c>
      <c r="L898" s="107">
        <f t="shared" si="191"/>
        <v>0</v>
      </c>
      <c r="M898" s="107"/>
      <c r="N898" s="107"/>
      <c r="O898" s="107">
        <f t="shared" si="192"/>
        <v>1200000</v>
      </c>
      <c r="P898" s="107">
        <v>1200000</v>
      </c>
      <c r="Q898" s="107"/>
      <c r="R898" s="107">
        <f t="shared" si="193"/>
        <v>0</v>
      </c>
      <c r="S898" s="107"/>
      <c r="T898" s="107"/>
      <c r="U898" s="107">
        <f t="shared" si="194"/>
        <v>0</v>
      </c>
      <c r="V898" s="107"/>
      <c r="W898" s="107"/>
      <c r="X898" s="107">
        <f t="shared" si="195"/>
        <v>0</v>
      </c>
      <c r="Y898" s="107"/>
      <c r="Z898" s="107"/>
      <c r="AA898" s="108">
        <f>C898+I898-L898-O898-U898-X898-R898</f>
        <v>0</v>
      </c>
      <c r="AB898" s="7">
        <v>45554</v>
      </c>
    </row>
    <row r="899" spans="1:28" ht="15.75" hidden="1" x14ac:dyDescent="0.25">
      <c r="A899" s="24">
        <v>45554</v>
      </c>
      <c r="B899" s="25" t="s">
        <v>256</v>
      </c>
      <c r="C899" s="25"/>
      <c r="D899" s="25" t="s">
        <v>46</v>
      </c>
      <c r="E899" s="25" t="s">
        <v>217</v>
      </c>
      <c r="F899" s="25">
        <v>5</v>
      </c>
      <c r="G899" s="25" t="s">
        <v>39</v>
      </c>
      <c r="H899" s="25">
        <v>90000</v>
      </c>
      <c r="I899" s="11">
        <f t="shared" si="185"/>
        <v>450000</v>
      </c>
      <c r="J899" s="26" t="s">
        <v>28</v>
      </c>
      <c r="K899" s="11"/>
      <c r="L899" s="107">
        <f t="shared" si="191"/>
        <v>0</v>
      </c>
      <c r="M899" s="107"/>
      <c r="N899" s="107"/>
      <c r="O899" s="107">
        <f t="shared" si="192"/>
        <v>0</v>
      </c>
      <c r="P899" s="107"/>
      <c r="Q899" s="107"/>
      <c r="R899" s="107">
        <f t="shared" si="193"/>
        <v>0</v>
      </c>
      <c r="S899" s="107"/>
      <c r="T899" s="107"/>
      <c r="U899" s="107">
        <f t="shared" si="194"/>
        <v>0</v>
      </c>
      <c r="V899" s="107"/>
      <c r="W899" s="107"/>
      <c r="X899" s="107">
        <f t="shared" si="195"/>
        <v>0</v>
      </c>
      <c r="Y899" s="107"/>
      <c r="Z899" s="107"/>
      <c r="AA899" s="108">
        <f>C899+I899-L899-O899-U899-X899-R899</f>
        <v>450000</v>
      </c>
      <c r="AB899" s="7"/>
    </row>
    <row r="900" spans="1:28" ht="15.75" hidden="1" x14ac:dyDescent="0.25">
      <c r="A900" s="24">
        <v>45554</v>
      </c>
      <c r="B900" s="25" t="s">
        <v>256</v>
      </c>
      <c r="C900" s="25"/>
      <c r="D900" s="25" t="s">
        <v>46</v>
      </c>
      <c r="E900" s="25" t="s">
        <v>130</v>
      </c>
      <c r="F900" s="25">
        <v>20</v>
      </c>
      <c r="G900" s="25" t="s">
        <v>77</v>
      </c>
      <c r="H900" s="25">
        <v>50000</v>
      </c>
      <c r="I900" s="11">
        <f t="shared" si="185"/>
        <v>1000000</v>
      </c>
      <c r="J900" s="26" t="s">
        <v>28</v>
      </c>
      <c r="K900" s="11"/>
      <c r="L900" s="107">
        <f t="shared" si="191"/>
        <v>0</v>
      </c>
      <c r="M900" s="107"/>
      <c r="N900" s="107"/>
      <c r="O900" s="107">
        <f t="shared" si="192"/>
        <v>0</v>
      </c>
      <c r="P900" s="107"/>
      <c r="Q900" s="107"/>
      <c r="R900" s="107">
        <f t="shared" si="193"/>
        <v>0</v>
      </c>
      <c r="S900" s="107"/>
      <c r="T900" s="107"/>
      <c r="U900" s="107">
        <f t="shared" si="194"/>
        <v>0</v>
      </c>
      <c r="V900" s="107"/>
      <c r="W900" s="107"/>
      <c r="X900" s="107">
        <f t="shared" si="195"/>
        <v>0</v>
      </c>
      <c r="Y900" s="107"/>
      <c r="Z900" s="107"/>
      <c r="AA900" s="108">
        <f>C900+I900-L900-O900-U900-X900-R900</f>
        <v>1000000</v>
      </c>
      <c r="AB900" s="7"/>
    </row>
    <row r="901" spans="1:28" ht="15.75" hidden="1" x14ac:dyDescent="0.25">
      <c r="A901" s="24">
        <v>45554</v>
      </c>
      <c r="B901" s="25" t="s">
        <v>1024</v>
      </c>
      <c r="C901" s="25"/>
      <c r="D901" s="25" t="s">
        <v>46</v>
      </c>
      <c r="E901" s="25" t="s">
        <v>42</v>
      </c>
      <c r="F901" s="25">
        <v>500</v>
      </c>
      <c r="G901" s="25" t="s">
        <v>34</v>
      </c>
      <c r="H901" s="25">
        <v>4000</v>
      </c>
      <c r="I901" s="11">
        <f t="shared" si="185"/>
        <v>2000000</v>
      </c>
      <c r="J901" s="31" t="s">
        <v>312</v>
      </c>
      <c r="K901" s="11"/>
      <c r="L901" s="107">
        <f t="shared" si="191"/>
        <v>0</v>
      </c>
      <c r="M901" s="107"/>
      <c r="N901" s="107"/>
      <c r="O901" s="107">
        <f t="shared" si="192"/>
        <v>0</v>
      </c>
      <c r="P901" s="107"/>
      <c r="Q901" s="107"/>
      <c r="R901" s="107">
        <f t="shared" si="193"/>
        <v>2000000</v>
      </c>
      <c r="S901" s="107">
        <v>2000000</v>
      </c>
      <c r="T901" s="107"/>
      <c r="U901" s="107">
        <f t="shared" si="194"/>
        <v>0</v>
      </c>
      <c r="V901" s="107"/>
      <c r="W901" s="107"/>
      <c r="X901" s="107">
        <f t="shared" si="195"/>
        <v>0</v>
      </c>
      <c r="Y901" s="107"/>
      <c r="Z901" s="107"/>
      <c r="AA901" s="108">
        <f>C901+I901-L901-O901-U901-X901-R901</f>
        <v>0</v>
      </c>
      <c r="AB901" s="7">
        <v>45554</v>
      </c>
    </row>
    <row r="902" spans="1:28" ht="15.75" hidden="1" x14ac:dyDescent="0.25">
      <c r="A902" s="24">
        <v>45554</v>
      </c>
      <c r="B902" s="25" t="s">
        <v>300</v>
      </c>
      <c r="C902" s="25"/>
      <c r="D902" s="25" t="s">
        <v>46</v>
      </c>
      <c r="E902" s="25" t="s">
        <v>47</v>
      </c>
      <c r="F902" s="25">
        <v>5</v>
      </c>
      <c r="G902" s="25" t="s">
        <v>48</v>
      </c>
      <c r="H902" s="25">
        <v>150000</v>
      </c>
      <c r="I902" s="11">
        <f t="shared" si="185"/>
        <v>750000</v>
      </c>
      <c r="J902" s="31" t="s">
        <v>312</v>
      </c>
      <c r="K902" s="11" t="s">
        <v>1959</v>
      </c>
      <c r="L902" s="107">
        <f t="shared" si="191"/>
        <v>0</v>
      </c>
      <c r="M902" s="107"/>
      <c r="N902" s="107"/>
      <c r="O902" s="107">
        <f t="shared" si="192"/>
        <v>750000</v>
      </c>
      <c r="P902" s="107">
        <v>750000</v>
      </c>
      <c r="Q902" s="107"/>
      <c r="R902" s="107">
        <f t="shared" si="193"/>
        <v>0</v>
      </c>
      <c r="S902" s="107"/>
      <c r="T902" s="107"/>
      <c r="U902" s="107">
        <f t="shared" si="194"/>
        <v>0</v>
      </c>
      <c r="V902" s="107"/>
      <c r="W902" s="107"/>
      <c r="X902" s="107">
        <f t="shared" si="195"/>
        <v>0</v>
      </c>
      <c r="Y902" s="107"/>
      <c r="Z902" s="107"/>
      <c r="AA902" s="108">
        <f>C902+I902-L902-O902-U902-X902-R902</f>
        <v>0</v>
      </c>
      <c r="AB902" s="7">
        <v>45554</v>
      </c>
    </row>
    <row r="903" spans="1:28" ht="15.75" hidden="1" x14ac:dyDescent="0.25">
      <c r="A903" s="24">
        <v>45554</v>
      </c>
      <c r="B903" s="25" t="s">
        <v>300</v>
      </c>
      <c r="C903" s="25"/>
      <c r="D903" s="25" t="s">
        <v>46</v>
      </c>
      <c r="E903" s="25" t="s">
        <v>363</v>
      </c>
      <c r="F903" s="25">
        <v>1</v>
      </c>
      <c r="G903" s="25" t="s">
        <v>48</v>
      </c>
      <c r="H903" s="25">
        <v>230000</v>
      </c>
      <c r="I903" s="11">
        <f t="shared" si="185"/>
        <v>230000</v>
      </c>
      <c r="J903" s="31" t="s">
        <v>312</v>
      </c>
      <c r="K903" s="11" t="s">
        <v>1959</v>
      </c>
      <c r="L903" s="107">
        <f t="shared" si="191"/>
        <v>0</v>
      </c>
      <c r="M903" s="107"/>
      <c r="N903" s="107"/>
      <c r="O903" s="107">
        <f t="shared" si="192"/>
        <v>230000</v>
      </c>
      <c r="P903" s="107">
        <v>230000</v>
      </c>
      <c r="Q903" s="107"/>
      <c r="R903" s="107">
        <f t="shared" si="193"/>
        <v>0</v>
      </c>
      <c r="S903" s="107"/>
      <c r="T903" s="107"/>
      <c r="U903" s="107">
        <f t="shared" si="194"/>
        <v>0</v>
      </c>
      <c r="V903" s="107"/>
      <c r="W903" s="107"/>
      <c r="X903" s="107">
        <f t="shared" si="195"/>
        <v>0</v>
      </c>
      <c r="Y903" s="107"/>
      <c r="Z903" s="107"/>
      <c r="AA903" s="108">
        <f>C903+I903-L903-O903-U903-X903-R903</f>
        <v>0</v>
      </c>
      <c r="AB903" s="7">
        <v>45554</v>
      </c>
    </row>
    <row r="904" spans="1:28" ht="15.75" hidden="1" x14ac:dyDescent="0.25">
      <c r="A904" s="24">
        <v>45554</v>
      </c>
      <c r="B904" s="25" t="s">
        <v>300</v>
      </c>
      <c r="C904" s="25"/>
      <c r="D904" s="25" t="s">
        <v>46</v>
      </c>
      <c r="E904" s="25" t="s">
        <v>790</v>
      </c>
      <c r="F904" s="25">
        <v>1</v>
      </c>
      <c r="G904" s="25" t="s">
        <v>48</v>
      </c>
      <c r="H904" s="25">
        <v>230000</v>
      </c>
      <c r="I904" s="11">
        <f t="shared" si="185"/>
        <v>230000</v>
      </c>
      <c r="J904" s="31" t="s">
        <v>312</v>
      </c>
      <c r="K904" s="11" t="s">
        <v>1959</v>
      </c>
      <c r="L904" s="107">
        <f t="shared" si="191"/>
        <v>0</v>
      </c>
      <c r="M904" s="107"/>
      <c r="N904" s="107"/>
      <c r="O904" s="107">
        <f t="shared" si="192"/>
        <v>230000</v>
      </c>
      <c r="P904" s="107">
        <v>230000</v>
      </c>
      <c r="Q904" s="107"/>
      <c r="R904" s="107">
        <f t="shared" si="193"/>
        <v>0</v>
      </c>
      <c r="S904" s="107"/>
      <c r="T904" s="107"/>
      <c r="U904" s="107">
        <f t="shared" si="194"/>
        <v>0</v>
      </c>
      <c r="V904" s="107"/>
      <c r="W904" s="107"/>
      <c r="X904" s="107">
        <f t="shared" si="195"/>
        <v>0</v>
      </c>
      <c r="Y904" s="107"/>
      <c r="Z904" s="107"/>
      <c r="AA904" s="108">
        <f>C904+I904-L904-O904-U904-X904-R904</f>
        <v>0</v>
      </c>
      <c r="AB904" s="7">
        <v>45554</v>
      </c>
    </row>
    <row r="905" spans="1:28" ht="15.75" hidden="1" x14ac:dyDescent="0.25">
      <c r="A905" s="24">
        <v>45554</v>
      </c>
      <c r="B905" s="25" t="s">
        <v>300</v>
      </c>
      <c r="C905" s="25"/>
      <c r="D905" s="25" t="s">
        <v>46</v>
      </c>
      <c r="E905" s="25" t="s">
        <v>394</v>
      </c>
      <c r="F905" s="25">
        <v>2</v>
      </c>
      <c r="G905" s="25" t="s">
        <v>48</v>
      </c>
      <c r="H905" s="25">
        <v>230000</v>
      </c>
      <c r="I905" s="11">
        <f t="shared" si="185"/>
        <v>460000</v>
      </c>
      <c r="J905" s="31" t="s">
        <v>312</v>
      </c>
      <c r="K905" s="11" t="s">
        <v>1959</v>
      </c>
      <c r="L905" s="107">
        <f t="shared" si="191"/>
        <v>0</v>
      </c>
      <c r="M905" s="107"/>
      <c r="N905" s="107"/>
      <c r="O905" s="107">
        <f t="shared" si="192"/>
        <v>460000</v>
      </c>
      <c r="P905" s="107">
        <v>460000</v>
      </c>
      <c r="Q905" s="107"/>
      <c r="R905" s="107">
        <f t="shared" si="193"/>
        <v>0</v>
      </c>
      <c r="S905" s="107"/>
      <c r="T905" s="107"/>
      <c r="U905" s="107">
        <f t="shared" si="194"/>
        <v>0</v>
      </c>
      <c r="V905" s="107"/>
      <c r="W905" s="107"/>
      <c r="X905" s="107">
        <f t="shared" si="195"/>
        <v>0</v>
      </c>
      <c r="Y905" s="107"/>
      <c r="Z905" s="107"/>
      <c r="AA905" s="108">
        <f>C905+I905-L905-O905-U905-X905-R905</f>
        <v>0</v>
      </c>
      <c r="AB905" s="7">
        <v>45554</v>
      </c>
    </row>
    <row r="906" spans="1:28" ht="15.75" hidden="1" x14ac:dyDescent="0.25">
      <c r="A906" s="24">
        <v>45554</v>
      </c>
      <c r="B906" s="25" t="s">
        <v>300</v>
      </c>
      <c r="C906" s="25"/>
      <c r="D906" s="25" t="s">
        <v>46</v>
      </c>
      <c r="E906" s="25" t="s">
        <v>135</v>
      </c>
      <c r="F906" s="25">
        <v>10</v>
      </c>
      <c r="G906" s="25" t="s">
        <v>48</v>
      </c>
      <c r="H906" s="25">
        <v>150000</v>
      </c>
      <c r="I906" s="11">
        <f t="shared" si="185"/>
        <v>1500000</v>
      </c>
      <c r="J906" s="31" t="s">
        <v>312</v>
      </c>
      <c r="K906" s="11" t="s">
        <v>1959</v>
      </c>
      <c r="L906" s="107">
        <f t="shared" si="191"/>
        <v>0</v>
      </c>
      <c r="M906" s="107"/>
      <c r="N906" s="107"/>
      <c r="O906" s="107">
        <f t="shared" si="192"/>
        <v>1500000</v>
      </c>
      <c r="P906" s="107">
        <v>1500000</v>
      </c>
      <c r="Q906" s="107"/>
      <c r="R906" s="107">
        <f t="shared" si="193"/>
        <v>0</v>
      </c>
      <c r="S906" s="107"/>
      <c r="T906" s="107"/>
      <c r="U906" s="107">
        <f t="shared" si="194"/>
        <v>0</v>
      </c>
      <c r="V906" s="107"/>
      <c r="W906" s="107"/>
      <c r="X906" s="107">
        <f t="shared" si="195"/>
        <v>0</v>
      </c>
      <c r="Y906" s="107"/>
      <c r="Z906" s="107"/>
      <c r="AA906" s="108">
        <f>C906+I906-L906-O906-U906-X906-R906</f>
        <v>0</v>
      </c>
      <c r="AB906" s="7">
        <v>45554</v>
      </c>
    </row>
    <row r="907" spans="1:28" ht="15.75" hidden="1" x14ac:dyDescent="0.25">
      <c r="A907" s="24">
        <v>45554</v>
      </c>
      <c r="B907" s="25" t="s">
        <v>300</v>
      </c>
      <c r="C907" s="25"/>
      <c r="D907" s="25" t="s">
        <v>46</v>
      </c>
      <c r="E907" s="25" t="s">
        <v>343</v>
      </c>
      <c r="F907" s="25">
        <v>1</v>
      </c>
      <c r="G907" s="25" t="s">
        <v>23</v>
      </c>
      <c r="H907" s="25">
        <v>1200000</v>
      </c>
      <c r="I907" s="11">
        <f t="shared" si="185"/>
        <v>1200000</v>
      </c>
      <c r="J907" s="31" t="s">
        <v>312</v>
      </c>
      <c r="K907" s="11" t="s">
        <v>1959</v>
      </c>
      <c r="L907" s="107">
        <f t="shared" si="191"/>
        <v>0</v>
      </c>
      <c r="M907" s="107"/>
      <c r="N907" s="107"/>
      <c r="O907" s="107">
        <f t="shared" si="192"/>
        <v>1200000</v>
      </c>
      <c r="P907" s="107">
        <v>1200000</v>
      </c>
      <c r="Q907" s="107"/>
      <c r="R907" s="107">
        <f t="shared" si="193"/>
        <v>0</v>
      </c>
      <c r="S907" s="107"/>
      <c r="T907" s="107"/>
      <c r="U907" s="107">
        <f t="shared" si="194"/>
        <v>0</v>
      </c>
      <c r="V907" s="107"/>
      <c r="W907" s="107"/>
      <c r="X907" s="107">
        <f t="shared" si="195"/>
        <v>0</v>
      </c>
      <c r="Y907" s="107"/>
      <c r="Z907" s="107"/>
      <c r="AA907" s="108">
        <f>C907+I907-L907-O907-U907-X907-R907</f>
        <v>0</v>
      </c>
      <c r="AB907" s="7">
        <v>45554</v>
      </c>
    </row>
    <row r="908" spans="1:28" ht="15.75" hidden="1" x14ac:dyDescent="0.25">
      <c r="A908" s="24">
        <v>45554</v>
      </c>
      <c r="B908" s="25" t="s">
        <v>300</v>
      </c>
      <c r="C908" s="25"/>
      <c r="D908" s="25" t="s">
        <v>46</v>
      </c>
      <c r="E908" s="25" t="s">
        <v>189</v>
      </c>
      <c r="F908" s="25">
        <v>10</v>
      </c>
      <c r="G908" s="25" t="s">
        <v>23</v>
      </c>
      <c r="H908" s="25">
        <v>400000</v>
      </c>
      <c r="I908" s="11">
        <f t="shared" si="185"/>
        <v>4000000</v>
      </c>
      <c r="J908" s="31" t="s">
        <v>312</v>
      </c>
      <c r="K908" s="11" t="s">
        <v>1959</v>
      </c>
      <c r="L908" s="107">
        <f t="shared" si="191"/>
        <v>0</v>
      </c>
      <c r="M908" s="107"/>
      <c r="N908" s="107"/>
      <c r="O908" s="107">
        <f t="shared" si="192"/>
        <v>4000000</v>
      </c>
      <c r="P908" s="107">
        <v>4000000</v>
      </c>
      <c r="Q908" s="107"/>
      <c r="R908" s="107">
        <f t="shared" si="193"/>
        <v>0</v>
      </c>
      <c r="S908" s="107"/>
      <c r="T908" s="107"/>
      <c r="U908" s="107">
        <f t="shared" si="194"/>
        <v>0</v>
      </c>
      <c r="V908" s="107"/>
      <c r="W908" s="107"/>
      <c r="X908" s="107">
        <f t="shared" si="195"/>
        <v>0</v>
      </c>
      <c r="Y908" s="107"/>
      <c r="Z908" s="107"/>
      <c r="AA908" s="108">
        <f>C908+I908-L908-O908-U908-X908-R908</f>
        <v>0</v>
      </c>
      <c r="AB908" s="7">
        <v>45554</v>
      </c>
    </row>
    <row r="909" spans="1:28" ht="15.75" hidden="1" x14ac:dyDescent="0.25">
      <c r="A909" s="24">
        <v>45554</v>
      </c>
      <c r="B909" s="25" t="s">
        <v>300</v>
      </c>
      <c r="C909" s="25"/>
      <c r="D909" s="25" t="s">
        <v>46</v>
      </c>
      <c r="E909" s="25" t="s">
        <v>53</v>
      </c>
      <c r="F909" s="25">
        <v>10</v>
      </c>
      <c r="G909" s="25" t="s">
        <v>23</v>
      </c>
      <c r="H909" s="25">
        <v>400000</v>
      </c>
      <c r="I909" s="11">
        <f t="shared" si="185"/>
        <v>4000000</v>
      </c>
      <c r="J909" s="31" t="s">
        <v>312</v>
      </c>
      <c r="K909" s="11" t="s">
        <v>1959</v>
      </c>
      <c r="L909" s="107">
        <f t="shared" si="191"/>
        <v>0</v>
      </c>
      <c r="M909" s="107"/>
      <c r="N909" s="107"/>
      <c r="O909" s="107">
        <f t="shared" si="192"/>
        <v>4000000</v>
      </c>
      <c r="P909" s="107">
        <v>4000000</v>
      </c>
      <c r="Q909" s="107"/>
      <c r="R909" s="107">
        <f t="shared" si="193"/>
        <v>0</v>
      </c>
      <c r="S909" s="107"/>
      <c r="T909" s="107"/>
      <c r="U909" s="107">
        <f t="shared" si="194"/>
        <v>0</v>
      </c>
      <c r="V909" s="107"/>
      <c r="W909" s="107"/>
      <c r="X909" s="107">
        <f t="shared" si="195"/>
        <v>0</v>
      </c>
      <c r="Y909" s="107"/>
      <c r="Z909" s="107"/>
      <c r="AA909" s="108">
        <f>C909+I909-L909-O909-U909-X909-R909</f>
        <v>0</v>
      </c>
      <c r="AB909" s="7">
        <v>45554</v>
      </c>
    </row>
    <row r="910" spans="1:28" ht="15.75" hidden="1" x14ac:dyDescent="0.25">
      <c r="A910" s="24">
        <v>45554</v>
      </c>
      <c r="B910" s="25" t="s">
        <v>300</v>
      </c>
      <c r="C910" s="25"/>
      <c r="D910" s="25" t="s">
        <v>46</v>
      </c>
      <c r="E910" s="25" t="s">
        <v>117</v>
      </c>
      <c r="F910" s="25">
        <v>10</v>
      </c>
      <c r="G910" s="25" t="s">
        <v>23</v>
      </c>
      <c r="H910" s="25">
        <v>400000</v>
      </c>
      <c r="I910" s="11">
        <f t="shared" si="185"/>
        <v>4000000</v>
      </c>
      <c r="J910" s="31" t="s">
        <v>312</v>
      </c>
      <c r="K910" s="11" t="s">
        <v>1959</v>
      </c>
      <c r="L910" s="107">
        <f t="shared" si="191"/>
        <v>0</v>
      </c>
      <c r="M910" s="107"/>
      <c r="N910" s="107"/>
      <c r="O910" s="107">
        <f t="shared" si="192"/>
        <v>4000000</v>
      </c>
      <c r="P910" s="107">
        <v>4000000</v>
      </c>
      <c r="Q910" s="107"/>
      <c r="R910" s="107">
        <f t="shared" si="193"/>
        <v>0</v>
      </c>
      <c r="S910" s="107"/>
      <c r="T910" s="107"/>
      <c r="U910" s="107">
        <f t="shared" si="194"/>
        <v>0</v>
      </c>
      <c r="V910" s="107"/>
      <c r="W910" s="107"/>
      <c r="X910" s="107">
        <f t="shared" si="195"/>
        <v>0</v>
      </c>
      <c r="Y910" s="107"/>
      <c r="Z910" s="107"/>
      <c r="AA910" s="108">
        <f>C910+I910-L910-O910-U910-X910-R910</f>
        <v>0</v>
      </c>
      <c r="AB910" s="7">
        <v>45554</v>
      </c>
    </row>
    <row r="911" spans="1:28" ht="15.75" hidden="1" x14ac:dyDescent="0.25">
      <c r="A911" s="24">
        <v>45554</v>
      </c>
      <c r="B911" s="25" t="s">
        <v>1486</v>
      </c>
      <c r="C911" s="25"/>
      <c r="D911" s="25" t="s">
        <v>46</v>
      </c>
      <c r="E911" s="25" t="s">
        <v>53</v>
      </c>
      <c r="F911" s="25">
        <v>10</v>
      </c>
      <c r="G911" s="25" t="s">
        <v>23</v>
      </c>
      <c r="H911" s="25">
        <v>400000</v>
      </c>
      <c r="I911" s="11">
        <f t="shared" si="185"/>
        <v>4000000</v>
      </c>
      <c r="J911" s="31" t="s">
        <v>312</v>
      </c>
      <c r="K911" s="11" t="s">
        <v>1963</v>
      </c>
      <c r="L911" s="107">
        <f t="shared" si="191"/>
        <v>0</v>
      </c>
      <c r="M911" s="107"/>
      <c r="N911" s="107"/>
      <c r="O911" s="107">
        <f t="shared" si="192"/>
        <v>4000000</v>
      </c>
      <c r="P911" s="107">
        <v>4000000</v>
      </c>
      <c r="Q911" s="107"/>
      <c r="R911" s="107">
        <f t="shared" si="193"/>
        <v>0</v>
      </c>
      <c r="S911" s="107"/>
      <c r="T911" s="107"/>
      <c r="U911" s="107">
        <f t="shared" si="194"/>
        <v>0</v>
      </c>
      <c r="V911" s="107"/>
      <c r="W911" s="107"/>
      <c r="X911" s="107">
        <f t="shared" si="195"/>
        <v>0</v>
      </c>
      <c r="Y911" s="107"/>
      <c r="Z911" s="107"/>
      <c r="AA911" s="108">
        <f>C911+I911-L911-O911-U911-X911-R911</f>
        <v>0</v>
      </c>
      <c r="AB911" s="7">
        <v>45554</v>
      </c>
    </row>
    <row r="912" spans="1:28" ht="15.75" hidden="1" x14ac:dyDescent="0.25">
      <c r="A912" s="24">
        <v>45554</v>
      </c>
      <c r="B912" s="25" t="s">
        <v>194</v>
      </c>
      <c r="C912" s="25"/>
      <c r="D912" s="25" t="s">
        <v>46</v>
      </c>
      <c r="E912" s="25" t="s">
        <v>47</v>
      </c>
      <c r="F912" s="25">
        <v>3</v>
      </c>
      <c r="G912" s="25" t="s">
        <v>48</v>
      </c>
      <c r="H912" s="25">
        <v>150000</v>
      </c>
      <c r="I912" s="11">
        <f t="shared" si="185"/>
        <v>450000</v>
      </c>
      <c r="J912" s="31" t="s">
        <v>312</v>
      </c>
      <c r="K912" s="11"/>
      <c r="L912" s="107">
        <f t="shared" si="191"/>
        <v>0</v>
      </c>
      <c r="M912" s="107"/>
      <c r="N912" s="107"/>
      <c r="O912" s="107">
        <f t="shared" si="192"/>
        <v>0</v>
      </c>
      <c r="P912" s="107"/>
      <c r="Q912" s="107"/>
      <c r="R912" s="107">
        <f t="shared" si="193"/>
        <v>450000</v>
      </c>
      <c r="S912" s="107">
        <v>450000</v>
      </c>
      <c r="T912" s="107"/>
      <c r="U912" s="107">
        <f t="shared" si="194"/>
        <v>0</v>
      </c>
      <c r="V912" s="107"/>
      <c r="W912" s="107"/>
      <c r="X912" s="107">
        <f t="shared" si="195"/>
        <v>0</v>
      </c>
      <c r="Y912" s="107"/>
      <c r="Z912" s="107"/>
      <c r="AA912" s="108">
        <f>C912+I912-L912-O912-U912-X912-R912</f>
        <v>0</v>
      </c>
      <c r="AB912" s="7">
        <v>45554</v>
      </c>
    </row>
    <row r="913" spans="1:28" ht="15.75" hidden="1" x14ac:dyDescent="0.25">
      <c r="A913" s="24">
        <v>45554</v>
      </c>
      <c r="B913" s="25" t="s">
        <v>194</v>
      </c>
      <c r="C913" s="25"/>
      <c r="D913" s="25" t="s">
        <v>46</v>
      </c>
      <c r="E913" s="25" t="s">
        <v>216</v>
      </c>
      <c r="F913" s="25">
        <v>2</v>
      </c>
      <c r="G913" s="25" t="s">
        <v>27</v>
      </c>
      <c r="H913" s="25">
        <v>45000</v>
      </c>
      <c r="I913" s="11">
        <f t="shared" si="185"/>
        <v>90000</v>
      </c>
      <c r="J913" s="31" t="s">
        <v>312</v>
      </c>
      <c r="K913" s="11"/>
      <c r="L913" s="107">
        <f t="shared" si="191"/>
        <v>0</v>
      </c>
      <c r="M913" s="107"/>
      <c r="N913" s="107"/>
      <c r="O913" s="107">
        <f t="shared" si="192"/>
        <v>0</v>
      </c>
      <c r="P913" s="107"/>
      <c r="Q913" s="107"/>
      <c r="R913" s="107">
        <f t="shared" si="193"/>
        <v>90000</v>
      </c>
      <c r="S913" s="107">
        <v>90000</v>
      </c>
      <c r="T913" s="107"/>
      <c r="U913" s="107">
        <f t="shared" si="194"/>
        <v>0</v>
      </c>
      <c r="V913" s="107"/>
      <c r="W913" s="107"/>
      <c r="X913" s="107">
        <f t="shared" si="195"/>
        <v>0</v>
      </c>
      <c r="Y913" s="107"/>
      <c r="Z913" s="107"/>
      <c r="AA913" s="108">
        <f>C913+I913-L913-O913-U913-X913-R913</f>
        <v>0</v>
      </c>
      <c r="AB913" s="7">
        <v>45554</v>
      </c>
    </row>
    <row r="914" spans="1:28" ht="15.75" hidden="1" x14ac:dyDescent="0.25">
      <c r="A914" s="24">
        <v>45554</v>
      </c>
      <c r="B914" s="25" t="s">
        <v>1956</v>
      </c>
      <c r="C914" s="25"/>
      <c r="D914" s="25" t="s">
        <v>46</v>
      </c>
      <c r="E914" s="25" t="s">
        <v>44</v>
      </c>
      <c r="F914" s="25">
        <v>750</v>
      </c>
      <c r="G914" s="25" t="s">
        <v>34</v>
      </c>
      <c r="H914" s="25">
        <v>860</v>
      </c>
      <c r="I914" s="11">
        <f t="shared" si="185"/>
        <v>645000</v>
      </c>
      <c r="J914" s="31" t="s">
        <v>312</v>
      </c>
      <c r="K914" s="11" t="s">
        <v>1966</v>
      </c>
      <c r="L914" s="107">
        <f t="shared" si="191"/>
        <v>0</v>
      </c>
      <c r="M914" s="107"/>
      <c r="N914" s="107"/>
      <c r="O914" s="107">
        <f t="shared" si="192"/>
        <v>645000</v>
      </c>
      <c r="P914" s="107">
        <v>645000</v>
      </c>
      <c r="Q914" s="107"/>
      <c r="R914" s="107">
        <f t="shared" si="193"/>
        <v>0</v>
      </c>
      <c r="S914" s="107"/>
      <c r="T914" s="107"/>
      <c r="U914" s="107">
        <f t="shared" si="194"/>
        <v>0</v>
      </c>
      <c r="V914" s="107"/>
      <c r="W914" s="107"/>
      <c r="X914" s="107">
        <f t="shared" si="195"/>
        <v>0</v>
      </c>
      <c r="Y914" s="107"/>
      <c r="Z914" s="107"/>
      <c r="AA914" s="108">
        <f>C914+I914-L914-O914-U914-X914-R914</f>
        <v>0</v>
      </c>
      <c r="AB914" s="7">
        <v>45554</v>
      </c>
    </row>
    <row r="915" spans="1:28" ht="15.75" hidden="1" x14ac:dyDescent="0.25">
      <c r="A915" s="24">
        <v>45554</v>
      </c>
      <c r="B915" s="25" t="s">
        <v>513</v>
      </c>
      <c r="C915" s="25"/>
      <c r="D915" s="25" t="s">
        <v>46</v>
      </c>
      <c r="E915" s="25" t="s">
        <v>270</v>
      </c>
      <c r="F915" s="25">
        <v>2</v>
      </c>
      <c r="G915" s="25" t="s">
        <v>39</v>
      </c>
      <c r="H915" s="25">
        <v>135000</v>
      </c>
      <c r="I915" s="11">
        <f t="shared" si="185"/>
        <v>270000</v>
      </c>
      <c r="J915" s="31" t="s">
        <v>324</v>
      </c>
      <c r="K915" s="11"/>
      <c r="L915" s="107">
        <f t="shared" si="191"/>
        <v>270000</v>
      </c>
      <c r="M915" s="107">
        <v>270000</v>
      </c>
      <c r="N915" s="107"/>
      <c r="O915" s="107">
        <f t="shared" si="192"/>
        <v>0</v>
      </c>
      <c r="P915" s="107"/>
      <c r="Q915" s="107"/>
      <c r="R915" s="107">
        <f t="shared" si="193"/>
        <v>0</v>
      </c>
      <c r="S915" s="107"/>
      <c r="T915" s="107"/>
      <c r="U915" s="107">
        <f t="shared" si="194"/>
        <v>0</v>
      </c>
      <c r="V915" s="107"/>
      <c r="W915" s="107"/>
      <c r="X915" s="107">
        <f t="shared" si="195"/>
        <v>0</v>
      </c>
      <c r="Y915" s="107"/>
      <c r="Z915" s="107"/>
      <c r="AA915" s="108">
        <f>C915+I915-L915-O915-U915-X915-R915</f>
        <v>0</v>
      </c>
      <c r="AB915" s="7">
        <v>45556</v>
      </c>
    </row>
    <row r="916" spans="1:28" ht="15.75" hidden="1" x14ac:dyDescent="0.25">
      <c r="A916" s="24">
        <v>45555</v>
      </c>
      <c r="B916" s="25" t="s">
        <v>211</v>
      </c>
      <c r="C916" s="25"/>
      <c r="D916" s="25" t="s">
        <v>46</v>
      </c>
      <c r="E916" s="25" t="s">
        <v>44</v>
      </c>
      <c r="F916" s="25">
        <v>1250</v>
      </c>
      <c r="G916" s="25" t="s">
        <v>34</v>
      </c>
      <c r="H916" s="25">
        <v>860</v>
      </c>
      <c r="I916" s="11">
        <f t="shared" ref="I916:I975" si="196">F916*H916</f>
        <v>1075000</v>
      </c>
      <c r="J916" s="31" t="s">
        <v>312</v>
      </c>
      <c r="K916" s="11" t="s">
        <v>1974</v>
      </c>
      <c r="L916" s="107">
        <f t="shared" ref="L916" si="197">M916+N916</f>
        <v>0</v>
      </c>
      <c r="M916" s="107"/>
      <c r="N916" s="107"/>
      <c r="O916" s="107">
        <f t="shared" ref="O916" si="198">P916+Q916</f>
        <v>1075000</v>
      </c>
      <c r="P916" s="107">
        <v>1075000</v>
      </c>
      <c r="Q916" s="107"/>
      <c r="R916" s="107">
        <f t="shared" ref="R916" si="199">S916+T916</f>
        <v>0</v>
      </c>
      <c r="S916" s="107"/>
      <c r="T916" s="107"/>
      <c r="U916" s="107">
        <f t="shared" ref="U916" si="200">V916+W916</f>
        <v>0</v>
      </c>
      <c r="V916" s="107"/>
      <c r="W916" s="107"/>
      <c r="X916" s="107">
        <f t="shared" ref="X916" si="201">Y916+Z916</f>
        <v>0</v>
      </c>
      <c r="Y916" s="107"/>
      <c r="Z916" s="107"/>
      <c r="AA916" s="108">
        <f>C916+I916-L916-O916-U916-X916-R916</f>
        <v>0</v>
      </c>
      <c r="AB916" s="7">
        <v>45555</v>
      </c>
    </row>
    <row r="917" spans="1:28" ht="15.75" hidden="1" x14ac:dyDescent="0.25">
      <c r="A917" s="24">
        <v>45555</v>
      </c>
      <c r="B917" s="25" t="s">
        <v>1085</v>
      </c>
      <c r="C917" s="25"/>
      <c r="D917" s="25" t="s">
        <v>46</v>
      </c>
      <c r="E917" s="25" t="s">
        <v>120</v>
      </c>
      <c r="F917" s="25">
        <v>24.2</v>
      </c>
      <c r="G917" s="25" t="s">
        <v>39</v>
      </c>
      <c r="H917" s="25">
        <v>46000</v>
      </c>
      <c r="I917" s="11">
        <f t="shared" si="196"/>
        <v>1113200</v>
      </c>
      <c r="J917" s="31" t="s">
        <v>324</v>
      </c>
      <c r="K917" s="11"/>
      <c r="L917" s="107">
        <f t="shared" ref="L917:L975" si="202">M917+N917</f>
        <v>0</v>
      </c>
      <c r="M917" s="107"/>
      <c r="N917" s="107"/>
      <c r="O917" s="107">
        <f t="shared" ref="O917:O975" si="203">P917+Q917</f>
        <v>0</v>
      </c>
      <c r="P917" s="107"/>
      <c r="Q917" s="107"/>
      <c r="R917" s="107">
        <f t="shared" ref="R917:R975" si="204">S917+T917</f>
        <v>0</v>
      </c>
      <c r="S917" s="107"/>
      <c r="T917" s="107"/>
      <c r="U917" s="107">
        <f t="shared" ref="U917:U975" si="205">V917+W917</f>
        <v>1113200</v>
      </c>
      <c r="V917" s="107">
        <v>1113200</v>
      </c>
      <c r="W917" s="107"/>
      <c r="X917" s="107">
        <f t="shared" ref="X917:X975" si="206">Y917+Z917</f>
        <v>0</v>
      </c>
      <c r="Y917" s="107"/>
      <c r="Z917" s="107"/>
      <c r="AA917" s="108">
        <f>C917+I917-L917-O917-U917-X917-R917</f>
        <v>0</v>
      </c>
      <c r="AB917" s="7">
        <v>45554</v>
      </c>
    </row>
    <row r="918" spans="1:28" ht="15.75" hidden="1" x14ac:dyDescent="0.25">
      <c r="A918" s="24">
        <v>45555</v>
      </c>
      <c r="B918" s="25" t="s">
        <v>281</v>
      </c>
      <c r="C918" s="25"/>
      <c r="D918" s="25" t="s">
        <v>46</v>
      </c>
      <c r="E918" s="25" t="s">
        <v>157</v>
      </c>
      <c r="F918" s="25">
        <v>8</v>
      </c>
      <c r="G918" s="25" t="s">
        <v>48</v>
      </c>
      <c r="H918" s="25">
        <v>300000</v>
      </c>
      <c r="I918" s="11">
        <f t="shared" si="196"/>
        <v>2400000</v>
      </c>
      <c r="J918" s="26" t="s">
        <v>28</v>
      </c>
      <c r="K918" s="11"/>
      <c r="L918" s="107">
        <f t="shared" si="202"/>
        <v>0</v>
      </c>
      <c r="M918" s="107"/>
      <c r="N918" s="107"/>
      <c r="O918" s="107">
        <f t="shared" si="203"/>
        <v>0</v>
      </c>
      <c r="P918" s="107"/>
      <c r="Q918" s="107"/>
      <c r="R918" s="107">
        <f t="shared" si="204"/>
        <v>0</v>
      </c>
      <c r="S918" s="107"/>
      <c r="T918" s="107"/>
      <c r="U918" s="107">
        <f t="shared" si="205"/>
        <v>0</v>
      </c>
      <c r="V918" s="107"/>
      <c r="W918" s="107"/>
      <c r="X918" s="107">
        <f t="shared" si="206"/>
        <v>0</v>
      </c>
      <c r="Y918" s="107"/>
      <c r="Z918" s="107"/>
      <c r="AA918" s="108">
        <f>C918+I918-L918-O918-U918-X918-R918</f>
        <v>2400000</v>
      </c>
      <c r="AB918" s="7"/>
    </row>
    <row r="919" spans="1:28" ht="15.75" hidden="1" x14ac:dyDescent="0.25">
      <c r="A919" s="24">
        <v>45555</v>
      </c>
      <c r="B919" s="25" t="s">
        <v>99</v>
      </c>
      <c r="C919" s="25"/>
      <c r="D919" s="25"/>
      <c r="E919" s="25" t="s">
        <v>101</v>
      </c>
      <c r="F919" s="25">
        <v>225.4</v>
      </c>
      <c r="G919" s="25" t="s">
        <v>39</v>
      </c>
      <c r="H919" s="25"/>
      <c r="I919" s="11">
        <f t="shared" si="196"/>
        <v>0</v>
      </c>
      <c r="J919" s="26" t="s">
        <v>28</v>
      </c>
      <c r="K919" s="11"/>
      <c r="L919" s="107">
        <f t="shared" si="202"/>
        <v>0</v>
      </c>
      <c r="M919" s="107"/>
      <c r="N919" s="107"/>
      <c r="O919" s="107">
        <f t="shared" si="203"/>
        <v>0</v>
      </c>
      <c r="P919" s="107"/>
      <c r="Q919" s="107"/>
      <c r="R919" s="107">
        <f t="shared" si="204"/>
        <v>0</v>
      </c>
      <c r="S919" s="107"/>
      <c r="T919" s="107"/>
      <c r="U919" s="107">
        <f t="shared" si="205"/>
        <v>0</v>
      </c>
      <c r="V919" s="107"/>
      <c r="W919" s="107"/>
      <c r="X919" s="107">
        <f t="shared" si="206"/>
        <v>0</v>
      </c>
      <c r="Y919" s="107"/>
      <c r="Z919" s="107"/>
      <c r="AA919" s="108">
        <f>C919+I919-L919-O919-U919-X919-R919</f>
        <v>0</v>
      </c>
      <c r="AB919" s="7"/>
    </row>
    <row r="920" spans="1:28" ht="15.75" hidden="1" x14ac:dyDescent="0.25">
      <c r="A920" s="24">
        <v>45555</v>
      </c>
      <c r="B920" s="25" t="s">
        <v>1971</v>
      </c>
      <c r="C920" s="25"/>
      <c r="D920" s="25" t="s">
        <v>46</v>
      </c>
      <c r="E920" s="25" t="s">
        <v>982</v>
      </c>
      <c r="F920" s="25">
        <v>5000</v>
      </c>
      <c r="G920" s="25" t="s">
        <v>34</v>
      </c>
      <c r="H920" s="25">
        <v>1230</v>
      </c>
      <c r="I920" s="11">
        <f t="shared" si="196"/>
        <v>6150000</v>
      </c>
      <c r="J920" s="31" t="s">
        <v>312</v>
      </c>
      <c r="K920" s="11" t="s">
        <v>1969</v>
      </c>
      <c r="L920" s="107">
        <f t="shared" si="202"/>
        <v>0</v>
      </c>
      <c r="M920" s="107"/>
      <c r="N920" s="107"/>
      <c r="O920" s="107">
        <f t="shared" si="203"/>
        <v>6150000</v>
      </c>
      <c r="P920" s="107">
        <v>6150000</v>
      </c>
      <c r="Q920" s="107"/>
      <c r="R920" s="107">
        <f t="shared" si="204"/>
        <v>0</v>
      </c>
      <c r="S920" s="107"/>
      <c r="T920" s="107"/>
      <c r="U920" s="107">
        <f t="shared" si="205"/>
        <v>0</v>
      </c>
      <c r="V920" s="107"/>
      <c r="W920" s="107"/>
      <c r="X920" s="107">
        <f t="shared" si="206"/>
        <v>0</v>
      </c>
      <c r="Y920" s="107"/>
      <c r="Z920" s="107"/>
      <c r="AA920" s="108">
        <f>C920+I920-L920-O920-U920-X920-R920</f>
        <v>0</v>
      </c>
      <c r="AB920" s="7">
        <v>45554</v>
      </c>
    </row>
    <row r="921" spans="1:28" ht="15.75" hidden="1" x14ac:dyDescent="0.25">
      <c r="A921" s="24">
        <v>45555</v>
      </c>
      <c r="B921" s="25" t="s">
        <v>291</v>
      </c>
      <c r="C921" s="25"/>
      <c r="D921" s="25" t="s">
        <v>46</v>
      </c>
      <c r="E921" s="25" t="s">
        <v>474</v>
      </c>
      <c r="F921" s="25">
        <v>2</v>
      </c>
      <c r="G921" s="25" t="s">
        <v>39</v>
      </c>
      <c r="H921" s="25">
        <v>150000</v>
      </c>
      <c r="I921" s="11">
        <f t="shared" si="196"/>
        <v>300000</v>
      </c>
      <c r="J921" s="26" t="s">
        <v>28</v>
      </c>
      <c r="K921" s="11"/>
      <c r="L921" s="107">
        <f t="shared" si="202"/>
        <v>0</v>
      </c>
      <c r="M921" s="107"/>
      <c r="N921" s="107"/>
      <c r="O921" s="107">
        <f t="shared" si="203"/>
        <v>0</v>
      </c>
      <c r="P921" s="107"/>
      <c r="Q921" s="107"/>
      <c r="R921" s="107">
        <f t="shared" si="204"/>
        <v>0</v>
      </c>
      <c r="S921" s="107"/>
      <c r="T921" s="107"/>
      <c r="U921" s="107">
        <f t="shared" si="205"/>
        <v>0</v>
      </c>
      <c r="V921" s="107"/>
      <c r="W921" s="107"/>
      <c r="X921" s="107">
        <f t="shared" si="206"/>
        <v>0</v>
      </c>
      <c r="Y921" s="107"/>
      <c r="Z921" s="107"/>
      <c r="AA921" s="108">
        <f>C921+I921-L921-O921-U921-X921-R921</f>
        <v>300000</v>
      </c>
      <c r="AB921" s="7"/>
    </row>
    <row r="922" spans="1:28" ht="15.75" hidden="1" x14ac:dyDescent="0.25">
      <c r="A922" s="24">
        <v>45555</v>
      </c>
      <c r="B922" s="25" t="s">
        <v>1972</v>
      </c>
      <c r="C922" s="25"/>
      <c r="D922" s="25" t="s">
        <v>46</v>
      </c>
      <c r="E922" s="25" t="s">
        <v>942</v>
      </c>
      <c r="F922" s="25">
        <v>5.2</v>
      </c>
      <c r="G922" s="25" t="s">
        <v>283</v>
      </c>
      <c r="H922" s="25">
        <v>1200000</v>
      </c>
      <c r="I922" s="11">
        <f t="shared" si="196"/>
        <v>6240000</v>
      </c>
      <c r="J922" s="31" t="s">
        <v>312</v>
      </c>
      <c r="K922" s="11" t="s">
        <v>1937</v>
      </c>
      <c r="L922" s="107">
        <f t="shared" si="202"/>
        <v>0</v>
      </c>
      <c r="M922" s="107"/>
      <c r="N922" s="107"/>
      <c r="O922" s="107">
        <f t="shared" si="203"/>
        <v>6240000</v>
      </c>
      <c r="P922" s="107">
        <v>6240000</v>
      </c>
      <c r="Q922" s="107"/>
      <c r="R922" s="107">
        <f t="shared" si="204"/>
        <v>0</v>
      </c>
      <c r="S922" s="107"/>
      <c r="T922" s="107"/>
      <c r="U922" s="107">
        <f t="shared" si="205"/>
        <v>0</v>
      </c>
      <c r="V922" s="107"/>
      <c r="W922" s="107"/>
      <c r="X922" s="107">
        <f t="shared" si="206"/>
        <v>0</v>
      </c>
      <c r="Y922" s="107"/>
      <c r="Z922" s="107"/>
      <c r="AA922" s="108">
        <f>C922+I922-L922-O922-U922-X922-R922</f>
        <v>0</v>
      </c>
      <c r="AB922" s="7">
        <v>45552</v>
      </c>
    </row>
    <row r="923" spans="1:28" ht="15.75" hidden="1" x14ac:dyDescent="0.25">
      <c r="A923" s="24">
        <v>45555</v>
      </c>
      <c r="B923" s="25" t="s">
        <v>499</v>
      </c>
      <c r="C923" s="25"/>
      <c r="D923" s="25" t="s">
        <v>46</v>
      </c>
      <c r="E923" s="25" t="s">
        <v>348</v>
      </c>
      <c r="F923" s="25">
        <v>200</v>
      </c>
      <c r="G923" s="25" t="s">
        <v>34</v>
      </c>
      <c r="H923" s="25">
        <v>1150</v>
      </c>
      <c r="I923" s="11">
        <f t="shared" si="196"/>
        <v>230000</v>
      </c>
      <c r="J923" s="31" t="s">
        <v>312</v>
      </c>
      <c r="K923" s="11"/>
      <c r="L923" s="107">
        <f t="shared" si="202"/>
        <v>0</v>
      </c>
      <c r="M923" s="107"/>
      <c r="N923" s="107"/>
      <c r="O923" s="107">
        <f t="shared" si="203"/>
        <v>0</v>
      </c>
      <c r="P923" s="107"/>
      <c r="Q923" s="107"/>
      <c r="R923" s="107">
        <f t="shared" si="204"/>
        <v>0</v>
      </c>
      <c r="S923" s="107"/>
      <c r="T923" s="107"/>
      <c r="U923" s="107">
        <f t="shared" si="205"/>
        <v>230000</v>
      </c>
      <c r="V923" s="107">
        <v>230000</v>
      </c>
      <c r="W923" s="107"/>
      <c r="X923" s="107">
        <f t="shared" si="206"/>
        <v>0</v>
      </c>
      <c r="Y923" s="107"/>
      <c r="Z923" s="107"/>
      <c r="AA923" s="108">
        <f>C923+I923-L923-O923-U923-X923-R923</f>
        <v>0</v>
      </c>
      <c r="AB923" s="7">
        <v>45555</v>
      </c>
    </row>
    <row r="924" spans="1:28" ht="15.75" hidden="1" x14ac:dyDescent="0.25">
      <c r="A924" s="24">
        <v>45555</v>
      </c>
      <c r="B924" s="25" t="s">
        <v>307</v>
      </c>
      <c r="C924" s="25"/>
      <c r="D924" s="25" t="s">
        <v>46</v>
      </c>
      <c r="E924" s="25" t="s">
        <v>192</v>
      </c>
      <c r="F924" s="25">
        <v>100</v>
      </c>
      <c r="G924" s="25" t="s">
        <v>34</v>
      </c>
      <c r="H924" s="25">
        <v>2500</v>
      </c>
      <c r="I924" s="11">
        <f t="shared" si="196"/>
        <v>250000</v>
      </c>
      <c r="J924" s="31" t="s">
        <v>312</v>
      </c>
      <c r="K924" s="11"/>
      <c r="L924" s="107">
        <f t="shared" si="202"/>
        <v>0</v>
      </c>
      <c r="M924" s="107"/>
      <c r="N924" s="107"/>
      <c r="O924" s="107">
        <f t="shared" si="203"/>
        <v>0</v>
      </c>
      <c r="P924" s="107"/>
      <c r="Q924" s="107"/>
      <c r="R924" s="107">
        <f t="shared" si="204"/>
        <v>250000</v>
      </c>
      <c r="S924" s="107"/>
      <c r="T924" s="107">
        <v>250000</v>
      </c>
      <c r="U924" s="107">
        <f t="shared" si="205"/>
        <v>0</v>
      </c>
      <c r="V924" s="107"/>
      <c r="W924" s="107"/>
      <c r="X924" s="107">
        <f t="shared" si="206"/>
        <v>0</v>
      </c>
      <c r="Y924" s="107"/>
      <c r="Z924" s="107"/>
      <c r="AA924" s="108">
        <f>C924+I924-L924-O924-U924-X924-R924</f>
        <v>0</v>
      </c>
      <c r="AB924" s="7">
        <v>45555</v>
      </c>
    </row>
    <row r="925" spans="1:28" ht="15.75" hidden="1" x14ac:dyDescent="0.25">
      <c r="A925" s="24">
        <v>45555</v>
      </c>
      <c r="B925" s="25" t="s">
        <v>307</v>
      </c>
      <c r="C925" s="25"/>
      <c r="D925" s="25" t="s">
        <v>46</v>
      </c>
      <c r="E925" s="25" t="s">
        <v>154</v>
      </c>
      <c r="F925" s="25">
        <v>250</v>
      </c>
      <c r="G925" s="25" t="s">
        <v>34</v>
      </c>
      <c r="H925" s="25">
        <v>1065</v>
      </c>
      <c r="I925" s="11">
        <f t="shared" si="196"/>
        <v>266250</v>
      </c>
      <c r="J925" s="31" t="s">
        <v>312</v>
      </c>
      <c r="K925" s="11"/>
      <c r="L925" s="107">
        <f t="shared" si="202"/>
        <v>0</v>
      </c>
      <c r="M925" s="107"/>
      <c r="N925" s="107"/>
      <c r="O925" s="107">
        <f t="shared" si="203"/>
        <v>0</v>
      </c>
      <c r="P925" s="107"/>
      <c r="Q925" s="107"/>
      <c r="R925" s="107">
        <f t="shared" si="204"/>
        <v>266250</v>
      </c>
      <c r="S925" s="107"/>
      <c r="T925" s="107">
        <v>266250</v>
      </c>
      <c r="U925" s="107">
        <f t="shared" si="205"/>
        <v>0</v>
      </c>
      <c r="V925" s="107"/>
      <c r="W925" s="107"/>
      <c r="X925" s="107">
        <f t="shared" si="206"/>
        <v>0</v>
      </c>
      <c r="Y925" s="107"/>
      <c r="Z925" s="107"/>
      <c r="AA925" s="108">
        <f>C925+I925-L925-O925-U925-X925-R925</f>
        <v>0</v>
      </c>
      <c r="AB925" s="7">
        <v>45555</v>
      </c>
    </row>
    <row r="926" spans="1:28" ht="15.75" hidden="1" x14ac:dyDescent="0.25">
      <c r="A926" s="24">
        <v>45555</v>
      </c>
      <c r="B926" s="25" t="s">
        <v>1830</v>
      </c>
      <c r="C926" s="25"/>
      <c r="D926" s="25" t="s">
        <v>46</v>
      </c>
      <c r="E926" s="25" t="s">
        <v>225</v>
      </c>
      <c r="F926" s="25">
        <v>300</v>
      </c>
      <c r="G926" s="25" t="s">
        <v>34</v>
      </c>
      <c r="H926" s="25">
        <v>2720</v>
      </c>
      <c r="I926" s="11">
        <f t="shared" si="196"/>
        <v>816000</v>
      </c>
      <c r="J926" s="31" t="s">
        <v>324</v>
      </c>
      <c r="K926" s="11"/>
      <c r="L926" s="107">
        <f t="shared" si="202"/>
        <v>816000</v>
      </c>
      <c r="M926" s="107">
        <v>816000</v>
      </c>
      <c r="N926" s="107"/>
      <c r="O926" s="107">
        <f t="shared" si="203"/>
        <v>0</v>
      </c>
      <c r="P926" s="107"/>
      <c r="Q926" s="107"/>
      <c r="R926" s="107">
        <f t="shared" si="204"/>
        <v>0</v>
      </c>
      <c r="S926" s="107"/>
      <c r="T926" s="107"/>
      <c r="U926" s="107">
        <f t="shared" si="205"/>
        <v>0</v>
      </c>
      <c r="V926" s="107"/>
      <c r="W926" s="107"/>
      <c r="X926" s="107">
        <f t="shared" si="206"/>
        <v>0</v>
      </c>
      <c r="Y926" s="107"/>
      <c r="Z926" s="107"/>
      <c r="AA926" s="108">
        <f>C926+I926-L926-O926-U926-X926-R926</f>
        <v>0</v>
      </c>
      <c r="AB926" s="7">
        <v>45555</v>
      </c>
    </row>
    <row r="927" spans="1:28" ht="15.75" hidden="1" x14ac:dyDescent="0.25">
      <c r="A927" s="24">
        <v>45555</v>
      </c>
      <c r="B927" s="25" t="s">
        <v>372</v>
      </c>
      <c r="C927" s="25"/>
      <c r="D927" s="25" t="s">
        <v>46</v>
      </c>
      <c r="E927" s="25" t="s">
        <v>259</v>
      </c>
      <c r="F927" s="25">
        <v>500</v>
      </c>
      <c r="G927" s="25" t="s">
        <v>34</v>
      </c>
      <c r="H927" s="25">
        <v>750</v>
      </c>
      <c r="I927" s="11">
        <f t="shared" si="196"/>
        <v>375000</v>
      </c>
      <c r="J927" s="31" t="s">
        <v>312</v>
      </c>
      <c r="K927" s="11" t="s">
        <v>2002</v>
      </c>
      <c r="L927" s="107">
        <f t="shared" si="202"/>
        <v>0</v>
      </c>
      <c r="M927" s="107"/>
      <c r="N927" s="107"/>
      <c r="O927" s="107">
        <f t="shared" si="203"/>
        <v>375000</v>
      </c>
      <c r="P927" s="107">
        <v>375000</v>
      </c>
      <c r="Q927" s="107"/>
      <c r="R927" s="107">
        <f t="shared" si="204"/>
        <v>0</v>
      </c>
      <c r="S927" s="107"/>
      <c r="T927" s="107"/>
      <c r="U927" s="107">
        <f t="shared" si="205"/>
        <v>0</v>
      </c>
      <c r="V927" s="107"/>
      <c r="W927" s="107"/>
      <c r="X927" s="107">
        <f t="shared" si="206"/>
        <v>0</v>
      </c>
      <c r="Y927" s="107"/>
      <c r="Z927" s="107"/>
      <c r="AA927" s="108">
        <f>C927+I927-L927-O927-U927-X927-R927</f>
        <v>0</v>
      </c>
      <c r="AB927" s="7">
        <v>45565</v>
      </c>
    </row>
    <row r="928" spans="1:28" ht="15.75" hidden="1" x14ac:dyDescent="0.25">
      <c r="A928" s="24">
        <v>45555</v>
      </c>
      <c r="B928" s="25" t="s">
        <v>800</v>
      </c>
      <c r="C928" s="25"/>
      <c r="D928" s="25" t="s">
        <v>46</v>
      </c>
      <c r="E928" s="25" t="s">
        <v>165</v>
      </c>
      <c r="F928" s="25">
        <v>1</v>
      </c>
      <c r="G928" s="25" t="s">
        <v>303</v>
      </c>
      <c r="H928" s="25">
        <v>1200000</v>
      </c>
      <c r="I928" s="11">
        <f t="shared" si="196"/>
        <v>1200000</v>
      </c>
      <c r="J928" s="31" t="s">
        <v>312</v>
      </c>
      <c r="K928" s="11" t="s">
        <v>1976</v>
      </c>
      <c r="L928" s="107">
        <f t="shared" si="202"/>
        <v>0</v>
      </c>
      <c r="M928" s="107"/>
      <c r="N928" s="107"/>
      <c r="O928" s="107">
        <f t="shared" si="203"/>
        <v>1200000</v>
      </c>
      <c r="P928" s="107">
        <v>1200000</v>
      </c>
      <c r="Q928" s="107"/>
      <c r="R928" s="107">
        <f t="shared" si="204"/>
        <v>0</v>
      </c>
      <c r="S928" s="107"/>
      <c r="T928" s="107"/>
      <c r="U928" s="107">
        <f t="shared" si="205"/>
        <v>0</v>
      </c>
      <c r="V928" s="107"/>
      <c r="W928" s="107"/>
      <c r="X928" s="107">
        <f t="shared" si="206"/>
        <v>0</v>
      </c>
      <c r="Y928" s="107"/>
      <c r="Z928" s="107"/>
      <c r="AA928" s="108">
        <f>C928+I928-L928-O928-U928-X928-R928</f>
        <v>0</v>
      </c>
      <c r="AB928" s="7">
        <v>45558</v>
      </c>
    </row>
    <row r="929" spans="1:28" ht="15.75" hidden="1" x14ac:dyDescent="0.25">
      <c r="A929" s="24">
        <v>45555</v>
      </c>
      <c r="B929" s="25" t="s">
        <v>1893</v>
      </c>
      <c r="C929" s="25"/>
      <c r="D929" s="25" t="s">
        <v>46</v>
      </c>
      <c r="E929" s="25" t="s">
        <v>63</v>
      </c>
      <c r="F929" s="25">
        <v>1</v>
      </c>
      <c r="G929" s="25" t="s">
        <v>48</v>
      </c>
      <c r="H929" s="25">
        <v>450000</v>
      </c>
      <c r="I929" s="11">
        <f t="shared" si="196"/>
        <v>450000</v>
      </c>
      <c r="J929" s="31" t="s">
        <v>312</v>
      </c>
      <c r="K929" s="11"/>
      <c r="L929" s="107">
        <f t="shared" si="202"/>
        <v>0</v>
      </c>
      <c r="M929" s="107"/>
      <c r="N929" s="107"/>
      <c r="O929" s="107">
        <f t="shared" si="203"/>
        <v>0</v>
      </c>
      <c r="P929" s="107"/>
      <c r="Q929" s="107"/>
      <c r="R929" s="107">
        <f t="shared" si="204"/>
        <v>450000</v>
      </c>
      <c r="S929" s="107">
        <v>450000</v>
      </c>
      <c r="T929" s="107"/>
      <c r="U929" s="107">
        <f t="shared" si="205"/>
        <v>0</v>
      </c>
      <c r="V929" s="107"/>
      <c r="W929" s="107"/>
      <c r="X929" s="107">
        <f t="shared" si="206"/>
        <v>0</v>
      </c>
      <c r="Y929" s="107"/>
      <c r="Z929" s="107"/>
      <c r="AA929" s="108">
        <f>C929+I929-L929-O929-U929-X929-R929</f>
        <v>0</v>
      </c>
      <c r="AB929" s="7">
        <v>45555</v>
      </c>
    </row>
    <row r="930" spans="1:28" ht="15.75" hidden="1" x14ac:dyDescent="0.25">
      <c r="A930" s="24">
        <v>45555</v>
      </c>
      <c r="B930" s="25" t="s">
        <v>300</v>
      </c>
      <c r="C930" s="25"/>
      <c r="D930" s="25" t="s">
        <v>46</v>
      </c>
      <c r="E930" s="25" t="s">
        <v>129</v>
      </c>
      <c r="F930" s="25">
        <v>48</v>
      </c>
      <c r="G930" s="25" t="s">
        <v>77</v>
      </c>
      <c r="H930" s="25">
        <v>65000</v>
      </c>
      <c r="I930" s="11">
        <f t="shared" si="196"/>
        <v>3120000</v>
      </c>
      <c r="J930" s="31" t="s">
        <v>312</v>
      </c>
      <c r="K930" s="11" t="s">
        <v>1959</v>
      </c>
      <c r="L930" s="107">
        <f t="shared" si="202"/>
        <v>0</v>
      </c>
      <c r="M930" s="107"/>
      <c r="N930" s="107"/>
      <c r="O930" s="107">
        <f t="shared" si="203"/>
        <v>3120000</v>
      </c>
      <c r="P930" s="107">
        <v>3120000</v>
      </c>
      <c r="Q930" s="107"/>
      <c r="R930" s="107">
        <f t="shared" si="204"/>
        <v>0</v>
      </c>
      <c r="S930" s="107"/>
      <c r="T930" s="107"/>
      <c r="U930" s="107">
        <f t="shared" si="205"/>
        <v>0</v>
      </c>
      <c r="V930" s="107"/>
      <c r="W930" s="107"/>
      <c r="X930" s="107">
        <f t="shared" si="206"/>
        <v>0</v>
      </c>
      <c r="Y930" s="107"/>
      <c r="Z930" s="107"/>
      <c r="AA930" s="108">
        <f>C930+I930-L930-O930-U930-X930-R930</f>
        <v>0</v>
      </c>
      <c r="AB930" s="7">
        <v>45554</v>
      </c>
    </row>
    <row r="931" spans="1:28" ht="15.75" hidden="1" x14ac:dyDescent="0.25">
      <c r="A931" s="24">
        <v>45555</v>
      </c>
      <c r="B931" s="25" t="s">
        <v>1486</v>
      </c>
      <c r="C931" s="25"/>
      <c r="D931" s="25" t="s">
        <v>46</v>
      </c>
      <c r="E931" s="25" t="s">
        <v>63</v>
      </c>
      <c r="F931" s="25">
        <v>8</v>
      </c>
      <c r="G931" s="25" t="s">
        <v>48</v>
      </c>
      <c r="H931" s="25">
        <v>450000</v>
      </c>
      <c r="I931" s="11">
        <f t="shared" si="196"/>
        <v>3600000</v>
      </c>
      <c r="J931" s="31" t="s">
        <v>312</v>
      </c>
      <c r="K931" s="11" t="s">
        <v>1978</v>
      </c>
      <c r="L931" s="107">
        <f t="shared" si="202"/>
        <v>0</v>
      </c>
      <c r="M931" s="107"/>
      <c r="N931" s="107"/>
      <c r="O931" s="107">
        <f t="shared" si="203"/>
        <v>3600000</v>
      </c>
      <c r="P931" s="107">
        <v>3600000</v>
      </c>
      <c r="Q931" s="107"/>
      <c r="R931" s="107">
        <f t="shared" si="204"/>
        <v>0</v>
      </c>
      <c r="S931" s="107"/>
      <c r="T931" s="107"/>
      <c r="U931" s="107">
        <f t="shared" si="205"/>
        <v>0</v>
      </c>
      <c r="V931" s="107"/>
      <c r="W931" s="107"/>
      <c r="X931" s="107">
        <f t="shared" si="206"/>
        <v>0</v>
      </c>
      <c r="Y931" s="107"/>
      <c r="Z931" s="107"/>
      <c r="AA931" s="108">
        <f>C931+I931-L931-O931-U931-X931-R931</f>
        <v>0</v>
      </c>
      <c r="AB931" s="7">
        <v>45555</v>
      </c>
    </row>
    <row r="932" spans="1:28" ht="15.75" hidden="1" x14ac:dyDescent="0.25">
      <c r="A932" s="24">
        <v>45555</v>
      </c>
      <c r="B932" s="25" t="s">
        <v>741</v>
      </c>
      <c r="C932" s="25"/>
      <c r="D932" s="25" t="s">
        <v>46</v>
      </c>
      <c r="E932" s="25" t="s">
        <v>299</v>
      </c>
      <c r="F932" s="25">
        <v>16.600000000000001</v>
      </c>
      <c r="G932" s="25" t="s">
        <v>39</v>
      </c>
      <c r="H932" s="25">
        <v>45000</v>
      </c>
      <c r="I932" s="11">
        <f t="shared" si="196"/>
        <v>747000.00000000012</v>
      </c>
      <c r="J932" s="31" t="s">
        <v>312</v>
      </c>
      <c r="K932" s="11" t="s">
        <v>1932</v>
      </c>
      <c r="L932" s="107">
        <f t="shared" si="202"/>
        <v>0</v>
      </c>
      <c r="M932" s="107"/>
      <c r="N932" s="107"/>
      <c r="O932" s="107">
        <f t="shared" si="203"/>
        <v>747000</v>
      </c>
      <c r="P932" s="107">
        <v>747000</v>
      </c>
      <c r="Q932" s="107"/>
      <c r="R932" s="107">
        <f t="shared" si="204"/>
        <v>0</v>
      </c>
      <c r="S932" s="107"/>
      <c r="T932" s="107"/>
      <c r="U932" s="107">
        <f t="shared" si="205"/>
        <v>0</v>
      </c>
      <c r="V932" s="107"/>
      <c r="W932" s="107"/>
      <c r="X932" s="107">
        <f t="shared" si="206"/>
        <v>0</v>
      </c>
      <c r="Y932" s="107"/>
      <c r="Z932" s="107"/>
      <c r="AA932" s="108">
        <f>C932+I932-L932-O932-U932-X932-R932</f>
        <v>1.1641532182693481E-10</v>
      </c>
      <c r="AB932" s="7">
        <v>45552</v>
      </c>
    </row>
    <row r="933" spans="1:28" ht="15.75" hidden="1" x14ac:dyDescent="0.25">
      <c r="A933" s="24">
        <v>45555</v>
      </c>
      <c r="B933" s="25" t="s">
        <v>569</v>
      </c>
      <c r="C933" s="25"/>
      <c r="D933" s="25" t="s">
        <v>46</v>
      </c>
      <c r="E933" s="25" t="s">
        <v>108</v>
      </c>
      <c r="F933" s="25">
        <v>800</v>
      </c>
      <c r="G933" s="25" t="s">
        <v>34</v>
      </c>
      <c r="H933" s="25">
        <v>2000</v>
      </c>
      <c r="I933" s="11">
        <f t="shared" si="196"/>
        <v>1600000</v>
      </c>
      <c r="J933" s="31" t="s">
        <v>324</v>
      </c>
      <c r="K933" s="11"/>
      <c r="L933" s="107">
        <f t="shared" si="202"/>
        <v>1600000</v>
      </c>
      <c r="M933" s="107">
        <v>1600000</v>
      </c>
      <c r="N933" s="107"/>
      <c r="O933" s="107">
        <f t="shared" si="203"/>
        <v>0</v>
      </c>
      <c r="P933" s="107"/>
      <c r="Q933" s="107"/>
      <c r="R933" s="107">
        <f t="shared" si="204"/>
        <v>0</v>
      </c>
      <c r="S933" s="107"/>
      <c r="T933" s="107"/>
      <c r="U933" s="107">
        <f t="shared" si="205"/>
        <v>0</v>
      </c>
      <c r="V933" s="107"/>
      <c r="W933" s="107"/>
      <c r="X933" s="107">
        <f t="shared" si="206"/>
        <v>0</v>
      </c>
      <c r="Y933" s="107"/>
      <c r="Z933" s="107"/>
      <c r="AA933" s="108">
        <f>C933+I933-L933-O933-U933-X933-R933</f>
        <v>0</v>
      </c>
      <c r="AB933" s="7">
        <v>45555</v>
      </c>
    </row>
    <row r="934" spans="1:28" ht="15.75" hidden="1" x14ac:dyDescent="0.25">
      <c r="A934" s="24">
        <v>45555</v>
      </c>
      <c r="B934" s="25" t="s">
        <v>207</v>
      </c>
      <c r="C934" s="25"/>
      <c r="D934" s="25" t="s">
        <v>46</v>
      </c>
      <c r="E934" s="25" t="s">
        <v>154</v>
      </c>
      <c r="F934" s="25">
        <v>1250</v>
      </c>
      <c r="G934" s="25" t="s">
        <v>34</v>
      </c>
      <c r="H934" s="25">
        <v>1065</v>
      </c>
      <c r="I934" s="11">
        <f t="shared" si="196"/>
        <v>1331250</v>
      </c>
      <c r="J934" s="38" t="s">
        <v>78</v>
      </c>
      <c r="K934" s="11" t="s">
        <v>1979</v>
      </c>
      <c r="L934" s="107">
        <f t="shared" si="202"/>
        <v>0</v>
      </c>
      <c r="M934" s="107"/>
      <c r="N934" s="107"/>
      <c r="O934" s="107">
        <f t="shared" si="203"/>
        <v>1000000</v>
      </c>
      <c r="P934" s="107">
        <v>1000000</v>
      </c>
      <c r="Q934" s="107"/>
      <c r="R934" s="107">
        <f t="shared" si="204"/>
        <v>0</v>
      </c>
      <c r="S934" s="107"/>
      <c r="T934" s="107"/>
      <c r="U934" s="107">
        <f t="shared" si="205"/>
        <v>0</v>
      </c>
      <c r="V934" s="107"/>
      <c r="W934" s="107"/>
      <c r="X934" s="107">
        <f t="shared" si="206"/>
        <v>0</v>
      </c>
      <c r="Y934" s="107"/>
      <c r="Z934" s="107"/>
      <c r="AA934" s="108">
        <f>C934+I934-L934-O934-U934-X934-R934</f>
        <v>331250</v>
      </c>
      <c r="AB934" s="7">
        <v>45555</v>
      </c>
    </row>
    <row r="935" spans="1:28" ht="15.75" hidden="1" x14ac:dyDescent="0.25">
      <c r="A935" s="24">
        <v>45555</v>
      </c>
      <c r="B935" s="25" t="s">
        <v>256</v>
      </c>
      <c r="C935" s="25"/>
      <c r="D935" s="25" t="s">
        <v>46</v>
      </c>
      <c r="E935" s="25" t="s">
        <v>1585</v>
      </c>
      <c r="F935" s="25">
        <v>2.5</v>
      </c>
      <c r="G935" s="25" t="s">
        <v>39</v>
      </c>
      <c r="H935" s="25">
        <v>90000</v>
      </c>
      <c r="I935" s="11">
        <f t="shared" si="196"/>
        <v>225000</v>
      </c>
      <c r="J935" s="26" t="s">
        <v>28</v>
      </c>
      <c r="K935" s="11"/>
      <c r="L935" s="107">
        <f t="shared" si="202"/>
        <v>0</v>
      </c>
      <c r="M935" s="107"/>
      <c r="N935" s="107"/>
      <c r="O935" s="107">
        <f t="shared" si="203"/>
        <v>0</v>
      </c>
      <c r="P935" s="107"/>
      <c r="Q935" s="107"/>
      <c r="R935" s="107">
        <f t="shared" si="204"/>
        <v>0</v>
      </c>
      <c r="S935" s="107"/>
      <c r="T935" s="107"/>
      <c r="U935" s="107">
        <f t="shared" si="205"/>
        <v>0</v>
      </c>
      <c r="V935" s="107"/>
      <c r="W935" s="107"/>
      <c r="X935" s="107">
        <f t="shared" si="206"/>
        <v>0</v>
      </c>
      <c r="Y935" s="107"/>
      <c r="Z935" s="107"/>
      <c r="AA935" s="108">
        <f>C935+I935-L935-O935-U935-X935-R935</f>
        <v>225000</v>
      </c>
      <c r="AB935" s="7"/>
    </row>
    <row r="936" spans="1:28" ht="15.75" hidden="1" x14ac:dyDescent="0.25">
      <c r="A936" s="24">
        <v>45555</v>
      </c>
      <c r="B936" s="25" t="s">
        <v>256</v>
      </c>
      <c r="C936" s="25"/>
      <c r="D936" s="25" t="s">
        <v>46</v>
      </c>
      <c r="E936" s="25" t="s">
        <v>512</v>
      </c>
      <c r="F936" s="25">
        <v>2</v>
      </c>
      <c r="G936" s="25" t="s">
        <v>27</v>
      </c>
      <c r="H936" s="25">
        <v>480000</v>
      </c>
      <c r="I936" s="11">
        <f t="shared" si="196"/>
        <v>960000</v>
      </c>
      <c r="J936" s="26" t="s">
        <v>28</v>
      </c>
      <c r="K936" s="11"/>
      <c r="L936" s="107">
        <f t="shared" si="202"/>
        <v>0</v>
      </c>
      <c r="M936" s="107"/>
      <c r="N936" s="107"/>
      <c r="O936" s="107">
        <f t="shared" si="203"/>
        <v>0</v>
      </c>
      <c r="P936" s="107"/>
      <c r="Q936" s="107"/>
      <c r="R936" s="107">
        <f t="shared" si="204"/>
        <v>0</v>
      </c>
      <c r="S936" s="107"/>
      <c r="T936" s="107"/>
      <c r="U936" s="107">
        <f t="shared" si="205"/>
        <v>0</v>
      </c>
      <c r="V936" s="107"/>
      <c r="W936" s="107"/>
      <c r="X936" s="107">
        <f t="shared" si="206"/>
        <v>0</v>
      </c>
      <c r="Y936" s="107"/>
      <c r="Z936" s="107"/>
      <c r="AA936" s="108">
        <f>C936+I936-L936-O936-U936-X936-R936</f>
        <v>960000</v>
      </c>
      <c r="AB936" s="7"/>
    </row>
    <row r="937" spans="1:28" ht="15.75" hidden="1" x14ac:dyDescent="0.25">
      <c r="A937" s="24">
        <v>45555</v>
      </c>
      <c r="B937" s="25" t="s">
        <v>494</v>
      </c>
      <c r="C937" s="25"/>
      <c r="D937" s="25" t="s">
        <v>46</v>
      </c>
      <c r="E937" s="25" t="s">
        <v>216</v>
      </c>
      <c r="F937" s="25">
        <v>4</v>
      </c>
      <c r="G937" s="25" t="s">
        <v>27</v>
      </c>
      <c r="H937" s="25">
        <v>45000</v>
      </c>
      <c r="I937" s="11">
        <f t="shared" si="196"/>
        <v>180000</v>
      </c>
      <c r="J937" s="31" t="s">
        <v>49</v>
      </c>
      <c r="K937" s="11"/>
      <c r="L937" s="107">
        <f t="shared" si="202"/>
        <v>0</v>
      </c>
      <c r="M937" s="107"/>
      <c r="N937" s="107"/>
      <c r="O937" s="107">
        <f t="shared" si="203"/>
        <v>0</v>
      </c>
      <c r="P937" s="107"/>
      <c r="Q937" s="107"/>
      <c r="R937" s="107">
        <f t="shared" si="204"/>
        <v>0</v>
      </c>
      <c r="S937" s="107"/>
      <c r="T937" s="107"/>
      <c r="U937" s="107">
        <f t="shared" si="205"/>
        <v>5380000</v>
      </c>
      <c r="V937" s="107"/>
      <c r="W937" s="107">
        <v>5380000</v>
      </c>
      <c r="X937" s="107">
        <f t="shared" si="206"/>
        <v>0</v>
      </c>
      <c r="Y937" s="107"/>
      <c r="Z937" s="107"/>
      <c r="AA937" s="108">
        <f>C937+I937-L937-O937-U937-X937-R937</f>
        <v>-5200000</v>
      </c>
      <c r="AB937" s="7">
        <v>45565</v>
      </c>
    </row>
    <row r="938" spans="1:28" ht="15.75" hidden="1" x14ac:dyDescent="0.25">
      <c r="A938" s="24">
        <v>45555</v>
      </c>
      <c r="B938" s="25" t="s">
        <v>211</v>
      </c>
      <c r="C938" s="25"/>
      <c r="D938" s="25" t="s">
        <v>46</v>
      </c>
      <c r="E938" s="25" t="s">
        <v>534</v>
      </c>
      <c r="F938" s="25">
        <v>125</v>
      </c>
      <c r="G938" s="25" t="s">
        <v>34</v>
      </c>
      <c r="H938" s="25">
        <v>3160</v>
      </c>
      <c r="I938" s="11">
        <f t="shared" si="196"/>
        <v>395000</v>
      </c>
      <c r="J938" s="31" t="s">
        <v>312</v>
      </c>
      <c r="K938" s="11" t="s">
        <v>1975</v>
      </c>
      <c r="L938" s="107">
        <f t="shared" si="202"/>
        <v>0</v>
      </c>
      <c r="M938" s="107"/>
      <c r="N938" s="107"/>
      <c r="O938" s="107">
        <f t="shared" si="203"/>
        <v>395000</v>
      </c>
      <c r="P938" s="107">
        <v>395000</v>
      </c>
      <c r="Q938" s="107"/>
      <c r="R938" s="107">
        <f t="shared" si="204"/>
        <v>0</v>
      </c>
      <c r="S938" s="107"/>
      <c r="T938" s="107"/>
      <c r="U938" s="107">
        <f t="shared" si="205"/>
        <v>0</v>
      </c>
      <c r="V938" s="107"/>
      <c r="W938" s="107"/>
      <c r="X938" s="107">
        <f t="shared" si="206"/>
        <v>0</v>
      </c>
      <c r="Y938" s="107"/>
      <c r="Z938" s="107"/>
      <c r="AA938" s="108">
        <f>C938+I938-L938-O938-U938-X938-R938</f>
        <v>0</v>
      </c>
      <c r="AB938" s="7">
        <v>45559</v>
      </c>
    </row>
    <row r="939" spans="1:28" ht="15.75" hidden="1" x14ac:dyDescent="0.25">
      <c r="A939" s="24">
        <v>45556</v>
      </c>
      <c r="B939" s="25" t="s">
        <v>99</v>
      </c>
      <c r="C939" s="25"/>
      <c r="D939" s="25"/>
      <c r="E939" s="25" t="s">
        <v>158</v>
      </c>
      <c r="F939" s="25">
        <v>30.9</v>
      </c>
      <c r="G939" s="25" t="s">
        <v>39</v>
      </c>
      <c r="H939" s="25"/>
      <c r="I939" s="11">
        <f t="shared" si="196"/>
        <v>0</v>
      </c>
      <c r="J939" s="26" t="s">
        <v>28</v>
      </c>
      <c r="K939" s="11"/>
      <c r="L939" s="107">
        <f t="shared" si="202"/>
        <v>0</v>
      </c>
      <c r="M939" s="107"/>
      <c r="N939" s="107"/>
      <c r="O939" s="107">
        <f t="shared" si="203"/>
        <v>0</v>
      </c>
      <c r="P939" s="107"/>
      <c r="Q939" s="107"/>
      <c r="R939" s="107">
        <f t="shared" si="204"/>
        <v>0</v>
      </c>
      <c r="S939" s="107"/>
      <c r="T939" s="107"/>
      <c r="U939" s="107">
        <f t="shared" si="205"/>
        <v>0</v>
      </c>
      <c r="V939" s="107"/>
      <c r="W939" s="107"/>
      <c r="X939" s="107">
        <f t="shared" si="206"/>
        <v>0</v>
      </c>
      <c r="Y939" s="107"/>
      <c r="Z939" s="107"/>
      <c r="AA939" s="108">
        <f>C939+I939-L939-O939-U939-X939-R939</f>
        <v>0</v>
      </c>
      <c r="AB939" s="7"/>
    </row>
    <row r="940" spans="1:28" ht="15.75" hidden="1" x14ac:dyDescent="0.25">
      <c r="A940" s="24">
        <v>45556</v>
      </c>
      <c r="B940" s="25" t="s">
        <v>99</v>
      </c>
      <c r="C940" s="25"/>
      <c r="D940" s="25"/>
      <c r="E940" s="25" t="s">
        <v>115</v>
      </c>
      <c r="F940" s="25">
        <v>14</v>
      </c>
      <c r="G940" s="25" t="s">
        <v>39</v>
      </c>
      <c r="H940" s="25"/>
      <c r="I940" s="11">
        <f t="shared" si="196"/>
        <v>0</v>
      </c>
      <c r="J940" s="26" t="s">
        <v>28</v>
      </c>
      <c r="K940" s="11"/>
      <c r="L940" s="107">
        <f t="shared" si="202"/>
        <v>0</v>
      </c>
      <c r="M940" s="107"/>
      <c r="N940" s="107"/>
      <c r="O940" s="107">
        <f t="shared" si="203"/>
        <v>0</v>
      </c>
      <c r="P940" s="107"/>
      <c r="Q940" s="107"/>
      <c r="R940" s="107">
        <f t="shared" si="204"/>
        <v>0</v>
      </c>
      <c r="S940" s="107"/>
      <c r="T940" s="107"/>
      <c r="U940" s="107">
        <f t="shared" si="205"/>
        <v>0</v>
      </c>
      <c r="V940" s="107"/>
      <c r="W940" s="107"/>
      <c r="X940" s="107">
        <f t="shared" si="206"/>
        <v>0</v>
      </c>
      <c r="Y940" s="107"/>
      <c r="Z940" s="107"/>
      <c r="AA940" s="108">
        <f>C940+I940-L940-O940-U940-X940-R940</f>
        <v>0</v>
      </c>
      <c r="AB940" s="7"/>
    </row>
    <row r="941" spans="1:28" ht="15.75" hidden="1" x14ac:dyDescent="0.25">
      <c r="A941" s="24">
        <v>45556</v>
      </c>
      <c r="B941" s="25" t="s">
        <v>256</v>
      </c>
      <c r="C941" s="25"/>
      <c r="D941" s="25" t="s">
        <v>46</v>
      </c>
      <c r="E941" s="25" t="s">
        <v>44</v>
      </c>
      <c r="F941" s="25">
        <v>500</v>
      </c>
      <c r="G941" s="25" t="s">
        <v>34</v>
      </c>
      <c r="H941" s="25">
        <v>910</v>
      </c>
      <c r="I941" s="11">
        <f t="shared" si="196"/>
        <v>455000</v>
      </c>
      <c r="J941" s="26" t="s">
        <v>28</v>
      </c>
      <c r="K941" s="11"/>
      <c r="L941" s="107">
        <f t="shared" si="202"/>
        <v>0</v>
      </c>
      <c r="M941" s="107"/>
      <c r="N941" s="107"/>
      <c r="O941" s="107">
        <f t="shared" si="203"/>
        <v>0</v>
      </c>
      <c r="P941" s="107"/>
      <c r="Q941" s="107"/>
      <c r="R941" s="107">
        <f t="shared" si="204"/>
        <v>0</v>
      </c>
      <c r="S941" s="107"/>
      <c r="T941" s="107"/>
      <c r="U941" s="107">
        <f t="shared" si="205"/>
        <v>0</v>
      </c>
      <c r="V941" s="107"/>
      <c r="W941" s="107"/>
      <c r="X941" s="107">
        <f t="shared" si="206"/>
        <v>0</v>
      </c>
      <c r="Y941" s="107"/>
      <c r="Z941" s="107"/>
      <c r="AA941" s="108">
        <f>C941+I941-L941-O941-U941-X941-R941</f>
        <v>455000</v>
      </c>
      <c r="AB941" s="7"/>
    </row>
    <row r="942" spans="1:28" ht="15.75" hidden="1" x14ac:dyDescent="0.25">
      <c r="A942" s="24">
        <v>45556</v>
      </c>
      <c r="B942" s="25" t="s">
        <v>256</v>
      </c>
      <c r="C942" s="25"/>
      <c r="D942" s="25" t="s">
        <v>46</v>
      </c>
      <c r="E942" s="25" t="s">
        <v>259</v>
      </c>
      <c r="F942" s="25">
        <v>1000</v>
      </c>
      <c r="G942" s="25" t="s">
        <v>34</v>
      </c>
      <c r="H942" s="25">
        <v>800</v>
      </c>
      <c r="I942" s="11">
        <f t="shared" si="196"/>
        <v>800000</v>
      </c>
      <c r="J942" s="26" t="s">
        <v>28</v>
      </c>
      <c r="K942" s="11"/>
      <c r="L942" s="107">
        <f t="shared" si="202"/>
        <v>0</v>
      </c>
      <c r="M942" s="107"/>
      <c r="N942" s="107"/>
      <c r="O942" s="107">
        <f t="shared" si="203"/>
        <v>0</v>
      </c>
      <c r="P942" s="107"/>
      <c r="Q942" s="107"/>
      <c r="R942" s="107">
        <f t="shared" si="204"/>
        <v>0</v>
      </c>
      <c r="S942" s="107"/>
      <c r="T942" s="107"/>
      <c r="U942" s="107">
        <f t="shared" si="205"/>
        <v>0</v>
      </c>
      <c r="V942" s="107"/>
      <c r="W942" s="107"/>
      <c r="X942" s="107">
        <f t="shared" si="206"/>
        <v>0</v>
      </c>
      <c r="Y942" s="107"/>
      <c r="Z942" s="107"/>
      <c r="AA942" s="108">
        <f>C942+I942-L942-O942-U942-X942-R942</f>
        <v>800000</v>
      </c>
      <c r="AB942" s="7"/>
    </row>
    <row r="943" spans="1:28" ht="15.75" hidden="1" x14ac:dyDescent="0.25">
      <c r="A943" s="24">
        <v>45556</v>
      </c>
      <c r="B943" s="25" t="s">
        <v>256</v>
      </c>
      <c r="C943" s="25"/>
      <c r="D943" s="25" t="s">
        <v>46</v>
      </c>
      <c r="E943" s="25" t="s">
        <v>108</v>
      </c>
      <c r="F943" s="25">
        <v>1000</v>
      </c>
      <c r="G943" s="25" t="s">
        <v>34</v>
      </c>
      <c r="H943" s="25">
        <v>2000</v>
      </c>
      <c r="I943" s="11">
        <f t="shared" si="196"/>
        <v>2000000</v>
      </c>
      <c r="J943" s="26" t="s">
        <v>28</v>
      </c>
      <c r="K943" s="11"/>
      <c r="L943" s="107">
        <f t="shared" si="202"/>
        <v>0</v>
      </c>
      <c r="M943" s="107"/>
      <c r="N943" s="107"/>
      <c r="O943" s="107">
        <f t="shared" si="203"/>
        <v>0</v>
      </c>
      <c r="P943" s="107"/>
      <c r="Q943" s="107"/>
      <c r="R943" s="107">
        <f t="shared" si="204"/>
        <v>0</v>
      </c>
      <c r="S943" s="107"/>
      <c r="T943" s="107"/>
      <c r="U943" s="107">
        <f t="shared" si="205"/>
        <v>0</v>
      </c>
      <c r="V943" s="107"/>
      <c r="W943" s="107"/>
      <c r="X943" s="107">
        <f t="shared" si="206"/>
        <v>0</v>
      </c>
      <c r="Y943" s="107"/>
      <c r="Z943" s="107"/>
      <c r="AA943" s="108">
        <f>C943+I943-L943-O943-U943-X943-R943</f>
        <v>2000000</v>
      </c>
      <c r="AB943" s="7"/>
    </row>
    <row r="944" spans="1:28" ht="15.75" hidden="1" x14ac:dyDescent="0.25">
      <c r="A944" s="24">
        <v>45556</v>
      </c>
      <c r="B944" s="25" t="s">
        <v>307</v>
      </c>
      <c r="C944" s="25"/>
      <c r="D944" s="25" t="s">
        <v>46</v>
      </c>
      <c r="E944" s="25" t="s">
        <v>154</v>
      </c>
      <c r="F944" s="25">
        <v>500</v>
      </c>
      <c r="G944" s="25" t="s">
        <v>34</v>
      </c>
      <c r="H944" s="25">
        <v>1065</v>
      </c>
      <c r="I944" s="11">
        <f t="shared" si="196"/>
        <v>532500</v>
      </c>
      <c r="J944" s="31" t="s">
        <v>312</v>
      </c>
      <c r="K944" s="11"/>
      <c r="L944" s="107">
        <f t="shared" si="202"/>
        <v>0</v>
      </c>
      <c r="M944" s="107"/>
      <c r="N944" s="107"/>
      <c r="O944" s="107">
        <f t="shared" si="203"/>
        <v>0</v>
      </c>
      <c r="P944" s="107"/>
      <c r="Q944" s="107"/>
      <c r="R944" s="107">
        <f t="shared" si="204"/>
        <v>532500</v>
      </c>
      <c r="S944" s="107">
        <v>532500</v>
      </c>
      <c r="T944" s="107"/>
      <c r="U944" s="107">
        <f t="shared" si="205"/>
        <v>0</v>
      </c>
      <c r="V944" s="107"/>
      <c r="W944" s="107"/>
      <c r="X944" s="107">
        <f t="shared" si="206"/>
        <v>0</v>
      </c>
      <c r="Y944" s="107"/>
      <c r="Z944" s="107"/>
      <c r="AA944" s="108">
        <f>C944+I944-L944-O944-U944-X944-R944</f>
        <v>0</v>
      </c>
      <c r="AB944" s="7">
        <v>45556</v>
      </c>
    </row>
    <row r="945" spans="1:28" ht="15.75" hidden="1" x14ac:dyDescent="0.25">
      <c r="A945" s="24">
        <v>45556</v>
      </c>
      <c r="B945" s="25" t="s">
        <v>359</v>
      </c>
      <c r="C945" s="25"/>
      <c r="D945" s="25" t="s">
        <v>46</v>
      </c>
      <c r="E945" s="25" t="s">
        <v>128</v>
      </c>
      <c r="F945" s="25">
        <v>25</v>
      </c>
      <c r="G945" s="25" t="s">
        <v>39</v>
      </c>
      <c r="H945" s="25">
        <v>125000</v>
      </c>
      <c r="I945" s="11">
        <f t="shared" si="196"/>
        <v>3125000</v>
      </c>
      <c r="J945" s="26" t="s">
        <v>28</v>
      </c>
      <c r="K945" s="11"/>
      <c r="L945" s="107">
        <f t="shared" si="202"/>
        <v>0</v>
      </c>
      <c r="M945" s="107"/>
      <c r="N945" s="107"/>
      <c r="O945" s="107">
        <f t="shared" si="203"/>
        <v>0</v>
      </c>
      <c r="P945" s="107"/>
      <c r="Q945" s="107"/>
      <c r="R945" s="107">
        <f t="shared" si="204"/>
        <v>0</v>
      </c>
      <c r="S945" s="107"/>
      <c r="T945" s="107"/>
      <c r="U945" s="107">
        <f t="shared" si="205"/>
        <v>0</v>
      </c>
      <c r="V945" s="107"/>
      <c r="W945" s="107"/>
      <c r="X945" s="107">
        <f t="shared" si="206"/>
        <v>0</v>
      </c>
      <c r="Y945" s="107"/>
      <c r="Z945" s="107"/>
      <c r="AA945" s="108">
        <f>C945+I945-L945-O945-U945-X945-R945</f>
        <v>3125000</v>
      </c>
      <c r="AB945" s="7"/>
    </row>
    <row r="946" spans="1:28" ht="15.75" hidden="1" x14ac:dyDescent="0.25">
      <c r="A946" s="24">
        <v>45556</v>
      </c>
      <c r="B946" s="25" t="s">
        <v>1973</v>
      </c>
      <c r="C946" s="25"/>
      <c r="D946" s="25" t="s">
        <v>46</v>
      </c>
      <c r="E946" s="25" t="s">
        <v>108</v>
      </c>
      <c r="F946" s="25">
        <v>800</v>
      </c>
      <c r="G946" s="25" t="s">
        <v>34</v>
      </c>
      <c r="H946" s="25">
        <v>2000</v>
      </c>
      <c r="I946" s="11">
        <f t="shared" si="196"/>
        <v>1600000</v>
      </c>
      <c r="J946" s="26" t="s">
        <v>28</v>
      </c>
      <c r="K946" s="11"/>
      <c r="L946" s="107">
        <f t="shared" si="202"/>
        <v>0</v>
      </c>
      <c r="M946" s="107"/>
      <c r="N946" s="107"/>
      <c r="O946" s="107">
        <f t="shared" si="203"/>
        <v>0</v>
      </c>
      <c r="P946" s="107"/>
      <c r="Q946" s="107"/>
      <c r="R946" s="107">
        <f t="shared" si="204"/>
        <v>0</v>
      </c>
      <c r="S946" s="107"/>
      <c r="T946" s="107"/>
      <c r="U946" s="107">
        <f t="shared" si="205"/>
        <v>0</v>
      </c>
      <c r="V946" s="107"/>
      <c r="W946" s="107"/>
      <c r="X946" s="107">
        <f t="shared" si="206"/>
        <v>0</v>
      </c>
      <c r="Y946" s="107"/>
      <c r="Z946" s="107"/>
      <c r="AA946" s="108">
        <f>C946+I946-L946-O946-U946-X946-R946</f>
        <v>1600000</v>
      </c>
      <c r="AB946" s="7"/>
    </row>
    <row r="947" spans="1:28" ht="15.75" hidden="1" x14ac:dyDescent="0.25">
      <c r="A947" s="24">
        <v>45556</v>
      </c>
      <c r="B947" s="25" t="s">
        <v>162</v>
      </c>
      <c r="C947" s="25"/>
      <c r="D947" s="25" t="s">
        <v>46</v>
      </c>
      <c r="E947" s="25" t="s">
        <v>179</v>
      </c>
      <c r="F947" s="25">
        <v>2500</v>
      </c>
      <c r="G947" s="25" t="s">
        <v>34</v>
      </c>
      <c r="H947" s="25">
        <v>1420</v>
      </c>
      <c r="I947" s="11">
        <f t="shared" si="196"/>
        <v>3550000</v>
      </c>
      <c r="J947" s="26" t="s">
        <v>28</v>
      </c>
      <c r="K947" s="11"/>
      <c r="L947" s="107">
        <f t="shared" si="202"/>
        <v>0</v>
      </c>
      <c r="M947" s="107"/>
      <c r="N947" s="107"/>
      <c r="O947" s="107">
        <f t="shared" si="203"/>
        <v>0</v>
      </c>
      <c r="P947" s="107"/>
      <c r="Q947" s="107"/>
      <c r="R947" s="107">
        <f t="shared" si="204"/>
        <v>0</v>
      </c>
      <c r="S947" s="107"/>
      <c r="T947" s="107"/>
      <c r="U947" s="107">
        <f t="shared" si="205"/>
        <v>0</v>
      </c>
      <c r="V947" s="107"/>
      <c r="W947" s="107"/>
      <c r="X947" s="107">
        <f t="shared" si="206"/>
        <v>0</v>
      </c>
      <c r="Y947" s="107"/>
      <c r="Z947" s="107"/>
      <c r="AA947" s="108">
        <f>C947+I947-L947-O947-U947-X947-R947</f>
        <v>3550000</v>
      </c>
      <c r="AB947" s="7"/>
    </row>
    <row r="948" spans="1:28" ht="15.75" hidden="1" x14ac:dyDescent="0.25">
      <c r="A948" s="24">
        <v>45556</v>
      </c>
      <c r="B948" s="25" t="s">
        <v>162</v>
      </c>
      <c r="C948" s="25"/>
      <c r="D948" s="25" t="s">
        <v>46</v>
      </c>
      <c r="E948" s="25" t="s">
        <v>173</v>
      </c>
      <c r="F948" s="25">
        <v>2000</v>
      </c>
      <c r="G948" s="25" t="s">
        <v>34</v>
      </c>
      <c r="H948" s="25">
        <v>4000</v>
      </c>
      <c r="I948" s="11">
        <f t="shared" si="196"/>
        <v>8000000</v>
      </c>
      <c r="J948" s="26" t="s">
        <v>28</v>
      </c>
      <c r="K948" s="11"/>
      <c r="L948" s="107">
        <f t="shared" si="202"/>
        <v>0</v>
      </c>
      <c r="M948" s="107"/>
      <c r="N948" s="107"/>
      <c r="O948" s="107">
        <f t="shared" si="203"/>
        <v>0</v>
      </c>
      <c r="P948" s="107"/>
      <c r="Q948" s="107"/>
      <c r="R948" s="107">
        <f t="shared" si="204"/>
        <v>0</v>
      </c>
      <c r="S948" s="107"/>
      <c r="T948" s="107"/>
      <c r="U948" s="107">
        <f t="shared" si="205"/>
        <v>0</v>
      </c>
      <c r="V948" s="107"/>
      <c r="W948" s="107"/>
      <c r="X948" s="107">
        <f t="shared" si="206"/>
        <v>0</v>
      </c>
      <c r="Y948" s="107"/>
      <c r="Z948" s="107"/>
      <c r="AA948" s="108">
        <f>C948+I948-L948-O948-U948-X948-R948</f>
        <v>8000000</v>
      </c>
      <c r="AB948" s="7"/>
    </row>
    <row r="949" spans="1:28" ht="15.75" hidden="1" x14ac:dyDescent="0.25">
      <c r="A949" s="24">
        <v>45556</v>
      </c>
      <c r="B949" s="25" t="s">
        <v>162</v>
      </c>
      <c r="C949" s="25"/>
      <c r="D949" s="25" t="s">
        <v>46</v>
      </c>
      <c r="E949" s="25" t="s">
        <v>128</v>
      </c>
      <c r="F949" s="25">
        <v>25</v>
      </c>
      <c r="G949" s="25" t="s">
        <v>39</v>
      </c>
      <c r="H949" s="25">
        <v>125000</v>
      </c>
      <c r="I949" s="11">
        <f t="shared" si="196"/>
        <v>3125000</v>
      </c>
      <c r="J949" s="26" t="s">
        <v>28</v>
      </c>
      <c r="K949" s="11"/>
      <c r="L949" s="107">
        <f t="shared" si="202"/>
        <v>0</v>
      </c>
      <c r="M949" s="107"/>
      <c r="N949" s="107"/>
      <c r="O949" s="107">
        <f t="shared" si="203"/>
        <v>0</v>
      </c>
      <c r="P949" s="107"/>
      <c r="Q949" s="107"/>
      <c r="R949" s="107">
        <f t="shared" si="204"/>
        <v>0</v>
      </c>
      <c r="S949" s="107"/>
      <c r="T949" s="107"/>
      <c r="U949" s="107">
        <f t="shared" si="205"/>
        <v>0</v>
      </c>
      <c r="V949" s="107"/>
      <c r="W949" s="107"/>
      <c r="X949" s="107">
        <f t="shared" si="206"/>
        <v>0</v>
      </c>
      <c r="Y949" s="107"/>
      <c r="Z949" s="107"/>
      <c r="AA949" s="108">
        <f>C949+I949-L949-O949-U949-X949-R949</f>
        <v>3125000</v>
      </c>
      <c r="AB949" s="7"/>
    </row>
    <row r="950" spans="1:28" ht="15.75" hidden="1" x14ac:dyDescent="0.25">
      <c r="A950" s="24">
        <v>45556</v>
      </c>
      <c r="B950" s="25" t="s">
        <v>162</v>
      </c>
      <c r="C950" s="25"/>
      <c r="D950" s="25" t="s">
        <v>46</v>
      </c>
      <c r="E950" s="25" t="s">
        <v>42</v>
      </c>
      <c r="F950" s="25">
        <v>3200</v>
      </c>
      <c r="G950" s="25" t="s">
        <v>34</v>
      </c>
      <c r="H950" s="25">
        <v>4000</v>
      </c>
      <c r="I950" s="11">
        <f t="shared" si="196"/>
        <v>12800000</v>
      </c>
      <c r="J950" s="26" t="s">
        <v>28</v>
      </c>
      <c r="K950" s="11"/>
      <c r="L950" s="107">
        <f t="shared" si="202"/>
        <v>0</v>
      </c>
      <c r="M950" s="107"/>
      <c r="N950" s="107"/>
      <c r="O950" s="107">
        <f t="shared" si="203"/>
        <v>0</v>
      </c>
      <c r="P950" s="107"/>
      <c r="Q950" s="107"/>
      <c r="R950" s="107">
        <f t="shared" si="204"/>
        <v>0</v>
      </c>
      <c r="S950" s="107"/>
      <c r="T950" s="107"/>
      <c r="U950" s="107">
        <f t="shared" si="205"/>
        <v>0</v>
      </c>
      <c r="V950" s="107"/>
      <c r="W950" s="107"/>
      <c r="X950" s="107">
        <f t="shared" si="206"/>
        <v>0</v>
      </c>
      <c r="Y950" s="107"/>
      <c r="Z950" s="107"/>
      <c r="AA950" s="108">
        <f>C950+I950-L950-O950-U950-X950-R950</f>
        <v>12800000</v>
      </c>
      <c r="AB950" s="7"/>
    </row>
    <row r="951" spans="1:28" ht="15.75" hidden="1" x14ac:dyDescent="0.25">
      <c r="A951" s="24">
        <v>45556</v>
      </c>
      <c r="B951" s="25" t="s">
        <v>162</v>
      </c>
      <c r="C951" s="25"/>
      <c r="D951" s="25" t="s">
        <v>46</v>
      </c>
      <c r="E951" s="25" t="s">
        <v>44</v>
      </c>
      <c r="F951" s="25">
        <v>3000</v>
      </c>
      <c r="G951" s="25" t="s">
        <v>34</v>
      </c>
      <c r="H951" s="25">
        <v>910</v>
      </c>
      <c r="I951" s="11">
        <f t="shared" si="196"/>
        <v>2730000</v>
      </c>
      <c r="J951" s="26" t="s">
        <v>28</v>
      </c>
      <c r="K951" s="11"/>
      <c r="L951" s="107">
        <f t="shared" si="202"/>
        <v>0</v>
      </c>
      <c r="M951" s="107"/>
      <c r="N951" s="107"/>
      <c r="O951" s="107">
        <f t="shared" si="203"/>
        <v>0</v>
      </c>
      <c r="P951" s="107"/>
      <c r="Q951" s="107"/>
      <c r="R951" s="107">
        <f t="shared" si="204"/>
        <v>0</v>
      </c>
      <c r="S951" s="107"/>
      <c r="T951" s="107"/>
      <c r="U951" s="107">
        <f t="shared" si="205"/>
        <v>0</v>
      </c>
      <c r="V951" s="107"/>
      <c r="W951" s="107"/>
      <c r="X951" s="107">
        <f t="shared" si="206"/>
        <v>0</v>
      </c>
      <c r="Y951" s="107"/>
      <c r="Z951" s="107"/>
      <c r="AA951" s="108">
        <f>C951+I951-L951-O951-U951-X951-R951</f>
        <v>2730000</v>
      </c>
      <c r="AB951" s="7"/>
    </row>
    <row r="952" spans="1:28" ht="15.75" hidden="1" x14ac:dyDescent="0.25">
      <c r="A952" s="24">
        <v>45556</v>
      </c>
      <c r="B952" s="25" t="s">
        <v>828</v>
      </c>
      <c r="C952" s="25"/>
      <c r="D952" s="25" t="s">
        <v>46</v>
      </c>
      <c r="E952" s="25" t="s">
        <v>64</v>
      </c>
      <c r="F952" s="25">
        <v>20</v>
      </c>
      <c r="G952" s="25" t="s">
        <v>39</v>
      </c>
      <c r="H952" s="25">
        <v>55000</v>
      </c>
      <c r="I952" s="11">
        <f t="shared" si="196"/>
        <v>1100000</v>
      </c>
      <c r="J952" s="31" t="s">
        <v>312</v>
      </c>
      <c r="K952" s="11"/>
      <c r="L952" s="107">
        <f t="shared" si="202"/>
        <v>0</v>
      </c>
      <c r="M952" s="107"/>
      <c r="N952" s="107"/>
      <c r="O952" s="107">
        <f t="shared" si="203"/>
        <v>0</v>
      </c>
      <c r="P952" s="107"/>
      <c r="Q952" s="107"/>
      <c r="R952" s="107">
        <f t="shared" si="204"/>
        <v>1100000</v>
      </c>
      <c r="S952" s="107">
        <v>1100000</v>
      </c>
      <c r="T952" s="107"/>
      <c r="U952" s="107">
        <f t="shared" si="205"/>
        <v>0</v>
      </c>
      <c r="V952" s="107"/>
      <c r="W952" s="107"/>
      <c r="X952" s="107">
        <f t="shared" si="206"/>
        <v>0</v>
      </c>
      <c r="Y952" s="107"/>
      <c r="Z952" s="107"/>
      <c r="AA952" s="108">
        <f>C952+I952-L952-O952-U952-X952-R952</f>
        <v>0</v>
      </c>
      <c r="AB952" s="7">
        <v>45556</v>
      </c>
    </row>
    <row r="953" spans="1:28" ht="15.75" hidden="1" x14ac:dyDescent="0.25">
      <c r="A953" s="24">
        <v>45556</v>
      </c>
      <c r="B953" s="25" t="s">
        <v>198</v>
      </c>
      <c r="C953" s="25"/>
      <c r="D953" s="25" t="s">
        <v>46</v>
      </c>
      <c r="E953" s="25" t="s">
        <v>189</v>
      </c>
      <c r="F953" s="25">
        <v>1</v>
      </c>
      <c r="G953" s="25" t="s">
        <v>23</v>
      </c>
      <c r="H953" s="25">
        <v>400000</v>
      </c>
      <c r="I953" s="11">
        <f t="shared" si="196"/>
        <v>400000</v>
      </c>
      <c r="J953" s="31" t="s">
        <v>324</v>
      </c>
      <c r="K953" s="11"/>
      <c r="L953" s="107">
        <f t="shared" si="202"/>
        <v>0</v>
      </c>
      <c r="M953" s="107"/>
      <c r="N953" s="107"/>
      <c r="O953" s="107">
        <f t="shared" si="203"/>
        <v>0</v>
      </c>
      <c r="P953" s="107"/>
      <c r="Q953" s="107"/>
      <c r="R953" s="107">
        <f t="shared" si="204"/>
        <v>0</v>
      </c>
      <c r="S953" s="107"/>
      <c r="T953" s="107"/>
      <c r="U953" s="107">
        <f t="shared" si="205"/>
        <v>400000</v>
      </c>
      <c r="V953" s="107">
        <v>400000</v>
      </c>
      <c r="W953" s="107"/>
      <c r="X953" s="107">
        <f t="shared" si="206"/>
        <v>0</v>
      </c>
      <c r="Y953" s="107"/>
      <c r="Z953" s="107"/>
      <c r="AA953" s="108">
        <f>C953+I953-L953-O953-U953-X953-R953</f>
        <v>0</v>
      </c>
      <c r="AB953" s="7">
        <v>45556</v>
      </c>
    </row>
    <row r="954" spans="1:28" ht="15.75" hidden="1" x14ac:dyDescent="0.25">
      <c r="A954" s="24">
        <v>45556</v>
      </c>
      <c r="B954" s="25" t="s">
        <v>472</v>
      </c>
      <c r="C954" s="25"/>
      <c r="D954" s="25" t="s">
        <v>46</v>
      </c>
      <c r="E954" s="25" t="s">
        <v>163</v>
      </c>
      <c r="F954" s="25">
        <v>12</v>
      </c>
      <c r="G954" s="25" t="s">
        <v>39</v>
      </c>
      <c r="H954" s="25">
        <v>135000</v>
      </c>
      <c r="I954" s="11">
        <f t="shared" si="196"/>
        <v>1620000</v>
      </c>
      <c r="J954" s="26" t="s">
        <v>28</v>
      </c>
      <c r="K954" s="11"/>
      <c r="L954" s="107">
        <f t="shared" si="202"/>
        <v>0</v>
      </c>
      <c r="M954" s="107"/>
      <c r="N954" s="107"/>
      <c r="O954" s="107">
        <f t="shared" si="203"/>
        <v>0</v>
      </c>
      <c r="P954" s="107"/>
      <c r="Q954" s="107"/>
      <c r="R954" s="107">
        <f t="shared" si="204"/>
        <v>0</v>
      </c>
      <c r="S954" s="107"/>
      <c r="T954" s="107"/>
      <c r="U954" s="107">
        <f t="shared" si="205"/>
        <v>0</v>
      </c>
      <c r="V954" s="107"/>
      <c r="W954" s="107"/>
      <c r="X954" s="107">
        <f t="shared" si="206"/>
        <v>0</v>
      </c>
      <c r="Y954" s="107"/>
      <c r="Z954" s="107"/>
      <c r="AA954" s="108">
        <f>C954+I954-L954-O954-U954-X954-R954</f>
        <v>1620000</v>
      </c>
      <c r="AB954" s="7"/>
    </row>
    <row r="955" spans="1:28" ht="15.75" hidden="1" x14ac:dyDescent="0.25">
      <c r="A955" s="24">
        <v>45556</v>
      </c>
      <c r="B955" s="25" t="s">
        <v>134</v>
      </c>
      <c r="C955" s="25"/>
      <c r="D955" s="25" t="s">
        <v>46</v>
      </c>
      <c r="E955" s="25" t="s">
        <v>476</v>
      </c>
      <c r="F955" s="25">
        <v>12</v>
      </c>
      <c r="G955" s="25" t="s">
        <v>23</v>
      </c>
      <c r="H955" s="25">
        <v>35000</v>
      </c>
      <c r="I955" s="11">
        <f t="shared" si="196"/>
        <v>420000</v>
      </c>
      <c r="J955" s="26" t="s">
        <v>28</v>
      </c>
      <c r="K955" s="11" t="s">
        <v>1987</v>
      </c>
      <c r="L955" s="107">
        <f t="shared" si="202"/>
        <v>0</v>
      </c>
      <c r="M955" s="107"/>
      <c r="N955" s="107"/>
      <c r="O955" s="107">
        <f t="shared" si="203"/>
        <v>0</v>
      </c>
      <c r="P955" s="107"/>
      <c r="Q955" s="107"/>
      <c r="R955" s="107">
        <f t="shared" si="204"/>
        <v>0</v>
      </c>
      <c r="S955" s="107"/>
      <c r="T955" s="107"/>
      <c r="U955" s="107">
        <f t="shared" si="205"/>
        <v>0</v>
      </c>
      <c r="V955" s="107"/>
      <c r="W955" s="107"/>
      <c r="X955" s="107">
        <f t="shared" si="206"/>
        <v>0</v>
      </c>
      <c r="Y955" s="107"/>
      <c r="Z955" s="107"/>
      <c r="AA955" s="108">
        <f>C955+I955-L955-O955-U955-X955-R955</f>
        <v>420000</v>
      </c>
      <c r="AB955" s="7"/>
    </row>
    <row r="956" spans="1:28" ht="15.75" hidden="1" x14ac:dyDescent="0.25">
      <c r="A956" s="24">
        <v>45556</v>
      </c>
      <c r="B956" s="25" t="s">
        <v>134</v>
      </c>
      <c r="C956" s="25"/>
      <c r="D956" s="25" t="s">
        <v>46</v>
      </c>
      <c r="E956" s="25" t="s">
        <v>42</v>
      </c>
      <c r="F956" s="25">
        <v>700</v>
      </c>
      <c r="G956" s="25" t="s">
        <v>34</v>
      </c>
      <c r="H956" s="25">
        <v>4500</v>
      </c>
      <c r="I956" s="11">
        <f t="shared" si="196"/>
        <v>3150000</v>
      </c>
      <c r="J956" s="26" t="s">
        <v>28</v>
      </c>
      <c r="K956" s="11" t="s">
        <v>1987</v>
      </c>
      <c r="L956" s="107">
        <f t="shared" si="202"/>
        <v>0</v>
      </c>
      <c r="M956" s="107"/>
      <c r="N956" s="107"/>
      <c r="O956" s="107">
        <f t="shared" si="203"/>
        <v>0</v>
      </c>
      <c r="P956" s="107"/>
      <c r="Q956" s="107"/>
      <c r="R956" s="107">
        <f t="shared" si="204"/>
        <v>0</v>
      </c>
      <c r="S956" s="107"/>
      <c r="T956" s="107"/>
      <c r="U956" s="107">
        <f t="shared" si="205"/>
        <v>0</v>
      </c>
      <c r="V956" s="107"/>
      <c r="W956" s="107"/>
      <c r="X956" s="107">
        <f t="shared" si="206"/>
        <v>0</v>
      </c>
      <c r="Y956" s="107"/>
      <c r="Z956" s="107"/>
      <c r="AA956" s="108">
        <f>C956+I956-L956-O956-U956-X956-R956</f>
        <v>3150000</v>
      </c>
      <c r="AB956" s="7"/>
    </row>
    <row r="957" spans="1:28" ht="15.75" hidden="1" x14ac:dyDescent="0.25">
      <c r="A957" s="24">
        <v>45556</v>
      </c>
      <c r="B957" s="25" t="s">
        <v>134</v>
      </c>
      <c r="C957" s="25"/>
      <c r="D957" s="25" t="s">
        <v>46</v>
      </c>
      <c r="E957" s="25" t="s">
        <v>129</v>
      </c>
      <c r="F957" s="25">
        <v>4</v>
      </c>
      <c r="G957" s="25" t="s">
        <v>77</v>
      </c>
      <c r="H957" s="25">
        <v>65000</v>
      </c>
      <c r="I957" s="11">
        <f t="shared" si="196"/>
        <v>260000</v>
      </c>
      <c r="J957" s="26" t="s">
        <v>28</v>
      </c>
      <c r="K957" s="11" t="s">
        <v>1987</v>
      </c>
      <c r="L957" s="107">
        <f t="shared" si="202"/>
        <v>0</v>
      </c>
      <c r="M957" s="107"/>
      <c r="N957" s="107"/>
      <c r="O957" s="107">
        <f t="shared" si="203"/>
        <v>0</v>
      </c>
      <c r="P957" s="107"/>
      <c r="Q957" s="107"/>
      <c r="R957" s="107">
        <f t="shared" si="204"/>
        <v>0</v>
      </c>
      <c r="S957" s="107"/>
      <c r="T957" s="107"/>
      <c r="U957" s="107">
        <f t="shared" si="205"/>
        <v>0</v>
      </c>
      <c r="V957" s="107"/>
      <c r="W957" s="107"/>
      <c r="X957" s="107">
        <f t="shared" si="206"/>
        <v>0</v>
      </c>
      <c r="Y957" s="107"/>
      <c r="Z957" s="107"/>
      <c r="AA957" s="108">
        <f>C957+I957-L957-O957-U957-X957-R957</f>
        <v>260000</v>
      </c>
      <c r="AB957" s="7"/>
    </row>
    <row r="958" spans="1:28" ht="15.75" hidden="1" x14ac:dyDescent="0.25">
      <c r="A958" s="24">
        <v>45556</v>
      </c>
      <c r="B958" s="25" t="s">
        <v>592</v>
      </c>
      <c r="C958" s="25"/>
      <c r="D958" s="25" t="s">
        <v>46</v>
      </c>
      <c r="E958" s="25" t="s">
        <v>108</v>
      </c>
      <c r="F958" s="25">
        <v>1000</v>
      </c>
      <c r="G958" s="25" t="s">
        <v>34</v>
      </c>
      <c r="H958" s="25">
        <v>2000</v>
      </c>
      <c r="I958" s="11">
        <f t="shared" si="196"/>
        <v>2000000</v>
      </c>
      <c r="J958" s="31" t="s">
        <v>312</v>
      </c>
      <c r="K958" s="11" t="s">
        <v>2001</v>
      </c>
      <c r="L958" s="107">
        <f t="shared" si="202"/>
        <v>0</v>
      </c>
      <c r="M958" s="107"/>
      <c r="N958" s="107"/>
      <c r="O958" s="107">
        <f t="shared" si="203"/>
        <v>2000000</v>
      </c>
      <c r="P958" s="107">
        <v>2000000</v>
      </c>
      <c r="Q958" s="107"/>
      <c r="R958" s="107">
        <f t="shared" si="204"/>
        <v>0</v>
      </c>
      <c r="S958" s="107"/>
      <c r="T958" s="107"/>
      <c r="U958" s="107">
        <f t="shared" si="205"/>
        <v>0</v>
      </c>
      <c r="V958" s="107"/>
      <c r="W958" s="107"/>
      <c r="X958" s="107">
        <f t="shared" si="206"/>
        <v>0</v>
      </c>
      <c r="Y958" s="107"/>
      <c r="Z958" s="107"/>
      <c r="AA958" s="108">
        <f>C958+I958-L958-O958-U958-X958-R958</f>
        <v>0</v>
      </c>
      <c r="AB958" s="7">
        <v>45560</v>
      </c>
    </row>
    <row r="959" spans="1:28" ht="15.75" hidden="1" x14ac:dyDescent="0.25">
      <c r="A959" s="24">
        <v>45556</v>
      </c>
      <c r="B959" s="25" t="s">
        <v>231</v>
      </c>
      <c r="C959" s="25"/>
      <c r="D959" s="25" t="s">
        <v>46</v>
      </c>
      <c r="E959" s="25" t="s">
        <v>326</v>
      </c>
      <c r="F959" s="25">
        <v>10</v>
      </c>
      <c r="G959" s="25" t="s">
        <v>39</v>
      </c>
      <c r="H959" s="25">
        <v>100000</v>
      </c>
      <c r="I959" s="11">
        <f t="shared" si="196"/>
        <v>1000000</v>
      </c>
      <c r="J959" s="26" t="s">
        <v>28</v>
      </c>
      <c r="K959" s="11"/>
      <c r="L959" s="107">
        <f t="shared" si="202"/>
        <v>0</v>
      </c>
      <c r="M959" s="107"/>
      <c r="N959" s="107"/>
      <c r="O959" s="107">
        <f t="shared" si="203"/>
        <v>0</v>
      </c>
      <c r="P959" s="107"/>
      <c r="Q959" s="107"/>
      <c r="R959" s="107">
        <f t="shared" si="204"/>
        <v>0</v>
      </c>
      <c r="S959" s="107"/>
      <c r="T959" s="107"/>
      <c r="U959" s="107">
        <f t="shared" si="205"/>
        <v>0</v>
      </c>
      <c r="V959" s="107"/>
      <c r="W959" s="107"/>
      <c r="X959" s="107">
        <f t="shared" si="206"/>
        <v>0</v>
      </c>
      <c r="Y959" s="107"/>
      <c r="Z959" s="107"/>
      <c r="AA959" s="108">
        <f>C959+I959-L959-O959-U959-X959-R959</f>
        <v>1000000</v>
      </c>
      <c r="AB959" s="7"/>
    </row>
    <row r="960" spans="1:28" ht="15.75" hidden="1" x14ac:dyDescent="0.25">
      <c r="A960" s="24">
        <v>45556</v>
      </c>
      <c r="B960" s="25" t="s">
        <v>396</v>
      </c>
      <c r="C960" s="25"/>
      <c r="D960" s="25" t="s">
        <v>46</v>
      </c>
      <c r="E960" s="25" t="s">
        <v>63</v>
      </c>
      <c r="F960" s="25">
        <v>12</v>
      </c>
      <c r="G960" s="25" t="s">
        <v>48</v>
      </c>
      <c r="H960" s="25">
        <v>450000</v>
      </c>
      <c r="I960" s="11">
        <f t="shared" si="196"/>
        <v>5400000</v>
      </c>
      <c r="J960" s="31" t="s">
        <v>312</v>
      </c>
      <c r="K960" s="11" t="s">
        <v>1989</v>
      </c>
      <c r="L960" s="107">
        <f t="shared" si="202"/>
        <v>0</v>
      </c>
      <c r="M960" s="107"/>
      <c r="N960" s="107"/>
      <c r="O960" s="107">
        <f t="shared" si="203"/>
        <v>5400000</v>
      </c>
      <c r="P960" s="107">
        <v>5400000</v>
      </c>
      <c r="Q960" s="107"/>
      <c r="R960" s="107">
        <f t="shared" si="204"/>
        <v>0</v>
      </c>
      <c r="S960" s="107"/>
      <c r="T960" s="107"/>
      <c r="U960" s="107">
        <f t="shared" si="205"/>
        <v>0</v>
      </c>
      <c r="V960" s="107"/>
      <c r="W960" s="107"/>
      <c r="X960" s="107">
        <f t="shared" si="206"/>
        <v>0</v>
      </c>
      <c r="Y960" s="107"/>
      <c r="Z960" s="107"/>
      <c r="AA960" s="108">
        <f>C960+I960-L960-O960-U960-X960-R960</f>
        <v>0</v>
      </c>
      <c r="AB960" s="7">
        <v>45558</v>
      </c>
    </row>
    <row r="961" spans="1:28" ht="15.75" hidden="1" x14ac:dyDescent="0.25">
      <c r="A961" s="24">
        <v>45556</v>
      </c>
      <c r="B961" s="25" t="s">
        <v>1215</v>
      </c>
      <c r="C961" s="25"/>
      <c r="D961" s="25" t="s">
        <v>46</v>
      </c>
      <c r="E961" s="25" t="s">
        <v>102</v>
      </c>
      <c r="F961" s="25">
        <v>105.3</v>
      </c>
      <c r="G961" s="25" t="s">
        <v>39</v>
      </c>
      <c r="H961" s="25">
        <v>46000</v>
      </c>
      <c r="I961" s="11">
        <f t="shared" si="196"/>
        <v>4843800</v>
      </c>
      <c r="J961" s="31" t="s">
        <v>324</v>
      </c>
      <c r="K961" s="11"/>
      <c r="L961" s="107">
        <f t="shared" si="202"/>
        <v>4843800</v>
      </c>
      <c r="M961" s="107">
        <v>4843800</v>
      </c>
      <c r="N961" s="107"/>
      <c r="O961" s="107">
        <f t="shared" si="203"/>
        <v>0</v>
      </c>
      <c r="P961" s="107"/>
      <c r="Q961" s="107"/>
      <c r="R961" s="107">
        <f t="shared" si="204"/>
        <v>0</v>
      </c>
      <c r="S961" s="107"/>
      <c r="T961" s="107"/>
      <c r="U961" s="107">
        <f t="shared" si="205"/>
        <v>0</v>
      </c>
      <c r="V961" s="107"/>
      <c r="W961" s="107"/>
      <c r="X961" s="107">
        <f t="shared" si="206"/>
        <v>0</v>
      </c>
      <c r="Y961" s="107"/>
      <c r="Z961" s="107"/>
      <c r="AA961" s="108">
        <f>C961+I961-L961-O961-U961-X961-R961</f>
        <v>0</v>
      </c>
      <c r="AB961" s="7">
        <v>45556</v>
      </c>
    </row>
    <row r="962" spans="1:28" ht="15.75" hidden="1" x14ac:dyDescent="0.25">
      <c r="A962" s="24">
        <v>45556</v>
      </c>
      <c r="B962" s="25" t="s">
        <v>444</v>
      </c>
      <c r="C962" s="25"/>
      <c r="D962" s="25" t="s">
        <v>46</v>
      </c>
      <c r="E962" s="25" t="s">
        <v>360</v>
      </c>
      <c r="F962" s="25">
        <v>1</v>
      </c>
      <c r="G962" s="25" t="s">
        <v>303</v>
      </c>
      <c r="H962" s="25">
        <v>1200000</v>
      </c>
      <c r="I962" s="11">
        <f t="shared" si="196"/>
        <v>1200000</v>
      </c>
      <c r="J962" s="31" t="s">
        <v>324</v>
      </c>
      <c r="K962" s="11"/>
      <c r="L962" s="107">
        <f t="shared" si="202"/>
        <v>0</v>
      </c>
      <c r="M962" s="107"/>
      <c r="N962" s="107"/>
      <c r="O962" s="107">
        <f t="shared" si="203"/>
        <v>0</v>
      </c>
      <c r="P962" s="107"/>
      <c r="Q962" s="107"/>
      <c r="R962" s="107">
        <f t="shared" si="204"/>
        <v>0</v>
      </c>
      <c r="S962" s="107"/>
      <c r="T962" s="107"/>
      <c r="U962" s="107">
        <f t="shared" si="205"/>
        <v>1200000</v>
      </c>
      <c r="V962" s="107">
        <v>1200000</v>
      </c>
      <c r="W962" s="107"/>
      <c r="X962" s="107">
        <f t="shared" si="206"/>
        <v>0</v>
      </c>
      <c r="Y962" s="107"/>
      <c r="Z962" s="107"/>
      <c r="AA962" s="108">
        <f>C962+I962-L962-O962-U962-X962-R962</f>
        <v>0</v>
      </c>
      <c r="AB962" s="7">
        <v>45555</v>
      </c>
    </row>
    <row r="963" spans="1:28" ht="15.75" hidden="1" x14ac:dyDescent="0.25">
      <c r="A963" s="24">
        <v>45556</v>
      </c>
      <c r="B963" s="25" t="s">
        <v>444</v>
      </c>
      <c r="C963" s="25"/>
      <c r="D963" s="25" t="s">
        <v>46</v>
      </c>
      <c r="E963" s="25" t="s">
        <v>355</v>
      </c>
      <c r="F963" s="25">
        <v>1</v>
      </c>
      <c r="G963" s="25" t="s">
        <v>303</v>
      </c>
      <c r="H963" s="25">
        <v>1200000</v>
      </c>
      <c r="I963" s="11">
        <f t="shared" si="196"/>
        <v>1200000</v>
      </c>
      <c r="J963" s="31" t="s">
        <v>324</v>
      </c>
      <c r="K963" s="11"/>
      <c r="L963" s="107">
        <f t="shared" si="202"/>
        <v>0</v>
      </c>
      <c r="M963" s="107"/>
      <c r="N963" s="107"/>
      <c r="O963" s="107">
        <f t="shared" si="203"/>
        <v>0</v>
      </c>
      <c r="P963" s="107"/>
      <c r="Q963" s="107"/>
      <c r="R963" s="107">
        <f t="shared" si="204"/>
        <v>0</v>
      </c>
      <c r="S963" s="107"/>
      <c r="T963" s="107"/>
      <c r="U963" s="107">
        <f t="shared" si="205"/>
        <v>1200000</v>
      </c>
      <c r="V963" s="107">
        <v>1200000</v>
      </c>
      <c r="W963" s="107"/>
      <c r="X963" s="107">
        <f t="shared" si="206"/>
        <v>0</v>
      </c>
      <c r="Y963" s="107"/>
      <c r="Z963" s="107"/>
      <c r="AA963" s="108">
        <f>C963+I963-L963-O963-U963-X963-R963</f>
        <v>0</v>
      </c>
      <c r="AB963" s="7">
        <v>45555</v>
      </c>
    </row>
    <row r="964" spans="1:28" ht="15.75" hidden="1" x14ac:dyDescent="0.25">
      <c r="A964" s="24">
        <v>45556</v>
      </c>
      <c r="B964" s="25" t="s">
        <v>841</v>
      </c>
      <c r="C964" s="25"/>
      <c r="D964" s="25" t="s">
        <v>46</v>
      </c>
      <c r="E964" s="25" t="s">
        <v>208</v>
      </c>
      <c r="F964" s="25">
        <v>500</v>
      </c>
      <c r="G964" s="25" t="s">
        <v>34</v>
      </c>
      <c r="H964" s="25">
        <v>700</v>
      </c>
      <c r="I964" s="11">
        <f t="shared" si="196"/>
        <v>350000</v>
      </c>
      <c r="J964" s="31" t="s">
        <v>324</v>
      </c>
      <c r="K964" s="11"/>
      <c r="L964" s="107">
        <f t="shared" si="202"/>
        <v>350000</v>
      </c>
      <c r="M964" s="107">
        <v>350000</v>
      </c>
      <c r="N964" s="107"/>
      <c r="O964" s="107">
        <f t="shared" si="203"/>
        <v>0</v>
      </c>
      <c r="P964" s="107"/>
      <c r="Q964" s="107"/>
      <c r="R964" s="107">
        <f t="shared" si="204"/>
        <v>0</v>
      </c>
      <c r="S964" s="107"/>
      <c r="T964" s="107"/>
      <c r="U964" s="107">
        <f t="shared" si="205"/>
        <v>0</v>
      </c>
      <c r="V964" s="107"/>
      <c r="W964" s="107"/>
      <c r="X964" s="107">
        <f t="shared" si="206"/>
        <v>0</v>
      </c>
      <c r="Y964" s="107"/>
      <c r="Z964" s="107"/>
      <c r="AA964" s="108">
        <f>C964+I964-L964-O964-U964-X964-R964</f>
        <v>0</v>
      </c>
      <c r="AB964" s="7">
        <v>45556</v>
      </c>
    </row>
    <row r="965" spans="1:28" ht="15.75" hidden="1" x14ac:dyDescent="0.25">
      <c r="A965" s="24">
        <v>45556</v>
      </c>
      <c r="B965" s="25" t="s">
        <v>841</v>
      </c>
      <c r="C965" s="25"/>
      <c r="D965" s="25" t="s">
        <v>46</v>
      </c>
      <c r="E965" s="25" t="s">
        <v>81</v>
      </c>
      <c r="F965" s="25">
        <v>47.1</v>
      </c>
      <c r="G965" s="25" t="s">
        <v>39</v>
      </c>
      <c r="H965" s="25">
        <v>46000</v>
      </c>
      <c r="I965" s="11">
        <f t="shared" si="196"/>
        <v>2166600</v>
      </c>
      <c r="J965" s="31" t="s">
        <v>324</v>
      </c>
      <c r="K965" s="11"/>
      <c r="L965" s="107">
        <f t="shared" si="202"/>
        <v>2166600</v>
      </c>
      <c r="M965" s="107">
        <v>2166600</v>
      </c>
      <c r="N965" s="107"/>
      <c r="O965" s="107">
        <f t="shared" si="203"/>
        <v>0</v>
      </c>
      <c r="P965" s="107"/>
      <c r="Q965" s="107"/>
      <c r="R965" s="107">
        <f t="shared" si="204"/>
        <v>0</v>
      </c>
      <c r="S965" s="107"/>
      <c r="T965" s="107"/>
      <c r="U965" s="107">
        <f t="shared" si="205"/>
        <v>0</v>
      </c>
      <c r="V965" s="107"/>
      <c r="W965" s="107"/>
      <c r="X965" s="107">
        <f t="shared" si="206"/>
        <v>0</v>
      </c>
      <c r="Y965" s="107"/>
      <c r="Z965" s="107"/>
      <c r="AA965" s="108">
        <f>C965+I965-L965-O965-U965-X965-R965</f>
        <v>0</v>
      </c>
      <c r="AB965" s="7">
        <v>45556</v>
      </c>
    </row>
    <row r="966" spans="1:28" ht="15.75" hidden="1" x14ac:dyDescent="0.25">
      <c r="A966" s="24">
        <v>45556</v>
      </c>
      <c r="B966" s="25" t="s">
        <v>274</v>
      </c>
      <c r="C966" s="25"/>
      <c r="D966" s="25" t="s">
        <v>46</v>
      </c>
      <c r="E966" s="25" t="s">
        <v>343</v>
      </c>
      <c r="F966" s="25">
        <v>3</v>
      </c>
      <c r="G966" s="25" t="s">
        <v>23</v>
      </c>
      <c r="H966" s="25">
        <v>1200000</v>
      </c>
      <c r="I966" s="11">
        <f t="shared" si="196"/>
        <v>3600000</v>
      </c>
      <c r="J966" s="31" t="s">
        <v>324</v>
      </c>
      <c r="K966" s="11"/>
      <c r="L966" s="107">
        <f t="shared" si="202"/>
        <v>3420000</v>
      </c>
      <c r="M966" s="107">
        <v>3420000</v>
      </c>
      <c r="N966" s="107"/>
      <c r="O966" s="107">
        <f t="shared" si="203"/>
        <v>0</v>
      </c>
      <c r="P966" s="107"/>
      <c r="Q966" s="107"/>
      <c r="R966" s="107">
        <f t="shared" si="204"/>
        <v>0</v>
      </c>
      <c r="S966" s="107"/>
      <c r="T966" s="107"/>
      <c r="U966" s="107">
        <f t="shared" si="205"/>
        <v>180000</v>
      </c>
      <c r="V966" s="107">
        <v>180000</v>
      </c>
      <c r="W966" s="107"/>
      <c r="X966" s="107">
        <f t="shared" si="206"/>
        <v>0</v>
      </c>
      <c r="Y966" s="107"/>
      <c r="Z966" s="107"/>
      <c r="AA966" s="108">
        <f>C966+I966-L966-O966-U966-X966-R966</f>
        <v>0</v>
      </c>
      <c r="AB966" s="7">
        <v>45558</v>
      </c>
    </row>
    <row r="967" spans="1:28" ht="15.75" hidden="1" x14ac:dyDescent="0.25">
      <c r="A967" s="24">
        <v>45556</v>
      </c>
      <c r="B967" s="25" t="s">
        <v>256</v>
      </c>
      <c r="C967" s="25"/>
      <c r="D967" s="25" t="s">
        <v>46</v>
      </c>
      <c r="E967" s="25" t="s">
        <v>1585</v>
      </c>
      <c r="F967" s="25">
        <v>2.5</v>
      </c>
      <c r="G967" s="25" t="s">
        <v>39</v>
      </c>
      <c r="H967" s="25">
        <v>90000</v>
      </c>
      <c r="I967" s="11">
        <f t="shared" si="196"/>
        <v>225000</v>
      </c>
      <c r="J967" s="26" t="s">
        <v>28</v>
      </c>
      <c r="K967" s="11"/>
      <c r="L967" s="107">
        <f t="shared" si="202"/>
        <v>0</v>
      </c>
      <c r="M967" s="107"/>
      <c r="N967" s="107"/>
      <c r="O967" s="107">
        <f t="shared" si="203"/>
        <v>0</v>
      </c>
      <c r="P967" s="107"/>
      <c r="Q967" s="107"/>
      <c r="R967" s="107">
        <f t="shared" si="204"/>
        <v>0</v>
      </c>
      <c r="S967" s="107"/>
      <c r="T967" s="107"/>
      <c r="U967" s="107">
        <f t="shared" si="205"/>
        <v>0</v>
      </c>
      <c r="V967" s="107"/>
      <c r="W967" s="107"/>
      <c r="X967" s="107">
        <f t="shared" si="206"/>
        <v>0</v>
      </c>
      <c r="Y967" s="107"/>
      <c r="Z967" s="107"/>
      <c r="AA967" s="108">
        <f>C967+I967-L967-O967-U967-X967-R967</f>
        <v>225000</v>
      </c>
      <c r="AB967" s="7"/>
    </row>
    <row r="968" spans="1:28" ht="15.75" hidden="1" x14ac:dyDescent="0.25">
      <c r="A968" s="24">
        <v>45556</v>
      </c>
      <c r="B968" s="25" t="s">
        <v>256</v>
      </c>
      <c r="C968" s="25"/>
      <c r="D968" s="25" t="s">
        <v>46</v>
      </c>
      <c r="E968" s="25" t="s">
        <v>217</v>
      </c>
      <c r="F968" s="25">
        <v>2.5</v>
      </c>
      <c r="G968" s="25" t="s">
        <v>39</v>
      </c>
      <c r="H968" s="25">
        <v>90000</v>
      </c>
      <c r="I968" s="11">
        <f t="shared" si="196"/>
        <v>225000</v>
      </c>
      <c r="J968" s="26" t="s">
        <v>28</v>
      </c>
      <c r="K968" s="11"/>
      <c r="L968" s="107">
        <f t="shared" si="202"/>
        <v>0</v>
      </c>
      <c r="M968" s="107"/>
      <c r="N968" s="107"/>
      <c r="O968" s="107">
        <f t="shared" si="203"/>
        <v>0</v>
      </c>
      <c r="P968" s="107"/>
      <c r="Q968" s="107"/>
      <c r="R968" s="107">
        <f t="shared" si="204"/>
        <v>0</v>
      </c>
      <c r="S968" s="107"/>
      <c r="T968" s="107"/>
      <c r="U968" s="107">
        <f t="shared" si="205"/>
        <v>0</v>
      </c>
      <c r="V968" s="107"/>
      <c r="W968" s="107"/>
      <c r="X968" s="107">
        <f t="shared" si="206"/>
        <v>0</v>
      </c>
      <c r="Y968" s="107"/>
      <c r="Z968" s="107"/>
      <c r="AA968" s="108">
        <f>C968+I968-L968-O968-U968-X968-R968</f>
        <v>225000</v>
      </c>
      <c r="AB968" s="7"/>
    </row>
    <row r="969" spans="1:28" ht="15.75" hidden="1" x14ac:dyDescent="0.25">
      <c r="A969" s="24">
        <v>45556</v>
      </c>
      <c r="B969" s="25" t="s">
        <v>280</v>
      </c>
      <c r="C969" s="25"/>
      <c r="D969" s="25" t="s">
        <v>46</v>
      </c>
      <c r="E969" s="25" t="s">
        <v>108</v>
      </c>
      <c r="F969" s="25">
        <v>4800</v>
      </c>
      <c r="G969" s="25" t="s">
        <v>34</v>
      </c>
      <c r="H969" s="25">
        <v>1675</v>
      </c>
      <c r="I969" s="11">
        <f t="shared" si="196"/>
        <v>8040000</v>
      </c>
      <c r="J969" s="31" t="s">
        <v>312</v>
      </c>
      <c r="K969" s="11"/>
      <c r="L969" s="107">
        <f t="shared" si="202"/>
        <v>0</v>
      </c>
      <c r="M969" s="107"/>
      <c r="N969" s="107"/>
      <c r="O969" s="107">
        <f t="shared" si="203"/>
        <v>0</v>
      </c>
      <c r="P969" s="107"/>
      <c r="Q969" s="107"/>
      <c r="R969" s="107">
        <f t="shared" si="204"/>
        <v>8040000</v>
      </c>
      <c r="S969" s="107">
        <v>8040000</v>
      </c>
      <c r="T969" s="107"/>
      <c r="U969" s="107">
        <f t="shared" si="205"/>
        <v>0</v>
      </c>
      <c r="V969" s="107"/>
      <c r="W969" s="107"/>
      <c r="X969" s="107">
        <f t="shared" si="206"/>
        <v>0</v>
      </c>
      <c r="Y969" s="107"/>
      <c r="Z969" s="107"/>
      <c r="AA969" s="108">
        <f>C969+I969-L969-O969-U969-X969-R969</f>
        <v>0</v>
      </c>
      <c r="AB969" s="7">
        <v>45556</v>
      </c>
    </row>
    <row r="970" spans="1:28" ht="15.75" hidden="1" x14ac:dyDescent="0.25">
      <c r="A970" s="24">
        <v>45556</v>
      </c>
      <c r="B970" s="25" t="s">
        <v>536</v>
      </c>
      <c r="C970" s="25"/>
      <c r="D970" s="25" t="s">
        <v>46</v>
      </c>
      <c r="E970" s="25" t="s">
        <v>192</v>
      </c>
      <c r="F970" s="25">
        <v>600</v>
      </c>
      <c r="G970" s="25" t="s">
        <v>34</v>
      </c>
      <c r="H970" s="25">
        <v>2500</v>
      </c>
      <c r="I970" s="11">
        <f t="shared" si="196"/>
        <v>1500000</v>
      </c>
      <c r="J970" s="31" t="s">
        <v>312</v>
      </c>
      <c r="K970" s="11" t="s">
        <v>1986</v>
      </c>
      <c r="L970" s="107">
        <f t="shared" si="202"/>
        <v>0</v>
      </c>
      <c r="M970" s="107"/>
      <c r="N970" s="107"/>
      <c r="O970" s="107">
        <f t="shared" si="203"/>
        <v>1500000</v>
      </c>
      <c r="P970" s="107">
        <v>1500000</v>
      </c>
      <c r="Q970" s="107"/>
      <c r="R970" s="107">
        <f t="shared" si="204"/>
        <v>0</v>
      </c>
      <c r="S970" s="107"/>
      <c r="T970" s="107"/>
      <c r="U970" s="107">
        <f t="shared" si="205"/>
        <v>0</v>
      </c>
      <c r="V970" s="107"/>
      <c r="W970" s="107"/>
      <c r="X970" s="107">
        <f t="shared" si="206"/>
        <v>0</v>
      </c>
      <c r="Y970" s="107"/>
      <c r="Z970" s="107"/>
      <c r="AA970" s="108">
        <f>C970+I970-L970-O970-U970-X970-R970</f>
        <v>0</v>
      </c>
      <c r="AB970" s="7">
        <v>45562</v>
      </c>
    </row>
    <row r="971" spans="1:28" ht="15.75" hidden="1" x14ac:dyDescent="0.25">
      <c r="A971" s="24">
        <v>45556</v>
      </c>
      <c r="B971" s="25" t="s">
        <v>536</v>
      </c>
      <c r="C971" s="25"/>
      <c r="D971" s="25" t="s">
        <v>46</v>
      </c>
      <c r="E971" s="25" t="s">
        <v>138</v>
      </c>
      <c r="F971" s="25">
        <v>1000</v>
      </c>
      <c r="G971" s="25" t="s">
        <v>34</v>
      </c>
      <c r="H971" s="25">
        <v>1300</v>
      </c>
      <c r="I971" s="11">
        <f t="shared" si="196"/>
        <v>1300000</v>
      </c>
      <c r="J971" s="31" t="s">
        <v>312</v>
      </c>
      <c r="K971" s="11" t="s">
        <v>1986</v>
      </c>
      <c r="L971" s="107">
        <f t="shared" si="202"/>
        <v>0</v>
      </c>
      <c r="M971" s="107"/>
      <c r="N971" s="107"/>
      <c r="O971" s="107">
        <f t="shared" si="203"/>
        <v>1300000</v>
      </c>
      <c r="P971" s="107">
        <v>1300000</v>
      </c>
      <c r="Q971" s="107"/>
      <c r="R971" s="107">
        <f t="shared" si="204"/>
        <v>0</v>
      </c>
      <c r="S971" s="107"/>
      <c r="T971" s="107"/>
      <c r="U971" s="107">
        <f t="shared" si="205"/>
        <v>0</v>
      </c>
      <c r="V971" s="107"/>
      <c r="W971" s="107"/>
      <c r="X971" s="107">
        <f t="shared" si="206"/>
        <v>0</v>
      </c>
      <c r="Y971" s="107"/>
      <c r="Z971" s="107"/>
      <c r="AA971" s="108">
        <f>C971+I971-L971-O971-U971-X971-R971</f>
        <v>0</v>
      </c>
      <c r="AB971" s="7">
        <v>45562</v>
      </c>
    </row>
    <row r="972" spans="1:28" ht="15.75" hidden="1" x14ac:dyDescent="0.25">
      <c r="A972" s="24">
        <v>45556</v>
      </c>
      <c r="B972" s="25" t="s">
        <v>536</v>
      </c>
      <c r="C972" s="25"/>
      <c r="D972" s="25" t="s">
        <v>46</v>
      </c>
      <c r="E972" s="25" t="s">
        <v>154</v>
      </c>
      <c r="F972" s="25">
        <v>2000</v>
      </c>
      <c r="G972" s="25" t="s">
        <v>34</v>
      </c>
      <c r="H972" s="25">
        <v>1065</v>
      </c>
      <c r="I972" s="11">
        <f t="shared" si="196"/>
        <v>2130000</v>
      </c>
      <c r="J972" s="31" t="s">
        <v>312</v>
      </c>
      <c r="K972" s="11" t="s">
        <v>1986</v>
      </c>
      <c r="L972" s="107">
        <f t="shared" si="202"/>
        <v>0</v>
      </c>
      <c r="M972" s="107"/>
      <c r="N972" s="107"/>
      <c r="O972" s="107">
        <f t="shared" si="203"/>
        <v>2130000</v>
      </c>
      <c r="P972" s="107">
        <v>2130000</v>
      </c>
      <c r="Q972" s="107"/>
      <c r="R972" s="107">
        <f t="shared" si="204"/>
        <v>0</v>
      </c>
      <c r="S972" s="107"/>
      <c r="T972" s="107"/>
      <c r="U972" s="107">
        <f t="shared" si="205"/>
        <v>0</v>
      </c>
      <c r="V972" s="107"/>
      <c r="W972" s="107"/>
      <c r="X972" s="107">
        <f t="shared" si="206"/>
        <v>0</v>
      </c>
      <c r="Y972" s="107"/>
      <c r="Z972" s="107"/>
      <c r="AA972" s="108">
        <f>C972+I972-L972-O972-U972-X972-R972</f>
        <v>0</v>
      </c>
      <c r="AB972" s="7">
        <v>45562</v>
      </c>
    </row>
    <row r="973" spans="1:28" ht="15.75" hidden="1" x14ac:dyDescent="0.25">
      <c r="A973" s="24">
        <v>45556</v>
      </c>
      <c r="B973" s="25" t="s">
        <v>378</v>
      </c>
      <c r="C973" s="25"/>
      <c r="D973" s="25" t="s">
        <v>46</v>
      </c>
      <c r="E973" s="25" t="s">
        <v>348</v>
      </c>
      <c r="F973" s="25">
        <v>1000</v>
      </c>
      <c r="G973" s="25" t="s">
        <v>34</v>
      </c>
      <c r="H973" s="25">
        <v>1150</v>
      </c>
      <c r="I973" s="11">
        <f t="shared" si="196"/>
        <v>1150000</v>
      </c>
      <c r="J973" s="31" t="s">
        <v>312</v>
      </c>
      <c r="K973" s="11" t="s">
        <v>1985</v>
      </c>
      <c r="L973" s="107">
        <f t="shared" si="202"/>
        <v>0</v>
      </c>
      <c r="M973" s="107"/>
      <c r="N973" s="107"/>
      <c r="O973" s="107">
        <f t="shared" si="203"/>
        <v>1150000</v>
      </c>
      <c r="P973" s="107">
        <v>1150000</v>
      </c>
      <c r="Q973" s="107"/>
      <c r="R973" s="107">
        <f t="shared" si="204"/>
        <v>0</v>
      </c>
      <c r="S973" s="107"/>
      <c r="T973" s="107"/>
      <c r="U973" s="107">
        <f t="shared" si="205"/>
        <v>0</v>
      </c>
      <c r="V973" s="107"/>
      <c r="W973" s="107"/>
      <c r="X973" s="107">
        <f t="shared" si="206"/>
        <v>0</v>
      </c>
      <c r="Y973" s="107"/>
      <c r="Z973" s="107"/>
      <c r="AA973" s="108">
        <f>C973+I973-L973-O973-U973-X973-R973</f>
        <v>0</v>
      </c>
      <c r="AB973" s="7">
        <v>45560</v>
      </c>
    </row>
    <row r="974" spans="1:28" ht="15.75" hidden="1" x14ac:dyDescent="0.25">
      <c r="A974" s="24">
        <v>45556</v>
      </c>
      <c r="B974" s="25" t="s">
        <v>345</v>
      </c>
      <c r="C974" s="25"/>
      <c r="D974" s="25" t="s">
        <v>46</v>
      </c>
      <c r="E974" s="25" t="s">
        <v>154</v>
      </c>
      <c r="F974" s="25">
        <v>750</v>
      </c>
      <c r="G974" s="25" t="s">
        <v>34</v>
      </c>
      <c r="H974" s="25">
        <v>1065</v>
      </c>
      <c r="I974" s="11">
        <f t="shared" si="196"/>
        <v>798750</v>
      </c>
      <c r="J974" s="31" t="s">
        <v>324</v>
      </c>
      <c r="K974" s="11"/>
      <c r="L974" s="107">
        <f t="shared" si="202"/>
        <v>0</v>
      </c>
      <c r="M974" s="107"/>
      <c r="N974" s="107"/>
      <c r="O974" s="107">
        <f t="shared" si="203"/>
        <v>0</v>
      </c>
      <c r="P974" s="107"/>
      <c r="Q974" s="107"/>
      <c r="R974" s="107">
        <f t="shared" si="204"/>
        <v>0</v>
      </c>
      <c r="S974" s="107"/>
      <c r="T974" s="107"/>
      <c r="U974" s="107">
        <f t="shared" si="205"/>
        <v>798750</v>
      </c>
      <c r="V974" s="107">
        <v>798750</v>
      </c>
      <c r="W974" s="107"/>
      <c r="X974" s="107">
        <f t="shared" si="206"/>
        <v>0</v>
      </c>
      <c r="Y974" s="107"/>
      <c r="Z974" s="107"/>
      <c r="AA974" s="108">
        <f>C974+I974-L974-O974-U974-X974-R974</f>
        <v>0</v>
      </c>
      <c r="AB974" s="7">
        <v>45556</v>
      </c>
    </row>
    <row r="975" spans="1:28" ht="15.75" hidden="1" x14ac:dyDescent="0.25">
      <c r="A975" s="24">
        <v>45556</v>
      </c>
      <c r="B975" s="25" t="s">
        <v>256</v>
      </c>
      <c r="C975" s="25"/>
      <c r="D975" s="25" t="s">
        <v>46</v>
      </c>
      <c r="E975" s="25" t="s">
        <v>218</v>
      </c>
      <c r="F975" s="25">
        <v>2.5</v>
      </c>
      <c r="G975" s="25" t="s">
        <v>39</v>
      </c>
      <c r="H975" s="25">
        <v>90000</v>
      </c>
      <c r="I975" s="11">
        <f t="shared" si="196"/>
        <v>225000</v>
      </c>
      <c r="J975" s="26" t="s">
        <v>28</v>
      </c>
      <c r="K975" s="11"/>
      <c r="L975" s="107">
        <f t="shared" si="202"/>
        <v>0</v>
      </c>
      <c r="M975" s="107"/>
      <c r="N975" s="107"/>
      <c r="O975" s="107">
        <f t="shared" si="203"/>
        <v>0</v>
      </c>
      <c r="P975" s="107"/>
      <c r="Q975" s="107"/>
      <c r="R975" s="107">
        <f t="shared" si="204"/>
        <v>0</v>
      </c>
      <c r="S975" s="107"/>
      <c r="T975" s="107"/>
      <c r="U975" s="107">
        <f t="shared" si="205"/>
        <v>0</v>
      </c>
      <c r="V975" s="107"/>
      <c r="W975" s="107"/>
      <c r="X975" s="107">
        <f t="shared" si="206"/>
        <v>0</v>
      </c>
      <c r="Y975" s="107"/>
      <c r="Z975" s="107"/>
      <c r="AA975" s="108">
        <f>C975+I975-L975-O975-U975-X975-R975</f>
        <v>225000</v>
      </c>
      <c r="AB975" s="7"/>
    </row>
    <row r="976" spans="1:28" ht="15.75" hidden="1" x14ac:dyDescent="0.25">
      <c r="A976" s="24">
        <v>45558</v>
      </c>
      <c r="B976" s="25" t="s">
        <v>672</v>
      </c>
      <c r="C976" s="25"/>
      <c r="D976" s="25" t="s">
        <v>46</v>
      </c>
      <c r="E976" s="25" t="s">
        <v>100</v>
      </c>
      <c r="F976" s="25">
        <v>27.5</v>
      </c>
      <c r="G976" s="25" t="s">
        <v>39</v>
      </c>
      <c r="H976" s="25">
        <v>45000</v>
      </c>
      <c r="I976" s="11">
        <f t="shared" ref="I976:I1002" si="207">F976*H976</f>
        <v>1237500</v>
      </c>
      <c r="J976" s="31" t="s">
        <v>324</v>
      </c>
      <c r="K976" s="11"/>
      <c r="L976" s="107">
        <f t="shared" ref="L976:L1002" si="208">M976+N976</f>
        <v>1237500</v>
      </c>
      <c r="M976" s="107">
        <v>1237500</v>
      </c>
      <c r="N976" s="107"/>
      <c r="O976" s="107">
        <f t="shared" ref="O976:O1002" si="209">P976+Q976</f>
        <v>0</v>
      </c>
      <c r="P976" s="107"/>
      <c r="Q976" s="107"/>
      <c r="R976" s="107">
        <f t="shared" ref="R976:R1002" si="210">S976+T976</f>
        <v>0</v>
      </c>
      <c r="S976" s="107"/>
      <c r="T976" s="107"/>
      <c r="U976" s="107">
        <f t="shared" ref="U976:U1002" si="211">V976+W976</f>
        <v>0</v>
      </c>
      <c r="V976" s="107"/>
      <c r="W976" s="107"/>
      <c r="X976" s="107">
        <f t="shared" ref="X976:X1002" si="212">Y976+Z976</f>
        <v>0</v>
      </c>
      <c r="Y976" s="107"/>
      <c r="Z976" s="107"/>
      <c r="AA976" s="108">
        <f>C976+I976-L976-O976-U976-X976-R976</f>
        <v>0</v>
      </c>
      <c r="AB976" s="7">
        <v>45558</v>
      </c>
    </row>
    <row r="977" spans="1:28" ht="15.75" hidden="1" x14ac:dyDescent="0.25">
      <c r="A977" s="24">
        <v>45558</v>
      </c>
      <c r="B977" s="25" t="s">
        <v>147</v>
      </c>
      <c r="C977" s="25"/>
      <c r="D977" s="25" t="s">
        <v>46</v>
      </c>
      <c r="E977" s="25" t="s">
        <v>56</v>
      </c>
      <c r="F977" s="25">
        <v>10</v>
      </c>
      <c r="G977" s="25" t="s">
        <v>23</v>
      </c>
      <c r="H977" s="25">
        <v>400000</v>
      </c>
      <c r="I977" s="11">
        <f t="shared" si="207"/>
        <v>4000000</v>
      </c>
      <c r="J977" s="26" t="s">
        <v>28</v>
      </c>
      <c r="K977" s="11" t="s">
        <v>1988</v>
      </c>
      <c r="L977" s="107">
        <f t="shared" si="208"/>
        <v>0</v>
      </c>
      <c r="M977" s="107"/>
      <c r="N977" s="107"/>
      <c r="O977" s="107">
        <f t="shared" si="209"/>
        <v>0</v>
      </c>
      <c r="P977" s="107"/>
      <c r="Q977" s="107"/>
      <c r="R977" s="107">
        <f t="shared" si="210"/>
        <v>0</v>
      </c>
      <c r="S977" s="107"/>
      <c r="T977" s="107"/>
      <c r="U977" s="107">
        <f t="shared" si="211"/>
        <v>0</v>
      </c>
      <c r="V977" s="107"/>
      <c r="W977" s="107"/>
      <c r="X977" s="107">
        <f t="shared" si="212"/>
        <v>0</v>
      </c>
      <c r="Y977" s="107"/>
      <c r="Z977" s="107"/>
      <c r="AA977" s="108">
        <f>C977+I977-L977-O977-U977-X977-R977</f>
        <v>4000000</v>
      </c>
      <c r="AB977" s="7"/>
    </row>
    <row r="978" spans="1:28" ht="15.75" hidden="1" x14ac:dyDescent="0.25">
      <c r="A978" s="24">
        <v>45558</v>
      </c>
      <c r="B978" s="25" t="s">
        <v>147</v>
      </c>
      <c r="C978" s="25"/>
      <c r="D978" s="25" t="s">
        <v>46</v>
      </c>
      <c r="E978" s="25" t="s">
        <v>1306</v>
      </c>
      <c r="F978" s="25">
        <v>10</v>
      </c>
      <c r="G978" s="25" t="s">
        <v>23</v>
      </c>
      <c r="H978" s="25">
        <v>400000</v>
      </c>
      <c r="I978" s="11">
        <f t="shared" si="207"/>
        <v>4000000</v>
      </c>
      <c r="J978" s="26" t="s">
        <v>28</v>
      </c>
      <c r="K978" s="11" t="s">
        <v>1988</v>
      </c>
      <c r="L978" s="107">
        <f t="shared" si="208"/>
        <v>0</v>
      </c>
      <c r="M978" s="107"/>
      <c r="N978" s="107"/>
      <c r="O978" s="107">
        <f t="shared" si="209"/>
        <v>0</v>
      </c>
      <c r="P978" s="107"/>
      <c r="Q978" s="107"/>
      <c r="R978" s="107">
        <f t="shared" si="210"/>
        <v>0</v>
      </c>
      <c r="S978" s="107"/>
      <c r="T978" s="107"/>
      <c r="U978" s="107">
        <f t="shared" si="211"/>
        <v>0</v>
      </c>
      <c r="V978" s="107"/>
      <c r="W978" s="107"/>
      <c r="X978" s="107">
        <f t="shared" si="212"/>
        <v>0</v>
      </c>
      <c r="Y978" s="107"/>
      <c r="Z978" s="107"/>
      <c r="AA978" s="108">
        <f>C978+I978-L978-O978-U978-X978-R978</f>
        <v>4000000</v>
      </c>
      <c r="AB978" s="7"/>
    </row>
    <row r="979" spans="1:28" ht="15.75" hidden="1" x14ac:dyDescent="0.25">
      <c r="A979" s="24">
        <v>45558</v>
      </c>
      <c r="B979" s="25" t="s">
        <v>382</v>
      </c>
      <c r="C979" s="25"/>
      <c r="D979" s="25" t="s">
        <v>46</v>
      </c>
      <c r="E979" s="25" t="s">
        <v>298</v>
      </c>
      <c r="F979" s="25">
        <v>5200</v>
      </c>
      <c r="G979" s="25" t="s">
        <v>34</v>
      </c>
      <c r="H979" s="25">
        <v>3700</v>
      </c>
      <c r="I979" s="11">
        <f t="shared" si="207"/>
        <v>19240000</v>
      </c>
      <c r="J979" s="26" t="s">
        <v>28</v>
      </c>
      <c r="K979" s="11"/>
      <c r="L979" s="107">
        <f t="shared" si="208"/>
        <v>0</v>
      </c>
      <c r="M979" s="107"/>
      <c r="N979" s="107"/>
      <c r="O979" s="107">
        <f t="shared" si="209"/>
        <v>0</v>
      </c>
      <c r="P979" s="107"/>
      <c r="Q979" s="107"/>
      <c r="R979" s="107">
        <f t="shared" si="210"/>
        <v>0</v>
      </c>
      <c r="S979" s="107"/>
      <c r="T979" s="107"/>
      <c r="U979" s="107">
        <f t="shared" si="211"/>
        <v>0</v>
      </c>
      <c r="V979" s="107"/>
      <c r="W979" s="107"/>
      <c r="X979" s="107">
        <f t="shared" si="212"/>
        <v>0</v>
      </c>
      <c r="Y979" s="107"/>
      <c r="Z979" s="107"/>
      <c r="AA979" s="108">
        <f>C979+I979-L979-O979-U979-X979-R979</f>
        <v>19240000</v>
      </c>
      <c r="AB979" s="7"/>
    </row>
    <row r="980" spans="1:28" ht="15.75" hidden="1" x14ac:dyDescent="0.25">
      <c r="A980" s="24">
        <v>45558</v>
      </c>
      <c r="B980" s="25" t="s">
        <v>271</v>
      </c>
      <c r="C980" s="25"/>
      <c r="D980" s="25" t="s">
        <v>46</v>
      </c>
      <c r="E980" s="25" t="s">
        <v>129</v>
      </c>
      <c r="F980" s="25">
        <v>24</v>
      </c>
      <c r="G980" s="25" t="s">
        <v>77</v>
      </c>
      <c r="H980" s="25">
        <v>65000</v>
      </c>
      <c r="I980" s="11">
        <f t="shared" si="207"/>
        <v>1560000</v>
      </c>
      <c r="J980" s="31" t="s">
        <v>312</v>
      </c>
      <c r="K980" s="11" t="s">
        <v>1968</v>
      </c>
      <c r="L980" s="107">
        <f t="shared" si="208"/>
        <v>0</v>
      </c>
      <c r="M980" s="107"/>
      <c r="N980" s="107"/>
      <c r="O980" s="107">
        <f t="shared" si="209"/>
        <v>1560000</v>
      </c>
      <c r="P980" s="107">
        <v>1560000</v>
      </c>
      <c r="Q980" s="107"/>
      <c r="R980" s="107">
        <f t="shared" si="210"/>
        <v>0</v>
      </c>
      <c r="S980" s="107"/>
      <c r="T980" s="107"/>
      <c r="U980" s="107">
        <f t="shared" si="211"/>
        <v>0</v>
      </c>
      <c r="V980" s="107"/>
      <c r="W980" s="107"/>
      <c r="X980" s="107">
        <f t="shared" si="212"/>
        <v>0</v>
      </c>
      <c r="Y980" s="107"/>
      <c r="Z980" s="107"/>
      <c r="AA980" s="108">
        <f>C980+I980-L980-O980-U980-X980-R980</f>
        <v>0</v>
      </c>
      <c r="AB980" s="7">
        <v>45554</v>
      </c>
    </row>
    <row r="981" spans="1:28" ht="15.75" hidden="1" x14ac:dyDescent="0.25">
      <c r="A981" s="24">
        <v>45558</v>
      </c>
      <c r="B981" s="25" t="s">
        <v>256</v>
      </c>
      <c r="C981" s="25"/>
      <c r="D981" s="25" t="s">
        <v>46</v>
      </c>
      <c r="E981" s="25" t="s">
        <v>44</v>
      </c>
      <c r="F981" s="25">
        <v>750</v>
      </c>
      <c r="G981" s="25" t="s">
        <v>34</v>
      </c>
      <c r="H981" s="25">
        <v>910</v>
      </c>
      <c r="I981" s="11">
        <f t="shared" si="207"/>
        <v>682500</v>
      </c>
      <c r="J981" s="26" t="s">
        <v>28</v>
      </c>
      <c r="K981" s="11"/>
      <c r="L981" s="107">
        <f t="shared" si="208"/>
        <v>0</v>
      </c>
      <c r="M981" s="107"/>
      <c r="N981" s="107"/>
      <c r="O981" s="107">
        <f t="shared" si="209"/>
        <v>0</v>
      </c>
      <c r="P981" s="107"/>
      <c r="Q981" s="107"/>
      <c r="R981" s="107">
        <f t="shared" si="210"/>
        <v>0</v>
      </c>
      <c r="S981" s="107"/>
      <c r="T981" s="107"/>
      <c r="U981" s="107">
        <f t="shared" si="211"/>
        <v>0</v>
      </c>
      <c r="V981" s="107"/>
      <c r="W981" s="107"/>
      <c r="X981" s="107">
        <f t="shared" si="212"/>
        <v>0</v>
      </c>
      <c r="Y981" s="107"/>
      <c r="Z981" s="107"/>
      <c r="AA981" s="108">
        <f>C981+I981-L981-O981-U981-X981-R981</f>
        <v>682500</v>
      </c>
      <c r="AB981" s="7"/>
    </row>
    <row r="982" spans="1:28" ht="15.75" hidden="1" x14ac:dyDescent="0.25">
      <c r="A982" s="24">
        <v>45558</v>
      </c>
      <c r="B982" s="25" t="s">
        <v>274</v>
      </c>
      <c r="C982" s="25"/>
      <c r="D982" s="25" t="s">
        <v>46</v>
      </c>
      <c r="E982" s="25" t="s">
        <v>69</v>
      </c>
      <c r="F982" s="25">
        <v>25</v>
      </c>
      <c r="G982" s="25" t="s">
        <v>39</v>
      </c>
      <c r="H982" s="25">
        <v>176000</v>
      </c>
      <c r="I982" s="11">
        <f t="shared" si="207"/>
        <v>4400000</v>
      </c>
      <c r="J982" s="31" t="s">
        <v>324</v>
      </c>
      <c r="K982" s="11"/>
      <c r="L982" s="107">
        <f t="shared" si="208"/>
        <v>4400000</v>
      </c>
      <c r="M982" s="107">
        <v>4400000</v>
      </c>
      <c r="N982" s="107"/>
      <c r="O982" s="107">
        <f t="shared" si="209"/>
        <v>0</v>
      </c>
      <c r="P982" s="107"/>
      <c r="Q982" s="107"/>
      <c r="R982" s="107">
        <f t="shared" si="210"/>
        <v>0</v>
      </c>
      <c r="S982" s="107"/>
      <c r="T982" s="107"/>
      <c r="U982" s="107">
        <f t="shared" si="211"/>
        <v>0</v>
      </c>
      <c r="V982" s="107"/>
      <c r="W982" s="107"/>
      <c r="X982" s="107">
        <f t="shared" si="212"/>
        <v>0</v>
      </c>
      <c r="Y982" s="107"/>
      <c r="Z982" s="107"/>
      <c r="AA982" s="108">
        <f>C982+I982-L982-O982-U982-X982-R982</f>
        <v>0</v>
      </c>
      <c r="AB982" s="7">
        <v>45558</v>
      </c>
    </row>
    <row r="983" spans="1:28" ht="15.75" hidden="1" x14ac:dyDescent="0.25">
      <c r="A983" s="24">
        <v>45558</v>
      </c>
      <c r="B983" s="25" t="s">
        <v>147</v>
      </c>
      <c r="C983" s="25"/>
      <c r="D983" s="25" t="s">
        <v>46</v>
      </c>
      <c r="E983" s="25" t="s">
        <v>1517</v>
      </c>
      <c r="F983" s="25">
        <v>6</v>
      </c>
      <c r="G983" s="25" t="s">
        <v>27</v>
      </c>
      <c r="H983" s="25">
        <v>800000</v>
      </c>
      <c r="I983" s="11">
        <f t="shared" si="207"/>
        <v>4800000</v>
      </c>
      <c r="J983" s="26" t="s">
        <v>28</v>
      </c>
      <c r="K983" s="11" t="s">
        <v>1988</v>
      </c>
      <c r="L983" s="107">
        <f t="shared" si="208"/>
        <v>0</v>
      </c>
      <c r="M983" s="107"/>
      <c r="N983" s="107"/>
      <c r="O983" s="107">
        <f t="shared" si="209"/>
        <v>0</v>
      </c>
      <c r="P983" s="107"/>
      <c r="Q983" s="107"/>
      <c r="R983" s="107">
        <f t="shared" si="210"/>
        <v>0</v>
      </c>
      <c r="S983" s="107"/>
      <c r="T983" s="107"/>
      <c r="U983" s="107">
        <f t="shared" si="211"/>
        <v>0</v>
      </c>
      <c r="V983" s="107"/>
      <c r="W983" s="107"/>
      <c r="X983" s="107">
        <f t="shared" si="212"/>
        <v>0</v>
      </c>
      <c r="Y983" s="107"/>
      <c r="Z983" s="107"/>
      <c r="AA983" s="108">
        <f>C983+I983-L983-O983-U983-X983-R983</f>
        <v>4800000</v>
      </c>
      <c r="AB983" s="7"/>
    </row>
    <row r="984" spans="1:28" ht="15.75" hidden="1" x14ac:dyDescent="0.25">
      <c r="A984" s="24">
        <v>45558</v>
      </c>
      <c r="B984" s="25" t="s">
        <v>147</v>
      </c>
      <c r="C984" s="25"/>
      <c r="D984" s="25" t="s">
        <v>46</v>
      </c>
      <c r="E984" s="25" t="s">
        <v>229</v>
      </c>
      <c r="F984" s="25">
        <v>300</v>
      </c>
      <c r="G984" s="25" t="s">
        <v>39</v>
      </c>
      <c r="H984" s="25">
        <v>42000</v>
      </c>
      <c r="I984" s="11">
        <f t="shared" si="207"/>
        <v>12600000</v>
      </c>
      <c r="J984" s="26" t="s">
        <v>28</v>
      </c>
      <c r="K984" s="11" t="s">
        <v>1988</v>
      </c>
      <c r="L984" s="107">
        <f t="shared" si="208"/>
        <v>0</v>
      </c>
      <c r="M984" s="107"/>
      <c r="N984" s="107"/>
      <c r="O984" s="107">
        <f t="shared" si="209"/>
        <v>0</v>
      </c>
      <c r="P984" s="107"/>
      <c r="Q984" s="107"/>
      <c r="R984" s="107">
        <f t="shared" si="210"/>
        <v>0</v>
      </c>
      <c r="S984" s="107"/>
      <c r="T984" s="107"/>
      <c r="U984" s="107">
        <f t="shared" si="211"/>
        <v>0</v>
      </c>
      <c r="V984" s="107"/>
      <c r="W984" s="107"/>
      <c r="X984" s="107">
        <f t="shared" si="212"/>
        <v>0</v>
      </c>
      <c r="Y984" s="107"/>
      <c r="Z984" s="107"/>
      <c r="AA984" s="108">
        <f>C984+I984-L984-O984-U984-X984-R984</f>
        <v>12600000</v>
      </c>
      <c r="AB984" s="7"/>
    </row>
    <row r="985" spans="1:28" ht="15.75" hidden="1" x14ac:dyDescent="0.25">
      <c r="A985" s="24">
        <v>45558</v>
      </c>
      <c r="B985" s="25" t="s">
        <v>472</v>
      </c>
      <c r="C985" s="25"/>
      <c r="D985" s="25" t="s">
        <v>46</v>
      </c>
      <c r="E985" s="25" t="s">
        <v>163</v>
      </c>
      <c r="F985" s="25">
        <v>12</v>
      </c>
      <c r="G985" s="25" t="s">
        <v>39</v>
      </c>
      <c r="H985" s="25">
        <v>135000</v>
      </c>
      <c r="I985" s="11">
        <f t="shared" si="207"/>
        <v>1620000</v>
      </c>
      <c r="J985" s="26" t="s">
        <v>28</v>
      </c>
      <c r="K985" s="11"/>
      <c r="L985" s="107">
        <f t="shared" si="208"/>
        <v>0</v>
      </c>
      <c r="M985" s="107"/>
      <c r="N985" s="107"/>
      <c r="O985" s="107">
        <f t="shared" si="209"/>
        <v>0</v>
      </c>
      <c r="P985" s="107"/>
      <c r="Q985" s="107"/>
      <c r="R985" s="107">
        <f t="shared" si="210"/>
        <v>0</v>
      </c>
      <c r="S985" s="107"/>
      <c r="T985" s="107"/>
      <c r="U985" s="107">
        <f t="shared" si="211"/>
        <v>0</v>
      </c>
      <c r="V985" s="107"/>
      <c r="W985" s="107"/>
      <c r="X985" s="107">
        <f t="shared" si="212"/>
        <v>0</v>
      </c>
      <c r="Y985" s="107"/>
      <c r="Z985" s="107"/>
      <c r="AA985" s="108">
        <f>C985+I985-L985-O985-U985-X985-R985</f>
        <v>1620000</v>
      </c>
      <c r="AB985" s="7"/>
    </row>
    <row r="986" spans="1:28" ht="15.75" hidden="1" x14ac:dyDescent="0.25">
      <c r="A986" s="24">
        <v>45558</v>
      </c>
      <c r="B986" s="25" t="s">
        <v>99</v>
      </c>
      <c r="C986" s="25"/>
      <c r="D986" s="25"/>
      <c r="E986" s="25" t="s">
        <v>299</v>
      </c>
      <c r="F986" s="25">
        <v>32.799999999999997</v>
      </c>
      <c r="G986" s="25" t="s">
        <v>39</v>
      </c>
      <c r="H986" s="25"/>
      <c r="I986" s="11">
        <f t="shared" si="207"/>
        <v>0</v>
      </c>
      <c r="J986" s="26" t="s">
        <v>28</v>
      </c>
      <c r="K986" s="11"/>
      <c r="L986" s="107">
        <f t="shared" si="208"/>
        <v>0</v>
      </c>
      <c r="M986" s="107"/>
      <c r="N986" s="107"/>
      <c r="O986" s="107">
        <f t="shared" si="209"/>
        <v>0</v>
      </c>
      <c r="P986" s="107"/>
      <c r="Q986" s="107"/>
      <c r="R986" s="107">
        <f t="shared" si="210"/>
        <v>0</v>
      </c>
      <c r="S986" s="107"/>
      <c r="T986" s="107"/>
      <c r="U986" s="107">
        <f t="shared" si="211"/>
        <v>0</v>
      </c>
      <c r="V986" s="107"/>
      <c r="W986" s="107"/>
      <c r="X986" s="107">
        <f t="shared" si="212"/>
        <v>0</v>
      </c>
      <c r="Y986" s="107"/>
      <c r="Z986" s="107"/>
      <c r="AA986" s="108">
        <f>C986+I986-L986-O986-U986-X986-R986</f>
        <v>0</v>
      </c>
      <c r="AB986" s="7"/>
    </row>
    <row r="987" spans="1:28" ht="15.75" hidden="1" x14ac:dyDescent="0.25">
      <c r="A987" s="24">
        <v>45558</v>
      </c>
      <c r="B987" s="25" t="s">
        <v>263</v>
      </c>
      <c r="C987" s="25"/>
      <c r="D987" s="25" t="s">
        <v>46</v>
      </c>
      <c r="E987" s="25" t="s">
        <v>204</v>
      </c>
      <c r="F987" s="25">
        <v>3000</v>
      </c>
      <c r="G987" s="25" t="s">
        <v>34</v>
      </c>
      <c r="H987" s="25">
        <v>1120</v>
      </c>
      <c r="I987" s="11">
        <f t="shared" si="207"/>
        <v>3360000</v>
      </c>
      <c r="J987" s="26" t="s">
        <v>28</v>
      </c>
      <c r="K987" s="11"/>
      <c r="L987" s="107">
        <f t="shared" si="208"/>
        <v>0</v>
      </c>
      <c r="M987" s="107"/>
      <c r="N987" s="107"/>
      <c r="O987" s="107">
        <f t="shared" si="209"/>
        <v>0</v>
      </c>
      <c r="P987" s="107"/>
      <c r="Q987" s="107"/>
      <c r="R987" s="107">
        <f t="shared" si="210"/>
        <v>0</v>
      </c>
      <c r="S987" s="107"/>
      <c r="T987" s="107"/>
      <c r="U987" s="107">
        <f t="shared" si="211"/>
        <v>0</v>
      </c>
      <c r="V987" s="107"/>
      <c r="W987" s="107"/>
      <c r="X987" s="107">
        <f t="shared" si="212"/>
        <v>0</v>
      </c>
      <c r="Y987" s="107"/>
      <c r="Z987" s="107"/>
      <c r="AA987" s="108">
        <f>C987+I987-L987-O987-U987-X987-R987</f>
        <v>3360000</v>
      </c>
      <c r="AB987" s="7"/>
    </row>
    <row r="988" spans="1:28" ht="15.75" hidden="1" x14ac:dyDescent="0.25">
      <c r="A988" s="24">
        <v>45558</v>
      </c>
      <c r="B988" s="25" t="s">
        <v>263</v>
      </c>
      <c r="C988" s="25"/>
      <c r="D988" s="25" t="s">
        <v>46</v>
      </c>
      <c r="E988" s="25" t="s">
        <v>108</v>
      </c>
      <c r="F988" s="25">
        <v>10400</v>
      </c>
      <c r="G988" s="25" t="s">
        <v>34</v>
      </c>
      <c r="H988" s="25">
        <v>2000</v>
      </c>
      <c r="I988" s="11">
        <f t="shared" si="207"/>
        <v>20800000</v>
      </c>
      <c r="J988" s="26" t="s">
        <v>28</v>
      </c>
      <c r="K988" s="11"/>
      <c r="L988" s="107">
        <f t="shared" si="208"/>
        <v>0</v>
      </c>
      <c r="M988" s="107"/>
      <c r="N988" s="107"/>
      <c r="O988" s="107">
        <f t="shared" si="209"/>
        <v>0</v>
      </c>
      <c r="P988" s="107"/>
      <c r="Q988" s="107"/>
      <c r="R988" s="107">
        <f t="shared" si="210"/>
        <v>0</v>
      </c>
      <c r="S988" s="107"/>
      <c r="T988" s="107"/>
      <c r="U988" s="107">
        <f t="shared" si="211"/>
        <v>0</v>
      </c>
      <c r="V988" s="107"/>
      <c r="W988" s="107"/>
      <c r="X988" s="107">
        <f t="shared" si="212"/>
        <v>0</v>
      </c>
      <c r="Y988" s="107"/>
      <c r="Z988" s="107"/>
      <c r="AA988" s="108">
        <f>C988+I988-L988-O988-U988-X988-R988</f>
        <v>20800000</v>
      </c>
      <c r="AB988" s="7"/>
    </row>
    <row r="989" spans="1:28" ht="15.75" hidden="1" x14ac:dyDescent="0.25">
      <c r="A989" s="24">
        <v>45558</v>
      </c>
      <c r="B989" s="25" t="s">
        <v>98</v>
      </c>
      <c r="C989" s="25"/>
      <c r="D989" s="25" t="s">
        <v>46</v>
      </c>
      <c r="E989" s="25" t="s">
        <v>127</v>
      </c>
      <c r="F989" s="25">
        <v>10</v>
      </c>
      <c r="G989" s="25" t="s">
        <v>39</v>
      </c>
      <c r="H989" s="25">
        <v>70000</v>
      </c>
      <c r="I989" s="11">
        <f t="shared" si="207"/>
        <v>700000</v>
      </c>
      <c r="J989" s="26" t="s">
        <v>28</v>
      </c>
      <c r="K989" s="11"/>
      <c r="L989" s="107">
        <f t="shared" si="208"/>
        <v>0</v>
      </c>
      <c r="M989" s="107"/>
      <c r="N989" s="107"/>
      <c r="O989" s="107">
        <f t="shared" si="209"/>
        <v>0</v>
      </c>
      <c r="P989" s="107"/>
      <c r="Q989" s="107"/>
      <c r="R989" s="107">
        <f t="shared" si="210"/>
        <v>0</v>
      </c>
      <c r="S989" s="107"/>
      <c r="T989" s="107"/>
      <c r="U989" s="107">
        <f t="shared" si="211"/>
        <v>0</v>
      </c>
      <c r="V989" s="107"/>
      <c r="W989" s="107"/>
      <c r="X989" s="107">
        <f t="shared" si="212"/>
        <v>0</v>
      </c>
      <c r="Y989" s="107"/>
      <c r="Z989" s="107"/>
      <c r="AA989" s="108">
        <f>C989+I989-L989-O989-U989-X989-R989</f>
        <v>700000</v>
      </c>
      <c r="AB989" s="7"/>
    </row>
    <row r="990" spans="1:28" ht="15.75" hidden="1" x14ac:dyDescent="0.25">
      <c r="A990" s="24">
        <v>45558</v>
      </c>
      <c r="B990" s="25" t="s">
        <v>98</v>
      </c>
      <c r="C990" s="25"/>
      <c r="D990" s="25" t="s">
        <v>46</v>
      </c>
      <c r="E990" s="25" t="s">
        <v>124</v>
      </c>
      <c r="F990" s="25">
        <v>0.93</v>
      </c>
      <c r="G990" s="25" t="s">
        <v>283</v>
      </c>
      <c r="H990" s="25">
        <v>1200000</v>
      </c>
      <c r="I990" s="11">
        <f t="shared" si="207"/>
        <v>1116000</v>
      </c>
      <c r="J990" s="26" t="s">
        <v>28</v>
      </c>
      <c r="K990" s="11"/>
      <c r="L990" s="107">
        <f t="shared" si="208"/>
        <v>0</v>
      </c>
      <c r="M990" s="107"/>
      <c r="N990" s="107"/>
      <c r="O990" s="107">
        <f t="shared" si="209"/>
        <v>0</v>
      </c>
      <c r="P990" s="107"/>
      <c r="Q990" s="107"/>
      <c r="R990" s="107">
        <f t="shared" si="210"/>
        <v>0</v>
      </c>
      <c r="S990" s="107"/>
      <c r="T990" s="107"/>
      <c r="U990" s="107">
        <f t="shared" si="211"/>
        <v>0</v>
      </c>
      <c r="V990" s="107"/>
      <c r="W990" s="107"/>
      <c r="X990" s="107">
        <f t="shared" si="212"/>
        <v>0</v>
      </c>
      <c r="Y990" s="107"/>
      <c r="Z990" s="107"/>
      <c r="AA990" s="108">
        <f>C990+I990-L990-O990-U990-X990-R990</f>
        <v>1116000</v>
      </c>
      <c r="AB990" s="7"/>
    </row>
    <row r="991" spans="1:28" ht="15.75" hidden="1" x14ac:dyDescent="0.25">
      <c r="A991" s="24">
        <v>45558</v>
      </c>
      <c r="B991" s="25" t="s">
        <v>98</v>
      </c>
      <c r="C991" s="25"/>
      <c r="D991" s="25" t="s">
        <v>46</v>
      </c>
      <c r="E991" s="25" t="s">
        <v>128</v>
      </c>
      <c r="F991" s="25">
        <v>100</v>
      </c>
      <c r="G991" s="25" t="s">
        <v>39</v>
      </c>
      <c r="H991" s="25">
        <v>125000</v>
      </c>
      <c r="I991" s="11">
        <f t="shared" si="207"/>
        <v>12500000</v>
      </c>
      <c r="J991" s="26" t="s">
        <v>28</v>
      </c>
      <c r="K991" s="11"/>
      <c r="L991" s="107">
        <f t="shared" si="208"/>
        <v>0</v>
      </c>
      <c r="M991" s="107"/>
      <c r="N991" s="107"/>
      <c r="O991" s="107">
        <f t="shared" si="209"/>
        <v>0</v>
      </c>
      <c r="P991" s="107"/>
      <c r="Q991" s="107"/>
      <c r="R991" s="107">
        <f t="shared" si="210"/>
        <v>0</v>
      </c>
      <c r="S991" s="107"/>
      <c r="T991" s="107"/>
      <c r="U991" s="107">
        <f t="shared" si="211"/>
        <v>0</v>
      </c>
      <c r="V991" s="107"/>
      <c r="W991" s="107"/>
      <c r="X991" s="107">
        <f t="shared" si="212"/>
        <v>0</v>
      </c>
      <c r="Y991" s="107"/>
      <c r="Z991" s="107"/>
      <c r="AA991" s="108">
        <f>C991+I991-L991-O991-U991-X991-R991</f>
        <v>12500000</v>
      </c>
      <c r="AB991" s="7"/>
    </row>
    <row r="992" spans="1:28" ht="15.75" hidden="1" x14ac:dyDescent="0.25">
      <c r="A992" s="24">
        <v>45558</v>
      </c>
      <c r="B992" s="25" t="s">
        <v>98</v>
      </c>
      <c r="C992" s="25"/>
      <c r="D992" s="25" t="s">
        <v>46</v>
      </c>
      <c r="E992" s="25" t="s">
        <v>129</v>
      </c>
      <c r="F992" s="25">
        <v>12</v>
      </c>
      <c r="G992" s="25" t="s">
        <v>77</v>
      </c>
      <c r="H992" s="25">
        <v>65000</v>
      </c>
      <c r="I992" s="11">
        <f t="shared" si="207"/>
        <v>780000</v>
      </c>
      <c r="J992" s="26" t="s">
        <v>28</v>
      </c>
      <c r="K992" s="11"/>
      <c r="L992" s="107">
        <f t="shared" si="208"/>
        <v>0</v>
      </c>
      <c r="M992" s="107"/>
      <c r="N992" s="107"/>
      <c r="O992" s="107">
        <f t="shared" si="209"/>
        <v>0</v>
      </c>
      <c r="P992" s="107"/>
      <c r="Q992" s="107"/>
      <c r="R992" s="107">
        <f t="shared" si="210"/>
        <v>0</v>
      </c>
      <c r="S992" s="107"/>
      <c r="T992" s="107"/>
      <c r="U992" s="107">
        <f t="shared" si="211"/>
        <v>0</v>
      </c>
      <c r="V992" s="107"/>
      <c r="W992" s="107"/>
      <c r="X992" s="107">
        <f t="shared" si="212"/>
        <v>0</v>
      </c>
      <c r="Y992" s="107"/>
      <c r="Z992" s="107"/>
      <c r="AA992" s="108">
        <f>C992+I992-L992-O992-U992-X992-R992</f>
        <v>780000</v>
      </c>
      <c r="AB992" s="7"/>
    </row>
    <row r="993" spans="1:28" ht="15.75" hidden="1" x14ac:dyDescent="0.25">
      <c r="A993" s="24">
        <v>45558</v>
      </c>
      <c r="B993" s="25" t="s">
        <v>99</v>
      </c>
      <c r="C993" s="25"/>
      <c r="D993" s="25"/>
      <c r="E993" s="25" t="s">
        <v>101</v>
      </c>
      <c r="F993" s="25">
        <v>160.80000000000001</v>
      </c>
      <c r="G993" s="25" t="s">
        <v>39</v>
      </c>
      <c r="H993" s="25"/>
      <c r="I993" s="11">
        <f t="shared" si="207"/>
        <v>0</v>
      </c>
      <c r="J993" s="26" t="s">
        <v>28</v>
      </c>
      <c r="K993" s="11"/>
      <c r="L993" s="107">
        <f t="shared" si="208"/>
        <v>0</v>
      </c>
      <c r="M993" s="107"/>
      <c r="N993" s="107"/>
      <c r="O993" s="107">
        <f t="shared" si="209"/>
        <v>0</v>
      </c>
      <c r="P993" s="107"/>
      <c r="Q993" s="107"/>
      <c r="R993" s="107">
        <f t="shared" si="210"/>
        <v>0</v>
      </c>
      <c r="S993" s="107"/>
      <c r="T993" s="107"/>
      <c r="U993" s="107">
        <f t="shared" si="211"/>
        <v>0</v>
      </c>
      <c r="V993" s="107"/>
      <c r="W993" s="107"/>
      <c r="X993" s="107">
        <f t="shared" si="212"/>
        <v>0</v>
      </c>
      <c r="Y993" s="107"/>
      <c r="Z993" s="107"/>
      <c r="AA993" s="108">
        <f>C993+I993-L993-O993-U993-X993-R993</f>
        <v>0</v>
      </c>
      <c r="AB993" s="7"/>
    </row>
    <row r="994" spans="1:28" ht="15.75" hidden="1" x14ac:dyDescent="0.25">
      <c r="A994" s="24">
        <v>45558</v>
      </c>
      <c r="B994" s="25" t="s">
        <v>1973</v>
      </c>
      <c r="C994" s="25"/>
      <c r="D994" s="25" t="s">
        <v>46</v>
      </c>
      <c r="E994" s="25" t="s">
        <v>225</v>
      </c>
      <c r="F994" s="25">
        <v>4300</v>
      </c>
      <c r="G994" s="25" t="s">
        <v>34</v>
      </c>
      <c r="H994" s="25">
        <v>2720</v>
      </c>
      <c r="I994" s="11">
        <f t="shared" si="207"/>
        <v>11696000</v>
      </c>
      <c r="J994" s="26" t="s">
        <v>28</v>
      </c>
      <c r="K994" s="11"/>
      <c r="L994" s="107">
        <f t="shared" si="208"/>
        <v>0</v>
      </c>
      <c r="M994" s="107"/>
      <c r="N994" s="107"/>
      <c r="O994" s="107">
        <f t="shared" si="209"/>
        <v>0</v>
      </c>
      <c r="P994" s="107"/>
      <c r="Q994" s="107"/>
      <c r="R994" s="107">
        <f t="shared" si="210"/>
        <v>0</v>
      </c>
      <c r="S994" s="107"/>
      <c r="T994" s="107"/>
      <c r="U994" s="107">
        <f t="shared" si="211"/>
        <v>0</v>
      </c>
      <c r="V994" s="107"/>
      <c r="W994" s="107"/>
      <c r="X994" s="107">
        <f t="shared" si="212"/>
        <v>0</v>
      </c>
      <c r="Y994" s="107"/>
      <c r="Z994" s="107"/>
      <c r="AA994" s="108">
        <f>C994+I994-L994-O994-U994-X994-R994</f>
        <v>11696000</v>
      </c>
      <c r="AB994" s="7"/>
    </row>
    <row r="995" spans="1:28" ht="15.75" hidden="1" x14ac:dyDescent="0.25">
      <c r="A995" s="24">
        <v>45558</v>
      </c>
      <c r="B995" s="25" t="s">
        <v>99</v>
      </c>
      <c r="C995" s="25"/>
      <c r="D995" s="25"/>
      <c r="E995" s="25" t="s">
        <v>101</v>
      </c>
      <c r="F995" s="25">
        <v>95.8</v>
      </c>
      <c r="G995" s="25" t="s">
        <v>39</v>
      </c>
      <c r="H995" s="25"/>
      <c r="I995" s="11">
        <f t="shared" si="207"/>
        <v>0</v>
      </c>
      <c r="J995" s="26" t="s">
        <v>28</v>
      </c>
      <c r="K995" s="11"/>
      <c r="L995" s="107">
        <f t="shared" si="208"/>
        <v>0</v>
      </c>
      <c r="M995" s="107"/>
      <c r="N995" s="107"/>
      <c r="O995" s="107">
        <f t="shared" si="209"/>
        <v>0</v>
      </c>
      <c r="P995" s="107"/>
      <c r="Q995" s="107"/>
      <c r="R995" s="107">
        <f t="shared" si="210"/>
        <v>0</v>
      </c>
      <c r="S995" s="107"/>
      <c r="T995" s="107"/>
      <c r="U995" s="107">
        <f t="shared" si="211"/>
        <v>0</v>
      </c>
      <c r="V995" s="107"/>
      <c r="W995" s="107"/>
      <c r="X995" s="107">
        <f t="shared" si="212"/>
        <v>0</v>
      </c>
      <c r="Y995" s="107"/>
      <c r="Z995" s="107"/>
      <c r="AA995" s="108">
        <f>C995+I995-L995-O995-U995-X995-R995</f>
        <v>0</v>
      </c>
      <c r="AB995" s="7"/>
    </row>
    <row r="996" spans="1:28" ht="15.75" hidden="1" x14ac:dyDescent="0.25">
      <c r="A996" s="24">
        <v>45558</v>
      </c>
      <c r="B996" s="25" t="s">
        <v>1980</v>
      </c>
      <c r="C996" s="25"/>
      <c r="D996" s="25" t="s">
        <v>46</v>
      </c>
      <c r="E996" s="25" t="s">
        <v>400</v>
      </c>
      <c r="F996" s="25">
        <v>2.5</v>
      </c>
      <c r="G996" s="25" t="s">
        <v>39</v>
      </c>
      <c r="H996" s="25">
        <v>90000</v>
      </c>
      <c r="I996" s="11">
        <f t="shared" si="207"/>
        <v>225000</v>
      </c>
      <c r="J996" s="31" t="s">
        <v>324</v>
      </c>
      <c r="K996" s="11"/>
      <c r="L996" s="107">
        <f t="shared" si="208"/>
        <v>225000</v>
      </c>
      <c r="M996" s="107">
        <v>225000</v>
      </c>
      <c r="N996" s="107"/>
      <c r="O996" s="107">
        <f t="shared" si="209"/>
        <v>0</v>
      </c>
      <c r="P996" s="107"/>
      <c r="Q996" s="107"/>
      <c r="R996" s="107">
        <f t="shared" si="210"/>
        <v>0</v>
      </c>
      <c r="S996" s="107"/>
      <c r="T996" s="107"/>
      <c r="U996" s="107">
        <f t="shared" si="211"/>
        <v>0</v>
      </c>
      <c r="V996" s="107"/>
      <c r="W996" s="107"/>
      <c r="X996" s="107">
        <f t="shared" si="212"/>
        <v>0</v>
      </c>
      <c r="Y996" s="107"/>
      <c r="Z996" s="107"/>
      <c r="AA996" s="108">
        <f>C996+I996-L996-O996-U996-X996-R996</f>
        <v>0</v>
      </c>
      <c r="AB996" s="7">
        <v>45558</v>
      </c>
    </row>
    <row r="997" spans="1:28" ht="15.75" hidden="1" x14ac:dyDescent="0.25">
      <c r="A997" s="24">
        <v>45558</v>
      </c>
      <c r="B997" s="25" t="s">
        <v>1980</v>
      </c>
      <c r="C997" s="25"/>
      <c r="D997" s="25" t="s">
        <v>46</v>
      </c>
      <c r="E997" s="25" t="s">
        <v>129</v>
      </c>
      <c r="F997" s="25">
        <v>2</v>
      </c>
      <c r="G997" s="25" t="s">
        <v>77</v>
      </c>
      <c r="H997" s="25">
        <v>65000</v>
      </c>
      <c r="I997" s="11">
        <f t="shared" si="207"/>
        <v>130000</v>
      </c>
      <c r="J997" s="31" t="s">
        <v>324</v>
      </c>
      <c r="K997" s="11"/>
      <c r="L997" s="107">
        <f t="shared" si="208"/>
        <v>130000</v>
      </c>
      <c r="M997" s="107">
        <v>130000</v>
      </c>
      <c r="N997" s="107"/>
      <c r="O997" s="107">
        <f t="shared" si="209"/>
        <v>0</v>
      </c>
      <c r="P997" s="107"/>
      <c r="Q997" s="107"/>
      <c r="R997" s="107">
        <f t="shared" si="210"/>
        <v>0</v>
      </c>
      <c r="S997" s="107"/>
      <c r="T997" s="107"/>
      <c r="U997" s="107">
        <f t="shared" si="211"/>
        <v>0</v>
      </c>
      <c r="V997" s="107"/>
      <c r="W997" s="107"/>
      <c r="X997" s="107">
        <f t="shared" si="212"/>
        <v>0</v>
      </c>
      <c r="Y997" s="107"/>
      <c r="Z997" s="107"/>
      <c r="AA997" s="108">
        <f>C997+I997-L997-O997-U997-X997-R997</f>
        <v>0</v>
      </c>
      <c r="AB997" s="7">
        <v>45558</v>
      </c>
    </row>
    <row r="998" spans="1:28" ht="15.75" hidden="1" x14ac:dyDescent="0.25">
      <c r="A998" s="24">
        <v>45558</v>
      </c>
      <c r="B998" s="25" t="s">
        <v>73</v>
      </c>
      <c r="C998" s="25"/>
      <c r="D998" s="25" t="s">
        <v>46</v>
      </c>
      <c r="E998" s="25" t="s">
        <v>290</v>
      </c>
      <c r="F998" s="25">
        <v>375</v>
      </c>
      <c r="G998" s="25" t="s">
        <v>34</v>
      </c>
      <c r="H998" s="25">
        <v>2460</v>
      </c>
      <c r="I998" s="11">
        <f t="shared" si="207"/>
        <v>922500</v>
      </c>
      <c r="J998" s="31" t="s">
        <v>312</v>
      </c>
      <c r="K998" s="11" t="s">
        <v>1984</v>
      </c>
      <c r="L998" s="107">
        <f t="shared" si="208"/>
        <v>0</v>
      </c>
      <c r="M998" s="107"/>
      <c r="N998" s="107"/>
      <c r="O998" s="107">
        <f t="shared" si="209"/>
        <v>922500</v>
      </c>
      <c r="P998" s="107">
        <v>922500</v>
      </c>
      <c r="Q998" s="107"/>
      <c r="R998" s="107">
        <f t="shared" si="210"/>
        <v>0</v>
      </c>
      <c r="S998" s="107"/>
      <c r="T998" s="107"/>
      <c r="U998" s="107">
        <f t="shared" si="211"/>
        <v>0</v>
      </c>
      <c r="V998" s="107"/>
      <c r="W998" s="107"/>
      <c r="X998" s="107">
        <f t="shared" si="212"/>
        <v>0</v>
      </c>
      <c r="Y998" s="107"/>
      <c r="Z998" s="107"/>
      <c r="AA998" s="108">
        <f>C998+I998-L998-O998-U998-X998-R998</f>
        <v>0</v>
      </c>
      <c r="AB998" s="7">
        <v>45558</v>
      </c>
    </row>
    <row r="999" spans="1:28" ht="15.75" hidden="1" x14ac:dyDescent="0.25">
      <c r="A999" s="24">
        <v>45558</v>
      </c>
      <c r="B999" s="25" t="s">
        <v>73</v>
      </c>
      <c r="C999" s="25"/>
      <c r="D999" s="25" t="s">
        <v>46</v>
      </c>
      <c r="E999" s="25" t="s">
        <v>61</v>
      </c>
      <c r="F999" s="25">
        <v>3000</v>
      </c>
      <c r="G999" s="25" t="s">
        <v>34</v>
      </c>
      <c r="H999" s="25">
        <v>2050</v>
      </c>
      <c r="I999" s="11">
        <f t="shared" si="207"/>
        <v>6150000</v>
      </c>
      <c r="J999" s="31" t="s">
        <v>312</v>
      </c>
      <c r="K999" s="11" t="s">
        <v>1984</v>
      </c>
      <c r="L999" s="107">
        <f t="shared" si="208"/>
        <v>0</v>
      </c>
      <c r="M999" s="107"/>
      <c r="N999" s="107"/>
      <c r="O999" s="107">
        <f t="shared" si="209"/>
        <v>6150000</v>
      </c>
      <c r="P999" s="107">
        <v>6150000</v>
      </c>
      <c r="Q999" s="107"/>
      <c r="R999" s="107">
        <f t="shared" si="210"/>
        <v>0</v>
      </c>
      <c r="S999" s="107"/>
      <c r="T999" s="107"/>
      <c r="U999" s="107">
        <f t="shared" si="211"/>
        <v>0</v>
      </c>
      <c r="V999" s="107"/>
      <c r="W999" s="107"/>
      <c r="X999" s="107">
        <f t="shared" si="212"/>
        <v>0</v>
      </c>
      <c r="Y999" s="107"/>
      <c r="Z999" s="107"/>
      <c r="AA999" s="108">
        <f>C999+I999-L999-O999-U999-X999-R999</f>
        <v>0</v>
      </c>
      <c r="AB999" s="7">
        <v>45558</v>
      </c>
    </row>
    <row r="1000" spans="1:28" ht="15.75" hidden="1" x14ac:dyDescent="0.25">
      <c r="A1000" s="24">
        <v>45558</v>
      </c>
      <c r="B1000" s="25" t="s">
        <v>261</v>
      </c>
      <c r="C1000" s="25"/>
      <c r="D1000" s="25" t="s">
        <v>46</v>
      </c>
      <c r="E1000" s="25" t="s">
        <v>58</v>
      </c>
      <c r="F1000" s="25">
        <v>1000</v>
      </c>
      <c r="G1000" s="25" t="s">
        <v>34</v>
      </c>
      <c r="H1000" s="25">
        <v>1975</v>
      </c>
      <c r="I1000" s="11">
        <f t="shared" si="207"/>
        <v>1975000</v>
      </c>
      <c r="J1000" s="26" t="s">
        <v>28</v>
      </c>
      <c r="K1000" s="11"/>
      <c r="L1000" s="107">
        <f t="shared" si="208"/>
        <v>0</v>
      </c>
      <c r="M1000" s="107"/>
      <c r="N1000" s="107"/>
      <c r="O1000" s="107">
        <f t="shared" si="209"/>
        <v>0</v>
      </c>
      <c r="P1000" s="107"/>
      <c r="Q1000" s="107"/>
      <c r="R1000" s="107">
        <f t="shared" si="210"/>
        <v>0</v>
      </c>
      <c r="S1000" s="107"/>
      <c r="T1000" s="107"/>
      <c r="U1000" s="107">
        <f t="shared" si="211"/>
        <v>0</v>
      </c>
      <c r="V1000" s="107"/>
      <c r="W1000" s="107"/>
      <c r="X1000" s="107">
        <f t="shared" si="212"/>
        <v>0</v>
      </c>
      <c r="Y1000" s="107"/>
      <c r="Z1000" s="107"/>
      <c r="AA1000" s="108">
        <f>C1000+I1000-L1000-O1000-U1000-X1000-R1000</f>
        <v>1975000</v>
      </c>
      <c r="AB1000" s="7"/>
    </row>
    <row r="1001" spans="1:28" ht="15.75" hidden="1" x14ac:dyDescent="0.25">
      <c r="A1001" s="24">
        <v>45558</v>
      </c>
      <c r="B1001" s="25" t="s">
        <v>697</v>
      </c>
      <c r="C1001" s="25"/>
      <c r="D1001" s="25" t="s">
        <v>46</v>
      </c>
      <c r="E1001" s="25" t="s">
        <v>129</v>
      </c>
      <c r="F1001" s="25">
        <v>12</v>
      </c>
      <c r="G1001" s="25" t="s">
        <v>77</v>
      </c>
      <c r="H1001" s="25">
        <v>65000</v>
      </c>
      <c r="I1001" s="11">
        <f t="shared" si="207"/>
        <v>780000</v>
      </c>
      <c r="J1001" s="26" t="s">
        <v>28</v>
      </c>
      <c r="K1001" s="11" t="s">
        <v>1983</v>
      </c>
      <c r="L1001" s="107">
        <f t="shared" si="208"/>
        <v>0</v>
      </c>
      <c r="M1001" s="107"/>
      <c r="N1001" s="107"/>
      <c r="O1001" s="107">
        <f t="shared" si="209"/>
        <v>0</v>
      </c>
      <c r="P1001" s="107"/>
      <c r="Q1001" s="107"/>
      <c r="R1001" s="107">
        <f t="shared" si="210"/>
        <v>0</v>
      </c>
      <c r="S1001" s="107"/>
      <c r="T1001" s="107"/>
      <c r="U1001" s="107">
        <f t="shared" si="211"/>
        <v>0</v>
      </c>
      <c r="V1001" s="107"/>
      <c r="W1001" s="107"/>
      <c r="X1001" s="107">
        <f t="shared" si="212"/>
        <v>0</v>
      </c>
      <c r="Y1001" s="107"/>
      <c r="Z1001" s="107"/>
      <c r="AA1001" s="108">
        <f>C1001+I1001-L1001-O1001-U1001-X1001-R1001</f>
        <v>780000</v>
      </c>
      <c r="AB1001" s="7"/>
    </row>
    <row r="1002" spans="1:28" ht="15.75" hidden="1" x14ac:dyDescent="0.25">
      <c r="A1002" s="24">
        <v>45558</v>
      </c>
      <c r="B1002" s="25" t="s">
        <v>73</v>
      </c>
      <c r="C1002" s="25"/>
      <c r="D1002" s="25" t="s">
        <v>46</v>
      </c>
      <c r="E1002" s="25" t="s">
        <v>1981</v>
      </c>
      <c r="F1002" s="25">
        <v>10</v>
      </c>
      <c r="G1002" s="25" t="s">
        <v>77</v>
      </c>
      <c r="H1002" s="25"/>
      <c r="I1002" s="11">
        <f t="shared" si="207"/>
        <v>0</v>
      </c>
      <c r="J1002" s="26" t="s">
        <v>1982</v>
      </c>
      <c r="K1002" s="11"/>
      <c r="L1002" s="107">
        <f t="shared" si="208"/>
        <v>0</v>
      </c>
      <c r="M1002" s="107"/>
      <c r="N1002" s="107"/>
      <c r="O1002" s="107">
        <f t="shared" si="209"/>
        <v>0</v>
      </c>
      <c r="P1002" s="107"/>
      <c r="Q1002" s="107"/>
      <c r="R1002" s="107">
        <f t="shared" si="210"/>
        <v>0</v>
      </c>
      <c r="S1002" s="107"/>
      <c r="T1002" s="107"/>
      <c r="U1002" s="107">
        <f t="shared" si="211"/>
        <v>0</v>
      </c>
      <c r="V1002" s="107"/>
      <c r="W1002" s="107"/>
      <c r="X1002" s="107">
        <f t="shared" si="212"/>
        <v>0</v>
      </c>
      <c r="Y1002" s="107"/>
      <c r="Z1002" s="107"/>
      <c r="AA1002" s="108">
        <f>C1002+I1002-L1002-O1002-U1002-X1002-R1002</f>
        <v>0</v>
      </c>
      <c r="AB1002" s="7"/>
    </row>
    <row r="1003" spans="1:28" ht="15.75" hidden="1" x14ac:dyDescent="0.25">
      <c r="A1003" s="24">
        <v>45559</v>
      </c>
      <c r="B1003" s="25" t="s">
        <v>211</v>
      </c>
      <c r="C1003" s="25"/>
      <c r="D1003" s="25" t="s">
        <v>46</v>
      </c>
      <c r="E1003" s="25" t="s">
        <v>154</v>
      </c>
      <c r="F1003" s="25">
        <v>250</v>
      </c>
      <c r="G1003" s="25" t="s">
        <v>34</v>
      </c>
      <c r="H1003" s="25">
        <v>1065</v>
      </c>
      <c r="I1003" s="11">
        <f t="shared" ref="I1003:I1060" si="213">F1003*H1003</f>
        <v>266250</v>
      </c>
      <c r="J1003" s="31" t="s">
        <v>312</v>
      </c>
      <c r="K1003" s="11" t="s">
        <v>1993</v>
      </c>
      <c r="L1003" s="107">
        <f>M1003+N1003</f>
        <v>0</v>
      </c>
      <c r="M1003" s="107"/>
      <c r="N1003" s="107"/>
      <c r="O1003" s="107">
        <f>P1003+Q1003</f>
        <v>266250</v>
      </c>
      <c r="P1003" s="107">
        <v>266250</v>
      </c>
      <c r="Q1003" s="107"/>
      <c r="R1003" s="107">
        <f>S1003+T1003</f>
        <v>0</v>
      </c>
      <c r="S1003" s="107"/>
      <c r="T1003" s="107"/>
      <c r="U1003" s="107">
        <f>V1003+W1003</f>
        <v>0</v>
      </c>
      <c r="V1003" s="107"/>
      <c r="W1003" s="107"/>
      <c r="X1003" s="107">
        <f>Y1003+Z1003</f>
        <v>0</v>
      </c>
      <c r="Y1003" s="107"/>
      <c r="Z1003" s="107"/>
      <c r="AA1003" s="108">
        <f>C1003+I1003-L1003-O1003-U1003-X1003-R1003</f>
        <v>0</v>
      </c>
      <c r="AB1003" s="7">
        <v>45559</v>
      </c>
    </row>
    <row r="1004" spans="1:28" ht="15.75" hidden="1" x14ac:dyDescent="0.25">
      <c r="A1004" s="24">
        <v>45559</v>
      </c>
      <c r="B1004" s="25" t="s">
        <v>211</v>
      </c>
      <c r="C1004" s="117"/>
      <c r="D1004" s="25" t="s">
        <v>46</v>
      </c>
      <c r="E1004" s="25" t="s">
        <v>290</v>
      </c>
      <c r="F1004" s="25">
        <v>125</v>
      </c>
      <c r="G1004" s="25" t="s">
        <v>34</v>
      </c>
      <c r="H1004" s="25">
        <v>2460</v>
      </c>
      <c r="I1004" s="11">
        <f t="shared" si="213"/>
        <v>307500</v>
      </c>
      <c r="J1004" s="31" t="s">
        <v>312</v>
      </c>
      <c r="K1004" s="11" t="s">
        <v>1993</v>
      </c>
      <c r="L1004" s="107">
        <f t="shared" ref="L1004:L1060" si="214">M1004+N1004</f>
        <v>0</v>
      </c>
      <c r="M1004" s="107"/>
      <c r="N1004" s="107"/>
      <c r="O1004" s="107">
        <f t="shared" ref="O1004:O1060" si="215">P1004+Q1004</f>
        <v>307500</v>
      </c>
      <c r="P1004" s="107">
        <v>307500</v>
      </c>
      <c r="Q1004" s="107"/>
      <c r="R1004" s="107">
        <f t="shared" ref="R1004:R1060" si="216">S1004+T1004</f>
        <v>0</v>
      </c>
      <c r="S1004" s="107"/>
      <c r="T1004" s="107"/>
      <c r="U1004" s="107">
        <f t="shared" ref="U1004:U1060" si="217">V1004+W1004</f>
        <v>0</v>
      </c>
      <c r="V1004" s="107"/>
      <c r="W1004" s="107"/>
      <c r="X1004" s="107">
        <f t="shared" ref="X1004:X1060" si="218">Y1004+Z1004</f>
        <v>0</v>
      </c>
      <c r="Y1004" s="107"/>
      <c r="Z1004" s="107"/>
      <c r="AA1004" s="108">
        <f>C1004+I1004-L1004-O1004-U1004-X1004-R1004</f>
        <v>0</v>
      </c>
      <c r="AB1004" s="7">
        <v>45559</v>
      </c>
    </row>
    <row r="1005" spans="1:28" ht="15.75" hidden="1" x14ac:dyDescent="0.25">
      <c r="A1005" s="24">
        <v>45559</v>
      </c>
      <c r="B1005" s="25" t="s">
        <v>676</v>
      </c>
      <c r="C1005" s="117"/>
      <c r="D1005" s="25" t="s">
        <v>46</v>
      </c>
      <c r="E1005" s="25" t="s">
        <v>50</v>
      </c>
      <c r="F1005" s="25">
        <v>200</v>
      </c>
      <c r="G1005" s="25" t="s">
        <v>34</v>
      </c>
      <c r="H1005" s="25">
        <v>3360</v>
      </c>
      <c r="I1005" s="11">
        <f t="shared" si="213"/>
        <v>672000</v>
      </c>
      <c r="J1005" s="31" t="s">
        <v>312</v>
      </c>
      <c r="K1005" s="11" t="s">
        <v>1995</v>
      </c>
      <c r="L1005" s="107">
        <f t="shared" si="214"/>
        <v>0</v>
      </c>
      <c r="M1005" s="107"/>
      <c r="N1005" s="107"/>
      <c r="O1005" s="107">
        <f t="shared" si="215"/>
        <v>672000</v>
      </c>
      <c r="P1005" s="107">
        <v>672000</v>
      </c>
      <c r="Q1005" s="107"/>
      <c r="R1005" s="107">
        <f t="shared" si="216"/>
        <v>0</v>
      </c>
      <c r="S1005" s="107"/>
      <c r="T1005" s="107"/>
      <c r="U1005" s="107">
        <f t="shared" si="217"/>
        <v>0</v>
      </c>
      <c r="V1005" s="107"/>
      <c r="W1005" s="107"/>
      <c r="X1005" s="107">
        <f t="shared" si="218"/>
        <v>0</v>
      </c>
      <c r="Y1005" s="107"/>
      <c r="Z1005" s="107"/>
      <c r="AA1005" s="108">
        <f>C1005+I1005-L1005-O1005-U1005-X1005-R1005</f>
        <v>0</v>
      </c>
      <c r="AB1005" s="7">
        <v>45559</v>
      </c>
    </row>
    <row r="1006" spans="1:28" ht="15.75" hidden="1" x14ac:dyDescent="0.25">
      <c r="A1006" s="24">
        <v>45559</v>
      </c>
      <c r="B1006" s="25" t="s">
        <v>221</v>
      </c>
      <c r="C1006" s="117"/>
      <c r="D1006" s="25" t="s">
        <v>46</v>
      </c>
      <c r="E1006" s="25" t="s">
        <v>177</v>
      </c>
      <c r="F1006" s="25">
        <v>300</v>
      </c>
      <c r="G1006" s="25" t="s">
        <v>39</v>
      </c>
      <c r="H1006" s="25">
        <v>75600</v>
      </c>
      <c r="I1006" s="11">
        <f t="shared" si="213"/>
        <v>22680000</v>
      </c>
      <c r="J1006" s="31" t="s">
        <v>324</v>
      </c>
      <c r="K1006" s="11"/>
      <c r="L1006" s="107">
        <f t="shared" si="214"/>
        <v>22680000</v>
      </c>
      <c r="M1006" s="107">
        <v>22680000</v>
      </c>
      <c r="N1006" s="107"/>
      <c r="O1006" s="107">
        <f t="shared" si="215"/>
        <v>0</v>
      </c>
      <c r="P1006" s="107"/>
      <c r="Q1006" s="107"/>
      <c r="R1006" s="107">
        <f t="shared" si="216"/>
        <v>0</v>
      </c>
      <c r="S1006" s="107"/>
      <c r="T1006" s="107"/>
      <c r="U1006" s="107">
        <f t="shared" si="217"/>
        <v>0</v>
      </c>
      <c r="V1006" s="107"/>
      <c r="W1006" s="107"/>
      <c r="X1006" s="107">
        <f t="shared" si="218"/>
        <v>0</v>
      </c>
      <c r="Y1006" s="107"/>
      <c r="Z1006" s="107"/>
      <c r="AA1006" s="108">
        <f>C1006+I1006-L1006-O1006-U1006-X1006-R1006</f>
        <v>0</v>
      </c>
      <c r="AB1006" s="7">
        <v>45562</v>
      </c>
    </row>
    <row r="1007" spans="1:28" ht="15.75" hidden="1" x14ac:dyDescent="0.25">
      <c r="A1007" s="24">
        <v>45559</v>
      </c>
      <c r="B1007" s="25" t="s">
        <v>344</v>
      </c>
      <c r="C1007" s="25"/>
      <c r="D1007" s="25" t="s">
        <v>46</v>
      </c>
      <c r="E1007" s="25" t="s">
        <v>120</v>
      </c>
      <c r="F1007" s="25">
        <v>25.4</v>
      </c>
      <c r="G1007" s="25" t="s">
        <v>39</v>
      </c>
      <c r="H1007" s="25">
        <v>46000</v>
      </c>
      <c r="I1007" s="11">
        <f t="shared" si="213"/>
        <v>1168400</v>
      </c>
      <c r="J1007" s="31" t="s">
        <v>312</v>
      </c>
      <c r="K1007" s="11" t="s">
        <v>2009</v>
      </c>
      <c r="L1007" s="107">
        <f t="shared" si="214"/>
        <v>0</v>
      </c>
      <c r="M1007" s="107"/>
      <c r="N1007" s="107"/>
      <c r="O1007" s="107">
        <f t="shared" si="215"/>
        <v>1168400</v>
      </c>
      <c r="P1007" s="107">
        <v>1168400</v>
      </c>
      <c r="Q1007" s="107"/>
      <c r="R1007" s="107">
        <f t="shared" si="216"/>
        <v>0</v>
      </c>
      <c r="S1007" s="107"/>
      <c r="T1007" s="107"/>
      <c r="U1007" s="107">
        <f t="shared" si="217"/>
        <v>0</v>
      </c>
      <c r="V1007" s="107"/>
      <c r="W1007" s="107"/>
      <c r="X1007" s="107">
        <f t="shared" si="218"/>
        <v>0</v>
      </c>
      <c r="Y1007" s="107"/>
      <c r="Z1007" s="107"/>
      <c r="AA1007" s="108">
        <f>C1007+I1007-L1007-O1007-U1007-X1007-R1007</f>
        <v>0</v>
      </c>
      <c r="AB1007" s="7">
        <v>45560</v>
      </c>
    </row>
    <row r="1008" spans="1:28" ht="15.75" hidden="1" x14ac:dyDescent="0.25">
      <c r="A1008" s="24">
        <v>45559</v>
      </c>
      <c r="B1008" s="25" t="s">
        <v>344</v>
      </c>
      <c r="C1008" s="117"/>
      <c r="D1008" s="25" t="s">
        <v>46</v>
      </c>
      <c r="E1008" s="25" t="s">
        <v>50</v>
      </c>
      <c r="F1008" s="25">
        <v>300</v>
      </c>
      <c r="G1008" s="25" t="s">
        <v>34</v>
      </c>
      <c r="H1008" s="25">
        <v>3360</v>
      </c>
      <c r="I1008" s="11">
        <f t="shared" si="213"/>
        <v>1008000</v>
      </c>
      <c r="J1008" s="31" t="s">
        <v>312</v>
      </c>
      <c r="K1008" s="11" t="s">
        <v>2009</v>
      </c>
      <c r="L1008" s="107">
        <f t="shared" si="214"/>
        <v>0</v>
      </c>
      <c r="M1008" s="107"/>
      <c r="N1008" s="107"/>
      <c r="O1008" s="107">
        <f t="shared" si="215"/>
        <v>1008000</v>
      </c>
      <c r="P1008" s="107">
        <v>1008000</v>
      </c>
      <c r="Q1008" s="107"/>
      <c r="R1008" s="107">
        <f t="shared" si="216"/>
        <v>0</v>
      </c>
      <c r="S1008" s="107"/>
      <c r="T1008" s="107"/>
      <c r="U1008" s="107">
        <f t="shared" si="217"/>
        <v>0</v>
      </c>
      <c r="V1008" s="107"/>
      <c r="W1008" s="107"/>
      <c r="X1008" s="107">
        <f t="shared" si="218"/>
        <v>0</v>
      </c>
      <c r="Y1008" s="107"/>
      <c r="Z1008" s="107"/>
      <c r="AA1008" s="108">
        <f>C1008+I1008-L1008-O1008-U1008-X1008-R1008</f>
        <v>0</v>
      </c>
      <c r="AB1008" s="7">
        <v>45560</v>
      </c>
    </row>
    <row r="1009" spans="1:28" ht="15.75" hidden="1" x14ac:dyDescent="0.25">
      <c r="A1009" s="24">
        <v>45559</v>
      </c>
      <c r="B1009" s="25" t="s">
        <v>344</v>
      </c>
      <c r="C1009" s="117"/>
      <c r="D1009" s="25" t="s">
        <v>46</v>
      </c>
      <c r="E1009" s="25" t="s">
        <v>165</v>
      </c>
      <c r="F1009" s="25">
        <v>1</v>
      </c>
      <c r="G1009" s="25" t="s">
        <v>303</v>
      </c>
      <c r="H1009" s="25">
        <v>1200000</v>
      </c>
      <c r="I1009" s="11">
        <f t="shared" si="213"/>
        <v>1200000</v>
      </c>
      <c r="J1009" s="31" t="s">
        <v>312</v>
      </c>
      <c r="K1009" s="11" t="s">
        <v>2009</v>
      </c>
      <c r="L1009" s="107">
        <f t="shared" si="214"/>
        <v>0</v>
      </c>
      <c r="M1009" s="107"/>
      <c r="N1009" s="107"/>
      <c r="O1009" s="107">
        <f t="shared" si="215"/>
        <v>1200000</v>
      </c>
      <c r="P1009" s="107">
        <v>1200000</v>
      </c>
      <c r="Q1009" s="107"/>
      <c r="R1009" s="107">
        <f t="shared" si="216"/>
        <v>0</v>
      </c>
      <c r="S1009" s="107"/>
      <c r="T1009" s="107"/>
      <c r="U1009" s="107">
        <f t="shared" si="217"/>
        <v>0</v>
      </c>
      <c r="V1009" s="107"/>
      <c r="W1009" s="107"/>
      <c r="X1009" s="107">
        <f t="shared" si="218"/>
        <v>0</v>
      </c>
      <c r="Y1009" s="107"/>
      <c r="Z1009" s="107"/>
      <c r="AA1009" s="108">
        <f>C1009+I1009-L1009-O1009-U1009-X1009-R1009</f>
        <v>0</v>
      </c>
      <c r="AB1009" s="7">
        <v>45560</v>
      </c>
    </row>
    <row r="1010" spans="1:28" ht="15.75" hidden="1" x14ac:dyDescent="0.25">
      <c r="A1010" s="24">
        <v>45559</v>
      </c>
      <c r="B1010" s="25" t="s">
        <v>721</v>
      </c>
      <c r="C1010" s="117"/>
      <c r="D1010" s="25" t="s">
        <v>46</v>
      </c>
      <c r="E1010" s="25" t="s">
        <v>154</v>
      </c>
      <c r="F1010" s="25">
        <v>4500</v>
      </c>
      <c r="G1010" s="25" t="s">
        <v>34</v>
      </c>
      <c r="H1010" s="25">
        <v>1065</v>
      </c>
      <c r="I1010" s="11">
        <f t="shared" si="213"/>
        <v>4792500</v>
      </c>
      <c r="J1010" s="31" t="s">
        <v>312</v>
      </c>
      <c r="K1010" s="11" t="s">
        <v>1990</v>
      </c>
      <c r="L1010" s="107">
        <f t="shared" si="214"/>
        <v>0</v>
      </c>
      <c r="M1010" s="107"/>
      <c r="N1010" s="107"/>
      <c r="O1010" s="107">
        <f t="shared" si="215"/>
        <v>4792500</v>
      </c>
      <c r="P1010" s="107">
        <v>4792500</v>
      </c>
      <c r="Q1010" s="107"/>
      <c r="R1010" s="107">
        <f t="shared" si="216"/>
        <v>0</v>
      </c>
      <c r="S1010" s="107"/>
      <c r="T1010" s="107"/>
      <c r="U1010" s="107">
        <f t="shared" si="217"/>
        <v>0</v>
      </c>
      <c r="V1010" s="107"/>
      <c r="W1010" s="107"/>
      <c r="X1010" s="107">
        <f t="shared" si="218"/>
        <v>0</v>
      </c>
      <c r="Y1010" s="107"/>
      <c r="Z1010" s="107"/>
      <c r="AA1010" s="108">
        <f>C1010+I1010-L1010-O1010-U1010-X1010-R1010</f>
        <v>0</v>
      </c>
      <c r="AB1010" s="7">
        <v>45558</v>
      </c>
    </row>
    <row r="1011" spans="1:28" ht="15.75" hidden="1" x14ac:dyDescent="0.25">
      <c r="A1011" s="24">
        <v>45559</v>
      </c>
      <c r="B1011" s="25" t="s">
        <v>721</v>
      </c>
      <c r="C1011" s="117"/>
      <c r="D1011" s="25" t="s">
        <v>46</v>
      </c>
      <c r="E1011" s="25" t="s">
        <v>108</v>
      </c>
      <c r="F1011" s="25">
        <v>1000</v>
      </c>
      <c r="G1011" s="25" t="s">
        <v>34</v>
      </c>
      <c r="H1011" s="25">
        <v>1900</v>
      </c>
      <c r="I1011" s="11">
        <f t="shared" si="213"/>
        <v>1900000</v>
      </c>
      <c r="J1011" s="31" t="s">
        <v>312</v>
      </c>
      <c r="K1011" s="11" t="s">
        <v>1990</v>
      </c>
      <c r="L1011" s="107">
        <f t="shared" si="214"/>
        <v>0</v>
      </c>
      <c r="M1011" s="107"/>
      <c r="N1011" s="107"/>
      <c r="O1011" s="107">
        <f t="shared" si="215"/>
        <v>1900000</v>
      </c>
      <c r="P1011" s="107">
        <v>1900000</v>
      </c>
      <c r="Q1011" s="107"/>
      <c r="R1011" s="107">
        <f t="shared" si="216"/>
        <v>0</v>
      </c>
      <c r="S1011" s="107"/>
      <c r="T1011" s="107"/>
      <c r="U1011" s="107">
        <f t="shared" si="217"/>
        <v>0</v>
      </c>
      <c r="V1011" s="107"/>
      <c r="W1011" s="107"/>
      <c r="X1011" s="107">
        <f t="shared" si="218"/>
        <v>0</v>
      </c>
      <c r="Y1011" s="107"/>
      <c r="Z1011" s="107"/>
      <c r="AA1011" s="108">
        <f>C1011+I1011-L1011-O1011-U1011-X1011-R1011</f>
        <v>0</v>
      </c>
      <c r="AB1011" s="7">
        <v>45558</v>
      </c>
    </row>
    <row r="1012" spans="1:28" ht="15.75" hidden="1" x14ac:dyDescent="0.25">
      <c r="A1012" s="24">
        <v>45559</v>
      </c>
      <c r="B1012" s="25" t="s">
        <v>721</v>
      </c>
      <c r="C1012" s="117"/>
      <c r="D1012" s="25" t="s">
        <v>46</v>
      </c>
      <c r="E1012" s="25" t="s">
        <v>61</v>
      </c>
      <c r="F1012" s="25">
        <v>4000</v>
      </c>
      <c r="G1012" s="25" t="s">
        <v>34</v>
      </c>
      <c r="H1012" s="25">
        <v>2050</v>
      </c>
      <c r="I1012" s="11">
        <f t="shared" si="213"/>
        <v>8200000</v>
      </c>
      <c r="J1012" s="31" t="s">
        <v>312</v>
      </c>
      <c r="K1012" s="11" t="s">
        <v>1990</v>
      </c>
      <c r="L1012" s="107">
        <f t="shared" si="214"/>
        <v>0</v>
      </c>
      <c r="M1012" s="107"/>
      <c r="N1012" s="107"/>
      <c r="O1012" s="107">
        <f t="shared" si="215"/>
        <v>8200000</v>
      </c>
      <c r="P1012" s="107">
        <v>8200000</v>
      </c>
      <c r="Q1012" s="107"/>
      <c r="R1012" s="107">
        <f t="shared" si="216"/>
        <v>0</v>
      </c>
      <c r="S1012" s="107"/>
      <c r="T1012" s="107"/>
      <c r="U1012" s="107">
        <f t="shared" si="217"/>
        <v>0</v>
      </c>
      <c r="V1012" s="107"/>
      <c r="W1012" s="107"/>
      <c r="X1012" s="107">
        <f t="shared" si="218"/>
        <v>0</v>
      </c>
      <c r="Y1012" s="107"/>
      <c r="Z1012" s="107"/>
      <c r="AA1012" s="108">
        <f>C1012+I1012-L1012-O1012-U1012-X1012-R1012</f>
        <v>0</v>
      </c>
      <c r="AB1012" s="7">
        <v>45558</v>
      </c>
    </row>
    <row r="1013" spans="1:28" ht="15.75" hidden="1" x14ac:dyDescent="0.25">
      <c r="A1013" s="24">
        <v>45559</v>
      </c>
      <c r="B1013" s="25" t="s">
        <v>261</v>
      </c>
      <c r="C1013" s="117"/>
      <c r="D1013" s="25" t="s">
        <v>46</v>
      </c>
      <c r="E1013" s="25" t="s">
        <v>108</v>
      </c>
      <c r="F1013" s="25">
        <v>10400</v>
      </c>
      <c r="G1013" s="25" t="s">
        <v>34</v>
      </c>
      <c r="H1013" s="25">
        <v>1800</v>
      </c>
      <c r="I1013" s="11">
        <f t="shared" si="213"/>
        <v>18720000</v>
      </c>
      <c r="J1013" s="31" t="s">
        <v>312</v>
      </c>
      <c r="K1013" s="11" t="s">
        <v>1970</v>
      </c>
      <c r="L1013" s="107">
        <f t="shared" si="214"/>
        <v>4200000</v>
      </c>
      <c r="M1013" s="107">
        <v>4200000</v>
      </c>
      <c r="N1013" s="107"/>
      <c r="O1013" s="107">
        <f t="shared" si="215"/>
        <v>14490000</v>
      </c>
      <c r="P1013" s="107">
        <v>14490000</v>
      </c>
      <c r="Q1013" s="107"/>
      <c r="R1013" s="107">
        <f t="shared" si="216"/>
        <v>30000</v>
      </c>
      <c r="S1013" s="107">
        <v>30000</v>
      </c>
      <c r="T1013" s="107"/>
      <c r="U1013" s="107">
        <f t="shared" si="217"/>
        <v>0</v>
      </c>
      <c r="V1013" s="107"/>
      <c r="W1013" s="107"/>
      <c r="X1013" s="107">
        <f t="shared" si="218"/>
        <v>0</v>
      </c>
      <c r="Y1013" s="107"/>
      <c r="Z1013" s="107"/>
      <c r="AA1013" s="108">
        <f>C1013+I1013-L1013-O1013-U1013-X1013-R1013</f>
        <v>0</v>
      </c>
      <c r="AB1013" s="7">
        <v>45558</v>
      </c>
    </row>
    <row r="1014" spans="1:28" ht="15.75" hidden="1" x14ac:dyDescent="0.25">
      <c r="A1014" s="24">
        <v>45559</v>
      </c>
      <c r="B1014" s="25" t="s">
        <v>1954</v>
      </c>
      <c r="C1014" s="117"/>
      <c r="D1014" s="25" t="s">
        <v>46</v>
      </c>
      <c r="E1014" s="25" t="s">
        <v>154</v>
      </c>
      <c r="F1014" s="25">
        <v>3750</v>
      </c>
      <c r="G1014" s="25" t="s">
        <v>34</v>
      </c>
      <c r="H1014" s="25">
        <v>1050</v>
      </c>
      <c r="I1014" s="11">
        <f t="shared" si="213"/>
        <v>3937500</v>
      </c>
      <c r="J1014" s="31" t="s">
        <v>324</v>
      </c>
      <c r="K1014" s="11"/>
      <c r="L1014" s="107">
        <f t="shared" si="214"/>
        <v>3937500</v>
      </c>
      <c r="M1014" s="107">
        <v>3937500</v>
      </c>
      <c r="N1014" s="107"/>
      <c r="O1014" s="107">
        <f t="shared" si="215"/>
        <v>0</v>
      </c>
      <c r="P1014" s="107"/>
      <c r="Q1014" s="107"/>
      <c r="R1014" s="107">
        <f t="shared" si="216"/>
        <v>0</v>
      </c>
      <c r="S1014" s="107"/>
      <c r="T1014" s="107"/>
      <c r="U1014" s="107">
        <f t="shared" si="217"/>
        <v>0</v>
      </c>
      <c r="V1014" s="107"/>
      <c r="W1014" s="107"/>
      <c r="X1014" s="107">
        <f t="shared" si="218"/>
        <v>0</v>
      </c>
      <c r="Y1014" s="107"/>
      <c r="Z1014" s="107"/>
      <c r="AA1014" s="108">
        <f>C1014+I1014-L1014-O1014-U1014-X1014-R1014</f>
        <v>0</v>
      </c>
      <c r="AB1014" s="7">
        <v>45559</v>
      </c>
    </row>
    <row r="1015" spans="1:28" ht="15.75" hidden="1" x14ac:dyDescent="0.25">
      <c r="A1015" s="24">
        <v>45559</v>
      </c>
      <c r="B1015" s="25" t="s">
        <v>1194</v>
      </c>
      <c r="C1015" s="117"/>
      <c r="D1015" s="25" t="s">
        <v>46</v>
      </c>
      <c r="E1015" s="25" t="s">
        <v>447</v>
      </c>
      <c r="F1015" s="25">
        <v>2500</v>
      </c>
      <c r="G1015" s="25" t="s">
        <v>34</v>
      </c>
      <c r="H1015" s="25">
        <v>1790</v>
      </c>
      <c r="I1015" s="11">
        <f t="shared" si="213"/>
        <v>4475000</v>
      </c>
      <c r="J1015" s="31" t="s">
        <v>324</v>
      </c>
      <c r="K1015" s="11"/>
      <c r="L1015" s="107">
        <f t="shared" si="214"/>
        <v>4475000</v>
      </c>
      <c r="M1015" s="107">
        <v>4475000</v>
      </c>
      <c r="N1015" s="107"/>
      <c r="O1015" s="107">
        <f t="shared" si="215"/>
        <v>0</v>
      </c>
      <c r="P1015" s="107"/>
      <c r="Q1015" s="107"/>
      <c r="R1015" s="107">
        <f t="shared" si="216"/>
        <v>0</v>
      </c>
      <c r="S1015" s="107"/>
      <c r="T1015" s="107"/>
      <c r="U1015" s="107">
        <f t="shared" si="217"/>
        <v>0</v>
      </c>
      <c r="V1015" s="107"/>
      <c r="W1015" s="107"/>
      <c r="X1015" s="107">
        <f t="shared" si="218"/>
        <v>0</v>
      </c>
      <c r="Y1015" s="107"/>
      <c r="Z1015" s="107"/>
      <c r="AA1015" s="108">
        <f>C1015+I1015-L1015-O1015-U1015-X1015-R1015</f>
        <v>0</v>
      </c>
      <c r="AB1015" s="7">
        <v>45559</v>
      </c>
    </row>
    <row r="1016" spans="1:28" ht="15.75" hidden="1" x14ac:dyDescent="0.25">
      <c r="A1016" s="24">
        <v>45559</v>
      </c>
      <c r="B1016" s="25" t="s">
        <v>99</v>
      </c>
      <c r="C1016" s="25"/>
      <c r="D1016" s="117"/>
      <c r="E1016" s="25" t="s">
        <v>102</v>
      </c>
      <c r="F1016" s="25">
        <v>105</v>
      </c>
      <c r="G1016" s="25" t="s">
        <v>39</v>
      </c>
      <c r="H1016" s="25"/>
      <c r="I1016" s="11">
        <f t="shared" si="213"/>
        <v>0</v>
      </c>
      <c r="J1016" s="26" t="s">
        <v>28</v>
      </c>
      <c r="K1016" s="11"/>
      <c r="L1016" s="107">
        <f t="shared" si="214"/>
        <v>0</v>
      </c>
      <c r="M1016" s="107"/>
      <c r="N1016" s="107"/>
      <c r="O1016" s="107">
        <f t="shared" si="215"/>
        <v>0</v>
      </c>
      <c r="P1016" s="107"/>
      <c r="Q1016" s="107"/>
      <c r="R1016" s="107">
        <f t="shared" si="216"/>
        <v>0</v>
      </c>
      <c r="S1016" s="107"/>
      <c r="T1016" s="107"/>
      <c r="U1016" s="107">
        <f t="shared" si="217"/>
        <v>0</v>
      </c>
      <c r="V1016" s="107"/>
      <c r="W1016" s="107"/>
      <c r="X1016" s="107">
        <f t="shared" si="218"/>
        <v>0</v>
      </c>
      <c r="Y1016" s="107"/>
      <c r="Z1016" s="107"/>
      <c r="AA1016" s="108">
        <f>C1016+I1016-L1016-O1016-U1016-X1016-R1016</f>
        <v>0</v>
      </c>
      <c r="AB1016" s="7"/>
    </row>
    <row r="1017" spans="1:28" ht="15.75" hidden="1" x14ac:dyDescent="0.25">
      <c r="A1017" s="24">
        <v>45559</v>
      </c>
      <c r="B1017" s="25" t="s">
        <v>99</v>
      </c>
      <c r="C1017" s="117"/>
      <c r="D1017" s="117"/>
      <c r="E1017" s="25" t="s">
        <v>103</v>
      </c>
      <c r="F1017" s="25">
        <v>29.4</v>
      </c>
      <c r="G1017" s="25" t="s">
        <v>39</v>
      </c>
      <c r="H1017" s="25"/>
      <c r="I1017" s="11">
        <f t="shared" si="213"/>
        <v>0</v>
      </c>
      <c r="J1017" s="26" t="s">
        <v>28</v>
      </c>
      <c r="K1017" s="11"/>
      <c r="L1017" s="107">
        <f t="shared" si="214"/>
        <v>0</v>
      </c>
      <c r="M1017" s="107"/>
      <c r="N1017" s="107"/>
      <c r="O1017" s="107">
        <f t="shared" si="215"/>
        <v>0</v>
      </c>
      <c r="P1017" s="107"/>
      <c r="Q1017" s="107"/>
      <c r="R1017" s="107">
        <f t="shared" si="216"/>
        <v>0</v>
      </c>
      <c r="S1017" s="107"/>
      <c r="T1017" s="107"/>
      <c r="U1017" s="107">
        <f t="shared" si="217"/>
        <v>0</v>
      </c>
      <c r="V1017" s="107"/>
      <c r="W1017" s="107"/>
      <c r="X1017" s="107">
        <f t="shared" si="218"/>
        <v>0</v>
      </c>
      <c r="Y1017" s="107"/>
      <c r="Z1017" s="107"/>
      <c r="AA1017" s="108">
        <f>C1017+I1017-L1017-O1017-U1017-X1017-R1017</f>
        <v>0</v>
      </c>
      <c r="AB1017" s="7"/>
    </row>
    <row r="1018" spans="1:28" ht="15.75" hidden="1" x14ac:dyDescent="0.25">
      <c r="A1018" s="24">
        <v>45559</v>
      </c>
      <c r="B1018" s="25" t="s">
        <v>99</v>
      </c>
      <c r="C1018" s="117"/>
      <c r="D1018" s="117"/>
      <c r="E1018" s="25" t="s">
        <v>89</v>
      </c>
      <c r="F1018" s="25">
        <v>14.8</v>
      </c>
      <c r="G1018" s="25" t="s">
        <v>39</v>
      </c>
      <c r="H1018" s="25"/>
      <c r="I1018" s="11">
        <f t="shared" si="213"/>
        <v>0</v>
      </c>
      <c r="J1018" s="26" t="s">
        <v>28</v>
      </c>
      <c r="K1018" s="11"/>
      <c r="L1018" s="107">
        <f t="shared" si="214"/>
        <v>0</v>
      </c>
      <c r="M1018" s="107"/>
      <c r="N1018" s="107"/>
      <c r="O1018" s="107">
        <f t="shared" si="215"/>
        <v>0</v>
      </c>
      <c r="P1018" s="107"/>
      <c r="Q1018" s="107"/>
      <c r="R1018" s="107">
        <f t="shared" si="216"/>
        <v>0</v>
      </c>
      <c r="S1018" s="107"/>
      <c r="T1018" s="107"/>
      <c r="U1018" s="107">
        <f t="shared" si="217"/>
        <v>0</v>
      </c>
      <c r="V1018" s="107"/>
      <c r="W1018" s="107"/>
      <c r="X1018" s="107">
        <f t="shared" si="218"/>
        <v>0</v>
      </c>
      <c r="Y1018" s="107"/>
      <c r="Z1018" s="107"/>
      <c r="AA1018" s="108">
        <f>C1018+I1018-L1018-O1018-U1018-X1018-R1018</f>
        <v>0</v>
      </c>
      <c r="AB1018" s="7"/>
    </row>
    <row r="1019" spans="1:28" ht="15.75" hidden="1" x14ac:dyDescent="0.25">
      <c r="A1019" s="24">
        <v>45559</v>
      </c>
      <c r="B1019" s="25" t="s">
        <v>110</v>
      </c>
      <c r="C1019" s="117"/>
      <c r="D1019" s="25" t="s">
        <v>46</v>
      </c>
      <c r="E1019" s="25" t="s">
        <v>106</v>
      </c>
      <c r="F1019" s="25">
        <v>32.5</v>
      </c>
      <c r="G1019" s="25" t="s">
        <v>39</v>
      </c>
      <c r="H1019" s="25">
        <v>49000</v>
      </c>
      <c r="I1019" s="11">
        <f t="shared" si="213"/>
        <v>1592500</v>
      </c>
      <c r="J1019" s="26" t="s">
        <v>28</v>
      </c>
      <c r="K1019" s="11"/>
      <c r="L1019" s="107">
        <f t="shared" si="214"/>
        <v>0</v>
      </c>
      <c r="M1019" s="107"/>
      <c r="N1019" s="107"/>
      <c r="O1019" s="107">
        <f t="shared" si="215"/>
        <v>0</v>
      </c>
      <c r="P1019" s="107"/>
      <c r="Q1019" s="107"/>
      <c r="R1019" s="107">
        <f t="shared" si="216"/>
        <v>0</v>
      </c>
      <c r="S1019" s="107"/>
      <c r="T1019" s="107"/>
      <c r="U1019" s="107">
        <f t="shared" si="217"/>
        <v>0</v>
      </c>
      <c r="V1019" s="107"/>
      <c r="W1019" s="107"/>
      <c r="X1019" s="107">
        <f t="shared" si="218"/>
        <v>0</v>
      </c>
      <c r="Y1019" s="107"/>
      <c r="Z1019" s="107"/>
      <c r="AA1019" s="108">
        <f>C1019+I1019-L1019-O1019-U1019-X1019-R1019</f>
        <v>1592500</v>
      </c>
      <c r="AB1019" s="7"/>
    </row>
    <row r="1020" spans="1:28" ht="15.75" hidden="1" x14ac:dyDescent="0.25">
      <c r="A1020" s="24">
        <v>45559</v>
      </c>
      <c r="B1020" s="25" t="s">
        <v>422</v>
      </c>
      <c r="C1020" s="117"/>
      <c r="D1020" s="25" t="s">
        <v>46</v>
      </c>
      <c r="E1020" s="25" t="s">
        <v>259</v>
      </c>
      <c r="F1020" s="25">
        <v>1000</v>
      </c>
      <c r="G1020" s="25" t="s">
        <v>34</v>
      </c>
      <c r="H1020" s="25">
        <v>800</v>
      </c>
      <c r="I1020" s="11">
        <f t="shared" si="213"/>
        <v>800000</v>
      </c>
      <c r="J1020" s="26" t="s">
        <v>28</v>
      </c>
      <c r="K1020" s="11"/>
      <c r="L1020" s="107">
        <f t="shared" si="214"/>
        <v>0</v>
      </c>
      <c r="M1020" s="107"/>
      <c r="N1020" s="107"/>
      <c r="O1020" s="107">
        <f t="shared" si="215"/>
        <v>0</v>
      </c>
      <c r="P1020" s="107"/>
      <c r="Q1020" s="107"/>
      <c r="R1020" s="107">
        <f t="shared" si="216"/>
        <v>0</v>
      </c>
      <c r="S1020" s="107"/>
      <c r="T1020" s="107"/>
      <c r="U1020" s="107">
        <f t="shared" si="217"/>
        <v>0</v>
      </c>
      <c r="V1020" s="107"/>
      <c r="W1020" s="107"/>
      <c r="X1020" s="107">
        <f t="shared" si="218"/>
        <v>0</v>
      </c>
      <c r="Y1020" s="107"/>
      <c r="Z1020" s="107"/>
      <c r="AA1020" s="108">
        <f>C1020+I1020-L1020-O1020-U1020-X1020-R1020</f>
        <v>800000</v>
      </c>
      <c r="AB1020" s="7"/>
    </row>
    <row r="1021" spans="1:28" ht="15.75" hidden="1" x14ac:dyDescent="0.25">
      <c r="A1021" s="24">
        <v>45559</v>
      </c>
      <c r="B1021" s="25" t="s">
        <v>1243</v>
      </c>
      <c r="C1021" s="117"/>
      <c r="D1021" s="25" t="s">
        <v>46</v>
      </c>
      <c r="E1021" s="25" t="s">
        <v>148</v>
      </c>
      <c r="F1021" s="25">
        <v>1</v>
      </c>
      <c r="G1021" s="25" t="s">
        <v>23</v>
      </c>
      <c r="H1021" s="25">
        <v>400000</v>
      </c>
      <c r="I1021" s="11">
        <f t="shared" si="213"/>
        <v>400000</v>
      </c>
      <c r="J1021" s="31" t="s">
        <v>324</v>
      </c>
      <c r="K1021" s="11"/>
      <c r="L1021" s="107">
        <f t="shared" si="214"/>
        <v>400000</v>
      </c>
      <c r="M1021" s="107">
        <v>400000</v>
      </c>
      <c r="N1021" s="107"/>
      <c r="O1021" s="107">
        <f t="shared" si="215"/>
        <v>0</v>
      </c>
      <c r="P1021" s="107"/>
      <c r="Q1021" s="107"/>
      <c r="R1021" s="107">
        <f t="shared" si="216"/>
        <v>0</v>
      </c>
      <c r="S1021" s="107"/>
      <c r="T1021" s="107"/>
      <c r="U1021" s="107">
        <f t="shared" si="217"/>
        <v>0</v>
      </c>
      <c r="V1021" s="107"/>
      <c r="W1021" s="107"/>
      <c r="X1021" s="107">
        <f t="shared" si="218"/>
        <v>0</v>
      </c>
      <c r="Y1021" s="107"/>
      <c r="Z1021" s="107"/>
      <c r="AA1021" s="108">
        <f>C1021+I1021-L1021-O1021-U1021-X1021-R1021</f>
        <v>0</v>
      </c>
      <c r="AB1021" s="7">
        <v>45559</v>
      </c>
    </row>
    <row r="1022" spans="1:28" ht="15.75" hidden="1" x14ac:dyDescent="0.25">
      <c r="A1022" s="24">
        <v>45559</v>
      </c>
      <c r="B1022" s="25" t="s">
        <v>307</v>
      </c>
      <c r="C1022" s="25"/>
      <c r="D1022" s="25" t="s">
        <v>46</v>
      </c>
      <c r="E1022" s="25" t="s">
        <v>138</v>
      </c>
      <c r="F1022" s="25">
        <v>250</v>
      </c>
      <c r="G1022" s="25" t="s">
        <v>34</v>
      </c>
      <c r="H1022" s="25">
        <v>1300</v>
      </c>
      <c r="I1022" s="11">
        <f t="shared" si="213"/>
        <v>325000</v>
      </c>
      <c r="J1022" s="31" t="s">
        <v>324</v>
      </c>
      <c r="K1022" s="11"/>
      <c r="L1022" s="107">
        <f t="shared" si="214"/>
        <v>315000</v>
      </c>
      <c r="M1022" s="107">
        <v>315000</v>
      </c>
      <c r="N1022" s="107"/>
      <c r="O1022" s="107">
        <f t="shared" si="215"/>
        <v>0</v>
      </c>
      <c r="P1022" s="107"/>
      <c r="Q1022" s="107"/>
      <c r="R1022" s="107">
        <f t="shared" si="216"/>
        <v>10000</v>
      </c>
      <c r="S1022" s="107">
        <v>10000</v>
      </c>
      <c r="T1022" s="107"/>
      <c r="U1022" s="107">
        <f t="shared" si="217"/>
        <v>0</v>
      </c>
      <c r="V1022" s="107"/>
      <c r="W1022" s="107"/>
      <c r="X1022" s="107">
        <f t="shared" si="218"/>
        <v>0</v>
      </c>
      <c r="Y1022" s="107"/>
      <c r="Z1022" s="107"/>
      <c r="AA1022" s="108">
        <f>C1022+I1022-L1022-O1022-U1022-X1022-R1022</f>
        <v>0</v>
      </c>
      <c r="AB1022" s="7">
        <v>45559</v>
      </c>
    </row>
    <row r="1023" spans="1:28" ht="15.75" hidden="1" x14ac:dyDescent="0.25">
      <c r="A1023" s="24">
        <v>45559</v>
      </c>
      <c r="B1023" s="25" t="s">
        <v>359</v>
      </c>
      <c r="C1023" s="117"/>
      <c r="D1023" s="25" t="s">
        <v>46</v>
      </c>
      <c r="E1023" s="25" t="s">
        <v>299</v>
      </c>
      <c r="F1023" s="25">
        <v>32.799999999999997</v>
      </c>
      <c r="G1023" s="25" t="s">
        <v>39</v>
      </c>
      <c r="H1023" s="25">
        <v>47000</v>
      </c>
      <c r="I1023" s="11">
        <f t="shared" si="213"/>
        <v>1541599.9999999998</v>
      </c>
      <c r="J1023" s="26" t="s">
        <v>28</v>
      </c>
      <c r="K1023" s="11"/>
      <c r="L1023" s="107">
        <f t="shared" si="214"/>
        <v>0</v>
      </c>
      <c r="M1023" s="107"/>
      <c r="N1023" s="107"/>
      <c r="O1023" s="107">
        <f t="shared" si="215"/>
        <v>0</v>
      </c>
      <c r="P1023" s="107"/>
      <c r="Q1023" s="107"/>
      <c r="R1023" s="107">
        <f t="shared" si="216"/>
        <v>0</v>
      </c>
      <c r="S1023" s="107"/>
      <c r="T1023" s="107"/>
      <c r="U1023" s="107">
        <f t="shared" si="217"/>
        <v>0</v>
      </c>
      <c r="V1023" s="107"/>
      <c r="W1023" s="107"/>
      <c r="X1023" s="107">
        <f t="shared" si="218"/>
        <v>0</v>
      </c>
      <c r="Y1023" s="107"/>
      <c r="Z1023" s="107"/>
      <c r="AA1023" s="108">
        <f>C1023+I1023-L1023-O1023-U1023-X1023-R1023</f>
        <v>1541599.9999999998</v>
      </c>
      <c r="AB1023" s="7"/>
    </row>
    <row r="1024" spans="1:28" ht="15.75" hidden="1" x14ac:dyDescent="0.25">
      <c r="A1024" s="24">
        <v>45559</v>
      </c>
      <c r="B1024" s="25" t="s">
        <v>134</v>
      </c>
      <c r="C1024" s="117"/>
      <c r="D1024" s="25" t="s">
        <v>46</v>
      </c>
      <c r="E1024" s="25" t="s">
        <v>552</v>
      </c>
      <c r="F1024" s="25">
        <v>25</v>
      </c>
      <c r="G1024" s="25" t="s">
        <v>39</v>
      </c>
      <c r="H1024" s="25">
        <v>125000</v>
      </c>
      <c r="I1024" s="11">
        <f t="shared" si="213"/>
        <v>3125000</v>
      </c>
      <c r="J1024" s="26" t="s">
        <v>28</v>
      </c>
      <c r="K1024" s="11" t="s">
        <v>1998</v>
      </c>
      <c r="L1024" s="107">
        <f t="shared" si="214"/>
        <v>0</v>
      </c>
      <c r="M1024" s="107"/>
      <c r="N1024" s="107"/>
      <c r="O1024" s="107">
        <f t="shared" si="215"/>
        <v>0</v>
      </c>
      <c r="P1024" s="107"/>
      <c r="Q1024" s="107"/>
      <c r="R1024" s="107">
        <f t="shared" si="216"/>
        <v>0</v>
      </c>
      <c r="S1024" s="107"/>
      <c r="T1024" s="107"/>
      <c r="U1024" s="107">
        <f t="shared" si="217"/>
        <v>0</v>
      </c>
      <c r="V1024" s="107"/>
      <c r="W1024" s="107"/>
      <c r="X1024" s="107">
        <f t="shared" si="218"/>
        <v>0</v>
      </c>
      <c r="Y1024" s="107"/>
      <c r="Z1024" s="107"/>
      <c r="AA1024" s="108">
        <f>C1024+I1024-L1024-O1024-U1024-X1024-R1024</f>
        <v>3125000</v>
      </c>
      <c r="AB1024" s="7"/>
    </row>
    <row r="1025" spans="1:28" ht="15.75" hidden="1" x14ac:dyDescent="0.25">
      <c r="A1025" s="24">
        <v>45559</v>
      </c>
      <c r="B1025" s="25" t="s">
        <v>134</v>
      </c>
      <c r="C1025" s="117"/>
      <c r="D1025" s="25" t="s">
        <v>46</v>
      </c>
      <c r="E1025" s="25" t="s">
        <v>427</v>
      </c>
      <c r="F1025" s="25">
        <v>500</v>
      </c>
      <c r="G1025" s="25" t="s">
        <v>34</v>
      </c>
      <c r="H1025" s="25">
        <v>1230</v>
      </c>
      <c r="I1025" s="11">
        <f t="shared" si="213"/>
        <v>615000</v>
      </c>
      <c r="J1025" s="26" t="s">
        <v>28</v>
      </c>
      <c r="K1025" s="11" t="s">
        <v>1998</v>
      </c>
      <c r="L1025" s="107">
        <f t="shared" si="214"/>
        <v>0</v>
      </c>
      <c r="M1025" s="107"/>
      <c r="N1025" s="107"/>
      <c r="O1025" s="107">
        <f t="shared" si="215"/>
        <v>0</v>
      </c>
      <c r="P1025" s="107"/>
      <c r="Q1025" s="107"/>
      <c r="R1025" s="107">
        <f t="shared" si="216"/>
        <v>0</v>
      </c>
      <c r="S1025" s="107"/>
      <c r="T1025" s="107"/>
      <c r="U1025" s="107">
        <f t="shared" si="217"/>
        <v>0</v>
      </c>
      <c r="V1025" s="107"/>
      <c r="W1025" s="107"/>
      <c r="X1025" s="107">
        <f t="shared" si="218"/>
        <v>0</v>
      </c>
      <c r="Y1025" s="107"/>
      <c r="Z1025" s="107"/>
      <c r="AA1025" s="108">
        <f>C1025+I1025-L1025-O1025-U1025-X1025-R1025</f>
        <v>615000</v>
      </c>
      <c r="AB1025" s="7"/>
    </row>
    <row r="1026" spans="1:28" ht="15.75" hidden="1" x14ac:dyDescent="0.25">
      <c r="A1026" s="24">
        <v>45559</v>
      </c>
      <c r="B1026" s="25" t="s">
        <v>134</v>
      </c>
      <c r="C1026" s="117"/>
      <c r="D1026" s="25" t="s">
        <v>46</v>
      </c>
      <c r="E1026" s="25" t="s">
        <v>42</v>
      </c>
      <c r="F1026" s="25">
        <v>1000</v>
      </c>
      <c r="G1026" s="25" t="s">
        <v>34</v>
      </c>
      <c r="H1026" s="25">
        <v>4500</v>
      </c>
      <c r="I1026" s="11">
        <f t="shared" si="213"/>
        <v>4500000</v>
      </c>
      <c r="J1026" s="26" t="s">
        <v>28</v>
      </c>
      <c r="K1026" s="11" t="s">
        <v>1998</v>
      </c>
      <c r="L1026" s="107">
        <f t="shared" si="214"/>
        <v>0</v>
      </c>
      <c r="M1026" s="107"/>
      <c r="N1026" s="107"/>
      <c r="O1026" s="107">
        <f t="shared" si="215"/>
        <v>0</v>
      </c>
      <c r="P1026" s="107"/>
      <c r="Q1026" s="107"/>
      <c r="R1026" s="107">
        <f t="shared" si="216"/>
        <v>0</v>
      </c>
      <c r="S1026" s="107"/>
      <c r="T1026" s="107"/>
      <c r="U1026" s="107">
        <f t="shared" si="217"/>
        <v>0</v>
      </c>
      <c r="V1026" s="107"/>
      <c r="W1026" s="107"/>
      <c r="X1026" s="107">
        <f t="shared" si="218"/>
        <v>0</v>
      </c>
      <c r="Y1026" s="107"/>
      <c r="Z1026" s="107"/>
      <c r="AA1026" s="108">
        <f>C1026+I1026-L1026-O1026-U1026-X1026-R1026</f>
        <v>4500000</v>
      </c>
      <c r="AB1026" s="7"/>
    </row>
    <row r="1027" spans="1:28" ht="15.75" hidden="1" x14ac:dyDescent="0.25">
      <c r="A1027" s="24">
        <v>45559</v>
      </c>
      <c r="B1027" s="25" t="s">
        <v>99</v>
      </c>
      <c r="C1027" s="117"/>
      <c r="D1027" s="117"/>
      <c r="E1027" s="25" t="s">
        <v>120</v>
      </c>
      <c r="F1027" s="25">
        <v>25.3</v>
      </c>
      <c r="G1027" s="25" t="s">
        <v>39</v>
      </c>
      <c r="H1027" s="25"/>
      <c r="I1027" s="11">
        <f t="shared" si="213"/>
        <v>0</v>
      </c>
      <c r="J1027" s="26" t="s">
        <v>28</v>
      </c>
      <c r="K1027" s="11"/>
      <c r="L1027" s="107">
        <f t="shared" si="214"/>
        <v>0</v>
      </c>
      <c r="M1027" s="107"/>
      <c r="N1027" s="107"/>
      <c r="O1027" s="107">
        <f t="shared" si="215"/>
        <v>0</v>
      </c>
      <c r="P1027" s="107"/>
      <c r="Q1027" s="107"/>
      <c r="R1027" s="107">
        <f t="shared" si="216"/>
        <v>0</v>
      </c>
      <c r="S1027" s="107"/>
      <c r="T1027" s="107"/>
      <c r="U1027" s="107">
        <f t="shared" si="217"/>
        <v>0</v>
      </c>
      <c r="V1027" s="107"/>
      <c r="W1027" s="107"/>
      <c r="X1027" s="107">
        <f t="shared" si="218"/>
        <v>0</v>
      </c>
      <c r="Y1027" s="107"/>
      <c r="Z1027" s="107"/>
      <c r="AA1027" s="108">
        <f>C1027+I1027-L1027-O1027-U1027-X1027-R1027</f>
        <v>0</v>
      </c>
      <c r="AB1027" s="7"/>
    </row>
    <row r="1028" spans="1:28" ht="15.75" hidden="1" x14ac:dyDescent="0.25">
      <c r="A1028" s="24">
        <v>45559</v>
      </c>
      <c r="B1028" s="25" t="s">
        <v>99</v>
      </c>
      <c r="C1028" s="117"/>
      <c r="D1028" s="117"/>
      <c r="E1028" s="25" t="s">
        <v>101</v>
      </c>
      <c r="F1028" s="25">
        <v>30.8</v>
      </c>
      <c r="G1028" s="25" t="s">
        <v>39</v>
      </c>
      <c r="H1028" s="25"/>
      <c r="I1028" s="11">
        <f t="shared" si="213"/>
        <v>0</v>
      </c>
      <c r="J1028" s="26" t="s">
        <v>28</v>
      </c>
      <c r="K1028" s="11"/>
      <c r="L1028" s="107">
        <f t="shared" si="214"/>
        <v>0</v>
      </c>
      <c r="M1028" s="107"/>
      <c r="N1028" s="107"/>
      <c r="O1028" s="107">
        <f t="shared" si="215"/>
        <v>0</v>
      </c>
      <c r="P1028" s="107"/>
      <c r="Q1028" s="107"/>
      <c r="R1028" s="107">
        <f t="shared" si="216"/>
        <v>0</v>
      </c>
      <c r="S1028" s="107"/>
      <c r="T1028" s="107"/>
      <c r="U1028" s="107">
        <f t="shared" si="217"/>
        <v>0</v>
      </c>
      <c r="V1028" s="107"/>
      <c r="W1028" s="107"/>
      <c r="X1028" s="107">
        <f t="shared" si="218"/>
        <v>0</v>
      </c>
      <c r="Y1028" s="107"/>
      <c r="Z1028" s="107"/>
      <c r="AA1028" s="108">
        <f>C1028+I1028-L1028-O1028-U1028-X1028-R1028</f>
        <v>0</v>
      </c>
      <c r="AB1028" s="7"/>
    </row>
    <row r="1029" spans="1:28" ht="15.75" hidden="1" x14ac:dyDescent="0.25">
      <c r="A1029" s="24">
        <v>45559</v>
      </c>
      <c r="B1029" s="25" t="s">
        <v>99</v>
      </c>
      <c r="C1029" s="117"/>
      <c r="D1029" s="117"/>
      <c r="E1029" s="25" t="s">
        <v>299</v>
      </c>
      <c r="F1029" s="25">
        <v>16.600000000000001</v>
      </c>
      <c r="G1029" s="25" t="s">
        <v>39</v>
      </c>
      <c r="H1029" s="25"/>
      <c r="I1029" s="11">
        <f t="shared" si="213"/>
        <v>0</v>
      </c>
      <c r="J1029" s="26" t="s">
        <v>28</v>
      </c>
      <c r="K1029" s="11"/>
      <c r="L1029" s="107">
        <f t="shared" si="214"/>
        <v>0</v>
      </c>
      <c r="M1029" s="107"/>
      <c r="N1029" s="107"/>
      <c r="O1029" s="107">
        <f t="shared" si="215"/>
        <v>0</v>
      </c>
      <c r="P1029" s="107"/>
      <c r="Q1029" s="107"/>
      <c r="R1029" s="107">
        <f t="shared" si="216"/>
        <v>0</v>
      </c>
      <c r="S1029" s="107"/>
      <c r="T1029" s="107"/>
      <c r="U1029" s="107">
        <f t="shared" si="217"/>
        <v>0</v>
      </c>
      <c r="V1029" s="107"/>
      <c r="W1029" s="107"/>
      <c r="X1029" s="107">
        <f t="shared" si="218"/>
        <v>0</v>
      </c>
      <c r="Y1029" s="107"/>
      <c r="Z1029" s="107"/>
      <c r="AA1029" s="108">
        <f>C1029+I1029-L1029-O1029-U1029-X1029-R1029</f>
        <v>0</v>
      </c>
      <c r="AB1029" s="7"/>
    </row>
    <row r="1030" spans="1:28" ht="15.75" hidden="1" x14ac:dyDescent="0.25">
      <c r="A1030" s="24">
        <v>45559</v>
      </c>
      <c r="B1030" s="25" t="s">
        <v>99</v>
      </c>
      <c r="C1030" s="117"/>
      <c r="D1030" s="117"/>
      <c r="E1030" s="25" t="s">
        <v>106</v>
      </c>
      <c r="F1030" s="25">
        <v>98.2</v>
      </c>
      <c r="G1030" s="25" t="s">
        <v>39</v>
      </c>
      <c r="H1030" s="25"/>
      <c r="I1030" s="11">
        <f t="shared" si="213"/>
        <v>0</v>
      </c>
      <c r="J1030" s="26" t="s">
        <v>28</v>
      </c>
      <c r="K1030" s="11"/>
      <c r="L1030" s="107">
        <f t="shared" si="214"/>
        <v>0</v>
      </c>
      <c r="M1030" s="107"/>
      <c r="N1030" s="107"/>
      <c r="O1030" s="107">
        <f t="shared" si="215"/>
        <v>0</v>
      </c>
      <c r="P1030" s="107"/>
      <c r="Q1030" s="107"/>
      <c r="R1030" s="107">
        <f t="shared" si="216"/>
        <v>0</v>
      </c>
      <c r="S1030" s="107"/>
      <c r="T1030" s="107"/>
      <c r="U1030" s="107">
        <f t="shared" si="217"/>
        <v>0</v>
      </c>
      <c r="V1030" s="107"/>
      <c r="W1030" s="107"/>
      <c r="X1030" s="107">
        <f t="shared" si="218"/>
        <v>0</v>
      </c>
      <c r="Y1030" s="107"/>
      <c r="Z1030" s="107"/>
      <c r="AA1030" s="108">
        <f>C1030+I1030-L1030-O1030-U1030-X1030-R1030</f>
        <v>0</v>
      </c>
      <c r="AB1030" s="7"/>
    </row>
    <row r="1031" spans="1:28" ht="15.75" hidden="1" x14ac:dyDescent="0.25">
      <c r="A1031" s="24">
        <v>45559</v>
      </c>
      <c r="B1031" s="25" t="s">
        <v>592</v>
      </c>
      <c r="C1031" s="117"/>
      <c r="D1031" s="25" t="s">
        <v>46</v>
      </c>
      <c r="E1031" s="25" t="s">
        <v>108</v>
      </c>
      <c r="F1031" s="25">
        <v>1200</v>
      </c>
      <c r="G1031" s="25" t="s">
        <v>34</v>
      </c>
      <c r="H1031" s="25">
        <v>2000</v>
      </c>
      <c r="I1031" s="11">
        <f t="shared" si="213"/>
        <v>2400000</v>
      </c>
      <c r="J1031" s="31" t="s">
        <v>312</v>
      </c>
      <c r="K1031" s="11" t="s">
        <v>2001</v>
      </c>
      <c r="L1031" s="107">
        <f t="shared" si="214"/>
        <v>0</v>
      </c>
      <c r="M1031" s="107"/>
      <c r="N1031" s="107"/>
      <c r="O1031" s="107">
        <f t="shared" si="215"/>
        <v>2400000</v>
      </c>
      <c r="P1031" s="107">
        <v>2400000</v>
      </c>
      <c r="Q1031" s="107"/>
      <c r="R1031" s="107">
        <f t="shared" si="216"/>
        <v>0</v>
      </c>
      <c r="S1031" s="107"/>
      <c r="T1031" s="107"/>
      <c r="U1031" s="107">
        <f t="shared" si="217"/>
        <v>0</v>
      </c>
      <c r="V1031" s="107"/>
      <c r="W1031" s="107"/>
      <c r="X1031" s="107">
        <f t="shared" si="218"/>
        <v>0</v>
      </c>
      <c r="Y1031" s="107"/>
      <c r="Z1031" s="107"/>
      <c r="AA1031" s="108">
        <f>C1031+I1031-L1031-O1031-U1031-X1031-R1031</f>
        <v>0</v>
      </c>
      <c r="AB1031" s="7">
        <v>45560</v>
      </c>
    </row>
    <row r="1032" spans="1:28" ht="15.75" hidden="1" x14ac:dyDescent="0.25">
      <c r="A1032" s="24">
        <v>45559</v>
      </c>
      <c r="B1032" s="25" t="s">
        <v>674</v>
      </c>
      <c r="C1032" s="117"/>
      <c r="D1032" s="25" t="s">
        <v>46</v>
      </c>
      <c r="E1032" s="25" t="s">
        <v>108</v>
      </c>
      <c r="F1032" s="25">
        <v>2000</v>
      </c>
      <c r="G1032" s="25" t="s">
        <v>34</v>
      </c>
      <c r="H1032" s="25">
        <v>2150</v>
      </c>
      <c r="I1032" s="11">
        <f t="shared" si="213"/>
        <v>4300000</v>
      </c>
      <c r="J1032" s="38" t="s">
        <v>24</v>
      </c>
      <c r="K1032" s="11"/>
      <c r="L1032" s="107">
        <f t="shared" si="214"/>
        <v>0</v>
      </c>
      <c r="M1032" s="107"/>
      <c r="N1032" s="107"/>
      <c r="O1032" s="107">
        <f t="shared" si="215"/>
        <v>0</v>
      </c>
      <c r="P1032" s="107"/>
      <c r="Q1032" s="107"/>
      <c r="R1032" s="107">
        <f t="shared" si="216"/>
        <v>0</v>
      </c>
      <c r="S1032" s="107"/>
      <c r="T1032" s="107"/>
      <c r="U1032" s="107">
        <f t="shared" si="217"/>
        <v>2385000</v>
      </c>
      <c r="V1032" s="107">
        <v>2000000</v>
      </c>
      <c r="W1032" s="107">
        <v>385000</v>
      </c>
      <c r="X1032" s="107">
        <f t="shared" si="218"/>
        <v>0</v>
      </c>
      <c r="Y1032" s="107"/>
      <c r="Z1032" s="107"/>
      <c r="AA1032" s="108">
        <f>C1032+I1032-L1032-O1032-U1032-X1032-R1032</f>
        <v>1915000</v>
      </c>
      <c r="AB1032" s="7">
        <v>45563</v>
      </c>
    </row>
    <row r="1033" spans="1:28" ht="15.75" hidden="1" x14ac:dyDescent="0.25">
      <c r="A1033" s="24">
        <v>45559</v>
      </c>
      <c r="B1033" s="25" t="s">
        <v>1228</v>
      </c>
      <c r="C1033" s="117"/>
      <c r="D1033" s="25" t="s">
        <v>46</v>
      </c>
      <c r="E1033" s="25" t="s">
        <v>298</v>
      </c>
      <c r="F1033" s="25">
        <v>2000</v>
      </c>
      <c r="G1033" s="25" t="s">
        <v>34</v>
      </c>
      <c r="H1033" s="25">
        <v>3800</v>
      </c>
      <c r="I1033" s="11">
        <f t="shared" si="213"/>
        <v>7600000</v>
      </c>
      <c r="J1033" s="31" t="s">
        <v>324</v>
      </c>
      <c r="K1033" s="11"/>
      <c r="L1033" s="107">
        <f t="shared" si="214"/>
        <v>7600000</v>
      </c>
      <c r="M1033" s="107">
        <v>7600000</v>
      </c>
      <c r="N1033" s="107"/>
      <c r="O1033" s="107">
        <f t="shared" si="215"/>
        <v>0</v>
      </c>
      <c r="P1033" s="107"/>
      <c r="Q1033" s="107"/>
      <c r="R1033" s="107">
        <f t="shared" si="216"/>
        <v>0</v>
      </c>
      <c r="S1033" s="107"/>
      <c r="T1033" s="107"/>
      <c r="U1033" s="107">
        <f t="shared" si="217"/>
        <v>0</v>
      </c>
      <c r="V1033" s="107"/>
      <c r="W1033" s="107"/>
      <c r="X1033" s="107">
        <f t="shared" si="218"/>
        <v>0</v>
      </c>
      <c r="Y1033" s="107"/>
      <c r="Z1033" s="107"/>
      <c r="AA1033" s="108">
        <f>C1033+I1033-L1033-O1033-U1033-X1033-R1033</f>
        <v>0</v>
      </c>
      <c r="AB1033" s="7">
        <v>45559</v>
      </c>
    </row>
    <row r="1034" spans="1:28" ht="15.75" hidden="1" x14ac:dyDescent="0.25">
      <c r="A1034" s="24">
        <v>45559</v>
      </c>
      <c r="B1034" s="25" t="s">
        <v>497</v>
      </c>
      <c r="C1034" s="117"/>
      <c r="D1034" s="25" t="s">
        <v>46</v>
      </c>
      <c r="E1034" s="25" t="s">
        <v>63</v>
      </c>
      <c r="F1034" s="25">
        <v>24</v>
      </c>
      <c r="G1034" s="25" t="s">
        <v>48</v>
      </c>
      <c r="H1034" s="25">
        <v>450000</v>
      </c>
      <c r="I1034" s="11">
        <f t="shared" si="213"/>
        <v>10800000</v>
      </c>
      <c r="J1034" s="31" t="s">
        <v>312</v>
      </c>
      <c r="K1034" s="11" t="s">
        <v>1991</v>
      </c>
      <c r="L1034" s="107">
        <f t="shared" si="214"/>
        <v>0</v>
      </c>
      <c r="M1034" s="107"/>
      <c r="N1034" s="107"/>
      <c r="O1034" s="107">
        <f t="shared" si="215"/>
        <v>10800000</v>
      </c>
      <c r="P1034" s="107">
        <v>10800000</v>
      </c>
      <c r="Q1034" s="107"/>
      <c r="R1034" s="107">
        <f t="shared" si="216"/>
        <v>0</v>
      </c>
      <c r="S1034" s="107"/>
      <c r="T1034" s="107"/>
      <c r="U1034" s="107">
        <f t="shared" si="217"/>
        <v>0</v>
      </c>
      <c r="V1034" s="107"/>
      <c r="W1034" s="107"/>
      <c r="X1034" s="107">
        <f t="shared" si="218"/>
        <v>0</v>
      </c>
      <c r="Y1034" s="107"/>
      <c r="Z1034" s="107"/>
      <c r="AA1034" s="108">
        <f>C1034+I1034-L1034-O1034-U1034-X1034-R1034</f>
        <v>0</v>
      </c>
      <c r="AB1034" s="7">
        <v>45558</v>
      </c>
    </row>
    <row r="1035" spans="1:28" ht="15.75" hidden="1" x14ac:dyDescent="0.25">
      <c r="A1035" s="24">
        <v>45559</v>
      </c>
      <c r="B1035" s="25" t="s">
        <v>497</v>
      </c>
      <c r="C1035" s="117"/>
      <c r="D1035" s="25" t="s">
        <v>46</v>
      </c>
      <c r="E1035" s="25" t="s">
        <v>498</v>
      </c>
      <c r="F1035" s="25">
        <v>8</v>
      </c>
      <c r="G1035" s="25" t="s">
        <v>48</v>
      </c>
      <c r="H1035" s="25">
        <v>450000</v>
      </c>
      <c r="I1035" s="11">
        <f t="shared" si="213"/>
        <v>3600000</v>
      </c>
      <c r="J1035" s="31" t="s">
        <v>312</v>
      </c>
      <c r="K1035" s="11" t="s">
        <v>1991</v>
      </c>
      <c r="L1035" s="107">
        <f t="shared" si="214"/>
        <v>0</v>
      </c>
      <c r="M1035" s="107"/>
      <c r="N1035" s="107"/>
      <c r="O1035" s="107">
        <f t="shared" si="215"/>
        <v>3600000</v>
      </c>
      <c r="P1035" s="107">
        <v>3600000</v>
      </c>
      <c r="Q1035" s="107"/>
      <c r="R1035" s="107">
        <f t="shared" si="216"/>
        <v>0</v>
      </c>
      <c r="S1035" s="107"/>
      <c r="T1035" s="107"/>
      <c r="U1035" s="107">
        <f t="shared" si="217"/>
        <v>0</v>
      </c>
      <c r="V1035" s="107"/>
      <c r="W1035" s="107"/>
      <c r="X1035" s="107">
        <f t="shared" si="218"/>
        <v>0</v>
      </c>
      <c r="Y1035" s="107"/>
      <c r="Z1035" s="107"/>
      <c r="AA1035" s="108">
        <f>C1035+I1035-L1035-O1035-U1035-X1035-R1035</f>
        <v>0</v>
      </c>
      <c r="AB1035" s="7">
        <v>45558</v>
      </c>
    </row>
    <row r="1036" spans="1:28" ht="15.75" hidden="1" x14ac:dyDescent="0.25">
      <c r="A1036" s="24">
        <v>45559</v>
      </c>
      <c r="B1036" s="25" t="s">
        <v>497</v>
      </c>
      <c r="C1036" s="117"/>
      <c r="D1036" s="25" t="s">
        <v>46</v>
      </c>
      <c r="E1036" s="25" t="s">
        <v>363</v>
      </c>
      <c r="F1036" s="25">
        <v>10</v>
      </c>
      <c r="G1036" s="25" t="s">
        <v>48</v>
      </c>
      <c r="H1036" s="25">
        <v>230000</v>
      </c>
      <c r="I1036" s="11">
        <f t="shared" si="213"/>
        <v>2300000</v>
      </c>
      <c r="J1036" s="31" t="s">
        <v>312</v>
      </c>
      <c r="K1036" s="11" t="s">
        <v>1991</v>
      </c>
      <c r="L1036" s="107">
        <f t="shared" si="214"/>
        <v>0</v>
      </c>
      <c r="M1036" s="107"/>
      <c r="N1036" s="107"/>
      <c r="O1036" s="107">
        <f t="shared" si="215"/>
        <v>2300000</v>
      </c>
      <c r="P1036" s="107">
        <v>2300000</v>
      </c>
      <c r="Q1036" s="107"/>
      <c r="R1036" s="107">
        <f t="shared" si="216"/>
        <v>0</v>
      </c>
      <c r="S1036" s="107"/>
      <c r="T1036" s="107"/>
      <c r="U1036" s="107">
        <f t="shared" si="217"/>
        <v>0</v>
      </c>
      <c r="V1036" s="107"/>
      <c r="W1036" s="107"/>
      <c r="X1036" s="107">
        <f t="shared" si="218"/>
        <v>0</v>
      </c>
      <c r="Y1036" s="107"/>
      <c r="Z1036" s="107"/>
      <c r="AA1036" s="108">
        <f>C1036+I1036-L1036-O1036-U1036-X1036-R1036</f>
        <v>0</v>
      </c>
      <c r="AB1036" s="7">
        <v>45558</v>
      </c>
    </row>
    <row r="1037" spans="1:28" ht="15.75" hidden="1" x14ac:dyDescent="0.25">
      <c r="A1037" s="24">
        <v>45559</v>
      </c>
      <c r="B1037" s="25" t="s">
        <v>98</v>
      </c>
      <c r="C1037" s="117"/>
      <c r="D1037" s="25" t="s">
        <v>46</v>
      </c>
      <c r="E1037" s="25" t="s">
        <v>284</v>
      </c>
      <c r="F1037" s="25">
        <v>1</v>
      </c>
      <c r="G1037" s="25" t="s">
        <v>34</v>
      </c>
      <c r="H1037" s="25">
        <v>75000</v>
      </c>
      <c r="I1037" s="11">
        <f t="shared" si="213"/>
        <v>75000</v>
      </c>
      <c r="J1037" s="26" t="s">
        <v>28</v>
      </c>
      <c r="K1037" s="11"/>
      <c r="L1037" s="107">
        <f t="shared" si="214"/>
        <v>0</v>
      </c>
      <c r="M1037" s="107"/>
      <c r="N1037" s="107"/>
      <c r="O1037" s="107">
        <f t="shared" si="215"/>
        <v>0</v>
      </c>
      <c r="P1037" s="107"/>
      <c r="Q1037" s="107"/>
      <c r="R1037" s="107">
        <f t="shared" si="216"/>
        <v>0</v>
      </c>
      <c r="S1037" s="107"/>
      <c r="T1037" s="107"/>
      <c r="U1037" s="107">
        <f t="shared" si="217"/>
        <v>0</v>
      </c>
      <c r="V1037" s="107"/>
      <c r="W1037" s="107"/>
      <c r="X1037" s="107">
        <f t="shared" si="218"/>
        <v>0</v>
      </c>
      <c r="Y1037" s="107"/>
      <c r="Z1037" s="107"/>
      <c r="AA1037" s="108">
        <f>C1037+I1037-L1037-O1037-U1037-X1037-R1037</f>
        <v>75000</v>
      </c>
      <c r="AB1037" s="7"/>
    </row>
    <row r="1038" spans="1:28" ht="15.75" hidden="1" x14ac:dyDescent="0.25">
      <c r="A1038" s="24">
        <v>45559</v>
      </c>
      <c r="B1038" s="25" t="s">
        <v>98</v>
      </c>
      <c r="C1038" s="117"/>
      <c r="D1038" s="25" t="s">
        <v>46</v>
      </c>
      <c r="E1038" s="25" t="s">
        <v>227</v>
      </c>
      <c r="F1038" s="25">
        <v>2</v>
      </c>
      <c r="G1038" s="25" t="s">
        <v>34</v>
      </c>
      <c r="H1038" s="25">
        <v>95000</v>
      </c>
      <c r="I1038" s="11">
        <f t="shared" si="213"/>
        <v>190000</v>
      </c>
      <c r="J1038" s="26" t="s">
        <v>28</v>
      </c>
      <c r="K1038" s="11"/>
      <c r="L1038" s="107">
        <f t="shared" si="214"/>
        <v>0</v>
      </c>
      <c r="M1038" s="107"/>
      <c r="N1038" s="107"/>
      <c r="O1038" s="107">
        <f t="shared" si="215"/>
        <v>0</v>
      </c>
      <c r="P1038" s="107"/>
      <c r="Q1038" s="107"/>
      <c r="R1038" s="107">
        <f t="shared" si="216"/>
        <v>0</v>
      </c>
      <c r="S1038" s="107"/>
      <c r="T1038" s="107"/>
      <c r="U1038" s="107">
        <f t="shared" si="217"/>
        <v>0</v>
      </c>
      <c r="V1038" s="107"/>
      <c r="W1038" s="107"/>
      <c r="X1038" s="107">
        <f t="shared" si="218"/>
        <v>0</v>
      </c>
      <c r="Y1038" s="107"/>
      <c r="Z1038" s="107"/>
      <c r="AA1038" s="108">
        <f>C1038+I1038-L1038-O1038-U1038-X1038-R1038</f>
        <v>190000</v>
      </c>
      <c r="AB1038" s="7"/>
    </row>
    <row r="1039" spans="1:28" ht="15.75" hidden="1" x14ac:dyDescent="0.25">
      <c r="A1039" s="24">
        <v>45559</v>
      </c>
      <c r="B1039" s="25" t="s">
        <v>595</v>
      </c>
      <c r="C1039" s="117"/>
      <c r="D1039" s="25" t="s">
        <v>46</v>
      </c>
      <c r="E1039" s="25" t="s">
        <v>400</v>
      </c>
      <c r="F1039" s="25">
        <v>2.5</v>
      </c>
      <c r="G1039" s="25" t="s">
        <v>39</v>
      </c>
      <c r="H1039" s="25">
        <v>90000</v>
      </c>
      <c r="I1039" s="11">
        <f t="shared" si="213"/>
        <v>225000</v>
      </c>
      <c r="J1039" s="31" t="s">
        <v>312</v>
      </c>
      <c r="K1039" s="11"/>
      <c r="L1039" s="107">
        <f t="shared" si="214"/>
        <v>0</v>
      </c>
      <c r="M1039" s="107"/>
      <c r="N1039" s="107"/>
      <c r="O1039" s="107">
        <f t="shared" si="215"/>
        <v>225000</v>
      </c>
      <c r="P1039" s="107">
        <v>225000</v>
      </c>
      <c r="Q1039" s="107"/>
      <c r="R1039" s="107">
        <f t="shared" si="216"/>
        <v>0</v>
      </c>
      <c r="S1039" s="107"/>
      <c r="T1039" s="107"/>
      <c r="U1039" s="107">
        <f t="shared" si="217"/>
        <v>0</v>
      </c>
      <c r="V1039" s="107"/>
      <c r="W1039" s="107"/>
      <c r="X1039" s="107">
        <f t="shared" si="218"/>
        <v>0</v>
      </c>
      <c r="Y1039" s="107"/>
      <c r="Z1039" s="107"/>
      <c r="AA1039" s="108">
        <f>C1039+I1039-L1039-O1039-U1039-X1039-R1039</f>
        <v>0</v>
      </c>
      <c r="AB1039" s="7">
        <v>45548</v>
      </c>
    </row>
    <row r="1040" spans="1:28" ht="15.75" hidden="1" x14ac:dyDescent="0.25">
      <c r="A1040" s="24">
        <v>45559</v>
      </c>
      <c r="B1040" s="25" t="s">
        <v>780</v>
      </c>
      <c r="C1040" s="117"/>
      <c r="D1040" s="25" t="s">
        <v>46</v>
      </c>
      <c r="E1040" s="25" t="s">
        <v>108</v>
      </c>
      <c r="F1040" s="25">
        <v>600</v>
      </c>
      <c r="G1040" s="25" t="s">
        <v>34</v>
      </c>
      <c r="H1040" s="25">
        <v>1900</v>
      </c>
      <c r="I1040" s="11">
        <f t="shared" si="213"/>
        <v>1140000</v>
      </c>
      <c r="J1040" s="31" t="s">
        <v>324</v>
      </c>
      <c r="K1040" s="11"/>
      <c r="L1040" s="107">
        <f t="shared" si="214"/>
        <v>0</v>
      </c>
      <c r="M1040" s="107"/>
      <c r="N1040" s="107"/>
      <c r="O1040" s="107">
        <f t="shared" si="215"/>
        <v>0</v>
      </c>
      <c r="P1040" s="107"/>
      <c r="Q1040" s="107"/>
      <c r="R1040" s="107">
        <f t="shared" si="216"/>
        <v>0</v>
      </c>
      <c r="S1040" s="107"/>
      <c r="T1040" s="107"/>
      <c r="U1040" s="107">
        <f t="shared" si="217"/>
        <v>1140000</v>
      </c>
      <c r="V1040" s="107">
        <v>1140000</v>
      </c>
      <c r="W1040" s="107"/>
      <c r="X1040" s="107">
        <f t="shared" si="218"/>
        <v>0</v>
      </c>
      <c r="Y1040" s="107"/>
      <c r="Z1040" s="107"/>
      <c r="AA1040" s="108">
        <f>C1040+I1040-L1040-O1040-U1040-X1040-R1040</f>
        <v>0</v>
      </c>
      <c r="AB1040" s="7">
        <v>45559</v>
      </c>
    </row>
    <row r="1041" spans="1:28" ht="15.75" hidden="1" x14ac:dyDescent="0.25">
      <c r="A1041" s="24">
        <v>45559</v>
      </c>
      <c r="B1041" s="25" t="s">
        <v>496</v>
      </c>
      <c r="C1041" s="25"/>
      <c r="D1041" s="25" t="s">
        <v>46</v>
      </c>
      <c r="E1041" s="25" t="s">
        <v>135</v>
      </c>
      <c r="F1041" s="25">
        <v>20</v>
      </c>
      <c r="G1041" s="25" t="s">
        <v>48</v>
      </c>
      <c r="H1041" s="25">
        <v>145000</v>
      </c>
      <c r="I1041" s="11">
        <f t="shared" si="213"/>
        <v>2900000</v>
      </c>
      <c r="J1041" s="31" t="s">
        <v>324</v>
      </c>
      <c r="K1041" s="11"/>
      <c r="L1041" s="107">
        <f t="shared" si="214"/>
        <v>0</v>
      </c>
      <c r="M1041" s="107"/>
      <c r="N1041" s="107"/>
      <c r="O1041" s="107">
        <f t="shared" si="215"/>
        <v>0</v>
      </c>
      <c r="P1041" s="107"/>
      <c r="Q1041" s="107"/>
      <c r="R1041" s="107">
        <f t="shared" si="216"/>
        <v>0</v>
      </c>
      <c r="S1041" s="107"/>
      <c r="T1041" s="107"/>
      <c r="U1041" s="107">
        <f t="shared" si="217"/>
        <v>2900000</v>
      </c>
      <c r="V1041" s="107">
        <v>2900000</v>
      </c>
      <c r="W1041" s="107"/>
      <c r="X1041" s="107">
        <f t="shared" si="218"/>
        <v>0</v>
      </c>
      <c r="Y1041" s="107"/>
      <c r="Z1041" s="107"/>
      <c r="AA1041" s="108">
        <f>C1041+I1041-L1041-O1041-U1041-X1041-R1041</f>
        <v>0</v>
      </c>
      <c r="AB1041" s="7">
        <v>45559</v>
      </c>
    </row>
    <row r="1042" spans="1:28" ht="15.75" hidden="1" x14ac:dyDescent="0.25">
      <c r="A1042" s="24">
        <v>45559</v>
      </c>
      <c r="B1042" s="25" t="s">
        <v>122</v>
      </c>
      <c r="C1042" s="25"/>
      <c r="D1042" s="25" t="s">
        <v>46</v>
      </c>
      <c r="E1042" s="25" t="s">
        <v>42</v>
      </c>
      <c r="F1042" s="25">
        <v>5200</v>
      </c>
      <c r="G1042" s="25" t="s">
        <v>34</v>
      </c>
      <c r="H1042" s="25">
        <v>3800</v>
      </c>
      <c r="I1042" s="11">
        <f t="shared" si="213"/>
        <v>19760000</v>
      </c>
      <c r="J1042" s="26" t="s">
        <v>28</v>
      </c>
      <c r="K1042" s="11"/>
      <c r="L1042" s="107">
        <f t="shared" si="214"/>
        <v>0</v>
      </c>
      <c r="M1042" s="107"/>
      <c r="N1042" s="107"/>
      <c r="O1042" s="107">
        <f t="shared" si="215"/>
        <v>0</v>
      </c>
      <c r="P1042" s="107"/>
      <c r="Q1042" s="107"/>
      <c r="R1042" s="107">
        <f t="shared" si="216"/>
        <v>0</v>
      </c>
      <c r="S1042" s="107"/>
      <c r="T1042" s="107"/>
      <c r="U1042" s="107">
        <f t="shared" si="217"/>
        <v>0</v>
      </c>
      <c r="V1042" s="107"/>
      <c r="W1042" s="107"/>
      <c r="X1042" s="107">
        <f t="shared" si="218"/>
        <v>0</v>
      </c>
      <c r="Y1042" s="107"/>
      <c r="Z1042" s="107"/>
      <c r="AA1042" s="108">
        <f>C1042+I1042-L1042-O1042-U1042-X1042-R1042</f>
        <v>19760000</v>
      </c>
      <c r="AB1042" s="7"/>
    </row>
    <row r="1043" spans="1:28" ht="15.75" hidden="1" x14ac:dyDescent="0.25">
      <c r="A1043" s="24">
        <v>45559</v>
      </c>
      <c r="B1043" s="25" t="s">
        <v>122</v>
      </c>
      <c r="C1043" s="117"/>
      <c r="D1043" s="25" t="s">
        <v>46</v>
      </c>
      <c r="E1043" s="25" t="s">
        <v>534</v>
      </c>
      <c r="F1043" s="25">
        <v>1000</v>
      </c>
      <c r="G1043" s="25" t="s">
        <v>34</v>
      </c>
      <c r="H1043" s="25">
        <v>3210</v>
      </c>
      <c r="I1043" s="11">
        <f t="shared" si="213"/>
        <v>3210000</v>
      </c>
      <c r="J1043" s="26" t="s">
        <v>28</v>
      </c>
      <c r="K1043" s="11"/>
      <c r="L1043" s="107">
        <f t="shared" si="214"/>
        <v>0</v>
      </c>
      <c r="M1043" s="107"/>
      <c r="N1043" s="107"/>
      <c r="O1043" s="107">
        <f t="shared" si="215"/>
        <v>0</v>
      </c>
      <c r="P1043" s="107"/>
      <c r="Q1043" s="107"/>
      <c r="R1043" s="107">
        <f t="shared" si="216"/>
        <v>0</v>
      </c>
      <c r="S1043" s="107"/>
      <c r="T1043" s="107"/>
      <c r="U1043" s="107">
        <f t="shared" si="217"/>
        <v>0</v>
      </c>
      <c r="V1043" s="107"/>
      <c r="W1043" s="107"/>
      <c r="X1043" s="107">
        <f t="shared" si="218"/>
        <v>0</v>
      </c>
      <c r="Y1043" s="107"/>
      <c r="Z1043" s="107"/>
      <c r="AA1043" s="108">
        <f>C1043+I1043-L1043-O1043-U1043-X1043-R1043</f>
        <v>3210000</v>
      </c>
      <c r="AB1043" s="7"/>
    </row>
    <row r="1044" spans="1:28" ht="15.75" hidden="1" x14ac:dyDescent="0.25">
      <c r="A1044" s="24">
        <v>45559</v>
      </c>
      <c r="B1044" s="25" t="s">
        <v>1992</v>
      </c>
      <c r="C1044" s="117"/>
      <c r="D1044" s="25" t="s">
        <v>46</v>
      </c>
      <c r="E1044" s="25" t="s">
        <v>192</v>
      </c>
      <c r="F1044" s="25">
        <v>300</v>
      </c>
      <c r="G1044" s="25" t="s">
        <v>34</v>
      </c>
      <c r="H1044" s="25">
        <v>2500</v>
      </c>
      <c r="I1044" s="11">
        <f t="shared" si="213"/>
        <v>750000</v>
      </c>
      <c r="J1044" s="31" t="s">
        <v>324</v>
      </c>
      <c r="K1044" s="11"/>
      <c r="L1044" s="107">
        <f t="shared" si="214"/>
        <v>0</v>
      </c>
      <c r="M1044" s="107"/>
      <c r="N1044" s="107"/>
      <c r="O1044" s="107">
        <f t="shared" si="215"/>
        <v>0</v>
      </c>
      <c r="P1044" s="107"/>
      <c r="Q1044" s="107"/>
      <c r="R1044" s="107">
        <f t="shared" si="216"/>
        <v>0</v>
      </c>
      <c r="S1044" s="107"/>
      <c r="T1044" s="107"/>
      <c r="U1044" s="107">
        <f t="shared" si="217"/>
        <v>750000</v>
      </c>
      <c r="V1044" s="107">
        <v>750000</v>
      </c>
      <c r="W1044" s="107"/>
      <c r="X1044" s="107">
        <f t="shared" si="218"/>
        <v>0</v>
      </c>
      <c r="Y1044" s="107"/>
      <c r="Z1044" s="107"/>
      <c r="AA1044" s="108">
        <f>C1044+I1044-L1044-O1044-U1044-X1044-R1044</f>
        <v>0</v>
      </c>
      <c r="AB1044" s="7">
        <v>45559</v>
      </c>
    </row>
    <row r="1045" spans="1:28" ht="15.75" hidden="1" x14ac:dyDescent="0.25">
      <c r="A1045" s="24">
        <v>45559</v>
      </c>
      <c r="B1045" s="25" t="s">
        <v>1992</v>
      </c>
      <c r="C1045" s="117"/>
      <c r="D1045" s="25" t="s">
        <v>46</v>
      </c>
      <c r="E1045" s="25" t="s">
        <v>208</v>
      </c>
      <c r="F1045" s="25">
        <v>1000</v>
      </c>
      <c r="G1045" s="25" t="s">
        <v>34</v>
      </c>
      <c r="H1045" s="25">
        <v>700</v>
      </c>
      <c r="I1045" s="11">
        <f t="shared" si="213"/>
        <v>700000</v>
      </c>
      <c r="J1045" s="31" t="s">
        <v>324</v>
      </c>
      <c r="K1045" s="11"/>
      <c r="L1045" s="107">
        <f t="shared" si="214"/>
        <v>0</v>
      </c>
      <c r="M1045" s="107"/>
      <c r="N1045" s="107"/>
      <c r="O1045" s="107">
        <f t="shared" si="215"/>
        <v>0</v>
      </c>
      <c r="P1045" s="107"/>
      <c r="Q1045" s="107"/>
      <c r="R1045" s="107">
        <f t="shared" si="216"/>
        <v>0</v>
      </c>
      <c r="S1045" s="107"/>
      <c r="T1045" s="107"/>
      <c r="U1045" s="107">
        <f t="shared" si="217"/>
        <v>700000</v>
      </c>
      <c r="V1045" s="107">
        <v>700000</v>
      </c>
      <c r="W1045" s="107"/>
      <c r="X1045" s="107">
        <f t="shared" si="218"/>
        <v>0</v>
      </c>
      <c r="Y1045" s="107"/>
      <c r="Z1045" s="107"/>
      <c r="AA1045" s="108">
        <f>C1045+I1045-L1045-O1045-U1045-X1045-R1045</f>
        <v>0</v>
      </c>
      <c r="AB1045" s="7">
        <v>45559</v>
      </c>
    </row>
    <row r="1046" spans="1:28" ht="15.75" hidden="1" x14ac:dyDescent="0.25">
      <c r="A1046" s="24">
        <v>45559</v>
      </c>
      <c r="B1046" s="25" t="s">
        <v>1486</v>
      </c>
      <c r="C1046" s="117"/>
      <c r="D1046" s="25" t="s">
        <v>46</v>
      </c>
      <c r="E1046" s="25" t="s">
        <v>1306</v>
      </c>
      <c r="F1046" s="25">
        <v>10</v>
      </c>
      <c r="G1046" s="25" t="s">
        <v>23</v>
      </c>
      <c r="H1046" s="25">
        <v>400000</v>
      </c>
      <c r="I1046" s="11">
        <f t="shared" si="213"/>
        <v>4000000</v>
      </c>
      <c r="J1046" s="31" t="s">
        <v>312</v>
      </c>
      <c r="K1046" s="11" t="s">
        <v>2000</v>
      </c>
      <c r="L1046" s="107">
        <f t="shared" si="214"/>
        <v>0</v>
      </c>
      <c r="M1046" s="107"/>
      <c r="N1046" s="107"/>
      <c r="O1046" s="107">
        <f t="shared" si="215"/>
        <v>4000000</v>
      </c>
      <c r="P1046" s="107">
        <v>4000000</v>
      </c>
      <c r="Q1046" s="107"/>
      <c r="R1046" s="107">
        <f t="shared" si="216"/>
        <v>0</v>
      </c>
      <c r="S1046" s="107"/>
      <c r="T1046" s="107"/>
      <c r="U1046" s="107">
        <f t="shared" si="217"/>
        <v>0</v>
      </c>
      <c r="V1046" s="107"/>
      <c r="W1046" s="107"/>
      <c r="X1046" s="107">
        <f t="shared" si="218"/>
        <v>0</v>
      </c>
      <c r="Y1046" s="107"/>
      <c r="Z1046" s="107"/>
      <c r="AA1046" s="108">
        <f>C1046+I1046-L1046-O1046-U1046-X1046-R1046</f>
        <v>0</v>
      </c>
      <c r="AB1046" s="7">
        <v>45560</v>
      </c>
    </row>
    <row r="1047" spans="1:28" ht="15.75" hidden="1" x14ac:dyDescent="0.25">
      <c r="A1047" s="24">
        <v>45559</v>
      </c>
      <c r="B1047" s="25" t="s">
        <v>1024</v>
      </c>
      <c r="C1047" s="117"/>
      <c r="D1047" s="25" t="s">
        <v>46</v>
      </c>
      <c r="E1047" s="25" t="s">
        <v>44</v>
      </c>
      <c r="F1047" s="25">
        <v>3000</v>
      </c>
      <c r="G1047" s="25" t="s">
        <v>34</v>
      </c>
      <c r="H1047" s="25">
        <v>860</v>
      </c>
      <c r="I1047" s="11">
        <f t="shared" si="213"/>
        <v>2580000</v>
      </c>
      <c r="J1047" s="31" t="s">
        <v>312</v>
      </c>
      <c r="K1047" s="11"/>
      <c r="L1047" s="107">
        <f t="shared" si="214"/>
        <v>0</v>
      </c>
      <c r="M1047" s="107"/>
      <c r="N1047" s="107"/>
      <c r="O1047" s="107">
        <f t="shared" si="215"/>
        <v>0</v>
      </c>
      <c r="P1047" s="107"/>
      <c r="Q1047" s="107"/>
      <c r="R1047" s="107">
        <f t="shared" si="216"/>
        <v>2580000</v>
      </c>
      <c r="S1047" s="107">
        <v>2580000</v>
      </c>
      <c r="T1047" s="107"/>
      <c r="U1047" s="107">
        <f t="shared" si="217"/>
        <v>0</v>
      </c>
      <c r="V1047" s="107"/>
      <c r="W1047" s="107"/>
      <c r="X1047" s="107">
        <f t="shared" si="218"/>
        <v>0</v>
      </c>
      <c r="Y1047" s="107"/>
      <c r="Z1047" s="107"/>
      <c r="AA1047" s="108">
        <f>C1047+I1047-L1047-O1047-U1047-X1047-R1047</f>
        <v>0</v>
      </c>
      <c r="AB1047" s="7">
        <v>45559</v>
      </c>
    </row>
    <row r="1048" spans="1:28" ht="15.75" hidden="1" x14ac:dyDescent="0.25">
      <c r="A1048" s="24">
        <v>45559</v>
      </c>
      <c r="B1048" s="25" t="s">
        <v>1024</v>
      </c>
      <c r="C1048" s="117"/>
      <c r="D1048" s="25" t="s">
        <v>46</v>
      </c>
      <c r="E1048" s="25" t="s">
        <v>42</v>
      </c>
      <c r="F1048" s="25">
        <v>300</v>
      </c>
      <c r="G1048" s="25" t="s">
        <v>34</v>
      </c>
      <c r="H1048" s="25">
        <v>4000</v>
      </c>
      <c r="I1048" s="11">
        <f t="shared" si="213"/>
        <v>1200000</v>
      </c>
      <c r="J1048" s="31" t="s">
        <v>312</v>
      </c>
      <c r="K1048" s="11"/>
      <c r="L1048" s="107">
        <f t="shared" si="214"/>
        <v>0</v>
      </c>
      <c r="M1048" s="107"/>
      <c r="N1048" s="107"/>
      <c r="O1048" s="107">
        <f t="shared" si="215"/>
        <v>0</v>
      </c>
      <c r="P1048" s="107"/>
      <c r="Q1048" s="107"/>
      <c r="R1048" s="107">
        <f t="shared" si="216"/>
        <v>1200000</v>
      </c>
      <c r="S1048" s="107">
        <v>1200000</v>
      </c>
      <c r="T1048" s="107"/>
      <c r="U1048" s="107">
        <f t="shared" si="217"/>
        <v>0</v>
      </c>
      <c r="V1048" s="107"/>
      <c r="W1048" s="107"/>
      <c r="X1048" s="107">
        <f t="shared" si="218"/>
        <v>0</v>
      </c>
      <c r="Y1048" s="107"/>
      <c r="Z1048" s="107"/>
      <c r="AA1048" s="108">
        <f>C1048+I1048-L1048-O1048-U1048-X1048-R1048</f>
        <v>0</v>
      </c>
      <c r="AB1048" s="7">
        <v>45559</v>
      </c>
    </row>
    <row r="1049" spans="1:28" ht="15.75" hidden="1" x14ac:dyDescent="0.25">
      <c r="A1049" s="24">
        <v>45559</v>
      </c>
      <c r="B1049" s="25" t="s">
        <v>107</v>
      </c>
      <c r="C1049" s="25"/>
      <c r="D1049" s="25" t="s">
        <v>46</v>
      </c>
      <c r="E1049" s="25" t="s">
        <v>137</v>
      </c>
      <c r="F1049" s="25">
        <v>38.1</v>
      </c>
      <c r="G1049" s="25" t="s">
        <v>39</v>
      </c>
      <c r="H1049" s="25">
        <v>46000</v>
      </c>
      <c r="I1049" s="11">
        <f t="shared" si="213"/>
        <v>1752600</v>
      </c>
      <c r="J1049" s="26" t="s">
        <v>28</v>
      </c>
      <c r="K1049" s="11"/>
      <c r="L1049" s="107">
        <f t="shared" si="214"/>
        <v>0</v>
      </c>
      <c r="M1049" s="107"/>
      <c r="N1049" s="107"/>
      <c r="O1049" s="107">
        <f t="shared" si="215"/>
        <v>0</v>
      </c>
      <c r="P1049" s="107"/>
      <c r="Q1049" s="107"/>
      <c r="R1049" s="107">
        <f t="shared" si="216"/>
        <v>0</v>
      </c>
      <c r="S1049" s="107"/>
      <c r="T1049" s="107"/>
      <c r="U1049" s="107">
        <f t="shared" si="217"/>
        <v>0</v>
      </c>
      <c r="V1049" s="107"/>
      <c r="W1049" s="107"/>
      <c r="X1049" s="107">
        <f t="shared" si="218"/>
        <v>0</v>
      </c>
      <c r="Y1049" s="107"/>
      <c r="Z1049" s="107"/>
      <c r="AA1049" s="108">
        <f>C1049+I1049-L1049-O1049-U1049-X1049-R1049</f>
        <v>1752600</v>
      </c>
      <c r="AB1049" s="7"/>
    </row>
    <row r="1050" spans="1:28" ht="15.75" hidden="1" x14ac:dyDescent="0.25">
      <c r="A1050" s="24">
        <v>45559</v>
      </c>
      <c r="B1050" s="25" t="s">
        <v>107</v>
      </c>
      <c r="C1050" s="117"/>
      <c r="D1050" s="25" t="s">
        <v>46</v>
      </c>
      <c r="E1050" s="25" t="s">
        <v>63</v>
      </c>
      <c r="F1050" s="25">
        <v>20</v>
      </c>
      <c r="G1050" s="25" t="s">
        <v>48</v>
      </c>
      <c r="H1050" s="25">
        <v>450000</v>
      </c>
      <c r="I1050" s="11">
        <f t="shared" si="213"/>
        <v>9000000</v>
      </c>
      <c r="J1050" s="26" t="s">
        <v>28</v>
      </c>
      <c r="K1050" s="11"/>
      <c r="L1050" s="107">
        <f t="shared" si="214"/>
        <v>0</v>
      </c>
      <c r="M1050" s="107"/>
      <c r="N1050" s="107"/>
      <c r="O1050" s="107">
        <f t="shared" si="215"/>
        <v>0</v>
      </c>
      <c r="P1050" s="107"/>
      <c r="Q1050" s="107"/>
      <c r="R1050" s="107">
        <f t="shared" si="216"/>
        <v>0</v>
      </c>
      <c r="S1050" s="107"/>
      <c r="T1050" s="107"/>
      <c r="U1050" s="107">
        <f t="shared" si="217"/>
        <v>0</v>
      </c>
      <c r="V1050" s="107"/>
      <c r="W1050" s="107"/>
      <c r="X1050" s="107">
        <f t="shared" si="218"/>
        <v>0</v>
      </c>
      <c r="Y1050" s="107"/>
      <c r="Z1050" s="107"/>
      <c r="AA1050" s="108">
        <f>C1050+I1050-L1050-O1050-U1050-X1050-R1050</f>
        <v>9000000</v>
      </c>
      <c r="AB1050" s="7"/>
    </row>
    <row r="1051" spans="1:28" ht="15.75" hidden="1" x14ac:dyDescent="0.25">
      <c r="A1051" s="24">
        <v>45559</v>
      </c>
      <c r="B1051" s="25" t="s">
        <v>107</v>
      </c>
      <c r="C1051" s="117"/>
      <c r="D1051" s="25" t="s">
        <v>46</v>
      </c>
      <c r="E1051" s="25" t="s">
        <v>108</v>
      </c>
      <c r="F1051" s="25">
        <v>5200</v>
      </c>
      <c r="G1051" s="25" t="s">
        <v>34</v>
      </c>
      <c r="H1051" s="25">
        <v>1900</v>
      </c>
      <c r="I1051" s="11">
        <f t="shared" si="213"/>
        <v>9880000</v>
      </c>
      <c r="J1051" s="26" t="s">
        <v>28</v>
      </c>
      <c r="K1051" s="11"/>
      <c r="L1051" s="107">
        <f t="shared" si="214"/>
        <v>0</v>
      </c>
      <c r="M1051" s="107"/>
      <c r="N1051" s="107"/>
      <c r="O1051" s="107">
        <f t="shared" si="215"/>
        <v>0</v>
      </c>
      <c r="P1051" s="107"/>
      <c r="Q1051" s="107"/>
      <c r="R1051" s="107">
        <f t="shared" si="216"/>
        <v>0</v>
      </c>
      <c r="S1051" s="107"/>
      <c r="T1051" s="107"/>
      <c r="U1051" s="107">
        <f t="shared" si="217"/>
        <v>0</v>
      </c>
      <c r="V1051" s="107"/>
      <c r="W1051" s="107"/>
      <c r="X1051" s="107">
        <f t="shared" si="218"/>
        <v>0</v>
      </c>
      <c r="Y1051" s="107"/>
      <c r="Z1051" s="107"/>
      <c r="AA1051" s="108">
        <f>C1051+I1051-L1051-O1051-U1051-X1051-R1051</f>
        <v>9880000</v>
      </c>
      <c r="AB1051" s="7"/>
    </row>
    <row r="1052" spans="1:28" ht="15.75" hidden="1" x14ac:dyDescent="0.25">
      <c r="A1052" s="24">
        <v>45559</v>
      </c>
      <c r="B1052" s="25" t="s">
        <v>741</v>
      </c>
      <c r="C1052" s="117"/>
      <c r="D1052" s="25" t="s">
        <v>46</v>
      </c>
      <c r="E1052" s="25" t="s">
        <v>173</v>
      </c>
      <c r="F1052" s="25">
        <v>200</v>
      </c>
      <c r="G1052" s="25" t="s">
        <v>34</v>
      </c>
      <c r="H1052" s="25">
        <v>4000</v>
      </c>
      <c r="I1052" s="11">
        <f t="shared" si="213"/>
        <v>800000</v>
      </c>
      <c r="J1052" s="31" t="s">
        <v>312</v>
      </c>
      <c r="K1052" s="11" t="s">
        <v>1996</v>
      </c>
      <c r="L1052" s="107">
        <f t="shared" si="214"/>
        <v>0</v>
      </c>
      <c r="M1052" s="107"/>
      <c r="N1052" s="107"/>
      <c r="O1052" s="107">
        <f t="shared" si="215"/>
        <v>800000</v>
      </c>
      <c r="P1052" s="107">
        <v>800000</v>
      </c>
      <c r="Q1052" s="107"/>
      <c r="R1052" s="107">
        <f t="shared" si="216"/>
        <v>0</v>
      </c>
      <c r="S1052" s="107"/>
      <c r="T1052" s="107"/>
      <c r="U1052" s="107">
        <f t="shared" si="217"/>
        <v>0</v>
      </c>
      <c r="V1052" s="107"/>
      <c r="W1052" s="107"/>
      <c r="X1052" s="107">
        <f t="shared" si="218"/>
        <v>0</v>
      </c>
      <c r="Y1052" s="107"/>
      <c r="Z1052" s="107"/>
      <c r="AA1052" s="108">
        <f>C1052+I1052-L1052-O1052-U1052-X1052-R1052</f>
        <v>0</v>
      </c>
      <c r="AB1052" s="7">
        <v>45559</v>
      </c>
    </row>
    <row r="1053" spans="1:28" ht="15.75" hidden="1" x14ac:dyDescent="0.25">
      <c r="A1053" s="24">
        <v>45559</v>
      </c>
      <c r="B1053" s="25" t="s">
        <v>744</v>
      </c>
      <c r="C1053" s="117"/>
      <c r="D1053" s="25" t="s">
        <v>46</v>
      </c>
      <c r="E1053" s="25" t="s">
        <v>348</v>
      </c>
      <c r="F1053" s="25">
        <v>2800</v>
      </c>
      <c r="G1053" s="25" t="s">
        <v>34</v>
      </c>
      <c r="H1053" s="25">
        <v>1150</v>
      </c>
      <c r="I1053" s="11">
        <f t="shared" si="213"/>
        <v>3220000</v>
      </c>
      <c r="J1053" s="31" t="s">
        <v>324</v>
      </c>
      <c r="K1053" s="11"/>
      <c r="L1053" s="107">
        <f t="shared" si="214"/>
        <v>0</v>
      </c>
      <c r="M1053" s="107"/>
      <c r="N1053" s="107"/>
      <c r="O1053" s="107">
        <f t="shared" si="215"/>
        <v>0</v>
      </c>
      <c r="P1053" s="107"/>
      <c r="Q1053" s="107"/>
      <c r="R1053" s="107">
        <f t="shared" si="216"/>
        <v>0</v>
      </c>
      <c r="S1053" s="107"/>
      <c r="T1053" s="107"/>
      <c r="U1053" s="107">
        <f t="shared" si="217"/>
        <v>3220000</v>
      </c>
      <c r="V1053" s="107">
        <v>3220000</v>
      </c>
      <c r="W1053" s="107"/>
      <c r="X1053" s="107">
        <f t="shared" si="218"/>
        <v>0</v>
      </c>
      <c r="Y1053" s="107"/>
      <c r="Z1053" s="107"/>
      <c r="AA1053" s="108">
        <f>C1053+I1053-L1053-O1053-U1053-X1053-R1053</f>
        <v>0</v>
      </c>
      <c r="AB1053" s="7">
        <v>45561</v>
      </c>
    </row>
    <row r="1054" spans="1:28" ht="15.75" hidden="1" x14ac:dyDescent="0.25">
      <c r="A1054" s="24">
        <v>45559</v>
      </c>
      <c r="B1054" s="25" t="s">
        <v>777</v>
      </c>
      <c r="C1054" s="117"/>
      <c r="D1054" s="25" t="s">
        <v>46</v>
      </c>
      <c r="E1054" s="25" t="s">
        <v>58</v>
      </c>
      <c r="F1054" s="25">
        <v>1000</v>
      </c>
      <c r="G1054" s="25" t="s">
        <v>34</v>
      </c>
      <c r="H1054" s="25">
        <v>2000</v>
      </c>
      <c r="I1054" s="11">
        <f t="shared" si="213"/>
        <v>2000000</v>
      </c>
      <c r="J1054" s="31" t="s">
        <v>324</v>
      </c>
      <c r="K1054" s="11"/>
      <c r="L1054" s="107">
        <f t="shared" si="214"/>
        <v>0</v>
      </c>
      <c r="M1054" s="107"/>
      <c r="N1054" s="107"/>
      <c r="O1054" s="107">
        <f t="shared" si="215"/>
        <v>0</v>
      </c>
      <c r="P1054" s="107"/>
      <c r="Q1054" s="107"/>
      <c r="R1054" s="107">
        <f t="shared" si="216"/>
        <v>0</v>
      </c>
      <c r="S1054" s="107"/>
      <c r="T1054" s="107"/>
      <c r="U1054" s="107">
        <f t="shared" si="217"/>
        <v>2000000</v>
      </c>
      <c r="V1054" s="107">
        <v>2000000</v>
      </c>
      <c r="W1054" s="107"/>
      <c r="X1054" s="107">
        <f t="shared" si="218"/>
        <v>0</v>
      </c>
      <c r="Y1054" s="107"/>
      <c r="Z1054" s="107"/>
      <c r="AA1054" s="108">
        <f>C1054+I1054-L1054-O1054-U1054-X1054-R1054</f>
        <v>0</v>
      </c>
      <c r="AB1054" s="7">
        <v>45559</v>
      </c>
    </row>
    <row r="1055" spans="1:28" ht="15.75" hidden="1" x14ac:dyDescent="0.25">
      <c r="A1055" s="24">
        <v>45559</v>
      </c>
      <c r="B1055" s="25" t="s">
        <v>261</v>
      </c>
      <c r="C1055" s="117"/>
      <c r="D1055" s="25" t="s">
        <v>46</v>
      </c>
      <c r="E1055" s="25" t="s">
        <v>219</v>
      </c>
      <c r="F1055" s="25">
        <v>3</v>
      </c>
      <c r="G1055" s="25" t="s">
        <v>39</v>
      </c>
      <c r="H1055" s="25">
        <v>300000</v>
      </c>
      <c r="I1055" s="11">
        <f t="shared" si="213"/>
        <v>900000</v>
      </c>
      <c r="J1055" s="26" t="s">
        <v>28</v>
      </c>
      <c r="K1055" s="11"/>
      <c r="L1055" s="107">
        <f t="shared" si="214"/>
        <v>0</v>
      </c>
      <c r="M1055" s="107"/>
      <c r="N1055" s="107"/>
      <c r="O1055" s="107">
        <f t="shared" si="215"/>
        <v>0</v>
      </c>
      <c r="P1055" s="107"/>
      <c r="Q1055" s="107"/>
      <c r="R1055" s="107">
        <f t="shared" si="216"/>
        <v>0</v>
      </c>
      <c r="S1055" s="107"/>
      <c r="T1055" s="107"/>
      <c r="U1055" s="107">
        <f t="shared" si="217"/>
        <v>0</v>
      </c>
      <c r="V1055" s="107"/>
      <c r="W1055" s="107"/>
      <c r="X1055" s="107">
        <f t="shared" si="218"/>
        <v>0</v>
      </c>
      <c r="Y1055" s="107"/>
      <c r="Z1055" s="107"/>
      <c r="AA1055" s="108">
        <f>C1055+I1055-L1055-O1055-U1055-X1055-R1055</f>
        <v>900000</v>
      </c>
      <c r="AB1055" s="7"/>
    </row>
    <row r="1056" spans="1:28" ht="15.75" hidden="1" x14ac:dyDescent="0.25">
      <c r="A1056" s="24">
        <v>45559</v>
      </c>
      <c r="B1056" s="25" t="s">
        <v>203</v>
      </c>
      <c r="C1056" s="117"/>
      <c r="D1056" s="25" t="s">
        <v>46</v>
      </c>
      <c r="E1056" s="25" t="s">
        <v>177</v>
      </c>
      <c r="F1056" s="25">
        <v>25</v>
      </c>
      <c r="G1056" s="25" t="s">
        <v>39</v>
      </c>
      <c r="H1056" s="25">
        <v>125000</v>
      </c>
      <c r="I1056" s="11">
        <f t="shared" si="213"/>
        <v>3125000</v>
      </c>
      <c r="J1056" s="6" t="s">
        <v>24</v>
      </c>
      <c r="K1056" s="11"/>
      <c r="L1056" s="107">
        <f t="shared" si="214"/>
        <v>2728000</v>
      </c>
      <c r="M1056" s="107">
        <v>2728000</v>
      </c>
      <c r="N1056" s="107"/>
      <c r="O1056" s="107">
        <f t="shared" si="215"/>
        <v>0</v>
      </c>
      <c r="P1056" s="107"/>
      <c r="Q1056" s="107"/>
      <c r="R1056" s="107">
        <f t="shared" si="216"/>
        <v>0</v>
      </c>
      <c r="S1056" s="107"/>
      <c r="T1056" s="107"/>
      <c r="U1056" s="107">
        <f t="shared" si="217"/>
        <v>0</v>
      </c>
      <c r="V1056" s="107"/>
      <c r="W1056" s="107"/>
      <c r="X1056" s="107">
        <f t="shared" si="218"/>
        <v>0</v>
      </c>
      <c r="Y1056" s="107"/>
      <c r="Z1056" s="107"/>
      <c r="AA1056" s="108">
        <f>C1056+I1056-L1056-O1056-U1056-X1056-R1056</f>
        <v>397000</v>
      </c>
      <c r="AB1056" s="7">
        <v>45565</v>
      </c>
    </row>
    <row r="1057" spans="1:28" ht="15.75" hidden="1" x14ac:dyDescent="0.25">
      <c r="A1057" s="24">
        <v>45559</v>
      </c>
      <c r="B1057" s="25" t="s">
        <v>311</v>
      </c>
      <c r="C1057" s="117"/>
      <c r="D1057" s="25" t="s">
        <v>46</v>
      </c>
      <c r="E1057" s="25" t="s">
        <v>145</v>
      </c>
      <c r="F1057" s="25">
        <v>17.399999999999999</v>
      </c>
      <c r="G1057" s="25" t="s">
        <v>39</v>
      </c>
      <c r="H1057" s="25">
        <v>45000</v>
      </c>
      <c r="I1057" s="11">
        <f t="shared" si="213"/>
        <v>782999.99999999988</v>
      </c>
      <c r="J1057" s="31" t="s">
        <v>324</v>
      </c>
      <c r="K1057" s="11"/>
      <c r="L1057" s="107">
        <f t="shared" si="214"/>
        <v>783000</v>
      </c>
      <c r="M1057" s="107">
        <v>783000</v>
      </c>
      <c r="N1057" s="107"/>
      <c r="O1057" s="107">
        <f t="shared" si="215"/>
        <v>0</v>
      </c>
      <c r="P1057" s="107"/>
      <c r="Q1057" s="107"/>
      <c r="R1057" s="107">
        <f t="shared" si="216"/>
        <v>0</v>
      </c>
      <c r="S1057" s="107"/>
      <c r="T1057" s="107"/>
      <c r="U1057" s="107">
        <f t="shared" si="217"/>
        <v>0</v>
      </c>
      <c r="V1057" s="107"/>
      <c r="W1057" s="107"/>
      <c r="X1057" s="107">
        <f t="shared" si="218"/>
        <v>0</v>
      </c>
      <c r="Y1057" s="107"/>
      <c r="Z1057" s="107"/>
      <c r="AA1057" s="108">
        <f>C1057+I1057-L1057-O1057-U1057-X1057-R1057</f>
        <v>-1.1641532182693481E-10</v>
      </c>
      <c r="AB1057" s="7">
        <v>45559</v>
      </c>
    </row>
    <row r="1058" spans="1:28" ht="15.75" hidden="1" x14ac:dyDescent="0.25">
      <c r="A1058" s="24">
        <v>45559</v>
      </c>
      <c r="B1058" s="25" t="s">
        <v>311</v>
      </c>
      <c r="C1058" s="117"/>
      <c r="D1058" s="25" t="s">
        <v>46</v>
      </c>
      <c r="E1058" s="25" t="s">
        <v>47</v>
      </c>
      <c r="F1058" s="25">
        <v>2</v>
      </c>
      <c r="G1058" s="25" t="s">
        <v>48</v>
      </c>
      <c r="H1058" s="25">
        <v>150000</v>
      </c>
      <c r="I1058" s="11">
        <f t="shared" si="213"/>
        <v>300000</v>
      </c>
      <c r="J1058" s="31" t="s">
        <v>324</v>
      </c>
      <c r="K1058" s="11"/>
      <c r="L1058" s="107">
        <f t="shared" si="214"/>
        <v>300000</v>
      </c>
      <c r="M1058" s="107">
        <v>300000</v>
      </c>
      <c r="N1058" s="107"/>
      <c r="O1058" s="107">
        <f t="shared" si="215"/>
        <v>0</v>
      </c>
      <c r="P1058" s="107"/>
      <c r="Q1058" s="107"/>
      <c r="R1058" s="107">
        <f t="shared" si="216"/>
        <v>0</v>
      </c>
      <c r="S1058" s="107"/>
      <c r="T1058" s="107"/>
      <c r="U1058" s="107">
        <f t="shared" si="217"/>
        <v>0</v>
      </c>
      <c r="V1058" s="107"/>
      <c r="W1058" s="107"/>
      <c r="X1058" s="107">
        <f t="shared" si="218"/>
        <v>0</v>
      </c>
      <c r="Y1058" s="107"/>
      <c r="Z1058" s="107"/>
      <c r="AA1058" s="108">
        <f>C1058+I1058-L1058-O1058-U1058-X1058-R1058</f>
        <v>0</v>
      </c>
      <c r="AB1058" s="7">
        <v>45559</v>
      </c>
    </row>
    <row r="1059" spans="1:28" ht="15.75" hidden="1" x14ac:dyDescent="0.25">
      <c r="A1059" s="24">
        <v>45559</v>
      </c>
      <c r="B1059" s="25" t="s">
        <v>1860</v>
      </c>
      <c r="C1059" s="117"/>
      <c r="D1059" s="25" t="s">
        <v>46</v>
      </c>
      <c r="E1059" s="25" t="s">
        <v>71</v>
      </c>
      <c r="F1059" s="25">
        <v>2</v>
      </c>
      <c r="G1059" s="25" t="s">
        <v>27</v>
      </c>
      <c r="H1059" s="25">
        <v>800000</v>
      </c>
      <c r="I1059" s="11">
        <f t="shared" si="213"/>
        <v>1600000</v>
      </c>
      <c r="J1059" s="31" t="s">
        <v>324</v>
      </c>
      <c r="K1059" s="11"/>
      <c r="L1059" s="107">
        <f t="shared" si="214"/>
        <v>0</v>
      </c>
      <c r="M1059" s="107"/>
      <c r="N1059" s="107"/>
      <c r="O1059" s="107">
        <f t="shared" si="215"/>
        <v>0</v>
      </c>
      <c r="P1059" s="107"/>
      <c r="Q1059" s="107"/>
      <c r="R1059" s="107">
        <f t="shared" si="216"/>
        <v>0</v>
      </c>
      <c r="S1059" s="107"/>
      <c r="T1059" s="107"/>
      <c r="U1059" s="107">
        <f t="shared" si="217"/>
        <v>1600000</v>
      </c>
      <c r="V1059" s="107">
        <v>1600000</v>
      </c>
      <c r="W1059" s="107"/>
      <c r="X1059" s="107">
        <f t="shared" si="218"/>
        <v>0</v>
      </c>
      <c r="Y1059" s="107"/>
      <c r="Z1059" s="107"/>
      <c r="AA1059" s="108">
        <f>C1059+I1059-L1059-O1059-U1059-X1059-R1059</f>
        <v>0</v>
      </c>
      <c r="AB1059" s="7">
        <v>45559</v>
      </c>
    </row>
    <row r="1060" spans="1:28" ht="15.75" hidden="1" x14ac:dyDescent="0.25">
      <c r="A1060" s="24">
        <v>45559</v>
      </c>
      <c r="B1060" s="25" t="s">
        <v>311</v>
      </c>
      <c r="C1060" s="25"/>
      <c r="D1060" s="25" t="s">
        <v>46</v>
      </c>
      <c r="E1060" s="25" t="s">
        <v>219</v>
      </c>
      <c r="F1060" s="25">
        <v>1</v>
      </c>
      <c r="G1060" s="25" t="s">
        <v>39</v>
      </c>
      <c r="H1060" s="25">
        <v>300000</v>
      </c>
      <c r="I1060" s="11">
        <f t="shared" si="213"/>
        <v>300000</v>
      </c>
      <c r="J1060" s="31" t="s">
        <v>324</v>
      </c>
      <c r="K1060" s="11"/>
      <c r="L1060" s="107">
        <f t="shared" si="214"/>
        <v>300000</v>
      </c>
      <c r="M1060" s="107">
        <v>300000</v>
      </c>
      <c r="N1060" s="107"/>
      <c r="O1060" s="107">
        <f t="shared" si="215"/>
        <v>0</v>
      </c>
      <c r="P1060" s="107"/>
      <c r="Q1060" s="107"/>
      <c r="R1060" s="107">
        <f t="shared" si="216"/>
        <v>0</v>
      </c>
      <c r="S1060" s="107"/>
      <c r="T1060" s="107"/>
      <c r="U1060" s="107">
        <f t="shared" si="217"/>
        <v>0</v>
      </c>
      <c r="V1060" s="107"/>
      <c r="W1060" s="107"/>
      <c r="X1060" s="107">
        <f t="shared" si="218"/>
        <v>0</v>
      </c>
      <c r="Y1060" s="107"/>
      <c r="Z1060" s="107"/>
      <c r="AA1060" s="108">
        <f>C1060+I1060-L1060-O1060-U1060-X1060-R1060</f>
        <v>0</v>
      </c>
      <c r="AB1060" s="7">
        <v>45559</v>
      </c>
    </row>
    <row r="1061" spans="1:28" ht="15.75" hidden="1" x14ac:dyDescent="0.25">
      <c r="A1061" s="24">
        <v>45560</v>
      </c>
      <c r="B1061" s="25" t="s">
        <v>676</v>
      </c>
      <c r="C1061" s="25"/>
      <c r="D1061" s="25" t="s">
        <v>46</v>
      </c>
      <c r="E1061" s="25" t="s">
        <v>42</v>
      </c>
      <c r="F1061" s="25">
        <v>5200</v>
      </c>
      <c r="G1061" s="25" t="s">
        <v>34</v>
      </c>
      <c r="H1061" s="25">
        <v>3900</v>
      </c>
      <c r="I1061" s="11">
        <f t="shared" ref="I1061:I1098" si="219">F1061*H1061</f>
        <v>20280000</v>
      </c>
      <c r="J1061" s="31" t="s">
        <v>49</v>
      </c>
      <c r="K1061" s="11" t="s">
        <v>1785</v>
      </c>
      <c r="L1061" s="107">
        <f>M1061+N1061</f>
        <v>0</v>
      </c>
      <c r="M1061" s="107"/>
      <c r="N1061" s="107"/>
      <c r="O1061" s="107">
        <f>P1061+Q1061</f>
        <v>40558000</v>
      </c>
      <c r="P1061" s="107">
        <v>40558000</v>
      </c>
      <c r="Q1061" s="107"/>
      <c r="R1061" s="107">
        <f>S1061+T1061</f>
        <v>0</v>
      </c>
      <c r="S1061" s="107"/>
      <c r="T1061" s="107"/>
      <c r="U1061" s="107">
        <f>V1061+W1061</f>
        <v>0</v>
      </c>
      <c r="V1061" s="107"/>
      <c r="W1061" s="107"/>
      <c r="X1061" s="107">
        <f>Y1061+Z1061</f>
        <v>0</v>
      </c>
      <c r="Y1061" s="107"/>
      <c r="Z1061" s="107"/>
      <c r="AA1061" s="108">
        <f>C1061+I1061-L1061-O1061-U1061-X1061-R1061</f>
        <v>-20278000</v>
      </c>
      <c r="AB1061" s="7">
        <v>45530</v>
      </c>
    </row>
    <row r="1062" spans="1:28" ht="15.75" hidden="1" x14ac:dyDescent="0.25">
      <c r="A1062" s="24">
        <v>45560</v>
      </c>
      <c r="B1062" s="25" t="s">
        <v>676</v>
      </c>
      <c r="C1062" s="25"/>
      <c r="D1062" s="25" t="s">
        <v>46</v>
      </c>
      <c r="E1062" s="25" t="s">
        <v>290</v>
      </c>
      <c r="F1062" s="25">
        <v>500</v>
      </c>
      <c r="G1062" s="25" t="s">
        <v>34</v>
      </c>
      <c r="H1062" s="25">
        <v>2460</v>
      </c>
      <c r="I1062" s="11">
        <f t="shared" si="219"/>
        <v>1230000</v>
      </c>
      <c r="J1062" s="31" t="s">
        <v>312</v>
      </c>
      <c r="K1062" s="11" t="s">
        <v>2008</v>
      </c>
      <c r="L1062" s="107">
        <f t="shared" ref="L1062:L1098" si="220">M1062+N1062</f>
        <v>0</v>
      </c>
      <c r="M1062" s="107"/>
      <c r="N1062" s="107"/>
      <c r="O1062" s="107">
        <f t="shared" ref="O1062:O1098" si="221">P1062+Q1062</f>
        <v>1230000</v>
      </c>
      <c r="P1062" s="107">
        <v>1230000</v>
      </c>
      <c r="Q1062" s="107"/>
      <c r="R1062" s="107">
        <f t="shared" ref="R1062:R1098" si="222">S1062+T1062</f>
        <v>0</v>
      </c>
      <c r="S1062" s="107"/>
      <c r="T1062" s="107"/>
      <c r="U1062" s="107">
        <f t="shared" ref="U1062:U1098" si="223">V1062+W1062</f>
        <v>0</v>
      </c>
      <c r="V1062" s="107"/>
      <c r="W1062" s="107"/>
      <c r="X1062" s="107">
        <f t="shared" ref="X1062:X1098" si="224">Y1062+Z1062</f>
        <v>0</v>
      </c>
      <c r="Y1062" s="107"/>
      <c r="Z1062" s="107"/>
      <c r="AA1062" s="108">
        <f>C1062+I1062-L1062-O1062-U1062-X1062-R1062</f>
        <v>0</v>
      </c>
      <c r="AB1062" s="7">
        <v>45560</v>
      </c>
    </row>
    <row r="1063" spans="1:28" ht="15.75" hidden="1" x14ac:dyDescent="0.25">
      <c r="A1063" s="24">
        <v>45560</v>
      </c>
      <c r="B1063" s="25" t="s">
        <v>396</v>
      </c>
      <c r="C1063" s="25"/>
      <c r="D1063" s="25" t="s">
        <v>46</v>
      </c>
      <c r="E1063" s="25" t="s">
        <v>63</v>
      </c>
      <c r="F1063" s="25">
        <v>20</v>
      </c>
      <c r="G1063" s="25" t="s">
        <v>48</v>
      </c>
      <c r="H1063" s="25">
        <v>450000</v>
      </c>
      <c r="I1063" s="11">
        <f t="shared" si="219"/>
        <v>9000000</v>
      </c>
      <c r="J1063" s="31" t="s">
        <v>312</v>
      </c>
      <c r="K1063" s="11" t="s">
        <v>1999</v>
      </c>
      <c r="L1063" s="107">
        <f t="shared" si="220"/>
        <v>0</v>
      </c>
      <c r="M1063" s="107"/>
      <c r="N1063" s="107"/>
      <c r="O1063" s="107">
        <f t="shared" si="221"/>
        <v>9000000</v>
      </c>
      <c r="P1063" s="107">
        <v>9000000</v>
      </c>
      <c r="Q1063" s="107"/>
      <c r="R1063" s="107">
        <f t="shared" si="222"/>
        <v>0</v>
      </c>
      <c r="S1063" s="107"/>
      <c r="T1063" s="107"/>
      <c r="U1063" s="107">
        <f t="shared" si="223"/>
        <v>0</v>
      </c>
      <c r="V1063" s="107"/>
      <c r="W1063" s="107"/>
      <c r="X1063" s="107">
        <f t="shared" si="224"/>
        <v>0</v>
      </c>
      <c r="Y1063" s="107"/>
      <c r="Z1063" s="107"/>
      <c r="AA1063" s="108">
        <f>C1063+I1063-L1063-O1063-U1063-X1063-R1063</f>
        <v>0</v>
      </c>
      <c r="AB1063" s="7">
        <v>45559</v>
      </c>
    </row>
    <row r="1064" spans="1:28" ht="15.75" hidden="1" x14ac:dyDescent="0.25">
      <c r="A1064" s="24">
        <v>45560</v>
      </c>
      <c r="B1064" s="25" t="s">
        <v>285</v>
      </c>
      <c r="C1064" s="25"/>
      <c r="D1064" s="25" t="s">
        <v>46</v>
      </c>
      <c r="E1064" s="25" t="s">
        <v>44</v>
      </c>
      <c r="F1064" s="25">
        <v>250</v>
      </c>
      <c r="G1064" s="25" t="s">
        <v>34</v>
      </c>
      <c r="H1064" s="25">
        <v>860</v>
      </c>
      <c r="I1064" s="11">
        <f t="shared" si="219"/>
        <v>215000</v>
      </c>
      <c r="J1064" s="31" t="s">
        <v>324</v>
      </c>
      <c r="K1064" s="11"/>
      <c r="L1064" s="107">
        <f t="shared" si="220"/>
        <v>215000</v>
      </c>
      <c r="M1064" s="107">
        <v>215000</v>
      </c>
      <c r="N1064" s="107"/>
      <c r="O1064" s="107">
        <f t="shared" si="221"/>
        <v>0</v>
      </c>
      <c r="P1064" s="107"/>
      <c r="Q1064" s="107"/>
      <c r="R1064" s="107">
        <f t="shared" si="222"/>
        <v>0</v>
      </c>
      <c r="S1064" s="107"/>
      <c r="T1064" s="107"/>
      <c r="U1064" s="107">
        <f t="shared" si="223"/>
        <v>0</v>
      </c>
      <c r="V1064" s="107"/>
      <c r="W1064" s="107"/>
      <c r="X1064" s="107">
        <f t="shared" si="224"/>
        <v>0</v>
      </c>
      <c r="Y1064" s="107"/>
      <c r="Z1064" s="107"/>
      <c r="AA1064" s="108">
        <f>C1064+I1064-L1064-O1064-U1064-X1064-R1064</f>
        <v>0</v>
      </c>
      <c r="AB1064" s="7">
        <v>45560</v>
      </c>
    </row>
    <row r="1065" spans="1:28" ht="15.75" hidden="1" x14ac:dyDescent="0.25">
      <c r="A1065" s="24">
        <v>45560</v>
      </c>
      <c r="B1065" s="25" t="s">
        <v>73</v>
      </c>
      <c r="C1065" s="25"/>
      <c r="D1065" s="25" t="s">
        <v>46</v>
      </c>
      <c r="E1065" s="25" t="s">
        <v>139</v>
      </c>
      <c r="F1065" s="25">
        <v>2500</v>
      </c>
      <c r="G1065" s="25" t="s">
        <v>34</v>
      </c>
      <c r="H1065" s="25">
        <v>2105</v>
      </c>
      <c r="I1065" s="11">
        <f t="shared" si="219"/>
        <v>5262500</v>
      </c>
      <c r="J1065" s="31" t="s">
        <v>312</v>
      </c>
      <c r="K1065" s="11" t="s">
        <v>2006</v>
      </c>
      <c r="L1065" s="107">
        <f t="shared" si="220"/>
        <v>0</v>
      </c>
      <c r="M1065" s="107"/>
      <c r="N1065" s="107"/>
      <c r="O1065" s="107">
        <f t="shared" si="221"/>
        <v>5262500</v>
      </c>
      <c r="P1065" s="107">
        <v>5262500</v>
      </c>
      <c r="Q1065" s="107"/>
      <c r="R1065" s="107">
        <f t="shared" si="222"/>
        <v>0</v>
      </c>
      <c r="S1065" s="107"/>
      <c r="T1065" s="107"/>
      <c r="U1065" s="107">
        <f t="shared" si="223"/>
        <v>0</v>
      </c>
      <c r="V1065" s="107"/>
      <c r="W1065" s="107"/>
      <c r="X1065" s="107">
        <f t="shared" si="224"/>
        <v>0</v>
      </c>
      <c r="Y1065" s="107"/>
      <c r="Z1065" s="107"/>
      <c r="AA1065" s="108">
        <f>C1065+I1065-L1065-O1065-U1065-X1065-R1065</f>
        <v>0</v>
      </c>
      <c r="AB1065" s="7">
        <v>45560</v>
      </c>
    </row>
    <row r="1066" spans="1:28" ht="15.75" hidden="1" x14ac:dyDescent="0.25">
      <c r="A1066" s="24">
        <v>45560</v>
      </c>
      <c r="B1066" s="25" t="s">
        <v>256</v>
      </c>
      <c r="C1066" s="25"/>
      <c r="D1066" s="25" t="s">
        <v>46</v>
      </c>
      <c r="E1066" s="25" t="s">
        <v>129</v>
      </c>
      <c r="F1066" s="25">
        <v>4</v>
      </c>
      <c r="G1066" s="25" t="s">
        <v>77</v>
      </c>
      <c r="H1066" s="25">
        <v>65000</v>
      </c>
      <c r="I1066" s="11">
        <f t="shared" si="219"/>
        <v>260000</v>
      </c>
      <c r="J1066" s="26" t="s">
        <v>28</v>
      </c>
      <c r="K1066" s="11"/>
      <c r="L1066" s="107">
        <f t="shared" si="220"/>
        <v>0</v>
      </c>
      <c r="M1066" s="107"/>
      <c r="N1066" s="107"/>
      <c r="O1066" s="107">
        <f t="shared" si="221"/>
        <v>0</v>
      </c>
      <c r="P1066" s="107"/>
      <c r="Q1066" s="107"/>
      <c r="R1066" s="107">
        <f t="shared" si="222"/>
        <v>0</v>
      </c>
      <c r="S1066" s="107"/>
      <c r="T1066" s="107"/>
      <c r="U1066" s="107">
        <f t="shared" si="223"/>
        <v>0</v>
      </c>
      <c r="V1066" s="107"/>
      <c r="W1066" s="107"/>
      <c r="X1066" s="107">
        <f t="shared" si="224"/>
        <v>0</v>
      </c>
      <c r="Y1066" s="107"/>
      <c r="Z1066" s="107"/>
      <c r="AA1066" s="108">
        <f>C1066+I1066-L1066-O1066-U1066-X1066-R1066</f>
        <v>260000</v>
      </c>
      <c r="AB1066" s="7"/>
    </row>
    <row r="1067" spans="1:28" ht="15.75" hidden="1" x14ac:dyDescent="0.25">
      <c r="A1067" s="24">
        <v>45560</v>
      </c>
      <c r="B1067" s="25" t="s">
        <v>1105</v>
      </c>
      <c r="C1067" s="25"/>
      <c r="D1067" s="25" t="s">
        <v>46</v>
      </c>
      <c r="E1067" s="25" t="s">
        <v>219</v>
      </c>
      <c r="F1067" s="25">
        <v>10</v>
      </c>
      <c r="G1067" s="25" t="s">
        <v>39</v>
      </c>
      <c r="H1067" s="25">
        <v>300000</v>
      </c>
      <c r="I1067" s="11">
        <f t="shared" si="219"/>
        <v>3000000</v>
      </c>
      <c r="J1067" s="31" t="s">
        <v>324</v>
      </c>
      <c r="K1067" s="11"/>
      <c r="L1067" s="107">
        <f t="shared" si="220"/>
        <v>0</v>
      </c>
      <c r="M1067" s="107"/>
      <c r="N1067" s="107"/>
      <c r="O1067" s="107">
        <f t="shared" si="221"/>
        <v>0</v>
      </c>
      <c r="P1067" s="107"/>
      <c r="Q1067" s="107"/>
      <c r="R1067" s="107">
        <f t="shared" si="222"/>
        <v>0</v>
      </c>
      <c r="S1067" s="107"/>
      <c r="T1067" s="107"/>
      <c r="U1067" s="107">
        <f t="shared" si="223"/>
        <v>3000000</v>
      </c>
      <c r="V1067" s="107">
        <v>3000000</v>
      </c>
      <c r="W1067" s="107"/>
      <c r="X1067" s="107">
        <f t="shared" si="224"/>
        <v>0</v>
      </c>
      <c r="Y1067" s="107"/>
      <c r="Z1067" s="107"/>
      <c r="AA1067" s="108">
        <f>C1067+I1067-L1067-O1067-U1067-X1067-R1067</f>
        <v>0</v>
      </c>
      <c r="AB1067" s="7">
        <v>45560</v>
      </c>
    </row>
    <row r="1068" spans="1:28" ht="15.75" hidden="1" x14ac:dyDescent="0.25">
      <c r="A1068" s="24">
        <v>45560</v>
      </c>
      <c r="B1068" s="25" t="s">
        <v>96</v>
      </c>
      <c r="C1068" s="25"/>
      <c r="D1068" s="25" t="s">
        <v>46</v>
      </c>
      <c r="E1068" s="25" t="s">
        <v>204</v>
      </c>
      <c r="F1068" s="25">
        <v>500</v>
      </c>
      <c r="G1068" s="25" t="s">
        <v>34</v>
      </c>
      <c r="H1068" s="25">
        <v>1120</v>
      </c>
      <c r="I1068" s="11">
        <f t="shared" si="219"/>
        <v>560000</v>
      </c>
      <c r="J1068" s="31" t="s">
        <v>312</v>
      </c>
      <c r="K1068" s="11" t="s">
        <v>2007</v>
      </c>
      <c r="L1068" s="107">
        <f t="shared" si="220"/>
        <v>0</v>
      </c>
      <c r="M1068" s="107"/>
      <c r="N1068" s="107"/>
      <c r="O1068" s="107">
        <f t="shared" si="221"/>
        <v>560000</v>
      </c>
      <c r="P1068" s="107">
        <v>560000</v>
      </c>
      <c r="Q1068" s="107"/>
      <c r="R1068" s="107">
        <f t="shared" si="222"/>
        <v>0</v>
      </c>
      <c r="S1068" s="107"/>
      <c r="T1068" s="107"/>
      <c r="U1068" s="107">
        <f t="shared" si="223"/>
        <v>0</v>
      </c>
      <c r="V1068" s="107"/>
      <c r="W1068" s="107"/>
      <c r="X1068" s="107">
        <f t="shared" si="224"/>
        <v>0</v>
      </c>
      <c r="Y1068" s="107"/>
      <c r="Z1068" s="107"/>
      <c r="AA1068" s="108">
        <f>C1068+I1068-L1068-O1068-U1068-X1068-R1068</f>
        <v>0</v>
      </c>
      <c r="AB1068" s="7">
        <v>45565</v>
      </c>
    </row>
    <row r="1069" spans="1:28" ht="15.75" hidden="1" x14ac:dyDescent="0.25">
      <c r="A1069" s="24">
        <v>45560</v>
      </c>
      <c r="B1069" s="25" t="s">
        <v>96</v>
      </c>
      <c r="C1069" s="25"/>
      <c r="D1069" s="25" t="s">
        <v>46</v>
      </c>
      <c r="E1069" s="25" t="s">
        <v>447</v>
      </c>
      <c r="F1069" s="25">
        <v>500</v>
      </c>
      <c r="G1069" s="25" t="s">
        <v>34</v>
      </c>
      <c r="H1069" s="25">
        <v>1790</v>
      </c>
      <c r="I1069" s="11">
        <f t="shared" si="219"/>
        <v>895000</v>
      </c>
      <c r="J1069" s="31" t="s">
        <v>312</v>
      </c>
      <c r="K1069" s="11" t="s">
        <v>2007</v>
      </c>
      <c r="L1069" s="107">
        <f t="shared" si="220"/>
        <v>0</v>
      </c>
      <c r="M1069" s="107"/>
      <c r="N1069" s="107"/>
      <c r="O1069" s="107">
        <f t="shared" si="221"/>
        <v>895000</v>
      </c>
      <c r="P1069" s="107">
        <v>895000</v>
      </c>
      <c r="Q1069" s="107"/>
      <c r="R1069" s="107">
        <f t="shared" si="222"/>
        <v>0</v>
      </c>
      <c r="S1069" s="107"/>
      <c r="T1069" s="107"/>
      <c r="U1069" s="107">
        <f t="shared" si="223"/>
        <v>0</v>
      </c>
      <c r="V1069" s="107"/>
      <c r="W1069" s="107"/>
      <c r="X1069" s="107">
        <f t="shared" si="224"/>
        <v>0</v>
      </c>
      <c r="Y1069" s="107"/>
      <c r="Z1069" s="107"/>
      <c r="AA1069" s="108">
        <f>C1069+I1069-L1069-O1069-U1069-X1069-R1069</f>
        <v>0</v>
      </c>
      <c r="AB1069" s="7">
        <v>45565</v>
      </c>
    </row>
    <row r="1070" spans="1:28" ht="15.75" hidden="1" x14ac:dyDescent="0.25">
      <c r="A1070" s="24">
        <v>45560</v>
      </c>
      <c r="B1070" s="25" t="s">
        <v>99</v>
      </c>
      <c r="C1070" s="25"/>
      <c r="D1070" s="25"/>
      <c r="E1070" s="25" t="s">
        <v>101</v>
      </c>
      <c r="F1070" s="25">
        <v>31.4</v>
      </c>
      <c r="G1070" s="25" t="s">
        <v>39</v>
      </c>
      <c r="H1070" s="25"/>
      <c r="I1070" s="11">
        <f t="shared" si="219"/>
        <v>0</v>
      </c>
      <c r="J1070" s="26" t="s">
        <v>28</v>
      </c>
      <c r="K1070" s="11"/>
      <c r="L1070" s="107">
        <f t="shared" si="220"/>
        <v>0</v>
      </c>
      <c r="M1070" s="107"/>
      <c r="N1070" s="107"/>
      <c r="O1070" s="107">
        <f t="shared" si="221"/>
        <v>0</v>
      </c>
      <c r="P1070" s="107"/>
      <c r="Q1070" s="107"/>
      <c r="R1070" s="107">
        <f t="shared" si="222"/>
        <v>0</v>
      </c>
      <c r="S1070" s="107"/>
      <c r="T1070" s="107"/>
      <c r="U1070" s="107">
        <f t="shared" si="223"/>
        <v>0</v>
      </c>
      <c r="V1070" s="107"/>
      <c r="W1070" s="107"/>
      <c r="X1070" s="107">
        <f t="shared" si="224"/>
        <v>0</v>
      </c>
      <c r="Y1070" s="107"/>
      <c r="Z1070" s="107"/>
      <c r="AA1070" s="108">
        <f>C1070+I1070-L1070-O1070-U1070-X1070-R1070</f>
        <v>0</v>
      </c>
      <c r="AB1070" s="7"/>
    </row>
    <row r="1071" spans="1:28" ht="15.75" hidden="1" x14ac:dyDescent="0.25">
      <c r="A1071" s="24">
        <v>45560</v>
      </c>
      <c r="B1071" s="25" t="s">
        <v>99</v>
      </c>
      <c r="C1071" s="25"/>
      <c r="D1071" s="25"/>
      <c r="E1071" s="25" t="s">
        <v>567</v>
      </c>
      <c r="F1071" s="25">
        <v>39.4</v>
      </c>
      <c r="G1071" s="25" t="s">
        <v>39</v>
      </c>
      <c r="H1071" s="25"/>
      <c r="I1071" s="11">
        <f t="shared" si="219"/>
        <v>0</v>
      </c>
      <c r="J1071" s="26" t="s">
        <v>28</v>
      </c>
      <c r="K1071" s="11"/>
      <c r="L1071" s="107">
        <f t="shared" si="220"/>
        <v>0</v>
      </c>
      <c r="M1071" s="107"/>
      <c r="N1071" s="107"/>
      <c r="O1071" s="107">
        <f t="shared" si="221"/>
        <v>0</v>
      </c>
      <c r="P1071" s="107"/>
      <c r="Q1071" s="107"/>
      <c r="R1071" s="107">
        <f t="shared" si="222"/>
        <v>0</v>
      </c>
      <c r="S1071" s="107"/>
      <c r="T1071" s="107"/>
      <c r="U1071" s="107">
        <f t="shared" si="223"/>
        <v>0</v>
      </c>
      <c r="V1071" s="107"/>
      <c r="W1071" s="107"/>
      <c r="X1071" s="107">
        <f t="shared" si="224"/>
        <v>0</v>
      </c>
      <c r="Y1071" s="107"/>
      <c r="Z1071" s="107"/>
      <c r="AA1071" s="108">
        <f>C1071+I1071-L1071-O1071-U1071-X1071-R1071</f>
        <v>0</v>
      </c>
      <c r="AB1071" s="7"/>
    </row>
    <row r="1072" spans="1:28" ht="15.75" hidden="1" x14ac:dyDescent="0.25">
      <c r="A1072" s="24">
        <v>45560</v>
      </c>
      <c r="B1072" s="25" t="s">
        <v>1770</v>
      </c>
      <c r="C1072" s="25"/>
      <c r="D1072" s="25" t="s">
        <v>46</v>
      </c>
      <c r="E1072" s="25" t="s">
        <v>172</v>
      </c>
      <c r="F1072" s="25">
        <v>3</v>
      </c>
      <c r="G1072" s="25" t="s">
        <v>27</v>
      </c>
      <c r="H1072" s="25">
        <v>25000</v>
      </c>
      <c r="I1072" s="11">
        <f t="shared" si="219"/>
        <v>75000</v>
      </c>
      <c r="J1072" s="31" t="s">
        <v>324</v>
      </c>
      <c r="K1072" s="11"/>
      <c r="L1072" s="107">
        <f t="shared" si="220"/>
        <v>0</v>
      </c>
      <c r="M1072" s="107"/>
      <c r="N1072" s="107"/>
      <c r="O1072" s="107">
        <f t="shared" si="221"/>
        <v>0</v>
      </c>
      <c r="P1072" s="107"/>
      <c r="Q1072" s="107"/>
      <c r="R1072" s="107">
        <f t="shared" si="222"/>
        <v>0</v>
      </c>
      <c r="S1072" s="107"/>
      <c r="T1072" s="107"/>
      <c r="U1072" s="107">
        <f t="shared" si="223"/>
        <v>0</v>
      </c>
      <c r="V1072" s="107"/>
      <c r="W1072" s="107"/>
      <c r="X1072" s="107">
        <f t="shared" si="224"/>
        <v>75000</v>
      </c>
      <c r="Y1072" s="107">
        <v>75000</v>
      </c>
      <c r="Z1072" s="107"/>
      <c r="AA1072" s="108">
        <f>C1072+I1072-L1072-O1072-U1072-X1072-R1072</f>
        <v>0</v>
      </c>
      <c r="AB1072" s="7">
        <v>45560</v>
      </c>
    </row>
    <row r="1073" spans="1:28" ht="15.75" hidden="1" x14ac:dyDescent="0.25">
      <c r="A1073" s="24">
        <v>45560</v>
      </c>
      <c r="B1073" s="25" t="s">
        <v>1770</v>
      </c>
      <c r="C1073" s="25"/>
      <c r="D1073" s="25" t="s">
        <v>46</v>
      </c>
      <c r="E1073" s="25" t="s">
        <v>42</v>
      </c>
      <c r="F1073" s="25">
        <v>1500</v>
      </c>
      <c r="G1073" s="25" t="s">
        <v>34</v>
      </c>
      <c r="H1073" s="25">
        <v>3500</v>
      </c>
      <c r="I1073" s="11">
        <f t="shared" si="219"/>
        <v>5250000</v>
      </c>
      <c r="J1073" s="31" t="s">
        <v>324</v>
      </c>
      <c r="K1073" s="11"/>
      <c r="L1073" s="107">
        <f t="shared" si="220"/>
        <v>0</v>
      </c>
      <c r="M1073" s="107"/>
      <c r="N1073" s="107"/>
      <c r="O1073" s="107">
        <f t="shared" si="221"/>
        <v>0</v>
      </c>
      <c r="P1073" s="107"/>
      <c r="Q1073" s="107"/>
      <c r="R1073" s="107">
        <f t="shared" si="222"/>
        <v>0</v>
      </c>
      <c r="S1073" s="107"/>
      <c r="T1073" s="107"/>
      <c r="U1073" s="107">
        <f t="shared" si="223"/>
        <v>0</v>
      </c>
      <c r="V1073" s="107"/>
      <c r="W1073" s="107"/>
      <c r="X1073" s="107">
        <f t="shared" si="224"/>
        <v>5250000</v>
      </c>
      <c r="Y1073" s="107">
        <v>5250000</v>
      </c>
      <c r="Z1073" s="107"/>
      <c r="AA1073" s="108">
        <f>C1073+I1073-L1073-O1073-U1073-X1073-R1073</f>
        <v>0</v>
      </c>
      <c r="AB1073" s="7">
        <v>45560</v>
      </c>
    </row>
    <row r="1074" spans="1:28" ht="15.75" hidden="1" x14ac:dyDescent="0.25">
      <c r="A1074" s="24">
        <v>45560</v>
      </c>
      <c r="B1074" s="25" t="s">
        <v>357</v>
      </c>
      <c r="C1074" s="25"/>
      <c r="D1074" s="25" t="s">
        <v>46</v>
      </c>
      <c r="E1074" s="25" t="s">
        <v>454</v>
      </c>
      <c r="F1074" s="25">
        <v>2.4</v>
      </c>
      <c r="G1074" s="25" t="s">
        <v>125</v>
      </c>
      <c r="H1074" s="25">
        <v>55000</v>
      </c>
      <c r="I1074" s="11">
        <f t="shared" si="219"/>
        <v>132000</v>
      </c>
      <c r="J1074" s="31" t="s">
        <v>312</v>
      </c>
      <c r="K1074" s="11"/>
      <c r="L1074" s="107">
        <f t="shared" si="220"/>
        <v>0</v>
      </c>
      <c r="M1074" s="107"/>
      <c r="N1074" s="107"/>
      <c r="O1074" s="107">
        <f t="shared" si="221"/>
        <v>0</v>
      </c>
      <c r="P1074" s="107"/>
      <c r="Q1074" s="107"/>
      <c r="R1074" s="107">
        <f t="shared" si="222"/>
        <v>132000</v>
      </c>
      <c r="S1074" s="107">
        <v>132000</v>
      </c>
      <c r="T1074" s="107"/>
      <c r="U1074" s="107">
        <f t="shared" si="223"/>
        <v>0</v>
      </c>
      <c r="V1074" s="107"/>
      <c r="W1074" s="107"/>
      <c r="X1074" s="107">
        <f t="shared" si="224"/>
        <v>0</v>
      </c>
      <c r="Y1074" s="107"/>
      <c r="Z1074" s="107"/>
      <c r="AA1074" s="108">
        <f>C1074+I1074-L1074-O1074-U1074-X1074-R1074</f>
        <v>0</v>
      </c>
      <c r="AB1074" s="7">
        <v>45560</v>
      </c>
    </row>
    <row r="1075" spans="1:28" ht="15.75" hidden="1" x14ac:dyDescent="0.25">
      <c r="A1075" s="24">
        <v>45560</v>
      </c>
      <c r="B1075" s="25" t="s">
        <v>1024</v>
      </c>
      <c r="C1075" s="25"/>
      <c r="D1075" s="25" t="s">
        <v>46</v>
      </c>
      <c r="E1075" s="25" t="s">
        <v>42</v>
      </c>
      <c r="F1075" s="25">
        <v>200</v>
      </c>
      <c r="G1075" s="25" t="s">
        <v>34</v>
      </c>
      <c r="H1075" s="25">
        <v>4000</v>
      </c>
      <c r="I1075" s="11">
        <f t="shared" si="219"/>
        <v>800000</v>
      </c>
      <c r="J1075" s="31" t="s">
        <v>312</v>
      </c>
      <c r="K1075" s="11"/>
      <c r="L1075" s="107">
        <f t="shared" si="220"/>
        <v>0</v>
      </c>
      <c r="M1075" s="107"/>
      <c r="N1075" s="107"/>
      <c r="O1075" s="107">
        <f t="shared" si="221"/>
        <v>0</v>
      </c>
      <c r="P1075" s="107"/>
      <c r="Q1075" s="107"/>
      <c r="R1075" s="107">
        <f t="shared" si="222"/>
        <v>800000</v>
      </c>
      <c r="S1075" s="107">
        <v>800000</v>
      </c>
      <c r="T1075" s="107"/>
      <c r="U1075" s="107">
        <f t="shared" si="223"/>
        <v>0</v>
      </c>
      <c r="V1075" s="107"/>
      <c r="W1075" s="107"/>
      <c r="X1075" s="107">
        <f t="shared" si="224"/>
        <v>0</v>
      </c>
      <c r="Y1075" s="107"/>
      <c r="Z1075" s="107"/>
      <c r="AA1075" s="108">
        <f>C1075+I1075-L1075-O1075-U1075-X1075-R1075</f>
        <v>0</v>
      </c>
      <c r="AB1075" s="7">
        <v>45560</v>
      </c>
    </row>
    <row r="1076" spans="1:28" ht="15.75" hidden="1" x14ac:dyDescent="0.25">
      <c r="A1076" s="24">
        <v>45560</v>
      </c>
      <c r="B1076" s="25" t="s">
        <v>307</v>
      </c>
      <c r="C1076" s="25"/>
      <c r="D1076" s="25" t="s">
        <v>46</v>
      </c>
      <c r="E1076" s="25" t="s">
        <v>138</v>
      </c>
      <c r="F1076" s="25">
        <v>250</v>
      </c>
      <c r="G1076" s="25" t="s">
        <v>34</v>
      </c>
      <c r="H1076" s="25">
        <v>1390</v>
      </c>
      <c r="I1076" s="11">
        <f t="shared" si="219"/>
        <v>347500</v>
      </c>
      <c r="J1076" s="31" t="s">
        <v>324</v>
      </c>
      <c r="K1076" s="11"/>
      <c r="L1076" s="107">
        <f t="shared" si="220"/>
        <v>0</v>
      </c>
      <c r="M1076" s="107"/>
      <c r="N1076" s="107"/>
      <c r="O1076" s="107">
        <f t="shared" si="221"/>
        <v>0</v>
      </c>
      <c r="P1076" s="107"/>
      <c r="Q1076" s="107"/>
      <c r="R1076" s="107">
        <f t="shared" si="222"/>
        <v>347500</v>
      </c>
      <c r="S1076" s="107">
        <v>347500</v>
      </c>
      <c r="T1076" s="107"/>
      <c r="U1076" s="107">
        <f t="shared" si="223"/>
        <v>0</v>
      </c>
      <c r="V1076" s="107"/>
      <c r="W1076" s="107"/>
      <c r="X1076" s="107">
        <f t="shared" si="224"/>
        <v>0</v>
      </c>
      <c r="Y1076" s="107"/>
      <c r="Z1076" s="107"/>
      <c r="AA1076" s="108">
        <f>C1076+I1076-L1076-O1076-U1076-X1076-R1076</f>
        <v>0</v>
      </c>
      <c r="AB1076" s="7">
        <v>45560</v>
      </c>
    </row>
    <row r="1077" spans="1:28" ht="15.75" hidden="1" x14ac:dyDescent="0.25">
      <c r="A1077" s="24">
        <v>45560</v>
      </c>
      <c r="B1077" s="25" t="s">
        <v>307</v>
      </c>
      <c r="C1077" s="25"/>
      <c r="D1077" s="25" t="s">
        <v>46</v>
      </c>
      <c r="E1077" s="25" t="s">
        <v>58</v>
      </c>
      <c r="F1077" s="25">
        <v>400</v>
      </c>
      <c r="G1077" s="25" t="s">
        <v>34</v>
      </c>
      <c r="H1077" s="25">
        <v>2000</v>
      </c>
      <c r="I1077" s="11">
        <f t="shared" si="219"/>
        <v>800000</v>
      </c>
      <c r="J1077" s="31" t="s">
        <v>324</v>
      </c>
      <c r="K1077" s="11"/>
      <c r="L1077" s="107">
        <f t="shared" si="220"/>
        <v>0</v>
      </c>
      <c r="M1077" s="107"/>
      <c r="N1077" s="107"/>
      <c r="O1077" s="107">
        <f t="shared" si="221"/>
        <v>0</v>
      </c>
      <c r="P1077" s="107"/>
      <c r="Q1077" s="107"/>
      <c r="R1077" s="107">
        <f t="shared" si="222"/>
        <v>800000</v>
      </c>
      <c r="S1077" s="107">
        <v>800000</v>
      </c>
      <c r="T1077" s="107"/>
      <c r="U1077" s="107">
        <f t="shared" si="223"/>
        <v>0</v>
      </c>
      <c r="V1077" s="107"/>
      <c r="W1077" s="107"/>
      <c r="X1077" s="107">
        <f t="shared" si="224"/>
        <v>0</v>
      </c>
      <c r="Y1077" s="107"/>
      <c r="Z1077" s="107"/>
      <c r="AA1077" s="108">
        <f>C1077+I1077-L1077-O1077-U1077-X1077-R1077</f>
        <v>0</v>
      </c>
      <c r="AB1077" s="7">
        <v>45560</v>
      </c>
    </row>
    <row r="1078" spans="1:28" ht="15.75" hidden="1" x14ac:dyDescent="0.25">
      <c r="A1078" s="24">
        <v>45560</v>
      </c>
      <c r="B1078" s="25" t="s">
        <v>99</v>
      </c>
      <c r="C1078" s="25"/>
      <c r="D1078" s="25"/>
      <c r="E1078" s="25" t="s">
        <v>567</v>
      </c>
      <c r="F1078" s="25">
        <v>80.2</v>
      </c>
      <c r="G1078" s="25" t="s">
        <v>39</v>
      </c>
      <c r="H1078" s="25"/>
      <c r="I1078" s="11">
        <f t="shared" si="219"/>
        <v>0</v>
      </c>
      <c r="J1078" s="26" t="s">
        <v>28</v>
      </c>
      <c r="K1078" s="11"/>
      <c r="L1078" s="107">
        <f t="shared" si="220"/>
        <v>0</v>
      </c>
      <c r="M1078" s="107"/>
      <c r="N1078" s="107"/>
      <c r="O1078" s="107">
        <f t="shared" si="221"/>
        <v>0</v>
      </c>
      <c r="P1078" s="107"/>
      <c r="Q1078" s="107"/>
      <c r="R1078" s="107">
        <f t="shared" si="222"/>
        <v>0</v>
      </c>
      <c r="S1078" s="107"/>
      <c r="T1078" s="107"/>
      <c r="U1078" s="107">
        <f t="shared" si="223"/>
        <v>0</v>
      </c>
      <c r="V1078" s="107"/>
      <c r="W1078" s="107"/>
      <c r="X1078" s="107">
        <f t="shared" si="224"/>
        <v>0</v>
      </c>
      <c r="Y1078" s="107"/>
      <c r="Z1078" s="107"/>
      <c r="AA1078" s="108">
        <f>C1078+I1078-L1078-O1078-U1078-X1078-R1078</f>
        <v>0</v>
      </c>
      <c r="AB1078" s="7"/>
    </row>
    <row r="1079" spans="1:28" ht="15.75" hidden="1" x14ac:dyDescent="0.25">
      <c r="A1079" s="24">
        <v>45560</v>
      </c>
      <c r="B1079" s="25" t="s">
        <v>51</v>
      </c>
      <c r="C1079" s="25"/>
      <c r="D1079" s="25" t="s">
        <v>46</v>
      </c>
      <c r="E1079" s="25" t="s">
        <v>106</v>
      </c>
      <c r="F1079" s="25">
        <v>228.4</v>
      </c>
      <c r="G1079" s="25" t="s">
        <v>39</v>
      </c>
      <c r="H1079" s="25">
        <v>45000</v>
      </c>
      <c r="I1079" s="11">
        <f t="shared" si="219"/>
        <v>10278000</v>
      </c>
      <c r="J1079" s="26" t="s">
        <v>28</v>
      </c>
      <c r="K1079" s="11"/>
      <c r="L1079" s="107">
        <f t="shared" si="220"/>
        <v>0</v>
      </c>
      <c r="M1079" s="107"/>
      <c r="N1079" s="107"/>
      <c r="O1079" s="107">
        <f t="shared" si="221"/>
        <v>0</v>
      </c>
      <c r="P1079" s="107"/>
      <c r="Q1079" s="107"/>
      <c r="R1079" s="107">
        <f t="shared" si="222"/>
        <v>0</v>
      </c>
      <c r="S1079" s="107"/>
      <c r="T1079" s="107"/>
      <c r="U1079" s="107">
        <f t="shared" si="223"/>
        <v>0</v>
      </c>
      <c r="V1079" s="107"/>
      <c r="W1079" s="107"/>
      <c r="X1079" s="107">
        <f t="shared" si="224"/>
        <v>0</v>
      </c>
      <c r="Y1079" s="107"/>
      <c r="Z1079" s="107"/>
      <c r="AA1079" s="108">
        <f>C1079+I1079-L1079-O1079-U1079-X1079-R1079</f>
        <v>10278000</v>
      </c>
      <c r="AB1079" s="7"/>
    </row>
    <row r="1080" spans="1:28" ht="15.75" hidden="1" x14ac:dyDescent="0.25">
      <c r="A1080" s="24">
        <v>45560</v>
      </c>
      <c r="B1080" s="25" t="s">
        <v>51</v>
      </c>
      <c r="C1080" s="25"/>
      <c r="D1080" s="25" t="s">
        <v>46</v>
      </c>
      <c r="E1080" s="25" t="s">
        <v>100</v>
      </c>
      <c r="F1080" s="25">
        <v>59.1</v>
      </c>
      <c r="G1080" s="25" t="s">
        <v>39</v>
      </c>
      <c r="H1080" s="25">
        <v>45000</v>
      </c>
      <c r="I1080" s="11">
        <f t="shared" si="219"/>
        <v>2659500</v>
      </c>
      <c r="J1080" s="26" t="s">
        <v>28</v>
      </c>
      <c r="K1080" s="11"/>
      <c r="L1080" s="107">
        <f t="shared" si="220"/>
        <v>0</v>
      </c>
      <c r="M1080" s="107"/>
      <c r="N1080" s="107"/>
      <c r="O1080" s="107">
        <f t="shared" si="221"/>
        <v>0</v>
      </c>
      <c r="P1080" s="107"/>
      <c r="Q1080" s="107"/>
      <c r="R1080" s="107">
        <f t="shared" si="222"/>
        <v>0</v>
      </c>
      <c r="S1080" s="107"/>
      <c r="T1080" s="107"/>
      <c r="U1080" s="107">
        <f t="shared" si="223"/>
        <v>0</v>
      </c>
      <c r="V1080" s="107"/>
      <c r="W1080" s="107"/>
      <c r="X1080" s="107">
        <f t="shared" si="224"/>
        <v>0</v>
      </c>
      <c r="Y1080" s="107"/>
      <c r="Z1080" s="107"/>
      <c r="AA1080" s="108">
        <f>C1080+I1080-L1080-O1080-U1080-X1080-R1080</f>
        <v>2659500</v>
      </c>
      <c r="AB1080" s="7"/>
    </row>
    <row r="1081" spans="1:28" ht="15.75" hidden="1" x14ac:dyDescent="0.25">
      <c r="A1081" s="24">
        <v>45560</v>
      </c>
      <c r="B1081" s="25" t="s">
        <v>51</v>
      </c>
      <c r="C1081" s="25"/>
      <c r="D1081" s="25" t="s">
        <v>46</v>
      </c>
      <c r="E1081" s="25" t="s">
        <v>81</v>
      </c>
      <c r="F1081" s="25">
        <v>46.6</v>
      </c>
      <c r="G1081" s="25" t="s">
        <v>39</v>
      </c>
      <c r="H1081" s="25">
        <v>45000</v>
      </c>
      <c r="I1081" s="11">
        <f t="shared" si="219"/>
        <v>2097000</v>
      </c>
      <c r="J1081" s="26" t="s">
        <v>28</v>
      </c>
      <c r="K1081" s="11"/>
      <c r="L1081" s="107">
        <f t="shared" si="220"/>
        <v>0</v>
      </c>
      <c r="M1081" s="107"/>
      <c r="N1081" s="107"/>
      <c r="O1081" s="107">
        <f t="shared" si="221"/>
        <v>0</v>
      </c>
      <c r="P1081" s="107"/>
      <c r="Q1081" s="107"/>
      <c r="R1081" s="107">
        <f t="shared" si="222"/>
        <v>0</v>
      </c>
      <c r="S1081" s="107"/>
      <c r="T1081" s="107"/>
      <c r="U1081" s="107">
        <f t="shared" si="223"/>
        <v>0</v>
      </c>
      <c r="V1081" s="107"/>
      <c r="W1081" s="107"/>
      <c r="X1081" s="107">
        <f t="shared" si="224"/>
        <v>0</v>
      </c>
      <c r="Y1081" s="107"/>
      <c r="Z1081" s="107"/>
      <c r="AA1081" s="108">
        <f>C1081+I1081-L1081-O1081-U1081-X1081-R1081</f>
        <v>2097000</v>
      </c>
      <c r="AB1081" s="7"/>
    </row>
    <row r="1082" spans="1:28" ht="15.75" hidden="1" x14ac:dyDescent="0.25">
      <c r="A1082" s="24">
        <v>45560</v>
      </c>
      <c r="B1082" s="25" t="s">
        <v>51</v>
      </c>
      <c r="C1082" s="25"/>
      <c r="D1082" s="25" t="s">
        <v>46</v>
      </c>
      <c r="E1082" s="25" t="s">
        <v>105</v>
      </c>
      <c r="F1082" s="25">
        <v>106.9</v>
      </c>
      <c r="G1082" s="25" t="s">
        <v>39</v>
      </c>
      <c r="H1082" s="25">
        <v>45000</v>
      </c>
      <c r="I1082" s="11">
        <f t="shared" si="219"/>
        <v>4810500</v>
      </c>
      <c r="J1082" s="26" t="s">
        <v>28</v>
      </c>
      <c r="K1082" s="11"/>
      <c r="L1082" s="107">
        <f t="shared" si="220"/>
        <v>0</v>
      </c>
      <c r="M1082" s="107"/>
      <c r="N1082" s="107"/>
      <c r="O1082" s="107">
        <f t="shared" si="221"/>
        <v>0</v>
      </c>
      <c r="P1082" s="107"/>
      <c r="Q1082" s="107"/>
      <c r="R1082" s="107">
        <f t="shared" si="222"/>
        <v>0</v>
      </c>
      <c r="S1082" s="107"/>
      <c r="T1082" s="107"/>
      <c r="U1082" s="107">
        <f t="shared" si="223"/>
        <v>0</v>
      </c>
      <c r="V1082" s="107"/>
      <c r="W1082" s="107"/>
      <c r="X1082" s="107">
        <f t="shared" si="224"/>
        <v>0</v>
      </c>
      <c r="Y1082" s="107"/>
      <c r="Z1082" s="107"/>
      <c r="AA1082" s="108">
        <f>C1082+I1082-L1082-O1082-U1082-X1082-R1082</f>
        <v>4810500</v>
      </c>
      <c r="AB1082" s="7"/>
    </row>
    <row r="1083" spans="1:28" ht="15.75" hidden="1" x14ac:dyDescent="0.25">
      <c r="A1083" s="24">
        <v>45560</v>
      </c>
      <c r="B1083" s="25" t="s">
        <v>51</v>
      </c>
      <c r="C1083" s="25"/>
      <c r="D1083" s="25" t="s">
        <v>46</v>
      </c>
      <c r="E1083" s="25" t="s">
        <v>102</v>
      </c>
      <c r="F1083" s="25">
        <v>173.2</v>
      </c>
      <c r="G1083" s="25" t="s">
        <v>39</v>
      </c>
      <c r="H1083" s="25">
        <v>45000</v>
      </c>
      <c r="I1083" s="11">
        <f t="shared" si="219"/>
        <v>7793999.9999999991</v>
      </c>
      <c r="J1083" s="26" t="s">
        <v>28</v>
      </c>
      <c r="K1083" s="11"/>
      <c r="L1083" s="107">
        <f t="shared" si="220"/>
        <v>0</v>
      </c>
      <c r="M1083" s="107"/>
      <c r="N1083" s="107"/>
      <c r="O1083" s="107">
        <f t="shared" si="221"/>
        <v>0</v>
      </c>
      <c r="P1083" s="107"/>
      <c r="Q1083" s="107"/>
      <c r="R1083" s="107">
        <f t="shared" si="222"/>
        <v>0</v>
      </c>
      <c r="S1083" s="107"/>
      <c r="T1083" s="107"/>
      <c r="U1083" s="107">
        <f t="shared" si="223"/>
        <v>0</v>
      </c>
      <c r="V1083" s="107"/>
      <c r="W1083" s="107"/>
      <c r="X1083" s="107">
        <f t="shared" si="224"/>
        <v>0</v>
      </c>
      <c r="Y1083" s="107"/>
      <c r="Z1083" s="107"/>
      <c r="AA1083" s="108">
        <f>C1083+I1083-L1083-O1083-U1083-X1083-R1083</f>
        <v>7793999.9999999991</v>
      </c>
      <c r="AB1083" s="7"/>
    </row>
    <row r="1084" spans="1:28" ht="15.75" hidden="1" x14ac:dyDescent="0.25">
      <c r="A1084" s="24">
        <v>45560</v>
      </c>
      <c r="B1084" s="25" t="s">
        <v>51</v>
      </c>
      <c r="C1084" s="25"/>
      <c r="D1084" s="25" t="s">
        <v>46</v>
      </c>
      <c r="E1084" s="25" t="s">
        <v>103</v>
      </c>
      <c r="F1084" s="25">
        <v>148.30000000000001</v>
      </c>
      <c r="G1084" s="25" t="s">
        <v>39</v>
      </c>
      <c r="H1084" s="25">
        <v>45000</v>
      </c>
      <c r="I1084" s="11">
        <f t="shared" si="219"/>
        <v>6673500.0000000009</v>
      </c>
      <c r="J1084" s="26" t="s">
        <v>28</v>
      </c>
      <c r="K1084" s="11"/>
      <c r="L1084" s="107">
        <f t="shared" si="220"/>
        <v>0</v>
      </c>
      <c r="M1084" s="107"/>
      <c r="N1084" s="107"/>
      <c r="O1084" s="107">
        <f t="shared" si="221"/>
        <v>0</v>
      </c>
      <c r="P1084" s="107"/>
      <c r="Q1084" s="107"/>
      <c r="R1084" s="107">
        <f t="shared" si="222"/>
        <v>0</v>
      </c>
      <c r="S1084" s="107"/>
      <c r="T1084" s="107"/>
      <c r="U1084" s="107">
        <f t="shared" si="223"/>
        <v>0</v>
      </c>
      <c r="V1084" s="107"/>
      <c r="W1084" s="107"/>
      <c r="X1084" s="107">
        <f t="shared" si="224"/>
        <v>0</v>
      </c>
      <c r="Y1084" s="107"/>
      <c r="Z1084" s="107"/>
      <c r="AA1084" s="108">
        <f>C1084+I1084-L1084-O1084-U1084-X1084-R1084</f>
        <v>6673500.0000000009</v>
      </c>
      <c r="AB1084" s="7"/>
    </row>
    <row r="1085" spans="1:28" ht="15.75" hidden="1" x14ac:dyDescent="0.25">
      <c r="A1085" s="24">
        <v>45560</v>
      </c>
      <c r="B1085" s="25" t="s">
        <v>51</v>
      </c>
      <c r="C1085" s="25"/>
      <c r="D1085" s="25" t="s">
        <v>46</v>
      </c>
      <c r="E1085" s="25" t="s">
        <v>104</v>
      </c>
      <c r="F1085" s="25">
        <v>82.8</v>
      </c>
      <c r="G1085" s="25" t="s">
        <v>39</v>
      </c>
      <c r="H1085" s="25">
        <v>45000</v>
      </c>
      <c r="I1085" s="11">
        <f t="shared" si="219"/>
        <v>3726000</v>
      </c>
      <c r="J1085" s="26" t="s">
        <v>28</v>
      </c>
      <c r="K1085" s="11"/>
      <c r="L1085" s="107">
        <f t="shared" si="220"/>
        <v>0</v>
      </c>
      <c r="M1085" s="107"/>
      <c r="N1085" s="107"/>
      <c r="O1085" s="107">
        <f t="shared" si="221"/>
        <v>0</v>
      </c>
      <c r="P1085" s="107"/>
      <c r="Q1085" s="107"/>
      <c r="R1085" s="107">
        <f t="shared" si="222"/>
        <v>0</v>
      </c>
      <c r="S1085" s="107"/>
      <c r="T1085" s="107"/>
      <c r="U1085" s="107">
        <f t="shared" si="223"/>
        <v>0</v>
      </c>
      <c r="V1085" s="107"/>
      <c r="W1085" s="107"/>
      <c r="X1085" s="107">
        <f t="shared" si="224"/>
        <v>0</v>
      </c>
      <c r="Y1085" s="107"/>
      <c r="Z1085" s="107"/>
      <c r="AA1085" s="108">
        <f>C1085+I1085-L1085-O1085-U1085-X1085-R1085</f>
        <v>3726000</v>
      </c>
      <c r="AB1085" s="7"/>
    </row>
    <row r="1086" spans="1:28" ht="15.75" hidden="1" x14ac:dyDescent="0.25">
      <c r="A1086" s="24">
        <v>45560</v>
      </c>
      <c r="B1086" s="25" t="s">
        <v>51</v>
      </c>
      <c r="C1086" s="25"/>
      <c r="D1086" s="25" t="s">
        <v>46</v>
      </c>
      <c r="E1086" s="25" t="s">
        <v>120</v>
      </c>
      <c r="F1086" s="25">
        <v>244.1</v>
      </c>
      <c r="G1086" s="25" t="s">
        <v>39</v>
      </c>
      <c r="H1086" s="25">
        <v>45000</v>
      </c>
      <c r="I1086" s="11">
        <f t="shared" si="219"/>
        <v>10984500</v>
      </c>
      <c r="J1086" s="26" t="s">
        <v>28</v>
      </c>
      <c r="K1086" s="11"/>
      <c r="L1086" s="107">
        <f t="shared" si="220"/>
        <v>0</v>
      </c>
      <c r="M1086" s="107"/>
      <c r="N1086" s="107"/>
      <c r="O1086" s="107">
        <f t="shared" si="221"/>
        <v>0</v>
      </c>
      <c r="P1086" s="107"/>
      <c r="Q1086" s="107"/>
      <c r="R1086" s="107">
        <f t="shared" si="222"/>
        <v>0</v>
      </c>
      <c r="S1086" s="107"/>
      <c r="T1086" s="107"/>
      <c r="U1086" s="107">
        <f t="shared" si="223"/>
        <v>0</v>
      </c>
      <c r="V1086" s="107"/>
      <c r="W1086" s="107"/>
      <c r="X1086" s="107">
        <f t="shared" si="224"/>
        <v>0</v>
      </c>
      <c r="Y1086" s="107"/>
      <c r="Z1086" s="107"/>
      <c r="AA1086" s="108">
        <f>C1086+I1086-L1086-O1086-U1086-X1086-R1086</f>
        <v>10984500</v>
      </c>
      <c r="AB1086" s="7"/>
    </row>
    <row r="1087" spans="1:28" ht="15.75" hidden="1" x14ac:dyDescent="0.25">
      <c r="A1087" s="24">
        <v>45560</v>
      </c>
      <c r="B1087" s="25" t="s">
        <v>449</v>
      </c>
      <c r="C1087" s="25"/>
      <c r="D1087" s="25" t="s">
        <v>46</v>
      </c>
      <c r="E1087" s="25" t="s">
        <v>534</v>
      </c>
      <c r="F1087" s="25">
        <v>125</v>
      </c>
      <c r="G1087" s="25" t="s">
        <v>34</v>
      </c>
      <c r="H1087" s="25">
        <v>3160</v>
      </c>
      <c r="I1087" s="11">
        <f t="shared" si="219"/>
        <v>395000</v>
      </c>
      <c r="J1087" s="31" t="s">
        <v>324</v>
      </c>
      <c r="K1087" s="11"/>
      <c r="L1087" s="107">
        <f t="shared" si="220"/>
        <v>0</v>
      </c>
      <c r="M1087" s="107"/>
      <c r="N1087" s="107"/>
      <c r="O1087" s="107">
        <f t="shared" si="221"/>
        <v>0</v>
      </c>
      <c r="P1087" s="107"/>
      <c r="Q1087" s="107"/>
      <c r="R1087" s="107">
        <f t="shared" si="222"/>
        <v>0</v>
      </c>
      <c r="S1087" s="107"/>
      <c r="T1087" s="107"/>
      <c r="U1087" s="107">
        <f t="shared" si="223"/>
        <v>395000</v>
      </c>
      <c r="V1087" s="107">
        <v>395000</v>
      </c>
      <c r="W1087" s="107"/>
      <c r="X1087" s="107">
        <f t="shared" si="224"/>
        <v>0</v>
      </c>
      <c r="Y1087" s="107"/>
      <c r="Z1087" s="107"/>
      <c r="AA1087" s="108">
        <f>C1087+I1087-L1087-O1087-U1087-X1087-R1087</f>
        <v>0</v>
      </c>
      <c r="AB1087" s="7">
        <v>45560</v>
      </c>
    </row>
    <row r="1088" spans="1:28" ht="15.75" x14ac:dyDescent="0.25">
      <c r="A1088" s="24">
        <v>45560</v>
      </c>
      <c r="B1088" s="25" t="s">
        <v>205</v>
      </c>
      <c r="C1088" s="25"/>
      <c r="D1088" s="25" t="s">
        <v>46</v>
      </c>
      <c r="E1088" s="25" t="s">
        <v>381</v>
      </c>
      <c r="F1088" s="25">
        <v>4</v>
      </c>
      <c r="G1088" s="25" t="s">
        <v>27</v>
      </c>
      <c r="H1088" s="25">
        <v>700000</v>
      </c>
      <c r="I1088" s="11">
        <f t="shared" si="219"/>
        <v>2800000</v>
      </c>
      <c r="J1088" s="26" t="s">
        <v>28</v>
      </c>
      <c r="K1088" s="11" t="s">
        <v>2004</v>
      </c>
      <c r="L1088" s="107">
        <f t="shared" si="220"/>
        <v>0</v>
      </c>
      <c r="M1088" s="107"/>
      <c r="N1088" s="107"/>
      <c r="O1088" s="107">
        <f t="shared" si="221"/>
        <v>0</v>
      </c>
      <c r="P1088" s="107"/>
      <c r="Q1088" s="107"/>
      <c r="R1088" s="107">
        <f t="shared" si="222"/>
        <v>0</v>
      </c>
      <c r="S1088" s="107"/>
      <c r="T1088" s="107"/>
      <c r="U1088" s="107">
        <f t="shared" si="223"/>
        <v>0</v>
      </c>
      <c r="V1088" s="107"/>
      <c r="W1088" s="107"/>
      <c r="X1088" s="107">
        <f t="shared" si="224"/>
        <v>0</v>
      </c>
      <c r="Y1088" s="107"/>
      <c r="Z1088" s="107"/>
      <c r="AA1088" s="108">
        <f>C1088+I1088-L1088-O1088-U1088-X1088-R1088</f>
        <v>2800000</v>
      </c>
      <c r="AB1088" s="7"/>
    </row>
    <row r="1089" spans="1:28" ht="15.75" x14ac:dyDescent="0.25">
      <c r="A1089" s="24">
        <v>45560</v>
      </c>
      <c r="B1089" s="25" t="s">
        <v>205</v>
      </c>
      <c r="C1089" s="25"/>
      <c r="D1089" s="25" t="s">
        <v>46</v>
      </c>
      <c r="E1089" s="25" t="s">
        <v>1259</v>
      </c>
      <c r="F1089" s="25">
        <v>10000</v>
      </c>
      <c r="G1089" s="25" t="s">
        <v>34</v>
      </c>
      <c r="H1089" s="25">
        <v>1020</v>
      </c>
      <c r="I1089" s="11">
        <f t="shared" si="219"/>
        <v>10200000</v>
      </c>
      <c r="J1089" s="26" t="s">
        <v>28</v>
      </c>
      <c r="K1089" s="11" t="s">
        <v>2004</v>
      </c>
      <c r="L1089" s="107">
        <f t="shared" si="220"/>
        <v>0</v>
      </c>
      <c r="M1089" s="107"/>
      <c r="N1089" s="107"/>
      <c r="O1089" s="107">
        <f t="shared" si="221"/>
        <v>0</v>
      </c>
      <c r="P1089" s="107"/>
      <c r="Q1089" s="107"/>
      <c r="R1089" s="107">
        <f t="shared" si="222"/>
        <v>0</v>
      </c>
      <c r="S1089" s="107"/>
      <c r="T1089" s="107"/>
      <c r="U1089" s="107">
        <f t="shared" si="223"/>
        <v>0</v>
      </c>
      <c r="V1089" s="107"/>
      <c r="W1089" s="107"/>
      <c r="X1089" s="107">
        <f t="shared" si="224"/>
        <v>0</v>
      </c>
      <c r="Y1089" s="107"/>
      <c r="Z1089" s="107"/>
      <c r="AA1089" s="108">
        <f>C1089+I1089-L1089-O1089-U1089-X1089-R1089</f>
        <v>10200000</v>
      </c>
      <c r="AB1089" s="7"/>
    </row>
    <row r="1090" spans="1:28" ht="15.75" x14ac:dyDescent="0.25">
      <c r="A1090" s="24">
        <v>45560</v>
      </c>
      <c r="B1090" s="25" t="s">
        <v>205</v>
      </c>
      <c r="C1090" s="25"/>
      <c r="D1090" s="25" t="s">
        <v>46</v>
      </c>
      <c r="E1090" s="25" t="s">
        <v>42</v>
      </c>
      <c r="F1090" s="25">
        <v>500</v>
      </c>
      <c r="G1090" s="25" t="s">
        <v>34</v>
      </c>
      <c r="H1090" s="25">
        <v>3800</v>
      </c>
      <c r="I1090" s="11">
        <f t="shared" si="219"/>
        <v>1900000</v>
      </c>
      <c r="J1090" s="26" t="s">
        <v>28</v>
      </c>
      <c r="K1090" s="11" t="s">
        <v>2003</v>
      </c>
      <c r="L1090" s="107">
        <f t="shared" si="220"/>
        <v>0</v>
      </c>
      <c r="M1090" s="107"/>
      <c r="N1090" s="107"/>
      <c r="O1090" s="107">
        <f t="shared" si="221"/>
        <v>0</v>
      </c>
      <c r="P1090" s="107"/>
      <c r="Q1090" s="107"/>
      <c r="R1090" s="107">
        <f t="shared" si="222"/>
        <v>0</v>
      </c>
      <c r="S1090" s="107"/>
      <c r="T1090" s="107"/>
      <c r="U1090" s="107">
        <f t="shared" si="223"/>
        <v>0</v>
      </c>
      <c r="V1090" s="107"/>
      <c r="W1090" s="107"/>
      <c r="X1090" s="107">
        <f t="shared" si="224"/>
        <v>0</v>
      </c>
      <c r="Y1090" s="107"/>
      <c r="Z1090" s="107"/>
      <c r="AA1090" s="108">
        <f>C1090+I1090-L1090-O1090-U1090-X1090-R1090</f>
        <v>1900000</v>
      </c>
      <c r="AB1090" s="7"/>
    </row>
    <row r="1091" spans="1:28" ht="15.75" hidden="1" x14ac:dyDescent="0.25">
      <c r="A1091" s="24">
        <v>45560</v>
      </c>
      <c r="B1091" s="25" t="s">
        <v>280</v>
      </c>
      <c r="C1091" s="25"/>
      <c r="D1091" s="25" t="s">
        <v>46</v>
      </c>
      <c r="E1091" s="25" t="s">
        <v>108</v>
      </c>
      <c r="F1091" s="25">
        <v>4600</v>
      </c>
      <c r="G1091" s="25" t="s">
        <v>34</v>
      </c>
      <c r="H1091" s="25">
        <v>1675</v>
      </c>
      <c r="I1091" s="11">
        <f t="shared" si="219"/>
        <v>7705000</v>
      </c>
      <c r="J1091" s="38" t="s">
        <v>78</v>
      </c>
      <c r="K1091" s="11"/>
      <c r="L1091" s="107">
        <f t="shared" si="220"/>
        <v>0</v>
      </c>
      <c r="M1091" s="107"/>
      <c r="N1091" s="107"/>
      <c r="O1091" s="107">
        <f t="shared" si="221"/>
        <v>0</v>
      </c>
      <c r="P1091" s="107"/>
      <c r="Q1091" s="107"/>
      <c r="R1091" s="107">
        <f t="shared" si="222"/>
        <v>3879500</v>
      </c>
      <c r="S1091" s="107">
        <v>2000000</v>
      </c>
      <c r="T1091" s="107">
        <v>1879500</v>
      </c>
      <c r="U1091" s="107">
        <f t="shared" si="223"/>
        <v>0</v>
      </c>
      <c r="V1091" s="107"/>
      <c r="W1091" s="107"/>
      <c r="X1091" s="107">
        <f t="shared" si="224"/>
        <v>0</v>
      </c>
      <c r="Y1091" s="107"/>
      <c r="Z1091" s="107"/>
      <c r="AA1091" s="108">
        <f>C1091+I1091-L1091-O1091-U1091-X1091-R1091</f>
        <v>3825500</v>
      </c>
      <c r="AB1091" s="7">
        <v>45561</v>
      </c>
    </row>
    <row r="1092" spans="1:28" ht="15.75" hidden="1" x14ac:dyDescent="0.25">
      <c r="A1092" s="24">
        <v>45560</v>
      </c>
      <c r="B1092" s="25" t="s">
        <v>325</v>
      </c>
      <c r="C1092" s="25"/>
      <c r="D1092" s="25" t="s">
        <v>46</v>
      </c>
      <c r="E1092" s="25" t="s">
        <v>478</v>
      </c>
      <c r="F1092" s="25">
        <v>5</v>
      </c>
      <c r="G1092" s="25" t="s">
        <v>39</v>
      </c>
      <c r="H1092" s="25">
        <v>115000</v>
      </c>
      <c r="I1092" s="11">
        <f t="shared" si="219"/>
        <v>575000</v>
      </c>
      <c r="J1092" s="31" t="s">
        <v>312</v>
      </c>
      <c r="K1092" s="11" t="s">
        <v>1994</v>
      </c>
      <c r="L1092" s="107">
        <f t="shared" si="220"/>
        <v>0</v>
      </c>
      <c r="M1092" s="107"/>
      <c r="N1092" s="107"/>
      <c r="O1092" s="107">
        <f t="shared" si="221"/>
        <v>575000</v>
      </c>
      <c r="P1092" s="107">
        <v>575000</v>
      </c>
      <c r="Q1092" s="107"/>
      <c r="R1092" s="107">
        <f t="shared" si="222"/>
        <v>0</v>
      </c>
      <c r="S1092" s="107"/>
      <c r="T1092" s="107"/>
      <c r="U1092" s="107">
        <f t="shared" si="223"/>
        <v>0</v>
      </c>
      <c r="V1092" s="107"/>
      <c r="W1092" s="107"/>
      <c r="X1092" s="107">
        <f t="shared" si="224"/>
        <v>0</v>
      </c>
      <c r="Y1092" s="107"/>
      <c r="Z1092" s="107"/>
      <c r="AA1092" s="108">
        <f>C1092+I1092-L1092-O1092-U1092-X1092-R1092</f>
        <v>0</v>
      </c>
      <c r="AB1092" s="7">
        <v>45559</v>
      </c>
    </row>
    <row r="1093" spans="1:28" ht="15.75" hidden="1" x14ac:dyDescent="0.25">
      <c r="A1093" s="24">
        <v>45560</v>
      </c>
      <c r="B1093" s="25" t="s">
        <v>203</v>
      </c>
      <c r="C1093" s="25"/>
      <c r="D1093" s="25" t="s">
        <v>46</v>
      </c>
      <c r="E1093" s="25" t="s">
        <v>127</v>
      </c>
      <c r="F1093" s="25">
        <v>2</v>
      </c>
      <c r="G1093" s="25" t="s">
        <v>39</v>
      </c>
      <c r="H1093" s="25">
        <v>70000</v>
      </c>
      <c r="I1093" s="11">
        <f t="shared" si="219"/>
        <v>140000</v>
      </c>
      <c r="J1093" s="26" t="s">
        <v>28</v>
      </c>
      <c r="K1093" s="11"/>
      <c r="L1093" s="107">
        <f t="shared" si="220"/>
        <v>0</v>
      </c>
      <c r="M1093" s="107"/>
      <c r="N1093" s="107"/>
      <c r="O1093" s="107">
        <f t="shared" si="221"/>
        <v>0</v>
      </c>
      <c r="P1093" s="107"/>
      <c r="Q1093" s="107"/>
      <c r="R1093" s="107">
        <f t="shared" si="222"/>
        <v>0</v>
      </c>
      <c r="S1093" s="107"/>
      <c r="T1093" s="107"/>
      <c r="U1093" s="107">
        <f t="shared" si="223"/>
        <v>0</v>
      </c>
      <c r="V1093" s="107"/>
      <c r="W1093" s="107"/>
      <c r="X1093" s="107">
        <f t="shared" si="224"/>
        <v>0</v>
      </c>
      <c r="Y1093" s="107"/>
      <c r="Z1093" s="107"/>
      <c r="AA1093" s="108">
        <f>C1093+I1093-L1093-O1093-U1093-X1093-R1093</f>
        <v>140000</v>
      </c>
      <c r="AB1093" s="7"/>
    </row>
    <row r="1094" spans="1:28" ht="15.75" hidden="1" x14ac:dyDescent="0.25">
      <c r="A1094" s="24">
        <v>45560</v>
      </c>
      <c r="B1094" s="25" t="s">
        <v>203</v>
      </c>
      <c r="C1094" s="25"/>
      <c r="D1094" s="25" t="s">
        <v>46</v>
      </c>
      <c r="E1094" s="25" t="s">
        <v>137</v>
      </c>
      <c r="F1094" s="25">
        <v>20.6</v>
      </c>
      <c r="G1094" s="25" t="s">
        <v>39</v>
      </c>
      <c r="H1094" s="25">
        <v>46000</v>
      </c>
      <c r="I1094" s="11">
        <f t="shared" si="219"/>
        <v>947600.00000000012</v>
      </c>
      <c r="J1094" s="26" t="s">
        <v>28</v>
      </c>
      <c r="K1094" s="11"/>
      <c r="L1094" s="107">
        <f t="shared" si="220"/>
        <v>0</v>
      </c>
      <c r="M1094" s="107"/>
      <c r="N1094" s="107"/>
      <c r="O1094" s="107">
        <f t="shared" si="221"/>
        <v>0</v>
      </c>
      <c r="P1094" s="107"/>
      <c r="Q1094" s="107"/>
      <c r="R1094" s="107">
        <f t="shared" si="222"/>
        <v>0</v>
      </c>
      <c r="S1094" s="107"/>
      <c r="T1094" s="107"/>
      <c r="U1094" s="107">
        <f t="shared" si="223"/>
        <v>0</v>
      </c>
      <c r="V1094" s="107"/>
      <c r="W1094" s="107"/>
      <c r="X1094" s="107">
        <f t="shared" si="224"/>
        <v>0</v>
      </c>
      <c r="Y1094" s="107"/>
      <c r="Z1094" s="107"/>
      <c r="AA1094" s="108">
        <f>C1094+I1094-L1094-O1094-U1094-X1094-R1094</f>
        <v>947600.00000000012</v>
      </c>
      <c r="AB1094" s="7"/>
    </row>
    <row r="1095" spans="1:28" ht="15.75" hidden="1" x14ac:dyDescent="0.25">
      <c r="A1095" s="24">
        <v>45560</v>
      </c>
      <c r="B1095" s="25" t="s">
        <v>203</v>
      </c>
      <c r="C1095" s="25"/>
      <c r="D1095" s="25" t="s">
        <v>46</v>
      </c>
      <c r="E1095" s="25" t="s">
        <v>129</v>
      </c>
      <c r="F1095" s="25">
        <v>4</v>
      </c>
      <c r="G1095" s="25" t="s">
        <v>77</v>
      </c>
      <c r="H1095" s="25">
        <v>65000</v>
      </c>
      <c r="I1095" s="11">
        <f t="shared" si="219"/>
        <v>260000</v>
      </c>
      <c r="J1095" s="26" t="s">
        <v>28</v>
      </c>
      <c r="K1095" s="11"/>
      <c r="L1095" s="107">
        <f t="shared" si="220"/>
        <v>0</v>
      </c>
      <c r="M1095" s="107"/>
      <c r="N1095" s="107"/>
      <c r="O1095" s="107">
        <f t="shared" si="221"/>
        <v>0</v>
      </c>
      <c r="P1095" s="107"/>
      <c r="Q1095" s="107"/>
      <c r="R1095" s="107">
        <f t="shared" si="222"/>
        <v>0</v>
      </c>
      <c r="S1095" s="107"/>
      <c r="T1095" s="107"/>
      <c r="U1095" s="107">
        <f t="shared" si="223"/>
        <v>0</v>
      </c>
      <c r="V1095" s="107"/>
      <c r="W1095" s="107"/>
      <c r="X1095" s="107">
        <f t="shared" si="224"/>
        <v>0</v>
      </c>
      <c r="Y1095" s="107"/>
      <c r="Z1095" s="107"/>
      <c r="AA1095" s="108">
        <f>C1095+I1095-L1095-O1095-U1095-X1095-R1095</f>
        <v>260000</v>
      </c>
      <c r="AB1095" s="7"/>
    </row>
    <row r="1096" spans="1:28" ht="15.75" hidden="1" x14ac:dyDescent="0.25">
      <c r="A1096" s="24">
        <v>45560</v>
      </c>
      <c r="B1096" s="25" t="s">
        <v>1715</v>
      </c>
      <c r="C1096" s="25"/>
      <c r="D1096" s="25" t="s">
        <v>46</v>
      </c>
      <c r="E1096" s="25" t="s">
        <v>69</v>
      </c>
      <c r="F1096" s="25">
        <v>25</v>
      </c>
      <c r="G1096" s="25" t="s">
        <v>39</v>
      </c>
      <c r="H1096" s="25">
        <v>180000</v>
      </c>
      <c r="I1096" s="11">
        <f t="shared" si="219"/>
        <v>4500000</v>
      </c>
      <c r="J1096" s="31" t="s">
        <v>324</v>
      </c>
      <c r="K1096" s="11"/>
      <c r="L1096" s="107">
        <f t="shared" si="220"/>
        <v>4500000</v>
      </c>
      <c r="M1096" s="107">
        <v>4500000</v>
      </c>
      <c r="N1096" s="107"/>
      <c r="O1096" s="107">
        <f t="shared" si="221"/>
        <v>0</v>
      </c>
      <c r="P1096" s="107"/>
      <c r="Q1096" s="107"/>
      <c r="R1096" s="107">
        <f t="shared" si="222"/>
        <v>0</v>
      </c>
      <c r="S1096" s="107"/>
      <c r="T1096" s="107"/>
      <c r="U1096" s="107">
        <f t="shared" si="223"/>
        <v>0</v>
      </c>
      <c r="V1096" s="107"/>
      <c r="W1096" s="107"/>
      <c r="X1096" s="107">
        <f t="shared" si="224"/>
        <v>0</v>
      </c>
      <c r="Y1096" s="107"/>
      <c r="Z1096" s="107"/>
      <c r="AA1096" s="108">
        <f>C1096+I1096-L1096-O1096-U1096-X1096-R1096</f>
        <v>0</v>
      </c>
      <c r="AB1096" s="7">
        <v>45560</v>
      </c>
    </row>
    <row r="1097" spans="1:28" ht="15.75" hidden="1" x14ac:dyDescent="0.25">
      <c r="A1097" s="24">
        <v>45560</v>
      </c>
      <c r="B1097" s="25" t="s">
        <v>594</v>
      </c>
      <c r="C1097" s="25"/>
      <c r="D1097" s="25" t="s">
        <v>46</v>
      </c>
      <c r="E1097" s="25" t="s">
        <v>363</v>
      </c>
      <c r="F1097" s="25">
        <v>1</v>
      </c>
      <c r="G1097" s="25" t="s">
        <v>48</v>
      </c>
      <c r="H1097" s="25">
        <v>230000</v>
      </c>
      <c r="I1097" s="11">
        <f t="shared" si="219"/>
        <v>230000</v>
      </c>
      <c r="J1097" s="31" t="s">
        <v>324</v>
      </c>
      <c r="K1097" s="11"/>
      <c r="L1097" s="107">
        <f t="shared" si="220"/>
        <v>230000</v>
      </c>
      <c r="M1097" s="107">
        <v>230000</v>
      </c>
      <c r="N1097" s="107"/>
      <c r="O1097" s="107">
        <f t="shared" si="221"/>
        <v>0</v>
      </c>
      <c r="P1097" s="107"/>
      <c r="Q1097" s="107"/>
      <c r="R1097" s="107">
        <f t="shared" si="222"/>
        <v>0</v>
      </c>
      <c r="S1097" s="107"/>
      <c r="T1097" s="107"/>
      <c r="U1097" s="107">
        <f t="shared" si="223"/>
        <v>0</v>
      </c>
      <c r="V1097" s="107"/>
      <c r="W1097" s="107"/>
      <c r="X1097" s="107">
        <f t="shared" si="224"/>
        <v>0</v>
      </c>
      <c r="Y1097" s="107"/>
      <c r="Z1097" s="107"/>
      <c r="AA1097" s="108">
        <f>C1097+I1097-L1097-O1097-U1097-X1097-R1097</f>
        <v>0</v>
      </c>
      <c r="AB1097" s="7">
        <v>45560</v>
      </c>
    </row>
    <row r="1098" spans="1:28" ht="15.75" hidden="1" x14ac:dyDescent="0.25">
      <c r="A1098" s="24">
        <v>45560</v>
      </c>
      <c r="B1098" s="25" t="s">
        <v>211</v>
      </c>
      <c r="C1098" s="25"/>
      <c r="D1098" s="25" t="s">
        <v>46</v>
      </c>
      <c r="E1098" s="25" t="s">
        <v>108</v>
      </c>
      <c r="F1098" s="25">
        <v>1600</v>
      </c>
      <c r="G1098" s="25" t="s">
        <v>34</v>
      </c>
      <c r="H1098" s="25">
        <v>2000</v>
      </c>
      <c r="I1098" s="11">
        <f t="shared" si="219"/>
        <v>3200000</v>
      </c>
      <c r="J1098" s="26" t="s">
        <v>28</v>
      </c>
      <c r="K1098" s="11"/>
      <c r="L1098" s="107">
        <f t="shared" si="220"/>
        <v>0</v>
      </c>
      <c r="M1098" s="107"/>
      <c r="N1098" s="107"/>
      <c r="O1098" s="107">
        <f t="shared" si="221"/>
        <v>0</v>
      </c>
      <c r="P1098" s="107"/>
      <c r="Q1098" s="107"/>
      <c r="R1098" s="107">
        <f t="shared" si="222"/>
        <v>0</v>
      </c>
      <c r="S1098" s="107"/>
      <c r="T1098" s="107"/>
      <c r="U1098" s="107">
        <f t="shared" si="223"/>
        <v>0</v>
      </c>
      <c r="V1098" s="107"/>
      <c r="W1098" s="107"/>
      <c r="X1098" s="107">
        <f t="shared" si="224"/>
        <v>0</v>
      </c>
      <c r="Y1098" s="107"/>
      <c r="Z1098" s="107"/>
      <c r="AA1098" s="108">
        <f>C1098+I1098-L1098-O1098-U1098-X1098-R1098</f>
        <v>3200000</v>
      </c>
      <c r="AB1098" s="7"/>
    </row>
    <row r="1099" spans="1:28" ht="15.75" hidden="1" x14ac:dyDescent="0.25">
      <c r="A1099" s="24">
        <v>45561</v>
      </c>
      <c r="B1099" s="25" t="s">
        <v>788</v>
      </c>
      <c r="C1099" s="25"/>
      <c r="D1099" s="25" t="s">
        <v>46</v>
      </c>
      <c r="E1099" s="25" t="s">
        <v>58</v>
      </c>
      <c r="F1099" s="25">
        <v>200</v>
      </c>
      <c r="G1099" s="25" t="s">
        <v>34</v>
      </c>
      <c r="H1099" s="25">
        <v>2000</v>
      </c>
      <c r="I1099" s="11">
        <f t="shared" ref="I1099:I1145" si="225">F1099*H1099</f>
        <v>400000</v>
      </c>
      <c r="J1099" s="31" t="s">
        <v>312</v>
      </c>
      <c r="K1099" s="11"/>
      <c r="L1099" s="107">
        <f t="shared" ref="L1099:L1145" si="226">M1099+N1099</f>
        <v>0</v>
      </c>
      <c r="M1099" s="107"/>
      <c r="N1099" s="107"/>
      <c r="O1099" s="107">
        <f t="shared" ref="O1099:O1145" si="227">P1099+Q1099</f>
        <v>400000</v>
      </c>
      <c r="P1099" s="107">
        <v>400000</v>
      </c>
      <c r="Q1099" s="107"/>
      <c r="R1099" s="107">
        <f t="shared" ref="R1099:R1145" si="228">S1099+T1099</f>
        <v>0</v>
      </c>
      <c r="S1099" s="107"/>
      <c r="T1099" s="107"/>
      <c r="U1099" s="107">
        <f t="shared" ref="U1099:U1145" si="229">V1099+W1099</f>
        <v>0</v>
      </c>
      <c r="V1099" s="107"/>
      <c r="W1099" s="107"/>
      <c r="X1099" s="107">
        <f t="shared" ref="X1099:X1145" si="230">Y1099+Z1099</f>
        <v>0</v>
      </c>
      <c r="Y1099" s="107"/>
      <c r="Z1099" s="107"/>
      <c r="AA1099" s="108">
        <f>C1099+I1099-L1099-O1099-U1099-X1099-R1099</f>
        <v>0</v>
      </c>
      <c r="AB1099" s="7">
        <v>45565</v>
      </c>
    </row>
    <row r="1100" spans="1:28" ht="15.75" hidden="1" x14ac:dyDescent="0.25">
      <c r="A1100" s="24">
        <v>45561</v>
      </c>
      <c r="B1100" s="25" t="s">
        <v>788</v>
      </c>
      <c r="C1100" s="25"/>
      <c r="D1100" s="25" t="s">
        <v>46</v>
      </c>
      <c r="E1100" s="25" t="s">
        <v>33</v>
      </c>
      <c r="F1100" s="25">
        <v>200</v>
      </c>
      <c r="G1100" s="25" t="s">
        <v>34</v>
      </c>
      <c r="H1100" s="25">
        <v>2500</v>
      </c>
      <c r="I1100" s="11">
        <f t="shared" si="225"/>
        <v>500000</v>
      </c>
      <c r="J1100" s="31" t="s">
        <v>49</v>
      </c>
      <c r="K1100" s="11"/>
      <c r="L1100" s="107">
        <f t="shared" si="226"/>
        <v>0</v>
      </c>
      <c r="M1100" s="107"/>
      <c r="N1100" s="107"/>
      <c r="O1100" s="107">
        <f t="shared" si="227"/>
        <v>4000000</v>
      </c>
      <c r="P1100" s="107">
        <v>4000000</v>
      </c>
      <c r="Q1100" s="107"/>
      <c r="R1100" s="107">
        <f t="shared" si="228"/>
        <v>0</v>
      </c>
      <c r="S1100" s="107"/>
      <c r="T1100" s="107"/>
      <c r="U1100" s="107">
        <f t="shared" si="229"/>
        <v>0</v>
      </c>
      <c r="V1100" s="107"/>
      <c r="W1100" s="107"/>
      <c r="X1100" s="107">
        <f t="shared" si="230"/>
        <v>0</v>
      </c>
      <c r="Y1100" s="107"/>
      <c r="Z1100" s="107"/>
      <c r="AA1100" s="108">
        <f>C1100+I1100-L1100-O1100-U1100-X1100-R1100</f>
        <v>-3500000</v>
      </c>
      <c r="AB1100" s="7">
        <v>45565</v>
      </c>
    </row>
    <row r="1101" spans="1:28" ht="15.75" hidden="1" x14ac:dyDescent="0.25">
      <c r="A1101" s="24">
        <v>45561</v>
      </c>
      <c r="B1101" s="25" t="s">
        <v>778</v>
      </c>
      <c r="C1101" s="25"/>
      <c r="D1101" s="25" t="s">
        <v>46</v>
      </c>
      <c r="E1101" s="25" t="s">
        <v>148</v>
      </c>
      <c r="F1101" s="25">
        <v>1</v>
      </c>
      <c r="G1101" s="25" t="s">
        <v>23</v>
      </c>
      <c r="H1101" s="25">
        <v>400000</v>
      </c>
      <c r="I1101" s="11">
        <f t="shared" si="225"/>
        <v>400000</v>
      </c>
      <c r="J1101" s="31" t="s">
        <v>312</v>
      </c>
      <c r="K1101" s="11" t="s">
        <v>2015</v>
      </c>
      <c r="L1101" s="107">
        <f t="shared" si="226"/>
        <v>0</v>
      </c>
      <c r="M1101" s="107"/>
      <c r="N1101" s="107"/>
      <c r="O1101" s="107">
        <f t="shared" si="227"/>
        <v>400000</v>
      </c>
      <c r="P1101" s="107">
        <v>400000</v>
      </c>
      <c r="Q1101" s="107"/>
      <c r="R1101" s="107">
        <f t="shared" si="228"/>
        <v>0</v>
      </c>
      <c r="S1101" s="107"/>
      <c r="T1101" s="107"/>
      <c r="U1101" s="107">
        <f t="shared" si="229"/>
        <v>0</v>
      </c>
      <c r="V1101" s="107"/>
      <c r="W1101" s="107"/>
      <c r="X1101" s="107">
        <f t="shared" si="230"/>
        <v>0</v>
      </c>
      <c r="Y1101" s="107"/>
      <c r="Z1101" s="107"/>
      <c r="AA1101" s="108">
        <f>C1101+I1101-L1101-O1101-U1101-X1101-R1101</f>
        <v>0</v>
      </c>
      <c r="AB1101" s="7">
        <v>45561</v>
      </c>
    </row>
    <row r="1102" spans="1:28" ht="15.75" hidden="1" x14ac:dyDescent="0.25">
      <c r="A1102" s="24">
        <v>45561</v>
      </c>
      <c r="B1102" s="25" t="s">
        <v>778</v>
      </c>
      <c r="C1102" s="25"/>
      <c r="D1102" s="25" t="s">
        <v>46</v>
      </c>
      <c r="E1102" s="25" t="s">
        <v>53</v>
      </c>
      <c r="F1102" s="25">
        <v>1</v>
      </c>
      <c r="G1102" s="25" t="s">
        <v>23</v>
      </c>
      <c r="H1102" s="25">
        <v>400000</v>
      </c>
      <c r="I1102" s="11">
        <f t="shared" si="225"/>
        <v>400000</v>
      </c>
      <c r="J1102" s="31" t="s">
        <v>312</v>
      </c>
      <c r="K1102" s="11" t="s">
        <v>2015</v>
      </c>
      <c r="L1102" s="107">
        <f t="shared" si="226"/>
        <v>0</v>
      </c>
      <c r="M1102" s="107"/>
      <c r="N1102" s="107"/>
      <c r="O1102" s="107">
        <f t="shared" si="227"/>
        <v>400000</v>
      </c>
      <c r="P1102" s="107">
        <v>400000</v>
      </c>
      <c r="Q1102" s="107"/>
      <c r="R1102" s="107">
        <f t="shared" si="228"/>
        <v>0</v>
      </c>
      <c r="S1102" s="107"/>
      <c r="T1102" s="107"/>
      <c r="U1102" s="107">
        <f t="shared" si="229"/>
        <v>0</v>
      </c>
      <c r="V1102" s="107"/>
      <c r="W1102" s="107"/>
      <c r="X1102" s="107">
        <f t="shared" si="230"/>
        <v>0</v>
      </c>
      <c r="Y1102" s="107"/>
      <c r="Z1102" s="107"/>
      <c r="AA1102" s="108">
        <f>C1102+I1102-L1102-O1102-U1102-X1102-R1102</f>
        <v>0</v>
      </c>
      <c r="AB1102" s="7">
        <v>45561</v>
      </c>
    </row>
    <row r="1103" spans="1:28" ht="15.75" hidden="1" x14ac:dyDescent="0.25">
      <c r="A1103" s="24">
        <v>45561</v>
      </c>
      <c r="B1103" s="25" t="s">
        <v>778</v>
      </c>
      <c r="C1103" s="25"/>
      <c r="D1103" s="25" t="s">
        <v>46</v>
      </c>
      <c r="E1103" s="25" t="s">
        <v>81</v>
      </c>
      <c r="F1103" s="25">
        <v>23.2</v>
      </c>
      <c r="G1103" s="25" t="s">
        <v>39</v>
      </c>
      <c r="H1103" s="25">
        <v>46000</v>
      </c>
      <c r="I1103" s="11">
        <f t="shared" si="225"/>
        <v>1067200</v>
      </c>
      <c r="J1103" s="31" t="s">
        <v>312</v>
      </c>
      <c r="K1103" s="11" t="s">
        <v>2015</v>
      </c>
      <c r="L1103" s="107">
        <f t="shared" si="226"/>
        <v>0</v>
      </c>
      <c r="M1103" s="107"/>
      <c r="N1103" s="107"/>
      <c r="O1103" s="107">
        <f t="shared" si="227"/>
        <v>1067200</v>
      </c>
      <c r="P1103" s="107">
        <v>1067200</v>
      </c>
      <c r="Q1103" s="107"/>
      <c r="R1103" s="107">
        <f t="shared" si="228"/>
        <v>0</v>
      </c>
      <c r="S1103" s="107"/>
      <c r="T1103" s="107"/>
      <c r="U1103" s="107">
        <f t="shared" si="229"/>
        <v>0</v>
      </c>
      <c r="V1103" s="107"/>
      <c r="W1103" s="107"/>
      <c r="X1103" s="107">
        <f t="shared" si="230"/>
        <v>0</v>
      </c>
      <c r="Y1103" s="107"/>
      <c r="Z1103" s="107"/>
      <c r="AA1103" s="108">
        <f>C1103+I1103-L1103-O1103-U1103-X1103-R1103</f>
        <v>0</v>
      </c>
      <c r="AB1103" s="7">
        <v>45561</v>
      </c>
    </row>
    <row r="1104" spans="1:28" ht="15.75" hidden="1" x14ac:dyDescent="0.25">
      <c r="A1104" s="24">
        <v>45561</v>
      </c>
      <c r="B1104" s="25" t="s">
        <v>291</v>
      </c>
      <c r="C1104" s="25"/>
      <c r="D1104" s="25" t="s">
        <v>46</v>
      </c>
      <c r="E1104" s="25" t="s">
        <v>192</v>
      </c>
      <c r="F1104" s="25">
        <v>500</v>
      </c>
      <c r="G1104" s="25" t="s">
        <v>34</v>
      </c>
      <c r="H1104" s="25">
        <v>2500</v>
      </c>
      <c r="I1104" s="11">
        <f t="shared" si="225"/>
        <v>1250000</v>
      </c>
      <c r="J1104" s="26" t="s">
        <v>28</v>
      </c>
      <c r="K1104" s="11"/>
      <c r="L1104" s="107">
        <f t="shared" si="226"/>
        <v>0</v>
      </c>
      <c r="M1104" s="107"/>
      <c r="N1104" s="107"/>
      <c r="O1104" s="107">
        <f t="shared" si="227"/>
        <v>0</v>
      </c>
      <c r="P1104" s="107"/>
      <c r="Q1104" s="107"/>
      <c r="R1104" s="107">
        <f t="shared" si="228"/>
        <v>0</v>
      </c>
      <c r="S1104" s="107"/>
      <c r="T1104" s="107"/>
      <c r="U1104" s="107">
        <f t="shared" si="229"/>
        <v>0</v>
      </c>
      <c r="V1104" s="107"/>
      <c r="W1104" s="107"/>
      <c r="X1104" s="107">
        <f t="shared" si="230"/>
        <v>0</v>
      </c>
      <c r="Y1104" s="107"/>
      <c r="Z1104" s="107"/>
      <c r="AA1104" s="108">
        <f>C1104+I1104-L1104-O1104-U1104-X1104-R1104</f>
        <v>1250000</v>
      </c>
      <c r="AB1104" s="7"/>
    </row>
    <row r="1105" spans="1:28" ht="15.75" hidden="1" x14ac:dyDescent="0.25">
      <c r="A1105" s="24">
        <v>45561</v>
      </c>
      <c r="B1105" s="25" t="s">
        <v>291</v>
      </c>
      <c r="C1105" s="25"/>
      <c r="D1105" s="25" t="s">
        <v>46</v>
      </c>
      <c r="E1105" s="25" t="s">
        <v>42</v>
      </c>
      <c r="F1105" s="25">
        <v>200</v>
      </c>
      <c r="G1105" s="25" t="s">
        <v>34</v>
      </c>
      <c r="H1105" s="25">
        <v>4000</v>
      </c>
      <c r="I1105" s="11">
        <f t="shared" si="225"/>
        <v>800000</v>
      </c>
      <c r="J1105" s="26" t="s">
        <v>28</v>
      </c>
      <c r="K1105" s="11"/>
      <c r="L1105" s="107">
        <f t="shared" si="226"/>
        <v>0</v>
      </c>
      <c r="M1105" s="107"/>
      <c r="N1105" s="107"/>
      <c r="O1105" s="107">
        <f t="shared" si="227"/>
        <v>0</v>
      </c>
      <c r="P1105" s="107"/>
      <c r="Q1105" s="107"/>
      <c r="R1105" s="107">
        <f t="shared" si="228"/>
        <v>0</v>
      </c>
      <c r="S1105" s="107"/>
      <c r="T1105" s="107"/>
      <c r="U1105" s="107">
        <f t="shared" si="229"/>
        <v>0</v>
      </c>
      <c r="V1105" s="107"/>
      <c r="W1105" s="107"/>
      <c r="X1105" s="107">
        <f t="shared" si="230"/>
        <v>0</v>
      </c>
      <c r="Y1105" s="107"/>
      <c r="Z1105" s="107"/>
      <c r="AA1105" s="108">
        <f>C1105+I1105-L1105-O1105-U1105-X1105-R1105</f>
        <v>800000</v>
      </c>
      <c r="AB1105" s="7"/>
    </row>
    <row r="1106" spans="1:28" ht="15.75" hidden="1" x14ac:dyDescent="0.25">
      <c r="A1106" s="24">
        <v>45561</v>
      </c>
      <c r="B1106" s="25" t="s">
        <v>291</v>
      </c>
      <c r="C1106" s="25"/>
      <c r="D1106" s="25" t="s">
        <v>46</v>
      </c>
      <c r="E1106" s="25" t="s">
        <v>130</v>
      </c>
      <c r="F1106" s="25">
        <v>10</v>
      </c>
      <c r="G1106" s="25" t="s">
        <v>77</v>
      </c>
      <c r="H1106" s="25">
        <v>50000</v>
      </c>
      <c r="I1106" s="11">
        <f t="shared" si="225"/>
        <v>500000</v>
      </c>
      <c r="J1106" s="26" t="s">
        <v>28</v>
      </c>
      <c r="K1106" s="11"/>
      <c r="L1106" s="107">
        <f t="shared" si="226"/>
        <v>0</v>
      </c>
      <c r="M1106" s="107"/>
      <c r="N1106" s="107"/>
      <c r="O1106" s="107">
        <f t="shared" si="227"/>
        <v>0</v>
      </c>
      <c r="P1106" s="107"/>
      <c r="Q1106" s="107"/>
      <c r="R1106" s="107">
        <f t="shared" si="228"/>
        <v>0</v>
      </c>
      <c r="S1106" s="107"/>
      <c r="T1106" s="107"/>
      <c r="U1106" s="107">
        <f t="shared" si="229"/>
        <v>0</v>
      </c>
      <c r="V1106" s="107"/>
      <c r="W1106" s="107"/>
      <c r="X1106" s="107">
        <f t="shared" si="230"/>
        <v>0</v>
      </c>
      <c r="Y1106" s="107"/>
      <c r="Z1106" s="107"/>
      <c r="AA1106" s="108">
        <f>C1106+I1106-L1106-O1106-U1106-X1106-R1106</f>
        <v>500000</v>
      </c>
      <c r="AB1106" s="7"/>
    </row>
    <row r="1107" spans="1:28" ht="15.75" hidden="1" x14ac:dyDescent="0.25">
      <c r="A1107" s="24">
        <v>45561</v>
      </c>
      <c r="B1107" s="25" t="s">
        <v>858</v>
      </c>
      <c r="C1107" s="25"/>
      <c r="D1107" s="25" t="s">
        <v>46</v>
      </c>
      <c r="E1107" s="25" t="s">
        <v>173</v>
      </c>
      <c r="F1107" s="25">
        <v>100</v>
      </c>
      <c r="G1107" s="25" t="s">
        <v>34</v>
      </c>
      <c r="H1107" s="25">
        <v>4000</v>
      </c>
      <c r="I1107" s="11">
        <f t="shared" si="225"/>
        <v>400000</v>
      </c>
      <c r="J1107" s="31" t="s">
        <v>312</v>
      </c>
      <c r="K1107" s="11" t="s">
        <v>2012</v>
      </c>
      <c r="L1107" s="107">
        <f t="shared" si="226"/>
        <v>0</v>
      </c>
      <c r="M1107" s="107"/>
      <c r="N1107" s="107"/>
      <c r="O1107" s="107">
        <f t="shared" si="227"/>
        <v>400000</v>
      </c>
      <c r="P1107" s="107">
        <v>400000</v>
      </c>
      <c r="Q1107" s="107"/>
      <c r="R1107" s="107">
        <f t="shared" si="228"/>
        <v>0</v>
      </c>
      <c r="S1107" s="107"/>
      <c r="T1107" s="107"/>
      <c r="U1107" s="107">
        <f t="shared" si="229"/>
        <v>0</v>
      </c>
      <c r="V1107" s="107"/>
      <c r="W1107" s="107"/>
      <c r="X1107" s="107">
        <f t="shared" si="230"/>
        <v>0</v>
      </c>
      <c r="Y1107" s="107"/>
      <c r="Z1107" s="107"/>
      <c r="AA1107" s="108">
        <f>C1107+I1107-L1107-O1107-U1107-X1107-R1107</f>
        <v>0</v>
      </c>
      <c r="AB1107" s="7">
        <v>45561</v>
      </c>
    </row>
    <row r="1108" spans="1:28" ht="15.75" hidden="1" x14ac:dyDescent="0.25">
      <c r="A1108" s="24">
        <v>45561</v>
      </c>
      <c r="B1108" s="25" t="s">
        <v>1954</v>
      </c>
      <c r="C1108" s="25"/>
      <c r="D1108" s="25" t="s">
        <v>46</v>
      </c>
      <c r="E1108" s="25" t="s">
        <v>259</v>
      </c>
      <c r="F1108" s="25">
        <v>1500</v>
      </c>
      <c r="G1108" s="25" t="s">
        <v>34</v>
      </c>
      <c r="H1108" s="25">
        <v>750</v>
      </c>
      <c r="I1108" s="11">
        <f t="shared" si="225"/>
        <v>1125000</v>
      </c>
      <c r="J1108" s="31" t="s">
        <v>324</v>
      </c>
      <c r="K1108" s="11"/>
      <c r="L1108" s="107">
        <f t="shared" si="226"/>
        <v>0</v>
      </c>
      <c r="M1108" s="107"/>
      <c r="N1108" s="107"/>
      <c r="O1108" s="107">
        <f t="shared" si="227"/>
        <v>0</v>
      </c>
      <c r="P1108" s="107"/>
      <c r="Q1108" s="107"/>
      <c r="R1108" s="107">
        <f t="shared" si="228"/>
        <v>0</v>
      </c>
      <c r="S1108" s="107"/>
      <c r="T1108" s="107"/>
      <c r="U1108" s="107">
        <f t="shared" si="229"/>
        <v>1125000</v>
      </c>
      <c r="V1108" s="107">
        <v>1125000</v>
      </c>
      <c r="W1108" s="107"/>
      <c r="X1108" s="107">
        <f t="shared" si="230"/>
        <v>0</v>
      </c>
      <c r="Y1108" s="107"/>
      <c r="Z1108" s="107"/>
      <c r="AA1108" s="108">
        <f>C1108+I1108-L1108-O1108-U1108-X1108-R1108</f>
        <v>0</v>
      </c>
      <c r="AB1108" s="7">
        <v>45561</v>
      </c>
    </row>
    <row r="1109" spans="1:28" ht="15.75" hidden="1" x14ac:dyDescent="0.25">
      <c r="A1109" s="24">
        <v>45561</v>
      </c>
      <c r="B1109" s="25" t="s">
        <v>2010</v>
      </c>
      <c r="C1109" s="25"/>
      <c r="D1109" s="25" t="s">
        <v>46</v>
      </c>
      <c r="E1109" s="25" t="s">
        <v>135</v>
      </c>
      <c r="F1109" s="25">
        <v>20</v>
      </c>
      <c r="G1109" s="25" t="s">
        <v>48</v>
      </c>
      <c r="H1109" s="25">
        <v>150000</v>
      </c>
      <c r="I1109" s="11">
        <f t="shared" si="225"/>
        <v>3000000</v>
      </c>
      <c r="J1109" s="31" t="s">
        <v>324</v>
      </c>
      <c r="K1109" s="11"/>
      <c r="L1109" s="107">
        <f t="shared" si="226"/>
        <v>3000000</v>
      </c>
      <c r="M1109" s="107">
        <v>3000000</v>
      </c>
      <c r="N1109" s="107"/>
      <c r="O1109" s="107">
        <f t="shared" si="227"/>
        <v>0</v>
      </c>
      <c r="P1109" s="107"/>
      <c r="Q1109" s="107"/>
      <c r="R1109" s="107">
        <f t="shared" si="228"/>
        <v>0</v>
      </c>
      <c r="S1109" s="107"/>
      <c r="T1109" s="107"/>
      <c r="U1109" s="107">
        <f t="shared" si="229"/>
        <v>0</v>
      </c>
      <c r="V1109" s="107"/>
      <c r="W1109" s="107"/>
      <c r="X1109" s="107">
        <f t="shared" si="230"/>
        <v>0</v>
      </c>
      <c r="Y1109" s="107"/>
      <c r="Z1109" s="107"/>
      <c r="AA1109" s="108">
        <f>C1109+I1109-L1109-O1109-U1109-X1109-R1109</f>
        <v>0</v>
      </c>
      <c r="AB1109" s="7">
        <v>45561</v>
      </c>
    </row>
    <row r="1110" spans="1:28" ht="15.75" hidden="1" x14ac:dyDescent="0.25">
      <c r="A1110" s="24">
        <v>45561</v>
      </c>
      <c r="B1110" s="25" t="s">
        <v>226</v>
      </c>
      <c r="C1110" s="25"/>
      <c r="D1110" s="25" t="s">
        <v>46</v>
      </c>
      <c r="E1110" s="25" t="s">
        <v>1517</v>
      </c>
      <c r="F1110" s="25">
        <v>6</v>
      </c>
      <c r="G1110" s="25" t="s">
        <v>27</v>
      </c>
      <c r="H1110" s="25">
        <v>850000</v>
      </c>
      <c r="I1110" s="11">
        <f t="shared" si="225"/>
        <v>5100000</v>
      </c>
      <c r="J1110" s="26" t="s">
        <v>28</v>
      </c>
      <c r="K1110" s="11"/>
      <c r="L1110" s="107">
        <f t="shared" si="226"/>
        <v>0</v>
      </c>
      <c r="M1110" s="107"/>
      <c r="N1110" s="107"/>
      <c r="O1110" s="107">
        <f t="shared" si="227"/>
        <v>0</v>
      </c>
      <c r="P1110" s="107"/>
      <c r="Q1110" s="107"/>
      <c r="R1110" s="107">
        <f t="shared" si="228"/>
        <v>0</v>
      </c>
      <c r="S1110" s="107"/>
      <c r="T1110" s="107"/>
      <c r="U1110" s="107">
        <f t="shared" si="229"/>
        <v>0</v>
      </c>
      <c r="V1110" s="107"/>
      <c r="W1110" s="107"/>
      <c r="X1110" s="107">
        <f t="shared" si="230"/>
        <v>0</v>
      </c>
      <c r="Y1110" s="107"/>
      <c r="Z1110" s="107"/>
      <c r="AA1110" s="108">
        <f>C1110+I1110-L1110-O1110-U1110-X1110-R1110</f>
        <v>5100000</v>
      </c>
      <c r="AB1110" s="7"/>
    </row>
    <row r="1111" spans="1:28" ht="15.75" hidden="1" x14ac:dyDescent="0.25">
      <c r="A1111" s="24">
        <v>45561</v>
      </c>
      <c r="B1111" s="25" t="s">
        <v>226</v>
      </c>
      <c r="C1111" s="25"/>
      <c r="D1111" s="25" t="s">
        <v>46</v>
      </c>
      <c r="E1111" s="25" t="s">
        <v>229</v>
      </c>
      <c r="F1111" s="25">
        <v>210</v>
      </c>
      <c r="G1111" s="25" t="s">
        <v>39</v>
      </c>
      <c r="H1111" s="25">
        <v>42000</v>
      </c>
      <c r="I1111" s="11">
        <f t="shared" si="225"/>
        <v>8820000</v>
      </c>
      <c r="J1111" s="26" t="s">
        <v>28</v>
      </c>
      <c r="K1111" s="11"/>
      <c r="L1111" s="107">
        <f t="shared" si="226"/>
        <v>0</v>
      </c>
      <c r="M1111" s="107"/>
      <c r="N1111" s="107"/>
      <c r="O1111" s="107">
        <f t="shared" si="227"/>
        <v>0</v>
      </c>
      <c r="P1111" s="107"/>
      <c r="Q1111" s="107"/>
      <c r="R1111" s="107">
        <f t="shared" si="228"/>
        <v>0</v>
      </c>
      <c r="S1111" s="107"/>
      <c r="T1111" s="107"/>
      <c r="U1111" s="107">
        <f t="shared" si="229"/>
        <v>0</v>
      </c>
      <c r="V1111" s="107"/>
      <c r="W1111" s="107"/>
      <c r="X1111" s="107">
        <f t="shared" si="230"/>
        <v>0</v>
      </c>
      <c r="Y1111" s="107"/>
      <c r="Z1111" s="107"/>
      <c r="AA1111" s="108">
        <f>C1111+I1111-L1111-O1111-U1111-X1111-R1111</f>
        <v>8820000</v>
      </c>
      <c r="AB1111" s="7"/>
    </row>
    <row r="1112" spans="1:28" ht="15.75" hidden="1" x14ac:dyDescent="0.25">
      <c r="A1112" s="24">
        <v>45561</v>
      </c>
      <c r="B1112" s="25" t="s">
        <v>256</v>
      </c>
      <c r="C1112" s="25"/>
      <c r="D1112" s="25" t="s">
        <v>46</v>
      </c>
      <c r="E1112" s="25" t="s">
        <v>64</v>
      </c>
      <c r="F1112" s="25">
        <v>20</v>
      </c>
      <c r="G1112" s="25" t="s">
        <v>39</v>
      </c>
      <c r="H1112" s="25">
        <v>60000</v>
      </c>
      <c r="I1112" s="11">
        <f t="shared" si="225"/>
        <v>1200000</v>
      </c>
      <c r="J1112" s="26" t="s">
        <v>28</v>
      </c>
      <c r="K1112" s="11"/>
      <c r="L1112" s="107">
        <f t="shared" si="226"/>
        <v>0</v>
      </c>
      <c r="M1112" s="107"/>
      <c r="N1112" s="107"/>
      <c r="O1112" s="107">
        <f t="shared" si="227"/>
        <v>0</v>
      </c>
      <c r="P1112" s="107"/>
      <c r="Q1112" s="107"/>
      <c r="R1112" s="107">
        <f t="shared" si="228"/>
        <v>0</v>
      </c>
      <c r="S1112" s="107"/>
      <c r="T1112" s="107"/>
      <c r="U1112" s="107">
        <f t="shared" si="229"/>
        <v>0</v>
      </c>
      <c r="V1112" s="107"/>
      <c r="W1112" s="107"/>
      <c r="X1112" s="107">
        <f t="shared" si="230"/>
        <v>0</v>
      </c>
      <c r="Y1112" s="107"/>
      <c r="Z1112" s="107"/>
      <c r="AA1112" s="108">
        <f>C1112+I1112-L1112-O1112-U1112-X1112-R1112</f>
        <v>1200000</v>
      </c>
      <c r="AB1112" s="7"/>
    </row>
    <row r="1113" spans="1:28" ht="15.75" hidden="1" x14ac:dyDescent="0.25">
      <c r="A1113" s="24">
        <v>45561</v>
      </c>
      <c r="B1113" s="25" t="s">
        <v>256</v>
      </c>
      <c r="C1113" s="25"/>
      <c r="D1113" s="25" t="s">
        <v>46</v>
      </c>
      <c r="E1113" s="25" t="s">
        <v>218</v>
      </c>
      <c r="F1113" s="25">
        <v>2.5</v>
      </c>
      <c r="G1113" s="25" t="s">
        <v>39</v>
      </c>
      <c r="H1113" s="25">
        <v>90000</v>
      </c>
      <c r="I1113" s="11">
        <f t="shared" si="225"/>
        <v>225000</v>
      </c>
      <c r="J1113" s="26" t="s">
        <v>28</v>
      </c>
      <c r="K1113" s="11"/>
      <c r="L1113" s="107">
        <f t="shared" si="226"/>
        <v>0</v>
      </c>
      <c r="M1113" s="107"/>
      <c r="N1113" s="107"/>
      <c r="O1113" s="107">
        <f t="shared" si="227"/>
        <v>0</v>
      </c>
      <c r="P1113" s="107"/>
      <c r="Q1113" s="107"/>
      <c r="R1113" s="107">
        <f t="shared" si="228"/>
        <v>0</v>
      </c>
      <c r="S1113" s="107"/>
      <c r="T1113" s="107"/>
      <c r="U1113" s="107">
        <f t="shared" si="229"/>
        <v>0</v>
      </c>
      <c r="V1113" s="107"/>
      <c r="W1113" s="107"/>
      <c r="X1113" s="107">
        <f t="shared" si="230"/>
        <v>0</v>
      </c>
      <c r="Y1113" s="107"/>
      <c r="Z1113" s="107"/>
      <c r="AA1113" s="108">
        <f>C1113+I1113-L1113-O1113-U1113-X1113-R1113</f>
        <v>225000</v>
      </c>
      <c r="AB1113" s="7"/>
    </row>
    <row r="1114" spans="1:28" ht="15.75" hidden="1" x14ac:dyDescent="0.25">
      <c r="A1114" s="24">
        <v>45561</v>
      </c>
      <c r="B1114" s="25" t="s">
        <v>256</v>
      </c>
      <c r="C1114" s="25"/>
      <c r="D1114" s="25" t="s">
        <v>46</v>
      </c>
      <c r="E1114" s="25" t="s">
        <v>400</v>
      </c>
      <c r="F1114" s="25">
        <v>2.5</v>
      </c>
      <c r="G1114" s="25" t="s">
        <v>39</v>
      </c>
      <c r="H1114" s="25">
        <v>90000</v>
      </c>
      <c r="I1114" s="11">
        <f t="shared" si="225"/>
        <v>225000</v>
      </c>
      <c r="J1114" s="26" t="s">
        <v>28</v>
      </c>
      <c r="K1114" s="11"/>
      <c r="L1114" s="107">
        <f t="shared" si="226"/>
        <v>0</v>
      </c>
      <c r="M1114" s="107"/>
      <c r="N1114" s="107"/>
      <c r="O1114" s="107">
        <f t="shared" si="227"/>
        <v>0</v>
      </c>
      <c r="P1114" s="107"/>
      <c r="Q1114" s="107"/>
      <c r="R1114" s="107">
        <f t="shared" si="228"/>
        <v>0</v>
      </c>
      <c r="S1114" s="107"/>
      <c r="T1114" s="107"/>
      <c r="U1114" s="107">
        <f t="shared" si="229"/>
        <v>0</v>
      </c>
      <c r="V1114" s="107"/>
      <c r="W1114" s="107"/>
      <c r="X1114" s="107">
        <f t="shared" si="230"/>
        <v>0</v>
      </c>
      <c r="Y1114" s="107"/>
      <c r="Z1114" s="107"/>
      <c r="AA1114" s="108">
        <f>C1114+I1114-L1114-O1114-U1114-X1114-R1114</f>
        <v>225000</v>
      </c>
      <c r="AB1114" s="7"/>
    </row>
    <row r="1115" spans="1:28" ht="15.75" hidden="1" x14ac:dyDescent="0.25">
      <c r="A1115" s="24">
        <v>45561</v>
      </c>
      <c r="B1115" s="25" t="s">
        <v>256</v>
      </c>
      <c r="C1115" s="25"/>
      <c r="D1115" s="25" t="s">
        <v>46</v>
      </c>
      <c r="E1115" s="25" t="s">
        <v>1585</v>
      </c>
      <c r="F1115" s="25">
        <v>2.5</v>
      </c>
      <c r="G1115" s="25" t="s">
        <v>39</v>
      </c>
      <c r="H1115" s="25">
        <v>90000</v>
      </c>
      <c r="I1115" s="11">
        <f t="shared" si="225"/>
        <v>225000</v>
      </c>
      <c r="J1115" s="26" t="s">
        <v>28</v>
      </c>
      <c r="K1115" s="11"/>
      <c r="L1115" s="107">
        <f t="shared" si="226"/>
        <v>0</v>
      </c>
      <c r="M1115" s="107"/>
      <c r="N1115" s="107"/>
      <c r="O1115" s="107">
        <f t="shared" si="227"/>
        <v>0</v>
      </c>
      <c r="P1115" s="107"/>
      <c r="Q1115" s="107"/>
      <c r="R1115" s="107">
        <f t="shared" si="228"/>
        <v>0</v>
      </c>
      <c r="S1115" s="107"/>
      <c r="T1115" s="107"/>
      <c r="U1115" s="107">
        <f t="shared" si="229"/>
        <v>0</v>
      </c>
      <c r="V1115" s="107"/>
      <c r="W1115" s="107"/>
      <c r="X1115" s="107">
        <f t="shared" si="230"/>
        <v>0</v>
      </c>
      <c r="Y1115" s="107"/>
      <c r="Z1115" s="107"/>
      <c r="AA1115" s="108">
        <f>C1115+I1115-L1115-O1115-U1115-X1115-R1115</f>
        <v>225000</v>
      </c>
      <c r="AB1115" s="7"/>
    </row>
    <row r="1116" spans="1:28" ht="15.75" hidden="1" x14ac:dyDescent="0.25">
      <c r="A1116" s="24">
        <v>45561</v>
      </c>
      <c r="B1116" s="25" t="s">
        <v>256</v>
      </c>
      <c r="C1116" s="25"/>
      <c r="D1116" s="25" t="s">
        <v>46</v>
      </c>
      <c r="E1116" s="25" t="s">
        <v>217</v>
      </c>
      <c r="F1116" s="25">
        <v>2.5</v>
      </c>
      <c r="G1116" s="25" t="s">
        <v>39</v>
      </c>
      <c r="H1116" s="25">
        <v>90000</v>
      </c>
      <c r="I1116" s="11">
        <f t="shared" si="225"/>
        <v>225000</v>
      </c>
      <c r="J1116" s="26" t="s">
        <v>28</v>
      </c>
      <c r="K1116" s="11"/>
      <c r="L1116" s="107">
        <f t="shared" si="226"/>
        <v>0</v>
      </c>
      <c r="M1116" s="107"/>
      <c r="N1116" s="107"/>
      <c r="O1116" s="107">
        <f t="shared" si="227"/>
        <v>0</v>
      </c>
      <c r="P1116" s="107"/>
      <c r="Q1116" s="107"/>
      <c r="R1116" s="107">
        <f t="shared" si="228"/>
        <v>0</v>
      </c>
      <c r="S1116" s="107"/>
      <c r="T1116" s="107"/>
      <c r="U1116" s="107">
        <f t="shared" si="229"/>
        <v>0</v>
      </c>
      <c r="V1116" s="107"/>
      <c r="W1116" s="107"/>
      <c r="X1116" s="107">
        <f t="shared" si="230"/>
        <v>0</v>
      </c>
      <c r="Y1116" s="107"/>
      <c r="Z1116" s="107"/>
      <c r="AA1116" s="108">
        <f>C1116+I1116-L1116-O1116-U1116-X1116-R1116</f>
        <v>225000</v>
      </c>
      <c r="AB1116" s="7"/>
    </row>
    <row r="1117" spans="1:28" ht="15.75" hidden="1" x14ac:dyDescent="0.25">
      <c r="A1117" s="24">
        <v>45561</v>
      </c>
      <c r="B1117" s="25" t="s">
        <v>256</v>
      </c>
      <c r="C1117" s="25"/>
      <c r="D1117" s="25" t="s">
        <v>46</v>
      </c>
      <c r="E1117" s="25" t="s">
        <v>150</v>
      </c>
      <c r="F1117" s="25">
        <v>10</v>
      </c>
      <c r="G1117" s="25" t="s">
        <v>77</v>
      </c>
      <c r="H1117" s="25">
        <v>50000</v>
      </c>
      <c r="I1117" s="11">
        <f t="shared" si="225"/>
        <v>500000</v>
      </c>
      <c r="J1117" s="26" t="s">
        <v>28</v>
      </c>
      <c r="K1117" s="11"/>
      <c r="L1117" s="107">
        <f t="shared" si="226"/>
        <v>0</v>
      </c>
      <c r="M1117" s="107"/>
      <c r="N1117" s="107"/>
      <c r="O1117" s="107">
        <f t="shared" si="227"/>
        <v>0</v>
      </c>
      <c r="P1117" s="107"/>
      <c r="Q1117" s="107"/>
      <c r="R1117" s="107">
        <f t="shared" si="228"/>
        <v>0</v>
      </c>
      <c r="S1117" s="107"/>
      <c r="T1117" s="107"/>
      <c r="U1117" s="107">
        <f t="shared" si="229"/>
        <v>0</v>
      </c>
      <c r="V1117" s="107"/>
      <c r="W1117" s="107"/>
      <c r="X1117" s="107">
        <f t="shared" si="230"/>
        <v>0</v>
      </c>
      <c r="Y1117" s="107"/>
      <c r="Z1117" s="107"/>
      <c r="AA1117" s="108">
        <f>C1117+I1117-L1117-O1117-U1117-X1117-R1117</f>
        <v>500000</v>
      </c>
      <c r="AB1117" s="7"/>
    </row>
    <row r="1118" spans="1:28" ht="15.75" hidden="1" x14ac:dyDescent="0.25">
      <c r="A1118" s="24">
        <v>45561</v>
      </c>
      <c r="B1118" s="25" t="s">
        <v>344</v>
      </c>
      <c r="C1118" s="25"/>
      <c r="D1118" s="25" t="s">
        <v>46</v>
      </c>
      <c r="E1118" s="25" t="s">
        <v>81</v>
      </c>
      <c r="F1118" s="25">
        <v>23.3</v>
      </c>
      <c r="G1118" s="25" t="s">
        <v>39</v>
      </c>
      <c r="H1118" s="25">
        <v>46000</v>
      </c>
      <c r="I1118" s="11">
        <f t="shared" si="225"/>
        <v>1071800</v>
      </c>
      <c r="J1118" s="26" t="s">
        <v>28</v>
      </c>
      <c r="K1118" s="11"/>
      <c r="L1118" s="107">
        <f t="shared" si="226"/>
        <v>0</v>
      </c>
      <c r="M1118" s="107"/>
      <c r="N1118" s="107"/>
      <c r="O1118" s="107">
        <f t="shared" si="227"/>
        <v>0</v>
      </c>
      <c r="P1118" s="107"/>
      <c r="Q1118" s="107"/>
      <c r="R1118" s="107">
        <f t="shared" si="228"/>
        <v>0</v>
      </c>
      <c r="S1118" s="107"/>
      <c r="T1118" s="107"/>
      <c r="U1118" s="107">
        <f t="shared" si="229"/>
        <v>0</v>
      </c>
      <c r="V1118" s="107"/>
      <c r="W1118" s="107"/>
      <c r="X1118" s="107">
        <f t="shared" si="230"/>
        <v>0</v>
      </c>
      <c r="Y1118" s="107"/>
      <c r="Z1118" s="107"/>
      <c r="AA1118" s="108">
        <f>C1118+I1118-L1118-O1118-U1118-X1118-R1118</f>
        <v>1071800</v>
      </c>
      <c r="AB1118" s="7"/>
    </row>
    <row r="1119" spans="1:28" ht="15.75" hidden="1" x14ac:dyDescent="0.25">
      <c r="A1119" s="24">
        <v>45561</v>
      </c>
      <c r="B1119" s="25" t="s">
        <v>344</v>
      </c>
      <c r="C1119" s="25"/>
      <c r="D1119" s="25" t="s">
        <v>46</v>
      </c>
      <c r="E1119" s="25" t="s">
        <v>299</v>
      </c>
      <c r="F1119" s="25">
        <v>16.399999999999999</v>
      </c>
      <c r="G1119" s="25" t="s">
        <v>39</v>
      </c>
      <c r="H1119" s="25">
        <v>46000</v>
      </c>
      <c r="I1119" s="11">
        <f t="shared" si="225"/>
        <v>754399.99999999988</v>
      </c>
      <c r="J1119" s="26" t="s">
        <v>28</v>
      </c>
      <c r="K1119" s="11"/>
      <c r="L1119" s="107">
        <f t="shared" si="226"/>
        <v>0</v>
      </c>
      <c r="M1119" s="107"/>
      <c r="N1119" s="107"/>
      <c r="O1119" s="107">
        <f t="shared" si="227"/>
        <v>0</v>
      </c>
      <c r="P1119" s="107"/>
      <c r="Q1119" s="107"/>
      <c r="R1119" s="107">
        <f t="shared" si="228"/>
        <v>0</v>
      </c>
      <c r="S1119" s="107"/>
      <c r="T1119" s="107"/>
      <c r="U1119" s="107">
        <f t="shared" si="229"/>
        <v>0</v>
      </c>
      <c r="V1119" s="107"/>
      <c r="W1119" s="107"/>
      <c r="X1119" s="107">
        <f t="shared" si="230"/>
        <v>0</v>
      </c>
      <c r="Y1119" s="107"/>
      <c r="Z1119" s="107"/>
      <c r="AA1119" s="108">
        <f>C1119+I1119-L1119-O1119-U1119-X1119-R1119</f>
        <v>754399.99999999988</v>
      </c>
      <c r="AB1119" s="7"/>
    </row>
    <row r="1120" spans="1:28" ht="15.75" hidden="1" x14ac:dyDescent="0.25">
      <c r="A1120" s="24">
        <v>45561</v>
      </c>
      <c r="B1120" s="25" t="s">
        <v>449</v>
      </c>
      <c r="C1120" s="25"/>
      <c r="D1120" s="25" t="s">
        <v>46</v>
      </c>
      <c r="E1120" s="25" t="s">
        <v>61</v>
      </c>
      <c r="F1120" s="25">
        <v>4000</v>
      </c>
      <c r="G1120" s="25" t="s">
        <v>34</v>
      </c>
      <c r="H1120" s="25">
        <v>2050</v>
      </c>
      <c r="I1120" s="11">
        <f t="shared" si="225"/>
        <v>8200000</v>
      </c>
      <c r="J1120" s="38" t="s">
        <v>24</v>
      </c>
      <c r="K1120" s="11"/>
      <c r="L1120" s="107">
        <f t="shared" si="226"/>
        <v>7620000</v>
      </c>
      <c r="M1120" s="107">
        <v>5080000</v>
      </c>
      <c r="N1120" s="107">
        <v>2540000</v>
      </c>
      <c r="O1120" s="107">
        <f t="shared" si="227"/>
        <v>0</v>
      </c>
      <c r="P1120" s="107"/>
      <c r="Q1120" s="107"/>
      <c r="R1120" s="107">
        <f t="shared" si="228"/>
        <v>0</v>
      </c>
      <c r="S1120" s="107"/>
      <c r="T1120" s="107"/>
      <c r="U1120" s="107">
        <f t="shared" si="229"/>
        <v>0</v>
      </c>
      <c r="V1120" s="107"/>
      <c r="W1120" s="107"/>
      <c r="X1120" s="107">
        <f t="shared" si="230"/>
        <v>0</v>
      </c>
      <c r="Y1120" s="107"/>
      <c r="Z1120" s="107"/>
      <c r="AA1120" s="108">
        <f>C1120+I1120-L1120-O1120-U1120-X1120-R1120</f>
        <v>580000</v>
      </c>
      <c r="AB1120" s="7">
        <v>45561</v>
      </c>
    </row>
    <row r="1121" spans="1:28" ht="15.75" hidden="1" x14ac:dyDescent="0.25">
      <c r="A1121" s="24">
        <v>45561</v>
      </c>
      <c r="B1121" s="25" t="s">
        <v>422</v>
      </c>
      <c r="C1121" s="25"/>
      <c r="D1121" s="25" t="s">
        <v>46</v>
      </c>
      <c r="E1121" s="25" t="s">
        <v>44</v>
      </c>
      <c r="F1121" s="25">
        <v>1000</v>
      </c>
      <c r="G1121" s="25" t="s">
        <v>34</v>
      </c>
      <c r="H1121" s="25">
        <v>1010</v>
      </c>
      <c r="I1121" s="11">
        <f t="shared" si="225"/>
        <v>1010000</v>
      </c>
      <c r="J1121" s="26" t="s">
        <v>28</v>
      </c>
      <c r="K1121" s="11"/>
      <c r="L1121" s="107">
        <f t="shared" si="226"/>
        <v>0</v>
      </c>
      <c r="M1121" s="107"/>
      <c r="N1121" s="107"/>
      <c r="O1121" s="107">
        <f t="shared" si="227"/>
        <v>0</v>
      </c>
      <c r="P1121" s="107"/>
      <c r="Q1121" s="107"/>
      <c r="R1121" s="107">
        <f t="shared" si="228"/>
        <v>0</v>
      </c>
      <c r="S1121" s="107"/>
      <c r="T1121" s="107"/>
      <c r="U1121" s="107">
        <f t="shared" si="229"/>
        <v>0</v>
      </c>
      <c r="V1121" s="107"/>
      <c r="W1121" s="107"/>
      <c r="X1121" s="107">
        <f t="shared" si="230"/>
        <v>0</v>
      </c>
      <c r="Y1121" s="107"/>
      <c r="Z1121" s="107"/>
      <c r="AA1121" s="108">
        <f>C1121+I1121-L1121-O1121-U1121-X1121-R1121</f>
        <v>1010000</v>
      </c>
      <c r="AB1121" s="7"/>
    </row>
    <row r="1122" spans="1:28" ht="15.75" hidden="1" x14ac:dyDescent="0.25">
      <c r="A1122" s="24">
        <v>45561</v>
      </c>
      <c r="B1122" s="25" t="s">
        <v>1085</v>
      </c>
      <c r="C1122" s="25"/>
      <c r="D1122" s="25" t="s">
        <v>46</v>
      </c>
      <c r="E1122" s="25" t="s">
        <v>127</v>
      </c>
      <c r="F1122" s="25">
        <v>1</v>
      </c>
      <c r="G1122" s="25" t="s">
        <v>39</v>
      </c>
      <c r="H1122" s="25">
        <v>70000</v>
      </c>
      <c r="I1122" s="11">
        <f t="shared" si="225"/>
        <v>70000</v>
      </c>
      <c r="J1122" s="31" t="s">
        <v>324</v>
      </c>
      <c r="K1122" s="11"/>
      <c r="L1122" s="107">
        <f t="shared" si="226"/>
        <v>0</v>
      </c>
      <c r="M1122" s="107"/>
      <c r="N1122" s="107"/>
      <c r="O1122" s="107">
        <f t="shared" si="227"/>
        <v>0</v>
      </c>
      <c r="P1122" s="107"/>
      <c r="Q1122" s="107"/>
      <c r="R1122" s="107">
        <f t="shared" si="228"/>
        <v>0</v>
      </c>
      <c r="S1122" s="107"/>
      <c r="T1122" s="107"/>
      <c r="U1122" s="107">
        <f t="shared" si="229"/>
        <v>70000</v>
      </c>
      <c r="V1122" s="107">
        <v>70000</v>
      </c>
      <c r="W1122" s="107"/>
      <c r="X1122" s="107">
        <f t="shared" si="230"/>
        <v>0</v>
      </c>
      <c r="Y1122" s="107"/>
      <c r="Z1122" s="107"/>
      <c r="AA1122" s="108">
        <f>C1122+I1122-L1122-O1122-U1122-X1122-R1122</f>
        <v>0</v>
      </c>
      <c r="AB1122" s="7">
        <v>45561</v>
      </c>
    </row>
    <row r="1123" spans="1:28" ht="15.75" hidden="1" x14ac:dyDescent="0.25">
      <c r="A1123" s="24">
        <v>45561</v>
      </c>
      <c r="B1123" s="25" t="s">
        <v>1085</v>
      </c>
      <c r="C1123" s="25"/>
      <c r="D1123" s="25" t="s">
        <v>46</v>
      </c>
      <c r="E1123" s="25" t="s">
        <v>81</v>
      </c>
      <c r="F1123" s="25">
        <v>23.4</v>
      </c>
      <c r="G1123" s="25" t="s">
        <v>39</v>
      </c>
      <c r="H1123" s="25">
        <v>46000</v>
      </c>
      <c r="I1123" s="11">
        <f t="shared" si="225"/>
        <v>1076400</v>
      </c>
      <c r="J1123" s="31" t="s">
        <v>324</v>
      </c>
      <c r="K1123" s="11"/>
      <c r="L1123" s="107">
        <f t="shared" si="226"/>
        <v>0</v>
      </c>
      <c r="M1123" s="107"/>
      <c r="N1123" s="107"/>
      <c r="O1123" s="107">
        <f t="shared" si="227"/>
        <v>0</v>
      </c>
      <c r="P1123" s="107"/>
      <c r="Q1123" s="107"/>
      <c r="R1123" s="107">
        <f t="shared" si="228"/>
        <v>0</v>
      </c>
      <c r="S1123" s="107"/>
      <c r="T1123" s="107"/>
      <c r="U1123" s="107">
        <f t="shared" si="229"/>
        <v>1076400</v>
      </c>
      <c r="V1123" s="107">
        <v>1076400</v>
      </c>
      <c r="W1123" s="107"/>
      <c r="X1123" s="107">
        <f t="shared" si="230"/>
        <v>0</v>
      </c>
      <c r="Y1123" s="107"/>
      <c r="Z1123" s="107"/>
      <c r="AA1123" s="108">
        <f>C1123+I1123-L1123-O1123-U1123-X1123-R1123</f>
        <v>0</v>
      </c>
      <c r="AB1123" s="7">
        <v>45561</v>
      </c>
    </row>
    <row r="1124" spans="1:28" ht="15.75" hidden="1" x14ac:dyDescent="0.25">
      <c r="A1124" s="24">
        <v>45561</v>
      </c>
      <c r="B1124" s="25" t="s">
        <v>1955</v>
      </c>
      <c r="C1124" s="25"/>
      <c r="D1124" s="25" t="s">
        <v>46</v>
      </c>
      <c r="E1124" s="25" t="s">
        <v>1713</v>
      </c>
      <c r="F1124" s="25">
        <v>1</v>
      </c>
      <c r="G1124" s="25" t="s">
        <v>303</v>
      </c>
      <c r="H1124" s="25">
        <v>1200000</v>
      </c>
      <c r="I1124" s="11">
        <f t="shared" si="225"/>
        <v>1200000</v>
      </c>
      <c r="J1124" s="31" t="s">
        <v>312</v>
      </c>
      <c r="K1124" s="11" t="s">
        <v>2014</v>
      </c>
      <c r="L1124" s="107">
        <f t="shared" si="226"/>
        <v>0</v>
      </c>
      <c r="M1124" s="107"/>
      <c r="N1124" s="107"/>
      <c r="O1124" s="107">
        <f t="shared" si="227"/>
        <v>1200000</v>
      </c>
      <c r="P1124" s="107">
        <v>1200000</v>
      </c>
      <c r="Q1124" s="107"/>
      <c r="R1124" s="107">
        <f t="shared" si="228"/>
        <v>0</v>
      </c>
      <c r="S1124" s="107"/>
      <c r="T1124" s="107"/>
      <c r="U1124" s="107">
        <f t="shared" si="229"/>
        <v>0</v>
      </c>
      <c r="V1124" s="107"/>
      <c r="W1124" s="107"/>
      <c r="X1124" s="107">
        <f t="shared" si="230"/>
        <v>0</v>
      </c>
      <c r="Y1124" s="107"/>
      <c r="Z1124" s="107"/>
      <c r="AA1124" s="108">
        <f>C1124+I1124-L1124-O1124-U1124-X1124-R1124</f>
        <v>0</v>
      </c>
      <c r="AB1124" s="7">
        <v>45561</v>
      </c>
    </row>
    <row r="1125" spans="1:28" ht="15.75" hidden="1" x14ac:dyDescent="0.25">
      <c r="A1125" s="24">
        <v>45561</v>
      </c>
      <c r="B1125" s="25" t="s">
        <v>536</v>
      </c>
      <c r="C1125" s="25"/>
      <c r="D1125" s="25" t="s">
        <v>46</v>
      </c>
      <c r="E1125" s="25" t="s">
        <v>192</v>
      </c>
      <c r="F1125" s="25">
        <v>1300</v>
      </c>
      <c r="G1125" s="25" t="s">
        <v>34</v>
      </c>
      <c r="H1125" s="25">
        <v>2500</v>
      </c>
      <c r="I1125" s="11">
        <f t="shared" si="225"/>
        <v>3250000</v>
      </c>
      <c r="J1125" s="31" t="s">
        <v>312</v>
      </c>
      <c r="K1125" s="11"/>
      <c r="L1125" s="107">
        <f t="shared" si="226"/>
        <v>0</v>
      </c>
      <c r="M1125" s="107"/>
      <c r="N1125" s="107"/>
      <c r="O1125" s="107">
        <f t="shared" si="227"/>
        <v>0</v>
      </c>
      <c r="P1125" s="107"/>
      <c r="Q1125" s="107"/>
      <c r="R1125" s="107">
        <f t="shared" si="228"/>
        <v>3250000</v>
      </c>
      <c r="S1125" s="107">
        <v>3250000</v>
      </c>
      <c r="T1125" s="107"/>
      <c r="U1125" s="107">
        <f t="shared" si="229"/>
        <v>0</v>
      </c>
      <c r="V1125" s="107"/>
      <c r="W1125" s="107"/>
      <c r="X1125" s="107">
        <f t="shared" si="230"/>
        <v>0</v>
      </c>
      <c r="Y1125" s="107"/>
      <c r="Z1125" s="107"/>
      <c r="AA1125" s="108">
        <f>C1125+I1125-L1125-O1125-U1125-X1125-R1125</f>
        <v>0</v>
      </c>
      <c r="AB1125" s="7">
        <v>45561</v>
      </c>
    </row>
    <row r="1126" spans="1:28" ht="15.75" hidden="1" x14ac:dyDescent="0.25">
      <c r="A1126" s="24">
        <v>45561</v>
      </c>
      <c r="B1126" s="25" t="s">
        <v>1590</v>
      </c>
      <c r="C1126" s="25"/>
      <c r="D1126" s="25" t="s">
        <v>46</v>
      </c>
      <c r="E1126" s="25" t="s">
        <v>298</v>
      </c>
      <c r="F1126" s="25">
        <v>7500</v>
      </c>
      <c r="G1126" s="25" t="s">
        <v>34</v>
      </c>
      <c r="H1126" s="25">
        <v>3600</v>
      </c>
      <c r="I1126" s="11">
        <f t="shared" si="225"/>
        <v>27000000</v>
      </c>
      <c r="J1126" s="26" t="s">
        <v>28</v>
      </c>
      <c r="K1126" s="11"/>
      <c r="L1126" s="107">
        <f t="shared" si="226"/>
        <v>0</v>
      </c>
      <c r="M1126" s="107"/>
      <c r="N1126" s="107"/>
      <c r="O1126" s="107">
        <f t="shared" si="227"/>
        <v>0</v>
      </c>
      <c r="P1126" s="107"/>
      <c r="Q1126" s="107"/>
      <c r="R1126" s="107">
        <f t="shared" si="228"/>
        <v>0</v>
      </c>
      <c r="S1126" s="107"/>
      <c r="T1126" s="107"/>
      <c r="U1126" s="107">
        <f t="shared" si="229"/>
        <v>0</v>
      </c>
      <c r="V1126" s="107"/>
      <c r="W1126" s="107"/>
      <c r="X1126" s="107">
        <f t="shared" si="230"/>
        <v>0</v>
      </c>
      <c r="Y1126" s="107"/>
      <c r="Z1126" s="107"/>
      <c r="AA1126" s="108">
        <f>C1126+I1126-L1126-O1126-U1126-X1126-R1126</f>
        <v>27000000</v>
      </c>
      <c r="AB1126" s="7"/>
    </row>
    <row r="1127" spans="1:28" ht="15.75" hidden="1" x14ac:dyDescent="0.25">
      <c r="A1127" s="24">
        <v>45561</v>
      </c>
      <c r="B1127" s="25" t="s">
        <v>1024</v>
      </c>
      <c r="C1127" s="25"/>
      <c r="D1127" s="25" t="s">
        <v>46</v>
      </c>
      <c r="E1127" s="25" t="s">
        <v>42</v>
      </c>
      <c r="F1127" s="25">
        <v>500</v>
      </c>
      <c r="G1127" s="25" t="s">
        <v>34</v>
      </c>
      <c r="H1127" s="25">
        <v>4000</v>
      </c>
      <c r="I1127" s="11">
        <f t="shared" si="225"/>
        <v>2000000</v>
      </c>
      <c r="J1127" s="31" t="s">
        <v>312</v>
      </c>
      <c r="K1127" s="11"/>
      <c r="L1127" s="107">
        <f t="shared" si="226"/>
        <v>0</v>
      </c>
      <c r="M1127" s="107"/>
      <c r="N1127" s="107"/>
      <c r="O1127" s="107">
        <f t="shared" si="227"/>
        <v>0</v>
      </c>
      <c r="P1127" s="107"/>
      <c r="Q1127" s="107"/>
      <c r="R1127" s="107">
        <f t="shared" si="228"/>
        <v>2000000</v>
      </c>
      <c r="S1127" s="107">
        <v>2000000</v>
      </c>
      <c r="T1127" s="107"/>
      <c r="U1127" s="107">
        <f t="shared" si="229"/>
        <v>0</v>
      </c>
      <c r="V1127" s="107"/>
      <c r="W1127" s="107"/>
      <c r="X1127" s="107">
        <f t="shared" si="230"/>
        <v>0</v>
      </c>
      <c r="Y1127" s="107"/>
      <c r="Z1127" s="107"/>
      <c r="AA1127" s="108">
        <f>C1127+I1127-L1127-O1127-U1127-X1127-R1127</f>
        <v>0</v>
      </c>
      <c r="AB1127" s="7">
        <v>45560</v>
      </c>
    </row>
    <row r="1128" spans="1:28" ht="15.75" hidden="1" x14ac:dyDescent="0.25">
      <c r="A1128" s="24">
        <v>45561</v>
      </c>
      <c r="B1128" s="25" t="s">
        <v>159</v>
      </c>
      <c r="C1128" s="25"/>
      <c r="D1128" s="25" t="s">
        <v>46</v>
      </c>
      <c r="E1128" s="25" t="s">
        <v>534</v>
      </c>
      <c r="F1128" s="25">
        <v>3500</v>
      </c>
      <c r="G1128" s="25" t="s">
        <v>34</v>
      </c>
      <c r="H1128" s="25">
        <v>3160</v>
      </c>
      <c r="I1128" s="11">
        <f t="shared" si="225"/>
        <v>11060000</v>
      </c>
      <c r="J1128" s="31" t="s">
        <v>312</v>
      </c>
      <c r="K1128" s="11" t="s">
        <v>2018</v>
      </c>
      <c r="L1128" s="107">
        <f t="shared" si="226"/>
        <v>0</v>
      </c>
      <c r="M1128" s="107"/>
      <c r="N1128" s="107"/>
      <c r="O1128" s="107">
        <f t="shared" si="227"/>
        <v>11060000</v>
      </c>
      <c r="P1128" s="107">
        <v>11060000</v>
      </c>
      <c r="Q1128" s="107"/>
      <c r="R1128" s="107">
        <f t="shared" si="228"/>
        <v>0</v>
      </c>
      <c r="S1128" s="107"/>
      <c r="T1128" s="107"/>
      <c r="U1128" s="107">
        <f t="shared" si="229"/>
        <v>0</v>
      </c>
      <c r="V1128" s="107"/>
      <c r="W1128" s="107"/>
      <c r="X1128" s="107">
        <f t="shared" si="230"/>
        <v>0</v>
      </c>
      <c r="Y1128" s="107"/>
      <c r="Z1128" s="107"/>
      <c r="AA1128" s="108">
        <f>C1128+I1128-L1128-O1128-U1128-X1128-R1128</f>
        <v>0</v>
      </c>
      <c r="AB1128" s="7">
        <v>45561</v>
      </c>
    </row>
    <row r="1129" spans="1:28" ht="15.75" hidden="1" x14ac:dyDescent="0.25">
      <c r="A1129" s="24">
        <v>45561</v>
      </c>
      <c r="B1129" s="25" t="s">
        <v>676</v>
      </c>
      <c r="C1129" s="25"/>
      <c r="D1129" s="25" t="s">
        <v>46</v>
      </c>
      <c r="E1129" s="25" t="s">
        <v>50</v>
      </c>
      <c r="F1129" s="25">
        <v>200</v>
      </c>
      <c r="G1129" s="25" t="s">
        <v>34</v>
      </c>
      <c r="H1129" s="25">
        <v>3360</v>
      </c>
      <c r="I1129" s="11">
        <f t="shared" si="225"/>
        <v>672000</v>
      </c>
      <c r="J1129" s="31" t="s">
        <v>312</v>
      </c>
      <c r="K1129" s="11" t="s">
        <v>2013</v>
      </c>
      <c r="L1129" s="107">
        <f t="shared" si="226"/>
        <v>0</v>
      </c>
      <c r="M1129" s="107"/>
      <c r="N1129" s="107"/>
      <c r="O1129" s="107">
        <f t="shared" si="227"/>
        <v>672000</v>
      </c>
      <c r="P1129" s="107">
        <v>672000</v>
      </c>
      <c r="Q1129" s="107"/>
      <c r="R1129" s="107">
        <f t="shared" si="228"/>
        <v>0</v>
      </c>
      <c r="S1129" s="107"/>
      <c r="T1129" s="107"/>
      <c r="U1129" s="107">
        <f t="shared" si="229"/>
        <v>0</v>
      </c>
      <c r="V1129" s="107"/>
      <c r="W1129" s="107"/>
      <c r="X1129" s="107">
        <f t="shared" si="230"/>
        <v>0</v>
      </c>
      <c r="Y1129" s="107"/>
      <c r="Z1129" s="107"/>
      <c r="AA1129" s="108">
        <f>C1129+I1129-L1129-O1129-U1129-X1129-R1129</f>
        <v>0</v>
      </c>
      <c r="AB1129" s="7">
        <v>45561</v>
      </c>
    </row>
    <row r="1130" spans="1:28" ht="15.75" hidden="1" x14ac:dyDescent="0.25">
      <c r="A1130" s="24">
        <v>45561</v>
      </c>
      <c r="B1130" s="25" t="s">
        <v>261</v>
      </c>
      <c r="C1130" s="25"/>
      <c r="D1130" s="25" t="s">
        <v>46</v>
      </c>
      <c r="E1130" s="25" t="s">
        <v>219</v>
      </c>
      <c r="F1130" s="25">
        <v>2</v>
      </c>
      <c r="G1130" s="25" t="s">
        <v>39</v>
      </c>
      <c r="H1130" s="25">
        <v>300000</v>
      </c>
      <c r="I1130" s="11">
        <f t="shared" si="225"/>
        <v>600000</v>
      </c>
      <c r="J1130" s="26" t="s">
        <v>28</v>
      </c>
      <c r="K1130" s="11"/>
      <c r="L1130" s="107">
        <f t="shared" si="226"/>
        <v>0</v>
      </c>
      <c r="M1130" s="107"/>
      <c r="N1130" s="107"/>
      <c r="O1130" s="107">
        <f t="shared" si="227"/>
        <v>0</v>
      </c>
      <c r="P1130" s="107"/>
      <c r="Q1130" s="107"/>
      <c r="R1130" s="107">
        <f t="shared" si="228"/>
        <v>0</v>
      </c>
      <c r="S1130" s="107"/>
      <c r="T1130" s="107"/>
      <c r="U1130" s="107">
        <f t="shared" si="229"/>
        <v>0</v>
      </c>
      <c r="V1130" s="107"/>
      <c r="W1130" s="107"/>
      <c r="X1130" s="107">
        <f t="shared" si="230"/>
        <v>0</v>
      </c>
      <c r="Y1130" s="107"/>
      <c r="Z1130" s="107"/>
      <c r="AA1130" s="108">
        <f>C1130+I1130-L1130-O1130-U1130-X1130-R1130</f>
        <v>600000</v>
      </c>
      <c r="AB1130" s="7"/>
    </row>
    <row r="1131" spans="1:28" ht="15.75" hidden="1" x14ac:dyDescent="0.25">
      <c r="A1131" s="24">
        <v>45561</v>
      </c>
      <c r="B1131" s="25" t="s">
        <v>1331</v>
      </c>
      <c r="C1131" s="25"/>
      <c r="D1131" s="25" t="s">
        <v>46</v>
      </c>
      <c r="E1131" s="25" t="s">
        <v>790</v>
      </c>
      <c r="F1131" s="25">
        <v>2</v>
      </c>
      <c r="G1131" s="25" t="s">
        <v>48</v>
      </c>
      <c r="H1131" s="25">
        <v>230000</v>
      </c>
      <c r="I1131" s="11">
        <f t="shared" si="225"/>
        <v>460000</v>
      </c>
      <c r="J1131" s="38" t="s">
        <v>78</v>
      </c>
      <c r="K1131" s="11"/>
      <c r="L1131" s="107">
        <f t="shared" si="226"/>
        <v>0</v>
      </c>
      <c r="M1131" s="107"/>
      <c r="N1131" s="107"/>
      <c r="O1131" s="107">
        <f t="shared" si="227"/>
        <v>75000</v>
      </c>
      <c r="P1131" s="107">
        <v>75000</v>
      </c>
      <c r="Q1131" s="107"/>
      <c r="R1131" s="107">
        <f t="shared" si="228"/>
        <v>0</v>
      </c>
      <c r="S1131" s="107"/>
      <c r="T1131" s="107"/>
      <c r="U1131" s="107">
        <f t="shared" si="229"/>
        <v>0</v>
      </c>
      <c r="V1131" s="107"/>
      <c r="W1131" s="107"/>
      <c r="X1131" s="107">
        <f t="shared" si="230"/>
        <v>0</v>
      </c>
      <c r="Y1131" s="107"/>
      <c r="Z1131" s="107"/>
      <c r="AA1131" s="108">
        <f>C1131+I1131-L1131-O1131-U1131-X1131-R1131</f>
        <v>385000</v>
      </c>
      <c r="AB1131" s="7">
        <v>45406</v>
      </c>
    </row>
    <row r="1132" spans="1:28" ht="15.75" hidden="1" x14ac:dyDescent="0.25">
      <c r="A1132" s="24">
        <v>45561</v>
      </c>
      <c r="B1132" s="25" t="s">
        <v>698</v>
      </c>
      <c r="C1132" s="25"/>
      <c r="D1132" s="25" t="s">
        <v>46</v>
      </c>
      <c r="E1132" s="25" t="s">
        <v>151</v>
      </c>
      <c r="F1132" s="25">
        <v>2500</v>
      </c>
      <c r="G1132" s="25" t="s">
        <v>34</v>
      </c>
      <c r="H1132" s="25">
        <v>1640</v>
      </c>
      <c r="I1132" s="11">
        <f t="shared" si="225"/>
        <v>4100000</v>
      </c>
      <c r="J1132" s="31" t="s">
        <v>312</v>
      </c>
      <c r="K1132" s="11" t="s">
        <v>2016</v>
      </c>
      <c r="L1132" s="107">
        <f t="shared" si="226"/>
        <v>0</v>
      </c>
      <c r="M1132" s="107"/>
      <c r="N1132" s="107"/>
      <c r="O1132" s="107">
        <f t="shared" si="227"/>
        <v>4100000</v>
      </c>
      <c r="P1132" s="107">
        <v>4100000</v>
      </c>
      <c r="Q1132" s="107"/>
      <c r="R1132" s="107">
        <f t="shared" si="228"/>
        <v>0</v>
      </c>
      <c r="S1132" s="107"/>
      <c r="T1132" s="107"/>
      <c r="U1132" s="107">
        <f t="shared" si="229"/>
        <v>0</v>
      </c>
      <c r="V1132" s="107"/>
      <c r="W1132" s="107"/>
      <c r="X1132" s="107">
        <f t="shared" si="230"/>
        <v>0</v>
      </c>
      <c r="Y1132" s="107"/>
      <c r="Z1132" s="107"/>
      <c r="AA1132" s="108">
        <f>C1132+I1132-L1132-O1132-U1132-X1132-R1132</f>
        <v>0</v>
      </c>
      <c r="AB1132" s="7">
        <v>45561</v>
      </c>
    </row>
    <row r="1133" spans="1:28" ht="15.75" hidden="1" x14ac:dyDescent="0.25">
      <c r="A1133" s="24">
        <v>45561</v>
      </c>
      <c r="B1133" s="25" t="s">
        <v>975</v>
      </c>
      <c r="C1133" s="25"/>
      <c r="D1133" s="25" t="s">
        <v>46</v>
      </c>
      <c r="E1133" s="25" t="s">
        <v>447</v>
      </c>
      <c r="F1133" s="25">
        <v>1750</v>
      </c>
      <c r="G1133" s="25" t="s">
        <v>34</v>
      </c>
      <c r="H1133" s="25">
        <v>1790</v>
      </c>
      <c r="I1133" s="11">
        <f t="shared" si="225"/>
        <v>3132500</v>
      </c>
      <c r="J1133" s="38" t="s">
        <v>24</v>
      </c>
      <c r="K1133" s="11"/>
      <c r="L1133" s="107">
        <f t="shared" si="226"/>
        <v>0</v>
      </c>
      <c r="M1133" s="107"/>
      <c r="N1133" s="107"/>
      <c r="O1133" s="107">
        <f t="shared" si="227"/>
        <v>0</v>
      </c>
      <c r="P1133" s="107"/>
      <c r="Q1133" s="107"/>
      <c r="R1133" s="107">
        <f t="shared" si="228"/>
        <v>0</v>
      </c>
      <c r="S1133" s="107"/>
      <c r="T1133" s="107"/>
      <c r="U1133" s="107">
        <f t="shared" si="229"/>
        <v>3000000</v>
      </c>
      <c r="V1133" s="107">
        <v>3000000</v>
      </c>
      <c r="W1133" s="107"/>
      <c r="X1133" s="107">
        <f t="shared" si="230"/>
        <v>0</v>
      </c>
      <c r="Y1133" s="107"/>
      <c r="Z1133" s="107"/>
      <c r="AA1133" s="108">
        <f>C1133+I1133-L1133-O1133-U1133-X1133-R1133</f>
        <v>132500</v>
      </c>
      <c r="AB1133" s="7">
        <v>45556</v>
      </c>
    </row>
    <row r="1134" spans="1:28" ht="15.75" hidden="1" x14ac:dyDescent="0.25">
      <c r="A1134" s="24">
        <v>45561</v>
      </c>
      <c r="B1134" s="25" t="s">
        <v>116</v>
      </c>
      <c r="C1134" s="25"/>
      <c r="D1134" s="25" t="s">
        <v>46</v>
      </c>
      <c r="E1134" s="25" t="s">
        <v>343</v>
      </c>
      <c r="F1134" s="25">
        <v>1</v>
      </c>
      <c r="G1134" s="25" t="s">
        <v>23</v>
      </c>
      <c r="H1134" s="25">
        <v>1200000</v>
      </c>
      <c r="I1134" s="11">
        <f t="shared" si="225"/>
        <v>1200000</v>
      </c>
      <c r="J1134" s="31" t="s">
        <v>324</v>
      </c>
      <c r="K1134" s="11"/>
      <c r="L1134" s="107">
        <f t="shared" si="226"/>
        <v>1200000</v>
      </c>
      <c r="M1134" s="107">
        <v>1200000</v>
      </c>
      <c r="N1134" s="107"/>
      <c r="O1134" s="107">
        <f t="shared" si="227"/>
        <v>0</v>
      </c>
      <c r="P1134" s="107"/>
      <c r="Q1134" s="107"/>
      <c r="R1134" s="107">
        <f t="shared" si="228"/>
        <v>0</v>
      </c>
      <c r="S1134" s="107"/>
      <c r="T1134" s="107"/>
      <c r="U1134" s="107">
        <f t="shared" si="229"/>
        <v>0</v>
      </c>
      <c r="V1134" s="107"/>
      <c r="W1134" s="107"/>
      <c r="X1134" s="107">
        <f t="shared" si="230"/>
        <v>0</v>
      </c>
      <c r="Y1134" s="107"/>
      <c r="Z1134" s="107"/>
      <c r="AA1134" s="108">
        <f>C1134+I1134-L1134-O1134-U1134-X1134-R1134</f>
        <v>0</v>
      </c>
      <c r="AB1134" s="7">
        <v>45561</v>
      </c>
    </row>
    <row r="1135" spans="1:28" ht="15.75" hidden="1" x14ac:dyDescent="0.25">
      <c r="A1135" s="24">
        <v>45561</v>
      </c>
      <c r="B1135" s="25" t="s">
        <v>134</v>
      </c>
      <c r="C1135" s="25"/>
      <c r="D1135" s="25" t="s">
        <v>46</v>
      </c>
      <c r="E1135" s="25" t="s">
        <v>42</v>
      </c>
      <c r="F1135" s="25">
        <v>500</v>
      </c>
      <c r="G1135" s="25" t="s">
        <v>34</v>
      </c>
      <c r="H1135" s="25">
        <v>4000</v>
      </c>
      <c r="I1135" s="11">
        <f t="shared" si="225"/>
        <v>2000000</v>
      </c>
      <c r="J1135" s="26" t="s">
        <v>28</v>
      </c>
      <c r="K1135" s="11"/>
      <c r="L1135" s="107">
        <f t="shared" si="226"/>
        <v>0</v>
      </c>
      <c r="M1135" s="107"/>
      <c r="N1135" s="107"/>
      <c r="O1135" s="107">
        <f t="shared" si="227"/>
        <v>0</v>
      </c>
      <c r="P1135" s="107"/>
      <c r="Q1135" s="107"/>
      <c r="R1135" s="107">
        <f t="shared" si="228"/>
        <v>0</v>
      </c>
      <c r="S1135" s="107"/>
      <c r="T1135" s="107"/>
      <c r="U1135" s="107">
        <f t="shared" si="229"/>
        <v>0</v>
      </c>
      <c r="V1135" s="107"/>
      <c r="W1135" s="107"/>
      <c r="X1135" s="107">
        <f t="shared" si="230"/>
        <v>0</v>
      </c>
      <c r="Y1135" s="107"/>
      <c r="Z1135" s="107"/>
      <c r="AA1135" s="108">
        <f>C1135+I1135-L1135-O1135-U1135-X1135-R1135</f>
        <v>2000000</v>
      </c>
      <c r="AB1135" s="7"/>
    </row>
    <row r="1136" spans="1:28" ht="15.75" hidden="1" x14ac:dyDescent="0.25">
      <c r="A1136" s="24">
        <v>45561</v>
      </c>
      <c r="B1136" s="25" t="s">
        <v>72</v>
      </c>
      <c r="C1136" s="25"/>
      <c r="D1136" s="25" t="s">
        <v>46</v>
      </c>
      <c r="E1136" s="25" t="s">
        <v>2011</v>
      </c>
      <c r="F1136" s="25">
        <v>1</v>
      </c>
      <c r="G1136" s="25" t="s">
        <v>39</v>
      </c>
      <c r="H1136" s="25">
        <v>165000</v>
      </c>
      <c r="I1136" s="11">
        <f t="shared" si="225"/>
        <v>165000</v>
      </c>
      <c r="J1136" s="31" t="s">
        <v>324</v>
      </c>
      <c r="K1136" s="11"/>
      <c r="L1136" s="107">
        <f t="shared" si="226"/>
        <v>0</v>
      </c>
      <c r="M1136" s="107"/>
      <c r="N1136" s="107"/>
      <c r="O1136" s="107">
        <f t="shared" si="227"/>
        <v>0</v>
      </c>
      <c r="P1136" s="107"/>
      <c r="Q1136" s="107"/>
      <c r="R1136" s="107">
        <f t="shared" si="228"/>
        <v>0</v>
      </c>
      <c r="S1136" s="107"/>
      <c r="T1136" s="107"/>
      <c r="U1136" s="107">
        <f t="shared" si="229"/>
        <v>165000</v>
      </c>
      <c r="V1136" s="107">
        <v>165000</v>
      </c>
      <c r="W1136" s="107"/>
      <c r="X1136" s="107">
        <f t="shared" si="230"/>
        <v>0</v>
      </c>
      <c r="Y1136" s="107"/>
      <c r="Z1136" s="107"/>
      <c r="AA1136" s="108">
        <f>C1136+I1136-L1136-O1136-U1136-X1136-R1136</f>
        <v>0</v>
      </c>
      <c r="AB1136" s="7">
        <v>45561</v>
      </c>
    </row>
    <row r="1137" spans="1:28" ht="15.75" hidden="1" x14ac:dyDescent="0.25">
      <c r="A1137" s="24">
        <v>45561</v>
      </c>
      <c r="B1137" s="25" t="s">
        <v>1597</v>
      </c>
      <c r="C1137" s="25"/>
      <c r="D1137" s="25" t="s">
        <v>46</v>
      </c>
      <c r="E1137" s="25" t="s">
        <v>192</v>
      </c>
      <c r="F1137" s="25">
        <v>500</v>
      </c>
      <c r="G1137" s="25" t="s">
        <v>34</v>
      </c>
      <c r="H1137" s="25">
        <v>2500</v>
      </c>
      <c r="I1137" s="11">
        <f t="shared" si="225"/>
        <v>1250000</v>
      </c>
      <c r="J1137" s="31" t="s">
        <v>324</v>
      </c>
      <c r="K1137" s="11"/>
      <c r="L1137" s="107">
        <f t="shared" si="226"/>
        <v>1250000</v>
      </c>
      <c r="M1137" s="107">
        <v>10000</v>
      </c>
      <c r="N1137" s="107">
        <v>1240000</v>
      </c>
      <c r="O1137" s="107">
        <f t="shared" si="227"/>
        <v>0</v>
      </c>
      <c r="P1137" s="107"/>
      <c r="Q1137" s="107"/>
      <c r="R1137" s="107">
        <f t="shared" si="228"/>
        <v>0</v>
      </c>
      <c r="S1137" s="107"/>
      <c r="T1137" s="107"/>
      <c r="U1137" s="107">
        <f t="shared" si="229"/>
        <v>0</v>
      </c>
      <c r="V1137" s="107"/>
      <c r="W1137" s="107"/>
      <c r="X1137" s="107">
        <f t="shared" si="230"/>
        <v>0</v>
      </c>
      <c r="Y1137" s="107"/>
      <c r="Z1137" s="107"/>
      <c r="AA1137" s="108">
        <f>C1137+I1137-L1137-O1137-U1137-X1137-R1137</f>
        <v>0</v>
      </c>
      <c r="AB1137" s="7">
        <v>45561</v>
      </c>
    </row>
    <row r="1138" spans="1:28" ht="15.75" hidden="1" x14ac:dyDescent="0.25">
      <c r="A1138" s="24">
        <v>45561</v>
      </c>
      <c r="B1138" s="25" t="s">
        <v>296</v>
      </c>
      <c r="C1138" s="25"/>
      <c r="D1138" s="25" t="s">
        <v>46</v>
      </c>
      <c r="E1138" s="25" t="s">
        <v>50</v>
      </c>
      <c r="F1138" s="25">
        <v>1300</v>
      </c>
      <c r="G1138" s="25" t="s">
        <v>34</v>
      </c>
      <c r="H1138" s="25">
        <v>3360</v>
      </c>
      <c r="I1138" s="11">
        <f t="shared" si="225"/>
        <v>4368000</v>
      </c>
      <c r="J1138" s="31" t="s">
        <v>324</v>
      </c>
      <c r="K1138" s="11"/>
      <c r="L1138" s="107">
        <f t="shared" si="226"/>
        <v>4368000</v>
      </c>
      <c r="M1138" s="107">
        <v>4368000</v>
      </c>
      <c r="N1138" s="107"/>
      <c r="O1138" s="107">
        <f t="shared" si="227"/>
        <v>0</v>
      </c>
      <c r="P1138" s="107"/>
      <c r="Q1138" s="107"/>
      <c r="R1138" s="107">
        <f t="shared" si="228"/>
        <v>0</v>
      </c>
      <c r="S1138" s="107"/>
      <c r="T1138" s="107"/>
      <c r="U1138" s="107">
        <f t="shared" si="229"/>
        <v>0</v>
      </c>
      <c r="V1138" s="107"/>
      <c r="W1138" s="107"/>
      <c r="X1138" s="107">
        <f t="shared" si="230"/>
        <v>0</v>
      </c>
      <c r="Y1138" s="107"/>
      <c r="Z1138" s="107"/>
      <c r="AA1138" s="108">
        <f>C1138+I1138-L1138-O1138-U1138-X1138-R1138</f>
        <v>0</v>
      </c>
      <c r="AB1138" s="7">
        <v>45561</v>
      </c>
    </row>
    <row r="1139" spans="1:28" ht="15.75" hidden="1" x14ac:dyDescent="0.25">
      <c r="A1139" s="24">
        <v>45561</v>
      </c>
      <c r="B1139" s="25" t="s">
        <v>211</v>
      </c>
      <c r="C1139" s="25"/>
      <c r="D1139" s="25" t="s">
        <v>46</v>
      </c>
      <c r="E1139" s="25" t="s">
        <v>165</v>
      </c>
      <c r="F1139" s="25">
        <v>1</v>
      </c>
      <c r="G1139" s="25" t="s">
        <v>303</v>
      </c>
      <c r="H1139" s="25">
        <v>1200000</v>
      </c>
      <c r="I1139" s="11">
        <f t="shared" si="225"/>
        <v>1200000</v>
      </c>
      <c r="J1139" s="26" t="s">
        <v>28</v>
      </c>
      <c r="K1139" s="11"/>
      <c r="L1139" s="107">
        <f t="shared" si="226"/>
        <v>0</v>
      </c>
      <c r="M1139" s="107"/>
      <c r="N1139" s="107"/>
      <c r="O1139" s="107">
        <f t="shared" si="227"/>
        <v>0</v>
      </c>
      <c r="P1139" s="107"/>
      <c r="Q1139" s="107"/>
      <c r="R1139" s="107">
        <f t="shared" si="228"/>
        <v>0</v>
      </c>
      <c r="S1139" s="107"/>
      <c r="T1139" s="107"/>
      <c r="U1139" s="107">
        <f t="shared" si="229"/>
        <v>0</v>
      </c>
      <c r="V1139" s="107"/>
      <c r="W1139" s="107"/>
      <c r="X1139" s="107">
        <f t="shared" si="230"/>
        <v>0</v>
      </c>
      <c r="Y1139" s="107"/>
      <c r="Z1139" s="107"/>
      <c r="AA1139" s="108">
        <f>C1139+I1139-L1139-O1139-U1139-X1139-R1139</f>
        <v>1200000</v>
      </c>
      <c r="AB1139" s="7"/>
    </row>
    <row r="1140" spans="1:28" ht="15.75" hidden="1" x14ac:dyDescent="0.25">
      <c r="A1140" s="24">
        <v>45561</v>
      </c>
      <c r="B1140" s="25" t="s">
        <v>207</v>
      </c>
      <c r="C1140" s="25"/>
      <c r="D1140" s="25" t="s">
        <v>46</v>
      </c>
      <c r="E1140" s="25" t="s">
        <v>1648</v>
      </c>
      <c r="F1140" s="25">
        <v>20</v>
      </c>
      <c r="G1140" s="25" t="s">
        <v>39</v>
      </c>
      <c r="H1140" s="25">
        <v>82000</v>
      </c>
      <c r="I1140" s="11">
        <f t="shared" si="225"/>
        <v>1640000</v>
      </c>
      <c r="J1140" s="31" t="s">
        <v>312</v>
      </c>
      <c r="K1140" s="11" t="s">
        <v>2017</v>
      </c>
      <c r="L1140" s="107">
        <f t="shared" si="226"/>
        <v>0</v>
      </c>
      <c r="M1140" s="107"/>
      <c r="N1140" s="107"/>
      <c r="O1140" s="107">
        <f t="shared" si="227"/>
        <v>1640000</v>
      </c>
      <c r="P1140" s="107">
        <v>1640000</v>
      </c>
      <c r="Q1140" s="107"/>
      <c r="R1140" s="107">
        <f t="shared" si="228"/>
        <v>0</v>
      </c>
      <c r="S1140" s="107"/>
      <c r="T1140" s="107"/>
      <c r="U1140" s="107">
        <f t="shared" si="229"/>
        <v>0</v>
      </c>
      <c r="V1140" s="107"/>
      <c r="W1140" s="107"/>
      <c r="X1140" s="107">
        <f t="shared" si="230"/>
        <v>0</v>
      </c>
      <c r="Y1140" s="107"/>
      <c r="Z1140" s="107"/>
      <c r="AA1140" s="108">
        <f>C1140+I1140-L1140-O1140-U1140-X1140-R1140</f>
        <v>0</v>
      </c>
      <c r="AB1140" s="7">
        <v>45561</v>
      </c>
    </row>
    <row r="1141" spans="1:28" ht="15.75" hidden="1" x14ac:dyDescent="0.25">
      <c r="A1141" s="24">
        <v>45561</v>
      </c>
      <c r="B1141" s="25" t="s">
        <v>207</v>
      </c>
      <c r="C1141" s="25"/>
      <c r="D1141" s="25" t="s">
        <v>46</v>
      </c>
      <c r="E1141" s="25" t="s">
        <v>1647</v>
      </c>
      <c r="F1141" s="25">
        <v>20</v>
      </c>
      <c r="G1141" s="25" t="s">
        <v>39</v>
      </c>
      <c r="H1141" s="25">
        <v>82000</v>
      </c>
      <c r="I1141" s="11">
        <f t="shared" si="225"/>
        <v>1640000</v>
      </c>
      <c r="J1141" s="31" t="s">
        <v>312</v>
      </c>
      <c r="K1141" s="11" t="s">
        <v>2017</v>
      </c>
      <c r="L1141" s="107">
        <f t="shared" si="226"/>
        <v>0</v>
      </c>
      <c r="M1141" s="107"/>
      <c r="N1141" s="107"/>
      <c r="O1141" s="107">
        <f t="shared" si="227"/>
        <v>1640000</v>
      </c>
      <c r="P1141" s="107">
        <v>1640000</v>
      </c>
      <c r="Q1141" s="107"/>
      <c r="R1141" s="107">
        <f t="shared" si="228"/>
        <v>0</v>
      </c>
      <c r="S1141" s="107"/>
      <c r="T1141" s="107"/>
      <c r="U1141" s="107">
        <f t="shared" si="229"/>
        <v>0</v>
      </c>
      <c r="V1141" s="107"/>
      <c r="W1141" s="107"/>
      <c r="X1141" s="107">
        <f t="shared" si="230"/>
        <v>0</v>
      </c>
      <c r="Y1141" s="107"/>
      <c r="Z1141" s="107"/>
      <c r="AA1141" s="108">
        <f>C1141+I1141-L1141-O1141-U1141-X1141-R1141</f>
        <v>0</v>
      </c>
      <c r="AB1141" s="7">
        <v>45561</v>
      </c>
    </row>
    <row r="1142" spans="1:28" ht="15.75" hidden="1" x14ac:dyDescent="0.25">
      <c r="A1142" s="24">
        <v>45561</v>
      </c>
      <c r="B1142" s="25" t="s">
        <v>207</v>
      </c>
      <c r="C1142" s="25"/>
      <c r="D1142" s="25" t="s">
        <v>46</v>
      </c>
      <c r="E1142" s="25" t="s">
        <v>204</v>
      </c>
      <c r="F1142" s="25">
        <v>1000</v>
      </c>
      <c r="G1142" s="25" t="s">
        <v>34</v>
      </c>
      <c r="H1142" s="25">
        <v>1120</v>
      </c>
      <c r="I1142" s="11">
        <f t="shared" si="225"/>
        <v>1120000</v>
      </c>
      <c r="J1142" s="31" t="s">
        <v>312</v>
      </c>
      <c r="K1142" s="11" t="s">
        <v>2017</v>
      </c>
      <c r="L1142" s="107">
        <f t="shared" si="226"/>
        <v>0</v>
      </c>
      <c r="M1142" s="107"/>
      <c r="N1142" s="107"/>
      <c r="O1142" s="107">
        <f t="shared" si="227"/>
        <v>1120000</v>
      </c>
      <c r="P1142" s="107">
        <v>1120000</v>
      </c>
      <c r="Q1142" s="107"/>
      <c r="R1142" s="107">
        <f t="shared" si="228"/>
        <v>0</v>
      </c>
      <c r="S1142" s="107"/>
      <c r="T1142" s="107"/>
      <c r="U1142" s="107">
        <f t="shared" si="229"/>
        <v>0</v>
      </c>
      <c r="V1142" s="107"/>
      <c r="W1142" s="107"/>
      <c r="X1142" s="107">
        <f t="shared" si="230"/>
        <v>0</v>
      </c>
      <c r="Y1142" s="107"/>
      <c r="Z1142" s="107"/>
      <c r="AA1142" s="108">
        <f>C1142+I1142-L1142-O1142-U1142-X1142-R1142</f>
        <v>0</v>
      </c>
      <c r="AB1142" s="7">
        <v>45561</v>
      </c>
    </row>
    <row r="1143" spans="1:28" ht="15.75" hidden="1" x14ac:dyDescent="0.25">
      <c r="A1143" s="24">
        <v>45561</v>
      </c>
      <c r="B1143" s="25" t="s">
        <v>207</v>
      </c>
      <c r="C1143" s="25"/>
      <c r="D1143" s="25" t="s">
        <v>46</v>
      </c>
      <c r="E1143" s="25" t="s">
        <v>108</v>
      </c>
      <c r="F1143" s="25">
        <v>400</v>
      </c>
      <c r="G1143" s="25" t="s">
        <v>34</v>
      </c>
      <c r="H1143" s="25">
        <v>2000</v>
      </c>
      <c r="I1143" s="11">
        <f t="shared" si="225"/>
        <v>800000</v>
      </c>
      <c r="J1143" s="31" t="s">
        <v>312</v>
      </c>
      <c r="K1143" s="11" t="s">
        <v>2017</v>
      </c>
      <c r="L1143" s="107">
        <f t="shared" si="226"/>
        <v>0</v>
      </c>
      <c r="M1143" s="107"/>
      <c r="N1143" s="107"/>
      <c r="O1143" s="107">
        <f t="shared" si="227"/>
        <v>800000</v>
      </c>
      <c r="P1143" s="107">
        <v>800000</v>
      </c>
      <c r="Q1143" s="107"/>
      <c r="R1143" s="107">
        <f t="shared" si="228"/>
        <v>0</v>
      </c>
      <c r="S1143" s="107"/>
      <c r="T1143" s="107"/>
      <c r="U1143" s="107">
        <f t="shared" si="229"/>
        <v>0</v>
      </c>
      <c r="V1143" s="107"/>
      <c r="W1143" s="107"/>
      <c r="X1143" s="107">
        <f t="shared" si="230"/>
        <v>0</v>
      </c>
      <c r="Y1143" s="107"/>
      <c r="Z1143" s="107"/>
      <c r="AA1143" s="108">
        <f>C1143+I1143-L1143-O1143-U1143-X1143-R1143</f>
        <v>0</v>
      </c>
      <c r="AB1143" s="7">
        <v>45561</v>
      </c>
    </row>
    <row r="1144" spans="1:28" ht="15.75" hidden="1" x14ac:dyDescent="0.25">
      <c r="A1144" s="24">
        <v>45561</v>
      </c>
      <c r="B1144" s="25" t="s">
        <v>207</v>
      </c>
      <c r="C1144" s="25"/>
      <c r="D1144" s="25" t="s">
        <v>46</v>
      </c>
      <c r="E1144" s="25" t="s">
        <v>129</v>
      </c>
      <c r="F1144" s="25">
        <v>12</v>
      </c>
      <c r="G1144" s="25" t="s">
        <v>77</v>
      </c>
      <c r="H1144" s="25">
        <v>65000</v>
      </c>
      <c r="I1144" s="11">
        <f t="shared" si="225"/>
        <v>780000</v>
      </c>
      <c r="J1144" s="26" t="s">
        <v>28</v>
      </c>
      <c r="K1144" s="11"/>
      <c r="L1144" s="107">
        <f t="shared" si="226"/>
        <v>0</v>
      </c>
      <c r="M1144" s="107"/>
      <c r="N1144" s="107"/>
      <c r="O1144" s="107">
        <f t="shared" si="227"/>
        <v>0</v>
      </c>
      <c r="P1144" s="107"/>
      <c r="Q1144" s="107"/>
      <c r="R1144" s="107">
        <f t="shared" si="228"/>
        <v>0</v>
      </c>
      <c r="S1144" s="107"/>
      <c r="T1144" s="107"/>
      <c r="U1144" s="107">
        <f t="shared" si="229"/>
        <v>0</v>
      </c>
      <c r="V1144" s="107"/>
      <c r="W1144" s="107"/>
      <c r="X1144" s="107">
        <f t="shared" si="230"/>
        <v>0</v>
      </c>
      <c r="Y1144" s="107"/>
      <c r="Z1144" s="107"/>
      <c r="AA1144" s="108">
        <f>C1144+I1144-L1144-O1144-U1144-X1144-R1144</f>
        <v>780000</v>
      </c>
      <c r="AB1144" s="7"/>
    </row>
    <row r="1145" spans="1:28" ht="15.75" hidden="1" x14ac:dyDescent="0.25">
      <c r="A1145" s="24">
        <v>45561</v>
      </c>
      <c r="B1145" s="25" t="s">
        <v>207</v>
      </c>
      <c r="C1145" s="25"/>
      <c r="D1145" s="25" t="s">
        <v>46</v>
      </c>
      <c r="E1145" s="25" t="s">
        <v>150</v>
      </c>
      <c r="F1145" s="25">
        <v>10</v>
      </c>
      <c r="G1145" s="25" t="s">
        <v>77</v>
      </c>
      <c r="H1145" s="25">
        <v>50000</v>
      </c>
      <c r="I1145" s="11">
        <f t="shared" si="225"/>
        <v>500000</v>
      </c>
      <c r="J1145" s="26" t="s">
        <v>28</v>
      </c>
      <c r="K1145" s="11"/>
      <c r="L1145" s="107">
        <f t="shared" si="226"/>
        <v>0</v>
      </c>
      <c r="M1145" s="107"/>
      <c r="N1145" s="107"/>
      <c r="O1145" s="107">
        <f t="shared" si="227"/>
        <v>0</v>
      </c>
      <c r="P1145" s="107"/>
      <c r="Q1145" s="107"/>
      <c r="R1145" s="107">
        <f t="shared" si="228"/>
        <v>0</v>
      </c>
      <c r="S1145" s="107"/>
      <c r="T1145" s="107"/>
      <c r="U1145" s="107">
        <f t="shared" si="229"/>
        <v>0</v>
      </c>
      <c r="V1145" s="107"/>
      <c r="W1145" s="107"/>
      <c r="X1145" s="107">
        <f t="shared" si="230"/>
        <v>0</v>
      </c>
      <c r="Y1145" s="107"/>
      <c r="Z1145" s="107"/>
      <c r="AA1145" s="108">
        <f>C1145+I1145-L1145-O1145-U1145-X1145-R1145</f>
        <v>500000</v>
      </c>
      <c r="AB1145" s="7"/>
    </row>
    <row r="1146" spans="1:28" ht="15.75" hidden="1" x14ac:dyDescent="0.25">
      <c r="A1146" s="24">
        <v>45562</v>
      </c>
      <c r="B1146" s="25" t="s">
        <v>271</v>
      </c>
      <c r="C1146" s="25"/>
      <c r="D1146" s="25" t="s">
        <v>46</v>
      </c>
      <c r="E1146" s="25" t="s">
        <v>106</v>
      </c>
      <c r="F1146" s="25">
        <v>32.299999999999997</v>
      </c>
      <c r="G1146" s="25" t="s">
        <v>39</v>
      </c>
      <c r="H1146" s="25">
        <v>46000</v>
      </c>
      <c r="I1146" s="11">
        <f t="shared" ref="I1146:I1196" si="231">F1146*H1146</f>
        <v>1485799.9999999998</v>
      </c>
      <c r="J1146" s="31" t="s">
        <v>324</v>
      </c>
      <c r="K1146" s="11"/>
      <c r="L1146" s="107">
        <f t="shared" ref="L1146:L1196" si="232">M1146+N1146</f>
        <v>1485800</v>
      </c>
      <c r="M1146" s="107">
        <v>1485800</v>
      </c>
      <c r="N1146" s="107"/>
      <c r="O1146" s="107">
        <f t="shared" ref="O1146:O1196" si="233">P1146+Q1146</f>
        <v>0</v>
      </c>
      <c r="P1146" s="107"/>
      <c r="Q1146" s="107"/>
      <c r="R1146" s="107">
        <f t="shared" ref="R1146:R1196" si="234">S1146+T1146</f>
        <v>0</v>
      </c>
      <c r="S1146" s="107"/>
      <c r="T1146" s="107"/>
      <c r="U1146" s="107">
        <f t="shared" ref="U1146:U1196" si="235">V1146+W1146</f>
        <v>0</v>
      </c>
      <c r="V1146" s="107"/>
      <c r="W1146" s="107"/>
      <c r="X1146" s="107">
        <f t="shared" ref="X1146:X1196" si="236">Y1146+Z1146</f>
        <v>0</v>
      </c>
      <c r="Y1146" s="107"/>
      <c r="Z1146" s="107"/>
      <c r="AA1146" s="108">
        <f>C1146+I1146-L1146-O1146-U1146-X1146-R1146</f>
        <v>-2.3283064365386963E-10</v>
      </c>
      <c r="AB1146" s="7">
        <v>45562</v>
      </c>
    </row>
    <row r="1147" spans="1:28" ht="15.75" x14ac:dyDescent="0.25">
      <c r="A1147" s="24">
        <v>45562</v>
      </c>
      <c r="B1147" s="25" t="s">
        <v>205</v>
      </c>
      <c r="C1147" s="25"/>
      <c r="D1147" s="25" t="s">
        <v>46</v>
      </c>
      <c r="E1147" s="25" t="s">
        <v>150</v>
      </c>
      <c r="F1147" s="25">
        <v>20</v>
      </c>
      <c r="G1147" s="25" t="s">
        <v>77</v>
      </c>
      <c r="H1147" s="25">
        <v>50000</v>
      </c>
      <c r="I1147" s="11">
        <f t="shared" si="231"/>
        <v>1000000</v>
      </c>
      <c r="J1147" s="26" t="s">
        <v>28</v>
      </c>
      <c r="K1147" s="11" t="s">
        <v>2004</v>
      </c>
      <c r="L1147" s="107">
        <f t="shared" si="232"/>
        <v>0</v>
      </c>
      <c r="M1147" s="107"/>
      <c r="N1147" s="107"/>
      <c r="O1147" s="107">
        <f t="shared" si="233"/>
        <v>0</v>
      </c>
      <c r="P1147" s="107"/>
      <c r="Q1147" s="107"/>
      <c r="R1147" s="107">
        <f t="shared" si="234"/>
        <v>0</v>
      </c>
      <c r="S1147" s="107"/>
      <c r="T1147" s="107"/>
      <c r="U1147" s="107">
        <f t="shared" si="235"/>
        <v>0</v>
      </c>
      <c r="V1147" s="107"/>
      <c r="W1147" s="107"/>
      <c r="X1147" s="107">
        <f t="shared" si="236"/>
        <v>0</v>
      </c>
      <c r="Y1147" s="107"/>
      <c r="Z1147" s="107"/>
      <c r="AA1147" s="108">
        <f>C1147+I1147-L1147-O1147-U1147-X1147-R1147</f>
        <v>1000000</v>
      </c>
      <c r="AB1147" s="7"/>
    </row>
    <row r="1148" spans="1:28" ht="15.75" x14ac:dyDescent="0.25">
      <c r="A1148" s="24">
        <v>45562</v>
      </c>
      <c r="B1148" s="25" t="s">
        <v>205</v>
      </c>
      <c r="C1148" s="25"/>
      <c r="D1148" s="25" t="s">
        <v>46</v>
      </c>
      <c r="E1148" s="25" t="s">
        <v>129</v>
      </c>
      <c r="F1148" s="25">
        <v>12</v>
      </c>
      <c r="G1148" s="25" t="s">
        <v>77</v>
      </c>
      <c r="H1148" s="25">
        <v>65000</v>
      </c>
      <c r="I1148" s="11">
        <f t="shared" si="231"/>
        <v>780000</v>
      </c>
      <c r="J1148" s="26" t="s">
        <v>28</v>
      </c>
      <c r="K1148" s="11" t="s">
        <v>2004</v>
      </c>
      <c r="L1148" s="107">
        <f t="shared" si="232"/>
        <v>0</v>
      </c>
      <c r="M1148" s="107"/>
      <c r="N1148" s="107"/>
      <c r="O1148" s="107">
        <f t="shared" si="233"/>
        <v>0</v>
      </c>
      <c r="P1148" s="107"/>
      <c r="Q1148" s="107"/>
      <c r="R1148" s="107">
        <f t="shared" si="234"/>
        <v>0</v>
      </c>
      <c r="S1148" s="107"/>
      <c r="T1148" s="107"/>
      <c r="U1148" s="107">
        <f t="shared" si="235"/>
        <v>0</v>
      </c>
      <c r="V1148" s="107"/>
      <c r="W1148" s="107"/>
      <c r="X1148" s="107">
        <f t="shared" si="236"/>
        <v>0</v>
      </c>
      <c r="Y1148" s="107"/>
      <c r="Z1148" s="107"/>
      <c r="AA1148" s="108">
        <f>C1148+I1148-L1148-O1148-U1148-X1148-R1148</f>
        <v>780000</v>
      </c>
      <c r="AB1148" s="7"/>
    </row>
    <row r="1149" spans="1:28" ht="15.75" hidden="1" x14ac:dyDescent="0.25">
      <c r="A1149" s="24">
        <v>45562</v>
      </c>
      <c r="B1149" s="25" t="s">
        <v>778</v>
      </c>
      <c r="C1149" s="25"/>
      <c r="D1149" s="25" t="s">
        <v>46</v>
      </c>
      <c r="E1149" s="25" t="s">
        <v>108</v>
      </c>
      <c r="F1149" s="25">
        <v>400</v>
      </c>
      <c r="G1149" s="25" t="s">
        <v>34</v>
      </c>
      <c r="H1149" s="25">
        <v>2000</v>
      </c>
      <c r="I1149" s="11">
        <f t="shared" si="231"/>
        <v>800000</v>
      </c>
      <c r="J1149" s="31" t="s">
        <v>312</v>
      </c>
      <c r="K1149" s="11" t="s">
        <v>2019</v>
      </c>
      <c r="L1149" s="107">
        <f t="shared" si="232"/>
        <v>0</v>
      </c>
      <c r="M1149" s="107"/>
      <c r="N1149" s="107"/>
      <c r="O1149" s="107">
        <f t="shared" si="233"/>
        <v>800000</v>
      </c>
      <c r="P1149" s="107">
        <v>800000</v>
      </c>
      <c r="Q1149" s="107"/>
      <c r="R1149" s="107">
        <f t="shared" si="234"/>
        <v>0</v>
      </c>
      <c r="S1149" s="107"/>
      <c r="T1149" s="107"/>
      <c r="U1149" s="107">
        <f t="shared" si="235"/>
        <v>0</v>
      </c>
      <c r="V1149" s="107"/>
      <c r="W1149" s="107"/>
      <c r="X1149" s="107">
        <f t="shared" si="236"/>
        <v>0</v>
      </c>
      <c r="Y1149" s="107"/>
      <c r="Z1149" s="107"/>
      <c r="AA1149" s="108">
        <f>C1149+I1149-L1149-O1149-U1149-X1149-R1149</f>
        <v>0</v>
      </c>
      <c r="AB1149" s="7">
        <v>45562</v>
      </c>
    </row>
    <row r="1150" spans="1:28" ht="15.75" hidden="1" x14ac:dyDescent="0.25">
      <c r="A1150" s="24">
        <v>45562</v>
      </c>
      <c r="B1150" s="25" t="s">
        <v>778</v>
      </c>
      <c r="C1150" s="25"/>
      <c r="D1150" s="25" t="s">
        <v>46</v>
      </c>
      <c r="E1150" s="25" t="s">
        <v>81</v>
      </c>
      <c r="F1150" s="25">
        <v>23.7</v>
      </c>
      <c r="G1150" s="25" t="s">
        <v>39</v>
      </c>
      <c r="H1150" s="25">
        <v>46000</v>
      </c>
      <c r="I1150" s="11">
        <f t="shared" si="231"/>
        <v>1090200</v>
      </c>
      <c r="J1150" s="31" t="s">
        <v>312</v>
      </c>
      <c r="K1150" s="11" t="s">
        <v>2019</v>
      </c>
      <c r="L1150" s="107">
        <f t="shared" si="232"/>
        <v>0</v>
      </c>
      <c r="M1150" s="107"/>
      <c r="N1150" s="107"/>
      <c r="O1150" s="107">
        <f t="shared" si="233"/>
        <v>1090200</v>
      </c>
      <c r="P1150" s="107">
        <v>1090200</v>
      </c>
      <c r="Q1150" s="107"/>
      <c r="R1150" s="107">
        <f t="shared" si="234"/>
        <v>0</v>
      </c>
      <c r="S1150" s="107"/>
      <c r="T1150" s="107"/>
      <c r="U1150" s="107">
        <f t="shared" si="235"/>
        <v>0</v>
      </c>
      <c r="V1150" s="107"/>
      <c r="W1150" s="107"/>
      <c r="X1150" s="107">
        <f t="shared" si="236"/>
        <v>0</v>
      </c>
      <c r="Y1150" s="107"/>
      <c r="Z1150" s="107"/>
      <c r="AA1150" s="108">
        <f>C1150+I1150-L1150-O1150-U1150-X1150-R1150</f>
        <v>0</v>
      </c>
      <c r="AB1150" s="7">
        <v>45562</v>
      </c>
    </row>
    <row r="1151" spans="1:28" ht="15.75" hidden="1" x14ac:dyDescent="0.25">
      <c r="A1151" s="24">
        <v>45562</v>
      </c>
      <c r="B1151" s="25" t="s">
        <v>379</v>
      </c>
      <c r="C1151" s="25"/>
      <c r="D1151" s="25" t="s">
        <v>46</v>
      </c>
      <c r="E1151" s="25" t="s">
        <v>208</v>
      </c>
      <c r="F1151" s="25">
        <v>500</v>
      </c>
      <c r="G1151" s="25" t="s">
        <v>34</v>
      </c>
      <c r="H1151" s="25">
        <v>700</v>
      </c>
      <c r="I1151" s="11">
        <f t="shared" si="231"/>
        <v>350000</v>
      </c>
      <c r="J1151" s="31" t="s">
        <v>324</v>
      </c>
      <c r="K1151" s="11"/>
      <c r="L1151" s="107">
        <f t="shared" si="232"/>
        <v>0</v>
      </c>
      <c r="M1151" s="107"/>
      <c r="N1151" s="107"/>
      <c r="O1151" s="107">
        <f t="shared" si="233"/>
        <v>0</v>
      </c>
      <c r="P1151" s="107"/>
      <c r="Q1151" s="107"/>
      <c r="R1151" s="107">
        <f t="shared" si="234"/>
        <v>0</v>
      </c>
      <c r="S1151" s="107"/>
      <c r="T1151" s="107"/>
      <c r="U1151" s="107">
        <f t="shared" si="235"/>
        <v>350000</v>
      </c>
      <c r="V1151" s="107">
        <v>350000</v>
      </c>
      <c r="W1151" s="107"/>
      <c r="X1151" s="107">
        <f t="shared" si="236"/>
        <v>0</v>
      </c>
      <c r="Y1151" s="107"/>
      <c r="Z1151" s="107"/>
      <c r="AA1151" s="108">
        <f>C1151+I1151-L1151-O1151-U1151-X1151-R1151</f>
        <v>0</v>
      </c>
      <c r="AB1151" s="7">
        <v>45562</v>
      </c>
    </row>
    <row r="1152" spans="1:28" ht="15.75" hidden="1" x14ac:dyDescent="0.25">
      <c r="A1152" s="24">
        <v>45562</v>
      </c>
      <c r="B1152" s="25" t="s">
        <v>251</v>
      </c>
      <c r="C1152" s="25"/>
      <c r="D1152" s="25" t="s">
        <v>46</v>
      </c>
      <c r="E1152" s="25" t="s">
        <v>108</v>
      </c>
      <c r="F1152" s="25">
        <v>5000</v>
      </c>
      <c r="G1152" s="25" t="s">
        <v>34</v>
      </c>
      <c r="H1152" s="25">
        <v>1900</v>
      </c>
      <c r="I1152" s="11">
        <f t="shared" si="231"/>
        <v>9500000</v>
      </c>
      <c r="J1152" s="26" t="s">
        <v>28</v>
      </c>
      <c r="K1152" s="11"/>
      <c r="L1152" s="107">
        <f t="shared" si="232"/>
        <v>0</v>
      </c>
      <c r="M1152" s="107"/>
      <c r="N1152" s="107"/>
      <c r="O1152" s="107">
        <f t="shared" si="233"/>
        <v>0</v>
      </c>
      <c r="P1152" s="107"/>
      <c r="Q1152" s="107"/>
      <c r="R1152" s="107">
        <f t="shared" si="234"/>
        <v>0</v>
      </c>
      <c r="S1152" s="107"/>
      <c r="T1152" s="107"/>
      <c r="U1152" s="107">
        <f t="shared" si="235"/>
        <v>0</v>
      </c>
      <c r="V1152" s="107"/>
      <c r="W1152" s="107"/>
      <c r="X1152" s="107">
        <f t="shared" si="236"/>
        <v>0</v>
      </c>
      <c r="Y1152" s="107"/>
      <c r="Z1152" s="107"/>
      <c r="AA1152" s="108">
        <f>C1152+I1152-L1152-O1152-U1152-X1152-R1152</f>
        <v>9500000</v>
      </c>
      <c r="AB1152" s="7"/>
    </row>
    <row r="1153" spans="1:28" ht="15.75" hidden="1" x14ac:dyDescent="0.25">
      <c r="A1153" s="24">
        <v>45562</v>
      </c>
      <c r="B1153" s="25" t="s">
        <v>780</v>
      </c>
      <c r="C1153" s="25"/>
      <c r="D1153" s="25" t="s">
        <v>46</v>
      </c>
      <c r="E1153" s="25" t="s">
        <v>108</v>
      </c>
      <c r="F1153" s="25">
        <v>400</v>
      </c>
      <c r="G1153" s="25" t="s">
        <v>34</v>
      </c>
      <c r="H1153" s="25">
        <v>1900</v>
      </c>
      <c r="I1153" s="11">
        <f t="shared" si="231"/>
        <v>760000</v>
      </c>
      <c r="J1153" s="31" t="s">
        <v>324</v>
      </c>
      <c r="K1153" s="11"/>
      <c r="L1153" s="107">
        <f t="shared" si="232"/>
        <v>760000</v>
      </c>
      <c r="M1153" s="107">
        <v>760000</v>
      </c>
      <c r="N1153" s="107"/>
      <c r="O1153" s="107">
        <f t="shared" si="233"/>
        <v>0</v>
      </c>
      <c r="P1153" s="107"/>
      <c r="Q1153" s="107"/>
      <c r="R1153" s="107">
        <f t="shared" si="234"/>
        <v>0</v>
      </c>
      <c r="S1153" s="107"/>
      <c r="T1153" s="107"/>
      <c r="U1153" s="107">
        <f t="shared" si="235"/>
        <v>0</v>
      </c>
      <c r="V1153" s="107"/>
      <c r="W1153" s="107"/>
      <c r="X1153" s="107">
        <f t="shared" si="236"/>
        <v>0</v>
      </c>
      <c r="Y1153" s="107"/>
      <c r="Z1153" s="107"/>
      <c r="AA1153" s="108">
        <f>C1153+I1153-L1153-O1153-U1153-X1153-R1153</f>
        <v>0</v>
      </c>
      <c r="AB1153" s="7">
        <v>45562</v>
      </c>
    </row>
    <row r="1154" spans="1:28" ht="15.75" hidden="1" x14ac:dyDescent="0.25">
      <c r="A1154" s="24">
        <v>45562</v>
      </c>
      <c r="B1154" s="25" t="s">
        <v>398</v>
      </c>
      <c r="C1154" s="25"/>
      <c r="D1154" s="25" t="s">
        <v>46</v>
      </c>
      <c r="E1154" s="25" t="s">
        <v>53</v>
      </c>
      <c r="F1154" s="25">
        <v>1</v>
      </c>
      <c r="G1154" s="25" t="s">
        <v>23</v>
      </c>
      <c r="H1154" s="25">
        <v>350000</v>
      </c>
      <c r="I1154" s="11">
        <f t="shared" si="231"/>
        <v>350000</v>
      </c>
      <c r="J1154" s="31" t="s">
        <v>312</v>
      </c>
      <c r="K1154" s="11" t="s">
        <v>2020</v>
      </c>
      <c r="L1154" s="107">
        <f t="shared" si="232"/>
        <v>0</v>
      </c>
      <c r="M1154" s="107"/>
      <c r="N1154" s="107"/>
      <c r="O1154" s="107">
        <f t="shared" si="233"/>
        <v>350000</v>
      </c>
      <c r="P1154" s="107">
        <v>350000</v>
      </c>
      <c r="Q1154" s="107"/>
      <c r="R1154" s="107">
        <f t="shared" si="234"/>
        <v>0</v>
      </c>
      <c r="S1154" s="107"/>
      <c r="T1154" s="107"/>
      <c r="U1154" s="107">
        <f t="shared" si="235"/>
        <v>0</v>
      </c>
      <c r="V1154" s="107"/>
      <c r="W1154" s="107"/>
      <c r="X1154" s="107">
        <f t="shared" si="236"/>
        <v>0</v>
      </c>
      <c r="Y1154" s="107"/>
      <c r="Z1154" s="107"/>
      <c r="AA1154" s="108">
        <f>C1154+I1154-L1154-O1154-U1154-X1154-R1154</f>
        <v>0</v>
      </c>
      <c r="AB1154" s="7">
        <v>45562</v>
      </c>
    </row>
    <row r="1155" spans="1:28" ht="15.75" hidden="1" x14ac:dyDescent="0.25">
      <c r="A1155" s="24">
        <v>45562</v>
      </c>
      <c r="B1155" s="25" t="s">
        <v>398</v>
      </c>
      <c r="C1155" s="25"/>
      <c r="D1155" s="25" t="s">
        <v>46</v>
      </c>
      <c r="E1155" s="25" t="s">
        <v>208</v>
      </c>
      <c r="F1155" s="25">
        <v>4000</v>
      </c>
      <c r="G1155" s="25" t="s">
        <v>34</v>
      </c>
      <c r="H1155" s="25">
        <v>700</v>
      </c>
      <c r="I1155" s="11">
        <f t="shared" si="231"/>
        <v>2800000</v>
      </c>
      <c r="J1155" s="31" t="s">
        <v>312</v>
      </c>
      <c r="K1155" s="11" t="s">
        <v>2020</v>
      </c>
      <c r="L1155" s="107">
        <f t="shared" si="232"/>
        <v>0</v>
      </c>
      <c r="M1155" s="107"/>
      <c r="N1155" s="107"/>
      <c r="O1155" s="107">
        <f t="shared" si="233"/>
        <v>2800000</v>
      </c>
      <c r="P1155" s="107">
        <v>2800000</v>
      </c>
      <c r="Q1155" s="107"/>
      <c r="R1155" s="107">
        <f t="shared" si="234"/>
        <v>0</v>
      </c>
      <c r="S1155" s="107"/>
      <c r="T1155" s="107"/>
      <c r="U1155" s="107">
        <f t="shared" si="235"/>
        <v>0</v>
      </c>
      <c r="V1155" s="107"/>
      <c r="W1155" s="107"/>
      <c r="X1155" s="107">
        <f t="shared" si="236"/>
        <v>0</v>
      </c>
      <c r="Y1155" s="107"/>
      <c r="Z1155" s="107"/>
      <c r="AA1155" s="108">
        <f>C1155+I1155-L1155-O1155-U1155-X1155-R1155</f>
        <v>0</v>
      </c>
      <c r="AB1155" s="7">
        <v>45562</v>
      </c>
    </row>
    <row r="1156" spans="1:28" ht="15.75" hidden="1" x14ac:dyDescent="0.25">
      <c r="A1156" s="24">
        <v>45562</v>
      </c>
      <c r="B1156" s="25" t="s">
        <v>398</v>
      </c>
      <c r="C1156" s="25"/>
      <c r="D1156" s="25" t="s">
        <v>46</v>
      </c>
      <c r="E1156" s="25" t="s">
        <v>298</v>
      </c>
      <c r="F1156" s="25">
        <v>500</v>
      </c>
      <c r="G1156" s="25" t="s">
        <v>34</v>
      </c>
      <c r="H1156" s="25">
        <v>3950</v>
      </c>
      <c r="I1156" s="11">
        <f t="shared" si="231"/>
        <v>1975000</v>
      </c>
      <c r="J1156" s="31" t="s">
        <v>312</v>
      </c>
      <c r="K1156" s="11" t="s">
        <v>2020</v>
      </c>
      <c r="L1156" s="107">
        <f t="shared" si="232"/>
        <v>0</v>
      </c>
      <c r="M1156" s="107"/>
      <c r="N1156" s="107"/>
      <c r="O1156" s="107">
        <f t="shared" si="233"/>
        <v>1975000</v>
      </c>
      <c r="P1156" s="107">
        <v>1975000</v>
      </c>
      <c r="Q1156" s="107"/>
      <c r="R1156" s="107">
        <f t="shared" si="234"/>
        <v>0</v>
      </c>
      <c r="S1156" s="107"/>
      <c r="T1156" s="107"/>
      <c r="U1156" s="107">
        <f t="shared" si="235"/>
        <v>0</v>
      </c>
      <c r="V1156" s="107"/>
      <c r="W1156" s="107"/>
      <c r="X1156" s="107">
        <f t="shared" si="236"/>
        <v>0</v>
      </c>
      <c r="Y1156" s="107"/>
      <c r="Z1156" s="107"/>
      <c r="AA1156" s="108">
        <f>C1156+I1156-L1156-O1156-U1156-X1156-R1156</f>
        <v>0</v>
      </c>
      <c r="AB1156" s="7">
        <v>45562</v>
      </c>
    </row>
    <row r="1157" spans="1:28" ht="15.75" hidden="1" x14ac:dyDescent="0.25">
      <c r="A1157" s="24">
        <v>45562</v>
      </c>
      <c r="B1157" s="25" t="s">
        <v>280</v>
      </c>
      <c r="C1157" s="25"/>
      <c r="D1157" s="25" t="s">
        <v>46</v>
      </c>
      <c r="E1157" s="25" t="s">
        <v>50</v>
      </c>
      <c r="F1157" s="25">
        <v>800</v>
      </c>
      <c r="G1157" s="25" t="s">
        <v>34</v>
      </c>
      <c r="H1157" s="25">
        <v>3360</v>
      </c>
      <c r="I1157" s="11">
        <f t="shared" si="231"/>
        <v>2688000</v>
      </c>
      <c r="J1157" s="26" t="s">
        <v>28</v>
      </c>
      <c r="K1157" s="11"/>
      <c r="L1157" s="107">
        <f t="shared" si="232"/>
        <v>0</v>
      </c>
      <c r="M1157" s="107"/>
      <c r="N1157" s="107"/>
      <c r="O1157" s="107">
        <f t="shared" si="233"/>
        <v>0</v>
      </c>
      <c r="P1157" s="107"/>
      <c r="Q1157" s="107"/>
      <c r="R1157" s="107">
        <f t="shared" si="234"/>
        <v>0</v>
      </c>
      <c r="S1157" s="107"/>
      <c r="T1157" s="107"/>
      <c r="U1157" s="107">
        <f t="shared" si="235"/>
        <v>0</v>
      </c>
      <c r="V1157" s="107"/>
      <c r="W1157" s="107"/>
      <c r="X1157" s="107">
        <f t="shared" si="236"/>
        <v>0</v>
      </c>
      <c r="Y1157" s="107"/>
      <c r="Z1157" s="107"/>
      <c r="AA1157" s="108">
        <f>C1157+I1157-L1157-O1157-U1157-X1157-R1157</f>
        <v>2688000</v>
      </c>
      <c r="AB1157" s="7"/>
    </row>
    <row r="1158" spans="1:28" ht="15.75" hidden="1" x14ac:dyDescent="0.25">
      <c r="A1158" s="24">
        <v>45562</v>
      </c>
      <c r="B1158" s="25" t="s">
        <v>536</v>
      </c>
      <c r="C1158" s="25"/>
      <c r="D1158" s="25" t="s">
        <v>46</v>
      </c>
      <c r="E1158" s="25" t="s">
        <v>50</v>
      </c>
      <c r="F1158" s="25">
        <v>200</v>
      </c>
      <c r="G1158" s="25" t="s">
        <v>34</v>
      </c>
      <c r="H1158" s="25">
        <v>3360</v>
      </c>
      <c r="I1158" s="11">
        <f t="shared" si="231"/>
        <v>672000</v>
      </c>
      <c r="J1158" s="31" t="s">
        <v>312</v>
      </c>
      <c r="K1158" s="11"/>
      <c r="L1158" s="107">
        <f t="shared" si="232"/>
        <v>0</v>
      </c>
      <c r="M1158" s="107"/>
      <c r="N1158" s="107"/>
      <c r="O1158" s="107">
        <f t="shared" si="233"/>
        <v>0</v>
      </c>
      <c r="P1158" s="107"/>
      <c r="Q1158" s="107"/>
      <c r="R1158" s="107">
        <f t="shared" si="234"/>
        <v>672000</v>
      </c>
      <c r="S1158" s="107">
        <v>672000</v>
      </c>
      <c r="T1158" s="107"/>
      <c r="U1158" s="107">
        <f t="shared" si="235"/>
        <v>0</v>
      </c>
      <c r="V1158" s="107"/>
      <c r="W1158" s="107"/>
      <c r="X1158" s="107">
        <f t="shared" si="236"/>
        <v>0</v>
      </c>
      <c r="Y1158" s="107"/>
      <c r="Z1158" s="107"/>
      <c r="AA1158" s="108">
        <f>C1158+I1158-L1158-O1158-U1158-X1158-R1158</f>
        <v>0</v>
      </c>
      <c r="AB1158" s="7">
        <v>45562</v>
      </c>
    </row>
    <row r="1159" spans="1:28" ht="15.75" hidden="1" x14ac:dyDescent="0.25">
      <c r="A1159" s="24">
        <v>45562</v>
      </c>
      <c r="B1159" s="25" t="s">
        <v>536</v>
      </c>
      <c r="C1159" s="25"/>
      <c r="D1159" s="25" t="s">
        <v>46</v>
      </c>
      <c r="E1159" s="25" t="s">
        <v>192</v>
      </c>
      <c r="F1159" s="25">
        <v>1200</v>
      </c>
      <c r="G1159" s="25" t="s">
        <v>34</v>
      </c>
      <c r="H1159" s="25">
        <v>2500</v>
      </c>
      <c r="I1159" s="11">
        <f t="shared" si="231"/>
        <v>3000000</v>
      </c>
      <c r="J1159" s="31" t="s">
        <v>312</v>
      </c>
      <c r="K1159" s="11"/>
      <c r="L1159" s="107">
        <f t="shared" si="232"/>
        <v>0</v>
      </c>
      <c r="M1159" s="107"/>
      <c r="N1159" s="107"/>
      <c r="O1159" s="107">
        <f t="shared" si="233"/>
        <v>0</v>
      </c>
      <c r="P1159" s="107"/>
      <c r="Q1159" s="107"/>
      <c r="R1159" s="107">
        <f t="shared" si="234"/>
        <v>3000000</v>
      </c>
      <c r="S1159" s="107">
        <v>3000000</v>
      </c>
      <c r="T1159" s="107"/>
      <c r="U1159" s="107">
        <f t="shared" si="235"/>
        <v>0</v>
      </c>
      <c r="V1159" s="107"/>
      <c r="W1159" s="107"/>
      <c r="X1159" s="107">
        <f t="shared" si="236"/>
        <v>0</v>
      </c>
      <c r="Y1159" s="107"/>
      <c r="Z1159" s="107"/>
      <c r="AA1159" s="108">
        <f>C1159+I1159-L1159-O1159-U1159-X1159-R1159</f>
        <v>0</v>
      </c>
      <c r="AB1159" s="7">
        <v>45562</v>
      </c>
    </row>
    <row r="1160" spans="1:28" ht="15.75" hidden="1" x14ac:dyDescent="0.25">
      <c r="A1160" s="24">
        <v>45562</v>
      </c>
      <c r="B1160" s="25" t="s">
        <v>122</v>
      </c>
      <c r="C1160" s="25"/>
      <c r="D1160" s="25" t="s">
        <v>46</v>
      </c>
      <c r="E1160" s="25" t="s">
        <v>120</v>
      </c>
      <c r="F1160" s="25">
        <v>76.7</v>
      </c>
      <c r="G1160" s="25" t="s">
        <v>39</v>
      </c>
      <c r="H1160" s="25">
        <v>43000</v>
      </c>
      <c r="I1160" s="11">
        <f t="shared" si="231"/>
        <v>3298100</v>
      </c>
      <c r="J1160" s="26" t="s">
        <v>28</v>
      </c>
      <c r="K1160" s="11"/>
      <c r="L1160" s="107">
        <f t="shared" si="232"/>
        <v>0</v>
      </c>
      <c r="M1160" s="107"/>
      <c r="N1160" s="107"/>
      <c r="O1160" s="107">
        <f t="shared" si="233"/>
        <v>0</v>
      </c>
      <c r="P1160" s="107"/>
      <c r="Q1160" s="107"/>
      <c r="R1160" s="107">
        <f t="shared" si="234"/>
        <v>0</v>
      </c>
      <c r="S1160" s="107"/>
      <c r="T1160" s="107"/>
      <c r="U1160" s="107">
        <f t="shared" si="235"/>
        <v>0</v>
      </c>
      <c r="V1160" s="107"/>
      <c r="W1160" s="107"/>
      <c r="X1160" s="107">
        <f t="shared" si="236"/>
        <v>0</v>
      </c>
      <c r="Y1160" s="107"/>
      <c r="Z1160" s="107"/>
      <c r="AA1160" s="108">
        <f>C1160+I1160-L1160-O1160-U1160-X1160-R1160</f>
        <v>3298100</v>
      </c>
      <c r="AB1160" s="7"/>
    </row>
    <row r="1161" spans="1:28" ht="15.75" hidden="1" x14ac:dyDescent="0.25">
      <c r="A1161" s="24">
        <v>45562</v>
      </c>
      <c r="B1161" s="25" t="s">
        <v>122</v>
      </c>
      <c r="C1161" s="25"/>
      <c r="D1161" s="25" t="s">
        <v>46</v>
      </c>
      <c r="E1161" s="25" t="s">
        <v>81</v>
      </c>
      <c r="F1161" s="25">
        <v>69.7</v>
      </c>
      <c r="G1161" s="25" t="s">
        <v>39</v>
      </c>
      <c r="H1161" s="25">
        <v>43000</v>
      </c>
      <c r="I1161" s="11">
        <f t="shared" si="231"/>
        <v>2997100</v>
      </c>
      <c r="J1161" s="26" t="s">
        <v>28</v>
      </c>
      <c r="K1161" s="11"/>
      <c r="L1161" s="107">
        <f t="shared" si="232"/>
        <v>0</v>
      </c>
      <c r="M1161" s="107"/>
      <c r="N1161" s="107"/>
      <c r="O1161" s="107">
        <f t="shared" si="233"/>
        <v>0</v>
      </c>
      <c r="P1161" s="107"/>
      <c r="Q1161" s="107"/>
      <c r="R1161" s="107">
        <f t="shared" si="234"/>
        <v>0</v>
      </c>
      <c r="S1161" s="107"/>
      <c r="T1161" s="107"/>
      <c r="U1161" s="107">
        <f t="shared" si="235"/>
        <v>0</v>
      </c>
      <c r="V1161" s="107"/>
      <c r="W1161" s="107"/>
      <c r="X1161" s="107">
        <f t="shared" si="236"/>
        <v>0</v>
      </c>
      <c r="Y1161" s="107"/>
      <c r="Z1161" s="107"/>
      <c r="AA1161" s="108">
        <f>C1161+I1161-L1161-O1161-U1161-X1161-R1161</f>
        <v>2997100</v>
      </c>
      <c r="AB1161" s="7"/>
    </row>
    <row r="1162" spans="1:28" ht="15.75" hidden="1" x14ac:dyDescent="0.25">
      <c r="A1162" s="24">
        <v>45562</v>
      </c>
      <c r="B1162" s="25" t="s">
        <v>29</v>
      </c>
      <c r="C1162" s="25"/>
      <c r="D1162" s="25" t="s">
        <v>46</v>
      </c>
      <c r="E1162" s="25" t="s">
        <v>135</v>
      </c>
      <c r="F1162" s="25">
        <v>5</v>
      </c>
      <c r="G1162" s="25" t="s">
        <v>48</v>
      </c>
      <c r="H1162" s="25">
        <v>145000</v>
      </c>
      <c r="I1162" s="11">
        <f t="shared" si="231"/>
        <v>725000</v>
      </c>
      <c r="J1162" s="31" t="s">
        <v>324</v>
      </c>
      <c r="K1162" s="11"/>
      <c r="L1162" s="107">
        <f t="shared" si="232"/>
        <v>0</v>
      </c>
      <c r="M1162" s="107"/>
      <c r="N1162" s="107"/>
      <c r="O1162" s="107">
        <f t="shared" si="233"/>
        <v>0</v>
      </c>
      <c r="P1162" s="107"/>
      <c r="Q1162" s="107"/>
      <c r="R1162" s="107">
        <f t="shared" si="234"/>
        <v>0</v>
      </c>
      <c r="S1162" s="107"/>
      <c r="T1162" s="107"/>
      <c r="U1162" s="107">
        <f t="shared" si="235"/>
        <v>725000</v>
      </c>
      <c r="V1162" s="107">
        <v>725000</v>
      </c>
      <c r="W1162" s="107"/>
      <c r="X1162" s="107">
        <f t="shared" si="236"/>
        <v>0</v>
      </c>
      <c r="Y1162" s="107"/>
      <c r="Z1162" s="107"/>
      <c r="AA1162" s="108">
        <f>C1162+I1162-L1162-O1162-U1162-X1162-R1162</f>
        <v>0</v>
      </c>
      <c r="AB1162" s="7">
        <v>45563</v>
      </c>
    </row>
    <row r="1163" spans="1:28" ht="15.75" hidden="1" x14ac:dyDescent="0.25">
      <c r="A1163" s="24">
        <v>45562</v>
      </c>
      <c r="B1163" s="25" t="s">
        <v>449</v>
      </c>
      <c r="C1163" s="25"/>
      <c r="D1163" s="25" t="s">
        <v>46</v>
      </c>
      <c r="E1163" s="25" t="s">
        <v>129</v>
      </c>
      <c r="F1163" s="25">
        <v>24</v>
      </c>
      <c r="G1163" s="25" t="s">
        <v>77</v>
      </c>
      <c r="H1163" s="25">
        <v>65000</v>
      </c>
      <c r="I1163" s="11">
        <f t="shared" si="231"/>
        <v>1560000</v>
      </c>
      <c r="J1163" s="31" t="s">
        <v>324</v>
      </c>
      <c r="K1163" s="11"/>
      <c r="L1163" s="107">
        <f t="shared" si="232"/>
        <v>0</v>
      </c>
      <c r="M1163" s="107"/>
      <c r="N1163" s="107"/>
      <c r="O1163" s="107">
        <f t="shared" si="233"/>
        <v>0</v>
      </c>
      <c r="P1163" s="107"/>
      <c r="Q1163" s="107"/>
      <c r="R1163" s="107">
        <f t="shared" si="234"/>
        <v>0</v>
      </c>
      <c r="S1163" s="107"/>
      <c r="T1163" s="107"/>
      <c r="U1163" s="107">
        <f t="shared" si="235"/>
        <v>1560000</v>
      </c>
      <c r="V1163" s="107">
        <v>1560000</v>
      </c>
      <c r="W1163" s="107"/>
      <c r="X1163" s="107">
        <f t="shared" si="236"/>
        <v>0</v>
      </c>
      <c r="Y1163" s="107"/>
      <c r="Z1163" s="107"/>
      <c r="AA1163" s="108">
        <f>C1163+I1163-L1163-O1163-U1163-X1163-R1163</f>
        <v>0</v>
      </c>
      <c r="AB1163" s="7">
        <v>45562</v>
      </c>
    </row>
    <row r="1164" spans="1:28" ht="15.75" hidden="1" x14ac:dyDescent="0.25">
      <c r="A1164" s="24">
        <v>45562</v>
      </c>
      <c r="B1164" s="25" t="s">
        <v>1537</v>
      </c>
      <c r="C1164" s="25"/>
      <c r="D1164" s="25" t="s">
        <v>46</v>
      </c>
      <c r="E1164" s="25" t="s">
        <v>135</v>
      </c>
      <c r="F1164" s="25">
        <v>1</v>
      </c>
      <c r="G1164" s="25" t="s">
        <v>48</v>
      </c>
      <c r="H1164" s="25">
        <v>150000</v>
      </c>
      <c r="I1164" s="11">
        <f t="shared" si="231"/>
        <v>150000</v>
      </c>
      <c r="J1164" s="26" t="s">
        <v>28</v>
      </c>
      <c r="K1164" s="11"/>
      <c r="L1164" s="107">
        <f t="shared" si="232"/>
        <v>0</v>
      </c>
      <c r="M1164" s="107"/>
      <c r="N1164" s="107"/>
      <c r="O1164" s="107">
        <f t="shared" si="233"/>
        <v>0</v>
      </c>
      <c r="P1164" s="107"/>
      <c r="Q1164" s="107"/>
      <c r="R1164" s="107">
        <f t="shared" si="234"/>
        <v>0</v>
      </c>
      <c r="S1164" s="107"/>
      <c r="T1164" s="107"/>
      <c r="U1164" s="107">
        <f t="shared" si="235"/>
        <v>0</v>
      </c>
      <c r="V1164" s="107"/>
      <c r="W1164" s="107"/>
      <c r="X1164" s="107">
        <f t="shared" si="236"/>
        <v>0</v>
      </c>
      <c r="Y1164" s="107"/>
      <c r="Z1164" s="107"/>
      <c r="AA1164" s="108">
        <f>C1164+I1164-L1164-O1164-U1164-X1164-R1164</f>
        <v>150000</v>
      </c>
      <c r="AB1164" s="7"/>
    </row>
    <row r="1165" spans="1:28" ht="15.75" hidden="1" x14ac:dyDescent="0.25">
      <c r="A1165" s="24">
        <v>45562</v>
      </c>
      <c r="B1165" s="25" t="s">
        <v>311</v>
      </c>
      <c r="C1165" s="25"/>
      <c r="D1165" s="25" t="s">
        <v>46</v>
      </c>
      <c r="E1165" s="25" t="s">
        <v>135</v>
      </c>
      <c r="F1165" s="25">
        <v>1</v>
      </c>
      <c r="G1165" s="25" t="s">
        <v>48</v>
      </c>
      <c r="H1165" s="25">
        <v>150000</v>
      </c>
      <c r="I1165" s="11">
        <f t="shared" si="231"/>
        <v>150000</v>
      </c>
      <c r="J1165" s="31" t="s">
        <v>324</v>
      </c>
      <c r="K1165" s="11"/>
      <c r="L1165" s="107">
        <f t="shared" si="232"/>
        <v>150000</v>
      </c>
      <c r="M1165" s="107">
        <v>150000</v>
      </c>
      <c r="N1165" s="107"/>
      <c r="O1165" s="107">
        <f t="shared" si="233"/>
        <v>0</v>
      </c>
      <c r="P1165" s="107"/>
      <c r="Q1165" s="107"/>
      <c r="R1165" s="107">
        <f t="shared" si="234"/>
        <v>0</v>
      </c>
      <c r="S1165" s="107"/>
      <c r="T1165" s="107"/>
      <c r="U1165" s="107">
        <f t="shared" si="235"/>
        <v>0</v>
      </c>
      <c r="V1165" s="107"/>
      <c r="W1165" s="107"/>
      <c r="X1165" s="107">
        <f t="shared" si="236"/>
        <v>0</v>
      </c>
      <c r="Y1165" s="107"/>
      <c r="Z1165" s="107"/>
      <c r="AA1165" s="108">
        <f>C1165+I1165-L1165-O1165-U1165-X1165-R1165</f>
        <v>0</v>
      </c>
      <c r="AB1165" s="7">
        <v>45562</v>
      </c>
    </row>
    <row r="1166" spans="1:28" ht="15.75" hidden="1" x14ac:dyDescent="0.25">
      <c r="A1166" s="24">
        <v>45562</v>
      </c>
      <c r="B1166" s="25" t="s">
        <v>311</v>
      </c>
      <c r="C1166" s="25"/>
      <c r="D1166" s="25" t="s">
        <v>46</v>
      </c>
      <c r="E1166" s="25" t="s">
        <v>219</v>
      </c>
      <c r="F1166" s="25">
        <v>1</v>
      </c>
      <c r="G1166" s="25" t="s">
        <v>39</v>
      </c>
      <c r="H1166" s="25">
        <v>300000</v>
      </c>
      <c r="I1166" s="11">
        <f t="shared" si="231"/>
        <v>300000</v>
      </c>
      <c r="J1166" s="31" t="s">
        <v>324</v>
      </c>
      <c r="K1166" s="11"/>
      <c r="L1166" s="107">
        <f t="shared" si="232"/>
        <v>300000</v>
      </c>
      <c r="M1166" s="107">
        <v>300000</v>
      </c>
      <c r="N1166" s="107"/>
      <c r="O1166" s="107">
        <f t="shared" si="233"/>
        <v>0</v>
      </c>
      <c r="P1166" s="107"/>
      <c r="Q1166" s="107"/>
      <c r="R1166" s="107">
        <f t="shared" si="234"/>
        <v>0</v>
      </c>
      <c r="S1166" s="107"/>
      <c r="T1166" s="107"/>
      <c r="U1166" s="107">
        <f t="shared" si="235"/>
        <v>0</v>
      </c>
      <c r="V1166" s="107"/>
      <c r="W1166" s="107"/>
      <c r="X1166" s="107">
        <f t="shared" si="236"/>
        <v>0</v>
      </c>
      <c r="Y1166" s="107"/>
      <c r="Z1166" s="107"/>
      <c r="AA1166" s="108">
        <f>C1166+I1166-L1166-O1166-U1166-X1166-R1166</f>
        <v>0</v>
      </c>
      <c r="AB1166" s="7">
        <v>45562</v>
      </c>
    </row>
    <row r="1167" spans="1:28" ht="15.75" hidden="1" x14ac:dyDescent="0.25">
      <c r="A1167" s="24">
        <v>45563</v>
      </c>
      <c r="B1167" s="25" t="s">
        <v>398</v>
      </c>
      <c r="C1167" s="25"/>
      <c r="D1167" s="25" t="s">
        <v>46</v>
      </c>
      <c r="E1167" s="25" t="s">
        <v>53</v>
      </c>
      <c r="F1167" s="25">
        <v>1</v>
      </c>
      <c r="G1167" s="25" t="s">
        <v>23</v>
      </c>
      <c r="H1167" s="25">
        <v>350000</v>
      </c>
      <c r="I1167" s="11">
        <f t="shared" si="231"/>
        <v>350000</v>
      </c>
      <c r="J1167" s="31" t="s">
        <v>324</v>
      </c>
      <c r="K1167" s="11"/>
      <c r="L1167" s="107">
        <f t="shared" si="232"/>
        <v>0</v>
      </c>
      <c r="M1167" s="107"/>
      <c r="N1167" s="107"/>
      <c r="O1167" s="107">
        <f t="shared" si="233"/>
        <v>0</v>
      </c>
      <c r="P1167" s="107"/>
      <c r="Q1167" s="107"/>
      <c r="R1167" s="107">
        <f t="shared" si="234"/>
        <v>0</v>
      </c>
      <c r="S1167" s="107"/>
      <c r="T1167" s="107"/>
      <c r="U1167" s="107">
        <f t="shared" si="235"/>
        <v>350000</v>
      </c>
      <c r="V1167" s="107">
        <v>350000</v>
      </c>
      <c r="W1167" s="107"/>
      <c r="X1167" s="107">
        <f t="shared" si="236"/>
        <v>0</v>
      </c>
      <c r="Y1167" s="107"/>
      <c r="Z1167" s="107"/>
      <c r="AA1167" s="108">
        <f>C1167+I1167-L1167-O1167-U1167-X1167-R1167</f>
        <v>0</v>
      </c>
      <c r="AB1167" s="7">
        <v>45562</v>
      </c>
    </row>
    <row r="1168" spans="1:28" ht="15.75" hidden="1" x14ac:dyDescent="0.25">
      <c r="A1168" s="24">
        <v>45563</v>
      </c>
      <c r="B1168" s="25" t="s">
        <v>296</v>
      </c>
      <c r="C1168" s="25"/>
      <c r="D1168" s="25" t="s">
        <v>46</v>
      </c>
      <c r="E1168" s="25" t="s">
        <v>50</v>
      </c>
      <c r="F1168" s="25">
        <v>100</v>
      </c>
      <c r="G1168" s="25" t="s">
        <v>34</v>
      </c>
      <c r="H1168" s="25">
        <v>3360</v>
      </c>
      <c r="I1168" s="11">
        <f t="shared" si="231"/>
        <v>336000</v>
      </c>
      <c r="J1168" s="26" t="s">
        <v>28</v>
      </c>
      <c r="K1168" s="11"/>
      <c r="L1168" s="107">
        <f t="shared" si="232"/>
        <v>0</v>
      </c>
      <c r="M1168" s="107"/>
      <c r="N1168" s="107"/>
      <c r="O1168" s="107">
        <f t="shared" si="233"/>
        <v>0</v>
      </c>
      <c r="P1168" s="107"/>
      <c r="Q1168" s="107"/>
      <c r="R1168" s="107">
        <f t="shared" si="234"/>
        <v>0</v>
      </c>
      <c r="S1168" s="107"/>
      <c r="T1168" s="107"/>
      <c r="U1168" s="107">
        <f t="shared" si="235"/>
        <v>0</v>
      </c>
      <c r="V1168" s="107"/>
      <c r="W1168" s="107"/>
      <c r="X1168" s="107">
        <f t="shared" si="236"/>
        <v>0</v>
      </c>
      <c r="Y1168" s="107"/>
      <c r="Z1168" s="107"/>
      <c r="AA1168" s="108">
        <f>C1168+I1168-L1168-O1168-U1168-X1168-R1168</f>
        <v>336000</v>
      </c>
      <c r="AB1168" s="7"/>
    </row>
    <row r="1169" spans="1:28" ht="15.75" hidden="1" x14ac:dyDescent="0.25">
      <c r="A1169" s="24">
        <v>45563</v>
      </c>
      <c r="B1169" s="25" t="s">
        <v>72</v>
      </c>
      <c r="C1169" s="25"/>
      <c r="D1169" s="25" t="s">
        <v>46</v>
      </c>
      <c r="E1169" s="25" t="s">
        <v>343</v>
      </c>
      <c r="F1169" s="25">
        <v>1</v>
      </c>
      <c r="G1169" s="25" t="s">
        <v>23</v>
      </c>
      <c r="H1169" s="25">
        <v>1200000</v>
      </c>
      <c r="I1169" s="11">
        <f t="shared" si="231"/>
        <v>1200000</v>
      </c>
      <c r="J1169" s="31" t="s">
        <v>324</v>
      </c>
      <c r="K1169" s="11"/>
      <c r="L1169" s="107">
        <f t="shared" si="232"/>
        <v>0</v>
      </c>
      <c r="M1169" s="107"/>
      <c r="N1169" s="107"/>
      <c r="O1169" s="107">
        <f t="shared" si="233"/>
        <v>0</v>
      </c>
      <c r="P1169" s="107"/>
      <c r="Q1169" s="107"/>
      <c r="R1169" s="107">
        <f t="shared" si="234"/>
        <v>0</v>
      </c>
      <c r="S1169" s="107"/>
      <c r="T1169" s="107"/>
      <c r="U1169" s="107">
        <f t="shared" si="235"/>
        <v>1200000</v>
      </c>
      <c r="V1169" s="107">
        <v>900000</v>
      </c>
      <c r="W1169" s="107">
        <v>300000</v>
      </c>
      <c r="X1169" s="107">
        <f t="shared" si="236"/>
        <v>0</v>
      </c>
      <c r="Y1169" s="107"/>
      <c r="Z1169" s="107"/>
      <c r="AA1169" s="108">
        <f>C1169+I1169-L1169-O1169-U1169-X1169-R1169</f>
        <v>0</v>
      </c>
      <c r="AB1169" s="7">
        <v>45563</v>
      </c>
    </row>
    <row r="1170" spans="1:28" ht="15.75" hidden="1" x14ac:dyDescent="0.25">
      <c r="A1170" s="24">
        <v>45563</v>
      </c>
      <c r="B1170" s="25" t="s">
        <v>266</v>
      </c>
      <c r="C1170" s="25"/>
      <c r="D1170" s="25" t="s">
        <v>46</v>
      </c>
      <c r="E1170" s="25" t="s">
        <v>137</v>
      </c>
      <c r="F1170" s="25">
        <v>39</v>
      </c>
      <c r="G1170" s="25" t="s">
        <v>39</v>
      </c>
      <c r="H1170" s="25">
        <v>46000</v>
      </c>
      <c r="I1170" s="11">
        <f t="shared" si="231"/>
        <v>1794000</v>
      </c>
      <c r="J1170" s="26" t="s">
        <v>28</v>
      </c>
      <c r="K1170" s="11"/>
      <c r="L1170" s="107">
        <f t="shared" si="232"/>
        <v>0</v>
      </c>
      <c r="M1170" s="107"/>
      <c r="N1170" s="107"/>
      <c r="O1170" s="107">
        <f t="shared" si="233"/>
        <v>0</v>
      </c>
      <c r="P1170" s="107"/>
      <c r="Q1170" s="107"/>
      <c r="R1170" s="107">
        <f t="shared" si="234"/>
        <v>0</v>
      </c>
      <c r="S1170" s="107"/>
      <c r="T1170" s="107"/>
      <c r="U1170" s="107">
        <f t="shared" si="235"/>
        <v>0</v>
      </c>
      <c r="V1170" s="107"/>
      <c r="W1170" s="107"/>
      <c r="X1170" s="107">
        <f t="shared" si="236"/>
        <v>0</v>
      </c>
      <c r="Y1170" s="107"/>
      <c r="Z1170" s="107"/>
      <c r="AA1170" s="108">
        <f>C1170+I1170-L1170-O1170-U1170-X1170-R1170</f>
        <v>1794000</v>
      </c>
      <c r="AB1170" s="7"/>
    </row>
    <row r="1171" spans="1:28" ht="15.75" hidden="1" x14ac:dyDescent="0.25">
      <c r="A1171" s="24">
        <v>45563</v>
      </c>
      <c r="B1171" s="25" t="s">
        <v>266</v>
      </c>
      <c r="C1171" s="25"/>
      <c r="D1171" s="25" t="s">
        <v>46</v>
      </c>
      <c r="E1171" s="25" t="s">
        <v>165</v>
      </c>
      <c r="F1171" s="25">
        <v>1</v>
      </c>
      <c r="G1171" s="25" t="s">
        <v>303</v>
      </c>
      <c r="H1171" s="25">
        <v>1200000</v>
      </c>
      <c r="I1171" s="11">
        <f t="shared" si="231"/>
        <v>1200000</v>
      </c>
      <c r="J1171" s="26" t="s">
        <v>28</v>
      </c>
      <c r="K1171" s="11"/>
      <c r="L1171" s="107">
        <f t="shared" si="232"/>
        <v>0</v>
      </c>
      <c r="M1171" s="107"/>
      <c r="N1171" s="107"/>
      <c r="O1171" s="107">
        <f t="shared" si="233"/>
        <v>0</v>
      </c>
      <c r="P1171" s="107"/>
      <c r="Q1171" s="107"/>
      <c r="R1171" s="107">
        <f t="shared" si="234"/>
        <v>0</v>
      </c>
      <c r="S1171" s="107"/>
      <c r="T1171" s="107"/>
      <c r="U1171" s="107">
        <f t="shared" si="235"/>
        <v>0</v>
      </c>
      <c r="V1171" s="107"/>
      <c r="W1171" s="107"/>
      <c r="X1171" s="107">
        <f t="shared" si="236"/>
        <v>0</v>
      </c>
      <c r="Y1171" s="107"/>
      <c r="Z1171" s="107"/>
      <c r="AA1171" s="108">
        <f>C1171+I1171-L1171-O1171-U1171-X1171-R1171</f>
        <v>1200000</v>
      </c>
      <c r="AB1171" s="7"/>
    </row>
    <row r="1172" spans="1:28" ht="15.75" hidden="1" x14ac:dyDescent="0.25">
      <c r="A1172" s="24">
        <v>45563</v>
      </c>
      <c r="B1172" s="25" t="s">
        <v>99</v>
      </c>
      <c r="C1172" s="25"/>
      <c r="D1172" s="25"/>
      <c r="E1172" s="25" t="s">
        <v>101</v>
      </c>
      <c r="F1172" s="25">
        <v>63.4</v>
      </c>
      <c r="G1172" s="25" t="s">
        <v>39</v>
      </c>
      <c r="H1172" s="25"/>
      <c r="I1172" s="11">
        <f t="shared" si="231"/>
        <v>0</v>
      </c>
      <c r="J1172" s="26" t="s">
        <v>28</v>
      </c>
      <c r="K1172" s="11"/>
      <c r="L1172" s="107">
        <f t="shared" si="232"/>
        <v>0</v>
      </c>
      <c r="M1172" s="107"/>
      <c r="N1172" s="107"/>
      <c r="O1172" s="107">
        <f t="shared" si="233"/>
        <v>0</v>
      </c>
      <c r="P1172" s="107"/>
      <c r="Q1172" s="107"/>
      <c r="R1172" s="107">
        <f t="shared" si="234"/>
        <v>0</v>
      </c>
      <c r="S1172" s="107"/>
      <c r="T1172" s="107"/>
      <c r="U1172" s="107">
        <f t="shared" si="235"/>
        <v>0</v>
      </c>
      <c r="V1172" s="107"/>
      <c r="W1172" s="107"/>
      <c r="X1172" s="107">
        <f t="shared" si="236"/>
        <v>0</v>
      </c>
      <c r="Y1172" s="107"/>
      <c r="Z1172" s="107"/>
      <c r="AA1172" s="108">
        <f>C1172+I1172-L1172-O1172-U1172-X1172-R1172</f>
        <v>0</v>
      </c>
      <c r="AB1172" s="7"/>
    </row>
    <row r="1173" spans="1:28" ht="15.75" hidden="1" x14ac:dyDescent="0.25">
      <c r="A1173" s="24">
        <v>45563</v>
      </c>
      <c r="B1173" s="25" t="s">
        <v>99</v>
      </c>
      <c r="C1173" s="25"/>
      <c r="D1173" s="25"/>
      <c r="E1173" s="25" t="s">
        <v>120</v>
      </c>
      <c r="F1173" s="25">
        <v>48.9</v>
      </c>
      <c r="G1173" s="25" t="s">
        <v>39</v>
      </c>
      <c r="H1173" s="25"/>
      <c r="I1173" s="11">
        <f t="shared" si="231"/>
        <v>0</v>
      </c>
      <c r="J1173" s="26" t="s">
        <v>28</v>
      </c>
      <c r="K1173" s="11"/>
      <c r="L1173" s="107">
        <f t="shared" si="232"/>
        <v>0</v>
      </c>
      <c r="M1173" s="107"/>
      <c r="N1173" s="107"/>
      <c r="O1173" s="107">
        <f t="shared" si="233"/>
        <v>0</v>
      </c>
      <c r="P1173" s="107"/>
      <c r="Q1173" s="107"/>
      <c r="R1173" s="107">
        <f t="shared" si="234"/>
        <v>0</v>
      </c>
      <c r="S1173" s="107"/>
      <c r="T1173" s="107"/>
      <c r="U1173" s="107">
        <f t="shared" si="235"/>
        <v>0</v>
      </c>
      <c r="V1173" s="107"/>
      <c r="W1173" s="107"/>
      <c r="X1173" s="107">
        <f t="shared" si="236"/>
        <v>0</v>
      </c>
      <c r="Y1173" s="107"/>
      <c r="Z1173" s="107"/>
      <c r="AA1173" s="108">
        <f>C1173+I1173-L1173-O1173-U1173-X1173-R1173</f>
        <v>0</v>
      </c>
      <c r="AB1173" s="7"/>
    </row>
    <row r="1174" spans="1:28" ht="15.75" hidden="1" x14ac:dyDescent="0.25">
      <c r="A1174" s="24">
        <v>45563</v>
      </c>
      <c r="B1174" s="25" t="s">
        <v>99</v>
      </c>
      <c r="C1174" s="25"/>
      <c r="D1174" s="25"/>
      <c r="E1174" s="25" t="s">
        <v>120</v>
      </c>
      <c r="F1174" s="25">
        <v>70.099999999999994</v>
      </c>
      <c r="G1174" s="25" t="s">
        <v>39</v>
      </c>
      <c r="H1174" s="25"/>
      <c r="I1174" s="11">
        <f t="shared" si="231"/>
        <v>0</v>
      </c>
      <c r="J1174" s="26" t="s">
        <v>28</v>
      </c>
      <c r="K1174" s="11"/>
      <c r="L1174" s="107">
        <f t="shared" si="232"/>
        <v>0</v>
      </c>
      <c r="M1174" s="107"/>
      <c r="N1174" s="107"/>
      <c r="O1174" s="107">
        <f t="shared" si="233"/>
        <v>0</v>
      </c>
      <c r="P1174" s="107"/>
      <c r="Q1174" s="107"/>
      <c r="R1174" s="107">
        <f t="shared" si="234"/>
        <v>0</v>
      </c>
      <c r="S1174" s="107"/>
      <c r="T1174" s="107"/>
      <c r="U1174" s="107">
        <f t="shared" si="235"/>
        <v>0</v>
      </c>
      <c r="V1174" s="107"/>
      <c r="W1174" s="107"/>
      <c r="X1174" s="107">
        <f t="shared" si="236"/>
        <v>0</v>
      </c>
      <c r="Y1174" s="107"/>
      <c r="Z1174" s="107"/>
      <c r="AA1174" s="108">
        <f>C1174+I1174-L1174-O1174-U1174-X1174-R1174</f>
        <v>0</v>
      </c>
      <c r="AB1174" s="7"/>
    </row>
    <row r="1175" spans="1:28" ht="15.75" hidden="1" x14ac:dyDescent="0.25">
      <c r="A1175" s="24">
        <v>45563</v>
      </c>
      <c r="B1175" s="25" t="s">
        <v>99</v>
      </c>
      <c r="C1175" s="25"/>
      <c r="D1175" s="25"/>
      <c r="E1175" s="25" t="s">
        <v>197</v>
      </c>
      <c r="F1175" s="25">
        <v>46.1</v>
      </c>
      <c r="G1175" s="25" t="s">
        <v>39</v>
      </c>
      <c r="H1175" s="25"/>
      <c r="I1175" s="11">
        <f t="shared" si="231"/>
        <v>0</v>
      </c>
      <c r="J1175" s="26" t="s">
        <v>28</v>
      </c>
      <c r="K1175" s="11"/>
      <c r="L1175" s="107">
        <f t="shared" si="232"/>
        <v>0</v>
      </c>
      <c r="M1175" s="107"/>
      <c r="N1175" s="107"/>
      <c r="O1175" s="107">
        <f t="shared" si="233"/>
        <v>0</v>
      </c>
      <c r="P1175" s="107"/>
      <c r="Q1175" s="107"/>
      <c r="R1175" s="107">
        <f t="shared" si="234"/>
        <v>0</v>
      </c>
      <c r="S1175" s="107"/>
      <c r="T1175" s="107"/>
      <c r="U1175" s="107">
        <f t="shared" si="235"/>
        <v>0</v>
      </c>
      <c r="V1175" s="107"/>
      <c r="W1175" s="107"/>
      <c r="X1175" s="107">
        <f t="shared" si="236"/>
        <v>0</v>
      </c>
      <c r="Y1175" s="107"/>
      <c r="Z1175" s="107"/>
      <c r="AA1175" s="108">
        <f>C1175+I1175-L1175-O1175-U1175-X1175-R1175</f>
        <v>0</v>
      </c>
      <c r="AB1175" s="7"/>
    </row>
    <row r="1176" spans="1:28" ht="15.75" hidden="1" x14ac:dyDescent="0.25">
      <c r="A1176" s="24">
        <v>45563</v>
      </c>
      <c r="B1176" s="25" t="s">
        <v>99</v>
      </c>
      <c r="C1176" s="25"/>
      <c r="D1176" s="25"/>
      <c r="E1176" s="25" t="s">
        <v>120</v>
      </c>
      <c r="F1176" s="25">
        <v>47.5</v>
      </c>
      <c r="G1176" s="25" t="s">
        <v>39</v>
      </c>
      <c r="H1176" s="25"/>
      <c r="I1176" s="11">
        <f t="shared" si="231"/>
        <v>0</v>
      </c>
      <c r="J1176" s="26" t="s">
        <v>28</v>
      </c>
      <c r="K1176" s="11"/>
      <c r="L1176" s="107">
        <f t="shared" si="232"/>
        <v>0</v>
      </c>
      <c r="M1176" s="107"/>
      <c r="N1176" s="107"/>
      <c r="O1176" s="107">
        <f t="shared" si="233"/>
        <v>0</v>
      </c>
      <c r="P1176" s="107"/>
      <c r="Q1176" s="107"/>
      <c r="R1176" s="107">
        <f t="shared" si="234"/>
        <v>0</v>
      </c>
      <c r="S1176" s="107"/>
      <c r="T1176" s="107"/>
      <c r="U1176" s="107">
        <f t="shared" si="235"/>
        <v>0</v>
      </c>
      <c r="V1176" s="107"/>
      <c r="W1176" s="107"/>
      <c r="X1176" s="107">
        <f t="shared" si="236"/>
        <v>0</v>
      </c>
      <c r="Y1176" s="107"/>
      <c r="Z1176" s="107"/>
      <c r="AA1176" s="108">
        <f>C1176+I1176-L1176-O1176-U1176-X1176-R1176</f>
        <v>0</v>
      </c>
      <c r="AB1176" s="7"/>
    </row>
    <row r="1177" spans="1:28" ht="15.75" hidden="1" x14ac:dyDescent="0.25">
      <c r="A1177" s="24">
        <v>45563</v>
      </c>
      <c r="B1177" s="25" t="s">
        <v>99</v>
      </c>
      <c r="C1177" s="25"/>
      <c r="D1177" s="25"/>
      <c r="E1177" s="25" t="s">
        <v>104</v>
      </c>
      <c r="F1177" s="25">
        <v>27.2</v>
      </c>
      <c r="G1177" s="25" t="s">
        <v>39</v>
      </c>
      <c r="H1177" s="25"/>
      <c r="I1177" s="11">
        <f t="shared" si="231"/>
        <v>0</v>
      </c>
      <c r="J1177" s="26" t="s">
        <v>28</v>
      </c>
      <c r="K1177" s="11"/>
      <c r="L1177" s="107">
        <f t="shared" si="232"/>
        <v>0</v>
      </c>
      <c r="M1177" s="107"/>
      <c r="N1177" s="107"/>
      <c r="O1177" s="107">
        <f t="shared" si="233"/>
        <v>0</v>
      </c>
      <c r="P1177" s="107"/>
      <c r="Q1177" s="107"/>
      <c r="R1177" s="107">
        <f t="shared" si="234"/>
        <v>0</v>
      </c>
      <c r="S1177" s="107"/>
      <c r="T1177" s="107"/>
      <c r="U1177" s="107">
        <f t="shared" si="235"/>
        <v>0</v>
      </c>
      <c r="V1177" s="107"/>
      <c r="W1177" s="107"/>
      <c r="X1177" s="107">
        <f t="shared" si="236"/>
        <v>0</v>
      </c>
      <c r="Y1177" s="107"/>
      <c r="Z1177" s="107"/>
      <c r="AA1177" s="108">
        <f>C1177+I1177-L1177-O1177-U1177-X1177-R1177</f>
        <v>0</v>
      </c>
      <c r="AB1177" s="7"/>
    </row>
    <row r="1178" spans="1:28" ht="15.75" hidden="1" x14ac:dyDescent="0.25">
      <c r="A1178" s="24">
        <v>45563</v>
      </c>
      <c r="B1178" s="25" t="s">
        <v>99</v>
      </c>
      <c r="C1178" s="25"/>
      <c r="D1178" s="25"/>
      <c r="E1178" s="25" t="s">
        <v>145</v>
      </c>
      <c r="F1178" s="25">
        <v>34.200000000000003</v>
      </c>
      <c r="G1178" s="25" t="s">
        <v>39</v>
      </c>
      <c r="H1178" s="25"/>
      <c r="I1178" s="11">
        <f t="shared" si="231"/>
        <v>0</v>
      </c>
      <c r="J1178" s="26" t="s">
        <v>28</v>
      </c>
      <c r="K1178" s="11"/>
      <c r="L1178" s="107">
        <f t="shared" si="232"/>
        <v>0</v>
      </c>
      <c r="M1178" s="107"/>
      <c r="N1178" s="107"/>
      <c r="O1178" s="107">
        <f t="shared" si="233"/>
        <v>0</v>
      </c>
      <c r="P1178" s="107"/>
      <c r="Q1178" s="107"/>
      <c r="R1178" s="107">
        <f t="shared" si="234"/>
        <v>0</v>
      </c>
      <c r="S1178" s="107"/>
      <c r="T1178" s="107"/>
      <c r="U1178" s="107">
        <f t="shared" si="235"/>
        <v>0</v>
      </c>
      <c r="V1178" s="107"/>
      <c r="W1178" s="107"/>
      <c r="X1178" s="107">
        <f t="shared" si="236"/>
        <v>0</v>
      </c>
      <c r="Y1178" s="107"/>
      <c r="Z1178" s="107"/>
      <c r="AA1178" s="108">
        <f>C1178+I1178-L1178-O1178-U1178-X1178-R1178</f>
        <v>0</v>
      </c>
      <c r="AB1178" s="7"/>
    </row>
    <row r="1179" spans="1:28" ht="15.75" hidden="1" x14ac:dyDescent="0.25">
      <c r="A1179" s="24">
        <v>45563</v>
      </c>
      <c r="B1179" s="25" t="s">
        <v>73</v>
      </c>
      <c r="C1179" s="25"/>
      <c r="D1179" s="25" t="s">
        <v>46</v>
      </c>
      <c r="E1179" s="25" t="s">
        <v>154</v>
      </c>
      <c r="F1179" s="25">
        <v>9000</v>
      </c>
      <c r="G1179" s="25" t="s">
        <v>34</v>
      </c>
      <c r="H1179" s="25">
        <v>1050</v>
      </c>
      <c r="I1179" s="11">
        <f t="shared" si="231"/>
        <v>9450000</v>
      </c>
      <c r="J1179" s="31" t="s">
        <v>312</v>
      </c>
      <c r="K1179" s="11" t="s">
        <v>2021</v>
      </c>
      <c r="L1179" s="107">
        <f t="shared" si="232"/>
        <v>0</v>
      </c>
      <c r="M1179" s="107"/>
      <c r="N1179" s="107"/>
      <c r="O1179" s="107">
        <f t="shared" si="233"/>
        <v>9450000</v>
      </c>
      <c r="P1179" s="107">
        <v>9450000</v>
      </c>
      <c r="Q1179" s="107"/>
      <c r="R1179" s="107">
        <f t="shared" si="234"/>
        <v>0</v>
      </c>
      <c r="S1179" s="107"/>
      <c r="T1179" s="107"/>
      <c r="U1179" s="107">
        <f t="shared" si="235"/>
        <v>0</v>
      </c>
      <c r="V1179" s="107"/>
      <c r="W1179" s="107"/>
      <c r="X1179" s="107">
        <f t="shared" si="236"/>
        <v>0</v>
      </c>
      <c r="Y1179" s="107"/>
      <c r="Z1179" s="107"/>
      <c r="AA1179" s="108">
        <f>C1179+I1179-L1179-O1179-U1179-X1179-R1179</f>
        <v>0</v>
      </c>
      <c r="AB1179" s="7">
        <v>45562</v>
      </c>
    </row>
    <row r="1180" spans="1:28" ht="15.75" hidden="1" x14ac:dyDescent="0.25">
      <c r="A1180" s="24">
        <v>45563</v>
      </c>
      <c r="B1180" s="25" t="s">
        <v>671</v>
      </c>
      <c r="C1180" s="25"/>
      <c r="D1180" s="25" t="s">
        <v>46</v>
      </c>
      <c r="E1180" s="25" t="s">
        <v>232</v>
      </c>
      <c r="F1180" s="25">
        <v>300</v>
      </c>
      <c r="G1180" s="25" t="s">
        <v>39</v>
      </c>
      <c r="H1180" s="25">
        <v>105000</v>
      </c>
      <c r="I1180" s="11">
        <f t="shared" si="231"/>
        <v>31500000</v>
      </c>
      <c r="J1180" s="26" t="s">
        <v>28</v>
      </c>
      <c r="K1180" s="11" t="s">
        <v>2022</v>
      </c>
      <c r="L1180" s="107">
        <f t="shared" si="232"/>
        <v>0</v>
      </c>
      <c r="M1180" s="107"/>
      <c r="N1180" s="107"/>
      <c r="O1180" s="107">
        <f t="shared" si="233"/>
        <v>0</v>
      </c>
      <c r="P1180" s="107"/>
      <c r="Q1180" s="107"/>
      <c r="R1180" s="107">
        <f t="shared" si="234"/>
        <v>0</v>
      </c>
      <c r="S1180" s="107"/>
      <c r="T1180" s="107"/>
      <c r="U1180" s="107">
        <f t="shared" si="235"/>
        <v>0</v>
      </c>
      <c r="V1180" s="107"/>
      <c r="W1180" s="107"/>
      <c r="X1180" s="107">
        <f t="shared" si="236"/>
        <v>0</v>
      </c>
      <c r="Y1180" s="107"/>
      <c r="Z1180" s="107"/>
      <c r="AA1180" s="108">
        <f>C1180+I1180-L1180-O1180-U1180-X1180-R1180</f>
        <v>31500000</v>
      </c>
      <c r="AB1180" s="7"/>
    </row>
    <row r="1181" spans="1:28" ht="15.75" hidden="1" x14ac:dyDescent="0.25">
      <c r="A1181" s="24">
        <v>45563</v>
      </c>
      <c r="B1181" s="25" t="s">
        <v>422</v>
      </c>
      <c r="C1181" s="25"/>
      <c r="D1181" s="25" t="s">
        <v>46</v>
      </c>
      <c r="E1181" s="25" t="s">
        <v>208</v>
      </c>
      <c r="F1181" s="25">
        <v>1500</v>
      </c>
      <c r="G1181" s="25" t="s">
        <v>34</v>
      </c>
      <c r="H1181" s="25">
        <v>750</v>
      </c>
      <c r="I1181" s="11">
        <f t="shared" si="231"/>
        <v>1125000</v>
      </c>
      <c r="J1181" s="26" t="s">
        <v>28</v>
      </c>
      <c r="K1181" s="11"/>
      <c r="L1181" s="107">
        <f t="shared" si="232"/>
        <v>0</v>
      </c>
      <c r="M1181" s="107"/>
      <c r="N1181" s="107"/>
      <c r="O1181" s="107">
        <f t="shared" si="233"/>
        <v>0</v>
      </c>
      <c r="P1181" s="107"/>
      <c r="Q1181" s="107"/>
      <c r="R1181" s="107">
        <f t="shared" si="234"/>
        <v>0</v>
      </c>
      <c r="S1181" s="107"/>
      <c r="T1181" s="107"/>
      <c r="U1181" s="107">
        <f t="shared" si="235"/>
        <v>0</v>
      </c>
      <c r="V1181" s="107"/>
      <c r="W1181" s="107"/>
      <c r="X1181" s="107">
        <f t="shared" si="236"/>
        <v>0</v>
      </c>
      <c r="Y1181" s="107"/>
      <c r="Z1181" s="107"/>
      <c r="AA1181" s="108">
        <f>C1181+I1181-L1181-O1181-U1181-X1181-R1181</f>
        <v>1125000</v>
      </c>
      <c r="AB1181" s="7"/>
    </row>
    <row r="1182" spans="1:28" ht="15.75" hidden="1" x14ac:dyDescent="0.25">
      <c r="A1182" s="24">
        <v>45563</v>
      </c>
      <c r="B1182" s="25" t="s">
        <v>99</v>
      </c>
      <c r="C1182" s="25"/>
      <c r="D1182" s="25"/>
      <c r="E1182" s="25" t="s">
        <v>103</v>
      </c>
      <c r="F1182" s="25">
        <v>58</v>
      </c>
      <c r="G1182" s="25" t="s">
        <v>34</v>
      </c>
      <c r="H1182" s="25"/>
      <c r="I1182" s="11">
        <f t="shared" si="231"/>
        <v>0</v>
      </c>
      <c r="J1182" s="26" t="s">
        <v>28</v>
      </c>
      <c r="K1182" s="11"/>
      <c r="L1182" s="107">
        <f t="shared" si="232"/>
        <v>0</v>
      </c>
      <c r="M1182" s="107"/>
      <c r="N1182" s="107"/>
      <c r="O1182" s="107">
        <f t="shared" si="233"/>
        <v>0</v>
      </c>
      <c r="P1182" s="107"/>
      <c r="Q1182" s="107"/>
      <c r="R1182" s="107">
        <f t="shared" si="234"/>
        <v>0</v>
      </c>
      <c r="S1182" s="107"/>
      <c r="T1182" s="107"/>
      <c r="U1182" s="107">
        <f t="shared" si="235"/>
        <v>0</v>
      </c>
      <c r="V1182" s="107"/>
      <c r="W1182" s="107"/>
      <c r="X1182" s="107">
        <f t="shared" si="236"/>
        <v>0</v>
      </c>
      <c r="Y1182" s="107"/>
      <c r="Z1182" s="107"/>
      <c r="AA1182" s="108">
        <f>C1182+I1182-L1182-O1182-U1182-X1182-R1182</f>
        <v>0</v>
      </c>
      <c r="AB1182" s="7"/>
    </row>
    <row r="1183" spans="1:28" ht="15.75" hidden="1" x14ac:dyDescent="0.25">
      <c r="A1183" s="24">
        <v>45563</v>
      </c>
      <c r="B1183" s="25" t="s">
        <v>99</v>
      </c>
      <c r="C1183" s="25"/>
      <c r="D1183" s="25"/>
      <c r="E1183" s="25" t="s">
        <v>81</v>
      </c>
      <c r="F1183" s="25">
        <v>23</v>
      </c>
      <c r="G1183" s="25" t="s">
        <v>39</v>
      </c>
      <c r="H1183" s="25"/>
      <c r="I1183" s="11">
        <f t="shared" si="231"/>
        <v>0</v>
      </c>
      <c r="J1183" s="26" t="s">
        <v>28</v>
      </c>
      <c r="K1183" s="11"/>
      <c r="L1183" s="107">
        <f t="shared" si="232"/>
        <v>0</v>
      </c>
      <c r="M1183" s="107"/>
      <c r="N1183" s="107"/>
      <c r="O1183" s="107">
        <f t="shared" si="233"/>
        <v>0</v>
      </c>
      <c r="P1183" s="107"/>
      <c r="Q1183" s="107"/>
      <c r="R1183" s="107">
        <f t="shared" si="234"/>
        <v>0</v>
      </c>
      <c r="S1183" s="107"/>
      <c r="T1183" s="107"/>
      <c r="U1183" s="107">
        <f t="shared" si="235"/>
        <v>0</v>
      </c>
      <c r="V1183" s="107"/>
      <c r="W1183" s="107"/>
      <c r="X1183" s="107">
        <f t="shared" si="236"/>
        <v>0</v>
      </c>
      <c r="Y1183" s="107"/>
      <c r="Z1183" s="107"/>
      <c r="AA1183" s="108">
        <f>C1183+I1183-L1183-O1183-U1183-X1183-R1183</f>
        <v>0</v>
      </c>
      <c r="AB1183" s="7"/>
    </row>
    <row r="1184" spans="1:28" ht="15.75" hidden="1" x14ac:dyDescent="0.25">
      <c r="A1184" s="24">
        <v>45563</v>
      </c>
      <c r="B1184" s="25" t="s">
        <v>99</v>
      </c>
      <c r="C1184" s="25"/>
      <c r="D1184" s="25"/>
      <c r="E1184" s="25" t="s">
        <v>273</v>
      </c>
      <c r="F1184" s="25">
        <v>30</v>
      </c>
      <c r="G1184" s="25" t="s">
        <v>39</v>
      </c>
      <c r="H1184" s="25"/>
      <c r="I1184" s="11">
        <f t="shared" si="231"/>
        <v>0</v>
      </c>
      <c r="J1184" s="26" t="s">
        <v>28</v>
      </c>
      <c r="K1184" s="11"/>
      <c r="L1184" s="107">
        <f t="shared" si="232"/>
        <v>0</v>
      </c>
      <c r="M1184" s="107"/>
      <c r="N1184" s="107"/>
      <c r="O1184" s="107">
        <f t="shared" si="233"/>
        <v>0</v>
      </c>
      <c r="P1184" s="107"/>
      <c r="Q1184" s="107"/>
      <c r="R1184" s="107">
        <f t="shared" si="234"/>
        <v>0</v>
      </c>
      <c r="S1184" s="107"/>
      <c r="T1184" s="107"/>
      <c r="U1184" s="107">
        <f t="shared" si="235"/>
        <v>0</v>
      </c>
      <c r="V1184" s="107"/>
      <c r="W1184" s="107"/>
      <c r="X1184" s="107">
        <f t="shared" si="236"/>
        <v>0</v>
      </c>
      <c r="Y1184" s="107"/>
      <c r="Z1184" s="107"/>
      <c r="AA1184" s="108">
        <f>C1184+I1184-L1184-O1184-U1184-X1184-R1184</f>
        <v>0</v>
      </c>
      <c r="AB1184" s="7"/>
    </row>
    <row r="1185" spans="1:28" ht="15.75" hidden="1" x14ac:dyDescent="0.25">
      <c r="A1185" s="24">
        <v>45563</v>
      </c>
      <c r="B1185" s="25" t="s">
        <v>99</v>
      </c>
      <c r="C1185" s="25"/>
      <c r="D1185" s="25"/>
      <c r="E1185" s="25" t="s">
        <v>158</v>
      </c>
      <c r="F1185" s="25">
        <v>61.5</v>
      </c>
      <c r="G1185" s="25" t="s">
        <v>39</v>
      </c>
      <c r="H1185" s="25"/>
      <c r="I1185" s="11">
        <f t="shared" si="231"/>
        <v>0</v>
      </c>
      <c r="J1185" s="26" t="s">
        <v>28</v>
      </c>
      <c r="K1185" s="11"/>
      <c r="L1185" s="107">
        <f t="shared" si="232"/>
        <v>0</v>
      </c>
      <c r="M1185" s="107"/>
      <c r="N1185" s="107"/>
      <c r="O1185" s="107">
        <f t="shared" si="233"/>
        <v>0</v>
      </c>
      <c r="P1185" s="107"/>
      <c r="Q1185" s="107"/>
      <c r="R1185" s="107">
        <f t="shared" si="234"/>
        <v>0</v>
      </c>
      <c r="S1185" s="107"/>
      <c r="T1185" s="107"/>
      <c r="U1185" s="107">
        <f t="shared" si="235"/>
        <v>0</v>
      </c>
      <c r="V1185" s="107"/>
      <c r="W1185" s="107"/>
      <c r="X1185" s="107">
        <f t="shared" si="236"/>
        <v>0</v>
      </c>
      <c r="Y1185" s="107"/>
      <c r="Z1185" s="107"/>
      <c r="AA1185" s="108">
        <f>C1185+I1185-L1185-O1185-U1185-X1185-R1185</f>
        <v>0</v>
      </c>
      <c r="AB1185" s="7"/>
    </row>
    <row r="1186" spans="1:28" ht="15.75" hidden="1" x14ac:dyDescent="0.25">
      <c r="A1186" s="24">
        <v>45563</v>
      </c>
      <c r="B1186" s="25" t="s">
        <v>1770</v>
      </c>
      <c r="C1186" s="25"/>
      <c r="D1186" s="25" t="s">
        <v>46</v>
      </c>
      <c r="E1186" s="25" t="s">
        <v>58</v>
      </c>
      <c r="F1186" s="25">
        <v>1000</v>
      </c>
      <c r="G1186" s="25" t="s">
        <v>34</v>
      </c>
      <c r="H1186" s="25">
        <v>1750</v>
      </c>
      <c r="I1186" s="11">
        <f t="shared" si="231"/>
        <v>1750000</v>
      </c>
      <c r="J1186" s="26" t="s">
        <v>28</v>
      </c>
      <c r="K1186" s="11"/>
      <c r="L1186" s="107">
        <f t="shared" si="232"/>
        <v>0</v>
      </c>
      <c r="M1186" s="107"/>
      <c r="N1186" s="107"/>
      <c r="O1186" s="107">
        <f t="shared" si="233"/>
        <v>0</v>
      </c>
      <c r="P1186" s="107"/>
      <c r="Q1186" s="107"/>
      <c r="R1186" s="107">
        <f t="shared" si="234"/>
        <v>0</v>
      </c>
      <c r="S1186" s="107"/>
      <c r="T1186" s="107"/>
      <c r="U1186" s="107">
        <f t="shared" si="235"/>
        <v>0</v>
      </c>
      <c r="V1186" s="107"/>
      <c r="W1186" s="107"/>
      <c r="X1186" s="107">
        <f t="shared" si="236"/>
        <v>0</v>
      </c>
      <c r="Y1186" s="107"/>
      <c r="Z1186" s="107"/>
      <c r="AA1186" s="108">
        <f>C1186+I1186-L1186-O1186-U1186-X1186-R1186</f>
        <v>1750000</v>
      </c>
      <c r="AB1186" s="7"/>
    </row>
    <row r="1187" spans="1:28" ht="15.75" hidden="1" x14ac:dyDescent="0.25">
      <c r="A1187" s="24">
        <v>45563</v>
      </c>
      <c r="B1187" s="25" t="s">
        <v>536</v>
      </c>
      <c r="C1187" s="25"/>
      <c r="D1187" s="25" t="s">
        <v>46</v>
      </c>
      <c r="E1187" s="25" t="s">
        <v>81</v>
      </c>
      <c r="F1187" s="25">
        <v>23.2</v>
      </c>
      <c r="G1187" s="25" t="s">
        <v>39</v>
      </c>
      <c r="H1187" s="25">
        <v>46000</v>
      </c>
      <c r="I1187" s="11">
        <f t="shared" si="231"/>
        <v>1067200</v>
      </c>
      <c r="J1187" s="31" t="s">
        <v>312</v>
      </c>
      <c r="K1187" s="11"/>
      <c r="L1187" s="107">
        <f t="shared" si="232"/>
        <v>0</v>
      </c>
      <c r="M1187" s="107"/>
      <c r="N1187" s="107"/>
      <c r="O1187" s="107">
        <f t="shared" si="233"/>
        <v>0</v>
      </c>
      <c r="P1187" s="107"/>
      <c r="Q1187" s="107"/>
      <c r="R1187" s="107">
        <f t="shared" si="234"/>
        <v>1067200</v>
      </c>
      <c r="S1187" s="107">
        <v>1067200</v>
      </c>
      <c r="T1187" s="107"/>
      <c r="U1187" s="107">
        <f t="shared" si="235"/>
        <v>0</v>
      </c>
      <c r="V1187" s="107"/>
      <c r="W1187" s="107"/>
      <c r="X1187" s="107">
        <f t="shared" si="236"/>
        <v>0</v>
      </c>
      <c r="Y1187" s="107"/>
      <c r="Z1187" s="107"/>
      <c r="AA1187" s="108">
        <f>C1187+I1187-L1187-O1187-U1187-X1187-R1187</f>
        <v>0</v>
      </c>
      <c r="AB1187" s="7">
        <v>45563</v>
      </c>
    </row>
    <row r="1188" spans="1:28" ht="15.75" hidden="1" x14ac:dyDescent="0.25">
      <c r="A1188" s="24">
        <v>45563</v>
      </c>
      <c r="B1188" s="25" t="s">
        <v>246</v>
      </c>
      <c r="C1188" s="25"/>
      <c r="D1188" s="25" t="s">
        <v>46</v>
      </c>
      <c r="E1188" s="25" t="s">
        <v>129</v>
      </c>
      <c r="F1188" s="25">
        <v>60</v>
      </c>
      <c r="G1188" s="25" t="s">
        <v>77</v>
      </c>
      <c r="H1188" s="25">
        <v>63000</v>
      </c>
      <c r="I1188" s="11">
        <f t="shared" si="231"/>
        <v>3780000</v>
      </c>
      <c r="J1188" s="26" t="s">
        <v>28</v>
      </c>
      <c r="K1188" s="11"/>
      <c r="L1188" s="107">
        <f t="shared" si="232"/>
        <v>0</v>
      </c>
      <c r="M1188" s="107"/>
      <c r="N1188" s="107"/>
      <c r="O1188" s="107">
        <f t="shared" si="233"/>
        <v>0</v>
      </c>
      <c r="P1188" s="107"/>
      <c r="Q1188" s="107"/>
      <c r="R1188" s="107">
        <f t="shared" si="234"/>
        <v>0</v>
      </c>
      <c r="S1188" s="107"/>
      <c r="T1188" s="107"/>
      <c r="U1188" s="107">
        <f t="shared" si="235"/>
        <v>0</v>
      </c>
      <c r="V1188" s="107"/>
      <c r="W1188" s="107"/>
      <c r="X1188" s="107">
        <f t="shared" si="236"/>
        <v>0</v>
      </c>
      <c r="Y1188" s="107"/>
      <c r="Z1188" s="107"/>
      <c r="AA1188" s="108">
        <f>C1188+I1188-L1188-O1188-U1188-X1188-R1188</f>
        <v>3780000</v>
      </c>
      <c r="AB1188" s="7"/>
    </row>
    <row r="1189" spans="1:28" ht="15.75" hidden="1" x14ac:dyDescent="0.25">
      <c r="A1189" s="24">
        <v>45563</v>
      </c>
      <c r="B1189" s="25" t="s">
        <v>1540</v>
      </c>
      <c r="C1189" s="25"/>
      <c r="D1189" s="25" t="s">
        <v>46</v>
      </c>
      <c r="E1189" s="25" t="s">
        <v>150</v>
      </c>
      <c r="F1189" s="25">
        <v>10</v>
      </c>
      <c r="G1189" s="25" t="s">
        <v>77</v>
      </c>
      <c r="H1189" s="25">
        <v>50000</v>
      </c>
      <c r="I1189" s="11">
        <f t="shared" si="231"/>
        <v>500000</v>
      </c>
      <c r="J1189" s="31" t="s">
        <v>324</v>
      </c>
      <c r="K1189" s="11"/>
      <c r="L1189" s="107">
        <f t="shared" si="232"/>
        <v>500000</v>
      </c>
      <c r="M1189" s="107">
        <v>30000</v>
      </c>
      <c r="N1189" s="107">
        <v>470000</v>
      </c>
      <c r="O1189" s="107">
        <f t="shared" si="233"/>
        <v>0</v>
      </c>
      <c r="P1189" s="107"/>
      <c r="Q1189" s="107"/>
      <c r="R1189" s="107">
        <f t="shared" si="234"/>
        <v>0</v>
      </c>
      <c r="S1189" s="107"/>
      <c r="T1189" s="107"/>
      <c r="U1189" s="107">
        <f t="shared" si="235"/>
        <v>0</v>
      </c>
      <c r="V1189" s="107"/>
      <c r="W1189" s="107"/>
      <c r="X1189" s="107">
        <f t="shared" si="236"/>
        <v>0</v>
      </c>
      <c r="Y1189" s="107"/>
      <c r="Z1189" s="107"/>
      <c r="AA1189" s="108">
        <f>C1189+I1189-L1189-O1189-U1189-X1189-R1189</f>
        <v>0</v>
      </c>
      <c r="AB1189" s="7">
        <v>45563</v>
      </c>
    </row>
    <row r="1190" spans="1:28" ht="15.75" hidden="1" x14ac:dyDescent="0.25">
      <c r="A1190" s="24">
        <v>45563</v>
      </c>
      <c r="B1190" s="25" t="s">
        <v>1540</v>
      </c>
      <c r="C1190" s="25"/>
      <c r="D1190" s="25" t="s">
        <v>46</v>
      </c>
      <c r="E1190" s="25" t="s">
        <v>129</v>
      </c>
      <c r="F1190" s="25">
        <v>2</v>
      </c>
      <c r="G1190" s="25" t="s">
        <v>77</v>
      </c>
      <c r="H1190" s="25">
        <v>65000</v>
      </c>
      <c r="I1190" s="11">
        <f t="shared" si="231"/>
        <v>130000</v>
      </c>
      <c r="J1190" s="31" t="s">
        <v>324</v>
      </c>
      <c r="K1190" s="11"/>
      <c r="L1190" s="107">
        <f t="shared" si="232"/>
        <v>130000</v>
      </c>
      <c r="M1190" s="107"/>
      <c r="N1190" s="107">
        <v>130000</v>
      </c>
      <c r="O1190" s="107">
        <f t="shared" si="233"/>
        <v>0</v>
      </c>
      <c r="P1190" s="107"/>
      <c r="Q1190" s="107"/>
      <c r="R1190" s="107">
        <f t="shared" si="234"/>
        <v>0</v>
      </c>
      <c r="S1190" s="107"/>
      <c r="T1190" s="107"/>
      <c r="U1190" s="107">
        <f t="shared" si="235"/>
        <v>0</v>
      </c>
      <c r="V1190" s="107"/>
      <c r="W1190" s="107"/>
      <c r="X1190" s="107">
        <f t="shared" si="236"/>
        <v>0</v>
      </c>
      <c r="Y1190" s="107"/>
      <c r="Z1190" s="107"/>
      <c r="AA1190" s="108">
        <f>C1190+I1190-L1190-O1190-U1190-X1190-R1190</f>
        <v>0</v>
      </c>
      <c r="AB1190" s="7">
        <v>45563</v>
      </c>
    </row>
    <row r="1191" spans="1:28" ht="15.75" hidden="1" x14ac:dyDescent="0.25">
      <c r="A1191" s="24">
        <v>45563</v>
      </c>
      <c r="B1191" s="25" t="s">
        <v>1540</v>
      </c>
      <c r="C1191" s="25"/>
      <c r="D1191" s="25" t="s">
        <v>46</v>
      </c>
      <c r="E1191" s="25" t="s">
        <v>130</v>
      </c>
      <c r="F1191" s="25">
        <v>10</v>
      </c>
      <c r="G1191" s="25" t="s">
        <v>77</v>
      </c>
      <c r="H1191" s="25">
        <v>50000</v>
      </c>
      <c r="I1191" s="11">
        <f t="shared" si="231"/>
        <v>500000</v>
      </c>
      <c r="J1191" s="31" t="s">
        <v>324</v>
      </c>
      <c r="K1191" s="11"/>
      <c r="L1191" s="107">
        <f t="shared" si="232"/>
        <v>500000</v>
      </c>
      <c r="M1191" s="107"/>
      <c r="N1191" s="107">
        <v>500000</v>
      </c>
      <c r="O1191" s="107">
        <f t="shared" si="233"/>
        <v>0</v>
      </c>
      <c r="P1191" s="107"/>
      <c r="Q1191" s="107"/>
      <c r="R1191" s="107">
        <f t="shared" si="234"/>
        <v>0</v>
      </c>
      <c r="S1191" s="107"/>
      <c r="T1191" s="107"/>
      <c r="U1191" s="107">
        <f t="shared" si="235"/>
        <v>0</v>
      </c>
      <c r="V1191" s="107"/>
      <c r="W1191" s="107"/>
      <c r="X1191" s="107">
        <f t="shared" si="236"/>
        <v>0</v>
      </c>
      <c r="Y1191" s="107"/>
      <c r="Z1191" s="107"/>
      <c r="AA1191" s="108">
        <f>C1191+I1191-L1191-O1191-U1191-X1191-R1191</f>
        <v>0</v>
      </c>
      <c r="AB1191" s="7">
        <v>45563</v>
      </c>
    </row>
    <row r="1192" spans="1:28" ht="15.75" hidden="1" x14ac:dyDescent="0.25">
      <c r="A1192" s="24">
        <v>45563</v>
      </c>
      <c r="B1192" s="25" t="s">
        <v>1540</v>
      </c>
      <c r="C1192" s="25"/>
      <c r="D1192" s="25" t="s">
        <v>46</v>
      </c>
      <c r="E1192" s="25" t="s">
        <v>210</v>
      </c>
      <c r="F1192" s="25">
        <v>1</v>
      </c>
      <c r="G1192" s="25" t="s">
        <v>39</v>
      </c>
      <c r="H1192" s="25">
        <v>170000</v>
      </c>
      <c r="I1192" s="11">
        <f t="shared" si="231"/>
        <v>170000</v>
      </c>
      <c r="J1192" s="31" t="s">
        <v>324</v>
      </c>
      <c r="K1192" s="11"/>
      <c r="L1192" s="107">
        <f t="shared" si="232"/>
        <v>170000</v>
      </c>
      <c r="M1192" s="107"/>
      <c r="N1192" s="107">
        <v>170000</v>
      </c>
      <c r="O1192" s="107">
        <f t="shared" si="233"/>
        <v>0</v>
      </c>
      <c r="P1192" s="107"/>
      <c r="Q1192" s="107"/>
      <c r="R1192" s="107">
        <f t="shared" si="234"/>
        <v>0</v>
      </c>
      <c r="S1192" s="107"/>
      <c r="T1192" s="107"/>
      <c r="U1192" s="107">
        <f t="shared" si="235"/>
        <v>0</v>
      </c>
      <c r="V1192" s="107"/>
      <c r="W1192" s="107"/>
      <c r="X1192" s="107">
        <f t="shared" si="236"/>
        <v>0</v>
      </c>
      <c r="Y1192" s="107"/>
      <c r="Z1192" s="107"/>
      <c r="AA1192" s="108">
        <f>C1192+I1192-L1192-O1192-U1192-X1192-R1192</f>
        <v>0</v>
      </c>
      <c r="AB1192" s="7">
        <v>45563</v>
      </c>
    </row>
    <row r="1193" spans="1:28" ht="15.75" hidden="1" x14ac:dyDescent="0.25">
      <c r="A1193" s="24">
        <v>45563</v>
      </c>
      <c r="B1193" s="25" t="s">
        <v>412</v>
      </c>
      <c r="C1193" s="25"/>
      <c r="D1193" s="25" t="s">
        <v>46</v>
      </c>
      <c r="E1193" s="25" t="s">
        <v>216</v>
      </c>
      <c r="F1193" s="25">
        <v>30</v>
      </c>
      <c r="G1193" s="25" t="s">
        <v>27</v>
      </c>
      <c r="H1193" s="25">
        <v>40000</v>
      </c>
      <c r="I1193" s="11">
        <f t="shared" si="231"/>
        <v>1200000</v>
      </c>
      <c r="J1193" s="38" t="s">
        <v>24</v>
      </c>
      <c r="K1193" s="11"/>
      <c r="L1193" s="107">
        <f t="shared" si="232"/>
        <v>100000</v>
      </c>
      <c r="M1193" s="107">
        <v>100000</v>
      </c>
      <c r="N1193" s="107"/>
      <c r="O1193" s="107">
        <f t="shared" si="233"/>
        <v>0</v>
      </c>
      <c r="P1193" s="107"/>
      <c r="Q1193" s="107"/>
      <c r="R1193" s="107">
        <f t="shared" si="234"/>
        <v>0</v>
      </c>
      <c r="S1193" s="107"/>
      <c r="T1193" s="107"/>
      <c r="U1193" s="107">
        <f t="shared" si="235"/>
        <v>0</v>
      </c>
      <c r="V1193" s="107"/>
      <c r="W1193" s="107"/>
      <c r="X1193" s="107">
        <f t="shared" si="236"/>
        <v>0</v>
      </c>
      <c r="Y1193" s="107"/>
      <c r="Z1193" s="107"/>
      <c r="AA1193" s="108">
        <f>C1193+I1193-L1193-O1193-U1193-X1193-R1193</f>
        <v>1100000</v>
      </c>
      <c r="AB1193" s="7">
        <v>45556</v>
      </c>
    </row>
    <row r="1194" spans="1:28" ht="15.75" hidden="1" x14ac:dyDescent="0.25">
      <c r="A1194" s="24">
        <v>45563</v>
      </c>
      <c r="B1194" s="25" t="s">
        <v>122</v>
      </c>
      <c r="C1194" s="25"/>
      <c r="D1194" s="25" t="s">
        <v>46</v>
      </c>
      <c r="E1194" s="25" t="s">
        <v>42</v>
      </c>
      <c r="F1194" s="25">
        <v>5200</v>
      </c>
      <c r="G1194" s="25" t="s">
        <v>34</v>
      </c>
      <c r="H1194" s="25">
        <v>3600</v>
      </c>
      <c r="I1194" s="11">
        <f t="shared" si="231"/>
        <v>18720000</v>
      </c>
      <c r="J1194" s="31" t="s">
        <v>324</v>
      </c>
      <c r="K1194" s="11"/>
      <c r="L1194" s="107">
        <f t="shared" si="232"/>
        <v>18720000</v>
      </c>
      <c r="M1194" s="107">
        <v>18720000</v>
      </c>
      <c r="N1194" s="107"/>
      <c r="O1194" s="107">
        <f t="shared" si="233"/>
        <v>0</v>
      </c>
      <c r="P1194" s="107"/>
      <c r="Q1194" s="107"/>
      <c r="R1194" s="107">
        <f t="shared" si="234"/>
        <v>0</v>
      </c>
      <c r="S1194" s="107"/>
      <c r="T1194" s="107"/>
      <c r="U1194" s="107">
        <f t="shared" si="235"/>
        <v>0</v>
      </c>
      <c r="V1194" s="107"/>
      <c r="W1194" s="107"/>
      <c r="X1194" s="107">
        <f t="shared" si="236"/>
        <v>0</v>
      </c>
      <c r="Y1194" s="107"/>
      <c r="Z1194" s="107"/>
      <c r="AA1194" s="108">
        <f>C1194+I1194-L1194-O1194-U1194-X1194-R1194</f>
        <v>0</v>
      </c>
      <c r="AB1194" s="7">
        <v>45563</v>
      </c>
    </row>
    <row r="1195" spans="1:28" ht="15.75" hidden="1" x14ac:dyDescent="0.25">
      <c r="A1195" s="24">
        <v>45563</v>
      </c>
      <c r="B1195" s="25" t="s">
        <v>708</v>
      </c>
      <c r="C1195" s="25"/>
      <c r="D1195" s="25" t="s">
        <v>46</v>
      </c>
      <c r="E1195" s="25" t="s">
        <v>127</v>
      </c>
      <c r="F1195" s="25">
        <v>6</v>
      </c>
      <c r="G1195" s="25" t="s">
        <v>39</v>
      </c>
      <c r="H1195" s="25">
        <v>70000</v>
      </c>
      <c r="I1195" s="11">
        <f t="shared" si="231"/>
        <v>420000</v>
      </c>
      <c r="J1195" s="31" t="s">
        <v>324</v>
      </c>
      <c r="K1195" s="11"/>
      <c r="L1195" s="107">
        <f t="shared" si="232"/>
        <v>420000</v>
      </c>
      <c r="M1195" s="107">
        <v>420000</v>
      </c>
      <c r="N1195" s="107"/>
      <c r="O1195" s="107">
        <f t="shared" si="233"/>
        <v>0</v>
      </c>
      <c r="P1195" s="107"/>
      <c r="Q1195" s="107"/>
      <c r="R1195" s="107">
        <f t="shared" si="234"/>
        <v>0</v>
      </c>
      <c r="S1195" s="107"/>
      <c r="T1195" s="107"/>
      <c r="U1195" s="107">
        <f t="shared" si="235"/>
        <v>0</v>
      </c>
      <c r="V1195" s="107"/>
      <c r="W1195" s="107"/>
      <c r="X1195" s="107">
        <f t="shared" si="236"/>
        <v>0</v>
      </c>
      <c r="Y1195" s="107"/>
      <c r="Z1195" s="107"/>
      <c r="AA1195" s="108">
        <f>C1195+I1195-L1195-O1195-U1195-X1195-R1195</f>
        <v>0</v>
      </c>
      <c r="AB1195" s="7">
        <v>45563</v>
      </c>
    </row>
    <row r="1196" spans="1:28" ht="15.75" hidden="1" x14ac:dyDescent="0.25">
      <c r="A1196" s="24">
        <v>45563</v>
      </c>
      <c r="B1196" s="25" t="s">
        <v>253</v>
      </c>
      <c r="C1196" s="25"/>
      <c r="D1196" s="25" t="s">
        <v>46</v>
      </c>
      <c r="E1196" s="25" t="s">
        <v>189</v>
      </c>
      <c r="F1196" s="25">
        <v>4</v>
      </c>
      <c r="G1196" s="25" t="s">
        <v>23</v>
      </c>
      <c r="H1196" s="25">
        <v>400000</v>
      </c>
      <c r="I1196" s="11">
        <f t="shared" si="231"/>
        <v>1600000</v>
      </c>
      <c r="J1196" s="26" t="s">
        <v>28</v>
      </c>
      <c r="K1196" s="11"/>
      <c r="L1196" s="107">
        <f t="shared" si="232"/>
        <v>0</v>
      </c>
      <c r="M1196" s="107"/>
      <c r="N1196" s="107"/>
      <c r="O1196" s="107">
        <f t="shared" si="233"/>
        <v>0</v>
      </c>
      <c r="P1196" s="107"/>
      <c r="Q1196" s="107"/>
      <c r="R1196" s="107">
        <f t="shared" si="234"/>
        <v>0</v>
      </c>
      <c r="S1196" s="107"/>
      <c r="T1196" s="107"/>
      <c r="U1196" s="107">
        <f t="shared" si="235"/>
        <v>0</v>
      </c>
      <c r="V1196" s="107"/>
      <c r="W1196" s="107"/>
      <c r="X1196" s="107">
        <f t="shared" si="236"/>
        <v>0</v>
      </c>
      <c r="Y1196" s="107"/>
      <c r="Z1196" s="107"/>
      <c r="AA1196" s="108">
        <f>C1196+I1196-L1196-O1196-U1196-X1196-R1196</f>
        <v>1600000</v>
      </c>
      <c r="AB1196" s="7"/>
    </row>
    <row r="1197" spans="1:28" ht="15.75" hidden="1" x14ac:dyDescent="0.25">
      <c r="A1197" s="24">
        <v>45565</v>
      </c>
      <c r="B1197" s="25" t="s">
        <v>672</v>
      </c>
      <c r="C1197" s="25"/>
      <c r="D1197" s="25" t="s">
        <v>46</v>
      </c>
      <c r="E1197" s="50" t="s">
        <v>154</v>
      </c>
      <c r="F1197" s="25">
        <v>12500</v>
      </c>
      <c r="G1197" s="25" t="s">
        <v>34</v>
      </c>
      <c r="H1197" s="25">
        <v>1065</v>
      </c>
      <c r="I1197" s="11">
        <f t="shared" ref="I1197:I1232" si="237">F1197*H1197</f>
        <v>13312500</v>
      </c>
      <c r="J1197" s="31" t="s">
        <v>324</v>
      </c>
      <c r="K1197" s="11"/>
      <c r="L1197" s="107">
        <f t="shared" ref="L1197:L1232" si="238">M1197+N1197</f>
        <v>13312500</v>
      </c>
      <c r="M1197" s="107">
        <v>13312500</v>
      </c>
      <c r="N1197" s="107"/>
      <c r="O1197" s="107">
        <f t="shared" ref="O1197:O1232" si="239">P1197+Q1197</f>
        <v>0</v>
      </c>
      <c r="P1197" s="107"/>
      <c r="Q1197" s="107"/>
      <c r="R1197" s="107">
        <f t="shared" ref="R1197:R1232" si="240">S1197+T1197</f>
        <v>0</v>
      </c>
      <c r="S1197" s="107"/>
      <c r="T1197" s="107"/>
      <c r="U1197" s="107">
        <f t="shared" ref="U1197:U1232" si="241">V1197+W1197</f>
        <v>0</v>
      </c>
      <c r="V1197" s="107"/>
      <c r="W1197" s="107"/>
      <c r="X1197" s="107">
        <f t="shared" ref="X1197:X1232" si="242">Y1197+Z1197</f>
        <v>0</v>
      </c>
      <c r="Y1197" s="107"/>
      <c r="Z1197" s="107"/>
      <c r="AA1197" s="108">
        <f>C1197+I1197-L1197-O1197-U1197-X1197-R1197</f>
        <v>0</v>
      </c>
      <c r="AB1197" s="7">
        <v>45565</v>
      </c>
    </row>
    <row r="1198" spans="1:28" ht="15.75" hidden="1" x14ac:dyDescent="0.25">
      <c r="A1198" s="24">
        <v>45565</v>
      </c>
      <c r="B1198" s="25" t="s">
        <v>1540</v>
      </c>
      <c r="C1198" s="25"/>
      <c r="D1198" s="25" t="s">
        <v>46</v>
      </c>
      <c r="E1198" s="50" t="s">
        <v>150</v>
      </c>
      <c r="F1198" s="25">
        <v>10</v>
      </c>
      <c r="G1198" s="25" t="s">
        <v>77</v>
      </c>
      <c r="H1198" s="25">
        <v>50000</v>
      </c>
      <c r="I1198" s="11">
        <f t="shared" si="237"/>
        <v>500000</v>
      </c>
      <c r="J1198" s="31" t="s">
        <v>324</v>
      </c>
      <c r="K1198" s="11"/>
      <c r="L1198" s="107">
        <f t="shared" si="238"/>
        <v>0</v>
      </c>
      <c r="M1198" s="107"/>
      <c r="N1198" s="107"/>
      <c r="O1198" s="107">
        <f t="shared" si="239"/>
        <v>0</v>
      </c>
      <c r="P1198" s="107"/>
      <c r="Q1198" s="107"/>
      <c r="R1198" s="107">
        <f t="shared" si="240"/>
        <v>0</v>
      </c>
      <c r="S1198" s="107"/>
      <c r="T1198" s="107"/>
      <c r="U1198" s="107">
        <f t="shared" si="241"/>
        <v>500000</v>
      </c>
      <c r="V1198" s="107">
        <v>500000</v>
      </c>
      <c r="W1198" s="107"/>
      <c r="X1198" s="107">
        <f t="shared" si="242"/>
        <v>0</v>
      </c>
      <c r="Y1198" s="107"/>
      <c r="Z1198" s="107"/>
      <c r="AA1198" s="108">
        <f>C1198+I1198-L1198-O1198-U1198-X1198-R1198</f>
        <v>0</v>
      </c>
      <c r="AB1198" s="7">
        <v>45565</v>
      </c>
    </row>
    <row r="1199" spans="1:28" ht="15.75" hidden="1" x14ac:dyDescent="0.25">
      <c r="A1199" s="24">
        <v>45565</v>
      </c>
      <c r="B1199" s="25" t="s">
        <v>2023</v>
      </c>
      <c r="C1199" s="25"/>
      <c r="D1199" s="25" t="s">
        <v>46</v>
      </c>
      <c r="E1199" s="50" t="s">
        <v>129</v>
      </c>
      <c r="F1199" s="25">
        <v>6</v>
      </c>
      <c r="G1199" s="25" t="s">
        <v>77</v>
      </c>
      <c r="H1199" s="25">
        <v>65000</v>
      </c>
      <c r="I1199" s="11">
        <f t="shared" si="237"/>
        <v>390000</v>
      </c>
      <c r="J1199" s="31" t="s">
        <v>324</v>
      </c>
      <c r="K1199" s="11"/>
      <c r="L1199" s="107">
        <f t="shared" si="238"/>
        <v>390000</v>
      </c>
      <c r="M1199" s="107">
        <v>390000</v>
      </c>
      <c r="N1199" s="107"/>
      <c r="O1199" s="107">
        <f t="shared" si="239"/>
        <v>0</v>
      </c>
      <c r="P1199" s="107"/>
      <c r="Q1199" s="107"/>
      <c r="R1199" s="107">
        <f t="shared" si="240"/>
        <v>0</v>
      </c>
      <c r="S1199" s="107"/>
      <c r="T1199" s="107"/>
      <c r="U1199" s="107">
        <f t="shared" si="241"/>
        <v>0</v>
      </c>
      <c r="V1199" s="107"/>
      <c r="W1199" s="107"/>
      <c r="X1199" s="107">
        <f t="shared" si="242"/>
        <v>0</v>
      </c>
      <c r="Y1199" s="107"/>
      <c r="Z1199" s="107"/>
      <c r="AA1199" s="108">
        <f>C1199+I1199-L1199-O1199-U1199-X1199-R1199</f>
        <v>0</v>
      </c>
      <c r="AB1199" s="7">
        <v>45565</v>
      </c>
    </row>
    <row r="1200" spans="1:28" ht="15.75" hidden="1" x14ac:dyDescent="0.25">
      <c r="A1200" s="24">
        <v>45565</v>
      </c>
      <c r="B1200" s="76" t="s">
        <v>99</v>
      </c>
      <c r="C1200" s="25"/>
      <c r="D1200" s="25"/>
      <c r="E1200" s="25" t="s">
        <v>150</v>
      </c>
      <c r="F1200" s="25">
        <v>10</v>
      </c>
      <c r="G1200" s="25" t="s">
        <v>77</v>
      </c>
      <c r="H1200" s="25"/>
      <c r="I1200" s="11">
        <f t="shared" si="237"/>
        <v>0</v>
      </c>
      <c r="J1200" s="26" t="s">
        <v>28</v>
      </c>
      <c r="K1200" s="11"/>
      <c r="L1200" s="107">
        <f t="shared" si="238"/>
        <v>0</v>
      </c>
      <c r="M1200" s="107"/>
      <c r="N1200" s="107"/>
      <c r="O1200" s="107">
        <f t="shared" si="239"/>
        <v>0</v>
      </c>
      <c r="P1200" s="107"/>
      <c r="Q1200" s="107"/>
      <c r="R1200" s="107">
        <f t="shared" si="240"/>
        <v>0</v>
      </c>
      <c r="S1200" s="107"/>
      <c r="T1200" s="107"/>
      <c r="U1200" s="107">
        <f t="shared" si="241"/>
        <v>0</v>
      </c>
      <c r="V1200" s="107"/>
      <c r="W1200" s="107"/>
      <c r="X1200" s="107">
        <f t="shared" si="242"/>
        <v>0</v>
      </c>
      <c r="Y1200" s="107"/>
      <c r="Z1200" s="107"/>
      <c r="AA1200" s="108">
        <f>C1200+I1200-L1200-O1200-U1200-X1200-R1200</f>
        <v>0</v>
      </c>
      <c r="AB1200" s="7"/>
    </row>
    <row r="1201" spans="1:28" ht="15.75" hidden="1" x14ac:dyDescent="0.25">
      <c r="A1201" s="24">
        <v>45565</v>
      </c>
      <c r="B1201" s="25" t="s">
        <v>307</v>
      </c>
      <c r="C1201" s="25"/>
      <c r="D1201" s="25" t="s">
        <v>46</v>
      </c>
      <c r="E1201" s="50" t="s">
        <v>138</v>
      </c>
      <c r="F1201" s="25">
        <v>500</v>
      </c>
      <c r="G1201" s="25" t="s">
        <v>34</v>
      </c>
      <c r="H1201" s="25">
        <v>1300</v>
      </c>
      <c r="I1201" s="11">
        <f t="shared" si="237"/>
        <v>650000</v>
      </c>
      <c r="J1201" s="31" t="s">
        <v>324</v>
      </c>
      <c r="K1201" s="11"/>
      <c r="L1201" s="107">
        <f t="shared" si="238"/>
        <v>650000</v>
      </c>
      <c r="M1201" s="107">
        <v>650000</v>
      </c>
      <c r="N1201" s="107"/>
      <c r="O1201" s="107">
        <f t="shared" si="239"/>
        <v>0</v>
      </c>
      <c r="P1201" s="107"/>
      <c r="Q1201" s="107"/>
      <c r="R1201" s="107">
        <f t="shared" si="240"/>
        <v>0</v>
      </c>
      <c r="S1201" s="107"/>
      <c r="T1201" s="107"/>
      <c r="U1201" s="107">
        <f t="shared" si="241"/>
        <v>0</v>
      </c>
      <c r="V1201" s="107"/>
      <c r="W1201" s="107"/>
      <c r="X1201" s="107">
        <f t="shared" si="242"/>
        <v>0</v>
      </c>
      <c r="Y1201" s="107"/>
      <c r="Z1201" s="107"/>
      <c r="AA1201" s="108">
        <f>C1201+I1201-L1201-O1201-U1201-X1201-R1201</f>
        <v>0</v>
      </c>
      <c r="AB1201" s="7">
        <v>45565</v>
      </c>
    </row>
    <row r="1202" spans="1:28" ht="15.75" hidden="1" x14ac:dyDescent="0.25">
      <c r="A1202" s="24">
        <v>45565</v>
      </c>
      <c r="B1202" s="25" t="s">
        <v>307</v>
      </c>
      <c r="C1202" s="25"/>
      <c r="D1202" s="25" t="s">
        <v>46</v>
      </c>
      <c r="E1202" s="50" t="s">
        <v>208</v>
      </c>
      <c r="F1202" s="25">
        <v>1000</v>
      </c>
      <c r="G1202" s="25" t="s">
        <v>34</v>
      </c>
      <c r="H1202" s="25">
        <v>700</v>
      </c>
      <c r="I1202" s="11">
        <f t="shared" si="237"/>
        <v>700000</v>
      </c>
      <c r="J1202" s="38" t="s">
        <v>24</v>
      </c>
      <c r="K1202" s="11"/>
      <c r="L1202" s="107">
        <f t="shared" si="238"/>
        <v>560000</v>
      </c>
      <c r="M1202" s="107">
        <v>560000</v>
      </c>
      <c r="N1202" s="107"/>
      <c r="O1202" s="107">
        <f t="shared" si="239"/>
        <v>0</v>
      </c>
      <c r="P1202" s="107"/>
      <c r="Q1202" s="107"/>
      <c r="R1202" s="107">
        <f t="shared" si="240"/>
        <v>0</v>
      </c>
      <c r="S1202" s="107"/>
      <c r="T1202" s="107"/>
      <c r="U1202" s="107">
        <f t="shared" si="241"/>
        <v>0</v>
      </c>
      <c r="V1202" s="107"/>
      <c r="W1202" s="107"/>
      <c r="X1202" s="107">
        <f t="shared" si="242"/>
        <v>0</v>
      </c>
      <c r="Y1202" s="107"/>
      <c r="Z1202" s="107"/>
      <c r="AA1202" s="108">
        <f>C1202+I1202-L1202-O1202-U1202-X1202-R1202</f>
        <v>140000</v>
      </c>
      <c r="AB1202" s="7">
        <v>45565</v>
      </c>
    </row>
    <row r="1203" spans="1:28" ht="15.75" hidden="1" x14ac:dyDescent="0.25">
      <c r="A1203" s="24">
        <v>45565</v>
      </c>
      <c r="B1203" s="25" t="s">
        <v>261</v>
      </c>
      <c r="C1203" s="25"/>
      <c r="D1203" s="25" t="s">
        <v>46</v>
      </c>
      <c r="E1203" s="50" t="s">
        <v>210</v>
      </c>
      <c r="F1203" s="25">
        <v>3</v>
      </c>
      <c r="G1203" s="25" t="s">
        <v>39</v>
      </c>
      <c r="H1203" s="25">
        <v>170000</v>
      </c>
      <c r="I1203" s="11">
        <f t="shared" si="237"/>
        <v>510000</v>
      </c>
      <c r="J1203" s="31" t="s">
        <v>312</v>
      </c>
      <c r="K1203" s="11"/>
      <c r="L1203" s="107">
        <f t="shared" si="238"/>
        <v>510000</v>
      </c>
      <c r="M1203" s="107">
        <v>510000</v>
      </c>
      <c r="N1203" s="107"/>
      <c r="O1203" s="107">
        <f t="shared" si="239"/>
        <v>0</v>
      </c>
      <c r="P1203" s="107"/>
      <c r="Q1203" s="107"/>
      <c r="R1203" s="107">
        <f t="shared" si="240"/>
        <v>0</v>
      </c>
      <c r="S1203" s="107"/>
      <c r="T1203" s="107"/>
      <c r="U1203" s="107">
        <f t="shared" si="241"/>
        <v>0</v>
      </c>
      <c r="V1203" s="107"/>
      <c r="W1203" s="107"/>
      <c r="X1203" s="107">
        <f t="shared" si="242"/>
        <v>0</v>
      </c>
      <c r="Y1203" s="107"/>
      <c r="Z1203" s="107"/>
      <c r="AA1203" s="108">
        <f>C1203+I1203-L1203-O1203-U1203-X1203-R1203</f>
        <v>0</v>
      </c>
      <c r="AB1203" s="7"/>
    </row>
    <row r="1204" spans="1:28" ht="15.75" hidden="1" x14ac:dyDescent="0.25">
      <c r="A1204" s="24">
        <v>45565</v>
      </c>
      <c r="B1204" s="25" t="s">
        <v>256</v>
      </c>
      <c r="C1204" s="25"/>
      <c r="D1204" s="25" t="s">
        <v>46</v>
      </c>
      <c r="E1204" s="50" t="s">
        <v>127</v>
      </c>
      <c r="F1204" s="25">
        <v>2</v>
      </c>
      <c r="G1204" s="25" t="s">
        <v>39</v>
      </c>
      <c r="H1204" s="25">
        <v>70000</v>
      </c>
      <c r="I1204" s="11">
        <f t="shared" si="237"/>
        <v>140000</v>
      </c>
      <c r="J1204" s="26" t="s">
        <v>28</v>
      </c>
      <c r="K1204" s="11"/>
      <c r="L1204" s="107">
        <f t="shared" si="238"/>
        <v>0</v>
      </c>
      <c r="M1204" s="107"/>
      <c r="N1204" s="107"/>
      <c r="O1204" s="107">
        <f t="shared" si="239"/>
        <v>0</v>
      </c>
      <c r="P1204" s="107"/>
      <c r="Q1204" s="107"/>
      <c r="R1204" s="107">
        <f t="shared" si="240"/>
        <v>0</v>
      </c>
      <c r="S1204" s="107"/>
      <c r="T1204" s="107"/>
      <c r="U1204" s="107">
        <f t="shared" si="241"/>
        <v>0</v>
      </c>
      <c r="V1204" s="107"/>
      <c r="W1204" s="107"/>
      <c r="X1204" s="107">
        <f t="shared" si="242"/>
        <v>0</v>
      </c>
      <c r="Y1204" s="107"/>
      <c r="Z1204" s="107"/>
      <c r="AA1204" s="108">
        <f>C1204+I1204-L1204-O1204-U1204-X1204-R1204</f>
        <v>140000</v>
      </c>
      <c r="AB1204" s="7"/>
    </row>
    <row r="1205" spans="1:28" ht="15.75" hidden="1" x14ac:dyDescent="0.25">
      <c r="A1205" s="24">
        <v>45565</v>
      </c>
      <c r="B1205" s="25" t="s">
        <v>256</v>
      </c>
      <c r="C1205" s="25"/>
      <c r="D1205" s="25" t="s">
        <v>46</v>
      </c>
      <c r="E1205" s="50" t="s">
        <v>400</v>
      </c>
      <c r="F1205" s="25">
        <v>2.5</v>
      </c>
      <c r="G1205" s="25" t="s">
        <v>39</v>
      </c>
      <c r="H1205" s="25">
        <v>90000</v>
      </c>
      <c r="I1205" s="11">
        <f t="shared" si="237"/>
        <v>225000</v>
      </c>
      <c r="J1205" s="26" t="s">
        <v>28</v>
      </c>
      <c r="K1205" s="11"/>
      <c r="L1205" s="107">
        <f t="shared" si="238"/>
        <v>0</v>
      </c>
      <c r="M1205" s="107"/>
      <c r="N1205" s="107"/>
      <c r="O1205" s="107">
        <f t="shared" si="239"/>
        <v>0</v>
      </c>
      <c r="P1205" s="107"/>
      <c r="Q1205" s="107"/>
      <c r="R1205" s="107">
        <f t="shared" si="240"/>
        <v>0</v>
      </c>
      <c r="S1205" s="107"/>
      <c r="T1205" s="107"/>
      <c r="U1205" s="107">
        <f t="shared" si="241"/>
        <v>0</v>
      </c>
      <c r="V1205" s="107"/>
      <c r="W1205" s="107"/>
      <c r="X1205" s="107">
        <f t="shared" si="242"/>
        <v>0</v>
      </c>
      <c r="Y1205" s="107"/>
      <c r="Z1205" s="107"/>
      <c r="AA1205" s="108">
        <f>C1205+I1205-L1205-O1205-U1205-X1205-R1205</f>
        <v>225000</v>
      </c>
      <c r="AB1205" s="7"/>
    </row>
    <row r="1206" spans="1:28" ht="15.75" hidden="1" x14ac:dyDescent="0.25">
      <c r="A1206" s="24">
        <v>45565</v>
      </c>
      <c r="B1206" s="25" t="s">
        <v>256</v>
      </c>
      <c r="C1206" s="25"/>
      <c r="D1206" s="25" t="s">
        <v>46</v>
      </c>
      <c r="E1206" s="50" t="s">
        <v>218</v>
      </c>
      <c r="F1206" s="25">
        <v>2.5</v>
      </c>
      <c r="G1206" s="25" t="s">
        <v>39</v>
      </c>
      <c r="H1206" s="25">
        <v>90000</v>
      </c>
      <c r="I1206" s="11">
        <f t="shared" si="237"/>
        <v>225000</v>
      </c>
      <c r="J1206" s="26" t="s">
        <v>28</v>
      </c>
      <c r="K1206" s="11"/>
      <c r="L1206" s="107">
        <f t="shared" si="238"/>
        <v>0</v>
      </c>
      <c r="M1206" s="107"/>
      <c r="N1206" s="107"/>
      <c r="O1206" s="107">
        <f t="shared" si="239"/>
        <v>0</v>
      </c>
      <c r="P1206" s="107"/>
      <c r="Q1206" s="107"/>
      <c r="R1206" s="107">
        <f t="shared" si="240"/>
        <v>0</v>
      </c>
      <c r="S1206" s="107"/>
      <c r="T1206" s="107"/>
      <c r="U1206" s="107">
        <f t="shared" si="241"/>
        <v>0</v>
      </c>
      <c r="V1206" s="107"/>
      <c r="W1206" s="107"/>
      <c r="X1206" s="107">
        <f t="shared" si="242"/>
        <v>0</v>
      </c>
      <c r="Y1206" s="107"/>
      <c r="Z1206" s="107"/>
      <c r="AA1206" s="108">
        <f>C1206+I1206-L1206-O1206-U1206-X1206-R1206</f>
        <v>225000</v>
      </c>
      <c r="AB1206" s="7"/>
    </row>
    <row r="1207" spans="1:28" ht="15.75" hidden="1" x14ac:dyDescent="0.25">
      <c r="A1207" s="24">
        <v>45565</v>
      </c>
      <c r="B1207" s="25" t="s">
        <v>256</v>
      </c>
      <c r="C1207" s="25"/>
      <c r="D1207" s="25" t="s">
        <v>46</v>
      </c>
      <c r="E1207" s="50" t="s">
        <v>217</v>
      </c>
      <c r="F1207" s="25">
        <v>2.5</v>
      </c>
      <c r="G1207" s="25" t="s">
        <v>39</v>
      </c>
      <c r="H1207" s="25">
        <v>90000</v>
      </c>
      <c r="I1207" s="11">
        <f t="shared" si="237"/>
        <v>225000</v>
      </c>
      <c r="J1207" s="26" t="s">
        <v>28</v>
      </c>
      <c r="K1207" s="11"/>
      <c r="L1207" s="107">
        <f t="shared" si="238"/>
        <v>0</v>
      </c>
      <c r="M1207" s="107"/>
      <c r="N1207" s="107"/>
      <c r="O1207" s="107">
        <f t="shared" si="239"/>
        <v>0</v>
      </c>
      <c r="P1207" s="107"/>
      <c r="Q1207" s="107"/>
      <c r="R1207" s="107">
        <f t="shared" si="240"/>
        <v>0</v>
      </c>
      <c r="S1207" s="107"/>
      <c r="T1207" s="107"/>
      <c r="U1207" s="107">
        <f t="shared" si="241"/>
        <v>0</v>
      </c>
      <c r="V1207" s="107"/>
      <c r="W1207" s="107"/>
      <c r="X1207" s="107">
        <f t="shared" si="242"/>
        <v>0</v>
      </c>
      <c r="Y1207" s="107"/>
      <c r="Z1207" s="107"/>
      <c r="AA1207" s="108">
        <f>C1207+I1207-L1207-O1207-U1207-X1207-R1207</f>
        <v>225000</v>
      </c>
      <c r="AB1207" s="7"/>
    </row>
    <row r="1208" spans="1:28" ht="15.75" hidden="1" x14ac:dyDescent="0.25">
      <c r="A1208" s="24">
        <v>45565</v>
      </c>
      <c r="B1208" s="50" t="s">
        <v>412</v>
      </c>
      <c r="C1208" s="25"/>
      <c r="D1208" s="25" t="s">
        <v>46</v>
      </c>
      <c r="E1208" s="25" t="s">
        <v>58</v>
      </c>
      <c r="F1208" s="25">
        <v>10400</v>
      </c>
      <c r="G1208" s="25" t="s">
        <v>34</v>
      </c>
      <c r="H1208" s="25">
        <v>1850</v>
      </c>
      <c r="I1208" s="11">
        <f t="shared" si="237"/>
        <v>19240000</v>
      </c>
      <c r="J1208" s="26" t="s">
        <v>28</v>
      </c>
      <c r="K1208" s="11"/>
      <c r="L1208" s="107">
        <f t="shared" si="238"/>
        <v>0</v>
      </c>
      <c r="M1208" s="107"/>
      <c r="N1208" s="107"/>
      <c r="O1208" s="107">
        <f t="shared" si="239"/>
        <v>0</v>
      </c>
      <c r="P1208" s="107"/>
      <c r="Q1208" s="107"/>
      <c r="R1208" s="107">
        <f t="shared" si="240"/>
        <v>0</v>
      </c>
      <c r="S1208" s="107"/>
      <c r="T1208" s="107"/>
      <c r="U1208" s="107">
        <f t="shared" si="241"/>
        <v>0</v>
      </c>
      <c r="V1208" s="107"/>
      <c r="W1208" s="107"/>
      <c r="X1208" s="107">
        <f t="shared" si="242"/>
        <v>0</v>
      </c>
      <c r="Y1208" s="107"/>
      <c r="Z1208" s="107"/>
      <c r="AA1208" s="108">
        <f>C1208+I1208-L1208-O1208-U1208-X1208-R1208</f>
        <v>19240000</v>
      </c>
      <c r="AB1208" s="7"/>
    </row>
    <row r="1209" spans="1:28" ht="15.75" hidden="1" x14ac:dyDescent="0.25">
      <c r="A1209" s="24">
        <v>45565</v>
      </c>
      <c r="B1209" s="50" t="s">
        <v>1955</v>
      </c>
      <c r="C1209" s="25"/>
      <c r="D1209" s="25" t="s">
        <v>46</v>
      </c>
      <c r="E1209" s="25" t="s">
        <v>1713</v>
      </c>
      <c r="F1209" s="25">
        <v>1</v>
      </c>
      <c r="G1209" s="25" t="s">
        <v>303</v>
      </c>
      <c r="H1209" s="25">
        <v>1200000</v>
      </c>
      <c r="I1209" s="11">
        <f t="shared" si="237"/>
        <v>1200000</v>
      </c>
      <c r="J1209" s="31" t="s">
        <v>312</v>
      </c>
      <c r="K1209" s="11"/>
      <c r="L1209" s="107">
        <f t="shared" si="238"/>
        <v>0</v>
      </c>
      <c r="M1209" s="107"/>
      <c r="N1209" s="107"/>
      <c r="O1209" s="107">
        <f t="shared" si="239"/>
        <v>1200000</v>
      </c>
      <c r="P1209" s="107">
        <v>1200000</v>
      </c>
      <c r="Q1209" s="107"/>
      <c r="R1209" s="107">
        <f t="shared" si="240"/>
        <v>0</v>
      </c>
      <c r="S1209" s="107"/>
      <c r="T1209" s="107"/>
      <c r="U1209" s="107">
        <f t="shared" si="241"/>
        <v>0</v>
      </c>
      <c r="V1209" s="107"/>
      <c r="W1209" s="107"/>
      <c r="X1209" s="107">
        <f t="shared" si="242"/>
        <v>0</v>
      </c>
      <c r="Y1209" s="107"/>
      <c r="Z1209" s="107"/>
      <c r="AA1209" s="108">
        <f>C1209+I1209-L1209-O1209-U1209-X1209-R1209</f>
        <v>0</v>
      </c>
      <c r="AB1209" s="7">
        <v>45565</v>
      </c>
    </row>
    <row r="1210" spans="1:28" ht="15.75" hidden="1" x14ac:dyDescent="0.25">
      <c r="A1210" s="24">
        <v>45565</v>
      </c>
      <c r="B1210" s="50" t="s">
        <v>134</v>
      </c>
      <c r="C1210" s="25"/>
      <c r="D1210" s="25" t="s">
        <v>46</v>
      </c>
      <c r="E1210" s="25" t="s">
        <v>290</v>
      </c>
      <c r="F1210" s="25">
        <v>1000</v>
      </c>
      <c r="G1210" s="25" t="s">
        <v>34</v>
      </c>
      <c r="H1210" s="25">
        <v>2460</v>
      </c>
      <c r="I1210" s="11">
        <f t="shared" si="237"/>
        <v>2460000</v>
      </c>
      <c r="J1210" s="26" t="s">
        <v>28</v>
      </c>
      <c r="K1210" s="11" t="s">
        <v>2051</v>
      </c>
      <c r="L1210" s="107">
        <f t="shared" si="238"/>
        <v>0</v>
      </c>
      <c r="M1210" s="107"/>
      <c r="N1210" s="107"/>
      <c r="O1210" s="107">
        <f t="shared" si="239"/>
        <v>0</v>
      </c>
      <c r="P1210" s="107"/>
      <c r="Q1210" s="107"/>
      <c r="R1210" s="107">
        <f t="shared" si="240"/>
        <v>0</v>
      </c>
      <c r="S1210" s="107"/>
      <c r="T1210" s="107"/>
      <c r="U1210" s="107">
        <f t="shared" si="241"/>
        <v>0</v>
      </c>
      <c r="V1210" s="107"/>
      <c r="W1210" s="107"/>
      <c r="X1210" s="107">
        <f t="shared" si="242"/>
        <v>0</v>
      </c>
      <c r="Y1210" s="107"/>
      <c r="Z1210" s="107"/>
      <c r="AA1210" s="108">
        <f>C1210+I1210-L1210-O1210-U1210-X1210-R1210</f>
        <v>2460000</v>
      </c>
      <c r="AB1210" s="7"/>
    </row>
    <row r="1211" spans="1:28" ht="15.75" hidden="1" x14ac:dyDescent="0.25">
      <c r="A1211" s="24">
        <v>45565</v>
      </c>
      <c r="B1211" s="50" t="s">
        <v>134</v>
      </c>
      <c r="C1211" s="25"/>
      <c r="D1211" s="25" t="s">
        <v>46</v>
      </c>
      <c r="E1211" s="25" t="s">
        <v>42</v>
      </c>
      <c r="F1211" s="25">
        <v>500</v>
      </c>
      <c r="G1211" s="25" t="s">
        <v>34</v>
      </c>
      <c r="H1211" s="25">
        <v>4500</v>
      </c>
      <c r="I1211" s="11">
        <f t="shared" si="237"/>
        <v>2250000</v>
      </c>
      <c r="J1211" s="26" t="s">
        <v>28</v>
      </c>
      <c r="K1211" s="11" t="s">
        <v>2051</v>
      </c>
      <c r="L1211" s="107">
        <f t="shared" si="238"/>
        <v>0</v>
      </c>
      <c r="M1211" s="107"/>
      <c r="N1211" s="107"/>
      <c r="O1211" s="107">
        <f t="shared" si="239"/>
        <v>0</v>
      </c>
      <c r="P1211" s="107"/>
      <c r="Q1211" s="107"/>
      <c r="R1211" s="107">
        <f t="shared" si="240"/>
        <v>0</v>
      </c>
      <c r="S1211" s="107"/>
      <c r="T1211" s="107"/>
      <c r="U1211" s="107">
        <f t="shared" si="241"/>
        <v>0</v>
      </c>
      <c r="V1211" s="107"/>
      <c r="W1211" s="107"/>
      <c r="X1211" s="107">
        <f t="shared" si="242"/>
        <v>0</v>
      </c>
      <c r="Y1211" s="107"/>
      <c r="Z1211" s="107"/>
      <c r="AA1211" s="108">
        <f>C1211+I1211-L1211-O1211-U1211-X1211-R1211</f>
        <v>2250000</v>
      </c>
      <c r="AB1211" s="7"/>
    </row>
    <row r="1212" spans="1:28" ht="15.75" hidden="1" x14ac:dyDescent="0.25">
      <c r="A1212" s="24">
        <v>45565</v>
      </c>
      <c r="B1212" s="50" t="s">
        <v>134</v>
      </c>
      <c r="C1212" s="25"/>
      <c r="D1212" s="25" t="s">
        <v>46</v>
      </c>
      <c r="E1212" s="25" t="s">
        <v>151</v>
      </c>
      <c r="F1212" s="25">
        <v>500</v>
      </c>
      <c r="G1212" s="25" t="s">
        <v>34</v>
      </c>
      <c r="H1212" s="25">
        <v>1640</v>
      </c>
      <c r="I1212" s="11">
        <f t="shared" si="237"/>
        <v>820000</v>
      </c>
      <c r="J1212" s="26" t="s">
        <v>28</v>
      </c>
      <c r="K1212" s="11" t="s">
        <v>2051</v>
      </c>
      <c r="L1212" s="107">
        <f t="shared" si="238"/>
        <v>0</v>
      </c>
      <c r="M1212" s="107"/>
      <c r="N1212" s="107"/>
      <c r="O1212" s="107">
        <f t="shared" si="239"/>
        <v>0</v>
      </c>
      <c r="P1212" s="107"/>
      <c r="Q1212" s="107"/>
      <c r="R1212" s="107">
        <f t="shared" si="240"/>
        <v>0</v>
      </c>
      <c r="S1212" s="107"/>
      <c r="T1212" s="107"/>
      <c r="U1212" s="107">
        <f t="shared" si="241"/>
        <v>0</v>
      </c>
      <c r="V1212" s="107"/>
      <c r="W1212" s="107"/>
      <c r="X1212" s="107">
        <f t="shared" si="242"/>
        <v>0</v>
      </c>
      <c r="Y1212" s="107"/>
      <c r="Z1212" s="107"/>
      <c r="AA1212" s="108">
        <f>C1212+I1212-L1212-O1212-U1212-X1212-R1212</f>
        <v>820000</v>
      </c>
      <c r="AB1212" s="7"/>
    </row>
    <row r="1213" spans="1:28" ht="15.75" hidden="1" x14ac:dyDescent="0.25">
      <c r="A1213" s="24">
        <v>45565</v>
      </c>
      <c r="B1213" s="76" t="s">
        <v>99</v>
      </c>
      <c r="C1213" s="25"/>
      <c r="D1213" s="25"/>
      <c r="E1213" s="25" t="s">
        <v>106</v>
      </c>
      <c r="F1213" s="25">
        <v>163.9</v>
      </c>
      <c r="G1213" s="25" t="s">
        <v>39</v>
      </c>
      <c r="H1213" s="25"/>
      <c r="I1213" s="11">
        <f t="shared" si="237"/>
        <v>0</v>
      </c>
      <c r="J1213" s="26" t="s">
        <v>28</v>
      </c>
      <c r="K1213" s="11"/>
      <c r="L1213" s="107">
        <f t="shared" si="238"/>
        <v>0</v>
      </c>
      <c r="M1213" s="107"/>
      <c r="N1213" s="107"/>
      <c r="O1213" s="107">
        <f t="shared" si="239"/>
        <v>0</v>
      </c>
      <c r="P1213" s="107"/>
      <c r="Q1213" s="107"/>
      <c r="R1213" s="107">
        <f t="shared" si="240"/>
        <v>0</v>
      </c>
      <c r="S1213" s="107"/>
      <c r="T1213" s="107"/>
      <c r="U1213" s="107">
        <f t="shared" si="241"/>
        <v>0</v>
      </c>
      <c r="V1213" s="107"/>
      <c r="W1213" s="107"/>
      <c r="X1213" s="107">
        <f t="shared" si="242"/>
        <v>0</v>
      </c>
      <c r="Y1213" s="107"/>
      <c r="Z1213" s="107"/>
      <c r="AA1213" s="108">
        <f>C1213+I1213-L1213-O1213-U1213-X1213-R1213</f>
        <v>0</v>
      </c>
      <c r="AB1213" s="7"/>
    </row>
    <row r="1214" spans="1:28" ht="15.75" hidden="1" x14ac:dyDescent="0.25">
      <c r="A1214" s="24">
        <v>45565</v>
      </c>
      <c r="B1214" s="76" t="s">
        <v>99</v>
      </c>
      <c r="C1214" s="25"/>
      <c r="D1214" s="25"/>
      <c r="E1214" s="25" t="s">
        <v>158</v>
      </c>
      <c r="F1214" s="25">
        <v>90.7</v>
      </c>
      <c r="G1214" s="25" t="s">
        <v>39</v>
      </c>
      <c r="H1214" s="25"/>
      <c r="I1214" s="11">
        <f t="shared" si="237"/>
        <v>0</v>
      </c>
      <c r="J1214" s="26" t="s">
        <v>28</v>
      </c>
      <c r="K1214" s="11"/>
      <c r="L1214" s="107">
        <f t="shared" si="238"/>
        <v>0</v>
      </c>
      <c r="M1214" s="107"/>
      <c r="N1214" s="107"/>
      <c r="O1214" s="107">
        <f t="shared" si="239"/>
        <v>0</v>
      </c>
      <c r="P1214" s="107"/>
      <c r="Q1214" s="107"/>
      <c r="R1214" s="107">
        <f t="shared" si="240"/>
        <v>0</v>
      </c>
      <c r="S1214" s="107"/>
      <c r="T1214" s="107"/>
      <c r="U1214" s="107">
        <f t="shared" si="241"/>
        <v>0</v>
      </c>
      <c r="V1214" s="107"/>
      <c r="W1214" s="107"/>
      <c r="X1214" s="107">
        <f t="shared" si="242"/>
        <v>0</v>
      </c>
      <c r="Y1214" s="107"/>
      <c r="Z1214" s="107"/>
      <c r="AA1214" s="108">
        <f>C1214+I1214-L1214-O1214-U1214-X1214-R1214</f>
        <v>0</v>
      </c>
      <c r="AB1214" s="7"/>
    </row>
    <row r="1215" spans="1:28" ht="15.75" hidden="1" x14ac:dyDescent="0.25">
      <c r="A1215" s="24">
        <v>45565</v>
      </c>
      <c r="B1215" s="76" t="s">
        <v>99</v>
      </c>
      <c r="C1215" s="25"/>
      <c r="D1215" s="25"/>
      <c r="E1215" s="25" t="s">
        <v>120</v>
      </c>
      <c r="F1215" s="25">
        <v>195.9</v>
      </c>
      <c r="G1215" s="25" t="s">
        <v>39</v>
      </c>
      <c r="H1215" s="25"/>
      <c r="I1215" s="11">
        <f t="shared" si="237"/>
        <v>0</v>
      </c>
      <c r="J1215" s="26" t="s">
        <v>28</v>
      </c>
      <c r="K1215" s="11"/>
      <c r="L1215" s="107">
        <f t="shared" si="238"/>
        <v>0</v>
      </c>
      <c r="M1215" s="107"/>
      <c r="N1215" s="107"/>
      <c r="O1215" s="107">
        <f t="shared" si="239"/>
        <v>0</v>
      </c>
      <c r="P1215" s="107"/>
      <c r="Q1215" s="107"/>
      <c r="R1215" s="107">
        <f t="shared" si="240"/>
        <v>0</v>
      </c>
      <c r="S1215" s="107"/>
      <c r="T1215" s="107"/>
      <c r="U1215" s="107">
        <f t="shared" si="241"/>
        <v>0</v>
      </c>
      <c r="V1215" s="107"/>
      <c r="W1215" s="107"/>
      <c r="X1215" s="107">
        <f t="shared" si="242"/>
        <v>0</v>
      </c>
      <c r="Y1215" s="107"/>
      <c r="Z1215" s="107"/>
      <c r="AA1215" s="108">
        <f>C1215+I1215-L1215-O1215-U1215-X1215-R1215</f>
        <v>0</v>
      </c>
      <c r="AB1215" s="7"/>
    </row>
    <row r="1216" spans="1:28" ht="15.75" hidden="1" x14ac:dyDescent="0.25">
      <c r="A1216" s="24">
        <v>45565</v>
      </c>
      <c r="B1216" s="50" t="s">
        <v>209</v>
      </c>
      <c r="C1216" s="25"/>
      <c r="D1216" s="25" t="s">
        <v>46</v>
      </c>
      <c r="E1216" s="25" t="s">
        <v>138</v>
      </c>
      <c r="F1216" s="25">
        <v>250</v>
      </c>
      <c r="G1216" s="25" t="s">
        <v>34</v>
      </c>
      <c r="H1216" s="25">
        <v>1390</v>
      </c>
      <c r="I1216" s="11">
        <f t="shared" si="237"/>
        <v>347500</v>
      </c>
      <c r="J1216" s="31" t="s">
        <v>312</v>
      </c>
      <c r="K1216" s="11"/>
      <c r="L1216" s="107">
        <f t="shared" si="238"/>
        <v>0</v>
      </c>
      <c r="M1216" s="107"/>
      <c r="N1216" s="107"/>
      <c r="O1216" s="107">
        <f t="shared" si="239"/>
        <v>0</v>
      </c>
      <c r="P1216" s="107"/>
      <c r="Q1216" s="107"/>
      <c r="R1216" s="107">
        <f t="shared" si="240"/>
        <v>347500</v>
      </c>
      <c r="S1216" s="107">
        <v>347500</v>
      </c>
      <c r="T1216" s="107"/>
      <c r="U1216" s="107">
        <f t="shared" si="241"/>
        <v>0</v>
      </c>
      <c r="V1216" s="107"/>
      <c r="W1216" s="107"/>
      <c r="X1216" s="107">
        <f t="shared" si="242"/>
        <v>0</v>
      </c>
      <c r="Y1216" s="107"/>
      <c r="Z1216" s="107"/>
      <c r="AA1216" s="108">
        <f>C1216+I1216-L1216-O1216-U1216-X1216-R1216</f>
        <v>0</v>
      </c>
      <c r="AB1216" s="7">
        <v>45565</v>
      </c>
    </row>
    <row r="1217" spans="1:28" ht="15.75" hidden="1" x14ac:dyDescent="0.25">
      <c r="A1217" s="24">
        <v>45565</v>
      </c>
      <c r="B1217" s="50" t="s">
        <v>827</v>
      </c>
      <c r="C1217" s="25"/>
      <c r="D1217" s="25" t="s">
        <v>46</v>
      </c>
      <c r="E1217" s="25" t="s">
        <v>44</v>
      </c>
      <c r="F1217" s="25">
        <v>750</v>
      </c>
      <c r="G1217" s="25" t="s">
        <v>34</v>
      </c>
      <c r="H1217" s="25">
        <v>860</v>
      </c>
      <c r="I1217" s="11">
        <f t="shared" si="237"/>
        <v>645000</v>
      </c>
      <c r="J1217" s="31" t="s">
        <v>312</v>
      </c>
      <c r="K1217" s="11"/>
      <c r="L1217" s="107">
        <f t="shared" si="238"/>
        <v>0</v>
      </c>
      <c r="M1217" s="107"/>
      <c r="N1217" s="107"/>
      <c r="O1217" s="107">
        <f t="shared" si="239"/>
        <v>645000</v>
      </c>
      <c r="P1217" s="107">
        <v>645000</v>
      </c>
      <c r="Q1217" s="107"/>
      <c r="R1217" s="107">
        <f t="shared" si="240"/>
        <v>0</v>
      </c>
      <c r="S1217" s="107"/>
      <c r="T1217" s="107"/>
      <c r="U1217" s="107">
        <f t="shared" si="241"/>
        <v>0</v>
      </c>
      <c r="V1217" s="107"/>
      <c r="W1217" s="107"/>
      <c r="X1217" s="107">
        <f t="shared" si="242"/>
        <v>0</v>
      </c>
      <c r="Y1217" s="107"/>
      <c r="Z1217" s="107"/>
      <c r="AA1217" s="108">
        <f>C1217+I1217-L1217-O1217-U1217-X1217-R1217</f>
        <v>0</v>
      </c>
      <c r="AB1217" s="7">
        <v>45565</v>
      </c>
    </row>
    <row r="1218" spans="1:28" ht="15.75" hidden="1" x14ac:dyDescent="0.25">
      <c r="A1218" s="24">
        <v>45565</v>
      </c>
      <c r="B1218" s="50" t="s">
        <v>827</v>
      </c>
      <c r="C1218" s="25"/>
      <c r="D1218" s="25" t="s">
        <v>46</v>
      </c>
      <c r="E1218" s="25" t="s">
        <v>204</v>
      </c>
      <c r="F1218" s="25">
        <v>500</v>
      </c>
      <c r="G1218" s="25" t="s">
        <v>34</v>
      </c>
      <c r="H1218" s="25">
        <v>1120</v>
      </c>
      <c r="I1218" s="11">
        <f t="shared" si="237"/>
        <v>560000</v>
      </c>
      <c r="J1218" s="31" t="s">
        <v>312</v>
      </c>
      <c r="K1218" s="11"/>
      <c r="L1218" s="107">
        <f t="shared" si="238"/>
        <v>0</v>
      </c>
      <c r="M1218" s="107"/>
      <c r="N1218" s="107"/>
      <c r="O1218" s="107">
        <f t="shared" si="239"/>
        <v>560000</v>
      </c>
      <c r="P1218" s="107">
        <v>560000</v>
      </c>
      <c r="Q1218" s="107"/>
      <c r="R1218" s="107">
        <f t="shared" si="240"/>
        <v>0</v>
      </c>
      <c r="S1218" s="107"/>
      <c r="T1218" s="107"/>
      <c r="U1218" s="107">
        <f t="shared" si="241"/>
        <v>0</v>
      </c>
      <c r="V1218" s="107"/>
      <c r="W1218" s="107"/>
      <c r="X1218" s="107">
        <f t="shared" si="242"/>
        <v>0</v>
      </c>
      <c r="Y1218" s="107"/>
      <c r="Z1218" s="107"/>
      <c r="AA1218" s="108">
        <f>C1218+I1218-L1218-O1218-U1218-X1218-R1218</f>
        <v>0</v>
      </c>
      <c r="AB1218" s="7">
        <v>45565</v>
      </c>
    </row>
    <row r="1219" spans="1:28" ht="15.75" hidden="1" x14ac:dyDescent="0.25">
      <c r="A1219" s="24">
        <v>45565</v>
      </c>
      <c r="B1219" s="50" t="s">
        <v>280</v>
      </c>
      <c r="C1219" s="25"/>
      <c r="D1219" s="25" t="s">
        <v>46</v>
      </c>
      <c r="E1219" s="25" t="s">
        <v>50</v>
      </c>
      <c r="F1219" s="25">
        <v>200</v>
      </c>
      <c r="G1219" s="25" t="s">
        <v>34</v>
      </c>
      <c r="H1219" s="25">
        <v>3360</v>
      </c>
      <c r="I1219" s="11">
        <f t="shared" si="237"/>
        <v>672000</v>
      </c>
      <c r="J1219" s="26" t="s">
        <v>28</v>
      </c>
      <c r="K1219" s="11"/>
      <c r="L1219" s="107">
        <f t="shared" si="238"/>
        <v>0</v>
      </c>
      <c r="M1219" s="107"/>
      <c r="N1219" s="107"/>
      <c r="O1219" s="107">
        <f t="shared" si="239"/>
        <v>0</v>
      </c>
      <c r="P1219" s="107"/>
      <c r="Q1219" s="107"/>
      <c r="R1219" s="107">
        <f t="shared" si="240"/>
        <v>0</v>
      </c>
      <c r="S1219" s="107"/>
      <c r="T1219" s="107"/>
      <c r="U1219" s="107">
        <f t="shared" si="241"/>
        <v>0</v>
      </c>
      <c r="V1219" s="107"/>
      <c r="W1219" s="107"/>
      <c r="X1219" s="107">
        <f t="shared" si="242"/>
        <v>0</v>
      </c>
      <c r="Y1219" s="107"/>
      <c r="Z1219" s="107"/>
      <c r="AA1219" s="108">
        <f>C1219+I1219-L1219-O1219-U1219-X1219-R1219</f>
        <v>672000</v>
      </c>
      <c r="AB1219" s="7"/>
    </row>
    <row r="1220" spans="1:28" ht="15.75" hidden="1" x14ac:dyDescent="0.25">
      <c r="A1220" s="24">
        <v>45565</v>
      </c>
      <c r="B1220" s="50" t="s">
        <v>280</v>
      </c>
      <c r="C1220" s="25"/>
      <c r="D1220" s="25" t="s">
        <v>46</v>
      </c>
      <c r="E1220" s="25" t="s">
        <v>108</v>
      </c>
      <c r="F1220" s="25">
        <v>4000</v>
      </c>
      <c r="G1220" s="25" t="s">
        <v>34</v>
      </c>
      <c r="H1220" s="25">
        <v>1725</v>
      </c>
      <c r="I1220" s="11">
        <f t="shared" si="237"/>
        <v>6900000</v>
      </c>
      <c r="J1220" s="26" t="s">
        <v>28</v>
      </c>
      <c r="K1220" s="11"/>
      <c r="L1220" s="107">
        <f t="shared" si="238"/>
        <v>0</v>
      </c>
      <c r="M1220" s="107"/>
      <c r="N1220" s="107"/>
      <c r="O1220" s="107">
        <f t="shared" si="239"/>
        <v>0</v>
      </c>
      <c r="P1220" s="107"/>
      <c r="Q1220" s="107"/>
      <c r="R1220" s="107">
        <f t="shared" si="240"/>
        <v>0</v>
      </c>
      <c r="S1220" s="107"/>
      <c r="T1220" s="107"/>
      <c r="U1220" s="107">
        <f t="shared" si="241"/>
        <v>0</v>
      </c>
      <c r="V1220" s="107"/>
      <c r="W1220" s="107"/>
      <c r="X1220" s="107">
        <f t="shared" si="242"/>
        <v>0</v>
      </c>
      <c r="Y1220" s="107"/>
      <c r="Z1220" s="107"/>
      <c r="AA1220" s="108">
        <f>C1220+I1220-L1220-O1220-U1220-X1220-R1220</f>
        <v>6900000</v>
      </c>
      <c r="AB1220" s="7"/>
    </row>
    <row r="1221" spans="1:28" ht="15.75" hidden="1" x14ac:dyDescent="0.25">
      <c r="A1221" s="24">
        <v>45565</v>
      </c>
      <c r="B1221" s="25" t="s">
        <v>311</v>
      </c>
      <c r="C1221" s="25"/>
      <c r="D1221" s="25" t="s">
        <v>46</v>
      </c>
      <c r="E1221" s="50" t="s">
        <v>150</v>
      </c>
      <c r="F1221" s="25">
        <v>10</v>
      </c>
      <c r="G1221" s="25" t="s">
        <v>77</v>
      </c>
      <c r="H1221" s="25">
        <v>50000</v>
      </c>
      <c r="I1221" s="11">
        <f t="shared" si="237"/>
        <v>500000</v>
      </c>
      <c r="J1221" s="31" t="s">
        <v>324</v>
      </c>
      <c r="K1221" s="11"/>
      <c r="L1221" s="107">
        <f t="shared" si="238"/>
        <v>500000</v>
      </c>
      <c r="M1221" s="107">
        <v>500000</v>
      </c>
      <c r="N1221" s="107"/>
      <c r="O1221" s="107">
        <f t="shared" si="239"/>
        <v>0</v>
      </c>
      <c r="P1221" s="107"/>
      <c r="Q1221" s="107"/>
      <c r="R1221" s="107">
        <f t="shared" si="240"/>
        <v>0</v>
      </c>
      <c r="S1221" s="107"/>
      <c r="T1221" s="107"/>
      <c r="U1221" s="107">
        <f t="shared" si="241"/>
        <v>0</v>
      </c>
      <c r="V1221" s="107"/>
      <c r="W1221" s="107"/>
      <c r="X1221" s="107">
        <f t="shared" si="242"/>
        <v>0</v>
      </c>
      <c r="Y1221" s="107"/>
      <c r="Z1221" s="107"/>
      <c r="AA1221" s="108">
        <f>C1221+I1221-L1221-O1221-U1221-X1221-R1221</f>
        <v>0</v>
      </c>
      <c r="AB1221" s="7">
        <v>45565</v>
      </c>
    </row>
    <row r="1222" spans="1:28" ht="15.75" hidden="1" x14ac:dyDescent="0.25">
      <c r="A1222" s="24">
        <v>45565</v>
      </c>
      <c r="B1222" s="25" t="s">
        <v>311</v>
      </c>
      <c r="C1222" s="25"/>
      <c r="D1222" s="25" t="s">
        <v>46</v>
      </c>
      <c r="E1222" s="50" t="s">
        <v>135</v>
      </c>
      <c r="F1222" s="25">
        <v>1</v>
      </c>
      <c r="G1222" s="25" t="s">
        <v>48</v>
      </c>
      <c r="H1222" s="25">
        <v>150000</v>
      </c>
      <c r="I1222" s="11">
        <f t="shared" si="237"/>
        <v>150000</v>
      </c>
      <c r="J1222" s="31" t="s">
        <v>324</v>
      </c>
      <c r="K1222" s="11"/>
      <c r="L1222" s="107">
        <f t="shared" si="238"/>
        <v>150000</v>
      </c>
      <c r="M1222" s="107">
        <v>150000</v>
      </c>
      <c r="N1222" s="107"/>
      <c r="O1222" s="107">
        <f t="shared" si="239"/>
        <v>0</v>
      </c>
      <c r="P1222" s="107"/>
      <c r="Q1222" s="107"/>
      <c r="R1222" s="107">
        <f t="shared" si="240"/>
        <v>0</v>
      </c>
      <c r="S1222" s="107"/>
      <c r="T1222" s="107"/>
      <c r="U1222" s="107">
        <f t="shared" si="241"/>
        <v>0</v>
      </c>
      <c r="V1222" s="107"/>
      <c r="W1222" s="107"/>
      <c r="X1222" s="107">
        <f t="shared" si="242"/>
        <v>0</v>
      </c>
      <c r="Y1222" s="107"/>
      <c r="Z1222" s="107"/>
      <c r="AA1222" s="108">
        <f>C1222+I1222-L1222-O1222-U1222-X1222-R1222</f>
        <v>0</v>
      </c>
      <c r="AB1222" s="7">
        <v>45565</v>
      </c>
    </row>
    <row r="1223" spans="1:28" ht="15.75" hidden="1" x14ac:dyDescent="0.25">
      <c r="A1223" s="24">
        <v>45565</v>
      </c>
      <c r="B1223" s="25" t="s">
        <v>311</v>
      </c>
      <c r="C1223" s="25"/>
      <c r="D1223" s="25" t="s">
        <v>46</v>
      </c>
      <c r="E1223" s="50" t="s">
        <v>299</v>
      </c>
      <c r="F1223" s="25">
        <v>16.7</v>
      </c>
      <c r="G1223" s="25" t="s">
        <v>39</v>
      </c>
      <c r="H1223" s="25">
        <v>47000</v>
      </c>
      <c r="I1223" s="11">
        <f t="shared" si="237"/>
        <v>784900</v>
      </c>
      <c r="J1223" s="31" t="s">
        <v>324</v>
      </c>
      <c r="K1223" s="11"/>
      <c r="L1223" s="107">
        <f t="shared" si="238"/>
        <v>784900</v>
      </c>
      <c r="M1223" s="107">
        <v>784900</v>
      </c>
      <c r="N1223" s="107"/>
      <c r="O1223" s="107">
        <f t="shared" si="239"/>
        <v>0</v>
      </c>
      <c r="P1223" s="107"/>
      <c r="Q1223" s="107"/>
      <c r="R1223" s="107">
        <f t="shared" si="240"/>
        <v>0</v>
      </c>
      <c r="S1223" s="107"/>
      <c r="T1223" s="107"/>
      <c r="U1223" s="107">
        <f t="shared" si="241"/>
        <v>0</v>
      </c>
      <c r="V1223" s="107"/>
      <c r="W1223" s="107"/>
      <c r="X1223" s="107">
        <f t="shared" si="242"/>
        <v>0</v>
      </c>
      <c r="Y1223" s="107"/>
      <c r="Z1223" s="107"/>
      <c r="AA1223" s="108">
        <f>C1223+I1223-L1223-O1223-U1223-X1223-R1223</f>
        <v>0</v>
      </c>
      <c r="AB1223" s="7">
        <v>45565</v>
      </c>
    </row>
    <row r="1224" spans="1:28" ht="15.75" hidden="1" x14ac:dyDescent="0.25">
      <c r="A1224" s="24">
        <v>45565</v>
      </c>
      <c r="B1224" s="25" t="s">
        <v>203</v>
      </c>
      <c r="C1224" s="25"/>
      <c r="D1224" s="25" t="s">
        <v>46</v>
      </c>
      <c r="E1224" s="50" t="s">
        <v>177</v>
      </c>
      <c r="F1224" s="25">
        <v>25</v>
      </c>
      <c r="G1224" s="25" t="s">
        <v>39</v>
      </c>
      <c r="H1224" s="25">
        <v>125000</v>
      </c>
      <c r="I1224" s="11">
        <f t="shared" si="237"/>
        <v>3125000</v>
      </c>
      <c r="J1224" s="26" t="s">
        <v>28</v>
      </c>
      <c r="K1224" s="11"/>
      <c r="L1224" s="107">
        <f t="shared" si="238"/>
        <v>0</v>
      </c>
      <c r="M1224" s="107"/>
      <c r="N1224" s="107"/>
      <c r="O1224" s="107">
        <f t="shared" si="239"/>
        <v>0</v>
      </c>
      <c r="P1224" s="107"/>
      <c r="Q1224" s="107"/>
      <c r="R1224" s="107">
        <f t="shared" si="240"/>
        <v>0</v>
      </c>
      <c r="S1224" s="107"/>
      <c r="T1224" s="107"/>
      <c r="U1224" s="107">
        <f t="shared" si="241"/>
        <v>0</v>
      </c>
      <c r="V1224" s="107"/>
      <c r="W1224" s="107"/>
      <c r="X1224" s="107">
        <f t="shared" si="242"/>
        <v>0</v>
      </c>
      <c r="Y1224" s="107"/>
      <c r="Z1224" s="107"/>
      <c r="AA1224" s="108">
        <f>C1224+I1224-L1224-O1224-U1224-X1224-R1224</f>
        <v>3125000</v>
      </c>
      <c r="AB1224" s="7"/>
    </row>
    <row r="1225" spans="1:28" ht="15.75" hidden="1" x14ac:dyDescent="0.25">
      <c r="A1225" s="24">
        <v>45565</v>
      </c>
      <c r="B1225" s="25" t="s">
        <v>1085</v>
      </c>
      <c r="C1225" s="25"/>
      <c r="D1225" s="25" t="s">
        <v>46</v>
      </c>
      <c r="E1225" s="50" t="s">
        <v>81</v>
      </c>
      <c r="F1225" s="25">
        <v>23.8</v>
      </c>
      <c r="G1225" s="25" t="s">
        <v>39</v>
      </c>
      <c r="H1225" s="25">
        <v>46000</v>
      </c>
      <c r="I1225" s="11">
        <f t="shared" si="237"/>
        <v>1094800</v>
      </c>
      <c r="J1225" s="26" t="s">
        <v>28</v>
      </c>
      <c r="K1225" s="11"/>
      <c r="L1225" s="107">
        <f t="shared" si="238"/>
        <v>0</v>
      </c>
      <c r="M1225" s="107"/>
      <c r="N1225" s="107"/>
      <c r="O1225" s="107">
        <f t="shared" si="239"/>
        <v>0</v>
      </c>
      <c r="P1225" s="107"/>
      <c r="Q1225" s="107"/>
      <c r="R1225" s="107">
        <f t="shared" si="240"/>
        <v>0</v>
      </c>
      <c r="S1225" s="107"/>
      <c r="T1225" s="107"/>
      <c r="U1225" s="107">
        <f t="shared" si="241"/>
        <v>0</v>
      </c>
      <c r="V1225" s="107"/>
      <c r="W1225" s="107"/>
      <c r="X1225" s="107">
        <f t="shared" si="242"/>
        <v>0</v>
      </c>
      <c r="Y1225" s="107"/>
      <c r="Z1225" s="107"/>
      <c r="AA1225" s="108">
        <f>C1225+I1225-L1225-O1225-U1225-X1225-R1225</f>
        <v>1094800</v>
      </c>
      <c r="AB1225" s="7"/>
    </row>
    <row r="1226" spans="1:28" ht="15.75" hidden="1" x14ac:dyDescent="0.25">
      <c r="A1226" s="24">
        <v>45565</v>
      </c>
      <c r="B1226" s="25" t="s">
        <v>1085</v>
      </c>
      <c r="C1226" s="25"/>
      <c r="D1226" s="25" t="s">
        <v>46</v>
      </c>
      <c r="E1226" s="50" t="s">
        <v>129</v>
      </c>
      <c r="F1226" s="25">
        <v>2</v>
      </c>
      <c r="G1226" s="25" t="s">
        <v>77</v>
      </c>
      <c r="H1226" s="25">
        <v>65000</v>
      </c>
      <c r="I1226" s="11">
        <f t="shared" si="237"/>
        <v>130000</v>
      </c>
      <c r="J1226" s="26" t="s">
        <v>28</v>
      </c>
      <c r="K1226" s="11"/>
      <c r="L1226" s="107">
        <f t="shared" si="238"/>
        <v>0</v>
      </c>
      <c r="M1226" s="107"/>
      <c r="N1226" s="107"/>
      <c r="O1226" s="107">
        <f t="shared" si="239"/>
        <v>0</v>
      </c>
      <c r="P1226" s="107"/>
      <c r="Q1226" s="107"/>
      <c r="R1226" s="107">
        <f t="shared" si="240"/>
        <v>0</v>
      </c>
      <c r="S1226" s="107"/>
      <c r="T1226" s="107"/>
      <c r="U1226" s="107">
        <f t="shared" si="241"/>
        <v>0</v>
      </c>
      <c r="V1226" s="107"/>
      <c r="W1226" s="107"/>
      <c r="X1226" s="107">
        <f t="shared" si="242"/>
        <v>0</v>
      </c>
      <c r="Y1226" s="107"/>
      <c r="Z1226" s="107"/>
      <c r="AA1226" s="108">
        <f>C1226+I1226-L1226-O1226-U1226-X1226-R1226</f>
        <v>130000</v>
      </c>
      <c r="AB1226" s="7"/>
    </row>
    <row r="1227" spans="1:28" ht="15.75" hidden="1" x14ac:dyDescent="0.25">
      <c r="A1227" s="24">
        <v>45565</v>
      </c>
      <c r="B1227" s="25" t="s">
        <v>153</v>
      </c>
      <c r="C1227" s="25"/>
      <c r="D1227" s="25" t="s">
        <v>46</v>
      </c>
      <c r="E1227" s="50" t="s">
        <v>135</v>
      </c>
      <c r="F1227" s="25">
        <v>6</v>
      </c>
      <c r="G1227" s="25" t="s">
        <v>48</v>
      </c>
      <c r="H1227" s="25">
        <v>150000</v>
      </c>
      <c r="I1227" s="11">
        <f t="shared" si="237"/>
        <v>900000</v>
      </c>
      <c r="J1227" s="26" t="s">
        <v>28</v>
      </c>
      <c r="K1227" s="11"/>
      <c r="L1227" s="107">
        <f t="shared" si="238"/>
        <v>0</v>
      </c>
      <c r="M1227" s="107"/>
      <c r="N1227" s="107"/>
      <c r="O1227" s="107">
        <f t="shared" si="239"/>
        <v>0</v>
      </c>
      <c r="P1227" s="107"/>
      <c r="Q1227" s="107"/>
      <c r="R1227" s="107">
        <f t="shared" si="240"/>
        <v>0</v>
      </c>
      <c r="S1227" s="107"/>
      <c r="T1227" s="107"/>
      <c r="U1227" s="107">
        <f t="shared" si="241"/>
        <v>0</v>
      </c>
      <c r="V1227" s="107"/>
      <c r="W1227" s="107"/>
      <c r="X1227" s="107">
        <f t="shared" si="242"/>
        <v>0</v>
      </c>
      <c r="Y1227" s="107"/>
      <c r="Z1227" s="107"/>
      <c r="AA1227" s="108">
        <f>C1227+I1227-L1227-O1227-U1227-X1227-R1227</f>
        <v>900000</v>
      </c>
      <c r="AB1227" s="7"/>
    </row>
    <row r="1228" spans="1:28" ht="15.75" hidden="1" x14ac:dyDescent="0.25">
      <c r="A1228" s="24">
        <v>45565</v>
      </c>
      <c r="B1228" s="50" t="s">
        <v>51</v>
      </c>
      <c r="C1228" s="25"/>
      <c r="D1228" s="25" t="s">
        <v>46</v>
      </c>
      <c r="E1228" s="25" t="s">
        <v>53</v>
      </c>
      <c r="F1228" s="25">
        <v>10</v>
      </c>
      <c r="G1228" s="25" t="s">
        <v>23</v>
      </c>
      <c r="H1228" s="25">
        <v>420000</v>
      </c>
      <c r="I1228" s="11">
        <f t="shared" si="237"/>
        <v>4200000</v>
      </c>
      <c r="J1228" s="26" t="s">
        <v>28</v>
      </c>
      <c r="K1228" s="11"/>
      <c r="L1228" s="107">
        <f t="shared" si="238"/>
        <v>0</v>
      </c>
      <c r="M1228" s="107"/>
      <c r="N1228" s="107"/>
      <c r="O1228" s="107">
        <f t="shared" si="239"/>
        <v>0</v>
      </c>
      <c r="P1228" s="107"/>
      <c r="Q1228" s="107"/>
      <c r="R1228" s="107">
        <f t="shared" si="240"/>
        <v>0</v>
      </c>
      <c r="S1228" s="107"/>
      <c r="T1228" s="107"/>
      <c r="U1228" s="107">
        <f t="shared" si="241"/>
        <v>0</v>
      </c>
      <c r="V1228" s="107"/>
      <c r="W1228" s="107"/>
      <c r="X1228" s="107">
        <f t="shared" si="242"/>
        <v>0</v>
      </c>
      <c r="Y1228" s="107"/>
      <c r="Z1228" s="107"/>
      <c r="AA1228" s="108">
        <f>C1228+I1228-L1228-O1228-U1228-X1228-R1228</f>
        <v>4200000</v>
      </c>
      <c r="AB1228" s="7"/>
    </row>
    <row r="1229" spans="1:28" ht="15.75" hidden="1" x14ac:dyDescent="0.25">
      <c r="A1229" s="24">
        <v>45565</v>
      </c>
      <c r="B1229" s="25" t="s">
        <v>1556</v>
      </c>
      <c r="C1229" s="25"/>
      <c r="D1229" s="25" t="s">
        <v>46</v>
      </c>
      <c r="E1229" s="50" t="s">
        <v>135</v>
      </c>
      <c r="F1229" s="25">
        <v>1</v>
      </c>
      <c r="G1229" s="25" t="s">
        <v>48</v>
      </c>
      <c r="H1229" s="25">
        <v>150000</v>
      </c>
      <c r="I1229" s="11">
        <f t="shared" si="237"/>
        <v>150000</v>
      </c>
      <c r="J1229" s="31" t="s">
        <v>324</v>
      </c>
      <c r="K1229" s="11"/>
      <c r="L1229" s="107">
        <f t="shared" si="238"/>
        <v>0</v>
      </c>
      <c r="M1229" s="107"/>
      <c r="N1229" s="107"/>
      <c r="O1229" s="107">
        <f t="shared" si="239"/>
        <v>0</v>
      </c>
      <c r="P1229" s="107"/>
      <c r="Q1229" s="107"/>
      <c r="R1229" s="107">
        <f t="shared" si="240"/>
        <v>0</v>
      </c>
      <c r="S1229" s="107"/>
      <c r="T1229" s="107"/>
      <c r="U1229" s="107">
        <f t="shared" si="241"/>
        <v>150000</v>
      </c>
      <c r="V1229" s="107">
        <v>150000</v>
      </c>
      <c r="W1229" s="107"/>
      <c r="X1229" s="107">
        <f t="shared" si="242"/>
        <v>0</v>
      </c>
      <c r="Y1229" s="107"/>
      <c r="Z1229" s="107"/>
      <c r="AA1229" s="108">
        <f>C1229+I1229-L1229-O1229-U1229-X1229-R1229</f>
        <v>0</v>
      </c>
      <c r="AB1229" s="7">
        <v>45565</v>
      </c>
    </row>
    <row r="1230" spans="1:28" ht="15.75" hidden="1" x14ac:dyDescent="0.25">
      <c r="A1230" s="24">
        <v>45565</v>
      </c>
      <c r="B1230" s="25" t="s">
        <v>1556</v>
      </c>
      <c r="C1230" s="25"/>
      <c r="D1230" s="25" t="s">
        <v>46</v>
      </c>
      <c r="E1230" s="50" t="s">
        <v>301</v>
      </c>
      <c r="F1230" s="25">
        <v>1</v>
      </c>
      <c r="G1230" s="25" t="s">
        <v>48</v>
      </c>
      <c r="H1230" s="25">
        <v>150000</v>
      </c>
      <c r="I1230" s="11">
        <f t="shared" si="237"/>
        <v>150000</v>
      </c>
      <c r="J1230" s="31" t="s">
        <v>324</v>
      </c>
      <c r="K1230" s="11"/>
      <c r="L1230" s="107">
        <f t="shared" si="238"/>
        <v>0</v>
      </c>
      <c r="M1230" s="107"/>
      <c r="N1230" s="107"/>
      <c r="O1230" s="107">
        <f t="shared" si="239"/>
        <v>0</v>
      </c>
      <c r="P1230" s="107"/>
      <c r="Q1230" s="107"/>
      <c r="R1230" s="107">
        <f t="shared" si="240"/>
        <v>0</v>
      </c>
      <c r="S1230" s="107"/>
      <c r="T1230" s="107"/>
      <c r="U1230" s="107">
        <f t="shared" si="241"/>
        <v>150000</v>
      </c>
      <c r="V1230" s="107">
        <v>150000</v>
      </c>
      <c r="W1230" s="107"/>
      <c r="X1230" s="107">
        <f t="shared" si="242"/>
        <v>0</v>
      </c>
      <c r="Y1230" s="107"/>
      <c r="Z1230" s="107"/>
      <c r="AA1230" s="108">
        <f>C1230+I1230-L1230-O1230-U1230-X1230-R1230</f>
        <v>0</v>
      </c>
      <c r="AB1230" s="7"/>
    </row>
    <row r="1231" spans="1:28" ht="15.75" hidden="1" x14ac:dyDescent="0.25">
      <c r="A1231" s="24">
        <v>45565</v>
      </c>
      <c r="B1231" s="50" t="s">
        <v>565</v>
      </c>
      <c r="C1231" s="25"/>
      <c r="D1231" s="25" t="s">
        <v>46</v>
      </c>
      <c r="E1231" s="25" t="s">
        <v>165</v>
      </c>
      <c r="F1231" s="25">
        <v>1</v>
      </c>
      <c r="G1231" s="25" t="s">
        <v>303</v>
      </c>
      <c r="H1231" s="25">
        <v>1200000</v>
      </c>
      <c r="I1231" s="11">
        <f t="shared" si="237"/>
        <v>1200000</v>
      </c>
      <c r="J1231" s="31" t="s">
        <v>312</v>
      </c>
      <c r="K1231" s="11"/>
      <c r="L1231" s="107">
        <f t="shared" si="238"/>
        <v>0</v>
      </c>
      <c r="M1231" s="107"/>
      <c r="N1231" s="107"/>
      <c r="O1231" s="107">
        <f t="shared" si="239"/>
        <v>0</v>
      </c>
      <c r="P1231" s="107"/>
      <c r="Q1231" s="107"/>
      <c r="R1231" s="107">
        <f t="shared" si="240"/>
        <v>1200000</v>
      </c>
      <c r="S1231" s="107">
        <v>1200000</v>
      </c>
      <c r="T1231" s="107"/>
      <c r="U1231" s="107">
        <f t="shared" si="241"/>
        <v>0</v>
      </c>
      <c r="V1231" s="107"/>
      <c r="W1231" s="107"/>
      <c r="X1231" s="107">
        <f t="shared" si="242"/>
        <v>0</v>
      </c>
      <c r="Y1231" s="107"/>
      <c r="Z1231" s="107"/>
      <c r="AA1231" s="108">
        <f>C1231+I1231-L1231-O1231-U1231-X1231-R1231</f>
        <v>0</v>
      </c>
      <c r="AB1231" s="7">
        <v>45565</v>
      </c>
    </row>
    <row r="1232" spans="1:28" ht="15.75" hidden="1" x14ac:dyDescent="0.25">
      <c r="A1232" s="24"/>
      <c r="B1232" s="25" t="s">
        <v>1851</v>
      </c>
      <c r="C1232" s="25"/>
      <c r="D1232" s="25" t="s">
        <v>46</v>
      </c>
      <c r="E1232" s="25"/>
      <c r="F1232" s="25"/>
      <c r="G1232" s="25" t="s">
        <v>39</v>
      </c>
      <c r="H1232" s="25"/>
      <c r="I1232" s="11">
        <f t="shared" si="237"/>
        <v>0</v>
      </c>
      <c r="J1232" s="31" t="s">
        <v>49</v>
      </c>
      <c r="K1232" s="11" t="s">
        <v>2024</v>
      </c>
      <c r="L1232" s="107">
        <f t="shared" si="238"/>
        <v>0</v>
      </c>
      <c r="M1232" s="107"/>
      <c r="N1232" s="107"/>
      <c r="O1232" s="107">
        <f t="shared" si="239"/>
        <v>404000</v>
      </c>
      <c r="P1232" s="107">
        <v>404000</v>
      </c>
      <c r="Q1232" s="107"/>
      <c r="R1232" s="107">
        <f t="shared" si="240"/>
        <v>0</v>
      </c>
      <c r="S1232" s="107"/>
      <c r="T1232" s="107"/>
      <c r="U1232" s="107">
        <f t="shared" si="241"/>
        <v>0</v>
      </c>
      <c r="V1232" s="107"/>
      <c r="W1232" s="107"/>
      <c r="X1232" s="107">
        <f t="shared" si="242"/>
        <v>0</v>
      </c>
      <c r="Y1232" s="107"/>
      <c r="Z1232" s="107"/>
      <c r="AA1232" s="108">
        <f>C1232+I1232-L1232-O1232-U1232-X1232-R1232</f>
        <v>-404000</v>
      </c>
      <c r="AB1232" s="7">
        <v>45565</v>
      </c>
    </row>
  </sheetData>
  <autoFilter ref="A3:AB1232">
    <filterColumn colId="1">
      <filters>
        <filter val="али принт"/>
      </filters>
    </filterColumn>
  </autoFilter>
  <mergeCells count="18">
    <mergeCell ref="AA2:AA3"/>
    <mergeCell ref="AB1:AB3"/>
    <mergeCell ref="C2:C3"/>
    <mergeCell ref="E2:E3"/>
    <mergeCell ref="F2:F3"/>
    <mergeCell ref="G2:G3"/>
    <mergeCell ref="H2:I2"/>
    <mergeCell ref="L2:N2"/>
    <mergeCell ref="O2:Q2"/>
    <mergeCell ref="R2:T2"/>
    <mergeCell ref="L1:Z1"/>
    <mergeCell ref="U2:W2"/>
    <mergeCell ref="X2:Z2"/>
    <mergeCell ref="A1:A3"/>
    <mergeCell ref="B1:B3"/>
    <mergeCell ref="E1:I1"/>
    <mergeCell ref="J1:J3"/>
    <mergeCell ref="K1:K3"/>
  </mergeCells>
  <phoneticPr fontId="16" type="noConversion"/>
  <dataValidations count="81">
    <dataValidation allowBlank="1" showInputMessage="1" sqref="B184:F200 B285:F320 B341:F341 B1:F84"/>
    <dataValidation type="list" allowBlank="1" showInputMessage="1" showErrorMessage="1" sqref="D321:D340 D201:D284 D342:D1002 D1061:D1232 D85:D183">
      <formula1>$AC$2:$AC$8</formula1>
    </dataValidation>
    <dataValidation type="list" allowBlank="1" showInputMessage="1" showErrorMessage="1" sqref="E321:E340 E201:E284 E568:E573">
      <formula1>$AB$2:$AB$281</formula1>
    </dataValidation>
    <dataValidation type="list" allowBlank="1" showInputMessage="1" showErrorMessage="1" sqref="E478:E479 E342:E417">
      <formula1>$AB$2:$AB$292</formula1>
    </dataValidation>
    <dataValidation type="list" allowBlank="1" showInputMessage="1" showErrorMessage="1" sqref="C321:C340 C568:C573 C201:C234 C236:C284">
      <formula1>$Z$2:$Z$374</formula1>
    </dataValidation>
    <dataValidation type="list" allowBlank="1" showInputMessage="1" showErrorMessage="1" sqref="E418:E457 E459:E477 E480:E531 E1232">
      <formula1>$AB$2:$AB$293</formula1>
    </dataValidation>
    <dataValidation type="list" allowBlank="1" showInputMessage="1" showErrorMessage="1" sqref="E458">
      <formula1>$AB$2:$AB$291</formula1>
    </dataValidation>
    <dataValidation type="list" allowBlank="1" showInputMessage="1" showErrorMessage="1" sqref="E532:E567 E574:E630">
      <formula1>$AB$2:$AB$294</formula1>
    </dataValidation>
    <dataValidation type="list" allowBlank="1" showInputMessage="1" showErrorMessage="1" sqref="E631:E832">
      <formula1>$AB$2:$AB$295</formula1>
    </dataValidation>
    <dataValidation type="list" allowBlank="1" showInputMessage="1" showErrorMessage="1" sqref="C832">
      <formula1>$Z$2:$Z$427</formula1>
    </dataValidation>
    <dataValidation type="list" allowBlank="1" showInputMessage="1" showErrorMessage="1" sqref="C830:C831">
      <formula1>$Z$2:$Z$474</formula1>
    </dataValidation>
    <dataValidation type="list" allowBlank="1" showInputMessage="1" showErrorMessage="1" sqref="C813:C829">
      <formula1>$Z$2:$Z$501</formula1>
    </dataValidation>
    <dataValidation type="list" allowBlank="1" showInputMessage="1" showErrorMessage="1" sqref="E833:E975">
      <formula1>$AB$2:$AB$299</formula1>
    </dataValidation>
    <dataValidation type="list" allowBlank="1" showInputMessage="1" showErrorMessage="1" sqref="C833:C1002 C1061:C1196">
      <formula1>$Z$2:$Z$389</formula1>
    </dataValidation>
    <dataValidation type="list" allowBlank="1" showInputMessage="1" showErrorMessage="1" sqref="C458">
      <formula1>$Z$2:$Z$868</formula1>
    </dataValidation>
    <dataValidation type="list" allowBlank="1" showInputMessage="1" showErrorMessage="1" sqref="C786:C812">
      <formula1>$Z$2:$Z$893</formula1>
    </dataValidation>
    <dataValidation type="list" allowBlank="1" showInputMessage="1" showErrorMessage="1" sqref="C694:C737 C631:C686">
      <formula1>$Z$2:$Z$889</formula1>
    </dataValidation>
    <dataValidation type="list" allowBlank="1" showInputMessage="1" showErrorMessage="1" sqref="C687:C693">
      <formula1>$Z$2:$Z$880</formula1>
    </dataValidation>
    <dataValidation type="list" allowBlank="1" showInputMessage="1" showErrorMessage="1" sqref="C738:C785">
      <formula1>$Z$2:$Z$890</formula1>
    </dataValidation>
    <dataValidation type="list" allowBlank="1" showInputMessage="1" showErrorMessage="1" sqref="C612:C630">
      <formula1>$Z$2:$Z$888</formula1>
    </dataValidation>
    <dataValidation type="list" allowBlank="1" showInputMessage="1" showErrorMessage="1" sqref="C574:C611 C459:C464 C494:C507">
      <formula1>$Z$2:$Z$887</formula1>
    </dataValidation>
    <dataValidation type="list" allowBlank="1" showInputMessage="1" showErrorMessage="1" sqref="C532:C567 C478:C479">
      <formula1>$Z$2:$Z$885</formula1>
    </dataValidation>
    <dataValidation type="list" allowBlank="1" showInputMessage="1" showErrorMessage="1" sqref="C420:C444 C418">
      <formula1>$Z$2:$Z$883</formula1>
    </dataValidation>
    <dataValidation type="list" allowBlank="1" showInputMessage="1" showErrorMessage="1" sqref="C445:C457">
      <formula1>$Z$2:$Z$886</formula1>
    </dataValidation>
    <dataValidation type="list" allowBlank="1" showInputMessage="1" showErrorMessage="1" sqref="C508:C531 C480:C493 C465:C477 C1232">
      <formula1>$Z$2:$Z$884</formula1>
    </dataValidation>
    <dataValidation type="list" allowBlank="1" showInputMessage="1" showErrorMessage="1" sqref="C342:C417">
      <formula1>$Z$2:$Z$881</formula1>
    </dataValidation>
    <dataValidation type="list" allowBlank="1" showInputMessage="1" showErrorMessage="1" sqref="E976:E1002 E1061:E1196">
      <formula1>$AB$2:$AB$300</formula1>
    </dataValidation>
    <dataValidation type="list" allowBlank="1" showInputMessage="1" showErrorMessage="1" sqref="B1061:B1196">
      <formula1>$AA$2:$AA$1476</formula1>
    </dataValidation>
    <dataValidation type="list" allowBlank="1" showInputMessage="1" showErrorMessage="1" sqref="B932:B952 B877:B915">
      <formula1>$AA$2:$AA$1462</formula1>
    </dataValidation>
    <dataValidation type="list" allowBlank="1" showInputMessage="1" showErrorMessage="1" sqref="B916:B931">
      <formula1>$AA$2:$AA$1465</formula1>
    </dataValidation>
    <dataValidation type="list" allowBlank="1" showInputMessage="1" showErrorMessage="1" sqref="B953:B975">
      <formula1>$AA$2:$AA$1459</formula1>
    </dataValidation>
    <dataValidation type="list" allowBlank="1" showInputMessage="1" showErrorMessage="1" sqref="B976:B1002">
      <formula1>$AA$2:$AA$1464</formula1>
    </dataValidation>
    <dataValidation type="list" allowBlank="1" showInputMessage="1" sqref="B568:B573">
      <formula1>$AA$2:$AA$1419</formula1>
    </dataValidation>
    <dataValidation type="list" allowBlank="1" showInputMessage="1" showErrorMessage="1" sqref="B786:B876">
      <formula1>$AA$2:$AA$1456</formula1>
    </dataValidation>
    <dataValidation type="list" allowBlank="1" showInputMessage="1" showErrorMessage="1" sqref="B631:B737">
      <formula1>$AA$2:$AA$1452</formula1>
    </dataValidation>
    <dataValidation type="list" allowBlank="1" showInputMessage="1" showErrorMessage="1" sqref="B738:B785">
      <formula1>$AA$2:$AA$1453</formula1>
    </dataValidation>
    <dataValidation type="list" allowBlank="1" showInputMessage="1" showErrorMessage="1" sqref="B612:B630">
      <formula1>$AA$2:$AA$1450</formula1>
    </dataValidation>
    <dataValidation type="list" allowBlank="1" showInputMessage="1" showErrorMessage="1" sqref="B574:B611">
      <formula1>$AA$2:$AA$1449</formula1>
    </dataValidation>
    <dataValidation type="list" allowBlank="1" showInputMessage="1" showErrorMessage="1" sqref="B532:B567">
      <formula1>$AA$2:$AA$1446</formula1>
    </dataValidation>
    <dataValidation type="list" allowBlank="1" showInputMessage="1" showErrorMessage="1" sqref="B418:B457">
      <formula1>$AA$2:$AA$1443</formula1>
    </dataValidation>
    <dataValidation type="list" allowBlank="1" showInputMessage="1" showErrorMessage="1" sqref="B458 B235:B244 B252:B266">
      <formula1>$AA$2:$AA$1419</formula1>
    </dataValidation>
    <dataValidation type="list" allowBlank="1" showInputMessage="1" showErrorMessage="1" sqref="B459:B531 B1232">
      <formula1>$AA$2:$AA$1445</formula1>
    </dataValidation>
    <dataValidation type="list" allowBlank="1" showInputMessage="1" showErrorMessage="1" sqref="B342:B417">
      <formula1>$AA$2:$AA$1441</formula1>
    </dataValidation>
    <dataValidation type="list" allowBlank="1" showInputMessage="1" showErrorMessage="1" sqref="B267:B276 B279:B284">
      <formula1>$AA$2:$AA$1421</formula1>
    </dataValidation>
    <dataValidation type="list" allowBlank="1" showInputMessage="1" sqref="B277:B278">
      <formula1>$AA$2:$AA$1421</formula1>
    </dataValidation>
    <dataValidation type="list" allowBlank="1" showInputMessage="1" showErrorMessage="1" sqref="B321:B340">
      <formula1>$AA$2:$AA$1432</formula1>
    </dataValidation>
    <dataValidation type="list" allowBlank="1" showInputMessage="1" showErrorMessage="1" sqref="E173 E114:E165">
      <formula1>$AB$2:$AB$279</formula1>
    </dataValidation>
    <dataValidation type="list" allowBlank="1" showInputMessage="1" showErrorMessage="1" sqref="E174:E183 E166:E172">
      <formula1>$AB$2:$AB$280</formula1>
    </dataValidation>
    <dataValidation type="list" allowBlank="1" showInputMessage="1" showErrorMessage="1" sqref="E85:E93">
      <formula1>$AB$2:$AB$272</formula1>
    </dataValidation>
    <dataValidation type="list" allowBlank="1" showInputMessage="1" showErrorMessage="1" sqref="E94:E95">
      <formula1>$AB$2:$AB$273</formula1>
    </dataValidation>
    <dataValidation type="list" allowBlank="1" showInputMessage="1" showErrorMessage="1" sqref="E96:E103">
      <formula1>$AB$2:$AB$277</formula1>
    </dataValidation>
    <dataValidation type="list" allowBlank="1" showInputMessage="1" showErrorMessage="1" sqref="E104:E113">
      <formula1>$AB$2:$AB$278</formula1>
    </dataValidation>
    <dataValidation type="list" allowBlank="1" showInputMessage="1" showErrorMessage="1" sqref="C173 C154 C157:C158">
      <formula1>$Z$2:$Z$858</formula1>
    </dataValidation>
    <dataValidation type="list" allowBlank="1" showInputMessage="1" showErrorMessage="1" sqref="C166:C172 C177:C183 C174:C175">
      <formula1>$Z$2:$Z$861</formula1>
    </dataValidation>
    <dataValidation type="list" allowBlank="1" showInputMessage="1" showErrorMessage="1" sqref="C85:C93">
      <formula1>$Z$2:$Z$845</formula1>
    </dataValidation>
    <dataValidation type="list" allowBlank="1" showInputMessage="1" showErrorMessage="1" sqref="C94:C98">
      <formula1>$Z$2:$Z$846</formula1>
    </dataValidation>
    <dataValidation type="list" allowBlank="1" showInputMessage="1" showErrorMessage="1" sqref="C99:C103">
      <formula1>$Z$2:$Z$848</formula1>
    </dataValidation>
    <dataValidation type="list" allowBlank="1" showInputMessage="1" showErrorMessage="1" sqref="C104:C113">
      <formula1>$Z$2:$Z$852</formula1>
    </dataValidation>
    <dataValidation type="list" allowBlank="1" showInputMessage="1" showErrorMessage="1" sqref="C114:C121">
      <formula1>$Z$2:$Z$853</formula1>
    </dataValidation>
    <dataValidation type="list" allowBlank="1" showInputMessage="1" showErrorMessage="1" sqref="C122:C132 C134:C153">
      <formula1>$Z$2:$Z$854</formula1>
    </dataValidation>
    <dataValidation type="list" allowBlank="1" showInputMessage="1" showErrorMessage="1" sqref="C155:C156">
      <formula1>$Z$2:$Z$849</formula1>
    </dataValidation>
    <dataValidation type="list" allowBlank="1" showInputMessage="1" showErrorMessage="1" sqref="C159:C165">
      <formula1>$Z$2:$Z$859</formula1>
    </dataValidation>
    <dataValidation type="list" allowBlank="1" showInputMessage="1" sqref="C176">
      <formula1>$Z$2:$Z$861</formula1>
    </dataValidation>
    <dataValidation type="list" allowBlank="1" showInputMessage="1" sqref="C133">
      <formula1>$Z$2:$Z$854</formula1>
    </dataValidation>
    <dataValidation type="list" allowBlank="1" showInputMessage="1" sqref="B173">
      <formula1>$AA$2:$AA$1409</formula1>
    </dataValidation>
    <dataValidation type="list" allowBlank="1" showInputMessage="1" showErrorMessage="1" sqref="B174:B183">
      <formula1>$AA$2:$AA$1414</formula1>
    </dataValidation>
    <dataValidation type="list" allowBlank="1" showInputMessage="1" showErrorMessage="1" sqref="B201:B234">
      <formula1>$AA$2:$AA$1422</formula1>
    </dataValidation>
    <dataValidation type="list" allowBlank="1" showInputMessage="1" showErrorMessage="1" sqref="B245:B251">
      <formula1>$AA$2:$AA$1416</formula1>
    </dataValidation>
    <dataValidation type="list" allowBlank="1" showInputMessage="1" showErrorMessage="1" sqref="B85:B93">
      <formula1>$AA$2:$AA$1395</formula1>
    </dataValidation>
    <dataValidation type="list" allowBlank="1" showInputMessage="1" showErrorMessage="1" sqref="B94:B101">
      <formula1>$AA$2:$AA$1396</formula1>
    </dataValidation>
    <dataValidation type="list" allowBlank="1" showInputMessage="1" showErrorMessage="1" sqref="B102:B103">
      <formula1>$AA$2:$AA$1399</formula1>
    </dataValidation>
    <dataValidation type="list" allowBlank="1" showInputMessage="1" showErrorMessage="1" sqref="B104:B113">
      <formula1>$AA$2:$AA$1403</formula1>
    </dataValidation>
    <dataValidation type="list" allowBlank="1" showInputMessage="1" showErrorMessage="1" sqref="B114:B121">
      <formula1>$AA$2:$AA$1404</formula1>
    </dataValidation>
    <dataValidation type="list" allowBlank="1" showInputMessage="1" showErrorMessage="1" sqref="B122:B153">
      <formula1>$AA$2:$AA$1405</formula1>
    </dataValidation>
    <dataValidation type="list" allowBlank="1" showInputMessage="1" showErrorMessage="1" sqref="B154:B158">
      <formula1>$AA$2:$AA$1409</formula1>
    </dataValidation>
    <dataValidation type="list" allowBlank="1" showInputMessage="1" showErrorMessage="1" sqref="B159:B165">
      <formula1>$AA$2:$AA$1411</formula1>
    </dataValidation>
    <dataValidation type="list" allowBlank="1" showInputMessage="1" showErrorMessage="1" sqref="B166:B172">
      <formula1>$AA$2:$AA$1413</formula1>
    </dataValidation>
    <dataValidation type="list" allowBlank="1" showInputMessage="1" showErrorMessage="1" sqref="E1197:E1231">
      <formula1>$AB$2:$AB$301</formula1>
    </dataValidation>
    <dataValidation type="list" allowBlank="1" showInputMessage="1" showErrorMessage="1" sqref="B1197:B1231">
      <formula1>$AA$2:$AA$1480</formula1>
    </dataValidation>
    <dataValidation type="list" allowBlank="1" showInputMessage="1" showErrorMessage="1" sqref="C1197:C1231">
      <formula1>$Z$2:$Z$390</formula1>
    </dataValidation>
    <dataValidation type="list" allowBlank="1" showInputMessage="1" sqref="C235">
      <formula1>$Z$2:$Z$374</formula1>
    </dataValidation>
  </dataValidations>
  <pageMargins left="0.7" right="0.7" top="0.75" bottom="0.75" header="0.3" footer="0.3"/>
  <pageSetup orientation="portrait"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1406"/>
  <sheetViews>
    <sheetView zoomScale="72" zoomScaleNormal="72" workbookViewId="0">
      <pane xSplit="10" ySplit="3" topLeftCell="K21" activePane="bottomRight" state="frozen"/>
      <selection pane="topRight" activeCell="M1" sqref="M1"/>
      <selection pane="bottomLeft" activeCell="A4" sqref="A4"/>
      <selection pane="bottomRight" activeCell="N1413" sqref="N1413"/>
    </sheetView>
  </sheetViews>
  <sheetFormatPr defaultRowHeight="15" x14ac:dyDescent="0.25"/>
  <cols>
    <col min="1" max="1" width="12" bestFit="1" customWidth="1"/>
    <col min="2" max="2" width="28.28515625" bestFit="1" customWidth="1"/>
    <col min="3" max="3" width="11.7109375" style="124" bestFit="1" customWidth="1"/>
    <col min="4" max="4" width="10.28515625" bestFit="1" customWidth="1"/>
    <col min="5" max="5" width="24" bestFit="1" customWidth="1"/>
    <col min="6" max="6" width="7.140625" customWidth="1"/>
    <col min="8" max="8" width="12.28515625" bestFit="1" customWidth="1"/>
    <col min="9" max="9" width="13.140625" bestFit="1" customWidth="1"/>
    <col min="10" max="10" width="4.7109375" bestFit="1" customWidth="1"/>
    <col min="11" max="11" width="11.140625" bestFit="1" customWidth="1"/>
    <col min="12" max="12" width="12.7109375" bestFit="1" customWidth="1"/>
    <col min="13" max="13" width="14.42578125" bestFit="1" customWidth="1"/>
    <col min="14" max="14" width="11.140625" bestFit="1" customWidth="1"/>
    <col min="15" max="15" width="12.85546875" bestFit="1" customWidth="1"/>
    <col min="16" max="16" width="13.140625" customWidth="1"/>
    <col min="17" max="17" width="11.85546875" customWidth="1"/>
    <col min="18" max="18" width="12" bestFit="1" customWidth="1"/>
    <col min="19" max="19" width="10.28515625" bestFit="1" customWidth="1"/>
    <col min="20" max="20" width="11.7109375" bestFit="1" customWidth="1"/>
    <col min="21" max="21" width="12.7109375" bestFit="1" customWidth="1"/>
    <col min="22" max="22" width="14.5703125" bestFit="1" customWidth="1"/>
    <col min="23" max="23" width="10.28515625" bestFit="1" customWidth="1"/>
    <col min="24" max="24" width="11" bestFit="1" customWidth="1"/>
    <col min="25" max="25" width="14.5703125" bestFit="1" customWidth="1"/>
    <col min="26" max="26" width="11.5703125" bestFit="1" customWidth="1"/>
    <col min="27" max="27" width="12.85546875" bestFit="1" customWidth="1"/>
    <col min="28" max="28" width="12.42578125" bestFit="1" customWidth="1"/>
  </cols>
  <sheetData>
    <row r="1" spans="1:28" ht="30" x14ac:dyDescent="0.25">
      <c r="A1" s="159" t="s">
        <v>0</v>
      </c>
      <c r="B1" s="161" t="s">
        <v>958</v>
      </c>
      <c r="C1" s="130" t="s">
        <v>2027</v>
      </c>
      <c r="D1" s="130"/>
      <c r="E1" s="159" t="s">
        <v>1</v>
      </c>
      <c r="F1" s="159"/>
      <c r="G1" s="159"/>
      <c r="H1" s="159"/>
      <c r="I1" s="159"/>
      <c r="J1" s="163" t="s">
        <v>2</v>
      </c>
      <c r="K1" s="159" t="s">
        <v>3</v>
      </c>
      <c r="L1" s="165" t="s">
        <v>4</v>
      </c>
      <c r="M1" s="165"/>
      <c r="N1" s="165"/>
      <c r="O1" s="165"/>
      <c r="P1" s="165"/>
      <c r="Q1" s="165"/>
      <c r="R1" s="165"/>
      <c r="S1" s="165"/>
      <c r="T1" s="165"/>
      <c r="U1" s="165"/>
      <c r="V1" s="165"/>
      <c r="W1" s="165"/>
      <c r="X1" s="165"/>
      <c r="Y1" s="165"/>
      <c r="Z1" s="165"/>
      <c r="AA1" s="130" t="s">
        <v>2028</v>
      </c>
      <c r="AB1" s="160" t="s">
        <v>5</v>
      </c>
    </row>
    <row r="2" spans="1:28" x14ac:dyDescent="0.25">
      <c r="A2" s="159"/>
      <c r="B2" s="161"/>
      <c r="C2" s="159" t="s">
        <v>6</v>
      </c>
      <c r="D2" s="130"/>
      <c r="E2" s="161" t="s">
        <v>7</v>
      </c>
      <c r="F2" s="161" t="s">
        <v>8</v>
      </c>
      <c r="G2" s="159" t="s">
        <v>9</v>
      </c>
      <c r="H2" s="159" t="s">
        <v>10</v>
      </c>
      <c r="I2" s="159"/>
      <c r="J2" s="163"/>
      <c r="K2" s="159"/>
      <c r="L2" s="164" t="s">
        <v>12</v>
      </c>
      <c r="M2" s="164"/>
      <c r="N2" s="164"/>
      <c r="O2" s="164" t="s">
        <v>13</v>
      </c>
      <c r="P2" s="164"/>
      <c r="Q2" s="164"/>
      <c r="R2" s="164" t="s">
        <v>746</v>
      </c>
      <c r="S2" s="164"/>
      <c r="T2" s="164"/>
      <c r="U2" s="165" t="s">
        <v>2049</v>
      </c>
      <c r="V2" s="165"/>
      <c r="W2" s="165"/>
      <c r="X2" s="165" t="s">
        <v>15</v>
      </c>
      <c r="Y2" s="165"/>
      <c r="Z2" s="165"/>
      <c r="AA2" s="159" t="s">
        <v>6</v>
      </c>
      <c r="AB2" s="160"/>
    </row>
    <row r="3" spans="1:28" x14ac:dyDescent="0.25">
      <c r="A3" s="159"/>
      <c r="B3" s="161"/>
      <c r="C3" s="159"/>
      <c r="D3" s="130"/>
      <c r="E3" s="161"/>
      <c r="F3" s="161"/>
      <c r="G3" s="159"/>
      <c r="H3" s="131" t="s">
        <v>16</v>
      </c>
      <c r="I3" s="130" t="s">
        <v>17</v>
      </c>
      <c r="J3" s="163"/>
      <c r="K3" s="159"/>
      <c r="L3" s="132" t="s">
        <v>18</v>
      </c>
      <c r="M3" s="132" t="s">
        <v>2070</v>
      </c>
      <c r="N3" s="132"/>
      <c r="O3" s="132" t="s">
        <v>18</v>
      </c>
      <c r="P3" s="132" t="s">
        <v>2070</v>
      </c>
      <c r="Q3" s="132"/>
      <c r="R3" s="132" t="s">
        <v>18</v>
      </c>
      <c r="S3" s="132" t="s">
        <v>2070</v>
      </c>
      <c r="T3" s="132"/>
      <c r="U3" s="132" t="s">
        <v>18</v>
      </c>
      <c r="V3" s="132" t="s">
        <v>2070</v>
      </c>
      <c r="W3" s="132"/>
      <c r="X3" s="132" t="s">
        <v>18</v>
      </c>
      <c r="Y3" s="132" t="s">
        <v>2070</v>
      </c>
      <c r="Z3" s="132"/>
      <c r="AA3" s="159"/>
      <c r="AB3" s="160"/>
    </row>
    <row r="4" spans="1:28" ht="15.75" hidden="1" customHeight="1" x14ac:dyDescent="0.25">
      <c r="A4" s="133">
        <v>43670</v>
      </c>
      <c r="B4" s="19" t="s">
        <v>21</v>
      </c>
      <c r="C4" s="134">
        <v>450000</v>
      </c>
      <c r="D4" s="135"/>
      <c r="E4" s="19" t="s">
        <v>22</v>
      </c>
      <c r="F4" s="19">
        <v>1</v>
      </c>
      <c r="G4" s="19" t="s">
        <v>23</v>
      </c>
      <c r="H4" s="19"/>
      <c r="I4" s="19">
        <f t="shared" ref="I4:I62" si="0">F4*H4</f>
        <v>0</v>
      </c>
      <c r="J4" s="20" t="s">
        <v>1462</v>
      </c>
      <c r="K4" s="19"/>
      <c r="L4" s="136">
        <f t="shared" ref="L4:L62" si="1">M4+N4</f>
        <v>0</v>
      </c>
      <c r="M4" s="136"/>
      <c r="N4" s="136"/>
      <c r="O4" s="136">
        <f t="shared" ref="O4:O62" si="2">P4+Q4</f>
        <v>0</v>
      </c>
      <c r="P4" s="136"/>
      <c r="Q4" s="136"/>
      <c r="R4" s="136">
        <f t="shared" ref="R4:R62" si="3">S4+T4</f>
        <v>0</v>
      </c>
      <c r="S4" s="136"/>
      <c r="T4" s="136"/>
      <c r="U4" s="136">
        <f t="shared" ref="U4:U62" si="4">V4+W4</f>
        <v>0</v>
      </c>
      <c r="V4" s="136"/>
      <c r="W4" s="136"/>
      <c r="X4" s="136">
        <f t="shared" ref="X4:X62" si="5">Y4+Z4</f>
        <v>0</v>
      </c>
      <c r="Y4" s="136"/>
      <c r="Z4" s="136"/>
      <c r="AA4" s="137">
        <f>C4+I4-L4-O4-U4-X4-R4</f>
        <v>450000</v>
      </c>
      <c r="AB4" s="138"/>
    </row>
    <row r="5" spans="1:28" ht="15.75" hidden="1" customHeight="1" x14ac:dyDescent="0.25">
      <c r="A5" s="8">
        <v>44302</v>
      </c>
      <c r="B5" s="4" t="s">
        <v>29</v>
      </c>
      <c r="C5" s="121">
        <v>0</v>
      </c>
      <c r="D5" s="4"/>
      <c r="E5" s="4" t="s">
        <v>30</v>
      </c>
      <c r="F5" s="4">
        <v>200</v>
      </c>
      <c r="G5" s="4" t="s">
        <v>27</v>
      </c>
      <c r="H5" s="4"/>
      <c r="I5" s="4">
        <f t="shared" si="0"/>
        <v>0</v>
      </c>
      <c r="J5" s="9" t="s">
        <v>28</v>
      </c>
      <c r="K5" s="4"/>
      <c r="L5" s="107">
        <f t="shared" si="1"/>
        <v>0</v>
      </c>
      <c r="M5" s="107"/>
      <c r="N5" s="107"/>
      <c r="O5" s="107">
        <f t="shared" si="2"/>
        <v>0</v>
      </c>
      <c r="P5" s="107"/>
      <c r="Q5" s="107"/>
      <c r="R5" s="107">
        <f t="shared" si="3"/>
        <v>0</v>
      </c>
      <c r="S5" s="107"/>
      <c r="T5" s="107"/>
      <c r="U5" s="107">
        <f t="shared" si="4"/>
        <v>0</v>
      </c>
      <c r="V5" s="107"/>
      <c r="W5" s="107"/>
      <c r="X5" s="107">
        <f t="shared" si="5"/>
        <v>0</v>
      </c>
      <c r="Y5" s="107"/>
      <c r="Z5" s="107"/>
      <c r="AA5" s="108">
        <f>C5+I5-L5-O5-U5-X5-R5</f>
        <v>0</v>
      </c>
      <c r="AB5" s="7"/>
    </row>
    <row r="6" spans="1:28" ht="15.75" hidden="1" customHeight="1" x14ac:dyDescent="0.25">
      <c r="A6" s="139">
        <v>44525</v>
      </c>
      <c r="B6" s="19" t="s">
        <v>32</v>
      </c>
      <c r="C6" s="140">
        <v>4600000</v>
      </c>
      <c r="D6" s="19"/>
      <c r="E6" s="19" t="s">
        <v>33</v>
      </c>
      <c r="F6" s="19">
        <v>2000</v>
      </c>
      <c r="G6" s="19" t="s">
        <v>34</v>
      </c>
      <c r="H6" s="19"/>
      <c r="I6" s="19">
        <f t="shared" si="0"/>
        <v>0</v>
      </c>
      <c r="J6" s="20" t="s">
        <v>1462</v>
      </c>
      <c r="K6" s="19"/>
      <c r="L6" s="136">
        <f t="shared" si="1"/>
        <v>0</v>
      </c>
      <c r="M6" s="136"/>
      <c r="N6" s="136"/>
      <c r="O6" s="136">
        <f t="shared" si="2"/>
        <v>0</v>
      </c>
      <c r="P6" s="136"/>
      <c r="Q6" s="136"/>
      <c r="R6" s="136">
        <f t="shared" si="3"/>
        <v>0</v>
      </c>
      <c r="S6" s="136"/>
      <c r="T6" s="136"/>
      <c r="U6" s="136">
        <f t="shared" si="4"/>
        <v>0</v>
      </c>
      <c r="V6" s="136"/>
      <c r="W6" s="136"/>
      <c r="X6" s="136">
        <f t="shared" si="5"/>
        <v>0</v>
      </c>
      <c r="Y6" s="136"/>
      <c r="Z6" s="136"/>
      <c r="AA6" s="137">
        <f>C6+I6-L6-O6-U6-X6-R6</f>
        <v>4600000</v>
      </c>
      <c r="AB6" s="138"/>
    </row>
    <row r="7" spans="1:28" ht="15.75" hidden="1" customHeight="1" x14ac:dyDescent="0.25">
      <c r="A7" s="8">
        <v>44580</v>
      </c>
      <c r="B7" s="4" t="s">
        <v>29</v>
      </c>
      <c r="C7" s="121">
        <v>0</v>
      </c>
      <c r="D7" s="4"/>
      <c r="E7" s="4" t="s">
        <v>35</v>
      </c>
      <c r="F7" s="4">
        <v>300</v>
      </c>
      <c r="G7" s="4" t="s">
        <v>34</v>
      </c>
      <c r="H7" s="4"/>
      <c r="I7" s="4">
        <f t="shared" si="0"/>
        <v>0</v>
      </c>
      <c r="J7" s="9" t="s">
        <v>28</v>
      </c>
      <c r="K7" s="4"/>
      <c r="L7" s="107">
        <f t="shared" si="1"/>
        <v>0</v>
      </c>
      <c r="M7" s="107"/>
      <c r="N7" s="107"/>
      <c r="O7" s="107">
        <f t="shared" si="2"/>
        <v>0</v>
      </c>
      <c r="P7" s="107"/>
      <c r="Q7" s="107"/>
      <c r="R7" s="107">
        <f t="shared" si="3"/>
        <v>0</v>
      </c>
      <c r="S7" s="107"/>
      <c r="T7" s="107"/>
      <c r="U7" s="107">
        <f t="shared" si="4"/>
        <v>0</v>
      </c>
      <c r="V7" s="107"/>
      <c r="W7" s="107"/>
      <c r="X7" s="107">
        <f t="shared" si="5"/>
        <v>0</v>
      </c>
      <c r="Y7" s="107"/>
      <c r="Z7" s="107"/>
      <c r="AA7" s="108">
        <f>C7+I7-L7-O7-U7-X7-R7</f>
        <v>0</v>
      </c>
      <c r="AB7" s="7"/>
    </row>
    <row r="8" spans="1:28" ht="15.75" hidden="1" customHeight="1" x14ac:dyDescent="0.25">
      <c r="A8" s="10">
        <v>44932</v>
      </c>
      <c r="B8" s="11" t="s">
        <v>29</v>
      </c>
      <c r="C8" s="122">
        <v>0</v>
      </c>
      <c r="D8" s="11"/>
      <c r="E8" s="11" t="s">
        <v>35</v>
      </c>
      <c r="F8" s="11">
        <v>200</v>
      </c>
      <c r="G8" s="11" t="s">
        <v>27</v>
      </c>
      <c r="H8" s="11"/>
      <c r="I8" s="4">
        <f t="shared" si="0"/>
        <v>0</v>
      </c>
      <c r="J8" s="9" t="s">
        <v>28</v>
      </c>
      <c r="K8" s="4"/>
      <c r="L8" s="107">
        <f t="shared" si="1"/>
        <v>0</v>
      </c>
      <c r="M8" s="107"/>
      <c r="N8" s="107"/>
      <c r="O8" s="107">
        <f t="shared" si="2"/>
        <v>0</v>
      </c>
      <c r="P8" s="107"/>
      <c r="Q8" s="107"/>
      <c r="R8" s="107">
        <f t="shared" si="3"/>
        <v>0</v>
      </c>
      <c r="S8" s="107"/>
      <c r="T8" s="107"/>
      <c r="U8" s="107">
        <f t="shared" si="4"/>
        <v>0</v>
      </c>
      <c r="V8" s="107"/>
      <c r="W8" s="107"/>
      <c r="X8" s="107">
        <f t="shared" si="5"/>
        <v>0</v>
      </c>
      <c r="Y8" s="107"/>
      <c r="Z8" s="107"/>
      <c r="AA8" s="108">
        <f>C8+I8-L8-O8-U8-X8-R8</f>
        <v>0</v>
      </c>
      <c r="AB8" s="7"/>
    </row>
    <row r="9" spans="1:28" ht="15.75" hidden="1" customHeight="1" x14ac:dyDescent="0.25">
      <c r="A9" s="10">
        <v>44935</v>
      </c>
      <c r="B9" s="11" t="s">
        <v>37</v>
      </c>
      <c r="C9" s="122">
        <v>7495000</v>
      </c>
      <c r="D9" s="11"/>
      <c r="E9" s="11" t="s">
        <v>40</v>
      </c>
      <c r="F9" s="11">
        <v>726</v>
      </c>
      <c r="G9" s="11" t="s">
        <v>39</v>
      </c>
      <c r="H9" s="11"/>
      <c r="I9" s="4">
        <f t="shared" si="0"/>
        <v>0</v>
      </c>
      <c r="J9" s="6" t="s">
        <v>24</v>
      </c>
      <c r="K9" s="4"/>
      <c r="L9" s="107">
        <f t="shared" si="1"/>
        <v>0</v>
      </c>
      <c r="M9" s="107"/>
      <c r="N9" s="107"/>
      <c r="O9" s="107">
        <f t="shared" si="2"/>
        <v>0</v>
      </c>
      <c r="P9" s="107"/>
      <c r="Q9" s="107"/>
      <c r="R9" s="107">
        <f t="shared" si="3"/>
        <v>0</v>
      </c>
      <c r="S9" s="107"/>
      <c r="T9" s="107"/>
      <c r="U9" s="107">
        <f t="shared" si="4"/>
        <v>0</v>
      </c>
      <c r="V9" s="107"/>
      <c r="W9" s="107"/>
      <c r="X9" s="107">
        <f t="shared" si="5"/>
        <v>0</v>
      </c>
      <c r="Y9" s="107"/>
      <c r="Z9" s="107"/>
      <c r="AA9" s="108">
        <f>C9+I9-L9-O9-U9-X9-R9</f>
        <v>7495000</v>
      </c>
      <c r="AB9" s="7"/>
    </row>
    <row r="10" spans="1:28" ht="15.75" hidden="1" customHeight="1" x14ac:dyDescent="0.25">
      <c r="A10" s="10">
        <v>45033</v>
      </c>
      <c r="B10" s="11" t="s">
        <v>45</v>
      </c>
      <c r="C10" s="11">
        <v>-513800</v>
      </c>
      <c r="D10" s="11" t="s">
        <v>46</v>
      </c>
      <c r="E10" s="11" t="s">
        <v>47</v>
      </c>
      <c r="F10" s="11">
        <v>10</v>
      </c>
      <c r="G10" s="11" t="s">
        <v>48</v>
      </c>
      <c r="H10" s="11"/>
      <c r="I10" s="4">
        <f t="shared" si="0"/>
        <v>0</v>
      </c>
      <c r="J10" s="12" t="s">
        <v>49</v>
      </c>
      <c r="K10" s="4"/>
      <c r="L10" s="107">
        <f t="shared" si="1"/>
        <v>0</v>
      </c>
      <c r="M10" s="107"/>
      <c r="N10" s="107"/>
      <c r="O10" s="107">
        <f t="shared" si="2"/>
        <v>0</v>
      </c>
      <c r="P10" s="107"/>
      <c r="Q10" s="107"/>
      <c r="R10" s="107">
        <f t="shared" si="3"/>
        <v>0</v>
      </c>
      <c r="S10" s="107"/>
      <c r="T10" s="107"/>
      <c r="U10" s="107">
        <f t="shared" si="4"/>
        <v>0</v>
      </c>
      <c r="V10" s="107"/>
      <c r="W10" s="107"/>
      <c r="X10" s="107">
        <f t="shared" si="5"/>
        <v>0</v>
      </c>
      <c r="Y10" s="107"/>
      <c r="Z10" s="107"/>
      <c r="AA10" s="108">
        <f>C10+I10-L10-O10-U10-X10-R10</f>
        <v>-513800</v>
      </c>
      <c r="AB10" s="7"/>
    </row>
    <row r="11" spans="1:28" ht="15.75" hidden="1" customHeight="1" x14ac:dyDescent="0.25">
      <c r="A11" s="10">
        <v>45052</v>
      </c>
      <c r="B11" s="11" t="s">
        <v>37</v>
      </c>
      <c r="C11" s="122">
        <v>4620000</v>
      </c>
      <c r="D11" s="11" t="s">
        <v>46</v>
      </c>
      <c r="E11" s="11" t="s">
        <v>50</v>
      </c>
      <c r="F11" s="11">
        <v>1100</v>
      </c>
      <c r="G11" s="13" t="s">
        <v>34</v>
      </c>
      <c r="H11" s="11"/>
      <c r="I11" s="4">
        <f t="shared" si="0"/>
        <v>0</v>
      </c>
      <c r="J11" s="9" t="s">
        <v>28</v>
      </c>
      <c r="K11" s="4"/>
      <c r="L11" s="107">
        <f t="shared" si="1"/>
        <v>0</v>
      </c>
      <c r="M11" s="107"/>
      <c r="N11" s="107"/>
      <c r="O11" s="107">
        <f t="shared" si="2"/>
        <v>0</v>
      </c>
      <c r="P11" s="107"/>
      <c r="Q11" s="107"/>
      <c r="R11" s="107">
        <f t="shared" si="3"/>
        <v>0</v>
      </c>
      <c r="S11" s="107"/>
      <c r="T11" s="107"/>
      <c r="U11" s="107">
        <f t="shared" si="4"/>
        <v>0</v>
      </c>
      <c r="V11" s="107"/>
      <c r="W11" s="107"/>
      <c r="X11" s="107">
        <f t="shared" si="5"/>
        <v>0</v>
      </c>
      <c r="Y11" s="107"/>
      <c r="Z11" s="107"/>
      <c r="AA11" s="108">
        <f>C11+I11-L11-O11-U11-X11-R11</f>
        <v>4620000</v>
      </c>
      <c r="AB11" s="7"/>
    </row>
    <row r="12" spans="1:28" ht="15.75" hidden="1" customHeight="1" x14ac:dyDescent="0.25">
      <c r="A12" s="10">
        <v>45059</v>
      </c>
      <c r="B12" s="11" t="s">
        <v>59</v>
      </c>
      <c r="C12" s="122">
        <v>2640500</v>
      </c>
      <c r="D12" s="11" t="s">
        <v>52</v>
      </c>
      <c r="E12" s="11" t="s">
        <v>61</v>
      </c>
      <c r="F12" s="11">
        <v>1750</v>
      </c>
      <c r="G12" s="11" t="s">
        <v>34</v>
      </c>
      <c r="H12" s="11"/>
      <c r="I12" s="4">
        <f t="shared" si="0"/>
        <v>0</v>
      </c>
      <c r="J12" s="6" t="s">
        <v>24</v>
      </c>
      <c r="K12" s="4"/>
      <c r="L12" s="107">
        <f t="shared" si="1"/>
        <v>0</v>
      </c>
      <c r="M12" s="107"/>
      <c r="N12" s="107"/>
      <c r="O12" s="107">
        <f t="shared" si="2"/>
        <v>0</v>
      </c>
      <c r="P12" s="107"/>
      <c r="Q12" s="107"/>
      <c r="R12" s="107">
        <f t="shared" si="3"/>
        <v>0</v>
      </c>
      <c r="S12" s="107"/>
      <c r="T12" s="107"/>
      <c r="U12" s="107">
        <f t="shared" si="4"/>
        <v>0</v>
      </c>
      <c r="V12" s="107"/>
      <c r="W12" s="107"/>
      <c r="X12" s="107">
        <f t="shared" si="5"/>
        <v>0</v>
      </c>
      <c r="Y12" s="107"/>
      <c r="Z12" s="107"/>
      <c r="AA12" s="108">
        <f>C12+I12-L12-O12-U12-X12-R12</f>
        <v>2640500</v>
      </c>
      <c r="AB12" s="7"/>
    </row>
    <row r="13" spans="1:28" ht="15.75" hidden="1" customHeight="1" x14ac:dyDescent="0.25">
      <c r="A13" s="10">
        <v>45118</v>
      </c>
      <c r="B13" s="11" t="s">
        <v>68</v>
      </c>
      <c r="C13" s="11">
        <v>-3950000</v>
      </c>
      <c r="D13" s="11" t="s">
        <v>46</v>
      </c>
      <c r="E13" s="11" t="s">
        <v>69</v>
      </c>
      <c r="F13" s="11">
        <v>100</v>
      </c>
      <c r="G13" s="11" t="s">
        <v>34</v>
      </c>
      <c r="H13" s="11"/>
      <c r="I13" s="4">
        <f t="shared" si="0"/>
        <v>0</v>
      </c>
      <c r="J13" s="12" t="s">
        <v>49</v>
      </c>
      <c r="K13" s="4"/>
      <c r="L13" s="107">
        <f t="shared" si="1"/>
        <v>0</v>
      </c>
      <c r="M13" s="107"/>
      <c r="N13" s="107"/>
      <c r="O13" s="107">
        <f t="shared" si="2"/>
        <v>0</v>
      </c>
      <c r="P13" s="107"/>
      <c r="Q13" s="107"/>
      <c r="R13" s="107">
        <f t="shared" si="3"/>
        <v>0</v>
      </c>
      <c r="S13" s="107"/>
      <c r="T13" s="107"/>
      <c r="U13" s="107">
        <f t="shared" si="4"/>
        <v>0</v>
      </c>
      <c r="V13" s="107"/>
      <c r="W13" s="107"/>
      <c r="X13" s="107">
        <f t="shared" si="5"/>
        <v>0</v>
      </c>
      <c r="Y13" s="107"/>
      <c r="Z13" s="107"/>
      <c r="AA13" s="108">
        <f>C13+I13-L13-O13-U13-X13-R13</f>
        <v>-3950000</v>
      </c>
      <c r="AB13" s="7"/>
    </row>
    <row r="14" spans="1:28" ht="15.75" hidden="1" customHeight="1" x14ac:dyDescent="0.25">
      <c r="A14" s="10">
        <v>45145</v>
      </c>
      <c r="B14" s="11" t="s">
        <v>75</v>
      </c>
      <c r="C14" s="122">
        <v>81595</v>
      </c>
      <c r="D14" s="11" t="s">
        <v>52</v>
      </c>
      <c r="E14" s="11" t="s">
        <v>76</v>
      </c>
      <c r="F14" s="11">
        <v>5</v>
      </c>
      <c r="G14" s="11" t="s">
        <v>77</v>
      </c>
      <c r="H14" s="11"/>
      <c r="I14" s="4">
        <f t="shared" si="0"/>
        <v>0</v>
      </c>
      <c r="J14" s="6" t="s">
        <v>78</v>
      </c>
      <c r="K14" s="4">
        <v>157295</v>
      </c>
      <c r="L14" s="107">
        <f t="shared" si="1"/>
        <v>0</v>
      </c>
      <c r="M14" s="107"/>
      <c r="N14" s="107"/>
      <c r="O14" s="107">
        <f t="shared" si="2"/>
        <v>0</v>
      </c>
      <c r="P14" s="107"/>
      <c r="Q14" s="107"/>
      <c r="R14" s="107">
        <f t="shared" si="3"/>
        <v>0</v>
      </c>
      <c r="S14" s="107"/>
      <c r="T14" s="107"/>
      <c r="U14" s="107">
        <f t="shared" si="4"/>
        <v>0</v>
      </c>
      <c r="V14" s="107"/>
      <c r="W14" s="107"/>
      <c r="X14" s="107">
        <f t="shared" si="5"/>
        <v>0</v>
      </c>
      <c r="Y14" s="107"/>
      <c r="Z14" s="107"/>
      <c r="AA14" s="108">
        <f>C14+I14-L14-O14-U14-X14-R14</f>
        <v>81595</v>
      </c>
      <c r="AB14" s="7"/>
    </row>
    <row r="15" spans="1:28" ht="15.75" hidden="1" customHeight="1" x14ac:dyDescent="0.25">
      <c r="A15" s="10">
        <v>45145</v>
      </c>
      <c r="B15" s="11" t="s">
        <v>73</v>
      </c>
      <c r="C15" s="11">
        <v>-177500</v>
      </c>
      <c r="D15" s="11" t="s">
        <v>46</v>
      </c>
      <c r="E15" s="11" t="s">
        <v>61</v>
      </c>
      <c r="F15" s="118">
        <v>250</v>
      </c>
      <c r="G15" s="11" t="s">
        <v>34</v>
      </c>
      <c r="H15" s="11"/>
      <c r="I15" s="4">
        <f t="shared" si="0"/>
        <v>0</v>
      </c>
      <c r="J15" s="12" t="s">
        <v>49</v>
      </c>
      <c r="K15" s="4" t="s">
        <v>74</v>
      </c>
      <c r="L15" s="107">
        <f t="shared" si="1"/>
        <v>0</v>
      </c>
      <c r="M15" s="107"/>
      <c r="N15" s="107"/>
      <c r="O15" s="107">
        <f t="shared" si="2"/>
        <v>0</v>
      </c>
      <c r="P15" s="107"/>
      <c r="Q15" s="107"/>
      <c r="R15" s="107">
        <f t="shared" si="3"/>
        <v>0</v>
      </c>
      <c r="S15" s="107"/>
      <c r="T15" s="107"/>
      <c r="U15" s="107">
        <f t="shared" si="4"/>
        <v>0</v>
      </c>
      <c r="V15" s="107"/>
      <c r="W15" s="107"/>
      <c r="X15" s="107">
        <f t="shared" si="5"/>
        <v>0</v>
      </c>
      <c r="Y15" s="107"/>
      <c r="Z15" s="107"/>
      <c r="AA15" s="108">
        <f>C15+I15-L15-O15-U15-X15-R15</f>
        <v>-177500</v>
      </c>
      <c r="AB15" s="7"/>
    </row>
    <row r="16" spans="1:28" ht="15.75" hidden="1" customHeight="1" x14ac:dyDescent="0.25">
      <c r="A16" s="10">
        <v>45254</v>
      </c>
      <c r="B16" s="11" t="s">
        <v>170</v>
      </c>
      <c r="C16" s="122">
        <v>166250</v>
      </c>
      <c r="D16" s="11" t="s">
        <v>46</v>
      </c>
      <c r="E16" s="11" t="s">
        <v>139</v>
      </c>
      <c r="F16" s="11">
        <v>18250</v>
      </c>
      <c r="G16" s="11" t="s">
        <v>34</v>
      </c>
      <c r="H16" s="11"/>
      <c r="I16" s="4">
        <f t="shared" si="0"/>
        <v>0</v>
      </c>
      <c r="J16" s="6" t="s">
        <v>24</v>
      </c>
      <c r="K16" s="4"/>
      <c r="L16" s="107">
        <f t="shared" si="1"/>
        <v>0</v>
      </c>
      <c r="M16" s="107"/>
      <c r="N16" s="107"/>
      <c r="O16" s="107">
        <f t="shared" si="2"/>
        <v>0</v>
      </c>
      <c r="P16" s="107"/>
      <c r="Q16" s="107"/>
      <c r="R16" s="107">
        <f t="shared" si="3"/>
        <v>0</v>
      </c>
      <c r="S16" s="107"/>
      <c r="T16" s="107"/>
      <c r="U16" s="107">
        <f t="shared" si="4"/>
        <v>0</v>
      </c>
      <c r="V16" s="107"/>
      <c r="W16" s="107"/>
      <c r="X16" s="107">
        <f t="shared" si="5"/>
        <v>0</v>
      </c>
      <c r="Y16" s="107"/>
      <c r="Z16" s="107"/>
      <c r="AA16" s="108">
        <f>C16+I16-L16-O16-U16-X16-R16</f>
        <v>166250</v>
      </c>
      <c r="AB16" s="7"/>
    </row>
    <row r="17" spans="1:28" ht="15.75" hidden="1" customHeight="1" x14ac:dyDescent="0.25">
      <c r="A17" s="10">
        <v>45285</v>
      </c>
      <c r="B17" s="11" t="s">
        <v>253</v>
      </c>
      <c r="C17" s="11">
        <v>-390000</v>
      </c>
      <c r="D17" s="11" t="s">
        <v>94</v>
      </c>
      <c r="E17" s="11" t="s">
        <v>210</v>
      </c>
      <c r="F17" s="11">
        <v>3</v>
      </c>
      <c r="G17" s="11" t="s">
        <v>39</v>
      </c>
      <c r="H17" s="11"/>
      <c r="I17" s="4">
        <f t="shared" si="0"/>
        <v>0</v>
      </c>
      <c r="J17" s="12" t="s">
        <v>49</v>
      </c>
      <c r="K17" s="4" t="s">
        <v>254</v>
      </c>
      <c r="L17" s="107">
        <f t="shared" si="1"/>
        <v>0</v>
      </c>
      <c r="M17" s="107"/>
      <c r="N17" s="107"/>
      <c r="O17" s="107">
        <f t="shared" si="2"/>
        <v>0</v>
      </c>
      <c r="P17" s="107"/>
      <c r="Q17" s="107"/>
      <c r="R17" s="107">
        <f t="shared" si="3"/>
        <v>0</v>
      </c>
      <c r="S17" s="107"/>
      <c r="T17" s="107"/>
      <c r="U17" s="107">
        <f t="shared" si="4"/>
        <v>0</v>
      </c>
      <c r="V17" s="107"/>
      <c r="W17" s="107"/>
      <c r="X17" s="107">
        <f t="shared" si="5"/>
        <v>0</v>
      </c>
      <c r="Y17" s="107"/>
      <c r="Z17" s="107"/>
      <c r="AA17" s="108">
        <f>C17+I17-L17-O17-U17-X17-R17</f>
        <v>-390000</v>
      </c>
      <c r="AB17" s="7"/>
    </row>
    <row r="18" spans="1:28" ht="15.75" hidden="1" customHeight="1" x14ac:dyDescent="0.25">
      <c r="A18" s="29">
        <v>45300</v>
      </c>
      <c r="B18" s="27" t="s">
        <v>207</v>
      </c>
      <c r="C18" s="106">
        <v>4525000</v>
      </c>
      <c r="D18" s="27" t="s">
        <v>46</v>
      </c>
      <c r="E18" s="27" t="s">
        <v>108</v>
      </c>
      <c r="F18" s="27">
        <v>3400</v>
      </c>
      <c r="G18" s="27" t="s">
        <v>34</v>
      </c>
      <c r="H18" s="27"/>
      <c r="I18" s="15">
        <f t="shared" si="0"/>
        <v>0</v>
      </c>
      <c r="J18" s="32" t="s">
        <v>324</v>
      </c>
      <c r="K18" s="15" t="s">
        <v>1566</v>
      </c>
      <c r="L18" s="136">
        <f t="shared" si="1"/>
        <v>0</v>
      </c>
      <c r="M18" s="136"/>
      <c r="N18" s="136"/>
      <c r="O18" s="136">
        <f t="shared" si="2"/>
        <v>3828000</v>
      </c>
      <c r="P18" s="136">
        <v>1075000</v>
      </c>
      <c r="Q18" s="136">
        <v>2753000</v>
      </c>
      <c r="R18" s="136">
        <f t="shared" si="3"/>
        <v>0</v>
      </c>
      <c r="S18" s="136"/>
      <c r="T18" s="136"/>
      <c r="U18" s="136">
        <f t="shared" si="4"/>
        <v>697000</v>
      </c>
      <c r="V18" s="136">
        <v>697000</v>
      </c>
      <c r="W18" s="136"/>
      <c r="X18" s="136">
        <f t="shared" si="5"/>
        <v>0</v>
      </c>
      <c r="Y18" s="136"/>
      <c r="Z18" s="136"/>
      <c r="AA18" s="137">
        <f>C18+I18-L18-O18-U18-X18-R18</f>
        <v>0</v>
      </c>
      <c r="AB18" s="138">
        <v>45568</v>
      </c>
    </row>
    <row r="19" spans="1:28" ht="15.75" hidden="1" customHeight="1" x14ac:dyDescent="0.25">
      <c r="A19" s="24">
        <v>45302</v>
      </c>
      <c r="B19" s="72" t="s">
        <v>408</v>
      </c>
      <c r="C19" s="41">
        <v>440000</v>
      </c>
      <c r="D19" s="25" t="s">
        <v>46</v>
      </c>
      <c r="E19" s="25" t="s">
        <v>299</v>
      </c>
      <c r="F19" s="41">
        <v>16.600000000000001</v>
      </c>
      <c r="G19" s="25" t="s">
        <v>39</v>
      </c>
      <c r="H19" s="25"/>
      <c r="I19" s="11">
        <f t="shared" si="0"/>
        <v>0</v>
      </c>
      <c r="J19" s="38" t="s">
        <v>78</v>
      </c>
      <c r="K19" s="11"/>
      <c r="L19" s="107">
        <f t="shared" si="1"/>
        <v>0</v>
      </c>
      <c r="M19" s="107"/>
      <c r="N19" s="107"/>
      <c r="O19" s="107">
        <f t="shared" si="2"/>
        <v>0</v>
      </c>
      <c r="P19" s="107"/>
      <c r="Q19" s="107"/>
      <c r="R19" s="107">
        <f t="shared" si="3"/>
        <v>0</v>
      </c>
      <c r="S19" s="107"/>
      <c r="T19" s="107"/>
      <c r="U19" s="107">
        <f t="shared" si="4"/>
        <v>0</v>
      </c>
      <c r="V19" s="107"/>
      <c r="W19" s="107"/>
      <c r="X19" s="107">
        <f t="shared" si="5"/>
        <v>0</v>
      </c>
      <c r="Y19" s="107"/>
      <c r="Z19" s="107"/>
      <c r="AA19" s="108">
        <f>C19+I19-L19-O19-U19-X19-R19</f>
        <v>440000</v>
      </c>
      <c r="AB19" s="7"/>
    </row>
    <row r="20" spans="1:28" ht="15.75" hidden="1" customHeight="1" x14ac:dyDescent="0.25">
      <c r="A20" s="24">
        <v>45302</v>
      </c>
      <c r="B20" s="25" t="s">
        <v>293</v>
      </c>
      <c r="C20" s="41">
        <v>41700</v>
      </c>
      <c r="D20" s="25" t="s">
        <v>52</v>
      </c>
      <c r="E20" s="25" t="s">
        <v>133</v>
      </c>
      <c r="F20" s="25">
        <v>100</v>
      </c>
      <c r="G20" s="25" t="s">
        <v>34</v>
      </c>
      <c r="H20" s="25"/>
      <c r="I20" s="11">
        <f t="shared" si="0"/>
        <v>0</v>
      </c>
      <c r="J20" s="38" t="s">
        <v>24</v>
      </c>
      <c r="K20" s="11"/>
      <c r="L20" s="107">
        <f t="shared" si="1"/>
        <v>0</v>
      </c>
      <c r="M20" s="107"/>
      <c r="N20" s="107"/>
      <c r="O20" s="107">
        <f t="shared" si="2"/>
        <v>0</v>
      </c>
      <c r="P20" s="107"/>
      <c r="Q20" s="107"/>
      <c r="R20" s="107">
        <f t="shared" si="3"/>
        <v>0</v>
      </c>
      <c r="S20" s="107"/>
      <c r="T20" s="107"/>
      <c r="U20" s="107">
        <f t="shared" si="4"/>
        <v>0</v>
      </c>
      <c r="V20" s="107"/>
      <c r="W20" s="107"/>
      <c r="X20" s="107">
        <f t="shared" si="5"/>
        <v>0</v>
      </c>
      <c r="Y20" s="107"/>
      <c r="Z20" s="107"/>
      <c r="AA20" s="108">
        <f>C20+I20-L20-O20-U20-X20-R20</f>
        <v>41700</v>
      </c>
      <c r="AB20" s="7"/>
    </row>
    <row r="21" spans="1:28" ht="15.75" customHeight="1" x14ac:dyDescent="0.25">
      <c r="A21" s="24">
        <v>45378</v>
      </c>
      <c r="B21" s="72" t="s">
        <v>205</v>
      </c>
      <c r="C21" s="41">
        <v>4500000</v>
      </c>
      <c r="D21" s="25" t="s">
        <v>46</v>
      </c>
      <c r="E21" s="25" t="s">
        <v>69</v>
      </c>
      <c r="F21" s="25">
        <v>25</v>
      </c>
      <c r="G21" s="25" t="s">
        <v>39</v>
      </c>
      <c r="H21" s="25"/>
      <c r="I21" s="11">
        <f t="shared" si="0"/>
        <v>0</v>
      </c>
      <c r="J21" s="26" t="s">
        <v>28</v>
      </c>
      <c r="K21" s="11" t="s">
        <v>1458</v>
      </c>
      <c r="L21" s="107">
        <f t="shared" si="1"/>
        <v>0</v>
      </c>
      <c r="M21" s="107"/>
      <c r="N21" s="107"/>
      <c r="O21" s="107">
        <f t="shared" si="2"/>
        <v>0</v>
      </c>
      <c r="P21" s="107"/>
      <c r="Q21" s="107"/>
      <c r="R21" s="107">
        <f t="shared" si="3"/>
        <v>0</v>
      </c>
      <c r="S21" s="107"/>
      <c r="T21" s="107"/>
      <c r="U21" s="107">
        <f t="shared" si="4"/>
        <v>0</v>
      </c>
      <c r="V21" s="107"/>
      <c r="W21" s="107"/>
      <c r="X21" s="107">
        <f t="shared" si="5"/>
        <v>0</v>
      </c>
      <c r="Y21" s="107"/>
      <c r="Z21" s="107"/>
      <c r="AA21" s="108">
        <f>C21+I21-L21-O21-U21-X21-R21</f>
        <v>4500000</v>
      </c>
      <c r="AB21" s="7"/>
    </row>
    <row r="22" spans="1:28" ht="15.75" hidden="1" customHeight="1" x14ac:dyDescent="0.25">
      <c r="A22" s="24">
        <v>45387</v>
      </c>
      <c r="B22" s="72" t="s">
        <v>118</v>
      </c>
      <c r="C22" s="41">
        <v>135000</v>
      </c>
      <c r="D22" s="25" t="s">
        <v>46</v>
      </c>
      <c r="E22" s="25" t="s">
        <v>270</v>
      </c>
      <c r="F22" s="25">
        <v>1</v>
      </c>
      <c r="G22" s="25" t="s">
        <v>39</v>
      </c>
      <c r="H22" s="25"/>
      <c r="I22" s="11">
        <f t="shared" si="0"/>
        <v>0</v>
      </c>
      <c r="J22" s="26" t="s">
        <v>28</v>
      </c>
      <c r="K22" s="11"/>
      <c r="L22" s="107">
        <f t="shared" si="1"/>
        <v>0</v>
      </c>
      <c r="M22" s="107"/>
      <c r="N22" s="107"/>
      <c r="O22" s="107">
        <f t="shared" si="2"/>
        <v>0</v>
      </c>
      <c r="P22" s="107"/>
      <c r="Q22" s="107"/>
      <c r="R22" s="107">
        <f t="shared" si="3"/>
        <v>0</v>
      </c>
      <c r="S22" s="107"/>
      <c r="T22" s="107"/>
      <c r="U22" s="107">
        <f t="shared" si="4"/>
        <v>0</v>
      </c>
      <c r="V22" s="107"/>
      <c r="W22" s="107"/>
      <c r="X22" s="107">
        <f t="shared" si="5"/>
        <v>0</v>
      </c>
      <c r="Y22" s="107"/>
      <c r="Z22" s="107"/>
      <c r="AA22" s="108">
        <f>C22+I22-L22-O22-U22-X22-R22</f>
        <v>135000</v>
      </c>
      <c r="AB22" s="7"/>
    </row>
    <row r="23" spans="1:28" ht="15.75" hidden="1" customHeight="1" x14ac:dyDescent="0.25">
      <c r="A23" s="24">
        <v>45399</v>
      </c>
      <c r="B23" s="25" t="s">
        <v>1273</v>
      </c>
      <c r="C23" s="25">
        <v>-800000</v>
      </c>
      <c r="D23" s="25" t="s">
        <v>46</v>
      </c>
      <c r="E23" s="25" t="s">
        <v>91</v>
      </c>
      <c r="F23" s="25">
        <v>1</v>
      </c>
      <c r="G23" s="25" t="s">
        <v>303</v>
      </c>
      <c r="H23" s="25"/>
      <c r="I23" s="11">
        <f t="shared" si="0"/>
        <v>0</v>
      </c>
      <c r="J23" s="12" t="s">
        <v>49</v>
      </c>
      <c r="K23" s="11" t="s">
        <v>1222</v>
      </c>
      <c r="L23" s="107">
        <f t="shared" si="1"/>
        <v>0</v>
      </c>
      <c r="M23" s="107"/>
      <c r="N23" s="107"/>
      <c r="O23" s="107">
        <f t="shared" si="2"/>
        <v>0</v>
      </c>
      <c r="P23" s="107"/>
      <c r="Q23" s="107"/>
      <c r="R23" s="107">
        <f t="shared" si="3"/>
        <v>0</v>
      </c>
      <c r="S23" s="107"/>
      <c r="T23" s="107"/>
      <c r="U23" s="107">
        <f t="shared" si="4"/>
        <v>0</v>
      </c>
      <c r="V23" s="107"/>
      <c r="W23" s="107"/>
      <c r="X23" s="107">
        <f t="shared" si="5"/>
        <v>0</v>
      </c>
      <c r="Y23" s="107"/>
      <c r="Z23" s="107"/>
      <c r="AA23" s="108">
        <f>C23+I23-L23-O23-U23-X23-R23</f>
        <v>-800000</v>
      </c>
      <c r="AB23" s="7">
        <v>45390</v>
      </c>
    </row>
    <row r="24" spans="1:28" ht="15.75" hidden="1" customHeight="1" x14ac:dyDescent="0.25">
      <c r="A24" s="24">
        <v>45399</v>
      </c>
      <c r="B24" s="72" t="s">
        <v>532</v>
      </c>
      <c r="C24" s="41">
        <v>28000000</v>
      </c>
      <c r="D24" s="25" t="s">
        <v>46</v>
      </c>
      <c r="E24" s="25" t="s">
        <v>533</v>
      </c>
      <c r="F24" s="25">
        <v>89</v>
      </c>
      <c r="G24" s="25" t="s">
        <v>23</v>
      </c>
      <c r="H24" s="25"/>
      <c r="I24" s="11">
        <f t="shared" si="0"/>
        <v>0</v>
      </c>
      <c r="J24" s="38" t="s">
        <v>78</v>
      </c>
      <c r="K24" s="11" t="s">
        <v>1730</v>
      </c>
      <c r="L24" s="107">
        <f t="shared" si="1"/>
        <v>0</v>
      </c>
      <c r="M24" s="107"/>
      <c r="N24" s="107"/>
      <c r="O24" s="107">
        <f t="shared" si="2"/>
        <v>0</v>
      </c>
      <c r="P24" s="107"/>
      <c r="Q24" s="107"/>
      <c r="R24" s="107">
        <f t="shared" si="3"/>
        <v>0</v>
      </c>
      <c r="S24" s="107"/>
      <c r="T24" s="107"/>
      <c r="U24" s="107">
        <f t="shared" si="4"/>
        <v>0</v>
      </c>
      <c r="V24" s="107"/>
      <c r="W24" s="107"/>
      <c r="X24" s="107">
        <f t="shared" si="5"/>
        <v>0</v>
      </c>
      <c r="Y24" s="107"/>
      <c r="Z24" s="107"/>
      <c r="AA24" s="108">
        <f>C24+I24-L24-O24-U24-X24-R24</f>
        <v>28000000</v>
      </c>
      <c r="AB24" s="7"/>
    </row>
    <row r="25" spans="1:28" ht="15.75" hidden="1" customHeight="1" x14ac:dyDescent="0.25">
      <c r="A25" s="24">
        <v>45405</v>
      </c>
      <c r="B25" s="25" t="s">
        <v>719</v>
      </c>
      <c r="C25" s="41">
        <v>139800</v>
      </c>
      <c r="D25" s="25" t="s">
        <v>52</v>
      </c>
      <c r="E25" s="25" t="s">
        <v>38</v>
      </c>
      <c r="F25" s="25">
        <v>574</v>
      </c>
      <c r="G25" s="25" t="s">
        <v>39</v>
      </c>
      <c r="H25" s="25"/>
      <c r="I25" s="11">
        <f t="shared" si="0"/>
        <v>0</v>
      </c>
      <c r="J25" s="38" t="s">
        <v>24</v>
      </c>
      <c r="K25" s="11"/>
      <c r="L25" s="107">
        <f t="shared" si="1"/>
        <v>0</v>
      </c>
      <c r="M25" s="107"/>
      <c r="N25" s="107"/>
      <c r="O25" s="107">
        <f t="shared" si="2"/>
        <v>0</v>
      </c>
      <c r="P25" s="107"/>
      <c r="Q25" s="107"/>
      <c r="R25" s="107">
        <f t="shared" si="3"/>
        <v>0</v>
      </c>
      <c r="S25" s="107"/>
      <c r="T25" s="107"/>
      <c r="U25" s="107">
        <f t="shared" si="4"/>
        <v>0</v>
      </c>
      <c r="V25" s="107"/>
      <c r="W25" s="107"/>
      <c r="X25" s="107">
        <f t="shared" si="5"/>
        <v>0</v>
      </c>
      <c r="Y25" s="107"/>
      <c r="Z25" s="107"/>
      <c r="AA25" s="108">
        <f>C25+I25-L25-O25-U25-X25-R25</f>
        <v>139800</v>
      </c>
      <c r="AB25" s="7"/>
    </row>
    <row r="26" spans="1:28" ht="15.75" hidden="1" customHeight="1" x14ac:dyDescent="0.25">
      <c r="A26" s="29">
        <v>45409</v>
      </c>
      <c r="B26" s="73" t="s">
        <v>122</v>
      </c>
      <c r="C26" s="106">
        <v>26198000</v>
      </c>
      <c r="D26" s="27" t="s">
        <v>46</v>
      </c>
      <c r="E26" s="27" t="s">
        <v>298</v>
      </c>
      <c r="F26" s="27">
        <v>10400</v>
      </c>
      <c r="G26" s="27" t="s">
        <v>34</v>
      </c>
      <c r="H26" s="27"/>
      <c r="I26" s="15">
        <f t="shared" si="0"/>
        <v>0</v>
      </c>
      <c r="J26" s="32" t="s">
        <v>324</v>
      </c>
      <c r="K26" s="15"/>
      <c r="L26" s="136">
        <f t="shared" si="1"/>
        <v>26123800</v>
      </c>
      <c r="M26" s="136">
        <v>26123800</v>
      </c>
      <c r="N26" s="136"/>
      <c r="O26" s="136">
        <f t="shared" si="2"/>
        <v>74200</v>
      </c>
      <c r="P26" s="136">
        <v>74200</v>
      </c>
      <c r="Q26" s="136"/>
      <c r="R26" s="136">
        <f t="shared" si="3"/>
        <v>0</v>
      </c>
      <c r="S26" s="136"/>
      <c r="T26" s="136"/>
      <c r="U26" s="136">
        <f t="shared" si="4"/>
        <v>0</v>
      </c>
      <c r="V26" s="136"/>
      <c r="W26" s="136"/>
      <c r="X26" s="136">
        <f t="shared" si="5"/>
        <v>0</v>
      </c>
      <c r="Y26" s="136"/>
      <c r="Z26" s="136"/>
      <c r="AA26" s="137">
        <f>C26+I26-L26-O26-U26-X26-R26</f>
        <v>0</v>
      </c>
      <c r="AB26" s="138">
        <v>45588</v>
      </c>
    </row>
    <row r="27" spans="1:28" ht="15.75" hidden="1" customHeight="1" x14ac:dyDescent="0.25">
      <c r="A27" s="24">
        <v>45420</v>
      </c>
      <c r="B27" s="25" t="s">
        <v>122</v>
      </c>
      <c r="C27" s="41">
        <v>45760000</v>
      </c>
      <c r="D27" s="25" t="s">
        <v>46</v>
      </c>
      <c r="E27" s="25" t="s">
        <v>298</v>
      </c>
      <c r="F27" s="25">
        <v>10400</v>
      </c>
      <c r="G27" s="25" t="s">
        <v>34</v>
      </c>
      <c r="H27" s="25"/>
      <c r="I27" s="11">
        <f t="shared" si="0"/>
        <v>0</v>
      </c>
      <c r="J27" s="38" t="s">
        <v>24</v>
      </c>
      <c r="K27" s="11"/>
      <c r="L27" s="107">
        <f t="shared" si="1"/>
        <v>24997000</v>
      </c>
      <c r="M27" s="107">
        <v>24997000</v>
      </c>
      <c r="N27" s="107"/>
      <c r="O27" s="107">
        <f t="shared" si="2"/>
        <v>455000</v>
      </c>
      <c r="P27" s="107">
        <v>455000</v>
      </c>
      <c r="Q27" s="107"/>
      <c r="R27" s="107">
        <f t="shared" si="3"/>
        <v>0</v>
      </c>
      <c r="S27" s="107"/>
      <c r="T27" s="107"/>
      <c r="U27" s="107">
        <f t="shared" si="4"/>
        <v>0</v>
      </c>
      <c r="V27" s="107"/>
      <c r="W27" s="107"/>
      <c r="X27" s="107">
        <f t="shared" si="5"/>
        <v>0</v>
      </c>
      <c r="Y27" s="107"/>
      <c r="Z27" s="107"/>
      <c r="AA27" s="108">
        <f>C27+I27-L27-O27-U27-X27-R27</f>
        <v>20308000</v>
      </c>
      <c r="AB27" s="7">
        <v>45593</v>
      </c>
    </row>
    <row r="28" spans="1:28" ht="15.75" hidden="1" customHeight="1" x14ac:dyDescent="0.25">
      <c r="A28" s="24">
        <v>45433</v>
      </c>
      <c r="B28" s="25" t="s">
        <v>122</v>
      </c>
      <c r="C28" s="41">
        <v>45760000</v>
      </c>
      <c r="D28" s="25" t="s">
        <v>46</v>
      </c>
      <c r="E28" s="25" t="s">
        <v>298</v>
      </c>
      <c r="F28" s="25">
        <v>10400</v>
      </c>
      <c r="G28" s="25" t="s">
        <v>34</v>
      </c>
      <c r="H28" s="25"/>
      <c r="I28" s="11">
        <f t="shared" si="0"/>
        <v>0</v>
      </c>
      <c r="J28" s="26" t="s">
        <v>28</v>
      </c>
      <c r="K28" s="11"/>
      <c r="L28" s="107">
        <f t="shared" si="1"/>
        <v>0</v>
      </c>
      <c r="M28" s="107"/>
      <c r="N28" s="107"/>
      <c r="O28" s="107">
        <f t="shared" si="2"/>
        <v>0</v>
      </c>
      <c r="P28" s="107"/>
      <c r="Q28" s="107"/>
      <c r="R28" s="107">
        <f t="shared" si="3"/>
        <v>0</v>
      </c>
      <c r="S28" s="107"/>
      <c r="T28" s="107"/>
      <c r="U28" s="107">
        <f t="shared" si="4"/>
        <v>0</v>
      </c>
      <c r="V28" s="107"/>
      <c r="W28" s="107"/>
      <c r="X28" s="107">
        <f t="shared" si="5"/>
        <v>0</v>
      </c>
      <c r="Y28" s="107"/>
      <c r="Z28" s="107"/>
      <c r="AA28" s="108">
        <f>C28+I28-L28-O28-U28-X28-R28</f>
        <v>45760000</v>
      </c>
      <c r="AB28" s="7"/>
    </row>
    <row r="29" spans="1:28" ht="15.75" hidden="1" customHeight="1" x14ac:dyDescent="0.25">
      <c r="A29" s="24">
        <v>45462</v>
      </c>
      <c r="B29" s="25" t="s">
        <v>373</v>
      </c>
      <c r="C29" s="25">
        <v>-40000</v>
      </c>
      <c r="D29" s="25" t="s">
        <v>52</v>
      </c>
      <c r="E29" s="25" t="s">
        <v>216</v>
      </c>
      <c r="F29" s="25">
        <v>4</v>
      </c>
      <c r="G29" s="25" t="s">
        <v>27</v>
      </c>
      <c r="H29" s="25"/>
      <c r="I29" s="11">
        <f t="shared" si="0"/>
        <v>0</v>
      </c>
      <c r="J29" s="31" t="s">
        <v>49</v>
      </c>
      <c r="K29" s="11"/>
      <c r="L29" s="107">
        <f t="shared" si="1"/>
        <v>0</v>
      </c>
      <c r="M29" s="107"/>
      <c r="N29" s="107"/>
      <c r="O29" s="107">
        <f t="shared" si="2"/>
        <v>0</v>
      </c>
      <c r="P29" s="107"/>
      <c r="Q29" s="107"/>
      <c r="R29" s="107">
        <f t="shared" si="3"/>
        <v>0</v>
      </c>
      <c r="S29" s="107"/>
      <c r="T29" s="107"/>
      <c r="U29" s="107">
        <f t="shared" si="4"/>
        <v>0</v>
      </c>
      <c r="V29" s="107"/>
      <c r="W29" s="107"/>
      <c r="X29" s="107">
        <f t="shared" si="5"/>
        <v>0</v>
      </c>
      <c r="Y29" s="107"/>
      <c r="Z29" s="107"/>
      <c r="AA29" s="108">
        <f>C29+I29-L29-O29-U29-X29-R29</f>
        <v>-40000</v>
      </c>
      <c r="AB29" s="7">
        <v>45462</v>
      </c>
    </row>
    <row r="30" spans="1:28" ht="15.75" hidden="1" customHeight="1" x14ac:dyDescent="0.25">
      <c r="A30" s="24">
        <v>45463</v>
      </c>
      <c r="B30" s="25" t="s">
        <v>37</v>
      </c>
      <c r="C30" s="41">
        <v>1566000</v>
      </c>
      <c r="D30" s="25"/>
      <c r="E30" s="25" t="s">
        <v>567</v>
      </c>
      <c r="F30" s="25">
        <v>11.6</v>
      </c>
      <c r="G30" s="25" t="s">
        <v>39</v>
      </c>
      <c r="H30" s="25"/>
      <c r="I30" s="11">
        <f t="shared" si="0"/>
        <v>0</v>
      </c>
      <c r="J30" s="26" t="s">
        <v>28</v>
      </c>
      <c r="K30" s="11"/>
      <c r="L30" s="107">
        <f t="shared" si="1"/>
        <v>0</v>
      </c>
      <c r="M30" s="107"/>
      <c r="N30" s="107"/>
      <c r="O30" s="107">
        <f t="shared" si="2"/>
        <v>0</v>
      </c>
      <c r="P30" s="107"/>
      <c r="Q30" s="107"/>
      <c r="R30" s="107">
        <f t="shared" si="3"/>
        <v>0</v>
      </c>
      <c r="S30" s="107"/>
      <c r="T30" s="107"/>
      <c r="U30" s="107">
        <f t="shared" si="4"/>
        <v>0</v>
      </c>
      <c r="V30" s="107"/>
      <c r="W30" s="107"/>
      <c r="X30" s="107">
        <f t="shared" si="5"/>
        <v>0</v>
      </c>
      <c r="Y30" s="107"/>
      <c r="Z30" s="107"/>
      <c r="AA30" s="108">
        <f>C30+I30-L30-O30-U30-X30-R30</f>
        <v>1566000</v>
      </c>
      <c r="AB30" s="7"/>
    </row>
    <row r="31" spans="1:28" ht="15.75" hidden="1" customHeight="1" x14ac:dyDescent="0.25">
      <c r="A31" s="24">
        <v>45463</v>
      </c>
      <c r="B31" s="25" t="s">
        <v>122</v>
      </c>
      <c r="C31" s="41">
        <v>6250000</v>
      </c>
      <c r="D31" s="25" t="s">
        <v>46</v>
      </c>
      <c r="E31" s="25" t="s">
        <v>128</v>
      </c>
      <c r="F31" s="25">
        <v>50</v>
      </c>
      <c r="G31" s="25" t="s">
        <v>39</v>
      </c>
      <c r="H31" s="25"/>
      <c r="I31" s="11">
        <f t="shared" si="0"/>
        <v>0</v>
      </c>
      <c r="J31" s="26" t="s">
        <v>28</v>
      </c>
      <c r="K31" s="11"/>
      <c r="L31" s="107">
        <f t="shared" si="1"/>
        <v>0</v>
      </c>
      <c r="M31" s="107"/>
      <c r="N31" s="107"/>
      <c r="O31" s="107">
        <f t="shared" si="2"/>
        <v>0</v>
      </c>
      <c r="P31" s="107"/>
      <c r="Q31" s="107"/>
      <c r="R31" s="107">
        <f t="shared" si="3"/>
        <v>0</v>
      </c>
      <c r="S31" s="107"/>
      <c r="T31" s="107"/>
      <c r="U31" s="107">
        <f t="shared" si="4"/>
        <v>0</v>
      </c>
      <c r="V31" s="107"/>
      <c r="W31" s="107"/>
      <c r="X31" s="107">
        <f t="shared" si="5"/>
        <v>0</v>
      </c>
      <c r="Y31" s="107"/>
      <c r="Z31" s="107"/>
      <c r="AA31" s="108">
        <f>C31+I31-L31-O31-U31-X31-R31</f>
        <v>6250000</v>
      </c>
      <c r="AB31" s="7"/>
    </row>
    <row r="32" spans="1:28" ht="15.75" hidden="1" customHeight="1" x14ac:dyDescent="0.25">
      <c r="A32" s="24">
        <v>45464</v>
      </c>
      <c r="B32" s="25" t="s">
        <v>73</v>
      </c>
      <c r="C32" s="41">
        <v>67000</v>
      </c>
      <c r="D32" s="25" t="s">
        <v>46</v>
      </c>
      <c r="E32" s="25" t="s">
        <v>58</v>
      </c>
      <c r="F32" s="25">
        <v>1000</v>
      </c>
      <c r="G32" s="25" t="s">
        <v>34</v>
      </c>
      <c r="H32" s="25"/>
      <c r="I32" s="11">
        <f t="shared" si="0"/>
        <v>0</v>
      </c>
      <c r="J32" s="83" t="s">
        <v>28</v>
      </c>
      <c r="K32" s="11"/>
      <c r="L32" s="107">
        <f t="shared" si="1"/>
        <v>0</v>
      </c>
      <c r="M32" s="107"/>
      <c r="N32" s="107"/>
      <c r="O32" s="107">
        <f t="shared" si="2"/>
        <v>0</v>
      </c>
      <c r="P32" s="107"/>
      <c r="Q32" s="107"/>
      <c r="R32" s="107">
        <f t="shared" si="3"/>
        <v>0</v>
      </c>
      <c r="S32" s="107"/>
      <c r="T32" s="107"/>
      <c r="U32" s="107">
        <f t="shared" si="4"/>
        <v>0</v>
      </c>
      <c r="V32" s="107"/>
      <c r="W32" s="107"/>
      <c r="X32" s="107">
        <f t="shared" si="5"/>
        <v>0</v>
      </c>
      <c r="Y32" s="107"/>
      <c r="Z32" s="107"/>
      <c r="AA32" s="108">
        <f>C32+I32-L32-O32-U32-X32-R32</f>
        <v>67000</v>
      </c>
      <c r="AB32" s="7"/>
    </row>
    <row r="33" spans="1:28" ht="15.75" hidden="1" customHeight="1" x14ac:dyDescent="0.25">
      <c r="A33" s="24">
        <v>45468</v>
      </c>
      <c r="B33" s="25" t="s">
        <v>122</v>
      </c>
      <c r="C33" s="41">
        <v>13500000</v>
      </c>
      <c r="D33" s="25" t="s">
        <v>46</v>
      </c>
      <c r="E33" s="25" t="s">
        <v>117</v>
      </c>
      <c r="F33" s="25">
        <v>30</v>
      </c>
      <c r="G33" s="25" t="s">
        <v>23</v>
      </c>
      <c r="H33" s="25"/>
      <c r="I33" s="11">
        <f t="shared" si="0"/>
        <v>0</v>
      </c>
      <c r="J33" s="26" t="s">
        <v>28</v>
      </c>
      <c r="K33" s="11"/>
      <c r="L33" s="107">
        <f t="shared" si="1"/>
        <v>0</v>
      </c>
      <c r="M33" s="107"/>
      <c r="N33" s="107"/>
      <c r="O33" s="107">
        <f t="shared" si="2"/>
        <v>0</v>
      </c>
      <c r="P33" s="107"/>
      <c r="Q33" s="107"/>
      <c r="R33" s="107">
        <f t="shared" si="3"/>
        <v>0</v>
      </c>
      <c r="S33" s="107"/>
      <c r="T33" s="107"/>
      <c r="U33" s="107">
        <f t="shared" si="4"/>
        <v>0</v>
      </c>
      <c r="V33" s="107"/>
      <c r="W33" s="107"/>
      <c r="X33" s="107">
        <f t="shared" si="5"/>
        <v>0</v>
      </c>
      <c r="Y33" s="107"/>
      <c r="Z33" s="107"/>
      <c r="AA33" s="108">
        <f>C33+I33-L33-O33-U33-X33-R33</f>
        <v>13500000</v>
      </c>
      <c r="AB33" s="7"/>
    </row>
    <row r="34" spans="1:28" ht="15.75" hidden="1" customHeight="1" x14ac:dyDescent="0.25">
      <c r="A34" s="24">
        <v>45468</v>
      </c>
      <c r="B34" s="25" t="s">
        <v>122</v>
      </c>
      <c r="C34" s="41">
        <v>5120000</v>
      </c>
      <c r="D34" s="25" t="s">
        <v>46</v>
      </c>
      <c r="E34" s="25" t="s">
        <v>157</v>
      </c>
      <c r="F34" s="25">
        <v>16</v>
      </c>
      <c r="G34" s="25" t="s">
        <v>48</v>
      </c>
      <c r="H34" s="25"/>
      <c r="I34" s="11">
        <f t="shared" si="0"/>
        <v>0</v>
      </c>
      <c r="J34" s="26" t="s">
        <v>28</v>
      </c>
      <c r="K34" s="11"/>
      <c r="L34" s="107">
        <f t="shared" si="1"/>
        <v>0</v>
      </c>
      <c r="M34" s="107"/>
      <c r="N34" s="107"/>
      <c r="O34" s="107">
        <f t="shared" si="2"/>
        <v>0</v>
      </c>
      <c r="P34" s="107"/>
      <c r="Q34" s="107"/>
      <c r="R34" s="107">
        <f t="shared" si="3"/>
        <v>0</v>
      </c>
      <c r="S34" s="107"/>
      <c r="T34" s="107"/>
      <c r="U34" s="107">
        <f t="shared" si="4"/>
        <v>0</v>
      </c>
      <c r="V34" s="107"/>
      <c r="W34" s="107"/>
      <c r="X34" s="107">
        <f t="shared" si="5"/>
        <v>0</v>
      </c>
      <c r="Y34" s="107"/>
      <c r="Z34" s="107"/>
      <c r="AA34" s="108">
        <f>C34+I34-L34-O34-U34-X34-R34</f>
        <v>5120000</v>
      </c>
      <c r="AB34" s="7"/>
    </row>
    <row r="35" spans="1:28" ht="15.75" hidden="1" customHeight="1" x14ac:dyDescent="0.25">
      <c r="A35" s="24">
        <v>45475</v>
      </c>
      <c r="B35" s="25" t="s">
        <v>122</v>
      </c>
      <c r="C35" s="41">
        <v>9375000</v>
      </c>
      <c r="D35" s="25" t="s">
        <v>46</v>
      </c>
      <c r="E35" s="25" t="s">
        <v>128</v>
      </c>
      <c r="F35" s="25">
        <v>75</v>
      </c>
      <c r="G35" s="25" t="s">
        <v>39</v>
      </c>
      <c r="H35" s="25"/>
      <c r="I35" s="11">
        <f t="shared" si="0"/>
        <v>0</v>
      </c>
      <c r="J35" s="26" t="s">
        <v>28</v>
      </c>
      <c r="K35" s="11"/>
      <c r="L35" s="107">
        <f t="shared" si="1"/>
        <v>0</v>
      </c>
      <c r="M35" s="107"/>
      <c r="N35" s="107"/>
      <c r="O35" s="107">
        <f t="shared" si="2"/>
        <v>0</v>
      </c>
      <c r="P35" s="107"/>
      <c r="Q35" s="107"/>
      <c r="R35" s="107">
        <f t="shared" si="3"/>
        <v>0</v>
      </c>
      <c r="S35" s="107"/>
      <c r="T35" s="107"/>
      <c r="U35" s="107">
        <f t="shared" si="4"/>
        <v>0</v>
      </c>
      <c r="V35" s="107"/>
      <c r="W35" s="107"/>
      <c r="X35" s="107">
        <f t="shared" si="5"/>
        <v>0</v>
      </c>
      <c r="Y35" s="107"/>
      <c r="Z35" s="107"/>
      <c r="AA35" s="108">
        <f>C35+I35-L35-O35-U35-X35-R35</f>
        <v>9375000</v>
      </c>
      <c r="AB35" s="7"/>
    </row>
    <row r="36" spans="1:28" ht="15.75" hidden="1" customHeight="1" x14ac:dyDescent="0.25">
      <c r="A36" s="24">
        <v>45476</v>
      </c>
      <c r="B36" s="25" t="s">
        <v>497</v>
      </c>
      <c r="C36" s="25">
        <v>-120000</v>
      </c>
      <c r="D36" s="25" t="s">
        <v>46</v>
      </c>
      <c r="E36" s="25" t="s">
        <v>135</v>
      </c>
      <c r="F36" s="21">
        <v>5</v>
      </c>
      <c r="G36" s="25" t="s">
        <v>48</v>
      </c>
      <c r="H36" s="25"/>
      <c r="I36" s="11">
        <f t="shared" si="0"/>
        <v>0</v>
      </c>
      <c r="J36" s="31" t="s">
        <v>49</v>
      </c>
      <c r="K36" s="11">
        <v>602</v>
      </c>
      <c r="L36" s="107">
        <f t="shared" si="1"/>
        <v>0</v>
      </c>
      <c r="M36" s="107"/>
      <c r="N36" s="107"/>
      <c r="O36" s="107">
        <f t="shared" si="2"/>
        <v>0</v>
      </c>
      <c r="P36" s="107"/>
      <c r="Q36" s="107"/>
      <c r="R36" s="107">
        <f t="shared" si="3"/>
        <v>0</v>
      </c>
      <c r="S36" s="107"/>
      <c r="T36" s="107"/>
      <c r="U36" s="107">
        <f t="shared" si="4"/>
        <v>0</v>
      </c>
      <c r="V36" s="107"/>
      <c r="W36" s="107"/>
      <c r="X36" s="107">
        <f t="shared" si="5"/>
        <v>0</v>
      </c>
      <c r="Y36" s="107"/>
      <c r="Z36" s="107"/>
      <c r="AA36" s="108">
        <f>C36+I36-L36-O36-U36-X36-R36</f>
        <v>-120000</v>
      </c>
      <c r="AB36" s="7">
        <v>45474</v>
      </c>
    </row>
    <row r="37" spans="1:28" ht="15.75" customHeight="1" x14ac:dyDescent="0.25">
      <c r="A37" s="24">
        <v>45479</v>
      </c>
      <c r="B37" s="25" t="s">
        <v>205</v>
      </c>
      <c r="C37" s="41">
        <v>1755000</v>
      </c>
      <c r="D37" s="25" t="s">
        <v>46</v>
      </c>
      <c r="E37" s="25" t="s">
        <v>534</v>
      </c>
      <c r="F37" s="25">
        <v>500</v>
      </c>
      <c r="G37" s="25" t="s">
        <v>34</v>
      </c>
      <c r="H37" s="25"/>
      <c r="I37" s="11">
        <f t="shared" si="0"/>
        <v>0</v>
      </c>
      <c r="J37" s="26" t="s">
        <v>28</v>
      </c>
      <c r="K37" s="11" t="s">
        <v>1691</v>
      </c>
      <c r="L37" s="107">
        <f t="shared" si="1"/>
        <v>0</v>
      </c>
      <c r="M37" s="107"/>
      <c r="N37" s="107"/>
      <c r="O37" s="107">
        <f t="shared" si="2"/>
        <v>0</v>
      </c>
      <c r="P37" s="107"/>
      <c r="Q37" s="107"/>
      <c r="R37" s="107">
        <f t="shared" si="3"/>
        <v>0</v>
      </c>
      <c r="S37" s="107"/>
      <c r="T37" s="107"/>
      <c r="U37" s="107">
        <f t="shared" si="4"/>
        <v>0</v>
      </c>
      <c r="V37" s="107"/>
      <c r="W37" s="107"/>
      <c r="X37" s="107">
        <f t="shared" si="5"/>
        <v>0</v>
      </c>
      <c r="Y37" s="107"/>
      <c r="Z37" s="107"/>
      <c r="AA37" s="108">
        <f>C37+I37-L37-O37-U37-X37-R37</f>
        <v>1755000</v>
      </c>
      <c r="AB37" s="7"/>
    </row>
    <row r="38" spans="1:28" ht="15.75" hidden="1" customHeight="1" x14ac:dyDescent="0.25">
      <c r="A38" s="29">
        <v>45483</v>
      </c>
      <c r="B38" s="27" t="s">
        <v>1142</v>
      </c>
      <c r="C38" s="106">
        <v>450000</v>
      </c>
      <c r="D38" s="27" t="s">
        <v>52</v>
      </c>
      <c r="E38" s="27" t="s">
        <v>56</v>
      </c>
      <c r="F38" s="27">
        <v>1</v>
      </c>
      <c r="G38" s="27" t="s">
        <v>23</v>
      </c>
      <c r="H38" s="27"/>
      <c r="I38" s="15">
        <f t="shared" si="0"/>
        <v>0</v>
      </c>
      <c r="J38" s="32" t="s">
        <v>324</v>
      </c>
      <c r="K38" s="15"/>
      <c r="L38" s="136">
        <f t="shared" si="1"/>
        <v>0</v>
      </c>
      <c r="M38" s="136"/>
      <c r="N38" s="136"/>
      <c r="O38" s="136">
        <f t="shared" si="2"/>
        <v>0</v>
      </c>
      <c r="P38" s="136"/>
      <c r="Q38" s="136"/>
      <c r="R38" s="136">
        <f t="shared" si="3"/>
        <v>0</v>
      </c>
      <c r="S38" s="136"/>
      <c r="T38" s="136"/>
      <c r="U38" s="136">
        <f t="shared" si="4"/>
        <v>450000</v>
      </c>
      <c r="V38" s="136">
        <v>450000</v>
      </c>
      <c r="W38" s="136"/>
      <c r="X38" s="136">
        <f t="shared" si="5"/>
        <v>0</v>
      </c>
      <c r="Y38" s="136"/>
      <c r="Z38" s="136"/>
      <c r="AA38" s="137">
        <f>C38+I38-L38-O38-U38-X38-R38</f>
        <v>0</v>
      </c>
      <c r="AB38" s="138">
        <v>45567</v>
      </c>
    </row>
    <row r="39" spans="1:28" ht="15.75" hidden="1" customHeight="1" x14ac:dyDescent="0.25">
      <c r="A39" s="24">
        <v>45484</v>
      </c>
      <c r="B39" s="25" t="s">
        <v>531</v>
      </c>
      <c r="C39" s="41">
        <v>4026000</v>
      </c>
      <c r="D39" s="25" t="s">
        <v>52</v>
      </c>
      <c r="E39" s="25" t="s">
        <v>762</v>
      </c>
      <c r="F39" s="25">
        <v>2400</v>
      </c>
      <c r="G39" s="25" t="s">
        <v>34</v>
      </c>
      <c r="H39" s="25"/>
      <c r="I39" s="11">
        <f t="shared" si="0"/>
        <v>0</v>
      </c>
      <c r="J39" s="38" t="s">
        <v>24</v>
      </c>
      <c r="K39" s="11"/>
      <c r="L39" s="107">
        <f t="shared" si="1"/>
        <v>0</v>
      </c>
      <c r="M39" s="107"/>
      <c r="N39" s="107"/>
      <c r="O39" s="107">
        <f t="shared" si="2"/>
        <v>0</v>
      </c>
      <c r="P39" s="107"/>
      <c r="Q39" s="107"/>
      <c r="R39" s="107">
        <f t="shared" si="3"/>
        <v>1200000</v>
      </c>
      <c r="S39" s="107">
        <v>1200000</v>
      </c>
      <c r="T39" s="107"/>
      <c r="U39" s="107">
        <f t="shared" si="4"/>
        <v>900000</v>
      </c>
      <c r="V39" s="107">
        <v>900000</v>
      </c>
      <c r="W39" s="107"/>
      <c r="X39" s="107">
        <f t="shared" si="5"/>
        <v>0</v>
      </c>
      <c r="Y39" s="107"/>
      <c r="Z39" s="107"/>
      <c r="AA39" s="108">
        <f>C39+I39-L39-O39-U39-X39-R39</f>
        <v>1926000</v>
      </c>
      <c r="AB39" s="7">
        <v>45586</v>
      </c>
    </row>
    <row r="40" spans="1:28" ht="15.75" hidden="1" customHeight="1" x14ac:dyDescent="0.25">
      <c r="A40" s="24">
        <v>45485</v>
      </c>
      <c r="B40" s="25" t="s">
        <v>1009</v>
      </c>
      <c r="C40" s="41">
        <v>12400000</v>
      </c>
      <c r="D40" s="25" t="s">
        <v>52</v>
      </c>
      <c r="E40" s="25" t="s">
        <v>1580</v>
      </c>
      <c r="F40" s="25">
        <v>298</v>
      </c>
      <c r="G40" s="25" t="s">
        <v>34</v>
      </c>
      <c r="H40" s="25"/>
      <c r="I40" s="11">
        <f t="shared" si="0"/>
        <v>0</v>
      </c>
      <c r="J40" s="38" t="s">
        <v>24</v>
      </c>
      <c r="K40" s="11"/>
      <c r="L40" s="107">
        <f t="shared" si="1"/>
        <v>0</v>
      </c>
      <c r="M40" s="107"/>
      <c r="N40" s="107"/>
      <c r="O40" s="107">
        <f t="shared" si="2"/>
        <v>2500000</v>
      </c>
      <c r="P40" s="107">
        <v>2500000</v>
      </c>
      <c r="Q40" s="107"/>
      <c r="R40" s="107">
        <f t="shared" si="3"/>
        <v>0</v>
      </c>
      <c r="S40" s="107"/>
      <c r="T40" s="107"/>
      <c r="U40" s="107">
        <f t="shared" si="4"/>
        <v>0</v>
      </c>
      <c r="V40" s="107"/>
      <c r="W40" s="107"/>
      <c r="X40" s="107">
        <f t="shared" si="5"/>
        <v>0</v>
      </c>
      <c r="Y40" s="107"/>
      <c r="Z40" s="107"/>
      <c r="AA40" s="108">
        <f>C40+I40-L40-O40-U40-X40-R40</f>
        <v>9900000</v>
      </c>
      <c r="AB40" s="7">
        <v>45572</v>
      </c>
    </row>
    <row r="41" spans="1:28" ht="15.75" hidden="1" customHeight="1" x14ac:dyDescent="0.25">
      <c r="A41" s="24">
        <v>45485</v>
      </c>
      <c r="B41" s="25" t="s">
        <v>1009</v>
      </c>
      <c r="C41" s="41">
        <v>4000000</v>
      </c>
      <c r="D41" s="25" t="s">
        <v>52</v>
      </c>
      <c r="E41" s="25" t="s">
        <v>79</v>
      </c>
      <c r="F41" s="25">
        <v>80</v>
      </c>
      <c r="G41" s="25" t="s">
        <v>77</v>
      </c>
      <c r="H41" s="25"/>
      <c r="I41" s="11">
        <f t="shared" si="0"/>
        <v>0</v>
      </c>
      <c r="J41" s="26" t="s">
        <v>28</v>
      </c>
      <c r="K41" s="11"/>
      <c r="L41" s="107">
        <f t="shared" si="1"/>
        <v>0</v>
      </c>
      <c r="M41" s="107"/>
      <c r="N41" s="107"/>
      <c r="O41" s="107">
        <f t="shared" si="2"/>
        <v>0</v>
      </c>
      <c r="P41" s="107"/>
      <c r="Q41" s="107"/>
      <c r="R41" s="107">
        <f t="shared" si="3"/>
        <v>0</v>
      </c>
      <c r="S41" s="107"/>
      <c r="T41" s="107"/>
      <c r="U41" s="107">
        <f t="shared" si="4"/>
        <v>0</v>
      </c>
      <c r="V41" s="107"/>
      <c r="W41" s="107"/>
      <c r="X41" s="107">
        <f t="shared" si="5"/>
        <v>0</v>
      </c>
      <c r="Y41" s="107"/>
      <c r="Z41" s="107"/>
      <c r="AA41" s="108">
        <f>C41+I41-L41-O41-U41-X41-R41</f>
        <v>4000000</v>
      </c>
      <c r="AB41" s="7"/>
    </row>
    <row r="42" spans="1:28" ht="15.75" hidden="1" customHeight="1" x14ac:dyDescent="0.25">
      <c r="A42" s="24">
        <v>45490</v>
      </c>
      <c r="B42" s="25" t="s">
        <v>271</v>
      </c>
      <c r="C42" s="25">
        <v>-2500000</v>
      </c>
      <c r="D42" s="25" t="s">
        <v>52</v>
      </c>
      <c r="E42" s="25" t="s">
        <v>79</v>
      </c>
      <c r="F42" s="25">
        <v>100</v>
      </c>
      <c r="G42" s="25" t="s">
        <v>77</v>
      </c>
      <c r="H42" s="25"/>
      <c r="I42" s="11">
        <f t="shared" si="0"/>
        <v>0</v>
      </c>
      <c r="J42" s="31" t="s">
        <v>49</v>
      </c>
      <c r="K42" s="11"/>
      <c r="L42" s="107">
        <f t="shared" si="1"/>
        <v>0</v>
      </c>
      <c r="M42" s="107"/>
      <c r="N42" s="107"/>
      <c r="O42" s="107">
        <f t="shared" si="2"/>
        <v>0</v>
      </c>
      <c r="P42" s="107"/>
      <c r="Q42" s="107"/>
      <c r="R42" s="107">
        <f t="shared" si="3"/>
        <v>0</v>
      </c>
      <c r="S42" s="107"/>
      <c r="T42" s="107"/>
      <c r="U42" s="107">
        <f t="shared" si="4"/>
        <v>0</v>
      </c>
      <c r="V42" s="107"/>
      <c r="W42" s="107"/>
      <c r="X42" s="107">
        <f t="shared" si="5"/>
        <v>0</v>
      </c>
      <c r="Y42" s="107"/>
      <c r="Z42" s="107"/>
      <c r="AA42" s="108">
        <f>C42+I42-L42-O42-U42-X42-R42</f>
        <v>-2500000</v>
      </c>
      <c r="AB42" s="7">
        <v>45490</v>
      </c>
    </row>
    <row r="43" spans="1:28" ht="15.75" hidden="1" customHeight="1" x14ac:dyDescent="0.25">
      <c r="A43" s="24">
        <v>45495</v>
      </c>
      <c r="B43" s="25" t="s">
        <v>531</v>
      </c>
      <c r="C43" s="41">
        <v>897600</v>
      </c>
      <c r="D43" s="25" t="s">
        <v>52</v>
      </c>
      <c r="E43" s="25" t="s">
        <v>225</v>
      </c>
      <c r="F43" s="25">
        <v>300</v>
      </c>
      <c r="G43" s="25" t="s">
        <v>34</v>
      </c>
      <c r="H43" s="25"/>
      <c r="I43" s="11">
        <f t="shared" si="0"/>
        <v>0</v>
      </c>
      <c r="J43" s="26" t="s">
        <v>28</v>
      </c>
      <c r="K43" s="11"/>
      <c r="L43" s="107">
        <f t="shared" si="1"/>
        <v>0</v>
      </c>
      <c r="M43" s="107"/>
      <c r="N43" s="107"/>
      <c r="O43" s="107">
        <f t="shared" si="2"/>
        <v>0</v>
      </c>
      <c r="P43" s="107"/>
      <c r="Q43" s="107"/>
      <c r="R43" s="107">
        <f t="shared" si="3"/>
        <v>0</v>
      </c>
      <c r="S43" s="107"/>
      <c r="T43" s="107"/>
      <c r="U43" s="107">
        <f t="shared" si="4"/>
        <v>0</v>
      </c>
      <c r="V43" s="107"/>
      <c r="W43" s="107"/>
      <c r="X43" s="107">
        <f t="shared" si="5"/>
        <v>0</v>
      </c>
      <c r="Y43" s="107"/>
      <c r="Z43" s="107"/>
      <c r="AA43" s="108">
        <f>C43+I43-L43-O43-U43-X43-R43</f>
        <v>897600</v>
      </c>
      <c r="AB43" s="7"/>
    </row>
    <row r="44" spans="1:28" ht="15.75" hidden="1" customHeight="1" x14ac:dyDescent="0.25">
      <c r="A44" s="24">
        <v>45495</v>
      </c>
      <c r="B44" s="25" t="s">
        <v>531</v>
      </c>
      <c r="C44" s="41">
        <v>272500</v>
      </c>
      <c r="D44" s="25" t="s">
        <v>52</v>
      </c>
      <c r="E44" s="25" t="s">
        <v>109</v>
      </c>
      <c r="F44" s="25">
        <v>250</v>
      </c>
      <c r="G44" s="25" t="s">
        <v>34</v>
      </c>
      <c r="H44" s="25"/>
      <c r="I44" s="11">
        <f t="shared" si="0"/>
        <v>0</v>
      </c>
      <c r="J44" s="26" t="s">
        <v>28</v>
      </c>
      <c r="K44" s="11"/>
      <c r="L44" s="107">
        <f t="shared" si="1"/>
        <v>0</v>
      </c>
      <c r="M44" s="107"/>
      <c r="N44" s="107"/>
      <c r="O44" s="107">
        <f t="shared" si="2"/>
        <v>0</v>
      </c>
      <c r="P44" s="107"/>
      <c r="Q44" s="107"/>
      <c r="R44" s="107">
        <f t="shared" si="3"/>
        <v>0</v>
      </c>
      <c r="S44" s="107"/>
      <c r="T44" s="107"/>
      <c r="U44" s="107">
        <f t="shared" si="4"/>
        <v>0</v>
      </c>
      <c r="V44" s="107"/>
      <c r="W44" s="107"/>
      <c r="X44" s="107">
        <f t="shared" si="5"/>
        <v>0</v>
      </c>
      <c r="Y44" s="107"/>
      <c r="Z44" s="107"/>
      <c r="AA44" s="108">
        <f>C44+I44-L44-O44-U44-X44-R44</f>
        <v>272500</v>
      </c>
      <c r="AB44" s="7"/>
    </row>
    <row r="45" spans="1:28" ht="15.75" hidden="1" customHeight="1" x14ac:dyDescent="0.25">
      <c r="A45" s="24">
        <v>45496</v>
      </c>
      <c r="B45" s="25" t="s">
        <v>122</v>
      </c>
      <c r="C45" s="41">
        <v>7735500</v>
      </c>
      <c r="D45" s="25" t="s">
        <v>46</v>
      </c>
      <c r="E45" s="25" t="s">
        <v>196</v>
      </c>
      <c r="F45" s="25">
        <v>57.3</v>
      </c>
      <c r="G45" s="25" t="s">
        <v>39</v>
      </c>
      <c r="H45" s="25"/>
      <c r="I45" s="11">
        <f t="shared" si="0"/>
        <v>0</v>
      </c>
      <c r="J45" s="26" t="s">
        <v>28</v>
      </c>
      <c r="K45" s="11"/>
      <c r="L45" s="107">
        <f t="shared" si="1"/>
        <v>0</v>
      </c>
      <c r="M45" s="107"/>
      <c r="N45" s="107"/>
      <c r="O45" s="107">
        <f t="shared" si="2"/>
        <v>0</v>
      </c>
      <c r="P45" s="107"/>
      <c r="Q45" s="107"/>
      <c r="R45" s="107">
        <f t="shared" si="3"/>
        <v>0</v>
      </c>
      <c r="S45" s="107"/>
      <c r="T45" s="107"/>
      <c r="U45" s="107">
        <f t="shared" si="4"/>
        <v>0</v>
      </c>
      <c r="V45" s="107"/>
      <c r="W45" s="107"/>
      <c r="X45" s="107">
        <f t="shared" si="5"/>
        <v>0</v>
      </c>
      <c r="Y45" s="107"/>
      <c r="Z45" s="107"/>
      <c r="AA45" s="108">
        <f>C45+I45-L45-O45-U45-X45-R45</f>
        <v>7735500</v>
      </c>
      <c r="AB45" s="7"/>
    </row>
    <row r="46" spans="1:28" ht="15.75" hidden="1" customHeight="1" x14ac:dyDescent="0.25">
      <c r="A46" s="24">
        <v>45496</v>
      </c>
      <c r="B46" s="25" t="s">
        <v>122</v>
      </c>
      <c r="C46" s="41">
        <v>3091000</v>
      </c>
      <c r="D46" s="25" t="s">
        <v>46</v>
      </c>
      <c r="E46" s="25" t="s">
        <v>81</v>
      </c>
      <c r="F46" s="25">
        <v>93</v>
      </c>
      <c r="G46" s="25" t="s">
        <v>39</v>
      </c>
      <c r="H46" s="25"/>
      <c r="I46" s="11">
        <f t="shared" si="0"/>
        <v>0</v>
      </c>
      <c r="J46" s="38" t="s">
        <v>78</v>
      </c>
      <c r="K46" s="11"/>
      <c r="L46" s="107">
        <f t="shared" si="1"/>
        <v>0</v>
      </c>
      <c r="M46" s="107"/>
      <c r="N46" s="107"/>
      <c r="O46" s="107">
        <f t="shared" si="2"/>
        <v>0</v>
      </c>
      <c r="P46" s="107"/>
      <c r="Q46" s="107"/>
      <c r="R46" s="107">
        <f t="shared" si="3"/>
        <v>0</v>
      </c>
      <c r="S46" s="107"/>
      <c r="T46" s="107"/>
      <c r="U46" s="107">
        <f t="shared" si="4"/>
        <v>0</v>
      </c>
      <c r="V46" s="107"/>
      <c r="W46" s="107"/>
      <c r="X46" s="107">
        <f t="shared" si="5"/>
        <v>0</v>
      </c>
      <c r="Y46" s="107"/>
      <c r="Z46" s="107"/>
      <c r="AA46" s="108">
        <f>C46+I46-L46-O46-U46-X46-R46</f>
        <v>3091000</v>
      </c>
      <c r="AB46" s="7"/>
    </row>
    <row r="47" spans="1:28" ht="15.75" hidden="1" customHeight="1" x14ac:dyDescent="0.25">
      <c r="A47" s="29">
        <v>45505</v>
      </c>
      <c r="B47" s="27" t="s">
        <v>231</v>
      </c>
      <c r="C47" s="106">
        <v>860000</v>
      </c>
      <c r="D47" s="27" t="s">
        <v>46</v>
      </c>
      <c r="E47" s="27" t="s">
        <v>60</v>
      </c>
      <c r="F47" s="27">
        <v>1500</v>
      </c>
      <c r="G47" s="27" t="s">
        <v>34</v>
      </c>
      <c r="H47" s="27"/>
      <c r="I47" s="15">
        <f t="shared" si="0"/>
        <v>0</v>
      </c>
      <c r="J47" s="32" t="s">
        <v>312</v>
      </c>
      <c r="K47" s="15"/>
      <c r="L47" s="136">
        <f t="shared" si="1"/>
        <v>0</v>
      </c>
      <c r="M47" s="136"/>
      <c r="N47" s="136"/>
      <c r="O47" s="136">
        <f t="shared" si="2"/>
        <v>860000</v>
      </c>
      <c r="P47" s="136">
        <v>860000</v>
      </c>
      <c r="Q47" s="136"/>
      <c r="R47" s="136">
        <f t="shared" si="3"/>
        <v>0</v>
      </c>
      <c r="S47" s="136"/>
      <c r="T47" s="136"/>
      <c r="U47" s="136">
        <f t="shared" si="4"/>
        <v>0</v>
      </c>
      <c r="V47" s="136"/>
      <c r="W47" s="136"/>
      <c r="X47" s="136">
        <f t="shared" si="5"/>
        <v>0</v>
      </c>
      <c r="Y47" s="136"/>
      <c r="Z47" s="136"/>
      <c r="AA47" s="137">
        <f>C47+I47-L47-O47-U47-X47-R47</f>
        <v>0</v>
      </c>
      <c r="AB47" s="138">
        <v>45575</v>
      </c>
    </row>
    <row r="48" spans="1:28" ht="15.75" hidden="1" customHeight="1" x14ac:dyDescent="0.25">
      <c r="A48" s="24">
        <v>45505</v>
      </c>
      <c r="B48" s="25" t="s">
        <v>75</v>
      </c>
      <c r="C48" s="25">
        <v>-300000</v>
      </c>
      <c r="D48" s="25" t="s">
        <v>52</v>
      </c>
      <c r="E48" s="25" t="s">
        <v>294</v>
      </c>
      <c r="F48" s="25">
        <v>300</v>
      </c>
      <c r="G48" s="25" t="s">
        <v>27</v>
      </c>
      <c r="H48" s="25"/>
      <c r="I48" s="11">
        <f t="shared" si="0"/>
        <v>0</v>
      </c>
      <c r="J48" s="31" t="s">
        <v>49</v>
      </c>
      <c r="K48" s="11"/>
      <c r="L48" s="107">
        <f t="shared" si="1"/>
        <v>0</v>
      </c>
      <c r="M48" s="107"/>
      <c r="N48" s="107"/>
      <c r="O48" s="107">
        <f t="shared" si="2"/>
        <v>0</v>
      </c>
      <c r="P48" s="107"/>
      <c r="Q48" s="107"/>
      <c r="R48" s="107">
        <f t="shared" si="3"/>
        <v>0</v>
      </c>
      <c r="S48" s="107"/>
      <c r="T48" s="107"/>
      <c r="U48" s="107">
        <f t="shared" si="4"/>
        <v>0</v>
      </c>
      <c r="V48" s="107"/>
      <c r="W48" s="107"/>
      <c r="X48" s="107">
        <f t="shared" si="5"/>
        <v>0</v>
      </c>
      <c r="Y48" s="107"/>
      <c r="Z48" s="107"/>
      <c r="AA48" s="108">
        <f>C48+I48-L48-O48-U48-X48-R48</f>
        <v>-300000</v>
      </c>
      <c r="AB48" s="7">
        <v>45513</v>
      </c>
    </row>
    <row r="49" spans="1:28" ht="15.75" hidden="1" customHeight="1" x14ac:dyDescent="0.25">
      <c r="A49" s="29">
        <v>45505</v>
      </c>
      <c r="B49" s="27" t="s">
        <v>73</v>
      </c>
      <c r="C49" s="106">
        <v>1134000</v>
      </c>
      <c r="D49" s="27" t="s">
        <v>46</v>
      </c>
      <c r="E49" s="27" t="s">
        <v>50</v>
      </c>
      <c r="F49" s="27">
        <v>300</v>
      </c>
      <c r="G49" s="27" t="s">
        <v>34</v>
      </c>
      <c r="H49" s="27"/>
      <c r="I49" s="15">
        <f t="shared" si="0"/>
        <v>0</v>
      </c>
      <c r="J49" s="32" t="s">
        <v>324</v>
      </c>
      <c r="K49" s="15"/>
      <c r="L49" s="136">
        <f t="shared" si="1"/>
        <v>1134000</v>
      </c>
      <c r="M49" s="136">
        <v>1134000</v>
      </c>
      <c r="N49" s="136"/>
      <c r="O49" s="136">
        <f t="shared" si="2"/>
        <v>0</v>
      </c>
      <c r="P49" s="136"/>
      <c r="Q49" s="136"/>
      <c r="R49" s="136">
        <f t="shared" si="3"/>
        <v>0</v>
      </c>
      <c r="S49" s="136"/>
      <c r="T49" s="136"/>
      <c r="U49" s="136">
        <f t="shared" si="4"/>
        <v>0</v>
      </c>
      <c r="V49" s="136"/>
      <c r="W49" s="136"/>
      <c r="X49" s="136">
        <f t="shared" si="5"/>
        <v>0</v>
      </c>
      <c r="Y49" s="136"/>
      <c r="Z49" s="136"/>
      <c r="AA49" s="137">
        <f>C49+I49-L49-O49-U49-X49-R49</f>
        <v>0</v>
      </c>
      <c r="AB49" s="138">
        <v>45589</v>
      </c>
    </row>
    <row r="50" spans="1:28" ht="15.75" hidden="1" customHeight="1" x14ac:dyDescent="0.25">
      <c r="A50" s="24">
        <v>45506</v>
      </c>
      <c r="B50" s="25" t="s">
        <v>73</v>
      </c>
      <c r="C50" s="41">
        <v>1134000</v>
      </c>
      <c r="D50" s="25" t="s">
        <v>46</v>
      </c>
      <c r="E50" s="25" t="s">
        <v>50</v>
      </c>
      <c r="F50" s="25">
        <v>300</v>
      </c>
      <c r="G50" s="25" t="s">
        <v>34</v>
      </c>
      <c r="H50" s="25"/>
      <c r="I50" s="11">
        <f t="shared" si="0"/>
        <v>0</v>
      </c>
      <c r="J50" s="31" t="s">
        <v>324</v>
      </c>
      <c r="K50" s="11"/>
      <c r="L50" s="107">
        <f t="shared" si="1"/>
        <v>1134000</v>
      </c>
      <c r="M50" s="107">
        <v>1134000</v>
      </c>
      <c r="N50" s="107"/>
      <c r="O50" s="107">
        <f t="shared" si="2"/>
        <v>0</v>
      </c>
      <c r="P50" s="107"/>
      <c r="Q50" s="107"/>
      <c r="R50" s="107">
        <f t="shared" si="3"/>
        <v>0</v>
      </c>
      <c r="S50" s="107"/>
      <c r="T50" s="107"/>
      <c r="U50" s="107">
        <f t="shared" si="4"/>
        <v>0</v>
      </c>
      <c r="V50" s="107"/>
      <c r="W50" s="107"/>
      <c r="X50" s="107">
        <f t="shared" si="5"/>
        <v>0</v>
      </c>
      <c r="Y50" s="107"/>
      <c r="Z50" s="107"/>
      <c r="AA50" s="108">
        <f>C50+I50-L50-O50-U50-X50-R50</f>
        <v>0</v>
      </c>
      <c r="AB50" s="7">
        <v>45589</v>
      </c>
    </row>
    <row r="51" spans="1:28" ht="15.75" hidden="1" customHeight="1" x14ac:dyDescent="0.25">
      <c r="A51" s="24">
        <v>45506</v>
      </c>
      <c r="B51" s="25" t="s">
        <v>73</v>
      </c>
      <c r="C51" s="41">
        <v>400000</v>
      </c>
      <c r="D51" s="25" t="s">
        <v>46</v>
      </c>
      <c r="E51" s="25" t="s">
        <v>58</v>
      </c>
      <c r="F51" s="25">
        <v>200</v>
      </c>
      <c r="G51" s="25" t="s">
        <v>34</v>
      </c>
      <c r="H51" s="25"/>
      <c r="I51" s="11">
        <f t="shared" si="0"/>
        <v>0</v>
      </c>
      <c r="J51" s="31" t="s">
        <v>324</v>
      </c>
      <c r="K51" s="11"/>
      <c r="L51" s="107">
        <f t="shared" si="1"/>
        <v>400000</v>
      </c>
      <c r="M51" s="107">
        <v>400000</v>
      </c>
      <c r="N51" s="107"/>
      <c r="O51" s="107">
        <f t="shared" si="2"/>
        <v>0</v>
      </c>
      <c r="P51" s="107"/>
      <c r="Q51" s="107"/>
      <c r="R51" s="107">
        <f t="shared" si="3"/>
        <v>0</v>
      </c>
      <c r="S51" s="107"/>
      <c r="T51" s="107"/>
      <c r="U51" s="107">
        <f t="shared" si="4"/>
        <v>0</v>
      </c>
      <c r="V51" s="107"/>
      <c r="W51" s="107"/>
      <c r="X51" s="107">
        <f t="shared" si="5"/>
        <v>0</v>
      </c>
      <c r="Y51" s="107"/>
      <c r="Z51" s="107"/>
      <c r="AA51" s="108">
        <f>C51+I51-L51-O51-U51-X51-R51</f>
        <v>0</v>
      </c>
      <c r="AB51" s="7">
        <v>45589</v>
      </c>
    </row>
    <row r="52" spans="1:28" ht="15.75" hidden="1" customHeight="1" x14ac:dyDescent="0.25">
      <c r="A52" s="24">
        <v>45506</v>
      </c>
      <c r="B52" s="25" t="s">
        <v>304</v>
      </c>
      <c r="C52" s="41">
        <v>12000000</v>
      </c>
      <c r="D52" s="25" t="s">
        <v>46</v>
      </c>
      <c r="E52" s="25" t="s">
        <v>64</v>
      </c>
      <c r="F52" s="25">
        <v>200</v>
      </c>
      <c r="G52" s="25" t="s">
        <v>39</v>
      </c>
      <c r="H52" s="25"/>
      <c r="I52" s="11">
        <f t="shared" si="0"/>
        <v>0</v>
      </c>
      <c r="J52" s="31" t="s">
        <v>312</v>
      </c>
      <c r="K52" s="11"/>
      <c r="L52" s="107">
        <f t="shared" si="1"/>
        <v>0</v>
      </c>
      <c r="M52" s="107"/>
      <c r="N52" s="107"/>
      <c r="O52" s="107">
        <f t="shared" si="2"/>
        <v>12000000</v>
      </c>
      <c r="P52" s="107">
        <v>12000000</v>
      </c>
      <c r="Q52" s="107"/>
      <c r="R52" s="107">
        <f t="shared" si="3"/>
        <v>0</v>
      </c>
      <c r="S52" s="107"/>
      <c r="T52" s="107"/>
      <c r="U52" s="107">
        <f t="shared" si="4"/>
        <v>0</v>
      </c>
      <c r="V52" s="107"/>
      <c r="W52" s="107"/>
      <c r="X52" s="107">
        <f t="shared" si="5"/>
        <v>0</v>
      </c>
      <c r="Y52" s="107"/>
      <c r="Z52" s="107"/>
      <c r="AA52" s="108">
        <f>C52+I52-L52-O52-U52-X52-R52</f>
        <v>0</v>
      </c>
      <c r="AB52" s="7">
        <v>45596</v>
      </c>
    </row>
    <row r="53" spans="1:28" ht="15.75" hidden="1" customHeight="1" x14ac:dyDescent="0.25">
      <c r="A53" s="29">
        <v>45507</v>
      </c>
      <c r="B53" s="27" t="s">
        <v>445</v>
      </c>
      <c r="C53" s="106">
        <v>3000000</v>
      </c>
      <c r="D53" s="27" t="s">
        <v>52</v>
      </c>
      <c r="E53" s="27" t="s">
        <v>58</v>
      </c>
      <c r="F53" s="27">
        <v>10400</v>
      </c>
      <c r="G53" s="27" t="s">
        <v>34</v>
      </c>
      <c r="H53" s="27"/>
      <c r="I53" s="15">
        <f t="shared" si="0"/>
        <v>0</v>
      </c>
      <c r="J53" s="141" t="s">
        <v>312</v>
      </c>
      <c r="K53" s="15"/>
      <c r="L53" s="136">
        <f t="shared" si="1"/>
        <v>0</v>
      </c>
      <c r="M53" s="136"/>
      <c r="N53" s="136"/>
      <c r="O53" s="136">
        <f t="shared" si="2"/>
        <v>0</v>
      </c>
      <c r="P53" s="136"/>
      <c r="Q53" s="136"/>
      <c r="R53" s="136">
        <f t="shared" si="3"/>
        <v>3000000</v>
      </c>
      <c r="S53" s="136">
        <v>3000000</v>
      </c>
      <c r="T53" s="136"/>
      <c r="U53" s="136">
        <f t="shared" si="4"/>
        <v>0</v>
      </c>
      <c r="V53" s="136"/>
      <c r="W53" s="136"/>
      <c r="X53" s="136">
        <f t="shared" si="5"/>
        <v>0</v>
      </c>
      <c r="Y53" s="136"/>
      <c r="Z53" s="136"/>
      <c r="AA53" s="137">
        <f>C53+I53-L53-O53-U53-X53-R53</f>
        <v>0</v>
      </c>
      <c r="AB53" s="138">
        <v>45569</v>
      </c>
    </row>
    <row r="54" spans="1:28" ht="15.75" hidden="1" customHeight="1" x14ac:dyDescent="0.25">
      <c r="A54" s="24">
        <v>45507</v>
      </c>
      <c r="B54" s="25" t="s">
        <v>176</v>
      </c>
      <c r="C54" s="41">
        <v>3750000</v>
      </c>
      <c r="D54" s="25" t="s">
        <v>46</v>
      </c>
      <c r="E54" s="25" t="s">
        <v>177</v>
      </c>
      <c r="F54" s="25">
        <v>125</v>
      </c>
      <c r="G54" s="25" t="s">
        <v>39</v>
      </c>
      <c r="H54" s="25"/>
      <c r="I54" s="11">
        <f t="shared" si="0"/>
        <v>0</v>
      </c>
      <c r="J54" s="31" t="s">
        <v>312</v>
      </c>
      <c r="K54" s="11"/>
      <c r="L54" s="107">
        <f t="shared" si="1"/>
        <v>0</v>
      </c>
      <c r="M54" s="107"/>
      <c r="N54" s="107"/>
      <c r="O54" s="107">
        <f t="shared" si="2"/>
        <v>3750000</v>
      </c>
      <c r="P54" s="107">
        <v>3750000</v>
      </c>
      <c r="Q54" s="107"/>
      <c r="R54" s="107">
        <f t="shared" si="3"/>
        <v>0</v>
      </c>
      <c r="S54" s="107"/>
      <c r="T54" s="107"/>
      <c r="U54" s="107">
        <f t="shared" si="4"/>
        <v>0</v>
      </c>
      <c r="V54" s="107"/>
      <c r="W54" s="107"/>
      <c r="X54" s="107">
        <f t="shared" si="5"/>
        <v>0</v>
      </c>
      <c r="Y54" s="107"/>
      <c r="Z54" s="107"/>
      <c r="AA54" s="108">
        <f>C54+I54-L54-O54-U54-X54-R54</f>
        <v>0</v>
      </c>
      <c r="AB54" s="7">
        <v>45579</v>
      </c>
    </row>
    <row r="55" spans="1:28" ht="15.75" hidden="1" customHeight="1" x14ac:dyDescent="0.25">
      <c r="A55" s="24">
        <v>45507</v>
      </c>
      <c r="B55" s="25" t="s">
        <v>90</v>
      </c>
      <c r="C55" s="25">
        <v>-260000</v>
      </c>
      <c r="D55" s="25" t="s">
        <v>46</v>
      </c>
      <c r="E55" s="25" t="s">
        <v>129</v>
      </c>
      <c r="F55" s="25">
        <v>56</v>
      </c>
      <c r="G55" s="25" t="s">
        <v>77</v>
      </c>
      <c r="H55" s="25"/>
      <c r="I55" s="11">
        <f t="shared" si="0"/>
        <v>0</v>
      </c>
      <c r="J55" s="31" t="s">
        <v>49</v>
      </c>
      <c r="K55" s="11"/>
      <c r="L55" s="107">
        <f t="shared" si="1"/>
        <v>0</v>
      </c>
      <c r="M55" s="107"/>
      <c r="N55" s="107"/>
      <c r="O55" s="107">
        <f t="shared" si="2"/>
        <v>0</v>
      </c>
      <c r="P55" s="107"/>
      <c r="Q55" s="107"/>
      <c r="R55" s="107">
        <f t="shared" si="3"/>
        <v>0</v>
      </c>
      <c r="S55" s="107"/>
      <c r="T55" s="107"/>
      <c r="U55" s="107">
        <f t="shared" si="4"/>
        <v>0</v>
      </c>
      <c r="V55" s="107"/>
      <c r="W55" s="107"/>
      <c r="X55" s="107">
        <f t="shared" si="5"/>
        <v>0</v>
      </c>
      <c r="Y55" s="107"/>
      <c r="Z55" s="107"/>
      <c r="AA55" s="108">
        <f>C55+I55-L55-O55-U55-X55-R55</f>
        <v>-260000</v>
      </c>
      <c r="AB55" s="7">
        <v>45506</v>
      </c>
    </row>
    <row r="56" spans="1:28" ht="15.75" hidden="1" customHeight="1" x14ac:dyDescent="0.25">
      <c r="A56" s="24">
        <v>45510</v>
      </c>
      <c r="B56" s="25" t="s">
        <v>110</v>
      </c>
      <c r="C56" s="41">
        <v>1458400</v>
      </c>
      <c r="D56" s="25" t="s">
        <v>46</v>
      </c>
      <c r="E56" s="25" t="s">
        <v>100</v>
      </c>
      <c r="F56" s="25">
        <v>146.4</v>
      </c>
      <c r="G56" s="25" t="s">
        <v>39</v>
      </c>
      <c r="H56" s="25"/>
      <c r="I56" s="11">
        <f t="shared" si="0"/>
        <v>0</v>
      </c>
      <c r="J56" s="38" t="s">
        <v>78</v>
      </c>
      <c r="K56" s="11" t="s">
        <v>1709</v>
      </c>
      <c r="L56" s="107">
        <f t="shared" si="1"/>
        <v>0</v>
      </c>
      <c r="M56" s="107"/>
      <c r="N56" s="107"/>
      <c r="O56" s="107">
        <f t="shared" si="2"/>
        <v>0</v>
      </c>
      <c r="P56" s="107"/>
      <c r="Q56" s="107"/>
      <c r="R56" s="107">
        <f t="shared" si="3"/>
        <v>0</v>
      </c>
      <c r="S56" s="107"/>
      <c r="T56" s="107"/>
      <c r="U56" s="107">
        <f t="shared" si="4"/>
        <v>0</v>
      </c>
      <c r="V56" s="107"/>
      <c r="W56" s="107"/>
      <c r="X56" s="107">
        <f t="shared" si="5"/>
        <v>0</v>
      </c>
      <c r="Y56" s="107"/>
      <c r="Z56" s="107"/>
      <c r="AA56" s="108">
        <f>C56+I56-L56-O56-U56-X56-R56</f>
        <v>1458400</v>
      </c>
      <c r="AB56" s="7"/>
    </row>
    <row r="57" spans="1:28" ht="15.75" hidden="1" customHeight="1" x14ac:dyDescent="0.25">
      <c r="A57" s="29">
        <v>45512</v>
      </c>
      <c r="B57" s="27" t="s">
        <v>253</v>
      </c>
      <c r="C57" s="106">
        <v>485000</v>
      </c>
      <c r="D57" s="27" t="s">
        <v>46</v>
      </c>
      <c r="E57" s="27" t="s">
        <v>150</v>
      </c>
      <c r="F57" s="27">
        <v>20</v>
      </c>
      <c r="G57" s="27" t="s">
        <v>77</v>
      </c>
      <c r="H57" s="27"/>
      <c r="I57" s="15">
        <f t="shared" si="0"/>
        <v>0</v>
      </c>
      <c r="J57" s="32" t="s">
        <v>312</v>
      </c>
      <c r="K57" s="15" t="s">
        <v>1688</v>
      </c>
      <c r="L57" s="136">
        <f t="shared" si="1"/>
        <v>0</v>
      </c>
      <c r="M57" s="136"/>
      <c r="N57" s="136"/>
      <c r="O57" s="136">
        <f t="shared" si="2"/>
        <v>485000</v>
      </c>
      <c r="P57" s="136">
        <v>485000</v>
      </c>
      <c r="Q57" s="136"/>
      <c r="R57" s="136">
        <f t="shared" si="3"/>
        <v>0</v>
      </c>
      <c r="S57" s="136"/>
      <c r="T57" s="136"/>
      <c r="U57" s="136">
        <f t="shared" si="4"/>
        <v>0</v>
      </c>
      <c r="V57" s="136"/>
      <c r="W57" s="136"/>
      <c r="X57" s="136">
        <f t="shared" si="5"/>
        <v>0</v>
      </c>
      <c r="Y57" s="136"/>
      <c r="Z57" s="136"/>
      <c r="AA57" s="137">
        <f>C57+I57-L57-O57-U57-X57-R57</f>
        <v>0</v>
      </c>
      <c r="AB57" s="138">
        <v>45573</v>
      </c>
    </row>
    <row r="58" spans="1:28" ht="15.75" hidden="1" customHeight="1" x14ac:dyDescent="0.25">
      <c r="A58" s="24">
        <v>45512</v>
      </c>
      <c r="B58" s="25" t="s">
        <v>110</v>
      </c>
      <c r="C58" s="41">
        <v>4292400</v>
      </c>
      <c r="D58" s="25" t="s">
        <v>46</v>
      </c>
      <c r="E58" s="25" t="s">
        <v>100</v>
      </c>
      <c r="F58" s="25">
        <v>87.6</v>
      </c>
      <c r="G58" s="25" t="s">
        <v>39</v>
      </c>
      <c r="H58" s="25"/>
      <c r="I58" s="11">
        <f t="shared" si="0"/>
        <v>0</v>
      </c>
      <c r="J58" s="26" t="s">
        <v>28</v>
      </c>
      <c r="K58" s="11"/>
      <c r="L58" s="107">
        <f t="shared" si="1"/>
        <v>0</v>
      </c>
      <c r="M58" s="107"/>
      <c r="N58" s="107"/>
      <c r="O58" s="107">
        <f t="shared" si="2"/>
        <v>0</v>
      </c>
      <c r="P58" s="107"/>
      <c r="Q58" s="107"/>
      <c r="R58" s="107">
        <f t="shared" si="3"/>
        <v>0</v>
      </c>
      <c r="S58" s="107"/>
      <c r="T58" s="107"/>
      <c r="U58" s="107">
        <f t="shared" si="4"/>
        <v>0</v>
      </c>
      <c r="V58" s="107"/>
      <c r="W58" s="107"/>
      <c r="X58" s="107">
        <f t="shared" si="5"/>
        <v>0</v>
      </c>
      <c r="Y58" s="107"/>
      <c r="Z58" s="107"/>
      <c r="AA58" s="108">
        <f>C58+I58-L58-O58-U58-X58-R58</f>
        <v>4292400</v>
      </c>
      <c r="AB58" s="7"/>
    </row>
    <row r="59" spans="1:28" ht="15.75" hidden="1" customHeight="1" x14ac:dyDescent="0.25">
      <c r="A59" s="24">
        <v>45512</v>
      </c>
      <c r="B59" s="25" t="s">
        <v>110</v>
      </c>
      <c r="C59" s="41">
        <v>2298100</v>
      </c>
      <c r="D59" s="25" t="s">
        <v>46</v>
      </c>
      <c r="E59" s="25" t="s">
        <v>81</v>
      </c>
      <c r="F59" s="25">
        <v>46.9</v>
      </c>
      <c r="G59" s="25" t="s">
        <v>39</v>
      </c>
      <c r="H59" s="25"/>
      <c r="I59" s="11">
        <f t="shared" si="0"/>
        <v>0</v>
      </c>
      <c r="J59" s="26" t="s">
        <v>28</v>
      </c>
      <c r="K59" s="11"/>
      <c r="L59" s="107">
        <f t="shared" si="1"/>
        <v>0</v>
      </c>
      <c r="M59" s="107"/>
      <c r="N59" s="107"/>
      <c r="O59" s="107">
        <f t="shared" si="2"/>
        <v>0</v>
      </c>
      <c r="P59" s="107"/>
      <c r="Q59" s="107"/>
      <c r="R59" s="107">
        <f t="shared" si="3"/>
        <v>0</v>
      </c>
      <c r="S59" s="107"/>
      <c r="T59" s="107"/>
      <c r="U59" s="107">
        <f t="shared" si="4"/>
        <v>0</v>
      </c>
      <c r="V59" s="107"/>
      <c r="W59" s="107"/>
      <c r="X59" s="107">
        <f t="shared" si="5"/>
        <v>0</v>
      </c>
      <c r="Y59" s="107"/>
      <c r="Z59" s="107"/>
      <c r="AA59" s="108">
        <f>C59+I59-L59-O59-U59-X59-R59</f>
        <v>2298100</v>
      </c>
      <c r="AB59" s="7"/>
    </row>
    <row r="60" spans="1:28" ht="15.75" hidden="1" customHeight="1" x14ac:dyDescent="0.25">
      <c r="A60" s="29">
        <v>45513</v>
      </c>
      <c r="B60" s="27" t="s">
        <v>231</v>
      </c>
      <c r="C60" s="106">
        <v>2840000</v>
      </c>
      <c r="D60" s="27" t="s">
        <v>46</v>
      </c>
      <c r="E60" s="27" t="s">
        <v>60</v>
      </c>
      <c r="F60" s="27">
        <v>2000</v>
      </c>
      <c r="G60" s="43" t="s">
        <v>34</v>
      </c>
      <c r="H60" s="27"/>
      <c r="I60" s="15">
        <f t="shared" si="0"/>
        <v>0</v>
      </c>
      <c r="J60" s="32" t="s">
        <v>312</v>
      </c>
      <c r="K60" s="15"/>
      <c r="L60" s="136">
        <f t="shared" si="1"/>
        <v>0</v>
      </c>
      <c r="M60" s="136"/>
      <c r="N60" s="136"/>
      <c r="O60" s="136">
        <f t="shared" si="2"/>
        <v>2840000</v>
      </c>
      <c r="P60" s="136">
        <v>140000</v>
      </c>
      <c r="Q60" s="136">
        <v>2700000</v>
      </c>
      <c r="R60" s="136">
        <f t="shared" si="3"/>
        <v>0</v>
      </c>
      <c r="S60" s="136"/>
      <c r="T60" s="136"/>
      <c r="U60" s="136">
        <f t="shared" si="4"/>
        <v>0</v>
      </c>
      <c r="V60" s="136"/>
      <c r="W60" s="136"/>
      <c r="X60" s="136">
        <f t="shared" si="5"/>
        <v>0</v>
      </c>
      <c r="Y60" s="136"/>
      <c r="Z60" s="136"/>
      <c r="AA60" s="137">
        <f>C60+I60-L60-O60-U60-X60-R60</f>
        <v>0</v>
      </c>
      <c r="AB60" s="138">
        <v>45575</v>
      </c>
    </row>
    <row r="61" spans="1:28" ht="15.75" hidden="1" customHeight="1" x14ac:dyDescent="0.25">
      <c r="A61" s="24">
        <v>45513</v>
      </c>
      <c r="B61" s="25" t="s">
        <v>1215</v>
      </c>
      <c r="C61" s="41">
        <v>800000</v>
      </c>
      <c r="D61" s="25" t="s">
        <v>52</v>
      </c>
      <c r="E61" s="25" t="s">
        <v>189</v>
      </c>
      <c r="F61" s="25">
        <v>2</v>
      </c>
      <c r="G61" s="25" t="s">
        <v>23</v>
      </c>
      <c r="H61" s="25"/>
      <c r="I61" s="11">
        <f t="shared" si="0"/>
        <v>0</v>
      </c>
      <c r="J61" s="26" t="s">
        <v>28</v>
      </c>
      <c r="K61" s="11"/>
      <c r="L61" s="107">
        <f t="shared" si="1"/>
        <v>0</v>
      </c>
      <c r="M61" s="107"/>
      <c r="N61" s="107"/>
      <c r="O61" s="107">
        <f t="shared" si="2"/>
        <v>0</v>
      </c>
      <c r="P61" s="107"/>
      <c r="Q61" s="107"/>
      <c r="R61" s="107">
        <f t="shared" si="3"/>
        <v>0</v>
      </c>
      <c r="S61" s="107"/>
      <c r="T61" s="107"/>
      <c r="U61" s="107">
        <f t="shared" si="4"/>
        <v>0</v>
      </c>
      <c r="V61" s="107"/>
      <c r="W61" s="107"/>
      <c r="X61" s="107">
        <f t="shared" si="5"/>
        <v>0</v>
      </c>
      <c r="Y61" s="107"/>
      <c r="Z61" s="107"/>
      <c r="AA61" s="108">
        <f>C61+I61-L61-O61-U61-X61-R61</f>
        <v>800000</v>
      </c>
      <c r="AB61" s="7"/>
    </row>
    <row r="62" spans="1:28" ht="15.75" hidden="1" customHeight="1" x14ac:dyDescent="0.25">
      <c r="A62" s="24">
        <v>45513</v>
      </c>
      <c r="B62" s="25" t="s">
        <v>1215</v>
      </c>
      <c r="C62" s="41">
        <v>800000</v>
      </c>
      <c r="D62" s="25" t="s">
        <v>52</v>
      </c>
      <c r="E62" s="25" t="s">
        <v>53</v>
      </c>
      <c r="F62" s="25">
        <v>2</v>
      </c>
      <c r="G62" s="25" t="s">
        <v>23</v>
      </c>
      <c r="H62" s="25"/>
      <c r="I62" s="11">
        <f t="shared" si="0"/>
        <v>0</v>
      </c>
      <c r="J62" s="26" t="s">
        <v>28</v>
      </c>
      <c r="K62" s="11"/>
      <c r="L62" s="107">
        <f t="shared" si="1"/>
        <v>0</v>
      </c>
      <c r="M62" s="107"/>
      <c r="N62" s="107"/>
      <c r="O62" s="107">
        <f t="shared" si="2"/>
        <v>0</v>
      </c>
      <c r="P62" s="107"/>
      <c r="Q62" s="107"/>
      <c r="R62" s="107">
        <f t="shared" si="3"/>
        <v>0</v>
      </c>
      <c r="S62" s="107"/>
      <c r="T62" s="107"/>
      <c r="U62" s="107">
        <f t="shared" si="4"/>
        <v>0</v>
      </c>
      <c r="V62" s="107"/>
      <c r="W62" s="107"/>
      <c r="X62" s="107">
        <f t="shared" si="5"/>
        <v>0</v>
      </c>
      <c r="Y62" s="107"/>
      <c r="Z62" s="107"/>
      <c r="AA62" s="108">
        <f>C62+I62-L62-O62-U62-X62-R62</f>
        <v>800000</v>
      </c>
      <c r="AB62" s="7"/>
    </row>
    <row r="63" spans="1:28" ht="15.75" hidden="1" customHeight="1" x14ac:dyDescent="0.25">
      <c r="A63" s="24">
        <v>45514</v>
      </c>
      <c r="B63" s="25" t="s">
        <v>110</v>
      </c>
      <c r="C63" s="41">
        <v>6943299.9999999991</v>
      </c>
      <c r="D63" s="25" t="s">
        <v>46</v>
      </c>
      <c r="E63" s="25" t="s">
        <v>81</v>
      </c>
      <c r="F63" s="25">
        <v>141.69999999999999</v>
      </c>
      <c r="G63" s="25" t="s">
        <v>39</v>
      </c>
      <c r="H63" s="25"/>
      <c r="I63" s="11">
        <f t="shared" ref="I63:I124" si="6">F63*H63</f>
        <v>0</v>
      </c>
      <c r="J63" s="26" t="s">
        <v>28</v>
      </c>
      <c r="K63" s="11"/>
      <c r="L63" s="107">
        <f t="shared" ref="L63:L124" si="7">M63+N63</f>
        <v>0</v>
      </c>
      <c r="M63" s="107"/>
      <c r="N63" s="107"/>
      <c r="O63" s="107">
        <f t="shared" ref="O63:O124" si="8">P63+Q63</f>
        <v>0</v>
      </c>
      <c r="P63" s="107"/>
      <c r="Q63" s="107"/>
      <c r="R63" s="107">
        <f t="shared" ref="R63:R124" si="9">S63+T63</f>
        <v>0</v>
      </c>
      <c r="S63" s="107"/>
      <c r="T63" s="107"/>
      <c r="U63" s="107">
        <f t="shared" ref="U63:U124" si="10">V63+W63</f>
        <v>0</v>
      </c>
      <c r="V63" s="107"/>
      <c r="W63" s="107"/>
      <c r="X63" s="107">
        <f t="shared" ref="X63:X124" si="11">Y63+Z63</f>
        <v>0</v>
      </c>
      <c r="Y63" s="107"/>
      <c r="Z63" s="107"/>
      <c r="AA63" s="108">
        <f>C63+I63-L63-O63-U63-X63-R63</f>
        <v>6943299.9999999991</v>
      </c>
      <c r="AB63" s="7"/>
    </row>
    <row r="64" spans="1:28" ht="15.75" hidden="1" customHeight="1" x14ac:dyDescent="0.25">
      <c r="A64" s="29">
        <v>45516</v>
      </c>
      <c r="B64" s="27" t="s">
        <v>98</v>
      </c>
      <c r="C64" s="106">
        <v>2137000</v>
      </c>
      <c r="D64" s="27" t="s">
        <v>46</v>
      </c>
      <c r="E64" s="27" t="s">
        <v>58</v>
      </c>
      <c r="F64" s="27">
        <v>3000</v>
      </c>
      <c r="G64" s="27" t="s">
        <v>34</v>
      </c>
      <c r="H64" s="27"/>
      <c r="I64" s="15">
        <f t="shared" si="6"/>
        <v>0</v>
      </c>
      <c r="J64" s="32" t="s">
        <v>324</v>
      </c>
      <c r="K64" s="15"/>
      <c r="L64" s="136">
        <f t="shared" si="7"/>
        <v>2137000</v>
      </c>
      <c r="M64" s="136">
        <v>2137000</v>
      </c>
      <c r="N64" s="136"/>
      <c r="O64" s="136">
        <f t="shared" si="8"/>
        <v>0</v>
      </c>
      <c r="P64" s="136"/>
      <c r="Q64" s="136"/>
      <c r="R64" s="136">
        <f t="shared" si="9"/>
        <v>0</v>
      </c>
      <c r="S64" s="136"/>
      <c r="T64" s="136"/>
      <c r="U64" s="136">
        <f t="shared" si="10"/>
        <v>0</v>
      </c>
      <c r="V64" s="136"/>
      <c r="W64" s="136"/>
      <c r="X64" s="136">
        <f t="shared" si="11"/>
        <v>0</v>
      </c>
      <c r="Y64" s="136"/>
      <c r="Z64" s="136"/>
      <c r="AA64" s="137">
        <f>C64+I64-L64-O64-U64-X64-R64</f>
        <v>0</v>
      </c>
      <c r="AB64" s="138">
        <v>45575</v>
      </c>
    </row>
    <row r="65" spans="1:28" ht="15.75" hidden="1" customHeight="1" x14ac:dyDescent="0.25">
      <c r="A65" s="24">
        <v>45516</v>
      </c>
      <c r="B65" s="25" t="s">
        <v>1485</v>
      </c>
      <c r="C65" s="41">
        <v>150000</v>
      </c>
      <c r="D65" s="25" t="s">
        <v>46</v>
      </c>
      <c r="E65" s="25" t="s">
        <v>135</v>
      </c>
      <c r="F65" s="25">
        <v>1</v>
      </c>
      <c r="G65" s="25" t="s">
        <v>48</v>
      </c>
      <c r="H65" s="25"/>
      <c r="I65" s="11">
        <f t="shared" si="6"/>
        <v>0</v>
      </c>
      <c r="J65" s="26" t="s">
        <v>28</v>
      </c>
      <c r="K65" s="11"/>
      <c r="L65" s="107">
        <f t="shared" si="7"/>
        <v>0</v>
      </c>
      <c r="M65" s="107"/>
      <c r="N65" s="107"/>
      <c r="O65" s="107">
        <f t="shared" si="8"/>
        <v>0</v>
      </c>
      <c r="P65" s="107"/>
      <c r="Q65" s="107"/>
      <c r="R65" s="107">
        <f t="shared" si="9"/>
        <v>0</v>
      </c>
      <c r="S65" s="107"/>
      <c r="T65" s="107"/>
      <c r="U65" s="107">
        <f t="shared" si="10"/>
        <v>0</v>
      </c>
      <c r="V65" s="107"/>
      <c r="W65" s="107"/>
      <c r="X65" s="107">
        <f t="shared" si="11"/>
        <v>0</v>
      </c>
      <c r="Y65" s="107"/>
      <c r="Z65" s="107"/>
      <c r="AA65" s="108">
        <f>C65+I65-L65-O65-U65-X65-R65</f>
        <v>150000</v>
      </c>
      <c r="AB65" s="7"/>
    </row>
    <row r="66" spans="1:28" ht="15.75" hidden="1" customHeight="1" x14ac:dyDescent="0.25">
      <c r="A66" s="29">
        <v>45516</v>
      </c>
      <c r="B66" s="27" t="s">
        <v>253</v>
      </c>
      <c r="C66" s="106">
        <v>150000</v>
      </c>
      <c r="D66" s="27" t="s">
        <v>46</v>
      </c>
      <c r="E66" s="27" t="s">
        <v>135</v>
      </c>
      <c r="F66" s="27">
        <v>1</v>
      </c>
      <c r="G66" s="27" t="s">
        <v>48</v>
      </c>
      <c r="H66" s="27"/>
      <c r="I66" s="15">
        <f t="shared" si="6"/>
        <v>0</v>
      </c>
      <c r="J66" s="32" t="s">
        <v>312</v>
      </c>
      <c r="K66" s="15" t="s">
        <v>1690</v>
      </c>
      <c r="L66" s="136">
        <f t="shared" si="7"/>
        <v>0</v>
      </c>
      <c r="M66" s="136"/>
      <c r="N66" s="136"/>
      <c r="O66" s="136">
        <f t="shared" si="8"/>
        <v>150000</v>
      </c>
      <c r="P66" s="136">
        <v>150000</v>
      </c>
      <c r="Q66" s="136"/>
      <c r="R66" s="136">
        <f t="shared" si="9"/>
        <v>0</v>
      </c>
      <c r="S66" s="136"/>
      <c r="T66" s="136"/>
      <c r="U66" s="136">
        <f t="shared" si="10"/>
        <v>0</v>
      </c>
      <c r="V66" s="136"/>
      <c r="W66" s="136"/>
      <c r="X66" s="136">
        <f t="shared" si="11"/>
        <v>0</v>
      </c>
      <c r="Y66" s="136"/>
      <c r="Z66" s="136"/>
      <c r="AA66" s="137">
        <f>C66+I66-L66-O66-U66-X66-R66</f>
        <v>0</v>
      </c>
      <c r="AB66" s="138">
        <v>45573</v>
      </c>
    </row>
    <row r="67" spans="1:28" ht="15.75" hidden="1" customHeight="1" x14ac:dyDescent="0.25">
      <c r="A67" s="24">
        <v>45516</v>
      </c>
      <c r="B67" s="25" t="s">
        <v>110</v>
      </c>
      <c r="C67" s="41">
        <v>1156400</v>
      </c>
      <c r="D67" s="25" t="s">
        <v>46</v>
      </c>
      <c r="E67" s="25" t="s">
        <v>81</v>
      </c>
      <c r="F67" s="25">
        <v>23.6</v>
      </c>
      <c r="G67" s="25" t="s">
        <v>39</v>
      </c>
      <c r="H67" s="25"/>
      <c r="I67" s="11">
        <f t="shared" si="6"/>
        <v>0</v>
      </c>
      <c r="J67" s="26" t="s">
        <v>28</v>
      </c>
      <c r="K67" s="11"/>
      <c r="L67" s="107">
        <f t="shared" si="7"/>
        <v>0</v>
      </c>
      <c r="M67" s="107"/>
      <c r="N67" s="107"/>
      <c r="O67" s="107">
        <f t="shared" si="8"/>
        <v>0</v>
      </c>
      <c r="P67" s="107"/>
      <c r="Q67" s="107"/>
      <c r="R67" s="107">
        <f t="shared" si="9"/>
        <v>0</v>
      </c>
      <c r="S67" s="107"/>
      <c r="T67" s="107"/>
      <c r="U67" s="107">
        <f t="shared" si="10"/>
        <v>0</v>
      </c>
      <c r="V67" s="107"/>
      <c r="W67" s="107"/>
      <c r="X67" s="107">
        <f t="shared" si="11"/>
        <v>0</v>
      </c>
      <c r="Y67" s="107"/>
      <c r="Z67" s="107"/>
      <c r="AA67" s="108">
        <f>C67+I67-L67-O67-U67-X67-R67</f>
        <v>1156400</v>
      </c>
      <c r="AB67" s="7"/>
    </row>
    <row r="68" spans="1:28" ht="15.75" hidden="1" customHeight="1" x14ac:dyDescent="0.25">
      <c r="A68" s="24">
        <v>45516</v>
      </c>
      <c r="B68" s="25" t="s">
        <v>110</v>
      </c>
      <c r="C68" s="41">
        <v>1127000</v>
      </c>
      <c r="D68" s="25" t="s">
        <v>46</v>
      </c>
      <c r="E68" s="25" t="s">
        <v>81</v>
      </c>
      <c r="F68" s="25">
        <v>23</v>
      </c>
      <c r="G68" s="25" t="s">
        <v>39</v>
      </c>
      <c r="H68" s="25"/>
      <c r="I68" s="11">
        <f t="shared" si="6"/>
        <v>0</v>
      </c>
      <c r="J68" s="26" t="s">
        <v>28</v>
      </c>
      <c r="K68" s="11" t="s">
        <v>1721</v>
      </c>
      <c r="L68" s="107">
        <f t="shared" si="7"/>
        <v>0</v>
      </c>
      <c r="M68" s="107"/>
      <c r="N68" s="107"/>
      <c r="O68" s="107">
        <f t="shared" si="8"/>
        <v>0</v>
      </c>
      <c r="P68" s="107"/>
      <c r="Q68" s="107"/>
      <c r="R68" s="107">
        <f t="shared" si="9"/>
        <v>0</v>
      </c>
      <c r="S68" s="107"/>
      <c r="T68" s="107"/>
      <c r="U68" s="107">
        <f t="shared" si="10"/>
        <v>0</v>
      </c>
      <c r="V68" s="107"/>
      <c r="W68" s="107"/>
      <c r="X68" s="107">
        <f t="shared" si="11"/>
        <v>0</v>
      </c>
      <c r="Y68" s="107"/>
      <c r="Z68" s="107"/>
      <c r="AA68" s="108">
        <f>C68+I68-L68-O68-U68-X68-R68</f>
        <v>1127000</v>
      </c>
      <c r="AB68" s="7"/>
    </row>
    <row r="69" spans="1:28" ht="15.75" hidden="1" customHeight="1" x14ac:dyDescent="0.25">
      <c r="A69" s="29">
        <v>45517</v>
      </c>
      <c r="B69" s="27" t="s">
        <v>98</v>
      </c>
      <c r="C69" s="106">
        <v>3440000</v>
      </c>
      <c r="D69" s="27" t="s">
        <v>52</v>
      </c>
      <c r="E69" s="27" t="s">
        <v>58</v>
      </c>
      <c r="F69" s="27">
        <v>1600</v>
      </c>
      <c r="G69" s="27" t="s">
        <v>34</v>
      </c>
      <c r="H69" s="27"/>
      <c r="I69" s="15">
        <f t="shared" si="6"/>
        <v>0</v>
      </c>
      <c r="J69" s="32" t="s">
        <v>324</v>
      </c>
      <c r="K69" s="15"/>
      <c r="L69" s="136">
        <f t="shared" si="7"/>
        <v>3440000</v>
      </c>
      <c r="M69" s="136">
        <v>3440000</v>
      </c>
      <c r="N69" s="136"/>
      <c r="O69" s="136">
        <f t="shared" si="8"/>
        <v>0</v>
      </c>
      <c r="P69" s="136"/>
      <c r="Q69" s="136"/>
      <c r="R69" s="136">
        <f t="shared" si="9"/>
        <v>0</v>
      </c>
      <c r="S69" s="136"/>
      <c r="T69" s="136"/>
      <c r="U69" s="136">
        <f t="shared" si="10"/>
        <v>0</v>
      </c>
      <c r="V69" s="136"/>
      <c r="W69" s="136"/>
      <c r="X69" s="136">
        <f t="shared" si="11"/>
        <v>0</v>
      </c>
      <c r="Y69" s="136"/>
      <c r="Z69" s="136"/>
      <c r="AA69" s="137">
        <f>C69+I69-L69-O69-U69-X69-R69</f>
        <v>0</v>
      </c>
      <c r="AB69" s="138">
        <v>45575</v>
      </c>
    </row>
    <row r="70" spans="1:28" ht="15.75" hidden="1" customHeight="1" x14ac:dyDescent="0.25">
      <c r="A70" s="24">
        <v>45517</v>
      </c>
      <c r="B70" s="25" t="s">
        <v>98</v>
      </c>
      <c r="C70" s="41">
        <v>500000</v>
      </c>
      <c r="D70" s="25" t="s">
        <v>46</v>
      </c>
      <c r="E70" s="25" t="s">
        <v>150</v>
      </c>
      <c r="F70" s="25">
        <v>10</v>
      </c>
      <c r="G70" s="25" t="s">
        <v>77</v>
      </c>
      <c r="H70" s="25"/>
      <c r="I70" s="11">
        <f t="shared" si="6"/>
        <v>0</v>
      </c>
      <c r="J70" s="31" t="s">
        <v>324</v>
      </c>
      <c r="K70" s="11"/>
      <c r="L70" s="107">
        <f t="shared" si="7"/>
        <v>500000</v>
      </c>
      <c r="M70" s="107">
        <v>500000</v>
      </c>
      <c r="N70" s="107"/>
      <c r="O70" s="107">
        <f t="shared" si="8"/>
        <v>0</v>
      </c>
      <c r="P70" s="107"/>
      <c r="Q70" s="107"/>
      <c r="R70" s="107">
        <f t="shared" si="9"/>
        <v>0</v>
      </c>
      <c r="S70" s="107"/>
      <c r="T70" s="107"/>
      <c r="U70" s="107">
        <f t="shared" si="10"/>
        <v>0</v>
      </c>
      <c r="V70" s="107"/>
      <c r="W70" s="107"/>
      <c r="X70" s="107">
        <f t="shared" si="11"/>
        <v>0</v>
      </c>
      <c r="Y70" s="107"/>
      <c r="Z70" s="107"/>
      <c r="AA70" s="108">
        <f>C70+I70-L70-O70-U70-X70-R70</f>
        <v>0</v>
      </c>
      <c r="AB70" s="7">
        <v>45575</v>
      </c>
    </row>
    <row r="71" spans="1:28" ht="15.75" hidden="1" customHeight="1" x14ac:dyDescent="0.25">
      <c r="A71" s="24">
        <v>45518</v>
      </c>
      <c r="B71" s="25" t="s">
        <v>162</v>
      </c>
      <c r="C71" s="41">
        <v>2911800</v>
      </c>
      <c r="D71" s="25" t="s">
        <v>46</v>
      </c>
      <c r="E71" s="25" t="s">
        <v>128</v>
      </c>
      <c r="F71" s="25">
        <v>50</v>
      </c>
      <c r="G71" s="25" t="s">
        <v>39</v>
      </c>
      <c r="H71" s="25"/>
      <c r="I71" s="11">
        <f t="shared" si="6"/>
        <v>0</v>
      </c>
      <c r="J71" s="31" t="s">
        <v>324</v>
      </c>
      <c r="K71" s="11"/>
      <c r="L71" s="107">
        <f t="shared" si="7"/>
        <v>2911800</v>
      </c>
      <c r="M71" s="107">
        <v>2911800</v>
      </c>
      <c r="N71" s="107"/>
      <c r="O71" s="107">
        <f t="shared" si="8"/>
        <v>0</v>
      </c>
      <c r="P71" s="107"/>
      <c r="Q71" s="107"/>
      <c r="R71" s="107">
        <f t="shared" si="9"/>
        <v>0</v>
      </c>
      <c r="S71" s="107"/>
      <c r="T71" s="107"/>
      <c r="U71" s="107">
        <f t="shared" si="10"/>
        <v>0</v>
      </c>
      <c r="V71" s="107"/>
      <c r="W71" s="107"/>
      <c r="X71" s="107">
        <f t="shared" si="11"/>
        <v>0</v>
      </c>
      <c r="Y71" s="107"/>
      <c r="Z71" s="107"/>
      <c r="AA71" s="108">
        <f>C71+I71-L71-O71-U71-X71-R71</f>
        <v>0</v>
      </c>
      <c r="AB71" s="7">
        <v>45576</v>
      </c>
    </row>
    <row r="72" spans="1:28" ht="15.75" hidden="1" customHeight="1" x14ac:dyDescent="0.25">
      <c r="A72" s="24">
        <v>45518</v>
      </c>
      <c r="B72" s="25" t="s">
        <v>162</v>
      </c>
      <c r="C72" s="41">
        <v>1500000</v>
      </c>
      <c r="D72" s="25" t="s">
        <v>46</v>
      </c>
      <c r="E72" s="25" t="s">
        <v>130</v>
      </c>
      <c r="F72" s="25">
        <v>30</v>
      </c>
      <c r="G72" s="25" t="s">
        <v>77</v>
      </c>
      <c r="H72" s="25"/>
      <c r="I72" s="11">
        <f t="shared" si="6"/>
        <v>0</v>
      </c>
      <c r="J72" s="31" t="s">
        <v>324</v>
      </c>
      <c r="K72" s="11"/>
      <c r="L72" s="107">
        <f t="shared" si="7"/>
        <v>1500000</v>
      </c>
      <c r="M72" s="107">
        <v>1500000</v>
      </c>
      <c r="N72" s="107"/>
      <c r="O72" s="107">
        <f t="shared" si="8"/>
        <v>0</v>
      </c>
      <c r="P72" s="107"/>
      <c r="Q72" s="107"/>
      <c r="R72" s="107">
        <f t="shared" si="9"/>
        <v>0</v>
      </c>
      <c r="S72" s="107"/>
      <c r="T72" s="107"/>
      <c r="U72" s="107">
        <f t="shared" si="10"/>
        <v>0</v>
      </c>
      <c r="V72" s="107"/>
      <c r="W72" s="107"/>
      <c r="X72" s="107">
        <f t="shared" si="11"/>
        <v>0</v>
      </c>
      <c r="Y72" s="107"/>
      <c r="Z72" s="107"/>
      <c r="AA72" s="108">
        <f>C72+I72-L72-O72-U72-X72-R72</f>
        <v>0</v>
      </c>
      <c r="AB72" s="7">
        <v>45576</v>
      </c>
    </row>
    <row r="73" spans="1:28" ht="15.75" hidden="1" customHeight="1" x14ac:dyDescent="0.25">
      <c r="A73" s="24">
        <v>45518</v>
      </c>
      <c r="B73" s="25" t="s">
        <v>70</v>
      </c>
      <c r="C73" s="41">
        <v>34300000</v>
      </c>
      <c r="D73" s="25" t="s">
        <v>52</v>
      </c>
      <c r="E73" s="25" t="s">
        <v>67</v>
      </c>
      <c r="F73" s="25">
        <v>700</v>
      </c>
      <c r="G73" s="25" t="s">
        <v>27</v>
      </c>
      <c r="H73" s="25"/>
      <c r="I73" s="11">
        <f t="shared" si="6"/>
        <v>0</v>
      </c>
      <c r="J73" s="26" t="s">
        <v>78</v>
      </c>
      <c r="K73" s="11"/>
      <c r="L73" s="107">
        <f t="shared" si="7"/>
        <v>0</v>
      </c>
      <c r="M73" s="107"/>
      <c r="N73" s="107"/>
      <c r="O73" s="107">
        <f t="shared" si="8"/>
        <v>29400000</v>
      </c>
      <c r="P73" s="107">
        <v>29400000</v>
      </c>
      <c r="Q73" s="107"/>
      <c r="R73" s="107">
        <f t="shared" si="9"/>
        <v>0</v>
      </c>
      <c r="S73" s="107"/>
      <c r="T73" s="107"/>
      <c r="U73" s="107">
        <f t="shared" si="10"/>
        <v>0</v>
      </c>
      <c r="V73" s="107"/>
      <c r="W73" s="107"/>
      <c r="X73" s="107">
        <f t="shared" si="11"/>
        <v>0</v>
      </c>
      <c r="Y73" s="107"/>
      <c r="Z73" s="107"/>
      <c r="AA73" s="108">
        <f>C73+I73-L73-O73-U73-X73-R73</f>
        <v>4900000</v>
      </c>
      <c r="AB73" s="7">
        <v>45569</v>
      </c>
    </row>
    <row r="74" spans="1:28" ht="15.75" hidden="1" customHeight="1" x14ac:dyDescent="0.25">
      <c r="A74" s="29">
        <v>45519</v>
      </c>
      <c r="B74" s="27" t="s">
        <v>162</v>
      </c>
      <c r="C74" s="106">
        <v>1500000</v>
      </c>
      <c r="D74" s="27" t="s">
        <v>46</v>
      </c>
      <c r="E74" s="27" t="s">
        <v>150</v>
      </c>
      <c r="F74" s="27">
        <v>30</v>
      </c>
      <c r="G74" s="27" t="s">
        <v>34</v>
      </c>
      <c r="H74" s="27"/>
      <c r="I74" s="15">
        <f t="shared" si="6"/>
        <v>0</v>
      </c>
      <c r="J74" s="32" t="s">
        <v>324</v>
      </c>
      <c r="K74" s="15"/>
      <c r="L74" s="136">
        <f t="shared" si="7"/>
        <v>1500000</v>
      </c>
      <c r="M74" s="136">
        <v>1500000</v>
      </c>
      <c r="N74" s="136"/>
      <c r="O74" s="136">
        <f t="shared" si="8"/>
        <v>0</v>
      </c>
      <c r="P74" s="136"/>
      <c r="Q74" s="136"/>
      <c r="R74" s="136">
        <f t="shared" si="9"/>
        <v>0</v>
      </c>
      <c r="S74" s="136"/>
      <c r="T74" s="136"/>
      <c r="U74" s="136">
        <f t="shared" si="10"/>
        <v>0</v>
      </c>
      <c r="V74" s="136"/>
      <c r="W74" s="136"/>
      <c r="X74" s="136">
        <f t="shared" si="11"/>
        <v>0</v>
      </c>
      <c r="Y74" s="136"/>
      <c r="Z74" s="136"/>
      <c r="AA74" s="137">
        <f>C74+I74-L74-O74-U74-X74-R74</f>
        <v>0</v>
      </c>
      <c r="AB74" s="138">
        <v>45576</v>
      </c>
    </row>
    <row r="75" spans="1:28" ht="15.75" hidden="1" customHeight="1" x14ac:dyDescent="0.25">
      <c r="A75" s="24">
        <v>45519</v>
      </c>
      <c r="B75" s="25" t="s">
        <v>176</v>
      </c>
      <c r="C75" s="41">
        <v>280000</v>
      </c>
      <c r="D75" s="25" t="s">
        <v>46</v>
      </c>
      <c r="E75" s="25" t="s">
        <v>206</v>
      </c>
      <c r="F75" s="25">
        <v>1</v>
      </c>
      <c r="G75" s="25" t="s">
        <v>48</v>
      </c>
      <c r="H75" s="25"/>
      <c r="I75" s="11">
        <f t="shared" si="6"/>
        <v>0</v>
      </c>
      <c r="J75" s="26" t="s">
        <v>28</v>
      </c>
      <c r="K75" s="11"/>
      <c r="L75" s="107">
        <f t="shared" si="7"/>
        <v>0</v>
      </c>
      <c r="M75" s="107"/>
      <c r="N75" s="107"/>
      <c r="O75" s="107">
        <f t="shared" si="8"/>
        <v>0</v>
      </c>
      <c r="P75" s="107"/>
      <c r="Q75" s="107"/>
      <c r="R75" s="107">
        <f t="shared" si="9"/>
        <v>0</v>
      </c>
      <c r="S75" s="107"/>
      <c r="T75" s="107"/>
      <c r="U75" s="107">
        <f t="shared" si="10"/>
        <v>0</v>
      </c>
      <c r="V75" s="107"/>
      <c r="W75" s="107"/>
      <c r="X75" s="107">
        <f t="shared" si="11"/>
        <v>0</v>
      </c>
      <c r="Y75" s="107"/>
      <c r="Z75" s="107"/>
      <c r="AA75" s="108">
        <f>C75+I75-L75-O75-U75-X75-R75</f>
        <v>280000</v>
      </c>
      <c r="AB75" s="7"/>
    </row>
    <row r="76" spans="1:28" ht="15.75" hidden="1" customHeight="1" x14ac:dyDescent="0.25">
      <c r="A76" s="29">
        <v>45520</v>
      </c>
      <c r="B76" s="27" t="s">
        <v>162</v>
      </c>
      <c r="C76" s="106">
        <v>9765000</v>
      </c>
      <c r="D76" s="27" t="s">
        <v>46</v>
      </c>
      <c r="E76" s="27" t="s">
        <v>50</v>
      </c>
      <c r="F76" s="27">
        <v>3000</v>
      </c>
      <c r="G76" s="27" t="s">
        <v>34</v>
      </c>
      <c r="H76" s="27"/>
      <c r="I76" s="15">
        <f t="shared" si="6"/>
        <v>0</v>
      </c>
      <c r="J76" s="32" t="s">
        <v>324</v>
      </c>
      <c r="K76" s="15"/>
      <c r="L76" s="136">
        <f t="shared" si="7"/>
        <v>9765000</v>
      </c>
      <c r="M76" s="136">
        <v>9765000</v>
      </c>
      <c r="N76" s="136"/>
      <c r="O76" s="136">
        <f t="shared" si="8"/>
        <v>0</v>
      </c>
      <c r="P76" s="136"/>
      <c r="Q76" s="136"/>
      <c r="R76" s="136">
        <f t="shared" si="9"/>
        <v>0</v>
      </c>
      <c r="S76" s="136"/>
      <c r="T76" s="136"/>
      <c r="U76" s="136">
        <f t="shared" si="10"/>
        <v>0</v>
      </c>
      <c r="V76" s="136"/>
      <c r="W76" s="136"/>
      <c r="X76" s="136">
        <f t="shared" si="11"/>
        <v>0</v>
      </c>
      <c r="Y76" s="136"/>
      <c r="Z76" s="136"/>
      <c r="AA76" s="137">
        <f>C76+I76-L76-O76-U76-X76-R76</f>
        <v>0</v>
      </c>
      <c r="AB76" s="138">
        <v>45576</v>
      </c>
    </row>
    <row r="77" spans="1:28" ht="15.75" hidden="1" customHeight="1" x14ac:dyDescent="0.25">
      <c r="A77" s="24">
        <v>45521</v>
      </c>
      <c r="B77" s="25" t="s">
        <v>231</v>
      </c>
      <c r="C77" s="41">
        <v>2000000</v>
      </c>
      <c r="D77" s="25" t="s">
        <v>46</v>
      </c>
      <c r="E77" s="25" t="s">
        <v>150</v>
      </c>
      <c r="F77" s="25">
        <v>40</v>
      </c>
      <c r="G77" s="25" t="s">
        <v>77</v>
      </c>
      <c r="H77" s="25"/>
      <c r="I77" s="11">
        <f t="shared" si="6"/>
        <v>0</v>
      </c>
      <c r="J77" s="31" t="s">
        <v>312</v>
      </c>
      <c r="K77" s="11"/>
      <c r="L77" s="107">
        <f t="shared" si="7"/>
        <v>0</v>
      </c>
      <c r="M77" s="107"/>
      <c r="N77" s="107"/>
      <c r="O77" s="107">
        <f t="shared" si="8"/>
        <v>2000000</v>
      </c>
      <c r="P77" s="107"/>
      <c r="Q77" s="107">
        <v>2000000</v>
      </c>
      <c r="R77" s="107">
        <f t="shared" si="9"/>
        <v>0</v>
      </c>
      <c r="S77" s="107"/>
      <c r="T77" s="107"/>
      <c r="U77" s="107">
        <f t="shared" si="10"/>
        <v>0</v>
      </c>
      <c r="V77" s="107"/>
      <c r="W77" s="107"/>
      <c r="X77" s="107">
        <f t="shared" si="11"/>
        <v>0</v>
      </c>
      <c r="Y77" s="107"/>
      <c r="Z77" s="107"/>
      <c r="AA77" s="108">
        <f>C77+I77-L77-O77-U77-X77-R77</f>
        <v>0</v>
      </c>
      <c r="AB77" s="7">
        <v>45575</v>
      </c>
    </row>
    <row r="78" spans="1:28" ht="15.75" hidden="1" customHeight="1" x14ac:dyDescent="0.25">
      <c r="A78" s="24">
        <v>45523</v>
      </c>
      <c r="B78" s="25" t="s">
        <v>162</v>
      </c>
      <c r="C78" s="41">
        <v>4250000</v>
      </c>
      <c r="D78" s="25" t="s">
        <v>46</v>
      </c>
      <c r="E78" s="25" t="s">
        <v>71</v>
      </c>
      <c r="F78" s="25">
        <v>5</v>
      </c>
      <c r="G78" s="25" t="s">
        <v>27</v>
      </c>
      <c r="H78" s="25"/>
      <c r="I78" s="11">
        <f t="shared" si="6"/>
        <v>0</v>
      </c>
      <c r="J78" s="31" t="s">
        <v>324</v>
      </c>
      <c r="K78" s="11"/>
      <c r="L78" s="107">
        <f t="shared" si="7"/>
        <v>4250000</v>
      </c>
      <c r="M78" s="107">
        <v>4250000</v>
      </c>
      <c r="N78" s="107"/>
      <c r="O78" s="107">
        <f t="shared" si="8"/>
        <v>0</v>
      </c>
      <c r="P78" s="107"/>
      <c r="Q78" s="107"/>
      <c r="R78" s="107">
        <f t="shared" si="9"/>
        <v>0</v>
      </c>
      <c r="S78" s="107"/>
      <c r="T78" s="107"/>
      <c r="U78" s="107">
        <f t="shared" si="10"/>
        <v>0</v>
      </c>
      <c r="V78" s="107"/>
      <c r="W78" s="107"/>
      <c r="X78" s="107">
        <f t="shared" si="11"/>
        <v>0</v>
      </c>
      <c r="Y78" s="107"/>
      <c r="Z78" s="107"/>
      <c r="AA78" s="108">
        <f>C78+I78-L78-O78-U78-X78-R78</f>
        <v>0</v>
      </c>
      <c r="AB78" s="7">
        <v>45576</v>
      </c>
    </row>
    <row r="79" spans="1:28" ht="15.75" hidden="1" customHeight="1" x14ac:dyDescent="0.25">
      <c r="A79" s="24">
        <v>45524</v>
      </c>
      <c r="B79" s="25" t="s">
        <v>98</v>
      </c>
      <c r="C79" s="41">
        <v>2300000</v>
      </c>
      <c r="D79" s="25" t="s">
        <v>46</v>
      </c>
      <c r="E79" s="25" t="s">
        <v>363</v>
      </c>
      <c r="F79" s="25">
        <v>10</v>
      </c>
      <c r="G79" s="25" t="s">
        <v>48</v>
      </c>
      <c r="H79" s="25"/>
      <c r="I79" s="11">
        <f t="shared" si="6"/>
        <v>0</v>
      </c>
      <c r="J79" s="31" t="s">
        <v>324</v>
      </c>
      <c r="K79" s="11"/>
      <c r="L79" s="107">
        <f t="shared" si="7"/>
        <v>2300000</v>
      </c>
      <c r="M79" s="107">
        <v>2300000</v>
      </c>
      <c r="N79" s="107"/>
      <c r="O79" s="107">
        <f t="shared" si="8"/>
        <v>0</v>
      </c>
      <c r="P79" s="107"/>
      <c r="Q79" s="107"/>
      <c r="R79" s="107">
        <f t="shared" si="9"/>
        <v>0</v>
      </c>
      <c r="S79" s="107"/>
      <c r="T79" s="107"/>
      <c r="U79" s="107">
        <f t="shared" si="10"/>
        <v>0</v>
      </c>
      <c r="V79" s="107"/>
      <c r="W79" s="107"/>
      <c r="X79" s="107">
        <f t="shared" si="11"/>
        <v>0</v>
      </c>
      <c r="Y79" s="107"/>
      <c r="Z79" s="107"/>
      <c r="AA79" s="108">
        <f>C79+I79-L79-O79-U79-X79-R79</f>
        <v>0</v>
      </c>
      <c r="AB79" s="7">
        <v>45575</v>
      </c>
    </row>
    <row r="80" spans="1:28" ht="15.75" hidden="1" customHeight="1" x14ac:dyDescent="0.25">
      <c r="A80" s="24">
        <v>45524</v>
      </c>
      <c r="B80" s="25" t="s">
        <v>671</v>
      </c>
      <c r="C80" s="41">
        <v>1000000</v>
      </c>
      <c r="D80" s="25" t="s">
        <v>46</v>
      </c>
      <c r="E80" s="25" t="s">
        <v>150</v>
      </c>
      <c r="F80" s="25">
        <v>20</v>
      </c>
      <c r="G80" s="25" t="s">
        <v>77</v>
      </c>
      <c r="H80" s="25"/>
      <c r="I80" s="11">
        <f t="shared" si="6"/>
        <v>0</v>
      </c>
      <c r="J80" s="31" t="s">
        <v>49</v>
      </c>
      <c r="K80" s="11"/>
      <c r="L80" s="107">
        <f t="shared" si="7"/>
        <v>0</v>
      </c>
      <c r="M80" s="107"/>
      <c r="N80" s="107"/>
      <c r="O80" s="107">
        <f t="shared" si="8"/>
        <v>17486000</v>
      </c>
      <c r="P80" s="107">
        <v>17486000</v>
      </c>
      <c r="Q80" s="107"/>
      <c r="R80" s="107">
        <f t="shared" si="9"/>
        <v>0</v>
      </c>
      <c r="S80" s="107"/>
      <c r="T80" s="107"/>
      <c r="U80" s="107">
        <f t="shared" si="10"/>
        <v>0</v>
      </c>
      <c r="V80" s="107"/>
      <c r="W80" s="107"/>
      <c r="X80" s="107">
        <f t="shared" si="11"/>
        <v>0</v>
      </c>
      <c r="Y80" s="107"/>
      <c r="Z80" s="107"/>
      <c r="AA80" s="108">
        <f>C80+I80-L80-O80-U80-X80-R80</f>
        <v>-16486000</v>
      </c>
      <c r="AB80" s="7">
        <v>45581</v>
      </c>
    </row>
    <row r="81" spans="1:28" ht="15.75" hidden="1" customHeight="1" x14ac:dyDescent="0.25">
      <c r="A81" s="29">
        <v>45524</v>
      </c>
      <c r="B81" s="27" t="s">
        <v>231</v>
      </c>
      <c r="C81" s="106">
        <v>2000000</v>
      </c>
      <c r="D81" s="27" t="s">
        <v>46</v>
      </c>
      <c r="E81" s="27" t="s">
        <v>189</v>
      </c>
      <c r="F81" s="27">
        <v>5</v>
      </c>
      <c r="G81" s="27" t="s">
        <v>23</v>
      </c>
      <c r="H81" s="27"/>
      <c r="I81" s="15">
        <f t="shared" si="6"/>
        <v>0</v>
      </c>
      <c r="J81" s="32" t="s">
        <v>312</v>
      </c>
      <c r="K81" s="15"/>
      <c r="L81" s="136">
        <f t="shared" si="7"/>
        <v>0</v>
      </c>
      <c r="M81" s="136"/>
      <c r="N81" s="136"/>
      <c r="O81" s="136">
        <f t="shared" si="8"/>
        <v>2000000</v>
      </c>
      <c r="P81" s="136"/>
      <c r="Q81" s="136">
        <v>2000000</v>
      </c>
      <c r="R81" s="136">
        <f t="shared" si="9"/>
        <v>0</v>
      </c>
      <c r="S81" s="136"/>
      <c r="T81" s="136"/>
      <c r="U81" s="136">
        <f t="shared" si="10"/>
        <v>0</v>
      </c>
      <c r="V81" s="136"/>
      <c r="W81" s="136"/>
      <c r="X81" s="136">
        <f t="shared" si="11"/>
        <v>0</v>
      </c>
      <c r="Y81" s="136"/>
      <c r="Z81" s="136"/>
      <c r="AA81" s="137">
        <f>C81+I81-L81-O81-U81-X81-R81</f>
        <v>0</v>
      </c>
      <c r="AB81" s="138">
        <v>45575</v>
      </c>
    </row>
    <row r="82" spans="1:28" ht="15.75" hidden="1" customHeight="1" x14ac:dyDescent="0.25">
      <c r="A82" s="24">
        <v>45524</v>
      </c>
      <c r="B82" s="25" t="s">
        <v>110</v>
      </c>
      <c r="C82" s="41">
        <v>1131900</v>
      </c>
      <c r="D82" s="25" t="s">
        <v>46</v>
      </c>
      <c r="E82" s="25" t="s">
        <v>81</v>
      </c>
      <c r="F82" s="25">
        <v>23.1</v>
      </c>
      <c r="G82" s="25" t="s">
        <v>39</v>
      </c>
      <c r="H82" s="25"/>
      <c r="I82" s="11">
        <f t="shared" si="6"/>
        <v>0</v>
      </c>
      <c r="J82" s="26" t="s">
        <v>28</v>
      </c>
      <c r="K82" s="11"/>
      <c r="L82" s="107">
        <f t="shared" si="7"/>
        <v>0</v>
      </c>
      <c r="M82" s="107"/>
      <c r="N82" s="107"/>
      <c r="O82" s="107">
        <f t="shared" si="8"/>
        <v>0</v>
      </c>
      <c r="P82" s="107"/>
      <c r="Q82" s="107"/>
      <c r="R82" s="107">
        <f t="shared" si="9"/>
        <v>0</v>
      </c>
      <c r="S82" s="107"/>
      <c r="T82" s="107"/>
      <c r="U82" s="107">
        <f t="shared" si="10"/>
        <v>0</v>
      </c>
      <c r="V82" s="107"/>
      <c r="W82" s="107"/>
      <c r="X82" s="107">
        <f t="shared" si="11"/>
        <v>0</v>
      </c>
      <c r="Y82" s="107"/>
      <c r="Z82" s="107"/>
      <c r="AA82" s="108">
        <f>C82+I82-L82-O82-U82-X82-R82</f>
        <v>1131900</v>
      </c>
      <c r="AB82" s="7"/>
    </row>
    <row r="83" spans="1:28" ht="15.75" hidden="1" customHeight="1" x14ac:dyDescent="0.25">
      <c r="A83" s="29">
        <v>45525</v>
      </c>
      <c r="B83" s="27" t="s">
        <v>678</v>
      </c>
      <c r="C83" s="106">
        <v>2150000</v>
      </c>
      <c r="D83" s="27" t="s">
        <v>46</v>
      </c>
      <c r="E83" s="27" t="s">
        <v>108</v>
      </c>
      <c r="F83" s="27">
        <v>2000</v>
      </c>
      <c r="G83" s="27" t="s">
        <v>34</v>
      </c>
      <c r="H83" s="27"/>
      <c r="I83" s="15">
        <f t="shared" si="6"/>
        <v>0</v>
      </c>
      <c r="J83" s="32" t="s">
        <v>312</v>
      </c>
      <c r="K83" s="15"/>
      <c r="L83" s="136">
        <f t="shared" si="7"/>
        <v>0</v>
      </c>
      <c r="M83" s="136"/>
      <c r="N83" s="136"/>
      <c r="O83" s="136">
        <f t="shared" si="8"/>
        <v>0</v>
      </c>
      <c r="P83" s="136"/>
      <c r="Q83" s="136"/>
      <c r="R83" s="136">
        <f t="shared" si="9"/>
        <v>2150000</v>
      </c>
      <c r="S83" s="136">
        <v>2150000</v>
      </c>
      <c r="T83" s="136"/>
      <c r="U83" s="136">
        <f t="shared" si="10"/>
        <v>0</v>
      </c>
      <c r="V83" s="136"/>
      <c r="W83" s="136"/>
      <c r="X83" s="136">
        <f t="shared" si="11"/>
        <v>0</v>
      </c>
      <c r="Y83" s="136"/>
      <c r="Z83" s="136"/>
      <c r="AA83" s="137">
        <f>C83+I83-L83-O83-U83-X83-R83</f>
        <v>0</v>
      </c>
      <c r="AB83" s="138">
        <v>45590</v>
      </c>
    </row>
    <row r="84" spans="1:28" ht="15.75" hidden="1" customHeight="1" x14ac:dyDescent="0.25">
      <c r="A84" s="24">
        <v>45525</v>
      </c>
      <c r="B84" s="25" t="s">
        <v>107</v>
      </c>
      <c r="C84" s="41">
        <v>2014550</v>
      </c>
      <c r="D84" s="25" t="s">
        <v>46</v>
      </c>
      <c r="E84" s="25" t="s">
        <v>108</v>
      </c>
      <c r="F84" s="25">
        <v>5000</v>
      </c>
      <c r="G84" s="25" t="s">
        <v>34</v>
      </c>
      <c r="H84" s="25"/>
      <c r="I84" s="11">
        <f t="shared" si="6"/>
        <v>0</v>
      </c>
      <c r="J84" s="31" t="s">
        <v>324</v>
      </c>
      <c r="K84" s="11"/>
      <c r="L84" s="107">
        <f t="shared" si="7"/>
        <v>2014550</v>
      </c>
      <c r="M84" s="107">
        <v>2014550</v>
      </c>
      <c r="N84" s="107"/>
      <c r="O84" s="107">
        <f t="shared" si="8"/>
        <v>0</v>
      </c>
      <c r="P84" s="107"/>
      <c r="Q84" s="107"/>
      <c r="R84" s="107">
        <f t="shared" si="9"/>
        <v>0</v>
      </c>
      <c r="S84" s="107"/>
      <c r="T84" s="107"/>
      <c r="U84" s="107">
        <f t="shared" si="10"/>
        <v>0</v>
      </c>
      <c r="V84" s="107"/>
      <c r="W84" s="107"/>
      <c r="X84" s="107">
        <f t="shared" si="11"/>
        <v>0</v>
      </c>
      <c r="Y84" s="107"/>
      <c r="Z84" s="107"/>
      <c r="AA84" s="108">
        <f>C84+I84-L84-O84-U84-X84-R84</f>
        <v>0</v>
      </c>
      <c r="AB84" s="7">
        <v>45588</v>
      </c>
    </row>
    <row r="85" spans="1:28" ht="15.75" hidden="1" customHeight="1" x14ac:dyDescent="0.25">
      <c r="A85" s="24">
        <v>45526</v>
      </c>
      <c r="B85" s="25" t="s">
        <v>370</v>
      </c>
      <c r="C85" s="41">
        <v>20670000</v>
      </c>
      <c r="D85" s="25" t="s">
        <v>52</v>
      </c>
      <c r="E85" s="25" t="s">
        <v>298</v>
      </c>
      <c r="F85" s="25">
        <v>5300</v>
      </c>
      <c r="G85" s="25" t="s">
        <v>34</v>
      </c>
      <c r="H85" s="25"/>
      <c r="I85" s="11">
        <f t="shared" si="6"/>
        <v>0</v>
      </c>
      <c r="J85" s="26" t="s">
        <v>28</v>
      </c>
      <c r="K85" s="11" t="s">
        <v>1757</v>
      </c>
      <c r="L85" s="107">
        <f t="shared" si="7"/>
        <v>0</v>
      </c>
      <c r="M85" s="107"/>
      <c r="N85" s="107"/>
      <c r="O85" s="107">
        <f t="shared" si="8"/>
        <v>0</v>
      </c>
      <c r="P85" s="107"/>
      <c r="Q85" s="107"/>
      <c r="R85" s="107">
        <f t="shared" si="9"/>
        <v>0</v>
      </c>
      <c r="S85" s="107"/>
      <c r="T85" s="107"/>
      <c r="U85" s="107">
        <f t="shared" si="10"/>
        <v>0</v>
      </c>
      <c r="V85" s="107"/>
      <c r="W85" s="107"/>
      <c r="X85" s="107">
        <f t="shared" si="11"/>
        <v>0</v>
      </c>
      <c r="Y85" s="107"/>
      <c r="Z85" s="107"/>
      <c r="AA85" s="108">
        <f>C85+I85-L85-O85-U85-X85-R85</f>
        <v>20670000</v>
      </c>
      <c r="AB85" s="7"/>
    </row>
    <row r="86" spans="1:28" ht="15.75" hidden="1" customHeight="1" x14ac:dyDescent="0.25">
      <c r="A86" s="29">
        <v>45527</v>
      </c>
      <c r="B86" s="27" t="s">
        <v>98</v>
      </c>
      <c r="C86" s="106">
        <v>1000000</v>
      </c>
      <c r="D86" s="27" t="s">
        <v>46</v>
      </c>
      <c r="E86" s="27" t="s">
        <v>150</v>
      </c>
      <c r="F86" s="27">
        <v>20</v>
      </c>
      <c r="G86" s="27" t="s">
        <v>77</v>
      </c>
      <c r="H86" s="27"/>
      <c r="I86" s="15">
        <f t="shared" si="6"/>
        <v>0</v>
      </c>
      <c r="J86" s="32" t="s">
        <v>324</v>
      </c>
      <c r="K86" s="15"/>
      <c r="L86" s="136">
        <f t="shared" si="7"/>
        <v>1000000</v>
      </c>
      <c r="M86" s="136">
        <v>1000000</v>
      </c>
      <c r="N86" s="136"/>
      <c r="O86" s="136">
        <f t="shared" si="8"/>
        <v>0</v>
      </c>
      <c r="P86" s="136"/>
      <c r="Q86" s="136"/>
      <c r="R86" s="136">
        <f t="shared" si="9"/>
        <v>0</v>
      </c>
      <c r="S86" s="136"/>
      <c r="T86" s="136"/>
      <c r="U86" s="136">
        <f t="shared" si="10"/>
        <v>0</v>
      </c>
      <c r="V86" s="136"/>
      <c r="W86" s="136"/>
      <c r="X86" s="136">
        <f t="shared" si="11"/>
        <v>0</v>
      </c>
      <c r="Y86" s="136"/>
      <c r="Z86" s="136"/>
      <c r="AA86" s="137">
        <f>C86+I86-L86-O86-U86-X86-R86</f>
        <v>0</v>
      </c>
      <c r="AB86" s="138">
        <v>45575</v>
      </c>
    </row>
    <row r="87" spans="1:28" ht="15.75" hidden="1" customHeight="1" x14ac:dyDescent="0.25">
      <c r="A87" s="24">
        <v>45527</v>
      </c>
      <c r="B87" s="25" t="s">
        <v>801</v>
      </c>
      <c r="C87" s="41">
        <v>460000</v>
      </c>
      <c r="D87" s="25" t="s">
        <v>46</v>
      </c>
      <c r="E87" s="25" t="s">
        <v>180</v>
      </c>
      <c r="F87" s="25">
        <v>2</v>
      </c>
      <c r="G87" s="25" t="s">
        <v>48</v>
      </c>
      <c r="H87" s="25"/>
      <c r="I87" s="11">
        <f t="shared" si="6"/>
        <v>0</v>
      </c>
      <c r="J87" s="26" t="s">
        <v>28</v>
      </c>
      <c r="K87" s="11"/>
      <c r="L87" s="107">
        <f t="shared" si="7"/>
        <v>0</v>
      </c>
      <c r="M87" s="107"/>
      <c r="N87" s="107"/>
      <c r="O87" s="107">
        <f t="shared" si="8"/>
        <v>0</v>
      </c>
      <c r="P87" s="107"/>
      <c r="Q87" s="107"/>
      <c r="R87" s="107">
        <f t="shared" si="9"/>
        <v>0</v>
      </c>
      <c r="S87" s="107"/>
      <c r="T87" s="107"/>
      <c r="U87" s="107">
        <f t="shared" si="10"/>
        <v>0</v>
      </c>
      <c r="V87" s="107"/>
      <c r="W87" s="107"/>
      <c r="X87" s="107">
        <f t="shared" si="11"/>
        <v>0</v>
      </c>
      <c r="Y87" s="107"/>
      <c r="Z87" s="107"/>
      <c r="AA87" s="108">
        <f>C87+I87-L87-O87-U87-X87-R87</f>
        <v>460000</v>
      </c>
      <c r="AB87" s="7"/>
    </row>
    <row r="88" spans="1:28" ht="15.75" hidden="1" customHeight="1" x14ac:dyDescent="0.25">
      <c r="A88" s="29">
        <v>45527</v>
      </c>
      <c r="B88" s="27" t="s">
        <v>253</v>
      </c>
      <c r="C88" s="106">
        <v>700000</v>
      </c>
      <c r="D88" s="27" t="s">
        <v>46</v>
      </c>
      <c r="E88" s="27" t="s">
        <v>127</v>
      </c>
      <c r="F88" s="27">
        <v>10</v>
      </c>
      <c r="G88" s="27" t="s">
        <v>39</v>
      </c>
      <c r="H88" s="27"/>
      <c r="I88" s="15">
        <f t="shared" si="6"/>
        <v>0</v>
      </c>
      <c r="J88" s="32" t="s">
        <v>312</v>
      </c>
      <c r="K88" s="15" t="s">
        <v>1789</v>
      </c>
      <c r="L88" s="136">
        <f t="shared" si="7"/>
        <v>0</v>
      </c>
      <c r="M88" s="136"/>
      <c r="N88" s="136"/>
      <c r="O88" s="136">
        <f t="shared" si="8"/>
        <v>700000</v>
      </c>
      <c r="P88" s="136">
        <v>700000</v>
      </c>
      <c r="Q88" s="136"/>
      <c r="R88" s="136">
        <f t="shared" si="9"/>
        <v>0</v>
      </c>
      <c r="S88" s="136"/>
      <c r="T88" s="136"/>
      <c r="U88" s="136">
        <f t="shared" si="10"/>
        <v>0</v>
      </c>
      <c r="V88" s="136"/>
      <c r="W88" s="136"/>
      <c r="X88" s="136">
        <f t="shared" si="11"/>
        <v>0</v>
      </c>
      <c r="Y88" s="136"/>
      <c r="Z88" s="136"/>
      <c r="AA88" s="137">
        <f>C88+I88-L88-O88-U88-X88-R88</f>
        <v>0</v>
      </c>
      <c r="AB88" s="138">
        <v>45574</v>
      </c>
    </row>
    <row r="89" spans="1:28" ht="15.75" hidden="1" customHeight="1" x14ac:dyDescent="0.25">
      <c r="A89" s="24">
        <v>45527</v>
      </c>
      <c r="B89" s="25" t="s">
        <v>253</v>
      </c>
      <c r="C89" s="41">
        <v>2000000</v>
      </c>
      <c r="D89" s="25" t="s">
        <v>46</v>
      </c>
      <c r="E89" s="25" t="s">
        <v>150</v>
      </c>
      <c r="F89" s="25">
        <v>40</v>
      </c>
      <c r="G89" s="25" t="s">
        <v>77</v>
      </c>
      <c r="H89" s="25"/>
      <c r="I89" s="11">
        <f t="shared" si="6"/>
        <v>0</v>
      </c>
      <c r="J89" s="31" t="s">
        <v>312</v>
      </c>
      <c r="K89" s="11" t="s">
        <v>1789</v>
      </c>
      <c r="L89" s="107">
        <f t="shared" si="7"/>
        <v>0</v>
      </c>
      <c r="M89" s="107"/>
      <c r="N89" s="107"/>
      <c r="O89" s="107">
        <f t="shared" si="8"/>
        <v>2000000</v>
      </c>
      <c r="P89" s="107">
        <v>2000000</v>
      </c>
      <c r="Q89" s="107"/>
      <c r="R89" s="107">
        <f t="shared" si="9"/>
        <v>0</v>
      </c>
      <c r="S89" s="107"/>
      <c r="T89" s="107"/>
      <c r="U89" s="107">
        <f t="shared" si="10"/>
        <v>0</v>
      </c>
      <c r="V89" s="107"/>
      <c r="W89" s="107"/>
      <c r="X89" s="107">
        <f t="shared" si="11"/>
        <v>0</v>
      </c>
      <c r="Y89" s="107"/>
      <c r="Z89" s="107"/>
      <c r="AA89" s="108">
        <f>C89+I89-L89-O89-U89-X89-R89</f>
        <v>0</v>
      </c>
      <c r="AB89" s="7">
        <v>45574</v>
      </c>
    </row>
    <row r="90" spans="1:28" ht="15.75" hidden="1" customHeight="1" x14ac:dyDescent="0.25">
      <c r="A90" s="24">
        <v>45527</v>
      </c>
      <c r="B90" s="25" t="s">
        <v>253</v>
      </c>
      <c r="C90" s="41">
        <v>1000000</v>
      </c>
      <c r="D90" s="25" t="s">
        <v>46</v>
      </c>
      <c r="E90" s="25" t="s">
        <v>130</v>
      </c>
      <c r="F90" s="25">
        <v>20</v>
      </c>
      <c r="G90" s="25" t="s">
        <v>77</v>
      </c>
      <c r="H90" s="25"/>
      <c r="I90" s="11">
        <f t="shared" si="6"/>
        <v>0</v>
      </c>
      <c r="J90" s="31" t="s">
        <v>312</v>
      </c>
      <c r="K90" s="11" t="s">
        <v>1789</v>
      </c>
      <c r="L90" s="107">
        <f t="shared" si="7"/>
        <v>0</v>
      </c>
      <c r="M90" s="107"/>
      <c r="N90" s="107"/>
      <c r="O90" s="107">
        <f t="shared" si="8"/>
        <v>1000000</v>
      </c>
      <c r="P90" s="107">
        <v>1000000</v>
      </c>
      <c r="Q90" s="107"/>
      <c r="R90" s="107">
        <f t="shared" si="9"/>
        <v>0</v>
      </c>
      <c r="S90" s="107"/>
      <c r="T90" s="107"/>
      <c r="U90" s="107">
        <f t="shared" si="10"/>
        <v>0</v>
      </c>
      <c r="V90" s="107"/>
      <c r="W90" s="107"/>
      <c r="X90" s="107">
        <f t="shared" si="11"/>
        <v>0</v>
      </c>
      <c r="Y90" s="107"/>
      <c r="Z90" s="107"/>
      <c r="AA90" s="108">
        <f>C90+I90-L90-O90-U90-X90-R90</f>
        <v>0</v>
      </c>
      <c r="AB90" s="7">
        <v>45574</v>
      </c>
    </row>
    <row r="91" spans="1:28" ht="15.75" hidden="1" customHeight="1" x14ac:dyDescent="0.25">
      <c r="A91" s="24">
        <v>45527</v>
      </c>
      <c r="B91" s="25" t="s">
        <v>415</v>
      </c>
      <c r="C91" s="41">
        <v>700000</v>
      </c>
      <c r="D91" s="25" t="s">
        <v>46</v>
      </c>
      <c r="E91" s="25" t="s">
        <v>127</v>
      </c>
      <c r="F91" s="25">
        <v>10</v>
      </c>
      <c r="G91" s="25" t="s">
        <v>39</v>
      </c>
      <c r="H91" s="25"/>
      <c r="I91" s="11">
        <f t="shared" si="6"/>
        <v>0</v>
      </c>
      <c r="J91" s="26" t="s">
        <v>28</v>
      </c>
      <c r="K91" s="11"/>
      <c r="L91" s="107">
        <f t="shared" si="7"/>
        <v>0</v>
      </c>
      <c r="M91" s="107"/>
      <c r="N91" s="107"/>
      <c r="O91" s="107">
        <f t="shared" si="8"/>
        <v>0</v>
      </c>
      <c r="P91" s="107"/>
      <c r="Q91" s="107"/>
      <c r="R91" s="107">
        <f t="shared" si="9"/>
        <v>0</v>
      </c>
      <c r="S91" s="107"/>
      <c r="T91" s="107"/>
      <c r="U91" s="107">
        <f t="shared" si="10"/>
        <v>0</v>
      </c>
      <c r="V91" s="107"/>
      <c r="W91" s="107"/>
      <c r="X91" s="107">
        <f t="shared" si="11"/>
        <v>0</v>
      </c>
      <c r="Y91" s="107"/>
      <c r="Z91" s="107"/>
      <c r="AA91" s="108">
        <f>C91+I91-L91-O91-U91-X91-R91</f>
        <v>700000</v>
      </c>
      <c r="AB91" s="7"/>
    </row>
    <row r="92" spans="1:28" ht="15.75" hidden="1" customHeight="1" x14ac:dyDescent="0.25">
      <c r="A92" s="24">
        <v>45527</v>
      </c>
      <c r="B92" s="25" t="s">
        <v>415</v>
      </c>
      <c r="C92" s="41">
        <v>1000000</v>
      </c>
      <c r="D92" s="25" t="s">
        <v>46</v>
      </c>
      <c r="E92" s="25" t="s">
        <v>150</v>
      </c>
      <c r="F92" s="25">
        <v>20</v>
      </c>
      <c r="G92" s="25" t="s">
        <v>77</v>
      </c>
      <c r="H92" s="25"/>
      <c r="I92" s="11">
        <f t="shared" si="6"/>
        <v>0</v>
      </c>
      <c r="J92" s="26" t="s">
        <v>28</v>
      </c>
      <c r="K92" s="11"/>
      <c r="L92" s="107">
        <f t="shared" si="7"/>
        <v>0</v>
      </c>
      <c r="M92" s="107"/>
      <c r="N92" s="107"/>
      <c r="O92" s="107">
        <f t="shared" si="8"/>
        <v>0</v>
      </c>
      <c r="P92" s="107"/>
      <c r="Q92" s="107"/>
      <c r="R92" s="107">
        <f t="shared" si="9"/>
        <v>0</v>
      </c>
      <c r="S92" s="107"/>
      <c r="T92" s="107"/>
      <c r="U92" s="107">
        <f t="shared" si="10"/>
        <v>0</v>
      </c>
      <c r="V92" s="107"/>
      <c r="W92" s="107"/>
      <c r="X92" s="107">
        <f t="shared" si="11"/>
        <v>0</v>
      </c>
      <c r="Y92" s="107"/>
      <c r="Z92" s="107"/>
      <c r="AA92" s="108">
        <f>C92+I92-L92-O92-U92-X92-R92</f>
        <v>1000000</v>
      </c>
      <c r="AB92" s="7"/>
    </row>
    <row r="93" spans="1:28" ht="15.75" hidden="1" customHeight="1" x14ac:dyDescent="0.25">
      <c r="A93" s="24">
        <v>45527</v>
      </c>
      <c r="B93" s="25" t="s">
        <v>415</v>
      </c>
      <c r="C93" s="41">
        <v>1000000</v>
      </c>
      <c r="D93" s="25" t="s">
        <v>46</v>
      </c>
      <c r="E93" s="25" t="s">
        <v>130</v>
      </c>
      <c r="F93" s="25">
        <v>20</v>
      </c>
      <c r="G93" s="25" t="s">
        <v>77</v>
      </c>
      <c r="H93" s="25"/>
      <c r="I93" s="11">
        <f t="shared" si="6"/>
        <v>0</v>
      </c>
      <c r="J93" s="26" t="s">
        <v>28</v>
      </c>
      <c r="K93" s="11"/>
      <c r="L93" s="107">
        <f t="shared" si="7"/>
        <v>0</v>
      </c>
      <c r="M93" s="107"/>
      <c r="N93" s="107"/>
      <c r="O93" s="107">
        <f t="shared" si="8"/>
        <v>0</v>
      </c>
      <c r="P93" s="107"/>
      <c r="Q93" s="107"/>
      <c r="R93" s="107">
        <f t="shared" si="9"/>
        <v>0</v>
      </c>
      <c r="S93" s="107"/>
      <c r="T93" s="107"/>
      <c r="U93" s="107">
        <f t="shared" si="10"/>
        <v>0</v>
      </c>
      <c r="V93" s="107"/>
      <c r="W93" s="107"/>
      <c r="X93" s="107">
        <f t="shared" si="11"/>
        <v>0</v>
      </c>
      <c r="Y93" s="107"/>
      <c r="Z93" s="107"/>
      <c r="AA93" s="108">
        <f>C93+I93-L93-O93-U93-X93-R93</f>
        <v>1000000</v>
      </c>
      <c r="AB93" s="7"/>
    </row>
    <row r="94" spans="1:28" ht="15.75" hidden="1" customHeight="1" x14ac:dyDescent="0.25">
      <c r="A94" s="24">
        <v>45527</v>
      </c>
      <c r="B94" s="25" t="s">
        <v>415</v>
      </c>
      <c r="C94" s="41">
        <v>8200000</v>
      </c>
      <c r="D94" s="25" t="s">
        <v>46</v>
      </c>
      <c r="E94" s="25" t="s">
        <v>1647</v>
      </c>
      <c r="F94" s="25">
        <v>100</v>
      </c>
      <c r="G94" s="25" t="s">
        <v>39</v>
      </c>
      <c r="H94" s="25"/>
      <c r="I94" s="11">
        <f t="shared" si="6"/>
        <v>0</v>
      </c>
      <c r="J94" s="26" t="s">
        <v>28</v>
      </c>
      <c r="K94" s="11"/>
      <c r="L94" s="107">
        <f t="shared" si="7"/>
        <v>0</v>
      </c>
      <c r="M94" s="107"/>
      <c r="N94" s="107"/>
      <c r="O94" s="107">
        <f t="shared" si="8"/>
        <v>0</v>
      </c>
      <c r="P94" s="107"/>
      <c r="Q94" s="107"/>
      <c r="R94" s="107">
        <f t="shared" si="9"/>
        <v>0</v>
      </c>
      <c r="S94" s="107"/>
      <c r="T94" s="107"/>
      <c r="U94" s="107">
        <f t="shared" si="10"/>
        <v>0</v>
      </c>
      <c r="V94" s="107"/>
      <c r="W94" s="107"/>
      <c r="X94" s="107">
        <f t="shared" si="11"/>
        <v>0</v>
      </c>
      <c r="Y94" s="107"/>
      <c r="Z94" s="107"/>
      <c r="AA94" s="108">
        <f>C94+I94-L94-O94-U94-X94-R94</f>
        <v>8200000</v>
      </c>
      <c r="AB94" s="7"/>
    </row>
    <row r="95" spans="1:28" ht="15.75" hidden="1" customHeight="1" x14ac:dyDescent="0.25">
      <c r="A95" s="24">
        <v>45527</v>
      </c>
      <c r="B95" s="25" t="s">
        <v>415</v>
      </c>
      <c r="C95" s="41">
        <v>8200000</v>
      </c>
      <c r="D95" s="25" t="s">
        <v>46</v>
      </c>
      <c r="E95" s="25" t="s">
        <v>1768</v>
      </c>
      <c r="F95" s="25">
        <v>100</v>
      </c>
      <c r="G95" s="25" t="s">
        <v>39</v>
      </c>
      <c r="H95" s="25"/>
      <c r="I95" s="11">
        <f t="shared" si="6"/>
        <v>0</v>
      </c>
      <c r="J95" s="26" t="s">
        <v>28</v>
      </c>
      <c r="K95" s="11"/>
      <c r="L95" s="107">
        <f t="shared" si="7"/>
        <v>0</v>
      </c>
      <c r="M95" s="107"/>
      <c r="N95" s="107"/>
      <c r="O95" s="107">
        <f t="shared" si="8"/>
        <v>0</v>
      </c>
      <c r="P95" s="107"/>
      <c r="Q95" s="107"/>
      <c r="R95" s="107">
        <f t="shared" si="9"/>
        <v>0</v>
      </c>
      <c r="S95" s="107"/>
      <c r="T95" s="107"/>
      <c r="U95" s="107">
        <f t="shared" si="10"/>
        <v>0</v>
      </c>
      <c r="V95" s="107"/>
      <c r="W95" s="107"/>
      <c r="X95" s="107">
        <f t="shared" si="11"/>
        <v>0</v>
      </c>
      <c r="Y95" s="107"/>
      <c r="Z95" s="107"/>
      <c r="AA95" s="108">
        <f>C95+I95-L95-O95-U95-X95-R95</f>
        <v>8200000</v>
      </c>
      <c r="AB95" s="7"/>
    </row>
    <row r="96" spans="1:28" ht="15.75" hidden="1" customHeight="1" x14ac:dyDescent="0.25">
      <c r="A96" s="24">
        <v>45527</v>
      </c>
      <c r="B96" s="25" t="s">
        <v>415</v>
      </c>
      <c r="C96" s="41">
        <v>8200000</v>
      </c>
      <c r="D96" s="25" t="s">
        <v>46</v>
      </c>
      <c r="E96" s="25" t="s">
        <v>1648</v>
      </c>
      <c r="F96" s="25">
        <v>100</v>
      </c>
      <c r="G96" s="25" t="s">
        <v>39</v>
      </c>
      <c r="H96" s="25"/>
      <c r="I96" s="11">
        <f t="shared" si="6"/>
        <v>0</v>
      </c>
      <c r="J96" s="26" t="s">
        <v>28</v>
      </c>
      <c r="K96" s="11"/>
      <c r="L96" s="107">
        <f t="shared" si="7"/>
        <v>0</v>
      </c>
      <c r="M96" s="107"/>
      <c r="N96" s="107"/>
      <c r="O96" s="107">
        <f t="shared" si="8"/>
        <v>0</v>
      </c>
      <c r="P96" s="107"/>
      <c r="Q96" s="107"/>
      <c r="R96" s="107">
        <f t="shared" si="9"/>
        <v>0</v>
      </c>
      <c r="S96" s="107"/>
      <c r="T96" s="107"/>
      <c r="U96" s="107">
        <f t="shared" si="10"/>
        <v>0</v>
      </c>
      <c r="V96" s="107"/>
      <c r="W96" s="107"/>
      <c r="X96" s="107">
        <f t="shared" si="11"/>
        <v>0</v>
      </c>
      <c r="Y96" s="107"/>
      <c r="Z96" s="107"/>
      <c r="AA96" s="108">
        <f>C96+I96-L96-O96-U96-X96-R96</f>
        <v>8200000</v>
      </c>
      <c r="AB96" s="7"/>
    </row>
    <row r="97" spans="1:28" ht="15.75" hidden="1" customHeight="1" x14ac:dyDescent="0.25">
      <c r="A97" s="24">
        <v>45527</v>
      </c>
      <c r="B97" s="25" t="s">
        <v>415</v>
      </c>
      <c r="C97" s="41">
        <v>8200000</v>
      </c>
      <c r="D97" s="25" t="s">
        <v>46</v>
      </c>
      <c r="E97" s="25" t="s">
        <v>1769</v>
      </c>
      <c r="F97" s="25">
        <v>100</v>
      </c>
      <c r="G97" s="25" t="s">
        <v>39</v>
      </c>
      <c r="H97" s="25"/>
      <c r="I97" s="11">
        <f t="shared" si="6"/>
        <v>0</v>
      </c>
      <c r="J97" s="26" t="s">
        <v>28</v>
      </c>
      <c r="K97" s="11"/>
      <c r="L97" s="107">
        <f t="shared" si="7"/>
        <v>0</v>
      </c>
      <c r="M97" s="107"/>
      <c r="N97" s="107"/>
      <c r="O97" s="107">
        <f t="shared" si="8"/>
        <v>0</v>
      </c>
      <c r="P97" s="107"/>
      <c r="Q97" s="107"/>
      <c r="R97" s="107">
        <f t="shared" si="9"/>
        <v>0</v>
      </c>
      <c r="S97" s="107"/>
      <c r="T97" s="107"/>
      <c r="U97" s="107">
        <f t="shared" si="10"/>
        <v>0</v>
      </c>
      <c r="V97" s="107"/>
      <c r="W97" s="107"/>
      <c r="X97" s="107">
        <f t="shared" si="11"/>
        <v>0</v>
      </c>
      <c r="Y97" s="107"/>
      <c r="Z97" s="107"/>
      <c r="AA97" s="108">
        <f>C97+I97-L97-O97-U97-X97-R97</f>
        <v>8200000</v>
      </c>
      <c r="AB97" s="7"/>
    </row>
    <row r="98" spans="1:28" ht="15.75" hidden="1" customHeight="1" x14ac:dyDescent="0.25">
      <c r="A98" s="29">
        <v>45527</v>
      </c>
      <c r="B98" s="27" t="s">
        <v>107</v>
      </c>
      <c r="C98" s="106">
        <v>10640000</v>
      </c>
      <c r="D98" s="27" t="s">
        <v>46</v>
      </c>
      <c r="E98" s="27" t="s">
        <v>108</v>
      </c>
      <c r="F98" s="27">
        <v>5600</v>
      </c>
      <c r="G98" s="27" t="s">
        <v>34</v>
      </c>
      <c r="H98" s="27"/>
      <c r="I98" s="15">
        <f t="shared" si="6"/>
        <v>0</v>
      </c>
      <c r="J98" s="32" t="s">
        <v>324</v>
      </c>
      <c r="K98" s="15"/>
      <c r="L98" s="136">
        <f t="shared" si="7"/>
        <v>10640000</v>
      </c>
      <c r="M98" s="136">
        <v>10640000</v>
      </c>
      <c r="N98" s="136"/>
      <c r="O98" s="136">
        <f t="shared" si="8"/>
        <v>0</v>
      </c>
      <c r="P98" s="136"/>
      <c r="Q98" s="136"/>
      <c r="R98" s="136">
        <f t="shared" si="9"/>
        <v>0</v>
      </c>
      <c r="S98" s="136"/>
      <c r="T98" s="136"/>
      <c r="U98" s="136">
        <f t="shared" si="10"/>
        <v>0</v>
      </c>
      <c r="V98" s="136"/>
      <c r="W98" s="136"/>
      <c r="X98" s="136">
        <f t="shared" si="11"/>
        <v>0</v>
      </c>
      <c r="Y98" s="136"/>
      <c r="Z98" s="136"/>
      <c r="AA98" s="137">
        <f>C98+I98-L98-O98-U98-X98-R98</f>
        <v>0</v>
      </c>
      <c r="AB98" s="138">
        <v>45588</v>
      </c>
    </row>
    <row r="99" spans="1:28" ht="15.75" hidden="1" customHeight="1" x14ac:dyDescent="0.25">
      <c r="A99" s="24">
        <v>45528</v>
      </c>
      <c r="B99" s="25" t="s">
        <v>287</v>
      </c>
      <c r="C99" s="41">
        <v>19200</v>
      </c>
      <c r="D99" s="25" t="s">
        <v>46</v>
      </c>
      <c r="E99" s="25" t="s">
        <v>81</v>
      </c>
      <c r="F99" s="25">
        <v>23.6</v>
      </c>
      <c r="G99" s="25" t="s">
        <v>39</v>
      </c>
      <c r="H99" s="25"/>
      <c r="I99" s="11">
        <f t="shared" si="6"/>
        <v>0</v>
      </c>
      <c r="J99" s="31" t="s">
        <v>312</v>
      </c>
      <c r="K99" s="11" t="s">
        <v>1782</v>
      </c>
      <c r="L99" s="107">
        <f t="shared" si="7"/>
        <v>0</v>
      </c>
      <c r="M99" s="107"/>
      <c r="N99" s="107"/>
      <c r="O99" s="107">
        <f t="shared" si="8"/>
        <v>19200</v>
      </c>
      <c r="P99" s="107">
        <v>19200</v>
      </c>
      <c r="Q99" s="107"/>
      <c r="R99" s="107">
        <f t="shared" si="9"/>
        <v>0</v>
      </c>
      <c r="S99" s="107"/>
      <c r="T99" s="107"/>
      <c r="U99" s="107">
        <f t="shared" si="10"/>
        <v>0</v>
      </c>
      <c r="V99" s="107"/>
      <c r="W99" s="107"/>
      <c r="X99" s="107">
        <f t="shared" si="11"/>
        <v>0</v>
      </c>
      <c r="Y99" s="107"/>
      <c r="Z99" s="107"/>
      <c r="AA99" s="108">
        <f>C99+I99-L99-O99-U99-X99-R99</f>
        <v>0</v>
      </c>
      <c r="AB99" s="7">
        <v>45567</v>
      </c>
    </row>
    <row r="100" spans="1:28" ht="15.75" hidden="1" customHeight="1" x14ac:dyDescent="0.25">
      <c r="A100" s="24">
        <v>45528</v>
      </c>
      <c r="B100" s="25" t="s">
        <v>253</v>
      </c>
      <c r="C100" s="41">
        <v>150000</v>
      </c>
      <c r="D100" s="25" t="s">
        <v>52</v>
      </c>
      <c r="E100" s="25" t="s">
        <v>135</v>
      </c>
      <c r="F100" s="25">
        <v>1</v>
      </c>
      <c r="G100" s="25" t="s">
        <v>48</v>
      </c>
      <c r="H100" s="25"/>
      <c r="I100" s="11">
        <f t="shared" si="6"/>
        <v>0</v>
      </c>
      <c r="J100" s="31" t="s">
        <v>312</v>
      </c>
      <c r="K100" s="11" t="s">
        <v>1789</v>
      </c>
      <c r="L100" s="107">
        <f t="shared" si="7"/>
        <v>0</v>
      </c>
      <c r="M100" s="107"/>
      <c r="N100" s="107"/>
      <c r="O100" s="107">
        <f t="shared" si="8"/>
        <v>150000</v>
      </c>
      <c r="P100" s="107">
        <v>150000</v>
      </c>
      <c r="Q100" s="107"/>
      <c r="R100" s="107">
        <f t="shared" si="9"/>
        <v>0</v>
      </c>
      <c r="S100" s="107"/>
      <c r="T100" s="107"/>
      <c r="U100" s="107">
        <f t="shared" si="10"/>
        <v>0</v>
      </c>
      <c r="V100" s="107"/>
      <c r="W100" s="107"/>
      <c r="X100" s="107">
        <f t="shared" si="11"/>
        <v>0</v>
      </c>
      <c r="Y100" s="107"/>
      <c r="Z100" s="107"/>
      <c r="AA100" s="108">
        <f>C100+I100-L100-O100-U100-X100-R100</f>
        <v>0</v>
      </c>
      <c r="AB100" s="7">
        <v>45574</v>
      </c>
    </row>
    <row r="101" spans="1:28" ht="15.75" hidden="1" customHeight="1" x14ac:dyDescent="0.25">
      <c r="A101" s="24">
        <v>45528</v>
      </c>
      <c r="B101" s="25" t="s">
        <v>253</v>
      </c>
      <c r="C101" s="41">
        <v>90000</v>
      </c>
      <c r="D101" s="25" t="s">
        <v>46</v>
      </c>
      <c r="E101" s="25" t="s">
        <v>216</v>
      </c>
      <c r="F101" s="25">
        <v>2</v>
      </c>
      <c r="G101" s="25" t="s">
        <v>27</v>
      </c>
      <c r="H101" s="25"/>
      <c r="I101" s="11">
        <f t="shared" si="6"/>
        <v>0</v>
      </c>
      <c r="J101" s="31" t="s">
        <v>312</v>
      </c>
      <c r="K101" s="11" t="s">
        <v>1789</v>
      </c>
      <c r="L101" s="107">
        <f t="shared" si="7"/>
        <v>0</v>
      </c>
      <c r="M101" s="107"/>
      <c r="N101" s="107"/>
      <c r="O101" s="107">
        <f t="shared" si="8"/>
        <v>90000</v>
      </c>
      <c r="P101" s="107">
        <v>90000</v>
      </c>
      <c r="Q101" s="107"/>
      <c r="R101" s="107">
        <f t="shared" si="9"/>
        <v>0</v>
      </c>
      <c r="S101" s="107"/>
      <c r="T101" s="107"/>
      <c r="U101" s="107">
        <f t="shared" si="10"/>
        <v>0</v>
      </c>
      <c r="V101" s="107"/>
      <c r="W101" s="107"/>
      <c r="X101" s="107">
        <f t="shared" si="11"/>
        <v>0</v>
      </c>
      <c r="Y101" s="107"/>
      <c r="Z101" s="107"/>
      <c r="AA101" s="108">
        <f>C101+I101-L101-O101-U101-X101-R101</f>
        <v>0</v>
      </c>
      <c r="AB101" s="7">
        <v>45574</v>
      </c>
    </row>
    <row r="102" spans="1:28" ht="15.75" hidden="1" customHeight="1" x14ac:dyDescent="0.25">
      <c r="A102" s="24">
        <v>45528</v>
      </c>
      <c r="B102" s="25" t="s">
        <v>221</v>
      </c>
      <c r="C102" s="41">
        <v>17270000</v>
      </c>
      <c r="D102" s="25" t="s">
        <v>46</v>
      </c>
      <c r="E102" s="25" t="s">
        <v>177</v>
      </c>
      <c r="F102" s="25">
        <v>200</v>
      </c>
      <c r="G102" s="25" t="s">
        <v>39</v>
      </c>
      <c r="H102" s="25"/>
      <c r="I102" s="11">
        <f t="shared" si="6"/>
        <v>0</v>
      </c>
      <c r="J102" s="31" t="s">
        <v>49</v>
      </c>
      <c r="K102" s="11"/>
      <c r="L102" s="107">
        <f t="shared" si="7"/>
        <v>0</v>
      </c>
      <c r="M102" s="107"/>
      <c r="N102" s="107"/>
      <c r="O102" s="107">
        <f t="shared" si="8"/>
        <v>25905000</v>
      </c>
      <c r="P102" s="107">
        <v>25905000</v>
      </c>
      <c r="Q102" s="107"/>
      <c r="R102" s="107">
        <f t="shared" si="9"/>
        <v>0</v>
      </c>
      <c r="S102" s="107"/>
      <c r="T102" s="107"/>
      <c r="U102" s="107">
        <f t="shared" si="10"/>
        <v>0</v>
      </c>
      <c r="V102" s="107"/>
      <c r="W102" s="107"/>
      <c r="X102" s="107">
        <f t="shared" si="11"/>
        <v>0</v>
      </c>
      <c r="Y102" s="107"/>
      <c r="Z102" s="107"/>
      <c r="AA102" s="108">
        <f>C102+I102-L102-O102-U102-X102-R102</f>
        <v>-8635000</v>
      </c>
      <c r="AB102" s="7">
        <v>45575</v>
      </c>
    </row>
    <row r="103" spans="1:28" ht="15.75" hidden="1" customHeight="1" x14ac:dyDescent="0.25">
      <c r="A103" s="24">
        <v>45528</v>
      </c>
      <c r="B103" s="25" t="s">
        <v>415</v>
      </c>
      <c r="C103" s="41">
        <v>780000</v>
      </c>
      <c r="D103" s="25" t="s">
        <v>46</v>
      </c>
      <c r="E103" s="25" t="s">
        <v>129</v>
      </c>
      <c r="F103" s="25">
        <v>12</v>
      </c>
      <c r="G103" s="25" t="s">
        <v>77</v>
      </c>
      <c r="H103" s="25"/>
      <c r="I103" s="11">
        <f t="shared" si="6"/>
        <v>0</v>
      </c>
      <c r="J103" s="26" t="s">
        <v>28</v>
      </c>
      <c r="K103" s="11"/>
      <c r="L103" s="107">
        <f t="shared" si="7"/>
        <v>0</v>
      </c>
      <c r="M103" s="107"/>
      <c r="N103" s="107"/>
      <c r="O103" s="107">
        <f t="shared" si="8"/>
        <v>0</v>
      </c>
      <c r="P103" s="107"/>
      <c r="Q103" s="107"/>
      <c r="R103" s="107">
        <f t="shared" si="9"/>
        <v>0</v>
      </c>
      <c r="S103" s="107"/>
      <c r="T103" s="107"/>
      <c r="U103" s="107">
        <f t="shared" si="10"/>
        <v>0</v>
      </c>
      <c r="V103" s="107"/>
      <c r="W103" s="107"/>
      <c r="X103" s="107">
        <f t="shared" si="11"/>
        <v>0</v>
      </c>
      <c r="Y103" s="107"/>
      <c r="Z103" s="107"/>
      <c r="AA103" s="108">
        <f>C103+I103-L103-O103-U103-X103-R103</f>
        <v>780000</v>
      </c>
      <c r="AB103" s="7"/>
    </row>
    <row r="104" spans="1:28" ht="15.75" hidden="1" customHeight="1" x14ac:dyDescent="0.25">
      <c r="A104" s="29">
        <v>45528</v>
      </c>
      <c r="B104" s="27" t="s">
        <v>226</v>
      </c>
      <c r="C104" s="106">
        <v>8820000</v>
      </c>
      <c r="D104" s="27" t="s">
        <v>52</v>
      </c>
      <c r="E104" s="27" t="s">
        <v>229</v>
      </c>
      <c r="F104" s="27">
        <v>210</v>
      </c>
      <c r="G104" s="27" t="s">
        <v>39</v>
      </c>
      <c r="H104" s="27"/>
      <c r="I104" s="15">
        <f t="shared" si="6"/>
        <v>0</v>
      </c>
      <c r="J104" s="32" t="s">
        <v>312</v>
      </c>
      <c r="K104" s="15" t="s">
        <v>1790</v>
      </c>
      <c r="L104" s="136">
        <f t="shared" si="7"/>
        <v>0</v>
      </c>
      <c r="M104" s="136"/>
      <c r="N104" s="136"/>
      <c r="O104" s="136">
        <f t="shared" si="8"/>
        <v>8820000</v>
      </c>
      <c r="P104" s="136">
        <v>8820000</v>
      </c>
      <c r="Q104" s="136"/>
      <c r="R104" s="136">
        <f t="shared" si="9"/>
        <v>0</v>
      </c>
      <c r="S104" s="136"/>
      <c r="T104" s="136"/>
      <c r="U104" s="136">
        <f t="shared" si="10"/>
        <v>0</v>
      </c>
      <c r="V104" s="136"/>
      <c r="W104" s="136"/>
      <c r="X104" s="136">
        <f t="shared" si="11"/>
        <v>0</v>
      </c>
      <c r="Y104" s="136"/>
      <c r="Z104" s="136"/>
      <c r="AA104" s="137">
        <f>C104+I104-L104-O104-U104-X104-R104</f>
        <v>0</v>
      </c>
      <c r="AB104" s="138">
        <v>45582</v>
      </c>
    </row>
    <row r="105" spans="1:28" ht="15.75" hidden="1" customHeight="1" x14ac:dyDescent="0.25">
      <c r="A105" s="24">
        <v>45530</v>
      </c>
      <c r="B105" s="25" t="s">
        <v>98</v>
      </c>
      <c r="C105" s="41">
        <v>780000</v>
      </c>
      <c r="D105" s="25" t="s">
        <v>46</v>
      </c>
      <c r="E105" s="25" t="s">
        <v>129</v>
      </c>
      <c r="F105" s="25">
        <v>12</v>
      </c>
      <c r="G105" s="25" t="s">
        <v>77</v>
      </c>
      <c r="H105" s="25"/>
      <c r="I105" s="11">
        <f t="shared" si="6"/>
        <v>0</v>
      </c>
      <c r="J105" s="31" t="s">
        <v>324</v>
      </c>
      <c r="K105" s="11"/>
      <c r="L105" s="107">
        <f t="shared" si="7"/>
        <v>780000</v>
      </c>
      <c r="M105" s="107">
        <v>780000</v>
      </c>
      <c r="N105" s="107"/>
      <c r="O105" s="107">
        <f t="shared" si="8"/>
        <v>0</v>
      </c>
      <c r="P105" s="107"/>
      <c r="Q105" s="107"/>
      <c r="R105" s="107">
        <f t="shared" si="9"/>
        <v>0</v>
      </c>
      <c r="S105" s="107"/>
      <c r="T105" s="107"/>
      <c r="U105" s="107">
        <f t="shared" si="10"/>
        <v>0</v>
      </c>
      <c r="V105" s="107"/>
      <c r="W105" s="107"/>
      <c r="X105" s="107">
        <f t="shared" si="11"/>
        <v>0</v>
      </c>
      <c r="Y105" s="107"/>
      <c r="Z105" s="107"/>
      <c r="AA105" s="108">
        <f>C105+I105-L105-O105-U105-X105-R105</f>
        <v>0</v>
      </c>
      <c r="AB105" s="7">
        <v>45575</v>
      </c>
    </row>
    <row r="106" spans="1:28" ht="15.75" hidden="1" customHeight="1" x14ac:dyDescent="0.25">
      <c r="A106" s="24">
        <v>45531</v>
      </c>
      <c r="B106" s="25" t="s">
        <v>134</v>
      </c>
      <c r="C106" s="41">
        <v>227500</v>
      </c>
      <c r="D106" s="25" t="s">
        <v>52</v>
      </c>
      <c r="E106" s="25" t="s">
        <v>44</v>
      </c>
      <c r="F106" s="25">
        <v>250</v>
      </c>
      <c r="G106" s="25" t="s">
        <v>34</v>
      </c>
      <c r="H106" s="25"/>
      <c r="I106" s="11">
        <f t="shared" si="6"/>
        <v>0</v>
      </c>
      <c r="J106" s="31" t="s">
        <v>312</v>
      </c>
      <c r="K106" s="11" t="s">
        <v>1793</v>
      </c>
      <c r="L106" s="107">
        <f t="shared" si="7"/>
        <v>0</v>
      </c>
      <c r="M106" s="107"/>
      <c r="N106" s="107"/>
      <c r="O106" s="107">
        <f t="shared" si="8"/>
        <v>227500</v>
      </c>
      <c r="P106" s="107">
        <v>227500</v>
      </c>
      <c r="Q106" s="107"/>
      <c r="R106" s="107">
        <f t="shared" si="9"/>
        <v>0</v>
      </c>
      <c r="S106" s="107"/>
      <c r="T106" s="107"/>
      <c r="U106" s="107">
        <f t="shared" si="10"/>
        <v>0</v>
      </c>
      <c r="V106" s="107"/>
      <c r="W106" s="107"/>
      <c r="X106" s="107">
        <f t="shared" si="11"/>
        <v>0</v>
      </c>
      <c r="Y106" s="107"/>
      <c r="Z106" s="107"/>
      <c r="AA106" s="108">
        <f>C106+I106-L106-O106-U106-X106-R106</f>
        <v>0</v>
      </c>
      <c r="AB106" s="7">
        <v>45569</v>
      </c>
    </row>
    <row r="107" spans="1:28" ht="15.75" hidden="1" customHeight="1" x14ac:dyDescent="0.25">
      <c r="A107" s="24">
        <v>45531</v>
      </c>
      <c r="B107" s="25" t="s">
        <v>134</v>
      </c>
      <c r="C107" s="41">
        <v>1920000</v>
      </c>
      <c r="D107" s="25" t="s">
        <v>52</v>
      </c>
      <c r="E107" s="25" t="s">
        <v>95</v>
      </c>
      <c r="F107" s="25">
        <v>1500</v>
      </c>
      <c r="G107" s="25" t="s">
        <v>34</v>
      </c>
      <c r="H107" s="25"/>
      <c r="I107" s="11">
        <f t="shared" si="6"/>
        <v>0</v>
      </c>
      <c r="J107" s="31" t="s">
        <v>312</v>
      </c>
      <c r="K107" s="11" t="s">
        <v>1793</v>
      </c>
      <c r="L107" s="107">
        <f t="shared" si="7"/>
        <v>0</v>
      </c>
      <c r="M107" s="107"/>
      <c r="N107" s="107"/>
      <c r="O107" s="107">
        <f t="shared" si="8"/>
        <v>1920000</v>
      </c>
      <c r="P107" s="107">
        <v>1920000</v>
      </c>
      <c r="Q107" s="107"/>
      <c r="R107" s="107">
        <f t="shared" si="9"/>
        <v>0</v>
      </c>
      <c r="S107" s="107"/>
      <c r="T107" s="107"/>
      <c r="U107" s="107">
        <f t="shared" si="10"/>
        <v>0</v>
      </c>
      <c r="V107" s="107"/>
      <c r="W107" s="107"/>
      <c r="X107" s="107">
        <f t="shared" si="11"/>
        <v>0</v>
      </c>
      <c r="Y107" s="107"/>
      <c r="Z107" s="107"/>
      <c r="AA107" s="108">
        <f>C107+I107-L107-O107-U107-X107-R107</f>
        <v>0</v>
      </c>
      <c r="AB107" s="7">
        <v>45569</v>
      </c>
    </row>
    <row r="108" spans="1:28" ht="15.75" hidden="1" customHeight="1" x14ac:dyDescent="0.25">
      <c r="A108" s="24">
        <v>45531</v>
      </c>
      <c r="B108" s="25" t="s">
        <v>134</v>
      </c>
      <c r="C108" s="41">
        <v>2700000</v>
      </c>
      <c r="D108" s="25" t="s">
        <v>52</v>
      </c>
      <c r="E108" s="25" t="s">
        <v>42</v>
      </c>
      <c r="F108" s="25">
        <v>600</v>
      </c>
      <c r="G108" s="25" t="s">
        <v>34</v>
      </c>
      <c r="H108" s="25"/>
      <c r="I108" s="11">
        <f t="shared" si="6"/>
        <v>0</v>
      </c>
      <c r="J108" s="31" t="s">
        <v>312</v>
      </c>
      <c r="K108" s="11" t="s">
        <v>1793</v>
      </c>
      <c r="L108" s="107">
        <f t="shared" si="7"/>
        <v>0</v>
      </c>
      <c r="M108" s="107"/>
      <c r="N108" s="107"/>
      <c r="O108" s="107">
        <f t="shared" si="8"/>
        <v>2700000</v>
      </c>
      <c r="P108" s="107">
        <v>2700000</v>
      </c>
      <c r="Q108" s="107"/>
      <c r="R108" s="107">
        <f t="shared" si="9"/>
        <v>0</v>
      </c>
      <c r="S108" s="107"/>
      <c r="T108" s="107"/>
      <c r="U108" s="107">
        <f t="shared" si="10"/>
        <v>0</v>
      </c>
      <c r="V108" s="107"/>
      <c r="W108" s="107"/>
      <c r="X108" s="107">
        <f t="shared" si="11"/>
        <v>0</v>
      </c>
      <c r="Y108" s="107"/>
      <c r="Z108" s="107"/>
      <c r="AA108" s="108">
        <f>C108+I108-L108-O108-U108-X108-R108</f>
        <v>0</v>
      </c>
      <c r="AB108" s="7">
        <v>45569</v>
      </c>
    </row>
    <row r="109" spans="1:28" ht="15.75" hidden="1" customHeight="1" x14ac:dyDescent="0.25">
      <c r="A109" s="24">
        <v>45531</v>
      </c>
      <c r="B109" s="25" t="s">
        <v>134</v>
      </c>
      <c r="C109" s="41">
        <v>845000</v>
      </c>
      <c r="D109" s="25" t="s">
        <v>52</v>
      </c>
      <c r="E109" s="25" t="s">
        <v>151</v>
      </c>
      <c r="F109" s="25">
        <v>500</v>
      </c>
      <c r="G109" s="25" t="s">
        <v>34</v>
      </c>
      <c r="H109" s="25"/>
      <c r="I109" s="11">
        <f t="shared" si="6"/>
        <v>0</v>
      </c>
      <c r="J109" s="31" t="s">
        <v>312</v>
      </c>
      <c r="K109" s="11" t="s">
        <v>1793</v>
      </c>
      <c r="L109" s="107">
        <f t="shared" si="7"/>
        <v>0</v>
      </c>
      <c r="M109" s="107"/>
      <c r="N109" s="107"/>
      <c r="O109" s="107">
        <f t="shared" si="8"/>
        <v>845000</v>
      </c>
      <c r="P109" s="107">
        <v>845000</v>
      </c>
      <c r="Q109" s="107"/>
      <c r="R109" s="107">
        <f t="shared" si="9"/>
        <v>0</v>
      </c>
      <c r="S109" s="107"/>
      <c r="T109" s="107"/>
      <c r="U109" s="107">
        <f t="shared" si="10"/>
        <v>0</v>
      </c>
      <c r="V109" s="107"/>
      <c r="W109" s="107"/>
      <c r="X109" s="107">
        <f t="shared" si="11"/>
        <v>0</v>
      </c>
      <c r="Y109" s="107"/>
      <c r="Z109" s="107"/>
      <c r="AA109" s="108">
        <f>C109+I109-L109-O109-U109-X109-R109</f>
        <v>0</v>
      </c>
      <c r="AB109" s="7">
        <v>45569</v>
      </c>
    </row>
    <row r="110" spans="1:28" ht="15.75" hidden="1" customHeight="1" x14ac:dyDescent="0.25">
      <c r="A110" s="24">
        <v>45531</v>
      </c>
      <c r="B110" s="25" t="s">
        <v>1799</v>
      </c>
      <c r="C110" s="41">
        <v>9880000</v>
      </c>
      <c r="D110" s="25" t="s">
        <v>46</v>
      </c>
      <c r="E110" s="25" t="s">
        <v>298</v>
      </c>
      <c r="F110" s="25">
        <v>2600</v>
      </c>
      <c r="G110" s="25" t="s">
        <v>34</v>
      </c>
      <c r="H110" s="25"/>
      <c r="I110" s="11">
        <f t="shared" si="6"/>
        <v>0</v>
      </c>
      <c r="J110" s="31" t="s">
        <v>312</v>
      </c>
      <c r="K110" s="11"/>
      <c r="L110" s="107">
        <f t="shared" si="7"/>
        <v>0</v>
      </c>
      <c r="M110" s="107"/>
      <c r="N110" s="107"/>
      <c r="O110" s="107">
        <f t="shared" si="8"/>
        <v>0</v>
      </c>
      <c r="P110" s="107"/>
      <c r="Q110" s="107"/>
      <c r="R110" s="107">
        <f t="shared" si="9"/>
        <v>9880000</v>
      </c>
      <c r="S110" s="107">
        <v>9880000</v>
      </c>
      <c r="T110" s="107"/>
      <c r="U110" s="107">
        <f t="shared" si="10"/>
        <v>0</v>
      </c>
      <c r="V110" s="107"/>
      <c r="W110" s="107"/>
      <c r="X110" s="107">
        <f t="shared" si="11"/>
        <v>0</v>
      </c>
      <c r="Y110" s="107"/>
      <c r="Z110" s="107"/>
      <c r="AA110" s="108">
        <f>C110+I110-L110-O110-U110-X110-R110</f>
        <v>0</v>
      </c>
      <c r="AB110" s="7">
        <v>45583</v>
      </c>
    </row>
    <row r="111" spans="1:28" ht="15.75" hidden="1" customHeight="1" x14ac:dyDescent="0.25">
      <c r="A111" s="24">
        <v>45531</v>
      </c>
      <c r="B111" s="25" t="s">
        <v>1799</v>
      </c>
      <c r="C111" s="41">
        <v>9880000</v>
      </c>
      <c r="D111" s="25" t="s">
        <v>46</v>
      </c>
      <c r="E111" s="25" t="s">
        <v>42</v>
      </c>
      <c r="F111" s="25">
        <v>2600</v>
      </c>
      <c r="G111" s="25" t="s">
        <v>34</v>
      </c>
      <c r="H111" s="25"/>
      <c r="I111" s="11">
        <f t="shared" si="6"/>
        <v>0</v>
      </c>
      <c r="J111" s="38" t="s">
        <v>24</v>
      </c>
      <c r="K111" s="11"/>
      <c r="L111" s="107">
        <f t="shared" si="7"/>
        <v>0</v>
      </c>
      <c r="M111" s="107"/>
      <c r="N111" s="107"/>
      <c r="O111" s="107">
        <f t="shared" si="8"/>
        <v>0</v>
      </c>
      <c r="P111" s="107"/>
      <c r="Q111" s="107"/>
      <c r="R111" s="107">
        <f t="shared" si="9"/>
        <v>6120000</v>
      </c>
      <c r="S111" s="107">
        <v>6120000</v>
      </c>
      <c r="T111" s="107"/>
      <c r="U111" s="107">
        <f t="shared" si="10"/>
        <v>0</v>
      </c>
      <c r="V111" s="107"/>
      <c r="W111" s="107"/>
      <c r="X111" s="107">
        <f t="shared" si="11"/>
        <v>0</v>
      </c>
      <c r="Y111" s="107"/>
      <c r="Z111" s="107"/>
      <c r="AA111" s="108">
        <f>C111+I111-L111-O111-U111-X111-R111</f>
        <v>3760000</v>
      </c>
      <c r="AB111" s="7">
        <v>45583</v>
      </c>
    </row>
    <row r="112" spans="1:28" ht="15.75" hidden="1" customHeight="1" x14ac:dyDescent="0.25">
      <c r="A112" s="29">
        <v>45531</v>
      </c>
      <c r="B112" s="27" t="s">
        <v>1008</v>
      </c>
      <c r="C112" s="106">
        <v>306599.99999999953</v>
      </c>
      <c r="D112" s="27" t="s">
        <v>46</v>
      </c>
      <c r="E112" s="27" t="s">
        <v>145</v>
      </c>
      <c r="F112" s="27">
        <v>87.1</v>
      </c>
      <c r="G112" s="27" t="s">
        <v>39</v>
      </c>
      <c r="H112" s="27"/>
      <c r="I112" s="15">
        <f t="shared" si="6"/>
        <v>0</v>
      </c>
      <c r="J112" s="32" t="s">
        <v>312</v>
      </c>
      <c r="K112" s="15" t="s">
        <v>1792</v>
      </c>
      <c r="L112" s="136">
        <f t="shared" si="7"/>
        <v>0</v>
      </c>
      <c r="M112" s="136"/>
      <c r="N112" s="136"/>
      <c r="O112" s="136">
        <f t="shared" si="8"/>
        <v>306600</v>
      </c>
      <c r="P112" s="136">
        <v>306600</v>
      </c>
      <c r="Q112" s="136"/>
      <c r="R112" s="136">
        <f t="shared" si="9"/>
        <v>0</v>
      </c>
      <c r="S112" s="136"/>
      <c r="T112" s="136"/>
      <c r="U112" s="136">
        <f t="shared" si="10"/>
        <v>0</v>
      </c>
      <c r="V112" s="136"/>
      <c r="W112" s="136"/>
      <c r="X112" s="136">
        <f t="shared" si="11"/>
        <v>0</v>
      </c>
      <c r="Y112" s="136"/>
      <c r="Z112" s="136"/>
      <c r="AA112" s="137">
        <f>C112+I112-L112-O112-U112-X112-R112</f>
        <v>-4.6566128730773926E-10</v>
      </c>
      <c r="AB112" s="138">
        <v>45573</v>
      </c>
    </row>
    <row r="113" spans="1:28" ht="15.75" hidden="1" customHeight="1" x14ac:dyDescent="0.25">
      <c r="A113" s="24">
        <v>45532</v>
      </c>
      <c r="B113" s="25" t="s">
        <v>354</v>
      </c>
      <c r="C113" s="41">
        <v>560000</v>
      </c>
      <c r="D113" s="25" t="s">
        <v>46</v>
      </c>
      <c r="E113" s="25" t="s">
        <v>204</v>
      </c>
      <c r="F113" s="25">
        <v>500</v>
      </c>
      <c r="G113" s="25" t="s">
        <v>34</v>
      </c>
      <c r="H113" s="25"/>
      <c r="I113" s="11">
        <f t="shared" si="6"/>
        <v>0</v>
      </c>
      <c r="J113" s="31" t="s">
        <v>312</v>
      </c>
      <c r="K113" s="11" t="s">
        <v>1841</v>
      </c>
      <c r="L113" s="107">
        <f t="shared" si="7"/>
        <v>0</v>
      </c>
      <c r="M113" s="107"/>
      <c r="N113" s="107"/>
      <c r="O113" s="107">
        <f t="shared" si="8"/>
        <v>560000</v>
      </c>
      <c r="P113" s="107">
        <v>560000</v>
      </c>
      <c r="Q113" s="107"/>
      <c r="R113" s="107">
        <f t="shared" si="9"/>
        <v>0</v>
      </c>
      <c r="S113" s="107"/>
      <c r="T113" s="107"/>
      <c r="U113" s="107">
        <f t="shared" si="10"/>
        <v>0</v>
      </c>
      <c r="V113" s="107"/>
      <c r="W113" s="107"/>
      <c r="X113" s="107">
        <f t="shared" si="11"/>
        <v>0</v>
      </c>
      <c r="Y113" s="107"/>
      <c r="Z113" s="107"/>
      <c r="AA113" s="108">
        <f>C113+I113-L113-O113-U113-X113-R113</f>
        <v>0</v>
      </c>
      <c r="AB113" s="7">
        <v>45593</v>
      </c>
    </row>
    <row r="114" spans="1:28" ht="15.75" hidden="1" customHeight="1" x14ac:dyDescent="0.25">
      <c r="A114" s="24">
        <v>45532</v>
      </c>
      <c r="B114" s="25" t="s">
        <v>280</v>
      </c>
      <c r="C114" s="41">
        <v>15460000</v>
      </c>
      <c r="D114" s="25" t="s">
        <v>46</v>
      </c>
      <c r="E114" s="25" t="s">
        <v>108</v>
      </c>
      <c r="F114" s="25">
        <v>10400</v>
      </c>
      <c r="G114" s="25" t="s">
        <v>34</v>
      </c>
      <c r="H114" s="25"/>
      <c r="I114" s="11">
        <f t="shared" si="6"/>
        <v>0</v>
      </c>
      <c r="J114" s="31" t="s">
        <v>324</v>
      </c>
      <c r="K114" s="11"/>
      <c r="L114" s="107">
        <f t="shared" si="7"/>
        <v>15460000</v>
      </c>
      <c r="M114" s="107">
        <v>15460000</v>
      </c>
      <c r="N114" s="107"/>
      <c r="O114" s="107">
        <f t="shared" si="8"/>
        <v>0</v>
      </c>
      <c r="P114" s="107"/>
      <c r="Q114" s="107"/>
      <c r="R114" s="107">
        <f t="shared" si="9"/>
        <v>0</v>
      </c>
      <c r="S114" s="107"/>
      <c r="T114" s="107"/>
      <c r="U114" s="107">
        <f t="shared" si="10"/>
        <v>0</v>
      </c>
      <c r="V114" s="107"/>
      <c r="W114" s="107"/>
      <c r="X114" s="107">
        <f t="shared" si="11"/>
        <v>0</v>
      </c>
      <c r="Y114" s="107"/>
      <c r="Z114" s="107"/>
      <c r="AA114" s="108">
        <f>C114+I114-L114-O114-U114-X114-R114</f>
        <v>0</v>
      </c>
      <c r="AB114" s="7">
        <v>45572</v>
      </c>
    </row>
    <row r="115" spans="1:28" ht="15.75" hidden="1" customHeight="1" x14ac:dyDescent="0.25">
      <c r="A115" s="24">
        <v>45532</v>
      </c>
      <c r="B115" s="25" t="s">
        <v>110</v>
      </c>
      <c r="C115" s="41">
        <v>450000</v>
      </c>
      <c r="D115" s="25" t="s">
        <v>46</v>
      </c>
      <c r="E115" s="25" t="s">
        <v>498</v>
      </c>
      <c r="F115" s="25">
        <v>1</v>
      </c>
      <c r="G115" s="25" t="s">
        <v>48</v>
      </c>
      <c r="H115" s="25"/>
      <c r="I115" s="11">
        <f t="shared" si="6"/>
        <v>0</v>
      </c>
      <c r="J115" s="26" t="s">
        <v>28</v>
      </c>
      <c r="K115" s="11"/>
      <c r="L115" s="107">
        <f t="shared" si="7"/>
        <v>0</v>
      </c>
      <c r="M115" s="107"/>
      <c r="N115" s="107"/>
      <c r="O115" s="107">
        <f t="shared" si="8"/>
        <v>0</v>
      </c>
      <c r="P115" s="107"/>
      <c r="Q115" s="107"/>
      <c r="R115" s="107">
        <f t="shared" si="9"/>
        <v>0</v>
      </c>
      <c r="S115" s="107"/>
      <c r="T115" s="107"/>
      <c r="U115" s="107">
        <f t="shared" si="10"/>
        <v>0</v>
      </c>
      <c r="V115" s="107"/>
      <c r="W115" s="107"/>
      <c r="X115" s="107">
        <f t="shared" si="11"/>
        <v>0</v>
      </c>
      <c r="Y115" s="107"/>
      <c r="Z115" s="107"/>
      <c r="AA115" s="108">
        <f>C115+I115-L115-O115-U115-X115-R115</f>
        <v>450000</v>
      </c>
      <c r="AB115" s="7"/>
    </row>
    <row r="116" spans="1:28" ht="15.75" hidden="1" customHeight="1" x14ac:dyDescent="0.25">
      <c r="A116" s="24">
        <v>45532</v>
      </c>
      <c r="B116" s="25" t="s">
        <v>110</v>
      </c>
      <c r="C116" s="41">
        <v>3238899.9999999995</v>
      </c>
      <c r="D116" s="25" t="s">
        <v>46</v>
      </c>
      <c r="E116" s="25" t="s">
        <v>106</v>
      </c>
      <c r="F116" s="25">
        <v>66.099999999999994</v>
      </c>
      <c r="G116" s="25" t="s">
        <v>39</v>
      </c>
      <c r="H116" s="25"/>
      <c r="I116" s="11">
        <f t="shared" si="6"/>
        <v>0</v>
      </c>
      <c r="J116" s="26" t="s">
        <v>28</v>
      </c>
      <c r="K116" s="11"/>
      <c r="L116" s="107">
        <f t="shared" si="7"/>
        <v>0</v>
      </c>
      <c r="M116" s="107"/>
      <c r="N116" s="107"/>
      <c r="O116" s="107">
        <f t="shared" si="8"/>
        <v>0</v>
      </c>
      <c r="P116" s="107"/>
      <c r="Q116" s="107"/>
      <c r="R116" s="107">
        <f t="shared" si="9"/>
        <v>0</v>
      </c>
      <c r="S116" s="107"/>
      <c r="T116" s="107"/>
      <c r="U116" s="107">
        <f t="shared" si="10"/>
        <v>0</v>
      </c>
      <c r="V116" s="107"/>
      <c r="W116" s="107"/>
      <c r="X116" s="107">
        <f t="shared" si="11"/>
        <v>0</v>
      </c>
      <c r="Y116" s="107"/>
      <c r="Z116" s="107"/>
      <c r="AA116" s="108">
        <f>C116+I116-L116-O116-U116-X116-R116</f>
        <v>3238899.9999999995</v>
      </c>
      <c r="AB116" s="7"/>
    </row>
    <row r="117" spans="1:28" ht="15.75" hidden="1" customHeight="1" x14ac:dyDescent="0.25">
      <c r="A117" s="24">
        <v>45532</v>
      </c>
      <c r="B117" s="25" t="s">
        <v>1195</v>
      </c>
      <c r="C117" s="41">
        <v>-1200000</v>
      </c>
      <c r="D117" s="25" t="s">
        <v>46</v>
      </c>
      <c r="E117" s="25" t="s">
        <v>343</v>
      </c>
      <c r="F117" s="25">
        <v>1</v>
      </c>
      <c r="G117" s="25" t="s">
        <v>23</v>
      </c>
      <c r="H117" s="25"/>
      <c r="I117" s="11">
        <f t="shared" si="6"/>
        <v>0</v>
      </c>
      <c r="J117" s="31" t="s">
        <v>49</v>
      </c>
      <c r="K117" s="11"/>
      <c r="L117" s="107">
        <f t="shared" si="7"/>
        <v>0</v>
      </c>
      <c r="M117" s="107"/>
      <c r="N117" s="107"/>
      <c r="O117" s="107">
        <f t="shared" si="8"/>
        <v>0</v>
      </c>
      <c r="P117" s="107"/>
      <c r="Q117" s="107"/>
      <c r="R117" s="107">
        <f t="shared" si="9"/>
        <v>0</v>
      </c>
      <c r="S117" s="107"/>
      <c r="T117" s="107"/>
      <c r="U117" s="107">
        <f t="shared" si="10"/>
        <v>0</v>
      </c>
      <c r="V117" s="107"/>
      <c r="W117" s="107"/>
      <c r="X117" s="107">
        <f t="shared" si="11"/>
        <v>0</v>
      </c>
      <c r="Y117" s="107"/>
      <c r="Z117" s="107"/>
      <c r="AA117" s="108">
        <f>C117+I117-L117-O117-U117-X117-R117</f>
        <v>-1200000</v>
      </c>
      <c r="AB117" s="7"/>
    </row>
    <row r="118" spans="1:28" ht="15.75" hidden="1" customHeight="1" x14ac:dyDescent="0.25">
      <c r="A118" s="29">
        <v>45533</v>
      </c>
      <c r="B118" s="27" t="s">
        <v>231</v>
      </c>
      <c r="C118" s="106">
        <v>1000000</v>
      </c>
      <c r="D118" s="27" t="s">
        <v>46</v>
      </c>
      <c r="E118" s="27" t="s">
        <v>326</v>
      </c>
      <c r="F118" s="27">
        <v>10</v>
      </c>
      <c r="G118" s="27" t="s">
        <v>39</v>
      </c>
      <c r="H118" s="27"/>
      <c r="I118" s="15">
        <f t="shared" si="6"/>
        <v>0</v>
      </c>
      <c r="J118" s="32" t="s">
        <v>312</v>
      </c>
      <c r="K118" s="15"/>
      <c r="L118" s="136">
        <f t="shared" si="7"/>
        <v>0</v>
      </c>
      <c r="M118" s="136"/>
      <c r="N118" s="136"/>
      <c r="O118" s="136">
        <f t="shared" si="8"/>
        <v>1000000</v>
      </c>
      <c r="P118" s="136"/>
      <c r="Q118" s="136">
        <v>1000000</v>
      </c>
      <c r="R118" s="136">
        <f t="shared" si="9"/>
        <v>0</v>
      </c>
      <c r="S118" s="136"/>
      <c r="T118" s="136"/>
      <c r="U118" s="136">
        <f t="shared" si="10"/>
        <v>0</v>
      </c>
      <c r="V118" s="136"/>
      <c r="W118" s="136"/>
      <c r="X118" s="136">
        <f t="shared" si="11"/>
        <v>0</v>
      </c>
      <c r="Y118" s="136"/>
      <c r="Z118" s="136"/>
      <c r="AA118" s="137">
        <f>C118+I118-L118-O118-U118-X118-R118</f>
        <v>0</v>
      </c>
      <c r="AB118" s="138">
        <v>45575</v>
      </c>
    </row>
    <row r="119" spans="1:28" ht="15.75" hidden="1" customHeight="1" x14ac:dyDescent="0.25">
      <c r="A119" s="24">
        <v>45533</v>
      </c>
      <c r="B119" s="25" t="s">
        <v>231</v>
      </c>
      <c r="C119" s="41">
        <v>780000</v>
      </c>
      <c r="D119" s="25" t="s">
        <v>46</v>
      </c>
      <c r="E119" s="25" t="s">
        <v>129</v>
      </c>
      <c r="F119" s="25">
        <v>12</v>
      </c>
      <c r="G119" s="25" t="s">
        <v>77</v>
      </c>
      <c r="H119" s="25"/>
      <c r="I119" s="11">
        <f t="shared" si="6"/>
        <v>0</v>
      </c>
      <c r="J119" s="31" t="s">
        <v>312</v>
      </c>
      <c r="K119" s="11"/>
      <c r="L119" s="107">
        <f t="shared" si="7"/>
        <v>0</v>
      </c>
      <c r="M119" s="107"/>
      <c r="N119" s="107"/>
      <c r="O119" s="107">
        <f t="shared" si="8"/>
        <v>780000</v>
      </c>
      <c r="P119" s="107"/>
      <c r="Q119" s="107">
        <v>780000</v>
      </c>
      <c r="R119" s="107">
        <f t="shared" si="9"/>
        <v>0</v>
      </c>
      <c r="S119" s="107"/>
      <c r="T119" s="107"/>
      <c r="U119" s="107">
        <f t="shared" si="10"/>
        <v>0</v>
      </c>
      <c r="V119" s="107"/>
      <c r="W119" s="107"/>
      <c r="X119" s="107">
        <f t="shared" si="11"/>
        <v>0</v>
      </c>
      <c r="Y119" s="107"/>
      <c r="Z119" s="107"/>
      <c r="AA119" s="108">
        <f>C119+I119-L119-O119-U119-X119-R119</f>
        <v>0</v>
      </c>
      <c r="AB119" s="7">
        <v>45575</v>
      </c>
    </row>
    <row r="120" spans="1:28" ht="15.75" hidden="1" customHeight="1" x14ac:dyDescent="0.25">
      <c r="A120" s="24">
        <v>45533</v>
      </c>
      <c r="B120" s="25" t="s">
        <v>51</v>
      </c>
      <c r="C120" s="41">
        <v>7555500</v>
      </c>
      <c r="D120" s="25" t="s">
        <v>46</v>
      </c>
      <c r="E120" s="25" t="s">
        <v>126</v>
      </c>
      <c r="F120" s="25">
        <v>167.9</v>
      </c>
      <c r="G120" s="25" t="s">
        <v>39</v>
      </c>
      <c r="H120" s="25"/>
      <c r="I120" s="11">
        <f t="shared" si="6"/>
        <v>0</v>
      </c>
      <c r="J120" s="31" t="s">
        <v>312</v>
      </c>
      <c r="K120" s="11"/>
      <c r="L120" s="107">
        <f t="shared" si="7"/>
        <v>0</v>
      </c>
      <c r="M120" s="107"/>
      <c r="N120" s="107"/>
      <c r="O120" s="107">
        <f t="shared" si="8"/>
        <v>7555500</v>
      </c>
      <c r="P120" s="107">
        <v>7555500</v>
      </c>
      <c r="Q120" s="107"/>
      <c r="R120" s="107">
        <f t="shared" si="9"/>
        <v>0</v>
      </c>
      <c r="S120" s="107"/>
      <c r="T120" s="107"/>
      <c r="U120" s="107">
        <f t="shared" si="10"/>
        <v>0</v>
      </c>
      <c r="V120" s="107"/>
      <c r="W120" s="107"/>
      <c r="X120" s="107">
        <f t="shared" si="11"/>
        <v>0</v>
      </c>
      <c r="Y120" s="107"/>
      <c r="Z120" s="107"/>
      <c r="AA120" s="108">
        <f>C120+I120-L120-O120-U120-X120-R120</f>
        <v>0</v>
      </c>
      <c r="AB120" s="7">
        <v>45568</v>
      </c>
    </row>
    <row r="121" spans="1:28" ht="15.75" hidden="1" customHeight="1" x14ac:dyDescent="0.25">
      <c r="A121" s="24">
        <v>45533</v>
      </c>
      <c r="B121" s="25" t="s">
        <v>51</v>
      </c>
      <c r="C121" s="41">
        <v>7758000</v>
      </c>
      <c r="D121" s="25" t="s">
        <v>46</v>
      </c>
      <c r="E121" s="25" t="s">
        <v>273</v>
      </c>
      <c r="F121" s="25">
        <v>172.4</v>
      </c>
      <c r="G121" s="25" t="s">
        <v>39</v>
      </c>
      <c r="H121" s="25"/>
      <c r="I121" s="11">
        <f t="shared" si="6"/>
        <v>0</v>
      </c>
      <c r="J121" s="31" t="s">
        <v>312</v>
      </c>
      <c r="K121" s="11"/>
      <c r="L121" s="107">
        <f t="shared" si="7"/>
        <v>0</v>
      </c>
      <c r="M121" s="107"/>
      <c r="N121" s="107"/>
      <c r="O121" s="107">
        <f t="shared" si="8"/>
        <v>7758000</v>
      </c>
      <c r="P121" s="107">
        <v>7445000</v>
      </c>
      <c r="Q121" s="107">
        <v>313000</v>
      </c>
      <c r="R121" s="107">
        <f t="shared" si="9"/>
        <v>0</v>
      </c>
      <c r="S121" s="107"/>
      <c r="T121" s="107"/>
      <c r="U121" s="107">
        <f t="shared" si="10"/>
        <v>0</v>
      </c>
      <c r="V121" s="107"/>
      <c r="W121" s="107"/>
      <c r="X121" s="107">
        <f t="shared" si="11"/>
        <v>0</v>
      </c>
      <c r="Y121" s="107"/>
      <c r="Z121" s="107"/>
      <c r="AA121" s="108">
        <f>C121+I121-L121-O121-U121-X121-R121</f>
        <v>0</v>
      </c>
      <c r="AB121" s="7">
        <v>45568</v>
      </c>
    </row>
    <row r="122" spans="1:28" ht="15.75" hidden="1" customHeight="1" x14ac:dyDescent="0.25">
      <c r="A122" s="24">
        <v>45533</v>
      </c>
      <c r="B122" s="25" t="s">
        <v>516</v>
      </c>
      <c r="C122" s="41">
        <v>11000</v>
      </c>
      <c r="D122" s="25" t="s">
        <v>46</v>
      </c>
      <c r="E122" s="25" t="s">
        <v>129</v>
      </c>
      <c r="F122" s="25">
        <v>2</v>
      </c>
      <c r="G122" s="25" t="s">
        <v>77</v>
      </c>
      <c r="H122" s="25"/>
      <c r="I122" s="11">
        <f t="shared" si="6"/>
        <v>0</v>
      </c>
      <c r="J122" s="38" t="s">
        <v>24</v>
      </c>
      <c r="K122" s="11"/>
      <c r="L122" s="107">
        <f t="shared" si="7"/>
        <v>0</v>
      </c>
      <c r="M122" s="107"/>
      <c r="N122" s="107"/>
      <c r="O122" s="107">
        <f t="shared" si="8"/>
        <v>0</v>
      </c>
      <c r="P122" s="107"/>
      <c r="Q122" s="107"/>
      <c r="R122" s="107">
        <f t="shared" si="9"/>
        <v>0</v>
      </c>
      <c r="S122" s="107"/>
      <c r="T122" s="107"/>
      <c r="U122" s="107">
        <f t="shared" si="10"/>
        <v>0</v>
      </c>
      <c r="V122" s="107"/>
      <c r="W122" s="107"/>
      <c r="X122" s="107">
        <f t="shared" si="11"/>
        <v>0</v>
      </c>
      <c r="Y122" s="107"/>
      <c r="Z122" s="107"/>
      <c r="AA122" s="108">
        <f>C122+I122-L122-O122-U122-X122-R122</f>
        <v>11000</v>
      </c>
      <c r="AB122" s="7"/>
    </row>
    <row r="123" spans="1:28" ht="15.75" hidden="1" customHeight="1" x14ac:dyDescent="0.25">
      <c r="A123" s="24">
        <v>45533</v>
      </c>
      <c r="B123" s="25" t="s">
        <v>107</v>
      </c>
      <c r="C123" s="41">
        <v>1555000</v>
      </c>
      <c r="D123" s="25" t="s">
        <v>46</v>
      </c>
      <c r="E123" s="25" t="s">
        <v>1011</v>
      </c>
      <c r="F123" s="25">
        <v>1000</v>
      </c>
      <c r="G123" s="25" t="s">
        <v>34</v>
      </c>
      <c r="H123" s="25"/>
      <c r="I123" s="11">
        <f t="shared" si="6"/>
        <v>0</v>
      </c>
      <c r="J123" s="38" t="s">
        <v>78</v>
      </c>
      <c r="K123" s="11"/>
      <c r="L123" s="107">
        <f t="shared" si="7"/>
        <v>146000</v>
      </c>
      <c r="M123" s="107">
        <v>146000</v>
      </c>
      <c r="N123" s="107"/>
      <c r="O123" s="107">
        <f t="shared" si="8"/>
        <v>0</v>
      </c>
      <c r="P123" s="107"/>
      <c r="Q123" s="107"/>
      <c r="R123" s="107">
        <f t="shared" si="9"/>
        <v>0</v>
      </c>
      <c r="S123" s="107"/>
      <c r="T123" s="107"/>
      <c r="U123" s="107">
        <f t="shared" si="10"/>
        <v>0</v>
      </c>
      <c r="V123" s="107"/>
      <c r="W123" s="107"/>
      <c r="X123" s="107">
        <f t="shared" si="11"/>
        <v>0</v>
      </c>
      <c r="Y123" s="107"/>
      <c r="Z123" s="107"/>
      <c r="AA123" s="108">
        <f>C123+I123-L123-O123-U123-X123-R123</f>
        <v>1409000</v>
      </c>
      <c r="AB123" s="7">
        <v>45588</v>
      </c>
    </row>
    <row r="124" spans="1:28" ht="15.75" hidden="1" customHeight="1" x14ac:dyDescent="0.25">
      <c r="A124" s="24">
        <v>45533</v>
      </c>
      <c r="B124" s="25" t="s">
        <v>107</v>
      </c>
      <c r="C124" s="41">
        <v>845000</v>
      </c>
      <c r="D124" s="25" t="s">
        <v>46</v>
      </c>
      <c r="E124" s="25" t="s">
        <v>151</v>
      </c>
      <c r="F124" s="25">
        <v>500</v>
      </c>
      <c r="G124" s="25" t="s">
        <v>34</v>
      </c>
      <c r="H124" s="25"/>
      <c r="I124" s="11">
        <f t="shared" si="6"/>
        <v>0</v>
      </c>
      <c r="J124" s="26" t="s">
        <v>28</v>
      </c>
      <c r="K124" s="11"/>
      <c r="L124" s="107">
        <f t="shared" si="7"/>
        <v>0</v>
      </c>
      <c r="M124" s="107"/>
      <c r="N124" s="107"/>
      <c r="O124" s="107">
        <f t="shared" si="8"/>
        <v>0</v>
      </c>
      <c r="P124" s="107"/>
      <c r="Q124" s="107"/>
      <c r="R124" s="107">
        <f t="shared" si="9"/>
        <v>0</v>
      </c>
      <c r="S124" s="107"/>
      <c r="T124" s="107"/>
      <c r="U124" s="107">
        <f t="shared" si="10"/>
        <v>0</v>
      </c>
      <c r="V124" s="107"/>
      <c r="W124" s="107"/>
      <c r="X124" s="107">
        <f t="shared" si="11"/>
        <v>0</v>
      </c>
      <c r="Y124" s="107"/>
      <c r="Z124" s="107"/>
      <c r="AA124" s="108">
        <f>C124+I124-L124-O124-U124-X124-R124</f>
        <v>845000</v>
      </c>
      <c r="AB124" s="7"/>
    </row>
    <row r="125" spans="1:28" ht="15.75" hidden="1" customHeight="1" x14ac:dyDescent="0.25">
      <c r="A125" s="24">
        <v>45533</v>
      </c>
      <c r="B125" s="25" t="s">
        <v>107</v>
      </c>
      <c r="C125" s="41">
        <v>975200</v>
      </c>
      <c r="D125" s="25" t="s">
        <v>46</v>
      </c>
      <c r="E125" s="25" t="s">
        <v>358</v>
      </c>
      <c r="F125" s="25">
        <v>21.2</v>
      </c>
      <c r="G125" s="25" t="s">
        <v>39</v>
      </c>
      <c r="H125" s="25"/>
      <c r="I125" s="11">
        <f t="shared" ref="I125:I187" si="12">F125*H125</f>
        <v>0</v>
      </c>
      <c r="J125" s="26" t="s">
        <v>28</v>
      </c>
      <c r="K125" s="11"/>
      <c r="L125" s="107">
        <f t="shared" ref="L125:L187" si="13">M125+N125</f>
        <v>0</v>
      </c>
      <c r="M125" s="107"/>
      <c r="N125" s="107"/>
      <c r="O125" s="107">
        <f t="shared" ref="O125:O187" si="14">P125+Q125</f>
        <v>0</v>
      </c>
      <c r="P125" s="107"/>
      <c r="Q125" s="107"/>
      <c r="R125" s="107">
        <f t="shared" ref="R125:R187" si="15">S125+T125</f>
        <v>0</v>
      </c>
      <c r="S125" s="107"/>
      <c r="T125" s="107"/>
      <c r="U125" s="107">
        <f t="shared" ref="U125:U187" si="16">V125+W125</f>
        <v>0</v>
      </c>
      <c r="V125" s="107"/>
      <c r="W125" s="107"/>
      <c r="X125" s="107">
        <f t="shared" ref="X125:X187" si="17">Y125+Z125</f>
        <v>0</v>
      </c>
      <c r="Y125" s="107"/>
      <c r="Z125" s="107"/>
      <c r="AA125" s="108">
        <f>C125+I125-L125-O125-U125-X125-R125</f>
        <v>975200</v>
      </c>
      <c r="AB125" s="7"/>
    </row>
    <row r="126" spans="1:28" ht="15.75" hidden="1" customHeight="1" x14ac:dyDescent="0.25">
      <c r="A126" s="24">
        <v>45533</v>
      </c>
      <c r="B126" s="25" t="s">
        <v>107</v>
      </c>
      <c r="C126" s="41">
        <v>1117800</v>
      </c>
      <c r="D126" s="25" t="s">
        <v>46</v>
      </c>
      <c r="E126" s="25" t="s">
        <v>120</v>
      </c>
      <c r="F126" s="25">
        <v>24.3</v>
      </c>
      <c r="G126" s="25" t="s">
        <v>39</v>
      </c>
      <c r="H126" s="25"/>
      <c r="I126" s="11">
        <f t="shared" si="12"/>
        <v>0</v>
      </c>
      <c r="J126" s="26" t="s">
        <v>28</v>
      </c>
      <c r="K126" s="11"/>
      <c r="L126" s="107">
        <f t="shared" si="13"/>
        <v>0</v>
      </c>
      <c r="M126" s="107"/>
      <c r="N126" s="107"/>
      <c r="O126" s="107">
        <f t="shared" si="14"/>
        <v>0</v>
      </c>
      <c r="P126" s="107"/>
      <c r="Q126" s="107"/>
      <c r="R126" s="107">
        <f t="shared" si="15"/>
        <v>0</v>
      </c>
      <c r="S126" s="107"/>
      <c r="T126" s="107"/>
      <c r="U126" s="107">
        <f t="shared" si="16"/>
        <v>0</v>
      </c>
      <c r="V126" s="107"/>
      <c r="W126" s="107"/>
      <c r="X126" s="107">
        <f t="shared" si="17"/>
        <v>0</v>
      </c>
      <c r="Y126" s="107"/>
      <c r="Z126" s="107"/>
      <c r="AA126" s="108">
        <f>C126+I126-L126-O126-U126-X126-R126</f>
        <v>1117800</v>
      </c>
      <c r="AB126" s="7"/>
    </row>
    <row r="127" spans="1:28" ht="15.75" hidden="1" customHeight="1" x14ac:dyDescent="0.25">
      <c r="A127" s="29">
        <v>45533</v>
      </c>
      <c r="B127" s="27" t="s">
        <v>96</v>
      </c>
      <c r="C127" s="106">
        <v>3250000</v>
      </c>
      <c r="D127" s="27" t="s">
        <v>46</v>
      </c>
      <c r="E127" s="27" t="s">
        <v>763</v>
      </c>
      <c r="F127" s="27">
        <v>1300</v>
      </c>
      <c r="G127" s="27" t="s">
        <v>34</v>
      </c>
      <c r="H127" s="27"/>
      <c r="I127" s="15">
        <f t="shared" si="12"/>
        <v>0</v>
      </c>
      <c r="J127" s="32" t="s">
        <v>324</v>
      </c>
      <c r="K127" s="15"/>
      <c r="L127" s="136">
        <f t="shared" si="13"/>
        <v>3250000</v>
      </c>
      <c r="M127" s="136">
        <v>3250000</v>
      </c>
      <c r="N127" s="136"/>
      <c r="O127" s="136">
        <f t="shared" si="14"/>
        <v>0</v>
      </c>
      <c r="P127" s="136"/>
      <c r="Q127" s="136"/>
      <c r="R127" s="136">
        <f t="shared" si="15"/>
        <v>0</v>
      </c>
      <c r="S127" s="136"/>
      <c r="T127" s="136"/>
      <c r="U127" s="136">
        <f t="shared" si="16"/>
        <v>0</v>
      </c>
      <c r="V127" s="136"/>
      <c r="W127" s="136"/>
      <c r="X127" s="136">
        <f t="shared" si="17"/>
        <v>0</v>
      </c>
      <c r="Y127" s="136"/>
      <c r="Z127" s="136"/>
      <c r="AA127" s="137">
        <f>C127+I127-L127-O127-U127-X127-R127</f>
        <v>0</v>
      </c>
      <c r="AB127" s="138">
        <v>45568</v>
      </c>
    </row>
    <row r="128" spans="1:28" ht="15.75" hidden="1" customHeight="1" x14ac:dyDescent="0.25">
      <c r="A128" s="24">
        <v>45534</v>
      </c>
      <c r="B128" s="25" t="s">
        <v>147</v>
      </c>
      <c r="C128" s="41">
        <v>3580000</v>
      </c>
      <c r="D128" s="25" t="s">
        <v>46</v>
      </c>
      <c r="E128" s="25" t="s">
        <v>53</v>
      </c>
      <c r="F128" s="25">
        <v>10</v>
      </c>
      <c r="G128" s="25" t="s">
        <v>23</v>
      </c>
      <c r="H128" s="25"/>
      <c r="I128" s="11">
        <f t="shared" si="12"/>
        <v>0</v>
      </c>
      <c r="J128" s="31" t="s">
        <v>312</v>
      </c>
      <c r="K128" s="11" t="s">
        <v>1817</v>
      </c>
      <c r="L128" s="107">
        <f t="shared" si="13"/>
        <v>0</v>
      </c>
      <c r="M128" s="107"/>
      <c r="N128" s="107"/>
      <c r="O128" s="107">
        <f t="shared" si="14"/>
        <v>3580000</v>
      </c>
      <c r="P128" s="107">
        <v>3580000</v>
      </c>
      <c r="Q128" s="107"/>
      <c r="R128" s="107">
        <f t="shared" si="15"/>
        <v>0</v>
      </c>
      <c r="S128" s="107"/>
      <c r="T128" s="107"/>
      <c r="U128" s="107">
        <f t="shared" si="16"/>
        <v>0</v>
      </c>
      <c r="V128" s="107"/>
      <c r="W128" s="107"/>
      <c r="X128" s="107">
        <f t="shared" si="17"/>
        <v>0</v>
      </c>
      <c r="Y128" s="107"/>
      <c r="Z128" s="107"/>
      <c r="AA128" s="108">
        <f>C128+I128-L128-O128-U128-X128-R128</f>
        <v>0</v>
      </c>
      <c r="AB128" s="7">
        <v>45568</v>
      </c>
    </row>
    <row r="129" spans="1:28" ht="15.75" hidden="1" customHeight="1" x14ac:dyDescent="0.25">
      <c r="A129" s="24">
        <v>45534</v>
      </c>
      <c r="B129" s="25" t="s">
        <v>147</v>
      </c>
      <c r="C129" s="41">
        <v>400000</v>
      </c>
      <c r="D129" s="25" t="s">
        <v>46</v>
      </c>
      <c r="E129" s="25" t="s">
        <v>1306</v>
      </c>
      <c r="F129" s="25">
        <v>1</v>
      </c>
      <c r="G129" s="25" t="s">
        <v>23</v>
      </c>
      <c r="H129" s="25"/>
      <c r="I129" s="11">
        <f t="shared" si="12"/>
        <v>0</v>
      </c>
      <c r="J129" s="31" t="s">
        <v>312</v>
      </c>
      <c r="K129" s="11" t="s">
        <v>1817</v>
      </c>
      <c r="L129" s="107">
        <f t="shared" si="13"/>
        <v>0</v>
      </c>
      <c r="M129" s="107"/>
      <c r="N129" s="107"/>
      <c r="O129" s="107">
        <f t="shared" si="14"/>
        <v>400000</v>
      </c>
      <c r="P129" s="107">
        <v>400000</v>
      </c>
      <c r="Q129" s="107"/>
      <c r="R129" s="107">
        <f t="shared" si="15"/>
        <v>0</v>
      </c>
      <c r="S129" s="107"/>
      <c r="T129" s="107"/>
      <c r="U129" s="107">
        <f t="shared" si="16"/>
        <v>0</v>
      </c>
      <c r="V129" s="107"/>
      <c r="W129" s="107"/>
      <c r="X129" s="107">
        <f t="shared" si="17"/>
        <v>0</v>
      </c>
      <c r="Y129" s="107"/>
      <c r="Z129" s="107"/>
      <c r="AA129" s="108">
        <f>C129+I129-L129-O129-U129-X129-R129</f>
        <v>0</v>
      </c>
      <c r="AB129" s="7">
        <v>45568</v>
      </c>
    </row>
    <row r="130" spans="1:28" ht="15.75" hidden="1" customHeight="1" x14ac:dyDescent="0.25">
      <c r="A130" s="24">
        <v>45534</v>
      </c>
      <c r="B130" s="25" t="s">
        <v>147</v>
      </c>
      <c r="C130" s="41">
        <v>9000000</v>
      </c>
      <c r="D130" s="25" t="s">
        <v>46</v>
      </c>
      <c r="E130" s="25" t="s">
        <v>63</v>
      </c>
      <c r="F130" s="25">
        <v>20</v>
      </c>
      <c r="G130" s="25" t="s">
        <v>48</v>
      </c>
      <c r="H130" s="25"/>
      <c r="I130" s="11">
        <f t="shared" si="12"/>
        <v>0</v>
      </c>
      <c r="J130" s="31" t="s">
        <v>312</v>
      </c>
      <c r="K130" s="11" t="s">
        <v>1817</v>
      </c>
      <c r="L130" s="107">
        <f t="shared" si="13"/>
        <v>0</v>
      </c>
      <c r="M130" s="107"/>
      <c r="N130" s="107"/>
      <c r="O130" s="107">
        <f t="shared" si="14"/>
        <v>9000000</v>
      </c>
      <c r="P130" s="107">
        <v>6020000</v>
      </c>
      <c r="Q130" s="107">
        <v>2980000</v>
      </c>
      <c r="R130" s="107">
        <f t="shared" si="15"/>
        <v>0</v>
      </c>
      <c r="S130" s="107"/>
      <c r="T130" s="107"/>
      <c r="U130" s="107">
        <f t="shared" si="16"/>
        <v>0</v>
      </c>
      <c r="V130" s="107"/>
      <c r="W130" s="107"/>
      <c r="X130" s="107">
        <f t="shared" si="17"/>
        <v>0</v>
      </c>
      <c r="Y130" s="107"/>
      <c r="Z130" s="107"/>
      <c r="AA130" s="108">
        <f>C130+I130-L130-O130-U130-X130-R130</f>
        <v>0</v>
      </c>
      <c r="AB130" s="7">
        <v>45568</v>
      </c>
    </row>
    <row r="131" spans="1:28" ht="15.75" hidden="1" customHeight="1" x14ac:dyDescent="0.25">
      <c r="A131" s="24">
        <v>45534</v>
      </c>
      <c r="B131" s="25" t="s">
        <v>147</v>
      </c>
      <c r="C131" s="41">
        <v>12000000</v>
      </c>
      <c r="D131" s="25" t="s">
        <v>46</v>
      </c>
      <c r="E131" s="25" t="s">
        <v>229</v>
      </c>
      <c r="F131" s="25">
        <v>300</v>
      </c>
      <c r="G131" s="25" t="s">
        <v>34</v>
      </c>
      <c r="H131" s="25"/>
      <c r="I131" s="11">
        <f t="shared" si="12"/>
        <v>0</v>
      </c>
      <c r="J131" s="31" t="s">
        <v>312</v>
      </c>
      <c r="K131" s="11" t="s">
        <v>1817</v>
      </c>
      <c r="L131" s="107">
        <f t="shared" si="13"/>
        <v>0</v>
      </c>
      <c r="M131" s="107"/>
      <c r="N131" s="107"/>
      <c r="O131" s="107">
        <f t="shared" si="14"/>
        <v>12000000</v>
      </c>
      <c r="P131" s="107">
        <v>4980000</v>
      </c>
      <c r="Q131" s="107">
        <v>7020000</v>
      </c>
      <c r="R131" s="107">
        <f t="shared" si="15"/>
        <v>0</v>
      </c>
      <c r="S131" s="107"/>
      <c r="T131" s="107"/>
      <c r="U131" s="107">
        <f t="shared" si="16"/>
        <v>0</v>
      </c>
      <c r="V131" s="107"/>
      <c r="W131" s="107"/>
      <c r="X131" s="107">
        <f t="shared" si="17"/>
        <v>0</v>
      </c>
      <c r="Y131" s="107"/>
      <c r="Z131" s="107"/>
      <c r="AA131" s="108">
        <f>C131+I131-L131-O131-U131-X131-R131</f>
        <v>0</v>
      </c>
      <c r="AB131" s="7">
        <v>45574</v>
      </c>
    </row>
    <row r="132" spans="1:28" ht="15.75" hidden="1" customHeight="1" x14ac:dyDescent="0.25">
      <c r="A132" s="24">
        <v>45534</v>
      </c>
      <c r="B132" s="25" t="s">
        <v>354</v>
      </c>
      <c r="C132" s="41">
        <v>1200000</v>
      </c>
      <c r="D132" s="25" t="s">
        <v>46</v>
      </c>
      <c r="E132" s="25" t="s">
        <v>108</v>
      </c>
      <c r="F132" s="25">
        <v>600</v>
      </c>
      <c r="G132" s="25" t="s">
        <v>34</v>
      </c>
      <c r="H132" s="25"/>
      <c r="I132" s="11">
        <f t="shared" si="12"/>
        <v>0</v>
      </c>
      <c r="J132" s="31" t="s">
        <v>312</v>
      </c>
      <c r="K132" s="11" t="s">
        <v>1841</v>
      </c>
      <c r="L132" s="107">
        <f t="shared" si="13"/>
        <v>0</v>
      </c>
      <c r="M132" s="107"/>
      <c r="N132" s="107"/>
      <c r="O132" s="107">
        <f t="shared" si="14"/>
        <v>1200000</v>
      </c>
      <c r="P132" s="107">
        <v>1200000</v>
      </c>
      <c r="Q132" s="107"/>
      <c r="R132" s="107">
        <f t="shared" si="15"/>
        <v>0</v>
      </c>
      <c r="S132" s="107"/>
      <c r="T132" s="107"/>
      <c r="U132" s="107">
        <f t="shared" si="16"/>
        <v>0</v>
      </c>
      <c r="V132" s="107"/>
      <c r="W132" s="107"/>
      <c r="X132" s="107">
        <f t="shared" si="17"/>
        <v>0</v>
      </c>
      <c r="Y132" s="107"/>
      <c r="Z132" s="107"/>
      <c r="AA132" s="108">
        <f>C132+I132-L132-O132-U132-X132-R132</f>
        <v>0</v>
      </c>
      <c r="AB132" s="7">
        <v>45593</v>
      </c>
    </row>
    <row r="133" spans="1:28" ht="15.75" hidden="1" customHeight="1" x14ac:dyDescent="0.25">
      <c r="A133" s="24">
        <v>45534</v>
      </c>
      <c r="B133" s="25" t="s">
        <v>266</v>
      </c>
      <c r="C133" s="41">
        <v>1803200.0000000002</v>
      </c>
      <c r="D133" s="25" t="s">
        <v>52</v>
      </c>
      <c r="E133" s="25" t="s">
        <v>137</v>
      </c>
      <c r="F133" s="25">
        <v>39.200000000000003</v>
      </c>
      <c r="G133" s="25" t="s">
        <v>39</v>
      </c>
      <c r="H133" s="25"/>
      <c r="I133" s="11">
        <f t="shared" si="12"/>
        <v>0</v>
      </c>
      <c r="J133" s="31" t="s">
        <v>312</v>
      </c>
      <c r="K133" s="11" t="s">
        <v>1861</v>
      </c>
      <c r="L133" s="107">
        <f t="shared" si="13"/>
        <v>0</v>
      </c>
      <c r="M133" s="107"/>
      <c r="N133" s="107"/>
      <c r="O133" s="107">
        <f t="shared" si="14"/>
        <v>1803200</v>
      </c>
      <c r="P133" s="107">
        <v>1803200</v>
      </c>
      <c r="Q133" s="107"/>
      <c r="R133" s="107">
        <f t="shared" si="15"/>
        <v>0</v>
      </c>
      <c r="S133" s="107"/>
      <c r="T133" s="107"/>
      <c r="U133" s="107">
        <f t="shared" si="16"/>
        <v>0</v>
      </c>
      <c r="V133" s="107"/>
      <c r="W133" s="107"/>
      <c r="X133" s="107">
        <f t="shared" si="17"/>
        <v>0</v>
      </c>
      <c r="Y133" s="107"/>
      <c r="Z133" s="107"/>
      <c r="AA133" s="108">
        <f>C133+I133-L133-O133-U133-X133-R133</f>
        <v>2.3283064365386963E-10</v>
      </c>
      <c r="AB133" s="7">
        <v>45580</v>
      </c>
    </row>
    <row r="134" spans="1:28" ht="15.75" hidden="1" customHeight="1" x14ac:dyDescent="0.25">
      <c r="A134" s="24">
        <v>45534</v>
      </c>
      <c r="B134" s="25" t="s">
        <v>266</v>
      </c>
      <c r="C134" s="41">
        <v>2129800</v>
      </c>
      <c r="D134" s="25" t="s">
        <v>52</v>
      </c>
      <c r="E134" s="25" t="s">
        <v>81</v>
      </c>
      <c r="F134" s="25">
        <v>46.3</v>
      </c>
      <c r="G134" s="25" t="s">
        <v>39</v>
      </c>
      <c r="H134" s="25"/>
      <c r="I134" s="11">
        <f t="shared" si="12"/>
        <v>0</v>
      </c>
      <c r="J134" s="31" t="s">
        <v>312</v>
      </c>
      <c r="K134" s="11" t="s">
        <v>1861</v>
      </c>
      <c r="L134" s="107">
        <f t="shared" si="13"/>
        <v>0</v>
      </c>
      <c r="M134" s="107"/>
      <c r="N134" s="107"/>
      <c r="O134" s="107">
        <f t="shared" si="14"/>
        <v>2129800</v>
      </c>
      <c r="P134" s="107">
        <v>2129800</v>
      </c>
      <c r="Q134" s="107"/>
      <c r="R134" s="107">
        <f t="shared" si="15"/>
        <v>0</v>
      </c>
      <c r="S134" s="107"/>
      <c r="T134" s="107"/>
      <c r="U134" s="107">
        <f t="shared" si="16"/>
        <v>0</v>
      </c>
      <c r="V134" s="107"/>
      <c r="W134" s="107"/>
      <c r="X134" s="107">
        <f t="shared" si="17"/>
        <v>0</v>
      </c>
      <c r="Y134" s="107"/>
      <c r="Z134" s="107"/>
      <c r="AA134" s="108">
        <f>C134+I134-L134-O134-U134-X134-R134</f>
        <v>0</v>
      </c>
      <c r="AB134" s="7">
        <v>45580</v>
      </c>
    </row>
    <row r="135" spans="1:28" ht="15.75" hidden="1" customHeight="1" x14ac:dyDescent="0.25">
      <c r="A135" s="24">
        <v>45535</v>
      </c>
      <c r="B135" s="25" t="s">
        <v>226</v>
      </c>
      <c r="C135" s="41">
        <v>6300000</v>
      </c>
      <c r="D135" s="25" t="s">
        <v>52</v>
      </c>
      <c r="E135" s="25" t="s">
        <v>229</v>
      </c>
      <c r="F135" s="25">
        <v>150</v>
      </c>
      <c r="G135" s="25" t="s">
        <v>39</v>
      </c>
      <c r="H135" s="25"/>
      <c r="I135" s="11">
        <f t="shared" si="12"/>
        <v>0</v>
      </c>
      <c r="J135" s="31" t="s">
        <v>312</v>
      </c>
      <c r="K135" s="11" t="s">
        <v>1840</v>
      </c>
      <c r="L135" s="107">
        <f t="shared" si="13"/>
        <v>0</v>
      </c>
      <c r="M135" s="107"/>
      <c r="N135" s="107"/>
      <c r="O135" s="107">
        <f t="shared" si="14"/>
        <v>6300000</v>
      </c>
      <c r="P135" s="107">
        <v>6300000</v>
      </c>
      <c r="Q135" s="107"/>
      <c r="R135" s="107">
        <f t="shared" si="15"/>
        <v>0</v>
      </c>
      <c r="S135" s="107"/>
      <c r="T135" s="107"/>
      <c r="U135" s="107">
        <f t="shared" si="16"/>
        <v>0</v>
      </c>
      <c r="V135" s="107"/>
      <c r="W135" s="107"/>
      <c r="X135" s="107">
        <f t="shared" si="17"/>
        <v>0</v>
      </c>
      <c r="Y135" s="107"/>
      <c r="Z135" s="107"/>
      <c r="AA135" s="108">
        <f>C135+I135-L135-O135-U135-X135-R135</f>
        <v>0</v>
      </c>
      <c r="AB135" s="7">
        <v>45582</v>
      </c>
    </row>
    <row r="136" spans="1:28" ht="15.75" hidden="1" customHeight="1" x14ac:dyDescent="0.25">
      <c r="A136" s="24">
        <v>45535</v>
      </c>
      <c r="B136" s="25" t="s">
        <v>110</v>
      </c>
      <c r="C136" s="41">
        <v>1592500</v>
      </c>
      <c r="D136" s="25" t="s">
        <v>46</v>
      </c>
      <c r="E136" s="25" t="s">
        <v>106</v>
      </c>
      <c r="F136" s="25">
        <v>32.5</v>
      </c>
      <c r="G136" s="25" t="s">
        <v>39</v>
      </c>
      <c r="H136" s="25"/>
      <c r="I136" s="11">
        <f t="shared" si="12"/>
        <v>0</v>
      </c>
      <c r="J136" s="26" t="s">
        <v>28</v>
      </c>
      <c r="K136" s="11"/>
      <c r="L136" s="107">
        <f t="shared" si="13"/>
        <v>0</v>
      </c>
      <c r="M136" s="107"/>
      <c r="N136" s="107"/>
      <c r="O136" s="107">
        <f t="shared" si="14"/>
        <v>0</v>
      </c>
      <c r="P136" s="107"/>
      <c r="Q136" s="107"/>
      <c r="R136" s="107">
        <f t="shared" si="15"/>
        <v>0</v>
      </c>
      <c r="S136" s="107"/>
      <c r="T136" s="107"/>
      <c r="U136" s="107">
        <f t="shared" si="16"/>
        <v>0</v>
      </c>
      <c r="V136" s="107"/>
      <c r="W136" s="107"/>
      <c r="X136" s="107">
        <f t="shared" si="17"/>
        <v>0</v>
      </c>
      <c r="Y136" s="107"/>
      <c r="Z136" s="107"/>
      <c r="AA136" s="108">
        <f>C136+I136-L136-O136-U136-X136-R136</f>
        <v>1592500</v>
      </c>
      <c r="AB136" s="7"/>
    </row>
    <row r="137" spans="1:28" ht="15.75" hidden="1" customHeight="1" x14ac:dyDescent="0.25">
      <c r="A137" s="29">
        <v>45538</v>
      </c>
      <c r="B137" s="27" t="s">
        <v>134</v>
      </c>
      <c r="C137" s="106">
        <v>3125000</v>
      </c>
      <c r="D137" s="27" t="s">
        <v>52</v>
      </c>
      <c r="E137" s="27" t="s">
        <v>552</v>
      </c>
      <c r="F137" s="27">
        <v>25</v>
      </c>
      <c r="G137" s="27" t="s">
        <v>39</v>
      </c>
      <c r="H137" s="27"/>
      <c r="I137" s="15">
        <f t="shared" si="12"/>
        <v>0</v>
      </c>
      <c r="J137" s="32" t="s">
        <v>312</v>
      </c>
      <c r="K137" s="15" t="s">
        <v>1838</v>
      </c>
      <c r="L137" s="136">
        <f t="shared" si="13"/>
        <v>0</v>
      </c>
      <c r="M137" s="136"/>
      <c r="N137" s="136"/>
      <c r="O137" s="136">
        <f t="shared" si="14"/>
        <v>3125000</v>
      </c>
      <c r="P137" s="136">
        <v>3125000</v>
      </c>
      <c r="Q137" s="136"/>
      <c r="R137" s="136">
        <f t="shared" si="15"/>
        <v>0</v>
      </c>
      <c r="S137" s="136"/>
      <c r="T137" s="136"/>
      <c r="U137" s="136">
        <f t="shared" si="16"/>
        <v>0</v>
      </c>
      <c r="V137" s="136"/>
      <c r="W137" s="136"/>
      <c r="X137" s="136">
        <f t="shared" si="17"/>
        <v>0</v>
      </c>
      <c r="Y137" s="136"/>
      <c r="Z137" s="136"/>
      <c r="AA137" s="137">
        <f>C137+I137-L137-O137-U137-X137-R137</f>
        <v>0</v>
      </c>
      <c r="AB137" s="138">
        <v>45580</v>
      </c>
    </row>
    <row r="138" spans="1:28" ht="15.75" hidden="1" customHeight="1" x14ac:dyDescent="0.25">
      <c r="A138" s="24">
        <v>45538</v>
      </c>
      <c r="B138" s="25" t="s">
        <v>134</v>
      </c>
      <c r="C138" s="41">
        <v>455000</v>
      </c>
      <c r="D138" s="25" t="s">
        <v>52</v>
      </c>
      <c r="E138" s="25" t="s">
        <v>44</v>
      </c>
      <c r="F138" s="25">
        <v>500</v>
      </c>
      <c r="G138" s="25" t="s">
        <v>34</v>
      </c>
      <c r="H138" s="25"/>
      <c r="I138" s="11">
        <f t="shared" si="12"/>
        <v>0</v>
      </c>
      <c r="J138" s="31" t="s">
        <v>312</v>
      </c>
      <c r="K138" s="11" t="s">
        <v>1838</v>
      </c>
      <c r="L138" s="107">
        <f t="shared" si="13"/>
        <v>0</v>
      </c>
      <c r="M138" s="107"/>
      <c r="N138" s="107"/>
      <c r="O138" s="107">
        <f t="shared" si="14"/>
        <v>455000</v>
      </c>
      <c r="P138" s="107">
        <v>455000</v>
      </c>
      <c r="Q138" s="107"/>
      <c r="R138" s="107">
        <f t="shared" si="15"/>
        <v>0</v>
      </c>
      <c r="S138" s="107"/>
      <c r="T138" s="107"/>
      <c r="U138" s="107">
        <f t="shared" si="16"/>
        <v>0</v>
      </c>
      <c r="V138" s="107"/>
      <c r="W138" s="107"/>
      <c r="X138" s="107">
        <f t="shared" si="17"/>
        <v>0</v>
      </c>
      <c r="Y138" s="107"/>
      <c r="Z138" s="107"/>
      <c r="AA138" s="108">
        <f>C138+I138-L138-O138-U138-X138-R138</f>
        <v>0</v>
      </c>
      <c r="AB138" s="7">
        <v>45580</v>
      </c>
    </row>
    <row r="139" spans="1:28" ht="15.75" hidden="1" customHeight="1" x14ac:dyDescent="0.25">
      <c r="A139" s="24">
        <v>45538</v>
      </c>
      <c r="B139" s="25" t="s">
        <v>134</v>
      </c>
      <c r="C139" s="41">
        <v>3150000</v>
      </c>
      <c r="D139" s="25" t="s">
        <v>52</v>
      </c>
      <c r="E139" s="25" t="s">
        <v>42</v>
      </c>
      <c r="F139" s="25">
        <v>700</v>
      </c>
      <c r="G139" s="25" t="s">
        <v>34</v>
      </c>
      <c r="H139" s="25"/>
      <c r="I139" s="11">
        <f t="shared" si="12"/>
        <v>0</v>
      </c>
      <c r="J139" s="31" t="s">
        <v>312</v>
      </c>
      <c r="K139" s="11" t="s">
        <v>1838</v>
      </c>
      <c r="L139" s="107">
        <f t="shared" si="13"/>
        <v>0</v>
      </c>
      <c r="M139" s="107"/>
      <c r="N139" s="107"/>
      <c r="O139" s="107">
        <f t="shared" si="14"/>
        <v>3150000</v>
      </c>
      <c r="P139" s="107">
        <v>3150000</v>
      </c>
      <c r="Q139" s="107"/>
      <c r="R139" s="107">
        <f t="shared" si="15"/>
        <v>0</v>
      </c>
      <c r="S139" s="107"/>
      <c r="T139" s="107"/>
      <c r="U139" s="107">
        <f t="shared" si="16"/>
        <v>0</v>
      </c>
      <c r="V139" s="107"/>
      <c r="W139" s="107"/>
      <c r="X139" s="107">
        <f t="shared" si="17"/>
        <v>0</v>
      </c>
      <c r="Y139" s="107"/>
      <c r="Z139" s="107"/>
      <c r="AA139" s="108">
        <f>C139+I139-L139-O139-U139-X139-R139</f>
        <v>0</v>
      </c>
      <c r="AB139" s="7">
        <v>45580</v>
      </c>
    </row>
    <row r="140" spans="1:28" ht="15.75" hidden="1" customHeight="1" x14ac:dyDescent="0.25">
      <c r="A140" s="24">
        <v>45538</v>
      </c>
      <c r="B140" s="25" t="s">
        <v>134</v>
      </c>
      <c r="C140" s="41">
        <v>710000</v>
      </c>
      <c r="D140" s="25" t="s">
        <v>52</v>
      </c>
      <c r="E140" s="25" t="s">
        <v>179</v>
      </c>
      <c r="F140" s="25">
        <v>500</v>
      </c>
      <c r="G140" s="25" t="s">
        <v>34</v>
      </c>
      <c r="H140" s="25"/>
      <c r="I140" s="11">
        <f t="shared" si="12"/>
        <v>0</v>
      </c>
      <c r="J140" s="31" t="s">
        <v>312</v>
      </c>
      <c r="K140" s="11" t="s">
        <v>1838</v>
      </c>
      <c r="L140" s="107">
        <f t="shared" si="13"/>
        <v>0</v>
      </c>
      <c r="M140" s="107"/>
      <c r="N140" s="107"/>
      <c r="O140" s="107">
        <f t="shared" si="14"/>
        <v>710000</v>
      </c>
      <c r="P140" s="107">
        <v>710000</v>
      </c>
      <c r="Q140" s="107"/>
      <c r="R140" s="107">
        <f t="shared" si="15"/>
        <v>0</v>
      </c>
      <c r="S140" s="107"/>
      <c r="T140" s="107"/>
      <c r="U140" s="107">
        <f t="shared" si="16"/>
        <v>0</v>
      </c>
      <c r="V140" s="107"/>
      <c r="W140" s="107"/>
      <c r="X140" s="107">
        <f t="shared" si="17"/>
        <v>0</v>
      </c>
      <c r="Y140" s="107"/>
      <c r="Z140" s="107"/>
      <c r="AA140" s="108">
        <f>C140+I140-L140-O140-U140-X140-R140</f>
        <v>0</v>
      </c>
      <c r="AB140" s="7">
        <v>45580</v>
      </c>
    </row>
    <row r="141" spans="1:28" ht="15.75" hidden="1" customHeight="1" x14ac:dyDescent="0.25">
      <c r="A141" s="24">
        <v>45538</v>
      </c>
      <c r="B141" s="25" t="s">
        <v>253</v>
      </c>
      <c r="C141" s="41">
        <v>450000</v>
      </c>
      <c r="D141" s="25" t="s">
        <v>46</v>
      </c>
      <c r="E141" s="25" t="s">
        <v>63</v>
      </c>
      <c r="F141" s="25">
        <v>1</v>
      </c>
      <c r="G141" s="25" t="s">
        <v>48</v>
      </c>
      <c r="H141" s="25"/>
      <c r="I141" s="11">
        <f t="shared" si="12"/>
        <v>0</v>
      </c>
      <c r="J141" s="26" t="s">
        <v>28</v>
      </c>
      <c r="K141" s="11" t="s">
        <v>1835</v>
      </c>
      <c r="L141" s="107">
        <f t="shared" si="13"/>
        <v>0</v>
      </c>
      <c r="M141" s="107"/>
      <c r="N141" s="107"/>
      <c r="O141" s="107">
        <f t="shared" si="14"/>
        <v>0</v>
      </c>
      <c r="P141" s="107"/>
      <c r="Q141" s="107"/>
      <c r="R141" s="107">
        <f t="shared" si="15"/>
        <v>0</v>
      </c>
      <c r="S141" s="107"/>
      <c r="T141" s="107"/>
      <c r="U141" s="107">
        <f t="shared" si="16"/>
        <v>0</v>
      </c>
      <c r="V141" s="107"/>
      <c r="W141" s="107"/>
      <c r="X141" s="107">
        <f t="shared" si="17"/>
        <v>0</v>
      </c>
      <c r="Y141" s="107"/>
      <c r="Z141" s="107"/>
      <c r="AA141" s="108">
        <f>C141+I141-L141-O141-U141-X141-R141</f>
        <v>450000</v>
      </c>
      <c r="AB141" s="7"/>
    </row>
    <row r="142" spans="1:28" ht="15.75" hidden="1" customHeight="1" x14ac:dyDescent="0.25">
      <c r="A142" s="24">
        <v>45538</v>
      </c>
      <c r="B142" s="25" t="s">
        <v>253</v>
      </c>
      <c r="C142" s="41">
        <v>450000</v>
      </c>
      <c r="D142" s="25" t="s">
        <v>46</v>
      </c>
      <c r="E142" s="25" t="s">
        <v>498</v>
      </c>
      <c r="F142" s="25">
        <v>1</v>
      </c>
      <c r="G142" s="25" t="s">
        <v>48</v>
      </c>
      <c r="H142" s="25"/>
      <c r="I142" s="11">
        <f t="shared" si="12"/>
        <v>0</v>
      </c>
      <c r="J142" s="26" t="s">
        <v>28</v>
      </c>
      <c r="K142" s="11" t="s">
        <v>1835</v>
      </c>
      <c r="L142" s="107">
        <f t="shared" si="13"/>
        <v>0</v>
      </c>
      <c r="M142" s="107"/>
      <c r="N142" s="107"/>
      <c r="O142" s="107">
        <f t="shared" si="14"/>
        <v>0</v>
      </c>
      <c r="P142" s="107"/>
      <c r="Q142" s="107"/>
      <c r="R142" s="107">
        <f t="shared" si="15"/>
        <v>0</v>
      </c>
      <c r="S142" s="107"/>
      <c r="T142" s="107"/>
      <c r="U142" s="107">
        <f t="shared" si="16"/>
        <v>0</v>
      </c>
      <c r="V142" s="107"/>
      <c r="W142" s="107"/>
      <c r="X142" s="107">
        <f t="shared" si="17"/>
        <v>0</v>
      </c>
      <c r="Y142" s="107"/>
      <c r="Z142" s="107"/>
      <c r="AA142" s="108">
        <f>C142+I142-L142-O142-U142-X142-R142</f>
        <v>450000</v>
      </c>
      <c r="AB142" s="7"/>
    </row>
    <row r="143" spans="1:28" ht="15.75" hidden="1" customHeight="1" x14ac:dyDescent="0.25">
      <c r="A143" s="29">
        <v>45538</v>
      </c>
      <c r="B143" s="27" t="s">
        <v>253</v>
      </c>
      <c r="C143" s="106">
        <v>600000</v>
      </c>
      <c r="D143" s="27" t="s">
        <v>46</v>
      </c>
      <c r="E143" s="27" t="s">
        <v>238</v>
      </c>
      <c r="F143" s="27">
        <v>2</v>
      </c>
      <c r="G143" s="27" t="s">
        <v>39</v>
      </c>
      <c r="H143" s="27"/>
      <c r="I143" s="15">
        <f t="shared" si="12"/>
        <v>0</v>
      </c>
      <c r="J143" s="32" t="s">
        <v>312</v>
      </c>
      <c r="K143" s="15" t="s">
        <v>1836</v>
      </c>
      <c r="L143" s="136">
        <f t="shared" si="13"/>
        <v>0</v>
      </c>
      <c r="M143" s="136"/>
      <c r="N143" s="136"/>
      <c r="O143" s="136">
        <f t="shared" si="14"/>
        <v>600000</v>
      </c>
      <c r="P143" s="136">
        <v>600000</v>
      </c>
      <c r="Q143" s="136"/>
      <c r="R143" s="136">
        <f t="shared" si="15"/>
        <v>0</v>
      </c>
      <c r="S143" s="136"/>
      <c r="T143" s="136"/>
      <c r="U143" s="136">
        <f t="shared" si="16"/>
        <v>0</v>
      </c>
      <c r="V143" s="136"/>
      <c r="W143" s="136"/>
      <c r="X143" s="136">
        <f t="shared" si="17"/>
        <v>0</v>
      </c>
      <c r="Y143" s="136"/>
      <c r="Z143" s="136"/>
      <c r="AA143" s="137">
        <f>C143+I143-L143-O143-U143-X143-R143</f>
        <v>0</v>
      </c>
      <c r="AB143" s="138">
        <v>45583</v>
      </c>
    </row>
    <row r="144" spans="1:28" ht="15.75" hidden="1" customHeight="1" x14ac:dyDescent="0.25">
      <c r="A144" s="24">
        <v>45538</v>
      </c>
      <c r="B144" s="25" t="s">
        <v>253</v>
      </c>
      <c r="C144" s="41">
        <v>600000</v>
      </c>
      <c r="D144" s="25" t="s">
        <v>46</v>
      </c>
      <c r="E144" s="25" t="s">
        <v>219</v>
      </c>
      <c r="F144" s="25">
        <v>2</v>
      </c>
      <c r="G144" s="25" t="s">
        <v>39</v>
      </c>
      <c r="H144" s="25"/>
      <c r="I144" s="11">
        <f t="shared" si="12"/>
        <v>0</v>
      </c>
      <c r="J144" s="31" t="s">
        <v>312</v>
      </c>
      <c r="K144" s="11" t="s">
        <v>1836</v>
      </c>
      <c r="L144" s="107">
        <f t="shared" si="13"/>
        <v>0</v>
      </c>
      <c r="M144" s="107"/>
      <c r="N144" s="107"/>
      <c r="O144" s="107">
        <f t="shared" si="14"/>
        <v>600000</v>
      </c>
      <c r="P144" s="107">
        <v>600000</v>
      </c>
      <c r="Q144" s="107"/>
      <c r="R144" s="107">
        <f t="shared" si="15"/>
        <v>0</v>
      </c>
      <c r="S144" s="107"/>
      <c r="T144" s="107"/>
      <c r="U144" s="107">
        <f t="shared" si="16"/>
        <v>0</v>
      </c>
      <c r="V144" s="107"/>
      <c r="W144" s="107"/>
      <c r="X144" s="107">
        <f t="shared" si="17"/>
        <v>0</v>
      </c>
      <c r="Y144" s="107"/>
      <c r="Z144" s="107"/>
      <c r="AA144" s="108">
        <f>C144+I144-L144-O144-U144-X144-R144</f>
        <v>0</v>
      </c>
      <c r="AB144" s="7">
        <v>45583</v>
      </c>
    </row>
    <row r="145" spans="1:28" ht="15.75" hidden="1" customHeight="1" x14ac:dyDescent="0.25">
      <c r="A145" s="24">
        <v>45538</v>
      </c>
      <c r="B145" s="25" t="s">
        <v>110</v>
      </c>
      <c r="C145" s="41">
        <v>1485000</v>
      </c>
      <c r="D145" s="25" t="s">
        <v>46</v>
      </c>
      <c r="E145" s="25" t="s">
        <v>163</v>
      </c>
      <c r="F145" s="25">
        <v>11</v>
      </c>
      <c r="G145" s="25" t="s">
        <v>39</v>
      </c>
      <c r="H145" s="25"/>
      <c r="I145" s="11">
        <f t="shared" si="12"/>
        <v>0</v>
      </c>
      <c r="J145" s="26" t="s">
        <v>28</v>
      </c>
      <c r="K145" s="11" t="s">
        <v>1849</v>
      </c>
      <c r="L145" s="107">
        <f t="shared" si="13"/>
        <v>0</v>
      </c>
      <c r="M145" s="107"/>
      <c r="N145" s="107"/>
      <c r="O145" s="107">
        <f t="shared" si="14"/>
        <v>0</v>
      </c>
      <c r="P145" s="107"/>
      <c r="Q145" s="107"/>
      <c r="R145" s="107">
        <f t="shared" si="15"/>
        <v>0</v>
      </c>
      <c r="S145" s="107"/>
      <c r="T145" s="107"/>
      <c r="U145" s="107">
        <f t="shared" si="16"/>
        <v>0</v>
      </c>
      <c r="V145" s="107"/>
      <c r="W145" s="107"/>
      <c r="X145" s="107">
        <f t="shared" si="17"/>
        <v>0</v>
      </c>
      <c r="Y145" s="107"/>
      <c r="Z145" s="107"/>
      <c r="AA145" s="108">
        <f>C145+I145-L145-O145-U145-X145-R145</f>
        <v>1485000</v>
      </c>
      <c r="AB145" s="7"/>
    </row>
    <row r="146" spans="1:28" ht="15.75" hidden="1" customHeight="1" x14ac:dyDescent="0.25">
      <c r="A146" s="24">
        <v>45538</v>
      </c>
      <c r="B146" s="25" t="s">
        <v>110</v>
      </c>
      <c r="C146" s="41">
        <v>450000</v>
      </c>
      <c r="D146" s="25" t="s">
        <v>46</v>
      </c>
      <c r="E146" s="25" t="s">
        <v>498</v>
      </c>
      <c r="F146" s="25">
        <v>1</v>
      </c>
      <c r="G146" s="25" t="s">
        <v>48</v>
      </c>
      <c r="H146" s="25"/>
      <c r="I146" s="11">
        <f t="shared" si="12"/>
        <v>0</v>
      </c>
      <c r="J146" s="26" t="s">
        <v>28</v>
      </c>
      <c r="K146" s="11"/>
      <c r="L146" s="107">
        <f t="shared" si="13"/>
        <v>0</v>
      </c>
      <c r="M146" s="107"/>
      <c r="N146" s="107"/>
      <c r="O146" s="107">
        <f t="shared" si="14"/>
        <v>0</v>
      </c>
      <c r="P146" s="107"/>
      <c r="Q146" s="107"/>
      <c r="R146" s="107">
        <f t="shared" si="15"/>
        <v>0</v>
      </c>
      <c r="S146" s="107"/>
      <c r="T146" s="107"/>
      <c r="U146" s="107">
        <f t="shared" si="16"/>
        <v>0</v>
      </c>
      <c r="V146" s="107"/>
      <c r="W146" s="107"/>
      <c r="X146" s="107">
        <f t="shared" si="17"/>
        <v>0</v>
      </c>
      <c r="Y146" s="107"/>
      <c r="Z146" s="107"/>
      <c r="AA146" s="108">
        <f>C146+I146-L146-O146-U146-X146-R146</f>
        <v>450000</v>
      </c>
      <c r="AB146" s="7"/>
    </row>
    <row r="147" spans="1:28" ht="15.75" hidden="1" customHeight="1" x14ac:dyDescent="0.25">
      <c r="A147" s="24">
        <v>45538</v>
      </c>
      <c r="B147" s="25" t="s">
        <v>110</v>
      </c>
      <c r="C147" s="41">
        <v>1597400</v>
      </c>
      <c r="D147" s="25" t="s">
        <v>46</v>
      </c>
      <c r="E147" s="25" t="s">
        <v>106</v>
      </c>
      <c r="F147" s="25">
        <v>32.6</v>
      </c>
      <c r="G147" s="25" t="s">
        <v>39</v>
      </c>
      <c r="H147" s="25"/>
      <c r="I147" s="11">
        <f t="shared" si="12"/>
        <v>0</v>
      </c>
      <c r="J147" s="26" t="s">
        <v>28</v>
      </c>
      <c r="K147" s="11"/>
      <c r="L147" s="107">
        <f t="shared" si="13"/>
        <v>0</v>
      </c>
      <c r="M147" s="107"/>
      <c r="N147" s="107"/>
      <c r="O147" s="107">
        <f t="shared" si="14"/>
        <v>0</v>
      </c>
      <c r="P147" s="107"/>
      <c r="Q147" s="107"/>
      <c r="R147" s="107">
        <f t="shared" si="15"/>
        <v>0</v>
      </c>
      <c r="S147" s="107"/>
      <c r="T147" s="107"/>
      <c r="U147" s="107">
        <f t="shared" si="16"/>
        <v>0</v>
      </c>
      <c r="V147" s="107"/>
      <c r="W147" s="107"/>
      <c r="X147" s="107">
        <f t="shared" si="17"/>
        <v>0</v>
      </c>
      <c r="Y147" s="107"/>
      <c r="Z147" s="107"/>
      <c r="AA147" s="108">
        <f>C147+I147-L147-O147-U147-X147-R147</f>
        <v>1597400</v>
      </c>
      <c r="AB147" s="7"/>
    </row>
    <row r="148" spans="1:28" ht="15.75" hidden="1" customHeight="1" x14ac:dyDescent="0.25">
      <c r="A148" s="29">
        <v>45539</v>
      </c>
      <c r="B148" s="27" t="s">
        <v>287</v>
      </c>
      <c r="C148" s="106">
        <v>400000</v>
      </c>
      <c r="D148" s="27" t="s">
        <v>52</v>
      </c>
      <c r="E148" s="27" t="s">
        <v>58</v>
      </c>
      <c r="F148" s="27">
        <v>200</v>
      </c>
      <c r="G148" s="27" t="s">
        <v>34</v>
      </c>
      <c r="H148" s="27"/>
      <c r="I148" s="15">
        <f t="shared" si="12"/>
        <v>0</v>
      </c>
      <c r="J148" s="32" t="s">
        <v>312</v>
      </c>
      <c r="K148" s="15" t="s">
        <v>1843</v>
      </c>
      <c r="L148" s="136">
        <f t="shared" si="13"/>
        <v>0</v>
      </c>
      <c r="M148" s="136"/>
      <c r="N148" s="136"/>
      <c r="O148" s="136">
        <f t="shared" si="14"/>
        <v>400000</v>
      </c>
      <c r="P148" s="136">
        <v>400000</v>
      </c>
      <c r="Q148" s="136"/>
      <c r="R148" s="136">
        <f t="shared" si="15"/>
        <v>0</v>
      </c>
      <c r="S148" s="136"/>
      <c r="T148" s="136"/>
      <c r="U148" s="136">
        <f t="shared" si="16"/>
        <v>0</v>
      </c>
      <c r="V148" s="136"/>
      <c r="W148" s="136"/>
      <c r="X148" s="136">
        <f t="shared" si="17"/>
        <v>0</v>
      </c>
      <c r="Y148" s="136"/>
      <c r="Z148" s="136"/>
      <c r="AA148" s="137">
        <f>C148+I148-L148-O148-U148-X148-R148</f>
        <v>0</v>
      </c>
      <c r="AB148" s="138">
        <v>45567</v>
      </c>
    </row>
    <row r="149" spans="1:28" ht="15.75" hidden="1" customHeight="1" x14ac:dyDescent="0.25">
      <c r="A149" s="24">
        <v>45539</v>
      </c>
      <c r="B149" s="25" t="s">
        <v>134</v>
      </c>
      <c r="C149" s="41">
        <v>2352000</v>
      </c>
      <c r="D149" s="25" t="s">
        <v>52</v>
      </c>
      <c r="E149" s="25" t="s">
        <v>50</v>
      </c>
      <c r="F149" s="25">
        <v>700</v>
      </c>
      <c r="G149" s="25" t="s">
        <v>34</v>
      </c>
      <c r="H149" s="25"/>
      <c r="I149" s="11">
        <f t="shared" si="12"/>
        <v>0</v>
      </c>
      <c r="J149" s="31" t="s">
        <v>312</v>
      </c>
      <c r="K149" s="11" t="s">
        <v>1839</v>
      </c>
      <c r="L149" s="107">
        <f t="shared" si="13"/>
        <v>0</v>
      </c>
      <c r="M149" s="107"/>
      <c r="N149" s="107"/>
      <c r="O149" s="107">
        <f t="shared" si="14"/>
        <v>2352000</v>
      </c>
      <c r="P149" s="107">
        <v>2352000</v>
      </c>
      <c r="Q149" s="107"/>
      <c r="R149" s="107">
        <f t="shared" si="15"/>
        <v>0</v>
      </c>
      <c r="S149" s="107"/>
      <c r="T149" s="107"/>
      <c r="U149" s="107">
        <f t="shared" si="16"/>
        <v>0</v>
      </c>
      <c r="V149" s="107"/>
      <c r="W149" s="107"/>
      <c r="X149" s="107">
        <f t="shared" si="17"/>
        <v>0</v>
      </c>
      <c r="Y149" s="107"/>
      <c r="Z149" s="107"/>
      <c r="AA149" s="108">
        <f>C149+I149-L149-O149-U149-X149-R149</f>
        <v>0</v>
      </c>
      <c r="AB149" s="7">
        <v>45580</v>
      </c>
    </row>
    <row r="150" spans="1:28" ht="15.75" hidden="1" customHeight="1" x14ac:dyDescent="0.25">
      <c r="A150" s="24">
        <v>45539</v>
      </c>
      <c r="B150" s="25" t="s">
        <v>134</v>
      </c>
      <c r="C150" s="41">
        <v>4500000</v>
      </c>
      <c r="D150" s="25" t="s">
        <v>52</v>
      </c>
      <c r="E150" s="25" t="s">
        <v>42</v>
      </c>
      <c r="F150" s="25">
        <v>1000</v>
      </c>
      <c r="G150" s="25" t="s">
        <v>34</v>
      </c>
      <c r="H150" s="25"/>
      <c r="I150" s="11">
        <f t="shared" si="12"/>
        <v>0</v>
      </c>
      <c r="J150" s="31" t="s">
        <v>312</v>
      </c>
      <c r="K150" s="11" t="s">
        <v>1839</v>
      </c>
      <c r="L150" s="107">
        <f t="shared" si="13"/>
        <v>0</v>
      </c>
      <c r="M150" s="107"/>
      <c r="N150" s="107"/>
      <c r="O150" s="107">
        <f t="shared" si="14"/>
        <v>4500000</v>
      </c>
      <c r="P150" s="107">
        <v>4500000</v>
      </c>
      <c r="Q150" s="107"/>
      <c r="R150" s="107">
        <f t="shared" si="15"/>
        <v>0</v>
      </c>
      <c r="S150" s="107"/>
      <c r="T150" s="107"/>
      <c r="U150" s="107">
        <f t="shared" si="16"/>
        <v>0</v>
      </c>
      <c r="V150" s="107"/>
      <c r="W150" s="107"/>
      <c r="X150" s="107">
        <f t="shared" si="17"/>
        <v>0</v>
      </c>
      <c r="Y150" s="107"/>
      <c r="Z150" s="107"/>
      <c r="AA150" s="108">
        <f>C150+I150-L150-O150-U150-X150-R150</f>
        <v>0</v>
      </c>
      <c r="AB150" s="7">
        <v>45580</v>
      </c>
    </row>
    <row r="151" spans="1:28" ht="15.75" hidden="1" customHeight="1" x14ac:dyDescent="0.25">
      <c r="A151" s="24">
        <v>45539</v>
      </c>
      <c r="B151" s="25" t="s">
        <v>253</v>
      </c>
      <c r="C151" s="41">
        <v>800000</v>
      </c>
      <c r="D151" s="25" t="s">
        <v>46</v>
      </c>
      <c r="E151" s="25" t="s">
        <v>189</v>
      </c>
      <c r="F151" s="25">
        <v>2</v>
      </c>
      <c r="G151" s="25" t="s">
        <v>1831</v>
      </c>
      <c r="H151" s="25"/>
      <c r="I151" s="11">
        <f t="shared" si="12"/>
        <v>0</v>
      </c>
      <c r="J151" s="31" t="s">
        <v>312</v>
      </c>
      <c r="K151" s="11" t="s">
        <v>1837</v>
      </c>
      <c r="L151" s="107">
        <f t="shared" si="13"/>
        <v>0</v>
      </c>
      <c r="M151" s="107"/>
      <c r="N151" s="107"/>
      <c r="O151" s="107">
        <f t="shared" si="14"/>
        <v>800000</v>
      </c>
      <c r="P151" s="107">
        <v>800000</v>
      </c>
      <c r="Q151" s="107"/>
      <c r="R151" s="107">
        <f t="shared" si="15"/>
        <v>0</v>
      </c>
      <c r="S151" s="107"/>
      <c r="T151" s="107"/>
      <c r="U151" s="107">
        <f t="shared" si="16"/>
        <v>0</v>
      </c>
      <c r="V151" s="107"/>
      <c r="W151" s="107"/>
      <c r="X151" s="107">
        <f t="shared" si="17"/>
        <v>0</v>
      </c>
      <c r="Y151" s="107"/>
      <c r="Z151" s="107"/>
      <c r="AA151" s="108">
        <f>C151+I151-L151-O151-U151-X151-R151</f>
        <v>0</v>
      </c>
      <c r="AB151" s="7"/>
    </row>
    <row r="152" spans="1:28" ht="15.75" hidden="1" customHeight="1" x14ac:dyDescent="0.25">
      <c r="A152" s="24">
        <v>45539</v>
      </c>
      <c r="B152" s="25" t="s">
        <v>472</v>
      </c>
      <c r="C152" s="41">
        <v>1620000</v>
      </c>
      <c r="D152" s="25" t="s">
        <v>52</v>
      </c>
      <c r="E152" s="25" t="s">
        <v>163</v>
      </c>
      <c r="F152" s="25">
        <v>12</v>
      </c>
      <c r="G152" s="25" t="s">
        <v>39</v>
      </c>
      <c r="H152" s="25"/>
      <c r="I152" s="11">
        <f t="shared" si="12"/>
        <v>0</v>
      </c>
      <c r="J152" s="31" t="s">
        <v>312</v>
      </c>
      <c r="K152" s="11"/>
      <c r="L152" s="107">
        <f t="shared" si="13"/>
        <v>0</v>
      </c>
      <c r="M152" s="107"/>
      <c r="N152" s="107"/>
      <c r="O152" s="107">
        <f t="shared" si="14"/>
        <v>1620000</v>
      </c>
      <c r="P152" s="107">
        <v>1620000</v>
      </c>
      <c r="Q152" s="107"/>
      <c r="R152" s="107">
        <f t="shared" si="15"/>
        <v>0</v>
      </c>
      <c r="S152" s="107"/>
      <c r="T152" s="107"/>
      <c r="U152" s="107">
        <f t="shared" si="16"/>
        <v>0</v>
      </c>
      <c r="V152" s="107"/>
      <c r="W152" s="107"/>
      <c r="X152" s="107">
        <f t="shared" si="17"/>
        <v>0</v>
      </c>
      <c r="Y152" s="107"/>
      <c r="Z152" s="107"/>
      <c r="AA152" s="108">
        <f>C152+I152-L152-O152-U152-X152-R152</f>
        <v>0</v>
      </c>
      <c r="AB152" s="7">
        <v>45575</v>
      </c>
    </row>
    <row r="153" spans="1:28" ht="15.75" hidden="1" customHeight="1" x14ac:dyDescent="0.25">
      <c r="A153" s="24">
        <v>45539</v>
      </c>
      <c r="B153" s="25" t="s">
        <v>107</v>
      </c>
      <c r="C153" s="41">
        <v>2400000</v>
      </c>
      <c r="D153" s="25" t="s">
        <v>46</v>
      </c>
      <c r="E153" s="25" t="s">
        <v>259</v>
      </c>
      <c r="F153" s="25">
        <v>3000</v>
      </c>
      <c r="G153" s="25" t="s">
        <v>34</v>
      </c>
      <c r="H153" s="25"/>
      <c r="I153" s="11">
        <f t="shared" si="12"/>
        <v>0</v>
      </c>
      <c r="J153" s="26" t="s">
        <v>28</v>
      </c>
      <c r="K153" s="11"/>
      <c r="L153" s="107">
        <f t="shared" si="13"/>
        <v>0</v>
      </c>
      <c r="M153" s="107"/>
      <c r="N153" s="107"/>
      <c r="O153" s="107">
        <f t="shared" si="14"/>
        <v>0</v>
      </c>
      <c r="P153" s="107"/>
      <c r="Q153" s="107"/>
      <c r="R153" s="107">
        <f t="shared" si="15"/>
        <v>0</v>
      </c>
      <c r="S153" s="107"/>
      <c r="T153" s="107"/>
      <c r="U153" s="107">
        <f t="shared" si="16"/>
        <v>0</v>
      </c>
      <c r="V153" s="107"/>
      <c r="W153" s="107"/>
      <c r="X153" s="107">
        <f t="shared" si="17"/>
        <v>0</v>
      </c>
      <c r="Y153" s="107"/>
      <c r="Z153" s="107"/>
      <c r="AA153" s="108">
        <f>C153+I153-L153-O153-U153-X153-R153</f>
        <v>2400000</v>
      </c>
      <c r="AB153" s="7"/>
    </row>
    <row r="154" spans="1:28" ht="15.75" hidden="1" customHeight="1" x14ac:dyDescent="0.25">
      <c r="A154" s="24">
        <v>45539</v>
      </c>
      <c r="B154" s="25" t="s">
        <v>107</v>
      </c>
      <c r="C154" s="41">
        <v>1900000</v>
      </c>
      <c r="D154" s="25" t="s">
        <v>46</v>
      </c>
      <c r="E154" s="25" t="s">
        <v>108</v>
      </c>
      <c r="F154" s="25">
        <v>1000</v>
      </c>
      <c r="G154" s="25" t="s">
        <v>34</v>
      </c>
      <c r="H154" s="25"/>
      <c r="I154" s="11">
        <f t="shared" si="12"/>
        <v>0</v>
      </c>
      <c r="J154" s="26" t="s">
        <v>28</v>
      </c>
      <c r="K154" s="11"/>
      <c r="L154" s="107">
        <f t="shared" si="13"/>
        <v>0</v>
      </c>
      <c r="M154" s="107"/>
      <c r="N154" s="107"/>
      <c r="O154" s="107">
        <f t="shared" si="14"/>
        <v>0</v>
      </c>
      <c r="P154" s="107"/>
      <c r="Q154" s="107"/>
      <c r="R154" s="107">
        <f t="shared" si="15"/>
        <v>0</v>
      </c>
      <c r="S154" s="107"/>
      <c r="T154" s="107"/>
      <c r="U154" s="107">
        <f t="shared" si="16"/>
        <v>0</v>
      </c>
      <c r="V154" s="107"/>
      <c r="W154" s="107"/>
      <c r="X154" s="107">
        <f t="shared" si="17"/>
        <v>0</v>
      </c>
      <c r="Y154" s="107"/>
      <c r="Z154" s="107"/>
      <c r="AA154" s="108">
        <f>C154+I154-L154-O154-U154-X154-R154</f>
        <v>1900000</v>
      </c>
      <c r="AB154" s="7"/>
    </row>
    <row r="155" spans="1:28" ht="15.75" hidden="1" customHeight="1" x14ac:dyDescent="0.25">
      <c r="A155" s="29">
        <v>45540</v>
      </c>
      <c r="B155" s="27" t="s">
        <v>131</v>
      </c>
      <c r="C155" s="106">
        <v>1853000</v>
      </c>
      <c r="D155" s="27" t="s">
        <v>46</v>
      </c>
      <c r="E155" s="27" t="s">
        <v>115</v>
      </c>
      <c r="F155" s="27">
        <v>40.299999999999997</v>
      </c>
      <c r="G155" s="27" t="s">
        <v>39</v>
      </c>
      <c r="H155" s="27"/>
      <c r="I155" s="15">
        <f t="shared" si="12"/>
        <v>0</v>
      </c>
      <c r="J155" s="32" t="s">
        <v>312</v>
      </c>
      <c r="K155" s="15" t="s">
        <v>1848</v>
      </c>
      <c r="L155" s="136">
        <f t="shared" si="13"/>
        <v>0</v>
      </c>
      <c r="M155" s="136"/>
      <c r="N155" s="136"/>
      <c r="O155" s="136">
        <f t="shared" si="14"/>
        <v>1853000</v>
      </c>
      <c r="P155" s="136">
        <v>1853000</v>
      </c>
      <c r="Q155" s="136"/>
      <c r="R155" s="136">
        <f t="shared" si="15"/>
        <v>0</v>
      </c>
      <c r="S155" s="136"/>
      <c r="T155" s="136"/>
      <c r="U155" s="136">
        <f t="shared" si="16"/>
        <v>0</v>
      </c>
      <c r="V155" s="136"/>
      <c r="W155" s="136"/>
      <c r="X155" s="136">
        <f t="shared" si="17"/>
        <v>0</v>
      </c>
      <c r="Y155" s="136"/>
      <c r="Z155" s="136"/>
      <c r="AA155" s="137">
        <f>C155+I155-L155-O155-U155-X155-R155</f>
        <v>0</v>
      </c>
      <c r="AB155" s="138">
        <v>45575</v>
      </c>
    </row>
    <row r="156" spans="1:28" ht="15.75" hidden="1" customHeight="1" x14ac:dyDescent="0.25">
      <c r="A156" s="24">
        <v>45540</v>
      </c>
      <c r="B156" s="25" t="s">
        <v>256</v>
      </c>
      <c r="C156" s="41">
        <v>876000</v>
      </c>
      <c r="D156" s="25" t="s">
        <v>52</v>
      </c>
      <c r="E156" s="25" t="s">
        <v>512</v>
      </c>
      <c r="F156" s="25">
        <v>2</v>
      </c>
      <c r="G156" s="25" t="s">
        <v>27</v>
      </c>
      <c r="H156" s="25"/>
      <c r="I156" s="11">
        <f t="shared" si="12"/>
        <v>0</v>
      </c>
      <c r="J156" s="31" t="s">
        <v>324</v>
      </c>
      <c r="K156" s="11"/>
      <c r="L156" s="107">
        <f t="shared" si="13"/>
        <v>876000</v>
      </c>
      <c r="M156" s="107">
        <v>876000</v>
      </c>
      <c r="N156" s="107"/>
      <c r="O156" s="107">
        <f t="shared" si="14"/>
        <v>0</v>
      </c>
      <c r="P156" s="107"/>
      <c r="Q156" s="107"/>
      <c r="R156" s="107">
        <f t="shared" si="15"/>
        <v>0</v>
      </c>
      <c r="S156" s="107"/>
      <c r="T156" s="107"/>
      <c r="U156" s="107">
        <f t="shared" si="16"/>
        <v>0</v>
      </c>
      <c r="V156" s="107"/>
      <c r="W156" s="107"/>
      <c r="X156" s="107">
        <f t="shared" si="17"/>
        <v>0</v>
      </c>
      <c r="Y156" s="107"/>
      <c r="Z156" s="107"/>
      <c r="AA156" s="108">
        <f>C156+I156-L156-O156-U156-X156-R156</f>
        <v>0</v>
      </c>
      <c r="AB156" s="7">
        <v>45569</v>
      </c>
    </row>
    <row r="157" spans="1:28" ht="15.75" hidden="1" customHeight="1" x14ac:dyDescent="0.25">
      <c r="A157" s="24">
        <v>45540</v>
      </c>
      <c r="B157" s="25" t="s">
        <v>256</v>
      </c>
      <c r="C157" s="41">
        <v>1080000</v>
      </c>
      <c r="D157" s="25" t="s">
        <v>52</v>
      </c>
      <c r="E157" s="25" t="s">
        <v>138</v>
      </c>
      <c r="F157" s="25">
        <v>750</v>
      </c>
      <c r="G157" s="25" t="s">
        <v>34</v>
      </c>
      <c r="H157" s="25"/>
      <c r="I157" s="11">
        <f t="shared" si="12"/>
        <v>0</v>
      </c>
      <c r="J157" s="31" t="s">
        <v>324</v>
      </c>
      <c r="K157" s="11"/>
      <c r="L157" s="107">
        <f t="shared" si="13"/>
        <v>1080000</v>
      </c>
      <c r="M157" s="107">
        <v>1080000</v>
      </c>
      <c r="N157" s="107"/>
      <c r="O157" s="107">
        <f t="shared" si="14"/>
        <v>0</v>
      </c>
      <c r="P157" s="107"/>
      <c r="Q157" s="107"/>
      <c r="R157" s="107">
        <f t="shared" si="15"/>
        <v>0</v>
      </c>
      <c r="S157" s="107"/>
      <c r="T157" s="107"/>
      <c r="U157" s="107">
        <f t="shared" si="16"/>
        <v>0</v>
      </c>
      <c r="V157" s="107"/>
      <c r="W157" s="107"/>
      <c r="X157" s="107">
        <f t="shared" si="17"/>
        <v>0</v>
      </c>
      <c r="Y157" s="107"/>
      <c r="Z157" s="107"/>
      <c r="AA157" s="108">
        <f>C157+I157-L157-O157-U157-X157-R157</f>
        <v>0</v>
      </c>
      <c r="AB157" s="7">
        <v>45569</v>
      </c>
    </row>
    <row r="158" spans="1:28" ht="15.75" hidden="1" customHeight="1" x14ac:dyDescent="0.25">
      <c r="A158" s="24">
        <v>45541</v>
      </c>
      <c r="B158" s="25" t="s">
        <v>131</v>
      </c>
      <c r="C158" s="41">
        <v>300000</v>
      </c>
      <c r="D158" s="25" t="s">
        <v>46</v>
      </c>
      <c r="E158" s="25" t="s">
        <v>135</v>
      </c>
      <c r="F158" s="25">
        <v>2</v>
      </c>
      <c r="G158" s="25" t="s">
        <v>48</v>
      </c>
      <c r="H158" s="25"/>
      <c r="I158" s="11">
        <f t="shared" si="12"/>
        <v>0</v>
      </c>
      <c r="J158" s="31" t="s">
        <v>312</v>
      </c>
      <c r="K158" s="11" t="s">
        <v>1848</v>
      </c>
      <c r="L158" s="107">
        <f t="shared" si="13"/>
        <v>0</v>
      </c>
      <c r="M158" s="107"/>
      <c r="N158" s="107"/>
      <c r="O158" s="107">
        <f t="shared" si="14"/>
        <v>300000</v>
      </c>
      <c r="P158" s="107">
        <v>300000</v>
      </c>
      <c r="Q158" s="107"/>
      <c r="R158" s="107">
        <f t="shared" si="15"/>
        <v>0</v>
      </c>
      <c r="S158" s="107"/>
      <c r="T158" s="107"/>
      <c r="U158" s="107">
        <f t="shared" si="16"/>
        <v>0</v>
      </c>
      <c r="V158" s="107"/>
      <c r="W158" s="107"/>
      <c r="X158" s="107">
        <f t="shared" si="17"/>
        <v>0</v>
      </c>
      <c r="Y158" s="107"/>
      <c r="Z158" s="107"/>
      <c r="AA158" s="108">
        <f>C158+I158-L158-O158-U158-X158-R158</f>
        <v>0</v>
      </c>
      <c r="AB158" s="7">
        <v>45575</v>
      </c>
    </row>
    <row r="159" spans="1:28" ht="15.75" hidden="1" customHeight="1" x14ac:dyDescent="0.25">
      <c r="A159" s="24">
        <v>45541</v>
      </c>
      <c r="B159" s="25" t="s">
        <v>231</v>
      </c>
      <c r="C159" s="41">
        <v>150000</v>
      </c>
      <c r="D159" s="25" t="s">
        <v>46</v>
      </c>
      <c r="E159" s="25" t="s">
        <v>474</v>
      </c>
      <c r="F159" s="25">
        <v>1</v>
      </c>
      <c r="G159" s="25" t="s">
        <v>39</v>
      </c>
      <c r="H159" s="25"/>
      <c r="I159" s="11">
        <f t="shared" si="12"/>
        <v>0</v>
      </c>
      <c r="J159" s="31" t="s">
        <v>312</v>
      </c>
      <c r="K159" s="11"/>
      <c r="L159" s="107">
        <f t="shared" si="13"/>
        <v>0</v>
      </c>
      <c r="M159" s="107"/>
      <c r="N159" s="107"/>
      <c r="O159" s="107">
        <f t="shared" si="14"/>
        <v>150000</v>
      </c>
      <c r="P159" s="107"/>
      <c r="Q159" s="107">
        <v>150000</v>
      </c>
      <c r="R159" s="107">
        <f t="shared" si="15"/>
        <v>0</v>
      </c>
      <c r="S159" s="107"/>
      <c r="T159" s="107"/>
      <c r="U159" s="107">
        <f t="shared" si="16"/>
        <v>0</v>
      </c>
      <c r="V159" s="107"/>
      <c r="W159" s="107"/>
      <c r="X159" s="107">
        <f t="shared" si="17"/>
        <v>0</v>
      </c>
      <c r="Y159" s="107"/>
      <c r="Z159" s="107"/>
      <c r="AA159" s="108">
        <f>C159+I159-L159-O159-U159-X159-R159</f>
        <v>0</v>
      </c>
      <c r="AB159" s="7">
        <v>45575</v>
      </c>
    </row>
    <row r="160" spans="1:28" ht="15.75" hidden="1" customHeight="1" x14ac:dyDescent="0.25">
      <c r="A160" s="24">
        <v>45541</v>
      </c>
      <c r="B160" s="25" t="s">
        <v>256</v>
      </c>
      <c r="C160" s="41">
        <v>225000</v>
      </c>
      <c r="D160" s="25" t="s">
        <v>52</v>
      </c>
      <c r="E160" s="25" t="s">
        <v>400</v>
      </c>
      <c r="F160" s="25">
        <v>2.5</v>
      </c>
      <c r="G160" s="25" t="s">
        <v>39</v>
      </c>
      <c r="H160" s="25"/>
      <c r="I160" s="11">
        <f t="shared" si="12"/>
        <v>0</v>
      </c>
      <c r="J160" s="31" t="s">
        <v>324</v>
      </c>
      <c r="K160" s="11"/>
      <c r="L160" s="107">
        <f t="shared" si="13"/>
        <v>225000</v>
      </c>
      <c r="M160" s="107">
        <v>225000</v>
      </c>
      <c r="N160" s="107"/>
      <c r="O160" s="107">
        <f t="shared" si="14"/>
        <v>0</v>
      </c>
      <c r="P160" s="107"/>
      <c r="Q160" s="107"/>
      <c r="R160" s="107">
        <f t="shared" si="15"/>
        <v>0</v>
      </c>
      <c r="S160" s="107"/>
      <c r="T160" s="107"/>
      <c r="U160" s="107">
        <f t="shared" si="16"/>
        <v>0</v>
      </c>
      <c r="V160" s="107"/>
      <c r="W160" s="107"/>
      <c r="X160" s="107">
        <f t="shared" si="17"/>
        <v>0</v>
      </c>
      <c r="Y160" s="107"/>
      <c r="Z160" s="107"/>
      <c r="AA160" s="108">
        <f>C160+I160-L160-O160-U160-X160-R160</f>
        <v>0</v>
      </c>
      <c r="AB160" s="7">
        <v>45569</v>
      </c>
    </row>
    <row r="161" spans="1:28" ht="15.75" hidden="1" customHeight="1" x14ac:dyDescent="0.25">
      <c r="A161" s="24">
        <v>45541</v>
      </c>
      <c r="B161" s="25" t="s">
        <v>256</v>
      </c>
      <c r="C161" s="41">
        <v>225000</v>
      </c>
      <c r="D161" s="25" t="s">
        <v>52</v>
      </c>
      <c r="E161" s="25" t="s">
        <v>218</v>
      </c>
      <c r="F161" s="25">
        <v>2.5</v>
      </c>
      <c r="G161" s="25" t="s">
        <v>39</v>
      </c>
      <c r="H161" s="25"/>
      <c r="I161" s="11">
        <f t="shared" si="12"/>
        <v>0</v>
      </c>
      <c r="J161" s="31" t="s">
        <v>324</v>
      </c>
      <c r="K161" s="11"/>
      <c r="L161" s="107">
        <f t="shared" si="13"/>
        <v>225000</v>
      </c>
      <c r="M161" s="107">
        <v>225000</v>
      </c>
      <c r="N161" s="107"/>
      <c r="O161" s="107">
        <f t="shared" si="14"/>
        <v>0</v>
      </c>
      <c r="P161" s="107"/>
      <c r="Q161" s="107"/>
      <c r="R161" s="107">
        <f t="shared" si="15"/>
        <v>0</v>
      </c>
      <c r="S161" s="107"/>
      <c r="T161" s="107"/>
      <c r="U161" s="107">
        <f t="shared" si="16"/>
        <v>0</v>
      </c>
      <c r="V161" s="107"/>
      <c r="W161" s="107"/>
      <c r="X161" s="107">
        <f t="shared" si="17"/>
        <v>0</v>
      </c>
      <c r="Y161" s="107"/>
      <c r="Z161" s="107"/>
      <c r="AA161" s="108">
        <f>C161+I161-L161-O161-U161-X161-R161</f>
        <v>0</v>
      </c>
      <c r="AB161" s="7">
        <v>45569</v>
      </c>
    </row>
    <row r="162" spans="1:28" ht="15.75" hidden="1" customHeight="1" x14ac:dyDescent="0.25">
      <c r="A162" s="24">
        <v>45541</v>
      </c>
      <c r="B162" s="25" t="s">
        <v>256</v>
      </c>
      <c r="C162" s="41">
        <v>225000</v>
      </c>
      <c r="D162" s="25" t="s">
        <v>52</v>
      </c>
      <c r="E162" s="25" t="s">
        <v>217</v>
      </c>
      <c r="F162" s="25">
        <v>2.5</v>
      </c>
      <c r="G162" s="25" t="s">
        <v>39</v>
      </c>
      <c r="H162" s="25"/>
      <c r="I162" s="11">
        <f t="shared" si="12"/>
        <v>0</v>
      </c>
      <c r="J162" s="31" t="s">
        <v>324</v>
      </c>
      <c r="K162" s="11"/>
      <c r="L162" s="107">
        <f t="shared" si="13"/>
        <v>225000</v>
      </c>
      <c r="M162" s="107">
        <v>225000</v>
      </c>
      <c r="N162" s="107"/>
      <c r="O162" s="107">
        <f t="shared" si="14"/>
        <v>0</v>
      </c>
      <c r="P162" s="107"/>
      <c r="Q162" s="107"/>
      <c r="R162" s="107">
        <f t="shared" si="15"/>
        <v>0</v>
      </c>
      <c r="S162" s="107"/>
      <c r="T162" s="107"/>
      <c r="U162" s="107">
        <f t="shared" si="16"/>
        <v>0</v>
      </c>
      <c r="V162" s="107"/>
      <c r="W162" s="107"/>
      <c r="X162" s="107">
        <f t="shared" si="17"/>
        <v>0</v>
      </c>
      <c r="Y162" s="107"/>
      <c r="Z162" s="107"/>
      <c r="AA162" s="108">
        <f>C162+I162-L162-O162-U162-X162-R162</f>
        <v>0</v>
      </c>
      <c r="AB162" s="7">
        <v>45569</v>
      </c>
    </row>
    <row r="163" spans="1:28" ht="15.75" hidden="1" customHeight="1" x14ac:dyDescent="0.25">
      <c r="A163" s="24">
        <v>45541</v>
      </c>
      <c r="B163" s="25" t="s">
        <v>256</v>
      </c>
      <c r="C163" s="41">
        <v>225000</v>
      </c>
      <c r="D163" s="25" t="s">
        <v>52</v>
      </c>
      <c r="E163" s="25" t="s">
        <v>1585</v>
      </c>
      <c r="F163" s="25">
        <v>2.5</v>
      </c>
      <c r="G163" s="25" t="s">
        <v>39</v>
      </c>
      <c r="H163" s="25"/>
      <c r="I163" s="11">
        <f t="shared" si="12"/>
        <v>0</v>
      </c>
      <c r="J163" s="31" t="s">
        <v>324</v>
      </c>
      <c r="K163" s="11"/>
      <c r="L163" s="107">
        <f t="shared" si="13"/>
        <v>225000</v>
      </c>
      <c r="M163" s="107">
        <v>225000</v>
      </c>
      <c r="N163" s="107"/>
      <c r="O163" s="107">
        <f t="shared" si="14"/>
        <v>0</v>
      </c>
      <c r="P163" s="107"/>
      <c r="Q163" s="107"/>
      <c r="R163" s="107">
        <f t="shared" si="15"/>
        <v>0</v>
      </c>
      <c r="S163" s="107"/>
      <c r="T163" s="107"/>
      <c r="U163" s="107">
        <f t="shared" si="16"/>
        <v>0</v>
      </c>
      <c r="V163" s="107"/>
      <c r="W163" s="107"/>
      <c r="X163" s="107">
        <f t="shared" si="17"/>
        <v>0</v>
      </c>
      <c r="Y163" s="107"/>
      <c r="Z163" s="107"/>
      <c r="AA163" s="108">
        <f>C163+I163-L163-O163-U163-X163-R163</f>
        <v>0</v>
      </c>
      <c r="AB163" s="7">
        <v>45569</v>
      </c>
    </row>
    <row r="164" spans="1:28" ht="15.75" hidden="1" customHeight="1" x14ac:dyDescent="0.25">
      <c r="A164" s="24">
        <v>45541</v>
      </c>
      <c r="B164" s="25" t="s">
        <v>256</v>
      </c>
      <c r="C164" s="41">
        <v>400000</v>
      </c>
      <c r="D164" s="25" t="s">
        <v>52</v>
      </c>
      <c r="E164" s="25" t="s">
        <v>259</v>
      </c>
      <c r="F164" s="25">
        <v>500</v>
      </c>
      <c r="G164" s="25" t="s">
        <v>34</v>
      </c>
      <c r="H164" s="25"/>
      <c r="I164" s="11">
        <f t="shared" si="12"/>
        <v>0</v>
      </c>
      <c r="J164" s="31" t="s">
        <v>324</v>
      </c>
      <c r="K164" s="11"/>
      <c r="L164" s="107">
        <f t="shared" si="13"/>
        <v>400000</v>
      </c>
      <c r="M164" s="107">
        <v>400000</v>
      </c>
      <c r="N164" s="107"/>
      <c r="O164" s="107">
        <f t="shared" si="14"/>
        <v>0</v>
      </c>
      <c r="P164" s="107"/>
      <c r="Q164" s="107"/>
      <c r="R164" s="107">
        <f t="shared" si="15"/>
        <v>0</v>
      </c>
      <c r="S164" s="107"/>
      <c r="T164" s="107"/>
      <c r="U164" s="107">
        <f t="shared" si="16"/>
        <v>0</v>
      </c>
      <c r="V164" s="107"/>
      <c r="W164" s="107"/>
      <c r="X164" s="107">
        <f t="shared" si="17"/>
        <v>0</v>
      </c>
      <c r="Y164" s="107"/>
      <c r="Z164" s="107"/>
      <c r="AA164" s="108">
        <f>C164+I164-L164-O164-U164-X164-R164</f>
        <v>0</v>
      </c>
      <c r="AB164" s="7">
        <v>45569</v>
      </c>
    </row>
    <row r="165" spans="1:28" ht="15.75" hidden="1" customHeight="1" x14ac:dyDescent="0.25">
      <c r="A165" s="24">
        <v>45542</v>
      </c>
      <c r="B165" s="25" t="s">
        <v>256</v>
      </c>
      <c r="C165" s="41">
        <v>225000</v>
      </c>
      <c r="D165" s="25" t="s">
        <v>52</v>
      </c>
      <c r="E165" s="25" t="s">
        <v>400</v>
      </c>
      <c r="F165" s="25">
        <v>2.5</v>
      </c>
      <c r="G165" s="25" t="s">
        <v>39</v>
      </c>
      <c r="H165" s="25"/>
      <c r="I165" s="11">
        <f t="shared" si="12"/>
        <v>0</v>
      </c>
      <c r="J165" s="31" t="s">
        <v>324</v>
      </c>
      <c r="K165" s="11"/>
      <c r="L165" s="107">
        <f t="shared" si="13"/>
        <v>225000</v>
      </c>
      <c r="M165" s="107">
        <v>225000</v>
      </c>
      <c r="N165" s="107"/>
      <c r="O165" s="107">
        <f t="shared" si="14"/>
        <v>0</v>
      </c>
      <c r="P165" s="107"/>
      <c r="Q165" s="107"/>
      <c r="R165" s="107">
        <f t="shared" si="15"/>
        <v>0</v>
      </c>
      <c r="S165" s="107"/>
      <c r="T165" s="107"/>
      <c r="U165" s="107">
        <f t="shared" si="16"/>
        <v>0</v>
      </c>
      <c r="V165" s="107"/>
      <c r="W165" s="107"/>
      <c r="X165" s="107">
        <f t="shared" si="17"/>
        <v>0</v>
      </c>
      <c r="Y165" s="107"/>
      <c r="Z165" s="107"/>
      <c r="AA165" s="108">
        <f>C165+I165-L165-O165-U165-X165-R165</f>
        <v>0</v>
      </c>
      <c r="AB165" s="7">
        <v>45569</v>
      </c>
    </row>
    <row r="166" spans="1:28" ht="15.75" hidden="1" customHeight="1" x14ac:dyDescent="0.25">
      <c r="A166" s="24">
        <v>45542</v>
      </c>
      <c r="B166" s="25" t="s">
        <v>256</v>
      </c>
      <c r="C166" s="41">
        <v>225000</v>
      </c>
      <c r="D166" s="25" t="s">
        <v>52</v>
      </c>
      <c r="E166" s="25" t="s">
        <v>217</v>
      </c>
      <c r="F166" s="25">
        <v>2.5</v>
      </c>
      <c r="G166" s="25" t="s">
        <v>39</v>
      </c>
      <c r="H166" s="25"/>
      <c r="I166" s="11">
        <f t="shared" si="12"/>
        <v>0</v>
      </c>
      <c r="J166" s="31" t="s">
        <v>324</v>
      </c>
      <c r="K166" s="11"/>
      <c r="L166" s="107">
        <f t="shared" si="13"/>
        <v>225000</v>
      </c>
      <c r="M166" s="107">
        <v>225000</v>
      </c>
      <c r="N166" s="107"/>
      <c r="O166" s="107">
        <f t="shared" si="14"/>
        <v>0</v>
      </c>
      <c r="P166" s="107"/>
      <c r="Q166" s="107"/>
      <c r="R166" s="107">
        <f t="shared" si="15"/>
        <v>0</v>
      </c>
      <c r="S166" s="107"/>
      <c r="T166" s="107"/>
      <c r="U166" s="107">
        <f t="shared" si="16"/>
        <v>0</v>
      </c>
      <c r="V166" s="107"/>
      <c r="W166" s="107"/>
      <c r="X166" s="107">
        <f t="shared" si="17"/>
        <v>0</v>
      </c>
      <c r="Y166" s="107"/>
      <c r="Z166" s="107"/>
      <c r="AA166" s="108">
        <f>C166+I166-L166-O166-U166-X166-R166</f>
        <v>0</v>
      </c>
      <c r="AB166" s="7">
        <v>45569</v>
      </c>
    </row>
    <row r="167" spans="1:28" ht="15.75" hidden="1" customHeight="1" x14ac:dyDescent="0.25">
      <c r="A167" s="24">
        <v>45542</v>
      </c>
      <c r="B167" s="25" t="s">
        <v>256</v>
      </c>
      <c r="C167" s="41">
        <v>500000</v>
      </c>
      <c r="D167" s="25" t="s">
        <v>52</v>
      </c>
      <c r="E167" s="25" t="s">
        <v>150</v>
      </c>
      <c r="F167" s="25">
        <v>10</v>
      </c>
      <c r="G167" s="25" t="s">
        <v>77</v>
      </c>
      <c r="H167" s="25"/>
      <c r="I167" s="11">
        <f t="shared" si="12"/>
        <v>0</v>
      </c>
      <c r="J167" s="31" t="s">
        <v>324</v>
      </c>
      <c r="K167" s="11"/>
      <c r="L167" s="107">
        <f t="shared" si="13"/>
        <v>500000</v>
      </c>
      <c r="M167" s="107">
        <v>500000</v>
      </c>
      <c r="N167" s="107"/>
      <c r="O167" s="107">
        <f t="shared" si="14"/>
        <v>0</v>
      </c>
      <c r="P167" s="107"/>
      <c r="Q167" s="107"/>
      <c r="R167" s="107">
        <f t="shared" si="15"/>
        <v>0</v>
      </c>
      <c r="S167" s="107"/>
      <c r="T167" s="107"/>
      <c r="U167" s="107">
        <f t="shared" si="16"/>
        <v>0</v>
      </c>
      <c r="V167" s="107"/>
      <c r="W167" s="107"/>
      <c r="X167" s="107">
        <f t="shared" si="17"/>
        <v>0</v>
      </c>
      <c r="Y167" s="107"/>
      <c r="Z167" s="107"/>
      <c r="AA167" s="108">
        <f>C167+I167-L167-O167-U167-X167-R167</f>
        <v>0</v>
      </c>
      <c r="AB167" s="7">
        <v>45569</v>
      </c>
    </row>
    <row r="168" spans="1:28" ht="15.75" hidden="1" customHeight="1" x14ac:dyDescent="0.25">
      <c r="A168" s="24">
        <v>45542</v>
      </c>
      <c r="B168" s="25" t="s">
        <v>195</v>
      </c>
      <c r="C168" s="41">
        <v>11459700</v>
      </c>
      <c r="D168" s="25" t="s">
        <v>46</v>
      </c>
      <c r="E168" s="25" t="s">
        <v>196</v>
      </c>
      <c r="F168" s="25">
        <v>107.1</v>
      </c>
      <c r="G168" s="25" t="s">
        <v>39</v>
      </c>
      <c r="H168" s="25"/>
      <c r="I168" s="11">
        <f t="shared" si="12"/>
        <v>0</v>
      </c>
      <c r="J168" s="31" t="s">
        <v>312</v>
      </c>
      <c r="K168" s="11"/>
      <c r="L168" s="107">
        <f t="shared" si="13"/>
        <v>0</v>
      </c>
      <c r="M168" s="107"/>
      <c r="N168" s="107"/>
      <c r="O168" s="107">
        <f t="shared" si="14"/>
        <v>11459700</v>
      </c>
      <c r="P168" s="107">
        <v>11459700</v>
      </c>
      <c r="Q168" s="107"/>
      <c r="R168" s="107">
        <f t="shared" si="15"/>
        <v>0</v>
      </c>
      <c r="S168" s="107"/>
      <c r="T168" s="107"/>
      <c r="U168" s="107">
        <f t="shared" si="16"/>
        <v>0</v>
      </c>
      <c r="V168" s="107"/>
      <c r="W168" s="107"/>
      <c r="X168" s="107">
        <f t="shared" si="17"/>
        <v>0</v>
      </c>
      <c r="Y168" s="107"/>
      <c r="Z168" s="107"/>
      <c r="AA168" s="108">
        <f>C168+I168-L168-O168-U168-X168-R168</f>
        <v>0</v>
      </c>
      <c r="AB168" s="7">
        <v>45582</v>
      </c>
    </row>
    <row r="169" spans="1:28" ht="15.75" hidden="1" customHeight="1" x14ac:dyDescent="0.25">
      <c r="A169" s="24">
        <v>45542</v>
      </c>
      <c r="B169" s="25" t="s">
        <v>195</v>
      </c>
      <c r="C169" s="41">
        <v>4922000</v>
      </c>
      <c r="D169" s="25" t="s">
        <v>46</v>
      </c>
      <c r="E169" s="25" t="s">
        <v>197</v>
      </c>
      <c r="F169" s="25">
        <v>46</v>
      </c>
      <c r="G169" s="25" t="s">
        <v>39</v>
      </c>
      <c r="H169" s="25"/>
      <c r="I169" s="11">
        <f t="shared" si="12"/>
        <v>0</v>
      </c>
      <c r="J169" s="26" t="s">
        <v>78</v>
      </c>
      <c r="K169" s="11"/>
      <c r="L169" s="107">
        <f t="shared" si="13"/>
        <v>0</v>
      </c>
      <c r="M169" s="107"/>
      <c r="N169" s="107"/>
      <c r="O169" s="107">
        <f t="shared" si="14"/>
        <v>3541000</v>
      </c>
      <c r="P169" s="107">
        <v>3541000</v>
      </c>
      <c r="Q169" s="107"/>
      <c r="R169" s="107">
        <f t="shared" si="15"/>
        <v>0</v>
      </c>
      <c r="S169" s="107"/>
      <c r="T169" s="107"/>
      <c r="U169" s="107">
        <f t="shared" si="16"/>
        <v>0</v>
      </c>
      <c r="V169" s="107"/>
      <c r="W169" s="107"/>
      <c r="X169" s="107">
        <f t="shared" si="17"/>
        <v>0</v>
      </c>
      <c r="Y169" s="107"/>
      <c r="Z169" s="107"/>
      <c r="AA169" s="108">
        <f>C169+I169-L169-O169-U169-X169-R169</f>
        <v>1381000</v>
      </c>
      <c r="AB169" s="7">
        <v>45582</v>
      </c>
    </row>
    <row r="170" spans="1:28" ht="15.75" hidden="1" customHeight="1" x14ac:dyDescent="0.25">
      <c r="A170" s="24">
        <v>45542</v>
      </c>
      <c r="B170" s="25" t="s">
        <v>187</v>
      </c>
      <c r="C170" s="41">
        <v>40000000</v>
      </c>
      <c r="D170" s="25" t="s">
        <v>46</v>
      </c>
      <c r="E170" s="25" t="s">
        <v>108</v>
      </c>
      <c r="F170" s="25">
        <v>20000</v>
      </c>
      <c r="G170" s="25" t="s">
        <v>34</v>
      </c>
      <c r="H170" s="25"/>
      <c r="I170" s="11">
        <f t="shared" si="12"/>
        <v>0</v>
      </c>
      <c r="J170" s="26" t="s">
        <v>28</v>
      </c>
      <c r="K170" s="11"/>
      <c r="L170" s="107">
        <f t="shared" si="13"/>
        <v>0</v>
      </c>
      <c r="M170" s="107"/>
      <c r="N170" s="107"/>
      <c r="O170" s="107">
        <f t="shared" si="14"/>
        <v>0</v>
      </c>
      <c r="P170" s="107"/>
      <c r="Q170" s="107"/>
      <c r="R170" s="107">
        <f t="shared" si="15"/>
        <v>0</v>
      </c>
      <c r="S170" s="107"/>
      <c r="T170" s="107"/>
      <c r="U170" s="107">
        <f t="shared" si="16"/>
        <v>0</v>
      </c>
      <c r="V170" s="107"/>
      <c r="W170" s="107"/>
      <c r="X170" s="107">
        <f t="shared" si="17"/>
        <v>0</v>
      </c>
      <c r="Y170" s="107"/>
      <c r="Z170" s="107"/>
      <c r="AA170" s="108">
        <f>C170+I170-L170-O170-U170-X170-R170</f>
        <v>40000000</v>
      </c>
      <c r="AB170" s="7"/>
    </row>
    <row r="171" spans="1:28" ht="15.75" hidden="1" customHeight="1" x14ac:dyDescent="0.25">
      <c r="A171" s="24">
        <v>45542</v>
      </c>
      <c r="B171" s="25" t="s">
        <v>110</v>
      </c>
      <c r="C171" s="41">
        <v>1646600</v>
      </c>
      <c r="D171" s="25" t="s">
        <v>46</v>
      </c>
      <c r="E171" s="25" t="s">
        <v>106</v>
      </c>
      <c r="F171" s="25">
        <v>33.6</v>
      </c>
      <c r="G171" s="25" t="s">
        <v>39</v>
      </c>
      <c r="H171" s="25"/>
      <c r="I171" s="11">
        <f t="shared" si="12"/>
        <v>0</v>
      </c>
      <c r="J171" s="26" t="s">
        <v>28</v>
      </c>
      <c r="K171" s="11"/>
      <c r="L171" s="107">
        <f t="shared" si="13"/>
        <v>0</v>
      </c>
      <c r="M171" s="107"/>
      <c r="N171" s="107"/>
      <c r="O171" s="107">
        <f t="shared" si="14"/>
        <v>0</v>
      </c>
      <c r="P171" s="107"/>
      <c r="Q171" s="107"/>
      <c r="R171" s="107">
        <f t="shared" si="15"/>
        <v>0</v>
      </c>
      <c r="S171" s="107"/>
      <c r="T171" s="107"/>
      <c r="U171" s="107">
        <f t="shared" si="16"/>
        <v>0</v>
      </c>
      <c r="V171" s="107"/>
      <c r="W171" s="107"/>
      <c r="X171" s="107">
        <f t="shared" si="17"/>
        <v>0</v>
      </c>
      <c r="Y171" s="107"/>
      <c r="Z171" s="107"/>
      <c r="AA171" s="108">
        <f>C171+I171-L171-O171-U171-X171-R171</f>
        <v>1646600</v>
      </c>
      <c r="AB171" s="7"/>
    </row>
    <row r="172" spans="1:28" ht="15.75" hidden="1" customHeight="1" x14ac:dyDescent="0.25">
      <c r="A172" s="29">
        <v>45544</v>
      </c>
      <c r="B172" s="27" t="s">
        <v>162</v>
      </c>
      <c r="C172" s="106">
        <v>3224599.9999999995</v>
      </c>
      <c r="D172" s="27" t="s">
        <v>52</v>
      </c>
      <c r="E172" s="27" t="s">
        <v>105</v>
      </c>
      <c r="F172" s="27">
        <v>70.099999999999994</v>
      </c>
      <c r="G172" s="27" t="s">
        <v>39</v>
      </c>
      <c r="H172" s="27"/>
      <c r="I172" s="15">
        <f t="shared" si="12"/>
        <v>0</v>
      </c>
      <c r="J172" s="32" t="s">
        <v>324</v>
      </c>
      <c r="K172" s="15"/>
      <c r="L172" s="136">
        <f t="shared" si="13"/>
        <v>3224600</v>
      </c>
      <c r="M172" s="136">
        <v>3224600</v>
      </c>
      <c r="N172" s="136"/>
      <c r="O172" s="136">
        <f t="shared" si="14"/>
        <v>0</v>
      </c>
      <c r="P172" s="136"/>
      <c r="Q172" s="136"/>
      <c r="R172" s="136">
        <f t="shared" si="15"/>
        <v>0</v>
      </c>
      <c r="S172" s="136"/>
      <c r="T172" s="136"/>
      <c r="U172" s="136">
        <f t="shared" si="16"/>
        <v>0</v>
      </c>
      <c r="V172" s="136"/>
      <c r="W172" s="136"/>
      <c r="X172" s="136">
        <f t="shared" si="17"/>
        <v>0</v>
      </c>
      <c r="Y172" s="136"/>
      <c r="Z172" s="136"/>
      <c r="AA172" s="137">
        <f>C172+I172-L172-O172-U172-X172-R172</f>
        <v>-4.6566128730773926E-10</v>
      </c>
      <c r="AB172" s="138">
        <v>45576</v>
      </c>
    </row>
    <row r="173" spans="1:28" ht="15.75" hidden="1" customHeight="1" x14ac:dyDescent="0.25">
      <c r="A173" s="24">
        <v>45544</v>
      </c>
      <c r="B173" s="25" t="s">
        <v>162</v>
      </c>
      <c r="C173" s="41">
        <v>6250000</v>
      </c>
      <c r="D173" s="25" t="s">
        <v>52</v>
      </c>
      <c r="E173" s="25" t="s">
        <v>128</v>
      </c>
      <c r="F173" s="25">
        <v>50</v>
      </c>
      <c r="G173" s="25" t="s">
        <v>39</v>
      </c>
      <c r="H173" s="25"/>
      <c r="I173" s="11">
        <f t="shared" si="12"/>
        <v>0</v>
      </c>
      <c r="J173" s="31" t="s">
        <v>324</v>
      </c>
      <c r="K173" s="11"/>
      <c r="L173" s="107">
        <f t="shared" si="13"/>
        <v>6250000</v>
      </c>
      <c r="M173" s="107">
        <v>6250000</v>
      </c>
      <c r="N173" s="107"/>
      <c r="O173" s="107">
        <f t="shared" si="14"/>
        <v>0</v>
      </c>
      <c r="P173" s="107"/>
      <c r="Q173" s="107"/>
      <c r="R173" s="107">
        <f t="shared" si="15"/>
        <v>0</v>
      </c>
      <c r="S173" s="107"/>
      <c r="T173" s="107"/>
      <c r="U173" s="107">
        <f t="shared" si="16"/>
        <v>0</v>
      </c>
      <c r="V173" s="107"/>
      <c r="W173" s="107"/>
      <c r="X173" s="107">
        <f t="shared" si="17"/>
        <v>0</v>
      </c>
      <c r="Y173" s="107"/>
      <c r="Z173" s="107"/>
      <c r="AA173" s="108">
        <f>C173+I173-L173-O173-U173-X173-R173</f>
        <v>0</v>
      </c>
      <c r="AB173" s="7">
        <v>45576</v>
      </c>
    </row>
    <row r="174" spans="1:28" ht="15.75" hidden="1" customHeight="1" x14ac:dyDescent="0.25">
      <c r="A174" s="24">
        <v>45544</v>
      </c>
      <c r="B174" s="25" t="s">
        <v>256</v>
      </c>
      <c r="C174" s="41">
        <v>70000</v>
      </c>
      <c r="D174" s="25" t="s">
        <v>52</v>
      </c>
      <c r="E174" s="25" t="s">
        <v>127</v>
      </c>
      <c r="F174" s="25">
        <v>1</v>
      </c>
      <c r="G174" s="25" t="s">
        <v>39</v>
      </c>
      <c r="H174" s="25"/>
      <c r="I174" s="11">
        <f t="shared" si="12"/>
        <v>0</v>
      </c>
      <c r="J174" s="31" t="s">
        <v>324</v>
      </c>
      <c r="K174" s="11"/>
      <c r="L174" s="107">
        <f t="shared" si="13"/>
        <v>70000</v>
      </c>
      <c r="M174" s="107">
        <v>70000</v>
      </c>
      <c r="N174" s="107"/>
      <c r="O174" s="107">
        <f t="shared" si="14"/>
        <v>0</v>
      </c>
      <c r="P174" s="107"/>
      <c r="Q174" s="107"/>
      <c r="R174" s="107">
        <f t="shared" si="15"/>
        <v>0</v>
      </c>
      <c r="S174" s="107"/>
      <c r="T174" s="107"/>
      <c r="U174" s="107">
        <f t="shared" si="16"/>
        <v>0</v>
      </c>
      <c r="V174" s="107"/>
      <c r="W174" s="107"/>
      <c r="X174" s="107">
        <f t="shared" si="17"/>
        <v>0</v>
      </c>
      <c r="Y174" s="107"/>
      <c r="Z174" s="107"/>
      <c r="AA174" s="108">
        <f>C174+I174-L174-O174-U174-X174-R174</f>
        <v>0</v>
      </c>
      <c r="AB174" s="7">
        <v>45569</v>
      </c>
    </row>
    <row r="175" spans="1:28" ht="15.75" hidden="1" customHeight="1" x14ac:dyDescent="0.25">
      <c r="A175" s="24">
        <v>45544</v>
      </c>
      <c r="B175" s="25" t="s">
        <v>256</v>
      </c>
      <c r="C175" s="41">
        <v>225000</v>
      </c>
      <c r="D175" s="25" t="s">
        <v>52</v>
      </c>
      <c r="E175" s="25" t="s">
        <v>218</v>
      </c>
      <c r="F175" s="25">
        <v>2.5</v>
      </c>
      <c r="G175" s="25" t="s">
        <v>39</v>
      </c>
      <c r="H175" s="25"/>
      <c r="I175" s="11">
        <f t="shared" si="12"/>
        <v>0</v>
      </c>
      <c r="J175" s="31" t="s">
        <v>324</v>
      </c>
      <c r="K175" s="11"/>
      <c r="L175" s="107">
        <f t="shared" si="13"/>
        <v>225000</v>
      </c>
      <c r="M175" s="107">
        <v>225000</v>
      </c>
      <c r="N175" s="107"/>
      <c r="O175" s="107">
        <f t="shared" si="14"/>
        <v>0</v>
      </c>
      <c r="P175" s="107"/>
      <c r="Q175" s="107"/>
      <c r="R175" s="107">
        <f t="shared" si="15"/>
        <v>0</v>
      </c>
      <c r="S175" s="107"/>
      <c r="T175" s="107"/>
      <c r="U175" s="107">
        <f t="shared" si="16"/>
        <v>0</v>
      </c>
      <c r="V175" s="107"/>
      <c r="W175" s="107"/>
      <c r="X175" s="107">
        <f t="shared" si="17"/>
        <v>0</v>
      </c>
      <c r="Y175" s="107"/>
      <c r="Z175" s="107"/>
      <c r="AA175" s="108">
        <f>C175+I175-L175-O175-U175-X175-R175</f>
        <v>0</v>
      </c>
      <c r="AB175" s="7">
        <v>45569</v>
      </c>
    </row>
    <row r="176" spans="1:28" ht="15.75" hidden="1" customHeight="1" x14ac:dyDescent="0.25">
      <c r="A176" s="24">
        <v>45544</v>
      </c>
      <c r="B176" s="25" t="s">
        <v>256</v>
      </c>
      <c r="C176" s="41">
        <v>225000</v>
      </c>
      <c r="D176" s="25" t="s">
        <v>52</v>
      </c>
      <c r="E176" s="25" t="s">
        <v>400</v>
      </c>
      <c r="F176" s="25">
        <v>2.5</v>
      </c>
      <c r="G176" s="25" t="s">
        <v>39</v>
      </c>
      <c r="H176" s="25"/>
      <c r="I176" s="11">
        <f t="shared" si="12"/>
        <v>0</v>
      </c>
      <c r="J176" s="31" t="s">
        <v>324</v>
      </c>
      <c r="K176" s="11"/>
      <c r="L176" s="107">
        <f t="shared" si="13"/>
        <v>225000</v>
      </c>
      <c r="M176" s="107">
        <v>225000</v>
      </c>
      <c r="N176" s="107"/>
      <c r="O176" s="107">
        <f t="shared" si="14"/>
        <v>0</v>
      </c>
      <c r="P176" s="107"/>
      <c r="Q176" s="107"/>
      <c r="R176" s="107">
        <f t="shared" si="15"/>
        <v>0</v>
      </c>
      <c r="S176" s="107"/>
      <c r="T176" s="107"/>
      <c r="U176" s="107">
        <f t="shared" si="16"/>
        <v>0</v>
      </c>
      <c r="V176" s="107"/>
      <c r="W176" s="107"/>
      <c r="X176" s="107">
        <f t="shared" si="17"/>
        <v>0</v>
      </c>
      <c r="Y176" s="107"/>
      <c r="Z176" s="107"/>
      <c r="AA176" s="108">
        <f>C176+I176-L176-O176-U176-X176-R176</f>
        <v>0</v>
      </c>
      <c r="AB176" s="7">
        <v>45569</v>
      </c>
    </row>
    <row r="177" spans="1:28" ht="15.75" hidden="1" customHeight="1" x14ac:dyDescent="0.25">
      <c r="A177" s="24">
        <v>45544</v>
      </c>
      <c r="B177" s="25" t="s">
        <v>256</v>
      </c>
      <c r="C177" s="41">
        <v>225000</v>
      </c>
      <c r="D177" s="25" t="s">
        <v>52</v>
      </c>
      <c r="E177" s="25" t="s">
        <v>1585</v>
      </c>
      <c r="F177" s="25">
        <v>2.5</v>
      </c>
      <c r="G177" s="25" t="s">
        <v>39</v>
      </c>
      <c r="H177" s="25"/>
      <c r="I177" s="11">
        <f t="shared" si="12"/>
        <v>0</v>
      </c>
      <c r="J177" s="31" t="s">
        <v>324</v>
      </c>
      <c r="K177" s="11"/>
      <c r="L177" s="107">
        <f t="shared" si="13"/>
        <v>225000</v>
      </c>
      <c r="M177" s="107">
        <v>225000</v>
      </c>
      <c r="N177" s="107"/>
      <c r="O177" s="107">
        <f t="shared" si="14"/>
        <v>0</v>
      </c>
      <c r="P177" s="107"/>
      <c r="Q177" s="107"/>
      <c r="R177" s="107">
        <f t="shared" si="15"/>
        <v>0</v>
      </c>
      <c r="S177" s="107"/>
      <c r="T177" s="107"/>
      <c r="U177" s="107">
        <f t="shared" si="16"/>
        <v>0</v>
      </c>
      <c r="V177" s="107"/>
      <c r="W177" s="107"/>
      <c r="X177" s="107">
        <f t="shared" si="17"/>
        <v>0</v>
      </c>
      <c r="Y177" s="107"/>
      <c r="Z177" s="107"/>
      <c r="AA177" s="108">
        <f>C177+I177-L177-O177-U177-X177-R177</f>
        <v>0</v>
      </c>
      <c r="AB177" s="7">
        <v>45569</v>
      </c>
    </row>
    <row r="178" spans="1:28" ht="15.75" hidden="1" customHeight="1" x14ac:dyDescent="0.25">
      <c r="A178" s="24">
        <v>45544</v>
      </c>
      <c r="B178" s="25" t="s">
        <v>256</v>
      </c>
      <c r="C178" s="41">
        <v>450000</v>
      </c>
      <c r="D178" s="25" t="s">
        <v>52</v>
      </c>
      <c r="E178" s="25" t="s">
        <v>217</v>
      </c>
      <c r="F178" s="25">
        <v>5</v>
      </c>
      <c r="G178" s="25" t="s">
        <v>39</v>
      </c>
      <c r="H178" s="25"/>
      <c r="I178" s="11">
        <f t="shared" si="12"/>
        <v>0</v>
      </c>
      <c r="J178" s="31" t="s">
        <v>324</v>
      </c>
      <c r="K178" s="11"/>
      <c r="L178" s="107">
        <f t="shared" si="13"/>
        <v>450000</v>
      </c>
      <c r="M178" s="107">
        <v>450000</v>
      </c>
      <c r="N178" s="107"/>
      <c r="O178" s="107">
        <f t="shared" si="14"/>
        <v>0</v>
      </c>
      <c r="P178" s="107"/>
      <c r="Q178" s="107"/>
      <c r="R178" s="107">
        <f t="shared" si="15"/>
        <v>0</v>
      </c>
      <c r="S178" s="107"/>
      <c r="T178" s="107"/>
      <c r="U178" s="107">
        <f t="shared" si="16"/>
        <v>0</v>
      </c>
      <c r="V178" s="107"/>
      <c r="W178" s="107"/>
      <c r="X178" s="107">
        <f t="shared" si="17"/>
        <v>0</v>
      </c>
      <c r="Y178" s="107"/>
      <c r="Z178" s="107"/>
      <c r="AA178" s="108">
        <f>C178+I178-L178-O178-U178-X178-R178</f>
        <v>0</v>
      </c>
      <c r="AB178" s="7">
        <v>45569</v>
      </c>
    </row>
    <row r="179" spans="1:28" ht="15.75" hidden="1" customHeight="1" x14ac:dyDescent="0.25">
      <c r="A179" s="24">
        <v>45544</v>
      </c>
      <c r="B179" s="25" t="s">
        <v>256</v>
      </c>
      <c r="C179" s="41">
        <v>1600000</v>
      </c>
      <c r="D179" s="25" t="s">
        <v>52</v>
      </c>
      <c r="E179" s="25" t="s">
        <v>259</v>
      </c>
      <c r="F179" s="25">
        <v>2000</v>
      </c>
      <c r="G179" s="25" t="s">
        <v>34</v>
      </c>
      <c r="H179" s="25"/>
      <c r="I179" s="11">
        <f t="shared" si="12"/>
        <v>0</v>
      </c>
      <c r="J179" s="31" t="s">
        <v>324</v>
      </c>
      <c r="K179" s="11"/>
      <c r="L179" s="107">
        <f t="shared" si="13"/>
        <v>1600000</v>
      </c>
      <c r="M179" s="107">
        <v>1600000</v>
      </c>
      <c r="N179" s="107"/>
      <c r="O179" s="107">
        <f t="shared" si="14"/>
        <v>0</v>
      </c>
      <c r="P179" s="107"/>
      <c r="Q179" s="107"/>
      <c r="R179" s="107">
        <f t="shared" si="15"/>
        <v>0</v>
      </c>
      <c r="S179" s="107"/>
      <c r="T179" s="107"/>
      <c r="U179" s="107">
        <f t="shared" si="16"/>
        <v>0</v>
      </c>
      <c r="V179" s="107"/>
      <c r="W179" s="107"/>
      <c r="X179" s="107">
        <f t="shared" si="17"/>
        <v>0</v>
      </c>
      <c r="Y179" s="107"/>
      <c r="Z179" s="107"/>
      <c r="AA179" s="108">
        <f>C179+I179-L179-O179-U179-X179-R179</f>
        <v>0</v>
      </c>
      <c r="AB179" s="7">
        <v>45569</v>
      </c>
    </row>
    <row r="180" spans="1:28" ht="15.75" hidden="1" customHeight="1" x14ac:dyDescent="0.25">
      <c r="A180" s="24">
        <v>45544</v>
      </c>
      <c r="B180" s="25" t="s">
        <v>739</v>
      </c>
      <c r="C180" s="41">
        <v>400000</v>
      </c>
      <c r="D180" s="25" t="s">
        <v>46</v>
      </c>
      <c r="E180" s="25" t="s">
        <v>189</v>
      </c>
      <c r="F180" s="25">
        <v>1</v>
      </c>
      <c r="G180" s="25" t="s">
        <v>23</v>
      </c>
      <c r="H180" s="25"/>
      <c r="I180" s="11">
        <f t="shared" si="12"/>
        <v>0</v>
      </c>
      <c r="J180" s="26" t="s">
        <v>28</v>
      </c>
      <c r="K180" s="11"/>
      <c r="L180" s="107">
        <f t="shared" si="13"/>
        <v>0</v>
      </c>
      <c r="M180" s="107"/>
      <c r="N180" s="107"/>
      <c r="O180" s="107">
        <f t="shared" si="14"/>
        <v>0</v>
      </c>
      <c r="P180" s="107"/>
      <c r="Q180" s="107"/>
      <c r="R180" s="107">
        <f t="shared" si="15"/>
        <v>0</v>
      </c>
      <c r="S180" s="107"/>
      <c r="T180" s="107"/>
      <c r="U180" s="107">
        <f t="shared" si="16"/>
        <v>0</v>
      </c>
      <c r="V180" s="107"/>
      <c r="W180" s="107"/>
      <c r="X180" s="107">
        <f t="shared" si="17"/>
        <v>0</v>
      </c>
      <c r="Y180" s="107"/>
      <c r="Z180" s="107"/>
      <c r="AA180" s="108">
        <f>C180+I180-L180-O180-U180-X180-R180</f>
        <v>400000</v>
      </c>
      <c r="AB180" s="7"/>
    </row>
    <row r="181" spans="1:28" ht="15.75" hidden="1" customHeight="1" x14ac:dyDescent="0.25">
      <c r="A181" s="24">
        <v>45544</v>
      </c>
      <c r="B181" s="25" t="s">
        <v>253</v>
      </c>
      <c r="C181" s="41">
        <v>780000</v>
      </c>
      <c r="D181" s="25" t="s">
        <v>46</v>
      </c>
      <c r="E181" s="25" t="s">
        <v>129</v>
      </c>
      <c r="F181" s="25">
        <v>12</v>
      </c>
      <c r="G181" s="25" t="s">
        <v>77</v>
      </c>
      <c r="H181" s="25"/>
      <c r="I181" s="11">
        <f t="shared" si="12"/>
        <v>0</v>
      </c>
      <c r="J181" s="26" t="s">
        <v>28</v>
      </c>
      <c r="K181" s="11" t="s">
        <v>1865</v>
      </c>
      <c r="L181" s="107">
        <f t="shared" si="13"/>
        <v>0</v>
      </c>
      <c r="M181" s="107"/>
      <c r="N181" s="107"/>
      <c r="O181" s="107">
        <f t="shared" si="14"/>
        <v>0</v>
      </c>
      <c r="P181" s="107"/>
      <c r="Q181" s="107"/>
      <c r="R181" s="107">
        <f t="shared" si="15"/>
        <v>0</v>
      </c>
      <c r="S181" s="107"/>
      <c r="T181" s="107"/>
      <c r="U181" s="107">
        <f t="shared" si="16"/>
        <v>0</v>
      </c>
      <c r="V181" s="107"/>
      <c r="W181" s="107"/>
      <c r="X181" s="107">
        <f t="shared" si="17"/>
        <v>0</v>
      </c>
      <c r="Y181" s="107"/>
      <c r="Z181" s="107"/>
      <c r="AA181" s="108">
        <f>C181+I181-L181-O181-U181-X181-R181</f>
        <v>780000</v>
      </c>
      <c r="AB181" s="7"/>
    </row>
    <row r="182" spans="1:28" ht="15.75" hidden="1" customHeight="1" x14ac:dyDescent="0.25">
      <c r="A182" s="29">
        <v>45544</v>
      </c>
      <c r="B182" s="27" t="s">
        <v>266</v>
      </c>
      <c r="C182" s="106">
        <v>883200</v>
      </c>
      <c r="D182" s="27" t="s">
        <v>52</v>
      </c>
      <c r="E182" s="27" t="s">
        <v>137</v>
      </c>
      <c r="F182" s="27">
        <v>19.2</v>
      </c>
      <c r="G182" s="43" t="s">
        <v>39</v>
      </c>
      <c r="H182" s="27"/>
      <c r="I182" s="15">
        <f t="shared" si="12"/>
        <v>0</v>
      </c>
      <c r="J182" s="32" t="s">
        <v>312</v>
      </c>
      <c r="K182" s="15" t="s">
        <v>1862</v>
      </c>
      <c r="L182" s="136">
        <f t="shared" si="13"/>
        <v>0</v>
      </c>
      <c r="M182" s="136"/>
      <c r="N182" s="136"/>
      <c r="O182" s="136">
        <f t="shared" si="14"/>
        <v>883200</v>
      </c>
      <c r="P182" s="136">
        <v>883200</v>
      </c>
      <c r="Q182" s="136"/>
      <c r="R182" s="136">
        <f t="shared" si="15"/>
        <v>0</v>
      </c>
      <c r="S182" s="136"/>
      <c r="T182" s="136"/>
      <c r="U182" s="136">
        <f t="shared" si="16"/>
        <v>0</v>
      </c>
      <c r="V182" s="136"/>
      <c r="W182" s="136"/>
      <c r="X182" s="136">
        <f t="shared" si="17"/>
        <v>0</v>
      </c>
      <c r="Y182" s="136"/>
      <c r="Z182" s="136"/>
      <c r="AA182" s="137">
        <f>C182+I182-L182-O182-U182-X182-R182</f>
        <v>0</v>
      </c>
      <c r="AB182" s="138">
        <v>45580</v>
      </c>
    </row>
    <row r="183" spans="1:28" ht="15.75" hidden="1" customHeight="1" x14ac:dyDescent="0.25">
      <c r="A183" s="24">
        <v>45544</v>
      </c>
      <c r="B183" s="25" t="s">
        <v>266</v>
      </c>
      <c r="C183" s="41">
        <v>1067200</v>
      </c>
      <c r="D183" s="25" t="s">
        <v>52</v>
      </c>
      <c r="E183" s="25" t="s">
        <v>81</v>
      </c>
      <c r="F183" s="25">
        <v>23.2</v>
      </c>
      <c r="G183" s="44" t="s">
        <v>39</v>
      </c>
      <c r="H183" s="25"/>
      <c r="I183" s="11">
        <f t="shared" si="12"/>
        <v>0</v>
      </c>
      <c r="J183" s="31" t="s">
        <v>312</v>
      </c>
      <c r="K183" s="11" t="s">
        <v>1862</v>
      </c>
      <c r="L183" s="107">
        <f t="shared" si="13"/>
        <v>0</v>
      </c>
      <c r="M183" s="107"/>
      <c r="N183" s="107"/>
      <c r="O183" s="107">
        <f t="shared" si="14"/>
        <v>1067200</v>
      </c>
      <c r="P183" s="107">
        <v>1067200</v>
      </c>
      <c r="Q183" s="107"/>
      <c r="R183" s="107">
        <f t="shared" si="15"/>
        <v>0</v>
      </c>
      <c r="S183" s="107"/>
      <c r="T183" s="107"/>
      <c r="U183" s="107">
        <f t="shared" si="16"/>
        <v>0</v>
      </c>
      <c r="V183" s="107"/>
      <c r="W183" s="107"/>
      <c r="X183" s="107">
        <f t="shared" si="17"/>
        <v>0</v>
      </c>
      <c r="Y183" s="107"/>
      <c r="Z183" s="107"/>
      <c r="AA183" s="108">
        <f>C183+I183-L183-O183-U183-X183-R183</f>
        <v>0</v>
      </c>
      <c r="AB183" s="7">
        <v>45580</v>
      </c>
    </row>
    <row r="184" spans="1:28" ht="15.75" hidden="1" customHeight="1" x14ac:dyDescent="0.25">
      <c r="A184" s="24">
        <v>45544</v>
      </c>
      <c r="B184" s="25" t="s">
        <v>107</v>
      </c>
      <c r="C184" s="41">
        <v>1122400</v>
      </c>
      <c r="D184" s="25" t="s">
        <v>46</v>
      </c>
      <c r="E184" s="25" t="s">
        <v>120</v>
      </c>
      <c r="F184" s="25">
        <v>24.4</v>
      </c>
      <c r="G184" s="25" t="s">
        <v>39</v>
      </c>
      <c r="H184" s="25"/>
      <c r="I184" s="11">
        <f t="shared" si="12"/>
        <v>0</v>
      </c>
      <c r="J184" s="26" t="s">
        <v>28</v>
      </c>
      <c r="K184" s="11"/>
      <c r="L184" s="107">
        <f t="shared" si="13"/>
        <v>0</v>
      </c>
      <c r="M184" s="107"/>
      <c r="N184" s="107"/>
      <c r="O184" s="107">
        <f t="shared" si="14"/>
        <v>0</v>
      </c>
      <c r="P184" s="107"/>
      <c r="Q184" s="107"/>
      <c r="R184" s="107">
        <f t="shared" si="15"/>
        <v>0</v>
      </c>
      <c r="S184" s="107"/>
      <c r="T184" s="107"/>
      <c r="U184" s="107">
        <f t="shared" si="16"/>
        <v>0</v>
      </c>
      <c r="V184" s="107"/>
      <c r="W184" s="107"/>
      <c r="X184" s="107">
        <f t="shared" si="17"/>
        <v>0</v>
      </c>
      <c r="Y184" s="107"/>
      <c r="Z184" s="107"/>
      <c r="AA184" s="108">
        <f>C184+I184-L184-O184-U184-X184-R184</f>
        <v>1122400</v>
      </c>
      <c r="AB184" s="7"/>
    </row>
    <row r="185" spans="1:28" ht="15.75" hidden="1" customHeight="1" x14ac:dyDescent="0.25">
      <c r="A185" s="24">
        <v>45544</v>
      </c>
      <c r="B185" s="25" t="s">
        <v>107</v>
      </c>
      <c r="C185" s="41">
        <v>3615599.9999999995</v>
      </c>
      <c r="D185" s="25" t="s">
        <v>46</v>
      </c>
      <c r="E185" s="25" t="s">
        <v>137</v>
      </c>
      <c r="F185" s="25">
        <v>78.599999999999994</v>
      </c>
      <c r="G185" s="25" t="s">
        <v>39</v>
      </c>
      <c r="H185" s="25"/>
      <c r="I185" s="11">
        <f t="shared" si="12"/>
        <v>0</v>
      </c>
      <c r="J185" s="26" t="s">
        <v>28</v>
      </c>
      <c r="K185" s="11"/>
      <c r="L185" s="107">
        <f t="shared" si="13"/>
        <v>0</v>
      </c>
      <c r="M185" s="107"/>
      <c r="N185" s="107"/>
      <c r="O185" s="107">
        <f t="shared" si="14"/>
        <v>0</v>
      </c>
      <c r="P185" s="107"/>
      <c r="Q185" s="107"/>
      <c r="R185" s="107">
        <f t="shared" si="15"/>
        <v>0</v>
      </c>
      <c r="S185" s="107"/>
      <c r="T185" s="107"/>
      <c r="U185" s="107">
        <f t="shared" si="16"/>
        <v>0</v>
      </c>
      <c r="V185" s="107"/>
      <c r="W185" s="107"/>
      <c r="X185" s="107">
        <f t="shared" si="17"/>
        <v>0</v>
      </c>
      <c r="Y185" s="107"/>
      <c r="Z185" s="107"/>
      <c r="AA185" s="108">
        <f>C185+I185-L185-O185-U185-X185-R185</f>
        <v>3615599.9999999995</v>
      </c>
      <c r="AB185" s="7"/>
    </row>
    <row r="186" spans="1:28" ht="15.75" hidden="1" customHeight="1" x14ac:dyDescent="0.25">
      <c r="A186" s="29">
        <v>45545</v>
      </c>
      <c r="B186" s="73" t="s">
        <v>147</v>
      </c>
      <c r="C186" s="106">
        <v>8820000</v>
      </c>
      <c r="D186" s="27" t="s">
        <v>46</v>
      </c>
      <c r="E186" s="27" t="s">
        <v>229</v>
      </c>
      <c r="F186" s="27">
        <v>210</v>
      </c>
      <c r="G186" s="27" t="s">
        <v>39</v>
      </c>
      <c r="H186" s="27"/>
      <c r="I186" s="15">
        <f t="shared" si="12"/>
        <v>0</v>
      </c>
      <c r="J186" s="32" t="s">
        <v>312</v>
      </c>
      <c r="K186" s="15" t="s">
        <v>1887</v>
      </c>
      <c r="L186" s="136">
        <f t="shared" si="13"/>
        <v>0</v>
      </c>
      <c r="M186" s="136"/>
      <c r="N186" s="136"/>
      <c r="O186" s="136">
        <f t="shared" si="14"/>
        <v>8820000</v>
      </c>
      <c r="P186" s="136">
        <v>1020000</v>
      </c>
      <c r="Q186" s="136">
        <v>7800000</v>
      </c>
      <c r="R186" s="136">
        <f t="shared" si="15"/>
        <v>0</v>
      </c>
      <c r="S186" s="136"/>
      <c r="T186" s="136"/>
      <c r="U186" s="136">
        <f t="shared" si="16"/>
        <v>0</v>
      </c>
      <c r="V186" s="136"/>
      <c r="W186" s="136"/>
      <c r="X186" s="136">
        <f t="shared" si="17"/>
        <v>0</v>
      </c>
      <c r="Y186" s="136"/>
      <c r="Z186" s="136"/>
      <c r="AA186" s="137">
        <f>C186+I186-L186-O186-U186-X186-R186</f>
        <v>0</v>
      </c>
      <c r="AB186" s="138">
        <v>45586</v>
      </c>
    </row>
    <row r="187" spans="1:28" ht="15.75" hidden="1" customHeight="1" x14ac:dyDescent="0.25">
      <c r="A187" s="24">
        <v>45545</v>
      </c>
      <c r="B187" s="50" t="s">
        <v>354</v>
      </c>
      <c r="C187" s="41">
        <v>4400000</v>
      </c>
      <c r="D187" s="25" t="s">
        <v>46</v>
      </c>
      <c r="E187" s="25" t="s">
        <v>108</v>
      </c>
      <c r="F187" s="25">
        <v>2200</v>
      </c>
      <c r="G187" s="25" t="s">
        <v>34</v>
      </c>
      <c r="H187" s="25"/>
      <c r="I187" s="11">
        <f t="shared" si="12"/>
        <v>0</v>
      </c>
      <c r="J187" s="26" t="s">
        <v>28</v>
      </c>
      <c r="K187" s="11" t="s">
        <v>1880</v>
      </c>
      <c r="L187" s="107">
        <f t="shared" si="13"/>
        <v>0</v>
      </c>
      <c r="M187" s="107"/>
      <c r="N187" s="107"/>
      <c r="O187" s="107">
        <f t="shared" si="14"/>
        <v>0</v>
      </c>
      <c r="P187" s="107"/>
      <c r="Q187" s="107"/>
      <c r="R187" s="107">
        <f t="shared" si="15"/>
        <v>0</v>
      </c>
      <c r="S187" s="107"/>
      <c r="T187" s="107"/>
      <c r="U187" s="107">
        <f t="shared" si="16"/>
        <v>0</v>
      </c>
      <c r="V187" s="107"/>
      <c r="W187" s="107"/>
      <c r="X187" s="107">
        <f t="shared" si="17"/>
        <v>0</v>
      </c>
      <c r="Y187" s="107"/>
      <c r="Z187" s="107"/>
      <c r="AA187" s="108">
        <f>C187+I187-L187-O187-U187-X187-R187</f>
        <v>4400000</v>
      </c>
      <c r="AB187" s="7"/>
    </row>
    <row r="188" spans="1:28" ht="15.75" hidden="1" customHeight="1" x14ac:dyDescent="0.25">
      <c r="A188" s="29">
        <v>45545</v>
      </c>
      <c r="B188" s="51" t="s">
        <v>134</v>
      </c>
      <c r="C188" s="106">
        <v>227000</v>
      </c>
      <c r="D188" s="27" t="s">
        <v>52</v>
      </c>
      <c r="E188" s="27" t="s">
        <v>44</v>
      </c>
      <c r="F188" s="27">
        <v>250</v>
      </c>
      <c r="G188" s="27" t="s">
        <v>34</v>
      </c>
      <c r="H188" s="27"/>
      <c r="I188" s="15">
        <f t="shared" ref="I188:I251" si="18">F188*H188</f>
        <v>0</v>
      </c>
      <c r="J188" s="32" t="s">
        <v>312</v>
      </c>
      <c r="K188" s="15" t="s">
        <v>1883</v>
      </c>
      <c r="L188" s="136">
        <f t="shared" ref="L188:L251" si="19">M188+N188</f>
        <v>0</v>
      </c>
      <c r="M188" s="136"/>
      <c r="N188" s="136"/>
      <c r="O188" s="136">
        <f t="shared" ref="O188:O251" si="20">P188+Q188</f>
        <v>227000</v>
      </c>
      <c r="P188" s="136">
        <v>227000</v>
      </c>
      <c r="Q188" s="136"/>
      <c r="R188" s="136">
        <f t="shared" ref="R188:R251" si="21">S188+T188</f>
        <v>0</v>
      </c>
      <c r="S188" s="136"/>
      <c r="T188" s="136"/>
      <c r="U188" s="136">
        <f t="shared" ref="U188:U251" si="22">V188+W188</f>
        <v>0</v>
      </c>
      <c r="V188" s="136"/>
      <c r="W188" s="136"/>
      <c r="X188" s="136">
        <f t="shared" ref="X188:X251" si="23">Y188+Z188</f>
        <v>0</v>
      </c>
      <c r="Y188" s="136"/>
      <c r="Z188" s="136"/>
      <c r="AA188" s="137">
        <f>C188+I188-L188-O188-U188-X188-R188</f>
        <v>0</v>
      </c>
      <c r="AB188" s="138">
        <v>45583</v>
      </c>
    </row>
    <row r="189" spans="1:28" ht="15.75" hidden="1" customHeight="1" x14ac:dyDescent="0.25">
      <c r="A189" s="24">
        <v>45545</v>
      </c>
      <c r="B189" s="50" t="s">
        <v>134</v>
      </c>
      <c r="C189" s="41">
        <v>672000</v>
      </c>
      <c r="D189" s="25" t="s">
        <v>52</v>
      </c>
      <c r="E189" s="25" t="s">
        <v>50</v>
      </c>
      <c r="F189" s="25">
        <v>200</v>
      </c>
      <c r="G189" s="25" t="s">
        <v>34</v>
      </c>
      <c r="H189" s="25"/>
      <c r="I189" s="11">
        <f t="shared" si="18"/>
        <v>0</v>
      </c>
      <c r="J189" s="31" t="s">
        <v>312</v>
      </c>
      <c r="K189" s="11" t="s">
        <v>1883</v>
      </c>
      <c r="L189" s="107">
        <f t="shared" si="19"/>
        <v>0</v>
      </c>
      <c r="M189" s="107"/>
      <c r="N189" s="107"/>
      <c r="O189" s="107">
        <f t="shared" si="20"/>
        <v>672000</v>
      </c>
      <c r="P189" s="107">
        <v>672000</v>
      </c>
      <c r="Q189" s="107"/>
      <c r="R189" s="107">
        <f t="shared" si="21"/>
        <v>0</v>
      </c>
      <c r="S189" s="107"/>
      <c r="T189" s="107"/>
      <c r="U189" s="107">
        <f t="shared" si="22"/>
        <v>0</v>
      </c>
      <c r="V189" s="107"/>
      <c r="W189" s="107"/>
      <c r="X189" s="107">
        <f t="shared" si="23"/>
        <v>0</v>
      </c>
      <c r="Y189" s="107"/>
      <c r="Z189" s="107"/>
      <c r="AA189" s="108">
        <f>C189+I189-L189-O189-U189-X189-R189</f>
        <v>0</v>
      </c>
      <c r="AB189" s="7">
        <v>45583</v>
      </c>
    </row>
    <row r="190" spans="1:28" ht="15.75" hidden="1" customHeight="1" x14ac:dyDescent="0.25">
      <c r="A190" s="24">
        <v>45545</v>
      </c>
      <c r="B190" s="50" t="s">
        <v>134</v>
      </c>
      <c r="C190" s="41">
        <v>3150000</v>
      </c>
      <c r="D190" s="25" t="s">
        <v>52</v>
      </c>
      <c r="E190" s="25" t="s">
        <v>42</v>
      </c>
      <c r="F190" s="25">
        <v>700</v>
      </c>
      <c r="G190" s="25" t="s">
        <v>34</v>
      </c>
      <c r="H190" s="25"/>
      <c r="I190" s="11">
        <f t="shared" si="18"/>
        <v>0</v>
      </c>
      <c r="J190" s="31" t="s">
        <v>312</v>
      </c>
      <c r="K190" s="11" t="s">
        <v>1883</v>
      </c>
      <c r="L190" s="107">
        <f t="shared" si="19"/>
        <v>0</v>
      </c>
      <c r="M190" s="107"/>
      <c r="N190" s="107"/>
      <c r="O190" s="107">
        <f t="shared" si="20"/>
        <v>3150000</v>
      </c>
      <c r="P190" s="107">
        <v>2110000</v>
      </c>
      <c r="Q190" s="107">
        <v>1040000</v>
      </c>
      <c r="R190" s="107">
        <f t="shared" si="21"/>
        <v>0</v>
      </c>
      <c r="S190" s="107"/>
      <c r="T190" s="107"/>
      <c r="U190" s="107">
        <f t="shared" si="22"/>
        <v>0</v>
      </c>
      <c r="V190" s="107"/>
      <c r="W190" s="107"/>
      <c r="X190" s="107">
        <f t="shared" si="23"/>
        <v>0</v>
      </c>
      <c r="Y190" s="107"/>
      <c r="Z190" s="107"/>
      <c r="AA190" s="108">
        <f>C190+I190-L190-O190-U190-X190-R190</f>
        <v>0</v>
      </c>
      <c r="AB190" s="7">
        <v>45588</v>
      </c>
    </row>
    <row r="191" spans="1:28" ht="15.75" hidden="1" customHeight="1" x14ac:dyDescent="0.25">
      <c r="A191" s="24">
        <v>45545</v>
      </c>
      <c r="B191" s="50" t="s">
        <v>134</v>
      </c>
      <c r="C191" s="41">
        <v>960000</v>
      </c>
      <c r="D191" s="25" t="s">
        <v>52</v>
      </c>
      <c r="E191" s="25" t="s">
        <v>95</v>
      </c>
      <c r="F191" s="25">
        <v>750</v>
      </c>
      <c r="G191" s="25" t="s">
        <v>34</v>
      </c>
      <c r="H191" s="25"/>
      <c r="I191" s="11">
        <f t="shared" si="18"/>
        <v>0</v>
      </c>
      <c r="J191" s="31" t="s">
        <v>312</v>
      </c>
      <c r="K191" s="11" t="s">
        <v>1883</v>
      </c>
      <c r="L191" s="107">
        <f t="shared" si="19"/>
        <v>0</v>
      </c>
      <c r="M191" s="107"/>
      <c r="N191" s="107"/>
      <c r="O191" s="107">
        <f t="shared" si="20"/>
        <v>960000</v>
      </c>
      <c r="P191" s="107"/>
      <c r="Q191" s="107">
        <v>960000</v>
      </c>
      <c r="R191" s="107">
        <f t="shared" si="21"/>
        <v>0</v>
      </c>
      <c r="S191" s="107"/>
      <c r="T191" s="107"/>
      <c r="U191" s="107">
        <f t="shared" si="22"/>
        <v>0</v>
      </c>
      <c r="V191" s="107"/>
      <c r="W191" s="107"/>
      <c r="X191" s="107">
        <f t="shared" si="23"/>
        <v>0</v>
      </c>
      <c r="Y191" s="107"/>
      <c r="Z191" s="107"/>
      <c r="AA191" s="108">
        <f>C191+I191-L191-O191-U191-X191-R191</f>
        <v>0</v>
      </c>
      <c r="AB191" s="7">
        <v>45588</v>
      </c>
    </row>
    <row r="192" spans="1:28" ht="15.75" hidden="1" customHeight="1" x14ac:dyDescent="0.25">
      <c r="A192" s="24">
        <v>45545</v>
      </c>
      <c r="B192" s="50" t="s">
        <v>51</v>
      </c>
      <c r="C192" s="41">
        <v>3024000</v>
      </c>
      <c r="D192" s="25" t="s">
        <v>46</v>
      </c>
      <c r="E192" s="25" t="s">
        <v>126</v>
      </c>
      <c r="F192" s="25">
        <v>67.2</v>
      </c>
      <c r="G192" s="25" t="s">
        <v>39</v>
      </c>
      <c r="H192" s="25"/>
      <c r="I192" s="11">
        <f t="shared" si="18"/>
        <v>0</v>
      </c>
      <c r="J192" s="31" t="s">
        <v>312</v>
      </c>
      <c r="K192" s="11" t="s">
        <v>1885</v>
      </c>
      <c r="L192" s="107">
        <f t="shared" si="19"/>
        <v>0</v>
      </c>
      <c r="M192" s="107"/>
      <c r="N192" s="107"/>
      <c r="O192" s="107">
        <f t="shared" si="20"/>
        <v>3024000</v>
      </c>
      <c r="P192" s="107"/>
      <c r="Q192" s="107">
        <v>3024000</v>
      </c>
      <c r="R192" s="107">
        <f t="shared" si="21"/>
        <v>0</v>
      </c>
      <c r="S192" s="107"/>
      <c r="T192" s="107"/>
      <c r="U192" s="107">
        <f t="shared" si="22"/>
        <v>0</v>
      </c>
      <c r="V192" s="107"/>
      <c r="W192" s="107"/>
      <c r="X192" s="107">
        <f t="shared" si="23"/>
        <v>0</v>
      </c>
      <c r="Y192" s="107"/>
      <c r="Z192" s="107"/>
      <c r="AA192" s="108">
        <f>C192+I192-L192-O192-U192-X192-R192</f>
        <v>0</v>
      </c>
      <c r="AB192" s="7">
        <v>45573</v>
      </c>
    </row>
    <row r="193" spans="1:28" ht="15.75" hidden="1" customHeight="1" x14ac:dyDescent="0.25">
      <c r="A193" s="24">
        <v>45545</v>
      </c>
      <c r="B193" s="50" t="s">
        <v>51</v>
      </c>
      <c r="C193" s="41">
        <v>6552000</v>
      </c>
      <c r="D193" s="25" t="s">
        <v>46</v>
      </c>
      <c r="E193" s="25" t="s">
        <v>273</v>
      </c>
      <c r="F193" s="25">
        <v>145.6</v>
      </c>
      <c r="G193" s="25" t="s">
        <v>39</v>
      </c>
      <c r="H193" s="25"/>
      <c r="I193" s="11">
        <f t="shared" si="18"/>
        <v>0</v>
      </c>
      <c r="J193" s="31" t="s">
        <v>312</v>
      </c>
      <c r="K193" s="11" t="s">
        <v>1885</v>
      </c>
      <c r="L193" s="107">
        <f t="shared" si="19"/>
        <v>0</v>
      </c>
      <c r="M193" s="107"/>
      <c r="N193" s="107"/>
      <c r="O193" s="107">
        <f t="shared" si="20"/>
        <v>6552000</v>
      </c>
      <c r="P193" s="107"/>
      <c r="Q193" s="107">
        <v>6552000</v>
      </c>
      <c r="R193" s="107">
        <f t="shared" si="21"/>
        <v>0</v>
      </c>
      <c r="S193" s="107"/>
      <c r="T193" s="107"/>
      <c r="U193" s="107">
        <f t="shared" si="22"/>
        <v>0</v>
      </c>
      <c r="V193" s="107"/>
      <c r="W193" s="107"/>
      <c r="X193" s="107">
        <f t="shared" si="23"/>
        <v>0</v>
      </c>
      <c r="Y193" s="107"/>
      <c r="Z193" s="107"/>
      <c r="AA193" s="108">
        <f>C193+I193-L193-O193-U193-X193-R193</f>
        <v>0</v>
      </c>
      <c r="AB193" s="7">
        <v>45573</v>
      </c>
    </row>
    <row r="194" spans="1:28" ht="15.75" hidden="1" customHeight="1" x14ac:dyDescent="0.25">
      <c r="A194" s="24">
        <v>45545</v>
      </c>
      <c r="B194" s="50" t="s">
        <v>51</v>
      </c>
      <c r="C194" s="41">
        <v>5314500</v>
      </c>
      <c r="D194" s="25" t="s">
        <v>46</v>
      </c>
      <c r="E194" s="25" t="s">
        <v>81</v>
      </c>
      <c r="F194" s="25">
        <v>118.1</v>
      </c>
      <c r="G194" s="25" t="s">
        <v>39</v>
      </c>
      <c r="H194" s="25"/>
      <c r="I194" s="11">
        <f t="shared" si="18"/>
        <v>0</v>
      </c>
      <c r="J194" s="31" t="s">
        <v>312</v>
      </c>
      <c r="K194" s="11" t="s">
        <v>1885</v>
      </c>
      <c r="L194" s="107">
        <f t="shared" si="19"/>
        <v>0</v>
      </c>
      <c r="M194" s="107"/>
      <c r="N194" s="107"/>
      <c r="O194" s="107">
        <f t="shared" si="20"/>
        <v>5314500</v>
      </c>
      <c r="P194" s="107">
        <v>2203500</v>
      </c>
      <c r="Q194" s="107">
        <v>3111000</v>
      </c>
      <c r="R194" s="107">
        <f t="shared" si="21"/>
        <v>0</v>
      </c>
      <c r="S194" s="107"/>
      <c r="T194" s="107"/>
      <c r="U194" s="107">
        <f t="shared" si="22"/>
        <v>0</v>
      </c>
      <c r="V194" s="107"/>
      <c r="W194" s="107"/>
      <c r="X194" s="107">
        <f t="shared" si="23"/>
        <v>0</v>
      </c>
      <c r="Y194" s="107"/>
      <c r="Z194" s="107"/>
      <c r="AA194" s="108">
        <f>C194+I194-L194-O194-U194-X194-R194</f>
        <v>0</v>
      </c>
      <c r="AB194" s="7">
        <v>45583</v>
      </c>
    </row>
    <row r="195" spans="1:28" ht="15.75" hidden="1" customHeight="1" x14ac:dyDescent="0.25">
      <c r="A195" s="24">
        <v>45545</v>
      </c>
      <c r="B195" s="50" t="s">
        <v>51</v>
      </c>
      <c r="C195" s="41">
        <v>6570000</v>
      </c>
      <c r="D195" s="25" t="s">
        <v>46</v>
      </c>
      <c r="E195" s="25" t="s">
        <v>103</v>
      </c>
      <c r="F195" s="25">
        <v>146</v>
      </c>
      <c r="G195" s="25" t="s">
        <v>39</v>
      </c>
      <c r="H195" s="25"/>
      <c r="I195" s="11">
        <f t="shared" si="18"/>
        <v>0</v>
      </c>
      <c r="J195" s="31" t="s">
        <v>312</v>
      </c>
      <c r="K195" s="11" t="s">
        <v>1885</v>
      </c>
      <c r="L195" s="107">
        <f t="shared" si="19"/>
        <v>0</v>
      </c>
      <c r="M195" s="107"/>
      <c r="N195" s="107"/>
      <c r="O195" s="107">
        <f t="shared" si="20"/>
        <v>6570000</v>
      </c>
      <c r="P195" s="107">
        <v>6570000</v>
      </c>
      <c r="Q195" s="107"/>
      <c r="R195" s="107">
        <f t="shared" si="21"/>
        <v>0</v>
      </c>
      <c r="S195" s="107"/>
      <c r="T195" s="107"/>
      <c r="U195" s="107">
        <f t="shared" si="22"/>
        <v>0</v>
      </c>
      <c r="V195" s="107"/>
      <c r="W195" s="107"/>
      <c r="X195" s="107">
        <f t="shared" si="23"/>
        <v>0</v>
      </c>
      <c r="Y195" s="107"/>
      <c r="Z195" s="107"/>
      <c r="AA195" s="108">
        <f>C195+I195-L195-O195-U195-X195-R195</f>
        <v>0</v>
      </c>
      <c r="AB195" s="7">
        <v>45583</v>
      </c>
    </row>
    <row r="196" spans="1:28" ht="15.75" hidden="1" customHeight="1" x14ac:dyDescent="0.25">
      <c r="A196" s="24">
        <v>45545</v>
      </c>
      <c r="B196" s="50" t="s">
        <v>51</v>
      </c>
      <c r="C196" s="41">
        <v>6124500</v>
      </c>
      <c r="D196" s="25" t="s">
        <v>46</v>
      </c>
      <c r="E196" s="25" t="s">
        <v>104</v>
      </c>
      <c r="F196" s="25">
        <v>136.1</v>
      </c>
      <c r="G196" s="25" t="s">
        <v>39</v>
      </c>
      <c r="H196" s="25"/>
      <c r="I196" s="11">
        <f t="shared" si="18"/>
        <v>0</v>
      </c>
      <c r="J196" s="31" t="s">
        <v>312</v>
      </c>
      <c r="K196" s="11" t="s">
        <v>1885</v>
      </c>
      <c r="L196" s="107">
        <f t="shared" si="19"/>
        <v>0</v>
      </c>
      <c r="M196" s="107"/>
      <c r="N196" s="107"/>
      <c r="O196" s="107">
        <f t="shared" si="20"/>
        <v>6124500</v>
      </c>
      <c r="P196" s="107">
        <v>1226500</v>
      </c>
      <c r="Q196" s="107">
        <v>4898000</v>
      </c>
      <c r="R196" s="107">
        <f t="shared" si="21"/>
        <v>0</v>
      </c>
      <c r="S196" s="107"/>
      <c r="T196" s="107"/>
      <c r="U196" s="107">
        <f t="shared" si="22"/>
        <v>0</v>
      </c>
      <c r="V196" s="107"/>
      <c r="W196" s="107"/>
      <c r="X196" s="107">
        <f t="shared" si="23"/>
        <v>0</v>
      </c>
      <c r="Y196" s="107"/>
      <c r="Z196" s="107"/>
      <c r="AA196" s="108">
        <f>C196+I196-L196-O196-U196-X196-R196</f>
        <v>0</v>
      </c>
      <c r="AB196" s="7">
        <v>45589</v>
      </c>
    </row>
    <row r="197" spans="1:28" ht="15.75" hidden="1" customHeight="1" x14ac:dyDescent="0.25">
      <c r="A197" s="24">
        <v>45545</v>
      </c>
      <c r="B197" s="50" t="s">
        <v>341</v>
      </c>
      <c r="C197" s="41">
        <v>3000000</v>
      </c>
      <c r="D197" s="25" t="s">
        <v>52</v>
      </c>
      <c r="E197" s="25" t="s">
        <v>150</v>
      </c>
      <c r="F197" s="25">
        <v>60</v>
      </c>
      <c r="G197" s="25" t="s">
        <v>77</v>
      </c>
      <c r="H197" s="25"/>
      <c r="I197" s="11">
        <f t="shared" si="18"/>
        <v>0</v>
      </c>
      <c r="J197" s="31" t="s">
        <v>312</v>
      </c>
      <c r="K197" s="11" t="s">
        <v>1881</v>
      </c>
      <c r="L197" s="107">
        <f t="shared" si="19"/>
        <v>0</v>
      </c>
      <c r="M197" s="107"/>
      <c r="N197" s="107"/>
      <c r="O197" s="107">
        <f t="shared" si="20"/>
        <v>3000000</v>
      </c>
      <c r="P197" s="107">
        <v>3000000</v>
      </c>
      <c r="Q197" s="107"/>
      <c r="R197" s="107">
        <f t="shared" si="21"/>
        <v>0</v>
      </c>
      <c r="S197" s="107"/>
      <c r="T197" s="107"/>
      <c r="U197" s="107">
        <f t="shared" si="22"/>
        <v>0</v>
      </c>
      <c r="V197" s="107"/>
      <c r="W197" s="107"/>
      <c r="X197" s="107">
        <f t="shared" si="23"/>
        <v>0</v>
      </c>
      <c r="Y197" s="107"/>
      <c r="Z197" s="107"/>
      <c r="AA197" s="108">
        <f>C197+I197-L197-O197-U197-X197-R197</f>
        <v>0</v>
      </c>
      <c r="AB197" s="7">
        <v>45574</v>
      </c>
    </row>
    <row r="198" spans="1:28" ht="15.75" hidden="1" customHeight="1" x14ac:dyDescent="0.25">
      <c r="A198" s="24">
        <v>45545</v>
      </c>
      <c r="B198" s="50" t="s">
        <v>341</v>
      </c>
      <c r="C198" s="41">
        <v>1100000</v>
      </c>
      <c r="D198" s="25" t="s">
        <v>52</v>
      </c>
      <c r="E198" s="25" t="s">
        <v>64</v>
      </c>
      <c r="F198" s="25">
        <v>20</v>
      </c>
      <c r="G198" s="25" t="s">
        <v>39</v>
      </c>
      <c r="H198" s="25"/>
      <c r="I198" s="11">
        <f t="shared" si="18"/>
        <v>0</v>
      </c>
      <c r="J198" s="31" t="s">
        <v>312</v>
      </c>
      <c r="K198" s="11" t="s">
        <v>1882</v>
      </c>
      <c r="L198" s="107">
        <f t="shared" si="19"/>
        <v>0</v>
      </c>
      <c r="M198" s="107"/>
      <c r="N198" s="107"/>
      <c r="O198" s="107">
        <f t="shared" si="20"/>
        <v>1100000</v>
      </c>
      <c r="P198" s="107">
        <v>1100000</v>
      </c>
      <c r="Q198" s="107"/>
      <c r="R198" s="107">
        <f t="shared" si="21"/>
        <v>0</v>
      </c>
      <c r="S198" s="107"/>
      <c r="T198" s="107"/>
      <c r="U198" s="107">
        <f t="shared" si="22"/>
        <v>0</v>
      </c>
      <c r="V198" s="107"/>
      <c r="W198" s="107"/>
      <c r="X198" s="107">
        <f t="shared" si="23"/>
        <v>0</v>
      </c>
      <c r="Y198" s="107"/>
      <c r="Z198" s="107"/>
      <c r="AA198" s="108">
        <f>C198+I198-L198-O198-U198-X198-R198</f>
        <v>0</v>
      </c>
      <c r="AB198" s="7">
        <v>45574</v>
      </c>
    </row>
    <row r="199" spans="1:28" ht="15.75" hidden="1" customHeight="1" x14ac:dyDescent="0.25">
      <c r="A199" s="24">
        <v>45545</v>
      </c>
      <c r="B199" s="76" t="s">
        <v>1877</v>
      </c>
      <c r="C199" s="41">
        <v>140000</v>
      </c>
      <c r="D199" s="25" t="s">
        <v>52</v>
      </c>
      <c r="E199" s="25" t="s">
        <v>1259</v>
      </c>
      <c r="F199" s="25">
        <v>2000</v>
      </c>
      <c r="G199" s="25" t="s">
        <v>34</v>
      </c>
      <c r="H199" s="25"/>
      <c r="I199" s="11">
        <f t="shared" si="18"/>
        <v>0</v>
      </c>
      <c r="J199" s="38" t="s">
        <v>24</v>
      </c>
      <c r="K199" s="11"/>
      <c r="L199" s="107">
        <f t="shared" si="19"/>
        <v>0</v>
      </c>
      <c r="M199" s="107"/>
      <c r="N199" s="107"/>
      <c r="O199" s="107">
        <f t="shared" si="20"/>
        <v>0</v>
      </c>
      <c r="P199" s="107"/>
      <c r="Q199" s="107"/>
      <c r="R199" s="107">
        <f t="shared" si="21"/>
        <v>0</v>
      </c>
      <c r="S199" s="107"/>
      <c r="T199" s="107"/>
      <c r="U199" s="107">
        <f t="shared" si="22"/>
        <v>0</v>
      </c>
      <c r="V199" s="107"/>
      <c r="W199" s="107"/>
      <c r="X199" s="107">
        <f t="shared" si="23"/>
        <v>0</v>
      </c>
      <c r="Y199" s="107"/>
      <c r="Z199" s="107"/>
      <c r="AA199" s="108">
        <f>C199+I199-L199-O199-U199-X199-R199</f>
        <v>140000</v>
      </c>
      <c r="AB199" s="7"/>
    </row>
    <row r="200" spans="1:28" ht="15.75" hidden="1" customHeight="1" x14ac:dyDescent="0.25">
      <c r="A200" s="29">
        <v>45546</v>
      </c>
      <c r="B200" s="51" t="s">
        <v>266</v>
      </c>
      <c r="C200" s="106">
        <v>1076400</v>
      </c>
      <c r="D200" s="27" t="s">
        <v>52</v>
      </c>
      <c r="E200" s="27" t="s">
        <v>81</v>
      </c>
      <c r="F200" s="27">
        <v>23.4</v>
      </c>
      <c r="G200" s="27" t="s">
        <v>39</v>
      </c>
      <c r="H200" s="27"/>
      <c r="I200" s="15">
        <f t="shared" si="18"/>
        <v>0</v>
      </c>
      <c r="J200" s="32" t="s">
        <v>312</v>
      </c>
      <c r="K200" s="15" t="s">
        <v>1891</v>
      </c>
      <c r="L200" s="136">
        <f t="shared" si="19"/>
        <v>0</v>
      </c>
      <c r="M200" s="136"/>
      <c r="N200" s="136"/>
      <c r="O200" s="136">
        <f t="shared" si="20"/>
        <v>1076400</v>
      </c>
      <c r="P200" s="136">
        <v>1076400</v>
      </c>
      <c r="Q200" s="136"/>
      <c r="R200" s="136">
        <f t="shared" si="21"/>
        <v>0</v>
      </c>
      <c r="S200" s="136"/>
      <c r="T200" s="136"/>
      <c r="U200" s="136">
        <f t="shared" si="22"/>
        <v>0</v>
      </c>
      <c r="V200" s="136"/>
      <c r="W200" s="136"/>
      <c r="X200" s="136">
        <f t="shared" si="23"/>
        <v>0</v>
      </c>
      <c r="Y200" s="136"/>
      <c r="Z200" s="136"/>
      <c r="AA200" s="137">
        <f>C200+I200-L200-O200-U200-X200-R200</f>
        <v>0</v>
      </c>
      <c r="AB200" s="138">
        <v>45580</v>
      </c>
    </row>
    <row r="201" spans="1:28" ht="15.75" hidden="1" customHeight="1" x14ac:dyDescent="0.25">
      <c r="A201" s="24">
        <v>45547</v>
      </c>
      <c r="B201" s="25" t="s">
        <v>256</v>
      </c>
      <c r="C201" s="41">
        <v>225000</v>
      </c>
      <c r="D201" s="25" t="s">
        <v>52</v>
      </c>
      <c r="E201" s="25" t="s">
        <v>400</v>
      </c>
      <c r="F201" s="25">
        <v>2.5</v>
      </c>
      <c r="G201" s="25" t="s">
        <v>39</v>
      </c>
      <c r="H201" s="25"/>
      <c r="I201" s="11">
        <f t="shared" si="18"/>
        <v>0</v>
      </c>
      <c r="J201" s="31" t="s">
        <v>324</v>
      </c>
      <c r="K201" s="11"/>
      <c r="L201" s="107">
        <f t="shared" si="19"/>
        <v>225000</v>
      </c>
      <c r="M201" s="107">
        <v>225000</v>
      </c>
      <c r="N201" s="107"/>
      <c r="O201" s="107">
        <f t="shared" si="20"/>
        <v>0</v>
      </c>
      <c r="P201" s="107"/>
      <c r="Q201" s="107"/>
      <c r="R201" s="107">
        <f t="shared" si="21"/>
        <v>0</v>
      </c>
      <c r="S201" s="107"/>
      <c r="T201" s="107"/>
      <c r="U201" s="107">
        <f t="shared" si="22"/>
        <v>0</v>
      </c>
      <c r="V201" s="107"/>
      <c r="W201" s="107"/>
      <c r="X201" s="107">
        <f t="shared" si="23"/>
        <v>0</v>
      </c>
      <c r="Y201" s="107"/>
      <c r="Z201" s="107"/>
      <c r="AA201" s="108">
        <f>C201+I201-L201-O201-U201-X201-R201</f>
        <v>0</v>
      </c>
      <c r="AB201" s="7">
        <v>45569</v>
      </c>
    </row>
    <row r="202" spans="1:28" ht="15.75" hidden="1" customHeight="1" x14ac:dyDescent="0.25">
      <c r="A202" s="24">
        <v>45547</v>
      </c>
      <c r="B202" s="25" t="s">
        <v>256</v>
      </c>
      <c r="C202" s="41">
        <v>225000</v>
      </c>
      <c r="D202" s="25" t="s">
        <v>52</v>
      </c>
      <c r="E202" s="25" t="s">
        <v>218</v>
      </c>
      <c r="F202" s="25">
        <v>2.5</v>
      </c>
      <c r="G202" s="25" t="s">
        <v>39</v>
      </c>
      <c r="H202" s="25"/>
      <c r="I202" s="11">
        <f t="shared" si="18"/>
        <v>0</v>
      </c>
      <c r="J202" s="31" t="s">
        <v>324</v>
      </c>
      <c r="K202" s="11"/>
      <c r="L202" s="107">
        <f t="shared" si="19"/>
        <v>225000</v>
      </c>
      <c r="M202" s="107">
        <v>225000</v>
      </c>
      <c r="N202" s="107"/>
      <c r="O202" s="107">
        <f t="shared" si="20"/>
        <v>0</v>
      </c>
      <c r="P202" s="107"/>
      <c r="Q202" s="107"/>
      <c r="R202" s="107">
        <f t="shared" si="21"/>
        <v>0</v>
      </c>
      <c r="S202" s="107"/>
      <c r="T202" s="107"/>
      <c r="U202" s="107">
        <f t="shared" si="22"/>
        <v>0</v>
      </c>
      <c r="V202" s="107"/>
      <c r="W202" s="107"/>
      <c r="X202" s="107">
        <f t="shared" si="23"/>
        <v>0</v>
      </c>
      <c r="Y202" s="107"/>
      <c r="Z202" s="107"/>
      <c r="AA202" s="108">
        <f>C202+I202-L202-O202-U202-X202-R202</f>
        <v>0</v>
      </c>
      <c r="AB202" s="7">
        <v>45569</v>
      </c>
    </row>
    <row r="203" spans="1:28" ht="15.75" hidden="1" customHeight="1" x14ac:dyDescent="0.25">
      <c r="A203" s="24">
        <v>45547</v>
      </c>
      <c r="B203" s="25" t="s">
        <v>256</v>
      </c>
      <c r="C203" s="41">
        <v>225000</v>
      </c>
      <c r="D203" s="25" t="s">
        <v>52</v>
      </c>
      <c r="E203" s="25" t="s">
        <v>1585</v>
      </c>
      <c r="F203" s="25">
        <v>2.5</v>
      </c>
      <c r="G203" s="25" t="s">
        <v>39</v>
      </c>
      <c r="H203" s="25"/>
      <c r="I203" s="11">
        <f t="shared" si="18"/>
        <v>0</v>
      </c>
      <c r="J203" s="31" t="s">
        <v>324</v>
      </c>
      <c r="K203" s="11"/>
      <c r="L203" s="107">
        <f t="shared" si="19"/>
        <v>225000</v>
      </c>
      <c r="M203" s="107">
        <v>225000</v>
      </c>
      <c r="N203" s="107"/>
      <c r="O203" s="107">
        <f t="shared" si="20"/>
        <v>0</v>
      </c>
      <c r="P203" s="107"/>
      <c r="Q203" s="107"/>
      <c r="R203" s="107">
        <f t="shared" si="21"/>
        <v>0</v>
      </c>
      <c r="S203" s="107"/>
      <c r="T203" s="107"/>
      <c r="U203" s="107">
        <f t="shared" si="22"/>
        <v>0</v>
      </c>
      <c r="V203" s="107"/>
      <c r="W203" s="107"/>
      <c r="X203" s="107">
        <f t="shared" si="23"/>
        <v>0</v>
      </c>
      <c r="Y203" s="107"/>
      <c r="Z203" s="107"/>
      <c r="AA203" s="108">
        <f>C203+I203-L203-O203-U203-X203-R203</f>
        <v>0</v>
      </c>
      <c r="AB203" s="7">
        <v>45569</v>
      </c>
    </row>
    <row r="204" spans="1:28" ht="15.75" hidden="1" customHeight="1" x14ac:dyDescent="0.25">
      <c r="A204" s="24">
        <v>45547</v>
      </c>
      <c r="B204" s="25" t="s">
        <v>256</v>
      </c>
      <c r="C204" s="41">
        <v>225000</v>
      </c>
      <c r="D204" s="25" t="s">
        <v>52</v>
      </c>
      <c r="E204" s="25" t="s">
        <v>217</v>
      </c>
      <c r="F204" s="25">
        <v>2.5</v>
      </c>
      <c r="G204" s="25" t="s">
        <v>39</v>
      </c>
      <c r="H204" s="25"/>
      <c r="I204" s="11">
        <f t="shared" si="18"/>
        <v>0</v>
      </c>
      <c r="J204" s="31" t="s">
        <v>324</v>
      </c>
      <c r="K204" s="11"/>
      <c r="L204" s="107">
        <f t="shared" si="19"/>
        <v>225000</v>
      </c>
      <c r="M204" s="107">
        <v>225000</v>
      </c>
      <c r="N204" s="107"/>
      <c r="O204" s="107">
        <f t="shared" si="20"/>
        <v>0</v>
      </c>
      <c r="P204" s="107"/>
      <c r="Q204" s="107"/>
      <c r="R204" s="107">
        <f t="shared" si="21"/>
        <v>0</v>
      </c>
      <c r="S204" s="107"/>
      <c r="T204" s="107"/>
      <c r="U204" s="107">
        <f t="shared" si="22"/>
        <v>0</v>
      </c>
      <c r="V204" s="107"/>
      <c r="W204" s="107"/>
      <c r="X204" s="107">
        <f t="shared" si="23"/>
        <v>0</v>
      </c>
      <c r="Y204" s="107"/>
      <c r="Z204" s="107"/>
      <c r="AA204" s="108">
        <f>C204+I204-L204-O204-U204-X204-R204</f>
        <v>0</v>
      </c>
      <c r="AB204" s="7">
        <v>45569</v>
      </c>
    </row>
    <row r="205" spans="1:28" ht="15.75" hidden="1" customHeight="1" x14ac:dyDescent="0.25">
      <c r="A205" s="24">
        <v>45547</v>
      </c>
      <c r="B205" s="25" t="s">
        <v>548</v>
      </c>
      <c r="C205" s="41">
        <v>1178000</v>
      </c>
      <c r="D205" s="25" t="s">
        <v>46</v>
      </c>
      <c r="E205" s="25" t="s">
        <v>151</v>
      </c>
      <c r="F205" s="25">
        <v>4000</v>
      </c>
      <c r="G205" s="25" t="s">
        <v>34</v>
      </c>
      <c r="H205" s="25"/>
      <c r="I205" s="11">
        <f t="shared" si="18"/>
        <v>0</v>
      </c>
      <c r="J205" s="38" t="s">
        <v>78</v>
      </c>
      <c r="K205" s="11"/>
      <c r="L205" s="107">
        <f t="shared" si="19"/>
        <v>0</v>
      </c>
      <c r="M205" s="107"/>
      <c r="N205" s="107"/>
      <c r="O205" s="107">
        <f t="shared" si="20"/>
        <v>0</v>
      </c>
      <c r="P205" s="107"/>
      <c r="Q205" s="107"/>
      <c r="R205" s="107">
        <f t="shared" si="21"/>
        <v>0</v>
      </c>
      <c r="S205" s="107"/>
      <c r="T205" s="107"/>
      <c r="U205" s="107">
        <f t="shared" si="22"/>
        <v>0</v>
      </c>
      <c r="V205" s="107"/>
      <c r="W205" s="107"/>
      <c r="X205" s="107">
        <f t="shared" si="23"/>
        <v>0</v>
      </c>
      <c r="Y205" s="107"/>
      <c r="Z205" s="107"/>
      <c r="AA205" s="108">
        <f>C205+I205-L205-O205-U205-X205-R205</f>
        <v>1178000</v>
      </c>
      <c r="AB205" s="7"/>
    </row>
    <row r="206" spans="1:28" ht="15.75" hidden="1" customHeight="1" x14ac:dyDescent="0.25">
      <c r="A206" s="24">
        <v>45547</v>
      </c>
      <c r="B206" s="25" t="s">
        <v>253</v>
      </c>
      <c r="C206" s="41">
        <v>400000</v>
      </c>
      <c r="D206" s="25" t="s">
        <v>52</v>
      </c>
      <c r="E206" s="25" t="s">
        <v>727</v>
      </c>
      <c r="F206" s="25">
        <v>10</v>
      </c>
      <c r="G206" s="25" t="s">
        <v>27</v>
      </c>
      <c r="H206" s="25"/>
      <c r="I206" s="11">
        <f t="shared" si="18"/>
        <v>0</v>
      </c>
      <c r="J206" s="26" t="s">
        <v>28</v>
      </c>
      <c r="K206" s="11" t="s">
        <v>1897</v>
      </c>
      <c r="L206" s="107">
        <f t="shared" si="19"/>
        <v>0</v>
      </c>
      <c r="M206" s="107"/>
      <c r="N206" s="107"/>
      <c r="O206" s="107">
        <f t="shared" si="20"/>
        <v>0</v>
      </c>
      <c r="P206" s="107"/>
      <c r="Q206" s="107"/>
      <c r="R206" s="107">
        <f t="shared" si="21"/>
        <v>0</v>
      </c>
      <c r="S206" s="107"/>
      <c r="T206" s="107"/>
      <c r="U206" s="107">
        <f t="shared" si="22"/>
        <v>0</v>
      </c>
      <c r="V206" s="107"/>
      <c r="W206" s="107"/>
      <c r="X206" s="107">
        <f t="shared" si="23"/>
        <v>0</v>
      </c>
      <c r="Y206" s="107"/>
      <c r="Z206" s="107"/>
      <c r="AA206" s="108">
        <f>C206+I206-L206-O206-U206-X206-R206</f>
        <v>400000</v>
      </c>
      <c r="AB206" s="7"/>
    </row>
    <row r="207" spans="1:28" ht="15.75" hidden="1" customHeight="1" x14ac:dyDescent="0.25">
      <c r="A207" s="24">
        <v>45547</v>
      </c>
      <c r="B207" s="25" t="s">
        <v>253</v>
      </c>
      <c r="C207" s="41">
        <v>1150000</v>
      </c>
      <c r="D207" s="25" t="s">
        <v>52</v>
      </c>
      <c r="E207" s="25" t="s">
        <v>448</v>
      </c>
      <c r="F207" s="25">
        <v>10</v>
      </c>
      <c r="G207" s="25" t="s">
        <v>27</v>
      </c>
      <c r="H207" s="25"/>
      <c r="I207" s="11">
        <f t="shared" si="18"/>
        <v>0</v>
      </c>
      <c r="J207" s="26" t="s">
        <v>28</v>
      </c>
      <c r="K207" s="11" t="s">
        <v>1897</v>
      </c>
      <c r="L207" s="107">
        <f t="shared" si="19"/>
        <v>0</v>
      </c>
      <c r="M207" s="107"/>
      <c r="N207" s="107"/>
      <c r="O207" s="107">
        <f t="shared" si="20"/>
        <v>0</v>
      </c>
      <c r="P207" s="107"/>
      <c r="Q207" s="107"/>
      <c r="R207" s="107">
        <f t="shared" si="21"/>
        <v>0</v>
      </c>
      <c r="S207" s="107"/>
      <c r="T207" s="107"/>
      <c r="U207" s="107">
        <f t="shared" si="22"/>
        <v>0</v>
      </c>
      <c r="V207" s="107"/>
      <c r="W207" s="107"/>
      <c r="X207" s="107">
        <f t="shared" si="23"/>
        <v>0</v>
      </c>
      <c r="Y207" s="107"/>
      <c r="Z207" s="107"/>
      <c r="AA207" s="108">
        <f>C207+I207-L207-O207-U207-X207-R207</f>
        <v>1150000</v>
      </c>
      <c r="AB207" s="7"/>
    </row>
    <row r="208" spans="1:28" ht="15.75" hidden="1" customHeight="1" x14ac:dyDescent="0.25">
      <c r="A208" s="24">
        <v>45547</v>
      </c>
      <c r="B208" s="25" t="s">
        <v>253</v>
      </c>
      <c r="C208" s="41">
        <v>2000000</v>
      </c>
      <c r="D208" s="25" t="s">
        <v>52</v>
      </c>
      <c r="E208" s="25" t="s">
        <v>150</v>
      </c>
      <c r="F208" s="25">
        <v>40</v>
      </c>
      <c r="G208" s="25" t="s">
        <v>77</v>
      </c>
      <c r="H208" s="25"/>
      <c r="I208" s="11">
        <f t="shared" si="18"/>
        <v>0</v>
      </c>
      <c r="J208" s="26" t="s">
        <v>28</v>
      </c>
      <c r="K208" s="11" t="s">
        <v>1897</v>
      </c>
      <c r="L208" s="107">
        <f t="shared" si="19"/>
        <v>0</v>
      </c>
      <c r="M208" s="107"/>
      <c r="N208" s="107"/>
      <c r="O208" s="107">
        <f t="shared" si="20"/>
        <v>0</v>
      </c>
      <c r="P208" s="107"/>
      <c r="Q208" s="107"/>
      <c r="R208" s="107">
        <f t="shared" si="21"/>
        <v>0</v>
      </c>
      <c r="S208" s="107"/>
      <c r="T208" s="107"/>
      <c r="U208" s="107">
        <f t="shared" si="22"/>
        <v>0</v>
      </c>
      <c r="V208" s="107"/>
      <c r="W208" s="107"/>
      <c r="X208" s="107">
        <f t="shared" si="23"/>
        <v>0</v>
      </c>
      <c r="Y208" s="107"/>
      <c r="Z208" s="107"/>
      <c r="AA208" s="108">
        <f>C208+I208-L208-O208-U208-X208-R208</f>
        <v>2000000</v>
      </c>
      <c r="AB208" s="7"/>
    </row>
    <row r="209" spans="1:28" ht="15.75" hidden="1" customHeight="1" x14ac:dyDescent="0.25">
      <c r="A209" s="29">
        <v>45547</v>
      </c>
      <c r="B209" s="27" t="s">
        <v>361</v>
      </c>
      <c r="C209" s="106">
        <v>2400000</v>
      </c>
      <c r="D209" s="27" t="s">
        <v>46</v>
      </c>
      <c r="E209" s="27" t="s">
        <v>91</v>
      </c>
      <c r="F209" s="27">
        <v>2</v>
      </c>
      <c r="G209" s="27" t="s">
        <v>303</v>
      </c>
      <c r="H209" s="27"/>
      <c r="I209" s="15">
        <f t="shared" si="18"/>
        <v>0</v>
      </c>
      <c r="J209" s="32" t="s">
        <v>312</v>
      </c>
      <c r="K209" s="15" t="s">
        <v>1901</v>
      </c>
      <c r="L209" s="136">
        <f t="shared" si="19"/>
        <v>0</v>
      </c>
      <c r="M209" s="136"/>
      <c r="N209" s="136"/>
      <c r="O209" s="136">
        <f t="shared" si="20"/>
        <v>2400000</v>
      </c>
      <c r="P209" s="136">
        <v>2400000</v>
      </c>
      <c r="Q209" s="136"/>
      <c r="R209" s="136">
        <f t="shared" si="21"/>
        <v>0</v>
      </c>
      <c r="S209" s="136"/>
      <c r="T209" s="136"/>
      <c r="U209" s="136">
        <f t="shared" si="22"/>
        <v>0</v>
      </c>
      <c r="V209" s="136"/>
      <c r="W209" s="136"/>
      <c r="X209" s="136">
        <f t="shared" si="23"/>
        <v>0</v>
      </c>
      <c r="Y209" s="136"/>
      <c r="Z209" s="136"/>
      <c r="AA209" s="137">
        <f>C209+I209-L209-O209-U209-X209-R209</f>
        <v>0</v>
      </c>
      <c r="AB209" s="138">
        <v>45567</v>
      </c>
    </row>
    <row r="210" spans="1:28" ht="15.75" hidden="1" customHeight="1" x14ac:dyDescent="0.25">
      <c r="A210" s="24">
        <v>45547</v>
      </c>
      <c r="B210" s="25" t="s">
        <v>1466</v>
      </c>
      <c r="C210" s="41">
        <v>0</v>
      </c>
      <c r="D210" s="25" t="s">
        <v>52</v>
      </c>
      <c r="E210" s="25" t="s">
        <v>81</v>
      </c>
      <c r="F210" s="25">
        <v>236.1</v>
      </c>
      <c r="G210" s="25" t="s">
        <v>39</v>
      </c>
      <c r="H210" s="25"/>
      <c r="I210" s="11">
        <f t="shared" si="18"/>
        <v>0</v>
      </c>
      <c r="J210" s="26" t="s">
        <v>28</v>
      </c>
      <c r="K210" s="11"/>
      <c r="L210" s="107">
        <f t="shared" si="19"/>
        <v>0</v>
      </c>
      <c r="M210" s="107"/>
      <c r="N210" s="107"/>
      <c r="O210" s="107">
        <f t="shared" si="20"/>
        <v>0</v>
      </c>
      <c r="P210" s="107"/>
      <c r="Q210" s="107"/>
      <c r="R210" s="107">
        <f t="shared" si="21"/>
        <v>0</v>
      </c>
      <c r="S210" s="107"/>
      <c r="T210" s="107"/>
      <c r="U210" s="107">
        <f t="shared" si="22"/>
        <v>0</v>
      </c>
      <c r="V210" s="107"/>
      <c r="W210" s="107"/>
      <c r="X210" s="107">
        <f t="shared" si="23"/>
        <v>0</v>
      </c>
      <c r="Y210" s="107"/>
      <c r="Z210" s="107"/>
      <c r="AA210" s="108">
        <f>C210+I210-L210-O210-U210-X210-R210</f>
        <v>0</v>
      </c>
      <c r="AB210" s="7"/>
    </row>
    <row r="211" spans="1:28" ht="15.75" hidden="1" customHeight="1" x14ac:dyDescent="0.25">
      <c r="A211" s="29">
        <v>45548</v>
      </c>
      <c r="B211" s="27" t="s">
        <v>513</v>
      </c>
      <c r="C211" s="106">
        <v>1800000</v>
      </c>
      <c r="D211" s="27" t="s">
        <v>52</v>
      </c>
      <c r="E211" s="27" t="s">
        <v>150</v>
      </c>
      <c r="F211" s="27">
        <v>40</v>
      </c>
      <c r="G211" s="27" t="s">
        <v>77</v>
      </c>
      <c r="H211" s="27"/>
      <c r="I211" s="15">
        <f t="shared" si="18"/>
        <v>0</v>
      </c>
      <c r="J211" s="32" t="s">
        <v>324</v>
      </c>
      <c r="K211" s="15"/>
      <c r="L211" s="136">
        <f t="shared" si="19"/>
        <v>0</v>
      </c>
      <c r="M211" s="136"/>
      <c r="N211" s="136"/>
      <c r="O211" s="136">
        <f t="shared" si="20"/>
        <v>0</v>
      </c>
      <c r="P211" s="136"/>
      <c r="Q211" s="136"/>
      <c r="R211" s="136">
        <f t="shared" si="21"/>
        <v>0</v>
      </c>
      <c r="S211" s="136"/>
      <c r="T211" s="136"/>
      <c r="U211" s="136">
        <f t="shared" si="22"/>
        <v>1800000</v>
      </c>
      <c r="V211" s="136">
        <v>1800000</v>
      </c>
      <c r="W211" s="136"/>
      <c r="X211" s="136">
        <f t="shared" si="23"/>
        <v>0</v>
      </c>
      <c r="Y211" s="136"/>
      <c r="Z211" s="136"/>
      <c r="AA211" s="137">
        <f>C211+I211-L211-O211-U211-X211-R211</f>
        <v>0</v>
      </c>
      <c r="AB211" s="138">
        <v>45583</v>
      </c>
    </row>
    <row r="212" spans="1:28" ht="15.75" hidden="1" customHeight="1" x14ac:dyDescent="0.25">
      <c r="A212" s="24">
        <v>45548</v>
      </c>
      <c r="B212" s="25" t="s">
        <v>513</v>
      </c>
      <c r="C212" s="41">
        <v>720000</v>
      </c>
      <c r="D212" s="25" t="s">
        <v>52</v>
      </c>
      <c r="E212" s="25" t="s">
        <v>129</v>
      </c>
      <c r="F212" s="25">
        <v>12</v>
      </c>
      <c r="G212" s="25" t="s">
        <v>77</v>
      </c>
      <c r="H212" s="25"/>
      <c r="I212" s="11">
        <f t="shared" si="18"/>
        <v>0</v>
      </c>
      <c r="J212" s="31" t="s">
        <v>324</v>
      </c>
      <c r="K212" s="11"/>
      <c r="L212" s="107">
        <f t="shared" si="19"/>
        <v>0</v>
      </c>
      <c r="M212" s="107"/>
      <c r="N212" s="107"/>
      <c r="O212" s="107">
        <f t="shared" si="20"/>
        <v>0</v>
      </c>
      <c r="P212" s="107"/>
      <c r="Q212" s="107"/>
      <c r="R212" s="107">
        <f t="shared" si="21"/>
        <v>0</v>
      </c>
      <c r="S212" s="107"/>
      <c r="T212" s="107"/>
      <c r="U212" s="107">
        <f t="shared" si="22"/>
        <v>720000</v>
      </c>
      <c r="V212" s="107">
        <v>720000</v>
      </c>
      <c r="W212" s="107"/>
      <c r="X212" s="107">
        <f t="shared" si="23"/>
        <v>0</v>
      </c>
      <c r="Y212" s="107"/>
      <c r="Z212" s="107"/>
      <c r="AA212" s="108">
        <f>C212+I212-L212-O212-U212-X212-R212</f>
        <v>0</v>
      </c>
      <c r="AB212" s="7">
        <v>45583</v>
      </c>
    </row>
    <row r="213" spans="1:28" ht="15.75" hidden="1" customHeight="1" x14ac:dyDescent="0.25">
      <c r="A213" s="24">
        <v>45548</v>
      </c>
      <c r="B213" s="25" t="s">
        <v>37</v>
      </c>
      <c r="C213" s="41">
        <v>3125000</v>
      </c>
      <c r="D213" s="25" t="s">
        <v>46</v>
      </c>
      <c r="E213" s="25" t="s">
        <v>128</v>
      </c>
      <c r="F213" s="25">
        <v>25</v>
      </c>
      <c r="G213" s="25" t="s">
        <v>39</v>
      </c>
      <c r="H213" s="25"/>
      <c r="I213" s="11">
        <f t="shared" si="18"/>
        <v>0</v>
      </c>
      <c r="J213" s="26" t="s">
        <v>28</v>
      </c>
      <c r="K213" s="11"/>
      <c r="L213" s="107">
        <f t="shared" si="19"/>
        <v>0</v>
      </c>
      <c r="M213" s="107"/>
      <c r="N213" s="107"/>
      <c r="O213" s="107">
        <f t="shared" si="20"/>
        <v>0</v>
      </c>
      <c r="P213" s="107"/>
      <c r="Q213" s="107"/>
      <c r="R213" s="107">
        <f t="shared" si="21"/>
        <v>0</v>
      </c>
      <c r="S213" s="107"/>
      <c r="T213" s="107"/>
      <c r="U213" s="107">
        <f t="shared" si="22"/>
        <v>0</v>
      </c>
      <c r="V213" s="107"/>
      <c r="W213" s="107"/>
      <c r="X213" s="107">
        <f t="shared" si="23"/>
        <v>0</v>
      </c>
      <c r="Y213" s="107"/>
      <c r="Z213" s="107"/>
      <c r="AA213" s="108">
        <f>C213+I213-L213-O213-U213-X213-R213</f>
        <v>3125000</v>
      </c>
      <c r="AB213" s="7"/>
    </row>
    <row r="214" spans="1:28" ht="15.75" hidden="1" customHeight="1" x14ac:dyDescent="0.25">
      <c r="A214" s="29">
        <v>45548</v>
      </c>
      <c r="B214" s="27" t="s">
        <v>162</v>
      </c>
      <c r="C214" s="106">
        <v>2723200</v>
      </c>
      <c r="D214" s="27" t="s">
        <v>46</v>
      </c>
      <c r="E214" s="27" t="s">
        <v>103</v>
      </c>
      <c r="F214" s="27">
        <v>59.2</v>
      </c>
      <c r="G214" s="27" t="s">
        <v>39</v>
      </c>
      <c r="H214" s="27"/>
      <c r="I214" s="15">
        <f t="shared" si="18"/>
        <v>0</v>
      </c>
      <c r="J214" s="32" t="s">
        <v>324</v>
      </c>
      <c r="K214" s="15"/>
      <c r="L214" s="136">
        <f t="shared" si="19"/>
        <v>2723200</v>
      </c>
      <c r="M214" s="136">
        <v>2723200</v>
      </c>
      <c r="N214" s="136"/>
      <c r="O214" s="136">
        <f t="shared" si="20"/>
        <v>0</v>
      </c>
      <c r="P214" s="136"/>
      <c r="Q214" s="136"/>
      <c r="R214" s="136">
        <f t="shared" si="21"/>
        <v>0</v>
      </c>
      <c r="S214" s="136"/>
      <c r="T214" s="136"/>
      <c r="U214" s="136">
        <f t="shared" si="22"/>
        <v>0</v>
      </c>
      <c r="V214" s="136"/>
      <c r="W214" s="136"/>
      <c r="X214" s="136">
        <f t="shared" si="23"/>
        <v>0</v>
      </c>
      <c r="Y214" s="136"/>
      <c r="Z214" s="136"/>
      <c r="AA214" s="137">
        <f>C214+I214-L214-O214-U214-X214-R214</f>
        <v>0</v>
      </c>
      <c r="AB214" s="138">
        <v>45576</v>
      </c>
    </row>
    <row r="215" spans="1:28" ht="15.75" hidden="1" customHeight="1" x14ac:dyDescent="0.25">
      <c r="A215" s="24">
        <v>45548</v>
      </c>
      <c r="B215" s="25" t="s">
        <v>162</v>
      </c>
      <c r="C215" s="41">
        <v>2340000</v>
      </c>
      <c r="D215" s="25" t="s">
        <v>46</v>
      </c>
      <c r="E215" s="25" t="s">
        <v>129</v>
      </c>
      <c r="F215" s="25">
        <v>36</v>
      </c>
      <c r="G215" s="25" t="s">
        <v>77</v>
      </c>
      <c r="H215" s="25"/>
      <c r="I215" s="11">
        <f t="shared" si="18"/>
        <v>0</v>
      </c>
      <c r="J215" s="31" t="s">
        <v>324</v>
      </c>
      <c r="K215" s="11"/>
      <c r="L215" s="107">
        <f t="shared" si="19"/>
        <v>2340000</v>
      </c>
      <c r="M215" s="107">
        <v>2340000</v>
      </c>
      <c r="N215" s="107"/>
      <c r="O215" s="107">
        <f t="shared" si="20"/>
        <v>0</v>
      </c>
      <c r="P215" s="107"/>
      <c r="Q215" s="107"/>
      <c r="R215" s="107">
        <f t="shared" si="21"/>
        <v>0</v>
      </c>
      <c r="S215" s="107"/>
      <c r="T215" s="107"/>
      <c r="U215" s="107">
        <f t="shared" si="22"/>
        <v>0</v>
      </c>
      <c r="V215" s="107"/>
      <c r="W215" s="107"/>
      <c r="X215" s="107">
        <f t="shared" si="23"/>
        <v>0</v>
      </c>
      <c r="Y215" s="107"/>
      <c r="Z215" s="107"/>
      <c r="AA215" s="108">
        <f>C215+I215-L215-O215-U215-X215-R215</f>
        <v>0</v>
      </c>
      <c r="AB215" s="7">
        <v>45576</v>
      </c>
    </row>
    <row r="216" spans="1:28" ht="15.75" hidden="1" customHeight="1" x14ac:dyDescent="0.25">
      <c r="A216" s="24">
        <v>45548</v>
      </c>
      <c r="B216" s="25" t="s">
        <v>110</v>
      </c>
      <c r="C216" s="41">
        <v>1592500</v>
      </c>
      <c r="D216" s="25" t="s">
        <v>46</v>
      </c>
      <c r="E216" s="25" t="s">
        <v>106</v>
      </c>
      <c r="F216" s="25">
        <v>32.5</v>
      </c>
      <c r="G216" s="25" t="s">
        <v>39</v>
      </c>
      <c r="H216" s="25"/>
      <c r="I216" s="11">
        <f t="shared" si="18"/>
        <v>0</v>
      </c>
      <c r="J216" s="26" t="s">
        <v>28</v>
      </c>
      <c r="K216" s="11"/>
      <c r="L216" s="107">
        <f t="shared" si="19"/>
        <v>0</v>
      </c>
      <c r="M216" s="107"/>
      <c r="N216" s="107"/>
      <c r="O216" s="107">
        <f t="shared" si="20"/>
        <v>0</v>
      </c>
      <c r="P216" s="107"/>
      <c r="Q216" s="107"/>
      <c r="R216" s="107">
        <f t="shared" si="21"/>
        <v>0</v>
      </c>
      <c r="S216" s="107"/>
      <c r="T216" s="107"/>
      <c r="U216" s="107">
        <f t="shared" si="22"/>
        <v>0</v>
      </c>
      <c r="V216" s="107"/>
      <c r="W216" s="107"/>
      <c r="X216" s="107">
        <f t="shared" si="23"/>
        <v>0</v>
      </c>
      <c r="Y216" s="107"/>
      <c r="Z216" s="107"/>
      <c r="AA216" s="108">
        <f>C216+I216-L216-O216-U216-X216-R216</f>
        <v>1592500</v>
      </c>
      <c r="AB216" s="7"/>
    </row>
    <row r="217" spans="1:28" ht="15.75" hidden="1" customHeight="1" x14ac:dyDescent="0.25">
      <c r="A217" s="24">
        <v>45548</v>
      </c>
      <c r="B217" s="25" t="s">
        <v>107</v>
      </c>
      <c r="C217" s="41">
        <v>3813400.0000000005</v>
      </c>
      <c r="D217" s="25" t="s">
        <v>46</v>
      </c>
      <c r="E217" s="25" t="s">
        <v>358</v>
      </c>
      <c r="F217" s="25">
        <v>82.9</v>
      </c>
      <c r="G217" s="25" t="s">
        <v>39</v>
      </c>
      <c r="H217" s="25"/>
      <c r="I217" s="11">
        <f t="shared" si="18"/>
        <v>0</v>
      </c>
      <c r="J217" s="26" t="s">
        <v>28</v>
      </c>
      <c r="K217" s="11"/>
      <c r="L217" s="107">
        <f t="shared" si="19"/>
        <v>0</v>
      </c>
      <c r="M217" s="107"/>
      <c r="N217" s="107"/>
      <c r="O217" s="107">
        <f t="shared" si="20"/>
        <v>0</v>
      </c>
      <c r="P217" s="107"/>
      <c r="Q217" s="107"/>
      <c r="R217" s="107">
        <f t="shared" si="21"/>
        <v>0</v>
      </c>
      <c r="S217" s="107"/>
      <c r="T217" s="107"/>
      <c r="U217" s="107">
        <f t="shared" si="22"/>
        <v>0</v>
      </c>
      <c r="V217" s="107"/>
      <c r="W217" s="107"/>
      <c r="X217" s="107">
        <f t="shared" si="23"/>
        <v>0</v>
      </c>
      <c r="Y217" s="107"/>
      <c r="Z217" s="107"/>
      <c r="AA217" s="108">
        <f>C217+I217-L217-O217-U217-X217-R217</f>
        <v>3813400.0000000005</v>
      </c>
      <c r="AB217" s="7"/>
    </row>
    <row r="218" spans="1:28" ht="15.75" hidden="1" customHeight="1" x14ac:dyDescent="0.25">
      <c r="A218" s="24">
        <v>45548</v>
      </c>
      <c r="B218" s="25" t="s">
        <v>107</v>
      </c>
      <c r="C218" s="41">
        <v>17050000</v>
      </c>
      <c r="D218" s="25" t="s">
        <v>46</v>
      </c>
      <c r="E218" s="25" t="s">
        <v>204</v>
      </c>
      <c r="F218" s="25">
        <v>15500</v>
      </c>
      <c r="G218" s="25" t="s">
        <v>34</v>
      </c>
      <c r="H218" s="25"/>
      <c r="I218" s="11">
        <f t="shared" si="18"/>
        <v>0</v>
      </c>
      <c r="J218" s="26" t="s">
        <v>28</v>
      </c>
      <c r="K218" s="11"/>
      <c r="L218" s="107">
        <f t="shared" si="19"/>
        <v>0</v>
      </c>
      <c r="M218" s="107"/>
      <c r="N218" s="107"/>
      <c r="O218" s="107">
        <f t="shared" si="20"/>
        <v>0</v>
      </c>
      <c r="P218" s="107"/>
      <c r="Q218" s="107"/>
      <c r="R218" s="107">
        <f t="shared" si="21"/>
        <v>0</v>
      </c>
      <c r="S218" s="107"/>
      <c r="T218" s="107"/>
      <c r="U218" s="107">
        <f t="shared" si="22"/>
        <v>0</v>
      </c>
      <c r="V218" s="107"/>
      <c r="W218" s="107"/>
      <c r="X218" s="107">
        <f t="shared" si="23"/>
        <v>0</v>
      </c>
      <c r="Y218" s="107"/>
      <c r="Z218" s="107"/>
      <c r="AA218" s="108">
        <f>C218+I218-L218-O218-U218-X218-R218</f>
        <v>17050000</v>
      </c>
      <c r="AB218" s="7"/>
    </row>
    <row r="219" spans="1:28" ht="15.75" hidden="1" customHeight="1" x14ac:dyDescent="0.25">
      <c r="A219" s="24">
        <v>45548</v>
      </c>
      <c r="B219" s="25" t="s">
        <v>107</v>
      </c>
      <c r="C219" s="41">
        <v>5926250</v>
      </c>
      <c r="D219" s="25" t="s">
        <v>46</v>
      </c>
      <c r="E219" s="25" t="s">
        <v>139</v>
      </c>
      <c r="F219" s="25">
        <v>2750</v>
      </c>
      <c r="G219" s="25" t="s">
        <v>34</v>
      </c>
      <c r="H219" s="25"/>
      <c r="I219" s="11">
        <f t="shared" si="18"/>
        <v>0</v>
      </c>
      <c r="J219" s="26" t="s">
        <v>28</v>
      </c>
      <c r="K219" s="11"/>
      <c r="L219" s="107">
        <f t="shared" si="19"/>
        <v>0</v>
      </c>
      <c r="M219" s="107"/>
      <c r="N219" s="107"/>
      <c r="O219" s="107">
        <f t="shared" si="20"/>
        <v>0</v>
      </c>
      <c r="P219" s="107"/>
      <c r="Q219" s="107"/>
      <c r="R219" s="107">
        <f t="shared" si="21"/>
        <v>0</v>
      </c>
      <c r="S219" s="107"/>
      <c r="T219" s="107"/>
      <c r="U219" s="107">
        <f t="shared" si="22"/>
        <v>0</v>
      </c>
      <c r="V219" s="107"/>
      <c r="W219" s="107"/>
      <c r="X219" s="107">
        <f t="shared" si="23"/>
        <v>0</v>
      </c>
      <c r="Y219" s="107"/>
      <c r="Z219" s="107"/>
      <c r="AA219" s="108">
        <f>C219+I219-L219-O219-U219-X219-R219</f>
        <v>5926250</v>
      </c>
      <c r="AB219" s="7"/>
    </row>
    <row r="220" spans="1:28" ht="15.75" hidden="1" customHeight="1" x14ac:dyDescent="0.25">
      <c r="A220" s="29">
        <v>45549</v>
      </c>
      <c r="B220" s="27" t="s">
        <v>359</v>
      </c>
      <c r="C220" s="106">
        <v>1200000</v>
      </c>
      <c r="D220" s="27" t="s">
        <v>46</v>
      </c>
      <c r="E220" s="27" t="s">
        <v>91</v>
      </c>
      <c r="F220" s="27">
        <v>1</v>
      </c>
      <c r="G220" s="27" t="s">
        <v>303</v>
      </c>
      <c r="H220" s="27"/>
      <c r="I220" s="15">
        <f t="shared" si="18"/>
        <v>0</v>
      </c>
      <c r="J220" s="32" t="s">
        <v>312</v>
      </c>
      <c r="K220" s="15"/>
      <c r="L220" s="136">
        <f t="shared" si="19"/>
        <v>0</v>
      </c>
      <c r="M220" s="136"/>
      <c r="N220" s="136"/>
      <c r="O220" s="136">
        <f t="shared" si="20"/>
        <v>1200000</v>
      </c>
      <c r="P220" s="136">
        <v>1200000</v>
      </c>
      <c r="Q220" s="136"/>
      <c r="R220" s="136">
        <f t="shared" si="21"/>
        <v>0</v>
      </c>
      <c r="S220" s="136"/>
      <c r="T220" s="136"/>
      <c r="U220" s="136">
        <f t="shared" si="22"/>
        <v>0</v>
      </c>
      <c r="V220" s="136"/>
      <c r="W220" s="136"/>
      <c r="X220" s="136">
        <f t="shared" si="23"/>
        <v>0</v>
      </c>
      <c r="Y220" s="136"/>
      <c r="Z220" s="136"/>
      <c r="AA220" s="137">
        <f>C220+I220-L220-O220-U220-X220-R220</f>
        <v>0</v>
      </c>
      <c r="AB220" s="138">
        <v>45587</v>
      </c>
    </row>
    <row r="221" spans="1:28" ht="15.75" hidden="1" customHeight="1" x14ac:dyDescent="0.25">
      <c r="A221" s="24">
        <v>45549</v>
      </c>
      <c r="B221" s="25" t="s">
        <v>231</v>
      </c>
      <c r="C221" s="41">
        <v>3360000</v>
      </c>
      <c r="D221" s="25" t="s">
        <v>46</v>
      </c>
      <c r="E221" s="25" t="s">
        <v>50</v>
      </c>
      <c r="F221" s="25">
        <v>1000</v>
      </c>
      <c r="G221" s="25" t="s">
        <v>34</v>
      </c>
      <c r="H221" s="25"/>
      <c r="I221" s="11">
        <f t="shared" si="18"/>
        <v>0</v>
      </c>
      <c r="J221" s="31" t="s">
        <v>312</v>
      </c>
      <c r="K221" s="11"/>
      <c r="L221" s="107">
        <f t="shared" si="19"/>
        <v>0</v>
      </c>
      <c r="M221" s="107"/>
      <c r="N221" s="107"/>
      <c r="O221" s="107">
        <f t="shared" si="20"/>
        <v>3360000</v>
      </c>
      <c r="P221" s="107">
        <v>1990000</v>
      </c>
      <c r="Q221" s="107">
        <v>1370000</v>
      </c>
      <c r="R221" s="107">
        <f t="shared" si="21"/>
        <v>0</v>
      </c>
      <c r="S221" s="107"/>
      <c r="T221" s="107"/>
      <c r="U221" s="107">
        <f t="shared" si="22"/>
        <v>0</v>
      </c>
      <c r="V221" s="107"/>
      <c r="W221" s="107"/>
      <c r="X221" s="107">
        <f t="shared" si="23"/>
        <v>0</v>
      </c>
      <c r="Y221" s="107"/>
      <c r="Z221" s="107"/>
      <c r="AA221" s="108">
        <f>C221+I221-L221-O221-U221-X221-R221</f>
        <v>0</v>
      </c>
      <c r="AB221" s="7">
        <v>45575</v>
      </c>
    </row>
    <row r="222" spans="1:28" ht="15.75" hidden="1" customHeight="1" x14ac:dyDescent="0.25">
      <c r="A222" s="24">
        <v>45549</v>
      </c>
      <c r="B222" s="25" t="s">
        <v>307</v>
      </c>
      <c r="C222" s="41">
        <v>943250</v>
      </c>
      <c r="D222" s="25" t="s">
        <v>46</v>
      </c>
      <c r="E222" s="25" t="s">
        <v>154</v>
      </c>
      <c r="F222" s="25">
        <v>1250</v>
      </c>
      <c r="G222" s="25" t="s">
        <v>34</v>
      </c>
      <c r="H222" s="25"/>
      <c r="I222" s="11">
        <f t="shared" si="18"/>
        <v>0</v>
      </c>
      <c r="J222" s="31" t="s">
        <v>312</v>
      </c>
      <c r="K222" s="11"/>
      <c r="L222" s="107">
        <f t="shared" si="19"/>
        <v>0</v>
      </c>
      <c r="M222" s="107"/>
      <c r="N222" s="107"/>
      <c r="O222" s="107">
        <f t="shared" si="20"/>
        <v>0</v>
      </c>
      <c r="P222" s="107"/>
      <c r="Q222" s="107"/>
      <c r="R222" s="107">
        <f t="shared" si="21"/>
        <v>943250</v>
      </c>
      <c r="S222" s="107">
        <v>943250</v>
      </c>
      <c r="T222" s="107"/>
      <c r="U222" s="107">
        <f t="shared" si="22"/>
        <v>0</v>
      </c>
      <c r="V222" s="107"/>
      <c r="W222" s="107"/>
      <c r="X222" s="107">
        <f t="shared" si="23"/>
        <v>0</v>
      </c>
      <c r="Y222" s="107"/>
      <c r="Z222" s="107"/>
      <c r="AA222" s="108">
        <f>C222+I222-L222-O222-U222-X222-R222</f>
        <v>0</v>
      </c>
      <c r="AB222" s="7">
        <v>45567</v>
      </c>
    </row>
    <row r="223" spans="1:28" ht="15.75" hidden="1" customHeight="1" x14ac:dyDescent="0.25">
      <c r="A223" s="24">
        <v>45549</v>
      </c>
      <c r="B223" s="25" t="s">
        <v>370</v>
      </c>
      <c r="C223" s="41">
        <v>20280000</v>
      </c>
      <c r="D223" s="25" t="s">
        <v>46</v>
      </c>
      <c r="E223" s="25" t="s">
        <v>298</v>
      </c>
      <c r="F223" s="25">
        <v>5200</v>
      </c>
      <c r="G223" s="25" t="s">
        <v>34</v>
      </c>
      <c r="H223" s="25"/>
      <c r="I223" s="11">
        <f t="shared" si="18"/>
        <v>0</v>
      </c>
      <c r="J223" s="26" t="s">
        <v>28</v>
      </c>
      <c r="K223" s="11" t="s">
        <v>1928</v>
      </c>
      <c r="L223" s="107">
        <f t="shared" si="19"/>
        <v>0</v>
      </c>
      <c r="M223" s="107"/>
      <c r="N223" s="107"/>
      <c r="O223" s="107">
        <f t="shared" si="20"/>
        <v>0</v>
      </c>
      <c r="P223" s="107"/>
      <c r="Q223" s="107"/>
      <c r="R223" s="107">
        <f t="shared" si="21"/>
        <v>0</v>
      </c>
      <c r="S223" s="107"/>
      <c r="T223" s="107"/>
      <c r="U223" s="107">
        <f t="shared" si="22"/>
        <v>0</v>
      </c>
      <c r="V223" s="107"/>
      <c r="W223" s="107"/>
      <c r="X223" s="107">
        <f t="shared" si="23"/>
        <v>0</v>
      </c>
      <c r="Y223" s="107"/>
      <c r="Z223" s="107"/>
      <c r="AA223" s="108">
        <f>C223+I223-L223-O223-U223-X223-R223</f>
        <v>20280000</v>
      </c>
      <c r="AB223" s="7"/>
    </row>
    <row r="224" spans="1:28" ht="15.75" hidden="1" customHeight="1" x14ac:dyDescent="0.25">
      <c r="A224" s="29">
        <v>45549</v>
      </c>
      <c r="B224" s="27" t="s">
        <v>226</v>
      </c>
      <c r="C224" s="106">
        <v>3240000</v>
      </c>
      <c r="D224" s="27" t="s">
        <v>52</v>
      </c>
      <c r="E224" s="27" t="s">
        <v>270</v>
      </c>
      <c r="F224" s="27">
        <v>24</v>
      </c>
      <c r="G224" s="27" t="s">
        <v>39</v>
      </c>
      <c r="H224" s="27"/>
      <c r="I224" s="15">
        <f t="shared" si="18"/>
        <v>0</v>
      </c>
      <c r="J224" s="32" t="s">
        <v>312</v>
      </c>
      <c r="K224" s="15" t="s">
        <v>1919</v>
      </c>
      <c r="L224" s="136">
        <f t="shared" si="19"/>
        <v>0</v>
      </c>
      <c r="M224" s="136"/>
      <c r="N224" s="136"/>
      <c r="O224" s="136">
        <f t="shared" si="20"/>
        <v>3240000</v>
      </c>
      <c r="P224" s="136">
        <v>3240000</v>
      </c>
      <c r="Q224" s="136"/>
      <c r="R224" s="136">
        <f t="shared" si="21"/>
        <v>0</v>
      </c>
      <c r="S224" s="136"/>
      <c r="T224" s="136"/>
      <c r="U224" s="136">
        <f t="shared" si="22"/>
        <v>0</v>
      </c>
      <c r="V224" s="136"/>
      <c r="W224" s="136"/>
      <c r="X224" s="136">
        <f t="shared" si="23"/>
        <v>0</v>
      </c>
      <c r="Y224" s="136"/>
      <c r="Z224" s="136"/>
      <c r="AA224" s="137">
        <f>C224+I224-L224-O224-U224-X224-R224</f>
        <v>0</v>
      </c>
      <c r="AB224" s="138">
        <v>45582</v>
      </c>
    </row>
    <row r="225" spans="1:28" ht="15.75" hidden="1" customHeight="1" x14ac:dyDescent="0.25">
      <c r="A225" s="24">
        <v>45549</v>
      </c>
      <c r="B225" s="25" t="s">
        <v>226</v>
      </c>
      <c r="C225" s="41">
        <v>3400000</v>
      </c>
      <c r="D225" s="25" t="s">
        <v>52</v>
      </c>
      <c r="E225" s="25" t="s">
        <v>1517</v>
      </c>
      <c r="F225" s="25">
        <v>4</v>
      </c>
      <c r="G225" s="25" t="s">
        <v>34</v>
      </c>
      <c r="H225" s="25"/>
      <c r="I225" s="11">
        <f t="shared" si="18"/>
        <v>0</v>
      </c>
      <c r="J225" s="31" t="s">
        <v>312</v>
      </c>
      <c r="K225" s="11" t="s">
        <v>1919</v>
      </c>
      <c r="L225" s="107">
        <f t="shared" si="19"/>
        <v>0</v>
      </c>
      <c r="M225" s="107"/>
      <c r="N225" s="107"/>
      <c r="O225" s="107">
        <f t="shared" si="20"/>
        <v>3400000</v>
      </c>
      <c r="P225" s="107">
        <v>3400000</v>
      </c>
      <c r="Q225" s="107"/>
      <c r="R225" s="107">
        <f t="shared" si="21"/>
        <v>0</v>
      </c>
      <c r="S225" s="107"/>
      <c r="T225" s="107"/>
      <c r="U225" s="107">
        <f t="shared" si="22"/>
        <v>0</v>
      </c>
      <c r="V225" s="107"/>
      <c r="W225" s="107"/>
      <c r="X225" s="107">
        <f t="shared" si="23"/>
        <v>0</v>
      </c>
      <c r="Y225" s="107"/>
      <c r="Z225" s="107"/>
      <c r="AA225" s="108">
        <f>C225+I225-L225-O225-U225-X225-R225</f>
        <v>0</v>
      </c>
      <c r="AB225" s="7">
        <v>45582</v>
      </c>
    </row>
    <row r="226" spans="1:28" ht="15.75" hidden="1" customHeight="1" x14ac:dyDescent="0.25">
      <c r="A226" s="24">
        <v>45549</v>
      </c>
      <c r="B226" s="25" t="s">
        <v>226</v>
      </c>
      <c r="C226" s="41">
        <v>800000</v>
      </c>
      <c r="D226" s="25" t="s">
        <v>52</v>
      </c>
      <c r="E226" s="25" t="s">
        <v>189</v>
      </c>
      <c r="F226" s="25">
        <v>2</v>
      </c>
      <c r="G226" s="25" t="s">
        <v>23</v>
      </c>
      <c r="H226" s="25"/>
      <c r="I226" s="11">
        <f t="shared" si="18"/>
        <v>0</v>
      </c>
      <c r="J226" s="31" t="s">
        <v>312</v>
      </c>
      <c r="K226" s="11" t="s">
        <v>1919</v>
      </c>
      <c r="L226" s="107">
        <f t="shared" si="19"/>
        <v>0</v>
      </c>
      <c r="M226" s="107"/>
      <c r="N226" s="107"/>
      <c r="O226" s="107">
        <f t="shared" si="20"/>
        <v>800000</v>
      </c>
      <c r="P226" s="107">
        <v>800000</v>
      </c>
      <c r="Q226" s="107"/>
      <c r="R226" s="107">
        <f t="shared" si="21"/>
        <v>0</v>
      </c>
      <c r="S226" s="107"/>
      <c r="T226" s="107"/>
      <c r="U226" s="107">
        <f t="shared" si="22"/>
        <v>0</v>
      </c>
      <c r="V226" s="107"/>
      <c r="W226" s="107"/>
      <c r="X226" s="107">
        <f t="shared" si="23"/>
        <v>0</v>
      </c>
      <c r="Y226" s="107"/>
      <c r="Z226" s="107"/>
      <c r="AA226" s="108">
        <f>C226+I226-L226-O226-U226-X226-R226</f>
        <v>0</v>
      </c>
      <c r="AB226" s="7">
        <v>45582</v>
      </c>
    </row>
    <row r="227" spans="1:28" ht="15.75" hidden="1" customHeight="1" x14ac:dyDescent="0.25">
      <c r="A227" s="24">
        <v>45549</v>
      </c>
      <c r="B227" s="25" t="s">
        <v>226</v>
      </c>
      <c r="C227" s="41">
        <v>8820000</v>
      </c>
      <c r="D227" s="25" t="s">
        <v>52</v>
      </c>
      <c r="E227" s="25" t="s">
        <v>229</v>
      </c>
      <c r="F227" s="25">
        <v>210</v>
      </c>
      <c r="G227" s="25" t="s">
        <v>39</v>
      </c>
      <c r="H227" s="25"/>
      <c r="I227" s="11">
        <f t="shared" si="18"/>
        <v>0</v>
      </c>
      <c r="J227" s="31" t="s">
        <v>312</v>
      </c>
      <c r="K227" s="11" t="s">
        <v>1919</v>
      </c>
      <c r="L227" s="107">
        <f t="shared" si="19"/>
        <v>0</v>
      </c>
      <c r="M227" s="107"/>
      <c r="N227" s="107"/>
      <c r="O227" s="107">
        <f t="shared" si="20"/>
        <v>8820000</v>
      </c>
      <c r="P227" s="107">
        <v>8820000</v>
      </c>
      <c r="Q227" s="107"/>
      <c r="R227" s="107">
        <f t="shared" si="21"/>
        <v>0</v>
      </c>
      <c r="S227" s="107"/>
      <c r="T227" s="107"/>
      <c r="U227" s="107">
        <f t="shared" si="22"/>
        <v>0</v>
      </c>
      <c r="V227" s="107"/>
      <c r="W227" s="107"/>
      <c r="X227" s="107">
        <f t="shared" si="23"/>
        <v>0</v>
      </c>
      <c r="Y227" s="107"/>
      <c r="Z227" s="107"/>
      <c r="AA227" s="108">
        <f>C227+I227-L227-O227-U227-X227-R227</f>
        <v>0</v>
      </c>
      <c r="AB227" s="7">
        <v>45582</v>
      </c>
    </row>
    <row r="228" spans="1:28" ht="15.75" hidden="1" customHeight="1" x14ac:dyDescent="0.25">
      <c r="A228" s="24">
        <v>45549</v>
      </c>
      <c r="B228" s="25" t="s">
        <v>961</v>
      </c>
      <c r="C228" s="41">
        <v>2055000</v>
      </c>
      <c r="D228" s="25" t="s">
        <v>46</v>
      </c>
      <c r="E228" s="25" t="s">
        <v>179</v>
      </c>
      <c r="F228" s="25">
        <v>1500</v>
      </c>
      <c r="G228" s="25" t="s">
        <v>34</v>
      </c>
      <c r="H228" s="25"/>
      <c r="I228" s="11">
        <f t="shared" si="18"/>
        <v>0</v>
      </c>
      <c r="J228" s="31" t="s">
        <v>324</v>
      </c>
      <c r="K228" s="11"/>
      <c r="L228" s="107">
        <f t="shared" si="19"/>
        <v>2055000</v>
      </c>
      <c r="M228" s="107">
        <v>2055000</v>
      </c>
      <c r="N228" s="107"/>
      <c r="O228" s="107">
        <f t="shared" si="20"/>
        <v>0</v>
      </c>
      <c r="P228" s="107"/>
      <c r="Q228" s="107"/>
      <c r="R228" s="107">
        <f t="shared" si="21"/>
        <v>0</v>
      </c>
      <c r="S228" s="107"/>
      <c r="T228" s="107"/>
      <c r="U228" s="107">
        <f t="shared" si="22"/>
        <v>0</v>
      </c>
      <c r="V228" s="107"/>
      <c r="W228" s="107"/>
      <c r="X228" s="107">
        <f t="shared" si="23"/>
        <v>0</v>
      </c>
      <c r="Y228" s="107"/>
      <c r="Z228" s="107"/>
      <c r="AA228" s="108">
        <f>C228+I228-L228-O228-U228-X228-R228</f>
        <v>0</v>
      </c>
      <c r="AB228" s="7">
        <v>45594</v>
      </c>
    </row>
    <row r="229" spans="1:28" ht="15.75" hidden="1" customHeight="1" x14ac:dyDescent="0.25">
      <c r="A229" s="24">
        <v>45551</v>
      </c>
      <c r="B229" s="25" t="s">
        <v>231</v>
      </c>
      <c r="C229" s="41">
        <v>1500000</v>
      </c>
      <c r="D229" s="25" t="s">
        <v>46</v>
      </c>
      <c r="E229" s="25" t="s">
        <v>47</v>
      </c>
      <c r="F229" s="25">
        <v>10</v>
      </c>
      <c r="G229" s="25" t="s">
        <v>48</v>
      </c>
      <c r="H229" s="25"/>
      <c r="I229" s="11">
        <f t="shared" si="18"/>
        <v>0</v>
      </c>
      <c r="J229" s="31" t="s">
        <v>312</v>
      </c>
      <c r="K229" s="11"/>
      <c r="L229" s="107">
        <f t="shared" si="19"/>
        <v>0</v>
      </c>
      <c r="M229" s="107"/>
      <c r="N229" s="107"/>
      <c r="O229" s="107">
        <f t="shared" si="20"/>
        <v>1500000</v>
      </c>
      <c r="P229" s="107">
        <v>1500000</v>
      </c>
      <c r="Q229" s="107"/>
      <c r="R229" s="107">
        <f t="shared" si="21"/>
        <v>0</v>
      </c>
      <c r="S229" s="107"/>
      <c r="T229" s="107"/>
      <c r="U229" s="107">
        <f t="shared" si="22"/>
        <v>0</v>
      </c>
      <c r="V229" s="107"/>
      <c r="W229" s="107"/>
      <c r="X229" s="107">
        <f t="shared" si="23"/>
        <v>0</v>
      </c>
      <c r="Y229" s="107"/>
      <c r="Z229" s="107"/>
      <c r="AA229" s="108">
        <f>C229+I229-L229-O229-U229-X229-R229</f>
        <v>0</v>
      </c>
      <c r="AB229" s="7">
        <v>45576</v>
      </c>
    </row>
    <row r="230" spans="1:28" ht="15.75" hidden="1" customHeight="1" x14ac:dyDescent="0.25">
      <c r="A230" s="24">
        <v>45551</v>
      </c>
      <c r="B230" s="25" t="s">
        <v>231</v>
      </c>
      <c r="C230" s="41">
        <v>1500000</v>
      </c>
      <c r="D230" s="25" t="s">
        <v>46</v>
      </c>
      <c r="E230" s="25" t="s">
        <v>135</v>
      </c>
      <c r="F230" s="25">
        <v>10</v>
      </c>
      <c r="G230" s="25" t="s">
        <v>48</v>
      </c>
      <c r="H230" s="25"/>
      <c r="I230" s="11">
        <f t="shared" si="18"/>
        <v>0</v>
      </c>
      <c r="J230" s="31" t="s">
        <v>312</v>
      </c>
      <c r="K230" s="11"/>
      <c r="L230" s="107">
        <f t="shared" si="19"/>
        <v>0</v>
      </c>
      <c r="M230" s="107"/>
      <c r="N230" s="107"/>
      <c r="O230" s="107">
        <f t="shared" si="20"/>
        <v>1500000</v>
      </c>
      <c r="P230" s="107">
        <v>1500000</v>
      </c>
      <c r="Q230" s="107"/>
      <c r="R230" s="107">
        <f t="shared" si="21"/>
        <v>0</v>
      </c>
      <c r="S230" s="107"/>
      <c r="T230" s="107"/>
      <c r="U230" s="107">
        <f t="shared" si="22"/>
        <v>0</v>
      </c>
      <c r="V230" s="107"/>
      <c r="W230" s="107"/>
      <c r="X230" s="107">
        <f t="shared" si="23"/>
        <v>0</v>
      </c>
      <c r="Y230" s="107"/>
      <c r="Z230" s="107"/>
      <c r="AA230" s="108">
        <f>C230+I230-L230-O230-U230-X230-R230</f>
        <v>0</v>
      </c>
      <c r="AB230" s="7">
        <v>45576</v>
      </c>
    </row>
    <row r="231" spans="1:28" ht="15.75" hidden="1" customHeight="1" x14ac:dyDescent="0.25">
      <c r="A231" s="24">
        <v>45551</v>
      </c>
      <c r="B231" s="25" t="s">
        <v>134</v>
      </c>
      <c r="C231" s="41">
        <v>585000</v>
      </c>
      <c r="D231" s="25" t="s">
        <v>46</v>
      </c>
      <c r="E231" s="25" t="s">
        <v>204</v>
      </c>
      <c r="F231" s="25">
        <v>500</v>
      </c>
      <c r="G231" s="25" t="s">
        <v>34</v>
      </c>
      <c r="H231" s="25"/>
      <c r="I231" s="11">
        <f t="shared" si="18"/>
        <v>0</v>
      </c>
      <c r="J231" s="31" t="s">
        <v>312</v>
      </c>
      <c r="K231" s="11" t="s">
        <v>1910</v>
      </c>
      <c r="L231" s="107">
        <f t="shared" si="19"/>
        <v>0</v>
      </c>
      <c r="M231" s="107"/>
      <c r="N231" s="107"/>
      <c r="O231" s="107">
        <f t="shared" si="20"/>
        <v>585000</v>
      </c>
      <c r="P231" s="107">
        <v>585000</v>
      </c>
      <c r="Q231" s="107"/>
      <c r="R231" s="107">
        <f t="shared" si="21"/>
        <v>0</v>
      </c>
      <c r="S231" s="107"/>
      <c r="T231" s="107"/>
      <c r="U231" s="107">
        <f t="shared" si="22"/>
        <v>0</v>
      </c>
      <c r="V231" s="107"/>
      <c r="W231" s="107"/>
      <c r="X231" s="107">
        <f t="shared" si="23"/>
        <v>0</v>
      </c>
      <c r="Y231" s="107"/>
      <c r="Z231" s="107"/>
      <c r="AA231" s="108">
        <f>C231+I231-L231-O231-U231-X231-R231</f>
        <v>0</v>
      </c>
      <c r="AB231" s="7">
        <v>45593</v>
      </c>
    </row>
    <row r="232" spans="1:28" ht="15.75" hidden="1" customHeight="1" x14ac:dyDescent="0.25">
      <c r="A232" s="24">
        <v>45551</v>
      </c>
      <c r="B232" s="25" t="s">
        <v>134</v>
      </c>
      <c r="C232" s="41">
        <v>1775000</v>
      </c>
      <c r="D232" s="25" t="s">
        <v>46</v>
      </c>
      <c r="E232" s="25" t="s">
        <v>179</v>
      </c>
      <c r="F232" s="25">
        <v>1250</v>
      </c>
      <c r="G232" s="25" t="s">
        <v>34</v>
      </c>
      <c r="H232" s="25"/>
      <c r="I232" s="11">
        <f t="shared" si="18"/>
        <v>0</v>
      </c>
      <c r="J232" s="31" t="s">
        <v>312</v>
      </c>
      <c r="K232" s="11" t="s">
        <v>1910</v>
      </c>
      <c r="L232" s="107">
        <f t="shared" si="19"/>
        <v>0</v>
      </c>
      <c r="M232" s="107"/>
      <c r="N232" s="107"/>
      <c r="O232" s="107">
        <f t="shared" si="20"/>
        <v>1775000</v>
      </c>
      <c r="P232" s="107">
        <v>1775000</v>
      </c>
      <c r="Q232" s="107"/>
      <c r="R232" s="107">
        <f t="shared" si="21"/>
        <v>0</v>
      </c>
      <c r="S232" s="107"/>
      <c r="T232" s="107"/>
      <c r="U232" s="107">
        <f t="shared" si="22"/>
        <v>0</v>
      </c>
      <c r="V232" s="107"/>
      <c r="W232" s="107"/>
      <c r="X232" s="107">
        <f t="shared" si="23"/>
        <v>0</v>
      </c>
      <c r="Y232" s="107"/>
      <c r="Z232" s="107"/>
      <c r="AA232" s="108">
        <f>C232+I232-L232-O232-U232-X232-R232</f>
        <v>0</v>
      </c>
      <c r="AB232" s="7">
        <v>45593</v>
      </c>
    </row>
    <row r="233" spans="1:28" ht="15.75" hidden="1" customHeight="1" x14ac:dyDescent="0.25">
      <c r="A233" s="24">
        <v>45551</v>
      </c>
      <c r="B233" s="25" t="s">
        <v>134</v>
      </c>
      <c r="C233" s="41">
        <v>3150000</v>
      </c>
      <c r="D233" s="25" t="s">
        <v>46</v>
      </c>
      <c r="E233" s="25" t="s">
        <v>42</v>
      </c>
      <c r="F233" s="25">
        <v>700</v>
      </c>
      <c r="G233" s="25" t="s">
        <v>34</v>
      </c>
      <c r="H233" s="25"/>
      <c r="I233" s="11">
        <f t="shared" si="18"/>
        <v>0</v>
      </c>
      <c r="J233" s="31" t="s">
        <v>312</v>
      </c>
      <c r="K233" s="11" t="s">
        <v>1910</v>
      </c>
      <c r="L233" s="107">
        <f t="shared" si="19"/>
        <v>0</v>
      </c>
      <c r="M233" s="107"/>
      <c r="N233" s="107"/>
      <c r="O233" s="107">
        <f t="shared" si="20"/>
        <v>3150000</v>
      </c>
      <c r="P233" s="107">
        <v>3150000</v>
      </c>
      <c r="Q233" s="107"/>
      <c r="R233" s="107">
        <f t="shared" si="21"/>
        <v>0</v>
      </c>
      <c r="S233" s="107"/>
      <c r="T233" s="107"/>
      <c r="U233" s="107">
        <f t="shared" si="22"/>
        <v>0</v>
      </c>
      <c r="V233" s="107"/>
      <c r="W233" s="107"/>
      <c r="X233" s="107">
        <f t="shared" si="23"/>
        <v>0</v>
      </c>
      <c r="Y233" s="107"/>
      <c r="Z233" s="107"/>
      <c r="AA233" s="108">
        <f>C233+I233-L233-O233-U233-X233-R233</f>
        <v>0</v>
      </c>
      <c r="AB233" s="7">
        <v>45593</v>
      </c>
    </row>
    <row r="234" spans="1:28" ht="15.75" hidden="1" customHeight="1" x14ac:dyDescent="0.25">
      <c r="A234" s="24">
        <v>45551</v>
      </c>
      <c r="B234" s="25" t="s">
        <v>253</v>
      </c>
      <c r="C234" s="41">
        <v>450000</v>
      </c>
      <c r="D234" s="25" t="s">
        <v>46</v>
      </c>
      <c r="E234" s="25" t="s">
        <v>498</v>
      </c>
      <c r="F234" s="25">
        <v>1</v>
      </c>
      <c r="G234" s="25" t="s">
        <v>48</v>
      </c>
      <c r="H234" s="25"/>
      <c r="I234" s="11">
        <f t="shared" si="18"/>
        <v>0</v>
      </c>
      <c r="J234" s="26" t="s">
        <v>28</v>
      </c>
      <c r="K234" s="11" t="s">
        <v>1911</v>
      </c>
      <c r="L234" s="107">
        <f t="shared" si="19"/>
        <v>0</v>
      </c>
      <c r="M234" s="107"/>
      <c r="N234" s="107"/>
      <c r="O234" s="107">
        <f t="shared" si="20"/>
        <v>0</v>
      </c>
      <c r="P234" s="107"/>
      <c r="Q234" s="107"/>
      <c r="R234" s="107">
        <f t="shared" si="21"/>
        <v>0</v>
      </c>
      <c r="S234" s="107"/>
      <c r="T234" s="107"/>
      <c r="U234" s="107">
        <f t="shared" si="22"/>
        <v>0</v>
      </c>
      <c r="V234" s="107"/>
      <c r="W234" s="107"/>
      <c r="X234" s="107">
        <f t="shared" si="23"/>
        <v>0</v>
      </c>
      <c r="Y234" s="107"/>
      <c r="Z234" s="107"/>
      <c r="AA234" s="108">
        <f>C234+I234-L234-O234-U234-X234-R234</f>
        <v>450000</v>
      </c>
      <c r="AB234" s="7"/>
    </row>
    <row r="235" spans="1:28" ht="15.75" hidden="1" customHeight="1" x14ac:dyDescent="0.25">
      <c r="A235" s="29">
        <v>45551</v>
      </c>
      <c r="B235" s="27" t="s">
        <v>73</v>
      </c>
      <c r="C235" s="106">
        <v>2016000</v>
      </c>
      <c r="D235" s="27" t="s">
        <v>46</v>
      </c>
      <c r="E235" s="27" t="s">
        <v>50</v>
      </c>
      <c r="F235" s="27">
        <v>600</v>
      </c>
      <c r="G235" s="27" t="s">
        <v>34</v>
      </c>
      <c r="H235" s="27"/>
      <c r="I235" s="15">
        <f t="shared" si="18"/>
        <v>0</v>
      </c>
      <c r="J235" s="32" t="s">
        <v>324</v>
      </c>
      <c r="K235" s="15"/>
      <c r="L235" s="136">
        <f t="shared" si="19"/>
        <v>2016000</v>
      </c>
      <c r="M235" s="136">
        <v>2016000</v>
      </c>
      <c r="N235" s="136"/>
      <c r="O235" s="136">
        <f t="shared" si="20"/>
        <v>0</v>
      </c>
      <c r="P235" s="136"/>
      <c r="Q235" s="136"/>
      <c r="R235" s="136">
        <f t="shared" si="21"/>
        <v>0</v>
      </c>
      <c r="S235" s="136"/>
      <c r="T235" s="136"/>
      <c r="U235" s="136">
        <f t="shared" si="22"/>
        <v>0</v>
      </c>
      <c r="V235" s="136"/>
      <c r="W235" s="136"/>
      <c r="X235" s="136">
        <f t="shared" si="23"/>
        <v>0</v>
      </c>
      <c r="Y235" s="136"/>
      <c r="Z235" s="136"/>
      <c r="AA235" s="137">
        <f>C235+I235-L235-O235-U235-X235-R235</f>
        <v>0</v>
      </c>
      <c r="AB235" s="138">
        <v>45567</v>
      </c>
    </row>
    <row r="236" spans="1:28" ht="15.75" hidden="1" customHeight="1" x14ac:dyDescent="0.25">
      <c r="A236" s="24">
        <v>45551</v>
      </c>
      <c r="B236" s="25" t="s">
        <v>73</v>
      </c>
      <c r="C236" s="41">
        <v>400000</v>
      </c>
      <c r="D236" s="25" t="s">
        <v>46</v>
      </c>
      <c r="E236" s="25" t="s">
        <v>108</v>
      </c>
      <c r="F236" s="25">
        <v>200</v>
      </c>
      <c r="G236" s="25" t="s">
        <v>34</v>
      </c>
      <c r="H236" s="25"/>
      <c r="I236" s="11">
        <f t="shared" si="18"/>
        <v>0</v>
      </c>
      <c r="J236" s="31" t="s">
        <v>324</v>
      </c>
      <c r="K236" s="11"/>
      <c r="L236" s="107">
        <f t="shared" si="19"/>
        <v>400000</v>
      </c>
      <c r="M236" s="107">
        <v>400000</v>
      </c>
      <c r="N236" s="107"/>
      <c r="O236" s="107">
        <f t="shared" si="20"/>
        <v>0</v>
      </c>
      <c r="P236" s="107"/>
      <c r="Q236" s="107"/>
      <c r="R236" s="107">
        <f t="shared" si="21"/>
        <v>0</v>
      </c>
      <c r="S236" s="107"/>
      <c r="T236" s="107"/>
      <c r="U236" s="107">
        <f t="shared" si="22"/>
        <v>0</v>
      </c>
      <c r="V236" s="107"/>
      <c r="W236" s="107"/>
      <c r="X236" s="107">
        <f t="shared" si="23"/>
        <v>0</v>
      </c>
      <c r="Y236" s="107"/>
      <c r="Z236" s="107"/>
      <c r="AA236" s="108">
        <f>C236+I236-L236-O236-U236-X236-R236</f>
        <v>0</v>
      </c>
      <c r="AB236" s="7">
        <v>45567</v>
      </c>
    </row>
    <row r="237" spans="1:28" ht="15.75" hidden="1" customHeight="1" x14ac:dyDescent="0.25">
      <c r="A237" s="24">
        <v>45551</v>
      </c>
      <c r="B237" s="25" t="s">
        <v>472</v>
      </c>
      <c r="C237" s="41">
        <v>900000</v>
      </c>
      <c r="D237" s="25" t="s">
        <v>46</v>
      </c>
      <c r="E237" s="25" t="s">
        <v>298</v>
      </c>
      <c r="F237" s="25">
        <v>200</v>
      </c>
      <c r="G237" s="25" t="s">
        <v>34</v>
      </c>
      <c r="H237" s="25"/>
      <c r="I237" s="11">
        <f t="shared" si="18"/>
        <v>0</v>
      </c>
      <c r="J237" s="31" t="s">
        <v>312</v>
      </c>
      <c r="K237" s="11"/>
      <c r="L237" s="107">
        <f t="shared" si="19"/>
        <v>0</v>
      </c>
      <c r="M237" s="107"/>
      <c r="N237" s="107"/>
      <c r="O237" s="107">
        <f t="shared" si="20"/>
        <v>900000</v>
      </c>
      <c r="P237" s="107">
        <v>900000</v>
      </c>
      <c r="Q237" s="107"/>
      <c r="R237" s="107">
        <f t="shared" si="21"/>
        <v>0</v>
      </c>
      <c r="S237" s="107"/>
      <c r="T237" s="107"/>
      <c r="U237" s="107">
        <f t="shared" si="22"/>
        <v>0</v>
      </c>
      <c r="V237" s="107"/>
      <c r="W237" s="107"/>
      <c r="X237" s="107">
        <f t="shared" si="23"/>
        <v>0</v>
      </c>
      <c r="Y237" s="107"/>
      <c r="Z237" s="107"/>
      <c r="AA237" s="108">
        <f>C237+I237-L237-O237-U237-X237-R237</f>
        <v>0</v>
      </c>
      <c r="AB237" s="7">
        <v>45575</v>
      </c>
    </row>
    <row r="238" spans="1:28" ht="15.75" hidden="1" customHeight="1" x14ac:dyDescent="0.25">
      <c r="A238" s="24">
        <v>45551</v>
      </c>
      <c r="B238" s="25" t="s">
        <v>472</v>
      </c>
      <c r="C238" s="41">
        <v>1620000</v>
      </c>
      <c r="D238" s="25" t="s">
        <v>46</v>
      </c>
      <c r="E238" s="25" t="s">
        <v>163</v>
      </c>
      <c r="F238" s="25">
        <v>12</v>
      </c>
      <c r="G238" s="25" t="s">
        <v>39</v>
      </c>
      <c r="H238" s="25"/>
      <c r="I238" s="11">
        <f t="shared" si="18"/>
        <v>0</v>
      </c>
      <c r="J238" s="31" t="s">
        <v>312</v>
      </c>
      <c r="K238" s="11"/>
      <c r="L238" s="107">
        <f t="shared" si="19"/>
        <v>0</v>
      </c>
      <c r="M238" s="107"/>
      <c r="N238" s="107"/>
      <c r="O238" s="107">
        <f t="shared" si="20"/>
        <v>1620000</v>
      </c>
      <c r="P238" s="107">
        <v>1620000</v>
      </c>
      <c r="Q238" s="107"/>
      <c r="R238" s="107">
        <f t="shared" si="21"/>
        <v>0</v>
      </c>
      <c r="S238" s="107"/>
      <c r="T238" s="107"/>
      <c r="U238" s="107">
        <f t="shared" si="22"/>
        <v>0</v>
      </c>
      <c r="V238" s="107"/>
      <c r="W238" s="107"/>
      <c r="X238" s="107">
        <f t="shared" si="23"/>
        <v>0</v>
      </c>
      <c r="Y238" s="107"/>
      <c r="Z238" s="107"/>
      <c r="AA238" s="108">
        <f>C238+I238-L238-O238-U238-X238-R238</f>
        <v>0</v>
      </c>
      <c r="AB238" s="7">
        <v>45575</v>
      </c>
    </row>
    <row r="239" spans="1:28" ht="15.75" hidden="1" customHeight="1" x14ac:dyDescent="0.25">
      <c r="A239" s="24">
        <v>45552</v>
      </c>
      <c r="B239" s="25" t="s">
        <v>592</v>
      </c>
      <c r="C239" s="41">
        <v>600000</v>
      </c>
      <c r="D239" s="25" t="s">
        <v>46</v>
      </c>
      <c r="E239" s="25" t="s">
        <v>157</v>
      </c>
      <c r="F239" s="25">
        <v>2</v>
      </c>
      <c r="G239" s="25" t="s">
        <v>48</v>
      </c>
      <c r="H239" s="25"/>
      <c r="I239" s="11">
        <f t="shared" si="18"/>
        <v>0</v>
      </c>
      <c r="J239" s="31" t="s">
        <v>312</v>
      </c>
      <c r="K239" s="11" t="s">
        <v>2005</v>
      </c>
      <c r="L239" s="107">
        <f t="shared" si="19"/>
        <v>0</v>
      </c>
      <c r="M239" s="107"/>
      <c r="N239" s="107"/>
      <c r="O239" s="107">
        <f t="shared" si="20"/>
        <v>600000</v>
      </c>
      <c r="P239" s="107">
        <v>600000</v>
      </c>
      <c r="Q239" s="107"/>
      <c r="R239" s="107">
        <f t="shared" si="21"/>
        <v>0</v>
      </c>
      <c r="S239" s="107"/>
      <c r="T239" s="107"/>
      <c r="U239" s="107">
        <f t="shared" si="22"/>
        <v>0</v>
      </c>
      <c r="V239" s="107"/>
      <c r="W239" s="107"/>
      <c r="X239" s="107">
        <f t="shared" si="23"/>
        <v>0</v>
      </c>
      <c r="Y239" s="107"/>
      <c r="Z239" s="107"/>
      <c r="AA239" s="108">
        <f>C239+I239-L239-O239-U239-X239-R239</f>
        <v>0</v>
      </c>
      <c r="AB239" s="7">
        <v>45567</v>
      </c>
    </row>
    <row r="240" spans="1:28" ht="15.75" hidden="1" customHeight="1" x14ac:dyDescent="0.25">
      <c r="A240" s="24">
        <v>45552</v>
      </c>
      <c r="B240" s="25" t="s">
        <v>592</v>
      </c>
      <c r="C240" s="41">
        <v>300000</v>
      </c>
      <c r="D240" s="25" t="s">
        <v>46</v>
      </c>
      <c r="E240" s="25" t="s">
        <v>112</v>
      </c>
      <c r="F240" s="25">
        <v>1</v>
      </c>
      <c r="G240" s="25" t="s">
        <v>48</v>
      </c>
      <c r="H240" s="25"/>
      <c r="I240" s="11">
        <f t="shared" si="18"/>
        <v>0</v>
      </c>
      <c r="J240" s="31" t="s">
        <v>312</v>
      </c>
      <c r="K240" s="11" t="s">
        <v>2005</v>
      </c>
      <c r="L240" s="107">
        <f t="shared" si="19"/>
        <v>0</v>
      </c>
      <c r="M240" s="107"/>
      <c r="N240" s="107"/>
      <c r="O240" s="107">
        <f t="shared" si="20"/>
        <v>300000</v>
      </c>
      <c r="P240" s="107">
        <v>300000</v>
      </c>
      <c r="Q240" s="107"/>
      <c r="R240" s="107">
        <f t="shared" si="21"/>
        <v>0</v>
      </c>
      <c r="S240" s="107"/>
      <c r="T240" s="107"/>
      <c r="U240" s="107">
        <f t="shared" si="22"/>
        <v>0</v>
      </c>
      <c r="V240" s="107"/>
      <c r="W240" s="107"/>
      <c r="X240" s="107">
        <f t="shared" si="23"/>
        <v>0</v>
      </c>
      <c r="Y240" s="107"/>
      <c r="Z240" s="107"/>
      <c r="AA240" s="108">
        <f>C240+I240-L240-O240-U240-X240-R240</f>
        <v>0</v>
      </c>
      <c r="AB240" s="7">
        <v>45567</v>
      </c>
    </row>
    <row r="241" spans="1:28" ht="15.75" hidden="1" customHeight="1" x14ac:dyDescent="0.25">
      <c r="A241" s="24">
        <v>45552</v>
      </c>
      <c r="B241" s="25" t="s">
        <v>162</v>
      </c>
      <c r="C241" s="41">
        <v>1628400</v>
      </c>
      <c r="D241" s="25" t="s">
        <v>46</v>
      </c>
      <c r="E241" s="25" t="s">
        <v>102</v>
      </c>
      <c r="F241" s="25">
        <v>35.4</v>
      </c>
      <c r="G241" s="25" t="s">
        <v>39</v>
      </c>
      <c r="H241" s="25"/>
      <c r="I241" s="11">
        <f t="shared" si="18"/>
        <v>0</v>
      </c>
      <c r="J241" s="31" t="s">
        <v>324</v>
      </c>
      <c r="K241" s="11"/>
      <c r="L241" s="107">
        <f t="shared" si="19"/>
        <v>1628400</v>
      </c>
      <c r="M241" s="107">
        <v>1628400</v>
      </c>
      <c r="N241" s="107"/>
      <c r="O241" s="107">
        <f t="shared" si="20"/>
        <v>0</v>
      </c>
      <c r="P241" s="107"/>
      <c r="Q241" s="107"/>
      <c r="R241" s="107">
        <f t="shared" si="21"/>
        <v>0</v>
      </c>
      <c r="S241" s="107"/>
      <c r="T241" s="107"/>
      <c r="U241" s="107">
        <f t="shared" si="22"/>
        <v>0</v>
      </c>
      <c r="V241" s="107"/>
      <c r="W241" s="107"/>
      <c r="X241" s="107">
        <f t="shared" si="23"/>
        <v>0</v>
      </c>
      <c r="Y241" s="107"/>
      <c r="Z241" s="107"/>
      <c r="AA241" s="108">
        <f>C241+I241-L241-O241-U241-X241-R241</f>
        <v>0</v>
      </c>
      <c r="AB241" s="7">
        <v>45576</v>
      </c>
    </row>
    <row r="242" spans="1:28" ht="15.75" hidden="1" customHeight="1" x14ac:dyDescent="0.25">
      <c r="A242" s="24">
        <v>45552</v>
      </c>
      <c r="B242" s="25" t="s">
        <v>162</v>
      </c>
      <c r="C242" s="41">
        <v>1490400</v>
      </c>
      <c r="D242" s="25" t="s">
        <v>46</v>
      </c>
      <c r="E242" s="25" t="s">
        <v>106</v>
      </c>
      <c r="F242" s="25">
        <v>32.4</v>
      </c>
      <c r="G242" s="25" t="s">
        <v>39</v>
      </c>
      <c r="H242" s="25"/>
      <c r="I242" s="11">
        <f t="shared" si="18"/>
        <v>0</v>
      </c>
      <c r="J242" s="31" t="s">
        <v>324</v>
      </c>
      <c r="K242" s="11"/>
      <c r="L242" s="107">
        <f t="shared" si="19"/>
        <v>1490400</v>
      </c>
      <c r="M242" s="107">
        <v>1490400</v>
      </c>
      <c r="N242" s="107"/>
      <c r="O242" s="107">
        <f t="shared" si="20"/>
        <v>0</v>
      </c>
      <c r="P242" s="107"/>
      <c r="Q242" s="107"/>
      <c r="R242" s="107">
        <f t="shared" si="21"/>
        <v>0</v>
      </c>
      <c r="S242" s="107"/>
      <c r="T242" s="107"/>
      <c r="U242" s="107">
        <f t="shared" si="22"/>
        <v>0</v>
      </c>
      <c r="V242" s="107"/>
      <c r="W242" s="107"/>
      <c r="X242" s="107">
        <f t="shared" si="23"/>
        <v>0</v>
      </c>
      <c r="Y242" s="107"/>
      <c r="Z242" s="107"/>
      <c r="AA242" s="108">
        <f>C242+I242-L242-O242-U242-X242-R242</f>
        <v>0</v>
      </c>
      <c r="AB242" s="7">
        <v>45576</v>
      </c>
    </row>
    <row r="243" spans="1:28" ht="15.75" hidden="1" customHeight="1" x14ac:dyDescent="0.25">
      <c r="A243" s="24">
        <v>45552</v>
      </c>
      <c r="B243" s="25" t="s">
        <v>256</v>
      </c>
      <c r="C243" s="41">
        <v>262500</v>
      </c>
      <c r="D243" s="25" t="s">
        <v>46</v>
      </c>
      <c r="E243" s="25" t="s">
        <v>259</v>
      </c>
      <c r="F243" s="25">
        <v>500</v>
      </c>
      <c r="G243" s="25" t="s">
        <v>34</v>
      </c>
      <c r="H243" s="25"/>
      <c r="I243" s="11">
        <f t="shared" si="18"/>
        <v>0</v>
      </c>
      <c r="J243" s="31" t="s">
        <v>324</v>
      </c>
      <c r="K243" s="11"/>
      <c r="L243" s="107">
        <f t="shared" si="19"/>
        <v>262500</v>
      </c>
      <c r="M243" s="107">
        <v>262500</v>
      </c>
      <c r="N243" s="107"/>
      <c r="O243" s="107">
        <f t="shared" si="20"/>
        <v>0</v>
      </c>
      <c r="P243" s="107"/>
      <c r="Q243" s="107"/>
      <c r="R243" s="107">
        <f t="shared" si="21"/>
        <v>0</v>
      </c>
      <c r="S243" s="107"/>
      <c r="T243" s="107"/>
      <c r="U243" s="107">
        <f t="shared" si="22"/>
        <v>0</v>
      </c>
      <c r="V243" s="107"/>
      <c r="W243" s="107"/>
      <c r="X243" s="107">
        <f t="shared" si="23"/>
        <v>0</v>
      </c>
      <c r="Y243" s="107"/>
      <c r="Z243" s="107"/>
      <c r="AA243" s="108">
        <f>C243+I243-L243-O243-U243-X243-R243</f>
        <v>0</v>
      </c>
      <c r="AB243" s="7">
        <v>45569</v>
      </c>
    </row>
    <row r="244" spans="1:28" ht="15.75" hidden="1" customHeight="1" x14ac:dyDescent="0.25">
      <c r="A244" s="24">
        <v>45552</v>
      </c>
      <c r="B244" s="25" t="s">
        <v>256</v>
      </c>
      <c r="C244" s="41">
        <v>130000</v>
      </c>
      <c r="D244" s="25" t="s">
        <v>46</v>
      </c>
      <c r="E244" s="25" t="s">
        <v>129</v>
      </c>
      <c r="F244" s="25">
        <v>2</v>
      </c>
      <c r="G244" s="25" t="s">
        <v>77</v>
      </c>
      <c r="H244" s="25"/>
      <c r="I244" s="11">
        <f t="shared" si="18"/>
        <v>0</v>
      </c>
      <c r="J244" s="31" t="s">
        <v>324</v>
      </c>
      <c r="K244" s="11"/>
      <c r="L244" s="107">
        <f t="shared" si="19"/>
        <v>130000</v>
      </c>
      <c r="M244" s="107">
        <v>130000</v>
      </c>
      <c r="N244" s="107"/>
      <c r="O244" s="107">
        <f t="shared" si="20"/>
        <v>0</v>
      </c>
      <c r="P244" s="107"/>
      <c r="Q244" s="107"/>
      <c r="R244" s="107">
        <f t="shared" si="21"/>
        <v>0</v>
      </c>
      <c r="S244" s="107"/>
      <c r="T244" s="107"/>
      <c r="U244" s="107">
        <f t="shared" si="22"/>
        <v>0</v>
      </c>
      <c r="V244" s="107"/>
      <c r="W244" s="107"/>
      <c r="X244" s="107">
        <f t="shared" si="23"/>
        <v>0</v>
      </c>
      <c r="Y244" s="107"/>
      <c r="Z244" s="107"/>
      <c r="AA244" s="108">
        <f>C244+I244-L244-O244-U244-X244-R244</f>
        <v>0</v>
      </c>
      <c r="AB244" s="7">
        <v>45569</v>
      </c>
    </row>
    <row r="245" spans="1:28" ht="15.75" hidden="1" customHeight="1" x14ac:dyDescent="0.25">
      <c r="A245" s="24">
        <v>45552</v>
      </c>
      <c r="B245" s="25" t="s">
        <v>122</v>
      </c>
      <c r="C245" s="41">
        <v>4000000</v>
      </c>
      <c r="D245" s="25" t="s">
        <v>46</v>
      </c>
      <c r="E245" s="25" t="s">
        <v>117</v>
      </c>
      <c r="F245" s="25">
        <v>10</v>
      </c>
      <c r="G245" s="25" t="s">
        <v>23</v>
      </c>
      <c r="H245" s="25"/>
      <c r="I245" s="11">
        <f t="shared" si="18"/>
        <v>0</v>
      </c>
      <c r="J245" s="31" t="s">
        <v>312</v>
      </c>
      <c r="K245" s="11"/>
      <c r="L245" s="107">
        <f t="shared" si="19"/>
        <v>0</v>
      </c>
      <c r="M245" s="107"/>
      <c r="N245" s="107"/>
      <c r="O245" s="107">
        <f t="shared" si="20"/>
        <v>4000000</v>
      </c>
      <c r="P245" s="107">
        <v>4000000</v>
      </c>
      <c r="Q245" s="107"/>
      <c r="R245" s="107">
        <f t="shared" si="21"/>
        <v>0</v>
      </c>
      <c r="S245" s="107"/>
      <c r="T245" s="107"/>
      <c r="U245" s="107">
        <f t="shared" si="22"/>
        <v>0</v>
      </c>
      <c r="V245" s="107"/>
      <c r="W245" s="107"/>
      <c r="X245" s="107">
        <f t="shared" si="23"/>
        <v>0</v>
      </c>
      <c r="Y245" s="107"/>
      <c r="Z245" s="107"/>
      <c r="AA245" s="108">
        <f>C245+I245-L245-O245-U245-X245-R245</f>
        <v>0</v>
      </c>
      <c r="AB245" s="7">
        <v>45567</v>
      </c>
    </row>
    <row r="246" spans="1:28" ht="15.75" hidden="1" customHeight="1" x14ac:dyDescent="0.25">
      <c r="A246" s="24">
        <v>45552</v>
      </c>
      <c r="B246" s="25" t="s">
        <v>122</v>
      </c>
      <c r="C246" s="41">
        <v>2267800</v>
      </c>
      <c r="D246" s="25" t="s">
        <v>46</v>
      </c>
      <c r="E246" s="25" t="s">
        <v>120</v>
      </c>
      <c r="F246" s="25">
        <v>49.3</v>
      </c>
      <c r="G246" s="25" t="s">
        <v>39</v>
      </c>
      <c r="H246" s="25"/>
      <c r="I246" s="11">
        <f t="shared" si="18"/>
        <v>0</v>
      </c>
      <c r="J246" s="31" t="s">
        <v>312</v>
      </c>
      <c r="K246" s="11"/>
      <c r="L246" s="107">
        <f t="shared" si="19"/>
        <v>0</v>
      </c>
      <c r="M246" s="107"/>
      <c r="N246" s="107"/>
      <c r="O246" s="107">
        <f t="shared" si="20"/>
        <v>2267800</v>
      </c>
      <c r="P246" s="107">
        <v>2267800</v>
      </c>
      <c r="Q246" s="107"/>
      <c r="R246" s="107">
        <f t="shared" si="21"/>
        <v>0</v>
      </c>
      <c r="S246" s="107"/>
      <c r="T246" s="107"/>
      <c r="U246" s="107">
        <f t="shared" si="22"/>
        <v>0</v>
      </c>
      <c r="V246" s="107"/>
      <c r="W246" s="107"/>
      <c r="X246" s="107">
        <f t="shared" si="23"/>
        <v>0</v>
      </c>
      <c r="Y246" s="107"/>
      <c r="Z246" s="107"/>
      <c r="AA246" s="108">
        <f>C246+I246-L246-O246-U246-X246-R246</f>
        <v>0</v>
      </c>
      <c r="AB246" s="7">
        <v>45567</v>
      </c>
    </row>
    <row r="247" spans="1:28" ht="15.75" hidden="1" customHeight="1" x14ac:dyDescent="0.25">
      <c r="A247" s="24">
        <v>45552</v>
      </c>
      <c r="B247" s="25" t="s">
        <v>122</v>
      </c>
      <c r="C247" s="41">
        <v>2152800</v>
      </c>
      <c r="D247" s="25" t="s">
        <v>46</v>
      </c>
      <c r="E247" s="25" t="s">
        <v>81</v>
      </c>
      <c r="F247" s="25">
        <v>46.8</v>
      </c>
      <c r="G247" s="25" t="s">
        <v>39</v>
      </c>
      <c r="H247" s="25"/>
      <c r="I247" s="11">
        <f t="shared" si="18"/>
        <v>0</v>
      </c>
      <c r="J247" s="31" t="s">
        <v>312</v>
      </c>
      <c r="K247" s="11"/>
      <c r="L247" s="107">
        <f t="shared" si="19"/>
        <v>0</v>
      </c>
      <c r="M247" s="107"/>
      <c r="N247" s="107"/>
      <c r="O247" s="107">
        <f t="shared" si="20"/>
        <v>2152800</v>
      </c>
      <c r="P247" s="107">
        <v>2152800</v>
      </c>
      <c r="Q247" s="107"/>
      <c r="R247" s="107">
        <f t="shared" si="21"/>
        <v>0</v>
      </c>
      <c r="S247" s="107"/>
      <c r="T247" s="107"/>
      <c r="U247" s="107">
        <f t="shared" si="22"/>
        <v>0</v>
      </c>
      <c r="V247" s="107"/>
      <c r="W247" s="107"/>
      <c r="X247" s="107">
        <f t="shared" si="23"/>
        <v>0</v>
      </c>
      <c r="Y247" s="107"/>
      <c r="Z247" s="107"/>
      <c r="AA247" s="108">
        <f>C247+I247-L247-O247-U247-X247-R247</f>
        <v>0</v>
      </c>
      <c r="AB247" s="7">
        <v>45567</v>
      </c>
    </row>
    <row r="248" spans="1:28" ht="15.75" hidden="1" customHeight="1" x14ac:dyDescent="0.25">
      <c r="A248" s="24">
        <v>45552</v>
      </c>
      <c r="B248" s="25" t="s">
        <v>739</v>
      </c>
      <c r="C248" s="41">
        <v>3240000</v>
      </c>
      <c r="D248" s="25" t="s">
        <v>46</v>
      </c>
      <c r="E248" s="25" t="s">
        <v>424</v>
      </c>
      <c r="F248" s="25">
        <v>60</v>
      </c>
      <c r="G248" s="25" t="s">
        <v>39</v>
      </c>
      <c r="H248" s="25"/>
      <c r="I248" s="11">
        <f t="shared" si="18"/>
        <v>0</v>
      </c>
      <c r="J248" s="26" t="s">
        <v>28</v>
      </c>
      <c r="K248" s="11"/>
      <c r="L248" s="107">
        <f t="shared" si="19"/>
        <v>0</v>
      </c>
      <c r="M248" s="107"/>
      <c r="N248" s="107"/>
      <c r="O248" s="107">
        <f t="shared" si="20"/>
        <v>0</v>
      </c>
      <c r="P248" s="107"/>
      <c r="Q248" s="107"/>
      <c r="R248" s="107">
        <f t="shared" si="21"/>
        <v>0</v>
      </c>
      <c r="S248" s="107"/>
      <c r="T248" s="107"/>
      <c r="U248" s="107">
        <f t="shared" si="22"/>
        <v>0</v>
      </c>
      <c r="V248" s="107"/>
      <c r="W248" s="107"/>
      <c r="X248" s="107">
        <f t="shared" si="23"/>
        <v>0</v>
      </c>
      <c r="Y248" s="107"/>
      <c r="Z248" s="107"/>
      <c r="AA248" s="108">
        <f>C248+I248-L248-O248-U248-X248-R248</f>
        <v>3240000</v>
      </c>
      <c r="AB248" s="7"/>
    </row>
    <row r="249" spans="1:28" ht="15.75" hidden="1" customHeight="1" x14ac:dyDescent="0.25">
      <c r="A249" s="29">
        <v>45552</v>
      </c>
      <c r="B249" s="27" t="s">
        <v>41</v>
      </c>
      <c r="C249" s="106">
        <v>340500</v>
      </c>
      <c r="D249" s="27" t="s">
        <v>46</v>
      </c>
      <c r="E249" s="27" t="s">
        <v>81</v>
      </c>
      <c r="F249" s="27">
        <v>23.4</v>
      </c>
      <c r="G249" s="27" t="s">
        <v>39</v>
      </c>
      <c r="H249" s="27"/>
      <c r="I249" s="15">
        <f t="shared" si="18"/>
        <v>0</v>
      </c>
      <c r="J249" s="17" t="s">
        <v>324</v>
      </c>
      <c r="K249" s="15"/>
      <c r="L249" s="136">
        <f t="shared" si="19"/>
        <v>340500</v>
      </c>
      <c r="M249" s="136">
        <v>340500</v>
      </c>
      <c r="N249" s="136"/>
      <c r="O249" s="136">
        <f t="shared" si="20"/>
        <v>0</v>
      </c>
      <c r="P249" s="136"/>
      <c r="Q249" s="136"/>
      <c r="R249" s="136">
        <f t="shared" si="21"/>
        <v>0</v>
      </c>
      <c r="S249" s="136"/>
      <c r="T249" s="136"/>
      <c r="U249" s="136">
        <f t="shared" si="22"/>
        <v>0</v>
      </c>
      <c r="V249" s="136"/>
      <c r="W249" s="136"/>
      <c r="X249" s="136">
        <f t="shared" si="23"/>
        <v>0</v>
      </c>
      <c r="Y249" s="136"/>
      <c r="Z249" s="136"/>
      <c r="AA249" s="137">
        <f>C249+I249-L249-O249-U249-X249-R249</f>
        <v>0</v>
      </c>
      <c r="AB249" s="138">
        <v>45568</v>
      </c>
    </row>
    <row r="250" spans="1:28" ht="15.75" hidden="1" customHeight="1" x14ac:dyDescent="0.25">
      <c r="A250" s="24">
        <v>45552</v>
      </c>
      <c r="B250" s="25" t="s">
        <v>41</v>
      </c>
      <c r="C250" s="41">
        <v>3125000</v>
      </c>
      <c r="D250" s="25" t="s">
        <v>46</v>
      </c>
      <c r="E250" s="25" t="s">
        <v>128</v>
      </c>
      <c r="F250" s="25">
        <v>25</v>
      </c>
      <c r="G250" s="25" t="s">
        <v>39</v>
      </c>
      <c r="H250" s="25"/>
      <c r="I250" s="11">
        <f t="shared" si="18"/>
        <v>0</v>
      </c>
      <c r="J250" s="12" t="s">
        <v>324</v>
      </c>
      <c r="K250" s="11"/>
      <c r="L250" s="107">
        <f t="shared" si="19"/>
        <v>3125000</v>
      </c>
      <c r="M250" s="107">
        <v>3125000</v>
      </c>
      <c r="N250" s="107"/>
      <c r="O250" s="107">
        <f t="shared" si="20"/>
        <v>0</v>
      </c>
      <c r="P250" s="107"/>
      <c r="Q250" s="107"/>
      <c r="R250" s="107">
        <f t="shared" si="21"/>
        <v>0</v>
      </c>
      <c r="S250" s="107"/>
      <c r="T250" s="107"/>
      <c r="U250" s="107">
        <f t="shared" si="22"/>
        <v>0</v>
      </c>
      <c r="V250" s="107"/>
      <c r="W250" s="107"/>
      <c r="X250" s="107">
        <f t="shared" si="23"/>
        <v>0</v>
      </c>
      <c r="Y250" s="107"/>
      <c r="Z250" s="107"/>
      <c r="AA250" s="108">
        <f>C250+I250-L250-O250-U250-X250-R250</f>
        <v>0</v>
      </c>
      <c r="AB250" s="7">
        <v>45568</v>
      </c>
    </row>
    <row r="251" spans="1:28" ht="15.75" hidden="1" customHeight="1" x14ac:dyDescent="0.25">
      <c r="A251" s="24">
        <v>45552</v>
      </c>
      <c r="B251" s="25" t="s">
        <v>41</v>
      </c>
      <c r="C251" s="41">
        <v>5400000</v>
      </c>
      <c r="D251" s="25" t="s">
        <v>46</v>
      </c>
      <c r="E251" s="25" t="s">
        <v>108</v>
      </c>
      <c r="F251" s="25">
        <v>3000</v>
      </c>
      <c r="G251" s="25" t="s">
        <v>34</v>
      </c>
      <c r="H251" s="25"/>
      <c r="I251" s="11">
        <f t="shared" si="18"/>
        <v>0</v>
      </c>
      <c r="J251" s="12" t="s">
        <v>324</v>
      </c>
      <c r="K251" s="11"/>
      <c r="L251" s="107">
        <f t="shared" si="19"/>
        <v>5400000</v>
      </c>
      <c r="M251" s="107">
        <v>4155000</v>
      </c>
      <c r="N251" s="107">
        <v>1245000</v>
      </c>
      <c r="O251" s="107">
        <f t="shared" si="20"/>
        <v>0</v>
      </c>
      <c r="P251" s="107"/>
      <c r="Q251" s="107"/>
      <c r="R251" s="107">
        <f t="shared" si="21"/>
        <v>0</v>
      </c>
      <c r="S251" s="107"/>
      <c r="T251" s="107"/>
      <c r="U251" s="107">
        <f t="shared" si="22"/>
        <v>0</v>
      </c>
      <c r="V251" s="107"/>
      <c r="W251" s="107"/>
      <c r="X251" s="107">
        <f t="shared" si="23"/>
        <v>0</v>
      </c>
      <c r="Y251" s="107"/>
      <c r="Z251" s="107"/>
      <c r="AA251" s="108">
        <f>C251+I251-L251-O251-U251-X251-R251</f>
        <v>0</v>
      </c>
      <c r="AB251" s="7">
        <v>45568</v>
      </c>
    </row>
    <row r="252" spans="1:28" ht="15.75" hidden="1" customHeight="1" x14ac:dyDescent="0.25">
      <c r="A252" s="24">
        <v>45552</v>
      </c>
      <c r="B252" s="25" t="s">
        <v>41</v>
      </c>
      <c r="C252" s="41">
        <v>1020000</v>
      </c>
      <c r="D252" s="25" t="s">
        <v>46</v>
      </c>
      <c r="E252" s="25" t="s">
        <v>1259</v>
      </c>
      <c r="F252" s="25">
        <v>1000</v>
      </c>
      <c r="G252" s="25" t="s">
        <v>34</v>
      </c>
      <c r="H252" s="25"/>
      <c r="I252" s="11">
        <f t="shared" ref="I252:I314" si="24">F252*H252</f>
        <v>0</v>
      </c>
      <c r="J252" s="12" t="s">
        <v>324</v>
      </c>
      <c r="K252" s="11"/>
      <c r="L252" s="107">
        <f t="shared" ref="L252:L314" si="25">M252+N252</f>
        <v>1020000</v>
      </c>
      <c r="M252" s="107"/>
      <c r="N252" s="107">
        <v>1020000</v>
      </c>
      <c r="O252" s="107">
        <f t="shared" ref="O252:O314" si="26">P252+Q252</f>
        <v>0</v>
      </c>
      <c r="P252" s="107"/>
      <c r="Q252" s="107"/>
      <c r="R252" s="107">
        <f t="shared" ref="R252:R314" si="27">S252+T252</f>
        <v>0</v>
      </c>
      <c r="S252" s="107"/>
      <c r="T252" s="107"/>
      <c r="U252" s="107">
        <f t="shared" ref="U252:U314" si="28">V252+W252</f>
        <v>0</v>
      </c>
      <c r="V252" s="107"/>
      <c r="W252" s="107"/>
      <c r="X252" s="107">
        <f t="shared" ref="X252:X314" si="29">Y252+Z252</f>
        <v>0</v>
      </c>
      <c r="Y252" s="107"/>
      <c r="Z252" s="107"/>
      <c r="AA252" s="108">
        <f>C252+I252-L252-O252-U252-X252-R252</f>
        <v>0</v>
      </c>
      <c r="AB252" s="7">
        <v>45573</v>
      </c>
    </row>
    <row r="253" spans="1:28" ht="15.75" hidden="1" customHeight="1" x14ac:dyDescent="0.25">
      <c r="A253" s="24">
        <v>45552</v>
      </c>
      <c r="B253" s="25" t="s">
        <v>226</v>
      </c>
      <c r="C253" s="41">
        <v>5100000</v>
      </c>
      <c r="D253" s="25" t="s">
        <v>46</v>
      </c>
      <c r="E253" s="25" t="s">
        <v>1517</v>
      </c>
      <c r="F253" s="25">
        <v>6</v>
      </c>
      <c r="G253" s="25" t="s">
        <v>27</v>
      </c>
      <c r="H253" s="25"/>
      <c r="I253" s="11">
        <f t="shared" si="24"/>
        <v>0</v>
      </c>
      <c r="J253" s="26" t="s">
        <v>28</v>
      </c>
      <c r="K253" s="11" t="s">
        <v>1962</v>
      </c>
      <c r="L253" s="107">
        <f t="shared" si="25"/>
        <v>0</v>
      </c>
      <c r="M253" s="107"/>
      <c r="N253" s="107"/>
      <c r="O253" s="107">
        <f t="shared" si="26"/>
        <v>0</v>
      </c>
      <c r="P253" s="107"/>
      <c r="Q253" s="107"/>
      <c r="R253" s="107">
        <f t="shared" si="27"/>
        <v>0</v>
      </c>
      <c r="S253" s="107"/>
      <c r="T253" s="107"/>
      <c r="U253" s="107">
        <f t="shared" si="28"/>
        <v>0</v>
      </c>
      <c r="V253" s="107"/>
      <c r="W253" s="107"/>
      <c r="X253" s="107">
        <f t="shared" si="29"/>
        <v>0</v>
      </c>
      <c r="Y253" s="107"/>
      <c r="Z253" s="107"/>
      <c r="AA253" s="108">
        <f>C253+I253-L253-O253-U253-X253-R253</f>
        <v>5100000</v>
      </c>
      <c r="AB253" s="7"/>
    </row>
    <row r="254" spans="1:28" ht="15.75" hidden="1" customHeight="1" x14ac:dyDescent="0.25">
      <c r="A254" s="29">
        <v>45553</v>
      </c>
      <c r="B254" s="27" t="s">
        <v>800</v>
      </c>
      <c r="C254" s="106">
        <v>400000</v>
      </c>
      <c r="D254" s="27" t="s">
        <v>46</v>
      </c>
      <c r="E254" s="27" t="s">
        <v>173</v>
      </c>
      <c r="F254" s="27">
        <v>100</v>
      </c>
      <c r="G254" s="27" t="s">
        <v>34</v>
      </c>
      <c r="H254" s="27"/>
      <c r="I254" s="15">
        <f t="shared" si="24"/>
        <v>0</v>
      </c>
      <c r="J254" s="32" t="s">
        <v>312</v>
      </c>
      <c r="K254" s="15" t="s">
        <v>1944</v>
      </c>
      <c r="L254" s="136">
        <f t="shared" si="25"/>
        <v>0</v>
      </c>
      <c r="M254" s="136"/>
      <c r="N254" s="136"/>
      <c r="O254" s="136">
        <f t="shared" si="26"/>
        <v>400000</v>
      </c>
      <c r="P254" s="136">
        <v>400000</v>
      </c>
      <c r="Q254" s="136"/>
      <c r="R254" s="136">
        <f t="shared" si="27"/>
        <v>0</v>
      </c>
      <c r="S254" s="136"/>
      <c r="T254" s="136"/>
      <c r="U254" s="136">
        <f t="shared" si="28"/>
        <v>0</v>
      </c>
      <c r="V254" s="136"/>
      <c r="W254" s="136"/>
      <c r="X254" s="136">
        <f t="shared" si="29"/>
        <v>0</v>
      </c>
      <c r="Y254" s="136"/>
      <c r="Z254" s="136"/>
      <c r="AA254" s="137">
        <f>C254+I254-L254-O254-U254-X254-R254</f>
        <v>0</v>
      </c>
      <c r="AB254" s="138">
        <v>45576</v>
      </c>
    </row>
    <row r="255" spans="1:28" ht="15.75" hidden="1" customHeight="1" x14ac:dyDescent="0.25">
      <c r="A255" s="24">
        <v>45553</v>
      </c>
      <c r="B255" s="25" t="s">
        <v>800</v>
      </c>
      <c r="C255" s="41">
        <v>400000</v>
      </c>
      <c r="D255" s="25"/>
      <c r="E255" s="25" t="s">
        <v>53</v>
      </c>
      <c r="F255" s="25">
        <v>1</v>
      </c>
      <c r="G255" s="25" t="s">
        <v>23</v>
      </c>
      <c r="H255" s="25"/>
      <c r="I255" s="11">
        <f t="shared" si="24"/>
        <v>0</v>
      </c>
      <c r="J255" s="31" t="s">
        <v>312</v>
      </c>
      <c r="K255" s="11" t="s">
        <v>1944</v>
      </c>
      <c r="L255" s="107">
        <f t="shared" si="25"/>
        <v>0</v>
      </c>
      <c r="M255" s="107"/>
      <c r="N255" s="107"/>
      <c r="O255" s="107">
        <f t="shared" si="26"/>
        <v>400000</v>
      </c>
      <c r="P255" s="107">
        <v>400000</v>
      </c>
      <c r="Q255" s="107"/>
      <c r="R255" s="107">
        <f t="shared" si="27"/>
        <v>0</v>
      </c>
      <c r="S255" s="107"/>
      <c r="T255" s="107"/>
      <c r="U255" s="107">
        <f t="shared" si="28"/>
        <v>0</v>
      </c>
      <c r="V255" s="107"/>
      <c r="W255" s="107"/>
      <c r="X255" s="107">
        <f t="shared" si="29"/>
        <v>0</v>
      </c>
      <c r="Y255" s="107"/>
      <c r="Z255" s="107"/>
      <c r="AA255" s="108">
        <f>C255+I255-L255-O255-U255-X255-R255</f>
        <v>0</v>
      </c>
      <c r="AB255" s="7">
        <v>45576</v>
      </c>
    </row>
    <row r="256" spans="1:28" ht="15.75" hidden="1" customHeight="1" x14ac:dyDescent="0.25">
      <c r="A256" s="24">
        <v>45553</v>
      </c>
      <c r="B256" s="25" t="s">
        <v>231</v>
      </c>
      <c r="C256" s="41">
        <v>6175000</v>
      </c>
      <c r="D256" s="25" t="s">
        <v>46</v>
      </c>
      <c r="E256" s="25" t="s">
        <v>138</v>
      </c>
      <c r="F256" s="25">
        <v>4750</v>
      </c>
      <c r="G256" s="25" t="s">
        <v>34</v>
      </c>
      <c r="H256" s="25"/>
      <c r="I256" s="11">
        <f t="shared" si="24"/>
        <v>0</v>
      </c>
      <c r="J256" s="31" t="s">
        <v>312</v>
      </c>
      <c r="K256" s="11"/>
      <c r="L256" s="107">
        <f t="shared" si="25"/>
        <v>0</v>
      </c>
      <c r="M256" s="107"/>
      <c r="N256" s="107"/>
      <c r="O256" s="107">
        <f t="shared" si="26"/>
        <v>6175000</v>
      </c>
      <c r="P256" s="107">
        <v>5010000</v>
      </c>
      <c r="Q256" s="107">
        <v>1165000</v>
      </c>
      <c r="R256" s="107">
        <f t="shared" si="27"/>
        <v>0</v>
      </c>
      <c r="S256" s="107"/>
      <c r="T256" s="107"/>
      <c r="U256" s="107">
        <f t="shared" si="28"/>
        <v>0</v>
      </c>
      <c r="V256" s="107"/>
      <c r="W256" s="107"/>
      <c r="X256" s="107">
        <f t="shared" si="29"/>
        <v>0</v>
      </c>
      <c r="Y256" s="107"/>
      <c r="Z256" s="107"/>
      <c r="AA256" s="108">
        <f>C256+I256-L256-O256-U256-X256-R256</f>
        <v>0</v>
      </c>
      <c r="AB256" s="7">
        <v>45576</v>
      </c>
    </row>
    <row r="257" spans="1:28" ht="15.75" hidden="1" customHeight="1" x14ac:dyDescent="0.25">
      <c r="A257" s="24">
        <v>45553</v>
      </c>
      <c r="B257" s="25" t="s">
        <v>231</v>
      </c>
      <c r="C257" s="41">
        <v>2139000</v>
      </c>
      <c r="D257" s="25" t="s">
        <v>46</v>
      </c>
      <c r="E257" s="25" t="s">
        <v>81</v>
      </c>
      <c r="F257" s="25">
        <v>46.5</v>
      </c>
      <c r="G257" s="25" t="s">
        <v>39</v>
      </c>
      <c r="H257" s="25"/>
      <c r="I257" s="11">
        <f t="shared" si="24"/>
        <v>0</v>
      </c>
      <c r="J257" s="31" t="s">
        <v>312</v>
      </c>
      <c r="K257" s="11"/>
      <c r="L257" s="107">
        <f t="shared" si="25"/>
        <v>0</v>
      </c>
      <c r="M257" s="107"/>
      <c r="N257" s="107"/>
      <c r="O257" s="107">
        <f t="shared" si="26"/>
        <v>2139000</v>
      </c>
      <c r="P257" s="107">
        <v>1304000</v>
      </c>
      <c r="Q257" s="107">
        <v>835000</v>
      </c>
      <c r="R257" s="107">
        <f t="shared" si="27"/>
        <v>0</v>
      </c>
      <c r="S257" s="107"/>
      <c r="T257" s="107"/>
      <c r="U257" s="107">
        <f t="shared" si="28"/>
        <v>0</v>
      </c>
      <c r="V257" s="107"/>
      <c r="W257" s="107"/>
      <c r="X257" s="107">
        <f t="shared" si="29"/>
        <v>0</v>
      </c>
      <c r="Y257" s="107"/>
      <c r="Z257" s="107"/>
      <c r="AA257" s="108">
        <f>C257+I257-L257-O257-U257-X257-R257</f>
        <v>0</v>
      </c>
      <c r="AB257" s="7">
        <v>45589</v>
      </c>
    </row>
    <row r="258" spans="1:28" ht="15.75" hidden="1" customHeight="1" x14ac:dyDescent="0.25">
      <c r="A258" s="24">
        <v>45553</v>
      </c>
      <c r="B258" s="25" t="s">
        <v>51</v>
      </c>
      <c r="C258" s="41">
        <v>4612500</v>
      </c>
      <c r="D258" s="25" t="s">
        <v>46</v>
      </c>
      <c r="E258" s="25" t="s">
        <v>145</v>
      </c>
      <c r="F258" s="25">
        <v>102.5</v>
      </c>
      <c r="G258" s="25" t="s">
        <v>39</v>
      </c>
      <c r="H258" s="25"/>
      <c r="I258" s="11">
        <f t="shared" si="24"/>
        <v>0</v>
      </c>
      <c r="J258" s="31" t="s">
        <v>312</v>
      </c>
      <c r="K258" s="11" t="s">
        <v>1939</v>
      </c>
      <c r="L258" s="107">
        <f t="shared" si="25"/>
        <v>0</v>
      </c>
      <c r="M258" s="107"/>
      <c r="N258" s="107"/>
      <c r="O258" s="107">
        <f t="shared" si="26"/>
        <v>4612500</v>
      </c>
      <c r="P258" s="107"/>
      <c r="Q258" s="107">
        <v>4612500</v>
      </c>
      <c r="R258" s="107">
        <f t="shared" si="27"/>
        <v>0</v>
      </c>
      <c r="S258" s="107"/>
      <c r="T258" s="107"/>
      <c r="U258" s="107">
        <f t="shared" si="28"/>
        <v>0</v>
      </c>
      <c r="V258" s="107"/>
      <c r="W258" s="107"/>
      <c r="X258" s="107">
        <f t="shared" si="29"/>
        <v>0</v>
      </c>
      <c r="Y258" s="107"/>
      <c r="Z258" s="107"/>
      <c r="AA258" s="108">
        <f>C258+I258-L258-O258-U258-X258-R258</f>
        <v>0</v>
      </c>
      <c r="AB258" s="7">
        <v>45589</v>
      </c>
    </row>
    <row r="259" spans="1:28" ht="15.75" hidden="1" customHeight="1" x14ac:dyDescent="0.25">
      <c r="A259" s="24">
        <v>45553</v>
      </c>
      <c r="B259" s="25" t="s">
        <v>51</v>
      </c>
      <c r="C259" s="41">
        <v>4468500</v>
      </c>
      <c r="D259" s="25" t="s">
        <v>46</v>
      </c>
      <c r="E259" s="25" t="s">
        <v>299</v>
      </c>
      <c r="F259" s="25">
        <v>99.3</v>
      </c>
      <c r="G259" s="25" t="s">
        <v>39</v>
      </c>
      <c r="H259" s="25"/>
      <c r="I259" s="11">
        <f t="shared" si="24"/>
        <v>0</v>
      </c>
      <c r="J259" s="31" t="s">
        <v>312</v>
      </c>
      <c r="K259" s="11" t="s">
        <v>1939</v>
      </c>
      <c r="L259" s="107">
        <f t="shared" si="25"/>
        <v>0</v>
      </c>
      <c r="M259" s="107"/>
      <c r="N259" s="107"/>
      <c r="O259" s="107">
        <f t="shared" si="26"/>
        <v>4468500</v>
      </c>
      <c r="P259" s="107"/>
      <c r="Q259" s="107">
        <v>4468500</v>
      </c>
      <c r="R259" s="107">
        <f t="shared" si="27"/>
        <v>0</v>
      </c>
      <c r="S259" s="107"/>
      <c r="T259" s="107"/>
      <c r="U259" s="107">
        <f t="shared" si="28"/>
        <v>0</v>
      </c>
      <c r="V259" s="107"/>
      <c r="W259" s="107"/>
      <c r="X259" s="107">
        <f t="shared" si="29"/>
        <v>0</v>
      </c>
      <c r="Y259" s="107"/>
      <c r="Z259" s="107"/>
      <c r="AA259" s="108">
        <f>C259+I259-L259-O259-U259-X259-R259</f>
        <v>0</v>
      </c>
      <c r="AB259" s="7">
        <v>45589</v>
      </c>
    </row>
    <row r="260" spans="1:28" ht="15.75" hidden="1" customHeight="1" x14ac:dyDescent="0.25">
      <c r="A260" s="24">
        <v>45553</v>
      </c>
      <c r="B260" s="25" t="s">
        <v>253</v>
      </c>
      <c r="C260" s="41">
        <v>700000</v>
      </c>
      <c r="D260" s="25" t="s">
        <v>46</v>
      </c>
      <c r="E260" s="25" t="s">
        <v>127</v>
      </c>
      <c r="F260" s="25">
        <v>10</v>
      </c>
      <c r="G260" s="25" t="s">
        <v>39</v>
      </c>
      <c r="H260" s="25"/>
      <c r="I260" s="11">
        <f t="shared" si="24"/>
        <v>0</v>
      </c>
      <c r="J260" s="26" t="s">
        <v>28</v>
      </c>
      <c r="K260" s="11" t="s">
        <v>1940</v>
      </c>
      <c r="L260" s="107">
        <f t="shared" si="25"/>
        <v>0</v>
      </c>
      <c r="M260" s="107"/>
      <c r="N260" s="107"/>
      <c r="O260" s="107">
        <f t="shared" si="26"/>
        <v>0</v>
      </c>
      <c r="P260" s="107"/>
      <c r="Q260" s="107"/>
      <c r="R260" s="107">
        <f t="shared" si="27"/>
        <v>0</v>
      </c>
      <c r="S260" s="107"/>
      <c r="T260" s="107"/>
      <c r="U260" s="107">
        <f t="shared" si="28"/>
        <v>0</v>
      </c>
      <c r="V260" s="107"/>
      <c r="W260" s="107"/>
      <c r="X260" s="107">
        <f t="shared" si="29"/>
        <v>0</v>
      </c>
      <c r="Y260" s="107"/>
      <c r="Z260" s="107"/>
      <c r="AA260" s="108">
        <f>C260+I260-L260-O260-U260-X260-R260</f>
        <v>700000</v>
      </c>
      <c r="AB260" s="7"/>
    </row>
    <row r="261" spans="1:28" ht="15.75" hidden="1" customHeight="1" x14ac:dyDescent="0.25">
      <c r="A261" s="24">
        <v>45553</v>
      </c>
      <c r="B261" s="25" t="s">
        <v>253</v>
      </c>
      <c r="C261" s="41">
        <v>1200000</v>
      </c>
      <c r="D261" s="25" t="s">
        <v>46</v>
      </c>
      <c r="E261" s="25" t="s">
        <v>189</v>
      </c>
      <c r="F261" s="25">
        <v>3</v>
      </c>
      <c r="G261" s="25" t="s">
        <v>23</v>
      </c>
      <c r="H261" s="25"/>
      <c r="I261" s="11">
        <f t="shared" si="24"/>
        <v>0</v>
      </c>
      <c r="J261" s="26" t="s">
        <v>28</v>
      </c>
      <c r="K261" s="11" t="s">
        <v>1940</v>
      </c>
      <c r="L261" s="107">
        <f t="shared" si="25"/>
        <v>0</v>
      </c>
      <c r="M261" s="107"/>
      <c r="N261" s="107"/>
      <c r="O261" s="107">
        <f t="shared" si="26"/>
        <v>0</v>
      </c>
      <c r="P261" s="107"/>
      <c r="Q261" s="107"/>
      <c r="R261" s="107">
        <f t="shared" si="27"/>
        <v>0</v>
      </c>
      <c r="S261" s="107"/>
      <c r="T261" s="107"/>
      <c r="U261" s="107">
        <f t="shared" si="28"/>
        <v>0</v>
      </c>
      <c r="V261" s="107"/>
      <c r="W261" s="107"/>
      <c r="X261" s="107">
        <f t="shared" si="29"/>
        <v>0</v>
      </c>
      <c r="Y261" s="107"/>
      <c r="Z261" s="107"/>
      <c r="AA261" s="108">
        <f>C261+I261-L261-O261-U261-X261-R261</f>
        <v>1200000</v>
      </c>
      <c r="AB261" s="7"/>
    </row>
    <row r="262" spans="1:28" ht="15.75" hidden="1" customHeight="1" x14ac:dyDescent="0.25">
      <c r="A262" s="29">
        <v>45553</v>
      </c>
      <c r="B262" s="27" t="s">
        <v>472</v>
      </c>
      <c r="C262" s="106">
        <v>400000</v>
      </c>
      <c r="D262" s="27" t="s">
        <v>46</v>
      </c>
      <c r="E262" s="27" t="s">
        <v>53</v>
      </c>
      <c r="F262" s="27">
        <v>1</v>
      </c>
      <c r="G262" s="27" t="s">
        <v>23</v>
      </c>
      <c r="H262" s="27"/>
      <c r="I262" s="15">
        <f t="shared" si="24"/>
        <v>0</v>
      </c>
      <c r="J262" s="32" t="s">
        <v>312</v>
      </c>
      <c r="K262" s="15"/>
      <c r="L262" s="136">
        <f t="shared" si="25"/>
        <v>0</v>
      </c>
      <c r="M262" s="136"/>
      <c r="N262" s="136"/>
      <c r="O262" s="136">
        <f t="shared" si="26"/>
        <v>400000</v>
      </c>
      <c r="P262" s="136">
        <v>400000</v>
      </c>
      <c r="Q262" s="136"/>
      <c r="R262" s="136">
        <f t="shared" si="27"/>
        <v>0</v>
      </c>
      <c r="S262" s="136"/>
      <c r="T262" s="136"/>
      <c r="U262" s="136">
        <f t="shared" si="28"/>
        <v>0</v>
      </c>
      <c r="V262" s="136"/>
      <c r="W262" s="136"/>
      <c r="X262" s="136">
        <f t="shared" si="29"/>
        <v>0</v>
      </c>
      <c r="Y262" s="136"/>
      <c r="Z262" s="136"/>
      <c r="AA262" s="137">
        <f>C262+I262-L262-O262-U262-X262-R262</f>
        <v>0</v>
      </c>
      <c r="AB262" s="138">
        <v>45575</v>
      </c>
    </row>
    <row r="263" spans="1:28" ht="15.75" hidden="1" customHeight="1" x14ac:dyDescent="0.25">
      <c r="A263" s="24">
        <v>45553</v>
      </c>
      <c r="B263" s="25" t="s">
        <v>72</v>
      </c>
      <c r="C263" s="41">
        <v>3080000</v>
      </c>
      <c r="D263" s="25" t="s">
        <v>46</v>
      </c>
      <c r="E263" s="25" t="s">
        <v>982</v>
      </c>
      <c r="F263" s="25">
        <v>11000</v>
      </c>
      <c r="G263" s="25" t="s">
        <v>34</v>
      </c>
      <c r="H263" s="25"/>
      <c r="I263" s="11">
        <f t="shared" si="24"/>
        <v>0</v>
      </c>
      <c r="J263" s="38" t="s">
        <v>78</v>
      </c>
      <c r="K263" s="11" t="s">
        <v>1942</v>
      </c>
      <c r="L263" s="107">
        <f t="shared" si="25"/>
        <v>0</v>
      </c>
      <c r="M263" s="107"/>
      <c r="N263" s="107"/>
      <c r="O263" s="107">
        <f t="shared" si="26"/>
        <v>0</v>
      </c>
      <c r="P263" s="107"/>
      <c r="Q263" s="107"/>
      <c r="R263" s="107">
        <f t="shared" si="27"/>
        <v>0</v>
      </c>
      <c r="S263" s="107"/>
      <c r="T263" s="107"/>
      <c r="U263" s="107">
        <f t="shared" si="28"/>
        <v>0</v>
      </c>
      <c r="V263" s="107"/>
      <c r="W263" s="107"/>
      <c r="X263" s="107">
        <f t="shared" si="29"/>
        <v>0</v>
      </c>
      <c r="Y263" s="107"/>
      <c r="Z263" s="107"/>
      <c r="AA263" s="108">
        <f>C263+I263-L263-O263-U263-X263-R263</f>
        <v>3080000</v>
      </c>
      <c r="AB263" s="7"/>
    </row>
    <row r="264" spans="1:28" ht="15.75" hidden="1" customHeight="1" x14ac:dyDescent="0.25">
      <c r="A264" s="29">
        <v>45554</v>
      </c>
      <c r="B264" s="27" t="s">
        <v>256</v>
      </c>
      <c r="C264" s="106">
        <v>450000</v>
      </c>
      <c r="D264" s="27" t="s">
        <v>46</v>
      </c>
      <c r="E264" s="27" t="s">
        <v>217</v>
      </c>
      <c r="F264" s="27">
        <v>5</v>
      </c>
      <c r="G264" s="27" t="s">
        <v>39</v>
      </c>
      <c r="H264" s="27"/>
      <c r="I264" s="15">
        <f t="shared" si="24"/>
        <v>0</v>
      </c>
      <c r="J264" s="32" t="s">
        <v>324</v>
      </c>
      <c r="K264" s="15"/>
      <c r="L264" s="136">
        <f t="shared" si="25"/>
        <v>450000</v>
      </c>
      <c r="M264" s="136">
        <v>450000</v>
      </c>
      <c r="N264" s="136"/>
      <c r="O264" s="136">
        <f t="shared" si="26"/>
        <v>0</v>
      </c>
      <c r="P264" s="136"/>
      <c r="Q264" s="136"/>
      <c r="R264" s="136">
        <f t="shared" si="27"/>
        <v>0</v>
      </c>
      <c r="S264" s="136"/>
      <c r="T264" s="136"/>
      <c r="U264" s="136">
        <f t="shared" si="28"/>
        <v>0</v>
      </c>
      <c r="V264" s="136"/>
      <c r="W264" s="136"/>
      <c r="X264" s="136">
        <f t="shared" si="29"/>
        <v>0</v>
      </c>
      <c r="Y264" s="136"/>
      <c r="Z264" s="136"/>
      <c r="AA264" s="137">
        <f>C264+I264-L264-O264-U264-X264-R264</f>
        <v>0</v>
      </c>
      <c r="AB264" s="138">
        <v>45569</v>
      </c>
    </row>
    <row r="265" spans="1:28" ht="15.75" hidden="1" customHeight="1" x14ac:dyDescent="0.25">
      <c r="A265" s="24">
        <v>45554</v>
      </c>
      <c r="B265" s="25" t="s">
        <v>256</v>
      </c>
      <c r="C265" s="41">
        <v>1000000</v>
      </c>
      <c r="D265" s="25" t="s">
        <v>46</v>
      </c>
      <c r="E265" s="25" t="s">
        <v>130</v>
      </c>
      <c r="F265" s="25">
        <v>20</v>
      </c>
      <c r="G265" s="25" t="s">
        <v>77</v>
      </c>
      <c r="H265" s="25"/>
      <c r="I265" s="11">
        <f t="shared" si="24"/>
        <v>0</v>
      </c>
      <c r="J265" s="31" t="s">
        <v>324</v>
      </c>
      <c r="K265" s="11"/>
      <c r="L265" s="107">
        <f t="shared" si="25"/>
        <v>257000</v>
      </c>
      <c r="M265" s="107">
        <v>257000</v>
      </c>
      <c r="N265" s="107"/>
      <c r="O265" s="107">
        <f t="shared" si="26"/>
        <v>0</v>
      </c>
      <c r="P265" s="107"/>
      <c r="Q265" s="107"/>
      <c r="R265" s="107">
        <f t="shared" si="27"/>
        <v>743000</v>
      </c>
      <c r="S265" s="107">
        <v>743000</v>
      </c>
      <c r="T265" s="107"/>
      <c r="U265" s="107">
        <f t="shared" si="28"/>
        <v>0</v>
      </c>
      <c r="V265" s="107"/>
      <c r="W265" s="107"/>
      <c r="X265" s="107">
        <f t="shared" si="29"/>
        <v>0</v>
      </c>
      <c r="Y265" s="107"/>
      <c r="Z265" s="107"/>
      <c r="AA265" s="108">
        <f>C265+I265-L265-O265-U265-X265-R265</f>
        <v>0</v>
      </c>
      <c r="AB265" s="7">
        <v>45572</v>
      </c>
    </row>
    <row r="266" spans="1:28" ht="15.75" hidden="1" customHeight="1" x14ac:dyDescent="0.25">
      <c r="A266" s="24">
        <v>45554</v>
      </c>
      <c r="B266" s="25" t="s">
        <v>1954</v>
      </c>
      <c r="C266" s="41">
        <v>1500000</v>
      </c>
      <c r="D266" s="25" t="s">
        <v>46</v>
      </c>
      <c r="E266" s="25" t="s">
        <v>259</v>
      </c>
      <c r="F266" s="25">
        <v>2000</v>
      </c>
      <c r="G266" s="25" t="s">
        <v>34</v>
      </c>
      <c r="H266" s="25"/>
      <c r="I266" s="11">
        <f t="shared" si="24"/>
        <v>0</v>
      </c>
      <c r="J266" s="31" t="s">
        <v>324</v>
      </c>
      <c r="K266" s="11"/>
      <c r="L266" s="107">
        <f t="shared" si="25"/>
        <v>1500000</v>
      </c>
      <c r="M266" s="107">
        <v>1500000</v>
      </c>
      <c r="N266" s="107"/>
      <c r="O266" s="107">
        <f t="shared" si="26"/>
        <v>0</v>
      </c>
      <c r="P266" s="107"/>
      <c r="Q266" s="107"/>
      <c r="R266" s="107">
        <f t="shared" si="27"/>
        <v>0</v>
      </c>
      <c r="S266" s="107"/>
      <c r="T266" s="107"/>
      <c r="U266" s="107">
        <f t="shared" si="28"/>
        <v>0</v>
      </c>
      <c r="V266" s="107"/>
      <c r="W266" s="107"/>
      <c r="X266" s="107">
        <f t="shared" si="29"/>
        <v>0</v>
      </c>
      <c r="Y266" s="107"/>
      <c r="Z266" s="107"/>
      <c r="AA266" s="108">
        <f>C266+I266-L266-O266-U266-X266-R266</f>
        <v>0</v>
      </c>
      <c r="AB266" s="7">
        <v>45556</v>
      </c>
    </row>
    <row r="267" spans="1:28" ht="15.75" hidden="1" customHeight="1" x14ac:dyDescent="0.25">
      <c r="A267" s="24">
        <v>45554</v>
      </c>
      <c r="B267" s="25" t="s">
        <v>266</v>
      </c>
      <c r="C267" s="41">
        <v>1200000</v>
      </c>
      <c r="D267" s="25" t="s">
        <v>46</v>
      </c>
      <c r="E267" s="25" t="s">
        <v>64</v>
      </c>
      <c r="F267" s="25">
        <v>20</v>
      </c>
      <c r="G267" s="25" t="s">
        <v>39</v>
      </c>
      <c r="H267" s="25"/>
      <c r="I267" s="11">
        <f t="shared" si="24"/>
        <v>0</v>
      </c>
      <c r="J267" s="31" t="s">
        <v>312</v>
      </c>
      <c r="K267" s="11" t="s">
        <v>1961</v>
      </c>
      <c r="L267" s="107">
        <f t="shared" si="25"/>
        <v>0</v>
      </c>
      <c r="M267" s="107"/>
      <c r="N267" s="107"/>
      <c r="O267" s="107">
        <f t="shared" si="26"/>
        <v>1200000</v>
      </c>
      <c r="P267" s="107">
        <v>1200000</v>
      </c>
      <c r="Q267" s="107"/>
      <c r="R267" s="107">
        <f t="shared" si="27"/>
        <v>0</v>
      </c>
      <c r="S267" s="107"/>
      <c r="T267" s="107"/>
      <c r="U267" s="107">
        <f t="shared" si="28"/>
        <v>0</v>
      </c>
      <c r="V267" s="107"/>
      <c r="W267" s="107"/>
      <c r="X267" s="107">
        <f t="shared" si="29"/>
        <v>0</v>
      </c>
      <c r="Y267" s="107"/>
      <c r="Z267" s="107"/>
      <c r="AA267" s="108">
        <f>C267+I267-L267-O267-U267-X267-R267</f>
        <v>0</v>
      </c>
      <c r="AB267" s="7">
        <v>45580</v>
      </c>
    </row>
    <row r="268" spans="1:28" ht="15.75" hidden="1" customHeight="1" x14ac:dyDescent="0.25">
      <c r="A268" s="24">
        <v>45554</v>
      </c>
      <c r="B268" s="25" t="s">
        <v>266</v>
      </c>
      <c r="C268" s="41">
        <v>938399.99999999988</v>
      </c>
      <c r="D268" s="25" t="s">
        <v>46</v>
      </c>
      <c r="E268" s="25" t="s">
        <v>137</v>
      </c>
      <c r="F268" s="25">
        <v>20.399999999999999</v>
      </c>
      <c r="G268" s="25" t="s">
        <v>39</v>
      </c>
      <c r="H268" s="25"/>
      <c r="I268" s="11">
        <f t="shared" si="24"/>
        <v>0</v>
      </c>
      <c r="J268" s="31" t="s">
        <v>312</v>
      </c>
      <c r="K268" s="11" t="s">
        <v>1961</v>
      </c>
      <c r="L268" s="107">
        <f t="shared" si="25"/>
        <v>0</v>
      </c>
      <c r="M268" s="107"/>
      <c r="N268" s="107"/>
      <c r="O268" s="107">
        <f t="shared" si="26"/>
        <v>938400</v>
      </c>
      <c r="P268" s="107">
        <v>938400</v>
      </c>
      <c r="Q268" s="107"/>
      <c r="R268" s="107">
        <f t="shared" si="27"/>
        <v>0</v>
      </c>
      <c r="S268" s="107"/>
      <c r="T268" s="107"/>
      <c r="U268" s="107">
        <f t="shared" si="28"/>
        <v>0</v>
      </c>
      <c r="V268" s="107"/>
      <c r="W268" s="107"/>
      <c r="X268" s="107">
        <f t="shared" si="29"/>
        <v>0</v>
      </c>
      <c r="Y268" s="107"/>
      <c r="Z268" s="107"/>
      <c r="AA268" s="108">
        <f>C268+I268-L268-O268-U268-X268-R268</f>
        <v>-1.1641532182693481E-10</v>
      </c>
      <c r="AB268" s="7">
        <v>45580</v>
      </c>
    </row>
    <row r="269" spans="1:28" ht="15.75" hidden="1" customHeight="1" x14ac:dyDescent="0.25">
      <c r="A269" s="24">
        <v>45554</v>
      </c>
      <c r="B269" s="25" t="s">
        <v>266</v>
      </c>
      <c r="C269" s="41">
        <v>1200000</v>
      </c>
      <c r="D269" s="25" t="s">
        <v>46</v>
      </c>
      <c r="E269" s="25" t="s">
        <v>165</v>
      </c>
      <c r="F269" s="25">
        <v>1</v>
      </c>
      <c r="G269" s="25" t="s">
        <v>303</v>
      </c>
      <c r="H269" s="25"/>
      <c r="I269" s="11">
        <f t="shared" si="24"/>
        <v>0</v>
      </c>
      <c r="J269" s="31" t="s">
        <v>312</v>
      </c>
      <c r="K269" s="11" t="s">
        <v>1961</v>
      </c>
      <c r="L269" s="107">
        <f t="shared" si="25"/>
        <v>0</v>
      </c>
      <c r="M269" s="107"/>
      <c r="N269" s="107"/>
      <c r="O269" s="107">
        <f t="shared" si="26"/>
        <v>1200000</v>
      </c>
      <c r="P269" s="107">
        <v>1200000</v>
      </c>
      <c r="Q269" s="107"/>
      <c r="R269" s="107">
        <f t="shared" si="27"/>
        <v>0</v>
      </c>
      <c r="S269" s="107"/>
      <c r="T269" s="107"/>
      <c r="U269" s="107">
        <f t="shared" si="28"/>
        <v>0</v>
      </c>
      <c r="V269" s="107"/>
      <c r="W269" s="107"/>
      <c r="X269" s="107">
        <f t="shared" si="29"/>
        <v>0</v>
      </c>
      <c r="Y269" s="107"/>
      <c r="Z269" s="107"/>
      <c r="AA269" s="108">
        <f>C269+I269-L269-O269-U269-X269-R269</f>
        <v>0</v>
      </c>
      <c r="AB269" s="7">
        <v>45580</v>
      </c>
    </row>
    <row r="270" spans="1:28" ht="15.75" hidden="1" customHeight="1" x14ac:dyDescent="0.25">
      <c r="A270" s="24">
        <v>45554</v>
      </c>
      <c r="B270" s="76" t="s">
        <v>72</v>
      </c>
      <c r="C270" s="123">
        <v>1808000</v>
      </c>
      <c r="D270" s="76" t="s">
        <v>46</v>
      </c>
      <c r="E270" s="76" t="s">
        <v>1952</v>
      </c>
      <c r="F270" s="76">
        <v>226</v>
      </c>
      <c r="G270" s="76" t="s">
        <v>39</v>
      </c>
      <c r="H270" s="25"/>
      <c r="I270" s="11">
        <f t="shared" si="24"/>
        <v>0</v>
      </c>
      <c r="J270" s="26" t="s">
        <v>28</v>
      </c>
      <c r="K270" s="11"/>
      <c r="L270" s="107">
        <f t="shared" si="25"/>
        <v>0</v>
      </c>
      <c r="M270" s="107"/>
      <c r="N270" s="107"/>
      <c r="O270" s="107">
        <f t="shared" si="26"/>
        <v>0</v>
      </c>
      <c r="P270" s="107"/>
      <c r="Q270" s="107"/>
      <c r="R270" s="107">
        <f t="shared" si="27"/>
        <v>0</v>
      </c>
      <c r="S270" s="107"/>
      <c r="T270" s="107"/>
      <c r="U270" s="107">
        <f t="shared" si="28"/>
        <v>0</v>
      </c>
      <c r="V270" s="107"/>
      <c r="W270" s="107"/>
      <c r="X270" s="107">
        <f t="shared" si="29"/>
        <v>0</v>
      </c>
      <c r="Y270" s="107"/>
      <c r="Z270" s="107"/>
      <c r="AA270" s="108">
        <f>C270+I270-L270-O270-U270-X270-R270</f>
        <v>1808000</v>
      </c>
      <c r="AB270" s="7"/>
    </row>
    <row r="271" spans="1:28" ht="15.75" hidden="1" customHeight="1" x14ac:dyDescent="0.25">
      <c r="A271" s="24">
        <v>45554</v>
      </c>
      <c r="B271" s="76" t="s">
        <v>72</v>
      </c>
      <c r="C271" s="123">
        <v>8800000</v>
      </c>
      <c r="D271" s="76" t="s">
        <v>46</v>
      </c>
      <c r="E271" s="76" t="s">
        <v>33</v>
      </c>
      <c r="F271" s="76">
        <v>8800</v>
      </c>
      <c r="G271" s="76" t="s">
        <v>34</v>
      </c>
      <c r="H271" s="25"/>
      <c r="I271" s="11">
        <f t="shared" si="24"/>
        <v>0</v>
      </c>
      <c r="J271" s="26" t="s">
        <v>28</v>
      </c>
      <c r="K271" s="11"/>
      <c r="L271" s="107">
        <f t="shared" si="25"/>
        <v>0</v>
      </c>
      <c r="M271" s="107"/>
      <c r="N271" s="107"/>
      <c r="O271" s="107">
        <f t="shared" si="26"/>
        <v>0</v>
      </c>
      <c r="P271" s="107"/>
      <c r="Q271" s="107"/>
      <c r="R271" s="107">
        <f t="shared" si="27"/>
        <v>0</v>
      </c>
      <c r="S271" s="107"/>
      <c r="T271" s="107"/>
      <c r="U271" s="107">
        <f t="shared" si="28"/>
        <v>0</v>
      </c>
      <c r="V271" s="107"/>
      <c r="W271" s="107"/>
      <c r="X271" s="107">
        <f t="shared" si="29"/>
        <v>0</v>
      </c>
      <c r="Y271" s="107"/>
      <c r="Z271" s="107"/>
      <c r="AA271" s="108">
        <f>C271+I271-L271-O271-U271-X271-R271</f>
        <v>8800000</v>
      </c>
      <c r="AB271" s="7"/>
    </row>
    <row r="272" spans="1:28" ht="15.75" hidden="1" customHeight="1" x14ac:dyDescent="0.25">
      <c r="A272" s="24">
        <v>45554</v>
      </c>
      <c r="B272" s="76" t="s">
        <v>72</v>
      </c>
      <c r="C272" s="123">
        <v>7600000</v>
      </c>
      <c r="D272" s="76" t="s">
        <v>46</v>
      </c>
      <c r="E272" s="76" t="s">
        <v>1953</v>
      </c>
      <c r="F272" s="76">
        <v>3800</v>
      </c>
      <c r="G272" s="76" t="s">
        <v>34</v>
      </c>
      <c r="H272" s="25"/>
      <c r="I272" s="11">
        <f t="shared" si="24"/>
        <v>0</v>
      </c>
      <c r="J272" s="26" t="s">
        <v>28</v>
      </c>
      <c r="K272" s="11"/>
      <c r="L272" s="107">
        <f t="shared" si="25"/>
        <v>0</v>
      </c>
      <c r="M272" s="107"/>
      <c r="N272" s="107"/>
      <c r="O272" s="107">
        <f t="shared" si="26"/>
        <v>0</v>
      </c>
      <c r="P272" s="107"/>
      <c r="Q272" s="107"/>
      <c r="R272" s="107">
        <f t="shared" si="27"/>
        <v>0</v>
      </c>
      <c r="S272" s="107"/>
      <c r="T272" s="107"/>
      <c r="U272" s="107">
        <f t="shared" si="28"/>
        <v>0</v>
      </c>
      <c r="V272" s="107"/>
      <c r="W272" s="107"/>
      <c r="X272" s="107">
        <f t="shared" si="29"/>
        <v>0</v>
      </c>
      <c r="Y272" s="107"/>
      <c r="Z272" s="107"/>
      <c r="AA272" s="108">
        <f>C272+I272-L272-O272-U272-X272-R272</f>
        <v>7600000</v>
      </c>
      <c r="AB272" s="7"/>
    </row>
    <row r="273" spans="1:28" ht="15.75" hidden="1" customHeight="1" x14ac:dyDescent="0.25">
      <c r="A273" s="29">
        <v>45555</v>
      </c>
      <c r="B273" s="27" t="s">
        <v>291</v>
      </c>
      <c r="C273" s="106">
        <v>300000</v>
      </c>
      <c r="D273" s="27" t="s">
        <v>46</v>
      </c>
      <c r="E273" s="27" t="s">
        <v>474</v>
      </c>
      <c r="F273" s="27">
        <v>2</v>
      </c>
      <c r="G273" s="27" t="s">
        <v>39</v>
      </c>
      <c r="H273" s="27"/>
      <c r="I273" s="15">
        <f t="shared" si="24"/>
        <v>0</v>
      </c>
      <c r="J273" s="32" t="s">
        <v>312</v>
      </c>
      <c r="K273" s="15"/>
      <c r="L273" s="136">
        <f t="shared" si="25"/>
        <v>0</v>
      </c>
      <c r="M273" s="136"/>
      <c r="N273" s="136"/>
      <c r="O273" s="136">
        <f t="shared" si="26"/>
        <v>300000</v>
      </c>
      <c r="P273" s="136">
        <v>300000</v>
      </c>
      <c r="Q273" s="136"/>
      <c r="R273" s="136">
        <f t="shared" si="27"/>
        <v>0</v>
      </c>
      <c r="S273" s="136"/>
      <c r="T273" s="136"/>
      <c r="U273" s="136">
        <f t="shared" si="28"/>
        <v>0</v>
      </c>
      <c r="V273" s="136"/>
      <c r="W273" s="136"/>
      <c r="X273" s="136">
        <f t="shared" si="29"/>
        <v>0</v>
      </c>
      <c r="Y273" s="136"/>
      <c r="Z273" s="136"/>
      <c r="AA273" s="137">
        <f>C273+I273-L273-O273-U273-X273-R273</f>
        <v>0</v>
      </c>
      <c r="AB273" s="138">
        <v>45568</v>
      </c>
    </row>
    <row r="274" spans="1:28" ht="15.75" hidden="1" customHeight="1" x14ac:dyDescent="0.25">
      <c r="A274" s="24">
        <v>45555</v>
      </c>
      <c r="B274" s="25" t="s">
        <v>256</v>
      </c>
      <c r="C274" s="41">
        <v>225000</v>
      </c>
      <c r="D274" s="25" t="s">
        <v>46</v>
      </c>
      <c r="E274" s="25" t="s">
        <v>1585</v>
      </c>
      <c r="F274" s="25">
        <v>2.5</v>
      </c>
      <c r="G274" s="25" t="s">
        <v>39</v>
      </c>
      <c r="H274" s="25"/>
      <c r="I274" s="11">
        <f t="shared" si="24"/>
        <v>0</v>
      </c>
      <c r="J274" s="31" t="s">
        <v>324</v>
      </c>
      <c r="K274" s="11"/>
      <c r="L274" s="107">
        <f t="shared" si="25"/>
        <v>0</v>
      </c>
      <c r="M274" s="107"/>
      <c r="N274" s="107"/>
      <c r="O274" s="107">
        <f t="shared" si="26"/>
        <v>0</v>
      </c>
      <c r="P274" s="107"/>
      <c r="Q274" s="107"/>
      <c r="R274" s="107">
        <f t="shared" si="27"/>
        <v>225000</v>
      </c>
      <c r="S274" s="107">
        <v>225000</v>
      </c>
      <c r="T274" s="107"/>
      <c r="U274" s="107">
        <f t="shared" si="28"/>
        <v>0</v>
      </c>
      <c r="V274" s="107"/>
      <c r="W274" s="107"/>
      <c r="X274" s="107">
        <f t="shared" si="29"/>
        <v>0</v>
      </c>
      <c r="Y274" s="107"/>
      <c r="Z274" s="107"/>
      <c r="AA274" s="108">
        <f>C274+I274-L274-O274-U274-X274-R274</f>
        <v>0</v>
      </c>
      <c r="AB274" s="7">
        <v>45572</v>
      </c>
    </row>
    <row r="275" spans="1:28" ht="15.75" hidden="1" customHeight="1" x14ac:dyDescent="0.25">
      <c r="A275" s="24">
        <v>45555</v>
      </c>
      <c r="B275" s="25" t="s">
        <v>256</v>
      </c>
      <c r="C275" s="41">
        <v>960000</v>
      </c>
      <c r="D275" s="25" t="s">
        <v>46</v>
      </c>
      <c r="E275" s="25" t="s">
        <v>512</v>
      </c>
      <c r="F275" s="25">
        <v>2</v>
      </c>
      <c r="G275" s="25" t="s">
        <v>27</v>
      </c>
      <c r="H275" s="25"/>
      <c r="I275" s="11">
        <f t="shared" si="24"/>
        <v>0</v>
      </c>
      <c r="J275" s="31" t="s">
        <v>324</v>
      </c>
      <c r="K275" s="11"/>
      <c r="L275" s="107">
        <f t="shared" si="25"/>
        <v>0</v>
      </c>
      <c r="M275" s="107"/>
      <c r="N275" s="107"/>
      <c r="O275" s="107">
        <f t="shared" si="26"/>
        <v>0</v>
      </c>
      <c r="P275" s="107"/>
      <c r="Q275" s="107"/>
      <c r="R275" s="107">
        <f t="shared" si="27"/>
        <v>960000</v>
      </c>
      <c r="S275" s="107">
        <v>532000</v>
      </c>
      <c r="T275" s="107">
        <v>428000</v>
      </c>
      <c r="U275" s="107">
        <f t="shared" si="28"/>
        <v>0</v>
      </c>
      <c r="V275" s="107"/>
      <c r="W275" s="107"/>
      <c r="X275" s="107">
        <f t="shared" si="29"/>
        <v>0</v>
      </c>
      <c r="Y275" s="107"/>
      <c r="Z275" s="107"/>
      <c r="AA275" s="108">
        <f>C275+I275-L275-O275-U275-X275-R275</f>
        <v>0</v>
      </c>
      <c r="AB275" s="7">
        <v>45572</v>
      </c>
    </row>
    <row r="276" spans="1:28" ht="15.75" hidden="1" customHeight="1" x14ac:dyDescent="0.25">
      <c r="A276" s="24">
        <v>45555</v>
      </c>
      <c r="B276" s="25" t="s">
        <v>1799</v>
      </c>
      <c r="C276" s="41">
        <v>2400000</v>
      </c>
      <c r="D276" s="25" t="s">
        <v>46</v>
      </c>
      <c r="E276" s="25" t="s">
        <v>157</v>
      </c>
      <c r="F276" s="25">
        <v>8</v>
      </c>
      <c r="G276" s="25" t="s">
        <v>48</v>
      </c>
      <c r="H276" s="25"/>
      <c r="I276" s="11">
        <f t="shared" si="24"/>
        <v>0</v>
      </c>
      <c r="J276" s="26" t="s">
        <v>28</v>
      </c>
      <c r="K276" s="11"/>
      <c r="L276" s="107">
        <f t="shared" si="25"/>
        <v>0</v>
      </c>
      <c r="M276" s="107"/>
      <c r="N276" s="107"/>
      <c r="O276" s="107">
        <f t="shared" si="26"/>
        <v>0</v>
      </c>
      <c r="P276" s="107"/>
      <c r="Q276" s="107"/>
      <c r="R276" s="107">
        <f t="shared" si="27"/>
        <v>0</v>
      </c>
      <c r="S276" s="107"/>
      <c r="T276" s="107"/>
      <c r="U276" s="107">
        <f t="shared" si="28"/>
        <v>0</v>
      </c>
      <c r="V276" s="107"/>
      <c r="W276" s="107"/>
      <c r="X276" s="107">
        <f t="shared" si="29"/>
        <v>0</v>
      </c>
      <c r="Y276" s="107"/>
      <c r="Z276" s="107"/>
      <c r="AA276" s="108">
        <f>C276+I276-L276-O276-U276-X276-R276</f>
        <v>2400000</v>
      </c>
      <c r="AB276" s="7"/>
    </row>
    <row r="277" spans="1:28" ht="15.75" hidden="1" customHeight="1" x14ac:dyDescent="0.25">
      <c r="A277" s="29">
        <v>45555</v>
      </c>
      <c r="B277" s="27" t="s">
        <v>207</v>
      </c>
      <c r="C277" s="106">
        <v>331250</v>
      </c>
      <c r="D277" s="27" t="s">
        <v>46</v>
      </c>
      <c r="E277" s="27" t="s">
        <v>154</v>
      </c>
      <c r="F277" s="27">
        <v>1250</v>
      </c>
      <c r="G277" s="27" t="s">
        <v>34</v>
      </c>
      <c r="H277" s="27"/>
      <c r="I277" s="15">
        <f t="shared" si="24"/>
        <v>0</v>
      </c>
      <c r="J277" s="32" t="s">
        <v>312</v>
      </c>
      <c r="K277" s="15" t="s">
        <v>1979</v>
      </c>
      <c r="L277" s="136">
        <f t="shared" si="25"/>
        <v>0</v>
      </c>
      <c r="M277" s="136"/>
      <c r="N277" s="136"/>
      <c r="O277" s="136">
        <f t="shared" si="26"/>
        <v>331250</v>
      </c>
      <c r="P277" s="136">
        <v>331250</v>
      </c>
      <c r="Q277" s="136"/>
      <c r="R277" s="136">
        <f t="shared" si="27"/>
        <v>0</v>
      </c>
      <c r="S277" s="136"/>
      <c r="T277" s="136"/>
      <c r="U277" s="136">
        <f t="shared" si="28"/>
        <v>0</v>
      </c>
      <c r="V277" s="136"/>
      <c r="W277" s="136"/>
      <c r="X277" s="136">
        <f t="shared" si="29"/>
        <v>0</v>
      </c>
      <c r="Y277" s="136"/>
      <c r="Z277" s="136"/>
      <c r="AA277" s="137">
        <f>C277+I277-L277-O277-U277-X277-R277</f>
        <v>0</v>
      </c>
      <c r="AB277" s="138">
        <v>45567</v>
      </c>
    </row>
    <row r="278" spans="1:28" ht="15.75" hidden="1" customHeight="1" x14ac:dyDescent="0.25">
      <c r="A278" s="24">
        <v>45556</v>
      </c>
      <c r="B278" s="25" t="s">
        <v>359</v>
      </c>
      <c r="C278" s="41">
        <v>3125000</v>
      </c>
      <c r="D278" s="25" t="s">
        <v>46</v>
      </c>
      <c r="E278" s="50" t="s">
        <v>128</v>
      </c>
      <c r="F278" s="25">
        <v>25</v>
      </c>
      <c r="G278" s="25" t="s">
        <v>39</v>
      </c>
      <c r="H278" s="25"/>
      <c r="I278" s="11">
        <f t="shared" si="24"/>
        <v>0</v>
      </c>
      <c r="J278" s="26" t="s">
        <v>28</v>
      </c>
      <c r="K278" s="11"/>
      <c r="L278" s="107">
        <f t="shared" si="25"/>
        <v>0</v>
      </c>
      <c r="M278" s="107"/>
      <c r="N278" s="107"/>
      <c r="O278" s="107">
        <f t="shared" si="26"/>
        <v>0</v>
      </c>
      <c r="P278" s="107"/>
      <c r="Q278" s="107"/>
      <c r="R278" s="107">
        <f t="shared" si="27"/>
        <v>0</v>
      </c>
      <c r="S278" s="107"/>
      <c r="T278" s="107"/>
      <c r="U278" s="107">
        <f t="shared" si="28"/>
        <v>0</v>
      </c>
      <c r="V278" s="107"/>
      <c r="W278" s="107"/>
      <c r="X278" s="107">
        <f t="shared" si="29"/>
        <v>0</v>
      </c>
      <c r="Y278" s="107"/>
      <c r="Z278" s="107"/>
      <c r="AA278" s="108">
        <f>C278+I278-L278-O278-U278-X278-R278</f>
        <v>3125000</v>
      </c>
      <c r="AB278" s="7"/>
    </row>
    <row r="279" spans="1:28" ht="15.75" hidden="1" customHeight="1" x14ac:dyDescent="0.25">
      <c r="A279" s="29">
        <v>45556</v>
      </c>
      <c r="B279" s="27" t="s">
        <v>162</v>
      </c>
      <c r="C279" s="106">
        <v>3550000</v>
      </c>
      <c r="D279" s="27" t="s">
        <v>46</v>
      </c>
      <c r="E279" s="27" t="s">
        <v>179</v>
      </c>
      <c r="F279" s="27">
        <v>2500</v>
      </c>
      <c r="G279" s="27" t="s">
        <v>34</v>
      </c>
      <c r="H279" s="27"/>
      <c r="I279" s="15">
        <f t="shared" si="24"/>
        <v>0</v>
      </c>
      <c r="J279" s="32" t="s">
        <v>324</v>
      </c>
      <c r="K279" s="15"/>
      <c r="L279" s="136">
        <f t="shared" si="25"/>
        <v>3550000</v>
      </c>
      <c r="M279" s="136">
        <v>3550000</v>
      </c>
      <c r="N279" s="136"/>
      <c r="O279" s="136">
        <f t="shared" si="26"/>
        <v>0</v>
      </c>
      <c r="P279" s="136"/>
      <c r="Q279" s="136"/>
      <c r="R279" s="136">
        <f t="shared" si="27"/>
        <v>0</v>
      </c>
      <c r="S279" s="136"/>
      <c r="T279" s="136"/>
      <c r="U279" s="136">
        <f t="shared" si="28"/>
        <v>0</v>
      </c>
      <c r="V279" s="136"/>
      <c r="W279" s="136"/>
      <c r="X279" s="136">
        <f t="shared" si="29"/>
        <v>0</v>
      </c>
      <c r="Y279" s="136"/>
      <c r="Z279" s="136"/>
      <c r="AA279" s="137">
        <f>C279+I279-L279-O279-U279-X279-R279</f>
        <v>0</v>
      </c>
      <c r="AB279" s="138">
        <v>45576</v>
      </c>
    </row>
    <row r="280" spans="1:28" ht="15.75" hidden="1" customHeight="1" x14ac:dyDescent="0.25">
      <c r="A280" s="24">
        <v>45556</v>
      </c>
      <c r="B280" s="25" t="s">
        <v>162</v>
      </c>
      <c r="C280" s="41">
        <v>8000000</v>
      </c>
      <c r="D280" s="25" t="s">
        <v>46</v>
      </c>
      <c r="E280" s="25" t="s">
        <v>173</v>
      </c>
      <c r="F280" s="25">
        <v>2000</v>
      </c>
      <c r="G280" s="25" t="s">
        <v>34</v>
      </c>
      <c r="H280" s="25"/>
      <c r="I280" s="11">
        <f t="shared" si="24"/>
        <v>0</v>
      </c>
      <c r="J280" s="31" t="s">
        <v>324</v>
      </c>
      <c r="K280" s="11"/>
      <c r="L280" s="107">
        <f t="shared" si="25"/>
        <v>8000000</v>
      </c>
      <c r="M280" s="107">
        <v>8000000</v>
      </c>
      <c r="N280" s="107"/>
      <c r="O280" s="107">
        <f t="shared" si="26"/>
        <v>0</v>
      </c>
      <c r="P280" s="107"/>
      <c r="Q280" s="107"/>
      <c r="R280" s="107">
        <f t="shared" si="27"/>
        <v>0</v>
      </c>
      <c r="S280" s="107"/>
      <c r="T280" s="107"/>
      <c r="U280" s="107">
        <f t="shared" si="28"/>
        <v>0</v>
      </c>
      <c r="V280" s="107"/>
      <c r="W280" s="107"/>
      <c r="X280" s="107">
        <f t="shared" si="29"/>
        <v>0</v>
      </c>
      <c r="Y280" s="107"/>
      <c r="Z280" s="107"/>
      <c r="AA280" s="108">
        <f>C280+I280-L280-O280-U280-X280-R280</f>
        <v>0</v>
      </c>
      <c r="AB280" s="7">
        <v>45576</v>
      </c>
    </row>
    <row r="281" spans="1:28" ht="15.75" hidden="1" customHeight="1" x14ac:dyDescent="0.25">
      <c r="A281" s="24">
        <v>45556</v>
      </c>
      <c r="B281" s="25" t="s">
        <v>162</v>
      </c>
      <c r="C281" s="41">
        <v>3125000</v>
      </c>
      <c r="D281" s="25" t="s">
        <v>46</v>
      </c>
      <c r="E281" s="25" t="s">
        <v>128</v>
      </c>
      <c r="F281" s="25">
        <v>25</v>
      </c>
      <c r="G281" s="25" t="s">
        <v>39</v>
      </c>
      <c r="H281" s="25"/>
      <c r="I281" s="11">
        <f t="shared" si="24"/>
        <v>0</v>
      </c>
      <c r="J281" s="38" t="s">
        <v>24</v>
      </c>
      <c r="K281" s="11"/>
      <c r="L281" s="107">
        <f t="shared" si="25"/>
        <v>1667000</v>
      </c>
      <c r="M281" s="107">
        <v>1667000</v>
      </c>
      <c r="N281" s="107"/>
      <c r="O281" s="107">
        <f t="shared" si="26"/>
        <v>0</v>
      </c>
      <c r="P281" s="107"/>
      <c r="Q281" s="107"/>
      <c r="R281" s="107">
        <f t="shared" si="27"/>
        <v>0</v>
      </c>
      <c r="S281" s="107"/>
      <c r="T281" s="107"/>
      <c r="U281" s="107">
        <f t="shared" si="28"/>
        <v>0</v>
      </c>
      <c r="V281" s="107"/>
      <c r="W281" s="107"/>
      <c r="X281" s="107">
        <f t="shared" si="29"/>
        <v>0</v>
      </c>
      <c r="Y281" s="107"/>
      <c r="Z281" s="107"/>
      <c r="AA281" s="108">
        <f>C281+I281-L281-O281-U281-X281-R281</f>
        <v>1458000</v>
      </c>
      <c r="AB281" s="7">
        <v>45576</v>
      </c>
    </row>
    <row r="282" spans="1:28" ht="15.75" hidden="1" customHeight="1" x14ac:dyDescent="0.25">
      <c r="A282" s="24">
        <v>45556</v>
      </c>
      <c r="B282" s="25" t="s">
        <v>162</v>
      </c>
      <c r="C282" s="41">
        <v>12800000</v>
      </c>
      <c r="D282" s="25" t="s">
        <v>46</v>
      </c>
      <c r="E282" s="25" t="s">
        <v>42</v>
      </c>
      <c r="F282" s="25">
        <v>3200</v>
      </c>
      <c r="G282" s="25" t="s">
        <v>34</v>
      </c>
      <c r="H282" s="25"/>
      <c r="I282" s="11">
        <f t="shared" si="24"/>
        <v>0</v>
      </c>
      <c r="J282" s="26" t="s">
        <v>28</v>
      </c>
      <c r="K282" s="11"/>
      <c r="L282" s="107">
        <f t="shared" si="25"/>
        <v>0</v>
      </c>
      <c r="M282" s="107"/>
      <c r="N282" s="107"/>
      <c r="O282" s="107">
        <f t="shared" si="26"/>
        <v>0</v>
      </c>
      <c r="P282" s="107"/>
      <c r="Q282" s="107"/>
      <c r="R282" s="107">
        <f t="shared" si="27"/>
        <v>0</v>
      </c>
      <c r="S282" s="107"/>
      <c r="T282" s="107"/>
      <c r="U282" s="107">
        <f t="shared" si="28"/>
        <v>0</v>
      </c>
      <c r="V282" s="107"/>
      <c r="W282" s="107"/>
      <c r="X282" s="107">
        <f t="shared" si="29"/>
        <v>0</v>
      </c>
      <c r="Y282" s="107"/>
      <c r="Z282" s="107"/>
      <c r="AA282" s="108">
        <f>C282+I282-L282-O282-U282-X282-R282</f>
        <v>12800000</v>
      </c>
      <c r="AB282" s="7"/>
    </row>
    <row r="283" spans="1:28" ht="15.75" hidden="1" customHeight="1" x14ac:dyDescent="0.25">
      <c r="A283" s="24">
        <v>45556</v>
      </c>
      <c r="B283" s="25" t="s">
        <v>162</v>
      </c>
      <c r="C283" s="41">
        <v>2730000</v>
      </c>
      <c r="D283" s="25" t="s">
        <v>46</v>
      </c>
      <c r="E283" s="25" t="s">
        <v>44</v>
      </c>
      <c r="F283" s="25">
        <v>3000</v>
      </c>
      <c r="G283" s="25" t="s">
        <v>34</v>
      </c>
      <c r="H283" s="25"/>
      <c r="I283" s="11">
        <f t="shared" si="24"/>
        <v>0</v>
      </c>
      <c r="J283" s="26" t="s">
        <v>28</v>
      </c>
      <c r="K283" s="11"/>
      <c r="L283" s="107">
        <f t="shared" si="25"/>
        <v>0</v>
      </c>
      <c r="M283" s="107"/>
      <c r="N283" s="107"/>
      <c r="O283" s="107">
        <f t="shared" si="26"/>
        <v>0</v>
      </c>
      <c r="P283" s="107"/>
      <c r="Q283" s="107"/>
      <c r="R283" s="107">
        <f t="shared" si="27"/>
        <v>0</v>
      </c>
      <c r="S283" s="107"/>
      <c r="T283" s="107"/>
      <c r="U283" s="107">
        <f t="shared" si="28"/>
        <v>0</v>
      </c>
      <c r="V283" s="107"/>
      <c r="W283" s="107"/>
      <c r="X283" s="107">
        <f t="shared" si="29"/>
        <v>0</v>
      </c>
      <c r="Y283" s="107"/>
      <c r="Z283" s="107"/>
      <c r="AA283" s="108">
        <f>C283+I283-L283-O283-U283-X283-R283</f>
        <v>2730000</v>
      </c>
      <c r="AB283" s="7"/>
    </row>
    <row r="284" spans="1:28" ht="15.75" hidden="1" customHeight="1" x14ac:dyDescent="0.25">
      <c r="A284" s="29">
        <v>45556</v>
      </c>
      <c r="B284" s="27" t="s">
        <v>231</v>
      </c>
      <c r="C284" s="106">
        <v>1000000</v>
      </c>
      <c r="D284" s="27" t="s">
        <v>46</v>
      </c>
      <c r="E284" s="27" t="s">
        <v>326</v>
      </c>
      <c r="F284" s="27">
        <v>10</v>
      </c>
      <c r="G284" s="27" t="s">
        <v>39</v>
      </c>
      <c r="H284" s="27"/>
      <c r="I284" s="15">
        <f t="shared" si="24"/>
        <v>0</v>
      </c>
      <c r="J284" s="32" t="s">
        <v>312</v>
      </c>
      <c r="K284" s="15"/>
      <c r="L284" s="136">
        <f t="shared" si="25"/>
        <v>0</v>
      </c>
      <c r="M284" s="136"/>
      <c r="N284" s="136"/>
      <c r="O284" s="136">
        <f t="shared" si="26"/>
        <v>1000000</v>
      </c>
      <c r="P284" s="136">
        <v>1000000</v>
      </c>
      <c r="Q284" s="136"/>
      <c r="R284" s="136">
        <f t="shared" si="27"/>
        <v>0</v>
      </c>
      <c r="S284" s="136"/>
      <c r="T284" s="136"/>
      <c r="U284" s="136">
        <f t="shared" si="28"/>
        <v>0</v>
      </c>
      <c r="V284" s="136"/>
      <c r="W284" s="136"/>
      <c r="X284" s="136">
        <f t="shared" si="29"/>
        <v>0</v>
      </c>
      <c r="Y284" s="136"/>
      <c r="Z284" s="136"/>
      <c r="AA284" s="137">
        <f>C284+I284-L284-O284-U284-X284-R284</f>
        <v>0</v>
      </c>
      <c r="AB284" s="138">
        <v>45589</v>
      </c>
    </row>
    <row r="285" spans="1:28" ht="15.75" hidden="1" customHeight="1" x14ac:dyDescent="0.25">
      <c r="A285" s="24">
        <v>45556</v>
      </c>
      <c r="B285" s="25" t="s">
        <v>256</v>
      </c>
      <c r="C285" s="41">
        <v>455000</v>
      </c>
      <c r="D285" s="25" t="s">
        <v>46</v>
      </c>
      <c r="E285" s="25" t="s">
        <v>44</v>
      </c>
      <c r="F285" s="25">
        <v>500</v>
      </c>
      <c r="G285" s="25" t="s">
        <v>34</v>
      </c>
      <c r="H285" s="25"/>
      <c r="I285" s="11">
        <f t="shared" si="24"/>
        <v>0</v>
      </c>
      <c r="J285" s="31" t="s">
        <v>324</v>
      </c>
      <c r="K285" s="11"/>
      <c r="L285" s="107">
        <f t="shared" si="25"/>
        <v>0</v>
      </c>
      <c r="M285" s="107"/>
      <c r="N285" s="107"/>
      <c r="O285" s="107">
        <f t="shared" si="26"/>
        <v>0</v>
      </c>
      <c r="P285" s="107"/>
      <c r="Q285" s="107"/>
      <c r="R285" s="107">
        <f t="shared" si="27"/>
        <v>455000</v>
      </c>
      <c r="S285" s="107"/>
      <c r="T285" s="107">
        <v>455000</v>
      </c>
      <c r="U285" s="107">
        <f t="shared" si="28"/>
        <v>0</v>
      </c>
      <c r="V285" s="107"/>
      <c r="W285" s="107"/>
      <c r="X285" s="107">
        <f t="shared" si="29"/>
        <v>0</v>
      </c>
      <c r="Y285" s="107"/>
      <c r="Z285" s="107"/>
      <c r="AA285" s="108">
        <f>C285+I285-L285-O285-U285-X285-R285</f>
        <v>0</v>
      </c>
      <c r="AB285" s="7">
        <v>45574</v>
      </c>
    </row>
    <row r="286" spans="1:28" ht="15.75" hidden="1" customHeight="1" x14ac:dyDescent="0.25">
      <c r="A286" s="24">
        <v>45556</v>
      </c>
      <c r="B286" s="25" t="s">
        <v>256</v>
      </c>
      <c r="C286" s="41">
        <v>800000</v>
      </c>
      <c r="D286" s="25" t="s">
        <v>46</v>
      </c>
      <c r="E286" s="25" t="s">
        <v>259</v>
      </c>
      <c r="F286" s="25">
        <v>1000</v>
      </c>
      <c r="G286" s="25" t="s">
        <v>34</v>
      </c>
      <c r="H286" s="25"/>
      <c r="I286" s="11">
        <f t="shared" si="24"/>
        <v>0</v>
      </c>
      <c r="J286" s="31" t="s">
        <v>324</v>
      </c>
      <c r="K286" s="11"/>
      <c r="L286" s="107">
        <f t="shared" si="25"/>
        <v>0</v>
      </c>
      <c r="M286" s="107"/>
      <c r="N286" s="107"/>
      <c r="O286" s="107">
        <f t="shared" si="26"/>
        <v>0</v>
      </c>
      <c r="P286" s="107"/>
      <c r="Q286" s="107"/>
      <c r="R286" s="107">
        <f t="shared" si="27"/>
        <v>800000</v>
      </c>
      <c r="S286" s="107"/>
      <c r="T286" s="107">
        <v>800000</v>
      </c>
      <c r="U286" s="107">
        <f t="shared" si="28"/>
        <v>0</v>
      </c>
      <c r="V286" s="107"/>
      <c r="W286" s="107"/>
      <c r="X286" s="107">
        <f t="shared" si="29"/>
        <v>0</v>
      </c>
      <c r="Y286" s="107"/>
      <c r="Z286" s="107"/>
      <c r="AA286" s="108">
        <f>C286+I286-L286-O286-U286-X286-R286</f>
        <v>0</v>
      </c>
      <c r="AB286" s="7">
        <v>45574</v>
      </c>
    </row>
    <row r="287" spans="1:28" ht="15.75" hidden="1" customHeight="1" x14ac:dyDescent="0.25">
      <c r="A287" s="24">
        <v>45556</v>
      </c>
      <c r="B287" s="25" t="s">
        <v>256</v>
      </c>
      <c r="C287" s="41">
        <v>2000000</v>
      </c>
      <c r="D287" s="25" t="s">
        <v>46</v>
      </c>
      <c r="E287" s="25" t="s">
        <v>108</v>
      </c>
      <c r="F287" s="25">
        <v>1000</v>
      </c>
      <c r="G287" s="25" t="s">
        <v>34</v>
      </c>
      <c r="H287" s="25"/>
      <c r="I287" s="11">
        <f t="shared" si="24"/>
        <v>0</v>
      </c>
      <c r="J287" s="31" t="s">
        <v>324</v>
      </c>
      <c r="K287" s="11"/>
      <c r="L287" s="107">
        <f t="shared" si="25"/>
        <v>283000</v>
      </c>
      <c r="M287" s="107">
        <v>283000</v>
      </c>
      <c r="N287" s="107"/>
      <c r="O287" s="107">
        <f t="shared" si="26"/>
        <v>0</v>
      </c>
      <c r="P287" s="107"/>
      <c r="Q287" s="107"/>
      <c r="R287" s="107">
        <f t="shared" si="27"/>
        <v>1717000</v>
      </c>
      <c r="S287" s="107">
        <v>1400000</v>
      </c>
      <c r="T287" s="107">
        <v>317000</v>
      </c>
      <c r="U287" s="107">
        <f t="shared" si="28"/>
        <v>0</v>
      </c>
      <c r="V287" s="107"/>
      <c r="W287" s="107"/>
      <c r="X287" s="107">
        <f t="shared" si="29"/>
        <v>0</v>
      </c>
      <c r="Y287" s="107"/>
      <c r="Z287" s="107"/>
      <c r="AA287" s="108">
        <f>C287+I287-L287-O287-U287-X287-R287</f>
        <v>0</v>
      </c>
      <c r="AB287" s="7">
        <v>45575</v>
      </c>
    </row>
    <row r="288" spans="1:28" ht="15.75" hidden="1" customHeight="1" x14ac:dyDescent="0.25">
      <c r="A288" s="24">
        <v>45556</v>
      </c>
      <c r="B288" s="25" t="s">
        <v>256</v>
      </c>
      <c r="C288" s="41">
        <v>225000</v>
      </c>
      <c r="D288" s="25" t="s">
        <v>46</v>
      </c>
      <c r="E288" s="25" t="s">
        <v>1585</v>
      </c>
      <c r="F288" s="25">
        <v>2.5</v>
      </c>
      <c r="G288" s="25" t="s">
        <v>39</v>
      </c>
      <c r="H288" s="25"/>
      <c r="I288" s="11">
        <f t="shared" si="24"/>
        <v>0</v>
      </c>
      <c r="J288" s="31" t="s">
        <v>324</v>
      </c>
      <c r="K288" s="11"/>
      <c r="L288" s="107">
        <f t="shared" si="25"/>
        <v>225000</v>
      </c>
      <c r="M288" s="107">
        <v>225000</v>
      </c>
      <c r="N288" s="107"/>
      <c r="O288" s="107">
        <f t="shared" si="26"/>
        <v>0</v>
      </c>
      <c r="P288" s="107"/>
      <c r="Q288" s="107"/>
      <c r="R288" s="107">
        <f t="shared" si="27"/>
        <v>0</v>
      </c>
      <c r="S288" s="107"/>
      <c r="T288" s="107"/>
      <c r="U288" s="107">
        <f t="shared" si="28"/>
        <v>0</v>
      </c>
      <c r="V288" s="107"/>
      <c r="W288" s="107"/>
      <c r="X288" s="107">
        <f t="shared" si="29"/>
        <v>0</v>
      </c>
      <c r="Y288" s="107"/>
      <c r="Z288" s="107"/>
      <c r="AA288" s="108">
        <f>C288+I288-L288-O288-U288-X288-R288</f>
        <v>0</v>
      </c>
      <c r="AB288" s="7">
        <v>45577</v>
      </c>
    </row>
    <row r="289" spans="1:28" ht="15.75" hidden="1" customHeight="1" x14ac:dyDescent="0.25">
      <c r="A289" s="24">
        <v>45556</v>
      </c>
      <c r="B289" s="25" t="s">
        <v>256</v>
      </c>
      <c r="C289" s="41">
        <v>225000</v>
      </c>
      <c r="D289" s="25" t="s">
        <v>46</v>
      </c>
      <c r="E289" s="25" t="s">
        <v>217</v>
      </c>
      <c r="F289" s="25">
        <v>2.5</v>
      </c>
      <c r="G289" s="25" t="s">
        <v>39</v>
      </c>
      <c r="H289" s="25"/>
      <c r="I289" s="11">
        <f t="shared" si="24"/>
        <v>0</v>
      </c>
      <c r="J289" s="31" t="s">
        <v>324</v>
      </c>
      <c r="K289" s="11"/>
      <c r="L289" s="107">
        <f t="shared" si="25"/>
        <v>225000</v>
      </c>
      <c r="M289" s="107">
        <v>225000</v>
      </c>
      <c r="N289" s="107"/>
      <c r="O289" s="107">
        <f t="shared" si="26"/>
        <v>0</v>
      </c>
      <c r="P289" s="107"/>
      <c r="Q289" s="107"/>
      <c r="R289" s="107">
        <f t="shared" si="27"/>
        <v>0</v>
      </c>
      <c r="S289" s="107"/>
      <c r="T289" s="107"/>
      <c r="U289" s="107">
        <f t="shared" si="28"/>
        <v>0</v>
      </c>
      <c r="V289" s="107"/>
      <c r="W289" s="107"/>
      <c r="X289" s="107">
        <f t="shared" si="29"/>
        <v>0</v>
      </c>
      <c r="Y289" s="107"/>
      <c r="Z289" s="107"/>
      <c r="AA289" s="108">
        <f>C289+I289-L289-O289-U289-X289-R289</f>
        <v>0</v>
      </c>
      <c r="AB289" s="7">
        <v>45577</v>
      </c>
    </row>
    <row r="290" spans="1:28" ht="15.75" hidden="1" customHeight="1" x14ac:dyDescent="0.25">
      <c r="A290" s="24">
        <v>45556</v>
      </c>
      <c r="B290" s="25" t="s">
        <v>256</v>
      </c>
      <c r="C290" s="41">
        <v>225000</v>
      </c>
      <c r="D290" s="25" t="s">
        <v>46</v>
      </c>
      <c r="E290" s="25" t="s">
        <v>218</v>
      </c>
      <c r="F290" s="25">
        <v>2.5</v>
      </c>
      <c r="G290" s="25" t="s">
        <v>39</v>
      </c>
      <c r="H290" s="25"/>
      <c r="I290" s="11">
        <f t="shared" si="24"/>
        <v>0</v>
      </c>
      <c r="J290" s="31" t="s">
        <v>324</v>
      </c>
      <c r="K290" s="11"/>
      <c r="L290" s="107">
        <f t="shared" si="25"/>
        <v>225000</v>
      </c>
      <c r="M290" s="107">
        <v>225000</v>
      </c>
      <c r="N290" s="107"/>
      <c r="O290" s="107">
        <f t="shared" si="26"/>
        <v>0</v>
      </c>
      <c r="P290" s="107"/>
      <c r="Q290" s="107"/>
      <c r="R290" s="107">
        <f t="shared" si="27"/>
        <v>0</v>
      </c>
      <c r="S290" s="107"/>
      <c r="T290" s="107"/>
      <c r="U290" s="107">
        <f t="shared" si="28"/>
        <v>0</v>
      </c>
      <c r="V290" s="107"/>
      <c r="W290" s="107"/>
      <c r="X290" s="107">
        <f t="shared" si="29"/>
        <v>0</v>
      </c>
      <c r="Y290" s="107"/>
      <c r="Z290" s="107"/>
      <c r="AA290" s="108">
        <f>C290+I290-L290-O290-U290-X290-R290</f>
        <v>0</v>
      </c>
      <c r="AB290" s="7">
        <v>45577</v>
      </c>
    </row>
    <row r="291" spans="1:28" ht="15.75" hidden="1" customHeight="1" x14ac:dyDescent="0.25">
      <c r="A291" s="24">
        <v>45556</v>
      </c>
      <c r="B291" s="25" t="s">
        <v>134</v>
      </c>
      <c r="C291" s="41">
        <v>420000</v>
      </c>
      <c r="D291" s="25" t="s">
        <v>46</v>
      </c>
      <c r="E291" s="25" t="s">
        <v>476</v>
      </c>
      <c r="F291" s="25">
        <v>12</v>
      </c>
      <c r="G291" s="25" t="s">
        <v>23</v>
      </c>
      <c r="H291" s="25"/>
      <c r="I291" s="11">
        <f t="shared" si="24"/>
        <v>0</v>
      </c>
      <c r="J291" s="31" t="s">
        <v>312</v>
      </c>
      <c r="K291" s="11" t="s">
        <v>1987</v>
      </c>
      <c r="L291" s="107">
        <f t="shared" si="25"/>
        <v>0</v>
      </c>
      <c r="M291" s="107"/>
      <c r="N291" s="107"/>
      <c r="O291" s="107">
        <f t="shared" si="26"/>
        <v>420000</v>
      </c>
      <c r="P291" s="107">
        <v>420000</v>
      </c>
      <c r="Q291" s="107"/>
      <c r="R291" s="107">
        <f t="shared" si="27"/>
        <v>0</v>
      </c>
      <c r="S291" s="107"/>
      <c r="T291" s="107"/>
      <c r="U291" s="107">
        <f t="shared" si="28"/>
        <v>0</v>
      </c>
      <c r="V291" s="107"/>
      <c r="W291" s="107"/>
      <c r="X291" s="107">
        <f t="shared" si="29"/>
        <v>0</v>
      </c>
      <c r="Y291" s="107"/>
      <c r="Z291" s="107"/>
      <c r="AA291" s="108">
        <f>C291+I291-L291-O291-U291-X291-R291</f>
        <v>0</v>
      </c>
      <c r="AB291" s="7">
        <v>45593</v>
      </c>
    </row>
    <row r="292" spans="1:28" ht="15.75" hidden="1" customHeight="1" x14ac:dyDescent="0.25">
      <c r="A292" s="24">
        <v>45556</v>
      </c>
      <c r="B292" s="25" t="s">
        <v>134</v>
      </c>
      <c r="C292" s="41">
        <v>3150000</v>
      </c>
      <c r="D292" s="25" t="s">
        <v>46</v>
      </c>
      <c r="E292" s="25" t="s">
        <v>42</v>
      </c>
      <c r="F292" s="25">
        <v>700</v>
      </c>
      <c r="G292" s="25" t="s">
        <v>34</v>
      </c>
      <c r="H292" s="25"/>
      <c r="I292" s="11">
        <f t="shared" si="24"/>
        <v>0</v>
      </c>
      <c r="J292" s="31" t="s">
        <v>312</v>
      </c>
      <c r="K292" s="11" t="s">
        <v>1987</v>
      </c>
      <c r="L292" s="107">
        <f t="shared" si="25"/>
        <v>0</v>
      </c>
      <c r="M292" s="107"/>
      <c r="N292" s="107"/>
      <c r="O292" s="107">
        <f t="shared" si="26"/>
        <v>3150000</v>
      </c>
      <c r="P292" s="107">
        <v>3150000</v>
      </c>
      <c r="Q292" s="107"/>
      <c r="R292" s="107">
        <f t="shared" si="27"/>
        <v>0</v>
      </c>
      <c r="S292" s="107"/>
      <c r="T292" s="107"/>
      <c r="U292" s="107">
        <f t="shared" si="28"/>
        <v>0</v>
      </c>
      <c r="V292" s="107"/>
      <c r="W292" s="107"/>
      <c r="X292" s="107">
        <f t="shared" si="29"/>
        <v>0</v>
      </c>
      <c r="Y292" s="107"/>
      <c r="Z292" s="107"/>
      <c r="AA292" s="108">
        <f>C292+I292-L292-O292-U292-X292-R292</f>
        <v>0</v>
      </c>
      <c r="AB292" s="7">
        <v>45593</v>
      </c>
    </row>
    <row r="293" spans="1:28" ht="15.75" hidden="1" customHeight="1" x14ac:dyDescent="0.25">
      <c r="A293" s="24">
        <v>45556</v>
      </c>
      <c r="B293" s="25" t="s">
        <v>134</v>
      </c>
      <c r="C293" s="41">
        <v>260000</v>
      </c>
      <c r="D293" s="25" t="s">
        <v>46</v>
      </c>
      <c r="E293" s="25" t="s">
        <v>129</v>
      </c>
      <c r="F293" s="25">
        <v>4</v>
      </c>
      <c r="G293" s="25" t="s">
        <v>77</v>
      </c>
      <c r="H293" s="25"/>
      <c r="I293" s="11">
        <f t="shared" si="24"/>
        <v>0</v>
      </c>
      <c r="J293" s="31" t="s">
        <v>312</v>
      </c>
      <c r="K293" s="11" t="s">
        <v>1987</v>
      </c>
      <c r="L293" s="107">
        <f t="shared" si="25"/>
        <v>0</v>
      </c>
      <c r="M293" s="107"/>
      <c r="N293" s="107"/>
      <c r="O293" s="107">
        <f t="shared" si="26"/>
        <v>260000</v>
      </c>
      <c r="P293" s="107">
        <v>260000</v>
      </c>
      <c r="Q293" s="107"/>
      <c r="R293" s="107">
        <f t="shared" si="27"/>
        <v>0</v>
      </c>
      <c r="S293" s="107"/>
      <c r="T293" s="107"/>
      <c r="U293" s="107">
        <f t="shared" si="28"/>
        <v>0</v>
      </c>
      <c r="V293" s="107"/>
      <c r="W293" s="107"/>
      <c r="X293" s="107">
        <f t="shared" si="29"/>
        <v>0</v>
      </c>
      <c r="Y293" s="107"/>
      <c r="Z293" s="107"/>
      <c r="AA293" s="108">
        <f>C293+I293-L293-O293-U293-X293-R293</f>
        <v>0</v>
      </c>
      <c r="AB293" s="7">
        <v>45593</v>
      </c>
    </row>
    <row r="294" spans="1:28" ht="15.75" hidden="1" customHeight="1" x14ac:dyDescent="0.25">
      <c r="A294" s="24">
        <v>45556</v>
      </c>
      <c r="B294" s="25" t="s">
        <v>1973</v>
      </c>
      <c r="C294" s="41">
        <v>1600000</v>
      </c>
      <c r="D294" s="25" t="s">
        <v>46</v>
      </c>
      <c r="E294" s="25" t="s">
        <v>108</v>
      </c>
      <c r="F294" s="25">
        <v>800</v>
      </c>
      <c r="G294" s="25" t="s">
        <v>34</v>
      </c>
      <c r="H294" s="25"/>
      <c r="I294" s="11">
        <f t="shared" si="24"/>
        <v>0</v>
      </c>
      <c r="J294" s="31" t="s">
        <v>324</v>
      </c>
      <c r="K294" s="11"/>
      <c r="L294" s="107">
        <f t="shared" si="25"/>
        <v>1600000</v>
      </c>
      <c r="M294" s="107">
        <v>1600000</v>
      </c>
      <c r="N294" s="107"/>
      <c r="O294" s="107">
        <f t="shared" si="26"/>
        <v>0</v>
      </c>
      <c r="P294" s="107"/>
      <c r="Q294" s="107"/>
      <c r="R294" s="107">
        <f t="shared" si="27"/>
        <v>0</v>
      </c>
      <c r="S294" s="107"/>
      <c r="T294" s="107"/>
      <c r="U294" s="107">
        <f t="shared" si="28"/>
        <v>0</v>
      </c>
      <c r="V294" s="107"/>
      <c r="W294" s="107"/>
      <c r="X294" s="107">
        <f t="shared" si="29"/>
        <v>0</v>
      </c>
      <c r="Y294" s="107"/>
      <c r="Z294" s="107"/>
      <c r="AA294" s="108">
        <f>C294+I294-L294-O294-U294-X294-R294</f>
        <v>0</v>
      </c>
      <c r="AB294" s="7">
        <v>45574</v>
      </c>
    </row>
    <row r="295" spans="1:28" ht="15.75" hidden="1" customHeight="1" x14ac:dyDescent="0.25">
      <c r="A295" s="24">
        <v>45556</v>
      </c>
      <c r="B295" s="25" t="s">
        <v>472</v>
      </c>
      <c r="C295" s="41">
        <v>1620000</v>
      </c>
      <c r="D295" s="25" t="s">
        <v>46</v>
      </c>
      <c r="E295" s="25" t="s">
        <v>163</v>
      </c>
      <c r="F295" s="25">
        <v>12</v>
      </c>
      <c r="G295" s="25" t="s">
        <v>39</v>
      </c>
      <c r="H295" s="25"/>
      <c r="I295" s="11">
        <f t="shared" si="24"/>
        <v>0</v>
      </c>
      <c r="J295" s="31" t="s">
        <v>312</v>
      </c>
      <c r="K295" s="11"/>
      <c r="L295" s="107">
        <f t="shared" si="25"/>
        <v>0</v>
      </c>
      <c r="M295" s="107"/>
      <c r="N295" s="107"/>
      <c r="O295" s="107">
        <f t="shared" si="26"/>
        <v>1620000</v>
      </c>
      <c r="P295" s="107">
        <v>1620000</v>
      </c>
      <c r="Q295" s="107"/>
      <c r="R295" s="107">
        <f t="shared" si="27"/>
        <v>0</v>
      </c>
      <c r="S295" s="107"/>
      <c r="T295" s="107"/>
      <c r="U295" s="107">
        <f t="shared" si="28"/>
        <v>0</v>
      </c>
      <c r="V295" s="107"/>
      <c r="W295" s="107"/>
      <c r="X295" s="107">
        <f t="shared" si="29"/>
        <v>0</v>
      </c>
      <c r="Y295" s="107"/>
      <c r="Z295" s="107"/>
      <c r="AA295" s="108">
        <f>C295+I295-L295-O295-U295-X295-R295</f>
        <v>0</v>
      </c>
      <c r="AB295" s="7">
        <v>45575</v>
      </c>
    </row>
    <row r="296" spans="1:28" ht="15.75" hidden="1" customHeight="1" x14ac:dyDescent="0.25">
      <c r="A296" s="24">
        <v>45558</v>
      </c>
      <c r="B296" s="25" t="s">
        <v>98</v>
      </c>
      <c r="C296" s="41">
        <v>700000</v>
      </c>
      <c r="D296" s="25" t="s">
        <v>46</v>
      </c>
      <c r="E296" s="25" t="s">
        <v>127</v>
      </c>
      <c r="F296" s="25">
        <v>10</v>
      </c>
      <c r="G296" s="25" t="s">
        <v>39</v>
      </c>
      <c r="H296" s="25"/>
      <c r="I296" s="11">
        <f t="shared" si="24"/>
        <v>0</v>
      </c>
      <c r="J296" s="31" t="s">
        <v>324</v>
      </c>
      <c r="K296" s="11"/>
      <c r="L296" s="107">
        <f t="shared" si="25"/>
        <v>700000</v>
      </c>
      <c r="M296" s="107">
        <v>700000</v>
      </c>
      <c r="N296" s="107"/>
      <c r="O296" s="107">
        <f t="shared" si="26"/>
        <v>0</v>
      </c>
      <c r="P296" s="107"/>
      <c r="Q296" s="107"/>
      <c r="R296" s="107">
        <f t="shared" si="27"/>
        <v>0</v>
      </c>
      <c r="S296" s="107"/>
      <c r="T296" s="107"/>
      <c r="U296" s="107">
        <f t="shared" si="28"/>
        <v>0</v>
      </c>
      <c r="V296" s="107"/>
      <c r="W296" s="107"/>
      <c r="X296" s="107">
        <f t="shared" si="29"/>
        <v>0</v>
      </c>
      <c r="Y296" s="107"/>
      <c r="Z296" s="107"/>
      <c r="AA296" s="108">
        <f>C296+I296-L296-O296-U296-X296-R296</f>
        <v>0</v>
      </c>
      <c r="AB296" s="7">
        <v>45575</v>
      </c>
    </row>
    <row r="297" spans="1:28" ht="15.75" hidden="1" customHeight="1" x14ac:dyDescent="0.25">
      <c r="A297" s="24">
        <v>45558</v>
      </c>
      <c r="B297" s="25" t="s">
        <v>98</v>
      </c>
      <c r="C297" s="41">
        <v>1116000</v>
      </c>
      <c r="D297" s="25" t="s">
        <v>46</v>
      </c>
      <c r="E297" s="25" t="s">
        <v>124</v>
      </c>
      <c r="F297" s="25">
        <v>0.93</v>
      </c>
      <c r="G297" s="25" t="s">
        <v>283</v>
      </c>
      <c r="H297" s="25"/>
      <c r="I297" s="11">
        <f t="shared" si="24"/>
        <v>0</v>
      </c>
      <c r="J297" s="31" t="s">
        <v>324</v>
      </c>
      <c r="K297" s="11"/>
      <c r="L297" s="107">
        <f t="shared" si="25"/>
        <v>1116000</v>
      </c>
      <c r="M297" s="107">
        <v>1116000</v>
      </c>
      <c r="N297" s="107"/>
      <c r="O297" s="107">
        <f t="shared" si="26"/>
        <v>0</v>
      </c>
      <c r="P297" s="107"/>
      <c r="Q297" s="107"/>
      <c r="R297" s="107">
        <f t="shared" si="27"/>
        <v>0</v>
      </c>
      <c r="S297" s="107"/>
      <c r="T297" s="107"/>
      <c r="U297" s="107">
        <f t="shared" si="28"/>
        <v>0</v>
      </c>
      <c r="V297" s="107"/>
      <c r="W297" s="107"/>
      <c r="X297" s="107">
        <f t="shared" si="29"/>
        <v>0</v>
      </c>
      <c r="Y297" s="107"/>
      <c r="Z297" s="107"/>
      <c r="AA297" s="108">
        <f>C297+I297-L297-O297-U297-X297-R297</f>
        <v>0</v>
      </c>
      <c r="AB297" s="7">
        <v>45575</v>
      </c>
    </row>
    <row r="298" spans="1:28" ht="15.75" hidden="1" customHeight="1" x14ac:dyDescent="0.25">
      <c r="A298" s="24">
        <v>45558</v>
      </c>
      <c r="B298" s="25" t="s">
        <v>98</v>
      </c>
      <c r="C298" s="41">
        <v>12500000</v>
      </c>
      <c r="D298" s="25" t="s">
        <v>46</v>
      </c>
      <c r="E298" s="25" t="s">
        <v>128</v>
      </c>
      <c r="F298" s="25">
        <v>100</v>
      </c>
      <c r="G298" s="25" t="s">
        <v>39</v>
      </c>
      <c r="H298" s="25"/>
      <c r="I298" s="11">
        <f t="shared" si="24"/>
        <v>0</v>
      </c>
      <c r="J298" s="38" t="s">
        <v>24</v>
      </c>
      <c r="K298" s="11"/>
      <c r="L298" s="107">
        <f t="shared" si="25"/>
        <v>3777000</v>
      </c>
      <c r="M298" s="107">
        <v>3777000</v>
      </c>
      <c r="N298" s="107"/>
      <c r="O298" s="107">
        <f t="shared" si="26"/>
        <v>0</v>
      </c>
      <c r="P298" s="107"/>
      <c r="Q298" s="107"/>
      <c r="R298" s="107">
        <f t="shared" si="27"/>
        <v>0</v>
      </c>
      <c r="S298" s="107"/>
      <c r="T298" s="107"/>
      <c r="U298" s="107">
        <f t="shared" si="28"/>
        <v>0</v>
      </c>
      <c r="V298" s="107"/>
      <c r="W298" s="107"/>
      <c r="X298" s="107">
        <f t="shared" si="29"/>
        <v>0</v>
      </c>
      <c r="Y298" s="107"/>
      <c r="Z298" s="107"/>
      <c r="AA298" s="108">
        <f>C298+I298-L298-O298-U298-X298-R298</f>
        <v>8723000</v>
      </c>
      <c r="AB298" s="7">
        <v>45575</v>
      </c>
    </row>
    <row r="299" spans="1:28" ht="15.75" hidden="1" customHeight="1" x14ac:dyDescent="0.25">
      <c r="A299" s="24">
        <v>45558</v>
      </c>
      <c r="B299" s="25" t="s">
        <v>98</v>
      </c>
      <c r="C299" s="41">
        <v>780000</v>
      </c>
      <c r="D299" s="25" t="s">
        <v>46</v>
      </c>
      <c r="E299" s="25" t="s">
        <v>129</v>
      </c>
      <c r="F299" s="25">
        <v>12</v>
      </c>
      <c r="G299" s="25" t="s">
        <v>77</v>
      </c>
      <c r="H299" s="25"/>
      <c r="I299" s="11">
        <f t="shared" si="24"/>
        <v>0</v>
      </c>
      <c r="J299" s="26" t="s">
        <v>28</v>
      </c>
      <c r="K299" s="11"/>
      <c r="L299" s="107">
        <f t="shared" si="25"/>
        <v>0</v>
      </c>
      <c r="M299" s="107"/>
      <c r="N299" s="107"/>
      <c r="O299" s="107">
        <f t="shared" si="26"/>
        <v>0</v>
      </c>
      <c r="P299" s="107"/>
      <c r="Q299" s="107"/>
      <c r="R299" s="107">
        <f t="shared" si="27"/>
        <v>0</v>
      </c>
      <c r="S299" s="107"/>
      <c r="T299" s="107"/>
      <c r="U299" s="107">
        <f t="shared" si="28"/>
        <v>0</v>
      </c>
      <c r="V299" s="107"/>
      <c r="W299" s="107"/>
      <c r="X299" s="107">
        <f t="shared" si="29"/>
        <v>0</v>
      </c>
      <c r="Y299" s="107"/>
      <c r="Z299" s="107"/>
      <c r="AA299" s="108">
        <f>C299+I299-L299-O299-U299-X299-R299</f>
        <v>780000</v>
      </c>
      <c r="AB299" s="7"/>
    </row>
    <row r="300" spans="1:28" ht="15.75" hidden="1" customHeight="1" x14ac:dyDescent="0.25">
      <c r="A300" s="29">
        <v>45558</v>
      </c>
      <c r="B300" s="27" t="s">
        <v>147</v>
      </c>
      <c r="C300" s="106">
        <v>4000000</v>
      </c>
      <c r="D300" s="27" t="s">
        <v>46</v>
      </c>
      <c r="E300" s="27" t="s">
        <v>56</v>
      </c>
      <c r="F300" s="27">
        <v>10</v>
      </c>
      <c r="G300" s="27" t="s">
        <v>23</v>
      </c>
      <c r="H300" s="27"/>
      <c r="I300" s="15">
        <f t="shared" si="24"/>
        <v>0</v>
      </c>
      <c r="J300" s="32" t="s">
        <v>312</v>
      </c>
      <c r="K300" s="15" t="s">
        <v>1988</v>
      </c>
      <c r="L300" s="136">
        <f t="shared" si="25"/>
        <v>0</v>
      </c>
      <c r="M300" s="136"/>
      <c r="N300" s="136"/>
      <c r="O300" s="136">
        <f t="shared" si="26"/>
        <v>4000000</v>
      </c>
      <c r="P300" s="136">
        <v>2980000</v>
      </c>
      <c r="Q300" s="136">
        <v>1020000</v>
      </c>
      <c r="R300" s="136">
        <f t="shared" si="27"/>
        <v>0</v>
      </c>
      <c r="S300" s="136"/>
      <c r="T300" s="136"/>
      <c r="U300" s="136">
        <f t="shared" si="28"/>
        <v>0</v>
      </c>
      <c r="V300" s="136"/>
      <c r="W300" s="136"/>
      <c r="X300" s="136">
        <f t="shared" si="29"/>
        <v>0</v>
      </c>
      <c r="Y300" s="136"/>
      <c r="Z300" s="136"/>
      <c r="AA300" s="137">
        <f>C300+I300-L300-O300-U300-X300-R300</f>
        <v>0</v>
      </c>
      <c r="AB300" s="138">
        <v>45589</v>
      </c>
    </row>
    <row r="301" spans="1:28" ht="15.75" hidden="1" customHeight="1" x14ac:dyDescent="0.25">
      <c r="A301" s="24">
        <v>45558</v>
      </c>
      <c r="B301" s="25" t="s">
        <v>147</v>
      </c>
      <c r="C301" s="41">
        <v>4000000</v>
      </c>
      <c r="D301" s="25" t="s">
        <v>46</v>
      </c>
      <c r="E301" s="25" t="s">
        <v>1306</v>
      </c>
      <c r="F301" s="25">
        <v>10</v>
      </c>
      <c r="G301" s="25" t="s">
        <v>23</v>
      </c>
      <c r="H301" s="25"/>
      <c r="I301" s="11">
        <f t="shared" si="24"/>
        <v>0</v>
      </c>
      <c r="J301" s="31" t="s">
        <v>312</v>
      </c>
      <c r="K301" s="11" t="s">
        <v>1988</v>
      </c>
      <c r="L301" s="107">
        <f t="shared" si="25"/>
        <v>0</v>
      </c>
      <c r="M301" s="107"/>
      <c r="N301" s="107"/>
      <c r="O301" s="107">
        <f t="shared" si="26"/>
        <v>4000000</v>
      </c>
      <c r="P301" s="107">
        <v>4000000</v>
      </c>
      <c r="Q301" s="107"/>
      <c r="R301" s="107">
        <f t="shared" si="27"/>
        <v>0</v>
      </c>
      <c r="S301" s="107"/>
      <c r="T301" s="107"/>
      <c r="U301" s="107">
        <f t="shared" si="28"/>
        <v>0</v>
      </c>
      <c r="V301" s="107"/>
      <c r="W301" s="107"/>
      <c r="X301" s="107">
        <f t="shared" si="29"/>
        <v>0</v>
      </c>
      <c r="Y301" s="107"/>
      <c r="Z301" s="107"/>
      <c r="AA301" s="108">
        <f>C301+I301-L301-O301-U301-X301-R301</f>
        <v>0</v>
      </c>
      <c r="AB301" s="7">
        <v>45589</v>
      </c>
    </row>
    <row r="302" spans="1:28" ht="15.75" hidden="1" customHeight="1" x14ac:dyDescent="0.25">
      <c r="A302" s="24">
        <v>45558</v>
      </c>
      <c r="B302" s="25" t="s">
        <v>147</v>
      </c>
      <c r="C302" s="41">
        <v>4800000</v>
      </c>
      <c r="D302" s="25" t="s">
        <v>46</v>
      </c>
      <c r="E302" s="25" t="s">
        <v>1517</v>
      </c>
      <c r="F302" s="25">
        <v>6</v>
      </c>
      <c r="G302" s="25" t="s">
        <v>27</v>
      </c>
      <c r="H302" s="25"/>
      <c r="I302" s="11">
        <f t="shared" si="24"/>
        <v>0</v>
      </c>
      <c r="J302" s="31" t="s">
        <v>312</v>
      </c>
      <c r="K302" s="11" t="s">
        <v>1988</v>
      </c>
      <c r="L302" s="107">
        <f t="shared" si="25"/>
        <v>0</v>
      </c>
      <c r="M302" s="107"/>
      <c r="N302" s="107"/>
      <c r="O302" s="107">
        <f t="shared" si="26"/>
        <v>4800000</v>
      </c>
      <c r="P302" s="107">
        <v>3020000</v>
      </c>
      <c r="Q302" s="107">
        <v>1780000</v>
      </c>
      <c r="R302" s="107">
        <f t="shared" si="27"/>
        <v>0</v>
      </c>
      <c r="S302" s="107"/>
      <c r="T302" s="107"/>
      <c r="U302" s="107">
        <f t="shared" si="28"/>
        <v>0</v>
      </c>
      <c r="V302" s="107"/>
      <c r="W302" s="107"/>
      <c r="X302" s="107">
        <f t="shared" si="29"/>
        <v>0</v>
      </c>
      <c r="Y302" s="107"/>
      <c r="Z302" s="107"/>
      <c r="AA302" s="108">
        <f>C302+I302-L302-O302-U302-X302-R302</f>
        <v>0</v>
      </c>
      <c r="AB302" s="7">
        <v>45593</v>
      </c>
    </row>
    <row r="303" spans="1:28" ht="15.75" hidden="1" customHeight="1" x14ac:dyDescent="0.25">
      <c r="A303" s="24">
        <v>45558</v>
      </c>
      <c r="B303" s="25" t="s">
        <v>147</v>
      </c>
      <c r="C303" s="41">
        <v>12600000</v>
      </c>
      <c r="D303" s="25" t="s">
        <v>46</v>
      </c>
      <c r="E303" s="25" t="s">
        <v>229</v>
      </c>
      <c r="F303" s="25">
        <v>300</v>
      </c>
      <c r="G303" s="25" t="s">
        <v>39</v>
      </c>
      <c r="H303" s="25"/>
      <c r="I303" s="11">
        <f t="shared" si="24"/>
        <v>0</v>
      </c>
      <c r="J303" s="31" t="s">
        <v>312</v>
      </c>
      <c r="K303" s="11" t="s">
        <v>1988</v>
      </c>
      <c r="L303" s="107">
        <f t="shared" si="25"/>
        <v>0</v>
      </c>
      <c r="M303" s="107"/>
      <c r="N303" s="107"/>
      <c r="O303" s="107">
        <f t="shared" si="26"/>
        <v>12600000</v>
      </c>
      <c r="P303" s="107">
        <v>4380000</v>
      </c>
      <c r="Q303" s="107">
        <v>8220000</v>
      </c>
      <c r="R303" s="107">
        <f t="shared" si="27"/>
        <v>0</v>
      </c>
      <c r="S303" s="107"/>
      <c r="T303" s="107"/>
      <c r="U303" s="107">
        <f t="shared" si="28"/>
        <v>0</v>
      </c>
      <c r="V303" s="107"/>
      <c r="W303" s="107"/>
      <c r="X303" s="107">
        <f t="shared" si="29"/>
        <v>0</v>
      </c>
      <c r="Y303" s="107"/>
      <c r="Z303" s="107"/>
      <c r="AA303" s="108">
        <f>C303+I303-L303-O303-U303-X303-R303</f>
        <v>0</v>
      </c>
      <c r="AB303" s="7">
        <v>45595</v>
      </c>
    </row>
    <row r="304" spans="1:28" ht="15.75" hidden="1" customHeight="1" x14ac:dyDescent="0.25">
      <c r="A304" s="29">
        <v>45558</v>
      </c>
      <c r="B304" s="27" t="s">
        <v>256</v>
      </c>
      <c r="C304" s="106">
        <v>682500</v>
      </c>
      <c r="D304" s="27" t="s">
        <v>46</v>
      </c>
      <c r="E304" s="27" t="s">
        <v>44</v>
      </c>
      <c r="F304" s="27">
        <v>750</v>
      </c>
      <c r="G304" s="27" t="s">
        <v>34</v>
      </c>
      <c r="H304" s="27"/>
      <c r="I304" s="15">
        <f t="shared" si="24"/>
        <v>0</v>
      </c>
      <c r="J304" s="32" t="s">
        <v>324</v>
      </c>
      <c r="K304" s="15"/>
      <c r="L304" s="136">
        <f t="shared" si="25"/>
        <v>682500</v>
      </c>
      <c r="M304" s="136">
        <v>682500</v>
      </c>
      <c r="N304" s="136"/>
      <c r="O304" s="136">
        <f t="shared" si="26"/>
        <v>0</v>
      </c>
      <c r="P304" s="136"/>
      <c r="Q304" s="136"/>
      <c r="R304" s="136">
        <f t="shared" si="27"/>
        <v>0</v>
      </c>
      <c r="S304" s="136"/>
      <c r="T304" s="136"/>
      <c r="U304" s="136">
        <f t="shared" si="28"/>
        <v>0</v>
      </c>
      <c r="V304" s="136"/>
      <c r="W304" s="136"/>
      <c r="X304" s="136">
        <f t="shared" si="29"/>
        <v>0</v>
      </c>
      <c r="Y304" s="136"/>
      <c r="Z304" s="136"/>
      <c r="AA304" s="137">
        <f>C304+I304-L304-O304-U304-X304-R304</f>
        <v>0</v>
      </c>
      <c r="AB304" s="138">
        <v>45577</v>
      </c>
    </row>
    <row r="305" spans="1:28" ht="15.75" hidden="1" customHeight="1" x14ac:dyDescent="0.25">
      <c r="A305" s="24">
        <v>45558</v>
      </c>
      <c r="B305" s="25" t="s">
        <v>382</v>
      </c>
      <c r="C305" s="41">
        <v>19240000</v>
      </c>
      <c r="D305" s="25" t="s">
        <v>46</v>
      </c>
      <c r="E305" s="25" t="s">
        <v>298</v>
      </c>
      <c r="F305" s="25">
        <v>5200</v>
      </c>
      <c r="G305" s="25" t="s">
        <v>34</v>
      </c>
      <c r="H305" s="25"/>
      <c r="I305" s="11">
        <f t="shared" si="24"/>
        <v>0</v>
      </c>
      <c r="J305" s="31" t="s">
        <v>324</v>
      </c>
      <c r="K305" s="11"/>
      <c r="L305" s="107">
        <f t="shared" si="25"/>
        <v>19240000</v>
      </c>
      <c r="M305" s="107">
        <v>7785000</v>
      </c>
      <c r="N305" s="107">
        <v>11455000</v>
      </c>
      <c r="O305" s="107">
        <f t="shared" si="26"/>
        <v>0</v>
      </c>
      <c r="P305" s="107"/>
      <c r="Q305" s="107"/>
      <c r="R305" s="107">
        <f t="shared" si="27"/>
        <v>0</v>
      </c>
      <c r="S305" s="107"/>
      <c r="T305" s="107"/>
      <c r="U305" s="107">
        <f t="shared" si="28"/>
        <v>0</v>
      </c>
      <c r="V305" s="107"/>
      <c r="W305" s="107"/>
      <c r="X305" s="107">
        <f t="shared" si="29"/>
        <v>0</v>
      </c>
      <c r="Y305" s="107"/>
      <c r="Z305" s="107"/>
      <c r="AA305" s="108">
        <f>C305+I305-L305-O305-U305-X305-R305</f>
        <v>0</v>
      </c>
      <c r="AB305" s="7">
        <v>45570</v>
      </c>
    </row>
    <row r="306" spans="1:28" ht="15.75" hidden="1" customHeight="1" x14ac:dyDescent="0.25">
      <c r="A306" s="24">
        <v>45558</v>
      </c>
      <c r="B306" s="25" t="s">
        <v>261</v>
      </c>
      <c r="C306" s="41">
        <v>1975000</v>
      </c>
      <c r="D306" s="25" t="s">
        <v>46</v>
      </c>
      <c r="E306" s="25" t="s">
        <v>58</v>
      </c>
      <c r="F306" s="25">
        <v>1000</v>
      </c>
      <c r="G306" s="25" t="s">
        <v>34</v>
      </c>
      <c r="H306" s="25"/>
      <c r="I306" s="11">
        <f t="shared" si="24"/>
        <v>0</v>
      </c>
      <c r="J306" s="26" t="s">
        <v>28</v>
      </c>
      <c r="K306" s="11"/>
      <c r="L306" s="107">
        <f t="shared" si="25"/>
        <v>0</v>
      </c>
      <c r="M306" s="107"/>
      <c r="N306" s="107"/>
      <c r="O306" s="107">
        <f t="shared" si="26"/>
        <v>0</v>
      </c>
      <c r="P306" s="107"/>
      <c r="Q306" s="107"/>
      <c r="R306" s="107">
        <f t="shared" si="27"/>
        <v>0</v>
      </c>
      <c r="S306" s="107"/>
      <c r="T306" s="107"/>
      <c r="U306" s="107">
        <f t="shared" si="28"/>
        <v>0</v>
      </c>
      <c r="V306" s="107"/>
      <c r="W306" s="107"/>
      <c r="X306" s="107">
        <f t="shared" si="29"/>
        <v>0</v>
      </c>
      <c r="Y306" s="107"/>
      <c r="Z306" s="107"/>
      <c r="AA306" s="108">
        <f>C306+I306-L306-O306-U306-X306-R306</f>
        <v>1975000</v>
      </c>
      <c r="AB306" s="7"/>
    </row>
    <row r="307" spans="1:28" ht="15.75" hidden="1" customHeight="1" x14ac:dyDescent="0.25">
      <c r="A307" s="29">
        <v>45558</v>
      </c>
      <c r="B307" s="27" t="s">
        <v>1973</v>
      </c>
      <c r="C307" s="106">
        <v>11696000</v>
      </c>
      <c r="D307" s="27" t="s">
        <v>46</v>
      </c>
      <c r="E307" s="27" t="s">
        <v>225</v>
      </c>
      <c r="F307" s="27">
        <v>4300</v>
      </c>
      <c r="G307" s="27" t="s">
        <v>34</v>
      </c>
      <c r="H307" s="27"/>
      <c r="I307" s="15">
        <f t="shared" si="24"/>
        <v>0</v>
      </c>
      <c r="J307" s="32" t="s">
        <v>324</v>
      </c>
      <c r="K307" s="15"/>
      <c r="L307" s="136">
        <f t="shared" si="25"/>
        <v>11696000</v>
      </c>
      <c r="M307" s="136">
        <v>11696000</v>
      </c>
      <c r="N307" s="136"/>
      <c r="O307" s="136">
        <f t="shared" si="26"/>
        <v>0</v>
      </c>
      <c r="P307" s="136"/>
      <c r="Q307" s="136"/>
      <c r="R307" s="136">
        <f t="shared" si="27"/>
        <v>0</v>
      </c>
      <c r="S307" s="136"/>
      <c r="T307" s="136"/>
      <c r="U307" s="136">
        <f t="shared" si="28"/>
        <v>0</v>
      </c>
      <c r="V307" s="136"/>
      <c r="W307" s="136"/>
      <c r="X307" s="136">
        <f t="shared" si="29"/>
        <v>0</v>
      </c>
      <c r="Y307" s="136"/>
      <c r="Z307" s="136"/>
      <c r="AA307" s="137">
        <f>C307+I307-L307-O307-U307-X307-R307</f>
        <v>0</v>
      </c>
      <c r="AB307" s="138">
        <v>45574</v>
      </c>
    </row>
    <row r="308" spans="1:28" ht="15.75" hidden="1" customHeight="1" x14ac:dyDescent="0.25">
      <c r="A308" s="24">
        <v>45558</v>
      </c>
      <c r="B308" s="25" t="s">
        <v>697</v>
      </c>
      <c r="C308" s="41">
        <v>780000</v>
      </c>
      <c r="D308" s="25" t="s">
        <v>46</v>
      </c>
      <c r="E308" s="25" t="s">
        <v>129</v>
      </c>
      <c r="F308" s="25">
        <v>12</v>
      </c>
      <c r="G308" s="25" t="s">
        <v>77</v>
      </c>
      <c r="H308" s="25"/>
      <c r="I308" s="11">
        <f t="shared" si="24"/>
        <v>0</v>
      </c>
      <c r="J308" s="31" t="s">
        <v>312</v>
      </c>
      <c r="K308" s="11" t="s">
        <v>1983</v>
      </c>
      <c r="L308" s="107">
        <f t="shared" si="25"/>
        <v>0</v>
      </c>
      <c r="M308" s="107"/>
      <c r="N308" s="107"/>
      <c r="O308" s="107">
        <f t="shared" si="26"/>
        <v>780000</v>
      </c>
      <c r="P308" s="107">
        <v>780000</v>
      </c>
      <c r="Q308" s="107"/>
      <c r="R308" s="107">
        <f t="shared" si="27"/>
        <v>0</v>
      </c>
      <c r="S308" s="107"/>
      <c r="T308" s="107"/>
      <c r="U308" s="107">
        <f t="shared" si="28"/>
        <v>0</v>
      </c>
      <c r="V308" s="107"/>
      <c r="W308" s="107"/>
      <c r="X308" s="107">
        <f t="shared" si="29"/>
        <v>0</v>
      </c>
      <c r="Y308" s="107"/>
      <c r="Z308" s="107"/>
      <c r="AA308" s="108">
        <f>C308+I308-L308-O308-U308-X308-R308</f>
        <v>0</v>
      </c>
      <c r="AB308" s="7">
        <v>45579</v>
      </c>
    </row>
    <row r="309" spans="1:28" ht="15.75" hidden="1" customHeight="1" x14ac:dyDescent="0.25">
      <c r="A309" s="24">
        <v>45558</v>
      </c>
      <c r="B309" s="25" t="s">
        <v>472</v>
      </c>
      <c r="C309" s="41">
        <v>1620000</v>
      </c>
      <c r="D309" s="25" t="s">
        <v>46</v>
      </c>
      <c r="E309" s="25" t="s">
        <v>163</v>
      </c>
      <c r="F309" s="25">
        <v>12</v>
      </c>
      <c r="G309" s="25" t="s">
        <v>39</v>
      </c>
      <c r="H309" s="25"/>
      <c r="I309" s="11">
        <f t="shared" si="24"/>
        <v>0</v>
      </c>
      <c r="J309" s="31" t="s">
        <v>312</v>
      </c>
      <c r="K309" s="11"/>
      <c r="L309" s="107">
        <f t="shared" si="25"/>
        <v>0</v>
      </c>
      <c r="M309" s="107"/>
      <c r="N309" s="107"/>
      <c r="O309" s="107">
        <f t="shared" si="26"/>
        <v>1620000</v>
      </c>
      <c r="P309" s="107">
        <v>1620000</v>
      </c>
      <c r="Q309" s="107"/>
      <c r="R309" s="107">
        <f t="shared" si="27"/>
        <v>0</v>
      </c>
      <c r="S309" s="107"/>
      <c r="T309" s="107"/>
      <c r="U309" s="107">
        <f t="shared" si="28"/>
        <v>0</v>
      </c>
      <c r="V309" s="107"/>
      <c r="W309" s="107"/>
      <c r="X309" s="107">
        <f t="shared" si="29"/>
        <v>0</v>
      </c>
      <c r="Y309" s="107"/>
      <c r="Z309" s="107"/>
      <c r="AA309" s="108">
        <f>C309+I309-L309-O309-U309-X309-R309</f>
        <v>0</v>
      </c>
      <c r="AB309" s="7">
        <v>45575</v>
      </c>
    </row>
    <row r="310" spans="1:28" ht="15.75" hidden="1" customHeight="1" x14ac:dyDescent="0.25">
      <c r="A310" s="24">
        <v>45558</v>
      </c>
      <c r="B310" s="25" t="s">
        <v>263</v>
      </c>
      <c r="C310" s="41">
        <v>3360000</v>
      </c>
      <c r="D310" s="25" t="s">
        <v>46</v>
      </c>
      <c r="E310" s="25" t="s">
        <v>204</v>
      </c>
      <c r="F310" s="25">
        <v>3000</v>
      </c>
      <c r="G310" s="25" t="s">
        <v>34</v>
      </c>
      <c r="H310" s="25"/>
      <c r="I310" s="11">
        <f t="shared" si="24"/>
        <v>0</v>
      </c>
      <c r="J310" s="31" t="s">
        <v>312</v>
      </c>
      <c r="K310" s="11" t="s">
        <v>2040</v>
      </c>
      <c r="L310" s="107">
        <f t="shared" si="25"/>
        <v>0</v>
      </c>
      <c r="M310" s="107"/>
      <c r="N310" s="107"/>
      <c r="O310" s="107">
        <f t="shared" si="26"/>
        <v>3360000</v>
      </c>
      <c r="P310" s="107">
        <v>3360000</v>
      </c>
      <c r="Q310" s="107"/>
      <c r="R310" s="107">
        <f t="shared" si="27"/>
        <v>0</v>
      </c>
      <c r="S310" s="107"/>
      <c r="T310" s="107"/>
      <c r="U310" s="107">
        <f t="shared" si="28"/>
        <v>0</v>
      </c>
      <c r="V310" s="107"/>
      <c r="W310" s="107"/>
      <c r="X310" s="107">
        <f t="shared" si="29"/>
        <v>0</v>
      </c>
      <c r="Y310" s="107"/>
      <c r="Z310" s="107"/>
      <c r="AA310" s="108">
        <f>C310+I310-L310-O310-U310-X310-R310</f>
        <v>0</v>
      </c>
      <c r="AB310" s="7"/>
    </row>
    <row r="311" spans="1:28" ht="15.75" hidden="1" customHeight="1" x14ac:dyDescent="0.25">
      <c r="A311" s="24">
        <v>45558</v>
      </c>
      <c r="B311" s="25" t="s">
        <v>263</v>
      </c>
      <c r="C311" s="41">
        <v>20800000</v>
      </c>
      <c r="D311" s="25" t="s">
        <v>46</v>
      </c>
      <c r="E311" s="25" t="s">
        <v>108</v>
      </c>
      <c r="F311" s="25">
        <v>10400</v>
      </c>
      <c r="G311" s="25" t="s">
        <v>34</v>
      </c>
      <c r="H311" s="25"/>
      <c r="I311" s="11">
        <f t="shared" si="24"/>
        <v>0</v>
      </c>
      <c r="J311" s="31" t="s">
        <v>312</v>
      </c>
      <c r="K311" s="11" t="s">
        <v>2040</v>
      </c>
      <c r="L311" s="107">
        <f t="shared" si="25"/>
        <v>0</v>
      </c>
      <c r="M311" s="107"/>
      <c r="N311" s="107"/>
      <c r="O311" s="107">
        <f t="shared" si="26"/>
        <v>20800000</v>
      </c>
      <c r="P311" s="107">
        <v>20800000</v>
      </c>
      <c r="Q311" s="107"/>
      <c r="R311" s="107">
        <f t="shared" si="27"/>
        <v>0</v>
      </c>
      <c r="S311" s="107"/>
      <c r="T311" s="107"/>
      <c r="U311" s="107">
        <f t="shared" si="28"/>
        <v>0</v>
      </c>
      <c r="V311" s="107"/>
      <c r="W311" s="107"/>
      <c r="X311" s="107">
        <f t="shared" si="29"/>
        <v>0</v>
      </c>
      <c r="Y311" s="107"/>
      <c r="Z311" s="107"/>
      <c r="AA311" s="108">
        <f>C311+I311-L311-O311-U311-X311-R311</f>
        <v>0</v>
      </c>
      <c r="AB311" s="7"/>
    </row>
    <row r="312" spans="1:28" ht="15.75" hidden="1" customHeight="1" x14ac:dyDescent="0.25">
      <c r="A312" s="24">
        <v>45559</v>
      </c>
      <c r="B312" s="25" t="s">
        <v>98</v>
      </c>
      <c r="C312" s="41">
        <v>75000</v>
      </c>
      <c r="D312" s="25" t="s">
        <v>46</v>
      </c>
      <c r="E312" s="25" t="s">
        <v>284</v>
      </c>
      <c r="F312" s="25">
        <v>1</v>
      </c>
      <c r="G312" s="25" t="s">
        <v>34</v>
      </c>
      <c r="H312" s="25"/>
      <c r="I312" s="11">
        <f t="shared" si="24"/>
        <v>0</v>
      </c>
      <c r="J312" s="26" t="s">
        <v>28</v>
      </c>
      <c r="K312" s="11"/>
      <c r="L312" s="107">
        <f t="shared" si="25"/>
        <v>0</v>
      </c>
      <c r="M312" s="107"/>
      <c r="N312" s="107"/>
      <c r="O312" s="107">
        <f t="shared" si="26"/>
        <v>0</v>
      </c>
      <c r="P312" s="107"/>
      <c r="Q312" s="107"/>
      <c r="R312" s="107">
        <f t="shared" si="27"/>
        <v>0</v>
      </c>
      <c r="S312" s="107"/>
      <c r="T312" s="107"/>
      <c r="U312" s="107">
        <f t="shared" si="28"/>
        <v>0</v>
      </c>
      <c r="V312" s="107"/>
      <c r="W312" s="107"/>
      <c r="X312" s="107">
        <f t="shared" si="29"/>
        <v>0</v>
      </c>
      <c r="Y312" s="107"/>
      <c r="Z312" s="107"/>
      <c r="AA312" s="108">
        <f>C312+I312-L312-O312-U312-X312-R312</f>
        <v>75000</v>
      </c>
      <c r="AB312" s="7"/>
    </row>
    <row r="313" spans="1:28" ht="15.75" hidden="1" customHeight="1" x14ac:dyDescent="0.25">
      <c r="A313" s="24">
        <v>45559</v>
      </c>
      <c r="B313" s="25" t="s">
        <v>98</v>
      </c>
      <c r="C313" s="41">
        <v>190000</v>
      </c>
      <c r="D313" s="25" t="s">
        <v>46</v>
      </c>
      <c r="E313" s="25" t="s">
        <v>227</v>
      </c>
      <c r="F313" s="25">
        <v>2</v>
      </c>
      <c r="G313" s="25" t="s">
        <v>34</v>
      </c>
      <c r="H313" s="25"/>
      <c r="I313" s="11">
        <f t="shared" si="24"/>
        <v>0</v>
      </c>
      <c r="J313" s="26" t="s">
        <v>28</v>
      </c>
      <c r="K313" s="11"/>
      <c r="L313" s="107">
        <f t="shared" si="25"/>
        <v>0</v>
      </c>
      <c r="M313" s="107"/>
      <c r="N313" s="107"/>
      <c r="O313" s="107">
        <f t="shared" si="26"/>
        <v>0</v>
      </c>
      <c r="P313" s="107"/>
      <c r="Q313" s="107"/>
      <c r="R313" s="107">
        <f t="shared" si="27"/>
        <v>0</v>
      </c>
      <c r="S313" s="107"/>
      <c r="T313" s="107"/>
      <c r="U313" s="107">
        <f t="shared" si="28"/>
        <v>0</v>
      </c>
      <c r="V313" s="107"/>
      <c r="W313" s="107"/>
      <c r="X313" s="107">
        <f t="shared" si="29"/>
        <v>0</v>
      </c>
      <c r="Y313" s="107"/>
      <c r="Z313" s="107"/>
      <c r="AA313" s="108">
        <f>C313+I313-L313-O313-U313-X313-R313</f>
        <v>190000</v>
      </c>
      <c r="AB313" s="7"/>
    </row>
    <row r="314" spans="1:28" ht="15.75" hidden="1" customHeight="1" x14ac:dyDescent="0.25">
      <c r="A314" s="29">
        <v>45559</v>
      </c>
      <c r="B314" s="27" t="s">
        <v>359</v>
      </c>
      <c r="C314" s="106">
        <v>1607400</v>
      </c>
      <c r="D314" s="27" t="s">
        <v>46</v>
      </c>
      <c r="E314" s="27" t="s">
        <v>299</v>
      </c>
      <c r="F314" s="27">
        <v>32.799999999999997</v>
      </c>
      <c r="G314" s="27" t="s">
        <v>39</v>
      </c>
      <c r="H314" s="27"/>
      <c r="I314" s="15">
        <f t="shared" si="24"/>
        <v>0</v>
      </c>
      <c r="J314" s="32" t="s">
        <v>312</v>
      </c>
      <c r="K314" s="15"/>
      <c r="L314" s="136">
        <f t="shared" si="25"/>
        <v>0</v>
      </c>
      <c r="M314" s="136"/>
      <c r="N314" s="136"/>
      <c r="O314" s="136">
        <f t="shared" si="26"/>
        <v>1607400</v>
      </c>
      <c r="P314" s="136">
        <v>355000</v>
      </c>
      <c r="Q314" s="136">
        <v>1252400</v>
      </c>
      <c r="R314" s="136">
        <f t="shared" si="27"/>
        <v>0</v>
      </c>
      <c r="S314" s="136"/>
      <c r="T314" s="136"/>
      <c r="U314" s="136">
        <f t="shared" si="28"/>
        <v>0</v>
      </c>
      <c r="V314" s="136"/>
      <c r="W314" s="136"/>
      <c r="X314" s="136">
        <f t="shared" si="29"/>
        <v>0</v>
      </c>
      <c r="Y314" s="136"/>
      <c r="Z314" s="136"/>
      <c r="AA314" s="137">
        <f>C314+I314-L314-O314-U314-X314-R314</f>
        <v>0</v>
      </c>
      <c r="AB314" s="138">
        <v>45589</v>
      </c>
    </row>
    <row r="315" spans="1:28" ht="15.75" hidden="1" customHeight="1" x14ac:dyDescent="0.25">
      <c r="A315" s="24">
        <v>45559</v>
      </c>
      <c r="B315" s="25" t="s">
        <v>134</v>
      </c>
      <c r="C315" s="41">
        <v>3125000</v>
      </c>
      <c r="D315" s="25" t="s">
        <v>46</v>
      </c>
      <c r="E315" s="25" t="s">
        <v>552</v>
      </c>
      <c r="F315" s="25">
        <v>25</v>
      </c>
      <c r="G315" s="25" t="s">
        <v>39</v>
      </c>
      <c r="H315" s="25"/>
      <c r="I315" s="11">
        <f t="shared" ref="I315:I378" si="30">F315*H315</f>
        <v>0</v>
      </c>
      <c r="J315" s="31" t="s">
        <v>312</v>
      </c>
      <c r="K315" s="11" t="s">
        <v>1998</v>
      </c>
      <c r="L315" s="107">
        <f t="shared" ref="L315:L378" si="31">M315+N315</f>
        <v>0</v>
      </c>
      <c r="M315" s="107"/>
      <c r="N315" s="107"/>
      <c r="O315" s="107">
        <f t="shared" ref="O315:O378" si="32">P315+Q315</f>
        <v>3125000</v>
      </c>
      <c r="P315" s="107">
        <v>3125000</v>
      </c>
      <c r="Q315" s="107"/>
      <c r="R315" s="107">
        <f t="shared" ref="R315:R378" si="33">S315+T315</f>
        <v>0</v>
      </c>
      <c r="S315" s="107"/>
      <c r="T315" s="107"/>
      <c r="U315" s="107">
        <f t="shared" ref="U315:U378" si="34">V315+W315</f>
        <v>0</v>
      </c>
      <c r="V315" s="107"/>
      <c r="W315" s="107"/>
      <c r="X315" s="107">
        <f t="shared" ref="X315:X378" si="35">Y315+Z315</f>
        <v>0</v>
      </c>
      <c r="Y315" s="107"/>
      <c r="Z315" s="107"/>
      <c r="AA315" s="108">
        <f>C315+I315-L315-O315-U315-X315-R315</f>
        <v>0</v>
      </c>
      <c r="AB315" s="7">
        <v>45593</v>
      </c>
    </row>
    <row r="316" spans="1:28" ht="15.75" hidden="1" customHeight="1" x14ac:dyDescent="0.25">
      <c r="A316" s="24">
        <v>45559</v>
      </c>
      <c r="B316" s="25" t="s">
        <v>134</v>
      </c>
      <c r="C316" s="41">
        <v>685000</v>
      </c>
      <c r="D316" s="25" t="s">
        <v>46</v>
      </c>
      <c r="E316" s="25" t="s">
        <v>427</v>
      </c>
      <c r="F316" s="25">
        <v>500</v>
      </c>
      <c r="G316" s="25" t="s">
        <v>34</v>
      </c>
      <c r="H316" s="25"/>
      <c r="I316" s="11">
        <f t="shared" si="30"/>
        <v>0</v>
      </c>
      <c r="J316" s="31" t="s">
        <v>312</v>
      </c>
      <c r="K316" s="11" t="s">
        <v>1998</v>
      </c>
      <c r="L316" s="107">
        <f t="shared" si="31"/>
        <v>0</v>
      </c>
      <c r="M316" s="107"/>
      <c r="N316" s="107"/>
      <c r="O316" s="107">
        <f t="shared" si="32"/>
        <v>685000</v>
      </c>
      <c r="P316" s="107">
        <v>685000</v>
      </c>
      <c r="Q316" s="107"/>
      <c r="R316" s="107">
        <f t="shared" si="33"/>
        <v>0</v>
      </c>
      <c r="S316" s="107"/>
      <c r="T316" s="107"/>
      <c r="U316" s="107">
        <f t="shared" si="34"/>
        <v>0</v>
      </c>
      <c r="V316" s="107"/>
      <c r="W316" s="107"/>
      <c r="X316" s="107">
        <f t="shared" si="35"/>
        <v>0</v>
      </c>
      <c r="Y316" s="107"/>
      <c r="Z316" s="107"/>
      <c r="AA316" s="108">
        <f>C316+I316-L316-O316-U316-X316-R316</f>
        <v>0</v>
      </c>
      <c r="AB316" s="7">
        <v>45593</v>
      </c>
    </row>
    <row r="317" spans="1:28" ht="15.75" hidden="1" customHeight="1" x14ac:dyDescent="0.25">
      <c r="A317" s="24">
        <v>45559</v>
      </c>
      <c r="B317" s="25" t="s">
        <v>134</v>
      </c>
      <c r="C317" s="41">
        <v>4500000</v>
      </c>
      <c r="D317" s="25" t="s">
        <v>46</v>
      </c>
      <c r="E317" s="25" t="s">
        <v>42</v>
      </c>
      <c r="F317" s="25">
        <v>1000</v>
      </c>
      <c r="G317" s="25" t="s">
        <v>34</v>
      </c>
      <c r="H317" s="25"/>
      <c r="I317" s="11">
        <f t="shared" si="30"/>
        <v>0</v>
      </c>
      <c r="J317" s="31" t="s">
        <v>312</v>
      </c>
      <c r="K317" s="11" t="s">
        <v>1998</v>
      </c>
      <c r="L317" s="107">
        <f t="shared" si="31"/>
        <v>0</v>
      </c>
      <c r="M317" s="107"/>
      <c r="N317" s="107"/>
      <c r="O317" s="107">
        <f t="shared" si="32"/>
        <v>4500000</v>
      </c>
      <c r="P317" s="107">
        <v>4500000</v>
      </c>
      <c r="Q317" s="107"/>
      <c r="R317" s="107">
        <f t="shared" si="33"/>
        <v>0</v>
      </c>
      <c r="S317" s="107"/>
      <c r="T317" s="107"/>
      <c r="U317" s="107">
        <f t="shared" si="34"/>
        <v>0</v>
      </c>
      <c r="V317" s="107"/>
      <c r="W317" s="107"/>
      <c r="X317" s="107">
        <f t="shared" si="35"/>
        <v>0</v>
      </c>
      <c r="Y317" s="107"/>
      <c r="Z317" s="107"/>
      <c r="AA317" s="108">
        <f>C317+I317-L317-O317-U317-X317-R317</f>
        <v>0</v>
      </c>
      <c r="AB317" s="7">
        <v>45593</v>
      </c>
    </row>
    <row r="318" spans="1:28" ht="15.75" hidden="1" customHeight="1" x14ac:dyDescent="0.25">
      <c r="A318" s="24">
        <v>45559</v>
      </c>
      <c r="B318" s="25" t="s">
        <v>122</v>
      </c>
      <c r="C318" s="41">
        <v>19760000</v>
      </c>
      <c r="D318" s="25" t="s">
        <v>46</v>
      </c>
      <c r="E318" s="25" t="s">
        <v>42</v>
      </c>
      <c r="F318" s="25">
        <v>5200</v>
      </c>
      <c r="G318" s="25" t="s">
        <v>34</v>
      </c>
      <c r="H318" s="25"/>
      <c r="I318" s="11">
        <f t="shared" si="30"/>
        <v>0</v>
      </c>
      <c r="J318" s="31" t="s">
        <v>312</v>
      </c>
      <c r="K318" s="11"/>
      <c r="L318" s="107">
        <f t="shared" si="31"/>
        <v>0</v>
      </c>
      <c r="M318" s="107"/>
      <c r="N318" s="107"/>
      <c r="O318" s="107">
        <f t="shared" si="32"/>
        <v>19760000</v>
      </c>
      <c r="P318" s="107">
        <v>19760000</v>
      </c>
      <c r="Q318" s="107"/>
      <c r="R318" s="107">
        <f t="shared" si="33"/>
        <v>0</v>
      </c>
      <c r="S318" s="107"/>
      <c r="T318" s="107"/>
      <c r="U318" s="107">
        <f t="shared" si="34"/>
        <v>0</v>
      </c>
      <c r="V318" s="107"/>
      <c r="W318" s="107"/>
      <c r="X318" s="107">
        <f t="shared" si="35"/>
        <v>0</v>
      </c>
      <c r="Y318" s="107"/>
      <c r="Z318" s="107"/>
      <c r="AA318" s="108">
        <f>C318+I318-L318-O318-U318-X318-R318</f>
        <v>0</v>
      </c>
      <c r="AB318" s="7">
        <v>45574</v>
      </c>
    </row>
    <row r="319" spans="1:28" ht="15.75" hidden="1" customHeight="1" x14ac:dyDescent="0.25">
      <c r="A319" s="24">
        <v>45559</v>
      </c>
      <c r="B319" s="25" t="s">
        <v>122</v>
      </c>
      <c r="C319" s="41">
        <v>3210000</v>
      </c>
      <c r="D319" s="25" t="s">
        <v>46</v>
      </c>
      <c r="E319" s="25" t="s">
        <v>534</v>
      </c>
      <c r="F319" s="25">
        <v>1000</v>
      </c>
      <c r="G319" s="25" t="s">
        <v>34</v>
      </c>
      <c r="H319" s="25"/>
      <c r="I319" s="11">
        <f t="shared" si="30"/>
        <v>0</v>
      </c>
      <c r="J319" s="31" t="s">
        <v>312</v>
      </c>
      <c r="K319" s="11"/>
      <c r="L319" s="107">
        <f t="shared" si="31"/>
        <v>0</v>
      </c>
      <c r="M319" s="107"/>
      <c r="N319" s="107"/>
      <c r="O319" s="107">
        <f t="shared" si="32"/>
        <v>3210000</v>
      </c>
      <c r="P319" s="107">
        <v>3210000</v>
      </c>
      <c r="Q319" s="107"/>
      <c r="R319" s="107">
        <f t="shared" si="33"/>
        <v>0</v>
      </c>
      <c r="S319" s="107"/>
      <c r="T319" s="107"/>
      <c r="U319" s="107">
        <f t="shared" si="34"/>
        <v>0</v>
      </c>
      <c r="V319" s="107"/>
      <c r="W319" s="107"/>
      <c r="X319" s="107">
        <f t="shared" si="35"/>
        <v>0</v>
      </c>
      <c r="Y319" s="107"/>
      <c r="Z319" s="107"/>
      <c r="AA319" s="108">
        <f>C319+I319-L319-O319-U319-X319-R319</f>
        <v>0</v>
      </c>
      <c r="AB319" s="7">
        <v>45567</v>
      </c>
    </row>
    <row r="320" spans="1:28" ht="15.75" hidden="1" customHeight="1" x14ac:dyDescent="0.25">
      <c r="A320" s="24">
        <v>45559</v>
      </c>
      <c r="B320" s="25" t="s">
        <v>261</v>
      </c>
      <c r="C320" s="41">
        <v>900000</v>
      </c>
      <c r="D320" s="25" t="s">
        <v>46</v>
      </c>
      <c r="E320" s="25" t="s">
        <v>219</v>
      </c>
      <c r="F320" s="25">
        <v>3</v>
      </c>
      <c r="G320" s="25" t="s">
        <v>39</v>
      </c>
      <c r="H320" s="25"/>
      <c r="I320" s="11">
        <f t="shared" si="30"/>
        <v>0</v>
      </c>
      <c r="J320" s="26" t="s">
        <v>28</v>
      </c>
      <c r="K320" s="11"/>
      <c r="L320" s="107">
        <f t="shared" si="31"/>
        <v>0</v>
      </c>
      <c r="M320" s="107"/>
      <c r="N320" s="107"/>
      <c r="O320" s="107">
        <f t="shared" si="32"/>
        <v>0</v>
      </c>
      <c r="P320" s="107"/>
      <c r="Q320" s="107"/>
      <c r="R320" s="107">
        <f t="shared" si="33"/>
        <v>0</v>
      </c>
      <c r="S320" s="107"/>
      <c r="T320" s="107"/>
      <c r="U320" s="107">
        <f t="shared" si="34"/>
        <v>0</v>
      </c>
      <c r="V320" s="107"/>
      <c r="W320" s="107"/>
      <c r="X320" s="107">
        <f t="shared" si="35"/>
        <v>0</v>
      </c>
      <c r="Y320" s="107"/>
      <c r="Z320" s="107"/>
      <c r="AA320" s="108">
        <f>C320+I320-L320-O320-U320-X320-R320</f>
        <v>900000</v>
      </c>
      <c r="AB320" s="7"/>
    </row>
    <row r="321" spans="1:28" ht="15.75" hidden="1" customHeight="1" x14ac:dyDescent="0.25">
      <c r="A321" s="29">
        <v>45559</v>
      </c>
      <c r="B321" s="27" t="s">
        <v>674</v>
      </c>
      <c r="C321" s="106">
        <v>1915000</v>
      </c>
      <c r="D321" s="27" t="s">
        <v>46</v>
      </c>
      <c r="E321" s="27" t="s">
        <v>108</v>
      </c>
      <c r="F321" s="27">
        <v>2000</v>
      </c>
      <c r="G321" s="27" t="s">
        <v>34</v>
      </c>
      <c r="H321" s="27"/>
      <c r="I321" s="15">
        <f t="shared" si="30"/>
        <v>0</v>
      </c>
      <c r="J321" s="32" t="s">
        <v>324</v>
      </c>
      <c r="K321" s="15"/>
      <c r="L321" s="136">
        <f t="shared" si="31"/>
        <v>1915000</v>
      </c>
      <c r="M321" s="136">
        <v>1915000</v>
      </c>
      <c r="N321" s="136"/>
      <c r="O321" s="136">
        <f t="shared" si="32"/>
        <v>0</v>
      </c>
      <c r="P321" s="136"/>
      <c r="Q321" s="136"/>
      <c r="R321" s="136">
        <f t="shared" si="33"/>
        <v>0</v>
      </c>
      <c r="S321" s="136"/>
      <c r="T321" s="136"/>
      <c r="U321" s="136">
        <f t="shared" si="34"/>
        <v>0</v>
      </c>
      <c r="V321" s="136"/>
      <c r="W321" s="136"/>
      <c r="X321" s="136">
        <f t="shared" si="35"/>
        <v>0</v>
      </c>
      <c r="Y321" s="136"/>
      <c r="Z321" s="136"/>
      <c r="AA321" s="137">
        <f>C321+I321-L321-O321-U321-X321-R321</f>
        <v>0</v>
      </c>
      <c r="AB321" s="138">
        <v>45567</v>
      </c>
    </row>
    <row r="322" spans="1:28" ht="15.75" hidden="1" customHeight="1" x14ac:dyDescent="0.25">
      <c r="A322" s="24">
        <v>45559</v>
      </c>
      <c r="B322" s="25" t="s">
        <v>422</v>
      </c>
      <c r="C322" s="41">
        <v>800000</v>
      </c>
      <c r="D322" s="25" t="s">
        <v>46</v>
      </c>
      <c r="E322" s="25" t="s">
        <v>259</v>
      </c>
      <c r="F322" s="25">
        <v>1000</v>
      </c>
      <c r="G322" s="25" t="s">
        <v>34</v>
      </c>
      <c r="H322" s="25"/>
      <c r="I322" s="11">
        <f t="shared" si="30"/>
        <v>0</v>
      </c>
      <c r="J322" s="31" t="s">
        <v>324</v>
      </c>
      <c r="K322" s="11"/>
      <c r="L322" s="107">
        <f t="shared" si="31"/>
        <v>0</v>
      </c>
      <c r="M322" s="107"/>
      <c r="N322" s="107"/>
      <c r="O322" s="107">
        <f t="shared" si="32"/>
        <v>0</v>
      </c>
      <c r="P322" s="107"/>
      <c r="Q322" s="107"/>
      <c r="R322" s="107">
        <f t="shared" si="33"/>
        <v>0</v>
      </c>
      <c r="S322" s="107"/>
      <c r="T322" s="107"/>
      <c r="U322" s="107">
        <f t="shared" si="34"/>
        <v>800000</v>
      </c>
      <c r="V322" s="107">
        <v>800000</v>
      </c>
      <c r="W322" s="107"/>
      <c r="X322" s="107">
        <f t="shared" si="35"/>
        <v>0</v>
      </c>
      <c r="Y322" s="107"/>
      <c r="Z322" s="107"/>
      <c r="AA322" s="108">
        <f>C322+I322-L322-O322-U322-X322-R322</f>
        <v>0</v>
      </c>
      <c r="AB322" s="7">
        <v>45574</v>
      </c>
    </row>
    <row r="323" spans="1:28" ht="15.75" hidden="1" customHeight="1" x14ac:dyDescent="0.25">
      <c r="A323" s="24">
        <v>45559</v>
      </c>
      <c r="B323" s="25" t="s">
        <v>110</v>
      </c>
      <c r="C323" s="41">
        <v>1592500</v>
      </c>
      <c r="D323" s="25" t="s">
        <v>46</v>
      </c>
      <c r="E323" s="25" t="s">
        <v>106</v>
      </c>
      <c r="F323" s="25">
        <v>32.5</v>
      </c>
      <c r="G323" s="25" t="s">
        <v>39</v>
      </c>
      <c r="H323" s="25"/>
      <c r="I323" s="11">
        <f t="shared" si="30"/>
        <v>0</v>
      </c>
      <c r="J323" s="26" t="s">
        <v>28</v>
      </c>
      <c r="K323" s="11"/>
      <c r="L323" s="107">
        <f t="shared" si="31"/>
        <v>0</v>
      </c>
      <c r="M323" s="107"/>
      <c r="N323" s="107"/>
      <c r="O323" s="107">
        <f t="shared" si="32"/>
        <v>0</v>
      </c>
      <c r="P323" s="107"/>
      <c r="Q323" s="107"/>
      <c r="R323" s="107">
        <f t="shared" si="33"/>
        <v>0</v>
      </c>
      <c r="S323" s="107"/>
      <c r="T323" s="107"/>
      <c r="U323" s="107">
        <f t="shared" si="34"/>
        <v>0</v>
      </c>
      <c r="V323" s="107"/>
      <c r="W323" s="107"/>
      <c r="X323" s="107">
        <f t="shared" si="35"/>
        <v>0</v>
      </c>
      <c r="Y323" s="107"/>
      <c r="Z323" s="107"/>
      <c r="AA323" s="108">
        <f>C323+I323-L323-O323-U323-X323-R323</f>
        <v>1592500</v>
      </c>
      <c r="AB323" s="7"/>
    </row>
    <row r="324" spans="1:28" ht="15.75" hidden="1" customHeight="1" x14ac:dyDescent="0.25">
      <c r="A324" s="29">
        <v>45559</v>
      </c>
      <c r="B324" s="27" t="s">
        <v>203</v>
      </c>
      <c r="C324" s="106">
        <v>397000</v>
      </c>
      <c r="D324" s="27" t="s">
        <v>46</v>
      </c>
      <c r="E324" s="27" t="s">
        <v>177</v>
      </c>
      <c r="F324" s="27">
        <v>25</v>
      </c>
      <c r="G324" s="27" t="s">
        <v>39</v>
      </c>
      <c r="H324" s="27"/>
      <c r="I324" s="15">
        <f t="shared" si="30"/>
        <v>0</v>
      </c>
      <c r="J324" s="17" t="s">
        <v>324</v>
      </c>
      <c r="K324" s="15"/>
      <c r="L324" s="136">
        <f t="shared" si="31"/>
        <v>397000</v>
      </c>
      <c r="M324" s="136">
        <v>397000</v>
      </c>
      <c r="N324" s="136"/>
      <c r="O324" s="136">
        <f t="shared" si="32"/>
        <v>0</v>
      </c>
      <c r="P324" s="136"/>
      <c r="Q324" s="136"/>
      <c r="R324" s="136">
        <f t="shared" si="33"/>
        <v>0</v>
      </c>
      <c r="S324" s="136"/>
      <c r="T324" s="136"/>
      <c r="U324" s="136">
        <f t="shared" si="34"/>
        <v>0</v>
      </c>
      <c r="V324" s="136"/>
      <c r="W324" s="136"/>
      <c r="X324" s="136">
        <f t="shared" si="35"/>
        <v>0</v>
      </c>
      <c r="Y324" s="136"/>
      <c r="Z324" s="136"/>
      <c r="AA324" s="137">
        <f>C324+I324-L324-O324-U324-X324-R324</f>
        <v>0</v>
      </c>
      <c r="AB324" s="138">
        <v>45575</v>
      </c>
    </row>
    <row r="325" spans="1:28" ht="15.75" hidden="1" customHeight="1" x14ac:dyDescent="0.25">
      <c r="A325" s="24">
        <v>45559</v>
      </c>
      <c r="B325" s="25" t="s">
        <v>107</v>
      </c>
      <c r="C325" s="41">
        <v>1752600</v>
      </c>
      <c r="D325" s="25" t="s">
        <v>46</v>
      </c>
      <c r="E325" s="25" t="s">
        <v>137</v>
      </c>
      <c r="F325" s="25">
        <v>38.1</v>
      </c>
      <c r="G325" s="25" t="s">
        <v>39</v>
      </c>
      <c r="H325" s="25"/>
      <c r="I325" s="11">
        <f t="shared" si="30"/>
        <v>0</v>
      </c>
      <c r="J325" s="26" t="s">
        <v>28</v>
      </c>
      <c r="K325" s="11"/>
      <c r="L325" s="107">
        <f t="shared" si="31"/>
        <v>0</v>
      </c>
      <c r="M325" s="107"/>
      <c r="N325" s="107"/>
      <c r="O325" s="107">
        <f t="shared" si="32"/>
        <v>0</v>
      </c>
      <c r="P325" s="107"/>
      <c r="Q325" s="107"/>
      <c r="R325" s="107">
        <f t="shared" si="33"/>
        <v>0</v>
      </c>
      <c r="S325" s="107"/>
      <c r="T325" s="107"/>
      <c r="U325" s="107">
        <f t="shared" si="34"/>
        <v>0</v>
      </c>
      <c r="V325" s="107"/>
      <c r="W325" s="107"/>
      <c r="X325" s="107">
        <f t="shared" si="35"/>
        <v>0</v>
      </c>
      <c r="Y325" s="107"/>
      <c r="Z325" s="107"/>
      <c r="AA325" s="108">
        <f>C325+I325-L325-O325-U325-X325-R325</f>
        <v>1752600</v>
      </c>
      <c r="AB325" s="7"/>
    </row>
    <row r="326" spans="1:28" ht="15.75" hidden="1" customHeight="1" x14ac:dyDescent="0.25">
      <c r="A326" s="24">
        <v>45559</v>
      </c>
      <c r="B326" s="25" t="s">
        <v>107</v>
      </c>
      <c r="C326" s="41">
        <v>9000000</v>
      </c>
      <c r="D326" s="25" t="s">
        <v>46</v>
      </c>
      <c r="E326" s="25" t="s">
        <v>63</v>
      </c>
      <c r="F326" s="25">
        <v>20</v>
      </c>
      <c r="G326" s="25" t="s">
        <v>48</v>
      </c>
      <c r="H326" s="25"/>
      <c r="I326" s="11">
        <f t="shared" si="30"/>
        <v>0</v>
      </c>
      <c r="J326" s="26" t="s">
        <v>28</v>
      </c>
      <c r="K326" s="11"/>
      <c r="L326" s="107">
        <f t="shared" si="31"/>
        <v>0</v>
      </c>
      <c r="M326" s="107"/>
      <c r="N326" s="107"/>
      <c r="O326" s="107">
        <f t="shared" si="32"/>
        <v>0</v>
      </c>
      <c r="P326" s="107"/>
      <c r="Q326" s="107"/>
      <c r="R326" s="107">
        <f t="shared" si="33"/>
        <v>0</v>
      </c>
      <c r="S326" s="107"/>
      <c r="T326" s="107"/>
      <c r="U326" s="107">
        <f t="shared" si="34"/>
        <v>0</v>
      </c>
      <c r="V326" s="107"/>
      <c r="W326" s="107"/>
      <c r="X326" s="107">
        <f t="shared" si="35"/>
        <v>0</v>
      </c>
      <c r="Y326" s="107"/>
      <c r="Z326" s="107"/>
      <c r="AA326" s="108">
        <f>C326+I326-L326-O326-U326-X326-R326</f>
        <v>9000000</v>
      </c>
      <c r="AB326" s="7"/>
    </row>
    <row r="327" spans="1:28" ht="15.75" hidden="1" customHeight="1" x14ac:dyDescent="0.25">
      <c r="A327" s="24">
        <v>45559</v>
      </c>
      <c r="B327" s="25" t="s">
        <v>107</v>
      </c>
      <c r="C327" s="41">
        <v>10400000</v>
      </c>
      <c r="D327" s="25" t="s">
        <v>46</v>
      </c>
      <c r="E327" s="25" t="s">
        <v>108</v>
      </c>
      <c r="F327" s="25">
        <v>5200</v>
      </c>
      <c r="G327" s="25" t="s">
        <v>34</v>
      </c>
      <c r="H327" s="25"/>
      <c r="I327" s="11">
        <f t="shared" si="30"/>
        <v>0</v>
      </c>
      <c r="J327" s="26" t="s">
        <v>28</v>
      </c>
      <c r="K327" s="11"/>
      <c r="L327" s="107">
        <f t="shared" si="31"/>
        <v>0</v>
      </c>
      <c r="M327" s="107"/>
      <c r="N327" s="107"/>
      <c r="O327" s="107">
        <f t="shared" si="32"/>
        <v>0</v>
      </c>
      <c r="P327" s="107"/>
      <c r="Q327" s="107"/>
      <c r="R327" s="107">
        <f t="shared" si="33"/>
        <v>0</v>
      </c>
      <c r="S327" s="107"/>
      <c r="T327" s="107"/>
      <c r="U327" s="107">
        <f t="shared" si="34"/>
        <v>0</v>
      </c>
      <c r="V327" s="107"/>
      <c r="W327" s="107"/>
      <c r="X327" s="107">
        <f t="shared" si="35"/>
        <v>0</v>
      </c>
      <c r="Y327" s="107"/>
      <c r="Z327" s="107"/>
      <c r="AA327" s="108">
        <f>C327+I327-L327-O327-U327-X327-R327</f>
        <v>10400000</v>
      </c>
      <c r="AB327" s="7"/>
    </row>
    <row r="328" spans="1:28" ht="15.75" customHeight="1" x14ac:dyDescent="0.25">
      <c r="A328" s="29">
        <v>45560</v>
      </c>
      <c r="B328" s="27" t="s">
        <v>205</v>
      </c>
      <c r="C328" s="106">
        <v>2800000</v>
      </c>
      <c r="D328" s="27" t="s">
        <v>46</v>
      </c>
      <c r="E328" s="27" t="s">
        <v>381</v>
      </c>
      <c r="F328" s="27">
        <v>4</v>
      </c>
      <c r="G328" s="27" t="s">
        <v>27</v>
      </c>
      <c r="H328" s="27"/>
      <c r="I328" s="15">
        <f t="shared" si="30"/>
        <v>0</v>
      </c>
      <c r="J328" s="32" t="s">
        <v>312</v>
      </c>
      <c r="K328" s="15" t="s">
        <v>2004</v>
      </c>
      <c r="L328" s="136">
        <f t="shared" si="31"/>
        <v>0</v>
      </c>
      <c r="M328" s="136"/>
      <c r="N328" s="136"/>
      <c r="O328" s="136">
        <f t="shared" si="32"/>
        <v>2800000</v>
      </c>
      <c r="P328" s="156">
        <v>2800000</v>
      </c>
      <c r="Q328" s="136"/>
      <c r="R328" s="136">
        <f t="shared" si="33"/>
        <v>0</v>
      </c>
      <c r="S328" s="136"/>
      <c r="T328" s="136"/>
      <c r="U328" s="136">
        <f t="shared" si="34"/>
        <v>0</v>
      </c>
      <c r="V328" s="136"/>
      <c r="W328" s="136"/>
      <c r="X328" s="136">
        <f t="shared" si="35"/>
        <v>0</v>
      </c>
      <c r="Y328" s="136"/>
      <c r="Z328" s="136"/>
      <c r="AA328" s="137">
        <f>C328+I328-L328-O328-U328-X328-R328</f>
        <v>0</v>
      </c>
      <c r="AB328" s="138">
        <v>45569</v>
      </c>
    </row>
    <row r="329" spans="1:28" ht="15.75" customHeight="1" x14ac:dyDescent="0.25">
      <c r="A329" s="24">
        <v>45560</v>
      </c>
      <c r="B329" s="25" t="s">
        <v>205</v>
      </c>
      <c r="C329" s="41">
        <v>10200000</v>
      </c>
      <c r="D329" s="25" t="s">
        <v>46</v>
      </c>
      <c r="E329" s="25" t="s">
        <v>1259</v>
      </c>
      <c r="F329" s="25">
        <v>10000</v>
      </c>
      <c r="G329" s="25" t="s">
        <v>34</v>
      </c>
      <c r="H329" s="25"/>
      <c r="I329" s="11">
        <f t="shared" si="30"/>
        <v>0</v>
      </c>
      <c r="J329" s="31" t="s">
        <v>312</v>
      </c>
      <c r="K329" s="11" t="s">
        <v>2004</v>
      </c>
      <c r="L329" s="107">
        <f t="shared" si="31"/>
        <v>0</v>
      </c>
      <c r="M329" s="107"/>
      <c r="N329" s="107"/>
      <c r="O329" s="107">
        <f t="shared" si="32"/>
        <v>10200000</v>
      </c>
      <c r="P329" s="151">
        <v>10200000</v>
      </c>
      <c r="Q329" s="107"/>
      <c r="R329" s="107">
        <f t="shared" si="33"/>
        <v>0</v>
      </c>
      <c r="S329" s="107"/>
      <c r="T329" s="107"/>
      <c r="U329" s="107">
        <f t="shared" si="34"/>
        <v>0</v>
      </c>
      <c r="V329" s="107"/>
      <c r="W329" s="107"/>
      <c r="X329" s="107">
        <f t="shared" si="35"/>
        <v>0</v>
      </c>
      <c r="Y329" s="107"/>
      <c r="Z329" s="107"/>
      <c r="AA329" s="108">
        <f>C329+I329-L329-O329-U329-X329-R329</f>
        <v>0</v>
      </c>
      <c r="AB329" s="7">
        <v>45569</v>
      </c>
    </row>
    <row r="330" spans="1:28" ht="15.75" customHeight="1" x14ac:dyDescent="0.25">
      <c r="A330" s="24">
        <v>45560</v>
      </c>
      <c r="B330" s="25" t="s">
        <v>205</v>
      </c>
      <c r="C330" s="41">
        <v>1900000</v>
      </c>
      <c r="D330" s="25" t="s">
        <v>46</v>
      </c>
      <c r="E330" s="25" t="s">
        <v>42</v>
      </c>
      <c r="F330" s="25">
        <v>500</v>
      </c>
      <c r="G330" s="25" t="s">
        <v>34</v>
      </c>
      <c r="H330" s="25"/>
      <c r="I330" s="11">
        <f t="shared" si="30"/>
        <v>0</v>
      </c>
      <c r="J330" s="26" t="s">
        <v>28</v>
      </c>
      <c r="K330" s="11" t="s">
        <v>2003</v>
      </c>
      <c r="L330" s="107">
        <f t="shared" si="31"/>
        <v>0</v>
      </c>
      <c r="M330" s="107"/>
      <c r="N330" s="107"/>
      <c r="O330" s="107">
        <f t="shared" si="32"/>
        <v>0</v>
      </c>
      <c r="P330" s="107"/>
      <c r="Q330" s="107"/>
      <c r="R330" s="107">
        <f t="shared" si="33"/>
        <v>0</v>
      </c>
      <c r="S330" s="107"/>
      <c r="T330" s="107"/>
      <c r="U330" s="107">
        <f t="shared" si="34"/>
        <v>0</v>
      </c>
      <c r="V330" s="107"/>
      <c r="W330" s="107"/>
      <c r="X330" s="107">
        <f t="shared" si="35"/>
        <v>0</v>
      </c>
      <c r="Y330" s="107"/>
      <c r="Z330" s="107"/>
      <c r="AA330" s="108">
        <f>C330+I330-L330-O330-U330-X330-R330</f>
        <v>1900000</v>
      </c>
      <c r="AB330" s="7"/>
    </row>
    <row r="331" spans="1:28" ht="15.75" hidden="1" customHeight="1" x14ac:dyDescent="0.25">
      <c r="A331" s="29">
        <v>45560</v>
      </c>
      <c r="B331" s="27" t="s">
        <v>256</v>
      </c>
      <c r="C331" s="106">
        <v>260000</v>
      </c>
      <c r="D331" s="27" t="s">
        <v>46</v>
      </c>
      <c r="E331" s="27" t="s">
        <v>129</v>
      </c>
      <c r="F331" s="27">
        <v>4</v>
      </c>
      <c r="G331" s="27" t="s">
        <v>77</v>
      </c>
      <c r="H331" s="27"/>
      <c r="I331" s="15">
        <f t="shared" si="30"/>
        <v>0</v>
      </c>
      <c r="J331" s="32" t="s">
        <v>324</v>
      </c>
      <c r="K331" s="15"/>
      <c r="L331" s="136">
        <f t="shared" si="31"/>
        <v>260000</v>
      </c>
      <c r="M331" s="136">
        <v>260000</v>
      </c>
      <c r="N331" s="136"/>
      <c r="O331" s="136">
        <f t="shared" si="32"/>
        <v>0</v>
      </c>
      <c r="P331" s="136"/>
      <c r="Q331" s="136"/>
      <c r="R331" s="136">
        <f t="shared" si="33"/>
        <v>0</v>
      </c>
      <c r="S331" s="136"/>
      <c r="T331" s="136"/>
      <c r="U331" s="136">
        <f t="shared" si="34"/>
        <v>0</v>
      </c>
      <c r="V331" s="136"/>
      <c r="W331" s="136"/>
      <c r="X331" s="136">
        <f t="shared" si="35"/>
        <v>0</v>
      </c>
      <c r="Y331" s="136"/>
      <c r="Z331" s="136"/>
      <c r="AA331" s="137">
        <f>C331+I331-L331-O331-U331-X331-R331</f>
        <v>0</v>
      </c>
      <c r="AB331" s="138">
        <v>45577</v>
      </c>
    </row>
    <row r="332" spans="1:28" ht="15.75" hidden="1" customHeight="1" x14ac:dyDescent="0.25">
      <c r="A332" s="24">
        <v>45560</v>
      </c>
      <c r="B332" s="25" t="s">
        <v>51</v>
      </c>
      <c r="C332" s="41">
        <v>10278000</v>
      </c>
      <c r="D332" s="25" t="s">
        <v>46</v>
      </c>
      <c r="E332" s="25" t="s">
        <v>106</v>
      </c>
      <c r="F332" s="25">
        <v>228.4</v>
      </c>
      <c r="G332" s="25" t="s">
        <v>39</v>
      </c>
      <c r="H332" s="25"/>
      <c r="I332" s="11">
        <f t="shared" si="30"/>
        <v>0</v>
      </c>
      <c r="J332" s="31" t="s">
        <v>312</v>
      </c>
      <c r="K332" s="11"/>
      <c r="L332" s="107">
        <f t="shared" si="31"/>
        <v>0</v>
      </c>
      <c r="M332" s="107"/>
      <c r="N332" s="107"/>
      <c r="O332" s="107">
        <f t="shared" si="32"/>
        <v>10278000</v>
      </c>
      <c r="P332" s="107">
        <v>4257000</v>
      </c>
      <c r="Q332" s="107">
        <v>6021000</v>
      </c>
      <c r="R332" s="107">
        <f t="shared" si="33"/>
        <v>0</v>
      </c>
      <c r="S332" s="107"/>
      <c r="T332" s="107"/>
      <c r="U332" s="107">
        <f t="shared" si="34"/>
        <v>0</v>
      </c>
      <c r="V332" s="107"/>
      <c r="W332" s="107"/>
      <c r="X332" s="107">
        <f t="shared" si="35"/>
        <v>0</v>
      </c>
      <c r="Y332" s="107"/>
      <c r="Z332" s="107"/>
      <c r="AA332" s="108">
        <f>C332+I332-L332-O332-U332-X332-R332</f>
        <v>0</v>
      </c>
      <c r="AB332" s="7">
        <v>45595</v>
      </c>
    </row>
    <row r="333" spans="1:28" ht="15.75" hidden="1" customHeight="1" x14ac:dyDescent="0.25">
      <c r="A333" s="24">
        <v>45560</v>
      </c>
      <c r="B333" s="25" t="s">
        <v>51</v>
      </c>
      <c r="C333" s="41">
        <v>2659500</v>
      </c>
      <c r="D333" s="25" t="s">
        <v>46</v>
      </c>
      <c r="E333" s="25" t="s">
        <v>100</v>
      </c>
      <c r="F333" s="25">
        <v>59.1</v>
      </c>
      <c r="G333" s="25" t="s">
        <v>39</v>
      </c>
      <c r="H333" s="25"/>
      <c r="I333" s="11">
        <f t="shared" si="30"/>
        <v>0</v>
      </c>
      <c r="J333" s="31" t="s">
        <v>312</v>
      </c>
      <c r="K333" s="11"/>
      <c r="L333" s="107">
        <f t="shared" si="31"/>
        <v>0</v>
      </c>
      <c r="M333" s="107"/>
      <c r="N333" s="107"/>
      <c r="O333" s="107">
        <f t="shared" si="32"/>
        <v>2659500</v>
      </c>
      <c r="P333" s="107">
        <v>2659500</v>
      </c>
      <c r="Q333" s="107"/>
      <c r="R333" s="107">
        <f t="shared" si="33"/>
        <v>0</v>
      </c>
      <c r="S333" s="107"/>
      <c r="T333" s="107"/>
      <c r="U333" s="107">
        <f t="shared" si="34"/>
        <v>0</v>
      </c>
      <c r="V333" s="107"/>
      <c r="W333" s="107"/>
      <c r="X333" s="107">
        <f t="shared" si="35"/>
        <v>0</v>
      </c>
      <c r="Y333" s="107"/>
      <c r="Z333" s="107"/>
      <c r="AA333" s="108">
        <f>C333+I333-L333-O333-U333-X333-R333</f>
        <v>0</v>
      </c>
      <c r="AB333" s="7">
        <v>45595</v>
      </c>
    </row>
    <row r="334" spans="1:28" ht="15.75" hidden="1" customHeight="1" x14ac:dyDescent="0.25">
      <c r="A334" s="24">
        <v>45560</v>
      </c>
      <c r="B334" s="25" t="s">
        <v>51</v>
      </c>
      <c r="C334" s="41">
        <v>2097000</v>
      </c>
      <c r="D334" s="25" t="s">
        <v>46</v>
      </c>
      <c r="E334" s="25" t="s">
        <v>81</v>
      </c>
      <c r="F334" s="25">
        <v>46.6</v>
      </c>
      <c r="G334" s="25" t="s">
        <v>39</v>
      </c>
      <c r="H334" s="25"/>
      <c r="I334" s="11">
        <f t="shared" si="30"/>
        <v>0</v>
      </c>
      <c r="J334" s="31" t="s">
        <v>312</v>
      </c>
      <c r="K334" s="11"/>
      <c r="L334" s="107">
        <f t="shared" si="31"/>
        <v>0</v>
      </c>
      <c r="M334" s="107"/>
      <c r="N334" s="107"/>
      <c r="O334" s="107">
        <f t="shared" si="32"/>
        <v>2097000</v>
      </c>
      <c r="P334" s="107">
        <v>2097000</v>
      </c>
      <c r="Q334" s="107"/>
      <c r="R334" s="107">
        <f t="shared" si="33"/>
        <v>0</v>
      </c>
      <c r="S334" s="107"/>
      <c r="T334" s="107"/>
      <c r="U334" s="107">
        <f t="shared" si="34"/>
        <v>0</v>
      </c>
      <c r="V334" s="107"/>
      <c r="W334" s="107"/>
      <c r="X334" s="107">
        <f t="shared" si="35"/>
        <v>0</v>
      </c>
      <c r="Y334" s="107"/>
      <c r="Z334" s="107"/>
      <c r="AA334" s="108">
        <f>C334+I334-L334-O334-U334-X334-R334</f>
        <v>0</v>
      </c>
      <c r="AB334" s="7">
        <v>45595</v>
      </c>
    </row>
    <row r="335" spans="1:28" ht="15.75" hidden="1" customHeight="1" x14ac:dyDescent="0.25">
      <c r="A335" s="24">
        <v>45560</v>
      </c>
      <c r="B335" s="25" t="s">
        <v>51</v>
      </c>
      <c r="C335" s="41">
        <v>4810500</v>
      </c>
      <c r="D335" s="25" t="s">
        <v>46</v>
      </c>
      <c r="E335" s="25" t="s">
        <v>105</v>
      </c>
      <c r="F335" s="25">
        <v>106.9</v>
      </c>
      <c r="G335" s="25" t="s">
        <v>39</v>
      </c>
      <c r="H335" s="25"/>
      <c r="I335" s="11">
        <f t="shared" si="30"/>
        <v>0</v>
      </c>
      <c r="J335" s="38" t="s">
        <v>78</v>
      </c>
      <c r="K335" s="11"/>
      <c r="L335" s="107">
        <f t="shared" si="31"/>
        <v>0</v>
      </c>
      <c r="M335" s="107"/>
      <c r="N335" s="107"/>
      <c r="O335" s="107">
        <f t="shared" si="32"/>
        <v>986500</v>
      </c>
      <c r="P335" s="107">
        <v>986500</v>
      </c>
      <c r="Q335" s="107"/>
      <c r="R335" s="107">
        <f t="shared" si="33"/>
        <v>0</v>
      </c>
      <c r="S335" s="107"/>
      <c r="T335" s="107"/>
      <c r="U335" s="107">
        <f t="shared" si="34"/>
        <v>0</v>
      </c>
      <c r="V335" s="107"/>
      <c r="W335" s="107"/>
      <c r="X335" s="107">
        <f t="shared" si="35"/>
        <v>0</v>
      </c>
      <c r="Y335" s="107"/>
      <c r="Z335" s="107"/>
      <c r="AA335" s="108">
        <f>C335+I335-L335-O335-U335-X335-R335</f>
        <v>3824000</v>
      </c>
      <c r="AB335" s="7">
        <v>45595</v>
      </c>
    </row>
    <row r="336" spans="1:28" ht="15.75" hidden="1" customHeight="1" x14ac:dyDescent="0.25">
      <c r="A336" s="24">
        <v>45560</v>
      </c>
      <c r="B336" s="25" t="s">
        <v>51</v>
      </c>
      <c r="C336" s="41">
        <v>7793999.9999999991</v>
      </c>
      <c r="D336" s="25" t="s">
        <v>46</v>
      </c>
      <c r="E336" s="25" t="s">
        <v>102</v>
      </c>
      <c r="F336" s="25">
        <v>173.2</v>
      </c>
      <c r="G336" s="25" t="s">
        <v>39</v>
      </c>
      <c r="H336" s="25"/>
      <c r="I336" s="11">
        <f t="shared" si="30"/>
        <v>0</v>
      </c>
      <c r="J336" s="26" t="s">
        <v>28</v>
      </c>
      <c r="K336" s="11"/>
      <c r="L336" s="107">
        <f t="shared" si="31"/>
        <v>0</v>
      </c>
      <c r="M336" s="107"/>
      <c r="N336" s="107"/>
      <c r="O336" s="107">
        <f t="shared" si="32"/>
        <v>0</v>
      </c>
      <c r="P336" s="107"/>
      <c r="Q336" s="107"/>
      <c r="R336" s="107">
        <f t="shared" si="33"/>
        <v>0</v>
      </c>
      <c r="S336" s="107"/>
      <c r="T336" s="107"/>
      <c r="U336" s="107">
        <f t="shared" si="34"/>
        <v>0</v>
      </c>
      <c r="V336" s="107"/>
      <c r="W336" s="107"/>
      <c r="X336" s="107">
        <f t="shared" si="35"/>
        <v>0</v>
      </c>
      <c r="Y336" s="107"/>
      <c r="Z336" s="107"/>
      <c r="AA336" s="108">
        <f>C336+I336-L336-O336-U336-X336-R336</f>
        <v>7793999.9999999991</v>
      </c>
      <c r="AB336" s="7"/>
    </row>
    <row r="337" spans="1:28" ht="15.75" hidden="1" customHeight="1" x14ac:dyDescent="0.25">
      <c r="A337" s="24">
        <v>45560</v>
      </c>
      <c r="B337" s="25" t="s">
        <v>51</v>
      </c>
      <c r="C337" s="41">
        <v>6673500.0000000009</v>
      </c>
      <c r="D337" s="25" t="s">
        <v>46</v>
      </c>
      <c r="E337" s="25" t="s">
        <v>103</v>
      </c>
      <c r="F337" s="25">
        <v>148.30000000000001</v>
      </c>
      <c r="G337" s="25" t="s">
        <v>39</v>
      </c>
      <c r="H337" s="25"/>
      <c r="I337" s="11">
        <f t="shared" si="30"/>
        <v>0</v>
      </c>
      <c r="J337" s="26" t="s">
        <v>28</v>
      </c>
      <c r="K337" s="11"/>
      <c r="L337" s="107">
        <f t="shared" si="31"/>
        <v>0</v>
      </c>
      <c r="M337" s="107"/>
      <c r="N337" s="107"/>
      <c r="O337" s="107">
        <f t="shared" si="32"/>
        <v>0</v>
      </c>
      <c r="P337" s="107"/>
      <c r="Q337" s="107"/>
      <c r="R337" s="107">
        <f t="shared" si="33"/>
        <v>0</v>
      </c>
      <c r="S337" s="107"/>
      <c r="T337" s="107"/>
      <c r="U337" s="107">
        <f t="shared" si="34"/>
        <v>0</v>
      </c>
      <c r="V337" s="107"/>
      <c r="W337" s="107"/>
      <c r="X337" s="107">
        <f t="shared" si="35"/>
        <v>0</v>
      </c>
      <c r="Y337" s="107"/>
      <c r="Z337" s="107"/>
      <c r="AA337" s="108">
        <f>C337+I337-L337-O337-U337-X337-R337</f>
        <v>6673500.0000000009</v>
      </c>
      <c r="AB337" s="7"/>
    </row>
    <row r="338" spans="1:28" ht="15.75" hidden="1" customHeight="1" x14ac:dyDescent="0.25">
      <c r="A338" s="24">
        <v>45560</v>
      </c>
      <c r="B338" s="25" t="s">
        <v>51</v>
      </c>
      <c r="C338" s="41">
        <v>3726000</v>
      </c>
      <c r="D338" s="25" t="s">
        <v>46</v>
      </c>
      <c r="E338" s="25" t="s">
        <v>104</v>
      </c>
      <c r="F338" s="25">
        <v>82.8</v>
      </c>
      <c r="G338" s="25" t="s">
        <v>39</v>
      </c>
      <c r="H338" s="25"/>
      <c r="I338" s="11">
        <f t="shared" si="30"/>
        <v>0</v>
      </c>
      <c r="J338" s="26" t="s">
        <v>28</v>
      </c>
      <c r="K338" s="11"/>
      <c r="L338" s="107">
        <f t="shared" si="31"/>
        <v>0</v>
      </c>
      <c r="M338" s="107"/>
      <c r="N338" s="107"/>
      <c r="O338" s="107">
        <f t="shared" si="32"/>
        <v>0</v>
      </c>
      <c r="P338" s="107"/>
      <c r="Q338" s="107"/>
      <c r="R338" s="107">
        <f t="shared" si="33"/>
        <v>0</v>
      </c>
      <c r="S338" s="107"/>
      <c r="T338" s="107"/>
      <c r="U338" s="107">
        <f t="shared" si="34"/>
        <v>0</v>
      </c>
      <c r="V338" s="107"/>
      <c r="W338" s="107"/>
      <c r="X338" s="107">
        <f t="shared" si="35"/>
        <v>0</v>
      </c>
      <c r="Y338" s="107"/>
      <c r="Z338" s="107"/>
      <c r="AA338" s="108">
        <f>C338+I338-L338-O338-U338-X338-R338</f>
        <v>3726000</v>
      </c>
      <c r="AB338" s="7"/>
    </row>
    <row r="339" spans="1:28" ht="15.75" hidden="1" customHeight="1" x14ac:dyDescent="0.25">
      <c r="A339" s="24">
        <v>45560</v>
      </c>
      <c r="B339" s="25" t="s">
        <v>51</v>
      </c>
      <c r="C339" s="41">
        <v>10984500</v>
      </c>
      <c r="D339" s="25" t="s">
        <v>46</v>
      </c>
      <c r="E339" s="25" t="s">
        <v>120</v>
      </c>
      <c r="F339" s="25">
        <v>244.1</v>
      </c>
      <c r="G339" s="25" t="s">
        <v>39</v>
      </c>
      <c r="H339" s="25"/>
      <c r="I339" s="11">
        <f t="shared" si="30"/>
        <v>0</v>
      </c>
      <c r="J339" s="26" t="s">
        <v>28</v>
      </c>
      <c r="K339" s="11"/>
      <c r="L339" s="107">
        <f t="shared" si="31"/>
        <v>0</v>
      </c>
      <c r="M339" s="107"/>
      <c r="N339" s="107"/>
      <c r="O339" s="107">
        <f t="shared" si="32"/>
        <v>0</v>
      </c>
      <c r="P339" s="107"/>
      <c r="Q339" s="107"/>
      <c r="R339" s="107">
        <f t="shared" si="33"/>
        <v>0</v>
      </c>
      <c r="S339" s="107"/>
      <c r="T339" s="107"/>
      <c r="U339" s="107">
        <f t="shared" si="34"/>
        <v>0</v>
      </c>
      <c r="V339" s="107"/>
      <c r="W339" s="107"/>
      <c r="X339" s="107">
        <f t="shared" si="35"/>
        <v>0</v>
      </c>
      <c r="Y339" s="107"/>
      <c r="Z339" s="107"/>
      <c r="AA339" s="108">
        <f>C339+I339-L339-O339-U339-X339-R339</f>
        <v>10984500</v>
      </c>
      <c r="AB339" s="7"/>
    </row>
    <row r="340" spans="1:28" ht="15.75" hidden="1" customHeight="1" x14ac:dyDescent="0.25">
      <c r="A340" s="29">
        <v>45560</v>
      </c>
      <c r="B340" s="27" t="s">
        <v>280</v>
      </c>
      <c r="C340" s="106">
        <v>3825500</v>
      </c>
      <c r="D340" s="27" t="s">
        <v>46</v>
      </c>
      <c r="E340" s="27" t="s">
        <v>108</v>
      </c>
      <c r="F340" s="27">
        <v>4600</v>
      </c>
      <c r="G340" s="27" t="s">
        <v>34</v>
      </c>
      <c r="H340" s="27"/>
      <c r="I340" s="15">
        <f t="shared" si="30"/>
        <v>0</v>
      </c>
      <c r="J340" s="32" t="s">
        <v>324</v>
      </c>
      <c r="K340" s="15"/>
      <c r="L340" s="136">
        <f t="shared" si="31"/>
        <v>3825500</v>
      </c>
      <c r="M340" s="136">
        <v>3825500</v>
      </c>
      <c r="N340" s="136"/>
      <c r="O340" s="136">
        <f t="shared" si="32"/>
        <v>0</v>
      </c>
      <c r="P340" s="136"/>
      <c r="Q340" s="136"/>
      <c r="R340" s="136">
        <f t="shared" si="33"/>
        <v>0</v>
      </c>
      <c r="S340" s="136"/>
      <c r="T340" s="136"/>
      <c r="U340" s="136">
        <f t="shared" si="34"/>
        <v>0</v>
      </c>
      <c r="V340" s="136"/>
      <c r="W340" s="136"/>
      <c r="X340" s="136">
        <f t="shared" si="35"/>
        <v>0</v>
      </c>
      <c r="Y340" s="136"/>
      <c r="Z340" s="136"/>
      <c r="AA340" s="137">
        <f>C340+I340-L340-O340-U340-X340-R340</f>
        <v>0</v>
      </c>
      <c r="AB340" s="138">
        <v>45572</v>
      </c>
    </row>
    <row r="341" spans="1:28" ht="15.75" hidden="1" customHeight="1" x14ac:dyDescent="0.25">
      <c r="A341" s="24">
        <v>45560</v>
      </c>
      <c r="B341" s="25" t="s">
        <v>676</v>
      </c>
      <c r="C341" s="25">
        <v>-20280000</v>
      </c>
      <c r="D341" s="25" t="s">
        <v>46</v>
      </c>
      <c r="E341" s="25" t="s">
        <v>42</v>
      </c>
      <c r="F341" s="25">
        <v>5200</v>
      </c>
      <c r="G341" s="25" t="s">
        <v>34</v>
      </c>
      <c r="H341" s="25"/>
      <c r="I341" s="11">
        <f t="shared" si="30"/>
        <v>0</v>
      </c>
      <c r="J341" s="31" t="s">
        <v>49</v>
      </c>
      <c r="K341" s="11" t="s">
        <v>1785</v>
      </c>
      <c r="L341" s="107">
        <f t="shared" si="31"/>
        <v>0</v>
      </c>
      <c r="M341" s="107"/>
      <c r="N341" s="107"/>
      <c r="O341" s="107">
        <f t="shared" si="32"/>
        <v>0</v>
      </c>
      <c r="P341" s="107"/>
      <c r="Q341" s="107"/>
      <c r="R341" s="107">
        <f t="shared" si="33"/>
        <v>0</v>
      </c>
      <c r="S341" s="107"/>
      <c r="T341" s="107"/>
      <c r="U341" s="107">
        <f t="shared" si="34"/>
        <v>0</v>
      </c>
      <c r="V341" s="107"/>
      <c r="W341" s="107"/>
      <c r="X341" s="107">
        <f t="shared" si="35"/>
        <v>0</v>
      </c>
      <c r="Y341" s="107"/>
      <c r="Z341" s="107"/>
      <c r="AA341" s="108">
        <f>C341+I341-L341-O341-U341-X341-R341</f>
        <v>-20280000</v>
      </c>
      <c r="AB341" s="7">
        <v>45530</v>
      </c>
    </row>
    <row r="342" spans="1:28" ht="15.75" hidden="1" customHeight="1" x14ac:dyDescent="0.25">
      <c r="A342" s="29">
        <v>45560</v>
      </c>
      <c r="B342" s="27" t="s">
        <v>211</v>
      </c>
      <c r="C342" s="106">
        <v>3200000</v>
      </c>
      <c r="D342" s="27" t="s">
        <v>46</v>
      </c>
      <c r="E342" s="27" t="s">
        <v>108</v>
      </c>
      <c r="F342" s="27">
        <v>1600</v>
      </c>
      <c r="G342" s="27" t="s">
        <v>34</v>
      </c>
      <c r="H342" s="27"/>
      <c r="I342" s="15">
        <f t="shared" si="30"/>
        <v>0</v>
      </c>
      <c r="J342" s="32" t="s">
        <v>312</v>
      </c>
      <c r="K342" s="15"/>
      <c r="L342" s="136">
        <f t="shared" si="31"/>
        <v>0</v>
      </c>
      <c r="M342" s="136"/>
      <c r="N342" s="136"/>
      <c r="O342" s="136">
        <f t="shared" si="32"/>
        <v>1600000</v>
      </c>
      <c r="P342" s="136">
        <v>1600000</v>
      </c>
      <c r="Q342" s="136"/>
      <c r="R342" s="136">
        <f t="shared" si="33"/>
        <v>0</v>
      </c>
      <c r="S342" s="136"/>
      <c r="T342" s="136"/>
      <c r="U342" s="136">
        <f t="shared" si="34"/>
        <v>1600000</v>
      </c>
      <c r="V342" s="136">
        <v>1600000</v>
      </c>
      <c r="W342" s="136"/>
      <c r="X342" s="136">
        <f t="shared" si="35"/>
        <v>0</v>
      </c>
      <c r="Y342" s="136"/>
      <c r="Z342" s="136"/>
      <c r="AA342" s="137">
        <f>C342+I342-L342-O342-U342-X342-R342</f>
        <v>0</v>
      </c>
      <c r="AB342" s="138">
        <v>45586</v>
      </c>
    </row>
    <row r="343" spans="1:28" ht="15.75" hidden="1" customHeight="1" x14ac:dyDescent="0.25">
      <c r="A343" s="24">
        <v>45560</v>
      </c>
      <c r="B343" s="25" t="s">
        <v>203</v>
      </c>
      <c r="C343" s="41">
        <v>140000</v>
      </c>
      <c r="D343" s="25" t="s">
        <v>46</v>
      </c>
      <c r="E343" s="25" t="s">
        <v>127</v>
      </c>
      <c r="F343" s="25">
        <v>2</v>
      </c>
      <c r="G343" s="25" t="s">
        <v>39</v>
      </c>
      <c r="H343" s="25"/>
      <c r="I343" s="11">
        <f t="shared" si="30"/>
        <v>0</v>
      </c>
      <c r="J343" s="12" t="s">
        <v>324</v>
      </c>
      <c r="K343" s="11"/>
      <c r="L343" s="107">
        <f t="shared" si="31"/>
        <v>140000</v>
      </c>
      <c r="M343" s="107">
        <v>140000</v>
      </c>
      <c r="N343" s="107"/>
      <c r="O343" s="107">
        <f t="shared" si="32"/>
        <v>0</v>
      </c>
      <c r="P343" s="107"/>
      <c r="Q343" s="107"/>
      <c r="R343" s="107">
        <f t="shared" si="33"/>
        <v>0</v>
      </c>
      <c r="S343" s="107"/>
      <c r="T343" s="107"/>
      <c r="U343" s="107">
        <f t="shared" si="34"/>
        <v>0</v>
      </c>
      <c r="V343" s="107"/>
      <c r="W343" s="107"/>
      <c r="X343" s="107">
        <f t="shared" si="35"/>
        <v>0</v>
      </c>
      <c r="Y343" s="107"/>
      <c r="Z343" s="107"/>
      <c r="AA343" s="108">
        <f>C343+I343-L343-O343-U343-X343-R343</f>
        <v>0</v>
      </c>
      <c r="AB343" s="7">
        <v>45575</v>
      </c>
    </row>
    <row r="344" spans="1:28" ht="15.75" hidden="1" customHeight="1" x14ac:dyDescent="0.25">
      <c r="A344" s="24">
        <v>45560</v>
      </c>
      <c r="B344" s="25" t="s">
        <v>203</v>
      </c>
      <c r="C344" s="41">
        <v>947600.00000000012</v>
      </c>
      <c r="D344" s="25" t="s">
        <v>46</v>
      </c>
      <c r="E344" s="25" t="s">
        <v>137</v>
      </c>
      <c r="F344" s="25">
        <v>20.6</v>
      </c>
      <c r="G344" s="25" t="s">
        <v>39</v>
      </c>
      <c r="H344" s="25"/>
      <c r="I344" s="11">
        <f t="shared" si="30"/>
        <v>0</v>
      </c>
      <c r="J344" s="12" t="s">
        <v>324</v>
      </c>
      <c r="K344" s="11"/>
      <c r="L344" s="107">
        <f t="shared" si="31"/>
        <v>947600</v>
      </c>
      <c r="M344" s="107">
        <v>947600</v>
      </c>
      <c r="N344" s="107"/>
      <c r="O344" s="107">
        <f t="shared" si="32"/>
        <v>0</v>
      </c>
      <c r="P344" s="107"/>
      <c r="Q344" s="107"/>
      <c r="R344" s="107">
        <f t="shared" si="33"/>
        <v>0</v>
      </c>
      <c r="S344" s="107"/>
      <c r="T344" s="107"/>
      <c r="U344" s="107">
        <f t="shared" si="34"/>
        <v>0</v>
      </c>
      <c r="V344" s="107"/>
      <c r="W344" s="107"/>
      <c r="X344" s="107">
        <f t="shared" si="35"/>
        <v>0</v>
      </c>
      <c r="Y344" s="107"/>
      <c r="Z344" s="107"/>
      <c r="AA344" s="108">
        <f>C344+I344-L344-O344-U344-X344-R344</f>
        <v>1.1641532182693481E-10</v>
      </c>
      <c r="AB344" s="7">
        <v>45575</v>
      </c>
    </row>
    <row r="345" spans="1:28" ht="15.75" hidden="1" customHeight="1" x14ac:dyDescent="0.25">
      <c r="A345" s="24">
        <v>45560</v>
      </c>
      <c r="B345" s="25" t="s">
        <v>203</v>
      </c>
      <c r="C345" s="41">
        <v>260000</v>
      </c>
      <c r="D345" s="25" t="s">
        <v>46</v>
      </c>
      <c r="E345" s="25" t="s">
        <v>129</v>
      </c>
      <c r="F345" s="25">
        <v>4</v>
      </c>
      <c r="G345" s="25" t="s">
        <v>77</v>
      </c>
      <c r="H345" s="25"/>
      <c r="I345" s="11">
        <f t="shared" si="30"/>
        <v>0</v>
      </c>
      <c r="J345" s="12" t="s">
        <v>324</v>
      </c>
      <c r="K345" s="11"/>
      <c r="L345" s="107">
        <f t="shared" si="31"/>
        <v>260000</v>
      </c>
      <c r="M345" s="107">
        <v>260000</v>
      </c>
      <c r="N345" s="107"/>
      <c r="O345" s="107">
        <f t="shared" si="32"/>
        <v>0</v>
      </c>
      <c r="P345" s="107"/>
      <c r="Q345" s="107"/>
      <c r="R345" s="107">
        <f t="shared" si="33"/>
        <v>0</v>
      </c>
      <c r="S345" s="107"/>
      <c r="T345" s="107"/>
      <c r="U345" s="107">
        <f t="shared" si="34"/>
        <v>0</v>
      </c>
      <c r="V345" s="107"/>
      <c r="W345" s="107"/>
      <c r="X345" s="107">
        <f t="shared" si="35"/>
        <v>0</v>
      </c>
      <c r="Y345" s="107"/>
      <c r="Z345" s="107"/>
      <c r="AA345" s="108">
        <f>C345+I345-L345-O345-U345-X345-R345</f>
        <v>0</v>
      </c>
      <c r="AB345" s="7">
        <v>45575</v>
      </c>
    </row>
    <row r="346" spans="1:28" ht="15.75" hidden="1" customHeight="1" x14ac:dyDescent="0.25">
      <c r="A346" s="24">
        <v>45561</v>
      </c>
      <c r="B346" s="25" t="s">
        <v>1590</v>
      </c>
      <c r="C346" s="41">
        <v>27000000</v>
      </c>
      <c r="D346" s="25" t="s">
        <v>46</v>
      </c>
      <c r="E346" s="25" t="s">
        <v>298</v>
      </c>
      <c r="F346" s="25">
        <v>7500</v>
      </c>
      <c r="G346" s="25" t="s">
        <v>34</v>
      </c>
      <c r="H346" s="25"/>
      <c r="I346" s="11">
        <f t="shared" si="30"/>
        <v>0</v>
      </c>
      <c r="J346" s="31" t="s">
        <v>324</v>
      </c>
      <c r="K346" s="11"/>
      <c r="L346" s="107">
        <f t="shared" si="31"/>
        <v>27000000</v>
      </c>
      <c r="M346" s="107">
        <v>27000000</v>
      </c>
      <c r="N346" s="107"/>
      <c r="O346" s="107">
        <f t="shared" si="32"/>
        <v>0</v>
      </c>
      <c r="P346" s="107"/>
      <c r="Q346" s="107"/>
      <c r="R346" s="107">
        <f t="shared" si="33"/>
        <v>0</v>
      </c>
      <c r="S346" s="107"/>
      <c r="T346" s="107"/>
      <c r="U346" s="107">
        <f t="shared" si="34"/>
        <v>0</v>
      </c>
      <c r="V346" s="107"/>
      <c r="W346" s="107"/>
      <c r="X346" s="107">
        <f t="shared" si="35"/>
        <v>0</v>
      </c>
      <c r="Y346" s="107"/>
      <c r="Z346" s="107"/>
      <c r="AA346" s="108">
        <f>C346+I346-L346-O346-U346-X346-R346</f>
        <v>0</v>
      </c>
      <c r="AB346" s="7">
        <v>45582</v>
      </c>
    </row>
    <row r="347" spans="1:28" ht="15.75" hidden="1" customHeight="1" x14ac:dyDescent="0.25">
      <c r="A347" s="24">
        <v>45561</v>
      </c>
      <c r="B347" s="25" t="s">
        <v>975</v>
      </c>
      <c r="C347" s="41">
        <v>132500</v>
      </c>
      <c r="D347" s="25" t="s">
        <v>46</v>
      </c>
      <c r="E347" s="25" t="s">
        <v>447</v>
      </c>
      <c r="F347" s="25">
        <v>1750</v>
      </c>
      <c r="G347" s="25" t="s">
        <v>34</v>
      </c>
      <c r="H347" s="25"/>
      <c r="I347" s="11">
        <f t="shared" si="30"/>
        <v>0</v>
      </c>
      <c r="J347" s="38" t="s">
        <v>24</v>
      </c>
      <c r="K347" s="11"/>
      <c r="L347" s="107">
        <f t="shared" si="31"/>
        <v>0</v>
      </c>
      <c r="M347" s="107"/>
      <c r="N347" s="107"/>
      <c r="O347" s="107">
        <f t="shared" si="32"/>
        <v>0</v>
      </c>
      <c r="P347" s="107"/>
      <c r="Q347" s="107"/>
      <c r="R347" s="107">
        <f t="shared" si="33"/>
        <v>0</v>
      </c>
      <c r="S347" s="107"/>
      <c r="T347" s="107"/>
      <c r="U347" s="107">
        <f t="shared" si="34"/>
        <v>0</v>
      </c>
      <c r="V347" s="107"/>
      <c r="W347" s="107"/>
      <c r="X347" s="107">
        <f t="shared" si="35"/>
        <v>0</v>
      </c>
      <c r="Y347" s="107"/>
      <c r="Z347" s="107"/>
      <c r="AA347" s="108">
        <f>C347+I347-L347-O347-U347-X347-R347</f>
        <v>132500</v>
      </c>
      <c r="AB347" s="7"/>
    </row>
    <row r="348" spans="1:28" ht="15.75" hidden="1" customHeight="1" x14ac:dyDescent="0.25">
      <c r="A348" s="29">
        <v>45561</v>
      </c>
      <c r="B348" s="27" t="s">
        <v>291</v>
      </c>
      <c r="C348" s="106">
        <v>1250000</v>
      </c>
      <c r="D348" s="27" t="s">
        <v>46</v>
      </c>
      <c r="E348" s="27" t="s">
        <v>192</v>
      </c>
      <c r="F348" s="27">
        <v>500</v>
      </c>
      <c r="G348" s="27" t="s">
        <v>34</v>
      </c>
      <c r="H348" s="27"/>
      <c r="I348" s="15">
        <f t="shared" si="30"/>
        <v>0</v>
      </c>
      <c r="J348" s="32" t="s">
        <v>312</v>
      </c>
      <c r="K348" s="15"/>
      <c r="L348" s="136">
        <f t="shared" si="31"/>
        <v>0</v>
      </c>
      <c r="M348" s="136"/>
      <c r="N348" s="136"/>
      <c r="O348" s="136">
        <f t="shared" si="32"/>
        <v>1250000</v>
      </c>
      <c r="P348" s="136">
        <v>1250000</v>
      </c>
      <c r="Q348" s="136"/>
      <c r="R348" s="136">
        <f t="shared" si="33"/>
        <v>0</v>
      </c>
      <c r="S348" s="136"/>
      <c r="T348" s="136"/>
      <c r="U348" s="136">
        <f t="shared" si="34"/>
        <v>0</v>
      </c>
      <c r="V348" s="136"/>
      <c r="W348" s="136"/>
      <c r="X348" s="136">
        <f t="shared" si="35"/>
        <v>0</v>
      </c>
      <c r="Y348" s="136"/>
      <c r="Z348" s="136"/>
      <c r="AA348" s="137">
        <f>C348+I348-L348-O348-U348-X348-R348</f>
        <v>0</v>
      </c>
      <c r="AB348" s="138">
        <v>45568</v>
      </c>
    </row>
    <row r="349" spans="1:28" ht="15.75" hidden="1" customHeight="1" x14ac:dyDescent="0.25">
      <c r="A349" s="24">
        <v>45561</v>
      </c>
      <c r="B349" s="25" t="s">
        <v>291</v>
      </c>
      <c r="C349" s="41">
        <v>800000</v>
      </c>
      <c r="D349" s="25" t="s">
        <v>46</v>
      </c>
      <c r="E349" s="25" t="s">
        <v>42</v>
      </c>
      <c r="F349" s="25">
        <v>200</v>
      </c>
      <c r="G349" s="25" t="s">
        <v>34</v>
      </c>
      <c r="H349" s="25"/>
      <c r="I349" s="11">
        <f t="shared" si="30"/>
        <v>0</v>
      </c>
      <c r="J349" s="31" t="s">
        <v>312</v>
      </c>
      <c r="K349" s="11"/>
      <c r="L349" s="107">
        <f t="shared" si="31"/>
        <v>0</v>
      </c>
      <c r="M349" s="107"/>
      <c r="N349" s="107"/>
      <c r="O349" s="107">
        <f t="shared" si="32"/>
        <v>800000</v>
      </c>
      <c r="P349" s="107">
        <v>800000</v>
      </c>
      <c r="Q349" s="107"/>
      <c r="R349" s="107">
        <f t="shared" si="33"/>
        <v>0</v>
      </c>
      <c r="S349" s="107"/>
      <c r="T349" s="107"/>
      <c r="U349" s="107">
        <f t="shared" si="34"/>
        <v>0</v>
      </c>
      <c r="V349" s="107"/>
      <c r="W349" s="107"/>
      <c r="X349" s="107">
        <f t="shared" si="35"/>
        <v>0</v>
      </c>
      <c r="Y349" s="107"/>
      <c r="Z349" s="107"/>
      <c r="AA349" s="108">
        <f>C349+I349-L349-O349-U349-X349-R349</f>
        <v>0</v>
      </c>
      <c r="AB349" s="7">
        <v>45568</v>
      </c>
    </row>
    <row r="350" spans="1:28" ht="15.75" hidden="1" customHeight="1" x14ac:dyDescent="0.25">
      <c r="A350" s="24">
        <v>45561</v>
      </c>
      <c r="B350" s="25" t="s">
        <v>291</v>
      </c>
      <c r="C350" s="41">
        <v>500000</v>
      </c>
      <c r="D350" s="25" t="s">
        <v>46</v>
      </c>
      <c r="E350" s="25" t="s">
        <v>130</v>
      </c>
      <c r="F350" s="25">
        <v>10</v>
      </c>
      <c r="G350" s="25" t="s">
        <v>77</v>
      </c>
      <c r="H350" s="25"/>
      <c r="I350" s="11">
        <f t="shared" si="30"/>
        <v>0</v>
      </c>
      <c r="J350" s="31" t="s">
        <v>312</v>
      </c>
      <c r="K350" s="11"/>
      <c r="L350" s="107">
        <f t="shared" si="31"/>
        <v>0</v>
      </c>
      <c r="M350" s="107"/>
      <c r="N350" s="107"/>
      <c r="O350" s="107">
        <f t="shared" si="32"/>
        <v>500000</v>
      </c>
      <c r="P350" s="107">
        <v>500000</v>
      </c>
      <c r="Q350" s="107"/>
      <c r="R350" s="107">
        <f t="shared" si="33"/>
        <v>0</v>
      </c>
      <c r="S350" s="107"/>
      <c r="T350" s="107"/>
      <c r="U350" s="107">
        <f t="shared" si="34"/>
        <v>0</v>
      </c>
      <c r="V350" s="107"/>
      <c r="W350" s="107"/>
      <c r="X350" s="107">
        <f t="shared" si="35"/>
        <v>0</v>
      </c>
      <c r="Y350" s="107"/>
      <c r="Z350" s="107"/>
      <c r="AA350" s="108">
        <f>C350+I350-L350-O350-U350-X350-R350</f>
        <v>0</v>
      </c>
      <c r="AB350" s="7">
        <v>45568</v>
      </c>
    </row>
    <row r="351" spans="1:28" ht="15.75" hidden="1" customHeight="1" x14ac:dyDescent="0.25">
      <c r="A351" s="24">
        <v>45561</v>
      </c>
      <c r="B351" s="25" t="s">
        <v>256</v>
      </c>
      <c r="C351" s="41">
        <v>1200000</v>
      </c>
      <c r="D351" s="25" t="s">
        <v>46</v>
      </c>
      <c r="E351" s="25" t="s">
        <v>64</v>
      </c>
      <c r="F351" s="25">
        <v>20</v>
      </c>
      <c r="G351" s="25" t="s">
        <v>39</v>
      </c>
      <c r="H351" s="25"/>
      <c r="I351" s="11">
        <f t="shared" si="30"/>
        <v>0</v>
      </c>
      <c r="J351" s="31" t="s">
        <v>324</v>
      </c>
      <c r="K351" s="11"/>
      <c r="L351" s="107">
        <f t="shared" si="31"/>
        <v>1200000</v>
      </c>
      <c r="M351" s="107"/>
      <c r="N351" s="107">
        <v>1200000</v>
      </c>
      <c r="O351" s="107">
        <f t="shared" si="32"/>
        <v>0</v>
      </c>
      <c r="P351" s="107"/>
      <c r="Q351" s="107"/>
      <c r="R351" s="107">
        <f t="shared" si="33"/>
        <v>0</v>
      </c>
      <c r="S351" s="107"/>
      <c r="T351" s="107"/>
      <c r="U351" s="107">
        <f t="shared" si="34"/>
        <v>0</v>
      </c>
      <c r="V351" s="107"/>
      <c r="W351" s="107"/>
      <c r="X351" s="107">
        <f t="shared" si="35"/>
        <v>0</v>
      </c>
      <c r="Y351" s="107"/>
      <c r="Z351" s="107"/>
      <c r="AA351" s="108">
        <f>C351+I351-L351-O351-U351-X351-R351</f>
        <v>0</v>
      </c>
      <c r="AB351" s="7">
        <v>45577</v>
      </c>
    </row>
    <row r="352" spans="1:28" ht="15.75" hidden="1" customHeight="1" x14ac:dyDescent="0.25">
      <c r="A352" s="24">
        <v>45561</v>
      </c>
      <c r="B352" s="25" t="s">
        <v>256</v>
      </c>
      <c r="C352" s="41">
        <v>225000</v>
      </c>
      <c r="D352" s="25" t="s">
        <v>46</v>
      </c>
      <c r="E352" s="25" t="s">
        <v>218</v>
      </c>
      <c r="F352" s="25">
        <v>2.5</v>
      </c>
      <c r="G352" s="25" t="s">
        <v>39</v>
      </c>
      <c r="H352" s="25"/>
      <c r="I352" s="11">
        <f t="shared" si="30"/>
        <v>0</v>
      </c>
      <c r="J352" s="31" t="s">
        <v>324</v>
      </c>
      <c r="K352" s="11"/>
      <c r="L352" s="107">
        <f t="shared" si="31"/>
        <v>225000</v>
      </c>
      <c r="M352" s="107">
        <v>225000</v>
      </c>
      <c r="N352" s="107"/>
      <c r="O352" s="107">
        <f t="shared" si="32"/>
        <v>0</v>
      </c>
      <c r="P352" s="107"/>
      <c r="Q352" s="107"/>
      <c r="R352" s="107">
        <f t="shared" si="33"/>
        <v>0</v>
      </c>
      <c r="S352" s="107"/>
      <c r="T352" s="107"/>
      <c r="U352" s="107">
        <f t="shared" si="34"/>
        <v>0</v>
      </c>
      <c r="V352" s="107"/>
      <c r="W352" s="107"/>
      <c r="X352" s="107">
        <f t="shared" si="35"/>
        <v>0</v>
      </c>
      <c r="Y352" s="107"/>
      <c r="Z352" s="107"/>
      <c r="AA352" s="108">
        <f>C352+I352-L352-O352-U352-X352-R352</f>
        <v>0</v>
      </c>
      <c r="AB352" s="7">
        <v>45577</v>
      </c>
    </row>
    <row r="353" spans="1:28" ht="15.75" hidden="1" customHeight="1" x14ac:dyDescent="0.25">
      <c r="A353" s="24">
        <v>45561</v>
      </c>
      <c r="B353" s="25" t="s">
        <v>256</v>
      </c>
      <c r="C353" s="41">
        <v>225000</v>
      </c>
      <c r="D353" s="25" t="s">
        <v>46</v>
      </c>
      <c r="E353" s="25" t="s">
        <v>400</v>
      </c>
      <c r="F353" s="25">
        <v>2.5</v>
      </c>
      <c r="G353" s="25" t="s">
        <v>39</v>
      </c>
      <c r="H353" s="25"/>
      <c r="I353" s="11">
        <f t="shared" si="30"/>
        <v>0</v>
      </c>
      <c r="J353" s="31" t="s">
        <v>324</v>
      </c>
      <c r="K353" s="11"/>
      <c r="L353" s="107">
        <f t="shared" si="31"/>
        <v>225000</v>
      </c>
      <c r="M353" s="107">
        <v>225000</v>
      </c>
      <c r="N353" s="107"/>
      <c r="O353" s="107">
        <f t="shared" si="32"/>
        <v>0</v>
      </c>
      <c r="P353" s="107"/>
      <c r="Q353" s="107"/>
      <c r="R353" s="107">
        <f t="shared" si="33"/>
        <v>0</v>
      </c>
      <c r="S353" s="107"/>
      <c r="T353" s="107"/>
      <c r="U353" s="107">
        <f t="shared" si="34"/>
        <v>0</v>
      </c>
      <c r="V353" s="107"/>
      <c r="W353" s="107"/>
      <c r="X353" s="107">
        <f t="shared" si="35"/>
        <v>0</v>
      </c>
      <c r="Y353" s="107"/>
      <c r="Z353" s="107"/>
      <c r="AA353" s="108">
        <f>C353+I353-L353-O353-U353-X353-R353</f>
        <v>0</v>
      </c>
      <c r="AB353" s="7">
        <v>45577</v>
      </c>
    </row>
    <row r="354" spans="1:28" ht="15.75" hidden="1" customHeight="1" x14ac:dyDescent="0.25">
      <c r="A354" s="24">
        <v>45561</v>
      </c>
      <c r="B354" s="25" t="s">
        <v>256</v>
      </c>
      <c r="C354" s="41">
        <v>225000</v>
      </c>
      <c r="D354" s="25" t="s">
        <v>46</v>
      </c>
      <c r="E354" s="25" t="s">
        <v>1585</v>
      </c>
      <c r="F354" s="25">
        <v>2.5</v>
      </c>
      <c r="G354" s="25" t="s">
        <v>39</v>
      </c>
      <c r="H354" s="25"/>
      <c r="I354" s="11">
        <f t="shared" si="30"/>
        <v>0</v>
      </c>
      <c r="J354" s="31" t="s">
        <v>324</v>
      </c>
      <c r="K354" s="11"/>
      <c r="L354" s="107">
        <f t="shared" si="31"/>
        <v>225000</v>
      </c>
      <c r="M354" s="107">
        <v>225000</v>
      </c>
      <c r="N354" s="107"/>
      <c r="O354" s="107">
        <f t="shared" si="32"/>
        <v>0</v>
      </c>
      <c r="P354" s="107"/>
      <c r="Q354" s="107"/>
      <c r="R354" s="107">
        <f t="shared" si="33"/>
        <v>0</v>
      </c>
      <c r="S354" s="107"/>
      <c r="T354" s="107"/>
      <c r="U354" s="107">
        <f t="shared" si="34"/>
        <v>0</v>
      </c>
      <c r="V354" s="107"/>
      <c r="W354" s="107"/>
      <c r="X354" s="107">
        <f t="shared" si="35"/>
        <v>0</v>
      </c>
      <c r="Y354" s="107"/>
      <c r="Z354" s="107"/>
      <c r="AA354" s="108">
        <f>C354+I354-L354-O354-U354-X354-R354</f>
        <v>0</v>
      </c>
      <c r="AB354" s="7">
        <v>45577</v>
      </c>
    </row>
    <row r="355" spans="1:28" ht="15.75" hidden="1" customHeight="1" x14ac:dyDescent="0.25">
      <c r="A355" s="24">
        <v>45561</v>
      </c>
      <c r="B355" s="25" t="s">
        <v>256</v>
      </c>
      <c r="C355" s="41">
        <v>225000</v>
      </c>
      <c r="D355" s="25" t="s">
        <v>46</v>
      </c>
      <c r="E355" s="25" t="s">
        <v>217</v>
      </c>
      <c r="F355" s="25">
        <v>2.5</v>
      </c>
      <c r="G355" s="25" t="s">
        <v>39</v>
      </c>
      <c r="H355" s="25"/>
      <c r="I355" s="11">
        <f t="shared" si="30"/>
        <v>0</v>
      </c>
      <c r="J355" s="31" t="s">
        <v>324</v>
      </c>
      <c r="K355" s="11"/>
      <c r="L355" s="107">
        <f t="shared" si="31"/>
        <v>225000</v>
      </c>
      <c r="M355" s="107">
        <v>225000</v>
      </c>
      <c r="N355" s="107"/>
      <c r="O355" s="107">
        <f t="shared" si="32"/>
        <v>0</v>
      </c>
      <c r="P355" s="107"/>
      <c r="Q355" s="107"/>
      <c r="R355" s="107">
        <f t="shared" si="33"/>
        <v>0</v>
      </c>
      <c r="S355" s="107"/>
      <c r="T355" s="107"/>
      <c r="U355" s="107">
        <f t="shared" si="34"/>
        <v>0</v>
      </c>
      <c r="V355" s="107"/>
      <c r="W355" s="107"/>
      <c r="X355" s="107">
        <f t="shared" si="35"/>
        <v>0</v>
      </c>
      <c r="Y355" s="107"/>
      <c r="Z355" s="107"/>
      <c r="AA355" s="108">
        <f>C355+I355-L355-O355-U355-X355-R355</f>
        <v>0</v>
      </c>
      <c r="AB355" s="7">
        <v>45577</v>
      </c>
    </row>
    <row r="356" spans="1:28" ht="15.75" hidden="1" customHeight="1" x14ac:dyDescent="0.25">
      <c r="A356" s="24">
        <v>45561</v>
      </c>
      <c r="B356" s="25" t="s">
        <v>256</v>
      </c>
      <c r="C356" s="41">
        <v>500000</v>
      </c>
      <c r="D356" s="25" t="s">
        <v>46</v>
      </c>
      <c r="E356" s="25" t="s">
        <v>150</v>
      </c>
      <c r="F356" s="25">
        <v>10</v>
      </c>
      <c r="G356" s="25" t="s">
        <v>77</v>
      </c>
      <c r="H356" s="25"/>
      <c r="I356" s="11">
        <f t="shared" si="30"/>
        <v>0</v>
      </c>
      <c r="J356" s="31" t="s">
        <v>324</v>
      </c>
      <c r="K356" s="11"/>
      <c r="L356" s="107">
        <f t="shared" si="31"/>
        <v>500000</v>
      </c>
      <c r="M356" s="107"/>
      <c r="N356" s="107">
        <v>500000</v>
      </c>
      <c r="O356" s="107">
        <f t="shared" si="32"/>
        <v>0</v>
      </c>
      <c r="P356" s="107"/>
      <c r="Q356" s="107"/>
      <c r="R356" s="107">
        <f t="shared" si="33"/>
        <v>0</v>
      </c>
      <c r="S356" s="107"/>
      <c r="T356" s="107"/>
      <c r="U356" s="107">
        <f t="shared" si="34"/>
        <v>0</v>
      </c>
      <c r="V356" s="107"/>
      <c r="W356" s="107"/>
      <c r="X356" s="107">
        <f t="shared" si="35"/>
        <v>0</v>
      </c>
      <c r="Y356" s="107"/>
      <c r="Z356" s="107"/>
      <c r="AA356" s="108">
        <f>C356+I356-L356-O356-U356-X356-R356</f>
        <v>0</v>
      </c>
      <c r="AB356" s="7">
        <v>45576</v>
      </c>
    </row>
    <row r="357" spans="1:28" ht="15.75" hidden="1" customHeight="1" x14ac:dyDescent="0.25">
      <c r="A357" s="24">
        <v>45561</v>
      </c>
      <c r="B357" s="25" t="s">
        <v>134</v>
      </c>
      <c r="C357" s="41">
        <v>2000000</v>
      </c>
      <c r="D357" s="25" t="s">
        <v>46</v>
      </c>
      <c r="E357" s="25" t="s">
        <v>42</v>
      </c>
      <c r="F357" s="25">
        <v>500</v>
      </c>
      <c r="G357" s="25" t="s">
        <v>34</v>
      </c>
      <c r="H357" s="25"/>
      <c r="I357" s="11">
        <f t="shared" si="30"/>
        <v>0</v>
      </c>
      <c r="J357" s="26" t="s">
        <v>28</v>
      </c>
      <c r="K357" s="11" t="s">
        <v>2082</v>
      </c>
      <c r="L357" s="107">
        <f t="shared" si="31"/>
        <v>0</v>
      </c>
      <c r="M357" s="107"/>
      <c r="N357" s="107"/>
      <c r="O357" s="107">
        <f t="shared" si="32"/>
        <v>0</v>
      </c>
      <c r="P357" s="107"/>
      <c r="Q357" s="107"/>
      <c r="R357" s="107">
        <f t="shared" si="33"/>
        <v>0</v>
      </c>
      <c r="S357" s="107"/>
      <c r="T357" s="107"/>
      <c r="U357" s="107">
        <f t="shared" si="34"/>
        <v>0</v>
      </c>
      <c r="V357" s="107"/>
      <c r="W357" s="107"/>
      <c r="X357" s="107">
        <f t="shared" si="35"/>
        <v>0</v>
      </c>
      <c r="Y357" s="107"/>
      <c r="Z357" s="107"/>
      <c r="AA357" s="108">
        <f>C357+I357-L357-O357-U357-X357-R357</f>
        <v>2000000</v>
      </c>
      <c r="AB357" s="7"/>
    </row>
    <row r="358" spans="1:28" ht="15.75" hidden="1" customHeight="1" x14ac:dyDescent="0.25">
      <c r="A358" s="24">
        <v>45561</v>
      </c>
      <c r="B358" s="25" t="s">
        <v>261</v>
      </c>
      <c r="C358" s="41">
        <v>600000</v>
      </c>
      <c r="D358" s="25" t="s">
        <v>46</v>
      </c>
      <c r="E358" s="25" t="s">
        <v>219</v>
      </c>
      <c r="F358" s="25">
        <v>2</v>
      </c>
      <c r="G358" s="25" t="s">
        <v>39</v>
      </c>
      <c r="H358" s="25"/>
      <c r="I358" s="11">
        <f t="shared" si="30"/>
        <v>0</v>
      </c>
      <c r="J358" s="26" t="s">
        <v>28</v>
      </c>
      <c r="K358" s="11"/>
      <c r="L358" s="107">
        <f t="shared" si="31"/>
        <v>0</v>
      </c>
      <c r="M358" s="107"/>
      <c r="N358" s="107"/>
      <c r="O358" s="107">
        <f t="shared" si="32"/>
        <v>0</v>
      </c>
      <c r="P358" s="107"/>
      <c r="Q358" s="107"/>
      <c r="R358" s="107">
        <f t="shared" si="33"/>
        <v>0</v>
      </c>
      <c r="S358" s="107"/>
      <c r="T358" s="107"/>
      <c r="U358" s="107">
        <f t="shared" si="34"/>
        <v>0</v>
      </c>
      <c r="V358" s="107"/>
      <c r="W358" s="107"/>
      <c r="X358" s="107">
        <f t="shared" si="35"/>
        <v>0</v>
      </c>
      <c r="Y358" s="107"/>
      <c r="Z358" s="107"/>
      <c r="AA358" s="108">
        <f>C358+I358-L358-O358-U358-X358-R358</f>
        <v>600000</v>
      </c>
      <c r="AB358" s="7"/>
    </row>
    <row r="359" spans="1:28" ht="15.75" hidden="1" customHeight="1" x14ac:dyDescent="0.25">
      <c r="A359" s="29">
        <v>45561</v>
      </c>
      <c r="B359" s="27" t="s">
        <v>1331</v>
      </c>
      <c r="C359" s="106">
        <v>385000</v>
      </c>
      <c r="D359" s="27" t="s">
        <v>46</v>
      </c>
      <c r="E359" s="27" t="s">
        <v>790</v>
      </c>
      <c r="F359" s="27">
        <v>2</v>
      </c>
      <c r="G359" s="27" t="s">
        <v>48</v>
      </c>
      <c r="H359" s="27"/>
      <c r="I359" s="15">
        <f t="shared" si="30"/>
        <v>0</v>
      </c>
      <c r="J359" s="32" t="s">
        <v>324</v>
      </c>
      <c r="K359" s="15"/>
      <c r="L359" s="136">
        <f t="shared" si="31"/>
        <v>0</v>
      </c>
      <c r="M359" s="136"/>
      <c r="N359" s="136"/>
      <c r="O359" s="136">
        <f t="shared" si="32"/>
        <v>0</v>
      </c>
      <c r="P359" s="136"/>
      <c r="Q359" s="136"/>
      <c r="R359" s="136">
        <f t="shared" si="33"/>
        <v>0</v>
      </c>
      <c r="S359" s="136"/>
      <c r="T359" s="136"/>
      <c r="U359" s="136">
        <f t="shared" si="34"/>
        <v>385000</v>
      </c>
      <c r="V359" s="136">
        <v>385000</v>
      </c>
      <c r="W359" s="136"/>
      <c r="X359" s="136">
        <f t="shared" si="35"/>
        <v>0</v>
      </c>
      <c r="Y359" s="136"/>
      <c r="Z359" s="136"/>
      <c r="AA359" s="137">
        <f>C359+I359-L359-O359-U359-X359-R359</f>
        <v>0</v>
      </c>
      <c r="AB359" s="138">
        <v>45588</v>
      </c>
    </row>
    <row r="360" spans="1:28" ht="15.75" hidden="1" customHeight="1" x14ac:dyDescent="0.25">
      <c r="A360" s="24">
        <v>45561</v>
      </c>
      <c r="B360" s="25" t="s">
        <v>344</v>
      </c>
      <c r="C360" s="41">
        <v>1071800</v>
      </c>
      <c r="D360" s="25" t="s">
        <v>46</v>
      </c>
      <c r="E360" s="25" t="s">
        <v>81</v>
      </c>
      <c r="F360" s="25">
        <v>23.3</v>
      </c>
      <c r="G360" s="25" t="s">
        <v>39</v>
      </c>
      <c r="H360" s="25"/>
      <c r="I360" s="11">
        <f t="shared" si="30"/>
        <v>0</v>
      </c>
      <c r="J360" s="31" t="s">
        <v>312</v>
      </c>
      <c r="K360" s="11"/>
      <c r="L360" s="107">
        <f t="shared" si="31"/>
        <v>0</v>
      </c>
      <c r="M360" s="107"/>
      <c r="N360" s="107"/>
      <c r="O360" s="107">
        <f t="shared" si="32"/>
        <v>1071800</v>
      </c>
      <c r="P360" s="107">
        <v>1071800</v>
      </c>
      <c r="Q360" s="107"/>
      <c r="R360" s="107">
        <f t="shared" si="33"/>
        <v>0</v>
      </c>
      <c r="S360" s="107"/>
      <c r="T360" s="107"/>
      <c r="U360" s="107">
        <f t="shared" si="34"/>
        <v>0</v>
      </c>
      <c r="V360" s="107"/>
      <c r="W360" s="107"/>
      <c r="X360" s="107">
        <f t="shared" si="35"/>
        <v>0</v>
      </c>
      <c r="Y360" s="107"/>
      <c r="Z360" s="107"/>
      <c r="AA360" s="108">
        <f>C360+I360-L360-O360-U360-X360-R360</f>
        <v>0</v>
      </c>
      <c r="AB360" s="7">
        <v>45568</v>
      </c>
    </row>
    <row r="361" spans="1:28" ht="15.75" hidden="1" customHeight="1" x14ac:dyDescent="0.25">
      <c r="A361" s="24">
        <v>45561</v>
      </c>
      <c r="B361" s="25" t="s">
        <v>344</v>
      </c>
      <c r="C361" s="41">
        <v>754399.99999999988</v>
      </c>
      <c r="D361" s="25" t="s">
        <v>46</v>
      </c>
      <c r="E361" s="25" t="s">
        <v>299</v>
      </c>
      <c r="F361" s="25">
        <v>16.399999999999999</v>
      </c>
      <c r="G361" s="25" t="s">
        <v>39</v>
      </c>
      <c r="H361" s="25"/>
      <c r="I361" s="11">
        <f t="shared" si="30"/>
        <v>0</v>
      </c>
      <c r="J361" s="31" t="s">
        <v>312</v>
      </c>
      <c r="K361" s="11"/>
      <c r="L361" s="107">
        <f t="shared" si="31"/>
        <v>0</v>
      </c>
      <c r="M361" s="107"/>
      <c r="N361" s="107"/>
      <c r="O361" s="107">
        <f t="shared" si="32"/>
        <v>754400</v>
      </c>
      <c r="P361" s="107">
        <v>754400</v>
      </c>
      <c r="Q361" s="107"/>
      <c r="R361" s="107">
        <f t="shared" si="33"/>
        <v>0</v>
      </c>
      <c r="S361" s="107"/>
      <c r="T361" s="107"/>
      <c r="U361" s="107">
        <f t="shared" si="34"/>
        <v>0</v>
      </c>
      <c r="V361" s="107"/>
      <c r="W361" s="107"/>
      <c r="X361" s="107">
        <f t="shared" si="35"/>
        <v>0</v>
      </c>
      <c r="Y361" s="107"/>
      <c r="Z361" s="107"/>
      <c r="AA361" s="108">
        <f>C361+I361-L361-O361-U361-X361-R361</f>
        <v>-1.1641532182693481E-10</v>
      </c>
      <c r="AB361" s="7">
        <v>45568</v>
      </c>
    </row>
    <row r="362" spans="1:28" ht="15.75" hidden="1" customHeight="1" x14ac:dyDescent="0.25">
      <c r="A362" s="24">
        <v>45561</v>
      </c>
      <c r="B362" s="25" t="s">
        <v>449</v>
      </c>
      <c r="C362" s="41">
        <v>580000</v>
      </c>
      <c r="D362" s="25" t="s">
        <v>46</v>
      </c>
      <c r="E362" s="25" t="s">
        <v>61</v>
      </c>
      <c r="F362" s="25">
        <v>4000</v>
      </c>
      <c r="G362" s="25" t="s">
        <v>34</v>
      </c>
      <c r="H362" s="25"/>
      <c r="I362" s="11">
        <f t="shared" si="30"/>
        <v>0</v>
      </c>
      <c r="J362" s="31" t="s">
        <v>324</v>
      </c>
      <c r="K362" s="11"/>
      <c r="L362" s="107">
        <f t="shared" si="31"/>
        <v>0</v>
      </c>
      <c r="M362" s="107"/>
      <c r="N362" s="107"/>
      <c r="O362" s="107">
        <f t="shared" si="32"/>
        <v>0</v>
      </c>
      <c r="P362" s="107"/>
      <c r="Q362" s="107"/>
      <c r="R362" s="107">
        <f t="shared" si="33"/>
        <v>0</v>
      </c>
      <c r="S362" s="107"/>
      <c r="T362" s="107"/>
      <c r="U362" s="107">
        <f t="shared" si="34"/>
        <v>580000</v>
      </c>
      <c r="V362" s="107">
        <v>580000</v>
      </c>
      <c r="W362" s="107"/>
      <c r="X362" s="107">
        <f t="shared" si="35"/>
        <v>0</v>
      </c>
      <c r="Y362" s="107"/>
      <c r="Z362" s="107"/>
      <c r="AA362" s="108">
        <f>C362+I362-L362-O362-U362-X362-R362</f>
        <v>0</v>
      </c>
      <c r="AB362" s="7">
        <v>45573</v>
      </c>
    </row>
    <row r="363" spans="1:28" ht="15.75" hidden="1" customHeight="1" x14ac:dyDescent="0.25">
      <c r="A363" s="24">
        <v>45561</v>
      </c>
      <c r="B363" s="25" t="s">
        <v>211</v>
      </c>
      <c r="C363" s="41">
        <v>1200000</v>
      </c>
      <c r="D363" s="25" t="s">
        <v>46</v>
      </c>
      <c r="E363" s="25" t="s">
        <v>165</v>
      </c>
      <c r="F363" s="25">
        <v>1</v>
      </c>
      <c r="G363" s="25" t="s">
        <v>303</v>
      </c>
      <c r="H363" s="25"/>
      <c r="I363" s="11">
        <f t="shared" si="30"/>
        <v>0</v>
      </c>
      <c r="J363" s="31" t="s">
        <v>312</v>
      </c>
      <c r="K363" s="11"/>
      <c r="L363" s="107">
        <f t="shared" si="31"/>
        <v>0</v>
      </c>
      <c r="M363" s="107"/>
      <c r="N363" s="107"/>
      <c r="O363" s="107">
        <f t="shared" si="32"/>
        <v>1200000</v>
      </c>
      <c r="P363" s="107">
        <v>1200000</v>
      </c>
      <c r="Q363" s="107"/>
      <c r="R363" s="107">
        <f t="shared" si="33"/>
        <v>0</v>
      </c>
      <c r="S363" s="107"/>
      <c r="T363" s="107"/>
      <c r="U363" s="107">
        <f t="shared" si="34"/>
        <v>0</v>
      </c>
      <c r="V363" s="107"/>
      <c r="W363" s="107"/>
      <c r="X363" s="107">
        <f t="shared" si="35"/>
        <v>0</v>
      </c>
      <c r="Y363" s="107"/>
      <c r="Z363" s="107"/>
      <c r="AA363" s="108">
        <f>C363+I363-L363-O363-U363-X363-R363</f>
        <v>0</v>
      </c>
      <c r="AB363" s="7">
        <v>45575</v>
      </c>
    </row>
    <row r="364" spans="1:28" ht="15.75" hidden="1" customHeight="1" x14ac:dyDescent="0.25">
      <c r="A364" s="24">
        <v>45561</v>
      </c>
      <c r="B364" s="25" t="s">
        <v>422</v>
      </c>
      <c r="C364" s="41">
        <v>1010000</v>
      </c>
      <c r="D364" s="25" t="s">
        <v>46</v>
      </c>
      <c r="E364" s="25" t="s">
        <v>44</v>
      </c>
      <c r="F364" s="25">
        <v>1000</v>
      </c>
      <c r="G364" s="25" t="s">
        <v>34</v>
      </c>
      <c r="H364" s="25"/>
      <c r="I364" s="11">
        <f t="shared" si="30"/>
        <v>0</v>
      </c>
      <c r="J364" s="31" t="s">
        <v>324</v>
      </c>
      <c r="K364" s="11"/>
      <c r="L364" s="107">
        <f t="shared" si="31"/>
        <v>0</v>
      </c>
      <c r="M364" s="107"/>
      <c r="N364" s="107"/>
      <c r="O364" s="107">
        <f t="shared" si="32"/>
        <v>0</v>
      </c>
      <c r="P364" s="107"/>
      <c r="Q364" s="107"/>
      <c r="R364" s="107">
        <f t="shared" si="33"/>
        <v>0</v>
      </c>
      <c r="S364" s="107"/>
      <c r="T364" s="107"/>
      <c r="U364" s="107">
        <f t="shared" si="34"/>
        <v>1010000</v>
      </c>
      <c r="V364" s="107">
        <v>1010000</v>
      </c>
      <c r="W364" s="107"/>
      <c r="X364" s="107">
        <f t="shared" si="35"/>
        <v>0</v>
      </c>
      <c r="Y364" s="107"/>
      <c r="Z364" s="107"/>
      <c r="AA364" s="108">
        <f>C364+I364-L364-O364-U364-X364-R364</f>
        <v>0</v>
      </c>
      <c r="AB364" s="7">
        <v>45574</v>
      </c>
    </row>
    <row r="365" spans="1:28" ht="15.75" hidden="1" customHeight="1" x14ac:dyDescent="0.25">
      <c r="A365" s="24">
        <v>45561</v>
      </c>
      <c r="B365" s="25" t="s">
        <v>226</v>
      </c>
      <c r="C365" s="41">
        <v>5100000</v>
      </c>
      <c r="D365" s="25" t="s">
        <v>46</v>
      </c>
      <c r="E365" s="25" t="s">
        <v>1517</v>
      </c>
      <c r="F365" s="25">
        <v>6</v>
      </c>
      <c r="G365" s="25" t="s">
        <v>27</v>
      </c>
      <c r="H365" s="25"/>
      <c r="I365" s="11">
        <f t="shared" si="30"/>
        <v>0</v>
      </c>
      <c r="J365" s="26" t="s">
        <v>28</v>
      </c>
      <c r="K365" s="11"/>
      <c r="L365" s="107">
        <f t="shared" si="31"/>
        <v>0</v>
      </c>
      <c r="M365" s="107"/>
      <c r="N365" s="107"/>
      <c r="O365" s="107">
        <f t="shared" si="32"/>
        <v>0</v>
      </c>
      <c r="P365" s="107"/>
      <c r="Q365" s="107"/>
      <c r="R365" s="107">
        <f t="shared" si="33"/>
        <v>0</v>
      </c>
      <c r="S365" s="107"/>
      <c r="T365" s="107"/>
      <c r="U365" s="107">
        <f t="shared" si="34"/>
        <v>0</v>
      </c>
      <c r="V365" s="107"/>
      <c r="W365" s="107"/>
      <c r="X365" s="107">
        <f t="shared" si="35"/>
        <v>0</v>
      </c>
      <c r="Y365" s="107"/>
      <c r="Z365" s="107"/>
      <c r="AA365" s="108">
        <f>C365+I365-L365-O365-U365-X365-R365</f>
        <v>5100000</v>
      </c>
      <c r="AB365" s="7"/>
    </row>
    <row r="366" spans="1:28" ht="15.75" hidden="1" customHeight="1" x14ac:dyDescent="0.25">
      <c r="A366" s="24">
        <v>45561</v>
      </c>
      <c r="B366" s="25" t="s">
        <v>226</v>
      </c>
      <c r="C366" s="41">
        <v>8820000</v>
      </c>
      <c r="D366" s="25" t="s">
        <v>46</v>
      </c>
      <c r="E366" s="25" t="s">
        <v>229</v>
      </c>
      <c r="F366" s="25">
        <v>210</v>
      </c>
      <c r="G366" s="25" t="s">
        <v>39</v>
      </c>
      <c r="H366" s="25"/>
      <c r="I366" s="11">
        <f t="shared" si="30"/>
        <v>0</v>
      </c>
      <c r="J366" s="26" t="s">
        <v>28</v>
      </c>
      <c r="K366" s="11"/>
      <c r="L366" s="107">
        <f t="shared" si="31"/>
        <v>0</v>
      </c>
      <c r="M366" s="107"/>
      <c r="N366" s="107"/>
      <c r="O366" s="107">
        <f t="shared" si="32"/>
        <v>0</v>
      </c>
      <c r="P366" s="107"/>
      <c r="Q366" s="107"/>
      <c r="R366" s="107">
        <f t="shared" si="33"/>
        <v>0</v>
      </c>
      <c r="S366" s="107"/>
      <c r="T366" s="107"/>
      <c r="U366" s="107">
        <f t="shared" si="34"/>
        <v>0</v>
      </c>
      <c r="V366" s="107"/>
      <c r="W366" s="107"/>
      <c r="X366" s="107">
        <f t="shared" si="35"/>
        <v>0</v>
      </c>
      <c r="Y366" s="107"/>
      <c r="Z366" s="107"/>
      <c r="AA366" s="108">
        <f>C366+I366-L366-O366-U366-X366-R366</f>
        <v>8820000</v>
      </c>
      <c r="AB366" s="7"/>
    </row>
    <row r="367" spans="1:28" ht="15.75" hidden="1" customHeight="1" x14ac:dyDescent="0.25">
      <c r="A367" s="29">
        <v>45561</v>
      </c>
      <c r="B367" s="27" t="s">
        <v>207</v>
      </c>
      <c r="C367" s="106">
        <v>780000</v>
      </c>
      <c r="D367" s="27" t="s">
        <v>46</v>
      </c>
      <c r="E367" s="27" t="s">
        <v>129</v>
      </c>
      <c r="F367" s="27">
        <v>12</v>
      </c>
      <c r="G367" s="27" t="s">
        <v>77</v>
      </c>
      <c r="H367" s="27"/>
      <c r="I367" s="15">
        <f t="shared" si="30"/>
        <v>0</v>
      </c>
      <c r="J367" s="32" t="s">
        <v>312</v>
      </c>
      <c r="K367" s="15"/>
      <c r="L367" s="136">
        <f t="shared" si="31"/>
        <v>0</v>
      </c>
      <c r="M367" s="136"/>
      <c r="N367" s="136"/>
      <c r="O367" s="136">
        <f t="shared" si="32"/>
        <v>780000</v>
      </c>
      <c r="P367" s="136"/>
      <c r="Q367" s="136">
        <v>780000</v>
      </c>
      <c r="R367" s="136">
        <f t="shared" si="33"/>
        <v>0</v>
      </c>
      <c r="S367" s="136"/>
      <c r="T367" s="136"/>
      <c r="U367" s="136">
        <f t="shared" si="34"/>
        <v>0</v>
      </c>
      <c r="V367" s="136"/>
      <c r="W367" s="136"/>
      <c r="X367" s="136">
        <f t="shared" si="35"/>
        <v>0</v>
      </c>
      <c r="Y367" s="136"/>
      <c r="Z367" s="136"/>
      <c r="AA367" s="137">
        <f>C367+I367-L367-O367-U367-X367-R367</f>
        <v>0</v>
      </c>
      <c r="AB367" s="138">
        <v>45590</v>
      </c>
    </row>
    <row r="368" spans="1:28" ht="15.75" hidden="1" customHeight="1" x14ac:dyDescent="0.25">
      <c r="A368" s="24">
        <v>45561</v>
      </c>
      <c r="B368" s="25" t="s">
        <v>207</v>
      </c>
      <c r="C368" s="41">
        <v>500000</v>
      </c>
      <c r="D368" s="25" t="s">
        <v>46</v>
      </c>
      <c r="E368" s="25" t="s">
        <v>150</v>
      </c>
      <c r="F368" s="25">
        <v>10</v>
      </c>
      <c r="G368" s="25" t="s">
        <v>77</v>
      </c>
      <c r="H368" s="25"/>
      <c r="I368" s="11">
        <f t="shared" si="30"/>
        <v>0</v>
      </c>
      <c r="J368" s="31" t="s">
        <v>312</v>
      </c>
      <c r="K368" s="11"/>
      <c r="L368" s="107">
        <f t="shared" si="31"/>
        <v>0</v>
      </c>
      <c r="M368" s="107"/>
      <c r="N368" s="107"/>
      <c r="O368" s="107">
        <f t="shared" si="32"/>
        <v>500000</v>
      </c>
      <c r="P368" s="107"/>
      <c r="Q368" s="107">
        <v>500000</v>
      </c>
      <c r="R368" s="107">
        <f t="shared" si="33"/>
        <v>0</v>
      </c>
      <c r="S368" s="107"/>
      <c r="T368" s="107"/>
      <c r="U368" s="107">
        <f t="shared" si="34"/>
        <v>0</v>
      </c>
      <c r="V368" s="107"/>
      <c r="W368" s="107"/>
      <c r="X368" s="107">
        <f t="shared" si="35"/>
        <v>0</v>
      </c>
      <c r="Y368" s="107"/>
      <c r="Z368" s="107"/>
      <c r="AA368" s="108">
        <f>C368+I368-L368-O368-U368-X368-R368</f>
        <v>0</v>
      </c>
      <c r="AB368" s="7">
        <v>45590</v>
      </c>
    </row>
    <row r="369" spans="1:28" ht="15.75" customHeight="1" x14ac:dyDescent="0.25">
      <c r="A369" s="24">
        <v>45562</v>
      </c>
      <c r="B369" s="25" t="s">
        <v>205</v>
      </c>
      <c r="C369" s="41">
        <v>1000000</v>
      </c>
      <c r="D369" s="25" t="s">
        <v>46</v>
      </c>
      <c r="E369" s="25" t="s">
        <v>150</v>
      </c>
      <c r="F369" s="25">
        <v>20</v>
      </c>
      <c r="G369" s="25" t="s">
        <v>77</v>
      </c>
      <c r="H369" s="25"/>
      <c r="I369" s="11">
        <f t="shared" si="30"/>
        <v>0</v>
      </c>
      <c r="J369" s="31" t="s">
        <v>312</v>
      </c>
      <c r="K369" s="11" t="s">
        <v>2004</v>
      </c>
      <c r="L369" s="107">
        <f t="shared" si="31"/>
        <v>0</v>
      </c>
      <c r="M369" s="107"/>
      <c r="N369" s="107"/>
      <c r="O369" s="107">
        <f t="shared" si="32"/>
        <v>1000000</v>
      </c>
      <c r="P369" s="151">
        <v>1000000</v>
      </c>
      <c r="Q369" s="107"/>
      <c r="R369" s="107">
        <f t="shared" si="33"/>
        <v>0</v>
      </c>
      <c r="S369" s="107"/>
      <c r="T369" s="107"/>
      <c r="U369" s="107">
        <f t="shared" si="34"/>
        <v>0</v>
      </c>
      <c r="V369" s="107"/>
      <c r="W369" s="107"/>
      <c r="X369" s="107">
        <f t="shared" si="35"/>
        <v>0</v>
      </c>
      <c r="Y369" s="107"/>
      <c r="Z369" s="107"/>
      <c r="AA369" s="108">
        <f>C369+I369-L369-O369-U369-X369-R369</f>
        <v>0</v>
      </c>
      <c r="AB369" s="7">
        <v>45574</v>
      </c>
    </row>
    <row r="370" spans="1:28" ht="15.75" customHeight="1" x14ac:dyDescent="0.25">
      <c r="A370" s="24">
        <v>45562</v>
      </c>
      <c r="B370" s="25" t="s">
        <v>205</v>
      </c>
      <c r="C370" s="41">
        <v>780000</v>
      </c>
      <c r="D370" s="25" t="s">
        <v>46</v>
      </c>
      <c r="E370" s="25" t="s">
        <v>129</v>
      </c>
      <c r="F370" s="25">
        <v>12</v>
      </c>
      <c r="G370" s="25" t="s">
        <v>77</v>
      </c>
      <c r="H370" s="25"/>
      <c r="I370" s="11">
        <f t="shared" si="30"/>
        <v>0</v>
      </c>
      <c r="J370" s="31" t="s">
        <v>312</v>
      </c>
      <c r="K370" s="11" t="s">
        <v>2004</v>
      </c>
      <c r="L370" s="107">
        <f t="shared" si="31"/>
        <v>0</v>
      </c>
      <c r="M370" s="107"/>
      <c r="N370" s="107"/>
      <c r="O370" s="107">
        <f t="shared" si="32"/>
        <v>780000</v>
      </c>
      <c r="P370" s="151">
        <v>780000</v>
      </c>
      <c r="Q370" s="107"/>
      <c r="R370" s="107">
        <f t="shared" si="33"/>
        <v>0</v>
      </c>
      <c r="S370" s="107"/>
      <c r="T370" s="107"/>
      <c r="U370" s="107">
        <f t="shared" si="34"/>
        <v>0</v>
      </c>
      <c r="V370" s="107"/>
      <c r="W370" s="107"/>
      <c r="X370" s="107">
        <f t="shared" si="35"/>
        <v>0</v>
      </c>
      <c r="Y370" s="107"/>
      <c r="Z370" s="107"/>
      <c r="AA370" s="108">
        <f>C370+I370-L370-O370-U370-X370-R370</f>
        <v>0</v>
      </c>
      <c r="AB370" s="7">
        <v>45574</v>
      </c>
    </row>
    <row r="371" spans="1:28" ht="15.75" hidden="1" customHeight="1" x14ac:dyDescent="0.25">
      <c r="A371" s="24">
        <v>45562</v>
      </c>
      <c r="B371" s="25" t="s">
        <v>1537</v>
      </c>
      <c r="C371" s="41">
        <v>150000</v>
      </c>
      <c r="D371" s="25" t="s">
        <v>46</v>
      </c>
      <c r="E371" s="25" t="s">
        <v>135</v>
      </c>
      <c r="F371" s="25">
        <v>1</v>
      </c>
      <c r="G371" s="25" t="s">
        <v>48</v>
      </c>
      <c r="H371" s="25"/>
      <c r="I371" s="11">
        <f t="shared" si="30"/>
        <v>0</v>
      </c>
      <c r="J371" s="31" t="s">
        <v>324</v>
      </c>
      <c r="K371" s="11"/>
      <c r="L371" s="107">
        <f t="shared" si="31"/>
        <v>0</v>
      </c>
      <c r="M371" s="107"/>
      <c r="N371" s="107"/>
      <c r="O371" s="107">
        <f t="shared" si="32"/>
        <v>0</v>
      </c>
      <c r="P371" s="107"/>
      <c r="Q371" s="107"/>
      <c r="R371" s="107">
        <f t="shared" si="33"/>
        <v>0</v>
      </c>
      <c r="S371" s="107"/>
      <c r="T371" s="107"/>
      <c r="U371" s="107">
        <f t="shared" si="34"/>
        <v>150000</v>
      </c>
      <c r="V371" s="107">
        <v>150000</v>
      </c>
      <c r="W371" s="107"/>
      <c r="X371" s="107">
        <f t="shared" si="35"/>
        <v>0</v>
      </c>
      <c r="Y371" s="107"/>
      <c r="Z371" s="107"/>
      <c r="AA371" s="108">
        <f>C371+I371-L371-O371-U371-X371-R371</f>
        <v>0</v>
      </c>
      <c r="AB371" s="7">
        <v>45574</v>
      </c>
    </row>
    <row r="372" spans="1:28" ht="15.75" hidden="1" customHeight="1" x14ac:dyDescent="0.25">
      <c r="A372" s="24">
        <v>45562</v>
      </c>
      <c r="B372" s="25" t="s">
        <v>122</v>
      </c>
      <c r="C372" s="41">
        <v>3298100</v>
      </c>
      <c r="D372" s="25" t="s">
        <v>46</v>
      </c>
      <c r="E372" s="25" t="s">
        <v>120</v>
      </c>
      <c r="F372" s="25">
        <v>76.7</v>
      </c>
      <c r="G372" s="25" t="s">
        <v>39</v>
      </c>
      <c r="H372" s="25"/>
      <c r="I372" s="11">
        <f t="shared" si="30"/>
        <v>0</v>
      </c>
      <c r="J372" s="31" t="s">
        <v>312</v>
      </c>
      <c r="K372" s="11"/>
      <c r="L372" s="107">
        <f t="shared" si="31"/>
        <v>0</v>
      </c>
      <c r="M372" s="107"/>
      <c r="N372" s="107"/>
      <c r="O372" s="107">
        <f t="shared" si="32"/>
        <v>3298100</v>
      </c>
      <c r="P372" s="107">
        <v>3298100</v>
      </c>
      <c r="Q372" s="107"/>
      <c r="R372" s="107">
        <f t="shared" si="33"/>
        <v>0</v>
      </c>
      <c r="S372" s="107"/>
      <c r="T372" s="107"/>
      <c r="U372" s="107">
        <f t="shared" si="34"/>
        <v>0</v>
      </c>
      <c r="V372" s="107"/>
      <c r="W372" s="107"/>
      <c r="X372" s="107">
        <f t="shared" si="35"/>
        <v>0</v>
      </c>
      <c r="Y372" s="107"/>
      <c r="Z372" s="107"/>
      <c r="AA372" s="108">
        <f>C372+I372-L372-O372-U372-X372-R372</f>
        <v>0</v>
      </c>
      <c r="AB372" s="7">
        <v>45567</v>
      </c>
    </row>
    <row r="373" spans="1:28" ht="15.75" hidden="1" customHeight="1" x14ac:dyDescent="0.25">
      <c r="A373" s="24">
        <v>45562</v>
      </c>
      <c r="B373" s="25" t="s">
        <v>122</v>
      </c>
      <c r="C373" s="41">
        <v>2997100</v>
      </c>
      <c r="D373" s="25" t="s">
        <v>46</v>
      </c>
      <c r="E373" s="25" t="s">
        <v>81</v>
      </c>
      <c r="F373" s="25">
        <v>69.7</v>
      </c>
      <c r="G373" s="25" t="s">
        <v>39</v>
      </c>
      <c r="H373" s="25"/>
      <c r="I373" s="11">
        <f t="shared" si="30"/>
        <v>0</v>
      </c>
      <c r="J373" s="31" t="s">
        <v>312</v>
      </c>
      <c r="K373" s="11"/>
      <c r="L373" s="107">
        <f t="shared" si="31"/>
        <v>0</v>
      </c>
      <c r="M373" s="107"/>
      <c r="N373" s="107"/>
      <c r="O373" s="107">
        <f t="shared" si="32"/>
        <v>2997100</v>
      </c>
      <c r="P373" s="107">
        <v>2997100</v>
      </c>
      <c r="Q373" s="107"/>
      <c r="R373" s="107">
        <f t="shared" si="33"/>
        <v>0</v>
      </c>
      <c r="S373" s="107"/>
      <c r="T373" s="107"/>
      <c r="U373" s="107">
        <f t="shared" si="34"/>
        <v>0</v>
      </c>
      <c r="V373" s="107"/>
      <c r="W373" s="107"/>
      <c r="X373" s="107">
        <f t="shared" si="35"/>
        <v>0</v>
      </c>
      <c r="Y373" s="107"/>
      <c r="Z373" s="107"/>
      <c r="AA373" s="108">
        <f>C373+I373-L373-O373-U373-X373-R373</f>
        <v>0</v>
      </c>
      <c r="AB373" s="7">
        <v>45567</v>
      </c>
    </row>
    <row r="374" spans="1:28" ht="15.75" hidden="1" customHeight="1" x14ac:dyDescent="0.25">
      <c r="A374" s="24">
        <v>45562</v>
      </c>
      <c r="B374" s="25" t="s">
        <v>280</v>
      </c>
      <c r="C374" s="41">
        <v>2688000</v>
      </c>
      <c r="D374" s="25" t="s">
        <v>46</v>
      </c>
      <c r="E374" s="25" t="s">
        <v>50</v>
      </c>
      <c r="F374" s="25">
        <v>800</v>
      </c>
      <c r="G374" s="25" t="s">
        <v>34</v>
      </c>
      <c r="H374" s="25"/>
      <c r="I374" s="11">
        <f t="shared" si="30"/>
        <v>0</v>
      </c>
      <c r="J374" s="31" t="s">
        <v>312</v>
      </c>
      <c r="K374" s="11"/>
      <c r="L374" s="107">
        <f t="shared" si="31"/>
        <v>41000</v>
      </c>
      <c r="M374" s="107">
        <v>41000</v>
      </c>
      <c r="N374" s="107"/>
      <c r="O374" s="107">
        <f t="shared" si="32"/>
        <v>0</v>
      </c>
      <c r="P374" s="107"/>
      <c r="Q374" s="107"/>
      <c r="R374" s="107">
        <f t="shared" si="33"/>
        <v>2647000</v>
      </c>
      <c r="S374" s="107">
        <v>1897000</v>
      </c>
      <c r="T374" s="107">
        <v>750000</v>
      </c>
      <c r="U374" s="107">
        <f t="shared" si="34"/>
        <v>0</v>
      </c>
      <c r="V374" s="107"/>
      <c r="W374" s="107"/>
      <c r="X374" s="107">
        <f t="shared" si="35"/>
        <v>0</v>
      </c>
      <c r="Y374" s="107"/>
      <c r="Z374" s="107"/>
      <c r="AA374" s="108">
        <f>C374+I374-L374-O374-U374-X374-R374</f>
        <v>0</v>
      </c>
      <c r="AB374" s="7">
        <v>45594</v>
      </c>
    </row>
    <row r="375" spans="1:28" ht="15.75" hidden="1" customHeight="1" x14ac:dyDescent="0.25">
      <c r="A375" s="24">
        <v>45562</v>
      </c>
      <c r="B375" s="25" t="s">
        <v>251</v>
      </c>
      <c r="C375" s="41">
        <v>9500000</v>
      </c>
      <c r="D375" s="25" t="s">
        <v>46</v>
      </c>
      <c r="E375" s="25" t="s">
        <v>108</v>
      </c>
      <c r="F375" s="25">
        <v>5000</v>
      </c>
      <c r="G375" s="25" t="s">
        <v>34</v>
      </c>
      <c r="H375" s="25"/>
      <c r="I375" s="11">
        <f t="shared" si="30"/>
        <v>0</v>
      </c>
      <c r="J375" s="31" t="s">
        <v>312</v>
      </c>
      <c r="K375" s="11"/>
      <c r="L375" s="107">
        <f t="shared" si="31"/>
        <v>0</v>
      </c>
      <c r="M375" s="107"/>
      <c r="N375" s="107"/>
      <c r="O375" s="107">
        <f t="shared" si="32"/>
        <v>9500000</v>
      </c>
      <c r="P375" s="107">
        <v>9500000</v>
      </c>
      <c r="Q375" s="107"/>
      <c r="R375" s="107">
        <f t="shared" si="33"/>
        <v>0</v>
      </c>
      <c r="S375" s="107"/>
      <c r="T375" s="107"/>
      <c r="U375" s="107">
        <f t="shared" si="34"/>
        <v>0</v>
      </c>
      <c r="V375" s="107"/>
      <c r="W375" s="107"/>
      <c r="X375" s="107">
        <f t="shared" si="35"/>
        <v>0</v>
      </c>
      <c r="Y375" s="107"/>
      <c r="Z375" s="107"/>
      <c r="AA375" s="108">
        <f>C375+I375-L375-O375-U375-X375-R375</f>
        <v>0</v>
      </c>
      <c r="AB375" s="7">
        <v>45575</v>
      </c>
    </row>
    <row r="376" spans="1:28" ht="15.75" hidden="1" customHeight="1" x14ac:dyDescent="0.25">
      <c r="A376" s="24">
        <v>45563</v>
      </c>
      <c r="B376" s="25" t="s">
        <v>412</v>
      </c>
      <c r="C376" s="41">
        <v>1100000</v>
      </c>
      <c r="D376" s="25" t="s">
        <v>46</v>
      </c>
      <c r="E376" s="25" t="s">
        <v>216</v>
      </c>
      <c r="F376" s="25">
        <v>30</v>
      </c>
      <c r="G376" s="25" t="s">
        <v>27</v>
      </c>
      <c r="H376" s="25"/>
      <c r="I376" s="11">
        <f t="shared" si="30"/>
        <v>0</v>
      </c>
      <c r="J376" s="31" t="s">
        <v>312</v>
      </c>
      <c r="K376" s="11"/>
      <c r="L376" s="107">
        <f t="shared" si="31"/>
        <v>0</v>
      </c>
      <c r="M376" s="107"/>
      <c r="N376" s="107"/>
      <c r="O376" s="107">
        <f t="shared" si="32"/>
        <v>1100000</v>
      </c>
      <c r="P376" s="107">
        <v>1100000</v>
      </c>
      <c r="Q376" s="107"/>
      <c r="R376" s="107">
        <f t="shared" si="33"/>
        <v>0</v>
      </c>
      <c r="S376" s="107"/>
      <c r="T376" s="107"/>
      <c r="U376" s="107">
        <f t="shared" si="34"/>
        <v>0</v>
      </c>
      <c r="V376" s="107"/>
      <c r="W376" s="107"/>
      <c r="X376" s="107">
        <f t="shared" si="35"/>
        <v>0</v>
      </c>
      <c r="Y376" s="107"/>
      <c r="Z376" s="107"/>
      <c r="AA376" s="108">
        <f>C376+I376-L376-O376-U376-X376-R376</f>
        <v>0</v>
      </c>
      <c r="AB376" s="7">
        <v>45572</v>
      </c>
    </row>
    <row r="377" spans="1:28" ht="15.75" hidden="1" customHeight="1" x14ac:dyDescent="0.25">
      <c r="A377" s="24">
        <v>45563</v>
      </c>
      <c r="B377" s="25" t="s">
        <v>671</v>
      </c>
      <c r="C377" s="41">
        <v>31500000</v>
      </c>
      <c r="D377" s="25" t="s">
        <v>46</v>
      </c>
      <c r="E377" s="25" t="s">
        <v>232</v>
      </c>
      <c r="F377" s="25">
        <v>300</v>
      </c>
      <c r="G377" s="25" t="s">
        <v>39</v>
      </c>
      <c r="H377" s="25"/>
      <c r="I377" s="11">
        <f t="shared" si="30"/>
        <v>0</v>
      </c>
      <c r="J377" s="31" t="s">
        <v>312</v>
      </c>
      <c r="K377" s="11" t="s">
        <v>2022</v>
      </c>
      <c r="L377" s="107">
        <f t="shared" si="31"/>
        <v>0</v>
      </c>
      <c r="M377" s="107"/>
      <c r="N377" s="107"/>
      <c r="O377" s="107">
        <f t="shared" si="32"/>
        <v>31500000</v>
      </c>
      <c r="P377" s="107">
        <v>31500000</v>
      </c>
      <c r="Q377" s="107"/>
      <c r="R377" s="107">
        <f t="shared" si="33"/>
        <v>0</v>
      </c>
      <c r="S377" s="107"/>
      <c r="T377" s="107"/>
      <c r="U377" s="107">
        <f t="shared" si="34"/>
        <v>0</v>
      </c>
      <c r="V377" s="107"/>
      <c r="W377" s="107"/>
      <c r="X377" s="107">
        <f t="shared" si="35"/>
        <v>0</v>
      </c>
      <c r="Y377" s="107"/>
      <c r="Z377" s="107"/>
      <c r="AA377" s="108">
        <f>C377+I377-L377-O377-U377-X377-R377</f>
        <v>0</v>
      </c>
      <c r="AB377" s="7">
        <v>45567</v>
      </c>
    </row>
    <row r="378" spans="1:28" ht="15.75" hidden="1" customHeight="1" x14ac:dyDescent="0.25">
      <c r="A378" s="24">
        <v>45563</v>
      </c>
      <c r="B378" s="25" t="s">
        <v>1770</v>
      </c>
      <c r="C378" s="41">
        <v>1750000</v>
      </c>
      <c r="D378" s="25" t="s">
        <v>46</v>
      </c>
      <c r="E378" s="25" t="s">
        <v>58</v>
      </c>
      <c r="F378" s="25">
        <v>1000</v>
      </c>
      <c r="G378" s="25" t="s">
        <v>34</v>
      </c>
      <c r="H378" s="25"/>
      <c r="I378" s="11">
        <f t="shared" si="30"/>
        <v>0</v>
      </c>
      <c r="J378" s="31" t="s">
        <v>312</v>
      </c>
      <c r="K378" s="11"/>
      <c r="L378" s="107">
        <f t="shared" si="31"/>
        <v>0</v>
      </c>
      <c r="M378" s="107"/>
      <c r="N378" s="107"/>
      <c r="O378" s="107">
        <f t="shared" si="32"/>
        <v>0</v>
      </c>
      <c r="P378" s="107"/>
      <c r="Q378" s="107"/>
      <c r="R378" s="107">
        <f t="shared" si="33"/>
        <v>0</v>
      </c>
      <c r="S378" s="107"/>
      <c r="T378" s="107"/>
      <c r="U378" s="107">
        <f t="shared" si="34"/>
        <v>1750000</v>
      </c>
      <c r="V378" s="107">
        <v>1750000</v>
      </c>
      <c r="W378" s="107"/>
      <c r="X378" s="107">
        <f t="shared" si="35"/>
        <v>0</v>
      </c>
      <c r="Y378" s="107"/>
      <c r="Z378" s="107"/>
      <c r="AA378" s="108">
        <f>C378+I378-L378-O378-U378-X378-R378</f>
        <v>0</v>
      </c>
      <c r="AB378" s="7">
        <v>45575</v>
      </c>
    </row>
    <row r="379" spans="1:28" ht="15.75" hidden="1" customHeight="1" x14ac:dyDescent="0.25">
      <c r="A379" s="24">
        <v>45563</v>
      </c>
      <c r="B379" s="25" t="s">
        <v>253</v>
      </c>
      <c r="C379" s="41">
        <v>1600000</v>
      </c>
      <c r="D379" s="25" t="s">
        <v>46</v>
      </c>
      <c r="E379" s="25" t="s">
        <v>189</v>
      </c>
      <c r="F379" s="25">
        <v>4</v>
      </c>
      <c r="G379" s="25" t="s">
        <v>23</v>
      </c>
      <c r="H379" s="25"/>
      <c r="I379" s="11">
        <f t="shared" ref="I379:I442" si="36">F379*H379</f>
        <v>0</v>
      </c>
      <c r="J379" s="26" t="s">
        <v>28</v>
      </c>
      <c r="K379" s="11" t="s">
        <v>2043</v>
      </c>
      <c r="L379" s="107">
        <f t="shared" ref="L379:L442" si="37">M379+N379</f>
        <v>0</v>
      </c>
      <c r="M379" s="107"/>
      <c r="N379" s="107"/>
      <c r="O379" s="107">
        <f t="shared" ref="O379:O442" si="38">P379+Q379</f>
        <v>0</v>
      </c>
      <c r="P379" s="107"/>
      <c r="Q379" s="107"/>
      <c r="R379" s="107">
        <f t="shared" ref="R379:R442" si="39">S379+T379</f>
        <v>0</v>
      </c>
      <c r="S379" s="107"/>
      <c r="T379" s="107"/>
      <c r="U379" s="107">
        <f t="shared" ref="U379:U442" si="40">V379+W379</f>
        <v>0</v>
      </c>
      <c r="V379" s="107"/>
      <c r="W379" s="107"/>
      <c r="X379" s="107">
        <f t="shared" ref="X379:X442" si="41">Y379+Z379</f>
        <v>0</v>
      </c>
      <c r="Y379" s="107"/>
      <c r="Z379" s="107"/>
      <c r="AA379" s="108">
        <f>C379+I379-L379-O379-U379-X379-R379</f>
        <v>1600000</v>
      </c>
      <c r="AB379" s="7"/>
    </row>
    <row r="380" spans="1:28" ht="15.75" hidden="1" customHeight="1" x14ac:dyDescent="0.25">
      <c r="A380" s="29">
        <v>45563</v>
      </c>
      <c r="B380" s="27" t="s">
        <v>296</v>
      </c>
      <c r="C380" s="106">
        <v>336000</v>
      </c>
      <c r="D380" s="27" t="s">
        <v>46</v>
      </c>
      <c r="E380" s="27" t="s">
        <v>50</v>
      </c>
      <c r="F380" s="27">
        <v>100</v>
      </c>
      <c r="G380" s="27" t="s">
        <v>34</v>
      </c>
      <c r="H380" s="27"/>
      <c r="I380" s="15">
        <f t="shared" si="36"/>
        <v>0</v>
      </c>
      <c r="J380" s="32" t="s">
        <v>324</v>
      </c>
      <c r="K380" s="15"/>
      <c r="L380" s="136">
        <f t="shared" si="37"/>
        <v>0</v>
      </c>
      <c r="M380" s="136"/>
      <c r="N380" s="136"/>
      <c r="O380" s="136">
        <f t="shared" si="38"/>
        <v>0</v>
      </c>
      <c r="P380" s="136"/>
      <c r="Q380" s="136"/>
      <c r="R380" s="136">
        <f t="shared" si="39"/>
        <v>0</v>
      </c>
      <c r="S380" s="136"/>
      <c r="T380" s="136"/>
      <c r="U380" s="136">
        <f t="shared" si="40"/>
        <v>336000</v>
      </c>
      <c r="V380" s="136">
        <v>336000</v>
      </c>
      <c r="W380" s="136"/>
      <c r="X380" s="136">
        <f t="shared" si="41"/>
        <v>0</v>
      </c>
      <c r="Y380" s="136"/>
      <c r="Z380" s="136"/>
      <c r="AA380" s="137">
        <f>C380+I380-L380-O380-U380-X380-R380</f>
        <v>0</v>
      </c>
      <c r="AB380" s="138"/>
    </row>
    <row r="381" spans="1:28" ht="15.75" hidden="1" customHeight="1" x14ac:dyDescent="0.25">
      <c r="A381" s="24">
        <v>45563</v>
      </c>
      <c r="B381" s="25" t="s">
        <v>266</v>
      </c>
      <c r="C381" s="41">
        <v>1794000</v>
      </c>
      <c r="D381" s="25" t="s">
        <v>46</v>
      </c>
      <c r="E381" s="25" t="s">
        <v>137</v>
      </c>
      <c r="F381" s="25">
        <v>39</v>
      </c>
      <c r="G381" s="25" t="s">
        <v>39</v>
      </c>
      <c r="H381" s="25"/>
      <c r="I381" s="11">
        <f t="shared" si="36"/>
        <v>0</v>
      </c>
      <c r="J381" s="31" t="s">
        <v>312</v>
      </c>
      <c r="K381" s="11" t="s">
        <v>2055</v>
      </c>
      <c r="L381" s="107">
        <f t="shared" si="37"/>
        <v>0</v>
      </c>
      <c r="M381" s="107"/>
      <c r="N381" s="107"/>
      <c r="O381" s="107">
        <f t="shared" si="38"/>
        <v>1794000</v>
      </c>
      <c r="P381" s="107">
        <v>1794000</v>
      </c>
      <c r="Q381" s="107"/>
      <c r="R381" s="107">
        <f t="shared" si="39"/>
        <v>0</v>
      </c>
      <c r="S381" s="107"/>
      <c r="T381" s="107"/>
      <c r="U381" s="107">
        <f t="shared" si="40"/>
        <v>0</v>
      </c>
      <c r="V381" s="107"/>
      <c r="W381" s="107"/>
      <c r="X381" s="107">
        <f t="shared" si="41"/>
        <v>0</v>
      </c>
      <c r="Y381" s="107"/>
      <c r="Z381" s="107"/>
      <c r="AA381" s="108">
        <f>C381+I381-L381-O381-U381-X381-R381</f>
        <v>0</v>
      </c>
      <c r="AB381" s="7">
        <v>45580</v>
      </c>
    </row>
    <row r="382" spans="1:28" ht="15.75" hidden="1" customHeight="1" x14ac:dyDescent="0.25">
      <c r="A382" s="24">
        <v>45563</v>
      </c>
      <c r="B382" s="25" t="s">
        <v>266</v>
      </c>
      <c r="C382" s="41">
        <v>1200000</v>
      </c>
      <c r="D382" s="25" t="s">
        <v>46</v>
      </c>
      <c r="E382" s="25" t="s">
        <v>165</v>
      </c>
      <c r="F382" s="25">
        <v>1</v>
      </c>
      <c r="G382" s="25" t="s">
        <v>303</v>
      </c>
      <c r="H382" s="25"/>
      <c r="I382" s="11">
        <f t="shared" si="36"/>
        <v>0</v>
      </c>
      <c r="J382" s="31" t="s">
        <v>312</v>
      </c>
      <c r="K382" s="11" t="s">
        <v>2055</v>
      </c>
      <c r="L382" s="107">
        <f t="shared" si="37"/>
        <v>0</v>
      </c>
      <c r="M382" s="107"/>
      <c r="N382" s="107"/>
      <c r="O382" s="107">
        <f t="shared" si="38"/>
        <v>1200000</v>
      </c>
      <c r="P382" s="107">
        <v>1200000</v>
      </c>
      <c r="Q382" s="107"/>
      <c r="R382" s="107">
        <f t="shared" si="39"/>
        <v>0</v>
      </c>
      <c r="S382" s="107"/>
      <c r="T382" s="107"/>
      <c r="U382" s="107">
        <f t="shared" si="40"/>
        <v>0</v>
      </c>
      <c r="V382" s="107"/>
      <c r="W382" s="107"/>
      <c r="X382" s="107">
        <f t="shared" si="41"/>
        <v>0</v>
      </c>
      <c r="Y382" s="107"/>
      <c r="Z382" s="107"/>
      <c r="AA382" s="108">
        <f>C382+I382-L382-O382-U382-X382-R382</f>
        <v>0</v>
      </c>
      <c r="AB382" s="7">
        <v>45580</v>
      </c>
    </row>
    <row r="383" spans="1:28" ht="15.75" hidden="1" customHeight="1" x14ac:dyDescent="0.25">
      <c r="A383" s="24">
        <v>45563</v>
      </c>
      <c r="B383" s="25" t="s">
        <v>246</v>
      </c>
      <c r="C383" s="41">
        <v>3780000</v>
      </c>
      <c r="D383" s="25" t="s">
        <v>46</v>
      </c>
      <c r="E383" s="25" t="s">
        <v>129</v>
      </c>
      <c r="F383" s="25">
        <v>60</v>
      </c>
      <c r="G383" s="25" t="s">
        <v>77</v>
      </c>
      <c r="H383" s="25"/>
      <c r="I383" s="11">
        <f t="shared" si="36"/>
        <v>0</v>
      </c>
      <c r="J383" s="31" t="s">
        <v>312</v>
      </c>
      <c r="K383" s="11"/>
      <c r="L383" s="107">
        <f t="shared" si="37"/>
        <v>0</v>
      </c>
      <c r="M383" s="107"/>
      <c r="N383" s="107"/>
      <c r="O383" s="107">
        <f t="shared" si="38"/>
        <v>3780000</v>
      </c>
      <c r="P383" s="107">
        <v>3780000</v>
      </c>
      <c r="Q383" s="107"/>
      <c r="R383" s="107">
        <f t="shared" si="39"/>
        <v>0</v>
      </c>
      <c r="S383" s="107"/>
      <c r="T383" s="107"/>
      <c r="U383" s="107">
        <f t="shared" si="40"/>
        <v>0</v>
      </c>
      <c r="V383" s="107"/>
      <c r="W383" s="107"/>
      <c r="X383" s="107">
        <f t="shared" si="41"/>
        <v>0</v>
      </c>
      <c r="Y383" s="107"/>
      <c r="Z383" s="107"/>
      <c r="AA383" s="108">
        <f>C383+I383-L383-O383-U383-X383-R383</f>
        <v>0</v>
      </c>
      <c r="AB383" s="7">
        <v>45575</v>
      </c>
    </row>
    <row r="384" spans="1:28" ht="15.75" hidden="1" customHeight="1" x14ac:dyDescent="0.25">
      <c r="A384" s="24">
        <v>45563</v>
      </c>
      <c r="B384" s="25" t="s">
        <v>422</v>
      </c>
      <c r="C384" s="41">
        <v>1125000</v>
      </c>
      <c r="D384" s="25" t="s">
        <v>46</v>
      </c>
      <c r="E384" s="25" t="s">
        <v>208</v>
      </c>
      <c r="F384" s="25">
        <v>1500</v>
      </c>
      <c r="G384" s="25" t="s">
        <v>34</v>
      </c>
      <c r="H384" s="25"/>
      <c r="I384" s="11">
        <f t="shared" si="36"/>
        <v>0</v>
      </c>
      <c r="J384" s="31" t="s">
        <v>324</v>
      </c>
      <c r="K384" s="11"/>
      <c r="L384" s="107">
        <f t="shared" si="37"/>
        <v>0</v>
      </c>
      <c r="M384" s="107"/>
      <c r="N384" s="107"/>
      <c r="O384" s="107">
        <f t="shared" si="38"/>
        <v>0</v>
      </c>
      <c r="P384" s="107"/>
      <c r="Q384" s="107"/>
      <c r="R384" s="107">
        <f t="shared" si="39"/>
        <v>0</v>
      </c>
      <c r="S384" s="107"/>
      <c r="T384" s="107"/>
      <c r="U384" s="107">
        <f t="shared" si="40"/>
        <v>1125000</v>
      </c>
      <c r="V384" s="107">
        <v>1125000</v>
      </c>
      <c r="W384" s="107"/>
      <c r="X384" s="107">
        <f t="shared" si="41"/>
        <v>0</v>
      </c>
      <c r="Y384" s="107"/>
      <c r="Z384" s="107"/>
      <c r="AA384" s="108">
        <f>C384+I384-L384-O384-U384-X384-R384</f>
        <v>0</v>
      </c>
      <c r="AB384" s="7">
        <v>45574</v>
      </c>
    </row>
    <row r="385" spans="1:28" ht="15.75" hidden="1" customHeight="1" x14ac:dyDescent="0.25">
      <c r="A385" s="24">
        <v>45565</v>
      </c>
      <c r="B385" s="50" t="s">
        <v>412</v>
      </c>
      <c r="C385" s="41">
        <v>19240000</v>
      </c>
      <c r="D385" s="25" t="s">
        <v>46</v>
      </c>
      <c r="E385" s="25" t="s">
        <v>58</v>
      </c>
      <c r="F385" s="25">
        <v>10400</v>
      </c>
      <c r="G385" s="25" t="s">
        <v>34</v>
      </c>
      <c r="H385" s="25"/>
      <c r="I385" s="11">
        <f t="shared" si="36"/>
        <v>0</v>
      </c>
      <c r="J385" s="31" t="s">
        <v>324</v>
      </c>
      <c r="K385" s="11"/>
      <c r="L385" s="107">
        <f t="shared" si="37"/>
        <v>5340000</v>
      </c>
      <c r="M385" s="107">
        <v>5340000</v>
      </c>
      <c r="N385" s="107"/>
      <c r="O385" s="107">
        <f t="shared" si="38"/>
        <v>13900000</v>
      </c>
      <c r="P385" s="107">
        <v>13900000</v>
      </c>
      <c r="Q385" s="107"/>
      <c r="R385" s="107">
        <f t="shared" si="39"/>
        <v>0</v>
      </c>
      <c r="S385" s="107"/>
      <c r="T385" s="107"/>
      <c r="U385" s="107">
        <f t="shared" si="40"/>
        <v>0</v>
      </c>
      <c r="V385" s="107"/>
      <c r="W385" s="107"/>
      <c r="X385" s="107">
        <f t="shared" si="41"/>
        <v>0</v>
      </c>
      <c r="Y385" s="107"/>
      <c r="Z385" s="107"/>
      <c r="AA385" s="108">
        <f>C385+I385-L385-O385-U385-X385-R385</f>
        <v>0</v>
      </c>
      <c r="AB385" s="7">
        <v>45591</v>
      </c>
    </row>
    <row r="386" spans="1:28" ht="15.75" hidden="1" customHeight="1" x14ac:dyDescent="0.25">
      <c r="A386" s="24">
        <v>45565</v>
      </c>
      <c r="B386" s="25" t="s">
        <v>256</v>
      </c>
      <c r="C386" s="41">
        <v>140000</v>
      </c>
      <c r="D386" s="25" t="s">
        <v>46</v>
      </c>
      <c r="E386" s="50" t="s">
        <v>127</v>
      </c>
      <c r="F386" s="25">
        <v>2</v>
      </c>
      <c r="G386" s="25" t="s">
        <v>39</v>
      </c>
      <c r="H386" s="25"/>
      <c r="I386" s="11">
        <f t="shared" si="36"/>
        <v>0</v>
      </c>
      <c r="J386" s="31" t="s">
        <v>324</v>
      </c>
      <c r="K386" s="11"/>
      <c r="L386" s="107">
        <f t="shared" si="37"/>
        <v>140000</v>
      </c>
      <c r="M386" s="107">
        <v>30000</v>
      </c>
      <c r="N386" s="107">
        <f>40000+70000</f>
        <v>110000</v>
      </c>
      <c r="O386" s="107">
        <f t="shared" si="38"/>
        <v>0</v>
      </c>
      <c r="P386" s="107"/>
      <c r="Q386" s="107"/>
      <c r="R386" s="107">
        <f t="shared" si="39"/>
        <v>0</v>
      </c>
      <c r="S386" s="107"/>
      <c r="T386" s="107"/>
      <c r="U386" s="107">
        <f t="shared" si="40"/>
        <v>0</v>
      </c>
      <c r="V386" s="107"/>
      <c r="W386" s="107"/>
      <c r="X386" s="107">
        <f t="shared" si="41"/>
        <v>0</v>
      </c>
      <c r="Y386" s="107"/>
      <c r="Z386" s="107"/>
      <c r="AA386" s="108">
        <f>C386+I386-L386-O386-U386-X386-R386</f>
        <v>0</v>
      </c>
      <c r="AB386" s="7">
        <v>45577</v>
      </c>
    </row>
    <row r="387" spans="1:28" ht="15.75" hidden="1" customHeight="1" x14ac:dyDescent="0.25">
      <c r="A387" s="24">
        <v>45565</v>
      </c>
      <c r="B387" s="25" t="s">
        <v>256</v>
      </c>
      <c r="C387" s="41">
        <v>225000</v>
      </c>
      <c r="D387" s="25" t="s">
        <v>46</v>
      </c>
      <c r="E387" s="50" t="s">
        <v>400</v>
      </c>
      <c r="F387" s="25">
        <v>2.5</v>
      </c>
      <c r="G387" s="25" t="s">
        <v>39</v>
      </c>
      <c r="H387" s="25"/>
      <c r="I387" s="11">
        <f t="shared" si="36"/>
        <v>0</v>
      </c>
      <c r="J387" s="31" t="s">
        <v>324</v>
      </c>
      <c r="K387" s="11"/>
      <c r="L387" s="107">
        <f t="shared" si="37"/>
        <v>225000</v>
      </c>
      <c r="M387" s="107">
        <v>225000</v>
      </c>
      <c r="N387" s="107"/>
      <c r="O387" s="107">
        <f t="shared" si="38"/>
        <v>0</v>
      </c>
      <c r="P387" s="107"/>
      <c r="Q387" s="107"/>
      <c r="R387" s="107">
        <f t="shared" si="39"/>
        <v>0</v>
      </c>
      <c r="S387" s="107"/>
      <c r="T387" s="107"/>
      <c r="U387" s="107">
        <f t="shared" si="40"/>
        <v>0</v>
      </c>
      <c r="V387" s="107"/>
      <c r="W387" s="107"/>
      <c r="X387" s="107">
        <f t="shared" si="41"/>
        <v>0</v>
      </c>
      <c r="Y387" s="107"/>
      <c r="Z387" s="107"/>
      <c r="AA387" s="108">
        <f>C387+I387-L387-O387-U387-X387-R387</f>
        <v>0</v>
      </c>
      <c r="AB387" s="7">
        <v>45577</v>
      </c>
    </row>
    <row r="388" spans="1:28" ht="15.75" hidden="1" customHeight="1" x14ac:dyDescent="0.25">
      <c r="A388" s="24">
        <v>45565</v>
      </c>
      <c r="B388" s="25" t="s">
        <v>256</v>
      </c>
      <c r="C388" s="41">
        <v>225000</v>
      </c>
      <c r="D388" s="25" t="s">
        <v>46</v>
      </c>
      <c r="E388" s="50" t="s">
        <v>218</v>
      </c>
      <c r="F388" s="25">
        <v>2.5</v>
      </c>
      <c r="G388" s="25" t="s">
        <v>39</v>
      </c>
      <c r="H388" s="25"/>
      <c r="I388" s="11">
        <f t="shared" si="36"/>
        <v>0</v>
      </c>
      <c r="J388" s="31" t="s">
        <v>324</v>
      </c>
      <c r="K388" s="11"/>
      <c r="L388" s="107">
        <f t="shared" si="37"/>
        <v>225000</v>
      </c>
      <c r="M388" s="107">
        <v>225000</v>
      </c>
      <c r="N388" s="107"/>
      <c r="O388" s="107">
        <f t="shared" si="38"/>
        <v>0</v>
      </c>
      <c r="P388" s="107"/>
      <c r="Q388" s="107"/>
      <c r="R388" s="107">
        <f t="shared" si="39"/>
        <v>0</v>
      </c>
      <c r="S388" s="107"/>
      <c r="T388" s="107"/>
      <c r="U388" s="107">
        <f t="shared" si="40"/>
        <v>0</v>
      </c>
      <c r="V388" s="107"/>
      <c r="W388" s="107"/>
      <c r="X388" s="107">
        <f t="shared" si="41"/>
        <v>0</v>
      </c>
      <c r="Y388" s="107"/>
      <c r="Z388" s="107"/>
      <c r="AA388" s="108">
        <f>C388+I388-L388-O388-U388-X388-R388</f>
        <v>0</v>
      </c>
      <c r="AB388" s="7">
        <v>45577</v>
      </c>
    </row>
    <row r="389" spans="1:28" ht="15.75" hidden="1" customHeight="1" x14ac:dyDescent="0.25">
      <c r="A389" s="24">
        <v>45565</v>
      </c>
      <c r="B389" s="25" t="s">
        <v>256</v>
      </c>
      <c r="C389" s="41">
        <v>225000</v>
      </c>
      <c r="D389" s="25" t="s">
        <v>46</v>
      </c>
      <c r="E389" s="50" t="s">
        <v>217</v>
      </c>
      <c r="F389" s="25">
        <v>2.5</v>
      </c>
      <c r="G389" s="25" t="s">
        <v>39</v>
      </c>
      <c r="H389" s="25"/>
      <c r="I389" s="11">
        <f t="shared" si="36"/>
        <v>0</v>
      </c>
      <c r="J389" s="31" t="s">
        <v>324</v>
      </c>
      <c r="K389" s="11"/>
      <c r="L389" s="107">
        <f t="shared" si="37"/>
        <v>225000</v>
      </c>
      <c r="M389" s="107">
        <v>225000</v>
      </c>
      <c r="N389" s="107"/>
      <c r="O389" s="107">
        <f t="shared" si="38"/>
        <v>0</v>
      </c>
      <c r="P389" s="107"/>
      <c r="Q389" s="107"/>
      <c r="R389" s="107">
        <f t="shared" si="39"/>
        <v>0</v>
      </c>
      <c r="S389" s="107"/>
      <c r="T389" s="107"/>
      <c r="U389" s="107">
        <f t="shared" si="40"/>
        <v>0</v>
      </c>
      <c r="V389" s="107"/>
      <c r="W389" s="107"/>
      <c r="X389" s="107">
        <f t="shared" si="41"/>
        <v>0</v>
      </c>
      <c r="Y389" s="107"/>
      <c r="Z389" s="107"/>
      <c r="AA389" s="108">
        <f>C389+I389-L389-O389-U389-X389-R389</f>
        <v>0</v>
      </c>
      <c r="AB389" s="7">
        <v>45577</v>
      </c>
    </row>
    <row r="390" spans="1:28" ht="15.75" hidden="1" customHeight="1" x14ac:dyDescent="0.25">
      <c r="A390" s="24">
        <v>45565</v>
      </c>
      <c r="B390" s="50" t="s">
        <v>134</v>
      </c>
      <c r="C390" s="41">
        <v>2460000</v>
      </c>
      <c r="D390" s="25" t="s">
        <v>46</v>
      </c>
      <c r="E390" s="25" t="s">
        <v>290</v>
      </c>
      <c r="F390" s="25">
        <v>1000</v>
      </c>
      <c r="G390" s="25" t="s">
        <v>34</v>
      </c>
      <c r="H390" s="25"/>
      <c r="I390" s="11">
        <f t="shared" si="36"/>
        <v>0</v>
      </c>
      <c r="J390" s="26" t="s">
        <v>28</v>
      </c>
      <c r="K390" s="11" t="s">
        <v>2051</v>
      </c>
      <c r="L390" s="107">
        <f t="shared" si="37"/>
        <v>0</v>
      </c>
      <c r="M390" s="107"/>
      <c r="N390" s="107"/>
      <c r="O390" s="107">
        <f t="shared" si="38"/>
        <v>0</v>
      </c>
      <c r="P390" s="107"/>
      <c r="Q390" s="107"/>
      <c r="R390" s="107">
        <f t="shared" si="39"/>
        <v>0</v>
      </c>
      <c r="S390" s="107"/>
      <c r="T390" s="107"/>
      <c r="U390" s="107">
        <f t="shared" si="40"/>
        <v>0</v>
      </c>
      <c r="V390" s="107"/>
      <c r="W390" s="107"/>
      <c r="X390" s="107">
        <f t="shared" si="41"/>
        <v>0</v>
      </c>
      <c r="Y390" s="107"/>
      <c r="Z390" s="107"/>
      <c r="AA390" s="108">
        <f>C390+I390-L390-O390-U390-X390-R390</f>
        <v>2460000</v>
      </c>
      <c r="AB390" s="7"/>
    </row>
    <row r="391" spans="1:28" ht="15.75" hidden="1" customHeight="1" x14ac:dyDescent="0.25">
      <c r="A391" s="24">
        <v>45565</v>
      </c>
      <c r="B391" s="50" t="s">
        <v>134</v>
      </c>
      <c r="C391" s="41">
        <v>2250000</v>
      </c>
      <c r="D391" s="25" t="s">
        <v>46</v>
      </c>
      <c r="E391" s="25" t="s">
        <v>42</v>
      </c>
      <c r="F391" s="25">
        <v>500</v>
      </c>
      <c r="G391" s="25" t="s">
        <v>34</v>
      </c>
      <c r="H391" s="25"/>
      <c r="I391" s="11">
        <f t="shared" si="36"/>
        <v>0</v>
      </c>
      <c r="J391" s="26" t="s">
        <v>28</v>
      </c>
      <c r="K391" s="11" t="s">
        <v>2051</v>
      </c>
      <c r="L391" s="107">
        <f t="shared" si="37"/>
        <v>0</v>
      </c>
      <c r="M391" s="107"/>
      <c r="N391" s="107"/>
      <c r="O391" s="107">
        <f t="shared" si="38"/>
        <v>0</v>
      </c>
      <c r="P391" s="107"/>
      <c r="Q391" s="107"/>
      <c r="R391" s="107">
        <f t="shared" si="39"/>
        <v>0</v>
      </c>
      <c r="S391" s="107"/>
      <c r="T391" s="107"/>
      <c r="U391" s="107">
        <f t="shared" si="40"/>
        <v>0</v>
      </c>
      <c r="V391" s="107"/>
      <c r="W391" s="107"/>
      <c r="X391" s="107">
        <f t="shared" si="41"/>
        <v>0</v>
      </c>
      <c r="Y391" s="107"/>
      <c r="Z391" s="107"/>
      <c r="AA391" s="108">
        <f>C391+I391-L391-O391-U391-X391-R391</f>
        <v>2250000</v>
      </c>
      <c r="AB391" s="7"/>
    </row>
    <row r="392" spans="1:28" ht="15.75" hidden="1" customHeight="1" x14ac:dyDescent="0.25">
      <c r="A392" s="24">
        <v>45565</v>
      </c>
      <c r="B392" s="50" t="s">
        <v>134</v>
      </c>
      <c r="C392" s="41">
        <v>820000</v>
      </c>
      <c r="D392" s="25" t="s">
        <v>46</v>
      </c>
      <c r="E392" s="25" t="s">
        <v>151</v>
      </c>
      <c r="F392" s="25">
        <v>500</v>
      </c>
      <c r="G392" s="25" t="s">
        <v>34</v>
      </c>
      <c r="H392" s="25"/>
      <c r="I392" s="11">
        <f t="shared" si="36"/>
        <v>0</v>
      </c>
      <c r="J392" s="26" t="s">
        <v>28</v>
      </c>
      <c r="K392" s="11" t="s">
        <v>2051</v>
      </c>
      <c r="L392" s="107">
        <f t="shared" si="37"/>
        <v>0</v>
      </c>
      <c r="M392" s="107"/>
      <c r="N392" s="107"/>
      <c r="O392" s="107">
        <f t="shared" si="38"/>
        <v>0</v>
      </c>
      <c r="P392" s="107"/>
      <c r="Q392" s="107"/>
      <c r="R392" s="107">
        <f t="shared" si="39"/>
        <v>0</v>
      </c>
      <c r="S392" s="107"/>
      <c r="T392" s="107"/>
      <c r="U392" s="107">
        <f t="shared" si="40"/>
        <v>0</v>
      </c>
      <c r="V392" s="107"/>
      <c r="W392" s="107"/>
      <c r="X392" s="107">
        <f t="shared" si="41"/>
        <v>0</v>
      </c>
      <c r="Y392" s="107"/>
      <c r="Z392" s="107"/>
      <c r="AA392" s="108">
        <f>C392+I392-L392-O392-U392-X392-R392</f>
        <v>820000</v>
      </c>
      <c r="AB392" s="7"/>
    </row>
    <row r="393" spans="1:28" ht="15.75" hidden="1" customHeight="1" x14ac:dyDescent="0.25">
      <c r="A393" s="24">
        <v>45565</v>
      </c>
      <c r="B393" s="50" t="s">
        <v>51</v>
      </c>
      <c r="C393" s="41">
        <v>4200000</v>
      </c>
      <c r="D393" s="25" t="s">
        <v>46</v>
      </c>
      <c r="E393" s="25" t="s">
        <v>53</v>
      </c>
      <c r="F393" s="25">
        <v>10</v>
      </c>
      <c r="G393" s="25" t="s">
        <v>23</v>
      </c>
      <c r="H393" s="25"/>
      <c r="I393" s="11">
        <f t="shared" si="36"/>
        <v>0</v>
      </c>
      <c r="J393" s="26" t="s">
        <v>28</v>
      </c>
      <c r="K393" s="11"/>
      <c r="L393" s="107">
        <f t="shared" si="37"/>
        <v>0</v>
      </c>
      <c r="M393" s="107"/>
      <c r="N393" s="107"/>
      <c r="O393" s="107">
        <f t="shared" si="38"/>
        <v>0</v>
      </c>
      <c r="P393" s="107"/>
      <c r="Q393" s="107"/>
      <c r="R393" s="107">
        <f t="shared" si="39"/>
        <v>0</v>
      </c>
      <c r="S393" s="107"/>
      <c r="T393" s="107"/>
      <c r="U393" s="107">
        <f t="shared" si="40"/>
        <v>0</v>
      </c>
      <c r="V393" s="107"/>
      <c r="W393" s="107"/>
      <c r="X393" s="107">
        <f t="shared" si="41"/>
        <v>0</v>
      </c>
      <c r="Y393" s="107"/>
      <c r="Z393" s="107"/>
      <c r="AA393" s="108">
        <f>C393+I393-L393-O393-U393-X393-R393</f>
        <v>4200000</v>
      </c>
      <c r="AB393" s="7"/>
    </row>
    <row r="394" spans="1:28" ht="15.75" hidden="1" customHeight="1" x14ac:dyDescent="0.25">
      <c r="A394" s="29">
        <v>45565</v>
      </c>
      <c r="B394" s="51" t="s">
        <v>280</v>
      </c>
      <c r="C394" s="106">
        <v>672000</v>
      </c>
      <c r="D394" s="27" t="s">
        <v>46</v>
      </c>
      <c r="E394" s="27" t="s">
        <v>50</v>
      </c>
      <c r="F394" s="27">
        <v>200</v>
      </c>
      <c r="G394" s="27" t="s">
        <v>34</v>
      </c>
      <c r="H394" s="27"/>
      <c r="I394" s="15">
        <f t="shared" si="36"/>
        <v>0</v>
      </c>
      <c r="J394" s="32" t="s">
        <v>312</v>
      </c>
      <c r="K394" s="15"/>
      <c r="L394" s="136">
        <f t="shared" si="37"/>
        <v>672000</v>
      </c>
      <c r="M394" s="136">
        <v>672000</v>
      </c>
      <c r="N394" s="136"/>
      <c r="O394" s="136">
        <f t="shared" si="38"/>
        <v>0</v>
      </c>
      <c r="P394" s="136"/>
      <c r="Q394" s="136"/>
      <c r="R394" s="136">
        <f t="shared" si="39"/>
        <v>0</v>
      </c>
      <c r="S394" s="136"/>
      <c r="T394" s="136"/>
      <c r="U394" s="136">
        <f t="shared" si="40"/>
        <v>0</v>
      </c>
      <c r="V394" s="136"/>
      <c r="W394" s="136"/>
      <c r="X394" s="136">
        <f t="shared" si="41"/>
        <v>0</v>
      </c>
      <c r="Y394" s="136"/>
      <c r="Z394" s="136"/>
      <c r="AA394" s="137">
        <f>C394+I394-L394-O394-U394-X394-R394</f>
        <v>0</v>
      </c>
      <c r="AB394" s="138">
        <v>45572</v>
      </c>
    </row>
    <row r="395" spans="1:28" ht="15.75" hidden="1" customHeight="1" x14ac:dyDescent="0.25">
      <c r="A395" s="24">
        <v>45565</v>
      </c>
      <c r="B395" s="50" t="s">
        <v>280</v>
      </c>
      <c r="C395" s="41">
        <v>6900000</v>
      </c>
      <c r="D395" s="25" t="s">
        <v>46</v>
      </c>
      <c r="E395" s="25" t="s">
        <v>108</v>
      </c>
      <c r="F395" s="25">
        <v>4000</v>
      </c>
      <c r="G395" s="25" t="s">
        <v>34</v>
      </c>
      <c r="H395" s="25"/>
      <c r="I395" s="11">
        <f t="shared" si="36"/>
        <v>0</v>
      </c>
      <c r="J395" s="31" t="s">
        <v>312</v>
      </c>
      <c r="K395" s="11"/>
      <c r="L395" s="107">
        <f t="shared" si="37"/>
        <v>0</v>
      </c>
      <c r="M395" s="107"/>
      <c r="N395" s="107"/>
      <c r="O395" s="107">
        <f t="shared" si="38"/>
        <v>0</v>
      </c>
      <c r="P395" s="107"/>
      <c r="Q395" s="107"/>
      <c r="R395" s="107">
        <f t="shared" si="39"/>
        <v>6900000</v>
      </c>
      <c r="S395" s="107">
        <v>6900000</v>
      </c>
      <c r="T395" s="107"/>
      <c r="U395" s="107">
        <f t="shared" si="40"/>
        <v>0</v>
      </c>
      <c r="V395" s="107"/>
      <c r="W395" s="107"/>
      <c r="X395" s="107">
        <f t="shared" si="41"/>
        <v>0</v>
      </c>
      <c r="Y395" s="107"/>
      <c r="Z395" s="107"/>
      <c r="AA395" s="108">
        <f>C395+I395-L395-O395-U395-X395-R395</f>
        <v>0</v>
      </c>
      <c r="AB395" s="7">
        <v>45594</v>
      </c>
    </row>
    <row r="396" spans="1:28" ht="15.75" hidden="1" customHeight="1" x14ac:dyDescent="0.25">
      <c r="A396" s="24">
        <v>45565</v>
      </c>
      <c r="B396" s="25" t="s">
        <v>1085</v>
      </c>
      <c r="C396" s="41">
        <v>1094800</v>
      </c>
      <c r="D396" s="25" t="s">
        <v>46</v>
      </c>
      <c r="E396" s="50" t="s">
        <v>81</v>
      </c>
      <c r="F396" s="25">
        <v>23.8</v>
      </c>
      <c r="G396" s="25" t="s">
        <v>39</v>
      </c>
      <c r="H396" s="25"/>
      <c r="I396" s="11">
        <f t="shared" si="36"/>
        <v>0</v>
      </c>
      <c r="J396" s="31" t="s">
        <v>324</v>
      </c>
      <c r="K396" s="11"/>
      <c r="L396" s="107">
        <f t="shared" si="37"/>
        <v>0</v>
      </c>
      <c r="M396" s="107"/>
      <c r="N396" s="107"/>
      <c r="O396" s="107">
        <f t="shared" si="38"/>
        <v>0</v>
      </c>
      <c r="P396" s="107"/>
      <c r="Q396" s="107"/>
      <c r="R396" s="107">
        <f t="shared" si="39"/>
        <v>0</v>
      </c>
      <c r="S396" s="107"/>
      <c r="T396" s="107"/>
      <c r="U396" s="107">
        <f t="shared" si="40"/>
        <v>1094800</v>
      </c>
      <c r="V396" s="107">
        <v>1094800</v>
      </c>
      <c r="W396" s="107"/>
      <c r="X396" s="107">
        <f t="shared" si="41"/>
        <v>0</v>
      </c>
      <c r="Y396" s="107"/>
      <c r="Z396" s="107"/>
      <c r="AA396" s="108">
        <f>C396+I396-L396-O396-U396-X396-R396</f>
        <v>0</v>
      </c>
      <c r="AB396" s="7">
        <v>45567</v>
      </c>
    </row>
    <row r="397" spans="1:28" ht="15.75" hidden="1" customHeight="1" x14ac:dyDescent="0.25">
      <c r="A397" s="24">
        <v>45565</v>
      </c>
      <c r="B397" s="25" t="s">
        <v>1085</v>
      </c>
      <c r="C397" s="41">
        <v>130000</v>
      </c>
      <c r="D397" s="25" t="s">
        <v>46</v>
      </c>
      <c r="E397" s="50" t="s">
        <v>129</v>
      </c>
      <c r="F397" s="25">
        <v>2</v>
      </c>
      <c r="G397" s="25" t="s">
        <v>77</v>
      </c>
      <c r="H397" s="25"/>
      <c r="I397" s="11">
        <f t="shared" si="36"/>
        <v>0</v>
      </c>
      <c r="J397" s="31" t="s">
        <v>324</v>
      </c>
      <c r="K397" s="11"/>
      <c r="L397" s="107">
        <f t="shared" si="37"/>
        <v>0</v>
      </c>
      <c r="M397" s="107"/>
      <c r="N397" s="107"/>
      <c r="O397" s="107">
        <f t="shared" si="38"/>
        <v>0</v>
      </c>
      <c r="P397" s="107"/>
      <c r="Q397" s="107"/>
      <c r="R397" s="107">
        <f t="shared" si="39"/>
        <v>0</v>
      </c>
      <c r="S397" s="107"/>
      <c r="T397" s="107"/>
      <c r="U397" s="107">
        <f t="shared" si="40"/>
        <v>130000</v>
      </c>
      <c r="V397" s="107">
        <v>130000</v>
      </c>
      <c r="W397" s="107"/>
      <c r="X397" s="107">
        <f t="shared" si="41"/>
        <v>0</v>
      </c>
      <c r="Y397" s="107"/>
      <c r="Z397" s="107"/>
      <c r="AA397" s="108">
        <f>C397+I397-L397-O397-U397-X397-R397</f>
        <v>0</v>
      </c>
      <c r="AB397" s="7">
        <v>45567</v>
      </c>
    </row>
    <row r="398" spans="1:28" ht="15.75" hidden="1" customHeight="1" x14ac:dyDescent="0.25">
      <c r="A398" s="24">
        <v>45565</v>
      </c>
      <c r="B398" s="25" t="s">
        <v>307</v>
      </c>
      <c r="C398" s="41">
        <v>140000</v>
      </c>
      <c r="D398" s="25" t="s">
        <v>46</v>
      </c>
      <c r="E398" s="50" t="s">
        <v>208</v>
      </c>
      <c r="F398" s="25">
        <v>1000</v>
      </c>
      <c r="G398" s="25" t="s">
        <v>34</v>
      </c>
      <c r="H398" s="25"/>
      <c r="I398" s="11">
        <f t="shared" si="36"/>
        <v>0</v>
      </c>
      <c r="J398" s="31" t="s">
        <v>312</v>
      </c>
      <c r="K398" s="11"/>
      <c r="L398" s="107">
        <f t="shared" si="37"/>
        <v>0</v>
      </c>
      <c r="M398" s="107"/>
      <c r="N398" s="107"/>
      <c r="O398" s="107">
        <f t="shared" si="38"/>
        <v>0</v>
      </c>
      <c r="P398" s="107"/>
      <c r="Q398" s="107"/>
      <c r="R398" s="107">
        <f t="shared" si="39"/>
        <v>140000</v>
      </c>
      <c r="S398" s="107">
        <v>140000</v>
      </c>
      <c r="T398" s="107"/>
      <c r="U398" s="107">
        <f t="shared" si="40"/>
        <v>0</v>
      </c>
      <c r="V398" s="107"/>
      <c r="W398" s="107"/>
      <c r="X398" s="107">
        <f t="shared" si="41"/>
        <v>0</v>
      </c>
      <c r="Y398" s="107"/>
      <c r="Z398" s="107"/>
      <c r="AA398" s="108">
        <f>C398+I398-L398-O398-U398-X398-R398</f>
        <v>0</v>
      </c>
      <c r="AB398" s="7">
        <v>45567</v>
      </c>
    </row>
    <row r="399" spans="1:28" ht="15.75" hidden="1" customHeight="1" x14ac:dyDescent="0.25">
      <c r="A399" s="24">
        <v>45565</v>
      </c>
      <c r="B399" s="25" t="s">
        <v>153</v>
      </c>
      <c r="C399" s="41">
        <v>900000</v>
      </c>
      <c r="D399" s="25" t="s">
        <v>46</v>
      </c>
      <c r="E399" s="50" t="s">
        <v>135</v>
      </c>
      <c r="F399" s="25">
        <v>6</v>
      </c>
      <c r="G399" s="25" t="s">
        <v>48</v>
      </c>
      <c r="H399" s="25"/>
      <c r="I399" s="11">
        <f t="shared" si="36"/>
        <v>0</v>
      </c>
      <c r="J399" s="31" t="s">
        <v>324</v>
      </c>
      <c r="K399" s="11"/>
      <c r="L399" s="107">
        <f t="shared" si="37"/>
        <v>900000</v>
      </c>
      <c r="M399" s="107">
        <v>900000</v>
      </c>
      <c r="N399" s="107"/>
      <c r="O399" s="107">
        <f t="shared" si="38"/>
        <v>0</v>
      </c>
      <c r="P399" s="107"/>
      <c r="Q399" s="107"/>
      <c r="R399" s="107">
        <f t="shared" si="39"/>
        <v>0</v>
      </c>
      <c r="S399" s="107"/>
      <c r="T399" s="107"/>
      <c r="U399" s="107">
        <f t="shared" si="40"/>
        <v>0</v>
      </c>
      <c r="V399" s="107"/>
      <c r="W399" s="107"/>
      <c r="X399" s="107">
        <f t="shared" si="41"/>
        <v>0</v>
      </c>
      <c r="Y399" s="107"/>
      <c r="Z399" s="107"/>
      <c r="AA399" s="108">
        <f>C399+I399-L399-O399-U399-X399-R399</f>
        <v>0</v>
      </c>
      <c r="AB399" s="7">
        <v>45567</v>
      </c>
    </row>
    <row r="400" spans="1:28" ht="15.75" hidden="1" customHeight="1" x14ac:dyDescent="0.25">
      <c r="A400" s="24">
        <v>45565</v>
      </c>
      <c r="B400" s="25" t="s">
        <v>203</v>
      </c>
      <c r="C400" s="41">
        <v>3125000</v>
      </c>
      <c r="D400" s="25" t="s">
        <v>46</v>
      </c>
      <c r="E400" s="50" t="s">
        <v>177</v>
      </c>
      <c r="F400" s="25">
        <v>25</v>
      </c>
      <c r="G400" s="25" t="s">
        <v>39</v>
      </c>
      <c r="H400" s="25"/>
      <c r="I400" s="11">
        <f t="shared" si="36"/>
        <v>0</v>
      </c>
      <c r="J400" s="12" t="s">
        <v>324</v>
      </c>
      <c r="K400" s="11"/>
      <c r="L400" s="107">
        <f t="shared" si="37"/>
        <v>3125000</v>
      </c>
      <c r="M400" s="107">
        <v>3125000</v>
      </c>
      <c r="N400" s="107"/>
      <c r="O400" s="107">
        <f t="shared" si="38"/>
        <v>0</v>
      </c>
      <c r="P400" s="107"/>
      <c r="Q400" s="107"/>
      <c r="R400" s="107">
        <f t="shared" si="39"/>
        <v>0</v>
      </c>
      <c r="S400" s="107"/>
      <c r="T400" s="107"/>
      <c r="U400" s="107">
        <f t="shared" si="40"/>
        <v>0</v>
      </c>
      <c r="V400" s="107"/>
      <c r="W400" s="107"/>
      <c r="X400" s="107">
        <f t="shared" si="41"/>
        <v>0</v>
      </c>
      <c r="Y400" s="107"/>
      <c r="Z400" s="107"/>
      <c r="AA400" s="108">
        <f>C400+I400-L400-O400-U400-X400-R400</f>
        <v>0</v>
      </c>
      <c r="AB400" s="7">
        <v>45575</v>
      </c>
    </row>
    <row r="401" spans="1:28" ht="15.75" hidden="1" customHeight="1" x14ac:dyDescent="0.25">
      <c r="A401" s="24">
        <v>45567</v>
      </c>
      <c r="B401" s="76" t="s">
        <v>131</v>
      </c>
      <c r="C401" s="25"/>
      <c r="D401" s="25" t="s">
        <v>46</v>
      </c>
      <c r="E401" s="25" t="s">
        <v>512</v>
      </c>
      <c r="F401" s="25">
        <v>4</v>
      </c>
      <c r="G401" s="25" t="s">
        <v>27</v>
      </c>
      <c r="H401" s="25">
        <v>480000</v>
      </c>
      <c r="I401" s="11">
        <f t="shared" si="36"/>
        <v>1920000</v>
      </c>
      <c r="J401" s="31" t="s">
        <v>312</v>
      </c>
      <c r="K401" s="11"/>
      <c r="L401" s="107">
        <f t="shared" si="37"/>
        <v>0</v>
      </c>
      <c r="M401" s="107"/>
      <c r="N401" s="107"/>
      <c r="O401" s="107">
        <f t="shared" si="38"/>
        <v>1920000</v>
      </c>
      <c r="P401" s="107">
        <v>1920000</v>
      </c>
      <c r="Q401" s="107"/>
      <c r="R401" s="107">
        <f t="shared" si="39"/>
        <v>0</v>
      </c>
      <c r="S401" s="107"/>
      <c r="T401" s="107"/>
      <c r="U401" s="107">
        <f t="shared" si="40"/>
        <v>0</v>
      </c>
      <c r="V401" s="107"/>
      <c r="W401" s="107"/>
      <c r="X401" s="107">
        <f t="shared" si="41"/>
        <v>0</v>
      </c>
      <c r="Y401" s="107"/>
      <c r="Z401" s="107"/>
      <c r="AA401" s="108">
        <f>C401+I401-L401-O401-U401-X401-R401</f>
        <v>0</v>
      </c>
      <c r="AB401" s="7">
        <v>45573</v>
      </c>
    </row>
    <row r="402" spans="1:28" ht="15.75" hidden="1" customHeight="1" x14ac:dyDescent="0.25">
      <c r="A402" s="24">
        <v>45567</v>
      </c>
      <c r="B402" s="76" t="s">
        <v>592</v>
      </c>
      <c r="C402" s="25"/>
      <c r="D402" s="25" t="s">
        <v>46</v>
      </c>
      <c r="E402" s="25" t="s">
        <v>108</v>
      </c>
      <c r="F402" s="25">
        <v>5000</v>
      </c>
      <c r="G402" s="25" t="s">
        <v>34</v>
      </c>
      <c r="H402" s="25">
        <v>2000</v>
      </c>
      <c r="I402" s="11">
        <f t="shared" si="36"/>
        <v>10000000</v>
      </c>
      <c r="J402" s="31" t="s">
        <v>312</v>
      </c>
      <c r="K402" s="11"/>
      <c r="L402" s="107">
        <f t="shared" si="37"/>
        <v>0</v>
      </c>
      <c r="M402" s="107"/>
      <c r="N402" s="107"/>
      <c r="O402" s="107">
        <f t="shared" si="38"/>
        <v>10000000</v>
      </c>
      <c r="P402" s="107">
        <v>10000000</v>
      </c>
      <c r="Q402" s="107"/>
      <c r="R402" s="107">
        <f t="shared" si="39"/>
        <v>0</v>
      </c>
      <c r="S402" s="107"/>
      <c r="T402" s="107"/>
      <c r="U402" s="107">
        <f t="shared" si="40"/>
        <v>0</v>
      </c>
      <c r="V402" s="107"/>
      <c r="W402" s="107"/>
      <c r="X402" s="107">
        <f t="shared" si="41"/>
        <v>0</v>
      </c>
      <c r="Y402" s="107"/>
      <c r="Z402" s="107"/>
      <c r="AA402" s="108">
        <f>C402+I402-L402-O402-U402-X402-R402</f>
        <v>0</v>
      </c>
      <c r="AB402" s="7">
        <v>45572</v>
      </c>
    </row>
    <row r="403" spans="1:28" ht="15.75" hidden="1" customHeight="1" x14ac:dyDescent="0.25">
      <c r="A403" s="24">
        <v>45567</v>
      </c>
      <c r="B403" s="76" t="s">
        <v>291</v>
      </c>
      <c r="C403" s="25"/>
      <c r="D403" s="25" t="s">
        <v>46</v>
      </c>
      <c r="E403" s="25" t="s">
        <v>192</v>
      </c>
      <c r="F403" s="25">
        <v>500</v>
      </c>
      <c r="G403" s="25" t="s">
        <v>34</v>
      </c>
      <c r="H403" s="25">
        <v>2500</v>
      </c>
      <c r="I403" s="11">
        <f t="shared" si="36"/>
        <v>1250000</v>
      </c>
      <c r="J403" s="31" t="s">
        <v>312</v>
      </c>
      <c r="K403" s="11"/>
      <c r="L403" s="107">
        <f t="shared" si="37"/>
        <v>0</v>
      </c>
      <c r="M403" s="107"/>
      <c r="N403" s="107"/>
      <c r="O403" s="107">
        <f t="shared" si="38"/>
        <v>1250000</v>
      </c>
      <c r="P403" s="107">
        <v>1250000</v>
      </c>
      <c r="Q403" s="107"/>
      <c r="R403" s="107">
        <f t="shared" si="39"/>
        <v>0</v>
      </c>
      <c r="S403" s="107"/>
      <c r="T403" s="107"/>
      <c r="U403" s="107">
        <f t="shared" si="40"/>
        <v>0</v>
      </c>
      <c r="V403" s="107"/>
      <c r="W403" s="107"/>
      <c r="X403" s="107">
        <f t="shared" si="41"/>
        <v>0</v>
      </c>
      <c r="Y403" s="107"/>
      <c r="Z403" s="107"/>
      <c r="AA403" s="108">
        <f>C403+I403-L403-O403-U403-X403-R403</f>
        <v>0</v>
      </c>
      <c r="AB403" s="7">
        <v>45568</v>
      </c>
    </row>
    <row r="404" spans="1:28" ht="15.75" hidden="1" customHeight="1" x14ac:dyDescent="0.25">
      <c r="A404" s="24">
        <v>45567</v>
      </c>
      <c r="B404" s="76" t="s">
        <v>194</v>
      </c>
      <c r="C404" s="25"/>
      <c r="D404" s="25" t="s">
        <v>46</v>
      </c>
      <c r="E404" s="25" t="s">
        <v>127</v>
      </c>
      <c r="F404" s="25">
        <v>1</v>
      </c>
      <c r="G404" s="25" t="s">
        <v>39</v>
      </c>
      <c r="H404" s="25">
        <v>70000</v>
      </c>
      <c r="I404" s="11">
        <f t="shared" si="36"/>
        <v>70000</v>
      </c>
      <c r="J404" s="31" t="s">
        <v>324</v>
      </c>
      <c r="K404" s="11"/>
      <c r="L404" s="107">
        <f t="shared" si="37"/>
        <v>0</v>
      </c>
      <c r="M404" s="107"/>
      <c r="N404" s="107"/>
      <c r="O404" s="107">
        <f t="shared" si="38"/>
        <v>0</v>
      </c>
      <c r="P404" s="107"/>
      <c r="Q404" s="107"/>
      <c r="R404" s="107">
        <f t="shared" si="39"/>
        <v>70000</v>
      </c>
      <c r="S404" s="107">
        <v>70000</v>
      </c>
      <c r="T404" s="107"/>
      <c r="U404" s="107">
        <f t="shared" si="40"/>
        <v>0</v>
      </c>
      <c r="V404" s="107"/>
      <c r="W404" s="107"/>
      <c r="X404" s="107">
        <f t="shared" si="41"/>
        <v>0</v>
      </c>
      <c r="Y404" s="107"/>
      <c r="Z404" s="107"/>
      <c r="AA404" s="108">
        <f>C404+I404-L404-O404-U404-X404-R404</f>
        <v>0</v>
      </c>
      <c r="AB404" s="7">
        <v>45567</v>
      </c>
    </row>
    <row r="405" spans="1:28" ht="15.75" hidden="1" customHeight="1" x14ac:dyDescent="0.25">
      <c r="A405" s="24">
        <v>45567</v>
      </c>
      <c r="B405" s="76" t="s">
        <v>194</v>
      </c>
      <c r="C405" s="25"/>
      <c r="D405" s="25" t="s">
        <v>46</v>
      </c>
      <c r="E405" s="25" t="s">
        <v>129</v>
      </c>
      <c r="F405" s="25">
        <v>2</v>
      </c>
      <c r="G405" s="25" t="s">
        <v>77</v>
      </c>
      <c r="H405" s="25">
        <v>65000</v>
      </c>
      <c r="I405" s="11">
        <f t="shared" si="36"/>
        <v>130000</v>
      </c>
      <c r="J405" s="31" t="s">
        <v>324</v>
      </c>
      <c r="K405" s="11"/>
      <c r="L405" s="107">
        <f t="shared" si="37"/>
        <v>0</v>
      </c>
      <c r="M405" s="107"/>
      <c r="N405" s="107"/>
      <c r="O405" s="107">
        <f t="shared" si="38"/>
        <v>0</v>
      </c>
      <c r="P405" s="107"/>
      <c r="Q405" s="107"/>
      <c r="R405" s="107">
        <f t="shared" si="39"/>
        <v>130000</v>
      </c>
      <c r="S405" s="107">
        <v>130000</v>
      </c>
      <c r="T405" s="107"/>
      <c r="U405" s="107">
        <f t="shared" si="40"/>
        <v>0</v>
      </c>
      <c r="V405" s="107"/>
      <c r="W405" s="107"/>
      <c r="X405" s="107">
        <f t="shared" si="41"/>
        <v>0</v>
      </c>
      <c r="Y405" s="107"/>
      <c r="Z405" s="107"/>
      <c r="AA405" s="108">
        <f>C405+I405-L405-O405-U405-X405-R405</f>
        <v>0</v>
      </c>
      <c r="AB405" s="7">
        <v>45567</v>
      </c>
    </row>
    <row r="406" spans="1:28" ht="15.75" hidden="1" customHeight="1" x14ac:dyDescent="0.25">
      <c r="A406" s="24">
        <v>45567</v>
      </c>
      <c r="B406" s="76" t="s">
        <v>194</v>
      </c>
      <c r="C406" s="25"/>
      <c r="D406" s="25" t="s">
        <v>46</v>
      </c>
      <c r="E406" s="25" t="s">
        <v>130</v>
      </c>
      <c r="F406" s="25">
        <v>10</v>
      </c>
      <c r="G406" s="25" t="s">
        <v>77</v>
      </c>
      <c r="H406" s="25">
        <v>50000</v>
      </c>
      <c r="I406" s="11">
        <f t="shared" si="36"/>
        <v>500000</v>
      </c>
      <c r="J406" s="31" t="s">
        <v>324</v>
      </c>
      <c r="K406" s="11"/>
      <c r="L406" s="107">
        <f t="shared" si="37"/>
        <v>0</v>
      </c>
      <c r="M406" s="107"/>
      <c r="N406" s="107"/>
      <c r="O406" s="107">
        <f t="shared" si="38"/>
        <v>0</v>
      </c>
      <c r="P406" s="107"/>
      <c r="Q406" s="107"/>
      <c r="R406" s="107">
        <f t="shared" si="39"/>
        <v>500000</v>
      </c>
      <c r="S406" s="107">
        <v>500000</v>
      </c>
      <c r="T406" s="107"/>
      <c r="U406" s="107">
        <f t="shared" si="40"/>
        <v>0</v>
      </c>
      <c r="V406" s="107"/>
      <c r="W406" s="107"/>
      <c r="X406" s="107">
        <f t="shared" si="41"/>
        <v>0</v>
      </c>
      <c r="Y406" s="107"/>
      <c r="Z406" s="107"/>
      <c r="AA406" s="108">
        <f>C406+I406-L406-O406-U406-X406-R406</f>
        <v>0</v>
      </c>
      <c r="AB406" s="7">
        <v>45567</v>
      </c>
    </row>
    <row r="407" spans="1:28" ht="15.75" hidden="1" customHeight="1" x14ac:dyDescent="0.25">
      <c r="A407" s="24">
        <v>45567</v>
      </c>
      <c r="B407" s="76" t="s">
        <v>308</v>
      </c>
      <c r="C407" s="25"/>
      <c r="D407" s="25" t="s">
        <v>46</v>
      </c>
      <c r="E407" s="25" t="s">
        <v>158</v>
      </c>
      <c r="F407" s="25">
        <v>60.7</v>
      </c>
      <c r="G407" s="25" t="s">
        <v>39</v>
      </c>
      <c r="H407" s="25">
        <v>44000</v>
      </c>
      <c r="I407" s="11">
        <f t="shared" si="36"/>
        <v>2670800</v>
      </c>
      <c r="J407" s="31" t="s">
        <v>324</v>
      </c>
      <c r="K407" s="11"/>
      <c r="L407" s="107">
        <f t="shared" si="37"/>
        <v>2670800</v>
      </c>
      <c r="M407" s="107">
        <v>2670800</v>
      </c>
      <c r="N407" s="107"/>
      <c r="O407" s="107">
        <f t="shared" si="38"/>
        <v>0</v>
      </c>
      <c r="P407" s="107"/>
      <c r="Q407" s="107"/>
      <c r="R407" s="107">
        <f t="shared" si="39"/>
        <v>0</v>
      </c>
      <c r="S407" s="107"/>
      <c r="T407" s="107"/>
      <c r="U407" s="107">
        <f t="shared" si="40"/>
        <v>0</v>
      </c>
      <c r="V407" s="107"/>
      <c r="W407" s="107"/>
      <c r="X407" s="107">
        <f t="shared" si="41"/>
        <v>0</v>
      </c>
      <c r="Y407" s="107"/>
      <c r="Z407" s="107"/>
      <c r="AA407" s="108">
        <f>C407+I407-L407-O407-U407-X407-R407</f>
        <v>0</v>
      </c>
      <c r="AB407" s="7">
        <v>45568</v>
      </c>
    </row>
    <row r="408" spans="1:28" ht="15.75" hidden="1" customHeight="1" x14ac:dyDescent="0.25">
      <c r="A408" s="24">
        <v>45567</v>
      </c>
      <c r="B408" s="76" t="s">
        <v>308</v>
      </c>
      <c r="C408" s="25"/>
      <c r="D408" s="25" t="s">
        <v>46</v>
      </c>
      <c r="E408" s="25" t="s">
        <v>1306</v>
      </c>
      <c r="F408" s="25">
        <v>2</v>
      </c>
      <c r="G408" s="25" t="s">
        <v>23</v>
      </c>
      <c r="H408" s="25">
        <v>400000</v>
      </c>
      <c r="I408" s="11">
        <f t="shared" si="36"/>
        <v>800000</v>
      </c>
      <c r="J408" s="31" t="s">
        <v>324</v>
      </c>
      <c r="K408" s="11"/>
      <c r="L408" s="107">
        <f t="shared" si="37"/>
        <v>800000</v>
      </c>
      <c r="M408" s="107">
        <v>800000</v>
      </c>
      <c r="N408" s="107"/>
      <c r="O408" s="107">
        <f t="shared" si="38"/>
        <v>0</v>
      </c>
      <c r="P408" s="107"/>
      <c r="Q408" s="107"/>
      <c r="R408" s="107">
        <f t="shared" si="39"/>
        <v>0</v>
      </c>
      <c r="S408" s="107"/>
      <c r="T408" s="107"/>
      <c r="U408" s="107">
        <f t="shared" si="40"/>
        <v>0</v>
      </c>
      <c r="V408" s="107"/>
      <c r="W408" s="107"/>
      <c r="X408" s="107">
        <f t="shared" si="41"/>
        <v>0</v>
      </c>
      <c r="Y408" s="107"/>
      <c r="Z408" s="107"/>
      <c r="AA408" s="108">
        <f>C408+I408-L408-O408-U408-X408-R408</f>
        <v>0</v>
      </c>
      <c r="AB408" s="7">
        <v>45568</v>
      </c>
    </row>
    <row r="409" spans="1:28" ht="15.75" hidden="1" customHeight="1" x14ac:dyDescent="0.25">
      <c r="A409" s="24">
        <v>45567</v>
      </c>
      <c r="B409" s="76" t="s">
        <v>134</v>
      </c>
      <c r="C409" s="25"/>
      <c r="D409" s="25" t="s">
        <v>46</v>
      </c>
      <c r="E409" s="25" t="s">
        <v>225</v>
      </c>
      <c r="F409" s="25">
        <v>500</v>
      </c>
      <c r="G409" s="25" t="s">
        <v>34</v>
      </c>
      <c r="H409" s="25">
        <v>2720</v>
      </c>
      <c r="I409" s="11">
        <f t="shared" si="36"/>
        <v>1360000</v>
      </c>
      <c r="J409" s="26" t="s">
        <v>28</v>
      </c>
      <c r="K409" s="11" t="s">
        <v>2052</v>
      </c>
      <c r="L409" s="107">
        <f t="shared" si="37"/>
        <v>0</v>
      </c>
      <c r="M409" s="107"/>
      <c r="N409" s="107"/>
      <c r="O409" s="107">
        <f t="shared" si="38"/>
        <v>0</v>
      </c>
      <c r="P409" s="107"/>
      <c r="Q409" s="107"/>
      <c r="R409" s="107">
        <f t="shared" si="39"/>
        <v>0</v>
      </c>
      <c r="S409" s="107"/>
      <c r="T409" s="107"/>
      <c r="U409" s="107">
        <f t="shared" si="40"/>
        <v>0</v>
      </c>
      <c r="V409" s="107"/>
      <c r="W409" s="107"/>
      <c r="X409" s="107">
        <f t="shared" si="41"/>
        <v>0</v>
      </c>
      <c r="Y409" s="107"/>
      <c r="Z409" s="107"/>
      <c r="AA409" s="108">
        <f>C409+I409-L409-O409-U409-X409-R409</f>
        <v>1360000</v>
      </c>
      <c r="AB409" s="7"/>
    </row>
    <row r="410" spans="1:28" ht="15.75" hidden="1" customHeight="1" x14ac:dyDescent="0.25">
      <c r="A410" s="24">
        <v>45567</v>
      </c>
      <c r="B410" s="76" t="s">
        <v>134</v>
      </c>
      <c r="C410" s="25"/>
      <c r="D410" s="25" t="s">
        <v>46</v>
      </c>
      <c r="E410" s="25" t="s">
        <v>42</v>
      </c>
      <c r="F410" s="25">
        <v>1000</v>
      </c>
      <c r="G410" s="25" t="s">
        <v>34</v>
      </c>
      <c r="H410" s="25">
        <v>4500</v>
      </c>
      <c r="I410" s="11">
        <f t="shared" si="36"/>
        <v>4500000</v>
      </c>
      <c r="J410" s="26" t="s">
        <v>28</v>
      </c>
      <c r="K410" s="11" t="s">
        <v>2052</v>
      </c>
      <c r="L410" s="107">
        <f t="shared" si="37"/>
        <v>0</v>
      </c>
      <c r="M410" s="107"/>
      <c r="N410" s="107"/>
      <c r="O410" s="107">
        <f t="shared" si="38"/>
        <v>0</v>
      </c>
      <c r="P410" s="107"/>
      <c r="Q410" s="107"/>
      <c r="R410" s="107">
        <f t="shared" si="39"/>
        <v>0</v>
      </c>
      <c r="S410" s="107"/>
      <c r="T410" s="107"/>
      <c r="U410" s="107">
        <f t="shared" si="40"/>
        <v>0</v>
      </c>
      <c r="V410" s="107"/>
      <c r="W410" s="107"/>
      <c r="X410" s="107">
        <f t="shared" si="41"/>
        <v>0</v>
      </c>
      <c r="Y410" s="107"/>
      <c r="Z410" s="107"/>
      <c r="AA410" s="108">
        <f>C410+I410-L410-O410-U410-X410-R410</f>
        <v>4500000</v>
      </c>
      <c r="AB410" s="7"/>
    </row>
    <row r="411" spans="1:28" ht="15.75" hidden="1" customHeight="1" x14ac:dyDescent="0.25">
      <c r="A411" s="29">
        <v>45567</v>
      </c>
      <c r="B411" s="75" t="s">
        <v>122</v>
      </c>
      <c r="C411" s="27"/>
      <c r="D411" s="27" t="s">
        <v>46</v>
      </c>
      <c r="E411" s="27" t="s">
        <v>81</v>
      </c>
      <c r="F411" s="27">
        <v>92.3</v>
      </c>
      <c r="G411" s="27" t="s">
        <v>39</v>
      </c>
      <c r="H411" s="27">
        <v>43000</v>
      </c>
      <c r="I411" s="15">
        <f t="shared" si="36"/>
        <v>3968900</v>
      </c>
      <c r="J411" s="32" t="s">
        <v>312</v>
      </c>
      <c r="K411" s="15"/>
      <c r="L411" s="136">
        <f t="shared" si="37"/>
        <v>0</v>
      </c>
      <c r="M411" s="136"/>
      <c r="N411" s="136"/>
      <c r="O411" s="136">
        <f t="shared" si="38"/>
        <v>0</v>
      </c>
      <c r="P411" s="136"/>
      <c r="Q411" s="136"/>
      <c r="R411" s="136">
        <f t="shared" si="39"/>
        <v>3968900</v>
      </c>
      <c r="S411" s="136">
        <v>3968900</v>
      </c>
      <c r="T411" s="136"/>
      <c r="U411" s="136">
        <f t="shared" si="40"/>
        <v>0</v>
      </c>
      <c r="V411" s="136"/>
      <c r="W411" s="136"/>
      <c r="X411" s="136">
        <f t="shared" si="41"/>
        <v>0</v>
      </c>
      <c r="Y411" s="136"/>
      <c r="Z411" s="136"/>
      <c r="AA411" s="137">
        <f>C411+I411-L411-O411-U411-X411-R411</f>
        <v>0</v>
      </c>
      <c r="AB411" s="138">
        <v>45583</v>
      </c>
    </row>
    <row r="412" spans="1:28" ht="15.75" hidden="1" customHeight="1" x14ac:dyDescent="0.25">
      <c r="A412" s="24">
        <v>45567</v>
      </c>
      <c r="B412" s="76" t="s">
        <v>51</v>
      </c>
      <c r="C412" s="25"/>
      <c r="D412" s="25" t="s">
        <v>46</v>
      </c>
      <c r="E412" s="25" t="s">
        <v>102</v>
      </c>
      <c r="F412" s="25">
        <v>172.6</v>
      </c>
      <c r="G412" s="25" t="s">
        <v>39</v>
      </c>
      <c r="H412" s="25">
        <v>45000</v>
      </c>
      <c r="I412" s="11">
        <f t="shared" si="36"/>
        <v>7767000</v>
      </c>
      <c r="J412" s="26" t="s">
        <v>28</v>
      </c>
      <c r="K412" s="11"/>
      <c r="L412" s="107">
        <f t="shared" si="37"/>
        <v>0</v>
      </c>
      <c r="M412" s="107"/>
      <c r="N412" s="107"/>
      <c r="O412" s="107">
        <f t="shared" si="38"/>
        <v>0</v>
      </c>
      <c r="P412" s="107"/>
      <c r="Q412" s="107"/>
      <c r="R412" s="107">
        <f t="shared" si="39"/>
        <v>0</v>
      </c>
      <c r="S412" s="107"/>
      <c r="T412" s="107"/>
      <c r="U412" s="107">
        <f t="shared" si="40"/>
        <v>0</v>
      </c>
      <c r="V412" s="107"/>
      <c r="W412" s="107"/>
      <c r="X412" s="107">
        <f t="shared" si="41"/>
        <v>0</v>
      </c>
      <c r="Y412" s="107"/>
      <c r="Z412" s="107"/>
      <c r="AA412" s="108">
        <f>C412+I412-L412-O412-U412-X412-R412</f>
        <v>7767000</v>
      </c>
      <c r="AB412" s="7"/>
    </row>
    <row r="413" spans="1:28" ht="15.75" hidden="1" customHeight="1" x14ac:dyDescent="0.25">
      <c r="A413" s="24">
        <v>45567</v>
      </c>
      <c r="B413" s="76" t="s">
        <v>51</v>
      </c>
      <c r="C413" s="25"/>
      <c r="D413" s="25" t="s">
        <v>46</v>
      </c>
      <c r="E413" s="25" t="s">
        <v>103</v>
      </c>
      <c r="F413" s="25">
        <v>146.9</v>
      </c>
      <c r="G413" s="25" t="s">
        <v>39</v>
      </c>
      <c r="H413" s="25">
        <v>45000</v>
      </c>
      <c r="I413" s="11">
        <f t="shared" si="36"/>
        <v>6610500</v>
      </c>
      <c r="J413" s="26" t="s">
        <v>28</v>
      </c>
      <c r="K413" s="11"/>
      <c r="L413" s="107">
        <f t="shared" si="37"/>
        <v>0</v>
      </c>
      <c r="M413" s="107"/>
      <c r="N413" s="107"/>
      <c r="O413" s="107">
        <f t="shared" si="38"/>
        <v>0</v>
      </c>
      <c r="P413" s="107"/>
      <c r="Q413" s="107"/>
      <c r="R413" s="107">
        <f t="shared" si="39"/>
        <v>0</v>
      </c>
      <c r="S413" s="107"/>
      <c r="T413" s="107"/>
      <c r="U413" s="107">
        <f t="shared" si="40"/>
        <v>0</v>
      </c>
      <c r="V413" s="107"/>
      <c r="W413" s="107"/>
      <c r="X413" s="107">
        <f t="shared" si="41"/>
        <v>0</v>
      </c>
      <c r="Y413" s="107"/>
      <c r="Z413" s="107"/>
      <c r="AA413" s="108">
        <f>C413+I413-L413-O413-U413-X413-R413</f>
        <v>6610500</v>
      </c>
      <c r="AB413" s="7"/>
    </row>
    <row r="414" spans="1:28" ht="15.75" hidden="1" customHeight="1" x14ac:dyDescent="0.25">
      <c r="A414" s="24">
        <v>45567</v>
      </c>
      <c r="B414" s="76" t="s">
        <v>51</v>
      </c>
      <c r="C414" s="25"/>
      <c r="D414" s="25" t="s">
        <v>46</v>
      </c>
      <c r="E414" s="25" t="s">
        <v>121</v>
      </c>
      <c r="F414" s="25">
        <v>164.6</v>
      </c>
      <c r="G414" s="25" t="s">
        <v>39</v>
      </c>
      <c r="H414" s="25">
        <v>45000</v>
      </c>
      <c r="I414" s="11">
        <f t="shared" si="36"/>
        <v>7407000</v>
      </c>
      <c r="J414" s="26" t="s">
        <v>28</v>
      </c>
      <c r="K414" s="11"/>
      <c r="L414" s="107">
        <f t="shared" si="37"/>
        <v>0</v>
      </c>
      <c r="M414" s="107"/>
      <c r="N414" s="107"/>
      <c r="O414" s="107">
        <f t="shared" si="38"/>
        <v>0</v>
      </c>
      <c r="P414" s="107"/>
      <c r="Q414" s="107"/>
      <c r="R414" s="107">
        <f t="shared" si="39"/>
        <v>0</v>
      </c>
      <c r="S414" s="107"/>
      <c r="T414" s="107"/>
      <c r="U414" s="107">
        <f t="shared" si="40"/>
        <v>0</v>
      </c>
      <c r="V414" s="107"/>
      <c r="W414" s="107"/>
      <c r="X414" s="107">
        <f t="shared" si="41"/>
        <v>0</v>
      </c>
      <c r="Y414" s="107"/>
      <c r="Z414" s="107"/>
      <c r="AA414" s="108">
        <f>C414+I414-L414-O414-U414-X414-R414</f>
        <v>7407000</v>
      </c>
      <c r="AB414" s="7"/>
    </row>
    <row r="415" spans="1:28" ht="15.75" hidden="1" customHeight="1" x14ac:dyDescent="0.25">
      <c r="A415" s="29">
        <v>45567</v>
      </c>
      <c r="B415" s="75" t="s">
        <v>116</v>
      </c>
      <c r="C415" s="27"/>
      <c r="D415" s="27" t="s">
        <v>46</v>
      </c>
      <c r="E415" s="27" t="s">
        <v>127</v>
      </c>
      <c r="F415" s="27">
        <v>5</v>
      </c>
      <c r="G415" s="27" t="s">
        <v>39</v>
      </c>
      <c r="H415" s="27">
        <v>70000</v>
      </c>
      <c r="I415" s="15">
        <f t="shared" si="36"/>
        <v>350000</v>
      </c>
      <c r="J415" s="32" t="s">
        <v>324</v>
      </c>
      <c r="K415" s="15"/>
      <c r="L415" s="136">
        <f t="shared" si="37"/>
        <v>350000</v>
      </c>
      <c r="M415" s="136">
        <v>350000</v>
      </c>
      <c r="N415" s="136"/>
      <c r="O415" s="136">
        <f t="shared" si="38"/>
        <v>0</v>
      </c>
      <c r="P415" s="136"/>
      <c r="Q415" s="136"/>
      <c r="R415" s="136">
        <f t="shared" si="39"/>
        <v>0</v>
      </c>
      <c r="S415" s="136"/>
      <c r="T415" s="136"/>
      <c r="U415" s="136">
        <f t="shared" si="40"/>
        <v>0</v>
      </c>
      <c r="V415" s="136"/>
      <c r="W415" s="136"/>
      <c r="X415" s="136">
        <f t="shared" si="41"/>
        <v>0</v>
      </c>
      <c r="Y415" s="136"/>
      <c r="Z415" s="136"/>
      <c r="AA415" s="137">
        <f>C415+I415-L415-O415-U415-X415-R415</f>
        <v>0</v>
      </c>
      <c r="AB415" s="138">
        <v>45567</v>
      </c>
    </row>
    <row r="416" spans="1:28" ht="15.75" hidden="1" customHeight="1" x14ac:dyDescent="0.25">
      <c r="A416" s="24">
        <v>45567</v>
      </c>
      <c r="B416" s="76" t="s">
        <v>116</v>
      </c>
      <c r="C416" s="25"/>
      <c r="D416" s="25" t="s">
        <v>46</v>
      </c>
      <c r="E416" s="25" t="s">
        <v>129</v>
      </c>
      <c r="F416" s="25">
        <v>10</v>
      </c>
      <c r="G416" s="25" t="s">
        <v>77</v>
      </c>
      <c r="H416" s="25">
        <v>65000</v>
      </c>
      <c r="I416" s="11">
        <f t="shared" si="36"/>
        <v>650000</v>
      </c>
      <c r="J416" s="31" t="s">
        <v>324</v>
      </c>
      <c r="K416" s="11"/>
      <c r="L416" s="107">
        <f t="shared" si="37"/>
        <v>650000</v>
      </c>
      <c r="M416" s="107">
        <v>650000</v>
      </c>
      <c r="N416" s="107"/>
      <c r="O416" s="107">
        <f t="shared" si="38"/>
        <v>0</v>
      </c>
      <c r="P416" s="107"/>
      <c r="Q416" s="107"/>
      <c r="R416" s="107">
        <f t="shared" si="39"/>
        <v>0</v>
      </c>
      <c r="S416" s="107"/>
      <c r="T416" s="107"/>
      <c r="U416" s="107">
        <f t="shared" si="40"/>
        <v>0</v>
      </c>
      <c r="V416" s="107"/>
      <c r="W416" s="107"/>
      <c r="X416" s="107">
        <f t="shared" si="41"/>
        <v>0</v>
      </c>
      <c r="Y416" s="107"/>
      <c r="Z416" s="107"/>
      <c r="AA416" s="108">
        <f>C416+I416-L416-O416-U416-X416-R416</f>
        <v>0</v>
      </c>
      <c r="AB416" s="7">
        <v>45567</v>
      </c>
    </row>
    <row r="417" spans="1:28" ht="15.75" hidden="1" customHeight="1" x14ac:dyDescent="0.25">
      <c r="A417" s="24">
        <v>45567</v>
      </c>
      <c r="B417" s="76" t="s">
        <v>494</v>
      </c>
      <c r="C417" s="25"/>
      <c r="D417" s="25" t="s">
        <v>46</v>
      </c>
      <c r="E417" s="25" t="s">
        <v>591</v>
      </c>
      <c r="F417" s="25">
        <v>100</v>
      </c>
      <c r="G417" s="25" t="s">
        <v>77</v>
      </c>
      <c r="H417" s="25">
        <v>43000</v>
      </c>
      <c r="I417" s="11">
        <f t="shared" si="36"/>
        <v>4300000</v>
      </c>
      <c r="J417" s="31" t="s">
        <v>324</v>
      </c>
      <c r="K417" s="11"/>
      <c r="L417" s="107">
        <f t="shared" si="37"/>
        <v>0</v>
      </c>
      <c r="M417" s="107"/>
      <c r="N417" s="107"/>
      <c r="O417" s="107">
        <f t="shared" si="38"/>
        <v>0</v>
      </c>
      <c r="P417" s="107"/>
      <c r="Q417" s="107"/>
      <c r="R417" s="107">
        <f t="shared" si="39"/>
        <v>0</v>
      </c>
      <c r="S417" s="107"/>
      <c r="T417" s="107"/>
      <c r="U417" s="107">
        <f t="shared" si="40"/>
        <v>4300000</v>
      </c>
      <c r="V417" s="107">
        <v>4300000</v>
      </c>
      <c r="W417" s="107"/>
      <c r="X417" s="107">
        <f t="shared" si="41"/>
        <v>0</v>
      </c>
      <c r="Y417" s="107"/>
      <c r="Z417" s="107"/>
      <c r="AA417" s="108">
        <f>C417+I417-L417-O417-U417-X417-R417</f>
        <v>0</v>
      </c>
      <c r="AB417" s="7">
        <v>45565</v>
      </c>
    </row>
    <row r="418" spans="1:28" ht="15.75" hidden="1" customHeight="1" x14ac:dyDescent="0.25">
      <c r="A418" s="24">
        <v>45567</v>
      </c>
      <c r="B418" s="76" t="s">
        <v>494</v>
      </c>
      <c r="C418" s="25"/>
      <c r="D418" s="25" t="s">
        <v>46</v>
      </c>
      <c r="E418" s="25" t="s">
        <v>150</v>
      </c>
      <c r="F418" s="25">
        <v>20</v>
      </c>
      <c r="G418" s="25" t="s">
        <v>77</v>
      </c>
      <c r="H418" s="25">
        <v>45000</v>
      </c>
      <c r="I418" s="11">
        <f t="shared" si="36"/>
        <v>900000</v>
      </c>
      <c r="J418" s="31" t="s">
        <v>324</v>
      </c>
      <c r="K418" s="11"/>
      <c r="L418" s="107">
        <f t="shared" si="37"/>
        <v>0</v>
      </c>
      <c r="M418" s="107"/>
      <c r="N418" s="107"/>
      <c r="O418" s="107">
        <f t="shared" si="38"/>
        <v>0</v>
      </c>
      <c r="P418" s="107"/>
      <c r="Q418" s="107"/>
      <c r="R418" s="107">
        <f t="shared" si="39"/>
        <v>0</v>
      </c>
      <c r="S418" s="107"/>
      <c r="T418" s="107"/>
      <c r="U418" s="107">
        <f t="shared" si="40"/>
        <v>900000</v>
      </c>
      <c r="V418" s="107">
        <v>900000</v>
      </c>
      <c r="W418" s="107"/>
      <c r="X418" s="107">
        <f t="shared" si="41"/>
        <v>0</v>
      </c>
      <c r="Y418" s="107"/>
      <c r="Z418" s="107"/>
      <c r="AA418" s="108">
        <f>C418+I418-L418-O418-U418-X418-R418</f>
        <v>0</v>
      </c>
      <c r="AB418" s="7">
        <v>45565</v>
      </c>
    </row>
    <row r="419" spans="1:28" ht="15.75" hidden="1" customHeight="1" x14ac:dyDescent="0.25">
      <c r="A419" s="24">
        <v>45567</v>
      </c>
      <c r="B419" s="76" t="s">
        <v>253</v>
      </c>
      <c r="C419" s="25"/>
      <c r="D419" s="25" t="s">
        <v>46</v>
      </c>
      <c r="E419" s="25" t="s">
        <v>127</v>
      </c>
      <c r="F419" s="25">
        <v>10</v>
      </c>
      <c r="G419" s="25" t="s">
        <v>39</v>
      </c>
      <c r="H419" s="25">
        <v>70000</v>
      </c>
      <c r="I419" s="11">
        <f t="shared" si="36"/>
        <v>700000</v>
      </c>
      <c r="J419" s="26" t="s">
        <v>28</v>
      </c>
      <c r="K419" s="11" t="s">
        <v>2043</v>
      </c>
      <c r="L419" s="107">
        <f t="shared" si="37"/>
        <v>0</v>
      </c>
      <c r="M419" s="107"/>
      <c r="N419" s="107"/>
      <c r="O419" s="107">
        <f t="shared" si="38"/>
        <v>0</v>
      </c>
      <c r="P419" s="107"/>
      <c r="Q419" s="107"/>
      <c r="R419" s="107">
        <f t="shared" si="39"/>
        <v>0</v>
      </c>
      <c r="S419" s="107"/>
      <c r="T419" s="107"/>
      <c r="U419" s="107">
        <f t="shared" si="40"/>
        <v>0</v>
      </c>
      <c r="V419" s="107"/>
      <c r="W419" s="107"/>
      <c r="X419" s="107">
        <f t="shared" si="41"/>
        <v>0</v>
      </c>
      <c r="Y419" s="107"/>
      <c r="Z419" s="107"/>
      <c r="AA419" s="108">
        <f>C419+I419-L419-O419-U419-X419-R419</f>
        <v>700000</v>
      </c>
      <c r="AB419" s="7"/>
    </row>
    <row r="420" spans="1:28" ht="15.75" hidden="1" customHeight="1" x14ac:dyDescent="0.25">
      <c r="A420" s="24">
        <v>45567</v>
      </c>
      <c r="B420" s="76" t="s">
        <v>253</v>
      </c>
      <c r="C420" s="25"/>
      <c r="D420" s="25" t="s">
        <v>46</v>
      </c>
      <c r="E420" s="25" t="s">
        <v>157</v>
      </c>
      <c r="F420" s="25">
        <v>1</v>
      </c>
      <c r="G420" s="25" t="s">
        <v>48</v>
      </c>
      <c r="H420" s="25">
        <v>300000</v>
      </c>
      <c r="I420" s="11">
        <f t="shared" si="36"/>
        <v>300000</v>
      </c>
      <c r="J420" s="26" t="s">
        <v>28</v>
      </c>
      <c r="K420" s="11" t="s">
        <v>2042</v>
      </c>
      <c r="L420" s="107">
        <f t="shared" si="37"/>
        <v>0</v>
      </c>
      <c r="M420" s="107"/>
      <c r="N420" s="107"/>
      <c r="O420" s="107">
        <f t="shared" si="38"/>
        <v>0</v>
      </c>
      <c r="P420" s="107"/>
      <c r="Q420" s="107"/>
      <c r="R420" s="107">
        <f t="shared" si="39"/>
        <v>0</v>
      </c>
      <c r="S420" s="107"/>
      <c r="T420" s="107"/>
      <c r="U420" s="107">
        <f t="shared" si="40"/>
        <v>0</v>
      </c>
      <c r="V420" s="107"/>
      <c r="W420" s="107"/>
      <c r="X420" s="107">
        <f t="shared" si="41"/>
        <v>0</v>
      </c>
      <c r="Y420" s="107"/>
      <c r="Z420" s="107"/>
      <c r="AA420" s="108">
        <f>C420+I420-L420-O420-U420-X420-R420</f>
        <v>300000</v>
      </c>
      <c r="AB420" s="7"/>
    </row>
    <row r="421" spans="1:28" ht="15.75" hidden="1" customHeight="1" x14ac:dyDescent="0.25">
      <c r="A421" s="29">
        <v>45567</v>
      </c>
      <c r="B421" s="75" t="s">
        <v>393</v>
      </c>
      <c r="C421" s="27"/>
      <c r="D421" s="27" t="s">
        <v>46</v>
      </c>
      <c r="E421" s="27" t="s">
        <v>58</v>
      </c>
      <c r="F421" s="27">
        <v>1400</v>
      </c>
      <c r="G421" s="27" t="s">
        <v>34</v>
      </c>
      <c r="H421" s="27">
        <v>2000</v>
      </c>
      <c r="I421" s="15">
        <f t="shared" si="36"/>
        <v>2800000</v>
      </c>
      <c r="J421" s="32" t="s">
        <v>312</v>
      </c>
      <c r="K421" s="15"/>
      <c r="L421" s="136">
        <f t="shared" si="37"/>
        <v>0</v>
      </c>
      <c r="M421" s="136"/>
      <c r="N421" s="136"/>
      <c r="O421" s="136">
        <f t="shared" si="38"/>
        <v>2800000</v>
      </c>
      <c r="P421" s="136">
        <v>2800000</v>
      </c>
      <c r="Q421" s="136"/>
      <c r="R421" s="136">
        <f t="shared" si="39"/>
        <v>0</v>
      </c>
      <c r="S421" s="136"/>
      <c r="T421" s="136"/>
      <c r="U421" s="136">
        <f t="shared" si="40"/>
        <v>0</v>
      </c>
      <c r="V421" s="136"/>
      <c r="W421" s="136"/>
      <c r="X421" s="136">
        <f t="shared" si="41"/>
        <v>0</v>
      </c>
      <c r="Y421" s="136"/>
      <c r="Z421" s="136"/>
      <c r="AA421" s="137">
        <f>C421+I421-L421-O421-U421-X421-R421</f>
        <v>0</v>
      </c>
      <c r="AB421" s="138">
        <v>45567</v>
      </c>
    </row>
    <row r="422" spans="1:28" ht="15.75" hidden="1" customHeight="1" x14ac:dyDescent="0.25">
      <c r="A422" s="24">
        <v>45567</v>
      </c>
      <c r="B422" s="76" t="s">
        <v>1163</v>
      </c>
      <c r="C422" s="25"/>
      <c r="D422" s="25" t="s">
        <v>46</v>
      </c>
      <c r="E422" s="25" t="s">
        <v>150</v>
      </c>
      <c r="F422" s="25">
        <v>20</v>
      </c>
      <c r="G422" s="25" t="s">
        <v>77</v>
      </c>
      <c r="H422" s="25">
        <v>50000</v>
      </c>
      <c r="I422" s="11">
        <f t="shared" si="36"/>
        <v>1000000</v>
      </c>
      <c r="J422" s="31" t="s">
        <v>312</v>
      </c>
      <c r="K422" s="11"/>
      <c r="L422" s="107">
        <f t="shared" si="37"/>
        <v>0</v>
      </c>
      <c r="M422" s="107"/>
      <c r="N422" s="107"/>
      <c r="O422" s="107">
        <f t="shared" si="38"/>
        <v>1000000</v>
      </c>
      <c r="P422" s="107">
        <v>1000000</v>
      </c>
      <c r="Q422" s="107"/>
      <c r="R422" s="107">
        <f t="shared" si="39"/>
        <v>0</v>
      </c>
      <c r="S422" s="107"/>
      <c r="T422" s="107"/>
      <c r="U422" s="107">
        <f t="shared" si="40"/>
        <v>0</v>
      </c>
      <c r="V422" s="107"/>
      <c r="W422" s="107"/>
      <c r="X422" s="107">
        <f t="shared" si="41"/>
        <v>0</v>
      </c>
      <c r="Y422" s="107"/>
      <c r="Z422" s="107"/>
      <c r="AA422" s="108">
        <f>C422+I422-L422-O422-U422-X422-R422</f>
        <v>0</v>
      </c>
      <c r="AB422" s="7">
        <v>45567</v>
      </c>
    </row>
    <row r="423" spans="1:28" ht="15.75" hidden="1" customHeight="1" x14ac:dyDescent="0.25">
      <c r="A423" s="24">
        <v>45567</v>
      </c>
      <c r="B423" s="76" t="s">
        <v>1163</v>
      </c>
      <c r="C423" s="25"/>
      <c r="D423" s="25" t="s">
        <v>46</v>
      </c>
      <c r="E423" s="25" t="s">
        <v>130</v>
      </c>
      <c r="F423" s="25">
        <v>10</v>
      </c>
      <c r="G423" s="25" t="s">
        <v>77</v>
      </c>
      <c r="H423" s="25">
        <v>50000</v>
      </c>
      <c r="I423" s="11">
        <f t="shared" si="36"/>
        <v>500000</v>
      </c>
      <c r="J423" s="31" t="s">
        <v>312</v>
      </c>
      <c r="K423" s="11"/>
      <c r="L423" s="107">
        <f t="shared" si="37"/>
        <v>0</v>
      </c>
      <c r="M423" s="107"/>
      <c r="N423" s="107"/>
      <c r="O423" s="107">
        <f t="shared" si="38"/>
        <v>500000</v>
      </c>
      <c r="P423" s="107">
        <v>500000</v>
      </c>
      <c r="Q423" s="107"/>
      <c r="R423" s="107">
        <f t="shared" si="39"/>
        <v>0</v>
      </c>
      <c r="S423" s="107"/>
      <c r="T423" s="107"/>
      <c r="U423" s="107">
        <f t="shared" si="40"/>
        <v>0</v>
      </c>
      <c r="V423" s="107"/>
      <c r="W423" s="107"/>
      <c r="X423" s="107">
        <f t="shared" si="41"/>
        <v>0</v>
      </c>
      <c r="Y423" s="107"/>
      <c r="Z423" s="107"/>
      <c r="AA423" s="108">
        <f>C423+I423-L423-O423-U423-X423-R423</f>
        <v>0</v>
      </c>
      <c r="AB423" s="7">
        <v>45567</v>
      </c>
    </row>
    <row r="424" spans="1:28" ht="15.75" hidden="1" customHeight="1" x14ac:dyDescent="0.25">
      <c r="A424" s="24">
        <v>45567</v>
      </c>
      <c r="B424" s="76" t="s">
        <v>99</v>
      </c>
      <c r="C424" s="25"/>
      <c r="D424" s="25"/>
      <c r="E424" s="25" t="s">
        <v>106</v>
      </c>
      <c r="F424" s="25">
        <v>33</v>
      </c>
      <c r="G424" s="25" t="s">
        <v>39</v>
      </c>
      <c r="H424" s="25"/>
      <c r="I424" s="11">
        <f t="shared" si="36"/>
        <v>0</v>
      </c>
      <c r="J424" s="26" t="s">
        <v>28</v>
      </c>
      <c r="K424" s="11"/>
      <c r="L424" s="107">
        <f t="shared" si="37"/>
        <v>0</v>
      </c>
      <c r="M424" s="107"/>
      <c r="N424" s="107"/>
      <c r="O424" s="107">
        <f t="shared" si="38"/>
        <v>0</v>
      </c>
      <c r="P424" s="107"/>
      <c r="Q424" s="107"/>
      <c r="R424" s="107">
        <f t="shared" si="39"/>
        <v>0</v>
      </c>
      <c r="S424" s="107"/>
      <c r="T424" s="107"/>
      <c r="U424" s="107">
        <f t="shared" si="40"/>
        <v>0</v>
      </c>
      <c r="V424" s="107"/>
      <c r="W424" s="107"/>
      <c r="X424" s="107">
        <f t="shared" si="41"/>
        <v>0</v>
      </c>
      <c r="Y424" s="107"/>
      <c r="Z424" s="107"/>
      <c r="AA424" s="108">
        <f>C424+I424-L424-O424-U424-X424-R424</f>
        <v>0</v>
      </c>
      <c r="AB424" s="7"/>
    </row>
    <row r="425" spans="1:28" ht="15.75" hidden="1" customHeight="1" x14ac:dyDescent="0.25">
      <c r="A425" s="24">
        <v>45567</v>
      </c>
      <c r="B425" s="76" t="s">
        <v>99</v>
      </c>
      <c r="C425" s="25"/>
      <c r="D425" s="25"/>
      <c r="E425" s="25" t="s">
        <v>100</v>
      </c>
      <c r="F425" s="25">
        <v>58.4</v>
      </c>
      <c r="G425" s="25" t="s">
        <v>39</v>
      </c>
      <c r="H425" s="25"/>
      <c r="I425" s="11">
        <f t="shared" si="36"/>
        <v>0</v>
      </c>
      <c r="J425" s="26" t="s">
        <v>28</v>
      </c>
      <c r="K425" s="11"/>
      <c r="L425" s="107">
        <f t="shared" si="37"/>
        <v>0</v>
      </c>
      <c r="M425" s="107"/>
      <c r="N425" s="107"/>
      <c r="O425" s="107">
        <f t="shared" si="38"/>
        <v>0</v>
      </c>
      <c r="P425" s="107"/>
      <c r="Q425" s="107"/>
      <c r="R425" s="107">
        <f t="shared" si="39"/>
        <v>0</v>
      </c>
      <c r="S425" s="107"/>
      <c r="T425" s="107"/>
      <c r="U425" s="107">
        <f t="shared" si="40"/>
        <v>0</v>
      </c>
      <c r="V425" s="107"/>
      <c r="W425" s="107"/>
      <c r="X425" s="107">
        <f t="shared" si="41"/>
        <v>0</v>
      </c>
      <c r="Y425" s="107"/>
      <c r="Z425" s="107"/>
      <c r="AA425" s="108">
        <f>C425+I425-L425-O425-U425-X425-R425</f>
        <v>0</v>
      </c>
      <c r="AB425" s="7"/>
    </row>
    <row r="426" spans="1:28" ht="15.75" hidden="1" customHeight="1" x14ac:dyDescent="0.25">
      <c r="A426" s="24">
        <v>45567</v>
      </c>
      <c r="B426" s="76" t="s">
        <v>99</v>
      </c>
      <c r="C426" s="25"/>
      <c r="D426" s="25"/>
      <c r="E426" s="25" t="s">
        <v>158</v>
      </c>
      <c r="F426" s="25">
        <v>29.3</v>
      </c>
      <c r="G426" s="25" t="s">
        <v>39</v>
      </c>
      <c r="H426" s="25"/>
      <c r="I426" s="11">
        <f t="shared" si="36"/>
        <v>0</v>
      </c>
      <c r="J426" s="26" t="s">
        <v>28</v>
      </c>
      <c r="K426" s="11"/>
      <c r="L426" s="107">
        <f t="shared" si="37"/>
        <v>0</v>
      </c>
      <c r="M426" s="107"/>
      <c r="N426" s="107"/>
      <c r="O426" s="107">
        <f t="shared" si="38"/>
        <v>0</v>
      </c>
      <c r="P426" s="107"/>
      <c r="Q426" s="107"/>
      <c r="R426" s="107">
        <f t="shared" si="39"/>
        <v>0</v>
      </c>
      <c r="S426" s="107"/>
      <c r="T426" s="107"/>
      <c r="U426" s="107">
        <f t="shared" si="40"/>
        <v>0</v>
      </c>
      <c r="V426" s="107"/>
      <c r="W426" s="107"/>
      <c r="X426" s="107">
        <f t="shared" si="41"/>
        <v>0</v>
      </c>
      <c r="Y426" s="107"/>
      <c r="Z426" s="107"/>
      <c r="AA426" s="108">
        <f>C426+I426-L426-O426-U426-X426-R426</f>
        <v>0</v>
      </c>
      <c r="AB426" s="7"/>
    </row>
    <row r="427" spans="1:28" ht="15.75" hidden="1" customHeight="1" x14ac:dyDescent="0.25">
      <c r="A427" s="24">
        <v>45567</v>
      </c>
      <c r="B427" s="76" t="s">
        <v>99</v>
      </c>
      <c r="C427" s="25"/>
      <c r="D427" s="25"/>
      <c r="E427" s="25" t="s">
        <v>103</v>
      </c>
      <c r="F427" s="25">
        <v>58.6</v>
      </c>
      <c r="G427" s="25" t="s">
        <v>39</v>
      </c>
      <c r="H427" s="25"/>
      <c r="I427" s="11">
        <f t="shared" si="36"/>
        <v>0</v>
      </c>
      <c r="J427" s="26" t="s">
        <v>28</v>
      </c>
      <c r="K427" s="11"/>
      <c r="L427" s="107">
        <f t="shared" si="37"/>
        <v>0</v>
      </c>
      <c r="M427" s="107"/>
      <c r="N427" s="107"/>
      <c r="O427" s="107">
        <f t="shared" si="38"/>
        <v>0</v>
      </c>
      <c r="P427" s="107"/>
      <c r="Q427" s="107"/>
      <c r="R427" s="107">
        <f t="shared" si="39"/>
        <v>0</v>
      </c>
      <c r="S427" s="107"/>
      <c r="T427" s="107"/>
      <c r="U427" s="107">
        <f t="shared" si="40"/>
        <v>0</v>
      </c>
      <c r="V427" s="107"/>
      <c r="W427" s="107"/>
      <c r="X427" s="107">
        <f t="shared" si="41"/>
        <v>0</v>
      </c>
      <c r="Y427" s="107"/>
      <c r="Z427" s="107"/>
      <c r="AA427" s="108">
        <f>C427+I427-L427-O427-U427-X427-R427</f>
        <v>0</v>
      </c>
      <c r="AB427" s="7"/>
    </row>
    <row r="428" spans="1:28" ht="15.75" hidden="1" customHeight="1" x14ac:dyDescent="0.25">
      <c r="A428" s="24">
        <v>45567</v>
      </c>
      <c r="B428" s="76" t="s">
        <v>99</v>
      </c>
      <c r="C428" s="25"/>
      <c r="D428" s="25"/>
      <c r="E428" s="25" t="s">
        <v>158</v>
      </c>
      <c r="F428" s="25">
        <v>30.2</v>
      </c>
      <c r="G428" s="25" t="s">
        <v>39</v>
      </c>
      <c r="H428" s="25"/>
      <c r="I428" s="11">
        <f t="shared" si="36"/>
        <v>0</v>
      </c>
      <c r="J428" s="26" t="s">
        <v>28</v>
      </c>
      <c r="K428" s="11"/>
      <c r="L428" s="107">
        <f t="shared" si="37"/>
        <v>0</v>
      </c>
      <c r="M428" s="107"/>
      <c r="N428" s="107"/>
      <c r="O428" s="107">
        <f t="shared" si="38"/>
        <v>0</v>
      </c>
      <c r="P428" s="107"/>
      <c r="Q428" s="107"/>
      <c r="R428" s="107">
        <f t="shared" si="39"/>
        <v>0</v>
      </c>
      <c r="S428" s="107"/>
      <c r="T428" s="107"/>
      <c r="U428" s="107">
        <f t="shared" si="40"/>
        <v>0</v>
      </c>
      <c r="V428" s="107"/>
      <c r="W428" s="107"/>
      <c r="X428" s="107">
        <f t="shared" si="41"/>
        <v>0</v>
      </c>
      <c r="Y428" s="107"/>
      <c r="Z428" s="107"/>
      <c r="AA428" s="108">
        <f>C428+I428-L428-O428-U428-X428-R428</f>
        <v>0</v>
      </c>
      <c r="AB428" s="7"/>
    </row>
    <row r="429" spans="1:28" ht="15.75" hidden="1" customHeight="1" x14ac:dyDescent="0.25">
      <c r="A429" s="29">
        <v>45567</v>
      </c>
      <c r="B429" s="75" t="s">
        <v>307</v>
      </c>
      <c r="C429" s="27"/>
      <c r="D429" s="27" t="s">
        <v>46</v>
      </c>
      <c r="E429" s="27" t="s">
        <v>50</v>
      </c>
      <c r="F429" s="27">
        <v>300</v>
      </c>
      <c r="G429" s="27" t="s">
        <v>34</v>
      </c>
      <c r="H429" s="27">
        <v>3360</v>
      </c>
      <c r="I429" s="15">
        <f t="shared" si="36"/>
        <v>1008000</v>
      </c>
      <c r="J429" s="32" t="s">
        <v>312</v>
      </c>
      <c r="K429" s="15"/>
      <c r="L429" s="136">
        <f t="shared" si="37"/>
        <v>0</v>
      </c>
      <c r="M429" s="136"/>
      <c r="N429" s="136"/>
      <c r="O429" s="136">
        <f t="shared" si="38"/>
        <v>0</v>
      </c>
      <c r="P429" s="136"/>
      <c r="Q429" s="136"/>
      <c r="R429" s="136">
        <f t="shared" si="39"/>
        <v>1008000</v>
      </c>
      <c r="S429" s="136">
        <v>125000</v>
      </c>
      <c r="T429" s="136">
        <v>883000</v>
      </c>
      <c r="U429" s="136">
        <f t="shared" si="40"/>
        <v>0</v>
      </c>
      <c r="V429" s="136"/>
      <c r="W429" s="136"/>
      <c r="X429" s="136">
        <f t="shared" si="41"/>
        <v>0</v>
      </c>
      <c r="Y429" s="136"/>
      <c r="Z429" s="136"/>
      <c r="AA429" s="137">
        <f>C429+I429-L429-O429-U429-X429-R429</f>
        <v>0</v>
      </c>
      <c r="AB429" s="138">
        <v>45567</v>
      </c>
    </row>
    <row r="430" spans="1:28" ht="15.75" hidden="1" customHeight="1" x14ac:dyDescent="0.25">
      <c r="A430" s="24">
        <v>45567</v>
      </c>
      <c r="B430" s="76" t="s">
        <v>266</v>
      </c>
      <c r="C430" s="25"/>
      <c r="D430" s="25" t="s">
        <v>46</v>
      </c>
      <c r="E430" s="25" t="s">
        <v>120</v>
      </c>
      <c r="F430" s="25">
        <v>24.5</v>
      </c>
      <c r="G430" s="25" t="s">
        <v>39</v>
      </c>
      <c r="H430" s="25">
        <v>46000</v>
      </c>
      <c r="I430" s="11">
        <f t="shared" si="36"/>
        <v>1127000</v>
      </c>
      <c r="J430" s="31" t="s">
        <v>312</v>
      </c>
      <c r="K430" s="11" t="s">
        <v>2056</v>
      </c>
      <c r="L430" s="107">
        <f t="shared" si="37"/>
        <v>0</v>
      </c>
      <c r="M430" s="107"/>
      <c r="N430" s="107"/>
      <c r="O430" s="107">
        <f t="shared" si="38"/>
        <v>1127000</v>
      </c>
      <c r="P430" s="107">
        <v>1127000</v>
      </c>
      <c r="Q430" s="107"/>
      <c r="R430" s="107">
        <f t="shared" si="39"/>
        <v>0</v>
      </c>
      <c r="S430" s="107"/>
      <c r="T430" s="107"/>
      <c r="U430" s="107">
        <f t="shared" si="40"/>
        <v>0</v>
      </c>
      <c r="V430" s="107"/>
      <c r="W430" s="107"/>
      <c r="X430" s="107">
        <f t="shared" si="41"/>
        <v>0</v>
      </c>
      <c r="Y430" s="107"/>
      <c r="Z430" s="107"/>
      <c r="AA430" s="108">
        <f>C430+I430-L430-O430-U430-X430-R430</f>
        <v>0</v>
      </c>
      <c r="AB430" s="7">
        <v>45580</v>
      </c>
    </row>
    <row r="431" spans="1:28" ht="15.75" hidden="1" customHeight="1" x14ac:dyDescent="0.25">
      <c r="A431" s="24">
        <v>45567</v>
      </c>
      <c r="B431" s="76" t="s">
        <v>266</v>
      </c>
      <c r="C431" s="25"/>
      <c r="D431" s="25" t="s">
        <v>46</v>
      </c>
      <c r="E431" s="25" t="s">
        <v>81</v>
      </c>
      <c r="F431" s="25">
        <v>23.4</v>
      </c>
      <c r="G431" s="25" t="s">
        <v>39</v>
      </c>
      <c r="H431" s="25">
        <v>46000</v>
      </c>
      <c r="I431" s="11">
        <f t="shared" si="36"/>
        <v>1076400</v>
      </c>
      <c r="J431" s="31" t="s">
        <v>312</v>
      </c>
      <c r="K431" s="11" t="s">
        <v>2056</v>
      </c>
      <c r="L431" s="107">
        <f t="shared" si="37"/>
        <v>0</v>
      </c>
      <c r="M431" s="107"/>
      <c r="N431" s="107"/>
      <c r="O431" s="107">
        <f t="shared" si="38"/>
        <v>1076400</v>
      </c>
      <c r="P431" s="107">
        <v>1076400</v>
      </c>
      <c r="Q431" s="107"/>
      <c r="R431" s="107">
        <f t="shared" si="39"/>
        <v>0</v>
      </c>
      <c r="S431" s="107"/>
      <c r="T431" s="107"/>
      <c r="U431" s="107">
        <f t="shared" si="40"/>
        <v>0</v>
      </c>
      <c r="V431" s="107"/>
      <c r="W431" s="107"/>
      <c r="X431" s="107">
        <f t="shared" si="41"/>
        <v>0</v>
      </c>
      <c r="Y431" s="107"/>
      <c r="Z431" s="107"/>
      <c r="AA431" s="108">
        <f>C431+I431-L431-O431-U431-X431-R431</f>
        <v>0</v>
      </c>
      <c r="AB431" s="7">
        <v>45580</v>
      </c>
    </row>
    <row r="432" spans="1:28" ht="15.75" hidden="1" customHeight="1" x14ac:dyDescent="0.25">
      <c r="A432" s="24">
        <v>45567</v>
      </c>
      <c r="B432" s="76" t="s">
        <v>370</v>
      </c>
      <c r="C432" s="25"/>
      <c r="D432" s="25" t="s">
        <v>46</v>
      </c>
      <c r="E432" s="25" t="s">
        <v>298</v>
      </c>
      <c r="F432" s="25">
        <v>5200</v>
      </c>
      <c r="G432" s="25" t="s">
        <v>34</v>
      </c>
      <c r="H432" s="25">
        <v>3900</v>
      </c>
      <c r="I432" s="11">
        <f t="shared" si="36"/>
        <v>20280000</v>
      </c>
      <c r="J432" s="31" t="s">
        <v>324</v>
      </c>
      <c r="K432" s="11"/>
      <c r="L432" s="107">
        <f t="shared" si="37"/>
        <v>20280000</v>
      </c>
      <c r="M432" s="107">
        <v>20280000</v>
      </c>
      <c r="N432" s="107"/>
      <c r="O432" s="107">
        <f t="shared" si="38"/>
        <v>0</v>
      </c>
      <c r="P432" s="107"/>
      <c r="Q432" s="107"/>
      <c r="R432" s="107">
        <f t="shared" si="39"/>
        <v>0</v>
      </c>
      <c r="S432" s="107"/>
      <c r="T432" s="107"/>
      <c r="U432" s="107">
        <f t="shared" si="40"/>
        <v>0</v>
      </c>
      <c r="V432" s="107"/>
      <c r="W432" s="107"/>
      <c r="X432" s="107">
        <f t="shared" si="41"/>
        <v>0</v>
      </c>
      <c r="Y432" s="107"/>
      <c r="Z432" s="107"/>
      <c r="AA432" s="108">
        <f>C432+I432-L432-O432-U432-X432-R432</f>
        <v>0</v>
      </c>
      <c r="AB432" s="7">
        <v>45567</v>
      </c>
    </row>
    <row r="433" spans="1:28" ht="15.75" hidden="1" customHeight="1" x14ac:dyDescent="0.25">
      <c r="A433" s="24">
        <v>45567</v>
      </c>
      <c r="B433" s="76" t="s">
        <v>678</v>
      </c>
      <c r="C433" s="25"/>
      <c r="D433" s="25" t="s">
        <v>46</v>
      </c>
      <c r="E433" s="25" t="s">
        <v>298</v>
      </c>
      <c r="F433" s="25">
        <v>1000</v>
      </c>
      <c r="G433" s="25" t="s">
        <v>34</v>
      </c>
      <c r="H433" s="25">
        <v>4300</v>
      </c>
      <c r="I433" s="11">
        <f t="shared" si="36"/>
        <v>4300000</v>
      </c>
      <c r="J433" s="38" t="s">
        <v>78</v>
      </c>
      <c r="K433" s="11"/>
      <c r="L433" s="107">
        <f t="shared" si="37"/>
        <v>0</v>
      </c>
      <c r="M433" s="107"/>
      <c r="N433" s="107"/>
      <c r="O433" s="107">
        <f t="shared" si="38"/>
        <v>0</v>
      </c>
      <c r="P433" s="107"/>
      <c r="Q433" s="107"/>
      <c r="R433" s="107">
        <f t="shared" si="39"/>
        <v>4000000</v>
      </c>
      <c r="S433" s="107">
        <v>4000000</v>
      </c>
      <c r="T433" s="107"/>
      <c r="U433" s="107">
        <f t="shared" si="40"/>
        <v>0</v>
      </c>
      <c r="V433" s="107"/>
      <c r="W433" s="107"/>
      <c r="X433" s="107">
        <f t="shared" si="41"/>
        <v>0</v>
      </c>
      <c r="Y433" s="107"/>
      <c r="Z433" s="107"/>
      <c r="AA433" s="108">
        <f>C433+I433-L433-O433-U433-X433-R433</f>
        <v>300000</v>
      </c>
      <c r="AB433" s="7">
        <v>45590</v>
      </c>
    </row>
    <row r="434" spans="1:28" ht="15.75" hidden="1" customHeight="1" x14ac:dyDescent="0.25">
      <c r="A434" s="29">
        <v>45567</v>
      </c>
      <c r="B434" s="75" t="s">
        <v>471</v>
      </c>
      <c r="C434" s="27"/>
      <c r="D434" s="27" t="s">
        <v>46</v>
      </c>
      <c r="E434" s="27" t="s">
        <v>135</v>
      </c>
      <c r="F434" s="27">
        <v>5</v>
      </c>
      <c r="G434" s="27" t="s">
        <v>48</v>
      </c>
      <c r="H434" s="27">
        <v>145000</v>
      </c>
      <c r="I434" s="15">
        <f t="shared" si="36"/>
        <v>725000</v>
      </c>
      <c r="J434" s="32" t="s">
        <v>312</v>
      </c>
      <c r="K434" s="15"/>
      <c r="L434" s="136">
        <f t="shared" si="37"/>
        <v>0</v>
      </c>
      <c r="M434" s="136"/>
      <c r="N434" s="136"/>
      <c r="O434" s="136">
        <f t="shared" si="38"/>
        <v>0</v>
      </c>
      <c r="P434" s="136"/>
      <c r="Q434" s="136"/>
      <c r="R434" s="136">
        <f t="shared" si="39"/>
        <v>725000</v>
      </c>
      <c r="S434" s="136">
        <v>725000</v>
      </c>
      <c r="T434" s="136"/>
      <c r="U434" s="136">
        <f t="shared" si="40"/>
        <v>0</v>
      </c>
      <c r="V434" s="136"/>
      <c r="W434" s="136"/>
      <c r="X434" s="136">
        <f t="shared" si="41"/>
        <v>0</v>
      </c>
      <c r="Y434" s="136"/>
      <c r="Z434" s="136"/>
      <c r="AA434" s="137">
        <f>C434+I434-L434-O434-U434-X434-R434</f>
        <v>0</v>
      </c>
      <c r="AB434" s="138">
        <v>45567</v>
      </c>
    </row>
    <row r="435" spans="1:28" ht="15.75" hidden="1" customHeight="1" x14ac:dyDescent="0.25">
      <c r="A435" s="24">
        <v>45567</v>
      </c>
      <c r="B435" s="76" t="s">
        <v>676</v>
      </c>
      <c r="C435" s="25"/>
      <c r="D435" s="25" t="s">
        <v>46</v>
      </c>
      <c r="E435" s="25" t="s">
        <v>138</v>
      </c>
      <c r="F435" s="25">
        <v>5250</v>
      </c>
      <c r="G435" s="25" t="s">
        <v>34</v>
      </c>
      <c r="H435" s="25">
        <v>1390</v>
      </c>
      <c r="I435" s="11">
        <f t="shared" si="36"/>
        <v>7297500</v>
      </c>
      <c r="J435" s="31" t="s">
        <v>312</v>
      </c>
      <c r="K435" s="11"/>
      <c r="L435" s="107">
        <f t="shared" si="37"/>
        <v>0</v>
      </c>
      <c r="M435" s="107"/>
      <c r="N435" s="107"/>
      <c r="O435" s="107">
        <f t="shared" si="38"/>
        <v>7297500</v>
      </c>
      <c r="P435" s="107">
        <v>3648000</v>
      </c>
      <c r="Q435" s="107">
        <v>3649500</v>
      </c>
      <c r="R435" s="107">
        <f t="shared" si="39"/>
        <v>0</v>
      </c>
      <c r="S435" s="107"/>
      <c r="T435" s="107"/>
      <c r="U435" s="107">
        <f t="shared" si="40"/>
        <v>0</v>
      </c>
      <c r="V435" s="107"/>
      <c r="W435" s="107"/>
      <c r="X435" s="107">
        <f t="shared" si="41"/>
        <v>0</v>
      </c>
      <c r="Y435" s="107"/>
      <c r="Z435" s="107"/>
      <c r="AA435" s="108">
        <f>C435+I435-L435-O435-U435-X435-R435</f>
        <v>0</v>
      </c>
      <c r="AB435" s="7">
        <v>45568</v>
      </c>
    </row>
    <row r="436" spans="1:28" ht="15.75" hidden="1" customHeight="1" x14ac:dyDescent="0.25">
      <c r="A436" s="24">
        <v>45567</v>
      </c>
      <c r="B436" s="76" t="s">
        <v>211</v>
      </c>
      <c r="C436" s="25"/>
      <c r="D436" s="25" t="s">
        <v>46</v>
      </c>
      <c r="E436" s="25" t="s">
        <v>154</v>
      </c>
      <c r="F436" s="25">
        <v>500</v>
      </c>
      <c r="G436" s="25" t="s">
        <v>34</v>
      </c>
      <c r="H436" s="25">
        <v>1065</v>
      </c>
      <c r="I436" s="11">
        <f t="shared" si="36"/>
        <v>532500</v>
      </c>
      <c r="J436" s="31" t="s">
        <v>324</v>
      </c>
      <c r="K436" s="11"/>
      <c r="L436" s="107">
        <f t="shared" si="37"/>
        <v>0</v>
      </c>
      <c r="M436" s="107"/>
      <c r="N436" s="107"/>
      <c r="O436" s="107">
        <f t="shared" si="38"/>
        <v>0</v>
      </c>
      <c r="P436" s="107"/>
      <c r="Q436" s="107"/>
      <c r="R436" s="107">
        <f t="shared" si="39"/>
        <v>0</v>
      </c>
      <c r="S436" s="107"/>
      <c r="T436" s="107"/>
      <c r="U436" s="107">
        <f t="shared" si="40"/>
        <v>532500</v>
      </c>
      <c r="V436" s="107">
        <v>532500</v>
      </c>
      <c r="W436" s="107"/>
      <c r="X436" s="107">
        <f t="shared" si="41"/>
        <v>0</v>
      </c>
      <c r="Y436" s="107"/>
      <c r="Z436" s="107"/>
      <c r="AA436" s="108">
        <f>C436+I436-L436-O436-U436-X436-R436</f>
        <v>0</v>
      </c>
      <c r="AB436" s="7">
        <v>45569</v>
      </c>
    </row>
    <row r="437" spans="1:28" ht="15.75" hidden="1" customHeight="1" x14ac:dyDescent="0.25">
      <c r="A437" s="24">
        <v>45567</v>
      </c>
      <c r="B437" s="76" t="s">
        <v>414</v>
      </c>
      <c r="C437" s="25"/>
      <c r="D437" s="25" t="s">
        <v>46</v>
      </c>
      <c r="E437" s="25" t="s">
        <v>306</v>
      </c>
      <c r="F437" s="25">
        <v>1</v>
      </c>
      <c r="G437" s="25" t="s">
        <v>39</v>
      </c>
      <c r="H437" s="25">
        <v>135000</v>
      </c>
      <c r="I437" s="11">
        <f t="shared" si="36"/>
        <v>135000</v>
      </c>
      <c r="J437" s="31" t="s">
        <v>312</v>
      </c>
      <c r="K437" s="11"/>
      <c r="L437" s="107">
        <f t="shared" si="37"/>
        <v>0</v>
      </c>
      <c r="M437" s="107"/>
      <c r="N437" s="107"/>
      <c r="O437" s="107">
        <f t="shared" si="38"/>
        <v>135000</v>
      </c>
      <c r="P437" s="107">
        <v>135000</v>
      </c>
      <c r="Q437" s="107"/>
      <c r="R437" s="107">
        <f t="shared" si="39"/>
        <v>0</v>
      </c>
      <c r="S437" s="107"/>
      <c r="T437" s="107"/>
      <c r="U437" s="107">
        <f t="shared" si="40"/>
        <v>0</v>
      </c>
      <c r="V437" s="107"/>
      <c r="W437" s="107"/>
      <c r="X437" s="107">
        <f t="shared" si="41"/>
        <v>0</v>
      </c>
      <c r="Y437" s="107"/>
      <c r="Z437" s="107"/>
      <c r="AA437" s="108">
        <f>C437+I437-L437-O437-U437-X437-R437</f>
        <v>0</v>
      </c>
      <c r="AB437" s="7">
        <v>45567</v>
      </c>
    </row>
    <row r="438" spans="1:28" ht="15.75" hidden="1" customHeight="1" x14ac:dyDescent="0.25">
      <c r="A438" s="24">
        <v>45567</v>
      </c>
      <c r="B438" s="76" t="s">
        <v>414</v>
      </c>
      <c r="C438" s="25"/>
      <c r="D438" s="25" t="s">
        <v>46</v>
      </c>
      <c r="E438" s="25" t="s">
        <v>81</v>
      </c>
      <c r="F438" s="25">
        <v>23.5</v>
      </c>
      <c r="G438" s="25" t="s">
        <v>39</v>
      </c>
      <c r="H438" s="25">
        <v>46000</v>
      </c>
      <c r="I438" s="11">
        <f t="shared" si="36"/>
        <v>1081000</v>
      </c>
      <c r="J438" s="31" t="s">
        <v>312</v>
      </c>
      <c r="K438" s="11"/>
      <c r="L438" s="107">
        <f t="shared" si="37"/>
        <v>0</v>
      </c>
      <c r="M438" s="107"/>
      <c r="N438" s="107"/>
      <c r="O438" s="107">
        <f t="shared" si="38"/>
        <v>1081000</v>
      </c>
      <c r="P438" s="107">
        <v>1081000</v>
      </c>
      <c r="Q438" s="107"/>
      <c r="R438" s="107">
        <f t="shared" si="39"/>
        <v>0</v>
      </c>
      <c r="S438" s="107"/>
      <c r="T438" s="107"/>
      <c r="U438" s="107">
        <f t="shared" si="40"/>
        <v>0</v>
      </c>
      <c r="V438" s="107"/>
      <c r="W438" s="107"/>
      <c r="X438" s="107">
        <f t="shared" si="41"/>
        <v>0</v>
      </c>
      <c r="Y438" s="107"/>
      <c r="Z438" s="107"/>
      <c r="AA438" s="108">
        <f>C438+I438-L438-O438-U438-X438-R438</f>
        <v>0</v>
      </c>
      <c r="AB438" s="7">
        <v>45567</v>
      </c>
    </row>
    <row r="439" spans="1:28" ht="15.75" hidden="1" customHeight="1" x14ac:dyDescent="0.25">
      <c r="A439" s="24">
        <v>45567</v>
      </c>
      <c r="B439" s="76" t="s">
        <v>1010</v>
      </c>
      <c r="C439" s="25"/>
      <c r="D439" s="25" t="s">
        <v>46</v>
      </c>
      <c r="E439" s="25" t="s">
        <v>58</v>
      </c>
      <c r="F439" s="25">
        <v>600</v>
      </c>
      <c r="G439" s="25" t="s">
        <v>34</v>
      </c>
      <c r="H439" s="25">
        <v>2000</v>
      </c>
      <c r="I439" s="11">
        <f t="shared" si="36"/>
        <v>1200000</v>
      </c>
      <c r="J439" s="31" t="s">
        <v>312</v>
      </c>
      <c r="K439" s="11"/>
      <c r="L439" s="107">
        <f t="shared" si="37"/>
        <v>0</v>
      </c>
      <c r="M439" s="107"/>
      <c r="N439" s="107"/>
      <c r="O439" s="107">
        <f t="shared" si="38"/>
        <v>0</v>
      </c>
      <c r="P439" s="107"/>
      <c r="Q439" s="107"/>
      <c r="R439" s="107">
        <f t="shared" si="39"/>
        <v>0</v>
      </c>
      <c r="S439" s="107"/>
      <c r="T439" s="107"/>
      <c r="U439" s="107">
        <f t="shared" si="40"/>
        <v>0</v>
      </c>
      <c r="V439" s="107"/>
      <c r="W439" s="107"/>
      <c r="X439" s="107">
        <f t="shared" si="41"/>
        <v>1200000</v>
      </c>
      <c r="Y439" s="107">
        <v>1200000</v>
      </c>
      <c r="Z439" s="107"/>
      <c r="AA439" s="108">
        <f>C439+I439-L439-O439-U439-X439-R439</f>
        <v>0</v>
      </c>
      <c r="AB439" s="7">
        <v>45567</v>
      </c>
    </row>
    <row r="440" spans="1:28" ht="15.75" hidden="1" customHeight="1" x14ac:dyDescent="0.25">
      <c r="A440" s="24">
        <v>45568</v>
      </c>
      <c r="B440" s="72" t="s">
        <v>98</v>
      </c>
      <c r="C440" s="25"/>
      <c r="D440" s="25" t="s">
        <v>46</v>
      </c>
      <c r="E440" s="25" t="s">
        <v>145</v>
      </c>
      <c r="F440" s="25">
        <v>16.899999999999999</v>
      </c>
      <c r="G440" s="25" t="s">
        <v>39</v>
      </c>
      <c r="H440" s="25">
        <v>46000</v>
      </c>
      <c r="I440" s="11">
        <f t="shared" si="36"/>
        <v>777399.99999999988</v>
      </c>
      <c r="J440" s="26" t="s">
        <v>28</v>
      </c>
      <c r="K440" s="11"/>
      <c r="L440" s="107">
        <f t="shared" si="37"/>
        <v>0</v>
      </c>
      <c r="M440" s="107"/>
      <c r="N440" s="107"/>
      <c r="O440" s="107">
        <f t="shared" si="38"/>
        <v>0</v>
      </c>
      <c r="P440" s="107"/>
      <c r="Q440" s="107"/>
      <c r="R440" s="107">
        <f t="shared" si="39"/>
        <v>0</v>
      </c>
      <c r="S440" s="107"/>
      <c r="T440" s="107"/>
      <c r="U440" s="107">
        <f t="shared" si="40"/>
        <v>0</v>
      </c>
      <c r="V440" s="107"/>
      <c r="W440" s="107"/>
      <c r="X440" s="107">
        <f t="shared" si="41"/>
        <v>0</v>
      </c>
      <c r="Y440" s="107"/>
      <c r="Z440" s="107"/>
      <c r="AA440" s="108">
        <f>C440+I440-L440-O440-U440-X440-R440</f>
        <v>777399.99999999988</v>
      </c>
      <c r="AB440" s="7"/>
    </row>
    <row r="441" spans="1:28" ht="15.75" hidden="1" customHeight="1" x14ac:dyDescent="0.25">
      <c r="A441" s="29">
        <v>45568</v>
      </c>
      <c r="B441" s="27" t="s">
        <v>131</v>
      </c>
      <c r="C441" s="27"/>
      <c r="D441" s="27" t="s">
        <v>52</v>
      </c>
      <c r="E441" s="27" t="s">
        <v>982</v>
      </c>
      <c r="F441" s="27">
        <v>2750</v>
      </c>
      <c r="G441" s="27" t="s">
        <v>34</v>
      </c>
      <c r="H441" s="27">
        <v>1230</v>
      </c>
      <c r="I441" s="15">
        <f t="shared" si="36"/>
        <v>3382500</v>
      </c>
      <c r="J441" s="32" t="s">
        <v>312</v>
      </c>
      <c r="K441" s="15"/>
      <c r="L441" s="136">
        <f t="shared" si="37"/>
        <v>0</v>
      </c>
      <c r="M441" s="136"/>
      <c r="N441" s="136"/>
      <c r="O441" s="136">
        <f t="shared" si="38"/>
        <v>3382500</v>
      </c>
      <c r="P441" s="136">
        <v>3382500</v>
      </c>
      <c r="Q441" s="136"/>
      <c r="R441" s="136">
        <f t="shared" si="39"/>
        <v>0</v>
      </c>
      <c r="S441" s="136"/>
      <c r="T441" s="136"/>
      <c r="U441" s="136">
        <f t="shared" si="40"/>
        <v>0</v>
      </c>
      <c r="V441" s="136"/>
      <c r="W441" s="136"/>
      <c r="X441" s="136">
        <f t="shared" si="41"/>
        <v>0</v>
      </c>
      <c r="Y441" s="136"/>
      <c r="Z441" s="136"/>
      <c r="AA441" s="137">
        <f>C441+I441-L441-O441-U441-X441-R441</f>
        <v>0</v>
      </c>
      <c r="AB441" s="138">
        <v>45573</v>
      </c>
    </row>
    <row r="442" spans="1:28" ht="15.75" customHeight="1" x14ac:dyDescent="0.25">
      <c r="A442" s="24">
        <v>45568</v>
      </c>
      <c r="B442" s="76" t="s">
        <v>205</v>
      </c>
      <c r="C442" s="25"/>
      <c r="D442" s="25" t="s">
        <v>46</v>
      </c>
      <c r="E442" s="25" t="s">
        <v>225</v>
      </c>
      <c r="F442" s="25">
        <v>600</v>
      </c>
      <c r="G442" s="25" t="s">
        <v>34</v>
      </c>
      <c r="H442" s="25">
        <v>2720</v>
      </c>
      <c r="I442" s="11">
        <f t="shared" si="36"/>
        <v>1632000</v>
      </c>
      <c r="J442" s="31" t="s">
        <v>312</v>
      </c>
      <c r="K442" s="11"/>
      <c r="L442" s="107">
        <f t="shared" si="37"/>
        <v>0</v>
      </c>
      <c r="M442" s="107"/>
      <c r="N442" s="107"/>
      <c r="O442" s="107">
        <f t="shared" si="38"/>
        <v>1632000</v>
      </c>
      <c r="P442" s="107">
        <v>1632000</v>
      </c>
      <c r="Q442" s="107"/>
      <c r="R442" s="107">
        <f t="shared" si="39"/>
        <v>0</v>
      </c>
      <c r="S442" s="107"/>
      <c r="T442" s="107"/>
      <c r="U442" s="107">
        <f t="shared" si="40"/>
        <v>0</v>
      </c>
      <c r="V442" s="107"/>
      <c r="W442" s="107"/>
      <c r="X442" s="107">
        <f t="shared" si="41"/>
        <v>0</v>
      </c>
      <c r="Y442" s="107"/>
      <c r="Z442" s="107"/>
      <c r="AA442" s="108">
        <f>C442+I442-L442-O442-U442-X442-R442</f>
        <v>0</v>
      </c>
      <c r="AB442" s="7">
        <v>45587</v>
      </c>
    </row>
    <row r="443" spans="1:28" ht="15.75" customHeight="1" x14ac:dyDescent="0.25">
      <c r="A443" s="24">
        <v>45568</v>
      </c>
      <c r="B443" s="76" t="s">
        <v>205</v>
      </c>
      <c r="C443" s="25"/>
      <c r="D443" s="25" t="s">
        <v>46</v>
      </c>
      <c r="E443" s="25" t="s">
        <v>42</v>
      </c>
      <c r="F443" s="25">
        <v>2000</v>
      </c>
      <c r="G443" s="25" t="s">
        <v>34</v>
      </c>
      <c r="H443" s="25">
        <v>3800</v>
      </c>
      <c r="I443" s="11">
        <f t="shared" ref="I443:I506" si="42">F443*H443</f>
        <v>7600000</v>
      </c>
      <c r="J443" s="31" t="s">
        <v>312</v>
      </c>
      <c r="K443" s="11"/>
      <c r="L443" s="107">
        <f t="shared" ref="L443:L506" si="43">M443+N443</f>
        <v>0</v>
      </c>
      <c r="M443" s="107"/>
      <c r="N443" s="107"/>
      <c r="O443" s="107">
        <f t="shared" ref="O443:O506" si="44">P443+Q443</f>
        <v>7600000</v>
      </c>
      <c r="P443" s="107">
        <v>7600000</v>
      </c>
      <c r="Q443" s="107"/>
      <c r="R443" s="107">
        <f t="shared" ref="R443:R506" si="45">S443+T443</f>
        <v>0</v>
      </c>
      <c r="S443" s="107"/>
      <c r="T443" s="107"/>
      <c r="U443" s="107">
        <f t="shared" ref="U443:U506" si="46">V443+W443</f>
        <v>0</v>
      </c>
      <c r="V443" s="107"/>
      <c r="W443" s="107"/>
      <c r="X443" s="107">
        <f t="shared" ref="X443:X506" si="47">Y443+Z443</f>
        <v>0</v>
      </c>
      <c r="Y443" s="107"/>
      <c r="Z443" s="107"/>
      <c r="AA443" s="108">
        <f>C443+I443-L443-O443-U443-X443-R443</f>
        <v>0</v>
      </c>
      <c r="AB443" s="7">
        <v>45587</v>
      </c>
    </row>
    <row r="444" spans="1:28" ht="15.75" hidden="1" customHeight="1" x14ac:dyDescent="0.25">
      <c r="A444" s="24">
        <v>45568</v>
      </c>
      <c r="B444" s="76" t="s">
        <v>147</v>
      </c>
      <c r="C444" s="25"/>
      <c r="D444" s="25" t="s">
        <v>46</v>
      </c>
      <c r="E444" s="25" t="s">
        <v>1517</v>
      </c>
      <c r="F444" s="25">
        <v>5</v>
      </c>
      <c r="G444" s="25" t="s">
        <v>27</v>
      </c>
      <c r="H444" s="25">
        <v>800000</v>
      </c>
      <c r="I444" s="11">
        <f t="shared" si="42"/>
        <v>4000000</v>
      </c>
      <c r="J444" s="31" t="s">
        <v>312</v>
      </c>
      <c r="K444" s="11" t="s">
        <v>2097</v>
      </c>
      <c r="L444" s="107">
        <f t="shared" si="43"/>
        <v>0</v>
      </c>
      <c r="M444" s="107"/>
      <c r="N444" s="107"/>
      <c r="O444" s="107">
        <f t="shared" si="44"/>
        <v>4000000</v>
      </c>
      <c r="P444" s="107">
        <v>4000000</v>
      </c>
      <c r="Q444" s="107"/>
      <c r="R444" s="107">
        <f t="shared" si="45"/>
        <v>0</v>
      </c>
      <c r="S444" s="107"/>
      <c r="T444" s="107"/>
      <c r="U444" s="107">
        <f t="shared" si="46"/>
        <v>0</v>
      </c>
      <c r="V444" s="107"/>
      <c r="W444" s="107"/>
      <c r="X444" s="107">
        <f t="shared" si="47"/>
        <v>0</v>
      </c>
      <c r="Y444" s="107"/>
      <c r="Z444" s="107"/>
      <c r="AA444" s="108">
        <f>C444+I444-L444-O444-U444-X444-R444</f>
        <v>0</v>
      </c>
      <c r="AB444" s="7">
        <v>45595</v>
      </c>
    </row>
    <row r="445" spans="1:28" ht="15.75" hidden="1" customHeight="1" x14ac:dyDescent="0.25">
      <c r="A445" s="24">
        <v>45568</v>
      </c>
      <c r="B445" s="76" t="s">
        <v>147</v>
      </c>
      <c r="C445" s="25"/>
      <c r="D445" s="25" t="s">
        <v>46</v>
      </c>
      <c r="E445" s="25" t="s">
        <v>229</v>
      </c>
      <c r="F445" s="25">
        <v>300</v>
      </c>
      <c r="G445" s="25" t="s">
        <v>39</v>
      </c>
      <c r="H445" s="25">
        <v>42000</v>
      </c>
      <c r="I445" s="11">
        <f t="shared" si="42"/>
        <v>12600000</v>
      </c>
      <c r="J445" s="38" t="s">
        <v>78</v>
      </c>
      <c r="K445" s="11" t="s">
        <v>2097</v>
      </c>
      <c r="L445" s="107">
        <f t="shared" si="43"/>
        <v>0</v>
      </c>
      <c r="M445" s="107"/>
      <c r="N445" s="107"/>
      <c r="O445" s="107">
        <f t="shared" si="44"/>
        <v>1620000</v>
      </c>
      <c r="P445" s="107">
        <v>1620000</v>
      </c>
      <c r="Q445" s="107"/>
      <c r="R445" s="107">
        <f t="shared" si="45"/>
        <v>0</v>
      </c>
      <c r="S445" s="107"/>
      <c r="T445" s="107"/>
      <c r="U445" s="107">
        <f t="shared" si="46"/>
        <v>0</v>
      </c>
      <c r="V445" s="107"/>
      <c r="W445" s="107"/>
      <c r="X445" s="107">
        <f t="shared" si="47"/>
        <v>0</v>
      </c>
      <c r="Y445" s="107"/>
      <c r="Z445" s="107"/>
      <c r="AA445" s="108">
        <f>C445+I445-L445-O445-U445-X445-R445</f>
        <v>10980000</v>
      </c>
      <c r="AB445" s="7">
        <v>45595</v>
      </c>
    </row>
    <row r="446" spans="1:28" ht="15.75" hidden="1" customHeight="1" x14ac:dyDescent="0.25">
      <c r="A446" s="29">
        <v>45568</v>
      </c>
      <c r="B446" s="27" t="s">
        <v>309</v>
      </c>
      <c r="C446" s="27"/>
      <c r="D446" s="27" t="s">
        <v>46</v>
      </c>
      <c r="E446" s="27" t="s">
        <v>53</v>
      </c>
      <c r="F446" s="27">
        <v>4</v>
      </c>
      <c r="G446" s="27" t="s">
        <v>23</v>
      </c>
      <c r="H446" s="27">
        <v>400000</v>
      </c>
      <c r="I446" s="15">
        <f t="shared" si="42"/>
        <v>1600000</v>
      </c>
      <c r="J446" s="32" t="s">
        <v>324</v>
      </c>
      <c r="K446" s="15"/>
      <c r="L446" s="136">
        <f t="shared" si="43"/>
        <v>0</v>
      </c>
      <c r="M446" s="136"/>
      <c r="N446" s="136"/>
      <c r="O446" s="136">
        <f t="shared" si="44"/>
        <v>0</v>
      </c>
      <c r="P446" s="136"/>
      <c r="Q446" s="136"/>
      <c r="R446" s="136">
        <f t="shared" si="45"/>
        <v>0</v>
      </c>
      <c r="S446" s="136"/>
      <c r="T446" s="136"/>
      <c r="U446" s="136">
        <f t="shared" si="46"/>
        <v>1600000</v>
      </c>
      <c r="V446" s="136">
        <v>1330000</v>
      </c>
      <c r="W446" s="136">
        <v>270000</v>
      </c>
      <c r="X446" s="136">
        <f t="shared" si="47"/>
        <v>0</v>
      </c>
      <c r="Y446" s="136"/>
      <c r="Z446" s="136"/>
      <c r="AA446" s="137">
        <f>C446+I446-L446-O446-U446-X446-R446</f>
        <v>0</v>
      </c>
      <c r="AB446" s="138">
        <v>45589</v>
      </c>
    </row>
    <row r="447" spans="1:28" ht="15.75" hidden="1" customHeight="1" x14ac:dyDescent="0.25">
      <c r="A447" s="24">
        <v>45568</v>
      </c>
      <c r="B447" s="72" t="s">
        <v>256</v>
      </c>
      <c r="C447" s="25"/>
      <c r="D447" s="25" t="s">
        <v>46</v>
      </c>
      <c r="E447" s="25" t="s">
        <v>1585</v>
      </c>
      <c r="F447" s="25">
        <v>2.5</v>
      </c>
      <c r="G447" s="25" t="s">
        <v>39</v>
      </c>
      <c r="H447" s="25">
        <v>90000</v>
      </c>
      <c r="I447" s="11">
        <f t="shared" si="42"/>
        <v>225000</v>
      </c>
      <c r="J447" s="31" t="s">
        <v>324</v>
      </c>
      <c r="K447" s="11"/>
      <c r="L447" s="107">
        <f t="shared" si="43"/>
        <v>225000</v>
      </c>
      <c r="M447" s="107">
        <v>225000</v>
      </c>
      <c r="N447" s="107"/>
      <c r="O447" s="107">
        <f t="shared" si="44"/>
        <v>0</v>
      </c>
      <c r="P447" s="107"/>
      <c r="Q447" s="107"/>
      <c r="R447" s="107">
        <f t="shared" si="45"/>
        <v>0</v>
      </c>
      <c r="S447" s="107"/>
      <c r="T447" s="107"/>
      <c r="U447" s="107">
        <f t="shared" si="46"/>
        <v>0</v>
      </c>
      <c r="V447" s="107"/>
      <c r="W447" s="107"/>
      <c r="X447" s="107">
        <f t="shared" si="47"/>
        <v>0</v>
      </c>
      <c r="Y447" s="107"/>
      <c r="Z447" s="107"/>
      <c r="AA447" s="108">
        <f>C447+I447-L447-O447-U447-X447-R447</f>
        <v>0</v>
      </c>
      <c r="AB447" s="7">
        <v>45577</v>
      </c>
    </row>
    <row r="448" spans="1:28" ht="15.75" hidden="1" customHeight="1" x14ac:dyDescent="0.25">
      <c r="A448" s="24">
        <v>45568</v>
      </c>
      <c r="B448" s="72" t="s">
        <v>256</v>
      </c>
      <c r="C448" s="25"/>
      <c r="D448" s="25" t="s">
        <v>46</v>
      </c>
      <c r="E448" s="25" t="s">
        <v>217</v>
      </c>
      <c r="F448" s="25">
        <v>5</v>
      </c>
      <c r="G448" s="25" t="s">
        <v>39</v>
      </c>
      <c r="H448" s="25">
        <v>90000</v>
      </c>
      <c r="I448" s="11">
        <f t="shared" si="42"/>
        <v>450000</v>
      </c>
      <c r="J448" s="31" t="s">
        <v>324</v>
      </c>
      <c r="K448" s="11"/>
      <c r="L448" s="107">
        <f t="shared" si="43"/>
        <v>450000</v>
      </c>
      <c r="M448" s="107"/>
      <c r="N448" s="107">
        <v>450000</v>
      </c>
      <c r="O448" s="107">
        <f t="shared" si="44"/>
        <v>0</v>
      </c>
      <c r="P448" s="107"/>
      <c r="Q448" s="107"/>
      <c r="R448" s="107">
        <f t="shared" si="45"/>
        <v>0</v>
      </c>
      <c r="S448" s="107"/>
      <c r="T448" s="107"/>
      <c r="U448" s="107">
        <f t="shared" si="46"/>
        <v>0</v>
      </c>
      <c r="V448" s="107"/>
      <c r="W448" s="107"/>
      <c r="X448" s="107">
        <f t="shared" si="47"/>
        <v>0</v>
      </c>
      <c r="Y448" s="107"/>
      <c r="Z448" s="107"/>
      <c r="AA448" s="108">
        <f>C448+I448-L448-O448-U448-X448-R448</f>
        <v>0</v>
      </c>
      <c r="AB448" s="7">
        <v>45576</v>
      </c>
    </row>
    <row r="449" spans="1:28" ht="15.75" hidden="1" customHeight="1" x14ac:dyDescent="0.25">
      <c r="A449" s="24">
        <v>45568</v>
      </c>
      <c r="B449" s="72" t="s">
        <v>256</v>
      </c>
      <c r="C449" s="25"/>
      <c r="D449" s="25" t="s">
        <v>52</v>
      </c>
      <c r="E449" s="25" t="s">
        <v>129</v>
      </c>
      <c r="F449" s="25">
        <v>2</v>
      </c>
      <c r="G449" s="25" t="s">
        <v>77</v>
      </c>
      <c r="H449" s="25">
        <v>65000</v>
      </c>
      <c r="I449" s="11">
        <f t="shared" si="42"/>
        <v>130000</v>
      </c>
      <c r="J449" s="31" t="s">
        <v>324</v>
      </c>
      <c r="K449" s="11"/>
      <c r="L449" s="107">
        <f t="shared" si="43"/>
        <v>130000</v>
      </c>
      <c r="M449" s="107"/>
      <c r="N449" s="107">
        <v>130000</v>
      </c>
      <c r="O449" s="107">
        <f t="shared" si="44"/>
        <v>0</v>
      </c>
      <c r="P449" s="107"/>
      <c r="Q449" s="107"/>
      <c r="R449" s="107">
        <f t="shared" si="45"/>
        <v>0</v>
      </c>
      <c r="S449" s="107"/>
      <c r="T449" s="107"/>
      <c r="U449" s="107">
        <f t="shared" si="46"/>
        <v>0</v>
      </c>
      <c r="V449" s="107"/>
      <c r="W449" s="107"/>
      <c r="X449" s="107">
        <f t="shared" si="47"/>
        <v>0</v>
      </c>
      <c r="Y449" s="107"/>
      <c r="Z449" s="107"/>
      <c r="AA449" s="108">
        <f>C449+I449-L449-O449-U449-X449-R449</f>
        <v>0</v>
      </c>
      <c r="AB449" s="7">
        <v>45576</v>
      </c>
    </row>
    <row r="450" spans="1:28" ht="15.75" hidden="1" customHeight="1" x14ac:dyDescent="0.25">
      <c r="A450" s="24">
        <v>45568</v>
      </c>
      <c r="B450" s="25" t="s">
        <v>1956</v>
      </c>
      <c r="C450" s="25"/>
      <c r="D450" s="25" t="s">
        <v>46</v>
      </c>
      <c r="E450" s="25" t="s">
        <v>61</v>
      </c>
      <c r="F450" s="25">
        <v>250</v>
      </c>
      <c r="G450" s="25" t="s">
        <v>34</v>
      </c>
      <c r="H450" s="25">
        <v>2050</v>
      </c>
      <c r="I450" s="11">
        <f t="shared" si="42"/>
        <v>512500</v>
      </c>
      <c r="J450" s="31" t="s">
        <v>312</v>
      </c>
      <c r="K450" s="11"/>
      <c r="L450" s="107">
        <f t="shared" si="43"/>
        <v>0</v>
      </c>
      <c r="M450" s="107"/>
      <c r="N450" s="107"/>
      <c r="O450" s="107">
        <f t="shared" si="44"/>
        <v>512500</v>
      </c>
      <c r="P450" s="107">
        <v>512500</v>
      </c>
      <c r="Q450" s="107"/>
      <c r="R450" s="107">
        <f t="shared" si="45"/>
        <v>0</v>
      </c>
      <c r="S450" s="107"/>
      <c r="T450" s="107"/>
      <c r="U450" s="107">
        <f t="shared" si="46"/>
        <v>0</v>
      </c>
      <c r="V450" s="107"/>
      <c r="W450" s="107"/>
      <c r="X450" s="107">
        <f t="shared" si="47"/>
        <v>0</v>
      </c>
      <c r="Y450" s="107"/>
      <c r="Z450" s="107"/>
      <c r="AA450" s="108">
        <f>C450+I450-L450-O450-U450-X450-R450</f>
        <v>0</v>
      </c>
      <c r="AB450" s="7">
        <v>45568</v>
      </c>
    </row>
    <row r="451" spans="1:28" ht="15.75" hidden="1" customHeight="1" x14ac:dyDescent="0.25">
      <c r="A451" s="24">
        <v>45568</v>
      </c>
      <c r="B451" s="72" t="s">
        <v>347</v>
      </c>
      <c r="C451" s="25"/>
      <c r="D451" s="25" t="s">
        <v>46</v>
      </c>
      <c r="E451" s="25" t="s">
        <v>348</v>
      </c>
      <c r="F451" s="21">
        <v>400</v>
      </c>
      <c r="G451" s="25" t="s">
        <v>34</v>
      </c>
      <c r="H451" s="21">
        <v>1150</v>
      </c>
      <c r="I451" s="11">
        <f t="shared" si="42"/>
        <v>460000</v>
      </c>
      <c r="J451" s="31" t="s">
        <v>324</v>
      </c>
      <c r="K451" s="11"/>
      <c r="L451" s="107">
        <f t="shared" si="43"/>
        <v>0</v>
      </c>
      <c r="M451" s="107"/>
      <c r="N451" s="107"/>
      <c r="O451" s="107">
        <f t="shared" si="44"/>
        <v>0</v>
      </c>
      <c r="P451" s="107"/>
      <c r="Q451" s="107"/>
      <c r="R451" s="107">
        <f t="shared" si="45"/>
        <v>0</v>
      </c>
      <c r="S451" s="107"/>
      <c r="T451" s="107"/>
      <c r="U451" s="107">
        <f t="shared" si="46"/>
        <v>460000</v>
      </c>
      <c r="V451" s="107">
        <v>460000</v>
      </c>
      <c r="W451" s="107"/>
      <c r="X451" s="107">
        <f t="shared" si="47"/>
        <v>0</v>
      </c>
      <c r="Y451" s="107"/>
      <c r="Z451" s="107"/>
      <c r="AA451" s="108">
        <f>C451+I451-L451-O451-U451-X451-R451</f>
        <v>0</v>
      </c>
      <c r="AB451" s="7">
        <v>45568</v>
      </c>
    </row>
    <row r="452" spans="1:28" ht="15.75" hidden="1" customHeight="1" x14ac:dyDescent="0.25">
      <c r="A452" s="24">
        <v>45568</v>
      </c>
      <c r="B452" s="25" t="s">
        <v>743</v>
      </c>
      <c r="C452" s="25"/>
      <c r="D452" s="25" t="s">
        <v>46</v>
      </c>
      <c r="E452" s="25" t="s">
        <v>128</v>
      </c>
      <c r="F452" s="21">
        <v>25</v>
      </c>
      <c r="G452" s="25" t="s">
        <v>39</v>
      </c>
      <c r="H452" s="21">
        <v>125000</v>
      </c>
      <c r="I452" s="11">
        <f t="shared" si="42"/>
        <v>3125000</v>
      </c>
      <c r="J452" s="31" t="s">
        <v>312</v>
      </c>
      <c r="K452" s="11"/>
      <c r="L452" s="107">
        <f t="shared" si="43"/>
        <v>0</v>
      </c>
      <c r="M452" s="107"/>
      <c r="N452" s="107"/>
      <c r="O452" s="107">
        <f t="shared" si="44"/>
        <v>3125000</v>
      </c>
      <c r="P452" s="107">
        <v>3125000</v>
      </c>
      <c r="Q452" s="107"/>
      <c r="R452" s="107">
        <f t="shared" si="45"/>
        <v>0</v>
      </c>
      <c r="S452" s="107"/>
      <c r="T452" s="107"/>
      <c r="U452" s="107">
        <f t="shared" si="46"/>
        <v>0</v>
      </c>
      <c r="V452" s="107"/>
      <c r="W452" s="107"/>
      <c r="X452" s="107">
        <f t="shared" si="47"/>
        <v>0</v>
      </c>
      <c r="Y452" s="107"/>
      <c r="Z452" s="107"/>
      <c r="AA452" s="108">
        <f>C452+I452-L452-O452-U452-X452-R452</f>
        <v>0</v>
      </c>
      <c r="AB452" s="7">
        <v>45572</v>
      </c>
    </row>
    <row r="453" spans="1:28" ht="15.75" hidden="1" customHeight="1" x14ac:dyDescent="0.25">
      <c r="A453" s="24">
        <v>45568</v>
      </c>
      <c r="B453" s="72" t="s">
        <v>743</v>
      </c>
      <c r="C453" s="25"/>
      <c r="D453" s="25" t="s">
        <v>46</v>
      </c>
      <c r="E453" s="25" t="s">
        <v>135</v>
      </c>
      <c r="F453" s="21">
        <v>2</v>
      </c>
      <c r="G453" s="25" t="s">
        <v>48</v>
      </c>
      <c r="H453" s="21">
        <v>150000</v>
      </c>
      <c r="I453" s="11">
        <f t="shared" si="42"/>
        <v>300000</v>
      </c>
      <c r="J453" s="31" t="s">
        <v>312</v>
      </c>
      <c r="K453" s="11"/>
      <c r="L453" s="107">
        <f t="shared" si="43"/>
        <v>0</v>
      </c>
      <c r="M453" s="107"/>
      <c r="N453" s="107"/>
      <c r="O453" s="107">
        <f t="shared" si="44"/>
        <v>300000</v>
      </c>
      <c r="P453" s="107"/>
      <c r="Q453" s="107">
        <v>300000</v>
      </c>
      <c r="R453" s="107">
        <f t="shared" si="45"/>
        <v>0</v>
      </c>
      <c r="S453" s="107"/>
      <c r="T453" s="107"/>
      <c r="U453" s="107">
        <f t="shared" si="46"/>
        <v>0</v>
      </c>
      <c r="V453" s="107"/>
      <c r="W453" s="107"/>
      <c r="X453" s="107">
        <f t="shared" si="47"/>
        <v>0</v>
      </c>
      <c r="Y453" s="107"/>
      <c r="Z453" s="107"/>
      <c r="AA453" s="108">
        <f>C453+I453-L453-O453-U453-X453-R453</f>
        <v>0</v>
      </c>
      <c r="AB453" s="7">
        <v>45594</v>
      </c>
    </row>
    <row r="454" spans="1:28" ht="15.75" hidden="1" customHeight="1" x14ac:dyDescent="0.25">
      <c r="A454" s="24">
        <v>45568</v>
      </c>
      <c r="B454" s="25" t="s">
        <v>393</v>
      </c>
      <c r="C454" s="25"/>
      <c r="D454" s="25" t="s">
        <v>46</v>
      </c>
      <c r="E454" s="25" t="s">
        <v>189</v>
      </c>
      <c r="F454" s="25">
        <v>5</v>
      </c>
      <c r="G454" s="25" t="s">
        <v>23</v>
      </c>
      <c r="H454" s="25">
        <v>400000</v>
      </c>
      <c r="I454" s="11">
        <f t="shared" si="42"/>
        <v>2000000</v>
      </c>
      <c r="J454" s="31" t="s">
        <v>312</v>
      </c>
      <c r="K454" s="11"/>
      <c r="L454" s="107">
        <f t="shared" si="43"/>
        <v>0</v>
      </c>
      <c r="M454" s="107"/>
      <c r="N454" s="107"/>
      <c r="O454" s="107">
        <f t="shared" si="44"/>
        <v>2000000</v>
      </c>
      <c r="P454" s="107">
        <v>2000000</v>
      </c>
      <c r="Q454" s="107"/>
      <c r="R454" s="107">
        <f t="shared" si="45"/>
        <v>0</v>
      </c>
      <c r="S454" s="107"/>
      <c r="T454" s="107"/>
      <c r="U454" s="107">
        <f t="shared" si="46"/>
        <v>0</v>
      </c>
      <c r="V454" s="107"/>
      <c r="W454" s="107"/>
      <c r="X454" s="107">
        <f t="shared" si="47"/>
        <v>0</v>
      </c>
      <c r="Y454" s="107"/>
      <c r="Z454" s="107"/>
      <c r="AA454" s="108">
        <f>C454+I454-L454-O454-U454-X454-R454</f>
        <v>0</v>
      </c>
      <c r="AB454" s="7">
        <v>45568</v>
      </c>
    </row>
    <row r="455" spans="1:28" ht="15.75" hidden="1" customHeight="1" x14ac:dyDescent="0.25">
      <c r="A455" s="24">
        <v>45568</v>
      </c>
      <c r="B455" s="25" t="s">
        <v>788</v>
      </c>
      <c r="C455" s="25"/>
      <c r="D455" s="25" t="s">
        <v>46</v>
      </c>
      <c r="E455" s="25" t="s">
        <v>53</v>
      </c>
      <c r="F455" s="25">
        <v>10</v>
      </c>
      <c r="G455" s="25" t="s">
        <v>23</v>
      </c>
      <c r="H455" s="25">
        <v>350000</v>
      </c>
      <c r="I455" s="11">
        <f t="shared" si="42"/>
        <v>3500000</v>
      </c>
      <c r="J455" s="31" t="s">
        <v>312</v>
      </c>
      <c r="K455" s="11"/>
      <c r="L455" s="107">
        <f t="shared" si="43"/>
        <v>0</v>
      </c>
      <c r="M455" s="107"/>
      <c r="N455" s="107"/>
      <c r="O455" s="107">
        <f t="shared" si="44"/>
        <v>3500000</v>
      </c>
      <c r="P455" s="107">
        <v>3500000</v>
      </c>
      <c r="Q455" s="107"/>
      <c r="R455" s="107">
        <f t="shared" si="45"/>
        <v>0</v>
      </c>
      <c r="S455" s="107"/>
      <c r="T455" s="107"/>
      <c r="U455" s="107">
        <f t="shared" si="46"/>
        <v>0</v>
      </c>
      <c r="V455" s="107"/>
      <c r="W455" s="107"/>
      <c r="X455" s="107">
        <f t="shared" si="47"/>
        <v>0</v>
      </c>
      <c r="Y455" s="107"/>
      <c r="Z455" s="107"/>
      <c r="AA455" s="108">
        <f>C455+I455-L455-O455-U455-X455-R455</f>
        <v>0</v>
      </c>
      <c r="AB455" s="7">
        <v>45565</v>
      </c>
    </row>
    <row r="456" spans="1:28" ht="15.75" hidden="1" customHeight="1" x14ac:dyDescent="0.25">
      <c r="A456" s="24">
        <v>45568</v>
      </c>
      <c r="B456" s="72" t="s">
        <v>215</v>
      </c>
      <c r="C456" s="25"/>
      <c r="D456" s="25" t="s">
        <v>46</v>
      </c>
      <c r="E456" s="25" t="s">
        <v>219</v>
      </c>
      <c r="F456" s="25">
        <v>18</v>
      </c>
      <c r="G456" s="25" t="s">
        <v>39</v>
      </c>
      <c r="H456" s="25">
        <v>300000</v>
      </c>
      <c r="I456" s="11">
        <f t="shared" si="42"/>
        <v>5400000</v>
      </c>
      <c r="J456" s="31" t="s">
        <v>324</v>
      </c>
      <c r="K456" s="11"/>
      <c r="L456" s="107">
        <f t="shared" si="43"/>
        <v>0</v>
      </c>
      <c r="M456" s="107"/>
      <c r="N456" s="107"/>
      <c r="O456" s="107">
        <f t="shared" si="44"/>
        <v>0</v>
      </c>
      <c r="P456" s="107"/>
      <c r="Q456" s="107"/>
      <c r="R456" s="107">
        <f t="shared" si="45"/>
        <v>0</v>
      </c>
      <c r="S456" s="107"/>
      <c r="T456" s="107"/>
      <c r="U456" s="107">
        <f t="shared" si="46"/>
        <v>5400000</v>
      </c>
      <c r="V456" s="107">
        <v>5400000</v>
      </c>
      <c r="W456" s="107"/>
      <c r="X456" s="107">
        <f t="shared" si="47"/>
        <v>0</v>
      </c>
      <c r="Y456" s="107"/>
      <c r="Z456" s="107"/>
      <c r="AA456" s="108">
        <f>C456+I456-L456-O456-U456-X456-R456</f>
        <v>0</v>
      </c>
      <c r="AB456" s="7">
        <v>45579</v>
      </c>
    </row>
    <row r="457" spans="1:28" ht="15.75" hidden="1" customHeight="1" x14ac:dyDescent="0.25">
      <c r="A457" s="24">
        <v>45568</v>
      </c>
      <c r="B457" s="72" t="s">
        <v>41</v>
      </c>
      <c r="C457" s="25"/>
      <c r="D457" s="25" t="s">
        <v>46</v>
      </c>
      <c r="E457" s="25" t="s">
        <v>225</v>
      </c>
      <c r="F457" s="33">
        <v>700</v>
      </c>
      <c r="G457" s="25" t="s">
        <v>34</v>
      </c>
      <c r="H457" s="25">
        <v>2720</v>
      </c>
      <c r="I457" s="11">
        <f t="shared" si="42"/>
        <v>1904000</v>
      </c>
      <c r="J457" s="12" t="s">
        <v>324</v>
      </c>
      <c r="K457" s="11"/>
      <c r="L457" s="107">
        <f t="shared" si="43"/>
        <v>1904000</v>
      </c>
      <c r="M457" s="107"/>
      <c r="N457" s="107">
        <v>1904000</v>
      </c>
      <c r="O457" s="107">
        <f t="shared" si="44"/>
        <v>0</v>
      </c>
      <c r="P457" s="107"/>
      <c r="Q457" s="107"/>
      <c r="R457" s="107">
        <f t="shared" si="45"/>
        <v>0</v>
      </c>
      <c r="S457" s="107"/>
      <c r="T457" s="107"/>
      <c r="U457" s="107">
        <f t="shared" si="46"/>
        <v>0</v>
      </c>
      <c r="V457" s="107"/>
      <c r="W457" s="107"/>
      <c r="X457" s="107">
        <f t="shared" si="47"/>
        <v>0</v>
      </c>
      <c r="Y457" s="107"/>
      <c r="Z457" s="107"/>
      <c r="AA457" s="108">
        <f>C457+I457-L457-O457-U457-X457-R457</f>
        <v>0</v>
      </c>
      <c r="AB457" s="7">
        <v>45573</v>
      </c>
    </row>
    <row r="458" spans="1:28" ht="15.75" hidden="1" customHeight="1" x14ac:dyDescent="0.25">
      <c r="A458" s="24">
        <v>45568</v>
      </c>
      <c r="B458" s="25" t="s">
        <v>41</v>
      </c>
      <c r="C458" s="25"/>
      <c r="D458" s="25" t="s">
        <v>46</v>
      </c>
      <c r="E458" s="25" t="s">
        <v>108</v>
      </c>
      <c r="F458" s="25">
        <v>2600</v>
      </c>
      <c r="G458" s="25" t="s">
        <v>34</v>
      </c>
      <c r="H458" s="25">
        <v>1800</v>
      </c>
      <c r="I458" s="11">
        <f t="shared" si="42"/>
        <v>4680000</v>
      </c>
      <c r="J458" s="12" t="s">
        <v>324</v>
      </c>
      <c r="K458" s="11"/>
      <c r="L458" s="107">
        <f t="shared" si="43"/>
        <v>4680000</v>
      </c>
      <c r="M458" s="107"/>
      <c r="N458" s="107">
        <v>4680000</v>
      </c>
      <c r="O458" s="107">
        <f t="shared" si="44"/>
        <v>0</v>
      </c>
      <c r="P458" s="107"/>
      <c r="Q458" s="107"/>
      <c r="R458" s="107">
        <f t="shared" si="45"/>
        <v>0</v>
      </c>
      <c r="S458" s="107"/>
      <c r="T458" s="107"/>
      <c r="U458" s="107">
        <f t="shared" si="46"/>
        <v>0</v>
      </c>
      <c r="V458" s="107"/>
      <c r="W458" s="107"/>
      <c r="X458" s="107">
        <f t="shared" si="47"/>
        <v>0</v>
      </c>
      <c r="Y458" s="107"/>
      <c r="Z458" s="107"/>
      <c r="AA458" s="108">
        <f>C458+I458-L458-O458-U458-X458-R458</f>
        <v>0</v>
      </c>
      <c r="AB458" s="7">
        <v>45573</v>
      </c>
    </row>
    <row r="459" spans="1:28" ht="15.75" hidden="1" customHeight="1" x14ac:dyDescent="0.25">
      <c r="A459" s="24">
        <v>45568</v>
      </c>
      <c r="B459" s="25" t="s">
        <v>379</v>
      </c>
      <c r="C459" s="25"/>
      <c r="D459" s="25" t="s">
        <v>46</v>
      </c>
      <c r="E459" s="25" t="s">
        <v>208</v>
      </c>
      <c r="F459" s="25">
        <v>4000</v>
      </c>
      <c r="G459" s="25" t="s">
        <v>34</v>
      </c>
      <c r="H459" s="25">
        <v>700</v>
      </c>
      <c r="I459" s="11">
        <f t="shared" si="42"/>
        <v>2800000</v>
      </c>
      <c r="J459" s="31" t="s">
        <v>312</v>
      </c>
      <c r="K459" s="11"/>
      <c r="L459" s="107">
        <f t="shared" si="43"/>
        <v>0</v>
      </c>
      <c r="M459" s="107"/>
      <c r="N459" s="107"/>
      <c r="O459" s="107">
        <f t="shared" si="44"/>
        <v>2800000</v>
      </c>
      <c r="P459" s="107">
        <v>2800000</v>
      </c>
      <c r="Q459" s="107"/>
      <c r="R459" s="107">
        <f t="shared" si="45"/>
        <v>0</v>
      </c>
      <c r="S459" s="107"/>
      <c r="T459" s="107"/>
      <c r="U459" s="107">
        <f t="shared" si="46"/>
        <v>0</v>
      </c>
      <c r="V459" s="107"/>
      <c r="W459" s="107"/>
      <c r="X459" s="107">
        <f t="shared" si="47"/>
        <v>0</v>
      </c>
      <c r="Y459" s="107"/>
      <c r="Z459" s="107"/>
      <c r="AA459" s="108">
        <f>C459+I459-L459-O459-U459-X459-R459</f>
        <v>0</v>
      </c>
      <c r="AB459" s="7">
        <v>45568</v>
      </c>
    </row>
    <row r="460" spans="1:28" ht="15.75" hidden="1" customHeight="1" x14ac:dyDescent="0.25">
      <c r="A460" s="24">
        <v>45568</v>
      </c>
      <c r="B460" s="25" t="s">
        <v>346</v>
      </c>
      <c r="C460" s="25"/>
      <c r="D460" s="25" t="s">
        <v>52</v>
      </c>
      <c r="E460" s="25" t="s">
        <v>172</v>
      </c>
      <c r="F460" s="25">
        <v>4</v>
      </c>
      <c r="G460" s="25" t="s">
        <v>27</v>
      </c>
      <c r="H460" s="25">
        <v>25000</v>
      </c>
      <c r="I460" s="11">
        <f t="shared" si="42"/>
        <v>100000</v>
      </c>
      <c r="J460" s="31" t="s">
        <v>312</v>
      </c>
      <c r="K460" s="11"/>
      <c r="L460" s="107">
        <f t="shared" si="43"/>
        <v>0</v>
      </c>
      <c r="M460" s="107"/>
      <c r="N460" s="107"/>
      <c r="O460" s="107">
        <f t="shared" si="44"/>
        <v>100000</v>
      </c>
      <c r="P460" s="107">
        <v>100000</v>
      </c>
      <c r="Q460" s="107"/>
      <c r="R460" s="107">
        <f t="shared" si="45"/>
        <v>0</v>
      </c>
      <c r="S460" s="107"/>
      <c r="T460" s="107"/>
      <c r="U460" s="107">
        <f t="shared" si="46"/>
        <v>0</v>
      </c>
      <c r="V460" s="107"/>
      <c r="W460" s="107"/>
      <c r="X460" s="107">
        <f t="shared" si="47"/>
        <v>0</v>
      </c>
      <c r="Y460" s="107"/>
      <c r="Z460" s="107"/>
      <c r="AA460" s="108">
        <f>C460+I460-L460-O460-U460-X460-R460</f>
        <v>0</v>
      </c>
      <c r="AB460" s="7">
        <v>45569</v>
      </c>
    </row>
    <row r="461" spans="1:28" ht="15.75" hidden="1" customHeight="1" x14ac:dyDescent="0.25">
      <c r="A461" s="24">
        <v>45568</v>
      </c>
      <c r="B461" s="25" t="s">
        <v>346</v>
      </c>
      <c r="C461" s="25"/>
      <c r="D461" s="25" t="s">
        <v>52</v>
      </c>
      <c r="E461" s="25" t="s">
        <v>150</v>
      </c>
      <c r="F461" s="25">
        <v>20</v>
      </c>
      <c r="G461" s="25" t="s">
        <v>77</v>
      </c>
      <c r="H461" s="25">
        <v>50000</v>
      </c>
      <c r="I461" s="11">
        <f t="shared" si="42"/>
        <v>1000000</v>
      </c>
      <c r="J461" s="31" t="s">
        <v>312</v>
      </c>
      <c r="K461" s="11"/>
      <c r="L461" s="107">
        <f t="shared" si="43"/>
        <v>0</v>
      </c>
      <c r="M461" s="107"/>
      <c r="N461" s="107"/>
      <c r="O461" s="107">
        <f t="shared" si="44"/>
        <v>1000000</v>
      </c>
      <c r="P461" s="107">
        <v>1000000</v>
      </c>
      <c r="Q461" s="107"/>
      <c r="R461" s="107">
        <f t="shared" si="45"/>
        <v>0</v>
      </c>
      <c r="S461" s="107"/>
      <c r="T461" s="107"/>
      <c r="U461" s="107">
        <f t="shared" si="46"/>
        <v>0</v>
      </c>
      <c r="V461" s="107"/>
      <c r="W461" s="107"/>
      <c r="X461" s="107">
        <f t="shared" si="47"/>
        <v>0</v>
      </c>
      <c r="Y461" s="107"/>
      <c r="Z461" s="107"/>
      <c r="AA461" s="108">
        <f>C461+I461-L461-O461-U461-X461-R461</f>
        <v>0</v>
      </c>
      <c r="AB461" s="7">
        <v>45569</v>
      </c>
    </row>
    <row r="462" spans="1:28" ht="15.75" hidden="1" customHeight="1" x14ac:dyDescent="0.25">
      <c r="A462" s="24">
        <v>45568</v>
      </c>
      <c r="B462" s="25" t="s">
        <v>346</v>
      </c>
      <c r="C462" s="25"/>
      <c r="D462" s="25" t="s">
        <v>52</v>
      </c>
      <c r="E462" s="25" t="s">
        <v>129</v>
      </c>
      <c r="F462" s="25">
        <v>12</v>
      </c>
      <c r="G462" s="25" t="s">
        <v>77</v>
      </c>
      <c r="H462" s="25">
        <v>65000</v>
      </c>
      <c r="I462" s="11">
        <f t="shared" si="42"/>
        <v>780000</v>
      </c>
      <c r="J462" s="31" t="s">
        <v>312</v>
      </c>
      <c r="K462" s="11"/>
      <c r="L462" s="107">
        <f t="shared" si="43"/>
        <v>0</v>
      </c>
      <c r="M462" s="107"/>
      <c r="N462" s="107"/>
      <c r="O462" s="107">
        <f t="shared" si="44"/>
        <v>780000</v>
      </c>
      <c r="P462" s="107">
        <v>780000</v>
      </c>
      <c r="Q462" s="107"/>
      <c r="R462" s="107">
        <f t="shared" si="45"/>
        <v>0</v>
      </c>
      <c r="S462" s="107"/>
      <c r="T462" s="107"/>
      <c r="U462" s="107">
        <f t="shared" si="46"/>
        <v>0</v>
      </c>
      <c r="V462" s="107"/>
      <c r="W462" s="107"/>
      <c r="X462" s="107">
        <f t="shared" si="47"/>
        <v>0</v>
      </c>
      <c r="Y462" s="107"/>
      <c r="Z462" s="107"/>
      <c r="AA462" s="108">
        <f>C462+I462-L462-O462-U462-X462-R462</f>
        <v>0</v>
      </c>
      <c r="AB462" s="7">
        <v>45569</v>
      </c>
    </row>
    <row r="463" spans="1:28" ht="15.75" hidden="1" customHeight="1" x14ac:dyDescent="0.25">
      <c r="A463" s="24">
        <v>45568</v>
      </c>
      <c r="B463" s="25" t="s">
        <v>346</v>
      </c>
      <c r="C463" s="25"/>
      <c r="D463" s="25" t="s">
        <v>52</v>
      </c>
      <c r="E463" s="25" t="s">
        <v>2026</v>
      </c>
      <c r="F463" s="25">
        <v>20</v>
      </c>
      <c r="G463" s="25" t="s">
        <v>39</v>
      </c>
      <c r="H463" s="25">
        <v>86000</v>
      </c>
      <c r="I463" s="11">
        <f t="shared" si="42"/>
        <v>1720000</v>
      </c>
      <c r="J463" s="31" t="s">
        <v>312</v>
      </c>
      <c r="K463" s="11"/>
      <c r="L463" s="107">
        <f t="shared" si="43"/>
        <v>0</v>
      </c>
      <c r="M463" s="107"/>
      <c r="N463" s="107"/>
      <c r="O463" s="107">
        <f t="shared" si="44"/>
        <v>1720000</v>
      </c>
      <c r="P463" s="107">
        <v>1720000</v>
      </c>
      <c r="Q463" s="107"/>
      <c r="R463" s="107">
        <f t="shared" si="45"/>
        <v>0</v>
      </c>
      <c r="S463" s="107"/>
      <c r="T463" s="107"/>
      <c r="U463" s="107">
        <f t="shared" si="46"/>
        <v>0</v>
      </c>
      <c r="V463" s="107"/>
      <c r="W463" s="107"/>
      <c r="X463" s="107">
        <f t="shared" si="47"/>
        <v>0</v>
      </c>
      <c r="Y463" s="107"/>
      <c r="Z463" s="107"/>
      <c r="AA463" s="108">
        <f>C463+I463-L463-O463-U463-X463-R463</f>
        <v>0</v>
      </c>
      <c r="AB463" s="7">
        <v>45569</v>
      </c>
    </row>
    <row r="464" spans="1:28" ht="15.75" hidden="1" customHeight="1" x14ac:dyDescent="0.25">
      <c r="A464" s="24">
        <v>45568</v>
      </c>
      <c r="B464" s="25" t="s">
        <v>325</v>
      </c>
      <c r="C464" s="25"/>
      <c r="D464" s="25" t="s">
        <v>46</v>
      </c>
      <c r="E464" s="25" t="s">
        <v>33</v>
      </c>
      <c r="F464" s="25">
        <v>200</v>
      </c>
      <c r="G464" s="25" t="s">
        <v>34</v>
      </c>
      <c r="H464" s="25">
        <v>2500</v>
      </c>
      <c r="I464" s="11">
        <f t="shared" si="42"/>
        <v>500000</v>
      </c>
      <c r="J464" s="31" t="s">
        <v>312</v>
      </c>
      <c r="K464" s="11" t="s">
        <v>2029</v>
      </c>
      <c r="L464" s="107">
        <f t="shared" si="43"/>
        <v>0</v>
      </c>
      <c r="M464" s="107"/>
      <c r="N464" s="107"/>
      <c r="O464" s="107">
        <f t="shared" si="44"/>
        <v>500000</v>
      </c>
      <c r="P464" s="107">
        <v>500000</v>
      </c>
      <c r="Q464" s="107"/>
      <c r="R464" s="107">
        <f t="shared" si="45"/>
        <v>0</v>
      </c>
      <c r="S464" s="107"/>
      <c r="T464" s="107"/>
      <c r="U464" s="107">
        <f t="shared" si="46"/>
        <v>0</v>
      </c>
      <c r="V464" s="107"/>
      <c r="W464" s="107"/>
      <c r="X464" s="107">
        <f t="shared" si="47"/>
        <v>0</v>
      </c>
      <c r="Y464" s="107"/>
      <c r="Z464" s="107"/>
      <c r="AA464" s="108">
        <f>C464+I464-L464-O464-U464-X464-R464</f>
        <v>0</v>
      </c>
      <c r="AB464" s="7">
        <v>45568</v>
      </c>
    </row>
    <row r="465" spans="1:28" ht="15.75" hidden="1" customHeight="1" x14ac:dyDescent="0.25">
      <c r="A465" s="24">
        <v>45568</v>
      </c>
      <c r="B465" s="25" t="s">
        <v>325</v>
      </c>
      <c r="C465" s="25"/>
      <c r="D465" s="25" t="s">
        <v>46</v>
      </c>
      <c r="E465" s="25" t="s">
        <v>1953</v>
      </c>
      <c r="F465" s="25">
        <v>200</v>
      </c>
      <c r="G465" s="25" t="s">
        <v>34</v>
      </c>
      <c r="H465" s="25">
        <v>5000</v>
      </c>
      <c r="I465" s="11">
        <f t="shared" si="42"/>
        <v>1000000</v>
      </c>
      <c r="J465" s="31" t="s">
        <v>312</v>
      </c>
      <c r="K465" s="11" t="s">
        <v>2029</v>
      </c>
      <c r="L465" s="107">
        <f t="shared" si="43"/>
        <v>0</v>
      </c>
      <c r="M465" s="107"/>
      <c r="N465" s="107"/>
      <c r="O465" s="107">
        <f t="shared" si="44"/>
        <v>1000000</v>
      </c>
      <c r="P465" s="107">
        <v>1000000</v>
      </c>
      <c r="Q465" s="107"/>
      <c r="R465" s="107">
        <f t="shared" si="45"/>
        <v>0</v>
      </c>
      <c r="S465" s="107"/>
      <c r="T465" s="107"/>
      <c r="U465" s="107">
        <f t="shared" si="46"/>
        <v>0</v>
      </c>
      <c r="V465" s="107"/>
      <c r="W465" s="107"/>
      <c r="X465" s="107">
        <f t="shared" si="47"/>
        <v>0</v>
      </c>
      <c r="Y465" s="107"/>
      <c r="Z465" s="107"/>
      <c r="AA465" s="108">
        <f>C465+I465-L465-O465-U465-X465-R465</f>
        <v>0</v>
      </c>
      <c r="AB465" s="7">
        <v>45568</v>
      </c>
    </row>
    <row r="466" spans="1:28" ht="15.75" hidden="1" customHeight="1" x14ac:dyDescent="0.25">
      <c r="A466" s="24">
        <v>45568</v>
      </c>
      <c r="B466" s="25" t="s">
        <v>1851</v>
      </c>
      <c r="C466" s="25"/>
      <c r="D466" s="25" t="s">
        <v>46</v>
      </c>
      <c r="E466" s="25" t="s">
        <v>163</v>
      </c>
      <c r="F466" s="25">
        <v>1</v>
      </c>
      <c r="G466" s="25" t="s">
        <v>39</v>
      </c>
      <c r="H466" s="25">
        <v>120000</v>
      </c>
      <c r="I466" s="11">
        <f t="shared" si="42"/>
        <v>120000</v>
      </c>
      <c r="J466" s="31" t="s">
        <v>312</v>
      </c>
      <c r="K466" s="11"/>
      <c r="L466" s="107">
        <f t="shared" si="43"/>
        <v>0</v>
      </c>
      <c r="M466" s="107"/>
      <c r="N466" s="107"/>
      <c r="O466" s="107">
        <f t="shared" si="44"/>
        <v>120000</v>
      </c>
      <c r="P466" s="107">
        <v>120000</v>
      </c>
      <c r="Q466" s="107"/>
      <c r="R466" s="107">
        <f t="shared" si="45"/>
        <v>0</v>
      </c>
      <c r="S466" s="107"/>
      <c r="T466" s="107"/>
      <c r="U466" s="107">
        <f t="shared" si="46"/>
        <v>0</v>
      </c>
      <c r="V466" s="107"/>
      <c r="W466" s="107"/>
      <c r="X466" s="107">
        <f t="shared" si="47"/>
        <v>0</v>
      </c>
      <c r="Y466" s="107"/>
      <c r="Z466" s="107"/>
      <c r="AA466" s="108">
        <f>C466+I466-L466-O466-U466-X466-R466</f>
        <v>0</v>
      </c>
      <c r="AB466" s="7">
        <v>45565</v>
      </c>
    </row>
    <row r="467" spans="1:28" ht="15.75" hidden="1" customHeight="1" x14ac:dyDescent="0.25">
      <c r="A467" s="24">
        <v>45568</v>
      </c>
      <c r="B467" s="25" t="s">
        <v>1851</v>
      </c>
      <c r="C467" s="25"/>
      <c r="D467" s="25" t="s">
        <v>46</v>
      </c>
      <c r="E467" s="25" t="s">
        <v>1693</v>
      </c>
      <c r="F467" s="25">
        <v>1</v>
      </c>
      <c r="G467" s="25" t="s">
        <v>39</v>
      </c>
      <c r="H467" s="25">
        <v>135000</v>
      </c>
      <c r="I467" s="11">
        <f t="shared" si="42"/>
        <v>135000</v>
      </c>
      <c r="J467" s="31" t="s">
        <v>312</v>
      </c>
      <c r="K467" s="11"/>
      <c r="L467" s="107">
        <f t="shared" si="43"/>
        <v>0</v>
      </c>
      <c r="M467" s="107"/>
      <c r="N467" s="107"/>
      <c r="O467" s="107">
        <f t="shared" si="44"/>
        <v>135000</v>
      </c>
      <c r="P467" s="107">
        <v>135000</v>
      </c>
      <c r="Q467" s="107"/>
      <c r="R467" s="107">
        <f t="shared" si="45"/>
        <v>0</v>
      </c>
      <c r="S467" s="107"/>
      <c r="T467" s="107"/>
      <c r="U467" s="107">
        <f t="shared" si="46"/>
        <v>0</v>
      </c>
      <c r="V467" s="107"/>
      <c r="W467" s="107"/>
      <c r="X467" s="107">
        <f t="shared" si="47"/>
        <v>0</v>
      </c>
      <c r="Y467" s="107"/>
      <c r="Z467" s="107"/>
      <c r="AA467" s="108">
        <f>C467+I467-L467-O467-U467-X467-R467</f>
        <v>0</v>
      </c>
      <c r="AB467" s="7">
        <v>45565</v>
      </c>
    </row>
    <row r="468" spans="1:28" ht="15.75" hidden="1" customHeight="1" x14ac:dyDescent="0.25">
      <c r="A468" s="24">
        <v>45568</v>
      </c>
      <c r="B468" s="25" t="s">
        <v>1851</v>
      </c>
      <c r="C468" s="25"/>
      <c r="D468" s="25" t="s">
        <v>46</v>
      </c>
      <c r="E468" s="25" t="s">
        <v>474</v>
      </c>
      <c r="F468" s="25">
        <v>1</v>
      </c>
      <c r="G468" s="25" t="s">
        <v>39</v>
      </c>
      <c r="H468" s="25">
        <v>150000</v>
      </c>
      <c r="I468" s="11">
        <f t="shared" si="42"/>
        <v>150000</v>
      </c>
      <c r="J468" s="31" t="s">
        <v>312</v>
      </c>
      <c r="K468" s="11"/>
      <c r="L468" s="107">
        <f t="shared" si="43"/>
        <v>0</v>
      </c>
      <c r="M468" s="107"/>
      <c r="N468" s="107"/>
      <c r="O468" s="107">
        <f t="shared" si="44"/>
        <v>150000</v>
      </c>
      <c r="P468" s="107">
        <v>150000</v>
      </c>
      <c r="Q468" s="107"/>
      <c r="R468" s="107">
        <f t="shared" si="45"/>
        <v>0</v>
      </c>
      <c r="S468" s="107"/>
      <c r="T468" s="107"/>
      <c r="U468" s="107">
        <f t="shared" si="46"/>
        <v>0</v>
      </c>
      <c r="V468" s="107"/>
      <c r="W468" s="107"/>
      <c r="X468" s="107">
        <f t="shared" si="47"/>
        <v>0</v>
      </c>
      <c r="Y468" s="107"/>
      <c r="Z468" s="107"/>
      <c r="AA468" s="108">
        <f>C468+I468-L468-O468-U468-X468-R468</f>
        <v>0</v>
      </c>
      <c r="AB468" s="7">
        <v>45565</v>
      </c>
    </row>
    <row r="469" spans="1:28" ht="15.75" hidden="1" customHeight="1" x14ac:dyDescent="0.25">
      <c r="A469" s="24">
        <v>45568</v>
      </c>
      <c r="B469" s="72" t="s">
        <v>153</v>
      </c>
      <c r="C469" s="25"/>
      <c r="D469" s="25" t="s">
        <v>46</v>
      </c>
      <c r="E469" s="25" t="s">
        <v>128</v>
      </c>
      <c r="F469" s="21">
        <v>25</v>
      </c>
      <c r="G469" s="25" t="s">
        <v>39</v>
      </c>
      <c r="H469" s="21">
        <v>125000</v>
      </c>
      <c r="I469" s="11">
        <f t="shared" si="42"/>
        <v>3125000</v>
      </c>
      <c r="J469" s="31" t="s">
        <v>324</v>
      </c>
      <c r="K469" s="11"/>
      <c r="L469" s="107">
        <f t="shared" si="43"/>
        <v>3125000</v>
      </c>
      <c r="M469" s="107">
        <v>3125000</v>
      </c>
      <c r="N469" s="107"/>
      <c r="O469" s="107">
        <f t="shared" si="44"/>
        <v>0</v>
      </c>
      <c r="P469" s="107"/>
      <c r="Q469" s="107"/>
      <c r="R469" s="107">
        <f t="shared" si="45"/>
        <v>0</v>
      </c>
      <c r="S469" s="107"/>
      <c r="T469" s="107"/>
      <c r="U469" s="107">
        <f t="shared" si="46"/>
        <v>0</v>
      </c>
      <c r="V469" s="107"/>
      <c r="W469" s="107"/>
      <c r="X469" s="107">
        <f t="shared" si="47"/>
        <v>0</v>
      </c>
      <c r="Y469" s="107"/>
      <c r="Z469" s="107"/>
      <c r="AA469" s="108">
        <f>C469+I469-L469-O469-U469-X469-R469</f>
        <v>0</v>
      </c>
      <c r="AB469" s="7">
        <v>45574</v>
      </c>
    </row>
    <row r="470" spans="1:28" ht="15.75" hidden="1" customHeight="1" x14ac:dyDescent="0.25">
      <c r="A470" s="24">
        <v>45568</v>
      </c>
      <c r="B470" s="72" t="s">
        <v>2025</v>
      </c>
      <c r="C470" s="25"/>
      <c r="D470" s="25" t="s">
        <v>46</v>
      </c>
      <c r="E470" s="25" t="s">
        <v>47</v>
      </c>
      <c r="F470" s="25">
        <v>10</v>
      </c>
      <c r="G470" s="25" t="s">
        <v>48</v>
      </c>
      <c r="H470" s="25">
        <v>150000</v>
      </c>
      <c r="I470" s="11">
        <f t="shared" si="42"/>
        <v>1500000</v>
      </c>
      <c r="J470" s="31" t="s">
        <v>324</v>
      </c>
      <c r="K470" s="11"/>
      <c r="L470" s="107">
        <f t="shared" si="43"/>
        <v>0</v>
      </c>
      <c r="M470" s="107"/>
      <c r="N470" s="107"/>
      <c r="O470" s="107">
        <f t="shared" si="44"/>
        <v>0</v>
      </c>
      <c r="P470" s="107"/>
      <c r="Q470" s="107"/>
      <c r="R470" s="107">
        <f t="shared" si="45"/>
        <v>0</v>
      </c>
      <c r="S470" s="107"/>
      <c r="T470" s="107"/>
      <c r="U470" s="107">
        <f t="shared" si="46"/>
        <v>1500000</v>
      </c>
      <c r="V470" s="107">
        <v>1500000</v>
      </c>
      <c r="W470" s="107"/>
      <c r="X470" s="107">
        <f t="shared" si="47"/>
        <v>0</v>
      </c>
      <c r="Y470" s="107"/>
      <c r="Z470" s="107"/>
      <c r="AA470" s="108">
        <f>C470+I470-L470-O470-U470-X470-R470</f>
        <v>0</v>
      </c>
      <c r="AB470" s="7">
        <v>45568</v>
      </c>
    </row>
    <row r="471" spans="1:28" ht="15.75" hidden="1" customHeight="1" x14ac:dyDescent="0.25">
      <c r="A471" s="24">
        <v>45568</v>
      </c>
      <c r="B471" s="72" t="s">
        <v>111</v>
      </c>
      <c r="C471" s="25"/>
      <c r="D471" s="25" t="s">
        <v>52</v>
      </c>
      <c r="E471" s="25" t="s">
        <v>477</v>
      </c>
      <c r="F471" s="21">
        <v>3</v>
      </c>
      <c r="G471" s="25" t="s">
        <v>48</v>
      </c>
      <c r="H471" s="25">
        <v>230000</v>
      </c>
      <c r="I471" s="11">
        <f t="shared" si="42"/>
        <v>690000</v>
      </c>
      <c r="J471" s="31" t="s">
        <v>324</v>
      </c>
      <c r="K471" s="11"/>
      <c r="L471" s="107">
        <f t="shared" si="43"/>
        <v>600000</v>
      </c>
      <c r="M471" s="107">
        <v>600000</v>
      </c>
      <c r="N471" s="107"/>
      <c r="O471" s="107">
        <f t="shared" si="44"/>
        <v>0</v>
      </c>
      <c r="P471" s="107"/>
      <c r="Q471" s="107"/>
      <c r="R471" s="107">
        <f t="shared" si="45"/>
        <v>0</v>
      </c>
      <c r="S471" s="107"/>
      <c r="T471" s="107"/>
      <c r="U471" s="107">
        <f t="shared" si="46"/>
        <v>90000</v>
      </c>
      <c r="V471" s="107">
        <v>90000</v>
      </c>
      <c r="W471" s="107"/>
      <c r="X471" s="107">
        <f t="shared" si="47"/>
        <v>0</v>
      </c>
      <c r="Y471" s="107"/>
      <c r="Z471" s="107"/>
      <c r="AA471" s="108">
        <f>C471+I471-L471-O471-U471-X471-R471</f>
        <v>0</v>
      </c>
      <c r="AB471" s="7">
        <v>45568</v>
      </c>
    </row>
    <row r="472" spans="1:28" ht="15.75" hidden="1" customHeight="1" x14ac:dyDescent="0.25">
      <c r="A472" s="24">
        <v>45568</v>
      </c>
      <c r="B472" s="25" t="s">
        <v>207</v>
      </c>
      <c r="C472" s="25"/>
      <c r="D472" s="25" t="s">
        <v>46</v>
      </c>
      <c r="E472" s="25" t="s">
        <v>139</v>
      </c>
      <c r="F472" s="25">
        <v>1125</v>
      </c>
      <c r="G472" s="25" t="s">
        <v>34</v>
      </c>
      <c r="H472" s="25">
        <v>2105</v>
      </c>
      <c r="I472" s="11">
        <f t="shared" si="42"/>
        <v>2368125</v>
      </c>
      <c r="J472" s="31" t="s">
        <v>312</v>
      </c>
      <c r="K472" s="11"/>
      <c r="L472" s="107">
        <f t="shared" si="43"/>
        <v>0</v>
      </c>
      <c r="M472" s="107"/>
      <c r="N472" s="107"/>
      <c r="O472" s="107">
        <f t="shared" si="44"/>
        <v>2368125</v>
      </c>
      <c r="P472" s="107">
        <v>263000</v>
      </c>
      <c r="Q472" s="107">
        <v>2105125</v>
      </c>
      <c r="R472" s="107">
        <f t="shared" si="45"/>
        <v>0</v>
      </c>
      <c r="S472" s="107"/>
      <c r="T472" s="107"/>
      <c r="U472" s="107">
        <f t="shared" si="46"/>
        <v>0</v>
      </c>
      <c r="V472" s="107"/>
      <c r="W472" s="107"/>
      <c r="X472" s="107">
        <f t="shared" si="47"/>
        <v>0</v>
      </c>
      <c r="Y472" s="107"/>
      <c r="Z472" s="107"/>
      <c r="AA472" s="108">
        <f>C472+I472-L472-O472-U472-X472-R472</f>
        <v>0</v>
      </c>
      <c r="AB472" s="7">
        <v>45568</v>
      </c>
    </row>
    <row r="473" spans="1:28" ht="15.75" hidden="1" customHeight="1" x14ac:dyDescent="0.25">
      <c r="A473" s="24">
        <v>45568</v>
      </c>
      <c r="B473" s="72" t="s">
        <v>251</v>
      </c>
      <c r="C473" s="25"/>
      <c r="D473" s="25" t="s">
        <v>46</v>
      </c>
      <c r="E473" s="25" t="s">
        <v>108</v>
      </c>
      <c r="F473" s="25">
        <v>3000</v>
      </c>
      <c r="G473" s="25" t="s">
        <v>34</v>
      </c>
      <c r="H473" s="25">
        <v>1900</v>
      </c>
      <c r="I473" s="11">
        <f t="shared" si="42"/>
        <v>5700000</v>
      </c>
      <c r="J473" s="31" t="s">
        <v>324</v>
      </c>
      <c r="K473" s="11"/>
      <c r="L473" s="107">
        <f t="shared" si="43"/>
        <v>0</v>
      </c>
      <c r="M473" s="107"/>
      <c r="N473" s="107"/>
      <c r="O473" s="107">
        <f t="shared" si="44"/>
        <v>3800000</v>
      </c>
      <c r="P473" s="107">
        <v>3800000</v>
      </c>
      <c r="Q473" s="107"/>
      <c r="R473" s="107">
        <f t="shared" si="45"/>
        <v>0</v>
      </c>
      <c r="S473" s="107"/>
      <c r="T473" s="107"/>
      <c r="U473" s="107">
        <f t="shared" si="46"/>
        <v>1900000</v>
      </c>
      <c r="V473" s="107">
        <v>1900000</v>
      </c>
      <c r="W473" s="107"/>
      <c r="X473" s="107">
        <f t="shared" si="47"/>
        <v>0</v>
      </c>
      <c r="Y473" s="107"/>
      <c r="Z473" s="107"/>
      <c r="AA473" s="108">
        <f>C473+I473-L473-O473-U473-X473-R473</f>
        <v>0</v>
      </c>
      <c r="AB473" s="7">
        <v>45575</v>
      </c>
    </row>
    <row r="474" spans="1:28" ht="15.75" hidden="1" customHeight="1" x14ac:dyDescent="0.25">
      <c r="A474" s="24">
        <v>45568</v>
      </c>
      <c r="B474" s="72" t="s">
        <v>723</v>
      </c>
      <c r="C474" s="25"/>
      <c r="D474" s="25" t="s">
        <v>46</v>
      </c>
      <c r="E474" s="25" t="s">
        <v>128</v>
      </c>
      <c r="F474" s="25">
        <v>25</v>
      </c>
      <c r="G474" s="25" t="s">
        <v>39</v>
      </c>
      <c r="H474" s="25">
        <v>125000</v>
      </c>
      <c r="I474" s="11">
        <f t="shared" si="42"/>
        <v>3125000</v>
      </c>
      <c r="J474" s="31" t="s">
        <v>324</v>
      </c>
      <c r="K474" s="11"/>
      <c r="L474" s="107">
        <f t="shared" si="43"/>
        <v>0</v>
      </c>
      <c r="M474" s="107"/>
      <c r="N474" s="107"/>
      <c r="O474" s="107">
        <f t="shared" si="44"/>
        <v>0</v>
      </c>
      <c r="P474" s="107"/>
      <c r="Q474" s="107"/>
      <c r="R474" s="107">
        <f t="shared" si="45"/>
        <v>0</v>
      </c>
      <c r="S474" s="107"/>
      <c r="T474" s="107"/>
      <c r="U474" s="107">
        <f t="shared" si="46"/>
        <v>3125000</v>
      </c>
      <c r="V474" s="107">
        <v>3125000</v>
      </c>
      <c r="W474" s="107"/>
      <c r="X474" s="107">
        <f t="shared" si="47"/>
        <v>0</v>
      </c>
      <c r="Y474" s="107"/>
      <c r="Z474" s="107"/>
      <c r="AA474" s="108">
        <f>C474+I474-L474-O474-U474-X474-R474</f>
        <v>0</v>
      </c>
      <c r="AB474" s="7">
        <v>45583</v>
      </c>
    </row>
    <row r="475" spans="1:28" ht="15.75" hidden="1" customHeight="1" x14ac:dyDescent="0.25">
      <c r="A475" s="24">
        <v>45568</v>
      </c>
      <c r="B475" s="72" t="s">
        <v>96</v>
      </c>
      <c r="C475" s="25"/>
      <c r="D475" s="25" t="s">
        <v>46</v>
      </c>
      <c r="E475" s="25" t="s">
        <v>225</v>
      </c>
      <c r="F475" s="25">
        <v>1400</v>
      </c>
      <c r="G475" s="25" t="s">
        <v>34</v>
      </c>
      <c r="H475" s="25">
        <v>2720</v>
      </c>
      <c r="I475" s="11">
        <f t="shared" si="42"/>
        <v>3808000</v>
      </c>
      <c r="J475" s="31" t="s">
        <v>324</v>
      </c>
      <c r="K475" s="11"/>
      <c r="L475" s="107">
        <f t="shared" si="43"/>
        <v>1755000</v>
      </c>
      <c r="M475" s="107">
        <v>1755000</v>
      </c>
      <c r="N475" s="107"/>
      <c r="O475" s="107">
        <f t="shared" si="44"/>
        <v>0</v>
      </c>
      <c r="P475" s="107"/>
      <c r="Q475" s="107"/>
      <c r="R475" s="107">
        <f t="shared" si="45"/>
        <v>0</v>
      </c>
      <c r="S475" s="107"/>
      <c r="T475" s="107"/>
      <c r="U475" s="107">
        <f t="shared" si="46"/>
        <v>2053000</v>
      </c>
      <c r="V475" s="107">
        <v>2053000</v>
      </c>
      <c r="W475" s="107"/>
      <c r="X475" s="107">
        <f t="shared" si="47"/>
        <v>0</v>
      </c>
      <c r="Y475" s="107"/>
      <c r="Z475" s="107"/>
      <c r="AA475" s="108">
        <f>C475+I475-L475-O475-U475-X475-R475</f>
        <v>0</v>
      </c>
      <c r="AB475" s="7">
        <v>45587</v>
      </c>
    </row>
    <row r="476" spans="1:28" ht="15.75" hidden="1" customHeight="1" x14ac:dyDescent="0.25">
      <c r="A476" s="24">
        <v>45568</v>
      </c>
      <c r="B476" s="25" t="s">
        <v>495</v>
      </c>
      <c r="C476" s="25"/>
      <c r="D476" s="25" t="s">
        <v>52</v>
      </c>
      <c r="E476" s="25" t="s">
        <v>53</v>
      </c>
      <c r="F476" s="25">
        <v>3</v>
      </c>
      <c r="G476" s="25" t="s">
        <v>23</v>
      </c>
      <c r="H476" s="25">
        <v>350000</v>
      </c>
      <c r="I476" s="11">
        <f t="shared" si="42"/>
        <v>1050000</v>
      </c>
      <c r="J476" s="31" t="s">
        <v>312</v>
      </c>
      <c r="K476" s="11"/>
      <c r="L476" s="107">
        <f t="shared" si="43"/>
        <v>0</v>
      </c>
      <c r="M476" s="107"/>
      <c r="N476" s="107"/>
      <c r="O476" s="107">
        <f t="shared" si="44"/>
        <v>0</v>
      </c>
      <c r="P476" s="107"/>
      <c r="Q476" s="107"/>
      <c r="R476" s="107">
        <f t="shared" si="45"/>
        <v>1050000</v>
      </c>
      <c r="S476" s="107">
        <v>1050000</v>
      </c>
      <c r="T476" s="107"/>
      <c r="U476" s="107">
        <f t="shared" si="46"/>
        <v>0</v>
      </c>
      <c r="V476" s="107"/>
      <c r="W476" s="107"/>
      <c r="X476" s="107">
        <f t="shared" si="47"/>
        <v>0</v>
      </c>
      <c r="Y476" s="107"/>
      <c r="Z476" s="107"/>
      <c r="AA476" s="108">
        <f>C476+I476-L476-O476-U476-X476-R476</f>
        <v>0</v>
      </c>
      <c r="AB476" s="7">
        <v>45568</v>
      </c>
    </row>
    <row r="477" spans="1:28" ht="15.75" hidden="1" customHeight="1" x14ac:dyDescent="0.25">
      <c r="A477" s="24">
        <v>45568</v>
      </c>
      <c r="B477" s="25" t="s">
        <v>495</v>
      </c>
      <c r="C477" s="25"/>
      <c r="D477" s="25" t="s">
        <v>52</v>
      </c>
      <c r="E477" s="25" t="s">
        <v>363</v>
      </c>
      <c r="F477" s="25">
        <v>10</v>
      </c>
      <c r="G477" s="25" t="s">
        <v>48</v>
      </c>
      <c r="H477" s="25">
        <v>215000</v>
      </c>
      <c r="I477" s="11">
        <f t="shared" si="42"/>
        <v>2150000</v>
      </c>
      <c r="J477" s="31" t="s">
        <v>312</v>
      </c>
      <c r="K477" s="11"/>
      <c r="L477" s="107">
        <f t="shared" si="43"/>
        <v>0</v>
      </c>
      <c r="M477" s="107"/>
      <c r="N477" s="107"/>
      <c r="O477" s="107">
        <f t="shared" si="44"/>
        <v>0</v>
      </c>
      <c r="P477" s="107"/>
      <c r="Q477" s="107"/>
      <c r="R477" s="107">
        <f t="shared" si="45"/>
        <v>2150000</v>
      </c>
      <c r="S477" s="107">
        <v>2150000</v>
      </c>
      <c r="T477" s="107"/>
      <c r="U477" s="107">
        <f t="shared" si="46"/>
        <v>0</v>
      </c>
      <c r="V477" s="107"/>
      <c r="W477" s="107"/>
      <c r="X477" s="107">
        <f t="shared" si="47"/>
        <v>0</v>
      </c>
      <c r="Y477" s="107"/>
      <c r="Z477" s="107"/>
      <c r="AA477" s="108">
        <f>C477+I477-L477-O477-U477-X477-R477</f>
        <v>0</v>
      </c>
      <c r="AB477" s="7">
        <v>45568</v>
      </c>
    </row>
    <row r="478" spans="1:28" ht="15.75" hidden="1" customHeight="1" x14ac:dyDescent="0.25">
      <c r="A478" s="24">
        <v>45569</v>
      </c>
      <c r="B478" s="25" t="s">
        <v>984</v>
      </c>
      <c r="C478" s="25"/>
      <c r="D478" s="25" t="s">
        <v>52</v>
      </c>
      <c r="E478" s="25" t="s">
        <v>148</v>
      </c>
      <c r="F478" s="25">
        <v>2</v>
      </c>
      <c r="G478" s="25" t="s">
        <v>23</v>
      </c>
      <c r="H478" s="25">
        <v>450000</v>
      </c>
      <c r="I478" s="11">
        <f t="shared" si="42"/>
        <v>900000</v>
      </c>
      <c r="J478" s="31" t="s">
        <v>312</v>
      </c>
      <c r="K478" s="11"/>
      <c r="L478" s="107">
        <f t="shared" si="43"/>
        <v>0</v>
      </c>
      <c r="M478" s="107"/>
      <c r="N478" s="107"/>
      <c r="O478" s="107">
        <f t="shared" si="44"/>
        <v>900000</v>
      </c>
      <c r="P478" s="107">
        <v>900000</v>
      </c>
      <c r="Q478" s="107"/>
      <c r="R478" s="107">
        <f t="shared" si="45"/>
        <v>0</v>
      </c>
      <c r="S478" s="107"/>
      <c r="T478" s="107"/>
      <c r="U478" s="107">
        <f t="shared" si="46"/>
        <v>0</v>
      </c>
      <c r="V478" s="107"/>
      <c r="W478" s="107"/>
      <c r="X478" s="107">
        <f t="shared" si="47"/>
        <v>0</v>
      </c>
      <c r="Y478" s="107"/>
      <c r="Z478" s="107"/>
      <c r="AA478" s="108">
        <f>C478+I478-L478-O478-U478-X478-R478</f>
        <v>0</v>
      </c>
      <c r="AB478" s="7">
        <v>45576</v>
      </c>
    </row>
    <row r="479" spans="1:28" ht="15.75" hidden="1" customHeight="1" x14ac:dyDescent="0.25">
      <c r="A479" s="24">
        <v>45569</v>
      </c>
      <c r="B479" s="25" t="s">
        <v>37</v>
      </c>
      <c r="C479" s="25"/>
      <c r="D479" s="25" t="s">
        <v>52</v>
      </c>
      <c r="E479" s="25" t="s">
        <v>394</v>
      </c>
      <c r="F479" s="21">
        <v>2</v>
      </c>
      <c r="G479" s="25" t="s">
        <v>48</v>
      </c>
      <c r="H479" s="21">
        <v>230000</v>
      </c>
      <c r="I479" s="11">
        <f t="shared" si="42"/>
        <v>460000</v>
      </c>
      <c r="J479" s="31" t="s">
        <v>324</v>
      </c>
      <c r="K479" s="11"/>
      <c r="L479" s="107">
        <f t="shared" si="43"/>
        <v>0</v>
      </c>
      <c r="M479" s="107"/>
      <c r="N479" s="107"/>
      <c r="O479" s="107">
        <f t="shared" si="44"/>
        <v>0</v>
      </c>
      <c r="P479" s="107"/>
      <c r="Q479" s="107"/>
      <c r="R479" s="107">
        <f t="shared" si="45"/>
        <v>0</v>
      </c>
      <c r="S479" s="107"/>
      <c r="T479" s="107"/>
      <c r="U479" s="107">
        <f t="shared" si="46"/>
        <v>460000</v>
      </c>
      <c r="V479" s="107">
        <v>460000</v>
      </c>
      <c r="W479" s="107"/>
      <c r="X479" s="107">
        <f t="shared" si="47"/>
        <v>0</v>
      </c>
      <c r="Y479" s="107"/>
      <c r="Z479" s="107"/>
      <c r="AA479" s="108">
        <f>C479+I479-L479-O479-U479-X479-R479</f>
        <v>0</v>
      </c>
      <c r="AB479" s="7">
        <v>45569</v>
      </c>
    </row>
    <row r="480" spans="1:28" ht="15.75" hidden="1" customHeight="1" x14ac:dyDescent="0.25">
      <c r="A480" s="24">
        <v>45569</v>
      </c>
      <c r="B480" s="25" t="s">
        <v>511</v>
      </c>
      <c r="C480" s="25"/>
      <c r="D480" s="25" t="s">
        <v>52</v>
      </c>
      <c r="E480" s="25" t="s">
        <v>130</v>
      </c>
      <c r="F480" s="25">
        <v>10</v>
      </c>
      <c r="G480" s="25" t="s">
        <v>77</v>
      </c>
      <c r="H480" s="25">
        <v>50000</v>
      </c>
      <c r="I480" s="11">
        <f t="shared" si="42"/>
        <v>500000</v>
      </c>
      <c r="J480" s="31" t="s">
        <v>312</v>
      </c>
      <c r="K480" s="11"/>
      <c r="L480" s="107">
        <f t="shared" si="43"/>
        <v>0</v>
      </c>
      <c r="M480" s="107"/>
      <c r="N480" s="107"/>
      <c r="O480" s="107">
        <f t="shared" si="44"/>
        <v>500000</v>
      </c>
      <c r="P480" s="107">
        <v>500000</v>
      </c>
      <c r="Q480" s="107"/>
      <c r="R480" s="107">
        <f t="shared" si="45"/>
        <v>0</v>
      </c>
      <c r="S480" s="107"/>
      <c r="T480" s="107"/>
      <c r="U480" s="107">
        <f t="shared" si="46"/>
        <v>0</v>
      </c>
      <c r="V480" s="107"/>
      <c r="W480" s="107"/>
      <c r="X480" s="107">
        <f t="shared" si="47"/>
        <v>0</v>
      </c>
      <c r="Y480" s="107"/>
      <c r="Z480" s="107"/>
      <c r="AA480" s="108">
        <f>C480+I480-L480-O480-U480-X480-R480</f>
        <v>0</v>
      </c>
      <c r="AB480" s="7">
        <v>45568</v>
      </c>
    </row>
    <row r="481" spans="1:28" ht="15.75" hidden="1" customHeight="1" x14ac:dyDescent="0.25">
      <c r="A481" s="24">
        <v>45569</v>
      </c>
      <c r="B481" s="25" t="s">
        <v>2031</v>
      </c>
      <c r="C481" s="25"/>
      <c r="D481" s="25" t="s">
        <v>52</v>
      </c>
      <c r="E481" s="25" t="s">
        <v>129</v>
      </c>
      <c r="F481" s="25">
        <v>12</v>
      </c>
      <c r="G481" s="25" t="s">
        <v>77</v>
      </c>
      <c r="H481" s="25">
        <v>65000</v>
      </c>
      <c r="I481" s="11">
        <f t="shared" si="42"/>
        <v>780000</v>
      </c>
      <c r="J481" s="31" t="s">
        <v>312</v>
      </c>
      <c r="K481" s="11" t="s">
        <v>1824</v>
      </c>
      <c r="L481" s="107">
        <f t="shared" si="43"/>
        <v>0</v>
      </c>
      <c r="M481" s="107"/>
      <c r="N481" s="107"/>
      <c r="O481" s="107">
        <f t="shared" si="44"/>
        <v>780000</v>
      </c>
      <c r="P481" s="107">
        <v>780000</v>
      </c>
      <c r="Q481" s="107"/>
      <c r="R481" s="107">
        <f t="shared" si="45"/>
        <v>0</v>
      </c>
      <c r="S481" s="107"/>
      <c r="T481" s="107"/>
      <c r="U481" s="107">
        <f t="shared" si="46"/>
        <v>0</v>
      </c>
      <c r="V481" s="107"/>
      <c r="W481" s="107"/>
      <c r="X481" s="107">
        <f t="shared" si="47"/>
        <v>0</v>
      </c>
      <c r="Y481" s="107"/>
      <c r="Z481" s="107"/>
      <c r="AA481" s="108">
        <f>C481+I481-L481-O481-U481-X481-R481</f>
        <v>0</v>
      </c>
      <c r="AB481" s="7">
        <v>45534</v>
      </c>
    </row>
    <row r="482" spans="1:28" ht="15.75" hidden="1" customHeight="1" x14ac:dyDescent="0.25">
      <c r="A482" s="24">
        <v>45569</v>
      </c>
      <c r="B482" s="25" t="s">
        <v>2031</v>
      </c>
      <c r="C482" s="25"/>
      <c r="D482" s="25" t="s">
        <v>52</v>
      </c>
      <c r="E482" s="25" t="s">
        <v>591</v>
      </c>
      <c r="F482" s="25">
        <v>20</v>
      </c>
      <c r="G482" s="25" t="s">
        <v>77</v>
      </c>
      <c r="H482" s="25">
        <v>45000</v>
      </c>
      <c r="I482" s="11">
        <f t="shared" si="42"/>
        <v>900000</v>
      </c>
      <c r="J482" s="31" t="s">
        <v>312</v>
      </c>
      <c r="K482" s="11"/>
      <c r="L482" s="107">
        <f t="shared" si="43"/>
        <v>0</v>
      </c>
      <c r="M482" s="107"/>
      <c r="N482" s="107"/>
      <c r="O482" s="107">
        <f t="shared" si="44"/>
        <v>900000</v>
      </c>
      <c r="P482" s="107">
        <v>900000</v>
      </c>
      <c r="Q482" s="107"/>
      <c r="R482" s="107">
        <f t="shared" si="45"/>
        <v>0</v>
      </c>
      <c r="S482" s="107"/>
      <c r="T482" s="107"/>
      <c r="U482" s="107">
        <f t="shared" si="46"/>
        <v>0</v>
      </c>
      <c r="V482" s="107"/>
      <c r="W482" s="107"/>
      <c r="X482" s="107">
        <f t="shared" si="47"/>
        <v>0</v>
      </c>
      <c r="Y482" s="107"/>
      <c r="Z482" s="107"/>
      <c r="AA482" s="108">
        <f>C482+I482-L482-O482-U482-X482-R482</f>
        <v>0</v>
      </c>
      <c r="AB482" s="7">
        <v>45575</v>
      </c>
    </row>
    <row r="483" spans="1:28" ht="15.75" hidden="1" customHeight="1" x14ac:dyDescent="0.25">
      <c r="A483" s="24">
        <v>45569</v>
      </c>
      <c r="B483" s="25" t="s">
        <v>256</v>
      </c>
      <c r="C483" s="25"/>
      <c r="D483" s="25" t="s">
        <v>52</v>
      </c>
      <c r="E483" s="25" t="s">
        <v>218</v>
      </c>
      <c r="F483" s="25">
        <v>2.5</v>
      </c>
      <c r="G483" s="25" t="s">
        <v>39</v>
      </c>
      <c r="H483" s="25">
        <v>90000</v>
      </c>
      <c r="I483" s="11">
        <f t="shared" si="42"/>
        <v>225000</v>
      </c>
      <c r="J483" s="31" t="s">
        <v>324</v>
      </c>
      <c r="K483" s="11"/>
      <c r="L483" s="107">
        <f t="shared" si="43"/>
        <v>150000</v>
      </c>
      <c r="M483" s="107"/>
      <c r="N483" s="107">
        <v>150000</v>
      </c>
      <c r="O483" s="107">
        <f t="shared" si="44"/>
        <v>75000</v>
      </c>
      <c r="P483" s="107">
        <v>75000</v>
      </c>
      <c r="Q483" s="107"/>
      <c r="R483" s="107">
        <f t="shared" si="45"/>
        <v>0</v>
      </c>
      <c r="S483" s="107"/>
      <c r="T483" s="107"/>
      <c r="U483" s="107">
        <f t="shared" si="46"/>
        <v>0</v>
      </c>
      <c r="V483" s="107"/>
      <c r="W483" s="107"/>
      <c r="X483" s="107">
        <f t="shared" si="47"/>
        <v>0</v>
      </c>
      <c r="Y483" s="107"/>
      <c r="Z483" s="107"/>
      <c r="AA483" s="108">
        <f>C483+I483-L483-O483-U483-X483-R483</f>
        <v>0</v>
      </c>
      <c r="AB483" s="7">
        <v>45576</v>
      </c>
    </row>
    <row r="484" spans="1:28" ht="15.75" hidden="1" customHeight="1" x14ac:dyDescent="0.25">
      <c r="A484" s="24">
        <v>45569</v>
      </c>
      <c r="B484" s="25" t="s">
        <v>256</v>
      </c>
      <c r="C484" s="25"/>
      <c r="D484" s="25" t="s">
        <v>52</v>
      </c>
      <c r="E484" s="25" t="s">
        <v>400</v>
      </c>
      <c r="F484" s="25">
        <v>2.5</v>
      </c>
      <c r="G484" s="25" t="s">
        <v>39</v>
      </c>
      <c r="H484" s="25">
        <v>90000</v>
      </c>
      <c r="I484" s="11">
        <f t="shared" si="42"/>
        <v>225000</v>
      </c>
      <c r="J484" s="31" t="s">
        <v>324</v>
      </c>
      <c r="K484" s="11"/>
      <c r="L484" s="107">
        <f t="shared" si="43"/>
        <v>0</v>
      </c>
      <c r="M484" s="107"/>
      <c r="N484" s="107"/>
      <c r="O484" s="107">
        <f t="shared" si="44"/>
        <v>225000</v>
      </c>
      <c r="P484" s="107">
        <v>225000</v>
      </c>
      <c r="Q484" s="107"/>
      <c r="R484" s="107">
        <f t="shared" si="45"/>
        <v>0</v>
      </c>
      <c r="S484" s="107"/>
      <c r="T484" s="107"/>
      <c r="U484" s="107">
        <f t="shared" si="46"/>
        <v>0</v>
      </c>
      <c r="V484" s="107"/>
      <c r="W484" s="107"/>
      <c r="X484" s="107">
        <f t="shared" si="47"/>
        <v>0</v>
      </c>
      <c r="Y484" s="107"/>
      <c r="Z484" s="107"/>
      <c r="AA484" s="108">
        <f>C484+I484-L484-O484-U484-X484-R484</f>
        <v>0</v>
      </c>
      <c r="AB484" s="7">
        <v>45580</v>
      </c>
    </row>
    <row r="485" spans="1:28" ht="15.75" hidden="1" customHeight="1" x14ac:dyDescent="0.25">
      <c r="A485" s="24">
        <v>45569</v>
      </c>
      <c r="B485" s="25" t="s">
        <v>256</v>
      </c>
      <c r="C485" s="25"/>
      <c r="D485" s="25" t="s">
        <v>52</v>
      </c>
      <c r="E485" s="25" t="s">
        <v>1585</v>
      </c>
      <c r="F485" s="25">
        <v>2.5</v>
      </c>
      <c r="G485" s="25" t="s">
        <v>39</v>
      </c>
      <c r="H485" s="25">
        <v>90000</v>
      </c>
      <c r="I485" s="11">
        <f t="shared" si="42"/>
        <v>225000</v>
      </c>
      <c r="J485" s="31" t="s">
        <v>324</v>
      </c>
      <c r="K485" s="11"/>
      <c r="L485" s="107">
        <f t="shared" si="43"/>
        <v>0</v>
      </c>
      <c r="M485" s="107"/>
      <c r="N485" s="107"/>
      <c r="O485" s="107">
        <f t="shared" si="44"/>
        <v>225000</v>
      </c>
      <c r="P485" s="107">
        <v>225000</v>
      </c>
      <c r="Q485" s="107"/>
      <c r="R485" s="107">
        <f t="shared" si="45"/>
        <v>0</v>
      </c>
      <c r="S485" s="107"/>
      <c r="T485" s="107"/>
      <c r="U485" s="107">
        <f t="shared" si="46"/>
        <v>0</v>
      </c>
      <c r="V485" s="107"/>
      <c r="W485" s="107"/>
      <c r="X485" s="107">
        <f t="shared" si="47"/>
        <v>0</v>
      </c>
      <c r="Y485" s="107"/>
      <c r="Z485" s="107"/>
      <c r="AA485" s="108">
        <f>C485+I485-L485-O485-U485-X485-R485</f>
        <v>0</v>
      </c>
      <c r="AB485" s="7">
        <v>45580</v>
      </c>
    </row>
    <row r="486" spans="1:28" ht="15.75" hidden="1" customHeight="1" x14ac:dyDescent="0.25">
      <c r="A486" s="24">
        <v>45569</v>
      </c>
      <c r="B486" s="25" t="s">
        <v>256</v>
      </c>
      <c r="C486" s="25"/>
      <c r="D486" s="25" t="s">
        <v>52</v>
      </c>
      <c r="E486" s="25" t="s">
        <v>217</v>
      </c>
      <c r="F486" s="25">
        <v>5</v>
      </c>
      <c r="G486" s="25" t="s">
        <v>39</v>
      </c>
      <c r="H486" s="25">
        <v>90000</v>
      </c>
      <c r="I486" s="11">
        <f t="shared" si="42"/>
        <v>450000</v>
      </c>
      <c r="J486" s="31" t="s">
        <v>324</v>
      </c>
      <c r="K486" s="11"/>
      <c r="L486" s="107">
        <f t="shared" si="43"/>
        <v>0</v>
      </c>
      <c r="M486" s="107"/>
      <c r="N486" s="107"/>
      <c r="O486" s="107">
        <f t="shared" si="44"/>
        <v>450000</v>
      </c>
      <c r="P486" s="107">
        <v>450000</v>
      </c>
      <c r="Q486" s="107"/>
      <c r="R486" s="107">
        <f t="shared" si="45"/>
        <v>0</v>
      </c>
      <c r="S486" s="107"/>
      <c r="T486" s="107"/>
      <c r="U486" s="107">
        <f t="shared" si="46"/>
        <v>0</v>
      </c>
      <c r="V486" s="107"/>
      <c r="W486" s="107"/>
      <c r="X486" s="107">
        <f t="shared" si="47"/>
        <v>0</v>
      </c>
      <c r="Y486" s="107"/>
      <c r="Z486" s="107"/>
      <c r="AA486" s="108">
        <f>C486+I486-L486-O486-U486-X486-R486</f>
        <v>0</v>
      </c>
      <c r="AB486" s="7">
        <v>45580</v>
      </c>
    </row>
    <row r="487" spans="1:28" ht="15.75" hidden="1" customHeight="1" x14ac:dyDescent="0.25">
      <c r="A487" s="24">
        <v>45569</v>
      </c>
      <c r="B487" s="25" t="s">
        <v>256</v>
      </c>
      <c r="C487" s="25"/>
      <c r="D487" s="25" t="s">
        <v>52</v>
      </c>
      <c r="E487" s="25" t="s">
        <v>154</v>
      </c>
      <c r="F487" s="25">
        <v>7000</v>
      </c>
      <c r="G487" s="25" t="s">
        <v>34</v>
      </c>
      <c r="H487" s="25">
        <v>1065</v>
      </c>
      <c r="I487" s="11">
        <f t="shared" si="42"/>
        <v>7455000</v>
      </c>
      <c r="J487" s="31" t="s">
        <v>324</v>
      </c>
      <c r="K487" s="11"/>
      <c r="L487" s="107">
        <f t="shared" si="43"/>
        <v>0</v>
      </c>
      <c r="M487" s="107"/>
      <c r="N487" s="107"/>
      <c r="O487" s="107">
        <f t="shared" si="44"/>
        <v>7455000</v>
      </c>
      <c r="P487" s="107">
        <v>7455000</v>
      </c>
      <c r="Q487" s="107"/>
      <c r="R487" s="107">
        <f t="shared" si="45"/>
        <v>0</v>
      </c>
      <c r="S487" s="107"/>
      <c r="T487" s="107"/>
      <c r="U487" s="107">
        <f t="shared" si="46"/>
        <v>0</v>
      </c>
      <c r="V487" s="107"/>
      <c r="W487" s="107"/>
      <c r="X487" s="107">
        <f t="shared" si="47"/>
        <v>0</v>
      </c>
      <c r="Y487" s="107"/>
      <c r="Z487" s="107"/>
      <c r="AA487" s="108">
        <f>C487+I487-L487-O487-U487-X487-R487</f>
        <v>0</v>
      </c>
      <c r="AB487" s="7">
        <v>45580</v>
      </c>
    </row>
    <row r="488" spans="1:28" ht="15.75" hidden="1" customHeight="1" x14ac:dyDescent="0.25">
      <c r="A488" s="24">
        <v>45569</v>
      </c>
      <c r="B488" s="25" t="s">
        <v>308</v>
      </c>
      <c r="C488" s="25"/>
      <c r="D488" s="25" t="s">
        <v>52</v>
      </c>
      <c r="E488" s="25" t="s">
        <v>158</v>
      </c>
      <c r="F488" s="25">
        <v>60.2</v>
      </c>
      <c r="G488" s="25" t="s">
        <v>39</v>
      </c>
      <c r="H488" s="25">
        <v>44000</v>
      </c>
      <c r="I488" s="11">
        <f t="shared" si="42"/>
        <v>2648800</v>
      </c>
      <c r="J488" s="31" t="s">
        <v>324</v>
      </c>
      <c r="K488" s="11"/>
      <c r="L488" s="107">
        <f t="shared" si="43"/>
        <v>0</v>
      </c>
      <c r="M488" s="107"/>
      <c r="N488" s="107"/>
      <c r="O488" s="107">
        <f t="shared" si="44"/>
        <v>0</v>
      </c>
      <c r="P488" s="107"/>
      <c r="Q488" s="107"/>
      <c r="R488" s="107">
        <f t="shared" si="45"/>
        <v>0</v>
      </c>
      <c r="S488" s="107"/>
      <c r="T488" s="107"/>
      <c r="U488" s="107">
        <f t="shared" si="46"/>
        <v>2648800</v>
      </c>
      <c r="V488" s="107">
        <v>2648800</v>
      </c>
      <c r="W488" s="107"/>
      <c r="X488" s="107">
        <f t="shared" si="47"/>
        <v>0</v>
      </c>
      <c r="Y488" s="107"/>
      <c r="Z488" s="107"/>
      <c r="AA488" s="108">
        <f>C488+I488-L488-O488-U488-X488-R488</f>
        <v>0</v>
      </c>
      <c r="AB488" s="7">
        <v>45569</v>
      </c>
    </row>
    <row r="489" spans="1:28" ht="15.75" hidden="1" customHeight="1" x14ac:dyDescent="0.25">
      <c r="A489" s="24">
        <v>45569</v>
      </c>
      <c r="B489" s="25" t="s">
        <v>122</v>
      </c>
      <c r="C489" s="25"/>
      <c r="D489" s="25" t="s">
        <v>46</v>
      </c>
      <c r="E489" s="25" t="s">
        <v>42</v>
      </c>
      <c r="F489" s="25">
        <v>5200</v>
      </c>
      <c r="G489" s="25" t="s">
        <v>34</v>
      </c>
      <c r="H489" s="25">
        <v>3800</v>
      </c>
      <c r="I489" s="11">
        <f t="shared" si="42"/>
        <v>19760000</v>
      </c>
      <c r="J489" s="31" t="s">
        <v>312</v>
      </c>
      <c r="K489" s="11"/>
      <c r="L489" s="107">
        <f t="shared" si="43"/>
        <v>0</v>
      </c>
      <c r="M489" s="107"/>
      <c r="N489" s="107"/>
      <c r="O489" s="107">
        <f t="shared" si="44"/>
        <v>19760000</v>
      </c>
      <c r="P489" s="107">
        <v>19760000</v>
      </c>
      <c r="Q489" s="107"/>
      <c r="R489" s="107">
        <f t="shared" si="45"/>
        <v>0</v>
      </c>
      <c r="S489" s="107"/>
      <c r="T489" s="107"/>
      <c r="U489" s="107">
        <f t="shared" si="46"/>
        <v>0</v>
      </c>
      <c r="V489" s="107"/>
      <c r="W489" s="107"/>
      <c r="X489" s="107">
        <f t="shared" si="47"/>
        <v>0</v>
      </c>
      <c r="Y489" s="107"/>
      <c r="Z489" s="107"/>
      <c r="AA489" s="108">
        <f>C489+I489-L489-O489-U489-X489-R489</f>
        <v>0</v>
      </c>
      <c r="AB489" s="7">
        <v>45580</v>
      </c>
    </row>
    <row r="490" spans="1:28" ht="15.75" hidden="1" customHeight="1" x14ac:dyDescent="0.25">
      <c r="A490" s="24">
        <v>45569</v>
      </c>
      <c r="B490" s="25" t="s">
        <v>310</v>
      </c>
      <c r="C490" s="25"/>
      <c r="D490" s="25" t="s">
        <v>46</v>
      </c>
      <c r="E490" s="25" t="s">
        <v>81</v>
      </c>
      <c r="F490" s="25">
        <v>138.69999999999999</v>
      </c>
      <c r="G490" s="25" t="s">
        <v>39</v>
      </c>
      <c r="H490" s="25">
        <v>45000</v>
      </c>
      <c r="I490" s="11">
        <f t="shared" si="42"/>
        <v>6241499.9999999991</v>
      </c>
      <c r="J490" s="31" t="s">
        <v>324</v>
      </c>
      <c r="K490" s="11"/>
      <c r="L490" s="107">
        <f t="shared" si="43"/>
        <v>0</v>
      </c>
      <c r="M490" s="107"/>
      <c r="N490" s="107"/>
      <c r="O490" s="107">
        <f t="shared" si="44"/>
        <v>0</v>
      </c>
      <c r="P490" s="107"/>
      <c r="Q490" s="107"/>
      <c r="R490" s="107">
        <f t="shared" si="45"/>
        <v>0</v>
      </c>
      <c r="S490" s="107"/>
      <c r="T490" s="107"/>
      <c r="U490" s="107">
        <f t="shared" si="46"/>
        <v>6241500</v>
      </c>
      <c r="V490" s="107">
        <v>6241500</v>
      </c>
      <c r="W490" s="107"/>
      <c r="X490" s="107">
        <f t="shared" si="47"/>
        <v>0</v>
      </c>
      <c r="Y490" s="107"/>
      <c r="Z490" s="107"/>
      <c r="AA490" s="108">
        <f>C490+I490-L490-O490-U490-X490-R490</f>
        <v>-9.3132257461547852E-10</v>
      </c>
      <c r="AB490" s="7">
        <v>45569</v>
      </c>
    </row>
    <row r="491" spans="1:28" ht="15.75" hidden="1" customHeight="1" x14ac:dyDescent="0.25">
      <c r="A491" s="24">
        <v>45569</v>
      </c>
      <c r="B491" s="25" t="s">
        <v>393</v>
      </c>
      <c r="C491" s="25"/>
      <c r="D491" s="25" t="s">
        <v>46</v>
      </c>
      <c r="E491" s="25" t="s">
        <v>58</v>
      </c>
      <c r="F491" s="21">
        <v>400</v>
      </c>
      <c r="G491" s="25" t="s">
        <v>34</v>
      </c>
      <c r="H491" s="21">
        <v>2000</v>
      </c>
      <c r="I491" s="11">
        <f t="shared" si="42"/>
        <v>800000</v>
      </c>
      <c r="J491" s="31" t="s">
        <v>312</v>
      </c>
      <c r="K491" s="11"/>
      <c r="L491" s="107">
        <f t="shared" si="43"/>
        <v>0</v>
      </c>
      <c r="M491" s="107"/>
      <c r="N491" s="107"/>
      <c r="O491" s="107">
        <f t="shared" si="44"/>
        <v>800000</v>
      </c>
      <c r="P491" s="107">
        <v>800000</v>
      </c>
      <c r="Q491" s="107"/>
      <c r="R491" s="107">
        <f t="shared" si="45"/>
        <v>0</v>
      </c>
      <c r="S491" s="107"/>
      <c r="T491" s="107"/>
      <c r="U491" s="107">
        <f t="shared" si="46"/>
        <v>0</v>
      </c>
      <c r="V491" s="107"/>
      <c r="W491" s="107"/>
      <c r="X491" s="107">
        <f t="shared" si="47"/>
        <v>0</v>
      </c>
      <c r="Y491" s="107"/>
      <c r="Z491" s="107"/>
      <c r="AA491" s="108">
        <f>C491+I491-L491-O491-U491-X491-R491</f>
        <v>0</v>
      </c>
      <c r="AB491" s="7">
        <v>45569</v>
      </c>
    </row>
    <row r="492" spans="1:28" ht="15.75" hidden="1" customHeight="1" x14ac:dyDescent="0.25">
      <c r="A492" s="24">
        <v>45569</v>
      </c>
      <c r="B492" s="25" t="s">
        <v>344</v>
      </c>
      <c r="C492" s="25"/>
      <c r="D492" s="25" t="s">
        <v>46</v>
      </c>
      <c r="E492" s="25" t="s">
        <v>120</v>
      </c>
      <c r="F492" s="25">
        <v>25.5</v>
      </c>
      <c r="G492" s="25" t="s">
        <v>39</v>
      </c>
      <c r="H492" s="25">
        <v>46000</v>
      </c>
      <c r="I492" s="11">
        <f t="shared" si="42"/>
        <v>1173000</v>
      </c>
      <c r="J492" s="31" t="s">
        <v>312</v>
      </c>
      <c r="K492" s="11"/>
      <c r="L492" s="107">
        <f t="shared" si="43"/>
        <v>0</v>
      </c>
      <c r="M492" s="107"/>
      <c r="N492" s="107"/>
      <c r="O492" s="107">
        <f t="shared" si="44"/>
        <v>1173000</v>
      </c>
      <c r="P492" s="107">
        <v>1173000</v>
      </c>
      <c r="Q492" s="107"/>
      <c r="R492" s="107">
        <f t="shared" si="45"/>
        <v>0</v>
      </c>
      <c r="S492" s="107"/>
      <c r="T492" s="107"/>
      <c r="U492" s="107">
        <f t="shared" si="46"/>
        <v>0</v>
      </c>
      <c r="V492" s="107"/>
      <c r="W492" s="107"/>
      <c r="X492" s="107">
        <f t="shared" si="47"/>
        <v>0</v>
      </c>
      <c r="Y492" s="107"/>
      <c r="Z492" s="107"/>
      <c r="AA492" s="108">
        <f>C492+I492-L492-O492-U492-X492-R492</f>
        <v>0</v>
      </c>
      <c r="AB492" s="7">
        <v>45581</v>
      </c>
    </row>
    <row r="493" spans="1:28" ht="15.75" hidden="1" customHeight="1" x14ac:dyDescent="0.25">
      <c r="A493" s="24">
        <v>45569</v>
      </c>
      <c r="B493" s="25" t="s">
        <v>344</v>
      </c>
      <c r="C493" s="25"/>
      <c r="D493" s="25" t="s">
        <v>46</v>
      </c>
      <c r="E493" s="25" t="s">
        <v>165</v>
      </c>
      <c r="F493" s="25">
        <v>1</v>
      </c>
      <c r="G493" s="25" t="s">
        <v>303</v>
      </c>
      <c r="H493" s="25">
        <v>1200000</v>
      </c>
      <c r="I493" s="11">
        <f t="shared" si="42"/>
        <v>1200000</v>
      </c>
      <c r="J493" s="31" t="s">
        <v>312</v>
      </c>
      <c r="K493" s="11"/>
      <c r="L493" s="107">
        <f t="shared" si="43"/>
        <v>0</v>
      </c>
      <c r="M493" s="107"/>
      <c r="N493" s="107"/>
      <c r="O493" s="107">
        <f t="shared" si="44"/>
        <v>1200000</v>
      </c>
      <c r="P493" s="107">
        <v>1200000</v>
      </c>
      <c r="Q493" s="107"/>
      <c r="R493" s="107">
        <f t="shared" si="45"/>
        <v>0</v>
      </c>
      <c r="S493" s="107"/>
      <c r="T493" s="107"/>
      <c r="U493" s="107">
        <f t="shared" si="46"/>
        <v>0</v>
      </c>
      <c r="V493" s="107"/>
      <c r="W493" s="107"/>
      <c r="X493" s="107">
        <f t="shared" si="47"/>
        <v>0</v>
      </c>
      <c r="Y493" s="107"/>
      <c r="Z493" s="107"/>
      <c r="AA493" s="108">
        <f>C493+I493-L493-O493-U493-X493-R493</f>
        <v>0</v>
      </c>
      <c r="AB493" s="7">
        <v>45581</v>
      </c>
    </row>
    <row r="494" spans="1:28" ht="15.75" hidden="1" customHeight="1" x14ac:dyDescent="0.25">
      <c r="A494" s="24">
        <v>45569</v>
      </c>
      <c r="B494" s="25" t="s">
        <v>344</v>
      </c>
      <c r="C494" s="25"/>
      <c r="D494" s="25" t="s">
        <v>46</v>
      </c>
      <c r="E494" s="25" t="s">
        <v>299</v>
      </c>
      <c r="F494" s="25">
        <v>16.399999999999999</v>
      </c>
      <c r="G494" s="25" t="s">
        <v>39</v>
      </c>
      <c r="H494" s="25">
        <v>46000</v>
      </c>
      <c r="I494" s="11">
        <f t="shared" si="42"/>
        <v>754399.99999999988</v>
      </c>
      <c r="J494" s="31" t="s">
        <v>312</v>
      </c>
      <c r="K494" s="11"/>
      <c r="L494" s="107">
        <f t="shared" si="43"/>
        <v>0</v>
      </c>
      <c r="M494" s="107"/>
      <c r="N494" s="107"/>
      <c r="O494" s="107">
        <f t="shared" si="44"/>
        <v>754400</v>
      </c>
      <c r="P494" s="107">
        <v>754400</v>
      </c>
      <c r="Q494" s="107"/>
      <c r="R494" s="107">
        <f t="shared" si="45"/>
        <v>0</v>
      </c>
      <c r="S494" s="107"/>
      <c r="T494" s="107"/>
      <c r="U494" s="107">
        <f t="shared" si="46"/>
        <v>0</v>
      </c>
      <c r="V494" s="107"/>
      <c r="W494" s="107"/>
      <c r="X494" s="107">
        <f t="shared" si="47"/>
        <v>0</v>
      </c>
      <c r="Y494" s="107"/>
      <c r="Z494" s="107"/>
      <c r="AA494" s="108">
        <f>C494+I494-L494-O494-U494-X494-R494</f>
        <v>-1.1641532182693481E-10</v>
      </c>
      <c r="AB494" s="7">
        <v>45581</v>
      </c>
    </row>
    <row r="495" spans="1:28" ht="15.75" hidden="1" customHeight="1" x14ac:dyDescent="0.25">
      <c r="A495" s="24">
        <v>45569</v>
      </c>
      <c r="B495" s="25" t="s">
        <v>344</v>
      </c>
      <c r="C495" s="25"/>
      <c r="D495" s="25" t="s">
        <v>46</v>
      </c>
      <c r="E495" s="25" t="s">
        <v>298</v>
      </c>
      <c r="F495" s="25">
        <v>200</v>
      </c>
      <c r="G495" s="25" t="s">
        <v>34</v>
      </c>
      <c r="H495" s="25">
        <v>4000</v>
      </c>
      <c r="I495" s="11">
        <f t="shared" si="42"/>
        <v>800000</v>
      </c>
      <c r="J495" s="31" t="s">
        <v>312</v>
      </c>
      <c r="K495" s="11"/>
      <c r="L495" s="107">
        <f t="shared" si="43"/>
        <v>0</v>
      </c>
      <c r="M495" s="107"/>
      <c r="N495" s="107"/>
      <c r="O495" s="107">
        <f t="shared" si="44"/>
        <v>800000</v>
      </c>
      <c r="P495" s="107">
        <v>800000</v>
      </c>
      <c r="Q495" s="107"/>
      <c r="R495" s="107">
        <f t="shared" si="45"/>
        <v>0</v>
      </c>
      <c r="S495" s="107"/>
      <c r="T495" s="107"/>
      <c r="U495" s="107">
        <f t="shared" si="46"/>
        <v>0</v>
      </c>
      <c r="V495" s="107"/>
      <c r="W495" s="107"/>
      <c r="X495" s="107">
        <f t="shared" si="47"/>
        <v>0</v>
      </c>
      <c r="Y495" s="107"/>
      <c r="Z495" s="107"/>
      <c r="AA495" s="108">
        <f>C495+I495-L495-O495-U495-X495-R495</f>
        <v>0</v>
      </c>
      <c r="AB495" s="7">
        <v>45581</v>
      </c>
    </row>
    <row r="496" spans="1:28" ht="15.75" hidden="1" customHeight="1" x14ac:dyDescent="0.25">
      <c r="A496" s="24">
        <v>45569</v>
      </c>
      <c r="B496" s="25" t="s">
        <v>1394</v>
      </c>
      <c r="C496" s="25"/>
      <c r="D496" s="25" t="s">
        <v>46</v>
      </c>
      <c r="E496" s="25" t="s">
        <v>302</v>
      </c>
      <c r="F496" s="21">
        <v>1</v>
      </c>
      <c r="G496" s="25" t="s">
        <v>303</v>
      </c>
      <c r="H496" s="21">
        <v>1200000</v>
      </c>
      <c r="I496" s="11">
        <f t="shared" si="42"/>
        <v>1200000</v>
      </c>
      <c r="J496" s="31" t="s">
        <v>312</v>
      </c>
      <c r="K496" s="11"/>
      <c r="L496" s="107">
        <f t="shared" si="43"/>
        <v>0</v>
      </c>
      <c r="M496" s="107"/>
      <c r="N496" s="107"/>
      <c r="O496" s="107">
        <f t="shared" si="44"/>
        <v>1200000</v>
      </c>
      <c r="P496" s="107">
        <v>1200000</v>
      </c>
      <c r="Q496" s="107"/>
      <c r="R496" s="107">
        <f t="shared" si="45"/>
        <v>0</v>
      </c>
      <c r="S496" s="107"/>
      <c r="T496" s="107"/>
      <c r="U496" s="107">
        <f t="shared" si="46"/>
        <v>0</v>
      </c>
      <c r="V496" s="107"/>
      <c r="W496" s="107"/>
      <c r="X496" s="107">
        <f t="shared" si="47"/>
        <v>0</v>
      </c>
      <c r="Y496" s="107"/>
      <c r="Z496" s="107"/>
      <c r="AA496" s="108">
        <f>C496+I496-L496-O496-U496-X496-R496</f>
        <v>0</v>
      </c>
      <c r="AB496" s="7">
        <v>45569</v>
      </c>
    </row>
    <row r="497" spans="1:28" ht="15.75" hidden="1" customHeight="1" x14ac:dyDescent="0.25">
      <c r="A497" s="24">
        <v>45569</v>
      </c>
      <c r="B497" s="25" t="s">
        <v>1193</v>
      </c>
      <c r="C497" s="25"/>
      <c r="D497" s="25" t="s">
        <v>46</v>
      </c>
      <c r="E497" s="25" t="s">
        <v>124</v>
      </c>
      <c r="F497" s="21">
        <v>0.7</v>
      </c>
      <c r="G497" s="25" t="s">
        <v>283</v>
      </c>
      <c r="H497" s="25">
        <v>1150000</v>
      </c>
      <c r="I497" s="11">
        <f t="shared" si="42"/>
        <v>805000</v>
      </c>
      <c r="J497" s="31" t="s">
        <v>312</v>
      </c>
      <c r="K497" s="11"/>
      <c r="L497" s="107">
        <f t="shared" si="43"/>
        <v>0</v>
      </c>
      <c r="M497" s="107"/>
      <c r="N497" s="107"/>
      <c r="O497" s="107">
        <f t="shared" si="44"/>
        <v>805000</v>
      </c>
      <c r="P497" s="107">
        <v>805000</v>
      </c>
      <c r="Q497" s="107"/>
      <c r="R497" s="107">
        <f t="shared" si="45"/>
        <v>0</v>
      </c>
      <c r="S497" s="107"/>
      <c r="T497" s="107"/>
      <c r="U497" s="107">
        <f t="shared" si="46"/>
        <v>0</v>
      </c>
      <c r="V497" s="107"/>
      <c r="W497" s="107"/>
      <c r="X497" s="107">
        <f t="shared" si="47"/>
        <v>0</v>
      </c>
      <c r="Y497" s="107"/>
      <c r="Z497" s="107"/>
      <c r="AA497" s="108">
        <f>C497+I497-L497-O497-U497-X497-R497</f>
        <v>0</v>
      </c>
      <c r="AB497" s="7">
        <v>45568</v>
      </c>
    </row>
    <row r="498" spans="1:28" ht="15.75" hidden="1" customHeight="1" x14ac:dyDescent="0.25">
      <c r="A498" s="24">
        <v>45569</v>
      </c>
      <c r="B498" s="25" t="s">
        <v>1193</v>
      </c>
      <c r="C498" s="25"/>
      <c r="D498" s="25" t="s">
        <v>46</v>
      </c>
      <c r="E498" s="25" t="s">
        <v>416</v>
      </c>
      <c r="F498" s="25">
        <v>4</v>
      </c>
      <c r="G498" s="25" t="s">
        <v>34</v>
      </c>
      <c r="H498" s="25">
        <v>65000</v>
      </c>
      <c r="I498" s="11">
        <f t="shared" si="42"/>
        <v>260000</v>
      </c>
      <c r="J498" s="31" t="s">
        <v>312</v>
      </c>
      <c r="K498" s="11"/>
      <c r="L498" s="107">
        <f t="shared" si="43"/>
        <v>0</v>
      </c>
      <c r="M498" s="107"/>
      <c r="N498" s="107"/>
      <c r="O498" s="107">
        <f t="shared" si="44"/>
        <v>260000</v>
      </c>
      <c r="P498" s="107">
        <v>260000</v>
      </c>
      <c r="Q498" s="107"/>
      <c r="R498" s="107">
        <f t="shared" si="45"/>
        <v>0</v>
      </c>
      <c r="S498" s="107"/>
      <c r="T498" s="107"/>
      <c r="U498" s="107">
        <f t="shared" si="46"/>
        <v>0</v>
      </c>
      <c r="V498" s="107"/>
      <c r="W498" s="107"/>
      <c r="X498" s="107">
        <f t="shared" si="47"/>
        <v>0</v>
      </c>
      <c r="Y498" s="107"/>
      <c r="Z498" s="107"/>
      <c r="AA498" s="108">
        <f>C498+I498-L498-O498-U498-X498-R498</f>
        <v>0</v>
      </c>
      <c r="AB498" s="7">
        <v>45568</v>
      </c>
    </row>
    <row r="499" spans="1:28" ht="15.75" hidden="1" customHeight="1" x14ac:dyDescent="0.25">
      <c r="A499" s="24">
        <v>45569</v>
      </c>
      <c r="B499" s="25" t="s">
        <v>1193</v>
      </c>
      <c r="C499" s="25"/>
      <c r="D499" s="25" t="s">
        <v>46</v>
      </c>
      <c r="E499" s="25" t="s">
        <v>284</v>
      </c>
      <c r="F499" s="25">
        <v>4</v>
      </c>
      <c r="G499" s="25" t="s">
        <v>34</v>
      </c>
      <c r="H499" s="25">
        <v>75000</v>
      </c>
      <c r="I499" s="11">
        <f t="shared" si="42"/>
        <v>300000</v>
      </c>
      <c r="J499" s="31" t="s">
        <v>312</v>
      </c>
      <c r="K499" s="11"/>
      <c r="L499" s="107">
        <f t="shared" si="43"/>
        <v>0</v>
      </c>
      <c r="M499" s="107"/>
      <c r="N499" s="107"/>
      <c r="O499" s="107">
        <f t="shared" si="44"/>
        <v>300000</v>
      </c>
      <c r="P499" s="107">
        <v>300000</v>
      </c>
      <c r="Q499" s="107"/>
      <c r="R499" s="107">
        <f t="shared" si="45"/>
        <v>0</v>
      </c>
      <c r="S499" s="107"/>
      <c r="T499" s="107"/>
      <c r="U499" s="107">
        <f t="shared" si="46"/>
        <v>0</v>
      </c>
      <c r="V499" s="107"/>
      <c r="W499" s="107"/>
      <c r="X499" s="107">
        <f t="shared" si="47"/>
        <v>0</v>
      </c>
      <c r="Y499" s="107"/>
      <c r="Z499" s="107"/>
      <c r="AA499" s="108">
        <f>C499+I499-L499-O499-U499-X499-R499</f>
        <v>0</v>
      </c>
      <c r="AB499" s="7">
        <v>45568</v>
      </c>
    </row>
    <row r="500" spans="1:28" ht="15.75" hidden="1" customHeight="1" x14ac:dyDescent="0.25">
      <c r="A500" s="24">
        <v>45569</v>
      </c>
      <c r="B500" s="25" t="s">
        <v>211</v>
      </c>
      <c r="C500" s="25"/>
      <c r="D500" s="25" t="s">
        <v>52</v>
      </c>
      <c r="E500" s="25" t="s">
        <v>44</v>
      </c>
      <c r="F500" s="25">
        <v>1500</v>
      </c>
      <c r="G500" s="25" t="s">
        <v>34</v>
      </c>
      <c r="H500" s="25">
        <v>860</v>
      </c>
      <c r="I500" s="11">
        <f t="shared" si="42"/>
        <v>1290000</v>
      </c>
      <c r="J500" s="31" t="s">
        <v>312</v>
      </c>
      <c r="K500" s="11"/>
      <c r="L500" s="107">
        <f t="shared" si="43"/>
        <v>0</v>
      </c>
      <c r="M500" s="107"/>
      <c r="N500" s="107"/>
      <c r="O500" s="107">
        <f t="shared" si="44"/>
        <v>1290000</v>
      </c>
      <c r="P500" s="107">
        <v>1290000</v>
      </c>
      <c r="Q500" s="107"/>
      <c r="R500" s="107">
        <f t="shared" si="45"/>
        <v>0</v>
      </c>
      <c r="S500" s="107"/>
      <c r="T500" s="107"/>
      <c r="U500" s="107">
        <f t="shared" si="46"/>
        <v>0</v>
      </c>
      <c r="V500" s="107"/>
      <c r="W500" s="107"/>
      <c r="X500" s="107">
        <f t="shared" si="47"/>
        <v>0</v>
      </c>
      <c r="Y500" s="107"/>
      <c r="Z500" s="107"/>
      <c r="AA500" s="108">
        <f>C500+I500-L500-O500-U500-X500-R500</f>
        <v>0</v>
      </c>
      <c r="AB500" s="7">
        <v>45569</v>
      </c>
    </row>
    <row r="501" spans="1:28" ht="15.75" hidden="1" customHeight="1" x14ac:dyDescent="0.25">
      <c r="A501" s="24">
        <v>45569</v>
      </c>
      <c r="B501" s="25" t="s">
        <v>452</v>
      </c>
      <c r="C501" s="25"/>
      <c r="D501" s="25" t="s">
        <v>46</v>
      </c>
      <c r="E501" s="25" t="s">
        <v>477</v>
      </c>
      <c r="F501" s="25">
        <v>10</v>
      </c>
      <c r="G501" s="25" t="s">
        <v>48</v>
      </c>
      <c r="H501" s="25">
        <v>230000</v>
      </c>
      <c r="I501" s="11">
        <f t="shared" si="42"/>
        <v>2300000</v>
      </c>
      <c r="J501" s="31" t="s">
        <v>312</v>
      </c>
      <c r="K501" s="11"/>
      <c r="L501" s="107">
        <f t="shared" si="43"/>
        <v>0</v>
      </c>
      <c r="M501" s="107"/>
      <c r="N501" s="107"/>
      <c r="O501" s="107">
        <f t="shared" si="44"/>
        <v>2300000</v>
      </c>
      <c r="P501" s="107">
        <v>2300000</v>
      </c>
      <c r="Q501" s="107"/>
      <c r="R501" s="107">
        <f t="shared" si="45"/>
        <v>0</v>
      </c>
      <c r="S501" s="107"/>
      <c r="T501" s="107"/>
      <c r="U501" s="107">
        <f t="shared" si="46"/>
        <v>0</v>
      </c>
      <c r="V501" s="107"/>
      <c r="W501" s="107"/>
      <c r="X501" s="107">
        <f t="shared" si="47"/>
        <v>0</v>
      </c>
      <c r="Y501" s="107"/>
      <c r="Z501" s="107"/>
      <c r="AA501" s="108">
        <f>C501+I501-L501-O501-U501-X501-R501</f>
        <v>0</v>
      </c>
      <c r="AB501" s="7">
        <v>45573</v>
      </c>
    </row>
    <row r="502" spans="1:28" ht="15.75" hidden="1" customHeight="1" x14ac:dyDescent="0.25">
      <c r="A502" s="24">
        <v>45569</v>
      </c>
      <c r="B502" s="25" t="s">
        <v>536</v>
      </c>
      <c r="C502" s="25"/>
      <c r="D502" s="25" t="s">
        <v>46</v>
      </c>
      <c r="E502" s="25" t="s">
        <v>81</v>
      </c>
      <c r="F502" s="21">
        <v>23.5</v>
      </c>
      <c r="G502" s="25" t="s">
        <v>39</v>
      </c>
      <c r="H502" s="21">
        <v>46000</v>
      </c>
      <c r="I502" s="11">
        <f t="shared" si="42"/>
        <v>1081000</v>
      </c>
      <c r="J502" s="31" t="s">
        <v>312</v>
      </c>
      <c r="K502" s="11"/>
      <c r="L502" s="107">
        <f t="shared" si="43"/>
        <v>0</v>
      </c>
      <c r="M502" s="107"/>
      <c r="N502" s="107"/>
      <c r="O502" s="107">
        <f t="shared" si="44"/>
        <v>0</v>
      </c>
      <c r="P502" s="107"/>
      <c r="Q502" s="107"/>
      <c r="R502" s="107">
        <f t="shared" si="45"/>
        <v>1081000</v>
      </c>
      <c r="S502" s="107">
        <v>1081000</v>
      </c>
      <c r="T502" s="107"/>
      <c r="U502" s="107">
        <f t="shared" si="46"/>
        <v>0</v>
      </c>
      <c r="V502" s="107"/>
      <c r="W502" s="107"/>
      <c r="X502" s="107">
        <f t="shared" si="47"/>
        <v>0</v>
      </c>
      <c r="Y502" s="107"/>
      <c r="Z502" s="107"/>
      <c r="AA502" s="108">
        <f>C502+I502-L502-O502-U502-X502-R502</f>
        <v>0</v>
      </c>
      <c r="AB502" s="7">
        <v>45569</v>
      </c>
    </row>
    <row r="503" spans="1:28" ht="15.75" hidden="1" customHeight="1" x14ac:dyDescent="0.25">
      <c r="A503" s="24">
        <v>45569</v>
      </c>
      <c r="B503" s="25" t="s">
        <v>589</v>
      </c>
      <c r="C503" s="25"/>
      <c r="D503" s="25" t="s">
        <v>46</v>
      </c>
      <c r="E503" s="25" t="s">
        <v>108</v>
      </c>
      <c r="F503" s="25">
        <v>800</v>
      </c>
      <c r="G503" s="25" t="s">
        <v>34</v>
      </c>
      <c r="H503" s="25">
        <v>2000</v>
      </c>
      <c r="I503" s="11">
        <f t="shared" si="42"/>
        <v>1600000</v>
      </c>
      <c r="J503" s="31" t="s">
        <v>324</v>
      </c>
      <c r="K503" s="11"/>
      <c r="L503" s="107">
        <f t="shared" si="43"/>
        <v>0</v>
      </c>
      <c r="M503" s="107"/>
      <c r="N503" s="107"/>
      <c r="O503" s="107">
        <f t="shared" si="44"/>
        <v>0</v>
      </c>
      <c r="P503" s="107"/>
      <c r="Q503" s="107"/>
      <c r="R503" s="107">
        <f t="shared" si="45"/>
        <v>0</v>
      </c>
      <c r="S503" s="107"/>
      <c r="T503" s="107"/>
      <c r="U503" s="107">
        <f t="shared" si="46"/>
        <v>1600000</v>
      </c>
      <c r="V503" s="107">
        <v>1600000</v>
      </c>
      <c r="W503" s="107"/>
      <c r="X503" s="107">
        <f t="shared" si="47"/>
        <v>0</v>
      </c>
      <c r="Y503" s="107"/>
      <c r="Z503" s="107"/>
      <c r="AA503" s="108">
        <f>C503+I503-L503-O503-U503-X503-R503</f>
        <v>0</v>
      </c>
      <c r="AB503" s="7">
        <v>45569</v>
      </c>
    </row>
    <row r="504" spans="1:28" ht="15.75" hidden="1" customHeight="1" x14ac:dyDescent="0.25">
      <c r="A504" s="24">
        <v>45569</v>
      </c>
      <c r="B504" s="25" t="s">
        <v>2030</v>
      </c>
      <c r="C504" s="25"/>
      <c r="D504" s="25" t="s">
        <v>52</v>
      </c>
      <c r="E504" s="25" t="s">
        <v>225</v>
      </c>
      <c r="F504" s="25">
        <v>300</v>
      </c>
      <c r="G504" s="25" t="s">
        <v>34</v>
      </c>
      <c r="H504" s="25">
        <v>2710</v>
      </c>
      <c r="I504" s="11">
        <f t="shared" si="42"/>
        <v>813000</v>
      </c>
      <c r="J504" s="31" t="s">
        <v>312</v>
      </c>
      <c r="K504" s="11"/>
      <c r="L504" s="107">
        <f t="shared" si="43"/>
        <v>0</v>
      </c>
      <c r="M504" s="107"/>
      <c r="N504" s="107"/>
      <c r="O504" s="107">
        <f t="shared" si="44"/>
        <v>813000</v>
      </c>
      <c r="P504" s="107">
        <v>813000</v>
      </c>
      <c r="Q504" s="107"/>
      <c r="R504" s="107">
        <f t="shared" si="45"/>
        <v>0</v>
      </c>
      <c r="S504" s="107"/>
      <c r="T504" s="107"/>
      <c r="U504" s="107">
        <f t="shared" si="46"/>
        <v>0</v>
      </c>
      <c r="V504" s="107"/>
      <c r="W504" s="107"/>
      <c r="X504" s="107">
        <f t="shared" si="47"/>
        <v>0</v>
      </c>
      <c r="Y504" s="107"/>
      <c r="Z504" s="107"/>
      <c r="AA504" s="108">
        <f>C504+I504-L504-O504-U504-X504-R504</f>
        <v>0</v>
      </c>
      <c r="AB504" s="7">
        <v>45568</v>
      </c>
    </row>
    <row r="505" spans="1:28" ht="15.75" hidden="1" customHeight="1" x14ac:dyDescent="0.25">
      <c r="A505" s="24">
        <v>45569</v>
      </c>
      <c r="B505" s="25" t="s">
        <v>72</v>
      </c>
      <c r="C505" s="25"/>
      <c r="D505" s="25" t="s">
        <v>46</v>
      </c>
      <c r="E505" s="25" t="s">
        <v>91</v>
      </c>
      <c r="F505" s="25">
        <v>1</v>
      </c>
      <c r="G505" s="25" t="s">
        <v>303</v>
      </c>
      <c r="H505" s="25">
        <v>1200000</v>
      </c>
      <c r="I505" s="11">
        <f t="shared" si="42"/>
        <v>1200000</v>
      </c>
      <c r="J505" s="31" t="s">
        <v>312</v>
      </c>
      <c r="K505" s="11"/>
      <c r="L505" s="107">
        <f t="shared" si="43"/>
        <v>0</v>
      </c>
      <c r="M505" s="107"/>
      <c r="N505" s="107"/>
      <c r="O505" s="107">
        <f t="shared" si="44"/>
        <v>1200000</v>
      </c>
      <c r="P505" s="107">
        <v>1200000</v>
      </c>
      <c r="Q505" s="107"/>
      <c r="R505" s="107">
        <f t="shared" si="45"/>
        <v>0</v>
      </c>
      <c r="S505" s="107"/>
      <c r="T505" s="107"/>
      <c r="U505" s="107">
        <f t="shared" si="46"/>
        <v>0</v>
      </c>
      <c r="V505" s="107"/>
      <c r="W505" s="107"/>
      <c r="X505" s="107">
        <f t="shared" si="47"/>
        <v>0</v>
      </c>
      <c r="Y505" s="107"/>
      <c r="Z505" s="107"/>
      <c r="AA505" s="108">
        <f>C505+I505-L505-O505-U505-X505-R505</f>
        <v>0</v>
      </c>
      <c r="AB505" s="7">
        <v>45569</v>
      </c>
    </row>
    <row r="506" spans="1:28" ht="15.75" hidden="1" customHeight="1" x14ac:dyDescent="0.25">
      <c r="A506" s="24">
        <v>45569</v>
      </c>
      <c r="B506" s="25" t="s">
        <v>72</v>
      </c>
      <c r="C506" s="25"/>
      <c r="D506" s="25" t="s">
        <v>46</v>
      </c>
      <c r="E506" s="25" t="s">
        <v>165</v>
      </c>
      <c r="F506" s="25">
        <v>2</v>
      </c>
      <c r="G506" s="25" t="s">
        <v>303</v>
      </c>
      <c r="H506" s="25">
        <v>1200000</v>
      </c>
      <c r="I506" s="11">
        <f t="shared" si="42"/>
        <v>2400000</v>
      </c>
      <c r="J506" s="31" t="s">
        <v>312</v>
      </c>
      <c r="K506" s="11"/>
      <c r="L506" s="107">
        <f t="shared" si="43"/>
        <v>0</v>
      </c>
      <c r="M506" s="107"/>
      <c r="N506" s="107"/>
      <c r="O506" s="107">
        <f t="shared" si="44"/>
        <v>2400000</v>
      </c>
      <c r="P506" s="107">
        <v>2400000</v>
      </c>
      <c r="Q506" s="107"/>
      <c r="R506" s="107">
        <f t="shared" si="45"/>
        <v>0</v>
      </c>
      <c r="S506" s="107"/>
      <c r="T506" s="107"/>
      <c r="U506" s="107">
        <f t="shared" si="46"/>
        <v>0</v>
      </c>
      <c r="V506" s="107"/>
      <c r="W506" s="107"/>
      <c r="X506" s="107">
        <f t="shared" si="47"/>
        <v>0</v>
      </c>
      <c r="Y506" s="107"/>
      <c r="Z506" s="107"/>
      <c r="AA506" s="108">
        <f>C506+I506-L506-O506-U506-X506-R506</f>
        <v>0</v>
      </c>
      <c r="AB506" s="7">
        <v>45569</v>
      </c>
    </row>
    <row r="507" spans="1:28" ht="15.75" hidden="1" customHeight="1" x14ac:dyDescent="0.25">
      <c r="A507" s="24">
        <v>45569</v>
      </c>
      <c r="B507" s="25" t="s">
        <v>96</v>
      </c>
      <c r="C507" s="25"/>
      <c r="D507" s="25" t="s">
        <v>46</v>
      </c>
      <c r="E507" s="25" t="s">
        <v>204</v>
      </c>
      <c r="F507" s="21">
        <v>3250</v>
      </c>
      <c r="G507" s="25" t="s">
        <v>34</v>
      </c>
      <c r="H507" s="21">
        <v>1120</v>
      </c>
      <c r="I507" s="11">
        <f t="shared" ref="I507:I570" si="48">F507*H507</f>
        <v>3640000</v>
      </c>
      <c r="J507" s="31" t="s">
        <v>312</v>
      </c>
      <c r="K507" s="11"/>
      <c r="L507" s="107">
        <f t="shared" ref="L507:L570" si="49">M507+N507</f>
        <v>0</v>
      </c>
      <c r="M507" s="107"/>
      <c r="N507" s="107"/>
      <c r="O507" s="107">
        <f t="shared" ref="O507:O570" si="50">P507+Q507</f>
        <v>3640000</v>
      </c>
      <c r="P507" s="107">
        <v>3640000</v>
      </c>
      <c r="Q507" s="107"/>
      <c r="R507" s="107">
        <f t="shared" ref="R507:R570" si="51">S507+T507</f>
        <v>0</v>
      </c>
      <c r="S507" s="107"/>
      <c r="T507" s="107"/>
      <c r="U507" s="107">
        <f t="shared" ref="U507:U570" si="52">V507+W507</f>
        <v>0</v>
      </c>
      <c r="V507" s="107"/>
      <c r="W507" s="107"/>
      <c r="X507" s="107">
        <f t="shared" ref="X507:X570" si="53">Y507+Z507</f>
        <v>0</v>
      </c>
      <c r="Y507" s="107"/>
      <c r="Z507" s="107"/>
      <c r="AA507" s="108">
        <f>C507+I507-L507-O507-U507-X507-R507</f>
        <v>0</v>
      </c>
      <c r="AB507" s="7">
        <v>45305</v>
      </c>
    </row>
    <row r="508" spans="1:28" ht="15.75" hidden="1" customHeight="1" x14ac:dyDescent="0.25">
      <c r="A508" s="24">
        <v>45569</v>
      </c>
      <c r="B508" s="25" t="s">
        <v>96</v>
      </c>
      <c r="C508" s="25"/>
      <c r="D508" s="25" t="s">
        <v>46</v>
      </c>
      <c r="E508" s="25" t="s">
        <v>204</v>
      </c>
      <c r="F508" s="25">
        <v>8500</v>
      </c>
      <c r="G508" s="25" t="s">
        <v>34</v>
      </c>
      <c r="H508" s="25">
        <v>1120</v>
      </c>
      <c r="I508" s="11">
        <f t="shared" si="48"/>
        <v>9520000</v>
      </c>
      <c r="J508" s="31" t="s">
        <v>312</v>
      </c>
      <c r="K508" s="11"/>
      <c r="L508" s="107">
        <f t="shared" si="49"/>
        <v>0</v>
      </c>
      <c r="M508" s="107"/>
      <c r="N508" s="107"/>
      <c r="O508" s="107">
        <f t="shared" si="50"/>
        <v>9520000</v>
      </c>
      <c r="P508" s="107">
        <v>9520000</v>
      </c>
      <c r="Q508" s="107"/>
      <c r="R508" s="107">
        <f t="shared" si="51"/>
        <v>0</v>
      </c>
      <c r="S508" s="107"/>
      <c r="T508" s="107"/>
      <c r="U508" s="107">
        <f t="shared" si="52"/>
        <v>0</v>
      </c>
      <c r="V508" s="107"/>
      <c r="W508" s="107"/>
      <c r="X508" s="107">
        <f t="shared" si="53"/>
        <v>0</v>
      </c>
      <c r="Y508" s="107"/>
      <c r="Z508" s="107"/>
      <c r="AA508" s="108">
        <f>C508+I508-L508-O508-U508-X508-R508</f>
        <v>0</v>
      </c>
      <c r="AB508" s="7">
        <v>45579</v>
      </c>
    </row>
    <row r="509" spans="1:28" ht="15.75" hidden="1" customHeight="1" x14ac:dyDescent="0.25">
      <c r="A509" s="24">
        <v>45570</v>
      </c>
      <c r="B509" s="25" t="s">
        <v>1718</v>
      </c>
      <c r="C509" s="25"/>
      <c r="D509" s="25" t="s">
        <v>52</v>
      </c>
      <c r="E509" s="25" t="s">
        <v>165</v>
      </c>
      <c r="F509" s="25">
        <v>4</v>
      </c>
      <c r="G509" s="25" t="s">
        <v>303</v>
      </c>
      <c r="H509" s="25">
        <v>1150000</v>
      </c>
      <c r="I509" s="11">
        <f t="shared" si="48"/>
        <v>4600000</v>
      </c>
      <c r="J509" s="31" t="s">
        <v>312</v>
      </c>
      <c r="K509" s="11"/>
      <c r="L509" s="107">
        <f t="shared" si="49"/>
        <v>0</v>
      </c>
      <c r="M509" s="107"/>
      <c r="N509" s="107"/>
      <c r="O509" s="107">
        <f t="shared" si="50"/>
        <v>4600000</v>
      </c>
      <c r="P509" s="107">
        <v>4600000</v>
      </c>
      <c r="Q509" s="107"/>
      <c r="R509" s="107">
        <f t="shared" si="51"/>
        <v>0</v>
      </c>
      <c r="S509" s="107"/>
      <c r="T509" s="107"/>
      <c r="U509" s="107">
        <f t="shared" si="52"/>
        <v>0</v>
      </c>
      <c r="V509" s="107"/>
      <c r="W509" s="107"/>
      <c r="X509" s="107">
        <f t="shared" si="53"/>
        <v>0</v>
      </c>
      <c r="Y509" s="107"/>
      <c r="Z509" s="107"/>
      <c r="AA509" s="108">
        <f>C509+I509-L509-O509-U509-X509-R509</f>
        <v>0</v>
      </c>
      <c r="AB509" s="7">
        <v>45569</v>
      </c>
    </row>
    <row r="510" spans="1:28" ht="15.75" hidden="1" customHeight="1" x14ac:dyDescent="0.25">
      <c r="A510" s="24">
        <v>45570</v>
      </c>
      <c r="B510" s="25" t="s">
        <v>1718</v>
      </c>
      <c r="C510" s="25"/>
      <c r="D510" s="25" t="s">
        <v>52</v>
      </c>
      <c r="E510" s="25" t="s">
        <v>129</v>
      </c>
      <c r="F510" s="25">
        <v>4</v>
      </c>
      <c r="G510" s="25" t="s">
        <v>77</v>
      </c>
      <c r="H510" s="25">
        <v>65000</v>
      </c>
      <c r="I510" s="11">
        <f t="shared" si="48"/>
        <v>260000</v>
      </c>
      <c r="J510" s="31" t="s">
        <v>312</v>
      </c>
      <c r="K510" s="11" t="s">
        <v>2039</v>
      </c>
      <c r="L510" s="107">
        <f t="shared" si="49"/>
        <v>0</v>
      </c>
      <c r="M510" s="107"/>
      <c r="N510" s="107"/>
      <c r="O510" s="107">
        <f t="shared" si="50"/>
        <v>260000</v>
      </c>
      <c r="P510" s="107">
        <v>260000</v>
      </c>
      <c r="Q510" s="107"/>
      <c r="R510" s="107">
        <f t="shared" si="51"/>
        <v>0</v>
      </c>
      <c r="S510" s="107"/>
      <c r="T510" s="107"/>
      <c r="U510" s="107">
        <f t="shared" si="52"/>
        <v>0</v>
      </c>
      <c r="V510" s="107"/>
      <c r="W510" s="107"/>
      <c r="X510" s="107">
        <f t="shared" si="53"/>
        <v>0</v>
      </c>
      <c r="Y510" s="107"/>
      <c r="Z510" s="107"/>
      <c r="AA510" s="108">
        <f>C510+I510-L510-O510-U510-X510-R510</f>
        <v>0</v>
      </c>
      <c r="AB510" s="7">
        <v>45520</v>
      </c>
    </row>
    <row r="511" spans="1:28" ht="15.75" customHeight="1" x14ac:dyDescent="0.25">
      <c r="A511" s="24">
        <v>45570</v>
      </c>
      <c r="B511" s="25" t="s">
        <v>205</v>
      </c>
      <c r="C511" s="25"/>
      <c r="D511" s="25" t="s">
        <v>46</v>
      </c>
      <c r="E511" s="25" t="s">
        <v>1259</v>
      </c>
      <c r="F511" s="25">
        <v>10000</v>
      </c>
      <c r="G511" s="25" t="s">
        <v>34</v>
      </c>
      <c r="H511" s="25">
        <v>1020</v>
      </c>
      <c r="I511" s="11">
        <f t="shared" si="48"/>
        <v>10200000</v>
      </c>
      <c r="J511" s="31" t="s">
        <v>312</v>
      </c>
      <c r="K511" s="11"/>
      <c r="L511" s="107">
        <f t="shared" si="49"/>
        <v>0</v>
      </c>
      <c r="M511" s="107"/>
      <c r="N511" s="107"/>
      <c r="O511" s="107">
        <f t="shared" si="50"/>
        <v>10200000</v>
      </c>
      <c r="P511" s="151">
        <v>10200000</v>
      </c>
      <c r="Q511" s="107"/>
      <c r="R511" s="107">
        <f t="shared" si="51"/>
        <v>0</v>
      </c>
      <c r="S511" s="107"/>
      <c r="T511" s="107"/>
      <c r="U511" s="107">
        <f t="shared" si="52"/>
        <v>0</v>
      </c>
      <c r="V511" s="107"/>
      <c r="W511" s="107"/>
      <c r="X511" s="107">
        <f t="shared" si="53"/>
        <v>0</v>
      </c>
      <c r="Y511" s="107"/>
      <c r="Z511" s="107"/>
      <c r="AA511" s="108">
        <f>C511+I511-L511-O511-U511-X511-R511</f>
        <v>0</v>
      </c>
      <c r="AB511" s="7">
        <v>45587</v>
      </c>
    </row>
    <row r="512" spans="1:28" ht="15.75" customHeight="1" x14ac:dyDescent="0.25">
      <c r="A512" s="24">
        <v>45570</v>
      </c>
      <c r="B512" s="25" t="s">
        <v>205</v>
      </c>
      <c r="C512" s="25"/>
      <c r="D512" s="25" t="s">
        <v>46</v>
      </c>
      <c r="E512" s="25" t="s">
        <v>447</v>
      </c>
      <c r="F512" s="25">
        <v>1000</v>
      </c>
      <c r="G512" s="25" t="s">
        <v>34</v>
      </c>
      <c r="H512" s="25">
        <v>1790</v>
      </c>
      <c r="I512" s="11">
        <f t="shared" si="48"/>
        <v>1790000</v>
      </c>
      <c r="J512" s="31" t="s">
        <v>312</v>
      </c>
      <c r="K512" s="11"/>
      <c r="L512" s="107">
        <f t="shared" si="49"/>
        <v>0</v>
      </c>
      <c r="M512" s="107"/>
      <c r="N512" s="107"/>
      <c r="O512" s="107">
        <f t="shared" si="50"/>
        <v>1790000</v>
      </c>
      <c r="P512" s="151">
        <v>1790000</v>
      </c>
      <c r="Q512" s="107"/>
      <c r="R512" s="107">
        <f t="shared" si="51"/>
        <v>0</v>
      </c>
      <c r="S512" s="107"/>
      <c r="T512" s="107"/>
      <c r="U512" s="107">
        <f t="shared" si="52"/>
        <v>0</v>
      </c>
      <c r="V512" s="107"/>
      <c r="W512" s="107"/>
      <c r="X512" s="107">
        <f t="shared" si="53"/>
        <v>0</v>
      </c>
      <c r="Y512" s="107"/>
      <c r="Z512" s="107"/>
      <c r="AA512" s="108">
        <f>C512+I512-L512-O512-U512-X512-R512</f>
        <v>0</v>
      </c>
      <c r="AB512" s="7">
        <v>45587</v>
      </c>
    </row>
    <row r="513" spans="1:28" ht="15.75" hidden="1" customHeight="1" x14ac:dyDescent="0.25">
      <c r="A513" s="24">
        <v>45570</v>
      </c>
      <c r="B513" s="25" t="s">
        <v>291</v>
      </c>
      <c r="C513" s="25"/>
      <c r="D513" s="25" t="s">
        <v>52</v>
      </c>
      <c r="E513" s="25" t="s">
        <v>139</v>
      </c>
      <c r="F513" s="25">
        <v>500</v>
      </c>
      <c r="G513" s="25" t="s">
        <v>34</v>
      </c>
      <c r="H513" s="25">
        <v>2105</v>
      </c>
      <c r="I513" s="11">
        <f t="shared" si="48"/>
        <v>1052500</v>
      </c>
      <c r="J513" s="31" t="s">
        <v>312</v>
      </c>
      <c r="K513" s="11"/>
      <c r="L513" s="107">
        <f t="shared" si="49"/>
        <v>0</v>
      </c>
      <c r="M513" s="107"/>
      <c r="N513" s="107"/>
      <c r="O513" s="107">
        <f t="shared" si="50"/>
        <v>1052500</v>
      </c>
      <c r="P513" s="107">
        <v>202500</v>
      </c>
      <c r="Q513" s="107">
        <v>850000</v>
      </c>
      <c r="R513" s="107">
        <f t="shared" si="51"/>
        <v>0</v>
      </c>
      <c r="S513" s="107"/>
      <c r="T513" s="107"/>
      <c r="U513" s="107">
        <f t="shared" si="52"/>
        <v>0</v>
      </c>
      <c r="V513" s="107"/>
      <c r="W513" s="107"/>
      <c r="X513" s="107">
        <f t="shared" si="53"/>
        <v>0</v>
      </c>
      <c r="Y513" s="107"/>
      <c r="Z513" s="107"/>
      <c r="AA513" s="108">
        <f>C513+I513-L513-O513-U513-X513-R513</f>
        <v>0</v>
      </c>
      <c r="AB513" s="7">
        <v>45569</v>
      </c>
    </row>
    <row r="514" spans="1:28" ht="15.75" hidden="1" customHeight="1" x14ac:dyDescent="0.25">
      <c r="A514" s="24">
        <v>45570</v>
      </c>
      <c r="B514" s="25" t="s">
        <v>354</v>
      </c>
      <c r="C514" s="25"/>
      <c r="D514" s="25" t="s">
        <v>46</v>
      </c>
      <c r="E514" s="25" t="s">
        <v>108</v>
      </c>
      <c r="F514" s="25">
        <v>1200</v>
      </c>
      <c r="G514" s="25" t="s">
        <v>34</v>
      </c>
      <c r="H514" s="25">
        <v>2000</v>
      </c>
      <c r="I514" s="11">
        <f t="shared" si="48"/>
        <v>2400000</v>
      </c>
      <c r="J514" s="26" t="s">
        <v>28</v>
      </c>
      <c r="K514" s="11" t="s">
        <v>2060</v>
      </c>
      <c r="L514" s="107">
        <f t="shared" si="49"/>
        <v>0</v>
      </c>
      <c r="M514" s="107"/>
      <c r="N514" s="107"/>
      <c r="O514" s="107">
        <f t="shared" si="50"/>
        <v>0</v>
      </c>
      <c r="P514" s="107"/>
      <c r="Q514" s="107"/>
      <c r="R514" s="107">
        <f t="shared" si="51"/>
        <v>0</v>
      </c>
      <c r="S514" s="107"/>
      <c r="T514" s="107"/>
      <c r="U514" s="107">
        <f t="shared" si="52"/>
        <v>0</v>
      </c>
      <c r="V514" s="107"/>
      <c r="W514" s="107"/>
      <c r="X514" s="107">
        <f t="shared" si="53"/>
        <v>0</v>
      </c>
      <c r="Y514" s="107"/>
      <c r="Z514" s="107"/>
      <c r="AA514" s="108">
        <f>C514+I514-L514-O514-U514-X514-R514</f>
        <v>2400000</v>
      </c>
      <c r="AB514" s="7"/>
    </row>
    <row r="515" spans="1:28" ht="15.75" hidden="1" customHeight="1" x14ac:dyDescent="0.25">
      <c r="A515" s="29">
        <v>45570</v>
      </c>
      <c r="B515" s="27" t="s">
        <v>256</v>
      </c>
      <c r="C515" s="27"/>
      <c r="D515" s="27" t="s">
        <v>52</v>
      </c>
      <c r="E515" s="27" t="s">
        <v>208</v>
      </c>
      <c r="F515" s="27">
        <v>1000</v>
      </c>
      <c r="G515" s="27" t="s">
        <v>34</v>
      </c>
      <c r="H515" s="27">
        <v>700</v>
      </c>
      <c r="I515" s="15">
        <f t="shared" si="48"/>
        <v>700000</v>
      </c>
      <c r="J515" s="32" t="s">
        <v>324</v>
      </c>
      <c r="K515" s="15"/>
      <c r="L515" s="136">
        <f t="shared" si="49"/>
        <v>0</v>
      </c>
      <c r="M515" s="136"/>
      <c r="N515" s="136"/>
      <c r="O515" s="136">
        <f t="shared" si="50"/>
        <v>700000</v>
      </c>
      <c r="P515" s="136">
        <v>700000</v>
      </c>
      <c r="Q515" s="136"/>
      <c r="R515" s="136">
        <f t="shared" si="51"/>
        <v>0</v>
      </c>
      <c r="S515" s="136"/>
      <c r="T515" s="136"/>
      <c r="U515" s="136">
        <f t="shared" si="52"/>
        <v>0</v>
      </c>
      <c r="V515" s="136"/>
      <c r="W515" s="136"/>
      <c r="X515" s="136">
        <f t="shared" si="53"/>
        <v>0</v>
      </c>
      <c r="Y515" s="136"/>
      <c r="Z515" s="136"/>
      <c r="AA515" s="137">
        <f>C515+I515-L515-O515-U515-X515-R515</f>
        <v>0</v>
      </c>
      <c r="AB515" s="138">
        <v>45580</v>
      </c>
    </row>
    <row r="516" spans="1:28" ht="15.75" hidden="1" customHeight="1" x14ac:dyDescent="0.25">
      <c r="A516" s="24">
        <v>45570</v>
      </c>
      <c r="B516" s="25" t="s">
        <v>256</v>
      </c>
      <c r="C516" s="25"/>
      <c r="D516" s="25" t="s">
        <v>52</v>
      </c>
      <c r="E516" s="25" t="s">
        <v>217</v>
      </c>
      <c r="F516" s="25">
        <v>5</v>
      </c>
      <c r="G516" s="25" t="s">
        <v>39</v>
      </c>
      <c r="H516" s="25">
        <v>90000</v>
      </c>
      <c r="I516" s="11">
        <f t="shared" si="48"/>
        <v>450000</v>
      </c>
      <c r="J516" s="31" t="s">
        <v>324</v>
      </c>
      <c r="K516" s="11"/>
      <c r="L516" s="107">
        <f t="shared" si="49"/>
        <v>0</v>
      </c>
      <c r="M516" s="107"/>
      <c r="N516" s="107"/>
      <c r="O516" s="107">
        <f t="shared" si="50"/>
        <v>450000</v>
      </c>
      <c r="P516" s="107">
        <v>450000</v>
      </c>
      <c r="Q516" s="107"/>
      <c r="R516" s="107">
        <f t="shared" si="51"/>
        <v>0</v>
      </c>
      <c r="S516" s="107"/>
      <c r="T516" s="107"/>
      <c r="U516" s="107">
        <f t="shared" si="52"/>
        <v>0</v>
      </c>
      <c r="V516" s="107"/>
      <c r="W516" s="107"/>
      <c r="X516" s="107">
        <f t="shared" si="53"/>
        <v>0</v>
      </c>
      <c r="Y516" s="107"/>
      <c r="Z516" s="107"/>
      <c r="AA516" s="108">
        <f>C516+I516-L516-O516-U516-X516-R516</f>
        <v>0</v>
      </c>
      <c r="AB516" s="7">
        <v>45580</v>
      </c>
    </row>
    <row r="517" spans="1:28" ht="15.75" hidden="1" customHeight="1" x14ac:dyDescent="0.25">
      <c r="A517" s="24">
        <v>45570</v>
      </c>
      <c r="B517" s="25" t="s">
        <v>2033</v>
      </c>
      <c r="C517" s="25"/>
      <c r="D517" s="25" t="s">
        <v>46</v>
      </c>
      <c r="E517" s="25" t="s">
        <v>189</v>
      </c>
      <c r="F517" s="25">
        <v>1</v>
      </c>
      <c r="G517" s="25" t="s">
        <v>23</v>
      </c>
      <c r="H517" s="25">
        <v>400000</v>
      </c>
      <c r="I517" s="11">
        <f t="shared" si="48"/>
        <v>400000</v>
      </c>
      <c r="J517" s="31" t="s">
        <v>312</v>
      </c>
      <c r="K517" s="11"/>
      <c r="L517" s="107">
        <f t="shared" si="49"/>
        <v>0</v>
      </c>
      <c r="M517" s="107"/>
      <c r="N517" s="107"/>
      <c r="O517" s="107">
        <f t="shared" si="50"/>
        <v>0</v>
      </c>
      <c r="P517" s="107"/>
      <c r="Q517" s="107"/>
      <c r="R517" s="107">
        <f t="shared" si="51"/>
        <v>0</v>
      </c>
      <c r="S517" s="107"/>
      <c r="T517" s="107"/>
      <c r="U517" s="107">
        <f t="shared" si="52"/>
        <v>400000</v>
      </c>
      <c r="V517" s="107">
        <v>400000</v>
      </c>
      <c r="W517" s="107"/>
      <c r="X517" s="107">
        <f t="shared" si="53"/>
        <v>0</v>
      </c>
      <c r="Y517" s="107"/>
      <c r="Z517" s="107"/>
      <c r="AA517" s="108">
        <f>C517+I517-L517-O517-U517-X517-R517</f>
        <v>0</v>
      </c>
      <c r="AB517" s="7">
        <v>45569</v>
      </c>
    </row>
    <row r="518" spans="1:28" ht="15.75" hidden="1" customHeight="1" x14ac:dyDescent="0.25">
      <c r="A518" s="24">
        <v>45570</v>
      </c>
      <c r="B518" s="25" t="s">
        <v>122</v>
      </c>
      <c r="C518" s="25"/>
      <c r="D518" s="25" t="s">
        <v>46</v>
      </c>
      <c r="E518" s="25" t="s">
        <v>120</v>
      </c>
      <c r="F518" s="25">
        <v>151.80000000000001</v>
      </c>
      <c r="G518" s="25" t="s">
        <v>39</v>
      </c>
      <c r="H518" s="25">
        <v>46000</v>
      </c>
      <c r="I518" s="11">
        <f t="shared" si="48"/>
        <v>6982800.0000000009</v>
      </c>
      <c r="J518" s="31" t="s">
        <v>312</v>
      </c>
      <c r="K518" s="11"/>
      <c r="L518" s="107">
        <f t="shared" si="49"/>
        <v>0</v>
      </c>
      <c r="M518" s="107"/>
      <c r="N518" s="107"/>
      <c r="O518" s="107">
        <f t="shared" si="50"/>
        <v>0</v>
      </c>
      <c r="P518" s="107"/>
      <c r="Q518" s="107"/>
      <c r="R518" s="107">
        <f t="shared" si="51"/>
        <v>6982800</v>
      </c>
      <c r="S518" s="107">
        <v>6982800</v>
      </c>
      <c r="T518" s="107"/>
      <c r="U518" s="107">
        <f t="shared" si="52"/>
        <v>0</v>
      </c>
      <c r="V518" s="107"/>
      <c r="W518" s="107"/>
      <c r="X518" s="107">
        <f t="shared" si="53"/>
        <v>0</v>
      </c>
      <c r="Y518" s="107"/>
      <c r="Z518" s="107"/>
      <c r="AA518" s="108">
        <f>C518+I518-L518-O518-U518-X518-R518</f>
        <v>0</v>
      </c>
      <c r="AB518" s="7">
        <v>45583</v>
      </c>
    </row>
    <row r="519" spans="1:28" ht="15.75" hidden="1" customHeight="1" x14ac:dyDescent="0.25">
      <c r="A519" s="24">
        <v>45570</v>
      </c>
      <c r="B519" s="25" t="s">
        <v>51</v>
      </c>
      <c r="C519" s="25"/>
      <c r="D519" s="25" t="s">
        <v>46</v>
      </c>
      <c r="E519" s="25" t="s">
        <v>1306</v>
      </c>
      <c r="F519" s="25">
        <v>10</v>
      </c>
      <c r="G519" s="25" t="s">
        <v>23</v>
      </c>
      <c r="H519" s="25">
        <v>420000</v>
      </c>
      <c r="I519" s="11">
        <f t="shared" si="48"/>
        <v>4200000</v>
      </c>
      <c r="J519" s="26" t="s">
        <v>28</v>
      </c>
      <c r="K519" s="11"/>
      <c r="L519" s="107">
        <f t="shared" si="49"/>
        <v>0</v>
      </c>
      <c r="M519" s="107"/>
      <c r="N519" s="107"/>
      <c r="O519" s="107">
        <f t="shared" si="50"/>
        <v>0</v>
      </c>
      <c r="P519" s="107"/>
      <c r="Q519" s="107"/>
      <c r="R519" s="107">
        <f t="shared" si="51"/>
        <v>0</v>
      </c>
      <c r="S519" s="107"/>
      <c r="T519" s="107"/>
      <c r="U519" s="107">
        <f t="shared" si="52"/>
        <v>0</v>
      </c>
      <c r="V519" s="107"/>
      <c r="W519" s="107"/>
      <c r="X519" s="107">
        <f t="shared" si="53"/>
        <v>0</v>
      </c>
      <c r="Y519" s="107"/>
      <c r="Z519" s="107"/>
      <c r="AA519" s="108">
        <f>C519+I519-L519-O519-U519-X519-R519</f>
        <v>4200000</v>
      </c>
      <c r="AB519" s="7"/>
    </row>
    <row r="520" spans="1:28" ht="15.75" hidden="1" customHeight="1" x14ac:dyDescent="0.25">
      <c r="A520" s="24">
        <v>45570</v>
      </c>
      <c r="B520" s="25" t="s">
        <v>51</v>
      </c>
      <c r="C520" s="25"/>
      <c r="D520" s="25" t="s">
        <v>46</v>
      </c>
      <c r="E520" s="25" t="s">
        <v>790</v>
      </c>
      <c r="F520" s="25">
        <v>20</v>
      </c>
      <c r="G520" s="25" t="s">
        <v>48</v>
      </c>
      <c r="H520" s="25">
        <v>230000</v>
      </c>
      <c r="I520" s="11">
        <f t="shared" si="48"/>
        <v>4600000</v>
      </c>
      <c r="J520" s="26" t="s">
        <v>28</v>
      </c>
      <c r="K520" s="11"/>
      <c r="L520" s="107">
        <f t="shared" si="49"/>
        <v>0</v>
      </c>
      <c r="M520" s="107"/>
      <c r="N520" s="107"/>
      <c r="O520" s="107">
        <f t="shared" si="50"/>
        <v>0</v>
      </c>
      <c r="P520" s="107"/>
      <c r="Q520" s="107"/>
      <c r="R520" s="107">
        <f t="shared" si="51"/>
        <v>0</v>
      </c>
      <c r="S520" s="107"/>
      <c r="T520" s="107"/>
      <c r="U520" s="107">
        <f t="shared" si="52"/>
        <v>0</v>
      </c>
      <c r="V520" s="107"/>
      <c r="W520" s="107"/>
      <c r="X520" s="107">
        <f t="shared" si="53"/>
        <v>0</v>
      </c>
      <c r="Y520" s="107"/>
      <c r="Z520" s="107"/>
      <c r="AA520" s="108">
        <f>C520+I520-L520-O520-U520-X520-R520</f>
        <v>4600000</v>
      </c>
      <c r="AB520" s="7"/>
    </row>
    <row r="521" spans="1:28" ht="15.75" hidden="1" customHeight="1" x14ac:dyDescent="0.25">
      <c r="A521" s="24">
        <v>45570</v>
      </c>
      <c r="B521" s="25" t="s">
        <v>51</v>
      </c>
      <c r="C521" s="25"/>
      <c r="D521" s="25" t="s">
        <v>46</v>
      </c>
      <c r="E521" s="25" t="s">
        <v>135</v>
      </c>
      <c r="F521" s="25">
        <v>20</v>
      </c>
      <c r="G521" s="25" t="s">
        <v>48</v>
      </c>
      <c r="H521" s="25">
        <v>150000</v>
      </c>
      <c r="I521" s="11">
        <f t="shared" si="48"/>
        <v>3000000</v>
      </c>
      <c r="J521" s="26" t="s">
        <v>28</v>
      </c>
      <c r="K521" s="11"/>
      <c r="L521" s="107">
        <f t="shared" si="49"/>
        <v>0</v>
      </c>
      <c r="M521" s="107"/>
      <c r="N521" s="107"/>
      <c r="O521" s="107">
        <f t="shared" si="50"/>
        <v>0</v>
      </c>
      <c r="P521" s="107"/>
      <c r="Q521" s="107"/>
      <c r="R521" s="107">
        <f t="shared" si="51"/>
        <v>0</v>
      </c>
      <c r="S521" s="107"/>
      <c r="T521" s="107"/>
      <c r="U521" s="107">
        <f t="shared" si="52"/>
        <v>0</v>
      </c>
      <c r="V521" s="107"/>
      <c r="W521" s="107"/>
      <c r="X521" s="107">
        <f t="shared" si="53"/>
        <v>0</v>
      </c>
      <c r="Y521" s="107"/>
      <c r="Z521" s="107"/>
      <c r="AA521" s="108">
        <f>C521+I521-L521-O521-U521-X521-R521</f>
        <v>3000000</v>
      </c>
      <c r="AB521" s="7"/>
    </row>
    <row r="522" spans="1:28" ht="15.75" hidden="1" customHeight="1" x14ac:dyDescent="0.25">
      <c r="A522" s="29">
        <v>45570</v>
      </c>
      <c r="B522" s="27" t="s">
        <v>1770</v>
      </c>
      <c r="C522" s="27"/>
      <c r="D522" s="27" t="s">
        <v>46</v>
      </c>
      <c r="E522" s="27" t="s">
        <v>225</v>
      </c>
      <c r="F522" s="27">
        <v>300</v>
      </c>
      <c r="G522" s="27" t="s">
        <v>34</v>
      </c>
      <c r="H522" s="27">
        <v>2720</v>
      </c>
      <c r="I522" s="15">
        <f t="shared" si="48"/>
        <v>816000</v>
      </c>
      <c r="J522" s="32" t="s">
        <v>324</v>
      </c>
      <c r="K522" s="15"/>
      <c r="L522" s="136">
        <f t="shared" si="49"/>
        <v>0</v>
      </c>
      <c r="M522" s="136"/>
      <c r="N522" s="136"/>
      <c r="O522" s="136">
        <f t="shared" si="50"/>
        <v>0</v>
      </c>
      <c r="P522" s="136"/>
      <c r="Q522" s="136"/>
      <c r="R522" s="136">
        <f t="shared" si="51"/>
        <v>0</v>
      </c>
      <c r="S522" s="136"/>
      <c r="T522" s="136"/>
      <c r="U522" s="136">
        <f t="shared" si="52"/>
        <v>816000</v>
      </c>
      <c r="V522" s="136">
        <v>250000</v>
      </c>
      <c r="W522" s="136">
        <v>566000</v>
      </c>
      <c r="X522" s="136">
        <f t="shared" si="53"/>
        <v>0</v>
      </c>
      <c r="Y522" s="136"/>
      <c r="Z522" s="136"/>
      <c r="AA522" s="137">
        <f>C522+I522-L522-O522-U522-X522-R522</f>
        <v>0</v>
      </c>
      <c r="AB522" s="138">
        <v>45588</v>
      </c>
    </row>
    <row r="523" spans="1:28" ht="15.75" hidden="1" customHeight="1" x14ac:dyDescent="0.25">
      <c r="A523" s="24">
        <v>45570</v>
      </c>
      <c r="B523" s="25" t="s">
        <v>1770</v>
      </c>
      <c r="C523" s="25"/>
      <c r="D523" s="25" t="s">
        <v>46</v>
      </c>
      <c r="E523" s="25" t="s">
        <v>204</v>
      </c>
      <c r="F523" s="25">
        <v>750</v>
      </c>
      <c r="G523" s="25" t="s">
        <v>34</v>
      </c>
      <c r="H523" s="25">
        <v>1120</v>
      </c>
      <c r="I523" s="11">
        <f t="shared" si="48"/>
        <v>840000</v>
      </c>
      <c r="J523" s="38" t="s">
        <v>24</v>
      </c>
      <c r="K523" s="11"/>
      <c r="L523" s="107">
        <f t="shared" si="49"/>
        <v>0</v>
      </c>
      <c r="M523" s="107"/>
      <c r="N523" s="107"/>
      <c r="O523" s="107">
        <f t="shared" si="50"/>
        <v>0</v>
      </c>
      <c r="P523" s="107"/>
      <c r="Q523" s="107"/>
      <c r="R523" s="107">
        <f t="shared" si="51"/>
        <v>0</v>
      </c>
      <c r="S523" s="107"/>
      <c r="T523" s="107"/>
      <c r="U523" s="107">
        <f t="shared" si="52"/>
        <v>434000</v>
      </c>
      <c r="V523" s="107"/>
      <c r="W523" s="107">
        <v>434000</v>
      </c>
      <c r="X523" s="107">
        <f t="shared" si="53"/>
        <v>0</v>
      </c>
      <c r="Y523" s="107"/>
      <c r="Z523" s="107"/>
      <c r="AA523" s="108">
        <f>C523+I523-L523-O523-U523-X523-R523</f>
        <v>406000</v>
      </c>
      <c r="AB523" s="7">
        <v>45588</v>
      </c>
    </row>
    <row r="524" spans="1:28" ht="15.75" hidden="1" customHeight="1" x14ac:dyDescent="0.25">
      <c r="A524" s="29">
        <v>45570</v>
      </c>
      <c r="B524" s="27" t="s">
        <v>780</v>
      </c>
      <c r="C524" s="27"/>
      <c r="D524" s="27" t="s">
        <v>46</v>
      </c>
      <c r="E524" s="27" t="s">
        <v>108</v>
      </c>
      <c r="F524" s="27">
        <v>400</v>
      </c>
      <c r="G524" s="27" t="s">
        <v>34</v>
      </c>
      <c r="H524" s="27">
        <v>1900</v>
      </c>
      <c r="I524" s="15">
        <f t="shared" si="48"/>
        <v>760000</v>
      </c>
      <c r="J524" s="32" t="s">
        <v>324</v>
      </c>
      <c r="K524" s="15"/>
      <c r="L524" s="136">
        <f t="shared" si="49"/>
        <v>0</v>
      </c>
      <c r="M524" s="136"/>
      <c r="N524" s="136"/>
      <c r="O524" s="136">
        <f t="shared" si="50"/>
        <v>0</v>
      </c>
      <c r="P524" s="136"/>
      <c r="Q524" s="136"/>
      <c r="R524" s="136">
        <f t="shared" si="51"/>
        <v>0</v>
      </c>
      <c r="S524" s="136"/>
      <c r="T524" s="136"/>
      <c r="U524" s="136">
        <f t="shared" si="52"/>
        <v>760000</v>
      </c>
      <c r="V524" s="136">
        <v>760000</v>
      </c>
      <c r="W524" s="136"/>
      <c r="X524" s="136">
        <f t="shared" si="53"/>
        <v>0</v>
      </c>
      <c r="Y524" s="136"/>
      <c r="Z524" s="136"/>
      <c r="AA524" s="137">
        <f>C524+I524-L524-O524-U524-X524-R524</f>
        <v>0</v>
      </c>
      <c r="AB524" s="138">
        <v>45570</v>
      </c>
    </row>
    <row r="525" spans="1:28" ht="15.75" hidden="1" customHeight="1" x14ac:dyDescent="0.25">
      <c r="A525" s="24">
        <v>45570</v>
      </c>
      <c r="B525" s="25" t="s">
        <v>780</v>
      </c>
      <c r="C525" s="25"/>
      <c r="D525" s="25" t="s">
        <v>46</v>
      </c>
      <c r="E525" s="25" t="s">
        <v>120</v>
      </c>
      <c r="F525" s="25">
        <v>24.4</v>
      </c>
      <c r="G525" s="25" t="s">
        <v>39</v>
      </c>
      <c r="H525" s="25">
        <v>45000</v>
      </c>
      <c r="I525" s="11">
        <f t="shared" si="48"/>
        <v>1098000</v>
      </c>
      <c r="J525" s="31" t="s">
        <v>324</v>
      </c>
      <c r="K525" s="11"/>
      <c r="L525" s="107">
        <f t="shared" si="49"/>
        <v>0</v>
      </c>
      <c r="M525" s="107"/>
      <c r="N525" s="107"/>
      <c r="O525" s="107">
        <f t="shared" si="50"/>
        <v>0</v>
      </c>
      <c r="P525" s="107"/>
      <c r="Q525" s="107"/>
      <c r="R525" s="107">
        <f t="shared" si="51"/>
        <v>0</v>
      </c>
      <c r="S525" s="107"/>
      <c r="T525" s="107"/>
      <c r="U525" s="107">
        <f t="shared" si="52"/>
        <v>1098000</v>
      </c>
      <c r="V525" s="107">
        <v>1098000</v>
      </c>
      <c r="W525" s="107"/>
      <c r="X525" s="107">
        <f t="shared" si="53"/>
        <v>0</v>
      </c>
      <c r="Y525" s="107"/>
      <c r="Z525" s="107"/>
      <c r="AA525" s="108">
        <f>C525+I525-L525-O525-U525-X525-R525</f>
        <v>0</v>
      </c>
      <c r="AB525" s="7">
        <v>45570</v>
      </c>
    </row>
    <row r="526" spans="1:28" ht="15.75" hidden="1" customHeight="1" x14ac:dyDescent="0.25">
      <c r="A526" s="24">
        <v>45570</v>
      </c>
      <c r="B526" s="25" t="s">
        <v>382</v>
      </c>
      <c r="C526" s="25"/>
      <c r="D526" s="25" t="s">
        <v>46</v>
      </c>
      <c r="E526" s="25" t="s">
        <v>298</v>
      </c>
      <c r="F526" s="25">
        <v>5200</v>
      </c>
      <c r="G526" s="25" t="s">
        <v>34</v>
      </c>
      <c r="H526" s="25">
        <v>3700</v>
      </c>
      <c r="I526" s="11">
        <f t="shared" si="48"/>
        <v>19240000</v>
      </c>
      <c r="J526" s="31" t="s">
        <v>324</v>
      </c>
      <c r="K526" s="11"/>
      <c r="L526" s="107">
        <f t="shared" si="49"/>
        <v>0</v>
      </c>
      <c r="M526" s="107"/>
      <c r="N526" s="107"/>
      <c r="O526" s="107">
        <f t="shared" si="50"/>
        <v>0</v>
      </c>
      <c r="P526" s="107"/>
      <c r="Q526" s="107"/>
      <c r="R526" s="107">
        <f t="shared" si="51"/>
        <v>19240000</v>
      </c>
      <c r="S526" s="107"/>
      <c r="T526" s="107">
        <v>19240000</v>
      </c>
      <c r="U526" s="107">
        <f t="shared" si="52"/>
        <v>0</v>
      </c>
      <c r="V526" s="107"/>
      <c r="W526" s="107"/>
      <c r="X526" s="107">
        <f t="shared" si="53"/>
        <v>0</v>
      </c>
      <c r="Y526" s="107"/>
      <c r="Z526" s="107"/>
      <c r="AA526" s="108">
        <f>C526+I526-L526-O526-U526-X526-R526</f>
        <v>0</v>
      </c>
      <c r="AB526" s="7">
        <v>45582</v>
      </c>
    </row>
    <row r="527" spans="1:28" ht="15.75" hidden="1" customHeight="1" x14ac:dyDescent="0.25">
      <c r="A527" s="24">
        <v>45570</v>
      </c>
      <c r="B527" s="25" t="s">
        <v>221</v>
      </c>
      <c r="C527" s="25"/>
      <c r="D527" s="25" t="s">
        <v>46</v>
      </c>
      <c r="E527" s="25" t="s">
        <v>177</v>
      </c>
      <c r="F527" s="25">
        <v>200</v>
      </c>
      <c r="G527" s="25" t="s">
        <v>39</v>
      </c>
      <c r="H527" s="25">
        <v>86000</v>
      </c>
      <c r="I527" s="11">
        <f t="shared" si="48"/>
        <v>17200000</v>
      </c>
      <c r="J527" s="31" t="s">
        <v>312</v>
      </c>
      <c r="K527" s="11"/>
      <c r="L527" s="107">
        <f t="shared" si="49"/>
        <v>0</v>
      </c>
      <c r="M527" s="107"/>
      <c r="N527" s="107"/>
      <c r="O527" s="107">
        <f t="shared" si="50"/>
        <v>17200000</v>
      </c>
      <c r="P527" s="107">
        <v>17200000</v>
      </c>
      <c r="Q527" s="107"/>
      <c r="R527" s="107">
        <f t="shared" si="51"/>
        <v>0</v>
      </c>
      <c r="S527" s="107"/>
      <c r="T527" s="107"/>
      <c r="U527" s="107">
        <f t="shared" si="52"/>
        <v>0</v>
      </c>
      <c r="V527" s="107"/>
      <c r="W527" s="107"/>
      <c r="X527" s="107">
        <f t="shared" si="53"/>
        <v>0</v>
      </c>
      <c r="Y527" s="107"/>
      <c r="Z527" s="107"/>
      <c r="AA527" s="108">
        <f>C527+I527-L527-O527-U527-X527-R527</f>
        <v>0</v>
      </c>
      <c r="AB527" s="7">
        <v>45569</v>
      </c>
    </row>
    <row r="528" spans="1:28" ht="15.75" hidden="1" customHeight="1" x14ac:dyDescent="0.25">
      <c r="A528" s="24">
        <v>45570</v>
      </c>
      <c r="B528" s="25" t="s">
        <v>221</v>
      </c>
      <c r="C528" s="25"/>
      <c r="D528" s="25" t="s">
        <v>46</v>
      </c>
      <c r="E528" s="25" t="s">
        <v>552</v>
      </c>
      <c r="F528" s="25">
        <v>100</v>
      </c>
      <c r="G528" s="25" t="s">
        <v>39</v>
      </c>
      <c r="H528" s="25">
        <v>86000</v>
      </c>
      <c r="I528" s="11">
        <f t="shared" si="48"/>
        <v>8600000</v>
      </c>
      <c r="J528" s="31" t="s">
        <v>312</v>
      </c>
      <c r="K528" s="11"/>
      <c r="L528" s="107">
        <f t="shared" si="49"/>
        <v>0</v>
      </c>
      <c r="M528" s="107"/>
      <c r="N528" s="107"/>
      <c r="O528" s="107">
        <f t="shared" si="50"/>
        <v>8600000</v>
      </c>
      <c r="P528" s="107">
        <v>8600000</v>
      </c>
      <c r="Q528" s="107"/>
      <c r="R528" s="107">
        <f t="shared" si="51"/>
        <v>0</v>
      </c>
      <c r="S528" s="107"/>
      <c r="T528" s="107"/>
      <c r="U528" s="107">
        <f t="shared" si="52"/>
        <v>0</v>
      </c>
      <c r="V528" s="107"/>
      <c r="W528" s="107"/>
      <c r="X528" s="107">
        <f t="shared" si="53"/>
        <v>0</v>
      </c>
      <c r="Y528" s="107"/>
      <c r="Z528" s="107"/>
      <c r="AA528" s="108">
        <f>C528+I528-L528-O528-U528-X528-R528</f>
        <v>0</v>
      </c>
      <c r="AB528" s="7">
        <v>45569</v>
      </c>
    </row>
    <row r="529" spans="1:28" ht="15.75" hidden="1" customHeight="1" x14ac:dyDescent="0.25">
      <c r="A529" s="24">
        <v>45570</v>
      </c>
      <c r="B529" s="25" t="s">
        <v>280</v>
      </c>
      <c r="C529" s="25"/>
      <c r="D529" s="25" t="s">
        <v>46</v>
      </c>
      <c r="E529" s="25" t="s">
        <v>108</v>
      </c>
      <c r="F529" s="25">
        <v>10400</v>
      </c>
      <c r="G529" s="25" t="s">
        <v>34</v>
      </c>
      <c r="H529" s="25">
        <v>1675</v>
      </c>
      <c r="I529" s="11">
        <f t="shared" si="48"/>
        <v>17420000</v>
      </c>
      <c r="J529" s="38" t="s">
        <v>78</v>
      </c>
      <c r="K529" s="11"/>
      <c r="L529" s="107">
        <f t="shared" si="49"/>
        <v>0</v>
      </c>
      <c r="M529" s="107"/>
      <c r="N529" s="107"/>
      <c r="O529" s="107">
        <f t="shared" si="50"/>
        <v>0</v>
      </c>
      <c r="P529" s="107"/>
      <c r="Q529" s="107"/>
      <c r="R529" s="107">
        <f t="shared" si="51"/>
        <v>6700000</v>
      </c>
      <c r="S529" s="107">
        <v>6700000</v>
      </c>
      <c r="T529" s="107"/>
      <c r="U529" s="107">
        <f t="shared" si="52"/>
        <v>0</v>
      </c>
      <c r="V529" s="107"/>
      <c r="W529" s="107"/>
      <c r="X529" s="107">
        <f t="shared" si="53"/>
        <v>0</v>
      </c>
      <c r="Y529" s="107"/>
      <c r="Z529" s="107"/>
      <c r="AA529" s="108">
        <f>C529+I529-L529-O529-U529-X529-R529</f>
        <v>10720000</v>
      </c>
      <c r="AB529" s="7">
        <v>45593</v>
      </c>
    </row>
    <row r="530" spans="1:28" ht="15.75" hidden="1" customHeight="1" x14ac:dyDescent="0.25">
      <c r="A530" s="24">
        <v>45570</v>
      </c>
      <c r="B530" s="25" t="s">
        <v>99</v>
      </c>
      <c r="C530" s="25"/>
      <c r="D530" s="25"/>
      <c r="E530" s="25" t="s">
        <v>158</v>
      </c>
      <c r="F530" s="25">
        <v>90.7</v>
      </c>
      <c r="G530" s="25" t="s">
        <v>39</v>
      </c>
      <c r="H530" s="25"/>
      <c r="I530" s="11">
        <f t="shared" si="48"/>
        <v>0</v>
      </c>
      <c r="J530" s="26" t="s">
        <v>28</v>
      </c>
      <c r="K530" s="11"/>
      <c r="L530" s="107">
        <f t="shared" si="49"/>
        <v>0</v>
      </c>
      <c r="M530" s="107"/>
      <c r="N530" s="107"/>
      <c r="O530" s="107">
        <f t="shared" si="50"/>
        <v>0</v>
      </c>
      <c r="P530" s="107"/>
      <c r="Q530" s="107"/>
      <c r="R530" s="107">
        <f t="shared" si="51"/>
        <v>0</v>
      </c>
      <c r="S530" s="107"/>
      <c r="T530" s="107"/>
      <c r="U530" s="107">
        <f t="shared" si="52"/>
        <v>0</v>
      </c>
      <c r="V530" s="107"/>
      <c r="W530" s="107"/>
      <c r="X530" s="107">
        <f t="shared" si="53"/>
        <v>0</v>
      </c>
      <c r="Y530" s="107"/>
      <c r="Z530" s="107"/>
      <c r="AA530" s="108">
        <f>C530+I530-L530-O530-U530-X530-R530</f>
        <v>0</v>
      </c>
      <c r="AB530" s="7"/>
    </row>
    <row r="531" spans="1:28" ht="15.75" hidden="1" customHeight="1" x14ac:dyDescent="0.25">
      <c r="A531" s="24">
        <v>45570</v>
      </c>
      <c r="B531" s="25" t="s">
        <v>99</v>
      </c>
      <c r="C531" s="25"/>
      <c r="D531" s="25"/>
      <c r="E531" s="25" t="s">
        <v>101</v>
      </c>
      <c r="F531" s="25">
        <v>32.799999999999997</v>
      </c>
      <c r="G531" s="25" t="s">
        <v>39</v>
      </c>
      <c r="H531" s="25"/>
      <c r="I531" s="11">
        <f t="shared" si="48"/>
        <v>0</v>
      </c>
      <c r="J531" s="26" t="s">
        <v>28</v>
      </c>
      <c r="K531" s="11"/>
      <c r="L531" s="107">
        <f t="shared" si="49"/>
        <v>0</v>
      </c>
      <c r="M531" s="107"/>
      <c r="N531" s="107"/>
      <c r="O531" s="107">
        <f t="shared" si="50"/>
        <v>0</v>
      </c>
      <c r="P531" s="107"/>
      <c r="Q531" s="107"/>
      <c r="R531" s="107">
        <f t="shared" si="51"/>
        <v>0</v>
      </c>
      <c r="S531" s="107"/>
      <c r="T531" s="107"/>
      <c r="U531" s="107">
        <f t="shared" si="52"/>
        <v>0</v>
      </c>
      <c r="V531" s="107"/>
      <c r="W531" s="107"/>
      <c r="X531" s="107">
        <f t="shared" si="53"/>
        <v>0</v>
      </c>
      <c r="Y531" s="107"/>
      <c r="Z531" s="107"/>
      <c r="AA531" s="108">
        <f>C531+I531-L531-O531-U531-X531-R531</f>
        <v>0</v>
      </c>
      <c r="AB531" s="7"/>
    </row>
    <row r="532" spans="1:28" ht="15.75" hidden="1" customHeight="1" x14ac:dyDescent="0.25">
      <c r="A532" s="24">
        <v>45570</v>
      </c>
      <c r="B532" s="25" t="s">
        <v>99</v>
      </c>
      <c r="C532" s="25"/>
      <c r="D532" s="25"/>
      <c r="E532" s="25" t="s">
        <v>103</v>
      </c>
      <c r="F532" s="25">
        <v>86.1</v>
      </c>
      <c r="G532" s="25" t="s">
        <v>39</v>
      </c>
      <c r="H532" s="25"/>
      <c r="I532" s="11">
        <f t="shared" si="48"/>
        <v>0</v>
      </c>
      <c r="J532" s="26" t="s">
        <v>28</v>
      </c>
      <c r="K532" s="11"/>
      <c r="L532" s="107">
        <f t="shared" si="49"/>
        <v>0</v>
      </c>
      <c r="M532" s="107"/>
      <c r="N532" s="107"/>
      <c r="O532" s="107">
        <f t="shared" si="50"/>
        <v>0</v>
      </c>
      <c r="P532" s="107"/>
      <c r="Q532" s="107"/>
      <c r="R532" s="107">
        <f t="shared" si="51"/>
        <v>0</v>
      </c>
      <c r="S532" s="107"/>
      <c r="T532" s="107"/>
      <c r="U532" s="107">
        <f t="shared" si="52"/>
        <v>0</v>
      </c>
      <c r="V532" s="107"/>
      <c r="W532" s="107"/>
      <c r="X532" s="107">
        <f t="shared" si="53"/>
        <v>0</v>
      </c>
      <c r="Y532" s="107"/>
      <c r="Z532" s="107"/>
      <c r="AA532" s="108">
        <f>C532+I532-L532-O532-U532-X532-R532</f>
        <v>0</v>
      </c>
      <c r="AB532" s="7"/>
    </row>
    <row r="533" spans="1:28" ht="15.75" hidden="1" customHeight="1" x14ac:dyDescent="0.25">
      <c r="A533" s="24">
        <v>45570</v>
      </c>
      <c r="B533" s="25" t="s">
        <v>99</v>
      </c>
      <c r="C533" s="25"/>
      <c r="D533" s="25"/>
      <c r="E533" s="25" t="s">
        <v>158</v>
      </c>
      <c r="F533" s="25">
        <v>59</v>
      </c>
      <c r="G533" s="25" t="s">
        <v>39</v>
      </c>
      <c r="H533" s="25"/>
      <c r="I533" s="11">
        <f t="shared" si="48"/>
        <v>0</v>
      </c>
      <c r="J533" s="26" t="s">
        <v>28</v>
      </c>
      <c r="K533" s="11"/>
      <c r="L533" s="107">
        <f t="shared" si="49"/>
        <v>0</v>
      </c>
      <c r="M533" s="107"/>
      <c r="N533" s="107"/>
      <c r="O533" s="107">
        <f t="shared" si="50"/>
        <v>0</v>
      </c>
      <c r="P533" s="107"/>
      <c r="Q533" s="107"/>
      <c r="R533" s="107">
        <f t="shared" si="51"/>
        <v>0</v>
      </c>
      <c r="S533" s="107"/>
      <c r="T533" s="107"/>
      <c r="U533" s="107">
        <f t="shared" si="52"/>
        <v>0</v>
      </c>
      <c r="V533" s="107"/>
      <c r="W533" s="107"/>
      <c r="X533" s="107">
        <f t="shared" si="53"/>
        <v>0</v>
      </c>
      <c r="Y533" s="107"/>
      <c r="Z533" s="107"/>
      <c r="AA533" s="108">
        <f>C533+I533-L533-O533-U533-X533-R533</f>
        <v>0</v>
      </c>
      <c r="AB533" s="7"/>
    </row>
    <row r="534" spans="1:28" ht="15.75" hidden="1" customHeight="1" x14ac:dyDescent="0.25">
      <c r="A534" s="24">
        <v>45570</v>
      </c>
      <c r="B534" s="25" t="s">
        <v>99</v>
      </c>
      <c r="C534" s="25"/>
      <c r="D534" s="25"/>
      <c r="E534" s="25" t="s">
        <v>100</v>
      </c>
      <c r="F534" s="25">
        <v>28.4</v>
      </c>
      <c r="G534" s="25" t="s">
        <v>39</v>
      </c>
      <c r="H534" s="25"/>
      <c r="I534" s="11">
        <f t="shared" si="48"/>
        <v>0</v>
      </c>
      <c r="J534" s="26" t="s">
        <v>28</v>
      </c>
      <c r="K534" s="11"/>
      <c r="L534" s="107">
        <f t="shared" si="49"/>
        <v>0</v>
      </c>
      <c r="M534" s="107"/>
      <c r="N534" s="107"/>
      <c r="O534" s="107">
        <f t="shared" si="50"/>
        <v>0</v>
      </c>
      <c r="P534" s="107"/>
      <c r="Q534" s="107"/>
      <c r="R534" s="107">
        <f t="shared" si="51"/>
        <v>0</v>
      </c>
      <c r="S534" s="107"/>
      <c r="T534" s="107"/>
      <c r="U534" s="107">
        <f t="shared" si="52"/>
        <v>0</v>
      </c>
      <c r="V534" s="107"/>
      <c r="W534" s="107"/>
      <c r="X534" s="107">
        <f t="shared" si="53"/>
        <v>0</v>
      </c>
      <c r="Y534" s="107"/>
      <c r="Z534" s="107"/>
      <c r="AA534" s="108">
        <f>C534+I534-L534-O534-U534-X534-R534</f>
        <v>0</v>
      </c>
      <c r="AB534" s="7"/>
    </row>
    <row r="535" spans="1:28" ht="15.75" hidden="1" customHeight="1" x14ac:dyDescent="0.25">
      <c r="A535" s="24">
        <v>45570</v>
      </c>
      <c r="B535" s="25" t="s">
        <v>99</v>
      </c>
      <c r="C535" s="25"/>
      <c r="D535" s="25"/>
      <c r="E535" s="25" t="s">
        <v>106</v>
      </c>
      <c r="F535" s="25">
        <v>33.299999999999997</v>
      </c>
      <c r="G535" s="25" t="s">
        <v>39</v>
      </c>
      <c r="H535" s="25"/>
      <c r="I535" s="11">
        <f t="shared" si="48"/>
        <v>0</v>
      </c>
      <c r="J535" s="26" t="s">
        <v>28</v>
      </c>
      <c r="K535" s="11"/>
      <c r="L535" s="107">
        <f t="shared" si="49"/>
        <v>0</v>
      </c>
      <c r="M535" s="107"/>
      <c r="N535" s="107"/>
      <c r="O535" s="107">
        <f t="shared" si="50"/>
        <v>0</v>
      </c>
      <c r="P535" s="107"/>
      <c r="Q535" s="107"/>
      <c r="R535" s="107">
        <f t="shared" si="51"/>
        <v>0</v>
      </c>
      <c r="S535" s="107"/>
      <c r="T535" s="107"/>
      <c r="U535" s="107">
        <f t="shared" si="52"/>
        <v>0</v>
      </c>
      <c r="V535" s="107"/>
      <c r="W535" s="107"/>
      <c r="X535" s="107">
        <f t="shared" si="53"/>
        <v>0</v>
      </c>
      <c r="Y535" s="107"/>
      <c r="Z535" s="107"/>
      <c r="AA535" s="108">
        <f>C535+I535-L535-O535-U535-X535-R535</f>
        <v>0</v>
      </c>
      <c r="AB535" s="7"/>
    </row>
    <row r="536" spans="1:28" ht="15.75" hidden="1" customHeight="1" x14ac:dyDescent="0.25">
      <c r="A536" s="24">
        <v>45570</v>
      </c>
      <c r="B536" s="25" t="s">
        <v>99</v>
      </c>
      <c r="C536" s="25"/>
      <c r="D536" s="25"/>
      <c r="E536" s="25" t="s">
        <v>101</v>
      </c>
      <c r="F536" s="25">
        <v>32.6</v>
      </c>
      <c r="G536" s="25" t="s">
        <v>39</v>
      </c>
      <c r="H536" s="25"/>
      <c r="I536" s="11">
        <f t="shared" si="48"/>
        <v>0</v>
      </c>
      <c r="J536" s="26" t="s">
        <v>28</v>
      </c>
      <c r="K536" s="11"/>
      <c r="L536" s="107">
        <f t="shared" si="49"/>
        <v>0</v>
      </c>
      <c r="M536" s="107"/>
      <c r="N536" s="107"/>
      <c r="O536" s="107">
        <f t="shared" si="50"/>
        <v>0</v>
      </c>
      <c r="P536" s="107"/>
      <c r="Q536" s="107"/>
      <c r="R536" s="107">
        <f t="shared" si="51"/>
        <v>0</v>
      </c>
      <c r="S536" s="107"/>
      <c r="T536" s="107"/>
      <c r="U536" s="107">
        <f t="shared" si="52"/>
        <v>0</v>
      </c>
      <c r="V536" s="107"/>
      <c r="W536" s="107"/>
      <c r="X536" s="107">
        <f t="shared" si="53"/>
        <v>0</v>
      </c>
      <c r="Y536" s="107"/>
      <c r="Z536" s="107"/>
      <c r="AA536" s="108">
        <f>C536+I536-L536-O536-U536-X536-R536</f>
        <v>0</v>
      </c>
      <c r="AB536" s="7"/>
    </row>
    <row r="537" spans="1:28" ht="15.75" hidden="1" customHeight="1" x14ac:dyDescent="0.25">
      <c r="A537" s="24">
        <v>45570</v>
      </c>
      <c r="B537" s="25" t="s">
        <v>99</v>
      </c>
      <c r="C537" s="25"/>
      <c r="D537" s="25"/>
      <c r="E537" s="25" t="s">
        <v>103</v>
      </c>
      <c r="F537" s="25">
        <v>29.3</v>
      </c>
      <c r="G537" s="25" t="s">
        <v>39</v>
      </c>
      <c r="H537" s="25"/>
      <c r="I537" s="11">
        <f t="shared" si="48"/>
        <v>0</v>
      </c>
      <c r="J537" s="26" t="s">
        <v>28</v>
      </c>
      <c r="K537" s="11"/>
      <c r="L537" s="107">
        <f t="shared" si="49"/>
        <v>0</v>
      </c>
      <c r="M537" s="107"/>
      <c r="N537" s="107"/>
      <c r="O537" s="107">
        <f t="shared" si="50"/>
        <v>0</v>
      </c>
      <c r="P537" s="107"/>
      <c r="Q537" s="107"/>
      <c r="R537" s="107">
        <f t="shared" si="51"/>
        <v>0</v>
      </c>
      <c r="S537" s="107"/>
      <c r="T537" s="107"/>
      <c r="U537" s="107">
        <f t="shared" si="52"/>
        <v>0</v>
      </c>
      <c r="V537" s="107"/>
      <c r="W537" s="107"/>
      <c r="X537" s="107">
        <f t="shared" si="53"/>
        <v>0</v>
      </c>
      <c r="Y537" s="107"/>
      <c r="Z537" s="107"/>
      <c r="AA537" s="108">
        <f>C537+I537-L537-O537-U537-X537-R537</f>
        <v>0</v>
      </c>
      <c r="AB537" s="7"/>
    </row>
    <row r="538" spans="1:28" ht="15.75" hidden="1" customHeight="1" x14ac:dyDescent="0.25">
      <c r="A538" s="29">
        <v>45570</v>
      </c>
      <c r="B538" s="27" t="s">
        <v>307</v>
      </c>
      <c r="C538" s="27"/>
      <c r="D538" s="27" t="s">
        <v>46</v>
      </c>
      <c r="E538" s="27" t="s">
        <v>154</v>
      </c>
      <c r="F538" s="27">
        <v>750</v>
      </c>
      <c r="G538" s="27" t="s">
        <v>34</v>
      </c>
      <c r="H538" s="27">
        <v>1065</v>
      </c>
      <c r="I538" s="15">
        <f t="shared" si="48"/>
        <v>798750</v>
      </c>
      <c r="J538" s="32" t="s">
        <v>312</v>
      </c>
      <c r="K538" s="15"/>
      <c r="L538" s="136">
        <f t="shared" si="49"/>
        <v>0</v>
      </c>
      <c r="M538" s="136"/>
      <c r="N538" s="136"/>
      <c r="O538" s="136">
        <f t="shared" si="50"/>
        <v>0</v>
      </c>
      <c r="P538" s="136"/>
      <c r="Q538" s="136"/>
      <c r="R538" s="136">
        <f t="shared" si="51"/>
        <v>798750</v>
      </c>
      <c r="S538" s="136"/>
      <c r="T538" s="136">
        <v>798750</v>
      </c>
      <c r="U538" s="136">
        <f t="shared" si="52"/>
        <v>0</v>
      </c>
      <c r="V538" s="136"/>
      <c r="W538" s="136"/>
      <c r="X538" s="136">
        <f t="shared" si="53"/>
        <v>0</v>
      </c>
      <c r="Y538" s="136"/>
      <c r="Z538" s="136"/>
      <c r="AA538" s="137">
        <f>C538+I538-L538-O538-U538-X538-R538</f>
        <v>0</v>
      </c>
      <c r="AB538" s="138">
        <v>45570</v>
      </c>
    </row>
    <row r="539" spans="1:28" ht="15.75" hidden="1" customHeight="1" x14ac:dyDescent="0.25">
      <c r="A539" s="24">
        <v>45570</v>
      </c>
      <c r="B539" s="25" t="s">
        <v>307</v>
      </c>
      <c r="C539" s="25"/>
      <c r="D539" s="25" t="s">
        <v>46</v>
      </c>
      <c r="E539" s="25" t="s">
        <v>58</v>
      </c>
      <c r="F539" s="25">
        <v>800</v>
      </c>
      <c r="G539" s="25" t="s">
        <v>34</v>
      </c>
      <c r="H539" s="25">
        <v>2000</v>
      </c>
      <c r="I539" s="11">
        <f t="shared" si="48"/>
        <v>1600000</v>
      </c>
      <c r="J539" s="31" t="s">
        <v>312</v>
      </c>
      <c r="K539" s="11"/>
      <c r="L539" s="107">
        <f t="shared" si="49"/>
        <v>0</v>
      </c>
      <c r="M539" s="107"/>
      <c r="N539" s="107"/>
      <c r="O539" s="107">
        <f t="shared" si="50"/>
        <v>0</v>
      </c>
      <c r="P539" s="107"/>
      <c r="Q539" s="107"/>
      <c r="R539" s="107">
        <f t="shared" si="51"/>
        <v>1600000</v>
      </c>
      <c r="S539" s="107">
        <v>884000</v>
      </c>
      <c r="T539" s="107">
        <v>716000</v>
      </c>
      <c r="U539" s="107">
        <f t="shared" si="52"/>
        <v>0</v>
      </c>
      <c r="V539" s="107"/>
      <c r="W539" s="107"/>
      <c r="X539" s="107">
        <f t="shared" si="53"/>
        <v>0</v>
      </c>
      <c r="Y539" s="107"/>
      <c r="Z539" s="107"/>
      <c r="AA539" s="108">
        <f>C539+I539-L539-O539-U539-X539-R539</f>
        <v>0</v>
      </c>
      <c r="AB539" s="7">
        <v>45575</v>
      </c>
    </row>
    <row r="540" spans="1:28" ht="15.75" hidden="1" customHeight="1" x14ac:dyDescent="0.25">
      <c r="A540" s="24">
        <v>45570</v>
      </c>
      <c r="B540" s="25" t="s">
        <v>153</v>
      </c>
      <c r="C540" s="25"/>
      <c r="D540" s="25" t="s">
        <v>46</v>
      </c>
      <c r="E540" s="25" t="s">
        <v>53</v>
      </c>
      <c r="F540" s="25">
        <v>1</v>
      </c>
      <c r="G540" s="25" t="s">
        <v>23</v>
      </c>
      <c r="H540" s="25">
        <v>400000</v>
      </c>
      <c r="I540" s="11">
        <f t="shared" si="48"/>
        <v>400000</v>
      </c>
      <c r="J540" s="31" t="s">
        <v>324</v>
      </c>
      <c r="K540" s="11"/>
      <c r="L540" s="107">
        <f t="shared" si="49"/>
        <v>400000</v>
      </c>
      <c r="M540" s="107">
        <v>400000</v>
      </c>
      <c r="N540" s="107"/>
      <c r="O540" s="107">
        <f t="shared" si="50"/>
        <v>0</v>
      </c>
      <c r="P540" s="107"/>
      <c r="Q540" s="107"/>
      <c r="R540" s="107">
        <f t="shared" si="51"/>
        <v>0</v>
      </c>
      <c r="S540" s="107"/>
      <c r="T540" s="107"/>
      <c r="U540" s="107">
        <f t="shared" si="52"/>
        <v>0</v>
      </c>
      <c r="V540" s="107"/>
      <c r="W540" s="107"/>
      <c r="X540" s="107">
        <f t="shared" si="53"/>
        <v>0</v>
      </c>
      <c r="Y540" s="107"/>
      <c r="Z540" s="107"/>
      <c r="AA540" s="108">
        <f>C540+I540-L540-O540-U540-X540-R540</f>
        <v>0</v>
      </c>
      <c r="AB540" s="7">
        <v>45570</v>
      </c>
    </row>
    <row r="541" spans="1:28" ht="15.75" hidden="1" customHeight="1" x14ac:dyDescent="0.25">
      <c r="A541" s="24">
        <v>45570</v>
      </c>
      <c r="B541" s="25" t="s">
        <v>446</v>
      </c>
      <c r="C541" s="25"/>
      <c r="D541" s="25" t="s">
        <v>52</v>
      </c>
      <c r="E541" s="25" t="s">
        <v>64</v>
      </c>
      <c r="F541" s="25">
        <v>20</v>
      </c>
      <c r="G541" s="25" t="s">
        <v>39</v>
      </c>
      <c r="H541" s="25">
        <v>55000</v>
      </c>
      <c r="I541" s="11">
        <f t="shared" si="48"/>
        <v>1100000</v>
      </c>
      <c r="J541" s="31" t="s">
        <v>324</v>
      </c>
      <c r="K541" s="11"/>
      <c r="L541" s="107">
        <f t="shared" si="49"/>
        <v>1100000</v>
      </c>
      <c r="M541" s="107">
        <v>1100000</v>
      </c>
      <c r="N541" s="107"/>
      <c r="O541" s="107">
        <f t="shared" si="50"/>
        <v>0</v>
      </c>
      <c r="P541" s="107"/>
      <c r="Q541" s="107"/>
      <c r="R541" s="107">
        <f t="shared" si="51"/>
        <v>0</v>
      </c>
      <c r="S541" s="107"/>
      <c r="T541" s="107"/>
      <c r="U541" s="107">
        <f t="shared" si="52"/>
        <v>0</v>
      </c>
      <c r="V541" s="107"/>
      <c r="W541" s="107"/>
      <c r="X541" s="107">
        <f t="shared" si="53"/>
        <v>0</v>
      </c>
      <c r="Y541" s="107"/>
      <c r="Z541" s="107"/>
      <c r="AA541" s="108">
        <f>C541+I541-L541-O541-U541-X541-R541</f>
        <v>0</v>
      </c>
      <c r="AB541" s="7">
        <v>45572</v>
      </c>
    </row>
    <row r="542" spans="1:28" ht="15.75" hidden="1" customHeight="1" x14ac:dyDescent="0.25">
      <c r="A542" s="24">
        <v>45570</v>
      </c>
      <c r="B542" s="25" t="s">
        <v>446</v>
      </c>
      <c r="C542" s="25"/>
      <c r="D542" s="25" t="s">
        <v>52</v>
      </c>
      <c r="E542" s="25" t="s">
        <v>299</v>
      </c>
      <c r="F542" s="25">
        <v>16.600000000000001</v>
      </c>
      <c r="G542" s="25" t="s">
        <v>39</v>
      </c>
      <c r="H542" s="25">
        <v>46000</v>
      </c>
      <c r="I542" s="11">
        <f t="shared" si="48"/>
        <v>763600.00000000012</v>
      </c>
      <c r="J542" s="31" t="s">
        <v>324</v>
      </c>
      <c r="K542" s="11"/>
      <c r="L542" s="107">
        <f t="shared" si="49"/>
        <v>400000</v>
      </c>
      <c r="M542" s="107">
        <v>400000</v>
      </c>
      <c r="N542" s="107"/>
      <c r="O542" s="107">
        <f t="shared" si="50"/>
        <v>0</v>
      </c>
      <c r="P542" s="107"/>
      <c r="Q542" s="107"/>
      <c r="R542" s="107">
        <f t="shared" si="51"/>
        <v>363600</v>
      </c>
      <c r="S542" s="107">
        <v>363600</v>
      </c>
      <c r="T542" s="107"/>
      <c r="U542" s="107">
        <f t="shared" si="52"/>
        <v>0</v>
      </c>
      <c r="V542" s="107"/>
      <c r="W542" s="107"/>
      <c r="X542" s="107">
        <f t="shared" si="53"/>
        <v>0</v>
      </c>
      <c r="Y542" s="107"/>
      <c r="Z542" s="107"/>
      <c r="AA542" s="108">
        <f>C542+I542-L542-O542-U542-X542-R542</f>
        <v>0</v>
      </c>
      <c r="AB542" s="7">
        <v>45572</v>
      </c>
    </row>
    <row r="543" spans="1:28" ht="15.75" hidden="1" customHeight="1" x14ac:dyDescent="0.25">
      <c r="A543" s="24">
        <v>45570</v>
      </c>
      <c r="B543" s="25" t="s">
        <v>2032</v>
      </c>
      <c r="C543" s="25"/>
      <c r="D543" s="25" t="s">
        <v>52</v>
      </c>
      <c r="E543" s="25" t="s">
        <v>148</v>
      </c>
      <c r="F543" s="25">
        <v>1</v>
      </c>
      <c r="G543" s="25" t="s">
        <v>23</v>
      </c>
      <c r="H543" s="25">
        <v>400000</v>
      </c>
      <c r="I543" s="11">
        <f t="shared" si="48"/>
        <v>400000</v>
      </c>
      <c r="J543" s="31" t="s">
        <v>312</v>
      </c>
      <c r="K543" s="11"/>
      <c r="L543" s="107">
        <f t="shared" si="49"/>
        <v>0</v>
      </c>
      <c r="M543" s="107"/>
      <c r="N543" s="107"/>
      <c r="O543" s="107">
        <f t="shared" si="50"/>
        <v>0</v>
      </c>
      <c r="P543" s="107"/>
      <c r="Q543" s="107"/>
      <c r="R543" s="107">
        <f t="shared" si="51"/>
        <v>0</v>
      </c>
      <c r="S543" s="107"/>
      <c r="T543" s="107"/>
      <c r="U543" s="107">
        <f t="shared" si="52"/>
        <v>400000</v>
      </c>
      <c r="V543" s="107">
        <v>400000</v>
      </c>
      <c r="W543" s="107"/>
      <c r="X543" s="107">
        <f t="shared" si="53"/>
        <v>0</v>
      </c>
      <c r="Y543" s="107"/>
      <c r="Z543" s="107"/>
      <c r="AA543" s="108">
        <f>C543+I543-L543-O543-U543-X543-R543</f>
        <v>0</v>
      </c>
      <c r="AB543" s="7">
        <v>45570</v>
      </c>
    </row>
    <row r="544" spans="1:28" ht="15.75" hidden="1" customHeight="1" x14ac:dyDescent="0.25">
      <c r="A544" s="24">
        <v>45572</v>
      </c>
      <c r="B544" s="25" t="s">
        <v>2036</v>
      </c>
      <c r="C544" s="25"/>
      <c r="D544" s="25" t="s">
        <v>52</v>
      </c>
      <c r="E544" s="25" t="s">
        <v>196</v>
      </c>
      <c r="F544" s="25">
        <v>168.1</v>
      </c>
      <c r="G544" s="25" t="s">
        <v>39</v>
      </c>
      <c r="H544" s="25">
        <v>115000</v>
      </c>
      <c r="I544" s="11">
        <f t="shared" si="48"/>
        <v>19331500</v>
      </c>
      <c r="J544" s="31" t="s">
        <v>312</v>
      </c>
      <c r="K544" s="11"/>
      <c r="L544" s="107">
        <f t="shared" si="49"/>
        <v>0</v>
      </c>
      <c r="M544" s="107"/>
      <c r="N544" s="107"/>
      <c r="O544" s="107">
        <f t="shared" si="50"/>
        <v>19331500</v>
      </c>
      <c r="P544" s="107">
        <v>19331500</v>
      </c>
      <c r="Q544" s="107"/>
      <c r="R544" s="107">
        <f t="shared" si="51"/>
        <v>0</v>
      </c>
      <c r="S544" s="107"/>
      <c r="T544" s="107"/>
      <c r="U544" s="107">
        <f t="shared" si="52"/>
        <v>0</v>
      </c>
      <c r="V544" s="107"/>
      <c r="W544" s="107"/>
      <c r="X544" s="107">
        <f t="shared" si="53"/>
        <v>0</v>
      </c>
      <c r="Y544" s="107"/>
      <c r="Z544" s="107"/>
      <c r="AA544" s="108">
        <f>C544+I544-L544-O544-U544-X544-R544</f>
        <v>0</v>
      </c>
      <c r="AB544" s="7">
        <v>45572</v>
      </c>
    </row>
    <row r="545" spans="1:28" ht="15.75" hidden="1" customHeight="1" x14ac:dyDescent="0.25">
      <c r="A545" s="24">
        <v>45572</v>
      </c>
      <c r="B545" s="25" t="s">
        <v>359</v>
      </c>
      <c r="C545" s="25"/>
      <c r="D545" s="25" t="s">
        <v>52</v>
      </c>
      <c r="E545" s="50" t="s">
        <v>128</v>
      </c>
      <c r="F545" s="25">
        <v>25</v>
      </c>
      <c r="G545" s="25" t="s">
        <v>39</v>
      </c>
      <c r="H545" s="25">
        <v>125000</v>
      </c>
      <c r="I545" s="11">
        <f t="shared" si="48"/>
        <v>3125000</v>
      </c>
      <c r="J545" s="26" t="s">
        <v>28</v>
      </c>
      <c r="K545" s="11"/>
      <c r="L545" s="107">
        <f t="shared" si="49"/>
        <v>0</v>
      </c>
      <c r="M545" s="107"/>
      <c r="N545" s="107"/>
      <c r="O545" s="107">
        <f t="shared" si="50"/>
        <v>0</v>
      </c>
      <c r="P545" s="107"/>
      <c r="Q545" s="107"/>
      <c r="R545" s="107">
        <f t="shared" si="51"/>
        <v>0</v>
      </c>
      <c r="S545" s="107"/>
      <c r="T545" s="107"/>
      <c r="U545" s="107">
        <f t="shared" si="52"/>
        <v>0</v>
      </c>
      <c r="V545" s="107"/>
      <c r="W545" s="107"/>
      <c r="X545" s="107">
        <f t="shared" si="53"/>
        <v>0</v>
      </c>
      <c r="Y545" s="107"/>
      <c r="Z545" s="107"/>
      <c r="AA545" s="108">
        <f>C545+I545-L545-O545-U545-X545-R545</f>
        <v>3125000</v>
      </c>
      <c r="AB545" s="7"/>
    </row>
    <row r="546" spans="1:28" ht="15.75" hidden="1" customHeight="1" x14ac:dyDescent="0.25">
      <c r="A546" s="24">
        <v>45572</v>
      </c>
      <c r="B546" s="25" t="s">
        <v>359</v>
      </c>
      <c r="C546" s="25"/>
      <c r="D546" s="25" t="s">
        <v>52</v>
      </c>
      <c r="E546" s="50" t="s">
        <v>120</v>
      </c>
      <c r="F546" s="25">
        <v>25.2</v>
      </c>
      <c r="G546" s="25" t="s">
        <v>39</v>
      </c>
      <c r="H546" s="25">
        <v>46000</v>
      </c>
      <c r="I546" s="11">
        <f t="shared" si="48"/>
        <v>1159200</v>
      </c>
      <c r="J546" s="26" t="s">
        <v>28</v>
      </c>
      <c r="K546" s="11"/>
      <c r="L546" s="107">
        <f t="shared" si="49"/>
        <v>0</v>
      </c>
      <c r="M546" s="107"/>
      <c r="N546" s="107"/>
      <c r="O546" s="107">
        <f t="shared" si="50"/>
        <v>0</v>
      </c>
      <c r="P546" s="107"/>
      <c r="Q546" s="107"/>
      <c r="R546" s="107">
        <f t="shared" si="51"/>
        <v>0</v>
      </c>
      <c r="S546" s="107"/>
      <c r="T546" s="107"/>
      <c r="U546" s="107">
        <f t="shared" si="52"/>
        <v>0</v>
      </c>
      <c r="V546" s="107"/>
      <c r="W546" s="107"/>
      <c r="X546" s="107">
        <f t="shared" si="53"/>
        <v>0</v>
      </c>
      <c r="Y546" s="107"/>
      <c r="Z546" s="107"/>
      <c r="AA546" s="108">
        <f>C546+I546-L546-O546-U546-X546-R546</f>
        <v>1159200</v>
      </c>
      <c r="AB546" s="7"/>
    </row>
    <row r="547" spans="1:28" ht="15.75" customHeight="1" x14ac:dyDescent="0.25">
      <c r="A547" s="29">
        <v>45572</v>
      </c>
      <c r="B547" s="27" t="s">
        <v>205</v>
      </c>
      <c r="C547" s="27"/>
      <c r="D547" s="27" t="s">
        <v>52</v>
      </c>
      <c r="E547" s="27" t="s">
        <v>42</v>
      </c>
      <c r="F547" s="27">
        <v>3000</v>
      </c>
      <c r="G547" s="27" t="s">
        <v>34</v>
      </c>
      <c r="H547" s="27">
        <v>3800</v>
      </c>
      <c r="I547" s="15">
        <f t="shared" si="48"/>
        <v>11400000</v>
      </c>
      <c r="J547" s="32" t="s">
        <v>312</v>
      </c>
      <c r="K547" s="15"/>
      <c r="L547" s="136">
        <f t="shared" si="49"/>
        <v>0</v>
      </c>
      <c r="M547" s="136"/>
      <c r="N547" s="136"/>
      <c r="O547" s="136">
        <f t="shared" si="50"/>
        <v>11400000</v>
      </c>
      <c r="P547" s="156">
        <v>11400000</v>
      </c>
      <c r="Q547" s="136"/>
      <c r="R547" s="136">
        <f t="shared" si="51"/>
        <v>0</v>
      </c>
      <c r="S547" s="136"/>
      <c r="T547" s="136"/>
      <c r="U547" s="136">
        <f t="shared" si="52"/>
        <v>0</v>
      </c>
      <c r="V547" s="136"/>
      <c r="W547" s="136"/>
      <c r="X547" s="136">
        <f t="shared" si="53"/>
        <v>0</v>
      </c>
      <c r="Y547" s="136"/>
      <c r="Z547" s="136"/>
      <c r="AA547" s="137">
        <f>C547+I547-L547-O547-U547-X547-R547</f>
        <v>0</v>
      </c>
      <c r="AB547" s="138">
        <v>45587</v>
      </c>
    </row>
    <row r="548" spans="1:28" ht="15.75" hidden="1" customHeight="1" x14ac:dyDescent="0.25">
      <c r="A548" s="24">
        <v>45572</v>
      </c>
      <c r="B548" s="25" t="s">
        <v>538</v>
      </c>
      <c r="C548" s="25"/>
      <c r="D548" s="25" t="s">
        <v>52</v>
      </c>
      <c r="E548" s="25" t="s">
        <v>189</v>
      </c>
      <c r="F548" s="25">
        <v>1</v>
      </c>
      <c r="G548" s="25" t="s">
        <v>23</v>
      </c>
      <c r="H548" s="25">
        <v>400000</v>
      </c>
      <c r="I548" s="11">
        <f t="shared" si="48"/>
        <v>400000</v>
      </c>
      <c r="J548" s="31" t="s">
        <v>324</v>
      </c>
      <c r="K548" s="11"/>
      <c r="L548" s="107">
        <f t="shared" si="49"/>
        <v>0</v>
      </c>
      <c r="M548" s="107"/>
      <c r="N548" s="107"/>
      <c r="O548" s="107">
        <f t="shared" si="50"/>
        <v>0</v>
      </c>
      <c r="P548" s="107"/>
      <c r="Q548" s="107"/>
      <c r="R548" s="107">
        <f t="shared" si="51"/>
        <v>0</v>
      </c>
      <c r="S548" s="107"/>
      <c r="T548" s="107"/>
      <c r="U548" s="107">
        <f t="shared" si="52"/>
        <v>400000</v>
      </c>
      <c r="V548" s="107">
        <v>400000</v>
      </c>
      <c r="W548" s="107"/>
      <c r="X548" s="107">
        <f t="shared" si="53"/>
        <v>0</v>
      </c>
      <c r="Y548" s="107"/>
      <c r="Z548" s="107"/>
      <c r="AA548" s="108">
        <f>C548+I548-L548-O548-U548-X548-R548</f>
        <v>0</v>
      </c>
      <c r="AB548" s="7"/>
    </row>
    <row r="549" spans="1:28" ht="15.75" hidden="1" customHeight="1" x14ac:dyDescent="0.25">
      <c r="A549" s="24">
        <v>45572</v>
      </c>
      <c r="B549" s="25" t="s">
        <v>93</v>
      </c>
      <c r="C549" s="25"/>
      <c r="D549" s="25" t="s">
        <v>52</v>
      </c>
      <c r="E549" s="25" t="s">
        <v>108</v>
      </c>
      <c r="F549" s="25">
        <v>1200</v>
      </c>
      <c r="G549" s="25" t="s">
        <v>34</v>
      </c>
      <c r="H549" s="25">
        <v>1900</v>
      </c>
      <c r="I549" s="11">
        <f t="shared" si="48"/>
        <v>2280000</v>
      </c>
      <c r="J549" s="31" t="s">
        <v>324</v>
      </c>
      <c r="K549" s="11"/>
      <c r="L549" s="107">
        <f t="shared" si="49"/>
        <v>0</v>
      </c>
      <c r="M549" s="107"/>
      <c r="N549" s="107"/>
      <c r="O549" s="107">
        <f t="shared" si="50"/>
        <v>0</v>
      </c>
      <c r="P549" s="107"/>
      <c r="Q549" s="107"/>
      <c r="R549" s="107">
        <f t="shared" si="51"/>
        <v>0</v>
      </c>
      <c r="S549" s="107"/>
      <c r="T549" s="107"/>
      <c r="U549" s="107">
        <f t="shared" si="52"/>
        <v>2280000</v>
      </c>
      <c r="V549" s="107">
        <v>2280000</v>
      </c>
      <c r="W549" s="107"/>
      <c r="X549" s="107">
        <f t="shared" si="53"/>
        <v>0</v>
      </c>
      <c r="Y549" s="107"/>
      <c r="Z549" s="107"/>
      <c r="AA549" s="108">
        <f>C549+I549-L549-O549-U549-X549-R549</f>
        <v>0</v>
      </c>
      <c r="AB549" s="7">
        <v>45574</v>
      </c>
    </row>
    <row r="550" spans="1:28" ht="15.75" hidden="1" customHeight="1" x14ac:dyDescent="0.25">
      <c r="A550" s="24">
        <v>45572</v>
      </c>
      <c r="B550" s="25" t="s">
        <v>159</v>
      </c>
      <c r="C550" s="25"/>
      <c r="D550" s="25" t="s">
        <v>52</v>
      </c>
      <c r="E550" s="25" t="s">
        <v>534</v>
      </c>
      <c r="F550" s="25">
        <v>1250</v>
      </c>
      <c r="G550" s="25" t="s">
        <v>34</v>
      </c>
      <c r="H550" s="25">
        <v>3160</v>
      </c>
      <c r="I550" s="11">
        <f t="shared" si="48"/>
        <v>3950000</v>
      </c>
      <c r="J550" s="31" t="s">
        <v>312</v>
      </c>
      <c r="K550" s="11"/>
      <c r="L550" s="107">
        <f t="shared" si="49"/>
        <v>0</v>
      </c>
      <c r="M550" s="107"/>
      <c r="N550" s="107"/>
      <c r="O550" s="107">
        <f t="shared" si="50"/>
        <v>3950000</v>
      </c>
      <c r="P550" s="107">
        <v>3950000</v>
      </c>
      <c r="Q550" s="107"/>
      <c r="R550" s="107">
        <f t="shared" si="51"/>
        <v>0</v>
      </c>
      <c r="S550" s="107"/>
      <c r="T550" s="107"/>
      <c r="U550" s="107">
        <f t="shared" si="52"/>
        <v>0</v>
      </c>
      <c r="V550" s="107"/>
      <c r="W550" s="107"/>
      <c r="X550" s="107">
        <f t="shared" si="53"/>
        <v>0</v>
      </c>
      <c r="Y550" s="107"/>
      <c r="Z550" s="107"/>
      <c r="AA550" s="108">
        <f>C550+I550-L550-O550-U550-X550-R550</f>
        <v>0</v>
      </c>
      <c r="AB550" s="7">
        <v>45572</v>
      </c>
    </row>
    <row r="551" spans="1:28" ht="15.75" hidden="1" customHeight="1" x14ac:dyDescent="0.25">
      <c r="A551" s="24">
        <v>45572</v>
      </c>
      <c r="B551" s="25" t="s">
        <v>256</v>
      </c>
      <c r="C551" s="25"/>
      <c r="D551" s="25" t="s">
        <v>52</v>
      </c>
      <c r="E551" s="25" t="s">
        <v>172</v>
      </c>
      <c r="F551" s="25">
        <v>2</v>
      </c>
      <c r="G551" s="25" t="s">
        <v>27</v>
      </c>
      <c r="H551" s="25">
        <v>25000</v>
      </c>
      <c r="I551" s="11">
        <f t="shared" si="48"/>
        <v>50000</v>
      </c>
      <c r="J551" s="31" t="s">
        <v>324</v>
      </c>
      <c r="K551" s="11"/>
      <c r="L551" s="107">
        <f t="shared" si="49"/>
        <v>0</v>
      </c>
      <c r="M551" s="107"/>
      <c r="N551" s="107"/>
      <c r="O551" s="107">
        <f t="shared" si="50"/>
        <v>50000</v>
      </c>
      <c r="P551" s="107">
        <v>50000</v>
      </c>
      <c r="Q551" s="107"/>
      <c r="R551" s="107">
        <f t="shared" si="51"/>
        <v>0</v>
      </c>
      <c r="S551" s="107"/>
      <c r="T551" s="107"/>
      <c r="U551" s="107">
        <f t="shared" si="52"/>
        <v>0</v>
      </c>
      <c r="V551" s="107"/>
      <c r="W551" s="107"/>
      <c r="X551" s="107">
        <f t="shared" si="53"/>
        <v>0</v>
      </c>
      <c r="Y551" s="107"/>
      <c r="Z551" s="107"/>
      <c r="AA551" s="108">
        <f>C551+I551-L551-O551-U551-X551-R551</f>
        <v>0</v>
      </c>
      <c r="AB551" s="7">
        <v>45580</v>
      </c>
    </row>
    <row r="552" spans="1:28" ht="15.75" hidden="1" customHeight="1" x14ac:dyDescent="0.25">
      <c r="A552" s="24">
        <v>45572</v>
      </c>
      <c r="B552" s="25" t="s">
        <v>256</v>
      </c>
      <c r="C552" s="25"/>
      <c r="D552" s="25" t="s">
        <v>52</v>
      </c>
      <c r="E552" s="25" t="s">
        <v>218</v>
      </c>
      <c r="F552" s="25">
        <v>2.5</v>
      </c>
      <c r="G552" s="25" t="s">
        <v>39</v>
      </c>
      <c r="H552" s="25">
        <v>90000</v>
      </c>
      <c r="I552" s="11">
        <f t="shared" si="48"/>
        <v>225000</v>
      </c>
      <c r="J552" s="31" t="s">
        <v>324</v>
      </c>
      <c r="K552" s="11"/>
      <c r="L552" s="107">
        <f t="shared" si="49"/>
        <v>0</v>
      </c>
      <c r="M552" s="107"/>
      <c r="N552" s="107"/>
      <c r="O552" s="107">
        <f t="shared" si="50"/>
        <v>225000</v>
      </c>
      <c r="P552" s="107">
        <v>225000</v>
      </c>
      <c r="Q552" s="107"/>
      <c r="R552" s="107">
        <f t="shared" si="51"/>
        <v>0</v>
      </c>
      <c r="S552" s="107"/>
      <c r="T552" s="107"/>
      <c r="U552" s="107">
        <f t="shared" si="52"/>
        <v>0</v>
      </c>
      <c r="V552" s="107"/>
      <c r="W552" s="107"/>
      <c r="X552" s="107">
        <f t="shared" si="53"/>
        <v>0</v>
      </c>
      <c r="Y552" s="107"/>
      <c r="Z552" s="107"/>
      <c r="AA552" s="108">
        <f>C552+I552-L552-O552-U552-X552-R552</f>
        <v>0</v>
      </c>
      <c r="AB552" s="7">
        <v>45580</v>
      </c>
    </row>
    <row r="553" spans="1:28" ht="15.75" hidden="1" customHeight="1" x14ac:dyDescent="0.25">
      <c r="A553" s="24">
        <v>45572</v>
      </c>
      <c r="B553" s="25" t="s">
        <v>256</v>
      </c>
      <c r="C553" s="25"/>
      <c r="D553" s="25" t="s">
        <v>52</v>
      </c>
      <c r="E553" s="25" t="s">
        <v>1585</v>
      </c>
      <c r="F553" s="25">
        <v>2.5</v>
      </c>
      <c r="G553" s="25" t="s">
        <v>39</v>
      </c>
      <c r="H553" s="25">
        <v>90000</v>
      </c>
      <c r="I553" s="11">
        <f t="shared" si="48"/>
        <v>225000</v>
      </c>
      <c r="J553" s="31" t="s">
        <v>324</v>
      </c>
      <c r="K553" s="11"/>
      <c r="L553" s="107">
        <f t="shared" si="49"/>
        <v>0</v>
      </c>
      <c r="M553" s="107"/>
      <c r="N553" s="107"/>
      <c r="O553" s="107">
        <f t="shared" si="50"/>
        <v>225000</v>
      </c>
      <c r="P553" s="107">
        <v>225000</v>
      </c>
      <c r="Q553" s="107"/>
      <c r="R553" s="107">
        <f t="shared" si="51"/>
        <v>0</v>
      </c>
      <c r="S553" s="107"/>
      <c r="T553" s="107"/>
      <c r="U553" s="107">
        <f t="shared" si="52"/>
        <v>0</v>
      </c>
      <c r="V553" s="107"/>
      <c r="W553" s="107"/>
      <c r="X553" s="107">
        <f t="shared" si="53"/>
        <v>0</v>
      </c>
      <c r="Y553" s="107"/>
      <c r="Z553" s="107"/>
      <c r="AA553" s="108">
        <f>C553+I553-L553-O553-U553-X553-R553</f>
        <v>0</v>
      </c>
      <c r="AB553" s="7">
        <v>45580</v>
      </c>
    </row>
    <row r="554" spans="1:28" ht="15.75" hidden="1" customHeight="1" x14ac:dyDescent="0.25">
      <c r="A554" s="24">
        <v>45572</v>
      </c>
      <c r="B554" s="25" t="s">
        <v>256</v>
      </c>
      <c r="C554" s="25"/>
      <c r="D554" s="25" t="s">
        <v>52</v>
      </c>
      <c r="E554" s="25" t="s">
        <v>108</v>
      </c>
      <c r="F554" s="25">
        <v>2000</v>
      </c>
      <c r="G554" s="25" t="s">
        <v>34</v>
      </c>
      <c r="H554" s="25">
        <v>2000</v>
      </c>
      <c r="I554" s="11">
        <f t="shared" si="48"/>
        <v>4000000</v>
      </c>
      <c r="J554" s="31" t="s">
        <v>324</v>
      </c>
      <c r="K554" s="11"/>
      <c r="L554" s="107">
        <f t="shared" si="49"/>
        <v>0</v>
      </c>
      <c r="M554" s="107"/>
      <c r="N554" s="107"/>
      <c r="O554" s="107">
        <f t="shared" si="50"/>
        <v>4000000</v>
      </c>
      <c r="P554" s="107">
        <v>4000000</v>
      </c>
      <c r="Q554" s="107"/>
      <c r="R554" s="107">
        <f t="shared" si="51"/>
        <v>0</v>
      </c>
      <c r="S554" s="107"/>
      <c r="T554" s="107"/>
      <c r="U554" s="107">
        <f t="shared" si="52"/>
        <v>0</v>
      </c>
      <c r="V554" s="107"/>
      <c r="W554" s="107"/>
      <c r="X554" s="107">
        <f t="shared" si="53"/>
        <v>0</v>
      </c>
      <c r="Y554" s="107"/>
      <c r="Z554" s="107"/>
      <c r="AA554" s="108">
        <f>C554+I554-L554-O554-U554-X554-R554</f>
        <v>0</v>
      </c>
      <c r="AB554" s="7">
        <v>45580</v>
      </c>
    </row>
    <row r="555" spans="1:28" ht="15.75" hidden="1" customHeight="1" x14ac:dyDescent="0.25">
      <c r="A555" s="24">
        <v>45572</v>
      </c>
      <c r="B555" s="25" t="s">
        <v>256</v>
      </c>
      <c r="C555" s="25"/>
      <c r="D555" s="25" t="s">
        <v>52</v>
      </c>
      <c r="E555" s="25" t="s">
        <v>129</v>
      </c>
      <c r="F555" s="25">
        <v>2</v>
      </c>
      <c r="G555" s="25" t="s">
        <v>77</v>
      </c>
      <c r="H555" s="25">
        <v>65000</v>
      </c>
      <c r="I555" s="11">
        <f t="shared" si="48"/>
        <v>130000</v>
      </c>
      <c r="J555" s="31" t="s">
        <v>324</v>
      </c>
      <c r="K555" s="11"/>
      <c r="L555" s="107">
        <f t="shared" si="49"/>
        <v>0</v>
      </c>
      <c r="M555" s="107"/>
      <c r="N555" s="107"/>
      <c r="O555" s="107">
        <f t="shared" si="50"/>
        <v>130000</v>
      </c>
      <c r="P555" s="107">
        <v>130000</v>
      </c>
      <c r="Q555" s="107"/>
      <c r="R555" s="107">
        <f t="shared" si="51"/>
        <v>0</v>
      </c>
      <c r="S555" s="107"/>
      <c r="T555" s="107"/>
      <c r="U555" s="107">
        <f t="shared" si="52"/>
        <v>0</v>
      </c>
      <c r="V555" s="107"/>
      <c r="W555" s="107"/>
      <c r="X555" s="107">
        <f t="shared" si="53"/>
        <v>0</v>
      </c>
      <c r="Y555" s="107"/>
      <c r="Z555" s="107"/>
      <c r="AA555" s="108">
        <f>C555+I555-L555-O555-U555-X555-R555</f>
        <v>0</v>
      </c>
      <c r="AB555" s="7">
        <v>45580</v>
      </c>
    </row>
    <row r="556" spans="1:28" ht="15.75" hidden="1" customHeight="1" x14ac:dyDescent="0.25">
      <c r="A556" s="24">
        <v>45572</v>
      </c>
      <c r="B556" s="25" t="s">
        <v>256</v>
      </c>
      <c r="C556" s="25"/>
      <c r="D556" s="25" t="s">
        <v>52</v>
      </c>
      <c r="E556" s="25" t="s">
        <v>225</v>
      </c>
      <c r="F556" s="25">
        <v>500</v>
      </c>
      <c r="G556" s="25" t="s">
        <v>34</v>
      </c>
      <c r="H556" s="25">
        <v>2720</v>
      </c>
      <c r="I556" s="11">
        <f t="shared" si="48"/>
        <v>1360000</v>
      </c>
      <c r="J556" s="31" t="s">
        <v>312</v>
      </c>
      <c r="K556" s="11"/>
      <c r="L556" s="107">
        <f t="shared" si="49"/>
        <v>0</v>
      </c>
      <c r="M556" s="107"/>
      <c r="N556" s="107"/>
      <c r="O556" s="107">
        <f t="shared" si="50"/>
        <v>1360000</v>
      </c>
      <c r="P556" s="107">
        <v>790000</v>
      </c>
      <c r="Q556" s="107">
        <v>570000</v>
      </c>
      <c r="R556" s="107">
        <f t="shared" si="51"/>
        <v>0</v>
      </c>
      <c r="S556" s="107"/>
      <c r="T556" s="107"/>
      <c r="U556" s="107">
        <f t="shared" si="52"/>
        <v>0</v>
      </c>
      <c r="V556" s="107"/>
      <c r="W556" s="107"/>
      <c r="X556" s="107">
        <f t="shared" si="53"/>
        <v>0</v>
      </c>
      <c r="Y556" s="107"/>
      <c r="Z556" s="107"/>
      <c r="AA556" s="108">
        <f>C556+I556-L556-O556-U556-X556-R556</f>
        <v>0</v>
      </c>
      <c r="AB556" s="7">
        <v>45590</v>
      </c>
    </row>
    <row r="557" spans="1:28" ht="15.75" hidden="1" customHeight="1" x14ac:dyDescent="0.25">
      <c r="A557" s="24">
        <v>45572</v>
      </c>
      <c r="B557" s="25" t="s">
        <v>828</v>
      </c>
      <c r="C557" s="25"/>
      <c r="D557" s="25" t="s">
        <v>52</v>
      </c>
      <c r="E557" s="25" t="s">
        <v>64</v>
      </c>
      <c r="F557" s="25">
        <v>20</v>
      </c>
      <c r="G557" s="25" t="s">
        <v>39</v>
      </c>
      <c r="H557" s="25">
        <v>55000</v>
      </c>
      <c r="I557" s="11">
        <f t="shared" si="48"/>
        <v>1100000</v>
      </c>
      <c r="J557" s="31" t="s">
        <v>312</v>
      </c>
      <c r="K557" s="11"/>
      <c r="L557" s="107">
        <f t="shared" si="49"/>
        <v>0</v>
      </c>
      <c r="M557" s="107"/>
      <c r="N557" s="107"/>
      <c r="O557" s="107">
        <f t="shared" si="50"/>
        <v>0</v>
      </c>
      <c r="P557" s="107"/>
      <c r="Q557" s="107"/>
      <c r="R557" s="107">
        <f t="shared" si="51"/>
        <v>1100000</v>
      </c>
      <c r="S557" s="107">
        <v>1100000</v>
      </c>
      <c r="T557" s="107"/>
      <c r="U557" s="107">
        <f t="shared" si="52"/>
        <v>0</v>
      </c>
      <c r="V557" s="107"/>
      <c r="W557" s="107"/>
      <c r="X557" s="107">
        <f t="shared" si="53"/>
        <v>0</v>
      </c>
      <c r="Y557" s="107"/>
      <c r="Z557" s="107"/>
      <c r="AA557" s="108">
        <f>C557+I557-L557-O557-U557-X557-R557</f>
        <v>0</v>
      </c>
      <c r="AB557" s="7">
        <v>45574</v>
      </c>
    </row>
    <row r="558" spans="1:28" ht="15.75" hidden="1" customHeight="1" x14ac:dyDescent="0.25">
      <c r="A558" s="24">
        <v>45572</v>
      </c>
      <c r="B558" s="25" t="s">
        <v>116</v>
      </c>
      <c r="C558" s="25"/>
      <c r="D558" s="25" t="s">
        <v>52</v>
      </c>
      <c r="E558" s="25" t="s">
        <v>53</v>
      </c>
      <c r="F558" s="25">
        <v>1</v>
      </c>
      <c r="G558" s="25" t="s">
        <v>23</v>
      </c>
      <c r="H558" s="25">
        <v>400000</v>
      </c>
      <c r="I558" s="11">
        <f t="shared" si="48"/>
        <v>400000</v>
      </c>
      <c r="J558" s="31" t="s">
        <v>324</v>
      </c>
      <c r="K558" s="11"/>
      <c r="L558" s="107">
        <f t="shared" si="49"/>
        <v>0</v>
      </c>
      <c r="M558" s="107"/>
      <c r="N558" s="107"/>
      <c r="O558" s="107">
        <f t="shared" si="50"/>
        <v>0</v>
      </c>
      <c r="P558" s="107"/>
      <c r="Q558" s="107"/>
      <c r="R558" s="107">
        <f t="shared" si="51"/>
        <v>0</v>
      </c>
      <c r="S558" s="107"/>
      <c r="T558" s="107"/>
      <c r="U558" s="107">
        <f t="shared" si="52"/>
        <v>400000</v>
      </c>
      <c r="V558" s="107">
        <v>400000</v>
      </c>
      <c r="W558" s="107"/>
      <c r="X558" s="107">
        <f t="shared" si="53"/>
        <v>0</v>
      </c>
      <c r="Y558" s="107"/>
      <c r="Z558" s="107"/>
      <c r="AA558" s="108">
        <f>C558+I558-L558-O558-U558-X558-R558</f>
        <v>0</v>
      </c>
      <c r="AB558" s="7">
        <v>45589</v>
      </c>
    </row>
    <row r="559" spans="1:28" ht="15.75" hidden="1" customHeight="1" x14ac:dyDescent="0.25">
      <c r="A559" s="24">
        <v>45572</v>
      </c>
      <c r="B559" s="25" t="s">
        <v>357</v>
      </c>
      <c r="C559" s="25"/>
      <c r="D559" s="25" t="s">
        <v>52</v>
      </c>
      <c r="E559" s="25" t="s">
        <v>61</v>
      </c>
      <c r="F559" s="25">
        <v>500</v>
      </c>
      <c r="G559" s="25" t="s">
        <v>34</v>
      </c>
      <c r="H559" s="25">
        <v>2050</v>
      </c>
      <c r="I559" s="11">
        <f t="shared" si="48"/>
        <v>1025000</v>
      </c>
      <c r="J559" s="31" t="s">
        <v>324</v>
      </c>
      <c r="K559" s="11"/>
      <c r="L559" s="107">
        <f t="shared" si="49"/>
        <v>1025000</v>
      </c>
      <c r="M559" s="107">
        <v>1025000</v>
      </c>
      <c r="N559" s="107"/>
      <c r="O559" s="107">
        <f t="shared" si="50"/>
        <v>0</v>
      </c>
      <c r="P559" s="107"/>
      <c r="Q559" s="107"/>
      <c r="R559" s="107">
        <f t="shared" si="51"/>
        <v>0</v>
      </c>
      <c r="S559" s="107"/>
      <c r="T559" s="107"/>
      <c r="U559" s="107">
        <f t="shared" si="52"/>
        <v>0</v>
      </c>
      <c r="V559" s="107"/>
      <c r="W559" s="107"/>
      <c r="X559" s="107">
        <f t="shared" si="53"/>
        <v>0</v>
      </c>
      <c r="Y559" s="107"/>
      <c r="Z559" s="107"/>
      <c r="AA559" s="108">
        <f>C559+I559-L559-O559-U559-X559-R559</f>
        <v>0</v>
      </c>
      <c r="AB559" s="7">
        <v>45573</v>
      </c>
    </row>
    <row r="560" spans="1:28" ht="15.75" hidden="1" customHeight="1" x14ac:dyDescent="0.25">
      <c r="A560" s="24">
        <v>45572</v>
      </c>
      <c r="B560" s="25" t="s">
        <v>2035</v>
      </c>
      <c r="C560" s="25"/>
      <c r="D560" s="25" t="s">
        <v>52</v>
      </c>
      <c r="E560" s="25" t="s">
        <v>512</v>
      </c>
      <c r="F560" s="25">
        <v>1</v>
      </c>
      <c r="G560" s="25" t="s">
        <v>27</v>
      </c>
      <c r="H560" s="25">
        <v>480000</v>
      </c>
      <c r="I560" s="11">
        <f t="shared" si="48"/>
        <v>480000</v>
      </c>
      <c r="J560" s="31" t="s">
        <v>324</v>
      </c>
      <c r="K560" s="11"/>
      <c r="L560" s="107">
        <f t="shared" si="49"/>
        <v>480000</v>
      </c>
      <c r="M560" s="107">
        <v>480000</v>
      </c>
      <c r="N560" s="107"/>
      <c r="O560" s="107">
        <f t="shared" si="50"/>
        <v>0</v>
      </c>
      <c r="P560" s="107"/>
      <c r="Q560" s="107"/>
      <c r="R560" s="107">
        <f t="shared" si="51"/>
        <v>0</v>
      </c>
      <c r="S560" s="107"/>
      <c r="T560" s="107"/>
      <c r="U560" s="107">
        <f t="shared" si="52"/>
        <v>0</v>
      </c>
      <c r="V560" s="107"/>
      <c r="W560" s="107"/>
      <c r="X560" s="107">
        <f t="shared" si="53"/>
        <v>0</v>
      </c>
      <c r="Y560" s="107"/>
      <c r="Z560" s="107"/>
      <c r="AA560" s="108">
        <f>C560+I560-L560-O560-U560-X560-R560</f>
        <v>0</v>
      </c>
      <c r="AB560" s="7">
        <v>45574</v>
      </c>
    </row>
    <row r="561" spans="1:28" ht="15.75" hidden="1" customHeight="1" x14ac:dyDescent="0.25">
      <c r="A561" s="24">
        <v>45572</v>
      </c>
      <c r="B561" s="25" t="s">
        <v>1008</v>
      </c>
      <c r="C561" s="25"/>
      <c r="D561" s="25" t="s">
        <v>52</v>
      </c>
      <c r="E561" s="25" t="s">
        <v>394</v>
      </c>
      <c r="F561" s="25">
        <v>2</v>
      </c>
      <c r="G561" s="25" t="s">
        <v>48</v>
      </c>
      <c r="H561" s="25">
        <v>230000</v>
      </c>
      <c r="I561" s="11">
        <f t="shared" si="48"/>
        <v>460000</v>
      </c>
      <c r="J561" s="31" t="s">
        <v>324</v>
      </c>
      <c r="K561" s="11"/>
      <c r="L561" s="107">
        <f t="shared" si="49"/>
        <v>0</v>
      </c>
      <c r="M561" s="107"/>
      <c r="N561" s="107"/>
      <c r="O561" s="107">
        <f t="shared" si="50"/>
        <v>0</v>
      </c>
      <c r="P561" s="107"/>
      <c r="Q561" s="107"/>
      <c r="R561" s="107">
        <f t="shared" si="51"/>
        <v>0</v>
      </c>
      <c r="S561" s="107"/>
      <c r="T561" s="107"/>
      <c r="U561" s="107">
        <f t="shared" si="52"/>
        <v>460000</v>
      </c>
      <c r="V561" s="107">
        <v>460000</v>
      </c>
      <c r="W561" s="107"/>
      <c r="X561" s="107">
        <f t="shared" si="53"/>
        <v>0</v>
      </c>
      <c r="Y561" s="107"/>
      <c r="Z561" s="107"/>
      <c r="AA561" s="108">
        <f>C561+I561-L561-O561-U561-X561-R561</f>
        <v>0</v>
      </c>
      <c r="AB561" s="7">
        <v>45574</v>
      </c>
    </row>
    <row r="562" spans="1:28" ht="15.75" hidden="1" customHeight="1" x14ac:dyDescent="0.25">
      <c r="A562" s="24">
        <v>45572</v>
      </c>
      <c r="B562" s="25" t="s">
        <v>246</v>
      </c>
      <c r="C562" s="25"/>
      <c r="D562" s="25" t="s">
        <v>52</v>
      </c>
      <c r="E562" s="25" t="s">
        <v>189</v>
      </c>
      <c r="F562" s="25">
        <v>2</v>
      </c>
      <c r="G562" s="25" t="s">
        <v>23</v>
      </c>
      <c r="H562" s="25">
        <v>400000</v>
      </c>
      <c r="I562" s="11">
        <f t="shared" si="48"/>
        <v>800000</v>
      </c>
      <c r="J562" s="31" t="s">
        <v>312</v>
      </c>
      <c r="K562" s="11"/>
      <c r="L562" s="107">
        <f t="shared" si="49"/>
        <v>0</v>
      </c>
      <c r="M562" s="107"/>
      <c r="N562" s="107"/>
      <c r="O562" s="107">
        <f t="shared" si="50"/>
        <v>800000</v>
      </c>
      <c r="P562" s="107">
        <v>800000</v>
      </c>
      <c r="Q562" s="107"/>
      <c r="R562" s="107">
        <f t="shared" si="51"/>
        <v>0</v>
      </c>
      <c r="S562" s="107"/>
      <c r="T562" s="107"/>
      <c r="U562" s="107">
        <f t="shared" si="52"/>
        <v>0</v>
      </c>
      <c r="V562" s="107"/>
      <c r="W562" s="107"/>
      <c r="X562" s="107">
        <f t="shared" si="53"/>
        <v>0</v>
      </c>
      <c r="Y562" s="107"/>
      <c r="Z562" s="107"/>
      <c r="AA562" s="108">
        <f>C562+I562-L562-O562-U562-X562-R562</f>
        <v>0</v>
      </c>
      <c r="AB562" s="7">
        <v>45575</v>
      </c>
    </row>
    <row r="563" spans="1:28" ht="15.75" hidden="1" customHeight="1" x14ac:dyDescent="0.25">
      <c r="A563" s="24">
        <v>45572</v>
      </c>
      <c r="B563" s="25" t="s">
        <v>1443</v>
      </c>
      <c r="C563" s="25"/>
      <c r="D563" s="25" t="s">
        <v>52</v>
      </c>
      <c r="E563" s="25" t="s">
        <v>219</v>
      </c>
      <c r="F563" s="25">
        <v>2</v>
      </c>
      <c r="G563" s="25" t="s">
        <v>39</v>
      </c>
      <c r="H563" s="25">
        <v>300000</v>
      </c>
      <c r="I563" s="11">
        <f t="shared" si="48"/>
        <v>600000</v>
      </c>
      <c r="J563" s="31" t="s">
        <v>324</v>
      </c>
      <c r="K563" s="11"/>
      <c r="L563" s="107">
        <f t="shared" si="49"/>
        <v>600000</v>
      </c>
      <c r="M563" s="107">
        <v>600000</v>
      </c>
      <c r="N563" s="107"/>
      <c r="O563" s="107">
        <f t="shared" si="50"/>
        <v>0</v>
      </c>
      <c r="P563" s="107"/>
      <c r="Q563" s="107"/>
      <c r="R563" s="107">
        <f t="shared" si="51"/>
        <v>0</v>
      </c>
      <c r="S563" s="107"/>
      <c r="T563" s="107"/>
      <c r="U563" s="107">
        <f t="shared" si="52"/>
        <v>0</v>
      </c>
      <c r="V563" s="107"/>
      <c r="W563" s="107"/>
      <c r="X563" s="107">
        <f t="shared" si="53"/>
        <v>0</v>
      </c>
      <c r="Y563" s="107"/>
      <c r="Z563" s="107"/>
      <c r="AA563" s="108">
        <f>C563+I563-L563-O563-U563-X563-R563</f>
        <v>0</v>
      </c>
      <c r="AB563" s="7">
        <v>45572</v>
      </c>
    </row>
    <row r="564" spans="1:28" ht="15.75" hidden="1" customHeight="1" x14ac:dyDescent="0.25">
      <c r="A564" s="24">
        <v>45572</v>
      </c>
      <c r="B564" s="25" t="s">
        <v>2034</v>
      </c>
      <c r="C564" s="25"/>
      <c r="D564" s="25" t="s">
        <v>52</v>
      </c>
      <c r="E564" s="25" t="s">
        <v>108</v>
      </c>
      <c r="F564" s="25">
        <v>200</v>
      </c>
      <c r="G564" s="25" t="s">
        <v>34</v>
      </c>
      <c r="H564" s="25">
        <v>2000</v>
      </c>
      <c r="I564" s="11">
        <f t="shared" si="48"/>
        <v>400000</v>
      </c>
      <c r="J564" s="31" t="s">
        <v>324</v>
      </c>
      <c r="K564" s="11"/>
      <c r="L564" s="107">
        <f t="shared" si="49"/>
        <v>0</v>
      </c>
      <c r="M564" s="107"/>
      <c r="N564" s="107"/>
      <c r="O564" s="107">
        <f t="shared" si="50"/>
        <v>0</v>
      </c>
      <c r="P564" s="107"/>
      <c r="Q564" s="107"/>
      <c r="R564" s="107">
        <f t="shared" si="51"/>
        <v>0</v>
      </c>
      <c r="S564" s="107"/>
      <c r="T564" s="107"/>
      <c r="U564" s="107">
        <f t="shared" si="52"/>
        <v>400000</v>
      </c>
      <c r="V564" s="107">
        <v>400000</v>
      </c>
      <c r="W564" s="107"/>
      <c r="X564" s="107">
        <f t="shared" si="53"/>
        <v>0</v>
      </c>
      <c r="Y564" s="107"/>
      <c r="Z564" s="107"/>
      <c r="AA564" s="108">
        <f>C564+I564-L564-O564-U564-X564-R564</f>
        <v>0</v>
      </c>
      <c r="AB564" s="7">
        <v>45572</v>
      </c>
    </row>
    <row r="565" spans="1:28" ht="15.75" hidden="1" customHeight="1" x14ac:dyDescent="0.25">
      <c r="A565" s="24">
        <v>45572</v>
      </c>
      <c r="B565" s="25" t="s">
        <v>398</v>
      </c>
      <c r="C565" s="25"/>
      <c r="D565" s="25" t="s">
        <v>52</v>
      </c>
      <c r="E565" s="25" t="s">
        <v>81</v>
      </c>
      <c r="F565" s="25">
        <v>46.2</v>
      </c>
      <c r="G565" s="25" t="s">
        <v>39</v>
      </c>
      <c r="H565" s="25">
        <v>47000</v>
      </c>
      <c r="I565" s="11">
        <f t="shared" si="48"/>
        <v>2171400</v>
      </c>
      <c r="J565" s="31" t="s">
        <v>312</v>
      </c>
      <c r="K565" s="11"/>
      <c r="L565" s="107">
        <f t="shared" si="49"/>
        <v>0</v>
      </c>
      <c r="M565" s="107"/>
      <c r="N565" s="107"/>
      <c r="O565" s="107">
        <f t="shared" si="50"/>
        <v>2171400</v>
      </c>
      <c r="P565" s="107">
        <v>2171400</v>
      </c>
      <c r="Q565" s="107"/>
      <c r="R565" s="107">
        <f t="shared" si="51"/>
        <v>0</v>
      </c>
      <c r="S565" s="107"/>
      <c r="T565" s="107"/>
      <c r="U565" s="107">
        <f t="shared" si="52"/>
        <v>0</v>
      </c>
      <c r="V565" s="107"/>
      <c r="W565" s="107"/>
      <c r="X565" s="107">
        <f t="shared" si="53"/>
        <v>0</v>
      </c>
      <c r="Y565" s="107"/>
      <c r="Z565" s="107"/>
      <c r="AA565" s="108">
        <f>C565+I565-L565-O565-U565-X565-R565</f>
        <v>0</v>
      </c>
      <c r="AB565" s="7">
        <v>45572</v>
      </c>
    </row>
    <row r="566" spans="1:28" ht="15.75" hidden="1" customHeight="1" x14ac:dyDescent="0.25">
      <c r="A566" s="24">
        <v>45572</v>
      </c>
      <c r="B566" s="25" t="s">
        <v>568</v>
      </c>
      <c r="C566" s="25"/>
      <c r="D566" s="25" t="s">
        <v>52</v>
      </c>
      <c r="E566" s="25" t="s">
        <v>298</v>
      </c>
      <c r="F566" s="25">
        <v>100</v>
      </c>
      <c r="G566" s="25" t="s">
        <v>34</v>
      </c>
      <c r="H566" s="25">
        <v>4000</v>
      </c>
      <c r="I566" s="11">
        <f t="shared" si="48"/>
        <v>400000</v>
      </c>
      <c r="J566" s="31" t="s">
        <v>324</v>
      </c>
      <c r="K566" s="11"/>
      <c r="L566" s="107">
        <f t="shared" si="49"/>
        <v>0</v>
      </c>
      <c r="M566" s="107"/>
      <c r="N566" s="107"/>
      <c r="O566" s="107">
        <f t="shared" si="50"/>
        <v>0</v>
      </c>
      <c r="P566" s="107"/>
      <c r="Q566" s="107"/>
      <c r="R566" s="107">
        <f t="shared" si="51"/>
        <v>0</v>
      </c>
      <c r="S566" s="107"/>
      <c r="T566" s="107"/>
      <c r="U566" s="107">
        <f t="shared" si="52"/>
        <v>400000</v>
      </c>
      <c r="V566" s="107">
        <v>400000</v>
      </c>
      <c r="W566" s="107"/>
      <c r="X566" s="107">
        <f t="shared" si="53"/>
        <v>0</v>
      </c>
      <c r="Y566" s="107"/>
      <c r="Z566" s="107"/>
      <c r="AA566" s="108">
        <f>C566+I566-L566-O566-U566-X566-R566</f>
        <v>0</v>
      </c>
      <c r="AB566" s="7">
        <v>45572</v>
      </c>
    </row>
    <row r="567" spans="1:28" ht="15.75" hidden="1" customHeight="1" x14ac:dyDescent="0.25">
      <c r="A567" s="24">
        <v>45572</v>
      </c>
      <c r="B567" s="25" t="s">
        <v>203</v>
      </c>
      <c r="C567" s="25"/>
      <c r="D567" s="25" t="s">
        <v>52</v>
      </c>
      <c r="E567" s="25" t="s">
        <v>150</v>
      </c>
      <c r="F567" s="25">
        <v>10</v>
      </c>
      <c r="G567" s="25" t="s">
        <v>77</v>
      </c>
      <c r="H567" s="25">
        <v>50000</v>
      </c>
      <c r="I567" s="11">
        <f t="shared" si="48"/>
        <v>500000</v>
      </c>
      <c r="J567" s="12" t="s">
        <v>324</v>
      </c>
      <c r="K567" s="11"/>
      <c r="L567" s="107">
        <f t="shared" si="49"/>
        <v>500000</v>
      </c>
      <c r="M567" s="107">
        <v>131000</v>
      </c>
      <c r="N567" s="107">
        <v>369000</v>
      </c>
      <c r="O567" s="107">
        <f t="shared" si="50"/>
        <v>0</v>
      </c>
      <c r="P567" s="107"/>
      <c r="Q567" s="107"/>
      <c r="R567" s="107">
        <f t="shared" si="51"/>
        <v>0</v>
      </c>
      <c r="S567" s="107"/>
      <c r="T567" s="107"/>
      <c r="U567" s="107">
        <f t="shared" si="52"/>
        <v>0</v>
      </c>
      <c r="V567" s="107"/>
      <c r="W567" s="107"/>
      <c r="X567" s="107">
        <f t="shared" si="53"/>
        <v>0</v>
      </c>
      <c r="Y567" s="107"/>
      <c r="Z567" s="107"/>
      <c r="AA567" s="108">
        <f>C567+I567-L567-O567-U567-X567-R567</f>
        <v>0</v>
      </c>
      <c r="AB567" s="7">
        <v>45575</v>
      </c>
    </row>
    <row r="568" spans="1:28" ht="15.75" hidden="1" customHeight="1" x14ac:dyDescent="0.25">
      <c r="A568" s="24">
        <v>45572</v>
      </c>
      <c r="B568" s="25" t="s">
        <v>107</v>
      </c>
      <c r="C568" s="25"/>
      <c r="D568" s="25" t="s">
        <v>52</v>
      </c>
      <c r="E568" s="25" t="s">
        <v>204</v>
      </c>
      <c r="F568" s="25">
        <v>4000</v>
      </c>
      <c r="G568" s="25" t="s">
        <v>34</v>
      </c>
      <c r="H568" s="25">
        <v>1170</v>
      </c>
      <c r="I568" s="11">
        <f t="shared" si="48"/>
        <v>4680000</v>
      </c>
      <c r="J568" s="26" t="s">
        <v>28</v>
      </c>
      <c r="K568" s="11"/>
      <c r="L568" s="107">
        <f t="shared" si="49"/>
        <v>0</v>
      </c>
      <c r="M568" s="107"/>
      <c r="N568" s="107"/>
      <c r="O568" s="107">
        <f t="shared" si="50"/>
        <v>0</v>
      </c>
      <c r="P568" s="107"/>
      <c r="Q568" s="107"/>
      <c r="R568" s="107">
        <f t="shared" si="51"/>
        <v>0</v>
      </c>
      <c r="S568" s="107"/>
      <c r="T568" s="107"/>
      <c r="U568" s="107">
        <f t="shared" si="52"/>
        <v>0</v>
      </c>
      <c r="V568" s="107"/>
      <c r="W568" s="107"/>
      <c r="X568" s="107">
        <f t="shared" si="53"/>
        <v>0</v>
      </c>
      <c r="Y568" s="107"/>
      <c r="Z568" s="107"/>
      <c r="AA568" s="108">
        <f>C568+I568-L568-O568-U568-X568-R568</f>
        <v>4680000</v>
      </c>
      <c r="AB568" s="7"/>
    </row>
    <row r="569" spans="1:28" ht="15.75" hidden="1" customHeight="1" x14ac:dyDescent="0.25">
      <c r="A569" s="24">
        <v>45572</v>
      </c>
      <c r="B569" s="25" t="s">
        <v>107</v>
      </c>
      <c r="C569" s="25"/>
      <c r="D569" s="25" t="s">
        <v>52</v>
      </c>
      <c r="E569" s="25" t="s">
        <v>108</v>
      </c>
      <c r="F569" s="25">
        <v>1000</v>
      </c>
      <c r="G569" s="25" t="s">
        <v>34</v>
      </c>
      <c r="H569" s="25">
        <v>1900</v>
      </c>
      <c r="I569" s="11">
        <f t="shared" si="48"/>
        <v>1900000</v>
      </c>
      <c r="J569" s="26" t="s">
        <v>28</v>
      </c>
      <c r="K569" s="11"/>
      <c r="L569" s="107">
        <f t="shared" si="49"/>
        <v>0</v>
      </c>
      <c r="M569" s="107"/>
      <c r="N569" s="107"/>
      <c r="O569" s="107">
        <f t="shared" si="50"/>
        <v>0</v>
      </c>
      <c r="P569" s="107"/>
      <c r="Q569" s="107"/>
      <c r="R569" s="107">
        <f t="shared" si="51"/>
        <v>0</v>
      </c>
      <c r="S569" s="107"/>
      <c r="T569" s="107"/>
      <c r="U569" s="107">
        <f t="shared" si="52"/>
        <v>0</v>
      </c>
      <c r="V569" s="107"/>
      <c r="W569" s="107"/>
      <c r="X569" s="107">
        <f t="shared" si="53"/>
        <v>0</v>
      </c>
      <c r="Y569" s="107"/>
      <c r="Z569" s="107"/>
      <c r="AA569" s="108">
        <f>C569+I569-L569-O569-U569-X569-R569</f>
        <v>1900000</v>
      </c>
      <c r="AB569" s="7"/>
    </row>
    <row r="570" spans="1:28" ht="15.75" hidden="1" customHeight="1" x14ac:dyDescent="0.25">
      <c r="A570" s="29">
        <v>45573</v>
      </c>
      <c r="B570" s="27" t="s">
        <v>2038</v>
      </c>
      <c r="C570" s="27"/>
      <c r="D570" s="27" t="s">
        <v>52</v>
      </c>
      <c r="E570" s="27" t="s">
        <v>58</v>
      </c>
      <c r="F570" s="27">
        <v>800</v>
      </c>
      <c r="G570" s="43" t="s">
        <v>34</v>
      </c>
      <c r="H570" s="27">
        <v>2000</v>
      </c>
      <c r="I570" s="15">
        <f t="shared" si="48"/>
        <v>1600000</v>
      </c>
      <c r="J570" s="32" t="s">
        <v>324</v>
      </c>
      <c r="K570" s="15"/>
      <c r="L570" s="136">
        <f t="shared" si="49"/>
        <v>0</v>
      </c>
      <c r="M570" s="136"/>
      <c r="N570" s="136"/>
      <c r="O570" s="136">
        <f t="shared" si="50"/>
        <v>0</v>
      </c>
      <c r="P570" s="136"/>
      <c r="Q570" s="136"/>
      <c r="R570" s="136">
        <f t="shared" si="51"/>
        <v>0</v>
      </c>
      <c r="S570" s="136"/>
      <c r="T570" s="136"/>
      <c r="U570" s="136">
        <f t="shared" si="52"/>
        <v>1600000</v>
      </c>
      <c r="V570" s="136">
        <v>1600000</v>
      </c>
      <c r="W570" s="136"/>
      <c r="X570" s="136">
        <f t="shared" si="53"/>
        <v>0</v>
      </c>
      <c r="Y570" s="136"/>
      <c r="Z570" s="136"/>
      <c r="AA570" s="137">
        <f>C570+I570-L570-O570-U570-X570-R570</f>
        <v>0</v>
      </c>
      <c r="AB570" s="138">
        <v>45574</v>
      </c>
    </row>
    <row r="571" spans="1:28" ht="15.75" customHeight="1" x14ac:dyDescent="0.25">
      <c r="A571" s="24">
        <v>45573</v>
      </c>
      <c r="B571" s="25" t="s">
        <v>205</v>
      </c>
      <c r="C571" s="25"/>
      <c r="D571" s="25" t="s">
        <v>52</v>
      </c>
      <c r="E571" s="25" t="s">
        <v>42</v>
      </c>
      <c r="F571" s="25">
        <v>600</v>
      </c>
      <c r="G571" s="44" t="s">
        <v>34</v>
      </c>
      <c r="H571" s="25">
        <v>3800</v>
      </c>
      <c r="I571" s="11">
        <f t="shared" ref="I571:I634" si="54">F571*H571</f>
        <v>2280000</v>
      </c>
      <c r="J571" s="31" t="s">
        <v>312</v>
      </c>
      <c r="K571" s="11"/>
      <c r="L571" s="107">
        <f t="shared" ref="L571:L634" si="55">M571+N571</f>
        <v>0</v>
      </c>
      <c r="M571" s="107"/>
      <c r="N571" s="107"/>
      <c r="O571" s="107">
        <f t="shared" ref="O571:O634" si="56">P571+Q571</f>
        <v>2280000</v>
      </c>
      <c r="P571" s="151">
        <v>2280000</v>
      </c>
      <c r="Q571" s="107"/>
      <c r="R571" s="107">
        <f t="shared" ref="R571:R634" si="57">S571+T571</f>
        <v>0</v>
      </c>
      <c r="S571" s="107"/>
      <c r="T571" s="107"/>
      <c r="U571" s="107">
        <f t="shared" ref="U571:U634" si="58">V571+W571</f>
        <v>0</v>
      </c>
      <c r="V571" s="107"/>
      <c r="W571" s="107"/>
      <c r="X571" s="107">
        <f t="shared" ref="X571:X634" si="59">Y571+Z571</f>
        <v>0</v>
      </c>
      <c r="Y571" s="107"/>
      <c r="Z571" s="107"/>
      <c r="AA571" s="108">
        <f>C571+I571-L571-O571-U571-X571-R571</f>
        <v>0</v>
      </c>
      <c r="AB571" s="7">
        <v>45579</v>
      </c>
    </row>
    <row r="572" spans="1:28" ht="15.75" hidden="1" customHeight="1" x14ac:dyDescent="0.25">
      <c r="A572" s="24">
        <v>45573</v>
      </c>
      <c r="B572" s="25" t="s">
        <v>93</v>
      </c>
      <c r="C572" s="25"/>
      <c r="D572" s="25" t="s">
        <v>52</v>
      </c>
      <c r="E572" s="25" t="s">
        <v>108</v>
      </c>
      <c r="F572" s="25">
        <v>2400</v>
      </c>
      <c r="G572" s="44" t="s">
        <v>34</v>
      </c>
      <c r="H572" s="25">
        <v>1900</v>
      </c>
      <c r="I572" s="11">
        <f t="shared" si="54"/>
        <v>4560000</v>
      </c>
      <c r="J572" s="31" t="s">
        <v>324</v>
      </c>
      <c r="K572" s="11"/>
      <c r="L572" s="107">
        <f t="shared" si="55"/>
        <v>0</v>
      </c>
      <c r="M572" s="107"/>
      <c r="N572" s="107"/>
      <c r="O572" s="107">
        <f t="shared" si="56"/>
        <v>0</v>
      </c>
      <c r="P572" s="107"/>
      <c r="Q572" s="107"/>
      <c r="R572" s="107">
        <f t="shared" si="57"/>
        <v>0</v>
      </c>
      <c r="S572" s="107"/>
      <c r="T572" s="107"/>
      <c r="U572" s="107">
        <f t="shared" si="58"/>
        <v>4560000</v>
      </c>
      <c r="V572" s="107">
        <v>2560000</v>
      </c>
      <c r="W572" s="107">
        <v>2000000</v>
      </c>
      <c r="X572" s="107">
        <f t="shared" si="59"/>
        <v>0</v>
      </c>
      <c r="Y572" s="107"/>
      <c r="Z572" s="107"/>
      <c r="AA572" s="108">
        <f>C572+I572-L572-O572-U572-X572-R572</f>
        <v>0</v>
      </c>
      <c r="AB572" s="7">
        <v>45580</v>
      </c>
    </row>
    <row r="573" spans="1:28" ht="15.75" hidden="1" customHeight="1" x14ac:dyDescent="0.25">
      <c r="A573" s="24">
        <v>45573</v>
      </c>
      <c r="B573" s="25" t="s">
        <v>256</v>
      </c>
      <c r="C573" s="25"/>
      <c r="D573" s="25" t="s">
        <v>52</v>
      </c>
      <c r="E573" s="25" t="s">
        <v>208</v>
      </c>
      <c r="F573" s="25">
        <v>2000</v>
      </c>
      <c r="G573" s="25" t="s">
        <v>34</v>
      </c>
      <c r="H573" s="25">
        <v>700</v>
      </c>
      <c r="I573" s="11">
        <f t="shared" si="54"/>
        <v>1400000</v>
      </c>
      <c r="J573" s="31" t="s">
        <v>312</v>
      </c>
      <c r="K573" s="11"/>
      <c r="L573" s="107">
        <f t="shared" si="55"/>
        <v>0</v>
      </c>
      <c r="M573" s="107"/>
      <c r="N573" s="107"/>
      <c r="O573" s="107">
        <f t="shared" si="56"/>
        <v>1400000</v>
      </c>
      <c r="P573" s="107">
        <v>1400000</v>
      </c>
      <c r="Q573" s="107"/>
      <c r="R573" s="107">
        <f t="shared" si="57"/>
        <v>0</v>
      </c>
      <c r="S573" s="107"/>
      <c r="T573" s="107"/>
      <c r="U573" s="107">
        <f t="shared" si="58"/>
        <v>0</v>
      </c>
      <c r="V573" s="107"/>
      <c r="W573" s="107"/>
      <c r="X573" s="107">
        <f t="shared" si="59"/>
        <v>0</v>
      </c>
      <c r="Y573" s="107"/>
      <c r="Z573" s="107"/>
      <c r="AA573" s="108">
        <f>C573+I573-L573-O573-U573-X573-R573</f>
        <v>0</v>
      </c>
      <c r="AB573" s="7">
        <v>45590</v>
      </c>
    </row>
    <row r="574" spans="1:28" ht="15.75" hidden="1" customHeight="1" x14ac:dyDescent="0.25">
      <c r="A574" s="24">
        <v>45573</v>
      </c>
      <c r="B574" s="25" t="s">
        <v>308</v>
      </c>
      <c r="C574" s="25"/>
      <c r="D574" s="25" t="s">
        <v>52</v>
      </c>
      <c r="E574" s="25" t="s">
        <v>120</v>
      </c>
      <c r="F574" s="25">
        <v>51.2</v>
      </c>
      <c r="G574" s="25" t="s">
        <v>39</v>
      </c>
      <c r="H574" s="25">
        <v>44000</v>
      </c>
      <c r="I574" s="11">
        <f t="shared" si="54"/>
        <v>2252800</v>
      </c>
      <c r="J574" s="31" t="s">
        <v>324</v>
      </c>
      <c r="K574" s="11"/>
      <c r="L574" s="107">
        <f t="shared" si="55"/>
        <v>2252800</v>
      </c>
      <c r="M574" s="107">
        <v>2252800</v>
      </c>
      <c r="N574" s="107"/>
      <c r="O574" s="107">
        <f t="shared" si="56"/>
        <v>0</v>
      </c>
      <c r="P574" s="107"/>
      <c r="Q574" s="107"/>
      <c r="R574" s="107">
        <f t="shared" si="57"/>
        <v>0</v>
      </c>
      <c r="S574" s="107"/>
      <c r="T574" s="107"/>
      <c r="U574" s="107">
        <f t="shared" si="58"/>
        <v>0</v>
      </c>
      <c r="V574" s="107"/>
      <c r="W574" s="107"/>
      <c r="X574" s="107">
        <f t="shared" si="59"/>
        <v>0</v>
      </c>
      <c r="Y574" s="107"/>
      <c r="Z574" s="107"/>
      <c r="AA574" s="108">
        <f>C574+I574-L574-O574-U574-X574-R574</f>
        <v>0</v>
      </c>
      <c r="AB574" s="7">
        <v>45573</v>
      </c>
    </row>
    <row r="575" spans="1:28" ht="15.75" hidden="1" customHeight="1" x14ac:dyDescent="0.25">
      <c r="A575" s="24">
        <v>45573</v>
      </c>
      <c r="B575" s="25" t="s">
        <v>308</v>
      </c>
      <c r="C575" s="25"/>
      <c r="D575" s="25" t="s">
        <v>52</v>
      </c>
      <c r="E575" s="25" t="s">
        <v>158</v>
      </c>
      <c r="F575" s="25">
        <v>30.5</v>
      </c>
      <c r="G575" s="25" t="s">
        <v>39</v>
      </c>
      <c r="H575" s="25">
        <v>44000</v>
      </c>
      <c r="I575" s="11">
        <f t="shared" si="54"/>
        <v>1342000</v>
      </c>
      <c r="J575" s="31" t="s">
        <v>324</v>
      </c>
      <c r="K575" s="11"/>
      <c r="L575" s="107">
        <f t="shared" si="55"/>
        <v>1342000</v>
      </c>
      <c r="M575" s="107">
        <v>1342000</v>
      </c>
      <c r="N575" s="107"/>
      <c r="O575" s="107">
        <f t="shared" si="56"/>
        <v>0</v>
      </c>
      <c r="P575" s="107"/>
      <c r="Q575" s="107"/>
      <c r="R575" s="107">
        <f t="shared" si="57"/>
        <v>0</v>
      </c>
      <c r="S575" s="107"/>
      <c r="T575" s="107"/>
      <c r="U575" s="107">
        <f t="shared" si="58"/>
        <v>0</v>
      </c>
      <c r="V575" s="107"/>
      <c r="W575" s="107"/>
      <c r="X575" s="107">
        <f t="shared" si="59"/>
        <v>0</v>
      </c>
      <c r="Y575" s="107"/>
      <c r="Z575" s="107"/>
      <c r="AA575" s="108">
        <f>C575+I575-L575-O575-U575-X575-R575</f>
        <v>0</v>
      </c>
      <c r="AB575" s="7">
        <v>45573</v>
      </c>
    </row>
    <row r="576" spans="1:28" ht="15.75" hidden="1" customHeight="1" x14ac:dyDescent="0.25">
      <c r="A576" s="24">
        <v>45573</v>
      </c>
      <c r="B576" s="25" t="s">
        <v>739</v>
      </c>
      <c r="C576" s="25"/>
      <c r="D576" s="25" t="s">
        <v>52</v>
      </c>
      <c r="E576" s="25" t="s">
        <v>381</v>
      </c>
      <c r="F576" s="25">
        <v>2</v>
      </c>
      <c r="G576" s="25" t="s">
        <v>27</v>
      </c>
      <c r="H576" s="25">
        <v>700000</v>
      </c>
      <c r="I576" s="11">
        <f t="shared" si="54"/>
        <v>1400000</v>
      </c>
      <c r="J576" s="31" t="s">
        <v>312</v>
      </c>
      <c r="K576" s="11"/>
      <c r="L576" s="107">
        <f t="shared" si="55"/>
        <v>0</v>
      </c>
      <c r="M576" s="107"/>
      <c r="N576" s="107"/>
      <c r="O576" s="107">
        <f t="shared" si="56"/>
        <v>1400000</v>
      </c>
      <c r="P576" s="107">
        <v>1400000</v>
      </c>
      <c r="Q576" s="107"/>
      <c r="R576" s="107">
        <f t="shared" si="57"/>
        <v>0</v>
      </c>
      <c r="S576" s="107"/>
      <c r="T576" s="107"/>
      <c r="U576" s="107">
        <f t="shared" si="58"/>
        <v>0</v>
      </c>
      <c r="V576" s="107"/>
      <c r="W576" s="107"/>
      <c r="X576" s="107">
        <f t="shared" si="59"/>
        <v>0</v>
      </c>
      <c r="Y576" s="107"/>
      <c r="Z576" s="107"/>
      <c r="AA576" s="108">
        <f>C576+I576-L576-O576-U576-X576-R576</f>
        <v>0</v>
      </c>
      <c r="AB576" s="7">
        <v>45575</v>
      </c>
    </row>
    <row r="577" spans="1:28" ht="15.75" hidden="1" customHeight="1" x14ac:dyDescent="0.25">
      <c r="A577" s="24">
        <v>45573</v>
      </c>
      <c r="B577" s="25" t="s">
        <v>739</v>
      </c>
      <c r="C577" s="25"/>
      <c r="D577" s="25" t="s">
        <v>52</v>
      </c>
      <c r="E577" s="25" t="s">
        <v>192</v>
      </c>
      <c r="F577" s="25">
        <v>500</v>
      </c>
      <c r="G577" s="25" t="s">
        <v>34</v>
      </c>
      <c r="H577" s="25">
        <v>2500</v>
      </c>
      <c r="I577" s="11">
        <f t="shared" si="54"/>
        <v>1250000</v>
      </c>
      <c r="J577" s="31" t="s">
        <v>312</v>
      </c>
      <c r="K577" s="11"/>
      <c r="L577" s="107">
        <f t="shared" si="55"/>
        <v>0</v>
      </c>
      <c r="M577" s="107"/>
      <c r="N577" s="107"/>
      <c r="O577" s="107">
        <f t="shared" si="56"/>
        <v>1250000</v>
      </c>
      <c r="P577" s="107">
        <v>1250000</v>
      </c>
      <c r="Q577" s="107"/>
      <c r="R577" s="107">
        <f t="shared" si="57"/>
        <v>0</v>
      </c>
      <c r="S577" s="107"/>
      <c r="T577" s="107"/>
      <c r="U577" s="107">
        <f t="shared" si="58"/>
        <v>0</v>
      </c>
      <c r="V577" s="107"/>
      <c r="W577" s="107"/>
      <c r="X577" s="107">
        <f t="shared" si="59"/>
        <v>0</v>
      </c>
      <c r="Y577" s="107"/>
      <c r="Z577" s="107"/>
      <c r="AA577" s="108">
        <f>C577+I577-L577-O577-U577-X577-R577</f>
        <v>0</v>
      </c>
      <c r="AB577" s="7">
        <v>45575</v>
      </c>
    </row>
    <row r="578" spans="1:28" ht="15.75" hidden="1" customHeight="1" x14ac:dyDescent="0.25">
      <c r="A578" s="24">
        <v>45573</v>
      </c>
      <c r="B578" s="25" t="s">
        <v>739</v>
      </c>
      <c r="C578" s="25"/>
      <c r="D578" s="25" t="s">
        <v>52</v>
      </c>
      <c r="E578" s="25" t="s">
        <v>1953</v>
      </c>
      <c r="F578" s="25">
        <v>1000</v>
      </c>
      <c r="G578" s="25" t="s">
        <v>34</v>
      </c>
      <c r="H578" s="25">
        <v>5000</v>
      </c>
      <c r="I578" s="11">
        <f t="shared" si="54"/>
        <v>5000000</v>
      </c>
      <c r="J578" s="31" t="s">
        <v>312</v>
      </c>
      <c r="K578" s="11"/>
      <c r="L578" s="107">
        <f t="shared" si="55"/>
        <v>0</v>
      </c>
      <c r="M578" s="107"/>
      <c r="N578" s="107"/>
      <c r="O578" s="107">
        <f t="shared" si="56"/>
        <v>5000000</v>
      </c>
      <c r="P578" s="107">
        <v>5000000</v>
      </c>
      <c r="Q578" s="107"/>
      <c r="R578" s="107">
        <f t="shared" si="57"/>
        <v>0</v>
      </c>
      <c r="S578" s="107"/>
      <c r="T578" s="107"/>
      <c r="U578" s="107">
        <f t="shared" si="58"/>
        <v>0</v>
      </c>
      <c r="V578" s="107"/>
      <c r="W578" s="107"/>
      <c r="X578" s="107">
        <f t="shared" si="59"/>
        <v>0</v>
      </c>
      <c r="Y578" s="107"/>
      <c r="Z578" s="107"/>
      <c r="AA578" s="108">
        <f>C578+I578-L578-O578-U578-X578-R578</f>
        <v>0</v>
      </c>
      <c r="AB578" s="7">
        <v>45575</v>
      </c>
    </row>
    <row r="579" spans="1:28" ht="15.75" hidden="1" customHeight="1" x14ac:dyDescent="0.25">
      <c r="A579" s="24">
        <v>45573</v>
      </c>
      <c r="B579" s="25" t="s">
        <v>1770</v>
      </c>
      <c r="C579" s="25"/>
      <c r="D579" s="25" t="s">
        <v>52</v>
      </c>
      <c r="E579" s="25" t="s">
        <v>81</v>
      </c>
      <c r="F579" s="25">
        <v>23.2</v>
      </c>
      <c r="G579" s="25" t="s">
        <v>39</v>
      </c>
      <c r="H579" s="25">
        <v>46000</v>
      </c>
      <c r="I579" s="11">
        <f t="shared" si="54"/>
        <v>1067200</v>
      </c>
      <c r="J579" s="31" t="s">
        <v>312</v>
      </c>
      <c r="K579" s="11"/>
      <c r="L579" s="107">
        <f t="shared" si="55"/>
        <v>0</v>
      </c>
      <c r="M579" s="107"/>
      <c r="N579" s="107"/>
      <c r="O579" s="107">
        <f t="shared" si="56"/>
        <v>1067200</v>
      </c>
      <c r="P579" s="107">
        <v>1067200</v>
      </c>
      <c r="Q579" s="107"/>
      <c r="R579" s="107">
        <f t="shared" si="57"/>
        <v>0</v>
      </c>
      <c r="S579" s="107"/>
      <c r="T579" s="107"/>
      <c r="U579" s="107">
        <f t="shared" si="58"/>
        <v>0</v>
      </c>
      <c r="V579" s="107"/>
      <c r="W579" s="107"/>
      <c r="X579" s="107">
        <f t="shared" si="59"/>
        <v>0</v>
      </c>
      <c r="Y579" s="107"/>
      <c r="Z579" s="107"/>
      <c r="AA579" s="108">
        <f>C579+I579-L579-O579-U579-X579-R579</f>
        <v>0</v>
      </c>
      <c r="AB579" s="7">
        <v>45595</v>
      </c>
    </row>
    <row r="580" spans="1:28" ht="15.75" hidden="1" customHeight="1" x14ac:dyDescent="0.25">
      <c r="A580" s="29">
        <v>45573</v>
      </c>
      <c r="B580" s="27" t="s">
        <v>2037</v>
      </c>
      <c r="C580" s="27"/>
      <c r="D580" s="27" t="s">
        <v>52</v>
      </c>
      <c r="E580" s="27" t="s">
        <v>355</v>
      </c>
      <c r="F580" s="27">
        <v>1</v>
      </c>
      <c r="G580" s="27" t="s">
        <v>303</v>
      </c>
      <c r="H580" s="27">
        <v>1200000</v>
      </c>
      <c r="I580" s="15">
        <f t="shared" si="54"/>
        <v>1200000</v>
      </c>
      <c r="J580" s="32" t="s">
        <v>312</v>
      </c>
      <c r="K580" s="15"/>
      <c r="L580" s="136">
        <f t="shared" si="55"/>
        <v>0</v>
      </c>
      <c r="M580" s="136"/>
      <c r="N580" s="136"/>
      <c r="O580" s="136">
        <f t="shared" si="56"/>
        <v>0</v>
      </c>
      <c r="P580" s="136"/>
      <c r="Q580" s="136"/>
      <c r="R580" s="136">
        <f t="shared" si="57"/>
        <v>1200000</v>
      </c>
      <c r="S580" s="136">
        <v>1200000</v>
      </c>
      <c r="T580" s="136"/>
      <c r="U580" s="136">
        <f t="shared" si="58"/>
        <v>0</v>
      </c>
      <c r="V580" s="136"/>
      <c r="W580" s="136"/>
      <c r="X580" s="136">
        <f t="shared" si="59"/>
        <v>0</v>
      </c>
      <c r="Y580" s="136"/>
      <c r="Z580" s="136"/>
      <c r="AA580" s="137">
        <f>C580+I580-L580-O580-U580-X580-R580</f>
        <v>0</v>
      </c>
      <c r="AB580" s="138">
        <v>45574</v>
      </c>
    </row>
    <row r="581" spans="1:28" ht="15.75" hidden="1" customHeight="1" x14ac:dyDescent="0.25">
      <c r="A581" s="24">
        <v>45573</v>
      </c>
      <c r="B581" s="25" t="s">
        <v>357</v>
      </c>
      <c r="C581" s="25"/>
      <c r="D581" s="25" t="s">
        <v>52</v>
      </c>
      <c r="E581" s="25" t="s">
        <v>127</v>
      </c>
      <c r="F581" s="25">
        <v>4</v>
      </c>
      <c r="G581" s="25" t="s">
        <v>39</v>
      </c>
      <c r="H581" s="25">
        <v>70000</v>
      </c>
      <c r="I581" s="11">
        <f t="shared" si="54"/>
        <v>280000</v>
      </c>
      <c r="J581" s="31" t="s">
        <v>324</v>
      </c>
      <c r="K581" s="11"/>
      <c r="L581" s="107">
        <f t="shared" si="55"/>
        <v>280000</v>
      </c>
      <c r="M581" s="107">
        <v>280000</v>
      </c>
      <c r="N581" s="107"/>
      <c r="O581" s="107">
        <f t="shared" si="56"/>
        <v>0</v>
      </c>
      <c r="P581" s="107"/>
      <c r="Q581" s="107"/>
      <c r="R581" s="107">
        <f t="shared" si="57"/>
        <v>0</v>
      </c>
      <c r="S581" s="107"/>
      <c r="T581" s="107"/>
      <c r="U581" s="107">
        <f t="shared" si="58"/>
        <v>0</v>
      </c>
      <c r="V581" s="107"/>
      <c r="W581" s="107"/>
      <c r="X581" s="107">
        <f t="shared" si="59"/>
        <v>0</v>
      </c>
      <c r="Y581" s="107"/>
      <c r="Z581" s="107"/>
      <c r="AA581" s="108">
        <f>C581+I581-L581-O581-U581-X581-R581</f>
        <v>0</v>
      </c>
      <c r="AB581" s="7">
        <v>45573</v>
      </c>
    </row>
    <row r="582" spans="1:28" ht="15.75" hidden="1" customHeight="1" x14ac:dyDescent="0.25">
      <c r="A582" s="24">
        <v>45573</v>
      </c>
      <c r="B582" s="25" t="s">
        <v>357</v>
      </c>
      <c r="C582" s="25"/>
      <c r="D582" s="25" t="s">
        <v>52</v>
      </c>
      <c r="E582" s="25" t="s">
        <v>427</v>
      </c>
      <c r="F582" s="119">
        <v>500</v>
      </c>
      <c r="G582" s="25" t="s">
        <v>34</v>
      </c>
      <c r="H582" s="25">
        <v>1370</v>
      </c>
      <c r="I582" s="11">
        <f t="shared" si="54"/>
        <v>685000</v>
      </c>
      <c r="J582" s="31" t="s">
        <v>324</v>
      </c>
      <c r="K582" s="11"/>
      <c r="L582" s="107">
        <f t="shared" si="55"/>
        <v>685000</v>
      </c>
      <c r="M582" s="107">
        <v>685000</v>
      </c>
      <c r="N582" s="107"/>
      <c r="O582" s="107">
        <f t="shared" si="56"/>
        <v>0</v>
      </c>
      <c r="P582" s="107"/>
      <c r="Q582" s="107"/>
      <c r="R582" s="107">
        <f t="shared" si="57"/>
        <v>0</v>
      </c>
      <c r="S582" s="107"/>
      <c r="T582" s="107"/>
      <c r="U582" s="107">
        <f t="shared" si="58"/>
        <v>0</v>
      </c>
      <c r="V582" s="107"/>
      <c r="W582" s="107"/>
      <c r="X582" s="107">
        <f t="shared" si="59"/>
        <v>0</v>
      </c>
      <c r="Y582" s="107"/>
      <c r="Z582" s="107"/>
      <c r="AA582" s="108">
        <f>C582+I582-L582-O582-U582-X582-R582</f>
        <v>0</v>
      </c>
      <c r="AB582" s="7">
        <v>45573</v>
      </c>
    </row>
    <row r="583" spans="1:28" ht="15.75" hidden="1" customHeight="1" x14ac:dyDescent="0.25">
      <c r="A583" s="24">
        <v>45573</v>
      </c>
      <c r="B583" s="25" t="s">
        <v>357</v>
      </c>
      <c r="C583" s="25"/>
      <c r="D583" s="25" t="s">
        <v>52</v>
      </c>
      <c r="E583" s="25" t="s">
        <v>120</v>
      </c>
      <c r="F583" s="25">
        <v>25.4</v>
      </c>
      <c r="G583" s="25" t="s">
        <v>39</v>
      </c>
      <c r="H583" s="25">
        <v>46000</v>
      </c>
      <c r="I583" s="11">
        <f t="shared" si="54"/>
        <v>1168400</v>
      </c>
      <c r="J583" s="31" t="s">
        <v>324</v>
      </c>
      <c r="K583" s="11"/>
      <c r="L583" s="107">
        <f t="shared" si="55"/>
        <v>1168400</v>
      </c>
      <c r="M583" s="107">
        <v>1168400</v>
      </c>
      <c r="N583" s="107"/>
      <c r="O583" s="107">
        <f t="shared" si="56"/>
        <v>0</v>
      </c>
      <c r="P583" s="107"/>
      <c r="Q583" s="107"/>
      <c r="R583" s="107">
        <f t="shared" si="57"/>
        <v>0</v>
      </c>
      <c r="S583" s="107"/>
      <c r="T583" s="107"/>
      <c r="U583" s="107">
        <f t="shared" si="58"/>
        <v>0</v>
      </c>
      <c r="V583" s="107"/>
      <c r="W583" s="107"/>
      <c r="X583" s="107">
        <f t="shared" si="59"/>
        <v>0</v>
      </c>
      <c r="Y583" s="107"/>
      <c r="Z583" s="107"/>
      <c r="AA583" s="108">
        <f>C583+I583-L583-O583-U583-X583-R583</f>
        <v>0</v>
      </c>
      <c r="AB583" s="7">
        <v>45573</v>
      </c>
    </row>
    <row r="584" spans="1:28" ht="15.75" hidden="1" customHeight="1" x14ac:dyDescent="0.25">
      <c r="A584" s="24">
        <v>45573</v>
      </c>
      <c r="B584" s="25" t="s">
        <v>357</v>
      </c>
      <c r="C584" s="25"/>
      <c r="D584" s="25" t="s">
        <v>52</v>
      </c>
      <c r="E584" s="25" t="s">
        <v>129</v>
      </c>
      <c r="F584" s="25">
        <v>12</v>
      </c>
      <c r="G584" s="25" t="s">
        <v>77</v>
      </c>
      <c r="H584" s="25">
        <v>65000</v>
      </c>
      <c r="I584" s="11">
        <f t="shared" si="54"/>
        <v>780000</v>
      </c>
      <c r="J584" s="31" t="s">
        <v>324</v>
      </c>
      <c r="K584" s="11"/>
      <c r="L584" s="107">
        <f t="shared" si="55"/>
        <v>780000</v>
      </c>
      <c r="M584" s="107">
        <v>780000</v>
      </c>
      <c r="N584" s="107"/>
      <c r="O584" s="107">
        <f t="shared" si="56"/>
        <v>0</v>
      </c>
      <c r="P584" s="107"/>
      <c r="Q584" s="107"/>
      <c r="R584" s="107">
        <f t="shared" si="57"/>
        <v>0</v>
      </c>
      <c r="S584" s="107"/>
      <c r="T584" s="107"/>
      <c r="U584" s="107">
        <f t="shared" si="58"/>
        <v>0</v>
      </c>
      <c r="V584" s="107"/>
      <c r="W584" s="107"/>
      <c r="X584" s="107">
        <f t="shared" si="59"/>
        <v>0</v>
      </c>
      <c r="Y584" s="107"/>
      <c r="Z584" s="107"/>
      <c r="AA584" s="108">
        <f>C584+I584-L584-O584-U584-X584-R584</f>
        <v>0</v>
      </c>
      <c r="AB584" s="7">
        <v>45573</v>
      </c>
    </row>
    <row r="585" spans="1:28" ht="15.75" hidden="1" customHeight="1" x14ac:dyDescent="0.25">
      <c r="A585" s="24">
        <v>45573</v>
      </c>
      <c r="B585" s="25" t="s">
        <v>357</v>
      </c>
      <c r="C585" s="25"/>
      <c r="D585" s="25" t="s">
        <v>52</v>
      </c>
      <c r="E585" s="25" t="s">
        <v>130</v>
      </c>
      <c r="F585" s="25">
        <v>10</v>
      </c>
      <c r="G585" s="25" t="s">
        <v>77</v>
      </c>
      <c r="H585" s="25">
        <v>50000</v>
      </c>
      <c r="I585" s="11">
        <f t="shared" si="54"/>
        <v>500000</v>
      </c>
      <c r="J585" s="31" t="s">
        <v>324</v>
      </c>
      <c r="K585" s="11"/>
      <c r="L585" s="107">
        <f t="shared" si="55"/>
        <v>500000</v>
      </c>
      <c r="M585" s="107">
        <v>500000</v>
      </c>
      <c r="N585" s="107"/>
      <c r="O585" s="107">
        <f t="shared" si="56"/>
        <v>0</v>
      </c>
      <c r="P585" s="107"/>
      <c r="Q585" s="107"/>
      <c r="R585" s="107">
        <f t="shared" si="57"/>
        <v>0</v>
      </c>
      <c r="S585" s="107"/>
      <c r="T585" s="107"/>
      <c r="U585" s="107">
        <f t="shared" si="58"/>
        <v>0</v>
      </c>
      <c r="V585" s="107"/>
      <c r="W585" s="107"/>
      <c r="X585" s="107">
        <f t="shared" si="59"/>
        <v>0</v>
      </c>
      <c r="Y585" s="107"/>
      <c r="Z585" s="107"/>
      <c r="AA585" s="108">
        <f>C585+I585-L585-O585-U585-X585-R585</f>
        <v>0</v>
      </c>
      <c r="AB585" s="7">
        <v>45573</v>
      </c>
    </row>
    <row r="586" spans="1:28" ht="15.75" hidden="1" customHeight="1" x14ac:dyDescent="0.25">
      <c r="A586" s="24">
        <v>45573</v>
      </c>
      <c r="B586" s="25" t="s">
        <v>304</v>
      </c>
      <c r="C586" s="25"/>
      <c r="D586" s="25" t="s">
        <v>52</v>
      </c>
      <c r="E586" s="25" t="s">
        <v>64</v>
      </c>
      <c r="F586" s="25">
        <v>200</v>
      </c>
      <c r="G586" s="25" t="s">
        <v>39</v>
      </c>
      <c r="H586" s="25">
        <v>60000</v>
      </c>
      <c r="I586" s="11">
        <f t="shared" si="54"/>
        <v>12000000</v>
      </c>
      <c r="J586" s="38" t="s">
        <v>78</v>
      </c>
      <c r="K586" s="11"/>
      <c r="L586" s="107">
        <f t="shared" si="55"/>
        <v>0</v>
      </c>
      <c r="M586" s="107"/>
      <c r="N586" s="107"/>
      <c r="O586" s="107">
        <f t="shared" si="56"/>
        <v>4000000</v>
      </c>
      <c r="P586" s="107">
        <v>4000000</v>
      </c>
      <c r="Q586" s="107"/>
      <c r="R586" s="107">
        <f t="shared" si="57"/>
        <v>0</v>
      </c>
      <c r="S586" s="107"/>
      <c r="T586" s="107"/>
      <c r="U586" s="107">
        <f t="shared" si="58"/>
        <v>0</v>
      </c>
      <c r="V586" s="107"/>
      <c r="W586" s="107"/>
      <c r="X586" s="107">
        <f t="shared" si="59"/>
        <v>0</v>
      </c>
      <c r="Y586" s="107"/>
      <c r="Z586" s="107"/>
      <c r="AA586" s="108">
        <f>C586+I586-L586-O586-U586-X586-R586</f>
        <v>8000000</v>
      </c>
      <c r="AB586" s="7">
        <v>45596</v>
      </c>
    </row>
    <row r="587" spans="1:28" ht="15.75" hidden="1" customHeight="1" x14ac:dyDescent="0.25">
      <c r="A587" s="29">
        <v>45573</v>
      </c>
      <c r="B587" s="27" t="s">
        <v>844</v>
      </c>
      <c r="C587" s="27"/>
      <c r="D587" s="27" t="s">
        <v>52</v>
      </c>
      <c r="E587" s="27" t="s">
        <v>102</v>
      </c>
      <c r="F587" s="27">
        <v>35</v>
      </c>
      <c r="G587" s="27" t="s">
        <v>39</v>
      </c>
      <c r="H587" s="27">
        <v>46000</v>
      </c>
      <c r="I587" s="15">
        <f t="shared" si="54"/>
        <v>1610000</v>
      </c>
      <c r="J587" s="32" t="s">
        <v>324</v>
      </c>
      <c r="K587" s="15"/>
      <c r="L587" s="136">
        <f t="shared" si="55"/>
        <v>0</v>
      </c>
      <c r="M587" s="136"/>
      <c r="N587" s="136"/>
      <c r="O587" s="136">
        <f t="shared" si="56"/>
        <v>0</v>
      </c>
      <c r="P587" s="136"/>
      <c r="Q587" s="136"/>
      <c r="R587" s="136">
        <f t="shared" si="57"/>
        <v>0</v>
      </c>
      <c r="S587" s="136"/>
      <c r="T587" s="136"/>
      <c r="U587" s="136">
        <f t="shared" si="58"/>
        <v>1610000</v>
      </c>
      <c r="V587" s="136">
        <v>1610000</v>
      </c>
      <c r="W587" s="136"/>
      <c r="X587" s="136">
        <f t="shared" si="59"/>
        <v>0</v>
      </c>
      <c r="Y587" s="136"/>
      <c r="Z587" s="136"/>
      <c r="AA587" s="137">
        <f>C587+I587-L587-O587-U587-X587-R587</f>
        <v>0</v>
      </c>
      <c r="AB587" s="138">
        <v>45573</v>
      </c>
    </row>
    <row r="588" spans="1:28" ht="15.75" hidden="1" customHeight="1" x14ac:dyDescent="0.25">
      <c r="A588" s="24">
        <v>45573</v>
      </c>
      <c r="B588" s="25" t="s">
        <v>844</v>
      </c>
      <c r="C588" s="25"/>
      <c r="D588" s="25" t="s">
        <v>52</v>
      </c>
      <c r="E588" s="25" t="s">
        <v>150</v>
      </c>
      <c r="F588" s="25">
        <v>10</v>
      </c>
      <c r="G588" s="25" t="s">
        <v>77</v>
      </c>
      <c r="H588" s="25">
        <v>50000</v>
      </c>
      <c r="I588" s="11">
        <f t="shared" si="54"/>
        <v>500000</v>
      </c>
      <c r="J588" s="31" t="s">
        <v>324</v>
      </c>
      <c r="K588" s="11"/>
      <c r="L588" s="107">
        <f t="shared" si="55"/>
        <v>0</v>
      </c>
      <c r="M588" s="107"/>
      <c r="N588" s="107"/>
      <c r="O588" s="107">
        <f t="shared" si="56"/>
        <v>0</v>
      </c>
      <c r="P588" s="107"/>
      <c r="Q588" s="107"/>
      <c r="R588" s="107">
        <f t="shared" si="57"/>
        <v>0</v>
      </c>
      <c r="S588" s="107"/>
      <c r="T588" s="107"/>
      <c r="U588" s="107">
        <f t="shared" si="58"/>
        <v>500000</v>
      </c>
      <c r="V588" s="107">
        <v>500000</v>
      </c>
      <c r="W588" s="107"/>
      <c r="X588" s="107">
        <f t="shared" si="59"/>
        <v>0</v>
      </c>
      <c r="Y588" s="107"/>
      <c r="Z588" s="107"/>
      <c r="AA588" s="108">
        <f>C588+I588-L588-O588-U588-X588-R588</f>
        <v>0</v>
      </c>
      <c r="AB588" s="7">
        <v>45573</v>
      </c>
    </row>
    <row r="589" spans="1:28" ht="15.75" hidden="1" customHeight="1" x14ac:dyDescent="0.25">
      <c r="A589" s="24">
        <v>45573</v>
      </c>
      <c r="B589" s="25" t="s">
        <v>844</v>
      </c>
      <c r="C589" s="25"/>
      <c r="D589" s="25" t="s">
        <v>52</v>
      </c>
      <c r="E589" s="25" t="s">
        <v>129</v>
      </c>
      <c r="F589" s="25">
        <v>10</v>
      </c>
      <c r="G589" s="25" t="s">
        <v>77</v>
      </c>
      <c r="H589" s="25">
        <v>65000</v>
      </c>
      <c r="I589" s="11">
        <f t="shared" si="54"/>
        <v>650000</v>
      </c>
      <c r="J589" s="31" t="s">
        <v>324</v>
      </c>
      <c r="K589" s="11"/>
      <c r="L589" s="107">
        <f t="shared" si="55"/>
        <v>0</v>
      </c>
      <c r="M589" s="107"/>
      <c r="N589" s="107"/>
      <c r="O589" s="107">
        <f t="shared" si="56"/>
        <v>0</v>
      </c>
      <c r="P589" s="107"/>
      <c r="Q589" s="107"/>
      <c r="R589" s="107">
        <f t="shared" si="57"/>
        <v>0</v>
      </c>
      <c r="S589" s="107"/>
      <c r="T589" s="107"/>
      <c r="U589" s="107">
        <f t="shared" si="58"/>
        <v>650000</v>
      </c>
      <c r="V589" s="107">
        <v>650000</v>
      </c>
      <c r="W589" s="107"/>
      <c r="X589" s="107">
        <f t="shared" si="59"/>
        <v>0</v>
      </c>
      <c r="Y589" s="107"/>
      <c r="Z589" s="107"/>
      <c r="AA589" s="108">
        <f>C589+I589-L589-O589-U589-X589-R589</f>
        <v>0</v>
      </c>
      <c r="AB589" s="7">
        <v>45573</v>
      </c>
    </row>
    <row r="590" spans="1:28" ht="15.75" hidden="1" customHeight="1" x14ac:dyDescent="0.25">
      <c r="A590" s="24">
        <v>45573</v>
      </c>
      <c r="B590" s="25" t="s">
        <v>59</v>
      </c>
      <c r="C590" s="25"/>
      <c r="D590" s="25" t="s">
        <v>52</v>
      </c>
      <c r="E590" s="25" t="s">
        <v>108</v>
      </c>
      <c r="F590" s="25">
        <v>400</v>
      </c>
      <c r="G590" s="25" t="s">
        <v>34</v>
      </c>
      <c r="H590" s="25">
        <v>2000</v>
      </c>
      <c r="I590" s="11">
        <f t="shared" si="54"/>
        <v>800000</v>
      </c>
      <c r="J590" s="31" t="s">
        <v>312</v>
      </c>
      <c r="K590" s="11"/>
      <c r="L590" s="107">
        <f t="shared" si="55"/>
        <v>0</v>
      </c>
      <c r="M590" s="107"/>
      <c r="N590" s="107"/>
      <c r="O590" s="107">
        <f t="shared" si="56"/>
        <v>0</v>
      </c>
      <c r="P590" s="107"/>
      <c r="Q590" s="107"/>
      <c r="R590" s="107">
        <f t="shared" si="57"/>
        <v>800000</v>
      </c>
      <c r="S590" s="107">
        <v>800000</v>
      </c>
      <c r="T590" s="107"/>
      <c r="U590" s="107">
        <f t="shared" si="58"/>
        <v>0</v>
      </c>
      <c r="V590" s="107"/>
      <c r="W590" s="107"/>
      <c r="X590" s="107">
        <f t="shared" si="59"/>
        <v>0</v>
      </c>
      <c r="Y590" s="107"/>
      <c r="Z590" s="107"/>
      <c r="AA590" s="108">
        <f>C590+I590-L590-O590-U590-X590-R590</f>
        <v>0</v>
      </c>
      <c r="AB590" s="7">
        <v>45594</v>
      </c>
    </row>
    <row r="591" spans="1:28" ht="15.75" hidden="1" customHeight="1" x14ac:dyDescent="0.25">
      <c r="A591" s="24">
        <v>45573</v>
      </c>
      <c r="B591" s="25" t="s">
        <v>266</v>
      </c>
      <c r="C591" s="25"/>
      <c r="D591" s="25" t="s">
        <v>52</v>
      </c>
      <c r="E591" s="25" t="s">
        <v>137</v>
      </c>
      <c r="F591" s="25">
        <v>19.100000000000001</v>
      </c>
      <c r="G591" s="25" t="s">
        <v>39</v>
      </c>
      <c r="H591" s="25">
        <v>46000</v>
      </c>
      <c r="I591" s="11">
        <f t="shared" si="54"/>
        <v>878600.00000000012</v>
      </c>
      <c r="J591" s="31" t="s">
        <v>312</v>
      </c>
      <c r="K591" s="11" t="s">
        <v>2057</v>
      </c>
      <c r="L591" s="107">
        <f t="shared" si="55"/>
        <v>0</v>
      </c>
      <c r="M591" s="107"/>
      <c r="N591" s="107"/>
      <c r="O591" s="107">
        <f t="shared" si="56"/>
        <v>878600</v>
      </c>
      <c r="P591" s="107">
        <v>878600</v>
      </c>
      <c r="Q591" s="107"/>
      <c r="R591" s="107">
        <f t="shared" si="57"/>
        <v>0</v>
      </c>
      <c r="S591" s="107"/>
      <c r="T591" s="107"/>
      <c r="U591" s="107">
        <f t="shared" si="58"/>
        <v>0</v>
      </c>
      <c r="V591" s="107"/>
      <c r="W591" s="107"/>
      <c r="X591" s="107">
        <f t="shared" si="59"/>
        <v>0</v>
      </c>
      <c r="Y591" s="107"/>
      <c r="Z591" s="107"/>
      <c r="AA591" s="108">
        <f>C591+I591-L591-O591-U591-X591-R591</f>
        <v>1.1641532182693481E-10</v>
      </c>
      <c r="AB591" s="7">
        <v>45580</v>
      </c>
    </row>
    <row r="592" spans="1:28" ht="15.75" hidden="1" customHeight="1" x14ac:dyDescent="0.25">
      <c r="A592" s="24">
        <v>45573</v>
      </c>
      <c r="B592" s="25" t="s">
        <v>266</v>
      </c>
      <c r="C592" s="25"/>
      <c r="D592" s="25" t="s">
        <v>52</v>
      </c>
      <c r="E592" s="25" t="s">
        <v>81</v>
      </c>
      <c r="F592" s="25">
        <v>25.3</v>
      </c>
      <c r="G592" s="25" t="s">
        <v>39</v>
      </c>
      <c r="H592" s="25">
        <v>46000</v>
      </c>
      <c r="I592" s="11">
        <f t="shared" si="54"/>
        <v>1163800</v>
      </c>
      <c r="J592" s="31" t="s">
        <v>312</v>
      </c>
      <c r="K592" s="11" t="s">
        <v>2057</v>
      </c>
      <c r="L592" s="107">
        <f t="shared" si="55"/>
        <v>0</v>
      </c>
      <c r="M592" s="107"/>
      <c r="N592" s="107"/>
      <c r="O592" s="107">
        <f t="shared" si="56"/>
        <v>1163800</v>
      </c>
      <c r="P592" s="107">
        <v>1163800</v>
      </c>
      <c r="Q592" s="107"/>
      <c r="R592" s="107">
        <f t="shared" si="57"/>
        <v>0</v>
      </c>
      <c r="S592" s="107"/>
      <c r="T592" s="107"/>
      <c r="U592" s="107">
        <f t="shared" si="58"/>
        <v>0</v>
      </c>
      <c r="V592" s="107"/>
      <c r="W592" s="107"/>
      <c r="X592" s="107">
        <f t="shared" si="59"/>
        <v>0</v>
      </c>
      <c r="Y592" s="107"/>
      <c r="Z592" s="107"/>
      <c r="AA592" s="108">
        <f>C592+I592-L592-O592-U592-X592-R592</f>
        <v>0</v>
      </c>
      <c r="AB592" s="7">
        <v>45580</v>
      </c>
    </row>
    <row r="593" spans="1:28" ht="15.75" hidden="1" customHeight="1" x14ac:dyDescent="0.25">
      <c r="A593" s="24">
        <v>45573</v>
      </c>
      <c r="B593" s="25" t="s">
        <v>266</v>
      </c>
      <c r="C593" s="25"/>
      <c r="D593" s="25" t="s">
        <v>52</v>
      </c>
      <c r="E593" s="25" t="s">
        <v>165</v>
      </c>
      <c r="F593" s="25">
        <v>1</v>
      </c>
      <c r="G593" s="25" t="s">
        <v>303</v>
      </c>
      <c r="H593" s="25">
        <v>1200000</v>
      </c>
      <c r="I593" s="11">
        <f t="shared" si="54"/>
        <v>1200000</v>
      </c>
      <c r="J593" s="31" t="s">
        <v>312</v>
      </c>
      <c r="K593" s="11"/>
      <c r="L593" s="107">
        <f t="shared" si="55"/>
        <v>0</v>
      </c>
      <c r="M593" s="107"/>
      <c r="N593" s="107"/>
      <c r="O593" s="107">
        <f t="shared" si="56"/>
        <v>1200000</v>
      </c>
      <c r="P593" s="107">
        <v>1200000</v>
      </c>
      <c r="Q593" s="107"/>
      <c r="R593" s="107">
        <f t="shared" si="57"/>
        <v>0</v>
      </c>
      <c r="S593" s="107"/>
      <c r="T593" s="107"/>
      <c r="U593" s="107">
        <f t="shared" si="58"/>
        <v>0</v>
      </c>
      <c r="V593" s="107"/>
      <c r="W593" s="107"/>
      <c r="X593" s="107">
        <f t="shared" si="59"/>
        <v>0</v>
      </c>
      <c r="Y593" s="107"/>
      <c r="Z593" s="107"/>
      <c r="AA593" s="108">
        <f>C593+I593-L593-O593-U593-X593-R593</f>
        <v>0</v>
      </c>
      <c r="AB593" s="7">
        <v>45587</v>
      </c>
    </row>
    <row r="594" spans="1:28" ht="15.75" hidden="1" customHeight="1" x14ac:dyDescent="0.25">
      <c r="A594" s="24">
        <v>45573</v>
      </c>
      <c r="B594" s="25" t="s">
        <v>449</v>
      </c>
      <c r="C594" s="25"/>
      <c r="D594" s="25" t="s">
        <v>52</v>
      </c>
      <c r="E594" s="25" t="s">
        <v>61</v>
      </c>
      <c r="F594" s="41">
        <v>4000</v>
      </c>
      <c r="G594" s="25" t="s">
        <v>34</v>
      </c>
      <c r="H594" s="25">
        <v>2100</v>
      </c>
      <c r="I594" s="11">
        <f t="shared" si="54"/>
        <v>8400000</v>
      </c>
      <c r="J594" s="31" t="s">
        <v>324</v>
      </c>
      <c r="K594" s="11"/>
      <c r="L594" s="107">
        <f t="shared" si="55"/>
        <v>8400000</v>
      </c>
      <c r="M594" s="107">
        <v>8400000</v>
      </c>
      <c r="N594" s="107"/>
      <c r="O594" s="107">
        <f t="shared" si="56"/>
        <v>0</v>
      </c>
      <c r="P594" s="107"/>
      <c r="Q594" s="107"/>
      <c r="R594" s="107">
        <f t="shared" si="57"/>
        <v>0</v>
      </c>
      <c r="S594" s="107"/>
      <c r="T594" s="107"/>
      <c r="U594" s="107">
        <f t="shared" si="58"/>
        <v>0</v>
      </c>
      <c r="V594" s="107"/>
      <c r="W594" s="107"/>
      <c r="X594" s="107">
        <f t="shared" si="59"/>
        <v>0</v>
      </c>
      <c r="Y594" s="107"/>
      <c r="Z594" s="107"/>
      <c r="AA594" s="108">
        <f>C594+I594-L594-O594-U594-X594-R594</f>
        <v>0</v>
      </c>
      <c r="AB594" s="7">
        <v>45577</v>
      </c>
    </row>
    <row r="595" spans="1:28" ht="15.75" hidden="1" customHeight="1" x14ac:dyDescent="0.25">
      <c r="A595" s="24">
        <v>45573</v>
      </c>
      <c r="B595" s="25" t="s">
        <v>1046</v>
      </c>
      <c r="C595" s="25"/>
      <c r="D595" s="25" t="s">
        <v>52</v>
      </c>
      <c r="E595" s="25" t="s">
        <v>108</v>
      </c>
      <c r="F595" s="25">
        <v>1800</v>
      </c>
      <c r="G595" s="25" t="s">
        <v>34</v>
      </c>
      <c r="H595" s="25">
        <v>1900</v>
      </c>
      <c r="I595" s="11">
        <f t="shared" si="54"/>
        <v>3420000</v>
      </c>
      <c r="J595" s="31" t="s">
        <v>312</v>
      </c>
      <c r="K595" s="11"/>
      <c r="L595" s="107">
        <f t="shared" si="55"/>
        <v>0</v>
      </c>
      <c r="M595" s="107"/>
      <c r="N595" s="107"/>
      <c r="O595" s="107">
        <f t="shared" si="56"/>
        <v>3420000</v>
      </c>
      <c r="P595" s="107">
        <v>3420000</v>
      </c>
      <c r="Q595" s="107"/>
      <c r="R595" s="107">
        <f t="shared" si="57"/>
        <v>0</v>
      </c>
      <c r="S595" s="107"/>
      <c r="T595" s="107"/>
      <c r="U595" s="107">
        <f t="shared" si="58"/>
        <v>0</v>
      </c>
      <c r="V595" s="107"/>
      <c r="W595" s="107"/>
      <c r="X595" s="107">
        <f t="shared" si="59"/>
        <v>0</v>
      </c>
      <c r="Y595" s="107"/>
      <c r="Z595" s="107"/>
      <c r="AA595" s="108">
        <f>C595+I595-L595-O595-U595-X595-R595</f>
        <v>0</v>
      </c>
      <c r="AB595" s="7">
        <v>45572</v>
      </c>
    </row>
    <row r="596" spans="1:28" ht="15.75" hidden="1" customHeight="1" x14ac:dyDescent="0.25">
      <c r="A596" s="24">
        <v>45573</v>
      </c>
      <c r="B596" s="25" t="s">
        <v>211</v>
      </c>
      <c r="C596" s="25"/>
      <c r="D596" s="25" t="s">
        <v>52</v>
      </c>
      <c r="E596" s="25" t="s">
        <v>154</v>
      </c>
      <c r="F596" s="25">
        <v>250</v>
      </c>
      <c r="G596" s="44" t="s">
        <v>34</v>
      </c>
      <c r="H596" s="25">
        <v>1065</v>
      </c>
      <c r="I596" s="11">
        <f t="shared" si="54"/>
        <v>266250</v>
      </c>
      <c r="J596" s="31" t="s">
        <v>312</v>
      </c>
      <c r="K596" s="11"/>
      <c r="L596" s="107">
        <f t="shared" si="55"/>
        <v>0</v>
      </c>
      <c r="M596" s="107"/>
      <c r="N596" s="107"/>
      <c r="O596" s="107">
        <f t="shared" si="56"/>
        <v>266250</v>
      </c>
      <c r="P596" s="107">
        <v>266250</v>
      </c>
      <c r="Q596" s="107"/>
      <c r="R596" s="107">
        <f t="shared" si="57"/>
        <v>0</v>
      </c>
      <c r="S596" s="107"/>
      <c r="T596" s="107"/>
      <c r="U596" s="107">
        <f t="shared" si="58"/>
        <v>0</v>
      </c>
      <c r="V596" s="107"/>
      <c r="W596" s="107"/>
      <c r="X596" s="107">
        <f t="shared" si="59"/>
        <v>0</v>
      </c>
      <c r="Y596" s="107"/>
      <c r="Z596" s="107"/>
      <c r="AA596" s="108">
        <f>C596+I596-L596-O596-U596-X596-R596</f>
        <v>0</v>
      </c>
      <c r="AB596" s="7">
        <v>45586</v>
      </c>
    </row>
    <row r="597" spans="1:28" ht="15.75" hidden="1" customHeight="1" x14ac:dyDescent="0.25">
      <c r="A597" s="24">
        <v>45573</v>
      </c>
      <c r="B597" s="25" t="s">
        <v>211</v>
      </c>
      <c r="C597" s="25"/>
      <c r="D597" s="25" t="s">
        <v>52</v>
      </c>
      <c r="E597" s="25" t="s">
        <v>290</v>
      </c>
      <c r="F597" s="25">
        <v>125</v>
      </c>
      <c r="G597" s="44" t="s">
        <v>34</v>
      </c>
      <c r="H597" s="25">
        <v>2460</v>
      </c>
      <c r="I597" s="11">
        <f t="shared" si="54"/>
        <v>307500</v>
      </c>
      <c r="J597" s="31" t="s">
        <v>312</v>
      </c>
      <c r="K597" s="11"/>
      <c r="L597" s="107">
        <f t="shared" si="55"/>
        <v>0</v>
      </c>
      <c r="M597" s="107"/>
      <c r="N597" s="107"/>
      <c r="O597" s="107">
        <f t="shared" si="56"/>
        <v>307500</v>
      </c>
      <c r="P597" s="107">
        <v>307500</v>
      </c>
      <c r="Q597" s="107"/>
      <c r="R597" s="107">
        <f t="shared" si="57"/>
        <v>0</v>
      </c>
      <c r="S597" s="107"/>
      <c r="T597" s="107"/>
      <c r="U597" s="107">
        <f t="shared" si="58"/>
        <v>0</v>
      </c>
      <c r="V597" s="107"/>
      <c r="W597" s="107"/>
      <c r="X597" s="107">
        <f t="shared" si="59"/>
        <v>0</v>
      </c>
      <c r="Y597" s="107"/>
      <c r="Z597" s="107"/>
      <c r="AA597" s="108">
        <f>C597+I597-L597-O597-U597-X597-R597</f>
        <v>0</v>
      </c>
      <c r="AB597" s="7">
        <v>45586</v>
      </c>
    </row>
    <row r="598" spans="1:28" ht="15.75" hidden="1" customHeight="1" x14ac:dyDescent="0.25">
      <c r="A598" s="24">
        <v>45573</v>
      </c>
      <c r="B598" s="25" t="s">
        <v>672</v>
      </c>
      <c r="C598" s="25"/>
      <c r="D598" s="25" t="s">
        <v>52</v>
      </c>
      <c r="E598" s="25" t="s">
        <v>127</v>
      </c>
      <c r="F598" s="25">
        <v>10</v>
      </c>
      <c r="G598" s="25" t="s">
        <v>39</v>
      </c>
      <c r="H598" s="25">
        <v>70000</v>
      </c>
      <c r="I598" s="11">
        <f t="shared" si="54"/>
        <v>700000</v>
      </c>
      <c r="J598" s="31" t="s">
        <v>312</v>
      </c>
      <c r="K598" s="11"/>
      <c r="L598" s="107">
        <f t="shared" si="55"/>
        <v>0</v>
      </c>
      <c r="M598" s="107"/>
      <c r="N598" s="107"/>
      <c r="O598" s="107">
        <f t="shared" si="56"/>
        <v>700000</v>
      </c>
      <c r="P598" s="107">
        <v>700000</v>
      </c>
      <c r="Q598" s="107"/>
      <c r="R598" s="107">
        <f t="shared" si="57"/>
        <v>0</v>
      </c>
      <c r="S598" s="107"/>
      <c r="T598" s="107"/>
      <c r="U598" s="107">
        <f t="shared" si="58"/>
        <v>0</v>
      </c>
      <c r="V598" s="107"/>
      <c r="W598" s="107"/>
      <c r="X598" s="107">
        <f t="shared" si="59"/>
        <v>0</v>
      </c>
      <c r="Y598" s="107"/>
      <c r="Z598" s="107"/>
      <c r="AA598" s="108">
        <f>C598+I598-L598-O598-U598-X598-R598</f>
        <v>0</v>
      </c>
      <c r="AB598" s="7">
        <v>45573</v>
      </c>
    </row>
    <row r="599" spans="1:28" ht="15.75" hidden="1" customHeight="1" x14ac:dyDescent="0.25">
      <c r="A599" s="24">
        <v>45573</v>
      </c>
      <c r="B599" s="25" t="s">
        <v>422</v>
      </c>
      <c r="C599" s="25"/>
      <c r="D599" s="25" t="s">
        <v>52</v>
      </c>
      <c r="E599" s="25" t="s">
        <v>44</v>
      </c>
      <c r="F599" s="25">
        <v>500</v>
      </c>
      <c r="G599" s="25" t="s">
        <v>34</v>
      </c>
      <c r="H599" s="25">
        <v>1010</v>
      </c>
      <c r="I599" s="11">
        <f t="shared" si="54"/>
        <v>505000</v>
      </c>
      <c r="J599" s="31" t="s">
        <v>324</v>
      </c>
      <c r="K599" s="11"/>
      <c r="L599" s="107">
        <f t="shared" si="55"/>
        <v>0</v>
      </c>
      <c r="M599" s="107"/>
      <c r="N599" s="107"/>
      <c r="O599" s="107">
        <f t="shared" si="56"/>
        <v>0</v>
      </c>
      <c r="P599" s="107"/>
      <c r="Q599" s="107"/>
      <c r="R599" s="107">
        <f t="shared" si="57"/>
        <v>0</v>
      </c>
      <c r="S599" s="107"/>
      <c r="T599" s="107"/>
      <c r="U599" s="107">
        <f t="shared" si="58"/>
        <v>505000</v>
      </c>
      <c r="V599" s="107">
        <v>505000</v>
      </c>
      <c r="W599" s="107"/>
      <c r="X599" s="107">
        <f t="shared" si="59"/>
        <v>0</v>
      </c>
      <c r="Y599" s="107"/>
      <c r="Z599" s="107"/>
      <c r="AA599" s="108">
        <f>C599+I599-L599-O599-U599-X599-R599</f>
        <v>0</v>
      </c>
      <c r="AB599" s="7">
        <v>45574</v>
      </c>
    </row>
    <row r="600" spans="1:28" ht="15.75" hidden="1" customHeight="1" x14ac:dyDescent="0.25">
      <c r="A600" s="24">
        <v>45573</v>
      </c>
      <c r="B600" s="25" t="s">
        <v>226</v>
      </c>
      <c r="C600" s="25"/>
      <c r="D600" s="25" t="s">
        <v>52</v>
      </c>
      <c r="E600" s="25" t="s">
        <v>1517</v>
      </c>
      <c r="F600" s="25">
        <v>3</v>
      </c>
      <c r="G600" s="25" t="s">
        <v>27</v>
      </c>
      <c r="H600" s="25">
        <v>850000</v>
      </c>
      <c r="I600" s="11">
        <f t="shared" si="54"/>
        <v>2550000</v>
      </c>
      <c r="J600" s="26" t="s">
        <v>28</v>
      </c>
      <c r="K600" s="11"/>
      <c r="L600" s="107">
        <f t="shared" si="55"/>
        <v>0</v>
      </c>
      <c r="M600" s="107"/>
      <c r="N600" s="107"/>
      <c r="O600" s="107">
        <f t="shared" si="56"/>
        <v>0</v>
      </c>
      <c r="P600" s="107"/>
      <c r="Q600" s="107"/>
      <c r="R600" s="107">
        <f t="shared" si="57"/>
        <v>0</v>
      </c>
      <c r="S600" s="107"/>
      <c r="T600" s="107"/>
      <c r="U600" s="107">
        <f t="shared" si="58"/>
        <v>0</v>
      </c>
      <c r="V600" s="107"/>
      <c r="W600" s="107"/>
      <c r="X600" s="107">
        <f t="shared" si="59"/>
        <v>0</v>
      </c>
      <c r="Y600" s="107"/>
      <c r="Z600" s="107"/>
      <c r="AA600" s="108">
        <f>C600+I600-L600-O600-U600-X600-R600</f>
        <v>2550000</v>
      </c>
      <c r="AB600" s="7"/>
    </row>
    <row r="601" spans="1:28" ht="15.75" hidden="1" customHeight="1" x14ac:dyDescent="0.25">
      <c r="A601" s="24">
        <v>45573</v>
      </c>
      <c r="B601" s="25" t="s">
        <v>226</v>
      </c>
      <c r="C601" s="25"/>
      <c r="D601" s="25" t="s">
        <v>52</v>
      </c>
      <c r="E601" s="25" t="s">
        <v>358</v>
      </c>
      <c r="F601" s="25">
        <v>62.8</v>
      </c>
      <c r="G601" s="25" t="s">
        <v>39</v>
      </c>
      <c r="H601" s="25">
        <v>47000</v>
      </c>
      <c r="I601" s="11">
        <f t="shared" si="54"/>
        <v>2951600</v>
      </c>
      <c r="J601" s="26" t="s">
        <v>28</v>
      </c>
      <c r="K601" s="11"/>
      <c r="L601" s="107">
        <f t="shared" si="55"/>
        <v>0</v>
      </c>
      <c r="M601" s="107"/>
      <c r="N601" s="107"/>
      <c r="O601" s="107">
        <f t="shared" si="56"/>
        <v>0</v>
      </c>
      <c r="P601" s="107"/>
      <c r="Q601" s="107"/>
      <c r="R601" s="107">
        <f t="shared" si="57"/>
        <v>0</v>
      </c>
      <c r="S601" s="107"/>
      <c r="T601" s="107"/>
      <c r="U601" s="107">
        <f t="shared" si="58"/>
        <v>0</v>
      </c>
      <c r="V601" s="107"/>
      <c r="W601" s="107"/>
      <c r="X601" s="107">
        <f t="shared" si="59"/>
        <v>0</v>
      </c>
      <c r="Y601" s="107"/>
      <c r="Z601" s="107"/>
      <c r="AA601" s="108">
        <f>C601+I601-L601-O601-U601-X601-R601</f>
        <v>2951600</v>
      </c>
      <c r="AB601" s="7"/>
    </row>
    <row r="602" spans="1:28" ht="15.75" hidden="1" customHeight="1" x14ac:dyDescent="0.25">
      <c r="A602" s="24">
        <v>45573</v>
      </c>
      <c r="B602" s="25" t="s">
        <v>226</v>
      </c>
      <c r="C602" s="25"/>
      <c r="D602" s="25" t="s">
        <v>52</v>
      </c>
      <c r="E602" s="25" t="s">
        <v>158</v>
      </c>
      <c r="F602" s="25">
        <v>121</v>
      </c>
      <c r="G602" s="25" t="s">
        <v>39</v>
      </c>
      <c r="H602" s="25">
        <v>47000</v>
      </c>
      <c r="I602" s="11">
        <f t="shared" si="54"/>
        <v>5687000</v>
      </c>
      <c r="J602" s="26" t="s">
        <v>28</v>
      </c>
      <c r="K602" s="11"/>
      <c r="L602" s="107">
        <f t="shared" si="55"/>
        <v>0</v>
      </c>
      <c r="M602" s="107"/>
      <c r="N602" s="107"/>
      <c r="O602" s="107">
        <f t="shared" si="56"/>
        <v>0</v>
      </c>
      <c r="P602" s="107"/>
      <c r="Q602" s="107"/>
      <c r="R602" s="107">
        <f t="shared" si="57"/>
        <v>0</v>
      </c>
      <c r="S602" s="107"/>
      <c r="T602" s="107"/>
      <c r="U602" s="107">
        <f t="shared" si="58"/>
        <v>0</v>
      </c>
      <c r="V602" s="107"/>
      <c r="W602" s="107"/>
      <c r="X602" s="107">
        <f t="shared" si="59"/>
        <v>0</v>
      </c>
      <c r="Y602" s="107"/>
      <c r="Z602" s="107"/>
      <c r="AA602" s="108">
        <f>C602+I602-L602-O602-U602-X602-R602</f>
        <v>5687000</v>
      </c>
      <c r="AB602" s="7"/>
    </row>
    <row r="603" spans="1:28" ht="15.75" hidden="1" customHeight="1" x14ac:dyDescent="0.25">
      <c r="A603" s="24">
        <v>45573</v>
      </c>
      <c r="B603" s="25" t="s">
        <v>226</v>
      </c>
      <c r="C603" s="25"/>
      <c r="D603" s="25" t="s">
        <v>52</v>
      </c>
      <c r="E603" s="25" t="s">
        <v>229</v>
      </c>
      <c r="F603" s="25">
        <v>210</v>
      </c>
      <c r="G603" s="25" t="s">
        <v>39</v>
      </c>
      <c r="H603" s="25">
        <v>42000</v>
      </c>
      <c r="I603" s="11">
        <f t="shared" si="54"/>
        <v>8820000</v>
      </c>
      <c r="J603" s="26" t="s">
        <v>28</v>
      </c>
      <c r="K603" s="11"/>
      <c r="L603" s="107">
        <f t="shared" si="55"/>
        <v>0</v>
      </c>
      <c r="M603" s="107"/>
      <c r="N603" s="107"/>
      <c r="O603" s="107">
        <f t="shared" si="56"/>
        <v>0</v>
      </c>
      <c r="P603" s="107"/>
      <c r="Q603" s="107"/>
      <c r="R603" s="107">
        <f t="shared" si="57"/>
        <v>0</v>
      </c>
      <c r="S603" s="107"/>
      <c r="T603" s="107"/>
      <c r="U603" s="107">
        <f t="shared" si="58"/>
        <v>0</v>
      </c>
      <c r="V603" s="107"/>
      <c r="W603" s="107"/>
      <c r="X603" s="107">
        <f t="shared" si="59"/>
        <v>0</v>
      </c>
      <c r="Y603" s="107"/>
      <c r="Z603" s="107"/>
      <c r="AA603" s="108">
        <f>C603+I603-L603-O603-U603-X603-R603</f>
        <v>8820000</v>
      </c>
      <c r="AB603" s="7"/>
    </row>
    <row r="604" spans="1:28" ht="15.75" hidden="1" customHeight="1" x14ac:dyDescent="0.25">
      <c r="A604" s="24">
        <v>45573</v>
      </c>
      <c r="B604" s="25" t="s">
        <v>110</v>
      </c>
      <c r="C604" s="25"/>
      <c r="D604" s="25" t="s">
        <v>52</v>
      </c>
      <c r="E604" s="25" t="s">
        <v>81</v>
      </c>
      <c r="F604" s="25">
        <v>23.2</v>
      </c>
      <c r="G604" s="25" t="s">
        <v>39</v>
      </c>
      <c r="H604" s="25">
        <v>49000</v>
      </c>
      <c r="I604" s="11">
        <f t="shared" si="54"/>
        <v>1136800</v>
      </c>
      <c r="J604" s="26" t="s">
        <v>28</v>
      </c>
      <c r="K604" s="11"/>
      <c r="L604" s="107">
        <f t="shared" si="55"/>
        <v>0</v>
      </c>
      <c r="M604" s="107"/>
      <c r="N604" s="107"/>
      <c r="O604" s="107">
        <f t="shared" si="56"/>
        <v>0</v>
      </c>
      <c r="P604" s="107"/>
      <c r="Q604" s="107"/>
      <c r="R604" s="107">
        <f t="shared" si="57"/>
        <v>0</v>
      </c>
      <c r="S604" s="107"/>
      <c r="T604" s="107"/>
      <c r="U604" s="107">
        <f t="shared" si="58"/>
        <v>0</v>
      </c>
      <c r="V604" s="107"/>
      <c r="W604" s="107"/>
      <c r="X604" s="107">
        <f t="shared" si="59"/>
        <v>0</v>
      </c>
      <c r="Y604" s="107"/>
      <c r="Z604" s="107"/>
      <c r="AA604" s="108">
        <f>C604+I604-L604-O604-U604-X604-R604</f>
        <v>1136800</v>
      </c>
      <c r="AB604" s="7"/>
    </row>
    <row r="605" spans="1:28" ht="15.75" hidden="1" customHeight="1" x14ac:dyDescent="0.25">
      <c r="A605" s="29">
        <v>45573</v>
      </c>
      <c r="B605" s="27" t="s">
        <v>451</v>
      </c>
      <c r="C605" s="27"/>
      <c r="D605" s="27" t="s">
        <v>52</v>
      </c>
      <c r="E605" s="27" t="s">
        <v>290</v>
      </c>
      <c r="F605" s="27">
        <v>375</v>
      </c>
      <c r="G605" s="27" t="s">
        <v>34</v>
      </c>
      <c r="H605" s="27">
        <v>2460</v>
      </c>
      <c r="I605" s="15">
        <f t="shared" si="54"/>
        <v>922500</v>
      </c>
      <c r="J605" s="32" t="s">
        <v>324</v>
      </c>
      <c r="K605" s="15"/>
      <c r="L605" s="136">
        <f t="shared" si="55"/>
        <v>0</v>
      </c>
      <c r="M605" s="136"/>
      <c r="N605" s="136"/>
      <c r="O605" s="136">
        <f t="shared" si="56"/>
        <v>0</v>
      </c>
      <c r="P605" s="136"/>
      <c r="Q605" s="136"/>
      <c r="R605" s="136">
        <f t="shared" si="57"/>
        <v>0</v>
      </c>
      <c r="S605" s="136"/>
      <c r="T605" s="136"/>
      <c r="U605" s="136">
        <f t="shared" si="58"/>
        <v>922500</v>
      </c>
      <c r="V605" s="136">
        <v>922500</v>
      </c>
      <c r="W605" s="136"/>
      <c r="X605" s="136">
        <f t="shared" si="59"/>
        <v>0</v>
      </c>
      <c r="Y605" s="136"/>
      <c r="Z605" s="136"/>
      <c r="AA605" s="137">
        <f>C605+I605-L605-O605-U605-X605-R605</f>
        <v>0</v>
      </c>
      <c r="AB605" s="138">
        <v>45587</v>
      </c>
    </row>
    <row r="606" spans="1:28" ht="15.75" hidden="1" customHeight="1" x14ac:dyDescent="0.25">
      <c r="A606" s="24">
        <v>45573</v>
      </c>
      <c r="B606" s="25" t="s">
        <v>311</v>
      </c>
      <c r="C606" s="25"/>
      <c r="D606" s="25" t="s">
        <v>52</v>
      </c>
      <c r="E606" s="25" t="s">
        <v>208</v>
      </c>
      <c r="F606" s="25">
        <v>500</v>
      </c>
      <c r="G606" s="25" t="s">
        <v>34</v>
      </c>
      <c r="H606" s="25">
        <v>700</v>
      </c>
      <c r="I606" s="11">
        <f t="shared" si="54"/>
        <v>350000</v>
      </c>
      <c r="J606" s="31" t="s">
        <v>324</v>
      </c>
      <c r="K606" s="11"/>
      <c r="L606" s="107">
        <f t="shared" si="55"/>
        <v>350000</v>
      </c>
      <c r="M606" s="107">
        <v>350000</v>
      </c>
      <c r="N606" s="107"/>
      <c r="O606" s="107">
        <f t="shared" si="56"/>
        <v>0</v>
      </c>
      <c r="P606" s="107"/>
      <c r="Q606" s="107"/>
      <c r="R606" s="107">
        <f t="shared" si="57"/>
        <v>0</v>
      </c>
      <c r="S606" s="107"/>
      <c r="T606" s="107"/>
      <c r="U606" s="107">
        <f t="shared" si="58"/>
        <v>0</v>
      </c>
      <c r="V606" s="107"/>
      <c r="W606" s="107"/>
      <c r="X606" s="107">
        <f t="shared" si="59"/>
        <v>0</v>
      </c>
      <c r="Y606" s="107"/>
      <c r="Z606" s="107"/>
      <c r="AA606" s="108">
        <f>C606+I606-L606-O606-U606-X606-R606</f>
        <v>0</v>
      </c>
      <c r="AB606" s="7">
        <v>45573</v>
      </c>
    </row>
    <row r="607" spans="1:28" ht="15.75" hidden="1" customHeight="1" x14ac:dyDescent="0.25">
      <c r="A607" s="24">
        <v>45573</v>
      </c>
      <c r="B607" s="25" t="s">
        <v>311</v>
      </c>
      <c r="C607" s="25"/>
      <c r="D607" s="25" t="s">
        <v>52</v>
      </c>
      <c r="E607" s="25" t="s">
        <v>129</v>
      </c>
      <c r="F607" s="25">
        <v>4</v>
      </c>
      <c r="G607" s="25" t="s">
        <v>77</v>
      </c>
      <c r="H607" s="25">
        <v>65000</v>
      </c>
      <c r="I607" s="11">
        <f t="shared" si="54"/>
        <v>260000</v>
      </c>
      <c r="J607" s="31" t="s">
        <v>324</v>
      </c>
      <c r="K607" s="11"/>
      <c r="L607" s="107">
        <f t="shared" si="55"/>
        <v>260000</v>
      </c>
      <c r="M607" s="107">
        <v>260000</v>
      </c>
      <c r="N607" s="107"/>
      <c r="O607" s="107">
        <f t="shared" si="56"/>
        <v>0</v>
      </c>
      <c r="P607" s="107"/>
      <c r="Q607" s="107"/>
      <c r="R607" s="107">
        <f t="shared" si="57"/>
        <v>0</v>
      </c>
      <c r="S607" s="107"/>
      <c r="T607" s="107"/>
      <c r="U607" s="107">
        <f t="shared" si="58"/>
        <v>0</v>
      </c>
      <c r="V607" s="107"/>
      <c r="W607" s="107"/>
      <c r="X607" s="107">
        <f t="shared" si="59"/>
        <v>0</v>
      </c>
      <c r="Y607" s="107"/>
      <c r="Z607" s="107"/>
      <c r="AA607" s="108">
        <f>C607+I607-L607-O607-U607-X607-R607</f>
        <v>0</v>
      </c>
      <c r="AB607" s="7">
        <v>45573</v>
      </c>
    </row>
    <row r="608" spans="1:28" ht="15.75" hidden="1" customHeight="1" x14ac:dyDescent="0.25">
      <c r="A608" s="24">
        <v>45573</v>
      </c>
      <c r="B608" s="25" t="s">
        <v>311</v>
      </c>
      <c r="C608" s="25"/>
      <c r="D608" s="25" t="s">
        <v>52</v>
      </c>
      <c r="E608" s="25" t="s">
        <v>145</v>
      </c>
      <c r="F608" s="25">
        <v>17.5</v>
      </c>
      <c r="G608" s="25" t="s">
        <v>39</v>
      </c>
      <c r="H608" s="25">
        <v>45000</v>
      </c>
      <c r="I608" s="11">
        <f t="shared" si="54"/>
        <v>787500</v>
      </c>
      <c r="J608" s="31" t="s">
        <v>324</v>
      </c>
      <c r="K608" s="11"/>
      <c r="L608" s="107">
        <f t="shared" si="55"/>
        <v>787500</v>
      </c>
      <c r="M608" s="107">
        <v>787500</v>
      </c>
      <c r="N608" s="107"/>
      <c r="O608" s="107">
        <f t="shared" si="56"/>
        <v>0</v>
      </c>
      <c r="P608" s="107"/>
      <c r="Q608" s="107"/>
      <c r="R608" s="107">
        <f t="shared" si="57"/>
        <v>0</v>
      </c>
      <c r="S608" s="107"/>
      <c r="T608" s="107"/>
      <c r="U608" s="107">
        <f t="shared" si="58"/>
        <v>0</v>
      </c>
      <c r="V608" s="107"/>
      <c r="W608" s="107"/>
      <c r="X608" s="107">
        <f t="shared" si="59"/>
        <v>0</v>
      </c>
      <c r="Y608" s="107"/>
      <c r="Z608" s="107"/>
      <c r="AA608" s="108">
        <f>C608+I608-L608-O608-U608-X608-R608</f>
        <v>0</v>
      </c>
      <c r="AB608" s="7">
        <v>45573</v>
      </c>
    </row>
    <row r="609" spans="1:28" ht="15.75" hidden="1" customHeight="1" x14ac:dyDescent="0.25">
      <c r="A609" s="24">
        <v>45574</v>
      </c>
      <c r="B609" s="125" t="s">
        <v>412</v>
      </c>
      <c r="C609" s="25"/>
      <c r="D609" s="25" t="s">
        <v>52</v>
      </c>
      <c r="E609" s="25" t="s">
        <v>58</v>
      </c>
      <c r="F609" s="25">
        <v>20800</v>
      </c>
      <c r="G609" s="25" t="s">
        <v>34</v>
      </c>
      <c r="H609" s="25">
        <v>1850</v>
      </c>
      <c r="I609" s="11">
        <f t="shared" si="54"/>
        <v>38480000</v>
      </c>
      <c r="J609" s="31" t="s">
        <v>324</v>
      </c>
      <c r="K609" s="11"/>
      <c r="L609" s="107">
        <f t="shared" si="55"/>
        <v>38480000</v>
      </c>
      <c r="M609" s="107">
        <v>38480000</v>
      </c>
      <c r="N609" s="107"/>
      <c r="O609" s="107">
        <f t="shared" si="56"/>
        <v>0</v>
      </c>
      <c r="P609" s="107"/>
      <c r="Q609" s="107"/>
      <c r="R609" s="107">
        <f t="shared" si="57"/>
        <v>0</v>
      </c>
      <c r="S609" s="107"/>
      <c r="T609" s="107"/>
      <c r="U609" s="107">
        <f t="shared" si="58"/>
        <v>0</v>
      </c>
      <c r="V609" s="107"/>
      <c r="W609" s="107"/>
      <c r="X609" s="107">
        <f t="shared" si="59"/>
        <v>0</v>
      </c>
      <c r="Y609" s="107"/>
      <c r="Z609" s="107"/>
      <c r="AA609" s="108">
        <f>C609+I609-L609-O609-U609-X609-R609</f>
        <v>0</v>
      </c>
      <c r="AB609" s="7">
        <v>45591</v>
      </c>
    </row>
    <row r="610" spans="1:28" ht="15.75" hidden="1" customHeight="1" x14ac:dyDescent="0.25">
      <c r="A610" s="24">
        <v>45574</v>
      </c>
      <c r="B610" s="50" t="s">
        <v>412</v>
      </c>
      <c r="C610" s="25"/>
      <c r="D610" s="25" t="s">
        <v>52</v>
      </c>
      <c r="E610" s="25" t="s">
        <v>129</v>
      </c>
      <c r="F610" s="25">
        <v>12</v>
      </c>
      <c r="G610" s="25" t="s">
        <v>77</v>
      </c>
      <c r="H610" s="25">
        <v>65000</v>
      </c>
      <c r="I610" s="11">
        <f t="shared" si="54"/>
        <v>780000</v>
      </c>
      <c r="J610" s="31" t="s">
        <v>324</v>
      </c>
      <c r="K610" s="11"/>
      <c r="L610" s="107">
        <f t="shared" si="55"/>
        <v>780000</v>
      </c>
      <c r="M610" s="107">
        <v>780000</v>
      </c>
      <c r="N610" s="107"/>
      <c r="O610" s="107">
        <f t="shared" si="56"/>
        <v>0</v>
      </c>
      <c r="P610" s="107"/>
      <c r="Q610" s="107"/>
      <c r="R610" s="107">
        <f t="shared" si="57"/>
        <v>0</v>
      </c>
      <c r="S610" s="107"/>
      <c r="T610" s="107"/>
      <c r="U610" s="107">
        <f t="shared" si="58"/>
        <v>0</v>
      </c>
      <c r="V610" s="107"/>
      <c r="W610" s="107"/>
      <c r="X610" s="107">
        <f t="shared" si="59"/>
        <v>0</v>
      </c>
      <c r="Y610" s="107"/>
      <c r="Z610" s="107"/>
      <c r="AA610" s="108">
        <f>C610+I610-L610-O610-U610-X610-R610</f>
        <v>0</v>
      </c>
      <c r="AB610" s="7">
        <v>45591</v>
      </c>
    </row>
    <row r="611" spans="1:28" ht="15.75" hidden="1" x14ac:dyDescent="0.25">
      <c r="A611" s="24">
        <v>45574</v>
      </c>
      <c r="B611" s="50" t="s">
        <v>352</v>
      </c>
      <c r="C611" s="25"/>
      <c r="D611" s="25" t="s">
        <v>52</v>
      </c>
      <c r="E611" s="25" t="s">
        <v>206</v>
      </c>
      <c r="F611" s="25">
        <v>2</v>
      </c>
      <c r="G611" s="25" t="s">
        <v>48</v>
      </c>
      <c r="H611" s="25">
        <v>280000</v>
      </c>
      <c r="I611" s="11">
        <f t="shared" si="54"/>
        <v>560000</v>
      </c>
      <c r="J611" s="31" t="s">
        <v>324</v>
      </c>
      <c r="K611" s="11"/>
      <c r="L611" s="107">
        <f t="shared" si="55"/>
        <v>0</v>
      </c>
      <c r="M611" s="107"/>
      <c r="N611" s="107"/>
      <c r="O611" s="107">
        <f t="shared" si="56"/>
        <v>0</v>
      </c>
      <c r="P611" s="107"/>
      <c r="Q611" s="107"/>
      <c r="R611" s="107">
        <f t="shared" si="57"/>
        <v>0</v>
      </c>
      <c r="S611" s="107"/>
      <c r="T611" s="107"/>
      <c r="U611" s="107">
        <f t="shared" si="58"/>
        <v>560000</v>
      </c>
      <c r="V611" s="107">
        <v>560000</v>
      </c>
      <c r="W611" s="107"/>
      <c r="X611" s="107">
        <f t="shared" si="59"/>
        <v>0</v>
      </c>
      <c r="Y611" s="107"/>
      <c r="Z611" s="107"/>
      <c r="AA611" s="108">
        <f>C611+I611-L611-O611-U611-X611-R611</f>
        <v>0</v>
      </c>
      <c r="AB611" s="7">
        <v>45574</v>
      </c>
    </row>
    <row r="612" spans="1:28" ht="15.75" hidden="1" x14ac:dyDescent="0.25">
      <c r="A612" s="24">
        <v>45574</v>
      </c>
      <c r="B612" s="50" t="s">
        <v>352</v>
      </c>
      <c r="C612" s="25"/>
      <c r="D612" s="25" t="s">
        <v>52</v>
      </c>
      <c r="E612" s="25" t="s">
        <v>363</v>
      </c>
      <c r="F612" s="25">
        <v>6</v>
      </c>
      <c r="G612" s="25" t="s">
        <v>48</v>
      </c>
      <c r="H612" s="25">
        <v>230000</v>
      </c>
      <c r="I612" s="11">
        <f t="shared" si="54"/>
        <v>1380000</v>
      </c>
      <c r="J612" s="31" t="s">
        <v>324</v>
      </c>
      <c r="K612" s="11"/>
      <c r="L612" s="107">
        <f t="shared" si="55"/>
        <v>0</v>
      </c>
      <c r="M612" s="107"/>
      <c r="N612" s="107"/>
      <c r="O612" s="107">
        <f t="shared" si="56"/>
        <v>0</v>
      </c>
      <c r="P612" s="107"/>
      <c r="Q612" s="107"/>
      <c r="R612" s="107">
        <f t="shared" si="57"/>
        <v>0</v>
      </c>
      <c r="S612" s="107"/>
      <c r="T612" s="107"/>
      <c r="U612" s="107">
        <f t="shared" si="58"/>
        <v>1380000</v>
      </c>
      <c r="V612" s="107">
        <v>1380000</v>
      </c>
      <c r="W612" s="107"/>
      <c r="X612" s="107">
        <f t="shared" si="59"/>
        <v>0</v>
      </c>
      <c r="Y612" s="107"/>
      <c r="Z612" s="107"/>
      <c r="AA612" s="108">
        <f>C612+I612-L612-O612-U612-X612-R612</f>
        <v>0</v>
      </c>
      <c r="AB612" s="7">
        <v>45574</v>
      </c>
    </row>
    <row r="613" spans="1:28" ht="15.75" hidden="1" x14ac:dyDescent="0.25">
      <c r="A613" s="24">
        <v>45574</v>
      </c>
      <c r="B613" s="50" t="s">
        <v>352</v>
      </c>
      <c r="C613" s="25"/>
      <c r="D613" s="25" t="s">
        <v>52</v>
      </c>
      <c r="E613" s="25" t="s">
        <v>394</v>
      </c>
      <c r="F613" s="25">
        <v>2</v>
      </c>
      <c r="G613" s="25" t="s">
        <v>48</v>
      </c>
      <c r="H613" s="25">
        <v>230000</v>
      </c>
      <c r="I613" s="11">
        <f t="shared" si="54"/>
        <v>460000</v>
      </c>
      <c r="J613" s="31" t="s">
        <v>324</v>
      </c>
      <c r="K613" s="11"/>
      <c r="L613" s="107">
        <f t="shared" si="55"/>
        <v>0</v>
      </c>
      <c r="M613" s="107"/>
      <c r="N613" s="107"/>
      <c r="O613" s="107">
        <f t="shared" si="56"/>
        <v>0</v>
      </c>
      <c r="P613" s="107"/>
      <c r="Q613" s="107"/>
      <c r="R613" s="107">
        <f t="shared" si="57"/>
        <v>0</v>
      </c>
      <c r="S613" s="107"/>
      <c r="T613" s="107"/>
      <c r="U613" s="107">
        <f t="shared" si="58"/>
        <v>460000</v>
      </c>
      <c r="V613" s="107">
        <v>460000</v>
      </c>
      <c r="W613" s="107"/>
      <c r="X613" s="107">
        <f t="shared" si="59"/>
        <v>0</v>
      </c>
      <c r="Y613" s="107"/>
      <c r="Z613" s="107"/>
      <c r="AA613" s="108">
        <f>C613+I613-L613-O613-U613-X613-R613</f>
        <v>0</v>
      </c>
      <c r="AB613" s="7">
        <v>45574</v>
      </c>
    </row>
    <row r="614" spans="1:28" ht="15.75" hidden="1" customHeight="1" x14ac:dyDescent="0.25">
      <c r="A614" s="24">
        <v>45574</v>
      </c>
      <c r="B614" s="50" t="s">
        <v>274</v>
      </c>
      <c r="C614" s="25"/>
      <c r="D614" s="25" t="s">
        <v>52</v>
      </c>
      <c r="E614" s="25" t="s">
        <v>128</v>
      </c>
      <c r="F614" s="25">
        <v>25</v>
      </c>
      <c r="G614" s="44" t="s">
        <v>39</v>
      </c>
      <c r="H614" s="25">
        <v>125000</v>
      </c>
      <c r="I614" s="11">
        <f t="shared" si="54"/>
        <v>3125000</v>
      </c>
      <c r="J614" s="31" t="s">
        <v>324</v>
      </c>
      <c r="K614" s="11"/>
      <c r="L614" s="107">
        <f t="shared" si="55"/>
        <v>0</v>
      </c>
      <c r="M614" s="107"/>
      <c r="N614" s="107"/>
      <c r="O614" s="107">
        <f t="shared" si="56"/>
        <v>0</v>
      </c>
      <c r="P614" s="107"/>
      <c r="Q614" s="107"/>
      <c r="R614" s="107">
        <f t="shared" si="57"/>
        <v>0</v>
      </c>
      <c r="S614" s="107"/>
      <c r="T614" s="107"/>
      <c r="U614" s="107">
        <f t="shared" si="58"/>
        <v>3125000</v>
      </c>
      <c r="V614" s="107">
        <v>2500000</v>
      </c>
      <c r="W614" s="107">
        <v>625000</v>
      </c>
      <c r="X614" s="107">
        <f t="shared" si="59"/>
        <v>0</v>
      </c>
      <c r="Y614" s="107"/>
      <c r="Z614" s="107"/>
      <c r="AA614" s="108">
        <f>C614+I614-L614-O614-U614-X614-R614</f>
        <v>0</v>
      </c>
      <c r="AB614" s="7">
        <v>45581</v>
      </c>
    </row>
    <row r="615" spans="1:28" ht="15.75" hidden="1" customHeight="1" x14ac:dyDescent="0.25">
      <c r="A615" s="24">
        <v>45574</v>
      </c>
      <c r="B615" s="125" t="s">
        <v>291</v>
      </c>
      <c r="C615" s="25"/>
      <c r="D615" s="25" t="s">
        <v>52</v>
      </c>
      <c r="E615" s="25" t="s">
        <v>192</v>
      </c>
      <c r="F615" s="25">
        <v>1000</v>
      </c>
      <c r="G615" s="25" t="s">
        <v>34</v>
      </c>
      <c r="H615" s="25">
        <v>2500</v>
      </c>
      <c r="I615" s="11">
        <f t="shared" si="54"/>
        <v>2500000</v>
      </c>
      <c r="J615" s="26" t="s">
        <v>78</v>
      </c>
      <c r="K615" s="11"/>
      <c r="L615" s="107">
        <f t="shared" si="55"/>
        <v>0</v>
      </c>
      <c r="M615" s="107"/>
      <c r="N615" s="107"/>
      <c r="O615" s="107">
        <f t="shared" si="56"/>
        <v>1997500</v>
      </c>
      <c r="P615" s="107">
        <v>1197500</v>
      </c>
      <c r="Q615" s="107">
        <v>800000</v>
      </c>
      <c r="R615" s="107">
        <f t="shared" si="57"/>
        <v>0</v>
      </c>
      <c r="S615" s="107"/>
      <c r="T615" s="107"/>
      <c r="U615" s="107">
        <f t="shared" si="58"/>
        <v>0</v>
      </c>
      <c r="V615" s="107"/>
      <c r="W615" s="107"/>
      <c r="X615" s="107">
        <f t="shared" si="59"/>
        <v>0</v>
      </c>
      <c r="Y615" s="107"/>
      <c r="Z615" s="107"/>
      <c r="AA615" s="108">
        <f>C615+I615-L615-O615-U615-X615-R615</f>
        <v>502500</v>
      </c>
      <c r="AB615" s="7"/>
    </row>
    <row r="616" spans="1:28" ht="15.75" hidden="1" customHeight="1" x14ac:dyDescent="0.25">
      <c r="A616" s="29">
        <v>45574</v>
      </c>
      <c r="B616" s="27" t="s">
        <v>1047</v>
      </c>
      <c r="C616" s="27"/>
      <c r="D616" s="27" t="s">
        <v>52</v>
      </c>
      <c r="E616" s="27" t="s">
        <v>81</v>
      </c>
      <c r="F616" s="27">
        <v>24</v>
      </c>
      <c r="G616" s="27" t="s">
        <v>39</v>
      </c>
      <c r="H616" s="27">
        <v>47000</v>
      </c>
      <c r="I616" s="15">
        <f t="shared" si="54"/>
        <v>1128000</v>
      </c>
      <c r="J616" s="32" t="s">
        <v>312</v>
      </c>
      <c r="K616" s="15"/>
      <c r="L616" s="136">
        <f t="shared" si="55"/>
        <v>0</v>
      </c>
      <c r="M616" s="136"/>
      <c r="N616" s="136"/>
      <c r="O616" s="136">
        <f t="shared" si="56"/>
        <v>1128000</v>
      </c>
      <c r="P616" s="136">
        <v>1128000</v>
      </c>
      <c r="Q616" s="136"/>
      <c r="R616" s="136">
        <f t="shared" si="57"/>
        <v>0</v>
      </c>
      <c r="S616" s="136"/>
      <c r="T616" s="136"/>
      <c r="U616" s="136">
        <f t="shared" si="58"/>
        <v>0</v>
      </c>
      <c r="V616" s="136"/>
      <c r="W616" s="136"/>
      <c r="X616" s="136">
        <f t="shared" si="59"/>
        <v>0</v>
      </c>
      <c r="Y616" s="136"/>
      <c r="Z616" s="136"/>
      <c r="AA616" s="137">
        <f>C616+I616-L616-O616-U616-X616-R616</f>
        <v>0</v>
      </c>
      <c r="AB616" s="138">
        <v>45573</v>
      </c>
    </row>
    <row r="617" spans="1:28" ht="15.75" hidden="1" customHeight="1" x14ac:dyDescent="0.25">
      <c r="A617" s="24">
        <v>45574</v>
      </c>
      <c r="B617" s="25" t="s">
        <v>1047</v>
      </c>
      <c r="C617" s="25"/>
      <c r="D617" s="25" t="s">
        <v>52</v>
      </c>
      <c r="E617" s="25" t="s">
        <v>189</v>
      </c>
      <c r="F617" s="25">
        <v>2</v>
      </c>
      <c r="G617" s="25" t="s">
        <v>23</v>
      </c>
      <c r="H617" s="25">
        <v>400000</v>
      </c>
      <c r="I617" s="11">
        <f t="shared" si="54"/>
        <v>800000</v>
      </c>
      <c r="J617" s="31" t="s">
        <v>312</v>
      </c>
      <c r="K617" s="11"/>
      <c r="L617" s="107">
        <f t="shared" si="55"/>
        <v>0</v>
      </c>
      <c r="M617" s="107"/>
      <c r="N617" s="107"/>
      <c r="O617" s="107">
        <f t="shared" si="56"/>
        <v>800000</v>
      </c>
      <c r="P617" s="107">
        <v>800000</v>
      </c>
      <c r="Q617" s="107"/>
      <c r="R617" s="107">
        <f t="shared" si="57"/>
        <v>0</v>
      </c>
      <c r="S617" s="107"/>
      <c r="T617" s="107"/>
      <c r="U617" s="107">
        <f t="shared" si="58"/>
        <v>0</v>
      </c>
      <c r="V617" s="107"/>
      <c r="W617" s="107"/>
      <c r="X617" s="107">
        <f t="shared" si="59"/>
        <v>0</v>
      </c>
      <c r="Y617" s="107"/>
      <c r="Z617" s="107"/>
      <c r="AA617" s="108">
        <f>C617+I617-L617-O617-U617-X617-R617</f>
        <v>0</v>
      </c>
      <c r="AB617" s="7">
        <v>45574</v>
      </c>
    </row>
    <row r="618" spans="1:28" ht="15.75" hidden="1" customHeight="1" x14ac:dyDescent="0.25">
      <c r="A618" s="24">
        <v>45574</v>
      </c>
      <c r="B618" s="25" t="s">
        <v>1047</v>
      </c>
      <c r="C618" s="25"/>
      <c r="D618" s="25" t="s">
        <v>52</v>
      </c>
      <c r="E618" s="25" t="s">
        <v>53</v>
      </c>
      <c r="F618" s="25">
        <v>2</v>
      </c>
      <c r="G618" s="25" t="s">
        <v>23</v>
      </c>
      <c r="H618" s="25">
        <v>400000</v>
      </c>
      <c r="I618" s="11">
        <f t="shared" si="54"/>
        <v>800000</v>
      </c>
      <c r="J618" s="31" t="s">
        <v>312</v>
      </c>
      <c r="K618" s="11"/>
      <c r="L618" s="107">
        <f t="shared" si="55"/>
        <v>0</v>
      </c>
      <c r="M618" s="107"/>
      <c r="N618" s="107"/>
      <c r="O618" s="107">
        <f t="shared" si="56"/>
        <v>800000</v>
      </c>
      <c r="P618" s="107">
        <v>800000</v>
      </c>
      <c r="Q618" s="107"/>
      <c r="R618" s="107">
        <f t="shared" si="57"/>
        <v>0</v>
      </c>
      <c r="S618" s="107"/>
      <c r="T618" s="107"/>
      <c r="U618" s="107">
        <f t="shared" si="58"/>
        <v>0</v>
      </c>
      <c r="V618" s="107"/>
      <c r="W618" s="107"/>
      <c r="X618" s="107">
        <f t="shared" si="59"/>
        <v>0</v>
      </c>
      <c r="Y618" s="107"/>
      <c r="Z618" s="107"/>
      <c r="AA618" s="108">
        <f>C618+I618-L618-O618-U618-X618-R618</f>
        <v>0</v>
      </c>
      <c r="AB618" s="7">
        <v>45574</v>
      </c>
    </row>
    <row r="619" spans="1:28" ht="15.75" hidden="1" customHeight="1" x14ac:dyDescent="0.25">
      <c r="A619" s="24">
        <v>45574</v>
      </c>
      <c r="B619" s="25" t="s">
        <v>256</v>
      </c>
      <c r="C619" s="25"/>
      <c r="D619" s="25" t="s">
        <v>52</v>
      </c>
      <c r="E619" s="25" t="s">
        <v>108</v>
      </c>
      <c r="F619" s="25">
        <v>3000</v>
      </c>
      <c r="G619" s="25" t="s">
        <v>34</v>
      </c>
      <c r="H619" s="25">
        <v>2000</v>
      </c>
      <c r="I619" s="11">
        <f t="shared" si="54"/>
        <v>6000000</v>
      </c>
      <c r="J619" s="31" t="s">
        <v>312</v>
      </c>
      <c r="K619" s="11"/>
      <c r="L619" s="107">
        <f t="shared" si="55"/>
        <v>0</v>
      </c>
      <c r="M619" s="107"/>
      <c r="N619" s="107"/>
      <c r="O619" s="107">
        <f t="shared" si="56"/>
        <v>6000000</v>
      </c>
      <c r="P619" s="107">
        <v>6000000</v>
      </c>
      <c r="Q619" s="107"/>
      <c r="R619" s="107">
        <f t="shared" si="57"/>
        <v>0</v>
      </c>
      <c r="S619" s="107"/>
      <c r="T619" s="107"/>
      <c r="U619" s="107">
        <f t="shared" si="58"/>
        <v>0</v>
      </c>
      <c r="V619" s="107"/>
      <c r="W619" s="107"/>
      <c r="X619" s="107">
        <f t="shared" si="59"/>
        <v>0</v>
      </c>
      <c r="Y619" s="107"/>
      <c r="Z619" s="107"/>
      <c r="AA619" s="108">
        <f>C619+I619-L619-O619-U619-X619-R619</f>
        <v>0</v>
      </c>
      <c r="AB619" s="7">
        <v>45590</v>
      </c>
    </row>
    <row r="620" spans="1:28" ht="15.75" hidden="1" customHeight="1" x14ac:dyDescent="0.25">
      <c r="A620" s="24">
        <v>45574</v>
      </c>
      <c r="B620" s="25" t="s">
        <v>256</v>
      </c>
      <c r="C620" s="25"/>
      <c r="D620" s="25" t="s">
        <v>52</v>
      </c>
      <c r="E620" s="25" t="s">
        <v>218</v>
      </c>
      <c r="F620" s="25">
        <v>2.5</v>
      </c>
      <c r="G620" s="25" t="s">
        <v>39</v>
      </c>
      <c r="H620" s="25">
        <v>90000</v>
      </c>
      <c r="I620" s="11">
        <f t="shared" si="54"/>
        <v>225000</v>
      </c>
      <c r="J620" s="31" t="s">
        <v>312</v>
      </c>
      <c r="K620" s="11"/>
      <c r="L620" s="107">
        <f t="shared" si="55"/>
        <v>0</v>
      </c>
      <c r="M620" s="107"/>
      <c r="N620" s="107"/>
      <c r="O620" s="107">
        <f t="shared" si="56"/>
        <v>225000</v>
      </c>
      <c r="P620" s="107">
        <v>225000</v>
      </c>
      <c r="Q620" s="107"/>
      <c r="R620" s="107">
        <f t="shared" si="57"/>
        <v>0</v>
      </c>
      <c r="S620" s="107"/>
      <c r="T620" s="107"/>
      <c r="U620" s="107">
        <f t="shared" si="58"/>
        <v>0</v>
      </c>
      <c r="V620" s="107"/>
      <c r="W620" s="107"/>
      <c r="X620" s="107">
        <f t="shared" si="59"/>
        <v>0</v>
      </c>
      <c r="Y620" s="107"/>
      <c r="Z620" s="107"/>
      <c r="AA620" s="108">
        <f>C620+I620-L620-O620-U620-X620-R620</f>
        <v>0</v>
      </c>
      <c r="AB620" s="7">
        <v>45590</v>
      </c>
    </row>
    <row r="621" spans="1:28" ht="15.75" hidden="1" customHeight="1" x14ac:dyDescent="0.25">
      <c r="A621" s="24">
        <v>45574</v>
      </c>
      <c r="B621" s="25" t="s">
        <v>256</v>
      </c>
      <c r="C621" s="25"/>
      <c r="D621" s="25" t="s">
        <v>52</v>
      </c>
      <c r="E621" s="25" t="s">
        <v>400</v>
      </c>
      <c r="F621" s="25">
        <v>2.5</v>
      </c>
      <c r="G621" s="25" t="s">
        <v>39</v>
      </c>
      <c r="H621" s="25">
        <v>90000</v>
      </c>
      <c r="I621" s="11">
        <f t="shared" si="54"/>
        <v>225000</v>
      </c>
      <c r="J621" s="31" t="s">
        <v>312</v>
      </c>
      <c r="K621" s="11"/>
      <c r="L621" s="107">
        <f t="shared" si="55"/>
        <v>0</v>
      </c>
      <c r="M621" s="107"/>
      <c r="N621" s="107"/>
      <c r="O621" s="107">
        <f t="shared" si="56"/>
        <v>225000</v>
      </c>
      <c r="P621" s="107">
        <v>225000</v>
      </c>
      <c r="Q621" s="107"/>
      <c r="R621" s="107">
        <f t="shared" si="57"/>
        <v>0</v>
      </c>
      <c r="S621" s="107"/>
      <c r="T621" s="107"/>
      <c r="U621" s="107">
        <f t="shared" si="58"/>
        <v>0</v>
      </c>
      <c r="V621" s="107"/>
      <c r="W621" s="107"/>
      <c r="X621" s="107">
        <f t="shared" si="59"/>
        <v>0</v>
      </c>
      <c r="Y621" s="107"/>
      <c r="Z621" s="107"/>
      <c r="AA621" s="108">
        <f>C621+I621-L621-O621-U621-X621-R621</f>
        <v>0</v>
      </c>
      <c r="AB621" s="7">
        <v>45590</v>
      </c>
    </row>
    <row r="622" spans="1:28" ht="15.75" hidden="1" customHeight="1" x14ac:dyDescent="0.25">
      <c r="A622" s="24">
        <v>45574</v>
      </c>
      <c r="B622" s="25" t="s">
        <v>256</v>
      </c>
      <c r="C622" s="25"/>
      <c r="D622" s="25" t="s">
        <v>52</v>
      </c>
      <c r="E622" s="25" t="s">
        <v>1585</v>
      </c>
      <c r="F622" s="25">
        <v>2.5</v>
      </c>
      <c r="G622" s="25" t="s">
        <v>39</v>
      </c>
      <c r="H622" s="25">
        <v>90000</v>
      </c>
      <c r="I622" s="11">
        <f t="shared" si="54"/>
        <v>225000</v>
      </c>
      <c r="J622" s="31" t="s">
        <v>312</v>
      </c>
      <c r="K622" s="11"/>
      <c r="L622" s="107">
        <f t="shared" si="55"/>
        <v>0</v>
      </c>
      <c r="M622" s="107"/>
      <c r="N622" s="107"/>
      <c r="O622" s="107">
        <f t="shared" si="56"/>
        <v>225000</v>
      </c>
      <c r="P622" s="107">
        <v>225000</v>
      </c>
      <c r="Q622" s="107"/>
      <c r="R622" s="107">
        <f t="shared" si="57"/>
        <v>0</v>
      </c>
      <c r="S622" s="107"/>
      <c r="T622" s="107"/>
      <c r="U622" s="107">
        <f t="shared" si="58"/>
        <v>0</v>
      </c>
      <c r="V622" s="107"/>
      <c r="W622" s="107"/>
      <c r="X622" s="107">
        <f t="shared" si="59"/>
        <v>0</v>
      </c>
      <c r="Y622" s="107"/>
      <c r="Z622" s="107"/>
      <c r="AA622" s="108">
        <f>C622+I622-L622-O622-U622-X622-R622</f>
        <v>0</v>
      </c>
      <c r="AB622" s="7">
        <v>45590</v>
      </c>
    </row>
    <row r="623" spans="1:28" ht="15.75" hidden="1" customHeight="1" x14ac:dyDescent="0.25">
      <c r="A623" s="24">
        <v>45574</v>
      </c>
      <c r="B623" s="25" t="s">
        <v>256</v>
      </c>
      <c r="C623" s="25"/>
      <c r="D623" s="25" t="s">
        <v>52</v>
      </c>
      <c r="E623" s="25" t="s">
        <v>217</v>
      </c>
      <c r="F623" s="25">
        <v>2.5</v>
      </c>
      <c r="G623" s="25" t="s">
        <v>39</v>
      </c>
      <c r="H623" s="25">
        <v>90000</v>
      </c>
      <c r="I623" s="11">
        <f t="shared" si="54"/>
        <v>225000</v>
      </c>
      <c r="J623" s="31" t="s">
        <v>312</v>
      </c>
      <c r="K623" s="11"/>
      <c r="L623" s="107">
        <f t="shared" si="55"/>
        <v>0</v>
      </c>
      <c r="M623" s="107"/>
      <c r="N623" s="107"/>
      <c r="O623" s="107">
        <f t="shared" si="56"/>
        <v>225000</v>
      </c>
      <c r="P623" s="107">
        <v>225000</v>
      </c>
      <c r="Q623" s="107"/>
      <c r="R623" s="107">
        <f t="shared" si="57"/>
        <v>0</v>
      </c>
      <c r="S623" s="107"/>
      <c r="T623" s="107"/>
      <c r="U623" s="107">
        <f t="shared" si="58"/>
        <v>0</v>
      </c>
      <c r="V623" s="107"/>
      <c r="W623" s="107"/>
      <c r="X623" s="107">
        <f t="shared" si="59"/>
        <v>0</v>
      </c>
      <c r="Y623" s="107"/>
      <c r="Z623" s="107"/>
      <c r="AA623" s="108">
        <f>C623+I623-L623-O623-U623-X623-R623</f>
        <v>0</v>
      </c>
      <c r="AB623" s="7">
        <v>45590</v>
      </c>
    </row>
    <row r="624" spans="1:28" ht="15.75" hidden="1" customHeight="1" x14ac:dyDescent="0.25">
      <c r="A624" s="24">
        <v>45574</v>
      </c>
      <c r="B624" s="125" t="s">
        <v>134</v>
      </c>
      <c r="C624" s="25"/>
      <c r="D624" s="25" t="s">
        <v>52</v>
      </c>
      <c r="E624" s="25" t="s">
        <v>552</v>
      </c>
      <c r="F624" s="25">
        <v>25</v>
      </c>
      <c r="G624" s="25" t="s">
        <v>39</v>
      </c>
      <c r="H624" s="25">
        <v>125000</v>
      </c>
      <c r="I624" s="11">
        <f t="shared" si="54"/>
        <v>3125000</v>
      </c>
      <c r="J624" s="26" t="s">
        <v>28</v>
      </c>
      <c r="K624" s="11" t="s">
        <v>2053</v>
      </c>
      <c r="L624" s="107">
        <f t="shared" si="55"/>
        <v>0</v>
      </c>
      <c r="M624" s="107"/>
      <c r="N624" s="107"/>
      <c r="O624" s="107">
        <f t="shared" si="56"/>
        <v>0</v>
      </c>
      <c r="P624" s="107"/>
      <c r="Q624" s="107"/>
      <c r="R624" s="107">
        <f t="shared" si="57"/>
        <v>0</v>
      </c>
      <c r="S624" s="107"/>
      <c r="T624" s="107"/>
      <c r="U624" s="107">
        <f t="shared" si="58"/>
        <v>0</v>
      </c>
      <c r="V624" s="107"/>
      <c r="W624" s="107"/>
      <c r="X624" s="107">
        <f t="shared" si="59"/>
        <v>0</v>
      </c>
      <c r="Y624" s="107"/>
      <c r="Z624" s="107"/>
      <c r="AA624" s="108">
        <f>C624+I624-L624-O624-U624-X624-R624</f>
        <v>3125000</v>
      </c>
      <c r="AB624" s="7"/>
    </row>
    <row r="625" spans="1:28" ht="15.75" hidden="1" customHeight="1" x14ac:dyDescent="0.25">
      <c r="A625" s="24">
        <v>45574</v>
      </c>
      <c r="B625" s="125" t="s">
        <v>134</v>
      </c>
      <c r="C625" s="25"/>
      <c r="D625" s="25" t="s">
        <v>52</v>
      </c>
      <c r="E625" s="25" t="s">
        <v>42</v>
      </c>
      <c r="F625" s="25">
        <v>500</v>
      </c>
      <c r="G625" s="25" t="s">
        <v>34</v>
      </c>
      <c r="H625" s="25">
        <v>4500</v>
      </c>
      <c r="I625" s="11">
        <f t="shared" si="54"/>
        <v>2250000</v>
      </c>
      <c r="J625" s="26" t="s">
        <v>28</v>
      </c>
      <c r="K625" s="11" t="s">
        <v>2053</v>
      </c>
      <c r="L625" s="107">
        <f t="shared" si="55"/>
        <v>0</v>
      </c>
      <c r="M625" s="107"/>
      <c r="N625" s="107"/>
      <c r="O625" s="107">
        <f t="shared" si="56"/>
        <v>0</v>
      </c>
      <c r="P625" s="107"/>
      <c r="Q625" s="107"/>
      <c r="R625" s="107">
        <f t="shared" si="57"/>
        <v>0</v>
      </c>
      <c r="S625" s="107"/>
      <c r="T625" s="107"/>
      <c r="U625" s="107">
        <f t="shared" si="58"/>
        <v>0</v>
      </c>
      <c r="V625" s="107"/>
      <c r="W625" s="107"/>
      <c r="X625" s="107">
        <f t="shared" si="59"/>
        <v>0</v>
      </c>
      <c r="Y625" s="107"/>
      <c r="Z625" s="107"/>
      <c r="AA625" s="108">
        <f>C625+I625-L625-O625-U625-X625-R625</f>
        <v>2250000</v>
      </c>
      <c r="AB625" s="7"/>
    </row>
    <row r="626" spans="1:28" ht="15.75" hidden="1" customHeight="1" x14ac:dyDescent="0.25">
      <c r="A626" s="24">
        <v>45574</v>
      </c>
      <c r="B626" s="50" t="s">
        <v>548</v>
      </c>
      <c r="C626" s="25"/>
      <c r="D626" s="25" t="s">
        <v>52</v>
      </c>
      <c r="E626" s="25" t="s">
        <v>138</v>
      </c>
      <c r="F626" s="25">
        <v>10000</v>
      </c>
      <c r="G626" s="25" t="s">
        <v>34</v>
      </c>
      <c r="H626" s="25">
        <v>1440</v>
      </c>
      <c r="I626" s="11">
        <f t="shared" si="54"/>
        <v>14400000</v>
      </c>
      <c r="J626" s="26" t="s">
        <v>28</v>
      </c>
      <c r="K626" s="11"/>
      <c r="L626" s="107">
        <f t="shared" si="55"/>
        <v>0</v>
      </c>
      <c r="M626" s="107"/>
      <c r="N626" s="107"/>
      <c r="O626" s="107">
        <f t="shared" si="56"/>
        <v>0</v>
      </c>
      <c r="P626" s="107"/>
      <c r="Q626" s="107"/>
      <c r="R626" s="107">
        <f t="shared" si="57"/>
        <v>0</v>
      </c>
      <c r="S626" s="107"/>
      <c r="T626" s="107"/>
      <c r="U626" s="107">
        <f t="shared" si="58"/>
        <v>0</v>
      </c>
      <c r="V626" s="107"/>
      <c r="W626" s="107"/>
      <c r="X626" s="107">
        <f t="shared" si="59"/>
        <v>0</v>
      </c>
      <c r="Y626" s="107"/>
      <c r="Z626" s="107"/>
      <c r="AA626" s="108">
        <f>C626+I626-L626-O626-U626-X626-R626</f>
        <v>14400000</v>
      </c>
      <c r="AB626" s="7"/>
    </row>
    <row r="627" spans="1:28" ht="15.75" hidden="1" customHeight="1" x14ac:dyDescent="0.25">
      <c r="A627" s="24">
        <v>45574</v>
      </c>
      <c r="B627" s="125" t="s">
        <v>122</v>
      </c>
      <c r="C627" s="25"/>
      <c r="D627" s="25" t="s">
        <v>52</v>
      </c>
      <c r="E627" s="25" t="s">
        <v>42</v>
      </c>
      <c r="F627" s="25">
        <v>5200</v>
      </c>
      <c r="G627" s="25" t="s">
        <v>34</v>
      </c>
      <c r="H627" s="25">
        <v>3800</v>
      </c>
      <c r="I627" s="11">
        <f t="shared" si="54"/>
        <v>19760000</v>
      </c>
      <c r="J627" s="26" t="s">
        <v>28</v>
      </c>
      <c r="K627" s="11"/>
      <c r="L627" s="107">
        <f t="shared" si="55"/>
        <v>0</v>
      </c>
      <c r="M627" s="107"/>
      <c r="N627" s="107"/>
      <c r="O627" s="107">
        <f t="shared" si="56"/>
        <v>0</v>
      </c>
      <c r="P627" s="107"/>
      <c r="Q627" s="107"/>
      <c r="R627" s="107">
        <f t="shared" si="57"/>
        <v>0</v>
      </c>
      <c r="S627" s="107"/>
      <c r="T627" s="107"/>
      <c r="U627" s="107">
        <f t="shared" si="58"/>
        <v>0</v>
      </c>
      <c r="V627" s="107"/>
      <c r="W627" s="107"/>
      <c r="X627" s="107">
        <f t="shared" si="59"/>
        <v>0</v>
      </c>
      <c r="Y627" s="107"/>
      <c r="Z627" s="107"/>
      <c r="AA627" s="108">
        <f>C627+I627-L627-O627-U627-X627-R627</f>
        <v>19760000</v>
      </c>
      <c r="AB627" s="7"/>
    </row>
    <row r="628" spans="1:28" ht="15.75" hidden="1" customHeight="1" x14ac:dyDescent="0.25">
      <c r="A628" s="29">
        <v>45574</v>
      </c>
      <c r="B628" s="51" t="s">
        <v>516</v>
      </c>
      <c r="C628" s="27"/>
      <c r="D628" s="27" t="s">
        <v>52</v>
      </c>
      <c r="E628" s="27" t="s">
        <v>127</v>
      </c>
      <c r="F628" s="27">
        <v>1</v>
      </c>
      <c r="G628" s="27" t="s">
        <v>39</v>
      </c>
      <c r="H628" s="27">
        <v>70000</v>
      </c>
      <c r="I628" s="15">
        <f t="shared" si="54"/>
        <v>70000</v>
      </c>
      <c r="J628" s="32" t="s">
        <v>324</v>
      </c>
      <c r="K628" s="15"/>
      <c r="L628" s="136">
        <f t="shared" si="55"/>
        <v>0</v>
      </c>
      <c r="M628" s="136"/>
      <c r="N628" s="136"/>
      <c r="O628" s="136">
        <f t="shared" si="56"/>
        <v>0</v>
      </c>
      <c r="P628" s="136"/>
      <c r="Q628" s="136"/>
      <c r="R628" s="136">
        <f t="shared" si="57"/>
        <v>0</v>
      </c>
      <c r="S628" s="136"/>
      <c r="T628" s="136"/>
      <c r="U628" s="136">
        <f t="shared" si="58"/>
        <v>70000</v>
      </c>
      <c r="V628" s="136">
        <v>70000</v>
      </c>
      <c r="W628" s="136"/>
      <c r="X628" s="136">
        <f t="shared" si="59"/>
        <v>0</v>
      </c>
      <c r="Y628" s="136"/>
      <c r="Z628" s="136"/>
      <c r="AA628" s="137">
        <f>C628+I628-L628-O628-U628-X628-R628</f>
        <v>0</v>
      </c>
      <c r="AB628" s="138">
        <v>45574</v>
      </c>
    </row>
    <row r="629" spans="1:28" ht="15.75" hidden="1" customHeight="1" x14ac:dyDescent="0.25">
      <c r="A629" s="24">
        <v>45574</v>
      </c>
      <c r="B629" s="50" t="s">
        <v>516</v>
      </c>
      <c r="C629" s="25"/>
      <c r="D629" s="25" t="s">
        <v>52</v>
      </c>
      <c r="E629" s="25" t="s">
        <v>172</v>
      </c>
      <c r="F629" s="25">
        <v>2</v>
      </c>
      <c r="G629" s="25" t="s">
        <v>27</v>
      </c>
      <c r="H629" s="25">
        <v>25000</v>
      </c>
      <c r="I629" s="11">
        <f t="shared" si="54"/>
        <v>50000</v>
      </c>
      <c r="J629" s="31" t="s">
        <v>324</v>
      </c>
      <c r="K629" s="11"/>
      <c r="L629" s="107">
        <f t="shared" si="55"/>
        <v>0</v>
      </c>
      <c r="M629" s="107"/>
      <c r="N629" s="107"/>
      <c r="O629" s="107">
        <f t="shared" si="56"/>
        <v>0</v>
      </c>
      <c r="P629" s="107"/>
      <c r="Q629" s="107"/>
      <c r="R629" s="107">
        <f t="shared" si="57"/>
        <v>0</v>
      </c>
      <c r="S629" s="107"/>
      <c r="T629" s="107"/>
      <c r="U629" s="107">
        <f t="shared" si="58"/>
        <v>50000</v>
      </c>
      <c r="V629" s="107">
        <v>50000</v>
      </c>
      <c r="W629" s="107"/>
      <c r="X629" s="107">
        <f t="shared" si="59"/>
        <v>0</v>
      </c>
      <c r="Y629" s="107"/>
      <c r="Z629" s="107"/>
      <c r="AA629" s="108">
        <f>C629+I629-L629-O629-U629-X629-R629</f>
        <v>0</v>
      </c>
      <c r="AB629" s="7">
        <v>45574</v>
      </c>
    </row>
    <row r="630" spans="1:28" ht="15.75" hidden="1" customHeight="1" x14ac:dyDescent="0.25">
      <c r="A630" s="24">
        <v>45574</v>
      </c>
      <c r="B630" s="50" t="s">
        <v>516</v>
      </c>
      <c r="C630" s="25"/>
      <c r="D630" s="25" t="s">
        <v>52</v>
      </c>
      <c r="E630" s="25" t="s">
        <v>129</v>
      </c>
      <c r="F630" s="25">
        <v>2</v>
      </c>
      <c r="G630" s="25" t="s">
        <v>77</v>
      </c>
      <c r="H630" s="25">
        <v>65000</v>
      </c>
      <c r="I630" s="11">
        <f t="shared" si="54"/>
        <v>130000</v>
      </c>
      <c r="J630" s="31" t="s">
        <v>324</v>
      </c>
      <c r="K630" s="11"/>
      <c r="L630" s="107">
        <f t="shared" si="55"/>
        <v>0</v>
      </c>
      <c r="M630" s="107"/>
      <c r="N630" s="107"/>
      <c r="O630" s="107">
        <f t="shared" si="56"/>
        <v>0</v>
      </c>
      <c r="P630" s="107"/>
      <c r="Q630" s="107"/>
      <c r="R630" s="107">
        <f t="shared" si="57"/>
        <v>0</v>
      </c>
      <c r="S630" s="107"/>
      <c r="T630" s="107"/>
      <c r="U630" s="107">
        <f t="shared" si="58"/>
        <v>130000</v>
      </c>
      <c r="V630" s="107">
        <v>130000</v>
      </c>
      <c r="W630" s="107"/>
      <c r="X630" s="107">
        <f t="shared" si="59"/>
        <v>0</v>
      </c>
      <c r="Y630" s="107"/>
      <c r="Z630" s="107"/>
      <c r="AA630" s="108">
        <f>C630+I630-L630-O630-U630-X630-R630</f>
        <v>0</v>
      </c>
      <c r="AB630" s="7">
        <v>45574</v>
      </c>
    </row>
    <row r="631" spans="1:28" ht="15.75" hidden="1" customHeight="1" x14ac:dyDescent="0.25">
      <c r="A631" s="24">
        <v>45574</v>
      </c>
      <c r="B631" s="25" t="s">
        <v>253</v>
      </c>
      <c r="C631" s="25"/>
      <c r="D631" s="25" t="s">
        <v>52</v>
      </c>
      <c r="E631" s="25" t="s">
        <v>127</v>
      </c>
      <c r="F631" s="25">
        <v>10</v>
      </c>
      <c r="G631" s="25" t="s">
        <v>39</v>
      </c>
      <c r="H631" s="25">
        <v>70000</v>
      </c>
      <c r="I631" s="11">
        <f t="shared" si="54"/>
        <v>700000</v>
      </c>
      <c r="J631" s="31" t="s">
        <v>312</v>
      </c>
      <c r="K631" s="11" t="s">
        <v>2041</v>
      </c>
      <c r="L631" s="107">
        <f t="shared" si="55"/>
        <v>0</v>
      </c>
      <c r="M631" s="107"/>
      <c r="N631" s="107"/>
      <c r="O631" s="107">
        <f t="shared" si="56"/>
        <v>700000</v>
      </c>
      <c r="P631" s="107">
        <v>700000</v>
      </c>
      <c r="Q631" s="107"/>
      <c r="R631" s="107">
        <f t="shared" si="57"/>
        <v>0</v>
      </c>
      <c r="S631" s="107"/>
      <c r="T631" s="107"/>
      <c r="U631" s="107">
        <f t="shared" si="58"/>
        <v>0</v>
      </c>
      <c r="V631" s="107"/>
      <c r="W631" s="107"/>
      <c r="X631" s="107">
        <f t="shared" si="59"/>
        <v>0</v>
      </c>
      <c r="Y631" s="107"/>
      <c r="Z631" s="107"/>
      <c r="AA631" s="108">
        <f>C631+I631-L631-O631-U631-X631-R631</f>
        <v>0</v>
      </c>
      <c r="AB631" s="7">
        <v>45572</v>
      </c>
    </row>
    <row r="632" spans="1:28" ht="15.75" hidden="1" customHeight="1" x14ac:dyDescent="0.25">
      <c r="A632" s="24">
        <v>45574</v>
      </c>
      <c r="B632" s="25" t="s">
        <v>253</v>
      </c>
      <c r="C632" s="25"/>
      <c r="D632" s="25" t="s">
        <v>52</v>
      </c>
      <c r="E632" s="25" t="s">
        <v>150</v>
      </c>
      <c r="F632" s="25">
        <v>40</v>
      </c>
      <c r="G632" s="25" t="s">
        <v>77</v>
      </c>
      <c r="H632" s="25">
        <v>50000</v>
      </c>
      <c r="I632" s="11">
        <f t="shared" si="54"/>
        <v>2000000</v>
      </c>
      <c r="J632" s="31" t="s">
        <v>312</v>
      </c>
      <c r="K632" s="11" t="s">
        <v>2041</v>
      </c>
      <c r="L632" s="107">
        <f t="shared" si="55"/>
        <v>0</v>
      </c>
      <c r="M632" s="107"/>
      <c r="N632" s="107"/>
      <c r="O632" s="107">
        <f t="shared" si="56"/>
        <v>2000000</v>
      </c>
      <c r="P632" s="107">
        <v>2000000</v>
      </c>
      <c r="Q632" s="107"/>
      <c r="R632" s="107">
        <f t="shared" si="57"/>
        <v>0</v>
      </c>
      <c r="S632" s="107"/>
      <c r="T632" s="107"/>
      <c r="U632" s="107">
        <f t="shared" si="58"/>
        <v>0</v>
      </c>
      <c r="V632" s="107"/>
      <c r="W632" s="107"/>
      <c r="X632" s="107">
        <f t="shared" si="59"/>
        <v>0</v>
      </c>
      <c r="Y632" s="107"/>
      <c r="Z632" s="107"/>
      <c r="AA632" s="108">
        <f>C632+I632-L632-O632-U632-X632-R632</f>
        <v>0</v>
      </c>
      <c r="AB632" s="7">
        <v>45573</v>
      </c>
    </row>
    <row r="633" spans="1:28" ht="15.75" hidden="1" customHeight="1" x14ac:dyDescent="0.25">
      <c r="A633" s="24">
        <v>45574</v>
      </c>
      <c r="B633" s="50" t="s">
        <v>73</v>
      </c>
      <c r="C633" s="25"/>
      <c r="D633" s="25" t="s">
        <v>52</v>
      </c>
      <c r="E633" s="25" t="s">
        <v>225</v>
      </c>
      <c r="F633" s="25">
        <v>700</v>
      </c>
      <c r="G633" s="25" t="s">
        <v>34</v>
      </c>
      <c r="H633" s="25">
        <v>2720</v>
      </c>
      <c r="I633" s="11">
        <f t="shared" si="54"/>
        <v>1904000</v>
      </c>
      <c r="J633" s="31" t="s">
        <v>324</v>
      </c>
      <c r="K633" s="11"/>
      <c r="L633" s="107">
        <f t="shared" si="55"/>
        <v>1904000</v>
      </c>
      <c r="M633" s="107">
        <v>1904000</v>
      </c>
      <c r="N633" s="107"/>
      <c r="O633" s="107">
        <f t="shared" si="56"/>
        <v>0</v>
      </c>
      <c r="P633" s="107"/>
      <c r="Q633" s="107"/>
      <c r="R633" s="107">
        <f t="shared" si="57"/>
        <v>0</v>
      </c>
      <c r="S633" s="107"/>
      <c r="T633" s="107"/>
      <c r="U633" s="107">
        <f t="shared" si="58"/>
        <v>0</v>
      </c>
      <c r="V633" s="107"/>
      <c r="W633" s="107"/>
      <c r="X633" s="107">
        <f t="shared" si="59"/>
        <v>0</v>
      </c>
      <c r="Y633" s="107"/>
      <c r="Z633" s="107"/>
      <c r="AA633" s="108">
        <f>C633+I633-L633-O633-U633-X633-R633</f>
        <v>0</v>
      </c>
      <c r="AB633" s="7">
        <v>45574</v>
      </c>
    </row>
    <row r="634" spans="1:28" ht="15.75" hidden="1" customHeight="1" x14ac:dyDescent="0.25">
      <c r="A634" s="24">
        <v>45574</v>
      </c>
      <c r="B634" s="25" t="s">
        <v>341</v>
      </c>
      <c r="C634" s="25"/>
      <c r="D634" s="25" t="s">
        <v>52</v>
      </c>
      <c r="E634" s="25" t="s">
        <v>53</v>
      </c>
      <c r="F634" s="25">
        <v>1</v>
      </c>
      <c r="G634" s="25" t="s">
        <v>23</v>
      </c>
      <c r="H634" s="25">
        <v>400000</v>
      </c>
      <c r="I634" s="11">
        <f t="shared" si="54"/>
        <v>400000</v>
      </c>
      <c r="J634" s="31" t="s">
        <v>312</v>
      </c>
      <c r="K634" s="11"/>
      <c r="L634" s="107">
        <f t="shared" si="55"/>
        <v>0</v>
      </c>
      <c r="M634" s="107"/>
      <c r="N634" s="107"/>
      <c r="O634" s="107">
        <f t="shared" si="56"/>
        <v>400000</v>
      </c>
      <c r="P634" s="107">
        <v>400000</v>
      </c>
      <c r="Q634" s="107"/>
      <c r="R634" s="107">
        <f t="shared" si="57"/>
        <v>0</v>
      </c>
      <c r="S634" s="107"/>
      <c r="T634" s="107"/>
      <c r="U634" s="107">
        <f t="shared" si="58"/>
        <v>0</v>
      </c>
      <c r="V634" s="107"/>
      <c r="W634" s="107"/>
      <c r="X634" s="107">
        <f t="shared" si="59"/>
        <v>0</v>
      </c>
      <c r="Y634" s="107"/>
      <c r="Z634" s="107"/>
      <c r="AA634" s="108">
        <f>C634+I634-L634-O634-U634-X634-R634</f>
        <v>0</v>
      </c>
      <c r="AB634" s="7">
        <v>45587</v>
      </c>
    </row>
    <row r="635" spans="1:28" ht="15.75" hidden="1" customHeight="1" x14ac:dyDescent="0.25">
      <c r="A635" s="24">
        <v>45574</v>
      </c>
      <c r="B635" s="25" t="s">
        <v>341</v>
      </c>
      <c r="C635" s="25"/>
      <c r="D635" s="25" t="s">
        <v>52</v>
      </c>
      <c r="E635" s="25" t="s">
        <v>129</v>
      </c>
      <c r="F635" s="25">
        <v>12</v>
      </c>
      <c r="G635" s="25" t="s">
        <v>77</v>
      </c>
      <c r="H635" s="25">
        <v>65000</v>
      </c>
      <c r="I635" s="11">
        <f t="shared" ref="I635:I686" si="60">F635*H635</f>
        <v>780000</v>
      </c>
      <c r="J635" s="31" t="s">
        <v>312</v>
      </c>
      <c r="K635" s="11"/>
      <c r="L635" s="107">
        <f t="shared" ref="L635:L686" si="61">M635+N635</f>
        <v>0</v>
      </c>
      <c r="M635" s="107"/>
      <c r="N635" s="107"/>
      <c r="O635" s="107">
        <f t="shared" ref="O635:O686" si="62">P635+Q635</f>
        <v>780000</v>
      </c>
      <c r="P635" s="107">
        <v>780000</v>
      </c>
      <c r="Q635" s="107"/>
      <c r="R635" s="107">
        <f t="shared" ref="R635:R686" si="63">S635+T635</f>
        <v>0</v>
      </c>
      <c r="S635" s="107"/>
      <c r="T635" s="107"/>
      <c r="U635" s="107">
        <f t="shared" ref="U635:U686" si="64">V635+W635</f>
        <v>0</v>
      </c>
      <c r="V635" s="107"/>
      <c r="W635" s="107"/>
      <c r="X635" s="107">
        <f t="shared" ref="X635:X686" si="65">Y635+Z635</f>
        <v>0</v>
      </c>
      <c r="Y635" s="107"/>
      <c r="Z635" s="107"/>
      <c r="AA635" s="108">
        <f>C635+I635-L635-O635-U635-X635-R635</f>
        <v>0</v>
      </c>
      <c r="AB635" s="7">
        <v>45587</v>
      </c>
    </row>
    <row r="636" spans="1:28" ht="15.75" hidden="1" customHeight="1" x14ac:dyDescent="0.25">
      <c r="A636" s="24">
        <v>45574</v>
      </c>
      <c r="B636" s="25" t="s">
        <v>341</v>
      </c>
      <c r="C636" s="25"/>
      <c r="D636" s="25" t="s">
        <v>52</v>
      </c>
      <c r="E636" s="25" t="s">
        <v>127</v>
      </c>
      <c r="F636" s="25">
        <v>10</v>
      </c>
      <c r="G636" s="25" t="s">
        <v>39</v>
      </c>
      <c r="H636" s="25">
        <v>70000</v>
      </c>
      <c r="I636" s="11">
        <f t="shared" si="60"/>
        <v>700000</v>
      </c>
      <c r="J636" s="31" t="s">
        <v>312</v>
      </c>
      <c r="K636" s="11"/>
      <c r="L636" s="107">
        <f t="shared" si="61"/>
        <v>0</v>
      </c>
      <c r="M636" s="107"/>
      <c r="N636" s="107"/>
      <c r="O636" s="107">
        <f t="shared" si="62"/>
        <v>700000</v>
      </c>
      <c r="P636" s="107">
        <v>700000</v>
      </c>
      <c r="Q636" s="107"/>
      <c r="R636" s="107">
        <f t="shared" si="63"/>
        <v>0</v>
      </c>
      <c r="S636" s="107"/>
      <c r="T636" s="107"/>
      <c r="U636" s="107">
        <f t="shared" si="64"/>
        <v>0</v>
      </c>
      <c r="V636" s="107"/>
      <c r="W636" s="107"/>
      <c r="X636" s="107">
        <f t="shared" si="65"/>
        <v>0</v>
      </c>
      <c r="Y636" s="107"/>
      <c r="Z636" s="107"/>
      <c r="AA636" s="108">
        <f>C636+I636-L636-O636-U636-X636-R636</f>
        <v>0</v>
      </c>
      <c r="AB636" s="7">
        <v>45587</v>
      </c>
    </row>
    <row r="637" spans="1:28" ht="15.75" hidden="1" customHeight="1" x14ac:dyDescent="0.25">
      <c r="A637" s="24">
        <v>45574</v>
      </c>
      <c r="B637" s="25" t="s">
        <v>1045</v>
      </c>
      <c r="C637" s="25"/>
      <c r="D637" s="25" t="s">
        <v>52</v>
      </c>
      <c r="E637" s="25" t="s">
        <v>53</v>
      </c>
      <c r="F637" s="25">
        <v>1</v>
      </c>
      <c r="G637" s="25" t="s">
        <v>23</v>
      </c>
      <c r="H637" s="25">
        <v>350000</v>
      </c>
      <c r="I637" s="11">
        <f t="shared" si="60"/>
        <v>350000</v>
      </c>
      <c r="J637" s="31" t="s">
        <v>312</v>
      </c>
      <c r="K637" s="11"/>
      <c r="L637" s="107">
        <f t="shared" si="61"/>
        <v>0</v>
      </c>
      <c r="M637" s="107"/>
      <c r="N637" s="107"/>
      <c r="O637" s="107">
        <f t="shared" si="62"/>
        <v>350000</v>
      </c>
      <c r="P637" s="107">
        <v>350000</v>
      </c>
      <c r="Q637" s="107"/>
      <c r="R637" s="107">
        <f t="shared" si="63"/>
        <v>0</v>
      </c>
      <c r="S637" s="107"/>
      <c r="T637" s="107"/>
      <c r="U637" s="107">
        <f t="shared" si="64"/>
        <v>0</v>
      </c>
      <c r="V637" s="107"/>
      <c r="W637" s="107"/>
      <c r="X637" s="107">
        <f t="shared" si="65"/>
        <v>0</v>
      </c>
      <c r="Y637" s="107"/>
      <c r="Z637" s="107"/>
      <c r="AA637" s="108">
        <f>C637+I637-L637-O637-U637-X637-R637</f>
        <v>0</v>
      </c>
      <c r="AB637" s="7">
        <v>45574</v>
      </c>
    </row>
    <row r="638" spans="1:28" ht="15.75" hidden="1" customHeight="1" x14ac:dyDescent="0.25">
      <c r="A638" s="24">
        <v>45574</v>
      </c>
      <c r="B638" s="25" t="s">
        <v>307</v>
      </c>
      <c r="C638" s="25"/>
      <c r="D638" s="25" t="s">
        <v>52</v>
      </c>
      <c r="E638" s="25" t="s">
        <v>154</v>
      </c>
      <c r="F638" s="25">
        <v>500</v>
      </c>
      <c r="G638" s="25" t="s">
        <v>34</v>
      </c>
      <c r="H638" s="25">
        <v>1065</v>
      </c>
      <c r="I638" s="11">
        <f t="shared" si="60"/>
        <v>532500</v>
      </c>
      <c r="J638" s="31" t="s">
        <v>312</v>
      </c>
      <c r="K638" s="11"/>
      <c r="L638" s="107">
        <f t="shared" si="61"/>
        <v>0</v>
      </c>
      <c r="M638" s="107"/>
      <c r="N638" s="107"/>
      <c r="O638" s="107">
        <f t="shared" si="62"/>
        <v>0</v>
      </c>
      <c r="P638" s="107"/>
      <c r="Q638" s="107"/>
      <c r="R638" s="107">
        <f t="shared" si="63"/>
        <v>532500</v>
      </c>
      <c r="S638" s="107">
        <v>532500</v>
      </c>
      <c r="T638" s="107"/>
      <c r="U638" s="107">
        <f t="shared" si="64"/>
        <v>0</v>
      </c>
      <c r="V638" s="107"/>
      <c r="W638" s="107"/>
      <c r="X638" s="107">
        <f t="shared" si="65"/>
        <v>0</v>
      </c>
      <c r="Y638" s="107"/>
      <c r="Z638" s="107"/>
      <c r="AA638" s="108">
        <f>C638+I638-L638-O638-U638-X638-R638</f>
        <v>0</v>
      </c>
      <c r="AB638" s="7">
        <v>45574</v>
      </c>
    </row>
    <row r="639" spans="1:28" ht="15.75" hidden="1" customHeight="1" x14ac:dyDescent="0.25">
      <c r="A639" s="24">
        <v>45574</v>
      </c>
      <c r="B639" s="25" t="s">
        <v>766</v>
      </c>
      <c r="C639" s="25"/>
      <c r="D639" s="25" t="s">
        <v>52</v>
      </c>
      <c r="E639" s="25" t="s">
        <v>326</v>
      </c>
      <c r="F639" s="25">
        <v>10</v>
      </c>
      <c r="G639" s="25" t="s">
        <v>39</v>
      </c>
      <c r="H639" s="25">
        <v>100000</v>
      </c>
      <c r="I639" s="11">
        <f t="shared" si="60"/>
        <v>1000000</v>
      </c>
      <c r="J639" s="31" t="s">
        <v>312</v>
      </c>
      <c r="K639" s="11"/>
      <c r="L639" s="107">
        <f t="shared" si="61"/>
        <v>0</v>
      </c>
      <c r="M639" s="107"/>
      <c r="N639" s="107"/>
      <c r="O639" s="107">
        <f t="shared" si="62"/>
        <v>1000000</v>
      </c>
      <c r="P639" s="107">
        <v>1000000</v>
      </c>
      <c r="Q639" s="107"/>
      <c r="R639" s="107">
        <f t="shared" si="63"/>
        <v>0</v>
      </c>
      <c r="S639" s="107"/>
      <c r="T639" s="107"/>
      <c r="U639" s="107">
        <f t="shared" si="64"/>
        <v>0</v>
      </c>
      <c r="V639" s="107"/>
      <c r="W639" s="107"/>
      <c r="X639" s="107">
        <f t="shared" si="65"/>
        <v>0</v>
      </c>
      <c r="Y639" s="107"/>
      <c r="Z639" s="107"/>
      <c r="AA639" s="108">
        <f>C639+I639-L639-O639-U639-X639-R639</f>
        <v>0</v>
      </c>
      <c r="AB639" s="7">
        <v>45588</v>
      </c>
    </row>
    <row r="640" spans="1:28" ht="15.75" hidden="1" customHeight="1" x14ac:dyDescent="0.25">
      <c r="A640" s="24">
        <v>45574</v>
      </c>
      <c r="B640" s="50" t="s">
        <v>41</v>
      </c>
      <c r="C640" s="25"/>
      <c r="D640" s="25" t="s">
        <v>52</v>
      </c>
      <c r="E640" s="25" t="s">
        <v>53</v>
      </c>
      <c r="F640" s="25">
        <v>2</v>
      </c>
      <c r="G640" s="44" t="s">
        <v>23</v>
      </c>
      <c r="H640" s="25">
        <v>400000</v>
      </c>
      <c r="I640" s="11">
        <f t="shared" si="60"/>
        <v>800000</v>
      </c>
      <c r="J640" s="12" t="s">
        <v>324</v>
      </c>
      <c r="K640" s="11"/>
      <c r="L640" s="107">
        <f t="shared" si="61"/>
        <v>800000</v>
      </c>
      <c r="M640" s="107"/>
      <c r="N640" s="107">
        <v>800000</v>
      </c>
      <c r="O640" s="107">
        <f t="shared" si="62"/>
        <v>0</v>
      </c>
      <c r="P640" s="107"/>
      <c r="Q640" s="107"/>
      <c r="R640" s="107">
        <f t="shared" si="63"/>
        <v>0</v>
      </c>
      <c r="S640" s="107"/>
      <c r="T640" s="107"/>
      <c r="U640" s="107">
        <f t="shared" si="64"/>
        <v>0</v>
      </c>
      <c r="V640" s="107"/>
      <c r="W640" s="107"/>
      <c r="X640" s="107">
        <f t="shared" si="65"/>
        <v>0</v>
      </c>
      <c r="Y640" s="107"/>
      <c r="Z640" s="107"/>
      <c r="AA640" s="108">
        <f>C640+I640-L640-O640-U640-X640-R640</f>
        <v>0</v>
      </c>
      <c r="AB640" s="7">
        <v>45573</v>
      </c>
    </row>
    <row r="641" spans="1:28" ht="15.75" hidden="1" customHeight="1" x14ac:dyDescent="0.25">
      <c r="A641" s="24">
        <v>45574</v>
      </c>
      <c r="B641" s="50" t="s">
        <v>41</v>
      </c>
      <c r="C641" s="25"/>
      <c r="D641" s="25" t="s">
        <v>52</v>
      </c>
      <c r="E641" s="25" t="s">
        <v>50</v>
      </c>
      <c r="F641" s="25">
        <v>2000</v>
      </c>
      <c r="G641" s="44" t="s">
        <v>34</v>
      </c>
      <c r="H641" s="25">
        <v>3360</v>
      </c>
      <c r="I641" s="11">
        <f t="shared" si="60"/>
        <v>6720000</v>
      </c>
      <c r="J641" s="12" t="s">
        <v>324</v>
      </c>
      <c r="K641" s="11"/>
      <c r="L641" s="107">
        <f t="shared" si="61"/>
        <v>6720000</v>
      </c>
      <c r="M641" s="107">
        <v>5249000</v>
      </c>
      <c r="N641" s="107">
        <v>1471000</v>
      </c>
      <c r="O641" s="107">
        <f t="shared" si="62"/>
        <v>0</v>
      </c>
      <c r="P641" s="107"/>
      <c r="Q641" s="107"/>
      <c r="R641" s="107">
        <f t="shared" si="63"/>
        <v>0</v>
      </c>
      <c r="S641" s="107"/>
      <c r="T641" s="107"/>
      <c r="U641" s="107">
        <f t="shared" si="64"/>
        <v>0</v>
      </c>
      <c r="V641" s="107"/>
      <c r="W641" s="107"/>
      <c r="X641" s="107">
        <f t="shared" si="65"/>
        <v>0</v>
      </c>
      <c r="Y641" s="107"/>
      <c r="Z641" s="107"/>
      <c r="AA641" s="108">
        <f>C641+I641-L641-O641-U641-X641-R641</f>
        <v>0</v>
      </c>
      <c r="AB641" s="7">
        <v>45573</v>
      </c>
    </row>
    <row r="642" spans="1:28" ht="15.75" hidden="1" customHeight="1" x14ac:dyDescent="0.25">
      <c r="A642" s="24">
        <v>45574</v>
      </c>
      <c r="B642" s="50" t="s">
        <v>41</v>
      </c>
      <c r="C642" s="25"/>
      <c r="D642" s="25" t="s">
        <v>52</v>
      </c>
      <c r="E642" s="25" t="s">
        <v>108</v>
      </c>
      <c r="F642" s="25">
        <v>2000</v>
      </c>
      <c r="G642" s="44" t="s">
        <v>34</v>
      </c>
      <c r="H642" s="25">
        <v>1800</v>
      </c>
      <c r="I642" s="11">
        <f t="shared" si="60"/>
        <v>3600000</v>
      </c>
      <c r="J642" s="12" t="s">
        <v>324</v>
      </c>
      <c r="K642" s="11"/>
      <c r="L642" s="107">
        <f t="shared" si="61"/>
        <v>3600000</v>
      </c>
      <c r="M642" s="107">
        <v>3600000</v>
      </c>
      <c r="N642" s="107"/>
      <c r="O642" s="107">
        <f t="shared" si="62"/>
        <v>0</v>
      </c>
      <c r="P642" s="107"/>
      <c r="Q642" s="107"/>
      <c r="R642" s="107">
        <f t="shared" si="63"/>
        <v>0</v>
      </c>
      <c r="S642" s="107"/>
      <c r="T642" s="107"/>
      <c r="U642" s="107">
        <f t="shared" si="64"/>
        <v>0</v>
      </c>
      <c r="V642" s="107"/>
      <c r="W642" s="107"/>
      <c r="X642" s="107">
        <f t="shared" si="65"/>
        <v>0</v>
      </c>
      <c r="Y642" s="107"/>
      <c r="Z642" s="107"/>
      <c r="AA642" s="108">
        <f>C642+I642-L642-O642-U642-X642-R642</f>
        <v>0</v>
      </c>
      <c r="AB642" s="7">
        <v>45579</v>
      </c>
    </row>
    <row r="643" spans="1:28" ht="15.75" hidden="1" customHeight="1" x14ac:dyDescent="0.25">
      <c r="A643" s="24">
        <v>45574</v>
      </c>
      <c r="B643" s="25" t="s">
        <v>266</v>
      </c>
      <c r="C643" s="25"/>
      <c r="D643" s="25" t="s">
        <v>52</v>
      </c>
      <c r="E643" s="25" t="s">
        <v>42</v>
      </c>
      <c r="F643" s="25">
        <v>5200</v>
      </c>
      <c r="G643" s="25" t="s">
        <v>34</v>
      </c>
      <c r="H643" s="25">
        <v>3500</v>
      </c>
      <c r="I643" s="11">
        <f t="shared" si="60"/>
        <v>18200000</v>
      </c>
      <c r="J643" s="31" t="s">
        <v>312</v>
      </c>
      <c r="K643" s="11" t="s">
        <v>2059</v>
      </c>
      <c r="L643" s="107">
        <f t="shared" si="61"/>
        <v>0</v>
      </c>
      <c r="M643" s="107"/>
      <c r="N643" s="107"/>
      <c r="O643" s="107">
        <f t="shared" si="62"/>
        <v>18200000</v>
      </c>
      <c r="P643" s="107">
        <v>18200000</v>
      </c>
      <c r="Q643" s="107"/>
      <c r="R643" s="107">
        <f t="shared" si="63"/>
        <v>0</v>
      </c>
      <c r="S643" s="107"/>
      <c r="T643" s="107"/>
      <c r="U643" s="107">
        <f t="shared" si="64"/>
        <v>0</v>
      </c>
      <c r="V643" s="107"/>
      <c r="W643" s="107"/>
      <c r="X643" s="107">
        <f t="shared" si="65"/>
        <v>0</v>
      </c>
      <c r="Y643" s="107"/>
      <c r="Z643" s="107"/>
      <c r="AA643" s="108">
        <f>C643+I643-L643-O643-U643-X643-R643</f>
        <v>0</v>
      </c>
      <c r="AB643" s="7">
        <v>45587</v>
      </c>
    </row>
    <row r="644" spans="1:28" ht="15.75" hidden="1" customHeight="1" x14ac:dyDescent="0.25">
      <c r="A644" s="24">
        <v>45574</v>
      </c>
      <c r="B644" s="25" t="s">
        <v>697</v>
      </c>
      <c r="C644" s="25"/>
      <c r="D644" s="25" t="s">
        <v>52</v>
      </c>
      <c r="E644" s="25" t="s">
        <v>61</v>
      </c>
      <c r="F644" s="25">
        <v>8000</v>
      </c>
      <c r="G644" s="25" t="s">
        <v>34</v>
      </c>
      <c r="H644" s="25">
        <v>2050</v>
      </c>
      <c r="I644" s="11">
        <f t="shared" si="60"/>
        <v>16400000</v>
      </c>
      <c r="J644" s="31" t="s">
        <v>312</v>
      </c>
      <c r="K644" s="11"/>
      <c r="L644" s="107">
        <f t="shared" si="61"/>
        <v>0</v>
      </c>
      <c r="M644" s="107"/>
      <c r="N644" s="107"/>
      <c r="O644" s="107">
        <f t="shared" si="62"/>
        <v>16400000</v>
      </c>
      <c r="P644" s="107">
        <v>16400000</v>
      </c>
      <c r="Q644" s="107"/>
      <c r="R644" s="107">
        <f t="shared" si="63"/>
        <v>0</v>
      </c>
      <c r="S644" s="107"/>
      <c r="T644" s="107"/>
      <c r="U644" s="107">
        <f t="shared" si="64"/>
        <v>0</v>
      </c>
      <c r="V644" s="107"/>
      <c r="W644" s="107"/>
      <c r="X644" s="107">
        <f t="shared" si="65"/>
        <v>0</v>
      </c>
      <c r="Y644" s="107"/>
      <c r="Z644" s="107"/>
      <c r="AA644" s="108">
        <f>C644+I644-L644-O644-U644-X644-R644</f>
        <v>0</v>
      </c>
      <c r="AB644" s="7">
        <v>45574</v>
      </c>
    </row>
    <row r="645" spans="1:28" ht="15.75" hidden="1" customHeight="1" x14ac:dyDescent="0.25">
      <c r="A645" s="24">
        <v>45574</v>
      </c>
      <c r="B645" s="25" t="s">
        <v>246</v>
      </c>
      <c r="C645" s="25"/>
      <c r="D645" s="25" t="s">
        <v>52</v>
      </c>
      <c r="E645" s="25" t="s">
        <v>189</v>
      </c>
      <c r="F645" s="25">
        <v>8</v>
      </c>
      <c r="G645" s="25" t="s">
        <v>23</v>
      </c>
      <c r="H645" s="25">
        <v>400000</v>
      </c>
      <c r="I645" s="11">
        <f t="shared" si="60"/>
        <v>3200000</v>
      </c>
      <c r="J645" s="31" t="s">
        <v>312</v>
      </c>
      <c r="K645" s="11"/>
      <c r="L645" s="107">
        <f t="shared" si="61"/>
        <v>0</v>
      </c>
      <c r="M645" s="107"/>
      <c r="N645" s="107"/>
      <c r="O645" s="107">
        <f t="shared" si="62"/>
        <v>3200000</v>
      </c>
      <c r="P645" s="107">
        <v>3200000</v>
      </c>
      <c r="Q645" s="107"/>
      <c r="R645" s="107">
        <f t="shared" si="63"/>
        <v>0</v>
      </c>
      <c r="S645" s="107"/>
      <c r="T645" s="107"/>
      <c r="U645" s="107">
        <f t="shared" si="64"/>
        <v>0</v>
      </c>
      <c r="V645" s="107"/>
      <c r="W645" s="107"/>
      <c r="X645" s="107">
        <f t="shared" si="65"/>
        <v>0</v>
      </c>
      <c r="Y645" s="107"/>
      <c r="Z645" s="107"/>
      <c r="AA645" s="108">
        <f>C645+I645-L645-O645-U645-X645-R645</f>
        <v>0</v>
      </c>
      <c r="AB645" s="7">
        <v>45575</v>
      </c>
    </row>
    <row r="646" spans="1:28" ht="15.75" hidden="1" customHeight="1" x14ac:dyDescent="0.25">
      <c r="A646" s="24">
        <v>45574</v>
      </c>
      <c r="B646" s="25" t="s">
        <v>330</v>
      </c>
      <c r="C646" s="25"/>
      <c r="D646" s="25" t="s">
        <v>52</v>
      </c>
      <c r="E646" s="25" t="s">
        <v>108</v>
      </c>
      <c r="F646" s="25">
        <v>200</v>
      </c>
      <c r="G646" s="25" t="s">
        <v>34</v>
      </c>
      <c r="H646" s="25">
        <v>2000</v>
      </c>
      <c r="I646" s="11">
        <f t="shared" si="60"/>
        <v>400000</v>
      </c>
      <c r="J646" s="31" t="s">
        <v>312</v>
      </c>
      <c r="K646" s="11"/>
      <c r="L646" s="107">
        <f t="shared" si="61"/>
        <v>0</v>
      </c>
      <c r="M646" s="107"/>
      <c r="N646" s="107"/>
      <c r="O646" s="107">
        <f t="shared" si="62"/>
        <v>400000</v>
      </c>
      <c r="P646" s="107">
        <v>400000</v>
      </c>
      <c r="Q646" s="107"/>
      <c r="R646" s="107">
        <f t="shared" si="63"/>
        <v>0</v>
      </c>
      <c r="S646" s="107"/>
      <c r="T646" s="107"/>
      <c r="U646" s="107">
        <f t="shared" si="64"/>
        <v>0</v>
      </c>
      <c r="V646" s="107"/>
      <c r="W646" s="107"/>
      <c r="X646" s="107">
        <f t="shared" si="65"/>
        <v>0</v>
      </c>
      <c r="Y646" s="107"/>
      <c r="Z646" s="107"/>
      <c r="AA646" s="108">
        <f>C646+I646-L646-O646-U646-X646-R646</f>
        <v>0</v>
      </c>
      <c r="AB646" s="7">
        <v>45574</v>
      </c>
    </row>
    <row r="647" spans="1:28" ht="15.75" hidden="1" customHeight="1" x14ac:dyDescent="0.25">
      <c r="A647" s="24">
        <v>45574</v>
      </c>
      <c r="B647" s="50" t="s">
        <v>422</v>
      </c>
      <c r="C647" s="25"/>
      <c r="D647" s="25" t="s">
        <v>52</v>
      </c>
      <c r="E647" s="25" t="s">
        <v>204</v>
      </c>
      <c r="F647" s="25">
        <v>1000</v>
      </c>
      <c r="G647" s="25" t="s">
        <v>34</v>
      </c>
      <c r="H647" s="25">
        <v>1120</v>
      </c>
      <c r="I647" s="11">
        <f t="shared" si="60"/>
        <v>1120000</v>
      </c>
      <c r="J647" s="31" t="s">
        <v>324</v>
      </c>
      <c r="K647" s="11"/>
      <c r="L647" s="107">
        <f t="shared" si="61"/>
        <v>0</v>
      </c>
      <c r="M647" s="107"/>
      <c r="N647" s="107"/>
      <c r="O647" s="107">
        <f t="shared" si="62"/>
        <v>0</v>
      </c>
      <c r="P647" s="107"/>
      <c r="Q647" s="107"/>
      <c r="R647" s="107">
        <f t="shared" si="63"/>
        <v>0</v>
      </c>
      <c r="S647" s="107"/>
      <c r="T647" s="107"/>
      <c r="U647" s="107">
        <f t="shared" si="64"/>
        <v>1120000</v>
      </c>
      <c r="V647" s="107">
        <v>1120000</v>
      </c>
      <c r="W647" s="107"/>
      <c r="X647" s="107">
        <f t="shared" si="65"/>
        <v>0</v>
      </c>
      <c r="Y647" s="107"/>
      <c r="Z647" s="107"/>
      <c r="AA647" s="108">
        <f>C647+I647-L647-O647-U647-X647-R647</f>
        <v>0</v>
      </c>
      <c r="AB647" s="7">
        <v>45581</v>
      </c>
    </row>
    <row r="648" spans="1:28" ht="15.75" hidden="1" customHeight="1" x14ac:dyDescent="0.25">
      <c r="A648" s="24">
        <v>45574</v>
      </c>
      <c r="B648" s="125" t="s">
        <v>226</v>
      </c>
      <c r="C648" s="25"/>
      <c r="D648" s="25" t="s">
        <v>52</v>
      </c>
      <c r="E648" s="25" t="s">
        <v>427</v>
      </c>
      <c r="F648" s="25">
        <v>6500</v>
      </c>
      <c r="G648" s="25" t="s">
        <v>34</v>
      </c>
      <c r="H648" s="25">
        <v>1370</v>
      </c>
      <c r="I648" s="11">
        <f t="shared" si="60"/>
        <v>8905000</v>
      </c>
      <c r="J648" s="26" t="s">
        <v>28</v>
      </c>
      <c r="K648" s="11"/>
      <c r="L648" s="107">
        <f t="shared" si="61"/>
        <v>0</v>
      </c>
      <c r="M648" s="107"/>
      <c r="N648" s="107"/>
      <c r="O648" s="107">
        <f t="shared" si="62"/>
        <v>0</v>
      </c>
      <c r="P648" s="107"/>
      <c r="Q648" s="107"/>
      <c r="R648" s="107">
        <f t="shared" si="63"/>
        <v>0</v>
      </c>
      <c r="S648" s="107"/>
      <c r="T648" s="107"/>
      <c r="U648" s="107">
        <f t="shared" si="64"/>
        <v>0</v>
      </c>
      <c r="V648" s="107"/>
      <c r="W648" s="107"/>
      <c r="X648" s="107">
        <f t="shared" si="65"/>
        <v>0</v>
      </c>
      <c r="Y648" s="107"/>
      <c r="Z648" s="107"/>
      <c r="AA648" s="108">
        <f>C648+I648-L648-O648-U648-X648-R648</f>
        <v>8905000</v>
      </c>
      <c r="AB648" s="7"/>
    </row>
    <row r="649" spans="1:28" ht="15.75" hidden="1" x14ac:dyDescent="0.25">
      <c r="A649" s="29">
        <v>45574</v>
      </c>
      <c r="B649" s="51" t="s">
        <v>153</v>
      </c>
      <c r="C649" s="27"/>
      <c r="D649" s="27" t="s">
        <v>52</v>
      </c>
      <c r="E649" s="27" t="s">
        <v>135</v>
      </c>
      <c r="F649" s="27">
        <v>4</v>
      </c>
      <c r="G649" s="27" t="s">
        <v>48</v>
      </c>
      <c r="H649" s="27">
        <v>150000</v>
      </c>
      <c r="I649" s="15">
        <f t="shared" si="60"/>
        <v>600000</v>
      </c>
      <c r="J649" s="32" t="s">
        <v>324</v>
      </c>
      <c r="K649" s="15"/>
      <c r="L649" s="136">
        <f t="shared" si="61"/>
        <v>600000</v>
      </c>
      <c r="M649" s="136">
        <v>600000</v>
      </c>
      <c r="N649" s="136"/>
      <c r="O649" s="136">
        <f t="shared" si="62"/>
        <v>0</v>
      </c>
      <c r="P649" s="136"/>
      <c r="Q649" s="136"/>
      <c r="R649" s="136">
        <f t="shared" si="63"/>
        <v>0</v>
      </c>
      <c r="S649" s="136"/>
      <c r="T649" s="136"/>
      <c r="U649" s="136">
        <f t="shared" si="64"/>
        <v>0</v>
      </c>
      <c r="V649" s="136"/>
      <c r="W649" s="136"/>
      <c r="X649" s="136">
        <f t="shared" si="65"/>
        <v>0</v>
      </c>
      <c r="Y649" s="136"/>
      <c r="Z649" s="136"/>
      <c r="AA649" s="137">
        <f>C649+I649-L649-O649-U649-X649-R649</f>
        <v>0</v>
      </c>
      <c r="AB649" s="138">
        <v>45574</v>
      </c>
    </row>
    <row r="650" spans="1:28" ht="15.75" hidden="1" customHeight="1" x14ac:dyDescent="0.25">
      <c r="A650" s="24">
        <v>45574</v>
      </c>
      <c r="B650" s="25" t="s">
        <v>414</v>
      </c>
      <c r="C650" s="25"/>
      <c r="D650" s="25" t="s">
        <v>52</v>
      </c>
      <c r="E650" s="25" t="s">
        <v>63</v>
      </c>
      <c r="F650" s="25">
        <v>1</v>
      </c>
      <c r="G650" s="25" t="s">
        <v>48</v>
      </c>
      <c r="H650" s="25">
        <v>450000</v>
      </c>
      <c r="I650" s="11">
        <f t="shared" si="60"/>
        <v>450000</v>
      </c>
      <c r="J650" s="31" t="s">
        <v>312</v>
      </c>
      <c r="K650" s="11"/>
      <c r="L650" s="107">
        <f t="shared" si="61"/>
        <v>0</v>
      </c>
      <c r="M650" s="107"/>
      <c r="N650" s="107"/>
      <c r="O650" s="107">
        <f t="shared" si="62"/>
        <v>450000</v>
      </c>
      <c r="P650" s="107">
        <v>450000</v>
      </c>
      <c r="Q650" s="107"/>
      <c r="R650" s="107">
        <f t="shared" si="63"/>
        <v>0</v>
      </c>
      <c r="S650" s="107"/>
      <c r="T650" s="107"/>
      <c r="U650" s="107">
        <f t="shared" si="64"/>
        <v>0</v>
      </c>
      <c r="V650" s="107"/>
      <c r="W650" s="107"/>
      <c r="X650" s="107">
        <f t="shared" si="65"/>
        <v>0</v>
      </c>
      <c r="Y650" s="107"/>
      <c r="Z650" s="107"/>
      <c r="AA650" s="108">
        <f>C650+I650-L650-O650-U650-X650-R650</f>
        <v>0</v>
      </c>
      <c r="AB650" s="7">
        <v>45574</v>
      </c>
    </row>
    <row r="651" spans="1:28" ht="15.75" hidden="1" customHeight="1" x14ac:dyDescent="0.25">
      <c r="A651" s="24">
        <v>45574</v>
      </c>
      <c r="B651" s="25" t="s">
        <v>414</v>
      </c>
      <c r="C651" s="25"/>
      <c r="D651" s="25" t="s">
        <v>52</v>
      </c>
      <c r="E651" s="25" t="s">
        <v>81</v>
      </c>
      <c r="F651" s="25">
        <v>23.7</v>
      </c>
      <c r="G651" s="25" t="s">
        <v>39</v>
      </c>
      <c r="H651" s="25">
        <v>46000</v>
      </c>
      <c r="I651" s="11">
        <f t="shared" si="60"/>
        <v>1090200</v>
      </c>
      <c r="J651" s="31" t="s">
        <v>312</v>
      </c>
      <c r="K651" s="11"/>
      <c r="L651" s="107">
        <f t="shared" si="61"/>
        <v>0</v>
      </c>
      <c r="M651" s="107"/>
      <c r="N651" s="107"/>
      <c r="O651" s="107">
        <f t="shared" si="62"/>
        <v>1090200</v>
      </c>
      <c r="P651" s="107">
        <v>1090200</v>
      </c>
      <c r="Q651" s="107"/>
      <c r="R651" s="107">
        <f t="shared" si="63"/>
        <v>0</v>
      </c>
      <c r="S651" s="107"/>
      <c r="T651" s="107"/>
      <c r="U651" s="107">
        <f t="shared" si="64"/>
        <v>0</v>
      </c>
      <c r="V651" s="107"/>
      <c r="W651" s="107"/>
      <c r="X651" s="107">
        <f t="shared" si="65"/>
        <v>0</v>
      </c>
      <c r="Y651" s="107"/>
      <c r="Z651" s="107"/>
      <c r="AA651" s="108">
        <f>C651+I651-L651-O651-U651-X651-R651</f>
        <v>0</v>
      </c>
      <c r="AB651" s="7">
        <v>45574</v>
      </c>
    </row>
    <row r="652" spans="1:28" ht="15.75" hidden="1" customHeight="1" x14ac:dyDescent="0.25">
      <c r="A652" s="24">
        <v>45574</v>
      </c>
      <c r="B652" s="25" t="s">
        <v>536</v>
      </c>
      <c r="C652" s="25"/>
      <c r="D652" s="25" t="s">
        <v>52</v>
      </c>
      <c r="E652" s="25" t="s">
        <v>91</v>
      </c>
      <c r="F652" s="25">
        <v>1</v>
      </c>
      <c r="G652" s="25" t="s">
        <v>303</v>
      </c>
      <c r="H652" s="25">
        <v>1200000</v>
      </c>
      <c r="I652" s="11">
        <f t="shared" si="60"/>
        <v>1200000</v>
      </c>
      <c r="J652" s="31" t="s">
        <v>312</v>
      </c>
      <c r="K652" s="11"/>
      <c r="L652" s="107">
        <f t="shared" si="61"/>
        <v>0</v>
      </c>
      <c r="M652" s="107"/>
      <c r="N652" s="107"/>
      <c r="O652" s="107">
        <f t="shared" si="62"/>
        <v>0</v>
      </c>
      <c r="P652" s="107"/>
      <c r="Q652" s="107"/>
      <c r="R652" s="107">
        <f t="shared" si="63"/>
        <v>1200000</v>
      </c>
      <c r="S652" s="107">
        <v>1200000</v>
      </c>
      <c r="T652" s="107"/>
      <c r="U652" s="107">
        <f t="shared" si="64"/>
        <v>0</v>
      </c>
      <c r="V652" s="107"/>
      <c r="W652" s="107"/>
      <c r="X652" s="107">
        <f t="shared" si="65"/>
        <v>0</v>
      </c>
      <c r="Y652" s="107"/>
      <c r="Z652" s="107"/>
      <c r="AA652" s="108">
        <f>C652+I652-L652-O652-U652-X652-R652</f>
        <v>0</v>
      </c>
      <c r="AB652" s="7">
        <v>45574</v>
      </c>
    </row>
    <row r="653" spans="1:28" ht="15.75" hidden="1" customHeight="1" x14ac:dyDescent="0.25">
      <c r="A653" s="24">
        <v>45574</v>
      </c>
      <c r="B653" s="25" t="s">
        <v>536</v>
      </c>
      <c r="C653" s="25"/>
      <c r="D653" s="25" t="s">
        <v>52</v>
      </c>
      <c r="E653" s="25" t="s">
        <v>81</v>
      </c>
      <c r="F653" s="25">
        <v>22.8</v>
      </c>
      <c r="G653" s="25" t="s">
        <v>39</v>
      </c>
      <c r="H653" s="25">
        <v>47000</v>
      </c>
      <c r="I653" s="11">
        <f t="shared" si="60"/>
        <v>1071600</v>
      </c>
      <c r="J653" s="31" t="s">
        <v>312</v>
      </c>
      <c r="K653" s="11"/>
      <c r="L653" s="107">
        <f t="shared" si="61"/>
        <v>0</v>
      </c>
      <c r="M653" s="107"/>
      <c r="N653" s="107"/>
      <c r="O653" s="107">
        <f t="shared" si="62"/>
        <v>0</v>
      </c>
      <c r="P653" s="107"/>
      <c r="Q653" s="107"/>
      <c r="R653" s="107">
        <f t="shared" si="63"/>
        <v>1071600</v>
      </c>
      <c r="S653" s="107">
        <v>1071600</v>
      </c>
      <c r="T653" s="107"/>
      <c r="U653" s="107">
        <f t="shared" si="64"/>
        <v>0</v>
      </c>
      <c r="V653" s="107"/>
      <c r="W653" s="107"/>
      <c r="X653" s="107">
        <f t="shared" si="65"/>
        <v>0</v>
      </c>
      <c r="Y653" s="107"/>
      <c r="Z653" s="107"/>
      <c r="AA653" s="108">
        <f>C653+I653-L653-O653-U653-X653-R653</f>
        <v>0</v>
      </c>
      <c r="AB653" s="7">
        <v>45574</v>
      </c>
    </row>
    <row r="654" spans="1:28" ht="15.75" hidden="1" customHeight="1" x14ac:dyDescent="0.25">
      <c r="A654" s="24">
        <v>45574</v>
      </c>
      <c r="B654" s="25" t="s">
        <v>536</v>
      </c>
      <c r="C654" s="25"/>
      <c r="D654" s="25" t="s">
        <v>52</v>
      </c>
      <c r="E654" s="25" t="s">
        <v>61</v>
      </c>
      <c r="F654" s="25">
        <v>125</v>
      </c>
      <c r="G654" s="25" t="s">
        <v>34</v>
      </c>
      <c r="H654" s="25">
        <v>2050</v>
      </c>
      <c r="I654" s="11">
        <f t="shared" si="60"/>
        <v>256250</v>
      </c>
      <c r="J654" s="31" t="s">
        <v>312</v>
      </c>
      <c r="K654" s="11"/>
      <c r="L654" s="107">
        <f t="shared" si="61"/>
        <v>0</v>
      </c>
      <c r="M654" s="107"/>
      <c r="N654" s="107"/>
      <c r="O654" s="107">
        <f t="shared" si="62"/>
        <v>0</v>
      </c>
      <c r="P654" s="107"/>
      <c r="Q654" s="107"/>
      <c r="R654" s="107">
        <f t="shared" si="63"/>
        <v>256250</v>
      </c>
      <c r="S654" s="107">
        <v>256250</v>
      </c>
      <c r="T654" s="107"/>
      <c r="U654" s="107">
        <f t="shared" si="64"/>
        <v>0</v>
      </c>
      <c r="V654" s="107"/>
      <c r="W654" s="107"/>
      <c r="X654" s="107">
        <f t="shared" si="65"/>
        <v>0</v>
      </c>
      <c r="Y654" s="107"/>
      <c r="Z654" s="107"/>
      <c r="AA654" s="108">
        <f>C654+I654-L654-O654-U654-X654-R654</f>
        <v>0</v>
      </c>
      <c r="AB654" s="7">
        <v>45574</v>
      </c>
    </row>
    <row r="655" spans="1:28" ht="15.75" hidden="1" customHeight="1" x14ac:dyDescent="0.25">
      <c r="A655" s="24">
        <v>45574</v>
      </c>
      <c r="B655" s="25" t="s">
        <v>536</v>
      </c>
      <c r="C655" s="25"/>
      <c r="D655" s="25" t="s">
        <v>52</v>
      </c>
      <c r="E655" s="25" t="s">
        <v>192</v>
      </c>
      <c r="F655" s="25">
        <v>200</v>
      </c>
      <c r="G655" s="25" t="s">
        <v>34</v>
      </c>
      <c r="H655" s="25">
        <v>2500</v>
      </c>
      <c r="I655" s="11">
        <f t="shared" si="60"/>
        <v>500000</v>
      </c>
      <c r="J655" s="31" t="s">
        <v>312</v>
      </c>
      <c r="K655" s="11"/>
      <c r="L655" s="107">
        <f t="shared" si="61"/>
        <v>0</v>
      </c>
      <c r="M655" s="107"/>
      <c r="N655" s="107"/>
      <c r="O655" s="107">
        <f t="shared" si="62"/>
        <v>0</v>
      </c>
      <c r="P655" s="107"/>
      <c r="Q655" s="107"/>
      <c r="R655" s="107">
        <f t="shared" si="63"/>
        <v>500000</v>
      </c>
      <c r="S655" s="107">
        <v>500000</v>
      </c>
      <c r="T655" s="107"/>
      <c r="U655" s="107">
        <f t="shared" si="64"/>
        <v>0</v>
      </c>
      <c r="V655" s="107"/>
      <c r="W655" s="107"/>
      <c r="X655" s="107">
        <f t="shared" si="65"/>
        <v>0</v>
      </c>
      <c r="Y655" s="107"/>
      <c r="Z655" s="107"/>
      <c r="AA655" s="108">
        <f>C655+I655-L655-O655-U655-X655-R655</f>
        <v>0</v>
      </c>
      <c r="AB655" s="7">
        <v>45574</v>
      </c>
    </row>
    <row r="656" spans="1:28" ht="15.75" hidden="1" customHeight="1" x14ac:dyDescent="0.25">
      <c r="A656" s="24">
        <v>45574</v>
      </c>
      <c r="B656" s="25" t="s">
        <v>536</v>
      </c>
      <c r="C656" s="25"/>
      <c r="D656" s="25" t="s">
        <v>52</v>
      </c>
      <c r="E656" s="25" t="s">
        <v>138</v>
      </c>
      <c r="F656" s="25">
        <v>500</v>
      </c>
      <c r="G656" s="25" t="s">
        <v>34</v>
      </c>
      <c r="H656" s="25">
        <v>1390</v>
      </c>
      <c r="I656" s="11">
        <f t="shared" si="60"/>
        <v>695000</v>
      </c>
      <c r="J656" s="31" t="s">
        <v>312</v>
      </c>
      <c r="K656" s="11"/>
      <c r="L656" s="107">
        <f t="shared" si="61"/>
        <v>0</v>
      </c>
      <c r="M656" s="107"/>
      <c r="N656" s="107"/>
      <c r="O656" s="107">
        <f t="shared" si="62"/>
        <v>0</v>
      </c>
      <c r="P656" s="107"/>
      <c r="Q656" s="107"/>
      <c r="R656" s="107">
        <f t="shared" si="63"/>
        <v>695000</v>
      </c>
      <c r="S656" s="107">
        <v>695000</v>
      </c>
      <c r="T656" s="107"/>
      <c r="U656" s="107">
        <f t="shared" si="64"/>
        <v>0</v>
      </c>
      <c r="V656" s="107"/>
      <c r="W656" s="107"/>
      <c r="X656" s="107">
        <f t="shared" si="65"/>
        <v>0</v>
      </c>
      <c r="Y656" s="107"/>
      <c r="Z656" s="107"/>
      <c r="AA656" s="108">
        <f>C656+I656-L656-O656-U656-X656-R656</f>
        <v>0</v>
      </c>
      <c r="AB656" s="7">
        <v>45574</v>
      </c>
    </row>
    <row r="657" spans="1:28" ht="15.75" hidden="1" customHeight="1" x14ac:dyDescent="0.25">
      <c r="A657" s="24">
        <v>45574</v>
      </c>
      <c r="B657" s="50" t="s">
        <v>251</v>
      </c>
      <c r="C657" s="25"/>
      <c r="D657" s="25" t="s">
        <v>52</v>
      </c>
      <c r="E657" s="25" t="s">
        <v>50</v>
      </c>
      <c r="F657" s="25">
        <v>300</v>
      </c>
      <c r="G657" s="25" t="s">
        <v>34</v>
      </c>
      <c r="H657" s="25">
        <v>3150</v>
      </c>
      <c r="I657" s="11">
        <f t="shared" si="60"/>
        <v>945000</v>
      </c>
      <c r="J657" s="31" t="s">
        <v>324</v>
      </c>
      <c r="K657" s="11"/>
      <c r="L657" s="107">
        <f t="shared" si="61"/>
        <v>0</v>
      </c>
      <c r="M657" s="107"/>
      <c r="N657" s="107"/>
      <c r="O657" s="107">
        <f t="shared" si="62"/>
        <v>0</v>
      </c>
      <c r="P657" s="107"/>
      <c r="Q657" s="107"/>
      <c r="R657" s="107">
        <f t="shared" si="63"/>
        <v>0</v>
      </c>
      <c r="S657" s="107"/>
      <c r="T657" s="107"/>
      <c r="U657" s="107">
        <f t="shared" si="64"/>
        <v>945000</v>
      </c>
      <c r="V657" s="107">
        <v>945000</v>
      </c>
      <c r="W657" s="107"/>
      <c r="X657" s="107">
        <f t="shared" si="65"/>
        <v>0</v>
      </c>
      <c r="Y657" s="107"/>
      <c r="Z657" s="107"/>
      <c r="AA657" s="108">
        <f>C657+I657-L657-O657-U657-X657-R657</f>
        <v>0</v>
      </c>
      <c r="AB657" s="7">
        <v>45579</v>
      </c>
    </row>
    <row r="658" spans="1:28" ht="15.75" hidden="1" customHeight="1" x14ac:dyDescent="0.25">
      <c r="A658" s="24">
        <v>45574</v>
      </c>
      <c r="B658" s="125" t="s">
        <v>251</v>
      </c>
      <c r="C658" s="25"/>
      <c r="D658" s="25" t="s">
        <v>52</v>
      </c>
      <c r="E658" s="25" t="s">
        <v>108</v>
      </c>
      <c r="F658" s="25">
        <v>3000</v>
      </c>
      <c r="G658" s="25" t="s">
        <v>34</v>
      </c>
      <c r="H658" s="25">
        <v>1900</v>
      </c>
      <c r="I658" s="11">
        <f t="shared" si="60"/>
        <v>5700000</v>
      </c>
      <c r="J658" s="31" t="s">
        <v>324</v>
      </c>
      <c r="K658" s="11"/>
      <c r="L658" s="107">
        <f t="shared" si="61"/>
        <v>0</v>
      </c>
      <c r="M658" s="107"/>
      <c r="N658" s="107"/>
      <c r="O658" s="107">
        <f t="shared" si="62"/>
        <v>0</v>
      </c>
      <c r="P658" s="107"/>
      <c r="Q658" s="107"/>
      <c r="R658" s="107">
        <f t="shared" si="63"/>
        <v>0</v>
      </c>
      <c r="S658" s="107"/>
      <c r="T658" s="107"/>
      <c r="U658" s="107">
        <f t="shared" si="64"/>
        <v>5700000</v>
      </c>
      <c r="V658" s="107">
        <v>5700000</v>
      </c>
      <c r="W658" s="107"/>
      <c r="X658" s="107">
        <f t="shared" si="65"/>
        <v>0</v>
      </c>
      <c r="Y658" s="107"/>
      <c r="Z658" s="107"/>
      <c r="AA658" s="108">
        <f>C658+I658-L658-O658-U658-X658-R658</f>
        <v>0</v>
      </c>
      <c r="AB658" s="7">
        <v>45579</v>
      </c>
    </row>
    <row r="659" spans="1:28" ht="15.75" hidden="1" customHeight="1" x14ac:dyDescent="0.25">
      <c r="A659" s="24">
        <v>45574</v>
      </c>
      <c r="B659" s="25" t="s">
        <v>398</v>
      </c>
      <c r="C659" s="25"/>
      <c r="D659" s="25" t="s">
        <v>52</v>
      </c>
      <c r="E659" s="25" t="s">
        <v>53</v>
      </c>
      <c r="F659" s="25">
        <v>2</v>
      </c>
      <c r="G659" s="25" t="s">
        <v>23</v>
      </c>
      <c r="H659" s="25">
        <v>350000</v>
      </c>
      <c r="I659" s="11">
        <f t="shared" si="60"/>
        <v>700000</v>
      </c>
      <c r="J659" s="31" t="s">
        <v>312</v>
      </c>
      <c r="K659" s="11"/>
      <c r="L659" s="107">
        <f t="shared" si="61"/>
        <v>0</v>
      </c>
      <c r="M659" s="107"/>
      <c r="N659" s="107"/>
      <c r="O659" s="107">
        <f t="shared" si="62"/>
        <v>700000</v>
      </c>
      <c r="P659" s="107">
        <v>700000</v>
      </c>
      <c r="Q659" s="107"/>
      <c r="R659" s="107">
        <f t="shared" si="63"/>
        <v>0</v>
      </c>
      <c r="S659" s="107"/>
      <c r="T659" s="107"/>
      <c r="U659" s="107">
        <f t="shared" si="64"/>
        <v>0</v>
      </c>
      <c r="V659" s="107"/>
      <c r="W659" s="107"/>
      <c r="X659" s="107">
        <f t="shared" si="65"/>
        <v>0</v>
      </c>
      <c r="Y659" s="107"/>
      <c r="Z659" s="107"/>
      <c r="AA659" s="108">
        <f>C659+I659-L659-O659-U659-X659-R659</f>
        <v>0</v>
      </c>
      <c r="AB659" s="7">
        <v>45574</v>
      </c>
    </row>
    <row r="660" spans="1:28" ht="15.75" hidden="1" customHeight="1" x14ac:dyDescent="0.25">
      <c r="A660" s="24">
        <v>45574</v>
      </c>
      <c r="B660" s="50" t="s">
        <v>398</v>
      </c>
      <c r="C660" s="25"/>
      <c r="D660" s="25" t="s">
        <v>52</v>
      </c>
      <c r="E660" s="25" t="s">
        <v>129</v>
      </c>
      <c r="F660" s="25">
        <v>12</v>
      </c>
      <c r="G660" s="25" t="s">
        <v>77</v>
      </c>
      <c r="H660" s="25">
        <v>63000</v>
      </c>
      <c r="I660" s="11">
        <f t="shared" si="60"/>
        <v>756000</v>
      </c>
      <c r="J660" s="31" t="s">
        <v>324</v>
      </c>
      <c r="K660" s="11"/>
      <c r="L660" s="107">
        <f t="shared" si="61"/>
        <v>0</v>
      </c>
      <c r="M660" s="107"/>
      <c r="N660" s="107"/>
      <c r="O660" s="107">
        <f t="shared" si="62"/>
        <v>0</v>
      </c>
      <c r="P660" s="107"/>
      <c r="Q660" s="107"/>
      <c r="R660" s="107">
        <f t="shared" si="63"/>
        <v>0</v>
      </c>
      <c r="S660" s="107"/>
      <c r="T660" s="107"/>
      <c r="U660" s="107">
        <f t="shared" si="64"/>
        <v>756000</v>
      </c>
      <c r="V660" s="107">
        <v>756000</v>
      </c>
      <c r="W660" s="107"/>
      <c r="X660" s="107">
        <f t="shared" si="65"/>
        <v>0</v>
      </c>
      <c r="Y660" s="107"/>
      <c r="Z660" s="107"/>
      <c r="AA660" s="108">
        <f>C660+I660-L660-O660-U660-X660-R660</f>
        <v>0</v>
      </c>
      <c r="AB660" s="7">
        <v>45574</v>
      </c>
    </row>
    <row r="661" spans="1:28" ht="15.75" hidden="1" customHeight="1" x14ac:dyDescent="0.25">
      <c r="A661" s="24">
        <v>45574</v>
      </c>
      <c r="B661" s="50" t="s">
        <v>1538</v>
      </c>
      <c r="C661" s="25"/>
      <c r="D661" s="25" t="s">
        <v>52</v>
      </c>
      <c r="E661" s="25" t="s">
        <v>58</v>
      </c>
      <c r="F661" s="25">
        <v>400</v>
      </c>
      <c r="G661" s="25" t="s">
        <v>34</v>
      </c>
      <c r="H661" s="25">
        <v>2000</v>
      </c>
      <c r="I661" s="11">
        <f t="shared" si="60"/>
        <v>800000</v>
      </c>
      <c r="J661" s="31" t="s">
        <v>324</v>
      </c>
      <c r="K661" s="11"/>
      <c r="L661" s="107">
        <f t="shared" si="61"/>
        <v>0</v>
      </c>
      <c r="M661" s="107"/>
      <c r="N661" s="107"/>
      <c r="O661" s="107">
        <f t="shared" si="62"/>
        <v>0</v>
      </c>
      <c r="P661" s="107"/>
      <c r="Q661" s="107"/>
      <c r="R661" s="107">
        <f t="shared" si="63"/>
        <v>0</v>
      </c>
      <c r="S661" s="107"/>
      <c r="T661" s="107"/>
      <c r="U661" s="107">
        <f t="shared" si="64"/>
        <v>800000</v>
      </c>
      <c r="V661" s="107">
        <v>800000</v>
      </c>
      <c r="W661" s="107"/>
      <c r="X661" s="107">
        <f t="shared" si="65"/>
        <v>0</v>
      </c>
      <c r="Y661" s="107"/>
      <c r="Z661" s="107"/>
      <c r="AA661" s="108">
        <f>C661+I661-L661-O661-U661-X661-R661</f>
        <v>0</v>
      </c>
      <c r="AB661" s="7">
        <v>45574</v>
      </c>
    </row>
    <row r="662" spans="1:28" ht="15.75" hidden="1" customHeight="1" x14ac:dyDescent="0.25">
      <c r="A662" s="24">
        <v>45574</v>
      </c>
      <c r="B662" s="25" t="s">
        <v>803</v>
      </c>
      <c r="C662" s="25"/>
      <c r="D662" s="25" t="s">
        <v>52</v>
      </c>
      <c r="E662" s="25" t="s">
        <v>218</v>
      </c>
      <c r="F662" s="25">
        <v>20</v>
      </c>
      <c r="G662" s="25" t="s">
        <v>39</v>
      </c>
      <c r="H662" s="25">
        <v>90000</v>
      </c>
      <c r="I662" s="11">
        <f t="shared" si="60"/>
        <v>1800000</v>
      </c>
      <c r="J662" s="31" t="s">
        <v>312</v>
      </c>
      <c r="K662" s="11"/>
      <c r="L662" s="107">
        <f t="shared" si="61"/>
        <v>0</v>
      </c>
      <c r="M662" s="107"/>
      <c r="N662" s="107"/>
      <c r="O662" s="107">
        <f t="shared" si="62"/>
        <v>1800000</v>
      </c>
      <c r="P662" s="107">
        <v>1800000</v>
      </c>
      <c r="Q662" s="107"/>
      <c r="R662" s="107">
        <f t="shared" si="63"/>
        <v>0</v>
      </c>
      <c r="S662" s="107"/>
      <c r="T662" s="107"/>
      <c r="U662" s="107">
        <f t="shared" si="64"/>
        <v>0</v>
      </c>
      <c r="V662" s="107"/>
      <c r="W662" s="107"/>
      <c r="X662" s="107">
        <f t="shared" si="65"/>
        <v>0</v>
      </c>
      <c r="Y662" s="107"/>
      <c r="Z662" s="107"/>
      <c r="AA662" s="108">
        <f>C662+I662-L662-O662-U662-X662-R662</f>
        <v>0</v>
      </c>
      <c r="AB662" s="7">
        <v>45574</v>
      </c>
    </row>
    <row r="663" spans="1:28" ht="15.75" hidden="1" customHeight="1" x14ac:dyDescent="0.25">
      <c r="A663" s="24">
        <v>45574</v>
      </c>
      <c r="B663" s="25" t="s">
        <v>803</v>
      </c>
      <c r="C663" s="25"/>
      <c r="D663" s="25" t="s">
        <v>52</v>
      </c>
      <c r="E663" s="25" t="s">
        <v>1585</v>
      </c>
      <c r="F663" s="25">
        <v>20</v>
      </c>
      <c r="G663" s="25" t="s">
        <v>39</v>
      </c>
      <c r="H663" s="25">
        <v>90000</v>
      </c>
      <c r="I663" s="11">
        <f t="shared" si="60"/>
        <v>1800000</v>
      </c>
      <c r="J663" s="31" t="s">
        <v>312</v>
      </c>
      <c r="K663" s="11"/>
      <c r="L663" s="107">
        <f t="shared" si="61"/>
        <v>0</v>
      </c>
      <c r="M663" s="107"/>
      <c r="N663" s="107"/>
      <c r="O663" s="107">
        <f t="shared" si="62"/>
        <v>1800000</v>
      </c>
      <c r="P663" s="107">
        <v>1800000</v>
      </c>
      <c r="Q663" s="107"/>
      <c r="R663" s="107">
        <f t="shared" si="63"/>
        <v>0</v>
      </c>
      <c r="S663" s="107"/>
      <c r="T663" s="107"/>
      <c r="U663" s="107">
        <f t="shared" si="64"/>
        <v>0</v>
      </c>
      <c r="V663" s="107"/>
      <c r="W663" s="107"/>
      <c r="X663" s="107">
        <f t="shared" si="65"/>
        <v>0</v>
      </c>
      <c r="Y663" s="107"/>
      <c r="Z663" s="107"/>
      <c r="AA663" s="108">
        <f>C663+I663-L663-O663-U663-X663-R663</f>
        <v>0</v>
      </c>
      <c r="AB663" s="7">
        <v>45574</v>
      </c>
    </row>
    <row r="664" spans="1:28" ht="15.75" hidden="1" customHeight="1" x14ac:dyDescent="0.25">
      <c r="A664" s="24">
        <v>45574</v>
      </c>
      <c r="B664" s="25" t="s">
        <v>803</v>
      </c>
      <c r="C664" s="25"/>
      <c r="D664" s="25" t="s">
        <v>52</v>
      </c>
      <c r="E664" s="25" t="s">
        <v>108</v>
      </c>
      <c r="F664" s="25">
        <v>7000</v>
      </c>
      <c r="G664" s="25" t="s">
        <v>34</v>
      </c>
      <c r="H664" s="25">
        <v>2000</v>
      </c>
      <c r="I664" s="11">
        <f t="shared" si="60"/>
        <v>14000000</v>
      </c>
      <c r="J664" s="31" t="s">
        <v>312</v>
      </c>
      <c r="K664" s="11"/>
      <c r="L664" s="107">
        <f t="shared" si="61"/>
        <v>0</v>
      </c>
      <c r="M664" s="107"/>
      <c r="N664" s="107"/>
      <c r="O664" s="107">
        <f t="shared" si="62"/>
        <v>14000000</v>
      </c>
      <c r="P664" s="107">
        <v>14000000</v>
      </c>
      <c r="Q664" s="107"/>
      <c r="R664" s="107">
        <f t="shared" si="63"/>
        <v>0</v>
      </c>
      <c r="S664" s="107"/>
      <c r="T664" s="107"/>
      <c r="U664" s="107">
        <f t="shared" si="64"/>
        <v>0</v>
      </c>
      <c r="V664" s="107"/>
      <c r="W664" s="107"/>
      <c r="X664" s="107">
        <f t="shared" si="65"/>
        <v>0</v>
      </c>
      <c r="Y664" s="107"/>
      <c r="Z664" s="107"/>
      <c r="AA664" s="108">
        <f>C664+I664-L664-O664-U664-X664-R664</f>
        <v>0</v>
      </c>
      <c r="AB664" s="7">
        <v>45574</v>
      </c>
    </row>
    <row r="665" spans="1:28" ht="15.75" hidden="1" customHeight="1" x14ac:dyDescent="0.25">
      <c r="A665" s="24">
        <v>45574</v>
      </c>
      <c r="B665" s="50" t="s">
        <v>1992</v>
      </c>
      <c r="C665" s="25"/>
      <c r="D665" s="25" t="s">
        <v>52</v>
      </c>
      <c r="E665" s="25" t="s">
        <v>145</v>
      </c>
      <c r="F665" s="25">
        <v>17.5</v>
      </c>
      <c r="G665" s="44" t="s">
        <v>39</v>
      </c>
      <c r="H665" s="25">
        <v>46000</v>
      </c>
      <c r="I665" s="11">
        <f t="shared" si="60"/>
        <v>805000</v>
      </c>
      <c r="J665" s="31" t="s">
        <v>324</v>
      </c>
      <c r="K665" s="11"/>
      <c r="L665" s="107">
        <f t="shared" si="61"/>
        <v>0</v>
      </c>
      <c r="M665" s="107"/>
      <c r="N665" s="107"/>
      <c r="O665" s="107">
        <f t="shared" si="62"/>
        <v>0</v>
      </c>
      <c r="P665" s="107"/>
      <c r="Q665" s="107"/>
      <c r="R665" s="107">
        <f t="shared" si="63"/>
        <v>0</v>
      </c>
      <c r="S665" s="107"/>
      <c r="T665" s="107"/>
      <c r="U665" s="107">
        <f t="shared" si="64"/>
        <v>805000</v>
      </c>
      <c r="V665" s="107">
        <v>805000</v>
      </c>
      <c r="W665" s="107"/>
      <c r="X665" s="107">
        <f t="shared" si="65"/>
        <v>0</v>
      </c>
      <c r="Y665" s="107"/>
      <c r="Z665" s="107"/>
      <c r="AA665" s="108">
        <f>C665+I665-L665-O665-U665-X665-R665</f>
        <v>0</v>
      </c>
      <c r="AB665" s="7">
        <v>45576</v>
      </c>
    </row>
    <row r="666" spans="1:28" ht="15.75" hidden="1" customHeight="1" x14ac:dyDescent="0.25">
      <c r="A666" s="24">
        <v>45574</v>
      </c>
      <c r="B666" s="50" t="s">
        <v>723</v>
      </c>
      <c r="C666" s="25"/>
      <c r="D666" s="25" t="s">
        <v>52</v>
      </c>
      <c r="E666" s="25" t="s">
        <v>1481</v>
      </c>
      <c r="F666" s="25">
        <v>1198</v>
      </c>
      <c r="G666" s="25" t="s">
        <v>39</v>
      </c>
      <c r="H666" s="25">
        <v>12300</v>
      </c>
      <c r="I666" s="11">
        <f t="shared" si="60"/>
        <v>14735400</v>
      </c>
      <c r="J666" s="31" t="s">
        <v>324</v>
      </c>
      <c r="K666" s="11"/>
      <c r="L666" s="107">
        <f t="shared" si="61"/>
        <v>14550000</v>
      </c>
      <c r="M666" s="107">
        <v>14550000</v>
      </c>
      <c r="N666" s="107"/>
      <c r="O666" s="107">
        <f t="shared" si="62"/>
        <v>0</v>
      </c>
      <c r="P666" s="107"/>
      <c r="Q666" s="107"/>
      <c r="R666" s="107">
        <f t="shared" si="63"/>
        <v>0</v>
      </c>
      <c r="S666" s="107"/>
      <c r="T666" s="107"/>
      <c r="U666" s="107">
        <f t="shared" si="64"/>
        <v>185400</v>
      </c>
      <c r="V666" s="107">
        <v>185400</v>
      </c>
      <c r="W666" s="107"/>
      <c r="X666" s="107">
        <f t="shared" si="65"/>
        <v>0</v>
      </c>
      <c r="Y666" s="107"/>
      <c r="Z666" s="107"/>
      <c r="AA666" s="108">
        <f>C666+I666-L666-O666-U666-X666-R666</f>
        <v>0</v>
      </c>
      <c r="AB666" s="7">
        <v>45574</v>
      </c>
    </row>
    <row r="667" spans="1:28" ht="15.75" hidden="1" customHeight="1" x14ac:dyDescent="0.25">
      <c r="A667" s="24">
        <v>45575</v>
      </c>
      <c r="B667" s="50" t="s">
        <v>412</v>
      </c>
      <c r="C667" s="25"/>
      <c r="D667" s="25" t="s">
        <v>52</v>
      </c>
      <c r="E667" s="25" t="s">
        <v>189</v>
      </c>
      <c r="F667" s="25">
        <v>10</v>
      </c>
      <c r="G667" s="25" t="s">
        <v>23</v>
      </c>
      <c r="H667" s="25">
        <v>400000</v>
      </c>
      <c r="I667" s="11">
        <f t="shared" si="60"/>
        <v>4000000</v>
      </c>
      <c r="J667" s="31" t="s">
        <v>324</v>
      </c>
      <c r="K667" s="117"/>
      <c r="L667" s="107">
        <f t="shared" si="61"/>
        <v>4000000</v>
      </c>
      <c r="M667" s="107">
        <v>4000000</v>
      </c>
      <c r="N667" s="107"/>
      <c r="O667" s="107">
        <f t="shared" si="62"/>
        <v>0</v>
      </c>
      <c r="P667" s="107"/>
      <c r="Q667" s="107"/>
      <c r="R667" s="107">
        <f t="shared" si="63"/>
        <v>0</v>
      </c>
      <c r="S667" s="107"/>
      <c r="T667" s="107"/>
      <c r="U667" s="107">
        <f t="shared" si="64"/>
        <v>0</v>
      </c>
      <c r="V667" s="107"/>
      <c r="W667" s="107"/>
      <c r="X667" s="107">
        <f t="shared" si="65"/>
        <v>0</v>
      </c>
      <c r="Y667" s="107"/>
      <c r="Z667" s="107"/>
      <c r="AA667" s="108">
        <f>C667+I667-L667-O667-U667-X667-R667</f>
        <v>0</v>
      </c>
      <c r="AB667" s="7">
        <v>45591</v>
      </c>
    </row>
    <row r="668" spans="1:28" ht="15.75" hidden="1" customHeight="1" x14ac:dyDescent="0.25">
      <c r="A668" s="24">
        <v>45575</v>
      </c>
      <c r="B668" s="50" t="s">
        <v>412</v>
      </c>
      <c r="C668" s="25"/>
      <c r="D668" s="25" t="s">
        <v>52</v>
      </c>
      <c r="E668" s="25" t="s">
        <v>53</v>
      </c>
      <c r="F668" s="25">
        <v>1</v>
      </c>
      <c r="G668" s="25" t="s">
        <v>23</v>
      </c>
      <c r="H668" s="25">
        <v>400000</v>
      </c>
      <c r="I668" s="11">
        <f t="shared" si="60"/>
        <v>400000</v>
      </c>
      <c r="J668" s="31" t="s">
        <v>324</v>
      </c>
      <c r="K668" s="117"/>
      <c r="L668" s="107">
        <f t="shared" si="61"/>
        <v>400000</v>
      </c>
      <c r="M668" s="107">
        <v>400000</v>
      </c>
      <c r="N668" s="107"/>
      <c r="O668" s="107">
        <f t="shared" si="62"/>
        <v>0</v>
      </c>
      <c r="P668" s="107"/>
      <c r="Q668" s="107"/>
      <c r="R668" s="107">
        <f t="shared" si="63"/>
        <v>0</v>
      </c>
      <c r="S668" s="107"/>
      <c r="T668" s="107"/>
      <c r="U668" s="107">
        <f t="shared" si="64"/>
        <v>0</v>
      </c>
      <c r="V668" s="107"/>
      <c r="W668" s="107"/>
      <c r="X668" s="107">
        <f t="shared" si="65"/>
        <v>0</v>
      </c>
      <c r="Y668" s="107"/>
      <c r="Z668" s="107"/>
      <c r="AA668" s="108">
        <f>C668+I668-L668-O668-U668-X668-R668</f>
        <v>0</v>
      </c>
      <c r="AB668" s="7">
        <v>45591</v>
      </c>
    </row>
    <row r="669" spans="1:28" ht="15.75" hidden="1" customHeight="1" x14ac:dyDescent="0.25">
      <c r="A669" s="24">
        <v>45575</v>
      </c>
      <c r="B669" s="50" t="s">
        <v>412</v>
      </c>
      <c r="C669" s="25"/>
      <c r="D669" s="25" t="s">
        <v>52</v>
      </c>
      <c r="E669" s="25" t="s">
        <v>148</v>
      </c>
      <c r="F669" s="25">
        <v>1</v>
      </c>
      <c r="G669" s="25" t="s">
        <v>23</v>
      </c>
      <c r="H669" s="25">
        <v>400000</v>
      </c>
      <c r="I669" s="11">
        <f t="shared" si="60"/>
        <v>400000</v>
      </c>
      <c r="J669" s="31" t="s">
        <v>324</v>
      </c>
      <c r="K669" s="117"/>
      <c r="L669" s="107">
        <f t="shared" si="61"/>
        <v>400000</v>
      </c>
      <c r="M669" s="107">
        <v>400000</v>
      </c>
      <c r="N669" s="107"/>
      <c r="O669" s="107">
        <f t="shared" si="62"/>
        <v>0</v>
      </c>
      <c r="P669" s="107"/>
      <c r="Q669" s="107"/>
      <c r="R669" s="107">
        <f t="shared" si="63"/>
        <v>0</v>
      </c>
      <c r="S669" s="107"/>
      <c r="T669" s="107"/>
      <c r="U669" s="107">
        <f t="shared" si="64"/>
        <v>0</v>
      </c>
      <c r="V669" s="107"/>
      <c r="W669" s="107"/>
      <c r="X669" s="107">
        <f t="shared" si="65"/>
        <v>0</v>
      </c>
      <c r="Y669" s="107"/>
      <c r="Z669" s="107"/>
      <c r="AA669" s="108">
        <f>C669+I669-L669-O669-U669-X669-R669</f>
        <v>0</v>
      </c>
      <c r="AB669" s="7">
        <v>45591</v>
      </c>
    </row>
    <row r="670" spans="1:28" ht="15.75" hidden="1" customHeight="1" x14ac:dyDescent="0.25">
      <c r="A670" s="24">
        <v>45575</v>
      </c>
      <c r="B670" s="25" t="s">
        <v>359</v>
      </c>
      <c r="C670" s="25"/>
      <c r="D670" s="25" t="s">
        <v>52</v>
      </c>
      <c r="E670" s="25" t="s">
        <v>942</v>
      </c>
      <c r="F670" s="25">
        <v>3.06</v>
      </c>
      <c r="G670" s="25" t="s">
        <v>283</v>
      </c>
      <c r="H670" s="25">
        <v>1150000</v>
      </c>
      <c r="I670" s="11">
        <f t="shared" si="60"/>
        <v>3519000</v>
      </c>
      <c r="J670" s="31" t="s">
        <v>312</v>
      </c>
      <c r="K670" s="117"/>
      <c r="L670" s="107">
        <f t="shared" si="61"/>
        <v>0</v>
      </c>
      <c r="M670" s="107"/>
      <c r="N670" s="107"/>
      <c r="O670" s="107">
        <f t="shared" si="62"/>
        <v>3519000</v>
      </c>
      <c r="P670" s="107">
        <v>3519000</v>
      </c>
      <c r="Q670" s="107"/>
      <c r="R670" s="107">
        <f t="shared" si="63"/>
        <v>0</v>
      </c>
      <c r="S670" s="107"/>
      <c r="T670" s="107"/>
      <c r="U670" s="107">
        <f t="shared" si="64"/>
        <v>0</v>
      </c>
      <c r="V670" s="107"/>
      <c r="W670" s="107"/>
      <c r="X670" s="107">
        <f t="shared" si="65"/>
        <v>0</v>
      </c>
      <c r="Y670" s="107"/>
      <c r="Z670" s="107"/>
      <c r="AA670" s="108">
        <f>C670+I670-L670-O670-U670-X670-R670</f>
        <v>0</v>
      </c>
      <c r="AB670" s="7">
        <v>45587</v>
      </c>
    </row>
    <row r="671" spans="1:28" ht="15.75" hidden="1" customHeight="1" x14ac:dyDescent="0.25">
      <c r="A671" s="24">
        <v>45575</v>
      </c>
      <c r="B671" s="50" t="s">
        <v>531</v>
      </c>
      <c r="C671" s="25"/>
      <c r="D671" s="25" t="s">
        <v>52</v>
      </c>
      <c r="E671" s="25" t="s">
        <v>108</v>
      </c>
      <c r="F671" s="25">
        <v>600</v>
      </c>
      <c r="G671" s="25" t="s">
        <v>34</v>
      </c>
      <c r="H671" s="25">
        <v>2000</v>
      </c>
      <c r="I671" s="11">
        <f t="shared" si="60"/>
        <v>1200000</v>
      </c>
      <c r="J671" s="31" t="s">
        <v>324</v>
      </c>
      <c r="K671" s="117"/>
      <c r="L671" s="107">
        <f t="shared" si="61"/>
        <v>0</v>
      </c>
      <c r="M671" s="107"/>
      <c r="N671" s="107"/>
      <c r="O671" s="107">
        <f t="shared" si="62"/>
        <v>0</v>
      </c>
      <c r="P671" s="107"/>
      <c r="Q671" s="107"/>
      <c r="R671" s="107">
        <f t="shared" si="63"/>
        <v>0</v>
      </c>
      <c r="S671" s="107"/>
      <c r="T671" s="107"/>
      <c r="U671" s="107">
        <f t="shared" si="64"/>
        <v>1200000</v>
      </c>
      <c r="V671" s="107">
        <v>1200000</v>
      </c>
      <c r="W671" s="107"/>
      <c r="X671" s="107">
        <f t="shared" si="65"/>
        <v>0</v>
      </c>
      <c r="Y671" s="107"/>
      <c r="Z671" s="107"/>
      <c r="AA671" s="108">
        <f>C671+I671-L671-O671-U671-X671-R671</f>
        <v>0</v>
      </c>
      <c r="AB671" s="7">
        <v>45575</v>
      </c>
    </row>
    <row r="672" spans="1:28" ht="15.75" customHeight="1" x14ac:dyDescent="0.25">
      <c r="A672" s="24">
        <v>45575</v>
      </c>
      <c r="B672" s="125" t="s">
        <v>205</v>
      </c>
      <c r="C672" s="25"/>
      <c r="D672" s="25" t="s">
        <v>52</v>
      </c>
      <c r="E672" s="25" t="s">
        <v>512</v>
      </c>
      <c r="F672" s="25">
        <v>4</v>
      </c>
      <c r="G672" s="25" t="s">
        <v>27</v>
      </c>
      <c r="H672" s="25">
        <v>460000</v>
      </c>
      <c r="I672" s="11">
        <f t="shared" si="60"/>
        <v>1840000</v>
      </c>
      <c r="J672" s="26" t="s">
        <v>28</v>
      </c>
      <c r="K672" s="117"/>
      <c r="L672" s="107">
        <f t="shared" si="61"/>
        <v>0</v>
      </c>
      <c r="M672" s="107"/>
      <c r="N672" s="107"/>
      <c r="O672" s="107">
        <f t="shared" si="62"/>
        <v>0</v>
      </c>
      <c r="P672" s="107"/>
      <c r="Q672" s="107"/>
      <c r="R672" s="107">
        <f t="shared" si="63"/>
        <v>0</v>
      </c>
      <c r="S672" s="107"/>
      <c r="T672" s="107"/>
      <c r="U672" s="107">
        <f t="shared" si="64"/>
        <v>0</v>
      </c>
      <c r="V672" s="107"/>
      <c r="W672" s="107"/>
      <c r="X672" s="107">
        <f t="shared" si="65"/>
        <v>0</v>
      </c>
      <c r="Y672" s="107"/>
      <c r="Z672" s="107"/>
      <c r="AA672" s="108">
        <f>C672+I672-L672-O672-U672-X672-R672</f>
        <v>1840000</v>
      </c>
      <c r="AB672" s="7"/>
    </row>
    <row r="673" spans="1:28" ht="15.75" hidden="1" customHeight="1" x14ac:dyDescent="0.25">
      <c r="A673" s="29">
        <v>45575</v>
      </c>
      <c r="B673" s="27" t="s">
        <v>287</v>
      </c>
      <c r="C673" s="27"/>
      <c r="D673" s="27" t="s">
        <v>52</v>
      </c>
      <c r="E673" s="27" t="s">
        <v>50</v>
      </c>
      <c r="F673" s="27">
        <v>100</v>
      </c>
      <c r="G673" s="27" t="s">
        <v>34</v>
      </c>
      <c r="H673" s="27">
        <v>3360</v>
      </c>
      <c r="I673" s="15">
        <f t="shared" si="60"/>
        <v>336000</v>
      </c>
      <c r="J673" s="32" t="s">
        <v>312</v>
      </c>
      <c r="K673" s="142"/>
      <c r="L673" s="136">
        <f t="shared" si="61"/>
        <v>0</v>
      </c>
      <c r="M673" s="136"/>
      <c r="N673" s="136"/>
      <c r="O673" s="136">
        <f t="shared" si="62"/>
        <v>336000</v>
      </c>
      <c r="P673" s="136">
        <v>336000</v>
      </c>
      <c r="Q673" s="136"/>
      <c r="R673" s="136">
        <f t="shared" si="63"/>
        <v>0</v>
      </c>
      <c r="S673" s="136"/>
      <c r="T673" s="136"/>
      <c r="U673" s="136">
        <f t="shared" si="64"/>
        <v>0</v>
      </c>
      <c r="V673" s="136"/>
      <c r="W673" s="136"/>
      <c r="X673" s="136">
        <f t="shared" si="65"/>
        <v>0</v>
      </c>
      <c r="Y673" s="136"/>
      <c r="Z673" s="136"/>
      <c r="AA673" s="137">
        <f>C673+I673-L673-O673-U673-X673-R673</f>
        <v>0</v>
      </c>
      <c r="AB673" s="138">
        <v>45582</v>
      </c>
    </row>
    <row r="674" spans="1:28" ht="15.75" hidden="1" customHeight="1" x14ac:dyDescent="0.25">
      <c r="A674" s="24">
        <v>45575</v>
      </c>
      <c r="B674" s="25" t="s">
        <v>159</v>
      </c>
      <c r="C674" s="25"/>
      <c r="D674" s="25" t="s">
        <v>52</v>
      </c>
      <c r="E674" s="25" t="s">
        <v>534</v>
      </c>
      <c r="F674" s="25">
        <v>3500</v>
      </c>
      <c r="G674" s="25" t="s">
        <v>34</v>
      </c>
      <c r="H674" s="25">
        <v>3160</v>
      </c>
      <c r="I674" s="11">
        <f t="shared" si="60"/>
        <v>11060000</v>
      </c>
      <c r="J674" s="31" t="s">
        <v>312</v>
      </c>
      <c r="K674" s="117"/>
      <c r="L674" s="107">
        <f t="shared" si="61"/>
        <v>0</v>
      </c>
      <c r="M674" s="107"/>
      <c r="N674" s="107"/>
      <c r="O674" s="107">
        <f t="shared" si="62"/>
        <v>11060000</v>
      </c>
      <c r="P674" s="107">
        <v>11060000</v>
      </c>
      <c r="Q674" s="107"/>
      <c r="R674" s="107">
        <f t="shared" si="63"/>
        <v>0</v>
      </c>
      <c r="S674" s="107"/>
      <c r="T674" s="107"/>
      <c r="U674" s="107">
        <f t="shared" si="64"/>
        <v>0</v>
      </c>
      <c r="V674" s="107"/>
      <c r="W674" s="107"/>
      <c r="X674" s="107">
        <f t="shared" si="65"/>
        <v>0</v>
      </c>
      <c r="Y674" s="107"/>
      <c r="Z674" s="107"/>
      <c r="AA674" s="108">
        <f>C674+I674-L674-O674-U674-X674-R674</f>
        <v>0</v>
      </c>
      <c r="AB674" s="7">
        <v>45575</v>
      </c>
    </row>
    <row r="675" spans="1:28" ht="15.75" hidden="1" customHeight="1" x14ac:dyDescent="0.25">
      <c r="A675" s="24">
        <v>45575</v>
      </c>
      <c r="B675" s="25" t="s">
        <v>159</v>
      </c>
      <c r="C675" s="25"/>
      <c r="D675" s="25" t="s">
        <v>52</v>
      </c>
      <c r="E675" s="25" t="s">
        <v>1320</v>
      </c>
      <c r="F675" s="25">
        <v>3</v>
      </c>
      <c r="G675" s="25" t="s">
        <v>39</v>
      </c>
      <c r="H675" s="25">
        <v>280000</v>
      </c>
      <c r="I675" s="11">
        <f t="shared" si="60"/>
        <v>840000</v>
      </c>
      <c r="J675" s="31" t="s">
        <v>312</v>
      </c>
      <c r="K675" s="117"/>
      <c r="L675" s="107">
        <f t="shared" si="61"/>
        <v>0</v>
      </c>
      <c r="M675" s="107"/>
      <c r="N675" s="107"/>
      <c r="O675" s="107">
        <f t="shared" si="62"/>
        <v>840000</v>
      </c>
      <c r="P675" s="107">
        <v>840000</v>
      </c>
      <c r="Q675" s="107"/>
      <c r="R675" s="107">
        <f t="shared" si="63"/>
        <v>0</v>
      </c>
      <c r="S675" s="107"/>
      <c r="T675" s="107"/>
      <c r="U675" s="107">
        <f t="shared" si="64"/>
        <v>0</v>
      </c>
      <c r="V675" s="107"/>
      <c r="W675" s="107"/>
      <c r="X675" s="107">
        <f t="shared" si="65"/>
        <v>0</v>
      </c>
      <c r="Y675" s="107"/>
      <c r="Z675" s="107"/>
      <c r="AA675" s="108">
        <f>C675+I675-L675-O675-U675-X675-R675</f>
        <v>0</v>
      </c>
      <c r="AB675" s="7">
        <v>45575</v>
      </c>
    </row>
    <row r="676" spans="1:28" ht="15.75" hidden="1" customHeight="1" x14ac:dyDescent="0.25">
      <c r="A676" s="24">
        <v>45575</v>
      </c>
      <c r="B676" s="25" t="s">
        <v>159</v>
      </c>
      <c r="C676" s="25"/>
      <c r="D676" s="25" t="s">
        <v>52</v>
      </c>
      <c r="E676" s="25" t="s">
        <v>1042</v>
      </c>
      <c r="F676" s="25">
        <v>3</v>
      </c>
      <c r="G676" s="25" t="s">
        <v>39</v>
      </c>
      <c r="H676" s="25">
        <v>175000</v>
      </c>
      <c r="I676" s="11">
        <f t="shared" si="60"/>
        <v>525000</v>
      </c>
      <c r="J676" s="31" t="s">
        <v>312</v>
      </c>
      <c r="K676" s="117"/>
      <c r="L676" s="107">
        <f t="shared" si="61"/>
        <v>0</v>
      </c>
      <c r="M676" s="107"/>
      <c r="N676" s="107"/>
      <c r="O676" s="107">
        <f t="shared" si="62"/>
        <v>525000</v>
      </c>
      <c r="P676" s="107">
        <v>525000</v>
      </c>
      <c r="Q676" s="107"/>
      <c r="R676" s="107">
        <f t="shared" si="63"/>
        <v>0</v>
      </c>
      <c r="S676" s="107"/>
      <c r="T676" s="107"/>
      <c r="U676" s="107">
        <f t="shared" si="64"/>
        <v>0</v>
      </c>
      <c r="V676" s="107"/>
      <c r="W676" s="107"/>
      <c r="X676" s="107">
        <f t="shared" si="65"/>
        <v>0</v>
      </c>
      <c r="Y676" s="107"/>
      <c r="Z676" s="107"/>
      <c r="AA676" s="108">
        <f>C676+I676-L676-O676-U676-X676-R676</f>
        <v>0</v>
      </c>
      <c r="AB676" s="7">
        <v>45575</v>
      </c>
    </row>
    <row r="677" spans="1:28" ht="15.75" hidden="1" customHeight="1" x14ac:dyDescent="0.25">
      <c r="A677" s="24">
        <v>45575</v>
      </c>
      <c r="B677" s="25" t="s">
        <v>159</v>
      </c>
      <c r="C677" s="25"/>
      <c r="D677" s="25" t="s">
        <v>52</v>
      </c>
      <c r="E677" s="25" t="s">
        <v>2045</v>
      </c>
      <c r="F677" s="25">
        <v>3</v>
      </c>
      <c r="G677" s="25" t="s">
        <v>39</v>
      </c>
      <c r="H677" s="25">
        <v>280000</v>
      </c>
      <c r="I677" s="11">
        <f t="shared" si="60"/>
        <v>840000</v>
      </c>
      <c r="J677" s="31" t="s">
        <v>312</v>
      </c>
      <c r="K677" s="117"/>
      <c r="L677" s="107">
        <f t="shared" si="61"/>
        <v>0</v>
      </c>
      <c r="M677" s="107"/>
      <c r="N677" s="107"/>
      <c r="O677" s="107">
        <f t="shared" si="62"/>
        <v>840000</v>
      </c>
      <c r="P677" s="107">
        <v>840000</v>
      </c>
      <c r="Q677" s="107"/>
      <c r="R677" s="107">
        <f t="shared" si="63"/>
        <v>0</v>
      </c>
      <c r="S677" s="107"/>
      <c r="T677" s="107"/>
      <c r="U677" s="107">
        <f t="shared" si="64"/>
        <v>0</v>
      </c>
      <c r="V677" s="107"/>
      <c r="W677" s="107"/>
      <c r="X677" s="107">
        <f t="shared" si="65"/>
        <v>0</v>
      </c>
      <c r="Y677" s="107"/>
      <c r="Z677" s="107"/>
      <c r="AA677" s="108">
        <f>C677+I677-L677-O677-U677-X677-R677</f>
        <v>0</v>
      </c>
      <c r="AB677" s="7">
        <v>45575</v>
      </c>
    </row>
    <row r="678" spans="1:28" ht="15.75" hidden="1" customHeight="1" x14ac:dyDescent="0.25">
      <c r="A678" s="24">
        <v>45575</v>
      </c>
      <c r="B678" s="25" t="s">
        <v>159</v>
      </c>
      <c r="C678" s="25"/>
      <c r="D678" s="25" t="s">
        <v>52</v>
      </c>
      <c r="E678" s="25" t="s">
        <v>210</v>
      </c>
      <c r="F678" s="25">
        <v>1</v>
      </c>
      <c r="G678" s="25" t="s">
        <v>39</v>
      </c>
      <c r="H678" s="25">
        <v>170000</v>
      </c>
      <c r="I678" s="11">
        <f t="shared" si="60"/>
        <v>170000</v>
      </c>
      <c r="J678" s="31" t="s">
        <v>312</v>
      </c>
      <c r="K678" s="117"/>
      <c r="L678" s="107">
        <f t="shared" si="61"/>
        <v>0</v>
      </c>
      <c r="M678" s="107"/>
      <c r="N678" s="107"/>
      <c r="O678" s="107">
        <f t="shared" si="62"/>
        <v>170000</v>
      </c>
      <c r="P678" s="107">
        <v>170000</v>
      </c>
      <c r="Q678" s="107"/>
      <c r="R678" s="107">
        <f t="shared" si="63"/>
        <v>0</v>
      </c>
      <c r="S678" s="107"/>
      <c r="T678" s="107"/>
      <c r="U678" s="107">
        <f t="shared" si="64"/>
        <v>0</v>
      </c>
      <c r="V678" s="107"/>
      <c r="W678" s="107"/>
      <c r="X678" s="107">
        <f t="shared" si="65"/>
        <v>0</v>
      </c>
      <c r="Y678" s="107"/>
      <c r="Z678" s="107"/>
      <c r="AA678" s="108">
        <f>C678+I678-L678-O678-U678-X678-R678</f>
        <v>0</v>
      </c>
      <c r="AB678" s="7">
        <v>45575</v>
      </c>
    </row>
    <row r="679" spans="1:28" ht="15.75" hidden="1" customHeight="1" x14ac:dyDescent="0.25">
      <c r="A679" s="24">
        <v>45575</v>
      </c>
      <c r="B679" s="25" t="s">
        <v>256</v>
      </c>
      <c r="C679" s="25"/>
      <c r="D679" s="25" t="s">
        <v>52</v>
      </c>
      <c r="E679" s="25" t="s">
        <v>1981</v>
      </c>
      <c r="F679" s="25">
        <v>10</v>
      </c>
      <c r="G679" s="25" t="s">
        <v>77</v>
      </c>
      <c r="H679" s="25">
        <v>23000</v>
      </c>
      <c r="I679" s="11">
        <f t="shared" si="60"/>
        <v>230000</v>
      </c>
      <c r="J679" s="31" t="s">
        <v>312</v>
      </c>
      <c r="K679" s="117"/>
      <c r="L679" s="107">
        <f t="shared" si="61"/>
        <v>0</v>
      </c>
      <c r="M679" s="107"/>
      <c r="N679" s="107"/>
      <c r="O679" s="107">
        <f t="shared" si="62"/>
        <v>230000</v>
      </c>
      <c r="P679" s="107">
        <v>230000</v>
      </c>
      <c r="Q679" s="107"/>
      <c r="R679" s="107">
        <f t="shared" si="63"/>
        <v>0</v>
      </c>
      <c r="S679" s="107"/>
      <c r="T679" s="107"/>
      <c r="U679" s="107">
        <f t="shared" si="64"/>
        <v>0</v>
      </c>
      <c r="V679" s="107"/>
      <c r="W679" s="107"/>
      <c r="X679" s="107">
        <f t="shared" si="65"/>
        <v>0</v>
      </c>
      <c r="Y679" s="107"/>
      <c r="Z679" s="107"/>
      <c r="AA679" s="108">
        <f>C679+I679-L679-O679-U679-X679-R679</f>
        <v>0</v>
      </c>
      <c r="AB679" s="7">
        <v>45590</v>
      </c>
    </row>
    <row r="680" spans="1:28" ht="15.75" hidden="1" customHeight="1" x14ac:dyDescent="0.25">
      <c r="A680" s="24">
        <v>45575</v>
      </c>
      <c r="B680" s="25" t="s">
        <v>256</v>
      </c>
      <c r="C680" s="25"/>
      <c r="D680" s="25" t="s">
        <v>52</v>
      </c>
      <c r="E680" s="25" t="s">
        <v>217</v>
      </c>
      <c r="F680" s="25">
        <v>2.5</v>
      </c>
      <c r="G680" s="25" t="s">
        <v>39</v>
      </c>
      <c r="H680" s="25">
        <v>90000</v>
      </c>
      <c r="I680" s="11">
        <f t="shared" si="60"/>
        <v>225000</v>
      </c>
      <c r="J680" s="31" t="s">
        <v>312</v>
      </c>
      <c r="K680" s="117"/>
      <c r="L680" s="107">
        <f t="shared" si="61"/>
        <v>0</v>
      </c>
      <c r="M680" s="107"/>
      <c r="N680" s="107"/>
      <c r="O680" s="107">
        <f t="shared" si="62"/>
        <v>225000</v>
      </c>
      <c r="P680" s="107">
        <v>225000</v>
      </c>
      <c r="Q680" s="107"/>
      <c r="R680" s="107">
        <f t="shared" si="63"/>
        <v>0</v>
      </c>
      <c r="S680" s="107"/>
      <c r="T680" s="107"/>
      <c r="U680" s="107">
        <f t="shared" si="64"/>
        <v>0</v>
      </c>
      <c r="V680" s="107"/>
      <c r="W680" s="107"/>
      <c r="X680" s="107">
        <f t="shared" si="65"/>
        <v>0</v>
      </c>
      <c r="Y680" s="107"/>
      <c r="Z680" s="107"/>
      <c r="AA680" s="108">
        <f>C680+I680-L680-O680-U680-X680-R680</f>
        <v>0</v>
      </c>
      <c r="AB680" s="7">
        <v>45590</v>
      </c>
    </row>
    <row r="681" spans="1:28" ht="15.75" hidden="1" customHeight="1" x14ac:dyDescent="0.25">
      <c r="A681" s="24">
        <v>45575</v>
      </c>
      <c r="B681" s="25" t="s">
        <v>371</v>
      </c>
      <c r="C681" s="25"/>
      <c r="D681" s="25" t="s">
        <v>52</v>
      </c>
      <c r="E681" s="25" t="s">
        <v>185</v>
      </c>
      <c r="F681" s="25">
        <v>2100</v>
      </c>
      <c r="G681" s="25" t="s">
        <v>34</v>
      </c>
      <c r="H681" s="25">
        <v>1700</v>
      </c>
      <c r="I681" s="11">
        <f t="shared" si="60"/>
        <v>3570000</v>
      </c>
      <c r="J681" s="31" t="s">
        <v>312</v>
      </c>
      <c r="K681" s="117"/>
      <c r="L681" s="107">
        <f t="shared" si="61"/>
        <v>0</v>
      </c>
      <c r="M681" s="107"/>
      <c r="N681" s="107"/>
      <c r="O681" s="107">
        <f t="shared" si="62"/>
        <v>3570000</v>
      </c>
      <c r="P681" s="107">
        <v>3570000</v>
      </c>
      <c r="Q681" s="107"/>
      <c r="R681" s="107">
        <f t="shared" si="63"/>
        <v>0</v>
      </c>
      <c r="S681" s="107"/>
      <c r="T681" s="107"/>
      <c r="U681" s="107">
        <f t="shared" si="64"/>
        <v>0</v>
      </c>
      <c r="V681" s="107"/>
      <c r="W681" s="107"/>
      <c r="X681" s="107">
        <f t="shared" si="65"/>
        <v>0</v>
      </c>
      <c r="Y681" s="107"/>
      <c r="Z681" s="107"/>
      <c r="AA681" s="108">
        <f>C681+I681-L681-O681-U681-X681-R681</f>
        <v>0</v>
      </c>
      <c r="AB681" s="7">
        <v>45575</v>
      </c>
    </row>
    <row r="682" spans="1:28" ht="15.75" hidden="1" customHeight="1" x14ac:dyDescent="0.25">
      <c r="A682" s="24">
        <v>45575</v>
      </c>
      <c r="B682" s="25" t="s">
        <v>371</v>
      </c>
      <c r="C682" s="25"/>
      <c r="D682" s="25" t="s">
        <v>52</v>
      </c>
      <c r="E682" s="25" t="s">
        <v>302</v>
      </c>
      <c r="F682" s="25">
        <v>3</v>
      </c>
      <c r="G682" s="25" t="s">
        <v>303</v>
      </c>
      <c r="H682" s="25">
        <v>1200000</v>
      </c>
      <c r="I682" s="11">
        <f t="shared" si="60"/>
        <v>3600000</v>
      </c>
      <c r="J682" s="31" t="s">
        <v>312</v>
      </c>
      <c r="K682" s="117"/>
      <c r="L682" s="107">
        <f t="shared" si="61"/>
        <v>0</v>
      </c>
      <c r="M682" s="107"/>
      <c r="N682" s="107"/>
      <c r="O682" s="107">
        <f t="shared" si="62"/>
        <v>3600000</v>
      </c>
      <c r="P682" s="107">
        <v>3600000</v>
      </c>
      <c r="Q682" s="107"/>
      <c r="R682" s="107">
        <f t="shared" si="63"/>
        <v>0</v>
      </c>
      <c r="S682" s="107"/>
      <c r="T682" s="107"/>
      <c r="U682" s="107">
        <f t="shared" si="64"/>
        <v>0</v>
      </c>
      <c r="V682" s="107"/>
      <c r="W682" s="107"/>
      <c r="X682" s="107">
        <f t="shared" si="65"/>
        <v>0</v>
      </c>
      <c r="Y682" s="107"/>
      <c r="Z682" s="107"/>
      <c r="AA682" s="108">
        <f>C682+I682-L682-O682-U682-X682-R682</f>
        <v>0</v>
      </c>
      <c r="AB682" s="7">
        <v>45575</v>
      </c>
    </row>
    <row r="683" spans="1:28" ht="15.75" hidden="1" customHeight="1" x14ac:dyDescent="0.25">
      <c r="A683" s="24">
        <v>45575</v>
      </c>
      <c r="B683" s="25" t="s">
        <v>371</v>
      </c>
      <c r="C683" s="25"/>
      <c r="D683" s="25" t="s">
        <v>52</v>
      </c>
      <c r="E683" s="25" t="s">
        <v>165</v>
      </c>
      <c r="F683" s="25">
        <v>2</v>
      </c>
      <c r="G683" s="25" t="s">
        <v>303</v>
      </c>
      <c r="H683" s="25">
        <v>1200000</v>
      </c>
      <c r="I683" s="11">
        <f t="shared" si="60"/>
        <v>2400000</v>
      </c>
      <c r="J683" s="31" t="s">
        <v>312</v>
      </c>
      <c r="K683" s="117"/>
      <c r="L683" s="107">
        <f t="shared" si="61"/>
        <v>0</v>
      </c>
      <c r="M683" s="107"/>
      <c r="N683" s="107"/>
      <c r="O683" s="107">
        <f t="shared" si="62"/>
        <v>2400000</v>
      </c>
      <c r="P683" s="107">
        <v>2400000</v>
      </c>
      <c r="Q683" s="107"/>
      <c r="R683" s="107">
        <f t="shared" si="63"/>
        <v>0</v>
      </c>
      <c r="S683" s="107"/>
      <c r="T683" s="107"/>
      <c r="U683" s="107">
        <f t="shared" si="64"/>
        <v>0</v>
      </c>
      <c r="V683" s="107"/>
      <c r="W683" s="107"/>
      <c r="X683" s="107">
        <f t="shared" si="65"/>
        <v>0</v>
      </c>
      <c r="Y683" s="107"/>
      <c r="Z683" s="107"/>
      <c r="AA683" s="108">
        <f>C683+I683-L683-O683-U683-X683-R683</f>
        <v>0</v>
      </c>
      <c r="AB683" s="7">
        <v>45575</v>
      </c>
    </row>
    <row r="684" spans="1:28" ht="15.75" hidden="1" customHeight="1" x14ac:dyDescent="0.25">
      <c r="A684" s="24">
        <v>45575</v>
      </c>
      <c r="B684" s="25" t="s">
        <v>516</v>
      </c>
      <c r="C684" s="25"/>
      <c r="D684" s="25" t="s">
        <v>52</v>
      </c>
      <c r="E684" s="25" t="s">
        <v>298</v>
      </c>
      <c r="F684" s="25">
        <v>400</v>
      </c>
      <c r="G684" s="25" t="s">
        <v>34</v>
      </c>
      <c r="H684" s="25">
        <v>3900</v>
      </c>
      <c r="I684" s="11">
        <f t="shared" si="60"/>
        <v>1560000</v>
      </c>
      <c r="J684" s="31" t="s">
        <v>312</v>
      </c>
      <c r="K684" s="117"/>
      <c r="L684" s="107">
        <f t="shared" si="61"/>
        <v>0</v>
      </c>
      <c r="M684" s="107"/>
      <c r="N684" s="107"/>
      <c r="O684" s="107">
        <f t="shared" si="62"/>
        <v>0</v>
      </c>
      <c r="P684" s="107"/>
      <c r="Q684" s="107"/>
      <c r="R684" s="107">
        <f t="shared" si="63"/>
        <v>0</v>
      </c>
      <c r="S684" s="107"/>
      <c r="T684" s="107"/>
      <c r="U684" s="107">
        <f t="shared" si="64"/>
        <v>1560000</v>
      </c>
      <c r="V684" s="107">
        <v>1560000</v>
      </c>
      <c r="W684" s="107"/>
      <c r="X684" s="107">
        <f t="shared" si="65"/>
        <v>0</v>
      </c>
      <c r="Y684" s="107"/>
      <c r="Z684" s="107"/>
      <c r="AA684" s="108">
        <f>C684+I684-L684-O684-U684-X684-R684</f>
        <v>0</v>
      </c>
      <c r="AB684" s="7">
        <v>45575</v>
      </c>
    </row>
    <row r="685" spans="1:28" ht="15.75" hidden="1" customHeight="1" x14ac:dyDescent="0.25">
      <c r="A685" s="24">
        <v>45575</v>
      </c>
      <c r="B685" s="50" t="s">
        <v>171</v>
      </c>
      <c r="C685" s="25"/>
      <c r="D685" s="25" t="s">
        <v>52</v>
      </c>
      <c r="E685" s="25" t="s">
        <v>53</v>
      </c>
      <c r="F685" s="25">
        <v>1</v>
      </c>
      <c r="G685" s="25" t="s">
        <v>23</v>
      </c>
      <c r="H685" s="25">
        <v>365000</v>
      </c>
      <c r="I685" s="11">
        <f t="shared" si="60"/>
        <v>365000</v>
      </c>
      <c r="J685" s="31" t="s">
        <v>324</v>
      </c>
      <c r="K685" s="117"/>
      <c r="L685" s="107">
        <f t="shared" si="61"/>
        <v>365000</v>
      </c>
      <c r="M685" s="107">
        <v>365000</v>
      </c>
      <c r="N685" s="107"/>
      <c r="O685" s="107">
        <f t="shared" si="62"/>
        <v>0</v>
      </c>
      <c r="P685" s="107"/>
      <c r="Q685" s="107"/>
      <c r="R685" s="107">
        <f t="shared" si="63"/>
        <v>0</v>
      </c>
      <c r="S685" s="107"/>
      <c r="T685" s="107"/>
      <c r="U685" s="107">
        <f t="shared" si="64"/>
        <v>0</v>
      </c>
      <c r="V685" s="107"/>
      <c r="W685" s="107"/>
      <c r="X685" s="107">
        <f t="shared" si="65"/>
        <v>0</v>
      </c>
      <c r="Y685" s="107"/>
      <c r="Z685" s="107"/>
      <c r="AA685" s="108">
        <f>C685+I685-L685-O685-U685-X685-R685</f>
        <v>0</v>
      </c>
      <c r="AB685" s="7">
        <v>45575</v>
      </c>
    </row>
    <row r="686" spans="1:28" ht="15.75" hidden="1" customHeight="1" x14ac:dyDescent="0.25">
      <c r="A686" s="24">
        <v>45575</v>
      </c>
      <c r="B686" s="125" t="s">
        <v>780</v>
      </c>
      <c r="C686" s="25"/>
      <c r="D686" s="25" t="s">
        <v>52</v>
      </c>
      <c r="E686" s="25" t="s">
        <v>108</v>
      </c>
      <c r="F686" s="25">
        <v>400</v>
      </c>
      <c r="G686" s="25" t="s">
        <v>34</v>
      </c>
      <c r="H686" s="25">
        <v>1900</v>
      </c>
      <c r="I686" s="11">
        <f t="shared" si="60"/>
        <v>760000</v>
      </c>
      <c r="J686" s="31" t="s">
        <v>324</v>
      </c>
      <c r="K686" s="117"/>
      <c r="L686" s="107">
        <f t="shared" si="61"/>
        <v>760000</v>
      </c>
      <c r="M686" s="107">
        <v>760000</v>
      </c>
      <c r="N686" s="107"/>
      <c r="O686" s="107">
        <f t="shared" si="62"/>
        <v>0</v>
      </c>
      <c r="P686" s="107"/>
      <c r="Q686" s="107"/>
      <c r="R686" s="107">
        <f t="shared" si="63"/>
        <v>0</v>
      </c>
      <c r="S686" s="107"/>
      <c r="T686" s="107"/>
      <c r="U686" s="107">
        <f t="shared" si="64"/>
        <v>0</v>
      </c>
      <c r="V686" s="107"/>
      <c r="W686" s="107"/>
      <c r="X686" s="107">
        <f t="shared" si="65"/>
        <v>0</v>
      </c>
      <c r="Y686" s="107"/>
      <c r="Z686" s="107"/>
      <c r="AA686" s="108">
        <f>C686+I686-L686-O686-U686-X686-R686</f>
        <v>0</v>
      </c>
      <c r="AB686" s="7">
        <v>45575</v>
      </c>
    </row>
    <row r="687" spans="1:28" ht="15.75" hidden="1" customHeight="1" x14ac:dyDescent="0.25">
      <c r="A687" s="24">
        <v>45575</v>
      </c>
      <c r="B687" s="50" t="s">
        <v>744</v>
      </c>
      <c r="C687" s="25"/>
      <c r="D687" s="25" t="s">
        <v>52</v>
      </c>
      <c r="E687" s="25" t="s">
        <v>192</v>
      </c>
      <c r="F687" s="25">
        <v>100</v>
      </c>
      <c r="G687" s="25" t="s">
        <v>34</v>
      </c>
      <c r="H687" s="25">
        <v>2500</v>
      </c>
      <c r="I687" s="11">
        <f t="shared" ref="I687:I750" si="66">F687*H687</f>
        <v>250000</v>
      </c>
      <c r="J687" s="31" t="s">
        <v>324</v>
      </c>
      <c r="K687" s="117"/>
      <c r="L687" s="107">
        <f t="shared" ref="L687:L750" si="67">M687+N687</f>
        <v>0</v>
      </c>
      <c r="M687" s="107"/>
      <c r="N687" s="107"/>
      <c r="O687" s="107">
        <f t="shared" ref="O687:O750" si="68">P687+Q687</f>
        <v>0</v>
      </c>
      <c r="P687" s="107"/>
      <c r="Q687" s="107"/>
      <c r="R687" s="107">
        <f t="shared" ref="R687:R750" si="69">S687+T687</f>
        <v>0</v>
      </c>
      <c r="S687" s="107"/>
      <c r="T687" s="107"/>
      <c r="U687" s="107">
        <f t="shared" ref="U687:U750" si="70">V687+W687</f>
        <v>250000</v>
      </c>
      <c r="V687" s="107">
        <v>250000</v>
      </c>
      <c r="W687" s="107"/>
      <c r="X687" s="107">
        <f t="shared" ref="X687:X750" si="71">Y687+Z687</f>
        <v>0</v>
      </c>
      <c r="Y687" s="107"/>
      <c r="Z687" s="107"/>
      <c r="AA687" s="108">
        <f>C687+I687-L687-O687-U687-X687-R687</f>
        <v>0</v>
      </c>
      <c r="AB687" s="7">
        <v>45575</v>
      </c>
    </row>
    <row r="688" spans="1:28" ht="15.75" hidden="1" customHeight="1" x14ac:dyDescent="0.25">
      <c r="A688" s="24">
        <v>45575</v>
      </c>
      <c r="B688" s="50" t="s">
        <v>744</v>
      </c>
      <c r="C688" s="25"/>
      <c r="D688" s="25" t="s">
        <v>52</v>
      </c>
      <c r="E688" s="25" t="s">
        <v>50</v>
      </c>
      <c r="F688" s="25">
        <v>100</v>
      </c>
      <c r="G688" s="25" t="s">
        <v>34</v>
      </c>
      <c r="H688" s="25">
        <v>3360</v>
      </c>
      <c r="I688" s="11">
        <f t="shared" si="66"/>
        <v>336000</v>
      </c>
      <c r="J688" s="31" t="s">
        <v>324</v>
      </c>
      <c r="K688" s="117"/>
      <c r="L688" s="107">
        <f t="shared" si="67"/>
        <v>0</v>
      </c>
      <c r="M688" s="107"/>
      <c r="N688" s="107"/>
      <c r="O688" s="107">
        <f t="shared" si="68"/>
        <v>0</v>
      </c>
      <c r="P688" s="107"/>
      <c r="Q688" s="107"/>
      <c r="R688" s="107">
        <f t="shared" si="69"/>
        <v>0</v>
      </c>
      <c r="S688" s="107"/>
      <c r="T688" s="107"/>
      <c r="U688" s="107">
        <f t="shared" si="70"/>
        <v>336000</v>
      </c>
      <c r="V688" s="107">
        <v>336000</v>
      </c>
      <c r="W688" s="107"/>
      <c r="X688" s="107">
        <f t="shared" si="71"/>
        <v>0</v>
      </c>
      <c r="Y688" s="107"/>
      <c r="Z688" s="107"/>
      <c r="AA688" s="108">
        <f>C688+I688-L688-O688-U688-X688-R688</f>
        <v>0</v>
      </c>
      <c r="AB688" s="7">
        <v>45575</v>
      </c>
    </row>
    <row r="689" spans="1:28" ht="15.75" hidden="1" customHeight="1" x14ac:dyDescent="0.25">
      <c r="A689" s="24">
        <v>45575</v>
      </c>
      <c r="B689" s="50" t="s">
        <v>744</v>
      </c>
      <c r="C689" s="25"/>
      <c r="D689" s="25" t="s">
        <v>52</v>
      </c>
      <c r="E689" s="25" t="s">
        <v>44</v>
      </c>
      <c r="F689" s="25">
        <v>500</v>
      </c>
      <c r="G689" s="25" t="s">
        <v>34</v>
      </c>
      <c r="H689" s="25">
        <v>860</v>
      </c>
      <c r="I689" s="11">
        <f t="shared" si="66"/>
        <v>430000</v>
      </c>
      <c r="J689" s="31" t="s">
        <v>324</v>
      </c>
      <c r="K689" s="117"/>
      <c r="L689" s="107">
        <f t="shared" si="67"/>
        <v>0</v>
      </c>
      <c r="M689" s="107"/>
      <c r="N689" s="107"/>
      <c r="O689" s="107">
        <f t="shared" si="68"/>
        <v>0</v>
      </c>
      <c r="P689" s="107"/>
      <c r="Q689" s="107"/>
      <c r="R689" s="107">
        <f t="shared" si="69"/>
        <v>0</v>
      </c>
      <c r="S689" s="107"/>
      <c r="T689" s="107"/>
      <c r="U689" s="107">
        <f t="shared" si="70"/>
        <v>430000</v>
      </c>
      <c r="V689" s="107">
        <v>430000</v>
      </c>
      <c r="W689" s="107"/>
      <c r="X689" s="107">
        <f t="shared" si="71"/>
        <v>0</v>
      </c>
      <c r="Y689" s="107"/>
      <c r="Z689" s="107"/>
      <c r="AA689" s="108">
        <f>C689+I689-L689-O689-U689-X689-R689</f>
        <v>0</v>
      </c>
      <c r="AB689" s="7">
        <v>45575</v>
      </c>
    </row>
    <row r="690" spans="1:28" ht="15.75" hidden="1" customHeight="1" x14ac:dyDescent="0.25">
      <c r="A690" s="24">
        <v>45575</v>
      </c>
      <c r="B690" s="125" t="s">
        <v>99</v>
      </c>
      <c r="C690" s="25"/>
      <c r="D690" s="25"/>
      <c r="E690" s="25" t="s">
        <v>197</v>
      </c>
      <c r="F690" s="25">
        <v>50.3</v>
      </c>
      <c r="G690" s="25" t="s">
        <v>39</v>
      </c>
      <c r="H690" s="25"/>
      <c r="I690" s="11">
        <f t="shared" si="66"/>
        <v>0</v>
      </c>
      <c r="J690" s="26" t="s">
        <v>28</v>
      </c>
      <c r="K690" s="117"/>
      <c r="L690" s="107">
        <f t="shared" si="67"/>
        <v>0</v>
      </c>
      <c r="M690" s="107"/>
      <c r="N690" s="107"/>
      <c r="O690" s="107">
        <f t="shared" si="68"/>
        <v>0</v>
      </c>
      <c r="P690" s="107"/>
      <c r="Q690" s="107"/>
      <c r="R690" s="107">
        <f t="shared" si="69"/>
        <v>0</v>
      </c>
      <c r="S690" s="107"/>
      <c r="T690" s="107"/>
      <c r="U690" s="107">
        <f t="shared" si="70"/>
        <v>0</v>
      </c>
      <c r="V690" s="107"/>
      <c r="W690" s="107"/>
      <c r="X690" s="107">
        <f t="shared" si="71"/>
        <v>0</v>
      </c>
      <c r="Y690" s="107"/>
      <c r="Z690" s="107"/>
      <c r="AA690" s="108">
        <f>C690+I690-L690-O690-U690-X690-R690</f>
        <v>0</v>
      </c>
      <c r="AB690" s="7"/>
    </row>
    <row r="691" spans="1:28" ht="15.75" hidden="1" customHeight="1" x14ac:dyDescent="0.25">
      <c r="A691" s="24">
        <v>45575</v>
      </c>
      <c r="B691" s="125" t="s">
        <v>99</v>
      </c>
      <c r="C691" s="25"/>
      <c r="D691" s="25"/>
      <c r="E691" s="25" t="s">
        <v>120</v>
      </c>
      <c r="F691" s="25">
        <v>24.2</v>
      </c>
      <c r="G691" s="25" t="s">
        <v>39</v>
      </c>
      <c r="H691" s="25"/>
      <c r="I691" s="11">
        <f t="shared" si="66"/>
        <v>0</v>
      </c>
      <c r="J691" s="26" t="s">
        <v>28</v>
      </c>
      <c r="K691" s="117"/>
      <c r="L691" s="107">
        <f t="shared" si="67"/>
        <v>0</v>
      </c>
      <c r="M691" s="107"/>
      <c r="N691" s="107"/>
      <c r="O691" s="107">
        <f t="shared" si="68"/>
        <v>0</v>
      </c>
      <c r="P691" s="107"/>
      <c r="Q691" s="107"/>
      <c r="R691" s="107">
        <f t="shared" si="69"/>
        <v>0</v>
      </c>
      <c r="S691" s="107"/>
      <c r="T691" s="107"/>
      <c r="U691" s="107">
        <f t="shared" si="70"/>
        <v>0</v>
      </c>
      <c r="V691" s="107"/>
      <c r="W691" s="107"/>
      <c r="X691" s="107">
        <f t="shared" si="71"/>
        <v>0</v>
      </c>
      <c r="Y691" s="107"/>
      <c r="Z691" s="107"/>
      <c r="AA691" s="108">
        <f>C691+I691-L691-O691-U691-X691-R691</f>
        <v>0</v>
      </c>
      <c r="AB691" s="7"/>
    </row>
    <row r="692" spans="1:28" ht="15.75" hidden="1" customHeight="1" x14ac:dyDescent="0.25">
      <c r="A692" s="24">
        <v>45575</v>
      </c>
      <c r="B692" s="125" t="s">
        <v>675</v>
      </c>
      <c r="C692" s="25"/>
      <c r="D692" s="25" t="s">
        <v>52</v>
      </c>
      <c r="E692" s="25" t="s">
        <v>108</v>
      </c>
      <c r="F692" s="25">
        <v>12000</v>
      </c>
      <c r="G692" s="25" t="s">
        <v>34</v>
      </c>
      <c r="H692" s="25">
        <v>1800</v>
      </c>
      <c r="I692" s="11">
        <f t="shared" si="66"/>
        <v>21600000</v>
      </c>
      <c r="J692" s="38" t="s">
        <v>78</v>
      </c>
      <c r="K692" s="117"/>
      <c r="L692" s="107">
        <f t="shared" si="67"/>
        <v>0</v>
      </c>
      <c r="M692" s="107"/>
      <c r="N692" s="107"/>
      <c r="O692" s="107">
        <f t="shared" si="68"/>
        <v>10800000</v>
      </c>
      <c r="P692" s="107">
        <v>10800000</v>
      </c>
      <c r="Q692" s="107"/>
      <c r="R692" s="107">
        <f t="shared" si="69"/>
        <v>0</v>
      </c>
      <c r="S692" s="107"/>
      <c r="T692" s="107"/>
      <c r="U692" s="107">
        <f t="shared" si="70"/>
        <v>0</v>
      </c>
      <c r="V692" s="107"/>
      <c r="W692" s="107"/>
      <c r="X692" s="107">
        <f t="shared" si="71"/>
        <v>0</v>
      </c>
      <c r="Y692" s="107"/>
      <c r="Z692" s="107"/>
      <c r="AA692" s="108">
        <f>C692+I692-L692-O692-U692-X692-R692</f>
        <v>10800000</v>
      </c>
      <c r="AB692" s="7">
        <v>45594</v>
      </c>
    </row>
    <row r="693" spans="1:28" ht="15.75" hidden="1" customHeight="1" x14ac:dyDescent="0.25">
      <c r="A693" s="29">
        <v>45575</v>
      </c>
      <c r="B693" s="51" t="s">
        <v>307</v>
      </c>
      <c r="C693" s="27"/>
      <c r="D693" s="27" t="s">
        <v>52</v>
      </c>
      <c r="E693" s="27" t="s">
        <v>154</v>
      </c>
      <c r="F693" s="27">
        <v>500</v>
      </c>
      <c r="G693" s="27" t="s">
        <v>34</v>
      </c>
      <c r="H693" s="27">
        <v>1900</v>
      </c>
      <c r="I693" s="15">
        <f t="shared" si="66"/>
        <v>950000</v>
      </c>
      <c r="J693" s="32" t="s">
        <v>324</v>
      </c>
      <c r="K693" s="142"/>
      <c r="L693" s="136">
        <f t="shared" si="67"/>
        <v>134000</v>
      </c>
      <c r="M693" s="136">
        <v>134000</v>
      </c>
      <c r="N693" s="136"/>
      <c r="O693" s="136">
        <f t="shared" si="68"/>
        <v>0</v>
      </c>
      <c r="P693" s="136"/>
      <c r="Q693" s="136"/>
      <c r="R693" s="136">
        <f t="shared" si="69"/>
        <v>816000</v>
      </c>
      <c r="S693" s="136">
        <v>816000</v>
      </c>
      <c r="T693" s="136"/>
      <c r="U693" s="136">
        <f t="shared" si="70"/>
        <v>0</v>
      </c>
      <c r="V693" s="136"/>
      <c r="W693" s="136"/>
      <c r="X693" s="136">
        <f t="shared" si="71"/>
        <v>0</v>
      </c>
      <c r="Y693" s="136"/>
      <c r="Z693" s="136"/>
      <c r="AA693" s="137">
        <f>C693+I693-L693-O693-U693-X693-R693</f>
        <v>0</v>
      </c>
      <c r="AB693" s="138">
        <v>45575</v>
      </c>
    </row>
    <row r="694" spans="1:28" ht="15.75" hidden="1" customHeight="1" x14ac:dyDescent="0.25">
      <c r="A694" s="24">
        <v>45575</v>
      </c>
      <c r="B694" s="50" t="s">
        <v>41</v>
      </c>
      <c r="C694" s="25"/>
      <c r="D694" s="25" t="s">
        <v>52</v>
      </c>
      <c r="E694" s="25" t="s">
        <v>108</v>
      </c>
      <c r="F694" s="25">
        <v>3000</v>
      </c>
      <c r="G694" s="25" t="s">
        <v>34</v>
      </c>
      <c r="H694" s="25">
        <v>1800</v>
      </c>
      <c r="I694" s="11">
        <f t="shared" si="66"/>
        <v>5400000</v>
      </c>
      <c r="J694" s="12" t="s">
        <v>324</v>
      </c>
      <c r="K694" s="117"/>
      <c r="L694" s="107">
        <f t="shared" si="67"/>
        <v>5400000</v>
      </c>
      <c r="M694" s="107">
        <v>350000</v>
      </c>
      <c r="N694" s="107">
        <v>5050000</v>
      </c>
      <c r="O694" s="107">
        <f t="shared" si="68"/>
        <v>0</v>
      </c>
      <c r="P694" s="107"/>
      <c r="Q694" s="107"/>
      <c r="R694" s="107">
        <f t="shared" si="69"/>
        <v>0</v>
      </c>
      <c r="S694" s="107"/>
      <c r="T694" s="107"/>
      <c r="U694" s="107">
        <f t="shared" si="70"/>
        <v>0</v>
      </c>
      <c r="V694" s="107"/>
      <c r="W694" s="107"/>
      <c r="X694" s="107">
        <f t="shared" si="71"/>
        <v>0</v>
      </c>
      <c r="Y694" s="107"/>
      <c r="Z694" s="107"/>
      <c r="AA694" s="108">
        <f>C694+I694-L694-O694-U694-X694-R694</f>
        <v>0</v>
      </c>
      <c r="AB694" s="7">
        <v>45579</v>
      </c>
    </row>
    <row r="695" spans="1:28" ht="15.75" hidden="1" customHeight="1" x14ac:dyDescent="0.25">
      <c r="A695" s="24">
        <v>45575</v>
      </c>
      <c r="B695" s="25" t="s">
        <v>472</v>
      </c>
      <c r="C695" s="25"/>
      <c r="D695" s="25" t="s">
        <v>52</v>
      </c>
      <c r="E695" s="25" t="s">
        <v>163</v>
      </c>
      <c r="F695" s="25">
        <v>24</v>
      </c>
      <c r="G695" s="25" t="s">
        <v>39</v>
      </c>
      <c r="H695" s="25">
        <v>135000</v>
      </c>
      <c r="I695" s="11">
        <f t="shared" si="66"/>
        <v>3240000</v>
      </c>
      <c r="J695" s="31" t="s">
        <v>312</v>
      </c>
      <c r="K695" s="117"/>
      <c r="L695" s="107">
        <f t="shared" si="67"/>
        <v>0</v>
      </c>
      <c r="M695" s="107"/>
      <c r="N695" s="107"/>
      <c r="O695" s="107">
        <f t="shared" si="68"/>
        <v>3240000</v>
      </c>
      <c r="P695" s="107">
        <v>3240000</v>
      </c>
      <c r="Q695" s="107"/>
      <c r="R695" s="107">
        <f t="shared" si="69"/>
        <v>0</v>
      </c>
      <c r="S695" s="107"/>
      <c r="T695" s="107"/>
      <c r="U695" s="107">
        <f t="shared" si="70"/>
        <v>0</v>
      </c>
      <c r="V695" s="107"/>
      <c r="W695" s="107"/>
      <c r="X695" s="107">
        <f t="shared" si="71"/>
        <v>0</v>
      </c>
      <c r="Y695" s="107"/>
      <c r="Z695" s="107"/>
      <c r="AA695" s="108">
        <f>C695+I695-L695-O695-U695-X695-R695</f>
        <v>0</v>
      </c>
      <c r="AB695" s="7">
        <v>45575</v>
      </c>
    </row>
    <row r="696" spans="1:28" ht="15.75" hidden="1" customHeight="1" x14ac:dyDescent="0.25">
      <c r="A696" s="24">
        <v>45575</v>
      </c>
      <c r="B696" s="25" t="s">
        <v>2044</v>
      </c>
      <c r="C696" s="25"/>
      <c r="D696" s="25" t="s">
        <v>52</v>
      </c>
      <c r="E696" s="25" t="s">
        <v>108</v>
      </c>
      <c r="F696" s="25">
        <v>800</v>
      </c>
      <c r="G696" s="25" t="s">
        <v>34</v>
      </c>
      <c r="H696" s="25">
        <v>2000</v>
      </c>
      <c r="I696" s="11">
        <f t="shared" si="66"/>
        <v>1600000</v>
      </c>
      <c r="J696" s="31" t="s">
        <v>312</v>
      </c>
      <c r="K696" s="117"/>
      <c r="L696" s="107">
        <f t="shared" si="67"/>
        <v>0</v>
      </c>
      <c r="M696" s="107"/>
      <c r="N696" s="107"/>
      <c r="O696" s="107">
        <f t="shared" si="68"/>
        <v>1600000</v>
      </c>
      <c r="P696" s="107">
        <v>1600000</v>
      </c>
      <c r="Q696" s="107"/>
      <c r="R696" s="107">
        <f t="shared" si="69"/>
        <v>0</v>
      </c>
      <c r="S696" s="107"/>
      <c r="T696" s="107"/>
      <c r="U696" s="107">
        <f t="shared" si="70"/>
        <v>0</v>
      </c>
      <c r="V696" s="107"/>
      <c r="W696" s="107"/>
      <c r="X696" s="107">
        <f t="shared" si="71"/>
        <v>0</v>
      </c>
      <c r="Y696" s="107"/>
      <c r="Z696" s="107"/>
      <c r="AA696" s="108">
        <f>C696+I696-L696-O696-U696-X696-R696</f>
        <v>0</v>
      </c>
      <c r="AB696" s="7">
        <v>45575</v>
      </c>
    </row>
    <row r="697" spans="1:28" ht="15.75" hidden="1" customHeight="1" x14ac:dyDescent="0.25">
      <c r="A697" s="24">
        <v>45575</v>
      </c>
      <c r="B697" s="125" t="s">
        <v>226</v>
      </c>
      <c r="C697" s="25"/>
      <c r="D697" s="25" t="s">
        <v>52</v>
      </c>
      <c r="E697" s="25" t="s">
        <v>64</v>
      </c>
      <c r="F697" s="25">
        <v>20</v>
      </c>
      <c r="G697" s="25" t="s">
        <v>39</v>
      </c>
      <c r="H697" s="25">
        <v>55000</v>
      </c>
      <c r="I697" s="11">
        <f t="shared" si="66"/>
        <v>1100000</v>
      </c>
      <c r="J697" s="26" t="s">
        <v>28</v>
      </c>
      <c r="K697" s="117"/>
      <c r="L697" s="107">
        <f t="shared" si="67"/>
        <v>0</v>
      </c>
      <c r="M697" s="107"/>
      <c r="N697" s="107"/>
      <c r="O697" s="107">
        <f t="shared" si="68"/>
        <v>0</v>
      </c>
      <c r="P697" s="107"/>
      <c r="Q697" s="107"/>
      <c r="R697" s="107">
        <f t="shared" si="69"/>
        <v>0</v>
      </c>
      <c r="S697" s="107"/>
      <c r="T697" s="107"/>
      <c r="U697" s="107">
        <f t="shared" si="70"/>
        <v>0</v>
      </c>
      <c r="V697" s="107"/>
      <c r="W697" s="107"/>
      <c r="X697" s="107">
        <f t="shared" si="71"/>
        <v>0</v>
      </c>
      <c r="Y697" s="107"/>
      <c r="Z697" s="107"/>
      <c r="AA697" s="108">
        <f>C697+I697-L697-O697-U697-X697-R697</f>
        <v>1100000</v>
      </c>
      <c r="AB697" s="7"/>
    </row>
    <row r="698" spans="1:28" ht="15.75" hidden="1" customHeight="1" x14ac:dyDescent="0.25">
      <c r="A698" s="29">
        <v>45575</v>
      </c>
      <c r="B698" s="27" t="s">
        <v>827</v>
      </c>
      <c r="C698" s="27"/>
      <c r="D698" s="27" t="s">
        <v>52</v>
      </c>
      <c r="E698" s="27" t="s">
        <v>165</v>
      </c>
      <c r="F698" s="27">
        <v>1</v>
      </c>
      <c r="G698" s="27" t="s">
        <v>303</v>
      </c>
      <c r="H698" s="27">
        <v>1200000</v>
      </c>
      <c r="I698" s="15">
        <f t="shared" si="66"/>
        <v>1200000</v>
      </c>
      <c r="J698" s="32" t="s">
        <v>312</v>
      </c>
      <c r="K698" s="142"/>
      <c r="L698" s="136">
        <f t="shared" si="67"/>
        <v>0</v>
      </c>
      <c r="M698" s="136"/>
      <c r="N698" s="136"/>
      <c r="O698" s="136">
        <f t="shared" si="68"/>
        <v>1200000</v>
      </c>
      <c r="P698" s="136">
        <v>1200000</v>
      </c>
      <c r="Q698" s="136"/>
      <c r="R698" s="136">
        <f t="shared" si="69"/>
        <v>0</v>
      </c>
      <c r="S698" s="136"/>
      <c r="T698" s="136"/>
      <c r="U698" s="136">
        <f t="shared" si="70"/>
        <v>0</v>
      </c>
      <c r="V698" s="136"/>
      <c r="W698" s="136"/>
      <c r="X698" s="136">
        <f t="shared" si="71"/>
        <v>0</v>
      </c>
      <c r="Y698" s="136"/>
      <c r="Z698" s="136"/>
      <c r="AA698" s="137">
        <f>C698+I698-L698-O698-U698-X698-R698</f>
        <v>0</v>
      </c>
      <c r="AB698" s="138">
        <v>45575</v>
      </c>
    </row>
    <row r="699" spans="1:28" ht="15.75" hidden="1" customHeight="1" x14ac:dyDescent="0.25">
      <c r="A699" s="24">
        <v>45575</v>
      </c>
      <c r="B699" s="125" t="s">
        <v>840</v>
      </c>
      <c r="C699" s="25"/>
      <c r="D699" s="25" t="s">
        <v>52</v>
      </c>
      <c r="E699" s="25" t="s">
        <v>108</v>
      </c>
      <c r="F699" s="25">
        <v>2000</v>
      </c>
      <c r="G699" s="25" t="s">
        <v>34</v>
      </c>
      <c r="H699" s="25">
        <v>2000</v>
      </c>
      <c r="I699" s="11">
        <f t="shared" si="66"/>
        <v>4000000</v>
      </c>
      <c r="J699" s="31" t="s">
        <v>324</v>
      </c>
      <c r="K699" s="117"/>
      <c r="L699" s="107">
        <f t="shared" si="67"/>
        <v>4000000</v>
      </c>
      <c r="M699" s="107">
        <v>4000000</v>
      </c>
      <c r="N699" s="107"/>
      <c r="O699" s="107">
        <f t="shared" si="68"/>
        <v>0</v>
      </c>
      <c r="P699" s="107"/>
      <c r="Q699" s="107"/>
      <c r="R699" s="107">
        <f t="shared" si="69"/>
        <v>0</v>
      </c>
      <c r="S699" s="107"/>
      <c r="T699" s="107"/>
      <c r="U699" s="107">
        <f t="shared" si="70"/>
        <v>0</v>
      </c>
      <c r="V699" s="107"/>
      <c r="W699" s="107"/>
      <c r="X699" s="107">
        <f t="shared" si="71"/>
        <v>0</v>
      </c>
      <c r="Y699" s="107"/>
      <c r="Z699" s="107"/>
      <c r="AA699" s="108">
        <f>C699+I699-L699-O699-U699-X699-R699</f>
        <v>0</v>
      </c>
      <c r="AB699" s="7">
        <v>45575</v>
      </c>
    </row>
    <row r="700" spans="1:28" ht="15.75" hidden="1" customHeight="1" x14ac:dyDescent="0.25">
      <c r="A700" s="24">
        <v>45575</v>
      </c>
      <c r="B700" s="50" t="s">
        <v>840</v>
      </c>
      <c r="C700" s="25"/>
      <c r="D700" s="25" t="s">
        <v>52</v>
      </c>
      <c r="E700" s="25" t="s">
        <v>154</v>
      </c>
      <c r="F700" s="25">
        <v>5000</v>
      </c>
      <c r="G700" s="25" t="s">
        <v>34</v>
      </c>
      <c r="H700" s="25">
        <v>1065</v>
      </c>
      <c r="I700" s="11">
        <f t="shared" si="66"/>
        <v>5325000</v>
      </c>
      <c r="J700" s="31" t="s">
        <v>324</v>
      </c>
      <c r="K700" s="117"/>
      <c r="L700" s="107">
        <f t="shared" si="67"/>
        <v>5325000</v>
      </c>
      <c r="M700" s="107">
        <v>5325000</v>
      </c>
      <c r="N700" s="107"/>
      <c r="O700" s="107">
        <f t="shared" si="68"/>
        <v>0</v>
      </c>
      <c r="P700" s="107"/>
      <c r="Q700" s="107"/>
      <c r="R700" s="107">
        <f t="shared" si="69"/>
        <v>0</v>
      </c>
      <c r="S700" s="107"/>
      <c r="T700" s="107"/>
      <c r="U700" s="107">
        <f t="shared" si="70"/>
        <v>0</v>
      </c>
      <c r="V700" s="107"/>
      <c r="W700" s="107"/>
      <c r="X700" s="107">
        <f t="shared" si="71"/>
        <v>0</v>
      </c>
      <c r="Y700" s="107"/>
      <c r="Z700" s="107"/>
      <c r="AA700" s="108">
        <f>C700+I700-L700-O700-U700-X700-R700</f>
        <v>0</v>
      </c>
      <c r="AB700" s="7">
        <v>45575</v>
      </c>
    </row>
    <row r="701" spans="1:28" ht="15.75" hidden="1" customHeight="1" x14ac:dyDescent="0.25">
      <c r="A701" s="24">
        <v>45575</v>
      </c>
      <c r="B701" s="125" t="s">
        <v>203</v>
      </c>
      <c r="C701" s="25"/>
      <c r="D701" s="25" t="s">
        <v>52</v>
      </c>
      <c r="E701" s="25" t="s">
        <v>108</v>
      </c>
      <c r="F701" s="25">
        <v>3000</v>
      </c>
      <c r="G701" s="25" t="s">
        <v>34</v>
      </c>
      <c r="H701" s="25">
        <v>1800</v>
      </c>
      <c r="I701" s="11">
        <f t="shared" si="66"/>
        <v>5400000</v>
      </c>
      <c r="J701" s="12" t="s">
        <v>324</v>
      </c>
      <c r="K701" s="117"/>
      <c r="L701" s="107">
        <f t="shared" si="67"/>
        <v>5400000</v>
      </c>
      <c r="M701" s="107">
        <v>669000</v>
      </c>
      <c r="N701" s="107">
        <v>4731000</v>
      </c>
      <c r="O701" s="107">
        <f t="shared" si="68"/>
        <v>0</v>
      </c>
      <c r="P701" s="107"/>
      <c r="Q701" s="107"/>
      <c r="R701" s="107">
        <f t="shared" si="69"/>
        <v>0</v>
      </c>
      <c r="S701" s="107"/>
      <c r="T701" s="107"/>
      <c r="U701" s="107">
        <f t="shared" si="70"/>
        <v>0</v>
      </c>
      <c r="V701" s="107"/>
      <c r="W701" s="107"/>
      <c r="X701" s="107">
        <f t="shared" si="71"/>
        <v>0</v>
      </c>
      <c r="Y701" s="107"/>
      <c r="Z701" s="107"/>
      <c r="AA701" s="108">
        <f>C701+I701-L701-O701-U701-X701-R701</f>
        <v>0</v>
      </c>
      <c r="AB701" s="7">
        <v>45576</v>
      </c>
    </row>
    <row r="702" spans="1:28" ht="15.75" hidden="1" customHeight="1" x14ac:dyDescent="0.25">
      <c r="A702" s="24">
        <v>45575</v>
      </c>
      <c r="B702" s="50" t="s">
        <v>297</v>
      </c>
      <c r="C702" s="25"/>
      <c r="D702" s="25" t="s">
        <v>52</v>
      </c>
      <c r="E702" s="25" t="s">
        <v>128</v>
      </c>
      <c r="F702" s="25">
        <v>25</v>
      </c>
      <c r="G702" s="25" t="s">
        <v>39</v>
      </c>
      <c r="H702" s="25">
        <v>125000</v>
      </c>
      <c r="I702" s="11">
        <f t="shared" si="66"/>
        <v>3125000</v>
      </c>
      <c r="J702" s="31" t="s">
        <v>324</v>
      </c>
      <c r="K702" s="117"/>
      <c r="L702" s="107">
        <f t="shared" si="67"/>
        <v>0</v>
      </c>
      <c r="M702" s="107"/>
      <c r="N702" s="107"/>
      <c r="O702" s="107">
        <f t="shared" si="68"/>
        <v>0</v>
      </c>
      <c r="P702" s="107"/>
      <c r="Q702" s="107"/>
      <c r="R702" s="107">
        <f t="shared" si="69"/>
        <v>0</v>
      </c>
      <c r="S702" s="107"/>
      <c r="T702" s="107"/>
      <c r="U702" s="107">
        <f t="shared" si="70"/>
        <v>3125000</v>
      </c>
      <c r="V702" s="107">
        <v>3125000</v>
      </c>
      <c r="W702" s="107"/>
      <c r="X702" s="107">
        <f t="shared" si="71"/>
        <v>0</v>
      </c>
      <c r="Y702" s="107"/>
      <c r="Z702" s="107"/>
      <c r="AA702" s="108">
        <f>C702+I702-L702-O702-U702-X702-R702</f>
        <v>0</v>
      </c>
      <c r="AB702" s="7">
        <v>45574</v>
      </c>
    </row>
    <row r="703" spans="1:28" ht="15.75" hidden="1" customHeight="1" x14ac:dyDescent="0.25">
      <c r="A703" s="24">
        <v>45575</v>
      </c>
      <c r="B703" s="125" t="s">
        <v>311</v>
      </c>
      <c r="C703" s="25"/>
      <c r="D703" s="25" t="s">
        <v>52</v>
      </c>
      <c r="E703" s="25" t="s">
        <v>108</v>
      </c>
      <c r="F703" s="25">
        <v>600</v>
      </c>
      <c r="G703" s="25" t="s">
        <v>34</v>
      </c>
      <c r="H703" s="25">
        <v>2000</v>
      </c>
      <c r="I703" s="11">
        <f t="shared" si="66"/>
        <v>1200000</v>
      </c>
      <c r="J703" s="31" t="s">
        <v>324</v>
      </c>
      <c r="K703" s="117"/>
      <c r="L703" s="107">
        <f t="shared" si="67"/>
        <v>1200000</v>
      </c>
      <c r="M703" s="107">
        <v>1200000</v>
      </c>
      <c r="N703" s="107"/>
      <c r="O703" s="107">
        <f t="shared" si="68"/>
        <v>0</v>
      </c>
      <c r="P703" s="107"/>
      <c r="Q703" s="107"/>
      <c r="R703" s="107">
        <f t="shared" si="69"/>
        <v>0</v>
      </c>
      <c r="S703" s="107"/>
      <c r="T703" s="107"/>
      <c r="U703" s="107">
        <f t="shared" si="70"/>
        <v>0</v>
      </c>
      <c r="V703" s="107"/>
      <c r="W703" s="107"/>
      <c r="X703" s="107">
        <f t="shared" si="71"/>
        <v>0</v>
      </c>
      <c r="Y703" s="107"/>
      <c r="Z703" s="107"/>
      <c r="AA703" s="108">
        <f>C703+I703-L703-O703-U703-X703-R703</f>
        <v>0</v>
      </c>
      <c r="AB703" s="7">
        <v>45575</v>
      </c>
    </row>
    <row r="704" spans="1:28" ht="15.75" hidden="1" x14ac:dyDescent="0.25">
      <c r="A704" s="24">
        <v>45575</v>
      </c>
      <c r="B704" s="50" t="s">
        <v>311</v>
      </c>
      <c r="C704" s="25"/>
      <c r="D704" s="25" t="s">
        <v>52</v>
      </c>
      <c r="E704" s="25" t="s">
        <v>135</v>
      </c>
      <c r="F704" s="25">
        <v>4</v>
      </c>
      <c r="G704" s="25" t="s">
        <v>48</v>
      </c>
      <c r="H704" s="25">
        <v>150000</v>
      </c>
      <c r="I704" s="11">
        <f t="shared" si="66"/>
        <v>600000</v>
      </c>
      <c r="J704" s="31" t="s">
        <v>324</v>
      </c>
      <c r="K704" s="117"/>
      <c r="L704" s="107">
        <f t="shared" si="67"/>
        <v>600000</v>
      </c>
      <c r="M704" s="107">
        <v>600000</v>
      </c>
      <c r="N704" s="107"/>
      <c r="O704" s="107">
        <f t="shared" si="68"/>
        <v>0</v>
      </c>
      <c r="P704" s="107"/>
      <c r="Q704" s="107"/>
      <c r="R704" s="107">
        <f t="shared" si="69"/>
        <v>0</v>
      </c>
      <c r="S704" s="107"/>
      <c r="T704" s="107"/>
      <c r="U704" s="107">
        <f t="shared" si="70"/>
        <v>0</v>
      </c>
      <c r="V704" s="107"/>
      <c r="W704" s="107"/>
      <c r="X704" s="107">
        <f t="shared" si="71"/>
        <v>0</v>
      </c>
      <c r="Y704" s="107"/>
      <c r="Z704" s="107"/>
      <c r="AA704" s="108">
        <f>C704+I704-L704-O704-U704-X704-R704</f>
        <v>0</v>
      </c>
      <c r="AB704" s="7">
        <v>45575</v>
      </c>
    </row>
    <row r="705" spans="1:28" ht="15.75" hidden="1" customHeight="1" x14ac:dyDescent="0.25">
      <c r="A705" s="24">
        <v>45576</v>
      </c>
      <c r="B705" s="50" t="s">
        <v>1001</v>
      </c>
      <c r="C705" s="25"/>
      <c r="D705" s="25" t="s">
        <v>52</v>
      </c>
      <c r="E705" s="25" t="s">
        <v>192</v>
      </c>
      <c r="F705" s="25">
        <v>300</v>
      </c>
      <c r="G705" s="25" t="s">
        <v>34</v>
      </c>
      <c r="H705" s="25">
        <v>2500</v>
      </c>
      <c r="I705" s="11">
        <f t="shared" si="66"/>
        <v>750000</v>
      </c>
      <c r="J705" s="31" t="s">
        <v>324</v>
      </c>
      <c r="K705" s="117"/>
      <c r="L705" s="107">
        <f t="shared" si="67"/>
        <v>750000</v>
      </c>
      <c r="M705" s="107">
        <v>750000</v>
      </c>
      <c r="N705" s="107"/>
      <c r="O705" s="107">
        <f t="shared" si="68"/>
        <v>0</v>
      </c>
      <c r="P705" s="107"/>
      <c r="Q705" s="107"/>
      <c r="R705" s="107">
        <f t="shared" si="69"/>
        <v>0</v>
      </c>
      <c r="S705" s="107"/>
      <c r="T705" s="107"/>
      <c r="U705" s="107">
        <f t="shared" si="70"/>
        <v>0</v>
      </c>
      <c r="V705" s="107"/>
      <c r="W705" s="107"/>
      <c r="X705" s="107">
        <f t="shared" si="71"/>
        <v>0</v>
      </c>
      <c r="Y705" s="107"/>
      <c r="Z705" s="107"/>
      <c r="AA705" s="108">
        <f>C705+I705-L705-O705-U705-X705-R705</f>
        <v>0</v>
      </c>
      <c r="AB705" s="7">
        <v>45576</v>
      </c>
    </row>
    <row r="706" spans="1:28" ht="15.75" hidden="1" customHeight="1" x14ac:dyDescent="0.25">
      <c r="A706" s="24">
        <v>45576</v>
      </c>
      <c r="B706" s="50" t="s">
        <v>1001</v>
      </c>
      <c r="C706" s="25"/>
      <c r="D706" s="25" t="s">
        <v>52</v>
      </c>
      <c r="E706" s="25" t="s">
        <v>1092</v>
      </c>
      <c r="F706" s="25">
        <v>613</v>
      </c>
      <c r="G706" s="25" t="s">
        <v>39</v>
      </c>
      <c r="H706" s="25">
        <v>12300</v>
      </c>
      <c r="I706" s="11">
        <f t="shared" si="66"/>
        <v>7539900</v>
      </c>
      <c r="J706" s="31" t="s">
        <v>324</v>
      </c>
      <c r="K706" s="117"/>
      <c r="L706" s="107">
        <f t="shared" si="67"/>
        <v>7539900</v>
      </c>
      <c r="M706" s="107">
        <v>7539900</v>
      </c>
      <c r="N706" s="107"/>
      <c r="O706" s="107">
        <f t="shared" si="68"/>
        <v>0</v>
      </c>
      <c r="P706" s="107"/>
      <c r="Q706" s="107"/>
      <c r="R706" s="107">
        <f t="shared" si="69"/>
        <v>0</v>
      </c>
      <c r="S706" s="107"/>
      <c r="T706" s="107"/>
      <c r="U706" s="107">
        <f t="shared" si="70"/>
        <v>0</v>
      </c>
      <c r="V706" s="107"/>
      <c r="W706" s="107"/>
      <c r="X706" s="107">
        <f t="shared" si="71"/>
        <v>0</v>
      </c>
      <c r="Y706" s="107"/>
      <c r="Z706" s="107"/>
      <c r="AA706" s="108">
        <f>C706+I706-L706-O706-U706-X706-R706</f>
        <v>0</v>
      </c>
      <c r="AB706" s="7">
        <v>45576</v>
      </c>
    </row>
    <row r="707" spans="1:28" ht="15.75" hidden="1" customHeight="1" x14ac:dyDescent="0.25">
      <c r="A707" s="24">
        <v>45576</v>
      </c>
      <c r="B707" s="25" t="s">
        <v>445</v>
      </c>
      <c r="C707" s="25"/>
      <c r="D707" s="25" t="s">
        <v>52</v>
      </c>
      <c r="E707" s="25" t="s">
        <v>50</v>
      </c>
      <c r="F707" s="25">
        <v>200</v>
      </c>
      <c r="G707" s="25" t="s">
        <v>34</v>
      </c>
      <c r="H707" s="25">
        <v>3360</v>
      </c>
      <c r="I707" s="11">
        <f t="shared" si="66"/>
        <v>672000</v>
      </c>
      <c r="J707" s="120" t="s">
        <v>312</v>
      </c>
      <c r="K707" s="117"/>
      <c r="L707" s="107">
        <f t="shared" si="67"/>
        <v>0</v>
      </c>
      <c r="M707" s="107"/>
      <c r="N707" s="107"/>
      <c r="O707" s="107">
        <f t="shared" si="68"/>
        <v>0</v>
      </c>
      <c r="P707" s="107"/>
      <c r="Q707" s="107"/>
      <c r="R707" s="107">
        <f t="shared" si="69"/>
        <v>672000</v>
      </c>
      <c r="S707" s="107"/>
      <c r="T707" s="107">
        <v>672000</v>
      </c>
      <c r="U707" s="107">
        <f t="shared" si="70"/>
        <v>0</v>
      </c>
      <c r="V707" s="107"/>
      <c r="W707" s="107"/>
      <c r="X707" s="107">
        <f t="shared" si="71"/>
        <v>0</v>
      </c>
      <c r="Y707" s="107"/>
      <c r="Z707" s="107"/>
      <c r="AA707" s="108">
        <f>C707+I707-L707-O707-U707-X707-R707</f>
        <v>0</v>
      </c>
      <c r="AB707" s="7">
        <v>45582</v>
      </c>
    </row>
    <row r="708" spans="1:28" ht="15.75" hidden="1" customHeight="1" x14ac:dyDescent="0.25">
      <c r="A708" s="24">
        <v>45576</v>
      </c>
      <c r="B708" s="25" t="s">
        <v>445</v>
      </c>
      <c r="C708" s="25"/>
      <c r="D708" s="25" t="s">
        <v>52</v>
      </c>
      <c r="E708" s="25" t="s">
        <v>42</v>
      </c>
      <c r="F708" s="25">
        <v>2000</v>
      </c>
      <c r="G708" s="25" t="s">
        <v>34</v>
      </c>
      <c r="H708" s="25">
        <v>3500</v>
      </c>
      <c r="I708" s="11">
        <f t="shared" si="66"/>
        <v>7000000</v>
      </c>
      <c r="J708" s="31" t="s">
        <v>312</v>
      </c>
      <c r="K708" s="117"/>
      <c r="L708" s="107">
        <f t="shared" si="67"/>
        <v>0</v>
      </c>
      <c r="M708" s="107"/>
      <c r="N708" s="107"/>
      <c r="O708" s="107">
        <f t="shared" si="68"/>
        <v>0</v>
      </c>
      <c r="P708" s="107"/>
      <c r="Q708" s="107"/>
      <c r="R708" s="107">
        <f t="shared" si="69"/>
        <v>7000000</v>
      </c>
      <c r="S708" s="107">
        <f>3000000+2000000</f>
        <v>5000000</v>
      </c>
      <c r="T708" s="107">
        <v>2000000</v>
      </c>
      <c r="U708" s="107">
        <f t="shared" si="70"/>
        <v>0</v>
      </c>
      <c r="V708" s="107"/>
      <c r="W708" s="107"/>
      <c r="X708" s="107">
        <f t="shared" si="71"/>
        <v>0</v>
      </c>
      <c r="Y708" s="107"/>
      <c r="Z708" s="107"/>
      <c r="AA708" s="108">
        <f>C708+I708-L708-O708-U708-X708-R708</f>
        <v>0</v>
      </c>
      <c r="AB708" s="7">
        <v>45587</v>
      </c>
    </row>
    <row r="709" spans="1:28" ht="15.75" hidden="1" customHeight="1" x14ac:dyDescent="0.25">
      <c r="A709" s="24">
        <v>45576</v>
      </c>
      <c r="B709" s="25" t="s">
        <v>445</v>
      </c>
      <c r="C709" s="25"/>
      <c r="D709" s="25" t="s">
        <v>52</v>
      </c>
      <c r="E709" s="25" t="s">
        <v>130</v>
      </c>
      <c r="F709" s="25">
        <v>10</v>
      </c>
      <c r="G709" s="25" t="s">
        <v>77</v>
      </c>
      <c r="H709" s="25">
        <v>50000</v>
      </c>
      <c r="I709" s="11">
        <f t="shared" si="66"/>
        <v>500000</v>
      </c>
      <c r="J709" s="31" t="s">
        <v>312</v>
      </c>
      <c r="K709" s="117"/>
      <c r="L709" s="107">
        <f t="shared" si="67"/>
        <v>0</v>
      </c>
      <c r="M709" s="107"/>
      <c r="N709" s="107"/>
      <c r="O709" s="107">
        <f t="shared" si="68"/>
        <v>0</v>
      </c>
      <c r="P709" s="107"/>
      <c r="Q709" s="107"/>
      <c r="R709" s="107">
        <f t="shared" si="69"/>
        <v>500000</v>
      </c>
      <c r="S709" s="107"/>
      <c r="T709" s="107">
        <v>500000</v>
      </c>
      <c r="U709" s="107">
        <f t="shared" si="70"/>
        <v>0</v>
      </c>
      <c r="V709" s="107"/>
      <c r="W709" s="107"/>
      <c r="X709" s="107">
        <f t="shared" si="71"/>
        <v>0</v>
      </c>
      <c r="Y709" s="107"/>
      <c r="Z709" s="107"/>
      <c r="AA709" s="108">
        <f>C709+I709-L709-O709-U709-X709-R709</f>
        <v>0</v>
      </c>
      <c r="AB709" s="7">
        <v>45582</v>
      </c>
    </row>
    <row r="710" spans="1:28" ht="15.75" hidden="1" customHeight="1" x14ac:dyDescent="0.25">
      <c r="A710" s="24">
        <v>45576</v>
      </c>
      <c r="B710" s="25" t="s">
        <v>467</v>
      </c>
      <c r="C710" s="25"/>
      <c r="D710" s="25" t="s">
        <v>52</v>
      </c>
      <c r="E710" s="25" t="s">
        <v>81</v>
      </c>
      <c r="F710" s="25">
        <v>115.3</v>
      </c>
      <c r="G710" s="25" t="s">
        <v>39</v>
      </c>
      <c r="H710" s="25">
        <v>47000</v>
      </c>
      <c r="I710" s="11">
        <f t="shared" si="66"/>
        <v>5419100</v>
      </c>
      <c r="J710" s="31" t="s">
        <v>312</v>
      </c>
      <c r="K710" s="117"/>
      <c r="L710" s="107">
        <f t="shared" si="67"/>
        <v>0</v>
      </c>
      <c r="M710" s="107"/>
      <c r="N710" s="107"/>
      <c r="O710" s="107">
        <f t="shared" si="68"/>
        <v>5419100</v>
      </c>
      <c r="P710" s="107">
        <v>5419100</v>
      </c>
      <c r="Q710" s="107"/>
      <c r="R710" s="107">
        <f t="shared" si="69"/>
        <v>0</v>
      </c>
      <c r="S710" s="107"/>
      <c r="T710" s="107"/>
      <c r="U710" s="107">
        <f t="shared" si="70"/>
        <v>0</v>
      </c>
      <c r="V710" s="107"/>
      <c r="W710" s="107"/>
      <c r="X710" s="107">
        <f t="shared" si="71"/>
        <v>0</v>
      </c>
      <c r="Y710" s="107"/>
      <c r="Z710" s="107"/>
      <c r="AA710" s="108">
        <f>C710+I710-L710-O710-U710-X710-R710</f>
        <v>0</v>
      </c>
      <c r="AB710" s="7">
        <v>45579</v>
      </c>
    </row>
    <row r="711" spans="1:28" ht="15.75" hidden="1" customHeight="1" x14ac:dyDescent="0.25">
      <c r="A711" s="24">
        <v>45576</v>
      </c>
      <c r="B711" s="25" t="s">
        <v>467</v>
      </c>
      <c r="C711" s="25"/>
      <c r="D711" s="25" t="s">
        <v>52</v>
      </c>
      <c r="E711" s="25" t="s">
        <v>127</v>
      </c>
      <c r="F711" s="25">
        <v>10</v>
      </c>
      <c r="G711" s="25" t="s">
        <v>39</v>
      </c>
      <c r="H711" s="25">
        <v>70000</v>
      </c>
      <c r="I711" s="11">
        <f t="shared" si="66"/>
        <v>700000</v>
      </c>
      <c r="J711" s="31" t="s">
        <v>312</v>
      </c>
      <c r="K711" s="117"/>
      <c r="L711" s="107">
        <f t="shared" si="67"/>
        <v>0</v>
      </c>
      <c r="M711" s="107"/>
      <c r="N711" s="107"/>
      <c r="O711" s="107">
        <f t="shared" si="68"/>
        <v>700000</v>
      </c>
      <c r="P711" s="107">
        <v>700000</v>
      </c>
      <c r="Q711" s="107"/>
      <c r="R711" s="107">
        <f t="shared" si="69"/>
        <v>0</v>
      </c>
      <c r="S711" s="107"/>
      <c r="T711" s="107"/>
      <c r="U711" s="107">
        <f t="shared" si="70"/>
        <v>0</v>
      </c>
      <c r="V711" s="107"/>
      <c r="W711" s="107"/>
      <c r="X711" s="107">
        <f t="shared" si="71"/>
        <v>0</v>
      </c>
      <c r="Y711" s="107"/>
      <c r="Z711" s="107"/>
      <c r="AA711" s="108">
        <f>C711+I711-L711-O711-U711-X711-R711</f>
        <v>0</v>
      </c>
      <c r="AB711" s="7">
        <v>45579</v>
      </c>
    </row>
    <row r="712" spans="1:28" ht="15.75" hidden="1" customHeight="1" x14ac:dyDescent="0.25">
      <c r="A712" s="24">
        <v>45576</v>
      </c>
      <c r="B712" s="25" t="s">
        <v>467</v>
      </c>
      <c r="C712" s="25"/>
      <c r="D712" s="25" t="s">
        <v>52</v>
      </c>
      <c r="E712" s="25" t="s">
        <v>343</v>
      </c>
      <c r="F712" s="25">
        <v>5</v>
      </c>
      <c r="G712" s="25" t="s">
        <v>23</v>
      </c>
      <c r="H712" s="25">
        <v>1200000</v>
      </c>
      <c r="I712" s="11">
        <f t="shared" si="66"/>
        <v>6000000</v>
      </c>
      <c r="J712" s="31" t="s">
        <v>312</v>
      </c>
      <c r="K712" s="117"/>
      <c r="L712" s="107">
        <f t="shared" si="67"/>
        <v>0</v>
      </c>
      <c r="M712" s="107"/>
      <c r="N712" s="107"/>
      <c r="O712" s="107">
        <f t="shared" si="68"/>
        <v>6000000</v>
      </c>
      <c r="P712" s="107">
        <v>6000000</v>
      </c>
      <c r="Q712" s="107"/>
      <c r="R712" s="107">
        <f t="shared" si="69"/>
        <v>0</v>
      </c>
      <c r="S712" s="107"/>
      <c r="T712" s="107"/>
      <c r="U712" s="107">
        <f t="shared" si="70"/>
        <v>0</v>
      </c>
      <c r="V712" s="107"/>
      <c r="W712" s="107"/>
      <c r="X712" s="107">
        <f t="shared" si="71"/>
        <v>0</v>
      </c>
      <c r="Y712" s="107"/>
      <c r="Z712" s="107"/>
      <c r="AA712" s="108">
        <f>C712+I712-L712-O712-U712-X712-R712</f>
        <v>0</v>
      </c>
      <c r="AB712" s="7">
        <v>45579</v>
      </c>
    </row>
    <row r="713" spans="1:28" ht="15.75" hidden="1" customHeight="1" x14ac:dyDescent="0.25">
      <c r="A713" s="24">
        <v>45576</v>
      </c>
      <c r="B713" s="50" t="s">
        <v>98</v>
      </c>
      <c r="C713" s="25"/>
      <c r="D713" s="25" t="s">
        <v>52</v>
      </c>
      <c r="E713" s="25" t="s">
        <v>2026</v>
      </c>
      <c r="F713" s="25">
        <v>2.5</v>
      </c>
      <c r="G713" s="25" t="s">
        <v>39</v>
      </c>
      <c r="H713" s="25">
        <v>86000</v>
      </c>
      <c r="I713" s="11">
        <f t="shared" si="66"/>
        <v>215000</v>
      </c>
      <c r="J713" s="26" t="s">
        <v>28</v>
      </c>
      <c r="K713" s="117"/>
      <c r="L713" s="107">
        <f t="shared" si="67"/>
        <v>0</v>
      </c>
      <c r="M713" s="107"/>
      <c r="N713" s="107"/>
      <c r="O713" s="107">
        <f t="shared" si="68"/>
        <v>0</v>
      </c>
      <c r="P713" s="107"/>
      <c r="Q713" s="107"/>
      <c r="R713" s="107">
        <f t="shared" si="69"/>
        <v>0</v>
      </c>
      <c r="S713" s="107"/>
      <c r="T713" s="107"/>
      <c r="U713" s="107">
        <f t="shared" si="70"/>
        <v>0</v>
      </c>
      <c r="V713" s="107"/>
      <c r="W713" s="107"/>
      <c r="X713" s="107">
        <f t="shared" si="71"/>
        <v>0</v>
      </c>
      <c r="Y713" s="107"/>
      <c r="Z713" s="107"/>
      <c r="AA713" s="108">
        <f>C713+I713-L713-O713-U713-X713-R713</f>
        <v>215000</v>
      </c>
      <c r="AB713" s="7"/>
    </row>
    <row r="714" spans="1:28" ht="15.75" hidden="1" customHeight="1" x14ac:dyDescent="0.25">
      <c r="A714" s="24">
        <v>45576</v>
      </c>
      <c r="B714" s="50" t="s">
        <v>98</v>
      </c>
      <c r="C714" s="25"/>
      <c r="D714" s="25" t="s">
        <v>52</v>
      </c>
      <c r="E714" s="25" t="s">
        <v>1938</v>
      </c>
      <c r="F714" s="25">
        <v>2.5</v>
      </c>
      <c r="G714" s="25" t="s">
        <v>39</v>
      </c>
      <c r="H714" s="25">
        <v>86000</v>
      </c>
      <c r="I714" s="11">
        <f t="shared" si="66"/>
        <v>215000</v>
      </c>
      <c r="J714" s="26" t="s">
        <v>28</v>
      </c>
      <c r="K714" s="117"/>
      <c r="L714" s="107">
        <f t="shared" si="67"/>
        <v>0</v>
      </c>
      <c r="M714" s="107"/>
      <c r="N714" s="107"/>
      <c r="O714" s="107">
        <f t="shared" si="68"/>
        <v>0</v>
      </c>
      <c r="P714" s="107"/>
      <c r="Q714" s="107"/>
      <c r="R714" s="107">
        <f t="shared" si="69"/>
        <v>0</v>
      </c>
      <c r="S714" s="107"/>
      <c r="T714" s="107"/>
      <c r="U714" s="107">
        <f t="shared" si="70"/>
        <v>0</v>
      </c>
      <c r="V714" s="107"/>
      <c r="W714" s="107"/>
      <c r="X714" s="107">
        <f t="shared" si="71"/>
        <v>0</v>
      </c>
      <c r="Y714" s="107"/>
      <c r="Z714" s="107"/>
      <c r="AA714" s="108">
        <f>C714+I714-L714-O714-U714-X714-R714</f>
        <v>215000</v>
      </c>
      <c r="AB714" s="7"/>
    </row>
    <row r="715" spans="1:28" ht="15.75" hidden="1" customHeight="1" x14ac:dyDescent="0.25">
      <c r="A715" s="24">
        <v>45576</v>
      </c>
      <c r="B715" s="50" t="s">
        <v>98</v>
      </c>
      <c r="C715" s="25"/>
      <c r="D715" s="25" t="s">
        <v>52</v>
      </c>
      <c r="E715" s="25" t="s">
        <v>2046</v>
      </c>
      <c r="F715" s="25">
        <v>2.5</v>
      </c>
      <c r="G715" s="25" t="s">
        <v>39</v>
      </c>
      <c r="H715" s="25">
        <v>86000</v>
      </c>
      <c r="I715" s="11">
        <f t="shared" si="66"/>
        <v>215000</v>
      </c>
      <c r="J715" s="26" t="s">
        <v>28</v>
      </c>
      <c r="K715" s="117"/>
      <c r="L715" s="107">
        <f t="shared" si="67"/>
        <v>0</v>
      </c>
      <c r="M715" s="107"/>
      <c r="N715" s="107"/>
      <c r="O715" s="107">
        <f t="shared" si="68"/>
        <v>0</v>
      </c>
      <c r="P715" s="107"/>
      <c r="Q715" s="107"/>
      <c r="R715" s="107">
        <f t="shared" si="69"/>
        <v>0</v>
      </c>
      <c r="S715" s="107"/>
      <c r="T715" s="107"/>
      <c r="U715" s="107">
        <f t="shared" si="70"/>
        <v>0</v>
      </c>
      <c r="V715" s="107"/>
      <c r="W715" s="107"/>
      <c r="X715" s="107">
        <f t="shared" si="71"/>
        <v>0</v>
      </c>
      <c r="Y715" s="107"/>
      <c r="Z715" s="107"/>
      <c r="AA715" s="108">
        <f>C715+I715-L715-O715-U715-X715-R715</f>
        <v>215000</v>
      </c>
      <c r="AB715" s="7"/>
    </row>
    <row r="716" spans="1:28" ht="15.75" hidden="1" customHeight="1" x14ac:dyDescent="0.25">
      <c r="A716" s="24">
        <v>45576</v>
      </c>
      <c r="B716" s="50" t="s">
        <v>98</v>
      </c>
      <c r="C716" s="25"/>
      <c r="D716" s="25" t="s">
        <v>52</v>
      </c>
      <c r="E716" s="25" t="s">
        <v>2047</v>
      </c>
      <c r="F716" s="25">
        <v>2.5</v>
      </c>
      <c r="G716" s="25" t="s">
        <v>39</v>
      </c>
      <c r="H716" s="25">
        <v>86000</v>
      </c>
      <c r="I716" s="11">
        <f t="shared" si="66"/>
        <v>215000</v>
      </c>
      <c r="J716" s="26" t="s">
        <v>28</v>
      </c>
      <c r="K716" s="117"/>
      <c r="L716" s="107">
        <f t="shared" si="67"/>
        <v>0</v>
      </c>
      <c r="M716" s="107"/>
      <c r="N716" s="107"/>
      <c r="O716" s="107">
        <f t="shared" si="68"/>
        <v>0</v>
      </c>
      <c r="P716" s="107"/>
      <c r="Q716" s="107"/>
      <c r="R716" s="107">
        <f t="shared" si="69"/>
        <v>0</v>
      </c>
      <c r="S716" s="107"/>
      <c r="T716" s="107"/>
      <c r="U716" s="107">
        <f t="shared" si="70"/>
        <v>0</v>
      </c>
      <c r="V716" s="107"/>
      <c r="W716" s="107"/>
      <c r="X716" s="107">
        <f t="shared" si="71"/>
        <v>0</v>
      </c>
      <c r="Y716" s="107"/>
      <c r="Z716" s="107"/>
      <c r="AA716" s="108">
        <f>C716+I716-L716-O716-U716-X716-R716</f>
        <v>215000</v>
      </c>
      <c r="AB716" s="7"/>
    </row>
    <row r="717" spans="1:28" ht="15.75" hidden="1" customHeight="1" x14ac:dyDescent="0.25">
      <c r="A717" s="24">
        <v>45576</v>
      </c>
      <c r="B717" s="50" t="s">
        <v>98</v>
      </c>
      <c r="C717" s="25"/>
      <c r="D717" s="25" t="s">
        <v>52</v>
      </c>
      <c r="E717" s="25" t="s">
        <v>218</v>
      </c>
      <c r="F717" s="25">
        <v>2.5</v>
      </c>
      <c r="G717" s="25" t="s">
        <v>39</v>
      </c>
      <c r="H717" s="25">
        <v>90000</v>
      </c>
      <c r="I717" s="11">
        <f t="shared" si="66"/>
        <v>225000</v>
      </c>
      <c r="J717" s="26" t="s">
        <v>28</v>
      </c>
      <c r="K717" s="117"/>
      <c r="L717" s="107">
        <f t="shared" si="67"/>
        <v>0</v>
      </c>
      <c r="M717" s="107"/>
      <c r="N717" s="107"/>
      <c r="O717" s="107">
        <f t="shared" si="68"/>
        <v>0</v>
      </c>
      <c r="P717" s="107"/>
      <c r="Q717" s="107"/>
      <c r="R717" s="107">
        <f t="shared" si="69"/>
        <v>0</v>
      </c>
      <c r="S717" s="107"/>
      <c r="T717" s="107"/>
      <c r="U717" s="107">
        <f t="shared" si="70"/>
        <v>0</v>
      </c>
      <c r="V717" s="107"/>
      <c r="W717" s="107"/>
      <c r="X717" s="107">
        <f t="shared" si="71"/>
        <v>0</v>
      </c>
      <c r="Y717" s="107"/>
      <c r="Z717" s="107"/>
      <c r="AA717" s="108">
        <f>C717+I717-L717-O717-U717-X717-R717</f>
        <v>225000</v>
      </c>
      <c r="AB717" s="7"/>
    </row>
    <row r="718" spans="1:28" ht="15.75" hidden="1" customHeight="1" x14ac:dyDescent="0.25">
      <c r="A718" s="24">
        <v>45576</v>
      </c>
      <c r="B718" s="50" t="s">
        <v>98</v>
      </c>
      <c r="C718" s="25"/>
      <c r="D718" s="25" t="s">
        <v>52</v>
      </c>
      <c r="E718" s="25" t="s">
        <v>400</v>
      </c>
      <c r="F718" s="25">
        <v>2.5</v>
      </c>
      <c r="G718" s="25" t="s">
        <v>39</v>
      </c>
      <c r="H718" s="25">
        <v>90000</v>
      </c>
      <c r="I718" s="11">
        <f t="shared" si="66"/>
        <v>225000</v>
      </c>
      <c r="J718" s="26" t="s">
        <v>28</v>
      </c>
      <c r="K718" s="117"/>
      <c r="L718" s="107">
        <f t="shared" si="67"/>
        <v>0</v>
      </c>
      <c r="M718" s="107"/>
      <c r="N718" s="107"/>
      <c r="O718" s="107">
        <f t="shared" si="68"/>
        <v>0</v>
      </c>
      <c r="P718" s="107"/>
      <c r="Q718" s="107"/>
      <c r="R718" s="107">
        <f t="shared" si="69"/>
        <v>0</v>
      </c>
      <c r="S718" s="107"/>
      <c r="T718" s="107"/>
      <c r="U718" s="107">
        <f t="shared" si="70"/>
        <v>0</v>
      </c>
      <c r="V718" s="107"/>
      <c r="W718" s="107"/>
      <c r="X718" s="107">
        <f t="shared" si="71"/>
        <v>0</v>
      </c>
      <c r="Y718" s="107"/>
      <c r="Z718" s="107"/>
      <c r="AA718" s="108">
        <f>C718+I718-L718-O718-U718-X718-R718</f>
        <v>225000</v>
      </c>
      <c r="AB718" s="7"/>
    </row>
    <row r="719" spans="1:28" ht="15.75" hidden="1" customHeight="1" x14ac:dyDescent="0.25">
      <c r="A719" s="24">
        <v>45576</v>
      </c>
      <c r="B719" s="50" t="s">
        <v>98</v>
      </c>
      <c r="C719" s="25"/>
      <c r="D719" s="25" t="s">
        <v>52</v>
      </c>
      <c r="E719" s="25" t="s">
        <v>1585</v>
      </c>
      <c r="F719" s="25">
        <v>2.5</v>
      </c>
      <c r="G719" s="25" t="s">
        <v>39</v>
      </c>
      <c r="H719" s="25">
        <v>90000</v>
      </c>
      <c r="I719" s="11">
        <f t="shared" si="66"/>
        <v>225000</v>
      </c>
      <c r="J719" s="26" t="s">
        <v>28</v>
      </c>
      <c r="K719" s="117"/>
      <c r="L719" s="107">
        <f t="shared" si="67"/>
        <v>0</v>
      </c>
      <c r="M719" s="107"/>
      <c r="N719" s="107"/>
      <c r="O719" s="107">
        <f t="shared" si="68"/>
        <v>0</v>
      </c>
      <c r="P719" s="107"/>
      <c r="Q719" s="107"/>
      <c r="R719" s="107">
        <f t="shared" si="69"/>
        <v>0</v>
      </c>
      <c r="S719" s="107"/>
      <c r="T719" s="107"/>
      <c r="U719" s="107">
        <f t="shared" si="70"/>
        <v>0</v>
      </c>
      <c r="V719" s="107"/>
      <c r="W719" s="107"/>
      <c r="X719" s="107">
        <f t="shared" si="71"/>
        <v>0</v>
      </c>
      <c r="Y719" s="107"/>
      <c r="Z719" s="107"/>
      <c r="AA719" s="108">
        <f>C719+I719-L719-O719-U719-X719-R719</f>
        <v>225000</v>
      </c>
      <c r="AB719" s="7"/>
    </row>
    <row r="720" spans="1:28" ht="15.75" hidden="1" customHeight="1" x14ac:dyDescent="0.25">
      <c r="A720" s="24">
        <v>45576</v>
      </c>
      <c r="B720" s="50" t="s">
        <v>98</v>
      </c>
      <c r="C720" s="25"/>
      <c r="D720" s="25" t="s">
        <v>52</v>
      </c>
      <c r="E720" s="25" t="s">
        <v>217</v>
      </c>
      <c r="F720" s="25">
        <v>2.5</v>
      </c>
      <c r="G720" s="25" t="s">
        <v>39</v>
      </c>
      <c r="H720" s="25">
        <v>90000</v>
      </c>
      <c r="I720" s="11">
        <f t="shared" si="66"/>
        <v>225000</v>
      </c>
      <c r="J720" s="26" t="s">
        <v>28</v>
      </c>
      <c r="K720" s="117"/>
      <c r="L720" s="107">
        <f t="shared" si="67"/>
        <v>0</v>
      </c>
      <c r="M720" s="107"/>
      <c r="N720" s="107"/>
      <c r="O720" s="107">
        <f t="shared" si="68"/>
        <v>0</v>
      </c>
      <c r="P720" s="107"/>
      <c r="Q720" s="107"/>
      <c r="R720" s="107">
        <f t="shared" si="69"/>
        <v>0</v>
      </c>
      <c r="S720" s="107"/>
      <c r="T720" s="107"/>
      <c r="U720" s="107">
        <f t="shared" si="70"/>
        <v>0</v>
      </c>
      <c r="V720" s="107"/>
      <c r="W720" s="107"/>
      <c r="X720" s="107">
        <f t="shared" si="71"/>
        <v>0</v>
      </c>
      <c r="Y720" s="107"/>
      <c r="Z720" s="107"/>
      <c r="AA720" s="108">
        <f>C720+I720-L720-O720-U720-X720-R720</f>
        <v>225000</v>
      </c>
      <c r="AB720" s="7"/>
    </row>
    <row r="721" spans="1:28" ht="15.75" hidden="1" customHeight="1" x14ac:dyDescent="0.25">
      <c r="A721" s="29">
        <v>45576</v>
      </c>
      <c r="B721" s="27" t="s">
        <v>359</v>
      </c>
      <c r="C721" s="27"/>
      <c r="D721" s="27" t="s">
        <v>52</v>
      </c>
      <c r="E721" s="27" t="s">
        <v>50</v>
      </c>
      <c r="F721" s="27">
        <v>2600</v>
      </c>
      <c r="G721" s="27" t="s">
        <v>34</v>
      </c>
      <c r="H721" s="27">
        <v>3360</v>
      </c>
      <c r="I721" s="15">
        <f t="shared" si="66"/>
        <v>8736000</v>
      </c>
      <c r="J721" s="32" t="s">
        <v>312</v>
      </c>
      <c r="K721" s="142"/>
      <c r="L721" s="136">
        <f t="shared" si="67"/>
        <v>0</v>
      </c>
      <c r="M721" s="136"/>
      <c r="N721" s="136"/>
      <c r="O721" s="136">
        <f t="shared" si="68"/>
        <v>8736000</v>
      </c>
      <c r="P721" s="136">
        <v>8736000</v>
      </c>
      <c r="Q721" s="136"/>
      <c r="R721" s="136">
        <f t="shared" si="69"/>
        <v>0</v>
      </c>
      <c r="S721" s="136"/>
      <c r="T721" s="136"/>
      <c r="U721" s="136">
        <f t="shared" si="70"/>
        <v>0</v>
      </c>
      <c r="V721" s="136"/>
      <c r="W721" s="136"/>
      <c r="X721" s="136">
        <f t="shared" si="71"/>
        <v>0</v>
      </c>
      <c r="Y721" s="136"/>
      <c r="Z721" s="136"/>
      <c r="AA721" s="137">
        <f>C721+I721-L721-O721-U721-X721-R721</f>
        <v>0</v>
      </c>
      <c r="AB721" s="138">
        <v>45587</v>
      </c>
    </row>
    <row r="722" spans="1:28" ht="15.75" hidden="1" customHeight="1" x14ac:dyDescent="0.25">
      <c r="A722" s="24">
        <v>45576</v>
      </c>
      <c r="B722" s="125" t="s">
        <v>162</v>
      </c>
      <c r="C722" s="25"/>
      <c r="D722" s="25" t="s">
        <v>52</v>
      </c>
      <c r="E722" s="25" t="s">
        <v>42</v>
      </c>
      <c r="F722" s="25">
        <v>10400</v>
      </c>
      <c r="G722" s="25" t="s">
        <v>34</v>
      </c>
      <c r="H722" s="25">
        <v>4000</v>
      </c>
      <c r="I722" s="11">
        <f t="shared" si="66"/>
        <v>41600000</v>
      </c>
      <c r="J722" s="26" t="s">
        <v>28</v>
      </c>
      <c r="K722" s="117"/>
      <c r="L722" s="107">
        <f t="shared" si="67"/>
        <v>0</v>
      </c>
      <c r="M722" s="107"/>
      <c r="N722" s="107"/>
      <c r="O722" s="107">
        <f t="shared" si="68"/>
        <v>0</v>
      </c>
      <c r="P722" s="107"/>
      <c r="Q722" s="107"/>
      <c r="R722" s="107">
        <f t="shared" si="69"/>
        <v>0</v>
      </c>
      <c r="S722" s="107"/>
      <c r="T722" s="107"/>
      <c r="U722" s="107">
        <f t="shared" si="70"/>
        <v>0</v>
      </c>
      <c r="V722" s="107"/>
      <c r="W722" s="107"/>
      <c r="X722" s="107">
        <f t="shared" si="71"/>
        <v>0</v>
      </c>
      <c r="Y722" s="107"/>
      <c r="Z722" s="107"/>
      <c r="AA722" s="108">
        <f>C722+I722-L722-O722-U722-X722-R722</f>
        <v>41600000</v>
      </c>
      <c r="AB722" s="7"/>
    </row>
    <row r="723" spans="1:28" ht="15.75" hidden="1" customHeight="1" x14ac:dyDescent="0.25">
      <c r="A723" s="24">
        <v>45576</v>
      </c>
      <c r="B723" s="50" t="s">
        <v>162</v>
      </c>
      <c r="C723" s="25"/>
      <c r="D723" s="25" t="s">
        <v>52</v>
      </c>
      <c r="E723" s="25" t="s">
        <v>129</v>
      </c>
      <c r="F723" s="25">
        <v>36</v>
      </c>
      <c r="G723" s="25" t="s">
        <v>77</v>
      </c>
      <c r="H723" s="25">
        <v>65000</v>
      </c>
      <c r="I723" s="11">
        <f t="shared" si="66"/>
        <v>2340000</v>
      </c>
      <c r="J723" s="26" t="s">
        <v>28</v>
      </c>
      <c r="K723" s="117"/>
      <c r="L723" s="107">
        <f t="shared" si="67"/>
        <v>0</v>
      </c>
      <c r="M723" s="107"/>
      <c r="N723" s="107"/>
      <c r="O723" s="107">
        <f t="shared" si="68"/>
        <v>0</v>
      </c>
      <c r="P723" s="107"/>
      <c r="Q723" s="107"/>
      <c r="R723" s="107">
        <f t="shared" si="69"/>
        <v>0</v>
      </c>
      <c r="S723" s="107"/>
      <c r="T723" s="107"/>
      <c r="U723" s="107">
        <f t="shared" si="70"/>
        <v>0</v>
      </c>
      <c r="V723" s="107"/>
      <c r="W723" s="107"/>
      <c r="X723" s="107">
        <f t="shared" si="71"/>
        <v>0</v>
      </c>
      <c r="Y723" s="107"/>
      <c r="Z723" s="107"/>
      <c r="AA723" s="108">
        <f>C723+I723-L723-O723-U723-X723-R723</f>
        <v>2340000</v>
      </c>
      <c r="AB723" s="7"/>
    </row>
    <row r="724" spans="1:28" ht="15.75" hidden="1" customHeight="1" x14ac:dyDescent="0.25">
      <c r="A724" s="24">
        <v>45576</v>
      </c>
      <c r="B724" s="50" t="s">
        <v>162</v>
      </c>
      <c r="C724" s="25"/>
      <c r="D724" s="25" t="s">
        <v>52</v>
      </c>
      <c r="E724" s="25" t="s">
        <v>127</v>
      </c>
      <c r="F724" s="25">
        <v>10</v>
      </c>
      <c r="G724" s="25" t="s">
        <v>39</v>
      </c>
      <c r="H724" s="25">
        <v>70000</v>
      </c>
      <c r="I724" s="11">
        <f t="shared" si="66"/>
        <v>700000</v>
      </c>
      <c r="J724" s="26" t="s">
        <v>28</v>
      </c>
      <c r="K724" s="117"/>
      <c r="L724" s="107">
        <f t="shared" si="67"/>
        <v>0</v>
      </c>
      <c r="M724" s="107"/>
      <c r="N724" s="107"/>
      <c r="O724" s="107">
        <f t="shared" si="68"/>
        <v>0</v>
      </c>
      <c r="P724" s="107"/>
      <c r="Q724" s="107"/>
      <c r="R724" s="107">
        <f t="shared" si="69"/>
        <v>0</v>
      </c>
      <c r="S724" s="107"/>
      <c r="T724" s="107"/>
      <c r="U724" s="107">
        <f t="shared" si="70"/>
        <v>0</v>
      </c>
      <c r="V724" s="107"/>
      <c r="W724" s="107"/>
      <c r="X724" s="107">
        <f t="shared" si="71"/>
        <v>0</v>
      </c>
      <c r="Y724" s="107"/>
      <c r="Z724" s="107"/>
      <c r="AA724" s="108">
        <f>C724+I724-L724-O724-U724-X724-R724</f>
        <v>700000</v>
      </c>
      <c r="AB724" s="7"/>
    </row>
    <row r="725" spans="1:28" ht="15.75" hidden="1" customHeight="1" x14ac:dyDescent="0.25">
      <c r="A725" s="24">
        <v>45576</v>
      </c>
      <c r="B725" s="125" t="s">
        <v>291</v>
      </c>
      <c r="C725" s="25"/>
      <c r="D725" s="25" t="s">
        <v>52</v>
      </c>
      <c r="E725" s="25" t="s">
        <v>534</v>
      </c>
      <c r="F725" s="25">
        <v>125</v>
      </c>
      <c r="G725" s="25" t="s">
        <v>34</v>
      </c>
      <c r="H725" s="25">
        <v>3160</v>
      </c>
      <c r="I725" s="11">
        <f t="shared" si="66"/>
        <v>395000</v>
      </c>
      <c r="J725" s="26" t="s">
        <v>28</v>
      </c>
      <c r="K725" s="117"/>
      <c r="L725" s="107">
        <f t="shared" si="67"/>
        <v>0</v>
      </c>
      <c r="M725" s="107"/>
      <c r="N725" s="107"/>
      <c r="O725" s="107">
        <f t="shared" si="68"/>
        <v>0</v>
      </c>
      <c r="P725" s="107"/>
      <c r="Q725" s="107"/>
      <c r="R725" s="107">
        <f t="shared" si="69"/>
        <v>0</v>
      </c>
      <c r="S725" s="107"/>
      <c r="T725" s="107"/>
      <c r="U725" s="107">
        <f t="shared" si="70"/>
        <v>0</v>
      </c>
      <c r="V725" s="107"/>
      <c r="W725" s="107"/>
      <c r="X725" s="107">
        <f t="shared" si="71"/>
        <v>0</v>
      </c>
      <c r="Y725" s="107"/>
      <c r="Z725" s="107"/>
      <c r="AA725" s="108">
        <f>C725+I725-L725-O725-U725-X725-R725</f>
        <v>395000</v>
      </c>
      <c r="AB725" s="7"/>
    </row>
    <row r="726" spans="1:28" ht="15.75" hidden="1" customHeight="1" x14ac:dyDescent="0.25">
      <c r="A726" s="24">
        <v>45576</v>
      </c>
      <c r="B726" s="125" t="s">
        <v>291</v>
      </c>
      <c r="C726" s="25"/>
      <c r="D726" s="25" t="s">
        <v>52</v>
      </c>
      <c r="E726" s="25" t="s">
        <v>160</v>
      </c>
      <c r="F726" s="25">
        <v>250</v>
      </c>
      <c r="G726" s="25" t="s">
        <v>34</v>
      </c>
      <c r="H726" s="25">
        <v>2630</v>
      </c>
      <c r="I726" s="11">
        <f t="shared" si="66"/>
        <v>657500</v>
      </c>
      <c r="J726" s="26" t="s">
        <v>28</v>
      </c>
      <c r="K726" s="117"/>
      <c r="L726" s="107">
        <f t="shared" si="67"/>
        <v>0</v>
      </c>
      <c r="M726" s="107"/>
      <c r="N726" s="107"/>
      <c r="O726" s="107">
        <f t="shared" si="68"/>
        <v>0</v>
      </c>
      <c r="P726" s="107"/>
      <c r="Q726" s="107"/>
      <c r="R726" s="107">
        <f t="shared" si="69"/>
        <v>0</v>
      </c>
      <c r="S726" s="107"/>
      <c r="T726" s="107"/>
      <c r="U726" s="107">
        <f t="shared" si="70"/>
        <v>0</v>
      </c>
      <c r="V726" s="107"/>
      <c r="W726" s="107"/>
      <c r="X726" s="107">
        <f t="shared" si="71"/>
        <v>0</v>
      </c>
      <c r="Y726" s="107"/>
      <c r="Z726" s="107"/>
      <c r="AA726" s="108">
        <f>C726+I726-L726-O726-U726-X726-R726</f>
        <v>657500</v>
      </c>
      <c r="AB726" s="7"/>
    </row>
    <row r="727" spans="1:28" ht="15.75" hidden="1" customHeight="1" x14ac:dyDescent="0.25">
      <c r="A727" s="29">
        <v>45576</v>
      </c>
      <c r="B727" s="27" t="s">
        <v>309</v>
      </c>
      <c r="C727" s="27"/>
      <c r="D727" s="27" t="s">
        <v>52</v>
      </c>
      <c r="E727" s="27" t="s">
        <v>192</v>
      </c>
      <c r="F727" s="27">
        <v>3100</v>
      </c>
      <c r="G727" s="27" t="s">
        <v>34</v>
      </c>
      <c r="H727" s="27">
        <v>2500</v>
      </c>
      <c r="I727" s="15">
        <f t="shared" si="66"/>
        <v>7750000</v>
      </c>
      <c r="J727" s="32" t="s">
        <v>312</v>
      </c>
      <c r="K727" s="142"/>
      <c r="L727" s="136">
        <f t="shared" si="67"/>
        <v>0</v>
      </c>
      <c r="M727" s="136"/>
      <c r="N727" s="136"/>
      <c r="O727" s="136">
        <f t="shared" si="68"/>
        <v>0</v>
      </c>
      <c r="P727" s="136"/>
      <c r="Q727" s="136"/>
      <c r="R727" s="136">
        <f t="shared" si="69"/>
        <v>7750000</v>
      </c>
      <c r="S727" s="136">
        <v>7750000</v>
      </c>
      <c r="T727" s="136"/>
      <c r="U727" s="136">
        <f t="shared" si="70"/>
        <v>0</v>
      </c>
      <c r="V727" s="136"/>
      <c r="W727" s="136"/>
      <c r="X727" s="136">
        <f t="shared" si="71"/>
        <v>0</v>
      </c>
      <c r="Y727" s="136"/>
      <c r="Z727" s="136"/>
      <c r="AA727" s="137">
        <f>C727+I727-L727-O727-U727-X727-R727</f>
        <v>0</v>
      </c>
      <c r="AB727" s="138">
        <v>45582</v>
      </c>
    </row>
    <row r="728" spans="1:28" ht="15.75" hidden="1" customHeight="1" x14ac:dyDescent="0.25">
      <c r="A728" s="24">
        <v>45576</v>
      </c>
      <c r="B728" s="125" t="s">
        <v>194</v>
      </c>
      <c r="C728" s="25"/>
      <c r="D728" s="25" t="s">
        <v>52</v>
      </c>
      <c r="E728" s="25" t="s">
        <v>42</v>
      </c>
      <c r="F728" s="25">
        <v>2000</v>
      </c>
      <c r="G728" s="25" t="s">
        <v>34</v>
      </c>
      <c r="H728" s="25">
        <v>3500</v>
      </c>
      <c r="I728" s="11">
        <f t="shared" si="66"/>
        <v>7000000</v>
      </c>
      <c r="J728" s="31" t="s">
        <v>324</v>
      </c>
      <c r="K728" s="117"/>
      <c r="L728" s="107">
        <f t="shared" si="67"/>
        <v>7000000</v>
      </c>
      <c r="M728" s="107">
        <v>7000000</v>
      </c>
      <c r="N728" s="107"/>
      <c r="O728" s="107">
        <f t="shared" si="68"/>
        <v>0</v>
      </c>
      <c r="P728" s="107"/>
      <c r="Q728" s="107"/>
      <c r="R728" s="107">
        <f t="shared" si="69"/>
        <v>0</v>
      </c>
      <c r="S728" s="107"/>
      <c r="T728" s="107"/>
      <c r="U728" s="107">
        <f t="shared" si="70"/>
        <v>0</v>
      </c>
      <c r="V728" s="107"/>
      <c r="W728" s="107"/>
      <c r="X728" s="107">
        <f t="shared" si="71"/>
        <v>0</v>
      </c>
      <c r="Y728" s="107"/>
      <c r="Z728" s="107"/>
      <c r="AA728" s="108">
        <f>C728+I728-L728-O728-U728-X728-R728</f>
        <v>0</v>
      </c>
      <c r="AB728" s="7">
        <v>45581</v>
      </c>
    </row>
    <row r="729" spans="1:28" ht="15.75" hidden="1" customHeight="1" x14ac:dyDescent="0.25">
      <c r="A729" s="24">
        <v>45576</v>
      </c>
      <c r="B729" s="125" t="s">
        <v>159</v>
      </c>
      <c r="C729" s="25"/>
      <c r="D729" s="25" t="s">
        <v>52</v>
      </c>
      <c r="E729" s="25" t="s">
        <v>238</v>
      </c>
      <c r="F729" s="25">
        <v>1</v>
      </c>
      <c r="G729" s="25" t="s">
        <v>39</v>
      </c>
      <c r="H729" s="25">
        <v>300000</v>
      </c>
      <c r="I729" s="11">
        <f t="shared" si="66"/>
        <v>300000</v>
      </c>
      <c r="J729" s="26" t="s">
        <v>28</v>
      </c>
      <c r="K729" s="117"/>
      <c r="L729" s="107">
        <f t="shared" si="67"/>
        <v>0</v>
      </c>
      <c r="M729" s="107"/>
      <c r="N729" s="107"/>
      <c r="O729" s="107">
        <f t="shared" si="68"/>
        <v>0</v>
      </c>
      <c r="P729" s="107"/>
      <c r="Q729" s="107"/>
      <c r="R729" s="107">
        <f t="shared" si="69"/>
        <v>0</v>
      </c>
      <c r="S729" s="107"/>
      <c r="T729" s="107"/>
      <c r="U729" s="107">
        <f t="shared" si="70"/>
        <v>0</v>
      </c>
      <c r="V729" s="107"/>
      <c r="W729" s="107"/>
      <c r="X729" s="107">
        <f t="shared" si="71"/>
        <v>0</v>
      </c>
      <c r="Y729" s="107"/>
      <c r="Z729" s="107"/>
      <c r="AA729" s="108">
        <f>C729+I729-L729-O729-U729-X729-R729</f>
        <v>300000</v>
      </c>
      <c r="AB729" s="7"/>
    </row>
    <row r="730" spans="1:28" ht="15.75" hidden="1" customHeight="1" x14ac:dyDescent="0.25">
      <c r="A730" s="29">
        <v>45576</v>
      </c>
      <c r="B730" s="51" t="s">
        <v>308</v>
      </c>
      <c r="C730" s="27"/>
      <c r="D730" s="27" t="s">
        <v>52</v>
      </c>
      <c r="E730" s="27" t="s">
        <v>158</v>
      </c>
      <c r="F730" s="27">
        <v>30.1</v>
      </c>
      <c r="G730" s="27" t="s">
        <v>39</v>
      </c>
      <c r="H730" s="27">
        <v>44000</v>
      </c>
      <c r="I730" s="15">
        <f t="shared" si="66"/>
        <v>1324400</v>
      </c>
      <c r="J730" s="32" t="s">
        <v>324</v>
      </c>
      <c r="K730" s="142"/>
      <c r="L730" s="136">
        <f t="shared" si="67"/>
        <v>0</v>
      </c>
      <c r="M730" s="136"/>
      <c r="N730" s="136"/>
      <c r="O730" s="136">
        <f t="shared" si="68"/>
        <v>0</v>
      </c>
      <c r="P730" s="136"/>
      <c r="Q730" s="136"/>
      <c r="R730" s="136">
        <f t="shared" si="69"/>
        <v>0</v>
      </c>
      <c r="S730" s="136"/>
      <c r="T730" s="136"/>
      <c r="U730" s="136">
        <f t="shared" si="70"/>
        <v>1324400</v>
      </c>
      <c r="V730" s="136">
        <v>1324400</v>
      </c>
      <c r="W730" s="136"/>
      <c r="X730" s="136">
        <f t="shared" si="71"/>
        <v>0</v>
      </c>
      <c r="Y730" s="136"/>
      <c r="Z730" s="136"/>
      <c r="AA730" s="137">
        <f>C730+I730-L730-O730-U730-X730-R730</f>
        <v>0</v>
      </c>
      <c r="AB730" s="138">
        <v>45576</v>
      </c>
    </row>
    <row r="731" spans="1:28" ht="15.75" hidden="1" customHeight="1" x14ac:dyDescent="0.25">
      <c r="A731" s="24">
        <v>45576</v>
      </c>
      <c r="B731" s="50" t="s">
        <v>308</v>
      </c>
      <c r="C731" s="25"/>
      <c r="D731" s="25" t="s">
        <v>52</v>
      </c>
      <c r="E731" s="25" t="s">
        <v>103</v>
      </c>
      <c r="F731" s="25">
        <v>29.7</v>
      </c>
      <c r="G731" s="25" t="s">
        <v>39</v>
      </c>
      <c r="H731" s="25">
        <v>44000</v>
      </c>
      <c r="I731" s="11">
        <f t="shared" si="66"/>
        <v>1306800</v>
      </c>
      <c r="J731" s="31" t="s">
        <v>324</v>
      </c>
      <c r="K731" s="117"/>
      <c r="L731" s="107">
        <f t="shared" si="67"/>
        <v>0</v>
      </c>
      <c r="M731" s="107"/>
      <c r="N731" s="107"/>
      <c r="O731" s="107">
        <f t="shared" si="68"/>
        <v>0</v>
      </c>
      <c r="P731" s="107"/>
      <c r="Q731" s="107"/>
      <c r="R731" s="107">
        <f t="shared" si="69"/>
        <v>0</v>
      </c>
      <c r="S731" s="107"/>
      <c r="T731" s="107"/>
      <c r="U731" s="107">
        <f t="shared" si="70"/>
        <v>1306800</v>
      </c>
      <c r="V731" s="107">
        <v>1306800</v>
      </c>
      <c r="W731" s="107"/>
      <c r="X731" s="107">
        <f t="shared" si="71"/>
        <v>0</v>
      </c>
      <c r="Y731" s="107"/>
      <c r="Z731" s="107"/>
      <c r="AA731" s="108">
        <f>C731+I731-L731-O731-U731-X731-R731</f>
        <v>0</v>
      </c>
      <c r="AB731" s="7">
        <v>45576</v>
      </c>
    </row>
    <row r="732" spans="1:28" ht="15.75" hidden="1" customHeight="1" x14ac:dyDescent="0.25">
      <c r="A732" s="24">
        <v>45576</v>
      </c>
      <c r="B732" s="50" t="s">
        <v>308</v>
      </c>
      <c r="C732" s="25"/>
      <c r="D732" s="25" t="s">
        <v>52</v>
      </c>
      <c r="E732" s="25" t="s">
        <v>120</v>
      </c>
      <c r="F732" s="25">
        <v>24.6</v>
      </c>
      <c r="G732" s="25" t="s">
        <v>39</v>
      </c>
      <c r="H732" s="25">
        <v>44000</v>
      </c>
      <c r="I732" s="11">
        <f t="shared" si="66"/>
        <v>1082400</v>
      </c>
      <c r="J732" s="31" t="s">
        <v>324</v>
      </c>
      <c r="K732" s="117"/>
      <c r="L732" s="107">
        <f t="shared" si="67"/>
        <v>0</v>
      </c>
      <c r="M732" s="107"/>
      <c r="N732" s="107"/>
      <c r="O732" s="107">
        <f t="shared" si="68"/>
        <v>0</v>
      </c>
      <c r="P732" s="107"/>
      <c r="Q732" s="107"/>
      <c r="R732" s="107">
        <f t="shared" si="69"/>
        <v>0</v>
      </c>
      <c r="S732" s="107"/>
      <c r="T732" s="107"/>
      <c r="U732" s="107">
        <f t="shared" si="70"/>
        <v>1082400</v>
      </c>
      <c r="V732" s="107">
        <v>1082400</v>
      </c>
      <c r="W732" s="107"/>
      <c r="X732" s="107">
        <f t="shared" si="71"/>
        <v>0</v>
      </c>
      <c r="Y732" s="107"/>
      <c r="Z732" s="107"/>
      <c r="AA732" s="108">
        <f>C732+I732-L732-O732-U732-X732-R732</f>
        <v>0</v>
      </c>
      <c r="AB732" s="7">
        <v>45576</v>
      </c>
    </row>
    <row r="733" spans="1:28" ht="15.75" hidden="1" x14ac:dyDescent="0.25">
      <c r="A733" s="24">
        <v>45576</v>
      </c>
      <c r="B733" s="50" t="s">
        <v>1085</v>
      </c>
      <c r="C733" s="25"/>
      <c r="D733" s="25" t="s">
        <v>52</v>
      </c>
      <c r="E733" s="25" t="s">
        <v>135</v>
      </c>
      <c r="F733" s="25">
        <v>4</v>
      </c>
      <c r="G733" s="25" t="s">
        <v>48</v>
      </c>
      <c r="H733" s="25">
        <v>150000</v>
      </c>
      <c r="I733" s="11">
        <f t="shared" si="66"/>
        <v>600000</v>
      </c>
      <c r="J733" s="31" t="s">
        <v>324</v>
      </c>
      <c r="K733" s="117"/>
      <c r="L733" s="107">
        <f t="shared" si="67"/>
        <v>0</v>
      </c>
      <c r="M733" s="107"/>
      <c r="N733" s="107"/>
      <c r="O733" s="107">
        <f t="shared" si="68"/>
        <v>0</v>
      </c>
      <c r="P733" s="107"/>
      <c r="Q733" s="107"/>
      <c r="R733" s="107">
        <f t="shared" si="69"/>
        <v>0</v>
      </c>
      <c r="S733" s="107"/>
      <c r="T733" s="107"/>
      <c r="U733" s="107">
        <f t="shared" si="70"/>
        <v>600000</v>
      </c>
      <c r="V733" s="107">
        <v>600000</v>
      </c>
      <c r="W733" s="107"/>
      <c r="X733" s="107">
        <f t="shared" si="71"/>
        <v>0</v>
      </c>
      <c r="Y733" s="107"/>
      <c r="Z733" s="107"/>
      <c r="AA733" s="108">
        <f>C733+I733-L733-O733-U733-X733-R733</f>
        <v>0</v>
      </c>
      <c r="AB733" s="7">
        <v>45579</v>
      </c>
    </row>
    <row r="734" spans="1:28" ht="15.75" hidden="1" customHeight="1" x14ac:dyDescent="0.25">
      <c r="A734" s="24">
        <v>45576</v>
      </c>
      <c r="B734" s="50" t="s">
        <v>1085</v>
      </c>
      <c r="C734" s="25"/>
      <c r="D734" s="25" t="s">
        <v>52</v>
      </c>
      <c r="E734" s="25" t="s">
        <v>81</v>
      </c>
      <c r="F734" s="25">
        <v>23.5</v>
      </c>
      <c r="G734" s="25" t="s">
        <v>39</v>
      </c>
      <c r="H734" s="25">
        <v>47000</v>
      </c>
      <c r="I734" s="11">
        <f t="shared" si="66"/>
        <v>1104500</v>
      </c>
      <c r="J734" s="31" t="s">
        <v>324</v>
      </c>
      <c r="K734" s="117"/>
      <c r="L734" s="107">
        <f t="shared" si="67"/>
        <v>0</v>
      </c>
      <c r="M734" s="107"/>
      <c r="N734" s="107"/>
      <c r="O734" s="107">
        <f t="shared" si="68"/>
        <v>0</v>
      </c>
      <c r="P734" s="107"/>
      <c r="Q734" s="107"/>
      <c r="R734" s="107">
        <f t="shared" si="69"/>
        <v>0</v>
      </c>
      <c r="S734" s="107"/>
      <c r="T734" s="107"/>
      <c r="U734" s="107">
        <f t="shared" si="70"/>
        <v>1104500</v>
      </c>
      <c r="V734" s="107">
        <v>1104500</v>
      </c>
      <c r="W734" s="107"/>
      <c r="X734" s="107">
        <f t="shared" si="71"/>
        <v>0</v>
      </c>
      <c r="Y734" s="107"/>
      <c r="Z734" s="107"/>
      <c r="AA734" s="108">
        <f>C734+I734-L734-O734-U734-X734-R734</f>
        <v>0</v>
      </c>
      <c r="AB734" s="7">
        <v>45579</v>
      </c>
    </row>
    <row r="735" spans="1:28" ht="15.75" hidden="1" x14ac:dyDescent="0.25">
      <c r="A735" s="24">
        <v>45576</v>
      </c>
      <c r="B735" s="50" t="s">
        <v>1085</v>
      </c>
      <c r="C735" s="25"/>
      <c r="D735" s="25" t="s">
        <v>52</v>
      </c>
      <c r="E735" s="25" t="s">
        <v>47</v>
      </c>
      <c r="F735" s="25">
        <v>2</v>
      </c>
      <c r="G735" s="25" t="s">
        <v>48</v>
      </c>
      <c r="H735" s="25">
        <v>150000</v>
      </c>
      <c r="I735" s="11">
        <f t="shared" si="66"/>
        <v>300000</v>
      </c>
      <c r="J735" s="31" t="s">
        <v>324</v>
      </c>
      <c r="K735" s="117"/>
      <c r="L735" s="107">
        <f t="shared" si="67"/>
        <v>0</v>
      </c>
      <c r="M735" s="107"/>
      <c r="N735" s="107"/>
      <c r="O735" s="107">
        <f t="shared" si="68"/>
        <v>0</v>
      </c>
      <c r="P735" s="107"/>
      <c r="Q735" s="107"/>
      <c r="R735" s="107">
        <f t="shared" si="69"/>
        <v>0</v>
      </c>
      <c r="S735" s="107"/>
      <c r="T735" s="107"/>
      <c r="U735" s="107">
        <f t="shared" si="70"/>
        <v>300000</v>
      </c>
      <c r="V735" s="107">
        <v>300000</v>
      </c>
      <c r="W735" s="107"/>
      <c r="X735" s="107">
        <f t="shared" si="71"/>
        <v>0</v>
      </c>
      <c r="Y735" s="107"/>
      <c r="Z735" s="107"/>
      <c r="AA735" s="108">
        <f>C735+I735-L735-O735-U735-X735-R735</f>
        <v>0</v>
      </c>
      <c r="AB735" s="7">
        <v>45579</v>
      </c>
    </row>
    <row r="736" spans="1:28" ht="15.75" hidden="1" customHeight="1" x14ac:dyDescent="0.25">
      <c r="A736" s="24">
        <v>45576</v>
      </c>
      <c r="B736" s="25" t="s">
        <v>1085</v>
      </c>
      <c r="C736" s="25"/>
      <c r="D736" s="25" t="s">
        <v>52</v>
      </c>
      <c r="E736" s="25" t="s">
        <v>219</v>
      </c>
      <c r="F736" s="25">
        <v>1</v>
      </c>
      <c r="G736" s="25" t="s">
        <v>39</v>
      </c>
      <c r="H736" s="25">
        <v>300000</v>
      </c>
      <c r="I736" s="11">
        <f t="shared" si="66"/>
        <v>300000</v>
      </c>
      <c r="J736" s="31" t="s">
        <v>312</v>
      </c>
      <c r="K736" s="117"/>
      <c r="L736" s="107">
        <f t="shared" si="67"/>
        <v>0</v>
      </c>
      <c r="M736" s="107"/>
      <c r="N736" s="107"/>
      <c r="O736" s="107">
        <f t="shared" si="68"/>
        <v>0</v>
      </c>
      <c r="P736" s="107"/>
      <c r="Q736" s="107"/>
      <c r="R736" s="107">
        <f t="shared" si="69"/>
        <v>0</v>
      </c>
      <c r="S736" s="107"/>
      <c r="T736" s="107"/>
      <c r="U736" s="107">
        <f t="shared" si="70"/>
        <v>300000</v>
      </c>
      <c r="V736" s="107">
        <v>300000</v>
      </c>
      <c r="W736" s="107"/>
      <c r="X736" s="107">
        <f t="shared" si="71"/>
        <v>0</v>
      </c>
      <c r="Y736" s="107"/>
      <c r="Z736" s="107"/>
      <c r="AA736" s="108">
        <f>C736+I736-L736-O736-U736-X736-R736</f>
        <v>0</v>
      </c>
      <c r="AB736" s="7">
        <v>45579</v>
      </c>
    </row>
    <row r="737" spans="1:28" ht="15.75" hidden="1" customHeight="1" x14ac:dyDescent="0.25">
      <c r="A737" s="24">
        <v>45576</v>
      </c>
      <c r="B737" s="25" t="s">
        <v>743</v>
      </c>
      <c r="C737" s="25"/>
      <c r="D737" s="25" t="s">
        <v>52</v>
      </c>
      <c r="E737" s="25" t="s">
        <v>69</v>
      </c>
      <c r="F737" s="25">
        <v>25</v>
      </c>
      <c r="G737" s="25" t="s">
        <v>39</v>
      </c>
      <c r="H737" s="25">
        <v>180000</v>
      </c>
      <c r="I737" s="11">
        <f t="shared" si="66"/>
        <v>4500000</v>
      </c>
      <c r="J737" s="31" t="s">
        <v>312</v>
      </c>
      <c r="K737" s="117"/>
      <c r="L737" s="107">
        <f t="shared" si="67"/>
        <v>0</v>
      </c>
      <c r="M737" s="107"/>
      <c r="N737" s="107"/>
      <c r="O737" s="107">
        <f t="shared" si="68"/>
        <v>4500000</v>
      </c>
      <c r="P737" s="107">
        <v>4500000</v>
      </c>
      <c r="Q737" s="107"/>
      <c r="R737" s="107">
        <f t="shared" si="69"/>
        <v>0</v>
      </c>
      <c r="S737" s="107"/>
      <c r="T737" s="107"/>
      <c r="U737" s="107">
        <f t="shared" si="70"/>
        <v>0</v>
      </c>
      <c r="V737" s="107"/>
      <c r="W737" s="107"/>
      <c r="X737" s="107">
        <f t="shared" si="71"/>
        <v>0</v>
      </c>
      <c r="Y737" s="107"/>
      <c r="Z737" s="107"/>
      <c r="AA737" s="108">
        <f>C737+I737-L737-O737-U737-X737-R737</f>
        <v>0</v>
      </c>
      <c r="AB737" s="7">
        <v>45576</v>
      </c>
    </row>
    <row r="738" spans="1:28" ht="15.75" hidden="1" customHeight="1" x14ac:dyDescent="0.25">
      <c r="A738" s="24">
        <v>45576</v>
      </c>
      <c r="B738" s="25" t="s">
        <v>743</v>
      </c>
      <c r="C738" s="25"/>
      <c r="D738" s="25" t="s">
        <v>52</v>
      </c>
      <c r="E738" s="25" t="s">
        <v>53</v>
      </c>
      <c r="F738" s="25">
        <v>2</v>
      </c>
      <c r="G738" s="25" t="s">
        <v>23</v>
      </c>
      <c r="H738" s="25">
        <v>400000</v>
      </c>
      <c r="I738" s="11">
        <f t="shared" si="66"/>
        <v>800000</v>
      </c>
      <c r="J738" s="31" t="s">
        <v>312</v>
      </c>
      <c r="K738" s="117"/>
      <c r="L738" s="107">
        <f t="shared" si="67"/>
        <v>0</v>
      </c>
      <c r="M738" s="107"/>
      <c r="N738" s="107"/>
      <c r="O738" s="107">
        <f t="shared" si="68"/>
        <v>800000</v>
      </c>
      <c r="P738" s="107">
        <v>800000</v>
      </c>
      <c r="Q738" s="107"/>
      <c r="R738" s="107">
        <f t="shared" si="69"/>
        <v>0</v>
      </c>
      <c r="S738" s="107"/>
      <c r="T738" s="107"/>
      <c r="U738" s="107">
        <f t="shared" si="70"/>
        <v>0</v>
      </c>
      <c r="V738" s="107"/>
      <c r="W738" s="107"/>
      <c r="X738" s="107">
        <f t="shared" si="71"/>
        <v>0</v>
      </c>
      <c r="Y738" s="107"/>
      <c r="Z738" s="107"/>
      <c r="AA738" s="108">
        <f>C738+I738-L738-O738-U738-X738-R738</f>
        <v>0</v>
      </c>
      <c r="AB738" s="7">
        <v>45576</v>
      </c>
    </row>
    <row r="739" spans="1:28" ht="15.75" hidden="1" customHeight="1" x14ac:dyDescent="0.25">
      <c r="A739" s="24">
        <v>45576</v>
      </c>
      <c r="B739" s="25" t="s">
        <v>73</v>
      </c>
      <c r="C739" s="25"/>
      <c r="D739" s="25" t="s">
        <v>52</v>
      </c>
      <c r="E739" s="25" t="s">
        <v>108</v>
      </c>
      <c r="F739" s="25">
        <v>1800</v>
      </c>
      <c r="G739" s="25" t="s">
        <v>34</v>
      </c>
      <c r="H739" s="25">
        <v>2000</v>
      </c>
      <c r="I739" s="11">
        <f t="shared" si="66"/>
        <v>3600000</v>
      </c>
      <c r="J739" s="31" t="s">
        <v>312</v>
      </c>
      <c r="K739" s="117"/>
      <c r="L739" s="107">
        <f t="shared" si="67"/>
        <v>0</v>
      </c>
      <c r="M739" s="107"/>
      <c r="N739" s="107"/>
      <c r="O739" s="107">
        <f t="shared" si="68"/>
        <v>3600000</v>
      </c>
      <c r="P739" s="107">
        <v>3600000</v>
      </c>
      <c r="Q739" s="107"/>
      <c r="R739" s="107">
        <f t="shared" si="69"/>
        <v>0</v>
      </c>
      <c r="S739" s="107"/>
      <c r="T739" s="107"/>
      <c r="U739" s="107">
        <f t="shared" si="70"/>
        <v>0</v>
      </c>
      <c r="V739" s="107"/>
      <c r="W739" s="107"/>
      <c r="X739" s="107">
        <f t="shared" si="71"/>
        <v>0</v>
      </c>
      <c r="Y739" s="107"/>
      <c r="Z739" s="107"/>
      <c r="AA739" s="108">
        <f>C739+I739-L739-O739-U739-X739-R739</f>
        <v>0</v>
      </c>
      <c r="AB739" s="7">
        <v>45576</v>
      </c>
    </row>
    <row r="740" spans="1:28" ht="15.75" hidden="1" customHeight="1" x14ac:dyDescent="0.25">
      <c r="A740" s="24">
        <v>45576</v>
      </c>
      <c r="B740" s="125" t="s">
        <v>307</v>
      </c>
      <c r="C740" s="25"/>
      <c r="D740" s="25" t="s">
        <v>52</v>
      </c>
      <c r="E740" s="25" t="s">
        <v>208</v>
      </c>
      <c r="F740" s="25">
        <v>1000</v>
      </c>
      <c r="G740" s="25" t="s">
        <v>34</v>
      </c>
      <c r="H740" s="25">
        <v>700</v>
      </c>
      <c r="I740" s="11">
        <f t="shared" si="66"/>
        <v>700000</v>
      </c>
      <c r="J740" s="31" t="s">
        <v>324</v>
      </c>
      <c r="K740" s="117"/>
      <c r="L740" s="107">
        <f t="shared" si="67"/>
        <v>700000</v>
      </c>
      <c r="M740" s="107">
        <v>700000</v>
      </c>
      <c r="N740" s="107"/>
      <c r="O740" s="107">
        <f t="shared" si="68"/>
        <v>0</v>
      </c>
      <c r="P740" s="107"/>
      <c r="Q740" s="107"/>
      <c r="R740" s="107">
        <f t="shared" si="69"/>
        <v>0</v>
      </c>
      <c r="S740" s="107"/>
      <c r="T740" s="107"/>
      <c r="U740" s="107">
        <f t="shared" si="70"/>
        <v>0</v>
      </c>
      <c r="V740" s="107"/>
      <c r="W740" s="107"/>
      <c r="X740" s="107">
        <f t="shared" si="71"/>
        <v>0</v>
      </c>
      <c r="Y740" s="107"/>
      <c r="Z740" s="107"/>
      <c r="AA740" s="108">
        <f>C740+I740-L740-O740-U740-X740-R740</f>
        <v>0</v>
      </c>
      <c r="AB740" s="7">
        <v>45579</v>
      </c>
    </row>
    <row r="741" spans="1:28" ht="15.75" hidden="1" x14ac:dyDescent="0.25">
      <c r="A741" s="24">
        <v>45576</v>
      </c>
      <c r="B741" s="50" t="s">
        <v>59</v>
      </c>
      <c r="C741" s="25"/>
      <c r="D741" s="25" t="s">
        <v>52</v>
      </c>
      <c r="E741" s="25" t="s">
        <v>47</v>
      </c>
      <c r="F741" s="25">
        <v>2</v>
      </c>
      <c r="G741" s="25" t="s">
        <v>48</v>
      </c>
      <c r="H741" s="25">
        <v>150000</v>
      </c>
      <c r="I741" s="11">
        <f t="shared" si="66"/>
        <v>300000</v>
      </c>
      <c r="J741" s="31" t="s">
        <v>324</v>
      </c>
      <c r="K741" s="117"/>
      <c r="L741" s="107">
        <f t="shared" si="67"/>
        <v>300000</v>
      </c>
      <c r="M741" s="107">
        <v>300000</v>
      </c>
      <c r="N741" s="107"/>
      <c r="O741" s="107">
        <f t="shared" si="68"/>
        <v>0</v>
      </c>
      <c r="P741" s="107"/>
      <c r="Q741" s="107"/>
      <c r="R741" s="107">
        <f t="shared" si="69"/>
        <v>0</v>
      </c>
      <c r="S741" s="107"/>
      <c r="T741" s="107"/>
      <c r="U741" s="107">
        <f t="shared" si="70"/>
        <v>0</v>
      </c>
      <c r="V741" s="107"/>
      <c r="W741" s="107"/>
      <c r="X741" s="107">
        <f t="shared" si="71"/>
        <v>0</v>
      </c>
      <c r="Y741" s="107"/>
      <c r="Z741" s="107"/>
      <c r="AA741" s="108">
        <f>C741+I741-L741-O741-U741-X741-R741</f>
        <v>0</v>
      </c>
      <c r="AB741" s="7">
        <v>45576</v>
      </c>
    </row>
    <row r="742" spans="1:28" ht="15.75" hidden="1" customHeight="1" x14ac:dyDescent="0.25">
      <c r="A742" s="24">
        <v>45576</v>
      </c>
      <c r="B742" s="50" t="s">
        <v>376</v>
      </c>
      <c r="C742" s="25"/>
      <c r="D742" s="25" t="s">
        <v>52</v>
      </c>
      <c r="E742" s="25" t="s">
        <v>108</v>
      </c>
      <c r="F742" s="25">
        <v>800</v>
      </c>
      <c r="G742" s="25" t="s">
        <v>34</v>
      </c>
      <c r="H742" s="25">
        <v>2000</v>
      </c>
      <c r="I742" s="11">
        <f t="shared" si="66"/>
        <v>1600000</v>
      </c>
      <c r="J742" s="31" t="s">
        <v>324</v>
      </c>
      <c r="K742" s="117"/>
      <c r="L742" s="107">
        <f t="shared" si="67"/>
        <v>1600000</v>
      </c>
      <c r="M742" s="107">
        <v>1600000</v>
      </c>
      <c r="N742" s="107"/>
      <c r="O742" s="107">
        <f t="shared" si="68"/>
        <v>0</v>
      </c>
      <c r="P742" s="107"/>
      <c r="Q742" s="107"/>
      <c r="R742" s="107">
        <f t="shared" si="69"/>
        <v>0</v>
      </c>
      <c r="S742" s="107"/>
      <c r="T742" s="107"/>
      <c r="U742" s="107">
        <f t="shared" si="70"/>
        <v>0</v>
      </c>
      <c r="V742" s="107"/>
      <c r="W742" s="107"/>
      <c r="X742" s="107">
        <f t="shared" si="71"/>
        <v>0</v>
      </c>
      <c r="Y742" s="107"/>
      <c r="Z742" s="107"/>
      <c r="AA742" s="108">
        <f>C742+I742-L742-O742-U742-X742-R742</f>
        <v>0</v>
      </c>
      <c r="AB742" s="7">
        <v>45576</v>
      </c>
    </row>
    <row r="743" spans="1:28" ht="15.75" hidden="1" customHeight="1" x14ac:dyDescent="0.25">
      <c r="A743" s="24">
        <v>45576</v>
      </c>
      <c r="B743" s="125" t="s">
        <v>226</v>
      </c>
      <c r="C743" s="25"/>
      <c r="D743" s="25" t="s">
        <v>52</v>
      </c>
      <c r="E743" s="25" t="s">
        <v>64</v>
      </c>
      <c r="F743" s="25">
        <v>100</v>
      </c>
      <c r="G743" s="25" t="s">
        <v>39</v>
      </c>
      <c r="H743" s="25">
        <v>55000</v>
      </c>
      <c r="I743" s="11">
        <f t="shared" si="66"/>
        <v>5500000</v>
      </c>
      <c r="J743" s="26" t="s">
        <v>28</v>
      </c>
      <c r="K743" s="117"/>
      <c r="L743" s="107">
        <f t="shared" si="67"/>
        <v>0</v>
      </c>
      <c r="M743" s="107"/>
      <c r="N743" s="107"/>
      <c r="O743" s="107">
        <f t="shared" si="68"/>
        <v>0</v>
      </c>
      <c r="P743" s="107"/>
      <c r="Q743" s="107"/>
      <c r="R743" s="107">
        <f t="shared" si="69"/>
        <v>0</v>
      </c>
      <c r="S743" s="107"/>
      <c r="T743" s="107"/>
      <c r="U743" s="107">
        <f t="shared" si="70"/>
        <v>0</v>
      </c>
      <c r="V743" s="107"/>
      <c r="W743" s="107"/>
      <c r="X743" s="107">
        <f t="shared" si="71"/>
        <v>0</v>
      </c>
      <c r="Y743" s="107"/>
      <c r="Z743" s="107"/>
      <c r="AA743" s="108">
        <f>C743+I743-L743-O743-U743-X743-R743</f>
        <v>5500000</v>
      </c>
      <c r="AB743" s="7"/>
    </row>
    <row r="744" spans="1:28" ht="15.75" hidden="1" customHeight="1" x14ac:dyDescent="0.25">
      <c r="A744" s="24">
        <v>45576</v>
      </c>
      <c r="B744" s="125" t="s">
        <v>226</v>
      </c>
      <c r="C744" s="25"/>
      <c r="D744" s="25" t="s">
        <v>52</v>
      </c>
      <c r="E744" s="25" t="s">
        <v>163</v>
      </c>
      <c r="F744" s="25">
        <v>7</v>
      </c>
      <c r="G744" s="25" t="s">
        <v>39</v>
      </c>
      <c r="H744" s="25">
        <v>135000</v>
      </c>
      <c r="I744" s="11">
        <f t="shared" si="66"/>
        <v>945000</v>
      </c>
      <c r="J744" s="26" t="s">
        <v>28</v>
      </c>
      <c r="K744" s="117"/>
      <c r="L744" s="107">
        <f t="shared" si="67"/>
        <v>0</v>
      </c>
      <c r="M744" s="107"/>
      <c r="N744" s="107"/>
      <c r="O744" s="107">
        <f t="shared" si="68"/>
        <v>0</v>
      </c>
      <c r="P744" s="107"/>
      <c r="Q744" s="107"/>
      <c r="R744" s="107">
        <f t="shared" si="69"/>
        <v>0</v>
      </c>
      <c r="S744" s="107"/>
      <c r="T744" s="107"/>
      <c r="U744" s="107">
        <f t="shared" si="70"/>
        <v>0</v>
      </c>
      <c r="V744" s="107"/>
      <c r="W744" s="107"/>
      <c r="X744" s="107">
        <f t="shared" si="71"/>
        <v>0</v>
      </c>
      <c r="Y744" s="107"/>
      <c r="Z744" s="107"/>
      <c r="AA744" s="108">
        <f>C744+I744-L744-O744-U744-X744-R744</f>
        <v>945000</v>
      </c>
      <c r="AB744" s="7"/>
    </row>
    <row r="745" spans="1:28" ht="15.75" hidden="1" customHeight="1" x14ac:dyDescent="0.25">
      <c r="A745" s="29">
        <v>45576</v>
      </c>
      <c r="B745" s="27" t="s">
        <v>452</v>
      </c>
      <c r="C745" s="27"/>
      <c r="D745" s="27" t="s">
        <v>52</v>
      </c>
      <c r="E745" s="27" t="s">
        <v>298</v>
      </c>
      <c r="F745" s="27">
        <v>1000</v>
      </c>
      <c r="G745" s="27" t="s">
        <v>34</v>
      </c>
      <c r="H745" s="27">
        <v>4000</v>
      </c>
      <c r="I745" s="15">
        <f t="shared" si="66"/>
        <v>4000000</v>
      </c>
      <c r="J745" s="32" t="s">
        <v>312</v>
      </c>
      <c r="K745" s="142"/>
      <c r="L745" s="136">
        <f t="shared" si="67"/>
        <v>0</v>
      </c>
      <c r="M745" s="136"/>
      <c r="N745" s="136"/>
      <c r="O745" s="136">
        <f t="shared" si="68"/>
        <v>4000000</v>
      </c>
      <c r="P745" s="136">
        <v>4000000</v>
      </c>
      <c r="Q745" s="136"/>
      <c r="R745" s="136">
        <f t="shared" si="69"/>
        <v>0</v>
      </c>
      <c r="S745" s="136"/>
      <c r="T745" s="136"/>
      <c r="U745" s="136">
        <f t="shared" si="70"/>
        <v>0</v>
      </c>
      <c r="V745" s="136"/>
      <c r="W745" s="136"/>
      <c r="X745" s="136">
        <f t="shared" si="71"/>
        <v>0</v>
      </c>
      <c r="Y745" s="136"/>
      <c r="Z745" s="136"/>
      <c r="AA745" s="137">
        <f>C745+I745-L745-O745-U745-X745-R745</f>
        <v>0</v>
      </c>
      <c r="AB745" s="138">
        <v>45579</v>
      </c>
    </row>
    <row r="746" spans="1:28" ht="15.75" hidden="1" customHeight="1" x14ac:dyDescent="0.25">
      <c r="A746" s="24">
        <v>45576</v>
      </c>
      <c r="B746" s="50" t="s">
        <v>840</v>
      </c>
      <c r="C746" s="25"/>
      <c r="D746" s="25" t="s">
        <v>52</v>
      </c>
      <c r="E746" s="25" t="s">
        <v>154</v>
      </c>
      <c r="F746" s="25">
        <v>5000</v>
      </c>
      <c r="G746" s="25" t="s">
        <v>34</v>
      </c>
      <c r="H746" s="25">
        <v>1065</v>
      </c>
      <c r="I746" s="11">
        <f t="shared" si="66"/>
        <v>5325000</v>
      </c>
      <c r="J746" s="31" t="s">
        <v>324</v>
      </c>
      <c r="K746" s="117"/>
      <c r="L746" s="107">
        <f t="shared" si="67"/>
        <v>0</v>
      </c>
      <c r="M746" s="107"/>
      <c r="N746" s="107"/>
      <c r="O746" s="107">
        <f t="shared" si="68"/>
        <v>0</v>
      </c>
      <c r="P746" s="107"/>
      <c r="Q746" s="107"/>
      <c r="R746" s="107">
        <f t="shared" si="69"/>
        <v>0</v>
      </c>
      <c r="S746" s="107"/>
      <c r="T746" s="107"/>
      <c r="U746" s="107">
        <f t="shared" si="70"/>
        <v>5325000</v>
      </c>
      <c r="V746" s="107">
        <v>5325000</v>
      </c>
      <c r="W746" s="107"/>
      <c r="X746" s="107">
        <f t="shared" si="71"/>
        <v>0</v>
      </c>
      <c r="Y746" s="107"/>
      <c r="Z746" s="107"/>
      <c r="AA746" s="108">
        <f>C746+I746-L746-O746-U746-X746-R746</f>
        <v>0</v>
      </c>
      <c r="AB746" s="7">
        <v>45576</v>
      </c>
    </row>
    <row r="747" spans="1:28" ht="15.75" hidden="1" customHeight="1" x14ac:dyDescent="0.25">
      <c r="A747" s="24">
        <v>45576</v>
      </c>
      <c r="B747" s="25" t="s">
        <v>677</v>
      </c>
      <c r="C747" s="25"/>
      <c r="D747" s="25" t="s">
        <v>52</v>
      </c>
      <c r="E747" s="25" t="s">
        <v>64</v>
      </c>
      <c r="F747" s="25">
        <v>40</v>
      </c>
      <c r="G747" s="25" t="s">
        <v>39</v>
      </c>
      <c r="H747" s="25">
        <v>60000</v>
      </c>
      <c r="I747" s="11">
        <f t="shared" si="66"/>
        <v>2400000</v>
      </c>
      <c r="J747" s="31" t="s">
        <v>312</v>
      </c>
      <c r="K747" s="117"/>
      <c r="L747" s="107">
        <f t="shared" si="67"/>
        <v>0</v>
      </c>
      <c r="M747" s="107"/>
      <c r="N747" s="107"/>
      <c r="O747" s="107">
        <f t="shared" si="68"/>
        <v>2400000</v>
      </c>
      <c r="P747" s="107">
        <v>2400000</v>
      </c>
      <c r="Q747" s="107"/>
      <c r="R747" s="107">
        <f t="shared" si="69"/>
        <v>0</v>
      </c>
      <c r="S747" s="107"/>
      <c r="T747" s="107"/>
      <c r="U747" s="107">
        <f t="shared" si="70"/>
        <v>0</v>
      </c>
      <c r="V747" s="107"/>
      <c r="W747" s="107"/>
      <c r="X747" s="107">
        <f t="shared" si="71"/>
        <v>0</v>
      </c>
      <c r="Y747" s="107"/>
      <c r="Z747" s="107"/>
      <c r="AA747" s="108">
        <f>C747+I747-L747-O747-U747-X747-R747</f>
        <v>0</v>
      </c>
      <c r="AB747" s="7">
        <v>45579</v>
      </c>
    </row>
    <row r="748" spans="1:28" ht="15.75" hidden="1" customHeight="1" x14ac:dyDescent="0.25">
      <c r="A748" s="24">
        <v>45576</v>
      </c>
      <c r="B748" s="125" t="s">
        <v>203</v>
      </c>
      <c r="C748" s="25"/>
      <c r="D748" s="25" t="s">
        <v>52</v>
      </c>
      <c r="E748" s="25" t="s">
        <v>58</v>
      </c>
      <c r="F748" s="25">
        <v>3000</v>
      </c>
      <c r="G748" s="25" t="s">
        <v>34</v>
      </c>
      <c r="H748" s="25">
        <v>1800</v>
      </c>
      <c r="I748" s="11">
        <f t="shared" si="66"/>
        <v>5400000</v>
      </c>
      <c r="J748" s="12" t="s">
        <v>324</v>
      </c>
      <c r="K748" s="117"/>
      <c r="L748" s="107">
        <f t="shared" si="67"/>
        <v>5400000</v>
      </c>
      <c r="M748" s="107">
        <v>4331000</v>
      </c>
      <c r="N748" s="107">
        <v>1069000</v>
      </c>
      <c r="O748" s="107">
        <f t="shared" si="68"/>
        <v>0</v>
      </c>
      <c r="P748" s="107"/>
      <c r="Q748" s="107"/>
      <c r="R748" s="107">
        <f t="shared" si="69"/>
        <v>0</v>
      </c>
      <c r="S748" s="107"/>
      <c r="T748" s="107"/>
      <c r="U748" s="107">
        <f t="shared" si="70"/>
        <v>0</v>
      </c>
      <c r="V748" s="107"/>
      <c r="W748" s="107"/>
      <c r="X748" s="107">
        <f t="shared" si="71"/>
        <v>0</v>
      </c>
      <c r="Y748" s="107"/>
      <c r="Z748" s="107"/>
      <c r="AA748" s="108">
        <f>C748+I748-L748-O748-U748-X748-R748</f>
        <v>0</v>
      </c>
      <c r="AB748" s="7">
        <v>45586</v>
      </c>
    </row>
    <row r="749" spans="1:28" ht="15.75" hidden="1" customHeight="1" x14ac:dyDescent="0.25">
      <c r="A749" s="24">
        <v>45576</v>
      </c>
      <c r="B749" s="50" t="s">
        <v>203</v>
      </c>
      <c r="C749" s="25"/>
      <c r="D749" s="25" t="s">
        <v>52</v>
      </c>
      <c r="E749" s="25" t="s">
        <v>216</v>
      </c>
      <c r="F749" s="25">
        <v>4</v>
      </c>
      <c r="G749" s="25" t="s">
        <v>27</v>
      </c>
      <c r="H749" s="25">
        <v>45000</v>
      </c>
      <c r="I749" s="11">
        <f t="shared" si="66"/>
        <v>180000</v>
      </c>
      <c r="J749" s="31" t="s">
        <v>324</v>
      </c>
      <c r="K749" s="117"/>
      <c r="L749" s="107">
        <f t="shared" si="67"/>
        <v>180000</v>
      </c>
      <c r="M749" s="107"/>
      <c r="N749" s="107">
        <v>180000</v>
      </c>
      <c r="O749" s="107">
        <f t="shared" si="68"/>
        <v>0</v>
      </c>
      <c r="P749" s="107"/>
      <c r="Q749" s="107"/>
      <c r="R749" s="107">
        <f t="shared" si="69"/>
        <v>0</v>
      </c>
      <c r="S749" s="107"/>
      <c r="T749" s="107"/>
      <c r="U749" s="107">
        <f t="shared" si="70"/>
        <v>0</v>
      </c>
      <c r="V749" s="107"/>
      <c r="W749" s="107"/>
      <c r="X749" s="107">
        <f t="shared" si="71"/>
        <v>0</v>
      </c>
      <c r="Y749" s="107"/>
      <c r="Z749" s="107"/>
      <c r="AA749" s="108">
        <f>C749+I749-L749-O749-U749-X749-R749</f>
        <v>0</v>
      </c>
      <c r="AB749" s="7">
        <v>45586</v>
      </c>
    </row>
    <row r="750" spans="1:28" ht="15.75" hidden="1" customHeight="1" x14ac:dyDescent="0.25">
      <c r="A750" s="24">
        <v>45576</v>
      </c>
      <c r="B750" s="25" t="s">
        <v>72</v>
      </c>
      <c r="C750" s="25"/>
      <c r="D750" s="25" t="s">
        <v>52</v>
      </c>
      <c r="E750" s="25" t="s">
        <v>1713</v>
      </c>
      <c r="F750" s="25">
        <v>1</v>
      </c>
      <c r="G750" s="25" t="s">
        <v>303</v>
      </c>
      <c r="H750" s="25">
        <v>1200000</v>
      </c>
      <c r="I750" s="11">
        <f t="shared" si="66"/>
        <v>1200000</v>
      </c>
      <c r="J750" s="31" t="s">
        <v>312</v>
      </c>
      <c r="K750" s="117"/>
      <c r="L750" s="107">
        <f t="shared" si="67"/>
        <v>0</v>
      </c>
      <c r="M750" s="107"/>
      <c r="N750" s="107"/>
      <c r="O750" s="107">
        <f t="shared" si="68"/>
        <v>1200000</v>
      </c>
      <c r="P750" s="107">
        <v>1200000</v>
      </c>
      <c r="Q750" s="107"/>
      <c r="R750" s="107">
        <f t="shared" si="69"/>
        <v>0</v>
      </c>
      <c r="S750" s="107"/>
      <c r="T750" s="107"/>
      <c r="U750" s="107">
        <f t="shared" si="70"/>
        <v>0</v>
      </c>
      <c r="V750" s="107"/>
      <c r="W750" s="107"/>
      <c r="X750" s="107">
        <f t="shared" si="71"/>
        <v>0</v>
      </c>
      <c r="Y750" s="107"/>
      <c r="Z750" s="107"/>
      <c r="AA750" s="108">
        <f>C750+I750-L750-O750-U750-X750-R750</f>
        <v>0</v>
      </c>
      <c r="AB750" s="7">
        <v>45576</v>
      </c>
    </row>
    <row r="751" spans="1:28" ht="15.75" hidden="1" customHeight="1" x14ac:dyDescent="0.25">
      <c r="A751" s="24">
        <v>45576</v>
      </c>
      <c r="B751" s="50" t="s">
        <v>72</v>
      </c>
      <c r="C751" s="25"/>
      <c r="D751" s="25" t="s">
        <v>52</v>
      </c>
      <c r="E751" s="25" t="s">
        <v>2011</v>
      </c>
      <c r="F751" s="25">
        <v>1</v>
      </c>
      <c r="G751" s="25" t="s">
        <v>39</v>
      </c>
      <c r="H751" s="25">
        <v>165000</v>
      </c>
      <c r="I751" s="11">
        <f t="shared" ref="I751:I814" si="72">F751*H751</f>
        <v>165000</v>
      </c>
      <c r="J751" s="31" t="s">
        <v>324</v>
      </c>
      <c r="K751" s="117"/>
      <c r="L751" s="107">
        <f t="shared" ref="L751:L814" si="73">M751+N751</f>
        <v>0</v>
      </c>
      <c r="M751" s="107"/>
      <c r="N751" s="107"/>
      <c r="O751" s="107">
        <f t="shared" ref="O751:O814" si="74">P751+Q751</f>
        <v>0</v>
      </c>
      <c r="P751" s="107"/>
      <c r="Q751" s="107"/>
      <c r="R751" s="107">
        <f t="shared" ref="R751:R814" si="75">S751+T751</f>
        <v>0</v>
      </c>
      <c r="S751" s="107"/>
      <c r="T751" s="107"/>
      <c r="U751" s="107">
        <f t="shared" ref="U751:U814" si="76">V751+W751</f>
        <v>165000</v>
      </c>
      <c r="V751" s="107">
        <v>165000</v>
      </c>
      <c r="W751" s="107"/>
      <c r="X751" s="107">
        <f t="shared" ref="X751:X814" si="77">Y751+Z751</f>
        <v>0</v>
      </c>
      <c r="Y751" s="107"/>
      <c r="Z751" s="107"/>
      <c r="AA751" s="108">
        <f>C751+I751-L751-O751-U751-X751-R751</f>
        <v>0</v>
      </c>
      <c r="AB751" s="7">
        <v>45576</v>
      </c>
    </row>
    <row r="752" spans="1:28" ht="15.75" hidden="1" customHeight="1" x14ac:dyDescent="0.25">
      <c r="A752" s="24">
        <v>45576</v>
      </c>
      <c r="B752" s="50" t="s">
        <v>311</v>
      </c>
      <c r="C752" s="25"/>
      <c r="D752" s="25" t="s">
        <v>52</v>
      </c>
      <c r="E752" s="25" t="s">
        <v>299</v>
      </c>
      <c r="F752" s="25">
        <v>16.600000000000001</v>
      </c>
      <c r="G752" s="25" t="s">
        <v>39</v>
      </c>
      <c r="H752" s="25">
        <v>47000</v>
      </c>
      <c r="I752" s="11">
        <f t="shared" si="72"/>
        <v>780200.00000000012</v>
      </c>
      <c r="J752" s="31" t="s">
        <v>324</v>
      </c>
      <c r="K752" s="117"/>
      <c r="L752" s="107">
        <f t="shared" si="73"/>
        <v>780200</v>
      </c>
      <c r="M752" s="107">
        <v>780200</v>
      </c>
      <c r="N752" s="107"/>
      <c r="O752" s="107">
        <f t="shared" si="74"/>
        <v>0</v>
      </c>
      <c r="P752" s="107"/>
      <c r="Q752" s="107"/>
      <c r="R752" s="107">
        <f t="shared" si="75"/>
        <v>0</v>
      </c>
      <c r="S752" s="107"/>
      <c r="T752" s="107"/>
      <c r="U752" s="107">
        <f t="shared" si="76"/>
        <v>0</v>
      </c>
      <c r="V752" s="107"/>
      <c r="W752" s="107"/>
      <c r="X752" s="107">
        <f t="shared" si="77"/>
        <v>0</v>
      </c>
      <c r="Y752" s="107"/>
      <c r="Z752" s="107"/>
      <c r="AA752" s="108">
        <f>C752+I752-L752-O752-U752-X752-R752</f>
        <v>1.1641532182693481E-10</v>
      </c>
      <c r="AB752" s="7">
        <v>45576</v>
      </c>
    </row>
    <row r="753" spans="1:28" ht="15.75" hidden="1" customHeight="1" x14ac:dyDescent="0.25">
      <c r="A753" s="24">
        <v>45576</v>
      </c>
      <c r="B753" s="50" t="s">
        <v>1010</v>
      </c>
      <c r="C753" s="25"/>
      <c r="D753" s="25" t="s">
        <v>52</v>
      </c>
      <c r="E753" s="25" t="s">
        <v>216</v>
      </c>
      <c r="F753" s="33">
        <v>10</v>
      </c>
      <c r="G753" s="25" t="s">
        <v>27</v>
      </c>
      <c r="H753" s="25">
        <v>45000</v>
      </c>
      <c r="I753" s="11">
        <f t="shared" si="72"/>
        <v>450000</v>
      </c>
      <c r="J753" s="31" t="s">
        <v>324</v>
      </c>
      <c r="K753" s="117"/>
      <c r="L753" s="107">
        <f t="shared" si="73"/>
        <v>0</v>
      </c>
      <c r="M753" s="107"/>
      <c r="N753" s="107"/>
      <c r="O753" s="107">
        <f t="shared" si="74"/>
        <v>0</v>
      </c>
      <c r="P753" s="107"/>
      <c r="Q753" s="107"/>
      <c r="R753" s="107">
        <f t="shared" si="75"/>
        <v>0</v>
      </c>
      <c r="S753" s="107"/>
      <c r="T753" s="107"/>
      <c r="U753" s="107">
        <f t="shared" si="76"/>
        <v>450000</v>
      </c>
      <c r="V753" s="107">
        <v>450000</v>
      </c>
      <c r="W753" s="107"/>
      <c r="X753" s="107">
        <f t="shared" si="77"/>
        <v>0</v>
      </c>
      <c r="Y753" s="107"/>
      <c r="Z753" s="107"/>
      <c r="AA753" s="108">
        <f>C753+I753-L753-O753-U753-X753-R753</f>
        <v>0</v>
      </c>
      <c r="AB753" s="7">
        <v>45576</v>
      </c>
    </row>
    <row r="754" spans="1:28" ht="15.75" hidden="1" customHeight="1" x14ac:dyDescent="0.25">
      <c r="A754" s="24">
        <v>45577</v>
      </c>
      <c r="B754" s="50" t="s">
        <v>781</v>
      </c>
      <c r="C754" s="25"/>
      <c r="D754" s="25" t="s">
        <v>52</v>
      </c>
      <c r="E754" s="25" t="s">
        <v>192</v>
      </c>
      <c r="F754" s="25">
        <v>100</v>
      </c>
      <c r="G754" s="25" t="s">
        <v>34</v>
      </c>
      <c r="H754" s="25">
        <v>2500</v>
      </c>
      <c r="I754" s="11">
        <f t="shared" si="72"/>
        <v>250000</v>
      </c>
      <c r="J754" s="31" t="s">
        <v>324</v>
      </c>
      <c r="K754" s="117"/>
      <c r="L754" s="107">
        <f t="shared" si="73"/>
        <v>0</v>
      </c>
      <c r="M754" s="107"/>
      <c r="N754" s="107"/>
      <c r="O754" s="107">
        <f t="shared" si="74"/>
        <v>0</v>
      </c>
      <c r="P754" s="107"/>
      <c r="Q754" s="107"/>
      <c r="R754" s="107">
        <f t="shared" si="75"/>
        <v>0</v>
      </c>
      <c r="S754" s="107"/>
      <c r="T754" s="107"/>
      <c r="U754" s="107">
        <f t="shared" si="76"/>
        <v>250000</v>
      </c>
      <c r="V754" s="107">
        <v>250000</v>
      </c>
      <c r="W754" s="107"/>
      <c r="X754" s="107">
        <f t="shared" si="77"/>
        <v>0</v>
      </c>
      <c r="Y754" s="107"/>
      <c r="Z754" s="107"/>
      <c r="AA754" s="108">
        <f>C754+I754-L754-O754-U754-X754-R754</f>
        <v>0</v>
      </c>
      <c r="AB754" s="7">
        <v>45577</v>
      </c>
    </row>
    <row r="755" spans="1:28" ht="15.75" hidden="1" customHeight="1" x14ac:dyDescent="0.25">
      <c r="A755" s="24">
        <v>45577</v>
      </c>
      <c r="B755" s="25" t="s">
        <v>800</v>
      </c>
      <c r="C755" s="25"/>
      <c r="D755" s="25" t="s">
        <v>52</v>
      </c>
      <c r="E755" s="25" t="s">
        <v>42</v>
      </c>
      <c r="F755" s="25">
        <v>300</v>
      </c>
      <c r="G755" s="25" t="s">
        <v>34</v>
      </c>
      <c r="H755" s="25">
        <v>4000</v>
      </c>
      <c r="I755" s="11">
        <f t="shared" si="72"/>
        <v>1200000</v>
      </c>
      <c r="J755" s="31" t="s">
        <v>312</v>
      </c>
      <c r="K755" s="117"/>
      <c r="L755" s="107">
        <f t="shared" si="73"/>
        <v>0</v>
      </c>
      <c r="M755" s="107"/>
      <c r="N755" s="107"/>
      <c r="O755" s="107">
        <f t="shared" si="74"/>
        <v>1200000</v>
      </c>
      <c r="P755" s="107">
        <v>1200000</v>
      </c>
      <c r="Q755" s="107"/>
      <c r="R755" s="107">
        <f t="shared" si="75"/>
        <v>0</v>
      </c>
      <c r="S755" s="107"/>
      <c r="T755" s="107"/>
      <c r="U755" s="107">
        <f t="shared" si="76"/>
        <v>0</v>
      </c>
      <c r="V755" s="107"/>
      <c r="W755" s="107"/>
      <c r="X755" s="107">
        <f t="shared" si="77"/>
        <v>0</v>
      </c>
      <c r="Y755" s="107"/>
      <c r="Z755" s="107"/>
      <c r="AA755" s="108">
        <f>C755+I755-L755-O755-U755-X755-R755</f>
        <v>0</v>
      </c>
      <c r="AB755" s="7">
        <v>45576</v>
      </c>
    </row>
    <row r="756" spans="1:28" ht="15.75" hidden="1" customHeight="1" x14ac:dyDescent="0.25">
      <c r="A756" s="24">
        <v>45577</v>
      </c>
      <c r="B756" s="50" t="s">
        <v>243</v>
      </c>
      <c r="C756" s="25"/>
      <c r="D756" s="25" t="s">
        <v>52</v>
      </c>
      <c r="E756" s="25" t="s">
        <v>129</v>
      </c>
      <c r="F756" s="25">
        <v>8</v>
      </c>
      <c r="G756" s="25" t="s">
        <v>77</v>
      </c>
      <c r="H756" s="25">
        <v>65000</v>
      </c>
      <c r="I756" s="11">
        <f t="shared" si="72"/>
        <v>520000</v>
      </c>
      <c r="J756" s="31" t="s">
        <v>324</v>
      </c>
      <c r="K756" s="117"/>
      <c r="L756" s="107">
        <f t="shared" si="73"/>
        <v>0</v>
      </c>
      <c r="M756" s="107"/>
      <c r="N756" s="107"/>
      <c r="O756" s="107">
        <f t="shared" si="74"/>
        <v>0</v>
      </c>
      <c r="P756" s="107"/>
      <c r="Q756" s="107"/>
      <c r="R756" s="107">
        <f t="shared" si="75"/>
        <v>0</v>
      </c>
      <c r="S756" s="107"/>
      <c r="T756" s="107"/>
      <c r="U756" s="107">
        <f t="shared" si="76"/>
        <v>520000</v>
      </c>
      <c r="V756" s="107">
        <v>520000</v>
      </c>
      <c r="W756" s="107"/>
      <c r="X756" s="107">
        <f t="shared" si="77"/>
        <v>0</v>
      </c>
      <c r="Y756" s="107"/>
      <c r="Z756" s="107"/>
      <c r="AA756" s="108">
        <f>C756+I756-L756-O756-U756-X756-R756</f>
        <v>0</v>
      </c>
      <c r="AB756" s="7">
        <v>45581</v>
      </c>
    </row>
    <row r="757" spans="1:28" ht="15.75" hidden="1" customHeight="1" x14ac:dyDescent="0.25">
      <c r="A757" s="24">
        <v>45577</v>
      </c>
      <c r="B757" s="50" t="s">
        <v>243</v>
      </c>
      <c r="C757" s="25"/>
      <c r="D757" s="25" t="s">
        <v>52</v>
      </c>
      <c r="E757" s="25" t="s">
        <v>127</v>
      </c>
      <c r="F757" s="25">
        <v>10</v>
      </c>
      <c r="G757" s="25" t="s">
        <v>39</v>
      </c>
      <c r="H757" s="25">
        <v>70000</v>
      </c>
      <c r="I757" s="11">
        <f t="shared" si="72"/>
        <v>700000</v>
      </c>
      <c r="J757" s="31" t="s">
        <v>324</v>
      </c>
      <c r="K757" s="117"/>
      <c r="L757" s="107">
        <f t="shared" si="73"/>
        <v>0</v>
      </c>
      <c r="M757" s="107"/>
      <c r="N757" s="107"/>
      <c r="O757" s="107">
        <f t="shared" si="74"/>
        <v>0</v>
      </c>
      <c r="P757" s="107"/>
      <c r="Q757" s="107"/>
      <c r="R757" s="107">
        <f t="shared" si="75"/>
        <v>0</v>
      </c>
      <c r="S757" s="107"/>
      <c r="T757" s="107"/>
      <c r="U757" s="107">
        <f t="shared" si="76"/>
        <v>700000</v>
      </c>
      <c r="V757" s="107">
        <v>700000</v>
      </c>
      <c r="W757" s="107"/>
      <c r="X757" s="107">
        <f t="shared" si="77"/>
        <v>0</v>
      </c>
      <c r="Y757" s="107"/>
      <c r="Z757" s="107"/>
      <c r="AA757" s="108">
        <f>C757+I757-L757-O757-U757-X757-R757</f>
        <v>0</v>
      </c>
      <c r="AB757" s="7">
        <v>45581</v>
      </c>
    </row>
    <row r="758" spans="1:28" ht="15.75" hidden="1" customHeight="1" x14ac:dyDescent="0.25">
      <c r="A758" s="24">
        <v>45577</v>
      </c>
      <c r="B758" s="50" t="s">
        <v>2048</v>
      </c>
      <c r="C758" s="25"/>
      <c r="D758" s="25" t="s">
        <v>52</v>
      </c>
      <c r="E758" s="25" t="s">
        <v>117</v>
      </c>
      <c r="F758" s="25">
        <v>1</v>
      </c>
      <c r="G758" s="25" t="s">
        <v>23</v>
      </c>
      <c r="H758" s="25">
        <v>400000</v>
      </c>
      <c r="I758" s="11">
        <f t="shared" si="72"/>
        <v>400000</v>
      </c>
      <c r="J758" s="31" t="s">
        <v>324</v>
      </c>
      <c r="K758" s="117"/>
      <c r="L758" s="107">
        <f t="shared" si="73"/>
        <v>0</v>
      </c>
      <c r="M758" s="107"/>
      <c r="N758" s="107"/>
      <c r="O758" s="107">
        <f t="shared" si="74"/>
        <v>0</v>
      </c>
      <c r="P758" s="107"/>
      <c r="Q758" s="107"/>
      <c r="R758" s="107">
        <f t="shared" si="75"/>
        <v>0</v>
      </c>
      <c r="S758" s="107"/>
      <c r="T758" s="107"/>
      <c r="U758" s="107">
        <f t="shared" si="76"/>
        <v>400000</v>
      </c>
      <c r="V758" s="107">
        <v>400000</v>
      </c>
      <c r="W758" s="107"/>
      <c r="X758" s="107">
        <f t="shared" si="77"/>
        <v>0</v>
      </c>
      <c r="Y758" s="107"/>
      <c r="Z758" s="107"/>
      <c r="AA758" s="108">
        <f>C758+I758-L758-O758-U758-X758-R758</f>
        <v>0</v>
      </c>
      <c r="AB758" s="7">
        <v>45577</v>
      </c>
    </row>
    <row r="759" spans="1:28" ht="15.75" hidden="1" customHeight="1" x14ac:dyDescent="0.25">
      <c r="A759" s="24">
        <v>45577</v>
      </c>
      <c r="B759" s="25" t="s">
        <v>1049</v>
      </c>
      <c r="C759" s="25"/>
      <c r="D759" s="25" t="s">
        <v>52</v>
      </c>
      <c r="E759" s="25" t="s">
        <v>58</v>
      </c>
      <c r="F759" s="25">
        <v>600</v>
      </c>
      <c r="G759" s="25" t="s">
        <v>34</v>
      </c>
      <c r="H759" s="25">
        <v>2000</v>
      </c>
      <c r="I759" s="11">
        <f t="shared" si="72"/>
        <v>1200000</v>
      </c>
      <c r="J759" s="31" t="s">
        <v>312</v>
      </c>
      <c r="K759" s="117"/>
      <c r="L759" s="107">
        <f t="shared" si="73"/>
        <v>0</v>
      </c>
      <c r="M759" s="107"/>
      <c r="N759" s="107"/>
      <c r="O759" s="107">
        <f t="shared" si="74"/>
        <v>1200000</v>
      </c>
      <c r="P759" s="107">
        <v>1200000</v>
      </c>
      <c r="Q759" s="107"/>
      <c r="R759" s="107">
        <f t="shared" si="75"/>
        <v>0</v>
      </c>
      <c r="S759" s="107"/>
      <c r="T759" s="107"/>
      <c r="U759" s="107">
        <f t="shared" si="76"/>
        <v>0</v>
      </c>
      <c r="V759" s="107"/>
      <c r="W759" s="107"/>
      <c r="X759" s="107">
        <f t="shared" si="77"/>
        <v>0</v>
      </c>
      <c r="Y759" s="107"/>
      <c r="Z759" s="107"/>
      <c r="AA759" s="108">
        <f>C759+I759-L759-O759-U759-X759-R759</f>
        <v>0</v>
      </c>
      <c r="AB759" s="7">
        <v>45579</v>
      </c>
    </row>
    <row r="760" spans="1:28" ht="15.75" hidden="1" customHeight="1" x14ac:dyDescent="0.25">
      <c r="A760" s="24">
        <v>45577</v>
      </c>
      <c r="B760" s="125" t="s">
        <v>291</v>
      </c>
      <c r="C760" s="25"/>
      <c r="D760" s="25" t="s">
        <v>52</v>
      </c>
      <c r="E760" s="25" t="s">
        <v>64</v>
      </c>
      <c r="F760" s="25">
        <v>20</v>
      </c>
      <c r="G760" s="25" t="s">
        <v>39</v>
      </c>
      <c r="H760" s="25">
        <v>55000</v>
      </c>
      <c r="I760" s="11">
        <f t="shared" si="72"/>
        <v>1100000</v>
      </c>
      <c r="J760" s="26" t="s">
        <v>28</v>
      </c>
      <c r="K760" s="117"/>
      <c r="L760" s="107">
        <f t="shared" si="73"/>
        <v>0</v>
      </c>
      <c r="M760" s="107"/>
      <c r="N760" s="107"/>
      <c r="O760" s="107">
        <f t="shared" si="74"/>
        <v>0</v>
      </c>
      <c r="P760" s="107"/>
      <c r="Q760" s="107"/>
      <c r="R760" s="107">
        <f t="shared" si="75"/>
        <v>0</v>
      </c>
      <c r="S760" s="107"/>
      <c r="T760" s="107"/>
      <c r="U760" s="107">
        <f t="shared" si="76"/>
        <v>0</v>
      </c>
      <c r="V760" s="107"/>
      <c r="W760" s="107"/>
      <c r="X760" s="107">
        <f t="shared" si="77"/>
        <v>0</v>
      </c>
      <c r="Y760" s="107"/>
      <c r="Z760" s="107"/>
      <c r="AA760" s="108">
        <f>C760+I760-L760-O760-U760-X760-R760</f>
        <v>1100000</v>
      </c>
      <c r="AB760" s="7"/>
    </row>
    <row r="761" spans="1:28" ht="15.75" hidden="1" customHeight="1" x14ac:dyDescent="0.25">
      <c r="A761" s="29">
        <v>45577</v>
      </c>
      <c r="B761" s="27" t="s">
        <v>231</v>
      </c>
      <c r="C761" s="27"/>
      <c r="D761" s="27" t="s">
        <v>52</v>
      </c>
      <c r="E761" s="27" t="s">
        <v>47</v>
      </c>
      <c r="F761" s="27">
        <v>10</v>
      </c>
      <c r="G761" s="27" t="s">
        <v>48</v>
      </c>
      <c r="H761" s="27">
        <v>150000</v>
      </c>
      <c r="I761" s="15">
        <f t="shared" si="72"/>
        <v>1500000</v>
      </c>
      <c r="J761" s="32" t="s">
        <v>312</v>
      </c>
      <c r="K761" s="142"/>
      <c r="L761" s="136">
        <f t="shared" si="73"/>
        <v>0</v>
      </c>
      <c r="M761" s="136"/>
      <c r="N761" s="136"/>
      <c r="O761" s="136">
        <f t="shared" si="74"/>
        <v>1500000</v>
      </c>
      <c r="P761" s="136">
        <v>1500000</v>
      </c>
      <c r="Q761" s="136"/>
      <c r="R761" s="136">
        <f t="shared" si="75"/>
        <v>0</v>
      </c>
      <c r="S761" s="136"/>
      <c r="T761" s="136"/>
      <c r="U761" s="136">
        <f t="shared" si="76"/>
        <v>0</v>
      </c>
      <c r="V761" s="136"/>
      <c r="W761" s="136"/>
      <c r="X761" s="136">
        <f t="shared" si="77"/>
        <v>0</v>
      </c>
      <c r="Y761" s="136"/>
      <c r="Z761" s="136"/>
      <c r="AA761" s="137">
        <f>C761+I761-L761-O761-U761-X761-R761</f>
        <v>0</v>
      </c>
      <c r="AB761" s="138">
        <v>45589</v>
      </c>
    </row>
    <row r="762" spans="1:28" ht="15.75" hidden="1" customHeight="1" x14ac:dyDescent="0.25">
      <c r="A762" s="24">
        <v>45577</v>
      </c>
      <c r="B762" s="50" t="s">
        <v>256</v>
      </c>
      <c r="C762" s="25"/>
      <c r="D762" s="25" t="s">
        <v>52</v>
      </c>
      <c r="E762" s="25" t="s">
        <v>208</v>
      </c>
      <c r="F762" s="25">
        <v>1000</v>
      </c>
      <c r="G762" s="25" t="s">
        <v>34</v>
      </c>
      <c r="H762" s="25">
        <v>700</v>
      </c>
      <c r="I762" s="11">
        <f t="shared" si="72"/>
        <v>700000</v>
      </c>
      <c r="J762" s="31" t="s">
        <v>312</v>
      </c>
      <c r="K762" s="117"/>
      <c r="L762" s="107">
        <f t="shared" si="73"/>
        <v>0</v>
      </c>
      <c r="M762" s="107"/>
      <c r="N762" s="107"/>
      <c r="O762" s="107">
        <f t="shared" si="74"/>
        <v>700000</v>
      </c>
      <c r="P762" s="107">
        <v>675000</v>
      </c>
      <c r="Q762" s="107">
        <v>25000</v>
      </c>
      <c r="R762" s="107">
        <f t="shared" si="75"/>
        <v>0</v>
      </c>
      <c r="S762" s="107"/>
      <c r="T762" s="107"/>
      <c r="U762" s="107">
        <f t="shared" si="76"/>
        <v>0</v>
      </c>
      <c r="V762" s="107"/>
      <c r="W762" s="107"/>
      <c r="X762" s="107">
        <f t="shared" si="77"/>
        <v>0</v>
      </c>
      <c r="Y762" s="107"/>
      <c r="Z762" s="107"/>
      <c r="AA762" s="108">
        <f>C762+I762-L762-O762-U762-X762-R762</f>
        <v>0</v>
      </c>
      <c r="AB762" s="7">
        <v>45593</v>
      </c>
    </row>
    <row r="763" spans="1:28" ht="15.75" hidden="1" customHeight="1" x14ac:dyDescent="0.25">
      <c r="A763" s="24">
        <v>45577</v>
      </c>
      <c r="B763" s="125" t="s">
        <v>256</v>
      </c>
      <c r="C763" s="25"/>
      <c r="D763" s="25" t="s">
        <v>52</v>
      </c>
      <c r="E763" s="25" t="s">
        <v>108</v>
      </c>
      <c r="F763" s="25">
        <v>1000</v>
      </c>
      <c r="G763" s="25" t="s">
        <v>34</v>
      </c>
      <c r="H763" s="25">
        <v>2000</v>
      </c>
      <c r="I763" s="11">
        <f t="shared" si="72"/>
        <v>2000000</v>
      </c>
      <c r="J763" s="31" t="s">
        <v>312</v>
      </c>
      <c r="K763" s="117"/>
      <c r="L763" s="107">
        <f t="shared" si="73"/>
        <v>0</v>
      </c>
      <c r="M763" s="107"/>
      <c r="N763" s="107"/>
      <c r="O763" s="107">
        <f t="shared" si="74"/>
        <v>2000000</v>
      </c>
      <c r="P763" s="107"/>
      <c r="Q763" s="107">
        <v>2000000</v>
      </c>
      <c r="R763" s="107">
        <f t="shared" si="75"/>
        <v>0</v>
      </c>
      <c r="S763" s="107"/>
      <c r="T763" s="107"/>
      <c r="U763" s="107">
        <f t="shared" si="76"/>
        <v>0</v>
      </c>
      <c r="V763" s="107"/>
      <c r="W763" s="107"/>
      <c r="X763" s="107">
        <f t="shared" si="77"/>
        <v>0</v>
      </c>
      <c r="Y763" s="107"/>
      <c r="Z763" s="107"/>
      <c r="AA763" s="108">
        <f>C763+I763-L763-O763-U763-X763-R763</f>
        <v>0</v>
      </c>
      <c r="AB763" s="7">
        <v>45593</v>
      </c>
    </row>
    <row r="764" spans="1:28" ht="15.75" hidden="1" customHeight="1" x14ac:dyDescent="0.25">
      <c r="A764" s="24">
        <v>45577</v>
      </c>
      <c r="B764" s="50" t="s">
        <v>256</v>
      </c>
      <c r="C764" s="25"/>
      <c r="D764" s="25" t="s">
        <v>52</v>
      </c>
      <c r="E764" s="25" t="s">
        <v>208</v>
      </c>
      <c r="F764" s="25">
        <v>500</v>
      </c>
      <c r="G764" s="25" t="s">
        <v>34</v>
      </c>
      <c r="H764" s="25">
        <v>700</v>
      </c>
      <c r="I764" s="11">
        <f t="shared" si="72"/>
        <v>350000</v>
      </c>
      <c r="J764" s="31" t="s">
        <v>312</v>
      </c>
      <c r="K764" s="117"/>
      <c r="L764" s="107">
        <f t="shared" si="73"/>
        <v>0</v>
      </c>
      <c r="M764" s="107"/>
      <c r="N764" s="107"/>
      <c r="O764" s="107">
        <f t="shared" si="74"/>
        <v>350000</v>
      </c>
      <c r="P764" s="107"/>
      <c r="Q764" s="107">
        <v>350000</v>
      </c>
      <c r="R764" s="107">
        <f t="shared" si="75"/>
        <v>0</v>
      </c>
      <c r="S764" s="107"/>
      <c r="T764" s="107"/>
      <c r="U764" s="107">
        <f t="shared" si="76"/>
        <v>0</v>
      </c>
      <c r="V764" s="107"/>
      <c r="W764" s="107"/>
      <c r="X764" s="107">
        <f t="shared" si="77"/>
        <v>0</v>
      </c>
      <c r="Y764" s="107"/>
      <c r="Z764" s="107"/>
      <c r="AA764" s="108">
        <f>C764+I764-L764-O764-U764-X764-R764</f>
        <v>0</v>
      </c>
      <c r="AB764" s="7">
        <v>45593</v>
      </c>
    </row>
    <row r="765" spans="1:28" ht="15.75" hidden="1" customHeight="1" x14ac:dyDescent="0.25">
      <c r="A765" s="24">
        <v>45577</v>
      </c>
      <c r="B765" s="50" t="s">
        <v>256</v>
      </c>
      <c r="C765" s="25"/>
      <c r="D765" s="25" t="s">
        <v>52</v>
      </c>
      <c r="E765" s="25" t="s">
        <v>129</v>
      </c>
      <c r="F765" s="25">
        <v>2</v>
      </c>
      <c r="G765" s="25" t="s">
        <v>77</v>
      </c>
      <c r="H765" s="25">
        <v>65000</v>
      </c>
      <c r="I765" s="11">
        <f t="shared" si="72"/>
        <v>130000</v>
      </c>
      <c r="J765" s="31" t="s">
        <v>312</v>
      </c>
      <c r="K765" s="117"/>
      <c r="L765" s="107">
        <f t="shared" si="73"/>
        <v>0</v>
      </c>
      <c r="M765" s="107"/>
      <c r="N765" s="107"/>
      <c r="O765" s="107">
        <f t="shared" si="74"/>
        <v>130000</v>
      </c>
      <c r="P765" s="107"/>
      <c r="Q765" s="107">
        <v>130000</v>
      </c>
      <c r="R765" s="107">
        <f t="shared" si="75"/>
        <v>0</v>
      </c>
      <c r="S765" s="107"/>
      <c r="T765" s="107"/>
      <c r="U765" s="107">
        <f t="shared" si="76"/>
        <v>0</v>
      </c>
      <c r="V765" s="107"/>
      <c r="W765" s="107"/>
      <c r="X765" s="107">
        <f t="shared" si="77"/>
        <v>0</v>
      </c>
      <c r="Y765" s="107"/>
      <c r="Z765" s="107"/>
      <c r="AA765" s="108">
        <f>C765+I765-L765-O765-U765-X765-R765</f>
        <v>0</v>
      </c>
      <c r="AB765" s="7">
        <v>45593</v>
      </c>
    </row>
    <row r="766" spans="1:28" ht="15.75" hidden="1" customHeight="1" x14ac:dyDescent="0.25">
      <c r="A766" s="24">
        <v>45577</v>
      </c>
      <c r="B766" s="50" t="s">
        <v>256</v>
      </c>
      <c r="C766" s="25"/>
      <c r="D766" s="25" t="s">
        <v>52</v>
      </c>
      <c r="E766" s="25" t="s">
        <v>218</v>
      </c>
      <c r="F766" s="25">
        <v>2.5</v>
      </c>
      <c r="G766" s="25" t="s">
        <v>39</v>
      </c>
      <c r="H766" s="25">
        <v>90000</v>
      </c>
      <c r="I766" s="11">
        <f t="shared" si="72"/>
        <v>225000</v>
      </c>
      <c r="J766" s="31" t="s">
        <v>312</v>
      </c>
      <c r="K766" s="117"/>
      <c r="L766" s="107">
        <f t="shared" si="73"/>
        <v>0</v>
      </c>
      <c r="M766" s="107"/>
      <c r="N766" s="107"/>
      <c r="O766" s="107">
        <f t="shared" si="74"/>
        <v>225000</v>
      </c>
      <c r="P766" s="107"/>
      <c r="Q766" s="107">
        <v>225000</v>
      </c>
      <c r="R766" s="107">
        <f t="shared" si="75"/>
        <v>0</v>
      </c>
      <c r="S766" s="107"/>
      <c r="T766" s="107"/>
      <c r="U766" s="107">
        <f t="shared" si="76"/>
        <v>0</v>
      </c>
      <c r="V766" s="107"/>
      <c r="W766" s="107"/>
      <c r="X766" s="107">
        <f t="shared" si="77"/>
        <v>0</v>
      </c>
      <c r="Y766" s="107"/>
      <c r="Z766" s="107"/>
      <c r="AA766" s="108">
        <f>C766+I766-L766-O766-U766-X766-R766</f>
        <v>0</v>
      </c>
      <c r="AB766" s="7">
        <v>45593</v>
      </c>
    </row>
    <row r="767" spans="1:28" ht="15.75" hidden="1" customHeight="1" x14ac:dyDescent="0.25">
      <c r="A767" s="24">
        <v>45577</v>
      </c>
      <c r="B767" s="50" t="s">
        <v>256</v>
      </c>
      <c r="C767" s="25"/>
      <c r="D767" s="25" t="s">
        <v>52</v>
      </c>
      <c r="E767" s="25" t="s">
        <v>1585</v>
      </c>
      <c r="F767" s="25">
        <v>2.5</v>
      </c>
      <c r="G767" s="25" t="s">
        <v>39</v>
      </c>
      <c r="H767" s="25">
        <v>90000</v>
      </c>
      <c r="I767" s="11">
        <f t="shared" si="72"/>
        <v>225000</v>
      </c>
      <c r="J767" s="31" t="s">
        <v>312</v>
      </c>
      <c r="K767" s="117"/>
      <c r="L767" s="107">
        <f t="shared" si="73"/>
        <v>0</v>
      </c>
      <c r="M767" s="107"/>
      <c r="N767" s="107"/>
      <c r="O767" s="107">
        <f t="shared" si="74"/>
        <v>225000</v>
      </c>
      <c r="P767" s="107"/>
      <c r="Q767" s="107">
        <v>225000</v>
      </c>
      <c r="R767" s="107">
        <f t="shared" si="75"/>
        <v>0</v>
      </c>
      <c r="S767" s="107"/>
      <c r="T767" s="107"/>
      <c r="U767" s="107">
        <f t="shared" si="76"/>
        <v>0</v>
      </c>
      <c r="V767" s="107"/>
      <c r="W767" s="107"/>
      <c r="X767" s="107">
        <f t="shared" si="77"/>
        <v>0</v>
      </c>
      <c r="Y767" s="107"/>
      <c r="Z767" s="107"/>
      <c r="AA767" s="108">
        <f>C767+I767-L767-O767-U767-X767-R767</f>
        <v>0</v>
      </c>
      <c r="AB767" s="7">
        <v>45593</v>
      </c>
    </row>
    <row r="768" spans="1:28" ht="15.75" hidden="1" customHeight="1" x14ac:dyDescent="0.25">
      <c r="A768" s="24">
        <v>45577</v>
      </c>
      <c r="B768" s="50" t="s">
        <v>256</v>
      </c>
      <c r="C768" s="25"/>
      <c r="D768" s="25" t="s">
        <v>52</v>
      </c>
      <c r="E768" s="25" t="s">
        <v>400</v>
      </c>
      <c r="F768" s="25">
        <v>2.5</v>
      </c>
      <c r="G768" s="25" t="s">
        <v>39</v>
      </c>
      <c r="H768" s="25">
        <v>90000</v>
      </c>
      <c r="I768" s="11">
        <f t="shared" si="72"/>
        <v>225000</v>
      </c>
      <c r="J768" s="31" t="s">
        <v>312</v>
      </c>
      <c r="K768" s="117"/>
      <c r="L768" s="107">
        <f t="shared" si="73"/>
        <v>0</v>
      </c>
      <c r="M768" s="107"/>
      <c r="N768" s="107"/>
      <c r="O768" s="107">
        <f t="shared" si="74"/>
        <v>225000</v>
      </c>
      <c r="P768" s="107"/>
      <c r="Q768" s="107">
        <v>225000</v>
      </c>
      <c r="R768" s="107">
        <f t="shared" si="75"/>
        <v>0</v>
      </c>
      <c r="S768" s="107"/>
      <c r="T768" s="107"/>
      <c r="U768" s="107">
        <f t="shared" si="76"/>
        <v>0</v>
      </c>
      <c r="V768" s="107"/>
      <c r="W768" s="107"/>
      <c r="X768" s="107">
        <f t="shared" si="77"/>
        <v>0</v>
      </c>
      <c r="Y768" s="107"/>
      <c r="Z768" s="107"/>
      <c r="AA768" s="108">
        <f>C768+I768-L768-O768-U768-X768-R768</f>
        <v>0</v>
      </c>
      <c r="AB768" s="7">
        <v>45593</v>
      </c>
    </row>
    <row r="769" spans="1:28" ht="15.75" hidden="1" customHeight="1" x14ac:dyDescent="0.25">
      <c r="A769" s="24">
        <v>45577</v>
      </c>
      <c r="B769" s="50" t="s">
        <v>256</v>
      </c>
      <c r="C769" s="25"/>
      <c r="D769" s="25" t="s">
        <v>52</v>
      </c>
      <c r="E769" s="25" t="s">
        <v>217</v>
      </c>
      <c r="F769" s="25">
        <v>2.5</v>
      </c>
      <c r="G769" s="25" t="s">
        <v>39</v>
      </c>
      <c r="H769" s="25">
        <v>90000</v>
      </c>
      <c r="I769" s="11">
        <f t="shared" si="72"/>
        <v>225000</v>
      </c>
      <c r="J769" s="31" t="s">
        <v>312</v>
      </c>
      <c r="K769" s="117"/>
      <c r="L769" s="107">
        <f t="shared" si="73"/>
        <v>0</v>
      </c>
      <c r="M769" s="107"/>
      <c r="N769" s="107"/>
      <c r="O769" s="107">
        <f t="shared" si="74"/>
        <v>225000</v>
      </c>
      <c r="P769" s="107"/>
      <c r="Q769" s="107">
        <v>225000</v>
      </c>
      <c r="R769" s="107">
        <f t="shared" si="75"/>
        <v>0</v>
      </c>
      <c r="S769" s="107"/>
      <c r="T769" s="107"/>
      <c r="U769" s="107">
        <f t="shared" si="76"/>
        <v>0</v>
      </c>
      <c r="V769" s="107"/>
      <c r="W769" s="107"/>
      <c r="X769" s="107">
        <f t="shared" si="77"/>
        <v>0</v>
      </c>
      <c r="Y769" s="107"/>
      <c r="Z769" s="107"/>
      <c r="AA769" s="108">
        <f>C769+I769-L769-O769-U769-X769-R769</f>
        <v>0</v>
      </c>
      <c r="AB769" s="7">
        <v>45593</v>
      </c>
    </row>
    <row r="770" spans="1:28" ht="15.75" hidden="1" customHeight="1" x14ac:dyDescent="0.25">
      <c r="A770" s="24">
        <v>45577</v>
      </c>
      <c r="B770" s="125" t="s">
        <v>721</v>
      </c>
      <c r="C770" s="25"/>
      <c r="D770" s="25" t="s">
        <v>52</v>
      </c>
      <c r="E770" s="25" t="s">
        <v>58</v>
      </c>
      <c r="F770" s="25">
        <v>1200</v>
      </c>
      <c r="G770" s="25" t="s">
        <v>34</v>
      </c>
      <c r="H770" s="25">
        <v>2000</v>
      </c>
      <c r="I770" s="11">
        <f t="shared" si="72"/>
        <v>2400000</v>
      </c>
      <c r="J770" s="31" t="s">
        <v>324</v>
      </c>
      <c r="K770" s="117"/>
      <c r="L770" s="107">
        <f t="shared" si="73"/>
        <v>0</v>
      </c>
      <c r="M770" s="107"/>
      <c r="N770" s="107"/>
      <c r="O770" s="107">
        <f t="shared" si="74"/>
        <v>0</v>
      </c>
      <c r="P770" s="107"/>
      <c r="Q770" s="107"/>
      <c r="R770" s="107">
        <f t="shared" si="75"/>
        <v>0</v>
      </c>
      <c r="S770" s="107"/>
      <c r="T770" s="107"/>
      <c r="U770" s="107">
        <f t="shared" si="76"/>
        <v>2400000</v>
      </c>
      <c r="V770" s="107">
        <v>2400000</v>
      </c>
      <c r="W770" s="107"/>
      <c r="X770" s="107">
        <f t="shared" si="77"/>
        <v>0</v>
      </c>
      <c r="Y770" s="107"/>
      <c r="Z770" s="107"/>
      <c r="AA770" s="108">
        <f>C770+I770-L770-O770-U770-X770-R770</f>
        <v>0</v>
      </c>
      <c r="AB770" s="7">
        <v>45577</v>
      </c>
    </row>
    <row r="771" spans="1:28" ht="15.75" hidden="1" customHeight="1" x14ac:dyDescent="0.25">
      <c r="A771" s="24">
        <v>45577</v>
      </c>
      <c r="B771" s="50" t="s">
        <v>122</v>
      </c>
      <c r="C771" s="25"/>
      <c r="D771" s="25" t="s">
        <v>52</v>
      </c>
      <c r="E771" s="25" t="s">
        <v>100</v>
      </c>
      <c r="F771" s="25">
        <v>27.6</v>
      </c>
      <c r="G771" s="25" t="s">
        <v>39</v>
      </c>
      <c r="H771" s="25">
        <v>43000</v>
      </c>
      <c r="I771" s="11">
        <f t="shared" si="72"/>
        <v>1186800</v>
      </c>
      <c r="J771" s="31" t="s">
        <v>312</v>
      </c>
      <c r="K771" s="117"/>
      <c r="L771" s="107">
        <f t="shared" si="73"/>
        <v>0</v>
      </c>
      <c r="M771" s="107"/>
      <c r="N771" s="107"/>
      <c r="O771" s="107">
        <f t="shared" si="74"/>
        <v>1186800</v>
      </c>
      <c r="P771" s="107">
        <v>1186800</v>
      </c>
      <c r="Q771" s="107"/>
      <c r="R771" s="107">
        <f t="shared" si="75"/>
        <v>0</v>
      </c>
      <c r="S771" s="107"/>
      <c r="T771" s="107"/>
      <c r="U771" s="107">
        <f t="shared" si="76"/>
        <v>0</v>
      </c>
      <c r="V771" s="107"/>
      <c r="W771" s="107"/>
      <c r="X771" s="107">
        <f t="shared" si="77"/>
        <v>0</v>
      </c>
      <c r="Y771" s="107"/>
      <c r="Z771" s="107"/>
      <c r="AA771" s="108">
        <f>C771+I771-L771-O771-U771-X771-R771</f>
        <v>0</v>
      </c>
      <c r="AB771" s="7">
        <v>45593</v>
      </c>
    </row>
    <row r="772" spans="1:28" ht="15.75" hidden="1" customHeight="1" x14ac:dyDescent="0.25">
      <c r="A772" s="24">
        <v>45577</v>
      </c>
      <c r="B772" s="50" t="s">
        <v>122</v>
      </c>
      <c r="C772" s="25"/>
      <c r="D772" s="25" t="s">
        <v>52</v>
      </c>
      <c r="E772" s="25" t="s">
        <v>129</v>
      </c>
      <c r="F772" s="25">
        <v>12</v>
      </c>
      <c r="G772" s="25" t="s">
        <v>77</v>
      </c>
      <c r="H772" s="25">
        <v>65000</v>
      </c>
      <c r="I772" s="11">
        <f t="shared" si="72"/>
        <v>780000</v>
      </c>
      <c r="J772" s="31" t="s">
        <v>312</v>
      </c>
      <c r="K772" s="117"/>
      <c r="L772" s="107">
        <f t="shared" si="73"/>
        <v>0</v>
      </c>
      <c r="M772" s="107"/>
      <c r="N772" s="107"/>
      <c r="O772" s="107">
        <f t="shared" si="74"/>
        <v>780000</v>
      </c>
      <c r="P772" s="107">
        <v>780000</v>
      </c>
      <c r="Q772" s="107"/>
      <c r="R772" s="107">
        <f t="shared" si="75"/>
        <v>0</v>
      </c>
      <c r="S772" s="107"/>
      <c r="T772" s="107"/>
      <c r="U772" s="107">
        <f t="shared" si="76"/>
        <v>0</v>
      </c>
      <c r="V772" s="107"/>
      <c r="W772" s="107"/>
      <c r="X772" s="107">
        <f t="shared" si="77"/>
        <v>0</v>
      </c>
      <c r="Y772" s="107"/>
      <c r="Z772" s="107"/>
      <c r="AA772" s="108">
        <f>C772+I772-L772-O772-U772-X772-R772</f>
        <v>0</v>
      </c>
      <c r="AB772" s="7">
        <v>45593</v>
      </c>
    </row>
    <row r="773" spans="1:28" ht="15.75" hidden="1" customHeight="1" x14ac:dyDescent="0.25">
      <c r="A773" s="24">
        <v>45577</v>
      </c>
      <c r="B773" s="50" t="s">
        <v>171</v>
      </c>
      <c r="C773" s="25"/>
      <c r="D773" s="25" t="s">
        <v>52</v>
      </c>
      <c r="E773" s="25" t="s">
        <v>121</v>
      </c>
      <c r="F773" s="25">
        <v>41.2</v>
      </c>
      <c r="G773" s="25" t="s">
        <v>39</v>
      </c>
      <c r="H773" s="25">
        <v>47000</v>
      </c>
      <c r="I773" s="11">
        <f t="shared" si="72"/>
        <v>1936400.0000000002</v>
      </c>
      <c r="J773" s="31" t="s">
        <v>324</v>
      </c>
      <c r="K773" s="117"/>
      <c r="L773" s="107">
        <f t="shared" si="73"/>
        <v>0</v>
      </c>
      <c r="M773" s="107"/>
      <c r="N773" s="107"/>
      <c r="O773" s="107">
        <f t="shared" si="74"/>
        <v>0</v>
      </c>
      <c r="P773" s="107"/>
      <c r="Q773" s="107"/>
      <c r="R773" s="107">
        <f t="shared" si="75"/>
        <v>0</v>
      </c>
      <c r="S773" s="107"/>
      <c r="T773" s="107"/>
      <c r="U773" s="107">
        <f t="shared" si="76"/>
        <v>1936400</v>
      </c>
      <c r="V773" s="107">
        <v>1936400</v>
      </c>
      <c r="W773" s="107"/>
      <c r="X773" s="107">
        <f t="shared" si="77"/>
        <v>0</v>
      </c>
      <c r="Y773" s="107"/>
      <c r="Z773" s="107"/>
      <c r="AA773" s="108">
        <f>C773+I773-L773-O773-U773-X773-R773</f>
        <v>2.3283064365386963E-10</v>
      </c>
      <c r="AB773" s="7">
        <v>45580</v>
      </c>
    </row>
    <row r="774" spans="1:28" ht="15.75" hidden="1" customHeight="1" x14ac:dyDescent="0.25">
      <c r="A774" s="24">
        <v>45577</v>
      </c>
      <c r="B774" s="25" t="s">
        <v>253</v>
      </c>
      <c r="C774" s="25"/>
      <c r="D774" s="25" t="s">
        <v>52</v>
      </c>
      <c r="E774" s="25" t="s">
        <v>63</v>
      </c>
      <c r="F774" s="25">
        <v>2</v>
      </c>
      <c r="G774" s="25" t="s">
        <v>48</v>
      </c>
      <c r="H774" s="25">
        <v>450000</v>
      </c>
      <c r="I774" s="11">
        <f t="shared" si="72"/>
        <v>900000</v>
      </c>
      <c r="J774" s="31" t="s">
        <v>312</v>
      </c>
      <c r="K774" s="117"/>
      <c r="L774" s="107">
        <f t="shared" si="73"/>
        <v>0</v>
      </c>
      <c r="M774" s="107"/>
      <c r="N774" s="107"/>
      <c r="O774" s="107">
        <f t="shared" si="74"/>
        <v>900000</v>
      </c>
      <c r="P774" s="107">
        <v>900000</v>
      </c>
      <c r="Q774" s="107"/>
      <c r="R774" s="107">
        <f t="shared" si="75"/>
        <v>0</v>
      </c>
      <c r="S774" s="107"/>
      <c r="T774" s="107"/>
      <c r="U774" s="107">
        <f t="shared" si="76"/>
        <v>0</v>
      </c>
      <c r="V774" s="107"/>
      <c r="W774" s="107"/>
      <c r="X774" s="107">
        <f t="shared" si="77"/>
        <v>0</v>
      </c>
      <c r="Y774" s="107"/>
      <c r="Z774" s="107"/>
      <c r="AA774" s="108">
        <f>C774+I774-L774-O774-U774-X774-R774</f>
        <v>0</v>
      </c>
      <c r="AB774" s="7">
        <v>45583</v>
      </c>
    </row>
    <row r="775" spans="1:28" ht="15.75" hidden="1" customHeight="1" x14ac:dyDescent="0.25">
      <c r="A775" s="24">
        <v>45577</v>
      </c>
      <c r="B775" s="25" t="s">
        <v>765</v>
      </c>
      <c r="C775" s="25"/>
      <c r="D775" s="25" t="s">
        <v>52</v>
      </c>
      <c r="E775" s="25" t="s">
        <v>108</v>
      </c>
      <c r="F775" s="25">
        <v>2800</v>
      </c>
      <c r="G775" s="25" t="s">
        <v>34</v>
      </c>
      <c r="H775" s="25">
        <v>2000</v>
      </c>
      <c r="I775" s="11">
        <f t="shared" si="72"/>
        <v>5600000</v>
      </c>
      <c r="J775" s="31" t="s">
        <v>312</v>
      </c>
      <c r="K775" s="117"/>
      <c r="L775" s="107">
        <f t="shared" si="73"/>
        <v>0</v>
      </c>
      <c r="M775" s="107"/>
      <c r="N775" s="107"/>
      <c r="O775" s="107">
        <f t="shared" si="74"/>
        <v>5600000</v>
      </c>
      <c r="P775" s="107">
        <v>5600000</v>
      </c>
      <c r="Q775" s="107"/>
      <c r="R775" s="107">
        <f t="shared" si="75"/>
        <v>0</v>
      </c>
      <c r="S775" s="107"/>
      <c r="T775" s="107"/>
      <c r="U775" s="107">
        <f t="shared" si="76"/>
        <v>0</v>
      </c>
      <c r="V775" s="107"/>
      <c r="W775" s="107"/>
      <c r="X775" s="107">
        <f t="shared" si="77"/>
        <v>0</v>
      </c>
      <c r="Y775" s="107"/>
      <c r="Z775" s="107"/>
      <c r="AA775" s="108">
        <f>C775+I775-L775-O775-U775-X775-R775</f>
        <v>0</v>
      </c>
      <c r="AB775" s="7">
        <v>45581</v>
      </c>
    </row>
    <row r="776" spans="1:28" ht="15.75" hidden="1" customHeight="1" x14ac:dyDescent="0.25">
      <c r="A776" s="24">
        <v>45577</v>
      </c>
      <c r="B776" s="50" t="s">
        <v>744</v>
      </c>
      <c r="C776" s="25"/>
      <c r="D776" s="25" t="s">
        <v>52</v>
      </c>
      <c r="E776" s="25" t="s">
        <v>50</v>
      </c>
      <c r="F776" s="25">
        <v>100</v>
      </c>
      <c r="G776" s="25" t="s">
        <v>34</v>
      </c>
      <c r="H776" s="25">
        <v>3360</v>
      </c>
      <c r="I776" s="11">
        <f t="shared" si="72"/>
        <v>336000</v>
      </c>
      <c r="J776" s="31" t="s">
        <v>324</v>
      </c>
      <c r="K776" s="117"/>
      <c r="L776" s="107">
        <f t="shared" si="73"/>
        <v>0</v>
      </c>
      <c r="M776" s="107"/>
      <c r="N776" s="107"/>
      <c r="O776" s="107">
        <f t="shared" si="74"/>
        <v>0</v>
      </c>
      <c r="P776" s="107"/>
      <c r="Q776" s="107"/>
      <c r="R776" s="107">
        <f t="shared" si="75"/>
        <v>0</v>
      </c>
      <c r="S776" s="107"/>
      <c r="T776" s="107"/>
      <c r="U776" s="107">
        <f t="shared" si="76"/>
        <v>336000</v>
      </c>
      <c r="V776" s="107">
        <v>336000</v>
      </c>
      <c r="W776" s="107"/>
      <c r="X776" s="107">
        <f t="shared" si="77"/>
        <v>0</v>
      </c>
      <c r="Y776" s="107"/>
      <c r="Z776" s="107"/>
      <c r="AA776" s="108">
        <f>C776+I776-L776-O776-U776-X776-R776</f>
        <v>0</v>
      </c>
      <c r="AB776" s="7">
        <v>45577</v>
      </c>
    </row>
    <row r="777" spans="1:28" ht="15.75" hidden="1" customHeight="1" x14ac:dyDescent="0.25">
      <c r="A777" s="24">
        <v>45577</v>
      </c>
      <c r="B777" s="50" t="s">
        <v>744</v>
      </c>
      <c r="C777" s="25"/>
      <c r="D777" s="25" t="s">
        <v>52</v>
      </c>
      <c r="E777" s="25" t="s">
        <v>192</v>
      </c>
      <c r="F777" s="25">
        <v>100</v>
      </c>
      <c r="G777" s="25" t="s">
        <v>34</v>
      </c>
      <c r="H777" s="25">
        <v>2500</v>
      </c>
      <c r="I777" s="11">
        <f t="shared" si="72"/>
        <v>250000</v>
      </c>
      <c r="J777" s="31" t="s">
        <v>324</v>
      </c>
      <c r="K777" s="117"/>
      <c r="L777" s="107">
        <f t="shared" si="73"/>
        <v>0</v>
      </c>
      <c r="M777" s="107"/>
      <c r="N777" s="107"/>
      <c r="O777" s="107">
        <f t="shared" si="74"/>
        <v>0</v>
      </c>
      <c r="P777" s="107"/>
      <c r="Q777" s="107"/>
      <c r="R777" s="107">
        <f t="shared" si="75"/>
        <v>0</v>
      </c>
      <c r="S777" s="107"/>
      <c r="T777" s="107"/>
      <c r="U777" s="107">
        <f t="shared" si="76"/>
        <v>250000</v>
      </c>
      <c r="V777" s="107">
        <v>250000</v>
      </c>
      <c r="W777" s="107"/>
      <c r="X777" s="107">
        <f t="shared" si="77"/>
        <v>0</v>
      </c>
      <c r="Y777" s="107"/>
      <c r="Z777" s="107"/>
      <c r="AA777" s="108">
        <f>C777+I777-L777-O777-U777-X777-R777</f>
        <v>0</v>
      </c>
      <c r="AB777" s="7">
        <v>45577</v>
      </c>
    </row>
    <row r="778" spans="1:28" ht="15.75" hidden="1" customHeight="1" x14ac:dyDescent="0.25">
      <c r="A778" s="24">
        <v>45577</v>
      </c>
      <c r="B778" s="50" t="s">
        <v>280</v>
      </c>
      <c r="C778" s="25"/>
      <c r="D778" s="25" t="s">
        <v>52</v>
      </c>
      <c r="E778" s="25" t="s">
        <v>50</v>
      </c>
      <c r="F778" s="25">
        <v>400</v>
      </c>
      <c r="G778" s="25" t="s">
        <v>34</v>
      </c>
      <c r="H778" s="25">
        <v>3360</v>
      </c>
      <c r="I778" s="11">
        <f t="shared" si="72"/>
        <v>1344000</v>
      </c>
      <c r="J778" s="31" t="s">
        <v>312</v>
      </c>
      <c r="K778" s="117"/>
      <c r="L778" s="107">
        <f t="shared" si="73"/>
        <v>0</v>
      </c>
      <c r="M778" s="107"/>
      <c r="N778" s="107"/>
      <c r="O778" s="107">
        <f t="shared" si="74"/>
        <v>0</v>
      </c>
      <c r="P778" s="107"/>
      <c r="Q778" s="107"/>
      <c r="R778" s="107">
        <f t="shared" si="75"/>
        <v>1344000</v>
      </c>
      <c r="S778" s="107">
        <v>1344000</v>
      </c>
      <c r="T778" s="107"/>
      <c r="U778" s="107">
        <f t="shared" si="76"/>
        <v>0</v>
      </c>
      <c r="V778" s="107"/>
      <c r="W778" s="107"/>
      <c r="X778" s="107">
        <f t="shared" si="77"/>
        <v>0</v>
      </c>
      <c r="Y778" s="107"/>
      <c r="Z778" s="107"/>
      <c r="AA778" s="108">
        <f>C778+I778-L778-O778-U778-X778-R778</f>
        <v>0</v>
      </c>
      <c r="AB778" s="7">
        <v>45594</v>
      </c>
    </row>
    <row r="779" spans="1:28" ht="15.75" hidden="1" customHeight="1" x14ac:dyDescent="0.25">
      <c r="A779" s="24">
        <v>45577</v>
      </c>
      <c r="B779" s="50" t="s">
        <v>99</v>
      </c>
      <c r="C779" s="25"/>
      <c r="D779" s="25"/>
      <c r="E779" s="25" t="s">
        <v>103</v>
      </c>
      <c r="F779" s="25">
        <v>29.9</v>
      </c>
      <c r="G779" s="25" t="s">
        <v>39</v>
      </c>
      <c r="H779" s="25"/>
      <c r="I779" s="11">
        <f t="shared" si="72"/>
        <v>0</v>
      </c>
      <c r="J779" s="26" t="s">
        <v>28</v>
      </c>
      <c r="K779" s="117"/>
      <c r="L779" s="107">
        <f t="shared" si="73"/>
        <v>0</v>
      </c>
      <c r="M779" s="107"/>
      <c r="N779" s="107"/>
      <c r="O779" s="107">
        <f t="shared" si="74"/>
        <v>0</v>
      </c>
      <c r="P779" s="107"/>
      <c r="Q779" s="107"/>
      <c r="R779" s="107">
        <f t="shared" si="75"/>
        <v>0</v>
      </c>
      <c r="S779" s="107"/>
      <c r="T779" s="107"/>
      <c r="U779" s="107">
        <f t="shared" si="76"/>
        <v>0</v>
      </c>
      <c r="V779" s="107"/>
      <c r="W779" s="107"/>
      <c r="X779" s="107">
        <f t="shared" si="77"/>
        <v>0</v>
      </c>
      <c r="Y779" s="107"/>
      <c r="Z779" s="107"/>
      <c r="AA779" s="108">
        <f>C779+I779-L779-O779-U779-X779-R779</f>
        <v>0</v>
      </c>
      <c r="AB779" s="7"/>
    </row>
    <row r="780" spans="1:28" ht="15.75" hidden="1" customHeight="1" x14ac:dyDescent="0.25">
      <c r="A780" s="24">
        <v>45577</v>
      </c>
      <c r="B780" s="50" t="s">
        <v>99</v>
      </c>
      <c r="C780" s="25"/>
      <c r="D780" s="25"/>
      <c r="E780" s="25" t="s">
        <v>104</v>
      </c>
      <c r="F780" s="25">
        <v>27.6</v>
      </c>
      <c r="G780" s="25" t="s">
        <v>39</v>
      </c>
      <c r="H780" s="25"/>
      <c r="I780" s="11">
        <f t="shared" si="72"/>
        <v>0</v>
      </c>
      <c r="J780" s="26" t="s">
        <v>28</v>
      </c>
      <c r="K780" s="117"/>
      <c r="L780" s="107">
        <f t="shared" si="73"/>
        <v>0</v>
      </c>
      <c r="M780" s="107"/>
      <c r="N780" s="107"/>
      <c r="O780" s="107">
        <f t="shared" si="74"/>
        <v>0</v>
      </c>
      <c r="P780" s="107"/>
      <c r="Q780" s="107"/>
      <c r="R780" s="107">
        <f t="shared" si="75"/>
        <v>0</v>
      </c>
      <c r="S780" s="107"/>
      <c r="T780" s="107"/>
      <c r="U780" s="107">
        <f t="shared" si="76"/>
        <v>0</v>
      </c>
      <c r="V780" s="107"/>
      <c r="W780" s="107"/>
      <c r="X780" s="107">
        <f t="shared" si="77"/>
        <v>0</v>
      </c>
      <c r="Y780" s="107"/>
      <c r="Z780" s="107"/>
      <c r="AA780" s="108">
        <f>C780+I780-L780-O780-U780-X780-R780</f>
        <v>0</v>
      </c>
      <c r="AB780" s="7"/>
    </row>
    <row r="781" spans="1:28" ht="15.75" hidden="1" customHeight="1" x14ac:dyDescent="0.25">
      <c r="A781" s="24">
        <v>45577</v>
      </c>
      <c r="B781" s="50" t="s">
        <v>99</v>
      </c>
      <c r="C781" s="25"/>
      <c r="D781" s="25"/>
      <c r="E781" s="25" t="s">
        <v>197</v>
      </c>
      <c r="F781" s="25">
        <v>46.6</v>
      </c>
      <c r="G781" s="25" t="s">
        <v>39</v>
      </c>
      <c r="H781" s="25"/>
      <c r="I781" s="11">
        <f t="shared" si="72"/>
        <v>0</v>
      </c>
      <c r="J781" s="26" t="s">
        <v>28</v>
      </c>
      <c r="K781" s="117"/>
      <c r="L781" s="107">
        <f t="shared" si="73"/>
        <v>0</v>
      </c>
      <c r="M781" s="107"/>
      <c r="N781" s="107"/>
      <c r="O781" s="107">
        <f t="shared" si="74"/>
        <v>0</v>
      </c>
      <c r="P781" s="107"/>
      <c r="Q781" s="107"/>
      <c r="R781" s="107">
        <f t="shared" si="75"/>
        <v>0</v>
      </c>
      <c r="S781" s="107"/>
      <c r="T781" s="107"/>
      <c r="U781" s="107">
        <f t="shared" si="76"/>
        <v>0</v>
      </c>
      <c r="V781" s="107"/>
      <c r="W781" s="107"/>
      <c r="X781" s="107">
        <f t="shared" si="77"/>
        <v>0</v>
      </c>
      <c r="Y781" s="107"/>
      <c r="Z781" s="107"/>
      <c r="AA781" s="108">
        <f>C781+I781-L781-O781-U781-X781-R781</f>
        <v>0</v>
      </c>
      <c r="AB781" s="7"/>
    </row>
    <row r="782" spans="1:28" ht="15.75" hidden="1" customHeight="1" x14ac:dyDescent="0.25">
      <c r="A782" s="29">
        <v>45577</v>
      </c>
      <c r="B782" s="27" t="s">
        <v>266</v>
      </c>
      <c r="C782" s="27"/>
      <c r="D782" s="27" t="s">
        <v>52</v>
      </c>
      <c r="E782" s="27" t="s">
        <v>81</v>
      </c>
      <c r="F782" s="27">
        <v>46.8</v>
      </c>
      <c r="G782" s="27" t="s">
        <v>39</v>
      </c>
      <c r="H782" s="27">
        <v>46000</v>
      </c>
      <c r="I782" s="15">
        <f t="shared" si="72"/>
        <v>2152800</v>
      </c>
      <c r="J782" s="32" t="s">
        <v>312</v>
      </c>
      <c r="K782" s="15" t="s">
        <v>2058</v>
      </c>
      <c r="L782" s="136">
        <f t="shared" si="73"/>
        <v>0</v>
      </c>
      <c r="M782" s="136"/>
      <c r="N782" s="136"/>
      <c r="O782" s="136">
        <f t="shared" si="74"/>
        <v>2152800</v>
      </c>
      <c r="P782" s="136">
        <v>2152800</v>
      </c>
      <c r="Q782" s="136"/>
      <c r="R782" s="136">
        <f t="shared" si="75"/>
        <v>0</v>
      </c>
      <c r="S782" s="136"/>
      <c r="T782" s="136"/>
      <c r="U782" s="136">
        <f t="shared" si="76"/>
        <v>0</v>
      </c>
      <c r="V782" s="136"/>
      <c r="W782" s="136"/>
      <c r="X782" s="136">
        <f t="shared" si="77"/>
        <v>0</v>
      </c>
      <c r="Y782" s="136"/>
      <c r="Z782" s="136"/>
      <c r="AA782" s="137">
        <f>C782+I782-L782-O782-U782-X782-R782</f>
        <v>0</v>
      </c>
      <c r="AB782" s="138">
        <v>45587</v>
      </c>
    </row>
    <row r="783" spans="1:28" ht="15.75" hidden="1" customHeight="1" x14ac:dyDescent="0.25">
      <c r="A783" s="24">
        <v>45577</v>
      </c>
      <c r="B783" s="25" t="s">
        <v>266</v>
      </c>
      <c r="C783" s="25"/>
      <c r="D783" s="25" t="s">
        <v>52</v>
      </c>
      <c r="E783" s="25" t="s">
        <v>137</v>
      </c>
      <c r="F783" s="25">
        <v>20</v>
      </c>
      <c r="G783" s="25" t="s">
        <v>39</v>
      </c>
      <c r="H783" s="25">
        <v>46000</v>
      </c>
      <c r="I783" s="11">
        <f t="shared" si="72"/>
        <v>920000</v>
      </c>
      <c r="J783" s="31" t="s">
        <v>312</v>
      </c>
      <c r="K783" s="11" t="s">
        <v>2058</v>
      </c>
      <c r="L783" s="107">
        <f t="shared" si="73"/>
        <v>0</v>
      </c>
      <c r="M783" s="107"/>
      <c r="N783" s="107"/>
      <c r="O783" s="107">
        <f t="shared" si="74"/>
        <v>920000</v>
      </c>
      <c r="P783" s="107">
        <v>920000</v>
      </c>
      <c r="Q783" s="107"/>
      <c r="R783" s="107">
        <f t="shared" si="75"/>
        <v>0</v>
      </c>
      <c r="S783" s="107"/>
      <c r="T783" s="107"/>
      <c r="U783" s="107">
        <f t="shared" si="76"/>
        <v>0</v>
      </c>
      <c r="V783" s="107"/>
      <c r="W783" s="107"/>
      <c r="X783" s="107">
        <f t="shared" si="77"/>
        <v>0</v>
      </c>
      <c r="Y783" s="107"/>
      <c r="Z783" s="107"/>
      <c r="AA783" s="108">
        <f>C783+I783-L783-O783-U783-X783-R783</f>
        <v>0</v>
      </c>
      <c r="AB783" s="7">
        <v>45587</v>
      </c>
    </row>
    <row r="784" spans="1:28" ht="15.75" hidden="1" customHeight="1" x14ac:dyDescent="0.25">
      <c r="A784" s="24">
        <v>45577</v>
      </c>
      <c r="B784" s="50" t="s">
        <v>449</v>
      </c>
      <c r="C784" s="25"/>
      <c r="D784" s="25" t="s">
        <v>52</v>
      </c>
      <c r="E784" s="25" t="s">
        <v>61</v>
      </c>
      <c r="F784" s="25">
        <v>4000</v>
      </c>
      <c r="G784" s="25" t="s">
        <v>34</v>
      </c>
      <c r="H784" s="25">
        <v>2100</v>
      </c>
      <c r="I784" s="11">
        <f t="shared" si="72"/>
        <v>8400000</v>
      </c>
      <c r="J784" s="31" t="s">
        <v>324</v>
      </c>
      <c r="K784" s="117"/>
      <c r="L784" s="107">
        <f t="shared" si="73"/>
        <v>0</v>
      </c>
      <c r="M784" s="107"/>
      <c r="N784" s="107"/>
      <c r="O784" s="107">
        <f t="shared" si="74"/>
        <v>0</v>
      </c>
      <c r="P784" s="107"/>
      <c r="Q784" s="107"/>
      <c r="R784" s="107">
        <f t="shared" si="75"/>
        <v>0</v>
      </c>
      <c r="S784" s="107"/>
      <c r="T784" s="107"/>
      <c r="U784" s="107">
        <f t="shared" si="76"/>
        <v>8400000</v>
      </c>
      <c r="V784" s="107">
        <v>8400000</v>
      </c>
      <c r="W784" s="107"/>
      <c r="X784" s="107">
        <f t="shared" si="77"/>
        <v>0</v>
      </c>
      <c r="Y784" s="107"/>
      <c r="Z784" s="107"/>
      <c r="AA784" s="108">
        <f>C784+I784-L784-O784-U784-X784-R784</f>
        <v>0</v>
      </c>
      <c r="AB784" s="7">
        <v>45583</v>
      </c>
    </row>
    <row r="785" spans="1:28" ht="15.75" hidden="1" customHeight="1" x14ac:dyDescent="0.25">
      <c r="A785" s="24">
        <v>45577</v>
      </c>
      <c r="B785" s="25" t="s">
        <v>263</v>
      </c>
      <c r="C785" s="25"/>
      <c r="D785" s="25" t="s">
        <v>52</v>
      </c>
      <c r="E785" s="25" t="s">
        <v>1377</v>
      </c>
      <c r="F785" s="25">
        <v>4000</v>
      </c>
      <c r="G785" s="25" t="s">
        <v>34</v>
      </c>
      <c r="H785" s="25">
        <v>2720</v>
      </c>
      <c r="I785" s="11">
        <f t="shared" si="72"/>
        <v>10880000</v>
      </c>
      <c r="J785" s="31" t="s">
        <v>312</v>
      </c>
      <c r="K785" s="11" t="s">
        <v>2040</v>
      </c>
      <c r="L785" s="107">
        <f t="shared" si="73"/>
        <v>0</v>
      </c>
      <c r="M785" s="107"/>
      <c r="N785" s="107"/>
      <c r="O785" s="107">
        <f t="shared" si="74"/>
        <v>10880000</v>
      </c>
      <c r="P785" s="107">
        <v>10880000</v>
      </c>
      <c r="Q785" s="107"/>
      <c r="R785" s="107">
        <f t="shared" si="75"/>
        <v>0</v>
      </c>
      <c r="S785" s="107"/>
      <c r="T785" s="107"/>
      <c r="U785" s="107">
        <f t="shared" si="76"/>
        <v>0</v>
      </c>
      <c r="V785" s="107"/>
      <c r="W785" s="107"/>
      <c r="X785" s="107">
        <f t="shared" si="77"/>
        <v>0</v>
      </c>
      <c r="Y785" s="107"/>
      <c r="Z785" s="107"/>
      <c r="AA785" s="108">
        <f>C785+I785-L785-O785-U785-X785-R785</f>
        <v>0</v>
      </c>
      <c r="AB785" s="7"/>
    </row>
    <row r="786" spans="1:28" ht="15.75" hidden="1" customHeight="1" x14ac:dyDescent="0.25">
      <c r="A786" s="24">
        <v>45577</v>
      </c>
      <c r="B786" s="125" t="s">
        <v>594</v>
      </c>
      <c r="C786" s="25"/>
      <c r="D786" s="25" t="s">
        <v>52</v>
      </c>
      <c r="E786" s="25" t="s">
        <v>298</v>
      </c>
      <c r="F786" s="25">
        <v>200</v>
      </c>
      <c r="G786" s="25" t="s">
        <v>34</v>
      </c>
      <c r="H786" s="25">
        <v>4000</v>
      </c>
      <c r="I786" s="11">
        <f t="shared" si="72"/>
        <v>800000</v>
      </c>
      <c r="J786" s="31" t="s">
        <v>324</v>
      </c>
      <c r="K786" s="117"/>
      <c r="L786" s="107">
        <f t="shared" si="73"/>
        <v>0</v>
      </c>
      <c r="M786" s="107"/>
      <c r="N786" s="107"/>
      <c r="O786" s="107">
        <f t="shared" si="74"/>
        <v>0</v>
      </c>
      <c r="P786" s="107"/>
      <c r="Q786" s="107"/>
      <c r="R786" s="107">
        <f t="shared" si="75"/>
        <v>0</v>
      </c>
      <c r="S786" s="107"/>
      <c r="T786" s="107"/>
      <c r="U786" s="107">
        <f t="shared" si="76"/>
        <v>800000</v>
      </c>
      <c r="V786" s="107">
        <v>800000</v>
      </c>
      <c r="W786" s="107"/>
      <c r="X786" s="107">
        <f t="shared" si="77"/>
        <v>0</v>
      </c>
      <c r="Y786" s="107"/>
      <c r="Z786" s="107"/>
      <c r="AA786" s="108">
        <f>C786+I786-L786-O786-U786-X786-R786</f>
        <v>0</v>
      </c>
      <c r="AB786" s="7">
        <v>45577</v>
      </c>
    </row>
    <row r="787" spans="1:28" ht="15.75" hidden="1" customHeight="1" x14ac:dyDescent="0.25">
      <c r="A787" s="24">
        <v>45577</v>
      </c>
      <c r="B787" s="25" t="s">
        <v>207</v>
      </c>
      <c r="C787" s="25"/>
      <c r="D787" s="25" t="s">
        <v>52</v>
      </c>
      <c r="E787" s="25" t="s">
        <v>218</v>
      </c>
      <c r="F787" s="25">
        <v>20</v>
      </c>
      <c r="G787" s="25" t="s">
        <v>39</v>
      </c>
      <c r="H787" s="25">
        <v>90000</v>
      </c>
      <c r="I787" s="11">
        <f t="shared" si="72"/>
        <v>1800000</v>
      </c>
      <c r="J787" s="31" t="s">
        <v>312</v>
      </c>
      <c r="K787" s="117"/>
      <c r="L787" s="107">
        <f t="shared" si="73"/>
        <v>0</v>
      </c>
      <c r="M787" s="107"/>
      <c r="N787" s="107"/>
      <c r="O787" s="107">
        <f t="shared" si="74"/>
        <v>1800000</v>
      </c>
      <c r="P787" s="107"/>
      <c r="Q787" s="107">
        <v>1800000</v>
      </c>
      <c r="R787" s="107">
        <f t="shared" si="75"/>
        <v>0</v>
      </c>
      <c r="S787" s="107"/>
      <c r="T787" s="107"/>
      <c r="U787" s="107">
        <f t="shared" si="76"/>
        <v>0</v>
      </c>
      <c r="V787" s="107"/>
      <c r="W787" s="107"/>
      <c r="X787" s="107">
        <f t="shared" si="77"/>
        <v>0</v>
      </c>
      <c r="Y787" s="107"/>
      <c r="Z787" s="107"/>
      <c r="AA787" s="108">
        <f>C787+I787-L787-O787-U787-X787-R787</f>
        <v>0</v>
      </c>
      <c r="AB787" s="7">
        <v>45590</v>
      </c>
    </row>
    <row r="788" spans="1:28" ht="15.75" hidden="1" customHeight="1" x14ac:dyDescent="0.25">
      <c r="A788" s="24">
        <v>45577</v>
      </c>
      <c r="B788" s="25" t="s">
        <v>207</v>
      </c>
      <c r="C788" s="25"/>
      <c r="D788" s="25" t="s">
        <v>52</v>
      </c>
      <c r="E788" s="25" t="s">
        <v>1585</v>
      </c>
      <c r="F788" s="25">
        <v>20</v>
      </c>
      <c r="G788" s="25" t="s">
        <v>39</v>
      </c>
      <c r="H788" s="25">
        <v>90000</v>
      </c>
      <c r="I788" s="11">
        <f t="shared" si="72"/>
        <v>1800000</v>
      </c>
      <c r="J788" s="31" t="s">
        <v>312</v>
      </c>
      <c r="K788" s="117"/>
      <c r="L788" s="107">
        <f t="shared" si="73"/>
        <v>0</v>
      </c>
      <c r="M788" s="107"/>
      <c r="N788" s="107"/>
      <c r="O788" s="107">
        <f t="shared" si="74"/>
        <v>1800000</v>
      </c>
      <c r="P788" s="107"/>
      <c r="Q788" s="107">
        <v>1800000</v>
      </c>
      <c r="R788" s="107">
        <f t="shared" si="75"/>
        <v>0</v>
      </c>
      <c r="S788" s="107"/>
      <c r="T788" s="107"/>
      <c r="U788" s="107">
        <f t="shared" si="76"/>
        <v>0</v>
      </c>
      <c r="V788" s="107"/>
      <c r="W788" s="107"/>
      <c r="X788" s="107">
        <f t="shared" si="77"/>
        <v>0</v>
      </c>
      <c r="Y788" s="107"/>
      <c r="Z788" s="107"/>
      <c r="AA788" s="108">
        <f>C788+I788-L788-O788-U788-X788-R788</f>
        <v>0</v>
      </c>
      <c r="AB788" s="7">
        <v>45590</v>
      </c>
    </row>
    <row r="789" spans="1:28" ht="15.75" hidden="1" customHeight="1" x14ac:dyDescent="0.25">
      <c r="A789" s="24">
        <v>45577</v>
      </c>
      <c r="B789" s="50" t="s">
        <v>536</v>
      </c>
      <c r="C789" s="25"/>
      <c r="D789" s="25" t="s">
        <v>52</v>
      </c>
      <c r="E789" s="25" t="s">
        <v>138</v>
      </c>
      <c r="F789" s="25">
        <v>1000</v>
      </c>
      <c r="G789" s="25" t="s">
        <v>34</v>
      </c>
      <c r="H789" s="25">
        <v>1390</v>
      </c>
      <c r="I789" s="11">
        <f t="shared" si="72"/>
        <v>1390000</v>
      </c>
      <c r="J789" s="31" t="s">
        <v>324</v>
      </c>
      <c r="K789" s="117"/>
      <c r="L789" s="107">
        <f t="shared" si="73"/>
        <v>0</v>
      </c>
      <c r="M789" s="107"/>
      <c r="N789" s="107"/>
      <c r="O789" s="107">
        <f t="shared" si="74"/>
        <v>0</v>
      </c>
      <c r="P789" s="107"/>
      <c r="Q789" s="107"/>
      <c r="R789" s="107">
        <f t="shared" si="75"/>
        <v>0</v>
      </c>
      <c r="S789" s="107"/>
      <c r="T789" s="107"/>
      <c r="U789" s="107">
        <f t="shared" si="76"/>
        <v>1390000</v>
      </c>
      <c r="V789" s="107">
        <v>1390000</v>
      </c>
      <c r="W789" s="107"/>
      <c r="X789" s="107">
        <f t="shared" si="77"/>
        <v>0</v>
      </c>
      <c r="Y789" s="107"/>
      <c r="Z789" s="107"/>
      <c r="AA789" s="108">
        <f>C789+I789-L789-O789-U789-X789-R789</f>
        <v>0</v>
      </c>
      <c r="AB789" s="7">
        <v>45577</v>
      </c>
    </row>
    <row r="790" spans="1:28" ht="15.75" hidden="1" customHeight="1" x14ac:dyDescent="0.25">
      <c r="A790" s="24">
        <v>45577</v>
      </c>
      <c r="B790" s="50" t="s">
        <v>203</v>
      </c>
      <c r="C790" s="25"/>
      <c r="D790" s="25" t="s">
        <v>52</v>
      </c>
      <c r="E790" s="25" t="s">
        <v>552</v>
      </c>
      <c r="F790" s="25">
        <v>25</v>
      </c>
      <c r="G790" s="25" t="s">
        <v>39</v>
      </c>
      <c r="H790" s="25">
        <v>125000</v>
      </c>
      <c r="I790" s="11">
        <f t="shared" si="72"/>
        <v>3125000</v>
      </c>
      <c r="J790" s="31" t="s">
        <v>324</v>
      </c>
      <c r="K790" s="117"/>
      <c r="L790" s="107">
        <f t="shared" si="73"/>
        <v>3125000</v>
      </c>
      <c r="M790" s="107"/>
      <c r="N790" s="107">
        <v>3125000</v>
      </c>
      <c r="O790" s="107">
        <f t="shared" si="74"/>
        <v>0</v>
      </c>
      <c r="P790" s="107"/>
      <c r="Q790" s="107"/>
      <c r="R790" s="107">
        <f t="shared" si="75"/>
        <v>0</v>
      </c>
      <c r="S790" s="107"/>
      <c r="T790" s="107"/>
      <c r="U790" s="107">
        <f t="shared" si="76"/>
        <v>0</v>
      </c>
      <c r="V790" s="107"/>
      <c r="W790" s="107"/>
      <c r="X790" s="107">
        <f t="shared" si="77"/>
        <v>0</v>
      </c>
      <c r="Y790" s="107"/>
      <c r="Z790" s="107"/>
      <c r="AA790" s="108">
        <f>C790+I790-L790-O790-U790-X790-R790</f>
        <v>0</v>
      </c>
      <c r="AB790" s="7">
        <v>45586</v>
      </c>
    </row>
    <row r="791" spans="1:28" ht="15.75" hidden="1" customHeight="1" x14ac:dyDescent="0.25">
      <c r="A791" s="24">
        <v>45577</v>
      </c>
      <c r="B791" s="50" t="s">
        <v>311</v>
      </c>
      <c r="C791" s="25"/>
      <c r="D791" s="25" t="s">
        <v>52</v>
      </c>
      <c r="E791" s="25" t="s">
        <v>204</v>
      </c>
      <c r="F791" s="25">
        <v>500</v>
      </c>
      <c r="G791" s="25" t="s">
        <v>34</v>
      </c>
      <c r="H791" s="25">
        <v>1100</v>
      </c>
      <c r="I791" s="11">
        <f t="shared" si="72"/>
        <v>550000</v>
      </c>
      <c r="J791" s="31" t="s">
        <v>324</v>
      </c>
      <c r="K791" s="117"/>
      <c r="L791" s="107">
        <f t="shared" si="73"/>
        <v>550000</v>
      </c>
      <c r="M791" s="107">
        <v>550000</v>
      </c>
      <c r="N791" s="107"/>
      <c r="O791" s="107">
        <f t="shared" si="74"/>
        <v>0</v>
      </c>
      <c r="P791" s="107"/>
      <c r="Q791" s="107"/>
      <c r="R791" s="107">
        <f t="shared" si="75"/>
        <v>0</v>
      </c>
      <c r="S791" s="107"/>
      <c r="T791" s="107"/>
      <c r="U791" s="107">
        <f t="shared" si="76"/>
        <v>0</v>
      </c>
      <c r="V791" s="107"/>
      <c r="W791" s="107"/>
      <c r="X791" s="107">
        <f t="shared" si="77"/>
        <v>0</v>
      </c>
      <c r="Y791" s="107"/>
      <c r="Z791" s="107"/>
      <c r="AA791" s="108">
        <f>C791+I791-L791-O791-U791-X791-R791</f>
        <v>0</v>
      </c>
      <c r="AB791" s="7">
        <v>45577</v>
      </c>
    </row>
    <row r="792" spans="1:28" ht="15.75" hidden="1" customHeight="1" x14ac:dyDescent="0.25">
      <c r="A792" s="24">
        <v>45579</v>
      </c>
      <c r="B792" s="25" t="s">
        <v>595</v>
      </c>
      <c r="C792" s="25"/>
      <c r="D792" s="25" t="s">
        <v>52</v>
      </c>
      <c r="E792" s="25" t="s">
        <v>108</v>
      </c>
      <c r="F792" s="25">
        <v>1000</v>
      </c>
      <c r="G792" s="25" t="s">
        <v>34</v>
      </c>
      <c r="H792" s="25">
        <v>2000</v>
      </c>
      <c r="I792" s="11">
        <f t="shared" si="72"/>
        <v>2000000</v>
      </c>
      <c r="J792" s="31" t="s">
        <v>312</v>
      </c>
      <c r="K792" s="117" t="s">
        <v>2073</v>
      </c>
      <c r="L792" s="107">
        <f t="shared" si="73"/>
        <v>0</v>
      </c>
      <c r="M792" s="107"/>
      <c r="N792" s="107"/>
      <c r="O792" s="107">
        <f t="shared" si="74"/>
        <v>2000000</v>
      </c>
      <c r="P792" s="107">
        <v>2000000</v>
      </c>
      <c r="Q792" s="107"/>
      <c r="R792" s="107">
        <f t="shared" si="75"/>
        <v>0</v>
      </c>
      <c r="S792" s="107"/>
      <c r="T792" s="107"/>
      <c r="U792" s="107">
        <f t="shared" si="76"/>
        <v>0</v>
      </c>
      <c r="V792" s="107"/>
      <c r="W792" s="107"/>
      <c r="X792" s="107">
        <f t="shared" si="77"/>
        <v>0</v>
      </c>
      <c r="Y792" s="107"/>
      <c r="Z792" s="107"/>
      <c r="AA792" s="108">
        <f>C792+I792-L792-O792-U792-X792-R792</f>
        <v>0</v>
      </c>
      <c r="AB792" s="7">
        <v>45587</v>
      </c>
    </row>
    <row r="793" spans="1:28" ht="15.75" hidden="1" customHeight="1" x14ac:dyDescent="0.25">
      <c r="A793" s="24">
        <v>45579</v>
      </c>
      <c r="B793" s="25" t="s">
        <v>595</v>
      </c>
      <c r="C793" s="25"/>
      <c r="D793" s="25" t="s">
        <v>52</v>
      </c>
      <c r="E793" s="25" t="s">
        <v>150</v>
      </c>
      <c r="F793" s="25">
        <v>10</v>
      </c>
      <c r="G793" s="25" t="s">
        <v>77</v>
      </c>
      <c r="H793" s="25">
        <v>50000</v>
      </c>
      <c r="I793" s="11">
        <f t="shared" si="72"/>
        <v>500000</v>
      </c>
      <c r="J793" s="31" t="s">
        <v>312</v>
      </c>
      <c r="K793" s="117" t="s">
        <v>2073</v>
      </c>
      <c r="L793" s="107">
        <f t="shared" si="73"/>
        <v>0</v>
      </c>
      <c r="M793" s="107"/>
      <c r="N793" s="107"/>
      <c r="O793" s="107">
        <f t="shared" si="74"/>
        <v>500000</v>
      </c>
      <c r="P793" s="107">
        <v>500000</v>
      </c>
      <c r="Q793" s="107"/>
      <c r="R793" s="107">
        <f t="shared" si="75"/>
        <v>0</v>
      </c>
      <c r="S793" s="107"/>
      <c r="T793" s="107"/>
      <c r="U793" s="107">
        <f t="shared" si="76"/>
        <v>0</v>
      </c>
      <c r="V793" s="107"/>
      <c r="W793" s="107"/>
      <c r="X793" s="107">
        <f t="shared" si="77"/>
        <v>0</v>
      </c>
      <c r="Y793" s="107"/>
      <c r="Z793" s="107"/>
      <c r="AA793" s="108">
        <f>C793+I793-L793-O793-U793-X793-R793</f>
        <v>0</v>
      </c>
      <c r="AB793" s="7">
        <v>45587</v>
      </c>
    </row>
    <row r="794" spans="1:28" ht="15.75" hidden="1" customHeight="1" x14ac:dyDescent="0.25">
      <c r="A794" s="24">
        <v>45579</v>
      </c>
      <c r="B794" s="25" t="s">
        <v>595</v>
      </c>
      <c r="C794" s="25"/>
      <c r="D794" s="25" t="s">
        <v>52</v>
      </c>
      <c r="E794" s="25" t="s">
        <v>218</v>
      </c>
      <c r="F794" s="25">
        <v>2.5</v>
      </c>
      <c r="G794" s="25" t="s">
        <v>39</v>
      </c>
      <c r="H794" s="25">
        <v>90000</v>
      </c>
      <c r="I794" s="11">
        <f t="shared" si="72"/>
        <v>225000</v>
      </c>
      <c r="J794" s="31" t="s">
        <v>312</v>
      </c>
      <c r="K794" s="117" t="s">
        <v>2073</v>
      </c>
      <c r="L794" s="107">
        <f t="shared" si="73"/>
        <v>0</v>
      </c>
      <c r="M794" s="107"/>
      <c r="N794" s="107"/>
      <c r="O794" s="107">
        <f t="shared" si="74"/>
        <v>225000</v>
      </c>
      <c r="P794" s="107">
        <v>225000</v>
      </c>
      <c r="Q794" s="107"/>
      <c r="R794" s="107">
        <f t="shared" si="75"/>
        <v>0</v>
      </c>
      <c r="S794" s="107"/>
      <c r="T794" s="107"/>
      <c r="U794" s="107">
        <f t="shared" si="76"/>
        <v>0</v>
      </c>
      <c r="V794" s="107"/>
      <c r="W794" s="107"/>
      <c r="X794" s="107">
        <f t="shared" si="77"/>
        <v>0</v>
      </c>
      <c r="Y794" s="107"/>
      <c r="Z794" s="107"/>
      <c r="AA794" s="108">
        <f>C794+I794-L794-O794-U794-X794-R794</f>
        <v>0</v>
      </c>
      <c r="AB794" s="7">
        <v>45587</v>
      </c>
    </row>
    <row r="795" spans="1:28" ht="15.75" hidden="1" customHeight="1" x14ac:dyDescent="0.25">
      <c r="A795" s="24">
        <v>45579</v>
      </c>
      <c r="B795" s="25" t="s">
        <v>595</v>
      </c>
      <c r="C795" s="25"/>
      <c r="D795" s="25" t="s">
        <v>52</v>
      </c>
      <c r="E795" s="25" t="s">
        <v>400</v>
      </c>
      <c r="F795" s="25">
        <v>2.5</v>
      </c>
      <c r="G795" s="25" t="s">
        <v>39</v>
      </c>
      <c r="H795" s="25">
        <v>90000</v>
      </c>
      <c r="I795" s="11">
        <f t="shared" si="72"/>
        <v>225000</v>
      </c>
      <c r="J795" s="31" t="s">
        <v>312</v>
      </c>
      <c r="K795" s="117" t="s">
        <v>2073</v>
      </c>
      <c r="L795" s="107">
        <f t="shared" si="73"/>
        <v>0</v>
      </c>
      <c r="M795" s="107"/>
      <c r="N795" s="107"/>
      <c r="O795" s="107">
        <f t="shared" si="74"/>
        <v>225000</v>
      </c>
      <c r="P795" s="107">
        <v>225000</v>
      </c>
      <c r="Q795" s="107"/>
      <c r="R795" s="107">
        <f t="shared" si="75"/>
        <v>0</v>
      </c>
      <c r="S795" s="107"/>
      <c r="T795" s="107"/>
      <c r="U795" s="107">
        <f t="shared" si="76"/>
        <v>0</v>
      </c>
      <c r="V795" s="107"/>
      <c r="W795" s="107"/>
      <c r="X795" s="107">
        <f t="shared" si="77"/>
        <v>0</v>
      </c>
      <c r="Y795" s="107"/>
      <c r="Z795" s="107"/>
      <c r="AA795" s="108">
        <f>C795+I795-L795-O795-U795-X795-R795</f>
        <v>0</v>
      </c>
      <c r="AB795" s="7">
        <v>45587</v>
      </c>
    </row>
    <row r="796" spans="1:28" ht="15.75" hidden="1" customHeight="1" x14ac:dyDescent="0.25">
      <c r="A796" s="24">
        <v>45579</v>
      </c>
      <c r="B796" s="25" t="s">
        <v>595</v>
      </c>
      <c r="C796" s="25"/>
      <c r="D796" s="25" t="s">
        <v>52</v>
      </c>
      <c r="E796" s="25" t="s">
        <v>1585</v>
      </c>
      <c r="F796" s="25">
        <v>2.5</v>
      </c>
      <c r="G796" s="25" t="s">
        <v>39</v>
      </c>
      <c r="H796" s="25">
        <v>90000</v>
      </c>
      <c r="I796" s="11">
        <f t="shared" si="72"/>
        <v>225000</v>
      </c>
      <c r="J796" s="31" t="s">
        <v>312</v>
      </c>
      <c r="K796" s="117" t="s">
        <v>2073</v>
      </c>
      <c r="L796" s="107">
        <f t="shared" si="73"/>
        <v>0</v>
      </c>
      <c r="M796" s="107"/>
      <c r="N796" s="107"/>
      <c r="O796" s="107">
        <f t="shared" si="74"/>
        <v>225000</v>
      </c>
      <c r="P796" s="107">
        <v>225000</v>
      </c>
      <c r="Q796" s="107"/>
      <c r="R796" s="107">
        <f t="shared" si="75"/>
        <v>0</v>
      </c>
      <c r="S796" s="107"/>
      <c r="T796" s="107"/>
      <c r="U796" s="107">
        <f t="shared" si="76"/>
        <v>0</v>
      </c>
      <c r="V796" s="107"/>
      <c r="W796" s="107"/>
      <c r="X796" s="107">
        <f t="shared" si="77"/>
        <v>0</v>
      </c>
      <c r="Y796" s="107"/>
      <c r="Z796" s="107"/>
      <c r="AA796" s="108">
        <f>C796+I796-L796-O796-U796-X796-R796</f>
        <v>0</v>
      </c>
      <c r="AB796" s="7">
        <v>45587</v>
      </c>
    </row>
    <row r="797" spans="1:28" ht="15.75" hidden="1" customHeight="1" x14ac:dyDescent="0.25">
      <c r="A797" s="24">
        <v>45579</v>
      </c>
      <c r="B797" s="25" t="s">
        <v>467</v>
      </c>
      <c r="C797" s="25"/>
      <c r="D797" s="25" t="s">
        <v>52</v>
      </c>
      <c r="E797" s="25" t="s">
        <v>478</v>
      </c>
      <c r="F797" s="25">
        <v>5</v>
      </c>
      <c r="G797" s="25" t="s">
        <v>39</v>
      </c>
      <c r="H797" s="25">
        <v>115000</v>
      </c>
      <c r="I797" s="11">
        <f t="shared" si="72"/>
        <v>575000</v>
      </c>
      <c r="J797" s="31" t="s">
        <v>312</v>
      </c>
      <c r="K797" s="117"/>
      <c r="L797" s="107">
        <f t="shared" si="73"/>
        <v>0</v>
      </c>
      <c r="M797" s="107"/>
      <c r="N797" s="107"/>
      <c r="O797" s="107">
        <f t="shared" si="74"/>
        <v>575000</v>
      </c>
      <c r="P797" s="107">
        <v>575000</v>
      </c>
      <c r="Q797" s="107"/>
      <c r="R797" s="107">
        <f t="shared" si="75"/>
        <v>0</v>
      </c>
      <c r="S797" s="107"/>
      <c r="T797" s="107"/>
      <c r="U797" s="107">
        <f t="shared" si="76"/>
        <v>0</v>
      </c>
      <c r="V797" s="107"/>
      <c r="W797" s="107"/>
      <c r="X797" s="107">
        <f t="shared" si="77"/>
        <v>0</v>
      </c>
      <c r="Y797" s="107"/>
      <c r="Z797" s="107"/>
      <c r="AA797" s="108">
        <f>C797+I797-L797-O797-U797-X797-R797</f>
        <v>0</v>
      </c>
      <c r="AB797" s="7">
        <v>45579</v>
      </c>
    </row>
    <row r="798" spans="1:28" ht="15.75" hidden="1" customHeight="1" x14ac:dyDescent="0.25">
      <c r="A798" s="24">
        <v>45579</v>
      </c>
      <c r="B798" s="25" t="s">
        <v>467</v>
      </c>
      <c r="C798" s="25"/>
      <c r="D798" s="25" t="s">
        <v>52</v>
      </c>
      <c r="E798" s="25" t="s">
        <v>163</v>
      </c>
      <c r="F798" s="25">
        <v>12</v>
      </c>
      <c r="G798" s="25" t="s">
        <v>39</v>
      </c>
      <c r="H798" s="25">
        <v>135000</v>
      </c>
      <c r="I798" s="11">
        <f t="shared" si="72"/>
        <v>1620000</v>
      </c>
      <c r="J798" s="31" t="s">
        <v>312</v>
      </c>
      <c r="K798" s="117"/>
      <c r="L798" s="107">
        <f t="shared" si="73"/>
        <v>0</v>
      </c>
      <c r="M798" s="107"/>
      <c r="N798" s="107"/>
      <c r="O798" s="107">
        <f t="shared" si="74"/>
        <v>1620000</v>
      </c>
      <c r="P798" s="107">
        <v>1620000</v>
      </c>
      <c r="Q798" s="107"/>
      <c r="R798" s="107">
        <f t="shared" si="75"/>
        <v>0</v>
      </c>
      <c r="S798" s="107"/>
      <c r="T798" s="107"/>
      <c r="U798" s="107">
        <f t="shared" si="76"/>
        <v>0</v>
      </c>
      <c r="V798" s="107"/>
      <c r="W798" s="107"/>
      <c r="X798" s="107">
        <f t="shared" si="77"/>
        <v>0</v>
      </c>
      <c r="Y798" s="107"/>
      <c r="Z798" s="107"/>
      <c r="AA798" s="108">
        <f>C798+I798-L798-O798-U798-X798-R798</f>
        <v>0</v>
      </c>
      <c r="AB798" s="7">
        <v>45579</v>
      </c>
    </row>
    <row r="799" spans="1:28" ht="15.75" hidden="1" customHeight="1" x14ac:dyDescent="0.25">
      <c r="A799" s="24">
        <v>45579</v>
      </c>
      <c r="B799" s="25" t="s">
        <v>592</v>
      </c>
      <c r="C799" s="25"/>
      <c r="D799" s="25" t="s">
        <v>52</v>
      </c>
      <c r="E799" s="25" t="s">
        <v>108</v>
      </c>
      <c r="F799" s="25">
        <v>1200</v>
      </c>
      <c r="G799" s="25" t="s">
        <v>34</v>
      </c>
      <c r="H799" s="25">
        <v>2000</v>
      </c>
      <c r="I799" s="11">
        <f t="shared" si="72"/>
        <v>2400000</v>
      </c>
      <c r="J799" s="31" t="s">
        <v>312</v>
      </c>
      <c r="K799" s="117"/>
      <c r="L799" s="107">
        <f t="shared" si="73"/>
        <v>0</v>
      </c>
      <c r="M799" s="107"/>
      <c r="N799" s="107"/>
      <c r="O799" s="107">
        <f t="shared" si="74"/>
        <v>2400000</v>
      </c>
      <c r="P799" s="107">
        <v>2400000</v>
      </c>
      <c r="Q799" s="107"/>
      <c r="R799" s="107">
        <f t="shared" si="75"/>
        <v>0</v>
      </c>
      <c r="S799" s="107"/>
      <c r="T799" s="107"/>
      <c r="U799" s="107">
        <f t="shared" si="76"/>
        <v>0</v>
      </c>
      <c r="V799" s="107"/>
      <c r="W799" s="107"/>
      <c r="X799" s="107">
        <f t="shared" si="77"/>
        <v>0</v>
      </c>
      <c r="Y799" s="107"/>
      <c r="Z799" s="107"/>
      <c r="AA799" s="108">
        <f>C799+I799-L799-O799-U799-X799-R799</f>
        <v>0</v>
      </c>
      <c r="AB799" s="7">
        <v>45579</v>
      </c>
    </row>
    <row r="800" spans="1:28" ht="15.75" hidden="1" customHeight="1" x14ac:dyDescent="0.25">
      <c r="A800" s="24">
        <v>45579</v>
      </c>
      <c r="B800" s="25" t="s">
        <v>592</v>
      </c>
      <c r="C800" s="25"/>
      <c r="D800" s="25" t="s">
        <v>52</v>
      </c>
      <c r="E800" s="25" t="s">
        <v>204</v>
      </c>
      <c r="F800" s="25">
        <v>1250</v>
      </c>
      <c r="G800" s="25" t="s">
        <v>34</v>
      </c>
      <c r="H800" s="25">
        <v>1000</v>
      </c>
      <c r="I800" s="11">
        <f t="shared" si="72"/>
        <v>1250000</v>
      </c>
      <c r="J800" s="31" t="s">
        <v>312</v>
      </c>
      <c r="K800" s="117"/>
      <c r="L800" s="107">
        <f t="shared" si="73"/>
        <v>0</v>
      </c>
      <c r="M800" s="107"/>
      <c r="N800" s="107"/>
      <c r="O800" s="107">
        <f t="shared" si="74"/>
        <v>1250000</v>
      </c>
      <c r="P800" s="107">
        <v>1250000</v>
      </c>
      <c r="Q800" s="107"/>
      <c r="R800" s="107">
        <f t="shared" si="75"/>
        <v>0</v>
      </c>
      <c r="S800" s="107"/>
      <c r="T800" s="107"/>
      <c r="U800" s="107">
        <f t="shared" si="76"/>
        <v>0</v>
      </c>
      <c r="V800" s="107"/>
      <c r="W800" s="107"/>
      <c r="X800" s="107">
        <f t="shared" si="77"/>
        <v>0</v>
      </c>
      <c r="Y800" s="107"/>
      <c r="Z800" s="107"/>
      <c r="AA800" s="108">
        <f>C800+I800-L800-O800-U800-X800-R800</f>
        <v>0</v>
      </c>
      <c r="AB800" s="7">
        <v>45579</v>
      </c>
    </row>
    <row r="801" spans="1:28" ht="15.75" hidden="1" customHeight="1" x14ac:dyDescent="0.25">
      <c r="A801" s="24">
        <v>45579</v>
      </c>
      <c r="B801" s="50" t="s">
        <v>1105</v>
      </c>
      <c r="C801" s="25"/>
      <c r="D801" s="25" t="s">
        <v>52</v>
      </c>
      <c r="E801" s="25" t="s">
        <v>219</v>
      </c>
      <c r="F801" s="25">
        <v>3</v>
      </c>
      <c r="G801" s="25" t="s">
        <v>39</v>
      </c>
      <c r="H801" s="25">
        <v>300000</v>
      </c>
      <c r="I801" s="11">
        <f t="shared" si="72"/>
        <v>900000</v>
      </c>
      <c r="J801" s="31" t="s">
        <v>324</v>
      </c>
      <c r="K801" s="117"/>
      <c r="L801" s="107">
        <f t="shared" si="73"/>
        <v>0</v>
      </c>
      <c r="M801" s="107"/>
      <c r="N801" s="107"/>
      <c r="O801" s="107">
        <f t="shared" si="74"/>
        <v>0</v>
      </c>
      <c r="P801" s="107"/>
      <c r="Q801" s="107"/>
      <c r="R801" s="107">
        <f t="shared" si="75"/>
        <v>0</v>
      </c>
      <c r="S801" s="107"/>
      <c r="T801" s="107"/>
      <c r="U801" s="107">
        <f t="shared" si="76"/>
        <v>900000</v>
      </c>
      <c r="V801" s="107">
        <v>900000</v>
      </c>
      <c r="W801" s="107"/>
      <c r="X801" s="107">
        <f t="shared" si="77"/>
        <v>0</v>
      </c>
      <c r="Y801" s="107"/>
      <c r="Z801" s="107"/>
      <c r="AA801" s="108">
        <f>C801+I801-L801-O801-U801-X801-R801</f>
        <v>0</v>
      </c>
      <c r="AB801" s="7">
        <v>45579</v>
      </c>
    </row>
    <row r="802" spans="1:28" ht="15.75" hidden="1" customHeight="1" x14ac:dyDescent="0.25">
      <c r="A802" s="24">
        <v>45579</v>
      </c>
      <c r="B802" s="50" t="s">
        <v>291</v>
      </c>
      <c r="C802" s="25"/>
      <c r="D802" s="25" t="s">
        <v>52</v>
      </c>
      <c r="E802" s="25" t="s">
        <v>204</v>
      </c>
      <c r="F802" s="25">
        <v>1500</v>
      </c>
      <c r="G802" s="25" t="s">
        <v>34</v>
      </c>
      <c r="H802" s="25">
        <v>1120</v>
      </c>
      <c r="I802" s="11">
        <f t="shared" si="72"/>
        <v>1680000</v>
      </c>
      <c r="J802" s="31" t="s">
        <v>324</v>
      </c>
      <c r="K802" s="117"/>
      <c r="L802" s="107">
        <f t="shared" si="73"/>
        <v>1680000</v>
      </c>
      <c r="M802" s="107">
        <v>1680000</v>
      </c>
      <c r="N802" s="107"/>
      <c r="O802" s="107">
        <f t="shared" si="74"/>
        <v>0</v>
      </c>
      <c r="P802" s="107"/>
      <c r="Q802" s="107"/>
      <c r="R802" s="107">
        <f t="shared" si="75"/>
        <v>0</v>
      </c>
      <c r="S802" s="107"/>
      <c r="T802" s="107"/>
      <c r="U802" s="107">
        <f t="shared" si="76"/>
        <v>0</v>
      </c>
      <c r="V802" s="107"/>
      <c r="W802" s="107"/>
      <c r="X802" s="107">
        <f t="shared" si="77"/>
        <v>0</v>
      </c>
      <c r="Y802" s="107"/>
      <c r="Z802" s="107"/>
      <c r="AA802" s="108">
        <f>C802+I802-L802-O802-U802-X802-R802</f>
        <v>0</v>
      </c>
      <c r="AB802" s="7">
        <v>45580</v>
      </c>
    </row>
    <row r="803" spans="1:28" ht="15.75" hidden="1" customHeight="1" x14ac:dyDescent="0.25">
      <c r="A803" s="24">
        <v>45579</v>
      </c>
      <c r="B803" s="25" t="s">
        <v>231</v>
      </c>
      <c r="C803" s="25"/>
      <c r="D803" s="25" t="s">
        <v>52</v>
      </c>
      <c r="E803" s="25" t="s">
        <v>138</v>
      </c>
      <c r="F803" s="25">
        <v>3000</v>
      </c>
      <c r="G803" s="25" t="s">
        <v>34</v>
      </c>
      <c r="H803" s="25">
        <v>1300</v>
      </c>
      <c r="I803" s="11">
        <f t="shared" si="72"/>
        <v>3900000</v>
      </c>
      <c r="J803" s="31" t="s">
        <v>312</v>
      </c>
      <c r="K803" s="117"/>
      <c r="L803" s="107">
        <f t="shared" si="73"/>
        <v>0</v>
      </c>
      <c r="M803" s="107"/>
      <c r="N803" s="107"/>
      <c r="O803" s="107">
        <f t="shared" si="74"/>
        <v>3900000</v>
      </c>
      <c r="P803" s="107">
        <v>3900000</v>
      </c>
      <c r="Q803" s="107"/>
      <c r="R803" s="107">
        <f t="shared" si="75"/>
        <v>0</v>
      </c>
      <c r="S803" s="107"/>
      <c r="T803" s="107"/>
      <c r="U803" s="107">
        <f t="shared" si="76"/>
        <v>0</v>
      </c>
      <c r="V803" s="107"/>
      <c r="W803" s="107"/>
      <c r="X803" s="107">
        <f t="shared" si="77"/>
        <v>0</v>
      </c>
      <c r="Y803" s="107"/>
      <c r="Z803" s="107"/>
      <c r="AA803" s="108">
        <f>C803+I803-L803-O803-U803-X803-R803</f>
        <v>0</v>
      </c>
      <c r="AB803" s="7">
        <v>45589</v>
      </c>
    </row>
    <row r="804" spans="1:28" ht="15.75" hidden="1" customHeight="1" x14ac:dyDescent="0.25">
      <c r="A804" s="24">
        <v>45579</v>
      </c>
      <c r="B804" s="25" t="s">
        <v>231</v>
      </c>
      <c r="C804" s="25"/>
      <c r="D804" s="25" t="s">
        <v>52</v>
      </c>
      <c r="E804" s="25" t="s">
        <v>189</v>
      </c>
      <c r="F804" s="25">
        <v>4</v>
      </c>
      <c r="G804" s="25" t="s">
        <v>23</v>
      </c>
      <c r="H804" s="25">
        <v>450000</v>
      </c>
      <c r="I804" s="11">
        <f t="shared" si="72"/>
        <v>1800000</v>
      </c>
      <c r="J804" s="31" t="s">
        <v>312</v>
      </c>
      <c r="K804" s="117"/>
      <c r="L804" s="107">
        <f t="shared" si="73"/>
        <v>0</v>
      </c>
      <c r="M804" s="107"/>
      <c r="N804" s="107"/>
      <c r="O804" s="107">
        <f t="shared" si="74"/>
        <v>1800000</v>
      </c>
      <c r="P804" s="107">
        <v>1800000</v>
      </c>
      <c r="Q804" s="107"/>
      <c r="R804" s="107">
        <f t="shared" si="75"/>
        <v>0</v>
      </c>
      <c r="S804" s="107"/>
      <c r="T804" s="107"/>
      <c r="U804" s="107">
        <f t="shared" si="76"/>
        <v>0</v>
      </c>
      <c r="V804" s="107"/>
      <c r="W804" s="107"/>
      <c r="X804" s="107">
        <f t="shared" si="77"/>
        <v>0</v>
      </c>
      <c r="Y804" s="107"/>
      <c r="Z804" s="107"/>
      <c r="AA804" s="108">
        <f>C804+I804-L804-O804-U804-X804-R804</f>
        <v>0</v>
      </c>
      <c r="AB804" s="7">
        <v>45589</v>
      </c>
    </row>
    <row r="805" spans="1:28" ht="15.75" hidden="1" customHeight="1" x14ac:dyDescent="0.25">
      <c r="A805" s="24">
        <v>45579</v>
      </c>
      <c r="B805" s="50" t="s">
        <v>256</v>
      </c>
      <c r="C805" s="25"/>
      <c r="D805" s="25" t="s">
        <v>52</v>
      </c>
      <c r="E805" s="25" t="s">
        <v>249</v>
      </c>
      <c r="F805" s="25">
        <v>400</v>
      </c>
      <c r="G805" s="25" t="s">
        <v>34</v>
      </c>
      <c r="H805" s="25">
        <v>4000</v>
      </c>
      <c r="I805" s="11">
        <f t="shared" si="72"/>
        <v>1600000</v>
      </c>
      <c r="J805" s="31" t="s">
        <v>312</v>
      </c>
      <c r="K805" s="117"/>
      <c r="L805" s="107">
        <f t="shared" si="73"/>
        <v>0</v>
      </c>
      <c r="M805" s="107"/>
      <c r="N805" s="107"/>
      <c r="O805" s="107">
        <f t="shared" si="74"/>
        <v>1600000</v>
      </c>
      <c r="P805" s="107"/>
      <c r="Q805" s="107">
        <v>1600000</v>
      </c>
      <c r="R805" s="107">
        <f t="shared" si="75"/>
        <v>0</v>
      </c>
      <c r="S805" s="107"/>
      <c r="T805" s="107"/>
      <c r="U805" s="107">
        <f t="shared" si="76"/>
        <v>0</v>
      </c>
      <c r="V805" s="107"/>
      <c r="W805" s="107"/>
      <c r="X805" s="107">
        <f t="shared" si="77"/>
        <v>0</v>
      </c>
      <c r="Y805" s="107"/>
      <c r="Z805" s="107"/>
      <c r="AA805" s="108">
        <f>C805+I805-L805-O805-U805-X805-R805</f>
        <v>0</v>
      </c>
      <c r="AB805" s="7">
        <v>45593</v>
      </c>
    </row>
    <row r="806" spans="1:28" ht="15.75" hidden="1" customHeight="1" x14ac:dyDescent="0.25">
      <c r="A806" s="24">
        <v>45579</v>
      </c>
      <c r="B806" s="50" t="s">
        <v>308</v>
      </c>
      <c r="C806" s="25"/>
      <c r="D806" s="25" t="s">
        <v>52</v>
      </c>
      <c r="E806" s="25" t="s">
        <v>158</v>
      </c>
      <c r="F806" s="25">
        <v>91.4</v>
      </c>
      <c r="G806" s="25" t="s">
        <v>39</v>
      </c>
      <c r="H806" s="25">
        <v>44000</v>
      </c>
      <c r="I806" s="11">
        <f t="shared" si="72"/>
        <v>4021600.0000000005</v>
      </c>
      <c r="J806" s="31" t="s">
        <v>324</v>
      </c>
      <c r="K806" s="117"/>
      <c r="L806" s="107">
        <f t="shared" si="73"/>
        <v>0</v>
      </c>
      <c r="M806" s="107"/>
      <c r="N806" s="107"/>
      <c r="O806" s="107">
        <f t="shared" si="74"/>
        <v>0</v>
      </c>
      <c r="P806" s="107"/>
      <c r="Q806" s="107"/>
      <c r="R806" s="107">
        <f t="shared" si="75"/>
        <v>0</v>
      </c>
      <c r="S806" s="107"/>
      <c r="T806" s="107"/>
      <c r="U806" s="107">
        <f t="shared" si="76"/>
        <v>4021600</v>
      </c>
      <c r="V806" s="107">
        <v>4021600</v>
      </c>
      <c r="W806" s="107"/>
      <c r="X806" s="107">
        <f t="shared" si="77"/>
        <v>0</v>
      </c>
      <c r="Y806" s="107"/>
      <c r="Z806" s="107"/>
      <c r="AA806" s="108">
        <f>C806+I806-L806-O806-U806-X806-R806</f>
        <v>4.6566128730773926E-10</v>
      </c>
      <c r="AB806" s="7">
        <v>45579</v>
      </c>
    </row>
    <row r="807" spans="1:28" ht="15.75" hidden="1" customHeight="1" x14ac:dyDescent="0.25">
      <c r="A807" s="24">
        <v>45579</v>
      </c>
      <c r="B807" s="50" t="s">
        <v>377</v>
      </c>
      <c r="C807" s="25"/>
      <c r="D807" s="25" t="s">
        <v>52</v>
      </c>
      <c r="E807" s="25" t="s">
        <v>44</v>
      </c>
      <c r="F807" s="25">
        <v>250</v>
      </c>
      <c r="G807" s="25" t="s">
        <v>34</v>
      </c>
      <c r="H807" s="25">
        <v>860</v>
      </c>
      <c r="I807" s="11">
        <f t="shared" si="72"/>
        <v>215000</v>
      </c>
      <c r="J807" s="31" t="s">
        <v>324</v>
      </c>
      <c r="K807" s="117"/>
      <c r="L807" s="107">
        <f t="shared" si="73"/>
        <v>0</v>
      </c>
      <c r="M807" s="107"/>
      <c r="N807" s="107"/>
      <c r="O807" s="107">
        <f t="shared" si="74"/>
        <v>0</v>
      </c>
      <c r="P807" s="107"/>
      <c r="Q807" s="107"/>
      <c r="R807" s="107">
        <f t="shared" si="75"/>
        <v>0</v>
      </c>
      <c r="S807" s="107"/>
      <c r="T807" s="107"/>
      <c r="U807" s="107">
        <f t="shared" si="76"/>
        <v>215000</v>
      </c>
      <c r="V807" s="107">
        <v>215000</v>
      </c>
      <c r="W807" s="107"/>
      <c r="X807" s="107">
        <f t="shared" si="77"/>
        <v>0</v>
      </c>
      <c r="Y807" s="107"/>
      <c r="Z807" s="107"/>
      <c r="AA807" s="108">
        <f>C807+I807-L807-O807-U807-X807-R807</f>
        <v>0</v>
      </c>
      <c r="AB807" s="7">
        <v>45579</v>
      </c>
    </row>
    <row r="808" spans="1:28" ht="15.75" hidden="1" customHeight="1" x14ac:dyDescent="0.25">
      <c r="A808" s="24">
        <v>45579</v>
      </c>
      <c r="B808" s="25" t="s">
        <v>371</v>
      </c>
      <c r="C808" s="25"/>
      <c r="D808" s="25" t="s">
        <v>52</v>
      </c>
      <c r="E808" s="25" t="s">
        <v>232</v>
      </c>
      <c r="F808" s="25">
        <v>50</v>
      </c>
      <c r="G808" s="25" t="s">
        <v>39</v>
      </c>
      <c r="H808" s="25">
        <v>125000</v>
      </c>
      <c r="I808" s="11">
        <f t="shared" si="72"/>
        <v>6250000</v>
      </c>
      <c r="J808" s="31" t="s">
        <v>312</v>
      </c>
      <c r="K808" s="117"/>
      <c r="L808" s="107">
        <f t="shared" si="73"/>
        <v>0</v>
      </c>
      <c r="M808" s="107"/>
      <c r="N808" s="107"/>
      <c r="O808" s="107">
        <f t="shared" si="74"/>
        <v>6250000</v>
      </c>
      <c r="P808" s="107">
        <v>6250000</v>
      </c>
      <c r="Q808" s="107"/>
      <c r="R808" s="107">
        <f t="shared" si="75"/>
        <v>0</v>
      </c>
      <c r="S808" s="107"/>
      <c r="T808" s="107"/>
      <c r="U808" s="107">
        <f t="shared" si="76"/>
        <v>0</v>
      </c>
      <c r="V808" s="107"/>
      <c r="W808" s="107"/>
      <c r="X808" s="107">
        <f t="shared" si="77"/>
        <v>0</v>
      </c>
      <c r="Y808" s="107"/>
      <c r="Z808" s="107"/>
      <c r="AA808" s="108">
        <f>C808+I808-L808-O808-U808-X808-R808</f>
        <v>0</v>
      </c>
      <c r="AB808" s="7">
        <v>45579</v>
      </c>
    </row>
    <row r="809" spans="1:28" ht="15.75" hidden="1" customHeight="1" x14ac:dyDescent="0.25">
      <c r="A809" s="24">
        <v>45579</v>
      </c>
      <c r="B809" s="50" t="s">
        <v>134</v>
      </c>
      <c r="C809" s="25"/>
      <c r="D809" s="25" t="s">
        <v>52</v>
      </c>
      <c r="E809" s="25" t="s">
        <v>42</v>
      </c>
      <c r="F809" s="25">
        <v>1000</v>
      </c>
      <c r="G809" s="25" t="s">
        <v>34</v>
      </c>
      <c r="H809" s="25">
        <v>4500</v>
      </c>
      <c r="I809" s="11">
        <f t="shared" si="72"/>
        <v>4500000</v>
      </c>
      <c r="J809" s="26" t="s">
        <v>28</v>
      </c>
      <c r="K809" s="11" t="s">
        <v>2054</v>
      </c>
      <c r="L809" s="107">
        <f t="shared" si="73"/>
        <v>0</v>
      </c>
      <c r="M809" s="107"/>
      <c r="N809" s="107"/>
      <c r="O809" s="107">
        <f t="shared" si="74"/>
        <v>0</v>
      </c>
      <c r="P809" s="107"/>
      <c r="Q809" s="107"/>
      <c r="R809" s="107">
        <f t="shared" si="75"/>
        <v>0</v>
      </c>
      <c r="S809" s="107"/>
      <c r="T809" s="107"/>
      <c r="U809" s="107">
        <f t="shared" si="76"/>
        <v>0</v>
      </c>
      <c r="V809" s="107"/>
      <c r="W809" s="107"/>
      <c r="X809" s="107">
        <f t="shared" si="77"/>
        <v>0</v>
      </c>
      <c r="Y809" s="107"/>
      <c r="Z809" s="107"/>
      <c r="AA809" s="108">
        <f>C809+I809-L809-O809-U809-X809-R809</f>
        <v>4500000</v>
      </c>
      <c r="AB809" s="7"/>
    </row>
    <row r="810" spans="1:28" ht="15.75" hidden="1" customHeight="1" x14ac:dyDescent="0.25">
      <c r="A810" s="29">
        <v>45579</v>
      </c>
      <c r="B810" s="27" t="s">
        <v>73</v>
      </c>
      <c r="C810" s="27"/>
      <c r="D810" s="27" t="s">
        <v>52</v>
      </c>
      <c r="E810" s="27" t="s">
        <v>108</v>
      </c>
      <c r="F810" s="27">
        <v>600</v>
      </c>
      <c r="G810" s="27" t="s">
        <v>34</v>
      </c>
      <c r="H810" s="27">
        <v>2000</v>
      </c>
      <c r="I810" s="15">
        <f t="shared" si="72"/>
        <v>1200000</v>
      </c>
      <c r="J810" s="32" t="s">
        <v>312</v>
      </c>
      <c r="K810" s="142"/>
      <c r="L810" s="136">
        <f t="shared" si="73"/>
        <v>0</v>
      </c>
      <c r="M810" s="136"/>
      <c r="N810" s="136"/>
      <c r="O810" s="136">
        <f t="shared" si="74"/>
        <v>1200000</v>
      </c>
      <c r="P810" s="136">
        <v>1200000</v>
      </c>
      <c r="Q810" s="136"/>
      <c r="R810" s="136">
        <f t="shared" si="75"/>
        <v>0</v>
      </c>
      <c r="S810" s="136"/>
      <c r="T810" s="136"/>
      <c r="U810" s="136">
        <f t="shared" si="76"/>
        <v>0</v>
      </c>
      <c r="V810" s="136"/>
      <c r="W810" s="136"/>
      <c r="X810" s="136">
        <f t="shared" si="77"/>
        <v>0</v>
      </c>
      <c r="Y810" s="136"/>
      <c r="Z810" s="136"/>
      <c r="AA810" s="137">
        <f>C810+I810-L810-O810-U810-X810-R810</f>
        <v>0</v>
      </c>
      <c r="AB810" s="138">
        <v>45582</v>
      </c>
    </row>
    <row r="811" spans="1:28" ht="15.75" hidden="1" customHeight="1" x14ac:dyDescent="0.25">
      <c r="A811" s="24">
        <v>45579</v>
      </c>
      <c r="B811" s="50" t="s">
        <v>73</v>
      </c>
      <c r="C811" s="25"/>
      <c r="D811" s="25" t="s">
        <v>52</v>
      </c>
      <c r="E811" s="25" t="s">
        <v>81</v>
      </c>
      <c r="F811" s="25">
        <v>22.1</v>
      </c>
      <c r="G811" s="25" t="s">
        <v>39</v>
      </c>
      <c r="H811" s="25">
        <v>47000</v>
      </c>
      <c r="I811" s="11">
        <f t="shared" si="72"/>
        <v>1038700.0000000001</v>
      </c>
      <c r="J811" s="83" t="s">
        <v>28</v>
      </c>
      <c r="K811" s="117"/>
      <c r="L811" s="107">
        <f t="shared" si="73"/>
        <v>0</v>
      </c>
      <c r="M811" s="107"/>
      <c r="N811" s="107"/>
      <c r="O811" s="107">
        <f t="shared" si="74"/>
        <v>0</v>
      </c>
      <c r="P811" s="107"/>
      <c r="Q811" s="107"/>
      <c r="R811" s="107">
        <f t="shared" si="75"/>
        <v>0</v>
      </c>
      <c r="S811" s="107"/>
      <c r="T811" s="107"/>
      <c r="U811" s="107">
        <f t="shared" si="76"/>
        <v>0</v>
      </c>
      <c r="V811" s="107"/>
      <c r="W811" s="107"/>
      <c r="X811" s="107">
        <f t="shared" si="77"/>
        <v>0</v>
      </c>
      <c r="Y811" s="107"/>
      <c r="Z811" s="107"/>
      <c r="AA811" s="108">
        <f>C811+I811-L811-O811-U811-X811-R811</f>
        <v>1038700.0000000001</v>
      </c>
      <c r="AB811" s="7"/>
    </row>
    <row r="812" spans="1:28" ht="15.75" hidden="1" customHeight="1" x14ac:dyDescent="0.25">
      <c r="A812" s="24">
        <v>45579</v>
      </c>
      <c r="B812" s="50" t="s">
        <v>73</v>
      </c>
      <c r="C812" s="25"/>
      <c r="D812" s="25" t="s">
        <v>52</v>
      </c>
      <c r="E812" s="25" t="s">
        <v>172</v>
      </c>
      <c r="F812" s="25">
        <v>10</v>
      </c>
      <c r="G812" s="25" t="s">
        <v>27</v>
      </c>
      <c r="H812" s="25">
        <v>25000</v>
      </c>
      <c r="I812" s="11">
        <f t="shared" si="72"/>
        <v>250000</v>
      </c>
      <c r="J812" s="83" t="s">
        <v>28</v>
      </c>
      <c r="K812" s="117"/>
      <c r="L812" s="107">
        <f t="shared" si="73"/>
        <v>0</v>
      </c>
      <c r="M812" s="107"/>
      <c r="N812" s="107"/>
      <c r="O812" s="107">
        <f t="shared" si="74"/>
        <v>0</v>
      </c>
      <c r="P812" s="107"/>
      <c r="Q812" s="107"/>
      <c r="R812" s="107">
        <f t="shared" si="75"/>
        <v>0</v>
      </c>
      <c r="S812" s="107"/>
      <c r="T812" s="107"/>
      <c r="U812" s="107">
        <f t="shared" si="76"/>
        <v>0</v>
      </c>
      <c r="V812" s="107"/>
      <c r="W812" s="107"/>
      <c r="X812" s="107">
        <f t="shared" si="77"/>
        <v>0</v>
      </c>
      <c r="Y812" s="107"/>
      <c r="Z812" s="107"/>
      <c r="AA812" s="108">
        <f>C812+I812-L812-O812-U812-X812-R812</f>
        <v>250000</v>
      </c>
      <c r="AB812" s="7"/>
    </row>
    <row r="813" spans="1:28" ht="15.75" hidden="1" customHeight="1" x14ac:dyDescent="0.25">
      <c r="A813" s="29">
        <v>45579</v>
      </c>
      <c r="B813" s="51" t="s">
        <v>280</v>
      </c>
      <c r="C813" s="27"/>
      <c r="D813" s="27" t="s">
        <v>52</v>
      </c>
      <c r="E813" s="27" t="s">
        <v>53</v>
      </c>
      <c r="F813" s="27">
        <v>1</v>
      </c>
      <c r="G813" s="27" t="s">
        <v>23</v>
      </c>
      <c r="H813" s="27">
        <v>400000</v>
      </c>
      <c r="I813" s="15">
        <f t="shared" si="72"/>
        <v>400000</v>
      </c>
      <c r="J813" s="32" t="s">
        <v>324</v>
      </c>
      <c r="K813" s="142"/>
      <c r="L813" s="136">
        <f t="shared" si="73"/>
        <v>0</v>
      </c>
      <c r="M813" s="136"/>
      <c r="N813" s="136"/>
      <c r="O813" s="136">
        <f t="shared" si="74"/>
        <v>0</v>
      </c>
      <c r="P813" s="136"/>
      <c r="Q813" s="136"/>
      <c r="R813" s="136">
        <f t="shared" si="75"/>
        <v>0</v>
      </c>
      <c r="S813" s="136"/>
      <c r="T813" s="136"/>
      <c r="U813" s="136">
        <f t="shared" si="76"/>
        <v>400000</v>
      </c>
      <c r="V813" s="136">
        <v>400000</v>
      </c>
      <c r="W813" s="136"/>
      <c r="X813" s="136">
        <f t="shared" si="77"/>
        <v>0</v>
      </c>
      <c r="Y813" s="136"/>
      <c r="Z813" s="136"/>
      <c r="AA813" s="137">
        <f>C813+I813-L813-O813-U813-X813-R813</f>
        <v>0</v>
      </c>
      <c r="AB813" s="138">
        <v>45579</v>
      </c>
    </row>
    <row r="814" spans="1:28" ht="15.75" hidden="1" customHeight="1" x14ac:dyDescent="0.25">
      <c r="A814" s="24">
        <v>45579</v>
      </c>
      <c r="B814" s="50" t="s">
        <v>357</v>
      </c>
      <c r="C814" s="25"/>
      <c r="D814" s="25" t="s">
        <v>52</v>
      </c>
      <c r="E814" s="25" t="s">
        <v>120</v>
      </c>
      <c r="F814" s="25">
        <v>24.7</v>
      </c>
      <c r="G814" s="25" t="s">
        <v>39</v>
      </c>
      <c r="H814" s="25">
        <v>46000</v>
      </c>
      <c r="I814" s="11">
        <f t="shared" si="72"/>
        <v>1136200</v>
      </c>
      <c r="J814" s="31" t="s">
        <v>324</v>
      </c>
      <c r="K814" s="117"/>
      <c r="L814" s="107">
        <f t="shared" si="73"/>
        <v>1136200</v>
      </c>
      <c r="M814" s="107">
        <v>1136200</v>
      </c>
      <c r="N814" s="107"/>
      <c r="O814" s="107">
        <f t="shared" si="74"/>
        <v>0</v>
      </c>
      <c r="P814" s="107"/>
      <c r="Q814" s="107"/>
      <c r="R814" s="107">
        <f t="shared" si="75"/>
        <v>0</v>
      </c>
      <c r="S814" s="107"/>
      <c r="T814" s="107"/>
      <c r="U814" s="107">
        <f t="shared" si="76"/>
        <v>0</v>
      </c>
      <c r="V814" s="107"/>
      <c r="W814" s="107"/>
      <c r="X814" s="107">
        <f t="shared" si="77"/>
        <v>0</v>
      </c>
      <c r="Y814" s="107"/>
      <c r="Z814" s="107"/>
      <c r="AA814" s="108">
        <f>C814+I814-L814-O814-U814-X814-R814</f>
        <v>0</v>
      </c>
      <c r="AB814" s="7">
        <v>45579</v>
      </c>
    </row>
    <row r="815" spans="1:28" ht="15.75" hidden="1" customHeight="1" x14ac:dyDescent="0.25">
      <c r="A815" s="24">
        <v>45579</v>
      </c>
      <c r="B815" s="50" t="s">
        <v>1408</v>
      </c>
      <c r="C815" s="25"/>
      <c r="D815" s="25" t="s">
        <v>52</v>
      </c>
      <c r="E815" s="25" t="s">
        <v>42</v>
      </c>
      <c r="F815" s="25">
        <v>2200</v>
      </c>
      <c r="G815" s="25" t="s">
        <v>34</v>
      </c>
      <c r="H815" s="25">
        <v>3500</v>
      </c>
      <c r="I815" s="11">
        <f t="shared" ref="I815:I878" si="78">F815*H815</f>
        <v>7700000</v>
      </c>
      <c r="J815" s="31" t="s">
        <v>324</v>
      </c>
      <c r="K815" s="117"/>
      <c r="L815" s="107">
        <f t="shared" ref="L815:L878" si="79">M815+N815</f>
        <v>0</v>
      </c>
      <c r="M815" s="107"/>
      <c r="N815" s="107"/>
      <c r="O815" s="107">
        <f t="shared" ref="O815:O878" si="80">P815+Q815</f>
        <v>0</v>
      </c>
      <c r="P815" s="107"/>
      <c r="Q815" s="107"/>
      <c r="R815" s="107">
        <f t="shared" ref="R815:R878" si="81">S815+T815</f>
        <v>0</v>
      </c>
      <c r="S815" s="107"/>
      <c r="T815" s="107"/>
      <c r="U815" s="107">
        <f t="shared" ref="U815:U878" si="82">V815+W815</f>
        <v>7700000</v>
      </c>
      <c r="V815" s="107">
        <v>7700000</v>
      </c>
      <c r="W815" s="107"/>
      <c r="X815" s="107">
        <f t="shared" ref="X815:X878" si="83">Y815+Z815</f>
        <v>0</v>
      </c>
      <c r="Y815" s="107"/>
      <c r="Z815" s="107"/>
      <c r="AA815" s="108">
        <f>C815+I815-L815-O815-U815-X815-R815</f>
        <v>0</v>
      </c>
      <c r="AB815" s="7">
        <v>45579</v>
      </c>
    </row>
    <row r="816" spans="1:28" ht="15.75" hidden="1" customHeight="1" x14ac:dyDescent="0.25">
      <c r="A816" s="24">
        <v>45579</v>
      </c>
      <c r="B816" s="50" t="s">
        <v>1408</v>
      </c>
      <c r="C816" s="25"/>
      <c r="D816" s="25" t="s">
        <v>52</v>
      </c>
      <c r="E816" s="25" t="s">
        <v>44</v>
      </c>
      <c r="F816" s="25">
        <v>750</v>
      </c>
      <c r="G816" s="25" t="s">
        <v>34</v>
      </c>
      <c r="H816" s="25">
        <v>860</v>
      </c>
      <c r="I816" s="11">
        <f t="shared" si="78"/>
        <v>645000</v>
      </c>
      <c r="J816" s="31" t="s">
        <v>324</v>
      </c>
      <c r="K816" s="117"/>
      <c r="L816" s="107">
        <f t="shared" si="79"/>
        <v>0</v>
      </c>
      <c r="M816" s="107"/>
      <c r="N816" s="107"/>
      <c r="O816" s="107">
        <f t="shared" si="80"/>
        <v>0</v>
      </c>
      <c r="P816" s="107"/>
      <c r="Q816" s="107"/>
      <c r="R816" s="107">
        <f t="shared" si="81"/>
        <v>0</v>
      </c>
      <c r="S816" s="107"/>
      <c r="T816" s="107"/>
      <c r="U816" s="107">
        <f t="shared" si="82"/>
        <v>645000</v>
      </c>
      <c r="V816" s="107">
        <v>645000</v>
      </c>
      <c r="W816" s="107"/>
      <c r="X816" s="107">
        <f t="shared" si="83"/>
        <v>0</v>
      </c>
      <c r="Y816" s="107"/>
      <c r="Z816" s="107"/>
      <c r="AA816" s="108">
        <f>C816+I816-L816-O816-U816-X816-R816</f>
        <v>0</v>
      </c>
      <c r="AB816" s="7">
        <v>45579</v>
      </c>
    </row>
    <row r="817" spans="1:28" ht="15.75" hidden="1" customHeight="1" x14ac:dyDescent="0.25">
      <c r="A817" s="24">
        <v>45579</v>
      </c>
      <c r="B817" s="50" t="s">
        <v>708</v>
      </c>
      <c r="C817" s="25"/>
      <c r="D817" s="25" t="s">
        <v>52</v>
      </c>
      <c r="E817" s="25" t="s">
        <v>127</v>
      </c>
      <c r="F817" s="25">
        <v>3</v>
      </c>
      <c r="G817" s="25" t="s">
        <v>39</v>
      </c>
      <c r="H817" s="25">
        <v>70000</v>
      </c>
      <c r="I817" s="11">
        <f t="shared" si="78"/>
        <v>210000</v>
      </c>
      <c r="J817" s="31" t="s">
        <v>324</v>
      </c>
      <c r="K817" s="117"/>
      <c r="L817" s="107">
        <f t="shared" si="79"/>
        <v>210000</v>
      </c>
      <c r="M817" s="107">
        <v>210000</v>
      </c>
      <c r="N817" s="107"/>
      <c r="O817" s="107">
        <f t="shared" si="80"/>
        <v>0</v>
      </c>
      <c r="P817" s="107"/>
      <c r="Q817" s="107"/>
      <c r="R817" s="107">
        <f t="shared" si="81"/>
        <v>0</v>
      </c>
      <c r="S817" s="107"/>
      <c r="T817" s="107"/>
      <c r="U817" s="107">
        <f t="shared" si="82"/>
        <v>0</v>
      </c>
      <c r="V817" s="107"/>
      <c r="W817" s="107"/>
      <c r="X817" s="107">
        <f t="shared" si="83"/>
        <v>0</v>
      </c>
      <c r="Y817" s="107"/>
      <c r="Z817" s="107"/>
      <c r="AA817" s="108">
        <f>C817+I817-L817-O817-U817-X817-R817</f>
        <v>0</v>
      </c>
      <c r="AB817" s="7">
        <v>45579</v>
      </c>
    </row>
    <row r="818" spans="1:28" ht="15.75" hidden="1" customHeight="1" x14ac:dyDescent="0.25">
      <c r="A818" s="24">
        <v>45579</v>
      </c>
      <c r="B818" s="50" t="s">
        <v>307</v>
      </c>
      <c r="C818" s="25"/>
      <c r="D818" s="25" t="s">
        <v>52</v>
      </c>
      <c r="E818" s="25" t="s">
        <v>50</v>
      </c>
      <c r="F818" s="25">
        <v>100</v>
      </c>
      <c r="G818" s="25" t="s">
        <v>34</v>
      </c>
      <c r="H818" s="25">
        <v>3360</v>
      </c>
      <c r="I818" s="11">
        <f t="shared" si="78"/>
        <v>336000</v>
      </c>
      <c r="J818" s="31" t="s">
        <v>324</v>
      </c>
      <c r="K818" s="117"/>
      <c r="L818" s="107">
        <f t="shared" si="79"/>
        <v>336000</v>
      </c>
      <c r="M818" s="107">
        <v>336000</v>
      </c>
      <c r="N818" s="107"/>
      <c r="O818" s="107">
        <f t="shared" si="80"/>
        <v>0</v>
      </c>
      <c r="P818" s="107"/>
      <c r="Q818" s="107"/>
      <c r="R818" s="107">
        <f t="shared" si="81"/>
        <v>0</v>
      </c>
      <c r="S818" s="107"/>
      <c r="T818" s="107"/>
      <c r="U818" s="107">
        <f t="shared" si="82"/>
        <v>0</v>
      </c>
      <c r="V818" s="107"/>
      <c r="W818" s="107"/>
      <c r="X818" s="107">
        <f t="shared" si="83"/>
        <v>0</v>
      </c>
      <c r="Y818" s="107"/>
      <c r="Z818" s="107"/>
      <c r="AA818" s="108">
        <f>C818+I818-L818-O818-U818-X818-R818</f>
        <v>0</v>
      </c>
      <c r="AB818" s="7">
        <v>45579</v>
      </c>
    </row>
    <row r="819" spans="1:28" ht="15.75" hidden="1" customHeight="1" x14ac:dyDescent="0.25">
      <c r="A819" s="24">
        <v>45579</v>
      </c>
      <c r="B819" s="50" t="s">
        <v>307</v>
      </c>
      <c r="C819" s="25"/>
      <c r="D819" s="25" t="s">
        <v>52</v>
      </c>
      <c r="E819" s="25" t="s">
        <v>58</v>
      </c>
      <c r="F819" s="25">
        <v>2600</v>
      </c>
      <c r="G819" s="25" t="s">
        <v>34</v>
      </c>
      <c r="H819" s="25">
        <v>2000</v>
      </c>
      <c r="I819" s="11">
        <f t="shared" si="78"/>
        <v>5200000</v>
      </c>
      <c r="J819" s="31" t="s">
        <v>312</v>
      </c>
      <c r="K819" s="117"/>
      <c r="L819" s="107">
        <f t="shared" si="79"/>
        <v>4365000</v>
      </c>
      <c r="M819" s="107">
        <v>3830000</v>
      </c>
      <c r="N819" s="107">
        <v>535000</v>
      </c>
      <c r="O819" s="107">
        <f t="shared" si="80"/>
        <v>0</v>
      </c>
      <c r="P819" s="107"/>
      <c r="Q819" s="107"/>
      <c r="R819" s="107">
        <f t="shared" si="81"/>
        <v>835000</v>
      </c>
      <c r="S819" s="107">
        <v>706000</v>
      </c>
      <c r="T819" s="107">
        <v>129000</v>
      </c>
      <c r="U819" s="107">
        <f t="shared" si="82"/>
        <v>0</v>
      </c>
      <c r="V819" s="107"/>
      <c r="W819" s="107"/>
      <c r="X819" s="107">
        <f t="shared" si="83"/>
        <v>0</v>
      </c>
      <c r="Y819" s="107"/>
      <c r="Z819" s="107"/>
      <c r="AA819" s="108">
        <f>C819+I819-L819-O819-U819-X819-R819</f>
        <v>0</v>
      </c>
      <c r="AB819" s="7">
        <v>45593</v>
      </c>
    </row>
    <row r="820" spans="1:28" ht="15.75" hidden="1" customHeight="1" x14ac:dyDescent="0.25">
      <c r="A820" s="24">
        <v>45579</v>
      </c>
      <c r="B820" s="50" t="s">
        <v>41</v>
      </c>
      <c r="C820" s="25"/>
      <c r="D820" s="25" t="s">
        <v>52</v>
      </c>
      <c r="E820" s="25" t="s">
        <v>108</v>
      </c>
      <c r="F820" s="25">
        <v>4000</v>
      </c>
      <c r="G820" s="25" t="s">
        <v>34</v>
      </c>
      <c r="H820" s="25">
        <v>1800</v>
      </c>
      <c r="I820" s="11">
        <f t="shared" si="78"/>
        <v>7200000</v>
      </c>
      <c r="J820" s="31" t="s">
        <v>324</v>
      </c>
      <c r="K820" s="117"/>
      <c r="L820" s="107">
        <f t="shared" si="79"/>
        <v>7200000</v>
      </c>
      <c r="M820" s="107">
        <v>6850000</v>
      </c>
      <c r="N820" s="107">
        <v>350000</v>
      </c>
      <c r="O820" s="107">
        <f t="shared" si="80"/>
        <v>0</v>
      </c>
      <c r="P820" s="107"/>
      <c r="Q820" s="107"/>
      <c r="R820" s="107">
        <f t="shared" si="81"/>
        <v>0</v>
      </c>
      <c r="S820" s="107"/>
      <c r="T820" s="107"/>
      <c r="U820" s="107">
        <f t="shared" si="82"/>
        <v>0</v>
      </c>
      <c r="V820" s="107"/>
      <c r="W820" s="107"/>
      <c r="X820" s="107">
        <f t="shared" si="83"/>
        <v>0</v>
      </c>
      <c r="Y820" s="107"/>
      <c r="Z820" s="107"/>
      <c r="AA820" s="108">
        <f>C820+I820-L820-O820-U820-X820-R820</f>
        <v>0</v>
      </c>
      <c r="AB820" s="7">
        <v>45584</v>
      </c>
    </row>
    <row r="821" spans="1:28" ht="15.75" hidden="1" customHeight="1" x14ac:dyDescent="0.25">
      <c r="A821" s="24">
        <v>45579</v>
      </c>
      <c r="B821" s="50" t="s">
        <v>41</v>
      </c>
      <c r="C821" s="25"/>
      <c r="D821" s="25" t="s">
        <v>52</v>
      </c>
      <c r="E821" s="25" t="s">
        <v>192</v>
      </c>
      <c r="F821" s="25">
        <v>800</v>
      </c>
      <c r="G821" s="25" t="s">
        <v>34</v>
      </c>
      <c r="H821" s="25">
        <v>2500</v>
      </c>
      <c r="I821" s="11">
        <f t="shared" si="78"/>
        <v>2000000</v>
      </c>
      <c r="J821" s="31" t="s">
        <v>324</v>
      </c>
      <c r="K821" s="117"/>
      <c r="L821" s="107">
        <f t="shared" si="79"/>
        <v>2000000</v>
      </c>
      <c r="M821" s="107">
        <v>2000000</v>
      </c>
      <c r="N821" s="107"/>
      <c r="O821" s="107">
        <f t="shared" si="80"/>
        <v>0</v>
      </c>
      <c r="P821" s="107"/>
      <c r="Q821" s="107"/>
      <c r="R821" s="107">
        <f t="shared" si="81"/>
        <v>0</v>
      </c>
      <c r="S821" s="107"/>
      <c r="T821" s="107"/>
      <c r="U821" s="107">
        <f t="shared" si="82"/>
        <v>0</v>
      </c>
      <c r="V821" s="107"/>
      <c r="W821" s="107"/>
      <c r="X821" s="107">
        <f t="shared" si="83"/>
        <v>0</v>
      </c>
      <c r="Y821" s="107"/>
      <c r="Z821" s="107"/>
      <c r="AA821" s="108">
        <f>C821+I821-L821-O821-U821-X821-R821</f>
        <v>0</v>
      </c>
      <c r="AB821" s="7">
        <v>45584</v>
      </c>
    </row>
    <row r="822" spans="1:28" ht="15.75" hidden="1" customHeight="1" x14ac:dyDescent="0.25">
      <c r="A822" s="24">
        <v>45579</v>
      </c>
      <c r="B822" s="50" t="s">
        <v>246</v>
      </c>
      <c r="C822" s="25"/>
      <c r="D822" s="25" t="s">
        <v>52</v>
      </c>
      <c r="E822" s="25" t="s">
        <v>91</v>
      </c>
      <c r="F822" s="25">
        <v>1</v>
      </c>
      <c r="G822" s="25" t="s">
        <v>303</v>
      </c>
      <c r="H822" s="25">
        <v>1200000</v>
      </c>
      <c r="I822" s="11">
        <f t="shared" si="78"/>
        <v>1200000</v>
      </c>
      <c r="J822" s="26" t="s">
        <v>28</v>
      </c>
      <c r="K822" s="117"/>
      <c r="L822" s="107">
        <f t="shared" si="79"/>
        <v>0</v>
      </c>
      <c r="M822" s="107"/>
      <c r="N822" s="107"/>
      <c r="O822" s="107">
        <f t="shared" si="80"/>
        <v>0</v>
      </c>
      <c r="P822" s="107"/>
      <c r="Q822" s="107"/>
      <c r="R822" s="107">
        <f t="shared" si="81"/>
        <v>0</v>
      </c>
      <c r="S822" s="107"/>
      <c r="T822" s="107"/>
      <c r="U822" s="107">
        <f t="shared" si="82"/>
        <v>0</v>
      </c>
      <c r="V822" s="107"/>
      <c r="W822" s="107"/>
      <c r="X822" s="107">
        <f t="shared" si="83"/>
        <v>0</v>
      </c>
      <c r="Y822" s="107"/>
      <c r="Z822" s="107"/>
      <c r="AA822" s="108">
        <f>C822+I822-L822-O822-U822-X822-R822</f>
        <v>1200000</v>
      </c>
      <c r="AB822" s="7"/>
    </row>
    <row r="823" spans="1:28" ht="15.75" hidden="1" customHeight="1" x14ac:dyDescent="0.25">
      <c r="A823" s="29">
        <v>45579</v>
      </c>
      <c r="B823" s="27" t="s">
        <v>346</v>
      </c>
      <c r="C823" s="27"/>
      <c r="D823" s="27" t="s">
        <v>52</v>
      </c>
      <c r="E823" s="27" t="s">
        <v>42</v>
      </c>
      <c r="F823" s="27">
        <v>500</v>
      </c>
      <c r="G823" s="27" t="s">
        <v>34</v>
      </c>
      <c r="H823" s="27">
        <v>4000</v>
      </c>
      <c r="I823" s="15">
        <f t="shared" si="78"/>
        <v>2000000</v>
      </c>
      <c r="J823" s="32" t="s">
        <v>312</v>
      </c>
      <c r="K823" s="142"/>
      <c r="L823" s="136">
        <f t="shared" si="79"/>
        <v>0</v>
      </c>
      <c r="M823" s="136"/>
      <c r="N823" s="136"/>
      <c r="O823" s="136">
        <f t="shared" si="80"/>
        <v>2000000</v>
      </c>
      <c r="P823" s="136">
        <v>2000000</v>
      </c>
      <c r="Q823" s="136"/>
      <c r="R823" s="136">
        <f t="shared" si="81"/>
        <v>0</v>
      </c>
      <c r="S823" s="136"/>
      <c r="T823" s="136"/>
      <c r="U823" s="136">
        <f t="shared" si="82"/>
        <v>0</v>
      </c>
      <c r="V823" s="136"/>
      <c r="W823" s="136"/>
      <c r="X823" s="136">
        <f t="shared" si="83"/>
        <v>0</v>
      </c>
      <c r="Y823" s="136"/>
      <c r="Z823" s="136"/>
      <c r="AA823" s="137">
        <f>C823+I823-L823-O823-U823-X823-R823</f>
        <v>0</v>
      </c>
      <c r="AB823" s="138">
        <v>45590</v>
      </c>
    </row>
    <row r="824" spans="1:28" ht="15.75" hidden="1" customHeight="1" x14ac:dyDescent="0.25">
      <c r="A824" s="24">
        <v>45579</v>
      </c>
      <c r="B824" s="25" t="s">
        <v>346</v>
      </c>
      <c r="C824" s="25"/>
      <c r="D824" s="25" t="s">
        <v>52</v>
      </c>
      <c r="E824" s="25" t="s">
        <v>42</v>
      </c>
      <c r="F824" s="25">
        <v>500</v>
      </c>
      <c r="G824" s="25" t="s">
        <v>34</v>
      </c>
      <c r="H824" s="25">
        <v>4000</v>
      </c>
      <c r="I824" s="11">
        <f t="shared" si="78"/>
        <v>2000000</v>
      </c>
      <c r="J824" s="31" t="s">
        <v>312</v>
      </c>
      <c r="K824" s="117"/>
      <c r="L824" s="107">
        <f t="shared" si="79"/>
        <v>0</v>
      </c>
      <c r="M824" s="107"/>
      <c r="N824" s="107"/>
      <c r="O824" s="107">
        <f t="shared" si="80"/>
        <v>2000000</v>
      </c>
      <c r="P824" s="107">
        <v>2000000</v>
      </c>
      <c r="Q824" s="107"/>
      <c r="R824" s="107">
        <f t="shared" si="81"/>
        <v>0</v>
      </c>
      <c r="S824" s="107"/>
      <c r="T824" s="107"/>
      <c r="U824" s="107">
        <f t="shared" si="82"/>
        <v>0</v>
      </c>
      <c r="V824" s="107"/>
      <c r="W824" s="107"/>
      <c r="X824" s="107">
        <f t="shared" si="83"/>
        <v>0</v>
      </c>
      <c r="Y824" s="107"/>
      <c r="Z824" s="107"/>
      <c r="AA824" s="108">
        <f>C824+I824-L824-O824-U824-X824-R824</f>
        <v>0</v>
      </c>
      <c r="AB824" s="7">
        <v>45590</v>
      </c>
    </row>
    <row r="825" spans="1:28" ht="15.75" hidden="1" customHeight="1" x14ac:dyDescent="0.25">
      <c r="A825" s="24">
        <v>45579</v>
      </c>
      <c r="B825" s="50" t="s">
        <v>153</v>
      </c>
      <c r="C825" s="25"/>
      <c r="D825" s="25" t="s">
        <v>52</v>
      </c>
      <c r="E825" s="25" t="s">
        <v>42</v>
      </c>
      <c r="F825" s="25">
        <v>600</v>
      </c>
      <c r="G825" s="25" t="s">
        <v>34</v>
      </c>
      <c r="H825" s="25">
        <v>4000</v>
      </c>
      <c r="I825" s="11">
        <f t="shared" si="78"/>
        <v>2400000</v>
      </c>
      <c r="J825" s="38" t="s">
        <v>78</v>
      </c>
      <c r="K825" s="117"/>
      <c r="L825" s="107">
        <f t="shared" si="79"/>
        <v>0</v>
      </c>
      <c r="M825" s="107"/>
      <c r="N825" s="107"/>
      <c r="O825" s="107">
        <f t="shared" si="80"/>
        <v>1200000</v>
      </c>
      <c r="P825" s="107">
        <v>1200000</v>
      </c>
      <c r="Q825" s="107"/>
      <c r="R825" s="107">
        <f t="shared" si="81"/>
        <v>0</v>
      </c>
      <c r="S825" s="107"/>
      <c r="T825" s="107"/>
      <c r="U825" s="107">
        <f t="shared" si="82"/>
        <v>0</v>
      </c>
      <c r="V825" s="107"/>
      <c r="W825" s="107"/>
      <c r="X825" s="107">
        <f t="shared" si="83"/>
        <v>0</v>
      </c>
      <c r="Y825" s="107"/>
      <c r="Z825" s="107"/>
      <c r="AA825" s="108">
        <f>C825+I825-L825-O825-U825-X825-R825</f>
        <v>1200000</v>
      </c>
      <c r="AB825" s="7">
        <v>45593</v>
      </c>
    </row>
    <row r="826" spans="1:28" ht="15.75" hidden="1" customHeight="1" x14ac:dyDescent="0.25">
      <c r="A826" s="29">
        <v>45579</v>
      </c>
      <c r="B826" s="27" t="s">
        <v>414</v>
      </c>
      <c r="C826" s="27"/>
      <c r="D826" s="27" t="s">
        <v>52</v>
      </c>
      <c r="E826" s="27" t="s">
        <v>120</v>
      </c>
      <c r="F826" s="27">
        <v>24.6</v>
      </c>
      <c r="G826" s="27" t="s">
        <v>39</v>
      </c>
      <c r="H826" s="27">
        <v>46000</v>
      </c>
      <c r="I826" s="15">
        <f t="shared" si="78"/>
        <v>1131600</v>
      </c>
      <c r="J826" s="32" t="s">
        <v>312</v>
      </c>
      <c r="K826" s="142"/>
      <c r="L826" s="136">
        <f t="shared" si="79"/>
        <v>0</v>
      </c>
      <c r="M826" s="136"/>
      <c r="N826" s="136"/>
      <c r="O826" s="136">
        <f t="shared" si="80"/>
        <v>1131600</v>
      </c>
      <c r="P826" s="136">
        <v>1131600</v>
      </c>
      <c r="Q826" s="136"/>
      <c r="R826" s="136">
        <f t="shared" si="81"/>
        <v>0</v>
      </c>
      <c r="S826" s="136"/>
      <c r="T826" s="136"/>
      <c r="U826" s="136">
        <f t="shared" si="82"/>
        <v>0</v>
      </c>
      <c r="V826" s="136"/>
      <c r="W826" s="136"/>
      <c r="X826" s="136">
        <f t="shared" si="83"/>
        <v>0</v>
      </c>
      <c r="Y826" s="136"/>
      <c r="Z826" s="136"/>
      <c r="AA826" s="137">
        <f>C826+I826-L826-O826-U826-X826-R826</f>
        <v>0</v>
      </c>
      <c r="AB826" s="138">
        <v>45579</v>
      </c>
    </row>
    <row r="827" spans="1:28" ht="15.75" hidden="1" customHeight="1" x14ac:dyDescent="0.25">
      <c r="A827" s="24">
        <v>45579</v>
      </c>
      <c r="B827" s="25" t="s">
        <v>414</v>
      </c>
      <c r="C827" s="25"/>
      <c r="D827" s="25" t="s">
        <v>52</v>
      </c>
      <c r="E827" s="25" t="s">
        <v>53</v>
      </c>
      <c r="F827" s="25">
        <v>4</v>
      </c>
      <c r="G827" s="25" t="s">
        <v>34</v>
      </c>
      <c r="H827" s="25">
        <v>400000</v>
      </c>
      <c r="I827" s="11">
        <f t="shared" si="78"/>
        <v>1600000</v>
      </c>
      <c r="J827" s="31" t="s">
        <v>312</v>
      </c>
      <c r="K827" s="117"/>
      <c r="L827" s="107">
        <f t="shared" si="79"/>
        <v>0</v>
      </c>
      <c r="M827" s="107"/>
      <c r="N827" s="107"/>
      <c r="O827" s="107">
        <f t="shared" si="80"/>
        <v>1600000</v>
      </c>
      <c r="P827" s="107">
        <v>1600000</v>
      </c>
      <c r="Q827" s="107"/>
      <c r="R827" s="107">
        <f t="shared" si="81"/>
        <v>0</v>
      </c>
      <c r="S827" s="107"/>
      <c r="T827" s="107"/>
      <c r="U827" s="107">
        <f t="shared" si="82"/>
        <v>0</v>
      </c>
      <c r="V827" s="107"/>
      <c r="W827" s="107"/>
      <c r="X827" s="107">
        <f t="shared" si="83"/>
        <v>0</v>
      </c>
      <c r="Y827" s="107"/>
      <c r="Z827" s="107"/>
      <c r="AA827" s="108">
        <f>C827+I827-L827-O827-U827-X827-R827</f>
        <v>0</v>
      </c>
      <c r="AB827" s="7">
        <v>45579</v>
      </c>
    </row>
    <row r="828" spans="1:28" ht="15.75" hidden="1" customHeight="1" x14ac:dyDescent="0.25">
      <c r="A828" s="24">
        <v>45579</v>
      </c>
      <c r="B828" s="25" t="s">
        <v>203</v>
      </c>
      <c r="C828" s="25"/>
      <c r="D828" s="25" t="s">
        <v>52</v>
      </c>
      <c r="E828" s="25" t="s">
        <v>58</v>
      </c>
      <c r="F828" s="25">
        <v>1000</v>
      </c>
      <c r="G828" s="25" t="s">
        <v>34</v>
      </c>
      <c r="H828" s="25">
        <v>1800</v>
      </c>
      <c r="I828" s="11">
        <f t="shared" si="78"/>
        <v>1800000</v>
      </c>
      <c r="J828" s="31" t="s">
        <v>324</v>
      </c>
      <c r="K828" s="117"/>
      <c r="L828" s="107">
        <f t="shared" si="79"/>
        <v>1800000</v>
      </c>
      <c r="M828" s="107">
        <v>1174000</v>
      </c>
      <c r="N828" s="107">
        <v>626000</v>
      </c>
      <c r="O828" s="107">
        <f t="shared" si="80"/>
        <v>0</v>
      </c>
      <c r="P828" s="107"/>
      <c r="Q828" s="107"/>
      <c r="R828" s="107">
        <f t="shared" si="81"/>
        <v>0</v>
      </c>
      <c r="S828" s="107"/>
      <c r="T828" s="107"/>
      <c r="U828" s="107">
        <f t="shared" si="82"/>
        <v>0</v>
      </c>
      <c r="V828" s="107"/>
      <c r="W828" s="107"/>
      <c r="X828" s="107">
        <f t="shared" si="83"/>
        <v>0</v>
      </c>
      <c r="Y828" s="107"/>
      <c r="Z828" s="107"/>
      <c r="AA828" s="108">
        <f>C828+I828-L828-O828-U828-X828-R828</f>
        <v>0</v>
      </c>
      <c r="AB828" s="7">
        <v>45595</v>
      </c>
    </row>
    <row r="829" spans="1:28" ht="15.75" hidden="1" customHeight="1" x14ac:dyDescent="0.25">
      <c r="A829" s="29">
        <v>45579</v>
      </c>
      <c r="B829" s="51" t="s">
        <v>96</v>
      </c>
      <c r="C829" s="27"/>
      <c r="D829" s="27" t="s">
        <v>52</v>
      </c>
      <c r="E829" s="27" t="s">
        <v>139</v>
      </c>
      <c r="F829" s="27">
        <v>250</v>
      </c>
      <c r="G829" s="27" t="s">
        <v>34</v>
      </c>
      <c r="H829" s="27">
        <v>2105</v>
      </c>
      <c r="I829" s="15">
        <f t="shared" si="78"/>
        <v>526250</v>
      </c>
      <c r="J829" s="32" t="s">
        <v>324</v>
      </c>
      <c r="K829" s="142"/>
      <c r="L829" s="136">
        <f t="shared" si="79"/>
        <v>0</v>
      </c>
      <c r="M829" s="136"/>
      <c r="N829" s="136"/>
      <c r="O829" s="136">
        <f t="shared" si="80"/>
        <v>0</v>
      </c>
      <c r="P829" s="136"/>
      <c r="Q829" s="136"/>
      <c r="R829" s="136">
        <f t="shared" si="81"/>
        <v>0</v>
      </c>
      <c r="S829" s="136"/>
      <c r="T829" s="136"/>
      <c r="U829" s="136">
        <f t="shared" si="82"/>
        <v>526250</v>
      </c>
      <c r="V829" s="136">
        <v>526250</v>
      </c>
      <c r="W829" s="136"/>
      <c r="X829" s="136">
        <f t="shared" si="83"/>
        <v>0</v>
      </c>
      <c r="Y829" s="136"/>
      <c r="Z829" s="136"/>
      <c r="AA829" s="137">
        <f>C829+I829-L829-O829-U829-X829-R829</f>
        <v>0</v>
      </c>
      <c r="AB829" s="138">
        <v>45587</v>
      </c>
    </row>
    <row r="830" spans="1:28" ht="15.75" hidden="1" customHeight="1" x14ac:dyDescent="0.25">
      <c r="A830" s="24">
        <v>45579</v>
      </c>
      <c r="B830" s="50" t="s">
        <v>311</v>
      </c>
      <c r="C830" s="25"/>
      <c r="D830" s="25" t="s">
        <v>52</v>
      </c>
      <c r="E830" s="25" t="s">
        <v>108</v>
      </c>
      <c r="F830" s="25">
        <v>800</v>
      </c>
      <c r="G830" s="25" t="s">
        <v>34</v>
      </c>
      <c r="H830" s="25">
        <v>1850</v>
      </c>
      <c r="I830" s="11">
        <f t="shared" si="78"/>
        <v>1480000</v>
      </c>
      <c r="J830" s="31" t="s">
        <v>324</v>
      </c>
      <c r="K830" s="117"/>
      <c r="L830" s="107">
        <f t="shared" si="79"/>
        <v>1480000</v>
      </c>
      <c r="M830" s="107">
        <v>205000</v>
      </c>
      <c r="N830" s="107">
        <v>1275000</v>
      </c>
      <c r="O830" s="107">
        <f t="shared" si="80"/>
        <v>0</v>
      </c>
      <c r="P830" s="107"/>
      <c r="Q830" s="107"/>
      <c r="R830" s="107">
        <f t="shared" si="81"/>
        <v>0</v>
      </c>
      <c r="S830" s="107"/>
      <c r="T830" s="107"/>
      <c r="U830" s="107">
        <f t="shared" si="82"/>
        <v>0</v>
      </c>
      <c r="V830" s="107"/>
      <c r="W830" s="107"/>
      <c r="X830" s="107">
        <f t="shared" si="83"/>
        <v>0</v>
      </c>
      <c r="Y830" s="107"/>
      <c r="Z830" s="107"/>
      <c r="AA830" s="108">
        <f>C830+I830-L830-O830-U830-X830-R830</f>
        <v>0</v>
      </c>
      <c r="AB830" s="7">
        <v>45579</v>
      </c>
    </row>
    <row r="831" spans="1:28" ht="15.75" hidden="1" customHeight="1" x14ac:dyDescent="0.25">
      <c r="A831" s="24">
        <v>45580</v>
      </c>
      <c r="B831" s="25" t="s">
        <v>147</v>
      </c>
      <c r="C831" s="25"/>
      <c r="D831" s="25" t="s">
        <v>52</v>
      </c>
      <c r="E831" s="25" t="s">
        <v>1517</v>
      </c>
      <c r="F831" s="25">
        <v>5</v>
      </c>
      <c r="G831" s="25" t="s">
        <v>27</v>
      </c>
      <c r="H831" s="25">
        <v>800000</v>
      </c>
      <c r="I831" s="11">
        <f t="shared" si="78"/>
        <v>4000000</v>
      </c>
      <c r="J831" s="26" t="s">
        <v>28</v>
      </c>
      <c r="K831" s="11" t="s">
        <v>2098</v>
      </c>
      <c r="L831" s="107">
        <f t="shared" si="79"/>
        <v>0</v>
      </c>
      <c r="M831" s="107"/>
      <c r="N831" s="107"/>
      <c r="O831" s="107">
        <f t="shared" si="80"/>
        <v>0</v>
      </c>
      <c r="P831" s="107"/>
      <c r="Q831" s="107"/>
      <c r="R831" s="107">
        <f t="shared" si="81"/>
        <v>0</v>
      </c>
      <c r="S831" s="107"/>
      <c r="T831" s="107"/>
      <c r="U831" s="107">
        <f t="shared" si="82"/>
        <v>0</v>
      </c>
      <c r="V831" s="107"/>
      <c r="W831" s="107"/>
      <c r="X831" s="107">
        <f t="shared" si="83"/>
        <v>0</v>
      </c>
      <c r="Y831" s="107"/>
      <c r="Z831" s="107"/>
      <c r="AA831" s="108">
        <f>C831+I831-L831-O831-U831-X831-R831</f>
        <v>4000000</v>
      </c>
      <c r="AB831" s="7"/>
    </row>
    <row r="832" spans="1:28" ht="15.75" hidden="1" customHeight="1" x14ac:dyDescent="0.25">
      <c r="A832" s="24">
        <v>45580</v>
      </c>
      <c r="B832" s="25" t="s">
        <v>309</v>
      </c>
      <c r="C832" s="25"/>
      <c r="D832" s="25" t="s">
        <v>52</v>
      </c>
      <c r="E832" s="25" t="s">
        <v>139</v>
      </c>
      <c r="F832" s="25">
        <v>5000</v>
      </c>
      <c r="G832" s="25" t="s">
        <v>34</v>
      </c>
      <c r="H832" s="25">
        <v>2105</v>
      </c>
      <c r="I832" s="11">
        <f t="shared" si="78"/>
        <v>10525000</v>
      </c>
      <c r="J832" s="26" t="s">
        <v>78</v>
      </c>
      <c r="K832" s="117"/>
      <c r="L832" s="107">
        <f t="shared" si="79"/>
        <v>0</v>
      </c>
      <c r="M832" s="107"/>
      <c r="N832" s="107"/>
      <c r="O832" s="107">
        <f t="shared" si="80"/>
        <v>0</v>
      </c>
      <c r="P832" s="107"/>
      <c r="Q832" s="107"/>
      <c r="R832" s="107">
        <f t="shared" si="81"/>
        <v>7525000</v>
      </c>
      <c r="S832" s="107">
        <v>7525000</v>
      </c>
      <c r="T832" s="107"/>
      <c r="U832" s="107">
        <f t="shared" si="82"/>
        <v>0</v>
      </c>
      <c r="V832" s="107"/>
      <c r="W832" s="107"/>
      <c r="X832" s="107">
        <f t="shared" si="83"/>
        <v>0</v>
      </c>
      <c r="Y832" s="107"/>
      <c r="Z832" s="107"/>
      <c r="AA832" s="108">
        <f>C832+I832-L832-O832-U832-X832-R832</f>
        <v>3000000</v>
      </c>
      <c r="AB832" s="7">
        <v>45582</v>
      </c>
    </row>
    <row r="833" spans="1:28" ht="15.75" hidden="1" customHeight="1" x14ac:dyDescent="0.25">
      <c r="A833" s="29">
        <v>45580</v>
      </c>
      <c r="B833" s="27" t="s">
        <v>231</v>
      </c>
      <c r="C833" s="27"/>
      <c r="D833" s="27" t="s">
        <v>52</v>
      </c>
      <c r="E833" s="27" t="s">
        <v>69</v>
      </c>
      <c r="F833" s="27">
        <v>25</v>
      </c>
      <c r="G833" s="27" t="s">
        <v>39</v>
      </c>
      <c r="H833" s="27">
        <v>180000</v>
      </c>
      <c r="I833" s="15">
        <f t="shared" si="78"/>
        <v>4500000</v>
      </c>
      <c r="J833" s="32" t="s">
        <v>312</v>
      </c>
      <c r="K833" s="142"/>
      <c r="L833" s="136">
        <f t="shared" si="79"/>
        <v>0</v>
      </c>
      <c r="M833" s="136"/>
      <c r="N833" s="136"/>
      <c r="O833" s="136">
        <f t="shared" si="80"/>
        <v>4500000</v>
      </c>
      <c r="P833" s="136">
        <v>4500000</v>
      </c>
      <c r="Q833" s="136"/>
      <c r="R833" s="136">
        <f t="shared" si="81"/>
        <v>0</v>
      </c>
      <c r="S833" s="136"/>
      <c r="T833" s="136"/>
      <c r="U833" s="136">
        <f t="shared" si="82"/>
        <v>0</v>
      </c>
      <c r="V833" s="136"/>
      <c r="W833" s="136"/>
      <c r="X833" s="136">
        <f t="shared" si="83"/>
        <v>0</v>
      </c>
      <c r="Y833" s="136"/>
      <c r="Z833" s="136"/>
      <c r="AA833" s="137">
        <f>C833+I833-L833-O833-U833-X833-R833</f>
        <v>0</v>
      </c>
      <c r="AB833" s="138">
        <v>45589</v>
      </c>
    </row>
    <row r="834" spans="1:28" ht="15.75" hidden="1" customHeight="1" x14ac:dyDescent="0.25">
      <c r="A834" s="24">
        <v>45580</v>
      </c>
      <c r="B834" s="25" t="s">
        <v>372</v>
      </c>
      <c r="C834" s="25"/>
      <c r="D834" s="25" t="s">
        <v>52</v>
      </c>
      <c r="E834" s="25" t="s">
        <v>58</v>
      </c>
      <c r="F834" s="25">
        <v>600</v>
      </c>
      <c r="G834" s="25" t="s">
        <v>34</v>
      </c>
      <c r="H834" s="25">
        <v>1800</v>
      </c>
      <c r="I834" s="11">
        <f t="shared" si="78"/>
        <v>1080000</v>
      </c>
      <c r="J834" s="31" t="s">
        <v>312</v>
      </c>
      <c r="K834" s="117"/>
      <c r="L834" s="107">
        <f t="shared" si="79"/>
        <v>0</v>
      </c>
      <c r="M834" s="107"/>
      <c r="N834" s="107"/>
      <c r="O834" s="107">
        <f t="shared" si="80"/>
        <v>1080000</v>
      </c>
      <c r="P834" s="107">
        <v>1080000</v>
      </c>
      <c r="Q834" s="107"/>
      <c r="R834" s="107">
        <f t="shared" si="81"/>
        <v>0</v>
      </c>
      <c r="S834" s="107"/>
      <c r="T834" s="107"/>
      <c r="U834" s="107">
        <f t="shared" si="82"/>
        <v>0</v>
      </c>
      <c r="V834" s="107"/>
      <c r="W834" s="107"/>
      <c r="X834" s="107">
        <f t="shared" si="83"/>
        <v>0</v>
      </c>
      <c r="Y834" s="107"/>
      <c r="Z834" s="107"/>
      <c r="AA834" s="108">
        <f>C834+I834-L834-O834-U834-X834-R834</f>
        <v>0</v>
      </c>
      <c r="AB834" s="7">
        <v>45581</v>
      </c>
    </row>
    <row r="835" spans="1:28" ht="15.75" hidden="1" customHeight="1" x14ac:dyDescent="0.25">
      <c r="A835" s="24">
        <v>45580</v>
      </c>
      <c r="B835" s="25" t="s">
        <v>256</v>
      </c>
      <c r="C835" s="25"/>
      <c r="D835" s="25" t="s">
        <v>52</v>
      </c>
      <c r="E835" s="25" t="s">
        <v>108</v>
      </c>
      <c r="F835" s="25">
        <v>200</v>
      </c>
      <c r="G835" s="25" t="s">
        <v>34</v>
      </c>
      <c r="H835" s="25">
        <v>2000</v>
      </c>
      <c r="I835" s="11">
        <f t="shared" si="78"/>
        <v>400000</v>
      </c>
      <c r="J835" s="31" t="s">
        <v>312</v>
      </c>
      <c r="K835" s="117"/>
      <c r="L835" s="107">
        <f t="shared" si="79"/>
        <v>0</v>
      </c>
      <c r="M835" s="107"/>
      <c r="N835" s="107"/>
      <c r="O835" s="107">
        <f t="shared" si="80"/>
        <v>400000</v>
      </c>
      <c r="P835" s="107"/>
      <c r="Q835" s="107">
        <v>400000</v>
      </c>
      <c r="R835" s="107">
        <f t="shared" si="81"/>
        <v>0</v>
      </c>
      <c r="S835" s="107"/>
      <c r="T835" s="107"/>
      <c r="U835" s="107">
        <f t="shared" si="82"/>
        <v>0</v>
      </c>
      <c r="V835" s="107"/>
      <c r="W835" s="107"/>
      <c r="X835" s="107">
        <f t="shared" si="83"/>
        <v>0</v>
      </c>
      <c r="Y835" s="107"/>
      <c r="Z835" s="107"/>
      <c r="AA835" s="108">
        <f>C835+I835-L835-O835-U835-X835-R835</f>
        <v>0</v>
      </c>
      <c r="AB835" s="7">
        <v>45593</v>
      </c>
    </row>
    <row r="836" spans="1:28" ht="15.75" hidden="1" customHeight="1" x14ac:dyDescent="0.25">
      <c r="A836" s="24">
        <v>45580</v>
      </c>
      <c r="B836" s="25" t="s">
        <v>256</v>
      </c>
      <c r="C836" s="25"/>
      <c r="D836" s="25" t="s">
        <v>52</v>
      </c>
      <c r="E836" s="25" t="s">
        <v>138</v>
      </c>
      <c r="F836" s="25">
        <v>1250</v>
      </c>
      <c r="G836" s="25" t="s">
        <v>34</v>
      </c>
      <c r="H836" s="25">
        <v>1390</v>
      </c>
      <c r="I836" s="11">
        <f t="shared" si="78"/>
        <v>1737500</v>
      </c>
      <c r="J836" s="31" t="s">
        <v>312</v>
      </c>
      <c r="K836" s="117"/>
      <c r="L836" s="107">
        <f t="shared" si="79"/>
        <v>0</v>
      </c>
      <c r="M836" s="107"/>
      <c r="N836" s="107"/>
      <c r="O836" s="107">
        <f t="shared" si="80"/>
        <v>1737500</v>
      </c>
      <c r="P836" s="107"/>
      <c r="Q836" s="107">
        <v>1737500</v>
      </c>
      <c r="R836" s="107">
        <f t="shared" si="81"/>
        <v>0</v>
      </c>
      <c r="S836" s="107"/>
      <c r="T836" s="107"/>
      <c r="U836" s="107">
        <f t="shared" si="82"/>
        <v>0</v>
      </c>
      <c r="V836" s="107"/>
      <c r="W836" s="107"/>
      <c r="X836" s="107">
        <f t="shared" si="83"/>
        <v>0</v>
      </c>
      <c r="Y836" s="107"/>
      <c r="Z836" s="107"/>
      <c r="AA836" s="108">
        <f>C836+I836-L836-O836-U836-X836-R836</f>
        <v>0</v>
      </c>
      <c r="AB836" s="7">
        <v>45593</v>
      </c>
    </row>
    <row r="837" spans="1:28" ht="15.75" hidden="1" customHeight="1" x14ac:dyDescent="0.25">
      <c r="A837" s="24">
        <v>45580</v>
      </c>
      <c r="B837" s="25" t="s">
        <v>256</v>
      </c>
      <c r="C837" s="25"/>
      <c r="D837" s="25" t="s">
        <v>52</v>
      </c>
      <c r="E837" s="25" t="s">
        <v>150</v>
      </c>
      <c r="F837" s="25">
        <v>10</v>
      </c>
      <c r="G837" s="25" t="s">
        <v>77</v>
      </c>
      <c r="H837" s="25">
        <v>50000</v>
      </c>
      <c r="I837" s="11">
        <f t="shared" si="78"/>
        <v>500000</v>
      </c>
      <c r="J837" s="31" t="s">
        <v>312</v>
      </c>
      <c r="K837" s="117"/>
      <c r="L837" s="107">
        <f t="shared" si="79"/>
        <v>0</v>
      </c>
      <c r="M837" s="107"/>
      <c r="N837" s="107"/>
      <c r="O837" s="107">
        <f t="shared" si="80"/>
        <v>500000</v>
      </c>
      <c r="P837" s="107"/>
      <c r="Q837" s="107">
        <v>500000</v>
      </c>
      <c r="R837" s="107">
        <f t="shared" si="81"/>
        <v>0</v>
      </c>
      <c r="S837" s="107"/>
      <c r="T837" s="107"/>
      <c r="U837" s="107">
        <f t="shared" si="82"/>
        <v>0</v>
      </c>
      <c r="V837" s="107"/>
      <c r="W837" s="107"/>
      <c r="X837" s="107">
        <f t="shared" si="83"/>
        <v>0</v>
      </c>
      <c r="Y837" s="107"/>
      <c r="Z837" s="107"/>
      <c r="AA837" s="108">
        <f>C837+I837-L837-O837-U837-X837-R837</f>
        <v>0</v>
      </c>
      <c r="AB837" s="7">
        <v>45593</v>
      </c>
    </row>
    <row r="838" spans="1:28" ht="15.75" hidden="1" customHeight="1" x14ac:dyDescent="0.25">
      <c r="A838" s="24">
        <v>45580</v>
      </c>
      <c r="B838" s="25" t="s">
        <v>256</v>
      </c>
      <c r="C838" s="25"/>
      <c r="D838" s="25" t="s">
        <v>52</v>
      </c>
      <c r="E838" s="25" t="s">
        <v>1585</v>
      </c>
      <c r="F838" s="25">
        <v>2.5</v>
      </c>
      <c r="G838" s="25" t="s">
        <v>39</v>
      </c>
      <c r="H838" s="25">
        <v>90000</v>
      </c>
      <c r="I838" s="11">
        <f t="shared" si="78"/>
        <v>225000</v>
      </c>
      <c r="J838" s="31" t="s">
        <v>312</v>
      </c>
      <c r="K838" s="117"/>
      <c r="L838" s="107">
        <f t="shared" si="79"/>
        <v>0</v>
      </c>
      <c r="M838" s="107"/>
      <c r="N838" s="107"/>
      <c r="O838" s="107">
        <f t="shared" si="80"/>
        <v>225000</v>
      </c>
      <c r="P838" s="107"/>
      <c r="Q838" s="107">
        <v>225000</v>
      </c>
      <c r="R838" s="107">
        <f t="shared" si="81"/>
        <v>0</v>
      </c>
      <c r="S838" s="107"/>
      <c r="T838" s="107"/>
      <c r="U838" s="107">
        <f t="shared" si="82"/>
        <v>0</v>
      </c>
      <c r="V838" s="107"/>
      <c r="W838" s="107"/>
      <c r="X838" s="107">
        <f t="shared" si="83"/>
        <v>0</v>
      </c>
      <c r="Y838" s="107"/>
      <c r="Z838" s="107"/>
      <c r="AA838" s="108">
        <f>C838+I838-L838-O838-U838-X838-R838</f>
        <v>0</v>
      </c>
      <c r="AB838" s="7">
        <v>45593</v>
      </c>
    </row>
    <row r="839" spans="1:28" ht="15.75" hidden="1" customHeight="1" x14ac:dyDescent="0.25">
      <c r="A839" s="24">
        <v>45580</v>
      </c>
      <c r="B839" s="25" t="s">
        <v>256</v>
      </c>
      <c r="C839" s="25"/>
      <c r="D839" s="25" t="s">
        <v>52</v>
      </c>
      <c r="E839" s="25" t="s">
        <v>217</v>
      </c>
      <c r="F839" s="25">
        <v>2.5</v>
      </c>
      <c r="G839" s="25" t="s">
        <v>39</v>
      </c>
      <c r="H839" s="25">
        <v>90000</v>
      </c>
      <c r="I839" s="11">
        <f t="shared" si="78"/>
        <v>225000</v>
      </c>
      <c r="J839" s="31" t="s">
        <v>312</v>
      </c>
      <c r="K839" s="117"/>
      <c r="L839" s="107">
        <f t="shared" si="79"/>
        <v>0</v>
      </c>
      <c r="M839" s="107"/>
      <c r="N839" s="107"/>
      <c r="O839" s="107">
        <f t="shared" si="80"/>
        <v>225000</v>
      </c>
      <c r="P839" s="107"/>
      <c r="Q839" s="107">
        <v>225000</v>
      </c>
      <c r="R839" s="107">
        <f t="shared" si="81"/>
        <v>0</v>
      </c>
      <c r="S839" s="107"/>
      <c r="T839" s="107"/>
      <c r="U839" s="107">
        <f t="shared" si="82"/>
        <v>0</v>
      </c>
      <c r="V839" s="107"/>
      <c r="W839" s="107"/>
      <c r="X839" s="107">
        <f t="shared" si="83"/>
        <v>0</v>
      </c>
      <c r="Y839" s="107"/>
      <c r="Z839" s="107"/>
      <c r="AA839" s="108">
        <f>C839+I839-L839-O839-U839-X839-R839</f>
        <v>0</v>
      </c>
      <c r="AB839" s="7">
        <v>45593</v>
      </c>
    </row>
    <row r="840" spans="1:28" ht="15.75" hidden="1" customHeight="1" x14ac:dyDescent="0.25">
      <c r="A840" s="24">
        <v>45580</v>
      </c>
      <c r="B840" s="25" t="s">
        <v>256</v>
      </c>
      <c r="C840" s="25"/>
      <c r="D840" s="25" t="s">
        <v>52</v>
      </c>
      <c r="E840" s="25" t="s">
        <v>249</v>
      </c>
      <c r="F840" s="25">
        <v>1000</v>
      </c>
      <c r="G840" s="25" t="s">
        <v>34</v>
      </c>
      <c r="H840" s="25">
        <v>4000</v>
      </c>
      <c r="I840" s="11">
        <f t="shared" si="78"/>
        <v>4000000</v>
      </c>
      <c r="J840" s="31" t="s">
        <v>312</v>
      </c>
      <c r="K840" s="117"/>
      <c r="L840" s="107">
        <f t="shared" si="79"/>
        <v>0</v>
      </c>
      <c r="M840" s="107"/>
      <c r="N840" s="107"/>
      <c r="O840" s="107">
        <f t="shared" si="80"/>
        <v>4000000</v>
      </c>
      <c r="P840" s="107"/>
      <c r="Q840" s="107">
        <v>4000000</v>
      </c>
      <c r="R840" s="107">
        <f t="shared" si="81"/>
        <v>0</v>
      </c>
      <c r="S840" s="107"/>
      <c r="T840" s="107"/>
      <c r="U840" s="107">
        <f t="shared" si="82"/>
        <v>0</v>
      </c>
      <c r="V840" s="107"/>
      <c r="W840" s="107"/>
      <c r="X840" s="107">
        <f t="shared" si="83"/>
        <v>0</v>
      </c>
      <c r="Y840" s="107"/>
      <c r="Z840" s="107"/>
      <c r="AA840" s="108">
        <f>C840+I840-L840-O840-U840-X840-R840</f>
        <v>0</v>
      </c>
      <c r="AB840" s="7">
        <v>45593</v>
      </c>
    </row>
    <row r="841" spans="1:28" ht="15.75" hidden="1" customHeight="1" x14ac:dyDescent="0.25">
      <c r="A841" s="24">
        <v>45580</v>
      </c>
      <c r="B841" s="25" t="s">
        <v>122</v>
      </c>
      <c r="C841" s="25"/>
      <c r="D841" s="25" t="s">
        <v>52</v>
      </c>
      <c r="E841" s="25" t="s">
        <v>157</v>
      </c>
      <c r="F841" s="25">
        <v>16</v>
      </c>
      <c r="G841" s="25" t="s">
        <v>48</v>
      </c>
      <c r="H841" s="25">
        <v>270000</v>
      </c>
      <c r="I841" s="11">
        <f t="shared" si="78"/>
        <v>4320000</v>
      </c>
      <c r="J841" s="31" t="s">
        <v>312</v>
      </c>
      <c r="K841" s="117"/>
      <c r="L841" s="107">
        <f t="shared" si="79"/>
        <v>0</v>
      </c>
      <c r="M841" s="107"/>
      <c r="N841" s="107"/>
      <c r="O841" s="107">
        <f t="shared" si="80"/>
        <v>4320000</v>
      </c>
      <c r="P841" s="107">
        <v>4320000</v>
      </c>
      <c r="Q841" s="107"/>
      <c r="R841" s="107">
        <f t="shared" si="81"/>
        <v>0</v>
      </c>
      <c r="S841" s="107"/>
      <c r="T841" s="107"/>
      <c r="U841" s="107">
        <f t="shared" si="82"/>
        <v>0</v>
      </c>
      <c r="V841" s="107"/>
      <c r="W841" s="107"/>
      <c r="X841" s="107">
        <f t="shared" si="83"/>
        <v>0</v>
      </c>
      <c r="Y841" s="107"/>
      <c r="Z841" s="107"/>
      <c r="AA841" s="108">
        <f>C841+I841-L841-O841-U841-X841-R841</f>
        <v>0</v>
      </c>
      <c r="AB841" s="7">
        <v>45593</v>
      </c>
    </row>
    <row r="842" spans="1:28" ht="15.75" hidden="1" customHeight="1" x14ac:dyDescent="0.25">
      <c r="A842" s="24">
        <v>45580</v>
      </c>
      <c r="B842" s="25" t="s">
        <v>122</v>
      </c>
      <c r="C842" s="25"/>
      <c r="D842" s="25" t="s">
        <v>52</v>
      </c>
      <c r="E842" s="25" t="s">
        <v>128</v>
      </c>
      <c r="F842" s="25">
        <v>75</v>
      </c>
      <c r="G842" s="25" t="s">
        <v>39</v>
      </c>
      <c r="H842" s="25">
        <v>100000</v>
      </c>
      <c r="I842" s="11">
        <f t="shared" si="78"/>
        <v>7500000</v>
      </c>
      <c r="J842" s="31" t="s">
        <v>312</v>
      </c>
      <c r="K842" s="117"/>
      <c r="L842" s="107">
        <f t="shared" si="79"/>
        <v>0</v>
      </c>
      <c r="M842" s="107"/>
      <c r="N842" s="107"/>
      <c r="O842" s="107">
        <f t="shared" si="80"/>
        <v>7500000</v>
      </c>
      <c r="P842" s="107">
        <v>7500000</v>
      </c>
      <c r="Q842" s="107"/>
      <c r="R842" s="107">
        <f t="shared" si="81"/>
        <v>0</v>
      </c>
      <c r="S842" s="107"/>
      <c r="T842" s="107"/>
      <c r="U842" s="107">
        <f t="shared" si="82"/>
        <v>0</v>
      </c>
      <c r="V842" s="107"/>
      <c r="W842" s="107"/>
      <c r="X842" s="107">
        <f t="shared" si="83"/>
        <v>0</v>
      </c>
      <c r="Y842" s="107"/>
      <c r="Z842" s="107"/>
      <c r="AA842" s="108">
        <f>C842+I842-L842-O842-U842-X842-R842</f>
        <v>0</v>
      </c>
      <c r="AB842" s="7">
        <v>45593</v>
      </c>
    </row>
    <row r="843" spans="1:28" ht="15.75" hidden="1" customHeight="1" x14ac:dyDescent="0.25">
      <c r="A843" s="24">
        <v>45580</v>
      </c>
      <c r="B843" s="25" t="s">
        <v>171</v>
      </c>
      <c r="C843" s="25"/>
      <c r="D843" s="25" t="s">
        <v>52</v>
      </c>
      <c r="E843" s="25" t="s">
        <v>121</v>
      </c>
      <c r="F843" s="25">
        <v>41.4</v>
      </c>
      <c r="G843" s="25" t="s">
        <v>39</v>
      </c>
      <c r="H843" s="25">
        <v>47000</v>
      </c>
      <c r="I843" s="11">
        <f t="shared" si="78"/>
        <v>1945800</v>
      </c>
      <c r="J843" s="31" t="s">
        <v>324</v>
      </c>
      <c r="K843" s="117"/>
      <c r="L843" s="107">
        <f t="shared" si="79"/>
        <v>0</v>
      </c>
      <c r="M843" s="107"/>
      <c r="N843" s="107"/>
      <c r="O843" s="107">
        <f t="shared" si="80"/>
        <v>0</v>
      </c>
      <c r="P843" s="107"/>
      <c r="Q843" s="107"/>
      <c r="R843" s="107">
        <f t="shared" si="81"/>
        <v>0</v>
      </c>
      <c r="S843" s="107"/>
      <c r="T843" s="107"/>
      <c r="U843" s="107">
        <f t="shared" si="82"/>
        <v>1945800</v>
      </c>
      <c r="V843" s="107">
        <v>1945800</v>
      </c>
      <c r="W843" s="107"/>
      <c r="X843" s="107">
        <f t="shared" si="83"/>
        <v>0</v>
      </c>
      <c r="Y843" s="107"/>
      <c r="Z843" s="107"/>
      <c r="AA843" s="108">
        <f>C843+I843-L843-O843-U843-X843-R843</f>
        <v>0</v>
      </c>
      <c r="AB843" s="7">
        <v>45588</v>
      </c>
    </row>
    <row r="844" spans="1:28" ht="15.75" hidden="1" customHeight="1" x14ac:dyDescent="0.25">
      <c r="A844" s="24">
        <v>45580</v>
      </c>
      <c r="B844" s="25" t="s">
        <v>780</v>
      </c>
      <c r="C844" s="25"/>
      <c r="D844" s="25" t="s">
        <v>52</v>
      </c>
      <c r="E844" s="25" t="s">
        <v>108</v>
      </c>
      <c r="F844" s="25">
        <v>400</v>
      </c>
      <c r="G844" s="25" t="s">
        <v>34</v>
      </c>
      <c r="H844" s="25">
        <v>1900</v>
      </c>
      <c r="I844" s="11">
        <f t="shared" si="78"/>
        <v>760000</v>
      </c>
      <c r="J844" s="31" t="s">
        <v>324</v>
      </c>
      <c r="K844" s="117"/>
      <c r="L844" s="107">
        <f t="shared" si="79"/>
        <v>760000</v>
      </c>
      <c r="M844" s="107">
        <v>760000</v>
      </c>
      <c r="N844" s="107"/>
      <c r="O844" s="107">
        <f t="shared" si="80"/>
        <v>0</v>
      </c>
      <c r="P844" s="107"/>
      <c r="Q844" s="107"/>
      <c r="R844" s="107">
        <f t="shared" si="81"/>
        <v>0</v>
      </c>
      <c r="S844" s="107"/>
      <c r="T844" s="107"/>
      <c r="U844" s="107">
        <f t="shared" si="82"/>
        <v>0</v>
      </c>
      <c r="V844" s="107"/>
      <c r="W844" s="107"/>
      <c r="X844" s="107">
        <f t="shared" si="83"/>
        <v>0</v>
      </c>
      <c r="Y844" s="107"/>
      <c r="Z844" s="107"/>
      <c r="AA844" s="108">
        <f>C844+I844-L844-O844-U844-X844-R844</f>
        <v>0</v>
      </c>
      <c r="AB844" s="7">
        <v>45580</v>
      </c>
    </row>
    <row r="845" spans="1:28" ht="15.75" hidden="1" customHeight="1" x14ac:dyDescent="0.25">
      <c r="A845" s="24">
        <v>45580</v>
      </c>
      <c r="B845" s="25" t="s">
        <v>780</v>
      </c>
      <c r="C845" s="25"/>
      <c r="D845" s="25" t="s">
        <v>52</v>
      </c>
      <c r="E845" s="25" t="s">
        <v>204</v>
      </c>
      <c r="F845" s="25">
        <v>250</v>
      </c>
      <c r="G845" s="25" t="s">
        <v>34</v>
      </c>
      <c r="H845" s="25">
        <v>1120</v>
      </c>
      <c r="I845" s="11">
        <f t="shared" si="78"/>
        <v>280000</v>
      </c>
      <c r="J845" s="31" t="s">
        <v>324</v>
      </c>
      <c r="K845" s="117"/>
      <c r="L845" s="107">
        <f t="shared" si="79"/>
        <v>280000</v>
      </c>
      <c r="M845" s="107">
        <v>280000</v>
      </c>
      <c r="N845" s="107"/>
      <c r="O845" s="107">
        <f t="shared" si="80"/>
        <v>0</v>
      </c>
      <c r="P845" s="107"/>
      <c r="Q845" s="107"/>
      <c r="R845" s="107">
        <f t="shared" si="81"/>
        <v>0</v>
      </c>
      <c r="S845" s="107"/>
      <c r="T845" s="107"/>
      <c r="U845" s="107">
        <f t="shared" si="82"/>
        <v>0</v>
      </c>
      <c r="V845" s="107"/>
      <c r="W845" s="107"/>
      <c r="X845" s="107">
        <f t="shared" si="83"/>
        <v>0</v>
      </c>
      <c r="Y845" s="107"/>
      <c r="Z845" s="107"/>
      <c r="AA845" s="108">
        <f>C845+I845-L845-O845-U845-X845-R845</f>
        <v>0</v>
      </c>
      <c r="AB845" s="7">
        <v>45580</v>
      </c>
    </row>
    <row r="846" spans="1:28" ht="15.75" hidden="1" customHeight="1" x14ac:dyDescent="0.25">
      <c r="A846" s="24">
        <v>45580</v>
      </c>
      <c r="B846" s="25" t="s">
        <v>780</v>
      </c>
      <c r="C846" s="25"/>
      <c r="D846" s="25" t="s">
        <v>52</v>
      </c>
      <c r="E846" s="25" t="s">
        <v>249</v>
      </c>
      <c r="F846" s="25">
        <v>100</v>
      </c>
      <c r="G846" s="25" t="s">
        <v>34</v>
      </c>
      <c r="H846" s="25">
        <v>3800</v>
      </c>
      <c r="I846" s="11">
        <f t="shared" si="78"/>
        <v>380000</v>
      </c>
      <c r="J846" s="31" t="s">
        <v>324</v>
      </c>
      <c r="K846" s="117"/>
      <c r="L846" s="107">
        <f t="shared" si="79"/>
        <v>380000</v>
      </c>
      <c r="M846" s="107">
        <v>380000</v>
      </c>
      <c r="N846" s="107"/>
      <c r="O846" s="107">
        <f t="shared" si="80"/>
        <v>0</v>
      </c>
      <c r="P846" s="107"/>
      <c r="Q846" s="107"/>
      <c r="R846" s="107">
        <f t="shared" si="81"/>
        <v>0</v>
      </c>
      <c r="S846" s="107"/>
      <c r="T846" s="107"/>
      <c r="U846" s="107">
        <f t="shared" si="82"/>
        <v>0</v>
      </c>
      <c r="V846" s="107"/>
      <c r="W846" s="107"/>
      <c r="X846" s="107">
        <f t="shared" si="83"/>
        <v>0</v>
      </c>
      <c r="Y846" s="107"/>
      <c r="Z846" s="107"/>
      <c r="AA846" s="108">
        <f>C846+I846-L846-O846-U846-X846-R846</f>
        <v>0</v>
      </c>
      <c r="AB846" s="7">
        <v>45580</v>
      </c>
    </row>
    <row r="847" spans="1:28" ht="15.75" hidden="1" customHeight="1" x14ac:dyDescent="0.25">
      <c r="A847" s="24">
        <v>45580</v>
      </c>
      <c r="B847" s="25" t="s">
        <v>253</v>
      </c>
      <c r="C847" s="25"/>
      <c r="D847" s="25" t="s">
        <v>52</v>
      </c>
      <c r="E847" s="25" t="s">
        <v>63</v>
      </c>
      <c r="F847" s="25">
        <v>5</v>
      </c>
      <c r="G847" s="25" t="s">
        <v>48</v>
      </c>
      <c r="H847" s="25">
        <v>450000</v>
      </c>
      <c r="I847" s="11">
        <f t="shared" si="78"/>
        <v>2250000</v>
      </c>
      <c r="J847" s="26" t="s">
        <v>28</v>
      </c>
      <c r="K847" s="117"/>
      <c r="L847" s="107">
        <f t="shared" si="79"/>
        <v>0</v>
      </c>
      <c r="M847" s="107"/>
      <c r="N847" s="107"/>
      <c r="O847" s="107">
        <f t="shared" si="80"/>
        <v>0</v>
      </c>
      <c r="P847" s="107"/>
      <c r="Q847" s="107"/>
      <c r="R847" s="107">
        <f t="shared" si="81"/>
        <v>0</v>
      </c>
      <c r="S847" s="107"/>
      <c r="T847" s="107"/>
      <c r="U847" s="107">
        <f t="shared" si="82"/>
        <v>0</v>
      </c>
      <c r="V847" s="107"/>
      <c r="W847" s="107"/>
      <c r="X847" s="107">
        <f t="shared" si="83"/>
        <v>0</v>
      </c>
      <c r="Y847" s="107"/>
      <c r="Z847" s="107"/>
      <c r="AA847" s="108">
        <f>C847+I847-L847-O847-U847-X847-R847</f>
        <v>2250000</v>
      </c>
      <c r="AB847" s="7"/>
    </row>
    <row r="848" spans="1:28" ht="15.75" hidden="1" customHeight="1" x14ac:dyDescent="0.25">
      <c r="A848" s="29">
        <v>45580</v>
      </c>
      <c r="B848" s="27" t="s">
        <v>382</v>
      </c>
      <c r="C848" s="27"/>
      <c r="D848" s="27" t="s">
        <v>52</v>
      </c>
      <c r="E848" s="27" t="s">
        <v>44</v>
      </c>
      <c r="F848" s="27">
        <v>1000</v>
      </c>
      <c r="G848" s="27" t="s">
        <v>34</v>
      </c>
      <c r="H848" s="27">
        <v>860</v>
      </c>
      <c r="I848" s="15">
        <f t="shared" si="78"/>
        <v>860000</v>
      </c>
      <c r="J848" s="32" t="s">
        <v>324</v>
      </c>
      <c r="K848" s="142"/>
      <c r="L848" s="136">
        <f t="shared" si="79"/>
        <v>0</v>
      </c>
      <c r="M848" s="136"/>
      <c r="N848" s="136"/>
      <c r="O848" s="136">
        <f t="shared" si="80"/>
        <v>0</v>
      </c>
      <c r="P848" s="136"/>
      <c r="Q848" s="136"/>
      <c r="R848" s="136">
        <f t="shared" si="81"/>
        <v>860000</v>
      </c>
      <c r="S848" s="136">
        <v>860000</v>
      </c>
      <c r="T848" s="136"/>
      <c r="U848" s="136">
        <f t="shared" si="82"/>
        <v>0</v>
      </c>
      <c r="V848" s="136"/>
      <c r="W848" s="136"/>
      <c r="X848" s="136">
        <f t="shared" si="83"/>
        <v>0</v>
      </c>
      <c r="Y848" s="136"/>
      <c r="Z848" s="136"/>
      <c r="AA848" s="137">
        <f>C848+I848-L848-O848-U848-X848-R848</f>
        <v>0</v>
      </c>
      <c r="AB848" s="138">
        <v>45580</v>
      </c>
    </row>
    <row r="849" spans="1:28" ht="15.75" hidden="1" customHeight="1" x14ac:dyDescent="0.25">
      <c r="A849" s="24">
        <v>45580</v>
      </c>
      <c r="B849" s="25" t="s">
        <v>382</v>
      </c>
      <c r="C849" s="25"/>
      <c r="D849" s="25" t="s">
        <v>52</v>
      </c>
      <c r="E849" s="25" t="s">
        <v>326</v>
      </c>
      <c r="F849" s="25">
        <v>2.5</v>
      </c>
      <c r="G849" s="25" t="s">
        <v>39</v>
      </c>
      <c r="H849" s="25">
        <v>100000</v>
      </c>
      <c r="I849" s="11">
        <f t="shared" si="78"/>
        <v>250000</v>
      </c>
      <c r="J849" s="31" t="s">
        <v>324</v>
      </c>
      <c r="K849" s="117"/>
      <c r="L849" s="107">
        <f t="shared" si="79"/>
        <v>0</v>
      </c>
      <c r="M849" s="107"/>
      <c r="N849" s="107"/>
      <c r="O849" s="107">
        <f t="shared" si="80"/>
        <v>0</v>
      </c>
      <c r="P849" s="107"/>
      <c r="Q849" s="107"/>
      <c r="R849" s="107">
        <f t="shared" si="81"/>
        <v>250000</v>
      </c>
      <c r="S849" s="107">
        <v>224000</v>
      </c>
      <c r="T849" s="107">
        <v>26000</v>
      </c>
      <c r="U849" s="107">
        <f t="shared" si="82"/>
        <v>0</v>
      </c>
      <c r="V849" s="107"/>
      <c r="W849" s="107"/>
      <c r="X849" s="107">
        <f t="shared" si="83"/>
        <v>0</v>
      </c>
      <c r="Y849" s="107"/>
      <c r="Z849" s="107"/>
      <c r="AA849" s="108">
        <f>C849+I849-L849-O849-U849-X849-R849</f>
        <v>0</v>
      </c>
      <c r="AB849" s="7">
        <v>45580</v>
      </c>
    </row>
    <row r="850" spans="1:28" ht="15.75" hidden="1" customHeight="1" x14ac:dyDescent="0.25">
      <c r="A850" s="24">
        <v>45580</v>
      </c>
      <c r="B850" s="25" t="s">
        <v>382</v>
      </c>
      <c r="C850" s="25"/>
      <c r="D850" s="25" t="s">
        <v>52</v>
      </c>
      <c r="E850" s="25" t="s">
        <v>478</v>
      </c>
      <c r="F850" s="25">
        <v>2.5</v>
      </c>
      <c r="G850" s="25" t="s">
        <v>39</v>
      </c>
      <c r="H850" s="25">
        <v>115000</v>
      </c>
      <c r="I850" s="11">
        <f t="shared" si="78"/>
        <v>287500</v>
      </c>
      <c r="J850" s="31" t="s">
        <v>324</v>
      </c>
      <c r="K850" s="117"/>
      <c r="L850" s="107">
        <f t="shared" si="79"/>
        <v>0</v>
      </c>
      <c r="M850" s="107"/>
      <c r="N850" s="107"/>
      <c r="O850" s="107">
        <f t="shared" si="80"/>
        <v>0</v>
      </c>
      <c r="P850" s="107"/>
      <c r="Q850" s="107"/>
      <c r="R850" s="107">
        <f t="shared" si="81"/>
        <v>287500</v>
      </c>
      <c r="S850" s="107"/>
      <c r="T850" s="107">
        <v>287500</v>
      </c>
      <c r="U850" s="107">
        <f t="shared" si="82"/>
        <v>0</v>
      </c>
      <c r="V850" s="107"/>
      <c r="W850" s="107"/>
      <c r="X850" s="107">
        <f t="shared" si="83"/>
        <v>0</v>
      </c>
      <c r="Y850" s="107"/>
      <c r="Z850" s="107"/>
      <c r="AA850" s="108">
        <f>C850+I850-L850-O850-U850-X850-R850</f>
        <v>0</v>
      </c>
      <c r="AB850" s="7">
        <v>45582</v>
      </c>
    </row>
    <row r="851" spans="1:28" ht="15.75" hidden="1" customHeight="1" x14ac:dyDescent="0.25">
      <c r="A851" s="24">
        <v>45580</v>
      </c>
      <c r="B851" s="25" t="s">
        <v>382</v>
      </c>
      <c r="C851" s="25"/>
      <c r="D851" s="25" t="s">
        <v>52</v>
      </c>
      <c r="E851" s="25" t="s">
        <v>189</v>
      </c>
      <c r="F851" s="25">
        <v>1</v>
      </c>
      <c r="G851" s="25" t="s">
        <v>23</v>
      </c>
      <c r="H851" s="25">
        <v>400000</v>
      </c>
      <c r="I851" s="11">
        <f t="shared" si="78"/>
        <v>400000</v>
      </c>
      <c r="J851" s="31" t="s">
        <v>324</v>
      </c>
      <c r="K851" s="117"/>
      <c r="L851" s="107">
        <f t="shared" si="79"/>
        <v>0</v>
      </c>
      <c r="M851" s="107"/>
      <c r="N851" s="107"/>
      <c r="O851" s="107">
        <f t="shared" si="80"/>
        <v>0</v>
      </c>
      <c r="P851" s="107"/>
      <c r="Q851" s="107"/>
      <c r="R851" s="107">
        <f t="shared" si="81"/>
        <v>400000</v>
      </c>
      <c r="S851" s="107"/>
      <c r="T851" s="107">
        <v>400000</v>
      </c>
      <c r="U851" s="107">
        <f t="shared" si="82"/>
        <v>0</v>
      </c>
      <c r="V851" s="107"/>
      <c r="W851" s="107"/>
      <c r="X851" s="107">
        <f t="shared" si="83"/>
        <v>0</v>
      </c>
      <c r="Y851" s="107"/>
      <c r="Z851" s="107"/>
      <c r="AA851" s="108">
        <f>C851+I851-L851-O851-U851-X851-R851</f>
        <v>0</v>
      </c>
      <c r="AB851" s="7">
        <v>45582</v>
      </c>
    </row>
    <row r="852" spans="1:28" ht="15.75" hidden="1" customHeight="1" x14ac:dyDescent="0.25">
      <c r="A852" s="24">
        <v>45580</v>
      </c>
      <c r="B852" s="25" t="s">
        <v>2050</v>
      </c>
      <c r="C852" s="25"/>
      <c r="D852" s="25" t="s">
        <v>52</v>
      </c>
      <c r="E852" s="25" t="s">
        <v>53</v>
      </c>
      <c r="F852" s="25">
        <v>2</v>
      </c>
      <c r="G852" s="25" t="s">
        <v>23</v>
      </c>
      <c r="H852" s="25">
        <v>350000</v>
      </c>
      <c r="I852" s="11">
        <f t="shared" si="78"/>
        <v>700000</v>
      </c>
      <c r="J852" s="31" t="s">
        <v>324</v>
      </c>
      <c r="K852" s="117"/>
      <c r="L852" s="107">
        <f t="shared" si="79"/>
        <v>0</v>
      </c>
      <c r="M852" s="107"/>
      <c r="N852" s="107"/>
      <c r="O852" s="107">
        <f t="shared" si="80"/>
        <v>0</v>
      </c>
      <c r="P852" s="107"/>
      <c r="Q852" s="107"/>
      <c r="R852" s="107">
        <f t="shared" si="81"/>
        <v>0</v>
      </c>
      <c r="S852" s="107"/>
      <c r="T852" s="107"/>
      <c r="U852" s="107">
        <f t="shared" si="82"/>
        <v>700000</v>
      </c>
      <c r="V852" s="107">
        <v>700000</v>
      </c>
      <c r="W852" s="107"/>
      <c r="X852" s="107">
        <f t="shared" si="83"/>
        <v>0</v>
      </c>
      <c r="Y852" s="107"/>
      <c r="Z852" s="107"/>
      <c r="AA852" s="108">
        <f>C852+I852-L852-O852-U852-X852-R852</f>
        <v>0</v>
      </c>
      <c r="AB852" s="7">
        <v>45580</v>
      </c>
    </row>
    <row r="853" spans="1:28" ht="15.75" hidden="1" customHeight="1" x14ac:dyDescent="0.25">
      <c r="A853" s="24">
        <v>45580</v>
      </c>
      <c r="B853" s="25" t="s">
        <v>1163</v>
      </c>
      <c r="C853" s="25"/>
      <c r="D853" s="25" t="s">
        <v>52</v>
      </c>
      <c r="E853" s="25" t="s">
        <v>81</v>
      </c>
      <c r="F853" s="25">
        <v>22.5</v>
      </c>
      <c r="G853" s="25" t="s">
        <v>39</v>
      </c>
      <c r="H853" s="25">
        <v>47000</v>
      </c>
      <c r="I853" s="11">
        <f t="shared" si="78"/>
        <v>1057500</v>
      </c>
      <c r="J853" s="31" t="s">
        <v>312</v>
      </c>
      <c r="K853" s="117"/>
      <c r="L853" s="107">
        <f t="shared" si="79"/>
        <v>0</v>
      </c>
      <c r="M853" s="107"/>
      <c r="N853" s="107"/>
      <c r="O853" s="107">
        <f t="shared" si="80"/>
        <v>1057500</v>
      </c>
      <c r="P853" s="107">
        <v>1057500</v>
      </c>
      <c r="Q853" s="107"/>
      <c r="R853" s="107">
        <f t="shared" si="81"/>
        <v>0</v>
      </c>
      <c r="S853" s="107"/>
      <c r="T853" s="107"/>
      <c r="U853" s="107">
        <f t="shared" si="82"/>
        <v>0</v>
      </c>
      <c r="V853" s="107"/>
      <c r="W853" s="107"/>
      <c r="X853" s="107">
        <f t="shared" si="83"/>
        <v>0</v>
      </c>
      <c r="Y853" s="107"/>
      <c r="Z853" s="107"/>
      <c r="AA853" s="108">
        <f>C853+I853-L853-O853-U853-X853-R853</f>
        <v>0</v>
      </c>
      <c r="AB853" s="7">
        <v>45579</v>
      </c>
    </row>
    <row r="854" spans="1:28" ht="15.75" hidden="1" customHeight="1" x14ac:dyDescent="0.25">
      <c r="A854" s="24">
        <v>45580</v>
      </c>
      <c r="B854" s="25" t="s">
        <v>1955</v>
      </c>
      <c r="C854" s="25"/>
      <c r="D854" s="25" t="s">
        <v>52</v>
      </c>
      <c r="E854" s="25" t="s">
        <v>64</v>
      </c>
      <c r="F854" s="25">
        <v>20</v>
      </c>
      <c r="G854" s="25" t="s">
        <v>39</v>
      </c>
      <c r="H854" s="25">
        <v>55000</v>
      </c>
      <c r="I854" s="11">
        <f t="shared" si="78"/>
        <v>1100000</v>
      </c>
      <c r="J854" s="31" t="s">
        <v>312</v>
      </c>
      <c r="K854" s="117"/>
      <c r="L854" s="107">
        <f t="shared" si="79"/>
        <v>0</v>
      </c>
      <c r="M854" s="107"/>
      <c r="N854" s="107"/>
      <c r="O854" s="107">
        <f t="shared" si="80"/>
        <v>1100000</v>
      </c>
      <c r="P854" s="107">
        <v>1100000</v>
      </c>
      <c r="Q854" s="107"/>
      <c r="R854" s="107">
        <f t="shared" si="81"/>
        <v>0</v>
      </c>
      <c r="S854" s="107"/>
      <c r="T854" s="107"/>
      <c r="U854" s="107">
        <f t="shared" si="82"/>
        <v>0</v>
      </c>
      <c r="V854" s="107"/>
      <c r="W854" s="107"/>
      <c r="X854" s="107">
        <f t="shared" si="83"/>
        <v>0</v>
      </c>
      <c r="Y854" s="107"/>
      <c r="Z854" s="107"/>
      <c r="AA854" s="108">
        <f>C854+I854-L854-O854-U854-X854-R854</f>
        <v>0</v>
      </c>
      <c r="AB854" s="7">
        <v>45580</v>
      </c>
    </row>
    <row r="855" spans="1:28" ht="15.75" hidden="1" customHeight="1" x14ac:dyDescent="0.25">
      <c r="A855" s="24">
        <v>45580</v>
      </c>
      <c r="B855" s="25" t="s">
        <v>29</v>
      </c>
      <c r="C855" s="25"/>
      <c r="D855" s="25" t="s">
        <v>52</v>
      </c>
      <c r="E855" s="25" t="s">
        <v>1391</v>
      </c>
      <c r="F855" s="25">
        <v>10</v>
      </c>
      <c r="G855" s="25" t="s">
        <v>77</v>
      </c>
      <c r="H855" s="25">
        <v>50000</v>
      </c>
      <c r="I855" s="11">
        <f t="shared" si="78"/>
        <v>500000</v>
      </c>
      <c r="J855" s="31" t="s">
        <v>312</v>
      </c>
      <c r="K855" s="117" t="s">
        <v>2064</v>
      </c>
      <c r="L855" s="107">
        <f t="shared" si="79"/>
        <v>0</v>
      </c>
      <c r="M855" s="107"/>
      <c r="N855" s="107"/>
      <c r="O855" s="107">
        <f t="shared" si="80"/>
        <v>500000</v>
      </c>
      <c r="P855" s="107">
        <v>500000</v>
      </c>
      <c r="Q855" s="107"/>
      <c r="R855" s="107">
        <f t="shared" si="81"/>
        <v>0</v>
      </c>
      <c r="S855" s="107"/>
      <c r="T855" s="107"/>
      <c r="U855" s="107">
        <f t="shared" si="82"/>
        <v>0</v>
      </c>
      <c r="V855" s="107"/>
      <c r="W855" s="107"/>
      <c r="X855" s="107">
        <f t="shared" si="83"/>
        <v>0</v>
      </c>
      <c r="Y855" s="107"/>
      <c r="Z855" s="107"/>
      <c r="AA855" s="108">
        <f>C855+I855-L855-O855-U855-X855-R855</f>
        <v>0</v>
      </c>
      <c r="AB855" s="7">
        <v>45586</v>
      </c>
    </row>
    <row r="856" spans="1:28" ht="15.75" hidden="1" customHeight="1" x14ac:dyDescent="0.25">
      <c r="A856" s="24">
        <v>45580</v>
      </c>
      <c r="B856" s="25" t="s">
        <v>307</v>
      </c>
      <c r="C856" s="25"/>
      <c r="D856" s="25" t="s">
        <v>52</v>
      </c>
      <c r="E856" s="25" t="s">
        <v>154</v>
      </c>
      <c r="F856" s="25">
        <v>1250</v>
      </c>
      <c r="G856" s="25" t="s">
        <v>34</v>
      </c>
      <c r="H856" s="25">
        <v>1065</v>
      </c>
      <c r="I856" s="11">
        <f t="shared" si="78"/>
        <v>1331250</v>
      </c>
      <c r="J856" s="31" t="s">
        <v>324</v>
      </c>
      <c r="K856" s="117"/>
      <c r="L856" s="107">
        <f t="shared" si="79"/>
        <v>0</v>
      </c>
      <c r="M856" s="107"/>
      <c r="N856" s="107"/>
      <c r="O856" s="107">
        <f t="shared" si="80"/>
        <v>0</v>
      </c>
      <c r="P856" s="107"/>
      <c r="Q856" s="107"/>
      <c r="R856" s="107">
        <f t="shared" si="81"/>
        <v>1331250</v>
      </c>
      <c r="S856" s="107">
        <v>1331250</v>
      </c>
      <c r="T856" s="107"/>
      <c r="U856" s="107">
        <f t="shared" si="82"/>
        <v>0</v>
      </c>
      <c r="V856" s="107"/>
      <c r="W856" s="107"/>
      <c r="X856" s="107">
        <f t="shared" si="83"/>
        <v>0</v>
      </c>
      <c r="Y856" s="107"/>
      <c r="Z856" s="107"/>
      <c r="AA856" s="108">
        <f>C856+I856-L856-O856-U856-X856-R856</f>
        <v>0</v>
      </c>
      <c r="AB856" s="7">
        <v>45580</v>
      </c>
    </row>
    <row r="857" spans="1:28" ht="15.75" hidden="1" customHeight="1" x14ac:dyDescent="0.25">
      <c r="A857" s="24">
        <v>45580</v>
      </c>
      <c r="B857" s="25" t="s">
        <v>215</v>
      </c>
      <c r="C857" s="25"/>
      <c r="D857" s="25" t="s">
        <v>52</v>
      </c>
      <c r="E857" s="25" t="s">
        <v>129</v>
      </c>
      <c r="F857" s="25">
        <v>12</v>
      </c>
      <c r="G857" s="25" t="s">
        <v>77</v>
      </c>
      <c r="H857" s="25">
        <v>65000</v>
      </c>
      <c r="I857" s="11">
        <f t="shared" si="78"/>
        <v>780000</v>
      </c>
      <c r="J857" s="26" t="s">
        <v>28</v>
      </c>
      <c r="K857" s="117"/>
      <c r="L857" s="107">
        <f t="shared" si="79"/>
        <v>0</v>
      </c>
      <c r="M857" s="107"/>
      <c r="N857" s="107"/>
      <c r="O857" s="107">
        <f t="shared" si="80"/>
        <v>0</v>
      </c>
      <c r="P857" s="107"/>
      <c r="Q857" s="107"/>
      <c r="R857" s="107">
        <f t="shared" si="81"/>
        <v>0</v>
      </c>
      <c r="S857" s="107"/>
      <c r="T857" s="107"/>
      <c r="U857" s="107">
        <f t="shared" si="82"/>
        <v>0</v>
      </c>
      <c r="V857" s="107"/>
      <c r="W857" s="107"/>
      <c r="X857" s="107">
        <f t="shared" si="83"/>
        <v>0</v>
      </c>
      <c r="Y857" s="107"/>
      <c r="Z857" s="107"/>
      <c r="AA857" s="108">
        <f>C857+I857-L857-O857-U857-X857-R857</f>
        <v>780000</v>
      </c>
      <c r="AB857" s="7"/>
    </row>
    <row r="858" spans="1:28" ht="15.75" hidden="1" customHeight="1" x14ac:dyDescent="0.25">
      <c r="A858" s="24">
        <v>45580</v>
      </c>
      <c r="B858" s="25" t="s">
        <v>215</v>
      </c>
      <c r="C858" s="25"/>
      <c r="D858" s="25" t="s">
        <v>52</v>
      </c>
      <c r="E858" s="25" t="s">
        <v>53</v>
      </c>
      <c r="F858" s="25">
        <v>10</v>
      </c>
      <c r="G858" s="25" t="s">
        <v>23</v>
      </c>
      <c r="H858" s="25">
        <v>350000</v>
      </c>
      <c r="I858" s="11">
        <f t="shared" si="78"/>
        <v>3500000</v>
      </c>
      <c r="J858" s="26" t="s">
        <v>28</v>
      </c>
      <c r="K858" s="117"/>
      <c r="L858" s="107">
        <f t="shared" si="79"/>
        <v>0</v>
      </c>
      <c r="M858" s="107"/>
      <c r="N858" s="107"/>
      <c r="O858" s="107">
        <f t="shared" si="80"/>
        <v>0</v>
      </c>
      <c r="P858" s="107"/>
      <c r="Q858" s="107"/>
      <c r="R858" s="107">
        <f t="shared" si="81"/>
        <v>0</v>
      </c>
      <c r="S858" s="107"/>
      <c r="T858" s="107"/>
      <c r="U858" s="107">
        <f t="shared" si="82"/>
        <v>0</v>
      </c>
      <c r="V858" s="107"/>
      <c r="W858" s="107"/>
      <c r="X858" s="107">
        <f t="shared" si="83"/>
        <v>0</v>
      </c>
      <c r="Y858" s="107"/>
      <c r="Z858" s="107"/>
      <c r="AA858" s="108">
        <f>C858+I858-L858-O858-U858-X858-R858</f>
        <v>3500000</v>
      </c>
      <c r="AB858" s="7"/>
    </row>
    <row r="859" spans="1:28" ht="15.75" hidden="1" customHeight="1" x14ac:dyDescent="0.25">
      <c r="A859" s="24">
        <v>45580</v>
      </c>
      <c r="B859" s="25" t="s">
        <v>215</v>
      </c>
      <c r="C859" s="25"/>
      <c r="D859" s="25" t="s">
        <v>52</v>
      </c>
      <c r="E859" s="25" t="s">
        <v>416</v>
      </c>
      <c r="F859" s="25">
        <v>3</v>
      </c>
      <c r="G859" s="25" t="s">
        <v>34</v>
      </c>
      <c r="H859" s="25">
        <v>65000</v>
      </c>
      <c r="I859" s="11">
        <f t="shared" si="78"/>
        <v>195000</v>
      </c>
      <c r="J859" s="26" t="s">
        <v>28</v>
      </c>
      <c r="K859" s="117"/>
      <c r="L859" s="107">
        <f t="shared" si="79"/>
        <v>0</v>
      </c>
      <c r="M859" s="107"/>
      <c r="N859" s="107"/>
      <c r="O859" s="107">
        <f t="shared" si="80"/>
        <v>0</v>
      </c>
      <c r="P859" s="107"/>
      <c r="Q859" s="107"/>
      <c r="R859" s="107">
        <f t="shared" si="81"/>
        <v>0</v>
      </c>
      <c r="S859" s="107"/>
      <c r="T859" s="107"/>
      <c r="U859" s="107">
        <f t="shared" si="82"/>
        <v>0</v>
      </c>
      <c r="V859" s="107"/>
      <c r="W859" s="107"/>
      <c r="X859" s="107">
        <f t="shared" si="83"/>
        <v>0</v>
      </c>
      <c r="Y859" s="107"/>
      <c r="Z859" s="107"/>
      <c r="AA859" s="108">
        <f>C859+I859-L859-O859-U859-X859-R859</f>
        <v>195000</v>
      </c>
      <c r="AB859" s="7"/>
    </row>
    <row r="860" spans="1:28" ht="15.75" hidden="1" customHeight="1" x14ac:dyDescent="0.25">
      <c r="A860" s="24">
        <v>45580</v>
      </c>
      <c r="B860" s="25" t="s">
        <v>215</v>
      </c>
      <c r="C860" s="25"/>
      <c r="D860" s="25" t="s">
        <v>52</v>
      </c>
      <c r="E860" s="25" t="s">
        <v>284</v>
      </c>
      <c r="F860" s="25">
        <v>3</v>
      </c>
      <c r="G860" s="25" t="s">
        <v>34</v>
      </c>
      <c r="H860" s="25">
        <v>75000</v>
      </c>
      <c r="I860" s="11">
        <f t="shared" si="78"/>
        <v>225000</v>
      </c>
      <c r="J860" s="26" t="s">
        <v>28</v>
      </c>
      <c r="K860" s="117"/>
      <c r="L860" s="107">
        <f t="shared" si="79"/>
        <v>0</v>
      </c>
      <c r="M860" s="107"/>
      <c r="N860" s="107"/>
      <c r="O860" s="107">
        <f t="shared" si="80"/>
        <v>0</v>
      </c>
      <c r="P860" s="107"/>
      <c r="Q860" s="107"/>
      <c r="R860" s="107">
        <f t="shared" si="81"/>
        <v>0</v>
      </c>
      <c r="S860" s="107"/>
      <c r="T860" s="107"/>
      <c r="U860" s="107">
        <f t="shared" si="82"/>
        <v>0</v>
      </c>
      <c r="V860" s="107"/>
      <c r="W860" s="107"/>
      <c r="X860" s="107">
        <f t="shared" si="83"/>
        <v>0</v>
      </c>
      <c r="Y860" s="107"/>
      <c r="Z860" s="107"/>
      <c r="AA860" s="108">
        <f>C860+I860-L860-O860-U860-X860-R860</f>
        <v>225000</v>
      </c>
      <c r="AB860" s="7"/>
    </row>
    <row r="861" spans="1:28" ht="15.75" hidden="1" customHeight="1" x14ac:dyDescent="0.25">
      <c r="A861" s="24">
        <v>45580</v>
      </c>
      <c r="B861" s="25" t="s">
        <v>215</v>
      </c>
      <c r="C861" s="25"/>
      <c r="D861" s="25" t="s">
        <v>52</v>
      </c>
      <c r="E861" s="25" t="s">
        <v>448</v>
      </c>
      <c r="F861" s="25">
        <v>5</v>
      </c>
      <c r="G861" s="25" t="s">
        <v>27</v>
      </c>
      <c r="H861" s="25">
        <v>115000</v>
      </c>
      <c r="I861" s="11">
        <f t="shared" si="78"/>
        <v>575000</v>
      </c>
      <c r="J861" s="26" t="s">
        <v>28</v>
      </c>
      <c r="K861" s="117"/>
      <c r="L861" s="107">
        <f t="shared" si="79"/>
        <v>0</v>
      </c>
      <c r="M861" s="107"/>
      <c r="N861" s="107"/>
      <c r="O861" s="107">
        <f t="shared" si="80"/>
        <v>0</v>
      </c>
      <c r="P861" s="107"/>
      <c r="Q861" s="107"/>
      <c r="R861" s="107">
        <f t="shared" si="81"/>
        <v>0</v>
      </c>
      <c r="S861" s="107"/>
      <c r="T861" s="107"/>
      <c r="U861" s="107">
        <f t="shared" si="82"/>
        <v>0</v>
      </c>
      <c r="V861" s="107"/>
      <c r="W861" s="107"/>
      <c r="X861" s="107">
        <f t="shared" si="83"/>
        <v>0</v>
      </c>
      <c r="Y861" s="107"/>
      <c r="Z861" s="107"/>
      <c r="AA861" s="108">
        <f>C861+I861-L861-O861-U861-X861-R861</f>
        <v>575000</v>
      </c>
      <c r="AB861" s="7"/>
    </row>
    <row r="862" spans="1:28" ht="15.75" hidden="1" customHeight="1" x14ac:dyDescent="0.25">
      <c r="A862" s="29">
        <v>45580</v>
      </c>
      <c r="B862" s="27" t="s">
        <v>190</v>
      </c>
      <c r="C862" s="27"/>
      <c r="D862" s="27" t="s">
        <v>52</v>
      </c>
      <c r="E862" s="27" t="s">
        <v>163</v>
      </c>
      <c r="F862" s="27">
        <v>1</v>
      </c>
      <c r="G862" s="27" t="s">
        <v>39</v>
      </c>
      <c r="H862" s="27">
        <v>120000</v>
      </c>
      <c r="I862" s="15">
        <f t="shared" si="78"/>
        <v>120000</v>
      </c>
      <c r="J862" s="32" t="s">
        <v>324</v>
      </c>
      <c r="K862" s="142"/>
      <c r="L862" s="136">
        <f t="shared" si="79"/>
        <v>0</v>
      </c>
      <c r="M862" s="136"/>
      <c r="N862" s="136"/>
      <c r="O862" s="136">
        <f t="shared" si="80"/>
        <v>0</v>
      </c>
      <c r="P862" s="136"/>
      <c r="Q862" s="136"/>
      <c r="R862" s="136">
        <f t="shared" si="81"/>
        <v>0</v>
      </c>
      <c r="S862" s="136"/>
      <c r="T862" s="136"/>
      <c r="U862" s="136">
        <f t="shared" si="82"/>
        <v>120000</v>
      </c>
      <c r="V862" s="136">
        <v>120000</v>
      </c>
      <c r="W862" s="136"/>
      <c r="X862" s="136">
        <f t="shared" si="83"/>
        <v>0</v>
      </c>
      <c r="Y862" s="136"/>
      <c r="Z862" s="136"/>
      <c r="AA862" s="137">
        <f>C862+I862-L862-O862-U862-X862-R862</f>
        <v>0</v>
      </c>
      <c r="AB862" s="138">
        <v>45580</v>
      </c>
    </row>
    <row r="863" spans="1:28" ht="15.75" hidden="1" customHeight="1" x14ac:dyDescent="0.25">
      <c r="A863" s="24">
        <v>45580</v>
      </c>
      <c r="B863" s="25" t="s">
        <v>176</v>
      </c>
      <c r="C863" s="25"/>
      <c r="D863" s="25" t="s">
        <v>52</v>
      </c>
      <c r="E863" s="25" t="s">
        <v>180</v>
      </c>
      <c r="F863" s="25">
        <v>2</v>
      </c>
      <c r="G863" s="25" t="s">
        <v>48</v>
      </c>
      <c r="H863" s="25">
        <v>230000</v>
      </c>
      <c r="I863" s="11">
        <f t="shared" si="78"/>
        <v>460000</v>
      </c>
      <c r="J863" s="26" t="s">
        <v>28</v>
      </c>
      <c r="K863" s="117"/>
      <c r="L863" s="107">
        <f t="shared" si="79"/>
        <v>0</v>
      </c>
      <c r="M863" s="107"/>
      <c r="N863" s="107"/>
      <c r="O863" s="107">
        <f t="shared" si="80"/>
        <v>0</v>
      </c>
      <c r="P863" s="107"/>
      <c r="Q863" s="107"/>
      <c r="R863" s="107">
        <f t="shared" si="81"/>
        <v>0</v>
      </c>
      <c r="S863" s="107"/>
      <c r="T863" s="107"/>
      <c r="U863" s="107">
        <f t="shared" si="82"/>
        <v>0</v>
      </c>
      <c r="V863" s="107"/>
      <c r="W863" s="107"/>
      <c r="X863" s="107">
        <f t="shared" si="83"/>
        <v>0</v>
      </c>
      <c r="Y863" s="107"/>
      <c r="Z863" s="107"/>
      <c r="AA863" s="108">
        <f>C863+I863-L863-O863-U863-X863-R863</f>
        <v>460000</v>
      </c>
      <c r="AB863" s="7"/>
    </row>
    <row r="864" spans="1:28" ht="15.75" hidden="1" customHeight="1" x14ac:dyDescent="0.25">
      <c r="A864" s="24">
        <v>45580</v>
      </c>
      <c r="B864" s="25" t="s">
        <v>370</v>
      </c>
      <c r="C864" s="25"/>
      <c r="D864" s="25" t="s">
        <v>52</v>
      </c>
      <c r="E864" s="25" t="s">
        <v>249</v>
      </c>
      <c r="F864" s="25">
        <v>5200</v>
      </c>
      <c r="G864" s="25" t="s">
        <v>34</v>
      </c>
      <c r="H864" s="25">
        <v>3900</v>
      </c>
      <c r="I864" s="11">
        <f t="shared" si="78"/>
        <v>20280000</v>
      </c>
      <c r="J864" s="26" t="s">
        <v>28</v>
      </c>
      <c r="K864" s="117"/>
      <c r="L864" s="107">
        <f t="shared" si="79"/>
        <v>0</v>
      </c>
      <c r="M864" s="107"/>
      <c r="N864" s="107"/>
      <c r="O864" s="107">
        <f t="shared" si="80"/>
        <v>0</v>
      </c>
      <c r="P864" s="107"/>
      <c r="Q864" s="107"/>
      <c r="R864" s="107">
        <f t="shared" si="81"/>
        <v>0</v>
      </c>
      <c r="S864" s="107"/>
      <c r="T864" s="107"/>
      <c r="U864" s="107">
        <f t="shared" si="82"/>
        <v>0</v>
      </c>
      <c r="V864" s="107"/>
      <c r="W864" s="107"/>
      <c r="X864" s="107">
        <f t="shared" si="83"/>
        <v>0</v>
      </c>
      <c r="Y864" s="107"/>
      <c r="Z864" s="107"/>
      <c r="AA864" s="108">
        <f>C864+I864-L864-O864-U864-X864-R864</f>
        <v>20280000</v>
      </c>
      <c r="AB864" s="7"/>
    </row>
    <row r="865" spans="1:28" ht="15.75" hidden="1" customHeight="1" x14ac:dyDescent="0.25">
      <c r="A865" s="29">
        <v>45580</v>
      </c>
      <c r="B865" s="27" t="s">
        <v>346</v>
      </c>
      <c r="C865" s="27"/>
      <c r="D865" s="27" t="s">
        <v>52</v>
      </c>
      <c r="E865" s="27" t="s">
        <v>58</v>
      </c>
      <c r="F865" s="27">
        <v>400</v>
      </c>
      <c r="G865" s="27" t="s">
        <v>34</v>
      </c>
      <c r="H865" s="27">
        <v>2000</v>
      </c>
      <c r="I865" s="15">
        <f t="shared" si="78"/>
        <v>800000</v>
      </c>
      <c r="J865" s="32" t="s">
        <v>312</v>
      </c>
      <c r="K865" s="142"/>
      <c r="L865" s="136">
        <f t="shared" si="79"/>
        <v>0</v>
      </c>
      <c r="M865" s="136"/>
      <c r="N865" s="136"/>
      <c r="O865" s="136">
        <f t="shared" si="80"/>
        <v>800000</v>
      </c>
      <c r="P865" s="136">
        <v>800000</v>
      </c>
      <c r="Q865" s="136"/>
      <c r="R865" s="136">
        <f t="shared" si="81"/>
        <v>0</v>
      </c>
      <c r="S865" s="136"/>
      <c r="T865" s="136"/>
      <c r="U865" s="136">
        <f t="shared" si="82"/>
        <v>0</v>
      </c>
      <c r="V865" s="136"/>
      <c r="W865" s="136"/>
      <c r="X865" s="136">
        <f t="shared" si="83"/>
        <v>0</v>
      </c>
      <c r="Y865" s="136"/>
      <c r="Z865" s="136"/>
      <c r="AA865" s="137">
        <f>C865+I865-L865-O865-U865-X865-R865</f>
        <v>0</v>
      </c>
      <c r="AB865" s="138">
        <v>45588</v>
      </c>
    </row>
    <row r="866" spans="1:28" ht="15.75" hidden="1" customHeight="1" x14ac:dyDescent="0.25">
      <c r="A866" s="24">
        <v>45580</v>
      </c>
      <c r="B866" s="25" t="s">
        <v>1046</v>
      </c>
      <c r="C866" s="25"/>
      <c r="D866" s="25" t="s">
        <v>52</v>
      </c>
      <c r="E866" s="25" t="s">
        <v>108</v>
      </c>
      <c r="F866" s="25">
        <v>2600</v>
      </c>
      <c r="G866" s="25" t="s">
        <v>34</v>
      </c>
      <c r="H866" s="25">
        <v>1900</v>
      </c>
      <c r="I866" s="11">
        <f t="shared" si="78"/>
        <v>4940000</v>
      </c>
      <c r="J866" s="31" t="s">
        <v>324</v>
      </c>
      <c r="K866" s="117"/>
      <c r="L866" s="107">
        <f t="shared" si="79"/>
        <v>0</v>
      </c>
      <c r="M866" s="107"/>
      <c r="N866" s="107"/>
      <c r="O866" s="107">
        <f t="shared" si="80"/>
        <v>380000</v>
      </c>
      <c r="P866" s="107">
        <v>380000</v>
      </c>
      <c r="Q866" s="107"/>
      <c r="R866" s="107">
        <f t="shared" si="81"/>
        <v>0</v>
      </c>
      <c r="S866" s="107"/>
      <c r="T866" s="107"/>
      <c r="U866" s="107">
        <f t="shared" si="82"/>
        <v>4560000</v>
      </c>
      <c r="V866" s="107">
        <v>4560000</v>
      </c>
      <c r="W866" s="107"/>
      <c r="X866" s="107">
        <f t="shared" si="83"/>
        <v>0</v>
      </c>
      <c r="Y866" s="107"/>
      <c r="Z866" s="107"/>
      <c r="AA866" s="108">
        <f>C866+I866-L866-O866-U866-X866-R866</f>
        <v>0</v>
      </c>
      <c r="AB866" s="7">
        <v>45584</v>
      </c>
    </row>
    <row r="867" spans="1:28" ht="15.75" hidden="1" customHeight="1" x14ac:dyDescent="0.25">
      <c r="A867" s="24">
        <v>45580</v>
      </c>
      <c r="B867" s="25" t="s">
        <v>1193</v>
      </c>
      <c r="C867" s="25"/>
      <c r="D867" s="25" t="s">
        <v>52</v>
      </c>
      <c r="E867" s="25" t="s">
        <v>454</v>
      </c>
      <c r="F867" s="25">
        <v>10</v>
      </c>
      <c r="G867" s="25" t="s">
        <v>125</v>
      </c>
      <c r="H867" s="25">
        <v>55000</v>
      </c>
      <c r="I867" s="11">
        <f t="shared" si="78"/>
        <v>550000</v>
      </c>
      <c r="J867" s="31" t="s">
        <v>312</v>
      </c>
      <c r="K867" s="117"/>
      <c r="L867" s="107">
        <f t="shared" si="79"/>
        <v>0</v>
      </c>
      <c r="M867" s="107"/>
      <c r="N867" s="107"/>
      <c r="O867" s="107">
        <f t="shared" si="80"/>
        <v>550000</v>
      </c>
      <c r="P867" s="107">
        <v>550000</v>
      </c>
      <c r="Q867" s="107"/>
      <c r="R867" s="107">
        <f t="shared" si="81"/>
        <v>0</v>
      </c>
      <c r="S867" s="107"/>
      <c r="T867" s="107"/>
      <c r="U867" s="107">
        <f t="shared" si="82"/>
        <v>0</v>
      </c>
      <c r="V867" s="107"/>
      <c r="W867" s="107"/>
      <c r="X867" s="107">
        <f t="shared" si="83"/>
        <v>0</v>
      </c>
      <c r="Y867" s="107"/>
      <c r="Z867" s="107"/>
      <c r="AA867" s="108">
        <f>C867+I867-L867-O867-U867-X867-R867</f>
        <v>0</v>
      </c>
      <c r="AB867" s="7">
        <v>45580</v>
      </c>
    </row>
    <row r="868" spans="1:28" ht="15.75" hidden="1" customHeight="1" x14ac:dyDescent="0.25">
      <c r="A868" s="24">
        <v>45580</v>
      </c>
      <c r="B868" s="25" t="s">
        <v>672</v>
      </c>
      <c r="C868" s="25"/>
      <c r="D868" s="25" t="s">
        <v>52</v>
      </c>
      <c r="E868" s="25" t="s">
        <v>138</v>
      </c>
      <c r="F868" s="25">
        <v>500</v>
      </c>
      <c r="G868" s="25" t="s">
        <v>34</v>
      </c>
      <c r="H868" s="25">
        <v>1390</v>
      </c>
      <c r="I868" s="11">
        <f t="shared" si="78"/>
        <v>695000</v>
      </c>
      <c r="J868" s="31" t="s">
        <v>324</v>
      </c>
      <c r="K868" s="117"/>
      <c r="L868" s="107">
        <f t="shared" si="79"/>
        <v>0</v>
      </c>
      <c r="M868" s="107"/>
      <c r="N868" s="107"/>
      <c r="O868" s="107">
        <f t="shared" si="80"/>
        <v>0</v>
      </c>
      <c r="P868" s="107"/>
      <c r="Q868" s="107"/>
      <c r="R868" s="107">
        <f t="shared" si="81"/>
        <v>0</v>
      </c>
      <c r="S868" s="107"/>
      <c r="T868" s="107"/>
      <c r="U868" s="107">
        <f t="shared" si="82"/>
        <v>695000</v>
      </c>
      <c r="V868" s="107">
        <v>695000</v>
      </c>
      <c r="W868" s="107"/>
      <c r="X868" s="107">
        <f t="shared" si="83"/>
        <v>0</v>
      </c>
      <c r="Y868" s="107"/>
      <c r="Z868" s="107"/>
      <c r="AA868" s="108">
        <f>C868+I868-L868-O868-U868-X868-R868</f>
        <v>0</v>
      </c>
      <c r="AB868" s="7">
        <v>45580</v>
      </c>
    </row>
    <row r="869" spans="1:28" ht="15.75" hidden="1" customHeight="1" x14ac:dyDescent="0.25">
      <c r="A869" s="24">
        <v>45580</v>
      </c>
      <c r="B869" s="25" t="s">
        <v>226</v>
      </c>
      <c r="C869" s="25"/>
      <c r="D869" s="25" t="s">
        <v>52</v>
      </c>
      <c r="E869" s="25" t="s">
        <v>64</v>
      </c>
      <c r="F869" s="25">
        <v>100</v>
      </c>
      <c r="G869" s="25" t="s">
        <v>39</v>
      </c>
      <c r="H869" s="25">
        <v>55000</v>
      </c>
      <c r="I869" s="11">
        <f t="shared" si="78"/>
        <v>5500000</v>
      </c>
      <c r="J869" s="26" t="s">
        <v>28</v>
      </c>
      <c r="K869" s="117"/>
      <c r="L869" s="107">
        <f t="shared" si="79"/>
        <v>0</v>
      </c>
      <c r="M869" s="107"/>
      <c r="N869" s="107"/>
      <c r="O869" s="107">
        <f t="shared" si="80"/>
        <v>0</v>
      </c>
      <c r="P869" s="107"/>
      <c r="Q869" s="107"/>
      <c r="R869" s="107">
        <f t="shared" si="81"/>
        <v>0</v>
      </c>
      <c r="S869" s="107"/>
      <c r="T869" s="107"/>
      <c r="U869" s="107">
        <f t="shared" si="82"/>
        <v>0</v>
      </c>
      <c r="V869" s="107"/>
      <c r="W869" s="107"/>
      <c r="X869" s="107">
        <f t="shared" si="83"/>
        <v>0</v>
      </c>
      <c r="Y869" s="107"/>
      <c r="Z869" s="107"/>
      <c r="AA869" s="108">
        <f>C869+I869-L869-O869-U869-X869-R869</f>
        <v>5500000</v>
      </c>
      <c r="AB869" s="7"/>
    </row>
    <row r="870" spans="1:28" ht="15.75" hidden="1" customHeight="1" x14ac:dyDescent="0.25">
      <c r="A870" s="29">
        <v>45580</v>
      </c>
      <c r="B870" s="27" t="s">
        <v>1597</v>
      </c>
      <c r="C870" s="27"/>
      <c r="D870" s="27" t="s">
        <v>52</v>
      </c>
      <c r="E870" s="27" t="s">
        <v>192</v>
      </c>
      <c r="F870" s="27">
        <v>400</v>
      </c>
      <c r="G870" s="27" t="s">
        <v>34</v>
      </c>
      <c r="H870" s="27">
        <v>2500</v>
      </c>
      <c r="I870" s="15">
        <f t="shared" si="78"/>
        <v>1000000</v>
      </c>
      <c r="J870" s="32" t="s">
        <v>324</v>
      </c>
      <c r="K870" s="142"/>
      <c r="L870" s="136">
        <f t="shared" si="79"/>
        <v>1000000</v>
      </c>
      <c r="M870" s="136">
        <v>1000000</v>
      </c>
      <c r="N870" s="136"/>
      <c r="O870" s="136">
        <f t="shared" si="80"/>
        <v>0</v>
      </c>
      <c r="P870" s="136"/>
      <c r="Q870" s="136"/>
      <c r="R870" s="136">
        <f t="shared" si="81"/>
        <v>0</v>
      </c>
      <c r="S870" s="136"/>
      <c r="T870" s="136"/>
      <c r="U870" s="136">
        <f t="shared" si="82"/>
        <v>0</v>
      </c>
      <c r="V870" s="136"/>
      <c r="W870" s="136"/>
      <c r="X870" s="136">
        <f t="shared" si="83"/>
        <v>0</v>
      </c>
      <c r="Y870" s="136"/>
      <c r="Z870" s="136"/>
      <c r="AA870" s="137">
        <f>C870+I870-L870-O870-U870-X870-R870</f>
        <v>0</v>
      </c>
      <c r="AB870" s="138">
        <v>45589</v>
      </c>
    </row>
    <row r="871" spans="1:28" ht="15.75" hidden="1" customHeight="1" x14ac:dyDescent="0.25">
      <c r="A871" s="24">
        <v>45580</v>
      </c>
      <c r="B871" s="25" t="s">
        <v>568</v>
      </c>
      <c r="C871" s="25"/>
      <c r="D871" s="25" t="s">
        <v>52</v>
      </c>
      <c r="E871" s="25" t="s">
        <v>240</v>
      </c>
      <c r="F871" s="25">
        <v>1</v>
      </c>
      <c r="G871" s="25" t="s">
        <v>39</v>
      </c>
      <c r="H871" s="25">
        <v>300000</v>
      </c>
      <c r="I871" s="11">
        <f t="shared" si="78"/>
        <v>300000</v>
      </c>
      <c r="J871" s="31" t="s">
        <v>324</v>
      </c>
      <c r="K871" s="117"/>
      <c r="L871" s="107">
        <f t="shared" si="79"/>
        <v>0</v>
      </c>
      <c r="M871" s="107"/>
      <c r="N871" s="107"/>
      <c r="O871" s="107">
        <f t="shared" si="80"/>
        <v>0</v>
      </c>
      <c r="P871" s="107"/>
      <c r="Q871" s="107"/>
      <c r="R871" s="107">
        <f t="shared" si="81"/>
        <v>0</v>
      </c>
      <c r="S871" s="107"/>
      <c r="T871" s="107"/>
      <c r="U871" s="107">
        <f t="shared" si="82"/>
        <v>300000</v>
      </c>
      <c r="V871" s="107">
        <v>300000</v>
      </c>
      <c r="W871" s="107"/>
      <c r="X871" s="107">
        <f t="shared" si="83"/>
        <v>0</v>
      </c>
      <c r="Y871" s="107"/>
      <c r="Z871" s="107"/>
      <c r="AA871" s="108">
        <f>C871+I871-L871-O871-U871-X871-R871</f>
        <v>0</v>
      </c>
      <c r="AB871" s="7">
        <v>45580</v>
      </c>
    </row>
    <row r="872" spans="1:28" ht="15.75" hidden="1" customHeight="1" x14ac:dyDescent="0.25">
      <c r="A872" s="24">
        <v>45580</v>
      </c>
      <c r="B872" s="25" t="s">
        <v>1992</v>
      </c>
      <c r="C872" s="25"/>
      <c r="D872" s="25" t="s">
        <v>52</v>
      </c>
      <c r="E872" s="25" t="s">
        <v>135</v>
      </c>
      <c r="F872" s="25">
        <v>10</v>
      </c>
      <c r="G872" s="25" t="s">
        <v>48</v>
      </c>
      <c r="H872" s="25">
        <v>150000</v>
      </c>
      <c r="I872" s="11">
        <f t="shared" si="78"/>
        <v>1500000</v>
      </c>
      <c r="J872" s="31" t="s">
        <v>324</v>
      </c>
      <c r="K872" s="117"/>
      <c r="L872" s="107">
        <f t="shared" si="79"/>
        <v>0</v>
      </c>
      <c r="M872" s="107"/>
      <c r="N872" s="107"/>
      <c r="O872" s="107">
        <f t="shared" si="80"/>
        <v>0</v>
      </c>
      <c r="P872" s="107"/>
      <c r="Q872" s="107"/>
      <c r="R872" s="107">
        <f t="shared" si="81"/>
        <v>0</v>
      </c>
      <c r="S872" s="107"/>
      <c r="T872" s="107"/>
      <c r="U872" s="107">
        <f t="shared" si="82"/>
        <v>1500000</v>
      </c>
      <c r="V872" s="107">
        <v>1500000</v>
      </c>
      <c r="W872" s="107"/>
      <c r="X872" s="107">
        <f t="shared" si="83"/>
        <v>0</v>
      </c>
      <c r="Y872" s="107"/>
      <c r="Z872" s="107"/>
      <c r="AA872" s="108">
        <f>C872+I872-L872-O872-U872-X872-R872</f>
        <v>0</v>
      </c>
      <c r="AB872" s="7">
        <v>45586</v>
      </c>
    </row>
    <row r="873" spans="1:28" ht="15.75" hidden="1" customHeight="1" x14ac:dyDescent="0.25">
      <c r="A873" s="24">
        <v>45580</v>
      </c>
      <c r="B873" s="25" t="s">
        <v>451</v>
      </c>
      <c r="C873" s="25"/>
      <c r="D873" s="25" t="s">
        <v>52</v>
      </c>
      <c r="E873" s="25" t="s">
        <v>108</v>
      </c>
      <c r="F873" s="25">
        <v>25</v>
      </c>
      <c r="G873" s="25" t="s">
        <v>34</v>
      </c>
      <c r="H873" s="25">
        <v>2000</v>
      </c>
      <c r="I873" s="11">
        <f t="shared" si="78"/>
        <v>50000</v>
      </c>
      <c r="J873" s="31" t="s">
        <v>324</v>
      </c>
      <c r="K873" s="117"/>
      <c r="L873" s="107">
        <f t="shared" si="79"/>
        <v>0</v>
      </c>
      <c r="M873" s="107"/>
      <c r="N873" s="107"/>
      <c r="O873" s="107">
        <f t="shared" si="80"/>
        <v>0</v>
      </c>
      <c r="P873" s="107"/>
      <c r="Q873" s="107"/>
      <c r="R873" s="107">
        <f t="shared" si="81"/>
        <v>0</v>
      </c>
      <c r="S873" s="107"/>
      <c r="T873" s="107"/>
      <c r="U873" s="107">
        <f t="shared" si="82"/>
        <v>50000</v>
      </c>
      <c r="V873" s="107">
        <v>50000</v>
      </c>
      <c r="W873" s="107"/>
      <c r="X873" s="107">
        <f t="shared" si="83"/>
        <v>0</v>
      </c>
      <c r="Y873" s="107"/>
      <c r="Z873" s="107"/>
      <c r="AA873" s="108">
        <f>C873+I873-L873-O873-U873-X873-R873</f>
        <v>0</v>
      </c>
      <c r="AB873" s="7">
        <v>45580</v>
      </c>
    </row>
    <row r="874" spans="1:28" ht="15.75" hidden="1" customHeight="1" x14ac:dyDescent="0.25">
      <c r="A874" s="24">
        <v>45580</v>
      </c>
      <c r="B874" s="25" t="s">
        <v>451</v>
      </c>
      <c r="C874" s="25"/>
      <c r="D874" s="25" t="s">
        <v>52</v>
      </c>
      <c r="E874" s="25" t="s">
        <v>348</v>
      </c>
      <c r="F874" s="25">
        <v>200</v>
      </c>
      <c r="G874" s="25" t="s">
        <v>34</v>
      </c>
      <c r="H874" s="25">
        <v>1150</v>
      </c>
      <c r="I874" s="11">
        <f t="shared" si="78"/>
        <v>230000</v>
      </c>
      <c r="J874" s="31" t="s">
        <v>324</v>
      </c>
      <c r="K874" s="117"/>
      <c r="L874" s="107">
        <f t="shared" si="79"/>
        <v>0</v>
      </c>
      <c r="M874" s="107"/>
      <c r="N874" s="107"/>
      <c r="O874" s="107">
        <f t="shared" si="80"/>
        <v>0</v>
      </c>
      <c r="P874" s="107"/>
      <c r="Q874" s="107"/>
      <c r="R874" s="107">
        <f t="shared" si="81"/>
        <v>0</v>
      </c>
      <c r="S874" s="107"/>
      <c r="T874" s="107"/>
      <c r="U874" s="107">
        <f t="shared" si="82"/>
        <v>230000</v>
      </c>
      <c r="V874" s="107">
        <v>230000</v>
      </c>
      <c r="W874" s="107"/>
      <c r="X874" s="107">
        <f t="shared" si="83"/>
        <v>0</v>
      </c>
      <c r="Y874" s="107"/>
      <c r="Z874" s="107"/>
      <c r="AA874" s="108">
        <f>C874+I874-L874-O874-U874-X874-R874</f>
        <v>0</v>
      </c>
      <c r="AB874" s="7">
        <v>45580</v>
      </c>
    </row>
    <row r="875" spans="1:28" ht="15.75" hidden="1" customHeight="1" x14ac:dyDescent="0.25">
      <c r="A875" s="24">
        <v>45581</v>
      </c>
      <c r="B875" s="25" t="s">
        <v>1001</v>
      </c>
      <c r="C875" s="25"/>
      <c r="D875" s="25" t="s">
        <v>52</v>
      </c>
      <c r="E875" s="25" t="s">
        <v>81</v>
      </c>
      <c r="F875" s="25">
        <v>23</v>
      </c>
      <c r="G875" s="25" t="s">
        <v>39</v>
      </c>
      <c r="H875" s="25">
        <v>46000</v>
      </c>
      <c r="I875" s="11">
        <f t="shared" si="78"/>
        <v>1058000</v>
      </c>
      <c r="J875" s="31" t="s">
        <v>324</v>
      </c>
      <c r="K875" s="117"/>
      <c r="L875" s="107">
        <f t="shared" si="79"/>
        <v>1058000</v>
      </c>
      <c r="M875" s="107">
        <v>1058000</v>
      </c>
      <c r="N875" s="107"/>
      <c r="O875" s="107">
        <f t="shared" si="80"/>
        <v>0</v>
      </c>
      <c r="P875" s="107"/>
      <c r="Q875" s="107"/>
      <c r="R875" s="107">
        <f t="shared" si="81"/>
        <v>0</v>
      </c>
      <c r="S875" s="107"/>
      <c r="T875" s="107"/>
      <c r="U875" s="107">
        <f t="shared" si="82"/>
        <v>0</v>
      </c>
      <c r="V875" s="107"/>
      <c r="W875" s="107"/>
      <c r="X875" s="107">
        <f t="shared" si="83"/>
        <v>0</v>
      </c>
      <c r="Y875" s="107"/>
      <c r="Z875" s="107"/>
      <c r="AA875" s="108">
        <f>C875+I875-L875-O875-U875-X875-R875</f>
        <v>0</v>
      </c>
      <c r="AB875" s="7">
        <v>45581</v>
      </c>
    </row>
    <row r="876" spans="1:28" ht="15.75" hidden="1" customHeight="1" x14ac:dyDescent="0.25">
      <c r="A876" s="24">
        <v>45581</v>
      </c>
      <c r="B876" s="25" t="s">
        <v>1001</v>
      </c>
      <c r="C876" s="25"/>
      <c r="D876" s="25" t="s">
        <v>52</v>
      </c>
      <c r="E876" s="25" t="s">
        <v>137</v>
      </c>
      <c r="F876" s="25">
        <v>19</v>
      </c>
      <c r="G876" s="25" t="s">
        <v>39</v>
      </c>
      <c r="H876" s="25">
        <v>46000</v>
      </c>
      <c r="I876" s="11">
        <f t="shared" si="78"/>
        <v>874000</v>
      </c>
      <c r="J876" s="31" t="s">
        <v>324</v>
      </c>
      <c r="K876" s="117"/>
      <c r="L876" s="107">
        <f t="shared" si="79"/>
        <v>874000</v>
      </c>
      <c r="M876" s="107">
        <v>874000</v>
      </c>
      <c r="N876" s="107"/>
      <c r="O876" s="107">
        <f t="shared" si="80"/>
        <v>0</v>
      </c>
      <c r="P876" s="107"/>
      <c r="Q876" s="107"/>
      <c r="R876" s="107">
        <f t="shared" si="81"/>
        <v>0</v>
      </c>
      <c r="S876" s="107"/>
      <c r="T876" s="107"/>
      <c r="U876" s="107">
        <f t="shared" si="82"/>
        <v>0</v>
      </c>
      <c r="V876" s="107"/>
      <c r="W876" s="107"/>
      <c r="X876" s="107">
        <f t="shared" si="83"/>
        <v>0</v>
      </c>
      <c r="Y876" s="107"/>
      <c r="Z876" s="107"/>
      <c r="AA876" s="108">
        <f>C876+I876-L876-O876-U876-X876-R876</f>
        <v>0</v>
      </c>
      <c r="AB876" s="7">
        <v>45581</v>
      </c>
    </row>
    <row r="877" spans="1:28" ht="15.75" hidden="1" customHeight="1" x14ac:dyDescent="0.25">
      <c r="A877" s="24">
        <v>45581</v>
      </c>
      <c r="B877" s="25" t="s">
        <v>98</v>
      </c>
      <c r="C877" s="25"/>
      <c r="D877" s="25" t="s">
        <v>52</v>
      </c>
      <c r="E877" s="25" t="s">
        <v>363</v>
      </c>
      <c r="F877" s="25">
        <v>10</v>
      </c>
      <c r="G877" s="25" t="s">
        <v>48</v>
      </c>
      <c r="H877" s="25">
        <v>230000</v>
      </c>
      <c r="I877" s="11">
        <f t="shared" si="78"/>
        <v>2300000</v>
      </c>
      <c r="J877" s="26" t="s">
        <v>28</v>
      </c>
      <c r="K877" s="117"/>
      <c r="L877" s="107">
        <f t="shared" si="79"/>
        <v>0</v>
      </c>
      <c r="M877" s="107"/>
      <c r="N877" s="107"/>
      <c r="O877" s="107">
        <f t="shared" si="80"/>
        <v>0</v>
      </c>
      <c r="P877" s="107"/>
      <c r="Q877" s="107"/>
      <c r="R877" s="107">
        <f t="shared" si="81"/>
        <v>0</v>
      </c>
      <c r="S877" s="107"/>
      <c r="T877" s="107"/>
      <c r="U877" s="107">
        <f t="shared" si="82"/>
        <v>0</v>
      </c>
      <c r="V877" s="107"/>
      <c r="W877" s="107"/>
      <c r="X877" s="107">
        <f t="shared" si="83"/>
        <v>0</v>
      </c>
      <c r="Y877" s="107"/>
      <c r="Z877" s="107"/>
      <c r="AA877" s="108">
        <f>C877+I877-L877-O877-U877-X877-R877</f>
        <v>2300000</v>
      </c>
      <c r="AB877" s="7"/>
    </row>
    <row r="878" spans="1:28" ht="15.75" hidden="1" customHeight="1" x14ac:dyDescent="0.25">
      <c r="A878" s="29">
        <v>45581</v>
      </c>
      <c r="B878" s="27" t="s">
        <v>702</v>
      </c>
      <c r="C878" s="27"/>
      <c r="D878" s="27" t="s">
        <v>52</v>
      </c>
      <c r="E878" s="27" t="s">
        <v>58</v>
      </c>
      <c r="F878" s="27">
        <v>1000</v>
      </c>
      <c r="G878" s="27" t="s">
        <v>34</v>
      </c>
      <c r="H878" s="27">
        <v>2000</v>
      </c>
      <c r="I878" s="15">
        <f t="shared" si="78"/>
        <v>2000000</v>
      </c>
      <c r="J878" s="32" t="s">
        <v>312</v>
      </c>
      <c r="K878" s="142" t="s">
        <v>2068</v>
      </c>
      <c r="L878" s="136">
        <f t="shared" si="79"/>
        <v>0</v>
      </c>
      <c r="M878" s="136"/>
      <c r="N878" s="136"/>
      <c r="O878" s="136">
        <f t="shared" si="80"/>
        <v>2000000</v>
      </c>
      <c r="P878" s="136">
        <v>2000000</v>
      </c>
      <c r="Q878" s="136"/>
      <c r="R878" s="136">
        <f t="shared" si="81"/>
        <v>0</v>
      </c>
      <c r="S878" s="136"/>
      <c r="T878" s="136"/>
      <c r="U878" s="136">
        <f t="shared" si="82"/>
        <v>0</v>
      </c>
      <c r="V878" s="136"/>
      <c r="W878" s="136"/>
      <c r="X878" s="136">
        <f t="shared" si="83"/>
        <v>0</v>
      </c>
      <c r="Y878" s="136"/>
      <c r="Z878" s="136"/>
      <c r="AA878" s="137">
        <f>C878+I878-L878-O878-U878-X878-R878</f>
        <v>0</v>
      </c>
      <c r="AB878" s="138">
        <v>45586</v>
      </c>
    </row>
    <row r="879" spans="1:28" ht="15.75" hidden="1" customHeight="1" x14ac:dyDescent="0.25">
      <c r="A879" s="24">
        <v>45581</v>
      </c>
      <c r="B879" s="25" t="s">
        <v>702</v>
      </c>
      <c r="C879" s="25"/>
      <c r="D879" s="25" t="s">
        <v>52</v>
      </c>
      <c r="E879" s="25" t="s">
        <v>498</v>
      </c>
      <c r="F879" s="25">
        <v>1</v>
      </c>
      <c r="G879" s="25" t="s">
        <v>48</v>
      </c>
      <c r="H879" s="25">
        <v>450000</v>
      </c>
      <c r="I879" s="11">
        <f t="shared" ref="I879:I942" si="84">F879*H879</f>
        <v>450000</v>
      </c>
      <c r="J879" s="31" t="s">
        <v>312</v>
      </c>
      <c r="K879" s="117" t="s">
        <v>2067</v>
      </c>
      <c r="L879" s="107">
        <f t="shared" ref="L879:L903" si="85">M879+N879</f>
        <v>0</v>
      </c>
      <c r="M879" s="107"/>
      <c r="N879" s="107"/>
      <c r="O879" s="107">
        <f t="shared" ref="O879:O942" si="86">P879+Q879</f>
        <v>450000</v>
      </c>
      <c r="P879" s="107">
        <v>450000</v>
      </c>
      <c r="Q879" s="107"/>
      <c r="R879" s="107">
        <f t="shared" ref="R879:R942" si="87">S879+T879</f>
        <v>0</v>
      </c>
      <c r="S879" s="107"/>
      <c r="T879" s="107"/>
      <c r="U879" s="107">
        <f t="shared" ref="U879:U942" si="88">V879+W879</f>
        <v>0</v>
      </c>
      <c r="V879" s="107"/>
      <c r="W879" s="107"/>
      <c r="X879" s="107">
        <f t="shared" ref="X879:X942" si="89">Y879+Z879</f>
        <v>0</v>
      </c>
      <c r="Y879" s="107"/>
      <c r="Z879" s="107"/>
      <c r="AA879" s="108">
        <f>C879+I879-L879-O879-U879-X879-R879</f>
        <v>0</v>
      </c>
      <c r="AB879" s="7">
        <v>45586</v>
      </c>
    </row>
    <row r="880" spans="1:28" ht="15.75" hidden="1" customHeight="1" x14ac:dyDescent="0.25">
      <c r="A880" s="24">
        <v>45581</v>
      </c>
      <c r="B880" s="25" t="s">
        <v>359</v>
      </c>
      <c r="C880" s="25"/>
      <c r="D880" s="25" t="s">
        <v>52</v>
      </c>
      <c r="E880" s="25" t="s">
        <v>128</v>
      </c>
      <c r="F880" s="25">
        <v>25</v>
      </c>
      <c r="G880" s="25" t="s">
        <v>39</v>
      </c>
      <c r="H880" s="25">
        <v>125000</v>
      </c>
      <c r="I880" s="11">
        <f t="shared" si="84"/>
        <v>3125000</v>
      </c>
      <c r="J880" s="26" t="s">
        <v>28</v>
      </c>
      <c r="K880" s="117"/>
      <c r="L880" s="107">
        <f t="shared" si="85"/>
        <v>0</v>
      </c>
      <c r="M880" s="107"/>
      <c r="N880" s="107"/>
      <c r="O880" s="107">
        <f t="shared" si="86"/>
        <v>0</v>
      </c>
      <c r="P880" s="107"/>
      <c r="Q880" s="107"/>
      <c r="R880" s="107">
        <f t="shared" si="87"/>
        <v>0</v>
      </c>
      <c r="S880" s="107"/>
      <c r="T880" s="107"/>
      <c r="U880" s="107">
        <f t="shared" si="88"/>
        <v>0</v>
      </c>
      <c r="V880" s="107"/>
      <c r="W880" s="107"/>
      <c r="X880" s="107">
        <f t="shared" si="89"/>
        <v>0</v>
      </c>
      <c r="Y880" s="107"/>
      <c r="Z880" s="107"/>
      <c r="AA880" s="108">
        <f>C880+I880-L880-O880-U880-X880-R880</f>
        <v>3125000</v>
      </c>
      <c r="AB880" s="7"/>
    </row>
    <row r="881" spans="1:28" ht="15.75" customHeight="1" x14ac:dyDescent="0.25">
      <c r="A881" s="29">
        <v>45581</v>
      </c>
      <c r="B881" s="27" t="s">
        <v>205</v>
      </c>
      <c r="C881" s="27"/>
      <c r="D881" s="27" t="s">
        <v>52</v>
      </c>
      <c r="E881" s="27" t="s">
        <v>120</v>
      </c>
      <c r="F881" s="27">
        <v>49.6</v>
      </c>
      <c r="G881" s="27" t="s">
        <v>39</v>
      </c>
      <c r="H881" s="27">
        <v>47000</v>
      </c>
      <c r="I881" s="15">
        <f t="shared" si="84"/>
        <v>2331200</v>
      </c>
      <c r="J881" s="32" t="s">
        <v>312</v>
      </c>
      <c r="K881" s="142" t="s">
        <v>2081</v>
      </c>
      <c r="L881" s="136">
        <f t="shared" si="85"/>
        <v>0</v>
      </c>
      <c r="M881" s="136"/>
      <c r="N881" s="136"/>
      <c r="O881" s="136">
        <f t="shared" si="86"/>
        <v>2331200</v>
      </c>
      <c r="P881" s="156">
        <v>2331200</v>
      </c>
      <c r="Q881" s="136"/>
      <c r="R881" s="136">
        <f t="shared" si="87"/>
        <v>0</v>
      </c>
      <c r="S881" s="136"/>
      <c r="T881" s="136"/>
      <c r="U881" s="136">
        <f t="shared" si="88"/>
        <v>0</v>
      </c>
      <c r="V881" s="136"/>
      <c r="W881" s="136"/>
      <c r="X881" s="136">
        <f t="shared" si="89"/>
        <v>0</v>
      </c>
      <c r="Y881" s="136"/>
      <c r="Z881" s="136"/>
      <c r="AA881" s="137">
        <f>C881+I881-L881-O881-U881-X881-R881</f>
        <v>0</v>
      </c>
      <c r="AB881" s="138">
        <v>45594</v>
      </c>
    </row>
    <row r="882" spans="1:28" ht="15.75" customHeight="1" x14ac:dyDescent="0.25">
      <c r="A882" s="24">
        <v>45581</v>
      </c>
      <c r="B882" s="25" t="s">
        <v>205</v>
      </c>
      <c r="C882" s="25"/>
      <c r="D882" s="25" t="s">
        <v>52</v>
      </c>
      <c r="E882" s="25" t="s">
        <v>81</v>
      </c>
      <c r="F882" s="25">
        <v>47.1</v>
      </c>
      <c r="G882" s="25" t="s">
        <v>39</v>
      </c>
      <c r="H882" s="25">
        <v>47000</v>
      </c>
      <c r="I882" s="11">
        <f t="shared" si="84"/>
        <v>2213700</v>
      </c>
      <c r="J882" s="31" t="s">
        <v>312</v>
      </c>
      <c r="K882" s="117" t="s">
        <v>2081</v>
      </c>
      <c r="L882" s="107">
        <f t="shared" si="85"/>
        <v>0</v>
      </c>
      <c r="M882" s="107"/>
      <c r="N882" s="107"/>
      <c r="O882" s="107">
        <f t="shared" si="86"/>
        <v>2213700</v>
      </c>
      <c r="P882" s="151">
        <v>2213700</v>
      </c>
      <c r="Q882" s="107"/>
      <c r="R882" s="107">
        <f t="shared" si="87"/>
        <v>0</v>
      </c>
      <c r="S882" s="107"/>
      <c r="T882" s="107"/>
      <c r="U882" s="107">
        <f t="shared" si="88"/>
        <v>0</v>
      </c>
      <c r="V882" s="107"/>
      <c r="W882" s="107"/>
      <c r="X882" s="107">
        <f t="shared" si="89"/>
        <v>0</v>
      </c>
      <c r="Y882" s="107"/>
      <c r="Z882" s="107"/>
      <c r="AA882" s="108">
        <f>C882+I882-L882-O882-U882-X882-R882</f>
        <v>0</v>
      </c>
      <c r="AB882" s="7">
        <v>45594</v>
      </c>
    </row>
    <row r="883" spans="1:28" ht="15.75" customHeight="1" x14ac:dyDescent="0.25">
      <c r="A883" s="24">
        <v>45581</v>
      </c>
      <c r="B883" s="25" t="s">
        <v>205</v>
      </c>
      <c r="C883" s="25"/>
      <c r="D883" s="25" t="s">
        <v>52</v>
      </c>
      <c r="E883" s="25" t="s">
        <v>299</v>
      </c>
      <c r="F883" s="25">
        <v>33</v>
      </c>
      <c r="G883" s="25" t="s">
        <v>39</v>
      </c>
      <c r="H883" s="25">
        <v>47000</v>
      </c>
      <c r="I883" s="11">
        <f t="shared" si="84"/>
        <v>1551000</v>
      </c>
      <c r="J883" s="31" t="s">
        <v>312</v>
      </c>
      <c r="K883" s="117" t="s">
        <v>2081</v>
      </c>
      <c r="L883" s="107">
        <f t="shared" si="85"/>
        <v>0</v>
      </c>
      <c r="M883" s="107"/>
      <c r="N883" s="107"/>
      <c r="O883" s="107">
        <f t="shared" si="86"/>
        <v>1551000</v>
      </c>
      <c r="P883" s="151">
        <v>1551000</v>
      </c>
      <c r="Q883" s="107"/>
      <c r="R883" s="107">
        <f t="shared" si="87"/>
        <v>0</v>
      </c>
      <c r="S883" s="107"/>
      <c r="T883" s="107"/>
      <c r="U883" s="107">
        <f t="shared" si="88"/>
        <v>0</v>
      </c>
      <c r="V883" s="107"/>
      <c r="W883" s="107"/>
      <c r="X883" s="107">
        <f t="shared" si="89"/>
        <v>0</v>
      </c>
      <c r="Y883" s="107"/>
      <c r="Z883" s="107"/>
      <c r="AA883" s="108">
        <f>C883+I883-L883-O883-U883-X883-R883</f>
        <v>0</v>
      </c>
      <c r="AB883" s="7">
        <v>45594</v>
      </c>
    </row>
    <row r="884" spans="1:28" ht="15.75" customHeight="1" x14ac:dyDescent="0.25">
      <c r="A884" s="24">
        <v>45581</v>
      </c>
      <c r="B884" s="25" t="s">
        <v>205</v>
      </c>
      <c r="C884" s="25"/>
      <c r="D884" s="25" t="s">
        <v>52</v>
      </c>
      <c r="E884" s="25" t="s">
        <v>782</v>
      </c>
      <c r="F884" s="25">
        <v>1000</v>
      </c>
      <c r="G884" s="25" t="s">
        <v>34</v>
      </c>
      <c r="H884" s="25">
        <v>3920</v>
      </c>
      <c r="I884" s="11">
        <f t="shared" si="84"/>
        <v>3920000</v>
      </c>
      <c r="J884" s="31" t="s">
        <v>312</v>
      </c>
      <c r="K884" s="117" t="s">
        <v>2081</v>
      </c>
      <c r="L884" s="107">
        <f t="shared" si="85"/>
        <v>0</v>
      </c>
      <c r="M884" s="107"/>
      <c r="N884" s="107"/>
      <c r="O884" s="107">
        <f t="shared" si="86"/>
        <v>3920000</v>
      </c>
      <c r="P884" s="151">
        <v>3920000</v>
      </c>
      <c r="Q884" s="107"/>
      <c r="R884" s="107">
        <f t="shared" si="87"/>
        <v>0</v>
      </c>
      <c r="S884" s="107"/>
      <c r="T884" s="107"/>
      <c r="U884" s="107">
        <f t="shared" si="88"/>
        <v>0</v>
      </c>
      <c r="V884" s="107"/>
      <c r="W884" s="107"/>
      <c r="X884" s="107">
        <f t="shared" si="89"/>
        <v>0</v>
      </c>
      <c r="Y884" s="107"/>
      <c r="Z884" s="107"/>
      <c r="AA884" s="108">
        <f>C884+I884-L884-O884-U884-X884-R884</f>
        <v>0</v>
      </c>
      <c r="AB884" s="7">
        <v>45594</v>
      </c>
    </row>
    <row r="885" spans="1:28" ht="15.75" hidden="1" customHeight="1" x14ac:dyDescent="0.25">
      <c r="A885" s="24">
        <v>45581</v>
      </c>
      <c r="B885" s="25" t="s">
        <v>592</v>
      </c>
      <c r="C885" s="25"/>
      <c r="D885" s="25" t="s">
        <v>52</v>
      </c>
      <c r="E885" s="25" t="s">
        <v>273</v>
      </c>
      <c r="F885" s="25">
        <v>28.5</v>
      </c>
      <c r="G885" s="25" t="s">
        <v>39</v>
      </c>
      <c r="H885" s="25">
        <v>46000</v>
      </c>
      <c r="I885" s="11">
        <f t="shared" si="84"/>
        <v>1311000</v>
      </c>
      <c r="J885" s="31" t="s">
        <v>312</v>
      </c>
      <c r="K885" s="117"/>
      <c r="L885" s="107">
        <f t="shared" si="85"/>
        <v>0</v>
      </c>
      <c r="M885" s="107"/>
      <c r="N885" s="107"/>
      <c r="O885" s="107">
        <f t="shared" si="86"/>
        <v>1311000</v>
      </c>
      <c r="P885" s="107">
        <v>1311000</v>
      </c>
      <c r="Q885" s="107"/>
      <c r="R885" s="107">
        <f t="shared" si="87"/>
        <v>0</v>
      </c>
      <c r="S885" s="107"/>
      <c r="T885" s="107"/>
      <c r="U885" s="107">
        <f t="shared" si="88"/>
        <v>0</v>
      </c>
      <c r="V885" s="107"/>
      <c r="W885" s="107"/>
      <c r="X885" s="107">
        <f t="shared" si="89"/>
        <v>0</v>
      </c>
      <c r="Y885" s="107"/>
      <c r="Z885" s="107"/>
      <c r="AA885" s="108">
        <f>C885+I885-L885-O885-U885-X885-R885</f>
        <v>0</v>
      </c>
      <c r="AB885" s="7">
        <v>45588</v>
      </c>
    </row>
    <row r="886" spans="1:28" ht="15.75" hidden="1" customHeight="1" x14ac:dyDescent="0.25">
      <c r="A886" s="24">
        <v>45581</v>
      </c>
      <c r="B886" s="25" t="s">
        <v>231</v>
      </c>
      <c r="C886" s="25"/>
      <c r="D886" s="25" t="s">
        <v>52</v>
      </c>
      <c r="E886" s="25" t="s">
        <v>150</v>
      </c>
      <c r="F886" s="25">
        <v>40</v>
      </c>
      <c r="G886" s="25" t="s">
        <v>77</v>
      </c>
      <c r="H886" s="25">
        <v>50000</v>
      </c>
      <c r="I886" s="11">
        <f t="shared" si="84"/>
        <v>2000000</v>
      </c>
      <c r="J886" s="31" t="s">
        <v>312</v>
      </c>
      <c r="K886" s="117"/>
      <c r="L886" s="107">
        <f t="shared" si="85"/>
        <v>0</v>
      </c>
      <c r="M886" s="107"/>
      <c r="N886" s="107"/>
      <c r="O886" s="107">
        <f t="shared" si="86"/>
        <v>2000000</v>
      </c>
      <c r="P886" s="107">
        <v>2000000</v>
      </c>
      <c r="Q886" s="107"/>
      <c r="R886" s="107">
        <f t="shared" si="87"/>
        <v>0</v>
      </c>
      <c r="S886" s="107"/>
      <c r="T886" s="107"/>
      <c r="U886" s="107">
        <f t="shared" si="88"/>
        <v>0</v>
      </c>
      <c r="V886" s="107"/>
      <c r="W886" s="107"/>
      <c r="X886" s="107">
        <f t="shared" si="89"/>
        <v>0</v>
      </c>
      <c r="Y886" s="107"/>
      <c r="Z886" s="107"/>
      <c r="AA886" s="108">
        <f>C886+I886-L886-O886-U886-X886-R886</f>
        <v>0</v>
      </c>
      <c r="AB886" s="7">
        <v>45589</v>
      </c>
    </row>
    <row r="887" spans="1:28" ht="15.75" hidden="1" customHeight="1" x14ac:dyDescent="0.25">
      <c r="A887" s="24">
        <v>45581</v>
      </c>
      <c r="B887" s="25" t="s">
        <v>45</v>
      </c>
      <c r="C887" s="25"/>
      <c r="D887" s="25" t="s">
        <v>52</v>
      </c>
      <c r="E887" s="25" t="s">
        <v>135</v>
      </c>
      <c r="F887" s="25">
        <v>50</v>
      </c>
      <c r="G887" s="25" t="s">
        <v>48</v>
      </c>
      <c r="H887" s="25">
        <v>145000</v>
      </c>
      <c r="I887" s="11">
        <f t="shared" si="84"/>
        <v>7250000</v>
      </c>
      <c r="J887" s="31" t="s">
        <v>324</v>
      </c>
      <c r="K887" s="117"/>
      <c r="L887" s="107">
        <f t="shared" si="85"/>
        <v>7250000</v>
      </c>
      <c r="M887" s="107">
        <v>7250000</v>
      </c>
      <c r="N887" s="107"/>
      <c r="O887" s="107">
        <f t="shared" si="86"/>
        <v>0</v>
      </c>
      <c r="P887" s="107"/>
      <c r="Q887" s="107"/>
      <c r="R887" s="107">
        <f t="shared" si="87"/>
        <v>0</v>
      </c>
      <c r="S887" s="107"/>
      <c r="T887" s="107"/>
      <c r="U887" s="107">
        <f t="shared" si="88"/>
        <v>0</v>
      </c>
      <c r="V887" s="107"/>
      <c r="W887" s="107"/>
      <c r="X887" s="107">
        <f t="shared" si="89"/>
        <v>0</v>
      </c>
      <c r="Y887" s="107"/>
      <c r="Z887" s="107"/>
      <c r="AA887" s="108">
        <f>C887+I887-L887-O887-U887-X887-R887</f>
        <v>0</v>
      </c>
      <c r="AB887" s="7">
        <v>45581</v>
      </c>
    </row>
    <row r="888" spans="1:28" ht="15.75" hidden="1" customHeight="1" x14ac:dyDescent="0.25">
      <c r="A888" s="24">
        <v>45581</v>
      </c>
      <c r="B888" s="25" t="s">
        <v>45</v>
      </c>
      <c r="C888" s="25"/>
      <c r="D888" s="25" t="s">
        <v>52</v>
      </c>
      <c r="E888" s="25" t="s">
        <v>47</v>
      </c>
      <c r="F888" s="25">
        <v>30</v>
      </c>
      <c r="G888" s="25" t="s">
        <v>48</v>
      </c>
      <c r="H888" s="25">
        <v>145000</v>
      </c>
      <c r="I888" s="11">
        <f t="shared" si="84"/>
        <v>4350000</v>
      </c>
      <c r="J888" s="31" t="s">
        <v>324</v>
      </c>
      <c r="K888" s="117"/>
      <c r="L888" s="107">
        <f t="shared" si="85"/>
        <v>4350000</v>
      </c>
      <c r="M888" s="107">
        <v>4350000</v>
      </c>
      <c r="N888" s="107"/>
      <c r="O888" s="107">
        <f t="shared" si="86"/>
        <v>0</v>
      </c>
      <c r="P888" s="107"/>
      <c r="Q888" s="107"/>
      <c r="R888" s="107">
        <f t="shared" si="87"/>
        <v>0</v>
      </c>
      <c r="S888" s="107"/>
      <c r="T888" s="107"/>
      <c r="U888" s="107">
        <f t="shared" si="88"/>
        <v>0</v>
      </c>
      <c r="V888" s="107"/>
      <c r="W888" s="107"/>
      <c r="X888" s="107">
        <f t="shared" si="89"/>
        <v>0</v>
      </c>
      <c r="Y888" s="107"/>
      <c r="Z888" s="107"/>
      <c r="AA888" s="108">
        <f>C888+I888-L888-O888-U888-X888-R888</f>
        <v>0</v>
      </c>
      <c r="AB888" s="7">
        <v>45581</v>
      </c>
    </row>
    <row r="889" spans="1:28" ht="15.75" hidden="1" customHeight="1" x14ac:dyDescent="0.25">
      <c r="A889" s="24">
        <v>45581</v>
      </c>
      <c r="B889" s="25" t="s">
        <v>134</v>
      </c>
      <c r="C889" s="25"/>
      <c r="D889" s="25" t="s">
        <v>52</v>
      </c>
      <c r="E889" s="25" t="s">
        <v>42</v>
      </c>
      <c r="F889" s="25">
        <v>700</v>
      </c>
      <c r="G889" s="25" t="s">
        <v>34</v>
      </c>
      <c r="H889" s="25">
        <v>4500</v>
      </c>
      <c r="I889" s="11">
        <f t="shared" si="84"/>
        <v>3150000</v>
      </c>
      <c r="J889" s="26" t="s">
        <v>28</v>
      </c>
      <c r="K889" s="11" t="s">
        <v>2083</v>
      </c>
      <c r="L889" s="107">
        <f t="shared" si="85"/>
        <v>0</v>
      </c>
      <c r="M889" s="107"/>
      <c r="N889" s="107"/>
      <c r="O889" s="107">
        <f t="shared" si="86"/>
        <v>0</v>
      </c>
      <c r="P889" s="107"/>
      <c r="Q889" s="107"/>
      <c r="R889" s="107">
        <f t="shared" si="87"/>
        <v>0</v>
      </c>
      <c r="S889" s="107"/>
      <c r="T889" s="107"/>
      <c r="U889" s="107">
        <f t="shared" si="88"/>
        <v>0</v>
      </c>
      <c r="V889" s="107"/>
      <c r="W889" s="107"/>
      <c r="X889" s="107">
        <f t="shared" si="89"/>
        <v>0</v>
      </c>
      <c r="Y889" s="107"/>
      <c r="Z889" s="107"/>
      <c r="AA889" s="108">
        <f>C889+I889-L889-O889-U889-X889-R889</f>
        <v>3150000</v>
      </c>
      <c r="AB889" s="7"/>
    </row>
    <row r="890" spans="1:28" ht="15.75" hidden="1" customHeight="1" x14ac:dyDescent="0.25">
      <c r="A890" s="24">
        <v>45581</v>
      </c>
      <c r="B890" s="25" t="s">
        <v>134</v>
      </c>
      <c r="C890" s="25"/>
      <c r="D890" s="25" t="s">
        <v>52</v>
      </c>
      <c r="E890" s="25" t="s">
        <v>225</v>
      </c>
      <c r="F890" s="25">
        <v>700</v>
      </c>
      <c r="G890" s="25" t="s">
        <v>34</v>
      </c>
      <c r="H890" s="25">
        <v>2720</v>
      </c>
      <c r="I890" s="11">
        <f t="shared" si="84"/>
        <v>1904000</v>
      </c>
      <c r="J890" s="26" t="s">
        <v>28</v>
      </c>
      <c r="K890" s="11" t="s">
        <v>2083</v>
      </c>
      <c r="L890" s="107">
        <f t="shared" si="85"/>
        <v>0</v>
      </c>
      <c r="M890" s="107"/>
      <c r="N890" s="107"/>
      <c r="O890" s="107">
        <f t="shared" si="86"/>
        <v>0</v>
      </c>
      <c r="P890" s="107"/>
      <c r="Q890" s="107"/>
      <c r="R890" s="107">
        <f t="shared" si="87"/>
        <v>0</v>
      </c>
      <c r="S890" s="107"/>
      <c r="T890" s="107"/>
      <c r="U890" s="107">
        <f t="shared" si="88"/>
        <v>0</v>
      </c>
      <c r="V890" s="107"/>
      <c r="W890" s="107"/>
      <c r="X890" s="107">
        <f t="shared" si="89"/>
        <v>0</v>
      </c>
      <c r="Y890" s="107"/>
      <c r="Z890" s="107"/>
      <c r="AA890" s="108">
        <f>C890+I890-L890-O890-U890-X890-R890</f>
        <v>1904000</v>
      </c>
      <c r="AB890" s="7"/>
    </row>
    <row r="891" spans="1:28" ht="15.75" hidden="1" customHeight="1" x14ac:dyDescent="0.25">
      <c r="A891" s="24">
        <v>45581</v>
      </c>
      <c r="B891" s="25" t="s">
        <v>134</v>
      </c>
      <c r="C891" s="25"/>
      <c r="D891" s="25" t="s">
        <v>52</v>
      </c>
      <c r="E891" s="25" t="s">
        <v>204</v>
      </c>
      <c r="F891" s="25">
        <v>500</v>
      </c>
      <c r="G891" s="25" t="s">
        <v>34</v>
      </c>
      <c r="H891" s="25">
        <v>1170</v>
      </c>
      <c r="I891" s="11">
        <f t="shared" si="84"/>
        <v>585000</v>
      </c>
      <c r="J891" s="26" t="s">
        <v>28</v>
      </c>
      <c r="K891" s="11" t="s">
        <v>2083</v>
      </c>
      <c r="L891" s="107">
        <f t="shared" si="85"/>
        <v>0</v>
      </c>
      <c r="M891" s="107"/>
      <c r="N891" s="107"/>
      <c r="O891" s="107">
        <f t="shared" si="86"/>
        <v>0</v>
      </c>
      <c r="P891" s="107"/>
      <c r="Q891" s="107"/>
      <c r="R891" s="107">
        <f t="shared" si="87"/>
        <v>0</v>
      </c>
      <c r="S891" s="107"/>
      <c r="T891" s="107"/>
      <c r="U891" s="107">
        <f t="shared" si="88"/>
        <v>0</v>
      </c>
      <c r="V891" s="107"/>
      <c r="W891" s="107"/>
      <c r="X891" s="107">
        <f t="shared" si="89"/>
        <v>0</v>
      </c>
      <c r="Y891" s="107"/>
      <c r="Z891" s="107"/>
      <c r="AA891" s="108">
        <f>C891+I891-L891-O891-U891-X891-R891</f>
        <v>585000</v>
      </c>
      <c r="AB891" s="7"/>
    </row>
    <row r="892" spans="1:28" ht="15.75" hidden="1" customHeight="1" x14ac:dyDescent="0.25">
      <c r="A892" s="24">
        <v>45581</v>
      </c>
      <c r="B892" s="25" t="s">
        <v>134</v>
      </c>
      <c r="C892" s="25"/>
      <c r="D892" s="25" t="s">
        <v>52</v>
      </c>
      <c r="E892" s="25" t="s">
        <v>138</v>
      </c>
      <c r="F892" s="25">
        <v>500</v>
      </c>
      <c r="G892" s="25" t="s">
        <v>34</v>
      </c>
      <c r="H892" s="25">
        <v>1440</v>
      </c>
      <c r="I892" s="11">
        <f t="shared" si="84"/>
        <v>720000</v>
      </c>
      <c r="J892" s="26" t="s">
        <v>28</v>
      </c>
      <c r="K892" s="11" t="s">
        <v>2083</v>
      </c>
      <c r="L892" s="107">
        <f t="shared" si="85"/>
        <v>0</v>
      </c>
      <c r="M892" s="107"/>
      <c r="N892" s="107"/>
      <c r="O892" s="107">
        <f t="shared" si="86"/>
        <v>0</v>
      </c>
      <c r="P892" s="107"/>
      <c r="Q892" s="107"/>
      <c r="R892" s="107">
        <f t="shared" si="87"/>
        <v>0</v>
      </c>
      <c r="S892" s="107"/>
      <c r="T892" s="107"/>
      <c r="U892" s="107">
        <f t="shared" si="88"/>
        <v>0</v>
      </c>
      <c r="V892" s="107"/>
      <c r="W892" s="107"/>
      <c r="X892" s="107">
        <f t="shared" si="89"/>
        <v>0</v>
      </c>
      <c r="Y892" s="107"/>
      <c r="Z892" s="107"/>
      <c r="AA892" s="108">
        <f>C892+I892-L892-O892-U892-X892-R892</f>
        <v>720000</v>
      </c>
      <c r="AB892" s="7"/>
    </row>
    <row r="893" spans="1:28" ht="15.75" hidden="1" customHeight="1" x14ac:dyDescent="0.25">
      <c r="A893" s="24">
        <v>45581</v>
      </c>
      <c r="B893" s="25" t="s">
        <v>122</v>
      </c>
      <c r="C893" s="25"/>
      <c r="D893" s="25" t="s">
        <v>52</v>
      </c>
      <c r="E893" s="25" t="s">
        <v>42</v>
      </c>
      <c r="F893" s="25">
        <v>10400</v>
      </c>
      <c r="G893" s="25" t="s">
        <v>34</v>
      </c>
      <c r="H893" s="25">
        <v>3800</v>
      </c>
      <c r="I893" s="11">
        <f t="shared" si="84"/>
        <v>39520000</v>
      </c>
      <c r="J893" s="26" t="s">
        <v>28</v>
      </c>
      <c r="K893" s="117"/>
      <c r="L893" s="107">
        <f t="shared" si="85"/>
        <v>0</v>
      </c>
      <c r="M893" s="107"/>
      <c r="N893" s="107"/>
      <c r="O893" s="107">
        <f t="shared" si="86"/>
        <v>0</v>
      </c>
      <c r="P893" s="107"/>
      <c r="Q893" s="107"/>
      <c r="R893" s="107">
        <f t="shared" si="87"/>
        <v>0</v>
      </c>
      <c r="S893" s="107"/>
      <c r="T893" s="107"/>
      <c r="U893" s="107">
        <f t="shared" si="88"/>
        <v>0</v>
      </c>
      <c r="V893" s="107"/>
      <c r="W893" s="107"/>
      <c r="X893" s="107">
        <f t="shared" si="89"/>
        <v>0</v>
      </c>
      <c r="Y893" s="107"/>
      <c r="Z893" s="107"/>
      <c r="AA893" s="108">
        <f>C893+I893-L893-O893-U893-X893-R893</f>
        <v>39520000</v>
      </c>
      <c r="AB893" s="7"/>
    </row>
    <row r="894" spans="1:28" ht="15.75" hidden="1" customHeight="1" x14ac:dyDescent="0.25">
      <c r="A894" s="29">
        <v>45581</v>
      </c>
      <c r="B894" s="27" t="s">
        <v>347</v>
      </c>
      <c r="C894" s="27"/>
      <c r="D894" s="27" t="s">
        <v>52</v>
      </c>
      <c r="E894" s="27" t="s">
        <v>348</v>
      </c>
      <c r="F894" s="27">
        <v>200</v>
      </c>
      <c r="G894" s="27" t="s">
        <v>34</v>
      </c>
      <c r="H894" s="27">
        <v>1150</v>
      </c>
      <c r="I894" s="15">
        <f t="shared" si="84"/>
        <v>230000</v>
      </c>
      <c r="J894" s="32" t="s">
        <v>324</v>
      </c>
      <c r="K894" s="142"/>
      <c r="L894" s="136">
        <f t="shared" si="85"/>
        <v>0</v>
      </c>
      <c r="M894" s="136"/>
      <c r="N894" s="136"/>
      <c r="O894" s="136">
        <f t="shared" si="86"/>
        <v>0</v>
      </c>
      <c r="P894" s="136"/>
      <c r="Q894" s="136"/>
      <c r="R894" s="136">
        <f t="shared" si="87"/>
        <v>0</v>
      </c>
      <c r="S894" s="136"/>
      <c r="T894" s="136"/>
      <c r="U894" s="136">
        <f t="shared" si="88"/>
        <v>230000</v>
      </c>
      <c r="V894" s="136">
        <v>230000</v>
      </c>
      <c r="W894" s="136"/>
      <c r="X894" s="136">
        <f t="shared" si="89"/>
        <v>0</v>
      </c>
      <c r="Y894" s="136"/>
      <c r="Z894" s="136"/>
      <c r="AA894" s="137">
        <f>C894+I894-L894-O894-U894-X894-R894</f>
        <v>0</v>
      </c>
      <c r="AB894" s="138">
        <v>45581</v>
      </c>
    </row>
    <row r="895" spans="1:28" ht="15.75" hidden="1" customHeight="1" x14ac:dyDescent="0.25">
      <c r="A895" s="24">
        <v>45581</v>
      </c>
      <c r="B895" s="25" t="s">
        <v>99</v>
      </c>
      <c r="C895" s="25"/>
      <c r="D895" s="25"/>
      <c r="E895" s="25" t="s">
        <v>89</v>
      </c>
      <c r="F895" s="25">
        <v>58.6</v>
      </c>
      <c r="G895" s="25" t="s">
        <v>39</v>
      </c>
      <c r="H895" s="25"/>
      <c r="I895" s="11">
        <f t="shared" si="84"/>
        <v>0</v>
      </c>
      <c r="J895" s="26" t="s">
        <v>28</v>
      </c>
      <c r="K895" s="117"/>
      <c r="L895" s="107">
        <f t="shared" si="85"/>
        <v>0</v>
      </c>
      <c r="M895" s="107"/>
      <c r="N895" s="107"/>
      <c r="O895" s="107">
        <f t="shared" si="86"/>
        <v>0</v>
      </c>
      <c r="P895" s="107"/>
      <c r="Q895" s="107"/>
      <c r="R895" s="107">
        <f t="shared" si="87"/>
        <v>0</v>
      </c>
      <c r="S895" s="107"/>
      <c r="T895" s="107"/>
      <c r="U895" s="107">
        <f t="shared" si="88"/>
        <v>0</v>
      </c>
      <c r="V895" s="107"/>
      <c r="W895" s="107"/>
      <c r="X895" s="107">
        <f t="shared" si="89"/>
        <v>0</v>
      </c>
      <c r="Y895" s="107"/>
      <c r="Z895" s="107"/>
      <c r="AA895" s="108">
        <f>C895+I895-L895-O895-U895-X895-R895</f>
        <v>0</v>
      </c>
      <c r="AB895" s="7"/>
    </row>
    <row r="896" spans="1:28" ht="15.75" hidden="1" customHeight="1" x14ac:dyDescent="0.25">
      <c r="A896" s="24">
        <v>45581</v>
      </c>
      <c r="B896" s="25" t="s">
        <v>99</v>
      </c>
      <c r="C896" s="25"/>
      <c r="D896" s="25"/>
      <c r="E896" s="25" t="s">
        <v>101</v>
      </c>
      <c r="F896" s="25">
        <v>95.4</v>
      </c>
      <c r="G896" s="25" t="s">
        <v>39</v>
      </c>
      <c r="H896" s="25"/>
      <c r="I896" s="11">
        <f t="shared" si="84"/>
        <v>0</v>
      </c>
      <c r="J896" s="26" t="s">
        <v>28</v>
      </c>
      <c r="K896" s="117"/>
      <c r="L896" s="107">
        <f t="shared" si="85"/>
        <v>0</v>
      </c>
      <c r="M896" s="107"/>
      <c r="N896" s="107"/>
      <c r="O896" s="107">
        <f t="shared" si="86"/>
        <v>0</v>
      </c>
      <c r="P896" s="107"/>
      <c r="Q896" s="107"/>
      <c r="R896" s="107">
        <f t="shared" si="87"/>
        <v>0</v>
      </c>
      <c r="S896" s="107"/>
      <c r="T896" s="107"/>
      <c r="U896" s="107">
        <f t="shared" si="88"/>
        <v>0</v>
      </c>
      <c r="V896" s="107"/>
      <c r="W896" s="107"/>
      <c r="X896" s="107">
        <f t="shared" si="89"/>
        <v>0</v>
      </c>
      <c r="Y896" s="107"/>
      <c r="Z896" s="107"/>
      <c r="AA896" s="108">
        <f>C896+I896-L896-O896-U896-X896-R896</f>
        <v>0</v>
      </c>
      <c r="AB896" s="7"/>
    </row>
    <row r="897" spans="1:28" ht="15.75" hidden="1" customHeight="1" x14ac:dyDescent="0.25">
      <c r="A897" s="24">
        <v>45581</v>
      </c>
      <c r="B897" s="25" t="s">
        <v>99</v>
      </c>
      <c r="C897" s="25"/>
      <c r="D897" s="25"/>
      <c r="E897" s="25" t="s">
        <v>158</v>
      </c>
      <c r="F897" s="25">
        <v>30</v>
      </c>
      <c r="G897" s="25" t="s">
        <v>39</v>
      </c>
      <c r="H897" s="25"/>
      <c r="I897" s="11">
        <f t="shared" si="84"/>
        <v>0</v>
      </c>
      <c r="J897" s="26" t="s">
        <v>28</v>
      </c>
      <c r="K897" s="117"/>
      <c r="L897" s="107">
        <f t="shared" si="85"/>
        <v>0</v>
      </c>
      <c r="M897" s="107"/>
      <c r="N897" s="107"/>
      <c r="O897" s="107">
        <f t="shared" si="86"/>
        <v>0</v>
      </c>
      <c r="P897" s="107"/>
      <c r="Q897" s="107"/>
      <c r="R897" s="107">
        <f t="shared" si="87"/>
        <v>0</v>
      </c>
      <c r="S897" s="107"/>
      <c r="T897" s="107"/>
      <c r="U897" s="107">
        <f t="shared" si="88"/>
        <v>0</v>
      </c>
      <c r="V897" s="107"/>
      <c r="W897" s="107"/>
      <c r="X897" s="107">
        <f t="shared" si="89"/>
        <v>0</v>
      </c>
      <c r="Y897" s="107"/>
      <c r="Z897" s="107"/>
      <c r="AA897" s="108">
        <f>C897+I897-L897-O897-U897-X897-R897</f>
        <v>0</v>
      </c>
      <c r="AB897" s="7"/>
    </row>
    <row r="898" spans="1:28" ht="15.75" hidden="1" customHeight="1" x14ac:dyDescent="0.25">
      <c r="A898" s="24">
        <v>45581</v>
      </c>
      <c r="B898" s="25" t="s">
        <v>99</v>
      </c>
      <c r="C898" s="25"/>
      <c r="D898" s="25"/>
      <c r="E898" s="25" t="s">
        <v>106</v>
      </c>
      <c r="F898" s="25">
        <v>98.2</v>
      </c>
      <c r="G898" s="25" t="s">
        <v>39</v>
      </c>
      <c r="H898" s="25"/>
      <c r="I898" s="11">
        <f t="shared" si="84"/>
        <v>0</v>
      </c>
      <c r="J898" s="26" t="s">
        <v>28</v>
      </c>
      <c r="K898" s="117"/>
      <c r="L898" s="107">
        <f t="shared" si="85"/>
        <v>0</v>
      </c>
      <c r="M898" s="107"/>
      <c r="N898" s="107"/>
      <c r="O898" s="107">
        <f t="shared" si="86"/>
        <v>0</v>
      </c>
      <c r="P898" s="107"/>
      <c r="Q898" s="107"/>
      <c r="R898" s="107">
        <f t="shared" si="87"/>
        <v>0</v>
      </c>
      <c r="S898" s="107"/>
      <c r="T898" s="107"/>
      <c r="U898" s="107">
        <f t="shared" si="88"/>
        <v>0</v>
      </c>
      <c r="V898" s="107"/>
      <c r="W898" s="107"/>
      <c r="X898" s="107">
        <f t="shared" si="89"/>
        <v>0</v>
      </c>
      <c r="Y898" s="107"/>
      <c r="Z898" s="107"/>
      <c r="AA898" s="108">
        <f>C898+I898-L898-O898-U898-X898-R898</f>
        <v>0</v>
      </c>
      <c r="AB898" s="7"/>
    </row>
    <row r="899" spans="1:28" ht="15.75" hidden="1" customHeight="1" x14ac:dyDescent="0.25">
      <c r="A899" s="24">
        <v>45581</v>
      </c>
      <c r="B899" s="25" t="s">
        <v>99</v>
      </c>
      <c r="C899" s="25"/>
      <c r="D899" s="25"/>
      <c r="E899" s="25" t="s">
        <v>120</v>
      </c>
      <c r="F899" s="25">
        <v>98.9</v>
      </c>
      <c r="G899" s="25" t="s">
        <v>39</v>
      </c>
      <c r="H899" s="25"/>
      <c r="I899" s="11">
        <f t="shared" si="84"/>
        <v>0</v>
      </c>
      <c r="J899" s="26" t="s">
        <v>28</v>
      </c>
      <c r="K899" s="117"/>
      <c r="L899" s="107">
        <f t="shared" si="85"/>
        <v>0</v>
      </c>
      <c r="M899" s="107"/>
      <c r="N899" s="107"/>
      <c r="O899" s="107">
        <f t="shared" si="86"/>
        <v>0</v>
      </c>
      <c r="P899" s="107"/>
      <c r="Q899" s="107"/>
      <c r="R899" s="107">
        <f t="shared" si="87"/>
        <v>0</v>
      </c>
      <c r="S899" s="107"/>
      <c r="T899" s="107"/>
      <c r="U899" s="107">
        <f t="shared" si="88"/>
        <v>0</v>
      </c>
      <c r="V899" s="107"/>
      <c r="W899" s="107"/>
      <c r="X899" s="107">
        <f t="shared" si="89"/>
        <v>0</v>
      </c>
      <c r="Y899" s="107"/>
      <c r="Z899" s="107"/>
      <c r="AA899" s="108">
        <f>C899+I899-L899-O899-U899-X899-R899</f>
        <v>0</v>
      </c>
      <c r="AB899" s="7"/>
    </row>
    <row r="900" spans="1:28" ht="15.75" hidden="1" customHeight="1" x14ac:dyDescent="0.25">
      <c r="A900" s="24">
        <v>45581</v>
      </c>
      <c r="B900" s="25" t="s">
        <v>99</v>
      </c>
      <c r="C900" s="25"/>
      <c r="D900" s="25"/>
      <c r="E900" s="25" t="s">
        <v>196</v>
      </c>
      <c r="F900" s="25">
        <v>56.1</v>
      </c>
      <c r="G900" s="25" t="s">
        <v>39</v>
      </c>
      <c r="H900" s="25"/>
      <c r="I900" s="11">
        <f t="shared" si="84"/>
        <v>0</v>
      </c>
      <c r="J900" s="26" t="s">
        <v>28</v>
      </c>
      <c r="K900" s="117"/>
      <c r="L900" s="107">
        <f t="shared" si="85"/>
        <v>0</v>
      </c>
      <c r="M900" s="107"/>
      <c r="N900" s="107"/>
      <c r="O900" s="107">
        <f t="shared" si="86"/>
        <v>0</v>
      </c>
      <c r="P900" s="107"/>
      <c r="Q900" s="107"/>
      <c r="R900" s="107">
        <f t="shared" si="87"/>
        <v>0</v>
      </c>
      <c r="S900" s="107"/>
      <c r="T900" s="107"/>
      <c r="U900" s="107">
        <f t="shared" si="88"/>
        <v>0</v>
      </c>
      <c r="V900" s="107"/>
      <c r="W900" s="107"/>
      <c r="X900" s="107">
        <f t="shared" si="89"/>
        <v>0</v>
      </c>
      <c r="Y900" s="107"/>
      <c r="Z900" s="107"/>
      <c r="AA900" s="108">
        <f>C900+I900-L900-O900-U900-X900-R900</f>
        <v>0</v>
      </c>
      <c r="AB900" s="7"/>
    </row>
    <row r="901" spans="1:28" ht="15.75" hidden="1" customHeight="1" x14ac:dyDescent="0.25">
      <c r="A901" s="29">
        <v>45581</v>
      </c>
      <c r="B901" s="27" t="s">
        <v>341</v>
      </c>
      <c r="C901" s="27"/>
      <c r="D901" s="27" t="s">
        <v>52</v>
      </c>
      <c r="E901" s="27" t="s">
        <v>185</v>
      </c>
      <c r="F901" s="27">
        <v>100</v>
      </c>
      <c r="G901" s="27" t="s">
        <v>27</v>
      </c>
      <c r="H901" s="27">
        <v>1700</v>
      </c>
      <c r="I901" s="15">
        <f t="shared" si="84"/>
        <v>170000</v>
      </c>
      <c r="J901" s="32" t="s">
        <v>312</v>
      </c>
      <c r="K901" s="142"/>
      <c r="L901" s="136">
        <f t="shared" si="85"/>
        <v>0</v>
      </c>
      <c r="M901" s="136"/>
      <c r="N901" s="136"/>
      <c r="O901" s="136">
        <f t="shared" si="86"/>
        <v>170000</v>
      </c>
      <c r="P901" s="136">
        <v>170000</v>
      </c>
      <c r="Q901" s="136"/>
      <c r="R901" s="136">
        <f t="shared" si="87"/>
        <v>0</v>
      </c>
      <c r="S901" s="136"/>
      <c r="T901" s="136"/>
      <c r="U901" s="136">
        <f t="shared" si="88"/>
        <v>0</v>
      </c>
      <c r="V901" s="136"/>
      <c r="W901" s="136"/>
      <c r="X901" s="136">
        <f t="shared" si="89"/>
        <v>0</v>
      </c>
      <c r="Y901" s="136"/>
      <c r="Z901" s="136"/>
      <c r="AA901" s="137">
        <f>C901+I901-L901-O901-U901-X901-R901</f>
        <v>0</v>
      </c>
      <c r="AB901" s="138">
        <v>45587</v>
      </c>
    </row>
    <row r="902" spans="1:28" ht="15.75" hidden="1" customHeight="1" x14ac:dyDescent="0.25">
      <c r="A902" s="24">
        <v>45581</v>
      </c>
      <c r="B902" s="25" t="s">
        <v>2061</v>
      </c>
      <c r="C902" s="25"/>
      <c r="D902" s="25" t="s">
        <v>52</v>
      </c>
      <c r="E902" s="25" t="s">
        <v>201</v>
      </c>
      <c r="F902" s="25">
        <v>2040</v>
      </c>
      <c r="G902" s="25" t="s">
        <v>125</v>
      </c>
      <c r="H902" s="25">
        <v>4500</v>
      </c>
      <c r="I902" s="11">
        <f t="shared" si="84"/>
        <v>9180000</v>
      </c>
      <c r="J902" s="26" t="s">
        <v>28</v>
      </c>
      <c r="K902" s="117"/>
      <c r="L902" s="107">
        <f t="shared" si="85"/>
        <v>0</v>
      </c>
      <c r="M902" s="107"/>
      <c r="N902" s="107"/>
      <c r="O902" s="107">
        <f t="shared" si="86"/>
        <v>0</v>
      </c>
      <c r="P902" s="107"/>
      <c r="Q902" s="107"/>
      <c r="R902" s="107">
        <f t="shared" si="87"/>
        <v>0</v>
      </c>
      <c r="S902" s="107"/>
      <c r="T902" s="107"/>
      <c r="U902" s="107">
        <f t="shared" si="88"/>
        <v>0</v>
      </c>
      <c r="V902" s="107"/>
      <c r="W902" s="107"/>
      <c r="X902" s="107">
        <f t="shared" si="89"/>
        <v>0</v>
      </c>
      <c r="Y902" s="107"/>
      <c r="Z902" s="107"/>
      <c r="AA902" s="108">
        <f>C902+I902-L902-O902-U902-X902-R902</f>
        <v>9180000</v>
      </c>
      <c r="AB902" s="7"/>
    </row>
    <row r="903" spans="1:28" ht="15.75" hidden="1" customHeight="1" x14ac:dyDescent="0.25">
      <c r="A903" s="29">
        <v>45581</v>
      </c>
      <c r="B903" s="27" t="s">
        <v>141</v>
      </c>
      <c r="C903" s="27"/>
      <c r="D903" s="27" t="s">
        <v>52</v>
      </c>
      <c r="E903" s="27" t="s">
        <v>103</v>
      </c>
      <c r="F903" s="27">
        <v>28.9</v>
      </c>
      <c r="G903" s="27" t="s">
        <v>39</v>
      </c>
      <c r="H903" s="27">
        <v>46000</v>
      </c>
      <c r="I903" s="15">
        <f t="shared" si="84"/>
        <v>1329400</v>
      </c>
      <c r="J903" s="32" t="s">
        <v>324</v>
      </c>
      <c r="K903" s="142"/>
      <c r="L903" s="136">
        <f t="shared" si="85"/>
        <v>1329400</v>
      </c>
      <c r="M903" s="136">
        <v>1195000</v>
      </c>
      <c r="N903" s="136">
        <v>134400</v>
      </c>
      <c r="O903" s="136">
        <f t="shared" si="86"/>
        <v>0</v>
      </c>
      <c r="P903" s="136"/>
      <c r="Q903" s="136"/>
      <c r="R903" s="136">
        <f t="shared" si="87"/>
        <v>0</v>
      </c>
      <c r="S903" s="136"/>
      <c r="T903" s="136"/>
      <c r="U903" s="136">
        <f t="shared" si="88"/>
        <v>0</v>
      </c>
      <c r="V903" s="136"/>
      <c r="W903" s="136"/>
      <c r="X903" s="136">
        <f t="shared" si="89"/>
        <v>0</v>
      </c>
      <c r="Y903" s="136"/>
      <c r="Z903" s="136"/>
      <c r="AA903" s="137">
        <f>C903+I903-L903-O903-U903-X903-R903</f>
        <v>0</v>
      </c>
      <c r="AB903" s="138">
        <v>45583</v>
      </c>
    </row>
    <row r="904" spans="1:28" ht="15.75" hidden="1" customHeight="1" x14ac:dyDescent="0.25">
      <c r="A904" s="24">
        <v>45581</v>
      </c>
      <c r="B904" s="25" t="s">
        <v>141</v>
      </c>
      <c r="C904" s="25"/>
      <c r="D904" s="25" t="s">
        <v>52</v>
      </c>
      <c r="E904" s="25" t="s">
        <v>120</v>
      </c>
      <c r="F904" s="25">
        <v>24.8</v>
      </c>
      <c r="G904" s="25" t="s">
        <v>39</v>
      </c>
      <c r="H904" s="25">
        <v>46000</v>
      </c>
      <c r="I904" s="11">
        <f t="shared" si="84"/>
        <v>1140800</v>
      </c>
      <c r="J904" s="31" t="s">
        <v>324</v>
      </c>
      <c r="K904" s="117"/>
      <c r="L904" s="107">
        <v>1140800</v>
      </c>
      <c r="M904" s="107"/>
      <c r="N904" s="107"/>
      <c r="O904" s="107">
        <f t="shared" si="86"/>
        <v>0</v>
      </c>
      <c r="P904" s="107"/>
      <c r="Q904" s="107"/>
      <c r="R904" s="107">
        <f t="shared" si="87"/>
        <v>0</v>
      </c>
      <c r="S904" s="107"/>
      <c r="T904" s="107"/>
      <c r="U904" s="107">
        <f t="shared" si="88"/>
        <v>0</v>
      </c>
      <c r="V904" s="107"/>
      <c r="W904" s="107"/>
      <c r="X904" s="107">
        <f t="shared" si="89"/>
        <v>0</v>
      </c>
      <c r="Y904" s="107"/>
      <c r="Z904" s="107"/>
      <c r="AA904" s="108">
        <f>C904+I904-L904-O904-U904-X904-R904</f>
        <v>0</v>
      </c>
      <c r="AB904" s="7">
        <v>45583</v>
      </c>
    </row>
    <row r="905" spans="1:28" ht="15.75" hidden="1" customHeight="1" x14ac:dyDescent="0.25">
      <c r="A905" s="24">
        <v>45581</v>
      </c>
      <c r="B905" s="25" t="s">
        <v>41</v>
      </c>
      <c r="C905" s="25"/>
      <c r="D905" s="25" t="s">
        <v>52</v>
      </c>
      <c r="E905" s="25" t="s">
        <v>108</v>
      </c>
      <c r="F905" s="25">
        <v>3000</v>
      </c>
      <c r="G905" s="25" t="s">
        <v>34</v>
      </c>
      <c r="H905" s="25">
        <v>1800</v>
      </c>
      <c r="I905" s="11">
        <f t="shared" si="84"/>
        <v>5400000</v>
      </c>
      <c r="J905" s="31" t="s">
        <v>324</v>
      </c>
      <c r="K905" s="117"/>
      <c r="L905" s="107">
        <f t="shared" ref="L905:L968" si="90">M905+N905</f>
        <v>5400000</v>
      </c>
      <c r="M905" s="107">
        <v>5400000</v>
      </c>
      <c r="N905" s="107"/>
      <c r="O905" s="107">
        <f t="shared" si="86"/>
        <v>0</v>
      </c>
      <c r="P905" s="107"/>
      <c r="Q905" s="107"/>
      <c r="R905" s="107">
        <f t="shared" si="87"/>
        <v>0</v>
      </c>
      <c r="S905" s="107"/>
      <c r="T905" s="107"/>
      <c r="U905" s="107">
        <f t="shared" si="88"/>
        <v>0</v>
      </c>
      <c r="V905" s="107"/>
      <c r="W905" s="107"/>
      <c r="X905" s="107">
        <f t="shared" si="89"/>
        <v>0</v>
      </c>
      <c r="Y905" s="107"/>
      <c r="Z905" s="107"/>
      <c r="AA905" s="108">
        <f>C905+I905-L905-O905-U905-X905-R905</f>
        <v>0</v>
      </c>
      <c r="AB905" s="7">
        <v>45581</v>
      </c>
    </row>
    <row r="906" spans="1:28" ht="15.75" hidden="1" customHeight="1" x14ac:dyDescent="0.25">
      <c r="A906" s="24">
        <v>45581</v>
      </c>
      <c r="B906" s="25" t="s">
        <v>41</v>
      </c>
      <c r="C906" s="25"/>
      <c r="D906" s="25" t="s">
        <v>52</v>
      </c>
      <c r="E906" s="25" t="s">
        <v>216</v>
      </c>
      <c r="F906" s="25">
        <v>5</v>
      </c>
      <c r="G906" s="25" t="s">
        <v>27</v>
      </c>
      <c r="H906" s="25">
        <v>45000</v>
      </c>
      <c r="I906" s="11">
        <f t="shared" si="84"/>
        <v>225000</v>
      </c>
      <c r="J906" s="31" t="s">
        <v>324</v>
      </c>
      <c r="K906" s="117"/>
      <c r="L906" s="107">
        <f t="shared" si="90"/>
        <v>225000</v>
      </c>
      <c r="M906" s="107">
        <v>225000</v>
      </c>
      <c r="N906" s="107"/>
      <c r="O906" s="107">
        <f t="shared" si="86"/>
        <v>0</v>
      </c>
      <c r="P906" s="107"/>
      <c r="Q906" s="107"/>
      <c r="R906" s="107">
        <f t="shared" si="87"/>
        <v>0</v>
      </c>
      <c r="S906" s="107"/>
      <c r="T906" s="107"/>
      <c r="U906" s="107">
        <f t="shared" si="88"/>
        <v>0</v>
      </c>
      <c r="V906" s="107"/>
      <c r="W906" s="107"/>
      <c r="X906" s="107">
        <f t="shared" si="89"/>
        <v>0</v>
      </c>
      <c r="Y906" s="107"/>
      <c r="Z906" s="107"/>
      <c r="AA906" s="108">
        <f>C906+I906-L906-O906-U906-X906-R906</f>
        <v>0</v>
      </c>
      <c r="AB906" s="7">
        <v>45582</v>
      </c>
    </row>
    <row r="907" spans="1:28" ht="15.75" hidden="1" customHeight="1" x14ac:dyDescent="0.25">
      <c r="A907" s="24">
        <v>45581</v>
      </c>
      <c r="B907" s="25" t="s">
        <v>41</v>
      </c>
      <c r="C907" s="25"/>
      <c r="D907" s="25" t="s">
        <v>52</v>
      </c>
      <c r="E907" s="25" t="s">
        <v>129</v>
      </c>
      <c r="F907" s="25">
        <v>2</v>
      </c>
      <c r="G907" s="25" t="s">
        <v>77</v>
      </c>
      <c r="H907" s="25">
        <v>65000</v>
      </c>
      <c r="I907" s="11">
        <f t="shared" si="84"/>
        <v>130000</v>
      </c>
      <c r="J907" s="31" t="s">
        <v>324</v>
      </c>
      <c r="K907" s="117"/>
      <c r="L907" s="107">
        <f t="shared" si="90"/>
        <v>130000</v>
      </c>
      <c r="M907" s="107">
        <v>130000</v>
      </c>
      <c r="N907" s="107"/>
      <c r="O907" s="107">
        <f t="shared" si="86"/>
        <v>0</v>
      </c>
      <c r="P907" s="107"/>
      <c r="Q907" s="107"/>
      <c r="R907" s="107">
        <f t="shared" si="87"/>
        <v>0</v>
      </c>
      <c r="S907" s="107"/>
      <c r="T907" s="107"/>
      <c r="U907" s="107">
        <f t="shared" si="88"/>
        <v>0</v>
      </c>
      <c r="V907" s="107"/>
      <c r="W907" s="107"/>
      <c r="X907" s="107">
        <f t="shared" si="89"/>
        <v>0</v>
      </c>
      <c r="Y907" s="107"/>
      <c r="Z907" s="107"/>
      <c r="AA907" s="108">
        <f>C907+I907-L907-O907-U907-X907-R907</f>
        <v>0</v>
      </c>
      <c r="AB907" s="7">
        <v>45583</v>
      </c>
    </row>
    <row r="908" spans="1:28" ht="15.75" hidden="1" customHeight="1" x14ac:dyDescent="0.25">
      <c r="A908" s="24">
        <v>45581</v>
      </c>
      <c r="B908" s="25" t="s">
        <v>41</v>
      </c>
      <c r="C908" s="25"/>
      <c r="D908" s="25" t="s">
        <v>52</v>
      </c>
      <c r="E908" s="25" t="s">
        <v>172</v>
      </c>
      <c r="F908" s="25">
        <v>2</v>
      </c>
      <c r="G908" s="25" t="s">
        <v>27</v>
      </c>
      <c r="H908" s="25">
        <v>25000</v>
      </c>
      <c r="I908" s="11">
        <f t="shared" si="84"/>
        <v>50000</v>
      </c>
      <c r="J908" s="31" t="s">
        <v>324</v>
      </c>
      <c r="K908" s="117"/>
      <c r="L908" s="107">
        <f t="shared" si="90"/>
        <v>50000</v>
      </c>
      <c r="M908" s="107">
        <v>50000</v>
      </c>
      <c r="N908" s="107"/>
      <c r="O908" s="107">
        <f t="shared" si="86"/>
        <v>0</v>
      </c>
      <c r="P908" s="107"/>
      <c r="Q908" s="107"/>
      <c r="R908" s="107">
        <f t="shared" si="87"/>
        <v>0</v>
      </c>
      <c r="S908" s="107"/>
      <c r="T908" s="107"/>
      <c r="U908" s="107">
        <f t="shared" si="88"/>
        <v>0</v>
      </c>
      <c r="V908" s="107"/>
      <c r="W908" s="107"/>
      <c r="X908" s="107">
        <f t="shared" si="89"/>
        <v>0</v>
      </c>
      <c r="Y908" s="107"/>
      <c r="Z908" s="107"/>
      <c r="AA908" s="108">
        <f>C908+I908-L908-O908-U908-X908-R908</f>
        <v>0</v>
      </c>
      <c r="AB908" s="7">
        <v>45584</v>
      </c>
    </row>
    <row r="909" spans="1:28" ht="15.75" hidden="1" customHeight="1" x14ac:dyDescent="0.25">
      <c r="A909" s="24">
        <v>45581</v>
      </c>
      <c r="B909" s="25" t="s">
        <v>379</v>
      </c>
      <c r="C909" s="25"/>
      <c r="D909" s="25" t="s">
        <v>52</v>
      </c>
      <c r="E909" s="25" t="s">
        <v>208</v>
      </c>
      <c r="F909" s="25">
        <v>500</v>
      </c>
      <c r="G909" s="25" t="s">
        <v>34</v>
      </c>
      <c r="H909" s="25">
        <v>700</v>
      </c>
      <c r="I909" s="11">
        <f t="shared" si="84"/>
        <v>350000</v>
      </c>
      <c r="J909" s="31" t="s">
        <v>324</v>
      </c>
      <c r="K909" s="117"/>
      <c r="L909" s="107">
        <f t="shared" si="90"/>
        <v>0</v>
      </c>
      <c r="M909" s="107"/>
      <c r="N909" s="107"/>
      <c r="O909" s="107">
        <f t="shared" si="86"/>
        <v>0</v>
      </c>
      <c r="P909" s="107"/>
      <c r="Q909" s="107"/>
      <c r="R909" s="107">
        <f t="shared" si="87"/>
        <v>0</v>
      </c>
      <c r="S909" s="107"/>
      <c r="T909" s="107"/>
      <c r="U909" s="107">
        <f t="shared" si="88"/>
        <v>350000</v>
      </c>
      <c r="V909" s="107">
        <v>350000</v>
      </c>
      <c r="W909" s="107"/>
      <c r="X909" s="107">
        <f t="shared" si="89"/>
        <v>0</v>
      </c>
      <c r="Y909" s="107"/>
      <c r="Z909" s="107"/>
      <c r="AA909" s="108">
        <f>C909+I909-L909-O909-U909-X909-R909</f>
        <v>0</v>
      </c>
      <c r="AB909" s="7">
        <v>45581</v>
      </c>
    </row>
    <row r="910" spans="1:28" ht="15.75" hidden="1" customHeight="1" x14ac:dyDescent="0.25">
      <c r="A910" s="24">
        <v>45581</v>
      </c>
      <c r="B910" s="25" t="s">
        <v>1334</v>
      </c>
      <c r="C910" s="25"/>
      <c r="D910" s="25" t="s">
        <v>52</v>
      </c>
      <c r="E910" s="25" t="s">
        <v>150</v>
      </c>
      <c r="F910" s="25">
        <v>10</v>
      </c>
      <c r="G910" s="25" t="s">
        <v>77</v>
      </c>
      <c r="H910" s="25">
        <v>50000</v>
      </c>
      <c r="I910" s="11">
        <f t="shared" si="84"/>
        <v>500000</v>
      </c>
      <c r="J910" s="31" t="s">
        <v>312</v>
      </c>
      <c r="K910" s="117"/>
      <c r="L910" s="107">
        <f t="shared" si="90"/>
        <v>0</v>
      </c>
      <c r="M910" s="107"/>
      <c r="N910" s="107"/>
      <c r="O910" s="107">
        <f t="shared" si="86"/>
        <v>500000</v>
      </c>
      <c r="P910" s="107">
        <v>500000</v>
      </c>
      <c r="Q910" s="107"/>
      <c r="R910" s="107">
        <f t="shared" si="87"/>
        <v>0</v>
      </c>
      <c r="S910" s="107"/>
      <c r="T910" s="107"/>
      <c r="U910" s="107">
        <f t="shared" si="88"/>
        <v>0</v>
      </c>
      <c r="V910" s="107"/>
      <c r="W910" s="107"/>
      <c r="X910" s="107">
        <f t="shared" si="89"/>
        <v>0</v>
      </c>
      <c r="Y910" s="107"/>
      <c r="Z910" s="107"/>
      <c r="AA910" s="108">
        <f>C910+I910-L910-O910-U910-X910-R910</f>
        <v>0</v>
      </c>
      <c r="AB910" s="7">
        <v>45581</v>
      </c>
    </row>
    <row r="911" spans="1:28" ht="15.75" hidden="1" customHeight="1" x14ac:dyDescent="0.25">
      <c r="A911" s="24">
        <v>45581</v>
      </c>
      <c r="B911" s="25" t="s">
        <v>1334</v>
      </c>
      <c r="C911" s="25"/>
      <c r="D911" s="25" t="s">
        <v>52</v>
      </c>
      <c r="E911" s="25" t="s">
        <v>129</v>
      </c>
      <c r="F911" s="25">
        <v>4</v>
      </c>
      <c r="G911" s="25" t="s">
        <v>77</v>
      </c>
      <c r="H911" s="25">
        <v>65000</v>
      </c>
      <c r="I911" s="11">
        <f t="shared" si="84"/>
        <v>260000</v>
      </c>
      <c r="J911" s="31" t="s">
        <v>49</v>
      </c>
      <c r="K911" s="117"/>
      <c r="L911" s="107">
        <f t="shared" si="90"/>
        <v>0</v>
      </c>
      <c r="M911" s="107"/>
      <c r="N911" s="107"/>
      <c r="O911" s="107">
        <f t="shared" si="86"/>
        <v>325000</v>
      </c>
      <c r="P911" s="107">
        <v>325000</v>
      </c>
      <c r="Q911" s="107"/>
      <c r="R911" s="107">
        <f t="shared" si="87"/>
        <v>0</v>
      </c>
      <c r="S911" s="107"/>
      <c r="T911" s="107"/>
      <c r="U911" s="107">
        <f t="shared" si="88"/>
        <v>0</v>
      </c>
      <c r="V911" s="107"/>
      <c r="W911" s="107"/>
      <c r="X911" s="107">
        <f t="shared" si="89"/>
        <v>0</v>
      </c>
      <c r="Y911" s="107"/>
      <c r="Z911" s="107"/>
      <c r="AA911" s="108">
        <f>C911+I911-L911-O911-U911-X911-R911</f>
        <v>-65000</v>
      </c>
      <c r="AB911" s="7">
        <v>45581</v>
      </c>
    </row>
    <row r="912" spans="1:28" ht="15.75" hidden="1" customHeight="1" x14ac:dyDescent="0.25">
      <c r="A912" s="29">
        <v>45581</v>
      </c>
      <c r="B912" s="27" t="s">
        <v>422</v>
      </c>
      <c r="C912" s="27"/>
      <c r="D912" s="27" t="s">
        <v>52</v>
      </c>
      <c r="E912" s="27" t="s">
        <v>208</v>
      </c>
      <c r="F912" s="27">
        <v>1000</v>
      </c>
      <c r="G912" s="27" t="s">
        <v>34</v>
      </c>
      <c r="H912" s="27">
        <v>700</v>
      </c>
      <c r="I912" s="15">
        <f t="shared" si="84"/>
        <v>700000</v>
      </c>
      <c r="J912" s="32" t="s">
        <v>324</v>
      </c>
      <c r="K912" s="142"/>
      <c r="L912" s="136">
        <f t="shared" si="90"/>
        <v>0</v>
      </c>
      <c r="M912" s="136"/>
      <c r="N912" s="136"/>
      <c r="O912" s="136">
        <f t="shared" si="86"/>
        <v>0</v>
      </c>
      <c r="P912" s="136"/>
      <c r="Q912" s="136"/>
      <c r="R912" s="136">
        <f t="shared" si="87"/>
        <v>0</v>
      </c>
      <c r="S912" s="136"/>
      <c r="T912" s="136"/>
      <c r="U912" s="136">
        <f t="shared" si="88"/>
        <v>700000</v>
      </c>
      <c r="V912" s="136">
        <v>700000</v>
      </c>
      <c r="W912" s="136"/>
      <c r="X912" s="136">
        <f t="shared" si="89"/>
        <v>0</v>
      </c>
      <c r="Y912" s="136"/>
      <c r="Z912" s="136"/>
      <c r="AA912" s="137">
        <f>C912+I912-L912-O912-U912-X912-R912</f>
        <v>0</v>
      </c>
      <c r="AB912" s="138">
        <v>45581</v>
      </c>
    </row>
    <row r="913" spans="1:28" ht="15.75" hidden="1" customHeight="1" x14ac:dyDescent="0.25">
      <c r="A913" s="24">
        <v>45581</v>
      </c>
      <c r="B913" s="25" t="s">
        <v>110</v>
      </c>
      <c r="C913" s="25"/>
      <c r="D913" s="25" t="s">
        <v>52</v>
      </c>
      <c r="E913" s="25" t="s">
        <v>81</v>
      </c>
      <c r="F913" s="25">
        <v>47.3</v>
      </c>
      <c r="G913" s="25" t="s">
        <v>39</v>
      </c>
      <c r="H913" s="25">
        <v>49000</v>
      </c>
      <c r="I913" s="11">
        <f t="shared" si="84"/>
        <v>2317700</v>
      </c>
      <c r="J913" s="26" t="s">
        <v>28</v>
      </c>
      <c r="K913" s="117"/>
      <c r="L913" s="107">
        <f t="shared" si="90"/>
        <v>0</v>
      </c>
      <c r="M913" s="107"/>
      <c r="N913" s="107"/>
      <c r="O913" s="107">
        <f t="shared" si="86"/>
        <v>0</v>
      </c>
      <c r="P913" s="107"/>
      <c r="Q913" s="107"/>
      <c r="R913" s="107">
        <f t="shared" si="87"/>
        <v>0</v>
      </c>
      <c r="S913" s="107"/>
      <c r="T913" s="107"/>
      <c r="U913" s="107">
        <f t="shared" si="88"/>
        <v>0</v>
      </c>
      <c r="V913" s="107"/>
      <c r="W913" s="107"/>
      <c r="X913" s="107">
        <f t="shared" si="89"/>
        <v>0</v>
      </c>
      <c r="Y913" s="107"/>
      <c r="Z913" s="107"/>
      <c r="AA913" s="108">
        <f>C913+I913-L913-O913-U913-X913-R913</f>
        <v>2317700</v>
      </c>
      <c r="AB913" s="7"/>
    </row>
    <row r="914" spans="1:28" ht="15.75" hidden="1" customHeight="1" x14ac:dyDescent="0.25">
      <c r="A914" s="29">
        <v>45581</v>
      </c>
      <c r="B914" s="27" t="s">
        <v>111</v>
      </c>
      <c r="C914" s="27"/>
      <c r="D914" s="27" t="s">
        <v>52</v>
      </c>
      <c r="E914" s="27" t="s">
        <v>47</v>
      </c>
      <c r="F914" s="27">
        <v>3</v>
      </c>
      <c r="G914" s="27" t="s">
        <v>48</v>
      </c>
      <c r="H914" s="27">
        <v>160000</v>
      </c>
      <c r="I914" s="15">
        <f t="shared" si="84"/>
        <v>480000</v>
      </c>
      <c r="J914" s="32" t="s">
        <v>324</v>
      </c>
      <c r="K914" s="142"/>
      <c r="L914" s="136">
        <f t="shared" si="90"/>
        <v>480000</v>
      </c>
      <c r="M914" s="136">
        <v>480000</v>
      </c>
      <c r="N914" s="136"/>
      <c r="O914" s="136">
        <f t="shared" si="86"/>
        <v>0</v>
      </c>
      <c r="P914" s="136"/>
      <c r="Q914" s="136"/>
      <c r="R914" s="136">
        <f t="shared" si="87"/>
        <v>0</v>
      </c>
      <c r="S914" s="136"/>
      <c r="T914" s="136"/>
      <c r="U914" s="136">
        <f t="shared" si="88"/>
        <v>0</v>
      </c>
      <c r="V914" s="136"/>
      <c r="W914" s="136"/>
      <c r="X914" s="136">
        <f t="shared" si="89"/>
        <v>0</v>
      </c>
      <c r="Y914" s="136"/>
      <c r="Z914" s="136"/>
      <c r="AA914" s="137">
        <f>C914+I914-L914-O914-U914-X914-R914</f>
        <v>0</v>
      </c>
      <c r="AB914" s="138">
        <v>45581</v>
      </c>
    </row>
    <row r="915" spans="1:28" ht="15.75" hidden="1" customHeight="1" x14ac:dyDescent="0.25">
      <c r="A915" s="24">
        <v>45581</v>
      </c>
      <c r="B915" s="25" t="s">
        <v>251</v>
      </c>
      <c r="C915" s="25"/>
      <c r="D915" s="25" t="s">
        <v>52</v>
      </c>
      <c r="E915" s="25" t="s">
        <v>50</v>
      </c>
      <c r="F915" s="25">
        <v>700</v>
      </c>
      <c r="G915" s="25" t="s">
        <v>34</v>
      </c>
      <c r="H915" s="25">
        <v>3360</v>
      </c>
      <c r="I915" s="11">
        <f t="shared" si="84"/>
        <v>2352000</v>
      </c>
      <c r="J915" s="31" t="s">
        <v>324</v>
      </c>
      <c r="K915" s="117"/>
      <c r="L915" s="107">
        <f t="shared" si="90"/>
        <v>0</v>
      </c>
      <c r="M915" s="107"/>
      <c r="N915" s="107"/>
      <c r="O915" s="107">
        <f t="shared" si="86"/>
        <v>0</v>
      </c>
      <c r="P915" s="107"/>
      <c r="Q915" s="107"/>
      <c r="R915" s="107">
        <f t="shared" si="87"/>
        <v>0</v>
      </c>
      <c r="S915" s="107"/>
      <c r="T915" s="107"/>
      <c r="U915" s="107">
        <f t="shared" si="88"/>
        <v>2352000</v>
      </c>
      <c r="V915" s="107">
        <v>2352000</v>
      </c>
      <c r="W915" s="107"/>
      <c r="X915" s="107">
        <f t="shared" si="89"/>
        <v>0</v>
      </c>
      <c r="Y915" s="107"/>
      <c r="Z915" s="107"/>
      <c r="AA915" s="108">
        <f>C915+I915-L915-O915-U915-X915-R915</f>
        <v>0</v>
      </c>
      <c r="AB915" s="7">
        <v>45581</v>
      </c>
    </row>
    <row r="916" spans="1:28" ht="15.75" hidden="1" customHeight="1" x14ac:dyDescent="0.25">
      <c r="A916" s="24">
        <v>45581</v>
      </c>
      <c r="B916" s="25" t="s">
        <v>168</v>
      </c>
      <c r="C916" s="25"/>
      <c r="D916" s="25" t="s">
        <v>52</v>
      </c>
      <c r="E916" s="25" t="s">
        <v>58</v>
      </c>
      <c r="F916" s="25">
        <v>1400</v>
      </c>
      <c r="G916" s="25" t="s">
        <v>34</v>
      </c>
      <c r="H916" s="25">
        <v>1900</v>
      </c>
      <c r="I916" s="11">
        <f t="shared" si="84"/>
        <v>2660000</v>
      </c>
      <c r="J916" s="31" t="s">
        <v>312</v>
      </c>
      <c r="K916" s="117"/>
      <c r="L916" s="107">
        <f t="shared" si="90"/>
        <v>0</v>
      </c>
      <c r="M916" s="107"/>
      <c r="N916" s="107"/>
      <c r="O916" s="107">
        <f t="shared" si="86"/>
        <v>2660000</v>
      </c>
      <c r="P916" s="107">
        <v>2660000</v>
      </c>
      <c r="Q916" s="107"/>
      <c r="R916" s="107">
        <f t="shared" si="87"/>
        <v>0</v>
      </c>
      <c r="S916" s="107"/>
      <c r="T916" s="107"/>
      <c r="U916" s="107">
        <f t="shared" si="88"/>
        <v>0</v>
      </c>
      <c r="V916" s="107"/>
      <c r="W916" s="107"/>
      <c r="X916" s="107">
        <f t="shared" si="89"/>
        <v>0</v>
      </c>
      <c r="Y916" s="107"/>
      <c r="Z916" s="107"/>
      <c r="AA916" s="108">
        <f>C916+I916-L916-O916-U916-X916-R916</f>
        <v>0</v>
      </c>
      <c r="AB916" s="7">
        <v>45581</v>
      </c>
    </row>
    <row r="917" spans="1:28" ht="15.75" hidden="1" customHeight="1" x14ac:dyDescent="0.25">
      <c r="A917" s="24">
        <v>45581</v>
      </c>
      <c r="B917" s="25" t="s">
        <v>168</v>
      </c>
      <c r="C917" s="25"/>
      <c r="D917" s="25" t="s">
        <v>52</v>
      </c>
      <c r="E917" s="25" t="s">
        <v>213</v>
      </c>
      <c r="F917" s="25">
        <v>4</v>
      </c>
      <c r="G917" s="25" t="s">
        <v>39</v>
      </c>
      <c r="H917" s="25">
        <v>135000</v>
      </c>
      <c r="I917" s="11">
        <f t="shared" si="84"/>
        <v>540000</v>
      </c>
      <c r="J917" s="31" t="s">
        <v>312</v>
      </c>
      <c r="K917" s="117"/>
      <c r="L917" s="107">
        <f t="shared" si="90"/>
        <v>0</v>
      </c>
      <c r="M917" s="107"/>
      <c r="N917" s="107"/>
      <c r="O917" s="107">
        <f t="shared" si="86"/>
        <v>540000</v>
      </c>
      <c r="P917" s="107">
        <v>540000</v>
      </c>
      <c r="Q917" s="107"/>
      <c r="R917" s="107">
        <f t="shared" si="87"/>
        <v>0</v>
      </c>
      <c r="S917" s="107"/>
      <c r="T917" s="107"/>
      <c r="U917" s="107">
        <f t="shared" si="88"/>
        <v>0</v>
      </c>
      <c r="V917" s="107"/>
      <c r="W917" s="107"/>
      <c r="X917" s="107">
        <f t="shared" si="89"/>
        <v>0</v>
      </c>
      <c r="Y917" s="107"/>
      <c r="Z917" s="107"/>
      <c r="AA917" s="108">
        <f>C917+I917-L917-O917-U917-X917-R917</f>
        <v>0</v>
      </c>
      <c r="AB917" s="7">
        <v>45581</v>
      </c>
    </row>
    <row r="918" spans="1:28" ht="15.75" hidden="1" customHeight="1" x14ac:dyDescent="0.25">
      <c r="A918" s="24">
        <v>45581</v>
      </c>
      <c r="B918" s="25" t="s">
        <v>2062</v>
      </c>
      <c r="C918" s="25"/>
      <c r="D918" s="25" t="s">
        <v>52</v>
      </c>
      <c r="E918" s="25" t="s">
        <v>108</v>
      </c>
      <c r="F918" s="25">
        <v>400</v>
      </c>
      <c r="G918" s="25" t="s">
        <v>34</v>
      </c>
      <c r="H918" s="25">
        <v>2000</v>
      </c>
      <c r="I918" s="11">
        <f t="shared" si="84"/>
        <v>800000</v>
      </c>
      <c r="J918" s="31" t="s">
        <v>324</v>
      </c>
      <c r="K918" s="117"/>
      <c r="L918" s="107">
        <f t="shared" si="90"/>
        <v>0</v>
      </c>
      <c r="M918" s="107"/>
      <c r="N918" s="107"/>
      <c r="O918" s="107">
        <f t="shared" si="86"/>
        <v>0</v>
      </c>
      <c r="P918" s="107"/>
      <c r="Q918" s="107"/>
      <c r="R918" s="107">
        <f t="shared" si="87"/>
        <v>0</v>
      </c>
      <c r="S918" s="107"/>
      <c r="T918" s="107"/>
      <c r="U918" s="107">
        <f t="shared" si="88"/>
        <v>800000</v>
      </c>
      <c r="V918" s="107">
        <v>800000</v>
      </c>
      <c r="W918" s="107"/>
      <c r="X918" s="107">
        <f t="shared" si="89"/>
        <v>0</v>
      </c>
      <c r="Y918" s="107"/>
      <c r="Z918" s="107"/>
      <c r="AA918" s="108">
        <f>C918+I918-L918-O918-U918-X918-R918</f>
        <v>0</v>
      </c>
      <c r="AB918" s="7">
        <v>45581</v>
      </c>
    </row>
    <row r="919" spans="1:28" ht="15.75" hidden="1" customHeight="1" x14ac:dyDescent="0.25">
      <c r="A919" s="24">
        <v>45581</v>
      </c>
      <c r="B919" s="25" t="s">
        <v>2062</v>
      </c>
      <c r="C919" s="25"/>
      <c r="D919" s="25" t="s">
        <v>52</v>
      </c>
      <c r="E919" s="25" t="s">
        <v>138</v>
      </c>
      <c r="F919" s="25">
        <v>250</v>
      </c>
      <c r="G919" s="25" t="s">
        <v>34</v>
      </c>
      <c r="H919" s="25">
        <v>1390</v>
      </c>
      <c r="I919" s="11">
        <f t="shared" si="84"/>
        <v>347500</v>
      </c>
      <c r="J919" s="31" t="s">
        <v>324</v>
      </c>
      <c r="K919" s="117"/>
      <c r="L919" s="107">
        <f t="shared" si="90"/>
        <v>0</v>
      </c>
      <c r="M919" s="107"/>
      <c r="N919" s="107"/>
      <c r="O919" s="107">
        <f t="shared" si="86"/>
        <v>0</v>
      </c>
      <c r="P919" s="107"/>
      <c r="Q919" s="107"/>
      <c r="R919" s="107">
        <f t="shared" si="87"/>
        <v>0</v>
      </c>
      <c r="S919" s="107"/>
      <c r="T919" s="107"/>
      <c r="U919" s="107">
        <f t="shared" si="88"/>
        <v>347500</v>
      </c>
      <c r="V919" s="107">
        <v>347500</v>
      </c>
      <c r="W919" s="107"/>
      <c r="X919" s="107">
        <f t="shared" si="89"/>
        <v>0</v>
      </c>
      <c r="Y919" s="107"/>
      <c r="Z919" s="107"/>
      <c r="AA919" s="108">
        <f>C919+I919-L919-O919-U919-X919-R919</f>
        <v>0</v>
      </c>
      <c r="AB919" s="7">
        <v>45581</v>
      </c>
    </row>
    <row r="920" spans="1:28" ht="15.75" hidden="1" customHeight="1" x14ac:dyDescent="0.25">
      <c r="A920" s="24">
        <v>45581</v>
      </c>
      <c r="B920" s="25" t="s">
        <v>1538</v>
      </c>
      <c r="C920" s="25"/>
      <c r="D920" s="25" t="s">
        <v>52</v>
      </c>
      <c r="E920" s="25" t="s">
        <v>58</v>
      </c>
      <c r="F920" s="25">
        <v>1600</v>
      </c>
      <c r="G920" s="25" t="s">
        <v>34</v>
      </c>
      <c r="H920" s="25">
        <v>2000</v>
      </c>
      <c r="I920" s="11">
        <f t="shared" si="84"/>
        <v>3200000</v>
      </c>
      <c r="J920" s="31" t="s">
        <v>324</v>
      </c>
      <c r="K920" s="117"/>
      <c r="L920" s="107">
        <f t="shared" si="90"/>
        <v>0</v>
      </c>
      <c r="M920" s="107"/>
      <c r="N920" s="107"/>
      <c r="O920" s="107">
        <f t="shared" si="86"/>
        <v>0</v>
      </c>
      <c r="P920" s="107"/>
      <c r="Q920" s="107"/>
      <c r="R920" s="107">
        <f t="shared" si="87"/>
        <v>0</v>
      </c>
      <c r="S920" s="107"/>
      <c r="T920" s="107"/>
      <c r="U920" s="107">
        <f t="shared" si="88"/>
        <v>3200000</v>
      </c>
      <c r="V920" s="107">
        <v>2200000</v>
      </c>
      <c r="W920" s="107">
        <v>1000000</v>
      </c>
      <c r="X920" s="107">
        <f t="shared" si="89"/>
        <v>0</v>
      </c>
      <c r="Y920" s="107"/>
      <c r="Z920" s="107"/>
      <c r="AA920" s="108">
        <f>C920+I920-L920-O920-U920-X920-R920</f>
        <v>0</v>
      </c>
      <c r="AB920" s="7">
        <v>45581</v>
      </c>
    </row>
    <row r="921" spans="1:28" ht="15.75" hidden="1" customHeight="1" x14ac:dyDescent="0.25">
      <c r="A921" s="24">
        <v>45581</v>
      </c>
      <c r="B921" s="25" t="s">
        <v>495</v>
      </c>
      <c r="C921" s="25"/>
      <c r="D921" s="25" t="s">
        <v>52</v>
      </c>
      <c r="E921" s="25" t="s">
        <v>227</v>
      </c>
      <c r="F921" s="25">
        <v>4</v>
      </c>
      <c r="G921" s="25" t="s">
        <v>34</v>
      </c>
      <c r="H921" s="25">
        <v>95000</v>
      </c>
      <c r="I921" s="11">
        <f t="shared" si="84"/>
        <v>380000</v>
      </c>
      <c r="J921" s="31" t="s">
        <v>312</v>
      </c>
      <c r="K921" s="117"/>
      <c r="L921" s="107">
        <f t="shared" si="90"/>
        <v>0</v>
      </c>
      <c r="M921" s="107"/>
      <c r="N921" s="107"/>
      <c r="O921" s="107">
        <f t="shared" si="86"/>
        <v>0</v>
      </c>
      <c r="P921" s="107"/>
      <c r="Q921" s="107"/>
      <c r="R921" s="107">
        <f t="shared" si="87"/>
        <v>380000</v>
      </c>
      <c r="S921" s="107">
        <v>380000</v>
      </c>
      <c r="T921" s="107"/>
      <c r="U921" s="107">
        <f t="shared" si="88"/>
        <v>0</v>
      </c>
      <c r="V921" s="107"/>
      <c r="W921" s="107"/>
      <c r="X921" s="107">
        <f t="shared" si="89"/>
        <v>0</v>
      </c>
      <c r="Y921" s="107"/>
      <c r="Z921" s="107"/>
      <c r="AA921" s="108">
        <f>C921+I921-L921-O921-U921-X921-R921</f>
        <v>0</v>
      </c>
      <c r="AB921" s="7">
        <v>45582</v>
      </c>
    </row>
    <row r="922" spans="1:28" ht="15.75" hidden="1" customHeight="1" x14ac:dyDescent="0.25">
      <c r="A922" s="29">
        <v>45581</v>
      </c>
      <c r="B922" s="27" t="s">
        <v>311</v>
      </c>
      <c r="C922" s="27"/>
      <c r="D922" s="27" t="s">
        <v>52</v>
      </c>
      <c r="E922" s="27" t="s">
        <v>108</v>
      </c>
      <c r="F922" s="27">
        <v>800</v>
      </c>
      <c r="G922" s="27" t="s">
        <v>34</v>
      </c>
      <c r="H922" s="27">
        <v>1850</v>
      </c>
      <c r="I922" s="15">
        <f t="shared" si="84"/>
        <v>1480000</v>
      </c>
      <c r="J922" s="32" t="s">
        <v>324</v>
      </c>
      <c r="K922" s="142"/>
      <c r="L922" s="136">
        <f t="shared" si="90"/>
        <v>1480000</v>
      </c>
      <c r="M922" s="136">
        <v>1480000</v>
      </c>
      <c r="N922" s="136"/>
      <c r="O922" s="136">
        <f t="shared" si="86"/>
        <v>0</v>
      </c>
      <c r="P922" s="136"/>
      <c r="Q922" s="136"/>
      <c r="R922" s="136">
        <f t="shared" si="87"/>
        <v>0</v>
      </c>
      <c r="S922" s="136"/>
      <c r="T922" s="136"/>
      <c r="U922" s="136">
        <f t="shared" si="88"/>
        <v>0</v>
      </c>
      <c r="V922" s="136"/>
      <c r="W922" s="136"/>
      <c r="X922" s="136">
        <f t="shared" si="89"/>
        <v>0</v>
      </c>
      <c r="Y922" s="136"/>
      <c r="Z922" s="136"/>
      <c r="AA922" s="137">
        <f>C922+I922-L922-O922-U922-X922-R922</f>
        <v>0</v>
      </c>
      <c r="AB922" s="138">
        <v>45581</v>
      </c>
    </row>
    <row r="923" spans="1:28" ht="15.75" hidden="1" customHeight="1" x14ac:dyDescent="0.25">
      <c r="A923" s="24">
        <v>45581</v>
      </c>
      <c r="B923" s="25" t="s">
        <v>565</v>
      </c>
      <c r="C923" s="25"/>
      <c r="D923" s="25" t="s">
        <v>52</v>
      </c>
      <c r="E923" s="25" t="s">
        <v>348</v>
      </c>
      <c r="F923" s="25">
        <v>1800</v>
      </c>
      <c r="G923" s="25" t="s">
        <v>34</v>
      </c>
      <c r="H923" s="25">
        <v>1150</v>
      </c>
      <c r="I923" s="11">
        <f t="shared" si="84"/>
        <v>2070000</v>
      </c>
      <c r="J923" s="31" t="s">
        <v>312</v>
      </c>
      <c r="K923" s="117"/>
      <c r="L923" s="107">
        <f t="shared" si="90"/>
        <v>0</v>
      </c>
      <c r="M923" s="107"/>
      <c r="N923" s="107"/>
      <c r="O923" s="107">
        <f t="shared" si="86"/>
        <v>0</v>
      </c>
      <c r="P923" s="107"/>
      <c r="Q923" s="107"/>
      <c r="R923" s="107">
        <f t="shared" si="87"/>
        <v>2070000</v>
      </c>
      <c r="S923" s="107">
        <v>2070000</v>
      </c>
      <c r="T923" s="107"/>
      <c r="U923" s="107">
        <f t="shared" si="88"/>
        <v>0</v>
      </c>
      <c r="V923" s="107"/>
      <c r="W923" s="107"/>
      <c r="X923" s="107">
        <f t="shared" si="89"/>
        <v>0</v>
      </c>
      <c r="Y923" s="107"/>
      <c r="Z923" s="107"/>
      <c r="AA923" s="108">
        <f>C923+I923-L923-O923-U923-X923-R923</f>
        <v>0</v>
      </c>
      <c r="AB923" s="7">
        <v>45581</v>
      </c>
    </row>
    <row r="924" spans="1:28" ht="15.75" hidden="1" customHeight="1" x14ac:dyDescent="0.25">
      <c r="A924" s="24">
        <v>45581</v>
      </c>
      <c r="B924" s="25" t="s">
        <v>209</v>
      </c>
      <c r="C924" s="25"/>
      <c r="D924" s="25" t="s">
        <v>52</v>
      </c>
      <c r="E924" s="25" t="s">
        <v>290</v>
      </c>
      <c r="F924" s="25">
        <v>125</v>
      </c>
      <c r="G924" s="25" t="s">
        <v>34</v>
      </c>
      <c r="H924" s="25">
        <v>2460</v>
      </c>
      <c r="I924" s="11">
        <f t="shared" si="84"/>
        <v>307500</v>
      </c>
      <c r="J924" s="31" t="s">
        <v>312</v>
      </c>
      <c r="K924" s="117"/>
      <c r="L924" s="107">
        <f t="shared" si="90"/>
        <v>0</v>
      </c>
      <c r="M924" s="107"/>
      <c r="N924" s="107"/>
      <c r="O924" s="107">
        <f t="shared" si="86"/>
        <v>0</v>
      </c>
      <c r="P924" s="107"/>
      <c r="Q924" s="107"/>
      <c r="R924" s="107">
        <f t="shared" si="87"/>
        <v>307500</v>
      </c>
      <c r="S924" s="107">
        <v>307500</v>
      </c>
      <c r="T924" s="107"/>
      <c r="U924" s="107">
        <f t="shared" si="88"/>
        <v>0</v>
      </c>
      <c r="V924" s="107"/>
      <c r="W924" s="107"/>
      <c r="X924" s="107">
        <f t="shared" si="89"/>
        <v>0</v>
      </c>
      <c r="Y924" s="107"/>
      <c r="Z924" s="107"/>
      <c r="AA924" s="108">
        <f>C924+I924-L924-O924-U924-X924-R924</f>
        <v>0</v>
      </c>
      <c r="AB924" s="7">
        <v>45581</v>
      </c>
    </row>
    <row r="925" spans="1:28" ht="15.75" hidden="1" customHeight="1" x14ac:dyDescent="0.25">
      <c r="A925" s="24">
        <v>45582</v>
      </c>
      <c r="B925" s="25" t="s">
        <v>1830</v>
      </c>
      <c r="C925" s="25"/>
      <c r="D925" s="25" t="s">
        <v>52</v>
      </c>
      <c r="E925" s="25" t="s">
        <v>1647</v>
      </c>
      <c r="F925" s="25">
        <v>5</v>
      </c>
      <c r="G925" s="25" t="s">
        <v>39</v>
      </c>
      <c r="H925" s="25">
        <v>82000</v>
      </c>
      <c r="I925" s="11">
        <f t="shared" si="84"/>
        <v>410000</v>
      </c>
      <c r="J925" s="31" t="s">
        <v>324</v>
      </c>
      <c r="K925" s="117"/>
      <c r="L925" s="107">
        <f t="shared" si="90"/>
        <v>410000</v>
      </c>
      <c r="M925" s="107">
        <v>410000</v>
      </c>
      <c r="N925" s="107"/>
      <c r="O925" s="107">
        <f t="shared" si="86"/>
        <v>0</v>
      </c>
      <c r="P925" s="107"/>
      <c r="Q925" s="107"/>
      <c r="R925" s="107">
        <f t="shared" si="87"/>
        <v>0</v>
      </c>
      <c r="S925" s="107"/>
      <c r="T925" s="107"/>
      <c r="U925" s="107">
        <f t="shared" si="88"/>
        <v>0</v>
      </c>
      <c r="V925" s="107"/>
      <c r="W925" s="107"/>
      <c r="X925" s="107">
        <f t="shared" si="89"/>
        <v>0</v>
      </c>
      <c r="Y925" s="107"/>
      <c r="Z925" s="107"/>
      <c r="AA925" s="108">
        <f>C925+I925-L925-O925-U925-X925-R925</f>
        <v>0</v>
      </c>
      <c r="AB925" s="7">
        <v>45582</v>
      </c>
    </row>
    <row r="926" spans="1:28" ht="15.75" hidden="1" customHeight="1" x14ac:dyDescent="0.25">
      <c r="A926" s="24">
        <v>45582</v>
      </c>
      <c r="B926" s="25" t="s">
        <v>800</v>
      </c>
      <c r="C926" s="25"/>
      <c r="D926" s="25" t="s">
        <v>52</v>
      </c>
      <c r="E926" s="25" t="s">
        <v>58</v>
      </c>
      <c r="F926" s="25">
        <v>800</v>
      </c>
      <c r="G926" s="25" t="s">
        <v>34</v>
      </c>
      <c r="H926" s="25">
        <v>2000</v>
      </c>
      <c r="I926" s="11">
        <f t="shared" si="84"/>
        <v>1600000</v>
      </c>
      <c r="J926" s="31" t="s">
        <v>324</v>
      </c>
      <c r="K926" s="117"/>
      <c r="L926" s="107">
        <f t="shared" si="90"/>
        <v>0</v>
      </c>
      <c r="M926" s="107"/>
      <c r="N926" s="107"/>
      <c r="O926" s="107">
        <f t="shared" si="86"/>
        <v>1600000</v>
      </c>
      <c r="P926" s="107">
        <v>1600000</v>
      </c>
      <c r="Q926" s="107"/>
      <c r="R926" s="107">
        <f t="shared" si="87"/>
        <v>0</v>
      </c>
      <c r="S926" s="107"/>
      <c r="T926" s="107"/>
      <c r="U926" s="107">
        <f t="shared" si="88"/>
        <v>0</v>
      </c>
      <c r="V926" s="107"/>
      <c r="W926" s="107"/>
      <c r="X926" s="107">
        <f t="shared" si="89"/>
        <v>0</v>
      </c>
      <c r="Y926" s="107"/>
      <c r="Z926" s="107"/>
      <c r="AA926" s="108">
        <f>C926+I926-L926-O926-U926-X926-R926</f>
        <v>0</v>
      </c>
      <c r="AB926" s="7">
        <v>45583</v>
      </c>
    </row>
    <row r="927" spans="1:28" ht="15.75" hidden="1" customHeight="1" x14ac:dyDescent="0.25">
      <c r="A927" s="24">
        <v>45582</v>
      </c>
      <c r="B927" s="25" t="s">
        <v>702</v>
      </c>
      <c r="C927" s="25"/>
      <c r="D927" s="25" t="s">
        <v>52</v>
      </c>
      <c r="E927" s="25" t="s">
        <v>58</v>
      </c>
      <c r="F927" s="25">
        <v>800</v>
      </c>
      <c r="G927" s="25" t="s">
        <v>34</v>
      </c>
      <c r="H927" s="25">
        <v>2000</v>
      </c>
      <c r="I927" s="11">
        <f t="shared" si="84"/>
        <v>1600000</v>
      </c>
      <c r="J927" s="31" t="s">
        <v>312</v>
      </c>
      <c r="K927" s="117" t="s">
        <v>2067</v>
      </c>
      <c r="L927" s="107">
        <f t="shared" si="90"/>
        <v>0</v>
      </c>
      <c r="M927" s="107"/>
      <c r="N927" s="107"/>
      <c r="O927" s="107">
        <f t="shared" si="86"/>
        <v>1600000</v>
      </c>
      <c r="P927" s="107">
        <v>1600000</v>
      </c>
      <c r="Q927" s="107"/>
      <c r="R927" s="107">
        <f t="shared" si="87"/>
        <v>0</v>
      </c>
      <c r="S927" s="107"/>
      <c r="T927" s="107"/>
      <c r="U927" s="107">
        <f t="shared" si="88"/>
        <v>0</v>
      </c>
      <c r="V927" s="107"/>
      <c r="W927" s="107"/>
      <c r="X927" s="107">
        <f t="shared" si="89"/>
        <v>0</v>
      </c>
      <c r="Y927" s="107"/>
      <c r="Z927" s="107"/>
      <c r="AA927" s="108">
        <f>C927+I927-L927-O927-U927-X927-R927</f>
        <v>0</v>
      </c>
      <c r="AB927" s="7">
        <v>45586</v>
      </c>
    </row>
    <row r="928" spans="1:28" ht="15.75" hidden="1" customHeight="1" x14ac:dyDescent="0.25">
      <c r="A928" s="24">
        <v>45582</v>
      </c>
      <c r="B928" s="25" t="s">
        <v>1388</v>
      </c>
      <c r="C928" s="25"/>
      <c r="D928" s="25" t="s">
        <v>52</v>
      </c>
      <c r="E928" s="25" t="s">
        <v>135</v>
      </c>
      <c r="F928" s="25">
        <v>1</v>
      </c>
      <c r="G928" s="25" t="s">
        <v>48</v>
      </c>
      <c r="H928" s="25">
        <v>150000</v>
      </c>
      <c r="I928" s="11">
        <f t="shared" si="84"/>
        <v>150000</v>
      </c>
      <c r="J928" s="31" t="s">
        <v>324</v>
      </c>
      <c r="K928" s="117"/>
      <c r="L928" s="107">
        <f t="shared" si="90"/>
        <v>0</v>
      </c>
      <c r="M928" s="107"/>
      <c r="N928" s="107"/>
      <c r="O928" s="107">
        <f t="shared" si="86"/>
        <v>0</v>
      </c>
      <c r="P928" s="107"/>
      <c r="Q928" s="107"/>
      <c r="R928" s="107">
        <f t="shared" si="87"/>
        <v>0</v>
      </c>
      <c r="S928" s="107"/>
      <c r="T928" s="107"/>
      <c r="U928" s="107">
        <f t="shared" si="88"/>
        <v>150000</v>
      </c>
      <c r="V928" s="107">
        <v>150000</v>
      </c>
      <c r="W928" s="107"/>
      <c r="X928" s="107">
        <f t="shared" si="89"/>
        <v>0</v>
      </c>
      <c r="Y928" s="107"/>
      <c r="Z928" s="107"/>
      <c r="AA928" s="108">
        <f>C928+I928-L928-O928-U928-X928-R928</f>
        <v>0</v>
      </c>
      <c r="AB928" s="7">
        <v>45582</v>
      </c>
    </row>
    <row r="929" spans="1:28" ht="15.75" hidden="1" customHeight="1" x14ac:dyDescent="0.25">
      <c r="A929" s="24">
        <v>45582</v>
      </c>
      <c r="B929" s="25" t="s">
        <v>231</v>
      </c>
      <c r="C929" s="25"/>
      <c r="D929" s="25" t="s">
        <v>52</v>
      </c>
      <c r="E929" s="25" t="s">
        <v>50</v>
      </c>
      <c r="F929" s="25">
        <v>2000</v>
      </c>
      <c r="G929" s="25" t="s">
        <v>34</v>
      </c>
      <c r="H929" s="25">
        <v>3360</v>
      </c>
      <c r="I929" s="11">
        <f t="shared" si="84"/>
        <v>6720000</v>
      </c>
      <c r="J929" s="38" t="s">
        <v>78</v>
      </c>
      <c r="K929" s="117"/>
      <c r="L929" s="107">
        <f t="shared" si="90"/>
        <v>0</v>
      </c>
      <c r="M929" s="107"/>
      <c r="N929" s="107"/>
      <c r="O929" s="107">
        <f t="shared" si="86"/>
        <v>196000</v>
      </c>
      <c r="P929" s="107">
        <v>196000</v>
      </c>
      <c r="Q929" s="107"/>
      <c r="R929" s="107">
        <f t="shared" si="87"/>
        <v>0</v>
      </c>
      <c r="S929" s="107"/>
      <c r="T929" s="107"/>
      <c r="U929" s="107">
        <f t="shared" si="88"/>
        <v>0</v>
      </c>
      <c r="V929" s="107"/>
      <c r="W929" s="107"/>
      <c r="X929" s="107">
        <f t="shared" si="89"/>
        <v>0</v>
      </c>
      <c r="Y929" s="107"/>
      <c r="Z929" s="107"/>
      <c r="AA929" s="108">
        <f>C929+I929-L929-O929-U929-X929-R929</f>
        <v>6524000</v>
      </c>
      <c r="AB929" s="7">
        <v>45589</v>
      </c>
    </row>
    <row r="930" spans="1:28" ht="15.75" hidden="1" customHeight="1" x14ac:dyDescent="0.25">
      <c r="A930" s="29">
        <v>45582</v>
      </c>
      <c r="B930" s="27" t="s">
        <v>287</v>
      </c>
      <c r="C930" s="27"/>
      <c r="D930" s="27" t="s">
        <v>52</v>
      </c>
      <c r="E930" s="27" t="s">
        <v>50</v>
      </c>
      <c r="F930" s="27">
        <v>400</v>
      </c>
      <c r="G930" s="27" t="s">
        <v>34</v>
      </c>
      <c r="H930" s="27">
        <v>3360</v>
      </c>
      <c r="I930" s="15">
        <f t="shared" si="84"/>
        <v>1344000</v>
      </c>
      <c r="J930" s="32" t="s">
        <v>312</v>
      </c>
      <c r="K930" s="142"/>
      <c r="L930" s="136">
        <f t="shared" si="90"/>
        <v>0</v>
      </c>
      <c r="M930" s="136"/>
      <c r="N930" s="136"/>
      <c r="O930" s="136">
        <f t="shared" si="86"/>
        <v>1344000</v>
      </c>
      <c r="P930" s="136">
        <v>1344000</v>
      </c>
      <c r="Q930" s="136"/>
      <c r="R930" s="136">
        <f t="shared" si="87"/>
        <v>0</v>
      </c>
      <c r="S930" s="136"/>
      <c r="T930" s="136"/>
      <c r="U930" s="136">
        <f t="shared" si="88"/>
        <v>0</v>
      </c>
      <c r="V930" s="136"/>
      <c r="W930" s="136"/>
      <c r="X930" s="136">
        <f t="shared" si="89"/>
        <v>0</v>
      </c>
      <c r="Y930" s="136"/>
      <c r="Z930" s="136"/>
      <c r="AA930" s="137">
        <f>C930+I930-L930-O930-U930-X930-R930</f>
        <v>0</v>
      </c>
      <c r="AB930" s="138">
        <v>45582</v>
      </c>
    </row>
    <row r="931" spans="1:28" ht="15.75" hidden="1" customHeight="1" x14ac:dyDescent="0.25">
      <c r="A931" s="24">
        <v>45582</v>
      </c>
      <c r="B931" s="25" t="s">
        <v>287</v>
      </c>
      <c r="C931" s="25"/>
      <c r="D931" s="25" t="s">
        <v>52</v>
      </c>
      <c r="E931" s="25" t="s">
        <v>447</v>
      </c>
      <c r="F931" s="25">
        <v>500</v>
      </c>
      <c r="G931" s="25" t="s">
        <v>34</v>
      </c>
      <c r="H931" s="25">
        <v>1790</v>
      </c>
      <c r="I931" s="11">
        <f t="shared" si="84"/>
        <v>895000</v>
      </c>
      <c r="J931" s="31" t="s">
        <v>312</v>
      </c>
      <c r="K931" s="117"/>
      <c r="L931" s="107">
        <f t="shared" si="90"/>
        <v>0</v>
      </c>
      <c r="M931" s="107"/>
      <c r="N931" s="107"/>
      <c r="O931" s="107">
        <f t="shared" si="86"/>
        <v>895000</v>
      </c>
      <c r="P931" s="107">
        <v>895000</v>
      </c>
      <c r="Q931" s="107"/>
      <c r="R931" s="107">
        <f t="shared" si="87"/>
        <v>0</v>
      </c>
      <c r="S931" s="107"/>
      <c r="T931" s="107"/>
      <c r="U931" s="107">
        <f t="shared" si="88"/>
        <v>0</v>
      </c>
      <c r="V931" s="107"/>
      <c r="W931" s="107"/>
      <c r="X931" s="107">
        <f t="shared" si="89"/>
        <v>0</v>
      </c>
      <c r="Y931" s="107"/>
      <c r="Z931" s="107"/>
      <c r="AA931" s="108">
        <f>C931+I931-L931-O931-U931-X931-R931</f>
        <v>0</v>
      </c>
      <c r="AB931" s="7">
        <v>45582</v>
      </c>
    </row>
    <row r="932" spans="1:28" ht="15.75" hidden="1" customHeight="1" x14ac:dyDescent="0.25">
      <c r="A932" s="24">
        <v>45582</v>
      </c>
      <c r="B932" s="25" t="s">
        <v>287</v>
      </c>
      <c r="C932" s="25"/>
      <c r="D932" s="25" t="s">
        <v>52</v>
      </c>
      <c r="E932" s="25" t="s">
        <v>145</v>
      </c>
      <c r="F932" s="25">
        <v>17.3</v>
      </c>
      <c r="G932" s="25" t="s">
        <v>39</v>
      </c>
      <c r="H932" s="25">
        <v>46000</v>
      </c>
      <c r="I932" s="11">
        <f t="shared" si="84"/>
        <v>795800</v>
      </c>
      <c r="J932" s="31" t="s">
        <v>312</v>
      </c>
      <c r="K932" s="117"/>
      <c r="L932" s="107">
        <f t="shared" si="90"/>
        <v>0</v>
      </c>
      <c r="M932" s="107"/>
      <c r="N932" s="107"/>
      <c r="O932" s="107">
        <f t="shared" si="86"/>
        <v>795800</v>
      </c>
      <c r="P932" s="107">
        <v>795800</v>
      </c>
      <c r="Q932" s="107"/>
      <c r="R932" s="107">
        <f t="shared" si="87"/>
        <v>0</v>
      </c>
      <c r="S932" s="107"/>
      <c r="T932" s="107"/>
      <c r="U932" s="107">
        <f t="shared" si="88"/>
        <v>0</v>
      </c>
      <c r="V932" s="107"/>
      <c r="W932" s="107"/>
      <c r="X932" s="107">
        <f t="shared" si="89"/>
        <v>0</v>
      </c>
      <c r="Y932" s="107"/>
      <c r="Z932" s="107"/>
      <c r="AA932" s="108">
        <f>C932+I932-L932-O932-U932-X932-R932</f>
        <v>0</v>
      </c>
      <c r="AB932" s="7">
        <v>45582</v>
      </c>
    </row>
    <row r="933" spans="1:28" ht="15.75" hidden="1" customHeight="1" x14ac:dyDescent="0.25">
      <c r="A933" s="24">
        <v>45582</v>
      </c>
      <c r="B933" s="25" t="s">
        <v>377</v>
      </c>
      <c r="C933" s="25"/>
      <c r="D933" s="25" t="s">
        <v>52</v>
      </c>
      <c r="E933" s="25" t="s">
        <v>44</v>
      </c>
      <c r="F933" s="25">
        <v>500</v>
      </c>
      <c r="G933" s="25" t="s">
        <v>34</v>
      </c>
      <c r="H933" s="25">
        <v>860</v>
      </c>
      <c r="I933" s="11">
        <f t="shared" si="84"/>
        <v>430000</v>
      </c>
      <c r="J933" s="31" t="s">
        <v>324</v>
      </c>
      <c r="K933" s="117"/>
      <c r="L933" s="107">
        <f t="shared" si="90"/>
        <v>0</v>
      </c>
      <c r="M933" s="107"/>
      <c r="N933" s="107"/>
      <c r="O933" s="107">
        <f t="shared" si="86"/>
        <v>0</v>
      </c>
      <c r="P933" s="107"/>
      <c r="Q933" s="107"/>
      <c r="R933" s="107">
        <f t="shared" si="87"/>
        <v>0</v>
      </c>
      <c r="S933" s="107"/>
      <c r="T933" s="107"/>
      <c r="U933" s="107">
        <f t="shared" si="88"/>
        <v>430000</v>
      </c>
      <c r="V933" s="107">
        <v>430000</v>
      </c>
      <c r="W933" s="107"/>
      <c r="X933" s="107">
        <f t="shared" si="89"/>
        <v>0</v>
      </c>
      <c r="Y933" s="107"/>
      <c r="Z933" s="107"/>
      <c r="AA933" s="108">
        <f>C933+I933-L933-O933-U933-X933-R933</f>
        <v>0</v>
      </c>
      <c r="AB933" s="7">
        <v>45582</v>
      </c>
    </row>
    <row r="934" spans="1:28" ht="15.75" hidden="1" customHeight="1" x14ac:dyDescent="0.25">
      <c r="A934" s="24">
        <v>45582</v>
      </c>
      <c r="B934" s="25" t="s">
        <v>1333</v>
      </c>
      <c r="C934" s="25"/>
      <c r="D934" s="25" t="s">
        <v>52</v>
      </c>
      <c r="E934" s="25" t="s">
        <v>42</v>
      </c>
      <c r="F934" s="25">
        <v>1400</v>
      </c>
      <c r="G934" s="25" t="s">
        <v>34</v>
      </c>
      <c r="H934" s="25">
        <v>3500</v>
      </c>
      <c r="I934" s="11">
        <f t="shared" si="84"/>
        <v>4900000</v>
      </c>
      <c r="J934" s="31" t="s">
        <v>324</v>
      </c>
      <c r="K934" s="117"/>
      <c r="L934" s="107">
        <f t="shared" si="90"/>
        <v>0</v>
      </c>
      <c r="M934" s="107"/>
      <c r="N934" s="107"/>
      <c r="O934" s="107">
        <f t="shared" si="86"/>
        <v>0</v>
      </c>
      <c r="P934" s="107"/>
      <c r="Q934" s="107"/>
      <c r="R934" s="107">
        <f t="shared" si="87"/>
        <v>0</v>
      </c>
      <c r="S934" s="107"/>
      <c r="T934" s="107"/>
      <c r="U934" s="107">
        <f t="shared" si="88"/>
        <v>4900000</v>
      </c>
      <c r="V934" s="107">
        <v>4900000</v>
      </c>
      <c r="W934" s="107"/>
      <c r="X934" s="107">
        <f t="shared" si="89"/>
        <v>0</v>
      </c>
      <c r="Y934" s="107"/>
      <c r="Z934" s="107"/>
      <c r="AA934" s="108">
        <f>C934+I934-L934-O934-U934-X934-R934</f>
        <v>0</v>
      </c>
      <c r="AB934" s="7">
        <v>45582</v>
      </c>
    </row>
    <row r="935" spans="1:28" ht="15.75" hidden="1" customHeight="1" x14ac:dyDescent="0.25">
      <c r="A935" s="24">
        <v>45582</v>
      </c>
      <c r="B935" s="25" t="s">
        <v>382</v>
      </c>
      <c r="C935" s="25"/>
      <c r="D935" s="25" t="s">
        <v>52</v>
      </c>
      <c r="E935" s="25" t="s">
        <v>298</v>
      </c>
      <c r="F935" s="25">
        <v>5200</v>
      </c>
      <c r="G935" s="25" t="s">
        <v>34</v>
      </c>
      <c r="H935" s="25">
        <v>3700</v>
      </c>
      <c r="I935" s="11">
        <f t="shared" si="84"/>
        <v>19240000</v>
      </c>
      <c r="J935" s="31" t="s">
        <v>324</v>
      </c>
      <c r="K935" s="117"/>
      <c r="L935" s="107">
        <f t="shared" si="90"/>
        <v>11240000</v>
      </c>
      <c r="M935" s="107">
        <v>11240000</v>
      </c>
      <c r="N935" s="107"/>
      <c r="O935" s="107">
        <f t="shared" si="86"/>
        <v>0</v>
      </c>
      <c r="P935" s="107"/>
      <c r="Q935" s="107"/>
      <c r="R935" s="107">
        <f t="shared" si="87"/>
        <v>8000000</v>
      </c>
      <c r="S935" s="107">
        <v>8000000</v>
      </c>
      <c r="T935" s="107"/>
      <c r="U935" s="107">
        <f t="shared" si="88"/>
        <v>0</v>
      </c>
      <c r="V935" s="107"/>
      <c r="W935" s="107"/>
      <c r="X935" s="107">
        <f t="shared" si="89"/>
        <v>0</v>
      </c>
      <c r="Y935" s="107"/>
      <c r="Z935" s="107"/>
      <c r="AA935" s="108">
        <f>C935+I935-L935-O935-U935-X935-R935</f>
        <v>0</v>
      </c>
      <c r="AB935" s="7">
        <v>45593</v>
      </c>
    </row>
    <row r="936" spans="1:28" ht="15.75" hidden="1" customHeight="1" x14ac:dyDescent="0.25">
      <c r="A936" s="24">
        <v>45582</v>
      </c>
      <c r="B936" s="25" t="s">
        <v>382</v>
      </c>
      <c r="C936" s="25"/>
      <c r="D936" s="25" t="s">
        <v>52</v>
      </c>
      <c r="E936" s="25" t="s">
        <v>150</v>
      </c>
      <c r="F936" s="25">
        <v>10</v>
      </c>
      <c r="G936" s="25" t="s">
        <v>77</v>
      </c>
      <c r="H936" s="25">
        <v>50000</v>
      </c>
      <c r="I936" s="11">
        <f t="shared" si="84"/>
        <v>500000</v>
      </c>
      <c r="J936" s="31" t="s">
        <v>324</v>
      </c>
      <c r="K936" s="117"/>
      <c r="L936" s="107">
        <f t="shared" si="90"/>
        <v>500000</v>
      </c>
      <c r="M936" s="107">
        <v>500000</v>
      </c>
      <c r="N936" s="107"/>
      <c r="O936" s="107">
        <f t="shared" si="86"/>
        <v>0</v>
      </c>
      <c r="P936" s="107"/>
      <c r="Q936" s="107"/>
      <c r="R936" s="107">
        <f t="shared" si="87"/>
        <v>0</v>
      </c>
      <c r="S936" s="107"/>
      <c r="T936" s="107"/>
      <c r="U936" s="107">
        <f t="shared" si="88"/>
        <v>0</v>
      </c>
      <c r="V936" s="107"/>
      <c r="W936" s="107"/>
      <c r="X936" s="107">
        <f t="shared" si="89"/>
        <v>0</v>
      </c>
      <c r="Y936" s="107"/>
      <c r="Z936" s="107"/>
      <c r="AA936" s="108">
        <f>C936+I936-L936-O936-U936-X936-R936</f>
        <v>0</v>
      </c>
      <c r="AB936" s="7">
        <v>45593</v>
      </c>
    </row>
    <row r="937" spans="1:28" ht="15.75" hidden="1" customHeight="1" x14ac:dyDescent="0.25">
      <c r="A937" s="24">
        <v>45582</v>
      </c>
      <c r="B937" s="25" t="s">
        <v>382</v>
      </c>
      <c r="C937" s="25"/>
      <c r="D937" s="25" t="s">
        <v>52</v>
      </c>
      <c r="E937" s="25" t="s">
        <v>130</v>
      </c>
      <c r="F937" s="25">
        <v>10</v>
      </c>
      <c r="G937" s="25" t="s">
        <v>77</v>
      </c>
      <c r="H937" s="25">
        <v>50000</v>
      </c>
      <c r="I937" s="11">
        <f t="shared" si="84"/>
        <v>500000</v>
      </c>
      <c r="J937" s="31" t="s">
        <v>324</v>
      </c>
      <c r="K937" s="117"/>
      <c r="L937" s="107">
        <f t="shared" si="90"/>
        <v>500000</v>
      </c>
      <c r="M937" s="107">
        <v>500000</v>
      </c>
      <c r="N937" s="107"/>
      <c r="O937" s="107">
        <f t="shared" si="86"/>
        <v>0</v>
      </c>
      <c r="P937" s="107"/>
      <c r="Q937" s="107"/>
      <c r="R937" s="107">
        <f t="shared" si="87"/>
        <v>0</v>
      </c>
      <c r="S937" s="107"/>
      <c r="T937" s="107"/>
      <c r="U937" s="107">
        <f t="shared" si="88"/>
        <v>0</v>
      </c>
      <c r="V937" s="107"/>
      <c r="W937" s="107"/>
      <c r="X937" s="107">
        <f t="shared" si="89"/>
        <v>0</v>
      </c>
      <c r="Y937" s="107"/>
      <c r="Z937" s="107"/>
      <c r="AA937" s="108">
        <f>C937+I937-L937-O937-U937-X937-R937</f>
        <v>0</v>
      </c>
      <c r="AB937" s="7">
        <v>45593</v>
      </c>
    </row>
    <row r="938" spans="1:28" ht="15.75" hidden="1" customHeight="1" x14ac:dyDescent="0.25">
      <c r="A938" s="24">
        <v>45582</v>
      </c>
      <c r="B938" s="25" t="s">
        <v>382</v>
      </c>
      <c r="C938" s="25"/>
      <c r="D938" s="25" t="s">
        <v>52</v>
      </c>
      <c r="E938" s="25" t="s">
        <v>129</v>
      </c>
      <c r="F938" s="25">
        <v>12</v>
      </c>
      <c r="G938" s="25" t="s">
        <v>77</v>
      </c>
      <c r="H938" s="25">
        <v>65000</v>
      </c>
      <c r="I938" s="11">
        <f t="shared" si="84"/>
        <v>780000</v>
      </c>
      <c r="J938" s="31" t="s">
        <v>324</v>
      </c>
      <c r="K938" s="117"/>
      <c r="L938" s="107">
        <f t="shared" si="90"/>
        <v>780000</v>
      </c>
      <c r="M938" s="107">
        <v>780000</v>
      </c>
      <c r="N938" s="107"/>
      <c r="O938" s="107">
        <f t="shared" si="86"/>
        <v>0</v>
      </c>
      <c r="P938" s="107"/>
      <c r="Q938" s="107"/>
      <c r="R938" s="107">
        <f t="shared" si="87"/>
        <v>0</v>
      </c>
      <c r="S938" s="107"/>
      <c r="T938" s="107"/>
      <c r="U938" s="107">
        <f t="shared" si="88"/>
        <v>0</v>
      </c>
      <c r="V938" s="107"/>
      <c r="W938" s="107"/>
      <c r="X938" s="107">
        <f t="shared" si="89"/>
        <v>0</v>
      </c>
      <c r="Y938" s="107"/>
      <c r="Z938" s="107"/>
      <c r="AA938" s="108">
        <f>C938+I938-L938-O938-U938-X938-R938</f>
        <v>0</v>
      </c>
      <c r="AB938" s="7">
        <v>45593</v>
      </c>
    </row>
    <row r="939" spans="1:28" ht="15.75" hidden="1" customHeight="1" x14ac:dyDescent="0.25">
      <c r="A939" s="24">
        <v>45582</v>
      </c>
      <c r="B939" s="25" t="s">
        <v>382</v>
      </c>
      <c r="C939" s="25"/>
      <c r="D939" s="25" t="s">
        <v>52</v>
      </c>
      <c r="E939" s="25" t="s">
        <v>400</v>
      </c>
      <c r="F939" s="25">
        <v>15</v>
      </c>
      <c r="G939" s="25" t="s">
        <v>39</v>
      </c>
      <c r="H939" s="25">
        <v>90000</v>
      </c>
      <c r="I939" s="11">
        <f t="shared" si="84"/>
        <v>1350000</v>
      </c>
      <c r="J939" s="31" t="s">
        <v>324</v>
      </c>
      <c r="K939" s="117"/>
      <c r="L939" s="107">
        <f t="shared" si="90"/>
        <v>1350000</v>
      </c>
      <c r="M939" s="107">
        <v>1350000</v>
      </c>
      <c r="N939" s="107"/>
      <c r="O939" s="107">
        <f t="shared" si="86"/>
        <v>0</v>
      </c>
      <c r="P939" s="107"/>
      <c r="Q939" s="107"/>
      <c r="R939" s="107">
        <f t="shared" si="87"/>
        <v>0</v>
      </c>
      <c r="S939" s="107"/>
      <c r="T939" s="107"/>
      <c r="U939" s="107">
        <f t="shared" si="88"/>
        <v>0</v>
      </c>
      <c r="V939" s="107"/>
      <c r="W939" s="107"/>
      <c r="X939" s="107">
        <f t="shared" si="89"/>
        <v>0</v>
      </c>
      <c r="Y939" s="107"/>
      <c r="Z939" s="107"/>
      <c r="AA939" s="108">
        <f>C939+I939-L939-O939-U939-X939-R939</f>
        <v>0</v>
      </c>
      <c r="AB939" s="7">
        <v>45593</v>
      </c>
    </row>
    <row r="940" spans="1:28" ht="15.75" hidden="1" customHeight="1" x14ac:dyDescent="0.25">
      <c r="A940" s="24">
        <v>45582</v>
      </c>
      <c r="B940" s="25" t="s">
        <v>382</v>
      </c>
      <c r="C940" s="25"/>
      <c r="D940" s="25" t="s">
        <v>52</v>
      </c>
      <c r="E940" s="25" t="s">
        <v>217</v>
      </c>
      <c r="F940" s="25">
        <v>25</v>
      </c>
      <c r="G940" s="25" t="s">
        <v>39</v>
      </c>
      <c r="H940" s="25">
        <v>90000</v>
      </c>
      <c r="I940" s="11">
        <f t="shared" si="84"/>
        <v>2250000</v>
      </c>
      <c r="J940" s="31" t="s">
        <v>324</v>
      </c>
      <c r="K940" s="117"/>
      <c r="L940" s="107">
        <f t="shared" si="90"/>
        <v>2250000</v>
      </c>
      <c r="M940" s="107">
        <v>2250000</v>
      </c>
      <c r="N940" s="107"/>
      <c r="O940" s="107">
        <f t="shared" si="86"/>
        <v>0</v>
      </c>
      <c r="P940" s="107"/>
      <c r="Q940" s="107"/>
      <c r="R940" s="107">
        <f t="shared" si="87"/>
        <v>0</v>
      </c>
      <c r="S940" s="107"/>
      <c r="T940" s="107"/>
      <c r="U940" s="107">
        <f t="shared" si="88"/>
        <v>0</v>
      </c>
      <c r="V940" s="107"/>
      <c r="W940" s="107"/>
      <c r="X940" s="107">
        <f t="shared" si="89"/>
        <v>0</v>
      </c>
      <c r="Y940" s="107"/>
      <c r="Z940" s="107"/>
      <c r="AA940" s="108">
        <f>C940+I940-L940-O940-U940-X940-R940</f>
        <v>0</v>
      </c>
      <c r="AB940" s="7">
        <v>45593</v>
      </c>
    </row>
    <row r="941" spans="1:28" ht="15.75" hidden="1" customHeight="1" x14ac:dyDescent="0.25">
      <c r="A941" s="24">
        <v>45582</v>
      </c>
      <c r="B941" s="25" t="s">
        <v>1556</v>
      </c>
      <c r="C941" s="25"/>
      <c r="D941" s="25" t="s">
        <v>52</v>
      </c>
      <c r="E941" s="25" t="s">
        <v>42</v>
      </c>
      <c r="F941" s="25">
        <v>100</v>
      </c>
      <c r="G941" s="25" t="s">
        <v>34</v>
      </c>
      <c r="H941" s="25">
        <v>4000</v>
      </c>
      <c r="I941" s="11">
        <f t="shared" si="84"/>
        <v>400000</v>
      </c>
      <c r="J941" s="31" t="s">
        <v>324</v>
      </c>
      <c r="K941" s="117"/>
      <c r="L941" s="107">
        <f t="shared" si="90"/>
        <v>0</v>
      </c>
      <c r="M941" s="107"/>
      <c r="N941" s="107"/>
      <c r="O941" s="107">
        <f t="shared" si="86"/>
        <v>0</v>
      </c>
      <c r="P941" s="107"/>
      <c r="Q941" s="107"/>
      <c r="R941" s="107">
        <f t="shared" si="87"/>
        <v>0</v>
      </c>
      <c r="S941" s="107"/>
      <c r="T941" s="107"/>
      <c r="U941" s="107">
        <f t="shared" si="88"/>
        <v>400000</v>
      </c>
      <c r="V941" s="107">
        <v>400000</v>
      </c>
      <c r="W941" s="107"/>
      <c r="X941" s="107">
        <f t="shared" si="89"/>
        <v>0</v>
      </c>
      <c r="Y941" s="107"/>
      <c r="Z941" s="107"/>
      <c r="AA941" s="108">
        <f>C941+I941-L941-O941-U941-X941-R941</f>
        <v>0</v>
      </c>
      <c r="AB941" s="7">
        <v>45581</v>
      </c>
    </row>
    <row r="942" spans="1:28" ht="15.75" hidden="1" customHeight="1" x14ac:dyDescent="0.25">
      <c r="A942" s="24">
        <v>45582</v>
      </c>
      <c r="B942" s="25" t="s">
        <v>1163</v>
      </c>
      <c r="C942" s="25"/>
      <c r="D942" s="25" t="s">
        <v>52</v>
      </c>
      <c r="E942" s="25" t="s">
        <v>360</v>
      </c>
      <c r="F942" s="25">
        <v>1</v>
      </c>
      <c r="G942" s="25" t="s">
        <v>303</v>
      </c>
      <c r="H942" s="25">
        <v>1200000</v>
      </c>
      <c r="I942" s="11">
        <f t="shared" si="84"/>
        <v>1200000</v>
      </c>
      <c r="J942" s="31" t="s">
        <v>312</v>
      </c>
      <c r="K942" s="117"/>
      <c r="L942" s="107">
        <f t="shared" si="90"/>
        <v>0</v>
      </c>
      <c r="M942" s="107"/>
      <c r="N942" s="107"/>
      <c r="O942" s="107">
        <f t="shared" si="86"/>
        <v>1200000</v>
      </c>
      <c r="P942" s="107">
        <v>1200000</v>
      </c>
      <c r="Q942" s="107"/>
      <c r="R942" s="107">
        <f t="shared" si="87"/>
        <v>0</v>
      </c>
      <c r="S942" s="107"/>
      <c r="T942" s="107"/>
      <c r="U942" s="107">
        <f t="shared" si="88"/>
        <v>0</v>
      </c>
      <c r="V942" s="107"/>
      <c r="W942" s="107"/>
      <c r="X942" s="107">
        <f t="shared" si="89"/>
        <v>0</v>
      </c>
      <c r="Y942" s="107"/>
      <c r="Z942" s="107"/>
      <c r="AA942" s="108">
        <f>C942+I942-L942-O942-U942-X942-R942</f>
        <v>0</v>
      </c>
      <c r="AB942" s="7">
        <v>45582</v>
      </c>
    </row>
    <row r="943" spans="1:28" ht="15.75" hidden="1" customHeight="1" x14ac:dyDescent="0.25">
      <c r="A943" s="24">
        <v>45582</v>
      </c>
      <c r="B943" s="25" t="s">
        <v>1955</v>
      </c>
      <c r="C943" s="25"/>
      <c r="D943" s="25" t="s">
        <v>52</v>
      </c>
      <c r="E943" s="25" t="s">
        <v>273</v>
      </c>
      <c r="F943" s="25">
        <v>58</v>
      </c>
      <c r="G943" s="25" t="s">
        <v>39</v>
      </c>
      <c r="H943" s="25">
        <v>47000</v>
      </c>
      <c r="I943" s="11">
        <f t="shared" ref="I943:I1006" si="91">F943*H943</f>
        <v>2726000</v>
      </c>
      <c r="J943" s="31" t="s">
        <v>312</v>
      </c>
      <c r="K943" s="117"/>
      <c r="L943" s="107">
        <f t="shared" si="90"/>
        <v>0</v>
      </c>
      <c r="M943" s="107"/>
      <c r="N943" s="107"/>
      <c r="O943" s="107">
        <f t="shared" ref="O943:O1006" si="92">P943+Q943</f>
        <v>2726000</v>
      </c>
      <c r="P943" s="107">
        <v>2726000</v>
      </c>
      <c r="Q943" s="107"/>
      <c r="R943" s="107">
        <f t="shared" ref="R943:R1006" si="93">S943+T943</f>
        <v>0</v>
      </c>
      <c r="S943" s="107"/>
      <c r="T943" s="107"/>
      <c r="U943" s="107">
        <f t="shared" ref="U943:U1006" si="94">V943+W943</f>
        <v>0</v>
      </c>
      <c r="V943" s="107"/>
      <c r="W943" s="107"/>
      <c r="X943" s="107">
        <f t="shared" ref="X943:X1006" si="95">Y943+Z943</f>
        <v>0</v>
      </c>
      <c r="Y943" s="107"/>
      <c r="Z943" s="107"/>
      <c r="AA943" s="108">
        <f>C943+I943-L943-O943-U943-X943-R943</f>
        <v>0</v>
      </c>
      <c r="AB943" s="7">
        <v>45582</v>
      </c>
    </row>
    <row r="944" spans="1:28" ht="15.75" hidden="1" customHeight="1" x14ac:dyDescent="0.25">
      <c r="A944" s="24">
        <v>45582</v>
      </c>
      <c r="B944" s="25" t="s">
        <v>29</v>
      </c>
      <c r="C944" s="25"/>
      <c r="D944" s="25" t="s">
        <v>52</v>
      </c>
      <c r="E944" s="25" t="s">
        <v>1391</v>
      </c>
      <c r="F944" s="25">
        <v>90</v>
      </c>
      <c r="G944" s="25" t="s">
        <v>77</v>
      </c>
      <c r="H944" s="25">
        <v>50000</v>
      </c>
      <c r="I944" s="11">
        <f t="shared" si="91"/>
        <v>4500000</v>
      </c>
      <c r="J944" s="38" t="s">
        <v>78</v>
      </c>
      <c r="K944" s="117"/>
      <c r="L944" s="107">
        <f t="shared" si="90"/>
        <v>0</v>
      </c>
      <c r="M944" s="107"/>
      <c r="N944" s="107"/>
      <c r="O944" s="107">
        <f t="shared" si="92"/>
        <v>1500000</v>
      </c>
      <c r="P944" s="107">
        <v>1500000</v>
      </c>
      <c r="Q944" s="107"/>
      <c r="R944" s="107">
        <f t="shared" si="93"/>
        <v>0</v>
      </c>
      <c r="S944" s="107"/>
      <c r="T944" s="107"/>
      <c r="U944" s="107">
        <f t="shared" si="94"/>
        <v>0</v>
      </c>
      <c r="V944" s="107"/>
      <c r="W944" s="107"/>
      <c r="X944" s="107">
        <f t="shared" si="95"/>
        <v>0</v>
      </c>
      <c r="Y944" s="107"/>
      <c r="Z944" s="107"/>
      <c r="AA944" s="108">
        <f>C944+I944-L944-O944-U944-X944-R944</f>
        <v>3000000</v>
      </c>
      <c r="AB944" s="7">
        <v>45586</v>
      </c>
    </row>
    <row r="945" spans="1:28" ht="15.75" hidden="1" customHeight="1" x14ac:dyDescent="0.25">
      <c r="A945" s="29">
        <v>45582</v>
      </c>
      <c r="B945" s="27" t="s">
        <v>799</v>
      </c>
      <c r="C945" s="27"/>
      <c r="D945" s="27" t="s">
        <v>52</v>
      </c>
      <c r="E945" s="27" t="s">
        <v>294</v>
      </c>
      <c r="F945" s="27">
        <v>50</v>
      </c>
      <c r="G945" s="27" t="s">
        <v>27</v>
      </c>
      <c r="H945" s="27">
        <v>40000</v>
      </c>
      <c r="I945" s="15">
        <f t="shared" si="91"/>
        <v>2000000</v>
      </c>
      <c r="J945" s="32" t="s">
        <v>324</v>
      </c>
      <c r="K945" s="142"/>
      <c r="L945" s="136">
        <f t="shared" si="90"/>
        <v>0</v>
      </c>
      <c r="M945" s="136"/>
      <c r="N945" s="136"/>
      <c r="O945" s="136">
        <f t="shared" si="92"/>
        <v>0</v>
      </c>
      <c r="P945" s="136"/>
      <c r="Q945" s="136"/>
      <c r="R945" s="136">
        <f t="shared" si="93"/>
        <v>0</v>
      </c>
      <c r="S945" s="136"/>
      <c r="T945" s="136"/>
      <c r="U945" s="136">
        <f t="shared" si="94"/>
        <v>2000000</v>
      </c>
      <c r="V945" s="136">
        <v>2000000</v>
      </c>
      <c r="W945" s="136"/>
      <c r="X945" s="136">
        <f t="shared" si="95"/>
        <v>0</v>
      </c>
      <c r="Y945" s="136"/>
      <c r="Z945" s="136"/>
      <c r="AA945" s="137">
        <f>C945+I945-L945-O945-U945-X945-R945</f>
        <v>0</v>
      </c>
      <c r="AB945" s="138">
        <v>45580</v>
      </c>
    </row>
    <row r="946" spans="1:28" ht="15.75" hidden="1" customHeight="1" x14ac:dyDescent="0.25">
      <c r="A946" s="24">
        <v>45582</v>
      </c>
      <c r="B946" s="25" t="s">
        <v>1571</v>
      </c>
      <c r="C946" s="25"/>
      <c r="D946" s="25" t="s">
        <v>52</v>
      </c>
      <c r="E946" s="25" t="s">
        <v>53</v>
      </c>
      <c r="F946" s="25">
        <v>1</v>
      </c>
      <c r="G946" s="25" t="s">
        <v>23</v>
      </c>
      <c r="H946" s="25">
        <v>400000</v>
      </c>
      <c r="I946" s="11">
        <f t="shared" si="91"/>
        <v>400000</v>
      </c>
      <c r="J946" s="31" t="s">
        <v>324</v>
      </c>
      <c r="K946" s="117"/>
      <c r="L946" s="107">
        <f t="shared" si="90"/>
        <v>0</v>
      </c>
      <c r="M946" s="107"/>
      <c r="N946" s="107"/>
      <c r="O946" s="107">
        <f t="shared" si="92"/>
        <v>0</v>
      </c>
      <c r="P946" s="107"/>
      <c r="Q946" s="107"/>
      <c r="R946" s="107">
        <f t="shared" si="93"/>
        <v>0</v>
      </c>
      <c r="S946" s="107"/>
      <c r="T946" s="107"/>
      <c r="U946" s="107">
        <f t="shared" si="94"/>
        <v>400000</v>
      </c>
      <c r="V946" s="107">
        <v>400000</v>
      </c>
      <c r="W946" s="107"/>
      <c r="X946" s="107">
        <f t="shared" si="95"/>
        <v>0</v>
      </c>
      <c r="Y946" s="107"/>
      <c r="Z946" s="107"/>
      <c r="AA946" s="108">
        <f>C946+I946-L946-O946-U946-X946-R946</f>
        <v>0</v>
      </c>
      <c r="AB946" s="7">
        <v>45582</v>
      </c>
    </row>
    <row r="947" spans="1:28" ht="15.75" hidden="1" customHeight="1" x14ac:dyDescent="0.25">
      <c r="A947" s="24">
        <v>45582</v>
      </c>
      <c r="B947" s="25" t="s">
        <v>215</v>
      </c>
      <c r="C947" s="25"/>
      <c r="D947" s="25" t="s">
        <v>52</v>
      </c>
      <c r="E947" s="25" t="s">
        <v>108</v>
      </c>
      <c r="F947" s="25">
        <v>1800</v>
      </c>
      <c r="G947" s="25" t="s">
        <v>34</v>
      </c>
      <c r="H947" s="25">
        <v>1900</v>
      </c>
      <c r="I947" s="11">
        <f t="shared" si="91"/>
        <v>3420000</v>
      </c>
      <c r="J947" s="31" t="s">
        <v>324</v>
      </c>
      <c r="K947" s="117"/>
      <c r="L947" s="107">
        <f t="shared" si="90"/>
        <v>3420000</v>
      </c>
      <c r="M947" s="107">
        <v>3420000</v>
      </c>
      <c r="N947" s="107"/>
      <c r="O947" s="107">
        <f t="shared" si="92"/>
        <v>0</v>
      </c>
      <c r="P947" s="107"/>
      <c r="Q947" s="107"/>
      <c r="R947" s="107">
        <f t="shared" si="93"/>
        <v>0</v>
      </c>
      <c r="S947" s="107"/>
      <c r="T947" s="107"/>
      <c r="U947" s="107">
        <f t="shared" si="94"/>
        <v>0</v>
      </c>
      <c r="V947" s="107"/>
      <c r="W947" s="107"/>
      <c r="X947" s="107">
        <f t="shared" si="95"/>
        <v>0</v>
      </c>
      <c r="Y947" s="107"/>
      <c r="Z947" s="107"/>
      <c r="AA947" s="108">
        <f>C947+I947-L947-O947-U947-X947-R947</f>
        <v>0</v>
      </c>
      <c r="AB947" s="7">
        <v>45593</v>
      </c>
    </row>
    <row r="948" spans="1:28" ht="15.75" hidden="1" customHeight="1" x14ac:dyDescent="0.25">
      <c r="A948" s="24">
        <v>45582</v>
      </c>
      <c r="B948" s="25" t="s">
        <v>766</v>
      </c>
      <c r="C948" s="25"/>
      <c r="D948" s="25" t="s">
        <v>52</v>
      </c>
      <c r="E948" s="25" t="s">
        <v>127</v>
      </c>
      <c r="F948" s="25">
        <v>30</v>
      </c>
      <c r="G948" s="25" t="s">
        <v>39</v>
      </c>
      <c r="H948" s="25">
        <v>70000</v>
      </c>
      <c r="I948" s="11">
        <f t="shared" si="91"/>
        <v>2100000</v>
      </c>
      <c r="J948" s="31" t="s">
        <v>312</v>
      </c>
      <c r="K948" s="117"/>
      <c r="L948" s="107">
        <f t="shared" si="90"/>
        <v>0</v>
      </c>
      <c r="M948" s="107"/>
      <c r="N948" s="107"/>
      <c r="O948" s="107">
        <f t="shared" si="92"/>
        <v>2100000</v>
      </c>
      <c r="P948" s="107">
        <v>2100000</v>
      </c>
      <c r="Q948" s="107"/>
      <c r="R948" s="107">
        <f t="shared" si="93"/>
        <v>0</v>
      </c>
      <c r="S948" s="107"/>
      <c r="T948" s="107"/>
      <c r="U948" s="107">
        <f t="shared" si="94"/>
        <v>0</v>
      </c>
      <c r="V948" s="107"/>
      <c r="W948" s="107"/>
      <c r="X948" s="107">
        <f t="shared" si="95"/>
        <v>0</v>
      </c>
      <c r="Y948" s="107"/>
      <c r="Z948" s="107"/>
      <c r="AA948" s="108">
        <f>C948+I948-L948-O948-U948-X948-R948</f>
        <v>0</v>
      </c>
      <c r="AB948" s="7">
        <v>45588</v>
      </c>
    </row>
    <row r="949" spans="1:28" ht="15.75" hidden="1" customHeight="1" x14ac:dyDescent="0.25">
      <c r="A949" s="24">
        <v>45582</v>
      </c>
      <c r="B949" s="25" t="s">
        <v>246</v>
      </c>
      <c r="C949" s="25"/>
      <c r="D949" s="25" t="s">
        <v>52</v>
      </c>
      <c r="E949" s="25" t="s">
        <v>64</v>
      </c>
      <c r="F949" s="25">
        <v>60</v>
      </c>
      <c r="G949" s="25" t="s">
        <v>39</v>
      </c>
      <c r="H949" s="25">
        <v>55000</v>
      </c>
      <c r="I949" s="11">
        <f t="shared" si="91"/>
        <v>3300000</v>
      </c>
      <c r="J949" s="26" t="s">
        <v>28</v>
      </c>
      <c r="K949" s="117"/>
      <c r="L949" s="107">
        <f t="shared" si="90"/>
        <v>0</v>
      </c>
      <c r="M949" s="107"/>
      <c r="N949" s="107"/>
      <c r="O949" s="107">
        <f t="shared" si="92"/>
        <v>0</v>
      </c>
      <c r="P949" s="107"/>
      <c r="Q949" s="107"/>
      <c r="R949" s="107">
        <f t="shared" si="93"/>
        <v>0</v>
      </c>
      <c r="S949" s="107"/>
      <c r="T949" s="107"/>
      <c r="U949" s="107">
        <f t="shared" si="94"/>
        <v>0</v>
      </c>
      <c r="V949" s="107"/>
      <c r="W949" s="107"/>
      <c r="X949" s="107">
        <f t="shared" si="95"/>
        <v>0</v>
      </c>
      <c r="Y949" s="107"/>
      <c r="Z949" s="107"/>
      <c r="AA949" s="108">
        <f>C949+I949-L949-O949-U949-X949-R949</f>
        <v>3300000</v>
      </c>
      <c r="AB949" s="7"/>
    </row>
    <row r="950" spans="1:28" ht="15.75" hidden="1" customHeight="1" x14ac:dyDescent="0.25">
      <c r="A950" s="29">
        <v>45582</v>
      </c>
      <c r="B950" s="27" t="s">
        <v>422</v>
      </c>
      <c r="C950" s="27"/>
      <c r="D950" s="27" t="s">
        <v>52</v>
      </c>
      <c r="E950" s="27" t="s">
        <v>208</v>
      </c>
      <c r="F950" s="27">
        <v>1000</v>
      </c>
      <c r="G950" s="27" t="s">
        <v>34</v>
      </c>
      <c r="H950" s="27">
        <v>700</v>
      </c>
      <c r="I950" s="15">
        <f t="shared" si="91"/>
        <v>700000</v>
      </c>
      <c r="J950" s="32" t="s">
        <v>324</v>
      </c>
      <c r="K950" s="142"/>
      <c r="L950" s="136">
        <f t="shared" si="90"/>
        <v>0</v>
      </c>
      <c r="M950" s="136"/>
      <c r="N950" s="136"/>
      <c r="O950" s="136">
        <f t="shared" si="92"/>
        <v>0</v>
      </c>
      <c r="P950" s="136"/>
      <c r="Q950" s="136"/>
      <c r="R950" s="136">
        <f t="shared" si="93"/>
        <v>0</v>
      </c>
      <c r="S950" s="136"/>
      <c r="T950" s="136"/>
      <c r="U950" s="136">
        <f t="shared" si="94"/>
        <v>700000</v>
      </c>
      <c r="V950" s="136">
        <v>700000</v>
      </c>
      <c r="W950" s="136"/>
      <c r="X950" s="136">
        <f t="shared" si="95"/>
        <v>0</v>
      </c>
      <c r="Y950" s="136"/>
      <c r="Z950" s="136"/>
      <c r="AA950" s="137">
        <f>C950+I950-L950-O950-U950-X950-R950</f>
        <v>0</v>
      </c>
      <c r="AB950" s="138">
        <v>45587</v>
      </c>
    </row>
    <row r="951" spans="1:28" ht="15.75" hidden="1" customHeight="1" x14ac:dyDescent="0.25">
      <c r="A951" s="24">
        <v>45582</v>
      </c>
      <c r="B951" s="25" t="s">
        <v>187</v>
      </c>
      <c r="C951" s="25"/>
      <c r="D951" s="25" t="s">
        <v>52</v>
      </c>
      <c r="E951" s="25" t="s">
        <v>204</v>
      </c>
      <c r="F951" s="25">
        <v>30000</v>
      </c>
      <c r="G951" s="25" t="s">
        <v>34</v>
      </c>
      <c r="H951" s="25">
        <v>1170</v>
      </c>
      <c r="I951" s="11">
        <f t="shared" si="91"/>
        <v>35100000</v>
      </c>
      <c r="J951" s="26" t="s">
        <v>28</v>
      </c>
      <c r="K951" s="117"/>
      <c r="L951" s="107">
        <f t="shared" si="90"/>
        <v>0</v>
      </c>
      <c r="M951" s="107"/>
      <c r="N951" s="107"/>
      <c r="O951" s="107">
        <f t="shared" si="92"/>
        <v>0</v>
      </c>
      <c r="P951" s="107"/>
      <c r="Q951" s="107"/>
      <c r="R951" s="107">
        <f t="shared" si="93"/>
        <v>0</v>
      </c>
      <c r="S951" s="107"/>
      <c r="T951" s="107"/>
      <c r="U951" s="107">
        <f t="shared" si="94"/>
        <v>0</v>
      </c>
      <c r="V951" s="107"/>
      <c r="W951" s="107"/>
      <c r="X951" s="107">
        <f t="shared" si="95"/>
        <v>0</v>
      </c>
      <c r="Y951" s="107"/>
      <c r="Z951" s="107"/>
      <c r="AA951" s="108">
        <f>C951+I951-L951-O951-U951-X951-R951</f>
        <v>35100000</v>
      </c>
      <c r="AB951" s="7"/>
    </row>
    <row r="952" spans="1:28" ht="15.75" hidden="1" customHeight="1" x14ac:dyDescent="0.25">
      <c r="A952" s="29">
        <v>45582</v>
      </c>
      <c r="B952" s="27" t="s">
        <v>551</v>
      </c>
      <c r="C952" s="27"/>
      <c r="D952" s="27" t="s">
        <v>52</v>
      </c>
      <c r="E952" s="27" t="s">
        <v>108</v>
      </c>
      <c r="F952" s="27">
        <v>600</v>
      </c>
      <c r="G952" s="27" t="s">
        <v>34</v>
      </c>
      <c r="H952" s="27">
        <v>1800</v>
      </c>
      <c r="I952" s="15">
        <f t="shared" si="91"/>
        <v>1080000</v>
      </c>
      <c r="J952" s="32" t="s">
        <v>324</v>
      </c>
      <c r="K952" s="142"/>
      <c r="L952" s="136">
        <f t="shared" si="90"/>
        <v>0</v>
      </c>
      <c r="M952" s="136"/>
      <c r="N952" s="136"/>
      <c r="O952" s="136">
        <f t="shared" si="92"/>
        <v>0</v>
      </c>
      <c r="P952" s="136"/>
      <c r="Q952" s="136"/>
      <c r="R952" s="136">
        <f t="shared" si="93"/>
        <v>0</v>
      </c>
      <c r="S952" s="136"/>
      <c r="T952" s="136"/>
      <c r="U952" s="136">
        <f t="shared" si="94"/>
        <v>1080000</v>
      </c>
      <c r="V952" s="136">
        <v>1080000</v>
      </c>
      <c r="W952" s="136"/>
      <c r="X952" s="136">
        <f t="shared" si="95"/>
        <v>0</v>
      </c>
      <c r="Y952" s="136"/>
      <c r="Z952" s="136"/>
      <c r="AA952" s="137">
        <f>C952+I952-L952-O952-U952-X952-R952</f>
        <v>0</v>
      </c>
      <c r="AB952" s="138">
        <v>45587</v>
      </c>
    </row>
    <row r="953" spans="1:28" ht="15.75" hidden="1" customHeight="1" x14ac:dyDescent="0.25">
      <c r="A953" s="24">
        <v>45582</v>
      </c>
      <c r="B953" s="25" t="s">
        <v>263</v>
      </c>
      <c r="C953" s="25"/>
      <c r="D953" s="25" t="s">
        <v>52</v>
      </c>
      <c r="E953" s="25" t="s">
        <v>1126</v>
      </c>
      <c r="F953" s="25">
        <v>632</v>
      </c>
      <c r="G953" s="25" t="s">
        <v>39</v>
      </c>
      <c r="H953" s="25">
        <v>15800</v>
      </c>
      <c r="I953" s="11">
        <f t="shared" si="91"/>
        <v>9985600</v>
      </c>
      <c r="J953" s="31" t="s">
        <v>312</v>
      </c>
      <c r="K953" s="11" t="s">
        <v>2040</v>
      </c>
      <c r="L953" s="107">
        <f t="shared" si="90"/>
        <v>0</v>
      </c>
      <c r="M953" s="107"/>
      <c r="N953" s="107"/>
      <c r="O953" s="107">
        <f t="shared" si="92"/>
        <v>9985600</v>
      </c>
      <c r="P953" s="107">
        <v>9985600</v>
      </c>
      <c r="Q953" s="107"/>
      <c r="R953" s="107">
        <f t="shared" si="93"/>
        <v>0</v>
      </c>
      <c r="S953" s="107"/>
      <c r="T953" s="107"/>
      <c r="U953" s="107">
        <f t="shared" si="94"/>
        <v>0</v>
      </c>
      <c r="V953" s="107"/>
      <c r="W953" s="107"/>
      <c r="X953" s="107">
        <f t="shared" si="95"/>
        <v>0</v>
      </c>
      <c r="Y953" s="107"/>
      <c r="Z953" s="107"/>
      <c r="AA953" s="108">
        <f>C953+I953-L953-O953-U953-X953-R953</f>
        <v>0</v>
      </c>
      <c r="AB953" s="7"/>
    </row>
    <row r="954" spans="1:28" ht="15.75" hidden="1" customHeight="1" x14ac:dyDescent="0.25">
      <c r="A954" s="24">
        <v>45582</v>
      </c>
      <c r="B954" s="25" t="s">
        <v>263</v>
      </c>
      <c r="C954" s="25"/>
      <c r="D954" s="25" t="s">
        <v>52</v>
      </c>
      <c r="E954" s="25" t="s">
        <v>42</v>
      </c>
      <c r="F954" s="25">
        <v>5200</v>
      </c>
      <c r="G954" s="25" t="s">
        <v>34</v>
      </c>
      <c r="H954" s="25">
        <v>4000</v>
      </c>
      <c r="I954" s="11">
        <f t="shared" si="91"/>
        <v>20800000</v>
      </c>
      <c r="J954" s="31" t="s">
        <v>312</v>
      </c>
      <c r="K954" s="11" t="s">
        <v>2040</v>
      </c>
      <c r="L954" s="107">
        <f t="shared" si="90"/>
        <v>0</v>
      </c>
      <c r="M954" s="107"/>
      <c r="N954" s="107"/>
      <c r="O954" s="107">
        <f t="shared" si="92"/>
        <v>20800000</v>
      </c>
      <c r="P954" s="107">
        <v>20800000</v>
      </c>
      <c r="Q954" s="107"/>
      <c r="R954" s="107">
        <f t="shared" si="93"/>
        <v>0</v>
      </c>
      <c r="S954" s="107"/>
      <c r="T954" s="107"/>
      <c r="U954" s="107">
        <f t="shared" si="94"/>
        <v>0</v>
      </c>
      <c r="V954" s="107"/>
      <c r="W954" s="107"/>
      <c r="X954" s="107">
        <f t="shared" si="95"/>
        <v>0</v>
      </c>
      <c r="Y954" s="107"/>
      <c r="Z954" s="107"/>
      <c r="AA954" s="108">
        <f>C954+I954-L954-O954-U954-X954-R954</f>
        <v>0</v>
      </c>
      <c r="AB954" s="7"/>
    </row>
    <row r="955" spans="1:28" ht="15.75" hidden="1" customHeight="1" x14ac:dyDescent="0.25">
      <c r="A955" s="24">
        <v>45582</v>
      </c>
      <c r="B955" s="25" t="s">
        <v>1194</v>
      </c>
      <c r="C955" s="25"/>
      <c r="D955" s="25" t="s">
        <v>52</v>
      </c>
      <c r="E955" s="25" t="s">
        <v>447</v>
      </c>
      <c r="F955" s="25">
        <v>1750</v>
      </c>
      <c r="G955" s="25" t="s">
        <v>34</v>
      </c>
      <c r="H955" s="25">
        <v>1790</v>
      </c>
      <c r="I955" s="11">
        <f t="shared" si="91"/>
        <v>3132500</v>
      </c>
      <c r="J955" s="31" t="s">
        <v>324</v>
      </c>
      <c r="K955" s="117"/>
      <c r="L955" s="107">
        <f t="shared" si="90"/>
        <v>3132500</v>
      </c>
      <c r="M955" s="107">
        <v>3132500</v>
      </c>
      <c r="N955" s="107"/>
      <c r="O955" s="107">
        <f t="shared" si="92"/>
        <v>0</v>
      </c>
      <c r="P955" s="107"/>
      <c r="Q955" s="107"/>
      <c r="R955" s="107">
        <f t="shared" si="93"/>
        <v>0</v>
      </c>
      <c r="S955" s="107"/>
      <c r="T955" s="107"/>
      <c r="U955" s="107">
        <f t="shared" si="94"/>
        <v>0</v>
      </c>
      <c r="V955" s="107"/>
      <c r="W955" s="107"/>
      <c r="X955" s="107">
        <f t="shared" si="95"/>
        <v>0</v>
      </c>
      <c r="Y955" s="107"/>
      <c r="Z955" s="107"/>
      <c r="AA955" s="108">
        <f>C955+I955-L955-O955-U955-X955-R955</f>
        <v>0</v>
      </c>
      <c r="AB955" s="7">
        <v>45583</v>
      </c>
    </row>
    <row r="956" spans="1:28" ht="15.75" hidden="1" customHeight="1" x14ac:dyDescent="0.25">
      <c r="A956" s="24">
        <v>45582</v>
      </c>
      <c r="B956" s="25" t="s">
        <v>311</v>
      </c>
      <c r="C956" s="25"/>
      <c r="D956" s="25" t="s">
        <v>52</v>
      </c>
      <c r="E956" s="25" t="s">
        <v>108</v>
      </c>
      <c r="F956" s="25">
        <v>1600</v>
      </c>
      <c r="G956" s="25" t="s">
        <v>34</v>
      </c>
      <c r="H956" s="25">
        <v>1850</v>
      </c>
      <c r="I956" s="11">
        <f t="shared" si="91"/>
        <v>2960000</v>
      </c>
      <c r="J956" s="31" t="s">
        <v>324</v>
      </c>
      <c r="K956" s="117"/>
      <c r="L956" s="107">
        <f t="shared" si="90"/>
        <v>2960000</v>
      </c>
      <c r="M956" s="107">
        <v>2960000</v>
      </c>
      <c r="N956" s="107"/>
      <c r="O956" s="107">
        <f t="shared" si="92"/>
        <v>0</v>
      </c>
      <c r="P956" s="107"/>
      <c r="Q956" s="107"/>
      <c r="R956" s="107">
        <f t="shared" si="93"/>
        <v>0</v>
      </c>
      <c r="S956" s="107"/>
      <c r="T956" s="107"/>
      <c r="U956" s="107">
        <f t="shared" si="94"/>
        <v>0</v>
      </c>
      <c r="V956" s="107"/>
      <c r="W956" s="107"/>
      <c r="X956" s="107">
        <f t="shared" si="95"/>
        <v>0</v>
      </c>
      <c r="Y956" s="107"/>
      <c r="Z956" s="107"/>
      <c r="AA956" s="108">
        <f>C956+I956-L956-O956-U956-X956-R956</f>
        <v>0</v>
      </c>
      <c r="AB956" s="7">
        <v>45582</v>
      </c>
    </row>
    <row r="957" spans="1:28" ht="15.75" hidden="1" customHeight="1" x14ac:dyDescent="0.25">
      <c r="A957" s="24">
        <v>45582</v>
      </c>
      <c r="B957" s="25" t="s">
        <v>311</v>
      </c>
      <c r="C957" s="25"/>
      <c r="D957" s="25" t="s">
        <v>52</v>
      </c>
      <c r="E957" s="25" t="s">
        <v>353</v>
      </c>
      <c r="F957" s="25">
        <v>1</v>
      </c>
      <c r="G957" s="25" t="s">
        <v>27</v>
      </c>
      <c r="H957" s="25">
        <v>150000</v>
      </c>
      <c r="I957" s="11">
        <f t="shared" si="91"/>
        <v>150000</v>
      </c>
      <c r="J957" s="31" t="s">
        <v>324</v>
      </c>
      <c r="K957" s="117"/>
      <c r="L957" s="107">
        <f t="shared" si="90"/>
        <v>150000</v>
      </c>
      <c r="M957" s="107">
        <v>150000</v>
      </c>
      <c r="N957" s="107"/>
      <c r="O957" s="107">
        <f t="shared" si="92"/>
        <v>0</v>
      </c>
      <c r="P957" s="107"/>
      <c r="Q957" s="107"/>
      <c r="R957" s="107">
        <f t="shared" si="93"/>
        <v>0</v>
      </c>
      <c r="S957" s="107"/>
      <c r="T957" s="107"/>
      <c r="U957" s="107">
        <f t="shared" si="94"/>
        <v>0</v>
      </c>
      <c r="V957" s="107"/>
      <c r="W957" s="107"/>
      <c r="X957" s="107">
        <f t="shared" si="95"/>
        <v>0</v>
      </c>
      <c r="Y957" s="107"/>
      <c r="Z957" s="107"/>
      <c r="AA957" s="108">
        <f>C957+I957-L957-O957-U957-X957-R957</f>
        <v>0</v>
      </c>
      <c r="AB957" s="7">
        <v>45582</v>
      </c>
    </row>
    <row r="958" spans="1:28" ht="15.75" hidden="1" customHeight="1" x14ac:dyDescent="0.25">
      <c r="A958" s="24">
        <v>45583</v>
      </c>
      <c r="B958" s="25" t="s">
        <v>537</v>
      </c>
      <c r="C958" s="25"/>
      <c r="D958" s="25" t="s">
        <v>52</v>
      </c>
      <c r="E958" s="25" t="s">
        <v>189</v>
      </c>
      <c r="F958" s="25">
        <v>2</v>
      </c>
      <c r="G958" s="25" t="s">
        <v>23</v>
      </c>
      <c r="H958" s="25">
        <v>400000</v>
      </c>
      <c r="I958" s="11">
        <f t="shared" si="91"/>
        <v>800000</v>
      </c>
      <c r="J958" s="31" t="s">
        <v>324</v>
      </c>
      <c r="K958" s="117"/>
      <c r="L958" s="107">
        <f t="shared" si="90"/>
        <v>0</v>
      </c>
      <c r="M958" s="107"/>
      <c r="N958" s="107"/>
      <c r="O958" s="107">
        <f t="shared" si="92"/>
        <v>0</v>
      </c>
      <c r="P958" s="107"/>
      <c r="Q958" s="107"/>
      <c r="R958" s="107">
        <f t="shared" si="93"/>
        <v>0</v>
      </c>
      <c r="S958" s="107"/>
      <c r="T958" s="107"/>
      <c r="U958" s="107">
        <f t="shared" si="94"/>
        <v>800000</v>
      </c>
      <c r="V958" s="107">
        <v>800000</v>
      </c>
      <c r="W958" s="107"/>
      <c r="X958" s="107">
        <f t="shared" si="95"/>
        <v>0</v>
      </c>
      <c r="Y958" s="107"/>
      <c r="Z958" s="107"/>
      <c r="AA958" s="108">
        <f>C958+I958-L958-O958-U958-X958-R958</f>
        <v>0</v>
      </c>
      <c r="AB958" s="7">
        <v>45583</v>
      </c>
    </row>
    <row r="959" spans="1:28" ht="15.75" hidden="1" customHeight="1" x14ac:dyDescent="0.25">
      <c r="A959" s="24">
        <v>45583</v>
      </c>
      <c r="B959" s="25" t="s">
        <v>445</v>
      </c>
      <c r="C959" s="25"/>
      <c r="D959" s="25" t="s">
        <v>52</v>
      </c>
      <c r="E959" s="25" t="s">
        <v>42</v>
      </c>
      <c r="F959" s="25">
        <v>5200</v>
      </c>
      <c r="G959" s="25" t="s">
        <v>34</v>
      </c>
      <c r="H959" s="25">
        <v>3500</v>
      </c>
      <c r="I959" s="11">
        <f t="shared" si="91"/>
        <v>18200000</v>
      </c>
      <c r="J959" s="31" t="s">
        <v>324</v>
      </c>
      <c r="K959" s="117"/>
      <c r="L959" s="107">
        <f t="shared" si="90"/>
        <v>18200000</v>
      </c>
      <c r="M959" s="107">
        <v>18200000</v>
      </c>
      <c r="N959" s="107"/>
      <c r="O959" s="107">
        <f t="shared" si="92"/>
        <v>0</v>
      </c>
      <c r="P959" s="107"/>
      <c r="Q959" s="107"/>
      <c r="R959" s="107">
        <f t="shared" si="93"/>
        <v>0</v>
      </c>
      <c r="S959" s="107"/>
      <c r="T959" s="107"/>
      <c r="U959" s="107">
        <f t="shared" si="94"/>
        <v>0</v>
      </c>
      <c r="V959" s="107"/>
      <c r="W959" s="107"/>
      <c r="X959" s="107">
        <f t="shared" si="95"/>
        <v>0</v>
      </c>
      <c r="Y959" s="107"/>
      <c r="Z959" s="107"/>
      <c r="AA959" s="108">
        <f>C959+I959-L959-O959-U959-X959-R959</f>
        <v>0</v>
      </c>
      <c r="AB959" s="7">
        <v>45590</v>
      </c>
    </row>
    <row r="960" spans="1:28" ht="15.75" hidden="1" customHeight="1" x14ac:dyDescent="0.25">
      <c r="A960" s="24">
        <v>45583</v>
      </c>
      <c r="B960" s="25" t="s">
        <v>800</v>
      </c>
      <c r="C960" s="25"/>
      <c r="D960" s="25" t="s">
        <v>52</v>
      </c>
      <c r="E960" s="25" t="s">
        <v>158</v>
      </c>
      <c r="F960" s="25">
        <v>30.7</v>
      </c>
      <c r="G960" s="25" t="s">
        <v>39</v>
      </c>
      <c r="H960" s="25">
        <v>46000</v>
      </c>
      <c r="I960" s="11">
        <f t="shared" si="91"/>
        <v>1412200</v>
      </c>
      <c r="J960" s="31" t="s">
        <v>324</v>
      </c>
      <c r="K960" s="117"/>
      <c r="L960" s="107">
        <f t="shared" si="90"/>
        <v>1412200</v>
      </c>
      <c r="M960" s="107">
        <v>1412200</v>
      </c>
      <c r="N960" s="107"/>
      <c r="O960" s="107">
        <f t="shared" si="92"/>
        <v>0</v>
      </c>
      <c r="P960" s="107"/>
      <c r="Q960" s="107"/>
      <c r="R960" s="107">
        <f t="shared" si="93"/>
        <v>0</v>
      </c>
      <c r="S960" s="107"/>
      <c r="T960" s="107"/>
      <c r="U960" s="107">
        <f t="shared" si="94"/>
        <v>0</v>
      </c>
      <c r="V960" s="107"/>
      <c r="W960" s="107"/>
      <c r="X960" s="107">
        <f t="shared" si="95"/>
        <v>0</v>
      </c>
      <c r="Y960" s="107"/>
      <c r="Z960" s="107"/>
      <c r="AA960" s="108">
        <f>C960+I960-L960-O960-U960-X960-R960</f>
        <v>0</v>
      </c>
      <c r="AB960" s="7">
        <v>45583</v>
      </c>
    </row>
    <row r="961" spans="1:28" ht="15.75" hidden="1" customHeight="1" x14ac:dyDescent="0.25">
      <c r="A961" s="24">
        <v>45583</v>
      </c>
      <c r="B961" s="25" t="s">
        <v>800</v>
      </c>
      <c r="C961" s="25"/>
      <c r="D961" s="25" t="s">
        <v>52</v>
      </c>
      <c r="E961" s="25" t="s">
        <v>302</v>
      </c>
      <c r="F961" s="25">
        <v>2</v>
      </c>
      <c r="G961" s="25" t="s">
        <v>303</v>
      </c>
      <c r="H961" s="25">
        <v>1200000</v>
      </c>
      <c r="I961" s="11">
        <f t="shared" si="91"/>
        <v>2400000</v>
      </c>
      <c r="J961" s="31" t="s">
        <v>324</v>
      </c>
      <c r="K961" s="117"/>
      <c r="L961" s="107">
        <f t="shared" si="90"/>
        <v>2400000</v>
      </c>
      <c r="M961" s="107">
        <v>2400000</v>
      </c>
      <c r="N961" s="107"/>
      <c r="O961" s="107">
        <f t="shared" si="92"/>
        <v>0</v>
      </c>
      <c r="P961" s="107"/>
      <c r="Q961" s="107"/>
      <c r="R961" s="107">
        <f t="shared" si="93"/>
        <v>0</v>
      </c>
      <c r="S961" s="107"/>
      <c r="T961" s="107"/>
      <c r="U961" s="107">
        <f t="shared" si="94"/>
        <v>0</v>
      </c>
      <c r="V961" s="107"/>
      <c r="W961" s="107"/>
      <c r="X961" s="107">
        <f t="shared" si="95"/>
        <v>0</v>
      </c>
      <c r="Y961" s="107"/>
      <c r="Z961" s="107"/>
      <c r="AA961" s="108">
        <f>C961+I961-L961-O961-U961-X961-R961</f>
        <v>0</v>
      </c>
      <c r="AB961" s="7">
        <v>45583</v>
      </c>
    </row>
    <row r="962" spans="1:28" ht="15.75" hidden="1" customHeight="1" x14ac:dyDescent="0.25">
      <c r="A962" s="24">
        <v>45583</v>
      </c>
      <c r="B962" s="25" t="s">
        <v>359</v>
      </c>
      <c r="C962" s="25"/>
      <c r="D962" s="25" t="s">
        <v>52</v>
      </c>
      <c r="E962" s="25" t="s">
        <v>81</v>
      </c>
      <c r="F962" s="25">
        <v>46.1</v>
      </c>
      <c r="G962" s="25" t="s">
        <v>39</v>
      </c>
      <c r="H962" s="25">
        <v>47000</v>
      </c>
      <c r="I962" s="11">
        <f t="shared" si="91"/>
        <v>2166700</v>
      </c>
      <c r="J962" s="31" t="s">
        <v>312</v>
      </c>
      <c r="K962" s="117"/>
      <c r="L962" s="107">
        <f t="shared" si="90"/>
        <v>0</v>
      </c>
      <c r="M962" s="107"/>
      <c r="N962" s="107"/>
      <c r="O962" s="107">
        <f t="shared" si="92"/>
        <v>2166700</v>
      </c>
      <c r="P962" s="107">
        <v>2166700</v>
      </c>
      <c r="Q962" s="107"/>
      <c r="R962" s="107">
        <f t="shared" si="93"/>
        <v>0</v>
      </c>
      <c r="S962" s="107"/>
      <c r="T962" s="107"/>
      <c r="U962" s="107">
        <f t="shared" si="94"/>
        <v>0</v>
      </c>
      <c r="V962" s="107"/>
      <c r="W962" s="107"/>
      <c r="X962" s="107">
        <f t="shared" si="95"/>
        <v>0</v>
      </c>
      <c r="Y962" s="107"/>
      <c r="Z962" s="107"/>
      <c r="AA962" s="108">
        <f>C962+I962-L962-O962-U962-X962-R962</f>
        <v>0</v>
      </c>
      <c r="AB962" s="7">
        <v>45587</v>
      </c>
    </row>
    <row r="963" spans="1:28" ht="15.75" hidden="1" customHeight="1" x14ac:dyDescent="0.25">
      <c r="A963" s="24">
        <v>45583</v>
      </c>
      <c r="B963" s="25" t="s">
        <v>592</v>
      </c>
      <c r="C963" s="25"/>
      <c r="D963" s="25" t="s">
        <v>52</v>
      </c>
      <c r="E963" s="25" t="s">
        <v>160</v>
      </c>
      <c r="F963" s="25">
        <v>2125</v>
      </c>
      <c r="G963" s="25" t="s">
        <v>34</v>
      </c>
      <c r="H963" s="25">
        <v>2630</v>
      </c>
      <c r="I963" s="11">
        <f t="shared" si="91"/>
        <v>5588750</v>
      </c>
      <c r="J963" s="31" t="s">
        <v>312</v>
      </c>
      <c r="K963" s="117" t="s">
        <v>2066</v>
      </c>
      <c r="L963" s="107">
        <f t="shared" si="90"/>
        <v>0</v>
      </c>
      <c r="M963" s="107"/>
      <c r="N963" s="107"/>
      <c r="O963" s="107">
        <f t="shared" si="92"/>
        <v>5588750</v>
      </c>
      <c r="P963" s="107">
        <v>5588750</v>
      </c>
      <c r="Q963" s="107"/>
      <c r="R963" s="107">
        <f t="shared" si="93"/>
        <v>0</v>
      </c>
      <c r="S963" s="107"/>
      <c r="T963" s="107"/>
      <c r="U963" s="107">
        <f t="shared" si="94"/>
        <v>0</v>
      </c>
      <c r="V963" s="107"/>
      <c r="W963" s="107"/>
      <c r="X963" s="107">
        <f t="shared" si="95"/>
        <v>0</v>
      </c>
      <c r="Y963" s="107"/>
      <c r="Z963" s="107"/>
      <c r="AA963" s="108">
        <f>C963+I963-L963-O963-U963-X963-R963</f>
        <v>0</v>
      </c>
      <c r="AB963" s="7">
        <v>45586</v>
      </c>
    </row>
    <row r="964" spans="1:28" ht="15.75" hidden="1" customHeight="1" x14ac:dyDescent="0.25">
      <c r="A964" s="24">
        <v>45583</v>
      </c>
      <c r="B964" s="25" t="s">
        <v>243</v>
      </c>
      <c r="C964" s="25"/>
      <c r="D964" s="25" t="s">
        <v>52</v>
      </c>
      <c r="E964" s="25" t="s">
        <v>1093</v>
      </c>
      <c r="F964" s="25">
        <v>3625</v>
      </c>
      <c r="G964" s="25" t="s">
        <v>39</v>
      </c>
      <c r="H964" s="25">
        <v>12850</v>
      </c>
      <c r="I964" s="11">
        <f t="shared" si="91"/>
        <v>46581250</v>
      </c>
      <c r="J964" s="26" t="s">
        <v>28</v>
      </c>
      <c r="K964" s="117"/>
      <c r="L964" s="107">
        <f t="shared" si="90"/>
        <v>0</v>
      </c>
      <c r="M964" s="107"/>
      <c r="N964" s="107"/>
      <c r="O964" s="107">
        <f t="shared" si="92"/>
        <v>0</v>
      </c>
      <c r="P964" s="107"/>
      <c r="Q964" s="107"/>
      <c r="R964" s="107">
        <f t="shared" si="93"/>
        <v>0</v>
      </c>
      <c r="S964" s="107"/>
      <c r="T964" s="107"/>
      <c r="U964" s="107">
        <f t="shared" si="94"/>
        <v>0</v>
      </c>
      <c r="V964" s="107"/>
      <c r="W964" s="107"/>
      <c r="X964" s="107">
        <f t="shared" si="95"/>
        <v>0</v>
      </c>
      <c r="Y964" s="107"/>
      <c r="Z964" s="107"/>
      <c r="AA964" s="108">
        <f>C964+I964-L964-O964-U964-X964-R964</f>
        <v>46581250</v>
      </c>
      <c r="AB964" s="7"/>
    </row>
    <row r="965" spans="1:28" ht="15.75" hidden="1" customHeight="1" x14ac:dyDescent="0.25">
      <c r="A965" s="24">
        <v>45583</v>
      </c>
      <c r="B965" s="25" t="s">
        <v>243</v>
      </c>
      <c r="C965" s="25"/>
      <c r="D965" s="25" t="s">
        <v>52</v>
      </c>
      <c r="E965" s="25" t="s">
        <v>1500</v>
      </c>
      <c r="F965" s="25">
        <v>1284</v>
      </c>
      <c r="G965" s="25" t="s">
        <v>39</v>
      </c>
      <c r="H965" s="25">
        <v>12850</v>
      </c>
      <c r="I965" s="11">
        <f t="shared" si="91"/>
        <v>16499400</v>
      </c>
      <c r="J965" s="26" t="s">
        <v>28</v>
      </c>
      <c r="K965" s="117"/>
      <c r="L965" s="107">
        <f t="shared" si="90"/>
        <v>0</v>
      </c>
      <c r="M965" s="107"/>
      <c r="N965" s="107"/>
      <c r="O965" s="107">
        <f t="shared" si="92"/>
        <v>0</v>
      </c>
      <c r="P965" s="107"/>
      <c r="Q965" s="107"/>
      <c r="R965" s="107">
        <f t="shared" si="93"/>
        <v>0</v>
      </c>
      <c r="S965" s="107"/>
      <c r="T965" s="107"/>
      <c r="U965" s="107">
        <f t="shared" si="94"/>
        <v>0</v>
      </c>
      <c r="V965" s="107"/>
      <c r="W965" s="107"/>
      <c r="X965" s="107">
        <f t="shared" si="95"/>
        <v>0</v>
      </c>
      <c r="Y965" s="107"/>
      <c r="Z965" s="107"/>
      <c r="AA965" s="108">
        <f>C965+I965-L965-O965-U965-X965-R965</f>
        <v>16499400</v>
      </c>
      <c r="AB965" s="7"/>
    </row>
    <row r="966" spans="1:28" ht="15.75" hidden="1" customHeight="1" x14ac:dyDescent="0.25">
      <c r="A966" s="24">
        <v>45583</v>
      </c>
      <c r="B966" s="25" t="s">
        <v>975</v>
      </c>
      <c r="C966" s="25"/>
      <c r="D966" s="25" t="s">
        <v>52</v>
      </c>
      <c r="E966" s="25" t="s">
        <v>135</v>
      </c>
      <c r="F966" s="25">
        <v>20</v>
      </c>
      <c r="G966" s="25" t="s">
        <v>48</v>
      </c>
      <c r="H966" s="25">
        <v>150000</v>
      </c>
      <c r="I966" s="11">
        <f t="shared" si="91"/>
        <v>3000000</v>
      </c>
      <c r="J966" s="26" t="s">
        <v>28</v>
      </c>
      <c r="K966" s="117"/>
      <c r="L966" s="107">
        <f t="shared" si="90"/>
        <v>0</v>
      </c>
      <c r="M966" s="107"/>
      <c r="N966" s="107"/>
      <c r="O966" s="107">
        <f t="shared" si="92"/>
        <v>0</v>
      </c>
      <c r="P966" s="107"/>
      <c r="Q966" s="107"/>
      <c r="R966" s="107">
        <f t="shared" si="93"/>
        <v>0</v>
      </c>
      <c r="S966" s="107"/>
      <c r="T966" s="107"/>
      <c r="U966" s="107">
        <f t="shared" si="94"/>
        <v>0</v>
      </c>
      <c r="V966" s="107"/>
      <c r="W966" s="107"/>
      <c r="X966" s="107">
        <f t="shared" si="95"/>
        <v>0</v>
      </c>
      <c r="Y966" s="107"/>
      <c r="Z966" s="107"/>
      <c r="AA966" s="108">
        <f>C966+I966-L966-O966-U966-X966-R966</f>
        <v>3000000</v>
      </c>
      <c r="AB966" s="7"/>
    </row>
    <row r="967" spans="1:28" ht="15.75" hidden="1" customHeight="1" x14ac:dyDescent="0.25">
      <c r="A967" s="24">
        <v>45583</v>
      </c>
      <c r="B967" s="25" t="s">
        <v>287</v>
      </c>
      <c r="C967" s="25"/>
      <c r="D967" s="25" t="s">
        <v>52</v>
      </c>
      <c r="E967" s="25" t="s">
        <v>299</v>
      </c>
      <c r="F967" s="25">
        <v>16.600000000000001</v>
      </c>
      <c r="G967" s="25" t="s">
        <v>39</v>
      </c>
      <c r="H967" s="25">
        <v>47000</v>
      </c>
      <c r="I967" s="11">
        <f t="shared" si="91"/>
        <v>780200.00000000012</v>
      </c>
      <c r="J967" s="26" t="s">
        <v>28</v>
      </c>
      <c r="K967" s="117"/>
      <c r="L967" s="107">
        <f t="shared" si="90"/>
        <v>0</v>
      </c>
      <c r="M967" s="107"/>
      <c r="N967" s="107"/>
      <c r="O967" s="107">
        <f t="shared" si="92"/>
        <v>0</v>
      </c>
      <c r="P967" s="107"/>
      <c r="Q967" s="107"/>
      <c r="R967" s="107">
        <f t="shared" si="93"/>
        <v>0</v>
      </c>
      <c r="S967" s="107"/>
      <c r="T967" s="107"/>
      <c r="U967" s="107">
        <f t="shared" si="94"/>
        <v>0</v>
      </c>
      <c r="V967" s="107"/>
      <c r="W967" s="107"/>
      <c r="X967" s="107">
        <f t="shared" si="95"/>
        <v>0</v>
      </c>
      <c r="Y967" s="107"/>
      <c r="Z967" s="107"/>
      <c r="AA967" s="108">
        <f>C967+I967-L967-O967-U967-X967-R967</f>
        <v>780200.00000000012</v>
      </c>
      <c r="AB967" s="7"/>
    </row>
    <row r="968" spans="1:28" ht="15.75" hidden="1" customHeight="1" x14ac:dyDescent="0.25">
      <c r="A968" s="29">
        <v>45583</v>
      </c>
      <c r="B968" s="27" t="s">
        <v>256</v>
      </c>
      <c r="C968" s="27"/>
      <c r="D968" s="27" t="s">
        <v>52</v>
      </c>
      <c r="E968" s="27" t="s">
        <v>129</v>
      </c>
      <c r="F968" s="27">
        <v>2</v>
      </c>
      <c r="G968" s="27" t="s">
        <v>77</v>
      </c>
      <c r="H968" s="27">
        <v>65000</v>
      </c>
      <c r="I968" s="15">
        <f t="shared" si="91"/>
        <v>130000</v>
      </c>
      <c r="J968" s="32" t="s">
        <v>312</v>
      </c>
      <c r="K968" s="142"/>
      <c r="L968" s="136">
        <f t="shared" si="90"/>
        <v>0</v>
      </c>
      <c r="M968" s="136"/>
      <c r="N968" s="136"/>
      <c r="O968" s="136">
        <f t="shared" si="92"/>
        <v>130000</v>
      </c>
      <c r="P968" s="136"/>
      <c r="Q968" s="136">
        <v>130000</v>
      </c>
      <c r="R968" s="136">
        <f t="shared" si="93"/>
        <v>0</v>
      </c>
      <c r="S968" s="136"/>
      <c r="T968" s="136"/>
      <c r="U968" s="136">
        <f t="shared" si="94"/>
        <v>0</v>
      </c>
      <c r="V968" s="136"/>
      <c r="W968" s="136"/>
      <c r="X968" s="136">
        <f t="shared" si="95"/>
        <v>0</v>
      </c>
      <c r="Y968" s="136"/>
      <c r="Z968" s="136"/>
      <c r="AA968" s="137">
        <f>C968+I968-L968-O968-U968-X968-R968</f>
        <v>0</v>
      </c>
      <c r="AB968" s="138">
        <v>45593</v>
      </c>
    </row>
    <row r="969" spans="1:28" ht="15.75" hidden="1" customHeight="1" x14ac:dyDescent="0.25">
      <c r="A969" s="24">
        <v>45583</v>
      </c>
      <c r="B969" s="25" t="s">
        <v>256</v>
      </c>
      <c r="C969" s="25"/>
      <c r="D969" s="25" t="s">
        <v>52</v>
      </c>
      <c r="E969" s="25" t="s">
        <v>127</v>
      </c>
      <c r="F969" s="25">
        <v>1</v>
      </c>
      <c r="G969" s="25" t="s">
        <v>39</v>
      </c>
      <c r="H969" s="25">
        <v>70000</v>
      </c>
      <c r="I969" s="11">
        <f t="shared" si="91"/>
        <v>70000</v>
      </c>
      <c r="J969" s="31" t="s">
        <v>312</v>
      </c>
      <c r="K969" s="117"/>
      <c r="L969" s="107">
        <f t="shared" ref="L969:L1032" si="96">M969+N969</f>
        <v>0</v>
      </c>
      <c r="M969" s="107"/>
      <c r="N969" s="107"/>
      <c r="O969" s="107">
        <f t="shared" si="92"/>
        <v>70000</v>
      </c>
      <c r="P969" s="107"/>
      <c r="Q969" s="107">
        <v>70000</v>
      </c>
      <c r="R969" s="107">
        <f t="shared" si="93"/>
        <v>0</v>
      </c>
      <c r="S969" s="107"/>
      <c r="T969" s="107"/>
      <c r="U969" s="107">
        <f t="shared" si="94"/>
        <v>0</v>
      </c>
      <c r="V969" s="107"/>
      <c r="W969" s="107"/>
      <c r="X969" s="107">
        <f t="shared" si="95"/>
        <v>0</v>
      </c>
      <c r="Y969" s="107"/>
      <c r="Z969" s="107"/>
      <c r="AA969" s="108">
        <f>C969+I969-L969-O969-U969-X969-R969</f>
        <v>0</v>
      </c>
      <c r="AB969" s="7">
        <v>45593</v>
      </c>
    </row>
    <row r="970" spans="1:28" ht="15.75" hidden="1" customHeight="1" x14ac:dyDescent="0.25">
      <c r="A970" s="24">
        <v>45583</v>
      </c>
      <c r="B970" s="25" t="s">
        <v>256</v>
      </c>
      <c r="C970" s="25"/>
      <c r="D970" s="25" t="s">
        <v>52</v>
      </c>
      <c r="E970" s="25" t="s">
        <v>218</v>
      </c>
      <c r="F970" s="25">
        <v>2.5</v>
      </c>
      <c r="G970" s="25" t="s">
        <v>39</v>
      </c>
      <c r="H970" s="25">
        <v>90000</v>
      </c>
      <c r="I970" s="11">
        <f t="shared" si="91"/>
        <v>225000</v>
      </c>
      <c r="J970" s="31" t="s">
        <v>312</v>
      </c>
      <c r="K970" s="117"/>
      <c r="L970" s="107">
        <f t="shared" si="96"/>
        <v>0</v>
      </c>
      <c r="M970" s="107"/>
      <c r="N970" s="107"/>
      <c r="O970" s="107">
        <f t="shared" si="92"/>
        <v>225000</v>
      </c>
      <c r="P970" s="107"/>
      <c r="Q970" s="107">
        <v>225000</v>
      </c>
      <c r="R970" s="107">
        <f t="shared" si="93"/>
        <v>0</v>
      </c>
      <c r="S970" s="107"/>
      <c r="T970" s="107"/>
      <c r="U970" s="107">
        <f t="shared" si="94"/>
        <v>0</v>
      </c>
      <c r="V970" s="107"/>
      <c r="W970" s="107"/>
      <c r="X970" s="107">
        <f t="shared" si="95"/>
        <v>0</v>
      </c>
      <c r="Y970" s="107"/>
      <c r="Z970" s="107"/>
      <c r="AA970" s="108">
        <f>C970+I970-L970-O970-U970-X970-R970</f>
        <v>0</v>
      </c>
      <c r="AB970" s="7">
        <v>45593</v>
      </c>
    </row>
    <row r="971" spans="1:28" ht="15.75" hidden="1" customHeight="1" x14ac:dyDescent="0.25">
      <c r="A971" s="24">
        <v>45583</v>
      </c>
      <c r="B971" s="25" t="s">
        <v>256</v>
      </c>
      <c r="C971" s="25"/>
      <c r="D971" s="25" t="s">
        <v>52</v>
      </c>
      <c r="E971" s="25" t="s">
        <v>400</v>
      </c>
      <c r="F971" s="25">
        <v>2.5</v>
      </c>
      <c r="G971" s="25" t="s">
        <v>39</v>
      </c>
      <c r="H971" s="25">
        <v>90000</v>
      </c>
      <c r="I971" s="11">
        <f t="shared" si="91"/>
        <v>225000</v>
      </c>
      <c r="J971" s="31" t="s">
        <v>312</v>
      </c>
      <c r="K971" s="117"/>
      <c r="L971" s="107">
        <f t="shared" si="96"/>
        <v>0</v>
      </c>
      <c r="M971" s="107"/>
      <c r="N971" s="107"/>
      <c r="O971" s="107">
        <f t="shared" si="92"/>
        <v>225000</v>
      </c>
      <c r="P971" s="107"/>
      <c r="Q971" s="107">
        <v>225000</v>
      </c>
      <c r="R971" s="107">
        <f t="shared" si="93"/>
        <v>0</v>
      </c>
      <c r="S971" s="107"/>
      <c r="T971" s="107"/>
      <c r="U971" s="107">
        <f t="shared" si="94"/>
        <v>0</v>
      </c>
      <c r="V971" s="107"/>
      <c r="W971" s="107"/>
      <c r="X971" s="107">
        <f t="shared" si="95"/>
        <v>0</v>
      </c>
      <c r="Y971" s="107"/>
      <c r="Z971" s="107"/>
      <c r="AA971" s="108">
        <f>C971+I971-L971-O971-U971-X971-R971</f>
        <v>0</v>
      </c>
      <c r="AB971" s="7">
        <v>45593</v>
      </c>
    </row>
    <row r="972" spans="1:28" ht="15.75" hidden="1" customHeight="1" x14ac:dyDescent="0.25">
      <c r="A972" s="24">
        <v>45583</v>
      </c>
      <c r="B972" s="25" t="s">
        <v>256</v>
      </c>
      <c r="C972" s="25"/>
      <c r="D972" s="25" t="s">
        <v>52</v>
      </c>
      <c r="E972" s="25" t="s">
        <v>1585</v>
      </c>
      <c r="F972" s="25">
        <v>2.5</v>
      </c>
      <c r="G972" s="25" t="s">
        <v>39</v>
      </c>
      <c r="H972" s="25">
        <v>90000</v>
      </c>
      <c r="I972" s="11">
        <f t="shared" si="91"/>
        <v>225000</v>
      </c>
      <c r="J972" s="31" t="s">
        <v>312</v>
      </c>
      <c r="K972" s="117"/>
      <c r="L972" s="107">
        <f t="shared" si="96"/>
        <v>0</v>
      </c>
      <c r="M972" s="107"/>
      <c r="N972" s="107"/>
      <c r="O972" s="107">
        <f t="shared" si="92"/>
        <v>225000</v>
      </c>
      <c r="P972" s="107"/>
      <c r="Q972" s="107">
        <v>225000</v>
      </c>
      <c r="R972" s="107">
        <f t="shared" si="93"/>
        <v>0</v>
      </c>
      <c r="S972" s="107"/>
      <c r="T972" s="107"/>
      <c r="U972" s="107">
        <f t="shared" si="94"/>
        <v>0</v>
      </c>
      <c r="V972" s="107"/>
      <c r="W972" s="107"/>
      <c r="X972" s="107">
        <f t="shared" si="95"/>
        <v>0</v>
      </c>
      <c r="Y972" s="107"/>
      <c r="Z972" s="107"/>
      <c r="AA972" s="108">
        <f>C972+I972-L972-O972-U972-X972-R972</f>
        <v>0</v>
      </c>
      <c r="AB972" s="7">
        <v>45593</v>
      </c>
    </row>
    <row r="973" spans="1:28" ht="15.75" hidden="1" customHeight="1" x14ac:dyDescent="0.25">
      <c r="A973" s="24">
        <v>45583</v>
      </c>
      <c r="B973" s="25" t="s">
        <v>256</v>
      </c>
      <c r="C973" s="25"/>
      <c r="D973" s="25" t="s">
        <v>52</v>
      </c>
      <c r="E973" s="25" t="s">
        <v>217</v>
      </c>
      <c r="F973" s="25">
        <v>2.5</v>
      </c>
      <c r="G973" s="25" t="s">
        <v>39</v>
      </c>
      <c r="H973" s="25">
        <v>90000</v>
      </c>
      <c r="I973" s="11">
        <f t="shared" si="91"/>
        <v>225000</v>
      </c>
      <c r="J973" s="31" t="s">
        <v>312</v>
      </c>
      <c r="K973" s="117"/>
      <c r="L973" s="107">
        <f t="shared" si="96"/>
        <v>0</v>
      </c>
      <c r="M973" s="107"/>
      <c r="N973" s="107"/>
      <c r="O973" s="107">
        <f t="shared" si="92"/>
        <v>225000</v>
      </c>
      <c r="P973" s="107"/>
      <c r="Q973" s="107">
        <v>225000</v>
      </c>
      <c r="R973" s="107">
        <f t="shared" si="93"/>
        <v>0</v>
      </c>
      <c r="S973" s="107"/>
      <c r="T973" s="107"/>
      <c r="U973" s="107">
        <f t="shared" si="94"/>
        <v>0</v>
      </c>
      <c r="V973" s="107"/>
      <c r="W973" s="107"/>
      <c r="X973" s="107">
        <f t="shared" si="95"/>
        <v>0</v>
      </c>
      <c r="Y973" s="107"/>
      <c r="Z973" s="107"/>
      <c r="AA973" s="108">
        <f>C973+I973-L973-O973-U973-X973-R973</f>
        <v>0</v>
      </c>
      <c r="AB973" s="7">
        <v>45593</v>
      </c>
    </row>
    <row r="974" spans="1:28" ht="15.75" hidden="1" customHeight="1" x14ac:dyDescent="0.25">
      <c r="A974" s="24">
        <v>45583</v>
      </c>
      <c r="B974" s="25" t="s">
        <v>256</v>
      </c>
      <c r="C974" s="25"/>
      <c r="D974" s="25" t="s">
        <v>52</v>
      </c>
      <c r="E974" s="25" t="s">
        <v>512</v>
      </c>
      <c r="F974" s="25">
        <v>2</v>
      </c>
      <c r="G974" s="25" t="s">
        <v>27</v>
      </c>
      <c r="H974" s="25">
        <v>460000</v>
      </c>
      <c r="I974" s="11">
        <f t="shared" si="91"/>
        <v>920000</v>
      </c>
      <c r="J974" s="31" t="s">
        <v>312</v>
      </c>
      <c r="K974" s="117"/>
      <c r="L974" s="107">
        <f t="shared" si="96"/>
        <v>0</v>
      </c>
      <c r="M974" s="107"/>
      <c r="N974" s="107"/>
      <c r="O974" s="107">
        <f t="shared" si="92"/>
        <v>920000</v>
      </c>
      <c r="P974" s="107"/>
      <c r="Q974" s="107">
        <v>920000</v>
      </c>
      <c r="R974" s="107">
        <f t="shared" si="93"/>
        <v>0</v>
      </c>
      <c r="S974" s="107"/>
      <c r="T974" s="107"/>
      <c r="U974" s="107">
        <f t="shared" si="94"/>
        <v>0</v>
      </c>
      <c r="V974" s="107"/>
      <c r="W974" s="107"/>
      <c r="X974" s="107">
        <f t="shared" si="95"/>
        <v>0</v>
      </c>
      <c r="Y974" s="107"/>
      <c r="Z974" s="107"/>
      <c r="AA974" s="108">
        <f>C974+I974-L974-O974-U974-X974-R974</f>
        <v>0</v>
      </c>
      <c r="AB974" s="7">
        <v>45593</v>
      </c>
    </row>
    <row r="975" spans="1:28" ht="15.75" hidden="1" customHeight="1" x14ac:dyDescent="0.25">
      <c r="A975" s="24">
        <v>45583</v>
      </c>
      <c r="B975" s="25" t="s">
        <v>256</v>
      </c>
      <c r="C975" s="25"/>
      <c r="D975" s="25" t="s">
        <v>52</v>
      </c>
      <c r="E975" s="25" t="s">
        <v>249</v>
      </c>
      <c r="F975" s="25">
        <v>1000</v>
      </c>
      <c r="G975" s="25" t="s">
        <v>34</v>
      </c>
      <c r="H975" s="25">
        <v>4000</v>
      </c>
      <c r="I975" s="11">
        <f t="shared" si="91"/>
        <v>4000000</v>
      </c>
      <c r="J975" s="31" t="s">
        <v>312</v>
      </c>
      <c r="K975" s="117"/>
      <c r="L975" s="107">
        <f t="shared" si="96"/>
        <v>0</v>
      </c>
      <c r="M975" s="107"/>
      <c r="N975" s="107"/>
      <c r="O975" s="107">
        <f t="shared" si="92"/>
        <v>4000000</v>
      </c>
      <c r="P975" s="107"/>
      <c r="Q975" s="107">
        <v>4000000</v>
      </c>
      <c r="R975" s="107">
        <f t="shared" si="93"/>
        <v>0</v>
      </c>
      <c r="S975" s="107"/>
      <c r="T975" s="107"/>
      <c r="U975" s="107">
        <f t="shared" si="94"/>
        <v>0</v>
      </c>
      <c r="V975" s="107"/>
      <c r="W975" s="107"/>
      <c r="X975" s="107">
        <f t="shared" si="95"/>
        <v>0</v>
      </c>
      <c r="Y975" s="107"/>
      <c r="Z975" s="107"/>
      <c r="AA975" s="108">
        <f>C975+I975-L975-O975-U975-X975-R975</f>
        <v>0</v>
      </c>
      <c r="AB975" s="7">
        <v>45593</v>
      </c>
    </row>
    <row r="976" spans="1:28" ht="15.75" hidden="1" customHeight="1" x14ac:dyDescent="0.25">
      <c r="A976" s="24">
        <v>45583</v>
      </c>
      <c r="B976" s="25" t="s">
        <v>828</v>
      </c>
      <c r="C976" s="25"/>
      <c r="D976" s="25" t="s">
        <v>52</v>
      </c>
      <c r="E976" s="25" t="s">
        <v>138</v>
      </c>
      <c r="F976" s="25">
        <v>500</v>
      </c>
      <c r="G976" s="25" t="s">
        <v>34</v>
      </c>
      <c r="H976" s="25">
        <v>1390</v>
      </c>
      <c r="I976" s="11">
        <f t="shared" si="91"/>
        <v>695000</v>
      </c>
      <c r="J976" s="31" t="s">
        <v>312</v>
      </c>
      <c r="K976" s="117"/>
      <c r="L976" s="107">
        <f t="shared" si="96"/>
        <v>0</v>
      </c>
      <c r="M976" s="107"/>
      <c r="N976" s="107"/>
      <c r="O976" s="107">
        <f t="shared" si="92"/>
        <v>0</v>
      </c>
      <c r="P976" s="107"/>
      <c r="Q976" s="107"/>
      <c r="R976" s="107">
        <f t="shared" si="93"/>
        <v>695000</v>
      </c>
      <c r="S976" s="107">
        <v>695000</v>
      </c>
      <c r="T976" s="107"/>
      <c r="U976" s="107">
        <f t="shared" si="94"/>
        <v>0</v>
      </c>
      <c r="V976" s="107"/>
      <c r="W976" s="107"/>
      <c r="X976" s="107">
        <f t="shared" si="95"/>
        <v>0</v>
      </c>
      <c r="Y976" s="107"/>
      <c r="Z976" s="107"/>
      <c r="AA976" s="108">
        <f>C976+I976-L976-O976-U976-X976-R976</f>
        <v>0</v>
      </c>
      <c r="AB976" s="7">
        <v>45587</v>
      </c>
    </row>
    <row r="977" spans="1:28" ht="15.75" hidden="1" customHeight="1" x14ac:dyDescent="0.25">
      <c r="A977" s="24">
        <v>45583</v>
      </c>
      <c r="B977" s="25" t="s">
        <v>1333</v>
      </c>
      <c r="C977" s="25"/>
      <c r="D977" s="25" t="s">
        <v>52</v>
      </c>
      <c r="E977" s="25" t="s">
        <v>42</v>
      </c>
      <c r="F977" s="25">
        <v>500</v>
      </c>
      <c r="G977" s="25" t="s">
        <v>34</v>
      </c>
      <c r="H977" s="25">
        <v>3500</v>
      </c>
      <c r="I977" s="11">
        <f t="shared" si="91"/>
        <v>1750000</v>
      </c>
      <c r="J977" s="31" t="s">
        <v>324</v>
      </c>
      <c r="K977" s="117"/>
      <c r="L977" s="107">
        <f t="shared" si="96"/>
        <v>0</v>
      </c>
      <c r="M977" s="107"/>
      <c r="N977" s="107"/>
      <c r="O977" s="107">
        <f t="shared" si="92"/>
        <v>0</v>
      </c>
      <c r="P977" s="107"/>
      <c r="Q977" s="107"/>
      <c r="R977" s="107">
        <f t="shared" si="93"/>
        <v>0</v>
      </c>
      <c r="S977" s="107"/>
      <c r="T977" s="107"/>
      <c r="U977" s="107">
        <f t="shared" si="94"/>
        <v>1750000</v>
      </c>
      <c r="V977" s="107">
        <v>1750000</v>
      </c>
      <c r="W977" s="107"/>
      <c r="X977" s="107">
        <f t="shared" si="95"/>
        <v>0</v>
      </c>
      <c r="Y977" s="107"/>
      <c r="Z977" s="107"/>
      <c r="AA977" s="108">
        <f>C977+I977-L977-O977-U977-X977-R977</f>
        <v>0</v>
      </c>
      <c r="AB977" s="7">
        <v>45582</v>
      </c>
    </row>
    <row r="978" spans="1:28" ht="15.75" hidden="1" customHeight="1" x14ac:dyDescent="0.25">
      <c r="A978" s="24">
        <v>45583</v>
      </c>
      <c r="B978" s="25" t="s">
        <v>739</v>
      </c>
      <c r="C978" s="25"/>
      <c r="D978" s="25" t="s">
        <v>52</v>
      </c>
      <c r="E978" s="25" t="s">
        <v>201</v>
      </c>
      <c r="F978" s="25">
        <v>4040</v>
      </c>
      <c r="G978" s="25" t="s">
        <v>48</v>
      </c>
      <c r="H978" s="25">
        <v>4500</v>
      </c>
      <c r="I978" s="11">
        <f t="shared" si="91"/>
        <v>18180000</v>
      </c>
      <c r="J978" s="38" t="s">
        <v>78</v>
      </c>
      <c r="K978" s="117"/>
      <c r="L978" s="107">
        <f t="shared" si="96"/>
        <v>0</v>
      </c>
      <c r="M978" s="107"/>
      <c r="N978" s="107"/>
      <c r="O978" s="107">
        <f t="shared" si="92"/>
        <v>9090000</v>
      </c>
      <c r="P978" s="107">
        <v>9090000</v>
      </c>
      <c r="Q978" s="107"/>
      <c r="R978" s="107">
        <f t="shared" si="93"/>
        <v>0</v>
      </c>
      <c r="S978" s="107"/>
      <c r="T978" s="107"/>
      <c r="U978" s="107">
        <f t="shared" si="94"/>
        <v>0</v>
      </c>
      <c r="V978" s="107"/>
      <c r="W978" s="107"/>
      <c r="X978" s="107">
        <f t="shared" si="95"/>
        <v>0</v>
      </c>
      <c r="Y978" s="107"/>
      <c r="Z978" s="107"/>
      <c r="AA978" s="108">
        <f>C978+I978-L978-O978-U978-X978-R978</f>
        <v>9090000</v>
      </c>
      <c r="AB978" s="7">
        <v>45589</v>
      </c>
    </row>
    <row r="979" spans="1:28" ht="15.75" hidden="1" customHeight="1" x14ac:dyDescent="0.25">
      <c r="A979" s="29">
        <v>45583</v>
      </c>
      <c r="B979" s="27" t="s">
        <v>1085</v>
      </c>
      <c r="C979" s="27"/>
      <c r="D979" s="27" t="s">
        <v>52</v>
      </c>
      <c r="E979" s="27" t="s">
        <v>47</v>
      </c>
      <c r="F979" s="27">
        <v>4</v>
      </c>
      <c r="G979" s="27" t="s">
        <v>48</v>
      </c>
      <c r="H979" s="27">
        <v>150000</v>
      </c>
      <c r="I979" s="15">
        <f t="shared" si="91"/>
        <v>600000</v>
      </c>
      <c r="J979" s="32" t="s">
        <v>312</v>
      </c>
      <c r="K979" s="142"/>
      <c r="L979" s="136">
        <f t="shared" si="96"/>
        <v>0</v>
      </c>
      <c r="M979" s="136"/>
      <c r="N979" s="136"/>
      <c r="O979" s="136">
        <f t="shared" si="92"/>
        <v>0</v>
      </c>
      <c r="P979" s="136"/>
      <c r="Q979" s="136"/>
      <c r="R979" s="136">
        <f t="shared" si="93"/>
        <v>0</v>
      </c>
      <c r="S979" s="136"/>
      <c r="T979" s="136"/>
      <c r="U979" s="136">
        <f t="shared" si="94"/>
        <v>600000</v>
      </c>
      <c r="V979" s="136">
        <v>600000</v>
      </c>
      <c r="W979" s="136"/>
      <c r="X979" s="136">
        <f t="shared" si="95"/>
        <v>0</v>
      </c>
      <c r="Y979" s="136"/>
      <c r="Z979" s="136"/>
      <c r="AA979" s="137">
        <f>C979+I979-L979-O979-U979-X979-R979</f>
        <v>0</v>
      </c>
      <c r="AB979" s="138">
        <v>45579</v>
      </c>
    </row>
    <row r="980" spans="1:28" ht="15.75" hidden="1" customHeight="1" x14ac:dyDescent="0.25">
      <c r="A980" s="24">
        <v>45583</v>
      </c>
      <c r="B980" s="25" t="s">
        <v>1085</v>
      </c>
      <c r="C980" s="25"/>
      <c r="D980" s="25" t="s">
        <v>52</v>
      </c>
      <c r="E980" s="25" t="s">
        <v>120</v>
      </c>
      <c r="F980" s="25">
        <v>24.6</v>
      </c>
      <c r="G980" s="25" t="s">
        <v>39</v>
      </c>
      <c r="H980" s="25">
        <v>46000</v>
      </c>
      <c r="I980" s="11">
        <f t="shared" si="91"/>
        <v>1131600</v>
      </c>
      <c r="J980" s="31" t="s">
        <v>324</v>
      </c>
      <c r="K980" s="117"/>
      <c r="L980" s="107">
        <f t="shared" si="96"/>
        <v>0</v>
      </c>
      <c r="M980" s="107"/>
      <c r="N980" s="107"/>
      <c r="O980" s="107">
        <f t="shared" si="92"/>
        <v>0</v>
      </c>
      <c r="P980" s="107"/>
      <c r="Q980" s="107"/>
      <c r="R980" s="107">
        <f t="shared" si="93"/>
        <v>0</v>
      </c>
      <c r="S980" s="107"/>
      <c r="T980" s="107"/>
      <c r="U980" s="107">
        <f t="shared" si="94"/>
        <v>1131600</v>
      </c>
      <c r="V980" s="107">
        <v>458000</v>
      </c>
      <c r="W980" s="107">
        <v>673600</v>
      </c>
      <c r="X980" s="107">
        <f t="shared" si="95"/>
        <v>0</v>
      </c>
      <c r="Y980" s="107"/>
      <c r="Z980" s="107"/>
      <c r="AA980" s="108">
        <f>C980+I980-L980-O980-U980-X980-R980</f>
        <v>0</v>
      </c>
      <c r="AB980" s="7">
        <v>45589</v>
      </c>
    </row>
    <row r="981" spans="1:28" ht="15.75" hidden="1" customHeight="1" x14ac:dyDescent="0.25">
      <c r="A981" s="24">
        <v>45583</v>
      </c>
      <c r="B981" s="25" t="s">
        <v>347</v>
      </c>
      <c r="C981" s="25"/>
      <c r="D981" s="25" t="s">
        <v>52</v>
      </c>
      <c r="E981" s="25" t="s">
        <v>33</v>
      </c>
      <c r="F981" s="25">
        <v>600</v>
      </c>
      <c r="G981" s="25" t="s">
        <v>34</v>
      </c>
      <c r="H981" s="25">
        <v>2500</v>
      </c>
      <c r="I981" s="11">
        <f t="shared" si="91"/>
        <v>1500000</v>
      </c>
      <c r="J981" s="31" t="s">
        <v>324</v>
      </c>
      <c r="K981" s="117"/>
      <c r="L981" s="107">
        <f t="shared" si="96"/>
        <v>1275000</v>
      </c>
      <c r="M981" s="107">
        <v>1275000</v>
      </c>
      <c r="N981" s="107"/>
      <c r="O981" s="107">
        <f t="shared" si="92"/>
        <v>0</v>
      </c>
      <c r="P981" s="107"/>
      <c r="Q981" s="107"/>
      <c r="R981" s="107">
        <f t="shared" si="93"/>
        <v>0</v>
      </c>
      <c r="S981" s="107"/>
      <c r="T981" s="107"/>
      <c r="U981" s="107">
        <f t="shared" si="94"/>
        <v>225000</v>
      </c>
      <c r="V981" s="107">
        <v>225000</v>
      </c>
      <c r="W981" s="107"/>
      <c r="X981" s="107">
        <f t="shared" si="95"/>
        <v>0</v>
      </c>
      <c r="Y981" s="107"/>
      <c r="Z981" s="107"/>
      <c r="AA981" s="108">
        <f>C981+I981-L981-O981-U981-X981-R981</f>
        <v>0</v>
      </c>
      <c r="AB981" s="7">
        <v>45593</v>
      </c>
    </row>
    <row r="982" spans="1:28" ht="15.75" hidden="1" customHeight="1" x14ac:dyDescent="0.25">
      <c r="A982" s="24">
        <v>45583</v>
      </c>
      <c r="B982" s="25" t="s">
        <v>500</v>
      </c>
      <c r="C982" s="25"/>
      <c r="D982" s="25" t="s">
        <v>52</v>
      </c>
      <c r="E982" s="25" t="s">
        <v>53</v>
      </c>
      <c r="F982" s="25">
        <v>10</v>
      </c>
      <c r="G982" s="25" t="s">
        <v>23</v>
      </c>
      <c r="H982" s="25">
        <v>400000</v>
      </c>
      <c r="I982" s="11">
        <f t="shared" si="91"/>
        <v>4000000</v>
      </c>
      <c r="J982" s="31" t="s">
        <v>312</v>
      </c>
      <c r="K982" s="117"/>
      <c r="L982" s="107">
        <f t="shared" si="96"/>
        <v>0</v>
      </c>
      <c r="M982" s="107"/>
      <c r="N982" s="107"/>
      <c r="O982" s="107">
        <f t="shared" si="92"/>
        <v>4000000</v>
      </c>
      <c r="P982" s="107">
        <v>4000000</v>
      </c>
      <c r="Q982" s="107"/>
      <c r="R982" s="107">
        <f t="shared" si="93"/>
        <v>0</v>
      </c>
      <c r="S982" s="107"/>
      <c r="T982" s="107"/>
      <c r="U982" s="107">
        <f t="shared" si="94"/>
        <v>0</v>
      </c>
      <c r="V982" s="107"/>
      <c r="W982" s="107"/>
      <c r="X982" s="107">
        <f t="shared" si="95"/>
        <v>0</v>
      </c>
      <c r="Y982" s="107"/>
      <c r="Z982" s="107"/>
      <c r="AA982" s="108">
        <f>C982+I982-L982-O982-U982-X982-R982</f>
        <v>0</v>
      </c>
      <c r="AB982" s="7">
        <v>45580</v>
      </c>
    </row>
    <row r="983" spans="1:28" ht="15.75" hidden="1" customHeight="1" x14ac:dyDescent="0.25">
      <c r="A983" s="24">
        <v>45583</v>
      </c>
      <c r="B983" s="25" t="s">
        <v>766</v>
      </c>
      <c r="C983" s="25"/>
      <c r="D983" s="25" t="s">
        <v>52</v>
      </c>
      <c r="E983" s="25" t="s">
        <v>127</v>
      </c>
      <c r="F983" s="25">
        <v>20</v>
      </c>
      <c r="G983" s="25" t="s">
        <v>39</v>
      </c>
      <c r="H983" s="25">
        <v>70000</v>
      </c>
      <c r="I983" s="11">
        <f t="shared" si="91"/>
        <v>1400000</v>
      </c>
      <c r="J983" s="31" t="s">
        <v>312</v>
      </c>
      <c r="K983" s="117"/>
      <c r="L983" s="107">
        <f t="shared" si="96"/>
        <v>0</v>
      </c>
      <c r="M983" s="107"/>
      <c r="N983" s="107"/>
      <c r="O983" s="107">
        <f t="shared" si="92"/>
        <v>1400000</v>
      </c>
      <c r="P983" s="107">
        <v>1400000</v>
      </c>
      <c r="Q983" s="107"/>
      <c r="R983" s="107">
        <f t="shared" si="93"/>
        <v>0</v>
      </c>
      <c r="S983" s="107"/>
      <c r="T983" s="107"/>
      <c r="U983" s="107">
        <f t="shared" si="94"/>
        <v>0</v>
      </c>
      <c r="V983" s="107"/>
      <c r="W983" s="107"/>
      <c r="X983" s="107">
        <f t="shared" si="95"/>
        <v>0</v>
      </c>
      <c r="Y983" s="107"/>
      <c r="Z983" s="107"/>
      <c r="AA983" s="108">
        <f>C983+I983-L983-O983-U983-X983-R983</f>
        <v>0</v>
      </c>
      <c r="AB983" s="7">
        <v>45588</v>
      </c>
    </row>
    <row r="984" spans="1:28" ht="15.75" hidden="1" customHeight="1" x14ac:dyDescent="0.25">
      <c r="A984" s="24">
        <v>45583</v>
      </c>
      <c r="B984" s="25" t="s">
        <v>344</v>
      </c>
      <c r="C984" s="25"/>
      <c r="D984" s="25" t="s">
        <v>52</v>
      </c>
      <c r="E984" s="25" t="s">
        <v>165</v>
      </c>
      <c r="F984" s="25">
        <v>1</v>
      </c>
      <c r="G984" s="25" t="s">
        <v>303</v>
      </c>
      <c r="H984" s="25">
        <v>1200000</v>
      </c>
      <c r="I984" s="11">
        <f t="shared" si="91"/>
        <v>1200000</v>
      </c>
      <c r="J984" s="31" t="s">
        <v>324</v>
      </c>
      <c r="K984" s="117"/>
      <c r="L984" s="107">
        <f t="shared" si="96"/>
        <v>1200000</v>
      </c>
      <c r="M984" s="107">
        <v>1200000</v>
      </c>
      <c r="N984" s="107"/>
      <c r="O984" s="107">
        <f t="shared" si="92"/>
        <v>0</v>
      </c>
      <c r="P984" s="107"/>
      <c r="Q984" s="107"/>
      <c r="R984" s="107">
        <f t="shared" si="93"/>
        <v>0</v>
      </c>
      <c r="S984" s="107"/>
      <c r="T984" s="107"/>
      <c r="U984" s="107">
        <f t="shared" si="94"/>
        <v>0</v>
      </c>
      <c r="V984" s="107"/>
      <c r="W984" s="107"/>
      <c r="X984" s="107">
        <f t="shared" si="95"/>
        <v>0</v>
      </c>
      <c r="Y984" s="107"/>
      <c r="Z984" s="107"/>
      <c r="AA984" s="108">
        <f>C984+I984-L984-O984-U984-X984-R984</f>
        <v>0</v>
      </c>
      <c r="AB984" s="7">
        <v>45583</v>
      </c>
    </row>
    <row r="985" spans="1:28" ht="15.75" hidden="1" customHeight="1" x14ac:dyDescent="0.25">
      <c r="A985" s="24">
        <v>45583</v>
      </c>
      <c r="B985" s="50" t="s">
        <v>449</v>
      </c>
      <c r="C985" s="25"/>
      <c r="D985" s="25" t="s">
        <v>52</v>
      </c>
      <c r="E985" s="25" t="s">
        <v>447</v>
      </c>
      <c r="F985" s="25">
        <v>6000</v>
      </c>
      <c r="G985" s="25" t="s">
        <v>34</v>
      </c>
      <c r="H985" s="25">
        <v>1520</v>
      </c>
      <c r="I985" s="11">
        <f t="shared" si="91"/>
        <v>9120000</v>
      </c>
      <c r="J985" s="31" t="s">
        <v>324</v>
      </c>
      <c r="K985" s="117"/>
      <c r="L985" s="107">
        <f t="shared" si="96"/>
        <v>0</v>
      </c>
      <c r="M985" s="107"/>
      <c r="N985" s="107"/>
      <c r="O985" s="107">
        <f t="shared" si="92"/>
        <v>0</v>
      </c>
      <c r="P985" s="107"/>
      <c r="Q985" s="107"/>
      <c r="R985" s="107">
        <f t="shared" si="93"/>
        <v>0</v>
      </c>
      <c r="S985" s="107"/>
      <c r="T985" s="107"/>
      <c r="U985" s="107">
        <f t="shared" si="94"/>
        <v>9120000</v>
      </c>
      <c r="V985" s="107">
        <v>9120000</v>
      </c>
      <c r="W985" s="107"/>
      <c r="X985" s="107">
        <f t="shared" si="95"/>
        <v>0</v>
      </c>
      <c r="Y985" s="107"/>
      <c r="Z985" s="107"/>
      <c r="AA985" s="108">
        <f>C985+I985-L985-O985-U985-X985-R985</f>
        <v>0</v>
      </c>
      <c r="AB985" s="7">
        <v>45590</v>
      </c>
    </row>
    <row r="986" spans="1:28" ht="15.75" hidden="1" customHeight="1" x14ac:dyDescent="0.25">
      <c r="A986" s="24">
        <v>45583</v>
      </c>
      <c r="B986" s="25" t="s">
        <v>676</v>
      </c>
      <c r="C986" s="25"/>
      <c r="D986" s="25" t="s">
        <v>52</v>
      </c>
      <c r="E986" s="25" t="s">
        <v>213</v>
      </c>
      <c r="F986" s="25">
        <v>1</v>
      </c>
      <c r="G986" s="25" t="s">
        <v>39</v>
      </c>
      <c r="H986" s="25">
        <v>150000</v>
      </c>
      <c r="I986" s="11">
        <f t="shared" si="91"/>
        <v>150000</v>
      </c>
      <c r="J986" s="26" t="s">
        <v>28</v>
      </c>
      <c r="K986" s="117"/>
      <c r="L986" s="107">
        <f t="shared" si="96"/>
        <v>0</v>
      </c>
      <c r="M986" s="107"/>
      <c r="N986" s="107"/>
      <c r="O986" s="107">
        <f t="shared" si="92"/>
        <v>0</v>
      </c>
      <c r="P986" s="107"/>
      <c r="Q986" s="107"/>
      <c r="R986" s="107">
        <f t="shared" si="93"/>
        <v>0</v>
      </c>
      <c r="S986" s="107"/>
      <c r="T986" s="107"/>
      <c r="U986" s="107">
        <f t="shared" si="94"/>
        <v>0</v>
      </c>
      <c r="V986" s="107"/>
      <c r="W986" s="107"/>
      <c r="X986" s="107">
        <f t="shared" si="95"/>
        <v>0</v>
      </c>
      <c r="Y986" s="107"/>
      <c r="Z986" s="107"/>
      <c r="AA986" s="108">
        <f>C986+I986-L986-O986-U986-X986-R986</f>
        <v>150000</v>
      </c>
      <c r="AB986" s="7"/>
    </row>
    <row r="987" spans="1:28" ht="15.75" hidden="1" customHeight="1" x14ac:dyDescent="0.25">
      <c r="A987" s="24">
        <v>45583</v>
      </c>
      <c r="B987" s="25" t="s">
        <v>676</v>
      </c>
      <c r="C987" s="25"/>
      <c r="D987" s="25" t="s">
        <v>52</v>
      </c>
      <c r="E987" s="25" t="s">
        <v>1609</v>
      </c>
      <c r="F987" s="25">
        <v>1</v>
      </c>
      <c r="G987" s="25" t="s">
        <v>39</v>
      </c>
      <c r="H987" s="25">
        <v>135000</v>
      </c>
      <c r="I987" s="11">
        <f t="shared" si="91"/>
        <v>135000</v>
      </c>
      <c r="J987" s="26" t="s">
        <v>28</v>
      </c>
      <c r="K987" s="117"/>
      <c r="L987" s="107">
        <f t="shared" si="96"/>
        <v>0</v>
      </c>
      <c r="M987" s="107"/>
      <c r="N987" s="107"/>
      <c r="O987" s="107">
        <f t="shared" si="92"/>
        <v>0</v>
      </c>
      <c r="P987" s="107"/>
      <c r="Q987" s="107"/>
      <c r="R987" s="107">
        <f t="shared" si="93"/>
        <v>0</v>
      </c>
      <c r="S987" s="107"/>
      <c r="T987" s="107"/>
      <c r="U987" s="107">
        <f t="shared" si="94"/>
        <v>0</v>
      </c>
      <c r="V987" s="107"/>
      <c r="W987" s="107"/>
      <c r="X987" s="107">
        <f t="shared" si="95"/>
        <v>0</v>
      </c>
      <c r="Y987" s="107"/>
      <c r="Z987" s="107"/>
      <c r="AA987" s="108">
        <f>C987+I987-L987-O987-U987-X987-R987</f>
        <v>135000</v>
      </c>
      <c r="AB987" s="7"/>
    </row>
    <row r="988" spans="1:28" ht="15.75" hidden="1" customHeight="1" x14ac:dyDescent="0.25">
      <c r="A988" s="29">
        <v>45583</v>
      </c>
      <c r="B988" s="27" t="s">
        <v>90</v>
      </c>
      <c r="C988" s="27"/>
      <c r="D988" s="27" t="s">
        <v>52</v>
      </c>
      <c r="E988" s="27" t="s">
        <v>201</v>
      </c>
      <c r="F988" s="27">
        <v>2040</v>
      </c>
      <c r="G988" s="27" t="s">
        <v>125</v>
      </c>
      <c r="H988" s="27">
        <v>4500</v>
      </c>
      <c r="I988" s="15">
        <f t="shared" si="91"/>
        <v>9180000</v>
      </c>
      <c r="J988" s="32" t="s">
        <v>312</v>
      </c>
      <c r="K988" s="142"/>
      <c r="L988" s="136">
        <f t="shared" si="96"/>
        <v>0</v>
      </c>
      <c r="M988" s="136"/>
      <c r="N988" s="136"/>
      <c r="O988" s="136">
        <f t="shared" si="92"/>
        <v>9180000</v>
      </c>
      <c r="P988" s="136">
        <v>9180000</v>
      </c>
      <c r="Q988" s="136"/>
      <c r="R988" s="136">
        <f t="shared" si="93"/>
        <v>0</v>
      </c>
      <c r="S988" s="136"/>
      <c r="T988" s="136"/>
      <c r="U988" s="136">
        <f t="shared" si="94"/>
        <v>0</v>
      </c>
      <c r="V988" s="136"/>
      <c r="W988" s="136"/>
      <c r="X988" s="136">
        <f t="shared" si="95"/>
        <v>0</v>
      </c>
      <c r="Y988" s="136"/>
      <c r="Z988" s="136"/>
      <c r="AA988" s="137">
        <f>C988+I988-L988-O988-U988-X988-R988</f>
        <v>0</v>
      </c>
      <c r="AB988" s="138">
        <v>45583</v>
      </c>
    </row>
    <row r="989" spans="1:28" ht="15.75" hidden="1" customHeight="1" x14ac:dyDescent="0.25">
      <c r="A989" s="24">
        <v>45583</v>
      </c>
      <c r="B989" s="25" t="s">
        <v>90</v>
      </c>
      <c r="C989" s="25"/>
      <c r="D989" s="25" t="s">
        <v>52</v>
      </c>
      <c r="E989" s="25" t="s">
        <v>63</v>
      </c>
      <c r="F989" s="25">
        <v>41</v>
      </c>
      <c r="G989" s="25" t="s">
        <v>48</v>
      </c>
      <c r="H989" s="25">
        <v>450000</v>
      </c>
      <c r="I989" s="11">
        <f t="shared" si="91"/>
        <v>18450000</v>
      </c>
      <c r="J989" s="31" t="s">
        <v>312</v>
      </c>
      <c r="K989" s="117"/>
      <c r="L989" s="107">
        <f t="shared" si="96"/>
        <v>0</v>
      </c>
      <c r="M989" s="107"/>
      <c r="N989" s="107"/>
      <c r="O989" s="107">
        <f t="shared" si="92"/>
        <v>18450000</v>
      </c>
      <c r="P989" s="107">
        <v>18450000</v>
      </c>
      <c r="Q989" s="107"/>
      <c r="R989" s="107">
        <f t="shared" si="93"/>
        <v>0</v>
      </c>
      <c r="S989" s="107"/>
      <c r="T989" s="107"/>
      <c r="U989" s="107">
        <f t="shared" si="94"/>
        <v>0</v>
      </c>
      <c r="V989" s="107"/>
      <c r="W989" s="107"/>
      <c r="X989" s="107">
        <f t="shared" si="95"/>
        <v>0</v>
      </c>
      <c r="Y989" s="107"/>
      <c r="Z989" s="107"/>
      <c r="AA989" s="108">
        <f>C989+I989-L989-O989-U989-X989-R989</f>
        <v>0</v>
      </c>
      <c r="AB989" s="7">
        <v>45583</v>
      </c>
    </row>
    <row r="990" spans="1:28" ht="15.75" hidden="1" customHeight="1" x14ac:dyDescent="0.25">
      <c r="A990" s="24">
        <v>45583</v>
      </c>
      <c r="B990" s="25" t="s">
        <v>568</v>
      </c>
      <c r="C990" s="25"/>
      <c r="D990" s="25" t="s">
        <v>52</v>
      </c>
      <c r="E990" s="25" t="s">
        <v>2011</v>
      </c>
      <c r="F990" s="25">
        <v>1</v>
      </c>
      <c r="G990" s="25" t="s">
        <v>39</v>
      </c>
      <c r="H990" s="25">
        <v>165000</v>
      </c>
      <c r="I990" s="11">
        <f t="shared" si="91"/>
        <v>165000</v>
      </c>
      <c r="J990" s="31" t="s">
        <v>312</v>
      </c>
      <c r="K990" s="117"/>
      <c r="L990" s="107">
        <f t="shared" si="96"/>
        <v>0</v>
      </c>
      <c r="M990" s="107"/>
      <c r="N990" s="107"/>
      <c r="O990" s="107">
        <f t="shared" si="92"/>
        <v>0</v>
      </c>
      <c r="P990" s="107"/>
      <c r="Q990" s="107"/>
      <c r="R990" s="107">
        <f t="shared" si="93"/>
        <v>165000</v>
      </c>
      <c r="S990" s="107">
        <v>165000</v>
      </c>
      <c r="T990" s="107"/>
      <c r="U990" s="107">
        <f t="shared" si="94"/>
        <v>0</v>
      </c>
      <c r="V990" s="107"/>
      <c r="W990" s="107"/>
      <c r="X990" s="107">
        <f t="shared" si="95"/>
        <v>0</v>
      </c>
      <c r="Y990" s="107"/>
      <c r="Z990" s="107"/>
      <c r="AA990" s="108">
        <f>C990+I990-L990-O990-U990-X990-R990</f>
        <v>0</v>
      </c>
      <c r="AB990" s="7">
        <v>45583</v>
      </c>
    </row>
    <row r="991" spans="1:28" ht="15.75" hidden="1" customHeight="1" x14ac:dyDescent="0.25">
      <c r="A991" s="24">
        <v>45583</v>
      </c>
      <c r="B991" s="25" t="s">
        <v>1538</v>
      </c>
      <c r="C991" s="25"/>
      <c r="D991" s="25" t="s">
        <v>52</v>
      </c>
      <c r="E991" s="25" t="s">
        <v>108</v>
      </c>
      <c r="F991" s="25">
        <v>600</v>
      </c>
      <c r="G991" s="25" t="s">
        <v>34</v>
      </c>
      <c r="H991" s="25">
        <v>2000</v>
      </c>
      <c r="I991" s="11">
        <f t="shared" si="91"/>
        <v>1200000</v>
      </c>
      <c r="J991" s="31" t="s">
        <v>324</v>
      </c>
      <c r="K991" s="117"/>
      <c r="L991" s="107">
        <f t="shared" si="96"/>
        <v>0</v>
      </c>
      <c r="M991" s="107"/>
      <c r="N991" s="107"/>
      <c r="O991" s="107">
        <f t="shared" si="92"/>
        <v>0</v>
      </c>
      <c r="P991" s="107"/>
      <c r="Q991" s="107"/>
      <c r="R991" s="107">
        <f t="shared" si="93"/>
        <v>0</v>
      </c>
      <c r="S991" s="107"/>
      <c r="T991" s="107"/>
      <c r="U991" s="107">
        <f t="shared" si="94"/>
        <v>1200000</v>
      </c>
      <c r="V991" s="107">
        <v>1200000</v>
      </c>
      <c r="W991" s="107"/>
      <c r="X991" s="107">
        <f t="shared" si="95"/>
        <v>0</v>
      </c>
      <c r="Y991" s="107"/>
      <c r="Z991" s="107"/>
      <c r="AA991" s="108">
        <f>C991+I991-L991-O991-U991-X991-R991</f>
        <v>0</v>
      </c>
      <c r="AB991" s="7">
        <v>45583</v>
      </c>
    </row>
    <row r="992" spans="1:28" ht="15.75" hidden="1" customHeight="1" x14ac:dyDescent="0.25">
      <c r="A992" s="24">
        <v>45583</v>
      </c>
      <c r="B992" s="25" t="s">
        <v>720</v>
      </c>
      <c r="C992" s="25"/>
      <c r="D992" s="25" t="s">
        <v>52</v>
      </c>
      <c r="E992" s="25" t="s">
        <v>53</v>
      </c>
      <c r="F992" s="25">
        <v>2</v>
      </c>
      <c r="G992" s="25" t="s">
        <v>23</v>
      </c>
      <c r="H992" s="25">
        <v>450000</v>
      </c>
      <c r="I992" s="11">
        <f t="shared" si="91"/>
        <v>900000</v>
      </c>
      <c r="J992" s="31" t="s">
        <v>324</v>
      </c>
      <c r="K992" s="117"/>
      <c r="L992" s="107">
        <f t="shared" si="96"/>
        <v>900000</v>
      </c>
      <c r="M992" s="107">
        <v>900000</v>
      </c>
      <c r="N992" s="107"/>
      <c r="O992" s="107">
        <f t="shared" si="92"/>
        <v>0</v>
      </c>
      <c r="P992" s="107"/>
      <c r="Q992" s="107"/>
      <c r="R992" s="107">
        <f t="shared" si="93"/>
        <v>0</v>
      </c>
      <c r="S992" s="107"/>
      <c r="T992" s="107"/>
      <c r="U992" s="107">
        <f t="shared" si="94"/>
        <v>0</v>
      </c>
      <c r="V992" s="107"/>
      <c r="W992" s="107"/>
      <c r="X992" s="107">
        <f t="shared" si="95"/>
        <v>0</v>
      </c>
      <c r="Y992" s="107"/>
      <c r="Z992" s="107"/>
      <c r="AA992" s="108">
        <f>C992+I992-L992-O992-U992-X992-R992</f>
        <v>0</v>
      </c>
      <c r="AB992" s="7">
        <v>45583</v>
      </c>
    </row>
    <row r="993" spans="1:28" ht="15.75" hidden="1" customHeight="1" x14ac:dyDescent="0.25">
      <c r="A993" s="24">
        <v>45583</v>
      </c>
      <c r="B993" s="25" t="s">
        <v>203</v>
      </c>
      <c r="C993" s="25"/>
      <c r="D993" s="25" t="s">
        <v>52</v>
      </c>
      <c r="E993" s="25" t="s">
        <v>58</v>
      </c>
      <c r="F993" s="25">
        <v>2000</v>
      </c>
      <c r="G993" s="25" t="s">
        <v>34</v>
      </c>
      <c r="H993" s="25">
        <v>1800</v>
      </c>
      <c r="I993" s="11">
        <f t="shared" si="91"/>
        <v>3600000</v>
      </c>
      <c r="J993" s="31" t="s">
        <v>324</v>
      </c>
      <c r="K993" s="117"/>
      <c r="L993" s="107">
        <f t="shared" si="96"/>
        <v>3600000</v>
      </c>
      <c r="M993" s="107">
        <v>3600000</v>
      </c>
      <c r="N993" s="107"/>
      <c r="O993" s="107">
        <f t="shared" si="92"/>
        <v>0</v>
      </c>
      <c r="P993" s="107"/>
      <c r="Q993" s="107"/>
      <c r="R993" s="107">
        <f t="shared" si="93"/>
        <v>0</v>
      </c>
      <c r="S993" s="107"/>
      <c r="T993" s="107"/>
      <c r="U993" s="107">
        <f t="shared" si="94"/>
        <v>0</v>
      </c>
      <c r="V993" s="107"/>
      <c r="W993" s="107"/>
      <c r="X993" s="107">
        <f t="shared" si="95"/>
        <v>0</v>
      </c>
      <c r="Y993" s="107"/>
      <c r="Z993" s="107"/>
      <c r="AA993" s="108">
        <f>C993+I993-L993-O993-U993-X993-R993</f>
        <v>0</v>
      </c>
      <c r="AB993" s="7">
        <v>45595</v>
      </c>
    </row>
    <row r="994" spans="1:28" ht="15.75" hidden="1" customHeight="1" x14ac:dyDescent="0.25">
      <c r="A994" s="24">
        <v>45583</v>
      </c>
      <c r="B994" s="25" t="s">
        <v>203</v>
      </c>
      <c r="C994" s="25"/>
      <c r="D994" s="25" t="s">
        <v>52</v>
      </c>
      <c r="E994" s="25" t="s">
        <v>137</v>
      </c>
      <c r="F994" s="25">
        <v>19.2</v>
      </c>
      <c r="G994" s="25" t="s">
        <v>39</v>
      </c>
      <c r="H994" s="25">
        <v>46000</v>
      </c>
      <c r="I994" s="11">
        <f t="shared" si="91"/>
        <v>883200</v>
      </c>
      <c r="J994" s="38" t="s">
        <v>24</v>
      </c>
      <c r="K994" s="117"/>
      <c r="L994" s="107">
        <f t="shared" si="96"/>
        <v>346000</v>
      </c>
      <c r="M994" s="107">
        <v>346000</v>
      </c>
      <c r="N994" s="107"/>
      <c r="O994" s="107">
        <f t="shared" si="92"/>
        <v>0</v>
      </c>
      <c r="P994" s="107"/>
      <c r="Q994" s="107"/>
      <c r="R994" s="107">
        <f t="shared" si="93"/>
        <v>0</v>
      </c>
      <c r="S994" s="107"/>
      <c r="T994" s="107"/>
      <c r="U994" s="107">
        <f t="shared" si="94"/>
        <v>0</v>
      </c>
      <c r="V994" s="107"/>
      <c r="W994" s="107"/>
      <c r="X994" s="107">
        <f t="shared" si="95"/>
        <v>0</v>
      </c>
      <c r="Y994" s="107"/>
      <c r="Z994" s="107"/>
      <c r="AA994" s="108">
        <f>C994+I994-L994-O994-U994-X994-R994</f>
        <v>537200</v>
      </c>
      <c r="AB994" s="7">
        <v>45595</v>
      </c>
    </row>
    <row r="995" spans="1:28" ht="15.75" hidden="1" customHeight="1" x14ac:dyDescent="0.25">
      <c r="A995" s="24">
        <v>45583</v>
      </c>
      <c r="B995" s="25" t="s">
        <v>203</v>
      </c>
      <c r="C995" s="25"/>
      <c r="D995" s="25" t="s">
        <v>52</v>
      </c>
      <c r="E995" s="25" t="s">
        <v>115</v>
      </c>
      <c r="F995" s="25">
        <v>28.1</v>
      </c>
      <c r="G995" s="25" t="s">
        <v>39</v>
      </c>
      <c r="H995" s="25">
        <v>46000</v>
      </c>
      <c r="I995" s="11">
        <f t="shared" si="91"/>
        <v>1292600</v>
      </c>
      <c r="J995" s="26" t="s">
        <v>28</v>
      </c>
      <c r="K995" s="117"/>
      <c r="L995" s="107">
        <f t="shared" si="96"/>
        <v>0</v>
      </c>
      <c r="M995" s="107"/>
      <c r="N995" s="107"/>
      <c r="O995" s="107">
        <f t="shared" si="92"/>
        <v>0</v>
      </c>
      <c r="P995" s="107"/>
      <c r="Q995" s="107"/>
      <c r="R995" s="107">
        <f t="shared" si="93"/>
        <v>0</v>
      </c>
      <c r="S995" s="107"/>
      <c r="T995" s="107"/>
      <c r="U995" s="107">
        <f t="shared" si="94"/>
        <v>0</v>
      </c>
      <c r="V995" s="107"/>
      <c r="W995" s="107"/>
      <c r="X995" s="107">
        <f t="shared" si="95"/>
        <v>0</v>
      </c>
      <c r="Y995" s="107"/>
      <c r="Z995" s="107"/>
      <c r="AA995" s="108">
        <f>C995+I995-L995-O995-U995-X995-R995</f>
        <v>1292600</v>
      </c>
      <c r="AB995" s="7"/>
    </row>
    <row r="996" spans="1:28" ht="15.75" hidden="1" customHeight="1" x14ac:dyDescent="0.25">
      <c r="A996" s="29">
        <v>45583</v>
      </c>
      <c r="B996" s="27" t="s">
        <v>72</v>
      </c>
      <c r="C996" s="27"/>
      <c r="D996" s="27" t="s">
        <v>52</v>
      </c>
      <c r="E996" s="27" t="s">
        <v>210</v>
      </c>
      <c r="F996" s="27">
        <v>2</v>
      </c>
      <c r="G996" s="27" t="s">
        <v>39</v>
      </c>
      <c r="H996" s="27">
        <v>170000</v>
      </c>
      <c r="I996" s="15">
        <f t="shared" si="91"/>
        <v>340000</v>
      </c>
      <c r="J996" s="32" t="s">
        <v>324</v>
      </c>
      <c r="K996" s="142"/>
      <c r="L996" s="136">
        <f t="shared" si="96"/>
        <v>0</v>
      </c>
      <c r="M996" s="136"/>
      <c r="N996" s="136"/>
      <c r="O996" s="136">
        <f t="shared" si="92"/>
        <v>0</v>
      </c>
      <c r="P996" s="136"/>
      <c r="Q996" s="136"/>
      <c r="R996" s="136">
        <f t="shared" si="93"/>
        <v>0</v>
      </c>
      <c r="S996" s="136"/>
      <c r="T996" s="136"/>
      <c r="U996" s="136">
        <f t="shared" si="94"/>
        <v>340000</v>
      </c>
      <c r="V996" s="136">
        <v>340000</v>
      </c>
      <c r="W996" s="136"/>
      <c r="X996" s="136">
        <f t="shared" si="95"/>
        <v>0</v>
      </c>
      <c r="Y996" s="136"/>
      <c r="Z996" s="136"/>
      <c r="AA996" s="137">
        <f>C996+I996-L996-O996-U996-X996-R996</f>
        <v>0</v>
      </c>
      <c r="AB996" s="138">
        <v>45583</v>
      </c>
    </row>
    <row r="997" spans="1:28" ht="15.75" hidden="1" customHeight="1" x14ac:dyDescent="0.25">
      <c r="A997" s="24">
        <v>45583</v>
      </c>
      <c r="B997" s="25" t="s">
        <v>72</v>
      </c>
      <c r="C997" s="25"/>
      <c r="D997" s="25" t="s">
        <v>52</v>
      </c>
      <c r="E997" s="25" t="s">
        <v>219</v>
      </c>
      <c r="F997" s="25">
        <v>2</v>
      </c>
      <c r="G997" s="25" t="s">
        <v>39</v>
      </c>
      <c r="H997" s="25">
        <v>300000</v>
      </c>
      <c r="I997" s="11">
        <f t="shared" si="91"/>
        <v>600000</v>
      </c>
      <c r="J997" s="31" t="s">
        <v>324</v>
      </c>
      <c r="K997" s="117"/>
      <c r="L997" s="107">
        <f t="shared" si="96"/>
        <v>0</v>
      </c>
      <c r="M997" s="107"/>
      <c r="N997" s="107"/>
      <c r="O997" s="107">
        <f t="shared" si="92"/>
        <v>0</v>
      </c>
      <c r="P997" s="107"/>
      <c r="Q997" s="107"/>
      <c r="R997" s="107">
        <f t="shared" si="93"/>
        <v>0</v>
      </c>
      <c r="S997" s="107"/>
      <c r="T997" s="107"/>
      <c r="U997" s="107">
        <f t="shared" si="94"/>
        <v>600000</v>
      </c>
      <c r="V997" s="107">
        <v>600000</v>
      </c>
      <c r="W997" s="107"/>
      <c r="X997" s="107">
        <f t="shared" si="95"/>
        <v>0</v>
      </c>
      <c r="Y997" s="107"/>
      <c r="Z997" s="107"/>
      <c r="AA997" s="108">
        <f>C997+I997-L997-O997-U997-X997-R997</f>
        <v>0</v>
      </c>
      <c r="AB997" s="7">
        <v>45583</v>
      </c>
    </row>
    <row r="998" spans="1:28" ht="15.75" hidden="1" customHeight="1" x14ac:dyDescent="0.25">
      <c r="A998" s="24">
        <v>45583</v>
      </c>
      <c r="B998" s="25" t="s">
        <v>72</v>
      </c>
      <c r="C998" s="25"/>
      <c r="D998" s="25" t="s">
        <v>52</v>
      </c>
      <c r="E998" s="25" t="s">
        <v>91</v>
      </c>
      <c r="F998" s="25">
        <v>1</v>
      </c>
      <c r="G998" s="25" t="s">
        <v>303</v>
      </c>
      <c r="H998" s="25">
        <v>1200000</v>
      </c>
      <c r="I998" s="11">
        <f t="shared" si="91"/>
        <v>1200000</v>
      </c>
      <c r="J998" s="31" t="s">
        <v>312</v>
      </c>
      <c r="K998" s="117"/>
      <c r="L998" s="107">
        <f t="shared" si="96"/>
        <v>0</v>
      </c>
      <c r="M998" s="107"/>
      <c r="N998" s="107"/>
      <c r="O998" s="107">
        <f t="shared" si="92"/>
        <v>1200000</v>
      </c>
      <c r="P998" s="107">
        <v>1200000</v>
      </c>
      <c r="Q998" s="107"/>
      <c r="R998" s="107">
        <f t="shared" si="93"/>
        <v>0</v>
      </c>
      <c r="S998" s="107"/>
      <c r="T998" s="107"/>
      <c r="U998" s="107">
        <f t="shared" si="94"/>
        <v>0</v>
      </c>
      <c r="V998" s="107"/>
      <c r="W998" s="107"/>
      <c r="X998" s="107">
        <f t="shared" si="95"/>
        <v>0</v>
      </c>
      <c r="Y998" s="107"/>
      <c r="Z998" s="107"/>
      <c r="AA998" s="108">
        <f>C998+I998-L998-O998-U998-X998-R998</f>
        <v>0</v>
      </c>
      <c r="AB998" s="7">
        <v>45583</v>
      </c>
    </row>
    <row r="999" spans="1:28" ht="15.75" hidden="1" customHeight="1" x14ac:dyDescent="0.25">
      <c r="A999" s="24">
        <v>45583</v>
      </c>
      <c r="B999" s="25" t="s">
        <v>311</v>
      </c>
      <c r="C999" s="25"/>
      <c r="D999" s="25" t="s">
        <v>52</v>
      </c>
      <c r="E999" s="25" t="s">
        <v>135</v>
      </c>
      <c r="F999" s="25">
        <v>2</v>
      </c>
      <c r="G999" s="25" t="s">
        <v>48</v>
      </c>
      <c r="H999" s="25">
        <v>150000</v>
      </c>
      <c r="I999" s="11">
        <f t="shared" si="91"/>
        <v>300000</v>
      </c>
      <c r="J999" s="31" t="s">
        <v>324</v>
      </c>
      <c r="K999" s="117"/>
      <c r="L999" s="107">
        <f t="shared" si="96"/>
        <v>300000</v>
      </c>
      <c r="M999" s="107">
        <v>300000</v>
      </c>
      <c r="N999" s="107"/>
      <c r="O999" s="107">
        <f t="shared" si="92"/>
        <v>0</v>
      </c>
      <c r="P999" s="107"/>
      <c r="Q999" s="107"/>
      <c r="R999" s="107">
        <f t="shared" si="93"/>
        <v>0</v>
      </c>
      <c r="S999" s="107"/>
      <c r="T999" s="107"/>
      <c r="U999" s="107">
        <f t="shared" si="94"/>
        <v>0</v>
      </c>
      <c r="V999" s="107"/>
      <c r="W999" s="107"/>
      <c r="X999" s="107">
        <f t="shared" si="95"/>
        <v>0</v>
      </c>
      <c r="Y999" s="107"/>
      <c r="Z999" s="107"/>
      <c r="AA999" s="108">
        <f>C999+I999-L999-O999-U999-X999-R999</f>
        <v>0</v>
      </c>
      <c r="AB999" s="7">
        <v>45583</v>
      </c>
    </row>
    <row r="1000" spans="1:28" ht="15.75" hidden="1" customHeight="1" x14ac:dyDescent="0.25">
      <c r="A1000" s="24">
        <v>45583</v>
      </c>
      <c r="B1000" s="25" t="s">
        <v>569</v>
      </c>
      <c r="C1000" s="25"/>
      <c r="D1000" s="25" t="s">
        <v>52</v>
      </c>
      <c r="E1000" s="25" t="s">
        <v>108</v>
      </c>
      <c r="F1000" s="25">
        <v>1400</v>
      </c>
      <c r="G1000" s="25" t="s">
        <v>34</v>
      </c>
      <c r="H1000" s="25">
        <v>2000</v>
      </c>
      <c r="I1000" s="11">
        <f t="shared" si="91"/>
        <v>2800000</v>
      </c>
      <c r="J1000" s="31" t="s">
        <v>312</v>
      </c>
      <c r="K1000" s="117"/>
      <c r="L1000" s="107">
        <f t="shared" si="96"/>
        <v>0</v>
      </c>
      <c r="M1000" s="107"/>
      <c r="N1000" s="107"/>
      <c r="O1000" s="107">
        <f t="shared" si="92"/>
        <v>2800000</v>
      </c>
      <c r="P1000" s="107">
        <v>2800000</v>
      </c>
      <c r="Q1000" s="107"/>
      <c r="R1000" s="107">
        <f t="shared" si="93"/>
        <v>0</v>
      </c>
      <c r="S1000" s="107"/>
      <c r="T1000" s="107"/>
      <c r="U1000" s="107">
        <f t="shared" si="94"/>
        <v>0</v>
      </c>
      <c r="V1000" s="107"/>
      <c r="W1000" s="107"/>
      <c r="X1000" s="107">
        <f t="shared" si="95"/>
        <v>0</v>
      </c>
      <c r="Y1000" s="107"/>
      <c r="Z1000" s="107"/>
      <c r="AA1000" s="108">
        <f>C1000+I1000-L1000-O1000-U1000-X1000-R1000</f>
        <v>0</v>
      </c>
      <c r="AB1000" s="7">
        <v>45583</v>
      </c>
    </row>
    <row r="1001" spans="1:28" ht="15.75" hidden="1" customHeight="1" x14ac:dyDescent="0.25">
      <c r="A1001" s="24">
        <v>45584</v>
      </c>
      <c r="B1001" s="25" t="s">
        <v>467</v>
      </c>
      <c r="C1001" s="25"/>
      <c r="D1001" s="25" t="s">
        <v>52</v>
      </c>
      <c r="E1001" s="25" t="s">
        <v>189</v>
      </c>
      <c r="F1001" s="25">
        <v>2</v>
      </c>
      <c r="G1001" s="25" t="s">
        <v>23</v>
      </c>
      <c r="H1001" s="25">
        <v>400000</v>
      </c>
      <c r="I1001" s="25">
        <f t="shared" si="91"/>
        <v>800000</v>
      </c>
      <c r="J1001" s="31" t="s">
        <v>312</v>
      </c>
      <c r="K1001" s="117"/>
      <c r="L1001" s="107">
        <f t="shared" si="96"/>
        <v>0</v>
      </c>
      <c r="M1001" s="107"/>
      <c r="N1001" s="107"/>
      <c r="O1001" s="107">
        <f t="shared" si="92"/>
        <v>800000</v>
      </c>
      <c r="P1001" s="107">
        <v>800000</v>
      </c>
      <c r="Q1001" s="107"/>
      <c r="R1001" s="107">
        <f t="shared" si="93"/>
        <v>0</v>
      </c>
      <c r="S1001" s="107"/>
      <c r="T1001" s="107"/>
      <c r="U1001" s="107">
        <f t="shared" si="94"/>
        <v>0</v>
      </c>
      <c r="V1001" s="107"/>
      <c r="W1001" s="107"/>
      <c r="X1001" s="107">
        <f t="shared" si="95"/>
        <v>0</v>
      </c>
      <c r="Y1001" s="107"/>
      <c r="Z1001" s="107"/>
      <c r="AA1001" s="108">
        <f>C1001+I1001-L1001-O1001-U1001-X1001-R1001</f>
        <v>0</v>
      </c>
      <c r="AB1001" s="7">
        <v>45586</v>
      </c>
    </row>
    <row r="1002" spans="1:28" ht="15.75" hidden="1" customHeight="1" x14ac:dyDescent="0.25">
      <c r="A1002" s="24">
        <v>45584</v>
      </c>
      <c r="B1002" s="25" t="s">
        <v>467</v>
      </c>
      <c r="C1002" s="25"/>
      <c r="D1002" s="25" t="s">
        <v>52</v>
      </c>
      <c r="E1002" s="25" t="s">
        <v>124</v>
      </c>
      <c r="F1002" s="25">
        <v>1.4</v>
      </c>
      <c r="G1002" s="25" t="s">
        <v>283</v>
      </c>
      <c r="H1002" s="25">
        <v>1150000</v>
      </c>
      <c r="I1002" s="25">
        <f t="shared" si="91"/>
        <v>1610000</v>
      </c>
      <c r="J1002" s="31" t="s">
        <v>312</v>
      </c>
      <c r="K1002" s="117"/>
      <c r="L1002" s="107">
        <f t="shared" si="96"/>
        <v>0</v>
      </c>
      <c r="M1002" s="107"/>
      <c r="N1002" s="107"/>
      <c r="O1002" s="107">
        <f t="shared" si="92"/>
        <v>1610000</v>
      </c>
      <c r="P1002" s="107">
        <v>1610000</v>
      </c>
      <c r="Q1002" s="107"/>
      <c r="R1002" s="107">
        <f t="shared" si="93"/>
        <v>0</v>
      </c>
      <c r="S1002" s="107"/>
      <c r="T1002" s="107"/>
      <c r="U1002" s="107">
        <f t="shared" si="94"/>
        <v>0</v>
      </c>
      <c r="V1002" s="107"/>
      <c r="W1002" s="107"/>
      <c r="X1002" s="107">
        <f t="shared" si="95"/>
        <v>0</v>
      </c>
      <c r="Y1002" s="107"/>
      <c r="Z1002" s="107"/>
      <c r="AA1002" s="108">
        <f>C1002+I1002-L1002-O1002-U1002-X1002-R1002</f>
        <v>0</v>
      </c>
      <c r="AB1002" s="7">
        <v>45588</v>
      </c>
    </row>
    <row r="1003" spans="1:28" ht="15.75" customHeight="1" x14ac:dyDescent="0.25">
      <c r="A1003" s="24">
        <v>45584</v>
      </c>
      <c r="B1003" s="25" t="s">
        <v>205</v>
      </c>
      <c r="C1003" s="25"/>
      <c r="D1003" s="25" t="s">
        <v>52</v>
      </c>
      <c r="E1003" s="25" t="s">
        <v>42</v>
      </c>
      <c r="F1003" s="25">
        <v>600</v>
      </c>
      <c r="G1003" s="25" t="s">
        <v>34</v>
      </c>
      <c r="H1003" s="25">
        <v>3800</v>
      </c>
      <c r="I1003" s="25">
        <f t="shared" si="91"/>
        <v>2280000</v>
      </c>
      <c r="J1003" s="31" t="s">
        <v>312</v>
      </c>
      <c r="K1003" s="117"/>
      <c r="L1003" s="107">
        <f t="shared" si="96"/>
        <v>0</v>
      </c>
      <c r="M1003" s="151"/>
      <c r="N1003" s="107"/>
      <c r="O1003" s="107">
        <f t="shared" si="92"/>
        <v>2280000</v>
      </c>
      <c r="P1003" s="151">
        <v>2280000</v>
      </c>
      <c r="Q1003" s="107"/>
      <c r="R1003" s="107">
        <f t="shared" si="93"/>
        <v>0</v>
      </c>
      <c r="S1003" s="107"/>
      <c r="T1003" s="107"/>
      <c r="U1003" s="107">
        <f t="shared" si="94"/>
        <v>0</v>
      </c>
      <c r="V1003" s="107"/>
      <c r="W1003" s="107"/>
      <c r="X1003" s="107">
        <f t="shared" si="95"/>
        <v>0</v>
      </c>
      <c r="Y1003" s="107"/>
      <c r="Z1003" s="107"/>
      <c r="AA1003" s="108">
        <f>C1003+I1003-L1003-O1003-U1003-X1003-R1003</f>
        <v>0</v>
      </c>
      <c r="AB1003" s="7">
        <v>45594</v>
      </c>
    </row>
    <row r="1004" spans="1:28" ht="15.75" hidden="1" customHeight="1" x14ac:dyDescent="0.25">
      <c r="A1004" s="24">
        <v>45584</v>
      </c>
      <c r="B1004" s="25" t="s">
        <v>1570</v>
      </c>
      <c r="C1004" s="25"/>
      <c r="D1004" s="25" t="s">
        <v>52</v>
      </c>
      <c r="E1004" s="25" t="s">
        <v>129</v>
      </c>
      <c r="F1004" s="25">
        <v>2</v>
      </c>
      <c r="G1004" s="25" t="s">
        <v>77</v>
      </c>
      <c r="H1004" s="25">
        <v>65000</v>
      </c>
      <c r="I1004" s="25">
        <f t="shared" si="91"/>
        <v>130000</v>
      </c>
      <c r="J1004" s="31" t="s">
        <v>324</v>
      </c>
      <c r="K1004" s="117"/>
      <c r="L1004" s="107">
        <f t="shared" si="96"/>
        <v>130000</v>
      </c>
      <c r="M1004" s="107">
        <v>130000</v>
      </c>
      <c r="N1004" s="107"/>
      <c r="O1004" s="107">
        <f t="shared" si="92"/>
        <v>0</v>
      </c>
      <c r="P1004" s="107"/>
      <c r="Q1004" s="107"/>
      <c r="R1004" s="107">
        <f t="shared" si="93"/>
        <v>0</v>
      </c>
      <c r="S1004" s="107"/>
      <c r="T1004" s="107"/>
      <c r="U1004" s="107">
        <f t="shared" si="94"/>
        <v>0</v>
      </c>
      <c r="V1004" s="107"/>
      <c r="W1004" s="107"/>
      <c r="X1004" s="107">
        <f t="shared" si="95"/>
        <v>0</v>
      </c>
      <c r="Y1004" s="107"/>
      <c r="Z1004" s="107"/>
      <c r="AA1004" s="108">
        <f>C1004+I1004-L1004-O1004-U1004-X1004-R1004</f>
        <v>0</v>
      </c>
      <c r="AB1004" s="7">
        <v>45584</v>
      </c>
    </row>
    <row r="1005" spans="1:28" ht="15.75" hidden="1" customHeight="1" x14ac:dyDescent="0.25">
      <c r="A1005" s="24">
        <v>45584</v>
      </c>
      <c r="B1005" s="25" t="s">
        <v>291</v>
      </c>
      <c r="C1005" s="25"/>
      <c r="D1005" s="25" t="s">
        <v>52</v>
      </c>
      <c r="E1005" s="25" t="s">
        <v>58</v>
      </c>
      <c r="F1005" s="25">
        <v>800</v>
      </c>
      <c r="G1005" s="25" t="s">
        <v>34</v>
      </c>
      <c r="H1005" s="25">
        <v>2000</v>
      </c>
      <c r="I1005" s="25">
        <f t="shared" si="91"/>
        <v>1600000</v>
      </c>
      <c r="J1005" s="26" t="s">
        <v>28</v>
      </c>
      <c r="K1005" s="117"/>
      <c r="L1005" s="107">
        <f t="shared" si="96"/>
        <v>0</v>
      </c>
      <c r="M1005" s="107"/>
      <c r="N1005" s="107"/>
      <c r="O1005" s="107">
        <f t="shared" si="92"/>
        <v>0</v>
      </c>
      <c r="P1005" s="107"/>
      <c r="Q1005" s="107"/>
      <c r="R1005" s="107">
        <f t="shared" si="93"/>
        <v>0</v>
      </c>
      <c r="S1005" s="107"/>
      <c r="T1005" s="107"/>
      <c r="U1005" s="107">
        <f t="shared" si="94"/>
        <v>0</v>
      </c>
      <c r="V1005" s="107"/>
      <c r="W1005" s="107"/>
      <c r="X1005" s="107">
        <f t="shared" si="95"/>
        <v>0</v>
      </c>
      <c r="Y1005" s="107"/>
      <c r="Z1005" s="107"/>
      <c r="AA1005" s="108">
        <f>C1005+I1005-L1005-O1005-U1005-X1005-R1005</f>
        <v>1600000</v>
      </c>
      <c r="AB1005" s="7"/>
    </row>
    <row r="1006" spans="1:28" ht="15.75" hidden="1" customHeight="1" x14ac:dyDescent="0.25">
      <c r="A1006" s="24">
        <v>45584</v>
      </c>
      <c r="B1006" s="25" t="s">
        <v>291</v>
      </c>
      <c r="C1006" s="25"/>
      <c r="D1006" s="25" t="s">
        <v>52</v>
      </c>
      <c r="E1006" s="25" t="s">
        <v>192</v>
      </c>
      <c r="F1006" s="25">
        <v>1000</v>
      </c>
      <c r="G1006" s="25" t="s">
        <v>34</v>
      </c>
      <c r="H1006" s="25">
        <v>2500</v>
      </c>
      <c r="I1006" s="25">
        <f t="shared" si="91"/>
        <v>2500000</v>
      </c>
      <c r="J1006" s="26" t="s">
        <v>28</v>
      </c>
      <c r="K1006" s="117"/>
      <c r="L1006" s="107">
        <f t="shared" si="96"/>
        <v>0</v>
      </c>
      <c r="M1006" s="107"/>
      <c r="N1006" s="107"/>
      <c r="O1006" s="107">
        <f t="shared" si="92"/>
        <v>0</v>
      </c>
      <c r="P1006" s="107"/>
      <c r="Q1006" s="107"/>
      <c r="R1006" s="107">
        <f t="shared" si="93"/>
        <v>0</v>
      </c>
      <c r="S1006" s="107"/>
      <c r="T1006" s="107"/>
      <c r="U1006" s="107">
        <f t="shared" si="94"/>
        <v>0</v>
      </c>
      <c r="V1006" s="107"/>
      <c r="W1006" s="107"/>
      <c r="X1006" s="107">
        <f t="shared" si="95"/>
        <v>0</v>
      </c>
      <c r="Y1006" s="107"/>
      <c r="Z1006" s="107"/>
      <c r="AA1006" s="108">
        <f>C1006+I1006-L1006-O1006-U1006-X1006-R1006</f>
        <v>2500000</v>
      </c>
      <c r="AB1006" s="7"/>
    </row>
    <row r="1007" spans="1:28" ht="15.75" hidden="1" customHeight="1" x14ac:dyDescent="0.25">
      <c r="A1007" s="24">
        <v>45584</v>
      </c>
      <c r="B1007" s="25" t="s">
        <v>291</v>
      </c>
      <c r="C1007" s="25"/>
      <c r="D1007" s="25" t="s">
        <v>52</v>
      </c>
      <c r="E1007" s="25" t="s">
        <v>204</v>
      </c>
      <c r="F1007" s="25">
        <v>750</v>
      </c>
      <c r="G1007" s="25" t="s">
        <v>34</v>
      </c>
      <c r="H1007" s="25">
        <v>1120</v>
      </c>
      <c r="I1007" s="25">
        <f t="shared" ref="I1007:I1068" si="97">F1007*H1007</f>
        <v>840000</v>
      </c>
      <c r="J1007" s="26" t="s">
        <v>28</v>
      </c>
      <c r="K1007" s="117"/>
      <c r="L1007" s="107">
        <f t="shared" si="96"/>
        <v>0</v>
      </c>
      <c r="M1007" s="107"/>
      <c r="N1007" s="107"/>
      <c r="O1007" s="107">
        <f t="shared" ref="O1007:O1070" si="98">P1007+Q1007</f>
        <v>0</v>
      </c>
      <c r="P1007" s="107"/>
      <c r="Q1007" s="107"/>
      <c r="R1007" s="107">
        <f t="shared" ref="R1007:R1070" si="99">S1007+T1007</f>
        <v>0</v>
      </c>
      <c r="S1007" s="107"/>
      <c r="T1007" s="107"/>
      <c r="U1007" s="107">
        <f t="shared" ref="U1007:U1070" si="100">V1007+W1007</f>
        <v>0</v>
      </c>
      <c r="V1007" s="107"/>
      <c r="W1007" s="107"/>
      <c r="X1007" s="107">
        <f t="shared" ref="X1007:X1070" si="101">Y1007+Z1007</f>
        <v>0</v>
      </c>
      <c r="Y1007" s="107"/>
      <c r="Z1007" s="107"/>
      <c r="AA1007" s="108">
        <f>C1007+I1007-L1007-O1007-U1007-X1007-R1007</f>
        <v>840000</v>
      </c>
      <c r="AB1007" s="7"/>
    </row>
    <row r="1008" spans="1:28" ht="15.75" hidden="1" customHeight="1" x14ac:dyDescent="0.25">
      <c r="A1008" s="29">
        <v>45584</v>
      </c>
      <c r="B1008" s="27" t="s">
        <v>347</v>
      </c>
      <c r="C1008" s="27"/>
      <c r="D1008" s="27" t="s">
        <v>52</v>
      </c>
      <c r="E1008" s="27" t="s">
        <v>348</v>
      </c>
      <c r="F1008" s="27">
        <v>200</v>
      </c>
      <c r="G1008" s="27" t="s">
        <v>34</v>
      </c>
      <c r="H1008" s="27">
        <v>1150</v>
      </c>
      <c r="I1008" s="27">
        <f t="shared" si="97"/>
        <v>230000</v>
      </c>
      <c r="J1008" s="32" t="s">
        <v>324</v>
      </c>
      <c r="K1008" s="142"/>
      <c r="L1008" s="136">
        <f t="shared" si="96"/>
        <v>0</v>
      </c>
      <c r="M1008" s="136"/>
      <c r="N1008" s="136"/>
      <c r="O1008" s="136">
        <f t="shared" si="98"/>
        <v>0</v>
      </c>
      <c r="P1008" s="136"/>
      <c r="Q1008" s="136"/>
      <c r="R1008" s="136">
        <f t="shared" si="99"/>
        <v>0</v>
      </c>
      <c r="S1008" s="136"/>
      <c r="T1008" s="136"/>
      <c r="U1008" s="136">
        <f t="shared" si="100"/>
        <v>230000</v>
      </c>
      <c r="V1008" s="136">
        <v>230000</v>
      </c>
      <c r="W1008" s="136"/>
      <c r="X1008" s="136">
        <f t="shared" si="101"/>
        <v>0</v>
      </c>
      <c r="Y1008" s="136"/>
      <c r="Z1008" s="136"/>
      <c r="AA1008" s="137">
        <f>C1008+I1008-L1008-O1008-U1008-X1008-R1008</f>
        <v>0</v>
      </c>
      <c r="AB1008" s="138">
        <v>45584</v>
      </c>
    </row>
    <row r="1009" spans="1:28" ht="15.75" hidden="1" customHeight="1" x14ac:dyDescent="0.25">
      <c r="A1009" s="24">
        <v>45584</v>
      </c>
      <c r="B1009" s="25" t="s">
        <v>743</v>
      </c>
      <c r="C1009" s="25"/>
      <c r="D1009" s="25" t="s">
        <v>52</v>
      </c>
      <c r="E1009" s="25" t="s">
        <v>135</v>
      </c>
      <c r="F1009" s="25">
        <v>5</v>
      </c>
      <c r="G1009" s="25" t="s">
        <v>48</v>
      </c>
      <c r="H1009" s="25">
        <v>150000</v>
      </c>
      <c r="I1009" s="25">
        <f t="shared" si="97"/>
        <v>750000</v>
      </c>
      <c r="J1009" s="31" t="s">
        <v>312</v>
      </c>
      <c r="K1009" s="117"/>
      <c r="L1009" s="107">
        <f t="shared" si="96"/>
        <v>0</v>
      </c>
      <c r="M1009" s="107"/>
      <c r="N1009" s="107"/>
      <c r="O1009" s="107">
        <f t="shared" si="98"/>
        <v>750000</v>
      </c>
      <c r="P1009" s="107">
        <v>750000</v>
      </c>
      <c r="Q1009" s="107"/>
      <c r="R1009" s="107">
        <f t="shared" si="99"/>
        <v>0</v>
      </c>
      <c r="S1009" s="107"/>
      <c r="T1009" s="107"/>
      <c r="U1009" s="107">
        <f t="shared" si="100"/>
        <v>0</v>
      </c>
      <c r="V1009" s="107"/>
      <c r="W1009" s="107"/>
      <c r="X1009" s="107">
        <f t="shared" si="101"/>
        <v>0</v>
      </c>
      <c r="Y1009" s="107"/>
      <c r="Z1009" s="107"/>
      <c r="AA1009" s="108">
        <f>C1009+I1009-L1009-O1009-U1009-X1009-R1009</f>
        <v>0</v>
      </c>
      <c r="AB1009" s="7">
        <v>45586</v>
      </c>
    </row>
    <row r="1010" spans="1:28" ht="15.75" hidden="1" customHeight="1" x14ac:dyDescent="0.25">
      <c r="A1010" s="24">
        <v>45584</v>
      </c>
      <c r="B1010" s="25" t="s">
        <v>73</v>
      </c>
      <c r="C1010" s="25"/>
      <c r="D1010" s="25" t="s">
        <v>52</v>
      </c>
      <c r="E1010" s="25" t="s">
        <v>64</v>
      </c>
      <c r="F1010" s="25">
        <v>60</v>
      </c>
      <c r="G1010" s="25" t="s">
        <v>39</v>
      </c>
      <c r="H1010" s="25">
        <v>55000</v>
      </c>
      <c r="I1010" s="25">
        <f t="shared" si="97"/>
        <v>3300000</v>
      </c>
      <c r="J1010" s="83" t="s">
        <v>28</v>
      </c>
      <c r="K1010" s="117"/>
      <c r="L1010" s="107">
        <f t="shared" si="96"/>
        <v>0</v>
      </c>
      <c r="M1010" s="107"/>
      <c r="N1010" s="107"/>
      <c r="O1010" s="107">
        <f t="shared" si="98"/>
        <v>0</v>
      </c>
      <c r="P1010" s="107"/>
      <c r="Q1010" s="107"/>
      <c r="R1010" s="107">
        <f t="shared" si="99"/>
        <v>0</v>
      </c>
      <c r="S1010" s="107"/>
      <c r="T1010" s="107"/>
      <c r="U1010" s="107">
        <f t="shared" si="100"/>
        <v>0</v>
      </c>
      <c r="V1010" s="107"/>
      <c r="W1010" s="107"/>
      <c r="X1010" s="107">
        <f t="shared" si="101"/>
        <v>0</v>
      </c>
      <c r="Y1010" s="107"/>
      <c r="Z1010" s="107"/>
      <c r="AA1010" s="108">
        <f>C1010+I1010-L1010-O1010-U1010-X1010-R1010</f>
        <v>3300000</v>
      </c>
      <c r="AB1010" s="7"/>
    </row>
    <row r="1011" spans="1:28" ht="15.75" hidden="1" customHeight="1" x14ac:dyDescent="0.25">
      <c r="A1011" s="29">
        <v>45584</v>
      </c>
      <c r="B1011" s="27" t="s">
        <v>307</v>
      </c>
      <c r="C1011" s="27"/>
      <c r="D1011" s="27" t="s">
        <v>52</v>
      </c>
      <c r="E1011" s="27" t="s">
        <v>154</v>
      </c>
      <c r="F1011" s="27">
        <v>500</v>
      </c>
      <c r="G1011" s="27" t="s">
        <v>34</v>
      </c>
      <c r="H1011" s="27">
        <v>1065</v>
      </c>
      <c r="I1011" s="27">
        <f t="shared" si="97"/>
        <v>532500</v>
      </c>
      <c r="J1011" s="32" t="s">
        <v>312</v>
      </c>
      <c r="K1011" s="142"/>
      <c r="L1011" s="136">
        <f t="shared" si="96"/>
        <v>0</v>
      </c>
      <c r="M1011" s="136"/>
      <c r="N1011" s="136"/>
      <c r="O1011" s="136">
        <f t="shared" si="98"/>
        <v>0</v>
      </c>
      <c r="P1011" s="136"/>
      <c r="Q1011" s="136"/>
      <c r="R1011" s="136">
        <f t="shared" si="99"/>
        <v>532500</v>
      </c>
      <c r="S1011" s="136"/>
      <c r="T1011" s="136">
        <v>532500</v>
      </c>
      <c r="U1011" s="136">
        <f t="shared" si="100"/>
        <v>0</v>
      </c>
      <c r="V1011" s="136"/>
      <c r="W1011" s="136"/>
      <c r="X1011" s="136">
        <f t="shared" si="101"/>
        <v>0</v>
      </c>
      <c r="Y1011" s="136"/>
      <c r="Z1011" s="136"/>
      <c r="AA1011" s="137">
        <f>C1011+I1011-L1011-O1011-U1011-X1011-R1011</f>
        <v>0</v>
      </c>
      <c r="AB1011" s="138">
        <v>45593</v>
      </c>
    </row>
    <row r="1012" spans="1:28" ht="15.75" hidden="1" customHeight="1" x14ac:dyDescent="0.25">
      <c r="A1012" s="24">
        <v>45584</v>
      </c>
      <c r="B1012" s="25" t="s">
        <v>41</v>
      </c>
      <c r="C1012" s="25"/>
      <c r="D1012" s="25" t="s">
        <v>52</v>
      </c>
      <c r="E1012" s="25" t="s">
        <v>108</v>
      </c>
      <c r="F1012" s="25">
        <v>5000</v>
      </c>
      <c r="G1012" s="25" t="s">
        <v>34</v>
      </c>
      <c r="H1012" s="25">
        <v>1800</v>
      </c>
      <c r="I1012" s="25">
        <f t="shared" si="97"/>
        <v>9000000</v>
      </c>
      <c r="J1012" s="38" t="s">
        <v>24</v>
      </c>
      <c r="K1012" s="117"/>
      <c r="L1012" s="107">
        <f t="shared" si="96"/>
        <v>1900000</v>
      </c>
      <c r="M1012" s="107">
        <v>1900000</v>
      </c>
      <c r="N1012" s="107"/>
      <c r="O1012" s="107">
        <f t="shared" si="98"/>
        <v>0</v>
      </c>
      <c r="P1012" s="107"/>
      <c r="Q1012" s="107"/>
      <c r="R1012" s="107">
        <f t="shared" si="99"/>
        <v>0</v>
      </c>
      <c r="S1012" s="107"/>
      <c r="T1012" s="107"/>
      <c r="U1012" s="107">
        <f t="shared" si="100"/>
        <v>0</v>
      </c>
      <c r="V1012" s="107"/>
      <c r="W1012" s="107"/>
      <c r="X1012" s="107">
        <f t="shared" si="101"/>
        <v>0</v>
      </c>
      <c r="Y1012" s="107"/>
      <c r="Z1012" s="107"/>
      <c r="AA1012" s="108">
        <f>C1012+I1012-L1012-O1012-U1012-X1012-R1012</f>
        <v>7100000</v>
      </c>
      <c r="AB1012" s="7">
        <v>45584</v>
      </c>
    </row>
    <row r="1013" spans="1:28" ht="15.75" hidden="1" customHeight="1" x14ac:dyDescent="0.25">
      <c r="A1013" s="24">
        <v>45584</v>
      </c>
      <c r="B1013" s="25" t="s">
        <v>41</v>
      </c>
      <c r="C1013" s="25"/>
      <c r="D1013" s="25" t="s">
        <v>52</v>
      </c>
      <c r="E1013" s="25" t="s">
        <v>192</v>
      </c>
      <c r="F1013" s="25">
        <v>700</v>
      </c>
      <c r="G1013" s="25" t="s">
        <v>34</v>
      </c>
      <c r="H1013" s="25">
        <v>2500</v>
      </c>
      <c r="I1013" s="25">
        <f t="shared" si="97"/>
        <v>1750000</v>
      </c>
      <c r="J1013" s="26" t="s">
        <v>28</v>
      </c>
      <c r="K1013" s="117"/>
      <c r="L1013" s="107">
        <f t="shared" si="96"/>
        <v>0</v>
      </c>
      <c r="M1013" s="107"/>
      <c r="N1013" s="107"/>
      <c r="O1013" s="107">
        <f t="shared" si="98"/>
        <v>0</v>
      </c>
      <c r="P1013" s="107"/>
      <c r="Q1013" s="107"/>
      <c r="R1013" s="107">
        <f t="shared" si="99"/>
        <v>0</v>
      </c>
      <c r="S1013" s="107"/>
      <c r="T1013" s="107"/>
      <c r="U1013" s="107">
        <f t="shared" si="100"/>
        <v>0</v>
      </c>
      <c r="V1013" s="107"/>
      <c r="W1013" s="107"/>
      <c r="X1013" s="107">
        <f t="shared" si="101"/>
        <v>0</v>
      </c>
      <c r="Y1013" s="107"/>
      <c r="Z1013" s="107"/>
      <c r="AA1013" s="108">
        <f>C1013+I1013-L1013-O1013-U1013-X1013-R1013</f>
        <v>1750000</v>
      </c>
      <c r="AB1013" s="7"/>
    </row>
    <row r="1014" spans="1:28" ht="15.75" hidden="1" customHeight="1" x14ac:dyDescent="0.25">
      <c r="A1014" s="29">
        <v>45584</v>
      </c>
      <c r="B1014" s="27" t="s">
        <v>266</v>
      </c>
      <c r="C1014" s="27"/>
      <c r="D1014" s="27" t="s">
        <v>52</v>
      </c>
      <c r="E1014" s="27" t="s">
        <v>81</v>
      </c>
      <c r="F1014" s="27">
        <v>22.5</v>
      </c>
      <c r="G1014" s="27" t="s">
        <v>39</v>
      </c>
      <c r="H1014" s="27">
        <v>46000</v>
      </c>
      <c r="I1014" s="27">
        <f t="shared" si="97"/>
        <v>1035000</v>
      </c>
      <c r="J1014" s="32" t="s">
        <v>312</v>
      </c>
      <c r="K1014" s="142"/>
      <c r="L1014" s="136">
        <f t="shared" si="96"/>
        <v>0</v>
      </c>
      <c r="M1014" s="136"/>
      <c r="N1014" s="136"/>
      <c r="O1014" s="136">
        <f t="shared" si="98"/>
        <v>1035000</v>
      </c>
      <c r="P1014" s="136">
        <v>1035000</v>
      </c>
      <c r="Q1014" s="136"/>
      <c r="R1014" s="136">
        <f t="shared" si="99"/>
        <v>0</v>
      </c>
      <c r="S1014" s="136"/>
      <c r="T1014" s="136"/>
      <c r="U1014" s="136">
        <f t="shared" si="100"/>
        <v>0</v>
      </c>
      <c r="V1014" s="136"/>
      <c r="W1014" s="136"/>
      <c r="X1014" s="136">
        <f t="shared" si="101"/>
        <v>0</v>
      </c>
      <c r="Y1014" s="136"/>
      <c r="Z1014" s="136"/>
      <c r="AA1014" s="137">
        <f>C1014+I1014-L1014-O1014-U1014-X1014-R1014</f>
        <v>0</v>
      </c>
      <c r="AB1014" s="138">
        <v>45593</v>
      </c>
    </row>
    <row r="1015" spans="1:28" ht="15.75" hidden="1" customHeight="1" x14ac:dyDescent="0.25">
      <c r="A1015" s="24">
        <v>45584</v>
      </c>
      <c r="B1015" s="25" t="s">
        <v>266</v>
      </c>
      <c r="C1015" s="25"/>
      <c r="D1015" s="25" t="s">
        <v>52</v>
      </c>
      <c r="E1015" s="25" t="s">
        <v>137</v>
      </c>
      <c r="F1015" s="25">
        <v>19.8</v>
      </c>
      <c r="G1015" s="25" t="s">
        <v>39</v>
      </c>
      <c r="H1015" s="25">
        <v>46000</v>
      </c>
      <c r="I1015" s="25">
        <f t="shared" si="97"/>
        <v>910800</v>
      </c>
      <c r="J1015" s="31" t="s">
        <v>312</v>
      </c>
      <c r="K1015" s="117"/>
      <c r="L1015" s="107">
        <f t="shared" si="96"/>
        <v>0</v>
      </c>
      <c r="M1015" s="107"/>
      <c r="N1015" s="107"/>
      <c r="O1015" s="107">
        <f t="shared" si="98"/>
        <v>910800</v>
      </c>
      <c r="P1015" s="107">
        <v>910800</v>
      </c>
      <c r="Q1015" s="107"/>
      <c r="R1015" s="107">
        <f t="shared" si="99"/>
        <v>0</v>
      </c>
      <c r="S1015" s="107"/>
      <c r="T1015" s="107"/>
      <c r="U1015" s="107">
        <f t="shared" si="100"/>
        <v>0</v>
      </c>
      <c r="V1015" s="107"/>
      <c r="W1015" s="107"/>
      <c r="X1015" s="107">
        <f t="shared" si="101"/>
        <v>0</v>
      </c>
      <c r="Y1015" s="107"/>
      <c r="Z1015" s="107"/>
      <c r="AA1015" s="108">
        <f>C1015+I1015-L1015-O1015-U1015-X1015-R1015</f>
        <v>0</v>
      </c>
      <c r="AB1015" s="7">
        <v>45593</v>
      </c>
    </row>
    <row r="1016" spans="1:28" ht="15.75" hidden="1" customHeight="1" x14ac:dyDescent="0.25">
      <c r="A1016" s="24">
        <v>45584</v>
      </c>
      <c r="B1016" s="25" t="s">
        <v>211</v>
      </c>
      <c r="C1016" s="25"/>
      <c r="D1016" s="25" t="s">
        <v>52</v>
      </c>
      <c r="E1016" s="25" t="s">
        <v>474</v>
      </c>
      <c r="F1016" s="25">
        <v>1</v>
      </c>
      <c r="G1016" s="25" t="s">
        <v>39</v>
      </c>
      <c r="H1016" s="25">
        <v>150000</v>
      </c>
      <c r="I1016" s="25">
        <f t="shared" si="97"/>
        <v>150000</v>
      </c>
      <c r="J1016" s="31" t="s">
        <v>324</v>
      </c>
      <c r="K1016" s="117"/>
      <c r="L1016" s="107">
        <f t="shared" si="96"/>
        <v>0</v>
      </c>
      <c r="M1016" s="107"/>
      <c r="N1016" s="107"/>
      <c r="O1016" s="107">
        <f t="shared" si="98"/>
        <v>0</v>
      </c>
      <c r="P1016" s="107"/>
      <c r="Q1016" s="107"/>
      <c r="R1016" s="107">
        <f t="shared" si="99"/>
        <v>0</v>
      </c>
      <c r="S1016" s="107"/>
      <c r="T1016" s="107"/>
      <c r="U1016" s="107">
        <f t="shared" si="100"/>
        <v>150000</v>
      </c>
      <c r="V1016" s="107">
        <v>150000</v>
      </c>
      <c r="W1016" s="107"/>
      <c r="X1016" s="107">
        <f t="shared" si="101"/>
        <v>0</v>
      </c>
      <c r="Y1016" s="107"/>
      <c r="Z1016" s="107"/>
      <c r="AA1016" s="108">
        <f>C1016+I1016-L1016-O1016-U1016-X1016-R1016</f>
        <v>0</v>
      </c>
      <c r="AB1016" s="7">
        <v>45586</v>
      </c>
    </row>
    <row r="1017" spans="1:28" ht="15.75" hidden="1" customHeight="1" x14ac:dyDescent="0.25">
      <c r="A1017" s="24">
        <v>45584</v>
      </c>
      <c r="B1017" s="25" t="s">
        <v>251</v>
      </c>
      <c r="C1017" s="25"/>
      <c r="D1017" s="25" t="s">
        <v>52</v>
      </c>
      <c r="E1017" s="25" t="s">
        <v>249</v>
      </c>
      <c r="F1017" s="25">
        <v>800</v>
      </c>
      <c r="G1017" s="25" t="s">
        <v>34</v>
      </c>
      <c r="H1017" s="25">
        <v>3800</v>
      </c>
      <c r="I1017" s="25">
        <f t="shared" si="97"/>
        <v>3040000</v>
      </c>
      <c r="J1017" s="31" t="s">
        <v>312</v>
      </c>
      <c r="K1017" s="117"/>
      <c r="L1017" s="107">
        <f t="shared" si="96"/>
        <v>0</v>
      </c>
      <c r="M1017" s="107"/>
      <c r="N1017" s="107"/>
      <c r="O1017" s="107">
        <f t="shared" si="98"/>
        <v>3040000</v>
      </c>
      <c r="P1017" s="107">
        <v>3040000</v>
      </c>
      <c r="Q1017" s="107"/>
      <c r="R1017" s="107">
        <f t="shared" si="99"/>
        <v>0</v>
      </c>
      <c r="S1017" s="107"/>
      <c r="T1017" s="107"/>
      <c r="U1017" s="107">
        <f t="shared" si="100"/>
        <v>0</v>
      </c>
      <c r="V1017" s="107"/>
      <c r="W1017" s="107"/>
      <c r="X1017" s="107">
        <f t="shared" si="101"/>
        <v>0</v>
      </c>
      <c r="Y1017" s="107"/>
      <c r="Z1017" s="107"/>
      <c r="AA1017" s="108">
        <f>C1017+I1017-L1017-O1017-U1017-X1017-R1017</f>
        <v>0</v>
      </c>
      <c r="AB1017" s="7">
        <v>45594</v>
      </c>
    </row>
    <row r="1018" spans="1:28" ht="15.75" hidden="1" customHeight="1" x14ac:dyDescent="0.25">
      <c r="A1018" s="24">
        <v>45584</v>
      </c>
      <c r="B1018" s="25" t="s">
        <v>291</v>
      </c>
      <c r="C1018" s="25"/>
      <c r="D1018" s="25" t="s">
        <v>52</v>
      </c>
      <c r="E1018" s="25" t="s">
        <v>58</v>
      </c>
      <c r="F1018" s="25">
        <v>400</v>
      </c>
      <c r="G1018" s="25" t="s">
        <v>34</v>
      </c>
      <c r="H1018" s="25">
        <v>2000</v>
      </c>
      <c r="I1018" s="25">
        <f t="shared" si="97"/>
        <v>800000</v>
      </c>
      <c r="J1018" s="26" t="s">
        <v>28</v>
      </c>
      <c r="K1018" s="117"/>
      <c r="L1018" s="107">
        <f t="shared" si="96"/>
        <v>0</v>
      </c>
      <c r="M1018" s="107"/>
      <c r="N1018" s="107"/>
      <c r="O1018" s="107">
        <f t="shared" si="98"/>
        <v>0</v>
      </c>
      <c r="P1018" s="107"/>
      <c r="Q1018" s="107"/>
      <c r="R1018" s="107">
        <f t="shared" si="99"/>
        <v>0</v>
      </c>
      <c r="S1018" s="107"/>
      <c r="T1018" s="107"/>
      <c r="U1018" s="107">
        <f t="shared" si="100"/>
        <v>0</v>
      </c>
      <c r="V1018" s="107"/>
      <c r="W1018" s="107"/>
      <c r="X1018" s="107">
        <f t="shared" si="101"/>
        <v>0</v>
      </c>
      <c r="Y1018" s="107"/>
      <c r="Z1018" s="107"/>
      <c r="AA1018" s="108">
        <f>C1018+I1018-L1018-O1018-U1018-X1018-R1018</f>
        <v>800000</v>
      </c>
      <c r="AB1018" s="7"/>
    </row>
    <row r="1019" spans="1:28" ht="15.75" hidden="1" customHeight="1" x14ac:dyDescent="0.25">
      <c r="A1019" s="29">
        <v>45584</v>
      </c>
      <c r="B1019" s="27" t="s">
        <v>72</v>
      </c>
      <c r="C1019" s="27"/>
      <c r="D1019" s="27" t="s">
        <v>52</v>
      </c>
      <c r="E1019" s="27" t="s">
        <v>150</v>
      </c>
      <c r="F1019" s="27">
        <v>20</v>
      </c>
      <c r="G1019" s="27" t="s">
        <v>77</v>
      </c>
      <c r="H1019" s="27">
        <v>50000</v>
      </c>
      <c r="I1019" s="27">
        <f t="shared" si="97"/>
        <v>1000000</v>
      </c>
      <c r="J1019" s="32" t="s">
        <v>324</v>
      </c>
      <c r="K1019" s="142"/>
      <c r="L1019" s="136">
        <f t="shared" si="96"/>
        <v>0</v>
      </c>
      <c r="M1019" s="136"/>
      <c r="N1019" s="136"/>
      <c r="O1019" s="136">
        <f t="shared" si="98"/>
        <v>0</v>
      </c>
      <c r="P1019" s="136"/>
      <c r="Q1019" s="136"/>
      <c r="R1019" s="136">
        <f t="shared" si="99"/>
        <v>0</v>
      </c>
      <c r="S1019" s="136"/>
      <c r="T1019" s="136"/>
      <c r="U1019" s="136">
        <f t="shared" si="100"/>
        <v>1000000</v>
      </c>
      <c r="V1019" s="136">
        <v>1000000</v>
      </c>
      <c r="W1019" s="136"/>
      <c r="X1019" s="136">
        <f t="shared" si="101"/>
        <v>0</v>
      </c>
      <c r="Y1019" s="136"/>
      <c r="Z1019" s="136"/>
      <c r="AA1019" s="137">
        <f>C1019+I1019-L1019-O1019-U1019-X1019-R1019</f>
        <v>0</v>
      </c>
      <c r="AB1019" s="138">
        <v>45584</v>
      </c>
    </row>
    <row r="1020" spans="1:28" ht="15.75" hidden="1" customHeight="1" x14ac:dyDescent="0.25">
      <c r="A1020" s="24">
        <v>45584</v>
      </c>
      <c r="B1020" s="25" t="s">
        <v>1411</v>
      </c>
      <c r="C1020" s="25"/>
      <c r="D1020" s="25" t="s">
        <v>52</v>
      </c>
      <c r="E1020" s="25" t="s">
        <v>185</v>
      </c>
      <c r="F1020" s="25">
        <v>300</v>
      </c>
      <c r="G1020" s="25" t="s">
        <v>27</v>
      </c>
      <c r="H1020" s="25">
        <v>1700</v>
      </c>
      <c r="I1020" s="25">
        <f t="shared" si="97"/>
        <v>510000</v>
      </c>
      <c r="J1020" s="31" t="s">
        <v>324</v>
      </c>
      <c r="K1020" s="117"/>
      <c r="L1020" s="107">
        <f t="shared" si="96"/>
        <v>0</v>
      </c>
      <c r="M1020" s="107"/>
      <c r="N1020" s="107"/>
      <c r="O1020" s="107">
        <f t="shared" si="98"/>
        <v>0</v>
      </c>
      <c r="P1020" s="107"/>
      <c r="Q1020" s="107"/>
      <c r="R1020" s="107">
        <f t="shared" si="99"/>
        <v>0</v>
      </c>
      <c r="S1020" s="107"/>
      <c r="T1020" s="107"/>
      <c r="U1020" s="107">
        <f t="shared" si="100"/>
        <v>510000</v>
      </c>
      <c r="V1020" s="107">
        <v>510000</v>
      </c>
      <c r="W1020" s="107"/>
      <c r="X1020" s="107">
        <f t="shared" si="101"/>
        <v>0</v>
      </c>
      <c r="Y1020" s="107"/>
      <c r="Z1020" s="107"/>
      <c r="AA1020" s="108">
        <f>C1020+I1020-L1020-O1020-U1020-X1020-R1020</f>
        <v>0</v>
      </c>
      <c r="AB1020" s="7">
        <v>45582</v>
      </c>
    </row>
    <row r="1021" spans="1:28" ht="15.75" hidden="1" customHeight="1" x14ac:dyDescent="0.25">
      <c r="A1021" s="24">
        <v>45586</v>
      </c>
      <c r="B1021" s="25" t="s">
        <v>98</v>
      </c>
      <c r="C1021" s="25"/>
      <c r="D1021" s="25" t="s">
        <v>52</v>
      </c>
      <c r="E1021" s="25" t="s">
        <v>47</v>
      </c>
      <c r="F1021" s="25">
        <v>10</v>
      </c>
      <c r="G1021" s="25" t="s">
        <v>48</v>
      </c>
      <c r="H1021" s="25">
        <v>150000</v>
      </c>
      <c r="I1021" s="25">
        <f t="shared" si="97"/>
        <v>1500000</v>
      </c>
      <c r="J1021" s="26" t="s">
        <v>28</v>
      </c>
      <c r="K1021" s="117"/>
      <c r="L1021" s="107">
        <f t="shared" si="96"/>
        <v>0</v>
      </c>
      <c r="M1021" s="107"/>
      <c r="N1021" s="107"/>
      <c r="O1021" s="107">
        <f t="shared" si="98"/>
        <v>0</v>
      </c>
      <c r="P1021" s="107"/>
      <c r="Q1021" s="107"/>
      <c r="R1021" s="107">
        <f t="shared" si="99"/>
        <v>0</v>
      </c>
      <c r="S1021" s="107"/>
      <c r="T1021" s="107"/>
      <c r="U1021" s="107">
        <f t="shared" si="100"/>
        <v>0</v>
      </c>
      <c r="V1021" s="107"/>
      <c r="W1021" s="107"/>
      <c r="X1021" s="107">
        <f t="shared" si="101"/>
        <v>0</v>
      </c>
      <c r="Y1021" s="107"/>
      <c r="Z1021" s="107"/>
      <c r="AA1021" s="108">
        <f>C1021+I1021-L1021-O1021-U1021-X1021-R1021</f>
        <v>1500000</v>
      </c>
      <c r="AB1021" s="7"/>
    </row>
    <row r="1022" spans="1:28" ht="15.75" hidden="1" customHeight="1" x14ac:dyDescent="0.25">
      <c r="A1022" s="24">
        <v>45586</v>
      </c>
      <c r="B1022" s="25" t="s">
        <v>513</v>
      </c>
      <c r="C1022" s="25"/>
      <c r="D1022" s="25" t="s">
        <v>52</v>
      </c>
      <c r="E1022" s="25" t="s">
        <v>129</v>
      </c>
      <c r="F1022" s="25">
        <v>12</v>
      </c>
      <c r="G1022" s="25" t="s">
        <v>77</v>
      </c>
      <c r="H1022" s="25">
        <v>65000</v>
      </c>
      <c r="I1022" s="25">
        <f t="shared" si="97"/>
        <v>780000</v>
      </c>
      <c r="J1022" s="26" t="s">
        <v>28</v>
      </c>
      <c r="K1022" s="117"/>
      <c r="L1022" s="107">
        <f t="shared" si="96"/>
        <v>0</v>
      </c>
      <c r="M1022" s="107"/>
      <c r="N1022" s="107"/>
      <c r="O1022" s="107">
        <f t="shared" si="98"/>
        <v>0</v>
      </c>
      <c r="P1022" s="107"/>
      <c r="Q1022" s="107"/>
      <c r="R1022" s="107">
        <f t="shared" si="99"/>
        <v>0</v>
      </c>
      <c r="S1022" s="107"/>
      <c r="T1022" s="107"/>
      <c r="U1022" s="107">
        <f t="shared" si="100"/>
        <v>0</v>
      </c>
      <c r="V1022" s="107"/>
      <c r="W1022" s="107"/>
      <c r="X1022" s="107">
        <f t="shared" si="101"/>
        <v>0</v>
      </c>
      <c r="Y1022" s="107"/>
      <c r="Z1022" s="107"/>
      <c r="AA1022" s="108">
        <f>C1022+I1022-L1022-O1022-U1022-X1022-R1022</f>
        <v>780000</v>
      </c>
      <c r="AB1022" s="7"/>
    </row>
    <row r="1023" spans="1:28" ht="15.75" hidden="1" customHeight="1" x14ac:dyDescent="0.25">
      <c r="A1023" s="29">
        <v>45586</v>
      </c>
      <c r="B1023" s="27" t="s">
        <v>1297</v>
      </c>
      <c r="C1023" s="27"/>
      <c r="D1023" s="27" t="s">
        <v>52</v>
      </c>
      <c r="E1023" s="27" t="s">
        <v>790</v>
      </c>
      <c r="F1023" s="27">
        <v>2</v>
      </c>
      <c r="G1023" s="27" t="s">
        <v>48</v>
      </c>
      <c r="H1023" s="27">
        <v>230000</v>
      </c>
      <c r="I1023" s="27">
        <f t="shared" si="97"/>
        <v>460000</v>
      </c>
      <c r="J1023" s="104" t="s">
        <v>324</v>
      </c>
      <c r="K1023" s="142"/>
      <c r="L1023" s="136">
        <f t="shared" si="96"/>
        <v>0</v>
      </c>
      <c r="M1023" s="136"/>
      <c r="N1023" s="136"/>
      <c r="O1023" s="136">
        <f t="shared" si="98"/>
        <v>0</v>
      </c>
      <c r="P1023" s="136"/>
      <c r="Q1023" s="136"/>
      <c r="R1023" s="136">
        <f t="shared" si="99"/>
        <v>0</v>
      </c>
      <c r="S1023" s="136"/>
      <c r="T1023" s="136"/>
      <c r="U1023" s="136">
        <f t="shared" si="100"/>
        <v>460000</v>
      </c>
      <c r="V1023" s="136">
        <v>460000</v>
      </c>
      <c r="W1023" s="136"/>
      <c r="X1023" s="136">
        <f t="shared" si="101"/>
        <v>0</v>
      </c>
      <c r="Y1023" s="136"/>
      <c r="Z1023" s="136"/>
      <c r="AA1023" s="137">
        <f>C1023+I1023-L1023-O1023-U1023-X1023-R1023</f>
        <v>0</v>
      </c>
      <c r="AB1023" s="138">
        <v>45586</v>
      </c>
    </row>
    <row r="1024" spans="1:28" ht="15.75" hidden="1" customHeight="1" x14ac:dyDescent="0.25">
      <c r="A1024" s="24">
        <v>45586</v>
      </c>
      <c r="B1024" s="25" t="s">
        <v>256</v>
      </c>
      <c r="C1024" s="25"/>
      <c r="D1024" s="25" t="s">
        <v>52</v>
      </c>
      <c r="E1024" s="25" t="s">
        <v>64</v>
      </c>
      <c r="F1024" s="25">
        <v>20</v>
      </c>
      <c r="G1024" s="25" t="s">
        <v>39</v>
      </c>
      <c r="H1024" s="25">
        <v>55000</v>
      </c>
      <c r="I1024" s="25">
        <f t="shared" si="97"/>
        <v>1100000</v>
      </c>
      <c r="J1024" s="31" t="s">
        <v>324</v>
      </c>
      <c r="K1024" s="117"/>
      <c r="L1024" s="107">
        <f t="shared" si="96"/>
        <v>212500</v>
      </c>
      <c r="M1024" s="107">
        <v>212500</v>
      </c>
      <c r="N1024" s="107"/>
      <c r="O1024" s="107">
        <f t="shared" si="98"/>
        <v>887500</v>
      </c>
      <c r="P1024" s="107"/>
      <c r="Q1024" s="107">
        <v>887500</v>
      </c>
      <c r="R1024" s="107">
        <f t="shared" si="99"/>
        <v>0</v>
      </c>
      <c r="S1024" s="107"/>
      <c r="T1024" s="107"/>
      <c r="U1024" s="107">
        <f t="shared" si="100"/>
        <v>0</v>
      </c>
      <c r="V1024" s="107"/>
      <c r="W1024" s="107"/>
      <c r="X1024" s="107">
        <f t="shared" si="101"/>
        <v>0</v>
      </c>
      <c r="Y1024" s="107"/>
      <c r="Z1024" s="107"/>
      <c r="AA1024" s="108">
        <f>C1024+I1024-L1024-O1024-U1024-X1024-R1024</f>
        <v>0</v>
      </c>
      <c r="AB1024" s="7">
        <v>45593</v>
      </c>
    </row>
    <row r="1025" spans="1:28" ht="15.75" hidden="1" customHeight="1" x14ac:dyDescent="0.25">
      <c r="A1025" s="24">
        <v>45586</v>
      </c>
      <c r="B1025" s="25" t="s">
        <v>256</v>
      </c>
      <c r="C1025" s="25"/>
      <c r="D1025" s="25" t="s">
        <v>52</v>
      </c>
      <c r="E1025" s="25" t="s">
        <v>400</v>
      </c>
      <c r="F1025" s="25">
        <v>2.5</v>
      </c>
      <c r="G1025" s="25" t="s">
        <v>39</v>
      </c>
      <c r="H1025" s="25">
        <v>90000</v>
      </c>
      <c r="I1025" s="25">
        <f t="shared" si="97"/>
        <v>225000</v>
      </c>
      <c r="J1025" s="31" t="s">
        <v>324</v>
      </c>
      <c r="K1025" s="117"/>
      <c r="L1025" s="107">
        <f t="shared" si="96"/>
        <v>225000</v>
      </c>
      <c r="M1025" s="107">
        <v>225000</v>
      </c>
      <c r="N1025" s="107"/>
      <c r="O1025" s="107">
        <f t="shared" si="98"/>
        <v>0</v>
      </c>
      <c r="P1025" s="107"/>
      <c r="Q1025" s="107"/>
      <c r="R1025" s="107">
        <f t="shared" si="99"/>
        <v>0</v>
      </c>
      <c r="S1025" s="107"/>
      <c r="T1025" s="107"/>
      <c r="U1025" s="107">
        <f t="shared" si="100"/>
        <v>0</v>
      </c>
      <c r="V1025" s="107"/>
      <c r="W1025" s="107"/>
      <c r="X1025" s="107">
        <f t="shared" si="101"/>
        <v>0</v>
      </c>
      <c r="Y1025" s="107"/>
      <c r="Z1025" s="107"/>
      <c r="AA1025" s="108">
        <f>C1025+I1025-L1025-O1025-U1025-X1025-R1025</f>
        <v>0</v>
      </c>
      <c r="AB1025" s="7">
        <v>45593</v>
      </c>
    </row>
    <row r="1026" spans="1:28" ht="15.75" hidden="1" customHeight="1" x14ac:dyDescent="0.25">
      <c r="A1026" s="24">
        <v>45586</v>
      </c>
      <c r="B1026" s="25" t="s">
        <v>256</v>
      </c>
      <c r="C1026" s="25"/>
      <c r="D1026" s="25" t="s">
        <v>52</v>
      </c>
      <c r="E1026" s="25" t="s">
        <v>217</v>
      </c>
      <c r="F1026" s="25">
        <v>2.5</v>
      </c>
      <c r="G1026" s="25" t="s">
        <v>39</v>
      </c>
      <c r="H1026" s="25">
        <v>90000</v>
      </c>
      <c r="I1026" s="25">
        <f t="shared" si="97"/>
        <v>225000</v>
      </c>
      <c r="J1026" s="31" t="s">
        <v>324</v>
      </c>
      <c r="K1026" s="117"/>
      <c r="L1026" s="107">
        <f t="shared" si="96"/>
        <v>225000</v>
      </c>
      <c r="M1026" s="107">
        <v>225000</v>
      </c>
      <c r="N1026" s="107"/>
      <c r="O1026" s="107">
        <f t="shared" si="98"/>
        <v>0</v>
      </c>
      <c r="P1026" s="107"/>
      <c r="Q1026" s="107"/>
      <c r="R1026" s="107">
        <f t="shared" si="99"/>
        <v>0</v>
      </c>
      <c r="S1026" s="107"/>
      <c r="T1026" s="107"/>
      <c r="U1026" s="107">
        <f t="shared" si="100"/>
        <v>0</v>
      </c>
      <c r="V1026" s="107"/>
      <c r="W1026" s="107"/>
      <c r="X1026" s="107">
        <f t="shared" si="101"/>
        <v>0</v>
      </c>
      <c r="Y1026" s="107"/>
      <c r="Z1026" s="107"/>
      <c r="AA1026" s="108">
        <f>C1026+I1026-L1026-O1026-U1026-X1026-R1026</f>
        <v>0</v>
      </c>
      <c r="AB1026" s="7">
        <v>45593</v>
      </c>
    </row>
    <row r="1027" spans="1:28" ht="15.75" hidden="1" customHeight="1" x14ac:dyDescent="0.25">
      <c r="A1027" s="24">
        <v>45586</v>
      </c>
      <c r="B1027" s="25" t="s">
        <v>529</v>
      </c>
      <c r="C1027" s="25"/>
      <c r="D1027" s="25" t="s">
        <v>52</v>
      </c>
      <c r="E1027" s="25" t="s">
        <v>58</v>
      </c>
      <c r="F1027" s="25">
        <v>1000</v>
      </c>
      <c r="G1027" s="25" t="s">
        <v>34</v>
      </c>
      <c r="H1027" s="25">
        <v>2000</v>
      </c>
      <c r="I1027" s="25">
        <f t="shared" si="97"/>
        <v>2000000</v>
      </c>
      <c r="J1027" s="31" t="s">
        <v>312</v>
      </c>
      <c r="K1027" s="117"/>
      <c r="L1027" s="107">
        <f t="shared" si="96"/>
        <v>0</v>
      </c>
      <c r="M1027" s="107"/>
      <c r="N1027" s="107"/>
      <c r="O1027" s="107">
        <f t="shared" si="98"/>
        <v>2000000</v>
      </c>
      <c r="P1027" s="107">
        <v>2000000</v>
      </c>
      <c r="Q1027" s="107"/>
      <c r="R1027" s="107">
        <f t="shared" si="99"/>
        <v>0</v>
      </c>
      <c r="S1027" s="107"/>
      <c r="T1027" s="107"/>
      <c r="U1027" s="107">
        <f t="shared" si="100"/>
        <v>0</v>
      </c>
      <c r="V1027" s="107"/>
      <c r="W1027" s="107"/>
      <c r="X1027" s="107">
        <f t="shared" si="101"/>
        <v>0</v>
      </c>
      <c r="Y1027" s="107"/>
      <c r="Z1027" s="107"/>
      <c r="AA1027" s="108">
        <f>C1027+I1027-L1027-O1027-U1027-X1027-R1027</f>
        <v>0</v>
      </c>
      <c r="AB1027" s="7">
        <v>45594</v>
      </c>
    </row>
    <row r="1028" spans="1:28" ht="15.75" hidden="1" customHeight="1" x14ac:dyDescent="0.25">
      <c r="A1028" s="24">
        <v>45586</v>
      </c>
      <c r="B1028" s="25" t="s">
        <v>280</v>
      </c>
      <c r="C1028" s="25"/>
      <c r="D1028" s="25" t="s">
        <v>46</v>
      </c>
      <c r="E1028" s="25" t="s">
        <v>108</v>
      </c>
      <c r="F1028" s="25">
        <v>3600</v>
      </c>
      <c r="G1028" s="25" t="s">
        <v>34</v>
      </c>
      <c r="H1028" s="25">
        <v>1675</v>
      </c>
      <c r="I1028" s="25">
        <f t="shared" si="97"/>
        <v>6030000</v>
      </c>
      <c r="J1028" s="31" t="s">
        <v>312</v>
      </c>
      <c r="K1028" s="117"/>
      <c r="L1028" s="107">
        <f t="shared" si="96"/>
        <v>0</v>
      </c>
      <c r="M1028" s="107"/>
      <c r="N1028" s="107"/>
      <c r="O1028" s="107">
        <f t="shared" si="98"/>
        <v>0</v>
      </c>
      <c r="P1028" s="107"/>
      <c r="Q1028" s="107"/>
      <c r="R1028" s="107">
        <f t="shared" si="99"/>
        <v>6030000</v>
      </c>
      <c r="S1028" s="107">
        <v>4000000</v>
      </c>
      <c r="T1028" s="107">
        <v>2030000</v>
      </c>
      <c r="U1028" s="107">
        <f t="shared" si="100"/>
        <v>0</v>
      </c>
      <c r="V1028" s="107"/>
      <c r="W1028" s="107"/>
      <c r="X1028" s="107">
        <f t="shared" si="101"/>
        <v>0</v>
      </c>
      <c r="Y1028" s="107"/>
      <c r="Z1028" s="107"/>
      <c r="AA1028" s="108">
        <f>C1028+I1028-L1028-O1028-U1028-X1028-R1028</f>
        <v>0</v>
      </c>
      <c r="AB1028" s="7">
        <v>45593</v>
      </c>
    </row>
    <row r="1029" spans="1:28" ht="15.75" hidden="1" customHeight="1" x14ac:dyDescent="0.25">
      <c r="A1029" s="24">
        <v>45586</v>
      </c>
      <c r="B1029" s="25" t="s">
        <v>99</v>
      </c>
      <c r="C1029" s="25"/>
      <c r="D1029" s="25"/>
      <c r="E1029" s="25" t="s">
        <v>104</v>
      </c>
      <c r="F1029" s="25">
        <v>55.7</v>
      </c>
      <c r="G1029" s="25" t="s">
        <v>39</v>
      </c>
      <c r="H1029" s="25"/>
      <c r="I1029" s="25">
        <f t="shared" si="97"/>
        <v>0</v>
      </c>
      <c r="J1029" s="26" t="s">
        <v>28</v>
      </c>
      <c r="K1029" s="117"/>
      <c r="L1029" s="107">
        <f t="shared" si="96"/>
        <v>0</v>
      </c>
      <c r="M1029" s="107"/>
      <c r="N1029" s="107"/>
      <c r="O1029" s="107">
        <f t="shared" si="98"/>
        <v>0</v>
      </c>
      <c r="P1029" s="107"/>
      <c r="Q1029" s="107"/>
      <c r="R1029" s="107">
        <f t="shared" si="99"/>
        <v>0</v>
      </c>
      <c r="S1029" s="107"/>
      <c r="T1029" s="107"/>
      <c r="U1029" s="107">
        <f t="shared" si="100"/>
        <v>0</v>
      </c>
      <c r="V1029" s="107"/>
      <c r="W1029" s="107"/>
      <c r="X1029" s="107">
        <f t="shared" si="101"/>
        <v>0</v>
      </c>
      <c r="Y1029" s="107"/>
      <c r="Z1029" s="107"/>
      <c r="AA1029" s="108">
        <f>C1029+I1029-L1029-O1029-U1029-X1029-R1029</f>
        <v>0</v>
      </c>
      <c r="AB1029" s="7"/>
    </row>
    <row r="1030" spans="1:28" ht="15.75" hidden="1" customHeight="1" x14ac:dyDescent="0.25">
      <c r="A1030" s="24">
        <v>45586</v>
      </c>
      <c r="B1030" s="25" t="s">
        <v>99</v>
      </c>
      <c r="C1030" s="25"/>
      <c r="D1030" s="25"/>
      <c r="E1030" s="25" t="s">
        <v>120</v>
      </c>
      <c r="F1030" s="25">
        <v>47.2</v>
      </c>
      <c r="G1030" s="25" t="s">
        <v>39</v>
      </c>
      <c r="H1030" s="25"/>
      <c r="I1030" s="25">
        <f t="shared" si="97"/>
        <v>0</v>
      </c>
      <c r="J1030" s="26" t="s">
        <v>28</v>
      </c>
      <c r="K1030" s="117"/>
      <c r="L1030" s="107">
        <f t="shared" si="96"/>
        <v>0</v>
      </c>
      <c r="M1030" s="107"/>
      <c r="N1030" s="107"/>
      <c r="O1030" s="107">
        <f t="shared" si="98"/>
        <v>0</v>
      </c>
      <c r="P1030" s="107"/>
      <c r="Q1030" s="107"/>
      <c r="R1030" s="107">
        <f t="shared" si="99"/>
        <v>0</v>
      </c>
      <c r="S1030" s="107"/>
      <c r="T1030" s="107"/>
      <c r="U1030" s="107">
        <f t="shared" si="100"/>
        <v>0</v>
      </c>
      <c r="V1030" s="107"/>
      <c r="W1030" s="107"/>
      <c r="X1030" s="107">
        <f t="shared" si="101"/>
        <v>0</v>
      </c>
      <c r="Y1030" s="107"/>
      <c r="Z1030" s="107"/>
      <c r="AA1030" s="108">
        <f>C1030+I1030-L1030-O1030-U1030-X1030-R1030</f>
        <v>0</v>
      </c>
      <c r="AB1030" s="7"/>
    </row>
    <row r="1031" spans="1:28" ht="15.75" hidden="1" customHeight="1" x14ac:dyDescent="0.25">
      <c r="A1031" s="24">
        <v>45586</v>
      </c>
      <c r="B1031" s="25" t="s">
        <v>99</v>
      </c>
      <c r="C1031" s="25"/>
      <c r="D1031" s="25"/>
      <c r="E1031" s="25" t="s">
        <v>102</v>
      </c>
      <c r="F1031" s="25">
        <v>35.1</v>
      </c>
      <c r="G1031" s="25" t="s">
        <v>39</v>
      </c>
      <c r="H1031" s="25"/>
      <c r="I1031" s="25">
        <f t="shared" si="97"/>
        <v>0</v>
      </c>
      <c r="J1031" s="26" t="s">
        <v>28</v>
      </c>
      <c r="K1031" s="117"/>
      <c r="L1031" s="107">
        <f t="shared" si="96"/>
        <v>0</v>
      </c>
      <c r="M1031" s="107"/>
      <c r="N1031" s="107"/>
      <c r="O1031" s="107">
        <f t="shared" si="98"/>
        <v>0</v>
      </c>
      <c r="P1031" s="107"/>
      <c r="Q1031" s="107"/>
      <c r="R1031" s="107">
        <f t="shared" si="99"/>
        <v>0</v>
      </c>
      <c r="S1031" s="107"/>
      <c r="T1031" s="107"/>
      <c r="U1031" s="107">
        <f t="shared" si="100"/>
        <v>0</v>
      </c>
      <c r="V1031" s="107"/>
      <c r="W1031" s="107"/>
      <c r="X1031" s="107">
        <f t="shared" si="101"/>
        <v>0</v>
      </c>
      <c r="Y1031" s="107"/>
      <c r="Z1031" s="107"/>
      <c r="AA1031" s="108">
        <f>C1031+I1031-L1031-O1031-U1031-X1031-R1031</f>
        <v>0</v>
      </c>
      <c r="AB1031" s="7"/>
    </row>
    <row r="1032" spans="1:28" ht="15.75" hidden="1" customHeight="1" x14ac:dyDescent="0.25">
      <c r="A1032" s="24">
        <v>45586</v>
      </c>
      <c r="B1032" s="25" t="s">
        <v>99</v>
      </c>
      <c r="C1032" s="25"/>
      <c r="D1032" s="25"/>
      <c r="E1032" s="25" t="s">
        <v>101</v>
      </c>
      <c r="F1032" s="25">
        <v>127.9</v>
      </c>
      <c r="G1032" s="25" t="s">
        <v>39</v>
      </c>
      <c r="H1032" s="25"/>
      <c r="I1032" s="25">
        <f t="shared" si="97"/>
        <v>0</v>
      </c>
      <c r="J1032" s="26" t="s">
        <v>28</v>
      </c>
      <c r="K1032" s="117"/>
      <c r="L1032" s="107">
        <f t="shared" si="96"/>
        <v>0</v>
      </c>
      <c r="M1032" s="107"/>
      <c r="N1032" s="107"/>
      <c r="O1032" s="107">
        <f t="shared" si="98"/>
        <v>0</v>
      </c>
      <c r="P1032" s="107"/>
      <c r="Q1032" s="107"/>
      <c r="R1032" s="107">
        <f t="shared" si="99"/>
        <v>0</v>
      </c>
      <c r="S1032" s="107"/>
      <c r="T1032" s="107"/>
      <c r="U1032" s="107">
        <f t="shared" si="100"/>
        <v>0</v>
      </c>
      <c r="V1032" s="107"/>
      <c r="W1032" s="107"/>
      <c r="X1032" s="107">
        <f t="shared" si="101"/>
        <v>0</v>
      </c>
      <c r="Y1032" s="107"/>
      <c r="Z1032" s="107"/>
      <c r="AA1032" s="108">
        <f>C1032+I1032-L1032-O1032-U1032-X1032-R1032</f>
        <v>0</v>
      </c>
      <c r="AB1032" s="7"/>
    </row>
    <row r="1033" spans="1:28" ht="15.75" hidden="1" customHeight="1" x14ac:dyDescent="0.25">
      <c r="A1033" s="24">
        <v>45586</v>
      </c>
      <c r="B1033" s="25" t="s">
        <v>99</v>
      </c>
      <c r="C1033" s="25"/>
      <c r="D1033" s="25"/>
      <c r="E1033" s="25" t="s">
        <v>103</v>
      </c>
      <c r="F1033" s="25">
        <v>58.5</v>
      </c>
      <c r="G1033" s="25" t="s">
        <v>39</v>
      </c>
      <c r="H1033" s="25"/>
      <c r="I1033" s="25">
        <f t="shared" si="97"/>
        <v>0</v>
      </c>
      <c r="J1033" s="26" t="s">
        <v>28</v>
      </c>
      <c r="K1033" s="117"/>
      <c r="L1033" s="107">
        <f t="shared" ref="L1033:L1096" si="102">M1033+N1033</f>
        <v>0</v>
      </c>
      <c r="M1033" s="107"/>
      <c r="N1033" s="107"/>
      <c r="O1033" s="107">
        <f t="shared" si="98"/>
        <v>0</v>
      </c>
      <c r="P1033" s="107"/>
      <c r="Q1033" s="107"/>
      <c r="R1033" s="107">
        <f t="shared" si="99"/>
        <v>0</v>
      </c>
      <c r="S1033" s="107"/>
      <c r="T1033" s="107"/>
      <c r="U1033" s="107">
        <f t="shared" si="100"/>
        <v>0</v>
      </c>
      <c r="V1033" s="107"/>
      <c r="W1033" s="107"/>
      <c r="X1033" s="107">
        <f t="shared" si="101"/>
        <v>0</v>
      </c>
      <c r="Y1033" s="107"/>
      <c r="Z1033" s="107"/>
      <c r="AA1033" s="108">
        <f>C1033+I1033-L1033-O1033-U1033-X1033-R1033</f>
        <v>0</v>
      </c>
      <c r="AB1033" s="7"/>
    </row>
    <row r="1034" spans="1:28" ht="15.75" hidden="1" customHeight="1" x14ac:dyDescent="0.25">
      <c r="A1034" s="24">
        <v>45586</v>
      </c>
      <c r="B1034" s="25" t="s">
        <v>99</v>
      </c>
      <c r="C1034" s="25"/>
      <c r="D1034" s="25"/>
      <c r="E1034" s="25" t="s">
        <v>102</v>
      </c>
      <c r="F1034" s="25">
        <v>35.200000000000003</v>
      </c>
      <c r="G1034" s="25" t="s">
        <v>39</v>
      </c>
      <c r="H1034" s="25"/>
      <c r="I1034" s="25">
        <f t="shared" si="97"/>
        <v>0</v>
      </c>
      <c r="J1034" s="26" t="s">
        <v>28</v>
      </c>
      <c r="K1034" s="117"/>
      <c r="L1034" s="107">
        <f t="shared" si="102"/>
        <v>0</v>
      </c>
      <c r="M1034" s="107"/>
      <c r="N1034" s="107"/>
      <c r="O1034" s="107">
        <f t="shared" si="98"/>
        <v>0</v>
      </c>
      <c r="P1034" s="107"/>
      <c r="Q1034" s="107"/>
      <c r="R1034" s="107">
        <f t="shared" si="99"/>
        <v>0</v>
      </c>
      <c r="S1034" s="107"/>
      <c r="T1034" s="107"/>
      <c r="U1034" s="107">
        <f t="shared" si="100"/>
        <v>0</v>
      </c>
      <c r="V1034" s="107"/>
      <c r="W1034" s="107"/>
      <c r="X1034" s="107">
        <f t="shared" si="101"/>
        <v>0</v>
      </c>
      <c r="Y1034" s="107"/>
      <c r="Z1034" s="107"/>
      <c r="AA1034" s="108">
        <f>C1034+I1034-L1034-O1034-U1034-X1034-R1034</f>
        <v>0</v>
      </c>
      <c r="AB1034" s="7"/>
    </row>
    <row r="1035" spans="1:28" ht="15.75" hidden="1" customHeight="1" x14ac:dyDescent="0.25">
      <c r="A1035" s="24">
        <v>45586</v>
      </c>
      <c r="B1035" s="25" t="s">
        <v>99</v>
      </c>
      <c r="C1035" s="25"/>
      <c r="D1035" s="25"/>
      <c r="E1035" s="25" t="s">
        <v>299</v>
      </c>
      <c r="F1035" s="25">
        <v>16.600000000000001</v>
      </c>
      <c r="G1035" s="25" t="s">
        <v>39</v>
      </c>
      <c r="H1035" s="25"/>
      <c r="I1035" s="25">
        <f t="shared" si="97"/>
        <v>0</v>
      </c>
      <c r="J1035" s="26" t="s">
        <v>28</v>
      </c>
      <c r="K1035" s="117"/>
      <c r="L1035" s="107">
        <f t="shared" si="102"/>
        <v>0</v>
      </c>
      <c r="M1035" s="107"/>
      <c r="N1035" s="107"/>
      <c r="O1035" s="107">
        <f t="shared" si="98"/>
        <v>0</v>
      </c>
      <c r="P1035" s="107"/>
      <c r="Q1035" s="107"/>
      <c r="R1035" s="107">
        <f t="shared" si="99"/>
        <v>0</v>
      </c>
      <c r="S1035" s="107"/>
      <c r="T1035" s="107"/>
      <c r="U1035" s="107">
        <f t="shared" si="100"/>
        <v>0</v>
      </c>
      <c r="V1035" s="107"/>
      <c r="W1035" s="107"/>
      <c r="X1035" s="107">
        <f t="shared" si="101"/>
        <v>0</v>
      </c>
      <c r="Y1035" s="107"/>
      <c r="Z1035" s="107"/>
      <c r="AA1035" s="108">
        <f>C1035+I1035-L1035-O1035-U1035-X1035-R1035</f>
        <v>0</v>
      </c>
      <c r="AB1035" s="7"/>
    </row>
    <row r="1036" spans="1:28" ht="15.75" hidden="1" customHeight="1" x14ac:dyDescent="0.25">
      <c r="A1036" s="29">
        <v>45586</v>
      </c>
      <c r="B1036" s="27" t="s">
        <v>1408</v>
      </c>
      <c r="C1036" s="27"/>
      <c r="D1036" s="27" t="s">
        <v>52</v>
      </c>
      <c r="E1036" s="27" t="s">
        <v>42</v>
      </c>
      <c r="F1036" s="27">
        <v>1200</v>
      </c>
      <c r="G1036" s="27" t="s">
        <v>34</v>
      </c>
      <c r="H1036" s="27">
        <v>3500</v>
      </c>
      <c r="I1036" s="27">
        <f t="shared" si="97"/>
        <v>4200000</v>
      </c>
      <c r="J1036" s="32" t="s">
        <v>324</v>
      </c>
      <c r="K1036" s="142"/>
      <c r="L1036" s="136">
        <f t="shared" si="102"/>
        <v>0</v>
      </c>
      <c r="M1036" s="136"/>
      <c r="N1036" s="136"/>
      <c r="O1036" s="136">
        <f t="shared" si="98"/>
        <v>0</v>
      </c>
      <c r="P1036" s="136"/>
      <c r="Q1036" s="136"/>
      <c r="R1036" s="136">
        <f t="shared" si="99"/>
        <v>4200000</v>
      </c>
      <c r="S1036" s="136">
        <v>4200000</v>
      </c>
      <c r="T1036" s="136"/>
      <c r="U1036" s="136">
        <f t="shared" si="100"/>
        <v>0</v>
      </c>
      <c r="V1036" s="136"/>
      <c r="W1036" s="136"/>
      <c r="X1036" s="136">
        <f t="shared" si="101"/>
        <v>0</v>
      </c>
      <c r="Y1036" s="136"/>
      <c r="Z1036" s="136"/>
      <c r="AA1036" s="137">
        <f>C1036+I1036-L1036-O1036-U1036-X1036-R1036</f>
        <v>0</v>
      </c>
      <c r="AB1036" s="138">
        <v>45586</v>
      </c>
    </row>
    <row r="1037" spans="1:28" ht="15.75" hidden="1" customHeight="1" x14ac:dyDescent="0.25">
      <c r="A1037" s="24">
        <v>45586</v>
      </c>
      <c r="B1037" s="25" t="s">
        <v>1408</v>
      </c>
      <c r="C1037" s="25"/>
      <c r="D1037" s="25" t="s">
        <v>52</v>
      </c>
      <c r="E1037" s="25" t="s">
        <v>192</v>
      </c>
      <c r="F1037" s="25">
        <v>300</v>
      </c>
      <c r="G1037" s="25" t="s">
        <v>34</v>
      </c>
      <c r="H1037" s="25">
        <v>2500</v>
      </c>
      <c r="I1037" s="25">
        <f t="shared" si="97"/>
        <v>750000</v>
      </c>
      <c r="J1037" s="31" t="s">
        <v>324</v>
      </c>
      <c r="K1037" s="117"/>
      <c r="L1037" s="107">
        <f t="shared" si="102"/>
        <v>0</v>
      </c>
      <c r="M1037" s="107"/>
      <c r="N1037" s="107"/>
      <c r="O1037" s="107">
        <f t="shared" si="98"/>
        <v>0</v>
      </c>
      <c r="P1037" s="107"/>
      <c r="Q1037" s="107"/>
      <c r="R1037" s="107">
        <f t="shared" si="99"/>
        <v>750000</v>
      </c>
      <c r="S1037" s="107">
        <v>750000</v>
      </c>
      <c r="T1037" s="107"/>
      <c r="U1037" s="107">
        <f t="shared" si="100"/>
        <v>0</v>
      </c>
      <c r="V1037" s="107"/>
      <c r="W1037" s="107"/>
      <c r="X1037" s="107">
        <f t="shared" si="101"/>
        <v>0</v>
      </c>
      <c r="Y1037" s="107"/>
      <c r="Z1037" s="107"/>
      <c r="AA1037" s="108">
        <f>C1037+I1037-L1037-O1037-U1037-X1037-R1037</f>
        <v>0</v>
      </c>
      <c r="AB1037" s="7">
        <v>45586</v>
      </c>
    </row>
    <row r="1038" spans="1:28" ht="15.75" hidden="1" customHeight="1" x14ac:dyDescent="0.25">
      <c r="A1038" s="24">
        <v>45586</v>
      </c>
      <c r="B1038" s="25" t="s">
        <v>1085</v>
      </c>
      <c r="C1038" s="25"/>
      <c r="D1038" s="25" t="s">
        <v>46</v>
      </c>
      <c r="E1038" s="25" t="s">
        <v>81</v>
      </c>
      <c r="F1038" s="25">
        <v>23</v>
      </c>
      <c r="G1038" s="25" t="s">
        <v>39</v>
      </c>
      <c r="H1038" s="25">
        <v>46000</v>
      </c>
      <c r="I1038" s="25">
        <f t="shared" si="97"/>
        <v>1058000</v>
      </c>
      <c r="J1038" s="31" t="s">
        <v>324</v>
      </c>
      <c r="K1038" s="117"/>
      <c r="L1038" s="107">
        <f t="shared" si="102"/>
        <v>731600</v>
      </c>
      <c r="M1038" s="107">
        <v>731600</v>
      </c>
      <c r="N1038" s="107"/>
      <c r="O1038" s="107">
        <f t="shared" si="98"/>
        <v>0</v>
      </c>
      <c r="P1038" s="107"/>
      <c r="Q1038" s="107"/>
      <c r="R1038" s="107">
        <f t="shared" si="99"/>
        <v>0</v>
      </c>
      <c r="S1038" s="107"/>
      <c r="T1038" s="107"/>
      <c r="U1038" s="107">
        <f t="shared" si="100"/>
        <v>326400</v>
      </c>
      <c r="V1038" s="107"/>
      <c r="W1038" s="107">
        <v>326400</v>
      </c>
      <c r="X1038" s="107">
        <f t="shared" si="101"/>
        <v>0</v>
      </c>
      <c r="Y1038" s="107"/>
      <c r="Z1038" s="107"/>
      <c r="AA1038" s="108">
        <f>C1038+I1038-L1038-O1038-U1038-X1038-R1038</f>
        <v>0</v>
      </c>
      <c r="AB1038" s="7">
        <v>45590</v>
      </c>
    </row>
    <row r="1039" spans="1:28" ht="15.75" hidden="1" customHeight="1" x14ac:dyDescent="0.25">
      <c r="A1039" s="24">
        <v>45586</v>
      </c>
      <c r="B1039" s="25" t="s">
        <v>307</v>
      </c>
      <c r="C1039" s="25"/>
      <c r="D1039" s="25" t="s">
        <v>46</v>
      </c>
      <c r="E1039" s="25" t="s">
        <v>50</v>
      </c>
      <c r="F1039" s="25">
        <v>100</v>
      </c>
      <c r="G1039" s="25" t="s">
        <v>34</v>
      </c>
      <c r="H1039" s="25">
        <v>3360</v>
      </c>
      <c r="I1039" s="25">
        <f t="shared" si="97"/>
        <v>336000</v>
      </c>
      <c r="J1039" s="31" t="s">
        <v>312</v>
      </c>
      <c r="K1039" s="117"/>
      <c r="L1039" s="107">
        <f t="shared" si="102"/>
        <v>0</v>
      </c>
      <c r="M1039" s="107"/>
      <c r="N1039" s="107"/>
      <c r="O1039" s="107">
        <f t="shared" si="98"/>
        <v>0</v>
      </c>
      <c r="P1039" s="107"/>
      <c r="Q1039" s="107"/>
      <c r="R1039" s="107">
        <f t="shared" si="99"/>
        <v>336000</v>
      </c>
      <c r="S1039" s="107"/>
      <c r="T1039" s="107">
        <v>336000</v>
      </c>
      <c r="U1039" s="107">
        <f t="shared" si="100"/>
        <v>0</v>
      </c>
      <c r="V1039" s="107"/>
      <c r="W1039" s="107"/>
      <c r="X1039" s="107">
        <f t="shared" si="101"/>
        <v>0</v>
      </c>
      <c r="Y1039" s="107"/>
      <c r="Z1039" s="107"/>
      <c r="AA1039" s="108">
        <f>C1039+I1039-L1039-O1039-U1039-X1039-R1039</f>
        <v>0</v>
      </c>
      <c r="AB1039" s="7">
        <v>45593</v>
      </c>
    </row>
    <row r="1040" spans="1:28" ht="15.75" hidden="1" customHeight="1" x14ac:dyDescent="0.25">
      <c r="A1040" s="24">
        <v>45586</v>
      </c>
      <c r="B1040" s="25" t="s">
        <v>376</v>
      </c>
      <c r="C1040" s="25"/>
      <c r="D1040" s="25" t="s">
        <v>46</v>
      </c>
      <c r="E1040" s="25" t="s">
        <v>33</v>
      </c>
      <c r="F1040" s="25">
        <v>2000</v>
      </c>
      <c r="G1040" s="25" t="s">
        <v>34</v>
      </c>
      <c r="H1040" s="25">
        <v>2500</v>
      </c>
      <c r="I1040" s="25">
        <f t="shared" si="97"/>
        <v>5000000</v>
      </c>
      <c r="J1040" s="31" t="s">
        <v>324</v>
      </c>
      <c r="K1040" s="117"/>
      <c r="L1040" s="107">
        <f t="shared" si="102"/>
        <v>5000000</v>
      </c>
      <c r="M1040" s="107">
        <v>5000000</v>
      </c>
      <c r="N1040" s="107"/>
      <c r="O1040" s="107">
        <f t="shared" si="98"/>
        <v>0</v>
      </c>
      <c r="P1040" s="107"/>
      <c r="Q1040" s="107"/>
      <c r="R1040" s="107">
        <f t="shared" si="99"/>
        <v>0</v>
      </c>
      <c r="S1040" s="107"/>
      <c r="T1040" s="107"/>
      <c r="U1040" s="107">
        <f t="shared" si="100"/>
        <v>0</v>
      </c>
      <c r="V1040" s="107"/>
      <c r="W1040" s="107"/>
      <c r="X1040" s="107">
        <f t="shared" si="101"/>
        <v>0</v>
      </c>
      <c r="Y1040" s="107"/>
      <c r="Z1040" s="107"/>
      <c r="AA1040" s="108">
        <f>C1040+I1040-L1040-O1040-U1040-X1040-R1040</f>
        <v>0</v>
      </c>
      <c r="AB1040" s="7">
        <v>45587</v>
      </c>
    </row>
    <row r="1041" spans="1:28" ht="15.75" hidden="1" customHeight="1" x14ac:dyDescent="0.25">
      <c r="A1041" s="24">
        <v>45586</v>
      </c>
      <c r="B1041" s="25" t="s">
        <v>215</v>
      </c>
      <c r="C1041" s="25"/>
      <c r="D1041" s="25" t="s">
        <v>52</v>
      </c>
      <c r="E1041" s="25" t="s">
        <v>249</v>
      </c>
      <c r="F1041" s="25">
        <v>3200</v>
      </c>
      <c r="G1041" s="25" t="s">
        <v>34</v>
      </c>
      <c r="H1041" s="25">
        <v>3800</v>
      </c>
      <c r="I1041" s="25">
        <f t="shared" si="97"/>
        <v>12160000</v>
      </c>
      <c r="J1041" s="31" t="s">
        <v>324</v>
      </c>
      <c r="K1041" s="117"/>
      <c r="L1041" s="107">
        <f t="shared" si="102"/>
        <v>12160000</v>
      </c>
      <c r="M1041" s="107">
        <v>12160000</v>
      </c>
      <c r="N1041" s="107"/>
      <c r="O1041" s="107">
        <f t="shared" si="98"/>
        <v>0</v>
      </c>
      <c r="P1041" s="107"/>
      <c r="Q1041" s="107"/>
      <c r="R1041" s="107">
        <f t="shared" si="99"/>
        <v>0</v>
      </c>
      <c r="S1041" s="107"/>
      <c r="T1041" s="107"/>
      <c r="U1041" s="107">
        <f t="shared" si="100"/>
        <v>0</v>
      </c>
      <c r="V1041" s="107"/>
      <c r="W1041" s="107"/>
      <c r="X1041" s="107">
        <f t="shared" si="101"/>
        <v>0</v>
      </c>
      <c r="Y1041" s="107"/>
      <c r="Z1041" s="107"/>
      <c r="AA1041" s="108">
        <f>C1041+I1041-L1041-O1041-U1041-X1041-R1041</f>
        <v>0</v>
      </c>
      <c r="AB1041" s="7">
        <v>45593</v>
      </c>
    </row>
    <row r="1042" spans="1:28" ht="15.75" hidden="1" customHeight="1" x14ac:dyDescent="0.25">
      <c r="A1042" s="24">
        <v>45586</v>
      </c>
      <c r="B1042" s="25" t="s">
        <v>266</v>
      </c>
      <c r="C1042" s="25"/>
      <c r="D1042" s="25" t="s">
        <v>52</v>
      </c>
      <c r="E1042" s="25" t="s">
        <v>42</v>
      </c>
      <c r="F1042" s="25">
        <v>5200</v>
      </c>
      <c r="G1042" s="25" t="s">
        <v>34</v>
      </c>
      <c r="H1042" s="25">
        <v>3500</v>
      </c>
      <c r="I1042" s="25">
        <f t="shared" si="97"/>
        <v>18200000</v>
      </c>
      <c r="J1042" s="31" t="s">
        <v>312</v>
      </c>
      <c r="K1042" s="117"/>
      <c r="L1042" s="107">
        <f t="shared" si="102"/>
        <v>0</v>
      </c>
      <c r="M1042" s="107"/>
      <c r="N1042" s="107"/>
      <c r="O1042" s="107">
        <f t="shared" si="98"/>
        <v>18200000</v>
      </c>
      <c r="P1042" s="107">
        <v>18200000</v>
      </c>
      <c r="Q1042" s="107"/>
      <c r="R1042" s="107">
        <f t="shared" si="99"/>
        <v>0</v>
      </c>
      <c r="S1042" s="107"/>
      <c r="T1042" s="107"/>
      <c r="U1042" s="107">
        <f t="shared" si="100"/>
        <v>0</v>
      </c>
      <c r="V1042" s="107"/>
      <c r="W1042" s="107"/>
      <c r="X1042" s="107">
        <f t="shared" si="101"/>
        <v>0</v>
      </c>
      <c r="Y1042" s="107"/>
      <c r="Z1042" s="107"/>
      <c r="AA1042" s="108">
        <f>C1042+I1042-L1042-O1042-U1042-X1042-R1042</f>
        <v>0</v>
      </c>
      <c r="AB1042" s="7">
        <v>45593</v>
      </c>
    </row>
    <row r="1043" spans="1:28" ht="15.75" hidden="1" customHeight="1" x14ac:dyDescent="0.25">
      <c r="A1043" s="24">
        <v>45586</v>
      </c>
      <c r="B1043" s="25" t="s">
        <v>266</v>
      </c>
      <c r="C1043" s="25"/>
      <c r="D1043" s="25" t="s">
        <v>52</v>
      </c>
      <c r="E1043" s="25" t="s">
        <v>81</v>
      </c>
      <c r="F1043" s="25">
        <v>23.3</v>
      </c>
      <c r="G1043" s="25" t="s">
        <v>39</v>
      </c>
      <c r="H1043" s="25">
        <v>46000</v>
      </c>
      <c r="I1043" s="25">
        <f t="shared" si="97"/>
        <v>1071800</v>
      </c>
      <c r="J1043" s="31" t="s">
        <v>312</v>
      </c>
      <c r="K1043" s="117"/>
      <c r="L1043" s="107">
        <f t="shared" si="102"/>
        <v>0</v>
      </c>
      <c r="M1043" s="107"/>
      <c r="N1043" s="107"/>
      <c r="O1043" s="107">
        <f t="shared" si="98"/>
        <v>1071800</v>
      </c>
      <c r="P1043" s="107">
        <v>1071800</v>
      </c>
      <c r="Q1043" s="107"/>
      <c r="R1043" s="107">
        <f t="shared" si="99"/>
        <v>0</v>
      </c>
      <c r="S1043" s="107"/>
      <c r="T1043" s="107"/>
      <c r="U1043" s="107">
        <f t="shared" si="100"/>
        <v>0</v>
      </c>
      <c r="V1043" s="107"/>
      <c r="W1043" s="107"/>
      <c r="X1043" s="107">
        <f t="shared" si="101"/>
        <v>0</v>
      </c>
      <c r="Y1043" s="107"/>
      <c r="Z1043" s="107"/>
      <c r="AA1043" s="108">
        <f>C1043+I1043-L1043-O1043-U1043-X1043-R1043</f>
        <v>0</v>
      </c>
      <c r="AB1043" s="7">
        <v>45593</v>
      </c>
    </row>
    <row r="1044" spans="1:28" ht="15.75" hidden="1" customHeight="1" x14ac:dyDescent="0.25">
      <c r="A1044" s="24">
        <v>45586</v>
      </c>
      <c r="B1044" s="25" t="s">
        <v>266</v>
      </c>
      <c r="C1044" s="25"/>
      <c r="D1044" s="25" t="s">
        <v>52</v>
      </c>
      <c r="E1044" s="25" t="s">
        <v>137</v>
      </c>
      <c r="F1044" s="25">
        <v>18.7</v>
      </c>
      <c r="G1044" s="25" t="s">
        <v>39</v>
      </c>
      <c r="H1044" s="25">
        <v>46000</v>
      </c>
      <c r="I1044" s="25">
        <f t="shared" si="97"/>
        <v>860200</v>
      </c>
      <c r="J1044" s="31" t="s">
        <v>312</v>
      </c>
      <c r="K1044" s="117"/>
      <c r="L1044" s="107">
        <f t="shared" si="102"/>
        <v>0</v>
      </c>
      <c r="M1044" s="107"/>
      <c r="N1044" s="107"/>
      <c r="O1044" s="107">
        <f t="shared" si="98"/>
        <v>860200</v>
      </c>
      <c r="P1044" s="107">
        <v>860200</v>
      </c>
      <c r="Q1044" s="107"/>
      <c r="R1044" s="107">
        <f t="shared" si="99"/>
        <v>0</v>
      </c>
      <c r="S1044" s="107"/>
      <c r="T1044" s="107"/>
      <c r="U1044" s="107">
        <f t="shared" si="100"/>
        <v>0</v>
      </c>
      <c r="V1044" s="107"/>
      <c r="W1044" s="107"/>
      <c r="X1044" s="107">
        <f t="shared" si="101"/>
        <v>0</v>
      </c>
      <c r="Y1044" s="107"/>
      <c r="Z1044" s="107"/>
      <c r="AA1044" s="108">
        <f>C1044+I1044-L1044-O1044-U1044-X1044-R1044</f>
        <v>0</v>
      </c>
      <c r="AB1044" s="7">
        <v>45593</v>
      </c>
    </row>
    <row r="1045" spans="1:28" ht="15.75" hidden="1" customHeight="1" x14ac:dyDescent="0.25">
      <c r="A1045" s="24">
        <v>45586</v>
      </c>
      <c r="B1045" s="25" t="s">
        <v>266</v>
      </c>
      <c r="C1045" s="25"/>
      <c r="D1045" s="25" t="s">
        <v>52</v>
      </c>
      <c r="E1045" s="25" t="s">
        <v>185</v>
      </c>
      <c r="F1045" s="25">
        <v>300</v>
      </c>
      <c r="G1045" s="25" t="s">
        <v>34</v>
      </c>
      <c r="H1045" s="25">
        <v>1700</v>
      </c>
      <c r="I1045" s="25">
        <f t="shared" si="97"/>
        <v>510000</v>
      </c>
      <c r="J1045" s="31" t="s">
        <v>312</v>
      </c>
      <c r="K1045" s="117"/>
      <c r="L1045" s="107">
        <f t="shared" si="102"/>
        <v>0</v>
      </c>
      <c r="M1045" s="107"/>
      <c r="N1045" s="107"/>
      <c r="O1045" s="107">
        <f t="shared" si="98"/>
        <v>510000</v>
      </c>
      <c r="P1045" s="107">
        <v>510000</v>
      </c>
      <c r="Q1045" s="107"/>
      <c r="R1045" s="107">
        <f t="shared" si="99"/>
        <v>0</v>
      </c>
      <c r="S1045" s="107"/>
      <c r="T1045" s="107"/>
      <c r="U1045" s="107">
        <f t="shared" si="100"/>
        <v>0</v>
      </c>
      <c r="V1045" s="107"/>
      <c r="W1045" s="107"/>
      <c r="X1045" s="107">
        <f t="shared" si="101"/>
        <v>0</v>
      </c>
      <c r="Y1045" s="107"/>
      <c r="Z1045" s="107"/>
      <c r="AA1045" s="108">
        <f>C1045+I1045-L1045-O1045-U1045-X1045-R1045</f>
        <v>0</v>
      </c>
      <c r="AB1045" s="7">
        <v>45593</v>
      </c>
    </row>
    <row r="1046" spans="1:28" ht="15.75" hidden="1" customHeight="1" x14ac:dyDescent="0.25">
      <c r="A1046" s="24">
        <v>45586</v>
      </c>
      <c r="B1046" s="25" t="s">
        <v>140</v>
      </c>
      <c r="C1046" s="25"/>
      <c r="D1046" s="25" t="s">
        <v>52</v>
      </c>
      <c r="E1046" s="25" t="s">
        <v>145</v>
      </c>
      <c r="F1046" s="25">
        <v>17.399999999999999</v>
      </c>
      <c r="G1046" s="25" t="s">
        <v>39</v>
      </c>
      <c r="H1046" s="25">
        <v>46000</v>
      </c>
      <c r="I1046" s="25">
        <f t="shared" si="97"/>
        <v>800399.99999999988</v>
      </c>
      <c r="J1046" s="32" t="s">
        <v>312</v>
      </c>
      <c r="K1046" s="117"/>
      <c r="L1046" s="107">
        <f t="shared" si="102"/>
        <v>0</v>
      </c>
      <c r="M1046" s="107"/>
      <c r="N1046" s="107"/>
      <c r="O1046" s="107">
        <f t="shared" si="98"/>
        <v>800400</v>
      </c>
      <c r="P1046" s="107"/>
      <c r="Q1046" s="107">
        <v>800400</v>
      </c>
      <c r="R1046" s="107">
        <f t="shared" si="99"/>
        <v>0</v>
      </c>
      <c r="S1046" s="107"/>
      <c r="T1046" s="107"/>
      <c r="U1046" s="107">
        <f t="shared" si="100"/>
        <v>0</v>
      </c>
      <c r="V1046" s="107"/>
      <c r="W1046" s="107"/>
      <c r="X1046" s="107">
        <f t="shared" si="101"/>
        <v>0</v>
      </c>
      <c r="Y1046" s="107"/>
      <c r="Z1046" s="107"/>
      <c r="AA1046" s="108">
        <f>C1046+I1046-L1046-O1046-U1046-X1046-R1046</f>
        <v>-1.1641532182693481E-10</v>
      </c>
      <c r="AB1046" s="7">
        <v>45582</v>
      </c>
    </row>
    <row r="1047" spans="1:28" ht="15.75" hidden="1" customHeight="1" x14ac:dyDescent="0.25">
      <c r="A1047" s="29">
        <v>45586</v>
      </c>
      <c r="B1047" s="27" t="s">
        <v>140</v>
      </c>
      <c r="C1047" s="27"/>
      <c r="D1047" s="27" t="s">
        <v>52</v>
      </c>
      <c r="E1047" s="27" t="s">
        <v>273</v>
      </c>
      <c r="F1047" s="27">
        <v>29</v>
      </c>
      <c r="G1047" s="27" t="s">
        <v>39</v>
      </c>
      <c r="H1047" s="27">
        <v>47000</v>
      </c>
      <c r="I1047" s="27">
        <f t="shared" si="97"/>
        <v>1363000</v>
      </c>
      <c r="J1047" s="32" t="s">
        <v>312</v>
      </c>
      <c r="K1047" s="142" t="s">
        <v>2069</v>
      </c>
      <c r="L1047" s="136">
        <f t="shared" si="102"/>
        <v>0</v>
      </c>
      <c r="M1047" s="136"/>
      <c r="N1047" s="136"/>
      <c r="O1047" s="136">
        <f t="shared" si="98"/>
        <v>1363000</v>
      </c>
      <c r="P1047" s="136">
        <v>1363000</v>
      </c>
      <c r="Q1047" s="136"/>
      <c r="R1047" s="136">
        <f t="shared" si="99"/>
        <v>0</v>
      </c>
      <c r="S1047" s="136"/>
      <c r="T1047" s="136"/>
      <c r="U1047" s="136">
        <f t="shared" si="100"/>
        <v>0</v>
      </c>
      <c r="V1047" s="136"/>
      <c r="W1047" s="136"/>
      <c r="X1047" s="136">
        <f t="shared" si="101"/>
        <v>0</v>
      </c>
      <c r="Y1047" s="136"/>
      <c r="Z1047" s="136"/>
      <c r="AA1047" s="137">
        <f>C1047+I1047-L1047-O1047-U1047-X1047-R1047</f>
        <v>0</v>
      </c>
      <c r="AB1047" s="138">
        <v>45586</v>
      </c>
    </row>
    <row r="1048" spans="1:28" ht="15.75" hidden="1" customHeight="1" x14ac:dyDescent="0.25">
      <c r="A1048" s="24">
        <v>45586</v>
      </c>
      <c r="B1048" s="25" t="s">
        <v>140</v>
      </c>
      <c r="C1048" s="25"/>
      <c r="D1048" s="25" t="s">
        <v>52</v>
      </c>
      <c r="E1048" s="25" t="s">
        <v>299</v>
      </c>
      <c r="F1048" s="25">
        <v>82.4</v>
      </c>
      <c r="G1048" s="25" t="s">
        <v>39</v>
      </c>
      <c r="H1048" s="25">
        <v>47000</v>
      </c>
      <c r="I1048" s="25">
        <f t="shared" si="97"/>
        <v>3872800.0000000005</v>
      </c>
      <c r="J1048" s="31" t="s">
        <v>312</v>
      </c>
      <c r="K1048" s="117" t="s">
        <v>2069</v>
      </c>
      <c r="L1048" s="107">
        <f t="shared" si="102"/>
        <v>0</v>
      </c>
      <c r="M1048" s="107"/>
      <c r="N1048" s="107"/>
      <c r="O1048" s="107">
        <f t="shared" si="98"/>
        <v>3872800</v>
      </c>
      <c r="P1048" s="107">
        <v>3872800</v>
      </c>
      <c r="Q1048" s="107"/>
      <c r="R1048" s="107">
        <f t="shared" si="99"/>
        <v>0</v>
      </c>
      <c r="S1048" s="107"/>
      <c r="T1048" s="107"/>
      <c r="U1048" s="107">
        <f t="shared" si="100"/>
        <v>0</v>
      </c>
      <c r="V1048" s="107"/>
      <c r="W1048" s="107"/>
      <c r="X1048" s="107">
        <f t="shared" si="101"/>
        <v>0</v>
      </c>
      <c r="Y1048" s="107"/>
      <c r="Z1048" s="107"/>
      <c r="AA1048" s="108">
        <f>C1048+I1048-L1048-O1048-U1048-X1048-R1048</f>
        <v>4.6566128730773926E-10</v>
      </c>
      <c r="AB1048" s="7">
        <v>45586</v>
      </c>
    </row>
    <row r="1049" spans="1:28" ht="15.75" hidden="1" customHeight="1" x14ac:dyDescent="0.25">
      <c r="A1049" s="24">
        <v>45586</v>
      </c>
      <c r="B1049" s="25" t="s">
        <v>140</v>
      </c>
      <c r="C1049" s="25"/>
      <c r="D1049" s="25" t="s">
        <v>52</v>
      </c>
      <c r="E1049" s="25" t="s">
        <v>115</v>
      </c>
      <c r="F1049" s="25">
        <v>13.7</v>
      </c>
      <c r="G1049" s="25" t="s">
        <v>39</v>
      </c>
      <c r="H1049" s="25">
        <v>47000</v>
      </c>
      <c r="I1049" s="25">
        <f t="shared" si="97"/>
        <v>643900</v>
      </c>
      <c r="J1049" s="31" t="s">
        <v>312</v>
      </c>
      <c r="K1049" s="117" t="s">
        <v>2069</v>
      </c>
      <c r="L1049" s="107">
        <f t="shared" si="102"/>
        <v>0</v>
      </c>
      <c r="M1049" s="107"/>
      <c r="N1049" s="107"/>
      <c r="O1049" s="107">
        <f t="shared" si="98"/>
        <v>643900</v>
      </c>
      <c r="P1049" s="107">
        <v>643900</v>
      </c>
      <c r="Q1049" s="107"/>
      <c r="R1049" s="107">
        <f t="shared" si="99"/>
        <v>0</v>
      </c>
      <c r="S1049" s="107"/>
      <c r="T1049" s="107"/>
      <c r="U1049" s="107">
        <f t="shared" si="100"/>
        <v>0</v>
      </c>
      <c r="V1049" s="107"/>
      <c r="W1049" s="107"/>
      <c r="X1049" s="107">
        <f t="shared" si="101"/>
        <v>0</v>
      </c>
      <c r="Y1049" s="107"/>
      <c r="Z1049" s="107"/>
      <c r="AA1049" s="108">
        <f>C1049+I1049-L1049-O1049-U1049-X1049-R1049</f>
        <v>0</v>
      </c>
      <c r="AB1049" s="7">
        <v>45586</v>
      </c>
    </row>
    <row r="1050" spans="1:28" ht="15.75" hidden="1" customHeight="1" x14ac:dyDescent="0.25">
      <c r="A1050" s="24">
        <v>45586</v>
      </c>
      <c r="B1050" s="25" t="s">
        <v>140</v>
      </c>
      <c r="C1050" s="25"/>
      <c r="D1050" s="25" t="s">
        <v>52</v>
      </c>
      <c r="E1050" s="25" t="s">
        <v>53</v>
      </c>
      <c r="F1050" s="25">
        <v>5</v>
      </c>
      <c r="G1050" s="25" t="s">
        <v>23</v>
      </c>
      <c r="H1050" s="25">
        <v>400000</v>
      </c>
      <c r="I1050" s="25">
        <f t="shared" si="97"/>
        <v>2000000</v>
      </c>
      <c r="J1050" s="31" t="s">
        <v>312</v>
      </c>
      <c r="K1050" s="117" t="s">
        <v>2069</v>
      </c>
      <c r="L1050" s="107">
        <f t="shared" si="102"/>
        <v>0</v>
      </c>
      <c r="M1050" s="107"/>
      <c r="N1050" s="107"/>
      <c r="O1050" s="107">
        <f t="shared" si="98"/>
        <v>2000000</v>
      </c>
      <c r="P1050" s="107">
        <v>2000000</v>
      </c>
      <c r="Q1050" s="107"/>
      <c r="R1050" s="107">
        <f t="shared" si="99"/>
        <v>0</v>
      </c>
      <c r="S1050" s="107"/>
      <c r="T1050" s="107"/>
      <c r="U1050" s="107">
        <f t="shared" si="100"/>
        <v>0</v>
      </c>
      <c r="V1050" s="107"/>
      <c r="W1050" s="107"/>
      <c r="X1050" s="107">
        <f t="shared" si="101"/>
        <v>0</v>
      </c>
      <c r="Y1050" s="107"/>
      <c r="Z1050" s="107"/>
      <c r="AA1050" s="108">
        <f>C1050+I1050-L1050-O1050-U1050-X1050-R1050</f>
        <v>0</v>
      </c>
      <c r="AB1050" s="7">
        <v>45586</v>
      </c>
    </row>
    <row r="1051" spans="1:28" ht="15.75" hidden="1" customHeight="1" x14ac:dyDescent="0.25">
      <c r="A1051" s="24">
        <v>45586</v>
      </c>
      <c r="B1051" s="25" t="s">
        <v>379</v>
      </c>
      <c r="C1051" s="25"/>
      <c r="D1051" s="25" t="s">
        <v>52</v>
      </c>
      <c r="E1051" s="25" t="s">
        <v>208</v>
      </c>
      <c r="F1051" s="25">
        <v>3000</v>
      </c>
      <c r="G1051" s="25" t="s">
        <v>34</v>
      </c>
      <c r="H1051" s="25">
        <v>700</v>
      </c>
      <c r="I1051" s="25">
        <f t="shared" si="97"/>
        <v>2100000</v>
      </c>
      <c r="J1051" s="31" t="s">
        <v>324</v>
      </c>
      <c r="K1051" s="117"/>
      <c r="L1051" s="107">
        <f t="shared" si="102"/>
        <v>0</v>
      </c>
      <c r="M1051" s="107"/>
      <c r="N1051" s="107"/>
      <c r="O1051" s="107">
        <f t="shared" si="98"/>
        <v>0</v>
      </c>
      <c r="P1051" s="107"/>
      <c r="Q1051" s="107"/>
      <c r="R1051" s="107">
        <f t="shared" si="99"/>
        <v>0</v>
      </c>
      <c r="S1051" s="107"/>
      <c r="T1051" s="107"/>
      <c r="U1051" s="107">
        <f t="shared" si="100"/>
        <v>2100000</v>
      </c>
      <c r="V1051" s="107">
        <v>2100000</v>
      </c>
      <c r="W1051" s="107"/>
      <c r="X1051" s="107">
        <f t="shared" si="101"/>
        <v>0</v>
      </c>
      <c r="Y1051" s="107"/>
      <c r="Z1051" s="107"/>
      <c r="AA1051" s="108">
        <f>C1051+I1051-L1051-O1051-U1051-X1051-R1051</f>
        <v>0</v>
      </c>
      <c r="AB1051" s="7">
        <v>45584</v>
      </c>
    </row>
    <row r="1052" spans="1:28" ht="15.75" hidden="1" customHeight="1" x14ac:dyDescent="0.25">
      <c r="A1052" s="24">
        <v>45586</v>
      </c>
      <c r="B1052" s="25" t="s">
        <v>676</v>
      </c>
      <c r="C1052" s="25"/>
      <c r="D1052" s="25" t="s">
        <v>52</v>
      </c>
      <c r="E1052" s="25" t="s">
        <v>566</v>
      </c>
      <c r="F1052" s="25">
        <v>1</v>
      </c>
      <c r="G1052" s="25" t="s">
        <v>303</v>
      </c>
      <c r="H1052" s="25">
        <v>1200000</v>
      </c>
      <c r="I1052" s="25">
        <f t="shared" si="97"/>
        <v>1200000</v>
      </c>
      <c r="J1052" s="31" t="s">
        <v>312</v>
      </c>
      <c r="K1052" s="117"/>
      <c r="L1052" s="107">
        <f t="shared" si="102"/>
        <v>0</v>
      </c>
      <c r="M1052" s="107"/>
      <c r="N1052" s="107"/>
      <c r="O1052" s="107">
        <f t="shared" si="98"/>
        <v>1200000</v>
      </c>
      <c r="P1052" s="107">
        <v>1200000</v>
      </c>
      <c r="Q1052" s="107"/>
      <c r="R1052" s="107">
        <f t="shared" si="99"/>
        <v>0</v>
      </c>
      <c r="S1052" s="107"/>
      <c r="T1052" s="107"/>
      <c r="U1052" s="107">
        <f t="shared" si="100"/>
        <v>0</v>
      </c>
      <c r="V1052" s="107"/>
      <c r="W1052" s="107"/>
      <c r="X1052" s="107">
        <f t="shared" si="101"/>
        <v>0</v>
      </c>
      <c r="Y1052" s="107"/>
      <c r="Z1052" s="107"/>
      <c r="AA1052" s="108">
        <f>C1052+I1052-L1052-O1052-U1052-X1052-R1052</f>
        <v>0</v>
      </c>
      <c r="AB1052" s="7">
        <v>45586</v>
      </c>
    </row>
    <row r="1053" spans="1:28" ht="15.75" hidden="1" customHeight="1" x14ac:dyDescent="0.25">
      <c r="A1053" s="24">
        <v>45586</v>
      </c>
      <c r="B1053" s="25" t="s">
        <v>501</v>
      </c>
      <c r="C1053" s="25"/>
      <c r="D1053" s="25" t="s">
        <v>46</v>
      </c>
      <c r="E1053" s="25" t="s">
        <v>58</v>
      </c>
      <c r="F1053" s="25">
        <v>200</v>
      </c>
      <c r="G1053" s="25" t="s">
        <v>34</v>
      </c>
      <c r="H1053" s="25">
        <v>2000</v>
      </c>
      <c r="I1053" s="25">
        <f t="shared" si="97"/>
        <v>400000</v>
      </c>
      <c r="J1053" s="31" t="s">
        <v>324</v>
      </c>
      <c r="K1053" s="117"/>
      <c r="L1053" s="107">
        <f t="shared" si="102"/>
        <v>0</v>
      </c>
      <c r="M1053" s="107"/>
      <c r="N1053" s="107"/>
      <c r="O1053" s="107">
        <f t="shared" si="98"/>
        <v>0</v>
      </c>
      <c r="P1053" s="107"/>
      <c r="Q1053" s="107"/>
      <c r="R1053" s="107">
        <f t="shared" si="99"/>
        <v>0</v>
      </c>
      <c r="S1053" s="107"/>
      <c r="T1053" s="107"/>
      <c r="U1053" s="107">
        <f t="shared" si="100"/>
        <v>400000</v>
      </c>
      <c r="V1053" s="107">
        <v>400000</v>
      </c>
      <c r="W1053" s="107"/>
      <c r="X1053" s="107">
        <f t="shared" si="101"/>
        <v>0</v>
      </c>
      <c r="Y1053" s="107"/>
      <c r="Z1053" s="107"/>
      <c r="AA1053" s="108">
        <f>C1053+I1053-L1053-O1053-U1053-X1053-R1053</f>
        <v>0</v>
      </c>
      <c r="AB1053" s="7">
        <v>45586</v>
      </c>
    </row>
    <row r="1054" spans="1:28" ht="15.75" hidden="1" customHeight="1" x14ac:dyDescent="0.25">
      <c r="A1054" s="24">
        <v>45586</v>
      </c>
      <c r="B1054" s="25" t="s">
        <v>422</v>
      </c>
      <c r="C1054" s="25"/>
      <c r="D1054" s="25" t="s">
        <v>46</v>
      </c>
      <c r="E1054" s="25" t="s">
        <v>108</v>
      </c>
      <c r="F1054" s="25">
        <v>800</v>
      </c>
      <c r="G1054" s="25" t="s">
        <v>34</v>
      </c>
      <c r="H1054" s="25">
        <v>2000</v>
      </c>
      <c r="I1054" s="25">
        <f t="shared" si="97"/>
        <v>1600000</v>
      </c>
      <c r="J1054" s="38" t="s">
        <v>24</v>
      </c>
      <c r="K1054" s="117"/>
      <c r="L1054" s="107">
        <f t="shared" si="102"/>
        <v>0</v>
      </c>
      <c r="M1054" s="107"/>
      <c r="N1054" s="107"/>
      <c r="O1054" s="107">
        <f t="shared" si="98"/>
        <v>0</v>
      </c>
      <c r="P1054" s="107"/>
      <c r="Q1054" s="107"/>
      <c r="R1054" s="107">
        <f t="shared" si="99"/>
        <v>0</v>
      </c>
      <c r="S1054" s="107"/>
      <c r="T1054" s="107"/>
      <c r="U1054" s="107">
        <f t="shared" si="100"/>
        <v>1300000</v>
      </c>
      <c r="V1054" s="107">
        <v>1300000</v>
      </c>
      <c r="W1054" s="107"/>
      <c r="X1054" s="107">
        <f t="shared" si="101"/>
        <v>0</v>
      </c>
      <c r="Y1054" s="107"/>
      <c r="Z1054" s="107"/>
      <c r="AA1054" s="108">
        <f>C1054+I1054-L1054-O1054-U1054-X1054-R1054</f>
        <v>300000</v>
      </c>
      <c r="AB1054" s="7">
        <v>45587</v>
      </c>
    </row>
    <row r="1055" spans="1:28" ht="15.75" hidden="1" customHeight="1" x14ac:dyDescent="0.25">
      <c r="A1055" s="29">
        <v>45586</v>
      </c>
      <c r="B1055" s="27" t="s">
        <v>198</v>
      </c>
      <c r="C1055" s="27"/>
      <c r="D1055" s="27" t="s">
        <v>46</v>
      </c>
      <c r="E1055" s="27" t="s">
        <v>189</v>
      </c>
      <c r="F1055" s="27">
        <v>1</v>
      </c>
      <c r="G1055" s="27" t="s">
        <v>23</v>
      </c>
      <c r="H1055" s="27">
        <v>400000</v>
      </c>
      <c r="I1055" s="27">
        <f t="shared" si="97"/>
        <v>400000</v>
      </c>
      <c r="J1055" s="32" t="s">
        <v>324</v>
      </c>
      <c r="K1055" s="142"/>
      <c r="L1055" s="136">
        <f t="shared" si="102"/>
        <v>0</v>
      </c>
      <c r="M1055" s="136"/>
      <c r="N1055" s="136"/>
      <c r="O1055" s="136">
        <f t="shared" si="98"/>
        <v>0</v>
      </c>
      <c r="P1055" s="136"/>
      <c r="Q1055" s="136"/>
      <c r="R1055" s="136">
        <f t="shared" si="99"/>
        <v>0</v>
      </c>
      <c r="S1055" s="136"/>
      <c r="T1055" s="136"/>
      <c r="U1055" s="136">
        <f t="shared" si="100"/>
        <v>400000</v>
      </c>
      <c r="V1055" s="136">
        <v>400000</v>
      </c>
      <c r="W1055" s="136"/>
      <c r="X1055" s="136">
        <f t="shared" si="101"/>
        <v>0</v>
      </c>
      <c r="Y1055" s="136"/>
      <c r="Z1055" s="136"/>
      <c r="AA1055" s="137">
        <f>C1055+I1055-L1055-O1055-U1055-X1055-R1055</f>
        <v>0</v>
      </c>
      <c r="AB1055" s="138">
        <v>45586</v>
      </c>
    </row>
    <row r="1056" spans="1:28" ht="15.75" hidden="1" customHeight="1" x14ac:dyDescent="0.25">
      <c r="A1056" s="24">
        <v>45586</v>
      </c>
      <c r="B1056" s="25" t="s">
        <v>452</v>
      </c>
      <c r="C1056" s="25"/>
      <c r="D1056" s="25" t="s">
        <v>52</v>
      </c>
      <c r="E1056" s="25" t="s">
        <v>298</v>
      </c>
      <c r="F1056" s="25">
        <v>600</v>
      </c>
      <c r="G1056" s="25" t="s">
        <v>34</v>
      </c>
      <c r="H1056" s="25">
        <v>4000</v>
      </c>
      <c r="I1056" s="25">
        <f t="shared" si="97"/>
        <v>2400000</v>
      </c>
      <c r="J1056" s="31" t="s">
        <v>312</v>
      </c>
      <c r="K1056" s="117"/>
      <c r="L1056" s="107">
        <f t="shared" si="102"/>
        <v>0</v>
      </c>
      <c r="M1056" s="107"/>
      <c r="N1056" s="107"/>
      <c r="O1056" s="107">
        <f t="shared" si="98"/>
        <v>2400000</v>
      </c>
      <c r="P1056" s="107">
        <v>2400000</v>
      </c>
      <c r="Q1056" s="107"/>
      <c r="R1056" s="107">
        <f t="shared" si="99"/>
        <v>0</v>
      </c>
      <c r="S1056" s="107"/>
      <c r="T1056" s="107"/>
      <c r="U1056" s="107">
        <f t="shared" si="100"/>
        <v>0</v>
      </c>
      <c r="V1056" s="107"/>
      <c r="W1056" s="107"/>
      <c r="X1056" s="107">
        <f t="shared" si="101"/>
        <v>0</v>
      </c>
      <c r="Y1056" s="107"/>
      <c r="Z1056" s="107"/>
      <c r="AA1056" s="108">
        <f>C1056+I1056-L1056-O1056-U1056-X1056-R1056</f>
        <v>0</v>
      </c>
      <c r="AB1056" s="7">
        <v>45586</v>
      </c>
    </row>
    <row r="1057" spans="1:28" ht="15.75" hidden="1" customHeight="1" x14ac:dyDescent="0.25">
      <c r="A1057" s="24">
        <v>45586</v>
      </c>
      <c r="B1057" s="25" t="s">
        <v>789</v>
      </c>
      <c r="C1057" s="25"/>
      <c r="D1057" s="25" t="s">
        <v>46</v>
      </c>
      <c r="E1057" s="25" t="s">
        <v>216</v>
      </c>
      <c r="F1057" s="25">
        <v>5</v>
      </c>
      <c r="G1057" s="25" t="s">
        <v>27</v>
      </c>
      <c r="H1057" s="25">
        <v>45000</v>
      </c>
      <c r="I1057" s="25">
        <f t="shared" si="97"/>
        <v>225000</v>
      </c>
      <c r="J1057" s="31" t="s">
        <v>324</v>
      </c>
      <c r="K1057" s="117"/>
      <c r="L1057" s="107">
        <f t="shared" si="102"/>
        <v>0</v>
      </c>
      <c r="M1057" s="107"/>
      <c r="N1057" s="107"/>
      <c r="O1057" s="107">
        <f t="shared" si="98"/>
        <v>0</v>
      </c>
      <c r="P1057" s="107"/>
      <c r="Q1057" s="107"/>
      <c r="R1057" s="107">
        <f t="shared" si="99"/>
        <v>0</v>
      </c>
      <c r="S1057" s="107"/>
      <c r="T1057" s="107"/>
      <c r="U1057" s="107">
        <f t="shared" si="100"/>
        <v>225000</v>
      </c>
      <c r="V1057" s="107">
        <v>225000</v>
      </c>
      <c r="W1057" s="107"/>
      <c r="X1057" s="107">
        <f t="shared" si="101"/>
        <v>0</v>
      </c>
      <c r="Y1057" s="107"/>
      <c r="Z1057" s="107"/>
      <c r="AA1057" s="108">
        <f>C1057+I1057-L1057-O1057-U1057-X1057-R1057</f>
        <v>0</v>
      </c>
      <c r="AB1057" s="7">
        <v>45586</v>
      </c>
    </row>
    <row r="1058" spans="1:28" ht="15.75" hidden="1" customHeight="1" x14ac:dyDescent="0.25">
      <c r="A1058" s="24">
        <v>45586</v>
      </c>
      <c r="B1058" s="25" t="s">
        <v>789</v>
      </c>
      <c r="C1058" s="25"/>
      <c r="D1058" s="25" t="s">
        <v>46</v>
      </c>
      <c r="E1058" s="25" t="s">
        <v>284</v>
      </c>
      <c r="F1058" s="25">
        <v>4</v>
      </c>
      <c r="G1058" s="25" t="s">
        <v>27</v>
      </c>
      <c r="H1058" s="25">
        <v>75000</v>
      </c>
      <c r="I1058" s="25">
        <f t="shared" si="97"/>
        <v>300000</v>
      </c>
      <c r="J1058" s="31" t="s">
        <v>324</v>
      </c>
      <c r="K1058" s="117"/>
      <c r="L1058" s="107">
        <f t="shared" si="102"/>
        <v>0</v>
      </c>
      <c r="M1058" s="107"/>
      <c r="N1058" s="107"/>
      <c r="O1058" s="107">
        <f t="shared" si="98"/>
        <v>0</v>
      </c>
      <c r="P1058" s="107"/>
      <c r="Q1058" s="107"/>
      <c r="R1058" s="107">
        <f t="shared" si="99"/>
        <v>0</v>
      </c>
      <c r="S1058" s="107"/>
      <c r="T1058" s="107"/>
      <c r="U1058" s="107">
        <f t="shared" si="100"/>
        <v>300000</v>
      </c>
      <c r="V1058" s="107">
        <v>300000</v>
      </c>
      <c r="W1058" s="107"/>
      <c r="X1058" s="107">
        <f t="shared" si="101"/>
        <v>0</v>
      </c>
      <c r="Y1058" s="107"/>
      <c r="Z1058" s="107"/>
      <c r="AA1058" s="108">
        <f>C1058+I1058-L1058-O1058-U1058-X1058-R1058</f>
        <v>0</v>
      </c>
      <c r="AB1058" s="7">
        <v>45586</v>
      </c>
    </row>
    <row r="1059" spans="1:28" ht="15.75" hidden="1" customHeight="1" x14ac:dyDescent="0.25">
      <c r="A1059" s="24">
        <v>45586</v>
      </c>
      <c r="B1059" s="25" t="s">
        <v>789</v>
      </c>
      <c r="C1059" s="25"/>
      <c r="D1059" s="25" t="s">
        <v>46</v>
      </c>
      <c r="E1059" s="25" t="s">
        <v>227</v>
      </c>
      <c r="F1059" s="25">
        <v>4</v>
      </c>
      <c r="G1059" s="25" t="s">
        <v>27</v>
      </c>
      <c r="H1059" s="25">
        <v>95000</v>
      </c>
      <c r="I1059" s="25">
        <f t="shared" si="97"/>
        <v>380000</v>
      </c>
      <c r="J1059" s="31" t="s">
        <v>324</v>
      </c>
      <c r="K1059" s="117"/>
      <c r="L1059" s="107">
        <f t="shared" si="102"/>
        <v>0</v>
      </c>
      <c r="M1059" s="107"/>
      <c r="N1059" s="107"/>
      <c r="O1059" s="107">
        <f t="shared" si="98"/>
        <v>0</v>
      </c>
      <c r="P1059" s="107"/>
      <c r="Q1059" s="107"/>
      <c r="R1059" s="107">
        <f t="shared" si="99"/>
        <v>0</v>
      </c>
      <c r="S1059" s="107"/>
      <c r="T1059" s="107"/>
      <c r="U1059" s="107">
        <f t="shared" si="100"/>
        <v>380000</v>
      </c>
      <c r="V1059" s="107">
        <v>380000</v>
      </c>
      <c r="W1059" s="107"/>
      <c r="X1059" s="107">
        <f t="shared" si="101"/>
        <v>0</v>
      </c>
      <c r="Y1059" s="107"/>
      <c r="Z1059" s="107"/>
      <c r="AA1059" s="108">
        <f>C1059+I1059-L1059-O1059-U1059-X1059-R1059</f>
        <v>0</v>
      </c>
      <c r="AB1059" s="7">
        <v>45586</v>
      </c>
    </row>
    <row r="1060" spans="1:28" ht="15.75" hidden="1" customHeight="1" x14ac:dyDescent="0.25">
      <c r="A1060" s="24">
        <v>45586</v>
      </c>
      <c r="B1060" s="25" t="s">
        <v>789</v>
      </c>
      <c r="C1060" s="25"/>
      <c r="D1060" s="25" t="s">
        <v>46</v>
      </c>
      <c r="E1060" s="25" t="s">
        <v>448</v>
      </c>
      <c r="F1060" s="25">
        <v>3</v>
      </c>
      <c r="G1060" s="25" t="s">
        <v>27</v>
      </c>
      <c r="H1060" s="25">
        <v>115000</v>
      </c>
      <c r="I1060" s="25">
        <f t="shared" si="97"/>
        <v>345000</v>
      </c>
      <c r="J1060" s="31" t="s">
        <v>324</v>
      </c>
      <c r="K1060" s="117"/>
      <c r="L1060" s="107">
        <f t="shared" si="102"/>
        <v>0</v>
      </c>
      <c r="M1060" s="107"/>
      <c r="N1060" s="107"/>
      <c r="O1060" s="107">
        <f t="shared" si="98"/>
        <v>0</v>
      </c>
      <c r="P1060" s="107"/>
      <c r="Q1060" s="107"/>
      <c r="R1060" s="107">
        <f t="shared" si="99"/>
        <v>0</v>
      </c>
      <c r="S1060" s="107"/>
      <c r="T1060" s="107"/>
      <c r="U1060" s="107">
        <f t="shared" si="100"/>
        <v>345000</v>
      </c>
      <c r="V1060" s="107">
        <v>345000</v>
      </c>
      <c r="W1060" s="107"/>
      <c r="X1060" s="107">
        <f t="shared" si="101"/>
        <v>0</v>
      </c>
      <c r="Y1060" s="107"/>
      <c r="Z1060" s="107"/>
      <c r="AA1060" s="108">
        <f>C1060+I1060-L1060-O1060-U1060-X1060-R1060</f>
        <v>0</v>
      </c>
      <c r="AB1060" s="7">
        <v>45586</v>
      </c>
    </row>
    <row r="1061" spans="1:28" ht="15.75" hidden="1" customHeight="1" x14ac:dyDescent="0.25">
      <c r="A1061" s="24">
        <v>45586</v>
      </c>
      <c r="B1061" s="25" t="s">
        <v>203</v>
      </c>
      <c r="C1061" s="25"/>
      <c r="D1061" s="25" t="s">
        <v>46</v>
      </c>
      <c r="E1061" s="25" t="s">
        <v>1320</v>
      </c>
      <c r="F1061" s="25">
        <v>3</v>
      </c>
      <c r="G1061" s="25" t="s">
        <v>39</v>
      </c>
      <c r="H1061" s="25">
        <v>280000</v>
      </c>
      <c r="I1061" s="25">
        <f t="shared" si="97"/>
        <v>840000</v>
      </c>
      <c r="J1061" s="26" t="s">
        <v>28</v>
      </c>
      <c r="K1061" s="117"/>
      <c r="L1061" s="107">
        <f t="shared" si="102"/>
        <v>0</v>
      </c>
      <c r="M1061" s="107"/>
      <c r="N1061" s="107"/>
      <c r="O1061" s="107">
        <f t="shared" si="98"/>
        <v>0</v>
      </c>
      <c r="P1061" s="107"/>
      <c r="Q1061" s="107"/>
      <c r="R1061" s="107">
        <f t="shared" si="99"/>
        <v>0</v>
      </c>
      <c r="S1061" s="107"/>
      <c r="T1061" s="107"/>
      <c r="U1061" s="107">
        <f t="shared" si="100"/>
        <v>0</v>
      </c>
      <c r="V1061" s="107"/>
      <c r="W1061" s="107"/>
      <c r="X1061" s="107">
        <f t="shared" si="101"/>
        <v>0</v>
      </c>
      <c r="Y1061" s="107"/>
      <c r="Z1061" s="107"/>
      <c r="AA1061" s="108">
        <f>C1061+I1061-L1061-O1061-U1061-X1061-R1061</f>
        <v>840000</v>
      </c>
      <c r="AB1061" s="7"/>
    </row>
    <row r="1062" spans="1:28" ht="15.75" hidden="1" customHeight="1" x14ac:dyDescent="0.25">
      <c r="A1062" s="24">
        <v>45586</v>
      </c>
      <c r="B1062" s="25" t="s">
        <v>203</v>
      </c>
      <c r="C1062" s="25"/>
      <c r="D1062" s="25" t="s">
        <v>46</v>
      </c>
      <c r="E1062" s="25" t="s">
        <v>2011</v>
      </c>
      <c r="F1062" s="25">
        <v>1</v>
      </c>
      <c r="G1062" s="25" t="s">
        <v>39</v>
      </c>
      <c r="H1062" s="25">
        <v>165000</v>
      </c>
      <c r="I1062" s="25">
        <f t="shared" si="97"/>
        <v>165000</v>
      </c>
      <c r="J1062" s="26" t="s">
        <v>28</v>
      </c>
      <c r="K1062" s="117"/>
      <c r="L1062" s="107">
        <f t="shared" si="102"/>
        <v>0</v>
      </c>
      <c r="M1062" s="107"/>
      <c r="N1062" s="107"/>
      <c r="O1062" s="107">
        <f t="shared" si="98"/>
        <v>0</v>
      </c>
      <c r="P1062" s="107"/>
      <c r="Q1062" s="107"/>
      <c r="R1062" s="107">
        <f t="shared" si="99"/>
        <v>0</v>
      </c>
      <c r="S1062" s="107"/>
      <c r="T1062" s="107"/>
      <c r="U1062" s="107">
        <f t="shared" si="100"/>
        <v>0</v>
      </c>
      <c r="V1062" s="107"/>
      <c r="W1062" s="107"/>
      <c r="X1062" s="107">
        <f t="shared" si="101"/>
        <v>0</v>
      </c>
      <c r="Y1062" s="107"/>
      <c r="Z1062" s="107"/>
      <c r="AA1062" s="108">
        <f>C1062+I1062-L1062-O1062-U1062-X1062-R1062</f>
        <v>165000</v>
      </c>
      <c r="AB1062" s="7"/>
    </row>
    <row r="1063" spans="1:28" ht="15.75" hidden="1" customHeight="1" x14ac:dyDescent="0.25">
      <c r="A1063" s="29">
        <v>45586</v>
      </c>
      <c r="B1063" s="27" t="s">
        <v>2063</v>
      </c>
      <c r="C1063" s="27"/>
      <c r="D1063" s="27" t="s">
        <v>52</v>
      </c>
      <c r="E1063" s="27" t="s">
        <v>298</v>
      </c>
      <c r="F1063" s="27">
        <v>100</v>
      </c>
      <c r="G1063" s="27" t="s">
        <v>34</v>
      </c>
      <c r="H1063" s="27">
        <v>4000</v>
      </c>
      <c r="I1063" s="27">
        <f t="shared" si="97"/>
        <v>400000</v>
      </c>
      <c r="J1063" s="32" t="s">
        <v>324</v>
      </c>
      <c r="K1063" s="142"/>
      <c r="L1063" s="136">
        <f t="shared" si="102"/>
        <v>0</v>
      </c>
      <c r="M1063" s="136"/>
      <c r="N1063" s="136"/>
      <c r="O1063" s="136">
        <f t="shared" si="98"/>
        <v>0</v>
      </c>
      <c r="P1063" s="136"/>
      <c r="Q1063" s="136"/>
      <c r="R1063" s="136">
        <f t="shared" si="99"/>
        <v>0</v>
      </c>
      <c r="S1063" s="136"/>
      <c r="T1063" s="136"/>
      <c r="U1063" s="136">
        <f t="shared" si="100"/>
        <v>400000</v>
      </c>
      <c r="V1063" s="136">
        <v>400000</v>
      </c>
      <c r="W1063" s="136"/>
      <c r="X1063" s="136">
        <f t="shared" si="101"/>
        <v>0</v>
      </c>
      <c r="Y1063" s="136"/>
      <c r="Z1063" s="136"/>
      <c r="AA1063" s="137">
        <f>C1063+I1063-L1063-O1063-U1063-X1063-R1063</f>
        <v>0</v>
      </c>
      <c r="AB1063" s="138">
        <v>45586</v>
      </c>
    </row>
    <row r="1064" spans="1:28" ht="15.75" hidden="1" customHeight="1" x14ac:dyDescent="0.25">
      <c r="A1064" s="24">
        <v>45586</v>
      </c>
      <c r="B1064" s="25" t="s">
        <v>1024</v>
      </c>
      <c r="C1064" s="25"/>
      <c r="D1064" s="25" t="s">
        <v>46</v>
      </c>
      <c r="E1064" s="25" t="s">
        <v>232</v>
      </c>
      <c r="F1064" s="25">
        <v>25</v>
      </c>
      <c r="G1064" s="25" t="s">
        <v>39</v>
      </c>
      <c r="H1064" s="25">
        <v>125000</v>
      </c>
      <c r="I1064" s="25">
        <f t="shared" si="97"/>
        <v>3125000</v>
      </c>
      <c r="J1064" s="31" t="s">
        <v>312</v>
      </c>
      <c r="K1064" s="117"/>
      <c r="L1064" s="107">
        <f t="shared" si="102"/>
        <v>0</v>
      </c>
      <c r="M1064" s="107"/>
      <c r="N1064" s="107"/>
      <c r="O1064" s="107">
        <f t="shared" si="98"/>
        <v>0</v>
      </c>
      <c r="P1064" s="107"/>
      <c r="Q1064" s="107"/>
      <c r="R1064" s="107">
        <f t="shared" si="99"/>
        <v>3125000</v>
      </c>
      <c r="S1064" s="107">
        <v>3125000</v>
      </c>
      <c r="T1064" s="107"/>
      <c r="U1064" s="107">
        <f t="shared" si="100"/>
        <v>0</v>
      </c>
      <c r="V1064" s="107"/>
      <c r="W1064" s="107"/>
      <c r="X1064" s="107">
        <f t="shared" si="101"/>
        <v>0</v>
      </c>
      <c r="Y1064" s="107"/>
      <c r="Z1064" s="107"/>
      <c r="AA1064" s="108">
        <f>C1064+I1064-L1064-O1064-U1064-X1064-R1064</f>
        <v>0</v>
      </c>
      <c r="AB1064" s="7">
        <v>45586</v>
      </c>
    </row>
    <row r="1065" spans="1:28" ht="15.75" hidden="1" customHeight="1" x14ac:dyDescent="0.25">
      <c r="A1065" s="24">
        <v>45586</v>
      </c>
      <c r="B1065" s="25" t="s">
        <v>311</v>
      </c>
      <c r="C1065" s="25"/>
      <c r="D1065" s="25" t="s">
        <v>46</v>
      </c>
      <c r="E1065" s="25" t="s">
        <v>204</v>
      </c>
      <c r="F1065" s="25">
        <v>1000</v>
      </c>
      <c r="G1065" s="25" t="s">
        <v>34</v>
      </c>
      <c r="H1065" s="25">
        <v>1120</v>
      </c>
      <c r="I1065" s="25">
        <f t="shared" si="97"/>
        <v>1120000</v>
      </c>
      <c r="J1065" s="31" t="s">
        <v>324</v>
      </c>
      <c r="K1065" s="117"/>
      <c r="L1065" s="107">
        <f t="shared" si="102"/>
        <v>1120000</v>
      </c>
      <c r="M1065" s="107">
        <v>1120000</v>
      </c>
      <c r="N1065" s="107"/>
      <c r="O1065" s="107">
        <f t="shared" si="98"/>
        <v>0</v>
      </c>
      <c r="P1065" s="107"/>
      <c r="Q1065" s="107"/>
      <c r="R1065" s="107">
        <f t="shared" si="99"/>
        <v>0</v>
      </c>
      <c r="S1065" s="107"/>
      <c r="T1065" s="107"/>
      <c r="U1065" s="107">
        <f t="shared" si="100"/>
        <v>0</v>
      </c>
      <c r="V1065" s="107"/>
      <c r="W1065" s="107"/>
      <c r="X1065" s="107">
        <f t="shared" si="101"/>
        <v>0</v>
      </c>
      <c r="Y1065" s="107"/>
      <c r="Z1065" s="107"/>
      <c r="AA1065" s="108">
        <f>C1065+I1065-L1065-O1065-U1065-X1065-R1065</f>
        <v>0</v>
      </c>
      <c r="AB1065" s="7">
        <v>45586</v>
      </c>
    </row>
    <row r="1066" spans="1:28" ht="15.75" hidden="1" customHeight="1" x14ac:dyDescent="0.25">
      <c r="A1066" s="24">
        <v>45586</v>
      </c>
      <c r="B1066" s="25" t="s">
        <v>209</v>
      </c>
      <c r="C1066" s="25"/>
      <c r="D1066" s="25" t="s">
        <v>52</v>
      </c>
      <c r="E1066" s="25" t="s">
        <v>138</v>
      </c>
      <c r="F1066" s="25">
        <v>250</v>
      </c>
      <c r="G1066" s="25" t="s">
        <v>34</v>
      </c>
      <c r="H1066" s="25">
        <v>1390</v>
      </c>
      <c r="I1066" s="25">
        <f t="shared" si="97"/>
        <v>347500</v>
      </c>
      <c r="J1066" s="31" t="s">
        <v>312</v>
      </c>
      <c r="K1066" s="117"/>
      <c r="L1066" s="107">
        <f t="shared" si="102"/>
        <v>0</v>
      </c>
      <c r="M1066" s="107"/>
      <c r="N1066" s="107"/>
      <c r="O1066" s="107">
        <f t="shared" si="98"/>
        <v>0</v>
      </c>
      <c r="P1066" s="107"/>
      <c r="Q1066" s="107"/>
      <c r="R1066" s="107">
        <f t="shared" si="99"/>
        <v>347500</v>
      </c>
      <c r="S1066" s="107">
        <v>347500</v>
      </c>
      <c r="T1066" s="107"/>
      <c r="U1066" s="107">
        <f t="shared" si="100"/>
        <v>0</v>
      </c>
      <c r="V1066" s="107"/>
      <c r="W1066" s="107"/>
      <c r="X1066" s="107">
        <f t="shared" si="101"/>
        <v>0</v>
      </c>
      <c r="Y1066" s="107"/>
      <c r="Z1066" s="107"/>
      <c r="AA1066" s="108">
        <f>C1066+I1066-L1066-O1066-U1066-X1066-R1066</f>
        <v>0</v>
      </c>
      <c r="AB1066" s="7">
        <v>45586</v>
      </c>
    </row>
    <row r="1067" spans="1:28" ht="15.75" hidden="1" customHeight="1" x14ac:dyDescent="0.25">
      <c r="A1067" s="10"/>
      <c r="B1067" s="11" t="s">
        <v>131</v>
      </c>
      <c r="C1067" s="11">
        <v>-240000</v>
      </c>
      <c r="D1067" s="11"/>
      <c r="E1067" s="11"/>
      <c r="F1067" s="11"/>
      <c r="G1067" s="11"/>
      <c r="H1067" s="11"/>
      <c r="I1067" s="4">
        <f t="shared" si="97"/>
        <v>0</v>
      </c>
      <c r="J1067" s="12" t="s">
        <v>49</v>
      </c>
      <c r="K1067" s="4" t="s">
        <v>132</v>
      </c>
      <c r="L1067" s="107">
        <f t="shared" si="102"/>
        <v>0</v>
      </c>
      <c r="M1067" s="107"/>
      <c r="N1067" s="107"/>
      <c r="O1067" s="107">
        <f t="shared" si="98"/>
        <v>0</v>
      </c>
      <c r="P1067" s="107"/>
      <c r="Q1067" s="107"/>
      <c r="R1067" s="107">
        <f t="shared" si="99"/>
        <v>0</v>
      </c>
      <c r="S1067" s="107"/>
      <c r="T1067" s="107"/>
      <c r="U1067" s="107">
        <f t="shared" si="100"/>
        <v>0</v>
      </c>
      <c r="V1067" s="107"/>
      <c r="W1067" s="107"/>
      <c r="X1067" s="107">
        <f t="shared" si="101"/>
        <v>0</v>
      </c>
      <c r="Y1067" s="107"/>
      <c r="Z1067" s="107"/>
      <c r="AA1067" s="108">
        <f>C1067+I1067-L1067-O1067-U1067-X1067-R1067</f>
        <v>-240000</v>
      </c>
      <c r="AB1067" s="7"/>
    </row>
    <row r="1068" spans="1:28" ht="15.75" hidden="1" customHeight="1" x14ac:dyDescent="0.25">
      <c r="A1068" s="24"/>
      <c r="B1068" s="25" t="s">
        <v>1214</v>
      </c>
      <c r="C1068" s="25">
        <v>784000</v>
      </c>
      <c r="D1068" s="25" t="s">
        <v>52</v>
      </c>
      <c r="E1068" s="25"/>
      <c r="F1068" s="25"/>
      <c r="G1068" s="25" t="s">
        <v>39</v>
      </c>
      <c r="H1068" s="25"/>
      <c r="I1068" s="11">
        <f t="shared" si="97"/>
        <v>0</v>
      </c>
      <c r="J1068" s="31" t="s">
        <v>49</v>
      </c>
      <c r="K1068" s="11"/>
      <c r="L1068" s="107">
        <f t="shared" si="102"/>
        <v>0</v>
      </c>
      <c r="M1068" s="107"/>
      <c r="N1068" s="107"/>
      <c r="O1068" s="107">
        <f t="shared" si="98"/>
        <v>0</v>
      </c>
      <c r="P1068" s="107"/>
      <c r="Q1068" s="107"/>
      <c r="R1068" s="107">
        <f t="shared" si="99"/>
        <v>0</v>
      </c>
      <c r="S1068" s="107"/>
      <c r="T1068" s="107"/>
      <c r="U1068" s="107">
        <f t="shared" si="100"/>
        <v>0</v>
      </c>
      <c r="V1068" s="107"/>
      <c r="W1068" s="107"/>
      <c r="X1068" s="107">
        <f t="shared" si="101"/>
        <v>0</v>
      </c>
      <c r="Y1068" s="107"/>
      <c r="Z1068" s="107"/>
      <c r="AA1068" s="108">
        <f>C1068+I1068-L1068-O1068-U1068-X1068-R1068</f>
        <v>784000</v>
      </c>
      <c r="AB1068" s="7"/>
    </row>
    <row r="1069" spans="1:28" ht="15.75" hidden="1" customHeight="1" x14ac:dyDescent="0.25">
      <c r="A1069" s="139"/>
      <c r="B1069" s="19" t="s">
        <v>1619</v>
      </c>
      <c r="C1069" s="134">
        <v>10440000</v>
      </c>
      <c r="D1069" s="135"/>
      <c r="E1069" s="19"/>
      <c r="F1069" s="19"/>
      <c r="G1069" s="19"/>
      <c r="H1069" s="19"/>
      <c r="I1069" s="19"/>
      <c r="J1069" s="20" t="s">
        <v>1462</v>
      </c>
      <c r="K1069" s="19"/>
      <c r="L1069" s="136">
        <f t="shared" si="102"/>
        <v>0</v>
      </c>
      <c r="M1069" s="136"/>
      <c r="N1069" s="136"/>
      <c r="O1069" s="136">
        <f t="shared" si="98"/>
        <v>5000000</v>
      </c>
      <c r="P1069" s="136">
        <v>5000000</v>
      </c>
      <c r="Q1069" s="136"/>
      <c r="R1069" s="136">
        <f t="shared" si="99"/>
        <v>0</v>
      </c>
      <c r="S1069" s="136"/>
      <c r="T1069" s="136"/>
      <c r="U1069" s="136">
        <f t="shared" si="100"/>
        <v>0</v>
      </c>
      <c r="V1069" s="136"/>
      <c r="W1069" s="136"/>
      <c r="X1069" s="136">
        <f t="shared" si="101"/>
        <v>0</v>
      </c>
      <c r="Y1069" s="136"/>
      <c r="Z1069" s="136"/>
      <c r="AA1069" s="137">
        <f>C1069+I1069-L1069-O1069-U1069-X1069-R1069</f>
        <v>5440000</v>
      </c>
      <c r="AB1069" s="138">
        <v>45590</v>
      </c>
    </row>
    <row r="1070" spans="1:28" ht="15.75" hidden="1" customHeight="1" x14ac:dyDescent="0.25">
      <c r="A1070" s="24"/>
      <c r="B1070" s="25" t="s">
        <v>744</v>
      </c>
      <c r="C1070" s="25">
        <v>-66200</v>
      </c>
      <c r="D1070" s="25" t="s">
        <v>46</v>
      </c>
      <c r="E1070" s="25" t="s">
        <v>139</v>
      </c>
      <c r="F1070" s="25"/>
      <c r="G1070" s="25" t="s">
        <v>34</v>
      </c>
      <c r="H1070" s="25"/>
      <c r="I1070" s="11">
        <f>F1070*H1070</f>
        <v>0</v>
      </c>
      <c r="J1070" s="31" t="s">
        <v>49</v>
      </c>
      <c r="K1070" s="11"/>
      <c r="L1070" s="107">
        <f t="shared" si="102"/>
        <v>0</v>
      </c>
      <c r="M1070" s="107"/>
      <c r="N1070" s="107"/>
      <c r="O1070" s="107">
        <f t="shared" si="98"/>
        <v>0</v>
      </c>
      <c r="P1070" s="107"/>
      <c r="Q1070" s="107"/>
      <c r="R1070" s="107">
        <f t="shared" si="99"/>
        <v>0</v>
      </c>
      <c r="S1070" s="107"/>
      <c r="T1070" s="107"/>
      <c r="U1070" s="107">
        <f t="shared" si="100"/>
        <v>0</v>
      </c>
      <c r="V1070" s="107"/>
      <c r="W1070" s="107"/>
      <c r="X1070" s="107">
        <f t="shared" si="101"/>
        <v>0</v>
      </c>
      <c r="Y1070" s="107"/>
      <c r="Z1070" s="107"/>
      <c r="AA1070" s="108">
        <f>C1070+I1070-L1070-O1070-U1070-X1070-R1070</f>
        <v>-66200</v>
      </c>
      <c r="AB1070" s="7"/>
    </row>
    <row r="1071" spans="1:28" ht="15.75" hidden="1" customHeight="1" x14ac:dyDescent="0.25">
      <c r="A1071" s="10"/>
      <c r="B1071" s="11" t="s">
        <v>88</v>
      </c>
      <c r="C1071" s="11">
        <v>-312000</v>
      </c>
      <c r="D1071" s="11" t="s">
        <v>46</v>
      </c>
      <c r="E1071" s="11" t="s">
        <v>89</v>
      </c>
      <c r="F1071" s="11">
        <v>29.2</v>
      </c>
      <c r="G1071" s="11" t="s">
        <v>39</v>
      </c>
      <c r="H1071" s="11"/>
      <c r="I1071" s="4">
        <f>F1071*H1071</f>
        <v>0</v>
      </c>
      <c r="J1071" s="12" t="s">
        <v>49</v>
      </c>
      <c r="K1071" s="4"/>
      <c r="L1071" s="107">
        <f t="shared" si="102"/>
        <v>0</v>
      </c>
      <c r="M1071" s="107"/>
      <c r="N1071" s="107"/>
      <c r="O1071" s="107">
        <f t="shared" ref="O1071:O1134" si="103">P1071+Q1071</f>
        <v>0</v>
      </c>
      <c r="P1071" s="107"/>
      <c r="Q1071" s="107"/>
      <c r="R1071" s="107">
        <f t="shared" ref="R1071:R1134" si="104">S1071+T1071</f>
        <v>0</v>
      </c>
      <c r="S1071" s="107"/>
      <c r="T1071" s="107"/>
      <c r="U1071" s="107">
        <f t="shared" ref="U1071:U1134" si="105">V1071+W1071</f>
        <v>0</v>
      </c>
      <c r="V1071" s="107"/>
      <c r="W1071" s="107"/>
      <c r="X1071" s="107">
        <f t="shared" ref="X1071:X1134" si="106">Y1071+Z1071</f>
        <v>0</v>
      </c>
      <c r="Y1071" s="107"/>
      <c r="Z1071" s="107"/>
      <c r="AA1071" s="108">
        <f>C1071+I1071-L1071-O1071-U1071-X1071-R1071</f>
        <v>-312000</v>
      </c>
      <c r="AB1071" s="7"/>
    </row>
    <row r="1072" spans="1:28" ht="15.75" hidden="1" customHeight="1" x14ac:dyDescent="0.25">
      <c r="A1072" s="24"/>
      <c r="B1072" s="25" t="s">
        <v>140</v>
      </c>
      <c r="C1072" s="25"/>
      <c r="D1072" s="25" t="s">
        <v>52</v>
      </c>
      <c r="E1072" s="25"/>
      <c r="F1072" s="25"/>
      <c r="G1072" s="25" t="s">
        <v>34</v>
      </c>
      <c r="H1072" s="25"/>
      <c r="I1072" s="11">
        <f>F1072*H1072</f>
        <v>0</v>
      </c>
      <c r="J1072" s="31" t="s">
        <v>49</v>
      </c>
      <c r="K1072" s="117"/>
      <c r="L1072" s="107">
        <f t="shared" si="102"/>
        <v>0</v>
      </c>
      <c r="M1072" s="107"/>
      <c r="N1072" s="107"/>
      <c r="O1072" s="107">
        <f t="shared" si="103"/>
        <v>5475000</v>
      </c>
      <c r="P1072" s="107"/>
      <c r="Q1072" s="107">
        <v>5475000</v>
      </c>
      <c r="R1072" s="107">
        <f t="shared" si="104"/>
        <v>0</v>
      </c>
      <c r="S1072" s="107"/>
      <c r="T1072" s="107"/>
      <c r="U1072" s="107">
        <f t="shared" si="105"/>
        <v>0</v>
      </c>
      <c r="V1072" s="107"/>
      <c r="W1072" s="107"/>
      <c r="X1072" s="107">
        <f t="shared" si="106"/>
        <v>0</v>
      </c>
      <c r="Y1072" s="107"/>
      <c r="Z1072" s="107"/>
      <c r="AA1072" s="108">
        <f>C1072+I1072-L1072-O1072-U1072-X1072-R1072</f>
        <v>-5475000</v>
      </c>
      <c r="AB1072" s="7">
        <v>45582</v>
      </c>
    </row>
    <row r="1073" spans="1:28" ht="15.75" hidden="1" customHeight="1" x14ac:dyDescent="0.25">
      <c r="A1073" s="10"/>
      <c r="B1073" s="11" t="s">
        <v>84</v>
      </c>
      <c r="C1073" s="11">
        <v>-240000</v>
      </c>
      <c r="D1073" s="11" t="s">
        <v>46</v>
      </c>
      <c r="E1073" s="11" t="s">
        <v>85</v>
      </c>
      <c r="F1073" s="11">
        <v>307.39999999999998</v>
      </c>
      <c r="G1073" s="11" t="s">
        <v>39</v>
      </c>
      <c r="H1073" s="11"/>
      <c r="I1073" s="11">
        <v>0</v>
      </c>
      <c r="J1073" s="12" t="s">
        <v>49</v>
      </c>
      <c r="K1073" s="4"/>
      <c r="L1073" s="107">
        <f t="shared" si="102"/>
        <v>0</v>
      </c>
      <c r="M1073" s="107"/>
      <c r="N1073" s="107"/>
      <c r="O1073" s="107">
        <f t="shared" si="103"/>
        <v>0</v>
      </c>
      <c r="P1073" s="107"/>
      <c r="Q1073" s="107"/>
      <c r="R1073" s="107">
        <f t="shared" si="104"/>
        <v>0</v>
      </c>
      <c r="S1073" s="107"/>
      <c r="T1073" s="107"/>
      <c r="U1073" s="107">
        <f t="shared" si="105"/>
        <v>0</v>
      </c>
      <c r="V1073" s="107"/>
      <c r="W1073" s="107"/>
      <c r="X1073" s="107">
        <f t="shared" si="106"/>
        <v>0</v>
      </c>
      <c r="Y1073" s="107"/>
      <c r="Z1073" s="107"/>
      <c r="AA1073" s="108">
        <f>C1073+I1073-L1073-O1073-U1073-X1073-R1073</f>
        <v>-240000</v>
      </c>
      <c r="AB1073" s="7"/>
    </row>
    <row r="1074" spans="1:28" ht="15.75" hidden="1" customHeight="1" x14ac:dyDescent="0.25">
      <c r="A1074" s="24"/>
      <c r="B1074" s="25" t="s">
        <v>1724</v>
      </c>
      <c r="C1074" s="25">
        <v>-920000</v>
      </c>
      <c r="D1074" s="25" t="s">
        <v>52</v>
      </c>
      <c r="E1074" s="25"/>
      <c r="F1074" s="25"/>
      <c r="G1074" s="25" t="s">
        <v>34</v>
      </c>
      <c r="H1074" s="25"/>
      <c r="I1074" s="11">
        <f>F1074*H1074</f>
        <v>0</v>
      </c>
      <c r="J1074" s="31" t="s">
        <v>49</v>
      </c>
      <c r="K1074" s="11" t="s">
        <v>1725</v>
      </c>
      <c r="L1074" s="107">
        <f t="shared" si="102"/>
        <v>0</v>
      </c>
      <c r="M1074" s="107"/>
      <c r="N1074" s="107"/>
      <c r="O1074" s="107">
        <f t="shared" si="103"/>
        <v>0</v>
      </c>
      <c r="P1074" s="107"/>
      <c r="Q1074" s="107"/>
      <c r="R1074" s="107">
        <f t="shared" si="104"/>
        <v>0</v>
      </c>
      <c r="S1074" s="107"/>
      <c r="T1074" s="107"/>
      <c r="U1074" s="107">
        <f t="shared" si="105"/>
        <v>0</v>
      </c>
      <c r="V1074" s="107"/>
      <c r="W1074" s="107"/>
      <c r="X1074" s="107">
        <f t="shared" si="106"/>
        <v>0</v>
      </c>
      <c r="Y1074" s="107"/>
      <c r="Z1074" s="107"/>
      <c r="AA1074" s="108">
        <f>C1074+I1074-L1074-O1074-U1074-X1074-R1074</f>
        <v>-920000</v>
      </c>
      <c r="AB1074" s="7">
        <v>45523</v>
      </c>
    </row>
    <row r="1075" spans="1:28" ht="15.75" hidden="1" customHeight="1" x14ac:dyDescent="0.25">
      <c r="A1075" s="139"/>
      <c r="B1075" s="19" t="s">
        <v>1618</v>
      </c>
      <c r="C1075" s="134">
        <v>3628</v>
      </c>
      <c r="D1075" s="135"/>
      <c r="E1075" s="19"/>
      <c r="F1075" s="19"/>
      <c r="G1075" s="19"/>
      <c r="H1075" s="19"/>
      <c r="I1075" s="19"/>
      <c r="J1075" s="20" t="s">
        <v>1462</v>
      </c>
      <c r="K1075" s="19"/>
      <c r="L1075" s="136">
        <f t="shared" si="102"/>
        <v>0</v>
      </c>
      <c r="M1075" s="136"/>
      <c r="N1075" s="136"/>
      <c r="O1075" s="136">
        <f t="shared" si="103"/>
        <v>0</v>
      </c>
      <c r="P1075" s="136"/>
      <c r="Q1075" s="136"/>
      <c r="R1075" s="136">
        <f t="shared" si="104"/>
        <v>0</v>
      </c>
      <c r="S1075" s="136"/>
      <c r="T1075" s="136"/>
      <c r="U1075" s="136">
        <f t="shared" si="105"/>
        <v>0</v>
      </c>
      <c r="V1075" s="136"/>
      <c r="W1075" s="136"/>
      <c r="X1075" s="136">
        <f t="shared" si="106"/>
        <v>0</v>
      </c>
      <c r="Y1075" s="136"/>
      <c r="Z1075" s="136"/>
      <c r="AA1075" s="137">
        <f>C1075+I1075-L1075-O1075-U1075-X1075-R1075</f>
        <v>3628</v>
      </c>
      <c r="AB1075" s="138"/>
    </row>
    <row r="1076" spans="1:28" ht="15.75" hidden="1" customHeight="1" x14ac:dyDescent="0.25">
      <c r="A1076" s="10"/>
      <c r="B1076" s="11" t="s">
        <v>72</v>
      </c>
      <c r="C1076" s="11">
        <v>-2642000</v>
      </c>
      <c r="D1076" s="11" t="s">
        <v>46</v>
      </c>
      <c r="E1076" s="11"/>
      <c r="F1076" s="11"/>
      <c r="G1076" s="11" t="s">
        <v>34</v>
      </c>
      <c r="H1076" s="11"/>
      <c r="I1076" s="4">
        <f t="shared" ref="I1076:I1139" si="107">F1076*H1076</f>
        <v>0</v>
      </c>
      <c r="J1076" s="12" t="s">
        <v>49</v>
      </c>
      <c r="K1076" s="4"/>
      <c r="L1076" s="107">
        <f t="shared" si="102"/>
        <v>0</v>
      </c>
      <c r="M1076" s="107"/>
      <c r="N1076" s="107"/>
      <c r="O1076" s="107">
        <f t="shared" si="103"/>
        <v>0</v>
      </c>
      <c r="P1076" s="107"/>
      <c r="Q1076" s="107"/>
      <c r="R1076" s="107">
        <f t="shared" si="104"/>
        <v>0</v>
      </c>
      <c r="S1076" s="107"/>
      <c r="T1076" s="107"/>
      <c r="U1076" s="107">
        <f t="shared" si="105"/>
        <v>0</v>
      </c>
      <c r="V1076" s="107"/>
      <c r="W1076" s="107"/>
      <c r="X1076" s="107">
        <f t="shared" si="106"/>
        <v>0</v>
      </c>
      <c r="Y1076" s="107"/>
      <c r="Z1076" s="107"/>
      <c r="AA1076" s="108">
        <f>C1076+I1076-L1076-O1076-U1076-X1076-R1076</f>
        <v>-2642000</v>
      </c>
      <c r="AB1076" s="7"/>
    </row>
    <row r="1077" spans="1:28" ht="15.75" hidden="1" customHeight="1" x14ac:dyDescent="0.25">
      <c r="A1077" s="24"/>
      <c r="B1077" s="25" t="s">
        <v>592</v>
      </c>
      <c r="C1077" s="25"/>
      <c r="D1077" s="25" t="s">
        <v>52</v>
      </c>
      <c r="E1077" s="25"/>
      <c r="F1077" s="25"/>
      <c r="G1077" s="25" t="s">
        <v>34</v>
      </c>
      <c r="H1077" s="25"/>
      <c r="I1077" s="4">
        <f t="shared" si="107"/>
        <v>0</v>
      </c>
      <c r="J1077" s="31" t="s">
        <v>49</v>
      </c>
      <c r="K1077" s="117" t="s">
        <v>2065</v>
      </c>
      <c r="L1077" s="107">
        <f t="shared" si="102"/>
        <v>0</v>
      </c>
      <c r="M1077" s="107"/>
      <c r="N1077" s="107"/>
      <c r="O1077" s="107">
        <f t="shared" si="103"/>
        <v>2850000</v>
      </c>
      <c r="P1077" s="107">
        <v>2850000</v>
      </c>
      <c r="Q1077" s="107"/>
      <c r="R1077" s="107">
        <f t="shared" si="104"/>
        <v>0</v>
      </c>
      <c r="S1077" s="107"/>
      <c r="T1077" s="107"/>
      <c r="U1077" s="107">
        <f t="shared" si="105"/>
        <v>0</v>
      </c>
      <c r="V1077" s="107"/>
      <c r="W1077" s="107"/>
      <c r="X1077" s="107">
        <f t="shared" si="106"/>
        <v>0</v>
      </c>
      <c r="Y1077" s="107"/>
      <c r="Z1077" s="107"/>
      <c r="AA1077" s="108">
        <f>C1077+I1077-L1077-O1077-U1077-X1077-R1077</f>
        <v>-2850000</v>
      </c>
      <c r="AB1077" s="7">
        <v>45586</v>
      </c>
    </row>
    <row r="1078" spans="1:28" ht="15.75" hidden="1" customHeight="1" x14ac:dyDescent="0.25">
      <c r="A1078" s="24">
        <v>45587</v>
      </c>
      <c r="B1078" s="25" t="s">
        <v>739</v>
      </c>
      <c r="C1078" s="25"/>
      <c r="D1078" s="25" t="s">
        <v>46</v>
      </c>
      <c r="E1078" s="25" t="s">
        <v>127</v>
      </c>
      <c r="F1078" s="25">
        <v>5</v>
      </c>
      <c r="G1078" s="25" t="s">
        <v>39</v>
      </c>
      <c r="H1078" s="25">
        <v>70000</v>
      </c>
      <c r="I1078" s="4">
        <f t="shared" si="107"/>
        <v>350000</v>
      </c>
      <c r="J1078" s="26" t="s">
        <v>28</v>
      </c>
      <c r="K1078" s="117"/>
      <c r="L1078" s="107">
        <f t="shared" si="102"/>
        <v>0</v>
      </c>
      <c r="M1078" s="107"/>
      <c r="N1078" s="107"/>
      <c r="O1078" s="107">
        <f t="shared" si="103"/>
        <v>0</v>
      </c>
      <c r="P1078" s="107"/>
      <c r="Q1078" s="107"/>
      <c r="R1078" s="107">
        <f t="shared" si="104"/>
        <v>0</v>
      </c>
      <c r="S1078" s="107"/>
      <c r="T1078" s="107"/>
      <c r="U1078" s="107">
        <f t="shared" si="105"/>
        <v>0</v>
      </c>
      <c r="V1078" s="107"/>
      <c r="W1078" s="107"/>
      <c r="X1078" s="107">
        <f t="shared" si="106"/>
        <v>0</v>
      </c>
      <c r="Y1078" s="107"/>
      <c r="Z1078" s="107"/>
      <c r="AA1078" s="108">
        <f>C1078+I1078-L1078-O1078-U1078-X1078-R1078</f>
        <v>350000</v>
      </c>
      <c r="AB1078" s="7"/>
    </row>
    <row r="1079" spans="1:28" ht="15.75" hidden="1" customHeight="1" x14ac:dyDescent="0.25">
      <c r="A1079" s="24">
        <v>45587</v>
      </c>
      <c r="B1079" s="25" t="s">
        <v>739</v>
      </c>
      <c r="C1079" s="25"/>
      <c r="D1079" s="25" t="s">
        <v>46</v>
      </c>
      <c r="E1079" s="25" t="s">
        <v>326</v>
      </c>
      <c r="F1079" s="25">
        <v>10</v>
      </c>
      <c r="G1079" s="25" t="s">
        <v>39</v>
      </c>
      <c r="H1079" s="25">
        <v>100000</v>
      </c>
      <c r="I1079" s="4">
        <f t="shared" si="107"/>
        <v>1000000</v>
      </c>
      <c r="J1079" s="26" t="s">
        <v>28</v>
      </c>
      <c r="K1079" s="117"/>
      <c r="L1079" s="107">
        <f t="shared" si="102"/>
        <v>0</v>
      </c>
      <c r="M1079" s="107"/>
      <c r="N1079" s="107"/>
      <c r="O1079" s="107">
        <f t="shared" si="103"/>
        <v>0</v>
      </c>
      <c r="P1079" s="107"/>
      <c r="Q1079" s="107"/>
      <c r="R1079" s="107">
        <f t="shared" si="104"/>
        <v>0</v>
      </c>
      <c r="S1079" s="107"/>
      <c r="T1079" s="107"/>
      <c r="U1079" s="107">
        <f t="shared" si="105"/>
        <v>0</v>
      </c>
      <c r="V1079" s="107"/>
      <c r="W1079" s="107"/>
      <c r="X1079" s="107">
        <f t="shared" si="106"/>
        <v>0</v>
      </c>
      <c r="Y1079" s="107"/>
      <c r="Z1079" s="107"/>
      <c r="AA1079" s="108">
        <f>C1079+I1079-L1079-O1079-U1079-X1079-R1079</f>
        <v>1000000</v>
      </c>
      <c r="AB1079" s="7"/>
    </row>
    <row r="1080" spans="1:28" ht="15.75" hidden="1" customHeight="1" x14ac:dyDescent="0.25">
      <c r="A1080" s="24">
        <v>45587</v>
      </c>
      <c r="B1080" s="25" t="s">
        <v>96</v>
      </c>
      <c r="C1080" s="25"/>
      <c r="D1080" s="25" t="s">
        <v>46</v>
      </c>
      <c r="E1080" s="25" t="s">
        <v>204</v>
      </c>
      <c r="F1080" s="25">
        <v>750</v>
      </c>
      <c r="G1080" s="25" t="s">
        <v>34</v>
      </c>
      <c r="H1080" s="25">
        <v>1120</v>
      </c>
      <c r="I1080" s="4">
        <f t="shared" si="107"/>
        <v>840000</v>
      </c>
      <c r="J1080" s="26" t="s">
        <v>28</v>
      </c>
      <c r="K1080" s="117"/>
      <c r="L1080" s="107">
        <f t="shared" si="102"/>
        <v>0</v>
      </c>
      <c r="M1080" s="107"/>
      <c r="N1080" s="107"/>
      <c r="O1080" s="107">
        <f t="shared" si="103"/>
        <v>0</v>
      </c>
      <c r="P1080" s="107"/>
      <c r="Q1080" s="107"/>
      <c r="R1080" s="107">
        <f t="shared" si="104"/>
        <v>0</v>
      </c>
      <c r="S1080" s="107"/>
      <c r="T1080" s="107"/>
      <c r="U1080" s="107">
        <f t="shared" si="105"/>
        <v>0</v>
      </c>
      <c r="V1080" s="107"/>
      <c r="W1080" s="107"/>
      <c r="X1080" s="107">
        <f t="shared" si="106"/>
        <v>0</v>
      </c>
      <c r="Y1080" s="107"/>
      <c r="Z1080" s="107"/>
      <c r="AA1080" s="108">
        <f>C1080+I1080-L1080-O1080-U1080-X1080-R1080</f>
        <v>840000</v>
      </c>
      <c r="AB1080" s="7"/>
    </row>
    <row r="1081" spans="1:28" ht="15.75" hidden="1" customHeight="1" x14ac:dyDescent="0.25">
      <c r="A1081" s="29">
        <v>45587</v>
      </c>
      <c r="B1081" s="27" t="s">
        <v>2071</v>
      </c>
      <c r="C1081" s="27"/>
      <c r="D1081" s="27" t="s">
        <v>46</v>
      </c>
      <c r="E1081" s="27" t="s">
        <v>157</v>
      </c>
      <c r="F1081" s="27">
        <v>104</v>
      </c>
      <c r="G1081" s="27" t="s">
        <v>48</v>
      </c>
      <c r="H1081" s="27">
        <v>256400</v>
      </c>
      <c r="I1081" s="19">
        <f t="shared" si="107"/>
        <v>26665600</v>
      </c>
      <c r="J1081" s="32" t="s">
        <v>312</v>
      </c>
      <c r="K1081" s="142"/>
      <c r="L1081" s="136">
        <f t="shared" si="102"/>
        <v>0</v>
      </c>
      <c r="M1081" s="136"/>
      <c r="N1081" s="136"/>
      <c r="O1081" s="136">
        <f t="shared" si="103"/>
        <v>0</v>
      </c>
      <c r="P1081" s="136"/>
      <c r="Q1081" s="136"/>
      <c r="R1081" s="136">
        <f t="shared" si="104"/>
        <v>0</v>
      </c>
      <c r="S1081" s="136"/>
      <c r="T1081" s="136"/>
      <c r="U1081" s="136">
        <f t="shared" si="105"/>
        <v>0</v>
      </c>
      <c r="V1081" s="136"/>
      <c r="W1081" s="136"/>
      <c r="X1081" s="136">
        <f t="shared" si="106"/>
        <v>26665600</v>
      </c>
      <c r="Y1081" s="136">
        <v>26665600</v>
      </c>
      <c r="Z1081" s="136"/>
      <c r="AA1081" s="137">
        <f>C1081+I1081-L1081-O1081-U1081-X1081-R1081</f>
        <v>0</v>
      </c>
      <c r="AB1081" s="138">
        <v>45587</v>
      </c>
    </row>
    <row r="1082" spans="1:28" ht="15.75" hidden="1" customHeight="1" x14ac:dyDescent="0.25">
      <c r="A1082" s="29">
        <v>45587</v>
      </c>
      <c r="B1082" s="25" t="s">
        <v>2071</v>
      </c>
      <c r="C1082" s="25"/>
      <c r="D1082" s="27" t="s">
        <v>46</v>
      </c>
      <c r="E1082" s="25" t="s">
        <v>498</v>
      </c>
      <c r="F1082" s="25">
        <v>24</v>
      </c>
      <c r="G1082" s="25" t="s">
        <v>48</v>
      </c>
      <c r="H1082" s="25">
        <v>384000</v>
      </c>
      <c r="I1082" s="4">
        <f t="shared" si="107"/>
        <v>9216000</v>
      </c>
      <c r="J1082" s="31" t="s">
        <v>312</v>
      </c>
      <c r="K1082" s="117"/>
      <c r="L1082" s="107">
        <f t="shared" si="102"/>
        <v>0</v>
      </c>
      <c r="M1082" s="107"/>
      <c r="N1082" s="107"/>
      <c r="O1082" s="107">
        <f t="shared" si="103"/>
        <v>0</v>
      </c>
      <c r="P1082" s="107"/>
      <c r="Q1082" s="107"/>
      <c r="R1082" s="107">
        <f t="shared" si="104"/>
        <v>0</v>
      </c>
      <c r="S1082" s="107"/>
      <c r="T1082" s="107"/>
      <c r="U1082" s="107">
        <f t="shared" si="105"/>
        <v>0</v>
      </c>
      <c r="V1082" s="107"/>
      <c r="W1082" s="107"/>
      <c r="X1082" s="107">
        <f t="shared" si="106"/>
        <v>9216000</v>
      </c>
      <c r="Y1082" s="107">
        <v>9216000</v>
      </c>
      <c r="Z1082" s="107"/>
      <c r="AA1082" s="108">
        <f>C1082+I1082-L1082-O1082-U1082-X1082-R1082</f>
        <v>0</v>
      </c>
      <c r="AB1082" s="7">
        <v>45587</v>
      </c>
    </row>
    <row r="1083" spans="1:28" ht="15.75" hidden="1" customHeight="1" x14ac:dyDescent="0.25">
      <c r="A1083" s="29">
        <v>45587</v>
      </c>
      <c r="B1083" s="25" t="s">
        <v>72</v>
      </c>
      <c r="C1083" s="27"/>
      <c r="D1083" s="27" t="s">
        <v>46</v>
      </c>
      <c r="E1083" s="27" t="s">
        <v>53</v>
      </c>
      <c r="F1083" s="27">
        <v>1</v>
      </c>
      <c r="G1083" s="27" t="s">
        <v>23</v>
      </c>
      <c r="H1083" s="27">
        <v>400000</v>
      </c>
      <c r="I1083" s="4">
        <f t="shared" si="107"/>
        <v>400000</v>
      </c>
      <c r="J1083" s="32" t="s">
        <v>324</v>
      </c>
      <c r="K1083" s="117"/>
      <c r="L1083" s="107">
        <f t="shared" si="102"/>
        <v>0</v>
      </c>
      <c r="M1083" s="107"/>
      <c r="N1083" s="107"/>
      <c r="O1083" s="107">
        <f t="shared" si="103"/>
        <v>0</v>
      </c>
      <c r="P1083" s="107"/>
      <c r="Q1083" s="107"/>
      <c r="R1083" s="107">
        <f t="shared" si="104"/>
        <v>0</v>
      </c>
      <c r="S1083" s="107"/>
      <c r="T1083" s="107"/>
      <c r="U1083" s="107">
        <f t="shared" si="105"/>
        <v>400000</v>
      </c>
      <c r="V1083" s="107">
        <v>400000</v>
      </c>
      <c r="W1083" s="107"/>
      <c r="X1083" s="107">
        <f t="shared" si="106"/>
        <v>0</v>
      </c>
      <c r="Y1083" s="107"/>
      <c r="Z1083" s="107"/>
      <c r="AA1083" s="108">
        <f>C1083+I1083-L1083-O1083-U1083-X1083-R1083</f>
        <v>0</v>
      </c>
      <c r="AB1083" s="7">
        <v>45587</v>
      </c>
    </row>
    <row r="1084" spans="1:28" ht="15.75" hidden="1" customHeight="1" x14ac:dyDescent="0.25">
      <c r="A1084" s="29">
        <v>45587</v>
      </c>
      <c r="B1084" s="25" t="s">
        <v>800</v>
      </c>
      <c r="C1084" s="25"/>
      <c r="D1084" s="27" t="s">
        <v>46</v>
      </c>
      <c r="E1084" s="25" t="s">
        <v>58</v>
      </c>
      <c r="F1084" s="25">
        <v>6800</v>
      </c>
      <c r="G1084" s="25" t="s">
        <v>34</v>
      </c>
      <c r="H1084" s="25">
        <v>2000</v>
      </c>
      <c r="I1084" s="4">
        <f t="shared" si="107"/>
        <v>13600000</v>
      </c>
      <c r="J1084" s="31" t="s">
        <v>312</v>
      </c>
      <c r="K1084" s="117"/>
      <c r="L1084" s="107">
        <f t="shared" si="102"/>
        <v>0</v>
      </c>
      <c r="M1084" s="107"/>
      <c r="N1084" s="107"/>
      <c r="O1084" s="107">
        <f t="shared" si="103"/>
        <v>13600000</v>
      </c>
      <c r="P1084" s="107">
        <v>13600000</v>
      </c>
      <c r="Q1084" s="107"/>
      <c r="R1084" s="107">
        <f t="shared" si="104"/>
        <v>0</v>
      </c>
      <c r="S1084" s="107"/>
      <c r="T1084" s="107"/>
      <c r="U1084" s="107">
        <f t="shared" si="105"/>
        <v>0</v>
      </c>
      <c r="V1084" s="107"/>
      <c r="W1084" s="107"/>
      <c r="X1084" s="107">
        <f t="shared" si="106"/>
        <v>0</v>
      </c>
      <c r="Y1084" s="107"/>
      <c r="Z1084" s="107"/>
      <c r="AA1084" s="108">
        <f>C1084+I1084-L1084-O1084-U1084-X1084-R1084</f>
        <v>0</v>
      </c>
      <c r="AB1084" s="7">
        <v>45587</v>
      </c>
    </row>
    <row r="1085" spans="1:28" ht="15.75" hidden="1" customHeight="1" x14ac:dyDescent="0.25">
      <c r="A1085" s="29">
        <v>45587</v>
      </c>
      <c r="B1085" s="25" t="s">
        <v>309</v>
      </c>
      <c r="C1085" s="25"/>
      <c r="D1085" s="27" t="s">
        <v>46</v>
      </c>
      <c r="E1085" s="25" t="s">
        <v>50</v>
      </c>
      <c r="F1085" s="25">
        <v>700</v>
      </c>
      <c r="G1085" s="25" t="s">
        <v>34</v>
      </c>
      <c r="H1085" s="25">
        <v>3360</v>
      </c>
      <c r="I1085" s="4">
        <f t="shared" si="107"/>
        <v>2352000</v>
      </c>
      <c r="J1085" s="31" t="s">
        <v>324</v>
      </c>
      <c r="K1085" s="117"/>
      <c r="L1085" s="107">
        <f t="shared" si="102"/>
        <v>0</v>
      </c>
      <c r="M1085" s="107"/>
      <c r="N1085" s="107"/>
      <c r="O1085" s="107">
        <f t="shared" si="103"/>
        <v>0</v>
      </c>
      <c r="P1085" s="107"/>
      <c r="Q1085" s="107"/>
      <c r="R1085" s="107">
        <f t="shared" si="104"/>
        <v>0</v>
      </c>
      <c r="S1085" s="107"/>
      <c r="T1085" s="107"/>
      <c r="U1085" s="107">
        <f t="shared" si="105"/>
        <v>2352000</v>
      </c>
      <c r="V1085" s="107"/>
      <c r="W1085" s="107">
        <v>2352000</v>
      </c>
      <c r="X1085" s="107">
        <f t="shared" si="106"/>
        <v>0</v>
      </c>
      <c r="Y1085" s="107"/>
      <c r="Z1085" s="107"/>
      <c r="AA1085" s="108">
        <f>C1085+I1085-L1085-O1085-U1085-X1085-R1085</f>
        <v>0</v>
      </c>
      <c r="AB1085" s="7">
        <v>45589</v>
      </c>
    </row>
    <row r="1086" spans="1:28" ht="15.75" hidden="1" customHeight="1" x14ac:dyDescent="0.25">
      <c r="A1086" s="29">
        <v>45587</v>
      </c>
      <c r="B1086" s="25" t="s">
        <v>1001</v>
      </c>
      <c r="C1086" s="25"/>
      <c r="D1086" s="27" t="s">
        <v>46</v>
      </c>
      <c r="E1086" s="25" t="s">
        <v>192</v>
      </c>
      <c r="F1086" s="25">
        <v>200</v>
      </c>
      <c r="G1086" s="25" t="s">
        <v>34</v>
      </c>
      <c r="H1086" s="25">
        <v>2500</v>
      </c>
      <c r="I1086" s="4">
        <f t="shared" si="107"/>
        <v>500000</v>
      </c>
      <c r="J1086" s="31" t="s">
        <v>324</v>
      </c>
      <c r="K1086" s="117"/>
      <c r="L1086" s="107">
        <f t="shared" si="102"/>
        <v>500000</v>
      </c>
      <c r="M1086" s="107">
        <v>500000</v>
      </c>
      <c r="N1086" s="107"/>
      <c r="O1086" s="107">
        <f t="shared" si="103"/>
        <v>0</v>
      </c>
      <c r="P1086" s="107"/>
      <c r="Q1086" s="107"/>
      <c r="R1086" s="107">
        <f t="shared" si="104"/>
        <v>0</v>
      </c>
      <c r="S1086" s="107"/>
      <c r="T1086" s="107"/>
      <c r="U1086" s="107">
        <f t="shared" si="105"/>
        <v>0</v>
      </c>
      <c r="V1086" s="107"/>
      <c r="W1086" s="107"/>
      <c r="X1086" s="107">
        <f t="shared" si="106"/>
        <v>0</v>
      </c>
      <c r="Y1086" s="107"/>
      <c r="Z1086" s="107"/>
      <c r="AA1086" s="108">
        <f>C1086+I1086-L1086-O1086-U1086-X1086-R1086</f>
        <v>0</v>
      </c>
      <c r="AB1086" s="7">
        <v>45587</v>
      </c>
    </row>
    <row r="1087" spans="1:28" ht="15.75" hidden="1" customHeight="1" x14ac:dyDescent="0.25">
      <c r="A1087" s="24">
        <v>45587</v>
      </c>
      <c r="B1087" s="25" t="s">
        <v>134</v>
      </c>
      <c r="C1087" s="25"/>
      <c r="D1087" s="25" t="s">
        <v>46</v>
      </c>
      <c r="E1087" s="25" t="s">
        <v>42</v>
      </c>
      <c r="F1087" s="25">
        <v>1000</v>
      </c>
      <c r="G1087" s="25" t="s">
        <v>34</v>
      </c>
      <c r="H1087" s="25">
        <v>4500</v>
      </c>
      <c r="I1087" s="4">
        <f t="shared" si="107"/>
        <v>4500000</v>
      </c>
      <c r="J1087" s="26" t="s">
        <v>28</v>
      </c>
      <c r="K1087" s="11" t="s">
        <v>2084</v>
      </c>
      <c r="L1087" s="107">
        <f t="shared" si="102"/>
        <v>0</v>
      </c>
      <c r="M1087" s="107"/>
      <c r="N1087" s="107"/>
      <c r="O1087" s="107">
        <f t="shared" si="103"/>
        <v>0</v>
      </c>
      <c r="P1087" s="107"/>
      <c r="Q1087" s="107"/>
      <c r="R1087" s="107">
        <f t="shared" si="104"/>
        <v>0</v>
      </c>
      <c r="S1087" s="107"/>
      <c r="T1087" s="107"/>
      <c r="U1087" s="107">
        <f t="shared" si="105"/>
        <v>0</v>
      </c>
      <c r="V1087" s="107"/>
      <c r="W1087" s="107"/>
      <c r="X1087" s="107">
        <f t="shared" si="106"/>
        <v>0</v>
      </c>
      <c r="Y1087" s="107"/>
      <c r="Z1087" s="107"/>
      <c r="AA1087" s="108">
        <f>C1087+I1087-L1087-O1087-U1087-X1087-R1087</f>
        <v>4500000</v>
      </c>
      <c r="AB1087" s="7"/>
    </row>
    <row r="1088" spans="1:28" ht="15.75" hidden="1" customHeight="1" x14ac:dyDescent="0.25">
      <c r="A1088" s="24">
        <v>45587</v>
      </c>
      <c r="B1088" s="25" t="s">
        <v>134</v>
      </c>
      <c r="C1088" s="25"/>
      <c r="D1088" s="25" t="s">
        <v>46</v>
      </c>
      <c r="E1088" s="25" t="s">
        <v>552</v>
      </c>
      <c r="F1088" s="25">
        <v>25</v>
      </c>
      <c r="G1088" s="25" t="s">
        <v>39</v>
      </c>
      <c r="H1088" s="25">
        <v>125000</v>
      </c>
      <c r="I1088" s="4">
        <f t="shared" si="107"/>
        <v>3125000</v>
      </c>
      <c r="J1088" s="26" t="s">
        <v>28</v>
      </c>
      <c r="K1088" s="11" t="s">
        <v>2084</v>
      </c>
      <c r="L1088" s="107">
        <f t="shared" si="102"/>
        <v>0</v>
      </c>
      <c r="M1088" s="107"/>
      <c r="N1088" s="107"/>
      <c r="O1088" s="107">
        <f t="shared" si="103"/>
        <v>0</v>
      </c>
      <c r="P1088" s="107"/>
      <c r="Q1088" s="107"/>
      <c r="R1088" s="107">
        <f t="shared" si="104"/>
        <v>0</v>
      </c>
      <c r="S1088" s="107"/>
      <c r="T1088" s="107"/>
      <c r="U1088" s="107">
        <f t="shared" si="105"/>
        <v>0</v>
      </c>
      <c r="V1088" s="107"/>
      <c r="W1088" s="107"/>
      <c r="X1088" s="107">
        <f t="shared" si="106"/>
        <v>0</v>
      </c>
      <c r="Y1088" s="107"/>
      <c r="Z1088" s="107"/>
      <c r="AA1088" s="108">
        <f>C1088+I1088-L1088-O1088-U1088-X1088-R1088</f>
        <v>3125000</v>
      </c>
      <c r="AB1088" s="7"/>
    </row>
    <row r="1089" spans="1:28" ht="15.75" hidden="1" customHeight="1" x14ac:dyDescent="0.25">
      <c r="A1089" s="24">
        <v>45587</v>
      </c>
      <c r="B1089" s="25" t="s">
        <v>134</v>
      </c>
      <c r="C1089" s="25"/>
      <c r="D1089" s="25" t="s">
        <v>46</v>
      </c>
      <c r="E1089" s="25" t="s">
        <v>124</v>
      </c>
      <c r="F1089" s="25">
        <v>0.92</v>
      </c>
      <c r="G1089" s="25" t="s">
        <v>283</v>
      </c>
      <c r="H1089" s="25">
        <v>1150000</v>
      </c>
      <c r="I1089" s="4">
        <f t="shared" si="107"/>
        <v>1058000</v>
      </c>
      <c r="J1089" s="26" t="s">
        <v>28</v>
      </c>
      <c r="K1089" s="11" t="s">
        <v>2084</v>
      </c>
      <c r="L1089" s="107">
        <f t="shared" si="102"/>
        <v>0</v>
      </c>
      <c r="M1089" s="107"/>
      <c r="N1089" s="107"/>
      <c r="O1089" s="107">
        <f t="shared" si="103"/>
        <v>0</v>
      </c>
      <c r="P1089" s="107"/>
      <c r="Q1089" s="107"/>
      <c r="R1089" s="107">
        <f t="shared" si="104"/>
        <v>0</v>
      </c>
      <c r="S1089" s="107"/>
      <c r="T1089" s="107"/>
      <c r="U1089" s="107">
        <f t="shared" si="105"/>
        <v>0</v>
      </c>
      <c r="V1089" s="107"/>
      <c r="W1089" s="107"/>
      <c r="X1089" s="107">
        <f t="shared" si="106"/>
        <v>0</v>
      </c>
      <c r="Y1089" s="107"/>
      <c r="Z1089" s="107"/>
      <c r="AA1089" s="108">
        <f>C1089+I1089-L1089-O1089-U1089-X1089-R1089</f>
        <v>1058000</v>
      </c>
      <c r="AB1089" s="7"/>
    </row>
    <row r="1090" spans="1:28" ht="15.75" hidden="1" customHeight="1" x14ac:dyDescent="0.25">
      <c r="A1090" s="24">
        <v>45587</v>
      </c>
      <c r="B1090" s="25" t="s">
        <v>422</v>
      </c>
      <c r="C1090" s="25"/>
      <c r="D1090" s="25" t="s">
        <v>46</v>
      </c>
      <c r="E1090" s="25" t="s">
        <v>108</v>
      </c>
      <c r="F1090" s="25">
        <v>600</v>
      </c>
      <c r="G1090" s="25" t="s">
        <v>34</v>
      </c>
      <c r="H1090" s="25">
        <v>2000</v>
      </c>
      <c r="I1090" s="4">
        <f t="shared" si="107"/>
        <v>1200000</v>
      </c>
      <c r="J1090" s="26" t="s">
        <v>28</v>
      </c>
      <c r="K1090" s="117"/>
      <c r="L1090" s="107">
        <f t="shared" si="102"/>
        <v>0</v>
      </c>
      <c r="M1090" s="107"/>
      <c r="N1090" s="107"/>
      <c r="O1090" s="107">
        <f t="shared" si="103"/>
        <v>0</v>
      </c>
      <c r="P1090" s="107"/>
      <c r="Q1090" s="107"/>
      <c r="R1090" s="107">
        <f t="shared" si="104"/>
        <v>0</v>
      </c>
      <c r="S1090" s="107"/>
      <c r="T1090" s="107"/>
      <c r="U1090" s="107">
        <f t="shared" si="105"/>
        <v>0</v>
      </c>
      <c r="V1090" s="107"/>
      <c r="W1090" s="107"/>
      <c r="X1090" s="107">
        <f t="shared" si="106"/>
        <v>0</v>
      </c>
      <c r="Y1090" s="107"/>
      <c r="Z1090" s="107"/>
      <c r="AA1090" s="108">
        <f>C1090+I1090-L1090-O1090-U1090-X1090-R1090</f>
        <v>1200000</v>
      </c>
      <c r="AB1090" s="7"/>
    </row>
    <row r="1091" spans="1:28" ht="15.75" hidden="1" customHeight="1" x14ac:dyDescent="0.25">
      <c r="A1091" s="29">
        <v>45587</v>
      </c>
      <c r="B1091" s="27" t="s">
        <v>702</v>
      </c>
      <c r="C1091" s="27"/>
      <c r="D1091" s="27" t="s">
        <v>52</v>
      </c>
      <c r="E1091" s="27" t="s">
        <v>58</v>
      </c>
      <c r="F1091" s="27">
        <v>600</v>
      </c>
      <c r="G1091" s="27" t="s">
        <v>34</v>
      </c>
      <c r="H1091" s="27">
        <v>2000</v>
      </c>
      <c r="I1091" s="19">
        <f t="shared" si="107"/>
        <v>1200000</v>
      </c>
      <c r="J1091" s="32" t="s">
        <v>312</v>
      </c>
      <c r="K1091" s="142"/>
      <c r="L1091" s="136">
        <f t="shared" si="102"/>
        <v>0</v>
      </c>
      <c r="M1091" s="136"/>
      <c r="N1091" s="136"/>
      <c r="O1091" s="136">
        <f t="shared" si="103"/>
        <v>1200000</v>
      </c>
      <c r="P1091" s="136">
        <v>1200000</v>
      </c>
      <c r="Q1091" s="136"/>
      <c r="R1091" s="136">
        <f t="shared" si="104"/>
        <v>0</v>
      </c>
      <c r="S1091" s="136"/>
      <c r="T1091" s="136"/>
      <c r="U1091" s="136">
        <f t="shared" si="105"/>
        <v>0</v>
      </c>
      <c r="V1091" s="136"/>
      <c r="W1091" s="136"/>
      <c r="X1091" s="136">
        <f t="shared" si="106"/>
        <v>0</v>
      </c>
      <c r="Y1091" s="136"/>
      <c r="Z1091" s="136"/>
      <c r="AA1091" s="137">
        <f>C1091+I1091-L1091-O1091-U1091-X1091-R1091</f>
        <v>0</v>
      </c>
      <c r="AB1091" s="138">
        <v>45593</v>
      </c>
    </row>
    <row r="1092" spans="1:28" ht="15.75" hidden="1" customHeight="1" x14ac:dyDescent="0.25">
      <c r="A1092" s="29">
        <v>45587</v>
      </c>
      <c r="B1092" s="25" t="s">
        <v>195</v>
      </c>
      <c r="C1092" s="25"/>
      <c r="D1092" s="25" t="s">
        <v>46</v>
      </c>
      <c r="E1092" s="25" t="s">
        <v>196</v>
      </c>
      <c r="F1092" s="25">
        <v>103</v>
      </c>
      <c r="G1092" s="25" t="s">
        <v>39</v>
      </c>
      <c r="H1092" s="25">
        <v>107000</v>
      </c>
      <c r="I1092" s="4">
        <f t="shared" si="107"/>
        <v>11021000</v>
      </c>
      <c r="J1092" s="31" t="s">
        <v>324</v>
      </c>
      <c r="K1092" s="117"/>
      <c r="L1092" s="107">
        <f t="shared" si="102"/>
        <v>11021000</v>
      </c>
      <c r="M1092" s="107">
        <v>11021000</v>
      </c>
      <c r="N1092" s="107"/>
      <c r="O1092" s="107">
        <f t="shared" si="103"/>
        <v>0</v>
      </c>
      <c r="P1092" s="107"/>
      <c r="Q1092" s="107"/>
      <c r="R1092" s="107">
        <f t="shared" si="104"/>
        <v>0</v>
      </c>
      <c r="S1092" s="107"/>
      <c r="T1092" s="107"/>
      <c r="U1092" s="107">
        <f t="shared" si="105"/>
        <v>0</v>
      </c>
      <c r="V1092" s="107"/>
      <c r="W1092" s="107"/>
      <c r="X1092" s="107">
        <f t="shared" si="106"/>
        <v>0</v>
      </c>
      <c r="Y1092" s="107"/>
      <c r="Z1092" s="107"/>
      <c r="AA1092" s="108">
        <f>C1092+I1092-L1092-O1092-U1092-X1092-R1092</f>
        <v>0</v>
      </c>
      <c r="AB1092" s="7">
        <v>45589</v>
      </c>
    </row>
    <row r="1093" spans="1:28" ht="15.75" hidden="1" customHeight="1" x14ac:dyDescent="0.25">
      <c r="A1093" s="29">
        <v>45587</v>
      </c>
      <c r="B1093" s="25" t="s">
        <v>195</v>
      </c>
      <c r="C1093" s="25"/>
      <c r="D1093" s="25" t="s">
        <v>46</v>
      </c>
      <c r="E1093" s="25" t="s">
        <v>197</v>
      </c>
      <c r="F1093" s="25">
        <v>46.4</v>
      </c>
      <c r="G1093" s="25" t="s">
        <v>39</v>
      </c>
      <c r="H1093" s="25">
        <v>107000</v>
      </c>
      <c r="I1093" s="4">
        <f t="shared" si="107"/>
        <v>4964800</v>
      </c>
      <c r="J1093" s="31" t="s">
        <v>324</v>
      </c>
      <c r="K1093" s="117"/>
      <c r="L1093" s="107">
        <f t="shared" si="102"/>
        <v>4964800</v>
      </c>
      <c r="M1093" s="107">
        <v>4964800</v>
      </c>
      <c r="N1093" s="107"/>
      <c r="O1093" s="107">
        <f t="shared" si="103"/>
        <v>0</v>
      </c>
      <c r="P1093" s="107"/>
      <c r="Q1093" s="107"/>
      <c r="R1093" s="107">
        <f t="shared" si="104"/>
        <v>0</v>
      </c>
      <c r="S1093" s="107"/>
      <c r="T1093" s="107"/>
      <c r="U1093" s="107">
        <f t="shared" si="105"/>
        <v>0</v>
      </c>
      <c r="V1093" s="107"/>
      <c r="W1093" s="107"/>
      <c r="X1093" s="107">
        <f t="shared" si="106"/>
        <v>0</v>
      </c>
      <c r="Y1093" s="107"/>
      <c r="Z1093" s="107"/>
      <c r="AA1093" s="108">
        <f>C1093+I1093-L1093-O1093-U1093-X1093-R1093</f>
        <v>0</v>
      </c>
      <c r="AB1093" s="7">
        <v>45589</v>
      </c>
    </row>
    <row r="1094" spans="1:28" ht="15.75" hidden="1" customHeight="1" x14ac:dyDescent="0.25">
      <c r="A1094" s="29">
        <v>45587</v>
      </c>
      <c r="B1094" s="25" t="s">
        <v>378</v>
      </c>
      <c r="C1094" s="25"/>
      <c r="D1094" s="25" t="s">
        <v>52</v>
      </c>
      <c r="E1094" s="25" t="s">
        <v>185</v>
      </c>
      <c r="F1094" s="25">
        <v>1500</v>
      </c>
      <c r="G1094" s="25" t="s">
        <v>27</v>
      </c>
      <c r="H1094" s="25">
        <v>1700</v>
      </c>
      <c r="I1094" s="4">
        <f t="shared" si="107"/>
        <v>2550000</v>
      </c>
      <c r="J1094" s="31" t="s">
        <v>312</v>
      </c>
      <c r="K1094" s="117"/>
      <c r="L1094" s="107">
        <f t="shared" si="102"/>
        <v>0</v>
      </c>
      <c r="M1094" s="107"/>
      <c r="N1094" s="107"/>
      <c r="O1094" s="107">
        <f t="shared" si="103"/>
        <v>2550000</v>
      </c>
      <c r="P1094" s="107">
        <v>2550000</v>
      </c>
      <c r="Q1094" s="107"/>
      <c r="R1094" s="107">
        <f t="shared" si="104"/>
        <v>0</v>
      </c>
      <c r="S1094" s="107"/>
      <c r="T1094" s="107"/>
      <c r="U1094" s="107">
        <f t="shared" si="105"/>
        <v>0</v>
      </c>
      <c r="V1094" s="107"/>
      <c r="W1094" s="107"/>
      <c r="X1094" s="107">
        <f t="shared" si="106"/>
        <v>0</v>
      </c>
      <c r="Y1094" s="107"/>
      <c r="Z1094" s="107"/>
      <c r="AA1094" s="108">
        <f>C1094+I1094-L1094-O1094-U1094-X1094-R1094</f>
        <v>0</v>
      </c>
      <c r="AB1094" s="7">
        <v>45587</v>
      </c>
    </row>
    <row r="1095" spans="1:28" ht="15.75" hidden="1" customHeight="1" x14ac:dyDescent="0.25">
      <c r="A1095" s="24">
        <v>45587</v>
      </c>
      <c r="B1095" s="25" t="s">
        <v>147</v>
      </c>
      <c r="C1095" s="25"/>
      <c r="D1095" s="25" t="s">
        <v>46</v>
      </c>
      <c r="E1095" s="25" t="s">
        <v>229</v>
      </c>
      <c r="F1095" s="25">
        <v>300</v>
      </c>
      <c r="G1095" s="25" t="s">
        <v>39</v>
      </c>
      <c r="H1095" s="25">
        <v>42000</v>
      </c>
      <c r="I1095" s="4">
        <f t="shared" si="107"/>
        <v>12600000</v>
      </c>
      <c r="J1095" s="26" t="s">
        <v>28</v>
      </c>
      <c r="K1095" s="11" t="s">
        <v>2099</v>
      </c>
      <c r="L1095" s="107">
        <f t="shared" si="102"/>
        <v>0</v>
      </c>
      <c r="M1095" s="107"/>
      <c r="N1095" s="107"/>
      <c r="O1095" s="107">
        <f t="shared" si="103"/>
        <v>0</v>
      </c>
      <c r="P1095" s="107"/>
      <c r="Q1095" s="107"/>
      <c r="R1095" s="107">
        <f t="shared" si="104"/>
        <v>0</v>
      </c>
      <c r="S1095" s="107"/>
      <c r="T1095" s="107"/>
      <c r="U1095" s="107">
        <f t="shared" si="105"/>
        <v>0</v>
      </c>
      <c r="V1095" s="107"/>
      <c r="W1095" s="107"/>
      <c r="X1095" s="107">
        <f t="shared" si="106"/>
        <v>0</v>
      </c>
      <c r="Y1095" s="107"/>
      <c r="Z1095" s="107"/>
      <c r="AA1095" s="108">
        <f>C1095+I1095-L1095-O1095-U1095-X1095-R1095</f>
        <v>12600000</v>
      </c>
      <c r="AB1095" s="7"/>
    </row>
    <row r="1096" spans="1:28" ht="15.75" hidden="1" customHeight="1" x14ac:dyDescent="0.25">
      <c r="A1096" s="24">
        <v>45587</v>
      </c>
      <c r="B1096" s="25" t="s">
        <v>147</v>
      </c>
      <c r="C1096" s="25"/>
      <c r="D1096" s="25" t="s">
        <v>46</v>
      </c>
      <c r="E1096" s="25" t="s">
        <v>213</v>
      </c>
      <c r="F1096" s="25">
        <v>12</v>
      </c>
      <c r="G1096" s="25" t="s">
        <v>39</v>
      </c>
      <c r="H1096" s="25">
        <v>150000</v>
      </c>
      <c r="I1096" s="4">
        <f t="shared" si="107"/>
        <v>1800000</v>
      </c>
      <c r="J1096" s="26" t="s">
        <v>28</v>
      </c>
      <c r="K1096" s="11" t="s">
        <v>2099</v>
      </c>
      <c r="L1096" s="107">
        <f t="shared" si="102"/>
        <v>0</v>
      </c>
      <c r="M1096" s="107"/>
      <c r="N1096" s="107"/>
      <c r="O1096" s="107">
        <f t="shared" si="103"/>
        <v>0</v>
      </c>
      <c r="P1096" s="107"/>
      <c r="Q1096" s="107"/>
      <c r="R1096" s="107">
        <f t="shared" si="104"/>
        <v>0</v>
      </c>
      <c r="S1096" s="107"/>
      <c r="T1096" s="107"/>
      <c r="U1096" s="107">
        <f t="shared" si="105"/>
        <v>0</v>
      </c>
      <c r="V1096" s="107"/>
      <c r="W1096" s="107"/>
      <c r="X1096" s="107">
        <f t="shared" si="106"/>
        <v>0</v>
      </c>
      <c r="Y1096" s="107"/>
      <c r="Z1096" s="107"/>
      <c r="AA1096" s="108">
        <f>C1096+I1096-L1096-O1096-U1096-X1096-R1096</f>
        <v>1800000</v>
      </c>
      <c r="AB1096" s="7"/>
    </row>
    <row r="1097" spans="1:28" ht="15.75" hidden="1" customHeight="1" x14ac:dyDescent="0.25">
      <c r="A1097" s="24">
        <v>45587</v>
      </c>
      <c r="B1097" s="25" t="s">
        <v>147</v>
      </c>
      <c r="C1097" s="25"/>
      <c r="D1097" s="25" t="s">
        <v>46</v>
      </c>
      <c r="E1097" s="25" t="s">
        <v>328</v>
      </c>
      <c r="F1097" s="25">
        <v>12</v>
      </c>
      <c r="G1097" s="25" t="s">
        <v>39</v>
      </c>
      <c r="H1097" s="25">
        <v>135000</v>
      </c>
      <c r="I1097" s="4">
        <f t="shared" si="107"/>
        <v>1620000</v>
      </c>
      <c r="J1097" s="26" t="s">
        <v>28</v>
      </c>
      <c r="K1097" s="11" t="s">
        <v>2099</v>
      </c>
      <c r="L1097" s="107">
        <f t="shared" ref="L1097:L1160" si="108">M1097+N1097</f>
        <v>0</v>
      </c>
      <c r="M1097" s="107"/>
      <c r="N1097" s="107"/>
      <c r="O1097" s="107">
        <f t="shared" si="103"/>
        <v>0</v>
      </c>
      <c r="P1097" s="107"/>
      <c r="Q1097" s="107"/>
      <c r="R1097" s="107">
        <f t="shared" si="104"/>
        <v>0</v>
      </c>
      <c r="S1097" s="107"/>
      <c r="T1097" s="107"/>
      <c r="U1097" s="107">
        <f t="shared" si="105"/>
        <v>0</v>
      </c>
      <c r="V1097" s="107"/>
      <c r="W1097" s="107"/>
      <c r="X1097" s="107">
        <f t="shared" si="106"/>
        <v>0</v>
      </c>
      <c r="Y1097" s="107"/>
      <c r="Z1097" s="107"/>
      <c r="AA1097" s="108">
        <f>C1097+I1097-L1097-O1097-U1097-X1097-R1097</f>
        <v>1620000</v>
      </c>
      <c r="AB1097" s="7"/>
    </row>
    <row r="1098" spans="1:28" ht="15.75" hidden="1" customHeight="1" x14ac:dyDescent="0.25">
      <c r="A1098" s="24">
        <v>45587</v>
      </c>
      <c r="B1098" s="25" t="s">
        <v>147</v>
      </c>
      <c r="C1098" s="25"/>
      <c r="D1098" s="25" t="s">
        <v>46</v>
      </c>
      <c r="E1098" s="25" t="s">
        <v>53</v>
      </c>
      <c r="F1098" s="25">
        <v>10</v>
      </c>
      <c r="G1098" s="25" t="s">
        <v>23</v>
      </c>
      <c r="H1098" s="25">
        <v>400000</v>
      </c>
      <c r="I1098" s="4">
        <f t="shared" si="107"/>
        <v>4000000</v>
      </c>
      <c r="J1098" s="26" t="s">
        <v>28</v>
      </c>
      <c r="K1098" s="11" t="s">
        <v>2099</v>
      </c>
      <c r="L1098" s="107">
        <f t="shared" si="108"/>
        <v>0</v>
      </c>
      <c r="M1098" s="107"/>
      <c r="N1098" s="107"/>
      <c r="O1098" s="107">
        <f t="shared" si="103"/>
        <v>0</v>
      </c>
      <c r="P1098" s="107"/>
      <c r="Q1098" s="107"/>
      <c r="R1098" s="107">
        <f t="shared" si="104"/>
        <v>0</v>
      </c>
      <c r="S1098" s="107"/>
      <c r="T1098" s="107"/>
      <c r="U1098" s="107">
        <f t="shared" si="105"/>
        <v>0</v>
      </c>
      <c r="V1098" s="107"/>
      <c r="W1098" s="107"/>
      <c r="X1098" s="107">
        <f t="shared" si="106"/>
        <v>0</v>
      </c>
      <c r="Y1098" s="107"/>
      <c r="Z1098" s="107"/>
      <c r="AA1098" s="108">
        <f>C1098+I1098-L1098-O1098-U1098-X1098-R1098</f>
        <v>4000000</v>
      </c>
      <c r="AB1098" s="7"/>
    </row>
    <row r="1099" spans="1:28" ht="15.75" hidden="1" customHeight="1" x14ac:dyDescent="0.25">
      <c r="A1099" s="24">
        <v>45587</v>
      </c>
      <c r="B1099" s="25" t="s">
        <v>147</v>
      </c>
      <c r="C1099" s="25"/>
      <c r="D1099" s="25" t="s">
        <v>46</v>
      </c>
      <c r="E1099" s="25" t="s">
        <v>148</v>
      </c>
      <c r="F1099" s="25">
        <v>10</v>
      </c>
      <c r="G1099" s="25" t="s">
        <v>23</v>
      </c>
      <c r="H1099" s="25">
        <v>400000</v>
      </c>
      <c r="I1099" s="4">
        <f t="shared" si="107"/>
        <v>4000000</v>
      </c>
      <c r="J1099" s="26" t="s">
        <v>28</v>
      </c>
      <c r="K1099" s="11" t="s">
        <v>2099</v>
      </c>
      <c r="L1099" s="107">
        <f t="shared" si="108"/>
        <v>0</v>
      </c>
      <c r="M1099" s="107"/>
      <c r="N1099" s="107"/>
      <c r="O1099" s="107">
        <f t="shared" si="103"/>
        <v>0</v>
      </c>
      <c r="P1099" s="107"/>
      <c r="Q1099" s="107"/>
      <c r="R1099" s="107">
        <f t="shared" si="104"/>
        <v>0</v>
      </c>
      <c r="S1099" s="107"/>
      <c r="T1099" s="107"/>
      <c r="U1099" s="107">
        <f t="shared" si="105"/>
        <v>0</v>
      </c>
      <c r="V1099" s="107"/>
      <c r="W1099" s="107"/>
      <c r="X1099" s="107">
        <f t="shared" si="106"/>
        <v>0</v>
      </c>
      <c r="Y1099" s="107"/>
      <c r="Z1099" s="107"/>
      <c r="AA1099" s="108">
        <f>C1099+I1099-L1099-O1099-U1099-X1099-R1099</f>
        <v>4000000</v>
      </c>
      <c r="AB1099" s="7"/>
    </row>
    <row r="1100" spans="1:28" ht="15.75" hidden="1" customHeight="1" x14ac:dyDescent="0.25">
      <c r="A1100" s="24">
        <v>45587</v>
      </c>
      <c r="B1100" s="25" t="s">
        <v>147</v>
      </c>
      <c r="C1100" s="25"/>
      <c r="D1100" s="25" t="s">
        <v>46</v>
      </c>
      <c r="E1100" s="25" t="s">
        <v>1306</v>
      </c>
      <c r="F1100" s="25">
        <v>10</v>
      </c>
      <c r="G1100" s="25" t="s">
        <v>23</v>
      </c>
      <c r="H1100" s="25">
        <v>400000</v>
      </c>
      <c r="I1100" s="4">
        <f t="shared" si="107"/>
        <v>4000000</v>
      </c>
      <c r="J1100" s="26" t="s">
        <v>28</v>
      </c>
      <c r="K1100" s="11" t="s">
        <v>2099</v>
      </c>
      <c r="L1100" s="107">
        <f t="shared" si="108"/>
        <v>0</v>
      </c>
      <c r="M1100" s="107"/>
      <c r="N1100" s="107"/>
      <c r="O1100" s="107">
        <f t="shared" si="103"/>
        <v>0</v>
      </c>
      <c r="P1100" s="107"/>
      <c r="Q1100" s="107"/>
      <c r="R1100" s="107">
        <f t="shared" si="104"/>
        <v>0</v>
      </c>
      <c r="S1100" s="107"/>
      <c r="T1100" s="107"/>
      <c r="U1100" s="107">
        <f t="shared" si="105"/>
        <v>0</v>
      </c>
      <c r="V1100" s="107"/>
      <c r="W1100" s="107"/>
      <c r="X1100" s="107">
        <f t="shared" si="106"/>
        <v>0</v>
      </c>
      <c r="Y1100" s="107"/>
      <c r="Z1100" s="107"/>
      <c r="AA1100" s="108">
        <f>C1100+I1100-L1100-O1100-U1100-X1100-R1100</f>
        <v>4000000</v>
      </c>
      <c r="AB1100" s="7"/>
    </row>
    <row r="1101" spans="1:28" ht="15.75" hidden="1" customHeight="1" x14ac:dyDescent="0.25">
      <c r="A1101" s="29">
        <v>45587</v>
      </c>
      <c r="B1101" s="27" t="s">
        <v>1297</v>
      </c>
      <c r="C1101" s="27"/>
      <c r="D1101" s="27" t="s">
        <v>52</v>
      </c>
      <c r="E1101" s="27" t="s">
        <v>681</v>
      </c>
      <c r="F1101" s="27">
        <v>1</v>
      </c>
      <c r="G1101" s="27" t="s">
        <v>48</v>
      </c>
      <c r="H1101" s="27">
        <v>230000</v>
      </c>
      <c r="I1101" s="27">
        <f t="shared" si="107"/>
        <v>230000</v>
      </c>
      <c r="J1101" s="32" t="s">
        <v>324</v>
      </c>
      <c r="K1101" s="142"/>
      <c r="L1101" s="136">
        <f t="shared" si="108"/>
        <v>0</v>
      </c>
      <c r="M1101" s="136"/>
      <c r="N1101" s="136"/>
      <c r="O1101" s="136">
        <f t="shared" si="103"/>
        <v>0</v>
      </c>
      <c r="P1101" s="136"/>
      <c r="Q1101" s="136"/>
      <c r="R1101" s="136">
        <f t="shared" si="104"/>
        <v>0</v>
      </c>
      <c r="S1101" s="136"/>
      <c r="T1101" s="136"/>
      <c r="U1101" s="136">
        <f t="shared" si="105"/>
        <v>230000</v>
      </c>
      <c r="V1101" s="136">
        <v>230000</v>
      </c>
      <c r="W1101" s="136"/>
      <c r="X1101" s="136">
        <f t="shared" si="106"/>
        <v>0</v>
      </c>
      <c r="Y1101" s="136"/>
      <c r="Z1101" s="136"/>
      <c r="AA1101" s="137">
        <f>C1101+I1101-L1101-O1101-U1101-X1101-R1101</f>
        <v>0</v>
      </c>
      <c r="AB1101" s="138">
        <v>45587</v>
      </c>
    </row>
    <row r="1102" spans="1:28" ht="15.75" hidden="1" customHeight="1" x14ac:dyDescent="0.25">
      <c r="A1102" s="24">
        <v>45587</v>
      </c>
      <c r="B1102" s="25" t="s">
        <v>287</v>
      </c>
      <c r="C1102" s="25"/>
      <c r="D1102" s="25" t="s">
        <v>46</v>
      </c>
      <c r="E1102" s="25" t="s">
        <v>358</v>
      </c>
      <c r="F1102" s="25">
        <v>62.1</v>
      </c>
      <c r="G1102" s="25" t="s">
        <v>39</v>
      </c>
      <c r="H1102" s="25">
        <v>46000</v>
      </c>
      <c r="I1102" s="4">
        <f t="shared" si="107"/>
        <v>2856600</v>
      </c>
      <c r="J1102" s="26" t="s">
        <v>28</v>
      </c>
      <c r="K1102" s="117"/>
      <c r="L1102" s="107">
        <f t="shared" si="108"/>
        <v>0</v>
      </c>
      <c r="M1102" s="107"/>
      <c r="N1102" s="107"/>
      <c r="O1102" s="107">
        <f t="shared" si="103"/>
        <v>0</v>
      </c>
      <c r="P1102" s="107"/>
      <c r="Q1102" s="107"/>
      <c r="R1102" s="107">
        <f t="shared" si="104"/>
        <v>0</v>
      </c>
      <c r="S1102" s="107"/>
      <c r="T1102" s="107"/>
      <c r="U1102" s="107">
        <f t="shared" si="105"/>
        <v>0</v>
      </c>
      <c r="V1102" s="107"/>
      <c r="W1102" s="107"/>
      <c r="X1102" s="107">
        <f t="shared" si="106"/>
        <v>0</v>
      </c>
      <c r="Y1102" s="107"/>
      <c r="Z1102" s="107"/>
      <c r="AA1102" s="108">
        <f>C1102+I1102-L1102-O1102-U1102-X1102-R1102</f>
        <v>2856600</v>
      </c>
      <c r="AB1102" s="7"/>
    </row>
    <row r="1103" spans="1:28" ht="15.75" hidden="1" customHeight="1" x14ac:dyDescent="0.25">
      <c r="A1103" s="24">
        <v>45587</v>
      </c>
      <c r="B1103" s="25" t="s">
        <v>203</v>
      </c>
      <c r="C1103" s="25"/>
      <c r="D1103" s="25" t="s">
        <v>46</v>
      </c>
      <c r="E1103" s="25" t="s">
        <v>81</v>
      </c>
      <c r="F1103" s="25">
        <v>23.7</v>
      </c>
      <c r="G1103" s="25" t="s">
        <v>39</v>
      </c>
      <c r="H1103" s="25">
        <v>46000</v>
      </c>
      <c r="I1103" s="4">
        <f t="shared" si="107"/>
        <v>1090200</v>
      </c>
      <c r="J1103" s="26" t="s">
        <v>28</v>
      </c>
      <c r="K1103" s="117"/>
      <c r="L1103" s="107">
        <f t="shared" si="108"/>
        <v>0</v>
      </c>
      <c r="M1103" s="107"/>
      <c r="N1103" s="107"/>
      <c r="O1103" s="107">
        <f t="shared" si="103"/>
        <v>0</v>
      </c>
      <c r="P1103" s="107"/>
      <c r="Q1103" s="107"/>
      <c r="R1103" s="107">
        <f t="shared" si="104"/>
        <v>0</v>
      </c>
      <c r="S1103" s="107"/>
      <c r="T1103" s="107"/>
      <c r="U1103" s="107">
        <f t="shared" si="105"/>
        <v>0</v>
      </c>
      <c r="V1103" s="107"/>
      <c r="W1103" s="107"/>
      <c r="X1103" s="107">
        <f t="shared" si="106"/>
        <v>0</v>
      </c>
      <c r="Y1103" s="107"/>
      <c r="Z1103" s="107"/>
      <c r="AA1103" s="108">
        <f>C1103+I1103-L1103-O1103-U1103-X1103-R1103</f>
        <v>1090200</v>
      </c>
      <c r="AB1103" s="7"/>
    </row>
    <row r="1104" spans="1:28" ht="15.75" hidden="1" customHeight="1" x14ac:dyDescent="0.25">
      <c r="A1104" s="24">
        <v>45587</v>
      </c>
      <c r="B1104" s="25" t="s">
        <v>536</v>
      </c>
      <c r="C1104" s="25"/>
      <c r="D1104" s="25" t="s">
        <v>46</v>
      </c>
      <c r="E1104" s="25" t="s">
        <v>100</v>
      </c>
      <c r="F1104" s="25">
        <v>28.8</v>
      </c>
      <c r="G1104" s="25" t="s">
        <v>39</v>
      </c>
      <c r="H1104" s="25">
        <v>46000</v>
      </c>
      <c r="I1104" s="4">
        <f t="shared" si="107"/>
        <v>1324800</v>
      </c>
      <c r="J1104" s="26" t="s">
        <v>28</v>
      </c>
      <c r="K1104" s="117"/>
      <c r="L1104" s="107">
        <f t="shared" si="108"/>
        <v>0</v>
      </c>
      <c r="M1104" s="107"/>
      <c r="N1104" s="107"/>
      <c r="O1104" s="107">
        <f t="shared" si="103"/>
        <v>0</v>
      </c>
      <c r="P1104" s="107"/>
      <c r="Q1104" s="107"/>
      <c r="R1104" s="107">
        <f t="shared" si="104"/>
        <v>0</v>
      </c>
      <c r="S1104" s="107"/>
      <c r="T1104" s="107"/>
      <c r="U1104" s="107">
        <f t="shared" si="105"/>
        <v>0</v>
      </c>
      <c r="V1104" s="107"/>
      <c r="W1104" s="107"/>
      <c r="X1104" s="107">
        <f t="shared" si="106"/>
        <v>0</v>
      </c>
      <c r="Y1104" s="107"/>
      <c r="Z1104" s="107"/>
      <c r="AA1104" s="108">
        <f>C1104+I1104-L1104-O1104-U1104-X1104-R1104</f>
        <v>1324800</v>
      </c>
      <c r="AB1104" s="7"/>
    </row>
    <row r="1105" spans="1:28" ht="15.75" hidden="1" customHeight="1" x14ac:dyDescent="0.25">
      <c r="A1105" s="24">
        <v>45587</v>
      </c>
      <c r="B1105" s="25" t="s">
        <v>472</v>
      </c>
      <c r="C1105" s="25"/>
      <c r="D1105" s="25" t="s">
        <v>52</v>
      </c>
      <c r="E1105" s="25" t="s">
        <v>163</v>
      </c>
      <c r="F1105" s="25">
        <v>12</v>
      </c>
      <c r="G1105" s="25" t="s">
        <v>39</v>
      </c>
      <c r="H1105" s="25">
        <v>135000</v>
      </c>
      <c r="I1105" s="4">
        <f t="shared" si="107"/>
        <v>1620000</v>
      </c>
      <c r="J1105" s="31" t="s">
        <v>312</v>
      </c>
      <c r="K1105" s="117"/>
      <c r="L1105" s="107">
        <f t="shared" si="108"/>
        <v>0</v>
      </c>
      <c r="M1105" s="107"/>
      <c r="N1105" s="107"/>
      <c r="O1105" s="107">
        <f t="shared" si="103"/>
        <v>1620000</v>
      </c>
      <c r="P1105" s="107">
        <v>1620000</v>
      </c>
      <c r="Q1105" s="107"/>
      <c r="R1105" s="107">
        <f t="shared" si="104"/>
        <v>0</v>
      </c>
      <c r="S1105" s="107"/>
      <c r="T1105" s="107"/>
      <c r="U1105" s="107">
        <f t="shared" si="105"/>
        <v>0</v>
      </c>
      <c r="V1105" s="107"/>
      <c r="W1105" s="107"/>
      <c r="X1105" s="107">
        <f t="shared" si="106"/>
        <v>0</v>
      </c>
      <c r="Y1105" s="107"/>
      <c r="Z1105" s="107"/>
      <c r="AA1105" s="108">
        <f>C1105+I1105-L1105-O1105-U1105-X1105-R1105</f>
        <v>0</v>
      </c>
      <c r="AB1105" s="7">
        <v>45596</v>
      </c>
    </row>
    <row r="1106" spans="1:28" ht="15.75" hidden="1" customHeight="1" x14ac:dyDescent="0.25">
      <c r="A1106" s="29">
        <v>45587</v>
      </c>
      <c r="B1106" s="27" t="s">
        <v>311</v>
      </c>
      <c r="C1106" s="27"/>
      <c r="D1106" s="27" t="s">
        <v>46</v>
      </c>
      <c r="E1106" s="27" t="s">
        <v>208</v>
      </c>
      <c r="F1106" s="27">
        <v>2000</v>
      </c>
      <c r="G1106" s="27" t="s">
        <v>34</v>
      </c>
      <c r="H1106" s="27">
        <v>700</v>
      </c>
      <c r="I1106" s="19">
        <f t="shared" si="107"/>
        <v>1400000</v>
      </c>
      <c r="J1106" s="32" t="s">
        <v>324</v>
      </c>
      <c r="K1106" s="142"/>
      <c r="L1106" s="136">
        <f t="shared" si="108"/>
        <v>1400000</v>
      </c>
      <c r="M1106" s="136">
        <v>1400000</v>
      </c>
      <c r="N1106" s="136"/>
      <c r="O1106" s="136">
        <f t="shared" si="103"/>
        <v>0</v>
      </c>
      <c r="P1106" s="136"/>
      <c r="Q1106" s="136"/>
      <c r="R1106" s="136">
        <f t="shared" si="104"/>
        <v>0</v>
      </c>
      <c r="S1106" s="136"/>
      <c r="T1106" s="136"/>
      <c r="U1106" s="136">
        <f t="shared" si="105"/>
        <v>0</v>
      </c>
      <c r="V1106" s="136"/>
      <c r="W1106" s="136"/>
      <c r="X1106" s="136">
        <f t="shared" si="106"/>
        <v>0</v>
      </c>
      <c r="Y1106" s="136"/>
      <c r="Z1106" s="136"/>
      <c r="AA1106" s="137">
        <f>C1106+I1106-L1106-O1106-U1106-X1106-R1106</f>
        <v>0</v>
      </c>
      <c r="AB1106" s="138">
        <v>45587</v>
      </c>
    </row>
    <row r="1107" spans="1:28" ht="15.75" hidden="1" customHeight="1" x14ac:dyDescent="0.25">
      <c r="A1107" s="24">
        <v>45587</v>
      </c>
      <c r="B1107" s="25" t="s">
        <v>1105</v>
      </c>
      <c r="C1107" s="25"/>
      <c r="D1107" s="25" t="s">
        <v>52</v>
      </c>
      <c r="E1107" s="25" t="s">
        <v>139</v>
      </c>
      <c r="F1107" s="25">
        <v>7500</v>
      </c>
      <c r="G1107" s="25" t="s">
        <v>34</v>
      </c>
      <c r="H1107" s="25">
        <v>2200</v>
      </c>
      <c r="I1107" s="4">
        <f t="shared" si="107"/>
        <v>16500000</v>
      </c>
      <c r="J1107" s="31" t="s">
        <v>312</v>
      </c>
      <c r="K1107" s="117"/>
      <c r="L1107" s="107">
        <f t="shared" si="108"/>
        <v>0</v>
      </c>
      <c r="M1107" s="107"/>
      <c r="N1107" s="107"/>
      <c r="O1107" s="107">
        <f t="shared" si="103"/>
        <v>16500000</v>
      </c>
      <c r="P1107" s="107">
        <v>16500000</v>
      </c>
      <c r="Q1107" s="107"/>
      <c r="R1107" s="107">
        <f t="shared" si="104"/>
        <v>0</v>
      </c>
      <c r="S1107" s="107"/>
      <c r="T1107" s="107"/>
      <c r="U1107" s="107">
        <f t="shared" si="105"/>
        <v>0</v>
      </c>
      <c r="V1107" s="107"/>
      <c r="W1107" s="107"/>
      <c r="X1107" s="107">
        <f t="shared" si="106"/>
        <v>0</v>
      </c>
      <c r="Y1107" s="107"/>
      <c r="Z1107" s="107"/>
      <c r="AA1107" s="108">
        <f>C1107+I1107-L1107-O1107-U1107-X1107-R1107</f>
        <v>0</v>
      </c>
      <c r="AB1107" s="7">
        <v>45595</v>
      </c>
    </row>
    <row r="1108" spans="1:28" ht="15.75" hidden="1" customHeight="1" x14ac:dyDescent="0.25">
      <c r="A1108" s="29">
        <v>45587</v>
      </c>
      <c r="B1108" s="27" t="s">
        <v>1105</v>
      </c>
      <c r="C1108" s="27"/>
      <c r="D1108" s="27" t="s">
        <v>52</v>
      </c>
      <c r="E1108" s="27" t="s">
        <v>219</v>
      </c>
      <c r="F1108" s="27">
        <v>2</v>
      </c>
      <c r="G1108" s="27" t="s">
        <v>39</v>
      </c>
      <c r="H1108" s="27">
        <v>300000</v>
      </c>
      <c r="I1108" s="19">
        <f t="shared" si="107"/>
        <v>600000</v>
      </c>
      <c r="J1108" s="32" t="s">
        <v>324</v>
      </c>
      <c r="K1108" s="142"/>
      <c r="L1108" s="136">
        <f t="shared" si="108"/>
        <v>0</v>
      </c>
      <c r="M1108" s="136"/>
      <c r="N1108" s="136"/>
      <c r="O1108" s="136">
        <f t="shared" si="103"/>
        <v>0</v>
      </c>
      <c r="P1108" s="136"/>
      <c r="Q1108" s="136"/>
      <c r="R1108" s="136">
        <f t="shared" si="104"/>
        <v>0</v>
      </c>
      <c r="S1108" s="136"/>
      <c r="T1108" s="136"/>
      <c r="U1108" s="136">
        <f t="shared" si="105"/>
        <v>600000</v>
      </c>
      <c r="V1108" s="136">
        <v>600000</v>
      </c>
      <c r="W1108" s="136"/>
      <c r="X1108" s="136">
        <f t="shared" si="106"/>
        <v>0</v>
      </c>
      <c r="Y1108" s="136"/>
      <c r="Z1108" s="136"/>
      <c r="AA1108" s="137">
        <f>C1108+I1108-L1108-O1108-U1108-X1108-R1108</f>
        <v>0</v>
      </c>
      <c r="AB1108" s="138">
        <v>45589</v>
      </c>
    </row>
    <row r="1109" spans="1:28" ht="15.75" hidden="1" customHeight="1" x14ac:dyDescent="0.25">
      <c r="A1109" s="24">
        <v>45587</v>
      </c>
      <c r="B1109" s="25" t="s">
        <v>2072</v>
      </c>
      <c r="C1109" s="25"/>
      <c r="D1109" s="25" t="s">
        <v>52</v>
      </c>
      <c r="E1109" s="25" t="s">
        <v>157</v>
      </c>
      <c r="F1109" s="25">
        <v>8</v>
      </c>
      <c r="G1109" s="25" t="s">
        <v>48</v>
      </c>
      <c r="H1109" s="25">
        <v>300000</v>
      </c>
      <c r="I1109" s="4">
        <f t="shared" si="107"/>
        <v>2400000</v>
      </c>
      <c r="J1109" s="26" t="s">
        <v>28</v>
      </c>
      <c r="K1109" s="117"/>
      <c r="L1109" s="107">
        <f t="shared" si="108"/>
        <v>0</v>
      </c>
      <c r="M1109" s="107"/>
      <c r="N1109" s="107"/>
      <c r="O1109" s="107">
        <f t="shared" si="103"/>
        <v>0</v>
      </c>
      <c r="P1109" s="107"/>
      <c r="Q1109" s="107"/>
      <c r="R1109" s="107">
        <f t="shared" si="104"/>
        <v>0</v>
      </c>
      <c r="S1109" s="107"/>
      <c r="T1109" s="107"/>
      <c r="U1109" s="107">
        <f t="shared" si="105"/>
        <v>0</v>
      </c>
      <c r="V1109" s="107"/>
      <c r="W1109" s="107"/>
      <c r="X1109" s="107">
        <f t="shared" si="106"/>
        <v>0</v>
      </c>
      <c r="Y1109" s="107"/>
      <c r="Z1109" s="107"/>
      <c r="AA1109" s="108">
        <f>C1109+I1109-L1109-O1109-U1109-X1109-R1109</f>
        <v>2400000</v>
      </c>
      <c r="AB1109" s="7"/>
    </row>
    <row r="1110" spans="1:28" ht="15.75" hidden="1" customHeight="1" x14ac:dyDescent="0.25">
      <c r="A1110" s="24">
        <v>45587</v>
      </c>
      <c r="B1110" s="25" t="s">
        <v>2072</v>
      </c>
      <c r="C1110" s="25"/>
      <c r="D1110" s="25" t="s">
        <v>52</v>
      </c>
      <c r="E1110" s="25" t="s">
        <v>81</v>
      </c>
      <c r="F1110" s="25">
        <v>94.3</v>
      </c>
      <c r="G1110" s="25" t="s">
        <v>39</v>
      </c>
      <c r="H1110" s="25">
        <v>46000</v>
      </c>
      <c r="I1110" s="4">
        <f t="shared" si="107"/>
        <v>4337800</v>
      </c>
      <c r="J1110" s="26" t="s">
        <v>28</v>
      </c>
      <c r="K1110" s="117"/>
      <c r="L1110" s="107">
        <f t="shared" si="108"/>
        <v>0</v>
      </c>
      <c r="M1110" s="107"/>
      <c r="N1110" s="107"/>
      <c r="O1110" s="107">
        <f t="shared" si="103"/>
        <v>0</v>
      </c>
      <c r="P1110" s="107"/>
      <c r="Q1110" s="107"/>
      <c r="R1110" s="107">
        <f t="shared" si="104"/>
        <v>0</v>
      </c>
      <c r="S1110" s="107"/>
      <c r="T1110" s="107"/>
      <c r="U1110" s="107">
        <f t="shared" si="105"/>
        <v>0</v>
      </c>
      <c r="V1110" s="107"/>
      <c r="W1110" s="107"/>
      <c r="X1110" s="107">
        <f t="shared" si="106"/>
        <v>0</v>
      </c>
      <c r="Y1110" s="107"/>
      <c r="Z1110" s="107"/>
      <c r="AA1110" s="108">
        <f>C1110+I1110-L1110-O1110-U1110-X1110-R1110</f>
        <v>4337800</v>
      </c>
      <c r="AB1110" s="7"/>
    </row>
    <row r="1111" spans="1:28" ht="15.75" hidden="1" customHeight="1" x14ac:dyDescent="0.25">
      <c r="A1111" s="24">
        <v>45587</v>
      </c>
      <c r="B1111" s="25" t="s">
        <v>2072</v>
      </c>
      <c r="C1111" s="25"/>
      <c r="D1111" s="25" t="s">
        <v>52</v>
      </c>
      <c r="E1111" s="25" t="s">
        <v>189</v>
      </c>
      <c r="F1111" s="25">
        <v>10</v>
      </c>
      <c r="G1111" s="25" t="s">
        <v>23</v>
      </c>
      <c r="H1111" s="25">
        <v>400000</v>
      </c>
      <c r="I1111" s="4">
        <f t="shared" si="107"/>
        <v>4000000</v>
      </c>
      <c r="J1111" s="26" t="s">
        <v>28</v>
      </c>
      <c r="K1111" s="117"/>
      <c r="L1111" s="107">
        <f t="shared" si="108"/>
        <v>0</v>
      </c>
      <c r="M1111" s="107"/>
      <c r="N1111" s="107"/>
      <c r="O1111" s="107">
        <f t="shared" si="103"/>
        <v>0</v>
      </c>
      <c r="P1111" s="107"/>
      <c r="Q1111" s="107"/>
      <c r="R1111" s="107">
        <f t="shared" si="104"/>
        <v>0</v>
      </c>
      <c r="S1111" s="107"/>
      <c r="T1111" s="107"/>
      <c r="U1111" s="107">
        <f t="shared" si="105"/>
        <v>0</v>
      </c>
      <c r="V1111" s="107"/>
      <c r="W1111" s="107"/>
      <c r="X1111" s="107">
        <f t="shared" si="106"/>
        <v>0</v>
      </c>
      <c r="Y1111" s="107"/>
      <c r="Z1111" s="107"/>
      <c r="AA1111" s="108">
        <f>C1111+I1111-L1111-O1111-U1111-X1111-R1111</f>
        <v>4000000</v>
      </c>
      <c r="AB1111" s="7"/>
    </row>
    <row r="1112" spans="1:28" ht="15.75" hidden="1" customHeight="1" x14ac:dyDescent="0.25">
      <c r="A1112" s="24">
        <v>45587</v>
      </c>
      <c r="B1112" s="25" t="s">
        <v>211</v>
      </c>
      <c r="C1112" s="25"/>
      <c r="D1112" s="25" t="s">
        <v>52</v>
      </c>
      <c r="E1112" s="25" t="s">
        <v>108</v>
      </c>
      <c r="F1112" s="25">
        <v>400</v>
      </c>
      <c r="G1112" s="25" t="s">
        <v>34</v>
      </c>
      <c r="H1112" s="25">
        <v>2000</v>
      </c>
      <c r="I1112" s="4">
        <f t="shared" si="107"/>
        <v>800000</v>
      </c>
      <c r="J1112" s="83" t="s">
        <v>28</v>
      </c>
      <c r="K1112" s="117"/>
      <c r="L1112" s="107">
        <f t="shared" si="108"/>
        <v>0</v>
      </c>
      <c r="M1112" s="107"/>
      <c r="N1112" s="107"/>
      <c r="O1112" s="107">
        <f t="shared" si="103"/>
        <v>0</v>
      </c>
      <c r="P1112" s="107"/>
      <c r="Q1112" s="107"/>
      <c r="R1112" s="107">
        <f t="shared" si="104"/>
        <v>0</v>
      </c>
      <c r="S1112" s="107"/>
      <c r="T1112" s="107"/>
      <c r="U1112" s="107">
        <f t="shared" si="105"/>
        <v>0</v>
      </c>
      <c r="V1112" s="107"/>
      <c r="W1112" s="107"/>
      <c r="X1112" s="107">
        <f t="shared" si="106"/>
        <v>0</v>
      </c>
      <c r="Y1112" s="107"/>
      <c r="Z1112" s="107"/>
      <c r="AA1112" s="108">
        <f>C1112+I1112-L1112-O1112-U1112-X1112-R1112</f>
        <v>800000</v>
      </c>
      <c r="AB1112" s="7"/>
    </row>
    <row r="1113" spans="1:28" ht="15.75" hidden="1" customHeight="1" x14ac:dyDescent="0.25">
      <c r="A1113" s="24">
        <v>45587</v>
      </c>
      <c r="B1113" s="25" t="s">
        <v>211</v>
      </c>
      <c r="C1113" s="25"/>
      <c r="D1113" s="25" t="s">
        <v>52</v>
      </c>
      <c r="E1113" s="25" t="s">
        <v>154</v>
      </c>
      <c r="F1113" s="25">
        <v>250</v>
      </c>
      <c r="G1113" s="25" t="s">
        <v>34</v>
      </c>
      <c r="H1113" s="25">
        <v>1065</v>
      </c>
      <c r="I1113" s="4">
        <f t="shared" si="107"/>
        <v>266250</v>
      </c>
      <c r="J1113" s="83" t="s">
        <v>28</v>
      </c>
      <c r="K1113" s="117"/>
      <c r="L1113" s="107">
        <f t="shared" si="108"/>
        <v>0</v>
      </c>
      <c r="M1113" s="107"/>
      <c r="N1113" s="107"/>
      <c r="O1113" s="107">
        <f t="shared" si="103"/>
        <v>0</v>
      </c>
      <c r="P1113" s="107"/>
      <c r="Q1113" s="107"/>
      <c r="R1113" s="107">
        <f t="shared" si="104"/>
        <v>0</v>
      </c>
      <c r="S1113" s="107"/>
      <c r="T1113" s="107"/>
      <c r="U1113" s="107">
        <f t="shared" si="105"/>
        <v>0</v>
      </c>
      <c r="V1113" s="107"/>
      <c r="W1113" s="107"/>
      <c r="X1113" s="107">
        <f t="shared" si="106"/>
        <v>0</v>
      </c>
      <c r="Y1113" s="107"/>
      <c r="Z1113" s="107"/>
      <c r="AA1113" s="108">
        <f>C1113+I1113-L1113-O1113-U1113-X1113-R1113</f>
        <v>266250</v>
      </c>
      <c r="AB1113" s="7"/>
    </row>
    <row r="1114" spans="1:28" ht="15.75" hidden="1" customHeight="1" x14ac:dyDescent="0.25">
      <c r="A1114" s="29">
        <v>45587</v>
      </c>
      <c r="B1114" s="27" t="s">
        <v>536</v>
      </c>
      <c r="C1114" s="27"/>
      <c r="D1114" s="27" t="s">
        <v>46</v>
      </c>
      <c r="E1114" s="27" t="s">
        <v>192</v>
      </c>
      <c r="F1114" s="27">
        <v>1100</v>
      </c>
      <c r="G1114" s="27" t="s">
        <v>34</v>
      </c>
      <c r="H1114" s="27">
        <v>2500</v>
      </c>
      <c r="I1114" s="19">
        <f t="shared" si="107"/>
        <v>2750000</v>
      </c>
      <c r="J1114" s="32" t="s">
        <v>312</v>
      </c>
      <c r="K1114" s="142" t="s">
        <v>2074</v>
      </c>
      <c r="L1114" s="136">
        <f t="shared" si="108"/>
        <v>0</v>
      </c>
      <c r="M1114" s="136"/>
      <c r="N1114" s="136"/>
      <c r="O1114" s="136">
        <f t="shared" si="103"/>
        <v>2750000</v>
      </c>
      <c r="P1114" s="136">
        <v>2750000</v>
      </c>
      <c r="Q1114" s="136"/>
      <c r="R1114" s="136">
        <f t="shared" si="104"/>
        <v>0</v>
      </c>
      <c r="S1114" s="136"/>
      <c r="T1114" s="136"/>
      <c r="U1114" s="136">
        <f t="shared" si="105"/>
        <v>0</v>
      </c>
      <c r="V1114" s="136"/>
      <c r="W1114" s="136"/>
      <c r="X1114" s="136">
        <f t="shared" si="106"/>
        <v>0</v>
      </c>
      <c r="Y1114" s="136"/>
      <c r="Z1114" s="136"/>
      <c r="AA1114" s="137">
        <f>C1114+I1114-L1114-O1114-U1114-X1114-R1114</f>
        <v>0</v>
      </c>
      <c r="AB1114" s="138">
        <v>45587</v>
      </c>
    </row>
    <row r="1115" spans="1:28" ht="15.75" hidden="1" customHeight="1" x14ac:dyDescent="0.25">
      <c r="A1115" s="24">
        <v>45587</v>
      </c>
      <c r="B1115" s="25" t="s">
        <v>536</v>
      </c>
      <c r="C1115" s="25"/>
      <c r="D1115" s="25" t="s">
        <v>46</v>
      </c>
      <c r="E1115" s="25" t="s">
        <v>138</v>
      </c>
      <c r="F1115" s="25">
        <v>750</v>
      </c>
      <c r="G1115" s="25" t="s">
        <v>34</v>
      </c>
      <c r="H1115" s="25">
        <v>1390</v>
      </c>
      <c r="I1115" s="4">
        <f t="shared" si="107"/>
        <v>1042500</v>
      </c>
      <c r="J1115" s="31" t="s">
        <v>312</v>
      </c>
      <c r="K1115" s="117"/>
      <c r="L1115" s="107">
        <f t="shared" si="108"/>
        <v>0</v>
      </c>
      <c r="M1115" s="107"/>
      <c r="N1115" s="107"/>
      <c r="O1115" s="107">
        <f t="shared" si="103"/>
        <v>1042500</v>
      </c>
      <c r="P1115" s="107">
        <v>1042500</v>
      </c>
      <c r="Q1115" s="107"/>
      <c r="R1115" s="107">
        <f t="shared" si="104"/>
        <v>0</v>
      </c>
      <c r="S1115" s="107"/>
      <c r="T1115" s="107"/>
      <c r="U1115" s="107">
        <f t="shared" si="105"/>
        <v>0</v>
      </c>
      <c r="V1115" s="107"/>
      <c r="W1115" s="107"/>
      <c r="X1115" s="107">
        <f t="shared" si="106"/>
        <v>0</v>
      </c>
      <c r="Y1115" s="107"/>
      <c r="Z1115" s="107"/>
      <c r="AA1115" s="108">
        <f>C1115+I1115-L1115-O1115-U1115-X1115-R1115</f>
        <v>0</v>
      </c>
      <c r="AB1115" s="7">
        <v>45587</v>
      </c>
    </row>
    <row r="1116" spans="1:28" ht="15.75" hidden="1" customHeight="1" x14ac:dyDescent="0.25">
      <c r="A1116" s="29">
        <v>45587</v>
      </c>
      <c r="B1116" s="25" t="s">
        <v>207</v>
      </c>
      <c r="C1116" s="25"/>
      <c r="D1116" s="25" t="s">
        <v>46</v>
      </c>
      <c r="E1116" s="25" t="s">
        <v>108</v>
      </c>
      <c r="F1116" s="25">
        <v>2000</v>
      </c>
      <c r="G1116" s="25" t="s">
        <v>34</v>
      </c>
      <c r="H1116" s="25">
        <v>2150</v>
      </c>
      <c r="I1116" s="4">
        <f t="shared" si="107"/>
        <v>4300000</v>
      </c>
      <c r="J1116" s="31" t="s">
        <v>312</v>
      </c>
      <c r="K1116" s="117"/>
      <c r="L1116" s="107">
        <f t="shared" si="108"/>
        <v>0</v>
      </c>
      <c r="M1116" s="107"/>
      <c r="N1116" s="107"/>
      <c r="O1116" s="107">
        <f t="shared" si="103"/>
        <v>4300000</v>
      </c>
      <c r="P1116" s="107">
        <v>4300000</v>
      </c>
      <c r="Q1116" s="107"/>
      <c r="R1116" s="107">
        <f t="shared" si="104"/>
        <v>0</v>
      </c>
      <c r="S1116" s="107"/>
      <c r="T1116" s="107"/>
      <c r="U1116" s="107">
        <f t="shared" si="105"/>
        <v>0</v>
      </c>
      <c r="V1116" s="107"/>
      <c r="W1116" s="107"/>
      <c r="X1116" s="107">
        <f t="shared" si="106"/>
        <v>0</v>
      </c>
      <c r="Y1116" s="107"/>
      <c r="Z1116" s="107"/>
      <c r="AA1116" s="108">
        <f>C1116+I1116-L1116-O1116-U1116-X1116-R1116</f>
        <v>0</v>
      </c>
      <c r="AB1116" s="7">
        <v>45587</v>
      </c>
    </row>
    <row r="1117" spans="1:28" ht="16.5" hidden="1" customHeight="1" x14ac:dyDescent="0.25">
      <c r="A1117" s="24">
        <v>45587</v>
      </c>
      <c r="B1117" s="25" t="s">
        <v>287</v>
      </c>
      <c r="C1117" s="25"/>
      <c r="D1117" s="25" t="s">
        <v>46</v>
      </c>
      <c r="E1117" s="25" t="s">
        <v>782</v>
      </c>
      <c r="F1117" s="25">
        <v>400</v>
      </c>
      <c r="G1117" s="25" t="s">
        <v>34</v>
      </c>
      <c r="H1117" s="25">
        <v>3920</v>
      </c>
      <c r="I1117" s="4">
        <f t="shared" si="107"/>
        <v>1568000</v>
      </c>
      <c r="J1117" s="26" t="s">
        <v>28</v>
      </c>
      <c r="K1117" s="117"/>
      <c r="L1117" s="107">
        <f t="shared" si="108"/>
        <v>0</v>
      </c>
      <c r="M1117" s="107"/>
      <c r="N1117" s="107"/>
      <c r="O1117" s="107">
        <f t="shared" si="103"/>
        <v>0</v>
      </c>
      <c r="P1117" s="107"/>
      <c r="Q1117" s="107"/>
      <c r="R1117" s="107">
        <f t="shared" si="104"/>
        <v>0</v>
      </c>
      <c r="S1117" s="107"/>
      <c r="T1117" s="107"/>
      <c r="U1117" s="107">
        <f t="shared" si="105"/>
        <v>0</v>
      </c>
      <c r="V1117" s="107"/>
      <c r="W1117" s="107"/>
      <c r="X1117" s="107">
        <f t="shared" si="106"/>
        <v>0</v>
      </c>
      <c r="Y1117" s="107"/>
      <c r="Z1117" s="107"/>
      <c r="AA1117" s="108">
        <f>C1117+I1117-L1117-O1117-U1117-X1117-R1117</f>
        <v>1568000</v>
      </c>
      <c r="AB1117" s="7"/>
    </row>
    <row r="1118" spans="1:28" ht="15.75" hidden="1" customHeight="1" x14ac:dyDescent="0.25">
      <c r="A1118" s="29">
        <v>45588</v>
      </c>
      <c r="B1118" s="27" t="s">
        <v>116</v>
      </c>
      <c r="C1118" s="27"/>
      <c r="D1118" s="27" t="s">
        <v>46</v>
      </c>
      <c r="E1118" s="27" t="s">
        <v>129</v>
      </c>
      <c r="F1118" s="27">
        <v>10</v>
      </c>
      <c r="G1118" s="27" t="s">
        <v>77</v>
      </c>
      <c r="H1118" s="27">
        <v>65000</v>
      </c>
      <c r="I1118" s="19">
        <f t="shared" si="107"/>
        <v>650000</v>
      </c>
      <c r="J1118" s="32" t="s">
        <v>324</v>
      </c>
      <c r="K1118" s="142"/>
      <c r="L1118" s="136">
        <f t="shared" si="108"/>
        <v>0</v>
      </c>
      <c r="M1118" s="136"/>
      <c r="N1118" s="136"/>
      <c r="O1118" s="136">
        <f t="shared" si="103"/>
        <v>0</v>
      </c>
      <c r="P1118" s="136"/>
      <c r="Q1118" s="136"/>
      <c r="R1118" s="136">
        <f t="shared" si="104"/>
        <v>0</v>
      </c>
      <c r="S1118" s="136"/>
      <c r="T1118" s="136"/>
      <c r="U1118" s="136">
        <f t="shared" si="105"/>
        <v>650000</v>
      </c>
      <c r="V1118" s="136">
        <v>650000</v>
      </c>
      <c r="W1118" s="136"/>
      <c r="X1118" s="136">
        <f t="shared" si="106"/>
        <v>0</v>
      </c>
      <c r="Y1118" s="136"/>
      <c r="Z1118" s="136"/>
      <c r="AA1118" s="137">
        <f>C1118+I1118-L1118-O1118-U1118-X1118-R1118</f>
        <v>0</v>
      </c>
      <c r="AB1118" s="138">
        <v>45589</v>
      </c>
    </row>
    <row r="1119" spans="1:28" ht="15.75" hidden="1" customHeight="1" x14ac:dyDescent="0.25">
      <c r="A1119" s="29">
        <v>45588</v>
      </c>
      <c r="B1119" s="27" t="s">
        <v>116</v>
      </c>
      <c r="C1119" s="25"/>
      <c r="D1119" s="27" t="s">
        <v>46</v>
      </c>
      <c r="E1119" s="25" t="s">
        <v>127</v>
      </c>
      <c r="F1119" s="25">
        <v>10</v>
      </c>
      <c r="G1119" s="25" t="s">
        <v>39</v>
      </c>
      <c r="H1119" s="25">
        <v>70000</v>
      </c>
      <c r="I1119" s="4">
        <f t="shared" si="107"/>
        <v>700000</v>
      </c>
      <c r="J1119" s="31" t="s">
        <v>324</v>
      </c>
      <c r="K1119" s="117"/>
      <c r="L1119" s="107">
        <f t="shared" si="108"/>
        <v>0</v>
      </c>
      <c r="M1119" s="107"/>
      <c r="N1119" s="107"/>
      <c r="O1119" s="107">
        <f t="shared" si="103"/>
        <v>0</v>
      </c>
      <c r="P1119" s="107"/>
      <c r="Q1119" s="107"/>
      <c r="R1119" s="107">
        <f t="shared" si="104"/>
        <v>0</v>
      </c>
      <c r="S1119" s="107"/>
      <c r="T1119" s="107"/>
      <c r="U1119" s="107">
        <f t="shared" si="105"/>
        <v>700000</v>
      </c>
      <c r="V1119" s="107">
        <v>700000</v>
      </c>
      <c r="W1119" s="107"/>
      <c r="X1119" s="107">
        <f t="shared" si="106"/>
        <v>0</v>
      </c>
      <c r="Y1119" s="107"/>
      <c r="Z1119" s="107"/>
      <c r="AA1119" s="108">
        <f>C1119+I1119-L1119-O1119-U1119-X1119-R1119</f>
        <v>0</v>
      </c>
      <c r="AB1119" s="7">
        <v>45589</v>
      </c>
    </row>
    <row r="1120" spans="1:28" ht="15.75" hidden="1" customHeight="1" x14ac:dyDescent="0.25">
      <c r="A1120" s="24">
        <v>45588</v>
      </c>
      <c r="B1120" s="25" t="s">
        <v>253</v>
      </c>
      <c r="C1120" s="25"/>
      <c r="D1120" s="25" t="s">
        <v>46</v>
      </c>
      <c r="E1120" s="25" t="s">
        <v>189</v>
      </c>
      <c r="F1120" s="25">
        <v>4</v>
      </c>
      <c r="G1120" s="25" t="s">
        <v>23</v>
      </c>
      <c r="H1120" s="25">
        <v>400000</v>
      </c>
      <c r="I1120" s="4">
        <f t="shared" si="107"/>
        <v>1600000</v>
      </c>
      <c r="J1120" s="26" t="s">
        <v>28</v>
      </c>
      <c r="K1120" s="117"/>
      <c r="L1120" s="107">
        <f t="shared" si="108"/>
        <v>0</v>
      </c>
      <c r="M1120" s="107"/>
      <c r="N1120" s="107"/>
      <c r="O1120" s="107">
        <f t="shared" si="103"/>
        <v>0</v>
      </c>
      <c r="P1120" s="107"/>
      <c r="Q1120" s="107"/>
      <c r="R1120" s="107">
        <f t="shared" si="104"/>
        <v>0</v>
      </c>
      <c r="S1120" s="107"/>
      <c r="T1120" s="107"/>
      <c r="U1120" s="107">
        <f t="shared" si="105"/>
        <v>0</v>
      </c>
      <c r="V1120" s="107"/>
      <c r="W1120" s="107"/>
      <c r="X1120" s="107">
        <f t="shared" si="106"/>
        <v>0</v>
      </c>
      <c r="Y1120" s="107"/>
      <c r="Z1120" s="107"/>
      <c r="AA1120" s="108">
        <f>C1120+I1120-L1120-O1120-U1120-X1120-R1120</f>
        <v>1600000</v>
      </c>
      <c r="AB1120" s="7"/>
    </row>
    <row r="1121" spans="1:28" ht="15.75" hidden="1" customHeight="1" x14ac:dyDescent="0.25">
      <c r="A1121" s="24">
        <v>45588</v>
      </c>
      <c r="B1121" s="25" t="s">
        <v>1770</v>
      </c>
      <c r="C1121" s="25"/>
      <c r="D1121" s="25" t="s">
        <v>46</v>
      </c>
      <c r="E1121" s="25" t="s">
        <v>42</v>
      </c>
      <c r="F1121" s="25">
        <v>400</v>
      </c>
      <c r="G1121" s="25" t="s">
        <v>34</v>
      </c>
      <c r="H1121" s="25">
        <v>4000</v>
      </c>
      <c r="I1121" s="4">
        <f t="shared" si="107"/>
        <v>1600000</v>
      </c>
      <c r="J1121" s="26" t="s">
        <v>28</v>
      </c>
      <c r="K1121" s="117"/>
      <c r="L1121" s="107">
        <f t="shared" si="108"/>
        <v>0</v>
      </c>
      <c r="M1121" s="107"/>
      <c r="N1121" s="107"/>
      <c r="O1121" s="107">
        <f t="shared" si="103"/>
        <v>0</v>
      </c>
      <c r="P1121" s="107"/>
      <c r="Q1121" s="107"/>
      <c r="R1121" s="107">
        <f t="shared" si="104"/>
        <v>0</v>
      </c>
      <c r="S1121" s="107"/>
      <c r="T1121" s="107"/>
      <c r="U1121" s="107">
        <f t="shared" si="105"/>
        <v>0</v>
      </c>
      <c r="V1121" s="107"/>
      <c r="W1121" s="107"/>
      <c r="X1121" s="107">
        <f t="shared" si="106"/>
        <v>0</v>
      </c>
      <c r="Y1121" s="107"/>
      <c r="Z1121" s="107"/>
      <c r="AA1121" s="108">
        <f>C1121+I1121-L1121-O1121-U1121-X1121-R1121</f>
        <v>1600000</v>
      </c>
      <c r="AB1121" s="7"/>
    </row>
    <row r="1122" spans="1:28" ht="15.75" hidden="1" customHeight="1" x14ac:dyDescent="0.25">
      <c r="A1122" s="24">
        <v>45588</v>
      </c>
      <c r="B1122" s="25" t="s">
        <v>1770</v>
      </c>
      <c r="C1122" s="25"/>
      <c r="D1122" s="25" t="s">
        <v>46</v>
      </c>
      <c r="E1122" s="25" t="s">
        <v>208</v>
      </c>
      <c r="F1122" s="25">
        <v>1000</v>
      </c>
      <c r="G1122" s="25" t="s">
        <v>34</v>
      </c>
      <c r="H1122" s="25">
        <v>700</v>
      </c>
      <c r="I1122" s="4">
        <f t="shared" si="107"/>
        <v>700000</v>
      </c>
      <c r="J1122" s="26" t="s">
        <v>28</v>
      </c>
      <c r="K1122" s="117"/>
      <c r="L1122" s="107">
        <f t="shared" si="108"/>
        <v>0</v>
      </c>
      <c r="M1122" s="107"/>
      <c r="N1122" s="107"/>
      <c r="O1122" s="107">
        <f t="shared" si="103"/>
        <v>0</v>
      </c>
      <c r="P1122" s="107"/>
      <c r="Q1122" s="107"/>
      <c r="R1122" s="107">
        <f t="shared" si="104"/>
        <v>0</v>
      </c>
      <c r="S1122" s="107"/>
      <c r="T1122" s="107"/>
      <c r="U1122" s="107">
        <f t="shared" si="105"/>
        <v>0</v>
      </c>
      <c r="V1122" s="107"/>
      <c r="W1122" s="107"/>
      <c r="X1122" s="107">
        <f t="shared" si="106"/>
        <v>0</v>
      </c>
      <c r="Y1122" s="107"/>
      <c r="Z1122" s="107"/>
      <c r="AA1122" s="108">
        <f>C1122+I1122-L1122-O1122-U1122-X1122-R1122</f>
        <v>700000</v>
      </c>
      <c r="AB1122" s="7"/>
    </row>
    <row r="1123" spans="1:28" ht="15.75" hidden="1" customHeight="1" x14ac:dyDescent="0.25">
      <c r="A1123" s="29">
        <v>45588</v>
      </c>
      <c r="B1123" s="27" t="s">
        <v>2075</v>
      </c>
      <c r="C1123" s="27"/>
      <c r="D1123" s="27" t="s">
        <v>52</v>
      </c>
      <c r="E1123" s="27" t="s">
        <v>53</v>
      </c>
      <c r="F1123" s="27">
        <v>2</v>
      </c>
      <c r="G1123" s="27" t="s">
        <v>23</v>
      </c>
      <c r="H1123" s="27">
        <v>375000</v>
      </c>
      <c r="I1123" s="19">
        <f t="shared" si="107"/>
        <v>750000</v>
      </c>
      <c r="J1123" s="32" t="s">
        <v>324</v>
      </c>
      <c r="K1123" s="142"/>
      <c r="L1123" s="136">
        <f t="shared" si="108"/>
        <v>750000</v>
      </c>
      <c r="M1123" s="136">
        <v>750000</v>
      </c>
      <c r="N1123" s="136"/>
      <c r="O1123" s="136">
        <f t="shared" si="103"/>
        <v>0</v>
      </c>
      <c r="P1123" s="136"/>
      <c r="Q1123" s="136"/>
      <c r="R1123" s="136">
        <f t="shared" si="104"/>
        <v>0</v>
      </c>
      <c r="S1123" s="136"/>
      <c r="T1123" s="136"/>
      <c r="U1123" s="136">
        <f t="shared" si="105"/>
        <v>0</v>
      </c>
      <c r="V1123" s="136"/>
      <c r="W1123" s="136"/>
      <c r="X1123" s="136">
        <f t="shared" si="106"/>
        <v>0</v>
      </c>
      <c r="Y1123" s="136"/>
      <c r="Z1123" s="136"/>
      <c r="AA1123" s="137">
        <f>C1123+I1123-L1123-O1123-U1123-X1123-R1123</f>
        <v>0</v>
      </c>
      <c r="AB1123" s="138">
        <v>45588</v>
      </c>
    </row>
    <row r="1124" spans="1:28" ht="15.75" hidden="1" customHeight="1" x14ac:dyDescent="0.25">
      <c r="A1124" s="29">
        <v>45588</v>
      </c>
      <c r="B1124" s="25" t="s">
        <v>414</v>
      </c>
      <c r="C1124" s="25"/>
      <c r="D1124" s="27" t="s">
        <v>46</v>
      </c>
      <c r="E1124" s="25" t="s">
        <v>163</v>
      </c>
      <c r="F1124" s="25">
        <v>4</v>
      </c>
      <c r="G1124" s="25" t="s">
        <v>39</v>
      </c>
      <c r="H1124" s="25">
        <v>120000</v>
      </c>
      <c r="I1124" s="4">
        <f t="shared" si="107"/>
        <v>480000</v>
      </c>
      <c r="J1124" s="31" t="s">
        <v>312</v>
      </c>
      <c r="K1124" s="117"/>
      <c r="L1124" s="107">
        <f t="shared" si="108"/>
        <v>0</v>
      </c>
      <c r="M1124" s="107"/>
      <c r="N1124" s="107"/>
      <c r="O1124" s="107">
        <f t="shared" si="103"/>
        <v>480000</v>
      </c>
      <c r="P1124" s="107">
        <v>480000</v>
      </c>
      <c r="Q1124" s="107"/>
      <c r="R1124" s="107">
        <f t="shared" si="104"/>
        <v>0</v>
      </c>
      <c r="S1124" s="107"/>
      <c r="T1124" s="107"/>
      <c r="U1124" s="107">
        <f t="shared" si="105"/>
        <v>0</v>
      </c>
      <c r="V1124" s="107"/>
      <c r="W1124" s="107"/>
      <c r="X1124" s="107">
        <f t="shared" si="106"/>
        <v>0</v>
      </c>
      <c r="Y1124" s="107"/>
      <c r="Z1124" s="107"/>
      <c r="AA1124" s="108">
        <f>C1124+I1124-L1124-O1124-U1124-X1124-R1124</f>
        <v>0</v>
      </c>
      <c r="AB1124" s="7">
        <v>45588</v>
      </c>
    </row>
    <row r="1125" spans="1:28" ht="15.75" hidden="1" customHeight="1" x14ac:dyDescent="0.25">
      <c r="A1125" s="29">
        <v>45588</v>
      </c>
      <c r="B1125" s="25" t="s">
        <v>414</v>
      </c>
      <c r="C1125" s="25"/>
      <c r="D1125" s="27" t="s">
        <v>46</v>
      </c>
      <c r="E1125" s="25" t="s">
        <v>306</v>
      </c>
      <c r="F1125" s="25">
        <v>1</v>
      </c>
      <c r="G1125" s="25" t="s">
        <v>39</v>
      </c>
      <c r="H1125" s="25">
        <v>140000</v>
      </c>
      <c r="I1125" s="4">
        <f t="shared" si="107"/>
        <v>140000</v>
      </c>
      <c r="J1125" s="31" t="s">
        <v>312</v>
      </c>
      <c r="K1125" s="117"/>
      <c r="L1125" s="107">
        <f t="shared" si="108"/>
        <v>0</v>
      </c>
      <c r="M1125" s="107"/>
      <c r="N1125" s="107"/>
      <c r="O1125" s="107">
        <f t="shared" si="103"/>
        <v>140000</v>
      </c>
      <c r="P1125" s="107">
        <v>140000</v>
      </c>
      <c r="Q1125" s="107"/>
      <c r="R1125" s="107">
        <f t="shared" si="104"/>
        <v>0</v>
      </c>
      <c r="S1125" s="107"/>
      <c r="T1125" s="107"/>
      <c r="U1125" s="107">
        <f t="shared" si="105"/>
        <v>0</v>
      </c>
      <c r="V1125" s="107"/>
      <c r="W1125" s="107"/>
      <c r="X1125" s="107">
        <f t="shared" si="106"/>
        <v>0</v>
      </c>
      <c r="Y1125" s="107"/>
      <c r="Z1125" s="107"/>
      <c r="AA1125" s="108">
        <f>C1125+I1125-L1125-O1125-U1125-X1125-R1125</f>
        <v>0</v>
      </c>
      <c r="AB1125" s="7">
        <v>45588</v>
      </c>
    </row>
    <row r="1126" spans="1:28" ht="15.75" hidden="1" customHeight="1" x14ac:dyDescent="0.25">
      <c r="A1126" s="29">
        <v>45588</v>
      </c>
      <c r="B1126" s="25" t="s">
        <v>414</v>
      </c>
      <c r="C1126" s="27"/>
      <c r="D1126" s="27" t="s">
        <v>46</v>
      </c>
      <c r="E1126" s="25" t="s">
        <v>474</v>
      </c>
      <c r="F1126" s="25">
        <v>2</v>
      </c>
      <c r="G1126" s="25" t="s">
        <v>39</v>
      </c>
      <c r="H1126" s="27">
        <v>150000</v>
      </c>
      <c r="I1126" s="4">
        <f t="shared" si="107"/>
        <v>300000</v>
      </c>
      <c r="J1126" s="31" t="s">
        <v>312</v>
      </c>
      <c r="K1126" s="117"/>
      <c r="L1126" s="107">
        <f t="shared" si="108"/>
        <v>0</v>
      </c>
      <c r="M1126" s="107"/>
      <c r="N1126" s="107"/>
      <c r="O1126" s="107">
        <f t="shared" si="103"/>
        <v>300000</v>
      </c>
      <c r="P1126" s="107">
        <v>300000</v>
      </c>
      <c r="Q1126" s="107"/>
      <c r="R1126" s="107">
        <f t="shared" si="104"/>
        <v>0</v>
      </c>
      <c r="S1126" s="107"/>
      <c r="T1126" s="107"/>
      <c r="U1126" s="107">
        <f t="shared" si="105"/>
        <v>0</v>
      </c>
      <c r="V1126" s="107"/>
      <c r="W1126" s="107"/>
      <c r="X1126" s="107">
        <f t="shared" si="106"/>
        <v>0</v>
      </c>
      <c r="Y1126" s="107"/>
      <c r="Z1126" s="107"/>
      <c r="AA1126" s="108">
        <f>C1126+I1126-L1126-O1126-U1126-X1126-R1126</f>
        <v>0</v>
      </c>
      <c r="AB1126" s="7">
        <v>45588</v>
      </c>
    </row>
    <row r="1127" spans="1:28" ht="15.75" hidden="1" customHeight="1" x14ac:dyDescent="0.25">
      <c r="A1127" s="24">
        <v>45588</v>
      </c>
      <c r="B1127" s="25" t="s">
        <v>263</v>
      </c>
      <c r="C1127" s="25"/>
      <c r="D1127" s="25" t="s">
        <v>46</v>
      </c>
      <c r="E1127" s="25" t="s">
        <v>40</v>
      </c>
      <c r="F1127" s="25">
        <v>1452</v>
      </c>
      <c r="G1127" s="25" t="s">
        <v>39</v>
      </c>
      <c r="H1127" s="25">
        <v>17000</v>
      </c>
      <c r="I1127" s="4">
        <f t="shared" si="107"/>
        <v>24684000</v>
      </c>
      <c r="J1127" s="31" t="s">
        <v>312</v>
      </c>
      <c r="K1127" s="11" t="s">
        <v>2040</v>
      </c>
      <c r="L1127" s="107">
        <f t="shared" si="108"/>
        <v>0</v>
      </c>
      <c r="M1127" s="107"/>
      <c r="N1127" s="107"/>
      <c r="O1127" s="107">
        <f t="shared" si="103"/>
        <v>24684000</v>
      </c>
      <c r="P1127" s="107">
        <v>24684000</v>
      </c>
      <c r="Q1127" s="107"/>
      <c r="R1127" s="107">
        <f t="shared" si="104"/>
        <v>0</v>
      </c>
      <c r="S1127" s="107"/>
      <c r="T1127" s="107"/>
      <c r="U1127" s="107">
        <f t="shared" si="105"/>
        <v>0</v>
      </c>
      <c r="V1127" s="107"/>
      <c r="W1127" s="107"/>
      <c r="X1127" s="107">
        <f t="shared" si="106"/>
        <v>0</v>
      </c>
      <c r="Y1127" s="107"/>
      <c r="Z1127" s="107"/>
      <c r="AA1127" s="108">
        <f>C1127+I1127-L1127-O1127-U1127-X1127-R1127</f>
        <v>0</v>
      </c>
      <c r="AB1127" s="7"/>
    </row>
    <row r="1128" spans="1:28" ht="15.75" hidden="1" customHeight="1" x14ac:dyDescent="0.25">
      <c r="A1128" s="29">
        <v>45588</v>
      </c>
      <c r="B1128" s="27" t="s">
        <v>256</v>
      </c>
      <c r="C1128" s="27"/>
      <c r="D1128" s="27" t="s">
        <v>52</v>
      </c>
      <c r="E1128" s="27" t="s">
        <v>61</v>
      </c>
      <c r="F1128" s="27">
        <v>750</v>
      </c>
      <c r="G1128" s="27" t="s">
        <v>34</v>
      </c>
      <c r="H1128" s="27">
        <v>2050</v>
      </c>
      <c r="I1128" s="19">
        <f t="shared" si="107"/>
        <v>1537500</v>
      </c>
      <c r="J1128" s="32" t="s">
        <v>324</v>
      </c>
      <c r="K1128" s="142"/>
      <c r="L1128" s="136">
        <f t="shared" si="108"/>
        <v>1537500</v>
      </c>
      <c r="M1128" s="136">
        <v>1537500</v>
      </c>
      <c r="N1128" s="136"/>
      <c r="O1128" s="136">
        <f t="shared" si="103"/>
        <v>0</v>
      </c>
      <c r="P1128" s="136"/>
      <c r="Q1128" s="136"/>
      <c r="R1128" s="136">
        <f t="shared" si="104"/>
        <v>0</v>
      </c>
      <c r="S1128" s="136"/>
      <c r="T1128" s="136"/>
      <c r="U1128" s="136">
        <f t="shared" si="105"/>
        <v>0</v>
      </c>
      <c r="V1128" s="136"/>
      <c r="W1128" s="136"/>
      <c r="X1128" s="136">
        <f t="shared" si="106"/>
        <v>0</v>
      </c>
      <c r="Y1128" s="136"/>
      <c r="Z1128" s="136"/>
      <c r="AA1128" s="137">
        <f>C1128+I1128-L1128-O1128-U1128-X1128-R1128</f>
        <v>0</v>
      </c>
      <c r="AB1128" s="138">
        <v>45593</v>
      </c>
    </row>
    <row r="1129" spans="1:28" ht="15.75" hidden="1" customHeight="1" x14ac:dyDescent="0.25">
      <c r="A1129" s="29">
        <v>45588</v>
      </c>
      <c r="B1129" s="27" t="s">
        <v>256</v>
      </c>
      <c r="C1129" s="25"/>
      <c r="D1129" s="27" t="s">
        <v>52</v>
      </c>
      <c r="E1129" s="25" t="s">
        <v>138</v>
      </c>
      <c r="F1129" s="25">
        <v>500</v>
      </c>
      <c r="G1129" s="25" t="s">
        <v>34</v>
      </c>
      <c r="H1129" s="25">
        <v>1390</v>
      </c>
      <c r="I1129" s="4">
        <f t="shared" si="107"/>
        <v>695000</v>
      </c>
      <c r="J1129" s="31" t="s">
        <v>324</v>
      </c>
      <c r="K1129" s="117"/>
      <c r="L1129" s="107">
        <f t="shared" si="108"/>
        <v>695000</v>
      </c>
      <c r="M1129" s="107">
        <v>695000</v>
      </c>
      <c r="N1129" s="107"/>
      <c r="O1129" s="107">
        <f t="shared" si="103"/>
        <v>0</v>
      </c>
      <c r="P1129" s="107"/>
      <c r="Q1129" s="107"/>
      <c r="R1129" s="107">
        <f t="shared" si="104"/>
        <v>0</v>
      </c>
      <c r="S1129" s="107"/>
      <c r="T1129" s="107"/>
      <c r="U1129" s="107">
        <f t="shared" si="105"/>
        <v>0</v>
      </c>
      <c r="V1129" s="107"/>
      <c r="W1129" s="107"/>
      <c r="X1129" s="107">
        <f t="shared" si="106"/>
        <v>0</v>
      </c>
      <c r="Y1129" s="107"/>
      <c r="Z1129" s="107"/>
      <c r="AA1129" s="108">
        <f>C1129+I1129-L1129-O1129-U1129-X1129-R1129</f>
        <v>0</v>
      </c>
      <c r="AB1129" s="7">
        <v>45593</v>
      </c>
    </row>
    <row r="1130" spans="1:28" ht="15.75" hidden="1" customHeight="1" x14ac:dyDescent="0.25">
      <c r="A1130" s="29">
        <v>45588</v>
      </c>
      <c r="B1130" s="27" t="s">
        <v>256</v>
      </c>
      <c r="C1130" s="25"/>
      <c r="D1130" s="27" t="s">
        <v>52</v>
      </c>
      <c r="E1130" s="25" t="s">
        <v>129</v>
      </c>
      <c r="F1130" s="25">
        <v>2</v>
      </c>
      <c r="G1130" s="25" t="s">
        <v>77</v>
      </c>
      <c r="H1130" s="25">
        <v>65000</v>
      </c>
      <c r="I1130" s="4">
        <f t="shared" si="107"/>
        <v>130000</v>
      </c>
      <c r="J1130" s="31" t="s">
        <v>324</v>
      </c>
      <c r="K1130" s="117"/>
      <c r="L1130" s="107">
        <f t="shared" si="108"/>
        <v>130000</v>
      </c>
      <c r="M1130" s="107">
        <v>130000</v>
      </c>
      <c r="N1130" s="107"/>
      <c r="O1130" s="107">
        <f t="shared" si="103"/>
        <v>0</v>
      </c>
      <c r="P1130" s="107"/>
      <c r="Q1130" s="107"/>
      <c r="R1130" s="107">
        <f t="shared" si="104"/>
        <v>0</v>
      </c>
      <c r="S1130" s="107"/>
      <c r="T1130" s="107"/>
      <c r="U1130" s="107">
        <f t="shared" si="105"/>
        <v>0</v>
      </c>
      <c r="V1130" s="107"/>
      <c r="W1130" s="107"/>
      <c r="X1130" s="107">
        <f t="shared" si="106"/>
        <v>0</v>
      </c>
      <c r="Y1130" s="107"/>
      <c r="Z1130" s="107"/>
      <c r="AA1130" s="108">
        <f>C1130+I1130-L1130-O1130-U1130-X1130-R1130</f>
        <v>0</v>
      </c>
      <c r="AB1130" s="7">
        <v>45593</v>
      </c>
    </row>
    <row r="1131" spans="1:28" ht="15.75" hidden="1" customHeight="1" x14ac:dyDescent="0.25">
      <c r="A1131" s="24">
        <v>45588</v>
      </c>
      <c r="B1131" s="25" t="s">
        <v>73</v>
      </c>
      <c r="C1131" s="25"/>
      <c r="D1131" s="25" t="s">
        <v>46</v>
      </c>
      <c r="E1131" s="25" t="s">
        <v>108</v>
      </c>
      <c r="F1131" s="25">
        <v>3800</v>
      </c>
      <c r="G1131" s="25" t="s">
        <v>34</v>
      </c>
      <c r="H1131" s="25">
        <v>2000</v>
      </c>
      <c r="I1131" s="4">
        <f t="shared" si="107"/>
        <v>7600000</v>
      </c>
      <c r="J1131" s="31" t="s">
        <v>312</v>
      </c>
      <c r="K1131" s="117"/>
      <c r="L1131" s="107">
        <f t="shared" si="108"/>
        <v>0</v>
      </c>
      <c r="M1131" s="107"/>
      <c r="N1131" s="107"/>
      <c r="O1131" s="107">
        <f t="shared" si="103"/>
        <v>7600000</v>
      </c>
      <c r="P1131" s="107">
        <v>7600000</v>
      </c>
      <c r="Q1131" s="107"/>
      <c r="R1131" s="107">
        <f t="shared" si="104"/>
        <v>0</v>
      </c>
      <c r="S1131" s="107"/>
      <c r="T1131" s="107"/>
      <c r="U1131" s="107">
        <f t="shared" si="105"/>
        <v>0</v>
      </c>
      <c r="V1131" s="107"/>
      <c r="W1131" s="107"/>
      <c r="X1131" s="107">
        <f t="shared" si="106"/>
        <v>0</v>
      </c>
      <c r="Y1131" s="107"/>
      <c r="Z1131" s="107"/>
      <c r="AA1131" s="108">
        <f>C1131+I1131-L1131-O1131-U1131-X1131-R1131</f>
        <v>0</v>
      </c>
      <c r="AB1131" s="7">
        <v>45589</v>
      </c>
    </row>
    <row r="1132" spans="1:28" ht="15.75" hidden="1" customHeight="1" x14ac:dyDescent="0.25">
      <c r="A1132" s="29">
        <v>45588</v>
      </c>
      <c r="B1132" s="27" t="s">
        <v>1540</v>
      </c>
      <c r="C1132" s="27"/>
      <c r="D1132" s="27" t="s">
        <v>46</v>
      </c>
      <c r="E1132" s="27" t="s">
        <v>384</v>
      </c>
      <c r="F1132" s="27">
        <v>4</v>
      </c>
      <c r="G1132" s="27" t="s">
        <v>48</v>
      </c>
      <c r="H1132" s="27">
        <v>250000</v>
      </c>
      <c r="I1132" s="19">
        <f t="shared" si="107"/>
        <v>1000000</v>
      </c>
      <c r="J1132" s="32" t="s">
        <v>324</v>
      </c>
      <c r="K1132" s="142"/>
      <c r="L1132" s="136">
        <f t="shared" si="108"/>
        <v>1000000</v>
      </c>
      <c r="M1132" s="136">
        <v>1000000</v>
      </c>
      <c r="N1132" s="136"/>
      <c r="O1132" s="136">
        <f t="shared" si="103"/>
        <v>0</v>
      </c>
      <c r="P1132" s="136"/>
      <c r="Q1132" s="136"/>
      <c r="R1132" s="136">
        <f t="shared" si="104"/>
        <v>0</v>
      </c>
      <c r="S1132" s="136"/>
      <c r="T1132" s="136"/>
      <c r="U1132" s="136">
        <f t="shared" si="105"/>
        <v>0</v>
      </c>
      <c r="V1132" s="136"/>
      <c r="W1132" s="136"/>
      <c r="X1132" s="136">
        <f t="shared" si="106"/>
        <v>0</v>
      </c>
      <c r="Y1132" s="136"/>
      <c r="Z1132" s="136"/>
      <c r="AA1132" s="137">
        <f>C1132+I1132-L1132-O1132-U1132-X1132-R1132</f>
        <v>0</v>
      </c>
      <c r="AB1132" s="138">
        <v>45588</v>
      </c>
    </row>
    <row r="1133" spans="1:28" ht="15.75" hidden="1" customHeight="1" x14ac:dyDescent="0.25">
      <c r="A1133" s="24">
        <v>45588</v>
      </c>
      <c r="B1133" s="25" t="s">
        <v>99</v>
      </c>
      <c r="C1133" s="25"/>
      <c r="D1133" s="25"/>
      <c r="E1133" s="25" t="s">
        <v>103</v>
      </c>
      <c r="F1133" s="25">
        <v>25</v>
      </c>
      <c r="G1133" s="25" t="s">
        <v>39</v>
      </c>
      <c r="H1133" s="25"/>
      <c r="I1133" s="4">
        <f t="shared" si="107"/>
        <v>0</v>
      </c>
      <c r="J1133" s="26" t="s">
        <v>28</v>
      </c>
      <c r="K1133" s="117"/>
      <c r="L1133" s="107">
        <f t="shared" si="108"/>
        <v>0</v>
      </c>
      <c r="M1133" s="107"/>
      <c r="N1133" s="107"/>
      <c r="O1133" s="107">
        <f t="shared" si="103"/>
        <v>0</v>
      </c>
      <c r="P1133" s="107"/>
      <c r="Q1133" s="107"/>
      <c r="R1133" s="107">
        <f t="shared" si="104"/>
        <v>0</v>
      </c>
      <c r="S1133" s="107"/>
      <c r="T1133" s="107"/>
      <c r="U1133" s="107">
        <f t="shared" si="105"/>
        <v>0</v>
      </c>
      <c r="V1133" s="107"/>
      <c r="W1133" s="107"/>
      <c r="X1133" s="107">
        <f t="shared" si="106"/>
        <v>0</v>
      </c>
      <c r="Y1133" s="107"/>
      <c r="Z1133" s="107"/>
      <c r="AA1133" s="108">
        <f>C1133+I1133-L1133-O1133-U1133-X1133-R1133</f>
        <v>0</v>
      </c>
      <c r="AB1133" s="7"/>
    </row>
    <row r="1134" spans="1:28" ht="15.75" hidden="1" customHeight="1" x14ac:dyDescent="0.25">
      <c r="A1134" s="24">
        <v>45588</v>
      </c>
      <c r="B1134" s="25" t="s">
        <v>99</v>
      </c>
      <c r="C1134" s="25"/>
      <c r="D1134" s="25"/>
      <c r="E1134" s="25" t="s">
        <v>81</v>
      </c>
      <c r="F1134" s="25">
        <v>46</v>
      </c>
      <c r="G1134" s="25" t="s">
        <v>39</v>
      </c>
      <c r="H1134" s="25"/>
      <c r="I1134" s="4">
        <f t="shared" si="107"/>
        <v>0</v>
      </c>
      <c r="J1134" s="26" t="s">
        <v>28</v>
      </c>
      <c r="K1134" s="117"/>
      <c r="L1134" s="107">
        <f t="shared" si="108"/>
        <v>0</v>
      </c>
      <c r="M1134" s="107"/>
      <c r="N1134" s="107"/>
      <c r="O1134" s="107">
        <f t="shared" si="103"/>
        <v>0</v>
      </c>
      <c r="P1134" s="107"/>
      <c r="Q1134" s="107"/>
      <c r="R1134" s="107">
        <f t="shared" si="104"/>
        <v>0</v>
      </c>
      <c r="S1134" s="107"/>
      <c r="T1134" s="107"/>
      <c r="U1134" s="107">
        <f t="shared" si="105"/>
        <v>0</v>
      </c>
      <c r="V1134" s="107"/>
      <c r="W1134" s="107"/>
      <c r="X1134" s="107">
        <f t="shared" si="106"/>
        <v>0</v>
      </c>
      <c r="Y1134" s="107"/>
      <c r="Z1134" s="107"/>
      <c r="AA1134" s="108">
        <f>C1134+I1134-L1134-O1134-U1134-X1134-R1134</f>
        <v>0</v>
      </c>
      <c r="AB1134" s="7"/>
    </row>
    <row r="1135" spans="1:28" ht="15.75" hidden="1" customHeight="1" x14ac:dyDescent="0.25">
      <c r="A1135" s="24">
        <v>45588</v>
      </c>
      <c r="B1135" s="25" t="s">
        <v>99</v>
      </c>
      <c r="C1135" s="25"/>
      <c r="D1135" s="25"/>
      <c r="E1135" s="25" t="s">
        <v>100</v>
      </c>
      <c r="F1135" s="25">
        <v>57.9</v>
      </c>
      <c r="G1135" s="25" t="s">
        <v>39</v>
      </c>
      <c r="H1135" s="25"/>
      <c r="I1135" s="4">
        <f t="shared" si="107"/>
        <v>0</v>
      </c>
      <c r="J1135" s="26" t="s">
        <v>28</v>
      </c>
      <c r="K1135" s="117"/>
      <c r="L1135" s="107">
        <f t="shared" si="108"/>
        <v>0</v>
      </c>
      <c r="M1135" s="107"/>
      <c r="N1135" s="107"/>
      <c r="O1135" s="107">
        <f t="shared" ref="O1135:O1196" si="109">P1135+Q1135</f>
        <v>0</v>
      </c>
      <c r="P1135" s="107"/>
      <c r="Q1135" s="107"/>
      <c r="R1135" s="107">
        <f t="shared" ref="R1135:R1196" si="110">S1135+T1135</f>
        <v>0</v>
      </c>
      <c r="S1135" s="107"/>
      <c r="T1135" s="107"/>
      <c r="U1135" s="107">
        <f t="shared" ref="U1135:U1196" si="111">V1135+W1135</f>
        <v>0</v>
      </c>
      <c r="V1135" s="107"/>
      <c r="W1135" s="107"/>
      <c r="X1135" s="107">
        <f t="shared" ref="X1135:X1196" si="112">Y1135+Z1135</f>
        <v>0</v>
      </c>
      <c r="Y1135" s="107"/>
      <c r="Z1135" s="107"/>
      <c r="AA1135" s="108">
        <f>C1135+I1135-L1135-O1135-U1135-X1135-R1135</f>
        <v>0</v>
      </c>
      <c r="AB1135" s="7"/>
    </row>
    <row r="1136" spans="1:28" ht="15.75" hidden="1" customHeight="1" x14ac:dyDescent="0.25">
      <c r="A1136" s="24">
        <v>45588</v>
      </c>
      <c r="B1136" s="25" t="s">
        <v>99</v>
      </c>
      <c r="C1136" s="25"/>
      <c r="D1136" s="25"/>
      <c r="E1136" s="25" t="s">
        <v>120</v>
      </c>
      <c r="F1136" s="25">
        <v>101.8</v>
      </c>
      <c r="G1136" s="25" t="s">
        <v>39</v>
      </c>
      <c r="H1136" s="25"/>
      <c r="I1136" s="4">
        <f t="shared" si="107"/>
        <v>0</v>
      </c>
      <c r="J1136" s="26" t="s">
        <v>28</v>
      </c>
      <c r="K1136" s="117"/>
      <c r="L1136" s="107">
        <f t="shared" si="108"/>
        <v>0</v>
      </c>
      <c r="M1136" s="107"/>
      <c r="N1136" s="107"/>
      <c r="O1136" s="107">
        <f t="shared" si="109"/>
        <v>0</v>
      </c>
      <c r="P1136" s="107"/>
      <c r="Q1136" s="107"/>
      <c r="R1136" s="107">
        <f t="shared" si="110"/>
        <v>0</v>
      </c>
      <c r="S1136" s="107"/>
      <c r="T1136" s="107"/>
      <c r="U1136" s="107">
        <f t="shared" si="111"/>
        <v>0</v>
      </c>
      <c r="V1136" s="107"/>
      <c r="W1136" s="107"/>
      <c r="X1136" s="107">
        <f t="shared" si="112"/>
        <v>0</v>
      </c>
      <c r="Y1136" s="107"/>
      <c r="Z1136" s="107"/>
      <c r="AA1136" s="108">
        <f>C1136+I1136-L1136-O1136-U1136-X1136-R1136</f>
        <v>0</v>
      </c>
      <c r="AB1136" s="7"/>
    </row>
    <row r="1137" spans="1:28" ht="15.75" hidden="1" customHeight="1" x14ac:dyDescent="0.25">
      <c r="A1137" s="24">
        <v>45588</v>
      </c>
      <c r="B1137" s="25" t="s">
        <v>110</v>
      </c>
      <c r="C1137" s="25"/>
      <c r="D1137" s="25" t="s">
        <v>46</v>
      </c>
      <c r="E1137" s="25" t="s">
        <v>81</v>
      </c>
      <c r="F1137" s="25">
        <v>46.3</v>
      </c>
      <c r="G1137" s="25" t="s">
        <v>39</v>
      </c>
      <c r="H1137" s="25">
        <v>46000</v>
      </c>
      <c r="I1137" s="4">
        <f t="shared" si="107"/>
        <v>2129800</v>
      </c>
      <c r="J1137" s="26" t="s">
        <v>28</v>
      </c>
      <c r="K1137" s="117"/>
      <c r="L1137" s="107">
        <f t="shared" si="108"/>
        <v>0</v>
      </c>
      <c r="M1137" s="107"/>
      <c r="N1137" s="107"/>
      <c r="O1137" s="107">
        <f t="shared" si="109"/>
        <v>0</v>
      </c>
      <c r="P1137" s="107"/>
      <c r="Q1137" s="107"/>
      <c r="R1137" s="107">
        <f t="shared" si="110"/>
        <v>0</v>
      </c>
      <c r="S1137" s="107"/>
      <c r="T1137" s="107"/>
      <c r="U1137" s="107">
        <f t="shared" si="111"/>
        <v>0</v>
      </c>
      <c r="V1137" s="107"/>
      <c r="W1137" s="107"/>
      <c r="X1137" s="107">
        <f t="shared" si="112"/>
        <v>0</v>
      </c>
      <c r="Y1137" s="107"/>
      <c r="Z1137" s="107"/>
      <c r="AA1137" s="108">
        <f>C1137+I1137-L1137-O1137-U1137-X1137-R1137</f>
        <v>2129800</v>
      </c>
      <c r="AB1137" s="7"/>
    </row>
    <row r="1138" spans="1:28" ht="15.75" hidden="1" customHeight="1" x14ac:dyDescent="0.25">
      <c r="A1138" s="29">
        <v>45588</v>
      </c>
      <c r="B1138" s="27" t="s">
        <v>171</v>
      </c>
      <c r="C1138" s="27"/>
      <c r="D1138" s="27" t="s">
        <v>46</v>
      </c>
      <c r="E1138" s="27" t="s">
        <v>53</v>
      </c>
      <c r="F1138" s="27">
        <v>1</v>
      </c>
      <c r="G1138" s="27" t="s">
        <v>23</v>
      </c>
      <c r="H1138" s="27">
        <v>400000</v>
      </c>
      <c r="I1138" s="19">
        <f t="shared" si="107"/>
        <v>400000</v>
      </c>
      <c r="J1138" s="32" t="s">
        <v>324</v>
      </c>
      <c r="K1138" s="142"/>
      <c r="L1138" s="136">
        <f t="shared" si="108"/>
        <v>0</v>
      </c>
      <c r="M1138" s="136"/>
      <c r="N1138" s="136"/>
      <c r="O1138" s="136">
        <f t="shared" si="109"/>
        <v>0</v>
      </c>
      <c r="P1138" s="136"/>
      <c r="Q1138" s="136"/>
      <c r="R1138" s="136">
        <f t="shared" si="110"/>
        <v>0</v>
      </c>
      <c r="S1138" s="136"/>
      <c r="T1138" s="136"/>
      <c r="U1138" s="136">
        <f t="shared" si="111"/>
        <v>400000</v>
      </c>
      <c r="V1138" s="136">
        <v>400000</v>
      </c>
      <c r="W1138" s="136"/>
      <c r="X1138" s="136">
        <f t="shared" si="112"/>
        <v>0</v>
      </c>
      <c r="Y1138" s="136"/>
      <c r="Z1138" s="136"/>
      <c r="AA1138" s="137">
        <f>C1138+I1138-L1138-O1138-U1138-X1138-R1138</f>
        <v>0</v>
      </c>
      <c r="AB1138" s="138">
        <v>45588</v>
      </c>
    </row>
    <row r="1139" spans="1:28" ht="15.75" hidden="1" customHeight="1" x14ac:dyDescent="0.25">
      <c r="A1139" s="29">
        <v>45588</v>
      </c>
      <c r="B1139" s="25" t="s">
        <v>2076</v>
      </c>
      <c r="C1139" s="25"/>
      <c r="D1139" s="27" t="s">
        <v>52</v>
      </c>
      <c r="E1139" s="25" t="s">
        <v>400</v>
      </c>
      <c r="F1139" s="25">
        <v>2.5</v>
      </c>
      <c r="G1139" s="25" t="s">
        <v>39</v>
      </c>
      <c r="H1139" s="25">
        <v>90000</v>
      </c>
      <c r="I1139" s="4">
        <f t="shared" si="107"/>
        <v>225000</v>
      </c>
      <c r="J1139" s="31" t="s">
        <v>324</v>
      </c>
      <c r="K1139" s="117"/>
      <c r="L1139" s="107">
        <f t="shared" si="108"/>
        <v>225000</v>
      </c>
      <c r="M1139" s="107">
        <v>225000</v>
      </c>
      <c r="N1139" s="107"/>
      <c r="O1139" s="107">
        <f t="shared" si="109"/>
        <v>0</v>
      </c>
      <c r="P1139" s="107"/>
      <c r="Q1139" s="107"/>
      <c r="R1139" s="107">
        <f t="shared" si="110"/>
        <v>0</v>
      </c>
      <c r="S1139" s="107"/>
      <c r="T1139" s="107"/>
      <c r="U1139" s="107">
        <f t="shared" si="111"/>
        <v>0</v>
      </c>
      <c r="V1139" s="107"/>
      <c r="W1139" s="107"/>
      <c r="X1139" s="107">
        <f t="shared" si="112"/>
        <v>0</v>
      </c>
      <c r="Y1139" s="107"/>
      <c r="Z1139" s="107"/>
      <c r="AA1139" s="108">
        <f>C1139+I1139-L1139-O1139-U1139-X1139-R1139</f>
        <v>0</v>
      </c>
      <c r="AB1139" s="7">
        <v>45588</v>
      </c>
    </row>
    <row r="1140" spans="1:28" ht="15.75" hidden="1" customHeight="1" x14ac:dyDescent="0.25">
      <c r="A1140" s="29">
        <v>45588</v>
      </c>
      <c r="B1140" s="25" t="s">
        <v>379</v>
      </c>
      <c r="C1140" s="25"/>
      <c r="D1140" s="27" t="s">
        <v>52</v>
      </c>
      <c r="E1140" s="25" t="s">
        <v>208</v>
      </c>
      <c r="F1140" s="25">
        <v>1000</v>
      </c>
      <c r="G1140" s="25" t="s">
        <v>34</v>
      </c>
      <c r="H1140" s="25">
        <v>700</v>
      </c>
      <c r="I1140" s="4">
        <f t="shared" ref="I1140:I1201" si="113">F1140*H1140</f>
        <v>700000</v>
      </c>
      <c r="J1140" s="31" t="s">
        <v>324</v>
      </c>
      <c r="K1140" s="117"/>
      <c r="L1140" s="107">
        <f t="shared" si="108"/>
        <v>700000</v>
      </c>
      <c r="M1140" s="107">
        <v>700000</v>
      </c>
      <c r="N1140" s="107"/>
      <c r="O1140" s="107">
        <f t="shared" si="109"/>
        <v>0</v>
      </c>
      <c r="P1140" s="107"/>
      <c r="Q1140" s="107"/>
      <c r="R1140" s="107">
        <f t="shared" si="110"/>
        <v>0</v>
      </c>
      <c r="S1140" s="107"/>
      <c r="T1140" s="107"/>
      <c r="U1140" s="107">
        <f t="shared" si="111"/>
        <v>0</v>
      </c>
      <c r="V1140" s="107"/>
      <c r="W1140" s="107"/>
      <c r="X1140" s="107">
        <f t="shared" si="112"/>
        <v>0</v>
      </c>
      <c r="Y1140" s="107"/>
      <c r="Z1140" s="107"/>
      <c r="AA1140" s="108">
        <f>C1140+I1140-L1140-O1140-U1140-X1140-R1140</f>
        <v>0</v>
      </c>
      <c r="AB1140" s="7">
        <v>45588</v>
      </c>
    </row>
    <row r="1141" spans="1:28" ht="15.75" hidden="1" customHeight="1" x14ac:dyDescent="0.25">
      <c r="A1141" s="29">
        <v>45588</v>
      </c>
      <c r="B1141" s="25" t="s">
        <v>311</v>
      </c>
      <c r="C1141" s="25"/>
      <c r="D1141" s="25" t="s">
        <v>46</v>
      </c>
      <c r="E1141" s="25" t="s">
        <v>208</v>
      </c>
      <c r="F1141" s="25">
        <v>500</v>
      </c>
      <c r="G1141" s="25" t="s">
        <v>34</v>
      </c>
      <c r="H1141" s="25">
        <v>700</v>
      </c>
      <c r="I1141" s="4">
        <f t="shared" si="113"/>
        <v>350000</v>
      </c>
      <c r="J1141" s="31" t="s">
        <v>324</v>
      </c>
      <c r="K1141" s="117"/>
      <c r="L1141" s="107">
        <f t="shared" si="108"/>
        <v>350000</v>
      </c>
      <c r="M1141" s="107">
        <v>350000</v>
      </c>
      <c r="N1141" s="107"/>
      <c r="O1141" s="107">
        <f t="shared" si="109"/>
        <v>0</v>
      </c>
      <c r="P1141" s="107"/>
      <c r="Q1141" s="107"/>
      <c r="R1141" s="107">
        <f t="shared" si="110"/>
        <v>0</v>
      </c>
      <c r="S1141" s="107"/>
      <c r="T1141" s="107"/>
      <c r="U1141" s="107">
        <f t="shared" si="111"/>
        <v>0</v>
      </c>
      <c r="V1141" s="107"/>
      <c r="W1141" s="107"/>
      <c r="X1141" s="107">
        <f t="shared" si="112"/>
        <v>0</v>
      </c>
      <c r="Y1141" s="107"/>
      <c r="Z1141" s="107"/>
      <c r="AA1141" s="108">
        <f>C1141+I1141-L1141-O1141-U1141-X1141-R1141</f>
        <v>0</v>
      </c>
      <c r="AB1141" s="7">
        <v>45588</v>
      </c>
    </row>
    <row r="1142" spans="1:28" ht="15.75" hidden="1" customHeight="1" x14ac:dyDescent="0.25">
      <c r="A1142" s="29">
        <v>45588</v>
      </c>
      <c r="B1142" s="25" t="s">
        <v>311</v>
      </c>
      <c r="C1142" s="25"/>
      <c r="D1142" s="25" t="s">
        <v>46</v>
      </c>
      <c r="E1142" s="25" t="s">
        <v>47</v>
      </c>
      <c r="F1142" s="25">
        <v>2</v>
      </c>
      <c r="G1142" s="25" t="s">
        <v>48</v>
      </c>
      <c r="H1142" s="25">
        <v>150000</v>
      </c>
      <c r="I1142" s="4">
        <f t="shared" si="113"/>
        <v>300000</v>
      </c>
      <c r="J1142" s="31" t="s">
        <v>324</v>
      </c>
      <c r="K1142" s="117"/>
      <c r="L1142" s="107">
        <f t="shared" si="108"/>
        <v>300000</v>
      </c>
      <c r="M1142" s="107">
        <v>300000</v>
      </c>
      <c r="N1142" s="107"/>
      <c r="O1142" s="107">
        <f t="shared" si="109"/>
        <v>0</v>
      </c>
      <c r="P1142" s="107"/>
      <c r="Q1142" s="107"/>
      <c r="R1142" s="107">
        <f t="shared" si="110"/>
        <v>0</v>
      </c>
      <c r="S1142" s="107"/>
      <c r="T1142" s="107"/>
      <c r="U1142" s="107">
        <f t="shared" si="111"/>
        <v>0</v>
      </c>
      <c r="V1142" s="107"/>
      <c r="W1142" s="107"/>
      <c r="X1142" s="107">
        <f t="shared" si="112"/>
        <v>0</v>
      </c>
      <c r="Y1142" s="107"/>
      <c r="Z1142" s="107"/>
      <c r="AA1142" s="108">
        <f>C1142+I1142-L1142-O1142-U1142-X1142-R1142</f>
        <v>0</v>
      </c>
      <c r="AB1142" s="7">
        <v>45588</v>
      </c>
    </row>
    <row r="1143" spans="1:28" ht="15.75" hidden="1" customHeight="1" x14ac:dyDescent="0.25">
      <c r="A1143" s="29">
        <v>45588</v>
      </c>
      <c r="B1143" s="25" t="s">
        <v>311</v>
      </c>
      <c r="C1143" s="25"/>
      <c r="D1143" s="25" t="s">
        <v>46</v>
      </c>
      <c r="E1143" s="25" t="s">
        <v>129</v>
      </c>
      <c r="F1143" s="25">
        <v>2</v>
      </c>
      <c r="G1143" s="25" t="s">
        <v>77</v>
      </c>
      <c r="H1143" s="25">
        <v>65000</v>
      </c>
      <c r="I1143" s="4">
        <f t="shared" si="113"/>
        <v>130000</v>
      </c>
      <c r="J1143" s="31" t="s">
        <v>324</v>
      </c>
      <c r="K1143" s="117"/>
      <c r="L1143" s="107">
        <f t="shared" si="108"/>
        <v>130000</v>
      </c>
      <c r="M1143" s="107">
        <v>130000</v>
      </c>
      <c r="N1143" s="107"/>
      <c r="O1143" s="107">
        <f t="shared" si="109"/>
        <v>0</v>
      </c>
      <c r="P1143" s="107"/>
      <c r="Q1143" s="107"/>
      <c r="R1143" s="107">
        <f t="shared" si="110"/>
        <v>0</v>
      </c>
      <c r="S1143" s="107"/>
      <c r="T1143" s="107"/>
      <c r="U1143" s="107">
        <f t="shared" si="111"/>
        <v>0</v>
      </c>
      <c r="V1143" s="107"/>
      <c r="W1143" s="107"/>
      <c r="X1143" s="107">
        <f t="shared" si="112"/>
        <v>0</v>
      </c>
      <c r="Y1143" s="107"/>
      <c r="Z1143" s="107"/>
      <c r="AA1143" s="108">
        <f>C1143+I1143-L1143-O1143-U1143-X1143-R1143</f>
        <v>0</v>
      </c>
      <c r="AB1143" s="7">
        <v>45588</v>
      </c>
    </row>
    <row r="1144" spans="1:28" ht="15.75" hidden="1" customHeight="1" x14ac:dyDescent="0.25">
      <c r="A1144" s="24">
        <v>45588</v>
      </c>
      <c r="B1144" s="25" t="s">
        <v>51</v>
      </c>
      <c r="C1144" s="25"/>
      <c r="D1144" s="25" t="s">
        <v>46</v>
      </c>
      <c r="E1144" s="25" t="s">
        <v>196</v>
      </c>
      <c r="F1144" s="25">
        <v>109.5</v>
      </c>
      <c r="G1144" s="25" t="s">
        <v>39</v>
      </c>
      <c r="H1144" s="25">
        <v>115000</v>
      </c>
      <c r="I1144" s="4">
        <f t="shared" si="113"/>
        <v>12592500</v>
      </c>
      <c r="J1144" s="26" t="s">
        <v>28</v>
      </c>
      <c r="K1144" s="117"/>
      <c r="L1144" s="107">
        <f t="shared" si="108"/>
        <v>0</v>
      </c>
      <c r="M1144" s="107"/>
      <c r="N1144" s="107"/>
      <c r="O1144" s="107">
        <f t="shared" si="109"/>
        <v>0</v>
      </c>
      <c r="P1144" s="107"/>
      <c r="Q1144" s="107"/>
      <c r="R1144" s="107">
        <f t="shared" si="110"/>
        <v>0</v>
      </c>
      <c r="S1144" s="107"/>
      <c r="T1144" s="107"/>
      <c r="U1144" s="107">
        <f t="shared" si="111"/>
        <v>0</v>
      </c>
      <c r="V1144" s="107"/>
      <c r="W1144" s="107"/>
      <c r="X1144" s="107">
        <f t="shared" si="112"/>
        <v>0</v>
      </c>
      <c r="Y1144" s="107"/>
      <c r="Z1144" s="107"/>
      <c r="AA1144" s="108">
        <f>C1144+I1144-L1144-O1144-U1144-X1144-R1144</f>
        <v>12592500</v>
      </c>
      <c r="AB1144" s="7"/>
    </row>
    <row r="1145" spans="1:28" ht="15.75" hidden="1" customHeight="1" x14ac:dyDescent="0.25">
      <c r="A1145" s="24">
        <v>45588</v>
      </c>
      <c r="B1145" s="25" t="s">
        <v>341</v>
      </c>
      <c r="C1145" s="25"/>
      <c r="D1145" s="25" t="s">
        <v>52</v>
      </c>
      <c r="E1145" s="25" t="s">
        <v>185</v>
      </c>
      <c r="F1145" s="25">
        <v>100</v>
      </c>
      <c r="G1145" s="25" t="s">
        <v>27</v>
      </c>
      <c r="H1145" s="25">
        <v>1700</v>
      </c>
      <c r="I1145" s="4">
        <f t="shared" si="113"/>
        <v>170000</v>
      </c>
      <c r="J1145" s="26" t="s">
        <v>28</v>
      </c>
      <c r="K1145" s="117"/>
      <c r="L1145" s="107">
        <f t="shared" si="108"/>
        <v>0</v>
      </c>
      <c r="M1145" s="107"/>
      <c r="N1145" s="107"/>
      <c r="O1145" s="107">
        <f t="shared" si="109"/>
        <v>0</v>
      </c>
      <c r="P1145" s="107"/>
      <c r="Q1145" s="107"/>
      <c r="R1145" s="107">
        <f t="shared" si="110"/>
        <v>0</v>
      </c>
      <c r="S1145" s="107"/>
      <c r="T1145" s="107"/>
      <c r="U1145" s="107">
        <f t="shared" si="111"/>
        <v>0</v>
      </c>
      <c r="V1145" s="107"/>
      <c r="W1145" s="107"/>
      <c r="X1145" s="107">
        <f t="shared" si="112"/>
        <v>0</v>
      </c>
      <c r="Y1145" s="107"/>
      <c r="Z1145" s="107"/>
      <c r="AA1145" s="108">
        <f>C1145+I1145-L1145-O1145-U1145-X1145-R1145</f>
        <v>170000</v>
      </c>
      <c r="AB1145" s="7"/>
    </row>
    <row r="1146" spans="1:28" ht="15.75" hidden="1" customHeight="1" x14ac:dyDescent="0.25">
      <c r="A1146" s="24">
        <v>45588</v>
      </c>
      <c r="B1146" s="25" t="s">
        <v>107</v>
      </c>
      <c r="C1146" s="25"/>
      <c r="D1146" s="25" t="s">
        <v>46</v>
      </c>
      <c r="E1146" s="25" t="s">
        <v>108</v>
      </c>
      <c r="F1146" s="25">
        <v>1800</v>
      </c>
      <c r="G1146" s="25" t="s">
        <v>34</v>
      </c>
      <c r="H1146" s="25">
        <v>2000</v>
      </c>
      <c r="I1146" s="4">
        <f t="shared" si="113"/>
        <v>3600000</v>
      </c>
      <c r="J1146" s="26" t="s">
        <v>28</v>
      </c>
      <c r="K1146" s="117"/>
      <c r="L1146" s="107">
        <f t="shared" si="108"/>
        <v>0</v>
      </c>
      <c r="M1146" s="107"/>
      <c r="N1146" s="107"/>
      <c r="O1146" s="107">
        <f t="shared" si="109"/>
        <v>0</v>
      </c>
      <c r="P1146" s="107"/>
      <c r="Q1146" s="107"/>
      <c r="R1146" s="107">
        <f t="shared" si="110"/>
        <v>0</v>
      </c>
      <c r="S1146" s="107"/>
      <c r="T1146" s="107"/>
      <c r="U1146" s="107">
        <f t="shared" si="111"/>
        <v>0</v>
      </c>
      <c r="V1146" s="107"/>
      <c r="W1146" s="107"/>
      <c r="X1146" s="107">
        <f t="shared" si="112"/>
        <v>0</v>
      </c>
      <c r="Y1146" s="107"/>
      <c r="Z1146" s="107"/>
      <c r="AA1146" s="108">
        <f>C1146+I1146-L1146-O1146-U1146-X1146-R1146</f>
        <v>3600000</v>
      </c>
      <c r="AB1146" s="7"/>
    </row>
    <row r="1147" spans="1:28" ht="15.75" hidden="1" customHeight="1" x14ac:dyDescent="0.25">
      <c r="A1147" s="29">
        <v>45588</v>
      </c>
      <c r="B1147" s="27" t="s">
        <v>743</v>
      </c>
      <c r="C1147" s="27"/>
      <c r="D1147" s="27" t="s">
        <v>46</v>
      </c>
      <c r="E1147" s="27" t="s">
        <v>128</v>
      </c>
      <c r="F1147" s="27">
        <v>25</v>
      </c>
      <c r="G1147" s="27" t="s">
        <v>39</v>
      </c>
      <c r="H1147" s="27">
        <v>125000</v>
      </c>
      <c r="I1147" s="19">
        <f t="shared" si="113"/>
        <v>3125000</v>
      </c>
      <c r="J1147" s="32" t="s">
        <v>312</v>
      </c>
      <c r="K1147" s="142"/>
      <c r="L1147" s="136">
        <f t="shared" si="108"/>
        <v>0</v>
      </c>
      <c r="M1147" s="136"/>
      <c r="N1147" s="136"/>
      <c r="O1147" s="136">
        <f t="shared" si="109"/>
        <v>3125000</v>
      </c>
      <c r="P1147" s="136">
        <v>3125000</v>
      </c>
      <c r="Q1147" s="136"/>
      <c r="R1147" s="136">
        <f t="shared" si="110"/>
        <v>0</v>
      </c>
      <c r="S1147" s="136"/>
      <c r="T1147" s="136"/>
      <c r="U1147" s="136">
        <f t="shared" si="111"/>
        <v>0</v>
      </c>
      <c r="V1147" s="136"/>
      <c r="W1147" s="136"/>
      <c r="X1147" s="136">
        <f t="shared" si="112"/>
        <v>0</v>
      </c>
      <c r="Y1147" s="136"/>
      <c r="Z1147" s="136"/>
      <c r="AA1147" s="137">
        <f>C1147+I1147-L1147-O1147-U1147-X1147-R1147</f>
        <v>0</v>
      </c>
      <c r="AB1147" s="138">
        <v>45589</v>
      </c>
    </row>
    <row r="1148" spans="1:28" ht="15.75" hidden="1" customHeight="1" x14ac:dyDescent="0.25">
      <c r="A1148" s="29">
        <v>45588</v>
      </c>
      <c r="B1148" s="25" t="s">
        <v>536</v>
      </c>
      <c r="C1148" s="25"/>
      <c r="D1148" s="25" t="s">
        <v>46</v>
      </c>
      <c r="E1148" s="25" t="s">
        <v>290</v>
      </c>
      <c r="F1148" s="25">
        <v>125</v>
      </c>
      <c r="G1148" s="25" t="s">
        <v>34</v>
      </c>
      <c r="H1148" s="25">
        <v>2460</v>
      </c>
      <c r="I1148" s="4">
        <f t="shared" si="113"/>
        <v>307500</v>
      </c>
      <c r="J1148" s="31" t="s">
        <v>312</v>
      </c>
      <c r="K1148" s="117"/>
      <c r="L1148" s="107">
        <f t="shared" si="108"/>
        <v>0</v>
      </c>
      <c r="M1148" s="107"/>
      <c r="N1148" s="107"/>
      <c r="O1148" s="107">
        <f t="shared" si="109"/>
        <v>307500</v>
      </c>
      <c r="P1148" s="107">
        <v>307500</v>
      </c>
      <c r="Q1148" s="107"/>
      <c r="R1148" s="107">
        <f t="shared" si="110"/>
        <v>0</v>
      </c>
      <c r="S1148" s="107"/>
      <c r="T1148" s="107"/>
      <c r="U1148" s="107">
        <f t="shared" si="111"/>
        <v>0</v>
      </c>
      <c r="V1148" s="107"/>
      <c r="W1148" s="107"/>
      <c r="X1148" s="107">
        <f t="shared" si="112"/>
        <v>0</v>
      </c>
      <c r="Y1148" s="107"/>
      <c r="Z1148" s="107"/>
      <c r="AA1148" s="108">
        <f>C1148+I1148-L1148-O1148-U1148-X1148-R1148</f>
        <v>0</v>
      </c>
      <c r="AB1148" s="7">
        <v>45588</v>
      </c>
    </row>
    <row r="1149" spans="1:28" ht="15.75" hidden="1" customHeight="1" x14ac:dyDescent="0.25">
      <c r="A1149" s="29">
        <v>45588</v>
      </c>
      <c r="B1149" s="25" t="s">
        <v>536</v>
      </c>
      <c r="C1149" s="25"/>
      <c r="D1149" s="25" t="s">
        <v>46</v>
      </c>
      <c r="E1149" s="25" t="s">
        <v>61</v>
      </c>
      <c r="F1149" s="25">
        <v>250</v>
      </c>
      <c r="G1149" s="25" t="s">
        <v>34</v>
      </c>
      <c r="H1149" s="25">
        <v>2050</v>
      </c>
      <c r="I1149" s="4">
        <f t="shared" si="113"/>
        <v>512500</v>
      </c>
      <c r="J1149" s="31" t="s">
        <v>312</v>
      </c>
      <c r="K1149" s="117"/>
      <c r="L1149" s="107">
        <f t="shared" si="108"/>
        <v>0</v>
      </c>
      <c r="M1149" s="107"/>
      <c r="N1149" s="107"/>
      <c r="O1149" s="107">
        <f t="shared" si="109"/>
        <v>512500</v>
      </c>
      <c r="P1149" s="107">
        <v>512500</v>
      </c>
      <c r="Q1149" s="107"/>
      <c r="R1149" s="107">
        <f t="shared" si="110"/>
        <v>0</v>
      </c>
      <c r="S1149" s="107"/>
      <c r="T1149" s="107"/>
      <c r="U1149" s="107">
        <f t="shared" si="111"/>
        <v>0</v>
      </c>
      <c r="V1149" s="107"/>
      <c r="W1149" s="107"/>
      <c r="X1149" s="107">
        <f t="shared" si="112"/>
        <v>0</v>
      </c>
      <c r="Y1149" s="107"/>
      <c r="Z1149" s="107"/>
      <c r="AA1149" s="108">
        <f>C1149+I1149-L1149-O1149-U1149-X1149-R1149</f>
        <v>0</v>
      </c>
      <c r="AB1149" s="7">
        <v>45588</v>
      </c>
    </row>
    <row r="1150" spans="1:28" ht="15.75" hidden="1" customHeight="1" x14ac:dyDescent="0.25">
      <c r="A1150" s="29">
        <v>45588</v>
      </c>
      <c r="B1150" s="25" t="s">
        <v>536</v>
      </c>
      <c r="C1150" s="25"/>
      <c r="D1150" s="25" t="s">
        <v>46</v>
      </c>
      <c r="E1150" s="25" t="s">
        <v>154</v>
      </c>
      <c r="F1150" s="25">
        <v>2500</v>
      </c>
      <c r="G1150" s="25" t="s">
        <v>34</v>
      </c>
      <c r="H1150" s="25">
        <v>1065</v>
      </c>
      <c r="I1150" s="4">
        <f t="shared" si="113"/>
        <v>2662500</v>
      </c>
      <c r="J1150" s="31" t="s">
        <v>312</v>
      </c>
      <c r="K1150" s="117"/>
      <c r="L1150" s="107">
        <f t="shared" si="108"/>
        <v>0</v>
      </c>
      <c r="M1150" s="107"/>
      <c r="N1150" s="107"/>
      <c r="O1150" s="107">
        <f t="shared" si="109"/>
        <v>2662500</v>
      </c>
      <c r="P1150" s="107">
        <v>2662500</v>
      </c>
      <c r="Q1150" s="107"/>
      <c r="R1150" s="107">
        <f t="shared" si="110"/>
        <v>0</v>
      </c>
      <c r="S1150" s="107"/>
      <c r="T1150" s="107"/>
      <c r="U1150" s="107">
        <f t="shared" si="111"/>
        <v>0</v>
      </c>
      <c r="V1150" s="107"/>
      <c r="W1150" s="107"/>
      <c r="X1150" s="107">
        <f t="shared" si="112"/>
        <v>0</v>
      </c>
      <c r="Y1150" s="107"/>
      <c r="Z1150" s="107"/>
      <c r="AA1150" s="108">
        <f>C1150+I1150-L1150-O1150-U1150-X1150-R1150</f>
        <v>0</v>
      </c>
      <c r="AB1150" s="7">
        <v>45588</v>
      </c>
    </row>
    <row r="1151" spans="1:28" ht="15.75" hidden="1" customHeight="1" x14ac:dyDescent="0.25">
      <c r="A1151" s="24">
        <v>45588</v>
      </c>
      <c r="B1151" s="25" t="s">
        <v>211</v>
      </c>
      <c r="C1151" s="25"/>
      <c r="D1151" s="25" t="s">
        <v>52</v>
      </c>
      <c r="E1151" s="25" t="s">
        <v>61</v>
      </c>
      <c r="F1151" s="25">
        <v>250</v>
      </c>
      <c r="G1151" s="25" t="s">
        <v>34</v>
      </c>
      <c r="H1151" s="25">
        <v>2050</v>
      </c>
      <c r="I1151" s="4">
        <f t="shared" si="113"/>
        <v>512500</v>
      </c>
      <c r="J1151" s="26" t="s">
        <v>28</v>
      </c>
      <c r="K1151" s="117"/>
      <c r="L1151" s="107">
        <f t="shared" si="108"/>
        <v>0</v>
      </c>
      <c r="M1151" s="107"/>
      <c r="N1151" s="107"/>
      <c r="O1151" s="107">
        <f t="shared" si="109"/>
        <v>0</v>
      </c>
      <c r="P1151" s="107"/>
      <c r="Q1151" s="107"/>
      <c r="R1151" s="107">
        <f t="shared" si="110"/>
        <v>0</v>
      </c>
      <c r="S1151" s="107"/>
      <c r="T1151" s="107"/>
      <c r="U1151" s="107">
        <f t="shared" si="111"/>
        <v>0</v>
      </c>
      <c r="V1151" s="107"/>
      <c r="W1151" s="107"/>
      <c r="X1151" s="107">
        <f t="shared" si="112"/>
        <v>0</v>
      </c>
      <c r="Y1151" s="107"/>
      <c r="Z1151" s="107"/>
      <c r="AA1151" s="108">
        <f>C1151+I1151-L1151-O1151-U1151-X1151-R1151</f>
        <v>512500</v>
      </c>
      <c r="AB1151" s="7"/>
    </row>
    <row r="1152" spans="1:28" ht="15.75" hidden="1" customHeight="1" x14ac:dyDescent="0.25">
      <c r="A1152" s="24">
        <v>45588</v>
      </c>
      <c r="B1152" s="25" t="s">
        <v>592</v>
      </c>
      <c r="C1152" s="25"/>
      <c r="D1152" s="25" t="s">
        <v>52</v>
      </c>
      <c r="E1152" s="25" t="s">
        <v>108</v>
      </c>
      <c r="F1152" s="25">
        <v>400</v>
      </c>
      <c r="G1152" s="25" t="s">
        <v>34</v>
      </c>
      <c r="H1152" s="25">
        <v>2000</v>
      </c>
      <c r="I1152" s="4">
        <f t="shared" si="113"/>
        <v>800000</v>
      </c>
      <c r="J1152" s="31" t="s">
        <v>312</v>
      </c>
      <c r="K1152" s="117"/>
      <c r="L1152" s="107">
        <f t="shared" si="108"/>
        <v>0</v>
      </c>
      <c r="M1152" s="107"/>
      <c r="N1152" s="107"/>
      <c r="O1152" s="107">
        <f t="shared" si="109"/>
        <v>800000</v>
      </c>
      <c r="P1152" s="107">
        <v>800000</v>
      </c>
      <c r="Q1152" s="107"/>
      <c r="R1152" s="107">
        <f t="shared" si="110"/>
        <v>0</v>
      </c>
      <c r="S1152" s="107"/>
      <c r="T1152" s="107"/>
      <c r="U1152" s="107">
        <f t="shared" si="111"/>
        <v>0</v>
      </c>
      <c r="V1152" s="107"/>
      <c r="W1152" s="107"/>
      <c r="X1152" s="107">
        <f t="shared" si="112"/>
        <v>0</v>
      </c>
      <c r="Y1152" s="107"/>
      <c r="Z1152" s="107"/>
      <c r="AA1152" s="108">
        <f>C1152+I1152-L1152-O1152-U1152-X1152-R1152</f>
        <v>0</v>
      </c>
      <c r="AB1152" s="7">
        <v>45596</v>
      </c>
    </row>
    <row r="1153" spans="1:28" ht="15.75" hidden="1" customHeight="1" x14ac:dyDescent="0.25">
      <c r="A1153" s="29">
        <v>45588</v>
      </c>
      <c r="B1153" s="27" t="s">
        <v>176</v>
      </c>
      <c r="C1153" s="27"/>
      <c r="D1153" s="27" t="s">
        <v>46</v>
      </c>
      <c r="E1153" s="27" t="s">
        <v>33</v>
      </c>
      <c r="F1153" s="27">
        <v>1000</v>
      </c>
      <c r="G1153" s="27" t="s">
        <v>34</v>
      </c>
      <c r="H1153" s="27">
        <v>2500</v>
      </c>
      <c r="I1153" s="19">
        <f t="shared" si="113"/>
        <v>2500000</v>
      </c>
      <c r="J1153" s="32" t="s">
        <v>312</v>
      </c>
      <c r="K1153" s="142"/>
      <c r="L1153" s="136">
        <f t="shared" si="108"/>
        <v>0</v>
      </c>
      <c r="M1153" s="136"/>
      <c r="N1153" s="136"/>
      <c r="O1153" s="136">
        <f t="shared" si="109"/>
        <v>2500000</v>
      </c>
      <c r="P1153" s="136">
        <v>2500000</v>
      </c>
      <c r="Q1153" s="136"/>
      <c r="R1153" s="136">
        <f t="shared" si="110"/>
        <v>0</v>
      </c>
      <c r="S1153" s="136"/>
      <c r="T1153" s="136"/>
      <c r="U1153" s="136">
        <f t="shared" si="111"/>
        <v>0</v>
      </c>
      <c r="V1153" s="136"/>
      <c r="W1153" s="136"/>
      <c r="X1153" s="136">
        <f t="shared" si="112"/>
        <v>0</v>
      </c>
      <c r="Y1153" s="136"/>
      <c r="Z1153" s="136"/>
      <c r="AA1153" s="137">
        <f>C1153+I1153-L1153-O1153-U1153-X1153-R1153</f>
        <v>0</v>
      </c>
      <c r="AB1153" s="138">
        <v>45588</v>
      </c>
    </row>
    <row r="1154" spans="1:28" ht="15.75" hidden="1" customHeight="1" x14ac:dyDescent="0.25">
      <c r="A1154" s="24">
        <v>45588</v>
      </c>
      <c r="B1154" s="25">
        <v>777</v>
      </c>
      <c r="C1154" s="25"/>
      <c r="D1154" s="25" t="s">
        <v>46</v>
      </c>
      <c r="E1154" s="25" t="s">
        <v>53</v>
      </c>
      <c r="F1154" s="25">
        <v>2</v>
      </c>
      <c r="G1154" s="25" t="s">
        <v>23</v>
      </c>
      <c r="H1154" s="25">
        <v>400000</v>
      </c>
      <c r="I1154" s="4">
        <f t="shared" si="113"/>
        <v>800000</v>
      </c>
      <c r="J1154" s="31" t="s">
        <v>324</v>
      </c>
      <c r="K1154" s="117"/>
      <c r="L1154" s="107">
        <f t="shared" si="108"/>
        <v>0</v>
      </c>
      <c r="M1154" s="107"/>
      <c r="N1154" s="107"/>
      <c r="O1154" s="107">
        <f t="shared" si="109"/>
        <v>0</v>
      </c>
      <c r="P1154" s="107"/>
      <c r="Q1154" s="107"/>
      <c r="R1154" s="107">
        <f t="shared" si="110"/>
        <v>0</v>
      </c>
      <c r="S1154" s="107"/>
      <c r="T1154" s="107"/>
      <c r="U1154" s="107">
        <f t="shared" si="111"/>
        <v>800000</v>
      </c>
      <c r="V1154" s="107">
        <v>800000</v>
      </c>
      <c r="W1154" s="107"/>
      <c r="X1154" s="107">
        <f t="shared" si="112"/>
        <v>0</v>
      </c>
      <c r="Y1154" s="107"/>
      <c r="Z1154" s="107"/>
      <c r="AA1154" s="108">
        <f>C1154+I1154-L1154-O1154-U1154-X1154-R1154</f>
        <v>0</v>
      </c>
      <c r="AB1154" s="7">
        <v>45588</v>
      </c>
    </row>
    <row r="1155" spans="1:28" ht="15.75" hidden="1" customHeight="1" x14ac:dyDescent="0.25">
      <c r="A1155" s="24">
        <v>45588</v>
      </c>
      <c r="B1155" s="25" t="s">
        <v>211</v>
      </c>
      <c r="C1155" s="25"/>
      <c r="D1155" s="25" t="s">
        <v>46</v>
      </c>
      <c r="E1155" s="25" t="s">
        <v>108</v>
      </c>
      <c r="F1155" s="25">
        <v>1200</v>
      </c>
      <c r="G1155" s="25" t="s">
        <v>34</v>
      </c>
      <c r="H1155" s="25">
        <v>2000</v>
      </c>
      <c r="I1155" s="4">
        <f t="shared" si="113"/>
        <v>2400000</v>
      </c>
      <c r="J1155" s="26" t="s">
        <v>28</v>
      </c>
      <c r="K1155" s="117"/>
      <c r="L1155" s="107">
        <f t="shared" si="108"/>
        <v>0</v>
      </c>
      <c r="M1155" s="107"/>
      <c r="N1155" s="107"/>
      <c r="O1155" s="107">
        <f t="shared" si="109"/>
        <v>0</v>
      </c>
      <c r="P1155" s="107"/>
      <c r="Q1155" s="107"/>
      <c r="R1155" s="107">
        <f t="shared" si="110"/>
        <v>0</v>
      </c>
      <c r="S1155" s="107"/>
      <c r="T1155" s="107"/>
      <c r="U1155" s="107">
        <f t="shared" si="111"/>
        <v>0</v>
      </c>
      <c r="V1155" s="107"/>
      <c r="W1155" s="107"/>
      <c r="X1155" s="107">
        <f t="shared" si="112"/>
        <v>0</v>
      </c>
      <c r="Y1155" s="107"/>
      <c r="Z1155" s="107"/>
      <c r="AA1155" s="108">
        <f>C1155+I1155-L1155-O1155-U1155-X1155-R1155</f>
        <v>2400000</v>
      </c>
      <c r="AB1155" s="7"/>
    </row>
    <row r="1156" spans="1:28" ht="15.75" hidden="1" customHeight="1" x14ac:dyDescent="0.25">
      <c r="A1156" s="29">
        <v>45588</v>
      </c>
      <c r="B1156" s="27" t="s">
        <v>41</v>
      </c>
      <c r="C1156" s="27"/>
      <c r="D1156" s="27" t="s">
        <v>46</v>
      </c>
      <c r="E1156" s="27" t="s">
        <v>782</v>
      </c>
      <c r="F1156" s="27">
        <v>400</v>
      </c>
      <c r="G1156" s="27" t="s">
        <v>34</v>
      </c>
      <c r="H1156" s="27">
        <v>2920</v>
      </c>
      <c r="I1156" s="19">
        <f t="shared" si="113"/>
        <v>1168000</v>
      </c>
      <c r="J1156" s="32" t="s">
        <v>324</v>
      </c>
      <c r="K1156" s="142"/>
      <c r="L1156" s="136">
        <f t="shared" si="108"/>
        <v>1168000</v>
      </c>
      <c r="M1156" s="136">
        <v>1168000</v>
      </c>
      <c r="N1156" s="136"/>
      <c r="O1156" s="136">
        <f t="shared" si="109"/>
        <v>0</v>
      </c>
      <c r="P1156" s="136"/>
      <c r="Q1156" s="136"/>
      <c r="R1156" s="136">
        <f t="shared" si="110"/>
        <v>0</v>
      </c>
      <c r="S1156" s="136"/>
      <c r="T1156" s="136"/>
      <c r="U1156" s="136">
        <f t="shared" si="111"/>
        <v>0</v>
      </c>
      <c r="V1156" s="136"/>
      <c r="W1156" s="136"/>
      <c r="X1156" s="136">
        <f t="shared" si="112"/>
        <v>0</v>
      </c>
      <c r="Y1156" s="136"/>
      <c r="Z1156" s="136"/>
      <c r="AA1156" s="137">
        <f>C1156+I1156-L1156-O1156-U1156-X1156-R1156</f>
        <v>0</v>
      </c>
      <c r="AB1156" s="138">
        <v>45588</v>
      </c>
    </row>
    <row r="1157" spans="1:28" ht="15.75" hidden="1" customHeight="1" x14ac:dyDescent="0.25">
      <c r="A1157" s="24">
        <v>45588</v>
      </c>
      <c r="B1157" s="25" t="s">
        <v>73</v>
      </c>
      <c r="C1157" s="25"/>
      <c r="D1157" s="25" t="s">
        <v>46</v>
      </c>
      <c r="E1157" s="25" t="s">
        <v>129</v>
      </c>
      <c r="F1157" s="25">
        <v>12</v>
      </c>
      <c r="G1157" s="25" t="s">
        <v>77</v>
      </c>
      <c r="H1157" s="25">
        <v>65000</v>
      </c>
      <c r="I1157" s="4">
        <f t="shared" si="113"/>
        <v>780000</v>
      </c>
      <c r="J1157" s="83" t="s">
        <v>28</v>
      </c>
      <c r="K1157" s="117"/>
      <c r="L1157" s="107">
        <f t="shared" si="108"/>
        <v>0</v>
      </c>
      <c r="M1157" s="107"/>
      <c r="N1157" s="107"/>
      <c r="O1157" s="107">
        <f t="shared" si="109"/>
        <v>0</v>
      </c>
      <c r="P1157" s="107"/>
      <c r="Q1157" s="107"/>
      <c r="R1157" s="107">
        <f t="shared" si="110"/>
        <v>0</v>
      </c>
      <c r="S1157" s="107"/>
      <c r="T1157" s="107"/>
      <c r="U1157" s="107">
        <f t="shared" si="111"/>
        <v>0</v>
      </c>
      <c r="V1157" s="107"/>
      <c r="W1157" s="107"/>
      <c r="X1157" s="107">
        <f t="shared" si="112"/>
        <v>0</v>
      </c>
      <c r="Y1157" s="107"/>
      <c r="Z1157" s="107"/>
      <c r="AA1157" s="108">
        <f>C1157+I1157-L1157-O1157-U1157-X1157-R1157</f>
        <v>780000</v>
      </c>
      <c r="AB1157" s="7"/>
    </row>
    <row r="1158" spans="1:28" ht="15.75" hidden="1" customHeight="1" x14ac:dyDescent="0.25">
      <c r="A1158" s="24">
        <v>45588</v>
      </c>
      <c r="B1158" s="25" t="s">
        <v>73</v>
      </c>
      <c r="C1158" s="25"/>
      <c r="D1158" s="25" t="s">
        <v>46</v>
      </c>
      <c r="E1158" s="25" t="s">
        <v>64</v>
      </c>
      <c r="F1158" s="25">
        <v>40</v>
      </c>
      <c r="G1158" s="25" t="s">
        <v>39</v>
      </c>
      <c r="H1158" s="25">
        <v>55000</v>
      </c>
      <c r="I1158" s="4">
        <f t="shared" si="113"/>
        <v>2200000</v>
      </c>
      <c r="J1158" s="83" t="s">
        <v>28</v>
      </c>
      <c r="K1158" s="117"/>
      <c r="L1158" s="107">
        <f t="shared" si="108"/>
        <v>0</v>
      </c>
      <c r="M1158" s="107"/>
      <c r="N1158" s="107"/>
      <c r="O1158" s="107">
        <f t="shared" si="109"/>
        <v>0</v>
      </c>
      <c r="P1158" s="107"/>
      <c r="Q1158" s="107"/>
      <c r="R1158" s="107">
        <f t="shared" si="110"/>
        <v>0</v>
      </c>
      <c r="S1158" s="107"/>
      <c r="T1158" s="107"/>
      <c r="U1158" s="107">
        <f t="shared" si="111"/>
        <v>0</v>
      </c>
      <c r="V1158" s="107"/>
      <c r="W1158" s="107"/>
      <c r="X1158" s="107">
        <f t="shared" si="112"/>
        <v>0</v>
      </c>
      <c r="Y1158" s="107"/>
      <c r="Z1158" s="107"/>
      <c r="AA1158" s="108">
        <f>C1158+I1158-L1158-O1158-U1158-X1158-R1158</f>
        <v>2200000</v>
      </c>
      <c r="AB1158" s="7"/>
    </row>
    <row r="1159" spans="1:28" ht="16.5" hidden="1" customHeight="1" x14ac:dyDescent="0.25">
      <c r="A1159" s="24">
        <v>45588</v>
      </c>
      <c r="B1159" s="25" t="s">
        <v>287</v>
      </c>
      <c r="C1159" s="25"/>
      <c r="D1159" s="25" t="s">
        <v>46</v>
      </c>
      <c r="E1159" s="25" t="s">
        <v>81</v>
      </c>
      <c r="F1159" s="25">
        <v>23.5</v>
      </c>
      <c r="G1159" s="25" t="s">
        <v>39</v>
      </c>
      <c r="H1159" s="25">
        <v>46000</v>
      </c>
      <c r="I1159" s="4">
        <f t="shared" si="113"/>
        <v>1081000</v>
      </c>
      <c r="J1159" s="26" t="s">
        <v>28</v>
      </c>
      <c r="K1159" s="117"/>
      <c r="L1159" s="107">
        <f t="shared" si="108"/>
        <v>0</v>
      </c>
      <c r="M1159" s="107"/>
      <c r="N1159" s="107"/>
      <c r="O1159" s="107">
        <f t="shared" si="109"/>
        <v>0</v>
      </c>
      <c r="P1159" s="107"/>
      <c r="Q1159" s="107"/>
      <c r="R1159" s="107">
        <f t="shared" si="110"/>
        <v>0</v>
      </c>
      <c r="S1159" s="107"/>
      <c r="T1159" s="107"/>
      <c r="U1159" s="107">
        <f t="shared" si="111"/>
        <v>0</v>
      </c>
      <c r="V1159" s="107"/>
      <c r="W1159" s="107"/>
      <c r="X1159" s="107">
        <f t="shared" si="112"/>
        <v>0</v>
      </c>
      <c r="Y1159" s="107"/>
      <c r="Z1159" s="107"/>
      <c r="AA1159" s="108">
        <f>C1159+I1159-L1159-O1159-U1159-X1159-R1159</f>
        <v>1081000</v>
      </c>
      <c r="AB1159" s="7"/>
    </row>
    <row r="1160" spans="1:28" ht="15.75" hidden="1" customHeight="1" x14ac:dyDescent="0.25">
      <c r="A1160" s="29">
        <v>45589</v>
      </c>
      <c r="B1160" s="27" t="s">
        <v>672</v>
      </c>
      <c r="C1160" s="27"/>
      <c r="D1160" s="27" t="s">
        <v>52</v>
      </c>
      <c r="E1160" s="27" t="s">
        <v>81</v>
      </c>
      <c r="F1160" s="27">
        <v>46.8</v>
      </c>
      <c r="G1160" s="27" t="s">
        <v>39</v>
      </c>
      <c r="H1160" s="27">
        <v>47000</v>
      </c>
      <c r="I1160" s="19">
        <f t="shared" si="113"/>
        <v>2199600</v>
      </c>
      <c r="J1160" s="32" t="s">
        <v>312</v>
      </c>
      <c r="K1160" s="142"/>
      <c r="L1160" s="136">
        <f t="shared" si="108"/>
        <v>0</v>
      </c>
      <c r="M1160" s="136"/>
      <c r="N1160" s="136"/>
      <c r="O1160" s="136">
        <f t="shared" si="109"/>
        <v>0</v>
      </c>
      <c r="P1160" s="136"/>
      <c r="Q1160" s="136"/>
      <c r="R1160" s="136">
        <f t="shared" si="110"/>
        <v>2199600</v>
      </c>
      <c r="S1160" s="136">
        <v>2199600</v>
      </c>
      <c r="T1160" s="136"/>
      <c r="U1160" s="136">
        <f t="shared" si="111"/>
        <v>0</v>
      </c>
      <c r="V1160" s="136"/>
      <c r="W1160" s="136"/>
      <c r="X1160" s="136">
        <f t="shared" si="112"/>
        <v>0</v>
      </c>
      <c r="Y1160" s="136"/>
      <c r="Z1160" s="136"/>
      <c r="AA1160" s="137">
        <f>C1160+I1160-L1160-O1160-U1160-X1160-R1160</f>
        <v>0</v>
      </c>
      <c r="AB1160" s="138">
        <v>45589</v>
      </c>
    </row>
    <row r="1161" spans="1:28" ht="15.75" hidden="1" customHeight="1" x14ac:dyDescent="0.25">
      <c r="A1161" s="24">
        <v>45589</v>
      </c>
      <c r="B1161" s="25" t="s">
        <v>256</v>
      </c>
      <c r="C1161" s="25"/>
      <c r="D1161" s="25" t="s">
        <v>52</v>
      </c>
      <c r="E1161" s="25" t="s">
        <v>108</v>
      </c>
      <c r="F1161" s="25">
        <v>4000</v>
      </c>
      <c r="G1161" s="25" t="s">
        <v>34</v>
      </c>
      <c r="H1161" s="25">
        <v>2000</v>
      </c>
      <c r="I1161" s="4">
        <f t="shared" si="113"/>
        <v>8000000</v>
      </c>
      <c r="J1161" s="38" t="s">
        <v>24</v>
      </c>
      <c r="K1161" s="117"/>
      <c r="L1161" s="107">
        <f t="shared" ref="L1161:L1222" si="114">M1161+N1161</f>
        <v>2975000</v>
      </c>
      <c r="M1161" s="107">
        <v>2975000</v>
      </c>
      <c r="N1161" s="107"/>
      <c r="O1161" s="107">
        <f t="shared" si="109"/>
        <v>0</v>
      </c>
      <c r="P1161" s="107"/>
      <c r="Q1161" s="107"/>
      <c r="R1161" s="107">
        <f t="shared" si="110"/>
        <v>0</v>
      </c>
      <c r="S1161" s="107"/>
      <c r="T1161" s="107"/>
      <c r="U1161" s="107">
        <f t="shared" si="111"/>
        <v>0</v>
      </c>
      <c r="V1161" s="107"/>
      <c r="W1161" s="107"/>
      <c r="X1161" s="107">
        <f t="shared" si="112"/>
        <v>0</v>
      </c>
      <c r="Y1161" s="107"/>
      <c r="Z1161" s="107"/>
      <c r="AA1161" s="108">
        <f>C1161+I1161-L1161-O1161-U1161-X1161-R1161</f>
        <v>5025000</v>
      </c>
      <c r="AB1161" s="7">
        <v>45593</v>
      </c>
    </row>
    <row r="1162" spans="1:28" ht="15.75" hidden="1" customHeight="1" x14ac:dyDescent="0.25">
      <c r="A1162" s="24">
        <v>45589</v>
      </c>
      <c r="B1162" s="25" t="s">
        <v>256</v>
      </c>
      <c r="C1162" s="25"/>
      <c r="D1162" s="25" t="s">
        <v>52</v>
      </c>
      <c r="E1162" s="25" t="s">
        <v>129</v>
      </c>
      <c r="F1162" s="25">
        <v>2</v>
      </c>
      <c r="G1162" s="25" t="s">
        <v>77</v>
      </c>
      <c r="H1162" s="25">
        <v>65000</v>
      </c>
      <c r="I1162" s="4">
        <f t="shared" si="113"/>
        <v>130000</v>
      </c>
      <c r="J1162" s="26" t="s">
        <v>28</v>
      </c>
      <c r="K1162" s="117"/>
      <c r="L1162" s="107">
        <f t="shared" si="114"/>
        <v>0</v>
      </c>
      <c r="M1162" s="107"/>
      <c r="N1162" s="107"/>
      <c r="O1162" s="107">
        <f t="shared" si="109"/>
        <v>0</v>
      </c>
      <c r="P1162" s="107"/>
      <c r="Q1162" s="107"/>
      <c r="R1162" s="107">
        <f t="shared" si="110"/>
        <v>0</v>
      </c>
      <c r="S1162" s="107"/>
      <c r="T1162" s="107"/>
      <c r="U1162" s="107">
        <f t="shared" si="111"/>
        <v>0</v>
      </c>
      <c r="V1162" s="107"/>
      <c r="W1162" s="107"/>
      <c r="X1162" s="107">
        <f t="shared" si="112"/>
        <v>0</v>
      </c>
      <c r="Y1162" s="107"/>
      <c r="Z1162" s="107"/>
      <c r="AA1162" s="108">
        <f>C1162+I1162-L1162-O1162-U1162-X1162-R1162</f>
        <v>130000</v>
      </c>
      <c r="AB1162" s="7"/>
    </row>
    <row r="1163" spans="1:28" ht="15.75" hidden="1" customHeight="1" x14ac:dyDescent="0.25">
      <c r="A1163" s="24">
        <v>45589</v>
      </c>
      <c r="B1163" s="25" t="s">
        <v>256</v>
      </c>
      <c r="C1163" s="25"/>
      <c r="D1163" s="25" t="s">
        <v>52</v>
      </c>
      <c r="E1163" s="25" t="s">
        <v>172</v>
      </c>
      <c r="F1163" s="25">
        <v>2</v>
      </c>
      <c r="G1163" s="25" t="s">
        <v>27</v>
      </c>
      <c r="H1163" s="25">
        <v>25000</v>
      </c>
      <c r="I1163" s="4">
        <f t="shared" si="113"/>
        <v>50000</v>
      </c>
      <c r="J1163" s="26" t="s">
        <v>28</v>
      </c>
      <c r="K1163" s="117"/>
      <c r="L1163" s="107">
        <f t="shared" si="114"/>
        <v>0</v>
      </c>
      <c r="M1163" s="107"/>
      <c r="N1163" s="107"/>
      <c r="O1163" s="107">
        <f t="shared" si="109"/>
        <v>0</v>
      </c>
      <c r="P1163" s="107"/>
      <c r="Q1163" s="107"/>
      <c r="R1163" s="107">
        <f t="shared" si="110"/>
        <v>0</v>
      </c>
      <c r="S1163" s="107"/>
      <c r="T1163" s="107"/>
      <c r="U1163" s="107">
        <f t="shared" si="111"/>
        <v>0</v>
      </c>
      <c r="V1163" s="107"/>
      <c r="W1163" s="107"/>
      <c r="X1163" s="107">
        <f t="shared" si="112"/>
        <v>0</v>
      </c>
      <c r="Y1163" s="107"/>
      <c r="Z1163" s="107"/>
      <c r="AA1163" s="108">
        <f>C1163+I1163-L1163-O1163-U1163-X1163-R1163</f>
        <v>50000</v>
      </c>
      <c r="AB1163" s="7"/>
    </row>
    <row r="1164" spans="1:28" ht="15.75" hidden="1" customHeight="1" x14ac:dyDescent="0.25">
      <c r="A1164" s="29">
        <v>45589</v>
      </c>
      <c r="B1164" s="27" t="s">
        <v>1085</v>
      </c>
      <c r="C1164" s="27"/>
      <c r="D1164" s="27" t="s">
        <v>46</v>
      </c>
      <c r="E1164" s="27" t="s">
        <v>298</v>
      </c>
      <c r="F1164" s="27">
        <v>200</v>
      </c>
      <c r="G1164" s="27" t="s">
        <v>34</v>
      </c>
      <c r="H1164" s="27">
        <v>4000</v>
      </c>
      <c r="I1164" s="19">
        <f t="shared" si="113"/>
        <v>800000</v>
      </c>
      <c r="J1164" s="32" t="s">
        <v>324</v>
      </c>
      <c r="K1164" s="142"/>
      <c r="L1164" s="136">
        <f t="shared" si="114"/>
        <v>800000</v>
      </c>
      <c r="M1164" s="136">
        <v>800000</v>
      </c>
      <c r="N1164" s="136"/>
      <c r="O1164" s="136">
        <f t="shared" si="109"/>
        <v>0</v>
      </c>
      <c r="P1164" s="136"/>
      <c r="Q1164" s="136"/>
      <c r="R1164" s="136">
        <f t="shared" si="110"/>
        <v>0</v>
      </c>
      <c r="S1164" s="136"/>
      <c r="T1164" s="136"/>
      <c r="U1164" s="136">
        <f t="shared" si="111"/>
        <v>0</v>
      </c>
      <c r="V1164" s="136"/>
      <c r="W1164" s="136"/>
      <c r="X1164" s="136">
        <f t="shared" si="112"/>
        <v>0</v>
      </c>
      <c r="Y1164" s="136"/>
      <c r="Z1164" s="136"/>
      <c r="AA1164" s="137">
        <f>C1164+I1164-L1164-O1164-U1164-X1164-R1164</f>
        <v>0</v>
      </c>
      <c r="AB1164" s="138">
        <v>45590</v>
      </c>
    </row>
    <row r="1165" spans="1:28" ht="15.75" hidden="1" customHeight="1" x14ac:dyDescent="0.25">
      <c r="A1165" s="29">
        <v>45589</v>
      </c>
      <c r="B1165" s="25" t="s">
        <v>111</v>
      </c>
      <c r="C1165" s="25"/>
      <c r="D1165" s="27" t="s">
        <v>46</v>
      </c>
      <c r="E1165" s="25" t="s">
        <v>47</v>
      </c>
      <c r="F1165" s="25">
        <v>1</v>
      </c>
      <c r="G1165" s="25" t="s">
        <v>48</v>
      </c>
      <c r="H1165" s="25">
        <v>150000</v>
      </c>
      <c r="I1165" s="4">
        <f t="shared" si="113"/>
        <v>150000</v>
      </c>
      <c r="J1165" s="31" t="s">
        <v>324</v>
      </c>
      <c r="K1165" s="117"/>
      <c r="L1165" s="107">
        <f t="shared" si="114"/>
        <v>150000</v>
      </c>
      <c r="M1165" s="107">
        <v>150000</v>
      </c>
      <c r="N1165" s="107"/>
      <c r="O1165" s="107">
        <f t="shared" si="109"/>
        <v>0</v>
      </c>
      <c r="P1165" s="107"/>
      <c r="Q1165" s="107"/>
      <c r="R1165" s="107">
        <f t="shared" si="110"/>
        <v>0</v>
      </c>
      <c r="S1165" s="107"/>
      <c r="T1165" s="107"/>
      <c r="U1165" s="107">
        <f t="shared" si="111"/>
        <v>0</v>
      </c>
      <c r="V1165" s="107"/>
      <c r="W1165" s="107"/>
      <c r="X1165" s="107">
        <f t="shared" si="112"/>
        <v>0</v>
      </c>
      <c r="Y1165" s="107"/>
      <c r="Z1165" s="107"/>
      <c r="AA1165" s="108">
        <f>C1165+I1165-L1165-O1165-U1165-X1165-R1165</f>
        <v>0</v>
      </c>
      <c r="AB1165" s="7">
        <v>45589</v>
      </c>
    </row>
    <row r="1166" spans="1:28" ht="15.75" hidden="1" customHeight="1" x14ac:dyDescent="0.25">
      <c r="A1166" s="24">
        <v>45589</v>
      </c>
      <c r="B1166" s="25" t="s">
        <v>801</v>
      </c>
      <c r="C1166" s="25"/>
      <c r="D1166" s="25" t="s">
        <v>46</v>
      </c>
      <c r="E1166" s="25" t="s">
        <v>129</v>
      </c>
      <c r="F1166" s="25">
        <v>48</v>
      </c>
      <c r="G1166" s="25" t="s">
        <v>77</v>
      </c>
      <c r="H1166" s="25">
        <v>65000</v>
      </c>
      <c r="I1166" s="4">
        <f t="shared" si="113"/>
        <v>3120000</v>
      </c>
      <c r="J1166" s="26" t="s">
        <v>28</v>
      </c>
      <c r="K1166" s="117"/>
      <c r="L1166" s="107">
        <f t="shared" si="114"/>
        <v>0</v>
      </c>
      <c r="M1166" s="107"/>
      <c r="N1166" s="107"/>
      <c r="O1166" s="107">
        <f t="shared" si="109"/>
        <v>0</v>
      </c>
      <c r="P1166" s="107"/>
      <c r="Q1166" s="107"/>
      <c r="R1166" s="107">
        <f t="shared" si="110"/>
        <v>0</v>
      </c>
      <c r="S1166" s="107"/>
      <c r="T1166" s="107"/>
      <c r="U1166" s="107">
        <f t="shared" si="111"/>
        <v>0</v>
      </c>
      <c r="V1166" s="107"/>
      <c r="W1166" s="107"/>
      <c r="X1166" s="107">
        <f t="shared" si="112"/>
        <v>0</v>
      </c>
      <c r="Y1166" s="107"/>
      <c r="Z1166" s="107"/>
      <c r="AA1166" s="108">
        <f>C1166+I1166-L1166-O1166-U1166-X1166-R1166</f>
        <v>3120000</v>
      </c>
      <c r="AB1166" s="7"/>
    </row>
    <row r="1167" spans="1:28" ht="15.75" hidden="1" customHeight="1" x14ac:dyDescent="0.25">
      <c r="A1167" s="24">
        <v>45589</v>
      </c>
      <c r="B1167" s="25" t="s">
        <v>256</v>
      </c>
      <c r="C1167" s="25"/>
      <c r="D1167" s="25" t="s">
        <v>52</v>
      </c>
      <c r="E1167" s="25" t="s">
        <v>512</v>
      </c>
      <c r="F1167" s="25">
        <v>4</v>
      </c>
      <c r="G1167" s="25" t="s">
        <v>27</v>
      </c>
      <c r="H1167" s="25">
        <v>480000</v>
      </c>
      <c r="I1167" s="4">
        <f t="shared" si="113"/>
        <v>1920000</v>
      </c>
      <c r="J1167" s="26" t="s">
        <v>28</v>
      </c>
      <c r="K1167" s="117"/>
      <c r="L1167" s="107">
        <f t="shared" si="114"/>
        <v>0</v>
      </c>
      <c r="M1167" s="107"/>
      <c r="N1167" s="107"/>
      <c r="O1167" s="107">
        <f t="shared" si="109"/>
        <v>0</v>
      </c>
      <c r="P1167" s="107"/>
      <c r="Q1167" s="107"/>
      <c r="R1167" s="107">
        <f t="shared" si="110"/>
        <v>0</v>
      </c>
      <c r="S1167" s="107"/>
      <c r="T1167" s="107"/>
      <c r="U1167" s="107">
        <f t="shared" si="111"/>
        <v>0</v>
      </c>
      <c r="V1167" s="107"/>
      <c r="W1167" s="107"/>
      <c r="X1167" s="107">
        <f t="shared" si="112"/>
        <v>0</v>
      </c>
      <c r="Y1167" s="107"/>
      <c r="Z1167" s="107"/>
      <c r="AA1167" s="108">
        <f>C1167+I1167-L1167-O1167-U1167-X1167-R1167</f>
        <v>1920000</v>
      </c>
      <c r="AB1167" s="7"/>
    </row>
    <row r="1168" spans="1:28" ht="15.75" hidden="1" customHeight="1" x14ac:dyDescent="0.25">
      <c r="A1168" s="24">
        <v>45589</v>
      </c>
      <c r="B1168" s="25" t="s">
        <v>256</v>
      </c>
      <c r="C1168" s="25"/>
      <c r="D1168" s="25" t="s">
        <v>52</v>
      </c>
      <c r="E1168" s="25" t="s">
        <v>284</v>
      </c>
      <c r="F1168" s="25">
        <v>1</v>
      </c>
      <c r="G1168" s="25" t="s">
        <v>34</v>
      </c>
      <c r="H1168" s="25">
        <v>75000</v>
      </c>
      <c r="I1168" s="4">
        <f t="shared" si="113"/>
        <v>75000</v>
      </c>
      <c r="J1168" s="26" t="s">
        <v>28</v>
      </c>
      <c r="K1168" s="117"/>
      <c r="L1168" s="107">
        <f t="shared" si="114"/>
        <v>0</v>
      </c>
      <c r="M1168" s="107"/>
      <c r="N1168" s="107"/>
      <c r="O1168" s="107">
        <f t="shared" si="109"/>
        <v>0</v>
      </c>
      <c r="P1168" s="107"/>
      <c r="Q1168" s="107"/>
      <c r="R1168" s="107">
        <f t="shared" si="110"/>
        <v>0</v>
      </c>
      <c r="S1168" s="107"/>
      <c r="T1168" s="107"/>
      <c r="U1168" s="107">
        <f t="shared" si="111"/>
        <v>0</v>
      </c>
      <c r="V1168" s="107"/>
      <c r="W1168" s="107"/>
      <c r="X1168" s="107">
        <f t="shared" si="112"/>
        <v>0</v>
      </c>
      <c r="Y1168" s="107"/>
      <c r="Z1168" s="107"/>
      <c r="AA1168" s="108">
        <f>C1168+I1168-L1168-O1168-U1168-X1168-R1168</f>
        <v>75000</v>
      </c>
      <c r="AB1168" s="7"/>
    </row>
    <row r="1169" spans="1:28" ht="15.75" hidden="1" customHeight="1" x14ac:dyDescent="0.25">
      <c r="A1169" s="24">
        <v>45589</v>
      </c>
      <c r="B1169" s="25" t="s">
        <v>256</v>
      </c>
      <c r="C1169" s="25"/>
      <c r="D1169" s="25" t="s">
        <v>52</v>
      </c>
      <c r="E1169" s="25" t="s">
        <v>227</v>
      </c>
      <c r="F1169" s="25">
        <v>1</v>
      </c>
      <c r="G1169" s="25" t="s">
        <v>34</v>
      </c>
      <c r="H1169" s="25">
        <v>95000</v>
      </c>
      <c r="I1169" s="4">
        <f t="shared" si="113"/>
        <v>95000</v>
      </c>
      <c r="J1169" s="26" t="s">
        <v>28</v>
      </c>
      <c r="K1169" s="117"/>
      <c r="L1169" s="107">
        <f t="shared" si="114"/>
        <v>0</v>
      </c>
      <c r="M1169" s="107"/>
      <c r="N1169" s="107"/>
      <c r="O1169" s="107">
        <f t="shared" si="109"/>
        <v>0</v>
      </c>
      <c r="P1169" s="107"/>
      <c r="Q1169" s="107"/>
      <c r="R1169" s="107">
        <f t="shared" si="110"/>
        <v>0</v>
      </c>
      <c r="S1169" s="107"/>
      <c r="T1169" s="107"/>
      <c r="U1169" s="107">
        <f t="shared" si="111"/>
        <v>0</v>
      </c>
      <c r="V1169" s="107"/>
      <c r="W1169" s="107"/>
      <c r="X1169" s="107">
        <f t="shared" si="112"/>
        <v>0</v>
      </c>
      <c r="Y1169" s="107"/>
      <c r="Z1169" s="107"/>
      <c r="AA1169" s="108">
        <f>C1169+I1169-L1169-O1169-U1169-X1169-R1169</f>
        <v>95000</v>
      </c>
      <c r="AB1169" s="7"/>
    </row>
    <row r="1170" spans="1:28" ht="15.75" hidden="1" customHeight="1" x14ac:dyDescent="0.25">
      <c r="A1170" s="29">
        <v>45589</v>
      </c>
      <c r="B1170" s="27" t="s">
        <v>307</v>
      </c>
      <c r="C1170" s="27"/>
      <c r="D1170" s="27" t="s">
        <v>46</v>
      </c>
      <c r="E1170" s="27" t="s">
        <v>58</v>
      </c>
      <c r="F1170" s="27">
        <v>400</v>
      </c>
      <c r="G1170" s="27" t="s">
        <v>34</v>
      </c>
      <c r="H1170" s="27">
        <v>2000</v>
      </c>
      <c r="I1170" s="19">
        <f t="shared" si="113"/>
        <v>800000</v>
      </c>
      <c r="J1170" s="32" t="s">
        <v>312</v>
      </c>
      <c r="K1170" s="142"/>
      <c r="L1170" s="136">
        <f t="shared" si="114"/>
        <v>0</v>
      </c>
      <c r="M1170" s="136"/>
      <c r="N1170" s="136"/>
      <c r="O1170" s="136">
        <f t="shared" si="109"/>
        <v>0</v>
      </c>
      <c r="P1170" s="136"/>
      <c r="Q1170" s="136"/>
      <c r="R1170" s="136">
        <f t="shared" si="110"/>
        <v>800000</v>
      </c>
      <c r="S1170" s="136">
        <v>800000</v>
      </c>
      <c r="T1170" s="136"/>
      <c r="U1170" s="136">
        <f t="shared" si="111"/>
        <v>0</v>
      </c>
      <c r="V1170" s="136"/>
      <c r="W1170" s="136"/>
      <c r="X1170" s="136">
        <f t="shared" si="112"/>
        <v>0</v>
      </c>
      <c r="Y1170" s="136"/>
      <c r="Z1170" s="136"/>
      <c r="AA1170" s="137">
        <f>C1170+I1170-L1170-O1170-U1170-X1170-R1170</f>
        <v>0</v>
      </c>
      <c r="AB1170" s="138">
        <v>45589</v>
      </c>
    </row>
    <row r="1171" spans="1:28" ht="15.75" hidden="1" customHeight="1" x14ac:dyDescent="0.25">
      <c r="A1171" s="29">
        <v>45589</v>
      </c>
      <c r="B1171" s="25" t="s">
        <v>536</v>
      </c>
      <c r="C1171" s="25"/>
      <c r="D1171" s="27" t="s">
        <v>46</v>
      </c>
      <c r="E1171" s="25" t="s">
        <v>192</v>
      </c>
      <c r="F1171" s="25">
        <v>200</v>
      </c>
      <c r="G1171" s="27" t="s">
        <v>34</v>
      </c>
      <c r="H1171" s="25">
        <v>2500</v>
      </c>
      <c r="I1171" s="4">
        <f t="shared" si="113"/>
        <v>500000</v>
      </c>
      <c r="J1171" s="31" t="s">
        <v>312</v>
      </c>
      <c r="K1171" s="117"/>
      <c r="L1171" s="107">
        <f t="shared" si="114"/>
        <v>0</v>
      </c>
      <c r="M1171" s="107"/>
      <c r="N1171" s="107"/>
      <c r="O1171" s="107">
        <f t="shared" si="109"/>
        <v>0</v>
      </c>
      <c r="P1171" s="107"/>
      <c r="Q1171" s="107"/>
      <c r="R1171" s="107">
        <f t="shared" si="110"/>
        <v>500000</v>
      </c>
      <c r="S1171" s="107">
        <v>500000</v>
      </c>
      <c r="T1171" s="107"/>
      <c r="U1171" s="107">
        <f t="shared" si="111"/>
        <v>0</v>
      </c>
      <c r="V1171" s="107"/>
      <c r="W1171" s="107"/>
      <c r="X1171" s="107">
        <f t="shared" si="112"/>
        <v>0</v>
      </c>
      <c r="Y1171" s="107"/>
      <c r="Z1171" s="107"/>
      <c r="AA1171" s="108">
        <f>C1171+I1171-L1171-O1171-U1171-X1171-R1171</f>
        <v>0</v>
      </c>
      <c r="AB1171" s="7">
        <v>45589</v>
      </c>
    </row>
    <row r="1172" spans="1:28" ht="15.75" hidden="1" customHeight="1" x14ac:dyDescent="0.25">
      <c r="A1172" s="24">
        <v>45589</v>
      </c>
      <c r="B1172" s="25" t="s">
        <v>140</v>
      </c>
      <c r="C1172" s="25"/>
      <c r="D1172" s="25" t="s">
        <v>46</v>
      </c>
      <c r="E1172" s="25" t="s">
        <v>145</v>
      </c>
      <c r="F1172" s="25">
        <v>34.9</v>
      </c>
      <c r="G1172" s="25" t="s">
        <v>39</v>
      </c>
      <c r="H1172" s="25">
        <v>46000</v>
      </c>
      <c r="I1172" s="4">
        <f t="shared" si="113"/>
        <v>1605400</v>
      </c>
      <c r="J1172" s="31" t="s">
        <v>312</v>
      </c>
      <c r="K1172" s="117"/>
      <c r="L1172" s="107">
        <f t="shared" si="114"/>
        <v>0</v>
      </c>
      <c r="M1172" s="107"/>
      <c r="N1172" s="107"/>
      <c r="O1172" s="107">
        <f t="shared" si="109"/>
        <v>1605400</v>
      </c>
      <c r="P1172" s="107"/>
      <c r="Q1172" s="107">
        <v>1605400</v>
      </c>
      <c r="R1172" s="107">
        <f t="shared" si="110"/>
        <v>0</v>
      </c>
      <c r="S1172" s="107"/>
      <c r="T1172" s="107"/>
      <c r="U1172" s="107">
        <f t="shared" si="111"/>
        <v>0</v>
      </c>
      <c r="V1172" s="107"/>
      <c r="W1172" s="107"/>
      <c r="X1172" s="107">
        <f t="shared" si="112"/>
        <v>0</v>
      </c>
      <c r="Y1172" s="107"/>
      <c r="Z1172" s="107"/>
      <c r="AA1172" s="108">
        <f>C1172+I1172-L1172-O1172-U1172-X1172-R1172</f>
        <v>0</v>
      </c>
      <c r="AB1172" s="7">
        <v>45582</v>
      </c>
    </row>
    <row r="1173" spans="1:28" ht="15.75" hidden="1" customHeight="1" x14ac:dyDescent="0.25">
      <c r="A1173" s="24">
        <v>45589</v>
      </c>
      <c r="B1173" s="25" t="s">
        <v>1597</v>
      </c>
      <c r="C1173" s="25"/>
      <c r="D1173" s="25" t="s">
        <v>52</v>
      </c>
      <c r="E1173" s="25" t="s">
        <v>192</v>
      </c>
      <c r="F1173" s="25">
        <v>800</v>
      </c>
      <c r="G1173" s="25" t="s">
        <v>34</v>
      </c>
      <c r="H1173" s="25">
        <v>2500</v>
      </c>
      <c r="I1173" s="4">
        <f t="shared" si="113"/>
        <v>2000000</v>
      </c>
      <c r="J1173" s="26" t="s">
        <v>28</v>
      </c>
      <c r="K1173" s="117"/>
      <c r="L1173" s="107">
        <f t="shared" si="114"/>
        <v>0</v>
      </c>
      <c r="M1173" s="107"/>
      <c r="N1173" s="107"/>
      <c r="O1173" s="107">
        <f t="shared" si="109"/>
        <v>0</v>
      </c>
      <c r="P1173" s="107"/>
      <c r="Q1173" s="107"/>
      <c r="R1173" s="107">
        <f t="shared" si="110"/>
        <v>0</v>
      </c>
      <c r="S1173" s="107"/>
      <c r="T1173" s="107"/>
      <c r="U1173" s="107">
        <f t="shared" si="111"/>
        <v>0</v>
      </c>
      <c r="V1173" s="107"/>
      <c r="W1173" s="107"/>
      <c r="X1173" s="107">
        <f t="shared" si="112"/>
        <v>0</v>
      </c>
      <c r="Y1173" s="107"/>
      <c r="Z1173" s="107"/>
      <c r="AA1173" s="108">
        <f>C1173+I1173-L1173-O1173-U1173-X1173-R1173</f>
        <v>2000000</v>
      </c>
      <c r="AB1173" s="7"/>
    </row>
    <row r="1174" spans="1:28" ht="15.75" hidden="1" customHeight="1" x14ac:dyDescent="0.25">
      <c r="A1174" s="29">
        <v>45589</v>
      </c>
      <c r="B1174" s="27" t="s">
        <v>73</v>
      </c>
      <c r="C1174" s="27"/>
      <c r="D1174" s="27" t="s">
        <v>46</v>
      </c>
      <c r="E1174" s="27" t="s">
        <v>1481</v>
      </c>
      <c r="F1174" s="27">
        <v>1198</v>
      </c>
      <c r="G1174" s="27" t="s">
        <v>39</v>
      </c>
      <c r="H1174" s="27">
        <v>12300</v>
      </c>
      <c r="I1174" s="19">
        <f t="shared" si="113"/>
        <v>14735400</v>
      </c>
      <c r="J1174" s="32" t="s">
        <v>324</v>
      </c>
      <c r="K1174" s="142"/>
      <c r="L1174" s="136">
        <f t="shared" si="114"/>
        <v>14735400</v>
      </c>
      <c r="M1174" s="136">
        <v>14735400</v>
      </c>
      <c r="N1174" s="136"/>
      <c r="O1174" s="136">
        <f t="shared" si="109"/>
        <v>0</v>
      </c>
      <c r="P1174" s="136"/>
      <c r="Q1174" s="136"/>
      <c r="R1174" s="136">
        <f t="shared" si="110"/>
        <v>0</v>
      </c>
      <c r="S1174" s="136"/>
      <c r="T1174" s="136"/>
      <c r="U1174" s="136">
        <f t="shared" si="111"/>
        <v>0</v>
      </c>
      <c r="V1174" s="136"/>
      <c r="W1174" s="136"/>
      <c r="X1174" s="136">
        <f t="shared" si="112"/>
        <v>0</v>
      </c>
      <c r="Y1174" s="136"/>
      <c r="Z1174" s="136"/>
      <c r="AA1174" s="137">
        <f>C1174+I1174-L1174-O1174-U1174-X1174-R1174</f>
        <v>0</v>
      </c>
      <c r="AB1174" s="138"/>
    </row>
    <row r="1175" spans="1:28" ht="15.75" hidden="1" customHeight="1" x14ac:dyDescent="0.25">
      <c r="A1175" s="29">
        <v>45589</v>
      </c>
      <c r="B1175" s="25" t="s">
        <v>311</v>
      </c>
      <c r="C1175" s="25"/>
      <c r="D1175" s="27" t="s">
        <v>46</v>
      </c>
      <c r="E1175" s="25" t="s">
        <v>219</v>
      </c>
      <c r="F1175" s="25">
        <v>1</v>
      </c>
      <c r="G1175" s="27" t="s">
        <v>39</v>
      </c>
      <c r="H1175" s="25">
        <v>300000</v>
      </c>
      <c r="I1175" s="4">
        <f t="shared" si="113"/>
        <v>300000</v>
      </c>
      <c r="J1175" s="31" t="s">
        <v>324</v>
      </c>
      <c r="K1175" s="117"/>
      <c r="L1175" s="107">
        <f t="shared" si="114"/>
        <v>300000</v>
      </c>
      <c r="M1175" s="107">
        <v>300000</v>
      </c>
      <c r="N1175" s="107"/>
      <c r="O1175" s="107">
        <f t="shared" si="109"/>
        <v>0</v>
      </c>
      <c r="P1175" s="107"/>
      <c r="Q1175" s="107"/>
      <c r="R1175" s="107">
        <f t="shared" si="110"/>
        <v>0</v>
      </c>
      <c r="S1175" s="107"/>
      <c r="T1175" s="107"/>
      <c r="U1175" s="107">
        <f t="shared" si="111"/>
        <v>0</v>
      </c>
      <c r="V1175" s="107"/>
      <c r="W1175" s="107"/>
      <c r="X1175" s="107">
        <f t="shared" si="112"/>
        <v>0</v>
      </c>
      <c r="Y1175" s="107"/>
      <c r="Z1175" s="107"/>
      <c r="AA1175" s="108">
        <f>C1175+I1175-L1175-O1175-U1175-X1175-R1175</f>
        <v>0</v>
      </c>
      <c r="AB1175" s="7">
        <v>45589</v>
      </c>
    </row>
    <row r="1176" spans="1:28" ht="15.75" hidden="1" customHeight="1" x14ac:dyDescent="0.25">
      <c r="A1176" s="29">
        <v>45589</v>
      </c>
      <c r="B1176" s="25" t="s">
        <v>207</v>
      </c>
      <c r="C1176" s="25"/>
      <c r="D1176" s="27" t="s">
        <v>46</v>
      </c>
      <c r="E1176" s="25" t="s">
        <v>276</v>
      </c>
      <c r="F1176" s="25">
        <v>1000</v>
      </c>
      <c r="G1176" s="27" t="s">
        <v>34</v>
      </c>
      <c r="H1176" s="25">
        <v>800</v>
      </c>
      <c r="I1176" s="4">
        <f t="shared" si="113"/>
        <v>800000</v>
      </c>
      <c r="J1176" s="31" t="s">
        <v>324</v>
      </c>
      <c r="K1176" s="117"/>
      <c r="L1176" s="107">
        <f t="shared" si="114"/>
        <v>0</v>
      </c>
      <c r="M1176" s="107"/>
      <c r="N1176" s="107"/>
      <c r="O1176" s="107">
        <f t="shared" si="109"/>
        <v>0</v>
      </c>
      <c r="P1176" s="107"/>
      <c r="Q1176" s="107"/>
      <c r="R1176" s="107">
        <f t="shared" si="110"/>
        <v>0</v>
      </c>
      <c r="S1176" s="107"/>
      <c r="T1176" s="107"/>
      <c r="U1176" s="107">
        <f t="shared" si="111"/>
        <v>800000</v>
      </c>
      <c r="V1176" s="107">
        <v>800000</v>
      </c>
      <c r="W1176" s="107"/>
      <c r="X1176" s="107">
        <f t="shared" si="112"/>
        <v>0</v>
      </c>
      <c r="Y1176" s="107"/>
      <c r="Z1176" s="107"/>
      <c r="AA1176" s="108">
        <f>C1176+I1176-L1176-O1176-U1176-X1176-R1176</f>
        <v>0</v>
      </c>
      <c r="AB1176" s="7">
        <v>45589</v>
      </c>
    </row>
    <row r="1177" spans="1:28" ht="15.75" hidden="1" customHeight="1" x14ac:dyDescent="0.25">
      <c r="A1177" s="24">
        <v>45589</v>
      </c>
      <c r="B1177" s="25" t="s">
        <v>134</v>
      </c>
      <c r="C1177" s="25"/>
      <c r="D1177" s="25" t="s">
        <v>52</v>
      </c>
      <c r="E1177" s="25" t="s">
        <v>42</v>
      </c>
      <c r="F1177" s="25">
        <v>1000</v>
      </c>
      <c r="G1177" s="25" t="s">
        <v>34</v>
      </c>
      <c r="H1177" s="25">
        <v>4500</v>
      </c>
      <c r="I1177" s="4">
        <f t="shared" si="113"/>
        <v>4500000</v>
      </c>
      <c r="J1177" s="26" t="s">
        <v>28</v>
      </c>
      <c r="K1177" s="11" t="s">
        <v>2085</v>
      </c>
      <c r="L1177" s="107">
        <f t="shared" si="114"/>
        <v>0</v>
      </c>
      <c r="M1177" s="107"/>
      <c r="N1177" s="107"/>
      <c r="O1177" s="107">
        <f t="shared" si="109"/>
        <v>0</v>
      </c>
      <c r="P1177" s="107"/>
      <c r="Q1177" s="107"/>
      <c r="R1177" s="107">
        <f t="shared" si="110"/>
        <v>0</v>
      </c>
      <c r="S1177" s="107"/>
      <c r="T1177" s="107"/>
      <c r="U1177" s="107">
        <f t="shared" si="111"/>
        <v>0</v>
      </c>
      <c r="V1177" s="107"/>
      <c r="W1177" s="107"/>
      <c r="X1177" s="107">
        <f t="shared" si="112"/>
        <v>0</v>
      </c>
      <c r="Y1177" s="107"/>
      <c r="Z1177" s="107"/>
      <c r="AA1177" s="108">
        <f>C1177+I1177-L1177-O1177-U1177-X1177-R1177</f>
        <v>4500000</v>
      </c>
      <c r="AB1177" s="7"/>
    </row>
    <row r="1178" spans="1:28" ht="15.75" hidden="1" customHeight="1" x14ac:dyDescent="0.25">
      <c r="A1178" s="24">
        <v>45589</v>
      </c>
      <c r="B1178" s="25" t="s">
        <v>134</v>
      </c>
      <c r="C1178" s="25"/>
      <c r="D1178" s="25" t="s">
        <v>52</v>
      </c>
      <c r="E1178" s="25" t="s">
        <v>290</v>
      </c>
      <c r="F1178" s="25">
        <v>2000</v>
      </c>
      <c r="G1178" s="25" t="s">
        <v>34</v>
      </c>
      <c r="H1178" s="25">
        <v>2510</v>
      </c>
      <c r="I1178" s="4">
        <f t="shared" si="113"/>
        <v>5020000</v>
      </c>
      <c r="J1178" s="26" t="s">
        <v>28</v>
      </c>
      <c r="K1178" s="11" t="s">
        <v>2085</v>
      </c>
      <c r="L1178" s="107">
        <f t="shared" si="114"/>
        <v>0</v>
      </c>
      <c r="M1178" s="107"/>
      <c r="N1178" s="107"/>
      <c r="O1178" s="107">
        <f t="shared" si="109"/>
        <v>0</v>
      </c>
      <c r="P1178" s="107"/>
      <c r="Q1178" s="107"/>
      <c r="R1178" s="107">
        <f t="shared" si="110"/>
        <v>0</v>
      </c>
      <c r="S1178" s="107"/>
      <c r="T1178" s="107"/>
      <c r="U1178" s="107">
        <f t="shared" si="111"/>
        <v>0</v>
      </c>
      <c r="V1178" s="107"/>
      <c r="W1178" s="107"/>
      <c r="X1178" s="107">
        <f t="shared" si="112"/>
        <v>0</v>
      </c>
      <c r="Y1178" s="107"/>
      <c r="Z1178" s="107"/>
      <c r="AA1178" s="108">
        <f>C1178+I1178-L1178-O1178-U1178-X1178-R1178</f>
        <v>5020000</v>
      </c>
      <c r="AB1178" s="7"/>
    </row>
    <row r="1179" spans="1:28" ht="15.75" hidden="1" customHeight="1" x14ac:dyDescent="0.25">
      <c r="A1179" s="29">
        <v>45589</v>
      </c>
      <c r="B1179" s="27" t="s">
        <v>1860</v>
      </c>
      <c r="C1179" s="27"/>
      <c r="D1179" s="27" t="s">
        <v>52</v>
      </c>
      <c r="E1179" s="27" t="s">
        <v>71</v>
      </c>
      <c r="F1179" s="27">
        <v>1</v>
      </c>
      <c r="G1179" s="27" t="s">
        <v>27</v>
      </c>
      <c r="H1179" s="27">
        <v>850000</v>
      </c>
      <c r="I1179" s="19">
        <f t="shared" si="113"/>
        <v>850000</v>
      </c>
      <c r="J1179" s="32" t="s">
        <v>324</v>
      </c>
      <c r="K1179" s="142"/>
      <c r="L1179" s="136">
        <f t="shared" si="114"/>
        <v>0</v>
      </c>
      <c r="M1179" s="136"/>
      <c r="N1179" s="136"/>
      <c r="O1179" s="136">
        <f t="shared" si="109"/>
        <v>0</v>
      </c>
      <c r="P1179" s="136"/>
      <c r="Q1179" s="136"/>
      <c r="R1179" s="136">
        <f t="shared" si="110"/>
        <v>0</v>
      </c>
      <c r="S1179" s="136"/>
      <c r="T1179" s="136"/>
      <c r="U1179" s="136">
        <f t="shared" si="111"/>
        <v>850000</v>
      </c>
      <c r="V1179" s="136">
        <v>850000</v>
      </c>
      <c r="W1179" s="136"/>
      <c r="X1179" s="136">
        <f t="shared" si="112"/>
        <v>0</v>
      </c>
      <c r="Y1179" s="136"/>
      <c r="Z1179" s="136"/>
      <c r="AA1179" s="137">
        <f>C1179+I1179-L1179-O1179-U1179-X1179-R1179</f>
        <v>0</v>
      </c>
      <c r="AB1179" s="138">
        <v>45588</v>
      </c>
    </row>
    <row r="1180" spans="1:28" ht="15.75" hidden="1" customHeight="1" x14ac:dyDescent="0.25">
      <c r="A1180" s="29">
        <v>45589</v>
      </c>
      <c r="B1180" s="25" t="s">
        <v>1925</v>
      </c>
      <c r="C1180" s="27"/>
      <c r="D1180" s="27" t="s">
        <v>46</v>
      </c>
      <c r="E1180" s="27" t="s">
        <v>56</v>
      </c>
      <c r="F1180" s="27">
        <v>1</v>
      </c>
      <c r="G1180" s="27" t="s">
        <v>23</v>
      </c>
      <c r="H1180" s="27">
        <v>400000</v>
      </c>
      <c r="I1180" s="4">
        <f t="shared" si="113"/>
        <v>400000</v>
      </c>
      <c r="J1180" s="32" t="s">
        <v>324</v>
      </c>
      <c r="K1180" s="117"/>
      <c r="L1180" s="107">
        <f t="shared" si="114"/>
        <v>400000</v>
      </c>
      <c r="M1180" s="107">
        <v>400000</v>
      </c>
      <c r="N1180" s="107"/>
      <c r="O1180" s="107">
        <f t="shared" si="109"/>
        <v>0</v>
      </c>
      <c r="P1180" s="107"/>
      <c r="Q1180" s="107"/>
      <c r="R1180" s="107">
        <f t="shared" si="110"/>
        <v>0</v>
      </c>
      <c r="S1180" s="107"/>
      <c r="T1180" s="107"/>
      <c r="U1180" s="107">
        <f t="shared" si="111"/>
        <v>0</v>
      </c>
      <c r="V1180" s="107"/>
      <c r="W1180" s="107"/>
      <c r="X1180" s="107">
        <f t="shared" si="112"/>
        <v>0</v>
      </c>
      <c r="Y1180" s="107"/>
      <c r="Z1180" s="107"/>
      <c r="AA1180" s="108">
        <f>C1180+I1180-L1180-O1180-U1180-X1180-R1180</f>
        <v>0</v>
      </c>
      <c r="AB1180" s="7">
        <v>45589</v>
      </c>
    </row>
    <row r="1181" spans="1:28" ht="15.75" hidden="1" customHeight="1" x14ac:dyDescent="0.25">
      <c r="A1181" s="29">
        <v>45589</v>
      </c>
      <c r="B1181" s="25" t="s">
        <v>194</v>
      </c>
      <c r="C1181" s="25"/>
      <c r="D1181" s="27" t="s">
        <v>46</v>
      </c>
      <c r="E1181" s="25" t="s">
        <v>249</v>
      </c>
      <c r="F1181" s="25">
        <v>5200</v>
      </c>
      <c r="G1181" s="27" t="s">
        <v>34</v>
      </c>
      <c r="H1181" s="25">
        <v>3500</v>
      </c>
      <c r="I1181" s="4">
        <f t="shared" si="113"/>
        <v>18200000</v>
      </c>
      <c r="J1181" s="31" t="s">
        <v>324</v>
      </c>
      <c r="K1181" s="117"/>
      <c r="L1181" s="107">
        <f t="shared" si="114"/>
        <v>18200000</v>
      </c>
      <c r="M1181" s="107">
        <v>18200000</v>
      </c>
      <c r="N1181" s="107"/>
      <c r="O1181" s="107">
        <f t="shared" si="109"/>
        <v>0</v>
      </c>
      <c r="P1181" s="107"/>
      <c r="Q1181" s="107"/>
      <c r="R1181" s="107">
        <f t="shared" si="110"/>
        <v>0</v>
      </c>
      <c r="S1181" s="107"/>
      <c r="T1181" s="107"/>
      <c r="U1181" s="107">
        <f t="shared" si="111"/>
        <v>0</v>
      </c>
      <c r="V1181" s="107"/>
      <c r="W1181" s="107"/>
      <c r="X1181" s="107">
        <f t="shared" si="112"/>
        <v>0</v>
      </c>
      <c r="Y1181" s="107"/>
      <c r="Z1181" s="107"/>
      <c r="AA1181" s="108">
        <f>C1181+I1181-L1181-O1181-U1181-X1181-R1181</f>
        <v>0</v>
      </c>
      <c r="AB1181" s="7">
        <v>45593</v>
      </c>
    </row>
    <row r="1182" spans="1:28" ht="15.75" hidden="1" customHeight="1" x14ac:dyDescent="0.25">
      <c r="A1182" s="29">
        <v>45589</v>
      </c>
      <c r="B1182" s="25" t="s">
        <v>194</v>
      </c>
      <c r="C1182" s="25"/>
      <c r="D1182" s="27" t="s">
        <v>46</v>
      </c>
      <c r="E1182" s="25" t="s">
        <v>298</v>
      </c>
      <c r="F1182" s="25">
        <v>5200</v>
      </c>
      <c r="G1182" s="27" t="s">
        <v>34</v>
      </c>
      <c r="H1182" s="25">
        <v>3500</v>
      </c>
      <c r="I1182" s="4">
        <f t="shared" si="113"/>
        <v>18200000</v>
      </c>
      <c r="J1182" s="31" t="s">
        <v>324</v>
      </c>
      <c r="K1182" s="117"/>
      <c r="L1182" s="107">
        <f t="shared" si="114"/>
        <v>18112000</v>
      </c>
      <c r="M1182" s="107">
        <v>18112000</v>
      </c>
      <c r="N1182" s="107"/>
      <c r="O1182" s="107">
        <f t="shared" si="109"/>
        <v>0</v>
      </c>
      <c r="P1182" s="107"/>
      <c r="Q1182" s="107"/>
      <c r="R1182" s="107">
        <f t="shared" si="110"/>
        <v>0</v>
      </c>
      <c r="S1182" s="107"/>
      <c r="T1182" s="107"/>
      <c r="U1182" s="107">
        <f t="shared" si="111"/>
        <v>88000</v>
      </c>
      <c r="V1182" s="107">
        <v>88000</v>
      </c>
      <c r="W1182" s="107"/>
      <c r="X1182" s="107">
        <f t="shared" si="112"/>
        <v>0</v>
      </c>
      <c r="Y1182" s="107"/>
      <c r="Z1182" s="107"/>
      <c r="AA1182" s="108">
        <f>C1182+I1182-L1182-O1182-U1182-X1182-R1182</f>
        <v>0</v>
      </c>
      <c r="AB1182" s="7">
        <v>45593</v>
      </c>
    </row>
    <row r="1183" spans="1:28" ht="15.75" hidden="1" customHeight="1" x14ac:dyDescent="0.25">
      <c r="A1183" s="29">
        <v>45589</v>
      </c>
      <c r="B1183" s="25" t="s">
        <v>1394</v>
      </c>
      <c r="C1183" s="25"/>
      <c r="D1183" s="27" t="s">
        <v>46</v>
      </c>
      <c r="E1183" s="25" t="s">
        <v>355</v>
      </c>
      <c r="F1183" s="25">
        <v>1</v>
      </c>
      <c r="G1183" s="27" t="s">
        <v>303</v>
      </c>
      <c r="H1183" s="25">
        <v>1200000</v>
      </c>
      <c r="I1183" s="4">
        <f t="shared" si="113"/>
        <v>1200000</v>
      </c>
      <c r="J1183" s="31" t="s">
        <v>312</v>
      </c>
      <c r="K1183" s="117"/>
      <c r="L1183" s="107">
        <f t="shared" si="114"/>
        <v>0</v>
      </c>
      <c r="M1183" s="107"/>
      <c r="N1183" s="107"/>
      <c r="O1183" s="107">
        <f t="shared" si="109"/>
        <v>1200000</v>
      </c>
      <c r="P1183" s="107">
        <v>1200000</v>
      </c>
      <c r="Q1183" s="107"/>
      <c r="R1183" s="107">
        <f t="shared" si="110"/>
        <v>0</v>
      </c>
      <c r="S1183" s="107"/>
      <c r="T1183" s="107"/>
      <c r="U1183" s="107">
        <f t="shared" si="111"/>
        <v>0</v>
      </c>
      <c r="V1183" s="107"/>
      <c r="W1183" s="107"/>
      <c r="X1183" s="107">
        <f t="shared" si="112"/>
        <v>0</v>
      </c>
      <c r="Y1183" s="107"/>
      <c r="Z1183" s="107"/>
      <c r="AA1183" s="108">
        <f>C1183+I1183-L1183-O1183-U1183-X1183-R1183</f>
        <v>0</v>
      </c>
      <c r="AB1183" s="7">
        <v>45589</v>
      </c>
    </row>
    <row r="1184" spans="1:28" ht="15.75" hidden="1" customHeight="1" x14ac:dyDescent="0.25">
      <c r="A1184" s="29">
        <v>45589</v>
      </c>
      <c r="B1184" s="25" t="s">
        <v>412</v>
      </c>
      <c r="C1184" s="25"/>
      <c r="D1184" s="27" t="s">
        <v>46</v>
      </c>
      <c r="E1184" s="25" t="s">
        <v>58</v>
      </c>
      <c r="F1184" s="25">
        <v>10400</v>
      </c>
      <c r="G1184" s="25" t="s">
        <v>34</v>
      </c>
      <c r="H1184" s="25">
        <v>1850</v>
      </c>
      <c r="I1184" s="4">
        <f t="shared" si="113"/>
        <v>19240000</v>
      </c>
      <c r="J1184" s="31" t="s">
        <v>324</v>
      </c>
      <c r="K1184" s="117"/>
      <c r="L1184" s="107">
        <f t="shared" si="114"/>
        <v>19240000</v>
      </c>
      <c r="M1184" s="107">
        <v>19240000</v>
      </c>
      <c r="N1184" s="107"/>
      <c r="O1184" s="107">
        <f t="shared" si="109"/>
        <v>0</v>
      </c>
      <c r="P1184" s="107"/>
      <c r="Q1184" s="107"/>
      <c r="R1184" s="107">
        <f t="shared" si="110"/>
        <v>0</v>
      </c>
      <c r="S1184" s="107"/>
      <c r="T1184" s="107"/>
      <c r="U1184" s="107">
        <f t="shared" si="111"/>
        <v>0</v>
      </c>
      <c r="V1184" s="107"/>
      <c r="W1184" s="107"/>
      <c r="X1184" s="107">
        <f t="shared" si="112"/>
        <v>0</v>
      </c>
      <c r="Y1184" s="107"/>
      <c r="Z1184" s="107"/>
      <c r="AA1184" s="108">
        <f>C1184+I1184-L1184-O1184-U1184-X1184-R1184</f>
        <v>0</v>
      </c>
      <c r="AB1184" s="7">
        <v>45591</v>
      </c>
    </row>
    <row r="1185" spans="1:28" ht="15.75" hidden="1" customHeight="1" x14ac:dyDescent="0.25">
      <c r="A1185" s="29">
        <v>45589</v>
      </c>
      <c r="B1185" s="25" t="s">
        <v>412</v>
      </c>
      <c r="C1185" s="25"/>
      <c r="D1185" s="27" t="s">
        <v>46</v>
      </c>
      <c r="E1185" s="25" t="s">
        <v>150</v>
      </c>
      <c r="F1185" s="25">
        <v>60</v>
      </c>
      <c r="G1185" s="25" t="s">
        <v>77</v>
      </c>
      <c r="H1185" s="25">
        <v>50000</v>
      </c>
      <c r="I1185" s="4">
        <f t="shared" si="113"/>
        <v>3000000</v>
      </c>
      <c r="J1185" s="31" t="s">
        <v>324</v>
      </c>
      <c r="K1185" s="117"/>
      <c r="L1185" s="107">
        <f t="shared" si="114"/>
        <v>3000000</v>
      </c>
      <c r="M1185" s="107">
        <v>3000000</v>
      </c>
      <c r="N1185" s="107"/>
      <c r="O1185" s="107">
        <f t="shared" si="109"/>
        <v>0</v>
      </c>
      <c r="P1185" s="107"/>
      <c r="Q1185" s="107"/>
      <c r="R1185" s="107">
        <f t="shared" si="110"/>
        <v>0</v>
      </c>
      <c r="S1185" s="107"/>
      <c r="T1185" s="107"/>
      <c r="U1185" s="107">
        <f t="shared" si="111"/>
        <v>0</v>
      </c>
      <c r="V1185" s="107"/>
      <c r="W1185" s="107"/>
      <c r="X1185" s="107">
        <f t="shared" si="112"/>
        <v>0</v>
      </c>
      <c r="Y1185" s="107"/>
      <c r="Z1185" s="107"/>
      <c r="AA1185" s="108">
        <f>C1185+I1185-L1185-O1185-U1185-X1185-R1185</f>
        <v>0</v>
      </c>
      <c r="AB1185" s="7">
        <v>45591</v>
      </c>
    </row>
    <row r="1186" spans="1:28" ht="15.75" hidden="1" customHeight="1" x14ac:dyDescent="0.25">
      <c r="A1186" s="29">
        <v>45589</v>
      </c>
      <c r="B1186" s="25" t="s">
        <v>412</v>
      </c>
      <c r="C1186" s="25"/>
      <c r="D1186" s="27" t="s">
        <v>46</v>
      </c>
      <c r="E1186" s="25" t="s">
        <v>129</v>
      </c>
      <c r="F1186" s="25">
        <v>24</v>
      </c>
      <c r="G1186" s="25" t="s">
        <v>77</v>
      </c>
      <c r="H1186" s="25">
        <v>65000</v>
      </c>
      <c r="I1186" s="4">
        <f t="shared" si="113"/>
        <v>1560000</v>
      </c>
      <c r="J1186" s="31" t="s">
        <v>324</v>
      </c>
      <c r="K1186" s="117"/>
      <c r="L1186" s="107">
        <f t="shared" si="114"/>
        <v>1560000</v>
      </c>
      <c r="M1186" s="107">
        <v>1560000</v>
      </c>
      <c r="N1186" s="107"/>
      <c r="O1186" s="107">
        <f t="shared" si="109"/>
        <v>0</v>
      </c>
      <c r="P1186" s="107"/>
      <c r="Q1186" s="107"/>
      <c r="R1186" s="107">
        <f t="shared" si="110"/>
        <v>0</v>
      </c>
      <c r="S1186" s="107"/>
      <c r="T1186" s="107"/>
      <c r="U1186" s="107">
        <f t="shared" si="111"/>
        <v>0</v>
      </c>
      <c r="V1186" s="107"/>
      <c r="W1186" s="107"/>
      <c r="X1186" s="107">
        <f t="shared" si="112"/>
        <v>0</v>
      </c>
      <c r="Y1186" s="107"/>
      <c r="Z1186" s="107"/>
      <c r="AA1186" s="108">
        <f>C1186+I1186-L1186-O1186-U1186-X1186-R1186</f>
        <v>0</v>
      </c>
      <c r="AB1186" s="7">
        <v>45591</v>
      </c>
    </row>
    <row r="1187" spans="1:28" ht="15.75" hidden="1" customHeight="1" x14ac:dyDescent="0.25">
      <c r="A1187" s="29">
        <v>45589</v>
      </c>
      <c r="B1187" s="25" t="s">
        <v>412</v>
      </c>
      <c r="C1187" s="25"/>
      <c r="D1187" s="27" t="s">
        <v>46</v>
      </c>
      <c r="E1187" s="25" t="s">
        <v>512</v>
      </c>
      <c r="F1187" s="25">
        <v>6</v>
      </c>
      <c r="G1187" s="25" t="s">
        <v>27</v>
      </c>
      <c r="H1187" s="25">
        <v>450000</v>
      </c>
      <c r="I1187" s="4">
        <f t="shared" si="113"/>
        <v>2700000</v>
      </c>
      <c r="J1187" s="31" t="s">
        <v>324</v>
      </c>
      <c r="K1187" s="117"/>
      <c r="L1187" s="107">
        <f t="shared" si="114"/>
        <v>2700000</v>
      </c>
      <c r="M1187" s="107">
        <v>2700000</v>
      </c>
      <c r="N1187" s="107"/>
      <c r="O1187" s="107">
        <f t="shared" si="109"/>
        <v>0</v>
      </c>
      <c r="P1187" s="107"/>
      <c r="Q1187" s="107"/>
      <c r="R1187" s="107">
        <f t="shared" si="110"/>
        <v>0</v>
      </c>
      <c r="S1187" s="107"/>
      <c r="T1187" s="107"/>
      <c r="U1187" s="107">
        <f t="shared" si="111"/>
        <v>0</v>
      </c>
      <c r="V1187" s="107"/>
      <c r="W1187" s="107"/>
      <c r="X1187" s="107">
        <f t="shared" si="112"/>
        <v>0</v>
      </c>
      <c r="Y1187" s="107"/>
      <c r="Z1187" s="107"/>
      <c r="AA1187" s="108">
        <f>C1187+I1187-L1187-O1187-U1187-X1187-R1187</f>
        <v>0</v>
      </c>
      <c r="AB1187" s="7">
        <v>45591</v>
      </c>
    </row>
    <row r="1188" spans="1:28" ht="15.75" hidden="1" customHeight="1" x14ac:dyDescent="0.25">
      <c r="A1188" s="29">
        <v>45589</v>
      </c>
      <c r="B1188" s="25" t="s">
        <v>412</v>
      </c>
      <c r="C1188" s="25"/>
      <c r="D1188" s="27" t="s">
        <v>46</v>
      </c>
      <c r="E1188" s="25" t="s">
        <v>1628</v>
      </c>
      <c r="F1188" s="25">
        <v>6</v>
      </c>
      <c r="G1188" s="25" t="s">
        <v>27</v>
      </c>
      <c r="H1188" s="25">
        <v>650000</v>
      </c>
      <c r="I1188" s="4">
        <f t="shared" si="113"/>
        <v>3900000</v>
      </c>
      <c r="J1188" s="31" t="s">
        <v>324</v>
      </c>
      <c r="K1188" s="117"/>
      <c r="L1188" s="107">
        <f t="shared" si="114"/>
        <v>3900000</v>
      </c>
      <c r="M1188" s="107">
        <v>3900000</v>
      </c>
      <c r="N1188" s="107"/>
      <c r="O1188" s="107">
        <f t="shared" si="109"/>
        <v>0</v>
      </c>
      <c r="P1188" s="107"/>
      <c r="Q1188" s="107"/>
      <c r="R1188" s="107">
        <f t="shared" si="110"/>
        <v>0</v>
      </c>
      <c r="S1188" s="107"/>
      <c r="T1188" s="107"/>
      <c r="U1188" s="107">
        <f t="shared" si="111"/>
        <v>0</v>
      </c>
      <c r="V1188" s="107"/>
      <c r="W1188" s="107"/>
      <c r="X1188" s="107">
        <f t="shared" si="112"/>
        <v>0</v>
      </c>
      <c r="Y1188" s="107"/>
      <c r="Z1188" s="107"/>
      <c r="AA1188" s="108">
        <f>C1188+I1188-L1188-O1188-U1188-X1188-R1188</f>
        <v>0</v>
      </c>
      <c r="AB1188" s="7">
        <v>45591</v>
      </c>
    </row>
    <row r="1189" spans="1:28" ht="15.75" hidden="1" customHeight="1" x14ac:dyDescent="0.25">
      <c r="A1189" s="29">
        <v>45589</v>
      </c>
      <c r="B1189" s="25" t="s">
        <v>274</v>
      </c>
      <c r="C1189" s="25"/>
      <c r="D1189" s="27" t="s">
        <v>46</v>
      </c>
      <c r="E1189" s="25" t="s">
        <v>384</v>
      </c>
      <c r="F1189" s="25">
        <v>20</v>
      </c>
      <c r="G1189" s="25" t="s">
        <v>48</v>
      </c>
      <c r="H1189" s="25">
        <v>250000</v>
      </c>
      <c r="I1189" s="4">
        <f t="shared" si="113"/>
        <v>5000000</v>
      </c>
      <c r="J1189" s="31" t="s">
        <v>324</v>
      </c>
      <c r="K1189" s="117"/>
      <c r="L1189" s="107">
        <f t="shared" si="114"/>
        <v>5000000</v>
      </c>
      <c r="M1189" s="107">
        <v>5000000</v>
      </c>
      <c r="N1189" s="107"/>
      <c r="O1189" s="107">
        <f t="shared" si="109"/>
        <v>0</v>
      </c>
      <c r="P1189" s="107"/>
      <c r="Q1189" s="107"/>
      <c r="R1189" s="107">
        <f t="shared" si="110"/>
        <v>0</v>
      </c>
      <c r="S1189" s="107"/>
      <c r="T1189" s="107"/>
      <c r="U1189" s="107">
        <f t="shared" si="111"/>
        <v>0</v>
      </c>
      <c r="V1189" s="107"/>
      <c r="W1189" s="107"/>
      <c r="X1189" s="107">
        <f t="shared" si="112"/>
        <v>0</v>
      </c>
      <c r="Y1189" s="107"/>
      <c r="Z1189" s="107"/>
      <c r="AA1189" s="108">
        <f>C1189+I1189-L1189-O1189-U1189-X1189-R1189</f>
        <v>0</v>
      </c>
      <c r="AB1189" s="7">
        <v>45589</v>
      </c>
    </row>
    <row r="1190" spans="1:28" ht="15.75" hidden="1" customHeight="1" x14ac:dyDescent="0.25">
      <c r="A1190" s="29">
        <v>45589</v>
      </c>
      <c r="B1190" s="25" t="s">
        <v>536</v>
      </c>
      <c r="C1190" s="25"/>
      <c r="D1190" s="27" t="s">
        <v>46</v>
      </c>
      <c r="E1190" s="25" t="s">
        <v>782</v>
      </c>
      <c r="F1190" s="25">
        <v>100</v>
      </c>
      <c r="G1190" s="25" t="s">
        <v>34</v>
      </c>
      <c r="H1190" s="25">
        <v>3920</v>
      </c>
      <c r="I1190" s="4">
        <f t="shared" si="113"/>
        <v>392000</v>
      </c>
      <c r="J1190" s="31" t="s">
        <v>312</v>
      </c>
      <c r="K1190" s="117"/>
      <c r="L1190" s="107">
        <f t="shared" si="114"/>
        <v>0</v>
      </c>
      <c r="M1190" s="107"/>
      <c r="N1190" s="107"/>
      <c r="O1190" s="107">
        <f t="shared" si="109"/>
        <v>0</v>
      </c>
      <c r="P1190" s="107"/>
      <c r="Q1190" s="107"/>
      <c r="R1190" s="107">
        <f t="shared" si="110"/>
        <v>392000</v>
      </c>
      <c r="S1190" s="107">
        <v>392000</v>
      </c>
      <c r="T1190" s="107"/>
      <c r="U1190" s="107">
        <f t="shared" si="111"/>
        <v>0</v>
      </c>
      <c r="V1190" s="107"/>
      <c r="W1190" s="107"/>
      <c r="X1190" s="107">
        <f t="shared" si="112"/>
        <v>0</v>
      </c>
      <c r="Y1190" s="107"/>
      <c r="Z1190" s="107"/>
      <c r="AA1190" s="108">
        <f>C1190+I1190-L1190-O1190-U1190-X1190-R1190</f>
        <v>0</v>
      </c>
      <c r="AB1190" s="7">
        <v>45589</v>
      </c>
    </row>
    <row r="1191" spans="1:28" ht="15.75" hidden="1" customHeight="1" x14ac:dyDescent="0.25">
      <c r="A1191" s="24">
        <v>45589</v>
      </c>
      <c r="B1191" s="25" t="s">
        <v>226</v>
      </c>
      <c r="C1191" s="25"/>
      <c r="D1191" s="25" t="s">
        <v>52</v>
      </c>
      <c r="E1191" s="25" t="s">
        <v>229</v>
      </c>
      <c r="F1191" s="25">
        <v>210</v>
      </c>
      <c r="G1191" s="25" t="s">
        <v>39</v>
      </c>
      <c r="H1191" s="25">
        <v>42000</v>
      </c>
      <c r="I1191" s="4">
        <f t="shared" si="113"/>
        <v>8820000</v>
      </c>
      <c r="J1191" s="26" t="s">
        <v>28</v>
      </c>
      <c r="K1191" s="117"/>
      <c r="L1191" s="107">
        <f t="shared" si="114"/>
        <v>0</v>
      </c>
      <c r="M1191" s="107"/>
      <c r="N1191" s="107"/>
      <c r="O1191" s="107">
        <f t="shared" si="109"/>
        <v>0</v>
      </c>
      <c r="P1191" s="107"/>
      <c r="Q1191" s="107"/>
      <c r="R1191" s="107">
        <f t="shared" si="110"/>
        <v>0</v>
      </c>
      <c r="S1191" s="107"/>
      <c r="T1191" s="107"/>
      <c r="U1191" s="107">
        <f t="shared" si="111"/>
        <v>0</v>
      </c>
      <c r="V1191" s="107"/>
      <c r="W1191" s="107"/>
      <c r="X1191" s="107">
        <f t="shared" si="112"/>
        <v>0</v>
      </c>
      <c r="Y1191" s="107"/>
      <c r="Z1191" s="107"/>
      <c r="AA1191" s="108">
        <f>C1191+I1191-L1191-O1191-U1191-X1191-R1191</f>
        <v>8820000</v>
      </c>
      <c r="AB1191" s="7"/>
    </row>
    <row r="1192" spans="1:28" ht="15.75" hidden="1" customHeight="1" x14ac:dyDescent="0.25">
      <c r="A1192" s="29">
        <v>45589</v>
      </c>
      <c r="B1192" s="27" t="s">
        <v>29</v>
      </c>
      <c r="C1192" s="27"/>
      <c r="D1192" s="27" t="s">
        <v>46</v>
      </c>
      <c r="E1192" s="27" t="s">
        <v>329</v>
      </c>
      <c r="F1192" s="27">
        <v>1</v>
      </c>
      <c r="G1192" s="27" t="s">
        <v>39</v>
      </c>
      <c r="H1192" s="27">
        <v>155000</v>
      </c>
      <c r="I1192" s="19">
        <f t="shared" si="113"/>
        <v>155000</v>
      </c>
      <c r="J1192" s="32" t="s">
        <v>324</v>
      </c>
      <c r="K1192" s="142"/>
      <c r="L1192" s="136">
        <f t="shared" si="114"/>
        <v>0</v>
      </c>
      <c r="M1192" s="136"/>
      <c r="N1192" s="136"/>
      <c r="O1192" s="136">
        <f t="shared" si="109"/>
        <v>0</v>
      </c>
      <c r="P1192" s="136"/>
      <c r="Q1192" s="136"/>
      <c r="R1192" s="136">
        <f t="shared" si="110"/>
        <v>0</v>
      </c>
      <c r="S1192" s="136"/>
      <c r="T1192" s="136"/>
      <c r="U1192" s="136">
        <f t="shared" si="111"/>
        <v>155000</v>
      </c>
      <c r="V1192" s="136">
        <v>155000</v>
      </c>
      <c r="W1192" s="136"/>
      <c r="X1192" s="136">
        <f t="shared" si="112"/>
        <v>0</v>
      </c>
      <c r="Y1192" s="136"/>
      <c r="Z1192" s="136"/>
      <c r="AA1192" s="137">
        <f>C1192+I1192-L1192-O1192-U1192-X1192-R1192</f>
        <v>0</v>
      </c>
      <c r="AB1192" s="138">
        <v>45589</v>
      </c>
    </row>
    <row r="1193" spans="1:28" ht="15.75" hidden="1" customHeight="1" x14ac:dyDescent="0.25">
      <c r="A1193" s="29">
        <v>45589</v>
      </c>
      <c r="B1193" s="25" t="s">
        <v>1025</v>
      </c>
      <c r="C1193" s="25"/>
      <c r="D1193" s="25" t="s">
        <v>46</v>
      </c>
      <c r="E1193" s="25" t="s">
        <v>102</v>
      </c>
      <c r="F1193" s="25">
        <v>35.6</v>
      </c>
      <c r="G1193" s="25" t="s">
        <v>39</v>
      </c>
      <c r="H1193" s="25">
        <v>46000</v>
      </c>
      <c r="I1193" s="4">
        <f t="shared" si="113"/>
        <v>1637600</v>
      </c>
      <c r="J1193" s="31" t="s">
        <v>324</v>
      </c>
      <c r="K1193" s="117"/>
      <c r="L1193" s="107">
        <f t="shared" si="114"/>
        <v>0</v>
      </c>
      <c r="M1193" s="107"/>
      <c r="N1193" s="107"/>
      <c r="O1193" s="107">
        <f t="shared" si="109"/>
        <v>0</v>
      </c>
      <c r="P1193" s="107"/>
      <c r="Q1193" s="107"/>
      <c r="R1193" s="107">
        <f t="shared" si="110"/>
        <v>0</v>
      </c>
      <c r="S1193" s="107"/>
      <c r="T1193" s="107"/>
      <c r="U1193" s="107">
        <f t="shared" si="111"/>
        <v>1637600</v>
      </c>
      <c r="V1193" s="107">
        <v>1637600</v>
      </c>
      <c r="W1193" s="107"/>
      <c r="X1193" s="107">
        <f t="shared" si="112"/>
        <v>0</v>
      </c>
      <c r="Y1193" s="107"/>
      <c r="Z1193" s="107"/>
      <c r="AA1193" s="108">
        <f>C1193+I1193-L1193-O1193-U1193-X1193-R1193</f>
        <v>0</v>
      </c>
      <c r="AB1193" s="7">
        <v>45589</v>
      </c>
    </row>
    <row r="1194" spans="1:28" ht="15.75" hidden="1" customHeight="1" x14ac:dyDescent="0.25">
      <c r="A1194" s="24">
        <v>45589</v>
      </c>
      <c r="B1194" s="25" t="s">
        <v>253</v>
      </c>
      <c r="C1194" s="25"/>
      <c r="D1194" s="25" t="s">
        <v>46</v>
      </c>
      <c r="E1194" s="25" t="s">
        <v>157</v>
      </c>
      <c r="F1194" s="25">
        <v>2</v>
      </c>
      <c r="G1194" s="25" t="s">
        <v>48</v>
      </c>
      <c r="H1194" s="25">
        <v>300000</v>
      </c>
      <c r="I1194" s="4">
        <f t="shared" si="113"/>
        <v>600000</v>
      </c>
      <c r="J1194" s="26" t="s">
        <v>28</v>
      </c>
      <c r="K1194" s="117"/>
      <c r="L1194" s="107">
        <f t="shared" si="114"/>
        <v>0</v>
      </c>
      <c r="M1194" s="107"/>
      <c r="N1194" s="107"/>
      <c r="O1194" s="107">
        <f t="shared" si="109"/>
        <v>0</v>
      </c>
      <c r="P1194" s="107"/>
      <c r="Q1194" s="107"/>
      <c r="R1194" s="107">
        <f t="shared" si="110"/>
        <v>0</v>
      </c>
      <c r="S1194" s="107"/>
      <c r="T1194" s="107"/>
      <c r="U1194" s="107">
        <f t="shared" si="111"/>
        <v>0</v>
      </c>
      <c r="V1194" s="107"/>
      <c r="W1194" s="107"/>
      <c r="X1194" s="107">
        <f t="shared" si="112"/>
        <v>0</v>
      </c>
      <c r="Y1194" s="107"/>
      <c r="Z1194" s="107"/>
      <c r="AA1194" s="108">
        <f>C1194+I1194-L1194-O1194-U1194-X1194-R1194</f>
        <v>600000</v>
      </c>
      <c r="AB1194" s="7"/>
    </row>
    <row r="1195" spans="1:28" ht="15.75" hidden="1" customHeight="1" x14ac:dyDescent="0.25">
      <c r="A1195" s="24"/>
      <c r="B1195" s="25" t="s">
        <v>1047</v>
      </c>
      <c r="C1195" s="25"/>
      <c r="D1195" s="25"/>
      <c r="E1195" s="25"/>
      <c r="F1195" s="25"/>
      <c r="G1195" s="25"/>
      <c r="H1195" s="25"/>
      <c r="I1195" s="4">
        <f t="shared" si="113"/>
        <v>0</v>
      </c>
      <c r="J1195" s="31" t="s">
        <v>49</v>
      </c>
      <c r="K1195" s="117" t="s">
        <v>2077</v>
      </c>
      <c r="L1195" s="107">
        <f t="shared" si="114"/>
        <v>0</v>
      </c>
      <c r="M1195" s="107"/>
      <c r="N1195" s="107"/>
      <c r="O1195" s="107">
        <f t="shared" si="109"/>
        <v>300000</v>
      </c>
      <c r="P1195" s="107">
        <v>300000</v>
      </c>
      <c r="Q1195" s="107"/>
      <c r="R1195" s="107">
        <f t="shared" si="110"/>
        <v>0</v>
      </c>
      <c r="S1195" s="107"/>
      <c r="T1195" s="107"/>
      <c r="U1195" s="107">
        <f t="shared" si="111"/>
        <v>0</v>
      </c>
      <c r="V1195" s="107"/>
      <c r="W1195" s="107"/>
      <c r="X1195" s="107">
        <f t="shared" si="112"/>
        <v>0</v>
      </c>
      <c r="Y1195" s="107"/>
      <c r="Z1195" s="107"/>
      <c r="AA1195" s="108">
        <f>C1195+I1195-L1195-O1195-U1195-X1195-R1195</f>
        <v>-300000</v>
      </c>
      <c r="AB1195" s="7">
        <v>45589</v>
      </c>
    </row>
    <row r="1196" spans="1:28" ht="15.75" hidden="1" customHeight="1" x14ac:dyDescent="0.25">
      <c r="A1196" s="24">
        <v>45590</v>
      </c>
      <c r="B1196" s="25" t="s">
        <v>445</v>
      </c>
      <c r="C1196" s="25"/>
      <c r="D1196" s="25" t="s">
        <v>52</v>
      </c>
      <c r="E1196" s="25" t="s">
        <v>42</v>
      </c>
      <c r="F1196" s="25">
        <v>5200</v>
      </c>
      <c r="G1196" s="25" t="s">
        <v>34</v>
      </c>
      <c r="H1196" s="25">
        <v>3500</v>
      </c>
      <c r="I1196" s="4">
        <f t="shared" si="113"/>
        <v>18200000</v>
      </c>
      <c r="J1196" s="31" t="s">
        <v>312</v>
      </c>
      <c r="K1196" s="117"/>
      <c r="L1196" s="107">
        <f t="shared" si="114"/>
        <v>18200000</v>
      </c>
      <c r="M1196" s="107">
        <v>18200000</v>
      </c>
      <c r="N1196" s="107"/>
      <c r="O1196" s="107">
        <f t="shared" si="109"/>
        <v>0</v>
      </c>
      <c r="P1196" s="107"/>
      <c r="Q1196" s="107"/>
      <c r="R1196" s="107">
        <f t="shared" si="110"/>
        <v>0</v>
      </c>
      <c r="S1196" s="107"/>
      <c r="T1196" s="107"/>
      <c r="U1196" s="107">
        <f t="shared" si="111"/>
        <v>0</v>
      </c>
      <c r="V1196" s="107"/>
      <c r="W1196" s="107"/>
      <c r="X1196" s="107">
        <f t="shared" si="112"/>
        <v>0</v>
      </c>
      <c r="Y1196" s="107"/>
      <c r="Z1196" s="107"/>
      <c r="AA1196" s="108">
        <f>C1196+I1196-L1196-O1196-U1196-X1196-R1196</f>
        <v>0</v>
      </c>
      <c r="AB1196" s="7">
        <v>45596</v>
      </c>
    </row>
    <row r="1197" spans="1:28" ht="15.75" hidden="1" customHeight="1" x14ac:dyDescent="0.25">
      <c r="A1197" s="24">
        <v>45590</v>
      </c>
      <c r="B1197" s="25" t="s">
        <v>551</v>
      </c>
      <c r="C1197" s="25"/>
      <c r="D1197" s="25" t="s">
        <v>46</v>
      </c>
      <c r="E1197" s="25" t="s">
        <v>108</v>
      </c>
      <c r="F1197" s="25">
        <v>400</v>
      </c>
      <c r="G1197" s="25" t="s">
        <v>34</v>
      </c>
      <c r="H1197" s="25">
        <v>1800</v>
      </c>
      <c r="I1197" s="4">
        <f t="shared" si="113"/>
        <v>720000</v>
      </c>
      <c r="J1197" s="32" t="s">
        <v>324</v>
      </c>
      <c r="K1197" s="117"/>
      <c r="L1197" s="107">
        <f t="shared" si="114"/>
        <v>0</v>
      </c>
      <c r="M1197" s="107"/>
      <c r="N1197" s="107"/>
      <c r="O1197" s="107">
        <f t="shared" ref="O1197:O1260" si="115">P1197+Q1197</f>
        <v>0</v>
      </c>
      <c r="P1197" s="107"/>
      <c r="Q1197" s="107"/>
      <c r="R1197" s="107">
        <f t="shared" ref="R1197:R1260" si="116">S1197+T1197</f>
        <v>0</v>
      </c>
      <c r="S1197" s="107"/>
      <c r="T1197" s="107"/>
      <c r="U1197" s="107">
        <f t="shared" ref="U1197:U1260" si="117">V1197+W1197</f>
        <v>720000</v>
      </c>
      <c r="V1197" s="107">
        <v>720000</v>
      </c>
      <c r="W1197" s="107"/>
      <c r="X1197" s="107">
        <f t="shared" ref="X1197:X1260" si="118">Y1197+Z1197</f>
        <v>0</v>
      </c>
      <c r="Y1197" s="107"/>
      <c r="Z1197" s="107"/>
      <c r="AA1197" s="108">
        <f>C1197+I1197-L1197-O1197-U1197-X1197-R1197</f>
        <v>0</v>
      </c>
      <c r="AB1197" s="7">
        <v>45595</v>
      </c>
    </row>
    <row r="1198" spans="1:28" ht="15.75" hidden="1" customHeight="1" x14ac:dyDescent="0.25">
      <c r="A1198" s="24">
        <v>45590</v>
      </c>
      <c r="B1198" s="25" t="s">
        <v>1125</v>
      </c>
      <c r="C1198" s="25"/>
      <c r="D1198" s="25" t="s">
        <v>46</v>
      </c>
      <c r="E1198" s="25" t="s">
        <v>121</v>
      </c>
      <c r="F1198" s="25">
        <v>40.700000000000003</v>
      </c>
      <c r="G1198" s="25" t="s">
        <v>39</v>
      </c>
      <c r="H1198" s="25">
        <v>46000</v>
      </c>
      <c r="I1198" s="4">
        <f t="shared" si="113"/>
        <v>1872200.0000000002</v>
      </c>
      <c r="J1198" s="31" t="s">
        <v>49</v>
      </c>
      <c r="K1198" s="117" t="s">
        <v>2078</v>
      </c>
      <c r="L1198" s="107">
        <f t="shared" si="114"/>
        <v>0</v>
      </c>
      <c r="M1198" s="107"/>
      <c r="N1198" s="107"/>
      <c r="O1198" s="107">
        <f t="shared" si="115"/>
        <v>1923000</v>
      </c>
      <c r="P1198" s="107">
        <v>1923000</v>
      </c>
      <c r="Q1198" s="107"/>
      <c r="R1198" s="107">
        <f t="shared" si="116"/>
        <v>0</v>
      </c>
      <c r="S1198" s="107"/>
      <c r="T1198" s="107"/>
      <c r="U1198" s="107">
        <f t="shared" si="117"/>
        <v>0</v>
      </c>
      <c r="V1198" s="107"/>
      <c r="W1198" s="107"/>
      <c r="X1198" s="107">
        <f t="shared" si="118"/>
        <v>0</v>
      </c>
      <c r="Y1198" s="107"/>
      <c r="Z1198" s="107"/>
      <c r="AA1198" s="108">
        <f>C1198+I1198-L1198-O1198-U1198-X1198-R1198</f>
        <v>-50799.999999999767</v>
      </c>
      <c r="AB1198" s="7">
        <v>45589</v>
      </c>
    </row>
    <row r="1199" spans="1:28" ht="15.75" hidden="1" customHeight="1" x14ac:dyDescent="0.25">
      <c r="A1199" s="24">
        <v>45590</v>
      </c>
      <c r="B1199" s="25" t="s">
        <v>263</v>
      </c>
      <c r="C1199" s="25"/>
      <c r="D1199" s="25" t="s">
        <v>46</v>
      </c>
      <c r="E1199" s="25" t="s">
        <v>1259</v>
      </c>
      <c r="F1199" s="25">
        <v>250</v>
      </c>
      <c r="G1199" s="25" t="s">
        <v>34</v>
      </c>
      <c r="H1199" s="25">
        <v>1020</v>
      </c>
      <c r="I1199" s="4">
        <f t="shared" si="113"/>
        <v>255000</v>
      </c>
      <c r="J1199" s="31" t="s">
        <v>312</v>
      </c>
      <c r="K1199" s="11" t="s">
        <v>2040</v>
      </c>
      <c r="L1199" s="107">
        <f t="shared" si="114"/>
        <v>0</v>
      </c>
      <c r="M1199" s="107"/>
      <c r="N1199" s="107"/>
      <c r="O1199" s="107">
        <f t="shared" si="115"/>
        <v>255000</v>
      </c>
      <c r="P1199" s="107">
        <v>255000</v>
      </c>
      <c r="Q1199" s="107"/>
      <c r="R1199" s="107">
        <f t="shared" si="116"/>
        <v>0</v>
      </c>
      <c r="S1199" s="107"/>
      <c r="T1199" s="107"/>
      <c r="U1199" s="107">
        <f t="shared" si="117"/>
        <v>0</v>
      </c>
      <c r="V1199" s="107"/>
      <c r="W1199" s="107"/>
      <c r="X1199" s="107">
        <f t="shared" si="118"/>
        <v>0</v>
      </c>
      <c r="Y1199" s="107"/>
      <c r="Z1199" s="107"/>
      <c r="AA1199" s="108">
        <f>C1199+I1199-L1199-O1199-U1199-X1199-R1199</f>
        <v>0</v>
      </c>
      <c r="AB1199" s="7"/>
    </row>
    <row r="1200" spans="1:28" ht="15.75" hidden="1" customHeight="1" x14ac:dyDescent="0.25">
      <c r="A1200" s="24">
        <v>45590</v>
      </c>
      <c r="B1200" s="25" t="s">
        <v>1295</v>
      </c>
      <c r="C1200" s="25"/>
      <c r="D1200" s="25" t="s">
        <v>46</v>
      </c>
      <c r="E1200" s="25" t="s">
        <v>358</v>
      </c>
      <c r="F1200" s="25">
        <v>20.5</v>
      </c>
      <c r="G1200" s="25" t="s">
        <v>39</v>
      </c>
      <c r="H1200" s="25">
        <v>46000</v>
      </c>
      <c r="I1200" s="4">
        <f t="shared" si="113"/>
        <v>943000</v>
      </c>
      <c r="J1200" s="26" t="s">
        <v>28</v>
      </c>
      <c r="K1200" s="117"/>
      <c r="L1200" s="107">
        <f t="shared" si="114"/>
        <v>0</v>
      </c>
      <c r="M1200" s="107"/>
      <c r="N1200" s="107"/>
      <c r="O1200" s="107">
        <f t="shared" si="115"/>
        <v>0</v>
      </c>
      <c r="P1200" s="107"/>
      <c r="Q1200" s="107"/>
      <c r="R1200" s="107">
        <f t="shared" si="116"/>
        <v>0</v>
      </c>
      <c r="S1200" s="107"/>
      <c r="T1200" s="107"/>
      <c r="U1200" s="107">
        <f t="shared" si="117"/>
        <v>0</v>
      </c>
      <c r="V1200" s="107"/>
      <c r="W1200" s="107"/>
      <c r="X1200" s="107">
        <f t="shared" si="118"/>
        <v>0</v>
      </c>
      <c r="Y1200" s="107"/>
      <c r="Z1200" s="107"/>
      <c r="AA1200" s="108">
        <f>C1200+I1200-L1200-O1200-U1200-X1200-R1200</f>
        <v>943000</v>
      </c>
      <c r="AB1200" s="7"/>
    </row>
    <row r="1201" spans="1:28" ht="15.75" hidden="1" customHeight="1" x14ac:dyDescent="0.25">
      <c r="A1201" s="24">
        <v>45590</v>
      </c>
      <c r="B1201" s="25" t="s">
        <v>569</v>
      </c>
      <c r="C1201" s="25"/>
      <c r="D1201" s="25" t="s">
        <v>46</v>
      </c>
      <c r="E1201" s="25" t="s">
        <v>108</v>
      </c>
      <c r="F1201" s="25">
        <v>1600</v>
      </c>
      <c r="G1201" s="25" t="s">
        <v>34</v>
      </c>
      <c r="H1201" s="25">
        <v>2000</v>
      </c>
      <c r="I1201" s="4">
        <f t="shared" si="113"/>
        <v>3200000</v>
      </c>
      <c r="J1201" s="31" t="s">
        <v>312</v>
      </c>
      <c r="K1201" s="117" t="s">
        <v>2079</v>
      </c>
      <c r="L1201" s="107">
        <f t="shared" si="114"/>
        <v>0</v>
      </c>
      <c r="M1201" s="107"/>
      <c r="N1201" s="107"/>
      <c r="O1201" s="107">
        <f t="shared" si="115"/>
        <v>3200000</v>
      </c>
      <c r="P1201" s="107">
        <v>3200000</v>
      </c>
      <c r="Q1201" s="107"/>
      <c r="R1201" s="107">
        <f t="shared" si="116"/>
        <v>0</v>
      </c>
      <c r="S1201" s="107"/>
      <c r="T1201" s="107"/>
      <c r="U1201" s="107">
        <f t="shared" si="117"/>
        <v>0</v>
      </c>
      <c r="V1201" s="107"/>
      <c r="W1201" s="107"/>
      <c r="X1201" s="107">
        <f t="shared" si="118"/>
        <v>0</v>
      </c>
      <c r="Y1201" s="107"/>
      <c r="Z1201" s="107"/>
      <c r="AA1201" s="108">
        <f>C1201+I1201-L1201-O1201-U1201-X1201-R1201</f>
        <v>0</v>
      </c>
      <c r="AB1201" s="7">
        <v>45589</v>
      </c>
    </row>
    <row r="1202" spans="1:28" ht="15.75" hidden="1" customHeight="1" x14ac:dyDescent="0.25">
      <c r="A1202" s="29">
        <v>45590</v>
      </c>
      <c r="B1202" s="27" t="s">
        <v>781</v>
      </c>
      <c r="C1202" s="27"/>
      <c r="D1202" s="27" t="s">
        <v>52</v>
      </c>
      <c r="E1202" s="27" t="s">
        <v>192</v>
      </c>
      <c r="F1202" s="27">
        <v>100</v>
      </c>
      <c r="G1202" s="27" t="s">
        <v>34</v>
      </c>
      <c r="H1202" s="27">
        <v>2500</v>
      </c>
      <c r="I1202" s="19">
        <f t="shared" ref="I1202:I1265" si="119">F1202*H1202</f>
        <v>250000</v>
      </c>
      <c r="J1202" s="32" t="s">
        <v>324</v>
      </c>
      <c r="K1202" s="142"/>
      <c r="L1202" s="136">
        <f t="shared" si="114"/>
        <v>0</v>
      </c>
      <c r="M1202" s="136"/>
      <c r="N1202" s="136"/>
      <c r="O1202" s="136">
        <f t="shared" si="115"/>
        <v>0</v>
      </c>
      <c r="P1202" s="136"/>
      <c r="Q1202" s="136"/>
      <c r="R1202" s="136">
        <f t="shared" si="116"/>
        <v>0</v>
      </c>
      <c r="S1202" s="136"/>
      <c r="T1202" s="136"/>
      <c r="U1202" s="136">
        <f t="shared" si="117"/>
        <v>250000</v>
      </c>
      <c r="V1202" s="136">
        <v>250000</v>
      </c>
      <c r="W1202" s="136"/>
      <c r="X1202" s="136">
        <f t="shared" si="118"/>
        <v>0</v>
      </c>
      <c r="Y1202" s="136"/>
      <c r="Z1202" s="136"/>
      <c r="AA1202" s="137">
        <f>C1202+I1202-L1202-O1202-U1202-X1202-R1202</f>
        <v>0</v>
      </c>
      <c r="AB1202" s="138">
        <v>45590</v>
      </c>
    </row>
    <row r="1203" spans="1:28" ht="15.75" hidden="1" customHeight="1" x14ac:dyDescent="0.25">
      <c r="A1203" s="24">
        <v>45590</v>
      </c>
      <c r="B1203" s="25" t="s">
        <v>256</v>
      </c>
      <c r="C1203" s="25"/>
      <c r="D1203" s="25" t="s">
        <v>52</v>
      </c>
      <c r="E1203" s="25" t="s">
        <v>249</v>
      </c>
      <c r="F1203" s="25">
        <v>600</v>
      </c>
      <c r="G1203" s="25" t="s">
        <v>34</v>
      </c>
      <c r="H1203" s="25">
        <v>4000</v>
      </c>
      <c r="I1203" s="4">
        <f t="shared" si="119"/>
        <v>2400000</v>
      </c>
      <c r="J1203" s="26" t="s">
        <v>28</v>
      </c>
      <c r="K1203" s="117"/>
      <c r="L1203" s="107">
        <f t="shared" si="114"/>
        <v>0</v>
      </c>
      <c r="M1203" s="107"/>
      <c r="N1203" s="107"/>
      <c r="O1203" s="107">
        <f t="shared" si="115"/>
        <v>0</v>
      </c>
      <c r="P1203" s="107"/>
      <c r="Q1203" s="107"/>
      <c r="R1203" s="107">
        <f t="shared" si="116"/>
        <v>0</v>
      </c>
      <c r="S1203" s="107"/>
      <c r="T1203" s="107"/>
      <c r="U1203" s="107">
        <f t="shared" si="117"/>
        <v>0</v>
      </c>
      <c r="V1203" s="107"/>
      <c r="W1203" s="107"/>
      <c r="X1203" s="107">
        <f t="shared" si="118"/>
        <v>0</v>
      </c>
      <c r="Y1203" s="107"/>
      <c r="Z1203" s="107"/>
      <c r="AA1203" s="108">
        <f>C1203+I1203-L1203-O1203-U1203-X1203-R1203</f>
        <v>2400000</v>
      </c>
      <c r="AB1203" s="7"/>
    </row>
    <row r="1204" spans="1:28" ht="15.75" hidden="1" customHeight="1" x14ac:dyDescent="0.25">
      <c r="A1204" s="24">
        <v>45590</v>
      </c>
      <c r="B1204" s="25" t="s">
        <v>203</v>
      </c>
      <c r="C1204" s="25"/>
      <c r="D1204" s="25" t="s">
        <v>52</v>
      </c>
      <c r="E1204" s="25" t="s">
        <v>552</v>
      </c>
      <c r="F1204" s="25">
        <v>25</v>
      </c>
      <c r="G1204" s="25" t="s">
        <v>39</v>
      </c>
      <c r="H1204" s="25">
        <v>125000</v>
      </c>
      <c r="I1204" s="4">
        <f t="shared" si="119"/>
        <v>3125000</v>
      </c>
      <c r="J1204" s="26" t="s">
        <v>28</v>
      </c>
      <c r="K1204" s="117"/>
      <c r="L1204" s="107">
        <f t="shared" si="114"/>
        <v>0</v>
      </c>
      <c r="M1204" s="107"/>
      <c r="N1204" s="107"/>
      <c r="O1204" s="107">
        <f t="shared" si="115"/>
        <v>0</v>
      </c>
      <c r="P1204" s="107"/>
      <c r="Q1204" s="107"/>
      <c r="R1204" s="107">
        <f t="shared" si="116"/>
        <v>0</v>
      </c>
      <c r="S1204" s="107"/>
      <c r="T1204" s="107"/>
      <c r="U1204" s="107">
        <f t="shared" si="117"/>
        <v>0</v>
      </c>
      <c r="V1204" s="107"/>
      <c r="W1204" s="107"/>
      <c r="X1204" s="107">
        <f t="shared" si="118"/>
        <v>0</v>
      </c>
      <c r="Y1204" s="107"/>
      <c r="Z1204" s="107"/>
      <c r="AA1204" s="108">
        <f>C1204+I1204-L1204-O1204-U1204-X1204-R1204</f>
        <v>3125000</v>
      </c>
      <c r="AB1204" s="7"/>
    </row>
    <row r="1205" spans="1:28" ht="15.75" hidden="1" customHeight="1" x14ac:dyDescent="0.25">
      <c r="A1205" s="29">
        <v>45590</v>
      </c>
      <c r="B1205" s="27" t="s">
        <v>1554</v>
      </c>
      <c r="C1205" s="27"/>
      <c r="D1205" s="27" t="s">
        <v>46</v>
      </c>
      <c r="E1205" s="27" t="s">
        <v>384</v>
      </c>
      <c r="F1205" s="27">
        <v>1</v>
      </c>
      <c r="G1205" s="27" t="s">
        <v>48</v>
      </c>
      <c r="H1205" s="27">
        <v>250000</v>
      </c>
      <c r="I1205" s="19">
        <f t="shared" si="119"/>
        <v>250000</v>
      </c>
      <c r="J1205" s="32" t="s">
        <v>324</v>
      </c>
      <c r="K1205" s="142"/>
      <c r="L1205" s="136">
        <f t="shared" si="114"/>
        <v>0</v>
      </c>
      <c r="M1205" s="136"/>
      <c r="N1205" s="136"/>
      <c r="O1205" s="136">
        <f t="shared" si="115"/>
        <v>0</v>
      </c>
      <c r="P1205" s="136"/>
      <c r="Q1205" s="136"/>
      <c r="R1205" s="136">
        <f t="shared" si="116"/>
        <v>0</v>
      </c>
      <c r="S1205" s="136"/>
      <c r="T1205" s="136"/>
      <c r="U1205" s="136">
        <f t="shared" si="117"/>
        <v>250000</v>
      </c>
      <c r="V1205" s="136">
        <v>250000</v>
      </c>
      <c r="W1205" s="136"/>
      <c r="X1205" s="136">
        <f t="shared" si="118"/>
        <v>0</v>
      </c>
      <c r="Y1205" s="136"/>
      <c r="Z1205" s="136"/>
      <c r="AA1205" s="137">
        <f>C1205+I1205-L1205-O1205-U1205-X1205-R1205</f>
        <v>0</v>
      </c>
      <c r="AB1205" s="138">
        <v>45590</v>
      </c>
    </row>
    <row r="1206" spans="1:28" ht="15.75" hidden="1" customHeight="1" x14ac:dyDescent="0.25">
      <c r="A1206" s="24">
        <v>45590</v>
      </c>
      <c r="B1206" s="25" t="s">
        <v>765</v>
      </c>
      <c r="C1206" s="25"/>
      <c r="D1206" s="25" t="s">
        <v>46</v>
      </c>
      <c r="E1206" s="25" t="s">
        <v>53</v>
      </c>
      <c r="F1206" s="25">
        <v>5</v>
      </c>
      <c r="G1206" s="25" t="s">
        <v>23</v>
      </c>
      <c r="H1206" s="25">
        <v>400000</v>
      </c>
      <c r="I1206" s="4">
        <f t="shared" si="119"/>
        <v>2000000</v>
      </c>
      <c r="J1206" s="31" t="s">
        <v>312</v>
      </c>
      <c r="K1206" s="117" t="s">
        <v>2089</v>
      </c>
      <c r="L1206" s="107">
        <f t="shared" si="114"/>
        <v>0</v>
      </c>
      <c r="M1206" s="107"/>
      <c r="N1206" s="107"/>
      <c r="O1206" s="107">
        <f t="shared" si="115"/>
        <v>2000000</v>
      </c>
      <c r="P1206" s="107">
        <v>2000000</v>
      </c>
      <c r="Q1206" s="107"/>
      <c r="R1206" s="107">
        <f t="shared" si="116"/>
        <v>0</v>
      </c>
      <c r="S1206" s="107"/>
      <c r="T1206" s="107"/>
      <c r="U1206" s="107">
        <f t="shared" si="117"/>
        <v>0</v>
      </c>
      <c r="V1206" s="107"/>
      <c r="W1206" s="107"/>
      <c r="X1206" s="107">
        <f t="shared" si="118"/>
        <v>0</v>
      </c>
      <c r="Y1206" s="107"/>
      <c r="Z1206" s="107"/>
      <c r="AA1206" s="108">
        <f>C1206+I1206-L1206-O1206-U1206-X1206-R1206</f>
        <v>0</v>
      </c>
      <c r="AB1206" s="7">
        <v>45595</v>
      </c>
    </row>
    <row r="1207" spans="1:28" ht="15.75" hidden="1" customHeight="1" x14ac:dyDescent="0.25">
      <c r="A1207" s="29">
        <v>45590</v>
      </c>
      <c r="B1207" s="27" t="s">
        <v>2080</v>
      </c>
      <c r="C1207" s="27"/>
      <c r="D1207" s="27" t="s">
        <v>52</v>
      </c>
      <c r="E1207" s="27" t="s">
        <v>185</v>
      </c>
      <c r="F1207" s="27">
        <v>2500</v>
      </c>
      <c r="G1207" s="27" t="s">
        <v>27</v>
      </c>
      <c r="H1207" s="27">
        <v>1700</v>
      </c>
      <c r="I1207" s="19">
        <f t="shared" si="119"/>
        <v>4250000</v>
      </c>
      <c r="J1207" s="32" t="s">
        <v>312</v>
      </c>
      <c r="K1207" s="142"/>
      <c r="L1207" s="136">
        <f t="shared" si="114"/>
        <v>0</v>
      </c>
      <c r="M1207" s="136"/>
      <c r="N1207" s="136"/>
      <c r="O1207" s="136">
        <f t="shared" si="115"/>
        <v>4250000</v>
      </c>
      <c r="P1207" s="136">
        <v>4250000</v>
      </c>
      <c r="Q1207" s="136"/>
      <c r="R1207" s="136">
        <f t="shared" si="116"/>
        <v>0</v>
      </c>
      <c r="S1207" s="136"/>
      <c r="T1207" s="136"/>
      <c r="U1207" s="136">
        <f t="shared" si="117"/>
        <v>0</v>
      </c>
      <c r="V1207" s="136"/>
      <c r="W1207" s="136"/>
      <c r="X1207" s="136">
        <f t="shared" si="118"/>
        <v>0</v>
      </c>
      <c r="Y1207" s="136"/>
      <c r="Z1207" s="136"/>
      <c r="AA1207" s="137">
        <f>C1207+I1207-L1207-O1207-U1207-X1207-R1207</f>
        <v>0</v>
      </c>
      <c r="AB1207" s="138">
        <v>45589</v>
      </c>
    </row>
    <row r="1208" spans="1:28" ht="15.75" hidden="1" customHeight="1" x14ac:dyDescent="0.25">
      <c r="A1208" s="29">
        <v>45590</v>
      </c>
      <c r="B1208" s="27" t="s">
        <v>280</v>
      </c>
      <c r="C1208" s="27"/>
      <c r="D1208" s="27" t="s">
        <v>46</v>
      </c>
      <c r="E1208" s="27" t="s">
        <v>108</v>
      </c>
      <c r="F1208" s="27">
        <v>2000</v>
      </c>
      <c r="G1208" s="27" t="s">
        <v>34</v>
      </c>
      <c r="H1208" s="27">
        <v>1675</v>
      </c>
      <c r="I1208" s="4">
        <f t="shared" si="119"/>
        <v>3350000</v>
      </c>
      <c r="J1208" s="31" t="s">
        <v>312</v>
      </c>
      <c r="K1208" s="117"/>
      <c r="L1208" s="107">
        <f t="shared" si="114"/>
        <v>0</v>
      </c>
      <c r="M1208" s="107"/>
      <c r="N1208" s="107"/>
      <c r="O1208" s="107">
        <f t="shared" si="115"/>
        <v>0</v>
      </c>
      <c r="P1208" s="107"/>
      <c r="Q1208" s="107"/>
      <c r="R1208" s="107">
        <f t="shared" si="116"/>
        <v>3350000</v>
      </c>
      <c r="S1208" s="107"/>
      <c r="T1208" s="107">
        <v>3350000</v>
      </c>
      <c r="U1208" s="107">
        <f t="shared" si="117"/>
        <v>0</v>
      </c>
      <c r="V1208" s="107"/>
      <c r="W1208" s="107"/>
      <c r="X1208" s="107">
        <f t="shared" si="118"/>
        <v>0</v>
      </c>
      <c r="Y1208" s="107"/>
      <c r="Z1208" s="107"/>
      <c r="AA1208" s="108">
        <f>C1208+I1208-L1208-O1208-U1208-X1208-R1208</f>
        <v>0</v>
      </c>
      <c r="AB1208" s="7">
        <v>45593</v>
      </c>
    </row>
    <row r="1209" spans="1:28" ht="15.75" hidden="1" customHeight="1" x14ac:dyDescent="0.25">
      <c r="A1209" s="29">
        <v>45590</v>
      </c>
      <c r="B1209" s="25" t="s">
        <v>721</v>
      </c>
      <c r="C1209" s="25"/>
      <c r="D1209" s="27" t="s">
        <v>46</v>
      </c>
      <c r="E1209" s="25" t="s">
        <v>108</v>
      </c>
      <c r="F1209" s="25">
        <v>2600</v>
      </c>
      <c r="G1209" s="27" t="s">
        <v>34</v>
      </c>
      <c r="H1209" s="25">
        <v>2000</v>
      </c>
      <c r="I1209" s="4">
        <f t="shared" si="119"/>
        <v>5200000</v>
      </c>
      <c r="J1209" s="31" t="s">
        <v>312</v>
      </c>
      <c r="K1209" s="117"/>
      <c r="L1209" s="107">
        <f t="shared" si="114"/>
        <v>0</v>
      </c>
      <c r="M1209" s="107"/>
      <c r="N1209" s="107"/>
      <c r="O1209" s="107">
        <f t="shared" si="115"/>
        <v>5200000</v>
      </c>
      <c r="P1209" s="107">
        <v>5200000</v>
      </c>
      <c r="Q1209" s="107"/>
      <c r="R1209" s="107">
        <f t="shared" si="116"/>
        <v>0</v>
      </c>
      <c r="S1209" s="107"/>
      <c r="T1209" s="107"/>
      <c r="U1209" s="107">
        <f t="shared" si="117"/>
        <v>0</v>
      </c>
      <c r="V1209" s="107"/>
      <c r="W1209" s="107"/>
      <c r="X1209" s="107">
        <f t="shared" si="118"/>
        <v>0</v>
      </c>
      <c r="Y1209" s="107"/>
      <c r="Z1209" s="107"/>
      <c r="AA1209" s="108">
        <f>C1209+I1209-L1209-O1209-U1209-X1209-R1209</f>
        <v>0</v>
      </c>
      <c r="AB1209" s="7">
        <v>45590</v>
      </c>
    </row>
    <row r="1210" spans="1:28" ht="15.75" hidden="1" customHeight="1" x14ac:dyDescent="0.25">
      <c r="A1210" s="29">
        <v>45590</v>
      </c>
      <c r="B1210" s="25" t="s">
        <v>721</v>
      </c>
      <c r="C1210" s="25"/>
      <c r="D1210" s="27" t="s">
        <v>46</v>
      </c>
      <c r="E1210" s="25" t="s">
        <v>154</v>
      </c>
      <c r="F1210" s="25">
        <v>2000</v>
      </c>
      <c r="G1210" s="27" t="s">
        <v>34</v>
      </c>
      <c r="H1210" s="25">
        <v>1065</v>
      </c>
      <c r="I1210" s="4">
        <f t="shared" si="119"/>
        <v>2130000</v>
      </c>
      <c r="J1210" s="31" t="s">
        <v>312</v>
      </c>
      <c r="K1210" s="117"/>
      <c r="L1210" s="107">
        <f t="shared" si="114"/>
        <v>0</v>
      </c>
      <c r="M1210" s="107"/>
      <c r="N1210" s="107"/>
      <c r="O1210" s="107">
        <f t="shared" si="115"/>
        <v>2130000</v>
      </c>
      <c r="P1210" s="107">
        <v>2130000</v>
      </c>
      <c r="Q1210" s="107"/>
      <c r="R1210" s="107">
        <f t="shared" si="116"/>
        <v>0</v>
      </c>
      <c r="S1210" s="107"/>
      <c r="T1210" s="107"/>
      <c r="U1210" s="107">
        <f t="shared" si="117"/>
        <v>0</v>
      </c>
      <c r="V1210" s="107"/>
      <c r="W1210" s="107"/>
      <c r="X1210" s="107">
        <f t="shared" si="118"/>
        <v>0</v>
      </c>
      <c r="Y1210" s="107"/>
      <c r="Z1210" s="107"/>
      <c r="AA1210" s="108">
        <f>C1210+I1210-L1210-O1210-U1210-X1210-R1210</f>
        <v>0</v>
      </c>
      <c r="AB1210" s="7">
        <v>45590</v>
      </c>
    </row>
    <row r="1211" spans="1:28" ht="15.75" hidden="1" customHeight="1" x14ac:dyDescent="0.25">
      <c r="A1211" s="29">
        <v>45590</v>
      </c>
      <c r="B1211" s="25" t="s">
        <v>153</v>
      </c>
      <c r="C1211" s="25"/>
      <c r="D1211" s="27" t="s">
        <v>46</v>
      </c>
      <c r="E1211" s="25" t="s">
        <v>53</v>
      </c>
      <c r="F1211" s="25">
        <v>1</v>
      </c>
      <c r="G1211" s="25" t="s">
        <v>23</v>
      </c>
      <c r="H1211" s="25">
        <v>400000</v>
      </c>
      <c r="I1211" s="4">
        <f t="shared" si="119"/>
        <v>400000</v>
      </c>
      <c r="J1211" s="31" t="s">
        <v>324</v>
      </c>
      <c r="K1211" s="117"/>
      <c r="L1211" s="107">
        <f t="shared" si="114"/>
        <v>400000</v>
      </c>
      <c r="M1211" s="107">
        <v>400000</v>
      </c>
      <c r="N1211" s="107"/>
      <c r="O1211" s="107">
        <f t="shared" si="115"/>
        <v>0</v>
      </c>
      <c r="P1211" s="107"/>
      <c r="Q1211" s="107"/>
      <c r="R1211" s="107">
        <f t="shared" si="116"/>
        <v>0</v>
      </c>
      <c r="S1211" s="107"/>
      <c r="T1211" s="107"/>
      <c r="U1211" s="107">
        <f t="shared" si="117"/>
        <v>0</v>
      </c>
      <c r="V1211" s="107"/>
      <c r="W1211" s="107"/>
      <c r="X1211" s="107">
        <f t="shared" si="118"/>
        <v>0</v>
      </c>
      <c r="Y1211" s="107"/>
      <c r="Z1211" s="107"/>
      <c r="AA1211" s="108">
        <f>C1211+I1211-L1211-O1211-U1211-X1211-R1211</f>
        <v>0</v>
      </c>
      <c r="AB1211" s="7">
        <v>45590</v>
      </c>
    </row>
    <row r="1212" spans="1:28" ht="15.75" hidden="1" customHeight="1" x14ac:dyDescent="0.25">
      <c r="A1212" s="29">
        <v>45590</v>
      </c>
      <c r="B1212" s="25" t="s">
        <v>90</v>
      </c>
      <c r="C1212" s="25"/>
      <c r="D1212" s="27" t="s">
        <v>46</v>
      </c>
      <c r="E1212" s="25" t="s">
        <v>120</v>
      </c>
      <c r="F1212" s="25">
        <v>24.6</v>
      </c>
      <c r="G1212" s="25" t="s">
        <v>39</v>
      </c>
      <c r="H1212" s="25">
        <v>45000</v>
      </c>
      <c r="I1212" s="4">
        <f t="shared" si="119"/>
        <v>1107000</v>
      </c>
      <c r="J1212" s="31" t="s">
        <v>312</v>
      </c>
      <c r="K1212" s="117"/>
      <c r="L1212" s="107">
        <f t="shared" si="114"/>
        <v>0</v>
      </c>
      <c r="M1212" s="107"/>
      <c r="N1212" s="107"/>
      <c r="O1212" s="107">
        <f t="shared" si="115"/>
        <v>1107000</v>
      </c>
      <c r="P1212" s="107">
        <v>1107000</v>
      </c>
      <c r="Q1212" s="107"/>
      <c r="R1212" s="107">
        <f t="shared" si="116"/>
        <v>0</v>
      </c>
      <c r="S1212" s="107"/>
      <c r="T1212" s="107"/>
      <c r="U1212" s="107">
        <f t="shared" si="117"/>
        <v>0</v>
      </c>
      <c r="V1212" s="107"/>
      <c r="W1212" s="107"/>
      <c r="X1212" s="107">
        <f t="shared" si="118"/>
        <v>0</v>
      </c>
      <c r="Y1212" s="107"/>
      <c r="Z1212" s="107"/>
      <c r="AA1212" s="108">
        <f>C1212+I1212-L1212-O1212-U1212-X1212-R1212</f>
        <v>0</v>
      </c>
      <c r="AB1212" s="7">
        <v>45593</v>
      </c>
    </row>
    <row r="1213" spans="1:28" ht="15.75" hidden="1" customHeight="1" x14ac:dyDescent="0.25">
      <c r="A1213" s="29">
        <v>45590</v>
      </c>
      <c r="B1213" s="25" t="s">
        <v>90</v>
      </c>
      <c r="C1213" s="27"/>
      <c r="D1213" s="27" t="s">
        <v>46</v>
      </c>
      <c r="E1213" s="27" t="s">
        <v>81</v>
      </c>
      <c r="F1213" s="27">
        <v>45.5</v>
      </c>
      <c r="G1213" s="27" t="s">
        <v>39</v>
      </c>
      <c r="H1213" s="27">
        <v>45000</v>
      </c>
      <c r="I1213" s="4">
        <f t="shared" si="119"/>
        <v>2047500</v>
      </c>
      <c r="J1213" s="31" t="s">
        <v>312</v>
      </c>
      <c r="K1213" s="117"/>
      <c r="L1213" s="107">
        <f t="shared" si="114"/>
        <v>0</v>
      </c>
      <c r="M1213" s="107"/>
      <c r="N1213" s="107"/>
      <c r="O1213" s="107">
        <f t="shared" si="115"/>
        <v>2047500</v>
      </c>
      <c r="P1213" s="107">
        <v>2047500</v>
      </c>
      <c r="Q1213" s="107"/>
      <c r="R1213" s="107">
        <f t="shared" si="116"/>
        <v>0</v>
      </c>
      <c r="S1213" s="107"/>
      <c r="T1213" s="107"/>
      <c r="U1213" s="107">
        <f t="shared" si="117"/>
        <v>0</v>
      </c>
      <c r="V1213" s="107"/>
      <c r="W1213" s="107"/>
      <c r="X1213" s="107">
        <f t="shared" si="118"/>
        <v>0</v>
      </c>
      <c r="Y1213" s="107"/>
      <c r="Z1213" s="107"/>
      <c r="AA1213" s="108">
        <f>C1213+I1213-L1213-O1213-U1213-X1213-R1213</f>
        <v>0</v>
      </c>
      <c r="AB1213" s="7">
        <v>45593</v>
      </c>
    </row>
    <row r="1214" spans="1:28" ht="15.75" hidden="1" customHeight="1" x14ac:dyDescent="0.25">
      <c r="A1214" s="29">
        <v>45590</v>
      </c>
      <c r="B1214" s="25" t="s">
        <v>90</v>
      </c>
      <c r="C1214" s="25"/>
      <c r="D1214" s="27" t="s">
        <v>46</v>
      </c>
      <c r="E1214" s="25" t="s">
        <v>158</v>
      </c>
      <c r="F1214" s="25">
        <v>30.5</v>
      </c>
      <c r="G1214" s="27" t="s">
        <v>39</v>
      </c>
      <c r="H1214" s="25">
        <v>45000</v>
      </c>
      <c r="I1214" s="4">
        <f t="shared" si="119"/>
        <v>1372500</v>
      </c>
      <c r="J1214" s="31" t="s">
        <v>312</v>
      </c>
      <c r="K1214" s="117"/>
      <c r="L1214" s="107">
        <f t="shared" si="114"/>
        <v>0</v>
      </c>
      <c r="M1214" s="107"/>
      <c r="N1214" s="107"/>
      <c r="O1214" s="107">
        <f t="shared" si="115"/>
        <v>1372500</v>
      </c>
      <c r="P1214" s="107">
        <v>1372500</v>
      </c>
      <c r="Q1214" s="107"/>
      <c r="R1214" s="107">
        <f t="shared" si="116"/>
        <v>0</v>
      </c>
      <c r="S1214" s="107"/>
      <c r="T1214" s="107"/>
      <c r="U1214" s="107">
        <f t="shared" si="117"/>
        <v>0</v>
      </c>
      <c r="V1214" s="107"/>
      <c r="W1214" s="107"/>
      <c r="X1214" s="107">
        <f t="shared" si="118"/>
        <v>0</v>
      </c>
      <c r="Y1214" s="107"/>
      <c r="Z1214" s="107"/>
      <c r="AA1214" s="108">
        <f>C1214+I1214-L1214-O1214-U1214-X1214-R1214</f>
        <v>0</v>
      </c>
      <c r="AB1214" s="7">
        <v>45593</v>
      </c>
    </row>
    <row r="1215" spans="1:28" ht="15.75" hidden="1" customHeight="1" x14ac:dyDescent="0.25">
      <c r="A1215" s="24">
        <v>45590</v>
      </c>
      <c r="B1215" s="25" t="s">
        <v>90</v>
      </c>
      <c r="C1215" s="25"/>
      <c r="D1215" s="25" t="s">
        <v>46</v>
      </c>
      <c r="E1215" s="25" t="s">
        <v>196</v>
      </c>
      <c r="F1215" s="25">
        <v>215</v>
      </c>
      <c r="G1215" s="25" t="s">
        <v>39</v>
      </c>
      <c r="H1215" s="25">
        <v>120000</v>
      </c>
      <c r="I1215" s="4">
        <f t="shared" si="119"/>
        <v>25800000</v>
      </c>
      <c r="J1215" s="38" t="s">
        <v>78</v>
      </c>
      <c r="K1215" s="117"/>
      <c r="L1215" s="107">
        <f t="shared" si="114"/>
        <v>0</v>
      </c>
      <c r="M1215" s="107"/>
      <c r="N1215" s="107"/>
      <c r="O1215" s="107">
        <f t="shared" si="115"/>
        <v>15800000</v>
      </c>
      <c r="P1215" s="107">
        <v>5800000</v>
      </c>
      <c r="Q1215" s="107">
        <f>5000000+5000000</f>
        <v>10000000</v>
      </c>
      <c r="R1215" s="107">
        <f t="shared" si="116"/>
        <v>0</v>
      </c>
      <c r="S1215" s="107"/>
      <c r="T1215" s="107"/>
      <c r="U1215" s="107">
        <f t="shared" si="117"/>
        <v>0</v>
      </c>
      <c r="V1215" s="107"/>
      <c r="W1215" s="107"/>
      <c r="X1215" s="107">
        <f t="shared" si="118"/>
        <v>0</v>
      </c>
      <c r="Y1215" s="107"/>
      <c r="Z1215" s="107"/>
      <c r="AA1215" s="108">
        <f>C1215+I1215-L1215-O1215-U1215-X1215-R1215</f>
        <v>10000000</v>
      </c>
      <c r="AB1215" s="7">
        <v>45596</v>
      </c>
    </row>
    <row r="1216" spans="1:28" ht="15.75" hidden="1" customHeight="1" x14ac:dyDescent="0.25">
      <c r="A1216" s="29">
        <v>45590</v>
      </c>
      <c r="B1216" s="27" t="s">
        <v>280</v>
      </c>
      <c r="C1216" s="27"/>
      <c r="D1216" s="27" t="s">
        <v>46</v>
      </c>
      <c r="E1216" s="27" t="s">
        <v>108</v>
      </c>
      <c r="F1216" s="27">
        <v>4400</v>
      </c>
      <c r="G1216" s="27" t="s">
        <v>34</v>
      </c>
      <c r="H1216" s="27">
        <v>1675</v>
      </c>
      <c r="I1216" s="19">
        <f t="shared" si="119"/>
        <v>7370000</v>
      </c>
      <c r="J1216" s="32" t="s">
        <v>312</v>
      </c>
      <c r="K1216" s="142"/>
      <c r="L1216" s="136">
        <f t="shared" si="114"/>
        <v>0</v>
      </c>
      <c r="M1216" s="136"/>
      <c r="N1216" s="136"/>
      <c r="O1216" s="136">
        <f t="shared" si="115"/>
        <v>0</v>
      </c>
      <c r="P1216" s="136"/>
      <c r="Q1216" s="136"/>
      <c r="R1216" s="136">
        <f t="shared" si="116"/>
        <v>7370000</v>
      </c>
      <c r="S1216" s="136"/>
      <c r="T1216" s="136">
        <v>7370000</v>
      </c>
      <c r="U1216" s="136">
        <f t="shared" si="117"/>
        <v>0</v>
      </c>
      <c r="V1216" s="136"/>
      <c r="W1216" s="136"/>
      <c r="X1216" s="136">
        <f t="shared" si="118"/>
        <v>0</v>
      </c>
      <c r="Y1216" s="136"/>
      <c r="Z1216" s="136"/>
      <c r="AA1216" s="137">
        <f>C1216+I1216-L1216-O1216-U1216-X1216-R1216</f>
        <v>0</v>
      </c>
      <c r="AB1216" s="138">
        <v>45593</v>
      </c>
    </row>
    <row r="1217" spans="1:28" ht="15.75" hidden="1" customHeight="1" x14ac:dyDescent="0.25">
      <c r="A1217" s="24">
        <v>45590</v>
      </c>
      <c r="B1217" s="25" t="s">
        <v>226</v>
      </c>
      <c r="C1217" s="25"/>
      <c r="D1217" s="25" t="s">
        <v>52</v>
      </c>
      <c r="E1217" s="25" t="s">
        <v>1517</v>
      </c>
      <c r="F1217" s="25">
        <v>5</v>
      </c>
      <c r="G1217" s="25" t="s">
        <v>27</v>
      </c>
      <c r="H1217" s="25">
        <v>850000</v>
      </c>
      <c r="I1217" s="4">
        <f t="shared" si="119"/>
        <v>4250000</v>
      </c>
      <c r="J1217" s="26" t="s">
        <v>28</v>
      </c>
      <c r="K1217" s="117"/>
      <c r="L1217" s="107">
        <f t="shared" si="114"/>
        <v>0</v>
      </c>
      <c r="M1217" s="107"/>
      <c r="N1217" s="107"/>
      <c r="O1217" s="107">
        <f t="shared" si="115"/>
        <v>0</v>
      </c>
      <c r="P1217" s="107"/>
      <c r="Q1217" s="107"/>
      <c r="R1217" s="107">
        <f t="shared" si="116"/>
        <v>0</v>
      </c>
      <c r="S1217" s="107"/>
      <c r="T1217" s="107"/>
      <c r="U1217" s="107">
        <f t="shared" si="117"/>
        <v>0</v>
      </c>
      <c r="V1217" s="107"/>
      <c r="W1217" s="107"/>
      <c r="X1217" s="107">
        <f t="shared" si="118"/>
        <v>0</v>
      </c>
      <c r="Y1217" s="107"/>
      <c r="Z1217" s="107"/>
      <c r="AA1217" s="108">
        <f>C1217+I1217-L1217-O1217-U1217-X1217-R1217</f>
        <v>4250000</v>
      </c>
      <c r="AB1217" s="7"/>
    </row>
    <row r="1218" spans="1:28" ht="15.75" hidden="1" customHeight="1" x14ac:dyDescent="0.25">
      <c r="A1218" s="24">
        <v>45590</v>
      </c>
      <c r="B1218" s="25" t="s">
        <v>159</v>
      </c>
      <c r="C1218" s="25"/>
      <c r="D1218" s="25" t="s">
        <v>52</v>
      </c>
      <c r="E1218" s="25" t="s">
        <v>81</v>
      </c>
      <c r="F1218" s="25">
        <v>70.900000000000006</v>
      </c>
      <c r="G1218" s="25" t="s">
        <v>39</v>
      </c>
      <c r="H1218" s="25">
        <v>47000</v>
      </c>
      <c r="I1218" s="4">
        <f t="shared" si="119"/>
        <v>3332300.0000000005</v>
      </c>
      <c r="J1218" s="31" t="s">
        <v>312</v>
      </c>
      <c r="K1218" s="117" t="s">
        <v>2090</v>
      </c>
      <c r="L1218" s="107">
        <f t="shared" si="114"/>
        <v>0</v>
      </c>
      <c r="M1218" s="107"/>
      <c r="N1218" s="107"/>
      <c r="O1218" s="107">
        <f t="shared" si="115"/>
        <v>3332300</v>
      </c>
      <c r="P1218" s="107">
        <v>3332300</v>
      </c>
      <c r="Q1218" s="107"/>
      <c r="R1218" s="107">
        <f t="shared" si="116"/>
        <v>0</v>
      </c>
      <c r="S1218" s="107"/>
      <c r="T1218" s="107"/>
      <c r="U1218" s="107">
        <f t="shared" si="117"/>
        <v>0</v>
      </c>
      <c r="V1218" s="107"/>
      <c r="W1218" s="107"/>
      <c r="X1218" s="107">
        <f t="shared" si="118"/>
        <v>0</v>
      </c>
      <c r="Y1218" s="107"/>
      <c r="Z1218" s="107"/>
      <c r="AA1218" s="108">
        <f>C1218+I1218-L1218-O1218-U1218-X1218-R1218</f>
        <v>4.6566128730773926E-10</v>
      </c>
      <c r="AB1218" s="7">
        <v>45595</v>
      </c>
    </row>
    <row r="1219" spans="1:28" ht="16.5" hidden="1" customHeight="1" x14ac:dyDescent="0.25">
      <c r="A1219" s="24">
        <v>45590</v>
      </c>
      <c r="B1219" s="25" t="s">
        <v>162</v>
      </c>
      <c r="C1219" s="25"/>
      <c r="D1219" s="25" t="s">
        <v>46</v>
      </c>
      <c r="E1219" s="25" t="s">
        <v>128</v>
      </c>
      <c r="F1219" s="25">
        <v>50</v>
      </c>
      <c r="G1219" s="25" t="s">
        <v>39</v>
      </c>
      <c r="H1219" s="25">
        <v>125000</v>
      </c>
      <c r="I1219" s="4">
        <f t="shared" si="119"/>
        <v>6250000</v>
      </c>
      <c r="J1219" s="26" t="s">
        <v>28</v>
      </c>
      <c r="K1219" s="117"/>
      <c r="L1219" s="107">
        <f t="shared" si="114"/>
        <v>0</v>
      </c>
      <c r="M1219" s="107"/>
      <c r="N1219" s="107"/>
      <c r="O1219" s="107">
        <f t="shared" si="115"/>
        <v>0</v>
      </c>
      <c r="P1219" s="107"/>
      <c r="Q1219" s="107"/>
      <c r="R1219" s="107">
        <f t="shared" si="116"/>
        <v>0</v>
      </c>
      <c r="S1219" s="107"/>
      <c r="T1219" s="107"/>
      <c r="U1219" s="107">
        <f t="shared" si="117"/>
        <v>0</v>
      </c>
      <c r="V1219" s="107"/>
      <c r="W1219" s="107"/>
      <c r="X1219" s="107">
        <f t="shared" si="118"/>
        <v>0</v>
      </c>
      <c r="Y1219" s="107"/>
      <c r="Z1219" s="107"/>
      <c r="AA1219" s="108">
        <f>C1219+I1219-L1219-O1219-U1219-X1219-R1219</f>
        <v>6250000</v>
      </c>
      <c r="AB1219" s="7"/>
    </row>
    <row r="1220" spans="1:28" ht="15.75" hidden="1" customHeight="1" x14ac:dyDescent="0.25">
      <c r="A1220" s="24">
        <v>45591</v>
      </c>
      <c r="B1220" s="25" t="s">
        <v>1956</v>
      </c>
      <c r="C1220" s="25"/>
      <c r="D1220" s="25" t="s">
        <v>46</v>
      </c>
      <c r="E1220" s="25" t="s">
        <v>44</v>
      </c>
      <c r="F1220" s="25">
        <v>750</v>
      </c>
      <c r="G1220" s="25" t="s">
        <v>27</v>
      </c>
      <c r="H1220" s="25">
        <v>860</v>
      </c>
      <c r="I1220" s="4">
        <f t="shared" si="119"/>
        <v>645000</v>
      </c>
      <c r="J1220" s="31" t="s">
        <v>49</v>
      </c>
      <c r="K1220" s="117"/>
      <c r="L1220" s="107">
        <f t="shared" si="114"/>
        <v>0</v>
      </c>
      <c r="M1220" s="107"/>
      <c r="N1220" s="107"/>
      <c r="O1220" s="107">
        <f t="shared" si="115"/>
        <v>838000</v>
      </c>
      <c r="P1220" s="107">
        <v>838000</v>
      </c>
      <c r="Q1220" s="107"/>
      <c r="R1220" s="107">
        <f t="shared" si="116"/>
        <v>0</v>
      </c>
      <c r="S1220" s="107"/>
      <c r="T1220" s="107"/>
      <c r="U1220" s="107">
        <f t="shared" si="117"/>
        <v>0</v>
      </c>
      <c r="V1220" s="107"/>
      <c r="W1220" s="107"/>
      <c r="X1220" s="107">
        <f t="shared" si="118"/>
        <v>0</v>
      </c>
      <c r="Y1220" s="107"/>
      <c r="Z1220" s="107"/>
      <c r="AA1220" s="108">
        <f>C1220+I1220-L1220-O1220-U1220-X1220-R1220</f>
        <v>-193000</v>
      </c>
      <c r="AB1220" s="7">
        <v>45590</v>
      </c>
    </row>
    <row r="1221" spans="1:28" ht="15.75" hidden="1" customHeight="1" x14ac:dyDescent="0.25">
      <c r="A1221" s="29">
        <v>45591</v>
      </c>
      <c r="B1221" s="27" t="s">
        <v>357</v>
      </c>
      <c r="C1221" s="27"/>
      <c r="D1221" s="27" t="s">
        <v>46</v>
      </c>
      <c r="E1221" s="27" t="s">
        <v>358</v>
      </c>
      <c r="F1221" s="27">
        <v>20</v>
      </c>
      <c r="G1221" s="27" t="s">
        <v>39</v>
      </c>
      <c r="H1221" s="27">
        <v>46000</v>
      </c>
      <c r="I1221" s="19">
        <f t="shared" si="119"/>
        <v>920000</v>
      </c>
      <c r="J1221" s="32" t="s">
        <v>324</v>
      </c>
      <c r="K1221" s="142"/>
      <c r="L1221" s="136">
        <f t="shared" si="114"/>
        <v>920000</v>
      </c>
      <c r="M1221" s="136">
        <v>920000</v>
      </c>
      <c r="N1221" s="136"/>
      <c r="O1221" s="136">
        <f t="shared" si="115"/>
        <v>0</v>
      </c>
      <c r="P1221" s="136"/>
      <c r="Q1221" s="136"/>
      <c r="R1221" s="136">
        <f t="shared" si="116"/>
        <v>0</v>
      </c>
      <c r="S1221" s="136"/>
      <c r="T1221" s="136"/>
      <c r="U1221" s="136">
        <f t="shared" si="117"/>
        <v>0</v>
      </c>
      <c r="V1221" s="136"/>
      <c r="W1221" s="136"/>
      <c r="X1221" s="136">
        <f t="shared" si="118"/>
        <v>0</v>
      </c>
      <c r="Y1221" s="136"/>
      <c r="Z1221" s="136"/>
      <c r="AA1221" s="137">
        <f>C1221+I1221-L1221-O1221-U1221-X1221-R1221</f>
        <v>0</v>
      </c>
      <c r="AB1221" s="138">
        <v>45591</v>
      </c>
    </row>
    <row r="1222" spans="1:28" ht="15.75" hidden="1" customHeight="1" x14ac:dyDescent="0.25">
      <c r="A1222" s="24">
        <v>45591</v>
      </c>
      <c r="B1222" s="25" t="s">
        <v>1215</v>
      </c>
      <c r="C1222" s="25"/>
      <c r="D1222" s="25" t="s">
        <v>46</v>
      </c>
      <c r="E1222" s="25" t="s">
        <v>189</v>
      </c>
      <c r="F1222" s="25">
        <v>2</v>
      </c>
      <c r="G1222" s="25" t="s">
        <v>23</v>
      </c>
      <c r="H1222" s="25">
        <v>400000</v>
      </c>
      <c r="I1222" s="4">
        <f t="shared" si="119"/>
        <v>800000</v>
      </c>
      <c r="J1222" s="31" t="s">
        <v>324</v>
      </c>
      <c r="K1222" s="117"/>
      <c r="L1222" s="107">
        <f t="shared" si="114"/>
        <v>800000</v>
      </c>
      <c r="M1222" s="107">
        <v>800000</v>
      </c>
      <c r="N1222" s="107"/>
      <c r="O1222" s="107">
        <f t="shared" si="115"/>
        <v>0</v>
      </c>
      <c r="P1222" s="107"/>
      <c r="Q1222" s="107"/>
      <c r="R1222" s="107">
        <f t="shared" si="116"/>
        <v>0</v>
      </c>
      <c r="S1222" s="107"/>
      <c r="T1222" s="107"/>
      <c r="U1222" s="107">
        <f t="shared" si="117"/>
        <v>0</v>
      </c>
      <c r="V1222" s="107"/>
      <c r="W1222" s="107"/>
      <c r="X1222" s="107">
        <f t="shared" si="118"/>
        <v>0</v>
      </c>
      <c r="Y1222" s="107"/>
      <c r="Z1222" s="107"/>
      <c r="AA1222" s="108">
        <f>C1222+I1222-L1222-O1222-U1222-X1222-R1222</f>
        <v>0</v>
      </c>
      <c r="AB1222" s="7">
        <v>45595</v>
      </c>
    </row>
    <row r="1223" spans="1:28" ht="15.75" hidden="1" customHeight="1" x14ac:dyDescent="0.25">
      <c r="A1223" s="24">
        <v>45591</v>
      </c>
      <c r="B1223" s="25" t="s">
        <v>1215</v>
      </c>
      <c r="C1223" s="25"/>
      <c r="D1223" s="25" t="s">
        <v>46</v>
      </c>
      <c r="E1223" s="25" t="s">
        <v>53</v>
      </c>
      <c r="F1223" s="25">
        <v>2</v>
      </c>
      <c r="G1223" s="25" t="s">
        <v>23</v>
      </c>
      <c r="H1223" s="25">
        <v>400000</v>
      </c>
      <c r="I1223" s="4">
        <f t="shared" si="119"/>
        <v>800000</v>
      </c>
      <c r="J1223" s="31" t="s">
        <v>324</v>
      </c>
      <c r="K1223" s="117"/>
      <c r="L1223" s="107">
        <f t="shared" ref="L1223:L1285" si="120">M1223+N1223</f>
        <v>800000</v>
      </c>
      <c r="M1223" s="107">
        <v>800000</v>
      </c>
      <c r="N1223" s="107"/>
      <c r="O1223" s="107">
        <f t="shared" si="115"/>
        <v>0</v>
      </c>
      <c r="P1223" s="107"/>
      <c r="Q1223" s="107"/>
      <c r="R1223" s="107">
        <f t="shared" si="116"/>
        <v>0</v>
      </c>
      <c r="S1223" s="107"/>
      <c r="T1223" s="107"/>
      <c r="U1223" s="107">
        <f t="shared" si="117"/>
        <v>0</v>
      </c>
      <c r="V1223" s="107"/>
      <c r="W1223" s="107"/>
      <c r="X1223" s="107">
        <f t="shared" si="118"/>
        <v>0</v>
      </c>
      <c r="Y1223" s="107"/>
      <c r="Z1223" s="107"/>
      <c r="AA1223" s="108">
        <f>C1223+I1223-L1223-O1223-U1223-X1223-R1223</f>
        <v>0</v>
      </c>
      <c r="AB1223" s="7">
        <v>45595</v>
      </c>
    </row>
    <row r="1224" spans="1:28" ht="15.75" hidden="1" customHeight="1" x14ac:dyDescent="0.25">
      <c r="A1224" s="24">
        <v>45591</v>
      </c>
      <c r="B1224" s="25" t="s">
        <v>99</v>
      </c>
      <c r="C1224" s="25"/>
      <c r="D1224" s="25"/>
      <c r="E1224" s="25" t="s">
        <v>101</v>
      </c>
      <c r="F1224" s="25">
        <v>97.1</v>
      </c>
      <c r="G1224" s="25" t="s">
        <v>39</v>
      </c>
      <c r="H1224" s="25"/>
      <c r="I1224" s="4">
        <f t="shared" si="119"/>
        <v>0</v>
      </c>
      <c r="J1224" s="26" t="s">
        <v>28</v>
      </c>
      <c r="K1224" s="117"/>
      <c r="L1224" s="107">
        <f t="shared" si="120"/>
        <v>0</v>
      </c>
      <c r="M1224" s="107"/>
      <c r="N1224" s="107"/>
      <c r="O1224" s="107">
        <f t="shared" si="115"/>
        <v>0</v>
      </c>
      <c r="P1224" s="107"/>
      <c r="Q1224" s="107"/>
      <c r="R1224" s="107">
        <f t="shared" si="116"/>
        <v>0</v>
      </c>
      <c r="S1224" s="107"/>
      <c r="T1224" s="107"/>
      <c r="U1224" s="107">
        <f t="shared" si="117"/>
        <v>0</v>
      </c>
      <c r="V1224" s="107"/>
      <c r="W1224" s="107"/>
      <c r="X1224" s="107">
        <f t="shared" si="118"/>
        <v>0</v>
      </c>
      <c r="Y1224" s="107"/>
      <c r="Z1224" s="107"/>
      <c r="AA1224" s="108">
        <f>C1224+I1224-L1224-O1224-U1224-X1224-R1224</f>
        <v>0</v>
      </c>
      <c r="AB1224" s="7"/>
    </row>
    <row r="1225" spans="1:28" ht="15.75" hidden="1" customHeight="1" x14ac:dyDescent="0.25">
      <c r="A1225" s="24">
        <v>45591</v>
      </c>
      <c r="B1225" s="25" t="s">
        <v>99</v>
      </c>
      <c r="C1225" s="25"/>
      <c r="D1225" s="25"/>
      <c r="E1225" s="25" t="s">
        <v>81</v>
      </c>
      <c r="F1225" s="25">
        <v>23.3</v>
      </c>
      <c r="G1225" s="25" t="s">
        <v>39</v>
      </c>
      <c r="H1225" s="25"/>
      <c r="I1225" s="4">
        <f t="shared" si="119"/>
        <v>0</v>
      </c>
      <c r="J1225" s="26" t="s">
        <v>28</v>
      </c>
      <c r="K1225" s="117"/>
      <c r="L1225" s="107">
        <f t="shared" si="120"/>
        <v>0</v>
      </c>
      <c r="M1225" s="107"/>
      <c r="N1225" s="107"/>
      <c r="O1225" s="107">
        <f t="shared" si="115"/>
        <v>0</v>
      </c>
      <c r="P1225" s="107"/>
      <c r="Q1225" s="107"/>
      <c r="R1225" s="107">
        <f t="shared" si="116"/>
        <v>0</v>
      </c>
      <c r="S1225" s="107"/>
      <c r="T1225" s="107"/>
      <c r="U1225" s="107">
        <f t="shared" si="117"/>
        <v>0</v>
      </c>
      <c r="V1225" s="107"/>
      <c r="W1225" s="107"/>
      <c r="X1225" s="107">
        <f t="shared" si="118"/>
        <v>0</v>
      </c>
      <c r="Y1225" s="107"/>
      <c r="Z1225" s="107"/>
      <c r="AA1225" s="108">
        <f>C1225+I1225-L1225-O1225-U1225-X1225-R1225</f>
        <v>0</v>
      </c>
      <c r="AB1225" s="7"/>
    </row>
    <row r="1226" spans="1:28" ht="15.75" hidden="1" customHeight="1" x14ac:dyDescent="0.25">
      <c r="A1226" s="24">
        <v>45591</v>
      </c>
      <c r="B1226" s="25" t="s">
        <v>99</v>
      </c>
      <c r="C1226" s="25"/>
      <c r="D1226" s="25"/>
      <c r="E1226" s="25" t="s">
        <v>158</v>
      </c>
      <c r="F1226" s="25">
        <v>89.6</v>
      </c>
      <c r="G1226" s="25" t="s">
        <v>39</v>
      </c>
      <c r="H1226" s="25"/>
      <c r="I1226" s="4">
        <f t="shared" si="119"/>
        <v>0</v>
      </c>
      <c r="J1226" s="26" t="s">
        <v>28</v>
      </c>
      <c r="K1226" s="117"/>
      <c r="L1226" s="107">
        <f t="shared" si="120"/>
        <v>0</v>
      </c>
      <c r="M1226" s="107"/>
      <c r="N1226" s="107"/>
      <c r="O1226" s="107">
        <f t="shared" si="115"/>
        <v>0</v>
      </c>
      <c r="P1226" s="107"/>
      <c r="Q1226" s="107"/>
      <c r="R1226" s="107">
        <f t="shared" si="116"/>
        <v>0</v>
      </c>
      <c r="S1226" s="107"/>
      <c r="T1226" s="107"/>
      <c r="U1226" s="107">
        <f t="shared" si="117"/>
        <v>0</v>
      </c>
      <c r="V1226" s="107"/>
      <c r="W1226" s="107"/>
      <c r="X1226" s="107">
        <f t="shared" si="118"/>
        <v>0</v>
      </c>
      <c r="Y1226" s="107"/>
      <c r="Z1226" s="107"/>
      <c r="AA1226" s="108">
        <f>C1226+I1226-L1226-O1226-U1226-X1226-R1226</f>
        <v>0</v>
      </c>
      <c r="AB1226" s="7"/>
    </row>
    <row r="1227" spans="1:28" ht="15.75" hidden="1" customHeight="1" x14ac:dyDescent="0.25">
      <c r="A1227" s="24">
        <v>45591</v>
      </c>
      <c r="B1227" s="25" t="s">
        <v>99</v>
      </c>
      <c r="C1227" s="25"/>
      <c r="D1227" s="25"/>
      <c r="E1227" s="25" t="s">
        <v>121</v>
      </c>
      <c r="F1227" s="25">
        <v>81.099999999999994</v>
      </c>
      <c r="G1227" s="25" t="s">
        <v>39</v>
      </c>
      <c r="H1227" s="25"/>
      <c r="I1227" s="4">
        <f t="shared" si="119"/>
        <v>0</v>
      </c>
      <c r="J1227" s="26" t="s">
        <v>28</v>
      </c>
      <c r="K1227" s="117"/>
      <c r="L1227" s="107">
        <f t="shared" si="120"/>
        <v>0</v>
      </c>
      <c r="M1227" s="107"/>
      <c r="N1227" s="107"/>
      <c r="O1227" s="107">
        <f t="shared" si="115"/>
        <v>0</v>
      </c>
      <c r="P1227" s="107"/>
      <c r="Q1227" s="107"/>
      <c r="R1227" s="107">
        <f t="shared" si="116"/>
        <v>0</v>
      </c>
      <c r="S1227" s="107"/>
      <c r="T1227" s="107"/>
      <c r="U1227" s="107">
        <f t="shared" si="117"/>
        <v>0</v>
      </c>
      <c r="V1227" s="107"/>
      <c r="W1227" s="107"/>
      <c r="X1227" s="107">
        <f t="shared" si="118"/>
        <v>0</v>
      </c>
      <c r="Y1227" s="107"/>
      <c r="Z1227" s="107"/>
      <c r="AA1227" s="108">
        <f>C1227+I1227-L1227-O1227-U1227-X1227-R1227</f>
        <v>0</v>
      </c>
      <c r="AB1227" s="7"/>
    </row>
    <row r="1228" spans="1:28" ht="15.75" hidden="1" customHeight="1" x14ac:dyDescent="0.25">
      <c r="A1228" s="24">
        <v>45591</v>
      </c>
      <c r="B1228" s="25" t="s">
        <v>99</v>
      </c>
      <c r="C1228" s="25"/>
      <c r="D1228" s="25"/>
      <c r="E1228" s="25" t="s">
        <v>100</v>
      </c>
      <c r="F1228" s="25">
        <v>32.04</v>
      </c>
      <c r="G1228" s="25" t="s">
        <v>39</v>
      </c>
      <c r="H1228" s="25"/>
      <c r="I1228" s="4">
        <f t="shared" si="119"/>
        <v>0</v>
      </c>
      <c r="J1228" s="26" t="s">
        <v>28</v>
      </c>
      <c r="K1228" s="117"/>
      <c r="L1228" s="107">
        <f t="shared" si="120"/>
        <v>0</v>
      </c>
      <c r="M1228" s="107"/>
      <c r="N1228" s="107"/>
      <c r="O1228" s="107">
        <f t="shared" si="115"/>
        <v>0</v>
      </c>
      <c r="P1228" s="107"/>
      <c r="Q1228" s="107"/>
      <c r="R1228" s="107">
        <f t="shared" si="116"/>
        <v>0</v>
      </c>
      <c r="S1228" s="107"/>
      <c r="T1228" s="107"/>
      <c r="U1228" s="107">
        <f t="shared" si="117"/>
        <v>0</v>
      </c>
      <c r="V1228" s="107"/>
      <c r="W1228" s="107"/>
      <c r="X1228" s="107">
        <f t="shared" si="118"/>
        <v>0</v>
      </c>
      <c r="Y1228" s="107"/>
      <c r="Z1228" s="107"/>
      <c r="AA1228" s="108">
        <f>C1228+I1228-L1228-O1228-U1228-X1228-R1228</f>
        <v>0</v>
      </c>
      <c r="AB1228" s="7"/>
    </row>
    <row r="1229" spans="1:28" ht="15.75" customHeight="1" x14ac:dyDescent="0.25">
      <c r="A1229" s="24">
        <v>45591</v>
      </c>
      <c r="B1229" s="25" t="s">
        <v>205</v>
      </c>
      <c r="C1229" s="25"/>
      <c r="D1229" s="25" t="s">
        <v>52</v>
      </c>
      <c r="E1229" s="25" t="s">
        <v>512</v>
      </c>
      <c r="F1229" s="25">
        <v>4</v>
      </c>
      <c r="G1229" s="25" t="s">
        <v>27</v>
      </c>
      <c r="H1229" s="25">
        <v>480000</v>
      </c>
      <c r="I1229" s="4">
        <f t="shared" si="119"/>
        <v>1920000</v>
      </c>
      <c r="J1229" s="26" t="s">
        <v>28</v>
      </c>
      <c r="K1229" s="117"/>
      <c r="L1229" s="107">
        <f t="shared" si="120"/>
        <v>0</v>
      </c>
      <c r="M1229" s="107"/>
      <c r="N1229" s="107"/>
      <c r="O1229" s="107">
        <f t="shared" si="115"/>
        <v>0</v>
      </c>
      <c r="P1229" s="107"/>
      <c r="Q1229" s="107"/>
      <c r="R1229" s="107">
        <f t="shared" si="116"/>
        <v>0</v>
      </c>
      <c r="S1229" s="107"/>
      <c r="T1229" s="107"/>
      <c r="U1229" s="107">
        <f t="shared" si="117"/>
        <v>0</v>
      </c>
      <c r="V1229" s="107"/>
      <c r="W1229" s="107"/>
      <c r="X1229" s="107">
        <f t="shared" si="118"/>
        <v>0</v>
      </c>
      <c r="Y1229" s="107"/>
      <c r="Z1229" s="107"/>
      <c r="AA1229" s="108">
        <f>C1229+I1229-L1229-O1229-U1229-X1229-R1229</f>
        <v>1920000</v>
      </c>
      <c r="AB1229" s="7"/>
    </row>
    <row r="1230" spans="1:28" ht="15.75" customHeight="1" x14ac:dyDescent="0.25">
      <c r="A1230" s="24">
        <v>45591</v>
      </c>
      <c r="B1230" s="25" t="s">
        <v>205</v>
      </c>
      <c r="C1230" s="25"/>
      <c r="D1230" s="25" t="s">
        <v>52</v>
      </c>
      <c r="E1230" s="25" t="s">
        <v>381</v>
      </c>
      <c r="F1230" s="25">
        <v>4</v>
      </c>
      <c r="G1230" s="25" t="s">
        <v>27</v>
      </c>
      <c r="H1230" s="25">
        <v>700000</v>
      </c>
      <c r="I1230" s="4">
        <f t="shared" si="119"/>
        <v>2800000</v>
      </c>
      <c r="J1230" s="26" t="s">
        <v>28</v>
      </c>
      <c r="K1230" s="117"/>
      <c r="L1230" s="107">
        <f t="shared" si="120"/>
        <v>0</v>
      </c>
      <c r="M1230" s="107"/>
      <c r="N1230" s="107"/>
      <c r="O1230" s="107">
        <f t="shared" si="115"/>
        <v>0</v>
      </c>
      <c r="P1230" s="107"/>
      <c r="Q1230" s="107"/>
      <c r="R1230" s="107">
        <f t="shared" si="116"/>
        <v>0</v>
      </c>
      <c r="S1230" s="107"/>
      <c r="T1230" s="107"/>
      <c r="U1230" s="107">
        <f t="shared" si="117"/>
        <v>0</v>
      </c>
      <c r="V1230" s="107"/>
      <c r="W1230" s="107"/>
      <c r="X1230" s="107">
        <f t="shared" si="118"/>
        <v>0</v>
      </c>
      <c r="Y1230" s="107"/>
      <c r="Z1230" s="107"/>
      <c r="AA1230" s="108">
        <f>C1230+I1230-L1230-O1230-U1230-X1230-R1230</f>
        <v>2800000</v>
      </c>
      <c r="AB1230" s="7"/>
    </row>
    <row r="1231" spans="1:28" ht="15.75" hidden="1" customHeight="1" x14ac:dyDescent="0.25">
      <c r="A1231" s="24">
        <v>45591</v>
      </c>
      <c r="B1231" s="25" t="s">
        <v>256</v>
      </c>
      <c r="C1231" s="25"/>
      <c r="D1231" s="25" t="s">
        <v>52</v>
      </c>
      <c r="E1231" s="25" t="s">
        <v>150</v>
      </c>
      <c r="F1231" s="25">
        <v>10</v>
      </c>
      <c r="G1231" s="25" t="s">
        <v>77</v>
      </c>
      <c r="H1231" s="25">
        <v>50000</v>
      </c>
      <c r="I1231" s="4">
        <f t="shared" si="119"/>
        <v>500000</v>
      </c>
      <c r="J1231" s="26" t="s">
        <v>28</v>
      </c>
      <c r="K1231" s="117"/>
      <c r="L1231" s="107">
        <f t="shared" si="120"/>
        <v>0</v>
      </c>
      <c r="M1231" s="107"/>
      <c r="N1231" s="107"/>
      <c r="O1231" s="107">
        <f t="shared" si="115"/>
        <v>0</v>
      </c>
      <c r="P1231" s="107"/>
      <c r="Q1231" s="107"/>
      <c r="R1231" s="107">
        <f t="shared" si="116"/>
        <v>0</v>
      </c>
      <c r="S1231" s="107"/>
      <c r="T1231" s="107"/>
      <c r="U1231" s="107">
        <f t="shared" si="117"/>
        <v>0</v>
      </c>
      <c r="V1231" s="107"/>
      <c r="W1231" s="107"/>
      <c r="X1231" s="107">
        <f t="shared" si="118"/>
        <v>0</v>
      </c>
      <c r="Y1231" s="107"/>
      <c r="Z1231" s="107"/>
      <c r="AA1231" s="108">
        <f>C1231+I1231-L1231-O1231-U1231-X1231-R1231</f>
        <v>500000</v>
      </c>
      <c r="AB1231" s="7"/>
    </row>
    <row r="1232" spans="1:28" ht="15.75" hidden="1" customHeight="1" x14ac:dyDescent="0.25">
      <c r="A1232" s="24">
        <v>45591</v>
      </c>
      <c r="B1232" s="25" t="s">
        <v>256</v>
      </c>
      <c r="C1232" s="25"/>
      <c r="D1232" s="25" t="s">
        <v>52</v>
      </c>
      <c r="E1232" s="25" t="s">
        <v>130</v>
      </c>
      <c r="F1232" s="25">
        <v>10</v>
      </c>
      <c r="G1232" s="25" t="s">
        <v>77</v>
      </c>
      <c r="H1232" s="25">
        <v>50000</v>
      </c>
      <c r="I1232" s="4">
        <f t="shared" si="119"/>
        <v>500000</v>
      </c>
      <c r="J1232" s="26" t="s">
        <v>28</v>
      </c>
      <c r="K1232" s="117"/>
      <c r="L1232" s="107">
        <f t="shared" si="120"/>
        <v>0</v>
      </c>
      <c r="M1232" s="107"/>
      <c r="N1232" s="107"/>
      <c r="O1232" s="107">
        <f t="shared" si="115"/>
        <v>0</v>
      </c>
      <c r="P1232" s="107"/>
      <c r="Q1232" s="107"/>
      <c r="R1232" s="107">
        <f t="shared" si="116"/>
        <v>0</v>
      </c>
      <c r="S1232" s="107"/>
      <c r="T1232" s="107"/>
      <c r="U1232" s="107">
        <f t="shared" si="117"/>
        <v>0</v>
      </c>
      <c r="V1232" s="107"/>
      <c r="W1232" s="107"/>
      <c r="X1232" s="107">
        <f t="shared" si="118"/>
        <v>0</v>
      </c>
      <c r="Y1232" s="107"/>
      <c r="Z1232" s="107"/>
      <c r="AA1232" s="108">
        <f>C1232+I1232-L1232-O1232-U1232-X1232-R1232</f>
        <v>500000</v>
      </c>
      <c r="AB1232" s="7"/>
    </row>
    <row r="1233" spans="1:28" ht="15.75" hidden="1" customHeight="1" x14ac:dyDescent="0.25">
      <c r="A1233" s="24">
        <v>45591</v>
      </c>
      <c r="B1233" s="25" t="s">
        <v>256</v>
      </c>
      <c r="C1233" s="25"/>
      <c r="D1233" s="25" t="s">
        <v>52</v>
      </c>
      <c r="E1233" s="25" t="s">
        <v>129</v>
      </c>
      <c r="F1233" s="25">
        <v>2</v>
      </c>
      <c r="G1233" s="25" t="s">
        <v>77</v>
      </c>
      <c r="H1233" s="25">
        <v>65000</v>
      </c>
      <c r="I1233" s="4">
        <f t="shared" si="119"/>
        <v>130000</v>
      </c>
      <c r="J1233" s="26" t="s">
        <v>28</v>
      </c>
      <c r="K1233" s="117"/>
      <c r="L1233" s="107">
        <f t="shared" si="120"/>
        <v>0</v>
      </c>
      <c r="M1233" s="107"/>
      <c r="N1233" s="107"/>
      <c r="O1233" s="107">
        <f t="shared" si="115"/>
        <v>0</v>
      </c>
      <c r="P1233" s="107"/>
      <c r="Q1233" s="107"/>
      <c r="R1233" s="107">
        <f t="shared" si="116"/>
        <v>0</v>
      </c>
      <c r="S1233" s="107"/>
      <c r="T1233" s="107"/>
      <c r="U1233" s="107">
        <f t="shared" si="117"/>
        <v>0</v>
      </c>
      <c r="V1233" s="107"/>
      <c r="W1233" s="107"/>
      <c r="X1233" s="107">
        <f t="shared" si="118"/>
        <v>0</v>
      </c>
      <c r="Y1233" s="107"/>
      <c r="Z1233" s="107"/>
      <c r="AA1233" s="108">
        <f>C1233+I1233-L1233-O1233-U1233-X1233-R1233</f>
        <v>130000</v>
      </c>
      <c r="AB1233" s="7"/>
    </row>
    <row r="1234" spans="1:28" ht="15.75" hidden="1" customHeight="1" x14ac:dyDescent="0.25">
      <c r="A1234" s="29">
        <v>45591</v>
      </c>
      <c r="B1234" s="27" t="s">
        <v>131</v>
      </c>
      <c r="C1234" s="27"/>
      <c r="D1234" s="27" t="s">
        <v>52</v>
      </c>
      <c r="E1234" s="27" t="s">
        <v>790</v>
      </c>
      <c r="F1234" s="27">
        <v>1</v>
      </c>
      <c r="G1234" s="27" t="s">
        <v>48</v>
      </c>
      <c r="H1234" s="27">
        <v>230000</v>
      </c>
      <c r="I1234" s="19">
        <f t="shared" si="119"/>
        <v>230000</v>
      </c>
      <c r="J1234" s="32" t="s">
        <v>312</v>
      </c>
      <c r="K1234" s="142"/>
      <c r="L1234" s="136">
        <f t="shared" si="120"/>
        <v>0</v>
      </c>
      <c r="M1234" s="136"/>
      <c r="N1234" s="136"/>
      <c r="O1234" s="136">
        <f t="shared" si="115"/>
        <v>230000</v>
      </c>
      <c r="P1234" s="136">
        <v>230000</v>
      </c>
      <c r="Q1234" s="136"/>
      <c r="R1234" s="136">
        <f t="shared" si="116"/>
        <v>0</v>
      </c>
      <c r="S1234" s="136"/>
      <c r="T1234" s="136"/>
      <c r="U1234" s="136">
        <f t="shared" si="117"/>
        <v>0</v>
      </c>
      <c r="V1234" s="136"/>
      <c r="W1234" s="136"/>
      <c r="X1234" s="136">
        <f t="shared" si="118"/>
        <v>0</v>
      </c>
      <c r="Y1234" s="136"/>
      <c r="Z1234" s="136"/>
      <c r="AA1234" s="137">
        <f>C1234+I1234-L1234-O1234-U1234-X1234-R1234</f>
        <v>0</v>
      </c>
      <c r="AB1234" s="138">
        <v>45593</v>
      </c>
    </row>
    <row r="1235" spans="1:28" ht="15.75" hidden="1" customHeight="1" x14ac:dyDescent="0.25">
      <c r="A1235" s="29">
        <v>45591</v>
      </c>
      <c r="B1235" s="25" t="s">
        <v>131</v>
      </c>
      <c r="C1235" s="25"/>
      <c r="D1235" s="27" t="s">
        <v>52</v>
      </c>
      <c r="E1235" s="25" t="s">
        <v>137</v>
      </c>
      <c r="F1235" s="25">
        <v>39.200000000000003</v>
      </c>
      <c r="G1235" s="25" t="s">
        <v>39</v>
      </c>
      <c r="H1235" s="25">
        <v>46700</v>
      </c>
      <c r="I1235" s="4">
        <f t="shared" si="119"/>
        <v>1830640.0000000002</v>
      </c>
      <c r="J1235" s="31" t="s">
        <v>312</v>
      </c>
      <c r="K1235" s="117"/>
      <c r="L1235" s="107">
        <f t="shared" si="120"/>
        <v>0</v>
      </c>
      <c r="M1235" s="107"/>
      <c r="N1235" s="107"/>
      <c r="O1235" s="107">
        <f t="shared" si="115"/>
        <v>1830640</v>
      </c>
      <c r="P1235" s="107">
        <v>1830640</v>
      </c>
      <c r="Q1235" s="107"/>
      <c r="R1235" s="107">
        <f t="shared" si="116"/>
        <v>0</v>
      </c>
      <c r="S1235" s="107"/>
      <c r="T1235" s="107"/>
      <c r="U1235" s="107">
        <f t="shared" si="117"/>
        <v>0</v>
      </c>
      <c r="V1235" s="107"/>
      <c r="W1235" s="107"/>
      <c r="X1235" s="107">
        <f t="shared" si="118"/>
        <v>0</v>
      </c>
      <c r="Y1235" s="107"/>
      <c r="Z1235" s="107"/>
      <c r="AA1235" s="108">
        <f>C1235+I1235-L1235-O1235-U1235-X1235-R1235</f>
        <v>2.3283064365386963E-10</v>
      </c>
      <c r="AB1235" s="7">
        <v>45593</v>
      </c>
    </row>
    <row r="1236" spans="1:28" ht="15.75" hidden="1" customHeight="1" x14ac:dyDescent="0.25">
      <c r="A1236" s="29">
        <v>45591</v>
      </c>
      <c r="B1236" s="25" t="s">
        <v>449</v>
      </c>
      <c r="C1236" s="25"/>
      <c r="D1236" s="27" t="s">
        <v>52</v>
      </c>
      <c r="E1236" s="25" t="s">
        <v>61</v>
      </c>
      <c r="F1236" s="25">
        <v>4000</v>
      </c>
      <c r="G1236" s="25" t="s">
        <v>34</v>
      </c>
      <c r="H1236" s="25">
        <v>2100</v>
      </c>
      <c r="I1236" s="4">
        <f t="shared" si="119"/>
        <v>8400000</v>
      </c>
      <c r="J1236" s="31" t="s">
        <v>324</v>
      </c>
      <c r="K1236" s="117"/>
      <c r="L1236" s="107">
        <f t="shared" si="120"/>
        <v>0</v>
      </c>
      <c r="M1236" s="107"/>
      <c r="N1236" s="107"/>
      <c r="O1236" s="107">
        <f t="shared" si="115"/>
        <v>0</v>
      </c>
      <c r="P1236" s="107"/>
      <c r="Q1236" s="107"/>
      <c r="R1236" s="107">
        <f t="shared" si="116"/>
        <v>0</v>
      </c>
      <c r="S1236" s="107"/>
      <c r="T1236" s="107"/>
      <c r="U1236" s="107">
        <f t="shared" si="117"/>
        <v>8400000</v>
      </c>
      <c r="V1236" s="107">
        <v>8400000</v>
      </c>
      <c r="W1236" s="107"/>
      <c r="X1236" s="107">
        <f t="shared" si="118"/>
        <v>0</v>
      </c>
      <c r="Y1236" s="107"/>
      <c r="Z1236" s="107"/>
      <c r="AA1236" s="108">
        <f>C1236+I1236-L1236-O1236-U1236-X1236-R1236</f>
        <v>0</v>
      </c>
      <c r="AB1236" s="7">
        <v>45590</v>
      </c>
    </row>
    <row r="1237" spans="1:28" ht="15.75" hidden="1" customHeight="1" x14ac:dyDescent="0.25">
      <c r="A1237" s="24">
        <v>45591</v>
      </c>
      <c r="B1237" s="25" t="s">
        <v>449</v>
      </c>
      <c r="C1237" s="25"/>
      <c r="D1237" s="25" t="s">
        <v>52</v>
      </c>
      <c r="E1237" s="25" t="s">
        <v>447</v>
      </c>
      <c r="F1237" s="25">
        <v>6000</v>
      </c>
      <c r="G1237" s="25" t="s">
        <v>34</v>
      </c>
      <c r="H1237" s="25">
        <v>1520</v>
      </c>
      <c r="I1237" s="4">
        <f t="shared" si="119"/>
        <v>9120000</v>
      </c>
      <c r="J1237" s="31" t="s">
        <v>324</v>
      </c>
      <c r="K1237" s="117"/>
      <c r="L1237" s="107">
        <f t="shared" si="120"/>
        <v>6640000</v>
      </c>
      <c r="M1237" s="107">
        <v>6640000</v>
      </c>
      <c r="N1237" s="107"/>
      <c r="O1237" s="107">
        <f t="shared" si="115"/>
        <v>0</v>
      </c>
      <c r="P1237" s="107"/>
      <c r="Q1237" s="107"/>
      <c r="R1237" s="107">
        <f t="shared" si="116"/>
        <v>0</v>
      </c>
      <c r="S1237" s="107"/>
      <c r="T1237" s="107"/>
      <c r="U1237" s="107">
        <f t="shared" si="117"/>
        <v>2480000</v>
      </c>
      <c r="V1237" s="107">
        <v>2480000</v>
      </c>
      <c r="W1237" s="107"/>
      <c r="X1237" s="107">
        <f t="shared" si="118"/>
        <v>0</v>
      </c>
      <c r="Y1237" s="107"/>
      <c r="Z1237" s="107"/>
      <c r="AA1237" s="108">
        <f>C1237+I1237-L1237-O1237-U1237-X1237-R1237</f>
        <v>0</v>
      </c>
      <c r="AB1237" s="7">
        <v>45595</v>
      </c>
    </row>
    <row r="1238" spans="1:28" ht="15.75" hidden="1" customHeight="1" x14ac:dyDescent="0.25">
      <c r="A1238" s="29">
        <v>45591</v>
      </c>
      <c r="B1238" s="27" t="s">
        <v>357</v>
      </c>
      <c r="C1238" s="27"/>
      <c r="D1238" s="27" t="s">
        <v>46</v>
      </c>
      <c r="E1238" s="27" t="s">
        <v>64</v>
      </c>
      <c r="F1238" s="27">
        <v>20</v>
      </c>
      <c r="G1238" s="27" t="s">
        <v>39</v>
      </c>
      <c r="H1238" s="27">
        <v>55000</v>
      </c>
      <c r="I1238" s="19">
        <f t="shared" si="119"/>
        <v>1100000</v>
      </c>
      <c r="J1238" s="32" t="s">
        <v>324</v>
      </c>
      <c r="K1238" s="142"/>
      <c r="L1238" s="136">
        <f t="shared" si="120"/>
        <v>1100000</v>
      </c>
      <c r="M1238" s="136">
        <v>1100000</v>
      </c>
      <c r="N1238" s="136"/>
      <c r="O1238" s="136">
        <f t="shared" si="115"/>
        <v>0</v>
      </c>
      <c r="P1238" s="136"/>
      <c r="Q1238" s="136"/>
      <c r="R1238" s="136">
        <f t="shared" si="116"/>
        <v>0</v>
      </c>
      <c r="S1238" s="136"/>
      <c r="T1238" s="136"/>
      <c r="U1238" s="136">
        <f t="shared" si="117"/>
        <v>0</v>
      </c>
      <c r="V1238" s="136"/>
      <c r="W1238" s="136"/>
      <c r="X1238" s="136">
        <f t="shared" si="118"/>
        <v>0</v>
      </c>
      <c r="Y1238" s="136"/>
      <c r="Z1238" s="136"/>
      <c r="AA1238" s="137">
        <f>C1238+I1238-L1238-O1238-U1238-X1238-R1238</f>
        <v>0</v>
      </c>
      <c r="AB1238" s="138">
        <v>45591</v>
      </c>
    </row>
    <row r="1239" spans="1:28" ht="15.75" hidden="1" customHeight="1" x14ac:dyDescent="0.25">
      <c r="A1239" s="24">
        <v>45591</v>
      </c>
      <c r="B1239" s="25" t="s">
        <v>122</v>
      </c>
      <c r="C1239" s="25"/>
      <c r="D1239" s="25" t="s">
        <v>46</v>
      </c>
      <c r="E1239" s="25" t="s">
        <v>42</v>
      </c>
      <c r="F1239" s="25">
        <v>10400</v>
      </c>
      <c r="G1239" s="25" t="s">
        <v>34</v>
      </c>
      <c r="H1239" s="25">
        <v>3800</v>
      </c>
      <c r="I1239" s="4">
        <f t="shared" si="119"/>
        <v>39520000</v>
      </c>
      <c r="J1239" s="26" t="s">
        <v>28</v>
      </c>
      <c r="K1239" s="117"/>
      <c r="L1239" s="107">
        <f t="shared" si="120"/>
        <v>0</v>
      </c>
      <c r="M1239" s="107"/>
      <c r="N1239" s="107"/>
      <c r="O1239" s="107">
        <f t="shared" si="115"/>
        <v>0</v>
      </c>
      <c r="P1239" s="107"/>
      <c r="Q1239" s="107"/>
      <c r="R1239" s="107">
        <f t="shared" si="116"/>
        <v>0</v>
      </c>
      <c r="S1239" s="107"/>
      <c r="T1239" s="107"/>
      <c r="U1239" s="107">
        <f t="shared" si="117"/>
        <v>0</v>
      </c>
      <c r="V1239" s="107"/>
      <c r="W1239" s="107"/>
      <c r="X1239" s="107">
        <f t="shared" si="118"/>
        <v>0</v>
      </c>
      <c r="Y1239" s="107"/>
      <c r="Z1239" s="107"/>
      <c r="AA1239" s="108">
        <f>C1239+I1239-L1239-O1239-U1239-X1239-R1239</f>
        <v>39520000</v>
      </c>
      <c r="AB1239" s="7"/>
    </row>
    <row r="1240" spans="1:28" ht="15.75" hidden="1" customHeight="1" x14ac:dyDescent="0.25">
      <c r="A1240" s="29">
        <v>45591</v>
      </c>
      <c r="B1240" s="27" t="s">
        <v>72</v>
      </c>
      <c r="C1240" s="27"/>
      <c r="D1240" s="27" t="s">
        <v>46</v>
      </c>
      <c r="E1240" s="27" t="s">
        <v>185</v>
      </c>
      <c r="F1240" s="27">
        <v>100</v>
      </c>
      <c r="G1240" s="27" t="s">
        <v>34</v>
      </c>
      <c r="H1240" s="27">
        <v>1700</v>
      </c>
      <c r="I1240" s="19">
        <f t="shared" si="119"/>
        <v>170000</v>
      </c>
      <c r="J1240" s="32" t="s">
        <v>324</v>
      </c>
      <c r="K1240" s="142"/>
      <c r="L1240" s="136">
        <f t="shared" si="120"/>
        <v>0</v>
      </c>
      <c r="M1240" s="136"/>
      <c r="N1240" s="136"/>
      <c r="O1240" s="136">
        <f t="shared" si="115"/>
        <v>0</v>
      </c>
      <c r="P1240" s="136"/>
      <c r="Q1240" s="136"/>
      <c r="R1240" s="136">
        <f t="shared" si="116"/>
        <v>0</v>
      </c>
      <c r="S1240" s="136"/>
      <c r="T1240" s="136"/>
      <c r="U1240" s="136">
        <f t="shared" si="117"/>
        <v>170000</v>
      </c>
      <c r="V1240" s="136">
        <v>170000</v>
      </c>
      <c r="W1240" s="136"/>
      <c r="X1240" s="136">
        <f t="shared" si="118"/>
        <v>0</v>
      </c>
      <c r="Y1240" s="136"/>
      <c r="Z1240" s="136"/>
      <c r="AA1240" s="137">
        <f>C1240+I1240-L1240-O1240-U1240-X1240-R1240</f>
        <v>0</v>
      </c>
      <c r="AB1240" s="138">
        <v>45590</v>
      </c>
    </row>
    <row r="1241" spans="1:28" ht="15.75" hidden="1" customHeight="1" x14ac:dyDescent="0.25">
      <c r="A1241" s="29">
        <v>45591</v>
      </c>
      <c r="B1241" s="25" t="s">
        <v>1554</v>
      </c>
      <c r="C1241" s="25"/>
      <c r="D1241" s="25" t="s">
        <v>46</v>
      </c>
      <c r="E1241" s="25" t="s">
        <v>384</v>
      </c>
      <c r="F1241" s="25">
        <v>1</v>
      </c>
      <c r="G1241" s="25" t="s">
        <v>48</v>
      </c>
      <c r="H1241" s="25">
        <v>250000</v>
      </c>
      <c r="I1241" s="4">
        <f t="shared" si="119"/>
        <v>250000</v>
      </c>
      <c r="J1241" s="31" t="s">
        <v>324</v>
      </c>
      <c r="K1241" s="117"/>
      <c r="L1241" s="107">
        <f t="shared" si="120"/>
        <v>250000</v>
      </c>
      <c r="M1241" s="107">
        <v>250000</v>
      </c>
      <c r="N1241" s="107"/>
      <c r="O1241" s="107">
        <f t="shared" si="115"/>
        <v>0</v>
      </c>
      <c r="P1241" s="107"/>
      <c r="Q1241" s="107"/>
      <c r="R1241" s="107">
        <f t="shared" si="116"/>
        <v>0</v>
      </c>
      <c r="S1241" s="107"/>
      <c r="T1241" s="107"/>
      <c r="U1241" s="107">
        <f t="shared" si="117"/>
        <v>0</v>
      </c>
      <c r="V1241" s="107"/>
      <c r="W1241" s="107"/>
      <c r="X1241" s="107">
        <f t="shared" si="118"/>
        <v>0</v>
      </c>
      <c r="Y1241" s="107"/>
      <c r="Z1241" s="107"/>
      <c r="AA1241" s="108">
        <f>C1241+I1241-L1241-O1241-U1241-X1241-R1241</f>
        <v>0</v>
      </c>
      <c r="AB1241" s="7">
        <v>45591</v>
      </c>
    </row>
    <row r="1242" spans="1:28" ht="15.75" hidden="1" customHeight="1" x14ac:dyDescent="0.25">
      <c r="A1242" s="29">
        <v>45591</v>
      </c>
      <c r="B1242" s="25" t="s">
        <v>311</v>
      </c>
      <c r="C1242" s="25"/>
      <c r="D1242" s="25" t="s">
        <v>46</v>
      </c>
      <c r="E1242" s="25" t="s">
        <v>135</v>
      </c>
      <c r="F1242" s="25">
        <v>2</v>
      </c>
      <c r="G1242" s="25" t="s">
        <v>48</v>
      </c>
      <c r="H1242" s="25">
        <v>150000</v>
      </c>
      <c r="I1242" s="4">
        <f t="shared" si="119"/>
        <v>300000</v>
      </c>
      <c r="J1242" s="31" t="s">
        <v>324</v>
      </c>
      <c r="K1242" s="117"/>
      <c r="L1242" s="107">
        <f t="shared" si="120"/>
        <v>300000</v>
      </c>
      <c r="M1242" s="107">
        <v>300000</v>
      </c>
      <c r="N1242" s="107"/>
      <c r="O1242" s="107">
        <f t="shared" si="115"/>
        <v>0</v>
      </c>
      <c r="P1242" s="107"/>
      <c r="Q1242" s="107"/>
      <c r="R1242" s="107">
        <f t="shared" si="116"/>
        <v>0</v>
      </c>
      <c r="S1242" s="107"/>
      <c r="T1242" s="107"/>
      <c r="U1242" s="107">
        <f t="shared" si="117"/>
        <v>0</v>
      </c>
      <c r="V1242" s="107"/>
      <c r="W1242" s="107"/>
      <c r="X1242" s="107">
        <f t="shared" si="118"/>
        <v>0</v>
      </c>
      <c r="Y1242" s="107"/>
      <c r="Z1242" s="107"/>
      <c r="AA1242" s="108">
        <f>C1242+I1242-L1242-O1242-U1242-X1242-R1242</f>
        <v>0</v>
      </c>
      <c r="AB1242" s="7">
        <v>45591</v>
      </c>
    </row>
    <row r="1243" spans="1:28" ht="15.75" hidden="1" customHeight="1" x14ac:dyDescent="0.25">
      <c r="A1243" s="29">
        <v>45591</v>
      </c>
      <c r="B1243" s="25" t="s">
        <v>311</v>
      </c>
      <c r="C1243" s="25"/>
      <c r="D1243" s="25" t="s">
        <v>46</v>
      </c>
      <c r="E1243" s="25" t="s">
        <v>150</v>
      </c>
      <c r="F1243" s="25">
        <v>10</v>
      </c>
      <c r="G1243" s="25" t="s">
        <v>77</v>
      </c>
      <c r="H1243" s="25">
        <v>50000</v>
      </c>
      <c r="I1243" s="4">
        <f t="shared" si="119"/>
        <v>500000</v>
      </c>
      <c r="J1243" s="31" t="s">
        <v>324</v>
      </c>
      <c r="K1243" s="117"/>
      <c r="L1243" s="107">
        <f t="shared" si="120"/>
        <v>500000</v>
      </c>
      <c r="M1243" s="107">
        <v>500000</v>
      </c>
      <c r="N1243" s="107"/>
      <c r="O1243" s="107">
        <f t="shared" si="115"/>
        <v>0</v>
      </c>
      <c r="P1243" s="107"/>
      <c r="Q1243" s="107"/>
      <c r="R1243" s="107">
        <f t="shared" si="116"/>
        <v>0</v>
      </c>
      <c r="S1243" s="107"/>
      <c r="T1243" s="107"/>
      <c r="U1243" s="107">
        <f t="shared" si="117"/>
        <v>0</v>
      </c>
      <c r="V1243" s="107"/>
      <c r="W1243" s="107"/>
      <c r="X1243" s="107">
        <f t="shared" si="118"/>
        <v>0</v>
      </c>
      <c r="Y1243" s="107"/>
      <c r="Z1243" s="107"/>
      <c r="AA1243" s="108">
        <f>C1243+I1243-L1243-O1243-U1243-X1243-R1243</f>
        <v>0</v>
      </c>
      <c r="AB1243" s="7">
        <v>45591</v>
      </c>
    </row>
    <row r="1244" spans="1:28" ht="15.75" hidden="1" customHeight="1" x14ac:dyDescent="0.25">
      <c r="A1244" s="29">
        <v>45591</v>
      </c>
      <c r="B1244" s="25" t="s">
        <v>311</v>
      </c>
      <c r="C1244" s="25"/>
      <c r="D1244" s="25" t="s">
        <v>46</v>
      </c>
      <c r="E1244" s="25" t="s">
        <v>512</v>
      </c>
      <c r="F1244" s="25">
        <v>1</v>
      </c>
      <c r="G1244" s="25" t="s">
        <v>27</v>
      </c>
      <c r="H1244" s="25">
        <v>460000</v>
      </c>
      <c r="I1244" s="4">
        <f t="shared" si="119"/>
        <v>460000</v>
      </c>
      <c r="J1244" s="31" t="s">
        <v>324</v>
      </c>
      <c r="K1244" s="117"/>
      <c r="L1244" s="107">
        <f t="shared" si="120"/>
        <v>460000</v>
      </c>
      <c r="M1244" s="107">
        <v>460000</v>
      </c>
      <c r="N1244" s="107"/>
      <c r="O1244" s="107">
        <f t="shared" si="115"/>
        <v>0</v>
      </c>
      <c r="P1244" s="107"/>
      <c r="Q1244" s="107"/>
      <c r="R1244" s="107">
        <f t="shared" si="116"/>
        <v>0</v>
      </c>
      <c r="S1244" s="107"/>
      <c r="T1244" s="107"/>
      <c r="U1244" s="107">
        <f t="shared" si="117"/>
        <v>0</v>
      </c>
      <c r="V1244" s="107"/>
      <c r="W1244" s="107"/>
      <c r="X1244" s="107">
        <f t="shared" si="118"/>
        <v>0</v>
      </c>
      <c r="Y1244" s="107"/>
      <c r="Z1244" s="107"/>
      <c r="AA1244" s="108">
        <f>C1244+I1244-L1244-O1244-U1244-X1244-R1244</f>
        <v>0</v>
      </c>
      <c r="AB1244" s="7">
        <v>45591</v>
      </c>
    </row>
    <row r="1245" spans="1:28" ht="15.75" hidden="1" customHeight="1" x14ac:dyDescent="0.25">
      <c r="A1245" s="29">
        <v>45591</v>
      </c>
      <c r="B1245" s="25" t="s">
        <v>1295</v>
      </c>
      <c r="C1245" s="25"/>
      <c r="D1245" s="25" t="s">
        <v>46</v>
      </c>
      <c r="E1245" s="25" t="s">
        <v>154</v>
      </c>
      <c r="F1245" s="25">
        <v>1250</v>
      </c>
      <c r="G1245" s="25" t="s">
        <v>34</v>
      </c>
      <c r="H1245" s="25">
        <v>1065</v>
      </c>
      <c r="I1245" s="4">
        <f t="shared" si="119"/>
        <v>1331250</v>
      </c>
      <c r="J1245" s="31" t="s">
        <v>324</v>
      </c>
      <c r="K1245" s="117"/>
      <c r="L1245" s="107">
        <f t="shared" si="120"/>
        <v>1331250</v>
      </c>
      <c r="M1245" s="107">
        <v>1331250</v>
      </c>
      <c r="N1245" s="107"/>
      <c r="O1245" s="107">
        <f t="shared" si="115"/>
        <v>0</v>
      </c>
      <c r="P1245" s="107"/>
      <c r="Q1245" s="107"/>
      <c r="R1245" s="107">
        <f t="shared" si="116"/>
        <v>0</v>
      </c>
      <c r="S1245" s="107"/>
      <c r="T1245" s="107"/>
      <c r="U1245" s="107">
        <f t="shared" si="117"/>
        <v>0</v>
      </c>
      <c r="V1245" s="107"/>
      <c r="W1245" s="107"/>
      <c r="X1245" s="107">
        <f t="shared" si="118"/>
        <v>0</v>
      </c>
      <c r="Y1245" s="107"/>
      <c r="Z1245" s="107"/>
      <c r="AA1245" s="108">
        <f>C1245+I1245-L1245-O1245-U1245-X1245-R1245</f>
        <v>0</v>
      </c>
      <c r="AB1245" s="7">
        <v>45593</v>
      </c>
    </row>
    <row r="1246" spans="1:28" ht="15.75" hidden="1" customHeight="1" x14ac:dyDescent="0.25">
      <c r="A1246" s="24">
        <v>45591</v>
      </c>
      <c r="B1246" s="25" t="s">
        <v>263</v>
      </c>
      <c r="C1246" s="25"/>
      <c r="D1246" s="25" t="s">
        <v>46</v>
      </c>
      <c r="E1246" s="25" t="s">
        <v>276</v>
      </c>
      <c r="F1246" s="25">
        <v>750</v>
      </c>
      <c r="G1246" s="25" t="s">
        <v>34</v>
      </c>
      <c r="H1246" s="25">
        <v>800</v>
      </c>
      <c r="I1246" s="4">
        <f t="shared" si="119"/>
        <v>600000</v>
      </c>
      <c r="J1246" s="31" t="s">
        <v>312</v>
      </c>
      <c r="K1246" s="11" t="s">
        <v>2040</v>
      </c>
      <c r="L1246" s="107">
        <f t="shared" si="120"/>
        <v>0</v>
      </c>
      <c r="M1246" s="107"/>
      <c r="N1246" s="107"/>
      <c r="O1246" s="107">
        <f t="shared" si="115"/>
        <v>600000</v>
      </c>
      <c r="P1246" s="107">
        <v>600000</v>
      </c>
      <c r="Q1246" s="107"/>
      <c r="R1246" s="107">
        <f t="shared" si="116"/>
        <v>0</v>
      </c>
      <c r="S1246" s="107"/>
      <c r="T1246" s="107"/>
      <c r="U1246" s="107">
        <f t="shared" si="117"/>
        <v>0</v>
      </c>
      <c r="V1246" s="107"/>
      <c r="W1246" s="107"/>
      <c r="X1246" s="107">
        <f t="shared" si="118"/>
        <v>0</v>
      </c>
      <c r="Y1246" s="107"/>
      <c r="Z1246" s="107"/>
      <c r="AA1246" s="108">
        <f>C1246+I1246-L1246-O1246-U1246-X1246-R1246</f>
        <v>0</v>
      </c>
      <c r="AB1246" s="7"/>
    </row>
    <row r="1247" spans="1:28" ht="15.75" hidden="1" customHeight="1" x14ac:dyDescent="0.25">
      <c r="A1247" s="24">
        <v>45591</v>
      </c>
      <c r="B1247" s="25" t="s">
        <v>29</v>
      </c>
      <c r="C1247" s="25"/>
      <c r="D1247" s="25" t="s">
        <v>46</v>
      </c>
      <c r="E1247" s="25" t="s">
        <v>363</v>
      </c>
      <c r="F1247" s="25">
        <v>1</v>
      </c>
      <c r="G1247" s="25" t="s">
        <v>48</v>
      </c>
      <c r="H1247" s="25">
        <v>230000</v>
      </c>
      <c r="I1247" s="4">
        <f t="shared" si="119"/>
        <v>230000</v>
      </c>
      <c r="J1247" s="26" t="s">
        <v>28</v>
      </c>
      <c r="K1247" s="117"/>
      <c r="L1247" s="107">
        <f t="shared" si="120"/>
        <v>0</v>
      </c>
      <c r="M1247" s="107"/>
      <c r="N1247" s="107"/>
      <c r="O1247" s="107">
        <f t="shared" si="115"/>
        <v>0</v>
      </c>
      <c r="P1247" s="107"/>
      <c r="Q1247" s="107"/>
      <c r="R1247" s="107">
        <f t="shared" si="116"/>
        <v>0</v>
      </c>
      <c r="S1247" s="107"/>
      <c r="T1247" s="107"/>
      <c r="U1247" s="107">
        <f t="shared" si="117"/>
        <v>0</v>
      </c>
      <c r="V1247" s="107"/>
      <c r="W1247" s="107"/>
      <c r="X1247" s="107">
        <f t="shared" si="118"/>
        <v>0</v>
      </c>
      <c r="Y1247" s="107"/>
      <c r="Z1247" s="107"/>
      <c r="AA1247" s="108">
        <f>C1247+I1247-L1247-O1247-U1247-X1247-R1247</f>
        <v>230000</v>
      </c>
      <c r="AB1247" s="7"/>
    </row>
    <row r="1248" spans="1:28" ht="15.75" hidden="1" customHeight="1" x14ac:dyDescent="0.25">
      <c r="A1248" s="24">
        <v>45591</v>
      </c>
      <c r="B1248" s="25" t="s">
        <v>382</v>
      </c>
      <c r="C1248" s="25"/>
      <c r="D1248" s="25" t="s">
        <v>46</v>
      </c>
      <c r="E1248" s="25" t="s">
        <v>298</v>
      </c>
      <c r="F1248" s="25">
        <v>5200</v>
      </c>
      <c r="G1248" s="25" t="s">
        <v>34</v>
      </c>
      <c r="H1248" s="25">
        <v>3700</v>
      </c>
      <c r="I1248" s="4">
        <f t="shared" si="119"/>
        <v>19240000</v>
      </c>
      <c r="J1248" s="26" t="s">
        <v>28</v>
      </c>
      <c r="K1248" s="117"/>
      <c r="L1248" s="107">
        <f t="shared" si="120"/>
        <v>0</v>
      </c>
      <c r="M1248" s="107"/>
      <c r="N1248" s="107"/>
      <c r="O1248" s="107">
        <f t="shared" si="115"/>
        <v>0</v>
      </c>
      <c r="P1248" s="107"/>
      <c r="Q1248" s="107"/>
      <c r="R1248" s="107">
        <f t="shared" si="116"/>
        <v>0</v>
      </c>
      <c r="S1248" s="107"/>
      <c r="T1248" s="107"/>
      <c r="U1248" s="107">
        <f t="shared" si="117"/>
        <v>0</v>
      </c>
      <c r="V1248" s="107"/>
      <c r="W1248" s="107"/>
      <c r="X1248" s="107">
        <f t="shared" si="118"/>
        <v>0</v>
      </c>
      <c r="Y1248" s="107"/>
      <c r="Z1248" s="107"/>
      <c r="AA1248" s="108">
        <f>C1248+I1248-L1248-O1248-U1248-X1248-R1248</f>
        <v>19240000</v>
      </c>
      <c r="AB1248" s="7"/>
    </row>
    <row r="1249" spans="1:28" ht="15.75" hidden="1" customHeight="1" x14ac:dyDescent="0.25">
      <c r="A1249" s="24">
        <v>45591</v>
      </c>
      <c r="B1249" s="25" t="s">
        <v>382</v>
      </c>
      <c r="C1249" s="25"/>
      <c r="D1249" s="25" t="s">
        <v>46</v>
      </c>
      <c r="E1249" s="25" t="s">
        <v>130</v>
      </c>
      <c r="F1249" s="25">
        <v>20</v>
      </c>
      <c r="G1249" s="25" t="s">
        <v>77</v>
      </c>
      <c r="H1249" s="25">
        <v>50000</v>
      </c>
      <c r="I1249" s="4">
        <f t="shared" si="119"/>
        <v>1000000</v>
      </c>
      <c r="J1249" s="26" t="s">
        <v>28</v>
      </c>
      <c r="K1249" s="117"/>
      <c r="L1249" s="107">
        <f t="shared" si="120"/>
        <v>0</v>
      </c>
      <c r="M1249" s="107"/>
      <c r="N1249" s="107"/>
      <c r="O1249" s="107">
        <f t="shared" si="115"/>
        <v>0</v>
      </c>
      <c r="P1249" s="107"/>
      <c r="Q1249" s="107"/>
      <c r="R1249" s="107">
        <f t="shared" si="116"/>
        <v>0</v>
      </c>
      <c r="S1249" s="107"/>
      <c r="T1249" s="107"/>
      <c r="U1249" s="107">
        <f t="shared" si="117"/>
        <v>0</v>
      </c>
      <c r="V1249" s="107"/>
      <c r="W1249" s="107"/>
      <c r="X1249" s="107">
        <f t="shared" si="118"/>
        <v>0</v>
      </c>
      <c r="Y1249" s="107"/>
      <c r="Z1249" s="107"/>
      <c r="AA1249" s="108">
        <f>C1249+I1249-L1249-O1249-U1249-X1249-R1249</f>
        <v>1000000</v>
      </c>
      <c r="AB1249" s="7"/>
    </row>
    <row r="1250" spans="1:28" ht="15.75" hidden="1" customHeight="1" x14ac:dyDescent="0.25">
      <c r="A1250" s="24">
        <v>45591</v>
      </c>
      <c r="B1250" s="25" t="s">
        <v>382</v>
      </c>
      <c r="C1250" s="25"/>
      <c r="D1250" s="25" t="s">
        <v>46</v>
      </c>
      <c r="E1250" s="25" t="s">
        <v>216</v>
      </c>
      <c r="F1250" s="25">
        <v>2</v>
      </c>
      <c r="G1250" s="25" t="s">
        <v>27</v>
      </c>
      <c r="H1250" s="25">
        <v>45000</v>
      </c>
      <c r="I1250" s="4">
        <f t="shared" si="119"/>
        <v>90000</v>
      </c>
      <c r="J1250" s="26" t="s">
        <v>28</v>
      </c>
      <c r="K1250" s="117"/>
      <c r="L1250" s="107">
        <f t="shared" si="120"/>
        <v>0</v>
      </c>
      <c r="M1250" s="107"/>
      <c r="N1250" s="107"/>
      <c r="O1250" s="107">
        <f t="shared" si="115"/>
        <v>0</v>
      </c>
      <c r="P1250" s="107"/>
      <c r="Q1250" s="107"/>
      <c r="R1250" s="107">
        <f t="shared" si="116"/>
        <v>0</v>
      </c>
      <c r="S1250" s="107"/>
      <c r="T1250" s="107"/>
      <c r="U1250" s="107">
        <f t="shared" si="117"/>
        <v>0</v>
      </c>
      <c r="V1250" s="107"/>
      <c r="W1250" s="107"/>
      <c r="X1250" s="107">
        <f t="shared" si="118"/>
        <v>0</v>
      </c>
      <c r="Y1250" s="107"/>
      <c r="Z1250" s="107"/>
      <c r="AA1250" s="108">
        <f>C1250+I1250-L1250-O1250-U1250-X1250-R1250</f>
        <v>90000</v>
      </c>
      <c r="AB1250" s="7"/>
    </row>
    <row r="1251" spans="1:28" ht="15.75" hidden="1" customHeight="1" x14ac:dyDescent="0.25">
      <c r="A1251" s="24">
        <v>45591</v>
      </c>
      <c r="B1251" s="25" t="s">
        <v>382</v>
      </c>
      <c r="C1251" s="25"/>
      <c r="D1251" s="25" t="s">
        <v>46</v>
      </c>
      <c r="E1251" s="25" t="s">
        <v>150</v>
      </c>
      <c r="F1251" s="25">
        <v>20</v>
      </c>
      <c r="G1251" s="25" t="s">
        <v>77</v>
      </c>
      <c r="H1251" s="25">
        <v>50000</v>
      </c>
      <c r="I1251" s="4">
        <f t="shared" si="119"/>
        <v>1000000</v>
      </c>
      <c r="J1251" s="26" t="s">
        <v>28</v>
      </c>
      <c r="K1251" s="117"/>
      <c r="L1251" s="107">
        <f t="shared" si="120"/>
        <v>0</v>
      </c>
      <c r="M1251" s="107"/>
      <c r="N1251" s="107"/>
      <c r="O1251" s="107">
        <f t="shared" si="115"/>
        <v>0</v>
      </c>
      <c r="P1251" s="107"/>
      <c r="Q1251" s="107"/>
      <c r="R1251" s="107">
        <f t="shared" si="116"/>
        <v>0</v>
      </c>
      <c r="S1251" s="107"/>
      <c r="T1251" s="107"/>
      <c r="U1251" s="107">
        <f t="shared" si="117"/>
        <v>0</v>
      </c>
      <c r="V1251" s="107"/>
      <c r="W1251" s="107"/>
      <c r="X1251" s="107">
        <f t="shared" si="118"/>
        <v>0</v>
      </c>
      <c r="Y1251" s="107"/>
      <c r="Z1251" s="107"/>
      <c r="AA1251" s="108">
        <f>C1251+I1251-L1251-O1251-U1251-X1251-R1251</f>
        <v>1000000</v>
      </c>
      <c r="AB1251" s="7"/>
    </row>
    <row r="1252" spans="1:28" ht="15.75" hidden="1" customHeight="1" x14ac:dyDescent="0.25">
      <c r="A1252" s="24">
        <v>45591</v>
      </c>
      <c r="B1252" s="25" t="s">
        <v>382</v>
      </c>
      <c r="C1252" s="25"/>
      <c r="D1252" s="25" t="s">
        <v>46</v>
      </c>
      <c r="E1252" s="25" t="s">
        <v>127</v>
      </c>
      <c r="F1252" s="25">
        <v>1</v>
      </c>
      <c r="G1252" s="25" t="s">
        <v>39</v>
      </c>
      <c r="H1252" s="25">
        <v>70000</v>
      </c>
      <c r="I1252" s="4">
        <f t="shared" si="119"/>
        <v>70000</v>
      </c>
      <c r="J1252" s="26" t="s">
        <v>28</v>
      </c>
      <c r="K1252" s="117"/>
      <c r="L1252" s="107">
        <f t="shared" si="120"/>
        <v>0</v>
      </c>
      <c r="M1252" s="107"/>
      <c r="N1252" s="107"/>
      <c r="O1252" s="107">
        <f t="shared" si="115"/>
        <v>0</v>
      </c>
      <c r="P1252" s="107"/>
      <c r="Q1252" s="107"/>
      <c r="R1252" s="107">
        <f t="shared" si="116"/>
        <v>0</v>
      </c>
      <c r="S1252" s="107"/>
      <c r="T1252" s="107"/>
      <c r="U1252" s="107">
        <f t="shared" si="117"/>
        <v>0</v>
      </c>
      <c r="V1252" s="107"/>
      <c r="W1252" s="107"/>
      <c r="X1252" s="107">
        <f t="shared" si="118"/>
        <v>0</v>
      </c>
      <c r="Y1252" s="107"/>
      <c r="Z1252" s="107"/>
      <c r="AA1252" s="108">
        <f>C1252+I1252-L1252-O1252-U1252-X1252-R1252</f>
        <v>70000</v>
      </c>
      <c r="AB1252" s="7"/>
    </row>
    <row r="1253" spans="1:28" ht="15.75" hidden="1" customHeight="1" x14ac:dyDescent="0.25">
      <c r="A1253" s="24">
        <v>45591</v>
      </c>
      <c r="B1253" s="25" t="s">
        <v>382</v>
      </c>
      <c r="C1253" s="25"/>
      <c r="D1253" s="25" t="s">
        <v>46</v>
      </c>
      <c r="E1253" s="25" t="s">
        <v>326</v>
      </c>
      <c r="F1253" s="25">
        <v>2.5</v>
      </c>
      <c r="G1253" s="25" t="s">
        <v>39</v>
      </c>
      <c r="H1253" s="25">
        <v>100000</v>
      </c>
      <c r="I1253" s="4">
        <f t="shared" si="119"/>
        <v>250000</v>
      </c>
      <c r="J1253" s="26" t="s">
        <v>28</v>
      </c>
      <c r="K1253" s="117"/>
      <c r="L1253" s="107">
        <f t="shared" si="120"/>
        <v>0</v>
      </c>
      <c r="M1253" s="107"/>
      <c r="N1253" s="107"/>
      <c r="O1253" s="107">
        <f t="shared" si="115"/>
        <v>0</v>
      </c>
      <c r="P1253" s="107"/>
      <c r="Q1253" s="107"/>
      <c r="R1253" s="107">
        <f t="shared" si="116"/>
        <v>0</v>
      </c>
      <c r="S1253" s="107"/>
      <c r="T1253" s="107"/>
      <c r="U1253" s="107">
        <f t="shared" si="117"/>
        <v>0</v>
      </c>
      <c r="V1253" s="107"/>
      <c r="W1253" s="107"/>
      <c r="X1253" s="107">
        <f t="shared" si="118"/>
        <v>0</v>
      </c>
      <c r="Y1253" s="107"/>
      <c r="Z1253" s="107"/>
      <c r="AA1253" s="108">
        <f>C1253+I1253-L1253-O1253-U1253-X1253-R1253</f>
        <v>250000</v>
      </c>
      <c r="AB1253" s="7"/>
    </row>
    <row r="1254" spans="1:28" ht="15.75" hidden="1" customHeight="1" x14ac:dyDescent="0.25">
      <c r="A1254" s="24">
        <v>45591</v>
      </c>
      <c r="B1254" s="25" t="s">
        <v>382</v>
      </c>
      <c r="C1254" s="25"/>
      <c r="D1254" s="25" t="s">
        <v>46</v>
      </c>
      <c r="E1254" s="25" t="s">
        <v>218</v>
      </c>
      <c r="F1254" s="25">
        <v>30</v>
      </c>
      <c r="G1254" s="25" t="s">
        <v>39</v>
      </c>
      <c r="H1254" s="25">
        <v>90000</v>
      </c>
      <c r="I1254" s="4">
        <f t="shared" si="119"/>
        <v>2700000</v>
      </c>
      <c r="J1254" s="26" t="s">
        <v>28</v>
      </c>
      <c r="K1254" s="117"/>
      <c r="L1254" s="107">
        <f t="shared" si="120"/>
        <v>0</v>
      </c>
      <c r="M1254" s="107"/>
      <c r="N1254" s="107"/>
      <c r="O1254" s="107">
        <f t="shared" si="115"/>
        <v>0</v>
      </c>
      <c r="P1254" s="107"/>
      <c r="Q1254" s="107"/>
      <c r="R1254" s="107">
        <f t="shared" si="116"/>
        <v>0</v>
      </c>
      <c r="S1254" s="107"/>
      <c r="T1254" s="107"/>
      <c r="U1254" s="107">
        <f t="shared" si="117"/>
        <v>0</v>
      </c>
      <c r="V1254" s="107"/>
      <c r="W1254" s="107"/>
      <c r="X1254" s="107">
        <f t="shared" si="118"/>
        <v>0</v>
      </c>
      <c r="Y1254" s="107"/>
      <c r="Z1254" s="107"/>
      <c r="AA1254" s="108">
        <f>C1254+I1254-L1254-O1254-U1254-X1254-R1254</f>
        <v>2700000</v>
      </c>
      <c r="AB1254" s="7"/>
    </row>
    <row r="1255" spans="1:28" ht="15.75" hidden="1" customHeight="1" x14ac:dyDescent="0.25">
      <c r="A1255" s="24">
        <v>45591</v>
      </c>
      <c r="B1255" s="25" t="s">
        <v>382</v>
      </c>
      <c r="C1255" s="25"/>
      <c r="D1255" s="25" t="s">
        <v>46</v>
      </c>
      <c r="E1255" s="25" t="s">
        <v>1585</v>
      </c>
      <c r="F1255" s="25">
        <v>60</v>
      </c>
      <c r="G1255" s="25" t="s">
        <v>39</v>
      </c>
      <c r="H1255" s="25">
        <v>90000</v>
      </c>
      <c r="I1255" s="4">
        <f t="shared" si="119"/>
        <v>5400000</v>
      </c>
      <c r="J1255" s="26" t="s">
        <v>28</v>
      </c>
      <c r="K1255" s="117"/>
      <c r="L1255" s="107">
        <f t="shared" si="120"/>
        <v>0</v>
      </c>
      <c r="M1255" s="107"/>
      <c r="N1255" s="107"/>
      <c r="O1255" s="107">
        <f t="shared" si="115"/>
        <v>0</v>
      </c>
      <c r="P1255" s="107"/>
      <c r="Q1255" s="107"/>
      <c r="R1255" s="107">
        <f t="shared" si="116"/>
        <v>0</v>
      </c>
      <c r="S1255" s="107"/>
      <c r="T1255" s="107"/>
      <c r="U1255" s="107">
        <f t="shared" si="117"/>
        <v>0</v>
      </c>
      <c r="V1255" s="107"/>
      <c r="W1255" s="107"/>
      <c r="X1255" s="107">
        <f t="shared" si="118"/>
        <v>0</v>
      </c>
      <c r="Y1255" s="107"/>
      <c r="Z1255" s="107"/>
      <c r="AA1255" s="108">
        <f>C1255+I1255-L1255-O1255-U1255-X1255-R1255</f>
        <v>5400000</v>
      </c>
      <c r="AB1255" s="7"/>
    </row>
    <row r="1256" spans="1:28" ht="15.75" hidden="1" customHeight="1" x14ac:dyDescent="0.25">
      <c r="A1256" s="24">
        <v>45591</v>
      </c>
      <c r="B1256" s="25" t="s">
        <v>382</v>
      </c>
      <c r="C1256" s="25"/>
      <c r="D1256" s="25" t="s">
        <v>46</v>
      </c>
      <c r="E1256" s="25" t="s">
        <v>217</v>
      </c>
      <c r="F1256" s="25">
        <v>10</v>
      </c>
      <c r="G1256" s="25" t="s">
        <v>39</v>
      </c>
      <c r="H1256" s="25">
        <v>90000</v>
      </c>
      <c r="I1256" s="4">
        <f t="shared" si="119"/>
        <v>900000</v>
      </c>
      <c r="J1256" s="26" t="s">
        <v>28</v>
      </c>
      <c r="K1256" s="117"/>
      <c r="L1256" s="107">
        <f t="shared" si="120"/>
        <v>0</v>
      </c>
      <c r="M1256" s="107"/>
      <c r="N1256" s="107"/>
      <c r="O1256" s="107">
        <f t="shared" si="115"/>
        <v>0</v>
      </c>
      <c r="P1256" s="107"/>
      <c r="Q1256" s="107"/>
      <c r="R1256" s="107">
        <f t="shared" si="116"/>
        <v>0</v>
      </c>
      <c r="S1256" s="107"/>
      <c r="T1256" s="107"/>
      <c r="U1256" s="107">
        <f t="shared" si="117"/>
        <v>0</v>
      </c>
      <c r="V1256" s="107"/>
      <c r="W1256" s="107"/>
      <c r="X1256" s="107">
        <f t="shared" si="118"/>
        <v>0</v>
      </c>
      <c r="Y1256" s="107"/>
      <c r="Z1256" s="107"/>
      <c r="AA1256" s="108">
        <f>C1256+I1256-L1256-O1256-U1256-X1256-R1256</f>
        <v>900000</v>
      </c>
      <c r="AB1256" s="7"/>
    </row>
    <row r="1257" spans="1:28" ht="15.75" hidden="1" customHeight="1" x14ac:dyDescent="0.25">
      <c r="A1257" s="24">
        <v>45591</v>
      </c>
      <c r="B1257" s="25" t="s">
        <v>595</v>
      </c>
      <c r="C1257" s="25"/>
      <c r="D1257" s="25" t="s">
        <v>52</v>
      </c>
      <c r="E1257" s="25" t="s">
        <v>358</v>
      </c>
      <c r="F1257" s="25">
        <v>21.2</v>
      </c>
      <c r="G1257" s="25" t="s">
        <v>39</v>
      </c>
      <c r="H1257" s="25">
        <v>46000</v>
      </c>
      <c r="I1257" s="4">
        <f t="shared" si="119"/>
        <v>975200</v>
      </c>
      <c r="J1257" s="26" t="s">
        <v>28</v>
      </c>
      <c r="K1257" s="117"/>
      <c r="L1257" s="107">
        <f t="shared" si="120"/>
        <v>0</v>
      </c>
      <c r="M1257" s="107"/>
      <c r="N1257" s="107"/>
      <c r="O1257" s="107">
        <f t="shared" si="115"/>
        <v>0</v>
      </c>
      <c r="P1257" s="107"/>
      <c r="Q1257" s="107"/>
      <c r="R1257" s="107">
        <f t="shared" si="116"/>
        <v>0</v>
      </c>
      <c r="S1257" s="107"/>
      <c r="T1257" s="107"/>
      <c r="U1257" s="107">
        <f t="shared" si="117"/>
        <v>0</v>
      </c>
      <c r="V1257" s="107"/>
      <c r="W1257" s="107"/>
      <c r="X1257" s="107">
        <f t="shared" si="118"/>
        <v>0</v>
      </c>
      <c r="Y1257" s="107"/>
      <c r="Z1257" s="107"/>
      <c r="AA1257" s="108">
        <f>C1257+I1257-L1257-O1257-U1257-X1257-R1257</f>
        <v>975200</v>
      </c>
      <c r="AB1257" s="7"/>
    </row>
    <row r="1258" spans="1:28" ht="15.75" hidden="1" customHeight="1" x14ac:dyDescent="0.25">
      <c r="A1258" s="29">
        <v>45591</v>
      </c>
      <c r="B1258" s="27" t="s">
        <v>310</v>
      </c>
      <c r="C1258" s="27"/>
      <c r="D1258" s="27" t="s">
        <v>46</v>
      </c>
      <c r="E1258" s="27" t="s">
        <v>238</v>
      </c>
      <c r="F1258" s="27">
        <v>1</v>
      </c>
      <c r="G1258" s="27" t="s">
        <v>39</v>
      </c>
      <c r="H1258" s="27">
        <v>300000</v>
      </c>
      <c r="I1258" s="19">
        <f t="shared" si="119"/>
        <v>300000</v>
      </c>
      <c r="J1258" s="32" t="s">
        <v>324</v>
      </c>
      <c r="K1258" s="142"/>
      <c r="L1258" s="136">
        <f t="shared" si="120"/>
        <v>0</v>
      </c>
      <c r="M1258" s="136"/>
      <c r="N1258" s="136"/>
      <c r="O1258" s="136">
        <f t="shared" si="115"/>
        <v>0</v>
      </c>
      <c r="P1258" s="136"/>
      <c r="Q1258" s="136"/>
      <c r="R1258" s="136">
        <f t="shared" si="116"/>
        <v>0</v>
      </c>
      <c r="S1258" s="136"/>
      <c r="T1258" s="136"/>
      <c r="U1258" s="136">
        <f t="shared" si="117"/>
        <v>300000</v>
      </c>
      <c r="V1258" s="136">
        <v>300000</v>
      </c>
      <c r="W1258" s="136"/>
      <c r="X1258" s="136">
        <f t="shared" si="118"/>
        <v>0</v>
      </c>
      <c r="Y1258" s="136"/>
      <c r="Z1258" s="136"/>
      <c r="AA1258" s="137">
        <f>C1258+I1258-L1258-O1258-U1258-X1258-R1258</f>
        <v>0</v>
      </c>
      <c r="AB1258" s="138">
        <v>45590</v>
      </c>
    </row>
    <row r="1259" spans="1:28" ht="15.75" hidden="1" customHeight="1" x14ac:dyDescent="0.25">
      <c r="A1259" s="29">
        <v>45591</v>
      </c>
      <c r="B1259" s="25" t="s">
        <v>310</v>
      </c>
      <c r="C1259" s="27"/>
      <c r="D1259" s="25" t="s">
        <v>46</v>
      </c>
      <c r="E1259" s="27" t="s">
        <v>53</v>
      </c>
      <c r="F1259" s="27">
        <v>2</v>
      </c>
      <c r="G1259" s="27" t="s">
        <v>23</v>
      </c>
      <c r="H1259" s="27">
        <v>400000</v>
      </c>
      <c r="I1259" s="4">
        <f t="shared" si="119"/>
        <v>800000</v>
      </c>
      <c r="J1259" s="31" t="s">
        <v>324</v>
      </c>
      <c r="K1259" s="117"/>
      <c r="L1259" s="107">
        <f t="shared" si="120"/>
        <v>0</v>
      </c>
      <c r="M1259" s="107"/>
      <c r="N1259" s="107"/>
      <c r="O1259" s="107">
        <f t="shared" si="115"/>
        <v>0</v>
      </c>
      <c r="P1259" s="107"/>
      <c r="Q1259" s="107"/>
      <c r="R1259" s="107">
        <f t="shared" si="116"/>
        <v>0</v>
      </c>
      <c r="S1259" s="107"/>
      <c r="T1259" s="107"/>
      <c r="U1259" s="107">
        <f t="shared" si="117"/>
        <v>800000</v>
      </c>
      <c r="V1259" s="107">
        <v>800000</v>
      </c>
      <c r="W1259" s="107"/>
      <c r="X1259" s="107">
        <f t="shared" si="118"/>
        <v>0</v>
      </c>
      <c r="Y1259" s="107"/>
      <c r="Z1259" s="107"/>
      <c r="AA1259" s="108">
        <f>C1259+I1259-L1259-O1259-U1259-X1259-R1259</f>
        <v>0</v>
      </c>
      <c r="AB1259" s="7">
        <v>45590</v>
      </c>
    </row>
    <row r="1260" spans="1:28" ht="15.75" hidden="1" customHeight="1" x14ac:dyDescent="0.25">
      <c r="A1260" s="29">
        <v>45591</v>
      </c>
      <c r="B1260" s="25" t="s">
        <v>310</v>
      </c>
      <c r="C1260" s="25"/>
      <c r="D1260" s="25" t="s">
        <v>46</v>
      </c>
      <c r="E1260" s="25" t="s">
        <v>284</v>
      </c>
      <c r="F1260" s="25">
        <v>4</v>
      </c>
      <c r="G1260" s="25" t="s">
        <v>34</v>
      </c>
      <c r="H1260" s="25">
        <v>75000</v>
      </c>
      <c r="I1260" s="4">
        <f t="shared" si="119"/>
        <v>300000</v>
      </c>
      <c r="J1260" s="31" t="s">
        <v>324</v>
      </c>
      <c r="K1260" s="117"/>
      <c r="L1260" s="107">
        <f t="shared" si="120"/>
        <v>0</v>
      </c>
      <c r="M1260" s="107"/>
      <c r="N1260" s="107"/>
      <c r="O1260" s="107">
        <f t="shared" si="115"/>
        <v>0</v>
      </c>
      <c r="P1260" s="107"/>
      <c r="Q1260" s="107"/>
      <c r="R1260" s="107">
        <f t="shared" si="116"/>
        <v>0</v>
      </c>
      <c r="S1260" s="107"/>
      <c r="T1260" s="107"/>
      <c r="U1260" s="107">
        <f t="shared" si="117"/>
        <v>300000</v>
      </c>
      <c r="V1260" s="107">
        <v>300000</v>
      </c>
      <c r="W1260" s="107"/>
      <c r="X1260" s="107">
        <f t="shared" si="118"/>
        <v>0</v>
      </c>
      <c r="Y1260" s="107"/>
      <c r="Z1260" s="107"/>
      <c r="AA1260" s="108">
        <f>C1260+I1260-L1260-O1260-U1260-X1260-R1260</f>
        <v>0</v>
      </c>
      <c r="AB1260" s="7">
        <v>45590</v>
      </c>
    </row>
    <row r="1261" spans="1:28" ht="15.75" hidden="1" customHeight="1" x14ac:dyDescent="0.25">
      <c r="A1261" s="24">
        <v>45591</v>
      </c>
      <c r="B1261" s="25" t="s">
        <v>226</v>
      </c>
      <c r="C1261" s="25"/>
      <c r="D1261" s="25" t="s">
        <v>52</v>
      </c>
      <c r="E1261" s="25" t="s">
        <v>64</v>
      </c>
      <c r="F1261" s="25">
        <v>100</v>
      </c>
      <c r="G1261" s="25" t="s">
        <v>39</v>
      </c>
      <c r="H1261" s="25">
        <v>60000</v>
      </c>
      <c r="I1261" s="4">
        <f t="shared" si="119"/>
        <v>6000000</v>
      </c>
      <c r="J1261" s="26" t="s">
        <v>28</v>
      </c>
      <c r="K1261" s="117"/>
      <c r="L1261" s="107">
        <f t="shared" si="120"/>
        <v>0</v>
      </c>
      <c r="M1261" s="107"/>
      <c r="N1261" s="107"/>
      <c r="O1261" s="107">
        <f t="shared" ref="O1261:O1315" si="121">P1261+Q1261</f>
        <v>0</v>
      </c>
      <c r="P1261" s="107"/>
      <c r="Q1261" s="107"/>
      <c r="R1261" s="107">
        <f t="shared" ref="R1261:R1297" si="122">S1261+T1261</f>
        <v>0</v>
      </c>
      <c r="S1261" s="107"/>
      <c r="T1261" s="107"/>
      <c r="U1261" s="107">
        <f t="shared" ref="U1261:U1297" si="123">V1261+W1261</f>
        <v>0</v>
      </c>
      <c r="V1261" s="107"/>
      <c r="W1261" s="107"/>
      <c r="X1261" s="107">
        <f t="shared" ref="X1261:X1315" si="124">Y1261+Z1261</f>
        <v>0</v>
      </c>
      <c r="Y1261" s="107"/>
      <c r="Z1261" s="107"/>
      <c r="AA1261" s="108">
        <f>C1261+I1261-L1261-O1261-U1261-X1261-R1261</f>
        <v>6000000</v>
      </c>
      <c r="AB1261" s="7"/>
    </row>
    <row r="1262" spans="1:28" ht="15.75" hidden="1" customHeight="1" x14ac:dyDescent="0.25">
      <c r="A1262" s="24">
        <v>45591</v>
      </c>
      <c r="B1262" s="25" t="s">
        <v>226</v>
      </c>
      <c r="C1262" s="25"/>
      <c r="D1262" s="25" t="s">
        <v>52</v>
      </c>
      <c r="E1262" s="25" t="s">
        <v>1517</v>
      </c>
      <c r="F1262" s="25">
        <v>4</v>
      </c>
      <c r="G1262" s="25" t="s">
        <v>27</v>
      </c>
      <c r="H1262" s="25">
        <v>850000</v>
      </c>
      <c r="I1262" s="4">
        <f t="shared" si="119"/>
        <v>3400000</v>
      </c>
      <c r="J1262" s="26" t="s">
        <v>28</v>
      </c>
      <c r="K1262" s="117"/>
      <c r="L1262" s="107">
        <f t="shared" si="120"/>
        <v>0</v>
      </c>
      <c r="M1262" s="107"/>
      <c r="N1262" s="107"/>
      <c r="O1262" s="107">
        <f t="shared" si="121"/>
        <v>0</v>
      </c>
      <c r="P1262" s="107"/>
      <c r="Q1262" s="107"/>
      <c r="R1262" s="107">
        <f t="shared" si="122"/>
        <v>0</v>
      </c>
      <c r="S1262" s="107"/>
      <c r="T1262" s="107"/>
      <c r="U1262" s="107">
        <f t="shared" si="123"/>
        <v>0</v>
      </c>
      <c r="V1262" s="107"/>
      <c r="W1262" s="107"/>
      <c r="X1262" s="107">
        <f t="shared" si="124"/>
        <v>0</v>
      </c>
      <c r="Y1262" s="107"/>
      <c r="Z1262" s="107"/>
      <c r="AA1262" s="108">
        <f>C1262+I1262-L1262-O1262-U1262-X1262-R1262</f>
        <v>3400000</v>
      </c>
      <c r="AB1262" s="7"/>
    </row>
    <row r="1263" spans="1:28" ht="15.75" hidden="1" customHeight="1" x14ac:dyDescent="0.25">
      <c r="A1263" s="29">
        <v>45591</v>
      </c>
      <c r="B1263" s="27" t="s">
        <v>844</v>
      </c>
      <c r="C1263" s="27"/>
      <c r="D1263" s="27" t="s">
        <v>46</v>
      </c>
      <c r="E1263" s="27" t="s">
        <v>189</v>
      </c>
      <c r="F1263" s="27">
        <v>2</v>
      </c>
      <c r="G1263" s="27" t="s">
        <v>23</v>
      </c>
      <c r="H1263" s="27">
        <v>400000</v>
      </c>
      <c r="I1263" s="19">
        <f t="shared" si="119"/>
        <v>800000</v>
      </c>
      <c r="J1263" s="32" t="s">
        <v>324</v>
      </c>
      <c r="K1263" s="142"/>
      <c r="L1263" s="136">
        <f t="shared" si="120"/>
        <v>800000</v>
      </c>
      <c r="M1263" s="136">
        <v>800000</v>
      </c>
      <c r="N1263" s="136"/>
      <c r="O1263" s="136">
        <f t="shared" si="121"/>
        <v>0</v>
      </c>
      <c r="P1263" s="136"/>
      <c r="Q1263" s="136"/>
      <c r="R1263" s="136">
        <f t="shared" si="122"/>
        <v>0</v>
      </c>
      <c r="S1263" s="136"/>
      <c r="T1263" s="136"/>
      <c r="U1263" s="136">
        <f t="shared" si="123"/>
        <v>0</v>
      </c>
      <c r="V1263" s="136"/>
      <c r="W1263" s="136"/>
      <c r="X1263" s="136">
        <f t="shared" si="124"/>
        <v>0</v>
      </c>
      <c r="Y1263" s="136"/>
      <c r="Z1263" s="136"/>
      <c r="AA1263" s="137">
        <f>C1263+I1263-L1263-O1263-U1263-X1263-R1263</f>
        <v>0</v>
      </c>
      <c r="AB1263" s="138">
        <v>45591</v>
      </c>
    </row>
    <row r="1264" spans="1:28" ht="15.75" hidden="1" customHeight="1" x14ac:dyDescent="0.25">
      <c r="A1264" s="24">
        <v>45591</v>
      </c>
      <c r="B1264" s="25" t="s">
        <v>1805</v>
      </c>
      <c r="C1264" s="25"/>
      <c r="D1264" s="25" t="s">
        <v>52</v>
      </c>
      <c r="E1264" s="25" t="s">
        <v>64</v>
      </c>
      <c r="F1264" s="25">
        <v>200</v>
      </c>
      <c r="G1264" s="25" t="s">
        <v>39</v>
      </c>
      <c r="H1264" s="25">
        <v>53000</v>
      </c>
      <c r="I1264" s="4">
        <f t="shared" si="119"/>
        <v>10600000</v>
      </c>
      <c r="J1264" s="31" t="s">
        <v>312</v>
      </c>
      <c r="K1264" s="117"/>
      <c r="L1264" s="107">
        <f t="shared" si="120"/>
        <v>0</v>
      </c>
      <c r="M1264" s="107"/>
      <c r="N1264" s="107"/>
      <c r="O1264" s="107">
        <f t="shared" si="121"/>
        <v>10600000</v>
      </c>
      <c r="P1264" s="107">
        <v>10600000</v>
      </c>
      <c r="Q1264" s="107"/>
      <c r="R1264" s="107">
        <f t="shared" si="122"/>
        <v>0</v>
      </c>
      <c r="S1264" s="107"/>
      <c r="T1264" s="107"/>
      <c r="U1264" s="107">
        <f t="shared" si="123"/>
        <v>0</v>
      </c>
      <c r="V1264" s="107"/>
      <c r="W1264" s="107"/>
      <c r="X1264" s="107">
        <f t="shared" si="124"/>
        <v>0</v>
      </c>
      <c r="Y1264" s="107"/>
      <c r="Z1264" s="107"/>
      <c r="AA1264" s="108">
        <f>C1264+I1264-L1264-O1264-U1264-X1264-R1264</f>
        <v>0</v>
      </c>
      <c r="AB1264" s="7">
        <v>45593</v>
      </c>
    </row>
    <row r="1265" spans="1:28" ht="15.75" hidden="1" customHeight="1" x14ac:dyDescent="0.25">
      <c r="A1265" s="29">
        <v>45591</v>
      </c>
      <c r="B1265" s="27" t="s">
        <v>536</v>
      </c>
      <c r="C1265" s="25"/>
      <c r="D1265" s="25" t="s">
        <v>46</v>
      </c>
      <c r="E1265" s="25" t="s">
        <v>192</v>
      </c>
      <c r="F1265" s="25">
        <v>300</v>
      </c>
      <c r="G1265" s="25" t="s">
        <v>34</v>
      </c>
      <c r="H1265" s="25">
        <v>2500</v>
      </c>
      <c r="I1265" s="4">
        <f t="shared" si="119"/>
        <v>750000</v>
      </c>
      <c r="J1265" s="31" t="s">
        <v>312</v>
      </c>
      <c r="K1265" s="117"/>
      <c r="L1265" s="107">
        <f t="shared" si="120"/>
        <v>0</v>
      </c>
      <c r="M1265" s="107"/>
      <c r="N1265" s="107"/>
      <c r="O1265" s="107">
        <f t="shared" si="121"/>
        <v>0</v>
      </c>
      <c r="P1265" s="107"/>
      <c r="Q1265" s="107"/>
      <c r="R1265" s="107">
        <f t="shared" si="122"/>
        <v>750000</v>
      </c>
      <c r="S1265" s="107">
        <v>750000</v>
      </c>
      <c r="T1265" s="107"/>
      <c r="U1265" s="107">
        <f t="shared" si="123"/>
        <v>0</v>
      </c>
      <c r="V1265" s="107"/>
      <c r="W1265" s="107"/>
      <c r="X1265" s="107">
        <f t="shared" si="124"/>
        <v>0</v>
      </c>
      <c r="Y1265" s="107"/>
      <c r="Z1265" s="107"/>
      <c r="AA1265" s="108">
        <f>C1265+I1265-L1265-O1265-U1265-X1265-R1265</f>
        <v>0</v>
      </c>
      <c r="AB1265" s="7">
        <v>45593</v>
      </c>
    </row>
    <row r="1266" spans="1:28" ht="16.5" hidden="1" customHeight="1" x14ac:dyDescent="0.25">
      <c r="A1266" s="84">
        <v>45591</v>
      </c>
      <c r="B1266" s="88" t="s">
        <v>536</v>
      </c>
      <c r="C1266" s="81"/>
      <c r="D1266" s="81" t="s">
        <v>46</v>
      </c>
      <c r="E1266" s="81" t="s">
        <v>534</v>
      </c>
      <c r="F1266" s="81">
        <v>125</v>
      </c>
      <c r="G1266" s="81" t="s">
        <v>34</v>
      </c>
      <c r="H1266" s="81">
        <v>3160</v>
      </c>
      <c r="I1266" s="4">
        <f t="shared" ref="I1266:I1315" si="125">F1266*H1266</f>
        <v>395000</v>
      </c>
      <c r="J1266" s="31" t="s">
        <v>312</v>
      </c>
      <c r="K1266" s="117"/>
      <c r="L1266" s="107">
        <f t="shared" si="120"/>
        <v>0</v>
      </c>
      <c r="M1266" s="107"/>
      <c r="N1266" s="107"/>
      <c r="O1266" s="107">
        <f t="shared" si="121"/>
        <v>0</v>
      </c>
      <c r="P1266" s="107"/>
      <c r="Q1266" s="107"/>
      <c r="R1266" s="107">
        <f t="shared" si="122"/>
        <v>395000</v>
      </c>
      <c r="S1266" s="107">
        <v>395000</v>
      </c>
      <c r="T1266" s="107"/>
      <c r="U1266" s="107">
        <f t="shared" si="123"/>
        <v>0</v>
      </c>
      <c r="V1266" s="107"/>
      <c r="W1266" s="107"/>
      <c r="X1266" s="107">
        <f t="shared" si="124"/>
        <v>0</v>
      </c>
      <c r="Y1266" s="107"/>
      <c r="Z1266" s="107"/>
      <c r="AA1266" s="108">
        <f>C1266+I1266-L1266-O1266-U1266-X1266-R1266</f>
        <v>0</v>
      </c>
      <c r="AB1266" s="7">
        <v>45593</v>
      </c>
    </row>
    <row r="1267" spans="1:28" ht="15.75" hidden="1" x14ac:dyDescent="0.25">
      <c r="A1267" s="29">
        <v>45593</v>
      </c>
      <c r="B1267" s="27" t="s">
        <v>1085</v>
      </c>
      <c r="C1267" s="27"/>
      <c r="D1267" s="27" t="s">
        <v>46</v>
      </c>
      <c r="E1267" s="27" t="s">
        <v>299</v>
      </c>
      <c r="F1267" s="27">
        <v>16</v>
      </c>
      <c r="G1267" s="27" t="s">
        <v>39</v>
      </c>
      <c r="H1267" s="27">
        <v>46000</v>
      </c>
      <c r="I1267" s="19">
        <f t="shared" si="125"/>
        <v>736000</v>
      </c>
      <c r="J1267" s="32" t="s">
        <v>324</v>
      </c>
      <c r="K1267" s="142"/>
      <c r="L1267" s="136">
        <f t="shared" si="120"/>
        <v>0</v>
      </c>
      <c r="M1267" s="136"/>
      <c r="N1267" s="136"/>
      <c r="O1267" s="136">
        <f t="shared" si="121"/>
        <v>0</v>
      </c>
      <c r="P1267" s="136"/>
      <c r="Q1267" s="136"/>
      <c r="R1267" s="136">
        <f t="shared" si="122"/>
        <v>0</v>
      </c>
      <c r="S1267" s="136"/>
      <c r="T1267" s="136"/>
      <c r="U1267" s="136">
        <f t="shared" si="123"/>
        <v>736000</v>
      </c>
      <c r="V1267" s="136">
        <v>736000</v>
      </c>
      <c r="W1267" s="136"/>
      <c r="X1267" s="136">
        <f t="shared" si="124"/>
        <v>0</v>
      </c>
      <c r="Y1267" s="136"/>
      <c r="Z1267" s="136"/>
      <c r="AA1267" s="137">
        <f>C1267+I1267-L1267-O1267-U1267-X1267-R1267</f>
        <v>0</v>
      </c>
      <c r="AB1267" s="138">
        <v>45593</v>
      </c>
    </row>
    <row r="1268" spans="1:28" ht="15.75" hidden="1" x14ac:dyDescent="0.25">
      <c r="A1268" s="29">
        <v>45593</v>
      </c>
      <c r="B1268" s="27" t="s">
        <v>1085</v>
      </c>
      <c r="C1268" s="25"/>
      <c r="D1268" s="27" t="s">
        <v>46</v>
      </c>
      <c r="E1268" s="25" t="s">
        <v>81</v>
      </c>
      <c r="F1268" s="25">
        <v>23.5</v>
      </c>
      <c r="G1268" s="25" t="s">
        <v>39</v>
      </c>
      <c r="H1268" s="25">
        <v>46000</v>
      </c>
      <c r="I1268" s="4">
        <f t="shared" si="125"/>
        <v>1081000</v>
      </c>
      <c r="J1268" s="31" t="s">
        <v>324</v>
      </c>
      <c r="K1268" s="117"/>
      <c r="L1268" s="107">
        <f t="shared" si="120"/>
        <v>0</v>
      </c>
      <c r="M1268" s="107"/>
      <c r="N1268" s="107"/>
      <c r="O1268" s="107">
        <f t="shared" si="121"/>
        <v>0</v>
      </c>
      <c r="P1268" s="107"/>
      <c r="Q1268" s="107"/>
      <c r="R1268" s="107">
        <f t="shared" si="122"/>
        <v>0</v>
      </c>
      <c r="S1268" s="107"/>
      <c r="T1268" s="107"/>
      <c r="U1268" s="107">
        <f t="shared" si="123"/>
        <v>1081000</v>
      </c>
      <c r="V1268" s="107">
        <v>1081000</v>
      </c>
      <c r="W1268" s="107"/>
      <c r="X1268" s="107">
        <f t="shared" si="124"/>
        <v>0</v>
      </c>
      <c r="Y1268" s="107"/>
      <c r="Z1268" s="107"/>
      <c r="AA1268" s="108">
        <f>C1268+I1268-L1268-O1268-U1268-X1268-R1268</f>
        <v>0</v>
      </c>
      <c r="AB1268" s="7">
        <v>45593</v>
      </c>
    </row>
    <row r="1269" spans="1:28" ht="15.75" hidden="1" x14ac:dyDescent="0.25">
      <c r="A1269" s="24">
        <v>45593</v>
      </c>
      <c r="B1269" s="25" t="s">
        <v>359</v>
      </c>
      <c r="C1269" s="25"/>
      <c r="D1269" s="25" t="s">
        <v>46</v>
      </c>
      <c r="E1269" s="25" t="s">
        <v>128</v>
      </c>
      <c r="F1269" s="25">
        <v>25</v>
      </c>
      <c r="G1269" s="25" t="s">
        <v>39</v>
      </c>
      <c r="H1269" s="25">
        <v>125000</v>
      </c>
      <c r="I1269" s="4">
        <f t="shared" si="125"/>
        <v>3125000</v>
      </c>
      <c r="J1269" s="26" t="s">
        <v>28</v>
      </c>
      <c r="K1269" s="117"/>
      <c r="L1269" s="107">
        <f t="shared" si="120"/>
        <v>0</v>
      </c>
      <c r="M1269" s="107"/>
      <c r="N1269" s="107"/>
      <c r="O1269" s="107">
        <f t="shared" si="121"/>
        <v>0</v>
      </c>
      <c r="P1269" s="107"/>
      <c r="Q1269" s="107"/>
      <c r="R1269" s="107">
        <f t="shared" si="122"/>
        <v>0</v>
      </c>
      <c r="S1269" s="107"/>
      <c r="T1269" s="107"/>
      <c r="U1269" s="107">
        <f t="shared" si="123"/>
        <v>0</v>
      </c>
      <c r="V1269" s="107"/>
      <c r="W1269" s="107"/>
      <c r="X1269" s="107">
        <f t="shared" si="124"/>
        <v>0</v>
      </c>
      <c r="Y1269" s="107"/>
      <c r="Z1269" s="107"/>
      <c r="AA1269" s="108">
        <f>C1269+I1269-L1269-O1269-U1269-X1269-R1269</f>
        <v>3125000</v>
      </c>
      <c r="AB1269" s="7"/>
    </row>
    <row r="1270" spans="1:28" ht="15.75" hidden="1" x14ac:dyDescent="0.25">
      <c r="A1270" s="29">
        <v>45593</v>
      </c>
      <c r="B1270" s="27" t="s">
        <v>697</v>
      </c>
      <c r="C1270" s="27"/>
      <c r="D1270" s="27" t="s">
        <v>52</v>
      </c>
      <c r="E1270" s="27" t="s">
        <v>982</v>
      </c>
      <c r="F1270" s="27">
        <v>7500</v>
      </c>
      <c r="G1270" s="27" t="s">
        <v>34</v>
      </c>
      <c r="H1270" s="27">
        <v>1207</v>
      </c>
      <c r="I1270" s="19">
        <f t="shared" si="125"/>
        <v>9052500</v>
      </c>
      <c r="J1270" s="32" t="s">
        <v>324</v>
      </c>
      <c r="K1270" s="142"/>
      <c r="L1270" s="136">
        <f t="shared" si="120"/>
        <v>9052500</v>
      </c>
      <c r="M1270" s="136">
        <v>9052500</v>
      </c>
      <c r="N1270" s="136"/>
      <c r="O1270" s="136">
        <f t="shared" si="121"/>
        <v>0</v>
      </c>
      <c r="P1270" s="136"/>
      <c r="Q1270" s="136"/>
      <c r="R1270" s="136">
        <f t="shared" si="122"/>
        <v>0</v>
      </c>
      <c r="S1270" s="136"/>
      <c r="T1270" s="136"/>
      <c r="U1270" s="136">
        <f t="shared" si="123"/>
        <v>0</v>
      </c>
      <c r="V1270" s="136"/>
      <c r="W1270" s="136"/>
      <c r="X1270" s="136">
        <f t="shared" si="124"/>
        <v>0</v>
      </c>
      <c r="Y1270" s="136"/>
      <c r="Z1270" s="136"/>
      <c r="AA1270" s="137">
        <f>C1270+I1270-L1270-O1270-U1270-X1270-R1270</f>
        <v>0</v>
      </c>
      <c r="AB1270" s="138">
        <v>45593</v>
      </c>
    </row>
    <row r="1271" spans="1:28" ht="15.75" hidden="1" x14ac:dyDescent="0.25">
      <c r="A1271" s="24">
        <v>45593</v>
      </c>
      <c r="B1271" s="25" t="s">
        <v>472</v>
      </c>
      <c r="C1271" s="25"/>
      <c r="D1271" s="25" t="s">
        <v>52</v>
      </c>
      <c r="E1271" s="25" t="s">
        <v>53</v>
      </c>
      <c r="F1271" s="25">
        <v>1</v>
      </c>
      <c r="G1271" s="25" t="s">
        <v>23</v>
      </c>
      <c r="H1271" s="25">
        <v>400000</v>
      </c>
      <c r="I1271" s="4">
        <f t="shared" si="125"/>
        <v>400000</v>
      </c>
      <c r="J1271" s="31" t="s">
        <v>312</v>
      </c>
      <c r="K1271" s="117"/>
      <c r="L1271" s="107">
        <f t="shared" si="120"/>
        <v>0</v>
      </c>
      <c r="M1271" s="107"/>
      <c r="N1271" s="107"/>
      <c r="O1271" s="107">
        <f t="shared" si="121"/>
        <v>400000</v>
      </c>
      <c r="P1271" s="107">
        <v>400000</v>
      </c>
      <c r="Q1271" s="107"/>
      <c r="R1271" s="107">
        <f t="shared" si="122"/>
        <v>0</v>
      </c>
      <c r="S1271" s="107"/>
      <c r="T1271" s="107"/>
      <c r="U1271" s="107">
        <f t="shared" si="123"/>
        <v>0</v>
      </c>
      <c r="V1271" s="107"/>
      <c r="W1271" s="107"/>
      <c r="X1271" s="107">
        <f t="shared" si="124"/>
        <v>0</v>
      </c>
      <c r="Y1271" s="107"/>
      <c r="Z1271" s="107"/>
      <c r="AA1271" s="108">
        <f>C1271+I1271-L1271-O1271-U1271-X1271-R1271</f>
        <v>0</v>
      </c>
      <c r="AB1271" s="7">
        <v>45596</v>
      </c>
    </row>
    <row r="1272" spans="1:28" ht="15.75" hidden="1" x14ac:dyDescent="0.25">
      <c r="A1272" s="29">
        <v>45593</v>
      </c>
      <c r="B1272" s="27" t="s">
        <v>565</v>
      </c>
      <c r="C1272" s="27"/>
      <c r="D1272" s="27" t="s">
        <v>46</v>
      </c>
      <c r="E1272" s="27" t="s">
        <v>348</v>
      </c>
      <c r="F1272" s="27">
        <v>600</v>
      </c>
      <c r="G1272" s="27" t="s">
        <v>34</v>
      </c>
      <c r="H1272" s="27">
        <v>1150</v>
      </c>
      <c r="I1272" s="19">
        <f t="shared" si="125"/>
        <v>690000</v>
      </c>
      <c r="J1272" s="32" t="s">
        <v>312</v>
      </c>
      <c r="K1272" s="142"/>
      <c r="L1272" s="136">
        <f t="shared" si="120"/>
        <v>0</v>
      </c>
      <c r="M1272" s="136"/>
      <c r="N1272" s="136"/>
      <c r="O1272" s="136">
        <f t="shared" si="121"/>
        <v>0</v>
      </c>
      <c r="P1272" s="136"/>
      <c r="Q1272" s="136"/>
      <c r="R1272" s="136">
        <f t="shared" si="122"/>
        <v>690000</v>
      </c>
      <c r="S1272" s="136">
        <v>690000</v>
      </c>
      <c r="T1272" s="136"/>
      <c r="U1272" s="136">
        <f t="shared" si="123"/>
        <v>0</v>
      </c>
      <c r="V1272" s="136"/>
      <c r="W1272" s="136"/>
      <c r="X1272" s="136">
        <f t="shared" si="124"/>
        <v>0</v>
      </c>
      <c r="Y1272" s="136"/>
      <c r="Z1272" s="136"/>
      <c r="AA1272" s="137">
        <f>C1272+I1272-L1272-O1272-U1272-X1272-R1272</f>
        <v>0</v>
      </c>
      <c r="AB1272" s="138">
        <v>45594</v>
      </c>
    </row>
    <row r="1273" spans="1:28" ht="15.75" hidden="1" x14ac:dyDescent="0.25">
      <c r="A1273" s="24">
        <v>45593</v>
      </c>
      <c r="B1273" s="25" t="s">
        <v>256</v>
      </c>
      <c r="C1273" s="25"/>
      <c r="D1273" s="25" t="s">
        <v>52</v>
      </c>
      <c r="E1273" s="25" t="s">
        <v>127</v>
      </c>
      <c r="F1273" s="25">
        <v>1</v>
      </c>
      <c r="G1273" s="25" t="s">
        <v>39</v>
      </c>
      <c r="H1273" s="25">
        <v>70000</v>
      </c>
      <c r="I1273" s="4">
        <f t="shared" si="125"/>
        <v>70000</v>
      </c>
      <c r="J1273" s="26" t="s">
        <v>28</v>
      </c>
      <c r="K1273" s="117"/>
      <c r="L1273" s="107">
        <f t="shared" si="120"/>
        <v>0</v>
      </c>
      <c r="M1273" s="107"/>
      <c r="N1273" s="107"/>
      <c r="O1273" s="107">
        <f t="shared" si="121"/>
        <v>0</v>
      </c>
      <c r="P1273" s="107"/>
      <c r="Q1273" s="107"/>
      <c r="R1273" s="107">
        <f t="shared" si="122"/>
        <v>0</v>
      </c>
      <c r="S1273" s="107"/>
      <c r="T1273" s="107"/>
      <c r="U1273" s="107">
        <f t="shared" si="123"/>
        <v>0</v>
      </c>
      <c r="V1273" s="107"/>
      <c r="W1273" s="107"/>
      <c r="X1273" s="107">
        <f t="shared" si="124"/>
        <v>0</v>
      </c>
      <c r="Y1273" s="107"/>
      <c r="Z1273" s="107"/>
      <c r="AA1273" s="108">
        <f>C1273+I1273-L1273-O1273-U1273-X1273-R1273</f>
        <v>70000</v>
      </c>
      <c r="AB1273" s="7"/>
    </row>
    <row r="1274" spans="1:28" ht="15.75" hidden="1" x14ac:dyDescent="0.25">
      <c r="A1274" s="24">
        <v>45593</v>
      </c>
      <c r="B1274" s="25" t="s">
        <v>256</v>
      </c>
      <c r="C1274" s="25"/>
      <c r="D1274" s="25" t="s">
        <v>52</v>
      </c>
      <c r="E1274" s="25" t="s">
        <v>249</v>
      </c>
      <c r="F1274" s="25">
        <v>1500</v>
      </c>
      <c r="G1274" s="25" t="s">
        <v>34</v>
      </c>
      <c r="H1274" s="25">
        <v>4000</v>
      </c>
      <c r="I1274" s="4">
        <f t="shared" si="125"/>
        <v>6000000</v>
      </c>
      <c r="J1274" s="26" t="s">
        <v>28</v>
      </c>
      <c r="K1274" s="117"/>
      <c r="L1274" s="107">
        <f t="shared" si="120"/>
        <v>0</v>
      </c>
      <c r="M1274" s="107"/>
      <c r="N1274" s="107"/>
      <c r="O1274" s="107">
        <f t="shared" si="121"/>
        <v>0</v>
      </c>
      <c r="P1274" s="107"/>
      <c r="Q1274" s="107"/>
      <c r="R1274" s="107">
        <f t="shared" si="122"/>
        <v>0</v>
      </c>
      <c r="S1274" s="107"/>
      <c r="T1274" s="107"/>
      <c r="U1274" s="107">
        <f t="shared" si="123"/>
        <v>0</v>
      </c>
      <c r="V1274" s="107"/>
      <c r="W1274" s="107"/>
      <c r="X1274" s="107">
        <f t="shared" si="124"/>
        <v>0</v>
      </c>
      <c r="Y1274" s="107"/>
      <c r="Z1274" s="107"/>
      <c r="AA1274" s="108">
        <f>C1274+I1274-L1274-O1274-U1274-X1274-R1274</f>
        <v>6000000</v>
      </c>
      <c r="AB1274" s="7"/>
    </row>
    <row r="1275" spans="1:28" ht="15.75" hidden="1" x14ac:dyDescent="0.25">
      <c r="A1275" s="29">
        <v>45593</v>
      </c>
      <c r="B1275" s="27" t="s">
        <v>499</v>
      </c>
      <c r="C1275" s="27"/>
      <c r="D1275" s="27" t="s">
        <v>52</v>
      </c>
      <c r="E1275" s="27" t="s">
        <v>348</v>
      </c>
      <c r="F1275" s="27">
        <v>400</v>
      </c>
      <c r="G1275" s="27" t="s">
        <v>34</v>
      </c>
      <c r="H1275" s="27">
        <v>1150</v>
      </c>
      <c r="I1275" s="19">
        <f t="shared" si="125"/>
        <v>460000</v>
      </c>
      <c r="J1275" s="32" t="s">
        <v>324</v>
      </c>
      <c r="K1275" s="142"/>
      <c r="L1275" s="136">
        <f t="shared" si="120"/>
        <v>0</v>
      </c>
      <c r="M1275" s="136"/>
      <c r="N1275" s="136"/>
      <c r="O1275" s="136">
        <f t="shared" si="121"/>
        <v>0</v>
      </c>
      <c r="P1275" s="136"/>
      <c r="Q1275" s="136"/>
      <c r="R1275" s="136">
        <f t="shared" si="122"/>
        <v>0</v>
      </c>
      <c r="S1275" s="136"/>
      <c r="T1275" s="136"/>
      <c r="U1275" s="136">
        <f t="shared" si="123"/>
        <v>460000</v>
      </c>
      <c r="V1275" s="136">
        <v>460000</v>
      </c>
      <c r="W1275" s="136"/>
      <c r="X1275" s="136">
        <f t="shared" si="124"/>
        <v>0</v>
      </c>
      <c r="Y1275" s="136"/>
      <c r="Z1275" s="136"/>
      <c r="AA1275" s="137">
        <f>C1275+I1275-L1275-O1275-U1275-X1275-R1275</f>
        <v>0</v>
      </c>
      <c r="AB1275" s="138">
        <v>45593</v>
      </c>
    </row>
    <row r="1276" spans="1:28" ht="15.75" hidden="1" x14ac:dyDescent="0.25">
      <c r="A1276" s="24">
        <v>45593</v>
      </c>
      <c r="B1276" s="25" t="s">
        <v>501</v>
      </c>
      <c r="C1276" s="25"/>
      <c r="D1276" s="25" t="s">
        <v>46</v>
      </c>
      <c r="E1276" s="25" t="s">
        <v>53</v>
      </c>
      <c r="F1276" s="25">
        <v>2</v>
      </c>
      <c r="G1276" s="25" t="s">
        <v>23</v>
      </c>
      <c r="H1276" s="25">
        <v>400000</v>
      </c>
      <c r="I1276" s="4">
        <f t="shared" si="125"/>
        <v>800000</v>
      </c>
      <c r="J1276" s="31" t="s">
        <v>324</v>
      </c>
      <c r="K1276" s="117"/>
      <c r="L1276" s="107">
        <f t="shared" si="120"/>
        <v>0</v>
      </c>
      <c r="M1276" s="107"/>
      <c r="N1276" s="107"/>
      <c r="O1276" s="107">
        <f t="shared" si="121"/>
        <v>0</v>
      </c>
      <c r="P1276" s="107"/>
      <c r="Q1276" s="107"/>
      <c r="R1276" s="107">
        <f t="shared" si="122"/>
        <v>0</v>
      </c>
      <c r="S1276" s="107"/>
      <c r="T1276" s="107"/>
      <c r="U1276" s="107">
        <f t="shared" si="123"/>
        <v>800000</v>
      </c>
      <c r="V1276" s="107">
        <v>800000</v>
      </c>
      <c r="W1276" s="107"/>
      <c r="X1276" s="107">
        <f t="shared" si="124"/>
        <v>0</v>
      </c>
      <c r="Y1276" s="107"/>
      <c r="Z1276" s="107"/>
      <c r="AA1276" s="108">
        <f>C1276+I1276-L1276-O1276-U1276-X1276-R1276</f>
        <v>0</v>
      </c>
      <c r="AB1276" s="7">
        <v>45590</v>
      </c>
    </row>
    <row r="1277" spans="1:28" ht="15.75" hidden="1" x14ac:dyDescent="0.25">
      <c r="A1277" s="24">
        <v>45593</v>
      </c>
      <c r="B1277" s="25" t="s">
        <v>263</v>
      </c>
      <c r="C1277" s="25"/>
      <c r="D1277" s="25" t="s">
        <v>46</v>
      </c>
      <c r="E1277" s="25" t="s">
        <v>276</v>
      </c>
      <c r="F1277" s="25">
        <v>4000</v>
      </c>
      <c r="G1277" s="25" t="s">
        <v>34</v>
      </c>
      <c r="H1277" s="25">
        <v>800</v>
      </c>
      <c r="I1277" s="4">
        <f t="shared" si="125"/>
        <v>3200000</v>
      </c>
      <c r="J1277" s="31" t="s">
        <v>49</v>
      </c>
      <c r="K1277" s="11" t="s">
        <v>2040</v>
      </c>
      <c r="L1277" s="107">
        <f t="shared" si="120"/>
        <v>0</v>
      </c>
      <c r="M1277" s="107"/>
      <c r="N1277" s="107"/>
      <c r="O1277" s="107">
        <f t="shared" si="121"/>
        <v>86041000</v>
      </c>
      <c r="P1277" s="107">
        <v>86041000</v>
      </c>
      <c r="Q1277" s="107"/>
      <c r="R1277" s="107">
        <f t="shared" si="122"/>
        <v>0</v>
      </c>
      <c r="S1277" s="107"/>
      <c r="T1277" s="107"/>
      <c r="U1277" s="107">
        <f t="shared" si="123"/>
        <v>0</v>
      </c>
      <c r="V1277" s="107"/>
      <c r="W1277" s="107"/>
      <c r="X1277" s="107">
        <f t="shared" si="124"/>
        <v>0</v>
      </c>
      <c r="Y1277" s="107"/>
      <c r="Z1277" s="107"/>
      <c r="AA1277" s="108">
        <f>C1277+I1277-L1277-O1277-U1277-X1277-R1277</f>
        <v>-82841000</v>
      </c>
      <c r="AB1277" s="7"/>
    </row>
    <row r="1278" spans="1:28" ht="15.75" hidden="1" x14ac:dyDescent="0.25">
      <c r="A1278" s="29">
        <v>45593</v>
      </c>
      <c r="B1278" s="27" t="s">
        <v>755</v>
      </c>
      <c r="C1278" s="27"/>
      <c r="D1278" s="27" t="s">
        <v>52</v>
      </c>
      <c r="E1278" s="27" t="s">
        <v>130</v>
      </c>
      <c r="F1278" s="27">
        <v>50</v>
      </c>
      <c r="G1278" s="27" t="s">
        <v>77</v>
      </c>
      <c r="H1278" s="27">
        <v>50000</v>
      </c>
      <c r="I1278" s="19">
        <f t="shared" si="125"/>
        <v>2500000</v>
      </c>
      <c r="J1278" s="32" t="s">
        <v>312</v>
      </c>
      <c r="K1278" s="142"/>
      <c r="L1278" s="136">
        <f t="shared" si="120"/>
        <v>0</v>
      </c>
      <c r="M1278" s="136"/>
      <c r="N1278" s="136"/>
      <c r="O1278" s="136">
        <f t="shared" si="121"/>
        <v>2500000</v>
      </c>
      <c r="P1278" s="136">
        <v>2500000</v>
      </c>
      <c r="Q1278" s="136"/>
      <c r="R1278" s="136">
        <f t="shared" si="122"/>
        <v>0</v>
      </c>
      <c r="S1278" s="136"/>
      <c r="T1278" s="136"/>
      <c r="U1278" s="136">
        <f t="shared" si="123"/>
        <v>0</v>
      </c>
      <c r="V1278" s="136"/>
      <c r="W1278" s="136"/>
      <c r="X1278" s="136">
        <f t="shared" si="124"/>
        <v>0</v>
      </c>
      <c r="Y1278" s="136"/>
      <c r="Z1278" s="136"/>
      <c r="AA1278" s="137">
        <f>C1278+I1278-L1278-O1278-U1278-X1278-R1278</f>
        <v>0</v>
      </c>
      <c r="AB1278" s="138">
        <v>45568</v>
      </c>
    </row>
    <row r="1279" spans="1:28" ht="15.75" hidden="1" x14ac:dyDescent="0.25">
      <c r="A1279" s="24">
        <v>45593</v>
      </c>
      <c r="B1279" s="25" t="s">
        <v>592</v>
      </c>
      <c r="C1279" s="25"/>
      <c r="D1279" s="25" t="s">
        <v>52</v>
      </c>
      <c r="E1279" s="25" t="s">
        <v>108</v>
      </c>
      <c r="F1279" s="25">
        <v>3000</v>
      </c>
      <c r="G1279" s="25" t="s">
        <v>34</v>
      </c>
      <c r="H1279" s="25">
        <v>2000</v>
      </c>
      <c r="I1279" s="4">
        <f t="shared" si="125"/>
        <v>6000000</v>
      </c>
      <c r="J1279" s="31" t="s">
        <v>312</v>
      </c>
      <c r="K1279" s="117"/>
      <c r="L1279" s="107">
        <f t="shared" si="120"/>
        <v>0</v>
      </c>
      <c r="M1279" s="107"/>
      <c r="N1279" s="107"/>
      <c r="O1279" s="107">
        <f t="shared" si="121"/>
        <v>6000000</v>
      </c>
      <c r="P1279" s="107">
        <v>6000000</v>
      </c>
      <c r="Q1279" s="107"/>
      <c r="R1279" s="107">
        <f t="shared" si="122"/>
        <v>0</v>
      </c>
      <c r="S1279" s="107"/>
      <c r="T1279" s="107"/>
      <c r="U1279" s="107">
        <f t="shared" si="123"/>
        <v>0</v>
      </c>
      <c r="V1279" s="107"/>
      <c r="W1279" s="107"/>
      <c r="X1279" s="107">
        <f t="shared" si="124"/>
        <v>0</v>
      </c>
      <c r="Y1279" s="107"/>
      <c r="Z1279" s="107"/>
      <c r="AA1279" s="108">
        <f>C1279+I1279-L1279-O1279-U1279-X1279-R1279</f>
        <v>0</v>
      </c>
      <c r="AB1279" s="7">
        <v>45596</v>
      </c>
    </row>
    <row r="1280" spans="1:28" ht="15.75" hidden="1" x14ac:dyDescent="0.25">
      <c r="A1280" s="29">
        <v>45593</v>
      </c>
      <c r="B1280" s="27" t="s">
        <v>452</v>
      </c>
      <c r="C1280" s="27"/>
      <c r="D1280" s="27" t="s">
        <v>46</v>
      </c>
      <c r="E1280" s="27" t="s">
        <v>112</v>
      </c>
      <c r="F1280" s="27">
        <v>8</v>
      </c>
      <c r="G1280" s="27" t="s">
        <v>48</v>
      </c>
      <c r="H1280" s="27">
        <v>300000</v>
      </c>
      <c r="I1280" s="19">
        <f t="shared" si="125"/>
        <v>2400000</v>
      </c>
      <c r="J1280" s="32" t="s">
        <v>312</v>
      </c>
      <c r="K1280" s="142"/>
      <c r="L1280" s="136">
        <f t="shared" si="120"/>
        <v>0</v>
      </c>
      <c r="M1280" s="136"/>
      <c r="N1280" s="136"/>
      <c r="O1280" s="136">
        <f t="shared" si="121"/>
        <v>2400000</v>
      </c>
      <c r="P1280" s="136">
        <v>2400000</v>
      </c>
      <c r="Q1280" s="136"/>
      <c r="R1280" s="136">
        <f t="shared" si="122"/>
        <v>0</v>
      </c>
      <c r="S1280" s="136"/>
      <c r="T1280" s="136"/>
      <c r="U1280" s="136">
        <f t="shared" si="123"/>
        <v>0</v>
      </c>
      <c r="V1280" s="136"/>
      <c r="W1280" s="136"/>
      <c r="X1280" s="136">
        <f t="shared" si="124"/>
        <v>0</v>
      </c>
      <c r="Y1280" s="136"/>
      <c r="Z1280" s="136"/>
      <c r="AA1280" s="137">
        <f>C1280+I1280-L1280-O1280-U1280-X1280-R1280</f>
        <v>0</v>
      </c>
      <c r="AB1280" s="138">
        <v>45594</v>
      </c>
    </row>
    <row r="1281" spans="1:28" ht="15.75" hidden="1" x14ac:dyDescent="0.25">
      <c r="A1281" s="24">
        <v>45593</v>
      </c>
      <c r="B1281" s="25" t="s">
        <v>452</v>
      </c>
      <c r="C1281" s="25"/>
      <c r="D1281" s="25" t="s">
        <v>46</v>
      </c>
      <c r="E1281" s="25" t="s">
        <v>299</v>
      </c>
      <c r="F1281" s="25">
        <v>98.8</v>
      </c>
      <c r="G1281" s="25" t="s">
        <v>39</v>
      </c>
      <c r="H1281" s="25">
        <v>47000</v>
      </c>
      <c r="I1281" s="4">
        <f t="shared" si="125"/>
        <v>4643600</v>
      </c>
      <c r="J1281" s="32" t="s">
        <v>312</v>
      </c>
      <c r="K1281" s="117"/>
      <c r="L1281" s="107">
        <f t="shared" si="120"/>
        <v>0</v>
      </c>
      <c r="M1281" s="107"/>
      <c r="N1281" s="107"/>
      <c r="O1281" s="107">
        <f t="shared" si="121"/>
        <v>4643600</v>
      </c>
      <c r="P1281" s="107">
        <v>2837000</v>
      </c>
      <c r="Q1281" s="107">
        <v>1806600</v>
      </c>
      <c r="R1281" s="107">
        <f t="shared" si="122"/>
        <v>0</v>
      </c>
      <c r="S1281" s="107"/>
      <c r="T1281" s="107"/>
      <c r="U1281" s="107">
        <f t="shared" si="123"/>
        <v>0</v>
      </c>
      <c r="V1281" s="107"/>
      <c r="W1281" s="107"/>
      <c r="X1281" s="107">
        <f t="shared" si="124"/>
        <v>0</v>
      </c>
      <c r="Y1281" s="107"/>
      <c r="Z1281" s="107"/>
      <c r="AA1281" s="108">
        <f>C1281+I1281-L1281-O1281-U1281-X1281-R1281</f>
        <v>0</v>
      </c>
      <c r="AB1281" s="7">
        <v>45596</v>
      </c>
    </row>
    <row r="1282" spans="1:28" ht="15.75" hidden="1" x14ac:dyDescent="0.25">
      <c r="A1282" s="24">
        <v>45593</v>
      </c>
      <c r="B1282" s="25" t="s">
        <v>452</v>
      </c>
      <c r="C1282" s="25"/>
      <c r="D1282" s="25" t="s">
        <v>46</v>
      </c>
      <c r="E1282" s="25" t="s">
        <v>81</v>
      </c>
      <c r="F1282" s="25">
        <v>46.7</v>
      </c>
      <c r="G1282" s="25" t="s">
        <v>39</v>
      </c>
      <c r="H1282" s="25">
        <v>47000</v>
      </c>
      <c r="I1282" s="4">
        <f t="shared" si="125"/>
        <v>2194900</v>
      </c>
      <c r="J1282" s="32" t="s">
        <v>312</v>
      </c>
      <c r="K1282" s="117"/>
      <c r="L1282" s="107">
        <f t="shared" si="120"/>
        <v>0</v>
      </c>
      <c r="M1282" s="107"/>
      <c r="N1282" s="107"/>
      <c r="O1282" s="107">
        <f t="shared" si="121"/>
        <v>2194900</v>
      </c>
      <c r="P1282" s="107"/>
      <c r="Q1282" s="107">
        <v>2194900</v>
      </c>
      <c r="R1282" s="107">
        <f t="shared" si="122"/>
        <v>0</v>
      </c>
      <c r="S1282" s="107"/>
      <c r="T1282" s="107"/>
      <c r="U1282" s="107">
        <f t="shared" si="123"/>
        <v>0</v>
      </c>
      <c r="V1282" s="107"/>
      <c r="W1282" s="107"/>
      <c r="X1282" s="107">
        <f t="shared" si="124"/>
        <v>0</v>
      </c>
      <c r="Y1282" s="107"/>
      <c r="Z1282" s="107"/>
      <c r="AA1282" s="108">
        <f>C1282+I1282-L1282-O1282-U1282-X1282-R1282</f>
        <v>0</v>
      </c>
      <c r="AB1282" s="7">
        <v>45596</v>
      </c>
    </row>
    <row r="1283" spans="1:28" ht="15.75" hidden="1" x14ac:dyDescent="0.25">
      <c r="A1283" s="29">
        <v>45593</v>
      </c>
      <c r="B1283" s="27" t="s">
        <v>1388</v>
      </c>
      <c r="C1283" s="27"/>
      <c r="D1283" s="27" t="s">
        <v>46</v>
      </c>
      <c r="E1283" s="27" t="s">
        <v>135</v>
      </c>
      <c r="F1283" s="27">
        <v>1</v>
      </c>
      <c r="G1283" s="27" t="s">
        <v>48</v>
      </c>
      <c r="H1283" s="27">
        <v>150000</v>
      </c>
      <c r="I1283" s="19">
        <f t="shared" si="125"/>
        <v>150000</v>
      </c>
      <c r="J1283" s="32" t="s">
        <v>324</v>
      </c>
      <c r="K1283" s="142"/>
      <c r="L1283" s="136">
        <f t="shared" si="120"/>
        <v>150000</v>
      </c>
      <c r="M1283" s="136">
        <v>150000</v>
      </c>
      <c r="N1283" s="136"/>
      <c r="O1283" s="136">
        <f t="shared" si="121"/>
        <v>0</v>
      </c>
      <c r="P1283" s="136"/>
      <c r="Q1283" s="136"/>
      <c r="R1283" s="136">
        <f t="shared" si="122"/>
        <v>0</v>
      </c>
      <c r="S1283" s="136"/>
      <c r="T1283" s="136"/>
      <c r="U1283" s="136">
        <f t="shared" si="123"/>
        <v>0</v>
      </c>
      <c r="V1283" s="136"/>
      <c r="W1283" s="136"/>
      <c r="X1283" s="136">
        <f t="shared" si="124"/>
        <v>0</v>
      </c>
      <c r="Y1283" s="136"/>
      <c r="Z1283" s="136"/>
      <c r="AA1283" s="137">
        <f>C1283+I1283-L1283-O1283-U1283-X1283-R1283</f>
        <v>0</v>
      </c>
      <c r="AB1283" s="138">
        <v>45593</v>
      </c>
    </row>
    <row r="1284" spans="1:28" ht="15.75" hidden="1" x14ac:dyDescent="0.25">
      <c r="A1284" s="24">
        <v>45593</v>
      </c>
      <c r="B1284" s="25" t="s">
        <v>134</v>
      </c>
      <c r="C1284" s="25"/>
      <c r="D1284" s="25" t="s">
        <v>46</v>
      </c>
      <c r="E1284" s="25" t="s">
        <v>42</v>
      </c>
      <c r="F1284" s="25">
        <v>700</v>
      </c>
      <c r="G1284" s="25" t="s">
        <v>34</v>
      </c>
      <c r="H1284" s="25">
        <v>4500</v>
      </c>
      <c r="I1284" s="4">
        <f t="shared" si="125"/>
        <v>3150000</v>
      </c>
      <c r="J1284" s="26" t="s">
        <v>28</v>
      </c>
      <c r="K1284" s="11" t="s">
        <v>2086</v>
      </c>
      <c r="L1284" s="107">
        <f t="shared" si="120"/>
        <v>0</v>
      </c>
      <c r="M1284" s="107"/>
      <c r="N1284" s="107"/>
      <c r="O1284" s="107">
        <f t="shared" si="121"/>
        <v>0</v>
      </c>
      <c r="P1284" s="107"/>
      <c r="Q1284" s="107"/>
      <c r="R1284" s="107">
        <f t="shared" si="122"/>
        <v>0</v>
      </c>
      <c r="S1284" s="107"/>
      <c r="T1284" s="107"/>
      <c r="U1284" s="107">
        <f t="shared" si="123"/>
        <v>0</v>
      </c>
      <c r="V1284" s="107"/>
      <c r="W1284" s="107"/>
      <c r="X1284" s="107">
        <f t="shared" si="124"/>
        <v>0</v>
      </c>
      <c r="Y1284" s="107"/>
      <c r="Z1284" s="107"/>
      <c r="AA1284" s="108">
        <f>C1284+I1284-L1284-O1284-U1284-X1284-R1284</f>
        <v>3150000</v>
      </c>
      <c r="AB1284" s="7"/>
    </row>
    <row r="1285" spans="1:28" ht="15.75" hidden="1" x14ac:dyDescent="0.25">
      <c r="A1285" s="24">
        <v>45593</v>
      </c>
      <c r="B1285" s="25" t="s">
        <v>134</v>
      </c>
      <c r="C1285" s="25"/>
      <c r="D1285" s="25" t="s">
        <v>46</v>
      </c>
      <c r="E1285" s="25" t="s">
        <v>225</v>
      </c>
      <c r="F1285" s="25">
        <v>200</v>
      </c>
      <c r="G1285" s="25" t="s">
        <v>34</v>
      </c>
      <c r="H1285" s="25">
        <v>2720</v>
      </c>
      <c r="I1285" s="4">
        <f t="shared" si="125"/>
        <v>544000</v>
      </c>
      <c r="J1285" s="26" t="s">
        <v>28</v>
      </c>
      <c r="K1285" s="11" t="s">
        <v>2086</v>
      </c>
      <c r="L1285" s="107">
        <f t="shared" si="120"/>
        <v>0</v>
      </c>
      <c r="M1285" s="107"/>
      <c r="N1285" s="107"/>
      <c r="O1285" s="107">
        <f t="shared" si="121"/>
        <v>0</v>
      </c>
      <c r="P1285" s="107"/>
      <c r="Q1285" s="107"/>
      <c r="R1285" s="107">
        <f t="shared" si="122"/>
        <v>0</v>
      </c>
      <c r="S1285" s="107"/>
      <c r="T1285" s="107"/>
      <c r="U1285" s="107">
        <f t="shared" si="123"/>
        <v>0</v>
      </c>
      <c r="V1285" s="107"/>
      <c r="W1285" s="107"/>
      <c r="X1285" s="107">
        <f t="shared" si="124"/>
        <v>0</v>
      </c>
      <c r="Y1285" s="107"/>
      <c r="Z1285" s="107"/>
      <c r="AA1285" s="108">
        <f>C1285+I1285-L1285-O1285-U1285-X1285-R1285</f>
        <v>544000</v>
      </c>
      <c r="AB1285" s="7"/>
    </row>
    <row r="1286" spans="1:28" ht="15.75" hidden="1" x14ac:dyDescent="0.25">
      <c r="A1286" s="24">
        <v>45593</v>
      </c>
      <c r="B1286" s="25" t="s">
        <v>134</v>
      </c>
      <c r="C1286" s="25"/>
      <c r="D1286" s="25" t="s">
        <v>46</v>
      </c>
      <c r="E1286" s="25" t="s">
        <v>204</v>
      </c>
      <c r="F1286" s="25">
        <v>1000</v>
      </c>
      <c r="G1286" s="25" t="s">
        <v>34</v>
      </c>
      <c r="H1286" s="25">
        <v>1170</v>
      </c>
      <c r="I1286" s="4">
        <f t="shared" si="125"/>
        <v>1170000</v>
      </c>
      <c r="J1286" s="26" t="s">
        <v>28</v>
      </c>
      <c r="K1286" s="11" t="s">
        <v>2086</v>
      </c>
      <c r="L1286" s="107">
        <f t="shared" ref="L1286:L1315" si="126">M1286+N1286</f>
        <v>0</v>
      </c>
      <c r="M1286" s="107"/>
      <c r="N1286" s="107"/>
      <c r="O1286" s="107">
        <f t="shared" si="121"/>
        <v>0</v>
      </c>
      <c r="P1286" s="107"/>
      <c r="Q1286" s="107"/>
      <c r="R1286" s="107">
        <f t="shared" si="122"/>
        <v>0</v>
      </c>
      <c r="S1286" s="107"/>
      <c r="T1286" s="107"/>
      <c r="U1286" s="107">
        <f t="shared" si="123"/>
        <v>0</v>
      </c>
      <c r="V1286" s="107"/>
      <c r="W1286" s="107"/>
      <c r="X1286" s="107">
        <f t="shared" si="124"/>
        <v>0</v>
      </c>
      <c r="Y1286" s="107"/>
      <c r="Z1286" s="107"/>
      <c r="AA1286" s="108">
        <f>C1286+I1286-L1286-O1286-U1286-X1286-R1286</f>
        <v>1170000</v>
      </c>
      <c r="AB1286" s="7"/>
    </row>
    <row r="1287" spans="1:28" ht="15.75" hidden="1" x14ac:dyDescent="0.25">
      <c r="A1287" s="24">
        <v>45593</v>
      </c>
      <c r="B1287" s="25" t="s">
        <v>134</v>
      </c>
      <c r="C1287" s="25"/>
      <c r="D1287" s="25" t="s">
        <v>46</v>
      </c>
      <c r="E1287" s="25" t="s">
        <v>44</v>
      </c>
      <c r="F1287" s="25">
        <v>500</v>
      </c>
      <c r="G1287" s="25" t="s">
        <v>34</v>
      </c>
      <c r="H1287" s="25">
        <v>910</v>
      </c>
      <c r="I1287" s="4">
        <f t="shared" si="125"/>
        <v>455000</v>
      </c>
      <c r="J1287" s="26" t="s">
        <v>28</v>
      </c>
      <c r="K1287" s="11" t="s">
        <v>2086</v>
      </c>
      <c r="L1287" s="107">
        <f t="shared" si="126"/>
        <v>0</v>
      </c>
      <c r="M1287" s="107"/>
      <c r="N1287" s="107"/>
      <c r="O1287" s="107">
        <f t="shared" si="121"/>
        <v>0</v>
      </c>
      <c r="P1287" s="107"/>
      <c r="Q1287" s="107"/>
      <c r="R1287" s="107">
        <f t="shared" si="122"/>
        <v>0</v>
      </c>
      <c r="S1287" s="107"/>
      <c r="T1287" s="107"/>
      <c r="U1287" s="107">
        <f t="shared" si="123"/>
        <v>0</v>
      </c>
      <c r="V1287" s="107"/>
      <c r="W1287" s="107"/>
      <c r="X1287" s="107">
        <f t="shared" si="124"/>
        <v>0</v>
      </c>
      <c r="Y1287" s="107"/>
      <c r="Z1287" s="107"/>
      <c r="AA1287" s="108">
        <f>C1287+I1287-L1287-O1287-U1287-X1287-R1287</f>
        <v>455000</v>
      </c>
      <c r="AB1287" s="7"/>
    </row>
    <row r="1288" spans="1:28" ht="15.75" hidden="1" x14ac:dyDescent="0.25">
      <c r="A1288" s="24">
        <v>45593</v>
      </c>
      <c r="B1288" s="25" t="s">
        <v>304</v>
      </c>
      <c r="C1288" s="25"/>
      <c r="D1288" s="25" t="s">
        <v>46</v>
      </c>
      <c r="E1288" s="25" t="s">
        <v>64</v>
      </c>
      <c r="F1288" s="25">
        <v>200</v>
      </c>
      <c r="G1288" s="25" t="s">
        <v>39</v>
      </c>
      <c r="H1288" s="25">
        <v>60000</v>
      </c>
      <c r="I1288" s="4">
        <f t="shared" si="125"/>
        <v>12000000</v>
      </c>
      <c r="J1288" s="26" t="s">
        <v>28</v>
      </c>
      <c r="K1288" s="117"/>
      <c r="L1288" s="107">
        <f t="shared" si="126"/>
        <v>0</v>
      </c>
      <c r="M1288" s="107"/>
      <c r="N1288" s="107"/>
      <c r="O1288" s="107">
        <f t="shared" si="121"/>
        <v>0</v>
      </c>
      <c r="P1288" s="107"/>
      <c r="Q1288" s="107"/>
      <c r="R1288" s="107">
        <f t="shared" si="122"/>
        <v>0</v>
      </c>
      <c r="S1288" s="107"/>
      <c r="T1288" s="107"/>
      <c r="U1288" s="107">
        <f t="shared" si="123"/>
        <v>0</v>
      </c>
      <c r="V1288" s="107"/>
      <c r="W1288" s="107"/>
      <c r="X1288" s="107">
        <f t="shared" si="124"/>
        <v>0</v>
      </c>
      <c r="Y1288" s="107"/>
      <c r="Z1288" s="107"/>
      <c r="AA1288" s="108">
        <f>C1288+I1288-L1288-O1288-U1288-X1288-R1288</f>
        <v>12000000</v>
      </c>
      <c r="AB1288" s="7"/>
    </row>
    <row r="1289" spans="1:28" ht="15.75" hidden="1" x14ac:dyDescent="0.25">
      <c r="A1289" s="29">
        <v>45593</v>
      </c>
      <c r="B1289" s="27" t="s">
        <v>480</v>
      </c>
      <c r="C1289" s="27"/>
      <c r="D1289" s="27" t="s">
        <v>52</v>
      </c>
      <c r="E1289" s="27" t="s">
        <v>384</v>
      </c>
      <c r="F1289" s="27">
        <v>1</v>
      </c>
      <c r="G1289" s="27" t="s">
        <v>48</v>
      </c>
      <c r="H1289" s="27">
        <v>250000</v>
      </c>
      <c r="I1289" s="19">
        <f t="shared" si="125"/>
        <v>250000</v>
      </c>
      <c r="J1289" s="32" t="s">
        <v>312</v>
      </c>
      <c r="K1289" s="142"/>
      <c r="L1289" s="136">
        <f t="shared" si="126"/>
        <v>0</v>
      </c>
      <c r="M1289" s="136"/>
      <c r="N1289" s="136"/>
      <c r="O1289" s="136">
        <f t="shared" si="121"/>
        <v>0</v>
      </c>
      <c r="P1289" s="136"/>
      <c r="Q1289" s="136"/>
      <c r="R1289" s="136">
        <f t="shared" si="122"/>
        <v>0</v>
      </c>
      <c r="S1289" s="136"/>
      <c r="T1289" s="136"/>
      <c r="U1289" s="136">
        <f t="shared" si="123"/>
        <v>0</v>
      </c>
      <c r="V1289" s="136"/>
      <c r="W1289" s="136"/>
      <c r="X1289" s="136">
        <f t="shared" si="124"/>
        <v>250000</v>
      </c>
      <c r="Y1289" s="136">
        <v>250000</v>
      </c>
      <c r="Z1289" s="136"/>
      <c r="AA1289" s="137">
        <f>C1289+I1289-L1289-O1289-U1289-X1289-R1289</f>
        <v>0</v>
      </c>
      <c r="AB1289" s="138">
        <v>45593</v>
      </c>
    </row>
    <row r="1290" spans="1:28" ht="15.75" hidden="1" x14ac:dyDescent="0.25">
      <c r="A1290" s="24">
        <v>45593</v>
      </c>
      <c r="B1290" s="25" t="s">
        <v>307</v>
      </c>
      <c r="C1290" s="25"/>
      <c r="D1290" s="25" t="s">
        <v>46</v>
      </c>
      <c r="E1290" s="25" t="s">
        <v>58</v>
      </c>
      <c r="F1290" s="25">
        <v>1000</v>
      </c>
      <c r="G1290" s="25" t="s">
        <v>34</v>
      </c>
      <c r="H1290" s="25">
        <v>2000</v>
      </c>
      <c r="I1290" s="4">
        <f t="shared" si="125"/>
        <v>2000000</v>
      </c>
      <c r="J1290" s="38" t="s">
        <v>78</v>
      </c>
      <c r="K1290" s="117"/>
      <c r="L1290" s="107">
        <f t="shared" si="126"/>
        <v>1000000</v>
      </c>
      <c r="M1290" s="107">
        <v>1000000</v>
      </c>
      <c r="N1290" s="107"/>
      <c r="O1290" s="107">
        <f t="shared" si="121"/>
        <v>0</v>
      </c>
      <c r="P1290" s="107"/>
      <c r="Q1290" s="107"/>
      <c r="R1290" s="107">
        <f t="shared" si="122"/>
        <v>502500</v>
      </c>
      <c r="S1290" s="107"/>
      <c r="T1290" s="107">
        <v>502500</v>
      </c>
      <c r="U1290" s="107">
        <f t="shared" si="123"/>
        <v>0</v>
      </c>
      <c r="V1290" s="107"/>
      <c r="W1290" s="107"/>
      <c r="X1290" s="107">
        <f t="shared" si="124"/>
        <v>0</v>
      </c>
      <c r="Y1290" s="107"/>
      <c r="Z1290" s="107"/>
      <c r="AA1290" s="108">
        <f>C1290+I1290-L1290-O1290-U1290-X1290-R1290</f>
        <v>497500</v>
      </c>
      <c r="AB1290" s="7">
        <v>45595</v>
      </c>
    </row>
    <row r="1291" spans="1:28" ht="15.75" hidden="1" x14ac:dyDescent="0.25">
      <c r="A1291" s="29">
        <v>45593</v>
      </c>
      <c r="B1291" s="27" t="s">
        <v>226</v>
      </c>
      <c r="C1291" s="27"/>
      <c r="D1291" s="27" t="s">
        <v>46</v>
      </c>
      <c r="E1291" s="27" t="s">
        <v>108</v>
      </c>
      <c r="F1291" s="27">
        <v>600</v>
      </c>
      <c r="G1291" s="27" t="s">
        <v>34</v>
      </c>
      <c r="H1291" s="27">
        <v>2000</v>
      </c>
      <c r="I1291" s="19">
        <f t="shared" si="125"/>
        <v>1200000</v>
      </c>
      <c r="J1291" s="32" t="s">
        <v>324</v>
      </c>
      <c r="K1291" s="142"/>
      <c r="L1291" s="136">
        <f t="shared" si="126"/>
        <v>1200000</v>
      </c>
      <c r="M1291" s="136">
        <v>1200000</v>
      </c>
      <c r="N1291" s="136"/>
      <c r="O1291" s="136">
        <f t="shared" si="121"/>
        <v>0</v>
      </c>
      <c r="P1291" s="136"/>
      <c r="Q1291" s="136"/>
      <c r="R1291" s="136">
        <f t="shared" si="122"/>
        <v>0</v>
      </c>
      <c r="S1291" s="136"/>
      <c r="T1291" s="136"/>
      <c r="U1291" s="136">
        <f t="shared" si="123"/>
        <v>0</v>
      </c>
      <c r="V1291" s="136"/>
      <c r="W1291" s="136"/>
      <c r="X1291" s="136">
        <f t="shared" si="124"/>
        <v>0</v>
      </c>
      <c r="Y1291" s="136"/>
      <c r="Z1291" s="136"/>
      <c r="AA1291" s="137">
        <f>C1291+I1291-L1291-O1291-U1291-X1291-R1291</f>
        <v>0</v>
      </c>
      <c r="AB1291" s="138">
        <v>45593</v>
      </c>
    </row>
    <row r="1292" spans="1:28" ht="15.75" hidden="1" x14ac:dyDescent="0.25">
      <c r="A1292" s="29">
        <v>45593</v>
      </c>
      <c r="B1292" s="25" t="s">
        <v>72</v>
      </c>
      <c r="C1292" s="25"/>
      <c r="D1292" s="25" t="s">
        <v>46</v>
      </c>
      <c r="E1292" s="25" t="s">
        <v>512</v>
      </c>
      <c r="F1292" s="25">
        <v>1</v>
      </c>
      <c r="G1292" s="25" t="s">
        <v>34</v>
      </c>
      <c r="H1292" s="25">
        <v>480000</v>
      </c>
      <c r="I1292" s="4">
        <f t="shared" si="125"/>
        <v>480000</v>
      </c>
      <c r="J1292" s="31" t="s">
        <v>324</v>
      </c>
      <c r="K1292" s="117"/>
      <c r="L1292" s="107">
        <f t="shared" si="126"/>
        <v>0</v>
      </c>
      <c r="M1292" s="107"/>
      <c r="N1292" s="107"/>
      <c r="O1292" s="107">
        <f t="shared" si="121"/>
        <v>0</v>
      </c>
      <c r="P1292" s="107"/>
      <c r="Q1292" s="107"/>
      <c r="R1292" s="107">
        <f t="shared" si="122"/>
        <v>0</v>
      </c>
      <c r="S1292" s="107"/>
      <c r="T1292" s="107"/>
      <c r="U1292" s="107">
        <f t="shared" si="123"/>
        <v>480000</v>
      </c>
      <c r="V1292" s="107">
        <v>480000</v>
      </c>
      <c r="W1292" s="107"/>
      <c r="X1292" s="107">
        <f t="shared" si="124"/>
        <v>0</v>
      </c>
      <c r="Y1292" s="107"/>
      <c r="Z1292" s="107"/>
      <c r="AA1292" s="108">
        <f>C1292+I1292-L1292-O1292-U1292-X1292-R1292</f>
        <v>0</v>
      </c>
      <c r="AB1292" s="7">
        <v>45593</v>
      </c>
    </row>
    <row r="1293" spans="1:28" ht="15.75" hidden="1" x14ac:dyDescent="0.25">
      <c r="A1293" s="24">
        <v>45593</v>
      </c>
      <c r="B1293" s="25" t="s">
        <v>382</v>
      </c>
      <c r="C1293" s="25"/>
      <c r="D1293" s="25" t="s">
        <v>46</v>
      </c>
      <c r="E1293" s="25" t="s">
        <v>61</v>
      </c>
      <c r="F1293" s="25">
        <v>250</v>
      </c>
      <c r="G1293" s="25" t="s">
        <v>34</v>
      </c>
      <c r="H1293" s="25">
        <v>2050</v>
      </c>
      <c r="I1293" s="4">
        <f t="shared" si="125"/>
        <v>512500</v>
      </c>
      <c r="J1293" s="26" t="s">
        <v>28</v>
      </c>
      <c r="K1293" s="117"/>
      <c r="L1293" s="107">
        <f t="shared" si="126"/>
        <v>0</v>
      </c>
      <c r="M1293" s="107"/>
      <c r="N1293" s="107"/>
      <c r="O1293" s="107">
        <f t="shared" si="121"/>
        <v>0</v>
      </c>
      <c r="P1293" s="107"/>
      <c r="Q1293" s="107"/>
      <c r="R1293" s="107">
        <f t="shared" si="122"/>
        <v>0</v>
      </c>
      <c r="S1293" s="107"/>
      <c r="T1293" s="107"/>
      <c r="U1293" s="107">
        <f t="shared" si="123"/>
        <v>0</v>
      </c>
      <c r="V1293" s="107"/>
      <c r="W1293" s="107"/>
      <c r="X1293" s="107">
        <f t="shared" si="124"/>
        <v>0</v>
      </c>
      <c r="Y1293" s="107"/>
      <c r="Z1293" s="107"/>
      <c r="AA1293" s="108">
        <f>C1293+I1293-L1293-O1293-U1293-X1293-R1293</f>
        <v>512500</v>
      </c>
      <c r="AB1293" s="7"/>
    </row>
    <row r="1294" spans="1:28" ht="15.75" hidden="1" x14ac:dyDescent="0.25">
      <c r="A1294" s="24">
        <v>45593</v>
      </c>
      <c r="B1294" s="25" t="s">
        <v>382</v>
      </c>
      <c r="C1294" s="25"/>
      <c r="D1294" s="25" t="s">
        <v>46</v>
      </c>
      <c r="E1294" s="25" t="s">
        <v>154</v>
      </c>
      <c r="F1294" s="25">
        <v>1500</v>
      </c>
      <c r="G1294" s="25" t="s">
        <v>34</v>
      </c>
      <c r="H1294" s="25">
        <v>1065</v>
      </c>
      <c r="I1294" s="4">
        <f t="shared" si="125"/>
        <v>1597500</v>
      </c>
      <c r="J1294" s="26" t="s">
        <v>28</v>
      </c>
      <c r="K1294" s="117"/>
      <c r="L1294" s="107">
        <f t="shared" si="126"/>
        <v>0</v>
      </c>
      <c r="M1294" s="107"/>
      <c r="N1294" s="107"/>
      <c r="O1294" s="107">
        <f t="shared" si="121"/>
        <v>0</v>
      </c>
      <c r="P1294" s="107"/>
      <c r="Q1294" s="107"/>
      <c r="R1294" s="107">
        <f t="shared" si="122"/>
        <v>0</v>
      </c>
      <c r="S1294" s="107"/>
      <c r="T1294" s="107"/>
      <c r="U1294" s="107">
        <f t="shared" si="123"/>
        <v>0</v>
      </c>
      <c r="V1294" s="107"/>
      <c r="W1294" s="107"/>
      <c r="X1294" s="107">
        <f t="shared" si="124"/>
        <v>0</v>
      </c>
      <c r="Y1294" s="107"/>
      <c r="Z1294" s="107"/>
      <c r="AA1294" s="108">
        <f>C1294+I1294-L1294-O1294-U1294-X1294-R1294</f>
        <v>1597500</v>
      </c>
      <c r="AB1294" s="7"/>
    </row>
    <row r="1295" spans="1:28" ht="15.75" hidden="1" x14ac:dyDescent="0.25">
      <c r="A1295" s="24">
        <v>45593</v>
      </c>
      <c r="B1295" s="25" t="s">
        <v>382</v>
      </c>
      <c r="C1295" s="25"/>
      <c r="D1295" s="25" t="s">
        <v>46</v>
      </c>
      <c r="E1295" s="25" t="s">
        <v>115</v>
      </c>
      <c r="F1295" s="25">
        <v>14.2</v>
      </c>
      <c r="G1295" s="25" t="s">
        <v>39</v>
      </c>
      <c r="H1295" s="25">
        <v>47000</v>
      </c>
      <c r="I1295" s="4">
        <f t="shared" si="125"/>
        <v>667400</v>
      </c>
      <c r="J1295" s="26" t="s">
        <v>28</v>
      </c>
      <c r="K1295" s="117"/>
      <c r="L1295" s="107">
        <f t="shared" si="126"/>
        <v>0</v>
      </c>
      <c r="M1295" s="107"/>
      <c r="N1295" s="107"/>
      <c r="O1295" s="107">
        <f t="shared" si="121"/>
        <v>0</v>
      </c>
      <c r="P1295" s="107"/>
      <c r="Q1295" s="107"/>
      <c r="R1295" s="107">
        <f t="shared" si="122"/>
        <v>0</v>
      </c>
      <c r="S1295" s="107"/>
      <c r="T1295" s="107"/>
      <c r="U1295" s="107">
        <f t="shared" si="123"/>
        <v>0</v>
      </c>
      <c r="V1295" s="107"/>
      <c r="W1295" s="107"/>
      <c r="X1295" s="107">
        <f t="shared" si="124"/>
        <v>0</v>
      </c>
      <c r="Y1295" s="107"/>
      <c r="Z1295" s="107"/>
      <c r="AA1295" s="108">
        <f>C1295+I1295-L1295-O1295-U1295-X1295-R1295</f>
        <v>667400</v>
      </c>
      <c r="AB1295" s="7"/>
    </row>
    <row r="1296" spans="1:28" ht="15.75" hidden="1" x14ac:dyDescent="0.25">
      <c r="A1296" s="29">
        <v>45593</v>
      </c>
      <c r="B1296" s="27" t="s">
        <v>311</v>
      </c>
      <c r="C1296" s="27"/>
      <c r="D1296" s="27" t="s">
        <v>52</v>
      </c>
      <c r="E1296" s="27" t="s">
        <v>299</v>
      </c>
      <c r="F1296" s="27">
        <v>16.600000000000001</v>
      </c>
      <c r="G1296" s="27" t="s">
        <v>39</v>
      </c>
      <c r="H1296" s="27">
        <v>47000</v>
      </c>
      <c r="I1296" s="19">
        <f t="shared" si="125"/>
        <v>780200.00000000012</v>
      </c>
      <c r="J1296" s="32" t="s">
        <v>324</v>
      </c>
      <c r="K1296" s="142"/>
      <c r="L1296" s="136">
        <f t="shared" si="126"/>
        <v>780200</v>
      </c>
      <c r="M1296" s="136">
        <v>780200</v>
      </c>
      <c r="N1296" s="136"/>
      <c r="O1296" s="136">
        <f t="shared" si="121"/>
        <v>0</v>
      </c>
      <c r="P1296" s="136"/>
      <c r="Q1296" s="136"/>
      <c r="R1296" s="136">
        <f t="shared" si="122"/>
        <v>0</v>
      </c>
      <c r="S1296" s="136"/>
      <c r="T1296" s="136"/>
      <c r="U1296" s="136">
        <f t="shared" si="123"/>
        <v>0</v>
      </c>
      <c r="V1296" s="136"/>
      <c r="W1296" s="136"/>
      <c r="X1296" s="136">
        <f t="shared" si="124"/>
        <v>0</v>
      </c>
      <c r="Y1296" s="136"/>
      <c r="Z1296" s="136"/>
      <c r="AA1296" s="137">
        <f>C1296+I1296-L1296-O1296-U1296-X1296-R1296</f>
        <v>1.1641532182693481E-10</v>
      </c>
      <c r="AB1296" s="138">
        <v>45593</v>
      </c>
    </row>
    <row r="1297" spans="1:28" ht="15.75" hidden="1" x14ac:dyDescent="0.25">
      <c r="A1297" s="84">
        <v>45593</v>
      </c>
      <c r="B1297" s="81" t="s">
        <v>311</v>
      </c>
      <c r="C1297" s="81"/>
      <c r="D1297" s="81" t="s">
        <v>52</v>
      </c>
      <c r="E1297" s="81" t="s">
        <v>219</v>
      </c>
      <c r="F1297" s="81">
        <v>1</v>
      </c>
      <c r="G1297" s="81" t="s">
        <v>39</v>
      </c>
      <c r="H1297" s="81">
        <v>300000</v>
      </c>
      <c r="I1297" s="86">
        <f t="shared" si="125"/>
        <v>300000</v>
      </c>
      <c r="J1297" s="31" t="s">
        <v>324</v>
      </c>
      <c r="K1297" s="126"/>
      <c r="L1297" s="127">
        <f t="shared" si="126"/>
        <v>300000</v>
      </c>
      <c r="M1297" s="127">
        <v>300000</v>
      </c>
      <c r="N1297" s="127"/>
      <c r="O1297" s="127">
        <f t="shared" si="121"/>
        <v>0</v>
      </c>
      <c r="P1297" s="127"/>
      <c r="Q1297" s="127"/>
      <c r="R1297" s="127">
        <f t="shared" si="122"/>
        <v>0</v>
      </c>
      <c r="S1297" s="127"/>
      <c r="T1297" s="127"/>
      <c r="U1297" s="127">
        <f t="shared" si="123"/>
        <v>0</v>
      </c>
      <c r="V1297" s="127"/>
      <c r="W1297" s="127"/>
      <c r="X1297" s="127">
        <f t="shared" si="124"/>
        <v>0</v>
      </c>
      <c r="Y1297" s="127"/>
      <c r="Z1297" s="127"/>
      <c r="AA1297" s="128">
        <f>C1297+I1297-L1297-O1297-U1297-X1297-R1297</f>
        <v>0</v>
      </c>
      <c r="AB1297" s="129">
        <v>45593</v>
      </c>
    </row>
    <row r="1298" spans="1:28" ht="15.75" hidden="1" x14ac:dyDescent="0.25">
      <c r="A1298" s="29">
        <v>45593</v>
      </c>
      <c r="B1298" s="27" t="s">
        <v>697</v>
      </c>
      <c r="C1298" s="27"/>
      <c r="D1298" s="27" t="s">
        <v>52</v>
      </c>
      <c r="E1298" s="27" t="s">
        <v>982</v>
      </c>
      <c r="F1298" s="27">
        <v>13000</v>
      </c>
      <c r="G1298" s="27" t="s">
        <v>34</v>
      </c>
      <c r="H1298" s="27">
        <v>1207</v>
      </c>
      <c r="I1298" s="19">
        <f t="shared" si="125"/>
        <v>15691000</v>
      </c>
      <c r="J1298" s="32" t="s">
        <v>312</v>
      </c>
      <c r="K1298" s="142"/>
      <c r="L1298" s="136">
        <f t="shared" si="126"/>
        <v>0</v>
      </c>
      <c r="M1298" s="136"/>
      <c r="N1298" s="136"/>
      <c r="O1298" s="136">
        <f t="shared" si="121"/>
        <v>15691000</v>
      </c>
      <c r="P1298" s="136">
        <v>15691000</v>
      </c>
      <c r="Q1298" s="136"/>
      <c r="R1298" s="136">
        <f t="shared" ref="R1298:R1315" si="127">S1298+T1298</f>
        <v>0</v>
      </c>
      <c r="S1298" s="136"/>
      <c r="T1298" s="136"/>
      <c r="U1298" s="136">
        <f t="shared" ref="U1298:U1315" si="128">V1298+W1298</f>
        <v>0</v>
      </c>
      <c r="V1298" s="136"/>
      <c r="W1298" s="136"/>
      <c r="X1298" s="136">
        <f t="shared" si="124"/>
        <v>0</v>
      </c>
      <c r="Y1298" s="136"/>
      <c r="Z1298" s="136"/>
      <c r="AA1298" s="137">
        <f>C1298+I1298-L1298-O1298-U1298-X1298-R1298</f>
        <v>0</v>
      </c>
      <c r="AB1298" s="138">
        <v>45593</v>
      </c>
    </row>
    <row r="1299" spans="1:28" ht="15.75" hidden="1" x14ac:dyDescent="0.25">
      <c r="A1299" s="29">
        <v>45594</v>
      </c>
      <c r="B1299" s="27" t="s">
        <v>778</v>
      </c>
      <c r="C1299" s="27"/>
      <c r="D1299" s="27" t="s">
        <v>46</v>
      </c>
      <c r="E1299" s="27" t="s">
        <v>120</v>
      </c>
      <c r="F1299" s="27">
        <v>24.6</v>
      </c>
      <c r="G1299" s="27" t="s">
        <v>39</v>
      </c>
      <c r="H1299" s="27">
        <v>46000</v>
      </c>
      <c r="I1299" s="4">
        <f t="shared" si="125"/>
        <v>1131600</v>
      </c>
      <c r="J1299" s="32" t="s">
        <v>312</v>
      </c>
      <c r="K1299" s="117"/>
      <c r="L1299" s="107">
        <f t="shared" si="126"/>
        <v>0</v>
      </c>
      <c r="M1299" s="107"/>
      <c r="N1299" s="107"/>
      <c r="O1299" s="107">
        <f t="shared" si="121"/>
        <v>1131600</v>
      </c>
      <c r="P1299" s="107">
        <v>1131600</v>
      </c>
      <c r="Q1299" s="107"/>
      <c r="R1299" s="107">
        <f t="shared" si="127"/>
        <v>0</v>
      </c>
      <c r="S1299" s="107"/>
      <c r="T1299" s="107"/>
      <c r="U1299" s="107">
        <f t="shared" si="128"/>
        <v>0</v>
      </c>
      <c r="V1299" s="107"/>
      <c r="W1299" s="107"/>
      <c r="X1299" s="107">
        <f t="shared" si="124"/>
        <v>0</v>
      </c>
      <c r="Y1299" s="107"/>
      <c r="Z1299" s="107"/>
      <c r="AA1299" s="108">
        <f>C1299+I1299-L1299-O1299-U1299-X1299-R1299</f>
        <v>0</v>
      </c>
      <c r="AB1299" s="7">
        <v>45594</v>
      </c>
    </row>
    <row r="1300" spans="1:28" ht="15.75" hidden="1" x14ac:dyDescent="0.25">
      <c r="A1300" s="24">
        <v>45594</v>
      </c>
      <c r="B1300" s="25" t="s">
        <v>341</v>
      </c>
      <c r="C1300" s="25"/>
      <c r="D1300" s="25" t="s">
        <v>52</v>
      </c>
      <c r="E1300" s="25" t="s">
        <v>942</v>
      </c>
      <c r="F1300" s="25">
        <v>2.5</v>
      </c>
      <c r="G1300" s="25" t="s">
        <v>283</v>
      </c>
      <c r="H1300" s="25">
        <v>1150000</v>
      </c>
      <c r="I1300" s="4">
        <f t="shared" si="125"/>
        <v>2875000</v>
      </c>
      <c r="J1300" s="26" t="s">
        <v>28</v>
      </c>
      <c r="K1300" s="117"/>
      <c r="L1300" s="107">
        <f t="shared" si="126"/>
        <v>0</v>
      </c>
      <c r="M1300" s="107"/>
      <c r="N1300" s="107"/>
      <c r="O1300" s="107">
        <f t="shared" si="121"/>
        <v>0</v>
      </c>
      <c r="P1300" s="107"/>
      <c r="Q1300" s="107"/>
      <c r="R1300" s="107">
        <f t="shared" si="127"/>
        <v>0</v>
      </c>
      <c r="S1300" s="107"/>
      <c r="T1300" s="107"/>
      <c r="U1300" s="107">
        <f t="shared" si="128"/>
        <v>0</v>
      </c>
      <c r="V1300" s="107"/>
      <c r="W1300" s="107"/>
      <c r="X1300" s="107">
        <f t="shared" si="124"/>
        <v>0</v>
      </c>
      <c r="Y1300" s="107"/>
      <c r="Z1300" s="107"/>
      <c r="AA1300" s="108">
        <f>C1300+I1300-L1300-O1300-U1300-X1300-R1300</f>
        <v>2875000</v>
      </c>
      <c r="AB1300" s="7">
        <v>45595</v>
      </c>
    </row>
    <row r="1301" spans="1:28" ht="15.75" hidden="1" x14ac:dyDescent="0.25">
      <c r="A1301" s="29">
        <v>45594</v>
      </c>
      <c r="B1301" s="51" t="s">
        <v>449</v>
      </c>
      <c r="C1301" s="27"/>
      <c r="D1301" s="27" t="s">
        <v>52</v>
      </c>
      <c r="E1301" s="27" t="s">
        <v>138</v>
      </c>
      <c r="F1301" s="27">
        <v>13000</v>
      </c>
      <c r="G1301" s="27" t="s">
        <v>34</v>
      </c>
      <c r="H1301" s="27">
        <v>1373</v>
      </c>
      <c r="I1301" s="19">
        <f t="shared" si="125"/>
        <v>17849000</v>
      </c>
      <c r="J1301" s="32" t="s">
        <v>324</v>
      </c>
      <c r="K1301" s="142"/>
      <c r="L1301" s="136">
        <f t="shared" si="126"/>
        <v>0</v>
      </c>
      <c r="M1301" s="136"/>
      <c r="N1301" s="136"/>
      <c r="O1301" s="136">
        <f t="shared" si="121"/>
        <v>0</v>
      </c>
      <c r="P1301" s="136"/>
      <c r="Q1301" s="136"/>
      <c r="R1301" s="136">
        <f t="shared" si="127"/>
        <v>0</v>
      </c>
      <c r="S1301" s="136"/>
      <c r="T1301" s="136"/>
      <c r="U1301" s="136">
        <f t="shared" si="128"/>
        <v>17849000</v>
      </c>
      <c r="V1301" s="136">
        <v>17849000</v>
      </c>
      <c r="W1301" s="136"/>
      <c r="X1301" s="136">
        <f t="shared" si="124"/>
        <v>0</v>
      </c>
      <c r="Y1301" s="136"/>
      <c r="Z1301" s="136"/>
      <c r="AA1301" s="137">
        <f>C1301+I1301-L1301-O1301-U1301-X1301-R1301</f>
        <v>0</v>
      </c>
      <c r="AB1301" s="138">
        <v>45593</v>
      </c>
    </row>
    <row r="1302" spans="1:28" ht="15.75" hidden="1" x14ac:dyDescent="0.25">
      <c r="A1302" s="29">
        <v>45594</v>
      </c>
      <c r="B1302" s="25" t="s">
        <v>702</v>
      </c>
      <c r="C1302" s="25"/>
      <c r="D1302" s="27" t="s">
        <v>52</v>
      </c>
      <c r="E1302" s="25" t="s">
        <v>298</v>
      </c>
      <c r="F1302" s="25">
        <v>200</v>
      </c>
      <c r="G1302" s="25" t="s">
        <v>34</v>
      </c>
      <c r="H1302" s="25">
        <v>4000</v>
      </c>
      <c r="I1302" s="4">
        <f t="shared" si="125"/>
        <v>800000</v>
      </c>
      <c r="J1302" s="31" t="s">
        <v>312</v>
      </c>
      <c r="K1302" s="117"/>
      <c r="L1302" s="107">
        <f t="shared" si="126"/>
        <v>0</v>
      </c>
      <c r="M1302" s="107"/>
      <c r="N1302" s="107"/>
      <c r="O1302" s="107">
        <f t="shared" si="121"/>
        <v>800000</v>
      </c>
      <c r="P1302" s="107">
        <v>800000</v>
      </c>
      <c r="Q1302" s="107"/>
      <c r="R1302" s="107">
        <f t="shared" si="127"/>
        <v>0</v>
      </c>
      <c r="S1302" s="107"/>
      <c r="T1302" s="107"/>
      <c r="U1302" s="107">
        <f t="shared" si="128"/>
        <v>0</v>
      </c>
      <c r="V1302" s="107"/>
      <c r="W1302" s="107"/>
      <c r="X1302" s="107">
        <f t="shared" si="124"/>
        <v>0</v>
      </c>
      <c r="Y1302" s="107"/>
      <c r="Z1302" s="107"/>
      <c r="AA1302" s="108">
        <f>C1302+I1302-L1302-O1302-U1302-X1302-R1302</f>
        <v>0</v>
      </c>
      <c r="AB1302" s="7">
        <v>45594</v>
      </c>
    </row>
    <row r="1303" spans="1:28" ht="15.75" hidden="1" x14ac:dyDescent="0.25">
      <c r="A1303" s="29">
        <v>45594</v>
      </c>
      <c r="B1303" s="25" t="s">
        <v>373</v>
      </c>
      <c r="C1303" s="25"/>
      <c r="D1303" s="27" t="s">
        <v>52</v>
      </c>
      <c r="E1303" s="25" t="s">
        <v>64</v>
      </c>
      <c r="F1303" s="25">
        <v>20</v>
      </c>
      <c r="G1303" s="25" t="s">
        <v>39</v>
      </c>
      <c r="H1303" s="25">
        <v>55000</v>
      </c>
      <c r="I1303" s="4">
        <f t="shared" si="125"/>
        <v>1100000</v>
      </c>
      <c r="J1303" s="31" t="s">
        <v>324</v>
      </c>
      <c r="K1303" s="117"/>
      <c r="L1303" s="107">
        <f t="shared" si="126"/>
        <v>0</v>
      </c>
      <c r="M1303" s="107"/>
      <c r="N1303" s="107"/>
      <c r="O1303" s="107">
        <f t="shared" si="121"/>
        <v>0</v>
      </c>
      <c r="P1303" s="107"/>
      <c r="Q1303" s="107"/>
      <c r="R1303" s="107">
        <f t="shared" si="127"/>
        <v>0</v>
      </c>
      <c r="S1303" s="107"/>
      <c r="T1303" s="107"/>
      <c r="U1303" s="107">
        <f t="shared" si="128"/>
        <v>1100000</v>
      </c>
      <c r="V1303" s="107">
        <v>1100000</v>
      </c>
      <c r="W1303" s="107"/>
      <c r="X1303" s="107">
        <f t="shared" si="124"/>
        <v>0</v>
      </c>
      <c r="Y1303" s="107"/>
      <c r="Z1303" s="107"/>
      <c r="AA1303" s="108">
        <f>C1303+I1303-L1303-O1303-U1303-X1303-R1303</f>
        <v>0</v>
      </c>
      <c r="AB1303" s="7">
        <v>45594</v>
      </c>
    </row>
    <row r="1304" spans="1:28" ht="15.75" hidden="1" x14ac:dyDescent="0.25">
      <c r="A1304" s="29">
        <v>45594</v>
      </c>
      <c r="B1304" s="27" t="s">
        <v>209</v>
      </c>
      <c r="C1304" s="27"/>
      <c r="D1304" s="27" t="s">
        <v>52</v>
      </c>
      <c r="E1304" s="27" t="s">
        <v>108</v>
      </c>
      <c r="F1304" s="27">
        <v>200</v>
      </c>
      <c r="G1304" s="27" t="s">
        <v>34</v>
      </c>
      <c r="H1304" s="27">
        <v>2000</v>
      </c>
      <c r="I1304" s="4">
        <f t="shared" si="125"/>
        <v>400000</v>
      </c>
      <c r="J1304" s="31" t="s">
        <v>324</v>
      </c>
      <c r="K1304" s="117"/>
      <c r="L1304" s="107">
        <f t="shared" si="126"/>
        <v>400000</v>
      </c>
      <c r="M1304" s="107">
        <v>400000</v>
      </c>
      <c r="N1304" s="107"/>
      <c r="O1304" s="107">
        <f t="shared" si="121"/>
        <v>0</v>
      </c>
      <c r="P1304" s="107"/>
      <c r="Q1304" s="107"/>
      <c r="R1304" s="107">
        <f t="shared" si="127"/>
        <v>0</v>
      </c>
      <c r="S1304" s="107"/>
      <c r="T1304" s="107"/>
      <c r="U1304" s="107">
        <f t="shared" si="128"/>
        <v>0</v>
      </c>
      <c r="V1304" s="107"/>
      <c r="W1304" s="107"/>
      <c r="X1304" s="107">
        <f t="shared" si="124"/>
        <v>0</v>
      </c>
      <c r="Y1304" s="107"/>
      <c r="Z1304" s="107"/>
      <c r="AA1304" s="108">
        <f>C1304+I1304-L1304-O1304-U1304-X1304-R1304</f>
        <v>0</v>
      </c>
      <c r="AB1304" s="7">
        <v>45594</v>
      </c>
    </row>
    <row r="1305" spans="1:28" ht="15.75" hidden="1" x14ac:dyDescent="0.25">
      <c r="A1305" s="29">
        <v>45594</v>
      </c>
      <c r="B1305" s="27" t="s">
        <v>493</v>
      </c>
      <c r="C1305" s="27"/>
      <c r="D1305" s="27" t="s">
        <v>46</v>
      </c>
      <c r="E1305" s="27" t="s">
        <v>727</v>
      </c>
      <c r="F1305" s="27">
        <v>2</v>
      </c>
      <c r="G1305" s="27" t="s">
        <v>34</v>
      </c>
      <c r="H1305" s="27">
        <v>40000</v>
      </c>
      <c r="I1305" s="4">
        <f t="shared" si="125"/>
        <v>80000</v>
      </c>
      <c r="J1305" s="31" t="s">
        <v>312</v>
      </c>
      <c r="K1305" s="117"/>
      <c r="L1305" s="107">
        <f t="shared" si="126"/>
        <v>0</v>
      </c>
      <c r="M1305" s="107"/>
      <c r="N1305" s="107"/>
      <c r="O1305" s="107">
        <f t="shared" si="121"/>
        <v>80000</v>
      </c>
      <c r="P1305" s="107">
        <v>80000</v>
      </c>
      <c r="Q1305" s="107"/>
      <c r="R1305" s="107">
        <f t="shared" si="127"/>
        <v>0</v>
      </c>
      <c r="S1305" s="107"/>
      <c r="T1305" s="107"/>
      <c r="U1305" s="107">
        <f t="shared" si="128"/>
        <v>0</v>
      </c>
      <c r="V1305" s="107"/>
      <c r="W1305" s="107"/>
      <c r="X1305" s="107">
        <f t="shared" si="124"/>
        <v>0</v>
      </c>
      <c r="Y1305" s="107"/>
      <c r="Z1305" s="107"/>
      <c r="AA1305" s="108">
        <f>C1305+I1305-L1305-O1305-U1305-X1305-R1305</f>
        <v>0</v>
      </c>
      <c r="AB1305" s="7">
        <v>45593</v>
      </c>
    </row>
    <row r="1306" spans="1:28" ht="15.75" hidden="1" x14ac:dyDescent="0.25">
      <c r="A1306" s="29">
        <v>45594</v>
      </c>
      <c r="B1306" s="27" t="s">
        <v>493</v>
      </c>
      <c r="C1306" s="25"/>
      <c r="D1306" s="27" t="s">
        <v>46</v>
      </c>
      <c r="E1306" s="25" t="s">
        <v>416</v>
      </c>
      <c r="F1306" s="25">
        <v>2</v>
      </c>
      <c r="G1306" s="27" t="s">
        <v>34</v>
      </c>
      <c r="H1306" s="25">
        <v>65000</v>
      </c>
      <c r="I1306" s="4">
        <f t="shared" si="125"/>
        <v>130000</v>
      </c>
      <c r="J1306" s="31" t="s">
        <v>312</v>
      </c>
      <c r="K1306" s="117"/>
      <c r="L1306" s="107">
        <f t="shared" si="126"/>
        <v>0</v>
      </c>
      <c r="M1306" s="107"/>
      <c r="N1306" s="107"/>
      <c r="O1306" s="107">
        <f t="shared" si="121"/>
        <v>130000</v>
      </c>
      <c r="P1306" s="107">
        <v>130000</v>
      </c>
      <c r="Q1306" s="107"/>
      <c r="R1306" s="107">
        <f t="shared" si="127"/>
        <v>0</v>
      </c>
      <c r="S1306" s="107"/>
      <c r="T1306" s="107"/>
      <c r="U1306" s="107">
        <f t="shared" si="128"/>
        <v>0</v>
      </c>
      <c r="V1306" s="107"/>
      <c r="W1306" s="107"/>
      <c r="X1306" s="107">
        <f t="shared" si="124"/>
        <v>0</v>
      </c>
      <c r="Y1306" s="107"/>
      <c r="Z1306" s="107"/>
      <c r="AA1306" s="108">
        <f>C1306+I1306-L1306-O1306-U1306-X1306-R1306</f>
        <v>0</v>
      </c>
      <c r="AB1306" s="7">
        <v>45593</v>
      </c>
    </row>
    <row r="1307" spans="1:28" ht="15.75" hidden="1" x14ac:dyDescent="0.25">
      <c r="A1307" s="29">
        <v>45594</v>
      </c>
      <c r="B1307" s="27" t="s">
        <v>493</v>
      </c>
      <c r="C1307" s="25"/>
      <c r="D1307" s="27" t="s">
        <v>46</v>
      </c>
      <c r="E1307" s="25" t="s">
        <v>284</v>
      </c>
      <c r="F1307" s="25">
        <v>2</v>
      </c>
      <c r="G1307" s="27" t="s">
        <v>34</v>
      </c>
      <c r="H1307" s="25">
        <v>75000</v>
      </c>
      <c r="I1307" s="4">
        <f t="shared" si="125"/>
        <v>150000</v>
      </c>
      <c r="J1307" s="31" t="s">
        <v>312</v>
      </c>
      <c r="K1307" s="117"/>
      <c r="L1307" s="107">
        <f t="shared" si="126"/>
        <v>0</v>
      </c>
      <c r="M1307" s="107"/>
      <c r="N1307" s="107"/>
      <c r="O1307" s="107">
        <f t="shared" si="121"/>
        <v>150000</v>
      </c>
      <c r="P1307" s="107">
        <v>150000</v>
      </c>
      <c r="Q1307" s="107"/>
      <c r="R1307" s="107">
        <f t="shared" si="127"/>
        <v>0</v>
      </c>
      <c r="S1307" s="107"/>
      <c r="T1307" s="107"/>
      <c r="U1307" s="107">
        <f t="shared" si="128"/>
        <v>0</v>
      </c>
      <c r="V1307" s="107"/>
      <c r="W1307" s="107"/>
      <c r="X1307" s="107">
        <f t="shared" si="124"/>
        <v>0</v>
      </c>
      <c r="Y1307" s="107"/>
      <c r="Z1307" s="107"/>
      <c r="AA1307" s="108">
        <f>C1307+I1307-L1307-O1307-U1307-X1307-R1307</f>
        <v>0</v>
      </c>
      <c r="AB1307" s="7">
        <v>45593</v>
      </c>
    </row>
    <row r="1308" spans="1:28" ht="15.75" hidden="1" x14ac:dyDescent="0.25">
      <c r="A1308" s="29">
        <v>45594</v>
      </c>
      <c r="B1308" s="27" t="s">
        <v>493</v>
      </c>
      <c r="C1308" s="25"/>
      <c r="D1308" s="27" t="s">
        <v>46</v>
      </c>
      <c r="E1308" s="25" t="s">
        <v>124</v>
      </c>
      <c r="F1308" s="25">
        <v>0.45</v>
      </c>
      <c r="G1308" s="25" t="s">
        <v>283</v>
      </c>
      <c r="H1308" s="25">
        <v>1150000</v>
      </c>
      <c r="I1308" s="4">
        <f t="shared" si="125"/>
        <v>517500</v>
      </c>
      <c r="J1308" s="31" t="s">
        <v>312</v>
      </c>
      <c r="K1308" s="117"/>
      <c r="L1308" s="107">
        <f t="shared" si="126"/>
        <v>0</v>
      </c>
      <c r="M1308" s="107"/>
      <c r="N1308" s="107"/>
      <c r="O1308" s="107">
        <f t="shared" si="121"/>
        <v>517500</v>
      </c>
      <c r="P1308" s="107">
        <v>517500</v>
      </c>
      <c r="Q1308" s="107"/>
      <c r="R1308" s="107">
        <f t="shared" si="127"/>
        <v>0</v>
      </c>
      <c r="S1308" s="107"/>
      <c r="T1308" s="107"/>
      <c r="U1308" s="107">
        <f t="shared" si="128"/>
        <v>0</v>
      </c>
      <c r="V1308" s="107"/>
      <c r="W1308" s="107"/>
      <c r="X1308" s="107">
        <f t="shared" si="124"/>
        <v>0</v>
      </c>
      <c r="Y1308" s="107"/>
      <c r="Z1308" s="107"/>
      <c r="AA1308" s="108">
        <f>C1308+I1308-L1308-O1308-U1308-X1308-R1308</f>
        <v>0</v>
      </c>
      <c r="AB1308" s="7">
        <v>45593</v>
      </c>
    </row>
    <row r="1309" spans="1:28" ht="15.75" hidden="1" x14ac:dyDescent="0.25">
      <c r="A1309" s="29">
        <v>45594</v>
      </c>
      <c r="B1309" s="25" t="s">
        <v>698</v>
      </c>
      <c r="C1309" s="25"/>
      <c r="D1309" s="25" t="s">
        <v>52</v>
      </c>
      <c r="E1309" s="25" t="s">
        <v>512</v>
      </c>
      <c r="F1309" s="25">
        <v>2</v>
      </c>
      <c r="G1309" s="25" t="s">
        <v>27</v>
      </c>
      <c r="H1309" s="25">
        <v>480000</v>
      </c>
      <c r="I1309" s="4">
        <f t="shared" si="125"/>
        <v>960000</v>
      </c>
      <c r="J1309" s="31" t="s">
        <v>312</v>
      </c>
      <c r="K1309" s="117"/>
      <c r="L1309" s="107">
        <f t="shared" si="126"/>
        <v>0</v>
      </c>
      <c r="M1309" s="107"/>
      <c r="N1309" s="107"/>
      <c r="O1309" s="107">
        <f t="shared" si="121"/>
        <v>960000</v>
      </c>
      <c r="P1309" s="107">
        <v>960000</v>
      </c>
      <c r="Q1309" s="107"/>
      <c r="R1309" s="107">
        <f t="shared" si="127"/>
        <v>0</v>
      </c>
      <c r="S1309" s="107"/>
      <c r="T1309" s="107"/>
      <c r="U1309" s="107">
        <f t="shared" si="128"/>
        <v>0</v>
      </c>
      <c r="V1309" s="107"/>
      <c r="W1309" s="107"/>
      <c r="X1309" s="107">
        <f t="shared" si="124"/>
        <v>0</v>
      </c>
      <c r="Y1309" s="107"/>
      <c r="Z1309" s="107"/>
      <c r="AA1309" s="108">
        <f>C1309+I1309-L1309-O1309-U1309-X1309-R1309</f>
        <v>0</v>
      </c>
      <c r="AB1309" s="7">
        <v>45594</v>
      </c>
    </row>
    <row r="1310" spans="1:28" ht="15.75" hidden="1" x14ac:dyDescent="0.25">
      <c r="A1310" s="24">
        <v>45594</v>
      </c>
      <c r="B1310" s="25" t="s">
        <v>444</v>
      </c>
      <c r="C1310" s="25"/>
      <c r="D1310" s="25" t="s">
        <v>52</v>
      </c>
      <c r="E1310" s="25" t="s">
        <v>360</v>
      </c>
      <c r="F1310" s="25">
        <v>1</v>
      </c>
      <c r="G1310" s="25" t="s">
        <v>303</v>
      </c>
      <c r="H1310" s="25">
        <v>1200000</v>
      </c>
      <c r="I1310" s="4">
        <f t="shared" si="125"/>
        <v>1200000</v>
      </c>
      <c r="J1310" s="26" t="s">
        <v>28</v>
      </c>
      <c r="K1310" s="117"/>
      <c r="L1310" s="107">
        <f t="shared" si="126"/>
        <v>0</v>
      </c>
      <c r="M1310" s="107"/>
      <c r="N1310" s="107"/>
      <c r="O1310" s="107">
        <f t="shared" si="121"/>
        <v>0</v>
      </c>
      <c r="P1310" s="107"/>
      <c r="Q1310" s="107"/>
      <c r="R1310" s="107">
        <f t="shared" si="127"/>
        <v>0</v>
      </c>
      <c r="S1310" s="107"/>
      <c r="T1310" s="107"/>
      <c r="U1310" s="107">
        <f t="shared" si="128"/>
        <v>0</v>
      </c>
      <c r="V1310" s="107"/>
      <c r="W1310" s="107"/>
      <c r="X1310" s="107">
        <f t="shared" si="124"/>
        <v>0</v>
      </c>
      <c r="Y1310" s="107"/>
      <c r="Z1310" s="107"/>
      <c r="AA1310" s="108">
        <f>C1310+I1310-L1310-O1310-U1310-X1310-R1310</f>
        <v>1200000</v>
      </c>
      <c r="AB1310" s="7"/>
    </row>
    <row r="1311" spans="1:28" ht="15.75" hidden="1" x14ac:dyDescent="0.25">
      <c r="A1311" s="29">
        <v>45594</v>
      </c>
      <c r="B1311" s="27" t="s">
        <v>743</v>
      </c>
      <c r="C1311" s="27"/>
      <c r="D1311" s="27" t="s">
        <v>46</v>
      </c>
      <c r="E1311" s="27" t="s">
        <v>135</v>
      </c>
      <c r="F1311" s="27">
        <v>11</v>
      </c>
      <c r="G1311" s="27" t="s">
        <v>48</v>
      </c>
      <c r="H1311" s="27">
        <v>150000</v>
      </c>
      <c r="I1311" s="19">
        <f t="shared" si="125"/>
        <v>1650000</v>
      </c>
      <c r="J1311" s="32" t="s">
        <v>312</v>
      </c>
      <c r="K1311" s="142"/>
      <c r="L1311" s="136">
        <f t="shared" si="126"/>
        <v>0</v>
      </c>
      <c r="M1311" s="136"/>
      <c r="N1311" s="136"/>
      <c r="O1311" s="136">
        <f t="shared" si="121"/>
        <v>1650000</v>
      </c>
      <c r="P1311" s="136"/>
      <c r="Q1311" s="136">
        <v>1650000</v>
      </c>
      <c r="R1311" s="136">
        <f t="shared" si="127"/>
        <v>0</v>
      </c>
      <c r="S1311" s="136"/>
      <c r="T1311" s="136"/>
      <c r="U1311" s="136">
        <f t="shared" si="128"/>
        <v>0</v>
      </c>
      <c r="V1311" s="136"/>
      <c r="W1311" s="136"/>
      <c r="X1311" s="136">
        <f t="shared" si="124"/>
        <v>0</v>
      </c>
      <c r="Y1311" s="136"/>
      <c r="Z1311" s="136"/>
      <c r="AA1311" s="137">
        <f>C1311+I1311-L1311-O1311-U1311-X1311-R1311</f>
        <v>0</v>
      </c>
      <c r="AB1311" s="138">
        <v>45594</v>
      </c>
    </row>
    <row r="1312" spans="1:28" ht="15.75" hidden="1" x14ac:dyDescent="0.25">
      <c r="A1312" s="29">
        <v>45594</v>
      </c>
      <c r="B1312" s="25" t="s">
        <v>531</v>
      </c>
      <c r="C1312" s="27"/>
      <c r="D1312" s="25" t="s">
        <v>52</v>
      </c>
      <c r="E1312" s="27" t="s">
        <v>44</v>
      </c>
      <c r="F1312" s="27">
        <v>1500</v>
      </c>
      <c r="G1312" s="25" t="s">
        <v>34</v>
      </c>
      <c r="H1312" s="27">
        <v>860</v>
      </c>
      <c r="I1312" s="4">
        <f t="shared" si="125"/>
        <v>1290000</v>
      </c>
      <c r="J1312" s="31" t="s">
        <v>324</v>
      </c>
      <c r="K1312" s="117"/>
      <c r="L1312" s="107">
        <f t="shared" si="126"/>
        <v>0</v>
      </c>
      <c r="M1312" s="107"/>
      <c r="N1312" s="107"/>
      <c r="O1312" s="107">
        <f t="shared" si="121"/>
        <v>0</v>
      </c>
      <c r="P1312" s="107"/>
      <c r="Q1312" s="107"/>
      <c r="R1312" s="107">
        <f t="shared" si="127"/>
        <v>0</v>
      </c>
      <c r="S1312" s="107"/>
      <c r="T1312" s="107"/>
      <c r="U1312" s="107">
        <f t="shared" si="128"/>
        <v>1290000</v>
      </c>
      <c r="V1312" s="107">
        <v>1290000</v>
      </c>
      <c r="W1312" s="107"/>
      <c r="X1312" s="107">
        <f t="shared" si="124"/>
        <v>0</v>
      </c>
      <c r="Y1312" s="107"/>
      <c r="Z1312" s="107"/>
      <c r="AA1312" s="108">
        <f>C1312+I1312-L1312-O1312-U1312-X1312-R1312</f>
        <v>0</v>
      </c>
      <c r="AB1312" s="7">
        <v>45594</v>
      </c>
    </row>
    <row r="1313" spans="1:28" ht="15.75" hidden="1" x14ac:dyDescent="0.25">
      <c r="A1313" s="24">
        <v>45594</v>
      </c>
      <c r="B1313" s="25" t="s">
        <v>449</v>
      </c>
      <c r="C1313" s="25"/>
      <c r="D1313" s="25" t="s">
        <v>52</v>
      </c>
      <c r="E1313" s="25" t="s">
        <v>61</v>
      </c>
      <c r="F1313" s="25">
        <v>4000</v>
      </c>
      <c r="G1313" s="25" t="s">
        <v>34</v>
      </c>
      <c r="H1313" s="25">
        <v>2100</v>
      </c>
      <c r="I1313" s="4">
        <f t="shared" si="125"/>
        <v>8400000</v>
      </c>
      <c r="J1313" s="38" t="s">
        <v>24</v>
      </c>
      <c r="K1313" s="117"/>
      <c r="L1313" s="107">
        <f t="shared" si="126"/>
        <v>100000</v>
      </c>
      <c r="M1313" s="107">
        <v>100000</v>
      </c>
      <c r="N1313" s="107"/>
      <c r="O1313" s="107">
        <f t="shared" si="121"/>
        <v>0</v>
      </c>
      <c r="P1313" s="107"/>
      <c r="Q1313" s="107"/>
      <c r="R1313" s="107">
        <f t="shared" si="127"/>
        <v>0</v>
      </c>
      <c r="S1313" s="107"/>
      <c r="T1313" s="107"/>
      <c r="U1313" s="107">
        <f t="shared" si="128"/>
        <v>0</v>
      </c>
      <c r="V1313" s="107"/>
      <c r="W1313" s="107"/>
      <c r="X1313" s="107">
        <f t="shared" si="124"/>
        <v>0</v>
      </c>
      <c r="Y1313" s="107"/>
      <c r="Z1313" s="107"/>
      <c r="AA1313" s="108">
        <f>C1313+I1313-L1313-O1313-U1313-X1313-R1313</f>
        <v>8300000</v>
      </c>
      <c r="AB1313" s="7">
        <v>45595</v>
      </c>
    </row>
    <row r="1314" spans="1:28" ht="15.75" hidden="1" x14ac:dyDescent="0.25">
      <c r="A1314" s="24">
        <v>45594</v>
      </c>
      <c r="B1314" s="50" t="s">
        <v>449</v>
      </c>
      <c r="C1314" s="25"/>
      <c r="D1314" s="25" t="s">
        <v>52</v>
      </c>
      <c r="E1314" s="25" t="s">
        <v>447</v>
      </c>
      <c r="F1314" s="25">
        <v>6000</v>
      </c>
      <c r="G1314" s="25" t="s">
        <v>34</v>
      </c>
      <c r="H1314" s="25">
        <v>1520</v>
      </c>
      <c r="I1314" s="4">
        <f t="shared" si="125"/>
        <v>9120000</v>
      </c>
      <c r="J1314" s="26" t="s">
        <v>28</v>
      </c>
      <c r="K1314" s="117"/>
      <c r="L1314" s="107">
        <f t="shared" si="126"/>
        <v>0</v>
      </c>
      <c r="M1314" s="107"/>
      <c r="N1314" s="107"/>
      <c r="O1314" s="107">
        <f t="shared" si="121"/>
        <v>0</v>
      </c>
      <c r="P1314" s="107"/>
      <c r="Q1314" s="107"/>
      <c r="R1314" s="107">
        <f t="shared" si="127"/>
        <v>0</v>
      </c>
      <c r="S1314" s="107"/>
      <c r="T1314" s="107"/>
      <c r="U1314" s="107">
        <f t="shared" si="128"/>
        <v>0</v>
      </c>
      <c r="V1314" s="107"/>
      <c r="W1314" s="107"/>
      <c r="X1314" s="107">
        <f t="shared" si="124"/>
        <v>0</v>
      </c>
      <c r="Y1314" s="107"/>
      <c r="Z1314" s="107"/>
      <c r="AA1314" s="108">
        <f>C1314+I1314-L1314-O1314-U1314-X1314-R1314</f>
        <v>9120000</v>
      </c>
      <c r="AB1314" s="7"/>
    </row>
    <row r="1315" spans="1:28" ht="15.75" hidden="1" x14ac:dyDescent="0.25">
      <c r="A1315" s="24">
        <v>45594</v>
      </c>
      <c r="B1315" s="25" t="s">
        <v>744</v>
      </c>
      <c r="C1315" s="25"/>
      <c r="D1315" s="25" t="s">
        <v>52</v>
      </c>
      <c r="E1315" s="25" t="s">
        <v>64</v>
      </c>
      <c r="F1315" s="25">
        <v>40</v>
      </c>
      <c r="G1315" s="25" t="s">
        <v>39</v>
      </c>
      <c r="H1315" s="25">
        <v>55000</v>
      </c>
      <c r="I1315" s="4">
        <f t="shared" si="125"/>
        <v>2200000</v>
      </c>
      <c r="J1315" s="31" t="s">
        <v>324</v>
      </c>
      <c r="K1315" s="117"/>
      <c r="L1315" s="107">
        <f t="shared" si="126"/>
        <v>0</v>
      </c>
      <c r="M1315" s="107"/>
      <c r="N1315" s="107"/>
      <c r="O1315" s="107">
        <f t="shared" si="121"/>
        <v>0</v>
      </c>
      <c r="P1315" s="107"/>
      <c r="Q1315" s="107"/>
      <c r="R1315" s="107">
        <f t="shared" si="127"/>
        <v>2100000</v>
      </c>
      <c r="S1315" s="107">
        <v>2100000</v>
      </c>
      <c r="T1315" s="107"/>
      <c r="U1315" s="107">
        <f t="shared" si="128"/>
        <v>100000</v>
      </c>
      <c r="V1315" s="107">
        <v>100000</v>
      </c>
      <c r="W1315" s="107"/>
      <c r="X1315" s="107">
        <f t="shared" si="124"/>
        <v>0</v>
      </c>
      <c r="Y1315" s="107"/>
      <c r="Z1315" s="107"/>
      <c r="AA1315" s="108">
        <f>C1315+I1315-L1315-O1315-U1315-X1315-R1315</f>
        <v>0</v>
      </c>
      <c r="AB1315" s="7">
        <v>45594</v>
      </c>
    </row>
    <row r="1316" spans="1:28" ht="15.75" hidden="1" x14ac:dyDescent="0.25">
      <c r="A1316" s="24">
        <v>45594</v>
      </c>
      <c r="B1316" s="25" t="s">
        <v>280</v>
      </c>
      <c r="C1316" s="25"/>
      <c r="D1316" s="25" t="s">
        <v>46</v>
      </c>
      <c r="E1316" s="25" t="s">
        <v>108</v>
      </c>
      <c r="F1316" s="25">
        <v>10400</v>
      </c>
      <c r="G1316" s="25" t="s">
        <v>34</v>
      </c>
      <c r="H1316" s="25">
        <v>1675</v>
      </c>
      <c r="I1316" s="4">
        <f t="shared" ref="I1316:I1328" si="129">F1316*H1316</f>
        <v>17420000</v>
      </c>
      <c r="J1316" s="26" t="s">
        <v>28</v>
      </c>
      <c r="K1316" s="117"/>
      <c r="L1316" s="107">
        <f t="shared" ref="L1316:L1328" si="130">M1316+N1316</f>
        <v>0</v>
      </c>
      <c r="M1316" s="107"/>
      <c r="N1316" s="107"/>
      <c r="O1316" s="107">
        <f t="shared" ref="O1316:O1328" si="131">P1316+Q1316</f>
        <v>0</v>
      </c>
      <c r="P1316" s="107"/>
      <c r="Q1316" s="107"/>
      <c r="R1316" s="107">
        <f t="shared" ref="R1316:R1328" si="132">S1316+T1316</f>
        <v>0</v>
      </c>
      <c r="S1316" s="107"/>
      <c r="T1316" s="107"/>
      <c r="U1316" s="107">
        <f t="shared" ref="U1316:U1328" si="133">V1316+W1316</f>
        <v>0</v>
      </c>
      <c r="V1316" s="107"/>
      <c r="W1316" s="107"/>
      <c r="X1316" s="107">
        <f t="shared" ref="X1316:X1328" si="134">Y1316+Z1316</f>
        <v>0</v>
      </c>
      <c r="Y1316" s="107"/>
      <c r="Z1316" s="107"/>
      <c r="AA1316" s="108">
        <f>C1316+I1316-L1316-O1316-U1316-X1316-R1316</f>
        <v>17420000</v>
      </c>
      <c r="AB1316" s="7"/>
    </row>
    <row r="1317" spans="1:28" ht="15.75" hidden="1" x14ac:dyDescent="0.25">
      <c r="A1317" s="24">
        <v>45594</v>
      </c>
      <c r="B1317" s="25" t="s">
        <v>51</v>
      </c>
      <c r="C1317" s="25"/>
      <c r="D1317" s="25" t="s">
        <v>46</v>
      </c>
      <c r="E1317" s="25" t="s">
        <v>567</v>
      </c>
      <c r="F1317" s="25">
        <v>79.3</v>
      </c>
      <c r="G1317" s="25" t="s">
        <v>39</v>
      </c>
      <c r="H1317" s="25">
        <v>115000</v>
      </c>
      <c r="I1317" s="4">
        <f t="shared" si="129"/>
        <v>9119500</v>
      </c>
      <c r="J1317" s="26" t="s">
        <v>28</v>
      </c>
      <c r="K1317" s="117"/>
      <c r="L1317" s="107">
        <f t="shared" si="130"/>
        <v>0</v>
      </c>
      <c r="M1317" s="107"/>
      <c r="N1317" s="107"/>
      <c r="O1317" s="107">
        <f t="shared" si="131"/>
        <v>0</v>
      </c>
      <c r="P1317" s="107"/>
      <c r="Q1317" s="107"/>
      <c r="R1317" s="107">
        <f t="shared" si="132"/>
        <v>0</v>
      </c>
      <c r="S1317" s="107"/>
      <c r="T1317" s="107"/>
      <c r="U1317" s="107">
        <f t="shared" si="133"/>
        <v>0</v>
      </c>
      <c r="V1317" s="107"/>
      <c r="W1317" s="107"/>
      <c r="X1317" s="107">
        <f t="shared" si="134"/>
        <v>0</v>
      </c>
      <c r="Y1317" s="107"/>
      <c r="Z1317" s="107"/>
      <c r="AA1317" s="108">
        <f>C1317+I1317-L1317-O1317-U1317-X1317-R1317</f>
        <v>9119500</v>
      </c>
      <c r="AB1317" s="7"/>
    </row>
    <row r="1318" spans="1:28" ht="15.75" hidden="1" x14ac:dyDescent="0.25">
      <c r="A1318" s="24">
        <v>45594</v>
      </c>
      <c r="B1318" s="25" t="s">
        <v>827</v>
      </c>
      <c r="C1318" s="25"/>
      <c r="D1318" s="25" t="s">
        <v>46</v>
      </c>
      <c r="E1318" s="25" t="s">
        <v>225</v>
      </c>
      <c r="F1318" s="25">
        <v>300</v>
      </c>
      <c r="G1318" s="25" t="s">
        <v>34</v>
      </c>
      <c r="H1318" s="25">
        <v>2720</v>
      </c>
      <c r="I1318" s="4">
        <f t="shared" si="129"/>
        <v>816000</v>
      </c>
      <c r="J1318" s="32" t="s">
        <v>312</v>
      </c>
      <c r="K1318" s="117" t="s">
        <v>2092</v>
      </c>
      <c r="L1318" s="107">
        <f t="shared" si="130"/>
        <v>0</v>
      </c>
      <c r="M1318" s="107"/>
      <c r="N1318" s="107"/>
      <c r="O1318" s="107">
        <f t="shared" si="131"/>
        <v>816000</v>
      </c>
      <c r="P1318" s="107">
        <v>816000</v>
      </c>
      <c r="Q1318" s="107"/>
      <c r="R1318" s="107">
        <f t="shared" si="132"/>
        <v>0</v>
      </c>
      <c r="S1318" s="107"/>
      <c r="T1318" s="107"/>
      <c r="U1318" s="107">
        <f t="shared" si="133"/>
        <v>0</v>
      </c>
      <c r="V1318" s="107"/>
      <c r="W1318" s="107"/>
      <c r="X1318" s="107">
        <f t="shared" si="134"/>
        <v>0</v>
      </c>
      <c r="Y1318" s="107"/>
      <c r="Z1318" s="107"/>
      <c r="AA1318" s="108">
        <f>C1318+I1318-L1318-O1318-U1318-X1318-R1318</f>
        <v>0</v>
      </c>
      <c r="AB1318" s="7">
        <v>45595</v>
      </c>
    </row>
    <row r="1319" spans="1:28" ht="15.75" hidden="1" x14ac:dyDescent="0.25">
      <c r="A1319" s="24">
        <v>45594</v>
      </c>
      <c r="B1319" s="25" t="s">
        <v>827</v>
      </c>
      <c r="C1319" s="25"/>
      <c r="D1319" s="25" t="s">
        <v>46</v>
      </c>
      <c r="E1319" s="25" t="s">
        <v>108</v>
      </c>
      <c r="F1319" s="25">
        <v>1200</v>
      </c>
      <c r="G1319" s="25" t="s">
        <v>34</v>
      </c>
      <c r="H1319" s="25">
        <v>1900</v>
      </c>
      <c r="I1319" s="4">
        <f t="shared" si="129"/>
        <v>2280000</v>
      </c>
      <c r="J1319" s="32" t="s">
        <v>312</v>
      </c>
      <c r="K1319" s="117" t="s">
        <v>2092</v>
      </c>
      <c r="L1319" s="107">
        <f t="shared" si="130"/>
        <v>0</v>
      </c>
      <c r="M1319" s="107"/>
      <c r="N1319" s="107"/>
      <c r="O1319" s="107">
        <f t="shared" si="131"/>
        <v>2280000</v>
      </c>
      <c r="P1319" s="107">
        <v>2280000</v>
      </c>
      <c r="Q1319" s="107"/>
      <c r="R1319" s="107">
        <f t="shared" si="132"/>
        <v>0</v>
      </c>
      <c r="S1319" s="107"/>
      <c r="T1319" s="107"/>
      <c r="U1319" s="107">
        <f t="shared" si="133"/>
        <v>0</v>
      </c>
      <c r="V1319" s="107"/>
      <c r="W1319" s="107"/>
      <c r="X1319" s="107">
        <f t="shared" si="134"/>
        <v>0</v>
      </c>
      <c r="Y1319" s="107"/>
      <c r="Z1319" s="107"/>
      <c r="AA1319" s="108">
        <f>C1319+I1319-L1319-O1319-U1319-X1319-R1319</f>
        <v>0</v>
      </c>
      <c r="AB1319" s="7">
        <v>45595</v>
      </c>
    </row>
    <row r="1320" spans="1:28" ht="15.75" hidden="1" x14ac:dyDescent="0.25">
      <c r="A1320" s="24">
        <v>45594</v>
      </c>
      <c r="B1320" s="25" t="s">
        <v>827</v>
      </c>
      <c r="C1320" s="25"/>
      <c r="D1320" s="25" t="s">
        <v>46</v>
      </c>
      <c r="E1320" s="25" t="s">
        <v>192</v>
      </c>
      <c r="F1320" s="25">
        <v>900</v>
      </c>
      <c r="G1320" s="25" t="s">
        <v>34</v>
      </c>
      <c r="H1320" s="25">
        <v>2500</v>
      </c>
      <c r="I1320" s="4">
        <f t="shared" si="129"/>
        <v>2250000</v>
      </c>
      <c r="J1320" s="32" t="s">
        <v>312</v>
      </c>
      <c r="K1320" s="117" t="s">
        <v>2092</v>
      </c>
      <c r="L1320" s="107">
        <f t="shared" si="130"/>
        <v>0</v>
      </c>
      <c r="M1320" s="107"/>
      <c r="N1320" s="107"/>
      <c r="O1320" s="107">
        <f t="shared" si="131"/>
        <v>2250000</v>
      </c>
      <c r="P1320" s="107">
        <v>2250000</v>
      </c>
      <c r="Q1320" s="107"/>
      <c r="R1320" s="107">
        <f t="shared" si="132"/>
        <v>0</v>
      </c>
      <c r="S1320" s="107"/>
      <c r="T1320" s="107"/>
      <c r="U1320" s="107">
        <f t="shared" si="133"/>
        <v>0</v>
      </c>
      <c r="V1320" s="107"/>
      <c r="W1320" s="107"/>
      <c r="X1320" s="107">
        <f t="shared" si="134"/>
        <v>0</v>
      </c>
      <c r="Y1320" s="107"/>
      <c r="Z1320" s="107"/>
      <c r="AA1320" s="108">
        <f>C1320+I1320-L1320-O1320-U1320-X1320-R1320</f>
        <v>0</v>
      </c>
      <c r="AB1320" s="7">
        <v>45595</v>
      </c>
    </row>
    <row r="1321" spans="1:28" ht="15.75" hidden="1" x14ac:dyDescent="0.25">
      <c r="A1321" s="24">
        <v>45594</v>
      </c>
      <c r="B1321" s="25" t="s">
        <v>472</v>
      </c>
      <c r="C1321" s="25"/>
      <c r="D1321" s="25" t="s">
        <v>52</v>
      </c>
      <c r="E1321" s="25" t="s">
        <v>163</v>
      </c>
      <c r="F1321" s="25">
        <v>24</v>
      </c>
      <c r="G1321" s="25" t="s">
        <v>39</v>
      </c>
      <c r="H1321" s="25">
        <v>135000</v>
      </c>
      <c r="I1321" s="4">
        <f t="shared" si="129"/>
        <v>3240000</v>
      </c>
      <c r="J1321" s="31" t="s">
        <v>312</v>
      </c>
      <c r="K1321" s="117"/>
      <c r="L1321" s="107">
        <f t="shared" si="130"/>
        <v>0</v>
      </c>
      <c r="M1321" s="107"/>
      <c r="N1321" s="107"/>
      <c r="O1321" s="107">
        <f t="shared" si="131"/>
        <v>3240000</v>
      </c>
      <c r="P1321" s="107">
        <v>3240000</v>
      </c>
      <c r="Q1321" s="107"/>
      <c r="R1321" s="107">
        <f t="shared" si="132"/>
        <v>0</v>
      </c>
      <c r="S1321" s="107"/>
      <c r="T1321" s="107"/>
      <c r="U1321" s="107">
        <f t="shared" si="133"/>
        <v>0</v>
      </c>
      <c r="V1321" s="107"/>
      <c r="W1321" s="107"/>
      <c r="X1321" s="107">
        <f t="shared" si="134"/>
        <v>0</v>
      </c>
      <c r="Y1321" s="107"/>
      <c r="Z1321" s="107"/>
      <c r="AA1321" s="108">
        <f>C1321+I1321-L1321-O1321-U1321-X1321-R1321</f>
        <v>0</v>
      </c>
      <c r="AB1321" s="7">
        <v>45596</v>
      </c>
    </row>
    <row r="1322" spans="1:28" ht="15.75" hidden="1" x14ac:dyDescent="0.25">
      <c r="A1322" s="24">
        <v>45594</v>
      </c>
      <c r="B1322" s="25" t="s">
        <v>472</v>
      </c>
      <c r="C1322" s="25"/>
      <c r="D1322" s="25" t="s">
        <v>52</v>
      </c>
      <c r="E1322" s="25" t="s">
        <v>298</v>
      </c>
      <c r="F1322" s="25">
        <v>100</v>
      </c>
      <c r="G1322" s="25" t="s">
        <v>34</v>
      </c>
      <c r="H1322" s="25">
        <v>4500</v>
      </c>
      <c r="I1322" s="4">
        <f t="shared" si="129"/>
        <v>450000</v>
      </c>
      <c r="J1322" s="31" t="s">
        <v>312</v>
      </c>
      <c r="K1322" s="117"/>
      <c r="L1322" s="107">
        <f t="shared" si="130"/>
        <v>0</v>
      </c>
      <c r="M1322" s="107"/>
      <c r="N1322" s="107"/>
      <c r="O1322" s="107">
        <f t="shared" si="131"/>
        <v>450000</v>
      </c>
      <c r="P1322" s="107">
        <v>450000</v>
      </c>
      <c r="Q1322" s="107"/>
      <c r="R1322" s="107">
        <f t="shared" si="132"/>
        <v>0</v>
      </c>
      <c r="S1322" s="107"/>
      <c r="T1322" s="107"/>
      <c r="U1322" s="107">
        <f t="shared" si="133"/>
        <v>0</v>
      </c>
      <c r="V1322" s="107"/>
      <c r="W1322" s="107"/>
      <c r="X1322" s="107">
        <f t="shared" si="134"/>
        <v>0</v>
      </c>
      <c r="Y1322" s="107"/>
      <c r="Z1322" s="107"/>
      <c r="AA1322" s="108">
        <f>C1322+I1322-L1322-O1322-U1322-X1322-R1322</f>
        <v>0</v>
      </c>
      <c r="AB1322" s="7">
        <v>45596</v>
      </c>
    </row>
    <row r="1323" spans="1:28" ht="15.75" hidden="1" x14ac:dyDescent="0.25">
      <c r="A1323" s="24">
        <v>45594</v>
      </c>
      <c r="B1323" s="25" t="s">
        <v>396</v>
      </c>
      <c r="C1323" s="25"/>
      <c r="D1323" s="25" t="s">
        <v>52</v>
      </c>
      <c r="E1323" s="25" t="s">
        <v>157</v>
      </c>
      <c r="F1323" s="25">
        <v>40</v>
      </c>
      <c r="G1323" s="25" t="s">
        <v>48</v>
      </c>
      <c r="H1323" s="25">
        <v>300000</v>
      </c>
      <c r="I1323" s="4">
        <f t="shared" si="129"/>
        <v>12000000</v>
      </c>
      <c r="J1323" s="31" t="s">
        <v>312</v>
      </c>
      <c r="K1323" s="117" t="s">
        <v>2093</v>
      </c>
      <c r="L1323" s="107">
        <f t="shared" si="130"/>
        <v>0</v>
      </c>
      <c r="M1323" s="107"/>
      <c r="N1323" s="107"/>
      <c r="O1323" s="107">
        <f t="shared" si="131"/>
        <v>12000000</v>
      </c>
      <c r="P1323" s="107">
        <v>12000000</v>
      </c>
      <c r="Q1323" s="107"/>
      <c r="R1323" s="107">
        <f t="shared" si="132"/>
        <v>0</v>
      </c>
      <c r="S1323" s="107"/>
      <c r="T1323" s="107"/>
      <c r="U1323" s="107">
        <f t="shared" si="133"/>
        <v>0</v>
      </c>
      <c r="V1323" s="107"/>
      <c r="W1323" s="107"/>
      <c r="X1323" s="107">
        <f t="shared" si="134"/>
        <v>0</v>
      </c>
      <c r="Y1323" s="107"/>
      <c r="Z1323" s="107"/>
      <c r="AA1323" s="108">
        <f>C1323+I1323-L1323-O1323-U1323-X1323-R1323</f>
        <v>0</v>
      </c>
      <c r="AB1323" s="7">
        <v>45595</v>
      </c>
    </row>
    <row r="1324" spans="1:28" ht="15.75" hidden="1" x14ac:dyDescent="0.25">
      <c r="A1324" s="24">
        <v>45594</v>
      </c>
      <c r="B1324" s="25" t="s">
        <v>98</v>
      </c>
      <c r="C1324" s="25"/>
      <c r="D1324" s="25" t="s">
        <v>46</v>
      </c>
      <c r="E1324" s="25" t="s">
        <v>150</v>
      </c>
      <c r="F1324" s="25">
        <v>10</v>
      </c>
      <c r="G1324" s="25" t="s">
        <v>77</v>
      </c>
      <c r="H1324" s="25">
        <v>50000</v>
      </c>
      <c r="I1324" s="4">
        <f t="shared" si="129"/>
        <v>500000</v>
      </c>
      <c r="J1324" s="26" t="s">
        <v>28</v>
      </c>
      <c r="K1324" s="117"/>
      <c r="L1324" s="107">
        <f t="shared" si="130"/>
        <v>0</v>
      </c>
      <c r="M1324" s="107"/>
      <c r="N1324" s="107"/>
      <c r="O1324" s="107">
        <f t="shared" si="131"/>
        <v>0</v>
      </c>
      <c r="P1324" s="107"/>
      <c r="Q1324" s="107"/>
      <c r="R1324" s="107">
        <f t="shared" si="132"/>
        <v>0</v>
      </c>
      <c r="S1324" s="107"/>
      <c r="T1324" s="107"/>
      <c r="U1324" s="107">
        <f t="shared" si="133"/>
        <v>0</v>
      </c>
      <c r="V1324" s="107"/>
      <c r="W1324" s="107"/>
      <c r="X1324" s="107">
        <f t="shared" si="134"/>
        <v>0</v>
      </c>
      <c r="Y1324" s="107"/>
      <c r="Z1324" s="107"/>
      <c r="AA1324" s="108">
        <f>C1324+I1324-L1324-O1324-U1324-X1324-R1324</f>
        <v>500000</v>
      </c>
      <c r="AB1324" s="7"/>
    </row>
    <row r="1325" spans="1:28" ht="15.75" hidden="1" x14ac:dyDescent="0.25">
      <c r="A1325" s="24">
        <v>45594</v>
      </c>
      <c r="B1325" s="25" t="s">
        <v>122</v>
      </c>
      <c r="C1325" s="25"/>
      <c r="D1325" s="25" t="s">
        <v>46</v>
      </c>
      <c r="E1325" s="25" t="s">
        <v>150</v>
      </c>
      <c r="F1325" s="25">
        <v>40</v>
      </c>
      <c r="G1325" s="25" t="s">
        <v>77</v>
      </c>
      <c r="H1325" s="25">
        <v>50000</v>
      </c>
      <c r="I1325" s="4">
        <f t="shared" si="129"/>
        <v>2000000</v>
      </c>
      <c r="J1325" s="26" t="s">
        <v>28</v>
      </c>
      <c r="K1325" s="117"/>
      <c r="L1325" s="107">
        <f t="shared" si="130"/>
        <v>0</v>
      </c>
      <c r="M1325" s="107"/>
      <c r="N1325" s="107"/>
      <c r="O1325" s="107">
        <f t="shared" si="131"/>
        <v>0</v>
      </c>
      <c r="P1325" s="107"/>
      <c r="Q1325" s="107"/>
      <c r="R1325" s="107">
        <f t="shared" si="132"/>
        <v>0</v>
      </c>
      <c r="S1325" s="107"/>
      <c r="T1325" s="107"/>
      <c r="U1325" s="107">
        <f t="shared" si="133"/>
        <v>0</v>
      </c>
      <c r="V1325" s="107"/>
      <c r="W1325" s="107"/>
      <c r="X1325" s="107">
        <f t="shared" si="134"/>
        <v>0</v>
      </c>
      <c r="Y1325" s="107"/>
      <c r="Z1325" s="107"/>
      <c r="AA1325" s="108">
        <f>C1325+I1325-L1325-O1325-U1325-X1325-R1325</f>
        <v>2000000</v>
      </c>
      <c r="AB1325" s="7"/>
    </row>
    <row r="1326" spans="1:28" ht="15.75" hidden="1" x14ac:dyDescent="0.25">
      <c r="A1326" s="24">
        <v>45594</v>
      </c>
      <c r="B1326" s="25" t="s">
        <v>122</v>
      </c>
      <c r="C1326" s="25"/>
      <c r="D1326" s="25" t="s">
        <v>46</v>
      </c>
      <c r="E1326" s="25" t="s">
        <v>117</v>
      </c>
      <c r="F1326" s="25">
        <v>10</v>
      </c>
      <c r="G1326" s="25" t="s">
        <v>23</v>
      </c>
      <c r="H1326" s="25">
        <v>400000</v>
      </c>
      <c r="I1326" s="4">
        <f t="shared" si="129"/>
        <v>4000000</v>
      </c>
      <c r="J1326" s="26" t="s">
        <v>28</v>
      </c>
      <c r="K1326" s="117"/>
      <c r="L1326" s="107">
        <f t="shared" si="130"/>
        <v>0</v>
      </c>
      <c r="M1326" s="107"/>
      <c r="N1326" s="107"/>
      <c r="O1326" s="107">
        <f t="shared" si="131"/>
        <v>0</v>
      </c>
      <c r="P1326" s="107"/>
      <c r="Q1326" s="107"/>
      <c r="R1326" s="107">
        <f t="shared" si="132"/>
        <v>0</v>
      </c>
      <c r="S1326" s="107"/>
      <c r="T1326" s="107"/>
      <c r="U1326" s="107">
        <f t="shared" si="133"/>
        <v>0</v>
      </c>
      <c r="V1326" s="107"/>
      <c r="W1326" s="107"/>
      <c r="X1326" s="107">
        <f t="shared" si="134"/>
        <v>0</v>
      </c>
      <c r="Y1326" s="107"/>
      <c r="Z1326" s="107"/>
      <c r="AA1326" s="108">
        <f>C1326+I1326-L1326-O1326-U1326-X1326-R1326</f>
        <v>4000000</v>
      </c>
      <c r="AB1326" s="7"/>
    </row>
    <row r="1327" spans="1:28" ht="15.75" hidden="1" x14ac:dyDescent="0.25">
      <c r="A1327" s="29">
        <v>45594</v>
      </c>
      <c r="B1327" s="27" t="s">
        <v>1049</v>
      </c>
      <c r="C1327" s="27"/>
      <c r="D1327" s="27" t="s">
        <v>46</v>
      </c>
      <c r="E1327" s="27" t="s">
        <v>108</v>
      </c>
      <c r="F1327" s="27">
        <v>200</v>
      </c>
      <c r="G1327" s="27" t="s">
        <v>34</v>
      </c>
      <c r="H1327" s="27">
        <v>2000</v>
      </c>
      <c r="I1327" s="19">
        <f t="shared" si="129"/>
        <v>400000</v>
      </c>
      <c r="J1327" s="32" t="s">
        <v>312</v>
      </c>
      <c r="K1327" s="142"/>
      <c r="L1327" s="136">
        <f t="shared" si="130"/>
        <v>0</v>
      </c>
      <c r="M1327" s="136"/>
      <c r="N1327" s="136"/>
      <c r="O1327" s="136">
        <f t="shared" si="131"/>
        <v>400000</v>
      </c>
      <c r="P1327" s="136">
        <v>400000</v>
      </c>
      <c r="Q1327" s="136"/>
      <c r="R1327" s="136">
        <f t="shared" si="132"/>
        <v>0</v>
      </c>
      <c r="S1327" s="136"/>
      <c r="T1327" s="136"/>
      <c r="U1327" s="136">
        <f t="shared" si="133"/>
        <v>0</v>
      </c>
      <c r="V1327" s="136"/>
      <c r="W1327" s="136"/>
      <c r="X1327" s="136">
        <f t="shared" si="134"/>
        <v>0</v>
      </c>
      <c r="Y1327" s="136"/>
      <c r="Z1327" s="136"/>
      <c r="AA1327" s="137">
        <f>C1327+I1327-L1327-O1327-U1327-X1327-R1327</f>
        <v>0</v>
      </c>
      <c r="AB1327" s="138">
        <v>45594</v>
      </c>
    </row>
    <row r="1328" spans="1:28" ht="15.75" hidden="1" x14ac:dyDescent="0.25">
      <c r="A1328" s="24">
        <v>45594</v>
      </c>
      <c r="B1328" s="25" t="s">
        <v>116</v>
      </c>
      <c r="C1328" s="25"/>
      <c r="D1328" s="25" t="s">
        <v>46</v>
      </c>
      <c r="E1328" s="25" t="s">
        <v>477</v>
      </c>
      <c r="F1328" s="25">
        <v>4</v>
      </c>
      <c r="G1328" s="25" t="s">
        <v>48</v>
      </c>
      <c r="H1328" s="25">
        <v>230000</v>
      </c>
      <c r="I1328" s="4">
        <f t="shared" si="129"/>
        <v>920000</v>
      </c>
      <c r="J1328" s="31" t="s">
        <v>324</v>
      </c>
      <c r="K1328" s="117"/>
      <c r="L1328" s="107">
        <f t="shared" si="130"/>
        <v>0</v>
      </c>
      <c r="M1328" s="107"/>
      <c r="N1328" s="107"/>
      <c r="O1328" s="107">
        <f t="shared" si="131"/>
        <v>0</v>
      </c>
      <c r="P1328" s="107"/>
      <c r="Q1328" s="107"/>
      <c r="R1328" s="107">
        <f t="shared" si="132"/>
        <v>0</v>
      </c>
      <c r="S1328" s="107"/>
      <c r="T1328" s="107"/>
      <c r="U1328" s="107">
        <f t="shared" si="133"/>
        <v>920000</v>
      </c>
      <c r="V1328" s="107">
        <v>920000</v>
      </c>
      <c r="W1328" s="107"/>
      <c r="X1328" s="107">
        <f t="shared" si="134"/>
        <v>0</v>
      </c>
      <c r="Y1328" s="107"/>
      <c r="Z1328" s="107"/>
      <c r="AA1328" s="108">
        <f>C1328+I1328-L1328-O1328-U1328-X1328-R1328</f>
        <v>0</v>
      </c>
      <c r="AB1328" s="7">
        <v>45595</v>
      </c>
    </row>
    <row r="1329" spans="1:28" ht="15.75" hidden="1" x14ac:dyDescent="0.25">
      <c r="A1329" s="29">
        <v>45595</v>
      </c>
      <c r="B1329" s="27" t="s">
        <v>256</v>
      </c>
      <c r="C1329" s="27"/>
      <c r="D1329" s="27" t="s">
        <v>52</v>
      </c>
      <c r="E1329" s="27" t="s">
        <v>139</v>
      </c>
      <c r="F1329" s="27">
        <v>500</v>
      </c>
      <c r="G1329" s="27" t="s">
        <v>34</v>
      </c>
      <c r="H1329" s="27">
        <v>2105</v>
      </c>
      <c r="I1329" s="4">
        <f t="shared" ref="I1329:I1381" si="135">F1329*H1329</f>
        <v>1052500</v>
      </c>
      <c r="J1329" s="28" t="s">
        <v>28</v>
      </c>
      <c r="K1329" s="117"/>
      <c r="L1329" s="107">
        <f t="shared" ref="L1329" si="136">M1329+N1329</f>
        <v>0</v>
      </c>
      <c r="M1329" s="107"/>
      <c r="N1329" s="107"/>
      <c r="O1329" s="107">
        <f t="shared" ref="O1329" si="137">P1329+Q1329</f>
        <v>0</v>
      </c>
      <c r="P1329" s="107"/>
      <c r="Q1329" s="107"/>
      <c r="R1329" s="107">
        <f t="shared" ref="R1329" si="138">S1329+T1329</f>
        <v>0</v>
      </c>
      <c r="S1329" s="107"/>
      <c r="T1329" s="107"/>
      <c r="U1329" s="107">
        <f t="shared" ref="U1329" si="139">V1329+W1329</f>
        <v>0</v>
      </c>
      <c r="V1329" s="107"/>
      <c r="W1329" s="107"/>
      <c r="X1329" s="107">
        <f t="shared" ref="X1329" si="140">Y1329+Z1329</f>
        <v>0</v>
      </c>
      <c r="Y1329" s="107"/>
      <c r="Z1329" s="107"/>
      <c r="AA1329" s="108">
        <f>C1329+I1329-L1329-O1329-U1329-X1329-R1329</f>
        <v>1052500</v>
      </c>
      <c r="AB1329" s="7"/>
    </row>
    <row r="1330" spans="1:28" ht="15.75" hidden="1" x14ac:dyDescent="0.25">
      <c r="A1330" s="29">
        <v>45595</v>
      </c>
      <c r="B1330" s="27" t="s">
        <v>256</v>
      </c>
      <c r="C1330" s="25"/>
      <c r="D1330" s="27" t="s">
        <v>52</v>
      </c>
      <c r="E1330" s="25" t="s">
        <v>138</v>
      </c>
      <c r="F1330" s="25">
        <v>1250</v>
      </c>
      <c r="G1330" s="27" t="s">
        <v>34</v>
      </c>
      <c r="H1330" s="25">
        <v>1390</v>
      </c>
      <c r="I1330" s="4">
        <f t="shared" si="135"/>
        <v>1737500</v>
      </c>
      <c r="J1330" s="26" t="s">
        <v>28</v>
      </c>
      <c r="K1330" s="117"/>
      <c r="L1330" s="107">
        <f t="shared" ref="L1330:L1381" si="141">M1330+N1330</f>
        <v>0</v>
      </c>
      <c r="M1330" s="107"/>
      <c r="N1330" s="107"/>
      <c r="O1330" s="107">
        <f t="shared" ref="O1330:O1381" si="142">P1330+Q1330</f>
        <v>0</v>
      </c>
      <c r="P1330" s="107"/>
      <c r="Q1330" s="107"/>
      <c r="R1330" s="107">
        <f t="shared" ref="R1330:R1381" si="143">S1330+T1330</f>
        <v>0</v>
      </c>
      <c r="S1330" s="107"/>
      <c r="T1330" s="107"/>
      <c r="U1330" s="107">
        <f t="shared" ref="U1330:U1381" si="144">V1330+W1330</f>
        <v>0</v>
      </c>
      <c r="V1330" s="107"/>
      <c r="W1330" s="107"/>
      <c r="X1330" s="107">
        <f t="shared" ref="X1330:X1381" si="145">Y1330+Z1330</f>
        <v>0</v>
      </c>
      <c r="Y1330" s="107"/>
      <c r="Z1330" s="107"/>
      <c r="AA1330" s="108">
        <f>C1330+I1330-L1330-O1330-U1330-X1330-R1330</f>
        <v>1737500</v>
      </c>
      <c r="AB1330" s="7"/>
    </row>
    <row r="1331" spans="1:28" ht="15.75" hidden="1" x14ac:dyDescent="0.25">
      <c r="A1331" s="29">
        <v>45595</v>
      </c>
      <c r="B1331" s="27" t="s">
        <v>256</v>
      </c>
      <c r="C1331" s="25"/>
      <c r="D1331" s="27" t="s">
        <v>52</v>
      </c>
      <c r="E1331" s="25" t="s">
        <v>64</v>
      </c>
      <c r="F1331" s="25">
        <v>20</v>
      </c>
      <c r="G1331" s="25" t="s">
        <v>39</v>
      </c>
      <c r="H1331" s="25">
        <v>55000</v>
      </c>
      <c r="I1331" s="4">
        <f t="shared" si="135"/>
        <v>1100000</v>
      </c>
      <c r="J1331" s="26" t="s">
        <v>28</v>
      </c>
      <c r="K1331" s="117"/>
      <c r="L1331" s="107">
        <f t="shared" si="141"/>
        <v>0</v>
      </c>
      <c r="M1331" s="107"/>
      <c r="N1331" s="107"/>
      <c r="O1331" s="107">
        <f t="shared" si="142"/>
        <v>0</v>
      </c>
      <c r="P1331" s="107"/>
      <c r="Q1331" s="107"/>
      <c r="R1331" s="107">
        <f t="shared" si="143"/>
        <v>0</v>
      </c>
      <c r="S1331" s="107"/>
      <c r="T1331" s="107"/>
      <c r="U1331" s="107">
        <f t="shared" si="144"/>
        <v>0</v>
      </c>
      <c r="V1331" s="107"/>
      <c r="W1331" s="107"/>
      <c r="X1331" s="107">
        <f t="shared" si="145"/>
        <v>0</v>
      </c>
      <c r="Y1331" s="107"/>
      <c r="Z1331" s="107"/>
      <c r="AA1331" s="108">
        <f>C1331+I1331-L1331-O1331-U1331-X1331-R1331</f>
        <v>1100000</v>
      </c>
      <c r="AB1331" s="7"/>
    </row>
    <row r="1332" spans="1:28" ht="15.75" hidden="1" x14ac:dyDescent="0.25">
      <c r="A1332" s="29">
        <v>45595</v>
      </c>
      <c r="B1332" s="27" t="s">
        <v>256</v>
      </c>
      <c r="C1332" s="25"/>
      <c r="D1332" s="27" t="s">
        <v>52</v>
      </c>
      <c r="E1332" s="25" t="s">
        <v>218</v>
      </c>
      <c r="F1332" s="25">
        <v>2.5</v>
      </c>
      <c r="G1332" s="25" t="s">
        <v>39</v>
      </c>
      <c r="H1332" s="25">
        <v>90000</v>
      </c>
      <c r="I1332" s="4">
        <f t="shared" si="135"/>
        <v>225000</v>
      </c>
      <c r="J1332" s="26" t="s">
        <v>28</v>
      </c>
      <c r="K1332" s="117"/>
      <c r="L1332" s="107">
        <f t="shared" si="141"/>
        <v>0</v>
      </c>
      <c r="M1332" s="107"/>
      <c r="N1332" s="107"/>
      <c r="O1332" s="107">
        <f t="shared" si="142"/>
        <v>0</v>
      </c>
      <c r="P1332" s="107"/>
      <c r="Q1332" s="107"/>
      <c r="R1332" s="107">
        <f t="shared" si="143"/>
        <v>0</v>
      </c>
      <c r="S1332" s="107"/>
      <c r="T1332" s="107"/>
      <c r="U1332" s="107">
        <f t="shared" si="144"/>
        <v>0</v>
      </c>
      <c r="V1332" s="107"/>
      <c r="W1332" s="107"/>
      <c r="X1332" s="107">
        <f t="shared" si="145"/>
        <v>0</v>
      </c>
      <c r="Y1332" s="107"/>
      <c r="Z1332" s="107"/>
      <c r="AA1332" s="108">
        <f>C1332+I1332-L1332-O1332-U1332-X1332-R1332</f>
        <v>225000</v>
      </c>
      <c r="AB1332" s="7"/>
    </row>
    <row r="1333" spans="1:28" ht="15.75" hidden="1" x14ac:dyDescent="0.25">
      <c r="A1333" s="29">
        <v>45595</v>
      </c>
      <c r="B1333" s="27" t="s">
        <v>256</v>
      </c>
      <c r="C1333" s="25"/>
      <c r="D1333" s="27" t="s">
        <v>52</v>
      </c>
      <c r="E1333" s="25" t="s">
        <v>1585</v>
      </c>
      <c r="F1333" s="25">
        <v>2.5</v>
      </c>
      <c r="G1333" s="25" t="s">
        <v>39</v>
      </c>
      <c r="H1333" s="25">
        <v>90000</v>
      </c>
      <c r="I1333" s="4">
        <f t="shared" si="135"/>
        <v>225000</v>
      </c>
      <c r="J1333" s="26" t="s">
        <v>28</v>
      </c>
      <c r="K1333" s="117"/>
      <c r="L1333" s="107">
        <f t="shared" si="141"/>
        <v>0</v>
      </c>
      <c r="M1333" s="107"/>
      <c r="N1333" s="107"/>
      <c r="O1333" s="107">
        <f t="shared" si="142"/>
        <v>0</v>
      </c>
      <c r="P1333" s="107"/>
      <c r="Q1333" s="107"/>
      <c r="R1333" s="107">
        <f t="shared" si="143"/>
        <v>0</v>
      </c>
      <c r="S1333" s="107"/>
      <c r="T1333" s="107"/>
      <c r="U1333" s="107">
        <f t="shared" si="144"/>
        <v>0</v>
      </c>
      <c r="V1333" s="107"/>
      <c r="W1333" s="107"/>
      <c r="X1333" s="107">
        <f t="shared" si="145"/>
        <v>0</v>
      </c>
      <c r="Y1333" s="107"/>
      <c r="Z1333" s="107"/>
      <c r="AA1333" s="108">
        <f>C1333+I1333-L1333-O1333-U1333-X1333-R1333</f>
        <v>225000</v>
      </c>
      <c r="AB1333" s="7"/>
    </row>
    <row r="1334" spans="1:28" ht="15.75" hidden="1" x14ac:dyDescent="0.25">
      <c r="A1334" s="29">
        <v>45595</v>
      </c>
      <c r="B1334" s="27" t="s">
        <v>256</v>
      </c>
      <c r="C1334" s="25"/>
      <c r="D1334" s="27" t="s">
        <v>52</v>
      </c>
      <c r="E1334" s="25" t="s">
        <v>217</v>
      </c>
      <c r="F1334" s="25">
        <v>2.5</v>
      </c>
      <c r="G1334" s="25" t="s">
        <v>39</v>
      </c>
      <c r="H1334" s="25">
        <v>90000</v>
      </c>
      <c r="I1334" s="4">
        <f t="shared" si="135"/>
        <v>225000</v>
      </c>
      <c r="J1334" s="26" t="s">
        <v>28</v>
      </c>
      <c r="K1334" s="117"/>
      <c r="L1334" s="107">
        <f t="shared" si="141"/>
        <v>0</v>
      </c>
      <c r="M1334" s="107"/>
      <c r="N1334" s="107"/>
      <c r="O1334" s="107">
        <f t="shared" si="142"/>
        <v>0</v>
      </c>
      <c r="P1334" s="107"/>
      <c r="Q1334" s="107"/>
      <c r="R1334" s="107">
        <f t="shared" si="143"/>
        <v>0</v>
      </c>
      <c r="S1334" s="107"/>
      <c r="T1334" s="107"/>
      <c r="U1334" s="107">
        <f t="shared" si="144"/>
        <v>0</v>
      </c>
      <c r="V1334" s="107"/>
      <c r="W1334" s="107"/>
      <c r="X1334" s="107">
        <f t="shared" si="145"/>
        <v>0</v>
      </c>
      <c r="Y1334" s="107"/>
      <c r="Z1334" s="107"/>
      <c r="AA1334" s="108">
        <f>C1334+I1334-L1334-O1334-U1334-X1334-R1334</f>
        <v>225000</v>
      </c>
      <c r="AB1334" s="7"/>
    </row>
    <row r="1335" spans="1:28" ht="15.75" hidden="1" x14ac:dyDescent="0.25">
      <c r="A1335" s="29">
        <v>45595</v>
      </c>
      <c r="B1335" s="27" t="s">
        <v>256</v>
      </c>
      <c r="C1335" s="25"/>
      <c r="D1335" s="27" t="s">
        <v>52</v>
      </c>
      <c r="E1335" s="25" t="s">
        <v>276</v>
      </c>
      <c r="F1335" s="25">
        <v>10000</v>
      </c>
      <c r="G1335" s="25" t="s">
        <v>34</v>
      </c>
      <c r="H1335" s="25">
        <v>800</v>
      </c>
      <c r="I1335" s="4">
        <f t="shared" si="135"/>
        <v>8000000</v>
      </c>
      <c r="J1335" s="26" t="s">
        <v>28</v>
      </c>
      <c r="K1335" s="117"/>
      <c r="L1335" s="107">
        <f t="shared" si="141"/>
        <v>0</v>
      </c>
      <c r="M1335" s="107"/>
      <c r="N1335" s="107"/>
      <c r="O1335" s="107">
        <f t="shared" si="142"/>
        <v>0</v>
      </c>
      <c r="P1335" s="107"/>
      <c r="Q1335" s="107"/>
      <c r="R1335" s="107">
        <f t="shared" si="143"/>
        <v>0</v>
      </c>
      <c r="S1335" s="107"/>
      <c r="T1335" s="107"/>
      <c r="U1335" s="107">
        <f t="shared" si="144"/>
        <v>0</v>
      </c>
      <c r="V1335" s="107"/>
      <c r="W1335" s="107"/>
      <c r="X1335" s="107">
        <f t="shared" si="145"/>
        <v>0</v>
      </c>
      <c r="Y1335" s="107"/>
      <c r="Z1335" s="107"/>
      <c r="AA1335" s="108">
        <f>C1335+I1335-L1335-O1335-U1335-X1335-R1335</f>
        <v>8000000</v>
      </c>
      <c r="AB1335" s="7"/>
    </row>
    <row r="1336" spans="1:28" ht="15.75" hidden="1" x14ac:dyDescent="0.25">
      <c r="A1336" s="29">
        <v>45595</v>
      </c>
      <c r="B1336" s="25" t="s">
        <v>702</v>
      </c>
      <c r="C1336" s="25"/>
      <c r="D1336" s="25" t="s">
        <v>52</v>
      </c>
      <c r="E1336" s="25" t="s">
        <v>249</v>
      </c>
      <c r="F1336" s="25">
        <v>200</v>
      </c>
      <c r="G1336" s="25" t="s">
        <v>34</v>
      </c>
      <c r="H1336" s="25">
        <v>4000</v>
      </c>
      <c r="I1336" s="4">
        <f t="shared" si="135"/>
        <v>800000</v>
      </c>
      <c r="J1336" s="26" t="s">
        <v>28</v>
      </c>
      <c r="K1336" s="117"/>
      <c r="L1336" s="107">
        <f t="shared" si="141"/>
        <v>0</v>
      </c>
      <c r="M1336" s="107"/>
      <c r="N1336" s="107"/>
      <c r="O1336" s="107">
        <f t="shared" si="142"/>
        <v>0</v>
      </c>
      <c r="P1336" s="107"/>
      <c r="Q1336" s="107"/>
      <c r="R1336" s="107">
        <f t="shared" si="143"/>
        <v>0</v>
      </c>
      <c r="S1336" s="107"/>
      <c r="T1336" s="107"/>
      <c r="U1336" s="107">
        <f t="shared" si="144"/>
        <v>0</v>
      </c>
      <c r="V1336" s="107"/>
      <c r="W1336" s="107"/>
      <c r="X1336" s="107">
        <f t="shared" si="145"/>
        <v>0</v>
      </c>
      <c r="Y1336" s="107"/>
      <c r="Z1336" s="107"/>
      <c r="AA1336" s="108">
        <f>C1336+I1336-L1336-O1336-U1336-X1336-R1336</f>
        <v>800000</v>
      </c>
      <c r="AB1336" s="7"/>
    </row>
    <row r="1337" spans="1:28" ht="15.75" hidden="1" x14ac:dyDescent="0.25">
      <c r="A1337" s="29">
        <v>45595</v>
      </c>
      <c r="B1337" s="25" t="s">
        <v>1408</v>
      </c>
      <c r="C1337" s="25"/>
      <c r="D1337" s="25" t="s">
        <v>52</v>
      </c>
      <c r="E1337" s="25" t="s">
        <v>42</v>
      </c>
      <c r="F1337" s="25">
        <v>1200</v>
      </c>
      <c r="G1337" s="25" t="s">
        <v>34</v>
      </c>
      <c r="H1337" s="25">
        <v>3500</v>
      </c>
      <c r="I1337" s="4">
        <f t="shared" si="135"/>
        <v>4200000</v>
      </c>
      <c r="J1337" s="31" t="s">
        <v>324</v>
      </c>
      <c r="K1337" s="117"/>
      <c r="L1337" s="107">
        <f t="shared" si="141"/>
        <v>1200000</v>
      </c>
      <c r="M1337" s="107">
        <v>1200000</v>
      </c>
      <c r="N1337" s="107"/>
      <c r="O1337" s="107">
        <f t="shared" si="142"/>
        <v>0</v>
      </c>
      <c r="P1337" s="107"/>
      <c r="Q1337" s="107"/>
      <c r="R1337" s="107">
        <f t="shared" si="143"/>
        <v>0</v>
      </c>
      <c r="S1337" s="107"/>
      <c r="T1337" s="107"/>
      <c r="U1337" s="107">
        <f t="shared" si="144"/>
        <v>0</v>
      </c>
      <c r="V1337" s="107"/>
      <c r="W1337" s="107"/>
      <c r="X1337" s="107">
        <f t="shared" si="145"/>
        <v>3000000</v>
      </c>
      <c r="Y1337" s="107">
        <v>3000000</v>
      </c>
      <c r="Z1337" s="107"/>
      <c r="AA1337" s="108">
        <f>C1337+I1337-L1337-O1337-U1337-X1337-R1337</f>
        <v>0</v>
      </c>
      <c r="AB1337" s="7">
        <v>45595</v>
      </c>
    </row>
    <row r="1338" spans="1:28" ht="15.75" hidden="1" x14ac:dyDescent="0.25">
      <c r="A1338" s="29">
        <v>45595</v>
      </c>
      <c r="B1338" s="25" t="s">
        <v>1408</v>
      </c>
      <c r="C1338" s="25"/>
      <c r="D1338" s="25" t="s">
        <v>52</v>
      </c>
      <c r="E1338" s="25" t="s">
        <v>129</v>
      </c>
      <c r="F1338" s="25">
        <v>2</v>
      </c>
      <c r="G1338" s="25" t="s">
        <v>77</v>
      </c>
      <c r="H1338" s="25">
        <v>65000</v>
      </c>
      <c r="I1338" s="4">
        <f t="shared" si="135"/>
        <v>130000</v>
      </c>
      <c r="J1338" s="31" t="s">
        <v>324</v>
      </c>
      <c r="K1338" s="117"/>
      <c r="L1338" s="107">
        <f t="shared" si="141"/>
        <v>130000</v>
      </c>
      <c r="M1338" s="107">
        <v>130000</v>
      </c>
      <c r="N1338" s="107"/>
      <c r="O1338" s="107">
        <f t="shared" si="142"/>
        <v>0</v>
      </c>
      <c r="P1338" s="107"/>
      <c r="Q1338" s="107"/>
      <c r="R1338" s="107">
        <f t="shared" si="143"/>
        <v>0</v>
      </c>
      <c r="S1338" s="107"/>
      <c r="T1338" s="107"/>
      <c r="U1338" s="107">
        <f t="shared" si="144"/>
        <v>0</v>
      </c>
      <c r="V1338" s="107"/>
      <c r="W1338" s="107"/>
      <c r="X1338" s="107">
        <f t="shared" si="145"/>
        <v>0</v>
      </c>
      <c r="Y1338" s="107"/>
      <c r="Z1338" s="107"/>
      <c r="AA1338" s="108">
        <f>C1338+I1338-L1338-O1338-U1338-X1338-R1338</f>
        <v>0</v>
      </c>
      <c r="AB1338" s="7">
        <v>45595</v>
      </c>
    </row>
    <row r="1339" spans="1:28" ht="15.75" hidden="1" x14ac:dyDescent="0.25">
      <c r="A1339" s="29">
        <v>45595</v>
      </c>
      <c r="B1339" s="25" t="s">
        <v>2071</v>
      </c>
      <c r="C1339" s="25"/>
      <c r="D1339" s="25" t="s">
        <v>46</v>
      </c>
      <c r="E1339" s="25" t="s">
        <v>157</v>
      </c>
      <c r="F1339" s="25">
        <v>104</v>
      </c>
      <c r="G1339" s="25" t="s">
        <v>48</v>
      </c>
      <c r="H1339" s="25">
        <v>256000</v>
      </c>
      <c r="I1339" s="4">
        <f t="shared" si="135"/>
        <v>26624000</v>
      </c>
      <c r="J1339" s="31" t="s">
        <v>324</v>
      </c>
      <c r="K1339" s="117"/>
      <c r="L1339" s="107">
        <f t="shared" si="141"/>
        <v>26624000</v>
      </c>
      <c r="M1339" s="107">
        <v>26624000</v>
      </c>
      <c r="N1339" s="107"/>
      <c r="O1339" s="107">
        <f t="shared" si="142"/>
        <v>0</v>
      </c>
      <c r="P1339" s="107"/>
      <c r="Q1339" s="107"/>
      <c r="R1339" s="107">
        <f t="shared" si="143"/>
        <v>0</v>
      </c>
      <c r="S1339" s="107"/>
      <c r="T1339" s="107"/>
      <c r="U1339" s="107">
        <f t="shared" si="144"/>
        <v>0</v>
      </c>
      <c r="V1339" s="107"/>
      <c r="W1339" s="107"/>
      <c r="X1339" s="107">
        <f t="shared" si="145"/>
        <v>0</v>
      </c>
      <c r="Y1339" s="107"/>
      <c r="Z1339" s="107"/>
      <c r="AA1339" s="108">
        <f>C1339+I1339-L1339-O1339-U1339-X1339-R1339</f>
        <v>0</v>
      </c>
      <c r="AB1339" s="7">
        <v>45595</v>
      </c>
    </row>
    <row r="1340" spans="1:28" ht="15.75" hidden="1" x14ac:dyDescent="0.25">
      <c r="A1340" s="29">
        <v>45595</v>
      </c>
      <c r="B1340" s="25" t="s">
        <v>2071</v>
      </c>
      <c r="C1340" s="25"/>
      <c r="D1340" s="25" t="s">
        <v>46</v>
      </c>
      <c r="E1340" s="25" t="s">
        <v>498</v>
      </c>
      <c r="F1340" s="25">
        <v>40</v>
      </c>
      <c r="G1340" s="25" t="s">
        <v>48</v>
      </c>
      <c r="H1340" s="25">
        <v>384000</v>
      </c>
      <c r="I1340" s="4">
        <f t="shared" si="135"/>
        <v>15360000</v>
      </c>
      <c r="J1340" s="31" t="s">
        <v>324</v>
      </c>
      <c r="K1340" s="117"/>
      <c r="L1340" s="107">
        <f t="shared" si="141"/>
        <v>15360000</v>
      </c>
      <c r="M1340" s="107">
        <v>15360000</v>
      </c>
      <c r="N1340" s="107"/>
      <c r="O1340" s="107">
        <f t="shared" si="142"/>
        <v>0</v>
      </c>
      <c r="P1340" s="107"/>
      <c r="Q1340" s="107"/>
      <c r="R1340" s="107">
        <f t="shared" si="143"/>
        <v>0</v>
      </c>
      <c r="S1340" s="107"/>
      <c r="T1340" s="107"/>
      <c r="U1340" s="107">
        <f t="shared" si="144"/>
        <v>0</v>
      </c>
      <c r="V1340" s="107"/>
      <c r="W1340" s="107"/>
      <c r="X1340" s="107">
        <f t="shared" si="145"/>
        <v>0</v>
      </c>
      <c r="Y1340" s="107"/>
      <c r="Z1340" s="107"/>
      <c r="AA1340" s="108">
        <f>C1340+I1340-L1340-O1340-U1340-X1340-R1340</f>
        <v>0</v>
      </c>
      <c r="AB1340" s="7">
        <v>45595</v>
      </c>
    </row>
    <row r="1341" spans="1:28" ht="15.75" hidden="1" x14ac:dyDescent="0.25">
      <c r="A1341" s="29">
        <v>45595</v>
      </c>
      <c r="B1341" s="25" t="s">
        <v>253</v>
      </c>
      <c r="C1341" s="25"/>
      <c r="D1341" s="25" t="s">
        <v>52</v>
      </c>
      <c r="E1341" s="25" t="s">
        <v>299</v>
      </c>
      <c r="F1341" s="25">
        <v>16</v>
      </c>
      <c r="G1341" s="25" t="s">
        <v>39</v>
      </c>
      <c r="H1341" s="25">
        <v>47000</v>
      </c>
      <c r="I1341" s="4">
        <f t="shared" si="135"/>
        <v>752000</v>
      </c>
      <c r="J1341" s="26" t="s">
        <v>28</v>
      </c>
      <c r="K1341" s="117"/>
      <c r="L1341" s="107">
        <f t="shared" si="141"/>
        <v>0</v>
      </c>
      <c r="M1341" s="107"/>
      <c r="N1341" s="107"/>
      <c r="O1341" s="107">
        <f t="shared" si="142"/>
        <v>0</v>
      </c>
      <c r="P1341" s="107"/>
      <c r="Q1341" s="107"/>
      <c r="R1341" s="107">
        <f t="shared" si="143"/>
        <v>0</v>
      </c>
      <c r="S1341" s="107"/>
      <c r="T1341" s="107"/>
      <c r="U1341" s="107">
        <f t="shared" si="144"/>
        <v>0</v>
      </c>
      <c r="V1341" s="107"/>
      <c r="W1341" s="107"/>
      <c r="X1341" s="107">
        <f t="shared" si="145"/>
        <v>0</v>
      </c>
      <c r="Y1341" s="107"/>
      <c r="Z1341" s="107"/>
      <c r="AA1341" s="108">
        <f>C1341+I1341-L1341-O1341-U1341-X1341-R1341</f>
        <v>752000</v>
      </c>
      <c r="AB1341" s="7"/>
    </row>
    <row r="1342" spans="1:28" ht="15.75" hidden="1" x14ac:dyDescent="0.25">
      <c r="A1342" s="29">
        <v>45595</v>
      </c>
      <c r="B1342" s="25" t="s">
        <v>253</v>
      </c>
      <c r="C1342" s="25"/>
      <c r="D1342" s="25" t="s">
        <v>52</v>
      </c>
      <c r="E1342" s="25" t="s">
        <v>150</v>
      </c>
      <c r="F1342" s="25">
        <v>20</v>
      </c>
      <c r="G1342" s="25" t="s">
        <v>77</v>
      </c>
      <c r="H1342" s="25">
        <v>50000</v>
      </c>
      <c r="I1342" s="4">
        <f t="shared" si="135"/>
        <v>1000000</v>
      </c>
      <c r="J1342" s="26" t="s">
        <v>28</v>
      </c>
      <c r="K1342" s="117"/>
      <c r="L1342" s="107">
        <f t="shared" si="141"/>
        <v>0</v>
      </c>
      <c r="M1342" s="107"/>
      <c r="N1342" s="107"/>
      <c r="O1342" s="107">
        <f t="shared" si="142"/>
        <v>0</v>
      </c>
      <c r="P1342" s="107"/>
      <c r="Q1342" s="107"/>
      <c r="R1342" s="107">
        <f t="shared" si="143"/>
        <v>0</v>
      </c>
      <c r="S1342" s="107"/>
      <c r="T1342" s="107"/>
      <c r="U1342" s="107">
        <f t="shared" si="144"/>
        <v>0</v>
      </c>
      <c r="V1342" s="107"/>
      <c r="W1342" s="107"/>
      <c r="X1342" s="107">
        <f t="shared" si="145"/>
        <v>0</v>
      </c>
      <c r="Y1342" s="107"/>
      <c r="Z1342" s="107"/>
      <c r="AA1342" s="108">
        <f>C1342+I1342-L1342-O1342-U1342-X1342-R1342</f>
        <v>1000000</v>
      </c>
      <c r="AB1342" s="7"/>
    </row>
    <row r="1343" spans="1:28" ht="15.75" hidden="1" x14ac:dyDescent="0.25">
      <c r="A1343" s="29">
        <v>45595</v>
      </c>
      <c r="B1343" s="25" t="s">
        <v>253</v>
      </c>
      <c r="C1343" s="25"/>
      <c r="D1343" s="25" t="s">
        <v>52</v>
      </c>
      <c r="E1343" s="25" t="s">
        <v>130</v>
      </c>
      <c r="F1343" s="25">
        <v>20</v>
      </c>
      <c r="G1343" s="25" t="s">
        <v>77</v>
      </c>
      <c r="H1343" s="25">
        <v>50000</v>
      </c>
      <c r="I1343" s="4">
        <f t="shared" si="135"/>
        <v>1000000</v>
      </c>
      <c r="J1343" s="26" t="s">
        <v>28</v>
      </c>
      <c r="K1343" s="117"/>
      <c r="L1343" s="107">
        <f t="shared" si="141"/>
        <v>0</v>
      </c>
      <c r="M1343" s="107"/>
      <c r="N1343" s="107"/>
      <c r="O1343" s="107">
        <f t="shared" si="142"/>
        <v>0</v>
      </c>
      <c r="P1343" s="107"/>
      <c r="Q1343" s="107"/>
      <c r="R1343" s="107">
        <f t="shared" si="143"/>
        <v>0</v>
      </c>
      <c r="S1343" s="107"/>
      <c r="T1343" s="107"/>
      <c r="U1343" s="107">
        <f t="shared" si="144"/>
        <v>0</v>
      </c>
      <c r="V1343" s="107"/>
      <c r="W1343" s="107"/>
      <c r="X1343" s="107">
        <f t="shared" si="145"/>
        <v>0</v>
      </c>
      <c r="Y1343" s="107"/>
      <c r="Z1343" s="107"/>
      <c r="AA1343" s="108">
        <f>C1343+I1343-L1343-O1343-U1343-X1343-R1343</f>
        <v>1000000</v>
      </c>
      <c r="AB1343" s="7"/>
    </row>
    <row r="1344" spans="1:28" ht="15.75" hidden="1" x14ac:dyDescent="0.25">
      <c r="A1344" s="29">
        <v>45595</v>
      </c>
      <c r="B1344" s="25" t="s">
        <v>253</v>
      </c>
      <c r="C1344" s="25"/>
      <c r="D1344" s="25" t="s">
        <v>52</v>
      </c>
      <c r="E1344" s="25" t="s">
        <v>129</v>
      </c>
      <c r="F1344" s="25">
        <v>12</v>
      </c>
      <c r="G1344" s="25" t="s">
        <v>77</v>
      </c>
      <c r="H1344" s="25">
        <v>65000</v>
      </c>
      <c r="I1344" s="4">
        <f t="shared" si="135"/>
        <v>780000</v>
      </c>
      <c r="J1344" s="26" t="s">
        <v>28</v>
      </c>
      <c r="K1344" s="117"/>
      <c r="L1344" s="107">
        <f t="shared" si="141"/>
        <v>0</v>
      </c>
      <c r="M1344" s="107"/>
      <c r="N1344" s="107"/>
      <c r="O1344" s="107">
        <f t="shared" si="142"/>
        <v>0</v>
      </c>
      <c r="P1344" s="107"/>
      <c r="Q1344" s="107"/>
      <c r="R1344" s="107">
        <f t="shared" si="143"/>
        <v>0</v>
      </c>
      <c r="S1344" s="107"/>
      <c r="T1344" s="107"/>
      <c r="U1344" s="107">
        <f t="shared" si="144"/>
        <v>0</v>
      </c>
      <c r="V1344" s="107"/>
      <c r="W1344" s="107"/>
      <c r="X1344" s="107">
        <f t="shared" si="145"/>
        <v>0</v>
      </c>
      <c r="Y1344" s="107"/>
      <c r="Z1344" s="107"/>
      <c r="AA1344" s="108">
        <f>C1344+I1344-L1344-O1344-U1344-X1344-R1344</f>
        <v>780000</v>
      </c>
      <c r="AB1344" s="7"/>
    </row>
    <row r="1345" spans="1:28" ht="15.75" hidden="1" x14ac:dyDescent="0.25">
      <c r="A1345" s="29">
        <v>45595</v>
      </c>
      <c r="B1345" s="25" t="s">
        <v>253</v>
      </c>
      <c r="C1345" s="25"/>
      <c r="D1345" s="25" t="s">
        <v>52</v>
      </c>
      <c r="E1345" s="25" t="s">
        <v>127</v>
      </c>
      <c r="F1345" s="25">
        <v>10</v>
      </c>
      <c r="G1345" s="25" t="s">
        <v>39</v>
      </c>
      <c r="H1345" s="25">
        <v>70000</v>
      </c>
      <c r="I1345" s="4">
        <f t="shared" si="135"/>
        <v>700000</v>
      </c>
      <c r="J1345" s="26" t="s">
        <v>28</v>
      </c>
      <c r="K1345" s="117"/>
      <c r="L1345" s="107">
        <f t="shared" si="141"/>
        <v>0</v>
      </c>
      <c r="M1345" s="107"/>
      <c r="N1345" s="107"/>
      <c r="O1345" s="107">
        <f t="shared" si="142"/>
        <v>0</v>
      </c>
      <c r="P1345" s="107"/>
      <c r="Q1345" s="107"/>
      <c r="R1345" s="107">
        <f t="shared" si="143"/>
        <v>0</v>
      </c>
      <c r="S1345" s="107"/>
      <c r="T1345" s="107"/>
      <c r="U1345" s="107">
        <f t="shared" si="144"/>
        <v>0</v>
      </c>
      <c r="V1345" s="107"/>
      <c r="W1345" s="107"/>
      <c r="X1345" s="107">
        <f t="shared" si="145"/>
        <v>0</v>
      </c>
      <c r="Y1345" s="107"/>
      <c r="Z1345" s="107"/>
      <c r="AA1345" s="108">
        <f>C1345+I1345-L1345-O1345-U1345-X1345-R1345</f>
        <v>700000</v>
      </c>
      <c r="AB1345" s="7"/>
    </row>
    <row r="1346" spans="1:28" ht="15.75" hidden="1" x14ac:dyDescent="0.25">
      <c r="A1346" s="29">
        <v>45595</v>
      </c>
      <c r="B1346" s="25" t="s">
        <v>1294</v>
      </c>
      <c r="C1346" s="25"/>
      <c r="D1346" s="25" t="s">
        <v>46</v>
      </c>
      <c r="E1346" s="25" t="s">
        <v>129</v>
      </c>
      <c r="F1346" s="25">
        <v>8</v>
      </c>
      <c r="G1346" s="25" t="s">
        <v>77</v>
      </c>
      <c r="H1346" s="25">
        <v>65000</v>
      </c>
      <c r="I1346" s="4">
        <f t="shared" si="135"/>
        <v>520000</v>
      </c>
      <c r="J1346" s="31" t="s">
        <v>324</v>
      </c>
      <c r="K1346" s="117"/>
      <c r="L1346" s="107">
        <f t="shared" si="141"/>
        <v>520000</v>
      </c>
      <c r="M1346" s="107">
        <v>520000</v>
      </c>
      <c r="N1346" s="107"/>
      <c r="O1346" s="107">
        <f t="shared" si="142"/>
        <v>0</v>
      </c>
      <c r="P1346" s="107"/>
      <c r="Q1346" s="107"/>
      <c r="R1346" s="107">
        <f t="shared" si="143"/>
        <v>0</v>
      </c>
      <c r="S1346" s="107"/>
      <c r="T1346" s="107"/>
      <c r="U1346" s="107">
        <f t="shared" si="144"/>
        <v>0</v>
      </c>
      <c r="V1346" s="107"/>
      <c r="W1346" s="107"/>
      <c r="X1346" s="107">
        <f t="shared" si="145"/>
        <v>0</v>
      </c>
      <c r="Y1346" s="107"/>
      <c r="Z1346" s="107"/>
      <c r="AA1346" s="108">
        <f>C1346+I1346-L1346-O1346-U1346-X1346-R1346</f>
        <v>0</v>
      </c>
      <c r="AB1346" s="7">
        <v>45595</v>
      </c>
    </row>
    <row r="1347" spans="1:28" ht="15.75" hidden="1" x14ac:dyDescent="0.25">
      <c r="A1347" s="29">
        <v>45595</v>
      </c>
      <c r="B1347" s="25" t="s">
        <v>1113</v>
      </c>
      <c r="C1347" s="25"/>
      <c r="D1347" s="25" t="s">
        <v>46</v>
      </c>
      <c r="E1347" s="25" t="s">
        <v>129</v>
      </c>
      <c r="F1347" s="25">
        <v>4</v>
      </c>
      <c r="G1347" s="25" t="s">
        <v>77</v>
      </c>
      <c r="H1347" s="25">
        <v>65000</v>
      </c>
      <c r="I1347" s="4">
        <f t="shared" si="135"/>
        <v>260000</v>
      </c>
      <c r="J1347" s="31" t="s">
        <v>312</v>
      </c>
      <c r="K1347" s="117" t="s">
        <v>2100</v>
      </c>
      <c r="L1347" s="107">
        <f t="shared" si="141"/>
        <v>0</v>
      </c>
      <c r="M1347" s="107"/>
      <c r="N1347" s="107"/>
      <c r="O1347" s="107">
        <f t="shared" si="142"/>
        <v>260000</v>
      </c>
      <c r="P1347" s="107">
        <v>260000</v>
      </c>
      <c r="Q1347" s="107"/>
      <c r="R1347" s="107">
        <f t="shared" si="143"/>
        <v>0</v>
      </c>
      <c r="S1347" s="107"/>
      <c r="T1347" s="107"/>
      <c r="U1347" s="107">
        <f t="shared" si="144"/>
        <v>0</v>
      </c>
      <c r="V1347" s="107"/>
      <c r="W1347" s="107"/>
      <c r="X1347" s="107">
        <f t="shared" si="145"/>
        <v>0</v>
      </c>
      <c r="Y1347" s="107"/>
      <c r="Z1347" s="107"/>
      <c r="AA1347" s="108">
        <f>C1347+I1347-L1347-O1347-U1347-X1347-R1347</f>
        <v>0</v>
      </c>
      <c r="AB1347" s="7">
        <v>45594</v>
      </c>
    </row>
    <row r="1348" spans="1:28" ht="15.75" hidden="1" x14ac:dyDescent="0.25">
      <c r="A1348" s="29">
        <v>45595</v>
      </c>
      <c r="B1348" s="25" t="s">
        <v>1113</v>
      </c>
      <c r="C1348" s="25"/>
      <c r="D1348" s="25" t="s">
        <v>46</v>
      </c>
      <c r="E1348" s="25" t="s">
        <v>512</v>
      </c>
      <c r="F1348" s="25">
        <v>4</v>
      </c>
      <c r="G1348" s="25" t="s">
        <v>27</v>
      </c>
      <c r="H1348" s="25">
        <v>460000</v>
      </c>
      <c r="I1348" s="4">
        <f t="shared" si="135"/>
        <v>1840000</v>
      </c>
      <c r="J1348" s="31" t="s">
        <v>312</v>
      </c>
      <c r="K1348" s="117" t="s">
        <v>2100</v>
      </c>
      <c r="L1348" s="107">
        <f t="shared" si="141"/>
        <v>0</v>
      </c>
      <c r="M1348" s="107"/>
      <c r="N1348" s="107"/>
      <c r="O1348" s="107">
        <f t="shared" si="142"/>
        <v>1840000</v>
      </c>
      <c r="P1348" s="107">
        <v>1840000</v>
      </c>
      <c r="Q1348" s="107"/>
      <c r="R1348" s="107">
        <f t="shared" si="143"/>
        <v>0</v>
      </c>
      <c r="S1348" s="107"/>
      <c r="T1348" s="107"/>
      <c r="U1348" s="107">
        <f t="shared" si="144"/>
        <v>0</v>
      </c>
      <c r="V1348" s="107"/>
      <c r="W1348" s="107"/>
      <c r="X1348" s="107">
        <f t="shared" si="145"/>
        <v>0</v>
      </c>
      <c r="Y1348" s="107"/>
      <c r="Z1348" s="107"/>
      <c r="AA1348" s="108">
        <f>C1348+I1348-L1348-O1348-U1348-X1348-R1348</f>
        <v>0</v>
      </c>
      <c r="AB1348" s="7">
        <v>45594</v>
      </c>
    </row>
    <row r="1349" spans="1:28" ht="15.75" hidden="1" x14ac:dyDescent="0.25">
      <c r="A1349" s="29">
        <v>45595</v>
      </c>
      <c r="B1349" s="25" t="s">
        <v>1333</v>
      </c>
      <c r="C1349" s="25"/>
      <c r="D1349" s="25" t="s">
        <v>52</v>
      </c>
      <c r="E1349" s="25" t="s">
        <v>298</v>
      </c>
      <c r="F1349" s="25">
        <v>600</v>
      </c>
      <c r="G1349" s="25" t="s">
        <v>34</v>
      </c>
      <c r="H1349" s="25">
        <v>3500</v>
      </c>
      <c r="I1349" s="4">
        <f t="shared" si="135"/>
        <v>2100000</v>
      </c>
      <c r="J1349" s="31" t="s">
        <v>324</v>
      </c>
      <c r="K1349" s="117"/>
      <c r="L1349" s="107">
        <f t="shared" si="141"/>
        <v>0</v>
      </c>
      <c r="M1349" s="107"/>
      <c r="N1349" s="107"/>
      <c r="O1349" s="107">
        <f t="shared" si="142"/>
        <v>0</v>
      </c>
      <c r="P1349" s="107"/>
      <c r="Q1349" s="107"/>
      <c r="R1349" s="107">
        <f t="shared" si="143"/>
        <v>0</v>
      </c>
      <c r="S1349" s="107"/>
      <c r="T1349" s="107"/>
      <c r="U1349" s="107">
        <f t="shared" si="144"/>
        <v>2100000</v>
      </c>
      <c r="V1349" s="107">
        <v>2100000</v>
      </c>
      <c r="W1349" s="107"/>
      <c r="X1349" s="107">
        <f t="shared" si="145"/>
        <v>0</v>
      </c>
      <c r="Y1349" s="107"/>
      <c r="Z1349" s="107"/>
      <c r="AA1349" s="108">
        <f>C1349+I1349-L1349-O1349-U1349-X1349-R1349</f>
        <v>0</v>
      </c>
      <c r="AB1349" s="7">
        <v>45595</v>
      </c>
    </row>
    <row r="1350" spans="1:28" ht="15.75" hidden="1" x14ac:dyDescent="0.25">
      <c r="A1350" s="29">
        <v>45595</v>
      </c>
      <c r="B1350" s="25" t="s">
        <v>307</v>
      </c>
      <c r="C1350" s="25"/>
      <c r="D1350" s="25" t="s">
        <v>46</v>
      </c>
      <c r="E1350" s="25" t="s">
        <v>154</v>
      </c>
      <c r="F1350" s="25">
        <v>750</v>
      </c>
      <c r="G1350" s="25" t="s">
        <v>34</v>
      </c>
      <c r="H1350" s="25">
        <v>1065</v>
      </c>
      <c r="I1350" s="4">
        <f t="shared" si="135"/>
        <v>798750</v>
      </c>
      <c r="J1350" s="26" t="s">
        <v>28</v>
      </c>
      <c r="K1350" s="117"/>
      <c r="L1350" s="107">
        <f t="shared" si="141"/>
        <v>0</v>
      </c>
      <c r="M1350" s="107"/>
      <c r="N1350" s="107"/>
      <c r="O1350" s="107">
        <f t="shared" si="142"/>
        <v>0</v>
      </c>
      <c r="P1350" s="107"/>
      <c r="Q1350" s="107"/>
      <c r="R1350" s="107">
        <f t="shared" si="143"/>
        <v>0</v>
      </c>
      <c r="S1350" s="107"/>
      <c r="T1350" s="107"/>
      <c r="U1350" s="107">
        <f t="shared" si="144"/>
        <v>0</v>
      </c>
      <c r="V1350" s="107"/>
      <c r="W1350" s="107"/>
      <c r="X1350" s="107">
        <f t="shared" si="145"/>
        <v>0</v>
      </c>
      <c r="Y1350" s="107"/>
      <c r="Z1350" s="107"/>
      <c r="AA1350" s="108">
        <f>C1350+I1350-L1350-O1350-U1350-X1350-R1350</f>
        <v>798750</v>
      </c>
      <c r="AB1350" s="7"/>
    </row>
    <row r="1351" spans="1:28" ht="15.75" hidden="1" x14ac:dyDescent="0.25">
      <c r="A1351" s="29">
        <v>45595</v>
      </c>
      <c r="B1351" s="25" t="s">
        <v>1096</v>
      </c>
      <c r="C1351" s="25"/>
      <c r="D1351" s="25" t="s">
        <v>52</v>
      </c>
      <c r="E1351" s="25" t="s">
        <v>56</v>
      </c>
      <c r="F1351" s="25">
        <v>1</v>
      </c>
      <c r="G1351" s="25" t="s">
        <v>23</v>
      </c>
      <c r="H1351" s="25">
        <v>400000</v>
      </c>
      <c r="I1351" s="4">
        <f t="shared" si="135"/>
        <v>400000</v>
      </c>
      <c r="J1351" s="31" t="s">
        <v>324</v>
      </c>
      <c r="K1351" s="117"/>
      <c r="L1351" s="107">
        <f t="shared" si="141"/>
        <v>0</v>
      </c>
      <c r="M1351" s="107"/>
      <c r="N1351" s="107"/>
      <c r="O1351" s="107">
        <f t="shared" si="142"/>
        <v>0</v>
      </c>
      <c r="P1351" s="107"/>
      <c r="Q1351" s="107"/>
      <c r="R1351" s="107">
        <f t="shared" si="143"/>
        <v>0</v>
      </c>
      <c r="S1351" s="107"/>
      <c r="T1351" s="107"/>
      <c r="U1351" s="107">
        <f t="shared" si="144"/>
        <v>400000</v>
      </c>
      <c r="V1351" s="107">
        <v>400000</v>
      </c>
      <c r="W1351" s="107"/>
      <c r="X1351" s="107">
        <f t="shared" si="145"/>
        <v>0</v>
      </c>
      <c r="Y1351" s="107"/>
      <c r="Z1351" s="107"/>
      <c r="AA1351" s="108">
        <f>C1351+I1351-L1351-O1351-U1351-X1351-R1351</f>
        <v>0</v>
      </c>
      <c r="AB1351" s="7">
        <v>45595</v>
      </c>
    </row>
    <row r="1352" spans="1:28" ht="15.75" hidden="1" x14ac:dyDescent="0.25">
      <c r="A1352" s="29">
        <v>45595</v>
      </c>
      <c r="B1352" s="25" t="s">
        <v>256</v>
      </c>
      <c r="C1352" s="25"/>
      <c r="D1352" s="25" t="s">
        <v>52</v>
      </c>
      <c r="E1352" s="25" t="s">
        <v>138</v>
      </c>
      <c r="F1352" s="25">
        <v>3000</v>
      </c>
      <c r="G1352" s="25" t="s">
        <v>34</v>
      </c>
      <c r="H1352" s="25">
        <v>1390</v>
      </c>
      <c r="I1352" s="4">
        <f t="shared" si="135"/>
        <v>4170000</v>
      </c>
      <c r="J1352" s="26" t="s">
        <v>28</v>
      </c>
      <c r="K1352" s="117"/>
      <c r="L1352" s="107">
        <f t="shared" si="141"/>
        <v>0</v>
      </c>
      <c r="M1352" s="107"/>
      <c r="N1352" s="107"/>
      <c r="O1352" s="107">
        <f t="shared" si="142"/>
        <v>0</v>
      </c>
      <c r="P1352" s="107"/>
      <c r="Q1352" s="107"/>
      <c r="R1352" s="107">
        <f t="shared" si="143"/>
        <v>0</v>
      </c>
      <c r="S1352" s="107"/>
      <c r="T1352" s="107"/>
      <c r="U1352" s="107">
        <f t="shared" si="144"/>
        <v>0</v>
      </c>
      <c r="V1352" s="107"/>
      <c r="W1352" s="107"/>
      <c r="X1352" s="107">
        <f t="shared" si="145"/>
        <v>0</v>
      </c>
      <c r="Y1352" s="107"/>
      <c r="Z1352" s="107"/>
      <c r="AA1352" s="108">
        <f>C1352+I1352-L1352-O1352-U1352-X1352-R1352</f>
        <v>4170000</v>
      </c>
      <c r="AB1352" s="7"/>
    </row>
    <row r="1353" spans="1:28" ht="15.75" hidden="1" x14ac:dyDescent="0.25">
      <c r="A1353" s="29">
        <v>45595</v>
      </c>
      <c r="B1353" s="25" t="s">
        <v>592</v>
      </c>
      <c r="C1353" s="25"/>
      <c r="D1353" s="25" t="s">
        <v>52</v>
      </c>
      <c r="E1353" s="25" t="s">
        <v>53</v>
      </c>
      <c r="F1353" s="25">
        <v>5</v>
      </c>
      <c r="G1353" s="25" t="s">
        <v>23</v>
      </c>
      <c r="H1353" s="25">
        <v>400000</v>
      </c>
      <c r="I1353" s="4">
        <f t="shared" si="135"/>
        <v>2000000</v>
      </c>
      <c r="J1353" s="26" t="s">
        <v>28</v>
      </c>
      <c r="K1353" s="117"/>
      <c r="L1353" s="107">
        <f t="shared" si="141"/>
        <v>0</v>
      </c>
      <c r="M1353" s="107"/>
      <c r="N1353" s="107"/>
      <c r="O1353" s="107">
        <f t="shared" si="142"/>
        <v>0</v>
      </c>
      <c r="P1353" s="107"/>
      <c r="Q1353" s="107"/>
      <c r="R1353" s="107">
        <f t="shared" si="143"/>
        <v>0</v>
      </c>
      <c r="S1353" s="107"/>
      <c r="T1353" s="107"/>
      <c r="U1353" s="107">
        <f t="shared" si="144"/>
        <v>0</v>
      </c>
      <c r="V1353" s="107"/>
      <c r="W1353" s="107"/>
      <c r="X1353" s="107">
        <f t="shared" si="145"/>
        <v>0</v>
      </c>
      <c r="Y1353" s="107"/>
      <c r="Z1353" s="107"/>
      <c r="AA1353" s="108">
        <f>C1353+I1353-L1353-O1353-U1353-X1353-R1353</f>
        <v>2000000</v>
      </c>
      <c r="AB1353" s="7"/>
    </row>
    <row r="1354" spans="1:28" ht="15.75" hidden="1" x14ac:dyDescent="0.25">
      <c r="A1354" s="29">
        <v>45595</v>
      </c>
      <c r="B1354" s="25" t="s">
        <v>1770</v>
      </c>
      <c r="C1354" s="25"/>
      <c r="D1354" s="25" t="s">
        <v>52</v>
      </c>
      <c r="E1354" s="25" t="s">
        <v>249</v>
      </c>
      <c r="F1354" s="25">
        <v>1700</v>
      </c>
      <c r="G1354" s="25" t="s">
        <v>34</v>
      </c>
      <c r="H1354" s="25">
        <v>3500</v>
      </c>
      <c r="I1354" s="4">
        <f t="shared" si="135"/>
        <v>5950000</v>
      </c>
      <c r="J1354" s="26" t="s">
        <v>28</v>
      </c>
      <c r="K1354" s="117"/>
      <c r="L1354" s="107">
        <f t="shared" si="141"/>
        <v>0</v>
      </c>
      <c r="M1354" s="107"/>
      <c r="N1354" s="107"/>
      <c r="O1354" s="107">
        <f t="shared" si="142"/>
        <v>0</v>
      </c>
      <c r="P1354" s="107"/>
      <c r="Q1354" s="107"/>
      <c r="R1354" s="107">
        <f t="shared" si="143"/>
        <v>0</v>
      </c>
      <c r="S1354" s="107"/>
      <c r="T1354" s="107"/>
      <c r="U1354" s="107">
        <f t="shared" si="144"/>
        <v>0</v>
      </c>
      <c r="V1354" s="107"/>
      <c r="W1354" s="107"/>
      <c r="X1354" s="107">
        <f t="shared" si="145"/>
        <v>0</v>
      </c>
      <c r="Y1354" s="107"/>
      <c r="Z1354" s="107"/>
      <c r="AA1354" s="108">
        <f>C1354+I1354-L1354-O1354-U1354-X1354-R1354</f>
        <v>5950000</v>
      </c>
      <c r="AB1354" s="7"/>
    </row>
    <row r="1355" spans="1:28" ht="15.75" hidden="1" x14ac:dyDescent="0.25">
      <c r="A1355" s="29">
        <v>45595</v>
      </c>
      <c r="B1355" s="25" t="s">
        <v>1049</v>
      </c>
      <c r="C1355" s="25"/>
      <c r="D1355" s="25" t="s">
        <v>46</v>
      </c>
      <c r="E1355" s="25" t="s">
        <v>192</v>
      </c>
      <c r="F1355" s="25">
        <v>100</v>
      </c>
      <c r="G1355" s="25" t="s">
        <v>34</v>
      </c>
      <c r="H1355" s="25">
        <v>2500</v>
      </c>
      <c r="I1355" s="4">
        <f t="shared" si="135"/>
        <v>250000</v>
      </c>
      <c r="J1355" s="31" t="s">
        <v>324</v>
      </c>
      <c r="K1355" s="117"/>
      <c r="L1355" s="107">
        <f t="shared" si="141"/>
        <v>250000</v>
      </c>
      <c r="M1355" s="107">
        <v>250000</v>
      </c>
      <c r="N1355" s="107"/>
      <c r="O1355" s="107">
        <f t="shared" si="142"/>
        <v>0</v>
      </c>
      <c r="P1355" s="107"/>
      <c r="Q1355" s="107"/>
      <c r="R1355" s="107">
        <f t="shared" si="143"/>
        <v>0</v>
      </c>
      <c r="S1355" s="107"/>
      <c r="T1355" s="107"/>
      <c r="U1355" s="107">
        <f t="shared" si="144"/>
        <v>0</v>
      </c>
      <c r="V1355" s="107"/>
      <c r="W1355" s="107"/>
      <c r="X1355" s="107">
        <f t="shared" si="145"/>
        <v>0</v>
      </c>
      <c r="Y1355" s="107"/>
      <c r="Z1355" s="107"/>
      <c r="AA1355" s="108">
        <f>C1355+I1355-L1355-O1355-U1355-X1355-R1355</f>
        <v>0</v>
      </c>
      <c r="AB1355" s="7">
        <v>45595</v>
      </c>
    </row>
    <row r="1356" spans="1:28" ht="15.75" hidden="1" x14ac:dyDescent="0.25">
      <c r="A1356" s="29">
        <v>45595</v>
      </c>
      <c r="B1356" s="25" t="s">
        <v>1049</v>
      </c>
      <c r="C1356" s="25"/>
      <c r="D1356" s="25" t="s">
        <v>46</v>
      </c>
      <c r="E1356" s="25" t="s">
        <v>108</v>
      </c>
      <c r="F1356" s="25">
        <v>400</v>
      </c>
      <c r="G1356" s="25" t="s">
        <v>34</v>
      </c>
      <c r="H1356" s="25">
        <v>2000</v>
      </c>
      <c r="I1356" s="4">
        <f t="shared" si="135"/>
        <v>800000</v>
      </c>
      <c r="J1356" s="31" t="s">
        <v>312</v>
      </c>
      <c r="K1356" s="117" t="s">
        <v>2087</v>
      </c>
      <c r="L1356" s="107">
        <f t="shared" si="141"/>
        <v>0</v>
      </c>
      <c r="M1356" s="107"/>
      <c r="N1356" s="107"/>
      <c r="O1356" s="107">
        <f t="shared" si="142"/>
        <v>800000</v>
      </c>
      <c r="P1356" s="107">
        <v>800000</v>
      </c>
      <c r="Q1356" s="107"/>
      <c r="R1356" s="107">
        <f t="shared" si="143"/>
        <v>0</v>
      </c>
      <c r="S1356" s="107"/>
      <c r="T1356" s="107"/>
      <c r="U1356" s="107">
        <f t="shared" si="144"/>
        <v>0</v>
      </c>
      <c r="V1356" s="107"/>
      <c r="W1356" s="107"/>
      <c r="X1356" s="107">
        <f t="shared" si="145"/>
        <v>0</v>
      </c>
      <c r="Y1356" s="107"/>
      <c r="Z1356" s="107"/>
      <c r="AA1356" s="108">
        <f>C1356+I1356-L1356-O1356-U1356-X1356-R1356</f>
        <v>0</v>
      </c>
      <c r="AB1356" s="7">
        <v>45595</v>
      </c>
    </row>
    <row r="1357" spans="1:28" ht="15.75" hidden="1" x14ac:dyDescent="0.25">
      <c r="A1357" s="29">
        <v>45595</v>
      </c>
      <c r="B1357" s="25" t="s">
        <v>472</v>
      </c>
      <c r="C1357" s="25"/>
      <c r="D1357" s="25" t="s">
        <v>52</v>
      </c>
      <c r="E1357" s="25" t="s">
        <v>163</v>
      </c>
      <c r="F1357" s="25">
        <v>36</v>
      </c>
      <c r="G1357" s="25" t="s">
        <v>39</v>
      </c>
      <c r="H1357" s="25">
        <v>135000</v>
      </c>
      <c r="I1357" s="4">
        <f t="shared" si="135"/>
        <v>4860000</v>
      </c>
      <c r="J1357" s="31" t="s">
        <v>312</v>
      </c>
      <c r="K1357" s="117"/>
      <c r="L1357" s="107">
        <f t="shared" si="141"/>
        <v>0</v>
      </c>
      <c r="M1357" s="107"/>
      <c r="N1357" s="107"/>
      <c r="O1357" s="107">
        <f t="shared" si="142"/>
        <v>4860000</v>
      </c>
      <c r="P1357" s="107">
        <v>4860000</v>
      </c>
      <c r="Q1357" s="107"/>
      <c r="R1357" s="107">
        <f t="shared" si="143"/>
        <v>0</v>
      </c>
      <c r="S1357" s="107"/>
      <c r="T1357" s="107"/>
      <c r="U1357" s="107">
        <f t="shared" si="144"/>
        <v>0</v>
      </c>
      <c r="V1357" s="107"/>
      <c r="W1357" s="107"/>
      <c r="X1357" s="107">
        <f t="shared" si="145"/>
        <v>0</v>
      </c>
      <c r="Y1357" s="107"/>
      <c r="Z1357" s="107"/>
      <c r="AA1357" s="108">
        <f>C1357+I1357-L1357-O1357-U1357-X1357-R1357</f>
        <v>0</v>
      </c>
      <c r="AB1357" s="7">
        <v>45596</v>
      </c>
    </row>
    <row r="1358" spans="1:28" ht="15.75" hidden="1" x14ac:dyDescent="0.25">
      <c r="A1358" s="29">
        <v>45595</v>
      </c>
      <c r="B1358" s="25" t="s">
        <v>702</v>
      </c>
      <c r="C1358" s="25"/>
      <c r="D1358" s="25" t="s">
        <v>52</v>
      </c>
      <c r="E1358" s="25" t="s">
        <v>47</v>
      </c>
      <c r="F1358" s="25">
        <v>1</v>
      </c>
      <c r="G1358" s="25" t="s">
        <v>48</v>
      </c>
      <c r="H1358" s="117">
        <v>150000</v>
      </c>
      <c r="I1358" s="4">
        <f t="shared" si="135"/>
        <v>150000</v>
      </c>
      <c r="J1358" s="31" t="s">
        <v>312</v>
      </c>
      <c r="K1358" s="117" t="s">
        <v>2067</v>
      </c>
      <c r="L1358" s="107">
        <f t="shared" si="141"/>
        <v>0</v>
      </c>
      <c r="M1358" s="107"/>
      <c r="N1358" s="107"/>
      <c r="O1358" s="107">
        <f t="shared" si="142"/>
        <v>150000</v>
      </c>
      <c r="P1358" s="107">
        <v>150000</v>
      </c>
      <c r="Q1358" s="107"/>
      <c r="R1358" s="107">
        <f t="shared" si="143"/>
        <v>0</v>
      </c>
      <c r="S1358" s="107"/>
      <c r="T1358" s="107"/>
      <c r="U1358" s="107">
        <f t="shared" si="144"/>
        <v>0</v>
      </c>
      <c r="V1358" s="107"/>
      <c r="W1358" s="107"/>
      <c r="X1358" s="107">
        <f t="shared" si="145"/>
        <v>0</v>
      </c>
      <c r="Y1358" s="107"/>
      <c r="Z1358" s="107"/>
      <c r="AA1358" s="108">
        <f>C1358+I1358-L1358-O1358-U1358-X1358-R1358</f>
        <v>0</v>
      </c>
      <c r="AB1358" s="7"/>
    </row>
    <row r="1359" spans="1:28" ht="15.75" hidden="1" x14ac:dyDescent="0.25">
      <c r="A1359" s="29">
        <v>45595</v>
      </c>
      <c r="B1359" s="25" t="s">
        <v>702</v>
      </c>
      <c r="C1359" s="25"/>
      <c r="D1359" s="25" t="s">
        <v>52</v>
      </c>
      <c r="E1359" s="25" t="s">
        <v>112</v>
      </c>
      <c r="F1359" s="25">
        <v>1</v>
      </c>
      <c r="G1359" s="25" t="s">
        <v>48</v>
      </c>
      <c r="H1359" s="117">
        <v>300000</v>
      </c>
      <c r="I1359" s="4">
        <f t="shared" si="135"/>
        <v>300000</v>
      </c>
      <c r="J1359" s="31" t="s">
        <v>312</v>
      </c>
      <c r="K1359" s="117" t="s">
        <v>2067</v>
      </c>
      <c r="L1359" s="107">
        <f t="shared" si="141"/>
        <v>0</v>
      </c>
      <c r="M1359" s="107"/>
      <c r="N1359" s="107"/>
      <c r="O1359" s="107">
        <f t="shared" si="142"/>
        <v>300000</v>
      </c>
      <c r="P1359" s="107">
        <v>300000</v>
      </c>
      <c r="Q1359" s="107"/>
      <c r="R1359" s="107">
        <f t="shared" si="143"/>
        <v>0</v>
      </c>
      <c r="S1359" s="107"/>
      <c r="T1359" s="107"/>
      <c r="U1359" s="107">
        <f t="shared" si="144"/>
        <v>0</v>
      </c>
      <c r="V1359" s="107"/>
      <c r="W1359" s="107"/>
      <c r="X1359" s="107">
        <f t="shared" si="145"/>
        <v>0</v>
      </c>
      <c r="Y1359" s="107"/>
      <c r="Z1359" s="107"/>
      <c r="AA1359" s="108">
        <f>C1359+I1359-L1359-O1359-U1359-X1359-R1359</f>
        <v>0</v>
      </c>
      <c r="AB1359" s="7"/>
    </row>
    <row r="1360" spans="1:28" ht="15.75" hidden="1" x14ac:dyDescent="0.25">
      <c r="A1360" s="29">
        <v>45595</v>
      </c>
      <c r="B1360" s="25" t="s">
        <v>398</v>
      </c>
      <c r="C1360" s="25"/>
      <c r="D1360" s="25" t="s">
        <v>52</v>
      </c>
      <c r="E1360" s="25" t="s">
        <v>298</v>
      </c>
      <c r="F1360" s="25">
        <v>1000</v>
      </c>
      <c r="G1360" s="25" t="s">
        <v>34</v>
      </c>
      <c r="H1360" s="25">
        <v>3950</v>
      </c>
      <c r="I1360" s="4">
        <f t="shared" si="135"/>
        <v>3950000</v>
      </c>
      <c r="J1360" s="31" t="s">
        <v>312</v>
      </c>
      <c r="K1360" s="117" t="s">
        <v>2091</v>
      </c>
      <c r="L1360" s="107">
        <f t="shared" si="141"/>
        <v>0</v>
      </c>
      <c r="M1360" s="107"/>
      <c r="N1360" s="107"/>
      <c r="O1360" s="107">
        <f t="shared" si="142"/>
        <v>3950000</v>
      </c>
      <c r="P1360" s="107">
        <v>3950000</v>
      </c>
      <c r="Q1360" s="107"/>
      <c r="R1360" s="107">
        <f t="shared" si="143"/>
        <v>0</v>
      </c>
      <c r="S1360" s="107"/>
      <c r="T1360" s="107"/>
      <c r="U1360" s="107">
        <f t="shared" si="144"/>
        <v>0</v>
      </c>
      <c r="V1360" s="107"/>
      <c r="W1360" s="107"/>
      <c r="X1360" s="107">
        <f t="shared" si="145"/>
        <v>0</v>
      </c>
      <c r="Y1360" s="107"/>
      <c r="Z1360" s="107"/>
      <c r="AA1360" s="108">
        <f>C1360+I1360-L1360-O1360-U1360-X1360-R1360</f>
        <v>0</v>
      </c>
      <c r="AB1360" s="7">
        <v>45595</v>
      </c>
    </row>
    <row r="1361" spans="1:28" ht="15.75" hidden="1" x14ac:dyDescent="0.25">
      <c r="A1361" s="29">
        <v>45595</v>
      </c>
      <c r="B1361" s="25" t="s">
        <v>398</v>
      </c>
      <c r="C1361" s="25"/>
      <c r="D1361" s="25" t="s">
        <v>52</v>
      </c>
      <c r="E1361" s="25" t="s">
        <v>47</v>
      </c>
      <c r="F1361" s="25">
        <v>3</v>
      </c>
      <c r="G1361" s="25" t="s">
        <v>48</v>
      </c>
      <c r="H1361" s="25">
        <v>150000</v>
      </c>
      <c r="I1361" s="4">
        <f t="shared" si="135"/>
        <v>450000</v>
      </c>
      <c r="J1361" s="31" t="s">
        <v>312</v>
      </c>
      <c r="K1361" s="117" t="s">
        <v>2091</v>
      </c>
      <c r="L1361" s="107">
        <f t="shared" si="141"/>
        <v>0</v>
      </c>
      <c r="M1361" s="107"/>
      <c r="N1361" s="107"/>
      <c r="O1361" s="107">
        <f t="shared" si="142"/>
        <v>450000</v>
      </c>
      <c r="P1361" s="107">
        <v>450000</v>
      </c>
      <c r="Q1361" s="107"/>
      <c r="R1361" s="107">
        <f t="shared" si="143"/>
        <v>0</v>
      </c>
      <c r="S1361" s="107"/>
      <c r="T1361" s="107"/>
      <c r="U1361" s="107">
        <f t="shared" si="144"/>
        <v>0</v>
      </c>
      <c r="V1361" s="107"/>
      <c r="W1361" s="107"/>
      <c r="X1361" s="107">
        <f t="shared" si="145"/>
        <v>0</v>
      </c>
      <c r="Y1361" s="107"/>
      <c r="Z1361" s="107"/>
      <c r="AA1361" s="108">
        <f>C1361+I1361-L1361-O1361-U1361-X1361-R1361</f>
        <v>0</v>
      </c>
      <c r="AB1361" s="7">
        <v>45595</v>
      </c>
    </row>
    <row r="1362" spans="1:28" ht="15.75" hidden="1" x14ac:dyDescent="0.25">
      <c r="A1362" s="29">
        <v>45595</v>
      </c>
      <c r="B1362" s="25" t="s">
        <v>398</v>
      </c>
      <c r="C1362" s="25"/>
      <c r="D1362" s="25" t="s">
        <v>52</v>
      </c>
      <c r="E1362" s="25" t="s">
        <v>782</v>
      </c>
      <c r="F1362" s="25">
        <v>100</v>
      </c>
      <c r="G1362" s="25" t="s">
        <v>34</v>
      </c>
      <c r="H1362" s="25">
        <v>3920</v>
      </c>
      <c r="I1362" s="4">
        <f t="shared" si="135"/>
        <v>392000</v>
      </c>
      <c r="J1362" s="31" t="s">
        <v>312</v>
      </c>
      <c r="K1362" s="117" t="s">
        <v>2091</v>
      </c>
      <c r="L1362" s="107">
        <f t="shared" si="141"/>
        <v>0</v>
      </c>
      <c r="M1362" s="107"/>
      <c r="N1362" s="107"/>
      <c r="O1362" s="107">
        <f t="shared" si="142"/>
        <v>392000</v>
      </c>
      <c r="P1362" s="107">
        <v>392000</v>
      </c>
      <c r="Q1362" s="107"/>
      <c r="R1362" s="107">
        <f t="shared" si="143"/>
        <v>0</v>
      </c>
      <c r="S1362" s="107"/>
      <c r="T1362" s="107"/>
      <c r="U1362" s="107">
        <f t="shared" si="144"/>
        <v>0</v>
      </c>
      <c r="V1362" s="107"/>
      <c r="W1362" s="107"/>
      <c r="X1362" s="107">
        <f t="shared" si="145"/>
        <v>0</v>
      </c>
      <c r="Y1362" s="107"/>
      <c r="Z1362" s="107"/>
      <c r="AA1362" s="108">
        <f>C1362+I1362-L1362-O1362-U1362-X1362-R1362</f>
        <v>0</v>
      </c>
      <c r="AB1362" s="7">
        <v>45595</v>
      </c>
    </row>
    <row r="1363" spans="1:28" ht="15.75" hidden="1" x14ac:dyDescent="0.25">
      <c r="A1363" s="29">
        <v>45595</v>
      </c>
      <c r="B1363" s="25" t="s">
        <v>311</v>
      </c>
      <c r="C1363" s="25"/>
      <c r="D1363" s="25" t="s">
        <v>46</v>
      </c>
      <c r="E1363" s="25" t="s">
        <v>299</v>
      </c>
      <c r="F1363" s="25">
        <v>16.8</v>
      </c>
      <c r="G1363" s="25" t="s">
        <v>39</v>
      </c>
      <c r="H1363" s="25">
        <v>46000</v>
      </c>
      <c r="I1363" s="4">
        <f t="shared" si="135"/>
        <v>772800</v>
      </c>
      <c r="J1363" s="31" t="s">
        <v>324</v>
      </c>
      <c r="K1363" s="117"/>
      <c r="L1363" s="107">
        <f t="shared" si="141"/>
        <v>772800</v>
      </c>
      <c r="M1363" s="107">
        <v>772800</v>
      </c>
      <c r="N1363" s="107"/>
      <c r="O1363" s="107">
        <f t="shared" si="142"/>
        <v>0</v>
      </c>
      <c r="P1363" s="107"/>
      <c r="Q1363" s="107"/>
      <c r="R1363" s="107">
        <f t="shared" si="143"/>
        <v>0</v>
      </c>
      <c r="S1363" s="107"/>
      <c r="T1363" s="107"/>
      <c r="U1363" s="107">
        <f t="shared" si="144"/>
        <v>0</v>
      </c>
      <c r="V1363" s="107"/>
      <c r="W1363" s="107"/>
      <c r="X1363" s="107">
        <f t="shared" si="145"/>
        <v>0</v>
      </c>
      <c r="Y1363" s="107"/>
      <c r="Z1363" s="107"/>
      <c r="AA1363" s="108">
        <f>C1363+I1363-L1363-O1363-U1363-X1363-R1363</f>
        <v>0</v>
      </c>
      <c r="AB1363" s="7">
        <v>45595</v>
      </c>
    </row>
    <row r="1364" spans="1:28" ht="15.75" hidden="1" x14ac:dyDescent="0.25">
      <c r="A1364" s="29">
        <v>45595</v>
      </c>
      <c r="B1364" s="25" t="s">
        <v>311</v>
      </c>
      <c r="C1364" s="25"/>
      <c r="D1364" s="25" t="s">
        <v>46</v>
      </c>
      <c r="E1364" s="25" t="s">
        <v>135</v>
      </c>
      <c r="F1364" s="25">
        <v>1</v>
      </c>
      <c r="G1364" s="25" t="s">
        <v>48</v>
      </c>
      <c r="H1364" s="25">
        <v>150000</v>
      </c>
      <c r="I1364" s="4">
        <f t="shared" si="135"/>
        <v>150000</v>
      </c>
      <c r="J1364" s="31" t="s">
        <v>324</v>
      </c>
      <c r="K1364" s="117"/>
      <c r="L1364" s="107">
        <f t="shared" si="141"/>
        <v>150000</v>
      </c>
      <c r="M1364" s="107">
        <v>150000</v>
      </c>
      <c r="N1364" s="107"/>
      <c r="O1364" s="107">
        <f t="shared" si="142"/>
        <v>0</v>
      </c>
      <c r="P1364" s="107"/>
      <c r="Q1364" s="107"/>
      <c r="R1364" s="107">
        <f t="shared" si="143"/>
        <v>0</v>
      </c>
      <c r="S1364" s="107"/>
      <c r="T1364" s="107"/>
      <c r="U1364" s="107">
        <f t="shared" si="144"/>
        <v>0</v>
      </c>
      <c r="V1364" s="107"/>
      <c r="W1364" s="107"/>
      <c r="X1364" s="107">
        <f t="shared" si="145"/>
        <v>0</v>
      </c>
      <c r="Y1364" s="107"/>
      <c r="Z1364" s="107"/>
      <c r="AA1364" s="108">
        <f>C1364+I1364-L1364-O1364-U1364-X1364-R1364</f>
        <v>0</v>
      </c>
      <c r="AB1364" s="7">
        <v>45595</v>
      </c>
    </row>
    <row r="1365" spans="1:28" ht="15.75" hidden="1" x14ac:dyDescent="0.25">
      <c r="A1365" s="29">
        <v>45595</v>
      </c>
      <c r="B1365" s="25" t="s">
        <v>203</v>
      </c>
      <c r="C1365" s="25"/>
      <c r="D1365" s="25" t="s">
        <v>46</v>
      </c>
      <c r="E1365" s="25" t="s">
        <v>552</v>
      </c>
      <c r="F1365" s="25">
        <v>25</v>
      </c>
      <c r="G1365" s="25" t="s">
        <v>39</v>
      </c>
      <c r="H1365" s="25">
        <v>125000</v>
      </c>
      <c r="I1365" s="4">
        <f t="shared" si="135"/>
        <v>3125000</v>
      </c>
      <c r="J1365" s="26" t="s">
        <v>28</v>
      </c>
      <c r="K1365" s="117"/>
      <c r="L1365" s="107">
        <f t="shared" si="141"/>
        <v>0</v>
      </c>
      <c r="M1365" s="107"/>
      <c r="N1365" s="107"/>
      <c r="O1365" s="107">
        <f t="shared" si="142"/>
        <v>0</v>
      </c>
      <c r="P1365" s="107"/>
      <c r="Q1365" s="107"/>
      <c r="R1365" s="107">
        <f t="shared" si="143"/>
        <v>0</v>
      </c>
      <c r="S1365" s="107"/>
      <c r="T1365" s="107"/>
      <c r="U1365" s="107">
        <f t="shared" si="144"/>
        <v>0</v>
      </c>
      <c r="V1365" s="107"/>
      <c r="W1365" s="107"/>
      <c r="X1365" s="107">
        <f t="shared" si="145"/>
        <v>0</v>
      </c>
      <c r="Y1365" s="107"/>
      <c r="Z1365" s="107"/>
      <c r="AA1365" s="108">
        <f>C1365+I1365-L1365-O1365-U1365-X1365-R1365</f>
        <v>3125000</v>
      </c>
      <c r="AB1365" s="7"/>
    </row>
    <row r="1366" spans="1:28" ht="15.75" hidden="1" x14ac:dyDescent="0.25">
      <c r="A1366" s="29">
        <v>45595</v>
      </c>
      <c r="B1366" s="25" t="s">
        <v>452</v>
      </c>
      <c r="C1366" s="25"/>
      <c r="D1366" s="25" t="s">
        <v>46</v>
      </c>
      <c r="E1366" s="25" t="s">
        <v>298</v>
      </c>
      <c r="F1366" s="25">
        <v>400</v>
      </c>
      <c r="G1366" s="25" t="s">
        <v>34</v>
      </c>
      <c r="H1366" s="25">
        <v>4000</v>
      </c>
      <c r="I1366" s="4">
        <f t="shared" si="135"/>
        <v>1600000</v>
      </c>
      <c r="J1366" s="32" t="s">
        <v>312</v>
      </c>
      <c r="K1366" s="117"/>
      <c r="L1366" s="107">
        <f t="shared" si="141"/>
        <v>0</v>
      </c>
      <c r="M1366" s="107"/>
      <c r="N1366" s="107"/>
      <c r="O1366" s="107">
        <f t="shared" si="142"/>
        <v>1600000</v>
      </c>
      <c r="P1366" s="107"/>
      <c r="Q1366" s="107">
        <v>1600000</v>
      </c>
      <c r="R1366" s="107">
        <f t="shared" si="143"/>
        <v>0</v>
      </c>
      <c r="S1366" s="107"/>
      <c r="T1366" s="107"/>
      <c r="U1366" s="107">
        <f t="shared" si="144"/>
        <v>0</v>
      </c>
      <c r="V1366" s="107"/>
      <c r="W1366" s="107"/>
      <c r="X1366" s="107">
        <f t="shared" si="145"/>
        <v>0</v>
      </c>
      <c r="Y1366" s="107"/>
      <c r="Z1366" s="107"/>
      <c r="AA1366" s="108">
        <f>C1366+I1366-L1366-O1366-U1366-X1366-R1366</f>
        <v>0</v>
      </c>
      <c r="AB1366" s="7">
        <v>45596</v>
      </c>
    </row>
    <row r="1367" spans="1:28" ht="15.75" hidden="1" x14ac:dyDescent="0.25">
      <c r="A1367" s="29">
        <v>45595</v>
      </c>
      <c r="B1367" s="25" t="s">
        <v>479</v>
      </c>
      <c r="C1367" s="25"/>
      <c r="D1367" s="25" t="s">
        <v>52</v>
      </c>
      <c r="E1367" s="25" t="s">
        <v>298</v>
      </c>
      <c r="F1367" s="25">
        <v>200</v>
      </c>
      <c r="G1367" s="25" t="s">
        <v>34</v>
      </c>
      <c r="H1367" s="25">
        <v>4000</v>
      </c>
      <c r="I1367" s="4">
        <f t="shared" si="135"/>
        <v>800000</v>
      </c>
      <c r="J1367" s="31" t="s">
        <v>312</v>
      </c>
      <c r="K1367" s="117"/>
      <c r="L1367" s="107">
        <f t="shared" si="141"/>
        <v>0</v>
      </c>
      <c r="M1367" s="107"/>
      <c r="N1367" s="107"/>
      <c r="O1367" s="107">
        <f t="shared" si="142"/>
        <v>800000</v>
      </c>
      <c r="P1367" s="107">
        <v>800000</v>
      </c>
      <c r="Q1367" s="107"/>
      <c r="R1367" s="107">
        <f t="shared" si="143"/>
        <v>0</v>
      </c>
      <c r="S1367" s="107"/>
      <c r="T1367" s="107"/>
      <c r="U1367" s="107">
        <f t="shared" si="144"/>
        <v>0</v>
      </c>
      <c r="V1367" s="107"/>
      <c r="W1367" s="107"/>
      <c r="X1367" s="107">
        <f t="shared" si="145"/>
        <v>0</v>
      </c>
      <c r="Y1367" s="107"/>
      <c r="Z1367" s="107"/>
      <c r="AA1367" s="108">
        <f>C1367+I1367-L1367-O1367-U1367-X1367-R1367</f>
        <v>0</v>
      </c>
      <c r="AB1367" s="7">
        <v>45594</v>
      </c>
    </row>
    <row r="1368" spans="1:28" ht="15.75" hidden="1" x14ac:dyDescent="0.25">
      <c r="A1368" s="29">
        <v>45595</v>
      </c>
      <c r="B1368" s="25" t="s">
        <v>479</v>
      </c>
      <c r="C1368" s="25"/>
      <c r="D1368" s="25" t="s">
        <v>52</v>
      </c>
      <c r="E1368" s="25" t="s">
        <v>343</v>
      </c>
      <c r="F1368" s="25">
        <v>1</v>
      </c>
      <c r="G1368" s="25" t="s">
        <v>23</v>
      </c>
      <c r="H1368" s="25">
        <v>1200000</v>
      </c>
      <c r="I1368" s="4">
        <f t="shared" si="135"/>
        <v>1200000</v>
      </c>
      <c r="J1368" s="31" t="s">
        <v>312</v>
      </c>
      <c r="K1368" s="117"/>
      <c r="L1368" s="107">
        <f t="shared" si="141"/>
        <v>0</v>
      </c>
      <c r="M1368" s="107"/>
      <c r="N1368" s="107"/>
      <c r="O1368" s="107">
        <f t="shared" si="142"/>
        <v>1200000</v>
      </c>
      <c r="P1368" s="107">
        <v>1200000</v>
      </c>
      <c r="Q1368" s="107"/>
      <c r="R1368" s="107">
        <f t="shared" si="143"/>
        <v>0</v>
      </c>
      <c r="S1368" s="107"/>
      <c r="T1368" s="107"/>
      <c r="U1368" s="107">
        <f t="shared" si="144"/>
        <v>0</v>
      </c>
      <c r="V1368" s="107"/>
      <c r="W1368" s="107"/>
      <c r="X1368" s="107">
        <f t="shared" si="145"/>
        <v>0</v>
      </c>
      <c r="Y1368" s="107"/>
      <c r="Z1368" s="107"/>
      <c r="AA1368" s="108">
        <f>C1368+I1368-L1368-O1368-U1368-X1368-R1368</f>
        <v>0</v>
      </c>
      <c r="AB1368" s="7">
        <v>45594</v>
      </c>
    </row>
    <row r="1369" spans="1:28" ht="15.75" hidden="1" x14ac:dyDescent="0.25">
      <c r="A1369" s="29">
        <v>45595</v>
      </c>
      <c r="B1369" s="25" t="s">
        <v>99</v>
      </c>
      <c r="C1369" s="25"/>
      <c r="D1369" s="25"/>
      <c r="E1369" s="25" t="s">
        <v>145</v>
      </c>
      <c r="F1369" s="25">
        <v>17</v>
      </c>
      <c r="G1369" s="25" t="s">
        <v>39</v>
      </c>
      <c r="H1369" s="25"/>
      <c r="I1369" s="4">
        <f t="shared" si="135"/>
        <v>0</v>
      </c>
      <c r="J1369" s="26" t="s">
        <v>28</v>
      </c>
      <c r="K1369" s="117"/>
      <c r="L1369" s="107">
        <f t="shared" si="141"/>
        <v>0</v>
      </c>
      <c r="M1369" s="107"/>
      <c r="N1369" s="107"/>
      <c r="O1369" s="107">
        <f t="shared" si="142"/>
        <v>0</v>
      </c>
      <c r="P1369" s="107"/>
      <c r="Q1369" s="107"/>
      <c r="R1369" s="107">
        <f t="shared" si="143"/>
        <v>0</v>
      </c>
      <c r="S1369" s="107"/>
      <c r="T1369" s="107"/>
      <c r="U1369" s="107">
        <f t="shared" si="144"/>
        <v>0</v>
      </c>
      <c r="V1369" s="107"/>
      <c r="W1369" s="107"/>
      <c r="X1369" s="107">
        <f t="shared" si="145"/>
        <v>0</v>
      </c>
      <c r="Y1369" s="107"/>
      <c r="Z1369" s="107"/>
      <c r="AA1369" s="108">
        <f>C1369+I1369-L1369-O1369-U1369-X1369-R1369</f>
        <v>0</v>
      </c>
      <c r="AB1369" s="7"/>
    </row>
    <row r="1370" spans="1:28" ht="15.75" hidden="1" x14ac:dyDescent="0.25">
      <c r="A1370" s="29">
        <v>45595</v>
      </c>
      <c r="B1370" s="25" t="s">
        <v>99</v>
      </c>
      <c r="C1370" s="25"/>
      <c r="D1370" s="25"/>
      <c r="E1370" s="25" t="s">
        <v>102</v>
      </c>
      <c r="F1370" s="25">
        <v>34.700000000000003</v>
      </c>
      <c r="G1370" s="25" t="s">
        <v>39</v>
      </c>
      <c r="H1370" s="25"/>
      <c r="I1370" s="4">
        <f t="shared" si="135"/>
        <v>0</v>
      </c>
      <c r="J1370" s="26" t="s">
        <v>28</v>
      </c>
      <c r="K1370" s="117"/>
      <c r="L1370" s="107">
        <f t="shared" si="141"/>
        <v>0</v>
      </c>
      <c r="M1370" s="107"/>
      <c r="N1370" s="107"/>
      <c r="O1370" s="107">
        <f t="shared" si="142"/>
        <v>0</v>
      </c>
      <c r="P1370" s="107"/>
      <c r="Q1370" s="107"/>
      <c r="R1370" s="107">
        <f t="shared" si="143"/>
        <v>0</v>
      </c>
      <c r="S1370" s="107"/>
      <c r="T1370" s="107"/>
      <c r="U1370" s="107">
        <f t="shared" si="144"/>
        <v>0</v>
      </c>
      <c r="V1370" s="107"/>
      <c r="W1370" s="107"/>
      <c r="X1370" s="107">
        <f t="shared" si="145"/>
        <v>0</v>
      </c>
      <c r="Y1370" s="107"/>
      <c r="Z1370" s="107"/>
      <c r="AA1370" s="108">
        <f>C1370+I1370-L1370-O1370-U1370-X1370-R1370</f>
        <v>0</v>
      </c>
      <c r="AB1370" s="7"/>
    </row>
    <row r="1371" spans="1:28" ht="15.75" hidden="1" x14ac:dyDescent="0.25">
      <c r="A1371" s="29">
        <v>45595</v>
      </c>
      <c r="B1371" s="25" t="s">
        <v>99</v>
      </c>
      <c r="C1371" s="25"/>
      <c r="D1371" s="25"/>
      <c r="E1371" s="25" t="s">
        <v>299</v>
      </c>
      <c r="F1371" s="25">
        <v>16</v>
      </c>
      <c r="G1371" s="25" t="s">
        <v>39</v>
      </c>
      <c r="H1371" s="25"/>
      <c r="I1371" s="4">
        <f t="shared" si="135"/>
        <v>0</v>
      </c>
      <c r="J1371" s="26" t="s">
        <v>28</v>
      </c>
      <c r="K1371" s="117"/>
      <c r="L1371" s="107">
        <f t="shared" si="141"/>
        <v>0</v>
      </c>
      <c r="M1371" s="107"/>
      <c r="N1371" s="107"/>
      <c r="O1371" s="107">
        <f t="shared" si="142"/>
        <v>0</v>
      </c>
      <c r="P1371" s="107"/>
      <c r="Q1371" s="107"/>
      <c r="R1371" s="107">
        <f t="shared" si="143"/>
        <v>0</v>
      </c>
      <c r="S1371" s="107"/>
      <c r="T1371" s="107"/>
      <c r="U1371" s="107">
        <f t="shared" si="144"/>
        <v>0</v>
      </c>
      <c r="V1371" s="107"/>
      <c r="W1371" s="107"/>
      <c r="X1371" s="107">
        <f t="shared" si="145"/>
        <v>0</v>
      </c>
      <c r="Y1371" s="107"/>
      <c r="Z1371" s="107"/>
      <c r="AA1371" s="108">
        <f>C1371+I1371-L1371-O1371-U1371-X1371-R1371</f>
        <v>0</v>
      </c>
      <c r="AB1371" s="7"/>
    </row>
    <row r="1372" spans="1:28" ht="15.75" hidden="1" x14ac:dyDescent="0.25">
      <c r="A1372" s="29">
        <v>45595</v>
      </c>
      <c r="B1372" s="25" t="s">
        <v>110</v>
      </c>
      <c r="C1372" s="25"/>
      <c r="D1372" s="25" t="s">
        <v>46</v>
      </c>
      <c r="E1372" s="25" t="s">
        <v>106</v>
      </c>
      <c r="F1372" s="25">
        <v>32.6</v>
      </c>
      <c r="G1372" s="25" t="s">
        <v>39</v>
      </c>
      <c r="H1372" s="25">
        <v>47000</v>
      </c>
      <c r="I1372" s="4">
        <f t="shared" si="135"/>
        <v>1532200</v>
      </c>
      <c r="J1372" s="26" t="s">
        <v>28</v>
      </c>
      <c r="K1372" s="117"/>
      <c r="L1372" s="107">
        <f t="shared" si="141"/>
        <v>0</v>
      </c>
      <c r="M1372" s="107"/>
      <c r="N1372" s="107"/>
      <c r="O1372" s="107">
        <f t="shared" si="142"/>
        <v>0</v>
      </c>
      <c r="P1372" s="107"/>
      <c r="Q1372" s="107"/>
      <c r="R1372" s="107">
        <f t="shared" si="143"/>
        <v>0</v>
      </c>
      <c r="S1372" s="107"/>
      <c r="T1372" s="107"/>
      <c r="U1372" s="107">
        <f t="shared" si="144"/>
        <v>0</v>
      </c>
      <c r="V1372" s="107"/>
      <c r="W1372" s="107"/>
      <c r="X1372" s="107">
        <f t="shared" si="145"/>
        <v>0</v>
      </c>
      <c r="Y1372" s="107"/>
      <c r="Z1372" s="107"/>
      <c r="AA1372" s="108">
        <f>C1372+I1372-L1372-O1372-U1372-X1372-R1372</f>
        <v>1532200</v>
      </c>
      <c r="AB1372" s="7"/>
    </row>
    <row r="1373" spans="1:28" ht="15.75" hidden="1" x14ac:dyDescent="0.25">
      <c r="A1373" s="29">
        <v>45595</v>
      </c>
      <c r="B1373" s="25" t="s">
        <v>110</v>
      </c>
      <c r="C1373" s="25"/>
      <c r="D1373" s="25" t="s">
        <v>46</v>
      </c>
      <c r="E1373" s="25" t="s">
        <v>81</v>
      </c>
      <c r="F1373" s="25">
        <v>23.1</v>
      </c>
      <c r="G1373" s="25" t="s">
        <v>39</v>
      </c>
      <c r="H1373" s="25">
        <v>47000</v>
      </c>
      <c r="I1373" s="4">
        <f t="shared" si="135"/>
        <v>1085700</v>
      </c>
      <c r="J1373" s="26" t="s">
        <v>28</v>
      </c>
      <c r="K1373" s="117"/>
      <c r="L1373" s="107">
        <f t="shared" si="141"/>
        <v>0</v>
      </c>
      <c r="M1373" s="107"/>
      <c r="N1373" s="107"/>
      <c r="O1373" s="107">
        <f t="shared" si="142"/>
        <v>0</v>
      </c>
      <c r="P1373" s="107"/>
      <c r="Q1373" s="107"/>
      <c r="R1373" s="107">
        <f t="shared" si="143"/>
        <v>0</v>
      </c>
      <c r="S1373" s="107"/>
      <c r="T1373" s="107"/>
      <c r="U1373" s="107">
        <f t="shared" si="144"/>
        <v>0</v>
      </c>
      <c r="V1373" s="107"/>
      <c r="W1373" s="107"/>
      <c r="X1373" s="107">
        <f t="shared" si="145"/>
        <v>0</v>
      </c>
      <c r="Y1373" s="107"/>
      <c r="Z1373" s="107"/>
      <c r="AA1373" s="108">
        <f>C1373+I1373-L1373-O1373-U1373-X1373-R1373</f>
        <v>1085700</v>
      </c>
      <c r="AB1373" s="7"/>
    </row>
    <row r="1374" spans="1:28" ht="15.75" hidden="1" x14ac:dyDescent="0.25">
      <c r="A1374" s="24">
        <v>45595</v>
      </c>
      <c r="B1374" s="25" t="s">
        <v>99</v>
      </c>
      <c r="C1374" s="25"/>
      <c r="D1374" s="25"/>
      <c r="E1374" s="25" t="s">
        <v>100</v>
      </c>
      <c r="F1374" s="25">
        <v>27.5</v>
      </c>
      <c r="G1374" s="25" t="s">
        <v>39</v>
      </c>
      <c r="H1374" s="25"/>
      <c r="I1374" s="4">
        <f t="shared" si="135"/>
        <v>0</v>
      </c>
      <c r="J1374" s="26" t="s">
        <v>28</v>
      </c>
      <c r="K1374" s="117"/>
      <c r="L1374" s="107">
        <f t="shared" si="141"/>
        <v>0</v>
      </c>
      <c r="M1374" s="107"/>
      <c r="N1374" s="107"/>
      <c r="O1374" s="107">
        <f t="shared" si="142"/>
        <v>0</v>
      </c>
      <c r="P1374" s="107"/>
      <c r="Q1374" s="107"/>
      <c r="R1374" s="107">
        <f t="shared" si="143"/>
        <v>0</v>
      </c>
      <c r="S1374" s="107"/>
      <c r="T1374" s="107"/>
      <c r="U1374" s="107">
        <f t="shared" si="144"/>
        <v>0</v>
      </c>
      <c r="V1374" s="107"/>
      <c r="W1374" s="107"/>
      <c r="X1374" s="107">
        <f t="shared" si="145"/>
        <v>0</v>
      </c>
      <c r="Y1374" s="107"/>
      <c r="Z1374" s="107"/>
      <c r="AA1374" s="108">
        <f>C1374+I1374-L1374-O1374-U1374-X1374-R1374</f>
        <v>0</v>
      </c>
      <c r="AB1374" s="7"/>
    </row>
    <row r="1375" spans="1:28" ht="15.75" hidden="1" x14ac:dyDescent="0.25">
      <c r="A1375" s="29">
        <v>45595</v>
      </c>
      <c r="B1375" s="25" t="s">
        <v>99</v>
      </c>
      <c r="C1375" s="25"/>
      <c r="D1375" s="25"/>
      <c r="E1375" s="25" t="s">
        <v>104</v>
      </c>
      <c r="F1375" s="25">
        <v>27</v>
      </c>
      <c r="G1375" s="25" t="s">
        <v>39</v>
      </c>
      <c r="H1375" s="25"/>
      <c r="I1375" s="4">
        <f t="shared" si="135"/>
        <v>0</v>
      </c>
      <c r="J1375" s="26" t="s">
        <v>28</v>
      </c>
      <c r="K1375" s="117"/>
      <c r="L1375" s="107">
        <f t="shared" si="141"/>
        <v>0</v>
      </c>
      <c r="M1375" s="107"/>
      <c r="N1375" s="107"/>
      <c r="O1375" s="107">
        <f t="shared" si="142"/>
        <v>0</v>
      </c>
      <c r="P1375" s="107"/>
      <c r="Q1375" s="107"/>
      <c r="R1375" s="107">
        <f t="shared" si="143"/>
        <v>0</v>
      </c>
      <c r="S1375" s="107"/>
      <c r="T1375" s="107"/>
      <c r="U1375" s="107">
        <f t="shared" si="144"/>
        <v>0</v>
      </c>
      <c r="V1375" s="107"/>
      <c r="W1375" s="107"/>
      <c r="X1375" s="107">
        <f t="shared" si="145"/>
        <v>0</v>
      </c>
      <c r="Y1375" s="107"/>
      <c r="Z1375" s="107"/>
      <c r="AA1375" s="108">
        <f>C1375+I1375-L1375-O1375-U1375-X1375-R1375</f>
        <v>0</v>
      </c>
      <c r="AB1375" s="7"/>
    </row>
    <row r="1376" spans="1:28" ht="15.75" hidden="1" x14ac:dyDescent="0.25">
      <c r="A1376" s="29">
        <v>45595</v>
      </c>
      <c r="B1376" s="25" t="s">
        <v>99</v>
      </c>
      <c r="C1376" s="25"/>
      <c r="D1376" s="25"/>
      <c r="E1376" s="25" t="s">
        <v>120</v>
      </c>
      <c r="F1376" s="25">
        <v>50.4</v>
      </c>
      <c r="G1376" s="25" t="s">
        <v>39</v>
      </c>
      <c r="H1376" s="25"/>
      <c r="I1376" s="4">
        <f t="shared" si="135"/>
        <v>0</v>
      </c>
      <c r="J1376" s="26" t="s">
        <v>28</v>
      </c>
      <c r="K1376" s="117"/>
      <c r="L1376" s="107">
        <f t="shared" si="141"/>
        <v>0</v>
      </c>
      <c r="M1376" s="107"/>
      <c r="N1376" s="107"/>
      <c r="O1376" s="107">
        <f t="shared" si="142"/>
        <v>0</v>
      </c>
      <c r="P1376" s="107"/>
      <c r="Q1376" s="107"/>
      <c r="R1376" s="107">
        <f t="shared" si="143"/>
        <v>0</v>
      </c>
      <c r="S1376" s="107"/>
      <c r="T1376" s="107"/>
      <c r="U1376" s="107">
        <f t="shared" si="144"/>
        <v>0</v>
      </c>
      <c r="V1376" s="107"/>
      <c r="W1376" s="107"/>
      <c r="X1376" s="107">
        <f t="shared" si="145"/>
        <v>0</v>
      </c>
      <c r="Y1376" s="107"/>
      <c r="Z1376" s="107"/>
      <c r="AA1376" s="108">
        <f>C1376+I1376-L1376-O1376-U1376-X1376-R1376</f>
        <v>0</v>
      </c>
      <c r="AB1376" s="7"/>
    </row>
    <row r="1377" spans="1:28" ht="15.75" hidden="1" x14ac:dyDescent="0.25">
      <c r="A1377" s="29">
        <v>45595</v>
      </c>
      <c r="B1377" s="25" t="s">
        <v>467</v>
      </c>
      <c r="C1377" s="25"/>
      <c r="D1377" s="25" t="s">
        <v>46</v>
      </c>
      <c r="E1377" s="25" t="s">
        <v>100</v>
      </c>
      <c r="F1377" s="25">
        <v>57.8</v>
      </c>
      <c r="G1377" s="25" t="s">
        <v>39</v>
      </c>
      <c r="H1377" s="25">
        <v>47000</v>
      </c>
      <c r="I1377" s="4">
        <f t="shared" si="135"/>
        <v>2716600</v>
      </c>
      <c r="J1377" s="26" t="s">
        <v>28</v>
      </c>
      <c r="K1377" s="117"/>
      <c r="L1377" s="107">
        <f t="shared" si="141"/>
        <v>0</v>
      </c>
      <c r="M1377" s="107"/>
      <c r="N1377" s="107"/>
      <c r="O1377" s="107">
        <f t="shared" si="142"/>
        <v>0</v>
      </c>
      <c r="P1377" s="107"/>
      <c r="Q1377" s="107"/>
      <c r="R1377" s="107">
        <f t="shared" si="143"/>
        <v>0</v>
      </c>
      <c r="S1377" s="107"/>
      <c r="T1377" s="107"/>
      <c r="U1377" s="107">
        <f t="shared" si="144"/>
        <v>0</v>
      </c>
      <c r="V1377" s="107"/>
      <c r="W1377" s="107"/>
      <c r="X1377" s="107">
        <f t="shared" si="145"/>
        <v>0</v>
      </c>
      <c r="Y1377" s="107"/>
      <c r="Z1377" s="107"/>
      <c r="AA1377" s="108">
        <f>C1377+I1377-L1377-O1377-U1377-X1377-R1377</f>
        <v>2716600</v>
      </c>
      <c r="AB1377" s="7"/>
    </row>
    <row r="1378" spans="1:28" ht="15.75" x14ac:dyDescent="0.25">
      <c r="A1378" s="29">
        <v>45595</v>
      </c>
      <c r="B1378" s="25" t="s">
        <v>205</v>
      </c>
      <c r="C1378" s="25"/>
      <c r="D1378" s="25" t="s">
        <v>46</v>
      </c>
      <c r="E1378" s="25" t="s">
        <v>150</v>
      </c>
      <c r="F1378" s="25">
        <v>20</v>
      </c>
      <c r="G1378" s="25" t="s">
        <v>77</v>
      </c>
      <c r="H1378" s="25">
        <v>50000</v>
      </c>
      <c r="I1378" s="4">
        <f t="shared" si="135"/>
        <v>1000000</v>
      </c>
      <c r="J1378" s="26" t="s">
        <v>28</v>
      </c>
      <c r="K1378" s="117"/>
      <c r="L1378" s="107">
        <f t="shared" si="141"/>
        <v>0</v>
      </c>
      <c r="M1378" s="107"/>
      <c r="N1378" s="107"/>
      <c r="O1378" s="107">
        <f t="shared" si="142"/>
        <v>0</v>
      </c>
      <c r="P1378" s="107"/>
      <c r="Q1378" s="107"/>
      <c r="R1378" s="107">
        <f t="shared" si="143"/>
        <v>0</v>
      </c>
      <c r="S1378" s="107"/>
      <c r="T1378" s="107"/>
      <c r="U1378" s="107">
        <f t="shared" si="144"/>
        <v>0</v>
      </c>
      <c r="V1378" s="107"/>
      <c r="W1378" s="107"/>
      <c r="X1378" s="107">
        <f t="shared" si="145"/>
        <v>0</v>
      </c>
      <c r="Y1378" s="107"/>
      <c r="Z1378" s="107"/>
      <c r="AA1378" s="108">
        <f>C1378+I1378-L1378-O1378-U1378-X1378-R1378</f>
        <v>1000000</v>
      </c>
      <c r="AB1378" s="7"/>
    </row>
    <row r="1379" spans="1:28" ht="15.75" x14ac:dyDescent="0.25">
      <c r="A1379" s="29">
        <v>45595</v>
      </c>
      <c r="B1379" s="25" t="s">
        <v>205</v>
      </c>
      <c r="C1379" s="25"/>
      <c r="D1379" s="25" t="s">
        <v>46</v>
      </c>
      <c r="E1379" s="25" t="s">
        <v>129</v>
      </c>
      <c r="F1379" s="25">
        <v>24</v>
      </c>
      <c r="G1379" s="25" t="s">
        <v>77</v>
      </c>
      <c r="H1379" s="25">
        <v>65000</v>
      </c>
      <c r="I1379" s="4">
        <f t="shared" si="135"/>
        <v>1560000</v>
      </c>
      <c r="J1379" s="26" t="s">
        <v>28</v>
      </c>
      <c r="K1379" s="117"/>
      <c r="L1379" s="107">
        <f t="shared" si="141"/>
        <v>0</v>
      </c>
      <c r="M1379" s="107"/>
      <c r="N1379" s="107"/>
      <c r="O1379" s="107">
        <f t="shared" si="142"/>
        <v>0</v>
      </c>
      <c r="P1379" s="107"/>
      <c r="Q1379" s="107"/>
      <c r="R1379" s="107">
        <f t="shared" si="143"/>
        <v>0</v>
      </c>
      <c r="S1379" s="107"/>
      <c r="T1379" s="107"/>
      <c r="U1379" s="107">
        <f t="shared" si="144"/>
        <v>0</v>
      </c>
      <c r="V1379" s="107"/>
      <c r="W1379" s="107"/>
      <c r="X1379" s="107">
        <f t="shared" si="145"/>
        <v>0</v>
      </c>
      <c r="Y1379" s="107"/>
      <c r="Z1379" s="107"/>
      <c r="AA1379" s="108">
        <f>C1379+I1379-L1379-O1379-U1379-X1379-R1379</f>
        <v>1560000</v>
      </c>
      <c r="AB1379" s="7"/>
    </row>
    <row r="1380" spans="1:28" ht="15.75" x14ac:dyDescent="0.25">
      <c r="A1380" s="29">
        <v>45595</v>
      </c>
      <c r="B1380" s="25" t="s">
        <v>205</v>
      </c>
      <c r="C1380" s="25"/>
      <c r="D1380" s="25" t="s">
        <v>46</v>
      </c>
      <c r="E1380" s="25" t="s">
        <v>127</v>
      </c>
      <c r="F1380" s="25">
        <v>10</v>
      </c>
      <c r="G1380" s="25" t="s">
        <v>39</v>
      </c>
      <c r="H1380" s="25">
        <v>70000</v>
      </c>
      <c r="I1380" s="4">
        <f t="shared" si="135"/>
        <v>700000</v>
      </c>
      <c r="J1380" s="26" t="s">
        <v>28</v>
      </c>
      <c r="K1380" s="117"/>
      <c r="L1380" s="107">
        <f t="shared" si="141"/>
        <v>0</v>
      </c>
      <c r="M1380" s="107"/>
      <c r="N1380" s="107"/>
      <c r="O1380" s="107">
        <f t="shared" si="142"/>
        <v>0</v>
      </c>
      <c r="P1380" s="107"/>
      <c r="Q1380" s="107"/>
      <c r="R1380" s="107">
        <f t="shared" si="143"/>
        <v>0</v>
      </c>
      <c r="S1380" s="107"/>
      <c r="T1380" s="107"/>
      <c r="U1380" s="107">
        <f t="shared" si="144"/>
        <v>0</v>
      </c>
      <c r="V1380" s="107"/>
      <c r="W1380" s="107"/>
      <c r="X1380" s="107">
        <f t="shared" si="145"/>
        <v>0</v>
      </c>
      <c r="Y1380" s="107"/>
      <c r="Z1380" s="107"/>
      <c r="AA1380" s="108">
        <f>C1380+I1380-L1380-O1380-U1380-X1380-R1380</f>
        <v>700000</v>
      </c>
      <c r="AB1380" s="7"/>
    </row>
    <row r="1381" spans="1:28" ht="15.75" hidden="1" x14ac:dyDescent="0.25">
      <c r="A1381" s="84">
        <v>45595</v>
      </c>
      <c r="B1381" s="81" t="s">
        <v>678</v>
      </c>
      <c r="C1381" s="81"/>
      <c r="D1381" s="81" t="s">
        <v>46</v>
      </c>
      <c r="E1381" s="81" t="s">
        <v>298</v>
      </c>
      <c r="F1381" s="81">
        <v>2000</v>
      </c>
      <c r="G1381" s="81" t="s">
        <v>34</v>
      </c>
      <c r="H1381" s="81">
        <v>4300</v>
      </c>
      <c r="I1381" s="4">
        <f t="shared" si="135"/>
        <v>8600000</v>
      </c>
      <c r="J1381" s="26" t="s">
        <v>28</v>
      </c>
      <c r="K1381" s="117"/>
      <c r="L1381" s="107">
        <f t="shared" si="141"/>
        <v>0</v>
      </c>
      <c r="M1381" s="107"/>
      <c r="N1381" s="107"/>
      <c r="O1381" s="107">
        <f t="shared" si="142"/>
        <v>0</v>
      </c>
      <c r="P1381" s="107"/>
      <c r="Q1381" s="107"/>
      <c r="R1381" s="107">
        <f t="shared" si="143"/>
        <v>0</v>
      </c>
      <c r="S1381" s="107"/>
      <c r="T1381" s="107"/>
      <c r="U1381" s="107">
        <f t="shared" si="144"/>
        <v>0</v>
      </c>
      <c r="V1381" s="107"/>
      <c r="W1381" s="107"/>
      <c r="X1381" s="107">
        <f t="shared" si="145"/>
        <v>0</v>
      </c>
      <c r="Y1381" s="107"/>
      <c r="Z1381" s="107"/>
      <c r="AA1381" s="108">
        <f>C1381+I1381-L1381-O1381-U1381-X1381-R1381</f>
        <v>8600000</v>
      </c>
      <c r="AB1381" s="7"/>
    </row>
    <row r="1382" spans="1:28" ht="15.75" hidden="1" x14ac:dyDescent="0.25">
      <c r="A1382" s="29">
        <v>45596</v>
      </c>
      <c r="B1382" s="27" t="s">
        <v>297</v>
      </c>
      <c r="C1382" s="27"/>
      <c r="D1382" s="27" t="s">
        <v>52</v>
      </c>
      <c r="E1382" s="27" t="s">
        <v>128</v>
      </c>
      <c r="F1382" s="27">
        <v>25</v>
      </c>
      <c r="G1382" s="27" t="s">
        <v>39</v>
      </c>
      <c r="H1382" s="27">
        <v>125000</v>
      </c>
      <c r="I1382" s="4">
        <f t="shared" ref="I1382:I1406" si="146">F1382*H1382</f>
        <v>3125000</v>
      </c>
      <c r="J1382" s="26" t="s">
        <v>28</v>
      </c>
      <c r="K1382" s="117"/>
      <c r="L1382" s="107">
        <f t="shared" ref="L1382" si="147">M1382+N1382</f>
        <v>0</v>
      </c>
      <c r="M1382" s="107"/>
      <c r="N1382" s="107"/>
      <c r="O1382" s="107">
        <f t="shared" ref="O1382" si="148">P1382+Q1382</f>
        <v>0</v>
      </c>
      <c r="P1382" s="107"/>
      <c r="Q1382" s="107"/>
      <c r="R1382" s="107">
        <f t="shared" ref="R1382" si="149">S1382+T1382</f>
        <v>0</v>
      </c>
      <c r="S1382" s="107"/>
      <c r="T1382" s="107"/>
      <c r="U1382" s="107">
        <f t="shared" ref="U1382" si="150">V1382+W1382</f>
        <v>0</v>
      </c>
      <c r="V1382" s="107"/>
      <c r="W1382" s="107"/>
      <c r="X1382" s="107">
        <f t="shared" ref="X1382" si="151">Y1382+Z1382</f>
        <v>0</v>
      </c>
      <c r="Y1382" s="107"/>
      <c r="Z1382" s="107"/>
      <c r="AA1382" s="108">
        <f>C1382+I1382-L1382-O1382-U1382-X1382-R1382</f>
        <v>3125000</v>
      </c>
      <c r="AB1382" s="7"/>
    </row>
    <row r="1383" spans="1:28" ht="15.75" hidden="1" x14ac:dyDescent="0.25">
      <c r="A1383" s="29">
        <v>45596</v>
      </c>
      <c r="B1383" s="25" t="s">
        <v>739</v>
      </c>
      <c r="C1383" s="25"/>
      <c r="D1383" s="27" t="s">
        <v>52</v>
      </c>
      <c r="E1383" s="25" t="s">
        <v>1377</v>
      </c>
      <c r="F1383" s="25">
        <v>4000</v>
      </c>
      <c r="G1383" s="25" t="s">
        <v>34</v>
      </c>
      <c r="H1383" s="25">
        <v>2625</v>
      </c>
      <c r="I1383" s="4">
        <f t="shared" si="146"/>
        <v>10500000</v>
      </c>
      <c r="J1383" s="26" t="s">
        <v>28</v>
      </c>
      <c r="K1383" s="117"/>
      <c r="L1383" s="107">
        <f t="shared" ref="L1383:L1406" si="152">M1383+N1383</f>
        <v>0</v>
      </c>
      <c r="M1383" s="107"/>
      <c r="N1383" s="107"/>
      <c r="O1383" s="107">
        <f t="shared" ref="O1383:O1406" si="153">P1383+Q1383</f>
        <v>0</v>
      </c>
      <c r="P1383" s="107"/>
      <c r="Q1383" s="107"/>
      <c r="R1383" s="107">
        <f t="shared" ref="R1383:R1406" si="154">S1383+T1383</f>
        <v>0</v>
      </c>
      <c r="S1383" s="107"/>
      <c r="T1383" s="107"/>
      <c r="U1383" s="107">
        <f t="shared" ref="U1383:U1406" si="155">V1383+W1383</f>
        <v>0</v>
      </c>
      <c r="V1383" s="107"/>
      <c r="W1383" s="107"/>
      <c r="X1383" s="107">
        <f t="shared" ref="X1383:X1406" si="156">Y1383+Z1383</f>
        <v>0</v>
      </c>
      <c r="Y1383" s="107"/>
      <c r="Z1383" s="107"/>
      <c r="AA1383" s="108">
        <f>C1383+I1383-L1383-O1383-U1383-X1383-R1383</f>
        <v>10500000</v>
      </c>
      <c r="AB1383" s="7"/>
    </row>
    <row r="1384" spans="1:28" ht="15.75" hidden="1" x14ac:dyDescent="0.25">
      <c r="A1384" s="29">
        <v>45596</v>
      </c>
      <c r="B1384" s="25" t="s">
        <v>739</v>
      </c>
      <c r="C1384" s="25"/>
      <c r="D1384" s="27" t="s">
        <v>52</v>
      </c>
      <c r="E1384" s="25" t="s">
        <v>225</v>
      </c>
      <c r="F1384" s="25">
        <v>2800</v>
      </c>
      <c r="G1384" s="25" t="s">
        <v>34</v>
      </c>
      <c r="H1384" s="25">
        <v>2625</v>
      </c>
      <c r="I1384" s="4">
        <f t="shared" si="146"/>
        <v>7350000</v>
      </c>
      <c r="J1384" s="26" t="s">
        <v>28</v>
      </c>
      <c r="K1384" s="117"/>
      <c r="L1384" s="107">
        <f t="shared" si="152"/>
        <v>0</v>
      </c>
      <c r="M1384" s="107"/>
      <c r="N1384" s="107"/>
      <c r="O1384" s="107">
        <f t="shared" si="153"/>
        <v>0</v>
      </c>
      <c r="P1384" s="107"/>
      <c r="Q1384" s="107"/>
      <c r="R1384" s="107">
        <f t="shared" si="154"/>
        <v>0</v>
      </c>
      <c r="S1384" s="107"/>
      <c r="T1384" s="107"/>
      <c r="U1384" s="107">
        <f t="shared" si="155"/>
        <v>0</v>
      </c>
      <c r="V1384" s="107"/>
      <c r="W1384" s="107"/>
      <c r="X1384" s="107">
        <f t="shared" si="156"/>
        <v>0</v>
      </c>
      <c r="Y1384" s="107"/>
      <c r="Z1384" s="107"/>
      <c r="AA1384" s="108">
        <f>C1384+I1384-L1384-O1384-U1384-X1384-R1384</f>
        <v>7350000</v>
      </c>
      <c r="AB1384" s="7"/>
    </row>
    <row r="1385" spans="1:28" ht="15.75" hidden="1" x14ac:dyDescent="0.25">
      <c r="A1385" s="29">
        <v>45596</v>
      </c>
      <c r="B1385" s="25" t="s">
        <v>256</v>
      </c>
      <c r="C1385" s="25"/>
      <c r="D1385" s="27" t="s">
        <v>52</v>
      </c>
      <c r="E1385" s="25" t="s">
        <v>249</v>
      </c>
      <c r="F1385" s="25">
        <v>1000</v>
      </c>
      <c r="G1385" s="25" t="s">
        <v>34</v>
      </c>
      <c r="H1385" s="25">
        <v>4000</v>
      </c>
      <c r="I1385" s="4">
        <f t="shared" si="146"/>
        <v>4000000</v>
      </c>
      <c r="J1385" s="26" t="s">
        <v>28</v>
      </c>
      <c r="K1385" s="117"/>
      <c r="L1385" s="107">
        <f t="shared" si="152"/>
        <v>0</v>
      </c>
      <c r="M1385" s="107"/>
      <c r="N1385" s="107"/>
      <c r="O1385" s="107">
        <f t="shared" si="153"/>
        <v>0</v>
      </c>
      <c r="P1385" s="107"/>
      <c r="Q1385" s="107"/>
      <c r="R1385" s="107">
        <f t="shared" si="154"/>
        <v>0</v>
      </c>
      <c r="S1385" s="107"/>
      <c r="T1385" s="107"/>
      <c r="U1385" s="107">
        <f t="shared" si="155"/>
        <v>0</v>
      </c>
      <c r="V1385" s="107"/>
      <c r="W1385" s="107"/>
      <c r="X1385" s="107">
        <f t="shared" si="156"/>
        <v>0</v>
      </c>
      <c r="Y1385" s="107"/>
      <c r="Z1385" s="107"/>
      <c r="AA1385" s="108">
        <f>C1385+I1385-L1385-O1385-U1385-X1385-R1385</f>
        <v>4000000</v>
      </c>
      <c r="AB1385" s="7"/>
    </row>
    <row r="1386" spans="1:28" ht="15.75" hidden="1" x14ac:dyDescent="0.25">
      <c r="A1386" s="29">
        <v>45596</v>
      </c>
      <c r="B1386" s="25" t="s">
        <v>445</v>
      </c>
      <c r="C1386" s="25"/>
      <c r="D1386" s="25" t="s">
        <v>46</v>
      </c>
      <c r="E1386" s="25" t="s">
        <v>42</v>
      </c>
      <c r="F1386" s="25">
        <v>5200</v>
      </c>
      <c r="G1386" s="25" t="s">
        <v>34</v>
      </c>
      <c r="H1386" s="25">
        <v>3500</v>
      </c>
      <c r="I1386" s="4">
        <f t="shared" si="146"/>
        <v>18200000</v>
      </c>
      <c r="J1386" s="26" t="s">
        <v>28</v>
      </c>
      <c r="K1386" s="117"/>
      <c r="L1386" s="107">
        <f t="shared" si="152"/>
        <v>0</v>
      </c>
      <c r="M1386" s="107"/>
      <c r="N1386" s="107"/>
      <c r="O1386" s="107">
        <f t="shared" si="153"/>
        <v>0</v>
      </c>
      <c r="P1386" s="107"/>
      <c r="Q1386" s="107"/>
      <c r="R1386" s="107">
        <f t="shared" si="154"/>
        <v>0</v>
      </c>
      <c r="S1386" s="107"/>
      <c r="T1386" s="107"/>
      <c r="U1386" s="107">
        <f t="shared" si="155"/>
        <v>0</v>
      </c>
      <c r="V1386" s="107"/>
      <c r="W1386" s="107"/>
      <c r="X1386" s="107">
        <f t="shared" si="156"/>
        <v>0</v>
      </c>
      <c r="Y1386" s="107"/>
      <c r="Z1386" s="107"/>
      <c r="AA1386" s="108">
        <f>C1386+I1386-L1386-O1386-U1386-X1386-R1386</f>
        <v>18200000</v>
      </c>
      <c r="AB1386" s="7"/>
    </row>
    <row r="1387" spans="1:28" ht="15.75" hidden="1" x14ac:dyDescent="0.25">
      <c r="A1387" s="29">
        <v>45596</v>
      </c>
      <c r="B1387" s="25" t="s">
        <v>2094</v>
      </c>
      <c r="C1387" s="25"/>
      <c r="D1387" s="25" t="s">
        <v>46</v>
      </c>
      <c r="E1387" s="25" t="s">
        <v>103</v>
      </c>
      <c r="F1387" s="25">
        <v>29.4</v>
      </c>
      <c r="G1387" s="25" t="s">
        <v>39</v>
      </c>
      <c r="H1387" s="25">
        <v>46000</v>
      </c>
      <c r="I1387" s="4">
        <f t="shared" si="146"/>
        <v>1352400</v>
      </c>
      <c r="J1387" s="31" t="s">
        <v>312</v>
      </c>
      <c r="K1387" s="117"/>
      <c r="L1387" s="107">
        <f t="shared" si="152"/>
        <v>0</v>
      </c>
      <c r="M1387" s="107"/>
      <c r="N1387" s="107"/>
      <c r="O1387" s="107">
        <f t="shared" si="153"/>
        <v>1352400</v>
      </c>
      <c r="P1387" s="107">
        <v>1352400</v>
      </c>
      <c r="Q1387" s="107"/>
      <c r="R1387" s="107">
        <f t="shared" si="154"/>
        <v>0</v>
      </c>
      <c r="S1387" s="107"/>
      <c r="T1387" s="107"/>
      <c r="U1387" s="107">
        <f t="shared" si="155"/>
        <v>0</v>
      </c>
      <c r="V1387" s="107"/>
      <c r="W1387" s="107"/>
      <c r="X1387" s="107">
        <f t="shared" si="156"/>
        <v>0</v>
      </c>
      <c r="Y1387" s="107"/>
      <c r="Z1387" s="107"/>
      <c r="AA1387" s="108">
        <f>C1387+I1387-L1387-O1387-U1387-X1387-R1387</f>
        <v>0</v>
      </c>
      <c r="AB1387" s="7">
        <v>45595</v>
      </c>
    </row>
    <row r="1388" spans="1:28" ht="15.75" hidden="1" x14ac:dyDescent="0.25">
      <c r="A1388" s="29">
        <v>45596</v>
      </c>
      <c r="B1388" s="25" t="s">
        <v>2094</v>
      </c>
      <c r="C1388" s="25"/>
      <c r="D1388" s="25" t="s">
        <v>46</v>
      </c>
      <c r="E1388" s="25" t="s">
        <v>64</v>
      </c>
      <c r="F1388" s="25">
        <v>20</v>
      </c>
      <c r="G1388" s="25" t="s">
        <v>39</v>
      </c>
      <c r="H1388" s="25">
        <v>55000</v>
      </c>
      <c r="I1388" s="4">
        <f t="shared" si="146"/>
        <v>1100000</v>
      </c>
      <c r="J1388" s="31" t="s">
        <v>312</v>
      </c>
      <c r="K1388" s="117"/>
      <c r="L1388" s="107">
        <f t="shared" si="152"/>
        <v>0</v>
      </c>
      <c r="M1388" s="107"/>
      <c r="N1388" s="107"/>
      <c r="O1388" s="107">
        <f t="shared" si="153"/>
        <v>1100000</v>
      </c>
      <c r="P1388" s="107">
        <v>1100000</v>
      </c>
      <c r="Q1388" s="107"/>
      <c r="R1388" s="107">
        <f t="shared" si="154"/>
        <v>0</v>
      </c>
      <c r="S1388" s="107"/>
      <c r="T1388" s="107"/>
      <c r="U1388" s="107">
        <f t="shared" si="155"/>
        <v>0</v>
      </c>
      <c r="V1388" s="107"/>
      <c r="W1388" s="107"/>
      <c r="X1388" s="107">
        <f t="shared" si="156"/>
        <v>0</v>
      </c>
      <c r="Y1388" s="107"/>
      <c r="Z1388" s="107"/>
      <c r="AA1388" s="108">
        <f>C1388+I1388-L1388-O1388-U1388-X1388-R1388</f>
        <v>0</v>
      </c>
      <c r="AB1388" s="7">
        <v>45595</v>
      </c>
    </row>
    <row r="1389" spans="1:28" ht="15.75" hidden="1" x14ac:dyDescent="0.25">
      <c r="A1389" s="29">
        <v>45596</v>
      </c>
      <c r="B1389" s="25" t="s">
        <v>344</v>
      </c>
      <c r="C1389" s="25"/>
      <c r="D1389" s="25" t="s">
        <v>46</v>
      </c>
      <c r="E1389" s="25" t="s">
        <v>189</v>
      </c>
      <c r="F1389" s="25">
        <v>1</v>
      </c>
      <c r="G1389" s="25" t="s">
        <v>23</v>
      </c>
      <c r="H1389" s="25">
        <v>400000</v>
      </c>
      <c r="I1389" s="4">
        <f t="shared" si="146"/>
        <v>400000</v>
      </c>
      <c r="J1389" s="26" t="s">
        <v>28</v>
      </c>
      <c r="K1389" s="117"/>
      <c r="L1389" s="107">
        <f t="shared" si="152"/>
        <v>0</v>
      </c>
      <c r="M1389" s="107"/>
      <c r="N1389" s="107"/>
      <c r="O1389" s="107">
        <f t="shared" si="153"/>
        <v>0</v>
      </c>
      <c r="P1389" s="107"/>
      <c r="Q1389" s="107"/>
      <c r="R1389" s="107">
        <f t="shared" si="154"/>
        <v>0</v>
      </c>
      <c r="S1389" s="107"/>
      <c r="T1389" s="107"/>
      <c r="U1389" s="107">
        <f t="shared" si="155"/>
        <v>0</v>
      </c>
      <c r="V1389" s="107"/>
      <c r="W1389" s="107"/>
      <c r="X1389" s="107">
        <f t="shared" si="156"/>
        <v>0</v>
      </c>
      <c r="Y1389" s="107"/>
      <c r="Z1389" s="107"/>
      <c r="AA1389" s="108">
        <f>C1389+I1389-L1389-O1389-U1389-X1389-R1389</f>
        <v>400000</v>
      </c>
      <c r="AB1389" s="7"/>
    </row>
    <row r="1390" spans="1:28" ht="15.75" hidden="1" x14ac:dyDescent="0.25">
      <c r="A1390" s="29">
        <v>45596</v>
      </c>
      <c r="B1390" s="25" t="s">
        <v>2095</v>
      </c>
      <c r="C1390" s="25"/>
      <c r="D1390" s="25" t="s">
        <v>52</v>
      </c>
      <c r="E1390" s="25" t="s">
        <v>189</v>
      </c>
      <c r="F1390" s="25">
        <v>2</v>
      </c>
      <c r="G1390" s="25" t="s">
        <v>23</v>
      </c>
      <c r="H1390" s="25">
        <v>400000</v>
      </c>
      <c r="I1390" s="4">
        <f t="shared" si="146"/>
        <v>800000</v>
      </c>
      <c r="J1390" s="31" t="s">
        <v>312</v>
      </c>
      <c r="K1390" s="117"/>
      <c r="L1390" s="107">
        <f t="shared" si="152"/>
        <v>0</v>
      </c>
      <c r="M1390" s="107"/>
      <c r="N1390" s="107"/>
      <c r="O1390" s="107">
        <f t="shared" si="153"/>
        <v>800000</v>
      </c>
      <c r="P1390" s="107">
        <v>800000</v>
      </c>
      <c r="Q1390" s="107"/>
      <c r="R1390" s="107">
        <f t="shared" si="154"/>
        <v>0</v>
      </c>
      <c r="S1390" s="107"/>
      <c r="T1390" s="107"/>
      <c r="U1390" s="107">
        <f t="shared" si="155"/>
        <v>0</v>
      </c>
      <c r="V1390" s="107"/>
      <c r="W1390" s="107"/>
      <c r="X1390" s="107">
        <f t="shared" si="156"/>
        <v>0</v>
      </c>
      <c r="Y1390" s="107"/>
      <c r="Z1390" s="107"/>
      <c r="AA1390" s="108">
        <f>C1390+I1390-L1390-O1390-U1390-X1390-R1390</f>
        <v>0</v>
      </c>
      <c r="AB1390" s="7">
        <v>45596</v>
      </c>
    </row>
    <row r="1391" spans="1:28" ht="15.75" hidden="1" x14ac:dyDescent="0.25">
      <c r="A1391" s="29">
        <v>45596</v>
      </c>
      <c r="B1391" s="25" t="s">
        <v>828</v>
      </c>
      <c r="C1391" s="25"/>
      <c r="D1391" s="25" t="s">
        <v>52</v>
      </c>
      <c r="E1391" s="25" t="s">
        <v>64</v>
      </c>
      <c r="F1391" s="25">
        <v>20</v>
      </c>
      <c r="G1391" s="25" t="s">
        <v>39</v>
      </c>
      <c r="H1391" s="25">
        <v>55000</v>
      </c>
      <c r="I1391" s="4">
        <f t="shared" si="146"/>
        <v>1100000</v>
      </c>
      <c r="J1391" s="31" t="s">
        <v>312</v>
      </c>
      <c r="K1391" s="117"/>
      <c r="L1391" s="107">
        <f t="shared" si="152"/>
        <v>0</v>
      </c>
      <c r="M1391" s="107"/>
      <c r="N1391" s="107"/>
      <c r="O1391" s="107">
        <f t="shared" si="153"/>
        <v>0</v>
      </c>
      <c r="P1391" s="107"/>
      <c r="Q1391" s="107"/>
      <c r="R1391" s="107">
        <f t="shared" si="154"/>
        <v>1100000</v>
      </c>
      <c r="S1391" s="107">
        <v>1100000</v>
      </c>
      <c r="T1391" s="107"/>
      <c r="U1391" s="107">
        <f t="shared" si="155"/>
        <v>0</v>
      </c>
      <c r="V1391" s="107"/>
      <c r="W1391" s="107"/>
      <c r="X1391" s="107">
        <f t="shared" si="156"/>
        <v>0</v>
      </c>
      <c r="Y1391" s="107"/>
      <c r="Z1391" s="107"/>
      <c r="AA1391" s="108">
        <f>C1391+I1391-L1391-O1391-U1391-X1391-R1391</f>
        <v>0</v>
      </c>
      <c r="AB1391" s="7">
        <v>45596</v>
      </c>
    </row>
    <row r="1392" spans="1:28" ht="15.75" hidden="1" x14ac:dyDescent="0.25">
      <c r="A1392" s="29">
        <v>45596</v>
      </c>
      <c r="B1392" s="25" t="s">
        <v>2096</v>
      </c>
      <c r="C1392" s="25"/>
      <c r="D1392" s="25" t="s">
        <v>46</v>
      </c>
      <c r="E1392" s="25" t="s">
        <v>103</v>
      </c>
      <c r="F1392" s="25">
        <v>29</v>
      </c>
      <c r="G1392" s="25" t="s">
        <v>39</v>
      </c>
      <c r="H1392" s="25">
        <v>46000</v>
      </c>
      <c r="I1392" s="4">
        <f t="shared" si="146"/>
        <v>1334000</v>
      </c>
      <c r="J1392" s="31" t="s">
        <v>312</v>
      </c>
      <c r="K1392" s="117" t="s">
        <v>2088</v>
      </c>
      <c r="L1392" s="107">
        <f t="shared" si="152"/>
        <v>0</v>
      </c>
      <c r="M1392" s="107"/>
      <c r="N1392" s="107"/>
      <c r="O1392" s="107">
        <f t="shared" si="153"/>
        <v>1334000</v>
      </c>
      <c r="P1392" s="107">
        <v>1334000</v>
      </c>
      <c r="Q1392" s="107"/>
      <c r="R1392" s="107">
        <f t="shared" si="154"/>
        <v>0</v>
      </c>
      <c r="S1392" s="107"/>
      <c r="T1392" s="107"/>
      <c r="U1392" s="107">
        <f t="shared" si="155"/>
        <v>0</v>
      </c>
      <c r="V1392" s="107"/>
      <c r="W1392" s="107"/>
      <c r="X1392" s="107">
        <f t="shared" si="156"/>
        <v>0</v>
      </c>
      <c r="Y1392" s="107"/>
      <c r="Z1392" s="107"/>
      <c r="AA1392" s="108">
        <f>C1392+I1392-L1392-O1392-U1392-X1392-R1392</f>
        <v>0</v>
      </c>
      <c r="AB1392" s="7">
        <v>45595</v>
      </c>
    </row>
    <row r="1393" spans="1:28" ht="15.75" hidden="1" x14ac:dyDescent="0.25">
      <c r="A1393" s="29">
        <v>45596</v>
      </c>
      <c r="B1393" s="25" t="s">
        <v>2075</v>
      </c>
      <c r="C1393" s="25"/>
      <c r="D1393" s="25" t="s">
        <v>52</v>
      </c>
      <c r="E1393" s="25" t="s">
        <v>394</v>
      </c>
      <c r="F1393" s="25">
        <v>10</v>
      </c>
      <c r="G1393" s="25" t="s">
        <v>48</v>
      </c>
      <c r="H1393" s="25">
        <v>230000</v>
      </c>
      <c r="I1393" s="4">
        <f t="shared" si="146"/>
        <v>2300000</v>
      </c>
      <c r="J1393" s="26" t="s">
        <v>28</v>
      </c>
      <c r="K1393" s="117"/>
      <c r="L1393" s="107">
        <f t="shared" si="152"/>
        <v>0</v>
      </c>
      <c r="M1393" s="107"/>
      <c r="N1393" s="107"/>
      <c r="O1393" s="107">
        <f t="shared" si="153"/>
        <v>0</v>
      </c>
      <c r="P1393" s="107"/>
      <c r="Q1393" s="107"/>
      <c r="R1393" s="107">
        <f t="shared" si="154"/>
        <v>0</v>
      </c>
      <c r="S1393" s="107"/>
      <c r="T1393" s="107"/>
      <c r="U1393" s="107">
        <f t="shared" si="155"/>
        <v>0</v>
      </c>
      <c r="V1393" s="107"/>
      <c r="W1393" s="107"/>
      <c r="X1393" s="107">
        <f t="shared" si="156"/>
        <v>0</v>
      </c>
      <c r="Y1393" s="107"/>
      <c r="Z1393" s="107"/>
      <c r="AA1393" s="108">
        <f>C1393+I1393-L1393-O1393-U1393-X1393-R1393</f>
        <v>2300000</v>
      </c>
      <c r="AB1393" s="7"/>
    </row>
    <row r="1394" spans="1:28" ht="15.75" hidden="1" x14ac:dyDescent="0.25">
      <c r="A1394" s="29">
        <v>45596</v>
      </c>
      <c r="B1394" s="25" t="s">
        <v>1083</v>
      </c>
      <c r="C1394" s="25"/>
      <c r="D1394" s="25" t="s">
        <v>52</v>
      </c>
      <c r="E1394" s="25" t="s">
        <v>1768</v>
      </c>
      <c r="F1394" s="25">
        <v>2.5</v>
      </c>
      <c r="G1394" s="25" t="s">
        <v>39</v>
      </c>
      <c r="H1394" s="25">
        <v>82000</v>
      </c>
      <c r="I1394" s="4">
        <f t="shared" si="146"/>
        <v>205000</v>
      </c>
      <c r="J1394" s="31" t="s">
        <v>312</v>
      </c>
      <c r="K1394" s="117"/>
      <c r="L1394" s="107">
        <f t="shared" si="152"/>
        <v>0</v>
      </c>
      <c r="M1394" s="107"/>
      <c r="N1394" s="107"/>
      <c r="O1394" s="107">
        <f t="shared" si="153"/>
        <v>205000</v>
      </c>
      <c r="P1394" s="107">
        <v>205000</v>
      </c>
      <c r="Q1394" s="107"/>
      <c r="R1394" s="107">
        <f t="shared" si="154"/>
        <v>0</v>
      </c>
      <c r="S1394" s="107"/>
      <c r="T1394" s="107"/>
      <c r="U1394" s="107">
        <f t="shared" si="155"/>
        <v>0</v>
      </c>
      <c r="V1394" s="107"/>
      <c r="W1394" s="107"/>
      <c r="X1394" s="107">
        <f t="shared" si="156"/>
        <v>0</v>
      </c>
      <c r="Y1394" s="107"/>
      <c r="Z1394" s="107"/>
      <c r="AA1394" s="108">
        <f>C1394+I1394-L1394-O1394-U1394-X1394-R1394</f>
        <v>0</v>
      </c>
      <c r="AB1394" s="7">
        <v>45596</v>
      </c>
    </row>
    <row r="1395" spans="1:28" ht="15.75" hidden="1" x14ac:dyDescent="0.25">
      <c r="A1395" s="29">
        <v>45596</v>
      </c>
      <c r="B1395" s="25" t="s">
        <v>1083</v>
      </c>
      <c r="C1395" s="25"/>
      <c r="D1395" s="25" t="s">
        <v>52</v>
      </c>
      <c r="E1395" s="25" t="s">
        <v>1648</v>
      </c>
      <c r="F1395" s="25">
        <v>2.5</v>
      </c>
      <c r="G1395" s="25" t="s">
        <v>39</v>
      </c>
      <c r="H1395" s="25">
        <v>82000</v>
      </c>
      <c r="I1395" s="4">
        <f t="shared" si="146"/>
        <v>205000</v>
      </c>
      <c r="J1395" s="31" t="s">
        <v>312</v>
      </c>
      <c r="K1395" s="117"/>
      <c r="L1395" s="107">
        <f t="shared" si="152"/>
        <v>0</v>
      </c>
      <c r="M1395" s="107"/>
      <c r="N1395" s="107"/>
      <c r="O1395" s="107">
        <f t="shared" si="153"/>
        <v>205000</v>
      </c>
      <c r="P1395" s="107">
        <v>205000</v>
      </c>
      <c r="Q1395" s="107"/>
      <c r="R1395" s="107">
        <f t="shared" si="154"/>
        <v>0</v>
      </c>
      <c r="S1395" s="107"/>
      <c r="T1395" s="107"/>
      <c r="U1395" s="107">
        <f t="shared" si="155"/>
        <v>0</v>
      </c>
      <c r="V1395" s="107"/>
      <c r="W1395" s="107"/>
      <c r="X1395" s="107">
        <f t="shared" si="156"/>
        <v>0</v>
      </c>
      <c r="Y1395" s="107"/>
      <c r="Z1395" s="107"/>
      <c r="AA1395" s="108">
        <f>C1395+I1395-L1395-O1395-U1395-X1395-R1395</f>
        <v>0</v>
      </c>
      <c r="AB1395" s="7">
        <v>45596</v>
      </c>
    </row>
    <row r="1396" spans="1:28" ht="15.75" hidden="1" x14ac:dyDescent="0.25">
      <c r="A1396" s="29">
        <v>45596</v>
      </c>
      <c r="B1396" s="25" t="s">
        <v>1083</v>
      </c>
      <c r="C1396" s="25"/>
      <c r="D1396" s="25" t="s">
        <v>52</v>
      </c>
      <c r="E1396" s="25" t="s">
        <v>1769</v>
      </c>
      <c r="F1396" s="25">
        <v>2.5</v>
      </c>
      <c r="G1396" s="25" t="s">
        <v>39</v>
      </c>
      <c r="H1396" s="25">
        <v>82000</v>
      </c>
      <c r="I1396" s="4">
        <f t="shared" si="146"/>
        <v>205000</v>
      </c>
      <c r="J1396" s="31" t="s">
        <v>312</v>
      </c>
      <c r="K1396" s="117"/>
      <c r="L1396" s="107">
        <f t="shared" si="152"/>
        <v>0</v>
      </c>
      <c r="M1396" s="107"/>
      <c r="N1396" s="107"/>
      <c r="O1396" s="107">
        <f t="shared" si="153"/>
        <v>205000</v>
      </c>
      <c r="P1396" s="107">
        <v>205000</v>
      </c>
      <c r="Q1396" s="107"/>
      <c r="R1396" s="107">
        <f t="shared" si="154"/>
        <v>0</v>
      </c>
      <c r="S1396" s="107"/>
      <c r="T1396" s="107"/>
      <c r="U1396" s="107">
        <f t="shared" si="155"/>
        <v>0</v>
      </c>
      <c r="V1396" s="107"/>
      <c r="W1396" s="107"/>
      <c r="X1396" s="107">
        <f t="shared" si="156"/>
        <v>0</v>
      </c>
      <c r="Y1396" s="107"/>
      <c r="Z1396" s="107"/>
      <c r="AA1396" s="108">
        <f>C1396+I1396-L1396-O1396-U1396-X1396-R1396</f>
        <v>0</v>
      </c>
      <c r="AB1396" s="7">
        <v>45596</v>
      </c>
    </row>
    <row r="1397" spans="1:28" ht="15.75" hidden="1" x14ac:dyDescent="0.25">
      <c r="A1397" s="29">
        <v>45596</v>
      </c>
      <c r="B1397" s="25" t="s">
        <v>1083</v>
      </c>
      <c r="C1397" s="25"/>
      <c r="D1397" s="25" t="s">
        <v>52</v>
      </c>
      <c r="E1397" s="25" t="s">
        <v>129</v>
      </c>
      <c r="F1397" s="25">
        <v>2</v>
      </c>
      <c r="G1397" s="25" t="s">
        <v>77</v>
      </c>
      <c r="H1397" s="25">
        <v>65000</v>
      </c>
      <c r="I1397" s="4">
        <f t="shared" si="146"/>
        <v>130000</v>
      </c>
      <c r="J1397" s="31" t="s">
        <v>312</v>
      </c>
      <c r="K1397" s="117"/>
      <c r="L1397" s="107">
        <f t="shared" si="152"/>
        <v>0</v>
      </c>
      <c r="M1397" s="107"/>
      <c r="N1397" s="107"/>
      <c r="O1397" s="107">
        <f t="shared" si="153"/>
        <v>130000</v>
      </c>
      <c r="P1397" s="107">
        <v>130000</v>
      </c>
      <c r="Q1397" s="107"/>
      <c r="R1397" s="107">
        <f t="shared" si="154"/>
        <v>0</v>
      </c>
      <c r="S1397" s="107"/>
      <c r="T1397" s="107"/>
      <c r="U1397" s="107">
        <f t="shared" si="155"/>
        <v>0</v>
      </c>
      <c r="V1397" s="107"/>
      <c r="W1397" s="107"/>
      <c r="X1397" s="107">
        <f t="shared" si="156"/>
        <v>0</v>
      </c>
      <c r="Y1397" s="107"/>
      <c r="Z1397" s="107"/>
      <c r="AA1397" s="108">
        <f>C1397+I1397-L1397-O1397-U1397-X1397-R1397</f>
        <v>0</v>
      </c>
      <c r="AB1397" s="7">
        <v>45596</v>
      </c>
    </row>
    <row r="1398" spans="1:28" ht="15.75" hidden="1" x14ac:dyDescent="0.25">
      <c r="A1398" s="29">
        <v>45596</v>
      </c>
      <c r="B1398" s="25" t="s">
        <v>1083</v>
      </c>
      <c r="C1398" s="25"/>
      <c r="D1398" s="25" t="s">
        <v>52</v>
      </c>
      <c r="E1398" s="25" t="s">
        <v>127</v>
      </c>
      <c r="F1398" s="25">
        <v>1</v>
      </c>
      <c r="G1398" s="25" t="s">
        <v>39</v>
      </c>
      <c r="H1398" s="25">
        <v>70000</v>
      </c>
      <c r="I1398" s="4">
        <f t="shared" si="146"/>
        <v>70000</v>
      </c>
      <c r="J1398" s="31" t="s">
        <v>312</v>
      </c>
      <c r="K1398" s="117"/>
      <c r="L1398" s="107">
        <f t="shared" si="152"/>
        <v>0</v>
      </c>
      <c r="M1398" s="107"/>
      <c r="N1398" s="107"/>
      <c r="O1398" s="107">
        <f t="shared" si="153"/>
        <v>70000</v>
      </c>
      <c r="P1398" s="107">
        <v>70000</v>
      </c>
      <c r="Q1398" s="107"/>
      <c r="R1398" s="107">
        <f t="shared" si="154"/>
        <v>0</v>
      </c>
      <c r="S1398" s="107"/>
      <c r="T1398" s="107"/>
      <c r="U1398" s="107">
        <f t="shared" si="155"/>
        <v>0</v>
      </c>
      <c r="V1398" s="107"/>
      <c r="W1398" s="107"/>
      <c r="X1398" s="107">
        <f t="shared" si="156"/>
        <v>0</v>
      </c>
      <c r="Y1398" s="107"/>
      <c r="Z1398" s="107"/>
      <c r="AA1398" s="108">
        <f>C1398+I1398-L1398-O1398-U1398-X1398-R1398</f>
        <v>0</v>
      </c>
      <c r="AB1398" s="7">
        <v>45596</v>
      </c>
    </row>
    <row r="1399" spans="1:28" ht="15.75" hidden="1" x14ac:dyDescent="0.25">
      <c r="A1399" s="29">
        <v>45596</v>
      </c>
      <c r="B1399" s="25" t="s">
        <v>99</v>
      </c>
      <c r="C1399" s="25"/>
      <c r="D1399" s="25"/>
      <c r="E1399" s="25" t="s">
        <v>120</v>
      </c>
      <c r="F1399" s="25">
        <v>25</v>
      </c>
      <c r="G1399" s="25" t="s">
        <v>39</v>
      </c>
      <c r="H1399" s="25"/>
      <c r="I1399" s="4">
        <f t="shared" si="146"/>
        <v>0</v>
      </c>
      <c r="J1399" s="26" t="s">
        <v>28</v>
      </c>
      <c r="K1399" s="117"/>
      <c r="L1399" s="107">
        <f t="shared" si="152"/>
        <v>0</v>
      </c>
      <c r="M1399" s="107"/>
      <c r="N1399" s="107"/>
      <c r="O1399" s="107">
        <f t="shared" si="153"/>
        <v>0</v>
      </c>
      <c r="P1399" s="107"/>
      <c r="Q1399" s="107"/>
      <c r="R1399" s="107">
        <f t="shared" si="154"/>
        <v>0</v>
      </c>
      <c r="S1399" s="107"/>
      <c r="T1399" s="107"/>
      <c r="U1399" s="107">
        <f t="shared" si="155"/>
        <v>0</v>
      </c>
      <c r="V1399" s="107"/>
      <c r="W1399" s="107"/>
      <c r="X1399" s="107">
        <f t="shared" si="156"/>
        <v>0</v>
      </c>
      <c r="Y1399" s="107"/>
      <c r="Z1399" s="107"/>
      <c r="AA1399" s="108">
        <f>C1399+I1399-L1399-O1399-U1399-X1399-R1399</f>
        <v>0</v>
      </c>
      <c r="AB1399" s="7"/>
    </row>
    <row r="1400" spans="1:28" ht="15.75" hidden="1" x14ac:dyDescent="0.25">
      <c r="A1400" s="29">
        <v>45596</v>
      </c>
      <c r="B1400" s="25" t="s">
        <v>99</v>
      </c>
      <c r="C1400" s="25"/>
      <c r="D1400" s="25"/>
      <c r="E1400" s="25" t="s">
        <v>106</v>
      </c>
      <c r="F1400" s="25">
        <v>64.2</v>
      </c>
      <c r="G1400" s="25" t="s">
        <v>39</v>
      </c>
      <c r="H1400" s="25"/>
      <c r="I1400" s="4">
        <f t="shared" si="146"/>
        <v>0</v>
      </c>
      <c r="J1400" s="26" t="s">
        <v>28</v>
      </c>
      <c r="K1400" s="117"/>
      <c r="L1400" s="107">
        <f t="shared" si="152"/>
        <v>0</v>
      </c>
      <c r="M1400" s="107"/>
      <c r="N1400" s="107"/>
      <c r="O1400" s="107">
        <f t="shared" si="153"/>
        <v>0</v>
      </c>
      <c r="P1400" s="107"/>
      <c r="Q1400" s="107"/>
      <c r="R1400" s="107">
        <f t="shared" si="154"/>
        <v>0</v>
      </c>
      <c r="S1400" s="107"/>
      <c r="T1400" s="107"/>
      <c r="U1400" s="107">
        <f t="shared" si="155"/>
        <v>0</v>
      </c>
      <c r="V1400" s="107"/>
      <c r="W1400" s="107"/>
      <c r="X1400" s="107">
        <f t="shared" si="156"/>
        <v>0</v>
      </c>
      <c r="Y1400" s="107"/>
      <c r="Z1400" s="107"/>
      <c r="AA1400" s="108">
        <f>C1400+I1400-L1400-O1400-U1400-X1400-R1400</f>
        <v>0</v>
      </c>
      <c r="AB1400" s="7"/>
    </row>
    <row r="1401" spans="1:28" ht="15.75" hidden="1" x14ac:dyDescent="0.25">
      <c r="A1401" s="29">
        <v>45596</v>
      </c>
      <c r="B1401" s="25" t="s">
        <v>99</v>
      </c>
      <c r="C1401" s="25"/>
      <c r="D1401" s="25"/>
      <c r="E1401" s="25" t="s">
        <v>100</v>
      </c>
      <c r="F1401" s="25">
        <v>26.4</v>
      </c>
      <c r="G1401" s="25" t="s">
        <v>39</v>
      </c>
      <c r="H1401" s="25"/>
      <c r="I1401" s="4">
        <f t="shared" si="146"/>
        <v>0</v>
      </c>
      <c r="J1401" s="26" t="s">
        <v>28</v>
      </c>
      <c r="K1401" s="117"/>
      <c r="L1401" s="107">
        <f t="shared" si="152"/>
        <v>0</v>
      </c>
      <c r="M1401" s="107"/>
      <c r="N1401" s="107"/>
      <c r="O1401" s="107">
        <f t="shared" si="153"/>
        <v>0</v>
      </c>
      <c r="P1401" s="107"/>
      <c r="Q1401" s="107"/>
      <c r="R1401" s="107">
        <f t="shared" si="154"/>
        <v>0</v>
      </c>
      <c r="S1401" s="107"/>
      <c r="T1401" s="107"/>
      <c r="U1401" s="107">
        <f t="shared" si="155"/>
        <v>0</v>
      </c>
      <c r="V1401" s="107"/>
      <c r="W1401" s="107"/>
      <c r="X1401" s="107">
        <f t="shared" si="156"/>
        <v>0</v>
      </c>
      <c r="Y1401" s="107"/>
      <c r="Z1401" s="107"/>
      <c r="AA1401" s="108">
        <f>C1401+I1401-L1401-O1401-U1401-X1401-R1401</f>
        <v>0</v>
      </c>
      <c r="AB1401" s="7"/>
    </row>
    <row r="1402" spans="1:28" ht="15.75" hidden="1" x14ac:dyDescent="0.25">
      <c r="A1402" s="29">
        <v>45596</v>
      </c>
      <c r="B1402" s="25" t="s">
        <v>99</v>
      </c>
      <c r="C1402" s="25"/>
      <c r="D1402" s="25"/>
      <c r="E1402" s="25" t="s">
        <v>120</v>
      </c>
      <c r="F1402" s="25">
        <v>24.6</v>
      </c>
      <c r="G1402" s="25" t="s">
        <v>39</v>
      </c>
      <c r="H1402" s="25"/>
      <c r="I1402" s="4">
        <f t="shared" si="146"/>
        <v>0</v>
      </c>
      <c r="J1402" s="26" t="s">
        <v>28</v>
      </c>
      <c r="K1402" s="117"/>
      <c r="L1402" s="107">
        <f t="shared" si="152"/>
        <v>0</v>
      </c>
      <c r="M1402" s="107"/>
      <c r="N1402" s="107"/>
      <c r="O1402" s="107">
        <f t="shared" si="153"/>
        <v>0</v>
      </c>
      <c r="P1402" s="107"/>
      <c r="Q1402" s="107"/>
      <c r="R1402" s="107">
        <f t="shared" si="154"/>
        <v>0</v>
      </c>
      <c r="S1402" s="107"/>
      <c r="T1402" s="107"/>
      <c r="U1402" s="107">
        <f t="shared" si="155"/>
        <v>0</v>
      </c>
      <c r="V1402" s="107"/>
      <c r="W1402" s="107"/>
      <c r="X1402" s="107">
        <f t="shared" si="156"/>
        <v>0</v>
      </c>
      <c r="Y1402" s="107"/>
      <c r="Z1402" s="107"/>
      <c r="AA1402" s="108">
        <f>C1402+I1402-L1402-O1402-U1402-X1402-R1402</f>
        <v>0</v>
      </c>
      <c r="AB1402" s="7"/>
    </row>
    <row r="1403" spans="1:28" ht="15.75" hidden="1" x14ac:dyDescent="0.25">
      <c r="A1403" s="29">
        <v>45596</v>
      </c>
      <c r="B1403" s="25" t="s">
        <v>370</v>
      </c>
      <c r="C1403" s="25"/>
      <c r="D1403" s="25" t="s">
        <v>46</v>
      </c>
      <c r="E1403" s="25" t="s">
        <v>249</v>
      </c>
      <c r="F1403" s="25">
        <v>5200</v>
      </c>
      <c r="G1403" s="25" t="s">
        <v>34</v>
      </c>
      <c r="H1403" s="25">
        <v>3900</v>
      </c>
      <c r="I1403" s="4">
        <f t="shared" si="146"/>
        <v>20280000</v>
      </c>
      <c r="J1403" s="26" t="s">
        <v>28</v>
      </c>
      <c r="K1403" s="117"/>
      <c r="L1403" s="107">
        <f t="shared" si="152"/>
        <v>0</v>
      </c>
      <c r="M1403" s="107"/>
      <c r="N1403" s="107"/>
      <c r="O1403" s="107">
        <f t="shared" si="153"/>
        <v>0</v>
      </c>
      <c r="P1403" s="107"/>
      <c r="Q1403" s="107"/>
      <c r="R1403" s="107">
        <f t="shared" si="154"/>
        <v>0</v>
      </c>
      <c r="S1403" s="107"/>
      <c r="T1403" s="107"/>
      <c r="U1403" s="107">
        <f t="shared" si="155"/>
        <v>0</v>
      </c>
      <c r="V1403" s="107"/>
      <c r="W1403" s="107"/>
      <c r="X1403" s="107">
        <f t="shared" si="156"/>
        <v>0</v>
      </c>
      <c r="Y1403" s="107"/>
      <c r="Z1403" s="107"/>
      <c r="AA1403" s="108">
        <f>C1403+I1403-L1403-O1403-U1403-X1403-R1403</f>
        <v>20280000</v>
      </c>
      <c r="AB1403" s="7"/>
    </row>
    <row r="1404" spans="1:28" ht="15.75" hidden="1" x14ac:dyDescent="0.25">
      <c r="A1404" s="24">
        <v>45596</v>
      </c>
      <c r="B1404" s="25" t="s">
        <v>280</v>
      </c>
      <c r="C1404" s="25"/>
      <c r="D1404" s="25" t="s">
        <v>46</v>
      </c>
      <c r="E1404" s="25" t="s">
        <v>192</v>
      </c>
      <c r="F1404" s="25">
        <v>1500</v>
      </c>
      <c r="G1404" s="25" t="s">
        <v>34</v>
      </c>
      <c r="H1404" s="25">
        <v>2500</v>
      </c>
      <c r="I1404" s="4">
        <f t="shared" si="146"/>
        <v>3750000</v>
      </c>
      <c r="J1404" s="26" t="s">
        <v>28</v>
      </c>
      <c r="K1404" s="117"/>
      <c r="L1404" s="107">
        <f t="shared" si="152"/>
        <v>0</v>
      </c>
      <c r="M1404" s="107"/>
      <c r="N1404" s="107"/>
      <c r="O1404" s="107">
        <f t="shared" si="153"/>
        <v>0</v>
      </c>
      <c r="P1404" s="107"/>
      <c r="Q1404" s="107"/>
      <c r="R1404" s="107">
        <f t="shared" si="154"/>
        <v>0</v>
      </c>
      <c r="S1404" s="107"/>
      <c r="T1404" s="107"/>
      <c r="U1404" s="107">
        <f t="shared" si="155"/>
        <v>0</v>
      </c>
      <c r="V1404" s="107"/>
      <c r="W1404" s="107"/>
      <c r="X1404" s="107">
        <f t="shared" si="156"/>
        <v>0</v>
      </c>
      <c r="Y1404" s="107"/>
      <c r="Z1404" s="107"/>
      <c r="AA1404" s="108">
        <f>C1404+I1404-L1404-O1404-U1404-X1404-R1404</f>
        <v>3750000</v>
      </c>
      <c r="AB1404" s="7"/>
    </row>
    <row r="1405" spans="1:28" ht="15.75" hidden="1" x14ac:dyDescent="0.25">
      <c r="A1405" s="29">
        <v>45596</v>
      </c>
      <c r="B1405" s="25" t="s">
        <v>1355</v>
      </c>
      <c r="C1405" s="25"/>
      <c r="D1405" s="25" t="s">
        <v>46</v>
      </c>
      <c r="E1405" s="25" t="s">
        <v>129</v>
      </c>
      <c r="F1405" s="25">
        <v>12</v>
      </c>
      <c r="G1405" s="25" t="s">
        <v>77</v>
      </c>
      <c r="H1405" s="25">
        <v>65000</v>
      </c>
      <c r="I1405" s="4">
        <f t="shared" si="146"/>
        <v>780000</v>
      </c>
      <c r="J1405" s="31" t="s">
        <v>312</v>
      </c>
      <c r="K1405" s="117"/>
      <c r="L1405" s="107">
        <f t="shared" si="152"/>
        <v>0</v>
      </c>
      <c r="M1405" s="107"/>
      <c r="N1405" s="107"/>
      <c r="O1405" s="107">
        <f t="shared" si="153"/>
        <v>780000</v>
      </c>
      <c r="P1405" s="107">
        <v>780000</v>
      </c>
      <c r="Q1405" s="107"/>
      <c r="R1405" s="107">
        <f t="shared" si="154"/>
        <v>0</v>
      </c>
      <c r="S1405" s="107"/>
      <c r="T1405" s="107"/>
      <c r="U1405" s="107">
        <f t="shared" si="155"/>
        <v>0</v>
      </c>
      <c r="V1405" s="107"/>
      <c r="W1405" s="107"/>
      <c r="X1405" s="107">
        <f t="shared" si="156"/>
        <v>0</v>
      </c>
      <c r="Y1405" s="107"/>
      <c r="Z1405" s="107"/>
      <c r="AA1405" s="108">
        <f>C1405+I1405-L1405-O1405-U1405-X1405-R1405</f>
        <v>0</v>
      </c>
      <c r="AB1405" s="7">
        <v>45596</v>
      </c>
    </row>
    <row r="1406" spans="1:28" ht="15.75" hidden="1" x14ac:dyDescent="0.25">
      <c r="A1406" s="24">
        <v>45596</v>
      </c>
      <c r="B1406" s="25" t="s">
        <v>73</v>
      </c>
      <c r="C1406" s="25"/>
      <c r="D1406" s="25" t="s">
        <v>46</v>
      </c>
      <c r="E1406" s="25" t="s">
        <v>53</v>
      </c>
      <c r="F1406" s="25">
        <v>1</v>
      </c>
      <c r="G1406" s="25" t="s">
        <v>23</v>
      </c>
      <c r="H1406" s="25">
        <v>400000</v>
      </c>
      <c r="I1406" s="4">
        <f t="shared" si="146"/>
        <v>400000</v>
      </c>
      <c r="J1406" s="26" t="s">
        <v>28</v>
      </c>
      <c r="K1406" s="117"/>
      <c r="L1406" s="107">
        <f t="shared" si="152"/>
        <v>0</v>
      </c>
      <c r="M1406" s="107"/>
      <c r="N1406" s="107"/>
      <c r="O1406" s="107">
        <f t="shared" si="153"/>
        <v>0</v>
      </c>
      <c r="P1406" s="107"/>
      <c r="Q1406" s="107"/>
      <c r="R1406" s="107">
        <f t="shared" si="154"/>
        <v>0</v>
      </c>
      <c r="S1406" s="107"/>
      <c r="T1406" s="107"/>
      <c r="U1406" s="107">
        <f t="shared" si="155"/>
        <v>0</v>
      </c>
      <c r="V1406" s="107"/>
      <c r="W1406" s="107"/>
      <c r="X1406" s="107">
        <f t="shared" si="156"/>
        <v>0</v>
      </c>
      <c r="Y1406" s="107"/>
      <c r="Z1406" s="107"/>
      <c r="AA1406" s="108">
        <f>C1406+I1406-L1406-O1406-U1406-X1406-R1406</f>
        <v>400000</v>
      </c>
      <c r="AB1406" s="7"/>
    </row>
  </sheetData>
  <autoFilter ref="A3:AB1406">
    <filterColumn colId="1">
      <filters>
        <filter val="али принт"/>
      </filters>
    </filterColumn>
  </autoFilter>
  <mergeCells count="18">
    <mergeCell ref="AA2:AA3"/>
    <mergeCell ref="AB1:AB3"/>
    <mergeCell ref="C2:C3"/>
    <mergeCell ref="E2:E3"/>
    <mergeCell ref="F2:F3"/>
    <mergeCell ref="G2:G3"/>
    <mergeCell ref="H2:I2"/>
    <mergeCell ref="L2:N2"/>
    <mergeCell ref="O2:Q2"/>
    <mergeCell ref="R2:T2"/>
    <mergeCell ref="L1:Z1"/>
    <mergeCell ref="U2:W2"/>
    <mergeCell ref="X2:Z2"/>
    <mergeCell ref="A1:A3"/>
    <mergeCell ref="B1:B3"/>
    <mergeCell ref="E1:I1"/>
    <mergeCell ref="J1:J3"/>
    <mergeCell ref="K1:K3"/>
  </mergeCells>
  <dataValidations count="52">
    <dataValidation allowBlank="1" showInputMessage="1" sqref="D93:F96 B1:F3 B979:B980 B733:B736 D124:F138 B1407:C1048576 B1222:B1223 D6:F58 B6:C678"/>
    <dataValidation type="list" allowBlank="1" showInputMessage="1" showErrorMessage="1" sqref="D97:D123 D339:D1406 D59:D92 D139:D322 D4:D5">
      <formula1>$AC$2:$AC$8</formula1>
    </dataValidation>
    <dataValidation type="list" allowBlank="1" showInputMessage="1" showErrorMessage="1" sqref="E339:E395 E183:E322">
      <formula1>$AB$2:$AB$222</formula1>
    </dataValidation>
    <dataValidation type="list" allowBlank="1" showInputMessage="1" showErrorMessage="1" sqref="E396:E411">
      <formula1>$AB$2:$AB$223</formula1>
    </dataValidation>
    <dataValidation type="list" allowBlank="1" showInputMessage="1" showErrorMessage="1" sqref="E547:E549 E412:E488">
      <formula1>$AB$2:$AB$281</formula1>
    </dataValidation>
    <dataValidation type="list" allowBlank="1" showInputMessage="1" showErrorMessage="1" sqref="E489:E546 E550:E619">
      <formula1>$AB$2:$AB$282</formula1>
    </dataValidation>
    <dataValidation type="list" allowBlank="1" showInputMessage="1" showErrorMessage="1" sqref="E139:E147 E97:E123">
      <formula1>$AB$2:$AB$209</formula1>
    </dataValidation>
    <dataValidation type="list" allowBlank="1" showInputMessage="1" showErrorMessage="1" sqref="E166:E182">
      <formula1>$AB$2:$AB$221</formula1>
    </dataValidation>
    <dataValidation type="list" allowBlank="1" showInputMessage="1" showErrorMessage="1" sqref="E148:E165">
      <formula1>$AB$2:$AB$220</formula1>
    </dataValidation>
    <dataValidation type="list" allowBlank="1" showInputMessage="1" showErrorMessage="1" sqref="E620:E800 E4:E5">
      <formula1>$AB$2:$AB$299</formula1>
    </dataValidation>
    <dataValidation type="list" allowBlank="1" showInputMessage="1" showErrorMessage="1" sqref="C801:C871">
      <formula1>$Z$2:$Z$896</formula1>
    </dataValidation>
    <dataValidation type="list" allowBlank="1" showInputMessage="1" showErrorMessage="1" sqref="C872:C890">
      <formula1>$Z$2:$Z$498</formula1>
    </dataValidation>
    <dataValidation type="list" allowBlank="1" showInputMessage="1" showErrorMessage="1" sqref="C891:C892">
      <formula1>$Z$2:$Z$471</formula1>
    </dataValidation>
    <dataValidation type="list" allowBlank="1" showInputMessage="1" showErrorMessage="1" sqref="C893">
      <formula1>$Z$2:$Z$424</formula1>
    </dataValidation>
    <dataValidation type="list" allowBlank="1" showInputMessage="1" showErrorMessage="1" sqref="C754:C800 C4:C5 C679:C746">
      <formula1>$Z$2:$Z$895</formula1>
    </dataValidation>
    <dataValidation type="list" allowBlank="1" showInputMessage="1" showErrorMessage="1" sqref="C747:C753">
      <formula1>$Z$2:$Z$886</formula1>
    </dataValidation>
    <dataValidation type="list" allowBlank="1" showInputMessage="1" showErrorMessage="1" sqref="C894:C1034 C1071:C1077 C1036:C1069">
      <formula1>$Z$2:$Z$386</formula1>
    </dataValidation>
    <dataValidation type="list" allowBlank="1" showInputMessage="1" sqref="C1035 C1070">
      <formula1>$Z$2:$Z$386</formula1>
    </dataValidation>
    <dataValidation type="list" allowBlank="1" showInputMessage="1" showErrorMessage="1" sqref="E801:E1077">
      <formula1>$AB$2:$AB$297</formula1>
    </dataValidation>
    <dataValidation type="list" allowBlank="1" showInputMessage="1" showErrorMessage="1" sqref="E88 E70:E86">
      <formula1>$AB$2:$AB$207</formula1>
    </dataValidation>
    <dataValidation type="list" allowBlank="1" showInputMessage="1" showErrorMessage="1" sqref="E89:E92 E87">
      <formula1>$AB$2:$AB$208</formula1>
    </dataValidation>
    <dataValidation type="list" allowBlank="1" showInputMessage="1" showErrorMessage="1" sqref="E67:E69">
      <formula1>$AB$2:$AB$206</formula1>
    </dataValidation>
    <dataValidation type="list" allowBlank="1" showInputMessage="1" showErrorMessage="1" sqref="E65:E66">
      <formula1>$AB$2:$AB$205</formula1>
    </dataValidation>
    <dataValidation type="list" allowBlank="1" showInputMessage="1" showErrorMessage="1" sqref="E59:E64">
      <formula1>$AB$2:$AB$200</formula1>
    </dataValidation>
    <dataValidation type="list" allowBlank="1" showInputMessage="1" showErrorMessage="1" sqref="C1078:C1194">
      <formula1>$Z$2:$Z$387</formula1>
    </dataValidation>
    <dataValidation type="list" allowBlank="1" showInputMessage="1" showErrorMessage="1" sqref="C1196:C1266">
      <formula1>$Z$2:$Z$391</formula1>
    </dataValidation>
    <dataValidation type="list" allowBlank="1" showInputMessage="1" showErrorMessage="1" sqref="E1196:E1266">
      <formula1>$AB$2:$AB$302</formula1>
    </dataValidation>
    <dataValidation type="list" allowBlank="1" showInputMessage="1" showErrorMessage="1" sqref="C1267:C1304">
      <formula1>$Z$2:$Z$392</formula1>
    </dataValidation>
    <dataValidation type="list" allowBlank="1" showInputMessage="1" showErrorMessage="1" sqref="E1358:E1359 E1267:E1356">
      <formula1>$AB$2:$AB$303</formula1>
    </dataValidation>
    <dataValidation type="list" allowBlank="1" showInputMessage="1" showErrorMessage="1" sqref="B1329:B1406">
      <formula1>$AA$2:$AA$1484</formula1>
    </dataValidation>
    <dataValidation type="list" allowBlank="1" showInputMessage="1" showErrorMessage="1" sqref="E1357">
      <formula1>$AB$9:$AB$237</formula1>
    </dataValidation>
    <dataValidation type="list" allowBlank="1" showInputMessage="1" showErrorMessage="1" sqref="C1389:C1406">
      <formula1>$AA$2:$AA$1211</formula1>
    </dataValidation>
    <dataValidation type="list" allowBlank="1" showInputMessage="1" sqref="C1195">
      <formula1>$Z$2:$Z$387</formula1>
    </dataValidation>
    <dataValidation type="list" allowBlank="1" showInputMessage="1" showErrorMessage="1" sqref="E1078:E1195">
      <formula1>$AB$2:$AB$298</formula1>
    </dataValidation>
    <dataValidation type="list" allowBlank="1" showInputMessage="1" showErrorMessage="1" sqref="C1357:C1388">
      <formula1>$AA$1:$AA$1328</formula1>
    </dataValidation>
    <dataValidation type="list" allowBlank="1" showInputMessage="1" showErrorMessage="1" sqref="E1360:E1406">
      <formula1>$AB$9:$AB$297</formula1>
    </dataValidation>
    <dataValidation type="list" allowBlank="1" showInputMessage="1" showErrorMessage="1" sqref="B1267:B1328">
      <formula1>$AA$2:$AA$1482</formula1>
    </dataValidation>
    <dataValidation type="list" allowBlank="1" showInputMessage="1" showErrorMessage="1" sqref="B1196:B1221 B1224:B1266">
      <formula1>$AA$2:$AA$1480</formula1>
    </dataValidation>
    <dataValidation type="list" allowBlank="1" showInputMessage="1" showErrorMessage="1" sqref="B1102:B1194">
      <formula1>$AA$2:$AA$1475</formula1>
    </dataValidation>
    <dataValidation type="list" allowBlank="1" showInputMessage="1" sqref="B1195">
      <formula1>$AA$2:$AA$1475</formula1>
    </dataValidation>
    <dataValidation type="list" allowBlank="1" showInputMessage="1" sqref="B1077">
      <formula1>$AA$2:$AA$1459</formula1>
    </dataValidation>
    <dataValidation type="list" allowBlank="1" showInputMessage="1" showErrorMessage="1" sqref="B936:B968 B970">
      <formula1>$AA$2:$AA$1463</formula1>
    </dataValidation>
    <dataValidation type="list" allowBlank="1" showInputMessage="1" sqref="B969 B971">
      <formula1>$AA$2:$AA$1463</formula1>
    </dataValidation>
    <dataValidation type="list" allowBlank="1" showInputMessage="1" showErrorMessage="1" sqref="B840:B883">
      <formula1>$AA$2:$AA$1460</formula1>
    </dataValidation>
    <dataValidation type="list" allowBlank="1" showInputMessage="1" sqref="B884:B885">
      <formula1>$AA$2:$AA$1460</formula1>
    </dataValidation>
    <dataValidation type="list" allowBlank="1" showInputMessage="1" showErrorMessage="1" sqref="B886:B935">
      <formula1>$AA$2:$AA$1462</formula1>
    </dataValidation>
    <dataValidation type="list" allowBlank="1" showInputMessage="1" showErrorMessage="1" sqref="B801:B839 B1036:B1076">
      <formula1>$AA$2:$AA$1459</formula1>
    </dataValidation>
    <dataValidation type="list" allowBlank="1" showInputMessage="1" showErrorMessage="1" sqref="B737:B800 B1019:B1034 B679:B732 B4:B5">
      <formula1>$AA$2:$AA$1458</formula1>
    </dataValidation>
    <dataValidation type="list" allowBlank="1" showInputMessage="1" showErrorMessage="1" sqref="B998:B1017">
      <formula1>$AA$2:$AA$1461</formula1>
    </dataValidation>
    <dataValidation type="list" allowBlank="1" showInputMessage="1" showErrorMessage="1" sqref="B972:B978 B981:B997">
      <formula1>$AA$2:$AA$1464</formula1>
    </dataValidation>
    <dataValidation type="list" allowBlank="1" showInputMessage="1" sqref="B1035 B1018">
      <formula1>$AA$2:$AA$1458</formula1>
    </dataValidation>
    <dataValidation type="list" allowBlank="1" showInputMessage="1" showErrorMessage="1" sqref="B1078:B1101">
      <formula1>$AA$2:$AA$1466</formula1>
    </dataValidation>
  </dataValidations>
  <pageMargins left="0.7" right="0.7" top="0.75" bottom="0.75" header="0.3" footer="0.3"/>
  <pageSetup paperSize="9" orientation="portrait"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1205"/>
  <sheetViews>
    <sheetView zoomScale="80" zoomScaleNormal="80" workbookViewId="0">
      <pane xSplit="10" ySplit="3" topLeftCell="M4" activePane="bottomRight" state="frozen"/>
      <selection pane="topRight" activeCell="M1" sqref="M1"/>
      <selection pane="bottomLeft" activeCell="A4" sqref="A4"/>
      <selection pane="bottomRight" activeCell="T1216" sqref="T1216"/>
    </sheetView>
  </sheetViews>
  <sheetFormatPr defaultRowHeight="15" x14ac:dyDescent="0.25"/>
  <cols>
    <col min="1" max="1" width="11" bestFit="1" customWidth="1"/>
    <col min="2" max="2" width="24.85546875" bestFit="1" customWidth="1"/>
    <col min="3" max="3" width="11.7109375" bestFit="1" customWidth="1"/>
    <col min="4" max="4" width="10.28515625" bestFit="1" customWidth="1"/>
    <col min="5" max="5" width="23.5703125" bestFit="1" customWidth="1"/>
    <col min="8" max="8" width="10.5703125" customWidth="1"/>
    <col min="9" max="9" width="13.140625" bestFit="1" customWidth="1"/>
    <col min="10" max="10" width="4.7109375" bestFit="1" customWidth="1"/>
    <col min="11" max="11" width="11.7109375" style="30" customWidth="1"/>
    <col min="12" max="12" width="11" bestFit="1" customWidth="1"/>
    <col min="13" max="13" width="13.42578125" bestFit="1" customWidth="1"/>
    <col min="14" max="14" width="11" customWidth="1"/>
    <col min="15" max="15" width="11" bestFit="1" customWidth="1"/>
    <col min="16" max="16" width="13.42578125" bestFit="1" customWidth="1"/>
    <col min="17" max="17" width="10.85546875" bestFit="1" customWidth="1"/>
    <col min="18" max="18" width="11" bestFit="1" customWidth="1"/>
    <col min="19" max="19" width="13.42578125" bestFit="1" customWidth="1"/>
    <col min="20" max="20" width="10.5703125" customWidth="1"/>
    <col min="21" max="21" width="11" bestFit="1" customWidth="1"/>
    <col min="22" max="22" width="13.42578125" bestFit="1" customWidth="1"/>
    <col min="23" max="24" width="9.85546875" customWidth="1"/>
    <col min="25" max="25" width="10.28515625" customWidth="1"/>
    <col min="27" max="27" width="11.7109375" bestFit="1" customWidth="1"/>
    <col min="28" max="28" width="11.5703125" bestFit="1" customWidth="1"/>
  </cols>
  <sheetData>
    <row r="1" spans="1:28" ht="30" x14ac:dyDescent="0.25">
      <c r="A1" s="159" t="s">
        <v>0</v>
      </c>
      <c r="B1" s="161" t="s">
        <v>958</v>
      </c>
      <c r="C1" s="143" t="s">
        <v>2378</v>
      </c>
      <c r="D1" s="143"/>
      <c r="E1" s="159" t="s">
        <v>1</v>
      </c>
      <c r="F1" s="159"/>
      <c r="G1" s="159"/>
      <c r="H1" s="159"/>
      <c r="I1" s="159"/>
      <c r="J1" s="163" t="s">
        <v>2</v>
      </c>
      <c r="K1" s="159" t="s">
        <v>3</v>
      </c>
      <c r="L1" s="165" t="s">
        <v>4</v>
      </c>
      <c r="M1" s="165"/>
      <c r="N1" s="165"/>
      <c r="O1" s="165"/>
      <c r="P1" s="165"/>
      <c r="Q1" s="165"/>
      <c r="R1" s="165"/>
      <c r="S1" s="165"/>
      <c r="T1" s="165"/>
      <c r="U1" s="165"/>
      <c r="V1" s="165"/>
      <c r="W1" s="165"/>
      <c r="X1" s="165"/>
      <c r="Y1" s="165"/>
      <c r="Z1" s="165"/>
      <c r="AA1" s="143" t="s">
        <v>2379</v>
      </c>
      <c r="AB1" s="160" t="s">
        <v>5</v>
      </c>
    </row>
    <row r="2" spans="1:28" x14ac:dyDescent="0.25">
      <c r="A2" s="159"/>
      <c r="B2" s="161"/>
      <c r="C2" s="159" t="s">
        <v>6</v>
      </c>
      <c r="D2" s="143"/>
      <c r="E2" s="161" t="s">
        <v>7</v>
      </c>
      <c r="F2" s="161" t="s">
        <v>8</v>
      </c>
      <c r="G2" s="159" t="s">
        <v>9</v>
      </c>
      <c r="H2" s="159" t="s">
        <v>10</v>
      </c>
      <c r="I2" s="159"/>
      <c r="J2" s="163"/>
      <c r="K2" s="159"/>
      <c r="L2" s="164" t="s">
        <v>12</v>
      </c>
      <c r="M2" s="164"/>
      <c r="N2" s="164"/>
      <c r="O2" s="164" t="s">
        <v>13</v>
      </c>
      <c r="P2" s="164"/>
      <c r="Q2" s="164"/>
      <c r="R2" s="164" t="s">
        <v>746</v>
      </c>
      <c r="S2" s="164"/>
      <c r="T2" s="164"/>
      <c r="U2" s="165" t="s">
        <v>2049</v>
      </c>
      <c r="V2" s="165"/>
      <c r="W2" s="165"/>
      <c r="X2" s="165" t="s">
        <v>15</v>
      </c>
      <c r="Y2" s="165"/>
      <c r="Z2" s="165"/>
      <c r="AA2" s="159" t="s">
        <v>6</v>
      </c>
      <c r="AB2" s="160"/>
    </row>
    <row r="3" spans="1:28" x14ac:dyDescent="0.25">
      <c r="A3" s="159"/>
      <c r="B3" s="161"/>
      <c r="C3" s="159"/>
      <c r="D3" s="143"/>
      <c r="E3" s="161"/>
      <c r="F3" s="161"/>
      <c r="G3" s="159"/>
      <c r="H3" s="144" t="s">
        <v>16</v>
      </c>
      <c r="I3" s="143" t="s">
        <v>17</v>
      </c>
      <c r="J3" s="163"/>
      <c r="K3" s="159"/>
      <c r="L3" s="145" t="s">
        <v>18</v>
      </c>
      <c r="M3" s="145" t="s">
        <v>2164</v>
      </c>
      <c r="N3" s="145"/>
      <c r="O3" s="145" t="s">
        <v>18</v>
      </c>
      <c r="P3" s="145" t="s">
        <v>2164</v>
      </c>
      <c r="Q3" s="145"/>
      <c r="R3" s="145" t="s">
        <v>18</v>
      </c>
      <c r="S3" s="145" t="s">
        <v>2164</v>
      </c>
      <c r="T3" s="145"/>
      <c r="U3" s="145" t="s">
        <v>18</v>
      </c>
      <c r="V3" s="145" t="s">
        <v>2164</v>
      </c>
      <c r="W3" s="145"/>
      <c r="X3" s="145" t="s">
        <v>18</v>
      </c>
      <c r="Y3" s="145" t="s">
        <v>2164</v>
      </c>
      <c r="Z3" s="145"/>
      <c r="AA3" s="159"/>
      <c r="AB3" s="160"/>
    </row>
    <row r="4" spans="1:28" ht="15.75" hidden="1" x14ac:dyDescent="0.25">
      <c r="A4" s="3">
        <v>43670</v>
      </c>
      <c r="B4" s="4" t="s">
        <v>21</v>
      </c>
      <c r="C4" s="146">
        <v>450000</v>
      </c>
      <c r="D4" s="5"/>
      <c r="E4" s="4" t="s">
        <v>22</v>
      </c>
      <c r="F4" s="4">
        <v>1</v>
      </c>
      <c r="G4" s="4" t="s">
        <v>23</v>
      </c>
      <c r="H4" s="4"/>
      <c r="I4" s="4">
        <f t="shared" ref="I4:I59" si="0">F4*H4</f>
        <v>0</v>
      </c>
      <c r="J4" s="9" t="s">
        <v>1462</v>
      </c>
      <c r="K4" s="4"/>
      <c r="L4" s="107">
        <f t="shared" ref="L4:L59" si="1">M4+N4</f>
        <v>0</v>
      </c>
      <c r="M4" s="107"/>
      <c r="N4" s="107"/>
      <c r="O4" s="107">
        <f t="shared" ref="O4:O59" si="2">P4+Q4</f>
        <v>0</v>
      </c>
      <c r="P4" s="107"/>
      <c r="Q4" s="107"/>
      <c r="R4" s="107">
        <f t="shared" ref="R4:R59" si="3">S4+T4</f>
        <v>0</v>
      </c>
      <c r="S4" s="107"/>
      <c r="T4" s="107"/>
      <c r="U4" s="107">
        <f t="shared" ref="U4:U59" si="4">V4+W4</f>
        <v>0</v>
      </c>
      <c r="V4" s="107"/>
      <c r="W4" s="107"/>
      <c r="X4" s="107">
        <f t="shared" ref="X4:X59" si="5">Y4+Z4</f>
        <v>0</v>
      </c>
      <c r="Y4" s="107"/>
      <c r="Z4" s="107"/>
      <c r="AA4" s="108">
        <f t="shared" ref="AA4:AA59" si="6">C4+I4-L4-O4-U4-X4-R4</f>
        <v>450000</v>
      </c>
      <c r="AB4" s="7"/>
    </row>
    <row r="5" spans="1:28" ht="15.75" hidden="1" x14ac:dyDescent="0.25">
      <c r="A5" s="8">
        <v>44302</v>
      </c>
      <c r="B5" s="4" t="s">
        <v>29</v>
      </c>
      <c r="C5" s="121">
        <v>0</v>
      </c>
      <c r="D5" s="4"/>
      <c r="E5" s="4" t="s">
        <v>30</v>
      </c>
      <c r="F5" s="4">
        <v>200</v>
      </c>
      <c r="G5" s="4" t="s">
        <v>27</v>
      </c>
      <c r="H5" s="4"/>
      <c r="I5" s="4">
        <f t="shared" si="0"/>
        <v>0</v>
      </c>
      <c r="J5" s="9" t="s">
        <v>28</v>
      </c>
      <c r="K5" s="4"/>
      <c r="L5" s="107">
        <f t="shared" si="1"/>
        <v>0</v>
      </c>
      <c r="M5" s="107"/>
      <c r="N5" s="107"/>
      <c r="O5" s="107">
        <f t="shared" si="2"/>
        <v>0</v>
      </c>
      <c r="P5" s="107"/>
      <c r="Q5" s="107"/>
      <c r="R5" s="107">
        <f t="shared" si="3"/>
        <v>0</v>
      </c>
      <c r="S5" s="107"/>
      <c r="T5" s="107"/>
      <c r="U5" s="107">
        <f t="shared" si="4"/>
        <v>0</v>
      </c>
      <c r="V5" s="107"/>
      <c r="W5" s="107"/>
      <c r="X5" s="107">
        <f t="shared" si="5"/>
        <v>0</v>
      </c>
      <c r="Y5" s="107"/>
      <c r="Z5" s="107"/>
      <c r="AA5" s="108">
        <f t="shared" si="6"/>
        <v>0</v>
      </c>
      <c r="AB5" s="7"/>
    </row>
    <row r="6" spans="1:28" ht="15.75" hidden="1" x14ac:dyDescent="0.25">
      <c r="A6" s="8">
        <v>44525</v>
      </c>
      <c r="B6" s="4" t="s">
        <v>32</v>
      </c>
      <c r="C6" s="121">
        <v>4600000</v>
      </c>
      <c r="D6" s="4"/>
      <c r="E6" s="4" t="s">
        <v>33</v>
      </c>
      <c r="F6" s="4">
        <v>2000</v>
      </c>
      <c r="G6" s="4" t="s">
        <v>34</v>
      </c>
      <c r="H6" s="4"/>
      <c r="I6" s="4">
        <f t="shared" si="0"/>
        <v>0</v>
      </c>
      <c r="J6" s="9" t="s">
        <v>1462</v>
      </c>
      <c r="K6" s="4"/>
      <c r="L6" s="107">
        <f t="shared" si="1"/>
        <v>0</v>
      </c>
      <c r="M6" s="107"/>
      <c r="N6" s="107"/>
      <c r="O6" s="107">
        <f t="shared" si="2"/>
        <v>0</v>
      </c>
      <c r="P6" s="107"/>
      <c r="Q6" s="107"/>
      <c r="R6" s="107">
        <f t="shared" si="3"/>
        <v>0</v>
      </c>
      <c r="S6" s="107"/>
      <c r="T6" s="107"/>
      <c r="U6" s="107">
        <f t="shared" si="4"/>
        <v>0</v>
      </c>
      <c r="V6" s="107"/>
      <c r="W6" s="107"/>
      <c r="X6" s="107">
        <f t="shared" si="5"/>
        <v>0</v>
      </c>
      <c r="Y6" s="107"/>
      <c r="Z6" s="107"/>
      <c r="AA6" s="108">
        <f t="shared" si="6"/>
        <v>4600000</v>
      </c>
      <c r="AB6" s="7"/>
    </row>
    <row r="7" spans="1:28" ht="15.75" hidden="1" x14ac:dyDescent="0.25">
      <c r="A7" s="8">
        <v>44580</v>
      </c>
      <c r="B7" s="4" t="s">
        <v>29</v>
      </c>
      <c r="C7" s="121">
        <v>0</v>
      </c>
      <c r="D7" s="4"/>
      <c r="E7" s="4" t="s">
        <v>35</v>
      </c>
      <c r="F7" s="4">
        <v>300</v>
      </c>
      <c r="G7" s="4" t="s">
        <v>34</v>
      </c>
      <c r="H7" s="4"/>
      <c r="I7" s="4">
        <f t="shared" si="0"/>
        <v>0</v>
      </c>
      <c r="J7" s="9" t="s">
        <v>28</v>
      </c>
      <c r="K7" s="4"/>
      <c r="L7" s="107">
        <f t="shared" si="1"/>
        <v>0</v>
      </c>
      <c r="M7" s="107"/>
      <c r="N7" s="107"/>
      <c r="O7" s="107">
        <f t="shared" si="2"/>
        <v>0</v>
      </c>
      <c r="P7" s="107"/>
      <c r="Q7" s="107"/>
      <c r="R7" s="107">
        <f t="shared" si="3"/>
        <v>0</v>
      </c>
      <c r="S7" s="107"/>
      <c r="T7" s="107"/>
      <c r="U7" s="107">
        <f t="shared" si="4"/>
        <v>0</v>
      </c>
      <c r="V7" s="107"/>
      <c r="W7" s="107"/>
      <c r="X7" s="107">
        <f t="shared" si="5"/>
        <v>0</v>
      </c>
      <c r="Y7" s="107"/>
      <c r="Z7" s="107"/>
      <c r="AA7" s="108">
        <f t="shared" si="6"/>
        <v>0</v>
      </c>
      <c r="AB7" s="7"/>
    </row>
    <row r="8" spans="1:28" ht="15.75" hidden="1" x14ac:dyDescent="0.25">
      <c r="A8" s="10">
        <v>44932</v>
      </c>
      <c r="B8" s="11" t="s">
        <v>29</v>
      </c>
      <c r="C8" s="122">
        <v>0</v>
      </c>
      <c r="D8" s="11"/>
      <c r="E8" s="11" t="s">
        <v>35</v>
      </c>
      <c r="F8" s="11">
        <v>200</v>
      </c>
      <c r="G8" s="11" t="s">
        <v>27</v>
      </c>
      <c r="H8" s="11"/>
      <c r="I8" s="4">
        <f t="shared" si="0"/>
        <v>0</v>
      </c>
      <c r="J8" s="9" t="s">
        <v>28</v>
      </c>
      <c r="K8" s="4"/>
      <c r="L8" s="107">
        <f t="shared" si="1"/>
        <v>0</v>
      </c>
      <c r="M8" s="107"/>
      <c r="N8" s="107"/>
      <c r="O8" s="107">
        <f t="shared" si="2"/>
        <v>0</v>
      </c>
      <c r="P8" s="107"/>
      <c r="Q8" s="107"/>
      <c r="R8" s="107">
        <f t="shared" si="3"/>
        <v>0</v>
      </c>
      <c r="S8" s="107"/>
      <c r="T8" s="107"/>
      <c r="U8" s="107">
        <f t="shared" si="4"/>
        <v>0</v>
      </c>
      <c r="V8" s="107"/>
      <c r="W8" s="107"/>
      <c r="X8" s="107">
        <f t="shared" si="5"/>
        <v>0</v>
      </c>
      <c r="Y8" s="107"/>
      <c r="Z8" s="107"/>
      <c r="AA8" s="108">
        <f t="shared" si="6"/>
        <v>0</v>
      </c>
      <c r="AB8" s="7"/>
    </row>
    <row r="9" spans="1:28" ht="15.75" hidden="1" x14ac:dyDescent="0.25">
      <c r="A9" s="10">
        <v>44935</v>
      </c>
      <c r="B9" s="11" t="s">
        <v>37</v>
      </c>
      <c r="C9" s="122">
        <v>7495000</v>
      </c>
      <c r="D9" s="11"/>
      <c r="E9" s="11" t="s">
        <v>40</v>
      </c>
      <c r="F9" s="11">
        <v>726</v>
      </c>
      <c r="G9" s="11" t="s">
        <v>39</v>
      </c>
      <c r="H9" s="11"/>
      <c r="I9" s="4">
        <f t="shared" si="0"/>
        <v>0</v>
      </c>
      <c r="J9" s="6" t="s">
        <v>24</v>
      </c>
      <c r="K9" s="4"/>
      <c r="L9" s="107">
        <f t="shared" si="1"/>
        <v>2000000</v>
      </c>
      <c r="M9" s="107">
        <v>2000000</v>
      </c>
      <c r="N9" s="107"/>
      <c r="O9" s="107">
        <f t="shared" si="2"/>
        <v>0</v>
      </c>
      <c r="P9" s="107"/>
      <c r="Q9" s="107"/>
      <c r="R9" s="107">
        <f t="shared" si="3"/>
        <v>0</v>
      </c>
      <c r="S9" s="107"/>
      <c r="T9" s="107"/>
      <c r="U9" s="107">
        <f t="shared" si="4"/>
        <v>0</v>
      </c>
      <c r="V9" s="107"/>
      <c r="W9" s="107"/>
      <c r="X9" s="107">
        <f t="shared" si="5"/>
        <v>0</v>
      </c>
      <c r="Y9" s="107"/>
      <c r="Z9" s="107"/>
      <c r="AA9" s="108">
        <f t="shared" si="6"/>
        <v>5495000</v>
      </c>
      <c r="AB9" s="7">
        <v>45610</v>
      </c>
    </row>
    <row r="10" spans="1:28" ht="15.75" hidden="1" x14ac:dyDescent="0.25">
      <c r="A10" s="10">
        <v>45033</v>
      </c>
      <c r="B10" s="11" t="s">
        <v>45</v>
      </c>
      <c r="C10" s="11">
        <v>-513800</v>
      </c>
      <c r="D10" s="11" t="s">
        <v>46</v>
      </c>
      <c r="E10" s="11" t="s">
        <v>47</v>
      </c>
      <c r="F10" s="11">
        <v>10</v>
      </c>
      <c r="G10" s="11" t="s">
        <v>48</v>
      </c>
      <c r="H10" s="11"/>
      <c r="I10" s="4">
        <f t="shared" si="0"/>
        <v>0</v>
      </c>
      <c r="J10" s="12" t="s">
        <v>49</v>
      </c>
      <c r="K10" s="4"/>
      <c r="L10" s="107">
        <f t="shared" si="1"/>
        <v>0</v>
      </c>
      <c r="M10" s="107"/>
      <c r="N10" s="107"/>
      <c r="O10" s="107">
        <f t="shared" si="2"/>
        <v>0</v>
      </c>
      <c r="P10" s="107"/>
      <c r="Q10" s="107"/>
      <c r="R10" s="107">
        <f t="shared" si="3"/>
        <v>0</v>
      </c>
      <c r="S10" s="107"/>
      <c r="T10" s="107"/>
      <c r="U10" s="107">
        <f t="shared" si="4"/>
        <v>0</v>
      </c>
      <c r="V10" s="107"/>
      <c r="W10" s="107"/>
      <c r="X10" s="107">
        <f t="shared" si="5"/>
        <v>0</v>
      </c>
      <c r="Y10" s="107"/>
      <c r="Z10" s="107"/>
      <c r="AA10" s="108">
        <f t="shared" si="6"/>
        <v>-513800</v>
      </c>
      <c r="AB10" s="7"/>
    </row>
    <row r="11" spans="1:28" ht="15.75" hidden="1" x14ac:dyDescent="0.25">
      <c r="A11" s="10">
        <v>45052</v>
      </c>
      <c r="B11" s="11" t="s">
        <v>37</v>
      </c>
      <c r="C11" s="122">
        <v>4620000</v>
      </c>
      <c r="D11" s="11" t="s">
        <v>46</v>
      </c>
      <c r="E11" s="11" t="s">
        <v>50</v>
      </c>
      <c r="F11" s="11">
        <v>1100</v>
      </c>
      <c r="G11" s="13" t="s">
        <v>34</v>
      </c>
      <c r="H11" s="11"/>
      <c r="I11" s="4">
        <f t="shared" si="0"/>
        <v>0</v>
      </c>
      <c r="J11" s="9" t="s">
        <v>28</v>
      </c>
      <c r="K11" s="4"/>
      <c r="L11" s="107">
        <f t="shared" si="1"/>
        <v>0</v>
      </c>
      <c r="M11" s="107"/>
      <c r="N11" s="107"/>
      <c r="O11" s="107">
        <f t="shared" si="2"/>
        <v>0</v>
      </c>
      <c r="P11" s="107"/>
      <c r="Q11" s="107"/>
      <c r="R11" s="107">
        <f t="shared" si="3"/>
        <v>0</v>
      </c>
      <c r="S11" s="107"/>
      <c r="T11" s="107"/>
      <c r="U11" s="107">
        <f t="shared" si="4"/>
        <v>0</v>
      </c>
      <c r="V11" s="107"/>
      <c r="W11" s="107"/>
      <c r="X11" s="107">
        <f t="shared" si="5"/>
        <v>0</v>
      </c>
      <c r="Y11" s="107"/>
      <c r="Z11" s="107"/>
      <c r="AA11" s="108">
        <f t="shared" si="6"/>
        <v>4620000</v>
      </c>
      <c r="AB11" s="7"/>
    </row>
    <row r="12" spans="1:28" ht="15.75" hidden="1" x14ac:dyDescent="0.25">
      <c r="A12" s="10">
        <v>45059</v>
      </c>
      <c r="B12" s="11" t="s">
        <v>59</v>
      </c>
      <c r="C12" s="122">
        <v>2640500</v>
      </c>
      <c r="D12" s="11" t="s">
        <v>52</v>
      </c>
      <c r="E12" s="11" t="s">
        <v>61</v>
      </c>
      <c r="F12" s="11">
        <v>1750</v>
      </c>
      <c r="G12" s="11" t="s">
        <v>34</v>
      </c>
      <c r="H12" s="11"/>
      <c r="I12" s="4">
        <f t="shared" si="0"/>
        <v>0</v>
      </c>
      <c r="J12" s="6" t="s">
        <v>24</v>
      </c>
      <c r="K12" s="4"/>
      <c r="L12" s="107">
        <f t="shared" si="1"/>
        <v>0</v>
      </c>
      <c r="M12" s="107"/>
      <c r="N12" s="107"/>
      <c r="O12" s="107">
        <f t="shared" si="2"/>
        <v>0</v>
      </c>
      <c r="P12" s="107"/>
      <c r="Q12" s="107"/>
      <c r="R12" s="107">
        <f t="shared" si="3"/>
        <v>0</v>
      </c>
      <c r="S12" s="107"/>
      <c r="T12" s="107"/>
      <c r="U12" s="107">
        <f t="shared" si="4"/>
        <v>0</v>
      </c>
      <c r="V12" s="107"/>
      <c r="W12" s="107"/>
      <c r="X12" s="107">
        <f t="shared" si="5"/>
        <v>0</v>
      </c>
      <c r="Y12" s="107"/>
      <c r="Z12" s="107"/>
      <c r="AA12" s="108">
        <f t="shared" si="6"/>
        <v>2640500</v>
      </c>
      <c r="AB12" s="7"/>
    </row>
    <row r="13" spans="1:28" ht="15.75" hidden="1" x14ac:dyDescent="0.25">
      <c r="A13" s="10">
        <v>45118</v>
      </c>
      <c r="B13" s="11" t="s">
        <v>68</v>
      </c>
      <c r="C13" s="11">
        <v>-3950000</v>
      </c>
      <c r="D13" s="11" t="s">
        <v>46</v>
      </c>
      <c r="E13" s="11" t="s">
        <v>69</v>
      </c>
      <c r="F13" s="11">
        <v>100</v>
      </c>
      <c r="G13" s="11" t="s">
        <v>34</v>
      </c>
      <c r="H13" s="11"/>
      <c r="I13" s="4">
        <f t="shared" si="0"/>
        <v>0</v>
      </c>
      <c r="J13" s="12" t="s">
        <v>49</v>
      </c>
      <c r="K13" s="4"/>
      <c r="L13" s="107">
        <f t="shared" si="1"/>
        <v>0</v>
      </c>
      <c r="M13" s="107"/>
      <c r="N13" s="107"/>
      <c r="O13" s="107">
        <f t="shared" si="2"/>
        <v>0</v>
      </c>
      <c r="P13" s="107"/>
      <c r="Q13" s="107"/>
      <c r="R13" s="107">
        <f t="shared" si="3"/>
        <v>0</v>
      </c>
      <c r="S13" s="107"/>
      <c r="T13" s="107"/>
      <c r="U13" s="107">
        <f t="shared" si="4"/>
        <v>0</v>
      </c>
      <c r="V13" s="107"/>
      <c r="W13" s="107"/>
      <c r="X13" s="107">
        <f t="shared" si="5"/>
        <v>0</v>
      </c>
      <c r="Y13" s="107"/>
      <c r="Z13" s="107"/>
      <c r="AA13" s="108">
        <f t="shared" si="6"/>
        <v>-3950000</v>
      </c>
      <c r="AB13" s="7"/>
    </row>
    <row r="14" spans="1:28" ht="15.75" hidden="1" x14ac:dyDescent="0.25">
      <c r="A14" s="10">
        <v>45145</v>
      </c>
      <c r="B14" s="11" t="s">
        <v>75</v>
      </c>
      <c r="C14" s="122">
        <v>81595</v>
      </c>
      <c r="D14" s="11" t="s">
        <v>52</v>
      </c>
      <c r="E14" s="11" t="s">
        <v>76</v>
      </c>
      <c r="F14" s="11">
        <v>5</v>
      </c>
      <c r="G14" s="11" t="s">
        <v>77</v>
      </c>
      <c r="H14" s="11"/>
      <c r="I14" s="4">
        <f t="shared" si="0"/>
        <v>0</v>
      </c>
      <c r="J14" s="6" t="s">
        <v>78</v>
      </c>
      <c r="K14" s="4">
        <v>157295</v>
      </c>
      <c r="L14" s="107">
        <f t="shared" si="1"/>
        <v>0</v>
      </c>
      <c r="M14" s="107"/>
      <c r="N14" s="107"/>
      <c r="O14" s="107">
        <f t="shared" si="2"/>
        <v>0</v>
      </c>
      <c r="P14" s="107"/>
      <c r="Q14" s="107"/>
      <c r="R14" s="107">
        <f t="shared" si="3"/>
        <v>0</v>
      </c>
      <c r="S14" s="107"/>
      <c r="T14" s="107"/>
      <c r="U14" s="107">
        <f t="shared" si="4"/>
        <v>0</v>
      </c>
      <c r="V14" s="107"/>
      <c r="W14" s="107"/>
      <c r="X14" s="107">
        <f t="shared" si="5"/>
        <v>0</v>
      </c>
      <c r="Y14" s="107"/>
      <c r="Z14" s="107"/>
      <c r="AA14" s="108">
        <f t="shared" si="6"/>
        <v>81595</v>
      </c>
      <c r="AB14" s="7"/>
    </row>
    <row r="15" spans="1:28" ht="15.75" hidden="1" x14ac:dyDescent="0.25">
      <c r="A15" s="10">
        <v>45254</v>
      </c>
      <c r="B15" s="11" t="s">
        <v>170</v>
      </c>
      <c r="C15" s="122">
        <v>166250</v>
      </c>
      <c r="D15" s="11" t="s">
        <v>46</v>
      </c>
      <c r="E15" s="11" t="s">
        <v>139</v>
      </c>
      <c r="F15" s="11">
        <v>18250</v>
      </c>
      <c r="G15" s="11" t="s">
        <v>34</v>
      </c>
      <c r="H15" s="11"/>
      <c r="I15" s="4">
        <f t="shared" si="0"/>
        <v>0</v>
      </c>
      <c r="J15" s="6" t="s">
        <v>24</v>
      </c>
      <c r="K15" s="4"/>
      <c r="L15" s="107">
        <f t="shared" si="1"/>
        <v>0</v>
      </c>
      <c r="M15" s="107"/>
      <c r="N15" s="107"/>
      <c r="O15" s="107">
        <f t="shared" si="2"/>
        <v>0</v>
      </c>
      <c r="P15" s="107"/>
      <c r="Q15" s="107"/>
      <c r="R15" s="107">
        <f t="shared" si="3"/>
        <v>0</v>
      </c>
      <c r="S15" s="107"/>
      <c r="T15" s="107"/>
      <c r="U15" s="107">
        <f t="shared" si="4"/>
        <v>0</v>
      </c>
      <c r="V15" s="107"/>
      <c r="W15" s="107"/>
      <c r="X15" s="107">
        <f t="shared" si="5"/>
        <v>0</v>
      </c>
      <c r="Y15" s="107"/>
      <c r="Z15" s="107"/>
      <c r="AA15" s="108">
        <f t="shared" si="6"/>
        <v>166250</v>
      </c>
      <c r="AB15" s="7"/>
    </row>
    <row r="16" spans="1:28" ht="15.75" hidden="1" x14ac:dyDescent="0.25">
      <c r="A16" s="10">
        <v>45285</v>
      </c>
      <c r="B16" s="11" t="s">
        <v>253</v>
      </c>
      <c r="C16" s="11">
        <v>-390000</v>
      </c>
      <c r="D16" s="11" t="s">
        <v>94</v>
      </c>
      <c r="E16" s="11" t="s">
        <v>210</v>
      </c>
      <c r="F16" s="11">
        <v>3</v>
      </c>
      <c r="G16" s="11" t="s">
        <v>39</v>
      </c>
      <c r="H16" s="11"/>
      <c r="I16" s="4">
        <f t="shared" si="0"/>
        <v>0</v>
      </c>
      <c r="J16" s="12" t="s">
        <v>49</v>
      </c>
      <c r="K16" s="4" t="s">
        <v>254</v>
      </c>
      <c r="L16" s="107">
        <f t="shared" si="1"/>
        <v>0</v>
      </c>
      <c r="M16" s="107"/>
      <c r="N16" s="107"/>
      <c r="O16" s="107">
        <f t="shared" si="2"/>
        <v>0</v>
      </c>
      <c r="P16" s="107"/>
      <c r="Q16" s="107"/>
      <c r="R16" s="107">
        <f t="shared" si="3"/>
        <v>0</v>
      </c>
      <c r="S16" s="107"/>
      <c r="T16" s="107"/>
      <c r="U16" s="107">
        <f t="shared" si="4"/>
        <v>0</v>
      </c>
      <c r="V16" s="107"/>
      <c r="W16" s="107"/>
      <c r="X16" s="107">
        <f t="shared" si="5"/>
        <v>0</v>
      </c>
      <c r="Y16" s="107"/>
      <c r="Z16" s="107"/>
      <c r="AA16" s="108">
        <f t="shared" si="6"/>
        <v>-390000</v>
      </c>
      <c r="AB16" s="7"/>
    </row>
    <row r="17" spans="1:28" ht="15.75" hidden="1" x14ac:dyDescent="0.25">
      <c r="A17" s="24">
        <v>45302</v>
      </c>
      <c r="B17" s="72" t="s">
        <v>408</v>
      </c>
      <c r="C17" s="41">
        <v>440000</v>
      </c>
      <c r="D17" s="25" t="s">
        <v>46</v>
      </c>
      <c r="E17" s="25" t="s">
        <v>299</v>
      </c>
      <c r="F17" s="41">
        <v>16.600000000000001</v>
      </c>
      <c r="G17" s="25" t="s">
        <v>39</v>
      </c>
      <c r="H17" s="25"/>
      <c r="I17" s="11">
        <f t="shared" si="0"/>
        <v>0</v>
      </c>
      <c r="J17" s="38" t="s">
        <v>78</v>
      </c>
      <c r="K17" s="11"/>
      <c r="L17" s="107">
        <f t="shared" si="1"/>
        <v>0</v>
      </c>
      <c r="M17" s="107"/>
      <c r="N17" s="107"/>
      <c r="O17" s="107">
        <f t="shared" si="2"/>
        <v>400000</v>
      </c>
      <c r="P17" s="107">
        <v>400000</v>
      </c>
      <c r="Q17" s="107"/>
      <c r="R17" s="107">
        <f t="shared" si="3"/>
        <v>0</v>
      </c>
      <c r="S17" s="107"/>
      <c r="T17" s="107"/>
      <c r="U17" s="107">
        <f t="shared" si="4"/>
        <v>0</v>
      </c>
      <c r="V17" s="107"/>
      <c r="W17" s="107"/>
      <c r="X17" s="107">
        <f t="shared" si="5"/>
        <v>0</v>
      </c>
      <c r="Y17" s="107"/>
      <c r="Z17" s="107"/>
      <c r="AA17" s="108">
        <f t="shared" si="6"/>
        <v>40000</v>
      </c>
      <c r="AB17" s="7">
        <v>45611</v>
      </c>
    </row>
    <row r="18" spans="1:28" ht="15.75" hidden="1" x14ac:dyDescent="0.25">
      <c r="A18" s="24">
        <v>45302</v>
      </c>
      <c r="B18" s="25" t="s">
        <v>293</v>
      </c>
      <c r="C18" s="41">
        <v>41700</v>
      </c>
      <c r="D18" s="25" t="s">
        <v>52</v>
      </c>
      <c r="E18" s="25" t="s">
        <v>133</v>
      </c>
      <c r="F18" s="25">
        <v>100</v>
      </c>
      <c r="G18" s="25" t="s">
        <v>34</v>
      </c>
      <c r="H18" s="25"/>
      <c r="I18" s="11">
        <f t="shared" si="0"/>
        <v>0</v>
      </c>
      <c r="J18" s="38" t="s">
        <v>24</v>
      </c>
      <c r="K18" s="11"/>
      <c r="L18" s="107">
        <f t="shared" si="1"/>
        <v>0</v>
      </c>
      <c r="M18" s="107"/>
      <c r="N18" s="107"/>
      <c r="O18" s="107">
        <f t="shared" si="2"/>
        <v>0</v>
      </c>
      <c r="P18" s="107"/>
      <c r="Q18" s="107"/>
      <c r="R18" s="107">
        <f t="shared" si="3"/>
        <v>0</v>
      </c>
      <c r="S18" s="107"/>
      <c r="T18" s="107"/>
      <c r="U18" s="107">
        <f t="shared" si="4"/>
        <v>0</v>
      </c>
      <c r="V18" s="107"/>
      <c r="W18" s="107"/>
      <c r="X18" s="107">
        <f t="shared" si="5"/>
        <v>0</v>
      </c>
      <c r="Y18" s="107"/>
      <c r="Z18" s="107"/>
      <c r="AA18" s="108">
        <f t="shared" si="6"/>
        <v>41700</v>
      </c>
      <c r="AB18" s="7"/>
    </row>
    <row r="19" spans="1:28" ht="15.75" x14ac:dyDescent="0.25">
      <c r="A19" s="24">
        <v>45378</v>
      </c>
      <c r="B19" s="72" t="s">
        <v>205</v>
      </c>
      <c r="C19" s="41">
        <v>4500000</v>
      </c>
      <c r="D19" s="25" t="s">
        <v>46</v>
      </c>
      <c r="E19" s="25" t="s">
        <v>69</v>
      </c>
      <c r="F19" s="25">
        <v>25</v>
      </c>
      <c r="G19" s="25" t="s">
        <v>39</v>
      </c>
      <c r="H19" s="25"/>
      <c r="I19" s="11">
        <f t="shared" si="0"/>
        <v>0</v>
      </c>
      <c r="J19" s="26" t="s">
        <v>28</v>
      </c>
      <c r="K19" s="11" t="s">
        <v>1458</v>
      </c>
      <c r="L19" s="107">
        <f t="shared" si="1"/>
        <v>0</v>
      </c>
      <c r="M19" s="107"/>
      <c r="N19" s="107"/>
      <c r="O19" s="107">
        <f t="shared" si="2"/>
        <v>0</v>
      </c>
      <c r="P19" s="107"/>
      <c r="Q19" s="107"/>
      <c r="R19" s="107">
        <f t="shared" si="3"/>
        <v>0</v>
      </c>
      <c r="S19" s="107"/>
      <c r="T19" s="107"/>
      <c r="U19" s="107">
        <f t="shared" si="4"/>
        <v>0</v>
      </c>
      <c r="V19" s="107"/>
      <c r="W19" s="107"/>
      <c r="X19" s="107">
        <f t="shared" si="5"/>
        <v>0</v>
      </c>
      <c r="Y19" s="107"/>
      <c r="Z19" s="107"/>
      <c r="AA19" s="108">
        <f t="shared" si="6"/>
        <v>4500000</v>
      </c>
      <c r="AB19" s="7"/>
    </row>
    <row r="20" spans="1:28" ht="15.75" hidden="1" x14ac:dyDescent="0.25">
      <c r="A20" s="24">
        <v>45387</v>
      </c>
      <c r="B20" s="72" t="s">
        <v>118</v>
      </c>
      <c r="C20" s="41">
        <v>135000</v>
      </c>
      <c r="D20" s="25" t="s">
        <v>46</v>
      </c>
      <c r="E20" s="25" t="s">
        <v>270</v>
      </c>
      <c r="F20" s="25">
        <v>1</v>
      </c>
      <c r="G20" s="25" t="s">
        <v>39</v>
      </c>
      <c r="H20" s="25"/>
      <c r="I20" s="11">
        <f t="shared" si="0"/>
        <v>0</v>
      </c>
      <c r="J20" s="26" t="s">
        <v>28</v>
      </c>
      <c r="K20" s="11"/>
      <c r="L20" s="107">
        <f t="shared" si="1"/>
        <v>0</v>
      </c>
      <c r="M20" s="107"/>
      <c r="N20" s="107"/>
      <c r="O20" s="107">
        <f t="shared" si="2"/>
        <v>0</v>
      </c>
      <c r="P20" s="107"/>
      <c r="Q20" s="107"/>
      <c r="R20" s="107">
        <f t="shared" si="3"/>
        <v>0</v>
      </c>
      <c r="S20" s="107"/>
      <c r="T20" s="107"/>
      <c r="U20" s="107">
        <f t="shared" si="4"/>
        <v>0</v>
      </c>
      <c r="V20" s="107"/>
      <c r="W20" s="107"/>
      <c r="X20" s="107">
        <f t="shared" si="5"/>
        <v>0</v>
      </c>
      <c r="Y20" s="107"/>
      <c r="Z20" s="107"/>
      <c r="AA20" s="108">
        <f t="shared" si="6"/>
        <v>135000</v>
      </c>
      <c r="AB20" s="7"/>
    </row>
    <row r="21" spans="1:28" ht="15.75" hidden="1" x14ac:dyDescent="0.25">
      <c r="A21" s="24">
        <v>45399</v>
      </c>
      <c r="B21" s="25" t="s">
        <v>1273</v>
      </c>
      <c r="C21" s="25">
        <v>-800000</v>
      </c>
      <c r="D21" s="25" t="s">
        <v>46</v>
      </c>
      <c r="E21" s="25" t="s">
        <v>91</v>
      </c>
      <c r="F21" s="25">
        <v>1</v>
      </c>
      <c r="G21" s="25" t="s">
        <v>303</v>
      </c>
      <c r="H21" s="25"/>
      <c r="I21" s="11">
        <f t="shared" si="0"/>
        <v>0</v>
      </c>
      <c r="J21" s="12" t="s">
        <v>49</v>
      </c>
      <c r="K21" s="11" t="s">
        <v>1222</v>
      </c>
      <c r="L21" s="107">
        <f t="shared" si="1"/>
        <v>0</v>
      </c>
      <c r="M21" s="107"/>
      <c r="N21" s="107"/>
      <c r="O21" s="107">
        <f t="shared" si="2"/>
        <v>0</v>
      </c>
      <c r="P21" s="107"/>
      <c r="Q21" s="107"/>
      <c r="R21" s="107">
        <f t="shared" si="3"/>
        <v>0</v>
      </c>
      <c r="S21" s="107"/>
      <c r="T21" s="107"/>
      <c r="U21" s="107">
        <f t="shared" si="4"/>
        <v>0</v>
      </c>
      <c r="V21" s="107"/>
      <c r="W21" s="107"/>
      <c r="X21" s="107">
        <f t="shared" si="5"/>
        <v>0</v>
      </c>
      <c r="Y21" s="107"/>
      <c r="Z21" s="107"/>
      <c r="AA21" s="108">
        <f t="shared" si="6"/>
        <v>-800000</v>
      </c>
      <c r="AB21" s="7">
        <v>45390</v>
      </c>
    </row>
    <row r="22" spans="1:28" ht="15.75" hidden="1" x14ac:dyDescent="0.25">
      <c r="A22" s="24">
        <v>45399</v>
      </c>
      <c r="B22" s="72" t="s">
        <v>532</v>
      </c>
      <c r="C22" s="41">
        <v>28000000</v>
      </c>
      <c r="D22" s="25" t="s">
        <v>46</v>
      </c>
      <c r="E22" s="25" t="s">
        <v>533</v>
      </c>
      <c r="F22" s="25">
        <v>89</v>
      </c>
      <c r="G22" s="25" t="s">
        <v>23</v>
      </c>
      <c r="H22" s="25"/>
      <c r="I22" s="11">
        <f t="shared" si="0"/>
        <v>0</v>
      </c>
      <c r="J22" s="38" t="s">
        <v>78</v>
      </c>
      <c r="K22" s="11" t="s">
        <v>1730</v>
      </c>
      <c r="L22" s="107">
        <f t="shared" si="1"/>
        <v>0</v>
      </c>
      <c r="M22" s="107"/>
      <c r="N22" s="107"/>
      <c r="O22" s="107">
        <f t="shared" si="2"/>
        <v>8000000</v>
      </c>
      <c r="P22" s="107">
        <v>8000000</v>
      </c>
      <c r="Q22" s="107"/>
      <c r="R22" s="107">
        <f t="shared" si="3"/>
        <v>0</v>
      </c>
      <c r="S22" s="107"/>
      <c r="T22" s="107"/>
      <c r="U22" s="107">
        <f t="shared" si="4"/>
        <v>0</v>
      </c>
      <c r="V22" s="107"/>
      <c r="W22" s="107"/>
      <c r="X22" s="107">
        <f t="shared" si="5"/>
        <v>0</v>
      </c>
      <c r="Y22" s="107"/>
      <c r="Z22" s="107"/>
      <c r="AA22" s="108">
        <f t="shared" si="6"/>
        <v>20000000</v>
      </c>
      <c r="AB22" s="7">
        <v>45597</v>
      </c>
    </row>
    <row r="23" spans="1:28" ht="15.75" hidden="1" x14ac:dyDescent="0.25">
      <c r="A23" s="24">
        <v>45405</v>
      </c>
      <c r="B23" s="25" t="s">
        <v>719</v>
      </c>
      <c r="C23" s="41">
        <v>139800</v>
      </c>
      <c r="D23" s="25" t="s">
        <v>52</v>
      </c>
      <c r="E23" s="25" t="s">
        <v>38</v>
      </c>
      <c r="F23" s="25">
        <v>574</v>
      </c>
      <c r="G23" s="25" t="s">
        <v>39</v>
      </c>
      <c r="H23" s="25"/>
      <c r="I23" s="11">
        <f t="shared" si="0"/>
        <v>0</v>
      </c>
      <c r="J23" s="38" t="s">
        <v>24</v>
      </c>
      <c r="K23" s="11"/>
      <c r="L23" s="107">
        <f t="shared" si="1"/>
        <v>0</v>
      </c>
      <c r="M23" s="107"/>
      <c r="N23" s="107"/>
      <c r="O23" s="107">
        <f t="shared" si="2"/>
        <v>0</v>
      </c>
      <c r="P23" s="107"/>
      <c r="Q23" s="107"/>
      <c r="R23" s="107">
        <f t="shared" si="3"/>
        <v>0</v>
      </c>
      <c r="S23" s="107"/>
      <c r="T23" s="107"/>
      <c r="U23" s="107">
        <f t="shared" si="4"/>
        <v>0</v>
      </c>
      <c r="V23" s="107"/>
      <c r="W23" s="107"/>
      <c r="X23" s="107">
        <f t="shared" si="5"/>
        <v>0</v>
      </c>
      <c r="Y23" s="107"/>
      <c r="Z23" s="107"/>
      <c r="AA23" s="108">
        <f t="shared" si="6"/>
        <v>139800</v>
      </c>
      <c r="AB23" s="7"/>
    </row>
    <row r="24" spans="1:28" ht="15.75" hidden="1" x14ac:dyDescent="0.25">
      <c r="A24" s="24">
        <v>45420</v>
      </c>
      <c r="B24" s="25" t="s">
        <v>122</v>
      </c>
      <c r="C24" s="41">
        <v>20308000</v>
      </c>
      <c r="D24" s="25" t="s">
        <v>46</v>
      </c>
      <c r="E24" s="25" t="s">
        <v>298</v>
      </c>
      <c r="F24" s="25">
        <v>10400</v>
      </c>
      <c r="G24" s="25" t="s">
        <v>34</v>
      </c>
      <c r="H24" s="25"/>
      <c r="I24" s="11">
        <f t="shared" si="0"/>
        <v>0</v>
      </c>
      <c r="J24" s="31" t="s">
        <v>324</v>
      </c>
      <c r="K24" s="11"/>
      <c r="L24" s="107">
        <f t="shared" si="1"/>
        <v>13908000</v>
      </c>
      <c r="M24" s="107">
        <v>13908000</v>
      </c>
      <c r="N24" s="107"/>
      <c r="O24" s="107">
        <f t="shared" si="2"/>
        <v>0</v>
      </c>
      <c r="P24" s="107"/>
      <c r="Q24" s="107"/>
      <c r="R24" s="107">
        <f t="shared" si="3"/>
        <v>6400000</v>
      </c>
      <c r="S24" s="107">
        <v>6400000</v>
      </c>
      <c r="T24" s="107"/>
      <c r="U24" s="107">
        <f t="shared" si="4"/>
        <v>0</v>
      </c>
      <c r="V24" s="107"/>
      <c r="W24" s="107"/>
      <c r="X24" s="107">
        <f t="shared" si="5"/>
        <v>0</v>
      </c>
      <c r="Y24" s="107"/>
      <c r="Z24" s="107"/>
      <c r="AA24" s="108">
        <f t="shared" si="6"/>
        <v>0</v>
      </c>
      <c r="AB24" s="7">
        <v>45624</v>
      </c>
    </row>
    <row r="25" spans="1:28" ht="15.75" hidden="1" x14ac:dyDescent="0.25">
      <c r="A25" s="24">
        <v>45433</v>
      </c>
      <c r="B25" s="25" t="s">
        <v>122</v>
      </c>
      <c r="C25" s="41">
        <v>45760000</v>
      </c>
      <c r="D25" s="25" t="s">
        <v>46</v>
      </c>
      <c r="E25" s="25" t="s">
        <v>298</v>
      </c>
      <c r="F25" s="25">
        <v>10400</v>
      </c>
      <c r="G25" s="25" t="s">
        <v>34</v>
      </c>
      <c r="H25" s="25"/>
      <c r="I25" s="11">
        <f t="shared" si="0"/>
        <v>0</v>
      </c>
      <c r="J25" s="38" t="s">
        <v>24</v>
      </c>
      <c r="K25" s="11"/>
      <c r="L25" s="107">
        <f t="shared" si="1"/>
        <v>36092000</v>
      </c>
      <c r="M25" s="107">
        <v>36092000</v>
      </c>
      <c r="N25" s="107"/>
      <c r="O25" s="107">
        <f t="shared" si="2"/>
        <v>0</v>
      </c>
      <c r="P25" s="107"/>
      <c r="Q25" s="107"/>
      <c r="R25" s="107">
        <f t="shared" si="3"/>
        <v>0</v>
      </c>
      <c r="S25" s="107"/>
      <c r="T25" s="107"/>
      <c r="U25" s="107">
        <f t="shared" si="4"/>
        <v>0</v>
      </c>
      <c r="V25" s="107"/>
      <c r="W25" s="107"/>
      <c r="X25" s="107">
        <f t="shared" si="5"/>
        <v>0</v>
      </c>
      <c r="Y25" s="107"/>
      <c r="Z25" s="107"/>
      <c r="AA25" s="108">
        <f t="shared" si="6"/>
        <v>9668000</v>
      </c>
      <c r="AB25" s="7">
        <v>45624</v>
      </c>
    </row>
    <row r="26" spans="1:28" ht="15.75" hidden="1" x14ac:dyDescent="0.25">
      <c r="A26" s="24">
        <v>45462</v>
      </c>
      <c r="B26" s="25" t="s">
        <v>373</v>
      </c>
      <c r="C26" s="25">
        <v>-40000</v>
      </c>
      <c r="D26" s="25" t="s">
        <v>52</v>
      </c>
      <c r="E26" s="25" t="s">
        <v>216</v>
      </c>
      <c r="F26" s="25">
        <v>4</v>
      </c>
      <c r="G26" s="25" t="s">
        <v>27</v>
      </c>
      <c r="H26" s="25"/>
      <c r="I26" s="11">
        <f t="shared" si="0"/>
        <v>0</v>
      </c>
      <c r="J26" s="31" t="s">
        <v>49</v>
      </c>
      <c r="K26" s="11"/>
      <c r="L26" s="107">
        <f t="shared" si="1"/>
        <v>0</v>
      </c>
      <c r="M26" s="107"/>
      <c r="N26" s="107"/>
      <c r="O26" s="107">
        <f t="shared" si="2"/>
        <v>0</v>
      </c>
      <c r="P26" s="107"/>
      <c r="Q26" s="107"/>
      <c r="R26" s="107">
        <f t="shared" si="3"/>
        <v>0</v>
      </c>
      <c r="S26" s="107"/>
      <c r="T26" s="107"/>
      <c r="U26" s="107">
        <f t="shared" si="4"/>
        <v>0</v>
      </c>
      <c r="V26" s="107"/>
      <c r="W26" s="107"/>
      <c r="X26" s="107">
        <f t="shared" si="5"/>
        <v>0</v>
      </c>
      <c r="Y26" s="107"/>
      <c r="Z26" s="107"/>
      <c r="AA26" s="108">
        <f t="shared" si="6"/>
        <v>-40000</v>
      </c>
      <c r="AB26" s="7">
        <v>45462</v>
      </c>
    </row>
    <row r="27" spans="1:28" ht="15.75" hidden="1" x14ac:dyDescent="0.25">
      <c r="A27" s="24">
        <v>45463</v>
      </c>
      <c r="B27" s="25" t="s">
        <v>37</v>
      </c>
      <c r="C27" s="41">
        <v>1566000</v>
      </c>
      <c r="D27" s="25"/>
      <c r="E27" s="25" t="s">
        <v>567</v>
      </c>
      <c r="F27" s="25">
        <v>11.6</v>
      </c>
      <c r="G27" s="25" t="s">
        <v>39</v>
      </c>
      <c r="H27" s="25"/>
      <c r="I27" s="11">
        <f t="shared" si="0"/>
        <v>0</v>
      </c>
      <c r="J27" s="26" t="s">
        <v>28</v>
      </c>
      <c r="K27" s="11"/>
      <c r="L27" s="107">
        <f t="shared" si="1"/>
        <v>0</v>
      </c>
      <c r="M27" s="107"/>
      <c r="N27" s="107"/>
      <c r="O27" s="107">
        <f t="shared" si="2"/>
        <v>0</v>
      </c>
      <c r="P27" s="107"/>
      <c r="Q27" s="107"/>
      <c r="R27" s="107">
        <f t="shared" si="3"/>
        <v>0</v>
      </c>
      <c r="S27" s="107"/>
      <c r="T27" s="107"/>
      <c r="U27" s="107">
        <f t="shared" si="4"/>
        <v>0</v>
      </c>
      <c r="V27" s="107"/>
      <c r="W27" s="107"/>
      <c r="X27" s="107">
        <f t="shared" si="5"/>
        <v>0</v>
      </c>
      <c r="Y27" s="107"/>
      <c r="Z27" s="107"/>
      <c r="AA27" s="108">
        <f t="shared" si="6"/>
        <v>1566000</v>
      </c>
      <c r="AB27" s="7"/>
    </row>
    <row r="28" spans="1:28" ht="15.75" hidden="1" x14ac:dyDescent="0.25">
      <c r="A28" s="24">
        <v>45463</v>
      </c>
      <c r="B28" s="25" t="s">
        <v>122</v>
      </c>
      <c r="C28" s="41">
        <v>6250000</v>
      </c>
      <c r="D28" s="25" t="s">
        <v>46</v>
      </c>
      <c r="E28" s="25" t="s">
        <v>128</v>
      </c>
      <c r="F28" s="25">
        <v>50</v>
      </c>
      <c r="G28" s="25" t="s">
        <v>39</v>
      </c>
      <c r="H28" s="25"/>
      <c r="I28" s="11">
        <f t="shared" si="0"/>
        <v>0</v>
      </c>
      <c r="J28" s="26" t="s">
        <v>28</v>
      </c>
      <c r="K28" s="11"/>
      <c r="L28" s="107">
        <f t="shared" si="1"/>
        <v>0</v>
      </c>
      <c r="M28" s="107"/>
      <c r="N28" s="107"/>
      <c r="O28" s="107">
        <f t="shared" si="2"/>
        <v>0</v>
      </c>
      <c r="P28" s="107"/>
      <c r="Q28" s="107"/>
      <c r="R28" s="107">
        <f t="shared" si="3"/>
        <v>0</v>
      </c>
      <c r="S28" s="107"/>
      <c r="T28" s="107"/>
      <c r="U28" s="107">
        <f t="shared" si="4"/>
        <v>0</v>
      </c>
      <c r="V28" s="107"/>
      <c r="W28" s="107"/>
      <c r="X28" s="107">
        <f t="shared" si="5"/>
        <v>0</v>
      </c>
      <c r="Y28" s="107"/>
      <c r="Z28" s="107"/>
      <c r="AA28" s="108">
        <f t="shared" si="6"/>
        <v>6250000</v>
      </c>
      <c r="AB28" s="7"/>
    </row>
    <row r="29" spans="1:28" ht="15.75" hidden="1" x14ac:dyDescent="0.25">
      <c r="A29" s="24">
        <v>45468</v>
      </c>
      <c r="B29" s="25" t="s">
        <v>122</v>
      </c>
      <c r="C29" s="41">
        <v>13500000</v>
      </c>
      <c r="D29" s="25" t="s">
        <v>46</v>
      </c>
      <c r="E29" s="25" t="s">
        <v>117</v>
      </c>
      <c r="F29" s="25">
        <v>30</v>
      </c>
      <c r="G29" s="25" t="s">
        <v>23</v>
      </c>
      <c r="H29" s="25"/>
      <c r="I29" s="11">
        <f t="shared" si="0"/>
        <v>0</v>
      </c>
      <c r="J29" s="26" t="s">
        <v>28</v>
      </c>
      <c r="K29" s="11"/>
      <c r="L29" s="107">
        <f t="shared" si="1"/>
        <v>0</v>
      </c>
      <c r="M29" s="107"/>
      <c r="N29" s="107"/>
      <c r="O29" s="107">
        <f t="shared" si="2"/>
        <v>0</v>
      </c>
      <c r="P29" s="107"/>
      <c r="Q29" s="107"/>
      <c r="R29" s="107">
        <f t="shared" si="3"/>
        <v>0</v>
      </c>
      <c r="S29" s="107"/>
      <c r="T29" s="107"/>
      <c r="U29" s="107">
        <f t="shared" si="4"/>
        <v>0</v>
      </c>
      <c r="V29" s="107"/>
      <c r="W29" s="107"/>
      <c r="X29" s="107">
        <f t="shared" si="5"/>
        <v>0</v>
      </c>
      <c r="Y29" s="107"/>
      <c r="Z29" s="107"/>
      <c r="AA29" s="108">
        <f t="shared" si="6"/>
        <v>13500000</v>
      </c>
      <c r="AB29" s="7"/>
    </row>
    <row r="30" spans="1:28" ht="15.75" hidden="1" x14ac:dyDescent="0.25">
      <c r="A30" s="24">
        <v>45468</v>
      </c>
      <c r="B30" s="25" t="s">
        <v>122</v>
      </c>
      <c r="C30" s="41">
        <v>5120000</v>
      </c>
      <c r="D30" s="25" t="s">
        <v>46</v>
      </c>
      <c r="E30" s="25" t="s">
        <v>157</v>
      </c>
      <c r="F30" s="25">
        <v>16</v>
      </c>
      <c r="G30" s="25" t="s">
        <v>48</v>
      </c>
      <c r="H30" s="25"/>
      <c r="I30" s="11">
        <f t="shared" si="0"/>
        <v>0</v>
      </c>
      <c r="J30" s="26" t="s">
        <v>28</v>
      </c>
      <c r="K30" s="11"/>
      <c r="L30" s="107">
        <f t="shared" si="1"/>
        <v>0</v>
      </c>
      <c r="M30" s="107"/>
      <c r="N30" s="107"/>
      <c r="O30" s="107">
        <f t="shared" si="2"/>
        <v>0</v>
      </c>
      <c r="P30" s="107"/>
      <c r="Q30" s="107"/>
      <c r="R30" s="107">
        <f t="shared" si="3"/>
        <v>0</v>
      </c>
      <c r="S30" s="107"/>
      <c r="T30" s="107"/>
      <c r="U30" s="107">
        <f t="shared" si="4"/>
        <v>0</v>
      </c>
      <c r="V30" s="107"/>
      <c r="W30" s="107"/>
      <c r="X30" s="107">
        <f t="shared" si="5"/>
        <v>0</v>
      </c>
      <c r="Y30" s="107"/>
      <c r="Z30" s="107"/>
      <c r="AA30" s="108">
        <f t="shared" si="6"/>
        <v>5120000</v>
      </c>
      <c r="AB30" s="7"/>
    </row>
    <row r="31" spans="1:28" ht="15.75" hidden="1" x14ac:dyDescent="0.25">
      <c r="A31" s="24">
        <v>45475</v>
      </c>
      <c r="B31" s="25" t="s">
        <v>122</v>
      </c>
      <c r="C31" s="41">
        <v>9375000</v>
      </c>
      <c r="D31" s="25" t="s">
        <v>46</v>
      </c>
      <c r="E31" s="25" t="s">
        <v>128</v>
      </c>
      <c r="F31" s="25">
        <v>75</v>
      </c>
      <c r="G31" s="25" t="s">
        <v>39</v>
      </c>
      <c r="H31" s="25"/>
      <c r="I31" s="11">
        <f t="shared" si="0"/>
        <v>0</v>
      </c>
      <c r="J31" s="26" t="s">
        <v>28</v>
      </c>
      <c r="K31" s="11"/>
      <c r="L31" s="107">
        <f t="shared" si="1"/>
        <v>0</v>
      </c>
      <c r="M31" s="107"/>
      <c r="N31" s="107"/>
      <c r="O31" s="107">
        <f t="shared" si="2"/>
        <v>0</v>
      </c>
      <c r="P31" s="107"/>
      <c r="Q31" s="107"/>
      <c r="R31" s="107">
        <f t="shared" si="3"/>
        <v>0</v>
      </c>
      <c r="S31" s="107"/>
      <c r="T31" s="107"/>
      <c r="U31" s="107">
        <f t="shared" si="4"/>
        <v>0</v>
      </c>
      <c r="V31" s="107"/>
      <c r="W31" s="107"/>
      <c r="X31" s="107">
        <f t="shared" si="5"/>
        <v>0</v>
      </c>
      <c r="Y31" s="107"/>
      <c r="Z31" s="107"/>
      <c r="AA31" s="108">
        <f t="shared" si="6"/>
        <v>9375000</v>
      </c>
      <c r="AB31" s="7"/>
    </row>
    <row r="32" spans="1:28" ht="15.75" hidden="1" x14ac:dyDescent="0.25">
      <c r="A32" s="24">
        <v>45476</v>
      </c>
      <c r="B32" s="25" t="s">
        <v>497</v>
      </c>
      <c r="C32" s="25">
        <v>-120000</v>
      </c>
      <c r="D32" s="25" t="s">
        <v>46</v>
      </c>
      <c r="E32" s="25" t="s">
        <v>135</v>
      </c>
      <c r="F32" s="21">
        <v>5</v>
      </c>
      <c r="G32" s="25" t="s">
        <v>48</v>
      </c>
      <c r="H32" s="25"/>
      <c r="I32" s="11">
        <f t="shared" si="0"/>
        <v>0</v>
      </c>
      <c r="J32" s="31" t="s">
        <v>49</v>
      </c>
      <c r="K32" s="11">
        <v>602</v>
      </c>
      <c r="L32" s="107">
        <f t="shared" si="1"/>
        <v>0</v>
      </c>
      <c r="M32" s="107"/>
      <c r="N32" s="107"/>
      <c r="O32" s="107">
        <f t="shared" si="2"/>
        <v>0</v>
      </c>
      <c r="P32" s="107"/>
      <c r="Q32" s="107"/>
      <c r="R32" s="107">
        <f t="shared" si="3"/>
        <v>0</v>
      </c>
      <c r="S32" s="107"/>
      <c r="T32" s="107"/>
      <c r="U32" s="107">
        <f t="shared" si="4"/>
        <v>0</v>
      </c>
      <c r="V32" s="107"/>
      <c r="W32" s="107"/>
      <c r="X32" s="107">
        <f t="shared" si="5"/>
        <v>0</v>
      </c>
      <c r="Y32" s="107"/>
      <c r="Z32" s="107"/>
      <c r="AA32" s="108">
        <f t="shared" si="6"/>
        <v>-120000</v>
      </c>
      <c r="AB32" s="7">
        <v>45474</v>
      </c>
    </row>
    <row r="33" spans="1:28" ht="15.75" x14ac:dyDescent="0.25">
      <c r="A33" s="24">
        <v>45479</v>
      </c>
      <c r="B33" s="25" t="s">
        <v>205</v>
      </c>
      <c r="C33" s="41">
        <v>1755000</v>
      </c>
      <c r="D33" s="25" t="s">
        <v>46</v>
      </c>
      <c r="E33" s="25" t="s">
        <v>534</v>
      </c>
      <c r="F33" s="25">
        <v>500</v>
      </c>
      <c r="G33" s="25" t="s">
        <v>34</v>
      </c>
      <c r="H33" s="25"/>
      <c r="I33" s="11">
        <f t="shared" si="0"/>
        <v>0</v>
      </c>
      <c r="J33" s="26" t="s">
        <v>28</v>
      </c>
      <c r="K33" s="11" t="s">
        <v>1691</v>
      </c>
      <c r="L33" s="107">
        <f t="shared" si="1"/>
        <v>0</v>
      </c>
      <c r="M33" s="107"/>
      <c r="N33" s="107"/>
      <c r="O33" s="107">
        <f t="shared" si="2"/>
        <v>0</v>
      </c>
      <c r="P33" s="107"/>
      <c r="Q33" s="107"/>
      <c r="R33" s="107">
        <f t="shared" si="3"/>
        <v>0</v>
      </c>
      <c r="S33" s="107"/>
      <c r="T33" s="107"/>
      <c r="U33" s="107">
        <f t="shared" si="4"/>
        <v>0</v>
      </c>
      <c r="V33" s="107"/>
      <c r="W33" s="107"/>
      <c r="X33" s="107">
        <f t="shared" si="5"/>
        <v>0</v>
      </c>
      <c r="Y33" s="107"/>
      <c r="Z33" s="107"/>
      <c r="AA33" s="108">
        <f t="shared" si="6"/>
        <v>1755000</v>
      </c>
      <c r="AB33" s="7"/>
    </row>
    <row r="34" spans="1:28" ht="15.75" hidden="1" x14ac:dyDescent="0.25">
      <c r="A34" s="24">
        <v>45484</v>
      </c>
      <c r="B34" s="25" t="s">
        <v>531</v>
      </c>
      <c r="C34" s="41">
        <v>1926000</v>
      </c>
      <c r="D34" s="25" t="s">
        <v>52</v>
      </c>
      <c r="E34" s="25" t="s">
        <v>762</v>
      </c>
      <c r="F34" s="25">
        <v>2400</v>
      </c>
      <c r="G34" s="25" t="s">
        <v>34</v>
      </c>
      <c r="H34" s="25"/>
      <c r="I34" s="11">
        <f t="shared" si="0"/>
        <v>0</v>
      </c>
      <c r="J34" s="38" t="s">
        <v>24</v>
      </c>
      <c r="K34" s="11"/>
      <c r="L34" s="107">
        <f t="shared" si="1"/>
        <v>0</v>
      </c>
      <c r="M34" s="107"/>
      <c r="N34" s="107"/>
      <c r="O34" s="107">
        <f t="shared" si="2"/>
        <v>0</v>
      </c>
      <c r="P34" s="107"/>
      <c r="Q34" s="107"/>
      <c r="R34" s="107">
        <f t="shared" si="3"/>
        <v>1100000</v>
      </c>
      <c r="S34" s="107">
        <v>1100000</v>
      </c>
      <c r="T34" s="107"/>
      <c r="U34" s="107">
        <f t="shared" si="4"/>
        <v>0</v>
      </c>
      <c r="V34" s="107"/>
      <c r="W34" s="107"/>
      <c r="X34" s="107">
        <f t="shared" si="5"/>
        <v>0</v>
      </c>
      <c r="Y34" s="107"/>
      <c r="Z34" s="107"/>
      <c r="AA34" s="108">
        <f t="shared" si="6"/>
        <v>826000</v>
      </c>
      <c r="AB34" s="7">
        <v>45610</v>
      </c>
    </row>
    <row r="35" spans="1:28" ht="15.75" hidden="1" x14ac:dyDescent="0.25">
      <c r="A35" s="24">
        <v>45485</v>
      </c>
      <c r="B35" s="25" t="s">
        <v>1009</v>
      </c>
      <c r="C35" s="41">
        <v>9900000</v>
      </c>
      <c r="D35" s="25" t="s">
        <v>52</v>
      </c>
      <c r="E35" s="25" t="s">
        <v>1580</v>
      </c>
      <c r="F35" s="25">
        <v>298</v>
      </c>
      <c r="G35" s="25" t="s">
        <v>34</v>
      </c>
      <c r="H35" s="25"/>
      <c r="I35" s="11">
        <f t="shared" si="0"/>
        <v>0</v>
      </c>
      <c r="J35" s="38" t="s">
        <v>78</v>
      </c>
      <c r="K35" s="11"/>
      <c r="L35" s="107">
        <f t="shared" si="1"/>
        <v>0</v>
      </c>
      <c r="M35" s="107"/>
      <c r="N35" s="107"/>
      <c r="O35" s="107">
        <f t="shared" si="2"/>
        <v>5000000</v>
      </c>
      <c r="P35" s="107">
        <v>5000000</v>
      </c>
      <c r="Q35" s="107"/>
      <c r="R35" s="107">
        <f t="shared" si="3"/>
        <v>0</v>
      </c>
      <c r="S35" s="107"/>
      <c r="T35" s="107"/>
      <c r="U35" s="107">
        <f t="shared" si="4"/>
        <v>0</v>
      </c>
      <c r="V35" s="107"/>
      <c r="W35" s="107"/>
      <c r="X35" s="107">
        <f t="shared" si="5"/>
        <v>0</v>
      </c>
      <c r="Y35" s="107"/>
      <c r="Z35" s="107"/>
      <c r="AA35" s="108">
        <f t="shared" si="6"/>
        <v>4900000</v>
      </c>
      <c r="AB35" s="7">
        <v>45607</v>
      </c>
    </row>
    <row r="36" spans="1:28" ht="15.75" hidden="1" x14ac:dyDescent="0.25">
      <c r="A36" s="24">
        <v>45485</v>
      </c>
      <c r="B36" s="25" t="s">
        <v>1009</v>
      </c>
      <c r="C36" s="41">
        <v>4000000</v>
      </c>
      <c r="D36" s="25" t="s">
        <v>52</v>
      </c>
      <c r="E36" s="25" t="s">
        <v>79</v>
      </c>
      <c r="F36" s="25">
        <v>80</v>
      </c>
      <c r="G36" s="25" t="s">
        <v>77</v>
      </c>
      <c r="H36" s="25"/>
      <c r="I36" s="11">
        <f t="shared" si="0"/>
        <v>0</v>
      </c>
      <c r="J36" s="26" t="s">
        <v>28</v>
      </c>
      <c r="K36" s="11"/>
      <c r="L36" s="107">
        <f t="shared" si="1"/>
        <v>0</v>
      </c>
      <c r="M36" s="107"/>
      <c r="N36" s="107"/>
      <c r="O36" s="107">
        <f t="shared" si="2"/>
        <v>0</v>
      </c>
      <c r="P36" s="107"/>
      <c r="Q36" s="107"/>
      <c r="R36" s="107">
        <f t="shared" si="3"/>
        <v>0</v>
      </c>
      <c r="S36" s="107"/>
      <c r="T36" s="107"/>
      <c r="U36" s="107">
        <f t="shared" si="4"/>
        <v>0</v>
      </c>
      <c r="V36" s="107"/>
      <c r="W36" s="107"/>
      <c r="X36" s="107">
        <f t="shared" si="5"/>
        <v>0</v>
      </c>
      <c r="Y36" s="107"/>
      <c r="Z36" s="107"/>
      <c r="AA36" s="108">
        <f t="shared" si="6"/>
        <v>4000000</v>
      </c>
      <c r="AB36" s="7"/>
    </row>
    <row r="37" spans="1:28" ht="15.75" hidden="1" x14ac:dyDescent="0.25">
      <c r="A37" s="24"/>
      <c r="B37" s="25" t="s">
        <v>271</v>
      </c>
      <c r="C37" s="25">
        <v>-2500000</v>
      </c>
      <c r="D37" s="25" t="s">
        <v>52</v>
      </c>
      <c r="E37" s="25" t="s">
        <v>79</v>
      </c>
      <c r="F37" s="25">
        <v>100</v>
      </c>
      <c r="G37" s="25" t="s">
        <v>77</v>
      </c>
      <c r="H37" s="25"/>
      <c r="I37" s="11">
        <f t="shared" si="0"/>
        <v>0</v>
      </c>
      <c r="J37" s="31" t="s">
        <v>49</v>
      </c>
      <c r="K37" s="11"/>
      <c r="L37" s="107">
        <f t="shared" si="1"/>
        <v>0</v>
      </c>
      <c r="M37" s="107"/>
      <c r="N37" s="107"/>
      <c r="O37" s="107">
        <f t="shared" si="2"/>
        <v>0</v>
      </c>
      <c r="P37" s="107"/>
      <c r="Q37" s="107"/>
      <c r="R37" s="107">
        <f t="shared" si="3"/>
        <v>0</v>
      </c>
      <c r="S37" s="107"/>
      <c r="T37" s="107"/>
      <c r="U37" s="107">
        <f t="shared" si="4"/>
        <v>0</v>
      </c>
      <c r="V37" s="107"/>
      <c r="W37" s="107"/>
      <c r="X37" s="107">
        <f t="shared" si="5"/>
        <v>0</v>
      </c>
      <c r="Y37" s="107"/>
      <c r="Z37" s="107"/>
      <c r="AA37" s="108">
        <f t="shared" si="6"/>
        <v>-2500000</v>
      </c>
      <c r="AB37" s="7">
        <v>45490</v>
      </c>
    </row>
    <row r="38" spans="1:28" ht="15.75" hidden="1" x14ac:dyDescent="0.25">
      <c r="A38" s="24">
        <v>45495</v>
      </c>
      <c r="B38" s="25" t="s">
        <v>531</v>
      </c>
      <c r="C38" s="41">
        <v>897600</v>
      </c>
      <c r="D38" s="25" t="s">
        <v>52</v>
      </c>
      <c r="E38" s="25" t="s">
        <v>225</v>
      </c>
      <c r="F38" s="25">
        <v>300</v>
      </c>
      <c r="G38" s="25" t="s">
        <v>34</v>
      </c>
      <c r="H38" s="25"/>
      <c r="I38" s="11">
        <f t="shared" si="0"/>
        <v>0</v>
      </c>
      <c r="J38" s="26" t="s">
        <v>28</v>
      </c>
      <c r="K38" s="11"/>
      <c r="L38" s="107">
        <f t="shared" si="1"/>
        <v>0</v>
      </c>
      <c r="M38" s="107"/>
      <c r="N38" s="107"/>
      <c r="O38" s="107">
        <f t="shared" si="2"/>
        <v>0</v>
      </c>
      <c r="P38" s="107"/>
      <c r="Q38" s="107"/>
      <c r="R38" s="107">
        <f t="shared" si="3"/>
        <v>0</v>
      </c>
      <c r="S38" s="107"/>
      <c r="T38" s="107"/>
      <c r="U38" s="107">
        <f t="shared" si="4"/>
        <v>0</v>
      </c>
      <c r="V38" s="107"/>
      <c r="W38" s="107"/>
      <c r="X38" s="107">
        <f t="shared" si="5"/>
        <v>0</v>
      </c>
      <c r="Y38" s="107"/>
      <c r="Z38" s="107"/>
      <c r="AA38" s="108">
        <f t="shared" si="6"/>
        <v>897600</v>
      </c>
      <c r="AB38" s="7"/>
    </row>
    <row r="39" spans="1:28" ht="15.75" hidden="1" x14ac:dyDescent="0.25">
      <c r="A39" s="24">
        <v>45495</v>
      </c>
      <c r="B39" s="25" t="s">
        <v>531</v>
      </c>
      <c r="C39" s="41">
        <v>272500</v>
      </c>
      <c r="D39" s="25" t="s">
        <v>52</v>
      </c>
      <c r="E39" s="25" t="s">
        <v>109</v>
      </c>
      <c r="F39" s="25">
        <v>250</v>
      </c>
      <c r="G39" s="25" t="s">
        <v>34</v>
      </c>
      <c r="H39" s="25"/>
      <c r="I39" s="11">
        <f t="shared" si="0"/>
        <v>0</v>
      </c>
      <c r="J39" s="26" t="s">
        <v>28</v>
      </c>
      <c r="K39" s="11"/>
      <c r="L39" s="107">
        <f t="shared" si="1"/>
        <v>0</v>
      </c>
      <c r="M39" s="107"/>
      <c r="N39" s="107"/>
      <c r="O39" s="107">
        <f t="shared" si="2"/>
        <v>0</v>
      </c>
      <c r="P39" s="107"/>
      <c r="Q39" s="107"/>
      <c r="R39" s="107">
        <f t="shared" si="3"/>
        <v>0</v>
      </c>
      <c r="S39" s="107"/>
      <c r="T39" s="107"/>
      <c r="U39" s="107">
        <f t="shared" si="4"/>
        <v>0</v>
      </c>
      <c r="V39" s="107"/>
      <c r="W39" s="107"/>
      <c r="X39" s="107">
        <f t="shared" si="5"/>
        <v>0</v>
      </c>
      <c r="Y39" s="107"/>
      <c r="Z39" s="107"/>
      <c r="AA39" s="108">
        <f t="shared" si="6"/>
        <v>272500</v>
      </c>
      <c r="AB39" s="7"/>
    </row>
    <row r="40" spans="1:28" ht="15.75" hidden="1" x14ac:dyDescent="0.25">
      <c r="A40" s="24">
        <v>45496</v>
      </c>
      <c r="B40" s="25" t="s">
        <v>122</v>
      </c>
      <c r="C40" s="41">
        <v>7735500</v>
      </c>
      <c r="D40" s="25" t="s">
        <v>46</v>
      </c>
      <c r="E40" s="25" t="s">
        <v>196</v>
      </c>
      <c r="F40" s="25">
        <v>57.3</v>
      </c>
      <c r="G40" s="25" t="s">
        <v>39</v>
      </c>
      <c r="H40" s="25"/>
      <c r="I40" s="11">
        <f t="shared" si="0"/>
        <v>0</v>
      </c>
      <c r="J40" s="26" t="s">
        <v>28</v>
      </c>
      <c r="K40" s="11"/>
      <c r="L40" s="107">
        <f t="shared" si="1"/>
        <v>0</v>
      </c>
      <c r="M40" s="107"/>
      <c r="N40" s="107"/>
      <c r="O40" s="107">
        <f t="shared" si="2"/>
        <v>0</v>
      </c>
      <c r="P40" s="107"/>
      <c r="Q40" s="107"/>
      <c r="R40" s="107">
        <f t="shared" si="3"/>
        <v>0</v>
      </c>
      <c r="S40" s="107"/>
      <c r="T40" s="107"/>
      <c r="U40" s="107">
        <f t="shared" si="4"/>
        <v>0</v>
      </c>
      <c r="V40" s="107"/>
      <c r="W40" s="107"/>
      <c r="X40" s="107">
        <f t="shared" si="5"/>
        <v>0</v>
      </c>
      <c r="Y40" s="107"/>
      <c r="Z40" s="107"/>
      <c r="AA40" s="108">
        <f t="shared" si="6"/>
        <v>7735500</v>
      </c>
      <c r="AB40" s="7"/>
    </row>
    <row r="41" spans="1:28" ht="15.75" hidden="1" x14ac:dyDescent="0.25">
      <c r="A41" s="24">
        <v>45496</v>
      </c>
      <c r="B41" s="25" t="s">
        <v>122</v>
      </c>
      <c r="C41" s="41">
        <v>3091000</v>
      </c>
      <c r="D41" s="25" t="s">
        <v>46</v>
      </c>
      <c r="E41" s="25" t="s">
        <v>81</v>
      </c>
      <c r="F41" s="25">
        <v>93</v>
      </c>
      <c r="G41" s="25" t="s">
        <v>39</v>
      </c>
      <c r="H41" s="25"/>
      <c r="I41" s="11">
        <f t="shared" si="0"/>
        <v>0</v>
      </c>
      <c r="J41" s="38" t="s">
        <v>78</v>
      </c>
      <c r="K41" s="11"/>
      <c r="L41" s="107">
        <f t="shared" si="1"/>
        <v>0</v>
      </c>
      <c r="M41" s="107"/>
      <c r="N41" s="107"/>
      <c r="O41" s="107">
        <f t="shared" si="2"/>
        <v>0</v>
      </c>
      <c r="P41" s="107"/>
      <c r="Q41" s="107"/>
      <c r="R41" s="107">
        <f t="shared" si="3"/>
        <v>0</v>
      </c>
      <c r="S41" s="107"/>
      <c r="T41" s="107"/>
      <c r="U41" s="107">
        <f t="shared" si="4"/>
        <v>0</v>
      </c>
      <c r="V41" s="107"/>
      <c r="W41" s="107"/>
      <c r="X41" s="107">
        <f t="shared" si="5"/>
        <v>0</v>
      </c>
      <c r="Y41" s="107"/>
      <c r="Z41" s="107"/>
      <c r="AA41" s="108">
        <f t="shared" si="6"/>
        <v>3091000</v>
      </c>
      <c r="AB41" s="7"/>
    </row>
    <row r="42" spans="1:28" ht="15.75" hidden="1" x14ac:dyDescent="0.25">
      <c r="A42" s="24">
        <v>45510</v>
      </c>
      <c r="B42" s="25" t="s">
        <v>110</v>
      </c>
      <c r="C42" s="41">
        <v>1458400</v>
      </c>
      <c r="D42" s="25" t="s">
        <v>46</v>
      </c>
      <c r="E42" s="25" t="s">
        <v>100</v>
      </c>
      <c r="F42" s="25">
        <v>146.4</v>
      </c>
      <c r="G42" s="25" t="s">
        <v>39</v>
      </c>
      <c r="H42" s="25"/>
      <c r="I42" s="11">
        <f t="shared" si="0"/>
        <v>0</v>
      </c>
      <c r="J42" s="31" t="s">
        <v>312</v>
      </c>
      <c r="K42" s="11" t="s">
        <v>1709</v>
      </c>
      <c r="L42" s="107">
        <f t="shared" si="1"/>
        <v>0</v>
      </c>
      <c r="M42" s="107"/>
      <c r="N42" s="107"/>
      <c r="O42" s="107">
        <f t="shared" si="2"/>
        <v>1458400</v>
      </c>
      <c r="P42" s="107">
        <v>1458400</v>
      </c>
      <c r="Q42" s="107"/>
      <c r="R42" s="107">
        <f t="shared" si="3"/>
        <v>0</v>
      </c>
      <c r="S42" s="107"/>
      <c r="T42" s="107"/>
      <c r="U42" s="107">
        <f t="shared" si="4"/>
        <v>0</v>
      </c>
      <c r="V42" s="107"/>
      <c r="W42" s="107"/>
      <c r="X42" s="107">
        <f t="shared" si="5"/>
        <v>0</v>
      </c>
      <c r="Y42" s="107"/>
      <c r="Z42" s="107"/>
      <c r="AA42" s="108">
        <f t="shared" si="6"/>
        <v>0</v>
      </c>
      <c r="AB42" s="7">
        <v>45607</v>
      </c>
    </row>
    <row r="43" spans="1:28" ht="15.75" hidden="1" x14ac:dyDescent="0.25">
      <c r="A43" s="24">
        <v>45512</v>
      </c>
      <c r="B43" s="25" t="s">
        <v>110</v>
      </c>
      <c r="C43" s="41">
        <v>4292400</v>
      </c>
      <c r="D43" s="25" t="s">
        <v>46</v>
      </c>
      <c r="E43" s="25" t="s">
        <v>100</v>
      </c>
      <c r="F43" s="25">
        <v>87.6</v>
      </c>
      <c r="G43" s="25" t="s">
        <v>39</v>
      </c>
      <c r="H43" s="25"/>
      <c r="I43" s="11">
        <f t="shared" si="0"/>
        <v>0</v>
      </c>
      <c r="J43" s="31" t="s">
        <v>312</v>
      </c>
      <c r="K43" s="11"/>
      <c r="L43" s="107">
        <f t="shared" si="1"/>
        <v>0</v>
      </c>
      <c r="M43" s="107"/>
      <c r="N43" s="107"/>
      <c r="O43" s="107">
        <f t="shared" si="2"/>
        <v>4292400</v>
      </c>
      <c r="P43" s="107">
        <v>4292400</v>
      </c>
      <c r="Q43" s="107"/>
      <c r="R43" s="107">
        <f t="shared" si="3"/>
        <v>0</v>
      </c>
      <c r="S43" s="107"/>
      <c r="T43" s="107"/>
      <c r="U43" s="107">
        <f t="shared" si="4"/>
        <v>0</v>
      </c>
      <c r="V43" s="107"/>
      <c r="W43" s="107"/>
      <c r="X43" s="107">
        <f t="shared" si="5"/>
        <v>0</v>
      </c>
      <c r="Y43" s="107"/>
      <c r="Z43" s="107"/>
      <c r="AA43" s="108">
        <f t="shared" si="6"/>
        <v>0</v>
      </c>
      <c r="AB43" s="7">
        <v>45607</v>
      </c>
    </row>
    <row r="44" spans="1:28" ht="15.75" hidden="1" x14ac:dyDescent="0.25">
      <c r="A44" s="24">
        <v>45512</v>
      </c>
      <c r="B44" s="25" t="s">
        <v>110</v>
      </c>
      <c r="C44" s="41">
        <v>2298100</v>
      </c>
      <c r="D44" s="25" t="s">
        <v>46</v>
      </c>
      <c r="E44" s="25" t="s">
        <v>81</v>
      </c>
      <c r="F44" s="25">
        <v>46.9</v>
      </c>
      <c r="G44" s="25" t="s">
        <v>39</v>
      </c>
      <c r="H44" s="25"/>
      <c r="I44" s="11">
        <f t="shared" si="0"/>
        <v>0</v>
      </c>
      <c r="J44" s="31" t="s">
        <v>312</v>
      </c>
      <c r="K44" s="11"/>
      <c r="L44" s="107">
        <f t="shared" si="1"/>
        <v>0</v>
      </c>
      <c r="M44" s="107"/>
      <c r="N44" s="107"/>
      <c r="O44" s="107">
        <f t="shared" si="2"/>
        <v>2298100</v>
      </c>
      <c r="P44" s="107">
        <v>2298100</v>
      </c>
      <c r="Q44" s="107"/>
      <c r="R44" s="107">
        <f t="shared" si="3"/>
        <v>0</v>
      </c>
      <c r="S44" s="107"/>
      <c r="T44" s="107"/>
      <c r="U44" s="107">
        <f t="shared" si="4"/>
        <v>0</v>
      </c>
      <c r="V44" s="107"/>
      <c r="W44" s="107"/>
      <c r="X44" s="107">
        <f t="shared" si="5"/>
        <v>0</v>
      </c>
      <c r="Y44" s="107"/>
      <c r="Z44" s="107"/>
      <c r="AA44" s="108">
        <f t="shared" si="6"/>
        <v>0</v>
      </c>
      <c r="AB44" s="7">
        <v>45607</v>
      </c>
    </row>
    <row r="45" spans="1:28" ht="15.75" hidden="1" x14ac:dyDescent="0.25">
      <c r="A45" s="24">
        <v>45513</v>
      </c>
      <c r="B45" s="25" t="s">
        <v>1215</v>
      </c>
      <c r="C45" s="41">
        <v>800000</v>
      </c>
      <c r="D45" s="25" t="s">
        <v>52</v>
      </c>
      <c r="E45" s="25" t="s">
        <v>189</v>
      </c>
      <c r="F45" s="25">
        <v>2</v>
      </c>
      <c r="G45" s="25" t="s">
        <v>23</v>
      </c>
      <c r="H45" s="25"/>
      <c r="I45" s="11">
        <f t="shared" si="0"/>
        <v>0</v>
      </c>
      <c r="J45" s="31" t="s">
        <v>312</v>
      </c>
      <c r="K45" s="11"/>
      <c r="L45" s="107">
        <f t="shared" si="1"/>
        <v>0</v>
      </c>
      <c r="M45" s="107"/>
      <c r="N45" s="107"/>
      <c r="O45" s="107">
        <f t="shared" si="2"/>
        <v>800000</v>
      </c>
      <c r="P45" s="107">
        <v>800000</v>
      </c>
      <c r="Q45" s="107"/>
      <c r="R45" s="107">
        <f t="shared" si="3"/>
        <v>0</v>
      </c>
      <c r="S45" s="107"/>
      <c r="T45" s="107"/>
      <c r="U45" s="107">
        <f t="shared" si="4"/>
        <v>0</v>
      </c>
      <c r="V45" s="107"/>
      <c r="W45" s="107"/>
      <c r="X45" s="107">
        <f t="shared" si="5"/>
        <v>0</v>
      </c>
      <c r="Y45" s="107"/>
      <c r="Z45" s="107"/>
      <c r="AA45" s="108">
        <f t="shared" si="6"/>
        <v>0</v>
      </c>
      <c r="AB45" s="7">
        <v>45618</v>
      </c>
    </row>
    <row r="46" spans="1:28" ht="15.75" hidden="1" x14ac:dyDescent="0.25">
      <c r="A46" s="24">
        <v>45513</v>
      </c>
      <c r="B46" s="25" t="s">
        <v>1215</v>
      </c>
      <c r="C46" s="41">
        <v>800000</v>
      </c>
      <c r="D46" s="25" t="s">
        <v>52</v>
      </c>
      <c r="E46" s="25" t="s">
        <v>53</v>
      </c>
      <c r="F46" s="25">
        <v>2</v>
      </c>
      <c r="G46" s="25" t="s">
        <v>23</v>
      </c>
      <c r="H46" s="25"/>
      <c r="I46" s="11">
        <f t="shared" si="0"/>
        <v>0</v>
      </c>
      <c r="J46" s="31" t="s">
        <v>312</v>
      </c>
      <c r="K46" s="11"/>
      <c r="L46" s="107">
        <f t="shared" si="1"/>
        <v>0</v>
      </c>
      <c r="M46" s="107"/>
      <c r="N46" s="107"/>
      <c r="O46" s="107">
        <f t="shared" si="2"/>
        <v>800000</v>
      </c>
      <c r="P46" s="107">
        <v>800000</v>
      </c>
      <c r="Q46" s="107"/>
      <c r="R46" s="107">
        <f t="shared" si="3"/>
        <v>0</v>
      </c>
      <c r="S46" s="107"/>
      <c r="T46" s="107"/>
      <c r="U46" s="107">
        <f t="shared" si="4"/>
        <v>0</v>
      </c>
      <c r="V46" s="107"/>
      <c r="W46" s="107"/>
      <c r="X46" s="107">
        <f t="shared" si="5"/>
        <v>0</v>
      </c>
      <c r="Y46" s="107"/>
      <c r="Z46" s="107"/>
      <c r="AA46" s="108">
        <f t="shared" si="6"/>
        <v>0</v>
      </c>
      <c r="AB46" s="7">
        <v>45618</v>
      </c>
    </row>
    <row r="47" spans="1:28" ht="15.75" hidden="1" x14ac:dyDescent="0.25">
      <c r="A47" s="24">
        <v>45514</v>
      </c>
      <c r="B47" s="25" t="s">
        <v>110</v>
      </c>
      <c r="C47" s="41">
        <v>6943299.9999999991</v>
      </c>
      <c r="D47" s="25" t="s">
        <v>46</v>
      </c>
      <c r="E47" s="25" t="s">
        <v>81</v>
      </c>
      <c r="F47" s="25">
        <v>141.69999999999999</v>
      </c>
      <c r="G47" s="25" t="s">
        <v>39</v>
      </c>
      <c r="H47" s="25"/>
      <c r="I47" s="11">
        <f t="shared" si="0"/>
        <v>0</v>
      </c>
      <c r="J47" s="38" t="s">
        <v>78</v>
      </c>
      <c r="K47" s="11"/>
      <c r="L47" s="107">
        <f t="shared" si="1"/>
        <v>0</v>
      </c>
      <c r="M47" s="107"/>
      <c r="N47" s="107"/>
      <c r="O47" s="107">
        <f t="shared" si="2"/>
        <v>1951100</v>
      </c>
      <c r="P47" s="107">
        <v>1951100</v>
      </c>
      <c r="Q47" s="107"/>
      <c r="R47" s="107">
        <f t="shared" si="3"/>
        <v>0</v>
      </c>
      <c r="S47" s="107"/>
      <c r="T47" s="107"/>
      <c r="U47" s="107">
        <f t="shared" si="4"/>
        <v>0</v>
      </c>
      <c r="V47" s="107"/>
      <c r="W47" s="107"/>
      <c r="X47" s="107">
        <f t="shared" si="5"/>
        <v>0</v>
      </c>
      <c r="Y47" s="107"/>
      <c r="Z47" s="107"/>
      <c r="AA47" s="108">
        <f t="shared" si="6"/>
        <v>4992199.9999999991</v>
      </c>
      <c r="AB47" s="7">
        <v>45607</v>
      </c>
    </row>
    <row r="48" spans="1:28" ht="15.75" hidden="1" x14ac:dyDescent="0.25">
      <c r="A48" s="24">
        <v>45516</v>
      </c>
      <c r="B48" s="25" t="s">
        <v>1485</v>
      </c>
      <c r="C48" s="41">
        <v>150000</v>
      </c>
      <c r="D48" s="25" t="s">
        <v>46</v>
      </c>
      <c r="E48" s="25" t="s">
        <v>135</v>
      </c>
      <c r="F48" s="25">
        <v>1</v>
      </c>
      <c r="G48" s="25" t="s">
        <v>48</v>
      </c>
      <c r="H48" s="25"/>
      <c r="I48" s="11">
        <f t="shared" si="0"/>
        <v>0</v>
      </c>
      <c r="J48" s="26" t="s">
        <v>28</v>
      </c>
      <c r="K48" s="11"/>
      <c r="L48" s="107">
        <f t="shared" si="1"/>
        <v>0</v>
      </c>
      <c r="M48" s="107"/>
      <c r="N48" s="107"/>
      <c r="O48" s="107">
        <f t="shared" si="2"/>
        <v>0</v>
      </c>
      <c r="P48" s="107"/>
      <c r="Q48" s="107"/>
      <c r="R48" s="107">
        <f t="shared" si="3"/>
        <v>0</v>
      </c>
      <c r="S48" s="107"/>
      <c r="T48" s="107"/>
      <c r="U48" s="107">
        <f t="shared" si="4"/>
        <v>0</v>
      </c>
      <c r="V48" s="107"/>
      <c r="W48" s="107"/>
      <c r="X48" s="107">
        <f t="shared" si="5"/>
        <v>0</v>
      </c>
      <c r="Y48" s="107"/>
      <c r="Z48" s="107"/>
      <c r="AA48" s="108">
        <f t="shared" si="6"/>
        <v>150000</v>
      </c>
      <c r="AB48" s="7"/>
    </row>
    <row r="49" spans="1:28" ht="15.75" hidden="1" x14ac:dyDescent="0.25">
      <c r="A49" s="24">
        <v>45516</v>
      </c>
      <c r="B49" s="25" t="s">
        <v>110</v>
      </c>
      <c r="C49" s="41">
        <v>1156400</v>
      </c>
      <c r="D49" s="25" t="s">
        <v>46</v>
      </c>
      <c r="E49" s="25" t="s">
        <v>81</v>
      </c>
      <c r="F49" s="25">
        <v>23.6</v>
      </c>
      <c r="G49" s="25" t="s">
        <v>39</v>
      </c>
      <c r="H49" s="25"/>
      <c r="I49" s="11">
        <f t="shared" si="0"/>
        <v>0</v>
      </c>
      <c r="J49" s="26" t="s">
        <v>28</v>
      </c>
      <c r="K49" s="11"/>
      <c r="L49" s="107">
        <f t="shared" si="1"/>
        <v>0</v>
      </c>
      <c r="M49" s="107"/>
      <c r="N49" s="107"/>
      <c r="O49" s="107">
        <f t="shared" si="2"/>
        <v>0</v>
      </c>
      <c r="P49" s="107"/>
      <c r="Q49" s="107"/>
      <c r="R49" s="107">
        <f t="shared" si="3"/>
        <v>0</v>
      </c>
      <c r="S49" s="107"/>
      <c r="T49" s="107"/>
      <c r="U49" s="107">
        <f t="shared" si="4"/>
        <v>0</v>
      </c>
      <c r="V49" s="107"/>
      <c r="W49" s="107"/>
      <c r="X49" s="107">
        <f t="shared" si="5"/>
        <v>0</v>
      </c>
      <c r="Y49" s="107"/>
      <c r="Z49" s="107"/>
      <c r="AA49" s="108">
        <f t="shared" si="6"/>
        <v>1156400</v>
      </c>
      <c r="AB49" s="7"/>
    </row>
    <row r="50" spans="1:28" ht="15.75" hidden="1" x14ac:dyDescent="0.25">
      <c r="A50" s="24">
        <v>45516</v>
      </c>
      <c r="B50" s="25" t="s">
        <v>110</v>
      </c>
      <c r="C50" s="41">
        <v>1127000</v>
      </c>
      <c r="D50" s="25" t="s">
        <v>46</v>
      </c>
      <c r="E50" s="25" t="s">
        <v>81</v>
      </c>
      <c r="F50" s="25">
        <v>23</v>
      </c>
      <c r="G50" s="25" t="s">
        <v>39</v>
      </c>
      <c r="H50" s="25"/>
      <c r="I50" s="11">
        <f t="shared" si="0"/>
        <v>0</v>
      </c>
      <c r="J50" s="26" t="s">
        <v>28</v>
      </c>
      <c r="K50" s="11" t="s">
        <v>1721</v>
      </c>
      <c r="L50" s="107">
        <f t="shared" si="1"/>
        <v>0</v>
      </c>
      <c r="M50" s="107"/>
      <c r="N50" s="107"/>
      <c r="O50" s="107">
        <f t="shared" si="2"/>
        <v>0</v>
      </c>
      <c r="P50" s="107"/>
      <c r="Q50" s="107"/>
      <c r="R50" s="107">
        <f t="shared" si="3"/>
        <v>0</v>
      </c>
      <c r="S50" s="107"/>
      <c r="T50" s="107"/>
      <c r="U50" s="107">
        <f t="shared" si="4"/>
        <v>0</v>
      </c>
      <c r="V50" s="107"/>
      <c r="W50" s="107"/>
      <c r="X50" s="107">
        <f t="shared" si="5"/>
        <v>0</v>
      </c>
      <c r="Y50" s="107"/>
      <c r="Z50" s="107"/>
      <c r="AA50" s="108">
        <f t="shared" si="6"/>
        <v>1127000</v>
      </c>
      <c r="AB50" s="7"/>
    </row>
    <row r="51" spans="1:28" ht="15.75" hidden="1" x14ac:dyDescent="0.25">
      <c r="A51" s="24">
        <v>45518</v>
      </c>
      <c r="B51" s="25" t="s">
        <v>70</v>
      </c>
      <c r="C51" s="41">
        <v>4900000</v>
      </c>
      <c r="D51" s="25" t="s">
        <v>52</v>
      </c>
      <c r="E51" s="25" t="s">
        <v>67</v>
      </c>
      <c r="F51" s="25">
        <v>700</v>
      </c>
      <c r="G51" s="25" t="s">
        <v>27</v>
      </c>
      <c r="H51" s="25"/>
      <c r="I51" s="11">
        <f t="shared" si="0"/>
        <v>0</v>
      </c>
      <c r="J51" s="31" t="s">
        <v>312</v>
      </c>
      <c r="K51" s="11"/>
      <c r="L51" s="107">
        <f t="shared" si="1"/>
        <v>0</v>
      </c>
      <c r="M51" s="107"/>
      <c r="N51" s="107"/>
      <c r="O51" s="107">
        <f t="shared" si="2"/>
        <v>4900000</v>
      </c>
      <c r="P51" s="107">
        <v>4900000</v>
      </c>
      <c r="Q51" s="107"/>
      <c r="R51" s="107">
        <f t="shared" si="3"/>
        <v>0</v>
      </c>
      <c r="S51" s="107"/>
      <c r="T51" s="107"/>
      <c r="U51" s="107">
        <f t="shared" si="4"/>
        <v>0</v>
      </c>
      <c r="V51" s="107"/>
      <c r="W51" s="107"/>
      <c r="X51" s="107">
        <f t="shared" si="5"/>
        <v>0</v>
      </c>
      <c r="Y51" s="107"/>
      <c r="Z51" s="107"/>
      <c r="AA51" s="108">
        <f t="shared" si="6"/>
        <v>0</v>
      </c>
      <c r="AB51" s="7">
        <v>45603</v>
      </c>
    </row>
    <row r="52" spans="1:28" ht="15.75" hidden="1" x14ac:dyDescent="0.25">
      <c r="A52" s="24">
        <v>45519</v>
      </c>
      <c r="B52" s="25" t="s">
        <v>176</v>
      </c>
      <c r="C52" s="41">
        <v>280000</v>
      </c>
      <c r="D52" s="25" t="s">
        <v>46</v>
      </c>
      <c r="E52" s="25" t="s">
        <v>206</v>
      </c>
      <c r="F52" s="25">
        <v>1</v>
      </c>
      <c r="G52" s="25" t="s">
        <v>48</v>
      </c>
      <c r="H52" s="25"/>
      <c r="I52" s="11">
        <f t="shared" si="0"/>
        <v>0</v>
      </c>
      <c r="J52" s="26" t="s">
        <v>28</v>
      </c>
      <c r="K52" s="11"/>
      <c r="L52" s="107">
        <f t="shared" si="1"/>
        <v>0</v>
      </c>
      <c r="M52" s="107"/>
      <c r="N52" s="107"/>
      <c r="O52" s="107">
        <f t="shared" si="2"/>
        <v>0</v>
      </c>
      <c r="P52" s="107"/>
      <c r="Q52" s="107"/>
      <c r="R52" s="107">
        <f t="shared" si="3"/>
        <v>0</v>
      </c>
      <c r="S52" s="107"/>
      <c r="T52" s="107"/>
      <c r="U52" s="107">
        <f t="shared" si="4"/>
        <v>0</v>
      </c>
      <c r="V52" s="107"/>
      <c r="W52" s="107"/>
      <c r="X52" s="107">
        <f t="shared" si="5"/>
        <v>0</v>
      </c>
      <c r="Y52" s="107"/>
      <c r="Z52" s="107"/>
      <c r="AA52" s="108">
        <f t="shared" si="6"/>
        <v>280000</v>
      </c>
      <c r="AB52" s="7"/>
    </row>
    <row r="53" spans="1:28" ht="15.75" hidden="1" x14ac:dyDescent="0.25">
      <c r="A53" s="24">
        <v>45524</v>
      </c>
      <c r="B53" s="25" t="s">
        <v>671</v>
      </c>
      <c r="C53" s="41">
        <v>-16486000</v>
      </c>
      <c r="D53" s="25" t="s">
        <v>46</v>
      </c>
      <c r="E53" s="25" t="s">
        <v>150</v>
      </c>
      <c r="F53" s="25">
        <v>20</v>
      </c>
      <c r="G53" s="25" t="s">
        <v>77</v>
      </c>
      <c r="H53" s="25"/>
      <c r="I53" s="11">
        <f t="shared" si="0"/>
        <v>0</v>
      </c>
      <c r="J53" s="31" t="s">
        <v>49</v>
      </c>
      <c r="K53" s="11"/>
      <c r="L53" s="107">
        <f t="shared" si="1"/>
        <v>0</v>
      </c>
      <c r="M53" s="107"/>
      <c r="N53" s="107"/>
      <c r="O53" s="107">
        <f t="shared" si="2"/>
        <v>0</v>
      </c>
      <c r="P53" s="107"/>
      <c r="Q53" s="107"/>
      <c r="R53" s="107">
        <f t="shared" si="3"/>
        <v>0</v>
      </c>
      <c r="S53" s="107"/>
      <c r="T53" s="107"/>
      <c r="U53" s="107">
        <f t="shared" si="4"/>
        <v>0</v>
      </c>
      <c r="V53" s="107"/>
      <c r="W53" s="107"/>
      <c r="X53" s="107">
        <f t="shared" si="5"/>
        <v>0</v>
      </c>
      <c r="Y53" s="107"/>
      <c r="Z53" s="107"/>
      <c r="AA53" s="108">
        <f t="shared" si="6"/>
        <v>-16486000</v>
      </c>
      <c r="AB53" s="7">
        <v>45581</v>
      </c>
    </row>
    <row r="54" spans="1:28" ht="15.75" hidden="1" x14ac:dyDescent="0.25">
      <c r="A54" s="24">
        <v>45524</v>
      </c>
      <c r="B54" s="25" t="s">
        <v>110</v>
      </c>
      <c r="C54" s="41">
        <v>1131900</v>
      </c>
      <c r="D54" s="25" t="s">
        <v>46</v>
      </c>
      <c r="E54" s="25" t="s">
        <v>81</v>
      </c>
      <c r="F54" s="25">
        <v>23.1</v>
      </c>
      <c r="G54" s="25" t="s">
        <v>39</v>
      </c>
      <c r="H54" s="25"/>
      <c r="I54" s="11">
        <f t="shared" si="0"/>
        <v>0</v>
      </c>
      <c r="J54" s="26" t="s">
        <v>28</v>
      </c>
      <c r="K54" s="11"/>
      <c r="L54" s="107">
        <f t="shared" si="1"/>
        <v>0</v>
      </c>
      <c r="M54" s="107"/>
      <c r="N54" s="107"/>
      <c r="O54" s="107">
        <f t="shared" si="2"/>
        <v>0</v>
      </c>
      <c r="P54" s="107"/>
      <c r="Q54" s="107"/>
      <c r="R54" s="107">
        <f t="shared" si="3"/>
        <v>0</v>
      </c>
      <c r="S54" s="107"/>
      <c r="T54" s="107"/>
      <c r="U54" s="107">
        <f t="shared" si="4"/>
        <v>0</v>
      </c>
      <c r="V54" s="107"/>
      <c r="W54" s="107"/>
      <c r="X54" s="107">
        <f t="shared" si="5"/>
        <v>0</v>
      </c>
      <c r="Y54" s="107"/>
      <c r="Z54" s="107"/>
      <c r="AA54" s="108">
        <f t="shared" si="6"/>
        <v>1131900</v>
      </c>
      <c r="AB54" s="7"/>
    </row>
    <row r="55" spans="1:28" ht="15.75" hidden="1" x14ac:dyDescent="0.25">
      <c r="A55" s="24">
        <v>45526</v>
      </c>
      <c r="B55" s="25" t="s">
        <v>370</v>
      </c>
      <c r="C55" s="41">
        <v>20670000</v>
      </c>
      <c r="D55" s="25" t="s">
        <v>52</v>
      </c>
      <c r="E55" s="25" t="s">
        <v>298</v>
      </c>
      <c r="F55" s="25">
        <v>5300</v>
      </c>
      <c r="G55" s="25" t="s">
        <v>34</v>
      </c>
      <c r="H55" s="25"/>
      <c r="I55" s="11">
        <f t="shared" si="0"/>
        <v>0</v>
      </c>
      <c r="J55" s="31" t="s">
        <v>312</v>
      </c>
      <c r="K55" s="11" t="s">
        <v>1757</v>
      </c>
      <c r="L55" s="107">
        <f t="shared" si="1"/>
        <v>0</v>
      </c>
      <c r="M55" s="107"/>
      <c r="N55" s="107"/>
      <c r="O55" s="107">
        <f t="shared" si="2"/>
        <v>20670000</v>
      </c>
      <c r="P55" s="107">
        <v>10700000</v>
      </c>
      <c r="Q55" s="107">
        <v>9970000</v>
      </c>
      <c r="R55" s="107">
        <f t="shared" si="3"/>
        <v>0</v>
      </c>
      <c r="S55" s="107"/>
      <c r="T55" s="107"/>
      <c r="U55" s="107">
        <f t="shared" si="4"/>
        <v>0</v>
      </c>
      <c r="V55" s="107"/>
      <c r="W55" s="107"/>
      <c r="X55" s="107">
        <f t="shared" si="5"/>
        <v>0</v>
      </c>
      <c r="Y55" s="107"/>
      <c r="Z55" s="107"/>
      <c r="AA55" s="108">
        <f t="shared" si="6"/>
        <v>0</v>
      </c>
      <c r="AB55" s="7">
        <v>45602</v>
      </c>
    </row>
    <row r="56" spans="1:28" ht="15.75" hidden="1" x14ac:dyDescent="0.25">
      <c r="A56" s="24">
        <v>45527</v>
      </c>
      <c r="B56" s="25" t="s">
        <v>415</v>
      </c>
      <c r="C56" s="41">
        <v>700000</v>
      </c>
      <c r="D56" s="25" t="s">
        <v>46</v>
      </c>
      <c r="E56" s="25" t="s">
        <v>127</v>
      </c>
      <c r="F56" s="25">
        <v>10</v>
      </c>
      <c r="G56" s="25" t="s">
        <v>39</v>
      </c>
      <c r="H56" s="25"/>
      <c r="I56" s="11">
        <f t="shared" si="0"/>
        <v>0</v>
      </c>
      <c r="J56" s="31" t="s">
        <v>324</v>
      </c>
      <c r="K56" s="11"/>
      <c r="L56" s="107">
        <f t="shared" si="1"/>
        <v>700000</v>
      </c>
      <c r="M56" s="107">
        <v>700000</v>
      </c>
      <c r="N56" s="107"/>
      <c r="O56" s="107">
        <f t="shared" si="2"/>
        <v>0</v>
      </c>
      <c r="P56" s="107"/>
      <c r="Q56" s="107"/>
      <c r="R56" s="107">
        <f t="shared" si="3"/>
        <v>0</v>
      </c>
      <c r="S56" s="107"/>
      <c r="T56" s="107"/>
      <c r="U56" s="107">
        <f t="shared" si="4"/>
        <v>0</v>
      </c>
      <c r="V56" s="107"/>
      <c r="W56" s="107"/>
      <c r="X56" s="107">
        <f t="shared" si="5"/>
        <v>0</v>
      </c>
      <c r="Y56" s="107"/>
      <c r="Z56" s="107"/>
      <c r="AA56" s="108">
        <f t="shared" si="6"/>
        <v>0</v>
      </c>
      <c r="AB56" s="7">
        <v>45604</v>
      </c>
    </row>
    <row r="57" spans="1:28" ht="15.75" hidden="1" x14ac:dyDescent="0.25">
      <c r="A57" s="24">
        <v>45527</v>
      </c>
      <c r="B57" s="25" t="s">
        <v>415</v>
      </c>
      <c r="C57" s="41">
        <v>1000000</v>
      </c>
      <c r="D57" s="25" t="s">
        <v>46</v>
      </c>
      <c r="E57" s="25" t="s">
        <v>150</v>
      </c>
      <c r="F57" s="25">
        <v>20</v>
      </c>
      <c r="G57" s="25" t="s">
        <v>77</v>
      </c>
      <c r="H57" s="25"/>
      <c r="I57" s="11">
        <f t="shared" si="0"/>
        <v>0</v>
      </c>
      <c r="J57" s="31" t="s">
        <v>324</v>
      </c>
      <c r="K57" s="11"/>
      <c r="L57" s="107">
        <f t="shared" si="1"/>
        <v>1000000</v>
      </c>
      <c r="M57" s="107">
        <v>1000000</v>
      </c>
      <c r="N57" s="107"/>
      <c r="O57" s="107">
        <f t="shared" si="2"/>
        <v>0</v>
      </c>
      <c r="P57" s="107"/>
      <c r="Q57" s="107"/>
      <c r="R57" s="107">
        <f t="shared" si="3"/>
        <v>0</v>
      </c>
      <c r="S57" s="107"/>
      <c r="T57" s="107"/>
      <c r="U57" s="107">
        <f t="shared" si="4"/>
        <v>0</v>
      </c>
      <c r="V57" s="107"/>
      <c r="W57" s="107"/>
      <c r="X57" s="107">
        <f t="shared" si="5"/>
        <v>0</v>
      </c>
      <c r="Y57" s="107"/>
      <c r="Z57" s="107"/>
      <c r="AA57" s="108">
        <f t="shared" si="6"/>
        <v>0</v>
      </c>
      <c r="AB57" s="7">
        <v>45604</v>
      </c>
    </row>
    <row r="58" spans="1:28" ht="15.75" hidden="1" x14ac:dyDescent="0.25">
      <c r="A58" s="24">
        <v>45527</v>
      </c>
      <c r="B58" s="25" t="s">
        <v>415</v>
      </c>
      <c r="C58" s="41">
        <v>1000000</v>
      </c>
      <c r="D58" s="25" t="s">
        <v>46</v>
      </c>
      <c r="E58" s="25" t="s">
        <v>130</v>
      </c>
      <c r="F58" s="25">
        <v>20</v>
      </c>
      <c r="G58" s="25" t="s">
        <v>77</v>
      </c>
      <c r="H58" s="25"/>
      <c r="I58" s="11">
        <f t="shared" si="0"/>
        <v>0</v>
      </c>
      <c r="J58" s="31" t="s">
        <v>324</v>
      </c>
      <c r="K58" s="11"/>
      <c r="L58" s="107">
        <f t="shared" si="1"/>
        <v>1000000</v>
      </c>
      <c r="M58" s="107">
        <v>300000</v>
      </c>
      <c r="N58" s="107">
        <v>700000</v>
      </c>
      <c r="O58" s="107">
        <f t="shared" si="2"/>
        <v>0</v>
      </c>
      <c r="P58" s="107"/>
      <c r="Q58" s="107"/>
      <c r="R58" s="107">
        <f t="shared" si="3"/>
        <v>0</v>
      </c>
      <c r="S58" s="107"/>
      <c r="T58" s="107"/>
      <c r="U58" s="107">
        <f t="shared" si="4"/>
        <v>0</v>
      </c>
      <c r="V58" s="107"/>
      <c r="W58" s="107"/>
      <c r="X58" s="107">
        <f t="shared" si="5"/>
        <v>0</v>
      </c>
      <c r="Y58" s="107"/>
      <c r="Z58" s="107"/>
      <c r="AA58" s="108">
        <f t="shared" si="6"/>
        <v>0</v>
      </c>
      <c r="AB58" s="7">
        <v>45623</v>
      </c>
    </row>
    <row r="59" spans="1:28" ht="15.75" hidden="1" x14ac:dyDescent="0.25">
      <c r="A59" s="24">
        <v>45527</v>
      </c>
      <c r="B59" s="25" t="s">
        <v>415</v>
      </c>
      <c r="C59" s="41">
        <v>8200000</v>
      </c>
      <c r="D59" s="25" t="s">
        <v>46</v>
      </c>
      <c r="E59" s="25" t="s">
        <v>1647</v>
      </c>
      <c r="F59" s="25">
        <v>100</v>
      </c>
      <c r="G59" s="25" t="s">
        <v>39</v>
      </c>
      <c r="H59" s="25"/>
      <c r="I59" s="11">
        <f t="shared" si="0"/>
        <v>0</v>
      </c>
      <c r="J59" s="38" t="s">
        <v>24</v>
      </c>
      <c r="K59" s="11"/>
      <c r="L59" s="107">
        <f t="shared" si="1"/>
        <v>520000</v>
      </c>
      <c r="M59" s="107"/>
      <c r="N59" s="107">
        <v>520000</v>
      </c>
      <c r="O59" s="107">
        <f t="shared" si="2"/>
        <v>0</v>
      </c>
      <c r="P59" s="107"/>
      <c r="Q59" s="107"/>
      <c r="R59" s="107">
        <f t="shared" si="3"/>
        <v>0</v>
      </c>
      <c r="S59" s="107"/>
      <c r="T59" s="107"/>
      <c r="U59" s="107">
        <f t="shared" si="4"/>
        <v>0</v>
      </c>
      <c r="V59" s="107"/>
      <c r="W59" s="107"/>
      <c r="X59" s="107">
        <f t="shared" si="5"/>
        <v>0</v>
      </c>
      <c r="Y59" s="107"/>
      <c r="Z59" s="107"/>
      <c r="AA59" s="108">
        <f t="shared" si="6"/>
        <v>7680000</v>
      </c>
      <c r="AB59" s="7">
        <v>45623</v>
      </c>
    </row>
    <row r="60" spans="1:28" ht="15.75" hidden="1" x14ac:dyDescent="0.25">
      <c r="A60" s="24">
        <v>45527</v>
      </c>
      <c r="B60" s="25" t="s">
        <v>415</v>
      </c>
      <c r="C60" s="41">
        <v>8200000</v>
      </c>
      <c r="D60" s="25" t="s">
        <v>46</v>
      </c>
      <c r="E60" s="25" t="s">
        <v>1768</v>
      </c>
      <c r="F60" s="25">
        <v>100</v>
      </c>
      <c r="G60" s="25" t="s">
        <v>39</v>
      </c>
      <c r="H60" s="25"/>
      <c r="I60" s="11">
        <f t="shared" ref="I60:I117" si="7">F60*H60</f>
        <v>0</v>
      </c>
      <c r="J60" s="26" t="s">
        <v>28</v>
      </c>
      <c r="K60" s="11"/>
      <c r="L60" s="107">
        <f t="shared" ref="L60:L117" si="8">M60+N60</f>
        <v>0</v>
      </c>
      <c r="M60" s="107"/>
      <c r="N60" s="107"/>
      <c r="O60" s="107">
        <f t="shared" ref="O60:O117" si="9">P60+Q60</f>
        <v>0</v>
      </c>
      <c r="P60" s="107"/>
      <c r="Q60" s="107"/>
      <c r="R60" s="107">
        <f t="shared" ref="R60:R117" si="10">S60+T60</f>
        <v>0</v>
      </c>
      <c r="S60" s="107"/>
      <c r="T60" s="107"/>
      <c r="U60" s="107">
        <f t="shared" ref="U60:U117" si="11">V60+W60</f>
        <v>0</v>
      </c>
      <c r="V60" s="107"/>
      <c r="W60" s="107"/>
      <c r="X60" s="107">
        <f t="shared" ref="X60:X117" si="12">Y60+Z60</f>
        <v>0</v>
      </c>
      <c r="Y60" s="107"/>
      <c r="Z60" s="107"/>
      <c r="AA60" s="108">
        <f t="shared" ref="AA60:AA117" si="13">C60+I60-L60-O60-U60-X60-R60</f>
        <v>8200000</v>
      </c>
      <c r="AB60" s="7"/>
    </row>
    <row r="61" spans="1:28" ht="15.75" hidden="1" x14ac:dyDescent="0.25">
      <c r="A61" s="24">
        <v>45527</v>
      </c>
      <c r="B61" s="25" t="s">
        <v>415</v>
      </c>
      <c r="C61" s="41">
        <v>8200000</v>
      </c>
      <c r="D61" s="25" t="s">
        <v>46</v>
      </c>
      <c r="E61" s="25" t="s">
        <v>1648</v>
      </c>
      <c r="F61" s="25">
        <v>100</v>
      </c>
      <c r="G61" s="25" t="s">
        <v>39</v>
      </c>
      <c r="H61" s="25"/>
      <c r="I61" s="11">
        <f t="shared" si="7"/>
        <v>0</v>
      </c>
      <c r="J61" s="26" t="s">
        <v>28</v>
      </c>
      <c r="K61" s="11"/>
      <c r="L61" s="107">
        <f t="shared" si="8"/>
        <v>0</v>
      </c>
      <c r="M61" s="107"/>
      <c r="N61" s="107"/>
      <c r="O61" s="107">
        <f t="shared" si="9"/>
        <v>0</v>
      </c>
      <c r="P61" s="107"/>
      <c r="Q61" s="107"/>
      <c r="R61" s="107">
        <f t="shared" si="10"/>
        <v>0</v>
      </c>
      <c r="S61" s="107"/>
      <c r="T61" s="107"/>
      <c r="U61" s="107">
        <f t="shared" si="11"/>
        <v>0</v>
      </c>
      <c r="V61" s="107"/>
      <c r="W61" s="107"/>
      <c r="X61" s="107">
        <f t="shared" si="12"/>
        <v>0</v>
      </c>
      <c r="Y61" s="107"/>
      <c r="Z61" s="107"/>
      <c r="AA61" s="108">
        <f t="shared" si="13"/>
        <v>8200000</v>
      </c>
      <c r="AB61" s="7"/>
    </row>
    <row r="62" spans="1:28" ht="15.75" hidden="1" x14ac:dyDescent="0.25">
      <c r="A62" s="24">
        <v>45527</v>
      </c>
      <c r="B62" s="25" t="s">
        <v>415</v>
      </c>
      <c r="C62" s="41">
        <v>8200000</v>
      </c>
      <c r="D62" s="25" t="s">
        <v>46</v>
      </c>
      <c r="E62" s="25" t="s">
        <v>1769</v>
      </c>
      <c r="F62" s="25">
        <v>100</v>
      </c>
      <c r="G62" s="25" t="s">
        <v>39</v>
      </c>
      <c r="H62" s="25"/>
      <c r="I62" s="11">
        <f t="shared" si="7"/>
        <v>0</v>
      </c>
      <c r="J62" s="26" t="s">
        <v>28</v>
      </c>
      <c r="K62" s="11"/>
      <c r="L62" s="107">
        <f t="shared" si="8"/>
        <v>0</v>
      </c>
      <c r="M62" s="107"/>
      <c r="N62" s="107"/>
      <c r="O62" s="107">
        <f t="shared" si="9"/>
        <v>0</v>
      </c>
      <c r="P62" s="107"/>
      <c r="Q62" s="107"/>
      <c r="R62" s="107">
        <f t="shared" si="10"/>
        <v>0</v>
      </c>
      <c r="S62" s="107"/>
      <c r="T62" s="107"/>
      <c r="U62" s="107">
        <f t="shared" si="11"/>
        <v>0</v>
      </c>
      <c r="V62" s="107"/>
      <c r="W62" s="107"/>
      <c r="X62" s="107">
        <f t="shared" si="12"/>
        <v>0</v>
      </c>
      <c r="Y62" s="107"/>
      <c r="Z62" s="107"/>
      <c r="AA62" s="108">
        <f t="shared" si="13"/>
        <v>8200000</v>
      </c>
      <c r="AB62" s="7"/>
    </row>
    <row r="63" spans="1:28" ht="15.75" hidden="1" x14ac:dyDescent="0.25">
      <c r="A63" s="24">
        <v>45528</v>
      </c>
      <c r="B63" s="25" t="s">
        <v>415</v>
      </c>
      <c r="C63" s="41">
        <v>780000</v>
      </c>
      <c r="D63" s="25" t="s">
        <v>46</v>
      </c>
      <c r="E63" s="25" t="s">
        <v>129</v>
      </c>
      <c r="F63" s="25">
        <v>12</v>
      </c>
      <c r="G63" s="25" t="s">
        <v>77</v>
      </c>
      <c r="H63" s="25"/>
      <c r="I63" s="11">
        <f t="shared" si="7"/>
        <v>0</v>
      </c>
      <c r="J63" s="31" t="s">
        <v>324</v>
      </c>
      <c r="K63" s="11"/>
      <c r="L63" s="107">
        <f t="shared" si="8"/>
        <v>780000</v>
      </c>
      <c r="M63" s="107"/>
      <c r="N63" s="107">
        <v>780000</v>
      </c>
      <c r="O63" s="107">
        <f t="shared" si="9"/>
        <v>0</v>
      </c>
      <c r="P63" s="107"/>
      <c r="Q63" s="107"/>
      <c r="R63" s="107">
        <f t="shared" si="10"/>
        <v>0</v>
      </c>
      <c r="S63" s="107"/>
      <c r="T63" s="107"/>
      <c r="U63" s="107">
        <f t="shared" si="11"/>
        <v>0</v>
      </c>
      <c r="V63" s="107"/>
      <c r="W63" s="107"/>
      <c r="X63" s="107">
        <f t="shared" si="12"/>
        <v>0</v>
      </c>
      <c r="Y63" s="107"/>
      <c r="Z63" s="107"/>
      <c r="AA63" s="108">
        <f t="shared" si="13"/>
        <v>0</v>
      </c>
      <c r="AB63" s="7">
        <v>45623</v>
      </c>
    </row>
    <row r="64" spans="1:28" ht="15.75" hidden="1" x14ac:dyDescent="0.25">
      <c r="A64" s="24">
        <v>45531</v>
      </c>
      <c r="B64" s="25" t="s">
        <v>1799</v>
      </c>
      <c r="C64" s="41">
        <v>3760000</v>
      </c>
      <c r="D64" s="25" t="s">
        <v>46</v>
      </c>
      <c r="E64" s="25" t="s">
        <v>42</v>
      </c>
      <c r="F64" s="25">
        <v>2600</v>
      </c>
      <c r="G64" s="25" t="s">
        <v>34</v>
      </c>
      <c r="H64" s="25"/>
      <c r="I64" s="11">
        <f t="shared" si="7"/>
        <v>0</v>
      </c>
      <c r="J64" s="31" t="s">
        <v>324</v>
      </c>
      <c r="K64" s="11"/>
      <c r="L64" s="107">
        <f t="shared" si="8"/>
        <v>0</v>
      </c>
      <c r="M64" s="107"/>
      <c r="N64" s="107"/>
      <c r="O64" s="107">
        <f t="shared" si="9"/>
        <v>0</v>
      </c>
      <c r="P64" s="107"/>
      <c r="Q64" s="107"/>
      <c r="R64" s="107">
        <f t="shared" si="10"/>
        <v>3760000</v>
      </c>
      <c r="S64" s="107">
        <v>3760000</v>
      </c>
      <c r="T64" s="107"/>
      <c r="U64" s="107">
        <f t="shared" si="11"/>
        <v>0</v>
      </c>
      <c r="V64" s="107"/>
      <c r="W64" s="107"/>
      <c r="X64" s="107">
        <f t="shared" si="12"/>
        <v>0</v>
      </c>
      <c r="Y64" s="107"/>
      <c r="Z64" s="107"/>
      <c r="AA64" s="108">
        <f t="shared" si="13"/>
        <v>0</v>
      </c>
      <c r="AB64" s="7">
        <v>45597</v>
      </c>
    </row>
    <row r="65" spans="1:28" ht="15.75" hidden="1" x14ac:dyDescent="0.25">
      <c r="A65" s="24">
        <v>45532</v>
      </c>
      <c r="B65" s="25" t="s">
        <v>110</v>
      </c>
      <c r="C65" s="41">
        <v>450000</v>
      </c>
      <c r="D65" s="25" t="s">
        <v>46</v>
      </c>
      <c r="E65" s="25" t="s">
        <v>498</v>
      </c>
      <c r="F65" s="25">
        <v>1</v>
      </c>
      <c r="G65" s="25" t="s">
        <v>48</v>
      </c>
      <c r="H65" s="25"/>
      <c r="I65" s="11">
        <f t="shared" si="7"/>
        <v>0</v>
      </c>
      <c r="J65" s="26" t="s">
        <v>28</v>
      </c>
      <c r="K65" s="11"/>
      <c r="L65" s="107">
        <f t="shared" si="8"/>
        <v>0</v>
      </c>
      <c r="M65" s="107"/>
      <c r="N65" s="107"/>
      <c r="O65" s="107">
        <f t="shared" si="9"/>
        <v>0</v>
      </c>
      <c r="P65" s="107"/>
      <c r="Q65" s="107"/>
      <c r="R65" s="107">
        <f t="shared" si="10"/>
        <v>0</v>
      </c>
      <c r="S65" s="107"/>
      <c r="T65" s="107"/>
      <c r="U65" s="107">
        <f t="shared" si="11"/>
        <v>0</v>
      </c>
      <c r="V65" s="107"/>
      <c r="W65" s="107"/>
      <c r="X65" s="107">
        <f t="shared" si="12"/>
        <v>0</v>
      </c>
      <c r="Y65" s="107"/>
      <c r="Z65" s="107"/>
      <c r="AA65" s="108">
        <f t="shared" si="13"/>
        <v>450000</v>
      </c>
      <c r="AB65" s="7"/>
    </row>
    <row r="66" spans="1:28" ht="15.75" hidden="1" x14ac:dyDescent="0.25">
      <c r="A66" s="24">
        <v>45532</v>
      </c>
      <c r="B66" s="25" t="s">
        <v>110</v>
      </c>
      <c r="C66" s="41">
        <v>3238899.9999999995</v>
      </c>
      <c r="D66" s="25" t="s">
        <v>46</v>
      </c>
      <c r="E66" s="25" t="s">
        <v>106</v>
      </c>
      <c r="F66" s="25">
        <v>66.099999999999994</v>
      </c>
      <c r="G66" s="25" t="s">
        <v>39</v>
      </c>
      <c r="H66" s="25"/>
      <c r="I66" s="11">
        <f t="shared" si="7"/>
        <v>0</v>
      </c>
      <c r="J66" s="26" t="s">
        <v>28</v>
      </c>
      <c r="K66" s="11"/>
      <c r="L66" s="107">
        <f t="shared" si="8"/>
        <v>0</v>
      </c>
      <c r="M66" s="107"/>
      <c r="N66" s="107"/>
      <c r="O66" s="107">
        <f t="shared" si="9"/>
        <v>0</v>
      </c>
      <c r="P66" s="107"/>
      <c r="Q66" s="107"/>
      <c r="R66" s="107">
        <f t="shared" si="10"/>
        <v>0</v>
      </c>
      <c r="S66" s="107"/>
      <c r="T66" s="107"/>
      <c r="U66" s="107">
        <f t="shared" si="11"/>
        <v>0</v>
      </c>
      <c r="V66" s="107"/>
      <c r="W66" s="107"/>
      <c r="X66" s="107">
        <f t="shared" si="12"/>
        <v>0</v>
      </c>
      <c r="Y66" s="107"/>
      <c r="Z66" s="107"/>
      <c r="AA66" s="108">
        <f t="shared" si="13"/>
        <v>3238899.9999999995</v>
      </c>
      <c r="AB66" s="7"/>
    </row>
    <row r="67" spans="1:28" ht="15.75" hidden="1" x14ac:dyDescent="0.25">
      <c r="A67" s="24">
        <v>45532</v>
      </c>
      <c r="B67" s="25" t="s">
        <v>1195</v>
      </c>
      <c r="C67" s="41">
        <v>-1200000</v>
      </c>
      <c r="D67" s="25" t="s">
        <v>46</v>
      </c>
      <c r="E67" s="25" t="s">
        <v>343</v>
      </c>
      <c r="F67" s="25">
        <v>1</v>
      </c>
      <c r="G67" s="25" t="s">
        <v>23</v>
      </c>
      <c r="H67" s="25"/>
      <c r="I67" s="11">
        <f t="shared" si="7"/>
        <v>0</v>
      </c>
      <c r="J67" s="31" t="s">
        <v>49</v>
      </c>
      <c r="K67" s="11"/>
      <c r="L67" s="107">
        <f t="shared" si="8"/>
        <v>0</v>
      </c>
      <c r="M67" s="107"/>
      <c r="N67" s="107"/>
      <c r="O67" s="107">
        <f t="shared" si="9"/>
        <v>0</v>
      </c>
      <c r="P67" s="107"/>
      <c r="Q67" s="107"/>
      <c r="R67" s="107">
        <f t="shared" si="10"/>
        <v>0</v>
      </c>
      <c r="S67" s="107"/>
      <c r="T67" s="107"/>
      <c r="U67" s="107">
        <f t="shared" si="11"/>
        <v>0</v>
      </c>
      <c r="V67" s="107"/>
      <c r="W67" s="107"/>
      <c r="X67" s="107">
        <f t="shared" si="12"/>
        <v>0</v>
      </c>
      <c r="Y67" s="107"/>
      <c r="Z67" s="107"/>
      <c r="AA67" s="108">
        <f t="shared" si="13"/>
        <v>-1200000</v>
      </c>
      <c r="AB67" s="7"/>
    </row>
    <row r="68" spans="1:28" ht="15.75" hidden="1" x14ac:dyDescent="0.25">
      <c r="A68" s="24">
        <v>45533</v>
      </c>
      <c r="B68" s="25" t="s">
        <v>107</v>
      </c>
      <c r="C68" s="41">
        <v>1409000</v>
      </c>
      <c r="D68" s="25" t="s">
        <v>46</v>
      </c>
      <c r="E68" s="25" t="s">
        <v>1011</v>
      </c>
      <c r="F68" s="25">
        <v>1000</v>
      </c>
      <c r="G68" s="25" t="s">
        <v>34</v>
      </c>
      <c r="H68" s="25"/>
      <c r="I68" s="11">
        <f t="shared" si="7"/>
        <v>0</v>
      </c>
      <c r="J68" s="31" t="s">
        <v>312</v>
      </c>
      <c r="K68" s="11"/>
      <c r="L68" s="107">
        <f t="shared" si="8"/>
        <v>0</v>
      </c>
      <c r="M68" s="107"/>
      <c r="N68" s="107"/>
      <c r="O68" s="107">
        <f t="shared" si="9"/>
        <v>1409000</v>
      </c>
      <c r="P68" s="107">
        <v>1409000</v>
      </c>
      <c r="Q68" s="107"/>
      <c r="R68" s="107">
        <f t="shared" si="10"/>
        <v>0</v>
      </c>
      <c r="S68" s="107"/>
      <c r="T68" s="107"/>
      <c r="U68" s="107">
        <f t="shared" si="11"/>
        <v>0</v>
      </c>
      <c r="V68" s="107"/>
      <c r="W68" s="107"/>
      <c r="X68" s="107">
        <f t="shared" si="12"/>
        <v>0</v>
      </c>
      <c r="Y68" s="107"/>
      <c r="Z68" s="107"/>
      <c r="AA68" s="108">
        <f t="shared" si="13"/>
        <v>0</v>
      </c>
      <c r="AB68" s="7">
        <v>45600</v>
      </c>
    </row>
    <row r="69" spans="1:28" ht="15.75" hidden="1" x14ac:dyDescent="0.25">
      <c r="A69" s="24">
        <v>45533</v>
      </c>
      <c r="B69" s="25" t="s">
        <v>107</v>
      </c>
      <c r="C69" s="41">
        <v>845000</v>
      </c>
      <c r="D69" s="25" t="s">
        <v>46</v>
      </c>
      <c r="E69" s="25" t="s">
        <v>151</v>
      </c>
      <c r="F69" s="25">
        <v>500</v>
      </c>
      <c r="G69" s="25" t="s">
        <v>34</v>
      </c>
      <c r="H69" s="25"/>
      <c r="I69" s="11">
        <f t="shared" si="7"/>
        <v>0</v>
      </c>
      <c r="J69" s="31" t="s">
        <v>312</v>
      </c>
      <c r="K69" s="11"/>
      <c r="L69" s="107">
        <f t="shared" si="8"/>
        <v>0</v>
      </c>
      <c r="M69" s="107"/>
      <c r="N69" s="107"/>
      <c r="O69" s="107">
        <f t="shared" si="9"/>
        <v>845000</v>
      </c>
      <c r="P69" s="107">
        <v>845000</v>
      </c>
      <c r="Q69" s="107"/>
      <c r="R69" s="107">
        <f t="shared" si="10"/>
        <v>0</v>
      </c>
      <c r="S69" s="107"/>
      <c r="T69" s="107"/>
      <c r="U69" s="107">
        <f t="shared" si="11"/>
        <v>0</v>
      </c>
      <c r="V69" s="107"/>
      <c r="W69" s="107"/>
      <c r="X69" s="107">
        <f t="shared" si="12"/>
        <v>0</v>
      </c>
      <c r="Y69" s="107"/>
      <c r="Z69" s="107"/>
      <c r="AA69" s="108">
        <f t="shared" si="13"/>
        <v>0</v>
      </c>
      <c r="AB69" s="7">
        <v>45600</v>
      </c>
    </row>
    <row r="70" spans="1:28" ht="15.75" hidden="1" x14ac:dyDescent="0.25">
      <c r="A70" s="24">
        <v>45533</v>
      </c>
      <c r="B70" s="25" t="s">
        <v>107</v>
      </c>
      <c r="C70" s="41">
        <v>975200</v>
      </c>
      <c r="D70" s="25" t="s">
        <v>46</v>
      </c>
      <c r="E70" s="25" t="s">
        <v>358</v>
      </c>
      <c r="F70" s="25">
        <v>21.2</v>
      </c>
      <c r="G70" s="25" t="s">
        <v>39</v>
      </c>
      <c r="H70" s="25"/>
      <c r="I70" s="11">
        <f t="shared" si="7"/>
        <v>0</v>
      </c>
      <c r="J70" s="31" t="s">
        <v>312</v>
      </c>
      <c r="K70" s="11"/>
      <c r="L70" s="107">
        <f t="shared" si="8"/>
        <v>0</v>
      </c>
      <c r="M70" s="107"/>
      <c r="N70" s="107"/>
      <c r="O70" s="107">
        <f t="shared" si="9"/>
        <v>975200</v>
      </c>
      <c r="P70" s="107">
        <v>975200</v>
      </c>
      <c r="Q70" s="107"/>
      <c r="R70" s="107">
        <f t="shared" si="10"/>
        <v>0</v>
      </c>
      <c r="S70" s="107"/>
      <c r="T70" s="107"/>
      <c r="U70" s="107">
        <f t="shared" si="11"/>
        <v>0</v>
      </c>
      <c r="V70" s="107"/>
      <c r="W70" s="107"/>
      <c r="X70" s="107">
        <f t="shared" si="12"/>
        <v>0</v>
      </c>
      <c r="Y70" s="107"/>
      <c r="Z70" s="107"/>
      <c r="AA70" s="108">
        <f t="shared" si="13"/>
        <v>0</v>
      </c>
      <c r="AB70" s="7">
        <v>45600</v>
      </c>
    </row>
    <row r="71" spans="1:28" ht="15.75" hidden="1" x14ac:dyDescent="0.25">
      <c r="A71" s="24">
        <v>45533</v>
      </c>
      <c r="B71" s="25" t="s">
        <v>107</v>
      </c>
      <c r="C71" s="41">
        <v>1117800</v>
      </c>
      <c r="D71" s="25" t="s">
        <v>46</v>
      </c>
      <c r="E71" s="25" t="s">
        <v>120</v>
      </c>
      <c r="F71" s="25">
        <v>24.3</v>
      </c>
      <c r="G71" s="25" t="s">
        <v>39</v>
      </c>
      <c r="H71" s="25"/>
      <c r="I71" s="11">
        <f t="shared" si="7"/>
        <v>0</v>
      </c>
      <c r="J71" s="31" t="s">
        <v>312</v>
      </c>
      <c r="K71" s="11"/>
      <c r="L71" s="107">
        <f t="shared" si="8"/>
        <v>0</v>
      </c>
      <c r="M71" s="107"/>
      <c r="N71" s="107"/>
      <c r="O71" s="107">
        <f t="shared" si="9"/>
        <v>1117800</v>
      </c>
      <c r="P71" s="107">
        <v>1117800</v>
      </c>
      <c r="Q71" s="107"/>
      <c r="R71" s="107">
        <f t="shared" si="10"/>
        <v>0</v>
      </c>
      <c r="S71" s="107"/>
      <c r="T71" s="107"/>
      <c r="U71" s="107">
        <f t="shared" si="11"/>
        <v>0</v>
      </c>
      <c r="V71" s="107"/>
      <c r="W71" s="107"/>
      <c r="X71" s="107">
        <f t="shared" si="12"/>
        <v>0</v>
      </c>
      <c r="Y71" s="107"/>
      <c r="Z71" s="107"/>
      <c r="AA71" s="108">
        <f t="shared" si="13"/>
        <v>0</v>
      </c>
      <c r="AB71" s="7">
        <v>45600</v>
      </c>
    </row>
    <row r="72" spans="1:28" ht="15.75" hidden="1" x14ac:dyDescent="0.25">
      <c r="A72" s="24">
        <v>45535</v>
      </c>
      <c r="B72" s="25" t="s">
        <v>110</v>
      </c>
      <c r="C72" s="41">
        <v>1592500</v>
      </c>
      <c r="D72" s="25" t="s">
        <v>46</v>
      </c>
      <c r="E72" s="25" t="s">
        <v>106</v>
      </c>
      <c r="F72" s="25">
        <v>32.5</v>
      </c>
      <c r="G72" s="25" t="s">
        <v>39</v>
      </c>
      <c r="H72" s="25"/>
      <c r="I72" s="11">
        <f t="shared" si="7"/>
        <v>0</v>
      </c>
      <c r="J72" s="26" t="s">
        <v>28</v>
      </c>
      <c r="K72" s="11"/>
      <c r="L72" s="107">
        <f t="shared" si="8"/>
        <v>0</v>
      </c>
      <c r="M72" s="107"/>
      <c r="N72" s="107"/>
      <c r="O72" s="107">
        <f t="shared" si="9"/>
        <v>0</v>
      </c>
      <c r="P72" s="107"/>
      <c r="Q72" s="107"/>
      <c r="R72" s="107">
        <f t="shared" si="10"/>
        <v>0</v>
      </c>
      <c r="S72" s="107"/>
      <c r="T72" s="107"/>
      <c r="U72" s="107">
        <f t="shared" si="11"/>
        <v>0</v>
      </c>
      <c r="V72" s="107"/>
      <c r="W72" s="107"/>
      <c r="X72" s="107">
        <f t="shared" si="12"/>
        <v>0</v>
      </c>
      <c r="Y72" s="107"/>
      <c r="Z72" s="107"/>
      <c r="AA72" s="108">
        <f t="shared" si="13"/>
        <v>1592500</v>
      </c>
      <c r="AB72" s="7"/>
    </row>
    <row r="73" spans="1:28" ht="15.75" hidden="1" x14ac:dyDescent="0.25">
      <c r="A73" s="24">
        <v>45538</v>
      </c>
      <c r="B73" s="25" t="s">
        <v>253</v>
      </c>
      <c r="C73" s="41">
        <v>450000</v>
      </c>
      <c r="D73" s="25" t="s">
        <v>46</v>
      </c>
      <c r="E73" s="25" t="s">
        <v>63</v>
      </c>
      <c r="F73" s="25">
        <v>1</v>
      </c>
      <c r="G73" s="25" t="s">
        <v>48</v>
      </c>
      <c r="H73" s="25"/>
      <c r="I73" s="11">
        <f t="shared" si="7"/>
        <v>0</v>
      </c>
      <c r="J73" s="31" t="s">
        <v>312</v>
      </c>
      <c r="K73" s="11" t="s">
        <v>1835</v>
      </c>
      <c r="L73" s="107">
        <f t="shared" si="8"/>
        <v>0</v>
      </c>
      <c r="M73" s="107"/>
      <c r="N73" s="107"/>
      <c r="O73" s="107">
        <f t="shared" si="9"/>
        <v>450000</v>
      </c>
      <c r="P73" s="107"/>
      <c r="Q73" s="107">
        <v>450000</v>
      </c>
      <c r="R73" s="107">
        <f t="shared" si="10"/>
        <v>0</v>
      </c>
      <c r="S73" s="107"/>
      <c r="T73" s="107"/>
      <c r="U73" s="107">
        <f t="shared" si="11"/>
        <v>0</v>
      </c>
      <c r="V73" s="107"/>
      <c r="W73" s="107"/>
      <c r="X73" s="107">
        <f t="shared" si="12"/>
        <v>0</v>
      </c>
      <c r="Y73" s="107"/>
      <c r="Z73" s="107"/>
      <c r="AA73" s="108">
        <f t="shared" si="13"/>
        <v>0</v>
      </c>
      <c r="AB73" s="7">
        <v>45621</v>
      </c>
    </row>
    <row r="74" spans="1:28" ht="15.75" hidden="1" x14ac:dyDescent="0.25">
      <c r="A74" s="24">
        <v>45538</v>
      </c>
      <c r="B74" s="25" t="s">
        <v>253</v>
      </c>
      <c r="C74" s="41">
        <v>450000</v>
      </c>
      <c r="D74" s="25" t="s">
        <v>46</v>
      </c>
      <c r="E74" s="25" t="s">
        <v>498</v>
      </c>
      <c r="F74" s="25">
        <v>1</v>
      </c>
      <c r="G74" s="25" t="s">
        <v>48</v>
      </c>
      <c r="H74" s="25"/>
      <c r="I74" s="11">
        <f t="shared" si="7"/>
        <v>0</v>
      </c>
      <c r="J74" s="31" t="s">
        <v>312</v>
      </c>
      <c r="K74" s="11" t="s">
        <v>1835</v>
      </c>
      <c r="L74" s="107">
        <f t="shared" si="8"/>
        <v>0</v>
      </c>
      <c r="M74" s="107"/>
      <c r="N74" s="107"/>
      <c r="O74" s="107">
        <f t="shared" si="9"/>
        <v>450000</v>
      </c>
      <c r="P74" s="107"/>
      <c r="Q74" s="107">
        <v>450000</v>
      </c>
      <c r="R74" s="107">
        <f t="shared" si="10"/>
        <v>0</v>
      </c>
      <c r="S74" s="107"/>
      <c r="T74" s="107"/>
      <c r="U74" s="107">
        <f t="shared" si="11"/>
        <v>0</v>
      </c>
      <c r="V74" s="107"/>
      <c r="W74" s="107"/>
      <c r="X74" s="107">
        <f t="shared" si="12"/>
        <v>0</v>
      </c>
      <c r="Y74" s="107"/>
      <c r="Z74" s="107"/>
      <c r="AA74" s="108">
        <f t="shared" si="13"/>
        <v>0</v>
      </c>
      <c r="AB74" s="7">
        <v>45621</v>
      </c>
    </row>
    <row r="75" spans="1:28" ht="15.75" hidden="1" x14ac:dyDescent="0.25">
      <c r="A75" s="24">
        <v>45538</v>
      </c>
      <c r="B75" s="25" t="s">
        <v>110</v>
      </c>
      <c r="C75" s="41">
        <v>1485000</v>
      </c>
      <c r="D75" s="25" t="s">
        <v>46</v>
      </c>
      <c r="E75" s="25" t="s">
        <v>163</v>
      </c>
      <c r="F75" s="25">
        <v>11</v>
      </c>
      <c r="G75" s="25" t="s">
        <v>39</v>
      </c>
      <c r="H75" s="25"/>
      <c r="I75" s="11">
        <f t="shared" si="7"/>
        <v>0</v>
      </c>
      <c r="J75" s="26" t="s">
        <v>28</v>
      </c>
      <c r="K75" s="11" t="s">
        <v>1849</v>
      </c>
      <c r="L75" s="107">
        <f t="shared" si="8"/>
        <v>0</v>
      </c>
      <c r="M75" s="107"/>
      <c r="N75" s="107"/>
      <c r="O75" s="107">
        <f t="shared" si="9"/>
        <v>0</v>
      </c>
      <c r="P75" s="107"/>
      <c r="Q75" s="107"/>
      <c r="R75" s="107">
        <f t="shared" si="10"/>
        <v>0</v>
      </c>
      <c r="S75" s="107"/>
      <c r="T75" s="107"/>
      <c r="U75" s="107">
        <f t="shared" si="11"/>
        <v>0</v>
      </c>
      <c r="V75" s="107"/>
      <c r="W75" s="107"/>
      <c r="X75" s="107">
        <f t="shared" si="12"/>
        <v>0</v>
      </c>
      <c r="Y75" s="107"/>
      <c r="Z75" s="107"/>
      <c r="AA75" s="108">
        <f t="shared" si="13"/>
        <v>1485000</v>
      </c>
      <c r="AB75" s="7"/>
    </row>
    <row r="76" spans="1:28" ht="15.75" hidden="1" x14ac:dyDescent="0.25">
      <c r="A76" s="24">
        <v>45538</v>
      </c>
      <c r="B76" s="25" t="s">
        <v>110</v>
      </c>
      <c r="C76" s="41">
        <v>450000</v>
      </c>
      <c r="D76" s="25" t="s">
        <v>46</v>
      </c>
      <c r="E76" s="25" t="s">
        <v>498</v>
      </c>
      <c r="F76" s="25">
        <v>1</v>
      </c>
      <c r="G76" s="25" t="s">
        <v>48</v>
      </c>
      <c r="H76" s="25"/>
      <c r="I76" s="11">
        <f t="shared" si="7"/>
        <v>0</v>
      </c>
      <c r="J76" s="26" t="s">
        <v>28</v>
      </c>
      <c r="K76" s="11"/>
      <c r="L76" s="107">
        <f t="shared" si="8"/>
        <v>0</v>
      </c>
      <c r="M76" s="107"/>
      <c r="N76" s="107"/>
      <c r="O76" s="107">
        <f t="shared" si="9"/>
        <v>0</v>
      </c>
      <c r="P76" s="107"/>
      <c r="Q76" s="107"/>
      <c r="R76" s="107">
        <f t="shared" si="10"/>
        <v>0</v>
      </c>
      <c r="S76" s="107"/>
      <c r="T76" s="107"/>
      <c r="U76" s="107">
        <f t="shared" si="11"/>
        <v>0</v>
      </c>
      <c r="V76" s="107"/>
      <c r="W76" s="107"/>
      <c r="X76" s="107">
        <f t="shared" si="12"/>
        <v>0</v>
      </c>
      <c r="Y76" s="107"/>
      <c r="Z76" s="107"/>
      <c r="AA76" s="108">
        <f t="shared" si="13"/>
        <v>450000</v>
      </c>
      <c r="AB76" s="7"/>
    </row>
    <row r="77" spans="1:28" ht="15.75" hidden="1" x14ac:dyDescent="0.25">
      <c r="A77" s="24">
        <v>45538</v>
      </c>
      <c r="B77" s="25" t="s">
        <v>110</v>
      </c>
      <c r="C77" s="41">
        <v>1597400</v>
      </c>
      <c r="D77" s="25" t="s">
        <v>46</v>
      </c>
      <c r="E77" s="25" t="s">
        <v>106</v>
      </c>
      <c r="F77" s="25">
        <v>32.6</v>
      </c>
      <c r="G77" s="25" t="s">
        <v>39</v>
      </c>
      <c r="H77" s="25"/>
      <c r="I77" s="11">
        <f t="shared" si="7"/>
        <v>0</v>
      </c>
      <c r="J77" s="26" t="s">
        <v>28</v>
      </c>
      <c r="K77" s="11"/>
      <c r="L77" s="107">
        <f t="shared" si="8"/>
        <v>0</v>
      </c>
      <c r="M77" s="107"/>
      <c r="N77" s="107"/>
      <c r="O77" s="107">
        <f t="shared" si="9"/>
        <v>0</v>
      </c>
      <c r="P77" s="107"/>
      <c r="Q77" s="107"/>
      <c r="R77" s="107">
        <f t="shared" si="10"/>
        <v>0</v>
      </c>
      <c r="S77" s="107"/>
      <c r="T77" s="107"/>
      <c r="U77" s="107">
        <f t="shared" si="11"/>
        <v>0</v>
      </c>
      <c r="V77" s="107"/>
      <c r="W77" s="107"/>
      <c r="X77" s="107">
        <f t="shared" si="12"/>
        <v>0</v>
      </c>
      <c r="Y77" s="107"/>
      <c r="Z77" s="107"/>
      <c r="AA77" s="108">
        <f t="shared" si="13"/>
        <v>1597400</v>
      </c>
      <c r="AB77" s="7"/>
    </row>
    <row r="78" spans="1:28" ht="15.75" hidden="1" x14ac:dyDescent="0.25">
      <c r="A78" s="24">
        <v>45539</v>
      </c>
      <c r="B78" s="25" t="s">
        <v>107</v>
      </c>
      <c r="C78" s="41">
        <v>2400000</v>
      </c>
      <c r="D78" s="25" t="s">
        <v>46</v>
      </c>
      <c r="E78" s="25" t="s">
        <v>259</v>
      </c>
      <c r="F78" s="25">
        <v>3000</v>
      </c>
      <c r="G78" s="25" t="s">
        <v>34</v>
      </c>
      <c r="H78" s="25"/>
      <c r="I78" s="11">
        <f t="shared" si="7"/>
        <v>0</v>
      </c>
      <c r="J78" s="31" t="s">
        <v>312</v>
      </c>
      <c r="K78" s="11"/>
      <c r="L78" s="107">
        <f t="shared" si="8"/>
        <v>0</v>
      </c>
      <c r="M78" s="107"/>
      <c r="N78" s="107"/>
      <c r="O78" s="107">
        <f t="shared" si="9"/>
        <v>2400000</v>
      </c>
      <c r="P78" s="107">
        <v>2400000</v>
      </c>
      <c r="Q78" s="107"/>
      <c r="R78" s="107">
        <f t="shared" si="10"/>
        <v>0</v>
      </c>
      <c r="S78" s="107"/>
      <c r="T78" s="107"/>
      <c r="U78" s="107">
        <f t="shared" si="11"/>
        <v>0</v>
      </c>
      <c r="V78" s="107"/>
      <c r="W78" s="107"/>
      <c r="X78" s="107">
        <f t="shared" si="12"/>
        <v>0</v>
      </c>
      <c r="Y78" s="107"/>
      <c r="Z78" s="107"/>
      <c r="AA78" s="108">
        <f t="shared" si="13"/>
        <v>0</v>
      </c>
      <c r="AB78" s="7">
        <v>45600</v>
      </c>
    </row>
    <row r="79" spans="1:28" ht="15.75" hidden="1" x14ac:dyDescent="0.25">
      <c r="A79" s="24">
        <v>45539</v>
      </c>
      <c r="B79" s="25" t="s">
        <v>107</v>
      </c>
      <c r="C79" s="41">
        <v>1900000</v>
      </c>
      <c r="D79" s="25" t="s">
        <v>46</v>
      </c>
      <c r="E79" s="25" t="s">
        <v>108</v>
      </c>
      <c r="F79" s="25">
        <v>1000</v>
      </c>
      <c r="G79" s="25" t="s">
        <v>34</v>
      </c>
      <c r="H79" s="25"/>
      <c r="I79" s="11">
        <f t="shared" si="7"/>
        <v>0</v>
      </c>
      <c r="J79" s="31" t="s">
        <v>312</v>
      </c>
      <c r="K79" s="11"/>
      <c r="L79" s="107">
        <f t="shared" si="8"/>
        <v>0</v>
      </c>
      <c r="M79" s="107"/>
      <c r="N79" s="107"/>
      <c r="O79" s="107">
        <f t="shared" si="9"/>
        <v>1900000</v>
      </c>
      <c r="P79" s="107">
        <v>1900000</v>
      </c>
      <c r="Q79" s="107"/>
      <c r="R79" s="107">
        <f t="shared" si="10"/>
        <v>0</v>
      </c>
      <c r="S79" s="107"/>
      <c r="T79" s="107"/>
      <c r="U79" s="107">
        <f t="shared" si="11"/>
        <v>0</v>
      </c>
      <c r="V79" s="107"/>
      <c r="W79" s="107"/>
      <c r="X79" s="107">
        <f t="shared" si="12"/>
        <v>0</v>
      </c>
      <c r="Y79" s="107"/>
      <c r="Z79" s="107"/>
      <c r="AA79" s="108">
        <f t="shared" si="13"/>
        <v>0</v>
      </c>
      <c r="AB79" s="7">
        <v>45600</v>
      </c>
    </row>
    <row r="80" spans="1:28" ht="15.75" hidden="1" x14ac:dyDescent="0.25">
      <c r="A80" s="24">
        <v>45542</v>
      </c>
      <c r="B80" s="25" t="s">
        <v>195</v>
      </c>
      <c r="C80" s="41">
        <v>1381000</v>
      </c>
      <c r="D80" s="25" t="s">
        <v>46</v>
      </c>
      <c r="E80" s="25" t="s">
        <v>197</v>
      </c>
      <c r="F80" s="25">
        <v>46</v>
      </c>
      <c r="G80" s="25" t="s">
        <v>39</v>
      </c>
      <c r="H80" s="25"/>
      <c r="I80" s="11">
        <f t="shared" si="7"/>
        <v>0</v>
      </c>
      <c r="J80" s="26" t="s">
        <v>78</v>
      </c>
      <c r="K80" s="11"/>
      <c r="L80" s="107">
        <f t="shared" si="8"/>
        <v>0</v>
      </c>
      <c r="M80" s="107"/>
      <c r="N80" s="107"/>
      <c r="O80" s="107">
        <f t="shared" si="9"/>
        <v>0</v>
      </c>
      <c r="P80" s="107"/>
      <c r="Q80" s="107"/>
      <c r="R80" s="107">
        <f t="shared" si="10"/>
        <v>0</v>
      </c>
      <c r="S80" s="107"/>
      <c r="T80" s="107"/>
      <c r="U80" s="107">
        <f t="shared" si="11"/>
        <v>0</v>
      </c>
      <c r="V80" s="107"/>
      <c r="W80" s="107"/>
      <c r="X80" s="107">
        <f t="shared" si="12"/>
        <v>0</v>
      </c>
      <c r="Y80" s="107"/>
      <c r="Z80" s="107"/>
      <c r="AA80" s="108">
        <f t="shared" si="13"/>
        <v>1381000</v>
      </c>
      <c r="AB80" s="7"/>
    </row>
    <row r="81" spans="1:28" ht="15.75" hidden="1" x14ac:dyDescent="0.25">
      <c r="A81" s="24">
        <v>45542</v>
      </c>
      <c r="B81" s="25" t="s">
        <v>187</v>
      </c>
      <c r="C81" s="41">
        <v>40000000</v>
      </c>
      <c r="D81" s="25" t="s">
        <v>46</v>
      </c>
      <c r="E81" s="25" t="s">
        <v>108</v>
      </c>
      <c r="F81" s="25">
        <v>20000</v>
      </c>
      <c r="G81" s="25" t="s">
        <v>34</v>
      </c>
      <c r="H81" s="25"/>
      <c r="I81" s="11">
        <f t="shared" si="7"/>
        <v>0</v>
      </c>
      <c r="J81" s="38" t="s">
        <v>24</v>
      </c>
      <c r="K81" s="11"/>
      <c r="L81" s="107">
        <f t="shared" si="8"/>
        <v>22000000</v>
      </c>
      <c r="M81" s="107">
        <v>10720000</v>
      </c>
      <c r="N81" s="107">
        <f>1280000+10000000</f>
        <v>11280000</v>
      </c>
      <c r="O81" s="107">
        <f t="shared" si="9"/>
        <v>0</v>
      </c>
      <c r="P81" s="107"/>
      <c r="Q81" s="107"/>
      <c r="R81" s="107">
        <f t="shared" si="10"/>
        <v>0</v>
      </c>
      <c r="S81" s="107"/>
      <c r="T81" s="107"/>
      <c r="U81" s="107">
        <f t="shared" si="11"/>
        <v>0</v>
      </c>
      <c r="V81" s="107"/>
      <c r="W81" s="107"/>
      <c r="X81" s="107">
        <f t="shared" si="12"/>
        <v>0</v>
      </c>
      <c r="Y81" s="107"/>
      <c r="Z81" s="107"/>
      <c r="AA81" s="108">
        <f t="shared" si="13"/>
        <v>18000000</v>
      </c>
      <c r="AB81" s="7">
        <v>45615</v>
      </c>
    </row>
    <row r="82" spans="1:28" ht="15.75" hidden="1" x14ac:dyDescent="0.25">
      <c r="A82" s="24">
        <v>45542</v>
      </c>
      <c r="B82" s="25" t="s">
        <v>110</v>
      </c>
      <c r="C82" s="41">
        <v>1646600</v>
      </c>
      <c r="D82" s="25" t="s">
        <v>46</v>
      </c>
      <c r="E82" s="25" t="s">
        <v>106</v>
      </c>
      <c r="F82" s="25">
        <v>33.6</v>
      </c>
      <c r="G82" s="25" t="s">
        <v>39</v>
      </c>
      <c r="H82" s="25"/>
      <c r="I82" s="11">
        <f t="shared" si="7"/>
        <v>0</v>
      </c>
      <c r="J82" s="26" t="s">
        <v>28</v>
      </c>
      <c r="K82" s="11"/>
      <c r="L82" s="107">
        <f t="shared" si="8"/>
        <v>0</v>
      </c>
      <c r="M82" s="107"/>
      <c r="N82" s="107"/>
      <c r="O82" s="107">
        <f t="shared" si="9"/>
        <v>0</v>
      </c>
      <c r="P82" s="107"/>
      <c r="Q82" s="107"/>
      <c r="R82" s="107">
        <f t="shared" si="10"/>
        <v>0</v>
      </c>
      <c r="S82" s="107"/>
      <c r="T82" s="107"/>
      <c r="U82" s="107">
        <f t="shared" si="11"/>
        <v>0</v>
      </c>
      <c r="V82" s="107"/>
      <c r="W82" s="107"/>
      <c r="X82" s="107">
        <f t="shared" si="12"/>
        <v>0</v>
      </c>
      <c r="Y82" s="107"/>
      <c r="Z82" s="107"/>
      <c r="AA82" s="108">
        <f t="shared" si="13"/>
        <v>1646600</v>
      </c>
      <c r="AB82" s="7"/>
    </row>
    <row r="83" spans="1:28" ht="15.75" hidden="1" x14ac:dyDescent="0.25">
      <c r="A83" s="24">
        <v>45544</v>
      </c>
      <c r="B83" s="25" t="s">
        <v>253</v>
      </c>
      <c r="C83" s="41">
        <v>780000</v>
      </c>
      <c r="D83" s="25" t="s">
        <v>46</v>
      </c>
      <c r="E83" s="25" t="s">
        <v>129</v>
      </c>
      <c r="F83" s="25">
        <v>12</v>
      </c>
      <c r="G83" s="25" t="s">
        <v>77</v>
      </c>
      <c r="H83" s="25"/>
      <c r="I83" s="11">
        <f t="shared" si="7"/>
        <v>0</v>
      </c>
      <c r="J83" s="31" t="s">
        <v>312</v>
      </c>
      <c r="K83" s="11" t="s">
        <v>1865</v>
      </c>
      <c r="L83" s="107">
        <f t="shared" si="8"/>
        <v>0</v>
      </c>
      <c r="M83" s="107"/>
      <c r="N83" s="107"/>
      <c r="O83" s="107">
        <f t="shared" si="9"/>
        <v>780000</v>
      </c>
      <c r="P83" s="107">
        <v>780000</v>
      </c>
      <c r="Q83" s="107"/>
      <c r="R83" s="107">
        <f t="shared" si="10"/>
        <v>0</v>
      </c>
      <c r="S83" s="107"/>
      <c r="T83" s="107"/>
      <c r="U83" s="107">
        <f t="shared" si="11"/>
        <v>0</v>
      </c>
      <c r="V83" s="107"/>
      <c r="W83" s="107"/>
      <c r="X83" s="107">
        <f t="shared" si="12"/>
        <v>0</v>
      </c>
      <c r="Y83" s="107"/>
      <c r="Z83" s="107"/>
      <c r="AA83" s="108">
        <f t="shared" si="13"/>
        <v>0</v>
      </c>
      <c r="AB83" s="7">
        <v>45597</v>
      </c>
    </row>
    <row r="84" spans="1:28" ht="15.75" hidden="1" x14ac:dyDescent="0.25">
      <c r="A84" s="24">
        <v>45544</v>
      </c>
      <c r="B84" s="25" t="s">
        <v>107</v>
      </c>
      <c r="C84" s="41">
        <v>1122400</v>
      </c>
      <c r="D84" s="25" t="s">
        <v>46</v>
      </c>
      <c r="E84" s="25" t="s">
        <v>120</v>
      </c>
      <c r="F84" s="25">
        <v>24.4</v>
      </c>
      <c r="G84" s="25" t="s">
        <v>39</v>
      </c>
      <c r="H84" s="25"/>
      <c r="I84" s="11">
        <f t="shared" si="7"/>
        <v>0</v>
      </c>
      <c r="J84" s="31" t="s">
        <v>312</v>
      </c>
      <c r="K84" s="11"/>
      <c r="L84" s="107">
        <f t="shared" si="8"/>
        <v>0</v>
      </c>
      <c r="M84" s="107"/>
      <c r="N84" s="107"/>
      <c r="O84" s="107">
        <f t="shared" si="9"/>
        <v>1122400</v>
      </c>
      <c r="P84" s="107">
        <v>1122400</v>
      </c>
      <c r="Q84" s="107"/>
      <c r="R84" s="107">
        <f t="shared" si="10"/>
        <v>0</v>
      </c>
      <c r="S84" s="107"/>
      <c r="T84" s="107"/>
      <c r="U84" s="107">
        <f t="shared" si="11"/>
        <v>0</v>
      </c>
      <c r="V84" s="107"/>
      <c r="W84" s="107"/>
      <c r="X84" s="107">
        <f t="shared" si="12"/>
        <v>0</v>
      </c>
      <c r="Y84" s="107"/>
      <c r="Z84" s="107"/>
      <c r="AA84" s="108">
        <f t="shared" si="13"/>
        <v>0</v>
      </c>
      <c r="AB84" s="7">
        <v>45600</v>
      </c>
    </row>
    <row r="85" spans="1:28" ht="15.75" hidden="1" x14ac:dyDescent="0.25">
      <c r="A85" s="24">
        <v>45544</v>
      </c>
      <c r="B85" s="25" t="s">
        <v>107</v>
      </c>
      <c r="C85" s="41">
        <v>3615599.9999999995</v>
      </c>
      <c r="D85" s="25" t="s">
        <v>46</v>
      </c>
      <c r="E85" s="25" t="s">
        <v>137</v>
      </c>
      <c r="F85" s="25">
        <v>78.599999999999994</v>
      </c>
      <c r="G85" s="25" t="s">
        <v>39</v>
      </c>
      <c r="H85" s="25"/>
      <c r="I85" s="11">
        <f t="shared" si="7"/>
        <v>0</v>
      </c>
      <c r="J85" s="31" t="s">
        <v>312</v>
      </c>
      <c r="K85" s="11"/>
      <c r="L85" s="107">
        <f t="shared" si="8"/>
        <v>0</v>
      </c>
      <c r="M85" s="107"/>
      <c r="N85" s="107"/>
      <c r="O85" s="107">
        <f t="shared" si="9"/>
        <v>3615600</v>
      </c>
      <c r="P85" s="107">
        <v>3615600</v>
      </c>
      <c r="Q85" s="107"/>
      <c r="R85" s="107">
        <f t="shared" si="10"/>
        <v>0</v>
      </c>
      <c r="S85" s="107"/>
      <c r="T85" s="107"/>
      <c r="U85" s="107">
        <f t="shared" si="11"/>
        <v>0</v>
      </c>
      <c r="V85" s="107"/>
      <c r="W85" s="107"/>
      <c r="X85" s="107">
        <f t="shared" si="12"/>
        <v>0</v>
      </c>
      <c r="Y85" s="107"/>
      <c r="Z85" s="107"/>
      <c r="AA85" s="108">
        <f t="shared" si="13"/>
        <v>-4.6566128730773926E-10</v>
      </c>
      <c r="AB85" s="7">
        <v>45600</v>
      </c>
    </row>
    <row r="86" spans="1:28" ht="15.75" hidden="1" x14ac:dyDescent="0.25">
      <c r="A86" s="24">
        <v>45545</v>
      </c>
      <c r="B86" s="50" t="s">
        <v>354</v>
      </c>
      <c r="C86" s="41">
        <v>4400000</v>
      </c>
      <c r="D86" s="25" t="s">
        <v>46</v>
      </c>
      <c r="E86" s="25" t="s">
        <v>108</v>
      </c>
      <c r="F86" s="25">
        <v>2200</v>
      </c>
      <c r="G86" s="25" t="s">
        <v>34</v>
      </c>
      <c r="H86" s="25"/>
      <c r="I86" s="11">
        <f t="shared" si="7"/>
        <v>0</v>
      </c>
      <c r="J86" s="31" t="s">
        <v>312</v>
      </c>
      <c r="K86" s="11" t="s">
        <v>1880</v>
      </c>
      <c r="L86" s="107">
        <f t="shared" si="8"/>
        <v>0</v>
      </c>
      <c r="M86" s="107"/>
      <c r="N86" s="107"/>
      <c r="O86" s="107">
        <f t="shared" si="9"/>
        <v>4400000</v>
      </c>
      <c r="P86" s="107">
        <v>4400000</v>
      </c>
      <c r="Q86" s="107"/>
      <c r="R86" s="107">
        <f t="shared" si="10"/>
        <v>0</v>
      </c>
      <c r="S86" s="107"/>
      <c r="T86" s="107"/>
      <c r="U86" s="107">
        <f t="shared" si="11"/>
        <v>0</v>
      </c>
      <c r="V86" s="107"/>
      <c r="W86" s="107"/>
      <c r="X86" s="107">
        <f t="shared" si="12"/>
        <v>0</v>
      </c>
      <c r="Y86" s="107"/>
      <c r="Z86" s="107"/>
      <c r="AA86" s="108">
        <f t="shared" si="13"/>
        <v>0</v>
      </c>
      <c r="AB86" s="7">
        <v>45609</v>
      </c>
    </row>
    <row r="87" spans="1:28" ht="15.75" hidden="1" x14ac:dyDescent="0.25">
      <c r="A87" s="24">
        <v>45545</v>
      </c>
      <c r="B87" s="76" t="s">
        <v>1877</v>
      </c>
      <c r="C87" s="41">
        <v>140000</v>
      </c>
      <c r="D87" s="25" t="s">
        <v>52</v>
      </c>
      <c r="E87" s="25" t="s">
        <v>1259</v>
      </c>
      <c r="F87" s="25">
        <v>2000</v>
      </c>
      <c r="G87" s="25" t="s">
        <v>34</v>
      </c>
      <c r="H87" s="25"/>
      <c r="I87" s="11">
        <f t="shared" si="7"/>
        <v>0</v>
      </c>
      <c r="J87" s="31" t="s">
        <v>324</v>
      </c>
      <c r="K87" s="11"/>
      <c r="L87" s="107">
        <f t="shared" si="8"/>
        <v>0</v>
      </c>
      <c r="M87" s="107"/>
      <c r="N87" s="107"/>
      <c r="O87" s="107">
        <f t="shared" si="9"/>
        <v>0</v>
      </c>
      <c r="P87" s="107"/>
      <c r="Q87" s="107"/>
      <c r="R87" s="107">
        <f t="shared" si="10"/>
        <v>0</v>
      </c>
      <c r="S87" s="107"/>
      <c r="T87" s="107"/>
      <c r="U87" s="107">
        <f t="shared" si="11"/>
        <v>140000</v>
      </c>
      <c r="V87" s="107">
        <v>140000</v>
      </c>
      <c r="W87" s="107"/>
      <c r="X87" s="107">
        <f t="shared" si="12"/>
        <v>0</v>
      </c>
      <c r="Y87" s="107"/>
      <c r="Z87" s="107"/>
      <c r="AA87" s="108">
        <f t="shared" si="13"/>
        <v>0</v>
      </c>
      <c r="AB87" s="7">
        <v>45623</v>
      </c>
    </row>
    <row r="88" spans="1:28" ht="15.75" hidden="1" x14ac:dyDescent="0.25">
      <c r="A88" s="24">
        <v>45547</v>
      </c>
      <c r="B88" s="25" t="s">
        <v>548</v>
      </c>
      <c r="C88" s="41">
        <v>1178000</v>
      </c>
      <c r="D88" s="25" t="s">
        <v>46</v>
      </c>
      <c r="E88" s="25" t="s">
        <v>151</v>
      </c>
      <c r="F88" s="25">
        <v>4000</v>
      </c>
      <c r="G88" s="25" t="s">
        <v>34</v>
      </c>
      <c r="H88" s="25"/>
      <c r="I88" s="11">
        <f t="shared" si="7"/>
        <v>0</v>
      </c>
      <c r="J88" s="31" t="s">
        <v>324</v>
      </c>
      <c r="K88" s="11"/>
      <c r="L88" s="107">
        <f t="shared" si="8"/>
        <v>1178000</v>
      </c>
      <c r="M88" s="107">
        <v>1178000</v>
      </c>
      <c r="N88" s="107"/>
      <c r="O88" s="107">
        <f t="shared" si="9"/>
        <v>0</v>
      </c>
      <c r="P88" s="107"/>
      <c r="Q88" s="107"/>
      <c r="R88" s="107">
        <f t="shared" si="10"/>
        <v>0</v>
      </c>
      <c r="S88" s="107"/>
      <c r="T88" s="107"/>
      <c r="U88" s="107">
        <f t="shared" si="11"/>
        <v>0</v>
      </c>
      <c r="V88" s="107"/>
      <c r="W88" s="107"/>
      <c r="X88" s="107">
        <f t="shared" si="12"/>
        <v>0</v>
      </c>
      <c r="Y88" s="107"/>
      <c r="Z88" s="107"/>
      <c r="AA88" s="108">
        <f t="shared" si="13"/>
        <v>0</v>
      </c>
      <c r="AB88" s="7">
        <v>45614</v>
      </c>
    </row>
    <row r="89" spans="1:28" ht="15.75" hidden="1" x14ac:dyDescent="0.25">
      <c r="A89" s="24">
        <v>45547</v>
      </c>
      <c r="B89" s="25" t="s">
        <v>253</v>
      </c>
      <c r="C89" s="41">
        <v>400000</v>
      </c>
      <c r="D89" s="25" t="s">
        <v>52</v>
      </c>
      <c r="E89" s="25" t="s">
        <v>727</v>
      </c>
      <c r="F89" s="25">
        <v>10</v>
      </c>
      <c r="G89" s="25" t="s">
        <v>27</v>
      </c>
      <c r="H89" s="25"/>
      <c r="I89" s="11">
        <f t="shared" si="7"/>
        <v>0</v>
      </c>
      <c r="J89" s="31" t="s">
        <v>312</v>
      </c>
      <c r="K89" s="11" t="s">
        <v>1897</v>
      </c>
      <c r="L89" s="107">
        <f t="shared" si="8"/>
        <v>0</v>
      </c>
      <c r="M89" s="107"/>
      <c r="N89" s="107"/>
      <c r="O89" s="107">
        <f t="shared" si="9"/>
        <v>400000</v>
      </c>
      <c r="P89" s="107"/>
      <c r="Q89" s="107">
        <v>400000</v>
      </c>
      <c r="R89" s="107">
        <f t="shared" si="10"/>
        <v>0</v>
      </c>
      <c r="S89" s="107"/>
      <c r="T89" s="107"/>
      <c r="U89" s="107">
        <f t="shared" si="11"/>
        <v>0</v>
      </c>
      <c r="V89" s="107"/>
      <c r="W89" s="107"/>
      <c r="X89" s="107">
        <f t="shared" si="12"/>
        <v>0</v>
      </c>
      <c r="Y89" s="107"/>
      <c r="Z89" s="107"/>
      <c r="AA89" s="108">
        <f t="shared" si="13"/>
        <v>0</v>
      </c>
      <c r="AB89" s="7">
        <v>45621</v>
      </c>
    </row>
    <row r="90" spans="1:28" ht="15.75" hidden="1" x14ac:dyDescent="0.25">
      <c r="A90" s="24">
        <v>45547</v>
      </c>
      <c r="B90" s="25" t="s">
        <v>253</v>
      </c>
      <c r="C90" s="41">
        <v>1150000</v>
      </c>
      <c r="D90" s="25" t="s">
        <v>52</v>
      </c>
      <c r="E90" s="25" t="s">
        <v>448</v>
      </c>
      <c r="F90" s="25">
        <v>10</v>
      </c>
      <c r="G90" s="25" t="s">
        <v>27</v>
      </c>
      <c r="H90" s="25"/>
      <c r="I90" s="11">
        <f t="shared" si="7"/>
        <v>0</v>
      </c>
      <c r="J90" s="31" t="s">
        <v>312</v>
      </c>
      <c r="K90" s="11" t="s">
        <v>1897</v>
      </c>
      <c r="L90" s="107">
        <f t="shared" si="8"/>
        <v>0</v>
      </c>
      <c r="M90" s="107"/>
      <c r="N90" s="107"/>
      <c r="O90" s="107">
        <f t="shared" si="9"/>
        <v>1150000</v>
      </c>
      <c r="P90" s="107"/>
      <c r="Q90" s="107">
        <v>1150000</v>
      </c>
      <c r="R90" s="107">
        <f t="shared" si="10"/>
        <v>0</v>
      </c>
      <c r="S90" s="107"/>
      <c r="T90" s="107"/>
      <c r="U90" s="107">
        <f t="shared" si="11"/>
        <v>0</v>
      </c>
      <c r="V90" s="107"/>
      <c r="W90" s="107"/>
      <c r="X90" s="107">
        <f t="shared" si="12"/>
        <v>0</v>
      </c>
      <c r="Y90" s="107"/>
      <c r="Z90" s="107"/>
      <c r="AA90" s="108">
        <f t="shared" si="13"/>
        <v>0</v>
      </c>
      <c r="AB90" s="7">
        <v>45621</v>
      </c>
    </row>
    <row r="91" spans="1:28" ht="15.75" hidden="1" x14ac:dyDescent="0.25">
      <c r="A91" s="24">
        <v>45547</v>
      </c>
      <c r="B91" s="25" t="s">
        <v>253</v>
      </c>
      <c r="C91" s="41">
        <v>2000000</v>
      </c>
      <c r="D91" s="25" t="s">
        <v>52</v>
      </c>
      <c r="E91" s="25" t="s">
        <v>150</v>
      </c>
      <c r="F91" s="25">
        <v>40</v>
      </c>
      <c r="G91" s="25" t="s">
        <v>77</v>
      </c>
      <c r="H91" s="25"/>
      <c r="I91" s="11">
        <f t="shared" si="7"/>
        <v>0</v>
      </c>
      <c r="J91" s="31" t="s">
        <v>312</v>
      </c>
      <c r="K91" s="11" t="s">
        <v>1897</v>
      </c>
      <c r="L91" s="107">
        <f t="shared" si="8"/>
        <v>0</v>
      </c>
      <c r="M91" s="107"/>
      <c r="N91" s="107"/>
      <c r="O91" s="107">
        <f t="shared" si="9"/>
        <v>2000000</v>
      </c>
      <c r="P91" s="107"/>
      <c r="Q91" s="107">
        <f>250000+1750000</f>
        <v>2000000</v>
      </c>
      <c r="R91" s="107">
        <f t="shared" si="10"/>
        <v>0</v>
      </c>
      <c r="S91" s="107"/>
      <c r="T91" s="107"/>
      <c r="U91" s="107">
        <f t="shared" si="11"/>
        <v>0</v>
      </c>
      <c r="V91" s="107"/>
      <c r="W91" s="107"/>
      <c r="X91" s="107">
        <f t="shared" si="12"/>
        <v>0</v>
      </c>
      <c r="Y91" s="107"/>
      <c r="Z91" s="107"/>
      <c r="AA91" s="108">
        <f t="shared" si="13"/>
        <v>0</v>
      </c>
      <c r="AB91" s="7">
        <v>45622</v>
      </c>
    </row>
    <row r="92" spans="1:28" ht="15.75" hidden="1" x14ac:dyDescent="0.25">
      <c r="A92" s="24">
        <v>45548</v>
      </c>
      <c r="B92" s="25" t="s">
        <v>37</v>
      </c>
      <c r="C92" s="41">
        <v>3125000</v>
      </c>
      <c r="D92" s="25" t="s">
        <v>46</v>
      </c>
      <c r="E92" s="25" t="s">
        <v>128</v>
      </c>
      <c r="F92" s="25">
        <v>25</v>
      </c>
      <c r="G92" s="25" t="s">
        <v>39</v>
      </c>
      <c r="H92" s="25"/>
      <c r="I92" s="11">
        <f t="shared" si="7"/>
        <v>0</v>
      </c>
      <c r="J92" s="26" t="s">
        <v>28</v>
      </c>
      <c r="K92" s="11"/>
      <c r="L92" s="107">
        <f t="shared" si="8"/>
        <v>0</v>
      </c>
      <c r="M92" s="107"/>
      <c r="N92" s="107"/>
      <c r="O92" s="107">
        <f t="shared" si="9"/>
        <v>0</v>
      </c>
      <c r="P92" s="107"/>
      <c r="Q92" s="107"/>
      <c r="R92" s="107">
        <f t="shared" si="10"/>
        <v>0</v>
      </c>
      <c r="S92" s="107"/>
      <c r="T92" s="107"/>
      <c r="U92" s="107">
        <f t="shared" si="11"/>
        <v>0</v>
      </c>
      <c r="V92" s="107"/>
      <c r="W92" s="107"/>
      <c r="X92" s="107">
        <f t="shared" si="12"/>
        <v>0</v>
      </c>
      <c r="Y92" s="107"/>
      <c r="Z92" s="107"/>
      <c r="AA92" s="108">
        <f t="shared" si="13"/>
        <v>3125000</v>
      </c>
      <c r="AB92" s="7"/>
    </row>
    <row r="93" spans="1:28" ht="15.75" hidden="1" x14ac:dyDescent="0.25">
      <c r="A93" s="24">
        <v>45548</v>
      </c>
      <c r="B93" s="25" t="s">
        <v>110</v>
      </c>
      <c r="C93" s="41">
        <v>1592500</v>
      </c>
      <c r="D93" s="25" t="s">
        <v>46</v>
      </c>
      <c r="E93" s="25" t="s">
        <v>106</v>
      </c>
      <c r="F93" s="25">
        <v>32.5</v>
      </c>
      <c r="G93" s="25" t="s">
        <v>39</v>
      </c>
      <c r="H93" s="25"/>
      <c r="I93" s="11">
        <f t="shared" si="7"/>
        <v>0</v>
      </c>
      <c r="J93" s="26" t="s">
        <v>28</v>
      </c>
      <c r="K93" s="11"/>
      <c r="L93" s="107">
        <f t="shared" si="8"/>
        <v>0</v>
      </c>
      <c r="M93" s="107"/>
      <c r="N93" s="107"/>
      <c r="O93" s="107">
        <f t="shared" si="9"/>
        <v>0</v>
      </c>
      <c r="P93" s="107"/>
      <c r="Q93" s="107"/>
      <c r="R93" s="107">
        <f t="shared" si="10"/>
        <v>0</v>
      </c>
      <c r="S93" s="107"/>
      <c r="T93" s="107"/>
      <c r="U93" s="107">
        <f t="shared" si="11"/>
        <v>0</v>
      </c>
      <c r="V93" s="107"/>
      <c r="W93" s="107"/>
      <c r="X93" s="107">
        <f t="shared" si="12"/>
        <v>0</v>
      </c>
      <c r="Y93" s="107"/>
      <c r="Z93" s="107"/>
      <c r="AA93" s="108">
        <f t="shared" si="13"/>
        <v>1592500</v>
      </c>
      <c r="AB93" s="7"/>
    </row>
    <row r="94" spans="1:28" ht="15.75" hidden="1" x14ac:dyDescent="0.25">
      <c r="A94" s="24">
        <v>45548</v>
      </c>
      <c r="B94" s="25" t="s">
        <v>107</v>
      </c>
      <c r="C94" s="41">
        <v>3813400.0000000005</v>
      </c>
      <c r="D94" s="25" t="s">
        <v>46</v>
      </c>
      <c r="E94" s="25" t="s">
        <v>358</v>
      </c>
      <c r="F94" s="25">
        <v>82.9</v>
      </c>
      <c r="G94" s="25" t="s">
        <v>39</v>
      </c>
      <c r="H94" s="25"/>
      <c r="I94" s="11">
        <f t="shared" si="7"/>
        <v>0</v>
      </c>
      <c r="J94" s="31" t="s">
        <v>312</v>
      </c>
      <c r="K94" s="11"/>
      <c r="L94" s="107">
        <f t="shared" si="8"/>
        <v>0</v>
      </c>
      <c r="M94" s="107"/>
      <c r="N94" s="107"/>
      <c r="O94" s="107">
        <f t="shared" si="9"/>
        <v>3813400</v>
      </c>
      <c r="P94" s="107">
        <v>3813400</v>
      </c>
      <c r="Q94" s="107"/>
      <c r="R94" s="107">
        <f t="shared" si="10"/>
        <v>0</v>
      </c>
      <c r="S94" s="107"/>
      <c r="T94" s="107"/>
      <c r="U94" s="107">
        <f t="shared" si="11"/>
        <v>0</v>
      </c>
      <c r="V94" s="107"/>
      <c r="W94" s="107"/>
      <c r="X94" s="107">
        <f t="shared" si="12"/>
        <v>0</v>
      </c>
      <c r="Y94" s="107"/>
      <c r="Z94" s="107"/>
      <c r="AA94" s="108">
        <f t="shared" si="13"/>
        <v>4.6566128730773926E-10</v>
      </c>
      <c r="AB94" s="7">
        <v>45600</v>
      </c>
    </row>
    <row r="95" spans="1:28" ht="15.75" hidden="1" x14ac:dyDescent="0.25">
      <c r="A95" s="24">
        <v>45548</v>
      </c>
      <c r="B95" s="25" t="s">
        <v>107</v>
      </c>
      <c r="C95" s="41">
        <v>17050000</v>
      </c>
      <c r="D95" s="25" t="s">
        <v>46</v>
      </c>
      <c r="E95" s="25" t="s">
        <v>204</v>
      </c>
      <c r="F95" s="25">
        <v>15500</v>
      </c>
      <c r="G95" s="25" t="s">
        <v>34</v>
      </c>
      <c r="H95" s="25"/>
      <c r="I95" s="11">
        <f t="shared" si="7"/>
        <v>0</v>
      </c>
      <c r="J95" s="38" t="s">
        <v>78</v>
      </c>
      <c r="K95" s="11"/>
      <c r="L95" s="107">
        <f t="shared" si="8"/>
        <v>0</v>
      </c>
      <c r="M95" s="107"/>
      <c r="N95" s="107"/>
      <c r="O95" s="107">
        <f t="shared" si="9"/>
        <v>2806600</v>
      </c>
      <c r="P95" s="107">
        <v>2806600</v>
      </c>
      <c r="Q95" s="107"/>
      <c r="R95" s="107">
        <f t="shared" si="10"/>
        <v>0</v>
      </c>
      <c r="S95" s="107"/>
      <c r="T95" s="107"/>
      <c r="U95" s="107">
        <f t="shared" si="11"/>
        <v>0</v>
      </c>
      <c r="V95" s="107"/>
      <c r="W95" s="107"/>
      <c r="X95" s="107">
        <f t="shared" si="12"/>
        <v>0</v>
      </c>
      <c r="Y95" s="107"/>
      <c r="Z95" s="107"/>
      <c r="AA95" s="108">
        <f t="shared" si="13"/>
        <v>14243400</v>
      </c>
      <c r="AB95" s="7"/>
    </row>
    <row r="96" spans="1:28" ht="15.75" hidden="1" x14ac:dyDescent="0.25">
      <c r="A96" s="24">
        <v>45548</v>
      </c>
      <c r="B96" s="25" t="s">
        <v>107</v>
      </c>
      <c r="C96" s="41">
        <v>5926250</v>
      </c>
      <c r="D96" s="25" t="s">
        <v>46</v>
      </c>
      <c r="E96" s="25" t="s">
        <v>139</v>
      </c>
      <c r="F96" s="25">
        <v>2750</v>
      </c>
      <c r="G96" s="25" t="s">
        <v>34</v>
      </c>
      <c r="H96" s="25"/>
      <c r="I96" s="11">
        <f t="shared" si="7"/>
        <v>0</v>
      </c>
      <c r="J96" s="26" t="s">
        <v>28</v>
      </c>
      <c r="K96" s="11"/>
      <c r="L96" s="107">
        <f t="shared" si="8"/>
        <v>0</v>
      </c>
      <c r="M96" s="107"/>
      <c r="N96" s="107"/>
      <c r="O96" s="107">
        <f t="shared" si="9"/>
        <v>0</v>
      </c>
      <c r="P96" s="107"/>
      <c r="Q96" s="107"/>
      <c r="R96" s="107">
        <f t="shared" si="10"/>
        <v>0</v>
      </c>
      <c r="S96" s="107"/>
      <c r="T96" s="107"/>
      <c r="U96" s="107">
        <f t="shared" si="11"/>
        <v>0</v>
      </c>
      <c r="V96" s="107"/>
      <c r="W96" s="107"/>
      <c r="X96" s="107">
        <f t="shared" si="12"/>
        <v>0</v>
      </c>
      <c r="Y96" s="107"/>
      <c r="Z96" s="107"/>
      <c r="AA96" s="108">
        <f t="shared" si="13"/>
        <v>5926250</v>
      </c>
      <c r="AB96" s="7"/>
    </row>
    <row r="97" spans="1:28" ht="15.75" hidden="1" x14ac:dyDescent="0.25">
      <c r="A97" s="24">
        <v>45549</v>
      </c>
      <c r="B97" s="25" t="s">
        <v>370</v>
      </c>
      <c r="C97" s="41">
        <v>20280000</v>
      </c>
      <c r="D97" s="25" t="s">
        <v>46</v>
      </c>
      <c r="E97" s="25" t="s">
        <v>298</v>
      </c>
      <c r="F97" s="25">
        <v>5200</v>
      </c>
      <c r="G97" s="25" t="s">
        <v>34</v>
      </c>
      <c r="H97" s="25"/>
      <c r="I97" s="11">
        <f t="shared" si="7"/>
        <v>0</v>
      </c>
      <c r="J97" s="38" t="s">
        <v>78</v>
      </c>
      <c r="K97" s="11" t="s">
        <v>1928</v>
      </c>
      <c r="L97" s="107">
        <f t="shared" si="8"/>
        <v>0</v>
      </c>
      <c r="M97" s="107"/>
      <c r="N97" s="107"/>
      <c r="O97" s="107">
        <f t="shared" si="9"/>
        <v>10000000</v>
      </c>
      <c r="P97" s="107">
        <v>10000000</v>
      </c>
      <c r="Q97" s="107"/>
      <c r="R97" s="107">
        <f t="shared" si="10"/>
        <v>0</v>
      </c>
      <c r="S97" s="107"/>
      <c r="T97" s="107"/>
      <c r="U97" s="107">
        <f t="shared" si="11"/>
        <v>0</v>
      </c>
      <c r="V97" s="107"/>
      <c r="W97" s="107"/>
      <c r="X97" s="107">
        <f t="shared" si="12"/>
        <v>0</v>
      </c>
      <c r="Y97" s="107"/>
      <c r="Z97" s="107"/>
      <c r="AA97" s="108">
        <f t="shared" si="13"/>
        <v>10280000</v>
      </c>
      <c r="AB97" s="7">
        <v>45614</v>
      </c>
    </row>
    <row r="98" spans="1:28" ht="15.75" hidden="1" x14ac:dyDescent="0.25">
      <c r="A98" s="24">
        <v>45551</v>
      </c>
      <c r="B98" s="25" t="s">
        <v>253</v>
      </c>
      <c r="C98" s="41">
        <v>450000</v>
      </c>
      <c r="D98" s="25" t="s">
        <v>46</v>
      </c>
      <c r="E98" s="25" t="s">
        <v>498</v>
      </c>
      <c r="F98" s="25">
        <v>1</v>
      </c>
      <c r="G98" s="25" t="s">
        <v>48</v>
      </c>
      <c r="H98" s="25"/>
      <c r="I98" s="11">
        <f t="shared" si="7"/>
        <v>0</v>
      </c>
      <c r="J98" s="31" t="s">
        <v>312</v>
      </c>
      <c r="K98" s="11" t="s">
        <v>1911</v>
      </c>
      <c r="L98" s="107">
        <f t="shared" si="8"/>
        <v>0</v>
      </c>
      <c r="M98" s="107"/>
      <c r="N98" s="107"/>
      <c r="O98" s="107">
        <f t="shared" si="9"/>
        <v>450000</v>
      </c>
      <c r="P98" s="107">
        <v>450000</v>
      </c>
      <c r="Q98" s="107"/>
      <c r="R98" s="107">
        <f t="shared" si="10"/>
        <v>0</v>
      </c>
      <c r="S98" s="107"/>
      <c r="T98" s="107"/>
      <c r="U98" s="107">
        <f t="shared" si="11"/>
        <v>0</v>
      </c>
      <c r="V98" s="107"/>
      <c r="W98" s="107"/>
      <c r="X98" s="107">
        <f t="shared" si="12"/>
        <v>0</v>
      </c>
      <c r="Y98" s="107"/>
      <c r="Z98" s="107"/>
      <c r="AA98" s="108">
        <f t="shared" si="13"/>
        <v>0</v>
      </c>
      <c r="AB98" s="7">
        <v>45601</v>
      </c>
    </row>
    <row r="99" spans="1:28" ht="15.75" hidden="1" x14ac:dyDescent="0.25">
      <c r="A99" s="24">
        <v>45552</v>
      </c>
      <c r="B99" s="25" t="s">
        <v>739</v>
      </c>
      <c r="C99" s="41">
        <v>3240000</v>
      </c>
      <c r="D99" s="25" t="s">
        <v>46</v>
      </c>
      <c r="E99" s="25" t="s">
        <v>424</v>
      </c>
      <c r="F99" s="25">
        <v>60</v>
      </c>
      <c r="G99" s="25" t="s">
        <v>39</v>
      </c>
      <c r="H99" s="25"/>
      <c r="I99" s="11">
        <f t="shared" si="7"/>
        <v>0</v>
      </c>
      <c r="J99" s="31" t="s">
        <v>312</v>
      </c>
      <c r="K99" s="11" t="s">
        <v>2155</v>
      </c>
      <c r="L99" s="107">
        <f t="shared" si="8"/>
        <v>0</v>
      </c>
      <c r="M99" s="107"/>
      <c r="N99" s="107"/>
      <c r="O99" s="107">
        <f t="shared" si="9"/>
        <v>3240000</v>
      </c>
      <c r="P99" s="107">
        <v>3240000</v>
      </c>
      <c r="Q99" s="107"/>
      <c r="R99" s="107">
        <f t="shared" si="10"/>
        <v>0</v>
      </c>
      <c r="S99" s="107"/>
      <c r="T99" s="107"/>
      <c r="U99" s="107">
        <f t="shared" si="11"/>
        <v>0</v>
      </c>
      <c r="V99" s="107"/>
      <c r="W99" s="107"/>
      <c r="X99" s="107">
        <f t="shared" si="12"/>
        <v>0</v>
      </c>
      <c r="Y99" s="107"/>
      <c r="Z99" s="107"/>
      <c r="AA99" s="108">
        <f t="shared" si="13"/>
        <v>0</v>
      </c>
      <c r="AB99" s="7">
        <v>45618</v>
      </c>
    </row>
    <row r="100" spans="1:28" ht="15.75" hidden="1" x14ac:dyDescent="0.25">
      <c r="A100" s="24">
        <v>45552</v>
      </c>
      <c r="B100" s="25" t="s">
        <v>226</v>
      </c>
      <c r="C100" s="41">
        <v>5100000</v>
      </c>
      <c r="D100" s="25" t="s">
        <v>46</v>
      </c>
      <c r="E100" s="25" t="s">
        <v>1517</v>
      </c>
      <c r="F100" s="25">
        <v>6</v>
      </c>
      <c r="G100" s="25" t="s">
        <v>27</v>
      </c>
      <c r="H100" s="25"/>
      <c r="I100" s="11">
        <f t="shared" si="7"/>
        <v>0</v>
      </c>
      <c r="J100" s="31" t="s">
        <v>312</v>
      </c>
      <c r="K100" s="11" t="s">
        <v>1962</v>
      </c>
      <c r="L100" s="107">
        <f t="shared" si="8"/>
        <v>0</v>
      </c>
      <c r="M100" s="107"/>
      <c r="N100" s="107"/>
      <c r="O100" s="107">
        <f t="shared" si="9"/>
        <v>5100000</v>
      </c>
      <c r="P100" s="107">
        <v>5100000</v>
      </c>
      <c r="Q100" s="107"/>
      <c r="R100" s="107">
        <f t="shared" si="10"/>
        <v>0</v>
      </c>
      <c r="S100" s="107"/>
      <c r="T100" s="107"/>
      <c r="U100" s="107">
        <f t="shared" si="11"/>
        <v>0</v>
      </c>
      <c r="V100" s="107"/>
      <c r="W100" s="107"/>
      <c r="X100" s="107">
        <f t="shared" si="12"/>
        <v>0</v>
      </c>
      <c r="Y100" s="107"/>
      <c r="Z100" s="107"/>
      <c r="AA100" s="108">
        <f t="shared" si="13"/>
        <v>0</v>
      </c>
      <c r="AB100" s="7">
        <v>45597</v>
      </c>
    </row>
    <row r="101" spans="1:28" ht="15.75" hidden="1" x14ac:dyDescent="0.25">
      <c r="A101" s="24">
        <v>45553</v>
      </c>
      <c r="B101" s="25" t="s">
        <v>253</v>
      </c>
      <c r="C101" s="41">
        <v>700000</v>
      </c>
      <c r="D101" s="25" t="s">
        <v>46</v>
      </c>
      <c r="E101" s="25" t="s">
        <v>127</v>
      </c>
      <c r="F101" s="25">
        <v>10</v>
      </c>
      <c r="G101" s="25" t="s">
        <v>39</v>
      </c>
      <c r="H101" s="25"/>
      <c r="I101" s="11">
        <f t="shared" si="7"/>
        <v>0</v>
      </c>
      <c r="J101" s="31" t="s">
        <v>312</v>
      </c>
      <c r="K101" s="11" t="s">
        <v>1940</v>
      </c>
      <c r="L101" s="107">
        <f t="shared" si="8"/>
        <v>0</v>
      </c>
      <c r="M101" s="107"/>
      <c r="N101" s="107"/>
      <c r="O101" s="107">
        <f t="shared" si="9"/>
        <v>700000</v>
      </c>
      <c r="P101" s="107">
        <v>700000</v>
      </c>
      <c r="Q101" s="107"/>
      <c r="R101" s="107">
        <f t="shared" si="10"/>
        <v>0</v>
      </c>
      <c r="S101" s="107"/>
      <c r="T101" s="107"/>
      <c r="U101" s="107">
        <f t="shared" si="11"/>
        <v>0</v>
      </c>
      <c r="V101" s="107"/>
      <c r="W101" s="107"/>
      <c r="X101" s="107">
        <f t="shared" si="12"/>
        <v>0</v>
      </c>
      <c r="Y101" s="107"/>
      <c r="Z101" s="107"/>
      <c r="AA101" s="108">
        <f t="shared" si="13"/>
        <v>0</v>
      </c>
      <c r="AB101" s="7">
        <v>45607</v>
      </c>
    </row>
    <row r="102" spans="1:28" ht="15.75" hidden="1" x14ac:dyDescent="0.25">
      <c r="A102" s="24">
        <v>45553</v>
      </c>
      <c r="B102" s="25" t="s">
        <v>253</v>
      </c>
      <c r="C102" s="41">
        <v>1200000</v>
      </c>
      <c r="D102" s="25" t="s">
        <v>46</v>
      </c>
      <c r="E102" s="25" t="s">
        <v>189</v>
      </c>
      <c r="F102" s="25">
        <v>3</v>
      </c>
      <c r="G102" s="25" t="s">
        <v>23</v>
      </c>
      <c r="H102" s="25"/>
      <c r="I102" s="11">
        <f t="shared" si="7"/>
        <v>0</v>
      </c>
      <c r="J102" s="31" t="s">
        <v>312</v>
      </c>
      <c r="K102" s="11" t="s">
        <v>1940</v>
      </c>
      <c r="L102" s="107">
        <f t="shared" si="8"/>
        <v>0</v>
      </c>
      <c r="M102" s="107"/>
      <c r="N102" s="107"/>
      <c r="O102" s="107">
        <f t="shared" si="9"/>
        <v>1200000</v>
      </c>
      <c r="P102" s="107">
        <v>1200000</v>
      </c>
      <c r="Q102" s="107"/>
      <c r="R102" s="107">
        <f t="shared" si="10"/>
        <v>0</v>
      </c>
      <c r="S102" s="107"/>
      <c r="T102" s="107"/>
      <c r="U102" s="107">
        <f t="shared" si="11"/>
        <v>0</v>
      </c>
      <c r="V102" s="107"/>
      <c r="W102" s="107"/>
      <c r="X102" s="107">
        <f t="shared" si="12"/>
        <v>0</v>
      </c>
      <c r="Y102" s="107"/>
      <c r="Z102" s="107"/>
      <c r="AA102" s="108">
        <f t="shared" si="13"/>
        <v>0</v>
      </c>
      <c r="AB102" s="7">
        <v>45607</v>
      </c>
    </row>
    <row r="103" spans="1:28" ht="15.75" hidden="1" x14ac:dyDescent="0.25">
      <c r="A103" s="24">
        <v>45553</v>
      </c>
      <c r="B103" s="25" t="s">
        <v>72</v>
      </c>
      <c r="C103" s="41">
        <v>3080000</v>
      </c>
      <c r="D103" s="25" t="s">
        <v>46</v>
      </c>
      <c r="E103" s="25" t="s">
        <v>982</v>
      </c>
      <c r="F103" s="25">
        <v>11000</v>
      </c>
      <c r="G103" s="25" t="s">
        <v>34</v>
      </c>
      <c r="H103" s="25"/>
      <c r="I103" s="11">
        <f t="shared" si="7"/>
        <v>0</v>
      </c>
      <c r="J103" s="38" t="s">
        <v>78</v>
      </c>
      <c r="K103" s="11" t="s">
        <v>1942</v>
      </c>
      <c r="L103" s="107">
        <f t="shared" si="8"/>
        <v>0</v>
      </c>
      <c r="M103" s="107"/>
      <c r="N103" s="107"/>
      <c r="O103" s="107">
        <f t="shared" si="9"/>
        <v>0</v>
      </c>
      <c r="P103" s="107"/>
      <c r="Q103" s="107"/>
      <c r="R103" s="107">
        <f t="shared" si="10"/>
        <v>0</v>
      </c>
      <c r="S103" s="107"/>
      <c r="T103" s="107"/>
      <c r="U103" s="107">
        <f t="shared" si="11"/>
        <v>0</v>
      </c>
      <c r="V103" s="107"/>
      <c r="W103" s="107"/>
      <c r="X103" s="107">
        <f t="shared" si="12"/>
        <v>0</v>
      </c>
      <c r="Y103" s="107"/>
      <c r="Z103" s="107"/>
      <c r="AA103" s="108">
        <f t="shared" si="13"/>
        <v>3080000</v>
      </c>
      <c r="AB103" s="7"/>
    </row>
    <row r="104" spans="1:28" ht="15.75" hidden="1" x14ac:dyDescent="0.25">
      <c r="A104" s="24">
        <v>45554</v>
      </c>
      <c r="B104" s="76" t="s">
        <v>72</v>
      </c>
      <c r="C104" s="123">
        <v>1808000</v>
      </c>
      <c r="D104" s="76" t="s">
        <v>46</v>
      </c>
      <c r="E104" s="76" t="s">
        <v>1952</v>
      </c>
      <c r="F104" s="76">
        <v>226</v>
      </c>
      <c r="G104" s="76" t="s">
        <v>39</v>
      </c>
      <c r="H104" s="25"/>
      <c r="I104" s="11">
        <f t="shared" si="7"/>
        <v>0</v>
      </c>
      <c r="J104" s="26" t="s">
        <v>28</v>
      </c>
      <c r="K104" s="11"/>
      <c r="L104" s="107">
        <f t="shared" si="8"/>
        <v>0</v>
      </c>
      <c r="M104" s="107"/>
      <c r="N104" s="107"/>
      <c r="O104" s="107">
        <f t="shared" si="9"/>
        <v>0</v>
      </c>
      <c r="P104" s="107"/>
      <c r="Q104" s="107"/>
      <c r="R104" s="107">
        <f t="shared" si="10"/>
        <v>0</v>
      </c>
      <c r="S104" s="107"/>
      <c r="T104" s="107"/>
      <c r="U104" s="107">
        <f t="shared" si="11"/>
        <v>0</v>
      </c>
      <c r="V104" s="107"/>
      <c r="W104" s="107"/>
      <c r="X104" s="107">
        <f t="shared" si="12"/>
        <v>0</v>
      </c>
      <c r="Y104" s="107"/>
      <c r="Z104" s="107"/>
      <c r="AA104" s="108">
        <f t="shared" si="13"/>
        <v>1808000</v>
      </c>
      <c r="AB104" s="7"/>
    </row>
    <row r="105" spans="1:28" ht="15.75" hidden="1" x14ac:dyDescent="0.25">
      <c r="A105" s="24">
        <v>45555</v>
      </c>
      <c r="B105" s="25" t="s">
        <v>1799</v>
      </c>
      <c r="C105" s="41">
        <v>2400000</v>
      </c>
      <c r="D105" s="25" t="s">
        <v>46</v>
      </c>
      <c r="E105" s="25" t="s">
        <v>157</v>
      </c>
      <c r="F105" s="25">
        <v>8</v>
      </c>
      <c r="G105" s="25" t="s">
        <v>48</v>
      </c>
      <c r="H105" s="25"/>
      <c r="I105" s="11">
        <f t="shared" si="7"/>
        <v>0</v>
      </c>
      <c r="J105" s="31" t="s">
        <v>324</v>
      </c>
      <c r="K105" s="11"/>
      <c r="L105" s="107">
        <f t="shared" si="8"/>
        <v>0</v>
      </c>
      <c r="M105" s="107"/>
      <c r="N105" s="107"/>
      <c r="O105" s="107">
        <f t="shared" si="9"/>
        <v>0</v>
      </c>
      <c r="P105" s="107"/>
      <c r="Q105" s="107"/>
      <c r="R105" s="107">
        <f t="shared" si="10"/>
        <v>1240000</v>
      </c>
      <c r="S105" s="107">
        <v>1240000</v>
      </c>
      <c r="T105" s="107"/>
      <c r="U105" s="107">
        <f t="shared" si="11"/>
        <v>1160000</v>
      </c>
      <c r="V105" s="107">
        <v>1160000</v>
      </c>
      <c r="W105" s="107"/>
      <c r="X105" s="107">
        <f t="shared" si="12"/>
        <v>0</v>
      </c>
      <c r="Y105" s="107"/>
      <c r="Z105" s="107"/>
      <c r="AA105" s="108">
        <f t="shared" si="13"/>
        <v>0</v>
      </c>
      <c r="AB105" s="7">
        <v>45602</v>
      </c>
    </row>
    <row r="106" spans="1:28" ht="15.75" hidden="1" x14ac:dyDescent="0.25">
      <c r="A106" s="24">
        <v>45556</v>
      </c>
      <c r="B106" s="25" t="s">
        <v>359</v>
      </c>
      <c r="C106" s="41">
        <v>3125000</v>
      </c>
      <c r="D106" s="25" t="s">
        <v>46</v>
      </c>
      <c r="E106" s="50" t="s">
        <v>128</v>
      </c>
      <c r="F106" s="25">
        <v>25</v>
      </c>
      <c r="G106" s="25" t="s">
        <v>39</v>
      </c>
      <c r="H106" s="25"/>
      <c r="I106" s="11">
        <f t="shared" si="7"/>
        <v>0</v>
      </c>
      <c r="J106" s="26" t="s">
        <v>28</v>
      </c>
      <c r="K106" s="11"/>
      <c r="L106" s="107">
        <f t="shared" si="8"/>
        <v>0</v>
      </c>
      <c r="M106" s="107"/>
      <c r="N106" s="107"/>
      <c r="O106" s="107">
        <f t="shared" si="9"/>
        <v>0</v>
      </c>
      <c r="P106" s="107"/>
      <c r="Q106" s="107"/>
      <c r="R106" s="107">
        <f t="shared" si="10"/>
        <v>0</v>
      </c>
      <c r="S106" s="107"/>
      <c r="T106" s="107"/>
      <c r="U106" s="107">
        <f t="shared" si="11"/>
        <v>0</v>
      </c>
      <c r="V106" s="107"/>
      <c r="W106" s="107"/>
      <c r="X106" s="107">
        <f t="shared" si="12"/>
        <v>0</v>
      </c>
      <c r="Y106" s="107"/>
      <c r="Z106" s="107"/>
      <c r="AA106" s="108">
        <f t="shared" si="13"/>
        <v>3125000</v>
      </c>
      <c r="AB106" s="7"/>
    </row>
    <row r="107" spans="1:28" ht="15.75" hidden="1" x14ac:dyDescent="0.25">
      <c r="A107" s="24">
        <v>45556</v>
      </c>
      <c r="B107" s="25" t="s">
        <v>162</v>
      </c>
      <c r="C107" s="41">
        <v>1458000</v>
      </c>
      <c r="D107" s="25" t="s">
        <v>46</v>
      </c>
      <c r="E107" s="25" t="s">
        <v>128</v>
      </c>
      <c r="F107" s="25">
        <v>25</v>
      </c>
      <c r="G107" s="25" t="s">
        <v>39</v>
      </c>
      <c r="H107" s="25"/>
      <c r="I107" s="11">
        <f t="shared" si="7"/>
        <v>0</v>
      </c>
      <c r="J107" s="31" t="s">
        <v>324</v>
      </c>
      <c r="K107" s="11"/>
      <c r="L107" s="107">
        <f t="shared" si="8"/>
        <v>1458000</v>
      </c>
      <c r="M107" s="107">
        <v>1458000</v>
      </c>
      <c r="N107" s="107"/>
      <c r="O107" s="107">
        <f t="shared" si="9"/>
        <v>0</v>
      </c>
      <c r="P107" s="107"/>
      <c r="Q107" s="107"/>
      <c r="R107" s="107">
        <f t="shared" si="10"/>
        <v>0</v>
      </c>
      <c r="S107" s="107"/>
      <c r="T107" s="107"/>
      <c r="U107" s="107">
        <f t="shared" si="11"/>
        <v>0</v>
      </c>
      <c r="V107" s="107"/>
      <c r="W107" s="107"/>
      <c r="X107" s="107">
        <f t="shared" si="12"/>
        <v>0</v>
      </c>
      <c r="Y107" s="107"/>
      <c r="Z107" s="107"/>
      <c r="AA107" s="108">
        <f t="shared" si="13"/>
        <v>0</v>
      </c>
      <c r="AB107" s="7">
        <v>45603</v>
      </c>
    </row>
    <row r="108" spans="1:28" ht="15.75" hidden="1" x14ac:dyDescent="0.25">
      <c r="A108" s="24">
        <v>45556</v>
      </c>
      <c r="B108" s="25" t="s">
        <v>162</v>
      </c>
      <c r="C108" s="41">
        <v>12800000</v>
      </c>
      <c r="D108" s="25" t="s">
        <v>46</v>
      </c>
      <c r="E108" s="25" t="s">
        <v>42</v>
      </c>
      <c r="F108" s="25">
        <v>3200</v>
      </c>
      <c r="G108" s="25" t="s">
        <v>34</v>
      </c>
      <c r="H108" s="25"/>
      <c r="I108" s="11">
        <f t="shared" si="7"/>
        <v>0</v>
      </c>
      <c r="J108" s="31" t="s">
        <v>324</v>
      </c>
      <c r="K108" s="11"/>
      <c r="L108" s="107">
        <f t="shared" si="8"/>
        <v>12800000</v>
      </c>
      <c r="M108" s="107">
        <v>12800000</v>
      </c>
      <c r="N108" s="107"/>
      <c r="O108" s="107">
        <f t="shared" si="9"/>
        <v>0</v>
      </c>
      <c r="P108" s="107"/>
      <c r="Q108" s="107"/>
      <c r="R108" s="107">
        <f t="shared" si="10"/>
        <v>0</v>
      </c>
      <c r="S108" s="107"/>
      <c r="T108" s="107"/>
      <c r="U108" s="107">
        <f t="shared" si="11"/>
        <v>0</v>
      </c>
      <c r="V108" s="107"/>
      <c r="W108" s="107"/>
      <c r="X108" s="107">
        <f t="shared" si="12"/>
        <v>0</v>
      </c>
      <c r="Y108" s="107"/>
      <c r="Z108" s="107"/>
      <c r="AA108" s="108">
        <f t="shared" si="13"/>
        <v>0</v>
      </c>
      <c r="AB108" s="7">
        <v>45603</v>
      </c>
    </row>
    <row r="109" spans="1:28" ht="15.75" hidden="1" x14ac:dyDescent="0.25">
      <c r="A109" s="24">
        <v>45556</v>
      </c>
      <c r="B109" s="25" t="s">
        <v>162</v>
      </c>
      <c r="C109" s="41">
        <v>2730000</v>
      </c>
      <c r="D109" s="25" t="s">
        <v>46</v>
      </c>
      <c r="E109" s="25" t="s">
        <v>44</v>
      </c>
      <c r="F109" s="25">
        <v>3000</v>
      </c>
      <c r="G109" s="25" t="s">
        <v>34</v>
      </c>
      <c r="H109" s="25"/>
      <c r="I109" s="11">
        <f t="shared" si="7"/>
        <v>0</v>
      </c>
      <c r="J109" s="31" t="s">
        <v>324</v>
      </c>
      <c r="K109" s="11"/>
      <c r="L109" s="107">
        <f t="shared" si="8"/>
        <v>2730000</v>
      </c>
      <c r="M109" s="107">
        <v>2730000</v>
      </c>
      <c r="N109" s="107"/>
      <c r="O109" s="107">
        <f t="shared" si="9"/>
        <v>0</v>
      </c>
      <c r="P109" s="107"/>
      <c r="Q109" s="107"/>
      <c r="R109" s="107">
        <f t="shared" si="10"/>
        <v>0</v>
      </c>
      <c r="S109" s="107"/>
      <c r="T109" s="107"/>
      <c r="U109" s="107">
        <f t="shared" si="11"/>
        <v>0</v>
      </c>
      <c r="V109" s="107"/>
      <c r="W109" s="107"/>
      <c r="X109" s="107">
        <f t="shared" si="12"/>
        <v>0</v>
      </c>
      <c r="Y109" s="107"/>
      <c r="Z109" s="107"/>
      <c r="AA109" s="108">
        <f t="shared" si="13"/>
        <v>0</v>
      </c>
      <c r="AB109" s="7">
        <v>45603</v>
      </c>
    </row>
    <row r="110" spans="1:28" ht="15.75" hidden="1" x14ac:dyDescent="0.25">
      <c r="A110" s="24">
        <v>45558</v>
      </c>
      <c r="B110" s="25" t="s">
        <v>98</v>
      </c>
      <c r="C110" s="41">
        <v>8723000</v>
      </c>
      <c r="D110" s="25" t="s">
        <v>46</v>
      </c>
      <c r="E110" s="25" t="s">
        <v>128</v>
      </c>
      <c r="F110" s="25">
        <v>100</v>
      </c>
      <c r="G110" s="25" t="s">
        <v>39</v>
      </c>
      <c r="H110" s="25"/>
      <c r="I110" s="11">
        <f t="shared" si="7"/>
        <v>0</v>
      </c>
      <c r="J110" s="31" t="s">
        <v>324</v>
      </c>
      <c r="K110" s="11"/>
      <c r="L110" s="107">
        <f t="shared" si="8"/>
        <v>0</v>
      </c>
      <c r="M110" s="107"/>
      <c r="N110" s="107"/>
      <c r="O110" s="107">
        <f t="shared" si="9"/>
        <v>0</v>
      </c>
      <c r="P110" s="107"/>
      <c r="Q110" s="107"/>
      <c r="R110" s="107">
        <f t="shared" si="10"/>
        <v>0</v>
      </c>
      <c r="S110" s="107"/>
      <c r="T110" s="107"/>
      <c r="U110" s="107">
        <f t="shared" si="11"/>
        <v>8723000</v>
      </c>
      <c r="V110" s="107">
        <v>8723000</v>
      </c>
      <c r="W110" s="107"/>
      <c r="X110" s="107">
        <f t="shared" si="12"/>
        <v>0</v>
      </c>
      <c r="Y110" s="107"/>
      <c r="Z110" s="107"/>
      <c r="AA110" s="108">
        <f t="shared" si="13"/>
        <v>0</v>
      </c>
      <c r="AB110" s="7">
        <v>45622</v>
      </c>
    </row>
    <row r="111" spans="1:28" ht="15.75" hidden="1" x14ac:dyDescent="0.25">
      <c r="A111" s="24">
        <v>45558</v>
      </c>
      <c r="B111" s="25" t="s">
        <v>98</v>
      </c>
      <c r="C111" s="41">
        <v>780000</v>
      </c>
      <c r="D111" s="25" t="s">
        <v>46</v>
      </c>
      <c r="E111" s="25" t="s">
        <v>129</v>
      </c>
      <c r="F111" s="25">
        <v>12</v>
      </c>
      <c r="G111" s="25" t="s">
        <v>77</v>
      </c>
      <c r="H111" s="25"/>
      <c r="I111" s="11">
        <f t="shared" si="7"/>
        <v>0</v>
      </c>
      <c r="J111" s="31" t="s">
        <v>324</v>
      </c>
      <c r="K111" s="11"/>
      <c r="L111" s="107">
        <f t="shared" si="8"/>
        <v>0</v>
      </c>
      <c r="M111" s="107"/>
      <c r="N111" s="107"/>
      <c r="O111" s="107">
        <f t="shared" si="9"/>
        <v>0</v>
      </c>
      <c r="P111" s="107"/>
      <c r="Q111" s="107"/>
      <c r="R111" s="107">
        <f t="shared" si="10"/>
        <v>0</v>
      </c>
      <c r="S111" s="107"/>
      <c r="T111" s="107"/>
      <c r="U111" s="107">
        <f t="shared" si="11"/>
        <v>780000</v>
      </c>
      <c r="V111" s="107">
        <v>780000</v>
      </c>
      <c r="W111" s="107"/>
      <c r="X111" s="107">
        <f t="shared" si="12"/>
        <v>0</v>
      </c>
      <c r="Y111" s="107"/>
      <c r="Z111" s="107"/>
      <c r="AA111" s="108">
        <f t="shared" si="13"/>
        <v>0</v>
      </c>
      <c r="AB111" s="7">
        <v>45622</v>
      </c>
    </row>
    <row r="112" spans="1:28" ht="15.75" hidden="1" x14ac:dyDescent="0.25">
      <c r="A112" s="24">
        <v>45558</v>
      </c>
      <c r="B112" s="25" t="s">
        <v>261</v>
      </c>
      <c r="C112" s="41">
        <v>1975000</v>
      </c>
      <c r="D112" s="25" t="s">
        <v>46</v>
      </c>
      <c r="E112" s="25" t="s">
        <v>58</v>
      </c>
      <c r="F112" s="25">
        <v>1000</v>
      </c>
      <c r="G112" s="25" t="s">
        <v>34</v>
      </c>
      <c r="H112" s="25"/>
      <c r="I112" s="11">
        <f t="shared" si="7"/>
        <v>0</v>
      </c>
      <c r="J112" s="31" t="s">
        <v>312</v>
      </c>
      <c r="K112" s="11"/>
      <c r="L112" s="107">
        <f t="shared" si="8"/>
        <v>0</v>
      </c>
      <c r="M112" s="107"/>
      <c r="N112" s="107"/>
      <c r="O112" s="107">
        <f t="shared" si="9"/>
        <v>1975000</v>
      </c>
      <c r="P112" s="107">
        <v>1975000</v>
      </c>
      <c r="Q112" s="107"/>
      <c r="R112" s="107">
        <f t="shared" si="10"/>
        <v>0</v>
      </c>
      <c r="S112" s="107"/>
      <c r="T112" s="107"/>
      <c r="U112" s="107">
        <f t="shared" si="11"/>
        <v>0</v>
      </c>
      <c r="V112" s="107"/>
      <c r="W112" s="107"/>
      <c r="X112" s="107">
        <f t="shared" si="12"/>
        <v>0</v>
      </c>
      <c r="Y112" s="107"/>
      <c r="Z112" s="107"/>
      <c r="AA112" s="108">
        <f t="shared" si="13"/>
        <v>0</v>
      </c>
      <c r="AB112" s="7">
        <v>45610</v>
      </c>
    </row>
    <row r="113" spans="1:28" ht="15.75" hidden="1" x14ac:dyDescent="0.25">
      <c r="A113" s="24">
        <v>45559</v>
      </c>
      <c r="B113" s="25" t="s">
        <v>98</v>
      </c>
      <c r="C113" s="41">
        <v>75000</v>
      </c>
      <c r="D113" s="25" t="s">
        <v>46</v>
      </c>
      <c r="E113" s="25" t="s">
        <v>284</v>
      </c>
      <c r="F113" s="25">
        <v>1</v>
      </c>
      <c r="G113" s="25" t="s">
        <v>34</v>
      </c>
      <c r="H113" s="25"/>
      <c r="I113" s="11">
        <f t="shared" si="7"/>
        <v>0</v>
      </c>
      <c r="J113" s="31" t="s">
        <v>324</v>
      </c>
      <c r="K113" s="11"/>
      <c r="L113" s="107">
        <f t="shared" si="8"/>
        <v>0</v>
      </c>
      <c r="M113" s="107"/>
      <c r="N113" s="107"/>
      <c r="O113" s="107">
        <f t="shared" si="9"/>
        <v>0</v>
      </c>
      <c r="P113" s="107"/>
      <c r="Q113" s="107"/>
      <c r="R113" s="107">
        <f t="shared" si="10"/>
        <v>0</v>
      </c>
      <c r="S113" s="107"/>
      <c r="T113" s="107"/>
      <c r="U113" s="107">
        <f t="shared" si="11"/>
        <v>75000</v>
      </c>
      <c r="V113" s="107">
        <v>75000</v>
      </c>
      <c r="W113" s="107"/>
      <c r="X113" s="107">
        <f t="shared" si="12"/>
        <v>0</v>
      </c>
      <c r="Y113" s="107"/>
      <c r="Z113" s="107"/>
      <c r="AA113" s="108">
        <f t="shared" si="13"/>
        <v>0</v>
      </c>
      <c r="AB113" s="7">
        <v>45622</v>
      </c>
    </row>
    <row r="114" spans="1:28" ht="15.75" hidden="1" x14ac:dyDescent="0.25">
      <c r="A114" s="24">
        <v>45559</v>
      </c>
      <c r="B114" s="25" t="s">
        <v>98</v>
      </c>
      <c r="C114" s="41">
        <v>190000</v>
      </c>
      <c r="D114" s="25" t="s">
        <v>46</v>
      </c>
      <c r="E114" s="25" t="s">
        <v>227</v>
      </c>
      <c r="F114" s="25">
        <v>2</v>
      </c>
      <c r="G114" s="25" t="s">
        <v>34</v>
      </c>
      <c r="H114" s="25"/>
      <c r="I114" s="11">
        <f t="shared" si="7"/>
        <v>0</v>
      </c>
      <c r="J114" s="31" t="s">
        <v>324</v>
      </c>
      <c r="K114" s="11"/>
      <c r="L114" s="107">
        <f t="shared" si="8"/>
        <v>0</v>
      </c>
      <c r="M114" s="107"/>
      <c r="N114" s="107"/>
      <c r="O114" s="107">
        <f t="shared" si="9"/>
        <v>0</v>
      </c>
      <c r="P114" s="107"/>
      <c r="Q114" s="107"/>
      <c r="R114" s="107">
        <f t="shared" si="10"/>
        <v>0</v>
      </c>
      <c r="S114" s="107"/>
      <c r="T114" s="107"/>
      <c r="U114" s="107">
        <f t="shared" si="11"/>
        <v>190000</v>
      </c>
      <c r="V114" s="107">
        <v>190000</v>
      </c>
      <c r="W114" s="107"/>
      <c r="X114" s="107">
        <f t="shared" si="12"/>
        <v>0</v>
      </c>
      <c r="Y114" s="107"/>
      <c r="Z114" s="107"/>
      <c r="AA114" s="108">
        <f t="shared" si="13"/>
        <v>0</v>
      </c>
      <c r="AB114" s="7">
        <v>45622</v>
      </c>
    </row>
    <row r="115" spans="1:28" ht="15.75" hidden="1" x14ac:dyDescent="0.25">
      <c r="A115" s="24">
        <v>45559</v>
      </c>
      <c r="B115" s="25" t="s">
        <v>261</v>
      </c>
      <c r="C115" s="41">
        <v>900000</v>
      </c>
      <c r="D115" s="25" t="s">
        <v>46</v>
      </c>
      <c r="E115" s="25" t="s">
        <v>219</v>
      </c>
      <c r="F115" s="25">
        <v>3</v>
      </c>
      <c r="G115" s="25" t="s">
        <v>39</v>
      </c>
      <c r="H115" s="25"/>
      <c r="I115" s="11">
        <f t="shared" si="7"/>
        <v>0</v>
      </c>
      <c r="J115" s="31" t="s">
        <v>312</v>
      </c>
      <c r="K115" s="11"/>
      <c r="L115" s="107">
        <f t="shared" si="8"/>
        <v>0</v>
      </c>
      <c r="M115" s="107"/>
      <c r="N115" s="107"/>
      <c r="O115" s="107">
        <f t="shared" si="9"/>
        <v>900000</v>
      </c>
      <c r="P115" s="107">
        <v>900000</v>
      </c>
      <c r="Q115" s="107"/>
      <c r="R115" s="107">
        <f t="shared" si="10"/>
        <v>0</v>
      </c>
      <c r="S115" s="107"/>
      <c r="T115" s="107"/>
      <c r="U115" s="107">
        <f t="shared" si="11"/>
        <v>0</v>
      </c>
      <c r="V115" s="107"/>
      <c r="W115" s="107"/>
      <c r="X115" s="107">
        <f t="shared" si="12"/>
        <v>0</v>
      </c>
      <c r="Y115" s="107"/>
      <c r="Z115" s="107"/>
      <c r="AA115" s="108">
        <f t="shared" si="13"/>
        <v>0</v>
      </c>
      <c r="AB115" s="7">
        <v>45610</v>
      </c>
    </row>
    <row r="116" spans="1:28" ht="15.75" hidden="1" x14ac:dyDescent="0.25">
      <c r="A116" s="24">
        <v>45559</v>
      </c>
      <c r="B116" s="25" t="s">
        <v>110</v>
      </c>
      <c r="C116" s="41">
        <v>1592500</v>
      </c>
      <c r="D116" s="25" t="s">
        <v>46</v>
      </c>
      <c r="E116" s="25" t="s">
        <v>106</v>
      </c>
      <c r="F116" s="25">
        <v>32.5</v>
      </c>
      <c r="G116" s="25" t="s">
        <v>39</v>
      </c>
      <c r="H116" s="25"/>
      <c r="I116" s="11">
        <f t="shared" si="7"/>
        <v>0</v>
      </c>
      <c r="J116" s="26" t="s">
        <v>28</v>
      </c>
      <c r="K116" s="11"/>
      <c r="L116" s="107">
        <f t="shared" si="8"/>
        <v>0</v>
      </c>
      <c r="M116" s="107"/>
      <c r="N116" s="107"/>
      <c r="O116" s="107">
        <f t="shared" si="9"/>
        <v>0</v>
      </c>
      <c r="P116" s="107"/>
      <c r="Q116" s="107"/>
      <c r="R116" s="107">
        <f t="shared" si="10"/>
        <v>0</v>
      </c>
      <c r="S116" s="107"/>
      <c r="T116" s="107"/>
      <c r="U116" s="107">
        <f t="shared" si="11"/>
        <v>0</v>
      </c>
      <c r="V116" s="107"/>
      <c r="W116" s="107"/>
      <c r="X116" s="107">
        <f t="shared" si="12"/>
        <v>0</v>
      </c>
      <c r="Y116" s="107"/>
      <c r="Z116" s="107"/>
      <c r="AA116" s="108">
        <f t="shared" si="13"/>
        <v>1592500</v>
      </c>
      <c r="AB116" s="7"/>
    </row>
    <row r="117" spans="1:28" ht="15.75" hidden="1" x14ac:dyDescent="0.25">
      <c r="A117" s="24">
        <v>45559</v>
      </c>
      <c r="B117" s="25" t="s">
        <v>107</v>
      </c>
      <c r="C117" s="41">
        <v>1752600</v>
      </c>
      <c r="D117" s="25" t="s">
        <v>46</v>
      </c>
      <c r="E117" s="25" t="s">
        <v>137</v>
      </c>
      <c r="F117" s="25">
        <v>38.1</v>
      </c>
      <c r="G117" s="25" t="s">
        <v>39</v>
      </c>
      <c r="H117" s="25"/>
      <c r="I117" s="11">
        <f t="shared" si="7"/>
        <v>0</v>
      </c>
      <c r="J117" s="26" t="s">
        <v>28</v>
      </c>
      <c r="K117" s="11"/>
      <c r="L117" s="107">
        <f t="shared" si="8"/>
        <v>0</v>
      </c>
      <c r="M117" s="107"/>
      <c r="N117" s="107"/>
      <c r="O117" s="107">
        <f t="shared" si="9"/>
        <v>0</v>
      </c>
      <c r="P117" s="107"/>
      <c r="Q117" s="107"/>
      <c r="R117" s="107">
        <f t="shared" si="10"/>
        <v>0</v>
      </c>
      <c r="S117" s="107"/>
      <c r="T117" s="107"/>
      <c r="U117" s="107">
        <f t="shared" si="11"/>
        <v>0</v>
      </c>
      <c r="V117" s="107"/>
      <c r="W117" s="107"/>
      <c r="X117" s="107">
        <f t="shared" si="12"/>
        <v>0</v>
      </c>
      <c r="Y117" s="107"/>
      <c r="Z117" s="107"/>
      <c r="AA117" s="108">
        <f t="shared" si="13"/>
        <v>1752600</v>
      </c>
      <c r="AB117" s="7"/>
    </row>
    <row r="118" spans="1:28" ht="15.75" hidden="1" x14ac:dyDescent="0.25">
      <c r="A118" s="24">
        <v>45559</v>
      </c>
      <c r="B118" s="25" t="s">
        <v>107</v>
      </c>
      <c r="C118" s="41">
        <v>9000000</v>
      </c>
      <c r="D118" s="25" t="s">
        <v>46</v>
      </c>
      <c r="E118" s="25" t="s">
        <v>63</v>
      </c>
      <c r="F118" s="25">
        <v>20</v>
      </c>
      <c r="G118" s="25" t="s">
        <v>48</v>
      </c>
      <c r="H118" s="25"/>
      <c r="I118" s="11">
        <f t="shared" ref="I118:I178" si="14">F118*H118</f>
        <v>0</v>
      </c>
      <c r="J118" s="26" t="s">
        <v>28</v>
      </c>
      <c r="K118" s="11"/>
      <c r="L118" s="107">
        <f t="shared" ref="L118:L178" si="15">M118+N118</f>
        <v>0</v>
      </c>
      <c r="M118" s="107"/>
      <c r="N118" s="107"/>
      <c r="O118" s="107">
        <f t="shared" ref="O118:O178" si="16">P118+Q118</f>
        <v>0</v>
      </c>
      <c r="P118" s="107"/>
      <c r="Q118" s="107"/>
      <c r="R118" s="107">
        <f t="shared" ref="R118:R178" si="17">S118+T118</f>
        <v>0</v>
      </c>
      <c r="S118" s="107"/>
      <c r="T118" s="107"/>
      <c r="U118" s="107">
        <f t="shared" ref="U118:U178" si="18">V118+W118</f>
        <v>0</v>
      </c>
      <c r="V118" s="107"/>
      <c r="W118" s="107"/>
      <c r="X118" s="107">
        <f t="shared" ref="X118:X178" si="19">Y118+Z118</f>
        <v>0</v>
      </c>
      <c r="Y118" s="107"/>
      <c r="Z118" s="107"/>
      <c r="AA118" s="108">
        <f t="shared" ref="AA118:AA178" si="20">C118+I118-L118-O118-U118-X118-R118</f>
        <v>9000000</v>
      </c>
      <c r="AB118" s="7"/>
    </row>
    <row r="119" spans="1:28" ht="15.75" hidden="1" x14ac:dyDescent="0.25">
      <c r="A119" s="24">
        <v>45559</v>
      </c>
      <c r="B119" s="25" t="s">
        <v>107</v>
      </c>
      <c r="C119" s="41">
        <v>10400000</v>
      </c>
      <c r="D119" s="25" t="s">
        <v>46</v>
      </c>
      <c r="E119" s="25" t="s">
        <v>108</v>
      </c>
      <c r="F119" s="25">
        <v>5200</v>
      </c>
      <c r="G119" s="25" t="s">
        <v>34</v>
      </c>
      <c r="H119" s="25"/>
      <c r="I119" s="11">
        <f t="shared" si="14"/>
        <v>0</v>
      </c>
      <c r="J119" s="26" t="s">
        <v>28</v>
      </c>
      <c r="K119" s="11"/>
      <c r="L119" s="107">
        <f t="shared" si="15"/>
        <v>0</v>
      </c>
      <c r="M119" s="107"/>
      <c r="N119" s="107"/>
      <c r="O119" s="107">
        <f t="shared" si="16"/>
        <v>0</v>
      </c>
      <c r="P119" s="107"/>
      <c r="Q119" s="107"/>
      <c r="R119" s="107">
        <f t="shared" si="17"/>
        <v>0</v>
      </c>
      <c r="S119" s="107"/>
      <c r="T119" s="107"/>
      <c r="U119" s="107">
        <f t="shared" si="18"/>
        <v>0</v>
      </c>
      <c r="V119" s="107"/>
      <c r="W119" s="107"/>
      <c r="X119" s="107">
        <f t="shared" si="19"/>
        <v>0</v>
      </c>
      <c r="Y119" s="107"/>
      <c r="Z119" s="107"/>
      <c r="AA119" s="108">
        <f t="shared" si="20"/>
        <v>10400000</v>
      </c>
      <c r="AB119" s="7"/>
    </row>
    <row r="120" spans="1:28" ht="15.75" x14ac:dyDescent="0.25">
      <c r="A120" s="24">
        <v>45560</v>
      </c>
      <c r="B120" s="25" t="s">
        <v>205</v>
      </c>
      <c r="C120" s="41">
        <v>1900000</v>
      </c>
      <c r="D120" s="25" t="s">
        <v>46</v>
      </c>
      <c r="E120" s="25" t="s">
        <v>42</v>
      </c>
      <c r="F120" s="25">
        <v>500</v>
      </c>
      <c r="G120" s="25" t="s">
        <v>34</v>
      </c>
      <c r="H120" s="25"/>
      <c r="I120" s="11">
        <f t="shared" si="14"/>
        <v>0</v>
      </c>
      <c r="J120" s="26" t="s">
        <v>28</v>
      </c>
      <c r="K120" s="11" t="s">
        <v>2003</v>
      </c>
      <c r="L120" s="107">
        <f t="shared" si="15"/>
        <v>0</v>
      </c>
      <c r="M120" s="107"/>
      <c r="N120" s="107"/>
      <c r="O120" s="107">
        <f t="shared" si="16"/>
        <v>0</v>
      </c>
      <c r="P120" s="107"/>
      <c r="Q120" s="107"/>
      <c r="R120" s="107">
        <f t="shared" si="17"/>
        <v>0</v>
      </c>
      <c r="S120" s="107"/>
      <c r="T120" s="107"/>
      <c r="U120" s="107">
        <f t="shared" si="18"/>
        <v>0</v>
      </c>
      <c r="V120" s="107"/>
      <c r="W120" s="107"/>
      <c r="X120" s="107">
        <f t="shared" si="19"/>
        <v>0</v>
      </c>
      <c r="Y120" s="107"/>
      <c r="Z120" s="107"/>
      <c r="AA120" s="108">
        <f t="shared" si="20"/>
        <v>1900000</v>
      </c>
      <c r="AB120" s="7"/>
    </row>
    <row r="121" spans="1:28" ht="15.75" hidden="1" x14ac:dyDescent="0.25">
      <c r="A121" s="24">
        <v>45560</v>
      </c>
      <c r="B121" s="25" t="s">
        <v>51</v>
      </c>
      <c r="C121" s="41">
        <v>3824000</v>
      </c>
      <c r="D121" s="25" t="s">
        <v>46</v>
      </c>
      <c r="E121" s="25" t="s">
        <v>105</v>
      </c>
      <c r="F121" s="25">
        <v>106.9</v>
      </c>
      <c r="G121" s="25" t="s">
        <v>39</v>
      </c>
      <c r="H121" s="25"/>
      <c r="I121" s="11">
        <f t="shared" si="14"/>
        <v>0</v>
      </c>
      <c r="J121" s="31" t="s">
        <v>312</v>
      </c>
      <c r="K121" s="11"/>
      <c r="L121" s="107">
        <f t="shared" si="15"/>
        <v>0</v>
      </c>
      <c r="M121" s="107"/>
      <c r="N121" s="107"/>
      <c r="O121" s="107">
        <f t="shared" si="16"/>
        <v>3824000</v>
      </c>
      <c r="P121" s="107">
        <v>3824000</v>
      </c>
      <c r="Q121" s="107"/>
      <c r="R121" s="107">
        <f t="shared" si="17"/>
        <v>0</v>
      </c>
      <c r="S121" s="107"/>
      <c r="T121" s="107"/>
      <c r="U121" s="107">
        <f t="shared" si="18"/>
        <v>0</v>
      </c>
      <c r="V121" s="107"/>
      <c r="W121" s="107"/>
      <c r="X121" s="107">
        <f t="shared" si="19"/>
        <v>0</v>
      </c>
      <c r="Y121" s="107"/>
      <c r="Z121" s="107"/>
      <c r="AA121" s="108">
        <f t="shared" si="20"/>
        <v>0</v>
      </c>
      <c r="AB121" s="7">
        <v>45603</v>
      </c>
    </row>
    <row r="122" spans="1:28" ht="15.75" hidden="1" x14ac:dyDescent="0.25">
      <c r="A122" s="24">
        <v>45560</v>
      </c>
      <c r="B122" s="25" t="s">
        <v>51</v>
      </c>
      <c r="C122" s="41">
        <v>7793999.9999999991</v>
      </c>
      <c r="D122" s="25" t="s">
        <v>46</v>
      </c>
      <c r="E122" s="25" t="s">
        <v>102</v>
      </c>
      <c r="F122" s="25">
        <v>173.2</v>
      </c>
      <c r="G122" s="25" t="s">
        <v>39</v>
      </c>
      <c r="H122" s="25"/>
      <c r="I122" s="11">
        <f t="shared" si="14"/>
        <v>0</v>
      </c>
      <c r="J122" s="31" t="s">
        <v>312</v>
      </c>
      <c r="K122" s="11"/>
      <c r="L122" s="107">
        <f t="shared" si="15"/>
        <v>0</v>
      </c>
      <c r="M122" s="107"/>
      <c r="N122" s="107"/>
      <c r="O122" s="107">
        <f t="shared" si="16"/>
        <v>7794000</v>
      </c>
      <c r="P122" s="107">
        <v>7794000</v>
      </c>
      <c r="Q122" s="107"/>
      <c r="R122" s="107">
        <f t="shared" si="17"/>
        <v>0</v>
      </c>
      <c r="S122" s="107"/>
      <c r="T122" s="107"/>
      <c r="U122" s="107">
        <f t="shared" si="18"/>
        <v>0</v>
      </c>
      <c r="V122" s="107"/>
      <c r="W122" s="107"/>
      <c r="X122" s="107">
        <f t="shared" si="19"/>
        <v>0</v>
      </c>
      <c r="Y122" s="107"/>
      <c r="Z122" s="107"/>
      <c r="AA122" s="108">
        <f t="shared" si="20"/>
        <v>-9.3132257461547852E-10</v>
      </c>
      <c r="AB122" s="7">
        <v>45603</v>
      </c>
    </row>
    <row r="123" spans="1:28" ht="15.75" hidden="1" x14ac:dyDescent="0.25">
      <c r="A123" s="24">
        <v>45560</v>
      </c>
      <c r="B123" s="25" t="s">
        <v>51</v>
      </c>
      <c r="C123" s="41">
        <v>6673500.0000000009</v>
      </c>
      <c r="D123" s="25" t="s">
        <v>46</v>
      </c>
      <c r="E123" s="25" t="s">
        <v>103</v>
      </c>
      <c r="F123" s="25">
        <v>148.30000000000001</v>
      </c>
      <c r="G123" s="25" t="s">
        <v>39</v>
      </c>
      <c r="H123" s="25"/>
      <c r="I123" s="11">
        <f t="shared" si="14"/>
        <v>0</v>
      </c>
      <c r="J123" s="31" t="s">
        <v>312</v>
      </c>
      <c r="K123" s="11"/>
      <c r="L123" s="107">
        <f t="shared" si="15"/>
        <v>0</v>
      </c>
      <c r="M123" s="107"/>
      <c r="N123" s="107"/>
      <c r="O123" s="107">
        <f t="shared" si="16"/>
        <v>6673500</v>
      </c>
      <c r="P123" s="107">
        <v>6673500</v>
      </c>
      <c r="Q123" s="107"/>
      <c r="R123" s="107">
        <f t="shared" si="17"/>
        <v>0</v>
      </c>
      <c r="S123" s="107"/>
      <c r="T123" s="107"/>
      <c r="U123" s="107">
        <f t="shared" si="18"/>
        <v>0</v>
      </c>
      <c r="V123" s="107"/>
      <c r="W123" s="107"/>
      <c r="X123" s="107">
        <f t="shared" si="19"/>
        <v>0</v>
      </c>
      <c r="Y123" s="107"/>
      <c r="Z123" s="107"/>
      <c r="AA123" s="108">
        <f t="shared" si="20"/>
        <v>9.3132257461547852E-10</v>
      </c>
      <c r="AB123" s="7">
        <v>45603</v>
      </c>
    </row>
    <row r="124" spans="1:28" ht="15.75" hidden="1" x14ac:dyDescent="0.25">
      <c r="A124" s="24">
        <v>45560</v>
      </c>
      <c r="B124" s="25" t="s">
        <v>51</v>
      </c>
      <c r="C124" s="41">
        <v>3726000</v>
      </c>
      <c r="D124" s="25" t="s">
        <v>46</v>
      </c>
      <c r="E124" s="25" t="s">
        <v>104</v>
      </c>
      <c r="F124" s="25">
        <v>82.8</v>
      </c>
      <c r="G124" s="25" t="s">
        <v>39</v>
      </c>
      <c r="H124" s="25"/>
      <c r="I124" s="11">
        <f t="shared" si="14"/>
        <v>0</v>
      </c>
      <c r="J124" s="31" t="s">
        <v>312</v>
      </c>
      <c r="K124" s="11"/>
      <c r="L124" s="107">
        <f t="shared" si="15"/>
        <v>0</v>
      </c>
      <c r="M124" s="107"/>
      <c r="N124" s="107"/>
      <c r="O124" s="107">
        <f t="shared" si="16"/>
        <v>3726000</v>
      </c>
      <c r="P124" s="107">
        <v>3726000</v>
      </c>
      <c r="Q124" s="107"/>
      <c r="R124" s="107">
        <f t="shared" si="17"/>
        <v>0</v>
      </c>
      <c r="S124" s="107"/>
      <c r="T124" s="107"/>
      <c r="U124" s="107">
        <f t="shared" si="18"/>
        <v>0</v>
      </c>
      <c r="V124" s="107"/>
      <c r="W124" s="107"/>
      <c r="X124" s="107">
        <f t="shared" si="19"/>
        <v>0</v>
      </c>
      <c r="Y124" s="107"/>
      <c r="Z124" s="107"/>
      <c r="AA124" s="108">
        <f t="shared" si="20"/>
        <v>0</v>
      </c>
      <c r="AB124" s="7">
        <v>45603</v>
      </c>
    </row>
    <row r="125" spans="1:28" ht="15.75" hidden="1" x14ac:dyDescent="0.25">
      <c r="A125" s="24">
        <v>45560</v>
      </c>
      <c r="B125" s="25" t="s">
        <v>51</v>
      </c>
      <c r="C125" s="41">
        <v>10984500</v>
      </c>
      <c r="D125" s="25" t="s">
        <v>46</v>
      </c>
      <c r="E125" s="25" t="s">
        <v>120</v>
      </c>
      <c r="F125" s="25">
        <v>244.1</v>
      </c>
      <c r="G125" s="25" t="s">
        <v>39</v>
      </c>
      <c r="H125" s="25"/>
      <c r="I125" s="11">
        <f t="shared" si="14"/>
        <v>0</v>
      </c>
      <c r="J125" s="31" t="s">
        <v>312</v>
      </c>
      <c r="K125" s="11"/>
      <c r="L125" s="107">
        <f t="shared" si="15"/>
        <v>0</v>
      </c>
      <c r="M125" s="107"/>
      <c r="N125" s="107"/>
      <c r="O125" s="107">
        <f t="shared" si="16"/>
        <v>10984500</v>
      </c>
      <c r="P125" s="107">
        <v>7982500</v>
      </c>
      <c r="Q125" s="107">
        <v>3002000</v>
      </c>
      <c r="R125" s="107">
        <f t="shared" si="17"/>
        <v>0</v>
      </c>
      <c r="S125" s="107"/>
      <c r="T125" s="107"/>
      <c r="U125" s="107">
        <f t="shared" si="18"/>
        <v>0</v>
      </c>
      <c r="V125" s="107"/>
      <c r="W125" s="107"/>
      <c r="X125" s="107">
        <f t="shared" si="19"/>
        <v>0</v>
      </c>
      <c r="Y125" s="107"/>
      <c r="Z125" s="107"/>
      <c r="AA125" s="108">
        <f t="shared" si="20"/>
        <v>0</v>
      </c>
      <c r="AB125" s="7">
        <v>45622</v>
      </c>
    </row>
    <row r="126" spans="1:28" ht="15.75" hidden="1" x14ac:dyDescent="0.25">
      <c r="A126" s="24">
        <v>45561</v>
      </c>
      <c r="B126" s="25" t="s">
        <v>975</v>
      </c>
      <c r="C126" s="41">
        <v>132500</v>
      </c>
      <c r="D126" s="25" t="s">
        <v>46</v>
      </c>
      <c r="E126" s="25" t="s">
        <v>447</v>
      </c>
      <c r="F126" s="25">
        <v>1750</v>
      </c>
      <c r="G126" s="25" t="s">
        <v>34</v>
      </c>
      <c r="H126" s="25"/>
      <c r="I126" s="11">
        <f t="shared" si="14"/>
        <v>0</v>
      </c>
      <c r="J126" s="31" t="s">
        <v>324</v>
      </c>
      <c r="K126" s="11"/>
      <c r="L126" s="107">
        <f t="shared" si="15"/>
        <v>0</v>
      </c>
      <c r="M126" s="107"/>
      <c r="N126" s="107"/>
      <c r="O126" s="107">
        <f t="shared" si="16"/>
        <v>0</v>
      </c>
      <c r="P126" s="107"/>
      <c r="Q126" s="107"/>
      <c r="R126" s="107">
        <f t="shared" si="17"/>
        <v>0</v>
      </c>
      <c r="S126" s="107"/>
      <c r="T126" s="107"/>
      <c r="U126" s="107">
        <f t="shared" si="18"/>
        <v>132500</v>
      </c>
      <c r="V126" s="107">
        <v>132500</v>
      </c>
      <c r="W126" s="107"/>
      <c r="X126" s="107">
        <f t="shared" si="19"/>
        <v>0</v>
      </c>
      <c r="Y126" s="107"/>
      <c r="Z126" s="107"/>
      <c r="AA126" s="108">
        <f t="shared" si="20"/>
        <v>0</v>
      </c>
      <c r="AB126" s="7">
        <v>45603</v>
      </c>
    </row>
    <row r="127" spans="1:28" ht="15.75" hidden="1" x14ac:dyDescent="0.25">
      <c r="A127" s="24">
        <v>45561</v>
      </c>
      <c r="B127" s="25" t="s">
        <v>134</v>
      </c>
      <c r="C127" s="41">
        <v>2000000</v>
      </c>
      <c r="D127" s="25" t="s">
        <v>46</v>
      </c>
      <c r="E127" s="25" t="s">
        <v>42</v>
      </c>
      <c r="F127" s="25">
        <v>500</v>
      </c>
      <c r="G127" s="25" t="s">
        <v>34</v>
      </c>
      <c r="H127" s="25"/>
      <c r="I127" s="11">
        <f t="shared" si="14"/>
        <v>0</v>
      </c>
      <c r="J127" s="26" t="s">
        <v>28</v>
      </c>
      <c r="K127" s="11" t="s">
        <v>2082</v>
      </c>
      <c r="L127" s="107">
        <f t="shared" si="15"/>
        <v>0</v>
      </c>
      <c r="M127" s="107"/>
      <c r="N127" s="107"/>
      <c r="O127" s="107">
        <f t="shared" si="16"/>
        <v>0</v>
      </c>
      <c r="P127" s="107"/>
      <c r="Q127" s="107"/>
      <c r="R127" s="107">
        <f t="shared" si="17"/>
        <v>0</v>
      </c>
      <c r="S127" s="107"/>
      <c r="T127" s="107"/>
      <c r="U127" s="107">
        <f t="shared" si="18"/>
        <v>0</v>
      </c>
      <c r="V127" s="107"/>
      <c r="W127" s="107"/>
      <c r="X127" s="107">
        <f t="shared" si="19"/>
        <v>0</v>
      </c>
      <c r="Y127" s="107"/>
      <c r="Z127" s="107"/>
      <c r="AA127" s="108">
        <f t="shared" si="20"/>
        <v>2000000</v>
      </c>
      <c r="AB127" s="7"/>
    </row>
    <row r="128" spans="1:28" ht="15.75" hidden="1" x14ac:dyDescent="0.25">
      <c r="A128" s="24">
        <v>45561</v>
      </c>
      <c r="B128" s="25" t="s">
        <v>261</v>
      </c>
      <c r="C128" s="41">
        <v>600000</v>
      </c>
      <c r="D128" s="25" t="s">
        <v>46</v>
      </c>
      <c r="E128" s="25" t="s">
        <v>219</v>
      </c>
      <c r="F128" s="25">
        <v>2</v>
      </c>
      <c r="G128" s="25" t="s">
        <v>39</v>
      </c>
      <c r="H128" s="25"/>
      <c r="I128" s="11">
        <f t="shared" si="14"/>
        <v>0</v>
      </c>
      <c r="J128" s="31" t="s">
        <v>312</v>
      </c>
      <c r="K128" s="11"/>
      <c r="L128" s="107">
        <f t="shared" si="15"/>
        <v>0</v>
      </c>
      <c r="M128" s="107"/>
      <c r="N128" s="107"/>
      <c r="O128" s="107">
        <f t="shared" si="16"/>
        <v>600000</v>
      </c>
      <c r="P128" s="107">
        <v>600000</v>
      </c>
      <c r="Q128" s="107"/>
      <c r="R128" s="107">
        <f t="shared" si="17"/>
        <v>0</v>
      </c>
      <c r="S128" s="107"/>
      <c r="T128" s="107"/>
      <c r="U128" s="107">
        <f t="shared" si="18"/>
        <v>0</v>
      </c>
      <c r="V128" s="107"/>
      <c r="W128" s="107"/>
      <c r="X128" s="107">
        <f t="shared" si="19"/>
        <v>0</v>
      </c>
      <c r="Y128" s="107"/>
      <c r="Z128" s="107"/>
      <c r="AA128" s="108">
        <f t="shared" si="20"/>
        <v>0</v>
      </c>
      <c r="AB128" s="7">
        <v>45610</v>
      </c>
    </row>
    <row r="129" spans="1:28" ht="15.75" hidden="1" x14ac:dyDescent="0.25">
      <c r="A129" s="24">
        <v>45561</v>
      </c>
      <c r="B129" s="25" t="s">
        <v>226</v>
      </c>
      <c r="C129" s="41">
        <v>5100000</v>
      </c>
      <c r="D129" s="25" t="s">
        <v>46</v>
      </c>
      <c r="E129" s="25" t="s">
        <v>1517</v>
      </c>
      <c r="F129" s="25">
        <v>6</v>
      </c>
      <c r="G129" s="25" t="s">
        <v>27</v>
      </c>
      <c r="H129" s="25"/>
      <c r="I129" s="11">
        <f t="shared" si="14"/>
        <v>0</v>
      </c>
      <c r="J129" s="31" t="s">
        <v>312</v>
      </c>
      <c r="K129" s="11"/>
      <c r="L129" s="107">
        <f t="shared" si="15"/>
        <v>0</v>
      </c>
      <c r="M129" s="107"/>
      <c r="N129" s="107"/>
      <c r="O129" s="107">
        <f t="shared" si="16"/>
        <v>5100000</v>
      </c>
      <c r="P129" s="107">
        <v>5100000</v>
      </c>
      <c r="Q129" s="107"/>
      <c r="R129" s="107">
        <f t="shared" si="17"/>
        <v>0</v>
      </c>
      <c r="S129" s="107"/>
      <c r="T129" s="107"/>
      <c r="U129" s="107">
        <f t="shared" si="18"/>
        <v>0</v>
      </c>
      <c r="V129" s="107"/>
      <c r="W129" s="107"/>
      <c r="X129" s="107">
        <f t="shared" si="19"/>
        <v>0</v>
      </c>
      <c r="Y129" s="107"/>
      <c r="Z129" s="107"/>
      <c r="AA129" s="108">
        <f t="shared" si="20"/>
        <v>0</v>
      </c>
      <c r="AB129" s="7">
        <v>45597</v>
      </c>
    </row>
    <row r="130" spans="1:28" ht="15.75" hidden="1" x14ac:dyDescent="0.25">
      <c r="A130" s="24">
        <v>45561</v>
      </c>
      <c r="B130" s="25" t="s">
        <v>226</v>
      </c>
      <c r="C130" s="41">
        <v>8820000</v>
      </c>
      <c r="D130" s="25" t="s">
        <v>46</v>
      </c>
      <c r="E130" s="25" t="s">
        <v>229</v>
      </c>
      <c r="F130" s="25">
        <v>210</v>
      </c>
      <c r="G130" s="25" t="s">
        <v>39</v>
      </c>
      <c r="H130" s="25"/>
      <c r="I130" s="11">
        <f t="shared" si="14"/>
        <v>0</v>
      </c>
      <c r="J130" s="31" t="s">
        <v>312</v>
      </c>
      <c r="K130" s="11"/>
      <c r="L130" s="107">
        <f t="shared" si="15"/>
        <v>0</v>
      </c>
      <c r="M130" s="107"/>
      <c r="N130" s="107"/>
      <c r="O130" s="107">
        <f t="shared" si="16"/>
        <v>8820000</v>
      </c>
      <c r="P130" s="107">
        <v>8820000</v>
      </c>
      <c r="Q130" s="107"/>
      <c r="R130" s="107">
        <f t="shared" si="17"/>
        <v>0</v>
      </c>
      <c r="S130" s="107"/>
      <c r="T130" s="107"/>
      <c r="U130" s="107">
        <f t="shared" si="18"/>
        <v>0</v>
      </c>
      <c r="V130" s="107"/>
      <c r="W130" s="107"/>
      <c r="X130" s="107">
        <f t="shared" si="19"/>
        <v>0</v>
      </c>
      <c r="Y130" s="107"/>
      <c r="Z130" s="107"/>
      <c r="AA130" s="108">
        <f t="shared" si="20"/>
        <v>0</v>
      </c>
      <c r="AB130" s="7">
        <v>45597</v>
      </c>
    </row>
    <row r="131" spans="1:28" ht="15.75" hidden="1" x14ac:dyDescent="0.25">
      <c r="A131" s="24">
        <v>45563</v>
      </c>
      <c r="B131" s="25" t="s">
        <v>253</v>
      </c>
      <c r="C131" s="41">
        <v>1600000</v>
      </c>
      <c r="D131" s="25" t="s">
        <v>46</v>
      </c>
      <c r="E131" s="25" t="s">
        <v>189</v>
      </c>
      <c r="F131" s="25">
        <v>4</v>
      </c>
      <c r="G131" s="25" t="s">
        <v>23</v>
      </c>
      <c r="H131" s="25"/>
      <c r="I131" s="11">
        <f t="shared" si="14"/>
        <v>0</v>
      </c>
      <c r="J131" s="38" t="s">
        <v>78</v>
      </c>
      <c r="K131" s="11" t="s">
        <v>2043</v>
      </c>
      <c r="L131" s="107">
        <f t="shared" si="15"/>
        <v>0</v>
      </c>
      <c r="M131" s="107"/>
      <c r="N131" s="107"/>
      <c r="O131" s="107">
        <f t="shared" si="16"/>
        <v>1400000</v>
      </c>
      <c r="P131" s="107"/>
      <c r="Q131" s="107">
        <v>1400000</v>
      </c>
      <c r="R131" s="107">
        <f t="shared" si="17"/>
        <v>0</v>
      </c>
      <c r="S131" s="107"/>
      <c r="T131" s="107"/>
      <c r="U131" s="107">
        <f t="shared" si="18"/>
        <v>0</v>
      </c>
      <c r="V131" s="107"/>
      <c r="W131" s="107"/>
      <c r="X131" s="107">
        <f t="shared" si="19"/>
        <v>0</v>
      </c>
      <c r="Y131" s="107"/>
      <c r="Z131" s="107"/>
      <c r="AA131" s="108">
        <f t="shared" si="20"/>
        <v>200000</v>
      </c>
      <c r="AB131" s="7">
        <v>45622</v>
      </c>
    </row>
    <row r="132" spans="1:28" ht="15.75" hidden="1" x14ac:dyDescent="0.25">
      <c r="A132" s="24">
        <v>45565</v>
      </c>
      <c r="B132" s="50" t="s">
        <v>134</v>
      </c>
      <c r="C132" s="41">
        <v>2460000</v>
      </c>
      <c r="D132" s="25" t="s">
        <v>46</v>
      </c>
      <c r="E132" s="25" t="s">
        <v>290</v>
      </c>
      <c r="F132" s="25">
        <v>1000</v>
      </c>
      <c r="G132" s="25" t="s">
        <v>34</v>
      </c>
      <c r="H132" s="25"/>
      <c r="I132" s="11">
        <f t="shared" si="14"/>
        <v>0</v>
      </c>
      <c r="J132" s="31" t="s">
        <v>312</v>
      </c>
      <c r="K132" s="11" t="s">
        <v>2051</v>
      </c>
      <c r="L132" s="107">
        <f t="shared" si="15"/>
        <v>0</v>
      </c>
      <c r="M132" s="107"/>
      <c r="N132" s="107"/>
      <c r="O132" s="107">
        <f t="shared" si="16"/>
        <v>2460000</v>
      </c>
      <c r="P132" s="107">
        <v>2460000</v>
      </c>
      <c r="Q132" s="107"/>
      <c r="R132" s="107">
        <f t="shared" si="17"/>
        <v>0</v>
      </c>
      <c r="S132" s="107"/>
      <c r="T132" s="107"/>
      <c r="U132" s="107">
        <f t="shared" si="18"/>
        <v>0</v>
      </c>
      <c r="V132" s="107"/>
      <c r="W132" s="107"/>
      <c r="X132" s="107">
        <f t="shared" si="19"/>
        <v>0</v>
      </c>
      <c r="Y132" s="107"/>
      <c r="Z132" s="107"/>
      <c r="AA132" s="108">
        <f t="shared" si="20"/>
        <v>0</v>
      </c>
      <c r="AB132" s="7">
        <v>45600</v>
      </c>
    </row>
    <row r="133" spans="1:28" ht="15.75" hidden="1" x14ac:dyDescent="0.25">
      <c r="A133" s="24">
        <v>45565</v>
      </c>
      <c r="B133" s="50" t="s">
        <v>134</v>
      </c>
      <c r="C133" s="41">
        <v>2250000</v>
      </c>
      <c r="D133" s="25" t="s">
        <v>46</v>
      </c>
      <c r="E133" s="25" t="s">
        <v>42</v>
      </c>
      <c r="F133" s="25">
        <v>500</v>
      </c>
      <c r="G133" s="25" t="s">
        <v>34</v>
      </c>
      <c r="H133" s="25"/>
      <c r="I133" s="11">
        <f t="shared" si="14"/>
        <v>0</v>
      </c>
      <c r="J133" s="31" t="s">
        <v>312</v>
      </c>
      <c r="K133" s="11" t="s">
        <v>2051</v>
      </c>
      <c r="L133" s="107">
        <f t="shared" si="15"/>
        <v>0</v>
      </c>
      <c r="M133" s="107"/>
      <c r="N133" s="107"/>
      <c r="O133" s="107">
        <f t="shared" si="16"/>
        <v>2250000</v>
      </c>
      <c r="P133" s="107">
        <v>2250000</v>
      </c>
      <c r="Q133" s="107"/>
      <c r="R133" s="107">
        <f t="shared" si="17"/>
        <v>0</v>
      </c>
      <c r="S133" s="107"/>
      <c r="T133" s="107"/>
      <c r="U133" s="107">
        <f t="shared" si="18"/>
        <v>0</v>
      </c>
      <c r="V133" s="107"/>
      <c r="W133" s="107"/>
      <c r="X133" s="107">
        <f t="shared" si="19"/>
        <v>0</v>
      </c>
      <c r="Y133" s="107"/>
      <c r="Z133" s="107"/>
      <c r="AA133" s="108">
        <f t="shared" si="20"/>
        <v>0</v>
      </c>
      <c r="AB133" s="7">
        <v>45600</v>
      </c>
    </row>
    <row r="134" spans="1:28" ht="15.75" hidden="1" x14ac:dyDescent="0.25">
      <c r="A134" s="24">
        <v>45565</v>
      </c>
      <c r="B134" s="50" t="s">
        <v>134</v>
      </c>
      <c r="C134" s="41">
        <v>820000</v>
      </c>
      <c r="D134" s="25" t="s">
        <v>46</v>
      </c>
      <c r="E134" s="25" t="s">
        <v>151</v>
      </c>
      <c r="F134" s="25">
        <v>500</v>
      </c>
      <c r="G134" s="25" t="s">
        <v>34</v>
      </c>
      <c r="H134" s="25"/>
      <c r="I134" s="11">
        <f t="shared" si="14"/>
        <v>0</v>
      </c>
      <c r="J134" s="31" t="s">
        <v>312</v>
      </c>
      <c r="K134" s="11" t="s">
        <v>2051</v>
      </c>
      <c r="L134" s="107">
        <f t="shared" si="15"/>
        <v>0</v>
      </c>
      <c r="M134" s="107"/>
      <c r="N134" s="107"/>
      <c r="O134" s="107">
        <f t="shared" si="16"/>
        <v>820000</v>
      </c>
      <c r="P134" s="107">
        <v>820000</v>
      </c>
      <c r="Q134" s="107"/>
      <c r="R134" s="107">
        <f t="shared" si="17"/>
        <v>0</v>
      </c>
      <c r="S134" s="107"/>
      <c r="T134" s="107"/>
      <c r="U134" s="107">
        <f t="shared" si="18"/>
        <v>0</v>
      </c>
      <c r="V134" s="107"/>
      <c r="W134" s="107"/>
      <c r="X134" s="107">
        <f t="shared" si="19"/>
        <v>0</v>
      </c>
      <c r="Y134" s="107"/>
      <c r="Z134" s="107"/>
      <c r="AA134" s="108">
        <f t="shared" si="20"/>
        <v>0</v>
      </c>
      <c r="AB134" s="7">
        <v>45600</v>
      </c>
    </row>
    <row r="135" spans="1:28" ht="15.75" hidden="1" x14ac:dyDescent="0.25">
      <c r="A135" s="24">
        <v>45565</v>
      </c>
      <c r="B135" s="50" t="s">
        <v>51</v>
      </c>
      <c r="C135" s="41">
        <v>4200000</v>
      </c>
      <c r="D135" s="25" t="s">
        <v>46</v>
      </c>
      <c r="E135" s="25" t="s">
        <v>53</v>
      </c>
      <c r="F135" s="25">
        <v>10</v>
      </c>
      <c r="G135" s="25" t="s">
        <v>23</v>
      </c>
      <c r="H135" s="25"/>
      <c r="I135" s="11">
        <f t="shared" si="14"/>
        <v>0</v>
      </c>
      <c r="J135" s="31" t="s">
        <v>312</v>
      </c>
      <c r="K135" s="11"/>
      <c r="L135" s="107">
        <f t="shared" si="15"/>
        <v>0</v>
      </c>
      <c r="M135" s="107"/>
      <c r="N135" s="107"/>
      <c r="O135" s="107">
        <f t="shared" si="16"/>
        <v>4200000</v>
      </c>
      <c r="P135" s="107"/>
      <c r="Q135" s="107">
        <v>4200000</v>
      </c>
      <c r="R135" s="107">
        <f t="shared" si="17"/>
        <v>0</v>
      </c>
      <c r="S135" s="107"/>
      <c r="T135" s="107"/>
      <c r="U135" s="107">
        <f t="shared" si="18"/>
        <v>0</v>
      </c>
      <c r="V135" s="107"/>
      <c r="W135" s="107"/>
      <c r="X135" s="107">
        <f t="shared" si="19"/>
        <v>0</v>
      </c>
      <c r="Y135" s="107"/>
      <c r="Z135" s="107"/>
      <c r="AA135" s="108">
        <f t="shared" si="20"/>
        <v>0</v>
      </c>
      <c r="AB135" s="7">
        <v>45622</v>
      </c>
    </row>
    <row r="136" spans="1:28" ht="15.75" hidden="1" x14ac:dyDescent="0.25">
      <c r="A136" s="24">
        <v>45567</v>
      </c>
      <c r="B136" s="76" t="s">
        <v>134</v>
      </c>
      <c r="C136" s="25">
        <v>1360000</v>
      </c>
      <c r="D136" s="25" t="s">
        <v>46</v>
      </c>
      <c r="E136" s="25" t="s">
        <v>225</v>
      </c>
      <c r="F136" s="25">
        <v>500</v>
      </c>
      <c r="G136" s="25" t="s">
        <v>34</v>
      </c>
      <c r="H136" s="25"/>
      <c r="I136" s="11">
        <f t="shared" si="14"/>
        <v>0</v>
      </c>
      <c r="J136" s="31" t="s">
        <v>312</v>
      </c>
      <c r="K136" s="11" t="s">
        <v>2052</v>
      </c>
      <c r="L136" s="107">
        <f t="shared" si="15"/>
        <v>0</v>
      </c>
      <c r="M136" s="107"/>
      <c r="N136" s="107"/>
      <c r="O136" s="107">
        <f t="shared" si="16"/>
        <v>1360000</v>
      </c>
      <c r="P136" s="107">
        <v>1360000</v>
      </c>
      <c r="Q136" s="107"/>
      <c r="R136" s="107">
        <f t="shared" si="17"/>
        <v>0</v>
      </c>
      <c r="S136" s="107"/>
      <c r="T136" s="107"/>
      <c r="U136" s="107">
        <f t="shared" si="18"/>
        <v>0</v>
      </c>
      <c r="V136" s="107"/>
      <c r="W136" s="107"/>
      <c r="X136" s="107">
        <f t="shared" si="19"/>
        <v>0</v>
      </c>
      <c r="Y136" s="107"/>
      <c r="Z136" s="107"/>
      <c r="AA136" s="108">
        <f t="shared" si="20"/>
        <v>0</v>
      </c>
      <c r="AB136" s="7">
        <v>45611</v>
      </c>
    </row>
    <row r="137" spans="1:28" ht="15.75" hidden="1" x14ac:dyDescent="0.25">
      <c r="A137" s="24">
        <v>45567</v>
      </c>
      <c r="B137" s="76" t="s">
        <v>134</v>
      </c>
      <c r="C137" s="25">
        <v>4500000</v>
      </c>
      <c r="D137" s="25" t="s">
        <v>46</v>
      </c>
      <c r="E137" s="25" t="s">
        <v>42</v>
      </c>
      <c r="F137" s="25">
        <v>1000</v>
      </c>
      <c r="G137" s="25" t="s">
        <v>34</v>
      </c>
      <c r="H137" s="25"/>
      <c r="I137" s="11">
        <f t="shared" si="14"/>
        <v>0</v>
      </c>
      <c r="J137" s="31" t="s">
        <v>312</v>
      </c>
      <c r="K137" s="11" t="s">
        <v>2052</v>
      </c>
      <c r="L137" s="107">
        <f t="shared" si="15"/>
        <v>0</v>
      </c>
      <c r="M137" s="107"/>
      <c r="N137" s="107"/>
      <c r="O137" s="107">
        <f t="shared" si="16"/>
        <v>4500000</v>
      </c>
      <c r="P137" s="107">
        <v>4500000</v>
      </c>
      <c r="Q137" s="107"/>
      <c r="R137" s="107">
        <f t="shared" si="17"/>
        <v>0</v>
      </c>
      <c r="S137" s="107"/>
      <c r="T137" s="107"/>
      <c r="U137" s="107">
        <f t="shared" si="18"/>
        <v>0</v>
      </c>
      <c r="V137" s="107"/>
      <c r="W137" s="107"/>
      <c r="X137" s="107">
        <f t="shared" si="19"/>
        <v>0</v>
      </c>
      <c r="Y137" s="107"/>
      <c r="Z137" s="107"/>
      <c r="AA137" s="108">
        <f t="shared" si="20"/>
        <v>0</v>
      </c>
      <c r="AB137" s="7">
        <v>45611</v>
      </c>
    </row>
    <row r="138" spans="1:28" ht="15.75" hidden="1" x14ac:dyDescent="0.25">
      <c r="A138" s="24">
        <v>45567</v>
      </c>
      <c r="B138" s="76" t="s">
        <v>51</v>
      </c>
      <c r="C138" s="25">
        <v>7767000</v>
      </c>
      <c r="D138" s="25" t="s">
        <v>46</v>
      </c>
      <c r="E138" s="25" t="s">
        <v>102</v>
      </c>
      <c r="F138" s="25">
        <v>172.6</v>
      </c>
      <c r="G138" s="25" t="s">
        <v>39</v>
      </c>
      <c r="H138" s="25"/>
      <c r="I138" s="11">
        <f t="shared" si="14"/>
        <v>0</v>
      </c>
      <c r="J138" s="31" t="s">
        <v>312</v>
      </c>
      <c r="K138" s="11"/>
      <c r="L138" s="107">
        <f t="shared" si="15"/>
        <v>0</v>
      </c>
      <c r="M138" s="107"/>
      <c r="N138" s="107"/>
      <c r="O138" s="107">
        <f t="shared" si="16"/>
        <v>7767000</v>
      </c>
      <c r="P138" s="107"/>
      <c r="Q138" s="107">
        <v>7767000</v>
      </c>
      <c r="R138" s="107">
        <f t="shared" si="17"/>
        <v>0</v>
      </c>
      <c r="S138" s="107"/>
      <c r="T138" s="107"/>
      <c r="U138" s="107">
        <f t="shared" si="18"/>
        <v>0</v>
      </c>
      <c r="V138" s="107"/>
      <c r="W138" s="107"/>
      <c r="X138" s="107">
        <f t="shared" si="19"/>
        <v>0</v>
      </c>
      <c r="Y138" s="107"/>
      <c r="Z138" s="107"/>
      <c r="AA138" s="108">
        <f t="shared" si="20"/>
        <v>0</v>
      </c>
      <c r="AB138" s="7">
        <v>45622</v>
      </c>
    </row>
    <row r="139" spans="1:28" ht="15.75" hidden="1" x14ac:dyDescent="0.25">
      <c r="A139" s="24">
        <v>45567</v>
      </c>
      <c r="B139" s="76" t="s">
        <v>51</v>
      </c>
      <c r="C139" s="25">
        <v>6610500</v>
      </c>
      <c r="D139" s="25" t="s">
        <v>46</v>
      </c>
      <c r="E139" s="25" t="s">
        <v>103</v>
      </c>
      <c r="F139" s="25">
        <v>146.9</v>
      </c>
      <c r="G139" s="25" t="s">
        <v>39</v>
      </c>
      <c r="H139" s="25"/>
      <c r="I139" s="11">
        <f t="shared" si="14"/>
        <v>0</v>
      </c>
      <c r="J139" s="38" t="s">
        <v>78</v>
      </c>
      <c r="K139" s="11"/>
      <c r="L139" s="107">
        <f t="shared" si="15"/>
        <v>0</v>
      </c>
      <c r="M139" s="107"/>
      <c r="N139" s="107"/>
      <c r="O139" s="107">
        <f t="shared" si="16"/>
        <v>5031000</v>
      </c>
      <c r="P139" s="107"/>
      <c r="Q139" s="107">
        <v>5031000</v>
      </c>
      <c r="R139" s="107">
        <f t="shared" si="17"/>
        <v>0</v>
      </c>
      <c r="S139" s="107"/>
      <c r="T139" s="107"/>
      <c r="U139" s="107">
        <f t="shared" si="18"/>
        <v>0</v>
      </c>
      <c r="V139" s="107"/>
      <c r="W139" s="107"/>
      <c r="X139" s="107">
        <f t="shared" si="19"/>
        <v>0</v>
      </c>
      <c r="Y139" s="107"/>
      <c r="Z139" s="107"/>
      <c r="AA139" s="108">
        <f t="shared" si="20"/>
        <v>1579500</v>
      </c>
      <c r="AB139" s="7">
        <v>45622</v>
      </c>
    </row>
    <row r="140" spans="1:28" ht="15.75" hidden="1" x14ac:dyDescent="0.25">
      <c r="A140" s="24">
        <v>45567</v>
      </c>
      <c r="B140" s="76" t="s">
        <v>51</v>
      </c>
      <c r="C140" s="25">
        <v>7407000</v>
      </c>
      <c r="D140" s="25" t="s">
        <v>46</v>
      </c>
      <c r="E140" s="25" t="s">
        <v>121</v>
      </c>
      <c r="F140" s="25">
        <v>164.6</v>
      </c>
      <c r="G140" s="25" t="s">
        <v>39</v>
      </c>
      <c r="H140" s="25"/>
      <c r="I140" s="11">
        <f t="shared" si="14"/>
        <v>0</v>
      </c>
      <c r="J140" s="26" t="s">
        <v>28</v>
      </c>
      <c r="K140" s="11"/>
      <c r="L140" s="107">
        <f t="shared" si="15"/>
        <v>0</v>
      </c>
      <c r="M140" s="107"/>
      <c r="N140" s="107"/>
      <c r="O140" s="107">
        <f t="shared" si="16"/>
        <v>0</v>
      </c>
      <c r="P140" s="107"/>
      <c r="Q140" s="107"/>
      <c r="R140" s="107">
        <f t="shared" si="17"/>
        <v>0</v>
      </c>
      <c r="S140" s="107"/>
      <c r="T140" s="107"/>
      <c r="U140" s="107">
        <f t="shared" si="18"/>
        <v>0</v>
      </c>
      <c r="V140" s="107"/>
      <c r="W140" s="107"/>
      <c r="X140" s="107">
        <f t="shared" si="19"/>
        <v>0</v>
      </c>
      <c r="Y140" s="107"/>
      <c r="Z140" s="107"/>
      <c r="AA140" s="108">
        <f t="shared" si="20"/>
        <v>7407000</v>
      </c>
      <c r="AB140" s="7"/>
    </row>
    <row r="141" spans="1:28" ht="15.75" hidden="1" x14ac:dyDescent="0.25">
      <c r="A141" s="24">
        <v>45567</v>
      </c>
      <c r="B141" s="76" t="s">
        <v>253</v>
      </c>
      <c r="C141" s="25">
        <v>700000</v>
      </c>
      <c r="D141" s="25" t="s">
        <v>46</v>
      </c>
      <c r="E141" s="25" t="s">
        <v>127</v>
      </c>
      <c r="F141" s="25">
        <v>10</v>
      </c>
      <c r="G141" s="25" t="s">
        <v>39</v>
      </c>
      <c r="H141" s="25"/>
      <c r="I141" s="11">
        <f t="shared" si="14"/>
        <v>0</v>
      </c>
      <c r="J141" s="26" t="s">
        <v>28</v>
      </c>
      <c r="K141" s="11" t="s">
        <v>2043</v>
      </c>
      <c r="L141" s="107">
        <f t="shared" si="15"/>
        <v>0</v>
      </c>
      <c r="M141" s="107"/>
      <c r="N141" s="107"/>
      <c r="O141" s="107">
        <f t="shared" si="16"/>
        <v>0</v>
      </c>
      <c r="P141" s="107"/>
      <c r="Q141" s="107"/>
      <c r="R141" s="107">
        <f t="shared" si="17"/>
        <v>0</v>
      </c>
      <c r="S141" s="107"/>
      <c r="T141" s="107"/>
      <c r="U141" s="107">
        <f t="shared" si="18"/>
        <v>0</v>
      </c>
      <c r="V141" s="107"/>
      <c r="W141" s="107"/>
      <c r="X141" s="107">
        <f t="shared" si="19"/>
        <v>0</v>
      </c>
      <c r="Y141" s="107"/>
      <c r="Z141" s="107"/>
      <c r="AA141" s="108">
        <f t="shared" si="20"/>
        <v>700000</v>
      </c>
      <c r="AB141" s="7"/>
    </row>
    <row r="142" spans="1:28" ht="15.75" hidden="1" x14ac:dyDescent="0.25">
      <c r="A142" s="24">
        <v>45567</v>
      </c>
      <c r="B142" s="76" t="s">
        <v>253</v>
      </c>
      <c r="C142" s="25">
        <v>300000</v>
      </c>
      <c r="D142" s="25" t="s">
        <v>46</v>
      </c>
      <c r="E142" s="25" t="s">
        <v>157</v>
      </c>
      <c r="F142" s="25">
        <v>1</v>
      </c>
      <c r="G142" s="25" t="s">
        <v>48</v>
      </c>
      <c r="H142" s="25"/>
      <c r="I142" s="11">
        <f t="shared" si="14"/>
        <v>0</v>
      </c>
      <c r="J142" s="31" t="s">
        <v>312</v>
      </c>
      <c r="K142" s="11" t="s">
        <v>2042</v>
      </c>
      <c r="L142" s="107">
        <f t="shared" si="15"/>
        <v>0</v>
      </c>
      <c r="M142" s="107"/>
      <c r="N142" s="107"/>
      <c r="O142" s="107">
        <f t="shared" si="16"/>
        <v>300000</v>
      </c>
      <c r="P142" s="107">
        <v>300000</v>
      </c>
      <c r="Q142" s="107"/>
      <c r="R142" s="107">
        <f t="shared" si="17"/>
        <v>0</v>
      </c>
      <c r="S142" s="107"/>
      <c r="T142" s="107"/>
      <c r="U142" s="107">
        <f t="shared" si="18"/>
        <v>0</v>
      </c>
      <c r="V142" s="107"/>
      <c r="W142" s="107"/>
      <c r="X142" s="107">
        <f t="shared" si="19"/>
        <v>0</v>
      </c>
      <c r="Y142" s="107"/>
      <c r="Z142" s="107"/>
      <c r="AA142" s="108">
        <f t="shared" si="20"/>
        <v>0</v>
      </c>
      <c r="AB142" s="7">
        <v>45617</v>
      </c>
    </row>
    <row r="143" spans="1:28" ht="15.75" hidden="1" x14ac:dyDescent="0.25">
      <c r="A143" s="24">
        <v>45567</v>
      </c>
      <c r="B143" s="76" t="s">
        <v>678</v>
      </c>
      <c r="C143" s="25">
        <v>300000</v>
      </c>
      <c r="D143" s="25" t="s">
        <v>46</v>
      </c>
      <c r="E143" s="25" t="s">
        <v>298</v>
      </c>
      <c r="F143" s="25">
        <v>1000</v>
      </c>
      <c r="G143" s="25" t="s">
        <v>34</v>
      </c>
      <c r="H143" s="25"/>
      <c r="I143" s="11">
        <f t="shared" si="14"/>
        <v>0</v>
      </c>
      <c r="J143" s="38" t="s">
        <v>78</v>
      </c>
      <c r="K143" s="11"/>
      <c r="L143" s="107">
        <f t="shared" si="15"/>
        <v>0</v>
      </c>
      <c r="M143" s="107"/>
      <c r="N143" s="107"/>
      <c r="O143" s="107">
        <f t="shared" si="16"/>
        <v>0</v>
      </c>
      <c r="P143" s="107"/>
      <c r="Q143" s="107"/>
      <c r="R143" s="107">
        <f t="shared" si="17"/>
        <v>0</v>
      </c>
      <c r="S143" s="107"/>
      <c r="T143" s="107"/>
      <c r="U143" s="107">
        <f t="shared" si="18"/>
        <v>0</v>
      </c>
      <c r="V143" s="107"/>
      <c r="W143" s="107"/>
      <c r="X143" s="107">
        <f t="shared" si="19"/>
        <v>0</v>
      </c>
      <c r="Y143" s="107"/>
      <c r="Z143" s="107"/>
      <c r="AA143" s="108">
        <f t="shared" si="20"/>
        <v>300000</v>
      </c>
      <c r="AB143" s="7"/>
    </row>
    <row r="144" spans="1:28" ht="15.75" hidden="1" x14ac:dyDescent="0.25">
      <c r="A144" s="24">
        <v>45568</v>
      </c>
      <c r="B144" s="72" t="s">
        <v>98</v>
      </c>
      <c r="C144" s="25">
        <v>777399.99999999988</v>
      </c>
      <c r="D144" s="25" t="s">
        <v>46</v>
      </c>
      <c r="E144" s="25" t="s">
        <v>145</v>
      </c>
      <c r="F144" s="25">
        <v>16.899999999999999</v>
      </c>
      <c r="G144" s="25" t="s">
        <v>39</v>
      </c>
      <c r="H144" s="25"/>
      <c r="I144" s="11">
        <f t="shared" si="14"/>
        <v>0</v>
      </c>
      <c r="J144" s="38" t="s">
        <v>24</v>
      </c>
      <c r="K144" s="11"/>
      <c r="L144" s="107">
        <f t="shared" si="15"/>
        <v>0</v>
      </c>
      <c r="M144" s="107"/>
      <c r="N144" s="107"/>
      <c r="O144" s="107">
        <f t="shared" si="16"/>
        <v>0</v>
      </c>
      <c r="P144" s="107"/>
      <c r="Q144" s="107"/>
      <c r="R144" s="107">
        <f t="shared" si="17"/>
        <v>0</v>
      </c>
      <c r="S144" s="107"/>
      <c r="T144" s="107"/>
      <c r="U144" s="107">
        <f t="shared" si="18"/>
        <v>232000</v>
      </c>
      <c r="V144" s="107">
        <v>232000</v>
      </c>
      <c r="W144" s="107"/>
      <c r="X144" s="107">
        <f t="shared" si="19"/>
        <v>0</v>
      </c>
      <c r="Y144" s="107"/>
      <c r="Z144" s="107"/>
      <c r="AA144" s="108">
        <f t="shared" si="20"/>
        <v>545399.99999999988</v>
      </c>
      <c r="AB144" s="7">
        <v>45622</v>
      </c>
    </row>
    <row r="145" spans="1:28" ht="15.75" hidden="1" x14ac:dyDescent="0.25">
      <c r="A145" s="24">
        <v>45568</v>
      </c>
      <c r="B145" s="76" t="s">
        <v>147</v>
      </c>
      <c r="C145" s="25">
        <v>10980000</v>
      </c>
      <c r="D145" s="25" t="s">
        <v>46</v>
      </c>
      <c r="E145" s="25" t="s">
        <v>229</v>
      </c>
      <c r="F145" s="25">
        <v>300</v>
      </c>
      <c r="G145" s="25" t="s">
        <v>39</v>
      </c>
      <c r="H145" s="25"/>
      <c r="I145" s="11">
        <f t="shared" si="14"/>
        <v>0</v>
      </c>
      <c r="J145" s="31" t="s">
        <v>312</v>
      </c>
      <c r="K145" s="11" t="s">
        <v>2097</v>
      </c>
      <c r="L145" s="107">
        <f t="shared" si="15"/>
        <v>0</v>
      </c>
      <c r="M145" s="107"/>
      <c r="N145" s="107"/>
      <c r="O145" s="107">
        <f t="shared" si="16"/>
        <v>10980000</v>
      </c>
      <c r="P145" s="107">
        <v>10980000</v>
      </c>
      <c r="Q145" s="107"/>
      <c r="R145" s="107">
        <f t="shared" si="17"/>
        <v>0</v>
      </c>
      <c r="S145" s="107"/>
      <c r="T145" s="107"/>
      <c r="U145" s="107">
        <f t="shared" si="18"/>
        <v>0</v>
      </c>
      <c r="V145" s="107"/>
      <c r="W145" s="107"/>
      <c r="X145" s="107">
        <f t="shared" si="19"/>
        <v>0</v>
      </c>
      <c r="Y145" s="107"/>
      <c r="Z145" s="107"/>
      <c r="AA145" s="108">
        <f t="shared" si="20"/>
        <v>0</v>
      </c>
      <c r="AB145" s="7">
        <v>45609</v>
      </c>
    </row>
    <row r="146" spans="1:28" ht="15.75" hidden="1" x14ac:dyDescent="0.25">
      <c r="A146" s="24">
        <v>45570</v>
      </c>
      <c r="B146" s="25" t="s">
        <v>354</v>
      </c>
      <c r="C146" s="25">
        <v>2400000</v>
      </c>
      <c r="D146" s="25" t="s">
        <v>46</v>
      </c>
      <c r="E146" s="25" t="s">
        <v>108</v>
      </c>
      <c r="F146" s="25">
        <v>1200</v>
      </c>
      <c r="G146" s="25" t="s">
        <v>34</v>
      </c>
      <c r="H146" s="25"/>
      <c r="I146" s="11">
        <f t="shared" si="14"/>
        <v>0</v>
      </c>
      <c r="J146" s="31" t="s">
        <v>312</v>
      </c>
      <c r="K146" s="11" t="s">
        <v>2060</v>
      </c>
      <c r="L146" s="107">
        <f t="shared" si="15"/>
        <v>0</v>
      </c>
      <c r="M146" s="107"/>
      <c r="N146" s="107"/>
      <c r="O146" s="107">
        <f t="shared" si="16"/>
        <v>2400000</v>
      </c>
      <c r="P146" s="107">
        <v>2400000</v>
      </c>
      <c r="Q146" s="107"/>
      <c r="R146" s="107">
        <f t="shared" si="17"/>
        <v>0</v>
      </c>
      <c r="S146" s="107"/>
      <c r="T146" s="107"/>
      <c r="U146" s="107">
        <f t="shared" si="18"/>
        <v>0</v>
      </c>
      <c r="V146" s="107"/>
      <c r="W146" s="107"/>
      <c r="X146" s="107">
        <f t="shared" si="19"/>
        <v>0</v>
      </c>
      <c r="Y146" s="107"/>
      <c r="Z146" s="107"/>
      <c r="AA146" s="108">
        <f t="shared" si="20"/>
        <v>0</v>
      </c>
      <c r="AB146" s="7">
        <v>45609</v>
      </c>
    </row>
    <row r="147" spans="1:28" ht="15.75" hidden="1" x14ac:dyDescent="0.25">
      <c r="A147" s="24">
        <v>45570</v>
      </c>
      <c r="B147" s="25" t="s">
        <v>51</v>
      </c>
      <c r="C147" s="25">
        <v>4200000</v>
      </c>
      <c r="D147" s="25" t="s">
        <v>46</v>
      </c>
      <c r="E147" s="25" t="s">
        <v>1306</v>
      </c>
      <c r="F147" s="25">
        <v>10</v>
      </c>
      <c r="G147" s="25" t="s">
        <v>23</v>
      </c>
      <c r="H147" s="25"/>
      <c r="I147" s="11">
        <f t="shared" si="14"/>
        <v>0</v>
      </c>
      <c r="J147" s="26" t="s">
        <v>28</v>
      </c>
      <c r="K147" s="11"/>
      <c r="L147" s="107">
        <f t="shared" si="15"/>
        <v>0</v>
      </c>
      <c r="M147" s="107"/>
      <c r="N147" s="107"/>
      <c r="O147" s="107">
        <f t="shared" si="16"/>
        <v>0</v>
      </c>
      <c r="P147" s="107"/>
      <c r="Q147" s="107"/>
      <c r="R147" s="107">
        <f t="shared" si="17"/>
        <v>0</v>
      </c>
      <c r="S147" s="107"/>
      <c r="T147" s="107"/>
      <c r="U147" s="107">
        <f t="shared" si="18"/>
        <v>0</v>
      </c>
      <c r="V147" s="107"/>
      <c r="W147" s="107"/>
      <c r="X147" s="107">
        <f t="shared" si="19"/>
        <v>0</v>
      </c>
      <c r="Y147" s="107"/>
      <c r="Z147" s="107"/>
      <c r="AA147" s="108">
        <f t="shared" si="20"/>
        <v>4200000</v>
      </c>
      <c r="AB147" s="7"/>
    </row>
    <row r="148" spans="1:28" ht="15.75" hidden="1" x14ac:dyDescent="0.25">
      <c r="A148" s="24">
        <v>45570</v>
      </c>
      <c r="B148" s="25" t="s">
        <v>51</v>
      </c>
      <c r="C148" s="25">
        <v>4600000</v>
      </c>
      <c r="D148" s="25" t="s">
        <v>46</v>
      </c>
      <c r="E148" s="25" t="s">
        <v>790</v>
      </c>
      <c r="F148" s="25">
        <v>20</v>
      </c>
      <c r="G148" s="25" t="s">
        <v>48</v>
      </c>
      <c r="H148" s="25"/>
      <c r="I148" s="11">
        <f t="shared" si="14"/>
        <v>0</v>
      </c>
      <c r="J148" s="26" t="s">
        <v>28</v>
      </c>
      <c r="K148" s="11"/>
      <c r="L148" s="107">
        <f t="shared" si="15"/>
        <v>0</v>
      </c>
      <c r="M148" s="107"/>
      <c r="N148" s="107"/>
      <c r="O148" s="107">
        <f t="shared" si="16"/>
        <v>0</v>
      </c>
      <c r="P148" s="107"/>
      <c r="Q148" s="107"/>
      <c r="R148" s="107">
        <f t="shared" si="17"/>
        <v>0</v>
      </c>
      <c r="S148" s="107"/>
      <c r="T148" s="107"/>
      <c r="U148" s="107">
        <f t="shared" si="18"/>
        <v>0</v>
      </c>
      <c r="V148" s="107"/>
      <c r="W148" s="107"/>
      <c r="X148" s="107">
        <f t="shared" si="19"/>
        <v>0</v>
      </c>
      <c r="Y148" s="107"/>
      <c r="Z148" s="107"/>
      <c r="AA148" s="108">
        <f t="shared" si="20"/>
        <v>4600000</v>
      </c>
      <c r="AB148" s="7"/>
    </row>
    <row r="149" spans="1:28" ht="15.75" hidden="1" x14ac:dyDescent="0.25">
      <c r="A149" s="24">
        <v>45570</v>
      </c>
      <c r="B149" s="25" t="s">
        <v>51</v>
      </c>
      <c r="C149" s="25">
        <v>3000000</v>
      </c>
      <c r="D149" s="25" t="s">
        <v>46</v>
      </c>
      <c r="E149" s="25" t="s">
        <v>135</v>
      </c>
      <c r="F149" s="25">
        <v>20</v>
      </c>
      <c r="G149" s="25" t="s">
        <v>48</v>
      </c>
      <c r="H149" s="25"/>
      <c r="I149" s="11">
        <f t="shared" si="14"/>
        <v>0</v>
      </c>
      <c r="J149" s="26" t="s">
        <v>28</v>
      </c>
      <c r="K149" s="11"/>
      <c r="L149" s="107">
        <f t="shared" si="15"/>
        <v>0</v>
      </c>
      <c r="M149" s="107"/>
      <c r="N149" s="107"/>
      <c r="O149" s="107">
        <f t="shared" si="16"/>
        <v>0</v>
      </c>
      <c r="P149" s="107"/>
      <c r="Q149" s="107"/>
      <c r="R149" s="107">
        <f t="shared" si="17"/>
        <v>0</v>
      </c>
      <c r="S149" s="107"/>
      <c r="T149" s="107"/>
      <c r="U149" s="107">
        <f t="shared" si="18"/>
        <v>0</v>
      </c>
      <c r="V149" s="107"/>
      <c r="W149" s="107"/>
      <c r="X149" s="107">
        <f t="shared" si="19"/>
        <v>0</v>
      </c>
      <c r="Y149" s="107"/>
      <c r="Z149" s="107"/>
      <c r="AA149" s="108">
        <f t="shared" si="20"/>
        <v>3000000</v>
      </c>
      <c r="AB149" s="7"/>
    </row>
    <row r="150" spans="1:28" ht="15.75" hidden="1" x14ac:dyDescent="0.25">
      <c r="A150" s="24">
        <v>45570</v>
      </c>
      <c r="B150" s="25" t="s">
        <v>1770</v>
      </c>
      <c r="C150" s="25">
        <v>406000</v>
      </c>
      <c r="D150" s="25" t="s">
        <v>46</v>
      </c>
      <c r="E150" s="25" t="s">
        <v>204</v>
      </c>
      <c r="F150" s="25">
        <v>750</v>
      </c>
      <c r="G150" s="25" t="s">
        <v>34</v>
      </c>
      <c r="H150" s="25"/>
      <c r="I150" s="11">
        <f t="shared" si="14"/>
        <v>0</v>
      </c>
      <c r="J150" s="31" t="s">
        <v>324</v>
      </c>
      <c r="K150" s="11"/>
      <c r="L150" s="107">
        <f t="shared" si="15"/>
        <v>0</v>
      </c>
      <c r="M150" s="107"/>
      <c r="N150" s="107"/>
      <c r="O150" s="107">
        <f t="shared" si="16"/>
        <v>0</v>
      </c>
      <c r="P150" s="107"/>
      <c r="Q150" s="107"/>
      <c r="R150" s="107">
        <f t="shared" si="17"/>
        <v>0</v>
      </c>
      <c r="S150" s="107"/>
      <c r="T150" s="107"/>
      <c r="U150" s="107">
        <f t="shared" si="18"/>
        <v>406000</v>
      </c>
      <c r="V150" s="107">
        <v>406000</v>
      </c>
      <c r="W150" s="107"/>
      <c r="X150" s="107">
        <f t="shared" si="19"/>
        <v>0</v>
      </c>
      <c r="Y150" s="107"/>
      <c r="Z150" s="107"/>
      <c r="AA150" s="108">
        <f t="shared" si="20"/>
        <v>0</v>
      </c>
      <c r="AB150" s="7">
        <v>45605</v>
      </c>
    </row>
    <row r="151" spans="1:28" ht="15.75" hidden="1" x14ac:dyDescent="0.25">
      <c r="A151" s="24">
        <v>45570</v>
      </c>
      <c r="B151" s="25" t="s">
        <v>280</v>
      </c>
      <c r="C151" s="25">
        <v>10720000</v>
      </c>
      <c r="D151" s="25" t="s">
        <v>46</v>
      </c>
      <c r="E151" s="25" t="s">
        <v>108</v>
      </c>
      <c r="F151" s="25">
        <v>10400</v>
      </c>
      <c r="G151" s="25" t="s">
        <v>34</v>
      </c>
      <c r="H151" s="25"/>
      <c r="I151" s="11">
        <f t="shared" si="14"/>
        <v>0</v>
      </c>
      <c r="J151" s="31" t="s">
        <v>324</v>
      </c>
      <c r="K151" s="11"/>
      <c r="L151" s="107">
        <f t="shared" si="15"/>
        <v>5800000</v>
      </c>
      <c r="M151" s="151">
        <v>5800000</v>
      </c>
      <c r="N151" s="107"/>
      <c r="O151" s="107">
        <f t="shared" si="16"/>
        <v>0</v>
      </c>
      <c r="P151" s="107"/>
      <c r="Q151" s="107"/>
      <c r="R151" s="107">
        <f t="shared" si="17"/>
        <v>4920000</v>
      </c>
      <c r="S151" s="151">
        <v>1420000</v>
      </c>
      <c r="T151" s="151">
        <v>3500000</v>
      </c>
      <c r="U151" s="107">
        <f t="shared" si="18"/>
        <v>0</v>
      </c>
      <c r="V151" s="107"/>
      <c r="W151" s="107"/>
      <c r="X151" s="107">
        <f t="shared" si="19"/>
        <v>0</v>
      </c>
      <c r="Y151" s="107"/>
      <c r="Z151" s="107"/>
      <c r="AA151" s="108">
        <f t="shared" si="20"/>
        <v>0</v>
      </c>
      <c r="AB151" s="7">
        <v>45611</v>
      </c>
    </row>
    <row r="152" spans="1:28" ht="15.75" hidden="1" x14ac:dyDescent="0.25">
      <c r="A152" s="24">
        <v>45572</v>
      </c>
      <c r="B152" s="25" t="s">
        <v>359</v>
      </c>
      <c r="C152" s="25">
        <v>3125000</v>
      </c>
      <c r="D152" s="25" t="s">
        <v>52</v>
      </c>
      <c r="E152" s="50" t="s">
        <v>128</v>
      </c>
      <c r="F152" s="25">
        <v>25</v>
      </c>
      <c r="G152" s="25" t="s">
        <v>39</v>
      </c>
      <c r="H152" s="25"/>
      <c r="I152" s="11">
        <f t="shared" si="14"/>
        <v>0</v>
      </c>
      <c r="J152" s="26" t="s">
        <v>28</v>
      </c>
      <c r="K152" s="11"/>
      <c r="L152" s="107">
        <f t="shared" si="15"/>
        <v>0</v>
      </c>
      <c r="M152" s="107"/>
      <c r="N152" s="107"/>
      <c r="O152" s="107">
        <f t="shared" si="16"/>
        <v>0</v>
      </c>
      <c r="P152" s="107"/>
      <c r="Q152" s="107"/>
      <c r="R152" s="107">
        <f t="shared" si="17"/>
        <v>0</v>
      </c>
      <c r="S152" s="107"/>
      <c r="T152" s="107"/>
      <c r="U152" s="107">
        <f t="shared" si="18"/>
        <v>0</v>
      </c>
      <c r="V152" s="107"/>
      <c r="W152" s="107"/>
      <c r="X152" s="107">
        <f t="shared" si="19"/>
        <v>0</v>
      </c>
      <c r="Y152" s="107"/>
      <c r="Z152" s="107"/>
      <c r="AA152" s="108">
        <f t="shared" si="20"/>
        <v>3125000</v>
      </c>
      <c r="AB152" s="7"/>
    </row>
    <row r="153" spans="1:28" ht="15.75" hidden="1" x14ac:dyDescent="0.25">
      <c r="A153" s="24">
        <v>45572</v>
      </c>
      <c r="B153" s="25" t="s">
        <v>359</v>
      </c>
      <c r="C153" s="25">
        <v>1184000</v>
      </c>
      <c r="D153" s="25" t="s">
        <v>52</v>
      </c>
      <c r="E153" s="50" t="s">
        <v>120</v>
      </c>
      <c r="F153" s="25">
        <v>25.2</v>
      </c>
      <c r="G153" s="25" t="s">
        <v>39</v>
      </c>
      <c r="H153" s="25"/>
      <c r="I153" s="11">
        <f t="shared" si="14"/>
        <v>0</v>
      </c>
      <c r="J153" s="26" t="s">
        <v>28</v>
      </c>
      <c r="K153" s="11"/>
      <c r="L153" s="107">
        <f t="shared" si="15"/>
        <v>0</v>
      </c>
      <c r="M153" s="107"/>
      <c r="N153" s="107"/>
      <c r="O153" s="107">
        <f t="shared" si="16"/>
        <v>0</v>
      </c>
      <c r="P153" s="107"/>
      <c r="Q153" s="107"/>
      <c r="R153" s="107">
        <f t="shared" si="17"/>
        <v>0</v>
      </c>
      <c r="S153" s="107"/>
      <c r="T153" s="107"/>
      <c r="U153" s="107">
        <f t="shared" si="18"/>
        <v>0</v>
      </c>
      <c r="V153" s="107"/>
      <c r="W153" s="107"/>
      <c r="X153" s="107">
        <f t="shared" si="19"/>
        <v>0</v>
      </c>
      <c r="Y153" s="107"/>
      <c r="Z153" s="107"/>
      <c r="AA153" s="108">
        <f t="shared" si="20"/>
        <v>1184000</v>
      </c>
      <c r="AB153" s="7"/>
    </row>
    <row r="154" spans="1:28" ht="15.75" hidden="1" x14ac:dyDescent="0.25">
      <c r="A154" s="24">
        <v>45572</v>
      </c>
      <c r="B154" s="25" t="s">
        <v>107</v>
      </c>
      <c r="C154" s="25">
        <v>4680000</v>
      </c>
      <c r="D154" s="25" t="s">
        <v>52</v>
      </c>
      <c r="E154" s="25" t="s">
        <v>204</v>
      </c>
      <c r="F154" s="25">
        <v>4000</v>
      </c>
      <c r="G154" s="25" t="s">
        <v>34</v>
      </c>
      <c r="H154" s="25"/>
      <c r="I154" s="11">
        <f t="shared" si="14"/>
        <v>0</v>
      </c>
      <c r="J154" s="26" t="s">
        <v>28</v>
      </c>
      <c r="K154" s="11"/>
      <c r="L154" s="107">
        <f t="shared" si="15"/>
        <v>0</v>
      </c>
      <c r="M154" s="107"/>
      <c r="N154" s="107"/>
      <c r="O154" s="107">
        <f t="shared" si="16"/>
        <v>0</v>
      </c>
      <c r="P154" s="107"/>
      <c r="Q154" s="107"/>
      <c r="R154" s="107">
        <f t="shared" si="17"/>
        <v>0</v>
      </c>
      <c r="S154" s="107"/>
      <c r="T154" s="107"/>
      <c r="U154" s="107">
        <f t="shared" si="18"/>
        <v>0</v>
      </c>
      <c r="V154" s="107"/>
      <c r="W154" s="107"/>
      <c r="X154" s="107">
        <f t="shared" si="19"/>
        <v>0</v>
      </c>
      <c r="Y154" s="107"/>
      <c r="Z154" s="107"/>
      <c r="AA154" s="108">
        <f t="shared" si="20"/>
        <v>4680000</v>
      </c>
      <c r="AB154" s="7"/>
    </row>
    <row r="155" spans="1:28" ht="15.75" hidden="1" x14ac:dyDescent="0.25">
      <c r="A155" s="24">
        <v>45572</v>
      </c>
      <c r="B155" s="25" t="s">
        <v>107</v>
      </c>
      <c r="C155" s="25">
        <v>1900000</v>
      </c>
      <c r="D155" s="25" t="s">
        <v>52</v>
      </c>
      <c r="E155" s="25" t="s">
        <v>108</v>
      </c>
      <c r="F155" s="25">
        <v>1000</v>
      </c>
      <c r="G155" s="25" t="s">
        <v>34</v>
      </c>
      <c r="H155" s="25"/>
      <c r="I155" s="11">
        <f t="shared" si="14"/>
        <v>0</v>
      </c>
      <c r="J155" s="26" t="s">
        <v>28</v>
      </c>
      <c r="K155" s="11"/>
      <c r="L155" s="107">
        <f t="shared" si="15"/>
        <v>0</v>
      </c>
      <c r="M155" s="107"/>
      <c r="N155" s="107"/>
      <c r="O155" s="107">
        <f t="shared" si="16"/>
        <v>0</v>
      </c>
      <c r="P155" s="107"/>
      <c r="Q155" s="107"/>
      <c r="R155" s="107">
        <f t="shared" si="17"/>
        <v>0</v>
      </c>
      <c r="S155" s="107"/>
      <c r="T155" s="107"/>
      <c r="U155" s="107">
        <f t="shared" si="18"/>
        <v>0</v>
      </c>
      <c r="V155" s="107"/>
      <c r="W155" s="107"/>
      <c r="X155" s="107">
        <f t="shared" si="19"/>
        <v>0</v>
      </c>
      <c r="Y155" s="107"/>
      <c r="Z155" s="107"/>
      <c r="AA155" s="108">
        <f t="shared" si="20"/>
        <v>1900000</v>
      </c>
      <c r="AB155" s="7"/>
    </row>
    <row r="156" spans="1:28" ht="15.75" hidden="1" x14ac:dyDescent="0.25">
      <c r="A156" s="24">
        <v>45573</v>
      </c>
      <c r="B156" s="25" t="s">
        <v>304</v>
      </c>
      <c r="C156" s="25">
        <v>8000000</v>
      </c>
      <c r="D156" s="25" t="s">
        <v>52</v>
      </c>
      <c r="E156" s="25" t="s">
        <v>64</v>
      </c>
      <c r="F156" s="25">
        <v>200</v>
      </c>
      <c r="G156" s="25" t="s">
        <v>39</v>
      </c>
      <c r="H156" s="25"/>
      <c r="I156" s="11">
        <f t="shared" si="14"/>
        <v>0</v>
      </c>
      <c r="J156" s="31" t="s">
        <v>312</v>
      </c>
      <c r="K156" s="11"/>
      <c r="L156" s="107">
        <f t="shared" si="15"/>
        <v>0</v>
      </c>
      <c r="M156" s="107"/>
      <c r="N156" s="107"/>
      <c r="O156" s="107">
        <f t="shared" si="16"/>
        <v>8000000</v>
      </c>
      <c r="P156" s="107">
        <v>8000000</v>
      </c>
      <c r="Q156" s="107"/>
      <c r="R156" s="107">
        <f t="shared" si="17"/>
        <v>0</v>
      </c>
      <c r="S156" s="107"/>
      <c r="T156" s="107"/>
      <c r="U156" s="107">
        <f t="shared" si="18"/>
        <v>0</v>
      </c>
      <c r="V156" s="107"/>
      <c r="W156" s="107"/>
      <c r="X156" s="107">
        <f t="shared" si="19"/>
        <v>0</v>
      </c>
      <c r="Y156" s="107"/>
      <c r="Z156" s="107"/>
      <c r="AA156" s="108">
        <f t="shared" si="20"/>
        <v>0</v>
      </c>
      <c r="AB156" s="7">
        <v>45616</v>
      </c>
    </row>
    <row r="157" spans="1:28" ht="15.75" hidden="1" x14ac:dyDescent="0.25">
      <c r="A157" s="24">
        <v>45573</v>
      </c>
      <c r="B157" s="25" t="s">
        <v>226</v>
      </c>
      <c r="C157" s="25">
        <v>2550000</v>
      </c>
      <c r="D157" s="25" t="s">
        <v>52</v>
      </c>
      <c r="E157" s="25" t="s">
        <v>1517</v>
      </c>
      <c r="F157" s="25">
        <v>3</v>
      </c>
      <c r="G157" s="25" t="s">
        <v>27</v>
      </c>
      <c r="H157" s="25"/>
      <c r="I157" s="11">
        <f t="shared" si="14"/>
        <v>0</v>
      </c>
      <c r="J157" s="31" t="s">
        <v>312</v>
      </c>
      <c r="K157" s="11"/>
      <c r="L157" s="107">
        <f t="shared" si="15"/>
        <v>0</v>
      </c>
      <c r="M157" s="107"/>
      <c r="N157" s="107"/>
      <c r="O157" s="107">
        <f t="shared" si="16"/>
        <v>2550000</v>
      </c>
      <c r="P157" s="107">
        <v>2550000</v>
      </c>
      <c r="Q157" s="107"/>
      <c r="R157" s="107">
        <f t="shared" si="17"/>
        <v>0</v>
      </c>
      <c r="S157" s="107"/>
      <c r="T157" s="107"/>
      <c r="U157" s="107">
        <f t="shared" si="18"/>
        <v>0</v>
      </c>
      <c r="V157" s="107"/>
      <c r="W157" s="107"/>
      <c r="X157" s="107">
        <f t="shared" si="19"/>
        <v>0</v>
      </c>
      <c r="Y157" s="107"/>
      <c r="Z157" s="107"/>
      <c r="AA157" s="108">
        <f t="shared" si="20"/>
        <v>0</v>
      </c>
      <c r="AB157" s="7">
        <v>45616</v>
      </c>
    </row>
    <row r="158" spans="1:28" ht="15.75" hidden="1" x14ac:dyDescent="0.25">
      <c r="A158" s="24">
        <v>45573</v>
      </c>
      <c r="B158" s="25" t="s">
        <v>226</v>
      </c>
      <c r="C158" s="25">
        <v>2951600</v>
      </c>
      <c r="D158" s="25" t="s">
        <v>52</v>
      </c>
      <c r="E158" s="25" t="s">
        <v>358</v>
      </c>
      <c r="F158" s="25">
        <v>62.8</v>
      </c>
      <c r="G158" s="25" t="s">
        <v>39</v>
      </c>
      <c r="H158" s="25"/>
      <c r="I158" s="11">
        <f t="shared" si="14"/>
        <v>0</v>
      </c>
      <c r="J158" s="38" t="s">
        <v>78</v>
      </c>
      <c r="K158" s="11"/>
      <c r="L158" s="107">
        <f t="shared" si="15"/>
        <v>0</v>
      </c>
      <c r="M158" s="107"/>
      <c r="N158" s="107"/>
      <c r="O158" s="107">
        <f t="shared" si="16"/>
        <v>2914000</v>
      </c>
      <c r="P158" s="107">
        <v>2914000</v>
      </c>
      <c r="Q158" s="107"/>
      <c r="R158" s="107">
        <f t="shared" si="17"/>
        <v>0</v>
      </c>
      <c r="S158" s="107"/>
      <c r="T158" s="107"/>
      <c r="U158" s="107">
        <f t="shared" si="18"/>
        <v>0</v>
      </c>
      <c r="V158" s="107"/>
      <c r="W158" s="107"/>
      <c r="X158" s="107">
        <f t="shared" si="19"/>
        <v>0</v>
      </c>
      <c r="Y158" s="107"/>
      <c r="Z158" s="107"/>
      <c r="AA158" s="108">
        <f t="shared" si="20"/>
        <v>37600</v>
      </c>
      <c r="AB158" s="7">
        <v>45616</v>
      </c>
    </row>
    <row r="159" spans="1:28" ht="15.75" hidden="1" x14ac:dyDescent="0.25">
      <c r="A159" s="24">
        <v>45573</v>
      </c>
      <c r="B159" s="25" t="s">
        <v>226</v>
      </c>
      <c r="C159" s="25">
        <v>5687000</v>
      </c>
      <c r="D159" s="25" t="s">
        <v>52</v>
      </c>
      <c r="E159" s="25" t="s">
        <v>158</v>
      </c>
      <c r="F159" s="25">
        <v>121</v>
      </c>
      <c r="G159" s="25" t="s">
        <v>39</v>
      </c>
      <c r="H159" s="25"/>
      <c r="I159" s="11">
        <f t="shared" si="14"/>
        <v>0</v>
      </c>
      <c r="J159" s="31" t="s">
        <v>312</v>
      </c>
      <c r="K159" s="11"/>
      <c r="L159" s="107">
        <f t="shared" si="15"/>
        <v>0</v>
      </c>
      <c r="M159" s="107"/>
      <c r="N159" s="107"/>
      <c r="O159" s="107">
        <f t="shared" si="16"/>
        <v>5687000</v>
      </c>
      <c r="P159" s="107">
        <v>5687000</v>
      </c>
      <c r="Q159" s="107"/>
      <c r="R159" s="107">
        <f t="shared" si="17"/>
        <v>0</v>
      </c>
      <c r="S159" s="107"/>
      <c r="T159" s="107"/>
      <c r="U159" s="107">
        <f t="shared" si="18"/>
        <v>0</v>
      </c>
      <c r="V159" s="107"/>
      <c r="W159" s="107"/>
      <c r="X159" s="107">
        <f t="shared" si="19"/>
        <v>0</v>
      </c>
      <c r="Y159" s="107"/>
      <c r="Z159" s="107"/>
      <c r="AA159" s="108">
        <f t="shared" si="20"/>
        <v>0</v>
      </c>
      <c r="AB159" s="7">
        <v>45616</v>
      </c>
    </row>
    <row r="160" spans="1:28" ht="15.75" hidden="1" x14ac:dyDescent="0.25">
      <c r="A160" s="24">
        <v>45573</v>
      </c>
      <c r="B160" s="25" t="s">
        <v>226</v>
      </c>
      <c r="C160" s="25">
        <v>8820000</v>
      </c>
      <c r="D160" s="25" t="s">
        <v>52</v>
      </c>
      <c r="E160" s="25" t="s">
        <v>229</v>
      </c>
      <c r="F160" s="25">
        <v>210</v>
      </c>
      <c r="G160" s="25" t="s">
        <v>39</v>
      </c>
      <c r="H160" s="25"/>
      <c r="I160" s="11">
        <f t="shared" si="14"/>
        <v>0</v>
      </c>
      <c r="J160" s="31" t="s">
        <v>312</v>
      </c>
      <c r="K160" s="11"/>
      <c r="L160" s="107">
        <f t="shared" si="15"/>
        <v>0</v>
      </c>
      <c r="M160" s="107"/>
      <c r="N160" s="107"/>
      <c r="O160" s="107">
        <f t="shared" si="16"/>
        <v>8820000</v>
      </c>
      <c r="P160" s="107">
        <v>8820000</v>
      </c>
      <c r="Q160" s="107"/>
      <c r="R160" s="107">
        <f t="shared" si="17"/>
        <v>0</v>
      </c>
      <c r="S160" s="107"/>
      <c r="T160" s="107"/>
      <c r="U160" s="107">
        <f t="shared" si="18"/>
        <v>0</v>
      </c>
      <c r="V160" s="107"/>
      <c r="W160" s="107"/>
      <c r="X160" s="107">
        <f t="shared" si="19"/>
        <v>0</v>
      </c>
      <c r="Y160" s="107"/>
      <c r="Z160" s="107"/>
      <c r="AA160" s="108">
        <f t="shared" si="20"/>
        <v>0</v>
      </c>
      <c r="AB160" s="7">
        <v>45616</v>
      </c>
    </row>
    <row r="161" spans="1:28" ht="15.75" hidden="1" x14ac:dyDescent="0.25">
      <c r="A161" s="24">
        <v>45573</v>
      </c>
      <c r="B161" s="25" t="s">
        <v>110</v>
      </c>
      <c r="C161" s="25">
        <v>1136800</v>
      </c>
      <c r="D161" s="25" t="s">
        <v>52</v>
      </c>
      <c r="E161" s="25" t="s">
        <v>81</v>
      </c>
      <c r="F161" s="25">
        <v>23.2</v>
      </c>
      <c r="G161" s="25" t="s">
        <v>39</v>
      </c>
      <c r="H161" s="25"/>
      <c r="I161" s="11">
        <f t="shared" si="14"/>
        <v>0</v>
      </c>
      <c r="J161" s="26" t="s">
        <v>28</v>
      </c>
      <c r="K161" s="11"/>
      <c r="L161" s="107">
        <f t="shared" si="15"/>
        <v>0</v>
      </c>
      <c r="M161" s="107"/>
      <c r="N161" s="107"/>
      <c r="O161" s="107">
        <f t="shared" si="16"/>
        <v>0</v>
      </c>
      <c r="P161" s="107"/>
      <c r="Q161" s="107"/>
      <c r="R161" s="107">
        <f t="shared" si="17"/>
        <v>0</v>
      </c>
      <c r="S161" s="107"/>
      <c r="T161" s="107"/>
      <c r="U161" s="107">
        <f t="shared" si="18"/>
        <v>0</v>
      </c>
      <c r="V161" s="107"/>
      <c r="W161" s="107"/>
      <c r="X161" s="107">
        <f t="shared" si="19"/>
        <v>0</v>
      </c>
      <c r="Y161" s="107"/>
      <c r="Z161" s="107"/>
      <c r="AA161" s="108">
        <f t="shared" si="20"/>
        <v>1136800</v>
      </c>
      <c r="AB161" s="7"/>
    </row>
    <row r="162" spans="1:28" ht="15.75" hidden="1" x14ac:dyDescent="0.25">
      <c r="A162" s="24">
        <v>45574</v>
      </c>
      <c r="B162" s="125" t="s">
        <v>291</v>
      </c>
      <c r="C162" s="25">
        <v>502500</v>
      </c>
      <c r="D162" s="25" t="s">
        <v>52</v>
      </c>
      <c r="E162" s="25" t="s">
        <v>192</v>
      </c>
      <c r="F162" s="25">
        <v>1000</v>
      </c>
      <c r="G162" s="25" t="s">
        <v>34</v>
      </c>
      <c r="H162" s="25"/>
      <c r="I162" s="11">
        <f t="shared" si="14"/>
        <v>0</v>
      </c>
      <c r="J162" s="31" t="s">
        <v>312</v>
      </c>
      <c r="K162" s="11"/>
      <c r="L162" s="107">
        <f t="shared" si="15"/>
        <v>0</v>
      </c>
      <c r="M162" s="107"/>
      <c r="N162" s="107"/>
      <c r="O162" s="107">
        <f t="shared" si="16"/>
        <v>502500</v>
      </c>
      <c r="P162" s="107">
        <v>502500</v>
      </c>
      <c r="Q162" s="107"/>
      <c r="R162" s="107">
        <f t="shared" si="17"/>
        <v>0</v>
      </c>
      <c r="S162" s="107"/>
      <c r="T162" s="107"/>
      <c r="U162" s="107">
        <f t="shared" si="18"/>
        <v>0</v>
      </c>
      <c r="V162" s="107"/>
      <c r="W162" s="107"/>
      <c r="X162" s="107">
        <f t="shared" si="19"/>
        <v>0</v>
      </c>
      <c r="Y162" s="107"/>
      <c r="Z162" s="107"/>
      <c r="AA162" s="108">
        <f t="shared" si="20"/>
        <v>0</v>
      </c>
      <c r="AB162" s="7">
        <v>45600</v>
      </c>
    </row>
    <row r="163" spans="1:28" ht="15.75" hidden="1" x14ac:dyDescent="0.25">
      <c r="A163" s="24">
        <v>45574</v>
      </c>
      <c r="B163" s="125" t="s">
        <v>134</v>
      </c>
      <c r="C163" s="25">
        <v>3125000</v>
      </c>
      <c r="D163" s="25" t="s">
        <v>52</v>
      </c>
      <c r="E163" s="25" t="s">
        <v>552</v>
      </c>
      <c r="F163" s="25">
        <v>25</v>
      </c>
      <c r="G163" s="25" t="s">
        <v>39</v>
      </c>
      <c r="H163" s="25"/>
      <c r="I163" s="11">
        <f t="shared" si="14"/>
        <v>0</v>
      </c>
      <c r="J163" s="31" t="s">
        <v>312</v>
      </c>
      <c r="K163" s="11" t="s">
        <v>2053</v>
      </c>
      <c r="L163" s="107">
        <f t="shared" si="15"/>
        <v>0</v>
      </c>
      <c r="M163" s="107"/>
      <c r="N163" s="107"/>
      <c r="O163" s="107">
        <f t="shared" si="16"/>
        <v>3125000</v>
      </c>
      <c r="P163" s="107">
        <v>3125000</v>
      </c>
      <c r="Q163" s="107"/>
      <c r="R163" s="107">
        <f t="shared" si="17"/>
        <v>0</v>
      </c>
      <c r="S163" s="107"/>
      <c r="T163" s="107"/>
      <c r="U163" s="107">
        <f t="shared" si="18"/>
        <v>0</v>
      </c>
      <c r="V163" s="107"/>
      <c r="W163" s="107"/>
      <c r="X163" s="107">
        <f t="shared" si="19"/>
        <v>0</v>
      </c>
      <c r="Y163" s="107"/>
      <c r="Z163" s="107"/>
      <c r="AA163" s="108">
        <f t="shared" si="20"/>
        <v>0</v>
      </c>
      <c r="AB163" s="7">
        <v>45621</v>
      </c>
    </row>
    <row r="164" spans="1:28" ht="15.75" hidden="1" x14ac:dyDescent="0.25">
      <c r="A164" s="24">
        <v>45574</v>
      </c>
      <c r="B164" s="125" t="s">
        <v>134</v>
      </c>
      <c r="C164" s="25">
        <v>2250000</v>
      </c>
      <c r="D164" s="25" t="s">
        <v>52</v>
      </c>
      <c r="E164" s="25" t="s">
        <v>42</v>
      </c>
      <c r="F164" s="25">
        <v>500</v>
      </c>
      <c r="G164" s="25" t="s">
        <v>34</v>
      </c>
      <c r="H164" s="25"/>
      <c r="I164" s="11">
        <f t="shared" si="14"/>
        <v>0</v>
      </c>
      <c r="J164" s="31" t="s">
        <v>312</v>
      </c>
      <c r="K164" s="11" t="s">
        <v>2053</v>
      </c>
      <c r="L164" s="107">
        <f t="shared" si="15"/>
        <v>0</v>
      </c>
      <c r="M164" s="107"/>
      <c r="N164" s="107"/>
      <c r="O164" s="107">
        <f t="shared" si="16"/>
        <v>2250000</v>
      </c>
      <c r="P164" s="107">
        <v>2250000</v>
      </c>
      <c r="Q164" s="107"/>
      <c r="R164" s="107">
        <f t="shared" si="17"/>
        <v>0</v>
      </c>
      <c r="S164" s="107"/>
      <c r="T164" s="107"/>
      <c r="U164" s="107">
        <f t="shared" si="18"/>
        <v>0</v>
      </c>
      <c r="V164" s="107"/>
      <c r="W164" s="107"/>
      <c r="X164" s="107">
        <f t="shared" si="19"/>
        <v>0</v>
      </c>
      <c r="Y164" s="107"/>
      <c r="Z164" s="107"/>
      <c r="AA164" s="108">
        <f t="shared" si="20"/>
        <v>0</v>
      </c>
      <c r="AB164" s="7">
        <v>45621</v>
      </c>
    </row>
    <row r="165" spans="1:28" ht="15.75" hidden="1" x14ac:dyDescent="0.25">
      <c r="A165" s="24">
        <v>45574</v>
      </c>
      <c r="B165" s="50" t="s">
        <v>548</v>
      </c>
      <c r="C165" s="25">
        <v>14400000</v>
      </c>
      <c r="D165" s="25" t="s">
        <v>52</v>
      </c>
      <c r="E165" s="25" t="s">
        <v>138</v>
      </c>
      <c r="F165" s="25">
        <v>10000</v>
      </c>
      <c r="G165" s="25" t="s">
        <v>34</v>
      </c>
      <c r="H165" s="25"/>
      <c r="I165" s="11">
        <f t="shared" si="14"/>
        <v>0</v>
      </c>
      <c r="J165" s="38" t="s">
        <v>78</v>
      </c>
      <c r="K165" s="11"/>
      <c r="L165" s="107">
        <f t="shared" si="15"/>
        <v>8822000</v>
      </c>
      <c r="M165" s="107">
        <v>8822000</v>
      </c>
      <c r="N165" s="107"/>
      <c r="O165" s="107">
        <f t="shared" si="16"/>
        <v>0</v>
      </c>
      <c r="P165" s="107"/>
      <c r="Q165" s="107"/>
      <c r="R165" s="107">
        <f t="shared" si="17"/>
        <v>0</v>
      </c>
      <c r="S165" s="107"/>
      <c r="T165" s="107"/>
      <c r="U165" s="107">
        <f t="shared" si="18"/>
        <v>0</v>
      </c>
      <c r="V165" s="107"/>
      <c r="W165" s="107"/>
      <c r="X165" s="107">
        <f t="shared" si="19"/>
        <v>0</v>
      </c>
      <c r="Y165" s="107"/>
      <c r="Z165" s="107"/>
      <c r="AA165" s="108">
        <f t="shared" si="20"/>
        <v>5578000</v>
      </c>
      <c r="AB165" s="7">
        <v>45614</v>
      </c>
    </row>
    <row r="166" spans="1:28" ht="15.75" hidden="1" x14ac:dyDescent="0.25">
      <c r="A166" s="24">
        <v>45574</v>
      </c>
      <c r="B166" s="125" t="s">
        <v>122</v>
      </c>
      <c r="C166" s="25">
        <v>19760000</v>
      </c>
      <c r="D166" s="25" t="s">
        <v>52</v>
      </c>
      <c r="E166" s="25" t="s">
        <v>42</v>
      </c>
      <c r="F166" s="25">
        <v>5200</v>
      </c>
      <c r="G166" s="25" t="s">
        <v>34</v>
      </c>
      <c r="H166" s="25"/>
      <c r="I166" s="11">
        <f t="shared" si="14"/>
        <v>0</v>
      </c>
      <c r="J166" s="31" t="s">
        <v>312</v>
      </c>
      <c r="K166" s="11"/>
      <c r="L166" s="107">
        <f t="shared" si="15"/>
        <v>0</v>
      </c>
      <c r="M166" s="107"/>
      <c r="N166" s="107"/>
      <c r="O166" s="107">
        <f t="shared" si="16"/>
        <v>19760000</v>
      </c>
      <c r="P166" s="107">
        <v>19760000</v>
      </c>
      <c r="Q166" s="107"/>
      <c r="R166" s="107">
        <f t="shared" si="17"/>
        <v>0</v>
      </c>
      <c r="S166" s="107"/>
      <c r="T166" s="107"/>
      <c r="U166" s="107">
        <f t="shared" si="18"/>
        <v>0</v>
      </c>
      <c r="V166" s="107"/>
      <c r="W166" s="107"/>
      <c r="X166" s="107">
        <f t="shared" si="19"/>
        <v>0</v>
      </c>
      <c r="Y166" s="107"/>
      <c r="Z166" s="107"/>
      <c r="AA166" s="108">
        <f t="shared" si="20"/>
        <v>0</v>
      </c>
      <c r="AB166" s="7">
        <v>45602</v>
      </c>
    </row>
    <row r="167" spans="1:28" ht="15.75" hidden="1" x14ac:dyDescent="0.25">
      <c r="A167" s="24">
        <v>45574</v>
      </c>
      <c r="B167" s="125" t="s">
        <v>226</v>
      </c>
      <c r="C167" s="25">
        <v>8905000</v>
      </c>
      <c r="D167" s="25" t="s">
        <v>52</v>
      </c>
      <c r="E167" s="25" t="s">
        <v>427</v>
      </c>
      <c r="F167" s="25">
        <v>6500</v>
      </c>
      <c r="G167" s="25" t="s">
        <v>34</v>
      </c>
      <c r="H167" s="25"/>
      <c r="I167" s="11">
        <f t="shared" si="14"/>
        <v>0</v>
      </c>
      <c r="J167" s="26" t="s">
        <v>28</v>
      </c>
      <c r="K167" s="11"/>
      <c r="L167" s="107">
        <f t="shared" si="15"/>
        <v>0</v>
      </c>
      <c r="M167" s="107"/>
      <c r="N167" s="107"/>
      <c r="O167" s="107">
        <f t="shared" si="16"/>
        <v>0</v>
      </c>
      <c r="P167" s="107"/>
      <c r="Q167" s="107"/>
      <c r="R167" s="107">
        <f t="shared" si="17"/>
        <v>0</v>
      </c>
      <c r="S167" s="107"/>
      <c r="T167" s="107"/>
      <c r="U167" s="107">
        <f t="shared" si="18"/>
        <v>0</v>
      </c>
      <c r="V167" s="107"/>
      <c r="W167" s="107"/>
      <c r="X167" s="107">
        <f t="shared" si="19"/>
        <v>0</v>
      </c>
      <c r="Y167" s="107"/>
      <c r="Z167" s="107"/>
      <c r="AA167" s="108">
        <f t="shared" si="20"/>
        <v>8905000</v>
      </c>
      <c r="AB167" s="7"/>
    </row>
    <row r="168" spans="1:28" ht="15.75" x14ac:dyDescent="0.25">
      <c r="A168" s="24">
        <v>45575</v>
      </c>
      <c r="B168" s="125" t="s">
        <v>205</v>
      </c>
      <c r="C168" s="25">
        <v>1840000</v>
      </c>
      <c r="D168" s="25" t="s">
        <v>52</v>
      </c>
      <c r="E168" s="25" t="s">
        <v>512</v>
      </c>
      <c r="F168" s="25">
        <v>4</v>
      </c>
      <c r="G168" s="25" t="s">
        <v>27</v>
      </c>
      <c r="H168" s="25"/>
      <c r="I168" s="11">
        <f t="shared" si="14"/>
        <v>0</v>
      </c>
      <c r="J168" s="26" t="s">
        <v>28</v>
      </c>
      <c r="K168" s="117"/>
      <c r="L168" s="107">
        <f t="shared" si="15"/>
        <v>0</v>
      </c>
      <c r="M168" s="107"/>
      <c r="N168" s="107"/>
      <c r="O168" s="107">
        <f t="shared" si="16"/>
        <v>0</v>
      </c>
      <c r="P168" s="107"/>
      <c r="Q168" s="107"/>
      <c r="R168" s="107">
        <f t="shared" si="17"/>
        <v>0</v>
      </c>
      <c r="S168" s="107"/>
      <c r="T168" s="107"/>
      <c r="U168" s="107">
        <f t="shared" si="18"/>
        <v>0</v>
      </c>
      <c r="V168" s="107"/>
      <c r="W168" s="107"/>
      <c r="X168" s="107">
        <f t="shared" si="19"/>
        <v>0</v>
      </c>
      <c r="Y168" s="107"/>
      <c r="Z168" s="107"/>
      <c r="AA168" s="108">
        <f t="shared" si="20"/>
        <v>1840000</v>
      </c>
      <c r="AB168" s="7"/>
    </row>
    <row r="169" spans="1:28" ht="15.75" hidden="1" x14ac:dyDescent="0.25">
      <c r="A169" s="24">
        <v>45575</v>
      </c>
      <c r="B169" s="125" t="s">
        <v>675</v>
      </c>
      <c r="C169" s="25">
        <v>10800000</v>
      </c>
      <c r="D169" s="25" t="s">
        <v>52</v>
      </c>
      <c r="E169" s="25" t="s">
        <v>108</v>
      </c>
      <c r="F169" s="25">
        <v>12000</v>
      </c>
      <c r="G169" s="25" t="s">
        <v>34</v>
      </c>
      <c r="H169" s="25"/>
      <c r="I169" s="11">
        <f t="shared" si="14"/>
        <v>0</v>
      </c>
      <c r="J169" s="31" t="s">
        <v>312</v>
      </c>
      <c r="K169" s="117"/>
      <c r="L169" s="107">
        <f t="shared" si="15"/>
        <v>0</v>
      </c>
      <c r="M169" s="107"/>
      <c r="N169" s="107"/>
      <c r="O169" s="107">
        <f t="shared" si="16"/>
        <v>10800000</v>
      </c>
      <c r="P169" s="107">
        <v>10800000</v>
      </c>
      <c r="Q169" s="107"/>
      <c r="R169" s="107">
        <f t="shared" si="17"/>
        <v>0</v>
      </c>
      <c r="S169" s="107"/>
      <c r="T169" s="107"/>
      <c r="U169" s="107">
        <f t="shared" si="18"/>
        <v>0</v>
      </c>
      <c r="V169" s="107"/>
      <c r="W169" s="107"/>
      <c r="X169" s="107">
        <f t="shared" si="19"/>
        <v>0</v>
      </c>
      <c r="Y169" s="107"/>
      <c r="Z169" s="107"/>
      <c r="AA169" s="108">
        <f t="shared" si="20"/>
        <v>0</v>
      </c>
      <c r="AB169" s="7">
        <v>45597</v>
      </c>
    </row>
    <row r="170" spans="1:28" ht="15.75" hidden="1" x14ac:dyDescent="0.25">
      <c r="A170" s="24">
        <v>45575</v>
      </c>
      <c r="B170" s="125" t="s">
        <v>226</v>
      </c>
      <c r="C170" s="25">
        <v>1100000</v>
      </c>
      <c r="D170" s="25" t="s">
        <v>52</v>
      </c>
      <c r="E170" s="25" t="s">
        <v>64</v>
      </c>
      <c r="F170" s="25">
        <v>20</v>
      </c>
      <c r="G170" s="25" t="s">
        <v>39</v>
      </c>
      <c r="H170" s="25"/>
      <c r="I170" s="11">
        <f t="shared" si="14"/>
        <v>0</v>
      </c>
      <c r="J170" s="31" t="s">
        <v>312</v>
      </c>
      <c r="K170" s="117"/>
      <c r="L170" s="107">
        <f t="shared" si="15"/>
        <v>0</v>
      </c>
      <c r="M170" s="107"/>
      <c r="N170" s="107"/>
      <c r="O170" s="107">
        <f t="shared" si="16"/>
        <v>1100000</v>
      </c>
      <c r="P170" s="107">
        <v>1100000</v>
      </c>
      <c r="Q170" s="107"/>
      <c r="R170" s="107">
        <f t="shared" si="17"/>
        <v>0</v>
      </c>
      <c r="S170" s="107"/>
      <c r="T170" s="107"/>
      <c r="U170" s="107">
        <f t="shared" si="18"/>
        <v>0</v>
      </c>
      <c r="V170" s="107"/>
      <c r="W170" s="107"/>
      <c r="X170" s="107">
        <f t="shared" si="19"/>
        <v>0</v>
      </c>
      <c r="Y170" s="107"/>
      <c r="Z170" s="107"/>
      <c r="AA170" s="108">
        <f t="shared" si="20"/>
        <v>0</v>
      </c>
      <c r="AB170" s="7">
        <v>45625</v>
      </c>
    </row>
    <row r="171" spans="1:28" ht="15.75" hidden="1" x14ac:dyDescent="0.25">
      <c r="A171" s="24">
        <v>45576</v>
      </c>
      <c r="B171" s="50" t="s">
        <v>98</v>
      </c>
      <c r="C171" s="25">
        <v>215000</v>
      </c>
      <c r="D171" s="25" t="s">
        <v>52</v>
      </c>
      <c r="E171" s="25" t="s">
        <v>2026</v>
      </c>
      <c r="F171" s="25">
        <v>2.5</v>
      </c>
      <c r="G171" s="25" t="s">
        <v>39</v>
      </c>
      <c r="H171" s="25"/>
      <c r="I171" s="11">
        <f t="shared" si="14"/>
        <v>0</v>
      </c>
      <c r="J171" s="26" t="s">
        <v>28</v>
      </c>
      <c r="K171" s="117"/>
      <c r="L171" s="107">
        <f t="shared" si="15"/>
        <v>0</v>
      </c>
      <c r="M171" s="107"/>
      <c r="N171" s="107"/>
      <c r="O171" s="107">
        <f t="shared" si="16"/>
        <v>0</v>
      </c>
      <c r="P171" s="107"/>
      <c r="Q171" s="107"/>
      <c r="R171" s="107">
        <f t="shared" si="17"/>
        <v>0</v>
      </c>
      <c r="S171" s="107"/>
      <c r="T171" s="107"/>
      <c r="U171" s="107">
        <f t="shared" si="18"/>
        <v>0</v>
      </c>
      <c r="V171" s="107"/>
      <c r="W171" s="107"/>
      <c r="X171" s="107">
        <f t="shared" si="19"/>
        <v>0</v>
      </c>
      <c r="Y171" s="107"/>
      <c r="Z171" s="107"/>
      <c r="AA171" s="108">
        <f t="shared" si="20"/>
        <v>215000</v>
      </c>
      <c r="AB171" s="7"/>
    </row>
    <row r="172" spans="1:28" ht="15.75" hidden="1" x14ac:dyDescent="0.25">
      <c r="A172" s="24">
        <v>45576</v>
      </c>
      <c r="B172" s="50" t="s">
        <v>98</v>
      </c>
      <c r="C172" s="25">
        <v>215000</v>
      </c>
      <c r="D172" s="25" t="s">
        <v>52</v>
      </c>
      <c r="E172" s="25" t="s">
        <v>1938</v>
      </c>
      <c r="F172" s="25">
        <v>2.5</v>
      </c>
      <c r="G172" s="25" t="s">
        <v>39</v>
      </c>
      <c r="H172" s="25"/>
      <c r="I172" s="11">
        <f t="shared" si="14"/>
        <v>0</v>
      </c>
      <c r="J172" s="26" t="s">
        <v>28</v>
      </c>
      <c r="K172" s="117"/>
      <c r="L172" s="107">
        <f t="shared" si="15"/>
        <v>0</v>
      </c>
      <c r="M172" s="107"/>
      <c r="N172" s="107"/>
      <c r="O172" s="107">
        <f t="shared" si="16"/>
        <v>0</v>
      </c>
      <c r="P172" s="107"/>
      <c r="Q172" s="107"/>
      <c r="R172" s="107">
        <f t="shared" si="17"/>
        <v>0</v>
      </c>
      <c r="S172" s="107"/>
      <c r="T172" s="107"/>
      <c r="U172" s="107">
        <f t="shared" si="18"/>
        <v>0</v>
      </c>
      <c r="V172" s="107"/>
      <c r="W172" s="107"/>
      <c r="X172" s="107">
        <f t="shared" si="19"/>
        <v>0</v>
      </c>
      <c r="Y172" s="107"/>
      <c r="Z172" s="107"/>
      <c r="AA172" s="108">
        <f t="shared" si="20"/>
        <v>215000</v>
      </c>
      <c r="AB172" s="7"/>
    </row>
    <row r="173" spans="1:28" ht="15.75" hidden="1" x14ac:dyDescent="0.25">
      <c r="A173" s="24">
        <v>45576</v>
      </c>
      <c r="B173" s="50" t="s">
        <v>98</v>
      </c>
      <c r="C173" s="25">
        <v>215000</v>
      </c>
      <c r="D173" s="25" t="s">
        <v>52</v>
      </c>
      <c r="E173" s="25" t="s">
        <v>2046</v>
      </c>
      <c r="F173" s="25">
        <v>2.5</v>
      </c>
      <c r="G173" s="25" t="s">
        <v>39</v>
      </c>
      <c r="H173" s="25"/>
      <c r="I173" s="11">
        <f t="shared" si="14"/>
        <v>0</v>
      </c>
      <c r="J173" s="26" t="s">
        <v>28</v>
      </c>
      <c r="K173" s="117"/>
      <c r="L173" s="107">
        <f t="shared" si="15"/>
        <v>0</v>
      </c>
      <c r="M173" s="107"/>
      <c r="N173" s="107"/>
      <c r="O173" s="107">
        <f t="shared" si="16"/>
        <v>0</v>
      </c>
      <c r="P173" s="107"/>
      <c r="Q173" s="107"/>
      <c r="R173" s="107">
        <f t="shared" si="17"/>
        <v>0</v>
      </c>
      <c r="S173" s="107"/>
      <c r="T173" s="107"/>
      <c r="U173" s="107">
        <f t="shared" si="18"/>
        <v>0</v>
      </c>
      <c r="V173" s="107"/>
      <c r="W173" s="107"/>
      <c r="X173" s="107">
        <f t="shared" si="19"/>
        <v>0</v>
      </c>
      <c r="Y173" s="107"/>
      <c r="Z173" s="107"/>
      <c r="AA173" s="108">
        <f t="shared" si="20"/>
        <v>215000</v>
      </c>
      <c r="AB173" s="7"/>
    </row>
    <row r="174" spans="1:28" ht="15.75" hidden="1" x14ac:dyDescent="0.25">
      <c r="A174" s="24">
        <v>45576</v>
      </c>
      <c r="B174" s="50" t="s">
        <v>98</v>
      </c>
      <c r="C174" s="25">
        <v>215000</v>
      </c>
      <c r="D174" s="25" t="s">
        <v>52</v>
      </c>
      <c r="E174" s="25" t="s">
        <v>2047</v>
      </c>
      <c r="F174" s="25">
        <v>2.5</v>
      </c>
      <c r="G174" s="25" t="s">
        <v>39</v>
      </c>
      <c r="H174" s="25"/>
      <c r="I174" s="11">
        <f t="shared" si="14"/>
        <v>0</v>
      </c>
      <c r="J174" s="26" t="s">
        <v>28</v>
      </c>
      <c r="K174" s="117"/>
      <c r="L174" s="107">
        <f t="shared" si="15"/>
        <v>0</v>
      </c>
      <c r="M174" s="107"/>
      <c r="N174" s="107"/>
      <c r="O174" s="107">
        <f t="shared" si="16"/>
        <v>0</v>
      </c>
      <c r="P174" s="107"/>
      <c r="Q174" s="107"/>
      <c r="R174" s="107">
        <f t="shared" si="17"/>
        <v>0</v>
      </c>
      <c r="S174" s="107"/>
      <c r="T174" s="107"/>
      <c r="U174" s="107">
        <f t="shared" si="18"/>
        <v>0</v>
      </c>
      <c r="V174" s="107"/>
      <c r="W174" s="107"/>
      <c r="X174" s="107">
        <f t="shared" si="19"/>
        <v>0</v>
      </c>
      <c r="Y174" s="107"/>
      <c r="Z174" s="107"/>
      <c r="AA174" s="108">
        <f t="shared" si="20"/>
        <v>215000</v>
      </c>
      <c r="AB174" s="7"/>
    </row>
    <row r="175" spans="1:28" ht="15.75" hidden="1" x14ac:dyDescent="0.25">
      <c r="A175" s="24">
        <v>45576</v>
      </c>
      <c r="B175" s="50" t="s">
        <v>98</v>
      </c>
      <c r="C175" s="25">
        <v>225000</v>
      </c>
      <c r="D175" s="25" t="s">
        <v>52</v>
      </c>
      <c r="E175" s="25" t="s">
        <v>218</v>
      </c>
      <c r="F175" s="25">
        <v>2.5</v>
      </c>
      <c r="G175" s="25" t="s">
        <v>39</v>
      </c>
      <c r="H175" s="25"/>
      <c r="I175" s="11">
        <f t="shared" si="14"/>
        <v>0</v>
      </c>
      <c r="J175" s="26" t="s">
        <v>28</v>
      </c>
      <c r="K175" s="117"/>
      <c r="L175" s="107">
        <f t="shared" si="15"/>
        <v>0</v>
      </c>
      <c r="M175" s="107"/>
      <c r="N175" s="107"/>
      <c r="O175" s="107">
        <f t="shared" si="16"/>
        <v>0</v>
      </c>
      <c r="P175" s="107"/>
      <c r="Q175" s="107"/>
      <c r="R175" s="107">
        <f t="shared" si="17"/>
        <v>0</v>
      </c>
      <c r="S175" s="107"/>
      <c r="T175" s="107"/>
      <c r="U175" s="107">
        <f t="shared" si="18"/>
        <v>0</v>
      </c>
      <c r="V175" s="107"/>
      <c r="W175" s="107"/>
      <c r="X175" s="107">
        <f t="shared" si="19"/>
        <v>0</v>
      </c>
      <c r="Y175" s="107"/>
      <c r="Z175" s="107"/>
      <c r="AA175" s="108">
        <f t="shared" si="20"/>
        <v>225000</v>
      </c>
      <c r="AB175" s="7"/>
    </row>
    <row r="176" spans="1:28" ht="15.75" hidden="1" x14ac:dyDescent="0.25">
      <c r="A176" s="24">
        <v>45576</v>
      </c>
      <c r="B176" s="50" t="s">
        <v>98</v>
      </c>
      <c r="C176" s="25">
        <v>225000</v>
      </c>
      <c r="D176" s="25" t="s">
        <v>52</v>
      </c>
      <c r="E176" s="25" t="s">
        <v>400</v>
      </c>
      <c r="F176" s="25">
        <v>2.5</v>
      </c>
      <c r="G176" s="25" t="s">
        <v>39</v>
      </c>
      <c r="H176" s="25"/>
      <c r="I176" s="11">
        <f t="shared" si="14"/>
        <v>0</v>
      </c>
      <c r="J176" s="26" t="s">
        <v>28</v>
      </c>
      <c r="K176" s="117"/>
      <c r="L176" s="107">
        <f t="shared" si="15"/>
        <v>0</v>
      </c>
      <c r="M176" s="107"/>
      <c r="N176" s="107"/>
      <c r="O176" s="107">
        <f t="shared" si="16"/>
        <v>0</v>
      </c>
      <c r="P176" s="107"/>
      <c r="Q176" s="107"/>
      <c r="R176" s="107">
        <f t="shared" si="17"/>
        <v>0</v>
      </c>
      <c r="S176" s="107"/>
      <c r="T176" s="107"/>
      <c r="U176" s="107">
        <f t="shared" si="18"/>
        <v>0</v>
      </c>
      <c r="V176" s="107"/>
      <c r="W176" s="107"/>
      <c r="X176" s="107">
        <f t="shared" si="19"/>
        <v>0</v>
      </c>
      <c r="Y176" s="107"/>
      <c r="Z176" s="107"/>
      <c r="AA176" s="108">
        <f t="shared" si="20"/>
        <v>225000</v>
      </c>
      <c r="AB176" s="7"/>
    </row>
    <row r="177" spans="1:28" ht="15.75" hidden="1" x14ac:dyDescent="0.25">
      <c r="A177" s="24">
        <v>45576</v>
      </c>
      <c r="B177" s="50" t="s">
        <v>98</v>
      </c>
      <c r="C177" s="25">
        <v>225000</v>
      </c>
      <c r="D177" s="25" t="s">
        <v>52</v>
      </c>
      <c r="E177" s="25" t="s">
        <v>1585</v>
      </c>
      <c r="F177" s="25">
        <v>2.5</v>
      </c>
      <c r="G177" s="25" t="s">
        <v>39</v>
      </c>
      <c r="H177" s="25"/>
      <c r="I177" s="11">
        <f t="shared" si="14"/>
        <v>0</v>
      </c>
      <c r="J177" s="26" t="s">
        <v>28</v>
      </c>
      <c r="K177" s="117"/>
      <c r="L177" s="107">
        <f t="shared" si="15"/>
        <v>0</v>
      </c>
      <c r="M177" s="107"/>
      <c r="N177" s="107"/>
      <c r="O177" s="107">
        <f t="shared" si="16"/>
        <v>0</v>
      </c>
      <c r="P177" s="107"/>
      <c r="Q177" s="107"/>
      <c r="R177" s="107">
        <f t="shared" si="17"/>
        <v>0</v>
      </c>
      <c r="S177" s="107"/>
      <c r="T177" s="107"/>
      <c r="U177" s="107">
        <f t="shared" si="18"/>
        <v>0</v>
      </c>
      <c r="V177" s="107"/>
      <c r="W177" s="107"/>
      <c r="X177" s="107">
        <f t="shared" si="19"/>
        <v>0</v>
      </c>
      <c r="Y177" s="107"/>
      <c r="Z177" s="107"/>
      <c r="AA177" s="108">
        <f t="shared" si="20"/>
        <v>225000</v>
      </c>
      <c r="AB177" s="7"/>
    </row>
    <row r="178" spans="1:28" ht="15.75" hidden="1" x14ac:dyDescent="0.25">
      <c r="A178" s="24">
        <v>45576</v>
      </c>
      <c r="B178" s="50" t="s">
        <v>98</v>
      </c>
      <c r="C178" s="25">
        <v>225000</v>
      </c>
      <c r="D178" s="25" t="s">
        <v>52</v>
      </c>
      <c r="E178" s="25" t="s">
        <v>217</v>
      </c>
      <c r="F178" s="25">
        <v>2.5</v>
      </c>
      <c r="G178" s="25" t="s">
        <v>39</v>
      </c>
      <c r="H178" s="25"/>
      <c r="I178" s="11">
        <f t="shared" si="14"/>
        <v>0</v>
      </c>
      <c r="J178" s="26" t="s">
        <v>28</v>
      </c>
      <c r="K178" s="117"/>
      <c r="L178" s="107">
        <f t="shared" si="15"/>
        <v>0</v>
      </c>
      <c r="M178" s="107"/>
      <c r="N178" s="107"/>
      <c r="O178" s="107">
        <f t="shared" si="16"/>
        <v>0</v>
      </c>
      <c r="P178" s="107"/>
      <c r="Q178" s="107"/>
      <c r="R178" s="107">
        <f t="shared" si="17"/>
        <v>0</v>
      </c>
      <c r="S178" s="107"/>
      <c r="T178" s="107"/>
      <c r="U178" s="107">
        <f t="shared" si="18"/>
        <v>0</v>
      </c>
      <c r="V178" s="107"/>
      <c r="W178" s="107"/>
      <c r="X178" s="107">
        <f t="shared" si="19"/>
        <v>0</v>
      </c>
      <c r="Y178" s="107"/>
      <c r="Z178" s="107"/>
      <c r="AA178" s="108">
        <f t="shared" si="20"/>
        <v>225000</v>
      </c>
      <c r="AB178" s="7"/>
    </row>
    <row r="179" spans="1:28" ht="15.75" hidden="1" x14ac:dyDescent="0.25">
      <c r="A179" s="24">
        <v>45576</v>
      </c>
      <c r="B179" s="125" t="s">
        <v>162</v>
      </c>
      <c r="C179" s="25">
        <v>41600000</v>
      </c>
      <c r="D179" s="25" t="s">
        <v>52</v>
      </c>
      <c r="E179" s="25" t="s">
        <v>42</v>
      </c>
      <c r="F179" s="25">
        <v>10400</v>
      </c>
      <c r="G179" s="25" t="s">
        <v>34</v>
      </c>
      <c r="H179" s="25"/>
      <c r="I179" s="11">
        <f t="shared" ref="I179:I240" si="21">F179*H179</f>
        <v>0</v>
      </c>
      <c r="J179" s="31" t="s">
        <v>324</v>
      </c>
      <c r="K179" s="117"/>
      <c r="L179" s="107">
        <f t="shared" ref="L179:L240" si="22">M179+N179</f>
        <v>8012000</v>
      </c>
      <c r="M179" s="107">
        <v>8012000</v>
      </c>
      <c r="N179" s="107"/>
      <c r="O179" s="107">
        <f t="shared" ref="O179:O240" si="23">P179+Q179</f>
        <v>25000000</v>
      </c>
      <c r="P179" s="107">
        <v>25000000</v>
      </c>
      <c r="Q179" s="107"/>
      <c r="R179" s="107">
        <f t="shared" ref="R179:R240" si="24">S179+T179</f>
        <v>0</v>
      </c>
      <c r="S179" s="107"/>
      <c r="T179" s="107"/>
      <c r="U179" s="107">
        <f t="shared" ref="U179:U240" si="25">V179+W179</f>
        <v>8588000</v>
      </c>
      <c r="V179" s="107">
        <v>8588000</v>
      </c>
      <c r="W179" s="107"/>
      <c r="X179" s="107">
        <f t="shared" ref="X179:X240" si="26">Y179+Z179</f>
        <v>0</v>
      </c>
      <c r="Y179" s="107"/>
      <c r="Z179" s="107"/>
      <c r="AA179" s="108">
        <f t="shared" ref="AA179:AA240" si="27">C179+I179-L179-O179-U179-X179-R179</f>
        <v>0</v>
      </c>
      <c r="AB179" s="7">
        <v>45621</v>
      </c>
    </row>
    <row r="180" spans="1:28" ht="15.75" hidden="1" x14ac:dyDescent="0.25">
      <c r="A180" s="24">
        <v>45576</v>
      </c>
      <c r="B180" s="50" t="s">
        <v>162</v>
      </c>
      <c r="C180" s="25">
        <v>2340000</v>
      </c>
      <c r="D180" s="25" t="s">
        <v>52</v>
      </c>
      <c r="E180" s="25" t="s">
        <v>129</v>
      </c>
      <c r="F180" s="25">
        <v>36</v>
      </c>
      <c r="G180" s="25" t="s">
        <v>77</v>
      </c>
      <c r="H180" s="25"/>
      <c r="I180" s="11">
        <f t="shared" si="21"/>
        <v>0</v>
      </c>
      <c r="J180" s="38" t="s">
        <v>24</v>
      </c>
      <c r="K180" s="117"/>
      <c r="L180" s="107">
        <f t="shared" si="22"/>
        <v>0</v>
      </c>
      <c r="M180" s="107"/>
      <c r="N180" s="107"/>
      <c r="O180" s="107">
        <f t="shared" si="23"/>
        <v>0</v>
      </c>
      <c r="P180" s="107"/>
      <c r="Q180" s="107"/>
      <c r="R180" s="107">
        <f t="shared" si="24"/>
        <v>0</v>
      </c>
      <c r="S180" s="107"/>
      <c r="T180" s="107"/>
      <c r="U180" s="107">
        <f t="shared" si="25"/>
        <v>712000</v>
      </c>
      <c r="V180" s="107">
        <v>712000</v>
      </c>
      <c r="W180" s="107"/>
      <c r="X180" s="107">
        <f t="shared" si="26"/>
        <v>0</v>
      </c>
      <c r="Y180" s="107"/>
      <c r="Z180" s="107"/>
      <c r="AA180" s="108">
        <f t="shared" si="27"/>
        <v>1628000</v>
      </c>
      <c r="AB180" s="7">
        <v>45621</v>
      </c>
    </row>
    <row r="181" spans="1:28" ht="15.75" hidden="1" x14ac:dyDescent="0.25">
      <c r="A181" s="24">
        <v>45576</v>
      </c>
      <c r="B181" s="50" t="s">
        <v>162</v>
      </c>
      <c r="C181" s="25">
        <v>700000</v>
      </c>
      <c r="D181" s="25" t="s">
        <v>52</v>
      </c>
      <c r="E181" s="25" t="s">
        <v>127</v>
      </c>
      <c r="F181" s="25">
        <v>10</v>
      </c>
      <c r="G181" s="25" t="s">
        <v>39</v>
      </c>
      <c r="H181" s="25"/>
      <c r="I181" s="11">
        <f t="shared" si="21"/>
        <v>0</v>
      </c>
      <c r="J181" s="26" t="s">
        <v>28</v>
      </c>
      <c r="K181" s="117"/>
      <c r="L181" s="107">
        <f t="shared" si="22"/>
        <v>0</v>
      </c>
      <c r="M181" s="107"/>
      <c r="N181" s="107"/>
      <c r="O181" s="107">
        <f t="shared" si="23"/>
        <v>0</v>
      </c>
      <c r="P181" s="107"/>
      <c r="Q181" s="107"/>
      <c r="R181" s="107">
        <f t="shared" si="24"/>
        <v>0</v>
      </c>
      <c r="S181" s="107"/>
      <c r="T181" s="107"/>
      <c r="U181" s="107">
        <f t="shared" si="25"/>
        <v>0</v>
      </c>
      <c r="V181" s="107"/>
      <c r="W181" s="107"/>
      <c r="X181" s="107">
        <f t="shared" si="26"/>
        <v>0</v>
      </c>
      <c r="Y181" s="107"/>
      <c r="Z181" s="107"/>
      <c r="AA181" s="108">
        <f t="shared" si="27"/>
        <v>700000</v>
      </c>
      <c r="AB181" s="7"/>
    </row>
    <row r="182" spans="1:28" ht="15.75" hidden="1" x14ac:dyDescent="0.25">
      <c r="A182" s="24">
        <v>45576</v>
      </c>
      <c r="B182" s="125" t="s">
        <v>291</v>
      </c>
      <c r="C182" s="25">
        <v>395000</v>
      </c>
      <c r="D182" s="25" t="s">
        <v>52</v>
      </c>
      <c r="E182" s="25" t="s">
        <v>534</v>
      </c>
      <c r="F182" s="25">
        <v>125</v>
      </c>
      <c r="G182" s="25" t="s">
        <v>34</v>
      </c>
      <c r="H182" s="25"/>
      <c r="I182" s="11">
        <f t="shared" si="21"/>
        <v>0</v>
      </c>
      <c r="J182" s="31" t="s">
        <v>312</v>
      </c>
      <c r="K182" s="117"/>
      <c r="L182" s="107">
        <f t="shared" si="22"/>
        <v>0</v>
      </c>
      <c r="M182" s="107"/>
      <c r="N182" s="107"/>
      <c r="O182" s="107">
        <f t="shared" si="23"/>
        <v>395000</v>
      </c>
      <c r="P182" s="107">
        <v>395000</v>
      </c>
      <c r="Q182" s="107"/>
      <c r="R182" s="107">
        <f t="shared" si="24"/>
        <v>0</v>
      </c>
      <c r="S182" s="107"/>
      <c r="T182" s="107"/>
      <c r="U182" s="107">
        <f t="shared" si="25"/>
        <v>0</v>
      </c>
      <c r="V182" s="107"/>
      <c r="W182" s="107"/>
      <c r="X182" s="107">
        <f t="shared" si="26"/>
        <v>0</v>
      </c>
      <c r="Y182" s="107"/>
      <c r="Z182" s="107"/>
      <c r="AA182" s="108">
        <f t="shared" si="27"/>
        <v>0</v>
      </c>
      <c r="AB182" s="7">
        <v>45600</v>
      </c>
    </row>
    <row r="183" spans="1:28" ht="15.75" hidden="1" x14ac:dyDescent="0.25">
      <c r="A183" s="24">
        <v>45576</v>
      </c>
      <c r="B183" s="125" t="s">
        <v>291</v>
      </c>
      <c r="C183" s="25">
        <v>657500</v>
      </c>
      <c r="D183" s="25" t="s">
        <v>52</v>
      </c>
      <c r="E183" s="25" t="s">
        <v>160</v>
      </c>
      <c r="F183" s="25">
        <v>250</v>
      </c>
      <c r="G183" s="25" t="s">
        <v>34</v>
      </c>
      <c r="H183" s="25"/>
      <c r="I183" s="11">
        <f t="shared" si="21"/>
        <v>0</v>
      </c>
      <c r="J183" s="31" t="s">
        <v>312</v>
      </c>
      <c r="K183" s="117"/>
      <c r="L183" s="107">
        <f t="shared" si="22"/>
        <v>0</v>
      </c>
      <c r="M183" s="107"/>
      <c r="N183" s="107"/>
      <c r="O183" s="107">
        <f t="shared" si="23"/>
        <v>657500</v>
      </c>
      <c r="P183" s="107">
        <v>657500</v>
      </c>
      <c r="Q183" s="107"/>
      <c r="R183" s="107">
        <f t="shared" si="24"/>
        <v>0</v>
      </c>
      <c r="S183" s="107"/>
      <c r="T183" s="107"/>
      <c r="U183" s="107">
        <f t="shared" si="25"/>
        <v>0</v>
      </c>
      <c r="V183" s="107"/>
      <c r="W183" s="107"/>
      <c r="X183" s="107">
        <f t="shared" si="26"/>
        <v>0</v>
      </c>
      <c r="Y183" s="107"/>
      <c r="Z183" s="107"/>
      <c r="AA183" s="108">
        <f t="shared" si="27"/>
        <v>0</v>
      </c>
      <c r="AB183" s="7">
        <v>45600</v>
      </c>
    </row>
    <row r="184" spans="1:28" ht="15.75" hidden="1" x14ac:dyDescent="0.25">
      <c r="A184" s="24">
        <v>45576</v>
      </c>
      <c r="B184" s="125" t="s">
        <v>159</v>
      </c>
      <c r="C184" s="25">
        <v>300000</v>
      </c>
      <c r="D184" s="25" t="s">
        <v>52</v>
      </c>
      <c r="E184" s="25" t="s">
        <v>238</v>
      </c>
      <c r="F184" s="25">
        <v>1</v>
      </c>
      <c r="G184" s="25" t="s">
        <v>39</v>
      </c>
      <c r="H184" s="25"/>
      <c r="I184" s="11">
        <f t="shared" si="21"/>
        <v>0</v>
      </c>
      <c r="J184" s="31" t="s">
        <v>312</v>
      </c>
      <c r="K184" s="117" t="s">
        <v>2110</v>
      </c>
      <c r="L184" s="107">
        <f t="shared" si="22"/>
        <v>0</v>
      </c>
      <c r="M184" s="107"/>
      <c r="N184" s="107"/>
      <c r="O184" s="107">
        <f t="shared" si="23"/>
        <v>300000</v>
      </c>
      <c r="P184" s="107">
        <v>300000</v>
      </c>
      <c r="Q184" s="107"/>
      <c r="R184" s="107">
        <f t="shared" si="24"/>
        <v>0</v>
      </c>
      <c r="S184" s="107"/>
      <c r="T184" s="107"/>
      <c r="U184" s="107">
        <f t="shared" si="25"/>
        <v>0</v>
      </c>
      <c r="V184" s="107"/>
      <c r="W184" s="107"/>
      <c r="X184" s="107">
        <f t="shared" si="26"/>
        <v>0</v>
      </c>
      <c r="Y184" s="107"/>
      <c r="Z184" s="107"/>
      <c r="AA184" s="108">
        <f t="shared" si="27"/>
        <v>0</v>
      </c>
      <c r="AB184" s="7">
        <v>45609</v>
      </c>
    </row>
    <row r="185" spans="1:28" ht="15.75" hidden="1" x14ac:dyDescent="0.25">
      <c r="A185" s="24">
        <v>45576</v>
      </c>
      <c r="B185" s="125" t="s">
        <v>226</v>
      </c>
      <c r="C185" s="25">
        <v>5500000</v>
      </c>
      <c r="D185" s="25" t="s">
        <v>52</v>
      </c>
      <c r="E185" s="25" t="s">
        <v>64</v>
      </c>
      <c r="F185" s="25">
        <v>100</v>
      </c>
      <c r="G185" s="25" t="s">
        <v>39</v>
      </c>
      <c r="H185" s="25"/>
      <c r="I185" s="11">
        <f t="shared" si="21"/>
        <v>0</v>
      </c>
      <c r="J185" s="31" t="s">
        <v>312</v>
      </c>
      <c r="K185" s="117"/>
      <c r="L185" s="107">
        <f t="shared" si="22"/>
        <v>0</v>
      </c>
      <c r="M185" s="107"/>
      <c r="N185" s="107"/>
      <c r="O185" s="107">
        <f t="shared" si="23"/>
        <v>5500000</v>
      </c>
      <c r="P185" s="107">
        <v>5500000</v>
      </c>
      <c r="Q185" s="107"/>
      <c r="R185" s="107">
        <f t="shared" si="24"/>
        <v>0</v>
      </c>
      <c r="S185" s="107"/>
      <c r="T185" s="107"/>
      <c r="U185" s="107">
        <f t="shared" si="25"/>
        <v>0</v>
      </c>
      <c r="V185" s="107"/>
      <c r="W185" s="107"/>
      <c r="X185" s="107">
        <f t="shared" si="26"/>
        <v>0</v>
      </c>
      <c r="Y185" s="107"/>
      <c r="Z185" s="107"/>
      <c r="AA185" s="108">
        <f t="shared" si="27"/>
        <v>0</v>
      </c>
      <c r="AB185" s="7">
        <v>45625</v>
      </c>
    </row>
    <row r="186" spans="1:28" ht="15.75" hidden="1" x14ac:dyDescent="0.25">
      <c r="A186" s="24">
        <v>45576</v>
      </c>
      <c r="B186" s="125" t="s">
        <v>226</v>
      </c>
      <c r="C186" s="25">
        <v>945000</v>
      </c>
      <c r="D186" s="25" t="s">
        <v>52</v>
      </c>
      <c r="E186" s="25" t="s">
        <v>163</v>
      </c>
      <c r="F186" s="25">
        <v>7</v>
      </c>
      <c r="G186" s="25" t="s">
        <v>39</v>
      </c>
      <c r="H186" s="25"/>
      <c r="I186" s="11">
        <f t="shared" si="21"/>
        <v>0</v>
      </c>
      <c r="J186" s="31" t="s">
        <v>312</v>
      </c>
      <c r="K186" s="117"/>
      <c r="L186" s="107">
        <f t="shared" si="22"/>
        <v>0</v>
      </c>
      <c r="M186" s="107"/>
      <c r="N186" s="107"/>
      <c r="O186" s="107">
        <f t="shared" si="23"/>
        <v>945000</v>
      </c>
      <c r="P186" s="107">
        <v>945000</v>
      </c>
      <c r="Q186" s="107"/>
      <c r="R186" s="107">
        <f t="shared" si="24"/>
        <v>0</v>
      </c>
      <c r="S186" s="107"/>
      <c r="T186" s="107"/>
      <c r="U186" s="107">
        <f t="shared" si="25"/>
        <v>0</v>
      </c>
      <c r="V186" s="107"/>
      <c r="W186" s="107"/>
      <c r="X186" s="107">
        <f t="shared" si="26"/>
        <v>0</v>
      </c>
      <c r="Y186" s="107"/>
      <c r="Z186" s="107"/>
      <c r="AA186" s="108">
        <f t="shared" si="27"/>
        <v>0</v>
      </c>
      <c r="AB186" s="7">
        <v>45625</v>
      </c>
    </row>
    <row r="187" spans="1:28" ht="15.75" hidden="1" x14ac:dyDescent="0.25">
      <c r="A187" s="24">
        <v>45577</v>
      </c>
      <c r="B187" s="125" t="s">
        <v>291</v>
      </c>
      <c r="C187" s="25">
        <v>1100000</v>
      </c>
      <c r="D187" s="25" t="s">
        <v>52</v>
      </c>
      <c r="E187" s="25" t="s">
        <v>64</v>
      </c>
      <c r="F187" s="25">
        <v>20</v>
      </c>
      <c r="G187" s="25" t="s">
        <v>39</v>
      </c>
      <c r="H187" s="25"/>
      <c r="I187" s="11">
        <f t="shared" si="21"/>
        <v>0</v>
      </c>
      <c r="J187" s="31" t="s">
        <v>312</v>
      </c>
      <c r="K187" s="117"/>
      <c r="L187" s="107">
        <f t="shared" si="22"/>
        <v>0</v>
      </c>
      <c r="M187" s="107"/>
      <c r="N187" s="107"/>
      <c r="O187" s="107">
        <f t="shared" si="23"/>
        <v>1100000</v>
      </c>
      <c r="P187" s="107">
        <v>1100000</v>
      </c>
      <c r="Q187" s="107"/>
      <c r="R187" s="107">
        <f t="shared" si="24"/>
        <v>0</v>
      </c>
      <c r="S187" s="107"/>
      <c r="T187" s="107"/>
      <c r="U187" s="107">
        <f t="shared" si="25"/>
        <v>0</v>
      </c>
      <c r="V187" s="107"/>
      <c r="W187" s="107"/>
      <c r="X187" s="107">
        <f t="shared" si="26"/>
        <v>0</v>
      </c>
      <c r="Y187" s="107"/>
      <c r="Z187" s="107"/>
      <c r="AA187" s="108">
        <f t="shared" si="27"/>
        <v>0</v>
      </c>
      <c r="AB187" s="7">
        <v>45600</v>
      </c>
    </row>
    <row r="188" spans="1:28" ht="15.75" hidden="1" x14ac:dyDescent="0.25">
      <c r="A188" s="24">
        <v>45579</v>
      </c>
      <c r="B188" s="50" t="s">
        <v>134</v>
      </c>
      <c r="C188" s="25">
        <v>4500000</v>
      </c>
      <c r="D188" s="25" t="s">
        <v>52</v>
      </c>
      <c r="E188" s="25" t="s">
        <v>42</v>
      </c>
      <c r="F188" s="25">
        <v>1000</v>
      </c>
      <c r="G188" s="25" t="s">
        <v>34</v>
      </c>
      <c r="H188" s="25"/>
      <c r="I188" s="11">
        <f t="shared" si="21"/>
        <v>0</v>
      </c>
      <c r="J188" s="31" t="s">
        <v>312</v>
      </c>
      <c r="K188" s="11" t="s">
        <v>2054</v>
      </c>
      <c r="L188" s="107">
        <f t="shared" si="22"/>
        <v>0</v>
      </c>
      <c r="M188" s="107"/>
      <c r="N188" s="107"/>
      <c r="O188" s="107">
        <f t="shared" si="23"/>
        <v>4500000</v>
      </c>
      <c r="P188" s="107">
        <v>4500000</v>
      </c>
      <c r="Q188" s="107"/>
      <c r="R188" s="107">
        <f t="shared" si="24"/>
        <v>0</v>
      </c>
      <c r="S188" s="107"/>
      <c r="T188" s="107"/>
      <c r="U188" s="107">
        <f t="shared" si="25"/>
        <v>0</v>
      </c>
      <c r="V188" s="107"/>
      <c r="W188" s="107"/>
      <c r="X188" s="107">
        <f t="shared" si="26"/>
        <v>0</v>
      </c>
      <c r="Y188" s="107"/>
      <c r="Z188" s="107"/>
      <c r="AA188" s="108">
        <f t="shared" si="27"/>
        <v>0</v>
      </c>
      <c r="AB188" s="7">
        <v>45617</v>
      </c>
    </row>
    <row r="189" spans="1:28" ht="15.75" hidden="1" x14ac:dyDescent="0.25">
      <c r="A189" s="24">
        <v>45579</v>
      </c>
      <c r="B189" s="50" t="s">
        <v>73</v>
      </c>
      <c r="C189" s="25">
        <v>1038700.0000000001</v>
      </c>
      <c r="D189" s="25" t="s">
        <v>52</v>
      </c>
      <c r="E189" s="25" t="s">
        <v>81</v>
      </c>
      <c r="F189" s="25">
        <v>22.1</v>
      </c>
      <c r="G189" s="25" t="s">
        <v>39</v>
      </c>
      <c r="H189" s="25"/>
      <c r="I189" s="11">
        <f t="shared" si="21"/>
        <v>0</v>
      </c>
      <c r="J189" s="31" t="s">
        <v>312</v>
      </c>
      <c r="K189" s="25" t="s">
        <v>2173</v>
      </c>
      <c r="L189" s="107">
        <f t="shared" si="22"/>
        <v>0</v>
      </c>
      <c r="M189" s="107"/>
      <c r="N189" s="107"/>
      <c r="O189" s="107">
        <f t="shared" si="23"/>
        <v>1038700</v>
      </c>
      <c r="P189" s="107">
        <v>1038700</v>
      </c>
      <c r="Q189" s="107"/>
      <c r="R189" s="107">
        <f t="shared" si="24"/>
        <v>0</v>
      </c>
      <c r="S189" s="107"/>
      <c r="T189" s="107"/>
      <c r="U189" s="107">
        <f t="shared" si="25"/>
        <v>0</v>
      </c>
      <c r="V189" s="107"/>
      <c r="W189" s="107"/>
      <c r="X189" s="107">
        <f t="shared" si="26"/>
        <v>0</v>
      </c>
      <c r="Y189" s="107"/>
      <c r="Z189" s="107"/>
      <c r="AA189" s="108">
        <f t="shared" si="27"/>
        <v>1.1641532182693481E-10</v>
      </c>
      <c r="AB189" s="7">
        <v>45618</v>
      </c>
    </row>
    <row r="190" spans="1:28" ht="15.75" hidden="1" x14ac:dyDescent="0.25">
      <c r="A190" s="24">
        <v>45579</v>
      </c>
      <c r="B190" s="50" t="s">
        <v>73</v>
      </c>
      <c r="C190" s="25">
        <v>250000</v>
      </c>
      <c r="D190" s="25" t="s">
        <v>52</v>
      </c>
      <c r="E190" s="25" t="s">
        <v>172</v>
      </c>
      <c r="F190" s="25">
        <v>10</v>
      </c>
      <c r="G190" s="25" t="s">
        <v>27</v>
      </c>
      <c r="H190" s="25"/>
      <c r="I190" s="11">
        <f t="shared" si="21"/>
        <v>0</v>
      </c>
      <c r="J190" s="31" t="s">
        <v>312</v>
      </c>
      <c r="K190" s="25" t="s">
        <v>2173</v>
      </c>
      <c r="L190" s="107">
        <f t="shared" si="22"/>
        <v>0</v>
      </c>
      <c r="M190" s="107"/>
      <c r="N190" s="107"/>
      <c r="O190" s="107">
        <f t="shared" si="23"/>
        <v>250000</v>
      </c>
      <c r="P190" s="107">
        <v>250000</v>
      </c>
      <c r="Q190" s="107"/>
      <c r="R190" s="107">
        <f t="shared" si="24"/>
        <v>0</v>
      </c>
      <c r="S190" s="107"/>
      <c r="T190" s="107"/>
      <c r="U190" s="107">
        <f t="shared" si="25"/>
        <v>0</v>
      </c>
      <c r="V190" s="107"/>
      <c r="W190" s="107"/>
      <c r="X190" s="107">
        <f t="shared" si="26"/>
        <v>0</v>
      </c>
      <c r="Y190" s="107"/>
      <c r="Z190" s="107"/>
      <c r="AA190" s="108">
        <f t="shared" si="27"/>
        <v>0</v>
      </c>
      <c r="AB190" s="7">
        <v>45618</v>
      </c>
    </row>
    <row r="191" spans="1:28" ht="15.75" hidden="1" x14ac:dyDescent="0.25">
      <c r="A191" s="24">
        <v>45579</v>
      </c>
      <c r="B191" s="50" t="s">
        <v>246</v>
      </c>
      <c r="C191" s="25">
        <v>1200000</v>
      </c>
      <c r="D191" s="25" t="s">
        <v>52</v>
      </c>
      <c r="E191" s="25" t="s">
        <v>91</v>
      </c>
      <c r="F191" s="25">
        <v>1</v>
      </c>
      <c r="G191" s="25" t="s">
        <v>303</v>
      </c>
      <c r="H191" s="25"/>
      <c r="I191" s="11">
        <f t="shared" si="21"/>
        <v>0</v>
      </c>
      <c r="J191" s="31" t="s">
        <v>312</v>
      </c>
      <c r="K191" s="117"/>
      <c r="L191" s="107">
        <f t="shared" si="22"/>
        <v>0</v>
      </c>
      <c r="M191" s="107"/>
      <c r="N191" s="107"/>
      <c r="O191" s="107">
        <f t="shared" si="23"/>
        <v>1200000</v>
      </c>
      <c r="P191" s="107">
        <v>1200000</v>
      </c>
      <c r="Q191" s="107"/>
      <c r="R191" s="107">
        <f t="shared" si="24"/>
        <v>0</v>
      </c>
      <c r="S191" s="107"/>
      <c r="T191" s="107"/>
      <c r="U191" s="107">
        <f t="shared" si="25"/>
        <v>0</v>
      </c>
      <c r="V191" s="107"/>
      <c r="W191" s="107"/>
      <c r="X191" s="107">
        <f t="shared" si="26"/>
        <v>0</v>
      </c>
      <c r="Y191" s="107"/>
      <c r="Z191" s="107"/>
      <c r="AA191" s="108">
        <f t="shared" si="27"/>
        <v>0</v>
      </c>
      <c r="AB191" s="7">
        <v>45610</v>
      </c>
    </row>
    <row r="192" spans="1:28" ht="15.75" hidden="1" x14ac:dyDescent="0.25">
      <c r="A192" s="24">
        <v>45579</v>
      </c>
      <c r="B192" s="50" t="s">
        <v>153</v>
      </c>
      <c r="C192" s="25">
        <v>1200000</v>
      </c>
      <c r="D192" s="25" t="s">
        <v>52</v>
      </c>
      <c r="E192" s="25" t="s">
        <v>42</v>
      </c>
      <c r="F192" s="25">
        <v>600</v>
      </c>
      <c r="G192" s="25" t="s">
        <v>34</v>
      </c>
      <c r="H192" s="25"/>
      <c r="I192" s="11">
        <f t="shared" si="21"/>
        <v>0</v>
      </c>
      <c r="J192" s="31" t="s">
        <v>312</v>
      </c>
      <c r="K192" s="117"/>
      <c r="L192" s="107">
        <f t="shared" si="22"/>
        <v>0</v>
      </c>
      <c r="M192" s="107"/>
      <c r="N192" s="107"/>
      <c r="O192" s="107">
        <f t="shared" si="23"/>
        <v>0</v>
      </c>
      <c r="P192" s="107"/>
      <c r="Q192" s="107"/>
      <c r="R192" s="107">
        <f t="shared" si="24"/>
        <v>1200000</v>
      </c>
      <c r="S192" s="107">
        <v>1200000</v>
      </c>
      <c r="T192" s="107"/>
      <c r="U192" s="107">
        <f t="shared" si="25"/>
        <v>0</v>
      </c>
      <c r="V192" s="107"/>
      <c r="W192" s="107"/>
      <c r="X192" s="107">
        <f t="shared" si="26"/>
        <v>0</v>
      </c>
      <c r="Y192" s="107"/>
      <c r="Z192" s="107"/>
      <c r="AA192" s="108">
        <f t="shared" si="27"/>
        <v>0</v>
      </c>
      <c r="AB192" s="7">
        <v>45619</v>
      </c>
    </row>
    <row r="193" spans="1:28" ht="15.75" hidden="1" x14ac:dyDescent="0.25">
      <c r="A193" s="24">
        <v>45580</v>
      </c>
      <c r="B193" s="25" t="s">
        <v>147</v>
      </c>
      <c r="C193" s="25">
        <v>4000000</v>
      </c>
      <c r="D193" s="25" t="s">
        <v>52</v>
      </c>
      <c r="E193" s="25" t="s">
        <v>1517</v>
      </c>
      <c r="F193" s="25">
        <v>5</v>
      </c>
      <c r="G193" s="25" t="s">
        <v>27</v>
      </c>
      <c r="H193" s="25"/>
      <c r="I193" s="11">
        <f t="shared" si="21"/>
        <v>0</v>
      </c>
      <c r="J193" s="31" t="s">
        <v>312</v>
      </c>
      <c r="K193" s="11" t="s">
        <v>2098</v>
      </c>
      <c r="L193" s="107">
        <f t="shared" si="22"/>
        <v>0</v>
      </c>
      <c r="M193" s="107"/>
      <c r="N193" s="107"/>
      <c r="O193" s="107">
        <f t="shared" si="23"/>
        <v>4000000</v>
      </c>
      <c r="P193" s="107">
        <v>1020000</v>
      </c>
      <c r="Q193" s="107">
        <v>2980000</v>
      </c>
      <c r="R193" s="107">
        <f t="shared" si="24"/>
        <v>0</v>
      </c>
      <c r="S193" s="107"/>
      <c r="T193" s="107"/>
      <c r="U193" s="107">
        <f t="shared" si="25"/>
        <v>0</v>
      </c>
      <c r="V193" s="107"/>
      <c r="W193" s="107"/>
      <c r="X193" s="107">
        <f t="shared" si="26"/>
        <v>0</v>
      </c>
      <c r="Y193" s="107"/>
      <c r="Z193" s="107"/>
      <c r="AA193" s="108">
        <f t="shared" si="27"/>
        <v>0</v>
      </c>
      <c r="AB193" s="7">
        <v>45623</v>
      </c>
    </row>
    <row r="194" spans="1:28" ht="15.75" hidden="1" x14ac:dyDescent="0.25">
      <c r="A194" s="24">
        <v>45580</v>
      </c>
      <c r="B194" s="25" t="s">
        <v>309</v>
      </c>
      <c r="C194" s="25">
        <v>3000000</v>
      </c>
      <c r="D194" s="25" t="s">
        <v>52</v>
      </c>
      <c r="E194" s="25" t="s">
        <v>139</v>
      </c>
      <c r="F194" s="25">
        <v>5000</v>
      </c>
      <c r="G194" s="25" t="s">
        <v>34</v>
      </c>
      <c r="H194" s="25"/>
      <c r="I194" s="11">
        <f t="shared" si="21"/>
        <v>0</v>
      </c>
      <c r="J194" s="31" t="s">
        <v>312</v>
      </c>
      <c r="K194" s="117"/>
      <c r="L194" s="107">
        <f t="shared" si="22"/>
        <v>0</v>
      </c>
      <c r="M194" s="107"/>
      <c r="N194" s="107"/>
      <c r="O194" s="107">
        <f t="shared" si="23"/>
        <v>3000000</v>
      </c>
      <c r="P194" s="107">
        <v>3000000</v>
      </c>
      <c r="Q194" s="107"/>
      <c r="R194" s="107">
        <f t="shared" si="24"/>
        <v>0</v>
      </c>
      <c r="S194" s="107"/>
      <c r="T194" s="107"/>
      <c r="U194" s="107">
        <f t="shared" si="25"/>
        <v>0</v>
      </c>
      <c r="V194" s="107"/>
      <c r="W194" s="107"/>
      <c r="X194" s="107">
        <f t="shared" si="26"/>
        <v>0</v>
      </c>
      <c r="Y194" s="107"/>
      <c r="Z194" s="107"/>
      <c r="AA194" s="108">
        <f t="shared" si="27"/>
        <v>0</v>
      </c>
      <c r="AB194" s="7">
        <v>45604</v>
      </c>
    </row>
    <row r="195" spans="1:28" ht="15.75" hidden="1" x14ac:dyDescent="0.25">
      <c r="A195" s="24">
        <v>45580</v>
      </c>
      <c r="B195" s="25" t="s">
        <v>253</v>
      </c>
      <c r="C195" s="25">
        <v>2250000</v>
      </c>
      <c r="D195" s="25" t="s">
        <v>52</v>
      </c>
      <c r="E195" s="25" t="s">
        <v>63</v>
      </c>
      <c r="F195" s="25">
        <v>5</v>
      </c>
      <c r="G195" s="25" t="s">
        <v>48</v>
      </c>
      <c r="H195" s="25"/>
      <c r="I195" s="11">
        <f t="shared" si="21"/>
        <v>0</v>
      </c>
      <c r="J195" s="26" t="s">
        <v>28</v>
      </c>
      <c r="K195" s="11" t="s">
        <v>2136</v>
      </c>
      <c r="L195" s="107">
        <f t="shared" si="22"/>
        <v>0</v>
      </c>
      <c r="M195" s="107"/>
      <c r="N195" s="107"/>
      <c r="O195" s="107">
        <f t="shared" si="23"/>
        <v>0</v>
      </c>
      <c r="P195" s="107"/>
      <c r="Q195" s="107"/>
      <c r="R195" s="107">
        <f t="shared" si="24"/>
        <v>0</v>
      </c>
      <c r="S195" s="107"/>
      <c r="T195" s="107"/>
      <c r="U195" s="107">
        <f t="shared" si="25"/>
        <v>0</v>
      </c>
      <c r="V195" s="107"/>
      <c r="W195" s="107"/>
      <c r="X195" s="107">
        <f t="shared" si="26"/>
        <v>0</v>
      </c>
      <c r="Y195" s="107"/>
      <c r="Z195" s="107"/>
      <c r="AA195" s="108">
        <f t="shared" si="27"/>
        <v>2250000</v>
      </c>
      <c r="AB195" s="7"/>
    </row>
    <row r="196" spans="1:28" ht="15.75" hidden="1" x14ac:dyDescent="0.25">
      <c r="A196" s="24">
        <v>45580</v>
      </c>
      <c r="B196" s="25" t="s">
        <v>215</v>
      </c>
      <c r="C196" s="25">
        <v>780000</v>
      </c>
      <c r="D196" s="25" t="s">
        <v>52</v>
      </c>
      <c r="E196" s="25" t="s">
        <v>129</v>
      </c>
      <c r="F196" s="25">
        <v>12</v>
      </c>
      <c r="G196" s="25" t="s">
        <v>77</v>
      </c>
      <c r="H196" s="25"/>
      <c r="I196" s="11">
        <f t="shared" si="21"/>
        <v>0</v>
      </c>
      <c r="J196" s="31" t="s">
        <v>312</v>
      </c>
      <c r="K196" s="117"/>
      <c r="L196" s="107">
        <f t="shared" si="22"/>
        <v>0</v>
      </c>
      <c r="M196" s="107"/>
      <c r="N196" s="107"/>
      <c r="O196" s="107">
        <f t="shared" si="23"/>
        <v>780000</v>
      </c>
      <c r="P196" s="107">
        <v>780000</v>
      </c>
      <c r="Q196" s="107"/>
      <c r="R196" s="107">
        <f t="shared" si="24"/>
        <v>0</v>
      </c>
      <c r="S196" s="107"/>
      <c r="T196" s="107"/>
      <c r="U196" s="107">
        <f t="shared" si="25"/>
        <v>0</v>
      </c>
      <c r="V196" s="107"/>
      <c r="W196" s="107"/>
      <c r="X196" s="107">
        <f t="shared" si="26"/>
        <v>0</v>
      </c>
      <c r="Y196" s="107"/>
      <c r="Z196" s="107"/>
      <c r="AA196" s="108">
        <f t="shared" si="27"/>
        <v>0</v>
      </c>
      <c r="AB196" s="7">
        <v>45601</v>
      </c>
    </row>
    <row r="197" spans="1:28" ht="15.75" hidden="1" x14ac:dyDescent="0.25">
      <c r="A197" s="24">
        <v>45580</v>
      </c>
      <c r="B197" s="25" t="s">
        <v>215</v>
      </c>
      <c r="C197" s="25">
        <v>3500000</v>
      </c>
      <c r="D197" s="25" t="s">
        <v>52</v>
      </c>
      <c r="E197" s="25" t="s">
        <v>53</v>
      </c>
      <c r="F197" s="25">
        <v>10</v>
      </c>
      <c r="G197" s="25" t="s">
        <v>23</v>
      </c>
      <c r="H197" s="25"/>
      <c r="I197" s="11">
        <f t="shared" si="21"/>
        <v>0</v>
      </c>
      <c r="J197" s="31" t="s">
        <v>312</v>
      </c>
      <c r="K197" s="117"/>
      <c r="L197" s="107">
        <f t="shared" si="22"/>
        <v>0</v>
      </c>
      <c r="M197" s="107"/>
      <c r="N197" s="107"/>
      <c r="O197" s="107">
        <f t="shared" si="23"/>
        <v>3500000</v>
      </c>
      <c r="P197" s="107">
        <v>3500000</v>
      </c>
      <c r="Q197" s="107"/>
      <c r="R197" s="107">
        <f t="shared" si="24"/>
        <v>0</v>
      </c>
      <c r="S197" s="107"/>
      <c r="T197" s="107"/>
      <c r="U197" s="107">
        <f t="shared" si="25"/>
        <v>0</v>
      </c>
      <c r="V197" s="107"/>
      <c r="W197" s="107"/>
      <c r="X197" s="107">
        <f t="shared" si="26"/>
        <v>0</v>
      </c>
      <c r="Y197" s="107"/>
      <c r="Z197" s="107"/>
      <c r="AA197" s="108">
        <f t="shared" si="27"/>
        <v>0</v>
      </c>
      <c r="AB197" s="7">
        <v>45601</v>
      </c>
    </row>
    <row r="198" spans="1:28" ht="15.75" hidden="1" x14ac:dyDescent="0.25">
      <c r="A198" s="24">
        <v>45580</v>
      </c>
      <c r="B198" s="25" t="s">
        <v>215</v>
      </c>
      <c r="C198" s="25">
        <v>195000</v>
      </c>
      <c r="D198" s="25" t="s">
        <v>52</v>
      </c>
      <c r="E198" s="25" t="s">
        <v>416</v>
      </c>
      <c r="F198" s="25">
        <v>3</v>
      </c>
      <c r="G198" s="25" t="s">
        <v>34</v>
      </c>
      <c r="H198" s="25"/>
      <c r="I198" s="11">
        <f t="shared" si="21"/>
        <v>0</v>
      </c>
      <c r="J198" s="31" t="s">
        <v>312</v>
      </c>
      <c r="K198" s="117"/>
      <c r="L198" s="107">
        <f t="shared" si="22"/>
        <v>0</v>
      </c>
      <c r="M198" s="107"/>
      <c r="N198" s="107"/>
      <c r="O198" s="107">
        <f t="shared" si="23"/>
        <v>195000</v>
      </c>
      <c r="P198" s="107">
        <v>195000</v>
      </c>
      <c r="Q198" s="107"/>
      <c r="R198" s="107">
        <f t="shared" si="24"/>
        <v>0</v>
      </c>
      <c r="S198" s="107"/>
      <c r="T198" s="107"/>
      <c r="U198" s="107">
        <f t="shared" si="25"/>
        <v>0</v>
      </c>
      <c r="V198" s="107"/>
      <c r="W198" s="107"/>
      <c r="X198" s="107">
        <f t="shared" si="26"/>
        <v>0</v>
      </c>
      <c r="Y198" s="107"/>
      <c r="Z198" s="107"/>
      <c r="AA198" s="108">
        <f t="shared" si="27"/>
        <v>0</v>
      </c>
      <c r="AB198" s="7">
        <v>45601</v>
      </c>
    </row>
    <row r="199" spans="1:28" ht="15.75" hidden="1" x14ac:dyDescent="0.25">
      <c r="A199" s="24">
        <v>45580</v>
      </c>
      <c r="B199" s="25" t="s">
        <v>215</v>
      </c>
      <c r="C199" s="25">
        <v>225000</v>
      </c>
      <c r="D199" s="25" t="s">
        <v>52</v>
      </c>
      <c r="E199" s="25" t="s">
        <v>284</v>
      </c>
      <c r="F199" s="25">
        <v>3</v>
      </c>
      <c r="G199" s="25" t="s">
        <v>34</v>
      </c>
      <c r="H199" s="25"/>
      <c r="I199" s="11">
        <f t="shared" si="21"/>
        <v>0</v>
      </c>
      <c r="J199" s="31" t="s">
        <v>312</v>
      </c>
      <c r="K199" s="117"/>
      <c r="L199" s="107">
        <f t="shared" si="22"/>
        <v>0</v>
      </c>
      <c r="M199" s="107"/>
      <c r="N199" s="107"/>
      <c r="O199" s="107">
        <f t="shared" si="23"/>
        <v>225000</v>
      </c>
      <c r="P199" s="107">
        <v>225000</v>
      </c>
      <c r="Q199" s="107"/>
      <c r="R199" s="107">
        <f t="shared" si="24"/>
        <v>0</v>
      </c>
      <c r="S199" s="107"/>
      <c r="T199" s="107"/>
      <c r="U199" s="107">
        <f t="shared" si="25"/>
        <v>0</v>
      </c>
      <c r="V199" s="107"/>
      <c r="W199" s="107"/>
      <c r="X199" s="107">
        <f t="shared" si="26"/>
        <v>0</v>
      </c>
      <c r="Y199" s="107"/>
      <c r="Z199" s="107"/>
      <c r="AA199" s="108">
        <f t="shared" si="27"/>
        <v>0</v>
      </c>
      <c r="AB199" s="7">
        <v>45601</v>
      </c>
    </row>
    <row r="200" spans="1:28" ht="15.75" hidden="1" x14ac:dyDescent="0.25">
      <c r="A200" s="24">
        <v>45580</v>
      </c>
      <c r="B200" s="25" t="s">
        <v>215</v>
      </c>
      <c r="C200" s="25">
        <v>575000</v>
      </c>
      <c r="D200" s="25" t="s">
        <v>52</v>
      </c>
      <c r="E200" s="25" t="s">
        <v>448</v>
      </c>
      <c r="F200" s="25">
        <v>5</v>
      </c>
      <c r="G200" s="25" t="s">
        <v>27</v>
      </c>
      <c r="H200" s="25"/>
      <c r="I200" s="11">
        <f t="shared" si="21"/>
        <v>0</v>
      </c>
      <c r="J200" s="31" t="s">
        <v>312</v>
      </c>
      <c r="K200" s="117"/>
      <c r="L200" s="107">
        <f t="shared" si="22"/>
        <v>0</v>
      </c>
      <c r="M200" s="107"/>
      <c r="N200" s="107"/>
      <c r="O200" s="107">
        <f t="shared" si="23"/>
        <v>575000</v>
      </c>
      <c r="P200" s="107">
        <v>575000</v>
      </c>
      <c r="Q200" s="107"/>
      <c r="R200" s="107">
        <f t="shared" si="24"/>
        <v>0</v>
      </c>
      <c r="S200" s="107"/>
      <c r="T200" s="107"/>
      <c r="U200" s="107">
        <f t="shared" si="25"/>
        <v>0</v>
      </c>
      <c r="V200" s="107"/>
      <c r="W200" s="107"/>
      <c r="X200" s="107">
        <f t="shared" si="26"/>
        <v>0</v>
      </c>
      <c r="Y200" s="107"/>
      <c r="Z200" s="107"/>
      <c r="AA200" s="108">
        <f t="shared" si="27"/>
        <v>0</v>
      </c>
      <c r="AB200" s="7">
        <v>45601</v>
      </c>
    </row>
    <row r="201" spans="1:28" ht="15.75" hidden="1" x14ac:dyDescent="0.25">
      <c r="A201" s="24">
        <v>45580</v>
      </c>
      <c r="B201" s="25" t="s">
        <v>176</v>
      </c>
      <c r="C201" s="25">
        <v>460000</v>
      </c>
      <c r="D201" s="25" t="s">
        <v>52</v>
      </c>
      <c r="E201" s="25" t="s">
        <v>180</v>
      </c>
      <c r="F201" s="25">
        <v>2</v>
      </c>
      <c r="G201" s="25" t="s">
        <v>48</v>
      </c>
      <c r="H201" s="25"/>
      <c r="I201" s="11">
        <f t="shared" si="21"/>
        <v>0</v>
      </c>
      <c r="J201" s="26" t="s">
        <v>28</v>
      </c>
      <c r="K201" s="117"/>
      <c r="L201" s="107">
        <f t="shared" si="22"/>
        <v>0</v>
      </c>
      <c r="M201" s="107"/>
      <c r="N201" s="107"/>
      <c r="O201" s="107">
        <f t="shared" si="23"/>
        <v>0</v>
      </c>
      <c r="P201" s="107"/>
      <c r="Q201" s="107"/>
      <c r="R201" s="107">
        <f t="shared" si="24"/>
        <v>0</v>
      </c>
      <c r="S201" s="107"/>
      <c r="T201" s="107"/>
      <c r="U201" s="107">
        <f t="shared" si="25"/>
        <v>0</v>
      </c>
      <c r="V201" s="107"/>
      <c r="W201" s="107"/>
      <c r="X201" s="107">
        <f t="shared" si="26"/>
        <v>0</v>
      </c>
      <c r="Y201" s="107"/>
      <c r="Z201" s="107"/>
      <c r="AA201" s="108">
        <f t="shared" si="27"/>
        <v>460000</v>
      </c>
      <c r="AB201" s="7"/>
    </row>
    <row r="202" spans="1:28" ht="15.75" hidden="1" x14ac:dyDescent="0.25">
      <c r="A202" s="24">
        <v>45580</v>
      </c>
      <c r="B202" s="25" t="s">
        <v>370</v>
      </c>
      <c r="C202" s="25">
        <v>20280000</v>
      </c>
      <c r="D202" s="25" t="s">
        <v>52</v>
      </c>
      <c r="E202" s="25" t="s">
        <v>249</v>
      </c>
      <c r="F202" s="25">
        <v>5200</v>
      </c>
      <c r="G202" s="25" t="s">
        <v>34</v>
      </c>
      <c r="H202" s="25"/>
      <c r="I202" s="11">
        <f t="shared" si="21"/>
        <v>0</v>
      </c>
      <c r="J202" s="31" t="s">
        <v>324</v>
      </c>
      <c r="K202" s="117"/>
      <c r="L202" s="107">
        <f t="shared" si="22"/>
        <v>20280000</v>
      </c>
      <c r="M202" s="107">
        <v>20280000</v>
      </c>
      <c r="N202" s="107"/>
      <c r="O202" s="107">
        <f t="shared" si="23"/>
        <v>0</v>
      </c>
      <c r="P202" s="107"/>
      <c r="Q202" s="107"/>
      <c r="R202" s="107">
        <f t="shared" si="24"/>
        <v>0</v>
      </c>
      <c r="S202" s="107"/>
      <c r="T202" s="107"/>
      <c r="U202" s="107">
        <f t="shared" si="25"/>
        <v>0</v>
      </c>
      <c r="V202" s="107"/>
      <c r="W202" s="107"/>
      <c r="X202" s="107">
        <f t="shared" si="26"/>
        <v>0</v>
      </c>
      <c r="Y202" s="107"/>
      <c r="Z202" s="107"/>
      <c r="AA202" s="108">
        <f t="shared" si="27"/>
        <v>0</v>
      </c>
      <c r="AB202" s="7">
        <v>45624</v>
      </c>
    </row>
    <row r="203" spans="1:28" ht="15.75" hidden="1" x14ac:dyDescent="0.25">
      <c r="A203" s="24">
        <v>45580</v>
      </c>
      <c r="B203" s="25" t="s">
        <v>226</v>
      </c>
      <c r="C203" s="25">
        <v>5500000</v>
      </c>
      <c r="D203" s="25" t="s">
        <v>52</v>
      </c>
      <c r="E203" s="25" t="s">
        <v>64</v>
      </c>
      <c r="F203" s="25">
        <v>100</v>
      </c>
      <c r="G203" s="25" t="s">
        <v>39</v>
      </c>
      <c r="H203" s="25"/>
      <c r="I203" s="11">
        <f t="shared" si="21"/>
        <v>0</v>
      </c>
      <c r="J203" s="31" t="s">
        <v>312</v>
      </c>
      <c r="K203" s="117"/>
      <c r="L203" s="107">
        <f t="shared" si="22"/>
        <v>0</v>
      </c>
      <c r="M203" s="107"/>
      <c r="N203" s="107"/>
      <c r="O203" s="107">
        <f t="shared" si="23"/>
        <v>5500000</v>
      </c>
      <c r="P203" s="107">
        <v>5500000</v>
      </c>
      <c r="Q203" s="107"/>
      <c r="R203" s="107">
        <f t="shared" si="24"/>
        <v>0</v>
      </c>
      <c r="S203" s="107"/>
      <c r="T203" s="107"/>
      <c r="U203" s="107">
        <f t="shared" si="25"/>
        <v>0</v>
      </c>
      <c r="V203" s="107"/>
      <c r="W203" s="107"/>
      <c r="X203" s="107">
        <f t="shared" si="26"/>
        <v>0</v>
      </c>
      <c r="Y203" s="107"/>
      <c r="Z203" s="107"/>
      <c r="AA203" s="108">
        <f t="shared" si="27"/>
        <v>0</v>
      </c>
      <c r="AB203" s="7">
        <v>45625</v>
      </c>
    </row>
    <row r="204" spans="1:28" ht="15.75" hidden="1" x14ac:dyDescent="0.25">
      <c r="A204" s="24">
        <v>45581</v>
      </c>
      <c r="B204" s="25" t="s">
        <v>98</v>
      </c>
      <c r="C204" s="25">
        <v>2300000</v>
      </c>
      <c r="D204" s="25" t="s">
        <v>52</v>
      </c>
      <c r="E204" s="25" t="s">
        <v>363</v>
      </c>
      <c r="F204" s="25">
        <v>10</v>
      </c>
      <c r="G204" s="25" t="s">
        <v>48</v>
      </c>
      <c r="H204" s="25"/>
      <c r="I204" s="11">
        <f t="shared" si="21"/>
        <v>0</v>
      </c>
      <c r="J204" s="26" t="s">
        <v>28</v>
      </c>
      <c r="K204" s="117"/>
      <c r="L204" s="107">
        <f t="shared" si="22"/>
        <v>0</v>
      </c>
      <c r="M204" s="107"/>
      <c r="N204" s="107"/>
      <c r="O204" s="107">
        <f t="shared" si="23"/>
        <v>0</v>
      </c>
      <c r="P204" s="107"/>
      <c r="Q204" s="107"/>
      <c r="R204" s="107">
        <f t="shared" si="24"/>
        <v>0</v>
      </c>
      <c r="S204" s="107"/>
      <c r="T204" s="107"/>
      <c r="U204" s="107">
        <f t="shared" si="25"/>
        <v>0</v>
      </c>
      <c r="V204" s="107"/>
      <c r="W204" s="107"/>
      <c r="X204" s="107">
        <f t="shared" si="26"/>
        <v>0</v>
      </c>
      <c r="Y204" s="107"/>
      <c r="Z204" s="107"/>
      <c r="AA204" s="108">
        <f t="shared" si="27"/>
        <v>2300000</v>
      </c>
      <c r="AB204" s="7"/>
    </row>
    <row r="205" spans="1:28" ht="15.75" hidden="1" x14ac:dyDescent="0.25">
      <c r="A205" s="24">
        <v>45581</v>
      </c>
      <c r="B205" s="25" t="s">
        <v>359</v>
      </c>
      <c r="C205" s="25">
        <v>3125000</v>
      </c>
      <c r="D205" s="25" t="s">
        <v>52</v>
      </c>
      <c r="E205" s="25" t="s">
        <v>128</v>
      </c>
      <c r="F205" s="25">
        <v>25</v>
      </c>
      <c r="G205" s="25" t="s">
        <v>39</v>
      </c>
      <c r="H205" s="25"/>
      <c r="I205" s="11">
        <f t="shared" si="21"/>
        <v>0</v>
      </c>
      <c r="J205" s="26" t="s">
        <v>28</v>
      </c>
      <c r="K205" s="117"/>
      <c r="L205" s="107">
        <f t="shared" si="22"/>
        <v>0</v>
      </c>
      <c r="M205" s="107"/>
      <c r="N205" s="107"/>
      <c r="O205" s="107">
        <f t="shared" si="23"/>
        <v>0</v>
      </c>
      <c r="P205" s="107"/>
      <c r="Q205" s="107"/>
      <c r="R205" s="107">
        <f t="shared" si="24"/>
        <v>0</v>
      </c>
      <c r="S205" s="107"/>
      <c r="T205" s="107"/>
      <c r="U205" s="107">
        <f t="shared" si="25"/>
        <v>0</v>
      </c>
      <c r="V205" s="107"/>
      <c r="W205" s="107"/>
      <c r="X205" s="107">
        <f t="shared" si="26"/>
        <v>0</v>
      </c>
      <c r="Y205" s="107"/>
      <c r="Z205" s="107"/>
      <c r="AA205" s="108">
        <f t="shared" si="27"/>
        <v>3125000</v>
      </c>
      <c r="AB205" s="7"/>
    </row>
    <row r="206" spans="1:28" ht="15.75" hidden="1" x14ac:dyDescent="0.25">
      <c r="A206" s="24">
        <v>45581</v>
      </c>
      <c r="B206" s="25" t="s">
        <v>134</v>
      </c>
      <c r="C206" s="25">
        <v>3150000</v>
      </c>
      <c r="D206" s="25" t="s">
        <v>52</v>
      </c>
      <c r="E206" s="25" t="s">
        <v>42</v>
      </c>
      <c r="F206" s="25">
        <v>700</v>
      </c>
      <c r="G206" s="25" t="s">
        <v>34</v>
      </c>
      <c r="H206" s="25"/>
      <c r="I206" s="11">
        <f t="shared" si="21"/>
        <v>0</v>
      </c>
      <c r="J206" s="31" t="s">
        <v>312</v>
      </c>
      <c r="K206" s="11" t="s">
        <v>2083</v>
      </c>
      <c r="L206" s="107">
        <f t="shared" si="22"/>
        <v>0</v>
      </c>
      <c r="M206" s="107"/>
      <c r="N206" s="107"/>
      <c r="O206" s="107">
        <f t="shared" si="23"/>
        <v>3150000</v>
      </c>
      <c r="P206" s="107">
        <v>3150000</v>
      </c>
      <c r="Q206" s="107"/>
      <c r="R206" s="107">
        <f t="shared" si="24"/>
        <v>0</v>
      </c>
      <c r="S206" s="107"/>
      <c r="T206" s="107"/>
      <c r="U206" s="107">
        <f t="shared" si="25"/>
        <v>0</v>
      </c>
      <c r="V206" s="107"/>
      <c r="W206" s="107"/>
      <c r="X206" s="107">
        <f t="shared" si="26"/>
        <v>0</v>
      </c>
      <c r="Y206" s="107"/>
      <c r="Z206" s="107"/>
      <c r="AA206" s="108">
        <f t="shared" si="27"/>
        <v>0</v>
      </c>
      <c r="AB206" s="7">
        <v>45623</v>
      </c>
    </row>
    <row r="207" spans="1:28" ht="15.75" hidden="1" x14ac:dyDescent="0.25">
      <c r="A207" s="24">
        <v>45581</v>
      </c>
      <c r="B207" s="25" t="s">
        <v>134</v>
      </c>
      <c r="C207" s="25">
        <v>1904000</v>
      </c>
      <c r="D207" s="25" t="s">
        <v>52</v>
      </c>
      <c r="E207" s="25" t="s">
        <v>225</v>
      </c>
      <c r="F207" s="25">
        <v>700</v>
      </c>
      <c r="G207" s="25" t="s">
        <v>34</v>
      </c>
      <c r="H207" s="25"/>
      <c r="I207" s="11">
        <f t="shared" si="21"/>
        <v>0</v>
      </c>
      <c r="J207" s="31" t="s">
        <v>312</v>
      </c>
      <c r="K207" s="11" t="s">
        <v>2083</v>
      </c>
      <c r="L207" s="107">
        <f t="shared" si="22"/>
        <v>0</v>
      </c>
      <c r="M207" s="107"/>
      <c r="N207" s="107"/>
      <c r="O207" s="107">
        <f t="shared" si="23"/>
        <v>1904000</v>
      </c>
      <c r="P207" s="107">
        <v>1904000</v>
      </c>
      <c r="Q207" s="107"/>
      <c r="R207" s="107">
        <f t="shared" si="24"/>
        <v>0</v>
      </c>
      <c r="S207" s="107"/>
      <c r="T207" s="107"/>
      <c r="U207" s="107">
        <f t="shared" si="25"/>
        <v>0</v>
      </c>
      <c r="V207" s="107"/>
      <c r="W207" s="107"/>
      <c r="X207" s="107">
        <f t="shared" si="26"/>
        <v>0</v>
      </c>
      <c r="Y207" s="107"/>
      <c r="Z207" s="107"/>
      <c r="AA207" s="108">
        <f t="shared" si="27"/>
        <v>0</v>
      </c>
      <c r="AB207" s="7">
        <v>45623</v>
      </c>
    </row>
    <row r="208" spans="1:28" ht="15.75" hidden="1" x14ac:dyDescent="0.25">
      <c r="A208" s="24">
        <v>45581</v>
      </c>
      <c r="B208" s="25" t="s">
        <v>134</v>
      </c>
      <c r="C208" s="25">
        <v>585000</v>
      </c>
      <c r="D208" s="25" t="s">
        <v>52</v>
      </c>
      <c r="E208" s="25" t="s">
        <v>204</v>
      </c>
      <c r="F208" s="25">
        <v>500</v>
      </c>
      <c r="G208" s="25" t="s">
        <v>34</v>
      </c>
      <c r="H208" s="25"/>
      <c r="I208" s="11">
        <f t="shared" si="21"/>
        <v>0</v>
      </c>
      <c r="J208" s="31" t="s">
        <v>312</v>
      </c>
      <c r="K208" s="11" t="s">
        <v>2083</v>
      </c>
      <c r="L208" s="107">
        <f t="shared" si="22"/>
        <v>0</v>
      </c>
      <c r="M208" s="107"/>
      <c r="N208" s="107"/>
      <c r="O208" s="107">
        <f t="shared" si="23"/>
        <v>585000</v>
      </c>
      <c r="P208" s="107">
        <v>585000</v>
      </c>
      <c r="Q208" s="107"/>
      <c r="R208" s="107">
        <f t="shared" si="24"/>
        <v>0</v>
      </c>
      <c r="S208" s="107"/>
      <c r="T208" s="107"/>
      <c r="U208" s="107">
        <f t="shared" si="25"/>
        <v>0</v>
      </c>
      <c r="V208" s="107"/>
      <c r="W208" s="107"/>
      <c r="X208" s="107">
        <f t="shared" si="26"/>
        <v>0</v>
      </c>
      <c r="Y208" s="107"/>
      <c r="Z208" s="107"/>
      <c r="AA208" s="108">
        <f t="shared" si="27"/>
        <v>0</v>
      </c>
      <c r="AB208" s="7">
        <v>45623</v>
      </c>
    </row>
    <row r="209" spans="1:28" ht="15.75" hidden="1" x14ac:dyDescent="0.25">
      <c r="A209" s="24">
        <v>45581</v>
      </c>
      <c r="B209" s="25" t="s">
        <v>134</v>
      </c>
      <c r="C209" s="25">
        <v>720000</v>
      </c>
      <c r="D209" s="25" t="s">
        <v>52</v>
      </c>
      <c r="E209" s="25" t="s">
        <v>138</v>
      </c>
      <c r="F209" s="25">
        <v>500</v>
      </c>
      <c r="G209" s="25" t="s">
        <v>34</v>
      </c>
      <c r="H209" s="25"/>
      <c r="I209" s="11">
        <f t="shared" si="21"/>
        <v>0</v>
      </c>
      <c r="J209" s="31" t="s">
        <v>312</v>
      </c>
      <c r="K209" s="11" t="s">
        <v>2083</v>
      </c>
      <c r="L209" s="107">
        <f t="shared" si="22"/>
        <v>0</v>
      </c>
      <c r="M209" s="107"/>
      <c r="N209" s="107"/>
      <c r="O209" s="107">
        <f t="shared" si="23"/>
        <v>720000</v>
      </c>
      <c r="P209" s="107">
        <v>720000</v>
      </c>
      <c r="Q209" s="107"/>
      <c r="R209" s="107">
        <f t="shared" si="24"/>
        <v>0</v>
      </c>
      <c r="S209" s="107"/>
      <c r="T209" s="107"/>
      <c r="U209" s="107">
        <f t="shared" si="25"/>
        <v>0</v>
      </c>
      <c r="V209" s="107"/>
      <c r="W209" s="107"/>
      <c r="X209" s="107">
        <f t="shared" si="26"/>
        <v>0</v>
      </c>
      <c r="Y209" s="107"/>
      <c r="Z209" s="107"/>
      <c r="AA209" s="108">
        <f t="shared" si="27"/>
        <v>0</v>
      </c>
      <c r="AB209" s="7">
        <v>45623</v>
      </c>
    </row>
    <row r="210" spans="1:28" ht="15.75" hidden="1" x14ac:dyDescent="0.25">
      <c r="A210" s="24">
        <v>45581</v>
      </c>
      <c r="B210" s="25" t="s">
        <v>122</v>
      </c>
      <c r="C210" s="25">
        <v>39520000</v>
      </c>
      <c r="D210" s="25" t="s">
        <v>52</v>
      </c>
      <c r="E210" s="25" t="s">
        <v>42</v>
      </c>
      <c r="F210" s="25">
        <v>10400</v>
      </c>
      <c r="G210" s="25" t="s">
        <v>34</v>
      </c>
      <c r="H210" s="25"/>
      <c r="I210" s="11">
        <f t="shared" si="21"/>
        <v>0</v>
      </c>
      <c r="J210" s="31" t="s">
        <v>312</v>
      </c>
      <c r="K210" s="117"/>
      <c r="L210" s="107">
        <f t="shared" si="22"/>
        <v>0</v>
      </c>
      <c r="M210" s="107"/>
      <c r="N210" s="107"/>
      <c r="O210" s="107">
        <f t="shared" si="23"/>
        <v>39520000</v>
      </c>
      <c r="P210" s="107">
        <v>10240000</v>
      </c>
      <c r="Q210" s="107">
        <v>29280000</v>
      </c>
      <c r="R210" s="107">
        <f t="shared" si="24"/>
        <v>0</v>
      </c>
      <c r="S210" s="107"/>
      <c r="T210" s="107"/>
      <c r="U210" s="107">
        <f t="shared" si="25"/>
        <v>0</v>
      </c>
      <c r="V210" s="107"/>
      <c r="W210" s="107"/>
      <c r="X210" s="107">
        <f t="shared" si="26"/>
        <v>0</v>
      </c>
      <c r="Y210" s="107"/>
      <c r="Z210" s="107"/>
      <c r="AA210" s="108">
        <f t="shared" si="27"/>
        <v>0</v>
      </c>
      <c r="AB210" s="7">
        <v>45603</v>
      </c>
    </row>
    <row r="211" spans="1:28" ht="15.75" hidden="1" x14ac:dyDescent="0.25">
      <c r="A211" s="24">
        <v>45581</v>
      </c>
      <c r="B211" s="25" t="s">
        <v>2061</v>
      </c>
      <c r="C211" s="25">
        <v>9180000</v>
      </c>
      <c r="D211" s="25" t="s">
        <v>52</v>
      </c>
      <c r="E211" s="25" t="s">
        <v>201</v>
      </c>
      <c r="F211" s="25">
        <v>2040</v>
      </c>
      <c r="G211" s="25" t="s">
        <v>125</v>
      </c>
      <c r="H211" s="25"/>
      <c r="I211" s="11">
        <f t="shared" si="21"/>
        <v>0</v>
      </c>
      <c r="J211" s="31" t="s">
        <v>312</v>
      </c>
      <c r="K211" s="117" t="s">
        <v>2134</v>
      </c>
      <c r="L211" s="107">
        <f t="shared" si="22"/>
        <v>0</v>
      </c>
      <c r="M211" s="107"/>
      <c r="N211" s="107"/>
      <c r="O211" s="107">
        <f t="shared" si="23"/>
        <v>9180000</v>
      </c>
      <c r="P211" s="107">
        <v>9180000</v>
      </c>
      <c r="Q211" s="107"/>
      <c r="R211" s="107">
        <f t="shared" si="24"/>
        <v>0</v>
      </c>
      <c r="S211" s="107"/>
      <c r="T211" s="107"/>
      <c r="U211" s="107">
        <f t="shared" si="25"/>
        <v>0</v>
      </c>
      <c r="V211" s="107"/>
      <c r="W211" s="107"/>
      <c r="X211" s="107">
        <f t="shared" si="26"/>
        <v>0</v>
      </c>
      <c r="Y211" s="107"/>
      <c r="Z211" s="107"/>
      <c r="AA211" s="108">
        <f t="shared" si="27"/>
        <v>0</v>
      </c>
      <c r="AB211" s="7">
        <v>45611</v>
      </c>
    </row>
    <row r="212" spans="1:28" ht="15.75" hidden="1" x14ac:dyDescent="0.25">
      <c r="A212" s="24">
        <v>45581</v>
      </c>
      <c r="B212" s="25" t="s">
        <v>1334</v>
      </c>
      <c r="C212" s="25">
        <v>-65000</v>
      </c>
      <c r="D212" s="25" t="s">
        <v>52</v>
      </c>
      <c r="E212" s="25" t="s">
        <v>129</v>
      </c>
      <c r="F212" s="25">
        <v>4</v>
      </c>
      <c r="G212" s="25" t="s">
        <v>77</v>
      </c>
      <c r="H212" s="25"/>
      <c r="I212" s="11">
        <f t="shared" si="21"/>
        <v>0</v>
      </c>
      <c r="J212" s="31" t="s">
        <v>49</v>
      </c>
      <c r="K212" s="117"/>
      <c r="L212" s="107">
        <f t="shared" si="22"/>
        <v>0</v>
      </c>
      <c r="M212" s="107"/>
      <c r="N212" s="107"/>
      <c r="O212" s="107">
        <f t="shared" si="23"/>
        <v>0</v>
      </c>
      <c r="P212" s="107"/>
      <c r="Q212" s="107"/>
      <c r="R212" s="107">
        <f t="shared" si="24"/>
        <v>0</v>
      </c>
      <c r="S212" s="107"/>
      <c r="T212" s="107"/>
      <c r="U212" s="107">
        <f t="shared" si="25"/>
        <v>0</v>
      </c>
      <c r="V212" s="107"/>
      <c r="W212" s="107"/>
      <c r="X212" s="107">
        <f t="shared" si="26"/>
        <v>0</v>
      </c>
      <c r="Y212" s="107"/>
      <c r="Z212" s="107"/>
      <c r="AA212" s="108">
        <f t="shared" si="27"/>
        <v>-65000</v>
      </c>
      <c r="AB212" s="7">
        <v>45581</v>
      </c>
    </row>
    <row r="213" spans="1:28" ht="15.75" hidden="1" x14ac:dyDescent="0.25">
      <c r="A213" s="24">
        <v>45581</v>
      </c>
      <c r="B213" s="25" t="s">
        <v>110</v>
      </c>
      <c r="C213" s="25">
        <v>2317700</v>
      </c>
      <c r="D213" s="25" t="s">
        <v>52</v>
      </c>
      <c r="E213" s="25" t="s">
        <v>81</v>
      </c>
      <c r="F213" s="25">
        <v>47.3</v>
      </c>
      <c r="G213" s="25" t="s">
        <v>39</v>
      </c>
      <c r="H213" s="25"/>
      <c r="I213" s="11">
        <f t="shared" si="21"/>
        <v>0</v>
      </c>
      <c r="J213" s="26" t="s">
        <v>28</v>
      </c>
      <c r="K213" s="117"/>
      <c r="L213" s="107">
        <f t="shared" si="22"/>
        <v>0</v>
      </c>
      <c r="M213" s="107"/>
      <c r="N213" s="107"/>
      <c r="O213" s="107">
        <f t="shared" si="23"/>
        <v>0</v>
      </c>
      <c r="P213" s="107"/>
      <c r="Q213" s="107"/>
      <c r="R213" s="107">
        <f t="shared" si="24"/>
        <v>0</v>
      </c>
      <c r="S213" s="107"/>
      <c r="T213" s="107"/>
      <c r="U213" s="107">
        <f t="shared" si="25"/>
        <v>0</v>
      </c>
      <c r="V213" s="107"/>
      <c r="W213" s="107"/>
      <c r="X213" s="107">
        <f t="shared" si="26"/>
        <v>0</v>
      </c>
      <c r="Y213" s="107"/>
      <c r="Z213" s="107"/>
      <c r="AA213" s="108">
        <f t="shared" si="27"/>
        <v>2317700</v>
      </c>
      <c r="AB213" s="7"/>
    </row>
    <row r="214" spans="1:28" ht="15.75" hidden="1" x14ac:dyDescent="0.25">
      <c r="A214" s="24">
        <v>45582</v>
      </c>
      <c r="B214" s="25" t="s">
        <v>231</v>
      </c>
      <c r="C214" s="25">
        <v>6524000</v>
      </c>
      <c r="D214" s="25" t="s">
        <v>52</v>
      </c>
      <c r="E214" s="25" t="s">
        <v>50</v>
      </c>
      <c r="F214" s="25">
        <v>2000</v>
      </c>
      <c r="G214" s="25" t="s">
        <v>34</v>
      </c>
      <c r="H214" s="25"/>
      <c r="I214" s="11">
        <f t="shared" si="21"/>
        <v>0</v>
      </c>
      <c r="J214" s="31" t="s">
        <v>312</v>
      </c>
      <c r="K214" s="117"/>
      <c r="L214" s="107">
        <f t="shared" si="22"/>
        <v>0</v>
      </c>
      <c r="M214" s="107"/>
      <c r="N214" s="107"/>
      <c r="O214" s="107">
        <f t="shared" si="23"/>
        <v>6524000</v>
      </c>
      <c r="P214" s="107">
        <v>6524000</v>
      </c>
      <c r="Q214" s="107"/>
      <c r="R214" s="107">
        <f t="shared" si="24"/>
        <v>0</v>
      </c>
      <c r="S214" s="107"/>
      <c r="T214" s="107"/>
      <c r="U214" s="107">
        <f t="shared" si="25"/>
        <v>0</v>
      </c>
      <c r="V214" s="107"/>
      <c r="W214" s="107"/>
      <c r="X214" s="107">
        <f t="shared" si="26"/>
        <v>0</v>
      </c>
      <c r="Y214" s="107"/>
      <c r="Z214" s="107"/>
      <c r="AA214" s="108">
        <f t="shared" si="27"/>
        <v>0</v>
      </c>
      <c r="AB214" s="7">
        <v>45604</v>
      </c>
    </row>
    <row r="215" spans="1:28" ht="15.75" hidden="1" x14ac:dyDescent="0.25">
      <c r="A215" s="24">
        <v>45582</v>
      </c>
      <c r="B215" s="25" t="s">
        <v>29</v>
      </c>
      <c r="C215" s="25">
        <v>3000000</v>
      </c>
      <c r="D215" s="25" t="s">
        <v>52</v>
      </c>
      <c r="E215" s="25" t="s">
        <v>1391</v>
      </c>
      <c r="F215" s="25">
        <v>90</v>
      </c>
      <c r="G215" s="25" t="s">
        <v>77</v>
      </c>
      <c r="H215" s="25"/>
      <c r="I215" s="11">
        <f t="shared" si="21"/>
        <v>0</v>
      </c>
      <c r="J215" s="31" t="s">
        <v>312</v>
      </c>
      <c r="K215" s="117"/>
      <c r="L215" s="107">
        <f t="shared" si="22"/>
        <v>0</v>
      </c>
      <c r="M215" s="107"/>
      <c r="N215" s="107"/>
      <c r="O215" s="107">
        <f t="shared" si="23"/>
        <v>3000000</v>
      </c>
      <c r="P215" s="107">
        <v>3000000</v>
      </c>
      <c r="Q215" s="107"/>
      <c r="R215" s="107">
        <f t="shared" si="24"/>
        <v>0</v>
      </c>
      <c r="S215" s="107"/>
      <c r="T215" s="107"/>
      <c r="U215" s="107">
        <f t="shared" si="25"/>
        <v>0</v>
      </c>
      <c r="V215" s="107"/>
      <c r="W215" s="107"/>
      <c r="X215" s="107">
        <f t="shared" si="26"/>
        <v>0</v>
      </c>
      <c r="Y215" s="107"/>
      <c r="Z215" s="107"/>
      <c r="AA215" s="108">
        <f t="shared" si="27"/>
        <v>0</v>
      </c>
      <c r="AB215" s="7">
        <v>45604</v>
      </c>
    </row>
    <row r="216" spans="1:28" ht="15.75" hidden="1" x14ac:dyDescent="0.25">
      <c r="A216" s="24">
        <v>45582</v>
      </c>
      <c r="B216" s="25" t="s">
        <v>246</v>
      </c>
      <c r="C216" s="25">
        <v>3300000</v>
      </c>
      <c r="D216" s="25" t="s">
        <v>52</v>
      </c>
      <c r="E216" s="25" t="s">
        <v>64</v>
      </c>
      <c r="F216" s="25">
        <v>60</v>
      </c>
      <c r="G216" s="25" t="s">
        <v>39</v>
      </c>
      <c r="H216" s="25"/>
      <c r="I216" s="11">
        <f t="shared" si="21"/>
        <v>0</v>
      </c>
      <c r="J216" s="31" t="s">
        <v>312</v>
      </c>
      <c r="K216" s="117"/>
      <c r="L216" s="107">
        <f t="shared" si="22"/>
        <v>0</v>
      </c>
      <c r="M216" s="107"/>
      <c r="N216" s="107"/>
      <c r="O216" s="107">
        <f t="shared" si="23"/>
        <v>3300000</v>
      </c>
      <c r="P216" s="107">
        <v>3300000</v>
      </c>
      <c r="Q216" s="107"/>
      <c r="R216" s="107">
        <f t="shared" si="24"/>
        <v>0</v>
      </c>
      <c r="S216" s="107"/>
      <c r="T216" s="107"/>
      <c r="U216" s="107">
        <f t="shared" si="25"/>
        <v>0</v>
      </c>
      <c r="V216" s="107"/>
      <c r="W216" s="107"/>
      <c r="X216" s="107">
        <f t="shared" si="26"/>
        <v>0</v>
      </c>
      <c r="Y216" s="107"/>
      <c r="Z216" s="107"/>
      <c r="AA216" s="108">
        <f t="shared" si="27"/>
        <v>0</v>
      </c>
      <c r="AB216" s="7">
        <v>45610</v>
      </c>
    </row>
    <row r="217" spans="1:28" ht="15.75" hidden="1" x14ac:dyDescent="0.25">
      <c r="A217" s="24">
        <v>45582</v>
      </c>
      <c r="B217" s="25" t="s">
        <v>187</v>
      </c>
      <c r="C217" s="25">
        <v>35100000</v>
      </c>
      <c r="D217" s="25" t="s">
        <v>52</v>
      </c>
      <c r="E217" s="25" t="s">
        <v>204</v>
      </c>
      <c r="F217" s="25">
        <v>30000</v>
      </c>
      <c r="G217" s="25" t="s">
        <v>34</v>
      </c>
      <c r="H217" s="25"/>
      <c r="I217" s="11">
        <f t="shared" si="21"/>
        <v>0</v>
      </c>
      <c r="J217" s="26" t="s">
        <v>28</v>
      </c>
      <c r="K217" s="117"/>
      <c r="L217" s="107">
        <f t="shared" si="22"/>
        <v>0</v>
      </c>
      <c r="M217" s="107"/>
      <c r="N217" s="107"/>
      <c r="O217" s="107">
        <f t="shared" si="23"/>
        <v>0</v>
      </c>
      <c r="P217" s="107"/>
      <c r="Q217" s="107"/>
      <c r="R217" s="107">
        <f t="shared" si="24"/>
        <v>0</v>
      </c>
      <c r="S217" s="107"/>
      <c r="T217" s="107"/>
      <c r="U217" s="107">
        <f t="shared" si="25"/>
        <v>0</v>
      </c>
      <c r="V217" s="107"/>
      <c r="W217" s="107"/>
      <c r="X217" s="107">
        <f t="shared" si="26"/>
        <v>0</v>
      </c>
      <c r="Y217" s="107"/>
      <c r="Z217" s="107"/>
      <c r="AA217" s="108">
        <f t="shared" si="27"/>
        <v>35100000</v>
      </c>
      <c r="AB217" s="7"/>
    </row>
    <row r="218" spans="1:28" ht="15.75" hidden="1" x14ac:dyDescent="0.25">
      <c r="A218" s="24">
        <v>45583</v>
      </c>
      <c r="B218" s="25" t="s">
        <v>243</v>
      </c>
      <c r="C218" s="25">
        <v>46581250</v>
      </c>
      <c r="D218" s="25" t="s">
        <v>52</v>
      </c>
      <c r="E218" s="25" t="s">
        <v>1093</v>
      </c>
      <c r="F218" s="25">
        <v>3625</v>
      </c>
      <c r="G218" s="25" t="s">
        <v>39</v>
      </c>
      <c r="H218" s="25"/>
      <c r="I218" s="11">
        <f t="shared" si="21"/>
        <v>0</v>
      </c>
      <c r="J218" s="26" t="s">
        <v>28</v>
      </c>
      <c r="K218" s="117"/>
      <c r="L218" s="107">
        <f t="shared" si="22"/>
        <v>0</v>
      </c>
      <c r="M218" s="107"/>
      <c r="N218" s="107"/>
      <c r="O218" s="107">
        <f t="shared" si="23"/>
        <v>0</v>
      </c>
      <c r="P218" s="107"/>
      <c r="Q218" s="107"/>
      <c r="R218" s="107">
        <f t="shared" si="24"/>
        <v>0</v>
      </c>
      <c r="S218" s="107"/>
      <c r="T218" s="107"/>
      <c r="U218" s="107">
        <f t="shared" si="25"/>
        <v>0</v>
      </c>
      <c r="V218" s="107"/>
      <c r="W218" s="107"/>
      <c r="X218" s="107">
        <f t="shared" si="26"/>
        <v>0</v>
      </c>
      <c r="Y218" s="107"/>
      <c r="Z218" s="107"/>
      <c r="AA218" s="108">
        <f t="shared" si="27"/>
        <v>46581250</v>
      </c>
      <c r="AB218" s="7"/>
    </row>
    <row r="219" spans="1:28" ht="15.75" hidden="1" x14ac:dyDescent="0.25">
      <c r="A219" s="24">
        <v>45583</v>
      </c>
      <c r="B219" s="25" t="s">
        <v>243</v>
      </c>
      <c r="C219" s="25">
        <v>16499400</v>
      </c>
      <c r="D219" s="25" t="s">
        <v>52</v>
      </c>
      <c r="E219" s="25" t="s">
        <v>1500</v>
      </c>
      <c r="F219" s="25">
        <v>1284</v>
      </c>
      <c r="G219" s="25" t="s">
        <v>39</v>
      </c>
      <c r="H219" s="25"/>
      <c r="I219" s="11">
        <f t="shared" si="21"/>
        <v>0</v>
      </c>
      <c r="J219" s="26" t="s">
        <v>28</v>
      </c>
      <c r="K219" s="117"/>
      <c r="L219" s="107">
        <f t="shared" si="22"/>
        <v>0</v>
      </c>
      <c r="M219" s="107"/>
      <c r="N219" s="107"/>
      <c r="O219" s="107">
        <f t="shared" si="23"/>
        <v>0</v>
      </c>
      <c r="P219" s="107"/>
      <c r="Q219" s="107"/>
      <c r="R219" s="107">
        <f t="shared" si="24"/>
        <v>0</v>
      </c>
      <c r="S219" s="107"/>
      <c r="T219" s="107"/>
      <c r="U219" s="107">
        <f t="shared" si="25"/>
        <v>0</v>
      </c>
      <c r="V219" s="107"/>
      <c r="W219" s="107"/>
      <c r="X219" s="107">
        <f t="shared" si="26"/>
        <v>0</v>
      </c>
      <c r="Y219" s="107"/>
      <c r="Z219" s="107"/>
      <c r="AA219" s="108">
        <f t="shared" si="27"/>
        <v>16499400</v>
      </c>
      <c r="AB219" s="7"/>
    </row>
    <row r="220" spans="1:28" ht="15.75" hidden="1" x14ac:dyDescent="0.25">
      <c r="A220" s="24">
        <v>45583</v>
      </c>
      <c r="B220" s="25" t="s">
        <v>975</v>
      </c>
      <c r="C220" s="25">
        <v>3000000</v>
      </c>
      <c r="D220" s="25" t="s">
        <v>52</v>
      </c>
      <c r="E220" s="25" t="s">
        <v>135</v>
      </c>
      <c r="F220" s="25">
        <v>20</v>
      </c>
      <c r="G220" s="25" t="s">
        <v>48</v>
      </c>
      <c r="H220" s="25"/>
      <c r="I220" s="11">
        <f t="shared" si="21"/>
        <v>0</v>
      </c>
      <c r="J220" s="31" t="s">
        <v>324</v>
      </c>
      <c r="K220" s="117"/>
      <c r="L220" s="107">
        <f t="shared" si="22"/>
        <v>0</v>
      </c>
      <c r="M220" s="107"/>
      <c r="N220" s="107"/>
      <c r="O220" s="107">
        <f t="shared" si="23"/>
        <v>0</v>
      </c>
      <c r="P220" s="107"/>
      <c r="Q220" s="107"/>
      <c r="R220" s="107">
        <f t="shared" si="24"/>
        <v>0</v>
      </c>
      <c r="S220" s="107"/>
      <c r="T220" s="107"/>
      <c r="U220" s="107">
        <f t="shared" si="25"/>
        <v>3000000</v>
      </c>
      <c r="V220" s="107">
        <v>3000000</v>
      </c>
      <c r="W220" s="107"/>
      <c r="X220" s="107">
        <f t="shared" si="26"/>
        <v>0</v>
      </c>
      <c r="Y220" s="107"/>
      <c r="Z220" s="107"/>
      <c r="AA220" s="108">
        <f t="shared" si="27"/>
        <v>0</v>
      </c>
      <c r="AB220" s="7">
        <v>45603</v>
      </c>
    </row>
    <row r="221" spans="1:28" ht="15.75" hidden="1" x14ac:dyDescent="0.25">
      <c r="A221" s="24">
        <v>45583</v>
      </c>
      <c r="B221" s="25" t="s">
        <v>287</v>
      </c>
      <c r="C221" s="25">
        <v>780200.00000000012</v>
      </c>
      <c r="D221" s="25" t="s">
        <v>52</v>
      </c>
      <c r="E221" s="25" t="s">
        <v>299</v>
      </c>
      <c r="F221" s="25">
        <v>16.600000000000001</v>
      </c>
      <c r="G221" s="25" t="s">
        <v>39</v>
      </c>
      <c r="H221" s="25"/>
      <c r="I221" s="11">
        <f t="shared" si="21"/>
        <v>0</v>
      </c>
      <c r="J221" s="31" t="s">
        <v>312</v>
      </c>
      <c r="K221" s="117"/>
      <c r="L221" s="107">
        <f t="shared" si="22"/>
        <v>0</v>
      </c>
      <c r="M221" s="107"/>
      <c r="N221" s="107"/>
      <c r="O221" s="107">
        <f t="shared" si="23"/>
        <v>780200</v>
      </c>
      <c r="P221" s="107">
        <v>780200</v>
      </c>
      <c r="Q221" s="107"/>
      <c r="R221" s="107">
        <f t="shared" si="24"/>
        <v>0</v>
      </c>
      <c r="S221" s="107"/>
      <c r="T221" s="107"/>
      <c r="U221" s="107">
        <f t="shared" si="25"/>
        <v>0</v>
      </c>
      <c r="V221" s="107"/>
      <c r="W221" s="107"/>
      <c r="X221" s="107">
        <f t="shared" si="26"/>
        <v>0</v>
      </c>
      <c r="Y221" s="107"/>
      <c r="Z221" s="107"/>
      <c r="AA221" s="108">
        <f t="shared" si="27"/>
        <v>1.1641532182693481E-10</v>
      </c>
      <c r="AB221" s="7">
        <v>45597</v>
      </c>
    </row>
    <row r="222" spans="1:28" ht="15.75" hidden="1" x14ac:dyDescent="0.25">
      <c r="A222" s="24">
        <v>45583</v>
      </c>
      <c r="B222" s="25" t="s">
        <v>739</v>
      </c>
      <c r="C222" s="25">
        <v>9090000</v>
      </c>
      <c r="D222" s="25" t="s">
        <v>52</v>
      </c>
      <c r="E222" s="25" t="s">
        <v>201</v>
      </c>
      <c r="F222" s="25">
        <v>4040</v>
      </c>
      <c r="G222" s="25" t="s">
        <v>48</v>
      </c>
      <c r="H222" s="25"/>
      <c r="I222" s="11">
        <f t="shared" si="21"/>
        <v>0</v>
      </c>
      <c r="J222" s="31" t="s">
        <v>312</v>
      </c>
      <c r="K222" s="117"/>
      <c r="L222" s="107">
        <f t="shared" si="22"/>
        <v>0</v>
      </c>
      <c r="M222" s="107"/>
      <c r="N222" s="107"/>
      <c r="O222" s="107">
        <f t="shared" si="23"/>
        <v>9090000</v>
      </c>
      <c r="P222" s="107">
        <v>9090000</v>
      </c>
      <c r="Q222" s="107"/>
      <c r="R222" s="107">
        <f t="shared" si="24"/>
        <v>0</v>
      </c>
      <c r="S222" s="107"/>
      <c r="T222" s="107"/>
      <c r="U222" s="107">
        <f t="shared" si="25"/>
        <v>0</v>
      </c>
      <c r="V222" s="107"/>
      <c r="W222" s="107"/>
      <c r="X222" s="107">
        <f t="shared" si="26"/>
        <v>0</v>
      </c>
      <c r="Y222" s="107"/>
      <c r="Z222" s="107"/>
      <c r="AA222" s="108">
        <f t="shared" si="27"/>
        <v>0</v>
      </c>
      <c r="AB222" s="7">
        <v>45622</v>
      </c>
    </row>
    <row r="223" spans="1:28" ht="15.75" hidden="1" x14ac:dyDescent="0.25">
      <c r="A223" s="24">
        <v>45583</v>
      </c>
      <c r="B223" s="25" t="s">
        <v>676</v>
      </c>
      <c r="C223" s="25">
        <v>150000</v>
      </c>
      <c r="D223" s="25" t="s">
        <v>52</v>
      </c>
      <c r="E223" s="25" t="s">
        <v>213</v>
      </c>
      <c r="F223" s="25">
        <v>1</v>
      </c>
      <c r="G223" s="25" t="s">
        <v>39</v>
      </c>
      <c r="H223" s="25"/>
      <c r="I223" s="11">
        <f t="shared" si="21"/>
        <v>0</v>
      </c>
      <c r="J223" s="31" t="s">
        <v>312</v>
      </c>
      <c r="K223" s="117"/>
      <c r="L223" s="107">
        <f t="shared" si="22"/>
        <v>0</v>
      </c>
      <c r="M223" s="107"/>
      <c r="N223" s="107"/>
      <c r="O223" s="107">
        <f t="shared" si="23"/>
        <v>150000</v>
      </c>
      <c r="P223" s="107">
        <v>150000</v>
      </c>
      <c r="Q223" s="107"/>
      <c r="R223" s="107">
        <f t="shared" si="24"/>
        <v>0</v>
      </c>
      <c r="S223" s="107"/>
      <c r="T223" s="107"/>
      <c r="U223" s="107">
        <f t="shared" si="25"/>
        <v>0</v>
      </c>
      <c r="V223" s="107"/>
      <c r="W223" s="107"/>
      <c r="X223" s="107">
        <f t="shared" si="26"/>
        <v>0</v>
      </c>
      <c r="Y223" s="107"/>
      <c r="Z223" s="107"/>
      <c r="AA223" s="108">
        <f t="shared" si="27"/>
        <v>0</v>
      </c>
      <c r="AB223" s="7">
        <v>45607</v>
      </c>
    </row>
    <row r="224" spans="1:28" ht="15.75" hidden="1" x14ac:dyDescent="0.25">
      <c r="A224" s="24">
        <v>45583</v>
      </c>
      <c r="B224" s="25" t="s">
        <v>676</v>
      </c>
      <c r="C224" s="25">
        <v>135000</v>
      </c>
      <c r="D224" s="25" t="s">
        <v>52</v>
      </c>
      <c r="E224" s="25" t="s">
        <v>1609</v>
      </c>
      <c r="F224" s="25">
        <v>1</v>
      </c>
      <c r="G224" s="25" t="s">
        <v>39</v>
      </c>
      <c r="H224" s="25"/>
      <c r="I224" s="11">
        <f t="shared" si="21"/>
        <v>0</v>
      </c>
      <c r="J224" s="26" t="s">
        <v>28</v>
      </c>
      <c r="K224" s="117"/>
      <c r="L224" s="107">
        <f t="shared" si="22"/>
        <v>0</v>
      </c>
      <c r="M224" s="107"/>
      <c r="N224" s="107"/>
      <c r="O224" s="107">
        <f t="shared" si="23"/>
        <v>0</v>
      </c>
      <c r="P224" s="107"/>
      <c r="Q224" s="107"/>
      <c r="R224" s="107">
        <f t="shared" si="24"/>
        <v>0</v>
      </c>
      <c r="S224" s="107"/>
      <c r="T224" s="107"/>
      <c r="U224" s="107">
        <f t="shared" si="25"/>
        <v>0</v>
      </c>
      <c r="V224" s="107"/>
      <c r="W224" s="107"/>
      <c r="X224" s="107">
        <f t="shared" si="26"/>
        <v>0</v>
      </c>
      <c r="Y224" s="107"/>
      <c r="Z224" s="107"/>
      <c r="AA224" s="108">
        <f t="shared" si="27"/>
        <v>135000</v>
      </c>
      <c r="AB224" s="7"/>
    </row>
    <row r="225" spans="1:28" ht="15.75" hidden="1" x14ac:dyDescent="0.25">
      <c r="A225" s="24">
        <v>45583</v>
      </c>
      <c r="B225" s="25" t="s">
        <v>203</v>
      </c>
      <c r="C225" s="25">
        <v>537200</v>
      </c>
      <c r="D225" s="25" t="s">
        <v>52</v>
      </c>
      <c r="E225" s="25" t="s">
        <v>137</v>
      </c>
      <c r="F225" s="25">
        <v>19.2</v>
      </c>
      <c r="G225" s="25" t="s">
        <v>39</v>
      </c>
      <c r="H225" s="25"/>
      <c r="I225" s="11">
        <f t="shared" si="21"/>
        <v>0</v>
      </c>
      <c r="J225" s="31" t="s">
        <v>324</v>
      </c>
      <c r="K225" s="117"/>
      <c r="L225" s="107">
        <f t="shared" si="22"/>
        <v>537200</v>
      </c>
      <c r="M225" s="107">
        <v>537200</v>
      </c>
      <c r="N225" s="107"/>
      <c r="O225" s="107">
        <f t="shared" si="23"/>
        <v>0</v>
      </c>
      <c r="P225" s="107"/>
      <c r="Q225" s="107"/>
      <c r="R225" s="107">
        <f t="shared" si="24"/>
        <v>0</v>
      </c>
      <c r="S225" s="107"/>
      <c r="T225" s="107"/>
      <c r="U225" s="107">
        <f t="shared" si="25"/>
        <v>0</v>
      </c>
      <c r="V225" s="107"/>
      <c r="W225" s="107"/>
      <c r="X225" s="107">
        <f t="shared" si="26"/>
        <v>0</v>
      </c>
      <c r="Y225" s="107"/>
      <c r="Z225" s="107"/>
      <c r="AA225" s="108">
        <f t="shared" si="27"/>
        <v>0</v>
      </c>
      <c r="AB225" s="7">
        <v>45598</v>
      </c>
    </row>
    <row r="226" spans="1:28" ht="15.75" hidden="1" x14ac:dyDescent="0.25">
      <c r="A226" s="24">
        <v>45583</v>
      </c>
      <c r="B226" s="25" t="s">
        <v>203</v>
      </c>
      <c r="C226" s="25">
        <v>1292600</v>
      </c>
      <c r="D226" s="25" t="s">
        <v>52</v>
      </c>
      <c r="E226" s="25" t="s">
        <v>115</v>
      </c>
      <c r="F226" s="25">
        <v>28.1</v>
      </c>
      <c r="G226" s="25" t="s">
        <v>39</v>
      </c>
      <c r="H226" s="25"/>
      <c r="I226" s="11">
        <f t="shared" si="21"/>
        <v>0</v>
      </c>
      <c r="J226" s="31" t="s">
        <v>324</v>
      </c>
      <c r="K226" s="117"/>
      <c r="L226" s="107">
        <f t="shared" si="22"/>
        <v>1292600</v>
      </c>
      <c r="M226" s="107">
        <v>1292600</v>
      </c>
      <c r="N226" s="107"/>
      <c r="O226" s="107">
        <f t="shared" si="23"/>
        <v>0</v>
      </c>
      <c r="P226" s="107"/>
      <c r="Q226" s="107"/>
      <c r="R226" s="107">
        <f t="shared" si="24"/>
        <v>0</v>
      </c>
      <c r="S226" s="107"/>
      <c r="T226" s="107"/>
      <c r="U226" s="107">
        <f t="shared" si="25"/>
        <v>0</v>
      </c>
      <c r="V226" s="107"/>
      <c r="W226" s="107"/>
      <c r="X226" s="107">
        <f t="shared" si="26"/>
        <v>0</v>
      </c>
      <c r="Y226" s="107"/>
      <c r="Z226" s="107"/>
      <c r="AA226" s="108">
        <f t="shared" si="27"/>
        <v>0</v>
      </c>
      <c r="AB226" s="7">
        <v>45598</v>
      </c>
    </row>
    <row r="227" spans="1:28" ht="15.75" hidden="1" x14ac:dyDescent="0.25">
      <c r="A227" s="24">
        <v>45584</v>
      </c>
      <c r="B227" s="25" t="s">
        <v>291</v>
      </c>
      <c r="C227" s="25">
        <v>1600000</v>
      </c>
      <c r="D227" s="25" t="s">
        <v>52</v>
      </c>
      <c r="E227" s="25" t="s">
        <v>58</v>
      </c>
      <c r="F227" s="25">
        <v>800</v>
      </c>
      <c r="G227" s="25" t="s">
        <v>34</v>
      </c>
      <c r="H227" s="25"/>
      <c r="I227" s="25">
        <f t="shared" si="21"/>
        <v>0</v>
      </c>
      <c r="J227" s="31" t="s">
        <v>312</v>
      </c>
      <c r="K227" s="117"/>
      <c r="L227" s="107">
        <f t="shared" si="22"/>
        <v>0</v>
      </c>
      <c r="M227" s="107"/>
      <c r="N227" s="107"/>
      <c r="O227" s="107">
        <f t="shared" si="23"/>
        <v>1600000</v>
      </c>
      <c r="P227" s="107">
        <v>1600000</v>
      </c>
      <c r="Q227" s="107"/>
      <c r="R227" s="107">
        <f t="shared" si="24"/>
        <v>0</v>
      </c>
      <c r="S227" s="107"/>
      <c r="T227" s="107"/>
      <c r="U227" s="107">
        <f t="shared" si="25"/>
        <v>0</v>
      </c>
      <c r="V227" s="107"/>
      <c r="W227" s="107"/>
      <c r="X227" s="107">
        <f t="shared" si="26"/>
        <v>0</v>
      </c>
      <c r="Y227" s="107"/>
      <c r="Z227" s="107"/>
      <c r="AA227" s="108">
        <f t="shared" si="27"/>
        <v>0</v>
      </c>
      <c r="AB227" s="7">
        <v>45597</v>
      </c>
    </row>
    <row r="228" spans="1:28" ht="15.75" hidden="1" x14ac:dyDescent="0.25">
      <c r="A228" s="24">
        <v>45584</v>
      </c>
      <c r="B228" s="25" t="s">
        <v>291</v>
      </c>
      <c r="C228" s="25">
        <v>2500000</v>
      </c>
      <c r="D228" s="25" t="s">
        <v>52</v>
      </c>
      <c r="E228" s="25" t="s">
        <v>192</v>
      </c>
      <c r="F228" s="25">
        <v>1000</v>
      </c>
      <c r="G228" s="25" t="s">
        <v>34</v>
      </c>
      <c r="H228" s="25"/>
      <c r="I228" s="25">
        <f t="shared" si="21"/>
        <v>0</v>
      </c>
      <c r="J228" s="31" t="s">
        <v>312</v>
      </c>
      <c r="K228" s="117"/>
      <c r="L228" s="107">
        <f t="shared" si="22"/>
        <v>0</v>
      </c>
      <c r="M228" s="107"/>
      <c r="N228" s="107"/>
      <c r="O228" s="107">
        <f t="shared" si="23"/>
        <v>2500000</v>
      </c>
      <c r="P228" s="107">
        <v>2500000</v>
      </c>
      <c r="Q228" s="107"/>
      <c r="R228" s="107">
        <f t="shared" si="24"/>
        <v>0</v>
      </c>
      <c r="S228" s="107"/>
      <c r="T228" s="107"/>
      <c r="U228" s="107">
        <f t="shared" si="25"/>
        <v>0</v>
      </c>
      <c r="V228" s="107"/>
      <c r="W228" s="107"/>
      <c r="X228" s="107">
        <f t="shared" si="26"/>
        <v>0</v>
      </c>
      <c r="Y228" s="107"/>
      <c r="Z228" s="107"/>
      <c r="AA228" s="108">
        <f t="shared" si="27"/>
        <v>0</v>
      </c>
      <c r="AB228" s="7">
        <v>45597</v>
      </c>
    </row>
    <row r="229" spans="1:28" ht="15.75" hidden="1" x14ac:dyDescent="0.25">
      <c r="A229" s="24">
        <v>45584</v>
      </c>
      <c r="B229" s="25" t="s">
        <v>291</v>
      </c>
      <c r="C229" s="25">
        <v>840000</v>
      </c>
      <c r="D229" s="25" t="s">
        <v>52</v>
      </c>
      <c r="E229" s="25" t="s">
        <v>204</v>
      </c>
      <c r="F229" s="25">
        <v>750</v>
      </c>
      <c r="G229" s="25" t="s">
        <v>34</v>
      </c>
      <c r="H229" s="25"/>
      <c r="I229" s="25">
        <f t="shared" si="21"/>
        <v>0</v>
      </c>
      <c r="J229" s="31" t="s">
        <v>312</v>
      </c>
      <c r="K229" s="117"/>
      <c r="L229" s="107">
        <f t="shared" si="22"/>
        <v>0</v>
      </c>
      <c r="M229" s="107"/>
      <c r="N229" s="107"/>
      <c r="O229" s="107">
        <f t="shared" si="23"/>
        <v>840000</v>
      </c>
      <c r="P229" s="107">
        <v>840000</v>
      </c>
      <c r="Q229" s="107"/>
      <c r="R229" s="107">
        <f t="shared" si="24"/>
        <v>0</v>
      </c>
      <c r="S229" s="107"/>
      <c r="T229" s="107"/>
      <c r="U229" s="107">
        <f t="shared" si="25"/>
        <v>0</v>
      </c>
      <c r="V229" s="107"/>
      <c r="W229" s="107"/>
      <c r="X229" s="107">
        <f t="shared" si="26"/>
        <v>0</v>
      </c>
      <c r="Y229" s="107"/>
      <c r="Z229" s="107"/>
      <c r="AA229" s="108">
        <f t="shared" si="27"/>
        <v>0</v>
      </c>
      <c r="AB229" s="7">
        <v>45597</v>
      </c>
    </row>
    <row r="230" spans="1:28" ht="15.75" hidden="1" x14ac:dyDescent="0.25">
      <c r="A230" s="24">
        <v>45584</v>
      </c>
      <c r="B230" s="25" t="s">
        <v>73</v>
      </c>
      <c r="C230" s="25">
        <v>3300000</v>
      </c>
      <c r="D230" s="25" t="s">
        <v>52</v>
      </c>
      <c r="E230" s="25" t="s">
        <v>64</v>
      </c>
      <c r="F230" s="25">
        <v>60</v>
      </c>
      <c r="G230" s="25" t="s">
        <v>39</v>
      </c>
      <c r="H230" s="25"/>
      <c r="I230" s="25">
        <f t="shared" si="21"/>
        <v>0</v>
      </c>
      <c r="J230" s="31" t="s">
        <v>312</v>
      </c>
      <c r="K230" s="25" t="s">
        <v>2172</v>
      </c>
      <c r="L230" s="107">
        <f t="shared" si="22"/>
        <v>0</v>
      </c>
      <c r="M230" s="107"/>
      <c r="N230" s="107"/>
      <c r="O230" s="107">
        <f t="shared" si="23"/>
        <v>3300000</v>
      </c>
      <c r="P230" s="107">
        <v>3300000</v>
      </c>
      <c r="Q230" s="107"/>
      <c r="R230" s="107">
        <f t="shared" si="24"/>
        <v>0</v>
      </c>
      <c r="S230" s="107"/>
      <c r="T230" s="107"/>
      <c r="U230" s="107">
        <f t="shared" si="25"/>
        <v>0</v>
      </c>
      <c r="V230" s="107"/>
      <c r="W230" s="107"/>
      <c r="X230" s="107">
        <f t="shared" si="26"/>
        <v>0</v>
      </c>
      <c r="Y230" s="107"/>
      <c r="Z230" s="107"/>
      <c r="AA230" s="108">
        <f t="shared" si="27"/>
        <v>0</v>
      </c>
      <c r="AB230" s="7">
        <v>45618</v>
      </c>
    </row>
    <row r="231" spans="1:28" ht="15.75" hidden="1" x14ac:dyDescent="0.25">
      <c r="A231" s="24">
        <v>45584</v>
      </c>
      <c r="B231" s="25" t="s">
        <v>41</v>
      </c>
      <c r="C231" s="25">
        <v>7100000</v>
      </c>
      <c r="D231" s="25" t="s">
        <v>52</v>
      </c>
      <c r="E231" s="25" t="s">
        <v>108</v>
      </c>
      <c r="F231" s="25">
        <v>5000</v>
      </c>
      <c r="G231" s="25" t="s">
        <v>34</v>
      </c>
      <c r="H231" s="25"/>
      <c r="I231" s="25">
        <f t="shared" si="21"/>
        <v>0</v>
      </c>
      <c r="J231" s="38" t="s">
        <v>24</v>
      </c>
      <c r="K231" s="117"/>
      <c r="L231" s="107">
        <f t="shared" si="22"/>
        <v>0</v>
      </c>
      <c r="M231" s="107"/>
      <c r="N231" s="107"/>
      <c r="O231" s="107">
        <f t="shared" si="23"/>
        <v>0</v>
      </c>
      <c r="P231" s="107"/>
      <c r="Q231" s="107"/>
      <c r="R231" s="107">
        <f t="shared" si="24"/>
        <v>0</v>
      </c>
      <c r="S231" s="107"/>
      <c r="T231" s="107"/>
      <c r="U231" s="107">
        <f t="shared" si="25"/>
        <v>0</v>
      </c>
      <c r="V231" s="107"/>
      <c r="W231" s="107"/>
      <c r="X231" s="107">
        <f t="shared" si="26"/>
        <v>0</v>
      </c>
      <c r="Y231" s="107"/>
      <c r="Z231" s="107"/>
      <c r="AA231" s="108">
        <f t="shared" si="27"/>
        <v>7100000</v>
      </c>
      <c r="AB231" s="7"/>
    </row>
    <row r="232" spans="1:28" ht="15.75" hidden="1" x14ac:dyDescent="0.25">
      <c r="A232" s="24">
        <v>45584</v>
      </c>
      <c r="B232" s="25" t="s">
        <v>41</v>
      </c>
      <c r="C232" s="25">
        <v>1750000</v>
      </c>
      <c r="D232" s="25" t="s">
        <v>52</v>
      </c>
      <c r="E232" s="25" t="s">
        <v>192</v>
      </c>
      <c r="F232" s="25">
        <v>700</v>
      </c>
      <c r="G232" s="25" t="s">
        <v>34</v>
      </c>
      <c r="H232" s="25"/>
      <c r="I232" s="25">
        <f t="shared" si="21"/>
        <v>0</v>
      </c>
      <c r="J232" s="26" t="s">
        <v>28</v>
      </c>
      <c r="K232" s="117"/>
      <c r="L232" s="107">
        <f t="shared" si="22"/>
        <v>0</v>
      </c>
      <c r="M232" s="107"/>
      <c r="N232" s="107"/>
      <c r="O232" s="107">
        <f t="shared" si="23"/>
        <v>0</v>
      </c>
      <c r="P232" s="107"/>
      <c r="Q232" s="107"/>
      <c r="R232" s="107">
        <f t="shared" si="24"/>
        <v>0</v>
      </c>
      <c r="S232" s="107"/>
      <c r="T232" s="107"/>
      <c r="U232" s="107">
        <f t="shared" si="25"/>
        <v>0</v>
      </c>
      <c r="V232" s="107"/>
      <c r="W232" s="107"/>
      <c r="X232" s="107">
        <f t="shared" si="26"/>
        <v>0</v>
      </c>
      <c r="Y232" s="107"/>
      <c r="Z232" s="107"/>
      <c r="AA232" s="108">
        <f t="shared" si="27"/>
        <v>1750000</v>
      </c>
      <c r="AB232" s="7"/>
    </row>
    <row r="233" spans="1:28" ht="15.75" hidden="1" x14ac:dyDescent="0.25">
      <c r="A233" s="24">
        <v>45584</v>
      </c>
      <c r="B233" s="25" t="s">
        <v>291</v>
      </c>
      <c r="C233" s="25">
        <v>800000</v>
      </c>
      <c r="D233" s="25" t="s">
        <v>52</v>
      </c>
      <c r="E233" s="25" t="s">
        <v>58</v>
      </c>
      <c r="F233" s="25">
        <v>400</v>
      </c>
      <c r="G233" s="25" t="s">
        <v>34</v>
      </c>
      <c r="H233" s="25"/>
      <c r="I233" s="25">
        <f t="shared" si="21"/>
        <v>0</v>
      </c>
      <c r="J233" s="31" t="s">
        <v>312</v>
      </c>
      <c r="K233" s="117"/>
      <c r="L233" s="107">
        <f t="shared" si="22"/>
        <v>0</v>
      </c>
      <c r="M233" s="107"/>
      <c r="N233" s="107"/>
      <c r="O233" s="107">
        <f t="shared" si="23"/>
        <v>800000</v>
      </c>
      <c r="P233" s="107">
        <v>800000</v>
      </c>
      <c r="Q233" s="107"/>
      <c r="R233" s="107">
        <f t="shared" si="24"/>
        <v>0</v>
      </c>
      <c r="S233" s="107"/>
      <c r="T233" s="107"/>
      <c r="U233" s="107">
        <f t="shared" si="25"/>
        <v>0</v>
      </c>
      <c r="V233" s="107"/>
      <c r="W233" s="107"/>
      <c r="X233" s="107">
        <f t="shared" si="26"/>
        <v>0</v>
      </c>
      <c r="Y233" s="107"/>
      <c r="Z233" s="107"/>
      <c r="AA233" s="108">
        <f t="shared" si="27"/>
        <v>0</v>
      </c>
      <c r="AB233" s="7">
        <v>45597</v>
      </c>
    </row>
    <row r="234" spans="1:28" ht="15.75" hidden="1" x14ac:dyDescent="0.25">
      <c r="A234" s="24">
        <v>45586</v>
      </c>
      <c r="B234" s="25" t="s">
        <v>98</v>
      </c>
      <c r="C234" s="25">
        <v>1500000</v>
      </c>
      <c r="D234" s="25" t="s">
        <v>52</v>
      </c>
      <c r="E234" s="25" t="s">
        <v>47</v>
      </c>
      <c r="F234" s="25">
        <v>10</v>
      </c>
      <c r="G234" s="25" t="s">
        <v>48</v>
      </c>
      <c r="H234" s="25"/>
      <c r="I234" s="25">
        <f t="shared" si="21"/>
        <v>0</v>
      </c>
      <c r="J234" s="26" t="s">
        <v>28</v>
      </c>
      <c r="K234" s="117"/>
      <c r="L234" s="107">
        <f t="shared" si="22"/>
        <v>0</v>
      </c>
      <c r="M234" s="107"/>
      <c r="N234" s="107"/>
      <c r="O234" s="107">
        <f t="shared" si="23"/>
        <v>0</v>
      </c>
      <c r="P234" s="107"/>
      <c r="Q234" s="107"/>
      <c r="R234" s="107">
        <f t="shared" si="24"/>
        <v>0</v>
      </c>
      <c r="S234" s="107"/>
      <c r="T234" s="107"/>
      <c r="U234" s="107">
        <f t="shared" si="25"/>
        <v>0</v>
      </c>
      <c r="V234" s="107"/>
      <c r="W234" s="107"/>
      <c r="X234" s="107">
        <f t="shared" si="26"/>
        <v>0</v>
      </c>
      <c r="Y234" s="107"/>
      <c r="Z234" s="107"/>
      <c r="AA234" s="108">
        <f t="shared" si="27"/>
        <v>1500000</v>
      </c>
      <c r="AB234" s="7"/>
    </row>
    <row r="235" spans="1:28" ht="15.75" hidden="1" x14ac:dyDescent="0.25">
      <c r="A235" s="24">
        <v>45586</v>
      </c>
      <c r="B235" s="25" t="s">
        <v>513</v>
      </c>
      <c r="C235" s="25">
        <v>780000</v>
      </c>
      <c r="D235" s="25" t="s">
        <v>52</v>
      </c>
      <c r="E235" s="25" t="s">
        <v>129</v>
      </c>
      <c r="F235" s="25">
        <v>12</v>
      </c>
      <c r="G235" s="25" t="s">
        <v>77</v>
      </c>
      <c r="H235" s="25"/>
      <c r="I235" s="25">
        <f t="shared" si="21"/>
        <v>0</v>
      </c>
      <c r="J235" s="31" t="s">
        <v>324</v>
      </c>
      <c r="K235" s="117"/>
      <c r="L235" s="107">
        <f t="shared" si="22"/>
        <v>0</v>
      </c>
      <c r="M235" s="107"/>
      <c r="N235" s="107"/>
      <c r="O235" s="107">
        <f t="shared" si="23"/>
        <v>0</v>
      </c>
      <c r="P235" s="107"/>
      <c r="Q235" s="107"/>
      <c r="R235" s="107">
        <f t="shared" si="24"/>
        <v>0</v>
      </c>
      <c r="S235" s="107"/>
      <c r="T235" s="107"/>
      <c r="U235" s="107">
        <f t="shared" si="25"/>
        <v>780000</v>
      </c>
      <c r="V235" s="107">
        <v>780000</v>
      </c>
      <c r="W235" s="107"/>
      <c r="X235" s="107">
        <f t="shared" si="26"/>
        <v>0</v>
      </c>
      <c r="Y235" s="107"/>
      <c r="Z235" s="107"/>
      <c r="AA235" s="108">
        <f t="shared" si="27"/>
        <v>0</v>
      </c>
      <c r="AB235" s="7">
        <v>45600</v>
      </c>
    </row>
    <row r="236" spans="1:28" ht="15.75" hidden="1" x14ac:dyDescent="0.25">
      <c r="A236" s="24">
        <v>45586</v>
      </c>
      <c r="B236" s="25" t="s">
        <v>422</v>
      </c>
      <c r="C236" s="25">
        <v>300000</v>
      </c>
      <c r="D236" s="25" t="s">
        <v>46</v>
      </c>
      <c r="E236" s="25" t="s">
        <v>108</v>
      </c>
      <c r="F236" s="25">
        <v>800</v>
      </c>
      <c r="G236" s="25" t="s">
        <v>34</v>
      </c>
      <c r="H236" s="25"/>
      <c r="I236" s="25">
        <f t="shared" si="21"/>
        <v>0</v>
      </c>
      <c r="J236" s="31" t="s">
        <v>324</v>
      </c>
      <c r="K236" s="117"/>
      <c r="L236" s="107">
        <f t="shared" si="22"/>
        <v>0</v>
      </c>
      <c r="M236" s="107"/>
      <c r="N236" s="107"/>
      <c r="O236" s="107">
        <f t="shared" si="23"/>
        <v>0</v>
      </c>
      <c r="P236" s="107"/>
      <c r="Q236" s="107"/>
      <c r="R236" s="107">
        <f t="shared" si="24"/>
        <v>0</v>
      </c>
      <c r="S236" s="107"/>
      <c r="T236" s="107"/>
      <c r="U236" s="107">
        <f t="shared" si="25"/>
        <v>300000</v>
      </c>
      <c r="V236" s="107">
        <v>300000</v>
      </c>
      <c r="W236" s="107"/>
      <c r="X236" s="107">
        <f t="shared" si="26"/>
        <v>0</v>
      </c>
      <c r="Y236" s="107"/>
      <c r="Z236" s="107"/>
      <c r="AA236" s="108">
        <f t="shared" si="27"/>
        <v>0</v>
      </c>
      <c r="AB236" s="7">
        <v>45597</v>
      </c>
    </row>
    <row r="237" spans="1:28" ht="15.75" hidden="1" x14ac:dyDescent="0.25">
      <c r="A237" s="24">
        <v>45586</v>
      </c>
      <c r="B237" s="25" t="s">
        <v>203</v>
      </c>
      <c r="C237" s="25">
        <v>840000</v>
      </c>
      <c r="D237" s="25" t="s">
        <v>46</v>
      </c>
      <c r="E237" s="25" t="s">
        <v>1320</v>
      </c>
      <c r="F237" s="25">
        <v>3</v>
      </c>
      <c r="G237" s="25" t="s">
        <v>39</v>
      </c>
      <c r="H237" s="25"/>
      <c r="I237" s="25">
        <f t="shared" si="21"/>
        <v>0</v>
      </c>
      <c r="J237" s="31" t="s">
        <v>324</v>
      </c>
      <c r="K237" s="117"/>
      <c r="L237" s="107">
        <f t="shared" si="22"/>
        <v>840000</v>
      </c>
      <c r="M237" s="107">
        <v>840000</v>
      </c>
      <c r="N237" s="107"/>
      <c r="O237" s="107">
        <f t="shared" si="23"/>
        <v>0</v>
      </c>
      <c r="P237" s="107"/>
      <c r="Q237" s="107"/>
      <c r="R237" s="107">
        <f t="shared" si="24"/>
        <v>0</v>
      </c>
      <c r="S237" s="107"/>
      <c r="T237" s="107"/>
      <c r="U237" s="107">
        <f t="shared" si="25"/>
        <v>0</v>
      </c>
      <c r="V237" s="107"/>
      <c r="W237" s="107"/>
      <c r="X237" s="107">
        <f t="shared" si="26"/>
        <v>0</v>
      </c>
      <c r="Y237" s="107"/>
      <c r="Z237" s="107"/>
      <c r="AA237" s="108">
        <f t="shared" si="27"/>
        <v>0</v>
      </c>
      <c r="AB237" s="7">
        <v>45598</v>
      </c>
    </row>
    <row r="238" spans="1:28" ht="15.75" hidden="1" x14ac:dyDescent="0.25">
      <c r="A238" s="24">
        <v>45586</v>
      </c>
      <c r="B238" s="25" t="s">
        <v>203</v>
      </c>
      <c r="C238" s="25">
        <v>165000</v>
      </c>
      <c r="D238" s="25" t="s">
        <v>46</v>
      </c>
      <c r="E238" s="25" t="s">
        <v>2011</v>
      </c>
      <c r="F238" s="25">
        <v>1</v>
      </c>
      <c r="G238" s="25" t="s">
        <v>39</v>
      </c>
      <c r="H238" s="25"/>
      <c r="I238" s="25">
        <f t="shared" si="21"/>
        <v>0</v>
      </c>
      <c r="J238" s="31" t="s">
        <v>324</v>
      </c>
      <c r="K238" s="117"/>
      <c r="L238" s="107">
        <f t="shared" si="22"/>
        <v>165000</v>
      </c>
      <c r="M238" s="107">
        <v>165000</v>
      </c>
      <c r="N238" s="107"/>
      <c r="O238" s="107">
        <f t="shared" si="23"/>
        <v>0</v>
      </c>
      <c r="P238" s="107"/>
      <c r="Q238" s="107"/>
      <c r="R238" s="107">
        <f t="shared" si="24"/>
        <v>0</v>
      </c>
      <c r="S238" s="107"/>
      <c r="T238" s="107"/>
      <c r="U238" s="107">
        <f t="shared" si="25"/>
        <v>0</v>
      </c>
      <c r="V238" s="107"/>
      <c r="W238" s="107"/>
      <c r="X238" s="107">
        <f t="shared" si="26"/>
        <v>0</v>
      </c>
      <c r="Y238" s="107"/>
      <c r="Z238" s="107"/>
      <c r="AA238" s="108">
        <f t="shared" si="27"/>
        <v>0</v>
      </c>
      <c r="AB238" s="7">
        <v>45598</v>
      </c>
    </row>
    <row r="239" spans="1:28" ht="15.75" hidden="1" x14ac:dyDescent="0.25">
      <c r="A239" s="10"/>
      <c r="B239" s="11" t="s">
        <v>131</v>
      </c>
      <c r="C239" s="11">
        <v>-240000</v>
      </c>
      <c r="D239" s="11"/>
      <c r="E239" s="11"/>
      <c r="F239" s="11"/>
      <c r="G239" s="11"/>
      <c r="H239" s="11"/>
      <c r="I239" s="4">
        <f t="shared" si="21"/>
        <v>0</v>
      </c>
      <c r="J239" s="12" t="s">
        <v>49</v>
      </c>
      <c r="K239" s="4" t="s">
        <v>132</v>
      </c>
      <c r="L239" s="107">
        <f t="shared" si="22"/>
        <v>0</v>
      </c>
      <c r="M239" s="107"/>
      <c r="N239" s="107"/>
      <c r="O239" s="107">
        <f t="shared" si="23"/>
        <v>0</v>
      </c>
      <c r="P239" s="107"/>
      <c r="Q239" s="107"/>
      <c r="R239" s="107">
        <f t="shared" si="24"/>
        <v>0</v>
      </c>
      <c r="S239" s="107"/>
      <c r="T239" s="107"/>
      <c r="U239" s="107">
        <f t="shared" si="25"/>
        <v>0</v>
      </c>
      <c r="V239" s="107"/>
      <c r="W239" s="107"/>
      <c r="X239" s="107">
        <f t="shared" si="26"/>
        <v>0</v>
      </c>
      <c r="Y239" s="107"/>
      <c r="Z239" s="107"/>
      <c r="AA239" s="108">
        <f t="shared" si="27"/>
        <v>-240000</v>
      </c>
      <c r="AB239" s="7"/>
    </row>
    <row r="240" spans="1:28" ht="15.75" hidden="1" x14ac:dyDescent="0.25">
      <c r="A240" s="24"/>
      <c r="B240" s="25" t="s">
        <v>1214</v>
      </c>
      <c r="C240" s="25">
        <v>784000</v>
      </c>
      <c r="D240" s="25" t="s">
        <v>52</v>
      </c>
      <c r="E240" s="25"/>
      <c r="F240" s="25"/>
      <c r="G240" s="25" t="s">
        <v>39</v>
      </c>
      <c r="H240" s="25"/>
      <c r="I240" s="11">
        <f t="shared" si="21"/>
        <v>0</v>
      </c>
      <c r="J240" s="31" t="s">
        <v>49</v>
      </c>
      <c r="K240" s="11"/>
      <c r="L240" s="107">
        <f t="shared" si="22"/>
        <v>0</v>
      </c>
      <c r="M240" s="107"/>
      <c r="N240" s="107"/>
      <c r="O240" s="107">
        <f t="shared" si="23"/>
        <v>0</v>
      </c>
      <c r="P240" s="107"/>
      <c r="Q240" s="107"/>
      <c r="R240" s="107">
        <f t="shared" si="24"/>
        <v>0</v>
      </c>
      <c r="S240" s="107"/>
      <c r="T240" s="107"/>
      <c r="U240" s="107">
        <f t="shared" si="25"/>
        <v>0</v>
      </c>
      <c r="V240" s="107"/>
      <c r="W240" s="107"/>
      <c r="X240" s="107">
        <f t="shared" si="26"/>
        <v>0</v>
      </c>
      <c r="Y240" s="107"/>
      <c r="Z240" s="107"/>
      <c r="AA240" s="108">
        <f t="shared" si="27"/>
        <v>784000</v>
      </c>
      <c r="AB240" s="7"/>
    </row>
    <row r="241" spans="1:28" ht="15.75" hidden="1" x14ac:dyDescent="0.25">
      <c r="A241" s="8"/>
      <c r="B241" s="4" t="s">
        <v>1619</v>
      </c>
      <c r="C241" s="146">
        <v>5440000</v>
      </c>
      <c r="D241" s="5"/>
      <c r="E241" s="4"/>
      <c r="F241" s="4"/>
      <c r="G241" s="4"/>
      <c r="H241" s="4"/>
      <c r="I241" s="4"/>
      <c r="J241" s="9" t="s">
        <v>1462</v>
      </c>
      <c r="K241" s="4"/>
      <c r="L241" s="107">
        <f t="shared" ref="L241:L300" si="28">M241+N241</f>
        <v>0</v>
      </c>
      <c r="M241" s="107"/>
      <c r="N241" s="107"/>
      <c r="O241" s="107">
        <f t="shared" ref="O241:O300" si="29">P241+Q241</f>
        <v>0</v>
      </c>
      <c r="P241" s="107"/>
      <c r="Q241" s="107"/>
      <c r="R241" s="107">
        <f t="shared" ref="R241:R300" si="30">S241+T241</f>
        <v>0</v>
      </c>
      <c r="S241" s="107"/>
      <c r="T241" s="107"/>
      <c r="U241" s="107">
        <f t="shared" ref="U241:U300" si="31">V241+W241</f>
        <v>0</v>
      </c>
      <c r="V241" s="107"/>
      <c r="W241" s="107"/>
      <c r="X241" s="107">
        <f t="shared" ref="X241:X300" si="32">Y241+Z241</f>
        <v>0</v>
      </c>
      <c r="Y241" s="107"/>
      <c r="Z241" s="107"/>
      <c r="AA241" s="108">
        <f t="shared" ref="AA241:AA300" si="33">C241+I241-L241-O241-U241-X241-R241</f>
        <v>5440000</v>
      </c>
      <c r="AB241" s="7">
        <v>45590</v>
      </c>
    </row>
    <row r="242" spans="1:28" ht="15.75" hidden="1" x14ac:dyDescent="0.25">
      <c r="A242" s="24"/>
      <c r="B242" s="25" t="s">
        <v>744</v>
      </c>
      <c r="C242" s="25">
        <v>-66200</v>
      </c>
      <c r="D242" s="25" t="s">
        <v>46</v>
      </c>
      <c r="E242" s="25" t="s">
        <v>139</v>
      </c>
      <c r="F242" s="25"/>
      <c r="G242" s="25" t="s">
        <v>34</v>
      </c>
      <c r="H242" s="25"/>
      <c r="I242" s="11">
        <f>F242*H242</f>
        <v>0</v>
      </c>
      <c r="J242" s="31" t="s">
        <v>49</v>
      </c>
      <c r="K242" s="11"/>
      <c r="L242" s="107">
        <f t="shared" si="28"/>
        <v>0</v>
      </c>
      <c r="M242" s="107"/>
      <c r="N242" s="107"/>
      <c r="O242" s="107">
        <f t="shared" si="29"/>
        <v>0</v>
      </c>
      <c r="P242" s="107"/>
      <c r="Q242" s="107"/>
      <c r="R242" s="107">
        <f t="shared" si="30"/>
        <v>0</v>
      </c>
      <c r="S242" s="107"/>
      <c r="T242" s="107"/>
      <c r="U242" s="107">
        <f t="shared" si="31"/>
        <v>0</v>
      </c>
      <c r="V242" s="107"/>
      <c r="W242" s="107"/>
      <c r="X242" s="107">
        <f t="shared" si="32"/>
        <v>0</v>
      </c>
      <c r="Y242" s="107"/>
      <c r="Z242" s="107"/>
      <c r="AA242" s="108">
        <f t="shared" si="33"/>
        <v>-66200</v>
      </c>
      <c r="AB242" s="7"/>
    </row>
    <row r="243" spans="1:28" ht="15.75" hidden="1" x14ac:dyDescent="0.25">
      <c r="A243" s="10"/>
      <c r="B243" s="11" t="s">
        <v>88</v>
      </c>
      <c r="C243" s="11">
        <v>-312000</v>
      </c>
      <c r="D243" s="11" t="s">
        <v>46</v>
      </c>
      <c r="E243" s="11" t="s">
        <v>89</v>
      </c>
      <c r="F243" s="11">
        <v>29.2</v>
      </c>
      <c r="G243" s="11" t="s">
        <v>39</v>
      </c>
      <c r="H243" s="11"/>
      <c r="I243" s="4">
        <f>F243*H243</f>
        <v>0</v>
      </c>
      <c r="J243" s="12" t="s">
        <v>49</v>
      </c>
      <c r="K243" s="4"/>
      <c r="L243" s="107">
        <f t="shared" si="28"/>
        <v>0</v>
      </c>
      <c r="M243" s="107"/>
      <c r="N243" s="107"/>
      <c r="O243" s="107">
        <f t="shared" si="29"/>
        <v>0</v>
      </c>
      <c r="P243" s="107"/>
      <c r="Q243" s="107"/>
      <c r="R243" s="107">
        <f t="shared" si="30"/>
        <v>0</v>
      </c>
      <c r="S243" s="107"/>
      <c r="T243" s="107"/>
      <c r="U243" s="107">
        <f t="shared" si="31"/>
        <v>0</v>
      </c>
      <c r="V243" s="107"/>
      <c r="W243" s="107"/>
      <c r="X243" s="107">
        <f t="shared" si="32"/>
        <v>0</v>
      </c>
      <c r="Y243" s="107"/>
      <c r="Z243" s="107"/>
      <c r="AA243" s="108">
        <f t="shared" si="33"/>
        <v>-312000</v>
      </c>
      <c r="AB243" s="7"/>
    </row>
    <row r="244" spans="1:28" ht="15.75" hidden="1" x14ac:dyDescent="0.25">
      <c r="A244" s="10"/>
      <c r="B244" s="11" t="s">
        <v>84</v>
      </c>
      <c r="C244" s="11">
        <v>-240000</v>
      </c>
      <c r="D244" s="11" t="s">
        <v>46</v>
      </c>
      <c r="E244" s="11" t="s">
        <v>85</v>
      </c>
      <c r="F244" s="11">
        <v>307.39999999999998</v>
      </c>
      <c r="G244" s="11" t="s">
        <v>39</v>
      </c>
      <c r="H244" s="11"/>
      <c r="I244" s="11">
        <v>0</v>
      </c>
      <c r="J244" s="12" t="s">
        <v>49</v>
      </c>
      <c r="K244" s="4"/>
      <c r="L244" s="107">
        <f t="shared" si="28"/>
        <v>0</v>
      </c>
      <c r="M244" s="107"/>
      <c r="N244" s="107"/>
      <c r="O244" s="107">
        <f t="shared" si="29"/>
        <v>0</v>
      </c>
      <c r="P244" s="107"/>
      <c r="Q244" s="107"/>
      <c r="R244" s="107">
        <f t="shared" si="30"/>
        <v>0</v>
      </c>
      <c r="S244" s="107"/>
      <c r="T244" s="107"/>
      <c r="U244" s="107">
        <f t="shared" si="31"/>
        <v>0</v>
      </c>
      <c r="V244" s="107"/>
      <c r="W244" s="107"/>
      <c r="X244" s="107">
        <f t="shared" si="32"/>
        <v>0</v>
      </c>
      <c r="Y244" s="107"/>
      <c r="Z244" s="107"/>
      <c r="AA244" s="108">
        <f t="shared" si="33"/>
        <v>-240000</v>
      </c>
      <c r="AB244" s="7"/>
    </row>
    <row r="245" spans="1:28" ht="15.75" hidden="1" x14ac:dyDescent="0.25">
      <c r="A245" s="24"/>
      <c r="B245" s="25" t="s">
        <v>1724</v>
      </c>
      <c r="C245" s="25">
        <v>-920000</v>
      </c>
      <c r="D245" s="25" t="s">
        <v>52</v>
      </c>
      <c r="E245" s="25"/>
      <c r="F245" s="25"/>
      <c r="G245" s="25" t="s">
        <v>34</v>
      </c>
      <c r="H245" s="25"/>
      <c r="I245" s="11">
        <f>F245*H245</f>
        <v>0</v>
      </c>
      <c r="J245" s="31" t="s">
        <v>49</v>
      </c>
      <c r="K245" s="11" t="s">
        <v>1725</v>
      </c>
      <c r="L245" s="107">
        <f t="shared" si="28"/>
        <v>0</v>
      </c>
      <c r="M245" s="107"/>
      <c r="N245" s="107"/>
      <c r="O245" s="107">
        <f t="shared" si="29"/>
        <v>0</v>
      </c>
      <c r="P245" s="107"/>
      <c r="Q245" s="107"/>
      <c r="R245" s="107">
        <f t="shared" si="30"/>
        <v>0</v>
      </c>
      <c r="S245" s="107"/>
      <c r="T245" s="107"/>
      <c r="U245" s="107">
        <f t="shared" si="31"/>
        <v>0</v>
      </c>
      <c r="V245" s="107"/>
      <c r="W245" s="107"/>
      <c r="X245" s="107">
        <f t="shared" si="32"/>
        <v>0</v>
      </c>
      <c r="Y245" s="107"/>
      <c r="Z245" s="107"/>
      <c r="AA245" s="108">
        <f t="shared" si="33"/>
        <v>-920000</v>
      </c>
      <c r="AB245" s="7">
        <v>45523</v>
      </c>
    </row>
    <row r="246" spans="1:28" ht="15.75" hidden="1" x14ac:dyDescent="0.25">
      <c r="A246" s="8"/>
      <c r="B246" s="4" t="s">
        <v>1618</v>
      </c>
      <c r="C246" s="146">
        <v>3628</v>
      </c>
      <c r="D246" s="5"/>
      <c r="E246" s="4"/>
      <c r="F246" s="4"/>
      <c r="G246" s="4"/>
      <c r="H246" s="4"/>
      <c r="I246" s="4"/>
      <c r="J246" s="9" t="s">
        <v>1462</v>
      </c>
      <c r="K246" s="4"/>
      <c r="L246" s="107">
        <f t="shared" si="28"/>
        <v>0</v>
      </c>
      <c r="M246" s="107"/>
      <c r="N246" s="107"/>
      <c r="O246" s="107">
        <f t="shared" si="29"/>
        <v>0</v>
      </c>
      <c r="P246" s="107"/>
      <c r="Q246" s="107"/>
      <c r="R246" s="107">
        <f t="shared" si="30"/>
        <v>0</v>
      </c>
      <c r="S246" s="107"/>
      <c r="T246" s="107"/>
      <c r="U246" s="107">
        <f t="shared" si="31"/>
        <v>0</v>
      </c>
      <c r="V246" s="107"/>
      <c r="W246" s="107"/>
      <c r="X246" s="107">
        <f t="shared" si="32"/>
        <v>0</v>
      </c>
      <c r="Y246" s="107"/>
      <c r="Z246" s="107"/>
      <c r="AA246" s="108">
        <f t="shared" si="33"/>
        <v>3628</v>
      </c>
      <c r="AB246" s="7"/>
    </row>
    <row r="247" spans="1:28" ht="15.75" hidden="1" x14ac:dyDescent="0.25">
      <c r="A247" s="10"/>
      <c r="B247" s="11" t="s">
        <v>72</v>
      </c>
      <c r="C247" s="11">
        <v>-2642000</v>
      </c>
      <c r="D247" s="11" t="s">
        <v>46</v>
      </c>
      <c r="E247" s="11"/>
      <c r="F247" s="11"/>
      <c r="G247" s="11" t="s">
        <v>34</v>
      </c>
      <c r="H247" s="11"/>
      <c r="I247" s="4">
        <f t="shared" ref="I247:I307" si="34">F247*H247</f>
        <v>0</v>
      </c>
      <c r="J247" s="12" t="s">
        <v>49</v>
      </c>
      <c r="K247" s="4"/>
      <c r="L247" s="107">
        <f t="shared" si="28"/>
        <v>0</v>
      </c>
      <c r="M247" s="107"/>
      <c r="N247" s="107"/>
      <c r="O247" s="107">
        <f t="shared" si="29"/>
        <v>0</v>
      </c>
      <c r="P247" s="107"/>
      <c r="Q247" s="107"/>
      <c r="R247" s="107">
        <f t="shared" si="30"/>
        <v>0</v>
      </c>
      <c r="S247" s="107"/>
      <c r="T247" s="107"/>
      <c r="U247" s="107">
        <f t="shared" si="31"/>
        <v>0</v>
      </c>
      <c r="V247" s="107"/>
      <c r="W247" s="107"/>
      <c r="X247" s="107">
        <f t="shared" si="32"/>
        <v>0</v>
      </c>
      <c r="Y247" s="107"/>
      <c r="Z247" s="107"/>
      <c r="AA247" s="108">
        <f t="shared" si="33"/>
        <v>-2642000</v>
      </c>
      <c r="AB247" s="7"/>
    </row>
    <row r="248" spans="1:28" ht="15.75" hidden="1" x14ac:dyDescent="0.25">
      <c r="A248" s="24">
        <v>45587</v>
      </c>
      <c r="B248" s="25" t="s">
        <v>739</v>
      </c>
      <c r="C248" s="25">
        <v>350000</v>
      </c>
      <c r="D248" s="25" t="s">
        <v>46</v>
      </c>
      <c r="E248" s="25" t="s">
        <v>127</v>
      </c>
      <c r="F248" s="25">
        <v>5</v>
      </c>
      <c r="G248" s="25" t="s">
        <v>39</v>
      </c>
      <c r="H248" s="25"/>
      <c r="I248" s="4">
        <f t="shared" si="34"/>
        <v>0</v>
      </c>
      <c r="J248" s="26" t="s">
        <v>28</v>
      </c>
      <c r="K248" s="117"/>
      <c r="L248" s="107">
        <f t="shared" si="28"/>
        <v>0</v>
      </c>
      <c r="M248" s="107"/>
      <c r="N248" s="107"/>
      <c r="O248" s="107">
        <f t="shared" si="29"/>
        <v>0</v>
      </c>
      <c r="P248" s="107"/>
      <c r="Q248" s="107"/>
      <c r="R248" s="107">
        <f t="shared" si="30"/>
        <v>0</v>
      </c>
      <c r="S248" s="107"/>
      <c r="T248" s="107"/>
      <c r="U248" s="107">
        <f t="shared" si="31"/>
        <v>0</v>
      </c>
      <c r="V248" s="107"/>
      <c r="W248" s="107"/>
      <c r="X248" s="107">
        <f t="shared" si="32"/>
        <v>0</v>
      </c>
      <c r="Y248" s="107"/>
      <c r="Z248" s="107"/>
      <c r="AA248" s="108">
        <f t="shared" si="33"/>
        <v>350000</v>
      </c>
      <c r="AB248" s="7"/>
    </row>
    <row r="249" spans="1:28" ht="15.75" hidden="1" x14ac:dyDescent="0.25">
      <c r="A249" s="24">
        <v>45587</v>
      </c>
      <c r="B249" s="25" t="s">
        <v>739</v>
      </c>
      <c r="C249" s="25">
        <v>1000000</v>
      </c>
      <c r="D249" s="25" t="s">
        <v>46</v>
      </c>
      <c r="E249" s="25" t="s">
        <v>326</v>
      </c>
      <c r="F249" s="25">
        <v>10</v>
      </c>
      <c r="G249" s="25" t="s">
        <v>39</v>
      </c>
      <c r="H249" s="25"/>
      <c r="I249" s="4">
        <f t="shared" si="34"/>
        <v>0</v>
      </c>
      <c r="J249" s="26" t="s">
        <v>28</v>
      </c>
      <c r="K249" s="117"/>
      <c r="L249" s="107">
        <f t="shared" si="28"/>
        <v>0</v>
      </c>
      <c r="M249" s="107"/>
      <c r="N249" s="107"/>
      <c r="O249" s="107">
        <f t="shared" si="29"/>
        <v>0</v>
      </c>
      <c r="P249" s="107"/>
      <c r="Q249" s="107"/>
      <c r="R249" s="107">
        <f t="shared" si="30"/>
        <v>0</v>
      </c>
      <c r="S249" s="107"/>
      <c r="T249" s="107"/>
      <c r="U249" s="107">
        <f t="shared" si="31"/>
        <v>0</v>
      </c>
      <c r="V249" s="107"/>
      <c r="W249" s="107"/>
      <c r="X249" s="107">
        <f t="shared" si="32"/>
        <v>0</v>
      </c>
      <c r="Y249" s="107"/>
      <c r="Z249" s="107"/>
      <c r="AA249" s="108">
        <f t="shared" si="33"/>
        <v>1000000</v>
      </c>
      <c r="AB249" s="7"/>
    </row>
    <row r="250" spans="1:28" ht="15.75" hidden="1" x14ac:dyDescent="0.25">
      <c r="A250" s="24">
        <v>45587</v>
      </c>
      <c r="B250" s="25" t="s">
        <v>96</v>
      </c>
      <c r="C250" s="25">
        <v>840000</v>
      </c>
      <c r="D250" s="25" t="s">
        <v>46</v>
      </c>
      <c r="E250" s="25" t="s">
        <v>204</v>
      </c>
      <c r="F250" s="25">
        <v>750</v>
      </c>
      <c r="G250" s="25" t="s">
        <v>34</v>
      </c>
      <c r="H250" s="25"/>
      <c r="I250" s="4">
        <f t="shared" si="34"/>
        <v>0</v>
      </c>
      <c r="J250" s="26" t="s">
        <v>28</v>
      </c>
      <c r="K250" s="117"/>
      <c r="L250" s="107">
        <f t="shared" si="28"/>
        <v>0</v>
      </c>
      <c r="M250" s="107"/>
      <c r="N250" s="107"/>
      <c r="O250" s="107">
        <f t="shared" si="29"/>
        <v>0</v>
      </c>
      <c r="P250" s="107"/>
      <c r="Q250" s="107"/>
      <c r="R250" s="107">
        <f t="shared" si="30"/>
        <v>0</v>
      </c>
      <c r="S250" s="107"/>
      <c r="T250" s="107"/>
      <c r="U250" s="107">
        <f t="shared" si="31"/>
        <v>0</v>
      </c>
      <c r="V250" s="107"/>
      <c r="W250" s="107"/>
      <c r="X250" s="107">
        <f t="shared" si="32"/>
        <v>0</v>
      </c>
      <c r="Y250" s="107"/>
      <c r="Z250" s="107"/>
      <c r="AA250" s="108">
        <f t="shared" si="33"/>
        <v>840000</v>
      </c>
      <c r="AB250" s="7"/>
    </row>
    <row r="251" spans="1:28" ht="15.75" hidden="1" x14ac:dyDescent="0.25">
      <c r="A251" s="24">
        <v>45587</v>
      </c>
      <c r="B251" s="25" t="s">
        <v>134</v>
      </c>
      <c r="C251" s="25">
        <v>4500000</v>
      </c>
      <c r="D251" s="25" t="s">
        <v>46</v>
      </c>
      <c r="E251" s="25" t="s">
        <v>42</v>
      </c>
      <c r="F251" s="25">
        <v>1000</v>
      </c>
      <c r="G251" s="25" t="s">
        <v>34</v>
      </c>
      <c r="H251" s="25"/>
      <c r="I251" s="4">
        <f t="shared" si="34"/>
        <v>0</v>
      </c>
      <c r="J251" s="26" t="s">
        <v>28</v>
      </c>
      <c r="K251" s="11" t="s">
        <v>2084</v>
      </c>
      <c r="L251" s="107">
        <f t="shared" si="28"/>
        <v>0</v>
      </c>
      <c r="M251" s="107"/>
      <c r="N251" s="107"/>
      <c r="O251" s="107">
        <f t="shared" si="29"/>
        <v>0</v>
      </c>
      <c r="P251" s="107"/>
      <c r="Q251" s="107"/>
      <c r="R251" s="107">
        <f t="shared" si="30"/>
        <v>0</v>
      </c>
      <c r="S251" s="107"/>
      <c r="T251" s="107"/>
      <c r="U251" s="107">
        <f t="shared" si="31"/>
        <v>0</v>
      </c>
      <c r="V251" s="107"/>
      <c r="W251" s="107"/>
      <c r="X251" s="107">
        <f t="shared" si="32"/>
        <v>0</v>
      </c>
      <c r="Y251" s="107"/>
      <c r="Z251" s="107"/>
      <c r="AA251" s="108">
        <f t="shared" si="33"/>
        <v>4500000</v>
      </c>
      <c r="AB251" s="7"/>
    </row>
    <row r="252" spans="1:28" ht="15.75" hidden="1" x14ac:dyDescent="0.25">
      <c r="A252" s="24">
        <v>45587</v>
      </c>
      <c r="B252" s="25" t="s">
        <v>134</v>
      </c>
      <c r="C252" s="25">
        <v>3125000</v>
      </c>
      <c r="D252" s="25" t="s">
        <v>46</v>
      </c>
      <c r="E252" s="25" t="s">
        <v>552</v>
      </c>
      <c r="F252" s="25">
        <v>25</v>
      </c>
      <c r="G252" s="25" t="s">
        <v>39</v>
      </c>
      <c r="H252" s="25"/>
      <c r="I252" s="4">
        <f t="shared" si="34"/>
        <v>0</v>
      </c>
      <c r="J252" s="26" t="s">
        <v>28</v>
      </c>
      <c r="K252" s="11" t="s">
        <v>2084</v>
      </c>
      <c r="L252" s="107">
        <f t="shared" si="28"/>
        <v>0</v>
      </c>
      <c r="M252" s="107"/>
      <c r="N252" s="107"/>
      <c r="O252" s="107">
        <f t="shared" si="29"/>
        <v>0</v>
      </c>
      <c r="P252" s="107"/>
      <c r="Q252" s="107"/>
      <c r="R252" s="107">
        <f t="shared" si="30"/>
        <v>0</v>
      </c>
      <c r="S252" s="107"/>
      <c r="T252" s="107"/>
      <c r="U252" s="107">
        <f t="shared" si="31"/>
        <v>0</v>
      </c>
      <c r="V252" s="107"/>
      <c r="W252" s="107"/>
      <c r="X252" s="107">
        <f t="shared" si="32"/>
        <v>0</v>
      </c>
      <c r="Y252" s="107"/>
      <c r="Z252" s="107"/>
      <c r="AA252" s="108">
        <f t="shared" si="33"/>
        <v>3125000</v>
      </c>
      <c r="AB252" s="7"/>
    </row>
    <row r="253" spans="1:28" ht="15.75" hidden="1" x14ac:dyDescent="0.25">
      <c r="A253" s="24">
        <v>45587</v>
      </c>
      <c r="B253" s="25" t="s">
        <v>134</v>
      </c>
      <c r="C253" s="25">
        <v>1058000</v>
      </c>
      <c r="D253" s="25" t="s">
        <v>46</v>
      </c>
      <c r="E253" s="25" t="s">
        <v>124</v>
      </c>
      <c r="F253" s="25">
        <v>0.92</v>
      </c>
      <c r="G253" s="25" t="s">
        <v>283</v>
      </c>
      <c r="H253" s="25"/>
      <c r="I253" s="4">
        <f t="shared" si="34"/>
        <v>0</v>
      </c>
      <c r="J253" s="26" t="s">
        <v>28</v>
      </c>
      <c r="K253" s="11" t="s">
        <v>2084</v>
      </c>
      <c r="L253" s="107">
        <f t="shared" si="28"/>
        <v>0</v>
      </c>
      <c r="M253" s="107"/>
      <c r="N253" s="107"/>
      <c r="O253" s="107">
        <f t="shared" si="29"/>
        <v>0</v>
      </c>
      <c r="P253" s="107"/>
      <c r="Q253" s="107"/>
      <c r="R253" s="107">
        <f t="shared" si="30"/>
        <v>0</v>
      </c>
      <c r="S253" s="107"/>
      <c r="T253" s="107"/>
      <c r="U253" s="107">
        <f t="shared" si="31"/>
        <v>0</v>
      </c>
      <c r="V253" s="107"/>
      <c r="W253" s="107"/>
      <c r="X253" s="107">
        <f t="shared" si="32"/>
        <v>0</v>
      </c>
      <c r="Y253" s="107"/>
      <c r="Z253" s="107"/>
      <c r="AA253" s="108">
        <f t="shared" si="33"/>
        <v>1058000</v>
      </c>
      <c r="AB253" s="7"/>
    </row>
    <row r="254" spans="1:28" ht="15.75" hidden="1" x14ac:dyDescent="0.25">
      <c r="A254" s="24">
        <v>45587</v>
      </c>
      <c r="B254" s="25" t="s">
        <v>422</v>
      </c>
      <c r="C254" s="25">
        <v>1200000</v>
      </c>
      <c r="D254" s="25" t="s">
        <v>46</v>
      </c>
      <c r="E254" s="25" t="s">
        <v>108</v>
      </c>
      <c r="F254" s="25">
        <v>600</v>
      </c>
      <c r="G254" s="25" t="s">
        <v>34</v>
      </c>
      <c r="H254" s="25"/>
      <c r="I254" s="4">
        <f t="shared" si="34"/>
        <v>0</v>
      </c>
      <c r="J254" s="31" t="s">
        <v>324</v>
      </c>
      <c r="K254" s="117"/>
      <c r="L254" s="107">
        <f t="shared" si="28"/>
        <v>0</v>
      </c>
      <c r="M254" s="107"/>
      <c r="N254" s="107"/>
      <c r="O254" s="107">
        <f t="shared" si="29"/>
        <v>0</v>
      </c>
      <c r="P254" s="107"/>
      <c r="Q254" s="107"/>
      <c r="R254" s="107">
        <f t="shared" si="30"/>
        <v>0</v>
      </c>
      <c r="S254" s="107"/>
      <c r="T254" s="107"/>
      <c r="U254" s="107">
        <f t="shared" si="31"/>
        <v>1200000</v>
      </c>
      <c r="V254" s="107">
        <v>1200000</v>
      </c>
      <c r="W254" s="107"/>
      <c r="X254" s="107">
        <f t="shared" si="32"/>
        <v>0</v>
      </c>
      <c r="Y254" s="107"/>
      <c r="Z254" s="107"/>
      <c r="AA254" s="108">
        <f t="shared" si="33"/>
        <v>0</v>
      </c>
      <c r="AB254" s="7">
        <v>45597</v>
      </c>
    </row>
    <row r="255" spans="1:28" ht="15.75" hidden="1" x14ac:dyDescent="0.25">
      <c r="A255" s="24">
        <v>45587</v>
      </c>
      <c r="B255" s="25" t="s">
        <v>147</v>
      </c>
      <c r="C255" s="25">
        <v>12600000</v>
      </c>
      <c r="D255" s="25" t="s">
        <v>46</v>
      </c>
      <c r="E255" s="25" t="s">
        <v>229</v>
      </c>
      <c r="F255" s="25">
        <v>300</v>
      </c>
      <c r="G255" s="25" t="s">
        <v>39</v>
      </c>
      <c r="H255" s="25"/>
      <c r="I255" s="4">
        <f t="shared" si="34"/>
        <v>0</v>
      </c>
      <c r="J255" s="38" t="s">
        <v>78</v>
      </c>
      <c r="K255" s="11" t="s">
        <v>2099</v>
      </c>
      <c r="L255" s="107">
        <f t="shared" si="28"/>
        <v>0</v>
      </c>
      <c r="M255" s="107"/>
      <c r="N255" s="107"/>
      <c r="O255" s="107">
        <f t="shared" si="29"/>
        <v>7020000</v>
      </c>
      <c r="P255" s="107"/>
      <c r="Q255" s="107">
        <v>7020000</v>
      </c>
      <c r="R255" s="107">
        <f t="shared" si="30"/>
        <v>0</v>
      </c>
      <c r="S255" s="107"/>
      <c r="T255" s="107"/>
      <c r="U255" s="107">
        <f t="shared" si="31"/>
        <v>0</v>
      </c>
      <c r="V255" s="107"/>
      <c r="W255" s="107"/>
      <c r="X255" s="107">
        <f t="shared" si="32"/>
        <v>0</v>
      </c>
      <c r="Y255" s="107"/>
      <c r="Z255" s="107"/>
      <c r="AA255" s="108">
        <f t="shared" si="33"/>
        <v>5580000</v>
      </c>
      <c r="AB255" s="7">
        <v>45623</v>
      </c>
    </row>
    <row r="256" spans="1:28" ht="15.75" hidden="1" x14ac:dyDescent="0.25">
      <c r="A256" s="24">
        <v>45587</v>
      </c>
      <c r="B256" s="25" t="s">
        <v>147</v>
      </c>
      <c r="C256" s="25">
        <v>1800000</v>
      </c>
      <c r="D256" s="25" t="s">
        <v>46</v>
      </c>
      <c r="E256" s="25" t="s">
        <v>213</v>
      </c>
      <c r="F256" s="25">
        <v>12</v>
      </c>
      <c r="G256" s="25" t="s">
        <v>39</v>
      </c>
      <c r="H256" s="25"/>
      <c r="I256" s="4">
        <f t="shared" si="34"/>
        <v>0</v>
      </c>
      <c r="J256" s="26" t="s">
        <v>28</v>
      </c>
      <c r="K256" s="11" t="s">
        <v>2099</v>
      </c>
      <c r="L256" s="107">
        <f t="shared" si="28"/>
        <v>0</v>
      </c>
      <c r="M256" s="107"/>
      <c r="N256" s="107"/>
      <c r="O256" s="107">
        <f t="shared" si="29"/>
        <v>0</v>
      </c>
      <c r="P256" s="107"/>
      <c r="Q256" s="107"/>
      <c r="R256" s="107">
        <f t="shared" si="30"/>
        <v>0</v>
      </c>
      <c r="S256" s="107"/>
      <c r="T256" s="107"/>
      <c r="U256" s="107">
        <f t="shared" si="31"/>
        <v>0</v>
      </c>
      <c r="V256" s="107"/>
      <c r="W256" s="107"/>
      <c r="X256" s="107">
        <f t="shared" si="32"/>
        <v>0</v>
      </c>
      <c r="Y256" s="107"/>
      <c r="Z256" s="107"/>
      <c r="AA256" s="108">
        <f t="shared" si="33"/>
        <v>1800000</v>
      </c>
      <c r="AB256" s="7"/>
    </row>
    <row r="257" spans="1:28" ht="15.75" hidden="1" x14ac:dyDescent="0.25">
      <c r="A257" s="24">
        <v>45587</v>
      </c>
      <c r="B257" s="25" t="s">
        <v>147</v>
      </c>
      <c r="C257" s="25">
        <v>1620000</v>
      </c>
      <c r="D257" s="25" t="s">
        <v>46</v>
      </c>
      <c r="E257" s="25" t="s">
        <v>328</v>
      </c>
      <c r="F257" s="25">
        <v>12</v>
      </c>
      <c r="G257" s="25" t="s">
        <v>39</v>
      </c>
      <c r="H257" s="25"/>
      <c r="I257" s="4">
        <f t="shared" si="34"/>
        <v>0</v>
      </c>
      <c r="J257" s="26" t="s">
        <v>28</v>
      </c>
      <c r="K257" s="11" t="s">
        <v>2099</v>
      </c>
      <c r="L257" s="107">
        <f t="shared" si="28"/>
        <v>0</v>
      </c>
      <c r="M257" s="107"/>
      <c r="N257" s="107"/>
      <c r="O257" s="107">
        <f t="shared" si="29"/>
        <v>0</v>
      </c>
      <c r="P257" s="107"/>
      <c r="Q257" s="107"/>
      <c r="R257" s="107">
        <f t="shared" si="30"/>
        <v>0</v>
      </c>
      <c r="S257" s="107"/>
      <c r="T257" s="107"/>
      <c r="U257" s="107">
        <f t="shared" si="31"/>
        <v>0</v>
      </c>
      <c r="V257" s="107"/>
      <c r="W257" s="107"/>
      <c r="X257" s="107">
        <f t="shared" si="32"/>
        <v>0</v>
      </c>
      <c r="Y257" s="107"/>
      <c r="Z257" s="107"/>
      <c r="AA257" s="108">
        <f t="shared" si="33"/>
        <v>1620000</v>
      </c>
      <c r="AB257" s="7"/>
    </row>
    <row r="258" spans="1:28" ht="15.75" hidden="1" x14ac:dyDescent="0.25">
      <c r="A258" s="24">
        <v>45587</v>
      </c>
      <c r="B258" s="25" t="s">
        <v>147</v>
      </c>
      <c r="C258" s="25">
        <v>4000000</v>
      </c>
      <c r="D258" s="25" t="s">
        <v>46</v>
      </c>
      <c r="E258" s="25" t="s">
        <v>53</v>
      </c>
      <c r="F258" s="25">
        <v>10</v>
      </c>
      <c r="G258" s="25" t="s">
        <v>23</v>
      </c>
      <c r="H258" s="25"/>
      <c r="I258" s="4">
        <f t="shared" si="34"/>
        <v>0</v>
      </c>
      <c r="J258" s="26" t="s">
        <v>28</v>
      </c>
      <c r="K258" s="11" t="s">
        <v>2099</v>
      </c>
      <c r="L258" s="107">
        <f t="shared" si="28"/>
        <v>0</v>
      </c>
      <c r="M258" s="107"/>
      <c r="N258" s="107"/>
      <c r="O258" s="107">
        <f t="shared" si="29"/>
        <v>0</v>
      </c>
      <c r="P258" s="107"/>
      <c r="Q258" s="107"/>
      <c r="R258" s="107">
        <f t="shared" si="30"/>
        <v>0</v>
      </c>
      <c r="S258" s="107"/>
      <c r="T258" s="107"/>
      <c r="U258" s="107">
        <f t="shared" si="31"/>
        <v>0</v>
      </c>
      <c r="V258" s="107"/>
      <c r="W258" s="107"/>
      <c r="X258" s="107">
        <f t="shared" si="32"/>
        <v>0</v>
      </c>
      <c r="Y258" s="107"/>
      <c r="Z258" s="107"/>
      <c r="AA258" s="108">
        <f t="shared" si="33"/>
        <v>4000000</v>
      </c>
      <c r="AB258" s="7"/>
    </row>
    <row r="259" spans="1:28" ht="15.75" hidden="1" x14ac:dyDescent="0.25">
      <c r="A259" s="24">
        <v>45587</v>
      </c>
      <c r="B259" s="25" t="s">
        <v>147</v>
      </c>
      <c r="C259" s="25">
        <v>4000000</v>
      </c>
      <c r="D259" s="25" t="s">
        <v>46</v>
      </c>
      <c r="E259" s="25" t="s">
        <v>148</v>
      </c>
      <c r="F259" s="25">
        <v>10</v>
      </c>
      <c r="G259" s="25" t="s">
        <v>23</v>
      </c>
      <c r="H259" s="25"/>
      <c r="I259" s="4">
        <f t="shared" si="34"/>
        <v>0</v>
      </c>
      <c r="J259" s="26" t="s">
        <v>28</v>
      </c>
      <c r="K259" s="11" t="s">
        <v>2099</v>
      </c>
      <c r="L259" s="107">
        <f t="shared" si="28"/>
        <v>0</v>
      </c>
      <c r="M259" s="107"/>
      <c r="N259" s="107"/>
      <c r="O259" s="107">
        <f t="shared" si="29"/>
        <v>0</v>
      </c>
      <c r="P259" s="107"/>
      <c r="Q259" s="107"/>
      <c r="R259" s="107">
        <f t="shared" si="30"/>
        <v>0</v>
      </c>
      <c r="S259" s="107"/>
      <c r="T259" s="107"/>
      <c r="U259" s="107">
        <f t="shared" si="31"/>
        <v>0</v>
      </c>
      <c r="V259" s="107"/>
      <c r="W259" s="107"/>
      <c r="X259" s="107">
        <f t="shared" si="32"/>
        <v>0</v>
      </c>
      <c r="Y259" s="107"/>
      <c r="Z259" s="107"/>
      <c r="AA259" s="108">
        <f t="shared" si="33"/>
        <v>4000000</v>
      </c>
      <c r="AB259" s="7"/>
    </row>
    <row r="260" spans="1:28" ht="15.75" hidden="1" x14ac:dyDescent="0.25">
      <c r="A260" s="24">
        <v>45587</v>
      </c>
      <c r="B260" s="25" t="s">
        <v>147</v>
      </c>
      <c r="C260" s="25">
        <v>4000000</v>
      </c>
      <c r="D260" s="25" t="s">
        <v>46</v>
      </c>
      <c r="E260" s="25" t="s">
        <v>1306</v>
      </c>
      <c r="F260" s="25">
        <v>10</v>
      </c>
      <c r="G260" s="25" t="s">
        <v>23</v>
      </c>
      <c r="H260" s="25"/>
      <c r="I260" s="4">
        <f t="shared" si="34"/>
        <v>0</v>
      </c>
      <c r="J260" s="26" t="s">
        <v>28</v>
      </c>
      <c r="K260" s="11" t="s">
        <v>2099</v>
      </c>
      <c r="L260" s="107">
        <f t="shared" si="28"/>
        <v>0</v>
      </c>
      <c r="M260" s="107"/>
      <c r="N260" s="107"/>
      <c r="O260" s="107">
        <f t="shared" si="29"/>
        <v>0</v>
      </c>
      <c r="P260" s="107"/>
      <c r="Q260" s="107"/>
      <c r="R260" s="107">
        <f t="shared" si="30"/>
        <v>0</v>
      </c>
      <c r="S260" s="107"/>
      <c r="T260" s="107"/>
      <c r="U260" s="107">
        <f t="shared" si="31"/>
        <v>0</v>
      </c>
      <c r="V260" s="107"/>
      <c r="W260" s="107"/>
      <c r="X260" s="107">
        <f t="shared" si="32"/>
        <v>0</v>
      </c>
      <c r="Y260" s="107"/>
      <c r="Z260" s="107"/>
      <c r="AA260" s="108">
        <f t="shared" si="33"/>
        <v>4000000</v>
      </c>
      <c r="AB260" s="7"/>
    </row>
    <row r="261" spans="1:28" ht="15.75" hidden="1" x14ac:dyDescent="0.25">
      <c r="A261" s="24">
        <v>45587</v>
      </c>
      <c r="B261" s="25" t="s">
        <v>287</v>
      </c>
      <c r="C261" s="25">
        <v>2856600</v>
      </c>
      <c r="D261" s="25" t="s">
        <v>46</v>
      </c>
      <c r="E261" s="25" t="s">
        <v>358</v>
      </c>
      <c r="F261" s="25">
        <v>62.1</v>
      </c>
      <c r="G261" s="25" t="s">
        <v>39</v>
      </c>
      <c r="H261" s="25"/>
      <c r="I261" s="4">
        <f t="shared" si="34"/>
        <v>0</v>
      </c>
      <c r="J261" s="31" t="s">
        <v>312</v>
      </c>
      <c r="K261" s="117"/>
      <c r="L261" s="107">
        <f t="shared" si="28"/>
        <v>0</v>
      </c>
      <c r="M261" s="107"/>
      <c r="N261" s="107"/>
      <c r="O261" s="107">
        <f t="shared" si="29"/>
        <v>2856600</v>
      </c>
      <c r="P261" s="107">
        <v>2856600</v>
      </c>
      <c r="Q261" s="107"/>
      <c r="R261" s="107">
        <f t="shared" si="30"/>
        <v>0</v>
      </c>
      <c r="S261" s="107"/>
      <c r="T261" s="107"/>
      <c r="U261" s="107">
        <f t="shared" si="31"/>
        <v>0</v>
      </c>
      <c r="V261" s="107"/>
      <c r="W261" s="107"/>
      <c r="X261" s="107">
        <f t="shared" si="32"/>
        <v>0</v>
      </c>
      <c r="Y261" s="107"/>
      <c r="Z261" s="107"/>
      <c r="AA261" s="108">
        <f t="shared" si="33"/>
        <v>0</v>
      </c>
      <c r="AB261" s="7">
        <v>45597</v>
      </c>
    </row>
    <row r="262" spans="1:28" ht="15.75" hidden="1" x14ac:dyDescent="0.25">
      <c r="A262" s="24">
        <v>45587</v>
      </c>
      <c r="B262" s="25" t="s">
        <v>203</v>
      </c>
      <c r="C262" s="25">
        <v>1090200</v>
      </c>
      <c r="D262" s="25" t="s">
        <v>46</v>
      </c>
      <c r="E262" s="25" t="s">
        <v>81</v>
      </c>
      <c r="F262" s="25">
        <v>23.7</v>
      </c>
      <c r="G262" s="25" t="s">
        <v>39</v>
      </c>
      <c r="H262" s="25"/>
      <c r="I262" s="4">
        <f t="shared" si="34"/>
        <v>0</v>
      </c>
      <c r="J262" s="31" t="s">
        <v>324</v>
      </c>
      <c r="K262" s="117"/>
      <c r="L262" s="107">
        <f t="shared" si="28"/>
        <v>1090200</v>
      </c>
      <c r="M262" s="107">
        <v>1090200</v>
      </c>
      <c r="N262" s="107"/>
      <c r="O262" s="107">
        <f t="shared" si="29"/>
        <v>0</v>
      </c>
      <c r="P262" s="107"/>
      <c r="Q262" s="107"/>
      <c r="R262" s="107">
        <f t="shared" si="30"/>
        <v>0</v>
      </c>
      <c r="S262" s="107"/>
      <c r="T262" s="107"/>
      <c r="U262" s="107">
        <f t="shared" si="31"/>
        <v>0</v>
      </c>
      <c r="V262" s="107"/>
      <c r="W262" s="107"/>
      <c r="X262" s="107">
        <f t="shared" si="32"/>
        <v>0</v>
      </c>
      <c r="Y262" s="107"/>
      <c r="Z262" s="107"/>
      <c r="AA262" s="108">
        <f t="shared" si="33"/>
        <v>0</v>
      </c>
      <c r="AB262" s="7">
        <v>45598</v>
      </c>
    </row>
    <row r="263" spans="1:28" ht="15.75" hidden="1" x14ac:dyDescent="0.25">
      <c r="A263" s="24">
        <v>45587</v>
      </c>
      <c r="B263" s="25" t="s">
        <v>536</v>
      </c>
      <c r="C263" s="25">
        <v>1324800</v>
      </c>
      <c r="D263" s="25" t="s">
        <v>46</v>
      </c>
      <c r="E263" s="25" t="s">
        <v>100</v>
      </c>
      <c r="F263" s="25">
        <v>28.8</v>
      </c>
      <c r="G263" s="25" t="s">
        <v>39</v>
      </c>
      <c r="H263" s="25"/>
      <c r="I263" s="4">
        <f t="shared" si="34"/>
        <v>0</v>
      </c>
      <c r="J263" s="31" t="s">
        <v>312</v>
      </c>
      <c r="K263" s="117"/>
      <c r="L263" s="107">
        <f t="shared" si="28"/>
        <v>0</v>
      </c>
      <c r="M263" s="107"/>
      <c r="N263" s="107"/>
      <c r="O263" s="107">
        <f t="shared" si="29"/>
        <v>0</v>
      </c>
      <c r="P263" s="107"/>
      <c r="Q263" s="107"/>
      <c r="R263" s="107">
        <f t="shared" si="30"/>
        <v>1324800</v>
      </c>
      <c r="S263" s="107">
        <v>1324800</v>
      </c>
      <c r="T263" s="107"/>
      <c r="U263" s="107">
        <f t="shared" si="31"/>
        <v>0</v>
      </c>
      <c r="V263" s="107"/>
      <c r="W263" s="107"/>
      <c r="X263" s="107">
        <f t="shared" si="32"/>
        <v>0</v>
      </c>
      <c r="Y263" s="107"/>
      <c r="Z263" s="107"/>
      <c r="AA263" s="108">
        <f t="shared" si="33"/>
        <v>0</v>
      </c>
      <c r="AB263" s="7">
        <v>45602</v>
      </c>
    </row>
    <row r="264" spans="1:28" ht="15.75" hidden="1" x14ac:dyDescent="0.25">
      <c r="A264" s="24">
        <v>45587</v>
      </c>
      <c r="B264" s="25" t="s">
        <v>2072</v>
      </c>
      <c r="C264" s="25">
        <v>2400000</v>
      </c>
      <c r="D264" s="25" t="s">
        <v>52</v>
      </c>
      <c r="E264" s="25" t="s">
        <v>157</v>
      </c>
      <c r="F264" s="25">
        <v>8</v>
      </c>
      <c r="G264" s="25" t="s">
        <v>48</v>
      </c>
      <c r="H264" s="25"/>
      <c r="I264" s="4">
        <f t="shared" si="34"/>
        <v>0</v>
      </c>
      <c r="J264" s="31" t="s">
        <v>312</v>
      </c>
      <c r="K264" s="117"/>
      <c r="L264" s="107">
        <f t="shared" si="28"/>
        <v>0</v>
      </c>
      <c r="M264" s="107"/>
      <c r="N264" s="107"/>
      <c r="O264" s="107">
        <f t="shared" si="29"/>
        <v>560000</v>
      </c>
      <c r="P264" s="107">
        <v>560000</v>
      </c>
      <c r="Q264" s="107"/>
      <c r="R264" s="107">
        <f t="shared" si="30"/>
        <v>0</v>
      </c>
      <c r="S264" s="107"/>
      <c r="T264" s="107"/>
      <c r="U264" s="107">
        <f t="shared" si="31"/>
        <v>1840000</v>
      </c>
      <c r="V264" s="107">
        <v>1840000</v>
      </c>
      <c r="W264" s="107"/>
      <c r="X264" s="107">
        <f t="shared" si="32"/>
        <v>0</v>
      </c>
      <c r="Y264" s="107"/>
      <c r="Z264" s="107"/>
      <c r="AA264" s="108">
        <f t="shared" si="33"/>
        <v>0</v>
      </c>
      <c r="AB264" s="7">
        <v>45624</v>
      </c>
    </row>
    <row r="265" spans="1:28" ht="15.75" hidden="1" x14ac:dyDescent="0.25">
      <c r="A265" s="24">
        <v>45587</v>
      </c>
      <c r="B265" s="25" t="s">
        <v>2072</v>
      </c>
      <c r="C265" s="25">
        <v>4337800</v>
      </c>
      <c r="D265" s="25" t="s">
        <v>52</v>
      </c>
      <c r="E265" s="25" t="s">
        <v>81</v>
      </c>
      <c r="F265" s="25">
        <v>94.3</v>
      </c>
      <c r="G265" s="25" t="s">
        <v>39</v>
      </c>
      <c r="H265" s="25"/>
      <c r="I265" s="4">
        <f t="shared" si="34"/>
        <v>0</v>
      </c>
      <c r="J265" s="31" t="s">
        <v>312</v>
      </c>
      <c r="K265" s="117"/>
      <c r="L265" s="107">
        <f t="shared" si="28"/>
        <v>0</v>
      </c>
      <c r="M265" s="107"/>
      <c r="N265" s="107"/>
      <c r="O265" s="107">
        <f t="shared" si="29"/>
        <v>4337800</v>
      </c>
      <c r="P265" s="107">
        <v>4337800</v>
      </c>
      <c r="Q265" s="107"/>
      <c r="R265" s="107">
        <f t="shared" si="30"/>
        <v>0</v>
      </c>
      <c r="S265" s="107"/>
      <c r="T265" s="107"/>
      <c r="U265" s="107">
        <f t="shared" si="31"/>
        <v>0</v>
      </c>
      <c r="V265" s="107"/>
      <c r="W265" s="107"/>
      <c r="X265" s="107">
        <f t="shared" si="32"/>
        <v>0</v>
      </c>
      <c r="Y265" s="107"/>
      <c r="Z265" s="107"/>
      <c r="AA265" s="108">
        <f t="shared" si="33"/>
        <v>0</v>
      </c>
      <c r="AB265" s="7">
        <v>45624</v>
      </c>
    </row>
    <row r="266" spans="1:28" ht="15.75" hidden="1" x14ac:dyDescent="0.25">
      <c r="A266" s="24">
        <v>45587</v>
      </c>
      <c r="B266" s="25" t="s">
        <v>2072</v>
      </c>
      <c r="C266" s="25">
        <v>4000000</v>
      </c>
      <c r="D266" s="25" t="s">
        <v>52</v>
      </c>
      <c r="E266" s="25" t="s">
        <v>189</v>
      </c>
      <c r="F266" s="25">
        <v>10</v>
      </c>
      <c r="G266" s="25" t="s">
        <v>23</v>
      </c>
      <c r="H266" s="25"/>
      <c r="I266" s="4">
        <f t="shared" si="34"/>
        <v>0</v>
      </c>
      <c r="J266" s="31" t="s">
        <v>312</v>
      </c>
      <c r="K266" s="117"/>
      <c r="L266" s="107">
        <f t="shared" si="28"/>
        <v>0</v>
      </c>
      <c r="M266" s="107"/>
      <c r="N266" s="107"/>
      <c r="O266" s="107">
        <f t="shared" si="29"/>
        <v>4000000</v>
      </c>
      <c r="P266" s="107">
        <v>4000000</v>
      </c>
      <c r="Q266" s="107"/>
      <c r="R266" s="107">
        <f t="shared" si="30"/>
        <v>0</v>
      </c>
      <c r="S266" s="107"/>
      <c r="T266" s="107"/>
      <c r="U266" s="107">
        <f t="shared" si="31"/>
        <v>0</v>
      </c>
      <c r="V266" s="107"/>
      <c r="W266" s="107"/>
      <c r="X266" s="107">
        <f t="shared" si="32"/>
        <v>0</v>
      </c>
      <c r="Y266" s="107"/>
      <c r="Z266" s="107"/>
      <c r="AA266" s="108">
        <f t="shared" si="33"/>
        <v>0</v>
      </c>
      <c r="AB266" s="7">
        <v>45624</v>
      </c>
    </row>
    <row r="267" spans="1:28" ht="15.75" hidden="1" x14ac:dyDescent="0.25">
      <c r="A267" s="24">
        <v>45587</v>
      </c>
      <c r="B267" s="25" t="s">
        <v>211</v>
      </c>
      <c r="C267" s="25">
        <v>800000</v>
      </c>
      <c r="D267" s="25" t="s">
        <v>52</v>
      </c>
      <c r="E267" s="25" t="s">
        <v>108</v>
      </c>
      <c r="F267" s="25">
        <v>400</v>
      </c>
      <c r="G267" s="25" t="s">
        <v>34</v>
      </c>
      <c r="H267" s="25"/>
      <c r="I267" s="4">
        <f t="shared" si="34"/>
        <v>0</v>
      </c>
      <c r="J267" s="31" t="s">
        <v>312</v>
      </c>
      <c r="K267" s="117"/>
      <c r="L267" s="107">
        <f t="shared" si="28"/>
        <v>0</v>
      </c>
      <c r="M267" s="107"/>
      <c r="N267" s="107"/>
      <c r="O267" s="107">
        <f t="shared" si="29"/>
        <v>800000</v>
      </c>
      <c r="P267" s="107">
        <v>800000</v>
      </c>
      <c r="Q267" s="107"/>
      <c r="R267" s="107">
        <f t="shared" si="30"/>
        <v>0</v>
      </c>
      <c r="S267" s="107"/>
      <c r="T267" s="107"/>
      <c r="U267" s="107">
        <f t="shared" si="31"/>
        <v>0</v>
      </c>
      <c r="V267" s="107"/>
      <c r="W267" s="107"/>
      <c r="X267" s="107">
        <f t="shared" si="32"/>
        <v>0</v>
      </c>
      <c r="Y267" s="107"/>
      <c r="Z267" s="107"/>
      <c r="AA267" s="108">
        <f t="shared" si="33"/>
        <v>0</v>
      </c>
      <c r="AB267" s="7">
        <v>45614</v>
      </c>
    </row>
    <row r="268" spans="1:28" ht="15.75" hidden="1" x14ac:dyDescent="0.25">
      <c r="A268" s="24">
        <v>45587</v>
      </c>
      <c r="B268" s="25" t="s">
        <v>211</v>
      </c>
      <c r="C268" s="25">
        <v>266250</v>
      </c>
      <c r="D268" s="25" t="s">
        <v>52</v>
      </c>
      <c r="E268" s="25" t="s">
        <v>154</v>
      </c>
      <c r="F268" s="25">
        <v>250</v>
      </c>
      <c r="G268" s="25" t="s">
        <v>34</v>
      </c>
      <c r="H268" s="25"/>
      <c r="I268" s="4">
        <f t="shared" si="34"/>
        <v>0</v>
      </c>
      <c r="J268" s="31" t="s">
        <v>312</v>
      </c>
      <c r="K268" s="117"/>
      <c r="L268" s="107">
        <f t="shared" si="28"/>
        <v>0</v>
      </c>
      <c r="M268" s="107"/>
      <c r="N268" s="107"/>
      <c r="O268" s="107">
        <f t="shared" si="29"/>
        <v>266250</v>
      </c>
      <c r="P268" s="107">
        <v>266250</v>
      </c>
      <c r="Q268" s="107"/>
      <c r="R268" s="107">
        <f t="shared" si="30"/>
        <v>0</v>
      </c>
      <c r="S268" s="107"/>
      <c r="T268" s="107"/>
      <c r="U268" s="107">
        <f t="shared" si="31"/>
        <v>0</v>
      </c>
      <c r="V268" s="107"/>
      <c r="W268" s="107"/>
      <c r="X268" s="107">
        <f t="shared" si="32"/>
        <v>0</v>
      </c>
      <c r="Y268" s="107"/>
      <c r="Z268" s="107"/>
      <c r="AA268" s="108">
        <f t="shared" si="33"/>
        <v>0</v>
      </c>
      <c r="AB268" s="7">
        <v>45614</v>
      </c>
    </row>
    <row r="269" spans="1:28" ht="15.75" hidden="1" x14ac:dyDescent="0.25">
      <c r="A269" s="24">
        <v>45587</v>
      </c>
      <c r="B269" s="25" t="s">
        <v>287</v>
      </c>
      <c r="C269" s="25">
        <v>1568000</v>
      </c>
      <c r="D269" s="25" t="s">
        <v>46</v>
      </c>
      <c r="E269" s="25" t="s">
        <v>782</v>
      </c>
      <c r="F269" s="25">
        <v>400</v>
      </c>
      <c r="G269" s="25" t="s">
        <v>34</v>
      </c>
      <c r="H269" s="25"/>
      <c r="I269" s="4">
        <f t="shared" si="34"/>
        <v>0</v>
      </c>
      <c r="J269" s="31" t="s">
        <v>312</v>
      </c>
      <c r="K269" s="117"/>
      <c r="L269" s="107">
        <f t="shared" si="28"/>
        <v>0</v>
      </c>
      <c r="M269" s="107"/>
      <c r="N269" s="107"/>
      <c r="O269" s="107">
        <f t="shared" si="29"/>
        <v>1568000</v>
      </c>
      <c r="P269" s="107">
        <v>1568000</v>
      </c>
      <c r="Q269" s="107"/>
      <c r="R269" s="107">
        <f t="shared" si="30"/>
        <v>0</v>
      </c>
      <c r="S269" s="107"/>
      <c r="T269" s="107"/>
      <c r="U269" s="107">
        <f t="shared" si="31"/>
        <v>0</v>
      </c>
      <c r="V269" s="107"/>
      <c r="W269" s="107"/>
      <c r="X269" s="107">
        <f t="shared" si="32"/>
        <v>0</v>
      </c>
      <c r="Y269" s="107"/>
      <c r="Z269" s="107"/>
      <c r="AA269" s="108">
        <f t="shared" si="33"/>
        <v>0</v>
      </c>
      <c r="AB269" s="7">
        <v>45597</v>
      </c>
    </row>
    <row r="270" spans="1:28" ht="15.75" hidden="1" x14ac:dyDescent="0.25">
      <c r="A270" s="24">
        <v>45588</v>
      </c>
      <c r="B270" s="25" t="s">
        <v>253</v>
      </c>
      <c r="C270" s="25">
        <v>1600000</v>
      </c>
      <c r="D270" s="25" t="s">
        <v>46</v>
      </c>
      <c r="E270" s="25" t="s">
        <v>189</v>
      </c>
      <c r="F270" s="25">
        <v>4</v>
      </c>
      <c r="G270" s="25" t="s">
        <v>23</v>
      </c>
      <c r="H270" s="25"/>
      <c r="I270" s="4">
        <f t="shared" si="34"/>
        <v>0</v>
      </c>
      <c r="J270" s="26" t="s">
        <v>28</v>
      </c>
      <c r="K270" s="11" t="s">
        <v>2137</v>
      </c>
      <c r="L270" s="107">
        <f t="shared" si="28"/>
        <v>0</v>
      </c>
      <c r="M270" s="107"/>
      <c r="N270" s="107"/>
      <c r="O270" s="107">
        <f t="shared" si="29"/>
        <v>0</v>
      </c>
      <c r="P270" s="107"/>
      <c r="Q270" s="107"/>
      <c r="R270" s="107">
        <f t="shared" si="30"/>
        <v>0</v>
      </c>
      <c r="S270" s="107"/>
      <c r="T270" s="107"/>
      <c r="U270" s="107">
        <f t="shared" si="31"/>
        <v>0</v>
      </c>
      <c r="V270" s="107"/>
      <c r="W270" s="107"/>
      <c r="X270" s="107">
        <f t="shared" si="32"/>
        <v>0</v>
      </c>
      <c r="Y270" s="107"/>
      <c r="Z270" s="107"/>
      <c r="AA270" s="108">
        <f t="shared" si="33"/>
        <v>1600000</v>
      </c>
      <c r="AB270" s="7"/>
    </row>
    <row r="271" spans="1:28" ht="15.75" hidden="1" x14ac:dyDescent="0.25">
      <c r="A271" s="24">
        <v>45588</v>
      </c>
      <c r="B271" s="25" t="s">
        <v>1770</v>
      </c>
      <c r="C271" s="25">
        <v>1600000</v>
      </c>
      <c r="D271" s="25" t="s">
        <v>46</v>
      </c>
      <c r="E271" s="25" t="s">
        <v>42</v>
      </c>
      <c r="F271" s="25">
        <v>400</v>
      </c>
      <c r="G271" s="25" t="s">
        <v>34</v>
      </c>
      <c r="H271" s="25"/>
      <c r="I271" s="4">
        <f t="shared" si="34"/>
        <v>0</v>
      </c>
      <c r="J271" s="31" t="s">
        <v>324</v>
      </c>
      <c r="K271" s="117"/>
      <c r="L271" s="107">
        <f t="shared" si="28"/>
        <v>0</v>
      </c>
      <c r="M271" s="107"/>
      <c r="N271" s="107"/>
      <c r="O271" s="107">
        <f t="shared" si="29"/>
        <v>0</v>
      </c>
      <c r="P271" s="107"/>
      <c r="Q271" s="107"/>
      <c r="R271" s="107">
        <f t="shared" si="30"/>
        <v>0</v>
      </c>
      <c r="S271" s="107"/>
      <c r="T271" s="107"/>
      <c r="U271" s="107">
        <f t="shared" si="31"/>
        <v>1600000</v>
      </c>
      <c r="V271" s="107">
        <v>594000</v>
      </c>
      <c r="W271" s="107">
        <v>1006000</v>
      </c>
      <c r="X271" s="107">
        <f t="shared" si="32"/>
        <v>0</v>
      </c>
      <c r="Y271" s="107"/>
      <c r="Z271" s="107"/>
      <c r="AA271" s="108">
        <f t="shared" si="33"/>
        <v>0</v>
      </c>
      <c r="AB271" s="7">
        <v>45615</v>
      </c>
    </row>
    <row r="272" spans="1:28" ht="15.75" hidden="1" x14ac:dyDescent="0.25">
      <c r="A272" s="24">
        <v>45588</v>
      </c>
      <c r="B272" s="25" t="s">
        <v>1770</v>
      </c>
      <c r="C272" s="25">
        <v>700000</v>
      </c>
      <c r="D272" s="25" t="s">
        <v>46</v>
      </c>
      <c r="E272" s="25" t="s">
        <v>208</v>
      </c>
      <c r="F272" s="25">
        <v>1000</v>
      </c>
      <c r="G272" s="25" t="s">
        <v>34</v>
      </c>
      <c r="H272" s="25"/>
      <c r="I272" s="4">
        <f t="shared" si="34"/>
        <v>0</v>
      </c>
      <c r="J272" s="31" t="s">
        <v>324</v>
      </c>
      <c r="K272" s="117"/>
      <c r="L272" s="107">
        <f t="shared" si="28"/>
        <v>0</v>
      </c>
      <c r="M272" s="107"/>
      <c r="N272" s="107"/>
      <c r="O272" s="107">
        <f t="shared" si="29"/>
        <v>0</v>
      </c>
      <c r="P272" s="107"/>
      <c r="Q272" s="107"/>
      <c r="R272" s="107">
        <f t="shared" si="30"/>
        <v>0</v>
      </c>
      <c r="S272" s="107"/>
      <c r="T272" s="107"/>
      <c r="U272" s="107">
        <f t="shared" si="31"/>
        <v>700000</v>
      </c>
      <c r="V272" s="107"/>
      <c r="W272" s="107">
        <f>494000+206000</f>
        <v>700000</v>
      </c>
      <c r="X272" s="107">
        <f t="shared" si="32"/>
        <v>0</v>
      </c>
      <c r="Y272" s="107"/>
      <c r="Z272" s="107"/>
      <c r="AA272" s="108">
        <f t="shared" si="33"/>
        <v>0</v>
      </c>
      <c r="AB272" s="7">
        <v>45615</v>
      </c>
    </row>
    <row r="273" spans="1:28" ht="15.75" hidden="1" x14ac:dyDescent="0.25">
      <c r="A273" s="24">
        <v>45588</v>
      </c>
      <c r="B273" s="25" t="s">
        <v>110</v>
      </c>
      <c r="C273" s="25">
        <v>2129800</v>
      </c>
      <c r="D273" s="25" t="s">
        <v>46</v>
      </c>
      <c r="E273" s="25" t="s">
        <v>81</v>
      </c>
      <c r="F273" s="25">
        <v>46.3</v>
      </c>
      <c r="G273" s="25" t="s">
        <v>39</v>
      </c>
      <c r="H273" s="25"/>
      <c r="I273" s="4">
        <f t="shared" si="34"/>
        <v>0</v>
      </c>
      <c r="J273" s="26" t="s">
        <v>28</v>
      </c>
      <c r="K273" s="117"/>
      <c r="L273" s="107">
        <f t="shared" si="28"/>
        <v>0</v>
      </c>
      <c r="M273" s="107"/>
      <c r="N273" s="107"/>
      <c r="O273" s="107">
        <f t="shared" si="29"/>
        <v>0</v>
      </c>
      <c r="P273" s="107"/>
      <c r="Q273" s="107"/>
      <c r="R273" s="107">
        <f t="shared" si="30"/>
        <v>0</v>
      </c>
      <c r="S273" s="107"/>
      <c r="T273" s="107"/>
      <c r="U273" s="107">
        <f t="shared" si="31"/>
        <v>0</v>
      </c>
      <c r="V273" s="107"/>
      <c r="W273" s="107"/>
      <c r="X273" s="107">
        <f t="shared" si="32"/>
        <v>0</v>
      </c>
      <c r="Y273" s="107"/>
      <c r="Z273" s="107"/>
      <c r="AA273" s="108">
        <f t="shared" si="33"/>
        <v>2129800</v>
      </c>
      <c r="AB273" s="7"/>
    </row>
    <row r="274" spans="1:28" ht="15.75" hidden="1" x14ac:dyDescent="0.25">
      <c r="A274" s="24">
        <v>45588</v>
      </c>
      <c r="B274" s="25" t="s">
        <v>51</v>
      </c>
      <c r="C274" s="25">
        <v>12592500</v>
      </c>
      <c r="D274" s="25" t="s">
        <v>46</v>
      </c>
      <c r="E274" s="25" t="s">
        <v>196</v>
      </c>
      <c r="F274" s="25">
        <v>109.5</v>
      </c>
      <c r="G274" s="25" t="s">
        <v>39</v>
      </c>
      <c r="H274" s="25"/>
      <c r="I274" s="4">
        <f t="shared" si="34"/>
        <v>0</v>
      </c>
      <c r="J274" s="26" t="s">
        <v>28</v>
      </c>
      <c r="K274" s="117"/>
      <c r="L274" s="107">
        <f t="shared" si="28"/>
        <v>0</v>
      </c>
      <c r="M274" s="107"/>
      <c r="N274" s="107"/>
      <c r="O274" s="107">
        <f t="shared" si="29"/>
        <v>0</v>
      </c>
      <c r="P274" s="107"/>
      <c r="Q274" s="107"/>
      <c r="R274" s="107">
        <f t="shared" si="30"/>
        <v>0</v>
      </c>
      <c r="S274" s="107"/>
      <c r="T274" s="107"/>
      <c r="U274" s="107">
        <f t="shared" si="31"/>
        <v>0</v>
      </c>
      <c r="V274" s="107"/>
      <c r="W274" s="107"/>
      <c r="X274" s="107">
        <f t="shared" si="32"/>
        <v>0</v>
      </c>
      <c r="Y274" s="107"/>
      <c r="Z274" s="107"/>
      <c r="AA274" s="108">
        <f t="shared" si="33"/>
        <v>12592500</v>
      </c>
      <c r="AB274" s="7"/>
    </row>
    <row r="275" spans="1:28" ht="15.75" hidden="1" x14ac:dyDescent="0.25">
      <c r="A275" s="24">
        <v>45588</v>
      </c>
      <c r="B275" s="25" t="s">
        <v>341</v>
      </c>
      <c r="C275" s="25">
        <v>170000</v>
      </c>
      <c r="D275" s="25" t="s">
        <v>52</v>
      </c>
      <c r="E275" s="25" t="s">
        <v>185</v>
      </c>
      <c r="F275" s="25">
        <v>100</v>
      </c>
      <c r="G275" s="25" t="s">
        <v>27</v>
      </c>
      <c r="H275" s="25"/>
      <c r="I275" s="4">
        <f t="shared" si="34"/>
        <v>0</v>
      </c>
      <c r="J275" s="26" t="s">
        <v>28</v>
      </c>
      <c r="K275" s="117"/>
      <c r="L275" s="107">
        <f t="shared" si="28"/>
        <v>0</v>
      </c>
      <c r="M275" s="107"/>
      <c r="N275" s="107"/>
      <c r="O275" s="107">
        <f t="shared" si="29"/>
        <v>0</v>
      </c>
      <c r="P275" s="107"/>
      <c r="Q275" s="107"/>
      <c r="R275" s="107">
        <f t="shared" si="30"/>
        <v>0</v>
      </c>
      <c r="S275" s="107"/>
      <c r="T275" s="107"/>
      <c r="U275" s="107">
        <f t="shared" si="31"/>
        <v>0</v>
      </c>
      <c r="V275" s="107"/>
      <c r="W275" s="107"/>
      <c r="X275" s="107">
        <f t="shared" si="32"/>
        <v>0</v>
      </c>
      <c r="Y275" s="107"/>
      <c r="Z275" s="107"/>
      <c r="AA275" s="108">
        <f t="shared" si="33"/>
        <v>170000</v>
      </c>
      <c r="AB275" s="7"/>
    </row>
    <row r="276" spans="1:28" ht="15.75" hidden="1" x14ac:dyDescent="0.25">
      <c r="A276" s="24">
        <v>45588</v>
      </c>
      <c r="B276" s="25" t="s">
        <v>107</v>
      </c>
      <c r="C276" s="25">
        <v>3600000</v>
      </c>
      <c r="D276" s="25" t="s">
        <v>46</v>
      </c>
      <c r="E276" s="25" t="s">
        <v>108</v>
      </c>
      <c r="F276" s="25">
        <v>1800</v>
      </c>
      <c r="G276" s="25" t="s">
        <v>34</v>
      </c>
      <c r="H276" s="25"/>
      <c r="I276" s="4">
        <f t="shared" si="34"/>
        <v>0</v>
      </c>
      <c r="J276" s="26" t="s">
        <v>28</v>
      </c>
      <c r="K276" s="117"/>
      <c r="L276" s="107">
        <f t="shared" si="28"/>
        <v>0</v>
      </c>
      <c r="M276" s="107"/>
      <c r="N276" s="107"/>
      <c r="O276" s="107">
        <f t="shared" si="29"/>
        <v>0</v>
      </c>
      <c r="P276" s="107"/>
      <c r="Q276" s="107"/>
      <c r="R276" s="107">
        <f t="shared" si="30"/>
        <v>0</v>
      </c>
      <c r="S276" s="107"/>
      <c r="T276" s="107"/>
      <c r="U276" s="107">
        <f t="shared" si="31"/>
        <v>0</v>
      </c>
      <c r="V276" s="107"/>
      <c r="W276" s="107"/>
      <c r="X276" s="107">
        <f t="shared" si="32"/>
        <v>0</v>
      </c>
      <c r="Y276" s="107"/>
      <c r="Z276" s="107"/>
      <c r="AA276" s="108">
        <f t="shared" si="33"/>
        <v>3600000</v>
      </c>
      <c r="AB276" s="7"/>
    </row>
    <row r="277" spans="1:28" ht="15.75" hidden="1" x14ac:dyDescent="0.25">
      <c r="A277" s="24">
        <v>45588</v>
      </c>
      <c r="B277" s="25" t="s">
        <v>211</v>
      </c>
      <c r="C277" s="25">
        <v>512500</v>
      </c>
      <c r="D277" s="25" t="s">
        <v>52</v>
      </c>
      <c r="E277" s="25" t="s">
        <v>61</v>
      </c>
      <c r="F277" s="25">
        <v>250</v>
      </c>
      <c r="G277" s="25" t="s">
        <v>34</v>
      </c>
      <c r="H277" s="25"/>
      <c r="I277" s="4">
        <f t="shared" si="34"/>
        <v>0</v>
      </c>
      <c r="J277" s="31" t="s">
        <v>312</v>
      </c>
      <c r="K277" s="117"/>
      <c r="L277" s="107">
        <f t="shared" si="28"/>
        <v>0</v>
      </c>
      <c r="M277" s="107"/>
      <c r="N277" s="107"/>
      <c r="O277" s="107">
        <f t="shared" si="29"/>
        <v>512500</v>
      </c>
      <c r="P277" s="107">
        <v>512500</v>
      </c>
      <c r="Q277" s="107"/>
      <c r="R277" s="107">
        <f t="shared" si="30"/>
        <v>0</v>
      </c>
      <c r="S277" s="107"/>
      <c r="T277" s="107"/>
      <c r="U277" s="107">
        <f t="shared" si="31"/>
        <v>0</v>
      </c>
      <c r="V277" s="107"/>
      <c r="W277" s="107"/>
      <c r="X277" s="107">
        <f t="shared" si="32"/>
        <v>0</v>
      </c>
      <c r="Y277" s="107"/>
      <c r="Z277" s="107"/>
      <c r="AA277" s="108">
        <f t="shared" si="33"/>
        <v>0</v>
      </c>
      <c r="AB277" s="7">
        <v>45614</v>
      </c>
    </row>
    <row r="278" spans="1:28" ht="15.75" hidden="1" x14ac:dyDescent="0.25">
      <c r="A278" s="24">
        <v>45588</v>
      </c>
      <c r="B278" s="25" t="s">
        <v>211</v>
      </c>
      <c r="C278" s="25">
        <v>2400000</v>
      </c>
      <c r="D278" s="25" t="s">
        <v>46</v>
      </c>
      <c r="E278" s="25" t="s">
        <v>108</v>
      </c>
      <c r="F278" s="25">
        <v>1200</v>
      </c>
      <c r="G278" s="25" t="s">
        <v>34</v>
      </c>
      <c r="H278" s="25"/>
      <c r="I278" s="4">
        <f t="shared" si="34"/>
        <v>0</v>
      </c>
      <c r="J278" s="31" t="s">
        <v>324</v>
      </c>
      <c r="K278" s="117"/>
      <c r="L278" s="107">
        <f t="shared" si="28"/>
        <v>0</v>
      </c>
      <c r="M278" s="107"/>
      <c r="N278" s="107"/>
      <c r="O278" s="107">
        <f t="shared" si="29"/>
        <v>0</v>
      </c>
      <c r="P278" s="107"/>
      <c r="Q278" s="107"/>
      <c r="R278" s="107">
        <f t="shared" si="30"/>
        <v>0</v>
      </c>
      <c r="S278" s="107"/>
      <c r="T278" s="107"/>
      <c r="U278" s="107">
        <f t="shared" si="31"/>
        <v>2400000</v>
      </c>
      <c r="V278" s="107">
        <v>2400000</v>
      </c>
      <c r="W278" s="107"/>
      <c r="X278" s="107">
        <f t="shared" si="32"/>
        <v>0</v>
      </c>
      <c r="Y278" s="107"/>
      <c r="Z278" s="107"/>
      <c r="AA278" s="108">
        <f t="shared" si="33"/>
        <v>0</v>
      </c>
      <c r="AB278" s="7">
        <v>45603</v>
      </c>
    </row>
    <row r="279" spans="1:28" ht="15.75" hidden="1" x14ac:dyDescent="0.25">
      <c r="A279" s="24">
        <v>45588</v>
      </c>
      <c r="B279" s="25" t="s">
        <v>73</v>
      </c>
      <c r="C279" s="25">
        <v>780000</v>
      </c>
      <c r="D279" s="25" t="s">
        <v>46</v>
      </c>
      <c r="E279" s="25" t="s">
        <v>129</v>
      </c>
      <c r="F279" s="25">
        <v>12</v>
      </c>
      <c r="G279" s="25" t="s">
        <v>77</v>
      </c>
      <c r="H279" s="25"/>
      <c r="I279" s="4">
        <f t="shared" si="34"/>
        <v>0</v>
      </c>
      <c r="J279" s="31" t="s">
        <v>312</v>
      </c>
      <c r="K279" s="25" t="s">
        <v>2172</v>
      </c>
      <c r="L279" s="107">
        <f t="shared" si="28"/>
        <v>0</v>
      </c>
      <c r="M279" s="107"/>
      <c r="N279" s="107"/>
      <c r="O279" s="107">
        <f t="shared" si="29"/>
        <v>780000</v>
      </c>
      <c r="P279" s="107">
        <v>780000</v>
      </c>
      <c r="Q279" s="107"/>
      <c r="R279" s="107">
        <f t="shared" si="30"/>
        <v>0</v>
      </c>
      <c r="S279" s="107"/>
      <c r="T279" s="107"/>
      <c r="U279" s="107">
        <f t="shared" si="31"/>
        <v>0</v>
      </c>
      <c r="V279" s="107"/>
      <c r="W279" s="107"/>
      <c r="X279" s="107">
        <f t="shared" si="32"/>
        <v>0</v>
      </c>
      <c r="Y279" s="107"/>
      <c r="Z279" s="107"/>
      <c r="AA279" s="108">
        <f t="shared" si="33"/>
        <v>0</v>
      </c>
      <c r="AB279" s="7">
        <v>45618</v>
      </c>
    </row>
    <row r="280" spans="1:28" ht="15.75" hidden="1" x14ac:dyDescent="0.25">
      <c r="A280" s="24">
        <v>45588</v>
      </c>
      <c r="B280" s="25" t="s">
        <v>73</v>
      </c>
      <c r="C280" s="25">
        <v>2200000</v>
      </c>
      <c r="D280" s="25" t="s">
        <v>46</v>
      </c>
      <c r="E280" s="25" t="s">
        <v>64</v>
      </c>
      <c r="F280" s="25">
        <v>40</v>
      </c>
      <c r="G280" s="25" t="s">
        <v>39</v>
      </c>
      <c r="H280" s="25"/>
      <c r="I280" s="4">
        <f t="shared" si="34"/>
        <v>0</v>
      </c>
      <c r="J280" s="31" t="s">
        <v>312</v>
      </c>
      <c r="K280" s="25" t="s">
        <v>2172</v>
      </c>
      <c r="L280" s="107">
        <f t="shared" si="28"/>
        <v>0</v>
      </c>
      <c r="M280" s="107"/>
      <c r="N280" s="107"/>
      <c r="O280" s="107">
        <f t="shared" si="29"/>
        <v>2200000</v>
      </c>
      <c r="P280" s="107">
        <v>2200000</v>
      </c>
      <c r="Q280" s="107"/>
      <c r="R280" s="107">
        <f t="shared" si="30"/>
        <v>0</v>
      </c>
      <c r="S280" s="107"/>
      <c r="T280" s="107"/>
      <c r="U280" s="107">
        <f t="shared" si="31"/>
        <v>0</v>
      </c>
      <c r="V280" s="107"/>
      <c r="W280" s="107"/>
      <c r="X280" s="107">
        <f t="shared" si="32"/>
        <v>0</v>
      </c>
      <c r="Y280" s="107"/>
      <c r="Z280" s="107"/>
      <c r="AA280" s="108">
        <f t="shared" si="33"/>
        <v>0</v>
      </c>
      <c r="AB280" s="7">
        <v>45618</v>
      </c>
    </row>
    <row r="281" spans="1:28" ht="15.75" hidden="1" x14ac:dyDescent="0.25">
      <c r="A281" s="24">
        <v>45589</v>
      </c>
      <c r="B281" s="25" t="s">
        <v>256</v>
      </c>
      <c r="C281" s="25">
        <v>5025000</v>
      </c>
      <c r="D281" s="25" t="s">
        <v>52</v>
      </c>
      <c r="E281" s="25" t="s">
        <v>108</v>
      </c>
      <c r="F281" s="25">
        <v>4000</v>
      </c>
      <c r="G281" s="25" t="s">
        <v>34</v>
      </c>
      <c r="H281" s="25"/>
      <c r="I281" s="4">
        <f t="shared" si="34"/>
        <v>0</v>
      </c>
      <c r="J281" s="31" t="s">
        <v>324</v>
      </c>
      <c r="K281" s="117"/>
      <c r="L281" s="107">
        <f t="shared" si="28"/>
        <v>5025000</v>
      </c>
      <c r="M281" s="107">
        <v>5025000</v>
      </c>
      <c r="N281" s="107"/>
      <c r="O281" s="107">
        <f t="shared" si="29"/>
        <v>0</v>
      </c>
      <c r="P281" s="107"/>
      <c r="Q281" s="107"/>
      <c r="R281" s="107">
        <f t="shared" si="30"/>
        <v>0</v>
      </c>
      <c r="S281" s="107"/>
      <c r="T281" s="107"/>
      <c r="U281" s="107">
        <f t="shared" si="31"/>
        <v>0</v>
      </c>
      <c r="V281" s="107"/>
      <c r="W281" s="107"/>
      <c r="X281" s="107">
        <f t="shared" si="32"/>
        <v>0</v>
      </c>
      <c r="Y281" s="107"/>
      <c r="Z281" s="107"/>
      <c r="AA281" s="108">
        <f t="shared" si="33"/>
        <v>0</v>
      </c>
      <c r="AB281" s="7">
        <v>45598</v>
      </c>
    </row>
    <row r="282" spans="1:28" ht="15.75" hidden="1" x14ac:dyDescent="0.25">
      <c r="A282" s="24">
        <v>45589</v>
      </c>
      <c r="B282" s="25" t="s">
        <v>256</v>
      </c>
      <c r="C282" s="25">
        <v>130000</v>
      </c>
      <c r="D282" s="25" t="s">
        <v>52</v>
      </c>
      <c r="E282" s="25" t="s">
        <v>129</v>
      </c>
      <c r="F282" s="25">
        <v>2</v>
      </c>
      <c r="G282" s="25" t="s">
        <v>77</v>
      </c>
      <c r="H282" s="25"/>
      <c r="I282" s="4">
        <f t="shared" si="34"/>
        <v>0</v>
      </c>
      <c r="J282" s="31" t="s">
        <v>324</v>
      </c>
      <c r="K282" s="117"/>
      <c r="L282" s="107">
        <f t="shared" si="28"/>
        <v>130000</v>
      </c>
      <c r="M282" s="107">
        <v>130000</v>
      </c>
      <c r="N282" s="107"/>
      <c r="O282" s="107">
        <f t="shared" si="29"/>
        <v>0</v>
      </c>
      <c r="P282" s="107"/>
      <c r="Q282" s="107"/>
      <c r="R282" s="107">
        <f t="shared" si="30"/>
        <v>0</v>
      </c>
      <c r="S282" s="107"/>
      <c r="T282" s="107"/>
      <c r="U282" s="107">
        <f t="shared" si="31"/>
        <v>0</v>
      </c>
      <c r="V282" s="107"/>
      <c r="W282" s="107"/>
      <c r="X282" s="107">
        <f t="shared" si="32"/>
        <v>0</v>
      </c>
      <c r="Y282" s="107"/>
      <c r="Z282" s="107"/>
      <c r="AA282" s="108">
        <f t="shared" si="33"/>
        <v>0</v>
      </c>
      <c r="AB282" s="7">
        <v>45598</v>
      </c>
    </row>
    <row r="283" spans="1:28" ht="15.75" hidden="1" x14ac:dyDescent="0.25">
      <c r="A283" s="24">
        <v>45589</v>
      </c>
      <c r="B283" s="25" t="s">
        <v>256</v>
      </c>
      <c r="C283" s="25">
        <v>50000</v>
      </c>
      <c r="D283" s="25" t="s">
        <v>52</v>
      </c>
      <c r="E283" s="25" t="s">
        <v>172</v>
      </c>
      <c r="F283" s="25">
        <v>2</v>
      </c>
      <c r="G283" s="25" t="s">
        <v>27</v>
      </c>
      <c r="H283" s="25"/>
      <c r="I283" s="4">
        <f t="shared" si="34"/>
        <v>0</v>
      </c>
      <c r="J283" s="31" t="s">
        <v>324</v>
      </c>
      <c r="K283" s="117"/>
      <c r="L283" s="107">
        <f t="shared" si="28"/>
        <v>50000</v>
      </c>
      <c r="M283" s="107">
        <v>50000</v>
      </c>
      <c r="N283" s="107"/>
      <c r="O283" s="107">
        <f t="shared" si="29"/>
        <v>0</v>
      </c>
      <c r="P283" s="107"/>
      <c r="Q283" s="107"/>
      <c r="R283" s="107">
        <f t="shared" si="30"/>
        <v>0</v>
      </c>
      <c r="S283" s="107"/>
      <c r="T283" s="107"/>
      <c r="U283" s="107">
        <f t="shared" si="31"/>
        <v>0</v>
      </c>
      <c r="V283" s="107"/>
      <c r="W283" s="107"/>
      <c r="X283" s="107">
        <f t="shared" si="32"/>
        <v>0</v>
      </c>
      <c r="Y283" s="107"/>
      <c r="Z283" s="107"/>
      <c r="AA283" s="108">
        <f t="shared" si="33"/>
        <v>0</v>
      </c>
      <c r="AB283" s="7">
        <v>45598</v>
      </c>
    </row>
    <row r="284" spans="1:28" ht="15.75" hidden="1" x14ac:dyDescent="0.25">
      <c r="A284" s="24">
        <v>45589</v>
      </c>
      <c r="B284" s="25" t="s">
        <v>801</v>
      </c>
      <c r="C284" s="25">
        <v>3120000</v>
      </c>
      <c r="D284" s="25" t="s">
        <v>46</v>
      </c>
      <c r="E284" s="25" t="s">
        <v>129</v>
      </c>
      <c r="F284" s="25">
        <v>48</v>
      </c>
      <c r="G284" s="25" t="s">
        <v>77</v>
      </c>
      <c r="H284" s="25"/>
      <c r="I284" s="4">
        <f t="shared" si="34"/>
        <v>0</v>
      </c>
      <c r="J284" s="31" t="s">
        <v>312</v>
      </c>
      <c r="K284" s="117"/>
      <c r="L284" s="107">
        <f t="shared" si="28"/>
        <v>0</v>
      </c>
      <c r="M284" s="107"/>
      <c r="N284" s="107"/>
      <c r="O284" s="107">
        <f t="shared" si="29"/>
        <v>3120000</v>
      </c>
      <c r="P284" s="107">
        <v>3120000</v>
      </c>
      <c r="Q284" s="107"/>
      <c r="R284" s="107">
        <f t="shared" si="30"/>
        <v>0</v>
      </c>
      <c r="S284" s="107"/>
      <c r="T284" s="107"/>
      <c r="U284" s="107">
        <f t="shared" si="31"/>
        <v>0</v>
      </c>
      <c r="V284" s="107"/>
      <c r="W284" s="107"/>
      <c r="X284" s="107">
        <f t="shared" si="32"/>
        <v>0</v>
      </c>
      <c r="Y284" s="107"/>
      <c r="Z284" s="107"/>
      <c r="AA284" s="108">
        <f t="shared" si="33"/>
        <v>0</v>
      </c>
      <c r="AB284" s="7">
        <v>45604</v>
      </c>
    </row>
    <row r="285" spans="1:28" ht="15.75" hidden="1" x14ac:dyDescent="0.25">
      <c r="A285" s="24">
        <v>45589</v>
      </c>
      <c r="B285" s="25" t="s">
        <v>256</v>
      </c>
      <c r="C285" s="25">
        <v>1920000</v>
      </c>
      <c r="D285" s="25" t="s">
        <v>52</v>
      </c>
      <c r="E285" s="25" t="s">
        <v>512</v>
      </c>
      <c r="F285" s="25">
        <v>4</v>
      </c>
      <c r="G285" s="25" t="s">
        <v>27</v>
      </c>
      <c r="H285" s="25"/>
      <c r="I285" s="4">
        <f t="shared" si="34"/>
        <v>0</v>
      </c>
      <c r="J285" s="31" t="s">
        <v>324</v>
      </c>
      <c r="K285" s="117"/>
      <c r="L285" s="107">
        <f t="shared" si="28"/>
        <v>1920000</v>
      </c>
      <c r="M285" s="107">
        <v>1920000</v>
      </c>
      <c r="N285" s="107"/>
      <c r="O285" s="107">
        <f t="shared" si="29"/>
        <v>0</v>
      </c>
      <c r="P285" s="107"/>
      <c r="Q285" s="107"/>
      <c r="R285" s="107">
        <f t="shared" si="30"/>
        <v>0</v>
      </c>
      <c r="S285" s="107"/>
      <c r="T285" s="107"/>
      <c r="U285" s="107">
        <f t="shared" si="31"/>
        <v>0</v>
      </c>
      <c r="V285" s="107"/>
      <c r="W285" s="107"/>
      <c r="X285" s="107">
        <f t="shared" si="32"/>
        <v>0</v>
      </c>
      <c r="Y285" s="107"/>
      <c r="Z285" s="107"/>
      <c r="AA285" s="108">
        <f t="shared" si="33"/>
        <v>0</v>
      </c>
      <c r="AB285" s="7">
        <v>45598</v>
      </c>
    </row>
    <row r="286" spans="1:28" ht="15.75" hidden="1" x14ac:dyDescent="0.25">
      <c r="A286" s="24">
        <v>45589</v>
      </c>
      <c r="B286" s="25" t="s">
        <v>256</v>
      </c>
      <c r="C286" s="25">
        <v>75000</v>
      </c>
      <c r="D286" s="25" t="s">
        <v>52</v>
      </c>
      <c r="E286" s="25" t="s">
        <v>284</v>
      </c>
      <c r="F286" s="25">
        <v>1</v>
      </c>
      <c r="G286" s="25" t="s">
        <v>34</v>
      </c>
      <c r="H286" s="25"/>
      <c r="I286" s="4">
        <f t="shared" si="34"/>
        <v>0</v>
      </c>
      <c r="J286" s="31" t="s">
        <v>324</v>
      </c>
      <c r="K286" s="117"/>
      <c r="L286" s="107">
        <f t="shared" si="28"/>
        <v>75000</v>
      </c>
      <c r="M286" s="107">
        <v>75000</v>
      </c>
      <c r="N286" s="107"/>
      <c r="O286" s="107">
        <f t="shared" si="29"/>
        <v>0</v>
      </c>
      <c r="P286" s="107"/>
      <c r="Q286" s="107"/>
      <c r="R286" s="107">
        <f t="shared" si="30"/>
        <v>0</v>
      </c>
      <c r="S286" s="107"/>
      <c r="T286" s="107"/>
      <c r="U286" s="107">
        <f t="shared" si="31"/>
        <v>0</v>
      </c>
      <c r="V286" s="107"/>
      <c r="W286" s="107"/>
      <c r="X286" s="107">
        <f t="shared" si="32"/>
        <v>0</v>
      </c>
      <c r="Y286" s="107"/>
      <c r="Z286" s="107"/>
      <c r="AA286" s="108">
        <f t="shared" si="33"/>
        <v>0</v>
      </c>
      <c r="AB286" s="7">
        <v>45598</v>
      </c>
    </row>
    <row r="287" spans="1:28" ht="15.75" hidden="1" x14ac:dyDescent="0.25">
      <c r="A287" s="24">
        <v>45589</v>
      </c>
      <c r="B287" s="25" t="s">
        <v>256</v>
      </c>
      <c r="C287" s="25">
        <v>95000</v>
      </c>
      <c r="D287" s="25" t="s">
        <v>52</v>
      </c>
      <c r="E287" s="25" t="s">
        <v>227</v>
      </c>
      <c r="F287" s="25">
        <v>1</v>
      </c>
      <c r="G287" s="25" t="s">
        <v>34</v>
      </c>
      <c r="H287" s="25"/>
      <c r="I287" s="4">
        <f t="shared" si="34"/>
        <v>0</v>
      </c>
      <c r="J287" s="31" t="s">
        <v>324</v>
      </c>
      <c r="K287" s="117"/>
      <c r="L287" s="107">
        <f t="shared" si="28"/>
        <v>95000</v>
      </c>
      <c r="M287" s="107">
        <v>95000</v>
      </c>
      <c r="N287" s="107"/>
      <c r="O287" s="107">
        <f t="shared" si="29"/>
        <v>0</v>
      </c>
      <c r="P287" s="107"/>
      <c r="Q287" s="107"/>
      <c r="R287" s="107">
        <f t="shared" si="30"/>
        <v>0</v>
      </c>
      <c r="S287" s="107"/>
      <c r="T287" s="107"/>
      <c r="U287" s="107">
        <f t="shared" si="31"/>
        <v>0</v>
      </c>
      <c r="V287" s="107"/>
      <c r="W287" s="107"/>
      <c r="X287" s="107">
        <f t="shared" si="32"/>
        <v>0</v>
      </c>
      <c r="Y287" s="107"/>
      <c r="Z287" s="107"/>
      <c r="AA287" s="108">
        <f t="shared" si="33"/>
        <v>0</v>
      </c>
      <c r="AB287" s="7">
        <v>45598</v>
      </c>
    </row>
    <row r="288" spans="1:28" ht="15.75" hidden="1" x14ac:dyDescent="0.25">
      <c r="A288" s="24">
        <v>45589</v>
      </c>
      <c r="B288" s="25" t="s">
        <v>1597</v>
      </c>
      <c r="C288" s="25">
        <v>2000000</v>
      </c>
      <c r="D288" s="25" t="s">
        <v>52</v>
      </c>
      <c r="E288" s="25" t="s">
        <v>192</v>
      </c>
      <c r="F288" s="25">
        <v>800</v>
      </c>
      <c r="G288" s="25" t="s">
        <v>34</v>
      </c>
      <c r="H288" s="25"/>
      <c r="I288" s="4">
        <f t="shared" si="34"/>
        <v>0</v>
      </c>
      <c r="J288" s="31" t="s">
        <v>324</v>
      </c>
      <c r="K288" s="117"/>
      <c r="L288" s="107">
        <f t="shared" si="28"/>
        <v>0</v>
      </c>
      <c r="M288" s="107"/>
      <c r="N288" s="107"/>
      <c r="O288" s="107">
        <f t="shared" si="29"/>
        <v>0</v>
      </c>
      <c r="P288" s="107"/>
      <c r="Q288" s="107"/>
      <c r="R288" s="107">
        <f t="shared" si="30"/>
        <v>0</v>
      </c>
      <c r="S288" s="107"/>
      <c r="T288" s="107"/>
      <c r="U288" s="107">
        <f t="shared" si="31"/>
        <v>2000000</v>
      </c>
      <c r="V288" s="107">
        <v>1000000</v>
      </c>
      <c r="W288" s="107">
        <v>1000000</v>
      </c>
      <c r="X288" s="107">
        <f t="shared" si="32"/>
        <v>0</v>
      </c>
      <c r="Y288" s="107"/>
      <c r="Z288" s="107"/>
      <c r="AA288" s="108">
        <f t="shared" si="33"/>
        <v>0</v>
      </c>
      <c r="AB288" s="7">
        <v>45608</v>
      </c>
    </row>
    <row r="289" spans="1:28" ht="15.75" hidden="1" x14ac:dyDescent="0.25">
      <c r="A289" s="24">
        <v>45589</v>
      </c>
      <c r="B289" s="25" t="s">
        <v>134</v>
      </c>
      <c r="C289" s="25">
        <v>4500000</v>
      </c>
      <c r="D289" s="25" t="s">
        <v>52</v>
      </c>
      <c r="E289" s="25" t="s">
        <v>42</v>
      </c>
      <c r="F289" s="25">
        <v>1000</v>
      </c>
      <c r="G289" s="25" t="s">
        <v>34</v>
      </c>
      <c r="H289" s="25"/>
      <c r="I289" s="4">
        <f t="shared" si="34"/>
        <v>0</v>
      </c>
      <c r="J289" s="26" t="s">
        <v>28</v>
      </c>
      <c r="K289" s="11" t="s">
        <v>2085</v>
      </c>
      <c r="L289" s="107">
        <f t="shared" si="28"/>
        <v>0</v>
      </c>
      <c r="M289" s="107"/>
      <c r="N289" s="107"/>
      <c r="O289" s="107">
        <f t="shared" si="29"/>
        <v>0</v>
      </c>
      <c r="P289" s="107"/>
      <c r="Q289" s="107"/>
      <c r="R289" s="107">
        <f t="shared" si="30"/>
        <v>0</v>
      </c>
      <c r="S289" s="107"/>
      <c r="T289" s="107"/>
      <c r="U289" s="107">
        <f t="shared" si="31"/>
        <v>0</v>
      </c>
      <c r="V289" s="107"/>
      <c r="W289" s="107"/>
      <c r="X289" s="107">
        <f t="shared" si="32"/>
        <v>0</v>
      </c>
      <c r="Y289" s="107"/>
      <c r="Z289" s="107"/>
      <c r="AA289" s="108">
        <f t="shared" si="33"/>
        <v>4500000</v>
      </c>
      <c r="AB289" s="7"/>
    </row>
    <row r="290" spans="1:28" ht="15.75" hidden="1" x14ac:dyDescent="0.25">
      <c r="A290" s="24">
        <v>45589</v>
      </c>
      <c r="B290" s="25" t="s">
        <v>134</v>
      </c>
      <c r="C290" s="25">
        <v>5020000</v>
      </c>
      <c r="D290" s="25" t="s">
        <v>52</v>
      </c>
      <c r="E290" s="25" t="s">
        <v>290</v>
      </c>
      <c r="F290" s="25">
        <v>2000</v>
      </c>
      <c r="G290" s="25" t="s">
        <v>34</v>
      </c>
      <c r="H290" s="25"/>
      <c r="I290" s="4">
        <f t="shared" si="34"/>
        <v>0</v>
      </c>
      <c r="J290" s="26" t="s">
        <v>28</v>
      </c>
      <c r="K290" s="11" t="s">
        <v>2085</v>
      </c>
      <c r="L290" s="107">
        <f t="shared" si="28"/>
        <v>0</v>
      </c>
      <c r="M290" s="107"/>
      <c r="N290" s="107"/>
      <c r="O290" s="107">
        <f t="shared" si="29"/>
        <v>0</v>
      </c>
      <c r="P290" s="107"/>
      <c r="Q290" s="107"/>
      <c r="R290" s="107">
        <f t="shared" si="30"/>
        <v>0</v>
      </c>
      <c r="S290" s="107"/>
      <c r="T290" s="107"/>
      <c r="U290" s="107">
        <f t="shared" si="31"/>
        <v>0</v>
      </c>
      <c r="V290" s="107"/>
      <c r="W290" s="107"/>
      <c r="X290" s="107">
        <f t="shared" si="32"/>
        <v>0</v>
      </c>
      <c r="Y290" s="107"/>
      <c r="Z290" s="107"/>
      <c r="AA290" s="108">
        <f t="shared" si="33"/>
        <v>5020000</v>
      </c>
      <c r="AB290" s="7"/>
    </row>
    <row r="291" spans="1:28" ht="15.75" hidden="1" x14ac:dyDescent="0.25">
      <c r="A291" s="24">
        <v>45589</v>
      </c>
      <c r="B291" s="25" t="s">
        <v>226</v>
      </c>
      <c r="C291" s="25">
        <v>8820000</v>
      </c>
      <c r="D291" s="25" t="s">
        <v>52</v>
      </c>
      <c r="E291" s="25" t="s">
        <v>229</v>
      </c>
      <c r="F291" s="25">
        <v>210</v>
      </c>
      <c r="G291" s="25" t="s">
        <v>39</v>
      </c>
      <c r="H291" s="25"/>
      <c r="I291" s="4">
        <f t="shared" si="34"/>
        <v>0</v>
      </c>
      <c r="J291" s="26" t="s">
        <v>28</v>
      </c>
      <c r="K291" s="117"/>
      <c r="L291" s="107">
        <f t="shared" si="28"/>
        <v>0</v>
      </c>
      <c r="M291" s="107"/>
      <c r="N291" s="107"/>
      <c r="O291" s="107">
        <f t="shared" si="29"/>
        <v>0</v>
      </c>
      <c r="P291" s="107"/>
      <c r="Q291" s="107"/>
      <c r="R291" s="107">
        <f t="shared" si="30"/>
        <v>0</v>
      </c>
      <c r="S291" s="107"/>
      <c r="T291" s="107"/>
      <c r="U291" s="107">
        <f t="shared" si="31"/>
        <v>0</v>
      </c>
      <c r="V291" s="107"/>
      <c r="W291" s="107"/>
      <c r="X291" s="107">
        <f t="shared" si="32"/>
        <v>0</v>
      </c>
      <c r="Y291" s="107"/>
      <c r="Z291" s="107"/>
      <c r="AA291" s="108">
        <f t="shared" si="33"/>
        <v>8820000</v>
      </c>
      <c r="AB291" s="7"/>
    </row>
    <row r="292" spans="1:28" ht="15.75" hidden="1" x14ac:dyDescent="0.25">
      <c r="A292" s="24">
        <v>45589</v>
      </c>
      <c r="B292" s="25" t="s">
        <v>253</v>
      </c>
      <c r="C292" s="25">
        <v>600000</v>
      </c>
      <c r="D292" s="25" t="s">
        <v>46</v>
      </c>
      <c r="E292" s="25" t="s">
        <v>157</v>
      </c>
      <c r="F292" s="25">
        <v>2</v>
      </c>
      <c r="G292" s="25" t="s">
        <v>48</v>
      </c>
      <c r="H292" s="25"/>
      <c r="I292" s="4">
        <f t="shared" si="34"/>
        <v>0</v>
      </c>
      <c r="J292" s="26" t="s">
        <v>28</v>
      </c>
      <c r="K292" s="11" t="s">
        <v>2138</v>
      </c>
      <c r="L292" s="107">
        <f t="shared" si="28"/>
        <v>0</v>
      </c>
      <c r="M292" s="107"/>
      <c r="N292" s="107"/>
      <c r="O292" s="107">
        <f t="shared" si="29"/>
        <v>0</v>
      </c>
      <c r="P292" s="107"/>
      <c r="Q292" s="107"/>
      <c r="R292" s="107">
        <f t="shared" si="30"/>
        <v>0</v>
      </c>
      <c r="S292" s="107"/>
      <c r="T292" s="107"/>
      <c r="U292" s="107">
        <f t="shared" si="31"/>
        <v>0</v>
      </c>
      <c r="V292" s="107"/>
      <c r="W292" s="107"/>
      <c r="X292" s="107">
        <f t="shared" si="32"/>
        <v>0</v>
      </c>
      <c r="Y292" s="107"/>
      <c r="Z292" s="107"/>
      <c r="AA292" s="108">
        <f t="shared" si="33"/>
        <v>600000</v>
      </c>
      <c r="AB292" s="7"/>
    </row>
    <row r="293" spans="1:28" ht="15.75" hidden="1" x14ac:dyDescent="0.25">
      <c r="A293" s="24"/>
      <c r="B293" s="25" t="s">
        <v>1047</v>
      </c>
      <c r="C293" s="25">
        <v>-300000</v>
      </c>
      <c r="D293" s="25"/>
      <c r="E293" s="25"/>
      <c r="F293" s="25"/>
      <c r="G293" s="25"/>
      <c r="H293" s="25"/>
      <c r="I293" s="4">
        <f t="shared" si="34"/>
        <v>0</v>
      </c>
      <c r="J293" s="31" t="s">
        <v>49</v>
      </c>
      <c r="K293" s="25" t="s">
        <v>2188</v>
      </c>
      <c r="L293" s="107">
        <f t="shared" si="28"/>
        <v>0</v>
      </c>
      <c r="M293" s="107"/>
      <c r="N293" s="107"/>
      <c r="O293" s="107">
        <f t="shared" si="29"/>
        <v>0</v>
      </c>
      <c r="P293" s="107"/>
      <c r="Q293" s="107"/>
      <c r="R293" s="107">
        <f t="shared" si="30"/>
        <v>0</v>
      </c>
      <c r="S293" s="107"/>
      <c r="T293" s="107"/>
      <c r="U293" s="107">
        <f t="shared" si="31"/>
        <v>0</v>
      </c>
      <c r="V293" s="107"/>
      <c r="W293" s="107"/>
      <c r="X293" s="107">
        <f t="shared" si="32"/>
        <v>0</v>
      </c>
      <c r="Y293" s="107"/>
      <c r="Z293" s="107"/>
      <c r="AA293" s="108">
        <f t="shared" si="33"/>
        <v>-300000</v>
      </c>
      <c r="AB293" s="7">
        <v>45589</v>
      </c>
    </row>
    <row r="294" spans="1:28" ht="15.75" hidden="1" x14ac:dyDescent="0.25">
      <c r="A294" s="24">
        <v>45590</v>
      </c>
      <c r="B294" s="25" t="s">
        <v>1125</v>
      </c>
      <c r="C294" s="25">
        <v>-50799.999999999767</v>
      </c>
      <c r="D294" s="25" t="s">
        <v>46</v>
      </c>
      <c r="E294" s="25" t="s">
        <v>121</v>
      </c>
      <c r="F294" s="25">
        <v>40.700000000000003</v>
      </c>
      <c r="G294" s="25" t="s">
        <v>39</v>
      </c>
      <c r="H294" s="25"/>
      <c r="I294" s="4">
        <f t="shared" si="34"/>
        <v>0</v>
      </c>
      <c r="J294" s="31" t="s">
        <v>49</v>
      </c>
      <c r="K294" s="117" t="s">
        <v>2078</v>
      </c>
      <c r="L294" s="107">
        <f t="shared" si="28"/>
        <v>0</v>
      </c>
      <c r="M294" s="107"/>
      <c r="N294" s="107"/>
      <c r="O294" s="107">
        <f t="shared" si="29"/>
        <v>0</v>
      </c>
      <c r="P294" s="107"/>
      <c r="Q294" s="107"/>
      <c r="R294" s="107">
        <f t="shared" si="30"/>
        <v>0</v>
      </c>
      <c r="S294" s="107"/>
      <c r="T294" s="107"/>
      <c r="U294" s="107">
        <f t="shared" si="31"/>
        <v>0</v>
      </c>
      <c r="V294" s="107"/>
      <c r="W294" s="107"/>
      <c r="X294" s="107">
        <f t="shared" si="32"/>
        <v>0</v>
      </c>
      <c r="Y294" s="107"/>
      <c r="Z294" s="107"/>
      <c r="AA294" s="108">
        <f t="shared" si="33"/>
        <v>-50799.999999999767</v>
      </c>
      <c r="AB294" s="7">
        <v>45589</v>
      </c>
    </row>
    <row r="295" spans="1:28" ht="15.75" hidden="1" x14ac:dyDescent="0.25">
      <c r="A295" s="24">
        <v>45590</v>
      </c>
      <c r="B295" s="25" t="s">
        <v>1295</v>
      </c>
      <c r="C295" s="25">
        <v>943000</v>
      </c>
      <c r="D295" s="25" t="s">
        <v>46</v>
      </c>
      <c r="E295" s="25" t="s">
        <v>358</v>
      </c>
      <c r="F295" s="25">
        <v>20.5</v>
      </c>
      <c r="G295" s="25" t="s">
        <v>39</v>
      </c>
      <c r="H295" s="25"/>
      <c r="I295" s="4">
        <f t="shared" si="34"/>
        <v>0</v>
      </c>
      <c r="J295" s="31" t="s">
        <v>312</v>
      </c>
      <c r="K295" s="117"/>
      <c r="L295" s="107">
        <f t="shared" si="28"/>
        <v>0</v>
      </c>
      <c r="M295" s="107"/>
      <c r="N295" s="107"/>
      <c r="O295" s="107">
        <f t="shared" si="29"/>
        <v>943000</v>
      </c>
      <c r="P295" s="107">
        <v>943000</v>
      </c>
      <c r="Q295" s="107"/>
      <c r="R295" s="107">
        <f t="shared" si="30"/>
        <v>0</v>
      </c>
      <c r="S295" s="107"/>
      <c r="T295" s="107"/>
      <c r="U295" s="107">
        <f t="shared" si="31"/>
        <v>0</v>
      </c>
      <c r="V295" s="107"/>
      <c r="W295" s="107"/>
      <c r="X295" s="107">
        <f t="shared" si="32"/>
        <v>0</v>
      </c>
      <c r="Y295" s="107"/>
      <c r="Z295" s="107"/>
      <c r="AA295" s="108">
        <f t="shared" si="33"/>
        <v>0</v>
      </c>
      <c r="AB295" s="7"/>
    </row>
    <row r="296" spans="1:28" ht="15.75" hidden="1" x14ac:dyDescent="0.25">
      <c r="A296" s="24">
        <v>45590</v>
      </c>
      <c r="B296" s="25" t="s">
        <v>256</v>
      </c>
      <c r="C296" s="25">
        <v>2400000</v>
      </c>
      <c r="D296" s="25" t="s">
        <v>52</v>
      </c>
      <c r="E296" s="25" t="s">
        <v>249</v>
      </c>
      <c r="F296" s="25">
        <v>600</v>
      </c>
      <c r="G296" s="25" t="s">
        <v>34</v>
      </c>
      <c r="H296" s="25"/>
      <c r="I296" s="4">
        <f t="shared" si="34"/>
        <v>0</v>
      </c>
      <c r="J296" s="31" t="s">
        <v>312</v>
      </c>
      <c r="K296" s="117"/>
      <c r="L296" s="107">
        <f t="shared" si="28"/>
        <v>2400000</v>
      </c>
      <c r="M296" s="107"/>
      <c r="N296" s="107">
        <v>2400000</v>
      </c>
      <c r="O296" s="107">
        <f t="shared" si="29"/>
        <v>0</v>
      </c>
      <c r="P296" s="107"/>
      <c r="Q296" s="107"/>
      <c r="R296" s="107">
        <f t="shared" si="30"/>
        <v>0</v>
      </c>
      <c r="S296" s="107"/>
      <c r="T296" s="107"/>
      <c r="U296" s="107">
        <f t="shared" si="31"/>
        <v>0</v>
      </c>
      <c r="V296" s="107"/>
      <c r="W296" s="107"/>
      <c r="X296" s="107">
        <f t="shared" si="32"/>
        <v>0</v>
      </c>
      <c r="Y296" s="107"/>
      <c r="Z296" s="107"/>
      <c r="AA296" s="108">
        <f t="shared" si="33"/>
        <v>0</v>
      </c>
      <c r="AB296" s="7">
        <v>45603</v>
      </c>
    </row>
    <row r="297" spans="1:28" ht="15.75" hidden="1" x14ac:dyDescent="0.25">
      <c r="A297" s="24">
        <v>45590</v>
      </c>
      <c r="B297" s="25" t="s">
        <v>203</v>
      </c>
      <c r="C297" s="25">
        <v>3125000</v>
      </c>
      <c r="D297" s="25" t="s">
        <v>52</v>
      </c>
      <c r="E297" s="25" t="s">
        <v>552</v>
      </c>
      <c r="F297" s="25">
        <v>25</v>
      </c>
      <c r="G297" s="25" t="s">
        <v>39</v>
      </c>
      <c r="H297" s="25"/>
      <c r="I297" s="4">
        <f t="shared" si="34"/>
        <v>0</v>
      </c>
      <c r="J297" s="31" t="s">
        <v>324</v>
      </c>
      <c r="K297" s="117"/>
      <c r="L297" s="107">
        <f t="shared" si="28"/>
        <v>3125000</v>
      </c>
      <c r="M297" s="107">
        <v>2475000</v>
      </c>
      <c r="N297" s="107">
        <v>650000</v>
      </c>
      <c r="O297" s="107">
        <f t="shared" si="29"/>
        <v>0</v>
      </c>
      <c r="P297" s="107"/>
      <c r="Q297" s="107"/>
      <c r="R297" s="107">
        <f t="shared" si="30"/>
        <v>0</v>
      </c>
      <c r="S297" s="107"/>
      <c r="T297" s="107"/>
      <c r="U297" s="107">
        <f t="shared" si="31"/>
        <v>0</v>
      </c>
      <c r="V297" s="107"/>
      <c r="W297" s="107"/>
      <c r="X297" s="107">
        <f t="shared" si="32"/>
        <v>0</v>
      </c>
      <c r="Y297" s="107"/>
      <c r="Z297" s="107"/>
      <c r="AA297" s="108">
        <f t="shared" si="33"/>
        <v>0</v>
      </c>
      <c r="AB297" s="7">
        <v>45601</v>
      </c>
    </row>
    <row r="298" spans="1:28" ht="15.75" hidden="1" x14ac:dyDescent="0.25">
      <c r="A298" s="24">
        <v>45590</v>
      </c>
      <c r="B298" s="25" t="s">
        <v>90</v>
      </c>
      <c r="C298" s="25">
        <v>10000000</v>
      </c>
      <c r="D298" s="25" t="s">
        <v>46</v>
      </c>
      <c r="E298" s="25" t="s">
        <v>196</v>
      </c>
      <c r="F298" s="25">
        <v>215</v>
      </c>
      <c r="G298" s="25" t="s">
        <v>39</v>
      </c>
      <c r="H298" s="25"/>
      <c r="I298" s="4">
        <f t="shared" si="34"/>
        <v>0</v>
      </c>
      <c r="J298" s="31" t="s">
        <v>312</v>
      </c>
      <c r="K298" s="117"/>
      <c r="L298" s="107">
        <f t="shared" si="28"/>
        <v>0</v>
      </c>
      <c r="M298" s="107"/>
      <c r="N298" s="107"/>
      <c r="O298" s="107">
        <f t="shared" si="29"/>
        <v>10000000</v>
      </c>
      <c r="P298" s="107">
        <v>5000000</v>
      </c>
      <c r="Q298" s="107">
        <v>5000000</v>
      </c>
      <c r="R298" s="107">
        <f t="shared" si="30"/>
        <v>0</v>
      </c>
      <c r="S298" s="107"/>
      <c r="T298" s="107"/>
      <c r="U298" s="107">
        <f t="shared" si="31"/>
        <v>0</v>
      </c>
      <c r="V298" s="107"/>
      <c r="W298" s="107"/>
      <c r="X298" s="107">
        <f t="shared" si="32"/>
        <v>0</v>
      </c>
      <c r="Y298" s="107"/>
      <c r="Z298" s="107"/>
      <c r="AA298" s="108">
        <f t="shared" si="33"/>
        <v>0</v>
      </c>
      <c r="AB298" s="7">
        <v>45602</v>
      </c>
    </row>
    <row r="299" spans="1:28" ht="15.75" hidden="1" x14ac:dyDescent="0.25">
      <c r="A299" s="24">
        <v>45590</v>
      </c>
      <c r="B299" s="25" t="s">
        <v>226</v>
      </c>
      <c r="C299" s="25">
        <v>4250000</v>
      </c>
      <c r="D299" s="25" t="s">
        <v>52</v>
      </c>
      <c r="E299" s="25" t="s">
        <v>1517</v>
      </c>
      <c r="F299" s="25">
        <v>5</v>
      </c>
      <c r="G299" s="25" t="s">
        <v>27</v>
      </c>
      <c r="H299" s="25"/>
      <c r="I299" s="4">
        <f t="shared" si="34"/>
        <v>0</v>
      </c>
      <c r="J299" s="26" t="s">
        <v>28</v>
      </c>
      <c r="K299" s="117"/>
      <c r="L299" s="107">
        <f t="shared" si="28"/>
        <v>0</v>
      </c>
      <c r="M299" s="107"/>
      <c r="N299" s="107"/>
      <c r="O299" s="107">
        <f t="shared" si="29"/>
        <v>0</v>
      </c>
      <c r="P299" s="107"/>
      <c r="Q299" s="107"/>
      <c r="R299" s="107">
        <f t="shared" si="30"/>
        <v>0</v>
      </c>
      <c r="S299" s="107"/>
      <c r="T299" s="107"/>
      <c r="U299" s="107">
        <f t="shared" si="31"/>
        <v>0</v>
      </c>
      <c r="V299" s="107"/>
      <c r="W299" s="107"/>
      <c r="X299" s="107">
        <f t="shared" si="32"/>
        <v>0</v>
      </c>
      <c r="Y299" s="107"/>
      <c r="Z299" s="107"/>
      <c r="AA299" s="108">
        <f t="shared" si="33"/>
        <v>4250000</v>
      </c>
      <c r="AB299" s="7"/>
    </row>
    <row r="300" spans="1:28" ht="15.75" hidden="1" x14ac:dyDescent="0.25">
      <c r="A300" s="24">
        <v>45590</v>
      </c>
      <c r="B300" s="25" t="s">
        <v>162</v>
      </c>
      <c r="C300" s="25">
        <v>6250000</v>
      </c>
      <c r="D300" s="25" t="s">
        <v>46</v>
      </c>
      <c r="E300" s="25" t="s">
        <v>128</v>
      </c>
      <c r="F300" s="25">
        <v>50</v>
      </c>
      <c r="G300" s="25" t="s">
        <v>39</v>
      </c>
      <c r="H300" s="25"/>
      <c r="I300" s="4">
        <f t="shared" si="34"/>
        <v>0</v>
      </c>
      <c r="J300" s="26" t="s">
        <v>28</v>
      </c>
      <c r="K300" s="117"/>
      <c r="L300" s="107">
        <f t="shared" si="28"/>
        <v>0</v>
      </c>
      <c r="M300" s="107"/>
      <c r="N300" s="107"/>
      <c r="O300" s="107">
        <f t="shared" si="29"/>
        <v>0</v>
      </c>
      <c r="P300" s="107"/>
      <c r="Q300" s="107"/>
      <c r="R300" s="107">
        <f t="shared" si="30"/>
        <v>0</v>
      </c>
      <c r="S300" s="107"/>
      <c r="T300" s="107"/>
      <c r="U300" s="107">
        <f t="shared" si="31"/>
        <v>0</v>
      </c>
      <c r="V300" s="107"/>
      <c r="W300" s="107"/>
      <c r="X300" s="107">
        <f t="shared" si="32"/>
        <v>0</v>
      </c>
      <c r="Y300" s="107"/>
      <c r="Z300" s="107"/>
      <c r="AA300" s="108">
        <f t="shared" si="33"/>
        <v>6250000</v>
      </c>
      <c r="AB300" s="7"/>
    </row>
    <row r="301" spans="1:28" ht="15.75" x14ac:dyDescent="0.25">
      <c r="A301" s="24">
        <v>45591</v>
      </c>
      <c r="B301" s="25" t="s">
        <v>205</v>
      </c>
      <c r="C301" s="25">
        <v>1920000</v>
      </c>
      <c r="D301" s="25" t="s">
        <v>52</v>
      </c>
      <c r="E301" s="25" t="s">
        <v>512</v>
      </c>
      <c r="F301" s="25">
        <v>4</v>
      </c>
      <c r="G301" s="25" t="s">
        <v>27</v>
      </c>
      <c r="H301" s="25"/>
      <c r="I301" s="4">
        <f t="shared" si="34"/>
        <v>0</v>
      </c>
      <c r="J301" s="31" t="s">
        <v>312</v>
      </c>
      <c r="K301" s="117"/>
      <c r="L301" s="107">
        <f t="shared" ref="L301:L361" si="35">M301+N301</f>
        <v>0</v>
      </c>
      <c r="M301" s="107"/>
      <c r="N301" s="107"/>
      <c r="O301" s="107">
        <f t="shared" ref="O301:O361" si="36">P301+Q301</f>
        <v>1920000</v>
      </c>
      <c r="P301" s="151">
        <v>1920000</v>
      </c>
      <c r="Q301" s="107"/>
      <c r="R301" s="107">
        <f t="shared" ref="R301:R361" si="37">S301+T301</f>
        <v>0</v>
      </c>
      <c r="S301" s="107"/>
      <c r="T301" s="107"/>
      <c r="U301" s="107">
        <f t="shared" ref="U301:U361" si="38">V301+W301</f>
        <v>0</v>
      </c>
      <c r="V301" s="107"/>
      <c r="W301" s="107"/>
      <c r="X301" s="107">
        <f t="shared" ref="X301:X361" si="39">Y301+Z301</f>
        <v>0</v>
      </c>
      <c r="Y301" s="107"/>
      <c r="Z301" s="107"/>
      <c r="AA301" s="108">
        <f t="shared" ref="AA301:AA361" si="40">C301+I301-L301-O301-U301-X301-R301</f>
        <v>0</v>
      </c>
      <c r="AB301" s="7">
        <v>45607</v>
      </c>
    </row>
    <row r="302" spans="1:28" ht="15.75" x14ac:dyDescent="0.25">
      <c r="A302" s="24">
        <v>45591</v>
      </c>
      <c r="B302" s="25" t="s">
        <v>205</v>
      </c>
      <c r="C302" s="25">
        <v>2800000</v>
      </c>
      <c r="D302" s="25" t="s">
        <v>52</v>
      </c>
      <c r="E302" s="25" t="s">
        <v>381</v>
      </c>
      <c r="F302" s="25">
        <v>4</v>
      </c>
      <c r="G302" s="25" t="s">
        <v>27</v>
      </c>
      <c r="H302" s="25"/>
      <c r="I302" s="4">
        <f t="shared" si="34"/>
        <v>0</v>
      </c>
      <c r="J302" s="31" t="s">
        <v>312</v>
      </c>
      <c r="K302" s="117"/>
      <c r="L302" s="107">
        <f t="shared" si="35"/>
        <v>0</v>
      </c>
      <c r="M302" s="107"/>
      <c r="N302" s="107"/>
      <c r="O302" s="107">
        <f t="shared" si="36"/>
        <v>2800000</v>
      </c>
      <c r="P302" s="151">
        <v>2800000</v>
      </c>
      <c r="Q302" s="107"/>
      <c r="R302" s="107">
        <f t="shared" si="37"/>
        <v>0</v>
      </c>
      <c r="S302" s="107"/>
      <c r="T302" s="107"/>
      <c r="U302" s="107">
        <f t="shared" si="38"/>
        <v>0</v>
      </c>
      <c r="V302" s="107"/>
      <c r="W302" s="107"/>
      <c r="X302" s="107">
        <f t="shared" si="39"/>
        <v>0</v>
      </c>
      <c r="Y302" s="107"/>
      <c r="Z302" s="107"/>
      <c r="AA302" s="108">
        <f t="shared" si="40"/>
        <v>0</v>
      </c>
      <c r="AB302" s="7">
        <v>45607</v>
      </c>
    </row>
    <row r="303" spans="1:28" ht="15.75" hidden="1" x14ac:dyDescent="0.25">
      <c r="A303" s="24">
        <v>45591</v>
      </c>
      <c r="B303" s="25" t="s">
        <v>256</v>
      </c>
      <c r="C303" s="25">
        <v>500000</v>
      </c>
      <c r="D303" s="25" t="s">
        <v>52</v>
      </c>
      <c r="E303" s="25" t="s">
        <v>150</v>
      </c>
      <c r="F303" s="25">
        <v>10</v>
      </c>
      <c r="G303" s="25" t="s">
        <v>77</v>
      </c>
      <c r="H303" s="25"/>
      <c r="I303" s="4">
        <f t="shared" si="34"/>
        <v>0</v>
      </c>
      <c r="J303" s="31" t="s">
        <v>324</v>
      </c>
      <c r="K303" s="117"/>
      <c r="L303" s="107">
        <f t="shared" si="35"/>
        <v>500000</v>
      </c>
      <c r="M303" s="107">
        <v>500000</v>
      </c>
      <c r="N303" s="107"/>
      <c r="O303" s="107">
        <f t="shared" si="36"/>
        <v>0</v>
      </c>
      <c r="P303" s="107"/>
      <c r="Q303" s="107"/>
      <c r="R303" s="107">
        <f t="shared" si="37"/>
        <v>0</v>
      </c>
      <c r="S303" s="107"/>
      <c r="T303" s="107"/>
      <c r="U303" s="107">
        <f t="shared" si="38"/>
        <v>0</v>
      </c>
      <c r="V303" s="107"/>
      <c r="W303" s="107"/>
      <c r="X303" s="107">
        <f t="shared" si="39"/>
        <v>0</v>
      </c>
      <c r="Y303" s="107"/>
      <c r="Z303" s="107"/>
      <c r="AA303" s="108">
        <f t="shared" si="40"/>
        <v>0</v>
      </c>
      <c r="AB303" s="7">
        <v>45598</v>
      </c>
    </row>
    <row r="304" spans="1:28" ht="15.75" hidden="1" x14ac:dyDescent="0.25">
      <c r="A304" s="24">
        <v>45591</v>
      </c>
      <c r="B304" s="25" t="s">
        <v>256</v>
      </c>
      <c r="C304" s="25">
        <v>500000</v>
      </c>
      <c r="D304" s="25" t="s">
        <v>52</v>
      </c>
      <c r="E304" s="25" t="s">
        <v>130</v>
      </c>
      <c r="F304" s="25">
        <v>10</v>
      </c>
      <c r="G304" s="25" t="s">
        <v>77</v>
      </c>
      <c r="H304" s="25"/>
      <c r="I304" s="4">
        <f t="shared" si="34"/>
        <v>0</v>
      </c>
      <c r="J304" s="31" t="s">
        <v>324</v>
      </c>
      <c r="K304" s="117"/>
      <c r="L304" s="107">
        <f t="shared" si="35"/>
        <v>500000</v>
      </c>
      <c r="M304" s="107">
        <v>500000</v>
      </c>
      <c r="N304" s="107"/>
      <c r="O304" s="107">
        <f t="shared" si="36"/>
        <v>0</v>
      </c>
      <c r="P304" s="107"/>
      <c r="Q304" s="107"/>
      <c r="R304" s="107">
        <f t="shared" si="37"/>
        <v>0</v>
      </c>
      <c r="S304" s="107"/>
      <c r="T304" s="107"/>
      <c r="U304" s="107">
        <f t="shared" si="38"/>
        <v>0</v>
      </c>
      <c r="V304" s="107"/>
      <c r="W304" s="107"/>
      <c r="X304" s="107">
        <f t="shared" si="39"/>
        <v>0</v>
      </c>
      <c r="Y304" s="107"/>
      <c r="Z304" s="107"/>
      <c r="AA304" s="108">
        <f t="shared" si="40"/>
        <v>0</v>
      </c>
      <c r="AB304" s="7">
        <v>45598</v>
      </c>
    </row>
    <row r="305" spans="1:28" ht="15.75" hidden="1" x14ac:dyDescent="0.25">
      <c r="A305" s="24">
        <v>45591</v>
      </c>
      <c r="B305" s="25" t="s">
        <v>256</v>
      </c>
      <c r="C305" s="25">
        <v>130000</v>
      </c>
      <c r="D305" s="25" t="s">
        <v>52</v>
      </c>
      <c r="E305" s="25" t="s">
        <v>129</v>
      </c>
      <c r="F305" s="25">
        <v>2</v>
      </c>
      <c r="G305" s="25" t="s">
        <v>77</v>
      </c>
      <c r="H305" s="25"/>
      <c r="I305" s="4">
        <f t="shared" si="34"/>
        <v>0</v>
      </c>
      <c r="J305" s="31" t="s">
        <v>324</v>
      </c>
      <c r="K305" s="117"/>
      <c r="L305" s="107">
        <f t="shared" si="35"/>
        <v>130000</v>
      </c>
      <c r="M305" s="107">
        <v>130000</v>
      </c>
      <c r="N305" s="107"/>
      <c r="O305" s="107">
        <f t="shared" si="36"/>
        <v>0</v>
      </c>
      <c r="P305" s="107"/>
      <c r="Q305" s="107"/>
      <c r="R305" s="107">
        <f t="shared" si="37"/>
        <v>0</v>
      </c>
      <c r="S305" s="107"/>
      <c r="T305" s="107"/>
      <c r="U305" s="107">
        <f t="shared" si="38"/>
        <v>0</v>
      </c>
      <c r="V305" s="107"/>
      <c r="W305" s="107"/>
      <c r="X305" s="107">
        <f t="shared" si="39"/>
        <v>0</v>
      </c>
      <c r="Y305" s="107"/>
      <c r="Z305" s="107"/>
      <c r="AA305" s="108">
        <f t="shared" si="40"/>
        <v>0</v>
      </c>
      <c r="AB305" s="7">
        <v>45598</v>
      </c>
    </row>
    <row r="306" spans="1:28" ht="15.75" hidden="1" x14ac:dyDescent="0.25">
      <c r="A306" s="24">
        <v>45591</v>
      </c>
      <c r="B306" s="25" t="s">
        <v>122</v>
      </c>
      <c r="C306" s="25">
        <v>39520000</v>
      </c>
      <c r="D306" s="25" t="s">
        <v>46</v>
      </c>
      <c r="E306" s="25" t="s">
        <v>42</v>
      </c>
      <c r="F306" s="25">
        <v>10400</v>
      </c>
      <c r="G306" s="25" t="s">
        <v>34</v>
      </c>
      <c r="H306" s="25"/>
      <c r="I306" s="4">
        <f t="shared" si="34"/>
        <v>0</v>
      </c>
      <c r="J306" s="38" t="s">
        <v>78</v>
      </c>
      <c r="K306" s="117"/>
      <c r="L306" s="107">
        <f t="shared" si="35"/>
        <v>14000000</v>
      </c>
      <c r="M306" s="107">
        <v>14000000</v>
      </c>
      <c r="N306" s="107"/>
      <c r="O306" s="107">
        <f t="shared" si="36"/>
        <v>727000</v>
      </c>
      <c r="P306" s="107"/>
      <c r="Q306" s="107">
        <v>727000</v>
      </c>
      <c r="R306" s="107">
        <f t="shared" si="37"/>
        <v>0</v>
      </c>
      <c r="S306" s="107"/>
      <c r="T306" s="107"/>
      <c r="U306" s="107">
        <f t="shared" si="38"/>
        <v>0</v>
      </c>
      <c r="V306" s="107"/>
      <c r="W306" s="107"/>
      <c r="X306" s="107">
        <f t="shared" si="39"/>
        <v>0</v>
      </c>
      <c r="Y306" s="107"/>
      <c r="Z306" s="107"/>
      <c r="AA306" s="108">
        <f t="shared" si="40"/>
        <v>24793000</v>
      </c>
      <c r="AB306" s="7">
        <v>45624</v>
      </c>
    </row>
    <row r="307" spans="1:28" ht="15.75" hidden="1" x14ac:dyDescent="0.25">
      <c r="A307" s="24">
        <v>45591</v>
      </c>
      <c r="B307" s="25" t="s">
        <v>29</v>
      </c>
      <c r="C307" s="25">
        <v>230000</v>
      </c>
      <c r="D307" s="25" t="s">
        <v>46</v>
      </c>
      <c r="E307" s="25" t="s">
        <v>363</v>
      </c>
      <c r="F307" s="25">
        <v>1</v>
      </c>
      <c r="G307" s="25" t="s">
        <v>48</v>
      </c>
      <c r="H307" s="25"/>
      <c r="I307" s="4">
        <f t="shared" si="34"/>
        <v>0</v>
      </c>
      <c r="J307" s="26" t="s">
        <v>28</v>
      </c>
      <c r="K307" s="117"/>
      <c r="L307" s="107">
        <f t="shared" si="35"/>
        <v>0</v>
      </c>
      <c r="M307" s="107"/>
      <c r="N307" s="107"/>
      <c r="O307" s="107">
        <f t="shared" si="36"/>
        <v>0</v>
      </c>
      <c r="P307" s="107"/>
      <c r="Q307" s="107"/>
      <c r="R307" s="107">
        <f t="shared" si="37"/>
        <v>0</v>
      </c>
      <c r="S307" s="107"/>
      <c r="T307" s="107"/>
      <c r="U307" s="107">
        <f t="shared" si="38"/>
        <v>0</v>
      </c>
      <c r="V307" s="107"/>
      <c r="W307" s="107"/>
      <c r="X307" s="107">
        <f t="shared" si="39"/>
        <v>0</v>
      </c>
      <c r="Y307" s="107"/>
      <c r="Z307" s="107"/>
      <c r="AA307" s="108">
        <f t="shared" si="40"/>
        <v>230000</v>
      </c>
      <c r="AB307" s="7"/>
    </row>
    <row r="308" spans="1:28" ht="15.75" hidden="1" x14ac:dyDescent="0.25">
      <c r="A308" s="24">
        <v>45591</v>
      </c>
      <c r="B308" s="25" t="s">
        <v>382</v>
      </c>
      <c r="C308" s="25">
        <v>19240000</v>
      </c>
      <c r="D308" s="25" t="s">
        <v>46</v>
      </c>
      <c r="E308" s="25" t="s">
        <v>298</v>
      </c>
      <c r="F308" s="25">
        <v>5200</v>
      </c>
      <c r="G308" s="25" t="s">
        <v>34</v>
      </c>
      <c r="H308" s="25"/>
      <c r="I308" s="4">
        <f t="shared" ref="I308:I368" si="41">F308*H308</f>
        <v>0</v>
      </c>
      <c r="J308" s="31" t="s">
        <v>324</v>
      </c>
      <c r="K308" s="117"/>
      <c r="L308" s="107">
        <f t="shared" si="35"/>
        <v>5550000</v>
      </c>
      <c r="M308" s="107">
        <v>5550000</v>
      </c>
      <c r="N308" s="107"/>
      <c r="O308" s="107">
        <f t="shared" si="36"/>
        <v>0</v>
      </c>
      <c r="P308" s="107"/>
      <c r="Q308" s="107"/>
      <c r="R308" s="107">
        <f t="shared" si="37"/>
        <v>13690000</v>
      </c>
      <c r="S308" s="107">
        <v>13690000</v>
      </c>
      <c r="T308" s="107"/>
      <c r="U308" s="107">
        <f t="shared" si="38"/>
        <v>0</v>
      </c>
      <c r="V308" s="107"/>
      <c r="W308" s="107"/>
      <c r="X308" s="107">
        <f t="shared" si="39"/>
        <v>0</v>
      </c>
      <c r="Y308" s="107"/>
      <c r="Z308" s="107"/>
      <c r="AA308" s="108">
        <f t="shared" si="40"/>
        <v>0</v>
      </c>
      <c r="AB308" s="7">
        <v>45603</v>
      </c>
    </row>
    <row r="309" spans="1:28" ht="15.75" hidden="1" x14ac:dyDescent="0.25">
      <c r="A309" s="24">
        <v>45591</v>
      </c>
      <c r="B309" s="25" t="s">
        <v>382</v>
      </c>
      <c r="C309" s="25">
        <v>1000000</v>
      </c>
      <c r="D309" s="25" t="s">
        <v>46</v>
      </c>
      <c r="E309" s="25" t="s">
        <v>130</v>
      </c>
      <c r="F309" s="25">
        <v>20</v>
      </c>
      <c r="G309" s="25" t="s">
        <v>77</v>
      </c>
      <c r="H309" s="25"/>
      <c r="I309" s="4">
        <f t="shared" si="41"/>
        <v>0</v>
      </c>
      <c r="J309" s="31" t="s">
        <v>324</v>
      </c>
      <c r="K309" s="117"/>
      <c r="L309" s="107">
        <f t="shared" si="35"/>
        <v>1000000</v>
      </c>
      <c r="M309" s="107">
        <v>1000000</v>
      </c>
      <c r="N309" s="107"/>
      <c r="O309" s="107">
        <f t="shared" si="36"/>
        <v>0</v>
      </c>
      <c r="P309" s="107"/>
      <c r="Q309" s="107"/>
      <c r="R309" s="107">
        <f t="shared" si="37"/>
        <v>0</v>
      </c>
      <c r="S309" s="107"/>
      <c r="T309" s="107"/>
      <c r="U309" s="107">
        <f t="shared" si="38"/>
        <v>0</v>
      </c>
      <c r="V309" s="107"/>
      <c r="W309" s="107"/>
      <c r="X309" s="107">
        <f t="shared" si="39"/>
        <v>0</v>
      </c>
      <c r="Y309" s="107"/>
      <c r="Z309" s="107"/>
      <c r="AA309" s="108">
        <f t="shared" si="40"/>
        <v>0</v>
      </c>
      <c r="AB309" s="7">
        <v>45603</v>
      </c>
    </row>
    <row r="310" spans="1:28" ht="15.75" hidden="1" x14ac:dyDescent="0.25">
      <c r="A310" s="24">
        <v>45591</v>
      </c>
      <c r="B310" s="25" t="s">
        <v>382</v>
      </c>
      <c r="C310" s="25">
        <v>90000</v>
      </c>
      <c r="D310" s="25" t="s">
        <v>46</v>
      </c>
      <c r="E310" s="25" t="s">
        <v>216</v>
      </c>
      <c r="F310" s="25">
        <v>2</v>
      </c>
      <c r="G310" s="25" t="s">
        <v>27</v>
      </c>
      <c r="H310" s="25"/>
      <c r="I310" s="4">
        <f t="shared" si="41"/>
        <v>0</v>
      </c>
      <c r="J310" s="31" t="s">
        <v>324</v>
      </c>
      <c r="K310" s="117"/>
      <c r="L310" s="107">
        <f t="shared" si="35"/>
        <v>90000</v>
      </c>
      <c r="M310" s="107">
        <v>90000</v>
      </c>
      <c r="N310" s="107"/>
      <c r="O310" s="107">
        <f t="shared" si="36"/>
        <v>0</v>
      </c>
      <c r="P310" s="107"/>
      <c r="Q310" s="107"/>
      <c r="R310" s="107">
        <f t="shared" si="37"/>
        <v>0</v>
      </c>
      <c r="S310" s="107"/>
      <c r="T310" s="107"/>
      <c r="U310" s="107">
        <f t="shared" si="38"/>
        <v>0</v>
      </c>
      <c r="V310" s="107"/>
      <c r="W310" s="107"/>
      <c r="X310" s="107">
        <f t="shared" si="39"/>
        <v>0</v>
      </c>
      <c r="Y310" s="107"/>
      <c r="Z310" s="107"/>
      <c r="AA310" s="108">
        <f t="shared" si="40"/>
        <v>0</v>
      </c>
      <c r="AB310" s="7">
        <v>45603</v>
      </c>
    </row>
    <row r="311" spans="1:28" ht="15.75" hidden="1" x14ac:dyDescent="0.25">
      <c r="A311" s="24">
        <v>45591</v>
      </c>
      <c r="B311" s="25" t="s">
        <v>382</v>
      </c>
      <c r="C311" s="25">
        <v>1000000</v>
      </c>
      <c r="D311" s="25" t="s">
        <v>46</v>
      </c>
      <c r="E311" s="25" t="s">
        <v>150</v>
      </c>
      <c r="F311" s="25">
        <v>20</v>
      </c>
      <c r="G311" s="25" t="s">
        <v>77</v>
      </c>
      <c r="H311" s="25"/>
      <c r="I311" s="4">
        <f t="shared" si="41"/>
        <v>0</v>
      </c>
      <c r="J311" s="31" t="s">
        <v>324</v>
      </c>
      <c r="K311" s="117"/>
      <c r="L311" s="107">
        <f t="shared" si="35"/>
        <v>1000000</v>
      </c>
      <c r="M311" s="107">
        <v>1000000</v>
      </c>
      <c r="N311" s="107"/>
      <c r="O311" s="107">
        <f t="shared" si="36"/>
        <v>0</v>
      </c>
      <c r="P311" s="107"/>
      <c r="Q311" s="107"/>
      <c r="R311" s="107">
        <f t="shared" si="37"/>
        <v>0</v>
      </c>
      <c r="S311" s="107"/>
      <c r="T311" s="107"/>
      <c r="U311" s="107">
        <f t="shared" si="38"/>
        <v>0</v>
      </c>
      <c r="V311" s="107"/>
      <c r="W311" s="107"/>
      <c r="X311" s="107">
        <f t="shared" si="39"/>
        <v>0</v>
      </c>
      <c r="Y311" s="107"/>
      <c r="Z311" s="107"/>
      <c r="AA311" s="108">
        <f t="shared" si="40"/>
        <v>0</v>
      </c>
      <c r="AB311" s="7">
        <v>45603</v>
      </c>
    </row>
    <row r="312" spans="1:28" ht="15.75" hidden="1" x14ac:dyDescent="0.25">
      <c r="A312" s="24">
        <v>45591</v>
      </c>
      <c r="B312" s="25" t="s">
        <v>382</v>
      </c>
      <c r="C312" s="25">
        <v>70000</v>
      </c>
      <c r="D312" s="25" t="s">
        <v>46</v>
      </c>
      <c r="E312" s="25" t="s">
        <v>127</v>
      </c>
      <c r="F312" s="25">
        <v>1</v>
      </c>
      <c r="G312" s="25" t="s">
        <v>39</v>
      </c>
      <c r="H312" s="25"/>
      <c r="I312" s="4">
        <f t="shared" si="41"/>
        <v>0</v>
      </c>
      <c r="J312" s="31" t="s">
        <v>324</v>
      </c>
      <c r="K312" s="117"/>
      <c r="L312" s="107">
        <f t="shared" si="35"/>
        <v>70000</v>
      </c>
      <c r="M312" s="107">
        <v>70000</v>
      </c>
      <c r="N312" s="107"/>
      <c r="O312" s="107">
        <f t="shared" si="36"/>
        <v>0</v>
      </c>
      <c r="P312" s="107"/>
      <c r="Q312" s="107"/>
      <c r="R312" s="107">
        <f t="shared" si="37"/>
        <v>0</v>
      </c>
      <c r="S312" s="107"/>
      <c r="T312" s="107"/>
      <c r="U312" s="107">
        <f t="shared" si="38"/>
        <v>0</v>
      </c>
      <c r="V312" s="107"/>
      <c r="W312" s="107"/>
      <c r="X312" s="107">
        <f t="shared" si="39"/>
        <v>0</v>
      </c>
      <c r="Y312" s="107"/>
      <c r="Z312" s="107"/>
      <c r="AA312" s="108">
        <f t="shared" si="40"/>
        <v>0</v>
      </c>
      <c r="AB312" s="7">
        <v>45603</v>
      </c>
    </row>
    <row r="313" spans="1:28" ht="15.75" hidden="1" x14ac:dyDescent="0.25">
      <c r="A313" s="24">
        <v>45591</v>
      </c>
      <c r="B313" s="25" t="s">
        <v>382</v>
      </c>
      <c r="C313" s="25">
        <v>250000</v>
      </c>
      <c r="D313" s="25" t="s">
        <v>46</v>
      </c>
      <c r="E313" s="25" t="s">
        <v>326</v>
      </c>
      <c r="F313" s="25">
        <v>2.5</v>
      </c>
      <c r="G313" s="25" t="s">
        <v>39</v>
      </c>
      <c r="H313" s="25"/>
      <c r="I313" s="4">
        <f t="shared" si="41"/>
        <v>0</v>
      </c>
      <c r="J313" s="31" t="s">
        <v>324</v>
      </c>
      <c r="K313" s="117"/>
      <c r="L313" s="107">
        <f t="shared" si="35"/>
        <v>250000</v>
      </c>
      <c r="M313" s="107">
        <v>250000</v>
      </c>
      <c r="N313" s="107"/>
      <c r="O313" s="107">
        <f t="shared" si="36"/>
        <v>0</v>
      </c>
      <c r="P313" s="107"/>
      <c r="Q313" s="107"/>
      <c r="R313" s="107">
        <f t="shared" si="37"/>
        <v>0</v>
      </c>
      <c r="S313" s="107"/>
      <c r="T313" s="107"/>
      <c r="U313" s="107">
        <f t="shared" si="38"/>
        <v>0</v>
      </c>
      <c r="V313" s="107"/>
      <c r="W313" s="107"/>
      <c r="X313" s="107">
        <f t="shared" si="39"/>
        <v>0</v>
      </c>
      <c r="Y313" s="107"/>
      <c r="Z313" s="107"/>
      <c r="AA313" s="108">
        <f t="shared" si="40"/>
        <v>0</v>
      </c>
      <c r="AB313" s="7">
        <v>45603</v>
      </c>
    </row>
    <row r="314" spans="1:28" ht="15.75" hidden="1" x14ac:dyDescent="0.25">
      <c r="A314" s="24">
        <v>45591</v>
      </c>
      <c r="B314" s="25" t="s">
        <v>382</v>
      </c>
      <c r="C314" s="25">
        <v>2700000</v>
      </c>
      <c r="D314" s="25" t="s">
        <v>46</v>
      </c>
      <c r="E314" s="25" t="s">
        <v>218</v>
      </c>
      <c r="F314" s="25">
        <v>30</v>
      </c>
      <c r="G314" s="25" t="s">
        <v>39</v>
      </c>
      <c r="H314" s="25"/>
      <c r="I314" s="4">
        <f t="shared" si="41"/>
        <v>0</v>
      </c>
      <c r="J314" s="31" t="s">
        <v>324</v>
      </c>
      <c r="K314" s="117"/>
      <c r="L314" s="107">
        <f t="shared" si="35"/>
        <v>2700000</v>
      </c>
      <c r="M314" s="107">
        <v>2700000</v>
      </c>
      <c r="N314" s="107"/>
      <c r="O314" s="107">
        <f t="shared" si="36"/>
        <v>0</v>
      </c>
      <c r="P314" s="107"/>
      <c r="Q314" s="107"/>
      <c r="R314" s="107">
        <f t="shared" si="37"/>
        <v>0</v>
      </c>
      <c r="S314" s="107"/>
      <c r="T314" s="107"/>
      <c r="U314" s="107">
        <f t="shared" si="38"/>
        <v>0</v>
      </c>
      <c r="V314" s="107"/>
      <c r="W314" s="107"/>
      <c r="X314" s="107">
        <f t="shared" si="39"/>
        <v>0</v>
      </c>
      <c r="Y314" s="107"/>
      <c r="Z314" s="107"/>
      <c r="AA314" s="108">
        <f t="shared" si="40"/>
        <v>0</v>
      </c>
      <c r="AB314" s="7">
        <v>45603</v>
      </c>
    </row>
    <row r="315" spans="1:28" ht="15.75" hidden="1" x14ac:dyDescent="0.25">
      <c r="A315" s="24">
        <v>45591</v>
      </c>
      <c r="B315" s="25" t="s">
        <v>382</v>
      </c>
      <c r="C315" s="25">
        <v>5400000</v>
      </c>
      <c r="D315" s="25" t="s">
        <v>46</v>
      </c>
      <c r="E315" s="25" t="s">
        <v>1585</v>
      </c>
      <c r="F315" s="25">
        <v>60</v>
      </c>
      <c r="G315" s="25" t="s">
        <v>39</v>
      </c>
      <c r="H315" s="25"/>
      <c r="I315" s="4">
        <f t="shared" si="41"/>
        <v>0</v>
      </c>
      <c r="J315" s="31" t="s">
        <v>312</v>
      </c>
      <c r="K315" s="117"/>
      <c r="L315" s="107">
        <f t="shared" si="35"/>
        <v>276000</v>
      </c>
      <c r="M315" s="107">
        <v>276000</v>
      </c>
      <c r="N315" s="107"/>
      <c r="O315" s="107">
        <f t="shared" si="36"/>
        <v>0</v>
      </c>
      <c r="P315" s="107"/>
      <c r="Q315" s="107"/>
      <c r="R315" s="107">
        <f t="shared" si="37"/>
        <v>5124000</v>
      </c>
      <c r="S315" s="107">
        <v>5124000</v>
      </c>
      <c r="T315" s="107"/>
      <c r="U315" s="107">
        <f t="shared" si="38"/>
        <v>0</v>
      </c>
      <c r="V315" s="107"/>
      <c r="W315" s="107"/>
      <c r="X315" s="107">
        <f t="shared" si="39"/>
        <v>0</v>
      </c>
      <c r="Y315" s="107"/>
      <c r="Z315" s="107"/>
      <c r="AA315" s="108">
        <f t="shared" si="40"/>
        <v>0</v>
      </c>
      <c r="AB315" s="7">
        <v>45608</v>
      </c>
    </row>
    <row r="316" spans="1:28" ht="15.75" hidden="1" x14ac:dyDescent="0.25">
      <c r="A316" s="24">
        <v>45591</v>
      </c>
      <c r="B316" s="25" t="s">
        <v>382</v>
      </c>
      <c r="C316" s="25">
        <v>900000</v>
      </c>
      <c r="D316" s="25" t="s">
        <v>46</v>
      </c>
      <c r="E316" s="25" t="s">
        <v>217</v>
      </c>
      <c r="F316" s="25">
        <v>10</v>
      </c>
      <c r="G316" s="25" t="s">
        <v>39</v>
      </c>
      <c r="H316" s="25"/>
      <c r="I316" s="4">
        <f t="shared" si="41"/>
        <v>0</v>
      </c>
      <c r="J316" s="31" t="s">
        <v>312</v>
      </c>
      <c r="K316" s="117"/>
      <c r="L316" s="107">
        <f t="shared" si="35"/>
        <v>0</v>
      </c>
      <c r="M316" s="107"/>
      <c r="N316" s="107"/>
      <c r="O316" s="107">
        <f t="shared" si="36"/>
        <v>0</v>
      </c>
      <c r="P316" s="107"/>
      <c r="Q316" s="107"/>
      <c r="R316" s="107">
        <f t="shared" si="37"/>
        <v>900000</v>
      </c>
      <c r="S316" s="107">
        <v>900000</v>
      </c>
      <c r="T316" s="107"/>
      <c r="U316" s="107">
        <f t="shared" si="38"/>
        <v>0</v>
      </c>
      <c r="V316" s="107"/>
      <c r="W316" s="107"/>
      <c r="X316" s="107">
        <f t="shared" si="39"/>
        <v>0</v>
      </c>
      <c r="Y316" s="107"/>
      <c r="Z316" s="107"/>
      <c r="AA316" s="108">
        <f t="shared" si="40"/>
        <v>0</v>
      </c>
      <c r="AB316" s="7">
        <v>45608</v>
      </c>
    </row>
    <row r="317" spans="1:28" ht="15.75" hidden="1" x14ac:dyDescent="0.25">
      <c r="A317" s="24">
        <v>45591</v>
      </c>
      <c r="B317" s="25" t="s">
        <v>595</v>
      </c>
      <c r="C317" s="25">
        <v>975200</v>
      </c>
      <c r="D317" s="25" t="s">
        <v>52</v>
      </c>
      <c r="E317" s="25" t="s">
        <v>358</v>
      </c>
      <c r="F317" s="25">
        <v>21.2</v>
      </c>
      <c r="G317" s="25" t="s">
        <v>39</v>
      </c>
      <c r="H317" s="25"/>
      <c r="I317" s="4">
        <f t="shared" si="41"/>
        <v>0</v>
      </c>
      <c r="J317" s="31" t="s">
        <v>324</v>
      </c>
      <c r="K317" s="117"/>
      <c r="L317" s="107">
        <f t="shared" si="35"/>
        <v>0</v>
      </c>
      <c r="M317" s="107"/>
      <c r="N317" s="107"/>
      <c r="O317" s="107">
        <f t="shared" si="36"/>
        <v>0</v>
      </c>
      <c r="P317" s="107"/>
      <c r="Q317" s="107"/>
      <c r="R317" s="107">
        <f t="shared" si="37"/>
        <v>0</v>
      </c>
      <c r="S317" s="107"/>
      <c r="T317" s="107"/>
      <c r="U317" s="107">
        <f t="shared" si="38"/>
        <v>975200</v>
      </c>
      <c r="V317" s="107">
        <v>975200</v>
      </c>
      <c r="W317" s="107"/>
      <c r="X317" s="107">
        <f t="shared" si="39"/>
        <v>0</v>
      </c>
      <c r="Y317" s="107"/>
      <c r="Z317" s="107"/>
      <c r="AA317" s="108">
        <f t="shared" si="40"/>
        <v>0</v>
      </c>
      <c r="AB317" s="7">
        <v>45607</v>
      </c>
    </row>
    <row r="318" spans="1:28" ht="15.75" hidden="1" x14ac:dyDescent="0.25">
      <c r="A318" s="24">
        <v>45591</v>
      </c>
      <c r="B318" s="25" t="s">
        <v>226</v>
      </c>
      <c r="C318" s="25">
        <v>6000000</v>
      </c>
      <c r="D318" s="25" t="s">
        <v>52</v>
      </c>
      <c r="E318" s="25" t="s">
        <v>64</v>
      </c>
      <c r="F318" s="25">
        <v>100</v>
      </c>
      <c r="G318" s="25" t="s">
        <v>39</v>
      </c>
      <c r="H318" s="25"/>
      <c r="I318" s="4">
        <f t="shared" si="41"/>
        <v>0</v>
      </c>
      <c r="J318" s="26" t="s">
        <v>28</v>
      </c>
      <c r="K318" s="117"/>
      <c r="L318" s="107">
        <f t="shared" si="35"/>
        <v>0</v>
      </c>
      <c r="M318" s="107"/>
      <c r="N318" s="107"/>
      <c r="O318" s="107">
        <f t="shared" si="36"/>
        <v>0</v>
      </c>
      <c r="P318" s="107"/>
      <c r="Q318" s="107"/>
      <c r="R318" s="107">
        <f t="shared" si="37"/>
        <v>0</v>
      </c>
      <c r="S318" s="107"/>
      <c r="T318" s="107"/>
      <c r="U318" s="107">
        <f t="shared" si="38"/>
        <v>0</v>
      </c>
      <c r="V318" s="107"/>
      <c r="W318" s="107"/>
      <c r="X318" s="107">
        <f t="shared" si="39"/>
        <v>0</v>
      </c>
      <c r="Y318" s="107"/>
      <c r="Z318" s="107"/>
      <c r="AA318" s="108">
        <f t="shared" si="40"/>
        <v>6000000</v>
      </c>
      <c r="AB318" s="7"/>
    </row>
    <row r="319" spans="1:28" ht="15.75" hidden="1" x14ac:dyDescent="0.25">
      <c r="A319" s="24">
        <v>45591</v>
      </c>
      <c r="B319" s="25" t="s">
        <v>226</v>
      </c>
      <c r="C319" s="25">
        <v>3400000</v>
      </c>
      <c r="D319" s="25" t="s">
        <v>52</v>
      </c>
      <c r="E319" s="25" t="s">
        <v>1517</v>
      </c>
      <c r="F319" s="25">
        <v>4</v>
      </c>
      <c r="G319" s="25" t="s">
        <v>27</v>
      </c>
      <c r="H319" s="25"/>
      <c r="I319" s="4">
        <f t="shared" si="41"/>
        <v>0</v>
      </c>
      <c r="J319" s="26" t="s">
        <v>28</v>
      </c>
      <c r="K319" s="117"/>
      <c r="L319" s="107">
        <f t="shared" si="35"/>
        <v>0</v>
      </c>
      <c r="M319" s="107"/>
      <c r="N319" s="107"/>
      <c r="O319" s="107">
        <f t="shared" si="36"/>
        <v>0</v>
      </c>
      <c r="P319" s="107"/>
      <c r="Q319" s="107"/>
      <c r="R319" s="107">
        <f t="shared" si="37"/>
        <v>0</v>
      </c>
      <c r="S319" s="107"/>
      <c r="T319" s="107"/>
      <c r="U319" s="107">
        <f t="shared" si="38"/>
        <v>0</v>
      </c>
      <c r="V319" s="107"/>
      <c r="W319" s="107"/>
      <c r="X319" s="107">
        <f t="shared" si="39"/>
        <v>0</v>
      </c>
      <c r="Y319" s="107"/>
      <c r="Z319" s="107"/>
      <c r="AA319" s="108">
        <f t="shared" si="40"/>
        <v>3400000</v>
      </c>
      <c r="AB319" s="7"/>
    </row>
    <row r="320" spans="1:28" ht="15.75" hidden="1" x14ac:dyDescent="0.25">
      <c r="A320" s="24">
        <v>45593</v>
      </c>
      <c r="B320" s="25" t="s">
        <v>359</v>
      </c>
      <c r="C320" s="25">
        <v>3125000</v>
      </c>
      <c r="D320" s="25" t="s">
        <v>46</v>
      </c>
      <c r="E320" s="25" t="s">
        <v>128</v>
      </c>
      <c r="F320" s="25">
        <v>25</v>
      </c>
      <c r="G320" s="25" t="s">
        <v>39</v>
      </c>
      <c r="H320" s="25"/>
      <c r="I320" s="4">
        <f t="shared" si="41"/>
        <v>0</v>
      </c>
      <c r="J320" s="26" t="s">
        <v>28</v>
      </c>
      <c r="K320" s="117"/>
      <c r="L320" s="107">
        <f t="shared" si="35"/>
        <v>0</v>
      </c>
      <c r="M320" s="107"/>
      <c r="N320" s="107"/>
      <c r="O320" s="107">
        <f t="shared" si="36"/>
        <v>0</v>
      </c>
      <c r="P320" s="107"/>
      <c r="Q320" s="107"/>
      <c r="R320" s="107">
        <f t="shared" si="37"/>
        <v>0</v>
      </c>
      <c r="S320" s="107"/>
      <c r="T320" s="107"/>
      <c r="U320" s="107">
        <f t="shared" si="38"/>
        <v>0</v>
      </c>
      <c r="V320" s="107"/>
      <c r="W320" s="107"/>
      <c r="X320" s="107">
        <f t="shared" si="39"/>
        <v>0</v>
      </c>
      <c r="Y320" s="107"/>
      <c r="Z320" s="107"/>
      <c r="AA320" s="108">
        <f t="shared" si="40"/>
        <v>3125000</v>
      </c>
      <c r="AB320" s="7"/>
    </row>
    <row r="321" spans="1:28" ht="15.75" hidden="1" x14ac:dyDescent="0.25">
      <c r="A321" s="24">
        <v>45593</v>
      </c>
      <c r="B321" s="25" t="s">
        <v>256</v>
      </c>
      <c r="C321" s="25">
        <v>70000</v>
      </c>
      <c r="D321" s="25" t="s">
        <v>52</v>
      </c>
      <c r="E321" s="25" t="s">
        <v>127</v>
      </c>
      <c r="F321" s="25">
        <v>1</v>
      </c>
      <c r="G321" s="25" t="s">
        <v>39</v>
      </c>
      <c r="H321" s="25"/>
      <c r="I321" s="4">
        <f t="shared" si="41"/>
        <v>0</v>
      </c>
      <c r="J321" s="31" t="s">
        <v>324</v>
      </c>
      <c r="K321" s="117"/>
      <c r="L321" s="107">
        <f t="shared" si="35"/>
        <v>70000</v>
      </c>
      <c r="M321" s="107">
        <v>70000</v>
      </c>
      <c r="N321" s="107"/>
      <c r="O321" s="107">
        <f t="shared" si="36"/>
        <v>0</v>
      </c>
      <c r="P321" s="107"/>
      <c r="Q321" s="107"/>
      <c r="R321" s="107">
        <f t="shared" si="37"/>
        <v>0</v>
      </c>
      <c r="S321" s="107"/>
      <c r="T321" s="107"/>
      <c r="U321" s="107">
        <f t="shared" si="38"/>
        <v>0</v>
      </c>
      <c r="V321" s="107"/>
      <c r="W321" s="107"/>
      <c r="X321" s="107">
        <f t="shared" si="39"/>
        <v>0</v>
      </c>
      <c r="Y321" s="107"/>
      <c r="Z321" s="107"/>
      <c r="AA321" s="108">
        <f t="shared" si="40"/>
        <v>0</v>
      </c>
      <c r="AB321" s="7">
        <v>45598</v>
      </c>
    </row>
    <row r="322" spans="1:28" ht="15.75" hidden="1" x14ac:dyDescent="0.25">
      <c r="A322" s="24">
        <v>45593</v>
      </c>
      <c r="B322" s="25" t="s">
        <v>256</v>
      </c>
      <c r="C322" s="25">
        <v>6000000</v>
      </c>
      <c r="D322" s="25" t="s">
        <v>52</v>
      </c>
      <c r="E322" s="25" t="s">
        <v>249</v>
      </c>
      <c r="F322" s="25">
        <v>1500</v>
      </c>
      <c r="G322" s="25" t="s">
        <v>34</v>
      </c>
      <c r="H322" s="25"/>
      <c r="I322" s="4">
        <f t="shared" si="41"/>
        <v>0</v>
      </c>
      <c r="J322" s="31" t="s">
        <v>312</v>
      </c>
      <c r="K322" s="117"/>
      <c r="L322" s="107">
        <f t="shared" si="35"/>
        <v>6000000</v>
      </c>
      <c r="M322" s="107"/>
      <c r="N322" s="107">
        <v>6000000</v>
      </c>
      <c r="O322" s="107">
        <f t="shared" si="36"/>
        <v>0</v>
      </c>
      <c r="P322" s="107"/>
      <c r="Q322" s="107"/>
      <c r="R322" s="107">
        <f t="shared" si="37"/>
        <v>0</v>
      </c>
      <c r="S322" s="107"/>
      <c r="T322" s="107"/>
      <c r="U322" s="107">
        <f t="shared" si="38"/>
        <v>0</v>
      </c>
      <c r="V322" s="107"/>
      <c r="W322" s="107"/>
      <c r="X322" s="107">
        <f t="shared" si="39"/>
        <v>0</v>
      </c>
      <c r="Y322" s="107"/>
      <c r="Z322" s="107"/>
      <c r="AA322" s="108">
        <f t="shared" si="40"/>
        <v>0</v>
      </c>
      <c r="AB322" s="7">
        <v>45603</v>
      </c>
    </row>
    <row r="323" spans="1:28" ht="15.75" hidden="1" x14ac:dyDescent="0.25">
      <c r="A323" s="24">
        <v>45593</v>
      </c>
      <c r="B323" s="25" t="s">
        <v>134</v>
      </c>
      <c r="C323" s="25">
        <v>3150000</v>
      </c>
      <c r="D323" s="25" t="s">
        <v>46</v>
      </c>
      <c r="E323" s="25" t="s">
        <v>42</v>
      </c>
      <c r="F323" s="25">
        <v>700</v>
      </c>
      <c r="G323" s="25" t="s">
        <v>34</v>
      </c>
      <c r="H323" s="25"/>
      <c r="I323" s="4">
        <f t="shared" si="41"/>
        <v>0</v>
      </c>
      <c r="J323" s="26" t="s">
        <v>28</v>
      </c>
      <c r="K323" s="11" t="s">
        <v>2086</v>
      </c>
      <c r="L323" s="107">
        <f t="shared" si="35"/>
        <v>0</v>
      </c>
      <c r="M323" s="107"/>
      <c r="N323" s="107"/>
      <c r="O323" s="107">
        <f t="shared" si="36"/>
        <v>0</v>
      </c>
      <c r="P323" s="107"/>
      <c r="Q323" s="107"/>
      <c r="R323" s="107">
        <f t="shared" si="37"/>
        <v>0</v>
      </c>
      <c r="S323" s="107"/>
      <c r="T323" s="107"/>
      <c r="U323" s="107">
        <f t="shared" si="38"/>
        <v>0</v>
      </c>
      <c r="V323" s="107"/>
      <c r="W323" s="107"/>
      <c r="X323" s="107">
        <f t="shared" si="39"/>
        <v>0</v>
      </c>
      <c r="Y323" s="107"/>
      <c r="Z323" s="107"/>
      <c r="AA323" s="108">
        <f t="shared" si="40"/>
        <v>3150000</v>
      </c>
      <c r="AB323" s="7"/>
    </row>
    <row r="324" spans="1:28" ht="15.75" hidden="1" x14ac:dyDescent="0.25">
      <c r="A324" s="24">
        <v>45593</v>
      </c>
      <c r="B324" s="25" t="s">
        <v>134</v>
      </c>
      <c r="C324" s="25">
        <v>544000</v>
      </c>
      <c r="D324" s="25" t="s">
        <v>46</v>
      </c>
      <c r="E324" s="25" t="s">
        <v>225</v>
      </c>
      <c r="F324" s="25">
        <v>200</v>
      </c>
      <c r="G324" s="25" t="s">
        <v>34</v>
      </c>
      <c r="H324" s="25"/>
      <c r="I324" s="4">
        <f t="shared" si="41"/>
        <v>0</v>
      </c>
      <c r="J324" s="26" t="s">
        <v>28</v>
      </c>
      <c r="K324" s="11" t="s">
        <v>2086</v>
      </c>
      <c r="L324" s="107">
        <f t="shared" si="35"/>
        <v>0</v>
      </c>
      <c r="M324" s="107"/>
      <c r="N324" s="107"/>
      <c r="O324" s="107">
        <f t="shared" si="36"/>
        <v>0</v>
      </c>
      <c r="P324" s="107"/>
      <c r="Q324" s="107"/>
      <c r="R324" s="107">
        <f t="shared" si="37"/>
        <v>0</v>
      </c>
      <c r="S324" s="107"/>
      <c r="T324" s="107"/>
      <c r="U324" s="107">
        <f t="shared" si="38"/>
        <v>0</v>
      </c>
      <c r="V324" s="107"/>
      <c r="W324" s="107"/>
      <c r="X324" s="107">
        <f t="shared" si="39"/>
        <v>0</v>
      </c>
      <c r="Y324" s="107"/>
      <c r="Z324" s="107"/>
      <c r="AA324" s="108">
        <f t="shared" si="40"/>
        <v>544000</v>
      </c>
      <c r="AB324" s="7"/>
    </row>
    <row r="325" spans="1:28" ht="15.75" hidden="1" x14ac:dyDescent="0.25">
      <c r="A325" s="24">
        <v>45593</v>
      </c>
      <c r="B325" s="25" t="s">
        <v>134</v>
      </c>
      <c r="C325" s="25">
        <v>1170000</v>
      </c>
      <c r="D325" s="25" t="s">
        <v>46</v>
      </c>
      <c r="E325" s="25" t="s">
        <v>204</v>
      </c>
      <c r="F325" s="25">
        <v>1000</v>
      </c>
      <c r="G325" s="25" t="s">
        <v>34</v>
      </c>
      <c r="H325" s="25"/>
      <c r="I325" s="4">
        <f t="shared" si="41"/>
        <v>0</v>
      </c>
      <c r="J325" s="26" t="s">
        <v>28</v>
      </c>
      <c r="K325" s="11" t="s">
        <v>2086</v>
      </c>
      <c r="L325" s="107">
        <f t="shared" si="35"/>
        <v>0</v>
      </c>
      <c r="M325" s="107"/>
      <c r="N325" s="107"/>
      <c r="O325" s="107">
        <f t="shared" si="36"/>
        <v>0</v>
      </c>
      <c r="P325" s="107"/>
      <c r="Q325" s="107"/>
      <c r="R325" s="107">
        <f t="shared" si="37"/>
        <v>0</v>
      </c>
      <c r="S325" s="107"/>
      <c r="T325" s="107"/>
      <c r="U325" s="107">
        <f t="shared" si="38"/>
        <v>0</v>
      </c>
      <c r="V325" s="107"/>
      <c r="W325" s="107"/>
      <c r="X325" s="107">
        <f t="shared" si="39"/>
        <v>0</v>
      </c>
      <c r="Y325" s="107"/>
      <c r="Z325" s="107"/>
      <c r="AA325" s="108">
        <f t="shared" si="40"/>
        <v>1170000</v>
      </c>
      <c r="AB325" s="7"/>
    </row>
    <row r="326" spans="1:28" ht="15.75" hidden="1" x14ac:dyDescent="0.25">
      <c r="A326" s="24">
        <v>45593</v>
      </c>
      <c r="B326" s="25" t="s">
        <v>134</v>
      </c>
      <c r="C326" s="25">
        <v>455000</v>
      </c>
      <c r="D326" s="25" t="s">
        <v>46</v>
      </c>
      <c r="E326" s="25" t="s">
        <v>44</v>
      </c>
      <c r="F326" s="25">
        <v>500</v>
      </c>
      <c r="G326" s="25" t="s">
        <v>34</v>
      </c>
      <c r="H326" s="25"/>
      <c r="I326" s="4">
        <f t="shared" si="41"/>
        <v>0</v>
      </c>
      <c r="J326" s="26" t="s">
        <v>28</v>
      </c>
      <c r="K326" s="11" t="s">
        <v>2086</v>
      </c>
      <c r="L326" s="107">
        <f t="shared" si="35"/>
        <v>0</v>
      </c>
      <c r="M326" s="107"/>
      <c r="N326" s="107"/>
      <c r="O326" s="107">
        <f t="shared" si="36"/>
        <v>0</v>
      </c>
      <c r="P326" s="107"/>
      <c r="Q326" s="107"/>
      <c r="R326" s="107">
        <f t="shared" si="37"/>
        <v>0</v>
      </c>
      <c r="S326" s="107"/>
      <c r="T326" s="107"/>
      <c r="U326" s="107">
        <f t="shared" si="38"/>
        <v>0</v>
      </c>
      <c r="V326" s="107"/>
      <c r="W326" s="107"/>
      <c r="X326" s="107">
        <f t="shared" si="39"/>
        <v>0</v>
      </c>
      <c r="Y326" s="107"/>
      <c r="Z326" s="107"/>
      <c r="AA326" s="108">
        <f t="shared" si="40"/>
        <v>455000</v>
      </c>
      <c r="AB326" s="7"/>
    </row>
    <row r="327" spans="1:28" ht="15.75" hidden="1" x14ac:dyDescent="0.25">
      <c r="A327" s="24">
        <v>45593</v>
      </c>
      <c r="B327" s="25" t="s">
        <v>304</v>
      </c>
      <c r="C327" s="25">
        <v>12000000</v>
      </c>
      <c r="D327" s="25" t="s">
        <v>46</v>
      </c>
      <c r="E327" s="25" t="s">
        <v>64</v>
      </c>
      <c r="F327" s="25">
        <v>200</v>
      </c>
      <c r="G327" s="25" t="s">
        <v>39</v>
      </c>
      <c r="H327" s="25"/>
      <c r="I327" s="4">
        <f t="shared" si="41"/>
        <v>0</v>
      </c>
      <c r="J327" s="31" t="s">
        <v>312</v>
      </c>
      <c r="K327" s="117"/>
      <c r="L327" s="107">
        <f t="shared" si="35"/>
        <v>0</v>
      </c>
      <c r="M327" s="107"/>
      <c r="N327" s="107"/>
      <c r="O327" s="107">
        <f t="shared" si="36"/>
        <v>12000000</v>
      </c>
      <c r="P327" s="107">
        <v>12000000</v>
      </c>
      <c r="Q327" s="107"/>
      <c r="R327" s="107">
        <f t="shared" si="37"/>
        <v>0</v>
      </c>
      <c r="S327" s="107"/>
      <c r="T327" s="107"/>
      <c r="U327" s="107">
        <f t="shared" si="38"/>
        <v>0</v>
      </c>
      <c r="V327" s="107"/>
      <c r="W327" s="107"/>
      <c r="X327" s="107">
        <f t="shared" si="39"/>
        <v>0</v>
      </c>
      <c r="Y327" s="107"/>
      <c r="Z327" s="107"/>
      <c r="AA327" s="108">
        <f t="shared" si="40"/>
        <v>0</v>
      </c>
      <c r="AB327" s="7">
        <v>45616</v>
      </c>
    </row>
    <row r="328" spans="1:28" ht="15.75" hidden="1" x14ac:dyDescent="0.25">
      <c r="A328" s="24">
        <v>45593</v>
      </c>
      <c r="B328" s="25" t="s">
        <v>307</v>
      </c>
      <c r="C328" s="25">
        <v>497500</v>
      </c>
      <c r="D328" s="25" t="s">
        <v>46</v>
      </c>
      <c r="E328" s="25" t="s">
        <v>58</v>
      </c>
      <c r="F328" s="25">
        <v>1000</v>
      </c>
      <c r="G328" s="25" t="s">
        <v>34</v>
      </c>
      <c r="H328" s="25"/>
      <c r="I328" s="4">
        <f t="shared" si="41"/>
        <v>0</v>
      </c>
      <c r="J328" s="31" t="s">
        <v>324</v>
      </c>
      <c r="K328" s="117"/>
      <c r="L328" s="107">
        <f t="shared" si="35"/>
        <v>0</v>
      </c>
      <c r="M328" s="107"/>
      <c r="N328" s="107"/>
      <c r="O328" s="107">
        <f t="shared" si="36"/>
        <v>0</v>
      </c>
      <c r="P328" s="107"/>
      <c r="Q328" s="107"/>
      <c r="R328" s="107">
        <f t="shared" si="37"/>
        <v>497500</v>
      </c>
      <c r="S328" s="107">
        <v>497500</v>
      </c>
      <c r="T328" s="107"/>
      <c r="U328" s="107">
        <f t="shared" si="38"/>
        <v>0</v>
      </c>
      <c r="V328" s="107"/>
      <c r="W328" s="107"/>
      <c r="X328" s="107">
        <f t="shared" si="39"/>
        <v>0</v>
      </c>
      <c r="Y328" s="107"/>
      <c r="Z328" s="107"/>
      <c r="AA328" s="108">
        <f t="shared" si="40"/>
        <v>0</v>
      </c>
      <c r="AB328" s="7">
        <v>45597</v>
      </c>
    </row>
    <row r="329" spans="1:28" ht="15.75" hidden="1" x14ac:dyDescent="0.25">
      <c r="A329" s="24">
        <v>45593</v>
      </c>
      <c r="B329" s="25" t="s">
        <v>382</v>
      </c>
      <c r="C329" s="25">
        <v>512500</v>
      </c>
      <c r="D329" s="25" t="s">
        <v>46</v>
      </c>
      <c r="E329" s="25" t="s">
        <v>61</v>
      </c>
      <c r="F329" s="25">
        <v>250</v>
      </c>
      <c r="G329" s="25" t="s">
        <v>34</v>
      </c>
      <c r="H329" s="25"/>
      <c r="I329" s="4">
        <f t="shared" si="41"/>
        <v>0</v>
      </c>
      <c r="J329" s="31" t="s">
        <v>312</v>
      </c>
      <c r="K329" s="117"/>
      <c r="L329" s="107">
        <f t="shared" si="35"/>
        <v>0</v>
      </c>
      <c r="M329" s="107"/>
      <c r="N329" s="107"/>
      <c r="O329" s="107">
        <f t="shared" si="36"/>
        <v>0</v>
      </c>
      <c r="P329" s="107"/>
      <c r="Q329" s="107"/>
      <c r="R329" s="107">
        <f t="shared" si="37"/>
        <v>512500</v>
      </c>
      <c r="S329" s="107">
        <v>512500</v>
      </c>
      <c r="T329" s="107"/>
      <c r="U329" s="107">
        <f t="shared" si="38"/>
        <v>0</v>
      </c>
      <c r="V329" s="107"/>
      <c r="W329" s="107"/>
      <c r="X329" s="107">
        <f t="shared" si="39"/>
        <v>0</v>
      </c>
      <c r="Y329" s="107"/>
      <c r="Z329" s="107"/>
      <c r="AA329" s="108">
        <f t="shared" si="40"/>
        <v>0</v>
      </c>
      <c r="AB329" s="7">
        <v>45608</v>
      </c>
    </row>
    <row r="330" spans="1:28" ht="15.75" hidden="1" x14ac:dyDescent="0.25">
      <c r="A330" s="24">
        <v>45593</v>
      </c>
      <c r="B330" s="25" t="s">
        <v>382</v>
      </c>
      <c r="C330" s="25">
        <v>1597500</v>
      </c>
      <c r="D330" s="25" t="s">
        <v>46</v>
      </c>
      <c r="E330" s="25" t="s">
        <v>154</v>
      </c>
      <c r="F330" s="25">
        <v>1500</v>
      </c>
      <c r="G330" s="25" t="s">
        <v>34</v>
      </c>
      <c r="H330" s="25"/>
      <c r="I330" s="4">
        <f t="shared" si="41"/>
        <v>0</v>
      </c>
      <c r="J330" s="31" t="s">
        <v>312</v>
      </c>
      <c r="K330" s="117"/>
      <c r="L330" s="107">
        <f t="shared" si="35"/>
        <v>0</v>
      </c>
      <c r="M330" s="107"/>
      <c r="N330" s="107"/>
      <c r="O330" s="107">
        <f t="shared" si="36"/>
        <v>0</v>
      </c>
      <c r="P330" s="107"/>
      <c r="Q330" s="107"/>
      <c r="R330" s="107">
        <f t="shared" si="37"/>
        <v>1597500</v>
      </c>
      <c r="S330" s="107">
        <v>464000</v>
      </c>
      <c r="T330" s="107">
        <v>1133500</v>
      </c>
      <c r="U330" s="107">
        <f t="shared" si="38"/>
        <v>0</v>
      </c>
      <c r="V330" s="107"/>
      <c r="W330" s="107"/>
      <c r="X330" s="107">
        <f t="shared" si="39"/>
        <v>0</v>
      </c>
      <c r="Y330" s="107"/>
      <c r="Z330" s="107"/>
      <c r="AA330" s="108">
        <f t="shared" si="40"/>
        <v>0</v>
      </c>
      <c r="AB330" s="7">
        <v>45614</v>
      </c>
    </row>
    <row r="331" spans="1:28" ht="15.75" hidden="1" x14ac:dyDescent="0.25">
      <c r="A331" s="24">
        <v>45593</v>
      </c>
      <c r="B331" s="25" t="s">
        <v>382</v>
      </c>
      <c r="C331" s="25">
        <v>667400</v>
      </c>
      <c r="D331" s="25" t="s">
        <v>46</v>
      </c>
      <c r="E331" s="25" t="s">
        <v>115</v>
      </c>
      <c r="F331" s="25">
        <v>14.2</v>
      </c>
      <c r="G331" s="25" t="s">
        <v>39</v>
      </c>
      <c r="H331" s="25"/>
      <c r="I331" s="4">
        <f t="shared" si="41"/>
        <v>0</v>
      </c>
      <c r="J331" s="31" t="s">
        <v>312</v>
      </c>
      <c r="K331" s="117"/>
      <c r="L331" s="107">
        <f t="shared" si="35"/>
        <v>0</v>
      </c>
      <c r="M331" s="107"/>
      <c r="N331" s="107"/>
      <c r="O331" s="107">
        <f t="shared" si="36"/>
        <v>0</v>
      </c>
      <c r="P331" s="107"/>
      <c r="Q331" s="107"/>
      <c r="R331" s="107">
        <f t="shared" si="37"/>
        <v>667400</v>
      </c>
      <c r="S331" s="107"/>
      <c r="T331" s="107">
        <v>667400</v>
      </c>
      <c r="U331" s="107">
        <f t="shared" si="38"/>
        <v>0</v>
      </c>
      <c r="V331" s="107"/>
      <c r="W331" s="107"/>
      <c r="X331" s="107">
        <f t="shared" si="39"/>
        <v>0</v>
      </c>
      <c r="Y331" s="107"/>
      <c r="Z331" s="107"/>
      <c r="AA331" s="108">
        <f t="shared" si="40"/>
        <v>0</v>
      </c>
      <c r="AB331" s="7">
        <v>45614</v>
      </c>
    </row>
    <row r="332" spans="1:28" ht="15.75" hidden="1" x14ac:dyDescent="0.25">
      <c r="A332" s="24">
        <v>45594</v>
      </c>
      <c r="B332" s="25" t="s">
        <v>341</v>
      </c>
      <c r="C332" s="25">
        <v>2875000</v>
      </c>
      <c r="D332" s="25" t="s">
        <v>52</v>
      </c>
      <c r="E332" s="25" t="s">
        <v>942</v>
      </c>
      <c r="F332" s="25">
        <v>2.5</v>
      </c>
      <c r="G332" s="25" t="s">
        <v>283</v>
      </c>
      <c r="H332" s="25"/>
      <c r="I332" s="4">
        <f t="shared" si="41"/>
        <v>0</v>
      </c>
      <c r="J332" s="26" t="s">
        <v>28</v>
      </c>
      <c r="K332" s="117"/>
      <c r="L332" s="107">
        <f t="shared" si="35"/>
        <v>0</v>
      </c>
      <c r="M332" s="107"/>
      <c r="N332" s="107"/>
      <c r="O332" s="107">
        <f t="shared" si="36"/>
        <v>0</v>
      </c>
      <c r="P332" s="107"/>
      <c r="Q332" s="107"/>
      <c r="R332" s="107">
        <f t="shared" si="37"/>
        <v>0</v>
      </c>
      <c r="S332" s="107"/>
      <c r="T332" s="107"/>
      <c r="U332" s="107">
        <f t="shared" si="38"/>
        <v>0</v>
      </c>
      <c r="V332" s="107"/>
      <c r="W332" s="107"/>
      <c r="X332" s="107">
        <f t="shared" si="39"/>
        <v>0</v>
      </c>
      <c r="Y332" s="107"/>
      <c r="Z332" s="107"/>
      <c r="AA332" s="108">
        <f t="shared" si="40"/>
        <v>2875000</v>
      </c>
      <c r="AB332" s="7"/>
    </row>
    <row r="333" spans="1:28" ht="15.75" hidden="1" x14ac:dyDescent="0.25">
      <c r="A333" s="24">
        <v>45594</v>
      </c>
      <c r="B333" s="25" t="s">
        <v>444</v>
      </c>
      <c r="C333" s="25">
        <v>1200000</v>
      </c>
      <c r="D333" s="25" t="s">
        <v>52</v>
      </c>
      <c r="E333" s="25" t="s">
        <v>360</v>
      </c>
      <c r="F333" s="25">
        <v>1</v>
      </c>
      <c r="G333" s="25" t="s">
        <v>303</v>
      </c>
      <c r="H333" s="25"/>
      <c r="I333" s="4">
        <f t="shared" si="41"/>
        <v>0</v>
      </c>
      <c r="J333" s="31" t="s">
        <v>312</v>
      </c>
      <c r="K333" s="117"/>
      <c r="L333" s="107">
        <f t="shared" si="35"/>
        <v>0</v>
      </c>
      <c r="M333" s="107"/>
      <c r="N333" s="107"/>
      <c r="O333" s="107">
        <f t="shared" si="36"/>
        <v>0</v>
      </c>
      <c r="P333" s="107"/>
      <c r="Q333" s="107"/>
      <c r="R333" s="107">
        <f t="shared" si="37"/>
        <v>1200000</v>
      </c>
      <c r="S333" s="107">
        <v>1200000</v>
      </c>
      <c r="T333" s="107"/>
      <c r="U333" s="107">
        <f t="shared" si="38"/>
        <v>0</v>
      </c>
      <c r="V333" s="107"/>
      <c r="W333" s="107"/>
      <c r="X333" s="107">
        <f t="shared" si="39"/>
        <v>0</v>
      </c>
      <c r="Y333" s="107"/>
      <c r="Z333" s="107"/>
      <c r="AA333" s="108">
        <f t="shared" si="40"/>
        <v>0</v>
      </c>
      <c r="AB333" s="7">
        <v>45594</v>
      </c>
    </row>
    <row r="334" spans="1:28" ht="15.75" hidden="1" x14ac:dyDescent="0.25">
      <c r="A334" s="24">
        <v>45594</v>
      </c>
      <c r="B334" s="25" t="s">
        <v>449</v>
      </c>
      <c r="C334" s="25">
        <v>8300000</v>
      </c>
      <c r="D334" s="25" t="s">
        <v>52</v>
      </c>
      <c r="E334" s="25" t="s">
        <v>61</v>
      </c>
      <c r="F334" s="25">
        <v>4000</v>
      </c>
      <c r="G334" s="25" t="s">
        <v>34</v>
      </c>
      <c r="H334" s="25"/>
      <c r="I334" s="4">
        <f t="shared" si="41"/>
        <v>0</v>
      </c>
      <c r="J334" s="31" t="s">
        <v>324</v>
      </c>
      <c r="K334" s="117"/>
      <c r="L334" s="107">
        <f t="shared" si="35"/>
        <v>8300000</v>
      </c>
      <c r="M334" s="107">
        <v>8300000</v>
      </c>
      <c r="N334" s="107"/>
      <c r="O334" s="107">
        <f t="shared" si="36"/>
        <v>0</v>
      </c>
      <c r="P334" s="107"/>
      <c r="Q334" s="107"/>
      <c r="R334" s="107">
        <f t="shared" si="37"/>
        <v>0</v>
      </c>
      <c r="S334" s="107"/>
      <c r="T334" s="107"/>
      <c r="U334" s="107">
        <f t="shared" si="38"/>
        <v>0</v>
      </c>
      <c r="V334" s="107"/>
      <c r="W334" s="107"/>
      <c r="X334" s="107">
        <f t="shared" si="39"/>
        <v>0</v>
      </c>
      <c r="Y334" s="107"/>
      <c r="Z334" s="107"/>
      <c r="AA334" s="108">
        <f t="shared" si="40"/>
        <v>0</v>
      </c>
      <c r="AB334" s="7">
        <v>45598</v>
      </c>
    </row>
    <row r="335" spans="1:28" ht="15.75" hidden="1" x14ac:dyDescent="0.25">
      <c r="A335" s="24">
        <v>45594</v>
      </c>
      <c r="B335" s="50" t="s">
        <v>449</v>
      </c>
      <c r="C335" s="25">
        <v>9120000</v>
      </c>
      <c r="D335" s="25" t="s">
        <v>52</v>
      </c>
      <c r="E335" s="25" t="s">
        <v>447</v>
      </c>
      <c r="F335" s="25">
        <v>6000</v>
      </c>
      <c r="G335" s="25" t="s">
        <v>34</v>
      </c>
      <c r="H335" s="25"/>
      <c r="I335" s="4">
        <f t="shared" si="41"/>
        <v>0</v>
      </c>
      <c r="J335" s="31" t="s">
        <v>324</v>
      </c>
      <c r="K335" s="117"/>
      <c r="L335" s="107">
        <f t="shared" si="35"/>
        <v>9120000</v>
      </c>
      <c r="M335" s="107">
        <v>1700000</v>
      </c>
      <c r="N335" s="107">
        <v>7420000</v>
      </c>
      <c r="O335" s="107">
        <f t="shared" si="36"/>
        <v>0</v>
      </c>
      <c r="P335" s="107"/>
      <c r="Q335" s="107"/>
      <c r="R335" s="107">
        <f t="shared" si="37"/>
        <v>0</v>
      </c>
      <c r="S335" s="107"/>
      <c r="T335" s="107"/>
      <c r="U335" s="107">
        <f t="shared" si="38"/>
        <v>0</v>
      </c>
      <c r="V335" s="107"/>
      <c r="W335" s="107"/>
      <c r="X335" s="107">
        <f t="shared" si="39"/>
        <v>0</v>
      </c>
      <c r="Y335" s="107"/>
      <c r="Z335" s="107"/>
      <c r="AA335" s="108">
        <f t="shared" si="40"/>
        <v>0</v>
      </c>
      <c r="AB335" s="7">
        <v>45611</v>
      </c>
    </row>
    <row r="336" spans="1:28" ht="15.75" hidden="1" x14ac:dyDescent="0.25">
      <c r="A336" s="24">
        <v>45594</v>
      </c>
      <c r="B336" s="25" t="s">
        <v>280</v>
      </c>
      <c r="C336" s="25">
        <v>17420000</v>
      </c>
      <c r="D336" s="25" t="s">
        <v>46</v>
      </c>
      <c r="E336" s="25" t="s">
        <v>108</v>
      </c>
      <c r="F336" s="25">
        <v>10400</v>
      </c>
      <c r="G336" s="25" t="s">
        <v>34</v>
      </c>
      <c r="H336" s="25"/>
      <c r="I336" s="4">
        <f t="shared" si="41"/>
        <v>0</v>
      </c>
      <c r="J336" s="31" t="s">
        <v>324</v>
      </c>
      <c r="K336" s="117"/>
      <c r="L336" s="107">
        <f t="shared" si="35"/>
        <v>13620000</v>
      </c>
      <c r="M336" s="151">
        <v>13620000</v>
      </c>
      <c r="N336" s="107"/>
      <c r="O336" s="107">
        <f t="shared" si="36"/>
        <v>0</v>
      </c>
      <c r="P336" s="107"/>
      <c r="Q336" s="107"/>
      <c r="R336" s="107">
        <f t="shared" si="37"/>
        <v>3800000</v>
      </c>
      <c r="S336" s="151">
        <v>2000000</v>
      </c>
      <c r="T336" s="151">
        <v>1800000</v>
      </c>
      <c r="U336" s="107">
        <f t="shared" si="38"/>
        <v>0</v>
      </c>
      <c r="V336" s="107"/>
      <c r="W336" s="107"/>
      <c r="X336" s="107">
        <f t="shared" si="39"/>
        <v>0</v>
      </c>
      <c r="Y336" s="107"/>
      <c r="Z336" s="107"/>
      <c r="AA336" s="108">
        <f t="shared" si="40"/>
        <v>0</v>
      </c>
      <c r="AB336" s="7">
        <v>45621</v>
      </c>
    </row>
    <row r="337" spans="1:28" ht="15.75" hidden="1" x14ac:dyDescent="0.25">
      <c r="A337" s="24">
        <v>45594</v>
      </c>
      <c r="B337" s="25" t="s">
        <v>51</v>
      </c>
      <c r="C337" s="25">
        <v>9119500</v>
      </c>
      <c r="D337" s="25" t="s">
        <v>46</v>
      </c>
      <c r="E337" s="25" t="s">
        <v>567</v>
      </c>
      <c r="F337" s="25">
        <v>79.3</v>
      </c>
      <c r="G337" s="25" t="s">
        <v>39</v>
      </c>
      <c r="H337" s="25"/>
      <c r="I337" s="4">
        <f t="shared" si="41"/>
        <v>0</v>
      </c>
      <c r="J337" s="26" t="s">
        <v>28</v>
      </c>
      <c r="K337" s="117"/>
      <c r="L337" s="107">
        <f t="shared" si="35"/>
        <v>0</v>
      </c>
      <c r="M337" s="107"/>
      <c r="N337" s="107"/>
      <c r="O337" s="107">
        <f t="shared" si="36"/>
        <v>0</v>
      </c>
      <c r="P337" s="107"/>
      <c r="Q337" s="107"/>
      <c r="R337" s="107">
        <f t="shared" si="37"/>
        <v>0</v>
      </c>
      <c r="S337" s="107"/>
      <c r="T337" s="107"/>
      <c r="U337" s="107">
        <f t="shared" si="38"/>
        <v>0</v>
      </c>
      <c r="V337" s="107"/>
      <c r="W337" s="107"/>
      <c r="X337" s="107">
        <f t="shared" si="39"/>
        <v>0</v>
      </c>
      <c r="Y337" s="107"/>
      <c r="Z337" s="107"/>
      <c r="AA337" s="108">
        <f t="shared" si="40"/>
        <v>9119500</v>
      </c>
      <c r="AB337" s="7"/>
    </row>
    <row r="338" spans="1:28" ht="15.75" hidden="1" x14ac:dyDescent="0.25">
      <c r="A338" s="24">
        <v>45594</v>
      </c>
      <c r="B338" s="25" t="s">
        <v>98</v>
      </c>
      <c r="C338" s="25">
        <v>500000</v>
      </c>
      <c r="D338" s="25" t="s">
        <v>46</v>
      </c>
      <c r="E338" s="25" t="s">
        <v>150</v>
      </c>
      <c r="F338" s="25">
        <v>10</v>
      </c>
      <c r="G338" s="25" t="s">
        <v>77</v>
      </c>
      <c r="H338" s="25"/>
      <c r="I338" s="4">
        <f t="shared" si="41"/>
        <v>0</v>
      </c>
      <c r="J338" s="26" t="s">
        <v>28</v>
      </c>
      <c r="K338" s="117"/>
      <c r="L338" s="107">
        <f t="shared" si="35"/>
        <v>0</v>
      </c>
      <c r="M338" s="107"/>
      <c r="N338" s="107"/>
      <c r="O338" s="107">
        <f t="shared" si="36"/>
        <v>0</v>
      </c>
      <c r="P338" s="107"/>
      <c r="Q338" s="107"/>
      <c r="R338" s="107">
        <f t="shared" si="37"/>
        <v>0</v>
      </c>
      <c r="S338" s="107"/>
      <c r="T338" s="107"/>
      <c r="U338" s="107">
        <f t="shared" si="38"/>
        <v>0</v>
      </c>
      <c r="V338" s="107"/>
      <c r="W338" s="107"/>
      <c r="X338" s="107">
        <f t="shared" si="39"/>
        <v>0</v>
      </c>
      <c r="Y338" s="107"/>
      <c r="Z338" s="107"/>
      <c r="AA338" s="108">
        <f t="shared" si="40"/>
        <v>500000</v>
      </c>
      <c r="AB338" s="7"/>
    </row>
    <row r="339" spans="1:28" ht="15.75" hidden="1" x14ac:dyDescent="0.25">
      <c r="A339" s="24">
        <v>45594</v>
      </c>
      <c r="B339" s="25" t="s">
        <v>122</v>
      </c>
      <c r="C339" s="25">
        <v>2000000</v>
      </c>
      <c r="D339" s="25" t="s">
        <v>46</v>
      </c>
      <c r="E339" s="25" t="s">
        <v>150</v>
      </c>
      <c r="F339" s="25">
        <v>40</v>
      </c>
      <c r="G339" s="25" t="s">
        <v>77</v>
      </c>
      <c r="H339" s="25"/>
      <c r="I339" s="4">
        <f t="shared" si="41"/>
        <v>0</v>
      </c>
      <c r="J339" s="26" t="s">
        <v>28</v>
      </c>
      <c r="K339" s="117"/>
      <c r="L339" s="107">
        <f t="shared" si="35"/>
        <v>0</v>
      </c>
      <c r="M339" s="107"/>
      <c r="N339" s="107"/>
      <c r="O339" s="107">
        <f t="shared" si="36"/>
        <v>0</v>
      </c>
      <c r="P339" s="107"/>
      <c r="Q339" s="107"/>
      <c r="R339" s="107">
        <f t="shared" si="37"/>
        <v>0</v>
      </c>
      <c r="S339" s="107"/>
      <c r="T339" s="107"/>
      <c r="U339" s="107">
        <f t="shared" si="38"/>
        <v>0</v>
      </c>
      <c r="V339" s="107"/>
      <c r="W339" s="107"/>
      <c r="X339" s="107">
        <f t="shared" si="39"/>
        <v>0</v>
      </c>
      <c r="Y339" s="107"/>
      <c r="Z339" s="107"/>
      <c r="AA339" s="108">
        <f t="shared" si="40"/>
        <v>2000000</v>
      </c>
      <c r="AB339" s="7"/>
    </row>
    <row r="340" spans="1:28" ht="15.75" hidden="1" x14ac:dyDescent="0.25">
      <c r="A340" s="24">
        <v>45594</v>
      </c>
      <c r="B340" s="25" t="s">
        <v>122</v>
      </c>
      <c r="C340" s="25">
        <v>4000000</v>
      </c>
      <c r="D340" s="25" t="s">
        <v>46</v>
      </c>
      <c r="E340" s="25" t="s">
        <v>117</v>
      </c>
      <c r="F340" s="25">
        <v>10</v>
      </c>
      <c r="G340" s="25" t="s">
        <v>23</v>
      </c>
      <c r="H340" s="25"/>
      <c r="I340" s="4">
        <f t="shared" si="41"/>
        <v>0</v>
      </c>
      <c r="J340" s="26" t="s">
        <v>28</v>
      </c>
      <c r="K340" s="117"/>
      <c r="L340" s="107">
        <f t="shared" si="35"/>
        <v>0</v>
      </c>
      <c r="M340" s="107"/>
      <c r="N340" s="107"/>
      <c r="O340" s="107">
        <f t="shared" si="36"/>
        <v>0</v>
      </c>
      <c r="P340" s="107"/>
      <c r="Q340" s="107"/>
      <c r="R340" s="107">
        <f t="shared" si="37"/>
        <v>0</v>
      </c>
      <c r="S340" s="107"/>
      <c r="T340" s="107"/>
      <c r="U340" s="107">
        <f t="shared" si="38"/>
        <v>0</v>
      </c>
      <c r="V340" s="107"/>
      <c r="W340" s="107"/>
      <c r="X340" s="107">
        <f t="shared" si="39"/>
        <v>0</v>
      </c>
      <c r="Y340" s="107"/>
      <c r="Z340" s="107"/>
      <c r="AA340" s="108">
        <f t="shared" si="40"/>
        <v>4000000</v>
      </c>
      <c r="AB340" s="7"/>
    </row>
    <row r="341" spans="1:28" ht="15.75" hidden="1" x14ac:dyDescent="0.25">
      <c r="A341" s="24">
        <v>45595</v>
      </c>
      <c r="B341" s="25" t="s">
        <v>256</v>
      </c>
      <c r="C341" s="25">
        <v>1052500</v>
      </c>
      <c r="D341" s="25" t="s">
        <v>52</v>
      </c>
      <c r="E341" s="25" t="s">
        <v>139</v>
      </c>
      <c r="F341" s="25">
        <v>500</v>
      </c>
      <c r="G341" s="25" t="s">
        <v>34</v>
      </c>
      <c r="H341" s="25"/>
      <c r="I341" s="4">
        <f t="shared" si="41"/>
        <v>0</v>
      </c>
      <c r="J341" s="31" t="s">
        <v>312</v>
      </c>
      <c r="K341" s="117"/>
      <c r="L341" s="107">
        <f t="shared" si="35"/>
        <v>1052500</v>
      </c>
      <c r="M341" s="107">
        <v>830000</v>
      </c>
      <c r="N341" s="107">
        <v>222500</v>
      </c>
      <c r="O341" s="107">
        <f t="shared" si="36"/>
        <v>0</v>
      </c>
      <c r="P341" s="107"/>
      <c r="Q341" s="107"/>
      <c r="R341" s="107">
        <f t="shared" si="37"/>
        <v>0</v>
      </c>
      <c r="S341" s="107"/>
      <c r="T341" s="107"/>
      <c r="U341" s="107">
        <f t="shared" si="38"/>
        <v>0</v>
      </c>
      <c r="V341" s="107"/>
      <c r="W341" s="107"/>
      <c r="X341" s="107">
        <f t="shared" si="39"/>
        <v>0</v>
      </c>
      <c r="Y341" s="107"/>
      <c r="Z341" s="107"/>
      <c r="AA341" s="108">
        <f t="shared" si="40"/>
        <v>0</v>
      </c>
      <c r="AB341" s="7">
        <v>45603</v>
      </c>
    </row>
    <row r="342" spans="1:28" ht="15.75" hidden="1" x14ac:dyDescent="0.25">
      <c r="A342" s="24">
        <v>45595</v>
      </c>
      <c r="B342" s="25" t="s">
        <v>256</v>
      </c>
      <c r="C342" s="25">
        <v>1737500</v>
      </c>
      <c r="D342" s="25" t="s">
        <v>52</v>
      </c>
      <c r="E342" s="25" t="s">
        <v>138</v>
      </c>
      <c r="F342" s="25">
        <v>1250</v>
      </c>
      <c r="G342" s="25" t="s">
        <v>34</v>
      </c>
      <c r="H342" s="25"/>
      <c r="I342" s="4">
        <f t="shared" si="41"/>
        <v>0</v>
      </c>
      <c r="J342" s="31" t="s">
        <v>312</v>
      </c>
      <c r="K342" s="117"/>
      <c r="L342" s="107">
        <f t="shared" si="35"/>
        <v>1737500</v>
      </c>
      <c r="M342" s="107"/>
      <c r="N342" s="107">
        <v>1737500</v>
      </c>
      <c r="O342" s="107">
        <f t="shared" si="36"/>
        <v>0</v>
      </c>
      <c r="P342" s="107"/>
      <c r="Q342" s="107"/>
      <c r="R342" s="107">
        <f t="shared" si="37"/>
        <v>0</v>
      </c>
      <c r="S342" s="107"/>
      <c r="T342" s="107"/>
      <c r="U342" s="107">
        <f t="shared" si="38"/>
        <v>0</v>
      </c>
      <c r="V342" s="107"/>
      <c r="W342" s="107"/>
      <c r="X342" s="107">
        <f t="shared" si="39"/>
        <v>0</v>
      </c>
      <c r="Y342" s="107"/>
      <c r="Z342" s="107"/>
      <c r="AA342" s="108">
        <f t="shared" si="40"/>
        <v>0</v>
      </c>
      <c r="AB342" s="7">
        <v>45603</v>
      </c>
    </row>
    <row r="343" spans="1:28" ht="15.75" hidden="1" x14ac:dyDescent="0.25">
      <c r="A343" s="24">
        <v>45595</v>
      </c>
      <c r="B343" s="25" t="s">
        <v>256</v>
      </c>
      <c r="C343" s="25">
        <v>1100000</v>
      </c>
      <c r="D343" s="25" t="s">
        <v>52</v>
      </c>
      <c r="E343" s="25" t="s">
        <v>64</v>
      </c>
      <c r="F343" s="25">
        <v>20</v>
      </c>
      <c r="G343" s="25" t="s">
        <v>39</v>
      </c>
      <c r="H343" s="25"/>
      <c r="I343" s="4">
        <f t="shared" si="41"/>
        <v>0</v>
      </c>
      <c r="J343" s="31" t="s">
        <v>312</v>
      </c>
      <c r="K343" s="117"/>
      <c r="L343" s="107">
        <f t="shared" si="35"/>
        <v>1100000</v>
      </c>
      <c r="M343" s="107"/>
      <c r="N343" s="107">
        <v>1100000</v>
      </c>
      <c r="O343" s="107">
        <f t="shared" si="36"/>
        <v>0</v>
      </c>
      <c r="P343" s="107"/>
      <c r="Q343" s="107"/>
      <c r="R343" s="107">
        <f t="shared" si="37"/>
        <v>0</v>
      </c>
      <c r="S343" s="107"/>
      <c r="T343" s="107"/>
      <c r="U343" s="107">
        <f t="shared" si="38"/>
        <v>0</v>
      </c>
      <c r="V343" s="107"/>
      <c r="W343" s="107"/>
      <c r="X343" s="107">
        <f t="shared" si="39"/>
        <v>0</v>
      </c>
      <c r="Y343" s="107"/>
      <c r="Z343" s="107"/>
      <c r="AA343" s="108">
        <f t="shared" si="40"/>
        <v>0</v>
      </c>
      <c r="AB343" s="7">
        <v>45603</v>
      </c>
    </row>
    <row r="344" spans="1:28" ht="15.75" hidden="1" x14ac:dyDescent="0.25">
      <c r="A344" s="24">
        <v>45595</v>
      </c>
      <c r="B344" s="25" t="s">
        <v>256</v>
      </c>
      <c r="C344" s="25">
        <v>225000</v>
      </c>
      <c r="D344" s="25" t="s">
        <v>52</v>
      </c>
      <c r="E344" s="25" t="s">
        <v>218</v>
      </c>
      <c r="F344" s="25">
        <v>2.5</v>
      </c>
      <c r="G344" s="25" t="s">
        <v>39</v>
      </c>
      <c r="H344" s="25"/>
      <c r="I344" s="4">
        <f t="shared" si="41"/>
        <v>0</v>
      </c>
      <c r="J344" s="31" t="s">
        <v>324</v>
      </c>
      <c r="K344" s="117"/>
      <c r="L344" s="107">
        <f t="shared" si="35"/>
        <v>225000</v>
      </c>
      <c r="M344" s="107">
        <v>225000</v>
      </c>
      <c r="N344" s="107"/>
      <c r="O344" s="107">
        <f t="shared" si="36"/>
        <v>0</v>
      </c>
      <c r="P344" s="107"/>
      <c r="Q344" s="107"/>
      <c r="R344" s="107">
        <f t="shared" si="37"/>
        <v>0</v>
      </c>
      <c r="S344" s="107"/>
      <c r="T344" s="107"/>
      <c r="U344" s="107">
        <f t="shared" si="38"/>
        <v>0</v>
      </c>
      <c r="V344" s="107"/>
      <c r="W344" s="107"/>
      <c r="X344" s="107">
        <f t="shared" si="39"/>
        <v>0</v>
      </c>
      <c r="Y344" s="107"/>
      <c r="Z344" s="107"/>
      <c r="AA344" s="108">
        <f t="shared" si="40"/>
        <v>0</v>
      </c>
      <c r="AB344" s="7">
        <v>45598</v>
      </c>
    </row>
    <row r="345" spans="1:28" ht="15.75" hidden="1" x14ac:dyDescent="0.25">
      <c r="A345" s="24">
        <v>45595</v>
      </c>
      <c r="B345" s="25" t="s">
        <v>256</v>
      </c>
      <c r="C345" s="25">
        <v>225000</v>
      </c>
      <c r="D345" s="25" t="s">
        <v>52</v>
      </c>
      <c r="E345" s="25" t="s">
        <v>1585</v>
      </c>
      <c r="F345" s="25">
        <v>2.5</v>
      </c>
      <c r="G345" s="25" t="s">
        <v>39</v>
      </c>
      <c r="H345" s="25"/>
      <c r="I345" s="4">
        <f t="shared" si="41"/>
        <v>0</v>
      </c>
      <c r="J345" s="31" t="s">
        <v>324</v>
      </c>
      <c r="K345" s="117"/>
      <c r="L345" s="107">
        <f t="shared" si="35"/>
        <v>225000</v>
      </c>
      <c r="M345" s="107">
        <v>225000</v>
      </c>
      <c r="N345" s="107"/>
      <c r="O345" s="107">
        <f t="shared" si="36"/>
        <v>0</v>
      </c>
      <c r="P345" s="107"/>
      <c r="Q345" s="107"/>
      <c r="R345" s="107">
        <f t="shared" si="37"/>
        <v>0</v>
      </c>
      <c r="S345" s="107"/>
      <c r="T345" s="107"/>
      <c r="U345" s="107">
        <f t="shared" si="38"/>
        <v>0</v>
      </c>
      <c r="V345" s="107"/>
      <c r="W345" s="107"/>
      <c r="X345" s="107">
        <f t="shared" si="39"/>
        <v>0</v>
      </c>
      <c r="Y345" s="107"/>
      <c r="Z345" s="107"/>
      <c r="AA345" s="108">
        <f t="shared" si="40"/>
        <v>0</v>
      </c>
      <c r="AB345" s="7">
        <v>45598</v>
      </c>
    </row>
    <row r="346" spans="1:28" ht="15.75" hidden="1" x14ac:dyDescent="0.25">
      <c r="A346" s="24">
        <v>45595</v>
      </c>
      <c r="B346" s="25" t="s">
        <v>256</v>
      </c>
      <c r="C346" s="25">
        <v>225000</v>
      </c>
      <c r="D346" s="25" t="s">
        <v>52</v>
      </c>
      <c r="E346" s="25" t="s">
        <v>217</v>
      </c>
      <c r="F346" s="25">
        <v>2.5</v>
      </c>
      <c r="G346" s="25" t="s">
        <v>39</v>
      </c>
      <c r="H346" s="25"/>
      <c r="I346" s="4">
        <f t="shared" si="41"/>
        <v>0</v>
      </c>
      <c r="J346" s="31" t="s">
        <v>324</v>
      </c>
      <c r="K346" s="117"/>
      <c r="L346" s="107">
        <f t="shared" si="35"/>
        <v>225000</v>
      </c>
      <c r="M346" s="107">
        <v>225000</v>
      </c>
      <c r="N346" s="107"/>
      <c r="O346" s="107">
        <f t="shared" si="36"/>
        <v>0</v>
      </c>
      <c r="P346" s="107"/>
      <c r="Q346" s="107"/>
      <c r="R346" s="107">
        <f t="shared" si="37"/>
        <v>0</v>
      </c>
      <c r="S346" s="107"/>
      <c r="T346" s="107"/>
      <c r="U346" s="107">
        <f t="shared" si="38"/>
        <v>0</v>
      </c>
      <c r="V346" s="107"/>
      <c r="W346" s="107"/>
      <c r="X346" s="107">
        <f t="shared" si="39"/>
        <v>0</v>
      </c>
      <c r="Y346" s="107"/>
      <c r="Z346" s="107"/>
      <c r="AA346" s="108">
        <f t="shared" si="40"/>
        <v>0</v>
      </c>
      <c r="AB346" s="7">
        <v>45598</v>
      </c>
    </row>
    <row r="347" spans="1:28" ht="15.75" hidden="1" x14ac:dyDescent="0.25">
      <c r="A347" s="24">
        <v>45595</v>
      </c>
      <c r="B347" s="25" t="s">
        <v>256</v>
      </c>
      <c r="C347" s="25">
        <v>8000000</v>
      </c>
      <c r="D347" s="25" t="s">
        <v>52</v>
      </c>
      <c r="E347" s="25" t="s">
        <v>276</v>
      </c>
      <c r="F347" s="25">
        <v>10000</v>
      </c>
      <c r="G347" s="25" t="s">
        <v>34</v>
      </c>
      <c r="H347" s="25"/>
      <c r="I347" s="4">
        <f t="shared" si="41"/>
        <v>0</v>
      </c>
      <c r="J347" s="31" t="s">
        <v>312</v>
      </c>
      <c r="K347" s="117"/>
      <c r="L347" s="107">
        <f t="shared" si="35"/>
        <v>8000000</v>
      </c>
      <c r="M347" s="107"/>
      <c r="N347" s="107">
        <v>8000000</v>
      </c>
      <c r="O347" s="107">
        <f t="shared" si="36"/>
        <v>0</v>
      </c>
      <c r="P347" s="107"/>
      <c r="Q347" s="107"/>
      <c r="R347" s="107">
        <f t="shared" si="37"/>
        <v>0</v>
      </c>
      <c r="S347" s="107"/>
      <c r="T347" s="107"/>
      <c r="U347" s="107">
        <f t="shared" si="38"/>
        <v>0</v>
      </c>
      <c r="V347" s="107"/>
      <c r="W347" s="107"/>
      <c r="X347" s="107">
        <f t="shared" si="39"/>
        <v>0</v>
      </c>
      <c r="Y347" s="107"/>
      <c r="Z347" s="107"/>
      <c r="AA347" s="108">
        <f t="shared" si="40"/>
        <v>0</v>
      </c>
      <c r="AB347" s="7">
        <v>45603</v>
      </c>
    </row>
    <row r="348" spans="1:28" ht="15.75" hidden="1" x14ac:dyDescent="0.25">
      <c r="A348" s="24">
        <v>45595</v>
      </c>
      <c r="B348" s="25" t="s">
        <v>702</v>
      </c>
      <c r="C348" s="25">
        <v>800000</v>
      </c>
      <c r="D348" s="25" t="s">
        <v>52</v>
      </c>
      <c r="E348" s="25" t="s">
        <v>249</v>
      </c>
      <c r="F348" s="25">
        <v>200</v>
      </c>
      <c r="G348" s="25" t="s">
        <v>34</v>
      </c>
      <c r="H348" s="25"/>
      <c r="I348" s="4">
        <f t="shared" si="41"/>
        <v>0</v>
      </c>
      <c r="J348" s="31" t="s">
        <v>312</v>
      </c>
      <c r="K348" s="117"/>
      <c r="L348" s="107">
        <f t="shared" si="35"/>
        <v>0</v>
      </c>
      <c r="M348" s="107"/>
      <c r="N348" s="107"/>
      <c r="O348" s="107">
        <f t="shared" si="36"/>
        <v>800000</v>
      </c>
      <c r="P348" s="107">
        <v>800000</v>
      </c>
      <c r="Q348" s="107"/>
      <c r="R348" s="107">
        <f t="shared" si="37"/>
        <v>0</v>
      </c>
      <c r="S348" s="107"/>
      <c r="T348" s="107"/>
      <c r="U348" s="107">
        <f t="shared" si="38"/>
        <v>0</v>
      </c>
      <c r="V348" s="107"/>
      <c r="W348" s="107"/>
      <c r="X348" s="107">
        <f t="shared" si="39"/>
        <v>0</v>
      </c>
      <c r="Y348" s="107"/>
      <c r="Z348" s="107"/>
      <c r="AA348" s="108">
        <f t="shared" si="40"/>
        <v>0</v>
      </c>
      <c r="AB348" s="7">
        <v>45610</v>
      </c>
    </row>
    <row r="349" spans="1:28" ht="15.75" hidden="1" x14ac:dyDescent="0.25">
      <c r="A349" s="24">
        <v>45595</v>
      </c>
      <c r="B349" s="25" t="s">
        <v>253</v>
      </c>
      <c r="C349" s="25">
        <v>752000</v>
      </c>
      <c r="D349" s="25" t="s">
        <v>52</v>
      </c>
      <c r="E349" s="25" t="s">
        <v>299</v>
      </c>
      <c r="F349" s="25">
        <v>16</v>
      </c>
      <c r="G349" s="25" t="s">
        <v>39</v>
      </c>
      <c r="H349" s="25"/>
      <c r="I349" s="4">
        <f t="shared" si="41"/>
        <v>0</v>
      </c>
      <c r="J349" s="26" t="s">
        <v>28</v>
      </c>
      <c r="K349" s="11" t="s">
        <v>2139</v>
      </c>
      <c r="L349" s="107">
        <f t="shared" si="35"/>
        <v>0</v>
      </c>
      <c r="M349" s="107"/>
      <c r="N349" s="107"/>
      <c r="O349" s="107">
        <f t="shared" si="36"/>
        <v>0</v>
      </c>
      <c r="P349" s="107"/>
      <c r="Q349" s="107"/>
      <c r="R349" s="107">
        <f t="shared" si="37"/>
        <v>0</v>
      </c>
      <c r="S349" s="107"/>
      <c r="T349" s="107"/>
      <c r="U349" s="107">
        <f t="shared" si="38"/>
        <v>0</v>
      </c>
      <c r="V349" s="107"/>
      <c r="W349" s="107"/>
      <c r="X349" s="107">
        <f t="shared" si="39"/>
        <v>0</v>
      </c>
      <c r="Y349" s="107"/>
      <c r="Z349" s="107"/>
      <c r="AA349" s="108">
        <f t="shared" si="40"/>
        <v>752000</v>
      </c>
      <c r="AB349" s="7"/>
    </row>
    <row r="350" spans="1:28" ht="15.75" hidden="1" x14ac:dyDescent="0.25">
      <c r="A350" s="24">
        <v>45595</v>
      </c>
      <c r="B350" s="25" t="s">
        <v>253</v>
      </c>
      <c r="C350" s="25">
        <v>1000000</v>
      </c>
      <c r="D350" s="25" t="s">
        <v>52</v>
      </c>
      <c r="E350" s="25" t="s">
        <v>150</v>
      </c>
      <c r="F350" s="25">
        <v>20</v>
      </c>
      <c r="G350" s="25" t="s">
        <v>77</v>
      </c>
      <c r="H350" s="25"/>
      <c r="I350" s="4">
        <f t="shared" si="41"/>
        <v>0</v>
      </c>
      <c r="J350" s="26" t="s">
        <v>28</v>
      </c>
      <c r="K350" s="11" t="s">
        <v>2139</v>
      </c>
      <c r="L350" s="107">
        <f t="shared" si="35"/>
        <v>0</v>
      </c>
      <c r="M350" s="107"/>
      <c r="N350" s="107"/>
      <c r="O350" s="107">
        <f t="shared" si="36"/>
        <v>0</v>
      </c>
      <c r="P350" s="107"/>
      <c r="Q350" s="107"/>
      <c r="R350" s="107">
        <f t="shared" si="37"/>
        <v>0</v>
      </c>
      <c r="S350" s="107"/>
      <c r="T350" s="107"/>
      <c r="U350" s="107">
        <f t="shared" si="38"/>
        <v>0</v>
      </c>
      <c r="V350" s="107"/>
      <c r="W350" s="107"/>
      <c r="X350" s="107">
        <f t="shared" si="39"/>
        <v>0</v>
      </c>
      <c r="Y350" s="107"/>
      <c r="Z350" s="107"/>
      <c r="AA350" s="108">
        <f t="shared" si="40"/>
        <v>1000000</v>
      </c>
      <c r="AB350" s="7"/>
    </row>
    <row r="351" spans="1:28" ht="15.75" hidden="1" x14ac:dyDescent="0.25">
      <c r="A351" s="24">
        <v>45595</v>
      </c>
      <c r="B351" s="25" t="s">
        <v>253</v>
      </c>
      <c r="C351" s="25">
        <v>1000000</v>
      </c>
      <c r="D351" s="25" t="s">
        <v>52</v>
      </c>
      <c r="E351" s="25" t="s">
        <v>130</v>
      </c>
      <c r="F351" s="25">
        <v>20</v>
      </c>
      <c r="G351" s="25" t="s">
        <v>77</v>
      </c>
      <c r="H351" s="25"/>
      <c r="I351" s="4">
        <f t="shared" si="41"/>
        <v>0</v>
      </c>
      <c r="J351" s="26" t="s">
        <v>28</v>
      </c>
      <c r="K351" s="11" t="s">
        <v>2139</v>
      </c>
      <c r="L351" s="107">
        <f t="shared" si="35"/>
        <v>0</v>
      </c>
      <c r="M351" s="107"/>
      <c r="N351" s="107"/>
      <c r="O351" s="107">
        <f t="shared" si="36"/>
        <v>0</v>
      </c>
      <c r="P351" s="107"/>
      <c r="Q351" s="107"/>
      <c r="R351" s="107">
        <f t="shared" si="37"/>
        <v>0</v>
      </c>
      <c r="S351" s="107"/>
      <c r="T351" s="107"/>
      <c r="U351" s="107">
        <f t="shared" si="38"/>
        <v>0</v>
      </c>
      <c r="V351" s="107"/>
      <c r="W351" s="107"/>
      <c r="X351" s="107">
        <f t="shared" si="39"/>
        <v>0</v>
      </c>
      <c r="Y351" s="107"/>
      <c r="Z351" s="107"/>
      <c r="AA351" s="108">
        <f t="shared" si="40"/>
        <v>1000000</v>
      </c>
      <c r="AB351" s="7"/>
    </row>
    <row r="352" spans="1:28" ht="15.75" hidden="1" x14ac:dyDescent="0.25">
      <c r="A352" s="24">
        <v>45595</v>
      </c>
      <c r="B352" s="25" t="s">
        <v>253</v>
      </c>
      <c r="C352" s="25">
        <v>780000</v>
      </c>
      <c r="D352" s="25" t="s">
        <v>52</v>
      </c>
      <c r="E352" s="25" t="s">
        <v>129</v>
      </c>
      <c r="F352" s="25">
        <v>12</v>
      </c>
      <c r="G352" s="25" t="s">
        <v>77</v>
      </c>
      <c r="H352" s="25"/>
      <c r="I352" s="4">
        <f t="shared" si="41"/>
        <v>0</v>
      </c>
      <c r="J352" s="26" t="s">
        <v>28</v>
      </c>
      <c r="K352" s="11" t="s">
        <v>2139</v>
      </c>
      <c r="L352" s="107">
        <f t="shared" si="35"/>
        <v>0</v>
      </c>
      <c r="M352" s="107"/>
      <c r="N352" s="107"/>
      <c r="O352" s="107">
        <f t="shared" si="36"/>
        <v>0</v>
      </c>
      <c r="P352" s="107"/>
      <c r="Q352" s="107"/>
      <c r="R352" s="107">
        <f t="shared" si="37"/>
        <v>0</v>
      </c>
      <c r="S352" s="107"/>
      <c r="T352" s="107"/>
      <c r="U352" s="107">
        <f t="shared" si="38"/>
        <v>0</v>
      </c>
      <c r="V352" s="107"/>
      <c r="W352" s="107"/>
      <c r="X352" s="107">
        <f t="shared" si="39"/>
        <v>0</v>
      </c>
      <c r="Y352" s="107"/>
      <c r="Z352" s="107"/>
      <c r="AA352" s="108">
        <f t="shared" si="40"/>
        <v>780000</v>
      </c>
      <c r="AB352" s="7"/>
    </row>
    <row r="353" spans="1:28" ht="15.75" hidden="1" x14ac:dyDescent="0.25">
      <c r="A353" s="24">
        <v>45595</v>
      </c>
      <c r="B353" s="25" t="s">
        <v>253</v>
      </c>
      <c r="C353" s="25">
        <v>700000</v>
      </c>
      <c r="D353" s="25" t="s">
        <v>52</v>
      </c>
      <c r="E353" s="25" t="s">
        <v>127</v>
      </c>
      <c r="F353" s="25">
        <v>10</v>
      </c>
      <c r="G353" s="25" t="s">
        <v>39</v>
      </c>
      <c r="H353" s="25"/>
      <c r="I353" s="4">
        <f t="shared" si="41"/>
        <v>0</v>
      </c>
      <c r="J353" s="26" t="s">
        <v>28</v>
      </c>
      <c r="K353" s="11" t="s">
        <v>2139</v>
      </c>
      <c r="L353" s="107">
        <f t="shared" si="35"/>
        <v>0</v>
      </c>
      <c r="M353" s="107"/>
      <c r="N353" s="107"/>
      <c r="O353" s="107">
        <f t="shared" si="36"/>
        <v>0</v>
      </c>
      <c r="P353" s="107"/>
      <c r="Q353" s="107"/>
      <c r="R353" s="107">
        <f t="shared" si="37"/>
        <v>0</v>
      </c>
      <c r="S353" s="107"/>
      <c r="T353" s="107"/>
      <c r="U353" s="107">
        <f t="shared" si="38"/>
        <v>0</v>
      </c>
      <c r="V353" s="107"/>
      <c r="W353" s="107"/>
      <c r="X353" s="107">
        <f t="shared" si="39"/>
        <v>0</v>
      </c>
      <c r="Y353" s="107"/>
      <c r="Z353" s="107"/>
      <c r="AA353" s="108">
        <f t="shared" si="40"/>
        <v>700000</v>
      </c>
      <c r="AB353" s="7"/>
    </row>
    <row r="354" spans="1:28" ht="15.75" hidden="1" x14ac:dyDescent="0.25">
      <c r="A354" s="24">
        <v>45595</v>
      </c>
      <c r="B354" s="25" t="s">
        <v>307</v>
      </c>
      <c r="C354" s="25">
        <v>798750</v>
      </c>
      <c r="D354" s="25" t="s">
        <v>46</v>
      </c>
      <c r="E354" s="25" t="s">
        <v>154</v>
      </c>
      <c r="F354" s="25">
        <v>750</v>
      </c>
      <c r="G354" s="25" t="s">
        <v>34</v>
      </c>
      <c r="H354" s="25"/>
      <c r="I354" s="4">
        <f t="shared" si="41"/>
        <v>0</v>
      </c>
      <c r="J354" s="31" t="s">
        <v>324</v>
      </c>
      <c r="K354" s="117"/>
      <c r="L354" s="107">
        <f t="shared" si="35"/>
        <v>0</v>
      </c>
      <c r="M354" s="107"/>
      <c r="N354" s="107"/>
      <c r="O354" s="107">
        <f t="shared" si="36"/>
        <v>0</v>
      </c>
      <c r="P354" s="107"/>
      <c r="Q354" s="107"/>
      <c r="R354" s="107">
        <f t="shared" si="37"/>
        <v>798750</v>
      </c>
      <c r="S354" s="107">
        <v>798750</v>
      </c>
      <c r="T354" s="107"/>
      <c r="U354" s="107">
        <f t="shared" si="38"/>
        <v>0</v>
      </c>
      <c r="V354" s="107"/>
      <c r="W354" s="107"/>
      <c r="X354" s="107">
        <f t="shared" si="39"/>
        <v>0</v>
      </c>
      <c r="Y354" s="107"/>
      <c r="Z354" s="107"/>
      <c r="AA354" s="108">
        <f t="shared" si="40"/>
        <v>0</v>
      </c>
      <c r="AB354" s="7">
        <v>45597</v>
      </c>
    </row>
    <row r="355" spans="1:28" ht="15.75" hidden="1" x14ac:dyDescent="0.25">
      <c r="A355" s="24">
        <v>45595</v>
      </c>
      <c r="B355" s="25" t="s">
        <v>256</v>
      </c>
      <c r="C355" s="25">
        <v>4170000</v>
      </c>
      <c r="D355" s="25" t="s">
        <v>52</v>
      </c>
      <c r="E355" s="25" t="s">
        <v>138</v>
      </c>
      <c r="F355" s="25">
        <v>3000</v>
      </c>
      <c r="G355" s="25" t="s">
        <v>34</v>
      </c>
      <c r="H355" s="25"/>
      <c r="I355" s="4">
        <f t="shared" si="41"/>
        <v>0</v>
      </c>
      <c r="J355" s="31" t="s">
        <v>312</v>
      </c>
      <c r="K355" s="117"/>
      <c r="L355" s="107">
        <f t="shared" si="35"/>
        <v>540000</v>
      </c>
      <c r="M355" s="107"/>
      <c r="N355" s="107">
        <v>540000</v>
      </c>
      <c r="O355" s="107">
        <f t="shared" si="36"/>
        <v>3630000</v>
      </c>
      <c r="P355" s="107">
        <v>3630000</v>
      </c>
      <c r="Q355" s="107"/>
      <c r="R355" s="107">
        <f t="shared" si="37"/>
        <v>0</v>
      </c>
      <c r="S355" s="107"/>
      <c r="T355" s="107"/>
      <c r="U355" s="107">
        <f t="shared" si="38"/>
        <v>0</v>
      </c>
      <c r="V355" s="107"/>
      <c r="W355" s="107"/>
      <c r="X355" s="107">
        <f t="shared" si="39"/>
        <v>0</v>
      </c>
      <c r="Y355" s="107"/>
      <c r="Z355" s="107"/>
      <c r="AA355" s="108">
        <f t="shared" si="40"/>
        <v>0</v>
      </c>
      <c r="AB355" s="7">
        <v>45607</v>
      </c>
    </row>
    <row r="356" spans="1:28" ht="15.75" hidden="1" x14ac:dyDescent="0.25">
      <c r="A356" s="24">
        <v>45595</v>
      </c>
      <c r="B356" s="25" t="s">
        <v>592</v>
      </c>
      <c r="C356" s="25">
        <v>2000000</v>
      </c>
      <c r="D356" s="25" t="s">
        <v>52</v>
      </c>
      <c r="E356" s="25" t="s">
        <v>53</v>
      </c>
      <c r="F356" s="25">
        <v>5</v>
      </c>
      <c r="G356" s="25" t="s">
        <v>23</v>
      </c>
      <c r="H356" s="25"/>
      <c r="I356" s="4">
        <f t="shared" si="41"/>
        <v>0</v>
      </c>
      <c r="J356" s="31" t="s">
        <v>312</v>
      </c>
      <c r="K356" s="25" t="s">
        <v>2103</v>
      </c>
      <c r="L356" s="107">
        <f t="shared" si="35"/>
        <v>0</v>
      </c>
      <c r="M356" s="107"/>
      <c r="N356" s="107"/>
      <c r="O356" s="107">
        <f t="shared" si="36"/>
        <v>2000000</v>
      </c>
      <c r="P356" s="107">
        <v>2000000</v>
      </c>
      <c r="Q356" s="107"/>
      <c r="R356" s="107">
        <f t="shared" si="37"/>
        <v>0</v>
      </c>
      <c r="S356" s="107"/>
      <c r="T356" s="107"/>
      <c r="U356" s="107">
        <f t="shared" si="38"/>
        <v>0</v>
      </c>
      <c r="V356" s="107"/>
      <c r="W356" s="107"/>
      <c r="X356" s="107">
        <f t="shared" si="39"/>
        <v>0</v>
      </c>
      <c r="Y356" s="107"/>
      <c r="Z356" s="107"/>
      <c r="AA356" s="108">
        <f t="shared" si="40"/>
        <v>0</v>
      </c>
      <c r="AB356" s="7">
        <v>45600</v>
      </c>
    </row>
    <row r="357" spans="1:28" ht="15.75" hidden="1" x14ac:dyDescent="0.25">
      <c r="A357" s="24">
        <v>45595</v>
      </c>
      <c r="B357" s="25" t="s">
        <v>1770</v>
      </c>
      <c r="C357" s="25">
        <v>5950000</v>
      </c>
      <c r="D357" s="25" t="s">
        <v>52</v>
      </c>
      <c r="E357" s="25" t="s">
        <v>249</v>
      </c>
      <c r="F357" s="25">
        <v>1700</v>
      </c>
      <c r="G357" s="25" t="s">
        <v>34</v>
      </c>
      <c r="H357" s="25"/>
      <c r="I357" s="4">
        <f t="shared" si="41"/>
        <v>0</v>
      </c>
      <c r="J357" s="31" t="s">
        <v>312</v>
      </c>
      <c r="K357" s="25" t="s">
        <v>2187</v>
      </c>
      <c r="L357" s="107">
        <f t="shared" si="35"/>
        <v>0</v>
      </c>
      <c r="M357" s="107"/>
      <c r="N357" s="107"/>
      <c r="O357" s="107">
        <f t="shared" si="36"/>
        <v>5950000</v>
      </c>
      <c r="P357" s="107">
        <v>5950000</v>
      </c>
      <c r="Q357" s="107"/>
      <c r="R357" s="107">
        <f t="shared" si="37"/>
        <v>0</v>
      </c>
      <c r="S357" s="107"/>
      <c r="T357" s="107"/>
      <c r="U357" s="107">
        <f t="shared" si="38"/>
        <v>0</v>
      </c>
      <c r="V357" s="107"/>
      <c r="W357" s="107"/>
      <c r="X357" s="107">
        <f t="shared" si="39"/>
        <v>0</v>
      </c>
      <c r="Y357" s="107"/>
      <c r="Z357" s="107"/>
      <c r="AA357" s="108">
        <f t="shared" si="40"/>
        <v>0</v>
      </c>
      <c r="AB357" s="7">
        <v>45600</v>
      </c>
    </row>
    <row r="358" spans="1:28" ht="15.75" hidden="1" x14ac:dyDescent="0.25">
      <c r="A358" s="24">
        <v>45595</v>
      </c>
      <c r="B358" s="25" t="s">
        <v>203</v>
      </c>
      <c r="C358" s="25">
        <v>3125000</v>
      </c>
      <c r="D358" s="25" t="s">
        <v>46</v>
      </c>
      <c r="E358" s="25" t="s">
        <v>552</v>
      </c>
      <c r="F358" s="25">
        <v>25</v>
      </c>
      <c r="G358" s="25" t="s">
        <v>39</v>
      </c>
      <c r="H358" s="25"/>
      <c r="I358" s="4">
        <f t="shared" si="41"/>
        <v>0</v>
      </c>
      <c r="J358" s="31" t="s">
        <v>324</v>
      </c>
      <c r="K358" s="117"/>
      <c r="L358" s="107">
        <f t="shared" si="35"/>
        <v>3125000</v>
      </c>
      <c r="M358" s="107"/>
      <c r="N358" s="107">
        <v>3125000</v>
      </c>
      <c r="O358" s="107">
        <f t="shared" si="36"/>
        <v>0</v>
      </c>
      <c r="P358" s="107"/>
      <c r="Q358" s="107"/>
      <c r="R358" s="107">
        <f t="shared" si="37"/>
        <v>0</v>
      </c>
      <c r="S358" s="107"/>
      <c r="T358" s="107"/>
      <c r="U358" s="107">
        <f t="shared" si="38"/>
        <v>0</v>
      </c>
      <c r="V358" s="107"/>
      <c r="W358" s="107"/>
      <c r="X358" s="107">
        <f t="shared" si="39"/>
        <v>0</v>
      </c>
      <c r="Y358" s="107"/>
      <c r="Z358" s="107"/>
      <c r="AA358" s="108">
        <f t="shared" si="40"/>
        <v>0</v>
      </c>
      <c r="AB358" s="7">
        <v>45601</v>
      </c>
    </row>
    <row r="359" spans="1:28" ht="15.75" hidden="1" x14ac:dyDescent="0.25">
      <c r="A359" s="24">
        <v>45595</v>
      </c>
      <c r="B359" s="25" t="s">
        <v>110</v>
      </c>
      <c r="C359" s="25">
        <v>1532200</v>
      </c>
      <c r="D359" s="25" t="s">
        <v>46</v>
      </c>
      <c r="E359" s="25" t="s">
        <v>106</v>
      </c>
      <c r="F359" s="25">
        <v>32.6</v>
      </c>
      <c r="G359" s="25" t="s">
        <v>39</v>
      </c>
      <c r="H359" s="25"/>
      <c r="I359" s="4">
        <f t="shared" si="41"/>
        <v>0</v>
      </c>
      <c r="J359" s="26" t="s">
        <v>28</v>
      </c>
      <c r="K359" s="117"/>
      <c r="L359" s="107">
        <f t="shared" si="35"/>
        <v>0</v>
      </c>
      <c r="M359" s="107"/>
      <c r="N359" s="107"/>
      <c r="O359" s="107">
        <f t="shared" si="36"/>
        <v>0</v>
      </c>
      <c r="P359" s="107"/>
      <c r="Q359" s="107"/>
      <c r="R359" s="107">
        <f t="shared" si="37"/>
        <v>0</v>
      </c>
      <c r="S359" s="107"/>
      <c r="T359" s="107"/>
      <c r="U359" s="107">
        <f t="shared" si="38"/>
        <v>0</v>
      </c>
      <c r="V359" s="107"/>
      <c r="W359" s="107"/>
      <c r="X359" s="107">
        <f t="shared" si="39"/>
        <v>0</v>
      </c>
      <c r="Y359" s="107"/>
      <c r="Z359" s="107"/>
      <c r="AA359" s="108">
        <f t="shared" si="40"/>
        <v>1532200</v>
      </c>
      <c r="AB359" s="7"/>
    </row>
    <row r="360" spans="1:28" ht="15.75" hidden="1" x14ac:dyDescent="0.25">
      <c r="A360" s="24">
        <v>45595</v>
      </c>
      <c r="B360" s="25" t="s">
        <v>110</v>
      </c>
      <c r="C360" s="25">
        <v>1085700</v>
      </c>
      <c r="D360" s="25" t="s">
        <v>46</v>
      </c>
      <c r="E360" s="25" t="s">
        <v>81</v>
      </c>
      <c r="F360" s="25">
        <v>23.1</v>
      </c>
      <c r="G360" s="25" t="s">
        <v>39</v>
      </c>
      <c r="H360" s="25"/>
      <c r="I360" s="4">
        <f t="shared" si="41"/>
        <v>0</v>
      </c>
      <c r="J360" s="26" t="s">
        <v>28</v>
      </c>
      <c r="K360" s="117"/>
      <c r="L360" s="107">
        <f t="shared" si="35"/>
        <v>0</v>
      </c>
      <c r="M360" s="107"/>
      <c r="N360" s="107"/>
      <c r="O360" s="107">
        <f t="shared" si="36"/>
        <v>0</v>
      </c>
      <c r="P360" s="107"/>
      <c r="Q360" s="107"/>
      <c r="R360" s="107">
        <f t="shared" si="37"/>
        <v>0</v>
      </c>
      <c r="S360" s="107"/>
      <c r="T360" s="107"/>
      <c r="U360" s="107">
        <f t="shared" si="38"/>
        <v>0</v>
      </c>
      <c r="V360" s="107"/>
      <c r="W360" s="107"/>
      <c r="X360" s="107">
        <f t="shared" si="39"/>
        <v>0</v>
      </c>
      <c r="Y360" s="107"/>
      <c r="Z360" s="107"/>
      <c r="AA360" s="108">
        <f t="shared" si="40"/>
        <v>1085700</v>
      </c>
      <c r="AB360" s="7"/>
    </row>
    <row r="361" spans="1:28" ht="15.75" hidden="1" x14ac:dyDescent="0.25">
      <c r="A361" s="24">
        <v>45595</v>
      </c>
      <c r="B361" s="25" t="s">
        <v>467</v>
      </c>
      <c r="C361" s="25">
        <v>2716600</v>
      </c>
      <c r="D361" s="25" t="s">
        <v>46</v>
      </c>
      <c r="E361" s="25" t="s">
        <v>100</v>
      </c>
      <c r="F361" s="25">
        <v>57.8</v>
      </c>
      <c r="G361" s="25" t="s">
        <v>39</v>
      </c>
      <c r="H361" s="25"/>
      <c r="I361" s="4">
        <f t="shared" si="41"/>
        <v>0</v>
      </c>
      <c r="J361" s="31" t="s">
        <v>312</v>
      </c>
      <c r="K361" s="117"/>
      <c r="L361" s="107">
        <f t="shared" si="35"/>
        <v>0</v>
      </c>
      <c r="M361" s="107"/>
      <c r="N361" s="107"/>
      <c r="O361" s="107">
        <f t="shared" si="36"/>
        <v>2716600</v>
      </c>
      <c r="P361" s="107">
        <v>2716600</v>
      </c>
      <c r="Q361" s="107"/>
      <c r="R361" s="107">
        <f t="shared" si="37"/>
        <v>0</v>
      </c>
      <c r="S361" s="107"/>
      <c r="T361" s="107"/>
      <c r="U361" s="107">
        <f t="shared" si="38"/>
        <v>0</v>
      </c>
      <c r="V361" s="107"/>
      <c r="W361" s="107"/>
      <c r="X361" s="107">
        <f t="shared" si="39"/>
        <v>0</v>
      </c>
      <c r="Y361" s="107"/>
      <c r="Z361" s="107"/>
      <c r="AA361" s="108">
        <f t="shared" si="40"/>
        <v>0</v>
      </c>
      <c r="AB361" s="7">
        <v>45597</v>
      </c>
    </row>
    <row r="362" spans="1:28" ht="15.75" x14ac:dyDescent="0.25">
      <c r="A362" s="24">
        <v>45595</v>
      </c>
      <c r="B362" s="25" t="s">
        <v>205</v>
      </c>
      <c r="C362" s="25">
        <v>1000000</v>
      </c>
      <c r="D362" s="25" t="s">
        <v>46</v>
      </c>
      <c r="E362" s="25" t="s">
        <v>150</v>
      </c>
      <c r="F362" s="25">
        <v>20</v>
      </c>
      <c r="G362" s="25" t="s">
        <v>77</v>
      </c>
      <c r="H362" s="25"/>
      <c r="I362" s="4">
        <f t="shared" si="41"/>
        <v>0</v>
      </c>
      <c r="J362" s="31" t="s">
        <v>312</v>
      </c>
      <c r="K362" s="117"/>
      <c r="L362" s="107">
        <f t="shared" ref="L362:L425" si="42">M362+N362</f>
        <v>0</v>
      </c>
      <c r="M362" s="107"/>
      <c r="N362" s="107"/>
      <c r="O362" s="107">
        <f t="shared" ref="O362:O425" si="43">P362+Q362</f>
        <v>1000000</v>
      </c>
      <c r="P362" s="151">
        <v>1000000</v>
      </c>
      <c r="Q362" s="107"/>
      <c r="R362" s="107">
        <f t="shared" ref="R362:R425" si="44">S362+T362</f>
        <v>0</v>
      </c>
      <c r="S362" s="107"/>
      <c r="T362" s="107"/>
      <c r="U362" s="107">
        <f t="shared" ref="U362:U425" si="45">V362+W362</f>
        <v>0</v>
      </c>
      <c r="V362" s="107"/>
      <c r="W362" s="107"/>
      <c r="X362" s="107">
        <f t="shared" ref="X362:X425" si="46">Y362+Z362</f>
        <v>0</v>
      </c>
      <c r="Y362" s="107"/>
      <c r="Z362" s="107"/>
      <c r="AA362" s="108">
        <f t="shared" ref="AA362:AA425" si="47">C362+I362-L362-O362-U362-X362-R362</f>
        <v>0</v>
      </c>
      <c r="AB362" s="7">
        <v>45607</v>
      </c>
    </row>
    <row r="363" spans="1:28" ht="15.75" x14ac:dyDescent="0.25">
      <c r="A363" s="24">
        <v>45595</v>
      </c>
      <c r="B363" s="25" t="s">
        <v>205</v>
      </c>
      <c r="C363" s="25">
        <v>1560000</v>
      </c>
      <c r="D363" s="25" t="s">
        <v>46</v>
      </c>
      <c r="E363" s="25" t="s">
        <v>129</v>
      </c>
      <c r="F363" s="25">
        <v>24</v>
      </c>
      <c r="G363" s="25" t="s">
        <v>77</v>
      </c>
      <c r="H363" s="25"/>
      <c r="I363" s="4">
        <f t="shared" si="41"/>
        <v>0</v>
      </c>
      <c r="J363" s="31" t="s">
        <v>312</v>
      </c>
      <c r="K363" s="117" t="s">
        <v>2116</v>
      </c>
      <c r="L363" s="107">
        <f t="shared" si="42"/>
        <v>0</v>
      </c>
      <c r="M363" s="107"/>
      <c r="N363" s="107"/>
      <c r="O363" s="107">
        <f t="shared" si="43"/>
        <v>1560000</v>
      </c>
      <c r="P363" s="151">
        <v>1560000</v>
      </c>
      <c r="Q363" s="107"/>
      <c r="R363" s="107">
        <f t="shared" si="44"/>
        <v>0</v>
      </c>
      <c r="S363" s="107"/>
      <c r="T363" s="107"/>
      <c r="U363" s="107">
        <f t="shared" si="45"/>
        <v>0</v>
      </c>
      <c r="V363" s="107"/>
      <c r="W363" s="107"/>
      <c r="X363" s="107">
        <f t="shared" si="46"/>
        <v>0</v>
      </c>
      <c r="Y363" s="107"/>
      <c r="Z363" s="107"/>
      <c r="AA363" s="108">
        <f t="shared" si="47"/>
        <v>0</v>
      </c>
      <c r="AB363" s="7">
        <v>45607</v>
      </c>
    </row>
    <row r="364" spans="1:28" ht="15.75" x14ac:dyDescent="0.25">
      <c r="A364" s="24">
        <v>45595</v>
      </c>
      <c r="B364" s="25" t="s">
        <v>205</v>
      </c>
      <c r="C364" s="25">
        <v>700000</v>
      </c>
      <c r="D364" s="25" t="s">
        <v>46</v>
      </c>
      <c r="E364" s="25" t="s">
        <v>127</v>
      </c>
      <c r="F364" s="25">
        <v>10</v>
      </c>
      <c r="G364" s="25" t="s">
        <v>39</v>
      </c>
      <c r="H364" s="25"/>
      <c r="I364" s="4">
        <f t="shared" si="41"/>
        <v>0</v>
      </c>
      <c r="J364" s="31" t="s">
        <v>312</v>
      </c>
      <c r="K364" s="117" t="s">
        <v>2116</v>
      </c>
      <c r="L364" s="107">
        <f t="shared" si="42"/>
        <v>0</v>
      </c>
      <c r="M364" s="107"/>
      <c r="N364" s="107"/>
      <c r="O364" s="107">
        <f t="shared" si="43"/>
        <v>700000</v>
      </c>
      <c r="P364" s="151">
        <v>700000</v>
      </c>
      <c r="Q364" s="107"/>
      <c r="R364" s="107">
        <f t="shared" si="44"/>
        <v>0</v>
      </c>
      <c r="S364" s="107"/>
      <c r="T364" s="107"/>
      <c r="U364" s="107">
        <f t="shared" si="45"/>
        <v>0</v>
      </c>
      <c r="V364" s="107"/>
      <c r="W364" s="107"/>
      <c r="X364" s="107">
        <f t="shared" si="46"/>
        <v>0</v>
      </c>
      <c r="Y364" s="107"/>
      <c r="Z364" s="107"/>
      <c r="AA364" s="108">
        <f t="shared" si="47"/>
        <v>0</v>
      </c>
      <c r="AB364" s="7">
        <v>45607</v>
      </c>
    </row>
    <row r="365" spans="1:28" ht="15.75" hidden="1" x14ac:dyDescent="0.25">
      <c r="A365" s="24">
        <v>45595</v>
      </c>
      <c r="B365" s="25" t="s">
        <v>678</v>
      </c>
      <c r="C365" s="25">
        <v>8600000</v>
      </c>
      <c r="D365" s="25" t="s">
        <v>46</v>
      </c>
      <c r="E365" s="25" t="s">
        <v>298</v>
      </c>
      <c r="F365" s="25">
        <v>2000</v>
      </c>
      <c r="G365" s="25" t="s">
        <v>34</v>
      </c>
      <c r="H365" s="25"/>
      <c r="I365" s="4">
        <f t="shared" si="41"/>
        <v>0</v>
      </c>
      <c r="J365" s="31" t="s">
        <v>324</v>
      </c>
      <c r="K365" s="117"/>
      <c r="L365" s="107">
        <f t="shared" si="42"/>
        <v>8600000</v>
      </c>
      <c r="M365" s="107">
        <v>8600000</v>
      </c>
      <c r="N365" s="107"/>
      <c r="O365" s="107">
        <f t="shared" si="43"/>
        <v>0</v>
      </c>
      <c r="P365" s="107"/>
      <c r="Q365" s="107"/>
      <c r="R365" s="107">
        <f t="shared" si="44"/>
        <v>0</v>
      </c>
      <c r="S365" s="107"/>
      <c r="T365" s="107"/>
      <c r="U365" s="107">
        <f t="shared" si="45"/>
        <v>0</v>
      </c>
      <c r="V365" s="107"/>
      <c r="W365" s="107"/>
      <c r="X365" s="107">
        <f t="shared" si="46"/>
        <v>0</v>
      </c>
      <c r="Y365" s="107"/>
      <c r="Z365" s="107"/>
      <c r="AA365" s="108">
        <f t="shared" si="47"/>
        <v>0</v>
      </c>
      <c r="AB365" s="7">
        <v>45612</v>
      </c>
    </row>
    <row r="366" spans="1:28" ht="15.75" hidden="1" x14ac:dyDescent="0.25">
      <c r="A366" s="24">
        <v>45596</v>
      </c>
      <c r="B366" s="25" t="s">
        <v>297</v>
      </c>
      <c r="C366" s="25">
        <v>3125000</v>
      </c>
      <c r="D366" s="25" t="s">
        <v>52</v>
      </c>
      <c r="E366" s="25" t="s">
        <v>128</v>
      </c>
      <c r="F366" s="25">
        <v>25</v>
      </c>
      <c r="G366" s="25" t="s">
        <v>39</v>
      </c>
      <c r="H366" s="25"/>
      <c r="I366" s="4">
        <f t="shared" si="41"/>
        <v>0</v>
      </c>
      <c r="J366" s="31" t="s">
        <v>312</v>
      </c>
      <c r="K366" s="117"/>
      <c r="L366" s="107">
        <f t="shared" si="42"/>
        <v>0</v>
      </c>
      <c r="M366" s="107"/>
      <c r="N366" s="107"/>
      <c r="O366" s="107">
        <f t="shared" si="43"/>
        <v>0</v>
      </c>
      <c r="P366" s="107"/>
      <c r="Q366" s="107"/>
      <c r="R366" s="107">
        <f t="shared" si="44"/>
        <v>3125000</v>
      </c>
      <c r="S366" s="107">
        <v>3125000</v>
      </c>
      <c r="T366" s="107"/>
      <c r="U366" s="107">
        <f t="shared" si="45"/>
        <v>0</v>
      </c>
      <c r="V366" s="107"/>
      <c r="W366" s="107"/>
      <c r="X366" s="107">
        <f t="shared" si="46"/>
        <v>0</v>
      </c>
      <c r="Y366" s="107"/>
      <c r="Z366" s="107"/>
      <c r="AA366" s="108">
        <f t="shared" si="47"/>
        <v>0</v>
      </c>
      <c r="AB366" s="7">
        <v>45597</v>
      </c>
    </row>
    <row r="367" spans="1:28" ht="15.75" hidden="1" x14ac:dyDescent="0.25">
      <c r="A367" s="24">
        <v>45596</v>
      </c>
      <c r="B367" s="25" t="s">
        <v>739</v>
      </c>
      <c r="C367" s="25">
        <v>10500000</v>
      </c>
      <c r="D367" s="25" t="s">
        <v>52</v>
      </c>
      <c r="E367" s="25" t="s">
        <v>1377</v>
      </c>
      <c r="F367" s="25">
        <v>4000</v>
      </c>
      <c r="G367" s="25" t="s">
        <v>34</v>
      </c>
      <c r="H367" s="25"/>
      <c r="I367" s="4">
        <f t="shared" si="41"/>
        <v>0</v>
      </c>
      <c r="J367" s="31" t="s">
        <v>324</v>
      </c>
      <c r="K367" s="117"/>
      <c r="L367" s="107">
        <f t="shared" si="42"/>
        <v>10500000</v>
      </c>
      <c r="M367" s="107">
        <v>10500000</v>
      </c>
      <c r="N367" s="107"/>
      <c r="O367" s="107">
        <f t="shared" si="43"/>
        <v>0</v>
      </c>
      <c r="P367" s="107"/>
      <c r="Q367" s="107"/>
      <c r="R367" s="107">
        <f t="shared" si="44"/>
        <v>0</v>
      </c>
      <c r="S367" s="107"/>
      <c r="T367" s="107"/>
      <c r="U367" s="107">
        <f t="shared" si="45"/>
        <v>0</v>
      </c>
      <c r="V367" s="107"/>
      <c r="W367" s="107"/>
      <c r="X367" s="107">
        <f t="shared" si="46"/>
        <v>0</v>
      </c>
      <c r="Y367" s="107"/>
      <c r="Z367" s="107"/>
      <c r="AA367" s="108">
        <f t="shared" si="47"/>
        <v>0</v>
      </c>
      <c r="AB367" s="7">
        <v>45602</v>
      </c>
    </row>
    <row r="368" spans="1:28" ht="15.75" hidden="1" x14ac:dyDescent="0.25">
      <c r="A368" s="24">
        <v>45596</v>
      </c>
      <c r="B368" s="25" t="s">
        <v>739</v>
      </c>
      <c r="C368" s="25">
        <v>7350000</v>
      </c>
      <c r="D368" s="25" t="s">
        <v>52</v>
      </c>
      <c r="E368" s="25" t="s">
        <v>225</v>
      </c>
      <c r="F368" s="25">
        <v>2800</v>
      </c>
      <c r="G368" s="25" t="s">
        <v>34</v>
      </c>
      <c r="H368" s="25"/>
      <c r="I368" s="4">
        <f t="shared" si="41"/>
        <v>0</v>
      </c>
      <c r="J368" s="31" t="s">
        <v>324</v>
      </c>
      <c r="K368" s="117"/>
      <c r="L368" s="107">
        <f t="shared" si="42"/>
        <v>7350000</v>
      </c>
      <c r="M368" s="107">
        <v>7350000</v>
      </c>
      <c r="N368" s="107"/>
      <c r="O368" s="107">
        <f t="shared" si="43"/>
        <v>0</v>
      </c>
      <c r="P368" s="107"/>
      <c r="Q368" s="107"/>
      <c r="R368" s="107">
        <f t="shared" si="44"/>
        <v>0</v>
      </c>
      <c r="S368" s="107"/>
      <c r="T368" s="107"/>
      <c r="U368" s="107">
        <f t="shared" si="45"/>
        <v>0</v>
      </c>
      <c r="V368" s="107"/>
      <c r="W368" s="107"/>
      <c r="X368" s="107">
        <f t="shared" si="46"/>
        <v>0</v>
      </c>
      <c r="Y368" s="107"/>
      <c r="Z368" s="107"/>
      <c r="AA368" s="108">
        <f t="shared" si="47"/>
        <v>0</v>
      </c>
      <c r="AB368" s="7">
        <v>45602</v>
      </c>
    </row>
    <row r="369" spans="1:28" ht="15.75" hidden="1" x14ac:dyDescent="0.25">
      <c r="A369" s="24">
        <v>45596</v>
      </c>
      <c r="B369" s="25" t="s">
        <v>280</v>
      </c>
      <c r="C369" s="25"/>
      <c r="D369" s="25" t="s">
        <v>46</v>
      </c>
      <c r="E369" s="25" t="s">
        <v>192</v>
      </c>
      <c r="F369" s="25">
        <v>1500</v>
      </c>
      <c r="G369" s="25" t="s">
        <v>34</v>
      </c>
      <c r="H369" s="25">
        <v>2500</v>
      </c>
      <c r="I369" s="4">
        <v>3750000</v>
      </c>
      <c r="J369" s="38" t="s">
        <v>24</v>
      </c>
      <c r="K369" s="117"/>
      <c r="L369" s="107">
        <v>0</v>
      </c>
      <c r="M369" s="107"/>
      <c r="N369" s="107"/>
      <c r="O369" s="107">
        <v>0</v>
      </c>
      <c r="P369" s="107"/>
      <c r="Q369" s="107"/>
      <c r="R369" s="107">
        <f t="shared" si="44"/>
        <v>1000000</v>
      </c>
      <c r="S369" s="107">
        <v>1000000</v>
      </c>
      <c r="T369" s="107"/>
      <c r="U369" s="107">
        <v>0</v>
      </c>
      <c r="V369" s="107"/>
      <c r="W369" s="107"/>
      <c r="X369" s="107">
        <v>0</v>
      </c>
      <c r="Y369" s="107"/>
      <c r="Z369" s="107"/>
      <c r="AA369" s="108">
        <f t="shared" si="47"/>
        <v>2750000</v>
      </c>
      <c r="AB369" s="7">
        <v>45609</v>
      </c>
    </row>
    <row r="370" spans="1:28" ht="15.75" hidden="1" x14ac:dyDescent="0.25">
      <c r="A370" s="24">
        <v>45596</v>
      </c>
      <c r="B370" s="25" t="s">
        <v>256</v>
      </c>
      <c r="C370" s="25">
        <v>4000000</v>
      </c>
      <c r="D370" s="25" t="s">
        <v>52</v>
      </c>
      <c r="E370" s="25" t="s">
        <v>249</v>
      </c>
      <c r="F370" s="25">
        <v>1000</v>
      </c>
      <c r="G370" s="25" t="s">
        <v>34</v>
      </c>
      <c r="H370" s="25"/>
      <c r="I370" s="4">
        <f t="shared" ref="I370:I434" si="48">F370*H370</f>
        <v>0</v>
      </c>
      <c r="J370" s="31" t="s">
        <v>312</v>
      </c>
      <c r="K370" s="117"/>
      <c r="L370" s="107">
        <f t="shared" si="42"/>
        <v>0</v>
      </c>
      <c r="M370" s="107"/>
      <c r="N370" s="107"/>
      <c r="O370" s="107">
        <f t="shared" si="43"/>
        <v>4000000</v>
      </c>
      <c r="P370" s="107">
        <v>4000000</v>
      </c>
      <c r="Q370" s="107"/>
      <c r="R370" s="107">
        <f t="shared" si="44"/>
        <v>0</v>
      </c>
      <c r="S370" s="107"/>
      <c r="T370" s="107"/>
      <c r="U370" s="107">
        <f t="shared" si="45"/>
        <v>0</v>
      </c>
      <c r="V370" s="107"/>
      <c r="W370" s="107"/>
      <c r="X370" s="107">
        <f t="shared" si="46"/>
        <v>0</v>
      </c>
      <c r="Y370" s="107"/>
      <c r="Z370" s="107"/>
      <c r="AA370" s="108">
        <f t="shared" si="47"/>
        <v>0</v>
      </c>
      <c r="AB370" s="7">
        <v>45607</v>
      </c>
    </row>
    <row r="371" spans="1:28" ht="15.75" hidden="1" x14ac:dyDescent="0.25">
      <c r="A371" s="24">
        <v>45596</v>
      </c>
      <c r="B371" s="25" t="s">
        <v>445</v>
      </c>
      <c r="C371" s="25">
        <v>18200000</v>
      </c>
      <c r="D371" s="25" t="s">
        <v>46</v>
      </c>
      <c r="E371" s="25" t="s">
        <v>42</v>
      </c>
      <c r="F371" s="25">
        <v>5200</v>
      </c>
      <c r="G371" s="25" t="s">
        <v>34</v>
      </c>
      <c r="H371" s="25"/>
      <c r="I371" s="4">
        <f t="shared" si="48"/>
        <v>0</v>
      </c>
      <c r="J371" s="31" t="s">
        <v>324</v>
      </c>
      <c r="K371" s="117"/>
      <c r="L371" s="107">
        <f t="shared" si="42"/>
        <v>18200000</v>
      </c>
      <c r="M371" s="107">
        <v>14000000</v>
      </c>
      <c r="N371" s="107">
        <v>4200000</v>
      </c>
      <c r="O371" s="107">
        <f t="shared" si="43"/>
        <v>0</v>
      </c>
      <c r="P371" s="107"/>
      <c r="Q371" s="107"/>
      <c r="R371" s="107">
        <f t="shared" si="44"/>
        <v>0</v>
      </c>
      <c r="S371" s="107"/>
      <c r="T371" s="107"/>
      <c r="U371" s="107">
        <f t="shared" si="45"/>
        <v>0</v>
      </c>
      <c r="V371" s="107"/>
      <c r="W371" s="107"/>
      <c r="X371" s="107">
        <f t="shared" si="46"/>
        <v>0</v>
      </c>
      <c r="Y371" s="107"/>
      <c r="Z371" s="107"/>
      <c r="AA371" s="108">
        <f t="shared" si="47"/>
        <v>0</v>
      </c>
      <c r="AB371" s="7">
        <v>45612</v>
      </c>
    </row>
    <row r="372" spans="1:28" ht="15.75" hidden="1" x14ac:dyDescent="0.25">
      <c r="A372" s="24">
        <v>45596</v>
      </c>
      <c r="B372" s="25" t="s">
        <v>344</v>
      </c>
      <c r="C372" s="25">
        <v>400000</v>
      </c>
      <c r="D372" s="25" t="s">
        <v>46</v>
      </c>
      <c r="E372" s="25" t="s">
        <v>189</v>
      </c>
      <c r="F372" s="25">
        <v>1</v>
      </c>
      <c r="G372" s="25" t="s">
        <v>23</v>
      </c>
      <c r="H372" s="25"/>
      <c r="I372" s="4">
        <f t="shared" si="48"/>
        <v>0</v>
      </c>
      <c r="J372" s="31" t="s">
        <v>324</v>
      </c>
      <c r="K372" s="117"/>
      <c r="L372" s="107">
        <f t="shared" si="42"/>
        <v>0</v>
      </c>
      <c r="M372" s="107"/>
      <c r="N372" s="107"/>
      <c r="O372" s="107">
        <f t="shared" si="43"/>
        <v>0</v>
      </c>
      <c r="P372" s="107"/>
      <c r="Q372" s="107"/>
      <c r="R372" s="107">
        <f t="shared" si="44"/>
        <v>0</v>
      </c>
      <c r="S372" s="107"/>
      <c r="T372" s="107"/>
      <c r="U372" s="107">
        <f t="shared" si="45"/>
        <v>400000</v>
      </c>
      <c r="V372" s="107">
        <v>400000</v>
      </c>
      <c r="W372" s="107"/>
      <c r="X372" s="107">
        <f t="shared" si="46"/>
        <v>0</v>
      </c>
      <c r="Y372" s="107"/>
      <c r="Z372" s="107"/>
      <c r="AA372" s="108">
        <f t="shared" si="47"/>
        <v>0</v>
      </c>
      <c r="AB372" s="7">
        <v>45597</v>
      </c>
    </row>
    <row r="373" spans="1:28" ht="15.75" hidden="1" x14ac:dyDescent="0.25">
      <c r="A373" s="24">
        <v>45596</v>
      </c>
      <c r="B373" s="25" t="s">
        <v>2075</v>
      </c>
      <c r="C373" s="25">
        <v>2300000</v>
      </c>
      <c r="D373" s="25" t="s">
        <v>52</v>
      </c>
      <c r="E373" s="25" t="s">
        <v>394</v>
      </c>
      <c r="F373" s="25">
        <v>10</v>
      </c>
      <c r="G373" s="25" t="s">
        <v>48</v>
      </c>
      <c r="H373" s="25"/>
      <c r="I373" s="4">
        <f t="shared" si="48"/>
        <v>0</v>
      </c>
      <c r="J373" s="31" t="s">
        <v>324</v>
      </c>
      <c r="K373" s="117"/>
      <c r="L373" s="107">
        <f t="shared" si="42"/>
        <v>2300000</v>
      </c>
      <c r="M373" s="107">
        <v>2300000</v>
      </c>
      <c r="N373" s="107"/>
      <c r="O373" s="107">
        <f t="shared" si="43"/>
        <v>0</v>
      </c>
      <c r="P373" s="107"/>
      <c r="Q373" s="107"/>
      <c r="R373" s="107">
        <f t="shared" si="44"/>
        <v>0</v>
      </c>
      <c r="S373" s="107"/>
      <c r="T373" s="107"/>
      <c r="U373" s="107">
        <f t="shared" si="45"/>
        <v>0</v>
      </c>
      <c r="V373" s="107"/>
      <c r="W373" s="107"/>
      <c r="X373" s="107">
        <f t="shared" si="46"/>
        <v>0</v>
      </c>
      <c r="Y373" s="107"/>
      <c r="Z373" s="107"/>
      <c r="AA373" s="108">
        <f t="shared" si="47"/>
        <v>0</v>
      </c>
      <c r="AB373" s="7">
        <v>45600</v>
      </c>
    </row>
    <row r="374" spans="1:28" ht="15.75" hidden="1" x14ac:dyDescent="0.25">
      <c r="A374" s="24">
        <v>45596</v>
      </c>
      <c r="B374" s="25" t="s">
        <v>370</v>
      </c>
      <c r="C374" s="25">
        <v>20280000</v>
      </c>
      <c r="D374" s="25" t="s">
        <v>46</v>
      </c>
      <c r="E374" s="25" t="s">
        <v>249</v>
      </c>
      <c r="F374" s="25">
        <v>5200</v>
      </c>
      <c r="G374" s="25" t="s">
        <v>34</v>
      </c>
      <c r="H374" s="25"/>
      <c r="I374" s="4">
        <f t="shared" si="48"/>
        <v>0</v>
      </c>
      <c r="J374" s="38" t="s">
        <v>24</v>
      </c>
      <c r="K374" s="117"/>
      <c r="L374" s="107">
        <f t="shared" si="42"/>
        <v>200000</v>
      </c>
      <c r="M374" s="107">
        <v>200000</v>
      </c>
      <c r="N374" s="107"/>
      <c r="O374" s="107">
        <f t="shared" si="43"/>
        <v>0</v>
      </c>
      <c r="P374" s="107"/>
      <c r="Q374" s="107"/>
      <c r="R374" s="107">
        <f t="shared" si="44"/>
        <v>0</v>
      </c>
      <c r="S374" s="107"/>
      <c r="T374" s="107"/>
      <c r="U374" s="107">
        <f t="shared" si="45"/>
        <v>0</v>
      </c>
      <c r="V374" s="107"/>
      <c r="W374" s="107"/>
      <c r="X374" s="107">
        <f t="shared" si="46"/>
        <v>0</v>
      </c>
      <c r="Y374" s="107"/>
      <c r="Z374" s="107"/>
      <c r="AA374" s="108">
        <f t="shared" si="47"/>
        <v>20080000</v>
      </c>
      <c r="AB374" s="7">
        <v>45624</v>
      </c>
    </row>
    <row r="375" spans="1:28" ht="15.75" hidden="1" x14ac:dyDescent="0.25">
      <c r="A375" s="24">
        <v>45596</v>
      </c>
      <c r="B375" s="25" t="s">
        <v>73</v>
      </c>
      <c r="C375" s="25">
        <v>400000</v>
      </c>
      <c r="D375" s="25" t="s">
        <v>46</v>
      </c>
      <c r="E375" s="25" t="s">
        <v>53</v>
      </c>
      <c r="F375" s="25">
        <v>1</v>
      </c>
      <c r="G375" s="25" t="s">
        <v>23</v>
      </c>
      <c r="H375" s="25"/>
      <c r="I375" s="4">
        <f t="shared" si="48"/>
        <v>0</v>
      </c>
      <c r="J375" s="31" t="s">
        <v>312</v>
      </c>
      <c r="K375" s="25" t="s">
        <v>2177</v>
      </c>
      <c r="L375" s="107">
        <f t="shared" si="42"/>
        <v>0</v>
      </c>
      <c r="M375" s="107"/>
      <c r="N375" s="107"/>
      <c r="O375" s="107">
        <f t="shared" si="43"/>
        <v>400000</v>
      </c>
      <c r="P375" s="107">
        <v>400000</v>
      </c>
      <c r="Q375" s="107"/>
      <c r="R375" s="107">
        <f t="shared" si="44"/>
        <v>0</v>
      </c>
      <c r="S375" s="107"/>
      <c r="T375" s="107"/>
      <c r="U375" s="107">
        <f t="shared" si="45"/>
        <v>0</v>
      </c>
      <c r="V375" s="107"/>
      <c r="W375" s="107"/>
      <c r="X375" s="107">
        <f t="shared" si="46"/>
        <v>0</v>
      </c>
      <c r="Y375" s="107"/>
      <c r="Z375" s="107"/>
      <c r="AA375" s="108">
        <f t="shared" si="47"/>
        <v>0</v>
      </c>
      <c r="AB375" s="7">
        <v>45618</v>
      </c>
    </row>
    <row r="376" spans="1:28" ht="15.75" hidden="1" x14ac:dyDescent="0.25">
      <c r="A376" s="24">
        <v>45597</v>
      </c>
      <c r="B376" s="25" t="s">
        <v>1085</v>
      </c>
      <c r="C376" s="25"/>
      <c r="D376" s="25" t="s">
        <v>46</v>
      </c>
      <c r="E376" s="25" t="s">
        <v>135</v>
      </c>
      <c r="F376" s="25">
        <v>4</v>
      </c>
      <c r="G376" s="25" t="s">
        <v>48</v>
      </c>
      <c r="H376" s="25">
        <v>150000</v>
      </c>
      <c r="I376" s="4">
        <f t="shared" si="48"/>
        <v>600000</v>
      </c>
      <c r="J376" s="31" t="s">
        <v>324</v>
      </c>
      <c r="K376" s="117"/>
      <c r="L376" s="107">
        <f t="shared" si="42"/>
        <v>600000</v>
      </c>
      <c r="M376" s="107">
        <v>600000</v>
      </c>
      <c r="N376" s="107"/>
      <c r="O376" s="107">
        <f t="shared" si="43"/>
        <v>0</v>
      </c>
      <c r="P376" s="107"/>
      <c r="Q376" s="107"/>
      <c r="R376" s="107">
        <f t="shared" si="44"/>
        <v>0</v>
      </c>
      <c r="S376" s="107"/>
      <c r="T376" s="107"/>
      <c r="U376" s="107">
        <f t="shared" si="45"/>
        <v>0</v>
      </c>
      <c r="V376" s="107"/>
      <c r="W376" s="107"/>
      <c r="X376" s="107">
        <f t="shared" si="46"/>
        <v>0</v>
      </c>
      <c r="Y376" s="107"/>
      <c r="Z376" s="107"/>
      <c r="AA376" s="108">
        <f t="shared" si="47"/>
        <v>0</v>
      </c>
      <c r="AB376" s="7">
        <v>45602</v>
      </c>
    </row>
    <row r="377" spans="1:28" ht="15.75" hidden="1" x14ac:dyDescent="0.25">
      <c r="A377" s="24">
        <v>45597</v>
      </c>
      <c r="B377" s="25" t="s">
        <v>1584</v>
      </c>
      <c r="C377" s="25"/>
      <c r="D377" s="25" t="s">
        <v>46</v>
      </c>
      <c r="E377" s="25" t="s">
        <v>218</v>
      </c>
      <c r="F377" s="25">
        <v>7.5</v>
      </c>
      <c r="G377" s="25" t="s">
        <v>39</v>
      </c>
      <c r="H377" s="25">
        <v>90000</v>
      </c>
      <c r="I377" s="4">
        <f t="shared" si="48"/>
        <v>675000</v>
      </c>
      <c r="J377" s="31" t="s">
        <v>324</v>
      </c>
      <c r="K377" s="117"/>
      <c r="L377" s="107">
        <f t="shared" si="42"/>
        <v>0</v>
      </c>
      <c r="M377" s="107"/>
      <c r="N377" s="107"/>
      <c r="O377" s="107">
        <f t="shared" si="43"/>
        <v>0</v>
      </c>
      <c r="P377" s="107"/>
      <c r="Q377" s="107"/>
      <c r="R377" s="107">
        <f t="shared" si="44"/>
        <v>0</v>
      </c>
      <c r="S377" s="107"/>
      <c r="T377" s="107"/>
      <c r="U377" s="107">
        <f t="shared" si="45"/>
        <v>675000</v>
      </c>
      <c r="V377" s="107">
        <v>675000</v>
      </c>
      <c r="W377" s="107"/>
      <c r="X377" s="107">
        <f t="shared" si="46"/>
        <v>0</v>
      </c>
      <c r="Y377" s="107"/>
      <c r="Z377" s="107"/>
      <c r="AA377" s="108">
        <f t="shared" si="47"/>
        <v>0</v>
      </c>
      <c r="AB377" s="7">
        <v>45597</v>
      </c>
    </row>
    <row r="378" spans="1:28" ht="15.75" hidden="1" x14ac:dyDescent="0.25">
      <c r="A378" s="24">
        <v>45597</v>
      </c>
      <c r="B378" s="25" t="s">
        <v>1584</v>
      </c>
      <c r="C378" s="25"/>
      <c r="D378" s="25" t="s">
        <v>46</v>
      </c>
      <c r="E378" s="25" t="s">
        <v>400</v>
      </c>
      <c r="F378" s="25">
        <v>7.5</v>
      </c>
      <c r="G378" s="25" t="s">
        <v>39</v>
      </c>
      <c r="H378" s="25">
        <v>90000</v>
      </c>
      <c r="I378" s="4">
        <f t="shared" si="48"/>
        <v>675000</v>
      </c>
      <c r="J378" s="31" t="s">
        <v>324</v>
      </c>
      <c r="K378" s="117"/>
      <c r="L378" s="107">
        <f t="shared" si="42"/>
        <v>0</v>
      </c>
      <c r="M378" s="107"/>
      <c r="N378" s="107"/>
      <c r="O378" s="107">
        <f t="shared" si="43"/>
        <v>0</v>
      </c>
      <c r="P378" s="107"/>
      <c r="Q378" s="107"/>
      <c r="R378" s="107">
        <f t="shared" si="44"/>
        <v>0</v>
      </c>
      <c r="S378" s="107"/>
      <c r="T378" s="107"/>
      <c r="U378" s="107">
        <f t="shared" si="45"/>
        <v>675000</v>
      </c>
      <c r="V378" s="107">
        <v>675000</v>
      </c>
      <c r="W378" s="107"/>
      <c r="X378" s="107">
        <f t="shared" si="46"/>
        <v>0</v>
      </c>
      <c r="Y378" s="107"/>
      <c r="Z378" s="107"/>
      <c r="AA378" s="108">
        <f t="shared" si="47"/>
        <v>0</v>
      </c>
      <c r="AB378" s="7">
        <v>45597</v>
      </c>
    </row>
    <row r="379" spans="1:28" ht="15.75" hidden="1" x14ac:dyDescent="0.25">
      <c r="A379" s="24">
        <v>45597</v>
      </c>
      <c r="B379" s="25" t="s">
        <v>1584</v>
      </c>
      <c r="C379" s="25"/>
      <c r="D379" s="25" t="s">
        <v>46</v>
      </c>
      <c r="E379" s="25" t="s">
        <v>1585</v>
      </c>
      <c r="F379" s="25">
        <v>7.5</v>
      </c>
      <c r="G379" s="25" t="s">
        <v>39</v>
      </c>
      <c r="H379" s="25">
        <v>90000</v>
      </c>
      <c r="I379" s="4">
        <f t="shared" si="48"/>
        <v>675000</v>
      </c>
      <c r="J379" s="31" t="s">
        <v>324</v>
      </c>
      <c r="K379" s="117"/>
      <c r="L379" s="107">
        <f t="shared" si="42"/>
        <v>0</v>
      </c>
      <c r="M379" s="107"/>
      <c r="N379" s="107"/>
      <c r="O379" s="107">
        <f t="shared" si="43"/>
        <v>0</v>
      </c>
      <c r="P379" s="107"/>
      <c r="Q379" s="107"/>
      <c r="R379" s="107">
        <f t="shared" si="44"/>
        <v>0</v>
      </c>
      <c r="S379" s="107"/>
      <c r="T379" s="107"/>
      <c r="U379" s="107">
        <f t="shared" si="45"/>
        <v>675000</v>
      </c>
      <c r="V379" s="107">
        <v>675000</v>
      </c>
      <c r="W379" s="107"/>
      <c r="X379" s="107">
        <f t="shared" si="46"/>
        <v>0</v>
      </c>
      <c r="Y379" s="107"/>
      <c r="Z379" s="107"/>
      <c r="AA379" s="108">
        <f t="shared" si="47"/>
        <v>0</v>
      </c>
      <c r="AB379" s="7">
        <v>45597</v>
      </c>
    </row>
    <row r="380" spans="1:28" ht="15.75" hidden="1" x14ac:dyDescent="0.25">
      <c r="A380" s="24">
        <v>45597</v>
      </c>
      <c r="B380" s="25" t="s">
        <v>1584</v>
      </c>
      <c r="C380" s="25"/>
      <c r="D380" s="25" t="s">
        <v>46</v>
      </c>
      <c r="E380" s="25" t="s">
        <v>217</v>
      </c>
      <c r="F380" s="25">
        <v>7.5</v>
      </c>
      <c r="G380" s="25" t="s">
        <v>39</v>
      </c>
      <c r="H380" s="25">
        <v>90000</v>
      </c>
      <c r="I380" s="4">
        <f t="shared" si="48"/>
        <v>675000</v>
      </c>
      <c r="J380" s="31" t="s">
        <v>324</v>
      </c>
      <c r="K380" s="117"/>
      <c r="L380" s="107">
        <f t="shared" si="42"/>
        <v>0</v>
      </c>
      <c r="M380" s="107"/>
      <c r="N380" s="107"/>
      <c r="O380" s="107">
        <f t="shared" si="43"/>
        <v>0</v>
      </c>
      <c r="P380" s="107"/>
      <c r="Q380" s="107"/>
      <c r="R380" s="107">
        <f t="shared" si="44"/>
        <v>0</v>
      </c>
      <c r="S380" s="107"/>
      <c r="T380" s="107"/>
      <c r="U380" s="107">
        <f t="shared" si="45"/>
        <v>675000</v>
      </c>
      <c r="V380" s="107">
        <v>675000</v>
      </c>
      <c r="W380" s="107"/>
      <c r="X380" s="107">
        <f t="shared" si="46"/>
        <v>0</v>
      </c>
      <c r="Y380" s="107"/>
      <c r="Z380" s="107"/>
      <c r="AA380" s="108">
        <f t="shared" si="47"/>
        <v>0</v>
      </c>
      <c r="AB380" s="7">
        <v>45597</v>
      </c>
    </row>
    <row r="381" spans="1:28" ht="15.75" hidden="1" x14ac:dyDescent="0.25">
      <c r="A381" s="24">
        <v>45597</v>
      </c>
      <c r="B381" s="25" t="s">
        <v>134</v>
      </c>
      <c r="C381" s="25"/>
      <c r="D381" s="25" t="s">
        <v>46</v>
      </c>
      <c r="E381" s="25" t="s">
        <v>138</v>
      </c>
      <c r="F381" s="25">
        <v>500</v>
      </c>
      <c r="G381" s="25" t="s">
        <v>34</v>
      </c>
      <c r="H381" s="25">
        <v>1390</v>
      </c>
      <c r="I381" s="4">
        <f t="shared" si="48"/>
        <v>695000</v>
      </c>
      <c r="J381" s="31" t="s">
        <v>324</v>
      </c>
      <c r="K381" s="117"/>
      <c r="L381" s="107">
        <f t="shared" si="42"/>
        <v>695000</v>
      </c>
      <c r="M381" s="107">
        <v>695000</v>
      </c>
      <c r="N381" s="107"/>
      <c r="O381" s="107">
        <f t="shared" si="43"/>
        <v>0</v>
      </c>
      <c r="P381" s="107"/>
      <c r="Q381" s="107"/>
      <c r="R381" s="107">
        <f t="shared" si="44"/>
        <v>0</v>
      </c>
      <c r="S381" s="107"/>
      <c r="T381" s="107"/>
      <c r="U381" s="107">
        <f t="shared" si="45"/>
        <v>0</v>
      </c>
      <c r="V381" s="107"/>
      <c r="W381" s="107"/>
      <c r="X381" s="107">
        <f t="shared" si="46"/>
        <v>0</v>
      </c>
      <c r="Y381" s="107"/>
      <c r="Z381" s="107"/>
      <c r="AA381" s="108">
        <f t="shared" si="47"/>
        <v>0</v>
      </c>
      <c r="AB381" s="7">
        <v>45597</v>
      </c>
    </row>
    <row r="382" spans="1:28" ht="15.75" hidden="1" x14ac:dyDescent="0.25">
      <c r="A382" s="24">
        <v>45597</v>
      </c>
      <c r="B382" s="25" t="s">
        <v>134</v>
      </c>
      <c r="C382" s="25"/>
      <c r="D382" s="25" t="s">
        <v>46</v>
      </c>
      <c r="E382" s="25" t="s">
        <v>225</v>
      </c>
      <c r="F382" s="25">
        <v>1300</v>
      </c>
      <c r="G382" s="25" t="s">
        <v>34</v>
      </c>
      <c r="H382" s="25">
        <v>2500</v>
      </c>
      <c r="I382" s="4">
        <f t="shared" si="48"/>
        <v>3250000</v>
      </c>
      <c r="J382" s="31" t="s">
        <v>324</v>
      </c>
      <c r="K382" s="117"/>
      <c r="L382" s="107">
        <f t="shared" si="42"/>
        <v>250000</v>
      </c>
      <c r="M382" s="107">
        <v>250000</v>
      </c>
      <c r="N382" s="107"/>
      <c r="O382" s="107">
        <f t="shared" si="43"/>
        <v>0</v>
      </c>
      <c r="P382" s="107"/>
      <c r="Q382" s="107"/>
      <c r="R382" s="107">
        <f t="shared" si="44"/>
        <v>0</v>
      </c>
      <c r="S382" s="107"/>
      <c r="T382" s="107"/>
      <c r="U382" s="107">
        <f t="shared" si="45"/>
        <v>3000000</v>
      </c>
      <c r="V382" s="107">
        <v>3000000</v>
      </c>
      <c r="W382" s="107"/>
      <c r="X382" s="107">
        <f t="shared" si="46"/>
        <v>0</v>
      </c>
      <c r="Y382" s="107"/>
      <c r="Z382" s="107"/>
      <c r="AA382" s="108">
        <f t="shared" si="47"/>
        <v>0</v>
      </c>
      <c r="AB382" s="7">
        <v>45597</v>
      </c>
    </row>
    <row r="383" spans="1:28" ht="15.75" hidden="1" x14ac:dyDescent="0.25">
      <c r="A383" s="24">
        <v>45597</v>
      </c>
      <c r="B383" s="25" t="s">
        <v>422</v>
      </c>
      <c r="C383" s="25"/>
      <c r="D383" s="25" t="s">
        <v>46</v>
      </c>
      <c r="E383" s="25" t="s">
        <v>208</v>
      </c>
      <c r="F383" s="25">
        <v>500</v>
      </c>
      <c r="G383" s="25" t="s">
        <v>34</v>
      </c>
      <c r="H383" s="25">
        <v>700</v>
      </c>
      <c r="I383" s="4">
        <f t="shared" si="48"/>
        <v>350000</v>
      </c>
      <c r="J383" s="31" t="s">
        <v>324</v>
      </c>
      <c r="K383" s="117"/>
      <c r="L383" s="107">
        <f t="shared" si="42"/>
        <v>0</v>
      </c>
      <c r="M383" s="107"/>
      <c r="N383" s="107"/>
      <c r="O383" s="107">
        <f t="shared" si="43"/>
        <v>0</v>
      </c>
      <c r="P383" s="107"/>
      <c r="Q383" s="107"/>
      <c r="R383" s="107">
        <f t="shared" si="44"/>
        <v>0</v>
      </c>
      <c r="S383" s="107"/>
      <c r="T383" s="107"/>
      <c r="U383" s="107">
        <f t="shared" si="45"/>
        <v>350000</v>
      </c>
      <c r="V383" s="107">
        <v>350000</v>
      </c>
      <c r="W383" s="107"/>
      <c r="X383" s="107">
        <f t="shared" si="46"/>
        <v>0</v>
      </c>
      <c r="Y383" s="107"/>
      <c r="Z383" s="107"/>
      <c r="AA383" s="108">
        <f t="shared" si="47"/>
        <v>0</v>
      </c>
      <c r="AB383" s="7">
        <v>45597</v>
      </c>
    </row>
    <row r="384" spans="1:28" ht="15.75" hidden="1" x14ac:dyDescent="0.25">
      <c r="A384" s="24">
        <v>45597</v>
      </c>
      <c r="B384" s="25" t="s">
        <v>2032</v>
      </c>
      <c r="C384" s="25"/>
      <c r="D384" s="25" t="s">
        <v>46</v>
      </c>
      <c r="E384" s="25" t="s">
        <v>148</v>
      </c>
      <c r="F384" s="25">
        <v>1</v>
      </c>
      <c r="G384" s="25" t="s">
        <v>23</v>
      </c>
      <c r="H384" s="25">
        <v>400000</v>
      </c>
      <c r="I384" s="4">
        <f t="shared" si="48"/>
        <v>400000</v>
      </c>
      <c r="J384" s="31" t="s">
        <v>312</v>
      </c>
      <c r="K384" s="117"/>
      <c r="L384" s="107">
        <f t="shared" si="42"/>
        <v>0</v>
      </c>
      <c r="M384" s="107"/>
      <c r="N384" s="107"/>
      <c r="O384" s="107">
        <f t="shared" si="43"/>
        <v>0</v>
      </c>
      <c r="P384" s="107"/>
      <c r="Q384" s="107"/>
      <c r="R384" s="107">
        <f t="shared" si="44"/>
        <v>400000</v>
      </c>
      <c r="S384" s="107">
        <v>400000</v>
      </c>
      <c r="T384" s="107"/>
      <c r="U384" s="107">
        <f t="shared" si="45"/>
        <v>0</v>
      </c>
      <c r="V384" s="107"/>
      <c r="W384" s="107"/>
      <c r="X384" s="107">
        <f t="shared" si="46"/>
        <v>0</v>
      </c>
      <c r="Y384" s="107"/>
      <c r="Z384" s="107"/>
      <c r="AA384" s="108">
        <f t="shared" si="47"/>
        <v>0</v>
      </c>
      <c r="AB384" s="7">
        <v>45597</v>
      </c>
    </row>
    <row r="385" spans="1:28" ht="15.75" hidden="1" x14ac:dyDescent="0.25">
      <c r="A385" s="24">
        <v>45597</v>
      </c>
      <c r="B385" s="25" t="s">
        <v>2101</v>
      </c>
      <c r="C385" s="25"/>
      <c r="D385" s="25" t="s">
        <v>46</v>
      </c>
      <c r="E385" s="25" t="s">
        <v>33</v>
      </c>
      <c r="F385" s="25">
        <v>200</v>
      </c>
      <c r="G385" s="25" t="s">
        <v>34</v>
      </c>
      <c r="H385" s="25">
        <v>2500</v>
      </c>
      <c r="I385" s="4">
        <f t="shared" si="48"/>
        <v>500000</v>
      </c>
      <c r="J385" s="31" t="s">
        <v>324</v>
      </c>
      <c r="K385" s="117"/>
      <c r="L385" s="107">
        <f t="shared" si="42"/>
        <v>500000</v>
      </c>
      <c r="M385" s="107">
        <v>500000</v>
      </c>
      <c r="N385" s="107"/>
      <c r="O385" s="107">
        <f t="shared" si="43"/>
        <v>0</v>
      </c>
      <c r="P385" s="107"/>
      <c r="Q385" s="107"/>
      <c r="R385" s="107">
        <f t="shared" si="44"/>
        <v>0</v>
      </c>
      <c r="S385" s="107"/>
      <c r="T385" s="107"/>
      <c r="U385" s="107">
        <f t="shared" si="45"/>
        <v>0</v>
      </c>
      <c r="V385" s="107"/>
      <c r="W385" s="107"/>
      <c r="X385" s="107">
        <f t="shared" si="46"/>
        <v>0</v>
      </c>
      <c r="Y385" s="107"/>
      <c r="Z385" s="107"/>
      <c r="AA385" s="108">
        <f t="shared" si="47"/>
        <v>0</v>
      </c>
      <c r="AB385" s="7">
        <v>45597</v>
      </c>
    </row>
    <row r="386" spans="1:28" ht="15.75" hidden="1" x14ac:dyDescent="0.25">
      <c r="A386" s="24">
        <v>45597</v>
      </c>
      <c r="B386" s="25" t="s">
        <v>1471</v>
      </c>
      <c r="C386" s="25"/>
      <c r="D386" s="25" t="s">
        <v>46</v>
      </c>
      <c r="E386" s="25" t="s">
        <v>61</v>
      </c>
      <c r="F386" s="25">
        <v>500</v>
      </c>
      <c r="G386" s="25" t="s">
        <v>34</v>
      </c>
      <c r="H386" s="25">
        <v>2050</v>
      </c>
      <c r="I386" s="4">
        <f t="shared" si="48"/>
        <v>1025000</v>
      </c>
      <c r="J386" s="31" t="s">
        <v>324</v>
      </c>
      <c r="K386" s="117"/>
      <c r="L386" s="107">
        <f t="shared" si="42"/>
        <v>1025000</v>
      </c>
      <c r="M386" s="107">
        <v>1025000</v>
      </c>
      <c r="N386" s="107"/>
      <c r="O386" s="107">
        <f t="shared" si="43"/>
        <v>0</v>
      </c>
      <c r="P386" s="107"/>
      <c r="Q386" s="107"/>
      <c r="R386" s="107">
        <f t="shared" si="44"/>
        <v>0</v>
      </c>
      <c r="S386" s="107"/>
      <c r="T386" s="107"/>
      <c r="U386" s="107">
        <f t="shared" si="45"/>
        <v>0</v>
      </c>
      <c r="V386" s="107"/>
      <c r="W386" s="107"/>
      <c r="X386" s="107">
        <f t="shared" si="46"/>
        <v>0</v>
      </c>
      <c r="Y386" s="107"/>
      <c r="Z386" s="107"/>
      <c r="AA386" s="108">
        <f t="shared" si="47"/>
        <v>0</v>
      </c>
      <c r="AB386" s="7">
        <v>45597</v>
      </c>
    </row>
    <row r="387" spans="1:28" ht="15.75" hidden="1" x14ac:dyDescent="0.25">
      <c r="A387" s="24">
        <v>45597</v>
      </c>
      <c r="B387" s="25" t="s">
        <v>1471</v>
      </c>
      <c r="C387" s="25"/>
      <c r="D387" s="25" t="s">
        <v>46</v>
      </c>
      <c r="E387" s="25" t="s">
        <v>290</v>
      </c>
      <c r="F387" s="25">
        <v>500</v>
      </c>
      <c r="G387" s="25" t="s">
        <v>34</v>
      </c>
      <c r="H387" s="25">
        <v>2460</v>
      </c>
      <c r="I387" s="4">
        <f t="shared" si="48"/>
        <v>1230000</v>
      </c>
      <c r="J387" s="31" t="s">
        <v>324</v>
      </c>
      <c r="K387" s="117"/>
      <c r="L387" s="107">
        <f t="shared" si="42"/>
        <v>1230000</v>
      </c>
      <c r="M387" s="107">
        <v>1230000</v>
      </c>
      <c r="N387" s="107"/>
      <c r="O387" s="107">
        <f t="shared" si="43"/>
        <v>0</v>
      </c>
      <c r="P387" s="107"/>
      <c r="Q387" s="107"/>
      <c r="R387" s="107">
        <f t="shared" si="44"/>
        <v>0</v>
      </c>
      <c r="S387" s="107"/>
      <c r="T387" s="107"/>
      <c r="U387" s="107">
        <f t="shared" si="45"/>
        <v>0</v>
      </c>
      <c r="V387" s="107"/>
      <c r="W387" s="107"/>
      <c r="X387" s="107">
        <f t="shared" si="46"/>
        <v>0</v>
      </c>
      <c r="Y387" s="107"/>
      <c r="Z387" s="107"/>
      <c r="AA387" s="108">
        <f t="shared" si="47"/>
        <v>0</v>
      </c>
      <c r="AB387" s="7">
        <v>45597</v>
      </c>
    </row>
    <row r="388" spans="1:28" ht="15.75" hidden="1" x14ac:dyDescent="0.25">
      <c r="A388" s="24">
        <v>45597</v>
      </c>
      <c r="B388" s="25" t="s">
        <v>1471</v>
      </c>
      <c r="C388" s="25"/>
      <c r="D388" s="25" t="s">
        <v>46</v>
      </c>
      <c r="E388" s="25" t="s">
        <v>138</v>
      </c>
      <c r="F388" s="25">
        <v>750</v>
      </c>
      <c r="G388" s="25" t="s">
        <v>34</v>
      </c>
      <c r="H388" s="25">
        <v>1390</v>
      </c>
      <c r="I388" s="4">
        <f t="shared" si="48"/>
        <v>1042500</v>
      </c>
      <c r="J388" s="31" t="s">
        <v>324</v>
      </c>
      <c r="K388" s="117"/>
      <c r="L388" s="107">
        <f t="shared" si="42"/>
        <v>1042500</v>
      </c>
      <c r="M388" s="107">
        <v>1042500</v>
      </c>
      <c r="N388" s="107"/>
      <c r="O388" s="107">
        <f t="shared" si="43"/>
        <v>0</v>
      </c>
      <c r="P388" s="107"/>
      <c r="Q388" s="107"/>
      <c r="R388" s="107">
        <f t="shared" si="44"/>
        <v>0</v>
      </c>
      <c r="S388" s="107"/>
      <c r="T388" s="107"/>
      <c r="U388" s="107">
        <f t="shared" si="45"/>
        <v>0</v>
      </c>
      <c r="V388" s="107"/>
      <c r="W388" s="107"/>
      <c r="X388" s="107">
        <f t="shared" si="46"/>
        <v>0</v>
      </c>
      <c r="Y388" s="107"/>
      <c r="Z388" s="107"/>
      <c r="AA388" s="108">
        <f t="shared" si="47"/>
        <v>0</v>
      </c>
      <c r="AB388" s="7">
        <v>45597</v>
      </c>
    </row>
    <row r="389" spans="1:28" ht="15.75" x14ac:dyDescent="0.25">
      <c r="A389" s="24">
        <v>45597</v>
      </c>
      <c r="B389" s="25" t="s">
        <v>205</v>
      </c>
      <c r="C389" s="25"/>
      <c r="D389" s="25" t="s">
        <v>46</v>
      </c>
      <c r="E389" s="25" t="s">
        <v>249</v>
      </c>
      <c r="F389" s="25">
        <v>100</v>
      </c>
      <c r="G389" s="25" t="s">
        <v>34</v>
      </c>
      <c r="H389" s="25">
        <v>3800</v>
      </c>
      <c r="I389" s="4">
        <f t="shared" si="48"/>
        <v>380000</v>
      </c>
      <c r="J389" s="31" t="s">
        <v>312</v>
      </c>
      <c r="K389" s="117" t="s">
        <v>2123</v>
      </c>
      <c r="L389" s="107">
        <f t="shared" si="42"/>
        <v>0</v>
      </c>
      <c r="M389" s="107"/>
      <c r="N389" s="107"/>
      <c r="O389" s="107">
        <f t="shared" si="43"/>
        <v>380000</v>
      </c>
      <c r="P389" s="151">
        <v>380000</v>
      </c>
      <c r="Q389" s="107"/>
      <c r="R389" s="107">
        <f t="shared" si="44"/>
        <v>0</v>
      </c>
      <c r="S389" s="107"/>
      <c r="T389" s="107"/>
      <c r="U389" s="107">
        <f t="shared" si="45"/>
        <v>0</v>
      </c>
      <c r="V389" s="107"/>
      <c r="W389" s="107"/>
      <c r="X389" s="107">
        <f t="shared" si="46"/>
        <v>0</v>
      </c>
      <c r="Y389" s="107"/>
      <c r="Z389" s="107"/>
      <c r="AA389" s="108">
        <f t="shared" si="47"/>
        <v>0</v>
      </c>
      <c r="AB389" s="7">
        <v>45609</v>
      </c>
    </row>
    <row r="390" spans="1:28" ht="15.75" x14ac:dyDescent="0.25">
      <c r="A390" s="24">
        <v>45597</v>
      </c>
      <c r="B390" s="25" t="s">
        <v>205</v>
      </c>
      <c r="C390" s="25"/>
      <c r="D390" s="25" t="s">
        <v>46</v>
      </c>
      <c r="E390" s="25" t="s">
        <v>42</v>
      </c>
      <c r="F390" s="25">
        <v>500</v>
      </c>
      <c r="G390" s="25" t="s">
        <v>34</v>
      </c>
      <c r="H390" s="25">
        <v>3800</v>
      </c>
      <c r="I390" s="4">
        <f t="shared" si="48"/>
        <v>1900000</v>
      </c>
      <c r="J390" s="31" t="s">
        <v>312</v>
      </c>
      <c r="K390" s="117" t="s">
        <v>2123</v>
      </c>
      <c r="L390" s="107">
        <f t="shared" si="42"/>
        <v>0</v>
      </c>
      <c r="M390" s="107"/>
      <c r="N390" s="107"/>
      <c r="O390" s="107">
        <f t="shared" si="43"/>
        <v>1900000</v>
      </c>
      <c r="P390" s="151">
        <v>1900000</v>
      </c>
      <c r="Q390" s="107"/>
      <c r="R390" s="107">
        <f t="shared" si="44"/>
        <v>0</v>
      </c>
      <c r="S390" s="107"/>
      <c r="T390" s="107"/>
      <c r="U390" s="107">
        <f t="shared" si="45"/>
        <v>0</v>
      </c>
      <c r="V390" s="107"/>
      <c r="W390" s="107"/>
      <c r="X390" s="107">
        <f t="shared" si="46"/>
        <v>0</v>
      </c>
      <c r="Y390" s="107"/>
      <c r="Z390" s="107"/>
      <c r="AA390" s="108">
        <f t="shared" si="47"/>
        <v>0</v>
      </c>
      <c r="AB390" s="7">
        <v>45609</v>
      </c>
    </row>
    <row r="391" spans="1:28" ht="15.75" hidden="1" x14ac:dyDescent="0.25">
      <c r="A391" s="24">
        <v>45597</v>
      </c>
      <c r="B391" s="25" t="s">
        <v>592</v>
      </c>
      <c r="C391" s="25"/>
      <c r="D391" s="25" t="s">
        <v>52</v>
      </c>
      <c r="E391" s="25" t="s">
        <v>108</v>
      </c>
      <c r="F391" s="25">
        <v>2000</v>
      </c>
      <c r="G391" s="25" t="s">
        <v>34</v>
      </c>
      <c r="H391" s="25">
        <v>2000</v>
      </c>
      <c r="I391" s="4">
        <f t="shared" si="48"/>
        <v>4000000</v>
      </c>
      <c r="J391" s="31" t="s">
        <v>312</v>
      </c>
      <c r="K391" s="25" t="s">
        <v>2065</v>
      </c>
      <c r="L391" s="107">
        <f t="shared" si="42"/>
        <v>0</v>
      </c>
      <c r="M391" s="107"/>
      <c r="N391" s="107"/>
      <c r="O391" s="107">
        <f t="shared" si="43"/>
        <v>4000000</v>
      </c>
      <c r="P391" s="107">
        <v>2850000</v>
      </c>
      <c r="Q391" s="107">
        <f>350000+800000</f>
        <v>1150000</v>
      </c>
      <c r="R391" s="107">
        <f t="shared" si="44"/>
        <v>0</v>
      </c>
      <c r="S391" s="107"/>
      <c r="T391" s="107"/>
      <c r="U391" s="107">
        <f t="shared" si="45"/>
        <v>0</v>
      </c>
      <c r="V391" s="107"/>
      <c r="W391" s="107"/>
      <c r="X391" s="107">
        <f t="shared" si="46"/>
        <v>0</v>
      </c>
      <c r="Y391" s="107"/>
      <c r="Z391" s="107"/>
      <c r="AA391" s="108">
        <f t="shared" si="47"/>
        <v>0</v>
      </c>
      <c r="AB391" s="7">
        <v>45597</v>
      </c>
    </row>
    <row r="392" spans="1:28" ht="15.75" hidden="1" x14ac:dyDescent="0.25">
      <c r="A392" s="24">
        <v>45597</v>
      </c>
      <c r="B392" s="25" t="s">
        <v>307</v>
      </c>
      <c r="C392" s="25"/>
      <c r="D392" s="25" t="s">
        <v>46</v>
      </c>
      <c r="E392" s="25" t="s">
        <v>58</v>
      </c>
      <c r="F392" s="25">
        <v>1600</v>
      </c>
      <c r="G392" s="25" t="s">
        <v>34</v>
      </c>
      <c r="H392" s="25">
        <v>2000</v>
      </c>
      <c r="I392" s="4">
        <f t="shared" si="48"/>
        <v>3200000</v>
      </c>
      <c r="J392" s="31" t="s">
        <v>312</v>
      </c>
      <c r="K392" s="117" t="s">
        <v>2105</v>
      </c>
      <c r="L392" s="107">
        <f t="shared" si="42"/>
        <v>0</v>
      </c>
      <c r="M392" s="107"/>
      <c r="N392" s="107"/>
      <c r="O392" s="107">
        <f t="shared" si="43"/>
        <v>1296000</v>
      </c>
      <c r="P392" s="107">
        <v>1296000</v>
      </c>
      <c r="Q392" s="107"/>
      <c r="R392" s="107">
        <f t="shared" si="44"/>
        <v>1904000</v>
      </c>
      <c r="S392" s="107">
        <v>1904000</v>
      </c>
      <c r="T392" s="107"/>
      <c r="U392" s="107">
        <f t="shared" si="45"/>
        <v>0</v>
      </c>
      <c r="V392" s="107"/>
      <c r="W392" s="107"/>
      <c r="X392" s="107">
        <f t="shared" si="46"/>
        <v>0</v>
      </c>
      <c r="Y392" s="107"/>
      <c r="Z392" s="107"/>
      <c r="AA392" s="108">
        <f t="shared" si="47"/>
        <v>0</v>
      </c>
      <c r="AB392" s="7">
        <v>45600</v>
      </c>
    </row>
    <row r="393" spans="1:28" ht="15.75" hidden="1" x14ac:dyDescent="0.25">
      <c r="A393" s="24">
        <v>45597</v>
      </c>
      <c r="B393" s="25" t="s">
        <v>176</v>
      </c>
      <c r="C393" s="25"/>
      <c r="D393" s="25" t="s">
        <v>46</v>
      </c>
      <c r="E393" s="25" t="s">
        <v>180</v>
      </c>
      <c r="F393" s="25">
        <v>2</v>
      </c>
      <c r="G393" s="25" t="s">
        <v>48</v>
      </c>
      <c r="H393" s="25">
        <v>230000</v>
      </c>
      <c r="I393" s="4">
        <f t="shared" si="48"/>
        <v>460000</v>
      </c>
      <c r="J393" s="26" t="s">
        <v>28</v>
      </c>
      <c r="K393" s="117"/>
      <c r="L393" s="107">
        <f t="shared" si="42"/>
        <v>0</v>
      </c>
      <c r="M393" s="107"/>
      <c r="N393" s="107"/>
      <c r="O393" s="107">
        <f t="shared" si="43"/>
        <v>0</v>
      </c>
      <c r="P393" s="107"/>
      <c r="Q393" s="107"/>
      <c r="R393" s="107">
        <f t="shared" si="44"/>
        <v>0</v>
      </c>
      <c r="S393" s="107"/>
      <c r="T393" s="107"/>
      <c r="U393" s="107">
        <f t="shared" si="45"/>
        <v>0</v>
      </c>
      <c r="V393" s="107"/>
      <c r="W393" s="107"/>
      <c r="X393" s="107">
        <f t="shared" si="46"/>
        <v>0</v>
      </c>
      <c r="Y393" s="107"/>
      <c r="Z393" s="107"/>
      <c r="AA393" s="108">
        <f t="shared" si="47"/>
        <v>460000</v>
      </c>
      <c r="AB393" s="7"/>
    </row>
    <row r="394" spans="1:28" ht="15.75" hidden="1" x14ac:dyDescent="0.25">
      <c r="A394" s="24">
        <v>45597</v>
      </c>
      <c r="B394" s="25" t="s">
        <v>788</v>
      </c>
      <c r="C394" s="25"/>
      <c r="D394" s="25" t="s">
        <v>46</v>
      </c>
      <c r="E394" s="25" t="s">
        <v>363</v>
      </c>
      <c r="F394" s="25">
        <v>5</v>
      </c>
      <c r="G394" s="25" t="s">
        <v>48</v>
      </c>
      <c r="H394" s="25">
        <v>230000</v>
      </c>
      <c r="I394" s="4">
        <f t="shared" si="48"/>
        <v>1150000</v>
      </c>
      <c r="J394" s="31" t="s">
        <v>312</v>
      </c>
      <c r="K394" s="117"/>
      <c r="L394" s="107">
        <f t="shared" si="42"/>
        <v>0</v>
      </c>
      <c r="M394" s="107"/>
      <c r="N394" s="107"/>
      <c r="O394" s="107">
        <f t="shared" si="43"/>
        <v>1150000</v>
      </c>
      <c r="P394" s="107">
        <v>1150000</v>
      </c>
      <c r="Q394" s="107"/>
      <c r="R394" s="107">
        <f t="shared" si="44"/>
        <v>0</v>
      </c>
      <c r="S394" s="107"/>
      <c r="T394" s="107"/>
      <c r="U394" s="107">
        <f t="shared" si="45"/>
        <v>0</v>
      </c>
      <c r="V394" s="107"/>
      <c r="W394" s="107"/>
      <c r="X394" s="107">
        <f t="shared" si="46"/>
        <v>0</v>
      </c>
      <c r="Y394" s="107"/>
      <c r="Z394" s="107"/>
      <c r="AA394" s="108">
        <f t="shared" si="47"/>
        <v>0</v>
      </c>
      <c r="AB394" s="7">
        <v>45623</v>
      </c>
    </row>
    <row r="395" spans="1:28" ht="15.75" hidden="1" x14ac:dyDescent="0.25">
      <c r="A395" s="24">
        <v>45597</v>
      </c>
      <c r="B395" s="25" t="s">
        <v>2102</v>
      </c>
      <c r="C395" s="25"/>
      <c r="D395" s="25" t="s">
        <v>46</v>
      </c>
      <c r="E395" s="25" t="s">
        <v>249</v>
      </c>
      <c r="F395" s="25">
        <v>5500</v>
      </c>
      <c r="G395" s="25" t="s">
        <v>34</v>
      </c>
      <c r="H395" s="25">
        <v>3800</v>
      </c>
      <c r="I395" s="4">
        <f t="shared" si="48"/>
        <v>20900000</v>
      </c>
      <c r="J395" s="31" t="s">
        <v>312</v>
      </c>
      <c r="K395" s="117"/>
      <c r="L395" s="107">
        <f t="shared" si="42"/>
        <v>0</v>
      </c>
      <c r="M395" s="107"/>
      <c r="N395" s="107"/>
      <c r="O395" s="107">
        <f t="shared" si="43"/>
        <v>20900000</v>
      </c>
      <c r="P395" s="107">
        <v>20900000</v>
      </c>
      <c r="Q395" s="107"/>
      <c r="R395" s="107">
        <f t="shared" si="44"/>
        <v>0</v>
      </c>
      <c r="S395" s="107"/>
      <c r="T395" s="107"/>
      <c r="U395" s="107">
        <f t="shared" si="45"/>
        <v>0</v>
      </c>
      <c r="V395" s="107"/>
      <c r="W395" s="107"/>
      <c r="X395" s="107">
        <f t="shared" si="46"/>
        <v>0</v>
      </c>
      <c r="Y395" s="107"/>
      <c r="Z395" s="107"/>
      <c r="AA395" s="108">
        <f t="shared" si="47"/>
        <v>0</v>
      </c>
      <c r="AB395" s="7">
        <v>45597</v>
      </c>
    </row>
    <row r="396" spans="1:28" ht="15.75" hidden="1" x14ac:dyDescent="0.25">
      <c r="A396" s="24">
        <v>45597</v>
      </c>
      <c r="B396" s="25" t="s">
        <v>231</v>
      </c>
      <c r="C396" s="25"/>
      <c r="D396" s="25" t="s">
        <v>46</v>
      </c>
      <c r="E396" s="25" t="s">
        <v>290</v>
      </c>
      <c r="F396" s="25">
        <v>500</v>
      </c>
      <c r="G396" s="25" t="s">
        <v>34</v>
      </c>
      <c r="H396" s="25">
        <v>2460</v>
      </c>
      <c r="I396" s="4">
        <f t="shared" si="48"/>
        <v>1230000</v>
      </c>
      <c r="J396" s="31" t="s">
        <v>312</v>
      </c>
      <c r="K396" s="117"/>
      <c r="L396" s="107">
        <f t="shared" si="42"/>
        <v>0</v>
      </c>
      <c r="M396" s="107"/>
      <c r="N396" s="107"/>
      <c r="O396" s="107">
        <f t="shared" si="43"/>
        <v>1230000</v>
      </c>
      <c r="P396" s="107">
        <v>1230000</v>
      </c>
      <c r="Q396" s="107"/>
      <c r="R396" s="107">
        <f t="shared" si="44"/>
        <v>0</v>
      </c>
      <c r="S396" s="107"/>
      <c r="T396" s="107"/>
      <c r="U396" s="107">
        <f t="shared" si="45"/>
        <v>0</v>
      </c>
      <c r="V396" s="107"/>
      <c r="W396" s="107"/>
      <c r="X396" s="107">
        <f t="shared" si="46"/>
        <v>0</v>
      </c>
      <c r="Y396" s="107"/>
      <c r="Z396" s="107"/>
      <c r="AA396" s="108">
        <f t="shared" si="47"/>
        <v>0</v>
      </c>
      <c r="AB396" s="7">
        <v>45604</v>
      </c>
    </row>
    <row r="397" spans="1:28" ht="15.75" hidden="1" x14ac:dyDescent="0.25">
      <c r="A397" s="24">
        <v>45597</v>
      </c>
      <c r="B397" s="25" t="s">
        <v>203</v>
      </c>
      <c r="C397" s="25"/>
      <c r="D397" s="25" t="s">
        <v>46</v>
      </c>
      <c r="E397" s="25" t="s">
        <v>58</v>
      </c>
      <c r="F397" s="25">
        <v>3000</v>
      </c>
      <c r="G397" s="25" t="s">
        <v>34</v>
      </c>
      <c r="H397" s="25">
        <v>1750</v>
      </c>
      <c r="I397" s="4">
        <f t="shared" si="48"/>
        <v>5250000</v>
      </c>
      <c r="J397" s="31" t="s">
        <v>324</v>
      </c>
      <c r="K397" s="117"/>
      <c r="L397" s="107">
        <f t="shared" si="42"/>
        <v>5250000</v>
      </c>
      <c r="M397" s="107">
        <v>2635000</v>
      </c>
      <c r="N397" s="107">
        <v>2615000</v>
      </c>
      <c r="O397" s="107">
        <f t="shared" si="43"/>
        <v>0</v>
      </c>
      <c r="P397" s="107"/>
      <c r="Q397" s="107"/>
      <c r="R397" s="107">
        <f t="shared" si="44"/>
        <v>0</v>
      </c>
      <c r="S397" s="107"/>
      <c r="T397" s="107"/>
      <c r="U397" s="107">
        <f t="shared" si="45"/>
        <v>0</v>
      </c>
      <c r="V397" s="107"/>
      <c r="W397" s="107"/>
      <c r="X397" s="107">
        <f t="shared" si="46"/>
        <v>0</v>
      </c>
      <c r="Y397" s="107"/>
      <c r="Z397" s="107"/>
      <c r="AA397" s="108">
        <f t="shared" si="47"/>
        <v>0</v>
      </c>
      <c r="AB397" s="7">
        <v>45601</v>
      </c>
    </row>
    <row r="398" spans="1:28" ht="15.75" hidden="1" x14ac:dyDescent="0.25">
      <c r="A398" s="24">
        <v>45597</v>
      </c>
      <c r="B398" s="25" t="s">
        <v>226</v>
      </c>
      <c r="C398" s="25"/>
      <c r="D398" s="25" t="s">
        <v>52</v>
      </c>
      <c r="E398" s="25" t="s">
        <v>64</v>
      </c>
      <c r="F398" s="25">
        <v>100</v>
      </c>
      <c r="G398" s="25" t="s">
        <v>39</v>
      </c>
      <c r="H398" s="25">
        <v>55000</v>
      </c>
      <c r="I398" s="4">
        <f t="shared" si="48"/>
        <v>5500000</v>
      </c>
      <c r="J398" s="26" t="s">
        <v>28</v>
      </c>
      <c r="K398" s="117"/>
      <c r="L398" s="107">
        <f t="shared" si="42"/>
        <v>0</v>
      </c>
      <c r="M398" s="107"/>
      <c r="N398" s="107"/>
      <c r="O398" s="107">
        <f t="shared" si="43"/>
        <v>0</v>
      </c>
      <c r="P398" s="107"/>
      <c r="Q398" s="107"/>
      <c r="R398" s="107">
        <f t="shared" si="44"/>
        <v>0</v>
      </c>
      <c r="S398" s="107"/>
      <c r="T398" s="107"/>
      <c r="U398" s="107">
        <f t="shared" si="45"/>
        <v>0</v>
      </c>
      <c r="V398" s="107"/>
      <c r="W398" s="107"/>
      <c r="X398" s="107">
        <f t="shared" si="46"/>
        <v>0</v>
      </c>
      <c r="Y398" s="107"/>
      <c r="Z398" s="107"/>
      <c r="AA398" s="108">
        <f t="shared" si="47"/>
        <v>5500000</v>
      </c>
      <c r="AB398" s="7"/>
    </row>
    <row r="399" spans="1:28" ht="15.75" hidden="1" x14ac:dyDescent="0.25">
      <c r="A399" s="24">
        <v>45597</v>
      </c>
      <c r="B399" s="25" t="s">
        <v>211</v>
      </c>
      <c r="C399" s="25"/>
      <c r="D399" s="25" t="s">
        <v>52</v>
      </c>
      <c r="E399" s="25" t="s">
        <v>108</v>
      </c>
      <c r="F399" s="25">
        <v>200</v>
      </c>
      <c r="G399" s="25" t="s">
        <v>34</v>
      </c>
      <c r="H399" s="25">
        <v>2000</v>
      </c>
      <c r="I399" s="4">
        <f t="shared" si="48"/>
        <v>400000</v>
      </c>
      <c r="J399" s="31" t="s">
        <v>312</v>
      </c>
      <c r="K399" s="117"/>
      <c r="L399" s="107">
        <f t="shared" si="42"/>
        <v>0</v>
      </c>
      <c r="M399" s="107"/>
      <c r="N399" s="107"/>
      <c r="O399" s="107">
        <f t="shared" si="43"/>
        <v>400000</v>
      </c>
      <c r="P399" s="107">
        <v>400000</v>
      </c>
      <c r="Q399" s="107"/>
      <c r="R399" s="107">
        <f t="shared" si="44"/>
        <v>0</v>
      </c>
      <c r="S399" s="107"/>
      <c r="T399" s="107"/>
      <c r="U399" s="107">
        <f t="shared" si="45"/>
        <v>0</v>
      </c>
      <c r="V399" s="107"/>
      <c r="W399" s="107"/>
      <c r="X399" s="107">
        <f t="shared" si="46"/>
        <v>0</v>
      </c>
      <c r="Y399" s="107"/>
      <c r="Z399" s="107"/>
      <c r="AA399" s="108">
        <f t="shared" si="47"/>
        <v>0</v>
      </c>
      <c r="AB399" s="7">
        <v>45614</v>
      </c>
    </row>
    <row r="400" spans="1:28" ht="15.75" hidden="1" x14ac:dyDescent="0.25">
      <c r="A400" s="24">
        <v>45597</v>
      </c>
      <c r="B400" s="25" t="s">
        <v>311</v>
      </c>
      <c r="C400" s="25"/>
      <c r="D400" s="25" t="s">
        <v>46</v>
      </c>
      <c r="E400" s="25" t="s">
        <v>135</v>
      </c>
      <c r="F400" s="25">
        <v>2</v>
      </c>
      <c r="G400" s="25" t="s">
        <v>48</v>
      </c>
      <c r="H400" s="25">
        <v>150000</v>
      </c>
      <c r="I400" s="4">
        <f t="shared" si="48"/>
        <v>300000</v>
      </c>
      <c r="J400" s="31" t="s">
        <v>324</v>
      </c>
      <c r="K400" s="117"/>
      <c r="L400" s="107">
        <f t="shared" si="42"/>
        <v>300000</v>
      </c>
      <c r="M400" s="107">
        <v>300000</v>
      </c>
      <c r="N400" s="107"/>
      <c r="O400" s="107">
        <f t="shared" si="43"/>
        <v>0</v>
      </c>
      <c r="P400" s="107"/>
      <c r="Q400" s="107"/>
      <c r="R400" s="107">
        <f t="shared" si="44"/>
        <v>0</v>
      </c>
      <c r="S400" s="107"/>
      <c r="T400" s="107"/>
      <c r="U400" s="107">
        <f t="shared" si="45"/>
        <v>0</v>
      </c>
      <c r="V400" s="107"/>
      <c r="W400" s="107"/>
      <c r="X400" s="107">
        <f t="shared" si="46"/>
        <v>0</v>
      </c>
      <c r="Y400" s="107"/>
      <c r="Z400" s="107"/>
      <c r="AA400" s="108">
        <f t="shared" si="47"/>
        <v>0</v>
      </c>
      <c r="AB400" s="7">
        <v>45597</v>
      </c>
    </row>
    <row r="401" spans="1:28" ht="15.75" hidden="1" x14ac:dyDescent="0.25">
      <c r="A401" s="24">
        <v>45597</v>
      </c>
      <c r="B401" s="25" t="s">
        <v>311</v>
      </c>
      <c r="C401" s="25"/>
      <c r="D401" s="25" t="s">
        <v>46</v>
      </c>
      <c r="E401" s="25" t="s">
        <v>115</v>
      </c>
      <c r="F401" s="25">
        <v>14.1</v>
      </c>
      <c r="G401" s="25" t="s">
        <v>39</v>
      </c>
      <c r="H401" s="25">
        <v>46000</v>
      </c>
      <c r="I401" s="4">
        <f t="shared" si="48"/>
        <v>648600</v>
      </c>
      <c r="J401" s="31" t="s">
        <v>324</v>
      </c>
      <c r="K401" s="117"/>
      <c r="L401" s="107">
        <f t="shared" si="42"/>
        <v>648600</v>
      </c>
      <c r="M401" s="107">
        <v>648600</v>
      </c>
      <c r="N401" s="107"/>
      <c r="O401" s="107">
        <f t="shared" si="43"/>
        <v>0</v>
      </c>
      <c r="P401" s="107"/>
      <c r="Q401" s="107"/>
      <c r="R401" s="107">
        <f t="shared" si="44"/>
        <v>0</v>
      </c>
      <c r="S401" s="107"/>
      <c r="T401" s="107"/>
      <c r="U401" s="107">
        <f t="shared" si="45"/>
        <v>0</v>
      </c>
      <c r="V401" s="107"/>
      <c r="W401" s="107"/>
      <c r="X401" s="107">
        <f t="shared" si="46"/>
        <v>0</v>
      </c>
      <c r="Y401" s="107"/>
      <c r="Z401" s="107"/>
      <c r="AA401" s="108">
        <f t="shared" si="47"/>
        <v>0</v>
      </c>
      <c r="AB401" s="7">
        <v>45597</v>
      </c>
    </row>
    <row r="402" spans="1:28" ht="15.75" hidden="1" x14ac:dyDescent="0.25">
      <c r="A402" s="24">
        <v>45598</v>
      </c>
      <c r="B402" s="25" t="s">
        <v>209</v>
      </c>
      <c r="C402" s="25"/>
      <c r="D402" s="25" t="s">
        <v>46</v>
      </c>
      <c r="E402" s="25" t="s">
        <v>138</v>
      </c>
      <c r="F402" s="25">
        <v>250</v>
      </c>
      <c r="G402" s="25" t="s">
        <v>34</v>
      </c>
      <c r="H402" s="25">
        <v>1390</v>
      </c>
      <c r="I402" s="4">
        <f t="shared" si="48"/>
        <v>347500</v>
      </c>
      <c r="J402" s="31" t="s">
        <v>312</v>
      </c>
      <c r="K402" s="117"/>
      <c r="L402" s="107">
        <f t="shared" si="42"/>
        <v>0</v>
      </c>
      <c r="M402" s="107"/>
      <c r="N402" s="107"/>
      <c r="O402" s="107">
        <f t="shared" si="43"/>
        <v>0</v>
      </c>
      <c r="P402" s="107"/>
      <c r="Q402" s="107"/>
      <c r="R402" s="107">
        <f t="shared" si="44"/>
        <v>347500</v>
      </c>
      <c r="S402" s="107">
        <v>347500</v>
      </c>
      <c r="T402" s="107"/>
      <c r="U402" s="107">
        <f t="shared" si="45"/>
        <v>0</v>
      </c>
      <c r="V402" s="107"/>
      <c r="W402" s="107"/>
      <c r="X402" s="107">
        <f t="shared" si="46"/>
        <v>0</v>
      </c>
      <c r="Y402" s="107"/>
      <c r="Z402" s="107"/>
      <c r="AA402" s="108">
        <f t="shared" si="47"/>
        <v>0</v>
      </c>
      <c r="AB402" s="7">
        <v>45598</v>
      </c>
    </row>
    <row r="403" spans="1:28" ht="15.75" hidden="1" x14ac:dyDescent="0.25">
      <c r="A403" s="24">
        <v>45598</v>
      </c>
      <c r="B403" s="25" t="s">
        <v>494</v>
      </c>
      <c r="C403" s="25"/>
      <c r="D403" s="25" t="s">
        <v>52</v>
      </c>
      <c r="E403" s="25" t="s">
        <v>216</v>
      </c>
      <c r="F403" s="25">
        <v>10</v>
      </c>
      <c r="G403" s="25" t="s">
        <v>27</v>
      </c>
      <c r="H403" s="25">
        <v>45000</v>
      </c>
      <c r="I403" s="4">
        <f t="shared" si="48"/>
        <v>450000</v>
      </c>
      <c r="J403" s="31" t="s">
        <v>324</v>
      </c>
      <c r="K403" s="117"/>
      <c r="L403" s="107">
        <f t="shared" si="42"/>
        <v>0</v>
      </c>
      <c r="M403" s="107"/>
      <c r="N403" s="107"/>
      <c r="O403" s="107">
        <f t="shared" si="43"/>
        <v>0</v>
      </c>
      <c r="P403" s="107"/>
      <c r="Q403" s="107"/>
      <c r="R403" s="107">
        <f t="shared" si="44"/>
        <v>0</v>
      </c>
      <c r="S403" s="107"/>
      <c r="T403" s="107"/>
      <c r="U403" s="107">
        <f t="shared" si="45"/>
        <v>450000</v>
      </c>
      <c r="V403" s="107">
        <v>450000</v>
      </c>
      <c r="W403" s="107"/>
      <c r="X403" s="107">
        <f t="shared" si="46"/>
        <v>0</v>
      </c>
      <c r="Y403" s="107"/>
      <c r="Z403" s="107"/>
      <c r="AA403" s="108">
        <f t="shared" si="47"/>
        <v>0</v>
      </c>
      <c r="AB403" s="7">
        <v>45598</v>
      </c>
    </row>
    <row r="404" spans="1:28" ht="15.75" hidden="1" x14ac:dyDescent="0.25">
      <c r="A404" s="24">
        <v>45598</v>
      </c>
      <c r="B404" s="25" t="s">
        <v>494</v>
      </c>
      <c r="C404" s="25"/>
      <c r="D404" s="25" t="s">
        <v>52</v>
      </c>
      <c r="E404" s="25" t="s">
        <v>129</v>
      </c>
      <c r="F404" s="25">
        <v>12</v>
      </c>
      <c r="G404" s="25" t="s">
        <v>77</v>
      </c>
      <c r="H404" s="25">
        <v>60000</v>
      </c>
      <c r="I404" s="4">
        <f t="shared" si="48"/>
        <v>720000</v>
      </c>
      <c r="J404" s="31" t="s">
        <v>324</v>
      </c>
      <c r="K404" s="117"/>
      <c r="L404" s="107">
        <f t="shared" si="42"/>
        <v>0</v>
      </c>
      <c r="M404" s="107"/>
      <c r="N404" s="107"/>
      <c r="O404" s="107">
        <f t="shared" si="43"/>
        <v>0</v>
      </c>
      <c r="P404" s="107"/>
      <c r="Q404" s="107"/>
      <c r="R404" s="107">
        <f t="shared" si="44"/>
        <v>0</v>
      </c>
      <c r="S404" s="107"/>
      <c r="T404" s="107"/>
      <c r="U404" s="107">
        <f t="shared" si="45"/>
        <v>720000</v>
      </c>
      <c r="V404" s="107">
        <v>720000</v>
      </c>
      <c r="W404" s="107"/>
      <c r="X404" s="107">
        <f t="shared" si="46"/>
        <v>0</v>
      </c>
      <c r="Y404" s="107"/>
      <c r="Z404" s="107"/>
      <c r="AA404" s="108">
        <f t="shared" si="47"/>
        <v>0</v>
      </c>
      <c r="AB404" s="7">
        <v>45598</v>
      </c>
    </row>
    <row r="405" spans="1:28" ht="15.75" hidden="1" x14ac:dyDescent="0.25">
      <c r="A405" s="24">
        <v>45598</v>
      </c>
      <c r="B405" s="25" t="s">
        <v>449</v>
      </c>
      <c r="C405" s="25"/>
      <c r="D405" s="25" t="s">
        <v>52</v>
      </c>
      <c r="E405" s="25" t="s">
        <v>192</v>
      </c>
      <c r="F405" s="25">
        <v>3100</v>
      </c>
      <c r="G405" s="25" t="s">
        <v>34</v>
      </c>
      <c r="H405" s="25">
        <v>2500</v>
      </c>
      <c r="I405" s="4">
        <f t="shared" si="48"/>
        <v>7750000</v>
      </c>
      <c r="J405" s="31" t="s">
        <v>324</v>
      </c>
      <c r="K405" s="117"/>
      <c r="L405" s="107">
        <f t="shared" si="42"/>
        <v>7750000</v>
      </c>
      <c r="M405" s="107">
        <v>170000</v>
      </c>
      <c r="N405" s="107">
        <v>7580000</v>
      </c>
      <c r="O405" s="107">
        <f t="shared" si="43"/>
        <v>0</v>
      </c>
      <c r="P405" s="107"/>
      <c r="Q405" s="107"/>
      <c r="R405" s="107">
        <f t="shared" si="44"/>
        <v>0</v>
      </c>
      <c r="S405" s="107"/>
      <c r="T405" s="107"/>
      <c r="U405" s="107">
        <f t="shared" si="45"/>
        <v>0</v>
      </c>
      <c r="V405" s="107"/>
      <c r="W405" s="107"/>
      <c r="X405" s="107">
        <f t="shared" si="46"/>
        <v>0</v>
      </c>
      <c r="Y405" s="107"/>
      <c r="Z405" s="107"/>
      <c r="AA405" s="108">
        <f t="shared" si="47"/>
        <v>0</v>
      </c>
      <c r="AB405" s="7">
        <v>45625</v>
      </c>
    </row>
    <row r="406" spans="1:28" ht="15.75" hidden="1" x14ac:dyDescent="0.25">
      <c r="A406" s="24">
        <v>45598</v>
      </c>
      <c r="B406" s="25" t="s">
        <v>195</v>
      </c>
      <c r="C406" s="25"/>
      <c r="D406" s="25" t="s">
        <v>46</v>
      </c>
      <c r="E406" s="25" t="s">
        <v>197</v>
      </c>
      <c r="F406" s="25">
        <v>45.7</v>
      </c>
      <c r="G406" s="25" t="s">
        <v>39</v>
      </c>
      <c r="H406" s="25">
        <v>107000</v>
      </c>
      <c r="I406" s="4">
        <f t="shared" si="48"/>
        <v>4889900</v>
      </c>
      <c r="J406" s="31" t="s">
        <v>324</v>
      </c>
      <c r="K406" s="117"/>
      <c r="L406" s="107">
        <f t="shared" si="42"/>
        <v>4889900</v>
      </c>
      <c r="M406" s="107">
        <v>4889900</v>
      </c>
      <c r="N406" s="107"/>
      <c r="O406" s="107">
        <f t="shared" si="43"/>
        <v>0</v>
      </c>
      <c r="P406" s="107"/>
      <c r="Q406" s="107"/>
      <c r="R406" s="107">
        <f t="shared" si="44"/>
        <v>0</v>
      </c>
      <c r="S406" s="107"/>
      <c r="T406" s="107"/>
      <c r="U406" s="107">
        <f t="shared" si="45"/>
        <v>0</v>
      </c>
      <c r="V406" s="107"/>
      <c r="W406" s="107"/>
      <c r="X406" s="107">
        <f t="shared" si="46"/>
        <v>0</v>
      </c>
      <c r="Y406" s="107"/>
      <c r="Z406" s="107"/>
      <c r="AA406" s="108">
        <f t="shared" si="47"/>
        <v>0</v>
      </c>
      <c r="AB406" s="7">
        <v>45598</v>
      </c>
    </row>
    <row r="407" spans="1:28" ht="15.75" hidden="1" x14ac:dyDescent="0.25">
      <c r="A407" s="24">
        <v>45598</v>
      </c>
      <c r="B407" s="25" t="s">
        <v>592</v>
      </c>
      <c r="C407" s="25"/>
      <c r="D407" s="25" t="s">
        <v>52</v>
      </c>
      <c r="E407" s="25" t="s">
        <v>157</v>
      </c>
      <c r="F407" s="25">
        <v>2</v>
      </c>
      <c r="G407" s="25" t="s">
        <v>48</v>
      </c>
      <c r="H407" s="25">
        <v>300000</v>
      </c>
      <c r="I407" s="4">
        <f t="shared" si="48"/>
        <v>600000</v>
      </c>
      <c r="J407" s="31" t="s">
        <v>312</v>
      </c>
      <c r="K407" s="25" t="s">
        <v>2181</v>
      </c>
      <c r="L407" s="107">
        <f t="shared" si="42"/>
        <v>0</v>
      </c>
      <c r="M407" s="107"/>
      <c r="N407" s="107"/>
      <c r="O407" s="107">
        <f t="shared" si="43"/>
        <v>600000</v>
      </c>
      <c r="P407" s="107">
        <v>600000</v>
      </c>
      <c r="Q407" s="107"/>
      <c r="R407" s="107">
        <f t="shared" si="44"/>
        <v>0</v>
      </c>
      <c r="S407" s="107"/>
      <c r="T407" s="107"/>
      <c r="U407" s="107">
        <f t="shared" si="45"/>
        <v>0</v>
      </c>
      <c r="V407" s="107"/>
      <c r="W407" s="107"/>
      <c r="X407" s="107">
        <f t="shared" si="46"/>
        <v>0</v>
      </c>
      <c r="Y407" s="107"/>
      <c r="Z407" s="107"/>
      <c r="AA407" s="108">
        <f t="shared" si="47"/>
        <v>0</v>
      </c>
      <c r="AB407" s="7">
        <v>45624</v>
      </c>
    </row>
    <row r="408" spans="1:28" ht="15.75" hidden="1" x14ac:dyDescent="0.25">
      <c r="A408" s="24">
        <v>45598</v>
      </c>
      <c r="B408" s="25" t="s">
        <v>592</v>
      </c>
      <c r="C408" s="25"/>
      <c r="D408" s="25" t="s">
        <v>52</v>
      </c>
      <c r="E408" s="25" t="s">
        <v>112</v>
      </c>
      <c r="F408" s="25">
        <v>2</v>
      </c>
      <c r="G408" s="25" t="s">
        <v>48</v>
      </c>
      <c r="H408" s="25">
        <v>300000</v>
      </c>
      <c r="I408" s="4">
        <f t="shared" si="48"/>
        <v>600000</v>
      </c>
      <c r="J408" s="31" t="s">
        <v>312</v>
      </c>
      <c r="K408" s="25" t="s">
        <v>2181</v>
      </c>
      <c r="L408" s="107">
        <f t="shared" si="42"/>
        <v>0</v>
      </c>
      <c r="M408" s="107"/>
      <c r="N408" s="107"/>
      <c r="O408" s="107">
        <f t="shared" si="43"/>
        <v>600000</v>
      </c>
      <c r="P408" s="107">
        <v>600000</v>
      </c>
      <c r="Q408" s="107"/>
      <c r="R408" s="107">
        <f t="shared" si="44"/>
        <v>0</v>
      </c>
      <c r="S408" s="107"/>
      <c r="T408" s="107"/>
      <c r="U408" s="107">
        <f t="shared" si="45"/>
        <v>0</v>
      </c>
      <c r="V408" s="107"/>
      <c r="W408" s="107"/>
      <c r="X408" s="107">
        <f t="shared" si="46"/>
        <v>0</v>
      </c>
      <c r="Y408" s="107"/>
      <c r="Z408" s="107"/>
      <c r="AA408" s="108">
        <f t="shared" si="47"/>
        <v>0</v>
      </c>
      <c r="AB408" s="7">
        <v>45624</v>
      </c>
    </row>
    <row r="409" spans="1:28" ht="15.75" hidden="1" x14ac:dyDescent="0.25">
      <c r="A409" s="24">
        <v>45598</v>
      </c>
      <c r="B409" s="25" t="s">
        <v>291</v>
      </c>
      <c r="C409" s="25"/>
      <c r="D409" s="25" t="s">
        <v>52</v>
      </c>
      <c r="E409" s="25" t="s">
        <v>534</v>
      </c>
      <c r="F409" s="25">
        <v>375</v>
      </c>
      <c r="G409" s="25" t="s">
        <v>34</v>
      </c>
      <c r="H409" s="25">
        <v>3160</v>
      </c>
      <c r="I409" s="4">
        <f t="shared" si="48"/>
        <v>1185000</v>
      </c>
      <c r="J409" s="31" t="s">
        <v>312</v>
      </c>
      <c r="K409" s="117"/>
      <c r="L409" s="107">
        <f t="shared" si="42"/>
        <v>0</v>
      </c>
      <c r="M409" s="107"/>
      <c r="N409" s="107"/>
      <c r="O409" s="107">
        <f t="shared" si="43"/>
        <v>1185000</v>
      </c>
      <c r="P409" s="107">
        <v>1185000</v>
      </c>
      <c r="Q409" s="107"/>
      <c r="R409" s="107">
        <f t="shared" si="44"/>
        <v>0</v>
      </c>
      <c r="S409" s="107"/>
      <c r="T409" s="107"/>
      <c r="U409" s="107">
        <f t="shared" si="45"/>
        <v>0</v>
      </c>
      <c r="V409" s="107"/>
      <c r="W409" s="107"/>
      <c r="X409" s="107">
        <f t="shared" si="46"/>
        <v>0</v>
      </c>
      <c r="Y409" s="107"/>
      <c r="Z409" s="107"/>
      <c r="AA409" s="108">
        <f t="shared" si="47"/>
        <v>0</v>
      </c>
      <c r="AB409" s="7">
        <v>45624</v>
      </c>
    </row>
    <row r="410" spans="1:28" ht="15.75" hidden="1" x14ac:dyDescent="0.25">
      <c r="A410" s="24">
        <v>45598</v>
      </c>
      <c r="B410" s="25" t="s">
        <v>291</v>
      </c>
      <c r="C410" s="25"/>
      <c r="D410" s="25" t="s">
        <v>52</v>
      </c>
      <c r="E410" s="25" t="s">
        <v>42</v>
      </c>
      <c r="F410" s="25">
        <v>100</v>
      </c>
      <c r="G410" s="25" t="s">
        <v>34</v>
      </c>
      <c r="H410" s="25">
        <v>4000</v>
      </c>
      <c r="I410" s="4">
        <f t="shared" si="48"/>
        <v>400000</v>
      </c>
      <c r="J410" s="31" t="s">
        <v>312</v>
      </c>
      <c r="K410" s="117"/>
      <c r="L410" s="107">
        <f t="shared" si="42"/>
        <v>0</v>
      </c>
      <c r="M410" s="107"/>
      <c r="N410" s="107"/>
      <c r="O410" s="107">
        <f t="shared" si="43"/>
        <v>400000</v>
      </c>
      <c r="P410" s="107">
        <v>400000</v>
      </c>
      <c r="Q410" s="107"/>
      <c r="R410" s="107">
        <f t="shared" si="44"/>
        <v>0</v>
      </c>
      <c r="S410" s="107"/>
      <c r="T410" s="107"/>
      <c r="U410" s="107">
        <f t="shared" si="45"/>
        <v>0</v>
      </c>
      <c r="V410" s="107"/>
      <c r="W410" s="107"/>
      <c r="X410" s="107">
        <f t="shared" si="46"/>
        <v>0</v>
      </c>
      <c r="Y410" s="107"/>
      <c r="Z410" s="107"/>
      <c r="AA410" s="108">
        <f t="shared" si="47"/>
        <v>0</v>
      </c>
      <c r="AB410" s="7">
        <v>45624</v>
      </c>
    </row>
    <row r="411" spans="1:28" ht="15.75" hidden="1" x14ac:dyDescent="0.25">
      <c r="A411" s="24">
        <v>45598</v>
      </c>
      <c r="B411" s="25" t="s">
        <v>976</v>
      </c>
      <c r="C411" s="25"/>
      <c r="D411" s="25" t="s">
        <v>46</v>
      </c>
      <c r="E411" s="25" t="s">
        <v>129</v>
      </c>
      <c r="F411" s="25">
        <v>4</v>
      </c>
      <c r="G411" s="25" t="s">
        <v>77</v>
      </c>
      <c r="H411" s="25">
        <v>65000</v>
      </c>
      <c r="I411" s="4">
        <f t="shared" si="48"/>
        <v>260000</v>
      </c>
      <c r="J411" s="31" t="s">
        <v>324</v>
      </c>
      <c r="K411" s="117"/>
      <c r="L411" s="107">
        <f t="shared" si="42"/>
        <v>0</v>
      </c>
      <c r="M411" s="107"/>
      <c r="N411" s="107"/>
      <c r="O411" s="107">
        <f t="shared" si="43"/>
        <v>0</v>
      </c>
      <c r="P411" s="107"/>
      <c r="Q411" s="107"/>
      <c r="R411" s="107">
        <f t="shared" si="44"/>
        <v>0</v>
      </c>
      <c r="S411" s="107"/>
      <c r="T411" s="107"/>
      <c r="U411" s="107">
        <f t="shared" si="45"/>
        <v>260000</v>
      </c>
      <c r="V411" s="107">
        <v>260000</v>
      </c>
      <c r="W411" s="107"/>
      <c r="X411" s="107">
        <f t="shared" si="46"/>
        <v>0</v>
      </c>
      <c r="Y411" s="107"/>
      <c r="Z411" s="107"/>
      <c r="AA411" s="108">
        <f t="shared" si="47"/>
        <v>0</v>
      </c>
      <c r="AB411" s="7">
        <v>45598</v>
      </c>
    </row>
    <row r="412" spans="1:28" ht="15.75" hidden="1" x14ac:dyDescent="0.25">
      <c r="A412" s="24">
        <v>45598</v>
      </c>
      <c r="B412" s="25" t="s">
        <v>676</v>
      </c>
      <c r="C412" s="25"/>
      <c r="D412" s="25" t="s">
        <v>46</v>
      </c>
      <c r="E412" s="25" t="s">
        <v>129</v>
      </c>
      <c r="F412" s="25">
        <v>2</v>
      </c>
      <c r="G412" s="25" t="s">
        <v>77</v>
      </c>
      <c r="H412" s="25">
        <v>65000</v>
      </c>
      <c r="I412" s="4">
        <f t="shared" si="48"/>
        <v>130000</v>
      </c>
      <c r="J412" s="31" t="s">
        <v>312</v>
      </c>
      <c r="K412" s="117"/>
      <c r="L412" s="107">
        <f t="shared" si="42"/>
        <v>0</v>
      </c>
      <c r="M412" s="107"/>
      <c r="N412" s="107"/>
      <c r="O412" s="107">
        <f t="shared" si="43"/>
        <v>130000</v>
      </c>
      <c r="P412" s="107">
        <v>130000</v>
      </c>
      <c r="Q412" s="107"/>
      <c r="R412" s="107">
        <f t="shared" si="44"/>
        <v>0</v>
      </c>
      <c r="S412" s="107"/>
      <c r="T412" s="107"/>
      <c r="U412" s="107">
        <f t="shared" si="45"/>
        <v>0</v>
      </c>
      <c r="V412" s="107"/>
      <c r="W412" s="107"/>
      <c r="X412" s="107">
        <f t="shared" si="46"/>
        <v>0</v>
      </c>
      <c r="Y412" s="107"/>
      <c r="Z412" s="107"/>
      <c r="AA412" s="108">
        <f t="shared" si="47"/>
        <v>0</v>
      </c>
      <c r="AB412" s="7">
        <v>45607</v>
      </c>
    </row>
    <row r="413" spans="1:28" ht="15.75" hidden="1" x14ac:dyDescent="0.25">
      <c r="A413" s="24">
        <v>45598</v>
      </c>
      <c r="B413" s="25" t="s">
        <v>676</v>
      </c>
      <c r="C413" s="25"/>
      <c r="D413" s="25" t="s">
        <v>46</v>
      </c>
      <c r="E413" s="25" t="s">
        <v>1713</v>
      </c>
      <c r="F413" s="25">
        <v>1</v>
      </c>
      <c r="G413" s="25" t="s">
        <v>303</v>
      </c>
      <c r="H413" s="25">
        <v>1200000</v>
      </c>
      <c r="I413" s="4">
        <f t="shared" si="48"/>
        <v>1200000</v>
      </c>
      <c r="J413" s="31" t="s">
        <v>312</v>
      </c>
      <c r="K413" s="117"/>
      <c r="L413" s="107">
        <f t="shared" si="42"/>
        <v>0</v>
      </c>
      <c r="M413" s="107"/>
      <c r="N413" s="107"/>
      <c r="O413" s="107">
        <f t="shared" si="43"/>
        <v>1200000</v>
      </c>
      <c r="P413" s="107">
        <v>1200000</v>
      </c>
      <c r="Q413" s="107"/>
      <c r="R413" s="107">
        <f t="shared" si="44"/>
        <v>0</v>
      </c>
      <c r="S413" s="107"/>
      <c r="T413" s="107"/>
      <c r="U413" s="107">
        <f t="shared" si="45"/>
        <v>0</v>
      </c>
      <c r="V413" s="107"/>
      <c r="W413" s="107"/>
      <c r="X413" s="107">
        <f t="shared" si="46"/>
        <v>0</v>
      </c>
      <c r="Y413" s="107"/>
      <c r="Z413" s="107"/>
      <c r="AA413" s="108">
        <f t="shared" si="47"/>
        <v>0</v>
      </c>
      <c r="AB413" s="7">
        <v>45607</v>
      </c>
    </row>
    <row r="414" spans="1:28" ht="15.75" hidden="1" x14ac:dyDescent="0.25">
      <c r="A414" s="24">
        <v>45598</v>
      </c>
      <c r="B414" s="25" t="s">
        <v>256</v>
      </c>
      <c r="C414" s="25"/>
      <c r="D414" s="25" t="s">
        <v>52</v>
      </c>
      <c r="E414" s="25" t="s">
        <v>249</v>
      </c>
      <c r="F414" s="25">
        <v>2000</v>
      </c>
      <c r="G414" s="25" t="s">
        <v>34</v>
      </c>
      <c r="H414" s="25">
        <v>4000</v>
      </c>
      <c r="I414" s="4">
        <f t="shared" si="48"/>
        <v>8000000</v>
      </c>
      <c r="J414" s="31" t="s">
        <v>324</v>
      </c>
      <c r="K414" s="117"/>
      <c r="L414" s="107">
        <f t="shared" si="42"/>
        <v>627000</v>
      </c>
      <c r="M414" s="107"/>
      <c r="N414" s="107">
        <v>627000</v>
      </c>
      <c r="O414" s="107">
        <f t="shared" si="43"/>
        <v>7373000</v>
      </c>
      <c r="P414" s="107">
        <v>7373000</v>
      </c>
      <c r="Q414" s="107"/>
      <c r="R414" s="107">
        <f t="shared" si="44"/>
        <v>0</v>
      </c>
      <c r="S414" s="107"/>
      <c r="T414" s="107"/>
      <c r="U414" s="107">
        <f t="shared" si="45"/>
        <v>0</v>
      </c>
      <c r="V414" s="107"/>
      <c r="W414" s="107"/>
      <c r="X414" s="107">
        <f t="shared" si="46"/>
        <v>0</v>
      </c>
      <c r="Y414" s="107"/>
      <c r="Z414" s="107"/>
      <c r="AA414" s="108">
        <f t="shared" si="47"/>
        <v>0</v>
      </c>
      <c r="AB414" s="7">
        <v>45614</v>
      </c>
    </row>
    <row r="415" spans="1:28" ht="15.75" hidden="1" x14ac:dyDescent="0.25">
      <c r="A415" s="24">
        <v>45598</v>
      </c>
      <c r="B415" s="25" t="s">
        <v>223</v>
      </c>
      <c r="C415" s="25"/>
      <c r="D415" s="25" t="s">
        <v>52</v>
      </c>
      <c r="E415" s="25" t="s">
        <v>1259</v>
      </c>
      <c r="F415" s="25">
        <v>1750</v>
      </c>
      <c r="G415" s="25" t="s">
        <v>34</v>
      </c>
      <c r="H415" s="25">
        <v>1039</v>
      </c>
      <c r="I415" s="4">
        <f t="shared" si="48"/>
        <v>1818250</v>
      </c>
      <c r="J415" s="26" t="s">
        <v>28</v>
      </c>
      <c r="K415" s="117"/>
      <c r="L415" s="107">
        <f t="shared" si="42"/>
        <v>0</v>
      </c>
      <c r="M415" s="107"/>
      <c r="N415" s="107"/>
      <c r="O415" s="107">
        <f t="shared" si="43"/>
        <v>0</v>
      </c>
      <c r="P415" s="107"/>
      <c r="Q415" s="107"/>
      <c r="R415" s="107">
        <f t="shared" si="44"/>
        <v>0</v>
      </c>
      <c r="S415" s="107"/>
      <c r="T415" s="107"/>
      <c r="U415" s="107">
        <f t="shared" si="45"/>
        <v>0</v>
      </c>
      <c r="V415" s="107"/>
      <c r="W415" s="107"/>
      <c r="X415" s="107">
        <f t="shared" si="46"/>
        <v>0</v>
      </c>
      <c r="Y415" s="107"/>
      <c r="Z415" s="107"/>
      <c r="AA415" s="108">
        <f t="shared" si="47"/>
        <v>1818250</v>
      </c>
      <c r="AB415" s="7"/>
    </row>
    <row r="416" spans="1:28" ht="15.75" hidden="1" x14ac:dyDescent="0.25">
      <c r="A416" s="24">
        <v>45598</v>
      </c>
      <c r="B416" s="25" t="s">
        <v>223</v>
      </c>
      <c r="C416" s="25"/>
      <c r="D416" s="25" t="s">
        <v>52</v>
      </c>
      <c r="E416" s="25" t="s">
        <v>1095</v>
      </c>
      <c r="F416" s="25">
        <v>16250</v>
      </c>
      <c r="G416" s="25" t="s">
        <v>34</v>
      </c>
      <c r="H416" s="25">
        <v>1156</v>
      </c>
      <c r="I416" s="4">
        <f t="shared" si="48"/>
        <v>18785000</v>
      </c>
      <c r="J416" s="26" t="s">
        <v>28</v>
      </c>
      <c r="K416" s="117"/>
      <c r="L416" s="107">
        <f t="shared" si="42"/>
        <v>0</v>
      </c>
      <c r="M416" s="107"/>
      <c r="N416" s="107"/>
      <c r="O416" s="107">
        <f t="shared" si="43"/>
        <v>0</v>
      </c>
      <c r="P416" s="107"/>
      <c r="Q416" s="107"/>
      <c r="R416" s="107">
        <f t="shared" si="44"/>
        <v>0</v>
      </c>
      <c r="S416" s="107"/>
      <c r="T416" s="107"/>
      <c r="U416" s="107">
        <f t="shared" si="45"/>
        <v>0</v>
      </c>
      <c r="V416" s="107"/>
      <c r="W416" s="107"/>
      <c r="X416" s="107">
        <f t="shared" si="46"/>
        <v>0</v>
      </c>
      <c r="Y416" s="107"/>
      <c r="Z416" s="107"/>
      <c r="AA416" s="108">
        <f t="shared" si="47"/>
        <v>18785000</v>
      </c>
      <c r="AB416" s="7"/>
    </row>
    <row r="417" spans="1:28" ht="15.75" hidden="1" x14ac:dyDescent="0.25">
      <c r="A417" s="24">
        <v>45598</v>
      </c>
      <c r="B417" s="25" t="s">
        <v>203</v>
      </c>
      <c r="C417" s="25"/>
      <c r="D417" s="25" t="s">
        <v>46</v>
      </c>
      <c r="E417" s="25" t="s">
        <v>81</v>
      </c>
      <c r="F417" s="25">
        <v>23.5</v>
      </c>
      <c r="G417" s="25" t="s">
        <v>39</v>
      </c>
      <c r="H417" s="25">
        <v>47000</v>
      </c>
      <c r="I417" s="4">
        <f t="shared" si="48"/>
        <v>1104500</v>
      </c>
      <c r="J417" s="31" t="s">
        <v>324</v>
      </c>
      <c r="K417" s="117"/>
      <c r="L417" s="107">
        <f t="shared" si="42"/>
        <v>1104500</v>
      </c>
      <c r="M417" s="107">
        <v>1104500</v>
      </c>
      <c r="N417" s="107"/>
      <c r="O417" s="107">
        <f t="shared" si="43"/>
        <v>0</v>
      </c>
      <c r="P417" s="107"/>
      <c r="Q417" s="107"/>
      <c r="R417" s="107">
        <f t="shared" si="44"/>
        <v>0</v>
      </c>
      <c r="S417" s="107"/>
      <c r="T417" s="107"/>
      <c r="U417" s="107">
        <f t="shared" si="45"/>
        <v>0</v>
      </c>
      <c r="V417" s="107"/>
      <c r="W417" s="107"/>
      <c r="X417" s="107">
        <f t="shared" si="46"/>
        <v>0</v>
      </c>
      <c r="Y417" s="107"/>
      <c r="Z417" s="107"/>
      <c r="AA417" s="108">
        <f t="shared" si="47"/>
        <v>0</v>
      </c>
      <c r="AB417" s="7">
        <v>45611</v>
      </c>
    </row>
    <row r="418" spans="1:28" ht="15.75" hidden="1" x14ac:dyDescent="0.25">
      <c r="A418" s="24">
        <v>45598</v>
      </c>
      <c r="B418" s="25" t="s">
        <v>256</v>
      </c>
      <c r="C418" s="25"/>
      <c r="D418" s="25" t="s">
        <v>46</v>
      </c>
      <c r="E418" s="25" t="s">
        <v>44</v>
      </c>
      <c r="F418" s="25">
        <v>500</v>
      </c>
      <c r="G418" s="25" t="s">
        <v>34</v>
      </c>
      <c r="H418" s="25">
        <v>910</v>
      </c>
      <c r="I418" s="4">
        <f t="shared" si="48"/>
        <v>455000</v>
      </c>
      <c r="J418" s="31" t="s">
        <v>324</v>
      </c>
      <c r="K418" s="117"/>
      <c r="L418" s="107">
        <f t="shared" si="42"/>
        <v>455000</v>
      </c>
      <c r="M418" s="107"/>
      <c r="N418" s="107">
        <v>455000</v>
      </c>
      <c r="O418" s="107">
        <f t="shared" si="43"/>
        <v>0</v>
      </c>
      <c r="P418" s="107"/>
      <c r="Q418" s="107"/>
      <c r="R418" s="107">
        <f t="shared" si="44"/>
        <v>0</v>
      </c>
      <c r="S418" s="107"/>
      <c r="T418" s="107"/>
      <c r="U418" s="107">
        <f t="shared" si="45"/>
        <v>0</v>
      </c>
      <c r="V418" s="107"/>
      <c r="W418" s="107"/>
      <c r="X418" s="107">
        <f t="shared" si="46"/>
        <v>0</v>
      </c>
      <c r="Y418" s="107"/>
      <c r="Z418" s="107"/>
      <c r="AA418" s="108">
        <f t="shared" si="47"/>
        <v>0</v>
      </c>
      <c r="AB418" s="7">
        <v>45614</v>
      </c>
    </row>
    <row r="419" spans="1:28" ht="15.75" hidden="1" x14ac:dyDescent="0.25">
      <c r="A419" s="24">
        <v>45598</v>
      </c>
      <c r="B419" s="25" t="s">
        <v>99</v>
      </c>
      <c r="C419" s="25"/>
      <c r="D419" s="25"/>
      <c r="E419" s="25" t="s">
        <v>121</v>
      </c>
      <c r="F419" s="25">
        <v>41.4</v>
      </c>
      <c r="G419" s="25" t="s">
        <v>39</v>
      </c>
      <c r="H419" s="25"/>
      <c r="I419" s="4">
        <f t="shared" si="48"/>
        <v>0</v>
      </c>
      <c r="J419" s="26" t="s">
        <v>28</v>
      </c>
      <c r="K419" s="117"/>
      <c r="L419" s="107">
        <f t="shared" si="42"/>
        <v>0</v>
      </c>
      <c r="M419" s="107"/>
      <c r="N419" s="107"/>
      <c r="O419" s="107">
        <f t="shared" si="43"/>
        <v>0</v>
      </c>
      <c r="P419" s="107"/>
      <c r="Q419" s="107"/>
      <c r="R419" s="107">
        <f t="shared" si="44"/>
        <v>0</v>
      </c>
      <c r="S419" s="107"/>
      <c r="T419" s="107"/>
      <c r="U419" s="107">
        <f t="shared" si="45"/>
        <v>0</v>
      </c>
      <c r="V419" s="107"/>
      <c r="W419" s="107"/>
      <c r="X419" s="107">
        <f t="shared" si="46"/>
        <v>0</v>
      </c>
      <c r="Y419" s="107"/>
      <c r="Z419" s="107"/>
      <c r="AA419" s="108">
        <f t="shared" si="47"/>
        <v>0</v>
      </c>
      <c r="AB419" s="7"/>
    </row>
    <row r="420" spans="1:28" ht="15.75" hidden="1" x14ac:dyDescent="0.25">
      <c r="A420" s="24">
        <v>45598</v>
      </c>
      <c r="B420" s="25" t="s">
        <v>99</v>
      </c>
      <c r="C420" s="25"/>
      <c r="D420" s="25"/>
      <c r="E420" s="25" t="s">
        <v>299</v>
      </c>
      <c r="F420" s="25">
        <v>32.6</v>
      </c>
      <c r="G420" s="25" t="s">
        <v>39</v>
      </c>
      <c r="H420" s="25"/>
      <c r="I420" s="4">
        <f t="shared" si="48"/>
        <v>0</v>
      </c>
      <c r="J420" s="26" t="s">
        <v>28</v>
      </c>
      <c r="K420" s="117"/>
      <c r="L420" s="107">
        <f t="shared" si="42"/>
        <v>0</v>
      </c>
      <c r="M420" s="107"/>
      <c r="N420" s="107"/>
      <c r="O420" s="107">
        <f t="shared" si="43"/>
        <v>0</v>
      </c>
      <c r="P420" s="107"/>
      <c r="Q420" s="107"/>
      <c r="R420" s="107">
        <f t="shared" si="44"/>
        <v>0</v>
      </c>
      <c r="S420" s="107"/>
      <c r="T420" s="107"/>
      <c r="U420" s="107">
        <f t="shared" si="45"/>
        <v>0</v>
      </c>
      <c r="V420" s="107"/>
      <c r="W420" s="107"/>
      <c r="X420" s="107">
        <f t="shared" si="46"/>
        <v>0</v>
      </c>
      <c r="Y420" s="107"/>
      <c r="Z420" s="107"/>
      <c r="AA420" s="108">
        <f t="shared" si="47"/>
        <v>0</v>
      </c>
      <c r="AB420" s="7"/>
    </row>
    <row r="421" spans="1:28" ht="15.75" hidden="1" x14ac:dyDescent="0.25">
      <c r="A421" s="24">
        <v>45598</v>
      </c>
      <c r="B421" s="25" t="s">
        <v>99</v>
      </c>
      <c r="C421" s="25"/>
      <c r="D421" s="25"/>
      <c r="E421" s="25" t="s">
        <v>103</v>
      </c>
      <c r="F421" s="25">
        <v>27.7</v>
      </c>
      <c r="G421" s="25" t="s">
        <v>39</v>
      </c>
      <c r="H421" s="25"/>
      <c r="I421" s="4">
        <f t="shared" si="48"/>
        <v>0</v>
      </c>
      <c r="J421" s="26" t="s">
        <v>28</v>
      </c>
      <c r="K421" s="117"/>
      <c r="L421" s="107">
        <f t="shared" si="42"/>
        <v>0</v>
      </c>
      <c r="M421" s="107"/>
      <c r="N421" s="107"/>
      <c r="O421" s="107">
        <f t="shared" si="43"/>
        <v>0</v>
      </c>
      <c r="P421" s="107"/>
      <c r="Q421" s="107"/>
      <c r="R421" s="107">
        <f t="shared" si="44"/>
        <v>0</v>
      </c>
      <c r="S421" s="107"/>
      <c r="T421" s="107"/>
      <c r="U421" s="107">
        <f t="shared" si="45"/>
        <v>0</v>
      </c>
      <c r="V421" s="107"/>
      <c r="W421" s="107"/>
      <c r="X421" s="107">
        <f t="shared" si="46"/>
        <v>0</v>
      </c>
      <c r="Y421" s="107"/>
      <c r="Z421" s="107"/>
      <c r="AA421" s="108">
        <f t="shared" si="47"/>
        <v>0</v>
      </c>
      <c r="AB421" s="7"/>
    </row>
    <row r="422" spans="1:28" ht="15.75" hidden="1" x14ac:dyDescent="0.25">
      <c r="A422" s="24">
        <v>45598</v>
      </c>
      <c r="B422" s="25" t="s">
        <v>99</v>
      </c>
      <c r="C422" s="25"/>
      <c r="D422" s="25"/>
      <c r="E422" s="25" t="s">
        <v>104</v>
      </c>
      <c r="F422" s="25">
        <v>27.6</v>
      </c>
      <c r="G422" s="25" t="s">
        <v>39</v>
      </c>
      <c r="H422" s="25"/>
      <c r="I422" s="4">
        <f t="shared" si="48"/>
        <v>0</v>
      </c>
      <c r="J422" s="26" t="s">
        <v>28</v>
      </c>
      <c r="K422" s="117"/>
      <c r="L422" s="107">
        <f t="shared" si="42"/>
        <v>0</v>
      </c>
      <c r="M422" s="107"/>
      <c r="N422" s="107"/>
      <c r="O422" s="107">
        <f t="shared" si="43"/>
        <v>0</v>
      </c>
      <c r="P422" s="107"/>
      <c r="Q422" s="107"/>
      <c r="R422" s="107">
        <f t="shared" si="44"/>
        <v>0</v>
      </c>
      <c r="S422" s="107"/>
      <c r="T422" s="107"/>
      <c r="U422" s="107">
        <f t="shared" si="45"/>
        <v>0</v>
      </c>
      <c r="V422" s="107"/>
      <c r="W422" s="107"/>
      <c r="X422" s="107">
        <f t="shared" si="46"/>
        <v>0</v>
      </c>
      <c r="Y422" s="107"/>
      <c r="Z422" s="107"/>
      <c r="AA422" s="108">
        <f t="shared" si="47"/>
        <v>0</v>
      </c>
      <c r="AB422" s="7"/>
    </row>
    <row r="423" spans="1:28" ht="15.75" hidden="1" x14ac:dyDescent="0.25">
      <c r="A423" s="24">
        <v>45598</v>
      </c>
      <c r="B423" s="25" t="s">
        <v>99</v>
      </c>
      <c r="C423" s="25"/>
      <c r="D423" s="25"/>
      <c r="E423" s="25" t="s">
        <v>89</v>
      </c>
      <c r="F423" s="25">
        <v>29.8</v>
      </c>
      <c r="G423" s="25" t="s">
        <v>39</v>
      </c>
      <c r="H423" s="25"/>
      <c r="I423" s="4">
        <f t="shared" si="48"/>
        <v>0</v>
      </c>
      <c r="J423" s="26" t="s">
        <v>28</v>
      </c>
      <c r="K423" s="117"/>
      <c r="L423" s="107">
        <f t="shared" si="42"/>
        <v>0</v>
      </c>
      <c r="M423" s="107"/>
      <c r="N423" s="107"/>
      <c r="O423" s="107">
        <f t="shared" si="43"/>
        <v>0</v>
      </c>
      <c r="P423" s="107"/>
      <c r="Q423" s="107"/>
      <c r="R423" s="107">
        <f t="shared" si="44"/>
        <v>0</v>
      </c>
      <c r="S423" s="107"/>
      <c r="T423" s="107"/>
      <c r="U423" s="107">
        <f t="shared" si="45"/>
        <v>0</v>
      </c>
      <c r="V423" s="107"/>
      <c r="W423" s="107"/>
      <c r="X423" s="107">
        <f t="shared" si="46"/>
        <v>0</v>
      </c>
      <c r="Y423" s="107"/>
      <c r="Z423" s="107"/>
      <c r="AA423" s="108">
        <f t="shared" si="47"/>
        <v>0</v>
      </c>
      <c r="AB423" s="7"/>
    </row>
    <row r="424" spans="1:28" ht="15.75" hidden="1" x14ac:dyDescent="0.25">
      <c r="A424" s="24">
        <v>45598</v>
      </c>
      <c r="B424" s="25" t="s">
        <v>99</v>
      </c>
      <c r="C424" s="25"/>
      <c r="D424" s="25"/>
      <c r="E424" s="25" t="s">
        <v>121</v>
      </c>
      <c r="F424" s="25">
        <v>121.9</v>
      </c>
      <c r="G424" s="25" t="s">
        <v>39</v>
      </c>
      <c r="H424" s="25"/>
      <c r="I424" s="4">
        <f t="shared" si="48"/>
        <v>0</v>
      </c>
      <c r="J424" s="26" t="s">
        <v>28</v>
      </c>
      <c r="K424" s="117"/>
      <c r="L424" s="107">
        <f t="shared" si="42"/>
        <v>0</v>
      </c>
      <c r="M424" s="107"/>
      <c r="N424" s="107"/>
      <c r="O424" s="107">
        <f t="shared" si="43"/>
        <v>0</v>
      </c>
      <c r="P424" s="107"/>
      <c r="Q424" s="107"/>
      <c r="R424" s="107">
        <f t="shared" si="44"/>
        <v>0</v>
      </c>
      <c r="S424" s="107"/>
      <c r="T424" s="107"/>
      <c r="U424" s="107">
        <f t="shared" si="45"/>
        <v>0</v>
      </c>
      <c r="V424" s="107"/>
      <c r="W424" s="107"/>
      <c r="X424" s="107">
        <f t="shared" si="46"/>
        <v>0</v>
      </c>
      <c r="Y424" s="107"/>
      <c r="Z424" s="107"/>
      <c r="AA424" s="108">
        <f t="shared" si="47"/>
        <v>0</v>
      </c>
      <c r="AB424" s="7"/>
    </row>
    <row r="425" spans="1:28" ht="15.75" hidden="1" x14ac:dyDescent="0.25">
      <c r="A425" s="24">
        <v>45598</v>
      </c>
      <c r="B425" s="25" t="s">
        <v>99</v>
      </c>
      <c r="C425" s="25"/>
      <c r="D425" s="25"/>
      <c r="E425" s="25" t="s">
        <v>104</v>
      </c>
      <c r="F425" s="25">
        <v>27.6</v>
      </c>
      <c r="G425" s="25" t="s">
        <v>39</v>
      </c>
      <c r="H425" s="25"/>
      <c r="I425" s="4">
        <f t="shared" si="48"/>
        <v>0</v>
      </c>
      <c r="J425" s="26" t="s">
        <v>28</v>
      </c>
      <c r="K425" s="117"/>
      <c r="L425" s="107">
        <f t="shared" si="42"/>
        <v>0</v>
      </c>
      <c r="M425" s="107"/>
      <c r="N425" s="107"/>
      <c r="O425" s="107">
        <f t="shared" si="43"/>
        <v>0</v>
      </c>
      <c r="P425" s="107"/>
      <c r="Q425" s="107"/>
      <c r="R425" s="107">
        <f t="shared" si="44"/>
        <v>0</v>
      </c>
      <c r="S425" s="107"/>
      <c r="T425" s="107"/>
      <c r="U425" s="107">
        <f t="shared" si="45"/>
        <v>0</v>
      </c>
      <c r="V425" s="107"/>
      <c r="W425" s="107"/>
      <c r="X425" s="107">
        <f t="shared" si="46"/>
        <v>0</v>
      </c>
      <c r="Y425" s="107"/>
      <c r="Z425" s="107"/>
      <c r="AA425" s="108">
        <f t="shared" si="47"/>
        <v>0</v>
      </c>
      <c r="AB425" s="7"/>
    </row>
    <row r="426" spans="1:28" ht="15.75" hidden="1" x14ac:dyDescent="0.25">
      <c r="A426" s="24">
        <v>45598</v>
      </c>
      <c r="B426" s="25" t="s">
        <v>99</v>
      </c>
      <c r="C426" s="25"/>
      <c r="D426" s="25"/>
      <c r="E426" s="25" t="s">
        <v>120</v>
      </c>
      <c r="F426" s="25">
        <v>24.6</v>
      </c>
      <c r="G426" s="25" t="s">
        <v>39</v>
      </c>
      <c r="H426" s="25"/>
      <c r="I426" s="4">
        <f t="shared" si="48"/>
        <v>0</v>
      </c>
      <c r="J426" s="26" t="s">
        <v>28</v>
      </c>
      <c r="K426" s="117"/>
      <c r="L426" s="107">
        <f t="shared" ref="L426:L466" si="49">M426+N426</f>
        <v>0</v>
      </c>
      <c r="M426" s="107"/>
      <c r="N426" s="107"/>
      <c r="O426" s="107">
        <f t="shared" ref="O426:O466" si="50">P426+Q426</f>
        <v>0</v>
      </c>
      <c r="P426" s="107"/>
      <c r="Q426" s="107"/>
      <c r="R426" s="107">
        <f t="shared" ref="R426:R466" si="51">S426+T426</f>
        <v>0</v>
      </c>
      <c r="S426" s="107"/>
      <c r="T426" s="107"/>
      <c r="U426" s="107">
        <f t="shared" ref="U426:U466" si="52">V426+W426</f>
        <v>0</v>
      </c>
      <c r="V426" s="107"/>
      <c r="W426" s="107"/>
      <c r="X426" s="107">
        <f t="shared" ref="X426:X466" si="53">Y426+Z426</f>
        <v>0</v>
      </c>
      <c r="Y426" s="107"/>
      <c r="Z426" s="107"/>
      <c r="AA426" s="108">
        <f t="shared" ref="AA426:AA466" si="54">C426+I426-L426-O426-U426-X426-R426</f>
        <v>0</v>
      </c>
      <c r="AB426" s="7"/>
    </row>
    <row r="427" spans="1:28" ht="15.75" hidden="1" x14ac:dyDescent="0.25">
      <c r="A427" s="24">
        <v>45598</v>
      </c>
      <c r="B427" s="25" t="s">
        <v>99</v>
      </c>
      <c r="C427" s="25"/>
      <c r="D427" s="25"/>
      <c r="E427" s="25" t="s">
        <v>81</v>
      </c>
      <c r="F427" s="25">
        <v>23</v>
      </c>
      <c r="G427" s="25" t="s">
        <v>39</v>
      </c>
      <c r="H427" s="25"/>
      <c r="I427" s="4">
        <f t="shared" si="48"/>
        <v>0</v>
      </c>
      <c r="J427" s="26" t="s">
        <v>28</v>
      </c>
      <c r="K427" s="117"/>
      <c r="L427" s="107">
        <f t="shared" si="49"/>
        <v>0</v>
      </c>
      <c r="M427" s="107"/>
      <c r="N427" s="107"/>
      <c r="O427" s="107">
        <f t="shared" si="50"/>
        <v>0</v>
      </c>
      <c r="P427" s="107"/>
      <c r="Q427" s="107"/>
      <c r="R427" s="107">
        <f t="shared" si="51"/>
        <v>0</v>
      </c>
      <c r="S427" s="107"/>
      <c r="T427" s="107"/>
      <c r="U427" s="107">
        <f t="shared" si="52"/>
        <v>0</v>
      </c>
      <c r="V427" s="107"/>
      <c r="W427" s="107"/>
      <c r="X427" s="107">
        <f t="shared" si="53"/>
        <v>0</v>
      </c>
      <c r="Y427" s="107"/>
      <c r="Z427" s="107"/>
      <c r="AA427" s="108">
        <f t="shared" si="54"/>
        <v>0</v>
      </c>
      <c r="AB427" s="7"/>
    </row>
    <row r="428" spans="1:28" ht="15.75" hidden="1" x14ac:dyDescent="0.25">
      <c r="A428" s="24">
        <v>45600</v>
      </c>
      <c r="B428" s="25" t="s">
        <v>720</v>
      </c>
      <c r="C428" s="25"/>
      <c r="D428" s="25" t="s">
        <v>52</v>
      </c>
      <c r="E428" s="25" t="s">
        <v>53</v>
      </c>
      <c r="F428" s="25">
        <v>4</v>
      </c>
      <c r="G428" s="25" t="s">
        <v>23</v>
      </c>
      <c r="H428" s="25">
        <v>450000</v>
      </c>
      <c r="I428" s="4">
        <f t="shared" si="48"/>
        <v>1800000</v>
      </c>
      <c r="J428" s="31" t="s">
        <v>324</v>
      </c>
      <c r="K428" s="117"/>
      <c r="L428" s="107">
        <f t="shared" si="49"/>
        <v>1800000</v>
      </c>
      <c r="M428" s="107">
        <v>1800000</v>
      </c>
      <c r="N428" s="107"/>
      <c r="O428" s="107">
        <f t="shared" si="50"/>
        <v>0</v>
      </c>
      <c r="P428" s="107"/>
      <c r="Q428" s="107"/>
      <c r="R428" s="107">
        <f t="shared" si="51"/>
        <v>0</v>
      </c>
      <c r="S428" s="107"/>
      <c r="T428" s="107"/>
      <c r="U428" s="107">
        <f t="shared" si="52"/>
        <v>0</v>
      </c>
      <c r="V428" s="107"/>
      <c r="W428" s="107"/>
      <c r="X428" s="107">
        <f t="shared" si="53"/>
        <v>0</v>
      </c>
      <c r="Y428" s="107"/>
      <c r="Z428" s="107"/>
      <c r="AA428" s="108">
        <f t="shared" si="54"/>
        <v>0</v>
      </c>
      <c r="AB428" s="7">
        <v>45600</v>
      </c>
    </row>
    <row r="429" spans="1:28" ht="15.75" hidden="1" x14ac:dyDescent="0.25">
      <c r="A429" s="24">
        <v>45600</v>
      </c>
      <c r="B429" s="25" t="s">
        <v>1770</v>
      </c>
      <c r="C429" s="25"/>
      <c r="D429" s="25" t="s">
        <v>52</v>
      </c>
      <c r="E429" s="25" t="s">
        <v>44</v>
      </c>
      <c r="F429" s="25">
        <v>2250</v>
      </c>
      <c r="G429" s="25" t="s">
        <v>34</v>
      </c>
      <c r="H429" s="25">
        <v>860</v>
      </c>
      <c r="I429" s="4">
        <f t="shared" si="48"/>
        <v>1935000</v>
      </c>
      <c r="J429" s="31" t="s">
        <v>324</v>
      </c>
      <c r="K429" s="117"/>
      <c r="L429" s="107">
        <f t="shared" si="49"/>
        <v>41000</v>
      </c>
      <c r="M429" s="107">
        <v>41000</v>
      </c>
      <c r="N429" s="107"/>
      <c r="O429" s="107">
        <f t="shared" si="50"/>
        <v>0</v>
      </c>
      <c r="P429" s="107"/>
      <c r="Q429" s="107"/>
      <c r="R429" s="107">
        <f t="shared" si="51"/>
        <v>0</v>
      </c>
      <c r="S429" s="107"/>
      <c r="T429" s="107"/>
      <c r="U429" s="107">
        <f t="shared" si="52"/>
        <v>1894000</v>
      </c>
      <c r="V429" s="107">
        <v>300000</v>
      </c>
      <c r="W429" s="107">
        <v>1594000</v>
      </c>
      <c r="X429" s="107">
        <f t="shared" si="53"/>
        <v>0</v>
      </c>
      <c r="Y429" s="107"/>
      <c r="Z429" s="107"/>
      <c r="AA429" s="108">
        <f t="shared" si="54"/>
        <v>0</v>
      </c>
      <c r="AB429" s="7">
        <v>45626</v>
      </c>
    </row>
    <row r="430" spans="1:28" ht="15.75" x14ac:dyDescent="0.25">
      <c r="A430" s="24">
        <v>45600</v>
      </c>
      <c r="B430" s="25" t="s">
        <v>205</v>
      </c>
      <c r="C430" s="25"/>
      <c r="D430" s="25" t="s">
        <v>46</v>
      </c>
      <c r="E430" s="25" t="s">
        <v>42</v>
      </c>
      <c r="F430" s="25">
        <v>3000</v>
      </c>
      <c r="G430" s="25" t="s">
        <v>34</v>
      </c>
      <c r="H430" s="25">
        <v>3800</v>
      </c>
      <c r="I430" s="4">
        <f t="shared" si="48"/>
        <v>11400000</v>
      </c>
      <c r="J430" s="31" t="s">
        <v>312</v>
      </c>
      <c r="K430" s="117" t="s">
        <v>2127</v>
      </c>
      <c r="L430" s="107">
        <f t="shared" si="49"/>
        <v>0</v>
      </c>
      <c r="M430" s="107"/>
      <c r="N430" s="107"/>
      <c r="O430" s="107">
        <f t="shared" si="50"/>
        <v>11400000</v>
      </c>
      <c r="P430" s="151">
        <v>11400000</v>
      </c>
      <c r="Q430" s="107"/>
      <c r="R430" s="107">
        <f t="shared" si="51"/>
        <v>0</v>
      </c>
      <c r="S430" s="107"/>
      <c r="T430" s="107"/>
      <c r="U430" s="107">
        <f t="shared" si="52"/>
        <v>0</v>
      </c>
      <c r="V430" s="107"/>
      <c r="W430" s="107"/>
      <c r="X430" s="107">
        <f t="shared" si="53"/>
        <v>0</v>
      </c>
      <c r="Y430" s="107"/>
      <c r="Z430" s="107"/>
      <c r="AA430" s="108">
        <f t="shared" si="54"/>
        <v>0</v>
      </c>
      <c r="AB430" s="7">
        <v>45610</v>
      </c>
    </row>
    <row r="431" spans="1:28" ht="15.75" hidden="1" x14ac:dyDescent="0.25">
      <c r="A431" s="29">
        <v>45600</v>
      </c>
      <c r="B431" s="25" t="s">
        <v>280</v>
      </c>
      <c r="C431" s="25"/>
      <c r="D431" s="25" t="s">
        <v>46</v>
      </c>
      <c r="E431" s="25" t="s">
        <v>208</v>
      </c>
      <c r="F431" s="25">
        <v>4000</v>
      </c>
      <c r="G431" s="25" t="s">
        <v>34</v>
      </c>
      <c r="H431" s="25">
        <v>700</v>
      </c>
      <c r="I431" s="4">
        <f t="shared" si="48"/>
        <v>2800000</v>
      </c>
      <c r="J431" s="26" t="s">
        <v>28</v>
      </c>
      <c r="K431" s="107"/>
      <c r="L431" s="107">
        <v>0</v>
      </c>
      <c r="M431" s="107"/>
      <c r="N431" s="107"/>
      <c r="O431" s="107">
        <v>0</v>
      </c>
      <c r="P431" s="107"/>
      <c r="Q431" s="107"/>
      <c r="R431" s="107">
        <v>0</v>
      </c>
      <c r="S431" s="107"/>
      <c r="T431" s="107"/>
      <c r="U431" s="107">
        <v>0</v>
      </c>
      <c r="V431" s="107"/>
      <c r="W431" s="107"/>
      <c r="X431" s="107">
        <v>0</v>
      </c>
      <c r="Y431" s="108"/>
      <c r="Z431" s="7"/>
      <c r="AA431" s="108">
        <f t="shared" si="54"/>
        <v>2800000</v>
      </c>
      <c r="AB431" s="7"/>
    </row>
    <row r="432" spans="1:28" ht="15.75" hidden="1" x14ac:dyDescent="0.25">
      <c r="A432" s="29">
        <v>45600</v>
      </c>
      <c r="B432" s="25" t="s">
        <v>280</v>
      </c>
      <c r="C432" s="25"/>
      <c r="D432" s="25" t="s">
        <v>46</v>
      </c>
      <c r="E432" s="25" t="s">
        <v>204</v>
      </c>
      <c r="F432" s="25">
        <v>6000</v>
      </c>
      <c r="G432" s="25" t="s">
        <v>34</v>
      </c>
      <c r="H432" s="25">
        <v>1120</v>
      </c>
      <c r="I432" s="4">
        <f t="shared" si="48"/>
        <v>6720000</v>
      </c>
      <c r="J432" s="26" t="s">
        <v>28</v>
      </c>
      <c r="K432" s="107"/>
      <c r="L432" s="107">
        <v>0</v>
      </c>
      <c r="M432" s="107"/>
      <c r="N432" s="107"/>
      <c r="O432" s="107">
        <v>0</v>
      </c>
      <c r="P432" s="107"/>
      <c r="Q432" s="107"/>
      <c r="R432" s="107">
        <v>0</v>
      </c>
      <c r="S432" s="107"/>
      <c r="T432" s="107"/>
      <c r="U432" s="107">
        <v>0</v>
      </c>
      <c r="V432" s="107"/>
      <c r="W432" s="107"/>
      <c r="X432" s="107">
        <v>0</v>
      </c>
      <c r="Y432" s="108"/>
      <c r="Z432" s="7"/>
      <c r="AA432" s="108">
        <f t="shared" si="54"/>
        <v>6720000</v>
      </c>
      <c r="AB432" s="7"/>
    </row>
    <row r="433" spans="1:28" ht="15.75" hidden="1" x14ac:dyDescent="0.25">
      <c r="A433" s="24">
        <v>45600</v>
      </c>
      <c r="B433" s="25" t="s">
        <v>291</v>
      </c>
      <c r="C433" s="25"/>
      <c r="D433" s="25" t="s">
        <v>52</v>
      </c>
      <c r="E433" s="25" t="s">
        <v>192</v>
      </c>
      <c r="F433" s="25">
        <v>1000</v>
      </c>
      <c r="G433" s="25" t="s">
        <v>34</v>
      </c>
      <c r="H433" s="25">
        <v>2500</v>
      </c>
      <c r="I433" s="4">
        <f t="shared" si="48"/>
        <v>2500000</v>
      </c>
      <c r="J433" s="31" t="s">
        <v>312</v>
      </c>
      <c r="K433" s="117" t="s">
        <v>2118</v>
      </c>
      <c r="L433" s="107">
        <f t="shared" si="49"/>
        <v>0</v>
      </c>
      <c r="M433" s="107"/>
      <c r="N433" s="107"/>
      <c r="O433" s="107">
        <f t="shared" si="50"/>
        <v>2500000</v>
      </c>
      <c r="P433" s="107">
        <v>2500000</v>
      </c>
      <c r="Q433" s="107"/>
      <c r="R433" s="107">
        <f t="shared" si="51"/>
        <v>0</v>
      </c>
      <c r="S433" s="107"/>
      <c r="T433" s="107"/>
      <c r="U433" s="107">
        <f t="shared" si="52"/>
        <v>0</v>
      </c>
      <c r="V433" s="107"/>
      <c r="W433" s="107"/>
      <c r="X433" s="107">
        <f t="shared" si="53"/>
        <v>0</v>
      </c>
      <c r="Y433" s="107"/>
      <c r="Z433" s="107"/>
      <c r="AA433" s="108">
        <f t="shared" si="54"/>
        <v>0</v>
      </c>
      <c r="AB433" s="7">
        <v>45608</v>
      </c>
    </row>
    <row r="434" spans="1:28" ht="15.75" hidden="1" x14ac:dyDescent="0.25">
      <c r="A434" s="24">
        <v>45600</v>
      </c>
      <c r="B434" s="25" t="s">
        <v>291</v>
      </c>
      <c r="C434" s="25"/>
      <c r="D434" s="25" t="s">
        <v>52</v>
      </c>
      <c r="E434" s="25" t="s">
        <v>225</v>
      </c>
      <c r="F434" s="25">
        <v>500</v>
      </c>
      <c r="G434" s="25" t="s">
        <v>34</v>
      </c>
      <c r="H434" s="25">
        <v>2720</v>
      </c>
      <c r="I434" s="4">
        <f t="shared" si="48"/>
        <v>1360000</v>
      </c>
      <c r="J434" s="31" t="s">
        <v>312</v>
      </c>
      <c r="K434" s="117" t="s">
        <v>2118</v>
      </c>
      <c r="L434" s="107">
        <f t="shared" si="49"/>
        <v>0</v>
      </c>
      <c r="M434" s="107"/>
      <c r="N434" s="107"/>
      <c r="O434" s="107">
        <f t="shared" si="50"/>
        <v>1360000</v>
      </c>
      <c r="P434" s="107">
        <v>1360000</v>
      </c>
      <c r="Q434" s="107"/>
      <c r="R434" s="107">
        <f t="shared" si="51"/>
        <v>0</v>
      </c>
      <c r="S434" s="107"/>
      <c r="T434" s="107"/>
      <c r="U434" s="107">
        <f t="shared" si="52"/>
        <v>0</v>
      </c>
      <c r="V434" s="107"/>
      <c r="W434" s="107"/>
      <c r="X434" s="107">
        <f t="shared" si="53"/>
        <v>0</v>
      </c>
      <c r="Y434" s="107"/>
      <c r="Z434" s="107"/>
      <c r="AA434" s="108">
        <f t="shared" si="54"/>
        <v>0</v>
      </c>
      <c r="AB434" s="7">
        <v>45608</v>
      </c>
    </row>
    <row r="435" spans="1:28" ht="15.75" hidden="1" x14ac:dyDescent="0.25">
      <c r="A435" s="24">
        <v>45600</v>
      </c>
      <c r="B435" s="25" t="s">
        <v>307</v>
      </c>
      <c r="C435" s="25"/>
      <c r="D435" s="25" t="s">
        <v>46</v>
      </c>
      <c r="E435" s="25" t="s">
        <v>108</v>
      </c>
      <c r="F435" s="25">
        <v>1600</v>
      </c>
      <c r="G435" s="25" t="s">
        <v>34</v>
      </c>
      <c r="H435" s="25">
        <v>2000</v>
      </c>
      <c r="I435" s="4">
        <f t="shared" ref="I435:I496" si="55">F435*H435</f>
        <v>3200000</v>
      </c>
      <c r="J435" s="31" t="s">
        <v>312</v>
      </c>
      <c r="K435" s="117" t="s">
        <v>2105</v>
      </c>
      <c r="L435" s="107">
        <f t="shared" si="49"/>
        <v>0</v>
      </c>
      <c r="M435" s="107"/>
      <c r="N435" s="107"/>
      <c r="O435" s="107">
        <f t="shared" si="50"/>
        <v>3200000</v>
      </c>
      <c r="P435" s="107">
        <v>3200000</v>
      </c>
      <c r="Q435" s="107"/>
      <c r="R435" s="107">
        <f t="shared" si="51"/>
        <v>0</v>
      </c>
      <c r="S435" s="107"/>
      <c r="T435" s="107"/>
      <c r="U435" s="107">
        <f t="shared" si="52"/>
        <v>0</v>
      </c>
      <c r="V435" s="107"/>
      <c r="W435" s="107"/>
      <c r="X435" s="107">
        <f t="shared" si="53"/>
        <v>0</v>
      </c>
      <c r="Y435" s="107"/>
      <c r="Z435" s="107"/>
      <c r="AA435" s="108">
        <f t="shared" si="54"/>
        <v>0</v>
      </c>
      <c r="AB435" s="7">
        <v>45600</v>
      </c>
    </row>
    <row r="436" spans="1:28" ht="15.75" hidden="1" x14ac:dyDescent="0.25">
      <c r="A436" s="24">
        <v>45600</v>
      </c>
      <c r="B436" s="25" t="s">
        <v>307</v>
      </c>
      <c r="C436" s="25"/>
      <c r="D436" s="25" t="s">
        <v>46</v>
      </c>
      <c r="E436" s="25" t="s">
        <v>61</v>
      </c>
      <c r="F436" s="25">
        <v>250</v>
      </c>
      <c r="G436" s="25" t="s">
        <v>34</v>
      </c>
      <c r="H436" s="25">
        <v>2050</v>
      </c>
      <c r="I436" s="4">
        <f t="shared" si="55"/>
        <v>512500</v>
      </c>
      <c r="J436" s="31" t="s">
        <v>312</v>
      </c>
      <c r="K436" s="117" t="s">
        <v>2105</v>
      </c>
      <c r="L436" s="107">
        <f t="shared" si="49"/>
        <v>0</v>
      </c>
      <c r="M436" s="107"/>
      <c r="N436" s="107"/>
      <c r="O436" s="107">
        <f t="shared" si="50"/>
        <v>512500</v>
      </c>
      <c r="P436" s="107">
        <v>512500</v>
      </c>
      <c r="Q436" s="107"/>
      <c r="R436" s="107">
        <f t="shared" si="51"/>
        <v>0</v>
      </c>
      <c r="S436" s="107"/>
      <c r="T436" s="107"/>
      <c r="U436" s="107">
        <f t="shared" si="52"/>
        <v>0</v>
      </c>
      <c r="V436" s="107"/>
      <c r="W436" s="107"/>
      <c r="X436" s="107">
        <f t="shared" si="53"/>
        <v>0</v>
      </c>
      <c r="Y436" s="107"/>
      <c r="Z436" s="107"/>
      <c r="AA436" s="108">
        <f t="shared" si="54"/>
        <v>0</v>
      </c>
      <c r="AB436" s="7">
        <v>45600</v>
      </c>
    </row>
    <row r="437" spans="1:28" ht="15.75" hidden="1" x14ac:dyDescent="0.25">
      <c r="A437" s="24">
        <v>45600</v>
      </c>
      <c r="B437" s="25" t="s">
        <v>307</v>
      </c>
      <c r="C437" s="25"/>
      <c r="D437" s="25" t="s">
        <v>46</v>
      </c>
      <c r="E437" s="25" t="s">
        <v>138</v>
      </c>
      <c r="F437" s="25">
        <v>750</v>
      </c>
      <c r="G437" s="25" t="s">
        <v>34</v>
      </c>
      <c r="H437" s="25">
        <v>1390</v>
      </c>
      <c r="I437" s="4">
        <f t="shared" si="55"/>
        <v>1042500</v>
      </c>
      <c r="J437" s="31" t="s">
        <v>312</v>
      </c>
      <c r="K437" s="117" t="s">
        <v>2105</v>
      </c>
      <c r="L437" s="107">
        <f t="shared" si="49"/>
        <v>0</v>
      </c>
      <c r="M437" s="107"/>
      <c r="N437" s="107"/>
      <c r="O437" s="107">
        <f t="shared" si="50"/>
        <v>1042500</v>
      </c>
      <c r="P437" s="107">
        <v>1042500</v>
      </c>
      <c r="Q437" s="107"/>
      <c r="R437" s="107">
        <f t="shared" si="51"/>
        <v>0</v>
      </c>
      <c r="S437" s="107"/>
      <c r="T437" s="107"/>
      <c r="U437" s="107">
        <f t="shared" si="52"/>
        <v>0</v>
      </c>
      <c r="V437" s="107"/>
      <c r="W437" s="107"/>
      <c r="X437" s="107">
        <f t="shared" si="53"/>
        <v>0</v>
      </c>
      <c r="Y437" s="107"/>
      <c r="Z437" s="107"/>
      <c r="AA437" s="108">
        <f t="shared" si="54"/>
        <v>0</v>
      </c>
      <c r="AB437" s="7">
        <v>45600</v>
      </c>
    </row>
    <row r="438" spans="1:28" ht="15.75" hidden="1" x14ac:dyDescent="0.25">
      <c r="A438" s="24">
        <v>45600</v>
      </c>
      <c r="B438" s="25" t="s">
        <v>1394</v>
      </c>
      <c r="C438" s="25"/>
      <c r="D438" s="25" t="s">
        <v>46</v>
      </c>
      <c r="E438" s="25" t="s">
        <v>782</v>
      </c>
      <c r="F438" s="33">
        <v>100</v>
      </c>
      <c r="G438" s="25" t="s">
        <v>34</v>
      </c>
      <c r="H438" s="25">
        <v>3920</v>
      </c>
      <c r="I438" s="4">
        <f t="shared" si="55"/>
        <v>392000</v>
      </c>
      <c r="J438" s="31" t="s">
        <v>312</v>
      </c>
      <c r="K438" s="117"/>
      <c r="L438" s="107">
        <f t="shared" si="49"/>
        <v>0</v>
      </c>
      <c r="M438" s="107"/>
      <c r="N438" s="107"/>
      <c r="O438" s="107">
        <f t="shared" si="50"/>
        <v>392000</v>
      </c>
      <c r="P438" s="107">
        <v>392000</v>
      </c>
      <c r="Q438" s="107"/>
      <c r="R438" s="107">
        <f t="shared" si="51"/>
        <v>0</v>
      </c>
      <c r="S438" s="107"/>
      <c r="T438" s="107"/>
      <c r="U438" s="107">
        <f t="shared" si="52"/>
        <v>0</v>
      </c>
      <c r="V438" s="107"/>
      <c r="W438" s="107"/>
      <c r="X438" s="107">
        <f t="shared" si="53"/>
        <v>0</v>
      </c>
      <c r="Y438" s="107"/>
      <c r="Z438" s="107"/>
      <c r="AA438" s="108">
        <f t="shared" si="54"/>
        <v>0</v>
      </c>
      <c r="AB438" s="7">
        <v>45600</v>
      </c>
    </row>
    <row r="439" spans="1:28" ht="15.75" hidden="1" x14ac:dyDescent="0.25">
      <c r="A439" s="24">
        <v>45600</v>
      </c>
      <c r="B439" s="25" t="s">
        <v>134</v>
      </c>
      <c r="C439" s="25"/>
      <c r="D439" s="25" t="s">
        <v>52</v>
      </c>
      <c r="E439" s="25" t="s">
        <v>42</v>
      </c>
      <c r="F439" s="25">
        <v>1200</v>
      </c>
      <c r="G439" s="25" t="s">
        <v>34</v>
      </c>
      <c r="H439" s="25">
        <v>4500</v>
      </c>
      <c r="I439" s="4">
        <f t="shared" si="55"/>
        <v>5400000</v>
      </c>
      <c r="J439" s="26" t="s">
        <v>28</v>
      </c>
      <c r="K439" s="11" t="s">
        <v>2180</v>
      </c>
      <c r="L439" s="107">
        <f t="shared" si="49"/>
        <v>0</v>
      </c>
      <c r="M439" s="107"/>
      <c r="N439" s="107"/>
      <c r="O439" s="107">
        <f t="shared" si="50"/>
        <v>0</v>
      </c>
      <c r="P439" s="107"/>
      <c r="Q439" s="107"/>
      <c r="R439" s="107">
        <f t="shared" si="51"/>
        <v>0</v>
      </c>
      <c r="S439" s="107"/>
      <c r="T439" s="107"/>
      <c r="U439" s="107">
        <f t="shared" si="52"/>
        <v>0</v>
      </c>
      <c r="V439" s="107"/>
      <c r="W439" s="107"/>
      <c r="X439" s="107">
        <f t="shared" si="53"/>
        <v>0</v>
      </c>
      <c r="Y439" s="107"/>
      <c r="Z439" s="107"/>
      <c r="AA439" s="108">
        <f t="shared" si="54"/>
        <v>5400000</v>
      </c>
      <c r="AB439" s="7"/>
    </row>
    <row r="440" spans="1:28" ht="15.75" hidden="1" x14ac:dyDescent="0.25">
      <c r="A440" s="24">
        <v>45600</v>
      </c>
      <c r="B440" s="25" t="s">
        <v>134</v>
      </c>
      <c r="C440" s="25"/>
      <c r="D440" s="25" t="s">
        <v>52</v>
      </c>
      <c r="E440" s="25" t="s">
        <v>552</v>
      </c>
      <c r="F440" s="25">
        <v>25</v>
      </c>
      <c r="G440" s="25" t="s">
        <v>39</v>
      </c>
      <c r="H440" s="25">
        <v>125000</v>
      </c>
      <c r="I440" s="4">
        <f t="shared" si="55"/>
        <v>3125000</v>
      </c>
      <c r="J440" s="26" t="s">
        <v>28</v>
      </c>
      <c r="K440" s="11" t="s">
        <v>2180</v>
      </c>
      <c r="L440" s="107">
        <f t="shared" si="49"/>
        <v>0</v>
      </c>
      <c r="M440" s="107"/>
      <c r="N440" s="107"/>
      <c r="O440" s="107">
        <f t="shared" si="50"/>
        <v>0</v>
      </c>
      <c r="P440" s="107"/>
      <c r="Q440" s="107"/>
      <c r="R440" s="107">
        <f t="shared" si="51"/>
        <v>0</v>
      </c>
      <c r="S440" s="107"/>
      <c r="T440" s="107"/>
      <c r="U440" s="107">
        <f t="shared" si="52"/>
        <v>0</v>
      </c>
      <c r="V440" s="107"/>
      <c r="W440" s="107"/>
      <c r="X440" s="107">
        <f t="shared" si="53"/>
        <v>0</v>
      </c>
      <c r="Y440" s="107"/>
      <c r="Z440" s="107"/>
      <c r="AA440" s="108">
        <f t="shared" si="54"/>
        <v>3125000</v>
      </c>
      <c r="AB440" s="7"/>
    </row>
    <row r="441" spans="1:28" ht="15.75" hidden="1" x14ac:dyDescent="0.25">
      <c r="A441" s="24">
        <v>45600</v>
      </c>
      <c r="B441" s="25" t="s">
        <v>256</v>
      </c>
      <c r="C441" s="25"/>
      <c r="D441" s="25" t="s">
        <v>52</v>
      </c>
      <c r="E441" s="25" t="s">
        <v>218</v>
      </c>
      <c r="F441" s="25">
        <v>2.5</v>
      </c>
      <c r="G441" s="25" t="s">
        <v>39</v>
      </c>
      <c r="H441" s="25">
        <v>90000</v>
      </c>
      <c r="I441" s="4">
        <f t="shared" si="55"/>
        <v>225000</v>
      </c>
      <c r="J441" s="31" t="s">
        <v>324</v>
      </c>
      <c r="K441" s="117"/>
      <c r="L441" s="107">
        <f t="shared" si="49"/>
        <v>225000</v>
      </c>
      <c r="M441" s="107"/>
      <c r="N441" s="107">
        <v>225000</v>
      </c>
      <c r="O441" s="107">
        <f t="shared" si="50"/>
        <v>0</v>
      </c>
      <c r="P441" s="107"/>
      <c r="Q441" s="107"/>
      <c r="R441" s="107">
        <f t="shared" si="51"/>
        <v>0</v>
      </c>
      <c r="S441" s="107"/>
      <c r="T441" s="107"/>
      <c r="U441" s="107">
        <f t="shared" si="52"/>
        <v>0</v>
      </c>
      <c r="V441" s="107"/>
      <c r="W441" s="107"/>
      <c r="X441" s="107">
        <f t="shared" si="53"/>
        <v>0</v>
      </c>
      <c r="Y441" s="107"/>
      <c r="Z441" s="107"/>
      <c r="AA441" s="108">
        <f t="shared" si="54"/>
        <v>0</v>
      </c>
      <c r="AB441" s="7">
        <v>45614</v>
      </c>
    </row>
    <row r="442" spans="1:28" ht="15.75" hidden="1" x14ac:dyDescent="0.25">
      <c r="A442" s="24">
        <v>45600</v>
      </c>
      <c r="B442" s="25" t="s">
        <v>256</v>
      </c>
      <c r="C442" s="25"/>
      <c r="D442" s="25" t="s">
        <v>52</v>
      </c>
      <c r="E442" s="25" t="s">
        <v>217</v>
      </c>
      <c r="F442" s="25">
        <v>2.5</v>
      </c>
      <c r="G442" s="25" t="s">
        <v>39</v>
      </c>
      <c r="H442" s="25">
        <v>90000</v>
      </c>
      <c r="I442" s="4">
        <f t="shared" si="55"/>
        <v>225000</v>
      </c>
      <c r="J442" s="31" t="s">
        <v>324</v>
      </c>
      <c r="K442" s="117"/>
      <c r="L442" s="107">
        <f t="shared" si="49"/>
        <v>225000</v>
      </c>
      <c r="M442" s="107"/>
      <c r="N442" s="107">
        <v>225000</v>
      </c>
      <c r="O442" s="107">
        <f t="shared" si="50"/>
        <v>0</v>
      </c>
      <c r="P442" s="107"/>
      <c r="Q442" s="107"/>
      <c r="R442" s="107">
        <f t="shared" si="51"/>
        <v>0</v>
      </c>
      <c r="S442" s="107"/>
      <c r="T442" s="107"/>
      <c r="U442" s="107">
        <f t="shared" si="52"/>
        <v>0</v>
      </c>
      <c r="V442" s="107"/>
      <c r="W442" s="107"/>
      <c r="X442" s="107">
        <f t="shared" si="53"/>
        <v>0</v>
      </c>
      <c r="Y442" s="107"/>
      <c r="Z442" s="107"/>
      <c r="AA442" s="108">
        <f t="shared" si="54"/>
        <v>0</v>
      </c>
      <c r="AB442" s="7">
        <v>45614</v>
      </c>
    </row>
    <row r="443" spans="1:28" ht="15.75" hidden="1" x14ac:dyDescent="0.25">
      <c r="A443" s="24">
        <v>45600</v>
      </c>
      <c r="B443" s="25" t="s">
        <v>1388</v>
      </c>
      <c r="C443" s="25"/>
      <c r="D443" s="25" t="s">
        <v>52</v>
      </c>
      <c r="E443" s="25" t="s">
        <v>135</v>
      </c>
      <c r="F443" s="25">
        <v>2</v>
      </c>
      <c r="G443" s="25" t="s">
        <v>48</v>
      </c>
      <c r="H443" s="25">
        <v>150000</v>
      </c>
      <c r="I443" s="4">
        <f t="shared" si="55"/>
        <v>300000</v>
      </c>
      <c r="J443" s="31" t="s">
        <v>324</v>
      </c>
      <c r="K443" s="117"/>
      <c r="L443" s="107">
        <f t="shared" si="49"/>
        <v>300000</v>
      </c>
      <c r="M443" s="107">
        <v>300000</v>
      </c>
      <c r="N443" s="107"/>
      <c r="O443" s="107">
        <f t="shared" si="50"/>
        <v>0</v>
      </c>
      <c r="P443" s="107"/>
      <c r="Q443" s="107"/>
      <c r="R443" s="107">
        <f t="shared" si="51"/>
        <v>0</v>
      </c>
      <c r="S443" s="107"/>
      <c r="T443" s="107"/>
      <c r="U443" s="107">
        <f t="shared" si="52"/>
        <v>0</v>
      </c>
      <c r="V443" s="107"/>
      <c r="W443" s="107"/>
      <c r="X443" s="107">
        <f t="shared" si="53"/>
        <v>0</v>
      </c>
      <c r="Y443" s="107"/>
      <c r="Z443" s="107"/>
      <c r="AA443" s="108">
        <f t="shared" si="54"/>
        <v>0</v>
      </c>
      <c r="AB443" s="7">
        <v>45600</v>
      </c>
    </row>
    <row r="444" spans="1:28" ht="15.75" hidden="1" x14ac:dyDescent="0.25">
      <c r="A444" s="24">
        <v>45600</v>
      </c>
      <c r="B444" s="25" t="s">
        <v>311</v>
      </c>
      <c r="C444" s="25"/>
      <c r="D444" s="25" t="s">
        <v>46</v>
      </c>
      <c r="E444" s="25" t="s">
        <v>135</v>
      </c>
      <c r="F444" s="25">
        <v>2</v>
      </c>
      <c r="G444" s="25" t="s">
        <v>48</v>
      </c>
      <c r="H444" s="25">
        <v>150000</v>
      </c>
      <c r="I444" s="4">
        <f t="shared" si="55"/>
        <v>300000</v>
      </c>
      <c r="J444" s="31" t="s">
        <v>324</v>
      </c>
      <c r="K444" s="117"/>
      <c r="L444" s="107">
        <f t="shared" si="49"/>
        <v>300000</v>
      </c>
      <c r="M444" s="107">
        <v>300000</v>
      </c>
      <c r="N444" s="107"/>
      <c r="O444" s="107">
        <f t="shared" si="50"/>
        <v>0</v>
      </c>
      <c r="P444" s="107"/>
      <c r="Q444" s="107"/>
      <c r="R444" s="107">
        <f t="shared" si="51"/>
        <v>0</v>
      </c>
      <c r="S444" s="107"/>
      <c r="T444" s="107"/>
      <c r="U444" s="107">
        <f t="shared" si="52"/>
        <v>0</v>
      </c>
      <c r="V444" s="107"/>
      <c r="W444" s="107"/>
      <c r="X444" s="107">
        <f t="shared" si="53"/>
        <v>0</v>
      </c>
      <c r="Y444" s="107"/>
      <c r="Z444" s="107"/>
      <c r="AA444" s="108">
        <f t="shared" si="54"/>
        <v>0</v>
      </c>
      <c r="AB444" s="7">
        <v>45600</v>
      </c>
    </row>
    <row r="445" spans="1:28" ht="15.75" hidden="1" x14ac:dyDescent="0.25">
      <c r="A445" s="24">
        <v>45600</v>
      </c>
      <c r="B445" s="25" t="s">
        <v>203</v>
      </c>
      <c r="C445" s="25"/>
      <c r="D445" s="25" t="s">
        <v>46</v>
      </c>
      <c r="E445" s="25" t="s">
        <v>150</v>
      </c>
      <c r="F445" s="25">
        <v>10</v>
      </c>
      <c r="G445" s="25" t="s">
        <v>77</v>
      </c>
      <c r="H445" s="25">
        <v>50000</v>
      </c>
      <c r="I445" s="4">
        <f t="shared" si="55"/>
        <v>500000</v>
      </c>
      <c r="J445" s="31" t="s">
        <v>324</v>
      </c>
      <c r="K445" s="117"/>
      <c r="L445" s="107">
        <f t="shared" si="49"/>
        <v>500000</v>
      </c>
      <c r="M445" s="107">
        <v>500000</v>
      </c>
      <c r="N445" s="107"/>
      <c r="O445" s="107">
        <f t="shared" si="50"/>
        <v>0</v>
      </c>
      <c r="P445" s="107"/>
      <c r="Q445" s="107"/>
      <c r="R445" s="107">
        <f t="shared" si="51"/>
        <v>0</v>
      </c>
      <c r="S445" s="107"/>
      <c r="T445" s="107"/>
      <c r="U445" s="107">
        <f t="shared" si="52"/>
        <v>0</v>
      </c>
      <c r="V445" s="107"/>
      <c r="W445" s="107"/>
      <c r="X445" s="107">
        <f t="shared" si="53"/>
        <v>0</v>
      </c>
      <c r="Y445" s="107"/>
      <c r="Z445" s="107"/>
      <c r="AA445" s="108">
        <f t="shared" si="54"/>
        <v>0</v>
      </c>
      <c r="AB445" s="7">
        <v>45611</v>
      </c>
    </row>
    <row r="446" spans="1:28" ht="15.75" hidden="1" x14ac:dyDescent="0.25">
      <c r="A446" s="24">
        <v>45600</v>
      </c>
      <c r="B446" s="25" t="s">
        <v>203</v>
      </c>
      <c r="C446" s="25"/>
      <c r="D446" s="25" t="s">
        <v>46</v>
      </c>
      <c r="E446" s="25" t="s">
        <v>130</v>
      </c>
      <c r="F446" s="25">
        <v>10</v>
      </c>
      <c r="G446" s="25" t="s">
        <v>77</v>
      </c>
      <c r="H446" s="25">
        <v>50000</v>
      </c>
      <c r="I446" s="4">
        <f t="shared" si="55"/>
        <v>500000</v>
      </c>
      <c r="J446" s="31" t="s">
        <v>324</v>
      </c>
      <c r="K446" s="117"/>
      <c r="L446" s="107">
        <f t="shared" si="49"/>
        <v>500000</v>
      </c>
      <c r="M446" s="107">
        <v>500000</v>
      </c>
      <c r="N446" s="107"/>
      <c r="O446" s="107">
        <f t="shared" si="50"/>
        <v>0</v>
      </c>
      <c r="P446" s="107"/>
      <c r="Q446" s="107"/>
      <c r="R446" s="107">
        <f t="shared" si="51"/>
        <v>0</v>
      </c>
      <c r="S446" s="107"/>
      <c r="T446" s="107"/>
      <c r="U446" s="107">
        <f t="shared" si="52"/>
        <v>0</v>
      </c>
      <c r="V446" s="107"/>
      <c r="W446" s="107"/>
      <c r="X446" s="107">
        <f t="shared" si="53"/>
        <v>0</v>
      </c>
      <c r="Y446" s="107"/>
      <c r="Z446" s="107"/>
      <c r="AA446" s="108">
        <f t="shared" si="54"/>
        <v>0</v>
      </c>
      <c r="AB446" s="7">
        <v>45611</v>
      </c>
    </row>
    <row r="447" spans="1:28" ht="15.75" hidden="1" x14ac:dyDescent="0.25">
      <c r="A447" s="24">
        <v>45600</v>
      </c>
      <c r="B447" s="25" t="s">
        <v>203</v>
      </c>
      <c r="C447" s="25"/>
      <c r="D447" s="25" t="s">
        <v>46</v>
      </c>
      <c r="E447" s="25" t="s">
        <v>129</v>
      </c>
      <c r="F447" s="25">
        <v>2</v>
      </c>
      <c r="G447" s="25" t="s">
        <v>77</v>
      </c>
      <c r="H447" s="25">
        <v>65000</v>
      </c>
      <c r="I447" s="4">
        <f t="shared" si="55"/>
        <v>130000</v>
      </c>
      <c r="J447" s="31" t="s">
        <v>324</v>
      </c>
      <c r="K447" s="117"/>
      <c r="L447" s="107">
        <f t="shared" si="49"/>
        <v>130000</v>
      </c>
      <c r="M447" s="107">
        <v>130000</v>
      </c>
      <c r="N447" s="107"/>
      <c r="O447" s="107">
        <f t="shared" si="50"/>
        <v>0</v>
      </c>
      <c r="P447" s="107"/>
      <c r="Q447" s="107"/>
      <c r="R447" s="107">
        <f t="shared" si="51"/>
        <v>0</v>
      </c>
      <c r="S447" s="107"/>
      <c r="T447" s="107"/>
      <c r="U447" s="107">
        <f t="shared" si="52"/>
        <v>0</v>
      </c>
      <c r="V447" s="107"/>
      <c r="W447" s="107"/>
      <c r="X447" s="107">
        <f t="shared" si="53"/>
        <v>0</v>
      </c>
      <c r="Y447" s="107"/>
      <c r="Z447" s="107"/>
      <c r="AA447" s="108">
        <f t="shared" si="54"/>
        <v>0</v>
      </c>
      <c r="AB447" s="7">
        <v>45611</v>
      </c>
    </row>
    <row r="448" spans="1:28" ht="15.75" hidden="1" x14ac:dyDescent="0.25">
      <c r="A448" s="24">
        <v>45600</v>
      </c>
      <c r="B448" s="25" t="s">
        <v>203</v>
      </c>
      <c r="C448" s="25"/>
      <c r="D448" s="25" t="s">
        <v>46</v>
      </c>
      <c r="E448" s="25" t="s">
        <v>127</v>
      </c>
      <c r="F448" s="21">
        <v>1</v>
      </c>
      <c r="G448" s="25" t="s">
        <v>39</v>
      </c>
      <c r="H448" s="25">
        <v>70000</v>
      </c>
      <c r="I448" s="4">
        <f t="shared" si="55"/>
        <v>70000</v>
      </c>
      <c r="J448" s="31" t="s">
        <v>324</v>
      </c>
      <c r="K448" s="117"/>
      <c r="L448" s="107">
        <f t="shared" si="49"/>
        <v>70000</v>
      </c>
      <c r="M448" s="107">
        <v>70000</v>
      </c>
      <c r="N448" s="107"/>
      <c r="O448" s="107">
        <f t="shared" si="50"/>
        <v>0</v>
      </c>
      <c r="P448" s="107"/>
      <c r="Q448" s="107"/>
      <c r="R448" s="107">
        <f t="shared" si="51"/>
        <v>0</v>
      </c>
      <c r="S448" s="107"/>
      <c r="T448" s="107"/>
      <c r="U448" s="107">
        <f t="shared" si="52"/>
        <v>0</v>
      </c>
      <c r="V448" s="107"/>
      <c r="W448" s="107"/>
      <c r="X448" s="107">
        <f t="shared" si="53"/>
        <v>0</v>
      </c>
      <c r="Y448" s="107"/>
      <c r="Z448" s="107"/>
      <c r="AA448" s="108">
        <f t="shared" si="54"/>
        <v>0</v>
      </c>
      <c r="AB448" s="7">
        <v>45611</v>
      </c>
    </row>
    <row r="449" spans="1:28" ht="15.75" hidden="1" x14ac:dyDescent="0.25">
      <c r="A449" s="24">
        <v>45600</v>
      </c>
      <c r="B449" s="25" t="s">
        <v>287</v>
      </c>
      <c r="C449" s="25"/>
      <c r="D449" s="25" t="s">
        <v>46</v>
      </c>
      <c r="E449" s="25" t="s">
        <v>115</v>
      </c>
      <c r="F449" s="21">
        <v>14.2</v>
      </c>
      <c r="G449" s="25" t="s">
        <v>39</v>
      </c>
      <c r="H449" s="21">
        <v>47000</v>
      </c>
      <c r="I449" s="4">
        <f t="shared" si="55"/>
        <v>667400</v>
      </c>
      <c r="J449" s="31" t="s">
        <v>312</v>
      </c>
      <c r="K449" s="117"/>
      <c r="L449" s="107">
        <f t="shared" si="49"/>
        <v>0</v>
      </c>
      <c r="M449" s="107"/>
      <c r="N449" s="107"/>
      <c r="O449" s="107">
        <f t="shared" si="50"/>
        <v>667400</v>
      </c>
      <c r="P449" s="107">
        <v>667400</v>
      </c>
      <c r="Q449" s="107"/>
      <c r="R449" s="107">
        <f t="shared" si="51"/>
        <v>0</v>
      </c>
      <c r="S449" s="107"/>
      <c r="T449" s="107"/>
      <c r="U449" s="107">
        <f t="shared" si="52"/>
        <v>0</v>
      </c>
      <c r="V449" s="107"/>
      <c r="W449" s="107"/>
      <c r="X449" s="107">
        <f t="shared" si="53"/>
        <v>0</v>
      </c>
      <c r="Y449" s="107"/>
      <c r="Z449" s="107"/>
      <c r="AA449" s="108">
        <f t="shared" si="54"/>
        <v>0</v>
      </c>
      <c r="AB449" s="7">
        <v>45600</v>
      </c>
    </row>
    <row r="450" spans="1:28" ht="15.75" hidden="1" x14ac:dyDescent="0.25">
      <c r="A450" s="24">
        <v>45600</v>
      </c>
      <c r="B450" s="25" t="s">
        <v>778</v>
      </c>
      <c r="C450" s="25"/>
      <c r="D450" s="25"/>
      <c r="E450" s="25" t="s">
        <v>108</v>
      </c>
      <c r="F450" s="21">
        <v>1000</v>
      </c>
      <c r="G450" s="25" t="s">
        <v>34</v>
      </c>
      <c r="H450" s="21">
        <v>2000</v>
      </c>
      <c r="I450" s="4">
        <f t="shared" si="55"/>
        <v>2000000</v>
      </c>
      <c r="J450" s="31" t="s">
        <v>312</v>
      </c>
      <c r="K450" s="117" t="s">
        <v>2104</v>
      </c>
      <c r="L450" s="107">
        <f t="shared" si="49"/>
        <v>0</v>
      </c>
      <c r="M450" s="107"/>
      <c r="N450" s="107"/>
      <c r="O450" s="107">
        <f t="shared" si="50"/>
        <v>2000000</v>
      </c>
      <c r="P450" s="107">
        <v>2000000</v>
      </c>
      <c r="Q450" s="107"/>
      <c r="R450" s="107">
        <f t="shared" si="51"/>
        <v>0</v>
      </c>
      <c r="S450" s="107"/>
      <c r="T450" s="107"/>
      <c r="U450" s="107">
        <f t="shared" si="52"/>
        <v>0</v>
      </c>
      <c r="V450" s="107"/>
      <c r="W450" s="107"/>
      <c r="X450" s="107">
        <f t="shared" si="53"/>
        <v>0</v>
      </c>
      <c r="Y450" s="107"/>
      <c r="Z450" s="107"/>
      <c r="AA450" s="108">
        <f t="shared" si="54"/>
        <v>0</v>
      </c>
      <c r="AB450" s="7">
        <v>45600</v>
      </c>
    </row>
    <row r="451" spans="1:28" ht="15.75" hidden="1" x14ac:dyDescent="0.25">
      <c r="A451" s="24">
        <v>45600</v>
      </c>
      <c r="B451" s="25" t="s">
        <v>672</v>
      </c>
      <c r="C451" s="25"/>
      <c r="D451" s="25" t="s">
        <v>52</v>
      </c>
      <c r="E451" s="25" t="s">
        <v>127</v>
      </c>
      <c r="F451" s="21">
        <v>20</v>
      </c>
      <c r="G451" s="25" t="s">
        <v>39</v>
      </c>
      <c r="H451" s="21">
        <v>70000</v>
      </c>
      <c r="I451" s="4">
        <f t="shared" si="55"/>
        <v>1400000</v>
      </c>
      <c r="J451" s="31" t="s">
        <v>312</v>
      </c>
      <c r="K451" s="117" t="s">
        <v>2106</v>
      </c>
      <c r="L451" s="107">
        <f t="shared" si="49"/>
        <v>0</v>
      </c>
      <c r="M451" s="107"/>
      <c r="N451" s="107"/>
      <c r="O451" s="107">
        <f t="shared" si="50"/>
        <v>1400000</v>
      </c>
      <c r="P451" s="107">
        <v>1400000</v>
      </c>
      <c r="Q451" s="107"/>
      <c r="R451" s="107">
        <f t="shared" si="51"/>
        <v>0</v>
      </c>
      <c r="S451" s="107"/>
      <c r="T451" s="107"/>
      <c r="U451" s="107">
        <f t="shared" si="52"/>
        <v>0</v>
      </c>
      <c r="V451" s="107"/>
      <c r="W451" s="107"/>
      <c r="X451" s="107">
        <f t="shared" si="53"/>
        <v>0</v>
      </c>
      <c r="Y451" s="107"/>
      <c r="Z451" s="107"/>
      <c r="AA451" s="108">
        <f t="shared" si="54"/>
        <v>0</v>
      </c>
      <c r="AB451" s="7">
        <v>45601</v>
      </c>
    </row>
    <row r="452" spans="1:28" ht="15.75" hidden="1" x14ac:dyDescent="0.25">
      <c r="A452" s="24">
        <v>45600</v>
      </c>
      <c r="B452" s="25" t="s">
        <v>594</v>
      </c>
      <c r="C452" s="25"/>
      <c r="D452" s="25" t="s">
        <v>46</v>
      </c>
      <c r="E452" s="25" t="s">
        <v>1377</v>
      </c>
      <c r="F452" s="21">
        <v>1300</v>
      </c>
      <c r="G452" s="25" t="s">
        <v>34</v>
      </c>
      <c r="H452" s="21">
        <v>2625</v>
      </c>
      <c r="I452" s="4">
        <f t="shared" si="55"/>
        <v>3412500</v>
      </c>
      <c r="J452" s="31" t="s">
        <v>312</v>
      </c>
      <c r="K452" s="117" t="s">
        <v>2111</v>
      </c>
      <c r="L452" s="107">
        <f t="shared" si="49"/>
        <v>0</v>
      </c>
      <c r="M452" s="107"/>
      <c r="N452" s="107"/>
      <c r="O452" s="107">
        <f t="shared" si="50"/>
        <v>3412500</v>
      </c>
      <c r="P452" s="107">
        <v>3412500</v>
      </c>
      <c r="Q452" s="107"/>
      <c r="R452" s="107">
        <f t="shared" si="51"/>
        <v>0</v>
      </c>
      <c r="S452" s="107"/>
      <c r="T452" s="107"/>
      <c r="U452" s="107">
        <f t="shared" si="52"/>
        <v>0</v>
      </c>
      <c r="V452" s="107"/>
      <c r="W452" s="107"/>
      <c r="X452" s="107">
        <f t="shared" si="53"/>
        <v>0</v>
      </c>
      <c r="Y452" s="107"/>
      <c r="Z452" s="107"/>
      <c r="AA452" s="108">
        <f t="shared" si="54"/>
        <v>0</v>
      </c>
      <c r="AB452" s="7">
        <v>45603</v>
      </c>
    </row>
    <row r="453" spans="1:28" ht="15.75" hidden="1" x14ac:dyDescent="0.25">
      <c r="A453" s="24">
        <v>45600</v>
      </c>
      <c r="B453" s="25" t="s">
        <v>72</v>
      </c>
      <c r="C453" s="25"/>
      <c r="D453" s="25" t="s">
        <v>46</v>
      </c>
      <c r="E453" s="25" t="s">
        <v>477</v>
      </c>
      <c r="F453" s="21">
        <v>10</v>
      </c>
      <c r="G453" s="25" t="s">
        <v>48</v>
      </c>
      <c r="H453" s="21">
        <v>230000</v>
      </c>
      <c r="I453" s="4">
        <f t="shared" si="55"/>
        <v>2300000</v>
      </c>
      <c r="J453" s="31" t="s">
        <v>312</v>
      </c>
      <c r="K453" s="117"/>
      <c r="L453" s="107">
        <f t="shared" si="49"/>
        <v>0</v>
      </c>
      <c r="M453" s="107"/>
      <c r="N453" s="107"/>
      <c r="O453" s="107">
        <f t="shared" si="50"/>
        <v>2300000</v>
      </c>
      <c r="P453" s="107">
        <v>2300000</v>
      </c>
      <c r="Q453" s="107"/>
      <c r="R453" s="107">
        <f t="shared" si="51"/>
        <v>0</v>
      </c>
      <c r="S453" s="107"/>
      <c r="T453" s="107"/>
      <c r="U453" s="107">
        <f t="shared" si="52"/>
        <v>0</v>
      </c>
      <c r="V453" s="107"/>
      <c r="W453" s="107"/>
      <c r="X453" s="107">
        <f t="shared" si="53"/>
        <v>0</v>
      </c>
      <c r="Y453" s="107"/>
      <c r="Z453" s="107"/>
      <c r="AA453" s="108">
        <f t="shared" si="54"/>
        <v>0</v>
      </c>
      <c r="AB453" s="7">
        <v>45600</v>
      </c>
    </row>
    <row r="454" spans="1:28" ht="15.75" hidden="1" x14ac:dyDescent="0.25">
      <c r="A454" s="24">
        <v>45600</v>
      </c>
      <c r="B454" s="25" t="s">
        <v>99</v>
      </c>
      <c r="C454" s="25"/>
      <c r="D454" s="25"/>
      <c r="E454" s="25" t="s">
        <v>299</v>
      </c>
      <c r="F454" s="21">
        <v>15.8</v>
      </c>
      <c r="G454" s="25" t="s">
        <v>39</v>
      </c>
      <c r="H454" s="21"/>
      <c r="I454" s="4">
        <f t="shared" si="55"/>
        <v>0</v>
      </c>
      <c r="J454" s="26" t="s">
        <v>28</v>
      </c>
      <c r="K454" s="117"/>
      <c r="L454" s="107">
        <f t="shared" si="49"/>
        <v>0</v>
      </c>
      <c r="M454" s="107"/>
      <c r="N454" s="107"/>
      <c r="O454" s="107">
        <f t="shared" si="50"/>
        <v>0</v>
      </c>
      <c r="P454" s="107"/>
      <c r="Q454" s="107"/>
      <c r="R454" s="107">
        <f t="shared" si="51"/>
        <v>0</v>
      </c>
      <c r="S454" s="107"/>
      <c r="T454" s="107"/>
      <c r="U454" s="107">
        <f t="shared" si="52"/>
        <v>0</v>
      </c>
      <c r="V454" s="107"/>
      <c r="W454" s="107"/>
      <c r="X454" s="107">
        <f t="shared" si="53"/>
        <v>0</v>
      </c>
      <c r="Y454" s="107"/>
      <c r="Z454" s="107"/>
      <c r="AA454" s="108">
        <f t="shared" si="54"/>
        <v>0</v>
      </c>
      <c r="AB454" s="7"/>
    </row>
    <row r="455" spans="1:28" ht="15.75" hidden="1" x14ac:dyDescent="0.25">
      <c r="A455" s="24">
        <v>45600</v>
      </c>
      <c r="B455" s="25" t="s">
        <v>99</v>
      </c>
      <c r="C455" s="25"/>
      <c r="D455" s="25"/>
      <c r="E455" s="25" t="s">
        <v>81</v>
      </c>
      <c r="F455" s="21">
        <v>46.5</v>
      </c>
      <c r="G455" s="25" t="s">
        <v>39</v>
      </c>
      <c r="H455" s="21"/>
      <c r="I455" s="4">
        <f t="shared" si="55"/>
        <v>0</v>
      </c>
      <c r="J455" s="26" t="s">
        <v>28</v>
      </c>
      <c r="K455" s="117"/>
      <c r="L455" s="107">
        <f t="shared" si="49"/>
        <v>0</v>
      </c>
      <c r="M455" s="107"/>
      <c r="N455" s="107"/>
      <c r="O455" s="107">
        <f t="shared" si="50"/>
        <v>0</v>
      </c>
      <c r="P455" s="107"/>
      <c r="Q455" s="107"/>
      <c r="R455" s="107">
        <f t="shared" si="51"/>
        <v>0</v>
      </c>
      <c r="S455" s="107"/>
      <c r="T455" s="107"/>
      <c r="U455" s="107">
        <f t="shared" si="52"/>
        <v>0</v>
      </c>
      <c r="V455" s="107"/>
      <c r="W455" s="107"/>
      <c r="X455" s="107">
        <f t="shared" si="53"/>
        <v>0</v>
      </c>
      <c r="Y455" s="107"/>
      <c r="Z455" s="107"/>
      <c r="AA455" s="108">
        <f t="shared" si="54"/>
        <v>0</v>
      </c>
      <c r="AB455" s="7"/>
    </row>
    <row r="456" spans="1:28" ht="15.75" hidden="1" x14ac:dyDescent="0.25">
      <c r="A456" s="24">
        <v>45600</v>
      </c>
      <c r="B456" s="25" t="s">
        <v>741</v>
      </c>
      <c r="C456" s="25"/>
      <c r="D456" s="25" t="s">
        <v>46</v>
      </c>
      <c r="E456" s="25" t="s">
        <v>249</v>
      </c>
      <c r="F456" s="21">
        <v>200</v>
      </c>
      <c r="G456" s="25" t="s">
        <v>34</v>
      </c>
      <c r="H456" s="21">
        <v>4000</v>
      </c>
      <c r="I456" s="4">
        <f t="shared" si="55"/>
        <v>800000</v>
      </c>
      <c r="J456" s="31" t="s">
        <v>312</v>
      </c>
      <c r="K456" s="117"/>
      <c r="L456" s="107">
        <f t="shared" si="49"/>
        <v>0</v>
      </c>
      <c r="M456" s="107"/>
      <c r="N456" s="107"/>
      <c r="O456" s="107">
        <f t="shared" si="50"/>
        <v>800000</v>
      </c>
      <c r="P456" s="107">
        <v>800000</v>
      </c>
      <c r="Q456" s="107"/>
      <c r="R456" s="107">
        <f t="shared" si="51"/>
        <v>0</v>
      </c>
      <c r="S456" s="107"/>
      <c r="T456" s="107"/>
      <c r="U456" s="107">
        <f t="shared" si="52"/>
        <v>0</v>
      </c>
      <c r="V456" s="107"/>
      <c r="W456" s="107"/>
      <c r="X456" s="107">
        <f t="shared" si="53"/>
        <v>0</v>
      </c>
      <c r="Y456" s="107"/>
      <c r="Z456" s="107"/>
      <c r="AA456" s="108">
        <f t="shared" si="54"/>
        <v>0</v>
      </c>
      <c r="AB456" s="7">
        <v>45600</v>
      </c>
    </row>
    <row r="457" spans="1:28" ht="15.75" hidden="1" x14ac:dyDescent="0.25">
      <c r="A457" s="24">
        <v>45600</v>
      </c>
      <c r="B457" s="25" t="s">
        <v>412</v>
      </c>
      <c r="C457" s="25"/>
      <c r="D457" s="25" t="s">
        <v>46</v>
      </c>
      <c r="E457" s="25" t="s">
        <v>102</v>
      </c>
      <c r="F457" s="21">
        <v>106</v>
      </c>
      <c r="G457" s="25" t="s">
        <v>39</v>
      </c>
      <c r="H457" s="21">
        <v>43500</v>
      </c>
      <c r="I457" s="4">
        <f t="shared" si="55"/>
        <v>4611000</v>
      </c>
      <c r="J457" s="31" t="s">
        <v>324</v>
      </c>
      <c r="K457" s="117"/>
      <c r="L457" s="107">
        <f t="shared" si="49"/>
        <v>4611000</v>
      </c>
      <c r="M457" s="107">
        <v>4611000</v>
      </c>
      <c r="N457" s="107"/>
      <c r="O457" s="107">
        <f t="shared" si="50"/>
        <v>0</v>
      </c>
      <c r="P457" s="107"/>
      <c r="Q457" s="107"/>
      <c r="R457" s="107">
        <f t="shared" si="51"/>
        <v>0</v>
      </c>
      <c r="S457" s="107"/>
      <c r="T457" s="107"/>
      <c r="U457" s="107">
        <f t="shared" si="52"/>
        <v>0</v>
      </c>
      <c r="V457" s="107"/>
      <c r="W457" s="107"/>
      <c r="X457" s="107">
        <f t="shared" si="53"/>
        <v>0</v>
      </c>
      <c r="Y457" s="107"/>
      <c r="Z457" s="107"/>
      <c r="AA457" s="108">
        <f t="shared" si="54"/>
        <v>0</v>
      </c>
      <c r="AB457" s="7">
        <v>45602</v>
      </c>
    </row>
    <row r="458" spans="1:28" ht="15.75" hidden="1" x14ac:dyDescent="0.25">
      <c r="A458" s="24">
        <v>45600</v>
      </c>
      <c r="B458" s="25" t="s">
        <v>412</v>
      </c>
      <c r="C458" s="25"/>
      <c r="D458" s="25" t="s">
        <v>46</v>
      </c>
      <c r="E458" s="25" t="s">
        <v>358</v>
      </c>
      <c r="F458" s="21">
        <v>62.4</v>
      </c>
      <c r="G458" s="25" t="s">
        <v>39</v>
      </c>
      <c r="H458" s="25">
        <v>43500</v>
      </c>
      <c r="I458" s="4">
        <f t="shared" si="55"/>
        <v>2714400</v>
      </c>
      <c r="J458" s="31" t="s">
        <v>324</v>
      </c>
      <c r="K458" s="117"/>
      <c r="L458" s="107">
        <f t="shared" si="49"/>
        <v>2714400</v>
      </c>
      <c r="M458" s="107">
        <v>2714400</v>
      </c>
      <c r="N458" s="107"/>
      <c r="O458" s="107">
        <f t="shared" si="50"/>
        <v>0</v>
      </c>
      <c r="P458" s="107"/>
      <c r="Q458" s="107"/>
      <c r="R458" s="107">
        <f t="shared" si="51"/>
        <v>0</v>
      </c>
      <c r="S458" s="107"/>
      <c r="T458" s="107"/>
      <c r="U458" s="107">
        <f t="shared" si="52"/>
        <v>0</v>
      </c>
      <c r="V458" s="107"/>
      <c r="W458" s="107"/>
      <c r="X458" s="107">
        <f t="shared" si="53"/>
        <v>0</v>
      </c>
      <c r="Y458" s="107"/>
      <c r="Z458" s="107"/>
      <c r="AA458" s="108">
        <f t="shared" si="54"/>
        <v>0</v>
      </c>
      <c r="AB458" s="7">
        <v>45602</v>
      </c>
    </row>
    <row r="459" spans="1:28" ht="15.75" hidden="1" x14ac:dyDescent="0.25">
      <c r="A459" s="24">
        <v>45600</v>
      </c>
      <c r="B459" s="25" t="s">
        <v>412</v>
      </c>
      <c r="C459" s="25"/>
      <c r="D459" s="25" t="s">
        <v>46</v>
      </c>
      <c r="E459" s="25" t="s">
        <v>58</v>
      </c>
      <c r="F459" s="25">
        <v>10400</v>
      </c>
      <c r="G459" s="25" t="s">
        <v>34</v>
      </c>
      <c r="H459" s="25">
        <v>1850</v>
      </c>
      <c r="I459" s="4">
        <f t="shared" si="55"/>
        <v>19240000</v>
      </c>
      <c r="J459" s="38" t="s">
        <v>24</v>
      </c>
      <c r="K459" s="117"/>
      <c r="L459" s="107">
        <f t="shared" si="49"/>
        <v>18675000</v>
      </c>
      <c r="M459" s="107">
        <v>18675000</v>
      </c>
      <c r="N459" s="107"/>
      <c r="O459" s="107">
        <f t="shared" si="50"/>
        <v>0</v>
      </c>
      <c r="P459" s="107"/>
      <c r="Q459" s="107"/>
      <c r="R459" s="107">
        <f t="shared" si="51"/>
        <v>0</v>
      </c>
      <c r="S459" s="107"/>
      <c r="T459" s="107"/>
      <c r="U459" s="107">
        <f t="shared" si="52"/>
        <v>0</v>
      </c>
      <c r="V459" s="107"/>
      <c r="W459" s="107"/>
      <c r="X459" s="107">
        <f t="shared" si="53"/>
        <v>0</v>
      </c>
      <c r="Y459" s="107"/>
      <c r="Z459" s="107"/>
      <c r="AA459" s="108">
        <f t="shared" si="54"/>
        <v>565000</v>
      </c>
      <c r="AB459" s="7">
        <v>45602</v>
      </c>
    </row>
    <row r="460" spans="1:28" ht="15.75" hidden="1" x14ac:dyDescent="0.25">
      <c r="A460" s="24">
        <v>45600</v>
      </c>
      <c r="B460" s="25" t="s">
        <v>153</v>
      </c>
      <c r="C460" s="25"/>
      <c r="D460" s="25" t="s">
        <v>52</v>
      </c>
      <c r="E460" s="25" t="s">
        <v>135</v>
      </c>
      <c r="F460" s="25">
        <v>3</v>
      </c>
      <c r="G460" s="25" t="s">
        <v>48</v>
      </c>
      <c r="H460" s="25">
        <v>150000</v>
      </c>
      <c r="I460" s="4">
        <f t="shared" si="55"/>
        <v>450000</v>
      </c>
      <c r="J460" s="31" t="s">
        <v>324</v>
      </c>
      <c r="K460" s="117"/>
      <c r="L460" s="107">
        <f t="shared" si="49"/>
        <v>450000</v>
      </c>
      <c r="M460" s="107">
        <v>450000</v>
      </c>
      <c r="N460" s="107"/>
      <c r="O460" s="107">
        <f t="shared" si="50"/>
        <v>0</v>
      </c>
      <c r="P460" s="107"/>
      <c r="Q460" s="107"/>
      <c r="R460" s="107">
        <f t="shared" si="51"/>
        <v>0</v>
      </c>
      <c r="S460" s="107"/>
      <c r="T460" s="107"/>
      <c r="U460" s="107">
        <f t="shared" si="52"/>
        <v>0</v>
      </c>
      <c r="V460" s="107"/>
      <c r="W460" s="107"/>
      <c r="X460" s="107">
        <f t="shared" si="53"/>
        <v>0</v>
      </c>
      <c r="Y460" s="107"/>
      <c r="Z460" s="107"/>
      <c r="AA460" s="108">
        <f t="shared" si="54"/>
        <v>0</v>
      </c>
      <c r="AB460" s="7">
        <v>45600</v>
      </c>
    </row>
    <row r="461" spans="1:28" ht="15.75" hidden="1" x14ac:dyDescent="0.25">
      <c r="A461" s="24">
        <v>45600</v>
      </c>
      <c r="B461" s="25" t="s">
        <v>209</v>
      </c>
      <c r="C461" s="25"/>
      <c r="D461" s="25" t="s">
        <v>46</v>
      </c>
      <c r="E461" s="25" t="s">
        <v>44</v>
      </c>
      <c r="F461" s="25">
        <v>250</v>
      </c>
      <c r="G461" s="25" t="s">
        <v>34</v>
      </c>
      <c r="H461" s="25">
        <v>860</v>
      </c>
      <c r="I461" s="4">
        <f t="shared" si="55"/>
        <v>215000</v>
      </c>
      <c r="J461" s="31" t="s">
        <v>312</v>
      </c>
      <c r="K461" s="117"/>
      <c r="L461" s="107">
        <f t="shared" si="49"/>
        <v>0</v>
      </c>
      <c r="M461" s="107"/>
      <c r="N461" s="107"/>
      <c r="O461" s="107">
        <f t="shared" si="50"/>
        <v>0</v>
      </c>
      <c r="P461" s="107"/>
      <c r="Q461" s="107"/>
      <c r="R461" s="107">
        <f t="shared" si="51"/>
        <v>215000</v>
      </c>
      <c r="S461" s="107">
        <v>215000</v>
      </c>
      <c r="T461" s="107"/>
      <c r="U461" s="107">
        <f t="shared" si="52"/>
        <v>0</v>
      </c>
      <c r="V461" s="107"/>
      <c r="W461" s="107"/>
      <c r="X461" s="107">
        <f t="shared" si="53"/>
        <v>0</v>
      </c>
      <c r="Y461" s="107"/>
      <c r="Z461" s="107"/>
      <c r="AA461" s="108">
        <f t="shared" si="54"/>
        <v>0</v>
      </c>
      <c r="AB461" s="7">
        <v>45600</v>
      </c>
    </row>
    <row r="462" spans="1:28" ht="15.75" hidden="1" x14ac:dyDescent="0.25">
      <c r="A462" s="24">
        <v>45600</v>
      </c>
      <c r="B462" s="25" t="s">
        <v>565</v>
      </c>
      <c r="C462" s="25"/>
      <c r="D462" s="25" t="s">
        <v>46</v>
      </c>
      <c r="E462" s="25" t="s">
        <v>348</v>
      </c>
      <c r="F462" s="25">
        <v>200</v>
      </c>
      <c r="G462" s="25" t="s">
        <v>34</v>
      </c>
      <c r="H462" s="25">
        <v>1150</v>
      </c>
      <c r="I462" s="4">
        <f t="shared" si="55"/>
        <v>230000</v>
      </c>
      <c r="J462" s="31" t="s">
        <v>312</v>
      </c>
      <c r="K462" s="117"/>
      <c r="L462" s="107">
        <f t="shared" si="49"/>
        <v>0</v>
      </c>
      <c r="M462" s="107"/>
      <c r="N462" s="107"/>
      <c r="O462" s="107">
        <f t="shared" si="50"/>
        <v>0</v>
      </c>
      <c r="P462" s="107"/>
      <c r="Q462" s="107"/>
      <c r="R462" s="107">
        <f t="shared" si="51"/>
        <v>230000</v>
      </c>
      <c r="S462" s="107">
        <v>230000</v>
      </c>
      <c r="T462" s="107"/>
      <c r="U462" s="107">
        <f t="shared" si="52"/>
        <v>0</v>
      </c>
      <c r="V462" s="107"/>
      <c r="W462" s="107"/>
      <c r="X462" s="107">
        <f t="shared" si="53"/>
        <v>0</v>
      </c>
      <c r="Y462" s="107"/>
      <c r="Z462" s="107"/>
      <c r="AA462" s="108">
        <f t="shared" si="54"/>
        <v>0</v>
      </c>
      <c r="AB462" s="7">
        <v>45600</v>
      </c>
    </row>
    <row r="463" spans="1:28" ht="15.75" hidden="1" x14ac:dyDescent="0.25">
      <c r="A463" s="24">
        <v>45600</v>
      </c>
      <c r="B463" s="25" t="s">
        <v>1008</v>
      </c>
      <c r="C463" s="25"/>
      <c r="D463" s="25" t="s">
        <v>46</v>
      </c>
      <c r="E463" s="25" t="s">
        <v>394</v>
      </c>
      <c r="F463" s="25">
        <v>4</v>
      </c>
      <c r="G463" s="25" t="s">
        <v>48</v>
      </c>
      <c r="H463" s="25">
        <v>230000</v>
      </c>
      <c r="I463" s="4">
        <f t="shared" si="55"/>
        <v>920000</v>
      </c>
      <c r="J463" s="31" t="s">
        <v>312</v>
      </c>
      <c r="K463" s="117"/>
      <c r="L463" s="107">
        <f t="shared" si="49"/>
        <v>0</v>
      </c>
      <c r="M463" s="107"/>
      <c r="N463" s="107"/>
      <c r="O463" s="107">
        <f t="shared" si="50"/>
        <v>920000</v>
      </c>
      <c r="P463" s="107">
        <v>920000</v>
      </c>
      <c r="Q463" s="107"/>
      <c r="R463" s="107">
        <f t="shared" si="51"/>
        <v>0</v>
      </c>
      <c r="S463" s="107"/>
      <c r="T463" s="107"/>
      <c r="U463" s="107">
        <f t="shared" si="52"/>
        <v>0</v>
      </c>
      <c r="V463" s="107"/>
      <c r="W463" s="107"/>
      <c r="X463" s="107">
        <f t="shared" si="53"/>
        <v>0</v>
      </c>
      <c r="Y463" s="107"/>
      <c r="Z463" s="107"/>
      <c r="AA463" s="108">
        <f t="shared" si="54"/>
        <v>0</v>
      </c>
      <c r="AB463" s="7">
        <v>45607</v>
      </c>
    </row>
    <row r="464" spans="1:28" ht="15.75" hidden="1" x14ac:dyDescent="0.25">
      <c r="A464" s="24">
        <v>45600</v>
      </c>
      <c r="B464" s="25" t="s">
        <v>1008</v>
      </c>
      <c r="C464" s="25"/>
      <c r="D464" s="25" t="s">
        <v>46</v>
      </c>
      <c r="E464" s="25" t="s">
        <v>103</v>
      </c>
      <c r="F464" s="25">
        <v>88.2</v>
      </c>
      <c r="G464" s="25" t="s">
        <v>39</v>
      </c>
      <c r="H464" s="25">
        <v>46000</v>
      </c>
      <c r="I464" s="4">
        <f t="shared" si="55"/>
        <v>4057200</v>
      </c>
      <c r="J464" s="31" t="s">
        <v>312</v>
      </c>
      <c r="K464" s="117"/>
      <c r="L464" s="107">
        <f t="shared" si="49"/>
        <v>0</v>
      </c>
      <c r="M464" s="107"/>
      <c r="N464" s="107"/>
      <c r="O464" s="107">
        <f t="shared" si="50"/>
        <v>4057200</v>
      </c>
      <c r="P464" s="107">
        <v>4057200</v>
      </c>
      <c r="Q464" s="107"/>
      <c r="R464" s="107">
        <f t="shared" si="51"/>
        <v>0</v>
      </c>
      <c r="S464" s="107"/>
      <c r="T464" s="107"/>
      <c r="U464" s="107">
        <f t="shared" si="52"/>
        <v>0</v>
      </c>
      <c r="V464" s="107"/>
      <c r="W464" s="107"/>
      <c r="X464" s="107">
        <f t="shared" si="53"/>
        <v>0</v>
      </c>
      <c r="Y464" s="107"/>
      <c r="Z464" s="107"/>
      <c r="AA464" s="108">
        <f t="shared" si="54"/>
        <v>0</v>
      </c>
      <c r="AB464" s="7">
        <v>45607</v>
      </c>
    </row>
    <row r="465" spans="1:28" ht="15.75" hidden="1" x14ac:dyDescent="0.25">
      <c r="A465" s="24">
        <v>45600</v>
      </c>
      <c r="B465" s="25" t="s">
        <v>1008</v>
      </c>
      <c r="C465" s="25"/>
      <c r="D465" s="25" t="s">
        <v>46</v>
      </c>
      <c r="E465" s="25" t="s">
        <v>100</v>
      </c>
      <c r="F465" s="25">
        <v>88.1</v>
      </c>
      <c r="G465" s="25" t="s">
        <v>39</v>
      </c>
      <c r="H465" s="25">
        <v>46000</v>
      </c>
      <c r="I465" s="4">
        <f t="shared" si="55"/>
        <v>4052599.9999999995</v>
      </c>
      <c r="J465" s="31" t="s">
        <v>312</v>
      </c>
      <c r="K465" s="117"/>
      <c r="L465" s="107">
        <f t="shared" si="49"/>
        <v>0</v>
      </c>
      <c r="M465" s="107"/>
      <c r="N465" s="107"/>
      <c r="O465" s="107">
        <f t="shared" si="50"/>
        <v>4052600</v>
      </c>
      <c r="P465" s="107">
        <v>4052600</v>
      </c>
      <c r="Q465" s="107"/>
      <c r="R465" s="107">
        <f t="shared" si="51"/>
        <v>0</v>
      </c>
      <c r="S465" s="107"/>
      <c r="T465" s="107"/>
      <c r="U465" s="107">
        <f t="shared" si="52"/>
        <v>0</v>
      </c>
      <c r="V465" s="107"/>
      <c r="W465" s="107"/>
      <c r="X465" s="107">
        <f t="shared" si="53"/>
        <v>0</v>
      </c>
      <c r="Y465" s="107"/>
      <c r="Z465" s="107"/>
      <c r="AA465" s="108">
        <f t="shared" si="54"/>
        <v>-4.6566128730773926E-10</v>
      </c>
      <c r="AB465" s="7">
        <v>45607</v>
      </c>
    </row>
    <row r="466" spans="1:28" ht="15.75" hidden="1" x14ac:dyDescent="0.25">
      <c r="A466" s="24">
        <v>45600</v>
      </c>
      <c r="B466" s="25" t="s">
        <v>1083</v>
      </c>
      <c r="C466" s="25"/>
      <c r="D466" s="25" t="s">
        <v>52</v>
      </c>
      <c r="E466" s="25" t="s">
        <v>189</v>
      </c>
      <c r="F466" s="25">
        <v>1</v>
      </c>
      <c r="G466" s="25" t="s">
        <v>23</v>
      </c>
      <c r="H466" s="25">
        <v>450000</v>
      </c>
      <c r="I466" s="4">
        <f t="shared" si="55"/>
        <v>450000</v>
      </c>
      <c r="J466" s="31" t="s">
        <v>324</v>
      </c>
      <c r="K466" s="117"/>
      <c r="L466" s="107">
        <f t="shared" si="49"/>
        <v>450000</v>
      </c>
      <c r="M466" s="107">
        <v>450000</v>
      </c>
      <c r="N466" s="107"/>
      <c r="O466" s="107">
        <f t="shared" si="50"/>
        <v>0</v>
      </c>
      <c r="P466" s="107"/>
      <c r="Q466" s="107"/>
      <c r="R466" s="107">
        <f t="shared" si="51"/>
        <v>0</v>
      </c>
      <c r="S466" s="107"/>
      <c r="T466" s="107"/>
      <c r="U466" s="107">
        <f t="shared" si="52"/>
        <v>0</v>
      </c>
      <c r="V466" s="107"/>
      <c r="W466" s="107"/>
      <c r="X466" s="107">
        <f t="shared" si="53"/>
        <v>0</v>
      </c>
      <c r="Y466" s="107"/>
      <c r="Z466" s="107"/>
      <c r="AA466" s="108">
        <f t="shared" si="54"/>
        <v>0</v>
      </c>
      <c r="AB466" s="7">
        <v>45600</v>
      </c>
    </row>
    <row r="467" spans="1:28" ht="15.75" hidden="1" x14ac:dyDescent="0.25">
      <c r="A467" s="24">
        <v>45601</v>
      </c>
      <c r="B467" s="25" t="s">
        <v>846</v>
      </c>
      <c r="C467" s="25"/>
      <c r="D467" s="25" t="s">
        <v>52</v>
      </c>
      <c r="E467" s="25" t="s">
        <v>216</v>
      </c>
      <c r="F467" s="25">
        <v>10</v>
      </c>
      <c r="G467" s="25" t="s">
        <v>27</v>
      </c>
      <c r="H467" s="25">
        <v>45000</v>
      </c>
      <c r="I467" s="4">
        <f t="shared" si="55"/>
        <v>450000</v>
      </c>
      <c r="J467" s="31" t="s">
        <v>324</v>
      </c>
      <c r="K467" s="117"/>
      <c r="L467" s="107">
        <f t="shared" ref="L467" si="56">M467+N467</f>
        <v>450000</v>
      </c>
      <c r="M467" s="107">
        <v>450000</v>
      </c>
      <c r="N467" s="107"/>
      <c r="O467" s="107">
        <f t="shared" ref="O467" si="57">P467+Q467</f>
        <v>0</v>
      </c>
      <c r="P467" s="107"/>
      <c r="Q467" s="107"/>
      <c r="R467" s="107">
        <f t="shared" ref="R467" si="58">S467+T467</f>
        <v>0</v>
      </c>
      <c r="S467" s="107"/>
      <c r="T467" s="107"/>
      <c r="U467" s="107">
        <f t="shared" ref="U467" si="59">V467+W467</f>
        <v>0</v>
      </c>
      <c r="V467" s="107"/>
      <c r="W467" s="107"/>
      <c r="X467" s="107">
        <f t="shared" ref="X467" si="60">Y467+Z467</f>
        <v>0</v>
      </c>
      <c r="Y467" s="107"/>
      <c r="Z467" s="107"/>
      <c r="AA467" s="108">
        <f t="shared" ref="AA467" si="61">C467+I467-L467-O467-U467-X467-R467</f>
        <v>0</v>
      </c>
      <c r="AB467" s="7">
        <v>45601</v>
      </c>
    </row>
    <row r="468" spans="1:28" ht="15.75" hidden="1" x14ac:dyDescent="0.25">
      <c r="A468" s="24">
        <v>45601</v>
      </c>
      <c r="B468" s="25" t="s">
        <v>513</v>
      </c>
      <c r="C468" s="25"/>
      <c r="D468" s="25" t="s">
        <v>52</v>
      </c>
      <c r="E468" s="25" t="s">
        <v>150</v>
      </c>
      <c r="F468" s="25">
        <v>40</v>
      </c>
      <c r="G468" s="25" t="s">
        <v>77</v>
      </c>
      <c r="H468" s="25">
        <v>47000</v>
      </c>
      <c r="I468" s="4">
        <f t="shared" si="55"/>
        <v>1880000</v>
      </c>
      <c r="J468" s="31" t="s">
        <v>324</v>
      </c>
      <c r="K468" s="117"/>
      <c r="L468" s="107">
        <f t="shared" ref="L468:L493" si="62">M468+N468</f>
        <v>0</v>
      </c>
      <c r="M468" s="107"/>
      <c r="N468" s="107"/>
      <c r="O468" s="107">
        <f t="shared" ref="O468:O493" si="63">P468+Q468</f>
        <v>0</v>
      </c>
      <c r="P468" s="107"/>
      <c r="Q468" s="107"/>
      <c r="R468" s="107">
        <f t="shared" ref="R468:R493" si="64">S468+T468</f>
        <v>0</v>
      </c>
      <c r="S468" s="107"/>
      <c r="T468" s="107"/>
      <c r="U468" s="107">
        <f t="shared" ref="U468:U493" si="65">V468+W468</f>
        <v>1880000</v>
      </c>
      <c r="V468" s="107">
        <v>1880000</v>
      </c>
      <c r="W468" s="107"/>
      <c r="X468" s="107">
        <f t="shared" ref="X468:X493" si="66">Y468+Z468</f>
        <v>0</v>
      </c>
      <c r="Y468" s="107"/>
      <c r="Z468" s="107"/>
      <c r="AA468" s="108">
        <f t="shared" ref="AA468:AA493" si="67">C468+I468-L468-O468-U468-X468-R468</f>
        <v>0</v>
      </c>
      <c r="AB468" s="7">
        <v>45608</v>
      </c>
    </row>
    <row r="469" spans="1:28" ht="15.75" hidden="1" x14ac:dyDescent="0.25">
      <c r="A469" s="24">
        <v>45601</v>
      </c>
      <c r="B469" s="25" t="s">
        <v>122</v>
      </c>
      <c r="C469" s="25"/>
      <c r="D469" s="25" t="s">
        <v>46</v>
      </c>
      <c r="E469" s="25" t="s">
        <v>42</v>
      </c>
      <c r="F469" s="25">
        <v>5200</v>
      </c>
      <c r="G469" s="25" t="s">
        <v>34</v>
      </c>
      <c r="H469" s="25">
        <v>3800</v>
      </c>
      <c r="I469" s="4">
        <f t="shared" si="55"/>
        <v>19760000</v>
      </c>
      <c r="J469" s="26" t="s">
        <v>28</v>
      </c>
      <c r="K469" s="117"/>
      <c r="L469" s="107">
        <f t="shared" si="62"/>
        <v>0</v>
      </c>
      <c r="M469" s="107"/>
      <c r="N469" s="107"/>
      <c r="O469" s="107">
        <f t="shared" si="63"/>
        <v>0</v>
      </c>
      <c r="P469" s="107"/>
      <c r="Q469" s="107"/>
      <c r="R469" s="107">
        <f t="shared" si="64"/>
        <v>0</v>
      </c>
      <c r="S469" s="107"/>
      <c r="T469" s="107"/>
      <c r="U469" s="107">
        <f t="shared" si="65"/>
        <v>0</v>
      </c>
      <c r="V469" s="107"/>
      <c r="W469" s="107"/>
      <c r="X469" s="107">
        <f t="shared" si="66"/>
        <v>0</v>
      </c>
      <c r="Y469" s="107"/>
      <c r="Z469" s="107"/>
      <c r="AA469" s="108">
        <f t="shared" si="67"/>
        <v>19760000</v>
      </c>
      <c r="AB469" s="7"/>
    </row>
    <row r="470" spans="1:28" ht="15.75" hidden="1" x14ac:dyDescent="0.25">
      <c r="A470" s="24">
        <v>45601</v>
      </c>
      <c r="B470" s="25" t="s">
        <v>122</v>
      </c>
      <c r="C470" s="25"/>
      <c r="D470" s="25" t="s">
        <v>46</v>
      </c>
      <c r="E470" s="25" t="s">
        <v>157</v>
      </c>
      <c r="F470" s="25">
        <v>2</v>
      </c>
      <c r="G470" s="25" t="s">
        <v>48</v>
      </c>
      <c r="H470" s="25">
        <v>270000</v>
      </c>
      <c r="I470" s="4">
        <f t="shared" si="55"/>
        <v>540000</v>
      </c>
      <c r="J470" s="26" t="s">
        <v>28</v>
      </c>
      <c r="K470" s="117"/>
      <c r="L470" s="107">
        <f t="shared" si="62"/>
        <v>0</v>
      </c>
      <c r="M470" s="107"/>
      <c r="N470" s="107"/>
      <c r="O470" s="107">
        <f t="shared" si="63"/>
        <v>0</v>
      </c>
      <c r="P470" s="107"/>
      <c r="Q470" s="107"/>
      <c r="R470" s="107">
        <f t="shared" si="64"/>
        <v>0</v>
      </c>
      <c r="S470" s="107"/>
      <c r="T470" s="107"/>
      <c r="U470" s="107">
        <f t="shared" si="65"/>
        <v>0</v>
      </c>
      <c r="V470" s="107"/>
      <c r="W470" s="107"/>
      <c r="X470" s="107">
        <f t="shared" si="66"/>
        <v>0</v>
      </c>
      <c r="Y470" s="107"/>
      <c r="Z470" s="107"/>
      <c r="AA470" s="108">
        <f t="shared" si="67"/>
        <v>540000</v>
      </c>
      <c r="AB470" s="7"/>
    </row>
    <row r="471" spans="1:28" ht="15.75" hidden="1" x14ac:dyDescent="0.25">
      <c r="A471" s="24">
        <v>45601</v>
      </c>
      <c r="B471" s="25" t="s">
        <v>72</v>
      </c>
      <c r="C471" s="25"/>
      <c r="D471" s="25" t="s">
        <v>46</v>
      </c>
      <c r="E471" s="25" t="s">
        <v>53</v>
      </c>
      <c r="F471" s="25">
        <v>1</v>
      </c>
      <c r="G471" s="25" t="s">
        <v>23</v>
      </c>
      <c r="H471" s="25">
        <v>400000</v>
      </c>
      <c r="I471" s="4">
        <f t="shared" si="55"/>
        <v>400000</v>
      </c>
      <c r="J471" s="31" t="s">
        <v>324</v>
      </c>
      <c r="K471" s="117"/>
      <c r="L471" s="107">
        <f t="shared" si="62"/>
        <v>400000</v>
      </c>
      <c r="M471" s="107">
        <v>400000</v>
      </c>
      <c r="N471" s="107"/>
      <c r="O471" s="107">
        <f t="shared" si="63"/>
        <v>0</v>
      </c>
      <c r="P471" s="107"/>
      <c r="Q471" s="107"/>
      <c r="R471" s="107">
        <f t="shared" si="64"/>
        <v>0</v>
      </c>
      <c r="S471" s="107"/>
      <c r="T471" s="107"/>
      <c r="U471" s="107">
        <f t="shared" si="65"/>
        <v>0</v>
      </c>
      <c r="V471" s="107"/>
      <c r="W471" s="107"/>
      <c r="X471" s="107">
        <f t="shared" si="66"/>
        <v>0</v>
      </c>
      <c r="Y471" s="107"/>
      <c r="Z471" s="107"/>
      <c r="AA471" s="108">
        <f t="shared" si="67"/>
        <v>0</v>
      </c>
      <c r="AB471" s="7">
        <v>45601</v>
      </c>
    </row>
    <row r="472" spans="1:28" ht="15.75" hidden="1" x14ac:dyDescent="0.25">
      <c r="A472" s="24">
        <v>45601</v>
      </c>
      <c r="B472" s="25" t="s">
        <v>592</v>
      </c>
      <c r="C472" s="25"/>
      <c r="D472" s="25" t="s">
        <v>52</v>
      </c>
      <c r="E472" s="25" t="s">
        <v>108</v>
      </c>
      <c r="F472" s="25">
        <v>400</v>
      </c>
      <c r="G472" s="25" t="s">
        <v>34</v>
      </c>
      <c r="H472" s="25">
        <v>2000</v>
      </c>
      <c r="I472" s="4">
        <f t="shared" si="55"/>
        <v>800000</v>
      </c>
      <c r="J472" s="31" t="s">
        <v>312</v>
      </c>
      <c r="K472" s="25"/>
      <c r="L472" s="107">
        <f t="shared" si="62"/>
        <v>0</v>
      </c>
      <c r="M472" s="107"/>
      <c r="N472" s="107"/>
      <c r="O472" s="107">
        <f t="shared" si="63"/>
        <v>800000</v>
      </c>
      <c r="P472" s="107">
        <v>800000</v>
      </c>
      <c r="Q472" s="107"/>
      <c r="R472" s="107">
        <f t="shared" si="64"/>
        <v>0</v>
      </c>
      <c r="S472" s="107"/>
      <c r="T472" s="107"/>
      <c r="U472" s="107">
        <f t="shared" si="65"/>
        <v>0</v>
      </c>
      <c r="V472" s="107"/>
      <c r="W472" s="107"/>
      <c r="X472" s="107">
        <f t="shared" si="66"/>
        <v>0</v>
      </c>
      <c r="Y472" s="107"/>
      <c r="Z472" s="107"/>
      <c r="AA472" s="108">
        <f t="shared" si="67"/>
        <v>0</v>
      </c>
      <c r="AB472" s="7">
        <v>45608</v>
      </c>
    </row>
    <row r="473" spans="1:28" ht="15.75" hidden="1" x14ac:dyDescent="0.25">
      <c r="A473" s="24">
        <v>45601</v>
      </c>
      <c r="B473" s="25" t="s">
        <v>592</v>
      </c>
      <c r="C473" s="25"/>
      <c r="D473" s="25" t="s">
        <v>52</v>
      </c>
      <c r="E473" s="25" t="s">
        <v>534</v>
      </c>
      <c r="F473" s="25">
        <v>125</v>
      </c>
      <c r="G473" s="25" t="s">
        <v>34</v>
      </c>
      <c r="H473" s="25">
        <v>3160</v>
      </c>
      <c r="I473" s="4">
        <f t="shared" si="55"/>
        <v>395000</v>
      </c>
      <c r="J473" s="31" t="s">
        <v>312</v>
      </c>
      <c r="K473" s="25"/>
      <c r="L473" s="107">
        <f t="shared" si="62"/>
        <v>0</v>
      </c>
      <c r="M473" s="107"/>
      <c r="N473" s="107"/>
      <c r="O473" s="107">
        <f t="shared" si="63"/>
        <v>395000</v>
      </c>
      <c r="P473" s="107">
        <v>395000</v>
      </c>
      <c r="Q473" s="107"/>
      <c r="R473" s="107">
        <f t="shared" si="64"/>
        <v>0</v>
      </c>
      <c r="S473" s="107"/>
      <c r="T473" s="107"/>
      <c r="U473" s="107">
        <f t="shared" si="65"/>
        <v>0</v>
      </c>
      <c r="V473" s="107"/>
      <c r="W473" s="107"/>
      <c r="X473" s="107">
        <f t="shared" si="66"/>
        <v>0</v>
      </c>
      <c r="Y473" s="107"/>
      <c r="Z473" s="107"/>
      <c r="AA473" s="108">
        <f t="shared" si="67"/>
        <v>0</v>
      </c>
      <c r="AB473" s="7">
        <v>45608</v>
      </c>
    </row>
    <row r="474" spans="1:28" ht="15.75" hidden="1" x14ac:dyDescent="0.25">
      <c r="A474" s="24">
        <v>45601</v>
      </c>
      <c r="B474" s="25" t="s">
        <v>256</v>
      </c>
      <c r="C474" s="25"/>
      <c r="D474" s="25" t="s">
        <v>52</v>
      </c>
      <c r="E474" s="25" t="s">
        <v>208</v>
      </c>
      <c r="F474" s="25">
        <v>2000</v>
      </c>
      <c r="G474" s="25" t="s">
        <v>34</v>
      </c>
      <c r="H474" s="25">
        <v>700</v>
      </c>
      <c r="I474" s="4">
        <f t="shared" si="55"/>
        <v>1400000</v>
      </c>
      <c r="J474" s="31" t="s">
        <v>324</v>
      </c>
      <c r="K474" s="117"/>
      <c r="L474" s="107">
        <f t="shared" si="62"/>
        <v>1400000</v>
      </c>
      <c r="M474" s="107"/>
      <c r="N474" s="107">
        <v>1400000</v>
      </c>
      <c r="O474" s="107">
        <f t="shared" si="63"/>
        <v>0</v>
      </c>
      <c r="P474" s="107"/>
      <c r="Q474" s="107"/>
      <c r="R474" s="107">
        <f t="shared" si="64"/>
        <v>0</v>
      </c>
      <c r="S474" s="107"/>
      <c r="T474" s="107"/>
      <c r="U474" s="107">
        <f t="shared" si="65"/>
        <v>0</v>
      </c>
      <c r="V474" s="107"/>
      <c r="W474" s="107"/>
      <c r="X474" s="107">
        <f t="shared" si="66"/>
        <v>0</v>
      </c>
      <c r="Y474" s="107"/>
      <c r="Z474" s="107"/>
      <c r="AA474" s="108">
        <f t="shared" si="67"/>
        <v>0</v>
      </c>
      <c r="AB474" s="7">
        <v>45614</v>
      </c>
    </row>
    <row r="475" spans="1:28" ht="15.75" hidden="1" x14ac:dyDescent="0.25">
      <c r="A475" s="24">
        <v>45601</v>
      </c>
      <c r="B475" s="25" t="s">
        <v>256</v>
      </c>
      <c r="C475" s="25"/>
      <c r="D475" s="25" t="s">
        <v>52</v>
      </c>
      <c r="E475" s="25" t="s">
        <v>249</v>
      </c>
      <c r="F475" s="25">
        <v>1000</v>
      </c>
      <c r="G475" s="25" t="s">
        <v>34</v>
      </c>
      <c r="H475" s="25">
        <v>4000</v>
      </c>
      <c r="I475" s="4">
        <f t="shared" si="55"/>
        <v>4000000</v>
      </c>
      <c r="J475" s="31" t="s">
        <v>324</v>
      </c>
      <c r="K475" s="117"/>
      <c r="L475" s="107">
        <f t="shared" si="62"/>
        <v>4000000</v>
      </c>
      <c r="M475" s="107"/>
      <c r="N475" s="107">
        <v>4000000</v>
      </c>
      <c r="O475" s="107">
        <f t="shared" si="63"/>
        <v>0</v>
      </c>
      <c r="P475" s="107"/>
      <c r="Q475" s="107"/>
      <c r="R475" s="107">
        <f t="shared" si="64"/>
        <v>0</v>
      </c>
      <c r="S475" s="107"/>
      <c r="T475" s="107"/>
      <c r="U475" s="107">
        <f t="shared" si="65"/>
        <v>0</v>
      </c>
      <c r="V475" s="107"/>
      <c r="W475" s="107"/>
      <c r="X475" s="107">
        <f t="shared" si="66"/>
        <v>0</v>
      </c>
      <c r="Y475" s="107"/>
      <c r="Z475" s="107"/>
      <c r="AA475" s="108">
        <f t="shared" si="67"/>
        <v>0</v>
      </c>
      <c r="AB475" s="7">
        <v>45614</v>
      </c>
    </row>
    <row r="476" spans="1:28" ht="15.75" hidden="1" x14ac:dyDescent="0.25">
      <c r="A476" s="24">
        <v>45601</v>
      </c>
      <c r="B476" s="25" t="s">
        <v>744</v>
      </c>
      <c r="C476" s="25"/>
      <c r="D476" s="25" t="s">
        <v>52</v>
      </c>
      <c r="E476" s="25" t="s">
        <v>64</v>
      </c>
      <c r="F476" s="25">
        <v>80</v>
      </c>
      <c r="G476" s="25" t="s">
        <v>39</v>
      </c>
      <c r="H476" s="25">
        <v>55000</v>
      </c>
      <c r="I476" s="4">
        <f t="shared" si="55"/>
        <v>4400000</v>
      </c>
      <c r="J476" s="31" t="s">
        <v>324</v>
      </c>
      <c r="K476" s="117"/>
      <c r="L476" s="107">
        <f t="shared" si="62"/>
        <v>4400000</v>
      </c>
      <c r="M476" s="107">
        <v>4400000</v>
      </c>
      <c r="N476" s="107"/>
      <c r="O476" s="107">
        <f t="shared" si="63"/>
        <v>0</v>
      </c>
      <c r="P476" s="107"/>
      <c r="Q476" s="107"/>
      <c r="R476" s="107">
        <f t="shared" si="64"/>
        <v>0</v>
      </c>
      <c r="S476" s="107"/>
      <c r="T476" s="107"/>
      <c r="U476" s="107">
        <f t="shared" si="65"/>
        <v>0</v>
      </c>
      <c r="V476" s="107"/>
      <c r="W476" s="107"/>
      <c r="X476" s="107">
        <f t="shared" si="66"/>
        <v>0</v>
      </c>
      <c r="Y476" s="107"/>
      <c r="Z476" s="107"/>
      <c r="AA476" s="108">
        <f t="shared" si="67"/>
        <v>0</v>
      </c>
      <c r="AB476" s="7">
        <v>45601</v>
      </c>
    </row>
    <row r="477" spans="1:28" ht="15.75" hidden="1" x14ac:dyDescent="0.25">
      <c r="A477" s="24">
        <v>45601</v>
      </c>
      <c r="B477" s="25" t="s">
        <v>1046</v>
      </c>
      <c r="C477" s="25"/>
      <c r="D477" s="25" t="s">
        <v>52</v>
      </c>
      <c r="E477" s="25" t="s">
        <v>108</v>
      </c>
      <c r="F477" s="25">
        <v>200</v>
      </c>
      <c r="G477" s="25" t="s">
        <v>34</v>
      </c>
      <c r="H477" s="25">
        <v>1900</v>
      </c>
      <c r="I477" s="4">
        <f t="shared" si="55"/>
        <v>380000</v>
      </c>
      <c r="J477" s="31" t="s">
        <v>324</v>
      </c>
      <c r="K477" s="117"/>
      <c r="L477" s="107">
        <f t="shared" si="62"/>
        <v>380000</v>
      </c>
      <c r="M477" s="107">
        <v>380000</v>
      </c>
      <c r="N477" s="107"/>
      <c r="O477" s="107">
        <f t="shared" si="63"/>
        <v>0</v>
      </c>
      <c r="P477" s="107"/>
      <c r="Q477" s="107"/>
      <c r="R477" s="107">
        <f t="shared" si="64"/>
        <v>0</v>
      </c>
      <c r="S477" s="107"/>
      <c r="T477" s="107"/>
      <c r="U477" s="107">
        <f t="shared" si="65"/>
        <v>0</v>
      </c>
      <c r="V477" s="107"/>
      <c r="W477" s="107"/>
      <c r="X477" s="107">
        <f t="shared" si="66"/>
        <v>0</v>
      </c>
      <c r="Y477" s="107"/>
      <c r="Z477" s="107"/>
      <c r="AA477" s="108">
        <f t="shared" si="67"/>
        <v>0</v>
      </c>
      <c r="AB477" s="7">
        <v>45602</v>
      </c>
    </row>
    <row r="478" spans="1:28" ht="15.75" hidden="1" x14ac:dyDescent="0.25">
      <c r="A478" s="24">
        <v>45601</v>
      </c>
      <c r="B478" s="25" t="s">
        <v>467</v>
      </c>
      <c r="C478" s="25"/>
      <c r="D478" s="25" t="s">
        <v>46</v>
      </c>
      <c r="E478" s="25" t="s">
        <v>100</v>
      </c>
      <c r="F478" s="25">
        <v>107</v>
      </c>
      <c r="G478" s="25" t="s">
        <v>39</v>
      </c>
      <c r="H478" s="25">
        <v>47000</v>
      </c>
      <c r="I478" s="4">
        <f t="shared" si="55"/>
        <v>5029000</v>
      </c>
      <c r="J478" s="31" t="s">
        <v>312</v>
      </c>
      <c r="K478" s="117" t="s">
        <v>2117</v>
      </c>
      <c r="L478" s="107">
        <f t="shared" si="62"/>
        <v>0</v>
      </c>
      <c r="M478" s="107"/>
      <c r="N478" s="107"/>
      <c r="O478" s="107">
        <f t="shared" si="63"/>
        <v>5029000</v>
      </c>
      <c r="P478" s="107">
        <v>5029000</v>
      </c>
      <c r="Q478" s="107"/>
      <c r="R478" s="107">
        <f t="shared" si="64"/>
        <v>0</v>
      </c>
      <c r="S478" s="107"/>
      <c r="T478" s="107"/>
      <c r="U478" s="107">
        <f t="shared" si="65"/>
        <v>0</v>
      </c>
      <c r="V478" s="107"/>
      <c r="W478" s="107"/>
      <c r="X478" s="107">
        <f t="shared" si="66"/>
        <v>0</v>
      </c>
      <c r="Y478" s="107"/>
      <c r="Z478" s="107"/>
      <c r="AA478" s="108">
        <f t="shared" si="67"/>
        <v>0</v>
      </c>
      <c r="AB478" s="7">
        <v>45608</v>
      </c>
    </row>
    <row r="479" spans="1:28" ht="15.75" hidden="1" x14ac:dyDescent="0.25">
      <c r="A479" s="24">
        <v>45601</v>
      </c>
      <c r="B479" s="25" t="s">
        <v>1333</v>
      </c>
      <c r="C479" s="25"/>
      <c r="D479" s="25" t="s">
        <v>52</v>
      </c>
      <c r="E479" s="25" t="s">
        <v>42</v>
      </c>
      <c r="F479" s="25">
        <v>1900</v>
      </c>
      <c r="G479" s="25" t="s">
        <v>34</v>
      </c>
      <c r="H479" s="25">
        <v>3500</v>
      </c>
      <c r="I479" s="4">
        <f t="shared" si="55"/>
        <v>6650000</v>
      </c>
      <c r="J479" s="31" t="s">
        <v>324</v>
      </c>
      <c r="K479" s="117"/>
      <c r="L479" s="107">
        <f t="shared" si="62"/>
        <v>2500000</v>
      </c>
      <c r="M479" s="107">
        <v>2500000</v>
      </c>
      <c r="N479" s="107"/>
      <c r="O479" s="107">
        <f t="shared" si="63"/>
        <v>0</v>
      </c>
      <c r="P479" s="107"/>
      <c r="Q479" s="107"/>
      <c r="R479" s="107">
        <f t="shared" si="64"/>
        <v>0</v>
      </c>
      <c r="S479" s="107"/>
      <c r="T479" s="107"/>
      <c r="U479" s="107">
        <f t="shared" si="65"/>
        <v>4150000</v>
      </c>
      <c r="V479" s="107">
        <v>4150000</v>
      </c>
      <c r="W479" s="107"/>
      <c r="X479" s="107">
        <f t="shared" si="66"/>
        <v>0</v>
      </c>
      <c r="Y479" s="107"/>
      <c r="Z479" s="107"/>
      <c r="AA479" s="108">
        <f t="shared" si="67"/>
        <v>0</v>
      </c>
      <c r="AB479" s="7">
        <v>45601</v>
      </c>
    </row>
    <row r="480" spans="1:28" ht="15.75" hidden="1" x14ac:dyDescent="0.25">
      <c r="A480" s="24">
        <v>45601</v>
      </c>
      <c r="B480" s="25" t="s">
        <v>1485</v>
      </c>
      <c r="C480" s="25"/>
      <c r="D480" s="25" t="s">
        <v>52</v>
      </c>
      <c r="E480" s="25" t="s">
        <v>135</v>
      </c>
      <c r="F480" s="25">
        <v>1</v>
      </c>
      <c r="G480" s="25" t="s">
        <v>48</v>
      </c>
      <c r="H480" s="25">
        <v>150000</v>
      </c>
      <c r="I480" s="4">
        <f t="shared" si="55"/>
        <v>150000</v>
      </c>
      <c r="J480" s="26" t="s">
        <v>28</v>
      </c>
      <c r="K480" s="117"/>
      <c r="L480" s="107">
        <f t="shared" si="62"/>
        <v>0</v>
      </c>
      <c r="M480" s="107"/>
      <c r="N480" s="107"/>
      <c r="O480" s="107">
        <f t="shared" si="63"/>
        <v>0</v>
      </c>
      <c r="P480" s="107"/>
      <c r="Q480" s="107"/>
      <c r="R480" s="107">
        <f t="shared" si="64"/>
        <v>0</v>
      </c>
      <c r="S480" s="107"/>
      <c r="T480" s="107"/>
      <c r="U480" s="107">
        <f t="shared" si="65"/>
        <v>0</v>
      </c>
      <c r="V480" s="107"/>
      <c r="W480" s="107"/>
      <c r="X480" s="107">
        <f t="shared" si="66"/>
        <v>0</v>
      </c>
      <c r="Y480" s="107"/>
      <c r="Z480" s="107"/>
      <c r="AA480" s="108">
        <f t="shared" si="67"/>
        <v>150000</v>
      </c>
      <c r="AB480" s="7"/>
    </row>
    <row r="481" spans="1:28" ht="15.75" hidden="1" x14ac:dyDescent="0.25">
      <c r="A481" s="24">
        <v>45601</v>
      </c>
      <c r="B481" s="25" t="s">
        <v>281</v>
      </c>
      <c r="C481" s="25"/>
      <c r="D481" s="25" t="s">
        <v>52</v>
      </c>
      <c r="E481" s="25" t="s">
        <v>108</v>
      </c>
      <c r="F481" s="25">
        <v>1400</v>
      </c>
      <c r="G481" s="25" t="s">
        <v>34</v>
      </c>
      <c r="H481" s="25">
        <v>2000</v>
      </c>
      <c r="I481" s="4">
        <f t="shared" si="55"/>
        <v>2800000</v>
      </c>
      <c r="J481" s="31" t="s">
        <v>324</v>
      </c>
      <c r="K481" s="117"/>
      <c r="L481" s="107">
        <f t="shared" si="62"/>
        <v>2800000</v>
      </c>
      <c r="M481" s="107">
        <v>2800000</v>
      </c>
      <c r="N481" s="107"/>
      <c r="O481" s="107">
        <f t="shared" si="63"/>
        <v>0</v>
      </c>
      <c r="P481" s="107"/>
      <c r="Q481" s="107"/>
      <c r="R481" s="107">
        <f t="shared" si="64"/>
        <v>0</v>
      </c>
      <c r="S481" s="107"/>
      <c r="T481" s="107"/>
      <c r="U481" s="107">
        <f t="shared" si="65"/>
        <v>0</v>
      </c>
      <c r="V481" s="107"/>
      <c r="W481" s="107"/>
      <c r="X481" s="107">
        <f t="shared" si="66"/>
        <v>0</v>
      </c>
      <c r="Y481" s="107"/>
      <c r="Z481" s="107"/>
      <c r="AA481" s="108">
        <f t="shared" si="67"/>
        <v>0</v>
      </c>
      <c r="AB481" s="7">
        <v>45601</v>
      </c>
    </row>
    <row r="482" spans="1:28" ht="15.75" hidden="1" x14ac:dyDescent="0.25">
      <c r="A482" s="24">
        <v>45601</v>
      </c>
      <c r="B482" s="25" t="s">
        <v>203</v>
      </c>
      <c r="C482" s="25"/>
      <c r="D482" s="25" t="s">
        <v>46</v>
      </c>
      <c r="E482" s="25" t="s">
        <v>58</v>
      </c>
      <c r="F482" s="25">
        <v>2000</v>
      </c>
      <c r="G482" s="25" t="s">
        <v>34</v>
      </c>
      <c r="H482" s="25">
        <v>2000</v>
      </c>
      <c r="I482" s="4">
        <f t="shared" si="55"/>
        <v>4000000</v>
      </c>
      <c r="J482" s="31" t="s">
        <v>324</v>
      </c>
      <c r="K482" s="117"/>
      <c r="L482" s="107">
        <f t="shared" si="62"/>
        <v>4000000</v>
      </c>
      <c r="M482" s="107">
        <v>60500</v>
      </c>
      <c r="N482" s="107">
        <v>3939500</v>
      </c>
      <c r="O482" s="107">
        <f t="shared" si="63"/>
        <v>0</v>
      </c>
      <c r="P482" s="107"/>
      <c r="Q482" s="107"/>
      <c r="R482" s="107">
        <f t="shared" si="64"/>
        <v>0</v>
      </c>
      <c r="S482" s="107"/>
      <c r="T482" s="107"/>
      <c r="U482" s="107">
        <f t="shared" si="65"/>
        <v>0</v>
      </c>
      <c r="V482" s="107"/>
      <c r="W482" s="107"/>
      <c r="X482" s="107">
        <f t="shared" si="66"/>
        <v>0</v>
      </c>
      <c r="Y482" s="107"/>
      <c r="Z482" s="107"/>
      <c r="AA482" s="108">
        <f t="shared" si="67"/>
        <v>0</v>
      </c>
      <c r="AB482" s="7">
        <v>45614</v>
      </c>
    </row>
    <row r="483" spans="1:28" ht="15.75" hidden="1" x14ac:dyDescent="0.25">
      <c r="A483" s="24">
        <v>45601</v>
      </c>
      <c r="B483" s="25" t="s">
        <v>107</v>
      </c>
      <c r="C483" s="25"/>
      <c r="D483" s="25" t="s">
        <v>46</v>
      </c>
      <c r="E483" s="25" t="s">
        <v>108</v>
      </c>
      <c r="F483" s="25">
        <v>1000</v>
      </c>
      <c r="G483" s="25" t="s">
        <v>34</v>
      </c>
      <c r="H483" s="25">
        <v>2000</v>
      </c>
      <c r="I483" s="4">
        <f t="shared" si="55"/>
        <v>2000000</v>
      </c>
      <c r="J483" s="26" t="s">
        <v>28</v>
      </c>
      <c r="K483" s="117"/>
      <c r="L483" s="107">
        <f t="shared" si="62"/>
        <v>0</v>
      </c>
      <c r="M483" s="107"/>
      <c r="N483" s="107"/>
      <c r="O483" s="107">
        <f t="shared" si="63"/>
        <v>0</v>
      </c>
      <c r="P483" s="107"/>
      <c r="Q483" s="107"/>
      <c r="R483" s="107">
        <f t="shared" si="64"/>
        <v>0</v>
      </c>
      <c r="S483" s="107"/>
      <c r="T483" s="107"/>
      <c r="U483" s="107">
        <f t="shared" si="65"/>
        <v>0</v>
      </c>
      <c r="V483" s="107"/>
      <c r="W483" s="107"/>
      <c r="X483" s="107">
        <f t="shared" si="66"/>
        <v>0</v>
      </c>
      <c r="Y483" s="107"/>
      <c r="Z483" s="107"/>
      <c r="AA483" s="108">
        <f t="shared" si="67"/>
        <v>2000000</v>
      </c>
      <c r="AB483" s="7"/>
    </row>
    <row r="484" spans="1:28" ht="15.75" hidden="1" x14ac:dyDescent="0.25">
      <c r="A484" s="24">
        <v>45601</v>
      </c>
      <c r="B484" s="25" t="s">
        <v>107</v>
      </c>
      <c r="C484" s="25"/>
      <c r="D484" s="25" t="s">
        <v>46</v>
      </c>
      <c r="E484" s="25" t="s">
        <v>498</v>
      </c>
      <c r="F484" s="25">
        <v>4</v>
      </c>
      <c r="G484" s="25" t="s">
        <v>48</v>
      </c>
      <c r="H484" s="25">
        <v>450000</v>
      </c>
      <c r="I484" s="4">
        <f t="shared" si="55"/>
        <v>1800000</v>
      </c>
      <c r="J484" s="26" t="s">
        <v>28</v>
      </c>
      <c r="K484" s="117"/>
      <c r="L484" s="107">
        <f t="shared" si="62"/>
        <v>0</v>
      </c>
      <c r="M484" s="107"/>
      <c r="N484" s="107"/>
      <c r="O484" s="107">
        <f t="shared" si="63"/>
        <v>0</v>
      </c>
      <c r="P484" s="107"/>
      <c r="Q484" s="107"/>
      <c r="R484" s="107">
        <f t="shared" si="64"/>
        <v>0</v>
      </c>
      <c r="S484" s="107"/>
      <c r="T484" s="107"/>
      <c r="U484" s="107">
        <f t="shared" si="65"/>
        <v>0</v>
      </c>
      <c r="V484" s="107"/>
      <c r="W484" s="107"/>
      <c r="X484" s="107">
        <f t="shared" si="66"/>
        <v>0</v>
      </c>
      <c r="Y484" s="107"/>
      <c r="Z484" s="107"/>
      <c r="AA484" s="108">
        <f t="shared" si="67"/>
        <v>1800000</v>
      </c>
      <c r="AB484" s="7"/>
    </row>
    <row r="485" spans="1:28" ht="15.75" hidden="1" x14ac:dyDescent="0.25">
      <c r="A485" s="24">
        <v>45601</v>
      </c>
      <c r="B485" s="25" t="s">
        <v>107</v>
      </c>
      <c r="C485" s="25"/>
      <c r="D485" s="25" t="s">
        <v>46</v>
      </c>
      <c r="E485" s="25" t="s">
        <v>394</v>
      </c>
      <c r="F485" s="25">
        <v>5</v>
      </c>
      <c r="G485" s="25" t="s">
        <v>48</v>
      </c>
      <c r="H485" s="25">
        <v>230000</v>
      </c>
      <c r="I485" s="4">
        <f t="shared" si="55"/>
        <v>1150000</v>
      </c>
      <c r="J485" s="26" t="s">
        <v>28</v>
      </c>
      <c r="K485" s="117"/>
      <c r="L485" s="107">
        <f t="shared" si="62"/>
        <v>0</v>
      </c>
      <c r="M485" s="107"/>
      <c r="N485" s="107"/>
      <c r="O485" s="107">
        <f t="shared" si="63"/>
        <v>0</v>
      </c>
      <c r="P485" s="107"/>
      <c r="Q485" s="107"/>
      <c r="R485" s="107">
        <f t="shared" si="64"/>
        <v>0</v>
      </c>
      <c r="S485" s="107"/>
      <c r="T485" s="107"/>
      <c r="U485" s="107">
        <f t="shared" si="65"/>
        <v>0</v>
      </c>
      <c r="V485" s="107"/>
      <c r="W485" s="107"/>
      <c r="X485" s="107">
        <f t="shared" si="66"/>
        <v>0</v>
      </c>
      <c r="Y485" s="107"/>
      <c r="Z485" s="107"/>
      <c r="AA485" s="108">
        <f t="shared" si="67"/>
        <v>1150000</v>
      </c>
      <c r="AB485" s="7"/>
    </row>
    <row r="486" spans="1:28" ht="15.75" hidden="1" x14ac:dyDescent="0.25">
      <c r="A486" s="24">
        <v>45601</v>
      </c>
      <c r="B486" s="25" t="s">
        <v>107</v>
      </c>
      <c r="C486" s="25"/>
      <c r="D486" s="25" t="s">
        <v>46</v>
      </c>
      <c r="E486" s="25" t="s">
        <v>103</v>
      </c>
      <c r="F486" s="25">
        <v>29.4</v>
      </c>
      <c r="G486" s="25" t="s">
        <v>39</v>
      </c>
      <c r="H486" s="25">
        <v>46000</v>
      </c>
      <c r="I486" s="4">
        <f t="shared" si="55"/>
        <v>1352400</v>
      </c>
      <c r="J486" s="26" t="s">
        <v>28</v>
      </c>
      <c r="K486" s="117"/>
      <c r="L486" s="107">
        <f t="shared" si="62"/>
        <v>0</v>
      </c>
      <c r="M486" s="107"/>
      <c r="N486" s="107"/>
      <c r="O486" s="107">
        <f t="shared" si="63"/>
        <v>0</v>
      </c>
      <c r="P486" s="107"/>
      <c r="Q486" s="107"/>
      <c r="R486" s="107">
        <f t="shared" si="64"/>
        <v>0</v>
      </c>
      <c r="S486" s="107"/>
      <c r="T486" s="107"/>
      <c r="U486" s="107">
        <f t="shared" si="65"/>
        <v>0</v>
      </c>
      <c r="V486" s="107"/>
      <c r="W486" s="107"/>
      <c r="X486" s="107">
        <f t="shared" si="66"/>
        <v>0</v>
      </c>
      <c r="Y486" s="107"/>
      <c r="Z486" s="107"/>
      <c r="AA486" s="108">
        <f t="shared" si="67"/>
        <v>1352400</v>
      </c>
      <c r="AB486" s="7"/>
    </row>
    <row r="487" spans="1:28" ht="15.75" hidden="1" x14ac:dyDescent="0.25">
      <c r="A487" s="24">
        <v>45601</v>
      </c>
      <c r="B487" s="25" t="s">
        <v>107</v>
      </c>
      <c r="C487" s="25"/>
      <c r="D487" s="25" t="s">
        <v>46</v>
      </c>
      <c r="E487" s="25" t="s">
        <v>120</v>
      </c>
      <c r="F487" s="25">
        <v>74.400000000000006</v>
      </c>
      <c r="G487" s="25" t="s">
        <v>39</v>
      </c>
      <c r="H487" s="25">
        <v>46000</v>
      </c>
      <c r="I487" s="4">
        <f t="shared" si="55"/>
        <v>3422400.0000000005</v>
      </c>
      <c r="J487" s="26" t="s">
        <v>28</v>
      </c>
      <c r="K487" s="117"/>
      <c r="L487" s="107">
        <f t="shared" si="62"/>
        <v>0</v>
      </c>
      <c r="M487" s="107"/>
      <c r="N487" s="107"/>
      <c r="O487" s="107">
        <f t="shared" si="63"/>
        <v>0</v>
      </c>
      <c r="P487" s="107"/>
      <c r="Q487" s="107"/>
      <c r="R487" s="107">
        <f t="shared" si="64"/>
        <v>0</v>
      </c>
      <c r="S487" s="107"/>
      <c r="T487" s="107"/>
      <c r="U487" s="107">
        <f t="shared" si="65"/>
        <v>0</v>
      </c>
      <c r="V487" s="107"/>
      <c r="W487" s="107"/>
      <c r="X487" s="107">
        <f t="shared" si="66"/>
        <v>0</v>
      </c>
      <c r="Y487" s="107"/>
      <c r="Z487" s="107"/>
      <c r="AA487" s="108">
        <f t="shared" si="67"/>
        <v>3422400.0000000005</v>
      </c>
      <c r="AB487" s="7"/>
    </row>
    <row r="488" spans="1:28" ht="15.75" hidden="1" x14ac:dyDescent="0.25">
      <c r="A488" s="24">
        <v>45601</v>
      </c>
      <c r="B488" s="25" t="s">
        <v>107</v>
      </c>
      <c r="C488" s="25"/>
      <c r="D488" s="25" t="s">
        <v>46</v>
      </c>
      <c r="E488" s="25" t="s">
        <v>165</v>
      </c>
      <c r="F488" s="25">
        <v>1</v>
      </c>
      <c r="G488" s="25" t="s">
        <v>303</v>
      </c>
      <c r="H488" s="25">
        <v>1200000</v>
      </c>
      <c r="I488" s="4">
        <f t="shared" si="55"/>
        <v>1200000</v>
      </c>
      <c r="J488" s="26" t="s">
        <v>28</v>
      </c>
      <c r="K488" s="117"/>
      <c r="L488" s="107">
        <f t="shared" si="62"/>
        <v>0</v>
      </c>
      <c r="M488" s="107"/>
      <c r="N488" s="107"/>
      <c r="O488" s="107">
        <f t="shared" si="63"/>
        <v>0</v>
      </c>
      <c r="P488" s="107"/>
      <c r="Q488" s="107"/>
      <c r="R488" s="107">
        <f t="shared" si="64"/>
        <v>0</v>
      </c>
      <c r="S488" s="107"/>
      <c r="T488" s="107"/>
      <c r="U488" s="107">
        <f t="shared" si="65"/>
        <v>0</v>
      </c>
      <c r="V488" s="107"/>
      <c r="W488" s="107"/>
      <c r="X488" s="107">
        <f t="shared" si="66"/>
        <v>0</v>
      </c>
      <c r="Y488" s="107"/>
      <c r="Z488" s="107"/>
      <c r="AA488" s="108">
        <f t="shared" si="67"/>
        <v>1200000</v>
      </c>
      <c r="AB488" s="7"/>
    </row>
    <row r="489" spans="1:28" ht="15.75" hidden="1" x14ac:dyDescent="0.25">
      <c r="A489" s="24">
        <v>45601</v>
      </c>
      <c r="B489" s="25" t="s">
        <v>99</v>
      </c>
      <c r="C489" s="25"/>
      <c r="D489" s="25"/>
      <c r="E489" s="25" t="s">
        <v>299</v>
      </c>
      <c r="F489" s="25">
        <v>16.8</v>
      </c>
      <c r="G489" s="25" t="s">
        <v>39</v>
      </c>
      <c r="H489" s="25"/>
      <c r="I489" s="4">
        <f t="shared" si="55"/>
        <v>0</v>
      </c>
      <c r="J489" s="26" t="s">
        <v>28</v>
      </c>
      <c r="K489" s="117"/>
      <c r="L489" s="107">
        <f t="shared" si="62"/>
        <v>0</v>
      </c>
      <c r="M489" s="107"/>
      <c r="N489" s="107"/>
      <c r="O489" s="107">
        <f t="shared" si="63"/>
        <v>0</v>
      </c>
      <c r="P489" s="107"/>
      <c r="Q489" s="107"/>
      <c r="R489" s="107">
        <f t="shared" si="64"/>
        <v>0</v>
      </c>
      <c r="S489" s="107"/>
      <c r="T489" s="107"/>
      <c r="U489" s="107">
        <f t="shared" si="65"/>
        <v>0</v>
      </c>
      <c r="V489" s="107"/>
      <c r="W489" s="107"/>
      <c r="X489" s="107">
        <f t="shared" si="66"/>
        <v>0</v>
      </c>
      <c r="Y489" s="107"/>
      <c r="Z489" s="107"/>
      <c r="AA489" s="108">
        <f t="shared" si="67"/>
        <v>0</v>
      </c>
      <c r="AB489" s="7"/>
    </row>
    <row r="490" spans="1:28" ht="15.75" hidden="1" x14ac:dyDescent="0.25">
      <c r="A490" s="24">
        <v>45601</v>
      </c>
      <c r="B490" s="25" t="s">
        <v>159</v>
      </c>
      <c r="C490" s="25"/>
      <c r="D490" s="25" t="s">
        <v>52</v>
      </c>
      <c r="E490" s="25" t="s">
        <v>100</v>
      </c>
      <c r="F490" s="25">
        <v>59.4</v>
      </c>
      <c r="G490" s="25" t="s">
        <v>39</v>
      </c>
      <c r="H490" s="25">
        <v>47000</v>
      </c>
      <c r="I490" s="4">
        <f t="shared" si="55"/>
        <v>2791800</v>
      </c>
      <c r="J490" s="31" t="s">
        <v>312</v>
      </c>
      <c r="K490" s="117" t="s">
        <v>2110</v>
      </c>
      <c r="L490" s="107">
        <f t="shared" si="62"/>
        <v>0</v>
      </c>
      <c r="M490" s="107"/>
      <c r="N490" s="107"/>
      <c r="O490" s="107">
        <f t="shared" si="63"/>
        <v>2791800</v>
      </c>
      <c r="P490" s="107">
        <v>2791800</v>
      </c>
      <c r="Q490" s="107"/>
      <c r="R490" s="107">
        <f t="shared" si="64"/>
        <v>0</v>
      </c>
      <c r="S490" s="107"/>
      <c r="T490" s="107"/>
      <c r="U490" s="107">
        <f t="shared" si="65"/>
        <v>0</v>
      </c>
      <c r="V490" s="107"/>
      <c r="W490" s="107"/>
      <c r="X490" s="107">
        <f t="shared" si="66"/>
        <v>0</v>
      </c>
      <c r="Y490" s="107"/>
      <c r="Z490" s="107"/>
      <c r="AA490" s="108">
        <f t="shared" si="67"/>
        <v>0</v>
      </c>
      <c r="AB490" s="7">
        <v>45603</v>
      </c>
    </row>
    <row r="491" spans="1:28" ht="15.75" hidden="1" x14ac:dyDescent="0.25">
      <c r="A491" s="24">
        <v>45601</v>
      </c>
      <c r="B491" s="25" t="s">
        <v>311</v>
      </c>
      <c r="C491" s="25"/>
      <c r="D491" s="25" t="s">
        <v>46</v>
      </c>
      <c r="E491" s="25" t="s">
        <v>208</v>
      </c>
      <c r="F491" s="25">
        <v>1000</v>
      </c>
      <c r="G491" s="25" t="s">
        <v>34</v>
      </c>
      <c r="H491" s="25">
        <v>700</v>
      </c>
      <c r="I491" s="4">
        <f t="shared" si="55"/>
        <v>700000</v>
      </c>
      <c r="J491" s="31" t="s">
        <v>324</v>
      </c>
      <c r="K491" s="117"/>
      <c r="L491" s="107">
        <f t="shared" si="62"/>
        <v>700000</v>
      </c>
      <c r="M491" s="107">
        <v>700000</v>
      </c>
      <c r="N491" s="107"/>
      <c r="O491" s="107">
        <f t="shared" si="63"/>
        <v>0</v>
      </c>
      <c r="P491" s="107"/>
      <c r="Q491" s="107"/>
      <c r="R491" s="107">
        <f t="shared" si="64"/>
        <v>0</v>
      </c>
      <c r="S491" s="107"/>
      <c r="T491" s="107"/>
      <c r="U491" s="107">
        <f t="shared" si="65"/>
        <v>0</v>
      </c>
      <c r="V491" s="107"/>
      <c r="W491" s="107"/>
      <c r="X491" s="107">
        <f t="shared" si="66"/>
        <v>0</v>
      </c>
      <c r="Y491" s="107"/>
      <c r="Z491" s="107"/>
      <c r="AA491" s="108">
        <f t="shared" si="67"/>
        <v>0</v>
      </c>
      <c r="AB491" s="7">
        <v>45601</v>
      </c>
    </row>
    <row r="492" spans="1:28" ht="15.75" hidden="1" x14ac:dyDescent="0.25">
      <c r="A492" s="24">
        <v>45601</v>
      </c>
      <c r="B492" s="25" t="s">
        <v>311</v>
      </c>
      <c r="C492" s="25"/>
      <c r="D492" s="25" t="s">
        <v>46</v>
      </c>
      <c r="E492" s="25" t="s">
        <v>135</v>
      </c>
      <c r="F492" s="25">
        <v>1</v>
      </c>
      <c r="G492" s="25" t="s">
        <v>48</v>
      </c>
      <c r="H492" s="25">
        <v>150000</v>
      </c>
      <c r="I492" s="4">
        <f t="shared" si="55"/>
        <v>150000</v>
      </c>
      <c r="J492" s="31" t="s">
        <v>324</v>
      </c>
      <c r="K492" s="117"/>
      <c r="L492" s="107">
        <f t="shared" si="62"/>
        <v>150000</v>
      </c>
      <c r="M492" s="107">
        <v>150000</v>
      </c>
      <c r="N492" s="107"/>
      <c r="O492" s="107">
        <f t="shared" si="63"/>
        <v>0</v>
      </c>
      <c r="P492" s="107"/>
      <c r="Q492" s="107"/>
      <c r="R492" s="107">
        <f t="shared" si="64"/>
        <v>0</v>
      </c>
      <c r="S492" s="107"/>
      <c r="T492" s="107"/>
      <c r="U492" s="107">
        <f t="shared" si="65"/>
        <v>0</v>
      </c>
      <c r="V492" s="107"/>
      <c r="W492" s="107"/>
      <c r="X492" s="107">
        <f t="shared" si="66"/>
        <v>0</v>
      </c>
      <c r="Y492" s="107"/>
      <c r="Z492" s="107"/>
      <c r="AA492" s="108">
        <f t="shared" si="67"/>
        <v>0</v>
      </c>
      <c r="AB492" s="7">
        <v>45601</v>
      </c>
    </row>
    <row r="493" spans="1:28" ht="15.75" hidden="1" x14ac:dyDescent="0.25">
      <c r="A493" s="24">
        <v>45601</v>
      </c>
      <c r="B493" s="25" t="s">
        <v>311</v>
      </c>
      <c r="C493" s="25"/>
      <c r="D493" s="25" t="s">
        <v>46</v>
      </c>
      <c r="E493" s="25" t="s">
        <v>47</v>
      </c>
      <c r="F493" s="25">
        <v>1</v>
      </c>
      <c r="G493" s="25" t="s">
        <v>48</v>
      </c>
      <c r="H493" s="25">
        <v>150000</v>
      </c>
      <c r="I493" s="4">
        <f t="shared" si="55"/>
        <v>150000</v>
      </c>
      <c r="J493" s="31" t="s">
        <v>324</v>
      </c>
      <c r="K493" s="117"/>
      <c r="L493" s="107">
        <f t="shared" si="62"/>
        <v>150000</v>
      </c>
      <c r="M493" s="107">
        <v>150000</v>
      </c>
      <c r="N493" s="107"/>
      <c r="O493" s="107">
        <f t="shared" si="63"/>
        <v>0</v>
      </c>
      <c r="P493" s="107"/>
      <c r="Q493" s="107"/>
      <c r="R493" s="107">
        <f t="shared" si="64"/>
        <v>0</v>
      </c>
      <c r="S493" s="107"/>
      <c r="T493" s="107"/>
      <c r="U493" s="107">
        <f t="shared" si="65"/>
        <v>0</v>
      </c>
      <c r="V493" s="107"/>
      <c r="W493" s="107"/>
      <c r="X493" s="107">
        <f t="shared" si="66"/>
        <v>0</v>
      </c>
      <c r="Y493" s="107"/>
      <c r="Z493" s="107"/>
      <c r="AA493" s="108">
        <f t="shared" si="67"/>
        <v>0</v>
      </c>
      <c r="AB493" s="7">
        <v>45601</v>
      </c>
    </row>
    <row r="494" spans="1:28" ht="15.75" hidden="1" x14ac:dyDescent="0.25">
      <c r="A494" s="24">
        <v>45602</v>
      </c>
      <c r="B494" s="25" t="s">
        <v>231</v>
      </c>
      <c r="C494" s="25"/>
      <c r="D494" s="25" t="s">
        <v>46</v>
      </c>
      <c r="E494" s="25" t="s">
        <v>135</v>
      </c>
      <c r="F494" s="25">
        <v>10</v>
      </c>
      <c r="G494" s="25" t="s">
        <v>48</v>
      </c>
      <c r="H494" s="25">
        <v>150000</v>
      </c>
      <c r="I494" s="4">
        <f t="shared" si="55"/>
        <v>1500000</v>
      </c>
      <c r="J494" s="31" t="s">
        <v>312</v>
      </c>
      <c r="K494" s="117"/>
      <c r="L494" s="107">
        <f t="shared" ref="L494" si="68">M494+N494</f>
        <v>0</v>
      </c>
      <c r="M494" s="107"/>
      <c r="N494" s="107"/>
      <c r="O494" s="107">
        <f t="shared" ref="O494" si="69">P494+Q494</f>
        <v>1500000</v>
      </c>
      <c r="P494" s="107">
        <v>1500000</v>
      </c>
      <c r="Q494" s="107"/>
      <c r="R494" s="107">
        <f t="shared" ref="R494" si="70">S494+T494</f>
        <v>0</v>
      </c>
      <c r="S494" s="107"/>
      <c r="T494" s="107"/>
      <c r="U494" s="107">
        <f t="shared" ref="U494" si="71">V494+W494</f>
        <v>0</v>
      </c>
      <c r="V494" s="107"/>
      <c r="W494" s="107"/>
      <c r="X494" s="107">
        <f t="shared" ref="X494" si="72">Y494+Z494</f>
        <v>0</v>
      </c>
      <c r="Y494" s="107"/>
      <c r="Z494" s="107"/>
      <c r="AA494" s="108">
        <f t="shared" ref="AA494" si="73">C494+I494-L494-O494-U494-X494-R494</f>
        <v>0</v>
      </c>
      <c r="AB494" s="7">
        <v>45604</v>
      </c>
    </row>
    <row r="495" spans="1:28" ht="15.75" hidden="1" x14ac:dyDescent="0.25">
      <c r="A495" s="24">
        <v>45602</v>
      </c>
      <c r="B495" s="25" t="s">
        <v>231</v>
      </c>
      <c r="C495" s="25"/>
      <c r="D495" s="25" t="s">
        <v>46</v>
      </c>
      <c r="E495" s="25" t="s">
        <v>189</v>
      </c>
      <c r="F495" s="25">
        <v>4</v>
      </c>
      <c r="G495" s="25" t="s">
        <v>23</v>
      </c>
      <c r="H495" s="25">
        <v>400000</v>
      </c>
      <c r="I495" s="4">
        <f t="shared" si="55"/>
        <v>1600000</v>
      </c>
      <c r="J495" s="31" t="s">
        <v>312</v>
      </c>
      <c r="K495" s="117"/>
      <c r="L495" s="107">
        <f t="shared" ref="L495:L524" si="74">M495+N495</f>
        <v>0</v>
      </c>
      <c r="M495" s="107"/>
      <c r="N495" s="107"/>
      <c r="O495" s="107">
        <f t="shared" ref="O495:O524" si="75">P495+Q495</f>
        <v>1600000</v>
      </c>
      <c r="P495" s="107">
        <v>392000</v>
      </c>
      <c r="Q495" s="107">
        <v>1208000</v>
      </c>
      <c r="R495" s="107">
        <f t="shared" ref="R495:R524" si="76">S495+T495</f>
        <v>0</v>
      </c>
      <c r="S495" s="107"/>
      <c r="T495" s="107"/>
      <c r="U495" s="107">
        <f t="shared" ref="U495:U524" si="77">V495+W495</f>
        <v>0</v>
      </c>
      <c r="V495" s="107"/>
      <c r="W495" s="107"/>
      <c r="X495" s="107">
        <f t="shared" ref="X495:X524" si="78">Y495+Z495</f>
        <v>0</v>
      </c>
      <c r="Y495" s="107"/>
      <c r="Z495" s="107"/>
      <c r="AA495" s="108">
        <f t="shared" ref="AA495:AA524" si="79">C495+I495-L495-O495-U495-X495-R495</f>
        <v>0</v>
      </c>
      <c r="AB495" s="7">
        <v>45607</v>
      </c>
    </row>
    <row r="496" spans="1:28" ht="15.75" hidden="1" x14ac:dyDescent="0.25">
      <c r="A496" s="24">
        <v>45602</v>
      </c>
      <c r="B496" s="25" t="s">
        <v>2142</v>
      </c>
      <c r="C496" s="25"/>
      <c r="D496" s="25" t="s">
        <v>46</v>
      </c>
      <c r="E496" s="25" t="s">
        <v>157</v>
      </c>
      <c r="F496" s="25">
        <v>8</v>
      </c>
      <c r="G496" s="25" t="s">
        <v>48</v>
      </c>
      <c r="H496" s="25">
        <v>300000</v>
      </c>
      <c r="I496" s="4">
        <f t="shared" si="55"/>
        <v>2400000</v>
      </c>
      <c r="J496" s="31" t="s">
        <v>324</v>
      </c>
      <c r="K496" s="117"/>
      <c r="L496" s="107">
        <f t="shared" si="74"/>
        <v>2400000</v>
      </c>
      <c r="M496" s="107">
        <v>2400000</v>
      </c>
      <c r="N496" s="107"/>
      <c r="O496" s="107">
        <f t="shared" si="75"/>
        <v>0</v>
      </c>
      <c r="P496" s="107"/>
      <c r="Q496" s="107"/>
      <c r="R496" s="107">
        <f t="shared" si="76"/>
        <v>0</v>
      </c>
      <c r="S496" s="107"/>
      <c r="T496" s="107"/>
      <c r="U496" s="107">
        <f t="shared" si="77"/>
        <v>0</v>
      </c>
      <c r="V496" s="107"/>
      <c r="W496" s="107"/>
      <c r="X496" s="107">
        <f t="shared" si="78"/>
        <v>0</v>
      </c>
      <c r="Y496" s="107"/>
      <c r="Z496" s="107"/>
      <c r="AA496" s="108">
        <f t="shared" si="79"/>
        <v>0</v>
      </c>
      <c r="AB496" s="7">
        <v>45614</v>
      </c>
    </row>
    <row r="497" spans="1:28" ht="15.75" hidden="1" x14ac:dyDescent="0.25">
      <c r="A497" s="24">
        <v>45602</v>
      </c>
      <c r="B497" s="25" t="s">
        <v>1046</v>
      </c>
      <c r="C497" s="25"/>
      <c r="D497" s="25" t="s">
        <v>52</v>
      </c>
      <c r="E497" s="25" t="s">
        <v>108</v>
      </c>
      <c r="F497" s="25">
        <v>200</v>
      </c>
      <c r="G497" s="25" t="s">
        <v>34</v>
      </c>
      <c r="H497" s="25">
        <v>1900</v>
      </c>
      <c r="I497" s="4">
        <f t="shared" ref="I497:I561" si="80">F497*H497</f>
        <v>380000</v>
      </c>
      <c r="J497" s="31" t="s">
        <v>324</v>
      </c>
      <c r="K497" s="117"/>
      <c r="L497" s="107">
        <f t="shared" si="74"/>
        <v>380000</v>
      </c>
      <c r="M497" s="107">
        <v>380000</v>
      </c>
      <c r="N497" s="107"/>
      <c r="O497" s="107">
        <f t="shared" si="75"/>
        <v>0</v>
      </c>
      <c r="P497" s="107"/>
      <c r="Q497" s="107"/>
      <c r="R497" s="107">
        <f t="shared" si="76"/>
        <v>0</v>
      </c>
      <c r="S497" s="107"/>
      <c r="T497" s="107"/>
      <c r="U497" s="107">
        <f t="shared" si="77"/>
        <v>0</v>
      </c>
      <c r="V497" s="107"/>
      <c r="W497" s="107"/>
      <c r="X497" s="107">
        <f t="shared" si="78"/>
        <v>0</v>
      </c>
      <c r="Y497" s="107"/>
      <c r="Z497" s="107"/>
      <c r="AA497" s="108">
        <f t="shared" si="79"/>
        <v>0</v>
      </c>
      <c r="AB497" s="7">
        <v>45602</v>
      </c>
    </row>
    <row r="498" spans="1:28" ht="15.75" hidden="1" x14ac:dyDescent="0.25">
      <c r="A498" s="24">
        <v>45602</v>
      </c>
      <c r="B498" s="25" t="s">
        <v>778</v>
      </c>
      <c r="C498" s="25"/>
      <c r="D498" s="25" t="s">
        <v>52</v>
      </c>
      <c r="E498" s="25" t="s">
        <v>108</v>
      </c>
      <c r="F498" s="25">
        <v>1000</v>
      </c>
      <c r="G498" s="25" t="s">
        <v>34</v>
      </c>
      <c r="H498" s="25">
        <v>2000</v>
      </c>
      <c r="I498" s="4">
        <f t="shared" si="80"/>
        <v>2000000</v>
      </c>
      <c r="J498" s="31" t="s">
        <v>324</v>
      </c>
      <c r="K498" s="117"/>
      <c r="L498" s="107">
        <f t="shared" si="74"/>
        <v>0</v>
      </c>
      <c r="M498" s="107"/>
      <c r="N498" s="107"/>
      <c r="O498" s="107">
        <f t="shared" si="75"/>
        <v>0</v>
      </c>
      <c r="P498" s="107"/>
      <c r="Q498" s="107"/>
      <c r="R498" s="107">
        <f t="shared" si="76"/>
        <v>0</v>
      </c>
      <c r="S498" s="107"/>
      <c r="T498" s="107"/>
      <c r="U498" s="107">
        <f t="shared" si="77"/>
        <v>2000000</v>
      </c>
      <c r="V498" s="107">
        <v>2000000</v>
      </c>
      <c r="W498" s="107"/>
      <c r="X498" s="107">
        <f t="shared" si="78"/>
        <v>0</v>
      </c>
      <c r="Y498" s="107"/>
      <c r="Z498" s="107"/>
      <c r="AA498" s="108">
        <f t="shared" si="79"/>
        <v>0</v>
      </c>
      <c r="AB498" s="7">
        <v>45602</v>
      </c>
    </row>
    <row r="499" spans="1:28" ht="15.75" hidden="1" x14ac:dyDescent="0.25">
      <c r="A499" s="24">
        <v>45602</v>
      </c>
      <c r="B499" s="25" t="s">
        <v>99</v>
      </c>
      <c r="C499" s="25"/>
      <c r="D499" s="25"/>
      <c r="E499" s="25" t="s">
        <v>120</v>
      </c>
      <c r="F499" s="25">
        <v>123.2</v>
      </c>
      <c r="G499" s="25" t="s">
        <v>39</v>
      </c>
      <c r="H499" s="25"/>
      <c r="I499" s="4">
        <f t="shared" si="80"/>
        <v>0</v>
      </c>
      <c r="J499" s="26" t="s">
        <v>28</v>
      </c>
      <c r="K499" s="117"/>
      <c r="L499" s="107">
        <f t="shared" si="74"/>
        <v>0</v>
      </c>
      <c r="M499" s="107"/>
      <c r="N499" s="107"/>
      <c r="O499" s="107">
        <f t="shared" si="75"/>
        <v>0</v>
      </c>
      <c r="P499" s="107"/>
      <c r="Q499" s="107"/>
      <c r="R499" s="107">
        <f t="shared" si="76"/>
        <v>0</v>
      </c>
      <c r="S499" s="107"/>
      <c r="T499" s="107"/>
      <c r="U499" s="107">
        <f t="shared" si="77"/>
        <v>0</v>
      </c>
      <c r="V499" s="107"/>
      <c r="W499" s="107"/>
      <c r="X499" s="107">
        <f t="shared" si="78"/>
        <v>0</v>
      </c>
      <c r="Y499" s="107"/>
      <c r="Z499" s="107"/>
      <c r="AA499" s="108">
        <f t="shared" si="79"/>
        <v>0</v>
      </c>
      <c r="AB499" s="7"/>
    </row>
    <row r="500" spans="1:28" ht="15.75" hidden="1" x14ac:dyDescent="0.25">
      <c r="A500" s="24">
        <v>45602</v>
      </c>
      <c r="B500" s="25" t="s">
        <v>266</v>
      </c>
      <c r="C500" s="25"/>
      <c r="D500" s="25" t="s">
        <v>52</v>
      </c>
      <c r="E500" s="25" t="s">
        <v>120</v>
      </c>
      <c r="F500" s="25">
        <v>24.6</v>
      </c>
      <c r="G500" s="25" t="s">
        <v>39</v>
      </c>
      <c r="H500" s="25">
        <v>46000</v>
      </c>
      <c r="I500" s="4">
        <f t="shared" si="80"/>
        <v>1131600</v>
      </c>
      <c r="J500" s="31" t="s">
        <v>312</v>
      </c>
      <c r="K500" s="117"/>
      <c r="L500" s="107">
        <f t="shared" si="74"/>
        <v>0</v>
      </c>
      <c r="M500" s="107"/>
      <c r="N500" s="107"/>
      <c r="O500" s="107">
        <f t="shared" si="75"/>
        <v>1131600</v>
      </c>
      <c r="P500" s="107">
        <v>1131600</v>
      </c>
      <c r="Q500" s="107"/>
      <c r="R500" s="107">
        <f t="shared" si="76"/>
        <v>0</v>
      </c>
      <c r="S500" s="107"/>
      <c r="T500" s="107"/>
      <c r="U500" s="107">
        <f t="shared" si="77"/>
        <v>0</v>
      </c>
      <c r="V500" s="107"/>
      <c r="W500" s="107"/>
      <c r="X500" s="107">
        <f t="shared" si="78"/>
        <v>0</v>
      </c>
      <c r="Y500" s="107"/>
      <c r="Z500" s="107"/>
      <c r="AA500" s="108">
        <f t="shared" si="79"/>
        <v>0</v>
      </c>
      <c r="AB500" s="7">
        <v>45621</v>
      </c>
    </row>
    <row r="501" spans="1:28" ht="15.75" hidden="1" x14ac:dyDescent="0.25">
      <c r="A501" s="24">
        <v>45602</v>
      </c>
      <c r="B501" s="25" t="s">
        <v>266</v>
      </c>
      <c r="C501" s="25"/>
      <c r="D501" s="25" t="s">
        <v>52</v>
      </c>
      <c r="E501" s="25" t="s">
        <v>81</v>
      </c>
      <c r="F501" s="25">
        <v>23.6</v>
      </c>
      <c r="G501" s="25" t="s">
        <v>39</v>
      </c>
      <c r="H501" s="25">
        <v>46000</v>
      </c>
      <c r="I501" s="4">
        <f t="shared" si="80"/>
        <v>1085600</v>
      </c>
      <c r="J501" s="31" t="s">
        <v>312</v>
      </c>
      <c r="K501" s="117"/>
      <c r="L501" s="107">
        <f t="shared" si="74"/>
        <v>0</v>
      </c>
      <c r="M501" s="107"/>
      <c r="N501" s="107"/>
      <c r="O501" s="107">
        <f t="shared" si="75"/>
        <v>1085600</v>
      </c>
      <c r="P501" s="107">
        <v>1085600</v>
      </c>
      <c r="Q501" s="107"/>
      <c r="R501" s="107">
        <f t="shared" si="76"/>
        <v>0</v>
      </c>
      <c r="S501" s="107"/>
      <c r="T501" s="107"/>
      <c r="U501" s="107">
        <f t="shared" si="77"/>
        <v>0</v>
      </c>
      <c r="V501" s="107"/>
      <c r="W501" s="107"/>
      <c r="X501" s="107">
        <f t="shared" si="78"/>
        <v>0</v>
      </c>
      <c r="Y501" s="107"/>
      <c r="Z501" s="107"/>
      <c r="AA501" s="108">
        <f t="shared" si="79"/>
        <v>0</v>
      </c>
      <c r="AB501" s="7">
        <v>45621</v>
      </c>
    </row>
    <row r="502" spans="1:28" ht="15.75" hidden="1" x14ac:dyDescent="0.25">
      <c r="A502" s="24">
        <v>45602</v>
      </c>
      <c r="B502" s="25" t="s">
        <v>1408</v>
      </c>
      <c r="C502" s="25"/>
      <c r="D502" s="25" t="s">
        <v>52</v>
      </c>
      <c r="E502" s="25" t="s">
        <v>42</v>
      </c>
      <c r="F502" s="25">
        <v>1000</v>
      </c>
      <c r="G502" s="25" t="s">
        <v>34</v>
      </c>
      <c r="H502" s="25">
        <v>3500</v>
      </c>
      <c r="I502" s="4">
        <f t="shared" si="80"/>
        <v>3500000</v>
      </c>
      <c r="J502" s="31" t="s">
        <v>312</v>
      </c>
      <c r="K502" s="117"/>
      <c r="L502" s="107">
        <f t="shared" si="74"/>
        <v>0</v>
      </c>
      <c r="M502" s="107"/>
      <c r="N502" s="107"/>
      <c r="O502" s="107">
        <f t="shared" si="75"/>
        <v>0</v>
      </c>
      <c r="P502" s="107"/>
      <c r="Q502" s="107"/>
      <c r="R502" s="107">
        <f t="shared" si="76"/>
        <v>3500000</v>
      </c>
      <c r="S502" s="107">
        <v>3500000</v>
      </c>
      <c r="T502" s="107"/>
      <c r="U502" s="107">
        <f t="shared" si="77"/>
        <v>0</v>
      </c>
      <c r="V502" s="107"/>
      <c r="W502" s="107"/>
      <c r="X502" s="107">
        <f t="shared" si="78"/>
        <v>0</v>
      </c>
      <c r="Y502" s="107"/>
      <c r="Z502" s="107"/>
      <c r="AA502" s="108">
        <f t="shared" si="79"/>
        <v>0</v>
      </c>
      <c r="AB502" s="7">
        <v>45602</v>
      </c>
    </row>
    <row r="503" spans="1:28" ht="15.75" hidden="1" x14ac:dyDescent="0.25">
      <c r="A503" s="24">
        <v>45602</v>
      </c>
      <c r="B503" s="25" t="s">
        <v>1085</v>
      </c>
      <c r="C503" s="25"/>
      <c r="D503" s="25" t="s">
        <v>46</v>
      </c>
      <c r="E503" s="25" t="s">
        <v>298</v>
      </c>
      <c r="F503" s="25">
        <v>100</v>
      </c>
      <c r="G503" s="25" t="s">
        <v>34</v>
      </c>
      <c r="H503" s="25">
        <v>4000</v>
      </c>
      <c r="I503" s="4">
        <f t="shared" si="80"/>
        <v>400000</v>
      </c>
      <c r="J503" s="31" t="s">
        <v>324</v>
      </c>
      <c r="K503" s="117"/>
      <c r="L503" s="107">
        <f t="shared" si="74"/>
        <v>400000</v>
      </c>
      <c r="M503" s="107">
        <v>400000</v>
      </c>
      <c r="N503" s="107"/>
      <c r="O503" s="107">
        <f t="shared" si="75"/>
        <v>0</v>
      </c>
      <c r="P503" s="107"/>
      <c r="Q503" s="107"/>
      <c r="R503" s="107">
        <f t="shared" si="76"/>
        <v>0</v>
      </c>
      <c r="S503" s="107"/>
      <c r="T503" s="107"/>
      <c r="U503" s="107">
        <f t="shared" si="77"/>
        <v>0</v>
      </c>
      <c r="V503" s="107"/>
      <c r="W503" s="107"/>
      <c r="X503" s="107">
        <f t="shared" si="78"/>
        <v>0</v>
      </c>
      <c r="Y503" s="107"/>
      <c r="Z503" s="107"/>
      <c r="AA503" s="108">
        <f t="shared" si="79"/>
        <v>0</v>
      </c>
      <c r="AB503" s="7">
        <v>45602</v>
      </c>
    </row>
    <row r="504" spans="1:28" ht="15.75" hidden="1" x14ac:dyDescent="0.25">
      <c r="A504" s="24">
        <v>45602</v>
      </c>
      <c r="B504" s="25" t="s">
        <v>1085</v>
      </c>
      <c r="C504" s="25"/>
      <c r="D504" s="25" t="s">
        <v>46</v>
      </c>
      <c r="E504" s="25" t="s">
        <v>189</v>
      </c>
      <c r="F504" s="25">
        <v>1</v>
      </c>
      <c r="G504" s="25" t="s">
        <v>23</v>
      </c>
      <c r="H504" s="25">
        <v>400000</v>
      </c>
      <c r="I504" s="4">
        <f t="shared" si="80"/>
        <v>400000</v>
      </c>
      <c r="J504" s="31" t="s">
        <v>324</v>
      </c>
      <c r="K504" s="117"/>
      <c r="L504" s="107">
        <f t="shared" si="74"/>
        <v>400000</v>
      </c>
      <c r="M504" s="107">
        <v>400000</v>
      </c>
      <c r="N504" s="107"/>
      <c r="O504" s="107">
        <f t="shared" si="75"/>
        <v>0</v>
      </c>
      <c r="P504" s="107"/>
      <c r="Q504" s="107"/>
      <c r="R504" s="107">
        <f t="shared" si="76"/>
        <v>0</v>
      </c>
      <c r="S504" s="107"/>
      <c r="T504" s="107"/>
      <c r="U504" s="107">
        <f t="shared" si="77"/>
        <v>0</v>
      </c>
      <c r="V504" s="107"/>
      <c r="W504" s="107"/>
      <c r="X504" s="107">
        <f t="shared" si="78"/>
        <v>0</v>
      </c>
      <c r="Y504" s="107"/>
      <c r="Z504" s="107"/>
      <c r="AA504" s="108">
        <f t="shared" si="79"/>
        <v>0</v>
      </c>
      <c r="AB504" s="7">
        <v>45602</v>
      </c>
    </row>
    <row r="505" spans="1:28" ht="15.75" hidden="1" x14ac:dyDescent="0.25">
      <c r="A505" s="24">
        <v>45602</v>
      </c>
      <c r="B505" s="25" t="s">
        <v>323</v>
      </c>
      <c r="C505" s="25"/>
      <c r="D505" s="25" t="s">
        <v>46</v>
      </c>
      <c r="E505" s="25" t="s">
        <v>89</v>
      </c>
      <c r="F505" s="25">
        <v>14.9</v>
      </c>
      <c r="G505" s="25" t="s">
        <v>39</v>
      </c>
      <c r="H505" s="25">
        <v>46000</v>
      </c>
      <c r="I505" s="4">
        <f t="shared" si="80"/>
        <v>685400</v>
      </c>
      <c r="J505" s="31" t="s">
        <v>312</v>
      </c>
      <c r="K505" s="117"/>
      <c r="L505" s="107">
        <f t="shared" si="74"/>
        <v>0</v>
      </c>
      <c r="M505" s="107"/>
      <c r="N505" s="107"/>
      <c r="O505" s="107">
        <f t="shared" si="75"/>
        <v>0</v>
      </c>
      <c r="P505" s="107"/>
      <c r="Q505" s="107"/>
      <c r="R505" s="107">
        <f t="shared" si="76"/>
        <v>685400</v>
      </c>
      <c r="S505" s="107">
        <v>685400</v>
      </c>
      <c r="T505" s="107"/>
      <c r="U505" s="107">
        <f t="shared" si="77"/>
        <v>0</v>
      </c>
      <c r="V505" s="107"/>
      <c r="W505" s="107"/>
      <c r="X505" s="107">
        <f t="shared" si="78"/>
        <v>0</v>
      </c>
      <c r="Y505" s="107"/>
      <c r="Z505" s="107"/>
      <c r="AA505" s="108">
        <f t="shared" si="79"/>
        <v>0</v>
      </c>
      <c r="AB505" s="7">
        <v>45602</v>
      </c>
    </row>
    <row r="506" spans="1:28" ht="15.75" hidden="1" x14ac:dyDescent="0.25">
      <c r="A506" s="24">
        <v>45602</v>
      </c>
      <c r="B506" s="25" t="s">
        <v>827</v>
      </c>
      <c r="C506" s="25"/>
      <c r="D506" s="25" t="s">
        <v>46</v>
      </c>
      <c r="E506" s="25" t="s">
        <v>108</v>
      </c>
      <c r="F506" s="25">
        <v>600</v>
      </c>
      <c r="G506" s="25" t="s">
        <v>34</v>
      </c>
      <c r="H506" s="25">
        <v>1900</v>
      </c>
      <c r="I506" s="4">
        <f t="shared" si="80"/>
        <v>1140000</v>
      </c>
      <c r="J506" s="31" t="s">
        <v>312</v>
      </c>
      <c r="K506" s="117"/>
      <c r="L506" s="107">
        <f t="shared" si="74"/>
        <v>0</v>
      </c>
      <c r="M506" s="107"/>
      <c r="N506" s="107"/>
      <c r="O506" s="107">
        <f t="shared" si="75"/>
        <v>1140000</v>
      </c>
      <c r="P506" s="107">
        <v>1140000</v>
      </c>
      <c r="Q506" s="107"/>
      <c r="R506" s="107">
        <f t="shared" si="76"/>
        <v>0</v>
      </c>
      <c r="S506" s="107"/>
      <c r="T506" s="107"/>
      <c r="U506" s="107">
        <f t="shared" si="77"/>
        <v>0</v>
      </c>
      <c r="V506" s="107"/>
      <c r="W506" s="107"/>
      <c r="X506" s="107">
        <f t="shared" si="78"/>
        <v>0</v>
      </c>
      <c r="Y506" s="107"/>
      <c r="Z506" s="107"/>
      <c r="AA506" s="108">
        <f t="shared" si="79"/>
        <v>0</v>
      </c>
      <c r="AB506" s="7">
        <v>45602</v>
      </c>
    </row>
    <row r="507" spans="1:28" ht="15.75" hidden="1" x14ac:dyDescent="0.25">
      <c r="A507" s="24">
        <v>45602</v>
      </c>
      <c r="B507" s="25" t="s">
        <v>827</v>
      </c>
      <c r="C507" s="25"/>
      <c r="D507" s="25" t="s">
        <v>46</v>
      </c>
      <c r="E507" s="25" t="s">
        <v>192</v>
      </c>
      <c r="F507" s="25">
        <v>300</v>
      </c>
      <c r="G507" s="25" t="s">
        <v>34</v>
      </c>
      <c r="H507" s="25">
        <v>2500</v>
      </c>
      <c r="I507" s="4">
        <f t="shared" si="80"/>
        <v>750000</v>
      </c>
      <c r="J507" s="31" t="s">
        <v>312</v>
      </c>
      <c r="K507" s="117"/>
      <c r="L507" s="107">
        <f t="shared" si="74"/>
        <v>0</v>
      </c>
      <c r="M507" s="107"/>
      <c r="N507" s="107"/>
      <c r="O507" s="107">
        <f t="shared" si="75"/>
        <v>750000</v>
      </c>
      <c r="P507" s="107">
        <v>750000</v>
      </c>
      <c r="Q507" s="107"/>
      <c r="R507" s="107">
        <f t="shared" si="76"/>
        <v>0</v>
      </c>
      <c r="S507" s="107"/>
      <c r="T507" s="107"/>
      <c r="U507" s="107">
        <f t="shared" si="77"/>
        <v>0</v>
      </c>
      <c r="V507" s="107"/>
      <c r="W507" s="107"/>
      <c r="X507" s="107">
        <f t="shared" si="78"/>
        <v>0</v>
      </c>
      <c r="Y507" s="107"/>
      <c r="Z507" s="107"/>
      <c r="AA507" s="108">
        <f t="shared" si="79"/>
        <v>0</v>
      </c>
      <c r="AB507" s="7">
        <v>45602</v>
      </c>
    </row>
    <row r="508" spans="1:28" ht="15.75" hidden="1" x14ac:dyDescent="0.25">
      <c r="A508" s="24">
        <v>45602</v>
      </c>
      <c r="B508" s="25" t="s">
        <v>827</v>
      </c>
      <c r="C508" s="25"/>
      <c r="D508" s="25" t="s">
        <v>46</v>
      </c>
      <c r="E508" s="25" t="s">
        <v>87</v>
      </c>
      <c r="F508" s="25">
        <v>250</v>
      </c>
      <c r="G508" s="25" t="s">
        <v>34</v>
      </c>
      <c r="H508" s="25">
        <v>1000</v>
      </c>
      <c r="I508" s="4">
        <f t="shared" si="80"/>
        <v>250000</v>
      </c>
      <c r="J508" s="31" t="s">
        <v>312</v>
      </c>
      <c r="K508" s="117"/>
      <c r="L508" s="107">
        <f t="shared" si="74"/>
        <v>0</v>
      </c>
      <c r="M508" s="107"/>
      <c r="N508" s="107"/>
      <c r="O508" s="107">
        <f t="shared" si="75"/>
        <v>250000</v>
      </c>
      <c r="P508" s="107">
        <v>250000</v>
      </c>
      <c r="Q508" s="107"/>
      <c r="R508" s="107">
        <f t="shared" si="76"/>
        <v>0</v>
      </c>
      <c r="S508" s="107"/>
      <c r="T508" s="107"/>
      <c r="U508" s="107">
        <f t="shared" si="77"/>
        <v>0</v>
      </c>
      <c r="V508" s="107"/>
      <c r="W508" s="107"/>
      <c r="X508" s="107">
        <f t="shared" si="78"/>
        <v>0</v>
      </c>
      <c r="Y508" s="107"/>
      <c r="Z508" s="107"/>
      <c r="AA508" s="108">
        <f t="shared" si="79"/>
        <v>0</v>
      </c>
      <c r="AB508" s="7">
        <v>45602</v>
      </c>
    </row>
    <row r="509" spans="1:28" ht="15.75" hidden="1" x14ac:dyDescent="0.25">
      <c r="A509" s="24">
        <v>45602</v>
      </c>
      <c r="B509" s="25" t="s">
        <v>800</v>
      </c>
      <c r="C509" s="25"/>
      <c r="D509" s="25" t="s">
        <v>46</v>
      </c>
      <c r="E509" s="25" t="s">
        <v>782</v>
      </c>
      <c r="F509" s="25">
        <v>400</v>
      </c>
      <c r="G509" s="25" t="s">
        <v>34</v>
      </c>
      <c r="H509" s="25">
        <v>3920</v>
      </c>
      <c r="I509" s="4">
        <f t="shared" si="80"/>
        <v>1568000</v>
      </c>
      <c r="J509" s="31" t="s">
        <v>312</v>
      </c>
      <c r="K509" s="117"/>
      <c r="L509" s="107">
        <f t="shared" si="74"/>
        <v>0</v>
      </c>
      <c r="M509" s="107"/>
      <c r="N509" s="107"/>
      <c r="O509" s="107">
        <f t="shared" si="75"/>
        <v>1568000</v>
      </c>
      <c r="P509" s="107">
        <v>1568000</v>
      </c>
      <c r="Q509" s="107"/>
      <c r="R509" s="107">
        <f t="shared" si="76"/>
        <v>0</v>
      </c>
      <c r="S509" s="107"/>
      <c r="T509" s="107"/>
      <c r="U509" s="107">
        <f t="shared" si="77"/>
        <v>0</v>
      </c>
      <c r="V509" s="107"/>
      <c r="W509" s="107"/>
      <c r="X509" s="107">
        <f t="shared" si="78"/>
        <v>0</v>
      </c>
      <c r="Y509" s="107"/>
      <c r="Z509" s="107"/>
      <c r="AA509" s="108">
        <f t="shared" si="79"/>
        <v>0</v>
      </c>
      <c r="AB509" s="7">
        <v>45602</v>
      </c>
    </row>
    <row r="510" spans="1:28" ht="15.75" hidden="1" x14ac:dyDescent="0.25">
      <c r="A510" s="24">
        <v>45602</v>
      </c>
      <c r="B510" s="25" t="s">
        <v>359</v>
      </c>
      <c r="C510" s="25"/>
      <c r="D510" s="25" t="s">
        <v>46</v>
      </c>
      <c r="E510" s="25" t="s">
        <v>61</v>
      </c>
      <c r="F510" s="25">
        <v>1000</v>
      </c>
      <c r="G510" s="25" t="s">
        <v>34</v>
      </c>
      <c r="H510" s="25">
        <v>2050</v>
      </c>
      <c r="I510" s="4">
        <f t="shared" si="80"/>
        <v>2050000</v>
      </c>
      <c r="J510" s="31" t="s">
        <v>312</v>
      </c>
      <c r="K510" s="117" t="s">
        <v>2133</v>
      </c>
      <c r="L510" s="107">
        <f t="shared" si="74"/>
        <v>0</v>
      </c>
      <c r="M510" s="107"/>
      <c r="N510" s="107"/>
      <c r="O510" s="107">
        <f t="shared" si="75"/>
        <v>2050000</v>
      </c>
      <c r="P510" s="107">
        <v>2050000</v>
      </c>
      <c r="Q510" s="107"/>
      <c r="R510" s="107">
        <f t="shared" si="76"/>
        <v>0</v>
      </c>
      <c r="S510" s="107"/>
      <c r="T510" s="107"/>
      <c r="U510" s="107">
        <f t="shared" si="77"/>
        <v>0</v>
      </c>
      <c r="V510" s="107"/>
      <c r="W510" s="107"/>
      <c r="X510" s="107">
        <f t="shared" si="78"/>
        <v>0</v>
      </c>
      <c r="Y510" s="107"/>
      <c r="Z510" s="107"/>
      <c r="AA510" s="108">
        <f t="shared" si="79"/>
        <v>0</v>
      </c>
      <c r="AB510" s="7">
        <v>45611</v>
      </c>
    </row>
    <row r="511" spans="1:28" ht="15.75" hidden="1" x14ac:dyDescent="0.25">
      <c r="A511" s="24">
        <v>45602</v>
      </c>
      <c r="B511" s="25" t="s">
        <v>359</v>
      </c>
      <c r="C511" s="25"/>
      <c r="D511" s="25" t="s">
        <v>46</v>
      </c>
      <c r="E511" s="25" t="s">
        <v>216</v>
      </c>
      <c r="F511" s="25">
        <v>10</v>
      </c>
      <c r="G511" s="25" t="s">
        <v>27</v>
      </c>
      <c r="H511" s="25">
        <v>45000</v>
      </c>
      <c r="I511" s="4">
        <f t="shared" si="80"/>
        <v>450000</v>
      </c>
      <c r="J511" s="31" t="s">
        <v>312</v>
      </c>
      <c r="K511" s="117" t="s">
        <v>2131</v>
      </c>
      <c r="L511" s="107">
        <f t="shared" si="74"/>
        <v>0</v>
      </c>
      <c r="M511" s="107"/>
      <c r="N511" s="107"/>
      <c r="O511" s="107">
        <f t="shared" si="75"/>
        <v>450000</v>
      </c>
      <c r="P511" s="107">
        <v>450000</v>
      </c>
      <c r="Q511" s="107"/>
      <c r="R511" s="107">
        <f t="shared" si="76"/>
        <v>0</v>
      </c>
      <c r="S511" s="107"/>
      <c r="T511" s="107"/>
      <c r="U511" s="107">
        <f t="shared" si="77"/>
        <v>0</v>
      </c>
      <c r="V511" s="107"/>
      <c r="W511" s="107"/>
      <c r="X511" s="107">
        <f t="shared" si="78"/>
        <v>0</v>
      </c>
      <c r="Y511" s="107"/>
      <c r="Z511" s="107"/>
      <c r="AA511" s="108">
        <f t="shared" si="79"/>
        <v>0</v>
      </c>
      <c r="AB511" s="7">
        <v>45611</v>
      </c>
    </row>
    <row r="512" spans="1:28" ht="15.75" hidden="1" x14ac:dyDescent="0.25">
      <c r="A512" s="24">
        <v>45602</v>
      </c>
      <c r="B512" s="25" t="s">
        <v>359</v>
      </c>
      <c r="C512" s="25"/>
      <c r="D512" s="25" t="s">
        <v>46</v>
      </c>
      <c r="E512" s="25" t="s">
        <v>150</v>
      </c>
      <c r="F512" s="25">
        <v>20</v>
      </c>
      <c r="G512" s="25" t="s">
        <v>77</v>
      </c>
      <c r="H512" s="25">
        <v>50000</v>
      </c>
      <c r="I512" s="4">
        <f t="shared" si="80"/>
        <v>1000000</v>
      </c>
      <c r="J512" s="31" t="s">
        <v>312</v>
      </c>
      <c r="K512" s="117" t="s">
        <v>2131</v>
      </c>
      <c r="L512" s="107">
        <f t="shared" si="74"/>
        <v>0</v>
      </c>
      <c r="M512" s="107"/>
      <c r="N512" s="107"/>
      <c r="O512" s="107">
        <f t="shared" si="75"/>
        <v>1000000</v>
      </c>
      <c r="P512" s="107">
        <v>1000000</v>
      </c>
      <c r="Q512" s="107"/>
      <c r="R512" s="107">
        <f t="shared" si="76"/>
        <v>0</v>
      </c>
      <c r="S512" s="107"/>
      <c r="T512" s="107"/>
      <c r="U512" s="107">
        <f t="shared" si="77"/>
        <v>0</v>
      </c>
      <c r="V512" s="107"/>
      <c r="W512" s="107"/>
      <c r="X512" s="107">
        <f t="shared" si="78"/>
        <v>0</v>
      </c>
      <c r="Y512" s="107"/>
      <c r="Z512" s="107"/>
      <c r="AA512" s="108">
        <f t="shared" si="79"/>
        <v>0</v>
      </c>
      <c r="AB512" s="7">
        <v>45611</v>
      </c>
    </row>
    <row r="513" spans="1:28" ht="15.75" hidden="1" x14ac:dyDescent="0.25">
      <c r="A513" s="24">
        <v>45602</v>
      </c>
      <c r="B513" s="25" t="s">
        <v>134</v>
      </c>
      <c r="C513" s="25"/>
      <c r="D513" s="25" t="s">
        <v>46</v>
      </c>
      <c r="E513" s="25" t="s">
        <v>42</v>
      </c>
      <c r="F513" s="25">
        <v>500</v>
      </c>
      <c r="G513" s="25" t="s">
        <v>34</v>
      </c>
      <c r="H513" s="25">
        <v>4500</v>
      </c>
      <c r="I513" s="4">
        <f t="shared" si="80"/>
        <v>2250000</v>
      </c>
      <c r="J513" s="26" t="s">
        <v>28</v>
      </c>
      <c r="K513" s="117"/>
      <c r="L513" s="107">
        <f t="shared" si="74"/>
        <v>0</v>
      </c>
      <c r="M513" s="107"/>
      <c r="N513" s="107"/>
      <c r="O513" s="107">
        <f t="shared" si="75"/>
        <v>0</v>
      </c>
      <c r="P513" s="107"/>
      <c r="Q513" s="107"/>
      <c r="R513" s="107">
        <f t="shared" si="76"/>
        <v>0</v>
      </c>
      <c r="S513" s="107"/>
      <c r="T513" s="107"/>
      <c r="U513" s="107">
        <f t="shared" si="77"/>
        <v>0</v>
      </c>
      <c r="V513" s="107"/>
      <c r="W513" s="107"/>
      <c r="X513" s="107">
        <f t="shared" si="78"/>
        <v>0</v>
      </c>
      <c r="Y513" s="107"/>
      <c r="Z513" s="107"/>
      <c r="AA513" s="108">
        <f t="shared" si="79"/>
        <v>2250000</v>
      </c>
      <c r="AB513" s="7"/>
    </row>
    <row r="514" spans="1:28" ht="15.75" hidden="1" x14ac:dyDescent="0.25">
      <c r="A514" s="24">
        <v>45602</v>
      </c>
      <c r="B514" s="25" t="s">
        <v>2107</v>
      </c>
      <c r="C514" s="25"/>
      <c r="D514" s="25" t="s">
        <v>52</v>
      </c>
      <c r="E514" s="25" t="s">
        <v>108</v>
      </c>
      <c r="F514" s="25">
        <v>800</v>
      </c>
      <c r="G514" s="25" t="s">
        <v>34</v>
      </c>
      <c r="H514" s="25">
        <v>1900</v>
      </c>
      <c r="I514" s="4">
        <f t="shared" si="80"/>
        <v>1520000</v>
      </c>
      <c r="J514" s="31" t="s">
        <v>324</v>
      </c>
      <c r="K514" s="117"/>
      <c r="L514" s="107">
        <f t="shared" si="74"/>
        <v>1520000</v>
      </c>
      <c r="M514" s="107">
        <v>1520000</v>
      </c>
      <c r="N514" s="107"/>
      <c r="O514" s="107">
        <f t="shared" si="75"/>
        <v>0</v>
      </c>
      <c r="P514" s="107"/>
      <c r="Q514" s="107"/>
      <c r="R514" s="107">
        <f t="shared" si="76"/>
        <v>0</v>
      </c>
      <c r="S514" s="107"/>
      <c r="T514" s="107"/>
      <c r="U514" s="107">
        <f t="shared" si="77"/>
        <v>0</v>
      </c>
      <c r="V514" s="107"/>
      <c r="W514" s="107"/>
      <c r="X514" s="107">
        <f t="shared" si="78"/>
        <v>0</v>
      </c>
      <c r="Y514" s="107"/>
      <c r="Z514" s="107"/>
      <c r="AA514" s="108">
        <f t="shared" si="79"/>
        <v>0</v>
      </c>
      <c r="AB514" s="7">
        <v>45602</v>
      </c>
    </row>
    <row r="515" spans="1:28" ht="15.75" hidden="1" x14ac:dyDescent="0.25">
      <c r="A515" s="24">
        <v>45602</v>
      </c>
      <c r="B515" s="25" t="s">
        <v>311</v>
      </c>
      <c r="C515" s="25"/>
      <c r="D515" s="25" t="s">
        <v>46</v>
      </c>
      <c r="E515" s="25" t="s">
        <v>135</v>
      </c>
      <c r="F515" s="25">
        <v>2</v>
      </c>
      <c r="G515" s="25" t="s">
        <v>48</v>
      </c>
      <c r="H515" s="25">
        <v>150000</v>
      </c>
      <c r="I515" s="4">
        <f t="shared" si="80"/>
        <v>300000</v>
      </c>
      <c r="J515" s="31" t="s">
        <v>324</v>
      </c>
      <c r="K515" s="117"/>
      <c r="L515" s="107">
        <f t="shared" si="74"/>
        <v>300000</v>
      </c>
      <c r="M515" s="107">
        <v>300000</v>
      </c>
      <c r="N515" s="107"/>
      <c r="O515" s="107">
        <f t="shared" si="75"/>
        <v>0</v>
      </c>
      <c r="P515" s="107"/>
      <c r="Q515" s="107"/>
      <c r="R515" s="107">
        <f t="shared" si="76"/>
        <v>0</v>
      </c>
      <c r="S515" s="107"/>
      <c r="T515" s="107"/>
      <c r="U515" s="107">
        <f t="shared" si="77"/>
        <v>0</v>
      </c>
      <c r="V515" s="107"/>
      <c r="W515" s="107"/>
      <c r="X515" s="107">
        <f t="shared" si="78"/>
        <v>0</v>
      </c>
      <c r="Y515" s="107"/>
      <c r="Z515" s="107"/>
      <c r="AA515" s="108">
        <f t="shared" si="79"/>
        <v>0</v>
      </c>
      <c r="AB515" s="7">
        <v>45602</v>
      </c>
    </row>
    <row r="516" spans="1:28" ht="15.75" hidden="1" x14ac:dyDescent="0.25">
      <c r="A516" s="24">
        <v>45602</v>
      </c>
      <c r="B516" s="25" t="s">
        <v>311</v>
      </c>
      <c r="C516" s="25"/>
      <c r="D516" s="25" t="s">
        <v>46</v>
      </c>
      <c r="E516" s="25" t="s">
        <v>299</v>
      </c>
      <c r="F516" s="25">
        <v>33.299999999999997</v>
      </c>
      <c r="G516" s="25" t="s">
        <v>39</v>
      </c>
      <c r="H516" s="25">
        <v>46000</v>
      </c>
      <c r="I516" s="4">
        <f t="shared" si="80"/>
        <v>1531799.9999999998</v>
      </c>
      <c r="J516" s="31" t="s">
        <v>324</v>
      </c>
      <c r="K516" s="117"/>
      <c r="L516" s="107">
        <f t="shared" si="74"/>
        <v>1531800</v>
      </c>
      <c r="M516" s="107">
        <v>1531800</v>
      </c>
      <c r="N516" s="107"/>
      <c r="O516" s="107">
        <f t="shared" si="75"/>
        <v>0</v>
      </c>
      <c r="P516" s="107"/>
      <c r="Q516" s="107"/>
      <c r="R516" s="107">
        <f t="shared" si="76"/>
        <v>0</v>
      </c>
      <c r="S516" s="107"/>
      <c r="T516" s="107"/>
      <c r="U516" s="107">
        <f t="shared" si="77"/>
        <v>0</v>
      </c>
      <c r="V516" s="107"/>
      <c r="W516" s="107"/>
      <c r="X516" s="107">
        <f t="shared" si="78"/>
        <v>0</v>
      </c>
      <c r="Y516" s="107"/>
      <c r="Z516" s="107"/>
      <c r="AA516" s="108">
        <f t="shared" si="79"/>
        <v>-2.3283064365386963E-10</v>
      </c>
      <c r="AB516" s="7">
        <v>45602</v>
      </c>
    </row>
    <row r="517" spans="1:28" ht="15.75" hidden="1" x14ac:dyDescent="0.25">
      <c r="A517" s="24">
        <v>45602</v>
      </c>
      <c r="B517" s="25" t="s">
        <v>311</v>
      </c>
      <c r="C517" s="25"/>
      <c r="D517" s="25" t="s">
        <v>46</v>
      </c>
      <c r="E517" s="25" t="s">
        <v>219</v>
      </c>
      <c r="F517" s="25">
        <v>1</v>
      </c>
      <c r="G517" s="25" t="s">
        <v>2108</v>
      </c>
      <c r="H517" s="25">
        <v>300000</v>
      </c>
      <c r="I517" s="4">
        <f t="shared" si="80"/>
        <v>300000</v>
      </c>
      <c r="J517" s="31" t="s">
        <v>324</v>
      </c>
      <c r="K517" s="117"/>
      <c r="L517" s="107">
        <f t="shared" si="74"/>
        <v>300000</v>
      </c>
      <c r="M517" s="107">
        <v>300000</v>
      </c>
      <c r="N517" s="107"/>
      <c r="O517" s="107">
        <f t="shared" si="75"/>
        <v>0</v>
      </c>
      <c r="P517" s="107"/>
      <c r="Q517" s="107"/>
      <c r="R517" s="107">
        <f t="shared" si="76"/>
        <v>0</v>
      </c>
      <c r="S517" s="107"/>
      <c r="T517" s="107"/>
      <c r="U517" s="107">
        <f t="shared" si="77"/>
        <v>0</v>
      </c>
      <c r="V517" s="107"/>
      <c r="W517" s="107"/>
      <c r="X517" s="107">
        <f t="shared" si="78"/>
        <v>0</v>
      </c>
      <c r="Y517" s="107"/>
      <c r="Z517" s="107"/>
      <c r="AA517" s="108">
        <f t="shared" si="79"/>
        <v>0</v>
      </c>
      <c r="AB517" s="7">
        <v>45602</v>
      </c>
    </row>
    <row r="518" spans="1:28" ht="15.75" hidden="1" x14ac:dyDescent="0.25">
      <c r="A518" s="24">
        <v>45602</v>
      </c>
      <c r="B518" s="25" t="s">
        <v>330</v>
      </c>
      <c r="C518" s="25"/>
      <c r="D518" s="25" t="s">
        <v>46</v>
      </c>
      <c r="E518" s="25" t="s">
        <v>108</v>
      </c>
      <c r="F518" s="25">
        <v>200</v>
      </c>
      <c r="G518" s="25" t="s">
        <v>34</v>
      </c>
      <c r="H518" s="25">
        <v>2000</v>
      </c>
      <c r="I518" s="4">
        <f t="shared" si="80"/>
        <v>400000</v>
      </c>
      <c r="J518" s="31" t="s">
        <v>312</v>
      </c>
      <c r="K518" s="117"/>
      <c r="L518" s="107">
        <f t="shared" si="74"/>
        <v>0</v>
      </c>
      <c r="M518" s="107"/>
      <c r="N518" s="107"/>
      <c r="O518" s="107">
        <f t="shared" si="75"/>
        <v>400000</v>
      </c>
      <c r="P518" s="107">
        <v>400000</v>
      </c>
      <c r="Q518" s="107"/>
      <c r="R518" s="107">
        <f t="shared" si="76"/>
        <v>0</v>
      </c>
      <c r="S518" s="107"/>
      <c r="T518" s="107"/>
      <c r="U518" s="107">
        <f t="shared" si="77"/>
        <v>0</v>
      </c>
      <c r="V518" s="107"/>
      <c r="W518" s="107"/>
      <c r="X518" s="107">
        <f t="shared" si="78"/>
        <v>0</v>
      </c>
      <c r="Y518" s="107"/>
      <c r="Z518" s="107"/>
      <c r="AA518" s="108">
        <f t="shared" si="79"/>
        <v>0</v>
      </c>
      <c r="AB518" s="7">
        <v>45603</v>
      </c>
    </row>
    <row r="519" spans="1:28" ht="15.75" hidden="1" x14ac:dyDescent="0.25">
      <c r="A519" s="24">
        <v>45602</v>
      </c>
      <c r="B519" s="25" t="s">
        <v>2109</v>
      </c>
      <c r="C519" s="25"/>
      <c r="D519" s="25" t="s">
        <v>46</v>
      </c>
      <c r="E519" s="25" t="s">
        <v>148</v>
      </c>
      <c r="F519" s="25">
        <v>1</v>
      </c>
      <c r="G519" s="25" t="s">
        <v>23</v>
      </c>
      <c r="H519" s="25">
        <v>400000</v>
      </c>
      <c r="I519" s="4">
        <f t="shared" si="80"/>
        <v>400000</v>
      </c>
      <c r="J519" s="31" t="s">
        <v>324</v>
      </c>
      <c r="K519" s="117"/>
      <c r="L519" s="107">
        <f t="shared" si="74"/>
        <v>0</v>
      </c>
      <c r="M519" s="107"/>
      <c r="N519" s="107"/>
      <c r="O519" s="107">
        <f t="shared" si="75"/>
        <v>0</v>
      </c>
      <c r="P519" s="107"/>
      <c r="Q519" s="107"/>
      <c r="R519" s="107">
        <f t="shared" si="76"/>
        <v>0</v>
      </c>
      <c r="S519" s="107"/>
      <c r="T519" s="107"/>
      <c r="U519" s="107">
        <f t="shared" si="77"/>
        <v>400000</v>
      </c>
      <c r="V519" s="107">
        <v>400000</v>
      </c>
      <c r="W519" s="107"/>
      <c r="X519" s="107">
        <f t="shared" si="78"/>
        <v>0</v>
      </c>
      <c r="Y519" s="107"/>
      <c r="Z519" s="107"/>
      <c r="AA519" s="108">
        <f t="shared" si="79"/>
        <v>0</v>
      </c>
      <c r="AB519" s="7">
        <v>45602</v>
      </c>
    </row>
    <row r="520" spans="1:28" ht="15.75" hidden="1" x14ac:dyDescent="0.25">
      <c r="A520" s="24">
        <v>45602</v>
      </c>
      <c r="B520" s="25" t="s">
        <v>211</v>
      </c>
      <c r="C520" s="25"/>
      <c r="D520" s="25" t="s">
        <v>52</v>
      </c>
      <c r="E520" s="25" t="s">
        <v>210</v>
      </c>
      <c r="F520" s="25">
        <v>1</v>
      </c>
      <c r="G520" s="25" t="s">
        <v>39</v>
      </c>
      <c r="H520" s="25">
        <v>170000</v>
      </c>
      <c r="I520" s="4">
        <f t="shared" si="80"/>
        <v>170000</v>
      </c>
      <c r="J520" s="31" t="s">
        <v>312</v>
      </c>
      <c r="K520" s="117"/>
      <c r="L520" s="107">
        <f t="shared" si="74"/>
        <v>0</v>
      </c>
      <c r="M520" s="107"/>
      <c r="N520" s="107"/>
      <c r="O520" s="107">
        <f t="shared" si="75"/>
        <v>170000</v>
      </c>
      <c r="P520" s="107">
        <v>170000</v>
      </c>
      <c r="Q520" s="107"/>
      <c r="R520" s="107">
        <f t="shared" si="76"/>
        <v>0</v>
      </c>
      <c r="S520" s="107"/>
      <c r="T520" s="107"/>
      <c r="U520" s="107">
        <f t="shared" si="77"/>
        <v>0</v>
      </c>
      <c r="V520" s="107"/>
      <c r="W520" s="107"/>
      <c r="X520" s="107">
        <f t="shared" si="78"/>
        <v>0</v>
      </c>
      <c r="Y520" s="107"/>
      <c r="Z520" s="107"/>
      <c r="AA520" s="108">
        <f t="shared" si="79"/>
        <v>0</v>
      </c>
      <c r="AB520" s="7">
        <v>45614</v>
      </c>
    </row>
    <row r="521" spans="1:28" ht="15.75" hidden="1" x14ac:dyDescent="0.25">
      <c r="A521" s="24">
        <v>45602</v>
      </c>
      <c r="B521" s="25" t="s">
        <v>84</v>
      </c>
      <c r="C521" s="25"/>
      <c r="D521" s="25" t="s">
        <v>46</v>
      </c>
      <c r="E521" s="25" t="s">
        <v>53</v>
      </c>
      <c r="F521" s="25">
        <v>2</v>
      </c>
      <c r="G521" s="25" t="s">
        <v>23</v>
      </c>
      <c r="H521" s="25">
        <v>400000</v>
      </c>
      <c r="I521" s="4">
        <f t="shared" si="80"/>
        <v>800000</v>
      </c>
      <c r="J521" s="31" t="s">
        <v>324</v>
      </c>
      <c r="K521" s="117"/>
      <c r="L521" s="107">
        <f t="shared" si="74"/>
        <v>0</v>
      </c>
      <c r="M521" s="107"/>
      <c r="N521" s="107"/>
      <c r="O521" s="107">
        <f t="shared" si="75"/>
        <v>0</v>
      </c>
      <c r="P521" s="107"/>
      <c r="Q521" s="107"/>
      <c r="R521" s="107">
        <f t="shared" si="76"/>
        <v>0</v>
      </c>
      <c r="S521" s="107"/>
      <c r="T521" s="107"/>
      <c r="U521" s="107">
        <f t="shared" si="77"/>
        <v>800000</v>
      </c>
      <c r="V521" s="107">
        <v>800000</v>
      </c>
      <c r="W521" s="107"/>
      <c r="X521" s="107">
        <f t="shared" si="78"/>
        <v>0</v>
      </c>
      <c r="Y521" s="107"/>
      <c r="Z521" s="107"/>
      <c r="AA521" s="108">
        <f t="shared" si="79"/>
        <v>0</v>
      </c>
      <c r="AB521" s="7">
        <v>45602</v>
      </c>
    </row>
    <row r="522" spans="1:28" ht="15.75" hidden="1" x14ac:dyDescent="0.25">
      <c r="A522" s="24">
        <v>45602</v>
      </c>
      <c r="B522" s="25" t="s">
        <v>256</v>
      </c>
      <c r="C522" s="25"/>
      <c r="D522" s="25" t="s">
        <v>52</v>
      </c>
      <c r="E522" s="25" t="s">
        <v>138</v>
      </c>
      <c r="F522" s="25">
        <v>1500</v>
      </c>
      <c r="G522" s="25" t="s">
        <v>34</v>
      </c>
      <c r="H522" s="25">
        <v>1390</v>
      </c>
      <c r="I522" s="4">
        <f t="shared" si="80"/>
        <v>2085000</v>
      </c>
      <c r="J522" s="31" t="s">
        <v>324</v>
      </c>
      <c r="K522" s="117"/>
      <c r="L522" s="107">
        <f t="shared" si="74"/>
        <v>2085000</v>
      </c>
      <c r="M522" s="107"/>
      <c r="N522" s="107">
        <v>2085000</v>
      </c>
      <c r="O522" s="107">
        <f t="shared" si="75"/>
        <v>0</v>
      </c>
      <c r="P522" s="107"/>
      <c r="Q522" s="107"/>
      <c r="R522" s="107">
        <f t="shared" si="76"/>
        <v>0</v>
      </c>
      <c r="S522" s="107"/>
      <c r="T522" s="107"/>
      <c r="U522" s="107">
        <f t="shared" si="77"/>
        <v>0</v>
      </c>
      <c r="V522" s="107"/>
      <c r="W522" s="107"/>
      <c r="X522" s="107">
        <f t="shared" si="78"/>
        <v>0</v>
      </c>
      <c r="Y522" s="107"/>
      <c r="Z522" s="107"/>
      <c r="AA522" s="108">
        <f t="shared" si="79"/>
        <v>0</v>
      </c>
      <c r="AB522" s="7">
        <v>45614</v>
      </c>
    </row>
    <row r="523" spans="1:28" ht="15.75" hidden="1" x14ac:dyDescent="0.25">
      <c r="A523" s="24">
        <v>45602</v>
      </c>
      <c r="B523" s="25" t="s">
        <v>256</v>
      </c>
      <c r="C523" s="25"/>
      <c r="D523" s="25" t="s">
        <v>52</v>
      </c>
      <c r="E523" s="25" t="s">
        <v>154</v>
      </c>
      <c r="F523" s="25">
        <v>500</v>
      </c>
      <c r="G523" s="25" t="s">
        <v>34</v>
      </c>
      <c r="H523" s="25">
        <v>1065</v>
      </c>
      <c r="I523" s="4">
        <f t="shared" si="80"/>
        <v>532500</v>
      </c>
      <c r="J523" s="31" t="s">
        <v>324</v>
      </c>
      <c r="K523" s="117"/>
      <c r="L523" s="107">
        <f t="shared" si="74"/>
        <v>532500</v>
      </c>
      <c r="M523" s="107"/>
      <c r="N523" s="107">
        <v>532500</v>
      </c>
      <c r="O523" s="107">
        <f t="shared" si="75"/>
        <v>0</v>
      </c>
      <c r="P523" s="107"/>
      <c r="Q523" s="107"/>
      <c r="R523" s="107">
        <f t="shared" si="76"/>
        <v>0</v>
      </c>
      <c r="S523" s="107"/>
      <c r="T523" s="107"/>
      <c r="U523" s="107">
        <f t="shared" si="77"/>
        <v>0</v>
      </c>
      <c r="V523" s="107"/>
      <c r="W523" s="107"/>
      <c r="X523" s="107">
        <f t="shared" si="78"/>
        <v>0</v>
      </c>
      <c r="Y523" s="107"/>
      <c r="Z523" s="107"/>
      <c r="AA523" s="108">
        <f t="shared" si="79"/>
        <v>0</v>
      </c>
      <c r="AB523" s="7">
        <v>45614</v>
      </c>
    </row>
    <row r="524" spans="1:28" ht="15.75" hidden="1" x14ac:dyDescent="0.25">
      <c r="A524" s="24">
        <v>45602</v>
      </c>
      <c r="B524" s="25" t="s">
        <v>256</v>
      </c>
      <c r="C524" s="25"/>
      <c r="D524" s="25" t="s">
        <v>52</v>
      </c>
      <c r="E524" s="25" t="s">
        <v>249</v>
      </c>
      <c r="F524" s="25">
        <v>1000</v>
      </c>
      <c r="G524" s="25" t="s">
        <v>34</v>
      </c>
      <c r="H524" s="25">
        <v>4000</v>
      </c>
      <c r="I524" s="4">
        <f t="shared" si="80"/>
        <v>4000000</v>
      </c>
      <c r="J524" s="31" t="s">
        <v>324</v>
      </c>
      <c r="K524" s="117"/>
      <c r="L524" s="107">
        <f t="shared" si="74"/>
        <v>4000000</v>
      </c>
      <c r="M524" s="107"/>
      <c r="N524" s="107">
        <v>4000000</v>
      </c>
      <c r="O524" s="107">
        <f t="shared" si="75"/>
        <v>0</v>
      </c>
      <c r="P524" s="107"/>
      <c r="Q524" s="107"/>
      <c r="R524" s="107">
        <f t="shared" si="76"/>
        <v>0</v>
      </c>
      <c r="S524" s="107"/>
      <c r="T524" s="107"/>
      <c r="U524" s="107">
        <f t="shared" si="77"/>
        <v>0</v>
      </c>
      <c r="V524" s="107"/>
      <c r="W524" s="107"/>
      <c r="X524" s="107">
        <f t="shared" si="78"/>
        <v>0</v>
      </c>
      <c r="Y524" s="107"/>
      <c r="Z524" s="107"/>
      <c r="AA524" s="108">
        <f t="shared" si="79"/>
        <v>0</v>
      </c>
      <c r="AB524" s="7">
        <v>45614</v>
      </c>
    </row>
    <row r="525" spans="1:28" ht="15.75" hidden="1" x14ac:dyDescent="0.25">
      <c r="A525" s="24">
        <v>45603</v>
      </c>
      <c r="B525" s="25" t="s">
        <v>96</v>
      </c>
      <c r="C525" s="25"/>
      <c r="D525" s="25" t="s">
        <v>46</v>
      </c>
      <c r="E525" s="25" t="s">
        <v>1165</v>
      </c>
      <c r="F525" s="25">
        <v>750</v>
      </c>
      <c r="G525" s="25" t="s">
        <v>34</v>
      </c>
      <c r="H525" s="25">
        <v>2214</v>
      </c>
      <c r="I525" s="4">
        <f t="shared" si="80"/>
        <v>1660500</v>
      </c>
      <c r="J525" s="26" t="s">
        <v>28</v>
      </c>
      <c r="K525" s="117"/>
      <c r="L525" s="107">
        <f t="shared" ref="L525:L560" si="81">M525+N525</f>
        <v>0</v>
      </c>
      <c r="M525" s="107"/>
      <c r="N525" s="107"/>
      <c r="O525" s="107">
        <f t="shared" ref="O525:O560" si="82">P525+Q525</f>
        <v>0</v>
      </c>
      <c r="P525" s="107"/>
      <c r="Q525" s="107"/>
      <c r="R525" s="107">
        <f t="shared" ref="R525:R560" si="83">S525+T525</f>
        <v>0</v>
      </c>
      <c r="S525" s="107"/>
      <c r="T525" s="107"/>
      <c r="U525" s="107">
        <f t="shared" ref="U525:U560" si="84">V525+W525</f>
        <v>0</v>
      </c>
      <c r="V525" s="107"/>
      <c r="W525" s="107"/>
      <c r="X525" s="107">
        <f t="shared" ref="X525:X560" si="85">Y525+Z525</f>
        <v>0</v>
      </c>
      <c r="Y525" s="107"/>
      <c r="Z525" s="107"/>
      <c r="AA525" s="108">
        <f t="shared" ref="AA525:AA560" si="86">C525+I525-L525-O525-U525-X525-R525</f>
        <v>1660500</v>
      </c>
      <c r="AB525" s="7"/>
    </row>
    <row r="526" spans="1:28" ht="15.75" hidden="1" x14ac:dyDescent="0.25">
      <c r="A526" s="24">
        <v>45603</v>
      </c>
      <c r="B526" s="25" t="s">
        <v>1408</v>
      </c>
      <c r="C526" s="25"/>
      <c r="D526" s="25" t="s">
        <v>52</v>
      </c>
      <c r="E526" s="25" t="s">
        <v>42</v>
      </c>
      <c r="F526" s="25">
        <v>1000</v>
      </c>
      <c r="G526" s="25" t="s">
        <v>34</v>
      </c>
      <c r="H526" s="25">
        <v>3500</v>
      </c>
      <c r="I526" s="4">
        <f t="shared" si="80"/>
        <v>3500000</v>
      </c>
      <c r="J526" s="31" t="s">
        <v>312</v>
      </c>
      <c r="K526" s="117"/>
      <c r="L526" s="107">
        <f t="shared" si="81"/>
        <v>0</v>
      </c>
      <c r="M526" s="107"/>
      <c r="N526" s="107"/>
      <c r="O526" s="107">
        <f t="shared" si="82"/>
        <v>0</v>
      </c>
      <c r="P526" s="107"/>
      <c r="Q526" s="107"/>
      <c r="R526" s="107">
        <f t="shared" si="83"/>
        <v>0</v>
      </c>
      <c r="S526" s="107"/>
      <c r="T526" s="107"/>
      <c r="U526" s="107">
        <f t="shared" si="84"/>
        <v>0</v>
      </c>
      <c r="V526" s="107"/>
      <c r="W526" s="107"/>
      <c r="X526" s="107">
        <f t="shared" si="85"/>
        <v>3500000</v>
      </c>
      <c r="Y526" s="107">
        <v>3500000</v>
      </c>
      <c r="Z526" s="107"/>
      <c r="AA526" s="108">
        <f t="shared" si="86"/>
        <v>0</v>
      </c>
      <c r="AB526" s="7">
        <v>45603</v>
      </c>
    </row>
    <row r="527" spans="1:28" ht="15.75" hidden="1" x14ac:dyDescent="0.25">
      <c r="A527" s="24">
        <v>45603</v>
      </c>
      <c r="B527" s="25" t="s">
        <v>1408</v>
      </c>
      <c r="C527" s="25"/>
      <c r="D527" s="25" t="s">
        <v>52</v>
      </c>
      <c r="E527" s="25" t="s">
        <v>204</v>
      </c>
      <c r="F527" s="25">
        <v>500</v>
      </c>
      <c r="G527" s="25" t="s">
        <v>34</v>
      </c>
      <c r="H527" s="25">
        <v>1120</v>
      </c>
      <c r="I527" s="4">
        <f t="shared" si="80"/>
        <v>560000</v>
      </c>
      <c r="J527" s="31" t="s">
        <v>324</v>
      </c>
      <c r="K527" s="117"/>
      <c r="L527" s="107">
        <f t="shared" si="81"/>
        <v>560000</v>
      </c>
      <c r="M527" s="107">
        <v>560000</v>
      </c>
      <c r="N527" s="107"/>
      <c r="O527" s="107">
        <f t="shared" si="82"/>
        <v>0</v>
      </c>
      <c r="P527" s="107"/>
      <c r="Q527" s="107"/>
      <c r="R527" s="107">
        <f t="shared" si="83"/>
        <v>0</v>
      </c>
      <c r="S527" s="107"/>
      <c r="T527" s="107"/>
      <c r="U527" s="107">
        <f t="shared" si="84"/>
        <v>0</v>
      </c>
      <c r="V527" s="107"/>
      <c r="W527" s="107"/>
      <c r="X527" s="107">
        <f t="shared" si="85"/>
        <v>0</v>
      </c>
      <c r="Y527" s="107"/>
      <c r="Z527" s="107"/>
      <c r="AA527" s="108">
        <f t="shared" si="86"/>
        <v>0</v>
      </c>
      <c r="AB527" s="7">
        <v>45603</v>
      </c>
    </row>
    <row r="528" spans="1:28" ht="15.75" hidden="1" x14ac:dyDescent="0.25">
      <c r="A528" s="24">
        <v>45603</v>
      </c>
      <c r="B528" s="25" t="s">
        <v>1408</v>
      </c>
      <c r="C528" s="25"/>
      <c r="D528" s="25" t="s">
        <v>52</v>
      </c>
      <c r="E528" s="25" t="s">
        <v>216</v>
      </c>
      <c r="F528" s="25">
        <v>1</v>
      </c>
      <c r="G528" s="25" t="s">
        <v>27</v>
      </c>
      <c r="H528" s="25">
        <v>45000</v>
      </c>
      <c r="I528" s="4">
        <f t="shared" si="80"/>
        <v>45000</v>
      </c>
      <c r="J528" s="31" t="s">
        <v>324</v>
      </c>
      <c r="K528" s="117"/>
      <c r="L528" s="107">
        <f t="shared" si="81"/>
        <v>45000</v>
      </c>
      <c r="M528" s="107">
        <v>45000</v>
      </c>
      <c r="N528" s="107"/>
      <c r="O528" s="107">
        <f t="shared" si="82"/>
        <v>0</v>
      </c>
      <c r="P528" s="107"/>
      <c r="Q528" s="107"/>
      <c r="R528" s="107">
        <f t="shared" si="83"/>
        <v>0</v>
      </c>
      <c r="S528" s="107"/>
      <c r="T528" s="107"/>
      <c r="U528" s="107">
        <f t="shared" si="84"/>
        <v>0</v>
      </c>
      <c r="V528" s="107"/>
      <c r="W528" s="107"/>
      <c r="X528" s="107">
        <f t="shared" si="85"/>
        <v>0</v>
      </c>
      <c r="Y528" s="107"/>
      <c r="Z528" s="107"/>
      <c r="AA528" s="108">
        <f t="shared" si="86"/>
        <v>0</v>
      </c>
      <c r="AB528" s="7">
        <v>45603</v>
      </c>
    </row>
    <row r="529" spans="1:28" ht="15.75" hidden="1" x14ac:dyDescent="0.25">
      <c r="A529" s="24">
        <v>45603</v>
      </c>
      <c r="B529" s="25" t="s">
        <v>1408</v>
      </c>
      <c r="C529" s="25"/>
      <c r="D529" s="25" t="s">
        <v>52</v>
      </c>
      <c r="E529" s="25" t="s">
        <v>127</v>
      </c>
      <c r="F529" s="25">
        <v>1</v>
      </c>
      <c r="G529" s="25" t="s">
        <v>39</v>
      </c>
      <c r="H529" s="25">
        <v>70000</v>
      </c>
      <c r="I529" s="4">
        <f t="shared" si="80"/>
        <v>70000</v>
      </c>
      <c r="J529" s="31" t="s">
        <v>324</v>
      </c>
      <c r="K529" s="117"/>
      <c r="L529" s="107">
        <f t="shared" si="81"/>
        <v>70000</v>
      </c>
      <c r="M529" s="107">
        <v>70000</v>
      </c>
      <c r="N529" s="107"/>
      <c r="O529" s="107">
        <f t="shared" si="82"/>
        <v>0</v>
      </c>
      <c r="P529" s="107"/>
      <c r="Q529" s="107"/>
      <c r="R529" s="107">
        <f t="shared" si="83"/>
        <v>0</v>
      </c>
      <c r="S529" s="107"/>
      <c r="T529" s="107"/>
      <c r="U529" s="107">
        <f t="shared" si="84"/>
        <v>0</v>
      </c>
      <c r="V529" s="107"/>
      <c r="W529" s="107"/>
      <c r="X529" s="107">
        <f t="shared" si="85"/>
        <v>0</v>
      </c>
      <c r="Y529" s="107"/>
      <c r="Z529" s="107"/>
      <c r="AA529" s="108">
        <f t="shared" si="86"/>
        <v>0</v>
      </c>
      <c r="AB529" s="7">
        <v>45603</v>
      </c>
    </row>
    <row r="530" spans="1:28" ht="15.75" hidden="1" x14ac:dyDescent="0.25">
      <c r="A530" s="24">
        <v>45603</v>
      </c>
      <c r="B530" s="25" t="s">
        <v>253</v>
      </c>
      <c r="C530" s="25"/>
      <c r="D530" s="25" t="s">
        <v>52</v>
      </c>
      <c r="E530" s="25" t="s">
        <v>189</v>
      </c>
      <c r="F530" s="25">
        <v>4</v>
      </c>
      <c r="G530" s="25" t="s">
        <v>23</v>
      </c>
      <c r="H530" s="25">
        <v>400000</v>
      </c>
      <c r="I530" s="4">
        <f t="shared" si="80"/>
        <v>1600000</v>
      </c>
      <c r="J530" s="26" t="s">
        <v>28</v>
      </c>
      <c r="K530" s="11" t="s">
        <v>2140</v>
      </c>
      <c r="L530" s="107">
        <f t="shared" si="81"/>
        <v>0</v>
      </c>
      <c r="M530" s="107"/>
      <c r="N530" s="107"/>
      <c r="O530" s="107">
        <f t="shared" si="82"/>
        <v>0</v>
      </c>
      <c r="P530" s="107"/>
      <c r="Q530" s="107"/>
      <c r="R530" s="107">
        <f t="shared" si="83"/>
        <v>0</v>
      </c>
      <c r="S530" s="107"/>
      <c r="T530" s="107"/>
      <c r="U530" s="107">
        <f t="shared" si="84"/>
        <v>0</v>
      </c>
      <c r="V530" s="107"/>
      <c r="W530" s="107"/>
      <c r="X530" s="107">
        <f t="shared" si="85"/>
        <v>0</v>
      </c>
      <c r="Y530" s="107"/>
      <c r="Z530" s="107"/>
      <c r="AA530" s="108">
        <f t="shared" si="86"/>
        <v>1600000</v>
      </c>
      <c r="AB530" s="7"/>
    </row>
    <row r="531" spans="1:28" ht="15.75" hidden="1" x14ac:dyDescent="0.25">
      <c r="A531" s="24">
        <v>45603</v>
      </c>
      <c r="B531" s="25" t="s">
        <v>99</v>
      </c>
      <c r="C531" s="25"/>
      <c r="D531" s="25"/>
      <c r="E531" s="25" t="s">
        <v>104</v>
      </c>
      <c r="F531" s="25">
        <v>27.5</v>
      </c>
      <c r="G531" s="25" t="s">
        <v>39</v>
      </c>
      <c r="H531" s="25"/>
      <c r="I531" s="4">
        <f t="shared" si="80"/>
        <v>0</v>
      </c>
      <c r="J531" s="26" t="s">
        <v>28</v>
      </c>
      <c r="K531" s="117"/>
      <c r="L531" s="107">
        <f t="shared" si="81"/>
        <v>0</v>
      </c>
      <c r="M531" s="107"/>
      <c r="N531" s="107"/>
      <c r="O531" s="107">
        <f t="shared" si="82"/>
        <v>0</v>
      </c>
      <c r="P531" s="107"/>
      <c r="Q531" s="107"/>
      <c r="R531" s="107">
        <f t="shared" si="83"/>
        <v>0</v>
      </c>
      <c r="S531" s="107"/>
      <c r="T531" s="107"/>
      <c r="U531" s="107">
        <f t="shared" si="84"/>
        <v>0</v>
      </c>
      <c r="V531" s="107"/>
      <c r="W531" s="107"/>
      <c r="X531" s="107">
        <f t="shared" si="85"/>
        <v>0</v>
      </c>
      <c r="Y531" s="107"/>
      <c r="Z531" s="107"/>
      <c r="AA531" s="108">
        <f t="shared" si="86"/>
        <v>0</v>
      </c>
      <c r="AB531" s="7"/>
    </row>
    <row r="532" spans="1:28" ht="15.75" hidden="1" x14ac:dyDescent="0.25">
      <c r="A532" s="24">
        <v>45603</v>
      </c>
      <c r="B532" s="25" t="s">
        <v>99</v>
      </c>
      <c r="C532" s="25"/>
      <c r="D532" s="25"/>
      <c r="E532" s="25" t="s">
        <v>121</v>
      </c>
      <c r="F532" s="25">
        <v>40.4</v>
      </c>
      <c r="G532" s="25" t="s">
        <v>39</v>
      </c>
      <c r="H532" s="25"/>
      <c r="I532" s="4">
        <f t="shared" si="80"/>
        <v>0</v>
      </c>
      <c r="J532" s="26" t="s">
        <v>28</v>
      </c>
      <c r="K532" s="117"/>
      <c r="L532" s="107">
        <f t="shared" si="81"/>
        <v>0</v>
      </c>
      <c r="M532" s="107"/>
      <c r="N532" s="107"/>
      <c r="O532" s="107">
        <f t="shared" si="82"/>
        <v>0</v>
      </c>
      <c r="P532" s="107"/>
      <c r="Q532" s="107"/>
      <c r="R532" s="107">
        <f t="shared" si="83"/>
        <v>0</v>
      </c>
      <c r="S532" s="107"/>
      <c r="T532" s="107"/>
      <c r="U532" s="107">
        <f t="shared" si="84"/>
        <v>0</v>
      </c>
      <c r="V532" s="107"/>
      <c r="W532" s="107"/>
      <c r="X532" s="107">
        <f t="shared" si="85"/>
        <v>0</v>
      </c>
      <c r="Y532" s="107"/>
      <c r="Z532" s="107"/>
      <c r="AA532" s="108">
        <f t="shared" si="86"/>
        <v>0</v>
      </c>
      <c r="AB532" s="7"/>
    </row>
    <row r="533" spans="1:28" ht="15.75" hidden="1" x14ac:dyDescent="0.25">
      <c r="A533" s="24">
        <v>45603</v>
      </c>
      <c r="B533" s="25" t="s">
        <v>73</v>
      </c>
      <c r="C533" s="25"/>
      <c r="D533" s="25" t="s">
        <v>46</v>
      </c>
      <c r="E533" s="25" t="s">
        <v>135</v>
      </c>
      <c r="F533" s="25">
        <v>10</v>
      </c>
      <c r="G533" s="25" t="s">
        <v>48</v>
      </c>
      <c r="H533" s="25">
        <v>150000</v>
      </c>
      <c r="I533" s="4">
        <f t="shared" si="80"/>
        <v>1500000</v>
      </c>
      <c r="J533" s="31" t="s">
        <v>312</v>
      </c>
      <c r="K533" s="25" t="s">
        <v>2176</v>
      </c>
      <c r="L533" s="107">
        <f t="shared" si="81"/>
        <v>0</v>
      </c>
      <c r="M533" s="107"/>
      <c r="N533" s="107"/>
      <c r="O533" s="107">
        <f t="shared" si="82"/>
        <v>1500000</v>
      </c>
      <c r="P533" s="107">
        <v>1500000</v>
      </c>
      <c r="Q533" s="107"/>
      <c r="R533" s="107">
        <f t="shared" si="83"/>
        <v>0</v>
      </c>
      <c r="S533" s="107"/>
      <c r="T533" s="107"/>
      <c r="U533" s="107">
        <f t="shared" si="84"/>
        <v>0</v>
      </c>
      <c r="V533" s="107"/>
      <c r="W533" s="107"/>
      <c r="X533" s="107">
        <f t="shared" si="85"/>
        <v>0</v>
      </c>
      <c r="Y533" s="107"/>
      <c r="Z533" s="107"/>
      <c r="AA533" s="108">
        <f t="shared" si="86"/>
        <v>0</v>
      </c>
      <c r="AB533" s="7">
        <v>45618</v>
      </c>
    </row>
    <row r="534" spans="1:28" ht="15.75" hidden="1" x14ac:dyDescent="0.25">
      <c r="A534" s="24">
        <v>45603</v>
      </c>
      <c r="B534" s="25" t="s">
        <v>73</v>
      </c>
      <c r="C534" s="25"/>
      <c r="D534" s="25" t="s">
        <v>46</v>
      </c>
      <c r="E534" s="25" t="s">
        <v>329</v>
      </c>
      <c r="F534" s="25">
        <v>5</v>
      </c>
      <c r="G534" s="25" t="s">
        <v>39</v>
      </c>
      <c r="H534" s="25">
        <v>155000</v>
      </c>
      <c r="I534" s="4">
        <f t="shared" si="80"/>
        <v>775000</v>
      </c>
      <c r="J534" s="31" t="s">
        <v>312</v>
      </c>
      <c r="K534" s="25" t="s">
        <v>2176</v>
      </c>
      <c r="L534" s="107">
        <f t="shared" si="81"/>
        <v>0</v>
      </c>
      <c r="M534" s="107"/>
      <c r="N534" s="107"/>
      <c r="O534" s="107">
        <f t="shared" si="82"/>
        <v>775000</v>
      </c>
      <c r="P534" s="107">
        <v>775000</v>
      </c>
      <c r="Q534" s="107"/>
      <c r="R534" s="107">
        <f t="shared" si="83"/>
        <v>0</v>
      </c>
      <c r="S534" s="107"/>
      <c r="T534" s="107"/>
      <c r="U534" s="107">
        <f t="shared" si="84"/>
        <v>0</v>
      </c>
      <c r="V534" s="107"/>
      <c r="W534" s="107"/>
      <c r="X534" s="107">
        <f t="shared" si="85"/>
        <v>0</v>
      </c>
      <c r="Y534" s="107"/>
      <c r="Z534" s="107"/>
      <c r="AA534" s="108">
        <f t="shared" si="86"/>
        <v>0</v>
      </c>
      <c r="AB534" s="7">
        <v>45618</v>
      </c>
    </row>
    <row r="535" spans="1:28" ht="15.75" hidden="1" x14ac:dyDescent="0.25">
      <c r="A535" s="24">
        <v>45603</v>
      </c>
      <c r="B535" s="25" t="s">
        <v>73</v>
      </c>
      <c r="C535" s="25"/>
      <c r="D535" s="25" t="s">
        <v>46</v>
      </c>
      <c r="E535" s="25" t="s">
        <v>1609</v>
      </c>
      <c r="F535" s="25">
        <v>5</v>
      </c>
      <c r="G535" s="25" t="s">
        <v>39</v>
      </c>
      <c r="H535" s="25">
        <v>135000</v>
      </c>
      <c r="I535" s="4">
        <f t="shared" si="80"/>
        <v>675000</v>
      </c>
      <c r="J535" s="31" t="s">
        <v>312</v>
      </c>
      <c r="K535" s="25" t="s">
        <v>2176</v>
      </c>
      <c r="L535" s="107">
        <f t="shared" si="81"/>
        <v>0</v>
      </c>
      <c r="M535" s="107"/>
      <c r="N535" s="107"/>
      <c r="O535" s="107">
        <f t="shared" si="82"/>
        <v>675000</v>
      </c>
      <c r="P535" s="107">
        <v>675000</v>
      </c>
      <c r="Q535" s="107"/>
      <c r="R535" s="107">
        <f t="shared" si="83"/>
        <v>0</v>
      </c>
      <c r="S535" s="107"/>
      <c r="T535" s="107"/>
      <c r="U535" s="107">
        <f t="shared" si="84"/>
        <v>0</v>
      </c>
      <c r="V535" s="107"/>
      <c r="W535" s="107"/>
      <c r="X535" s="107">
        <f t="shared" si="85"/>
        <v>0</v>
      </c>
      <c r="Y535" s="107"/>
      <c r="Z535" s="107"/>
      <c r="AA535" s="108">
        <f t="shared" si="86"/>
        <v>0</v>
      </c>
      <c r="AB535" s="7">
        <v>45618</v>
      </c>
    </row>
    <row r="536" spans="1:28" ht="15.75" hidden="1" x14ac:dyDescent="0.25">
      <c r="A536" s="24">
        <v>45603</v>
      </c>
      <c r="B536" s="25" t="s">
        <v>674</v>
      </c>
      <c r="C536" s="25"/>
      <c r="D536" s="25" t="s">
        <v>52</v>
      </c>
      <c r="E536" s="25" t="s">
        <v>108</v>
      </c>
      <c r="F536" s="25">
        <v>3000</v>
      </c>
      <c r="G536" s="25" t="s">
        <v>34</v>
      </c>
      <c r="H536" s="25">
        <v>2000</v>
      </c>
      <c r="I536" s="4">
        <f t="shared" si="80"/>
        <v>6000000</v>
      </c>
      <c r="J536" s="31" t="s">
        <v>324</v>
      </c>
      <c r="K536" s="117"/>
      <c r="L536" s="107">
        <f t="shared" si="81"/>
        <v>0</v>
      </c>
      <c r="M536" s="107"/>
      <c r="N536" s="107"/>
      <c r="O536" s="107">
        <f t="shared" si="82"/>
        <v>0</v>
      </c>
      <c r="P536" s="107"/>
      <c r="Q536" s="107"/>
      <c r="R536" s="107">
        <f t="shared" si="83"/>
        <v>0</v>
      </c>
      <c r="S536" s="107"/>
      <c r="T536" s="107"/>
      <c r="U536" s="107">
        <f t="shared" si="84"/>
        <v>6000000</v>
      </c>
      <c r="V536" s="107">
        <v>2598000</v>
      </c>
      <c r="W536" s="107">
        <f>1000000+2402000</f>
        <v>3402000</v>
      </c>
      <c r="X536" s="107">
        <f t="shared" si="85"/>
        <v>0</v>
      </c>
      <c r="Y536" s="107"/>
      <c r="Z536" s="107"/>
      <c r="AA536" s="108">
        <f t="shared" si="86"/>
        <v>0</v>
      </c>
      <c r="AB536" s="7">
        <v>45610</v>
      </c>
    </row>
    <row r="537" spans="1:28" ht="15.75" hidden="1" x14ac:dyDescent="0.25">
      <c r="A537" s="24">
        <v>45603</v>
      </c>
      <c r="B537" s="25" t="s">
        <v>311</v>
      </c>
      <c r="C537" s="25"/>
      <c r="D537" s="25" t="s">
        <v>46</v>
      </c>
      <c r="E537" s="25" t="s">
        <v>108</v>
      </c>
      <c r="F537" s="25">
        <v>800</v>
      </c>
      <c r="G537" s="25" t="s">
        <v>34</v>
      </c>
      <c r="H537" s="25">
        <v>1850</v>
      </c>
      <c r="I537" s="4">
        <f t="shared" si="80"/>
        <v>1480000</v>
      </c>
      <c r="J537" s="31" t="s">
        <v>324</v>
      </c>
      <c r="K537" s="117"/>
      <c r="L537" s="107">
        <f t="shared" si="81"/>
        <v>1480000</v>
      </c>
      <c r="M537" s="107">
        <v>1480000</v>
      </c>
      <c r="N537" s="107"/>
      <c r="O537" s="107">
        <f t="shared" si="82"/>
        <v>0</v>
      </c>
      <c r="P537" s="107"/>
      <c r="Q537" s="107"/>
      <c r="R537" s="107">
        <f t="shared" si="83"/>
        <v>0</v>
      </c>
      <c r="S537" s="107"/>
      <c r="T537" s="107"/>
      <c r="U537" s="107">
        <f t="shared" si="84"/>
        <v>0</v>
      </c>
      <c r="V537" s="107"/>
      <c r="W537" s="107"/>
      <c r="X537" s="107">
        <f t="shared" si="85"/>
        <v>0</v>
      </c>
      <c r="Y537" s="107"/>
      <c r="Z537" s="107"/>
      <c r="AA537" s="108">
        <f t="shared" si="86"/>
        <v>0</v>
      </c>
      <c r="AB537" s="7">
        <v>45603</v>
      </c>
    </row>
    <row r="538" spans="1:28" ht="15.75" hidden="1" x14ac:dyDescent="0.25">
      <c r="A538" s="24">
        <v>45603</v>
      </c>
      <c r="B538" s="25" t="s">
        <v>311</v>
      </c>
      <c r="C538" s="25"/>
      <c r="D538" s="25" t="s">
        <v>46</v>
      </c>
      <c r="E538" s="25" t="s">
        <v>135</v>
      </c>
      <c r="F538" s="25">
        <v>2</v>
      </c>
      <c r="G538" s="25" t="s">
        <v>48</v>
      </c>
      <c r="H538" s="25">
        <v>150000</v>
      </c>
      <c r="I538" s="4">
        <f t="shared" si="80"/>
        <v>300000</v>
      </c>
      <c r="J538" s="31" t="s">
        <v>324</v>
      </c>
      <c r="K538" s="117"/>
      <c r="L538" s="107">
        <f t="shared" si="81"/>
        <v>300000</v>
      </c>
      <c r="M538" s="107">
        <v>300000</v>
      </c>
      <c r="N538" s="107"/>
      <c r="O538" s="107">
        <f t="shared" si="82"/>
        <v>0</v>
      </c>
      <c r="P538" s="107"/>
      <c r="Q538" s="107"/>
      <c r="R538" s="107">
        <f t="shared" si="83"/>
        <v>0</v>
      </c>
      <c r="S538" s="107"/>
      <c r="T538" s="107"/>
      <c r="U538" s="107">
        <f t="shared" si="84"/>
        <v>0</v>
      </c>
      <c r="V538" s="107"/>
      <c r="W538" s="107"/>
      <c r="X538" s="107">
        <f t="shared" si="85"/>
        <v>0</v>
      </c>
      <c r="Y538" s="107"/>
      <c r="Z538" s="107"/>
      <c r="AA538" s="108">
        <f t="shared" si="86"/>
        <v>0</v>
      </c>
      <c r="AB538" s="7">
        <v>45603</v>
      </c>
    </row>
    <row r="539" spans="1:28" ht="15.75" hidden="1" x14ac:dyDescent="0.25">
      <c r="A539" s="24">
        <v>45603</v>
      </c>
      <c r="B539" s="25" t="s">
        <v>311</v>
      </c>
      <c r="C539" s="25"/>
      <c r="D539" s="25" t="s">
        <v>46</v>
      </c>
      <c r="E539" s="25" t="s">
        <v>150</v>
      </c>
      <c r="F539" s="25">
        <v>10</v>
      </c>
      <c r="G539" s="25" t="s">
        <v>77</v>
      </c>
      <c r="H539" s="25">
        <v>50000</v>
      </c>
      <c r="I539" s="4">
        <f t="shared" si="80"/>
        <v>500000</v>
      </c>
      <c r="J539" s="31" t="s">
        <v>324</v>
      </c>
      <c r="K539" s="117"/>
      <c r="L539" s="107">
        <f t="shared" si="81"/>
        <v>500000</v>
      </c>
      <c r="M539" s="107">
        <v>500000</v>
      </c>
      <c r="N539" s="107"/>
      <c r="O539" s="107">
        <f t="shared" si="82"/>
        <v>0</v>
      </c>
      <c r="P539" s="107"/>
      <c r="Q539" s="107"/>
      <c r="R539" s="107">
        <f t="shared" si="83"/>
        <v>0</v>
      </c>
      <c r="S539" s="107"/>
      <c r="T539" s="107"/>
      <c r="U539" s="107">
        <f t="shared" si="84"/>
        <v>0</v>
      </c>
      <c r="V539" s="107"/>
      <c r="W539" s="107"/>
      <c r="X539" s="107">
        <f t="shared" si="85"/>
        <v>0</v>
      </c>
      <c r="Y539" s="107"/>
      <c r="Z539" s="107"/>
      <c r="AA539" s="108">
        <f t="shared" si="86"/>
        <v>0</v>
      </c>
      <c r="AB539" s="7">
        <v>45603</v>
      </c>
    </row>
    <row r="540" spans="1:28" ht="15.75" hidden="1" x14ac:dyDescent="0.25">
      <c r="A540" s="24">
        <v>45603</v>
      </c>
      <c r="B540" s="25" t="s">
        <v>140</v>
      </c>
      <c r="C540" s="25"/>
      <c r="D540" s="25" t="s">
        <v>46</v>
      </c>
      <c r="E540" s="25" t="s">
        <v>249</v>
      </c>
      <c r="F540" s="25">
        <v>1000</v>
      </c>
      <c r="G540" s="25" t="s">
        <v>34</v>
      </c>
      <c r="H540" s="25">
        <v>4200</v>
      </c>
      <c r="I540" s="4">
        <f t="shared" si="80"/>
        <v>4200000</v>
      </c>
      <c r="J540" s="31" t="s">
        <v>49</v>
      </c>
      <c r="K540" s="117"/>
      <c r="L540" s="107">
        <f t="shared" si="81"/>
        <v>0</v>
      </c>
      <c r="M540" s="107"/>
      <c r="N540" s="107"/>
      <c r="O540" s="107">
        <f t="shared" si="82"/>
        <v>5475000</v>
      </c>
      <c r="P540" s="107">
        <v>5475000</v>
      </c>
      <c r="Q540" s="107"/>
      <c r="R540" s="107">
        <f t="shared" si="83"/>
        <v>0</v>
      </c>
      <c r="S540" s="107"/>
      <c r="T540" s="107"/>
      <c r="U540" s="107">
        <f t="shared" si="84"/>
        <v>0</v>
      </c>
      <c r="V540" s="107"/>
      <c r="W540" s="107"/>
      <c r="X540" s="107">
        <f t="shared" si="85"/>
        <v>0</v>
      </c>
      <c r="Y540" s="107"/>
      <c r="Z540" s="107"/>
      <c r="AA540" s="108">
        <f t="shared" si="86"/>
        <v>-1275000</v>
      </c>
      <c r="AB540" s="7">
        <v>45582</v>
      </c>
    </row>
    <row r="541" spans="1:28" ht="15.75" hidden="1" x14ac:dyDescent="0.25">
      <c r="A541" s="24">
        <v>45603</v>
      </c>
      <c r="B541" s="25" t="s">
        <v>536</v>
      </c>
      <c r="C541" s="25"/>
      <c r="D541" s="25" t="s">
        <v>46</v>
      </c>
      <c r="E541" s="25" t="s">
        <v>100</v>
      </c>
      <c r="F541" s="25">
        <v>29.7</v>
      </c>
      <c r="G541" s="25" t="s">
        <v>39</v>
      </c>
      <c r="H541" s="25">
        <v>47000</v>
      </c>
      <c r="I541" s="4">
        <f t="shared" si="80"/>
        <v>1395900</v>
      </c>
      <c r="J541" s="31" t="s">
        <v>312</v>
      </c>
      <c r="K541" s="117"/>
      <c r="L541" s="107">
        <f t="shared" si="81"/>
        <v>0</v>
      </c>
      <c r="M541" s="107"/>
      <c r="N541" s="107"/>
      <c r="O541" s="107">
        <f t="shared" si="82"/>
        <v>0</v>
      </c>
      <c r="P541" s="107"/>
      <c r="Q541" s="107"/>
      <c r="R541" s="107">
        <f t="shared" si="83"/>
        <v>1395900</v>
      </c>
      <c r="S541" s="107">
        <v>1395900</v>
      </c>
      <c r="T541" s="107"/>
      <c r="U541" s="107">
        <f t="shared" si="84"/>
        <v>0</v>
      </c>
      <c r="V541" s="107"/>
      <c r="W541" s="107"/>
      <c r="X541" s="107">
        <f t="shared" si="85"/>
        <v>0</v>
      </c>
      <c r="Y541" s="107"/>
      <c r="Z541" s="107"/>
      <c r="AA541" s="108">
        <f t="shared" si="86"/>
        <v>0</v>
      </c>
      <c r="AB541" s="7">
        <v>45603</v>
      </c>
    </row>
    <row r="542" spans="1:28" ht="15.75" hidden="1" x14ac:dyDescent="0.25">
      <c r="A542" s="24">
        <v>45603</v>
      </c>
      <c r="B542" s="25" t="s">
        <v>263</v>
      </c>
      <c r="C542" s="25"/>
      <c r="D542" s="25" t="s">
        <v>46</v>
      </c>
      <c r="E542" s="25" t="s">
        <v>108</v>
      </c>
      <c r="F542" s="25">
        <v>10400</v>
      </c>
      <c r="G542" s="25" t="s">
        <v>34</v>
      </c>
      <c r="H542" s="25">
        <v>2000</v>
      </c>
      <c r="I542" s="4">
        <f t="shared" si="80"/>
        <v>20800000</v>
      </c>
      <c r="J542" s="31" t="s">
        <v>312</v>
      </c>
      <c r="K542" s="11" t="s">
        <v>2040</v>
      </c>
      <c r="L542" s="107">
        <f t="shared" si="81"/>
        <v>0</v>
      </c>
      <c r="M542" s="107"/>
      <c r="N542" s="107"/>
      <c r="O542" s="107">
        <f t="shared" si="82"/>
        <v>20800000</v>
      </c>
      <c r="P542" s="107">
        <v>20800000</v>
      </c>
      <c r="Q542" s="107"/>
      <c r="R542" s="107">
        <f t="shared" si="83"/>
        <v>0</v>
      </c>
      <c r="S542" s="107"/>
      <c r="T542" s="107"/>
      <c r="U542" s="107">
        <f t="shared" si="84"/>
        <v>0</v>
      </c>
      <c r="V542" s="107"/>
      <c r="W542" s="107"/>
      <c r="X542" s="107">
        <f t="shared" si="85"/>
        <v>0</v>
      </c>
      <c r="Y542" s="107"/>
      <c r="Z542" s="107"/>
      <c r="AA542" s="108">
        <f t="shared" si="86"/>
        <v>0</v>
      </c>
      <c r="AB542" s="7"/>
    </row>
    <row r="543" spans="1:28" ht="15.75" hidden="1" x14ac:dyDescent="0.25">
      <c r="A543" s="24">
        <v>45603</v>
      </c>
      <c r="B543" s="25" t="s">
        <v>263</v>
      </c>
      <c r="C543" s="25"/>
      <c r="D543" s="25" t="s">
        <v>46</v>
      </c>
      <c r="E543" s="25" t="s">
        <v>192</v>
      </c>
      <c r="F543" s="25">
        <v>300</v>
      </c>
      <c r="G543" s="25" t="s">
        <v>34</v>
      </c>
      <c r="H543" s="25">
        <v>2500</v>
      </c>
      <c r="I543" s="4">
        <f t="shared" si="80"/>
        <v>750000</v>
      </c>
      <c r="J543" s="31" t="s">
        <v>312</v>
      </c>
      <c r="K543" s="11" t="s">
        <v>2040</v>
      </c>
      <c r="L543" s="107">
        <f t="shared" si="81"/>
        <v>0</v>
      </c>
      <c r="M543" s="107"/>
      <c r="N543" s="107"/>
      <c r="O543" s="107">
        <f t="shared" si="82"/>
        <v>750000</v>
      </c>
      <c r="P543" s="107">
        <v>750000</v>
      </c>
      <c r="Q543" s="107"/>
      <c r="R543" s="107">
        <f t="shared" si="83"/>
        <v>0</v>
      </c>
      <c r="S543" s="107"/>
      <c r="T543" s="107"/>
      <c r="U543" s="107">
        <f t="shared" si="84"/>
        <v>0</v>
      </c>
      <c r="V543" s="107"/>
      <c r="W543" s="107"/>
      <c r="X543" s="107">
        <f t="shared" si="85"/>
        <v>0</v>
      </c>
      <c r="Y543" s="107"/>
      <c r="Z543" s="107"/>
      <c r="AA543" s="108">
        <f t="shared" si="86"/>
        <v>0</v>
      </c>
      <c r="AB543" s="7"/>
    </row>
    <row r="544" spans="1:28" ht="15.75" hidden="1" x14ac:dyDescent="0.25">
      <c r="A544" s="24">
        <v>45603</v>
      </c>
      <c r="B544" s="25" t="s">
        <v>90</v>
      </c>
      <c r="C544" s="25"/>
      <c r="D544" s="25" t="s">
        <v>46</v>
      </c>
      <c r="E544" s="25" t="s">
        <v>129</v>
      </c>
      <c r="F544" s="25">
        <v>4</v>
      </c>
      <c r="G544" s="25" t="s">
        <v>77</v>
      </c>
      <c r="H544" s="25">
        <v>65000</v>
      </c>
      <c r="I544" s="4">
        <f t="shared" si="80"/>
        <v>260000</v>
      </c>
      <c r="J544" s="31" t="s">
        <v>312</v>
      </c>
      <c r="K544" s="117"/>
      <c r="L544" s="107">
        <f t="shared" si="81"/>
        <v>0</v>
      </c>
      <c r="M544" s="107"/>
      <c r="N544" s="107"/>
      <c r="O544" s="107">
        <f t="shared" si="82"/>
        <v>260000</v>
      </c>
      <c r="P544" s="107">
        <v>260000</v>
      </c>
      <c r="Q544" s="107"/>
      <c r="R544" s="107">
        <f t="shared" si="83"/>
        <v>0</v>
      </c>
      <c r="S544" s="107"/>
      <c r="T544" s="107"/>
      <c r="U544" s="107">
        <f t="shared" si="84"/>
        <v>0</v>
      </c>
      <c r="V544" s="107"/>
      <c r="W544" s="107"/>
      <c r="X544" s="107">
        <f t="shared" si="85"/>
        <v>0</v>
      </c>
      <c r="Y544" s="107"/>
      <c r="Z544" s="107"/>
      <c r="AA544" s="108">
        <f t="shared" si="86"/>
        <v>0</v>
      </c>
      <c r="AB544" s="7">
        <v>45506</v>
      </c>
    </row>
    <row r="545" spans="1:28" ht="15.75" hidden="1" x14ac:dyDescent="0.25">
      <c r="A545" s="24">
        <v>45603</v>
      </c>
      <c r="B545" s="25" t="s">
        <v>90</v>
      </c>
      <c r="C545" s="25"/>
      <c r="D545" s="25" t="s">
        <v>46</v>
      </c>
      <c r="E545" s="25" t="s">
        <v>53</v>
      </c>
      <c r="F545" s="25">
        <v>20</v>
      </c>
      <c r="G545" s="25" t="s">
        <v>23</v>
      </c>
      <c r="H545" s="25">
        <v>400000</v>
      </c>
      <c r="I545" s="4">
        <f t="shared" si="80"/>
        <v>8000000</v>
      </c>
      <c r="J545" s="31" t="s">
        <v>312</v>
      </c>
      <c r="K545" s="117"/>
      <c r="L545" s="107">
        <f t="shared" si="81"/>
        <v>0</v>
      </c>
      <c r="M545" s="107"/>
      <c r="N545" s="107"/>
      <c r="O545" s="107">
        <f t="shared" si="82"/>
        <v>8000000</v>
      </c>
      <c r="P545" s="107">
        <v>8000000</v>
      </c>
      <c r="Q545" s="107"/>
      <c r="R545" s="107">
        <f t="shared" si="83"/>
        <v>0</v>
      </c>
      <c r="S545" s="107"/>
      <c r="T545" s="107"/>
      <c r="U545" s="107">
        <f t="shared" si="84"/>
        <v>0</v>
      </c>
      <c r="V545" s="107"/>
      <c r="W545" s="107"/>
      <c r="X545" s="107">
        <f t="shared" si="85"/>
        <v>0</v>
      </c>
      <c r="Y545" s="107"/>
      <c r="Z545" s="107"/>
      <c r="AA545" s="108">
        <f t="shared" si="86"/>
        <v>0</v>
      </c>
      <c r="AB545" s="7">
        <v>45604</v>
      </c>
    </row>
    <row r="546" spans="1:28" ht="15.75" hidden="1" x14ac:dyDescent="0.25">
      <c r="A546" s="24">
        <v>45603</v>
      </c>
      <c r="B546" s="25" t="s">
        <v>1001</v>
      </c>
      <c r="C546" s="25"/>
      <c r="D546" s="25" t="s">
        <v>52</v>
      </c>
      <c r="E546" s="25" t="s">
        <v>192</v>
      </c>
      <c r="F546" s="25">
        <v>1000</v>
      </c>
      <c r="G546" s="25" t="s">
        <v>34</v>
      </c>
      <c r="H546" s="25">
        <v>2500</v>
      </c>
      <c r="I546" s="4">
        <f t="shared" si="80"/>
        <v>2500000</v>
      </c>
      <c r="J546" s="31" t="s">
        <v>312</v>
      </c>
      <c r="K546" s="117"/>
      <c r="L546" s="107">
        <f t="shared" si="81"/>
        <v>0</v>
      </c>
      <c r="M546" s="107"/>
      <c r="N546" s="107"/>
      <c r="O546" s="107">
        <f t="shared" si="82"/>
        <v>0</v>
      </c>
      <c r="P546" s="107"/>
      <c r="Q546" s="107"/>
      <c r="R546" s="107">
        <f t="shared" si="83"/>
        <v>0</v>
      </c>
      <c r="S546" s="107"/>
      <c r="T546" s="107"/>
      <c r="U546" s="107">
        <f t="shared" si="84"/>
        <v>0</v>
      </c>
      <c r="V546" s="107"/>
      <c r="W546" s="107"/>
      <c r="X546" s="107">
        <f t="shared" si="85"/>
        <v>2500000</v>
      </c>
      <c r="Y546" s="107">
        <v>2500000</v>
      </c>
      <c r="Z546" s="107"/>
      <c r="AA546" s="108">
        <f t="shared" si="86"/>
        <v>0</v>
      </c>
      <c r="AB546" s="7">
        <v>45603</v>
      </c>
    </row>
    <row r="547" spans="1:28" ht="15.75" hidden="1" x14ac:dyDescent="0.25">
      <c r="A547" s="24">
        <v>45603</v>
      </c>
      <c r="B547" s="25" t="s">
        <v>1001</v>
      </c>
      <c r="C547" s="25"/>
      <c r="D547" s="25" t="s">
        <v>52</v>
      </c>
      <c r="E547" s="25" t="s">
        <v>343</v>
      </c>
      <c r="F547" s="25">
        <v>3</v>
      </c>
      <c r="G547" s="25" t="s">
        <v>23</v>
      </c>
      <c r="H547" s="25">
        <v>1100000</v>
      </c>
      <c r="I547" s="4">
        <f t="shared" si="80"/>
        <v>3300000</v>
      </c>
      <c r="J547" s="31" t="s">
        <v>312</v>
      </c>
      <c r="K547" s="117"/>
      <c r="L547" s="107">
        <f t="shared" si="81"/>
        <v>0</v>
      </c>
      <c r="M547" s="107"/>
      <c r="N547" s="107"/>
      <c r="O547" s="107">
        <f t="shared" si="82"/>
        <v>0</v>
      </c>
      <c r="P547" s="107"/>
      <c r="Q547" s="107"/>
      <c r="R547" s="107">
        <f t="shared" si="83"/>
        <v>0</v>
      </c>
      <c r="S547" s="107"/>
      <c r="T547" s="107"/>
      <c r="U547" s="107">
        <f t="shared" si="84"/>
        <v>0</v>
      </c>
      <c r="V547" s="107"/>
      <c r="W547" s="107"/>
      <c r="X547" s="107">
        <f t="shared" si="85"/>
        <v>3300000</v>
      </c>
      <c r="Y547" s="107">
        <v>3300000</v>
      </c>
      <c r="Z547" s="107"/>
      <c r="AA547" s="108">
        <f t="shared" si="86"/>
        <v>0</v>
      </c>
      <c r="AB547" s="7">
        <v>45603</v>
      </c>
    </row>
    <row r="548" spans="1:28" ht="15.75" hidden="1" x14ac:dyDescent="0.25">
      <c r="A548" s="24">
        <v>45603</v>
      </c>
      <c r="B548" s="25" t="s">
        <v>723</v>
      </c>
      <c r="C548" s="25"/>
      <c r="D548" s="25" t="s">
        <v>46</v>
      </c>
      <c r="E548" s="25" t="s">
        <v>128</v>
      </c>
      <c r="F548" s="25">
        <v>25</v>
      </c>
      <c r="G548" s="25" t="s">
        <v>39</v>
      </c>
      <c r="H548" s="25">
        <v>120000</v>
      </c>
      <c r="I548" s="4">
        <f t="shared" si="80"/>
        <v>3000000</v>
      </c>
      <c r="J548" s="31" t="s">
        <v>324</v>
      </c>
      <c r="K548" s="117"/>
      <c r="L548" s="107">
        <f t="shared" si="81"/>
        <v>0</v>
      </c>
      <c r="M548" s="107"/>
      <c r="N548" s="107"/>
      <c r="O548" s="107">
        <f t="shared" si="82"/>
        <v>0</v>
      </c>
      <c r="P548" s="107"/>
      <c r="Q548" s="107"/>
      <c r="R548" s="107">
        <f t="shared" si="83"/>
        <v>0</v>
      </c>
      <c r="S548" s="107"/>
      <c r="T548" s="107"/>
      <c r="U548" s="107">
        <f t="shared" si="84"/>
        <v>3000000</v>
      </c>
      <c r="V548" s="107">
        <v>3000000</v>
      </c>
      <c r="W548" s="107"/>
      <c r="X548" s="107">
        <f t="shared" si="85"/>
        <v>0</v>
      </c>
      <c r="Y548" s="107"/>
      <c r="Z548" s="107"/>
      <c r="AA548" s="108">
        <f t="shared" si="86"/>
        <v>0</v>
      </c>
      <c r="AB548" s="7">
        <v>45603</v>
      </c>
    </row>
    <row r="549" spans="1:28" ht="15.75" hidden="1" x14ac:dyDescent="0.25">
      <c r="A549" s="24">
        <v>45603</v>
      </c>
      <c r="B549" s="25" t="s">
        <v>723</v>
      </c>
      <c r="C549" s="25"/>
      <c r="D549" s="25" t="s">
        <v>46</v>
      </c>
      <c r="E549" s="25" t="s">
        <v>219</v>
      </c>
      <c r="F549" s="25">
        <v>3</v>
      </c>
      <c r="G549" s="25" t="s">
        <v>39</v>
      </c>
      <c r="H549" s="25">
        <v>300000</v>
      </c>
      <c r="I549" s="4">
        <f t="shared" si="80"/>
        <v>900000</v>
      </c>
      <c r="J549" s="31" t="s">
        <v>324</v>
      </c>
      <c r="K549" s="117"/>
      <c r="L549" s="107">
        <f t="shared" si="81"/>
        <v>0</v>
      </c>
      <c r="M549" s="107"/>
      <c r="N549" s="107"/>
      <c r="O549" s="107">
        <f t="shared" si="82"/>
        <v>0</v>
      </c>
      <c r="P549" s="107"/>
      <c r="Q549" s="107"/>
      <c r="R549" s="107">
        <f t="shared" si="83"/>
        <v>0</v>
      </c>
      <c r="S549" s="107"/>
      <c r="T549" s="107"/>
      <c r="U549" s="107">
        <f t="shared" si="84"/>
        <v>900000</v>
      </c>
      <c r="V549" s="107">
        <v>900000</v>
      </c>
      <c r="W549" s="107"/>
      <c r="X549" s="107">
        <f t="shared" si="85"/>
        <v>0</v>
      </c>
      <c r="Y549" s="107"/>
      <c r="Z549" s="107"/>
      <c r="AA549" s="108">
        <f t="shared" si="86"/>
        <v>0</v>
      </c>
      <c r="AB549" s="7">
        <v>45603</v>
      </c>
    </row>
    <row r="550" spans="1:28" ht="15.75" hidden="1" x14ac:dyDescent="0.25">
      <c r="A550" s="24">
        <v>45603</v>
      </c>
      <c r="B550" s="25" t="s">
        <v>99</v>
      </c>
      <c r="C550" s="25"/>
      <c r="D550" s="25"/>
      <c r="E550" s="25" t="s">
        <v>103</v>
      </c>
      <c r="F550" s="25">
        <v>28.2</v>
      </c>
      <c r="G550" s="25" t="s">
        <v>39</v>
      </c>
      <c r="H550" s="25"/>
      <c r="I550" s="4">
        <f t="shared" si="80"/>
        <v>0</v>
      </c>
      <c r="J550" s="26" t="s">
        <v>28</v>
      </c>
      <c r="K550" s="117"/>
      <c r="L550" s="107">
        <f t="shared" si="81"/>
        <v>0</v>
      </c>
      <c r="M550" s="107"/>
      <c r="N550" s="107"/>
      <c r="O550" s="107">
        <f t="shared" si="82"/>
        <v>0</v>
      </c>
      <c r="P550" s="107"/>
      <c r="Q550" s="107"/>
      <c r="R550" s="107">
        <f t="shared" si="83"/>
        <v>0</v>
      </c>
      <c r="S550" s="107"/>
      <c r="T550" s="107"/>
      <c r="U550" s="107">
        <f t="shared" si="84"/>
        <v>0</v>
      </c>
      <c r="V550" s="107"/>
      <c r="W550" s="107"/>
      <c r="X550" s="107">
        <f t="shared" si="85"/>
        <v>0</v>
      </c>
      <c r="Y550" s="107"/>
      <c r="Z550" s="107"/>
      <c r="AA550" s="108">
        <f t="shared" si="86"/>
        <v>0</v>
      </c>
      <c r="AB550" s="7"/>
    </row>
    <row r="551" spans="1:28" ht="15.75" hidden="1" x14ac:dyDescent="0.25">
      <c r="A551" s="24">
        <v>45603</v>
      </c>
      <c r="B551" s="25" t="s">
        <v>99</v>
      </c>
      <c r="C551" s="25"/>
      <c r="D551" s="25"/>
      <c r="E551" s="25" t="s">
        <v>102</v>
      </c>
      <c r="F551" s="25">
        <v>35.1</v>
      </c>
      <c r="G551" s="25" t="s">
        <v>39</v>
      </c>
      <c r="H551" s="25"/>
      <c r="I551" s="4">
        <f t="shared" si="80"/>
        <v>0</v>
      </c>
      <c r="J551" s="26" t="s">
        <v>28</v>
      </c>
      <c r="K551" s="117"/>
      <c r="L551" s="107">
        <f t="shared" si="81"/>
        <v>0</v>
      </c>
      <c r="M551" s="107"/>
      <c r="N551" s="107"/>
      <c r="O551" s="107">
        <f t="shared" si="82"/>
        <v>0</v>
      </c>
      <c r="P551" s="107"/>
      <c r="Q551" s="107"/>
      <c r="R551" s="107">
        <f t="shared" si="83"/>
        <v>0</v>
      </c>
      <c r="S551" s="107"/>
      <c r="T551" s="107"/>
      <c r="U551" s="107">
        <f t="shared" si="84"/>
        <v>0</v>
      </c>
      <c r="V551" s="107"/>
      <c r="W551" s="107"/>
      <c r="X551" s="107">
        <f t="shared" si="85"/>
        <v>0</v>
      </c>
      <c r="Y551" s="107"/>
      <c r="Z551" s="107"/>
      <c r="AA551" s="108">
        <f t="shared" si="86"/>
        <v>0</v>
      </c>
      <c r="AB551" s="7"/>
    </row>
    <row r="552" spans="1:28" ht="15.75" hidden="1" x14ac:dyDescent="0.25">
      <c r="A552" s="24">
        <v>45603</v>
      </c>
      <c r="B552" s="25" t="s">
        <v>131</v>
      </c>
      <c r="C552" s="25"/>
      <c r="D552" s="25" t="s">
        <v>52</v>
      </c>
      <c r="E552" s="25" t="s">
        <v>135</v>
      </c>
      <c r="F552" s="25">
        <v>1</v>
      </c>
      <c r="G552" s="25" t="s">
        <v>48</v>
      </c>
      <c r="H552" s="25">
        <v>150000</v>
      </c>
      <c r="I552" s="4">
        <f t="shared" si="80"/>
        <v>150000</v>
      </c>
      <c r="J552" s="31" t="s">
        <v>312</v>
      </c>
      <c r="K552" s="117"/>
      <c r="L552" s="107">
        <f t="shared" si="81"/>
        <v>0</v>
      </c>
      <c r="M552" s="107"/>
      <c r="N552" s="107"/>
      <c r="O552" s="107">
        <f t="shared" si="82"/>
        <v>150000</v>
      </c>
      <c r="P552" s="107">
        <v>150000</v>
      </c>
      <c r="Q552" s="107"/>
      <c r="R552" s="107">
        <f t="shared" si="83"/>
        <v>0</v>
      </c>
      <c r="S552" s="107"/>
      <c r="T552" s="107"/>
      <c r="U552" s="107">
        <f t="shared" si="84"/>
        <v>0</v>
      </c>
      <c r="V552" s="107"/>
      <c r="W552" s="107"/>
      <c r="X552" s="107">
        <f t="shared" si="85"/>
        <v>0</v>
      </c>
      <c r="Y552" s="107"/>
      <c r="Z552" s="107"/>
      <c r="AA552" s="108">
        <f t="shared" si="86"/>
        <v>0</v>
      </c>
      <c r="AB552" s="7">
        <v>45609</v>
      </c>
    </row>
    <row r="553" spans="1:28" ht="15.75" hidden="1" x14ac:dyDescent="0.25">
      <c r="A553" s="24">
        <v>45603</v>
      </c>
      <c r="B553" s="25" t="s">
        <v>131</v>
      </c>
      <c r="C553" s="25"/>
      <c r="D553" s="25" t="s">
        <v>52</v>
      </c>
      <c r="E553" s="25" t="s">
        <v>64</v>
      </c>
      <c r="F553" s="25">
        <v>100</v>
      </c>
      <c r="G553" s="25" t="s">
        <v>39</v>
      </c>
      <c r="H553" s="25">
        <v>60000</v>
      </c>
      <c r="I553" s="4">
        <f t="shared" si="80"/>
        <v>6000000</v>
      </c>
      <c r="J553" s="31" t="s">
        <v>312</v>
      </c>
      <c r="K553" s="117"/>
      <c r="L553" s="107">
        <f t="shared" si="81"/>
        <v>0</v>
      </c>
      <c r="M553" s="107"/>
      <c r="N553" s="107"/>
      <c r="O553" s="107">
        <f t="shared" si="82"/>
        <v>6000000</v>
      </c>
      <c r="P553" s="107">
        <v>6000000</v>
      </c>
      <c r="Q553" s="107"/>
      <c r="R553" s="107">
        <f t="shared" si="83"/>
        <v>0</v>
      </c>
      <c r="S553" s="107"/>
      <c r="T553" s="107"/>
      <c r="U553" s="107">
        <f t="shared" si="84"/>
        <v>0</v>
      </c>
      <c r="V553" s="107"/>
      <c r="W553" s="107"/>
      <c r="X553" s="107">
        <f t="shared" si="85"/>
        <v>0</v>
      </c>
      <c r="Y553" s="107"/>
      <c r="Z553" s="107"/>
      <c r="AA553" s="108">
        <f t="shared" si="86"/>
        <v>0</v>
      </c>
      <c r="AB553" s="7">
        <v>45609</v>
      </c>
    </row>
    <row r="554" spans="1:28" ht="15.75" hidden="1" x14ac:dyDescent="0.25">
      <c r="A554" s="24">
        <v>45603</v>
      </c>
      <c r="B554" s="25" t="s">
        <v>565</v>
      </c>
      <c r="C554" s="25"/>
      <c r="D554" s="25" t="s">
        <v>46</v>
      </c>
      <c r="E554" s="25" t="s">
        <v>348</v>
      </c>
      <c r="F554" s="25">
        <v>600</v>
      </c>
      <c r="G554" s="25" t="s">
        <v>34</v>
      </c>
      <c r="H554" s="25">
        <v>1150</v>
      </c>
      <c r="I554" s="4">
        <f t="shared" si="80"/>
        <v>690000</v>
      </c>
      <c r="J554" s="31" t="s">
        <v>312</v>
      </c>
      <c r="K554" s="117"/>
      <c r="L554" s="107">
        <f t="shared" si="81"/>
        <v>0</v>
      </c>
      <c r="M554" s="107"/>
      <c r="N554" s="107"/>
      <c r="O554" s="107">
        <f t="shared" si="82"/>
        <v>0</v>
      </c>
      <c r="P554" s="107"/>
      <c r="Q554" s="107"/>
      <c r="R554" s="107">
        <f t="shared" si="83"/>
        <v>690000</v>
      </c>
      <c r="S554" s="107">
        <v>690000</v>
      </c>
      <c r="T554" s="107"/>
      <c r="U554" s="107">
        <f t="shared" si="84"/>
        <v>0</v>
      </c>
      <c r="V554" s="107"/>
      <c r="W554" s="107"/>
      <c r="X554" s="107">
        <f t="shared" si="85"/>
        <v>0</v>
      </c>
      <c r="Y554" s="107"/>
      <c r="Z554" s="107"/>
      <c r="AA554" s="108">
        <f t="shared" si="86"/>
        <v>0</v>
      </c>
      <c r="AB554" s="7">
        <v>45603</v>
      </c>
    </row>
    <row r="555" spans="1:28" ht="15.75" hidden="1" x14ac:dyDescent="0.25">
      <c r="A555" s="24">
        <v>45603</v>
      </c>
      <c r="B555" s="25" t="s">
        <v>382</v>
      </c>
      <c r="C555" s="25"/>
      <c r="D555" s="25" t="s">
        <v>46</v>
      </c>
      <c r="E555" s="25" t="s">
        <v>298</v>
      </c>
      <c r="F555" s="25">
        <v>5200</v>
      </c>
      <c r="G555" s="25" t="s">
        <v>34</v>
      </c>
      <c r="H555" s="25">
        <v>3600</v>
      </c>
      <c r="I555" s="4">
        <f t="shared" si="80"/>
        <v>18720000</v>
      </c>
      <c r="J555" s="31" t="s">
        <v>312</v>
      </c>
      <c r="K555" s="117"/>
      <c r="L555" s="107">
        <f t="shared" si="81"/>
        <v>0</v>
      </c>
      <c r="M555" s="107"/>
      <c r="N555" s="107"/>
      <c r="O555" s="107">
        <f t="shared" si="82"/>
        <v>0</v>
      </c>
      <c r="P555" s="107"/>
      <c r="Q555" s="107"/>
      <c r="R555" s="107">
        <f t="shared" si="83"/>
        <v>18720000</v>
      </c>
      <c r="S555" s="107">
        <v>3520000</v>
      </c>
      <c r="T555" s="107">
        <v>15200000</v>
      </c>
      <c r="U555" s="107">
        <f t="shared" si="84"/>
        <v>0</v>
      </c>
      <c r="V555" s="107"/>
      <c r="W555" s="107"/>
      <c r="X555" s="107">
        <f t="shared" si="85"/>
        <v>0</v>
      </c>
      <c r="Y555" s="107"/>
      <c r="Z555" s="107"/>
      <c r="AA555" s="108">
        <f t="shared" si="86"/>
        <v>0</v>
      </c>
      <c r="AB555" s="7">
        <v>45615</v>
      </c>
    </row>
    <row r="556" spans="1:28" ht="15.75" hidden="1" x14ac:dyDescent="0.25">
      <c r="A556" s="24">
        <v>45603</v>
      </c>
      <c r="B556" s="25" t="s">
        <v>122</v>
      </c>
      <c r="C556" s="25"/>
      <c r="D556" s="25" t="s">
        <v>46</v>
      </c>
      <c r="E556" s="25" t="s">
        <v>42</v>
      </c>
      <c r="F556" s="25">
        <v>10400</v>
      </c>
      <c r="G556" s="25" t="s">
        <v>34</v>
      </c>
      <c r="H556" s="25">
        <v>3800</v>
      </c>
      <c r="I556" s="4">
        <f t="shared" si="80"/>
        <v>39520000</v>
      </c>
      <c r="J556" s="26" t="s">
        <v>28</v>
      </c>
      <c r="K556" s="117"/>
      <c r="L556" s="107">
        <f t="shared" si="81"/>
        <v>0</v>
      </c>
      <c r="M556" s="107"/>
      <c r="N556" s="107"/>
      <c r="O556" s="107">
        <f t="shared" si="82"/>
        <v>0</v>
      </c>
      <c r="P556" s="107"/>
      <c r="Q556" s="107"/>
      <c r="R556" s="107">
        <f t="shared" si="83"/>
        <v>0</v>
      </c>
      <c r="S556" s="107"/>
      <c r="T556" s="107"/>
      <c r="U556" s="107">
        <f t="shared" si="84"/>
        <v>0</v>
      </c>
      <c r="V556" s="107"/>
      <c r="W556" s="107"/>
      <c r="X556" s="107">
        <f t="shared" si="85"/>
        <v>0</v>
      </c>
      <c r="Y556" s="107"/>
      <c r="Z556" s="107"/>
      <c r="AA556" s="108">
        <f t="shared" si="86"/>
        <v>39520000</v>
      </c>
      <c r="AB556" s="7"/>
    </row>
    <row r="557" spans="1:28" ht="15.75" hidden="1" x14ac:dyDescent="0.25">
      <c r="A557" s="24">
        <v>45603</v>
      </c>
      <c r="B557" s="25" t="s">
        <v>122</v>
      </c>
      <c r="C557" s="25"/>
      <c r="D557" s="25" t="s">
        <v>46</v>
      </c>
      <c r="E557" s="25" t="s">
        <v>157</v>
      </c>
      <c r="F557" s="41">
        <v>16</v>
      </c>
      <c r="G557" s="25" t="s">
        <v>48</v>
      </c>
      <c r="H557" s="25">
        <v>300000</v>
      </c>
      <c r="I557" s="4">
        <f t="shared" si="80"/>
        <v>4800000</v>
      </c>
      <c r="J557" s="26" t="s">
        <v>28</v>
      </c>
      <c r="K557" s="117"/>
      <c r="L557" s="107">
        <f t="shared" si="81"/>
        <v>0</v>
      </c>
      <c r="M557" s="107"/>
      <c r="N557" s="107"/>
      <c r="O557" s="107">
        <f t="shared" si="82"/>
        <v>0</v>
      </c>
      <c r="P557" s="107"/>
      <c r="Q557" s="107"/>
      <c r="R557" s="107">
        <f t="shared" si="83"/>
        <v>0</v>
      </c>
      <c r="S557" s="107"/>
      <c r="T557" s="107"/>
      <c r="U557" s="107">
        <f t="shared" si="84"/>
        <v>0</v>
      </c>
      <c r="V557" s="107"/>
      <c r="W557" s="107"/>
      <c r="X557" s="107">
        <f t="shared" si="85"/>
        <v>0</v>
      </c>
      <c r="Y557" s="107"/>
      <c r="Z557" s="107"/>
      <c r="AA557" s="108">
        <f t="shared" si="86"/>
        <v>4800000</v>
      </c>
      <c r="AB557" s="7"/>
    </row>
    <row r="558" spans="1:28" ht="15.75" hidden="1" x14ac:dyDescent="0.25">
      <c r="A558" s="24">
        <v>45603</v>
      </c>
      <c r="B558" s="25" t="s">
        <v>207</v>
      </c>
      <c r="C558" s="25"/>
      <c r="D558" s="25" t="s">
        <v>46</v>
      </c>
      <c r="E558" s="25" t="s">
        <v>108</v>
      </c>
      <c r="F558" s="25">
        <v>1200</v>
      </c>
      <c r="G558" s="25" t="s">
        <v>34</v>
      </c>
      <c r="H558" s="25">
        <v>2150</v>
      </c>
      <c r="I558" s="4">
        <f t="shared" si="80"/>
        <v>2580000</v>
      </c>
      <c r="J558" s="31" t="s">
        <v>312</v>
      </c>
      <c r="K558" s="117"/>
      <c r="L558" s="107">
        <f t="shared" si="81"/>
        <v>0</v>
      </c>
      <c r="M558" s="107"/>
      <c r="N558" s="107"/>
      <c r="O558" s="107">
        <f t="shared" si="82"/>
        <v>2580000</v>
      </c>
      <c r="P558" s="107">
        <v>2580000</v>
      </c>
      <c r="Q558" s="107"/>
      <c r="R558" s="107">
        <f t="shared" si="83"/>
        <v>0</v>
      </c>
      <c r="S558" s="107"/>
      <c r="T558" s="107"/>
      <c r="U558" s="107">
        <f t="shared" si="84"/>
        <v>0</v>
      </c>
      <c r="V558" s="107"/>
      <c r="W558" s="107"/>
      <c r="X558" s="107">
        <f t="shared" si="85"/>
        <v>0</v>
      </c>
      <c r="Y558" s="107"/>
      <c r="Z558" s="107"/>
      <c r="AA558" s="108">
        <f t="shared" si="86"/>
        <v>0</v>
      </c>
      <c r="AB558" s="7">
        <v>45610</v>
      </c>
    </row>
    <row r="559" spans="1:28" ht="15.75" hidden="1" x14ac:dyDescent="0.25">
      <c r="A559" s="24">
        <v>45603</v>
      </c>
      <c r="B559" s="25" t="s">
        <v>207</v>
      </c>
      <c r="C559" s="25"/>
      <c r="D559" s="25" t="s">
        <v>46</v>
      </c>
      <c r="E559" s="25" t="s">
        <v>64</v>
      </c>
      <c r="F559" s="25">
        <v>40</v>
      </c>
      <c r="G559" s="25" t="s">
        <v>39</v>
      </c>
      <c r="H559" s="25">
        <v>60000</v>
      </c>
      <c r="I559" s="4">
        <f t="shared" si="80"/>
        <v>2400000</v>
      </c>
      <c r="J559" s="31" t="s">
        <v>312</v>
      </c>
      <c r="K559" s="117"/>
      <c r="L559" s="107">
        <f t="shared" si="81"/>
        <v>0</v>
      </c>
      <c r="M559" s="107"/>
      <c r="N559" s="107"/>
      <c r="O559" s="107">
        <f t="shared" si="82"/>
        <v>2400000</v>
      </c>
      <c r="P559" s="107">
        <v>2400000</v>
      </c>
      <c r="Q559" s="107"/>
      <c r="R559" s="107">
        <f t="shared" si="83"/>
        <v>0</v>
      </c>
      <c r="S559" s="107"/>
      <c r="T559" s="107"/>
      <c r="U559" s="107">
        <f t="shared" si="84"/>
        <v>0</v>
      </c>
      <c r="V559" s="107"/>
      <c r="W559" s="107"/>
      <c r="X559" s="107">
        <f t="shared" si="85"/>
        <v>0</v>
      </c>
      <c r="Y559" s="107"/>
      <c r="Z559" s="107"/>
      <c r="AA559" s="108">
        <f t="shared" si="86"/>
        <v>0</v>
      </c>
      <c r="AB559" s="7">
        <v>45610</v>
      </c>
    </row>
    <row r="560" spans="1:28" ht="15.75" hidden="1" x14ac:dyDescent="0.25">
      <c r="A560" s="24">
        <v>45603</v>
      </c>
      <c r="B560" s="25" t="s">
        <v>207</v>
      </c>
      <c r="C560" s="25"/>
      <c r="D560" s="25" t="s">
        <v>46</v>
      </c>
      <c r="E560" s="25" t="s">
        <v>172</v>
      </c>
      <c r="F560" s="25">
        <v>8</v>
      </c>
      <c r="G560" s="25" t="s">
        <v>27</v>
      </c>
      <c r="H560" s="25">
        <v>25000</v>
      </c>
      <c r="I560" s="4">
        <f t="shared" si="80"/>
        <v>200000</v>
      </c>
      <c r="J560" s="31" t="s">
        <v>312</v>
      </c>
      <c r="K560" s="117"/>
      <c r="L560" s="107">
        <f t="shared" si="81"/>
        <v>0</v>
      </c>
      <c r="M560" s="107"/>
      <c r="N560" s="107"/>
      <c r="O560" s="107">
        <f t="shared" si="82"/>
        <v>200000</v>
      </c>
      <c r="P560" s="107">
        <v>200000</v>
      </c>
      <c r="Q560" s="107"/>
      <c r="R560" s="107">
        <f t="shared" si="83"/>
        <v>0</v>
      </c>
      <c r="S560" s="107"/>
      <c r="T560" s="107"/>
      <c r="U560" s="107">
        <f t="shared" si="84"/>
        <v>0</v>
      </c>
      <c r="V560" s="107"/>
      <c r="W560" s="107"/>
      <c r="X560" s="107">
        <f t="shared" si="85"/>
        <v>0</v>
      </c>
      <c r="Y560" s="107"/>
      <c r="Z560" s="107"/>
      <c r="AA560" s="108">
        <f t="shared" si="86"/>
        <v>0</v>
      </c>
      <c r="AB560" s="7">
        <v>45610</v>
      </c>
    </row>
    <row r="561" spans="1:28" ht="15.75" hidden="1" x14ac:dyDescent="0.25">
      <c r="A561" s="24">
        <v>45604</v>
      </c>
      <c r="B561" s="25" t="s">
        <v>1590</v>
      </c>
      <c r="C561" s="25"/>
      <c r="D561" s="25" t="s">
        <v>46</v>
      </c>
      <c r="E561" s="25" t="s">
        <v>298</v>
      </c>
      <c r="F561" s="25">
        <v>10000</v>
      </c>
      <c r="G561" s="25" t="s">
        <v>34</v>
      </c>
      <c r="H561" s="25">
        <v>3600</v>
      </c>
      <c r="I561" s="4">
        <f t="shared" si="80"/>
        <v>36000000</v>
      </c>
      <c r="J561" s="26" t="s">
        <v>28</v>
      </c>
      <c r="K561" s="117"/>
      <c r="L561" s="107">
        <f t="shared" ref="L561:L580" si="87">M561+N561</f>
        <v>0</v>
      </c>
      <c r="M561" s="107"/>
      <c r="N561" s="107"/>
      <c r="O561" s="107">
        <f t="shared" ref="O561:O580" si="88">P561+Q561</f>
        <v>0</v>
      </c>
      <c r="P561" s="107"/>
      <c r="Q561" s="107"/>
      <c r="R561" s="107">
        <f t="shared" ref="R561:R580" si="89">S561+T561</f>
        <v>0</v>
      </c>
      <c r="S561" s="107"/>
      <c r="T561" s="107"/>
      <c r="U561" s="107">
        <f t="shared" ref="U561:U580" si="90">V561+W561</f>
        <v>0</v>
      </c>
      <c r="V561" s="107"/>
      <c r="W561" s="107"/>
      <c r="X561" s="107">
        <f t="shared" ref="X561:X580" si="91">Y561+Z561</f>
        <v>0</v>
      </c>
      <c r="Y561" s="107"/>
      <c r="Z561" s="107"/>
      <c r="AA561" s="108">
        <f t="shared" ref="AA561:AA580" si="92">C561+I561-L561-O561-U561-X561-R561</f>
        <v>36000000</v>
      </c>
      <c r="AB561" s="7"/>
    </row>
    <row r="562" spans="1:28" ht="15.75" hidden="1" x14ac:dyDescent="0.25">
      <c r="A562" s="24">
        <v>45604</v>
      </c>
      <c r="B562" s="25" t="s">
        <v>1714</v>
      </c>
      <c r="C562" s="25"/>
      <c r="D562" s="25" t="s">
        <v>46</v>
      </c>
      <c r="E562" s="25" t="s">
        <v>108</v>
      </c>
      <c r="F562" s="25">
        <v>1000</v>
      </c>
      <c r="G562" s="25" t="s">
        <v>34</v>
      </c>
      <c r="H562" s="25">
        <v>2000</v>
      </c>
      <c r="I562" s="4">
        <f t="shared" ref="I562:I580" si="93">F562*H562</f>
        <v>2000000</v>
      </c>
      <c r="J562" s="31" t="s">
        <v>324</v>
      </c>
      <c r="K562" s="117"/>
      <c r="L562" s="107">
        <f t="shared" si="87"/>
        <v>0</v>
      </c>
      <c r="M562" s="107"/>
      <c r="N562" s="107"/>
      <c r="O562" s="107">
        <f t="shared" si="88"/>
        <v>0</v>
      </c>
      <c r="P562" s="107"/>
      <c r="Q562" s="107"/>
      <c r="R562" s="107">
        <f t="shared" si="89"/>
        <v>0</v>
      </c>
      <c r="S562" s="107"/>
      <c r="T562" s="107"/>
      <c r="U562" s="107">
        <f t="shared" si="90"/>
        <v>2000000</v>
      </c>
      <c r="V562" s="107">
        <v>2000000</v>
      </c>
      <c r="W562" s="107"/>
      <c r="X562" s="107">
        <f t="shared" si="91"/>
        <v>0</v>
      </c>
      <c r="Y562" s="107"/>
      <c r="Z562" s="107"/>
      <c r="AA562" s="108">
        <f t="shared" si="92"/>
        <v>0</v>
      </c>
      <c r="AB562" s="7">
        <v>45609</v>
      </c>
    </row>
    <row r="563" spans="1:28" ht="15.75" hidden="1" x14ac:dyDescent="0.25">
      <c r="A563" s="24">
        <v>45604</v>
      </c>
      <c r="B563" s="25" t="s">
        <v>256</v>
      </c>
      <c r="C563" s="25"/>
      <c r="D563" s="25" t="s">
        <v>46</v>
      </c>
      <c r="E563" s="25" t="s">
        <v>249</v>
      </c>
      <c r="F563" s="25">
        <v>1000</v>
      </c>
      <c r="G563" s="25" t="s">
        <v>34</v>
      </c>
      <c r="H563" s="25">
        <v>4000</v>
      </c>
      <c r="I563" s="4">
        <f t="shared" si="93"/>
        <v>4000000</v>
      </c>
      <c r="J563" s="31" t="s">
        <v>324</v>
      </c>
      <c r="K563" s="117"/>
      <c r="L563" s="107">
        <f t="shared" si="87"/>
        <v>1347000</v>
      </c>
      <c r="M563" s="107"/>
      <c r="N563" s="107">
        <v>1347000</v>
      </c>
      <c r="O563" s="107">
        <v>2653000</v>
      </c>
      <c r="P563" s="107"/>
      <c r="Q563" s="107"/>
      <c r="R563" s="107">
        <f t="shared" si="89"/>
        <v>0</v>
      </c>
      <c r="S563" s="107"/>
      <c r="T563" s="107"/>
      <c r="U563" s="107">
        <f t="shared" si="90"/>
        <v>0</v>
      </c>
      <c r="V563" s="107"/>
      <c r="W563" s="107"/>
      <c r="X563" s="107">
        <f t="shared" si="91"/>
        <v>0</v>
      </c>
      <c r="Y563" s="107"/>
      <c r="Z563" s="107"/>
      <c r="AA563" s="108">
        <f t="shared" si="92"/>
        <v>0</v>
      </c>
      <c r="AB563" s="7">
        <v>45619</v>
      </c>
    </row>
    <row r="564" spans="1:28" ht="15.75" hidden="1" x14ac:dyDescent="0.25">
      <c r="A564" s="24">
        <v>45604</v>
      </c>
      <c r="B564" s="25" t="s">
        <v>256</v>
      </c>
      <c r="C564" s="25"/>
      <c r="D564" s="25" t="s">
        <v>46</v>
      </c>
      <c r="E564" s="25" t="s">
        <v>150</v>
      </c>
      <c r="F564" s="25">
        <v>10</v>
      </c>
      <c r="G564" s="25" t="s">
        <v>77</v>
      </c>
      <c r="H564" s="25">
        <v>50000</v>
      </c>
      <c r="I564" s="4">
        <f t="shared" si="93"/>
        <v>500000</v>
      </c>
      <c r="J564" s="31" t="s">
        <v>324</v>
      </c>
      <c r="K564" s="117"/>
      <c r="L564" s="107">
        <f t="shared" si="87"/>
        <v>0</v>
      </c>
      <c r="M564" s="107"/>
      <c r="N564" s="107"/>
      <c r="O564" s="107">
        <v>500000</v>
      </c>
      <c r="P564" s="107"/>
      <c r="Q564" s="107"/>
      <c r="R564" s="107">
        <f t="shared" si="89"/>
        <v>0</v>
      </c>
      <c r="S564" s="107"/>
      <c r="T564" s="107"/>
      <c r="U564" s="107">
        <f t="shared" si="90"/>
        <v>0</v>
      </c>
      <c r="V564" s="107"/>
      <c r="W564" s="107"/>
      <c r="X564" s="107">
        <f t="shared" si="91"/>
        <v>0</v>
      </c>
      <c r="Y564" s="107"/>
      <c r="Z564" s="107"/>
      <c r="AA564" s="108">
        <f t="shared" si="92"/>
        <v>0</v>
      </c>
      <c r="AB564" s="7">
        <v>45619</v>
      </c>
    </row>
    <row r="565" spans="1:28" ht="15.75" hidden="1" x14ac:dyDescent="0.25">
      <c r="A565" s="24">
        <v>45604</v>
      </c>
      <c r="B565" s="25" t="s">
        <v>256</v>
      </c>
      <c r="C565" s="25"/>
      <c r="D565" s="25" t="s">
        <v>46</v>
      </c>
      <c r="E565" s="25" t="s">
        <v>218</v>
      </c>
      <c r="F565" s="25">
        <v>2.5</v>
      </c>
      <c r="G565" s="25" t="s">
        <v>39</v>
      </c>
      <c r="H565" s="25">
        <v>90000</v>
      </c>
      <c r="I565" s="4">
        <f t="shared" si="93"/>
        <v>225000</v>
      </c>
      <c r="J565" s="31" t="s">
        <v>324</v>
      </c>
      <c r="K565" s="117"/>
      <c r="L565" s="107">
        <f t="shared" si="87"/>
        <v>0</v>
      </c>
      <c r="M565" s="107"/>
      <c r="N565" s="107"/>
      <c r="O565" s="107">
        <v>225000</v>
      </c>
      <c r="P565" s="107"/>
      <c r="Q565" s="107"/>
      <c r="R565" s="107">
        <f t="shared" si="89"/>
        <v>0</v>
      </c>
      <c r="S565" s="107"/>
      <c r="T565" s="107"/>
      <c r="U565" s="107">
        <f t="shared" si="90"/>
        <v>0</v>
      </c>
      <c r="V565" s="107"/>
      <c r="W565" s="107"/>
      <c r="X565" s="107">
        <f t="shared" si="91"/>
        <v>0</v>
      </c>
      <c r="Y565" s="107"/>
      <c r="Z565" s="107"/>
      <c r="AA565" s="108">
        <f t="shared" si="92"/>
        <v>0</v>
      </c>
      <c r="AB565" s="7">
        <v>45619</v>
      </c>
    </row>
    <row r="566" spans="1:28" ht="15.75" hidden="1" x14ac:dyDescent="0.25">
      <c r="A566" s="24">
        <v>45604</v>
      </c>
      <c r="B566" s="25" t="s">
        <v>256</v>
      </c>
      <c r="C566" s="25"/>
      <c r="D566" s="25" t="s">
        <v>46</v>
      </c>
      <c r="E566" s="25" t="s">
        <v>1585</v>
      </c>
      <c r="F566" s="119">
        <v>2.5</v>
      </c>
      <c r="G566" s="25" t="s">
        <v>39</v>
      </c>
      <c r="H566" s="25">
        <v>90000</v>
      </c>
      <c r="I566" s="4">
        <f t="shared" si="93"/>
        <v>225000</v>
      </c>
      <c r="J566" s="31" t="s">
        <v>324</v>
      </c>
      <c r="K566" s="117"/>
      <c r="L566" s="107">
        <f t="shared" si="87"/>
        <v>0</v>
      </c>
      <c r="M566" s="107"/>
      <c r="N566" s="107"/>
      <c r="O566" s="107">
        <v>225000</v>
      </c>
      <c r="P566" s="107"/>
      <c r="Q566" s="107"/>
      <c r="R566" s="107">
        <f t="shared" si="89"/>
        <v>0</v>
      </c>
      <c r="S566" s="107"/>
      <c r="T566" s="107"/>
      <c r="U566" s="107">
        <f t="shared" si="90"/>
        <v>0</v>
      </c>
      <c r="V566" s="107"/>
      <c r="W566" s="107"/>
      <c r="X566" s="107">
        <f t="shared" si="91"/>
        <v>0</v>
      </c>
      <c r="Y566" s="107"/>
      <c r="Z566" s="107"/>
      <c r="AA566" s="108">
        <f t="shared" si="92"/>
        <v>0</v>
      </c>
      <c r="AB566" s="7">
        <v>45619</v>
      </c>
    </row>
    <row r="567" spans="1:28" ht="15.75" hidden="1" x14ac:dyDescent="0.25">
      <c r="A567" s="24">
        <v>45604</v>
      </c>
      <c r="B567" s="25" t="s">
        <v>256</v>
      </c>
      <c r="C567" s="25"/>
      <c r="D567" s="25" t="s">
        <v>46</v>
      </c>
      <c r="E567" s="25" t="s">
        <v>217</v>
      </c>
      <c r="F567" s="25">
        <v>2.5</v>
      </c>
      <c r="G567" s="25" t="s">
        <v>39</v>
      </c>
      <c r="H567" s="25">
        <v>90000</v>
      </c>
      <c r="I567" s="4">
        <f t="shared" si="93"/>
        <v>225000</v>
      </c>
      <c r="J567" s="31" t="s">
        <v>324</v>
      </c>
      <c r="K567" s="117"/>
      <c r="L567" s="107">
        <f t="shared" si="87"/>
        <v>0</v>
      </c>
      <c r="M567" s="107"/>
      <c r="N567" s="107"/>
      <c r="O567" s="107">
        <v>225000</v>
      </c>
      <c r="P567" s="107"/>
      <c r="Q567" s="107"/>
      <c r="R567" s="107">
        <f t="shared" si="89"/>
        <v>0</v>
      </c>
      <c r="S567" s="107"/>
      <c r="T567" s="107"/>
      <c r="U567" s="107">
        <f t="shared" si="90"/>
        <v>0</v>
      </c>
      <c r="V567" s="107"/>
      <c r="W567" s="107"/>
      <c r="X567" s="107">
        <f t="shared" si="91"/>
        <v>0</v>
      </c>
      <c r="Y567" s="107"/>
      <c r="Z567" s="107"/>
      <c r="AA567" s="108">
        <f t="shared" si="92"/>
        <v>0</v>
      </c>
      <c r="AB567" s="7">
        <v>45619</v>
      </c>
    </row>
    <row r="568" spans="1:28" ht="15.75" hidden="1" x14ac:dyDescent="0.25">
      <c r="A568" s="24">
        <v>45604</v>
      </c>
      <c r="B568" s="25" t="s">
        <v>449</v>
      </c>
      <c r="C568" s="25"/>
      <c r="D568" s="25" t="s">
        <v>52</v>
      </c>
      <c r="E568" s="25" t="s">
        <v>157</v>
      </c>
      <c r="F568" s="25">
        <v>16</v>
      </c>
      <c r="G568" s="25" t="s">
        <v>48</v>
      </c>
      <c r="H568" s="25">
        <v>300000</v>
      </c>
      <c r="I568" s="4">
        <f t="shared" si="93"/>
        <v>4800000</v>
      </c>
      <c r="J568" s="31" t="s">
        <v>324</v>
      </c>
      <c r="K568" s="117"/>
      <c r="L568" s="107">
        <f t="shared" si="87"/>
        <v>0</v>
      </c>
      <c r="M568" s="107"/>
      <c r="N568" s="107"/>
      <c r="O568" s="107">
        <f t="shared" si="88"/>
        <v>0</v>
      </c>
      <c r="P568" s="107"/>
      <c r="Q568" s="107"/>
      <c r="R568" s="107">
        <f t="shared" si="89"/>
        <v>0</v>
      </c>
      <c r="S568" s="107"/>
      <c r="T568" s="107"/>
      <c r="U568" s="107">
        <f t="shared" si="90"/>
        <v>4800000</v>
      </c>
      <c r="V568" s="107">
        <v>4800000</v>
      </c>
      <c r="W568" s="107"/>
      <c r="X568" s="107">
        <f t="shared" si="91"/>
        <v>0</v>
      </c>
      <c r="Y568" s="107"/>
      <c r="Z568" s="107"/>
      <c r="AA568" s="108">
        <f t="shared" si="92"/>
        <v>0</v>
      </c>
      <c r="AB568" s="7">
        <v>45604</v>
      </c>
    </row>
    <row r="569" spans="1:28" ht="15.75" hidden="1" x14ac:dyDescent="0.25">
      <c r="A569" s="24">
        <v>45604</v>
      </c>
      <c r="B569" s="25" t="s">
        <v>248</v>
      </c>
      <c r="C569" s="25"/>
      <c r="D569" s="25" t="s">
        <v>46</v>
      </c>
      <c r="E569" s="25" t="s">
        <v>249</v>
      </c>
      <c r="F569" s="25">
        <v>2000</v>
      </c>
      <c r="G569" s="25" t="s">
        <v>34</v>
      </c>
      <c r="H569" s="25">
        <v>4300</v>
      </c>
      <c r="I569" s="4">
        <f t="shared" si="93"/>
        <v>8600000</v>
      </c>
      <c r="J569" s="31" t="s">
        <v>312</v>
      </c>
      <c r="K569" s="117" t="s">
        <v>2114</v>
      </c>
      <c r="L569" s="107">
        <f t="shared" si="87"/>
        <v>0</v>
      </c>
      <c r="M569" s="107"/>
      <c r="N569" s="107"/>
      <c r="O569" s="107">
        <f t="shared" si="88"/>
        <v>8600000</v>
      </c>
      <c r="P569" s="107">
        <v>8600000</v>
      </c>
      <c r="Q569" s="107"/>
      <c r="R569" s="107">
        <f t="shared" si="89"/>
        <v>0</v>
      </c>
      <c r="S569" s="107"/>
      <c r="T569" s="107"/>
      <c r="U569" s="107">
        <f t="shared" si="90"/>
        <v>0</v>
      </c>
      <c r="V569" s="107"/>
      <c r="W569" s="107"/>
      <c r="X569" s="107">
        <f t="shared" si="91"/>
        <v>0</v>
      </c>
      <c r="Y569" s="107"/>
      <c r="Z569" s="107"/>
      <c r="AA569" s="108">
        <f t="shared" si="92"/>
        <v>0</v>
      </c>
      <c r="AB569" s="7">
        <v>45604</v>
      </c>
    </row>
    <row r="570" spans="1:28" ht="15.75" hidden="1" x14ac:dyDescent="0.25">
      <c r="A570" s="24">
        <v>45604</v>
      </c>
      <c r="B570" s="25" t="s">
        <v>2112</v>
      </c>
      <c r="C570" s="25"/>
      <c r="D570" s="25" t="s">
        <v>52</v>
      </c>
      <c r="E570" s="25" t="s">
        <v>44</v>
      </c>
      <c r="F570" s="25">
        <v>3000</v>
      </c>
      <c r="G570" s="25" t="s">
        <v>34</v>
      </c>
      <c r="H570" s="25">
        <v>860</v>
      </c>
      <c r="I570" s="4">
        <f t="shared" si="93"/>
        <v>2580000</v>
      </c>
      <c r="J570" s="31" t="s">
        <v>324</v>
      </c>
      <c r="K570" s="117"/>
      <c r="L570" s="107">
        <f t="shared" si="87"/>
        <v>2480000</v>
      </c>
      <c r="M570" s="107">
        <v>2480000</v>
      </c>
      <c r="N570" s="107"/>
      <c r="O570" s="107">
        <f t="shared" si="88"/>
        <v>0</v>
      </c>
      <c r="P570" s="107"/>
      <c r="Q570" s="107"/>
      <c r="R570" s="107">
        <f t="shared" si="89"/>
        <v>0</v>
      </c>
      <c r="S570" s="107"/>
      <c r="T570" s="107"/>
      <c r="U570" s="107">
        <f t="shared" si="90"/>
        <v>100000</v>
      </c>
      <c r="V570" s="107">
        <v>100000</v>
      </c>
      <c r="W570" s="107"/>
      <c r="X570" s="107">
        <f t="shared" si="91"/>
        <v>0</v>
      </c>
      <c r="Y570" s="107"/>
      <c r="Z570" s="107"/>
      <c r="AA570" s="108">
        <f t="shared" si="92"/>
        <v>0</v>
      </c>
      <c r="AB570" s="7">
        <v>45609</v>
      </c>
    </row>
    <row r="571" spans="1:28" ht="15.75" hidden="1" x14ac:dyDescent="0.25">
      <c r="A571" s="24">
        <v>45604</v>
      </c>
      <c r="B571" s="25" t="s">
        <v>1333</v>
      </c>
      <c r="C571" s="25"/>
      <c r="D571" s="25" t="s">
        <v>52</v>
      </c>
      <c r="E571" s="25" t="s">
        <v>298</v>
      </c>
      <c r="F571" s="25">
        <v>300</v>
      </c>
      <c r="G571" s="25" t="s">
        <v>34</v>
      </c>
      <c r="H571" s="25">
        <v>3500</v>
      </c>
      <c r="I571" s="4">
        <f t="shared" si="93"/>
        <v>1050000</v>
      </c>
      <c r="J571" s="31" t="s">
        <v>324</v>
      </c>
      <c r="K571" s="117"/>
      <c r="L571" s="107">
        <f t="shared" si="87"/>
        <v>1050000</v>
      </c>
      <c r="M571" s="107"/>
      <c r="N571" s="107">
        <v>1050000</v>
      </c>
      <c r="O571" s="107">
        <f t="shared" si="88"/>
        <v>0</v>
      </c>
      <c r="P571" s="107"/>
      <c r="Q571" s="107"/>
      <c r="R571" s="107">
        <f t="shared" si="89"/>
        <v>0</v>
      </c>
      <c r="S571" s="107"/>
      <c r="T571" s="107"/>
      <c r="U571" s="107">
        <f t="shared" si="90"/>
        <v>0</v>
      </c>
      <c r="V571" s="107"/>
      <c r="W571" s="107"/>
      <c r="X571" s="107">
        <f t="shared" si="91"/>
        <v>0</v>
      </c>
      <c r="Y571" s="107"/>
      <c r="Z571" s="107"/>
      <c r="AA571" s="108">
        <f t="shared" si="92"/>
        <v>0</v>
      </c>
      <c r="AB571" s="7">
        <v>45604</v>
      </c>
    </row>
    <row r="572" spans="1:28" ht="15.75" hidden="1" x14ac:dyDescent="0.25">
      <c r="A572" s="24">
        <v>45604</v>
      </c>
      <c r="B572" s="25" t="s">
        <v>1333</v>
      </c>
      <c r="C572" s="25"/>
      <c r="D572" s="25" t="s">
        <v>52</v>
      </c>
      <c r="E572" s="25" t="s">
        <v>42</v>
      </c>
      <c r="F572" s="25">
        <v>800</v>
      </c>
      <c r="G572" s="25" t="s">
        <v>34</v>
      </c>
      <c r="H572" s="25">
        <v>3500</v>
      </c>
      <c r="I572" s="4">
        <f t="shared" si="93"/>
        <v>2800000</v>
      </c>
      <c r="J572" s="31" t="s">
        <v>324</v>
      </c>
      <c r="K572" s="117"/>
      <c r="L572" s="107">
        <f t="shared" si="87"/>
        <v>2800000</v>
      </c>
      <c r="M572" s="107"/>
      <c r="N572" s="107">
        <v>2800000</v>
      </c>
      <c r="O572" s="107">
        <f t="shared" si="88"/>
        <v>0</v>
      </c>
      <c r="P572" s="107"/>
      <c r="Q572" s="107"/>
      <c r="R572" s="107">
        <f t="shared" si="89"/>
        <v>0</v>
      </c>
      <c r="S572" s="107"/>
      <c r="T572" s="107"/>
      <c r="U572" s="107">
        <f t="shared" si="90"/>
        <v>0</v>
      </c>
      <c r="V572" s="107"/>
      <c r="W572" s="107"/>
      <c r="X572" s="107">
        <f t="shared" si="91"/>
        <v>0</v>
      </c>
      <c r="Y572" s="107"/>
      <c r="Z572" s="107"/>
      <c r="AA572" s="108">
        <f t="shared" si="92"/>
        <v>0</v>
      </c>
      <c r="AB572" s="7">
        <v>45604</v>
      </c>
    </row>
    <row r="573" spans="1:28" ht="15.75" x14ac:dyDescent="0.25">
      <c r="A573" s="24">
        <v>45604</v>
      </c>
      <c r="B573" s="25" t="s">
        <v>205</v>
      </c>
      <c r="C573" s="25"/>
      <c r="D573" s="25" t="s">
        <v>46</v>
      </c>
      <c r="E573" s="25" t="s">
        <v>100</v>
      </c>
      <c r="F573" s="25">
        <v>82.8</v>
      </c>
      <c r="G573" s="25" t="s">
        <v>39</v>
      </c>
      <c r="H573" s="25">
        <v>47000</v>
      </c>
      <c r="I573" s="4">
        <f t="shared" si="93"/>
        <v>3891600</v>
      </c>
      <c r="J573" s="26" t="s">
        <v>28</v>
      </c>
      <c r="K573" s="117"/>
      <c r="L573" s="107">
        <f t="shared" si="87"/>
        <v>0</v>
      </c>
      <c r="M573" s="107"/>
      <c r="N573" s="107"/>
      <c r="O573" s="107">
        <f t="shared" si="88"/>
        <v>0</v>
      </c>
      <c r="P573" s="107"/>
      <c r="Q573" s="107"/>
      <c r="R573" s="107">
        <f t="shared" si="89"/>
        <v>0</v>
      </c>
      <c r="S573" s="107"/>
      <c r="T573" s="107"/>
      <c r="U573" s="107">
        <f t="shared" si="90"/>
        <v>0</v>
      </c>
      <c r="V573" s="107"/>
      <c r="W573" s="107"/>
      <c r="X573" s="107">
        <f t="shared" si="91"/>
        <v>0</v>
      </c>
      <c r="Y573" s="107"/>
      <c r="Z573" s="107"/>
      <c r="AA573" s="108">
        <f t="shared" si="92"/>
        <v>3891600</v>
      </c>
      <c r="AB573" s="7"/>
    </row>
    <row r="574" spans="1:28" ht="15.75" hidden="1" x14ac:dyDescent="0.25">
      <c r="A574" s="24">
        <v>45604</v>
      </c>
      <c r="B574" s="25" t="s">
        <v>777</v>
      </c>
      <c r="C574" s="25"/>
      <c r="D574" s="25" t="s">
        <v>52</v>
      </c>
      <c r="E574" s="25" t="s">
        <v>58</v>
      </c>
      <c r="F574" s="25">
        <v>1000</v>
      </c>
      <c r="G574" s="25" t="s">
        <v>34</v>
      </c>
      <c r="H574" s="25">
        <v>1800</v>
      </c>
      <c r="I574" s="4">
        <f t="shared" si="93"/>
        <v>1800000</v>
      </c>
      <c r="J574" s="31" t="s">
        <v>324</v>
      </c>
      <c r="K574" s="117"/>
      <c r="L574" s="107">
        <f t="shared" si="87"/>
        <v>0</v>
      </c>
      <c r="M574" s="107"/>
      <c r="N574" s="107"/>
      <c r="O574" s="107">
        <f t="shared" si="88"/>
        <v>0</v>
      </c>
      <c r="P574" s="107"/>
      <c r="Q574" s="107"/>
      <c r="R574" s="107">
        <f t="shared" si="89"/>
        <v>0</v>
      </c>
      <c r="S574" s="107"/>
      <c r="T574" s="107"/>
      <c r="U574" s="107">
        <f t="shared" si="90"/>
        <v>1800000</v>
      </c>
      <c r="V574" s="107">
        <v>1800000</v>
      </c>
      <c r="W574" s="107"/>
      <c r="X574" s="107">
        <f t="shared" si="91"/>
        <v>0</v>
      </c>
      <c r="Y574" s="107"/>
      <c r="Z574" s="107"/>
      <c r="AA574" s="108">
        <f t="shared" si="92"/>
        <v>0</v>
      </c>
      <c r="AB574" s="7">
        <v>45604</v>
      </c>
    </row>
    <row r="575" spans="1:28" ht="15.75" hidden="1" x14ac:dyDescent="0.25">
      <c r="A575" s="24">
        <v>45604</v>
      </c>
      <c r="B575" s="25" t="s">
        <v>256</v>
      </c>
      <c r="C575" s="25"/>
      <c r="D575" s="25" t="s">
        <v>52</v>
      </c>
      <c r="E575" s="25" t="s">
        <v>208</v>
      </c>
      <c r="F575" s="25">
        <v>2500</v>
      </c>
      <c r="G575" s="25" t="s">
        <v>34</v>
      </c>
      <c r="H575" s="25">
        <v>700</v>
      </c>
      <c r="I575" s="4">
        <f t="shared" si="93"/>
        <v>1750000</v>
      </c>
      <c r="J575" s="31" t="s">
        <v>324</v>
      </c>
      <c r="K575" s="117"/>
      <c r="L575" s="107">
        <f t="shared" si="87"/>
        <v>0</v>
      </c>
      <c r="M575" s="107"/>
      <c r="N575" s="107"/>
      <c r="O575" s="107">
        <v>1750000</v>
      </c>
      <c r="P575" s="107"/>
      <c r="Q575" s="107"/>
      <c r="R575" s="107">
        <f t="shared" si="89"/>
        <v>0</v>
      </c>
      <c r="S575" s="107"/>
      <c r="T575" s="107"/>
      <c r="U575" s="107">
        <f t="shared" si="90"/>
        <v>0</v>
      </c>
      <c r="V575" s="107"/>
      <c r="W575" s="107"/>
      <c r="X575" s="107">
        <f t="shared" si="91"/>
        <v>0</v>
      </c>
      <c r="Y575" s="107"/>
      <c r="Z575" s="107"/>
      <c r="AA575" s="108">
        <f t="shared" si="92"/>
        <v>0</v>
      </c>
      <c r="AB575" s="7">
        <v>45619</v>
      </c>
    </row>
    <row r="576" spans="1:28" ht="15.75" hidden="1" x14ac:dyDescent="0.25">
      <c r="A576" s="24">
        <v>45604</v>
      </c>
      <c r="B576" s="25" t="s">
        <v>2113</v>
      </c>
      <c r="C576" s="25"/>
      <c r="D576" s="25" t="s">
        <v>52</v>
      </c>
      <c r="E576" s="25" t="s">
        <v>127</v>
      </c>
      <c r="F576" s="25">
        <v>2</v>
      </c>
      <c r="G576" s="25" t="s">
        <v>39</v>
      </c>
      <c r="H576" s="25">
        <v>70000</v>
      </c>
      <c r="I576" s="4">
        <f t="shared" si="93"/>
        <v>140000</v>
      </c>
      <c r="J576" s="31" t="s">
        <v>324</v>
      </c>
      <c r="K576" s="117"/>
      <c r="L576" s="107">
        <f t="shared" si="87"/>
        <v>140000</v>
      </c>
      <c r="M576" s="107">
        <v>140000</v>
      </c>
      <c r="N576" s="107"/>
      <c r="O576" s="107">
        <f t="shared" si="88"/>
        <v>0</v>
      </c>
      <c r="P576" s="107"/>
      <c r="Q576" s="107"/>
      <c r="R576" s="107">
        <f t="shared" si="89"/>
        <v>0</v>
      </c>
      <c r="S576" s="107"/>
      <c r="T576" s="107"/>
      <c r="U576" s="107">
        <f t="shared" si="90"/>
        <v>0</v>
      </c>
      <c r="V576" s="107"/>
      <c r="W576" s="107"/>
      <c r="X576" s="107">
        <f t="shared" si="91"/>
        <v>0</v>
      </c>
      <c r="Y576" s="107"/>
      <c r="Z576" s="107"/>
      <c r="AA576" s="108">
        <f t="shared" si="92"/>
        <v>0</v>
      </c>
      <c r="AB576" s="7">
        <v>45607</v>
      </c>
    </row>
    <row r="577" spans="1:28" ht="15.75" hidden="1" x14ac:dyDescent="0.25">
      <c r="A577" s="24">
        <v>45604</v>
      </c>
      <c r="B577" s="25" t="s">
        <v>195</v>
      </c>
      <c r="C577" s="25"/>
      <c r="D577" s="25" t="s">
        <v>46</v>
      </c>
      <c r="E577" s="25" t="s">
        <v>196</v>
      </c>
      <c r="F577" s="25">
        <v>107.3</v>
      </c>
      <c r="G577" s="25" t="s">
        <v>39</v>
      </c>
      <c r="H577" s="25">
        <v>107000</v>
      </c>
      <c r="I577" s="4">
        <f t="shared" si="93"/>
        <v>11481100</v>
      </c>
      <c r="J577" s="26" t="s">
        <v>28</v>
      </c>
      <c r="K577" s="117"/>
      <c r="L577" s="107">
        <f t="shared" si="87"/>
        <v>0</v>
      </c>
      <c r="M577" s="107"/>
      <c r="N577" s="107"/>
      <c r="O577" s="107">
        <f t="shared" si="88"/>
        <v>0</v>
      </c>
      <c r="P577" s="107"/>
      <c r="Q577" s="107"/>
      <c r="R577" s="107">
        <f t="shared" si="89"/>
        <v>0</v>
      </c>
      <c r="S577" s="107"/>
      <c r="T577" s="107"/>
      <c r="U577" s="107">
        <f t="shared" si="90"/>
        <v>0</v>
      </c>
      <c r="V577" s="107"/>
      <c r="W577" s="107"/>
      <c r="X577" s="107">
        <f t="shared" si="91"/>
        <v>0</v>
      </c>
      <c r="Y577" s="107"/>
      <c r="Z577" s="107"/>
      <c r="AA577" s="108">
        <f t="shared" si="92"/>
        <v>11481100</v>
      </c>
      <c r="AB577" s="7"/>
    </row>
    <row r="578" spans="1:28" ht="15.75" hidden="1" x14ac:dyDescent="0.25">
      <c r="A578" s="24">
        <v>45604</v>
      </c>
      <c r="B578" s="25" t="s">
        <v>207</v>
      </c>
      <c r="C578" s="25"/>
      <c r="D578" s="25" t="s">
        <v>46</v>
      </c>
      <c r="E578" s="25" t="s">
        <v>108</v>
      </c>
      <c r="F578" s="25">
        <v>1200</v>
      </c>
      <c r="G578" s="25" t="s">
        <v>34</v>
      </c>
      <c r="H578" s="25">
        <v>2150</v>
      </c>
      <c r="I578" s="4">
        <f t="shared" si="93"/>
        <v>2580000</v>
      </c>
      <c r="J578" s="26" t="s">
        <v>28</v>
      </c>
      <c r="K578" s="117"/>
      <c r="L578" s="107">
        <f t="shared" si="87"/>
        <v>0</v>
      </c>
      <c r="M578" s="107"/>
      <c r="N578" s="107"/>
      <c r="O578" s="107">
        <f t="shared" si="88"/>
        <v>0</v>
      </c>
      <c r="P578" s="107"/>
      <c r="Q578" s="107"/>
      <c r="R578" s="107">
        <f t="shared" si="89"/>
        <v>0</v>
      </c>
      <c r="S578" s="107"/>
      <c r="T578" s="107"/>
      <c r="U578" s="107">
        <f t="shared" si="90"/>
        <v>0</v>
      </c>
      <c r="V578" s="107"/>
      <c r="W578" s="107"/>
      <c r="X578" s="107">
        <f t="shared" si="91"/>
        <v>0</v>
      </c>
      <c r="Y578" s="107"/>
      <c r="Z578" s="107"/>
      <c r="AA578" s="108">
        <f t="shared" si="92"/>
        <v>2580000</v>
      </c>
      <c r="AB578" s="7"/>
    </row>
    <row r="579" spans="1:28" ht="15.75" hidden="1" x14ac:dyDescent="0.25">
      <c r="A579" s="24">
        <v>45604</v>
      </c>
      <c r="B579" s="25" t="s">
        <v>207</v>
      </c>
      <c r="C579" s="25"/>
      <c r="D579" s="25" t="s">
        <v>46</v>
      </c>
      <c r="E579" s="25" t="s">
        <v>358</v>
      </c>
      <c r="F579" s="25">
        <v>20.3</v>
      </c>
      <c r="G579" s="44" t="s">
        <v>39</v>
      </c>
      <c r="H579" s="25">
        <v>46000</v>
      </c>
      <c r="I579" s="4">
        <f t="shared" si="93"/>
        <v>933800</v>
      </c>
      <c r="J579" s="26" t="s">
        <v>28</v>
      </c>
      <c r="K579" s="117"/>
      <c r="L579" s="107">
        <f t="shared" si="87"/>
        <v>0</v>
      </c>
      <c r="M579" s="107"/>
      <c r="N579" s="107"/>
      <c r="O579" s="107">
        <f t="shared" si="88"/>
        <v>0</v>
      </c>
      <c r="P579" s="107"/>
      <c r="Q579" s="107"/>
      <c r="R579" s="107">
        <f t="shared" si="89"/>
        <v>0</v>
      </c>
      <c r="S579" s="107"/>
      <c r="T579" s="107"/>
      <c r="U579" s="107">
        <f t="shared" si="90"/>
        <v>0</v>
      </c>
      <c r="V579" s="107"/>
      <c r="W579" s="107"/>
      <c r="X579" s="107">
        <f t="shared" si="91"/>
        <v>0</v>
      </c>
      <c r="Y579" s="107"/>
      <c r="Z579" s="107"/>
      <c r="AA579" s="108">
        <f t="shared" si="92"/>
        <v>933800</v>
      </c>
      <c r="AB579" s="7"/>
    </row>
    <row r="580" spans="1:28" ht="15.75" hidden="1" x14ac:dyDescent="0.25">
      <c r="A580" s="24">
        <v>45604</v>
      </c>
      <c r="B580" s="25" t="s">
        <v>207</v>
      </c>
      <c r="C580" s="25"/>
      <c r="D580" s="25" t="s">
        <v>46</v>
      </c>
      <c r="E580" s="25" t="s">
        <v>89</v>
      </c>
      <c r="F580" s="25">
        <v>14.7</v>
      </c>
      <c r="G580" s="44" t="s">
        <v>39</v>
      </c>
      <c r="H580" s="25">
        <v>46000</v>
      </c>
      <c r="I580" s="4">
        <f t="shared" si="93"/>
        <v>676200</v>
      </c>
      <c r="J580" s="26" t="s">
        <v>28</v>
      </c>
      <c r="K580" s="117"/>
      <c r="L580" s="107">
        <f t="shared" si="87"/>
        <v>0</v>
      </c>
      <c r="M580" s="107"/>
      <c r="N580" s="107"/>
      <c r="O580" s="107">
        <f t="shared" si="88"/>
        <v>0</v>
      </c>
      <c r="P580" s="107"/>
      <c r="Q580" s="107"/>
      <c r="R580" s="107">
        <f t="shared" si="89"/>
        <v>0</v>
      </c>
      <c r="S580" s="107"/>
      <c r="T580" s="107"/>
      <c r="U580" s="107">
        <f t="shared" si="90"/>
        <v>0</v>
      </c>
      <c r="V580" s="107"/>
      <c r="W580" s="107"/>
      <c r="X580" s="107">
        <f t="shared" si="91"/>
        <v>0</v>
      </c>
      <c r="Y580" s="107"/>
      <c r="Z580" s="107"/>
      <c r="AA580" s="108">
        <f t="shared" si="92"/>
        <v>676200</v>
      </c>
      <c r="AB580" s="7"/>
    </row>
    <row r="581" spans="1:28" ht="15.75" hidden="1" x14ac:dyDescent="0.25">
      <c r="A581" s="24">
        <v>45605</v>
      </c>
      <c r="B581" s="25" t="s">
        <v>536</v>
      </c>
      <c r="C581" s="25"/>
      <c r="D581" s="25" t="s">
        <v>52</v>
      </c>
      <c r="E581" s="25" t="s">
        <v>135</v>
      </c>
      <c r="F581" s="25">
        <v>1</v>
      </c>
      <c r="G581" s="44" t="s">
        <v>48</v>
      </c>
      <c r="H581" s="25">
        <v>150000</v>
      </c>
      <c r="I581" s="4">
        <f t="shared" ref="I581:I643" si="94">F581*H581</f>
        <v>150000</v>
      </c>
      <c r="J581" s="31" t="s">
        <v>312</v>
      </c>
      <c r="K581" s="117"/>
      <c r="L581" s="107">
        <f t="shared" ref="L581" si="95">M581+N581</f>
        <v>0</v>
      </c>
      <c r="M581" s="107"/>
      <c r="N581" s="107"/>
      <c r="O581" s="107">
        <f t="shared" ref="O581" si="96">P581+Q581</f>
        <v>0</v>
      </c>
      <c r="P581" s="107"/>
      <c r="Q581" s="107"/>
      <c r="R581" s="107">
        <f t="shared" ref="R581" si="97">S581+T581</f>
        <v>150000</v>
      </c>
      <c r="S581" s="107">
        <v>150000</v>
      </c>
      <c r="T581" s="107"/>
      <c r="U581" s="107">
        <f t="shared" ref="U581" si="98">V581+W581</f>
        <v>0</v>
      </c>
      <c r="V581" s="107"/>
      <c r="W581" s="107"/>
      <c r="X581" s="107">
        <f t="shared" ref="X581" si="99">Y581+Z581</f>
        <v>0</v>
      </c>
      <c r="Y581" s="107"/>
      <c r="Z581" s="107"/>
      <c r="AA581" s="108">
        <f t="shared" ref="AA581" si="100">C581+I581-L581-O581-U581-X581-R581</f>
        <v>0</v>
      </c>
      <c r="AB581" s="7">
        <v>45605</v>
      </c>
    </row>
    <row r="582" spans="1:28" ht="15.75" hidden="1" x14ac:dyDescent="0.25">
      <c r="A582" s="24">
        <v>45605</v>
      </c>
      <c r="B582" s="25" t="s">
        <v>589</v>
      </c>
      <c r="C582" s="25"/>
      <c r="D582" s="25" t="s">
        <v>46</v>
      </c>
      <c r="E582" s="25" t="s">
        <v>108</v>
      </c>
      <c r="F582" s="25">
        <v>1000</v>
      </c>
      <c r="G582" s="44" t="s">
        <v>34</v>
      </c>
      <c r="H582" s="25">
        <v>1800</v>
      </c>
      <c r="I582" s="4">
        <f t="shared" si="94"/>
        <v>1800000</v>
      </c>
      <c r="J582" s="31" t="s">
        <v>324</v>
      </c>
      <c r="K582" s="117"/>
      <c r="L582" s="107">
        <f t="shared" ref="L582:L598" si="101">M582+N582</f>
        <v>1800000</v>
      </c>
      <c r="M582" s="107">
        <v>1800000</v>
      </c>
      <c r="N582" s="107"/>
      <c r="O582" s="107">
        <f t="shared" ref="O582:O598" si="102">P582+Q582</f>
        <v>0</v>
      </c>
      <c r="P582" s="107"/>
      <c r="Q582" s="107"/>
      <c r="R582" s="107">
        <f t="shared" ref="R582:R598" si="103">S582+T582</f>
        <v>0</v>
      </c>
      <c r="S582" s="107"/>
      <c r="T582" s="107"/>
      <c r="U582" s="107">
        <f t="shared" ref="U582:U598" si="104">V582+W582</f>
        <v>0</v>
      </c>
      <c r="V582" s="107"/>
      <c r="W582" s="107"/>
      <c r="X582" s="107">
        <f t="shared" ref="X582:X598" si="105">Y582+Z582</f>
        <v>0</v>
      </c>
      <c r="Y582" s="107"/>
      <c r="Z582" s="107"/>
      <c r="AA582" s="108">
        <f t="shared" ref="AA582:AA598" si="106">C582+I582-L582-O582-U582-X582-R582</f>
        <v>0</v>
      </c>
      <c r="AB582" s="7">
        <v>45605</v>
      </c>
    </row>
    <row r="583" spans="1:28" ht="15.75" hidden="1" x14ac:dyDescent="0.25">
      <c r="A583" s="24">
        <v>45605</v>
      </c>
      <c r="B583" s="25" t="s">
        <v>266</v>
      </c>
      <c r="C583" s="25"/>
      <c r="D583" s="25" t="s">
        <v>52</v>
      </c>
      <c r="E583" s="25" t="s">
        <v>81</v>
      </c>
      <c r="F583" s="25">
        <v>23.3</v>
      </c>
      <c r="G583" s="44" t="s">
        <v>39</v>
      </c>
      <c r="H583" s="25">
        <v>46000</v>
      </c>
      <c r="I583" s="4">
        <f t="shared" si="94"/>
        <v>1071800</v>
      </c>
      <c r="J583" s="31" t="s">
        <v>312</v>
      </c>
      <c r="K583" s="117"/>
      <c r="L583" s="107">
        <f t="shared" si="101"/>
        <v>0</v>
      </c>
      <c r="M583" s="107"/>
      <c r="N583" s="107"/>
      <c r="O583" s="107">
        <f t="shared" si="102"/>
        <v>1071800</v>
      </c>
      <c r="P583" s="107">
        <v>1071800</v>
      </c>
      <c r="Q583" s="107"/>
      <c r="R583" s="107">
        <f t="shared" si="103"/>
        <v>0</v>
      </c>
      <c r="S583" s="107"/>
      <c r="T583" s="107"/>
      <c r="U583" s="107">
        <f t="shared" si="104"/>
        <v>0</v>
      </c>
      <c r="V583" s="107"/>
      <c r="W583" s="107"/>
      <c r="X583" s="107">
        <f t="shared" si="105"/>
        <v>0</v>
      </c>
      <c r="Y583" s="107"/>
      <c r="Z583" s="107"/>
      <c r="AA583" s="108">
        <f t="shared" si="106"/>
        <v>0</v>
      </c>
      <c r="AB583" s="7">
        <v>45621</v>
      </c>
    </row>
    <row r="584" spans="1:28" ht="15.75" hidden="1" x14ac:dyDescent="0.25">
      <c r="A584" s="24">
        <v>45605</v>
      </c>
      <c r="B584" s="25" t="s">
        <v>2115</v>
      </c>
      <c r="C584" s="25"/>
      <c r="D584" s="25" t="s">
        <v>52</v>
      </c>
      <c r="E584" s="25" t="s">
        <v>129</v>
      </c>
      <c r="F584" s="25">
        <v>2</v>
      </c>
      <c r="G584" s="44" t="s">
        <v>77</v>
      </c>
      <c r="H584" s="25">
        <v>65000</v>
      </c>
      <c r="I584" s="4">
        <f t="shared" si="94"/>
        <v>130000</v>
      </c>
      <c r="J584" s="31" t="s">
        <v>324</v>
      </c>
      <c r="K584" s="117"/>
      <c r="L584" s="107">
        <f t="shared" si="101"/>
        <v>130000</v>
      </c>
      <c r="M584" s="107">
        <v>130000</v>
      </c>
      <c r="N584" s="107"/>
      <c r="O584" s="107">
        <f t="shared" si="102"/>
        <v>0</v>
      </c>
      <c r="P584" s="107"/>
      <c r="Q584" s="107"/>
      <c r="R584" s="107">
        <f t="shared" si="103"/>
        <v>0</v>
      </c>
      <c r="S584" s="107"/>
      <c r="T584" s="107"/>
      <c r="U584" s="107">
        <f t="shared" si="104"/>
        <v>0</v>
      </c>
      <c r="V584" s="107"/>
      <c r="W584" s="107"/>
      <c r="X584" s="107">
        <f t="shared" si="105"/>
        <v>0</v>
      </c>
      <c r="Y584" s="107"/>
      <c r="Z584" s="107"/>
      <c r="AA584" s="108">
        <f t="shared" si="106"/>
        <v>0</v>
      </c>
      <c r="AB584" s="7">
        <v>45605</v>
      </c>
    </row>
    <row r="585" spans="1:28" ht="15.75" hidden="1" x14ac:dyDescent="0.25">
      <c r="A585" s="24">
        <v>45605</v>
      </c>
      <c r="B585" s="25" t="s">
        <v>171</v>
      </c>
      <c r="C585" s="25"/>
      <c r="D585" s="25" t="s">
        <v>52</v>
      </c>
      <c r="E585" s="25" t="s">
        <v>148</v>
      </c>
      <c r="F585" s="25">
        <v>1</v>
      </c>
      <c r="G585" s="44" t="s">
        <v>23</v>
      </c>
      <c r="H585" s="25">
        <v>400000</v>
      </c>
      <c r="I585" s="4">
        <f t="shared" si="94"/>
        <v>400000</v>
      </c>
      <c r="J585" s="31" t="s">
        <v>324</v>
      </c>
      <c r="K585" s="117"/>
      <c r="L585" s="107">
        <f t="shared" si="101"/>
        <v>400000</v>
      </c>
      <c r="M585" s="107">
        <v>400000</v>
      </c>
      <c r="N585" s="107"/>
      <c r="O585" s="107">
        <f t="shared" si="102"/>
        <v>0</v>
      </c>
      <c r="P585" s="107"/>
      <c r="Q585" s="107"/>
      <c r="R585" s="107">
        <f t="shared" si="103"/>
        <v>0</v>
      </c>
      <c r="S585" s="107"/>
      <c r="T585" s="107"/>
      <c r="U585" s="107">
        <f t="shared" si="104"/>
        <v>0</v>
      </c>
      <c r="V585" s="107"/>
      <c r="W585" s="107"/>
      <c r="X585" s="107">
        <f t="shared" si="105"/>
        <v>0</v>
      </c>
      <c r="Y585" s="107"/>
      <c r="Z585" s="107"/>
      <c r="AA585" s="108">
        <f t="shared" si="106"/>
        <v>0</v>
      </c>
      <c r="AB585" s="7">
        <v>45605</v>
      </c>
    </row>
    <row r="586" spans="1:28" ht="15.75" hidden="1" x14ac:dyDescent="0.25">
      <c r="A586" s="24">
        <v>45605</v>
      </c>
      <c r="B586" s="25" t="s">
        <v>263</v>
      </c>
      <c r="C586" s="25"/>
      <c r="D586" s="25" t="s">
        <v>46</v>
      </c>
      <c r="E586" s="25" t="s">
        <v>139</v>
      </c>
      <c r="F586" s="25">
        <v>625</v>
      </c>
      <c r="G586" s="44" t="s">
        <v>34</v>
      </c>
      <c r="H586" s="25">
        <v>2105</v>
      </c>
      <c r="I586" s="4">
        <f t="shared" si="94"/>
        <v>1315625</v>
      </c>
      <c r="J586" s="31" t="s">
        <v>312</v>
      </c>
      <c r="K586" s="11" t="s">
        <v>2040</v>
      </c>
      <c r="L586" s="107">
        <f t="shared" si="101"/>
        <v>0</v>
      </c>
      <c r="M586" s="107"/>
      <c r="N586" s="107"/>
      <c r="O586" s="107">
        <f t="shared" si="102"/>
        <v>1315625</v>
      </c>
      <c r="P586" s="107">
        <v>1315625</v>
      </c>
      <c r="Q586" s="107"/>
      <c r="R586" s="107">
        <f t="shared" si="103"/>
        <v>0</v>
      </c>
      <c r="S586" s="107"/>
      <c r="T586" s="107"/>
      <c r="U586" s="107">
        <f t="shared" si="104"/>
        <v>0</v>
      </c>
      <c r="V586" s="107"/>
      <c r="W586" s="107"/>
      <c r="X586" s="107">
        <f t="shared" si="105"/>
        <v>0</v>
      </c>
      <c r="Y586" s="107"/>
      <c r="Z586" s="107"/>
      <c r="AA586" s="108">
        <f t="shared" si="106"/>
        <v>0</v>
      </c>
      <c r="AB586" s="7"/>
    </row>
    <row r="587" spans="1:28" ht="15.75" hidden="1" x14ac:dyDescent="0.25">
      <c r="A587" s="24">
        <v>45605</v>
      </c>
      <c r="B587" s="25" t="s">
        <v>445</v>
      </c>
      <c r="C587" s="25"/>
      <c r="D587" s="25" t="s">
        <v>46</v>
      </c>
      <c r="E587" s="25" t="s">
        <v>42</v>
      </c>
      <c r="F587" s="25">
        <v>5200</v>
      </c>
      <c r="G587" s="44" t="s">
        <v>34</v>
      </c>
      <c r="H587" s="25">
        <v>3500</v>
      </c>
      <c r="I587" s="4">
        <f t="shared" si="94"/>
        <v>18200000</v>
      </c>
      <c r="J587" s="31" t="s">
        <v>324</v>
      </c>
      <c r="K587" s="117"/>
      <c r="L587" s="107">
        <f t="shared" si="101"/>
        <v>8780000</v>
      </c>
      <c r="M587" s="107"/>
      <c r="N587" s="107">
        <v>8780000</v>
      </c>
      <c r="O587" s="107">
        <f t="shared" si="102"/>
        <v>0</v>
      </c>
      <c r="P587" s="107"/>
      <c r="Q587" s="107"/>
      <c r="R587" s="107">
        <f t="shared" si="103"/>
        <v>9420000</v>
      </c>
      <c r="S587" s="107">
        <v>7400000</v>
      </c>
      <c r="T587" s="107">
        <v>2020000</v>
      </c>
      <c r="U587" s="107">
        <f t="shared" si="104"/>
        <v>0</v>
      </c>
      <c r="V587" s="107"/>
      <c r="W587" s="107"/>
      <c r="X587" s="107">
        <f t="shared" si="105"/>
        <v>0</v>
      </c>
      <c r="Y587" s="107"/>
      <c r="Z587" s="107"/>
      <c r="AA587" s="108">
        <f t="shared" si="106"/>
        <v>0</v>
      </c>
      <c r="AB587" s="7">
        <v>45623</v>
      </c>
    </row>
    <row r="588" spans="1:28" ht="15.75" hidden="1" x14ac:dyDescent="0.25">
      <c r="A588" s="24">
        <v>45605</v>
      </c>
      <c r="B588" s="25" t="s">
        <v>347</v>
      </c>
      <c r="C588" s="25"/>
      <c r="D588" s="25" t="s">
        <v>46</v>
      </c>
      <c r="E588" s="25" t="s">
        <v>33</v>
      </c>
      <c r="F588" s="25">
        <v>800</v>
      </c>
      <c r="G588" s="44" t="s">
        <v>34</v>
      </c>
      <c r="H588" s="25">
        <v>2500</v>
      </c>
      <c r="I588" s="4">
        <f t="shared" si="94"/>
        <v>2000000</v>
      </c>
      <c r="J588" s="31" t="s">
        <v>324</v>
      </c>
      <c r="K588" s="117"/>
      <c r="L588" s="107">
        <f t="shared" si="101"/>
        <v>0</v>
      </c>
      <c r="M588" s="107"/>
      <c r="N588" s="107"/>
      <c r="O588" s="107">
        <f t="shared" si="102"/>
        <v>0</v>
      </c>
      <c r="P588" s="107"/>
      <c r="Q588" s="107"/>
      <c r="R588" s="107">
        <f t="shared" si="103"/>
        <v>0</v>
      </c>
      <c r="S588" s="107"/>
      <c r="T588" s="107"/>
      <c r="U588" s="107">
        <f t="shared" si="104"/>
        <v>2000000</v>
      </c>
      <c r="V588" s="107">
        <v>2000000</v>
      </c>
      <c r="W588" s="107"/>
      <c r="X588" s="107">
        <f t="shared" si="105"/>
        <v>0</v>
      </c>
      <c r="Y588" s="107"/>
      <c r="Z588" s="107"/>
      <c r="AA588" s="108">
        <f t="shared" si="106"/>
        <v>0</v>
      </c>
      <c r="AB588" s="7">
        <v>45609</v>
      </c>
    </row>
    <row r="589" spans="1:28" ht="15.75" hidden="1" x14ac:dyDescent="0.25">
      <c r="A589" s="24">
        <v>45605</v>
      </c>
      <c r="B589" s="25" t="s">
        <v>479</v>
      </c>
      <c r="C589" s="25"/>
      <c r="D589" s="25" t="s">
        <v>46</v>
      </c>
      <c r="E589" s="25" t="s">
        <v>185</v>
      </c>
      <c r="F589" s="25">
        <v>100</v>
      </c>
      <c r="G589" s="25" t="s">
        <v>27</v>
      </c>
      <c r="H589" s="25">
        <v>1700</v>
      </c>
      <c r="I589" s="4">
        <f t="shared" si="94"/>
        <v>170000</v>
      </c>
      <c r="J589" s="31" t="s">
        <v>312</v>
      </c>
      <c r="K589" s="117"/>
      <c r="L589" s="107">
        <f t="shared" si="101"/>
        <v>0</v>
      </c>
      <c r="M589" s="107"/>
      <c r="N589" s="107"/>
      <c r="O589" s="107">
        <f t="shared" si="102"/>
        <v>0</v>
      </c>
      <c r="P589" s="107"/>
      <c r="Q589" s="107"/>
      <c r="R589" s="107">
        <f t="shared" si="103"/>
        <v>170000</v>
      </c>
      <c r="S589" s="107">
        <v>170000</v>
      </c>
      <c r="T589" s="107"/>
      <c r="U589" s="107">
        <f t="shared" si="104"/>
        <v>0</v>
      </c>
      <c r="V589" s="107"/>
      <c r="W589" s="107"/>
      <c r="X589" s="107">
        <f t="shared" si="105"/>
        <v>0</v>
      </c>
      <c r="Y589" s="107"/>
      <c r="Z589" s="107"/>
      <c r="AA589" s="108">
        <f t="shared" si="106"/>
        <v>0</v>
      </c>
      <c r="AB589" s="7">
        <v>45605</v>
      </c>
    </row>
    <row r="590" spans="1:28" ht="15.75" hidden="1" x14ac:dyDescent="0.25">
      <c r="A590" s="24">
        <v>45605</v>
      </c>
      <c r="B590" s="25" t="s">
        <v>307</v>
      </c>
      <c r="C590" s="25"/>
      <c r="D590" s="25" t="s">
        <v>46</v>
      </c>
      <c r="E590" s="25" t="s">
        <v>154</v>
      </c>
      <c r="F590" s="25">
        <v>1250</v>
      </c>
      <c r="G590" s="25" t="s">
        <v>34</v>
      </c>
      <c r="H590" s="25">
        <v>1065</v>
      </c>
      <c r="I590" s="4">
        <f t="shared" si="94"/>
        <v>1331250</v>
      </c>
      <c r="J590" s="31" t="s">
        <v>312</v>
      </c>
      <c r="K590" s="117"/>
      <c r="L590" s="107">
        <f t="shared" si="101"/>
        <v>0</v>
      </c>
      <c r="M590" s="107"/>
      <c r="N590" s="107"/>
      <c r="O590" s="107">
        <f t="shared" si="102"/>
        <v>0</v>
      </c>
      <c r="P590" s="107"/>
      <c r="Q590" s="107"/>
      <c r="R590" s="107">
        <f t="shared" si="103"/>
        <v>1331250</v>
      </c>
      <c r="S590" s="107">
        <v>1331250</v>
      </c>
      <c r="T590" s="107"/>
      <c r="U590" s="107">
        <f t="shared" si="104"/>
        <v>0</v>
      </c>
      <c r="V590" s="107"/>
      <c r="W590" s="107"/>
      <c r="X590" s="107">
        <f t="shared" si="105"/>
        <v>0</v>
      </c>
      <c r="Y590" s="107"/>
      <c r="Z590" s="107"/>
      <c r="AA590" s="108">
        <f t="shared" si="106"/>
        <v>0</v>
      </c>
      <c r="AB590" s="7">
        <v>45605</v>
      </c>
    </row>
    <row r="591" spans="1:28" ht="15.75" hidden="1" x14ac:dyDescent="0.25">
      <c r="A591" s="24">
        <v>45605</v>
      </c>
      <c r="B591" s="25" t="s">
        <v>1770</v>
      </c>
      <c r="C591" s="25"/>
      <c r="D591" s="25" t="s">
        <v>52</v>
      </c>
      <c r="E591" s="25" t="s">
        <v>982</v>
      </c>
      <c r="F591" s="25">
        <v>500</v>
      </c>
      <c r="G591" s="25" t="s">
        <v>34</v>
      </c>
      <c r="H591" s="25">
        <v>1370</v>
      </c>
      <c r="I591" s="4">
        <f t="shared" si="94"/>
        <v>685000</v>
      </c>
      <c r="J591" s="31" t="s">
        <v>324</v>
      </c>
      <c r="K591" s="117"/>
      <c r="L591" s="107">
        <f t="shared" si="101"/>
        <v>685000</v>
      </c>
      <c r="M591" s="107">
        <v>685000</v>
      </c>
      <c r="N591" s="107"/>
      <c r="O591" s="107">
        <f t="shared" si="102"/>
        <v>0</v>
      </c>
      <c r="P591" s="107"/>
      <c r="Q591" s="107"/>
      <c r="R591" s="107">
        <f t="shared" si="103"/>
        <v>0</v>
      </c>
      <c r="S591" s="107"/>
      <c r="T591" s="107"/>
      <c r="U591" s="107">
        <f t="shared" si="104"/>
        <v>0</v>
      </c>
      <c r="V591" s="107"/>
      <c r="W591" s="107"/>
      <c r="X591" s="107">
        <f t="shared" si="105"/>
        <v>0</v>
      </c>
      <c r="Y591" s="107"/>
      <c r="Z591" s="107"/>
      <c r="AA591" s="108">
        <f t="shared" si="106"/>
        <v>0</v>
      </c>
      <c r="AB591" s="7">
        <v>45625</v>
      </c>
    </row>
    <row r="592" spans="1:28" ht="15.75" hidden="1" x14ac:dyDescent="0.25">
      <c r="A592" s="24">
        <v>45605</v>
      </c>
      <c r="B592" s="25" t="s">
        <v>1791</v>
      </c>
      <c r="C592" s="25"/>
      <c r="D592" s="25" t="s">
        <v>52</v>
      </c>
      <c r="E592" s="25" t="s">
        <v>121</v>
      </c>
      <c r="F592" s="25">
        <v>40.5</v>
      </c>
      <c r="G592" s="25" t="s">
        <v>39</v>
      </c>
      <c r="H592" s="25">
        <v>47000</v>
      </c>
      <c r="I592" s="4">
        <f t="shared" si="94"/>
        <v>1903500</v>
      </c>
      <c r="J592" s="31" t="s">
        <v>324</v>
      </c>
      <c r="K592" s="117"/>
      <c r="L592" s="107">
        <f t="shared" si="101"/>
        <v>0</v>
      </c>
      <c r="M592" s="107"/>
      <c r="N592" s="107"/>
      <c r="O592" s="107">
        <f t="shared" si="102"/>
        <v>0</v>
      </c>
      <c r="P592" s="107"/>
      <c r="Q592" s="107"/>
      <c r="R592" s="107">
        <f t="shared" si="103"/>
        <v>0</v>
      </c>
      <c r="S592" s="107"/>
      <c r="T592" s="107"/>
      <c r="U592" s="107">
        <f t="shared" si="104"/>
        <v>1903500</v>
      </c>
      <c r="V592" s="107">
        <v>1903500</v>
      </c>
      <c r="W592" s="107"/>
      <c r="X592" s="107">
        <f t="shared" si="105"/>
        <v>0</v>
      </c>
      <c r="Y592" s="107"/>
      <c r="Z592" s="107"/>
      <c r="AA592" s="108">
        <f t="shared" si="106"/>
        <v>0</v>
      </c>
      <c r="AB592" s="7">
        <v>45605</v>
      </c>
    </row>
    <row r="593" spans="1:28" ht="15.75" hidden="1" x14ac:dyDescent="0.25">
      <c r="A593" s="24">
        <v>45605</v>
      </c>
      <c r="B593" s="25" t="s">
        <v>1791</v>
      </c>
      <c r="C593" s="25"/>
      <c r="D593" s="25" t="s">
        <v>52</v>
      </c>
      <c r="E593" s="25" t="s">
        <v>326</v>
      </c>
      <c r="F593" s="25">
        <v>2.5</v>
      </c>
      <c r="G593" s="25" t="s">
        <v>39</v>
      </c>
      <c r="H593" s="25">
        <v>100000</v>
      </c>
      <c r="I593" s="4">
        <f t="shared" si="94"/>
        <v>250000</v>
      </c>
      <c r="J593" s="31" t="s">
        <v>324</v>
      </c>
      <c r="K593" s="117"/>
      <c r="L593" s="107">
        <f t="shared" si="101"/>
        <v>0</v>
      </c>
      <c r="M593" s="107"/>
      <c r="N593" s="107"/>
      <c r="O593" s="107">
        <f t="shared" si="102"/>
        <v>0</v>
      </c>
      <c r="P593" s="107"/>
      <c r="Q593" s="107"/>
      <c r="R593" s="107">
        <f t="shared" si="103"/>
        <v>0</v>
      </c>
      <c r="S593" s="107"/>
      <c r="T593" s="107"/>
      <c r="U593" s="107">
        <f t="shared" si="104"/>
        <v>250000</v>
      </c>
      <c r="V593" s="107">
        <v>250000</v>
      </c>
      <c r="W593" s="107"/>
      <c r="X593" s="107">
        <f t="shared" si="105"/>
        <v>0</v>
      </c>
      <c r="Y593" s="107"/>
      <c r="Z593" s="107"/>
      <c r="AA593" s="108">
        <f t="shared" si="106"/>
        <v>0</v>
      </c>
      <c r="AB593" s="7">
        <v>45605</v>
      </c>
    </row>
    <row r="594" spans="1:28" ht="15.75" hidden="1" x14ac:dyDescent="0.25">
      <c r="A594" s="24">
        <v>45605</v>
      </c>
      <c r="B594" s="25" t="s">
        <v>1791</v>
      </c>
      <c r="C594" s="25"/>
      <c r="D594" s="25" t="s">
        <v>52</v>
      </c>
      <c r="E594" s="25" t="s">
        <v>117</v>
      </c>
      <c r="F594" s="25">
        <v>2</v>
      </c>
      <c r="G594" s="25" t="s">
        <v>23</v>
      </c>
      <c r="H594" s="25">
        <v>350000</v>
      </c>
      <c r="I594" s="4">
        <f t="shared" si="94"/>
        <v>700000</v>
      </c>
      <c r="J594" s="31" t="s">
        <v>324</v>
      </c>
      <c r="K594" s="117"/>
      <c r="L594" s="107">
        <f t="shared" si="101"/>
        <v>0</v>
      </c>
      <c r="M594" s="107"/>
      <c r="N594" s="107"/>
      <c r="O594" s="107">
        <f t="shared" si="102"/>
        <v>0</v>
      </c>
      <c r="P594" s="107"/>
      <c r="Q594" s="107"/>
      <c r="R594" s="107">
        <f t="shared" si="103"/>
        <v>0</v>
      </c>
      <c r="S594" s="107"/>
      <c r="T594" s="107"/>
      <c r="U594" s="107">
        <f t="shared" si="104"/>
        <v>700000</v>
      </c>
      <c r="V594" s="107">
        <v>700000</v>
      </c>
      <c r="W594" s="107"/>
      <c r="X594" s="107">
        <f t="shared" si="105"/>
        <v>0</v>
      </c>
      <c r="Y594" s="107"/>
      <c r="Z594" s="107"/>
      <c r="AA594" s="108">
        <f t="shared" si="106"/>
        <v>0</v>
      </c>
      <c r="AB594" s="7">
        <v>45605</v>
      </c>
    </row>
    <row r="595" spans="1:28" ht="15.75" hidden="1" x14ac:dyDescent="0.25">
      <c r="A595" s="24">
        <v>45605</v>
      </c>
      <c r="B595" s="25" t="s">
        <v>1008</v>
      </c>
      <c r="C595" s="25"/>
      <c r="D595" s="25" t="s">
        <v>46</v>
      </c>
      <c r="E595" s="25" t="s">
        <v>100</v>
      </c>
      <c r="F595" s="25">
        <f>114.6-58.6</f>
        <v>55.999999999999993</v>
      </c>
      <c r="G595" s="25" t="s">
        <v>39</v>
      </c>
      <c r="H595" s="25">
        <v>46000</v>
      </c>
      <c r="I595" s="4">
        <f t="shared" si="94"/>
        <v>2575999.9999999995</v>
      </c>
      <c r="J595" s="31" t="s">
        <v>324</v>
      </c>
      <c r="K595" s="117"/>
      <c r="L595" s="107">
        <f t="shared" si="101"/>
        <v>0</v>
      </c>
      <c r="M595" s="107"/>
      <c r="N595" s="107"/>
      <c r="O595" s="107">
        <f t="shared" si="102"/>
        <v>0</v>
      </c>
      <c r="P595" s="107"/>
      <c r="Q595" s="107"/>
      <c r="R595" s="107">
        <f t="shared" si="103"/>
        <v>0</v>
      </c>
      <c r="S595" s="107"/>
      <c r="T595" s="107"/>
      <c r="U595" s="107">
        <f t="shared" si="104"/>
        <v>2636000</v>
      </c>
      <c r="V595" s="107">
        <v>2636000</v>
      </c>
      <c r="W595" s="107"/>
      <c r="X595" s="107">
        <f t="shared" si="105"/>
        <v>0</v>
      </c>
      <c r="Y595" s="107"/>
      <c r="Z595" s="107"/>
      <c r="AA595" s="108">
        <f t="shared" si="106"/>
        <v>-60000.000000000466</v>
      </c>
      <c r="AB595" s="7"/>
    </row>
    <row r="596" spans="1:28" ht="15.75" hidden="1" x14ac:dyDescent="0.25">
      <c r="A596" s="24">
        <v>45605</v>
      </c>
      <c r="B596" s="25" t="s">
        <v>98</v>
      </c>
      <c r="C596" s="25"/>
      <c r="D596" s="25" t="s">
        <v>52</v>
      </c>
      <c r="E596" s="25" t="s">
        <v>400</v>
      </c>
      <c r="F596" s="25">
        <v>20</v>
      </c>
      <c r="G596" s="25" t="s">
        <v>39</v>
      </c>
      <c r="H596" s="25">
        <v>90000</v>
      </c>
      <c r="I596" s="4">
        <f t="shared" si="94"/>
        <v>1800000</v>
      </c>
      <c r="J596" s="31" t="s">
        <v>324</v>
      </c>
      <c r="K596" s="117"/>
      <c r="L596" s="107">
        <f t="shared" si="101"/>
        <v>0</v>
      </c>
      <c r="M596" s="107"/>
      <c r="N596" s="107"/>
      <c r="O596" s="107">
        <f t="shared" si="102"/>
        <v>0</v>
      </c>
      <c r="P596" s="107"/>
      <c r="Q596" s="107"/>
      <c r="R596" s="107">
        <f t="shared" si="103"/>
        <v>0</v>
      </c>
      <c r="S596" s="107"/>
      <c r="T596" s="107"/>
      <c r="U596" s="107">
        <f t="shared" si="104"/>
        <v>1800000</v>
      </c>
      <c r="V596" s="107">
        <v>1800000</v>
      </c>
      <c r="W596" s="107"/>
      <c r="X596" s="107">
        <f t="shared" si="105"/>
        <v>0</v>
      </c>
      <c r="Y596" s="107"/>
      <c r="Z596" s="107"/>
      <c r="AA596" s="108">
        <f t="shared" si="106"/>
        <v>0</v>
      </c>
      <c r="AB596" s="7">
        <v>45607</v>
      </c>
    </row>
    <row r="597" spans="1:28" ht="15.75" hidden="1" x14ac:dyDescent="0.25">
      <c r="A597" s="24">
        <v>45605</v>
      </c>
      <c r="B597" s="25" t="s">
        <v>116</v>
      </c>
      <c r="C597" s="25"/>
      <c r="D597" s="25" t="s">
        <v>46</v>
      </c>
      <c r="E597" s="25" t="s">
        <v>150</v>
      </c>
      <c r="F597" s="25">
        <v>10</v>
      </c>
      <c r="G597" s="25" t="s">
        <v>77</v>
      </c>
      <c r="H597" s="25">
        <v>50000</v>
      </c>
      <c r="I597" s="4">
        <f t="shared" si="94"/>
        <v>500000</v>
      </c>
      <c r="J597" s="31" t="s">
        <v>312</v>
      </c>
      <c r="K597" s="117"/>
      <c r="L597" s="107">
        <f t="shared" si="101"/>
        <v>0</v>
      </c>
      <c r="M597" s="107"/>
      <c r="N597" s="107"/>
      <c r="O597" s="107">
        <f t="shared" si="102"/>
        <v>500000</v>
      </c>
      <c r="P597" s="107">
        <v>500000</v>
      </c>
      <c r="Q597" s="107"/>
      <c r="R597" s="107">
        <f t="shared" si="103"/>
        <v>0</v>
      </c>
      <c r="S597" s="107"/>
      <c r="T597" s="107"/>
      <c r="U597" s="107">
        <f t="shared" si="104"/>
        <v>0</v>
      </c>
      <c r="V597" s="107"/>
      <c r="W597" s="107"/>
      <c r="X597" s="107">
        <f t="shared" si="105"/>
        <v>0</v>
      </c>
      <c r="Y597" s="107"/>
      <c r="Z597" s="107"/>
      <c r="AA597" s="108">
        <f t="shared" si="106"/>
        <v>0</v>
      </c>
      <c r="AB597" s="7">
        <v>45625</v>
      </c>
    </row>
    <row r="598" spans="1:28" ht="15.75" hidden="1" x14ac:dyDescent="0.25">
      <c r="A598" s="24">
        <v>45605</v>
      </c>
      <c r="B598" s="25" t="s">
        <v>116</v>
      </c>
      <c r="C598" s="25"/>
      <c r="D598" s="25" t="s">
        <v>46</v>
      </c>
      <c r="E598" s="25" t="s">
        <v>343</v>
      </c>
      <c r="F598" s="25">
        <v>1</v>
      </c>
      <c r="G598" s="25" t="s">
        <v>23</v>
      </c>
      <c r="H598" s="25">
        <v>1200000</v>
      </c>
      <c r="I598" s="4">
        <f t="shared" si="94"/>
        <v>1200000</v>
      </c>
      <c r="J598" s="31" t="s">
        <v>312</v>
      </c>
      <c r="K598" s="117"/>
      <c r="L598" s="107">
        <f t="shared" si="101"/>
        <v>0</v>
      </c>
      <c r="M598" s="107"/>
      <c r="N598" s="107"/>
      <c r="O598" s="107">
        <f t="shared" si="102"/>
        <v>1200000</v>
      </c>
      <c r="P598" s="107">
        <v>1200000</v>
      </c>
      <c r="Q598" s="107"/>
      <c r="R598" s="107">
        <f t="shared" si="103"/>
        <v>0</v>
      </c>
      <c r="S598" s="107"/>
      <c r="T598" s="107"/>
      <c r="U598" s="107">
        <f t="shared" si="104"/>
        <v>0</v>
      </c>
      <c r="V598" s="107"/>
      <c r="W598" s="107"/>
      <c r="X598" s="107">
        <f t="shared" si="105"/>
        <v>0</v>
      </c>
      <c r="Y598" s="107"/>
      <c r="Z598" s="107"/>
      <c r="AA598" s="108">
        <f t="shared" si="106"/>
        <v>0</v>
      </c>
      <c r="AB598" s="7">
        <v>45625</v>
      </c>
    </row>
    <row r="599" spans="1:28" ht="15.75" hidden="1" x14ac:dyDescent="0.25">
      <c r="A599" s="24">
        <v>45607</v>
      </c>
      <c r="B599" s="25" t="s">
        <v>352</v>
      </c>
      <c r="C599" s="25"/>
      <c r="D599" s="25" t="s">
        <v>52</v>
      </c>
      <c r="E599" s="25" t="s">
        <v>790</v>
      </c>
      <c r="F599" s="25">
        <v>4</v>
      </c>
      <c r="G599" s="25" t="s">
        <v>48</v>
      </c>
      <c r="H599" s="25">
        <v>230000</v>
      </c>
      <c r="I599" s="4">
        <f t="shared" si="94"/>
        <v>920000</v>
      </c>
      <c r="J599" s="31" t="s">
        <v>324</v>
      </c>
      <c r="K599" s="117"/>
      <c r="L599" s="107">
        <f t="shared" ref="L599:L636" si="107">M599+N599</f>
        <v>0</v>
      </c>
      <c r="M599" s="107"/>
      <c r="N599" s="107"/>
      <c r="O599" s="107">
        <f t="shared" ref="O599:O636" si="108">P599+Q599</f>
        <v>0</v>
      </c>
      <c r="P599" s="107"/>
      <c r="Q599" s="107"/>
      <c r="R599" s="107">
        <f t="shared" ref="R599:R636" si="109">S599+T599</f>
        <v>0</v>
      </c>
      <c r="S599" s="107"/>
      <c r="T599" s="107"/>
      <c r="U599" s="107">
        <f t="shared" ref="U599:U636" si="110">V599+W599</f>
        <v>920000</v>
      </c>
      <c r="V599" s="107">
        <v>920000</v>
      </c>
      <c r="W599" s="107"/>
      <c r="X599" s="107">
        <f t="shared" ref="X599:X636" si="111">Y599+Z599</f>
        <v>0</v>
      </c>
      <c r="Y599" s="107"/>
      <c r="Z599" s="107"/>
      <c r="AA599" s="108">
        <f t="shared" ref="AA599:AA636" si="112">C599+I599-L599-O599-U599-X599-R599</f>
        <v>0</v>
      </c>
      <c r="AB599" s="7">
        <v>45607</v>
      </c>
    </row>
    <row r="600" spans="1:28" ht="15.75" hidden="1" x14ac:dyDescent="0.25">
      <c r="A600" s="24">
        <v>45607</v>
      </c>
      <c r="B600" s="25" t="s">
        <v>739</v>
      </c>
      <c r="C600" s="25"/>
      <c r="D600" s="25" t="s">
        <v>46</v>
      </c>
      <c r="E600" s="25" t="s">
        <v>1377</v>
      </c>
      <c r="F600" s="25">
        <v>2800</v>
      </c>
      <c r="G600" s="25" t="s">
        <v>34</v>
      </c>
      <c r="H600" s="25">
        <v>2625</v>
      </c>
      <c r="I600" s="4">
        <f t="shared" si="94"/>
        <v>7350000</v>
      </c>
      <c r="J600" s="26" t="s">
        <v>28</v>
      </c>
      <c r="K600" s="117"/>
      <c r="L600" s="107">
        <f t="shared" si="107"/>
        <v>0</v>
      </c>
      <c r="M600" s="107"/>
      <c r="N600" s="107"/>
      <c r="O600" s="107">
        <f t="shared" si="108"/>
        <v>0</v>
      </c>
      <c r="P600" s="107"/>
      <c r="Q600" s="107"/>
      <c r="R600" s="107">
        <f t="shared" si="109"/>
        <v>0</v>
      </c>
      <c r="S600" s="107"/>
      <c r="T600" s="107"/>
      <c r="U600" s="107">
        <f t="shared" si="110"/>
        <v>0</v>
      </c>
      <c r="V600" s="107"/>
      <c r="W600" s="107"/>
      <c r="X600" s="107">
        <f t="shared" si="111"/>
        <v>0</v>
      </c>
      <c r="Y600" s="107"/>
      <c r="Z600" s="107"/>
      <c r="AA600" s="108">
        <f t="shared" si="112"/>
        <v>7350000</v>
      </c>
      <c r="AB600" s="7"/>
    </row>
    <row r="601" spans="1:28" ht="15.75" hidden="1" x14ac:dyDescent="0.25">
      <c r="A601" s="24">
        <v>45607</v>
      </c>
      <c r="B601" s="25" t="s">
        <v>99</v>
      </c>
      <c r="C601" s="25"/>
      <c r="D601" s="25"/>
      <c r="E601" s="25" t="s">
        <v>101</v>
      </c>
      <c r="F601" s="25">
        <v>63.1</v>
      </c>
      <c r="G601" s="25" t="s">
        <v>39</v>
      </c>
      <c r="H601" s="25"/>
      <c r="I601" s="4">
        <f t="shared" si="94"/>
        <v>0</v>
      </c>
      <c r="J601" s="26" t="s">
        <v>28</v>
      </c>
      <c r="K601" s="117"/>
      <c r="L601" s="107">
        <f t="shared" si="107"/>
        <v>0</v>
      </c>
      <c r="M601" s="107"/>
      <c r="N601" s="107"/>
      <c r="O601" s="107">
        <f t="shared" si="108"/>
        <v>0</v>
      </c>
      <c r="P601" s="107"/>
      <c r="Q601" s="107"/>
      <c r="R601" s="107">
        <f t="shared" si="109"/>
        <v>0</v>
      </c>
      <c r="S601" s="107"/>
      <c r="T601" s="107"/>
      <c r="U601" s="107">
        <f t="shared" si="110"/>
        <v>0</v>
      </c>
      <c r="V601" s="107"/>
      <c r="W601" s="107"/>
      <c r="X601" s="107">
        <f t="shared" si="111"/>
        <v>0</v>
      </c>
      <c r="Y601" s="107"/>
      <c r="Z601" s="107"/>
      <c r="AA601" s="108">
        <f t="shared" si="112"/>
        <v>0</v>
      </c>
      <c r="AB601" s="7"/>
    </row>
    <row r="602" spans="1:28" ht="15.75" hidden="1" x14ac:dyDescent="0.25">
      <c r="A602" s="24">
        <v>45607</v>
      </c>
      <c r="B602" s="25" t="s">
        <v>99</v>
      </c>
      <c r="C602" s="25"/>
      <c r="D602" s="25"/>
      <c r="E602" s="25" t="s">
        <v>196</v>
      </c>
      <c r="F602" s="25">
        <v>109</v>
      </c>
      <c r="G602" s="25" t="s">
        <v>39</v>
      </c>
      <c r="H602" s="25"/>
      <c r="I602" s="4">
        <f t="shared" si="94"/>
        <v>0</v>
      </c>
      <c r="J602" s="26" t="s">
        <v>28</v>
      </c>
      <c r="K602" s="117"/>
      <c r="L602" s="107">
        <f t="shared" si="107"/>
        <v>0</v>
      </c>
      <c r="M602" s="107"/>
      <c r="N602" s="107"/>
      <c r="O602" s="107">
        <f t="shared" si="108"/>
        <v>0</v>
      </c>
      <c r="P602" s="107"/>
      <c r="Q602" s="107"/>
      <c r="R602" s="107">
        <f t="shared" si="109"/>
        <v>0</v>
      </c>
      <c r="S602" s="107"/>
      <c r="T602" s="107"/>
      <c r="U602" s="107">
        <f t="shared" si="110"/>
        <v>0</v>
      </c>
      <c r="V602" s="107"/>
      <c r="W602" s="107"/>
      <c r="X602" s="107">
        <f t="shared" si="111"/>
        <v>0</v>
      </c>
      <c r="Y602" s="107"/>
      <c r="Z602" s="107"/>
      <c r="AA602" s="108">
        <f t="shared" si="112"/>
        <v>0</v>
      </c>
      <c r="AB602" s="7"/>
    </row>
    <row r="603" spans="1:28" ht="15.75" hidden="1" x14ac:dyDescent="0.25">
      <c r="A603" s="24">
        <v>45607</v>
      </c>
      <c r="B603" s="25" t="s">
        <v>99</v>
      </c>
      <c r="C603" s="25"/>
      <c r="D603" s="25"/>
      <c r="E603" s="25" t="s">
        <v>197</v>
      </c>
      <c r="F603" s="25">
        <v>49</v>
      </c>
      <c r="G603" s="25" t="s">
        <v>39</v>
      </c>
      <c r="H603" s="25"/>
      <c r="I603" s="4">
        <f t="shared" si="94"/>
        <v>0</v>
      </c>
      <c r="J603" s="26" t="s">
        <v>28</v>
      </c>
      <c r="K603" s="117"/>
      <c r="L603" s="107">
        <f t="shared" si="107"/>
        <v>0</v>
      </c>
      <c r="M603" s="107"/>
      <c r="N603" s="107"/>
      <c r="O603" s="107">
        <f t="shared" si="108"/>
        <v>0</v>
      </c>
      <c r="P603" s="107"/>
      <c r="Q603" s="107"/>
      <c r="R603" s="107">
        <f t="shared" si="109"/>
        <v>0</v>
      </c>
      <c r="S603" s="107"/>
      <c r="T603" s="107"/>
      <c r="U603" s="107">
        <f t="shared" si="110"/>
        <v>0</v>
      </c>
      <c r="V603" s="107"/>
      <c r="W603" s="107"/>
      <c r="X603" s="107">
        <f t="shared" si="111"/>
        <v>0</v>
      </c>
      <c r="Y603" s="107"/>
      <c r="Z603" s="107"/>
      <c r="AA603" s="108">
        <f t="shared" si="112"/>
        <v>0</v>
      </c>
      <c r="AB603" s="7"/>
    </row>
    <row r="604" spans="1:28" ht="15.75" hidden="1" x14ac:dyDescent="0.25">
      <c r="A604" s="24">
        <v>45607</v>
      </c>
      <c r="B604" s="25" t="s">
        <v>99</v>
      </c>
      <c r="C604" s="25"/>
      <c r="D604" s="25"/>
      <c r="E604" s="25" t="s">
        <v>101</v>
      </c>
      <c r="F604" s="25">
        <v>32</v>
      </c>
      <c r="G604" s="25" t="s">
        <v>39</v>
      </c>
      <c r="H604" s="25"/>
      <c r="I604" s="4">
        <f t="shared" si="94"/>
        <v>0</v>
      </c>
      <c r="J604" s="26" t="s">
        <v>28</v>
      </c>
      <c r="K604" s="117"/>
      <c r="L604" s="107">
        <f t="shared" si="107"/>
        <v>0</v>
      </c>
      <c r="M604" s="107"/>
      <c r="N604" s="107"/>
      <c r="O604" s="107">
        <f t="shared" si="108"/>
        <v>0</v>
      </c>
      <c r="P604" s="107"/>
      <c r="Q604" s="107"/>
      <c r="R604" s="107">
        <f t="shared" si="109"/>
        <v>0</v>
      </c>
      <c r="S604" s="107"/>
      <c r="T604" s="107"/>
      <c r="U604" s="107">
        <f t="shared" si="110"/>
        <v>0</v>
      </c>
      <c r="V604" s="107"/>
      <c r="W604" s="107"/>
      <c r="X604" s="107">
        <f t="shared" si="111"/>
        <v>0</v>
      </c>
      <c r="Y604" s="107"/>
      <c r="Z604" s="107"/>
      <c r="AA604" s="108">
        <f t="shared" si="112"/>
        <v>0</v>
      </c>
      <c r="AB604" s="7"/>
    </row>
    <row r="605" spans="1:28" ht="15.75" hidden="1" x14ac:dyDescent="0.25">
      <c r="A605" s="24">
        <v>45607</v>
      </c>
      <c r="B605" s="25" t="s">
        <v>99</v>
      </c>
      <c r="C605" s="25"/>
      <c r="D605" s="25"/>
      <c r="E605" s="25" t="s">
        <v>103</v>
      </c>
      <c r="F605" s="25">
        <v>58.9</v>
      </c>
      <c r="G605" s="25" t="s">
        <v>39</v>
      </c>
      <c r="H605" s="25"/>
      <c r="I605" s="4">
        <f t="shared" si="94"/>
        <v>0</v>
      </c>
      <c r="J605" s="26" t="s">
        <v>28</v>
      </c>
      <c r="K605" s="117"/>
      <c r="L605" s="107">
        <f t="shared" si="107"/>
        <v>0</v>
      </c>
      <c r="M605" s="107"/>
      <c r="N605" s="107"/>
      <c r="O605" s="107">
        <f t="shared" si="108"/>
        <v>0</v>
      </c>
      <c r="P605" s="107"/>
      <c r="Q605" s="107"/>
      <c r="R605" s="107">
        <f t="shared" si="109"/>
        <v>0</v>
      </c>
      <c r="S605" s="107"/>
      <c r="T605" s="107"/>
      <c r="U605" s="107">
        <f t="shared" si="110"/>
        <v>0</v>
      </c>
      <c r="V605" s="107"/>
      <c r="W605" s="107"/>
      <c r="X605" s="107">
        <f t="shared" si="111"/>
        <v>0</v>
      </c>
      <c r="Y605" s="107"/>
      <c r="Z605" s="107"/>
      <c r="AA605" s="108">
        <f t="shared" si="112"/>
        <v>0</v>
      </c>
      <c r="AB605" s="7"/>
    </row>
    <row r="606" spans="1:28" ht="15.75" hidden="1" x14ac:dyDescent="0.25">
      <c r="A606" s="24">
        <v>45607</v>
      </c>
      <c r="B606" s="25" t="s">
        <v>99</v>
      </c>
      <c r="C606" s="25"/>
      <c r="D606" s="25"/>
      <c r="E606" s="25" t="s">
        <v>100</v>
      </c>
      <c r="F606" s="25">
        <v>218.1</v>
      </c>
      <c r="G606" s="25" t="s">
        <v>39</v>
      </c>
      <c r="H606" s="25"/>
      <c r="I606" s="4">
        <f t="shared" si="94"/>
        <v>0</v>
      </c>
      <c r="J606" s="26" t="s">
        <v>28</v>
      </c>
      <c r="K606" s="117"/>
      <c r="L606" s="107">
        <f t="shared" si="107"/>
        <v>0</v>
      </c>
      <c r="M606" s="107"/>
      <c r="N606" s="107"/>
      <c r="O606" s="107">
        <f t="shared" si="108"/>
        <v>0</v>
      </c>
      <c r="P606" s="107"/>
      <c r="Q606" s="107"/>
      <c r="R606" s="107">
        <f t="shared" si="109"/>
        <v>0</v>
      </c>
      <c r="S606" s="107"/>
      <c r="T606" s="107"/>
      <c r="U606" s="107">
        <f t="shared" si="110"/>
        <v>0</v>
      </c>
      <c r="V606" s="107"/>
      <c r="W606" s="107"/>
      <c r="X606" s="107">
        <f t="shared" si="111"/>
        <v>0</v>
      </c>
      <c r="Y606" s="107"/>
      <c r="Z606" s="107"/>
      <c r="AA606" s="108">
        <f t="shared" si="112"/>
        <v>0</v>
      </c>
      <c r="AB606" s="7"/>
    </row>
    <row r="607" spans="1:28" ht="15.75" hidden="1" x14ac:dyDescent="0.25">
      <c r="A607" s="24">
        <v>45607</v>
      </c>
      <c r="B607" s="25" t="s">
        <v>256</v>
      </c>
      <c r="C607" s="25"/>
      <c r="D607" s="25" t="s">
        <v>52</v>
      </c>
      <c r="E607" s="25" t="s">
        <v>138</v>
      </c>
      <c r="F607" s="25">
        <v>1250</v>
      </c>
      <c r="G607" s="25" t="s">
        <v>34</v>
      </c>
      <c r="H607" s="25">
        <v>1390</v>
      </c>
      <c r="I607" s="4">
        <f t="shared" si="94"/>
        <v>1737500</v>
      </c>
      <c r="J607" s="31" t="s">
        <v>324</v>
      </c>
      <c r="K607" s="117"/>
      <c r="L607" s="107">
        <f t="shared" si="107"/>
        <v>0</v>
      </c>
      <c r="M607" s="107"/>
      <c r="N607" s="107"/>
      <c r="O607" s="107">
        <v>1737500</v>
      </c>
      <c r="P607" s="107"/>
      <c r="Q607" s="107"/>
      <c r="R607" s="107">
        <f t="shared" si="109"/>
        <v>0</v>
      </c>
      <c r="S607" s="107"/>
      <c r="T607" s="107"/>
      <c r="U607" s="107">
        <f t="shared" si="110"/>
        <v>0</v>
      </c>
      <c r="V607" s="107"/>
      <c r="W607" s="107"/>
      <c r="X607" s="107">
        <f t="shared" si="111"/>
        <v>0</v>
      </c>
      <c r="Y607" s="107"/>
      <c r="Z607" s="107"/>
      <c r="AA607" s="108">
        <f t="shared" si="112"/>
        <v>0</v>
      </c>
      <c r="AB607" s="7">
        <v>45619</v>
      </c>
    </row>
    <row r="608" spans="1:28" ht="15.75" hidden="1" x14ac:dyDescent="0.25">
      <c r="A608" s="24">
        <v>45607</v>
      </c>
      <c r="B608" s="25" t="s">
        <v>256</v>
      </c>
      <c r="C608" s="25"/>
      <c r="D608" s="25" t="s">
        <v>52</v>
      </c>
      <c r="E608" s="25" t="s">
        <v>129</v>
      </c>
      <c r="F608" s="25">
        <v>2</v>
      </c>
      <c r="G608" s="25" t="s">
        <v>77</v>
      </c>
      <c r="H608" s="25">
        <v>65000</v>
      </c>
      <c r="I608" s="4">
        <f t="shared" si="94"/>
        <v>130000</v>
      </c>
      <c r="J608" s="31" t="s">
        <v>324</v>
      </c>
      <c r="K608" s="117"/>
      <c r="L608" s="107">
        <f t="shared" si="107"/>
        <v>0</v>
      </c>
      <c r="M608" s="107"/>
      <c r="N608" s="107"/>
      <c r="O608" s="107">
        <v>130000</v>
      </c>
      <c r="P608" s="107"/>
      <c r="Q608" s="107"/>
      <c r="R608" s="107">
        <f t="shared" si="109"/>
        <v>0</v>
      </c>
      <c r="S608" s="107"/>
      <c r="T608" s="107"/>
      <c r="U608" s="107">
        <f t="shared" si="110"/>
        <v>0</v>
      </c>
      <c r="V608" s="107"/>
      <c r="W608" s="107"/>
      <c r="X608" s="107">
        <f t="shared" si="111"/>
        <v>0</v>
      </c>
      <c r="Y608" s="107"/>
      <c r="Z608" s="107"/>
      <c r="AA608" s="108">
        <f t="shared" si="112"/>
        <v>0</v>
      </c>
      <c r="AB608" s="7">
        <v>45619</v>
      </c>
    </row>
    <row r="609" spans="1:28" ht="15.75" hidden="1" x14ac:dyDescent="0.25">
      <c r="A609" s="24">
        <v>45607</v>
      </c>
      <c r="B609" s="25" t="s">
        <v>256</v>
      </c>
      <c r="C609" s="25"/>
      <c r="D609" s="25" t="s">
        <v>52</v>
      </c>
      <c r="E609" s="25" t="s">
        <v>1585</v>
      </c>
      <c r="F609" s="25">
        <v>2.5</v>
      </c>
      <c r="G609" s="25" t="s">
        <v>39</v>
      </c>
      <c r="H609" s="25">
        <v>90000</v>
      </c>
      <c r="I609" s="4">
        <f t="shared" si="94"/>
        <v>225000</v>
      </c>
      <c r="J609" s="31" t="s">
        <v>324</v>
      </c>
      <c r="K609" s="117"/>
      <c r="L609" s="107">
        <f t="shared" si="107"/>
        <v>0</v>
      </c>
      <c r="M609" s="107"/>
      <c r="N609" s="107"/>
      <c r="O609" s="107">
        <v>225000</v>
      </c>
      <c r="P609" s="107"/>
      <c r="Q609" s="107"/>
      <c r="R609" s="107">
        <f t="shared" si="109"/>
        <v>0</v>
      </c>
      <c r="S609" s="107"/>
      <c r="T609" s="107"/>
      <c r="U609" s="107">
        <f t="shared" si="110"/>
        <v>0</v>
      </c>
      <c r="V609" s="107"/>
      <c r="W609" s="107"/>
      <c r="X609" s="107">
        <f t="shared" si="111"/>
        <v>0</v>
      </c>
      <c r="Y609" s="107"/>
      <c r="Z609" s="107"/>
      <c r="AA609" s="108">
        <f t="shared" si="112"/>
        <v>0</v>
      </c>
      <c r="AB609" s="7">
        <v>45619</v>
      </c>
    </row>
    <row r="610" spans="1:28" ht="15.75" hidden="1" x14ac:dyDescent="0.25">
      <c r="A610" s="24">
        <v>45607</v>
      </c>
      <c r="B610" s="25" t="s">
        <v>256</v>
      </c>
      <c r="C610" s="25"/>
      <c r="D610" s="25" t="s">
        <v>52</v>
      </c>
      <c r="E610" s="25" t="s">
        <v>217</v>
      </c>
      <c r="F610" s="25">
        <v>2.5</v>
      </c>
      <c r="G610" s="25" t="s">
        <v>39</v>
      </c>
      <c r="H610" s="25">
        <v>90000</v>
      </c>
      <c r="I610" s="4">
        <f t="shared" si="94"/>
        <v>225000</v>
      </c>
      <c r="J610" s="31" t="s">
        <v>324</v>
      </c>
      <c r="K610" s="117"/>
      <c r="L610" s="107">
        <f t="shared" si="107"/>
        <v>0</v>
      </c>
      <c r="M610" s="107"/>
      <c r="N610" s="107"/>
      <c r="O610" s="107">
        <v>225000</v>
      </c>
      <c r="P610" s="107"/>
      <c r="Q610" s="107"/>
      <c r="R610" s="107">
        <f t="shared" si="109"/>
        <v>0</v>
      </c>
      <c r="S610" s="107"/>
      <c r="T610" s="107"/>
      <c r="U610" s="107">
        <f t="shared" si="110"/>
        <v>0</v>
      </c>
      <c r="V610" s="107"/>
      <c r="W610" s="107"/>
      <c r="X610" s="107">
        <f t="shared" si="111"/>
        <v>0</v>
      </c>
      <c r="Y610" s="107"/>
      <c r="Z610" s="107"/>
      <c r="AA610" s="108">
        <f t="shared" si="112"/>
        <v>0</v>
      </c>
      <c r="AB610" s="7">
        <v>45619</v>
      </c>
    </row>
    <row r="611" spans="1:28" ht="15.75" hidden="1" x14ac:dyDescent="0.25">
      <c r="A611" s="24">
        <v>45607</v>
      </c>
      <c r="B611" s="25" t="s">
        <v>256</v>
      </c>
      <c r="C611" s="25"/>
      <c r="D611" s="25" t="s">
        <v>52</v>
      </c>
      <c r="E611" s="25" t="s">
        <v>249</v>
      </c>
      <c r="F611" s="25">
        <v>1200</v>
      </c>
      <c r="G611" s="25" t="s">
        <v>34</v>
      </c>
      <c r="H611" s="25">
        <v>4000</v>
      </c>
      <c r="I611" s="4">
        <f t="shared" si="94"/>
        <v>4800000</v>
      </c>
      <c r="J611" s="31" t="s">
        <v>324</v>
      </c>
      <c r="K611" s="117"/>
      <c r="L611" s="107">
        <f t="shared" si="107"/>
        <v>715500</v>
      </c>
      <c r="M611" s="107">
        <v>200000</v>
      </c>
      <c r="N611" s="107">
        <v>515500</v>
      </c>
      <c r="O611" s="107">
        <v>4084500</v>
      </c>
      <c r="P611" s="107"/>
      <c r="Q611" s="107"/>
      <c r="R611" s="107">
        <f t="shared" si="109"/>
        <v>0</v>
      </c>
      <c r="S611" s="107"/>
      <c r="T611" s="107"/>
      <c r="U611" s="107">
        <f t="shared" si="110"/>
        <v>0</v>
      </c>
      <c r="V611" s="107"/>
      <c r="W611" s="107"/>
      <c r="X611" s="107">
        <f t="shared" si="111"/>
        <v>0</v>
      </c>
      <c r="Y611" s="107"/>
      <c r="Z611" s="107"/>
      <c r="AA611" s="108">
        <f t="shared" si="112"/>
        <v>0</v>
      </c>
      <c r="AB611" s="7">
        <v>45626</v>
      </c>
    </row>
    <row r="612" spans="1:28" ht="15.75" hidden="1" x14ac:dyDescent="0.25">
      <c r="A612" s="24">
        <v>45607</v>
      </c>
      <c r="B612" s="25" t="s">
        <v>536</v>
      </c>
      <c r="C612" s="25"/>
      <c r="D612" s="25" t="s">
        <v>46</v>
      </c>
      <c r="E612" s="25" t="s">
        <v>137</v>
      </c>
      <c r="F612" s="25">
        <v>19.399999999999999</v>
      </c>
      <c r="G612" s="25" t="s">
        <v>39</v>
      </c>
      <c r="H612" s="25">
        <v>47000</v>
      </c>
      <c r="I612" s="4">
        <f t="shared" si="94"/>
        <v>911799.99999999988</v>
      </c>
      <c r="J612" s="31" t="s">
        <v>312</v>
      </c>
      <c r="K612" s="117"/>
      <c r="L612" s="107">
        <f t="shared" si="107"/>
        <v>0</v>
      </c>
      <c r="M612" s="107"/>
      <c r="N612" s="107"/>
      <c r="O612" s="107">
        <f t="shared" si="108"/>
        <v>0</v>
      </c>
      <c r="P612" s="107"/>
      <c r="Q612" s="107"/>
      <c r="R612" s="107">
        <f t="shared" si="109"/>
        <v>911800</v>
      </c>
      <c r="S612" s="107">
        <v>911800</v>
      </c>
      <c r="T612" s="107"/>
      <c r="U612" s="107">
        <f t="shared" si="110"/>
        <v>0</v>
      </c>
      <c r="V612" s="107"/>
      <c r="W612" s="107"/>
      <c r="X612" s="107">
        <f t="shared" si="111"/>
        <v>0</v>
      </c>
      <c r="Y612" s="107"/>
      <c r="Z612" s="107"/>
      <c r="AA612" s="108">
        <f t="shared" si="112"/>
        <v>0</v>
      </c>
      <c r="AB612" s="7">
        <v>45616</v>
      </c>
    </row>
    <row r="613" spans="1:28" ht="15.75" hidden="1" x14ac:dyDescent="0.25">
      <c r="A613" s="24">
        <v>45607</v>
      </c>
      <c r="B613" s="25" t="s">
        <v>777</v>
      </c>
      <c r="C613" s="25"/>
      <c r="D613" s="25" t="s">
        <v>52</v>
      </c>
      <c r="E613" s="25" t="s">
        <v>165</v>
      </c>
      <c r="F613" s="25">
        <v>1</v>
      </c>
      <c r="G613" s="25" t="s">
        <v>303</v>
      </c>
      <c r="H613" s="25">
        <v>1000000</v>
      </c>
      <c r="I613" s="4">
        <f t="shared" si="94"/>
        <v>1000000</v>
      </c>
      <c r="J613" s="31" t="s">
        <v>324</v>
      </c>
      <c r="K613" s="117"/>
      <c r="L613" s="107">
        <f t="shared" si="107"/>
        <v>0</v>
      </c>
      <c r="M613" s="107"/>
      <c r="N613" s="107"/>
      <c r="O613" s="107">
        <f t="shared" si="108"/>
        <v>0</v>
      </c>
      <c r="P613" s="107"/>
      <c r="Q613" s="107"/>
      <c r="R613" s="107">
        <f t="shared" si="109"/>
        <v>0</v>
      </c>
      <c r="S613" s="107"/>
      <c r="T613" s="107"/>
      <c r="U613" s="107">
        <f t="shared" si="110"/>
        <v>1000000</v>
      </c>
      <c r="V613" s="107">
        <v>1000000</v>
      </c>
      <c r="W613" s="107"/>
      <c r="X613" s="107">
        <f t="shared" si="111"/>
        <v>0</v>
      </c>
      <c r="Y613" s="107"/>
      <c r="Z613" s="107"/>
      <c r="AA613" s="108">
        <f t="shared" si="112"/>
        <v>0</v>
      </c>
      <c r="AB613" s="7">
        <v>45604</v>
      </c>
    </row>
    <row r="614" spans="1:28" ht="15.75" hidden="1" x14ac:dyDescent="0.25">
      <c r="A614" s="24">
        <v>45607</v>
      </c>
      <c r="B614" s="25" t="s">
        <v>1284</v>
      </c>
      <c r="C614" s="25"/>
      <c r="D614" s="25" t="s">
        <v>52</v>
      </c>
      <c r="E614" s="25" t="s">
        <v>115</v>
      </c>
      <c r="F614" s="25">
        <v>79.7</v>
      </c>
      <c r="G614" s="25" t="s">
        <v>39</v>
      </c>
      <c r="H614" s="25">
        <v>44492</v>
      </c>
      <c r="I614" s="4">
        <f t="shared" si="94"/>
        <v>3546012.4</v>
      </c>
      <c r="J614" s="31" t="s">
        <v>312</v>
      </c>
      <c r="K614" s="117"/>
      <c r="L614" s="107">
        <f t="shared" si="107"/>
        <v>0</v>
      </c>
      <c r="M614" s="107"/>
      <c r="N614" s="107"/>
      <c r="O614" s="107">
        <f t="shared" si="108"/>
        <v>3546012</v>
      </c>
      <c r="P614" s="107">
        <v>3546012</v>
      </c>
      <c r="Q614" s="107"/>
      <c r="R614" s="107">
        <f t="shared" si="109"/>
        <v>0</v>
      </c>
      <c r="S614" s="107"/>
      <c r="T614" s="107"/>
      <c r="U614" s="107">
        <f t="shared" si="110"/>
        <v>0</v>
      </c>
      <c r="V614" s="107"/>
      <c r="W614" s="107"/>
      <c r="X614" s="107">
        <f t="shared" si="111"/>
        <v>0</v>
      </c>
      <c r="Y614" s="107"/>
      <c r="Z614" s="107"/>
      <c r="AA614" s="108">
        <f t="shared" si="112"/>
        <v>0.39999999990686774</v>
      </c>
      <c r="AB614" s="7">
        <v>45616</v>
      </c>
    </row>
    <row r="615" spans="1:28" ht="15.75" hidden="1" x14ac:dyDescent="0.25">
      <c r="A615" s="24">
        <v>45607</v>
      </c>
      <c r="B615" s="25" t="s">
        <v>1470</v>
      </c>
      <c r="C615" s="25"/>
      <c r="D615" s="25" t="s">
        <v>46</v>
      </c>
      <c r="E615" s="25" t="s">
        <v>1481</v>
      </c>
      <c r="F615" s="25">
        <v>1328</v>
      </c>
      <c r="G615" s="25" t="s">
        <v>39</v>
      </c>
      <c r="H615" s="25">
        <v>13000</v>
      </c>
      <c r="I615" s="4">
        <f t="shared" si="94"/>
        <v>17264000</v>
      </c>
      <c r="J615" s="31" t="s">
        <v>324</v>
      </c>
      <c r="K615" s="117"/>
      <c r="L615" s="107">
        <f t="shared" si="107"/>
        <v>2264000</v>
      </c>
      <c r="M615" s="107">
        <v>2264000</v>
      </c>
      <c r="N615" s="107"/>
      <c r="O615" s="107">
        <f t="shared" si="108"/>
        <v>0</v>
      </c>
      <c r="P615" s="107"/>
      <c r="Q615" s="107"/>
      <c r="R615" s="107">
        <f t="shared" si="109"/>
        <v>0</v>
      </c>
      <c r="S615" s="107"/>
      <c r="T615" s="107"/>
      <c r="U615" s="107">
        <f t="shared" si="110"/>
        <v>15000000</v>
      </c>
      <c r="V615" s="107">
        <v>15000000</v>
      </c>
      <c r="W615" s="107"/>
      <c r="X615" s="107">
        <f t="shared" si="111"/>
        <v>0</v>
      </c>
      <c r="Y615" s="107"/>
      <c r="Z615" s="107"/>
      <c r="AA615" s="108">
        <f t="shared" si="112"/>
        <v>0</v>
      </c>
      <c r="AB615" s="7">
        <v>45614</v>
      </c>
    </row>
    <row r="616" spans="1:28" ht="15.75" hidden="1" x14ac:dyDescent="0.25">
      <c r="A616" s="24">
        <v>45607</v>
      </c>
      <c r="B616" s="25" t="s">
        <v>422</v>
      </c>
      <c r="C616" s="25"/>
      <c r="D616" s="25" t="s">
        <v>46</v>
      </c>
      <c r="E616" s="25" t="s">
        <v>276</v>
      </c>
      <c r="F616" s="25">
        <v>1000</v>
      </c>
      <c r="G616" s="25" t="s">
        <v>34</v>
      </c>
      <c r="H616" s="25">
        <v>800</v>
      </c>
      <c r="I616" s="4">
        <f t="shared" si="94"/>
        <v>800000</v>
      </c>
      <c r="J616" s="31" t="s">
        <v>324</v>
      </c>
      <c r="K616" s="117"/>
      <c r="L616" s="107">
        <f t="shared" si="107"/>
        <v>0</v>
      </c>
      <c r="M616" s="107"/>
      <c r="N616" s="107"/>
      <c r="O616" s="107">
        <f t="shared" si="108"/>
        <v>0</v>
      </c>
      <c r="P616" s="107"/>
      <c r="Q616" s="107"/>
      <c r="R616" s="107">
        <f t="shared" si="109"/>
        <v>0</v>
      </c>
      <c r="S616" s="107"/>
      <c r="T616" s="107"/>
      <c r="U616" s="107">
        <f t="shared" si="110"/>
        <v>800000</v>
      </c>
      <c r="V616" s="107">
        <v>800000</v>
      </c>
      <c r="W616" s="107"/>
      <c r="X616" s="107">
        <f t="shared" si="111"/>
        <v>0</v>
      </c>
      <c r="Y616" s="107"/>
      <c r="Z616" s="107"/>
      <c r="AA616" s="108">
        <f t="shared" si="112"/>
        <v>0</v>
      </c>
      <c r="AB616" s="7">
        <v>45612</v>
      </c>
    </row>
    <row r="617" spans="1:28" ht="15.75" hidden="1" x14ac:dyDescent="0.25">
      <c r="A617" s="24">
        <v>45607</v>
      </c>
      <c r="B617" s="25" t="s">
        <v>445</v>
      </c>
      <c r="C617" s="25"/>
      <c r="D617" s="25" t="s">
        <v>52</v>
      </c>
      <c r="E617" s="25" t="s">
        <v>512</v>
      </c>
      <c r="F617" s="25">
        <v>3</v>
      </c>
      <c r="G617" s="25" t="s">
        <v>27</v>
      </c>
      <c r="H617" s="25">
        <v>480000</v>
      </c>
      <c r="I617" s="4">
        <f t="shared" si="94"/>
        <v>1440000</v>
      </c>
      <c r="J617" s="31" t="s">
        <v>312</v>
      </c>
      <c r="K617" s="117"/>
      <c r="L617" s="107">
        <f t="shared" si="107"/>
        <v>0</v>
      </c>
      <c r="M617" s="107"/>
      <c r="N617" s="107"/>
      <c r="O617" s="107">
        <f t="shared" si="108"/>
        <v>0</v>
      </c>
      <c r="P617" s="107"/>
      <c r="Q617" s="107"/>
      <c r="R617" s="107">
        <f t="shared" si="109"/>
        <v>1440000</v>
      </c>
      <c r="S617" s="107">
        <v>1440000</v>
      </c>
      <c r="T617" s="107"/>
      <c r="U617" s="107">
        <f t="shared" si="110"/>
        <v>0</v>
      </c>
      <c r="V617" s="107"/>
      <c r="W617" s="107"/>
      <c r="X617" s="107">
        <f t="shared" si="111"/>
        <v>0</v>
      </c>
      <c r="Y617" s="107"/>
      <c r="Z617" s="107"/>
      <c r="AA617" s="108">
        <f t="shared" si="112"/>
        <v>0</v>
      </c>
      <c r="AB617" s="7">
        <v>45607</v>
      </c>
    </row>
    <row r="618" spans="1:28" ht="15.75" hidden="1" x14ac:dyDescent="0.25">
      <c r="A618" s="24">
        <v>45607</v>
      </c>
      <c r="B618" s="25" t="s">
        <v>311</v>
      </c>
      <c r="C618" s="25"/>
      <c r="D618" s="25" t="s">
        <v>46</v>
      </c>
      <c r="E618" s="25" t="s">
        <v>129</v>
      </c>
      <c r="F618" s="25">
        <v>2</v>
      </c>
      <c r="G618" s="25" t="s">
        <v>77</v>
      </c>
      <c r="H618" s="25">
        <v>65000</v>
      </c>
      <c r="I618" s="4">
        <f t="shared" si="94"/>
        <v>130000</v>
      </c>
      <c r="J618" s="31" t="s">
        <v>324</v>
      </c>
      <c r="K618" s="117"/>
      <c r="L618" s="107">
        <f t="shared" si="107"/>
        <v>130000</v>
      </c>
      <c r="M618" s="107">
        <v>130000</v>
      </c>
      <c r="N618" s="107"/>
      <c r="O618" s="107">
        <f t="shared" si="108"/>
        <v>0</v>
      </c>
      <c r="P618" s="107"/>
      <c r="Q618" s="107"/>
      <c r="R618" s="107">
        <f t="shared" si="109"/>
        <v>0</v>
      </c>
      <c r="S618" s="107"/>
      <c r="T618" s="107"/>
      <c r="U618" s="107">
        <f t="shared" si="110"/>
        <v>0</v>
      </c>
      <c r="V618" s="107"/>
      <c r="W618" s="107"/>
      <c r="X618" s="107">
        <f t="shared" si="111"/>
        <v>0</v>
      </c>
      <c r="Y618" s="107"/>
      <c r="Z618" s="107"/>
      <c r="AA618" s="108">
        <f t="shared" si="112"/>
        <v>0</v>
      </c>
      <c r="AB618" s="7">
        <v>45607</v>
      </c>
    </row>
    <row r="619" spans="1:28" ht="15.75" hidden="1" x14ac:dyDescent="0.25">
      <c r="A619" s="24">
        <v>45607</v>
      </c>
      <c r="B619" s="25" t="s">
        <v>311</v>
      </c>
      <c r="C619" s="25"/>
      <c r="D619" s="25" t="s">
        <v>46</v>
      </c>
      <c r="E619" s="25" t="s">
        <v>219</v>
      </c>
      <c r="F619" s="25">
        <v>1</v>
      </c>
      <c r="G619" s="25" t="s">
        <v>39</v>
      </c>
      <c r="H619" s="25">
        <v>300000</v>
      </c>
      <c r="I619" s="4">
        <f t="shared" si="94"/>
        <v>300000</v>
      </c>
      <c r="J619" s="31" t="s">
        <v>324</v>
      </c>
      <c r="K619" s="117"/>
      <c r="L619" s="107">
        <f t="shared" si="107"/>
        <v>300000</v>
      </c>
      <c r="M619" s="107">
        <v>300000</v>
      </c>
      <c r="N619" s="107"/>
      <c r="O619" s="107">
        <f t="shared" si="108"/>
        <v>0</v>
      </c>
      <c r="P619" s="107"/>
      <c r="Q619" s="107"/>
      <c r="R619" s="107">
        <f t="shared" si="109"/>
        <v>0</v>
      </c>
      <c r="S619" s="107"/>
      <c r="T619" s="107"/>
      <c r="U619" s="107">
        <f t="shared" si="110"/>
        <v>0</v>
      </c>
      <c r="V619" s="107"/>
      <c r="W619" s="107"/>
      <c r="X619" s="107">
        <f t="shared" si="111"/>
        <v>0</v>
      </c>
      <c r="Y619" s="107"/>
      <c r="Z619" s="107"/>
      <c r="AA619" s="108">
        <f t="shared" si="112"/>
        <v>0</v>
      </c>
      <c r="AB619" s="7">
        <v>45607</v>
      </c>
    </row>
    <row r="620" spans="1:28" ht="15.75" hidden="1" x14ac:dyDescent="0.25">
      <c r="A620" s="24">
        <v>45607</v>
      </c>
      <c r="B620" s="25" t="s">
        <v>828</v>
      </c>
      <c r="C620" s="25"/>
      <c r="D620" s="25" t="s">
        <v>52</v>
      </c>
      <c r="E620" s="25" t="s">
        <v>64</v>
      </c>
      <c r="F620" s="25">
        <v>20</v>
      </c>
      <c r="G620" s="25" t="s">
        <v>39</v>
      </c>
      <c r="H620" s="25">
        <v>55000</v>
      </c>
      <c r="I620" s="4">
        <f t="shared" si="94"/>
        <v>1100000</v>
      </c>
      <c r="J620" s="31" t="s">
        <v>324</v>
      </c>
      <c r="K620" s="117"/>
      <c r="L620" s="107">
        <f t="shared" si="107"/>
        <v>1100000</v>
      </c>
      <c r="M620" s="107">
        <v>1100000</v>
      </c>
      <c r="N620" s="107"/>
      <c r="O620" s="107">
        <f t="shared" si="108"/>
        <v>0</v>
      </c>
      <c r="P620" s="107"/>
      <c r="Q620" s="107"/>
      <c r="R620" s="107">
        <f t="shared" si="109"/>
        <v>0</v>
      </c>
      <c r="S620" s="107"/>
      <c r="T620" s="107"/>
      <c r="U620" s="107">
        <f t="shared" si="110"/>
        <v>0</v>
      </c>
      <c r="V620" s="107"/>
      <c r="W620" s="107"/>
      <c r="X620" s="107">
        <f t="shared" si="111"/>
        <v>0</v>
      </c>
      <c r="Y620" s="107"/>
      <c r="Z620" s="107"/>
      <c r="AA620" s="108">
        <f t="shared" si="112"/>
        <v>0</v>
      </c>
      <c r="AB620" s="7">
        <v>45609</v>
      </c>
    </row>
    <row r="621" spans="1:28" ht="15.75" hidden="1" x14ac:dyDescent="0.25">
      <c r="A621" s="24">
        <v>45607</v>
      </c>
      <c r="B621" s="25" t="s">
        <v>536</v>
      </c>
      <c r="C621" s="25"/>
      <c r="D621" s="25" t="s">
        <v>46</v>
      </c>
      <c r="E621" s="25" t="s">
        <v>348</v>
      </c>
      <c r="F621" s="25">
        <v>600</v>
      </c>
      <c r="G621" s="25" t="s">
        <v>34</v>
      </c>
      <c r="H621" s="25">
        <v>1150</v>
      </c>
      <c r="I621" s="4">
        <f t="shared" si="94"/>
        <v>690000</v>
      </c>
      <c r="J621" s="31" t="s">
        <v>312</v>
      </c>
      <c r="K621" s="117"/>
      <c r="L621" s="107">
        <f t="shared" si="107"/>
        <v>0</v>
      </c>
      <c r="M621" s="107"/>
      <c r="N621" s="107"/>
      <c r="O621" s="107">
        <f t="shared" si="108"/>
        <v>0</v>
      </c>
      <c r="P621" s="107"/>
      <c r="Q621" s="107"/>
      <c r="R621" s="107">
        <f t="shared" si="109"/>
        <v>690000</v>
      </c>
      <c r="S621" s="107">
        <v>690000</v>
      </c>
      <c r="T621" s="107"/>
      <c r="U621" s="107">
        <f t="shared" si="110"/>
        <v>0</v>
      </c>
      <c r="V621" s="107"/>
      <c r="W621" s="107"/>
      <c r="X621" s="107">
        <f t="shared" si="111"/>
        <v>0</v>
      </c>
      <c r="Y621" s="107"/>
      <c r="Z621" s="107"/>
      <c r="AA621" s="108">
        <f t="shared" si="112"/>
        <v>0</v>
      </c>
      <c r="AB621" s="7">
        <v>45607</v>
      </c>
    </row>
    <row r="622" spans="1:28" ht="15.75" hidden="1" x14ac:dyDescent="0.25">
      <c r="A622" s="24">
        <v>45607</v>
      </c>
      <c r="B622" s="25" t="s">
        <v>325</v>
      </c>
      <c r="C622" s="25"/>
      <c r="D622" s="25" t="s">
        <v>52</v>
      </c>
      <c r="E622" s="25" t="s">
        <v>33</v>
      </c>
      <c r="F622" s="25">
        <v>400</v>
      </c>
      <c r="G622" s="25" t="s">
        <v>34</v>
      </c>
      <c r="H622" s="25">
        <v>2500</v>
      </c>
      <c r="I622" s="4">
        <f t="shared" si="94"/>
        <v>1000000</v>
      </c>
      <c r="J622" s="31" t="s">
        <v>312</v>
      </c>
      <c r="K622" s="117" t="s">
        <v>2151</v>
      </c>
      <c r="L622" s="107">
        <f t="shared" si="107"/>
        <v>0</v>
      </c>
      <c r="M622" s="107"/>
      <c r="N622" s="107"/>
      <c r="O622" s="107">
        <f t="shared" si="108"/>
        <v>1000000</v>
      </c>
      <c r="P622" s="107">
        <v>800000</v>
      </c>
      <c r="Q622" s="107">
        <v>200000</v>
      </c>
      <c r="R622" s="107">
        <f t="shared" si="109"/>
        <v>0</v>
      </c>
      <c r="S622" s="107"/>
      <c r="T622" s="107"/>
      <c r="U622" s="107">
        <f t="shared" si="110"/>
        <v>0</v>
      </c>
      <c r="V622" s="107"/>
      <c r="W622" s="107"/>
      <c r="X622" s="107">
        <f t="shared" si="111"/>
        <v>0</v>
      </c>
      <c r="Y622" s="107"/>
      <c r="Z622" s="107"/>
      <c r="AA622" s="108">
        <f t="shared" si="112"/>
        <v>0</v>
      </c>
      <c r="AB622" s="7">
        <v>45616</v>
      </c>
    </row>
    <row r="623" spans="1:28" ht="15.75" hidden="1" x14ac:dyDescent="0.25">
      <c r="A623" s="24">
        <v>45607</v>
      </c>
      <c r="B623" s="25" t="s">
        <v>359</v>
      </c>
      <c r="C623" s="25"/>
      <c r="D623" s="25" t="s">
        <v>46</v>
      </c>
      <c r="E623" s="25" t="s">
        <v>103</v>
      </c>
      <c r="F623" s="25">
        <v>29.7</v>
      </c>
      <c r="G623" s="25" t="s">
        <v>39</v>
      </c>
      <c r="H623" s="25">
        <v>47000</v>
      </c>
      <c r="I623" s="4">
        <f t="shared" si="94"/>
        <v>1395900</v>
      </c>
      <c r="J623" s="26" t="s">
        <v>28</v>
      </c>
      <c r="K623" s="117"/>
      <c r="L623" s="107">
        <f t="shared" si="107"/>
        <v>0</v>
      </c>
      <c r="M623" s="107"/>
      <c r="N623" s="107"/>
      <c r="O623" s="107">
        <f t="shared" si="108"/>
        <v>0</v>
      </c>
      <c r="P623" s="107"/>
      <c r="Q623" s="107"/>
      <c r="R623" s="107">
        <f t="shared" si="109"/>
        <v>0</v>
      </c>
      <c r="S623" s="107"/>
      <c r="T623" s="107"/>
      <c r="U623" s="107">
        <f t="shared" si="110"/>
        <v>0</v>
      </c>
      <c r="V623" s="107"/>
      <c r="W623" s="107"/>
      <c r="X623" s="107">
        <f t="shared" si="111"/>
        <v>0</v>
      </c>
      <c r="Y623" s="107"/>
      <c r="Z623" s="107"/>
      <c r="AA623" s="108">
        <f t="shared" si="112"/>
        <v>1395900</v>
      </c>
      <c r="AB623" s="7"/>
    </row>
    <row r="624" spans="1:28" ht="15.75" hidden="1" x14ac:dyDescent="0.25">
      <c r="A624" s="24">
        <v>45607</v>
      </c>
      <c r="B624" s="25" t="s">
        <v>500</v>
      </c>
      <c r="C624" s="25"/>
      <c r="D624" s="25" t="s">
        <v>46</v>
      </c>
      <c r="E624" s="25" t="s">
        <v>1377</v>
      </c>
      <c r="F624" s="25">
        <v>400</v>
      </c>
      <c r="G624" s="25" t="s">
        <v>34</v>
      </c>
      <c r="H624" s="25">
        <v>2720</v>
      </c>
      <c r="I624" s="4">
        <f t="shared" si="94"/>
        <v>1088000</v>
      </c>
      <c r="J624" s="31" t="s">
        <v>324</v>
      </c>
      <c r="K624" s="117"/>
      <c r="L624" s="107">
        <f t="shared" si="107"/>
        <v>0</v>
      </c>
      <c r="M624" s="107"/>
      <c r="N624" s="107"/>
      <c r="O624" s="107">
        <f t="shared" si="108"/>
        <v>0</v>
      </c>
      <c r="P624" s="107"/>
      <c r="Q624" s="107"/>
      <c r="R624" s="107">
        <f t="shared" si="109"/>
        <v>0</v>
      </c>
      <c r="S624" s="107"/>
      <c r="T624" s="107"/>
      <c r="U624" s="107">
        <f t="shared" si="110"/>
        <v>1088000</v>
      </c>
      <c r="V624" s="107">
        <v>1088000</v>
      </c>
      <c r="W624" s="107"/>
      <c r="X624" s="107">
        <f t="shared" si="111"/>
        <v>0</v>
      </c>
      <c r="Y624" s="107"/>
      <c r="Z624" s="107"/>
      <c r="AA624" s="108">
        <f t="shared" si="112"/>
        <v>0</v>
      </c>
      <c r="AB624" s="7">
        <v>45607</v>
      </c>
    </row>
    <row r="625" spans="1:28" ht="15.75" hidden="1" x14ac:dyDescent="0.25">
      <c r="A625" s="24">
        <v>45607</v>
      </c>
      <c r="B625" s="25" t="s">
        <v>226</v>
      </c>
      <c r="C625" s="25"/>
      <c r="D625" s="25" t="s">
        <v>52</v>
      </c>
      <c r="E625" s="25" t="s">
        <v>229</v>
      </c>
      <c r="F625" s="25">
        <v>210</v>
      </c>
      <c r="G625" s="25" t="s">
        <v>39</v>
      </c>
      <c r="H625" s="25">
        <v>42000</v>
      </c>
      <c r="I625" s="4">
        <f t="shared" si="94"/>
        <v>8820000</v>
      </c>
      <c r="J625" s="26" t="s">
        <v>28</v>
      </c>
      <c r="K625" s="117"/>
      <c r="L625" s="107">
        <f t="shared" si="107"/>
        <v>0</v>
      </c>
      <c r="M625" s="107"/>
      <c r="N625" s="107"/>
      <c r="O625" s="107">
        <f t="shared" si="108"/>
        <v>0</v>
      </c>
      <c r="P625" s="107"/>
      <c r="Q625" s="107"/>
      <c r="R625" s="107">
        <f t="shared" si="109"/>
        <v>0</v>
      </c>
      <c r="S625" s="107"/>
      <c r="T625" s="107"/>
      <c r="U625" s="107">
        <f t="shared" si="110"/>
        <v>0</v>
      </c>
      <c r="V625" s="107"/>
      <c r="W625" s="107"/>
      <c r="X625" s="107">
        <f t="shared" si="111"/>
        <v>0</v>
      </c>
      <c r="Y625" s="107"/>
      <c r="Z625" s="107"/>
      <c r="AA625" s="108">
        <f t="shared" si="112"/>
        <v>8820000</v>
      </c>
      <c r="AB625" s="7"/>
    </row>
    <row r="626" spans="1:28" ht="15.75" hidden="1" x14ac:dyDescent="0.25">
      <c r="A626" s="24">
        <v>45607</v>
      </c>
      <c r="B626" s="25" t="s">
        <v>721</v>
      </c>
      <c r="C626" s="25"/>
      <c r="D626" s="25" t="s">
        <v>52</v>
      </c>
      <c r="E626" s="25" t="s">
        <v>108</v>
      </c>
      <c r="F626" s="25">
        <v>2400</v>
      </c>
      <c r="G626" s="25" t="s">
        <v>34</v>
      </c>
      <c r="H626" s="25">
        <v>2000</v>
      </c>
      <c r="I626" s="4">
        <f t="shared" si="94"/>
        <v>4800000</v>
      </c>
      <c r="J626" s="31" t="s">
        <v>324</v>
      </c>
      <c r="K626" s="117"/>
      <c r="L626" s="107">
        <f t="shared" si="107"/>
        <v>0</v>
      </c>
      <c r="M626" s="107"/>
      <c r="N626" s="107"/>
      <c r="O626" s="107">
        <f t="shared" si="108"/>
        <v>0</v>
      </c>
      <c r="P626" s="107"/>
      <c r="Q626" s="107"/>
      <c r="R626" s="107">
        <f t="shared" si="109"/>
        <v>0</v>
      </c>
      <c r="S626" s="107"/>
      <c r="T626" s="107"/>
      <c r="U626" s="107">
        <f t="shared" si="110"/>
        <v>4800000</v>
      </c>
      <c r="V626" s="107">
        <v>4800000</v>
      </c>
      <c r="W626" s="107"/>
      <c r="X626" s="107">
        <f t="shared" si="111"/>
        <v>0</v>
      </c>
      <c r="Y626" s="107"/>
      <c r="Z626" s="107"/>
      <c r="AA626" s="108">
        <f t="shared" si="112"/>
        <v>0</v>
      </c>
      <c r="AB626" s="7">
        <v>45607</v>
      </c>
    </row>
    <row r="627" spans="1:28" ht="15.75" hidden="1" x14ac:dyDescent="0.25">
      <c r="A627" s="24">
        <v>45607</v>
      </c>
      <c r="B627" s="25" t="s">
        <v>256</v>
      </c>
      <c r="C627" s="25"/>
      <c r="D627" s="25" t="s">
        <v>52</v>
      </c>
      <c r="E627" s="25" t="s">
        <v>208</v>
      </c>
      <c r="F627" s="25">
        <v>1000</v>
      </c>
      <c r="G627" s="25" t="s">
        <v>34</v>
      </c>
      <c r="H627" s="25">
        <v>700</v>
      </c>
      <c r="I627" s="4">
        <f t="shared" si="94"/>
        <v>700000</v>
      </c>
      <c r="J627" s="31" t="s">
        <v>324</v>
      </c>
      <c r="K627" s="117"/>
      <c r="L627" s="107">
        <f t="shared" si="107"/>
        <v>700000</v>
      </c>
      <c r="M627" s="107"/>
      <c r="N627" s="107">
        <v>700000</v>
      </c>
      <c r="O627" s="107">
        <f t="shared" si="108"/>
        <v>0</v>
      </c>
      <c r="P627" s="107"/>
      <c r="Q627" s="107"/>
      <c r="R627" s="107">
        <f t="shared" si="109"/>
        <v>0</v>
      </c>
      <c r="S627" s="107"/>
      <c r="T627" s="107"/>
      <c r="U627" s="107">
        <f t="shared" si="110"/>
        <v>0</v>
      </c>
      <c r="V627" s="107"/>
      <c r="W627" s="107"/>
      <c r="X627" s="107">
        <f t="shared" si="111"/>
        <v>0</v>
      </c>
      <c r="Y627" s="107"/>
      <c r="Z627" s="107"/>
      <c r="AA627" s="108">
        <f t="shared" si="112"/>
        <v>0</v>
      </c>
      <c r="AB627" s="7">
        <v>45626</v>
      </c>
    </row>
    <row r="628" spans="1:28" ht="15.75" hidden="1" x14ac:dyDescent="0.25">
      <c r="A628" s="24">
        <v>45607</v>
      </c>
      <c r="B628" s="25" t="s">
        <v>677</v>
      </c>
      <c r="C628" s="25"/>
      <c r="D628" s="25" t="s">
        <v>52</v>
      </c>
      <c r="E628" s="25" t="s">
        <v>89</v>
      </c>
      <c r="F628" s="25">
        <v>29.4</v>
      </c>
      <c r="G628" s="25" t="s">
        <v>39</v>
      </c>
      <c r="H628" s="25">
        <v>47000</v>
      </c>
      <c r="I628" s="4">
        <f t="shared" si="94"/>
        <v>1381800</v>
      </c>
      <c r="J628" s="31" t="s">
        <v>312</v>
      </c>
      <c r="K628" s="117"/>
      <c r="L628" s="107">
        <f t="shared" si="107"/>
        <v>0</v>
      </c>
      <c r="M628" s="107"/>
      <c r="N628" s="107"/>
      <c r="O628" s="107">
        <f t="shared" si="108"/>
        <v>1381800</v>
      </c>
      <c r="P628" s="107">
        <v>1381800</v>
      </c>
      <c r="Q628" s="107"/>
      <c r="R628" s="107">
        <f t="shared" si="109"/>
        <v>0</v>
      </c>
      <c r="S628" s="107"/>
      <c r="T628" s="107"/>
      <c r="U628" s="107">
        <f t="shared" si="110"/>
        <v>0</v>
      </c>
      <c r="V628" s="107"/>
      <c r="W628" s="107"/>
      <c r="X628" s="107">
        <f t="shared" si="111"/>
        <v>0</v>
      </c>
      <c r="Y628" s="107"/>
      <c r="Z628" s="107"/>
      <c r="AA628" s="108">
        <f t="shared" si="112"/>
        <v>0</v>
      </c>
      <c r="AB628" s="7">
        <v>45610</v>
      </c>
    </row>
    <row r="629" spans="1:28" ht="15.75" hidden="1" x14ac:dyDescent="0.25">
      <c r="A629" s="24">
        <v>45607</v>
      </c>
      <c r="B629" s="25" t="s">
        <v>382</v>
      </c>
      <c r="C629" s="25"/>
      <c r="D629" s="25" t="s">
        <v>46</v>
      </c>
      <c r="E629" s="25" t="s">
        <v>192</v>
      </c>
      <c r="F629" s="25">
        <v>800</v>
      </c>
      <c r="G629" s="25" t="s">
        <v>34</v>
      </c>
      <c r="H629" s="25">
        <v>2500</v>
      </c>
      <c r="I629" s="4">
        <f t="shared" si="94"/>
        <v>2000000</v>
      </c>
      <c r="J629" s="31" t="s">
        <v>312</v>
      </c>
      <c r="K629" s="117"/>
      <c r="L629" s="107">
        <f t="shared" si="107"/>
        <v>0</v>
      </c>
      <c r="M629" s="107"/>
      <c r="N629" s="107"/>
      <c r="O629" s="107">
        <f t="shared" si="108"/>
        <v>0</v>
      </c>
      <c r="P629" s="107"/>
      <c r="Q629" s="107"/>
      <c r="R629" s="107">
        <f t="shared" si="109"/>
        <v>2000000</v>
      </c>
      <c r="S629" s="107">
        <v>2000000</v>
      </c>
      <c r="T629" s="107"/>
      <c r="U629" s="107">
        <f t="shared" si="110"/>
        <v>0</v>
      </c>
      <c r="V629" s="107"/>
      <c r="W629" s="107"/>
      <c r="X629" s="107">
        <f t="shared" si="111"/>
        <v>0</v>
      </c>
      <c r="Y629" s="107"/>
      <c r="Z629" s="107"/>
      <c r="AA629" s="108">
        <f t="shared" si="112"/>
        <v>0</v>
      </c>
      <c r="AB629" s="7">
        <v>45615</v>
      </c>
    </row>
    <row r="630" spans="1:28" ht="15.75" hidden="1" x14ac:dyDescent="0.25">
      <c r="A630" s="24">
        <v>45607</v>
      </c>
      <c r="B630" s="25" t="s">
        <v>382</v>
      </c>
      <c r="C630" s="25"/>
      <c r="D630" s="25" t="s">
        <v>46</v>
      </c>
      <c r="E630" s="25" t="s">
        <v>1585</v>
      </c>
      <c r="F630" s="25">
        <v>30</v>
      </c>
      <c r="G630" s="25" t="s">
        <v>39</v>
      </c>
      <c r="H630" s="25">
        <v>90000</v>
      </c>
      <c r="I630" s="4">
        <f t="shared" si="94"/>
        <v>2700000</v>
      </c>
      <c r="J630" s="31" t="s">
        <v>312</v>
      </c>
      <c r="K630" s="117"/>
      <c r="L630" s="107">
        <f t="shared" si="107"/>
        <v>0</v>
      </c>
      <c r="M630" s="107"/>
      <c r="N630" s="107"/>
      <c r="O630" s="107">
        <f t="shared" si="108"/>
        <v>0</v>
      </c>
      <c r="P630" s="107"/>
      <c r="Q630" s="107"/>
      <c r="R630" s="107">
        <f t="shared" si="109"/>
        <v>2700000</v>
      </c>
      <c r="S630" s="107">
        <v>2700000</v>
      </c>
      <c r="T630" s="107"/>
      <c r="U630" s="107">
        <f t="shared" si="110"/>
        <v>0</v>
      </c>
      <c r="V630" s="107"/>
      <c r="W630" s="107"/>
      <c r="X630" s="107">
        <f t="shared" si="111"/>
        <v>0</v>
      </c>
      <c r="Y630" s="107"/>
      <c r="Z630" s="107"/>
      <c r="AA630" s="108">
        <f t="shared" si="112"/>
        <v>0</v>
      </c>
      <c r="AB630" s="7">
        <v>45615</v>
      </c>
    </row>
    <row r="631" spans="1:28" ht="15.75" hidden="1" x14ac:dyDescent="0.25">
      <c r="A631" s="24">
        <v>45607</v>
      </c>
      <c r="B631" s="25" t="s">
        <v>382</v>
      </c>
      <c r="C631" s="25"/>
      <c r="D631" s="25" t="s">
        <v>46</v>
      </c>
      <c r="E631" s="25" t="s">
        <v>218</v>
      </c>
      <c r="F631" s="25">
        <v>20</v>
      </c>
      <c r="G631" s="25" t="s">
        <v>39</v>
      </c>
      <c r="H631" s="25">
        <v>90000</v>
      </c>
      <c r="I631" s="4">
        <f t="shared" si="94"/>
        <v>1800000</v>
      </c>
      <c r="J631" s="31" t="s">
        <v>312</v>
      </c>
      <c r="K631" s="117"/>
      <c r="L631" s="107">
        <f t="shared" si="107"/>
        <v>0</v>
      </c>
      <c r="M631" s="107"/>
      <c r="N631" s="107"/>
      <c r="O631" s="107">
        <f t="shared" si="108"/>
        <v>0</v>
      </c>
      <c r="P631" s="107"/>
      <c r="Q631" s="107"/>
      <c r="R631" s="107">
        <f t="shared" si="109"/>
        <v>1800000</v>
      </c>
      <c r="S631" s="107">
        <v>1800000</v>
      </c>
      <c r="T631" s="107"/>
      <c r="U631" s="107">
        <f t="shared" si="110"/>
        <v>0</v>
      </c>
      <c r="V631" s="107"/>
      <c r="W631" s="107"/>
      <c r="X631" s="107">
        <f t="shared" si="111"/>
        <v>0</v>
      </c>
      <c r="Y631" s="107"/>
      <c r="Z631" s="107"/>
      <c r="AA631" s="108">
        <f t="shared" si="112"/>
        <v>0</v>
      </c>
      <c r="AB631" s="7">
        <v>45615</v>
      </c>
    </row>
    <row r="632" spans="1:28" ht="15.75" hidden="1" x14ac:dyDescent="0.25">
      <c r="A632" s="24">
        <v>45607</v>
      </c>
      <c r="B632" s="25" t="s">
        <v>382</v>
      </c>
      <c r="C632" s="25"/>
      <c r="D632" s="25" t="s">
        <v>46</v>
      </c>
      <c r="E632" s="25" t="s">
        <v>150</v>
      </c>
      <c r="F632" s="25">
        <v>10</v>
      </c>
      <c r="G632" s="25" t="s">
        <v>77</v>
      </c>
      <c r="H632" s="25">
        <v>50000</v>
      </c>
      <c r="I632" s="4">
        <f t="shared" si="94"/>
        <v>500000</v>
      </c>
      <c r="J632" s="31" t="s">
        <v>312</v>
      </c>
      <c r="K632" s="117"/>
      <c r="L632" s="107">
        <f t="shared" si="107"/>
        <v>0</v>
      </c>
      <c r="M632" s="107"/>
      <c r="N632" s="107"/>
      <c r="O632" s="107">
        <f t="shared" si="108"/>
        <v>0</v>
      </c>
      <c r="P632" s="107"/>
      <c r="Q632" s="107"/>
      <c r="R632" s="107">
        <f t="shared" si="109"/>
        <v>500000</v>
      </c>
      <c r="S632" s="107">
        <v>500000</v>
      </c>
      <c r="T632" s="107"/>
      <c r="U632" s="107">
        <f t="shared" si="110"/>
        <v>0</v>
      </c>
      <c r="V632" s="107"/>
      <c r="W632" s="107"/>
      <c r="X632" s="107">
        <f t="shared" si="111"/>
        <v>0</v>
      </c>
      <c r="Y632" s="107"/>
      <c r="Z632" s="107"/>
      <c r="AA632" s="108">
        <f t="shared" si="112"/>
        <v>0</v>
      </c>
      <c r="AB632" s="7">
        <v>45615</v>
      </c>
    </row>
    <row r="633" spans="1:28" ht="15.75" hidden="1" x14ac:dyDescent="0.25">
      <c r="A633" s="24">
        <v>45607</v>
      </c>
      <c r="B633" s="25" t="s">
        <v>147</v>
      </c>
      <c r="C633" s="25"/>
      <c r="D633" s="25" t="s">
        <v>46</v>
      </c>
      <c r="E633" s="25" t="s">
        <v>1517</v>
      </c>
      <c r="F633" s="25">
        <v>5</v>
      </c>
      <c r="G633" s="25" t="s">
        <v>27</v>
      </c>
      <c r="H633" s="25">
        <v>800000</v>
      </c>
      <c r="I633" s="4">
        <f t="shared" si="94"/>
        <v>4000000</v>
      </c>
      <c r="J633" s="26" t="s">
        <v>28</v>
      </c>
      <c r="K633" s="117"/>
      <c r="L633" s="107">
        <f t="shared" si="107"/>
        <v>0</v>
      </c>
      <c r="M633" s="107"/>
      <c r="N633" s="107"/>
      <c r="O633" s="107">
        <f t="shared" si="108"/>
        <v>0</v>
      </c>
      <c r="P633" s="107"/>
      <c r="Q633" s="107"/>
      <c r="R633" s="107">
        <f t="shared" si="109"/>
        <v>0</v>
      </c>
      <c r="S633" s="107"/>
      <c r="T633" s="107"/>
      <c r="U633" s="107">
        <f t="shared" si="110"/>
        <v>0</v>
      </c>
      <c r="V633" s="107"/>
      <c r="W633" s="107"/>
      <c r="X633" s="107">
        <f t="shared" si="111"/>
        <v>0</v>
      </c>
      <c r="Y633" s="107"/>
      <c r="Z633" s="107"/>
      <c r="AA633" s="108">
        <f t="shared" si="112"/>
        <v>4000000</v>
      </c>
      <c r="AB633" s="7"/>
    </row>
    <row r="634" spans="1:28" ht="15.75" hidden="1" x14ac:dyDescent="0.25">
      <c r="A634" s="24">
        <v>45607</v>
      </c>
      <c r="B634" s="25" t="s">
        <v>291</v>
      </c>
      <c r="C634" s="25"/>
      <c r="D634" s="25" t="s">
        <v>52</v>
      </c>
      <c r="E634" s="25" t="s">
        <v>160</v>
      </c>
      <c r="F634" s="25">
        <v>250</v>
      </c>
      <c r="G634" s="25" t="s">
        <v>34</v>
      </c>
      <c r="H634" s="25">
        <v>2630</v>
      </c>
      <c r="I634" s="4">
        <f t="shared" si="94"/>
        <v>657500</v>
      </c>
      <c r="J634" s="31" t="s">
        <v>312</v>
      </c>
      <c r="K634" s="117" t="s">
        <v>2118</v>
      </c>
      <c r="L634" s="107">
        <f t="shared" si="107"/>
        <v>0</v>
      </c>
      <c r="M634" s="107"/>
      <c r="N634" s="107"/>
      <c r="O634" s="107">
        <f t="shared" si="108"/>
        <v>657500</v>
      </c>
      <c r="P634" s="107">
        <v>657500</v>
      </c>
      <c r="Q634" s="107"/>
      <c r="R634" s="107">
        <f t="shared" si="109"/>
        <v>0</v>
      </c>
      <c r="S634" s="107"/>
      <c r="T634" s="107"/>
      <c r="U634" s="107">
        <f t="shared" si="110"/>
        <v>0</v>
      </c>
      <c r="V634" s="107"/>
      <c r="W634" s="107"/>
      <c r="X634" s="107">
        <f t="shared" si="111"/>
        <v>0</v>
      </c>
      <c r="Y634" s="107"/>
      <c r="Z634" s="107"/>
      <c r="AA634" s="108">
        <f t="shared" si="112"/>
        <v>0</v>
      </c>
      <c r="AB634" s="7">
        <v>45608</v>
      </c>
    </row>
    <row r="635" spans="1:28" ht="15.75" hidden="1" x14ac:dyDescent="0.25">
      <c r="A635" s="24">
        <v>45607</v>
      </c>
      <c r="B635" s="25" t="s">
        <v>827</v>
      </c>
      <c r="C635" s="25"/>
      <c r="D635" s="25" t="s">
        <v>46</v>
      </c>
      <c r="E635" s="25" t="s">
        <v>108</v>
      </c>
      <c r="F635" s="25">
        <v>2400</v>
      </c>
      <c r="G635" s="25" t="s">
        <v>34</v>
      </c>
      <c r="H635" s="25">
        <v>1900</v>
      </c>
      <c r="I635" s="4">
        <f t="shared" si="94"/>
        <v>4560000</v>
      </c>
      <c r="J635" s="38" t="s">
        <v>78</v>
      </c>
      <c r="K635" s="25" t="s">
        <v>2167</v>
      </c>
      <c r="L635" s="107">
        <f t="shared" si="107"/>
        <v>0</v>
      </c>
      <c r="M635" s="107"/>
      <c r="N635" s="107"/>
      <c r="O635" s="107">
        <f t="shared" si="108"/>
        <v>3558000</v>
      </c>
      <c r="P635" s="107">
        <v>3558000</v>
      </c>
      <c r="Q635" s="107"/>
      <c r="R635" s="107">
        <f t="shared" si="109"/>
        <v>0</v>
      </c>
      <c r="S635" s="107"/>
      <c r="T635" s="107"/>
      <c r="U635" s="107">
        <f t="shared" si="110"/>
        <v>0</v>
      </c>
      <c r="V635" s="107"/>
      <c r="W635" s="107"/>
      <c r="X635" s="107">
        <f t="shared" si="111"/>
        <v>0</v>
      </c>
      <c r="Y635" s="107"/>
      <c r="Z635" s="107"/>
      <c r="AA635" s="108">
        <f t="shared" si="112"/>
        <v>1002000</v>
      </c>
      <c r="AB635" s="7">
        <v>45609</v>
      </c>
    </row>
    <row r="636" spans="1:28" ht="15.75" hidden="1" x14ac:dyDescent="0.25">
      <c r="A636" s="24">
        <v>45607</v>
      </c>
      <c r="B636" s="25" t="s">
        <v>344</v>
      </c>
      <c r="C636" s="25"/>
      <c r="D636" s="25" t="s">
        <v>46</v>
      </c>
      <c r="E636" s="25" t="s">
        <v>189</v>
      </c>
      <c r="F636" s="25">
        <v>2</v>
      </c>
      <c r="G636" s="25" t="s">
        <v>23</v>
      </c>
      <c r="H636" s="25">
        <v>400000</v>
      </c>
      <c r="I636" s="4">
        <f t="shared" si="94"/>
        <v>800000</v>
      </c>
      <c r="J636" s="31" t="s">
        <v>324</v>
      </c>
      <c r="K636" s="117"/>
      <c r="L636" s="107">
        <f t="shared" si="107"/>
        <v>0</v>
      </c>
      <c r="M636" s="107"/>
      <c r="N636" s="107"/>
      <c r="O636" s="107">
        <f t="shared" si="108"/>
        <v>0</v>
      </c>
      <c r="P636" s="107"/>
      <c r="Q636" s="107"/>
      <c r="R636" s="107">
        <f t="shared" si="109"/>
        <v>0</v>
      </c>
      <c r="S636" s="107"/>
      <c r="T636" s="107"/>
      <c r="U636" s="107">
        <f t="shared" si="110"/>
        <v>800000</v>
      </c>
      <c r="V636" s="107">
        <v>800000</v>
      </c>
      <c r="W636" s="107"/>
      <c r="X636" s="107">
        <f t="shared" si="111"/>
        <v>0</v>
      </c>
      <c r="Y636" s="107"/>
      <c r="Z636" s="107"/>
      <c r="AA636" s="108">
        <f t="shared" si="112"/>
        <v>0</v>
      </c>
      <c r="AB636" s="7">
        <v>45615</v>
      </c>
    </row>
    <row r="637" spans="1:28" ht="15.75" hidden="1" x14ac:dyDescent="0.25">
      <c r="A637" s="24">
        <v>45608</v>
      </c>
      <c r="B637" s="25" t="s">
        <v>1228</v>
      </c>
      <c r="C637" s="25"/>
      <c r="D637" s="25" t="s">
        <v>46</v>
      </c>
      <c r="E637" s="25" t="s">
        <v>298</v>
      </c>
      <c r="F637" s="25">
        <v>2000</v>
      </c>
      <c r="G637" s="25" t="s">
        <v>34</v>
      </c>
      <c r="H637" s="25">
        <v>3800</v>
      </c>
      <c r="I637" s="4">
        <f t="shared" si="94"/>
        <v>7600000</v>
      </c>
      <c r="J637" s="31" t="s">
        <v>324</v>
      </c>
      <c r="K637" s="117"/>
      <c r="L637" s="107">
        <f t="shared" ref="L637:L668" si="113">M637+N637</f>
        <v>7600000</v>
      </c>
      <c r="M637" s="107">
        <v>7600000</v>
      </c>
      <c r="N637" s="107"/>
      <c r="O637" s="107">
        <f t="shared" ref="O637:O668" si="114">P637+Q637</f>
        <v>0</v>
      </c>
      <c r="P637" s="107"/>
      <c r="Q637" s="107"/>
      <c r="R637" s="107">
        <f t="shared" ref="R637:R668" si="115">S637+T637</f>
        <v>0</v>
      </c>
      <c r="S637" s="107"/>
      <c r="T637" s="107"/>
      <c r="U637" s="107">
        <f t="shared" ref="U637:U668" si="116">V637+W637</f>
        <v>0</v>
      </c>
      <c r="V637" s="107"/>
      <c r="W637" s="107"/>
      <c r="X637" s="107">
        <f t="shared" ref="X637:X668" si="117">Y637+Z637</f>
        <v>0</v>
      </c>
      <c r="Y637" s="107"/>
      <c r="Z637" s="107"/>
      <c r="AA637" s="108">
        <f t="shared" ref="AA637:AA668" si="118">C637+I637-L637-O637-U637-X637-R637</f>
        <v>0</v>
      </c>
      <c r="AB637" s="7">
        <v>45609</v>
      </c>
    </row>
    <row r="638" spans="1:28" ht="15.75" hidden="1" x14ac:dyDescent="0.25">
      <c r="A638" s="24">
        <v>45608</v>
      </c>
      <c r="B638" s="25" t="s">
        <v>1555</v>
      </c>
      <c r="C638" s="25"/>
      <c r="D638" s="25" t="s">
        <v>52</v>
      </c>
      <c r="E638" s="25" t="s">
        <v>1391</v>
      </c>
      <c r="F638" s="25">
        <v>80</v>
      </c>
      <c r="G638" s="25" t="s">
        <v>77</v>
      </c>
      <c r="H638" s="25">
        <v>60000</v>
      </c>
      <c r="I638" s="4">
        <f t="shared" si="94"/>
        <v>4800000</v>
      </c>
      <c r="J638" s="31" t="s">
        <v>312</v>
      </c>
      <c r="K638" s="117"/>
      <c r="L638" s="107">
        <f t="shared" si="113"/>
        <v>0</v>
      </c>
      <c r="M638" s="107"/>
      <c r="N638" s="107"/>
      <c r="O638" s="107">
        <f t="shared" si="114"/>
        <v>4800000</v>
      </c>
      <c r="P638" s="107">
        <v>4800000</v>
      </c>
      <c r="Q638" s="107"/>
      <c r="R638" s="107">
        <f t="shared" si="115"/>
        <v>0</v>
      </c>
      <c r="S638" s="107"/>
      <c r="T638" s="107"/>
      <c r="U638" s="107">
        <f t="shared" si="116"/>
        <v>0</v>
      </c>
      <c r="V638" s="107"/>
      <c r="W638" s="107"/>
      <c r="X638" s="107">
        <f t="shared" si="117"/>
        <v>0</v>
      </c>
      <c r="Y638" s="107"/>
      <c r="Z638" s="107"/>
      <c r="AA638" s="108">
        <f t="shared" si="118"/>
        <v>0</v>
      </c>
      <c r="AB638" s="7">
        <v>45616</v>
      </c>
    </row>
    <row r="639" spans="1:28" ht="15.75" hidden="1" x14ac:dyDescent="0.25">
      <c r="A639" s="24">
        <v>45608</v>
      </c>
      <c r="B639" s="25" t="s">
        <v>1555</v>
      </c>
      <c r="C639" s="25"/>
      <c r="D639" s="25" t="s">
        <v>52</v>
      </c>
      <c r="E639" s="25" t="s">
        <v>284</v>
      </c>
      <c r="F639" s="25">
        <v>20</v>
      </c>
      <c r="G639" s="25" t="s">
        <v>34</v>
      </c>
      <c r="H639" s="25">
        <v>75000</v>
      </c>
      <c r="I639" s="4">
        <f t="shared" si="94"/>
        <v>1500000</v>
      </c>
      <c r="J639" s="31" t="s">
        <v>312</v>
      </c>
      <c r="K639" s="117"/>
      <c r="L639" s="107">
        <f t="shared" si="113"/>
        <v>0</v>
      </c>
      <c r="M639" s="107"/>
      <c r="N639" s="107"/>
      <c r="O639" s="107">
        <f t="shared" si="114"/>
        <v>1500000</v>
      </c>
      <c r="P639" s="107">
        <v>1500000</v>
      </c>
      <c r="Q639" s="107"/>
      <c r="R639" s="107">
        <f t="shared" si="115"/>
        <v>0</v>
      </c>
      <c r="S639" s="107"/>
      <c r="T639" s="107"/>
      <c r="U639" s="107">
        <f t="shared" si="116"/>
        <v>0</v>
      </c>
      <c r="V639" s="107"/>
      <c r="W639" s="107"/>
      <c r="X639" s="107">
        <f t="shared" si="117"/>
        <v>0</v>
      </c>
      <c r="Y639" s="107"/>
      <c r="Z639" s="107"/>
      <c r="AA639" s="108">
        <f t="shared" si="118"/>
        <v>0</v>
      </c>
      <c r="AB639" s="7">
        <v>45616</v>
      </c>
    </row>
    <row r="640" spans="1:28" ht="15.75" hidden="1" x14ac:dyDescent="0.25">
      <c r="A640" s="24">
        <v>45608</v>
      </c>
      <c r="B640" s="25" t="s">
        <v>1555</v>
      </c>
      <c r="C640" s="25"/>
      <c r="D640" s="25" t="s">
        <v>52</v>
      </c>
      <c r="E640" s="25" t="s">
        <v>227</v>
      </c>
      <c r="F640" s="25">
        <v>20</v>
      </c>
      <c r="G640" s="25" t="s">
        <v>34</v>
      </c>
      <c r="H640" s="25">
        <v>95000</v>
      </c>
      <c r="I640" s="4">
        <f t="shared" si="94"/>
        <v>1900000</v>
      </c>
      <c r="J640" s="31" t="s">
        <v>312</v>
      </c>
      <c r="K640" s="117"/>
      <c r="L640" s="107">
        <f t="shared" si="113"/>
        <v>0</v>
      </c>
      <c r="M640" s="107"/>
      <c r="N640" s="107"/>
      <c r="O640" s="107">
        <f t="shared" si="114"/>
        <v>1900000</v>
      </c>
      <c r="P640" s="107">
        <v>1900000</v>
      </c>
      <c r="Q640" s="107"/>
      <c r="R640" s="107">
        <f t="shared" si="115"/>
        <v>0</v>
      </c>
      <c r="S640" s="107"/>
      <c r="T640" s="107"/>
      <c r="U640" s="107">
        <f t="shared" si="116"/>
        <v>0</v>
      </c>
      <c r="V640" s="107"/>
      <c r="W640" s="107"/>
      <c r="X640" s="107">
        <f t="shared" si="117"/>
        <v>0</v>
      </c>
      <c r="Y640" s="107"/>
      <c r="Z640" s="107"/>
      <c r="AA640" s="108">
        <f t="shared" si="118"/>
        <v>0</v>
      </c>
      <c r="AB640" s="7">
        <v>45616</v>
      </c>
    </row>
    <row r="641" spans="1:28" ht="15.75" hidden="1" x14ac:dyDescent="0.25">
      <c r="A641" s="24">
        <v>45608</v>
      </c>
      <c r="B641" s="25" t="s">
        <v>1549</v>
      </c>
      <c r="C641" s="25"/>
      <c r="D641" s="25" t="s">
        <v>46</v>
      </c>
      <c r="E641" s="25" t="s">
        <v>329</v>
      </c>
      <c r="F641" s="25">
        <v>1</v>
      </c>
      <c r="G641" s="25" t="s">
        <v>39</v>
      </c>
      <c r="H641" s="25">
        <v>155000</v>
      </c>
      <c r="I641" s="4">
        <f t="shared" si="94"/>
        <v>155000</v>
      </c>
      <c r="J641" s="31" t="s">
        <v>324</v>
      </c>
      <c r="K641" s="117"/>
      <c r="L641" s="107">
        <f t="shared" si="113"/>
        <v>155000</v>
      </c>
      <c r="M641" s="107">
        <v>155000</v>
      </c>
      <c r="N641" s="107"/>
      <c r="O641" s="107">
        <f t="shared" si="114"/>
        <v>0</v>
      </c>
      <c r="P641" s="107"/>
      <c r="Q641" s="107"/>
      <c r="R641" s="107">
        <f t="shared" si="115"/>
        <v>0</v>
      </c>
      <c r="S641" s="107"/>
      <c r="T641" s="107"/>
      <c r="U641" s="107">
        <f t="shared" si="116"/>
        <v>0</v>
      </c>
      <c r="V641" s="107"/>
      <c r="W641" s="107"/>
      <c r="X641" s="107">
        <f t="shared" si="117"/>
        <v>0</v>
      </c>
      <c r="Y641" s="107"/>
      <c r="Z641" s="107"/>
      <c r="AA641" s="108">
        <f t="shared" si="118"/>
        <v>0</v>
      </c>
      <c r="AB641" s="7">
        <v>45608</v>
      </c>
    </row>
    <row r="642" spans="1:28" ht="15.75" hidden="1" x14ac:dyDescent="0.25">
      <c r="A642" s="24">
        <v>45608</v>
      </c>
      <c r="B642" s="25" t="s">
        <v>215</v>
      </c>
      <c r="C642" s="25"/>
      <c r="D642" s="25" t="s">
        <v>46</v>
      </c>
      <c r="E642" s="25" t="s">
        <v>108</v>
      </c>
      <c r="F642" s="25">
        <v>1000</v>
      </c>
      <c r="G642" s="25" t="s">
        <v>34</v>
      </c>
      <c r="H642" s="25">
        <v>1900</v>
      </c>
      <c r="I642" s="4">
        <f t="shared" si="94"/>
        <v>1900000</v>
      </c>
      <c r="J642" s="31" t="s">
        <v>324</v>
      </c>
      <c r="K642" s="117"/>
      <c r="L642" s="107">
        <f t="shared" si="113"/>
        <v>0</v>
      </c>
      <c r="M642" s="107"/>
      <c r="N642" s="107"/>
      <c r="O642" s="107">
        <f t="shared" si="114"/>
        <v>0</v>
      </c>
      <c r="P642" s="107"/>
      <c r="Q642" s="107"/>
      <c r="R642" s="107">
        <f t="shared" si="115"/>
        <v>0</v>
      </c>
      <c r="S642" s="107"/>
      <c r="T642" s="107"/>
      <c r="U642" s="107">
        <f t="shared" si="116"/>
        <v>1900000</v>
      </c>
      <c r="V642" s="107">
        <v>1900000</v>
      </c>
      <c r="W642" s="107"/>
      <c r="X642" s="107">
        <f t="shared" si="117"/>
        <v>0</v>
      </c>
      <c r="Y642" s="107"/>
      <c r="Z642" s="107"/>
      <c r="AA642" s="108">
        <f t="shared" si="118"/>
        <v>0</v>
      </c>
      <c r="AB642" s="7">
        <v>45610</v>
      </c>
    </row>
    <row r="643" spans="1:28" ht="15.75" hidden="1" x14ac:dyDescent="0.25">
      <c r="A643" s="24">
        <v>45608</v>
      </c>
      <c r="B643" s="25" t="s">
        <v>256</v>
      </c>
      <c r="C643" s="25"/>
      <c r="D643" s="25" t="s">
        <v>52</v>
      </c>
      <c r="E643" s="25" t="s">
        <v>249</v>
      </c>
      <c r="F643" s="25">
        <v>1000</v>
      </c>
      <c r="G643" s="25" t="s">
        <v>34</v>
      </c>
      <c r="H643" s="25">
        <v>4000</v>
      </c>
      <c r="I643" s="4">
        <f t="shared" si="94"/>
        <v>4000000</v>
      </c>
      <c r="J643" s="31" t="s">
        <v>324</v>
      </c>
      <c r="K643" s="117"/>
      <c r="L643" s="107">
        <f t="shared" si="113"/>
        <v>4000000</v>
      </c>
      <c r="M643" s="107"/>
      <c r="N643" s="107">
        <v>4000000</v>
      </c>
      <c r="O643" s="107">
        <f t="shared" si="114"/>
        <v>0</v>
      </c>
      <c r="P643" s="107"/>
      <c r="Q643" s="107"/>
      <c r="R643" s="107">
        <f t="shared" si="115"/>
        <v>0</v>
      </c>
      <c r="S643" s="107"/>
      <c r="T643" s="107"/>
      <c r="U643" s="107">
        <f t="shared" si="116"/>
        <v>0</v>
      </c>
      <c r="V643" s="107"/>
      <c r="W643" s="107"/>
      <c r="X643" s="107">
        <f t="shared" si="117"/>
        <v>0</v>
      </c>
      <c r="Y643" s="107"/>
      <c r="Z643" s="107"/>
      <c r="AA643" s="108">
        <f t="shared" si="118"/>
        <v>0</v>
      </c>
      <c r="AB643" s="7">
        <v>45626</v>
      </c>
    </row>
    <row r="644" spans="1:28" ht="15.75" hidden="1" x14ac:dyDescent="0.25">
      <c r="A644" s="24">
        <v>45608</v>
      </c>
      <c r="B644" s="25" t="s">
        <v>676</v>
      </c>
      <c r="C644" s="25"/>
      <c r="D644" s="25" t="s">
        <v>46</v>
      </c>
      <c r="E644" s="25" t="s">
        <v>42</v>
      </c>
      <c r="F644" s="25">
        <v>5200</v>
      </c>
      <c r="G644" s="25" t="s">
        <v>34</v>
      </c>
      <c r="H644" s="25">
        <v>3900</v>
      </c>
      <c r="I644" s="4">
        <f t="shared" ref="I644:I668" si="119">F644*H644</f>
        <v>20280000</v>
      </c>
      <c r="J644" s="31" t="s">
        <v>312</v>
      </c>
      <c r="K644" s="117" t="s">
        <v>2178</v>
      </c>
      <c r="L644" s="107">
        <f t="shared" si="113"/>
        <v>0</v>
      </c>
      <c r="M644" s="107"/>
      <c r="N644" s="107"/>
      <c r="O644" s="107">
        <f t="shared" si="114"/>
        <v>20280000</v>
      </c>
      <c r="P644" s="107">
        <v>20280000</v>
      </c>
      <c r="Q644" s="107"/>
      <c r="R644" s="107">
        <f t="shared" si="115"/>
        <v>0</v>
      </c>
      <c r="S644" s="107"/>
      <c r="T644" s="107"/>
      <c r="U644" s="107">
        <f t="shared" si="116"/>
        <v>0</v>
      </c>
      <c r="V644" s="107"/>
      <c r="W644" s="107"/>
      <c r="X644" s="107">
        <f t="shared" si="117"/>
        <v>0</v>
      </c>
      <c r="Y644" s="107"/>
      <c r="Z644" s="107"/>
      <c r="AA644" s="108">
        <f t="shared" si="118"/>
        <v>0</v>
      </c>
      <c r="AB644" s="7">
        <v>45530</v>
      </c>
    </row>
    <row r="645" spans="1:28" ht="15.75" hidden="1" x14ac:dyDescent="0.25">
      <c r="A645" s="24">
        <v>45608</v>
      </c>
      <c r="B645" s="25" t="s">
        <v>134</v>
      </c>
      <c r="C645" s="25"/>
      <c r="D645" s="25" t="s">
        <v>46</v>
      </c>
      <c r="E645" s="25" t="s">
        <v>42</v>
      </c>
      <c r="F645" s="25">
        <v>1000</v>
      </c>
      <c r="G645" s="25" t="s">
        <v>34</v>
      </c>
      <c r="H645" s="25">
        <v>4000</v>
      </c>
      <c r="I645" s="4">
        <f t="shared" si="119"/>
        <v>4000000</v>
      </c>
      <c r="J645" s="31" t="s">
        <v>324</v>
      </c>
      <c r="K645" s="117"/>
      <c r="L645" s="107">
        <f t="shared" si="113"/>
        <v>4000000</v>
      </c>
      <c r="M645" s="107">
        <v>2142000</v>
      </c>
      <c r="N645" s="107">
        <v>1858000</v>
      </c>
      <c r="O645" s="107">
        <f t="shared" si="114"/>
        <v>0</v>
      </c>
      <c r="P645" s="107"/>
      <c r="Q645" s="107"/>
      <c r="R645" s="107">
        <f t="shared" si="115"/>
        <v>0</v>
      </c>
      <c r="S645" s="107"/>
      <c r="T645" s="107"/>
      <c r="U645" s="107">
        <f t="shared" si="116"/>
        <v>0</v>
      </c>
      <c r="V645" s="107"/>
      <c r="W645" s="107"/>
      <c r="X645" s="107">
        <f t="shared" si="117"/>
        <v>0</v>
      </c>
      <c r="Y645" s="107"/>
      <c r="Z645" s="107"/>
      <c r="AA645" s="108">
        <f t="shared" si="118"/>
        <v>0</v>
      </c>
      <c r="AB645" s="7">
        <v>45608</v>
      </c>
    </row>
    <row r="646" spans="1:28" ht="15.75" hidden="1" x14ac:dyDescent="0.25">
      <c r="A646" s="24">
        <v>45608</v>
      </c>
      <c r="B646" s="25" t="s">
        <v>134</v>
      </c>
      <c r="C646" s="25"/>
      <c r="D646" s="25" t="s">
        <v>46</v>
      </c>
      <c r="E646" s="25" t="s">
        <v>192</v>
      </c>
      <c r="F646" s="25">
        <v>1300</v>
      </c>
      <c r="G646" s="25" t="s">
        <v>34</v>
      </c>
      <c r="H646" s="25">
        <v>2500</v>
      </c>
      <c r="I646" s="4">
        <f t="shared" si="119"/>
        <v>3250000</v>
      </c>
      <c r="J646" s="31" t="s">
        <v>324</v>
      </c>
      <c r="K646" s="117"/>
      <c r="L646" s="107">
        <f t="shared" si="113"/>
        <v>3250000</v>
      </c>
      <c r="M646" s="107"/>
      <c r="N646" s="107">
        <v>3250000</v>
      </c>
      <c r="O646" s="107">
        <f t="shared" si="114"/>
        <v>0</v>
      </c>
      <c r="P646" s="107"/>
      <c r="Q646" s="107"/>
      <c r="R646" s="107">
        <f t="shared" si="115"/>
        <v>0</v>
      </c>
      <c r="S646" s="107"/>
      <c r="T646" s="107"/>
      <c r="U646" s="107">
        <f t="shared" si="116"/>
        <v>0</v>
      </c>
      <c r="V646" s="107"/>
      <c r="W646" s="107"/>
      <c r="X646" s="107">
        <f t="shared" si="117"/>
        <v>0</v>
      </c>
      <c r="Y646" s="107"/>
      <c r="Z646" s="107"/>
      <c r="AA646" s="108">
        <f t="shared" si="118"/>
        <v>0</v>
      </c>
      <c r="AB646" s="7">
        <v>45608</v>
      </c>
    </row>
    <row r="647" spans="1:28" ht="15.75" hidden="1" x14ac:dyDescent="0.25">
      <c r="A647" s="24">
        <v>45608</v>
      </c>
      <c r="B647" s="25" t="s">
        <v>903</v>
      </c>
      <c r="C647" s="25"/>
      <c r="D647" s="25" t="s">
        <v>52</v>
      </c>
      <c r="E647" s="25" t="s">
        <v>185</v>
      </c>
      <c r="F647" s="25">
        <v>1000</v>
      </c>
      <c r="G647" s="25" t="s">
        <v>34</v>
      </c>
      <c r="H647" s="25">
        <v>1700</v>
      </c>
      <c r="I647" s="4">
        <f t="shared" si="119"/>
        <v>1700000</v>
      </c>
      <c r="J647" s="31" t="s">
        <v>312</v>
      </c>
      <c r="K647" s="117"/>
      <c r="L647" s="107">
        <f t="shared" si="113"/>
        <v>0</v>
      </c>
      <c r="M647" s="107"/>
      <c r="N647" s="107"/>
      <c r="O647" s="107">
        <f t="shared" si="114"/>
        <v>1700000</v>
      </c>
      <c r="P647" s="107">
        <v>1700000</v>
      </c>
      <c r="Q647" s="107"/>
      <c r="R647" s="107">
        <f t="shared" si="115"/>
        <v>0</v>
      </c>
      <c r="S647" s="107"/>
      <c r="T647" s="107"/>
      <c r="U647" s="107">
        <f t="shared" si="116"/>
        <v>0</v>
      </c>
      <c r="V647" s="107"/>
      <c r="W647" s="107"/>
      <c r="X647" s="107">
        <f t="shared" si="117"/>
        <v>0</v>
      </c>
      <c r="Y647" s="107"/>
      <c r="Z647" s="107"/>
      <c r="AA647" s="108">
        <f t="shared" si="118"/>
        <v>0</v>
      </c>
      <c r="AB647" s="7">
        <v>45604</v>
      </c>
    </row>
    <row r="648" spans="1:28" ht="15.75" hidden="1" x14ac:dyDescent="0.25">
      <c r="A648" s="24">
        <v>45608</v>
      </c>
      <c r="B648" s="25" t="s">
        <v>221</v>
      </c>
      <c r="C648" s="25"/>
      <c r="D648" s="25" t="s">
        <v>46</v>
      </c>
      <c r="E648" s="25" t="s">
        <v>552</v>
      </c>
      <c r="F648" s="25">
        <v>100</v>
      </c>
      <c r="G648" s="25" t="s">
        <v>39</v>
      </c>
      <c r="H648" s="25">
        <v>86350</v>
      </c>
      <c r="I648" s="4">
        <f t="shared" si="119"/>
        <v>8635000</v>
      </c>
      <c r="J648" s="31" t="s">
        <v>312</v>
      </c>
      <c r="K648" s="117"/>
      <c r="L648" s="107">
        <f t="shared" si="113"/>
        <v>0</v>
      </c>
      <c r="M648" s="107"/>
      <c r="N648" s="107"/>
      <c r="O648" s="107">
        <f t="shared" si="114"/>
        <v>8635000</v>
      </c>
      <c r="P648" s="107">
        <v>8635000</v>
      </c>
      <c r="Q648" s="107"/>
      <c r="R648" s="107">
        <f t="shared" si="115"/>
        <v>0</v>
      </c>
      <c r="S648" s="107"/>
      <c r="T648" s="107"/>
      <c r="U648" s="107">
        <f t="shared" si="116"/>
        <v>0</v>
      </c>
      <c r="V648" s="107"/>
      <c r="W648" s="107"/>
      <c r="X648" s="107">
        <f t="shared" si="117"/>
        <v>0</v>
      </c>
      <c r="Y648" s="107"/>
      <c r="Z648" s="107"/>
      <c r="AA648" s="108">
        <f t="shared" si="118"/>
        <v>0</v>
      </c>
      <c r="AB648" s="7">
        <v>45575</v>
      </c>
    </row>
    <row r="649" spans="1:28" ht="15.75" hidden="1" x14ac:dyDescent="0.25">
      <c r="A649" s="24">
        <v>45608</v>
      </c>
      <c r="B649" s="25" t="s">
        <v>291</v>
      </c>
      <c r="C649" s="25"/>
      <c r="D649" s="25" t="s">
        <v>52</v>
      </c>
      <c r="E649" s="25" t="s">
        <v>204</v>
      </c>
      <c r="F649" s="25">
        <v>1000</v>
      </c>
      <c r="G649" s="25" t="s">
        <v>34</v>
      </c>
      <c r="H649" s="25">
        <v>1120</v>
      </c>
      <c r="I649" s="4">
        <f t="shared" si="119"/>
        <v>1120000</v>
      </c>
      <c r="J649" s="31" t="s">
        <v>312</v>
      </c>
      <c r="K649" s="117" t="s">
        <v>2118</v>
      </c>
      <c r="L649" s="107">
        <f t="shared" si="113"/>
        <v>0</v>
      </c>
      <c r="M649" s="107"/>
      <c r="N649" s="107"/>
      <c r="O649" s="107">
        <f t="shared" si="114"/>
        <v>1120000</v>
      </c>
      <c r="P649" s="107">
        <v>1120000</v>
      </c>
      <c r="Q649" s="107"/>
      <c r="R649" s="107">
        <f t="shared" si="115"/>
        <v>0</v>
      </c>
      <c r="S649" s="107"/>
      <c r="T649" s="107"/>
      <c r="U649" s="107">
        <f t="shared" si="116"/>
        <v>0</v>
      </c>
      <c r="V649" s="107"/>
      <c r="W649" s="107"/>
      <c r="X649" s="107">
        <f t="shared" si="117"/>
        <v>0</v>
      </c>
      <c r="Y649" s="107"/>
      <c r="Z649" s="107"/>
      <c r="AA649" s="108">
        <f t="shared" si="118"/>
        <v>0</v>
      </c>
      <c r="AB649" s="7">
        <v>45608</v>
      </c>
    </row>
    <row r="650" spans="1:28" ht="15.75" hidden="1" x14ac:dyDescent="0.25">
      <c r="A650" s="24">
        <v>45608</v>
      </c>
      <c r="B650" s="25" t="s">
        <v>309</v>
      </c>
      <c r="C650" s="25"/>
      <c r="D650" s="25" t="s">
        <v>46</v>
      </c>
      <c r="E650" s="25" t="s">
        <v>124</v>
      </c>
      <c r="F650" s="25">
        <v>0.95</v>
      </c>
      <c r="G650" s="25" t="s">
        <v>283</v>
      </c>
      <c r="H650" s="25">
        <v>1200000</v>
      </c>
      <c r="I650" s="4">
        <f t="shared" si="119"/>
        <v>1140000</v>
      </c>
      <c r="J650" s="26" t="s">
        <v>28</v>
      </c>
      <c r="K650" s="117"/>
      <c r="L650" s="107">
        <f t="shared" si="113"/>
        <v>0</v>
      </c>
      <c r="M650" s="107"/>
      <c r="N650" s="107"/>
      <c r="O650" s="107">
        <f t="shared" si="114"/>
        <v>0</v>
      </c>
      <c r="P650" s="107"/>
      <c r="Q650" s="107"/>
      <c r="R650" s="107">
        <f t="shared" si="115"/>
        <v>0</v>
      </c>
      <c r="S650" s="107"/>
      <c r="T650" s="107"/>
      <c r="U650" s="107">
        <f t="shared" si="116"/>
        <v>0</v>
      </c>
      <c r="V650" s="107"/>
      <c r="W650" s="107"/>
      <c r="X650" s="107">
        <f t="shared" si="117"/>
        <v>0</v>
      </c>
      <c r="Y650" s="107"/>
      <c r="Z650" s="107"/>
      <c r="AA650" s="108">
        <f t="shared" si="118"/>
        <v>1140000</v>
      </c>
      <c r="AB650" s="7"/>
    </row>
    <row r="651" spans="1:28" ht="15.75" hidden="1" x14ac:dyDescent="0.25">
      <c r="A651" s="24">
        <v>45608</v>
      </c>
      <c r="B651" s="25" t="s">
        <v>309</v>
      </c>
      <c r="C651" s="25"/>
      <c r="D651" s="25" t="s">
        <v>46</v>
      </c>
      <c r="E651" s="25" t="s">
        <v>284</v>
      </c>
      <c r="F651" s="25">
        <v>2</v>
      </c>
      <c r="G651" s="25" t="s">
        <v>34</v>
      </c>
      <c r="H651" s="25">
        <v>75000</v>
      </c>
      <c r="I651" s="4">
        <f t="shared" si="119"/>
        <v>150000</v>
      </c>
      <c r="J651" s="26" t="s">
        <v>28</v>
      </c>
      <c r="K651" s="117"/>
      <c r="L651" s="107">
        <f t="shared" si="113"/>
        <v>0</v>
      </c>
      <c r="M651" s="107"/>
      <c r="N651" s="107"/>
      <c r="O651" s="107">
        <f t="shared" si="114"/>
        <v>0</v>
      </c>
      <c r="P651" s="107"/>
      <c r="Q651" s="107"/>
      <c r="R651" s="107">
        <f t="shared" si="115"/>
        <v>0</v>
      </c>
      <c r="S651" s="107"/>
      <c r="T651" s="107"/>
      <c r="U651" s="107">
        <f t="shared" si="116"/>
        <v>0</v>
      </c>
      <c r="V651" s="107"/>
      <c r="W651" s="107"/>
      <c r="X651" s="107">
        <f t="shared" si="117"/>
        <v>0</v>
      </c>
      <c r="Y651" s="107"/>
      <c r="Z651" s="107"/>
      <c r="AA651" s="108">
        <f t="shared" si="118"/>
        <v>150000</v>
      </c>
      <c r="AB651" s="7"/>
    </row>
    <row r="652" spans="1:28" ht="15.75" hidden="1" x14ac:dyDescent="0.25">
      <c r="A652" s="24">
        <v>45608</v>
      </c>
      <c r="B652" s="25" t="s">
        <v>309</v>
      </c>
      <c r="C652" s="25"/>
      <c r="D652" s="25" t="s">
        <v>46</v>
      </c>
      <c r="E652" s="25" t="s">
        <v>227</v>
      </c>
      <c r="F652" s="25">
        <v>4</v>
      </c>
      <c r="G652" s="25" t="s">
        <v>34</v>
      </c>
      <c r="H652" s="25">
        <v>95000</v>
      </c>
      <c r="I652" s="4">
        <f t="shared" si="119"/>
        <v>380000</v>
      </c>
      <c r="J652" s="26" t="s">
        <v>28</v>
      </c>
      <c r="K652" s="117"/>
      <c r="L652" s="107">
        <f t="shared" si="113"/>
        <v>0</v>
      </c>
      <c r="M652" s="107"/>
      <c r="N652" s="107"/>
      <c r="O652" s="107">
        <f t="shared" si="114"/>
        <v>0</v>
      </c>
      <c r="P652" s="107"/>
      <c r="Q652" s="107"/>
      <c r="R652" s="107">
        <f t="shared" si="115"/>
        <v>0</v>
      </c>
      <c r="S652" s="107"/>
      <c r="T652" s="107"/>
      <c r="U652" s="107">
        <f t="shared" si="116"/>
        <v>0</v>
      </c>
      <c r="V652" s="107"/>
      <c r="W652" s="107"/>
      <c r="X652" s="107">
        <f t="shared" si="117"/>
        <v>0</v>
      </c>
      <c r="Y652" s="107"/>
      <c r="Z652" s="107"/>
      <c r="AA652" s="108">
        <f t="shared" si="118"/>
        <v>380000</v>
      </c>
      <c r="AB652" s="7"/>
    </row>
    <row r="653" spans="1:28" ht="15.75" hidden="1" x14ac:dyDescent="0.25">
      <c r="A653" s="24">
        <v>45608</v>
      </c>
      <c r="B653" s="25" t="s">
        <v>777</v>
      </c>
      <c r="C653" s="25"/>
      <c r="D653" s="25" t="s">
        <v>52</v>
      </c>
      <c r="E653" s="25" t="s">
        <v>58</v>
      </c>
      <c r="F653" s="25">
        <v>1000</v>
      </c>
      <c r="G653" s="25" t="s">
        <v>34</v>
      </c>
      <c r="H653" s="25">
        <v>1800</v>
      </c>
      <c r="I653" s="4">
        <f t="shared" si="119"/>
        <v>1800000</v>
      </c>
      <c r="J653" s="31" t="s">
        <v>324</v>
      </c>
      <c r="K653" s="117"/>
      <c r="L653" s="107">
        <f t="shared" si="113"/>
        <v>0</v>
      </c>
      <c r="M653" s="107"/>
      <c r="N653" s="107"/>
      <c r="O653" s="107">
        <f t="shared" si="114"/>
        <v>0</v>
      </c>
      <c r="P653" s="107"/>
      <c r="Q653" s="107"/>
      <c r="R653" s="107">
        <f t="shared" si="115"/>
        <v>0</v>
      </c>
      <c r="S653" s="107"/>
      <c r="T653" s="107"/>
      <c r="U653" s="107">
        <f t="shared" si="116"/>
        <v>1800000</v>
      </c>
      <c r="V653" s="107">
        <v>1800000</v>
      </c>
      <c r="W653" s="107"/>
      <c r="X653" s="107">
        <f t="shared" si="117"/>
        <v>0</v>
      </c>
      <c r="Y653" s="107"/>
      <c r="Z653" s="107"/>
      <c r="AA653" s="108">
        <f t="shared" si="118"/>
        <v>0</v>
      </c>
      <c r="AB653" s="7">
        <v>45608</v>
      </c>
    </row>
    <row r="654" spans="1:28" ht="15.75" hidden="1" x14ac:dyDescent="0.25">
      <c r="A654" s="24">
        <v>45608</v>
      </c>
      <c r="B654" s="25" t="s">
        <v>341</v>
      </c>
      <c r="C654" s="25"/>
      <c r="D654" s="25" t="s">
        <v>52</v>
      </c>
      <c r="E654" s="25" t="s">
        <v>117</v>
      </c>
      <c r="F654" s="25">
        <v>2</v>
      </c>
      <c r="G654" s="25" t="s">
        <v>23</v>
      </c>
      <c r="H654" s="25">
        <v>400000</v>
      </c>
      <c r="I654" s="4">
        <f t="shared" si="119"/>
        <v>800000</v>
      </c>
      <c r="J654" s="26" t="s">
        <v>28</v>
      </c>
      <c r="K654" s="117"/>
      <c r="L654" s="107">
        <f t="shared" si="113"/>
        <v>0</v>
      </c>
      <c r="M654" s="107"/>
      <c r="N654" s="107"/>
      <c r="O654" s="107">
        <f t="shared" si="114"/>
        <v>0</v>
      </c>
      <c r="P654" s="107"/>
      <c r="Q654" s="107"/>
      <c r="R654" s="107">
        <f t="shared" si="115"/>
        <v>0</v>
      </c>
      <c r="S654" s="107"/>
      <c r="T654" s="107"/>
      <c r="U654" s="107">
        <f t="shared" si="116"/>
        <v>0</v>
      </c>
      <c r="V654" s="107"/>
      <c r="W654" s="107"/>
      <c r="X654" s="107">
        <f t="shared" si="117"/>
        <v>0</v>
      </c>
      <c r="Y654" s="107"/>
      <c r="Z654" s="107"/>
      <c r="AA654" s="108">
        <f t="shared" si="118"/>
        <v>800000</v>
      </c>
      <c r="AB654" s="7"/>
    </row>
    <row r="655" spans="1:28" ht="15.75" hidden="1" x14ac:dyDescent="0.25">
      <c r="A655" s="24">
        <v>45608</v>
      </c>
      <c r="B655" s="25" t="s">
        <v>280</v>
      </c>
      <c r="C655" s="25"/>
      <c r="D655" s="25" t="s">
        <v>46</v>
      </c>
      <c r="E655" s="25" t="s">
        <v>108</v>
      </c>
      <c r="F655" s="25">
        <v>10400</v>
      </c>
      <c r="G655" s="25" t="s">
        <v>34</v>
      </c>
      <c r="H655" s="25">
        <v>1675</v>
      </c>
      <c r="I655" s="4">
        <f t="shared" si="119"/>
        <v>17420000</v>
      </c>
      <c r="J655" s="31" t="s">
        <v>324</v>
      </c>
      <c r="K655" s="117"/>
      <c r="L655" s="107">
        <f t="shared" si="113"/>
        <v>0</v>
      </c>
      <c r="M655" s="107"/>
      <c r="N655" s="107"/>
      <c r="O655" s="107">
        <f t="shared" si="114"/>
        <v>0</v>
      </c>
      <c r="P655" s="107"/>
      <c r="Q655" s="107"/>
      <c r="R655" s="107">
        <f t="shared" si="115"/>
        <v>17420000</v>
      </c>
      <c r="S655" s="151">
        <v>1220000</v>
      </c>
      <c r="T655" s="151">
        <v>16200000</v>
      </c>
      <c r="U655" s="107">
        <f t="shared" si="116"/>
        <v>0</v>
      </c>
      <c r="V655" s="107"/>
      <c r="W655" s="107"/>
      <c r="X655" s="107">
        <f t="shared" si="117"/>
        <v>0</v>
      </c>
      <c r="Y655" s="107"/>
      <c r="Z655" s="107"/>
      <c r="AA655" s="108">
        <f t="shared" si="118"/>
        <v>0</v>
      </c>
      <c r="AB655" s="7">
        <v>45626</v>
      </c>
    </row>
    <row r="656" spans="1:28" ht="15.75" hidden="1" x14ac:dyDescent="0.25">
      <c r="A656" s="24">
        <v>45608</v>
      </c>
      <c r="B656" s="25" t="s">
        <v>828</v>
      </c>
      <c r="C656" s="25"/>
      <c r="D656" s="25" t="s">
        <v>52</v>
      </c>
      <c r="E656" s="25" t="s">
        <v>138</v>
      </c>
      <c r="F656" s="25">
        <v>1000</v>
      </c>
      <c r="G656" s="25" t="s">
        <v>34</v>
      </c>
      <c r="H656" s="25">
        <v>1390</v>
      </c>
      <c r="I656" s="4">
        <f t="shared" si="119"/>
        <v>1390000</v>
      </c>
      <c r="J656" s="31" t="s">
        <v>312</v>
      </c>
      <c r="K656" s="117"/>
      <c r="L656" s="107">
        <f t="shared" si="113"/>
        <v>0</v>
      </c>
      <c r="M656" s="107"/>
      <c r="N656" s="107"/>
      <c r="O656" s="107">
        <f t="shared" si="114"/>
        <v>0</v>
      </c>
      <c r="P656" s="107"/>
      <c r="Q656" s="107"/>
      <c r="R656" s="107">
        <f t="shared" si="115"/>
        <v>1390000</v>
      </c>
      <c r="S656" s="107">
        <v>500000</v>
      </c>
      <c r="T656" s="107">
        <v>890000</v>
      </c>
      <c r="U656" s="107">
        <f t="shared" si="116"/>
        <v>0</v>
      </c>
      <c r="V656" s="107"/>
      <c r="W656" s="107"/>
      <c r="X656" s="107">
        <f t="shared" si="117"/>
        <v>0</v>
      </c>
      <c r="Y656" s="107"/>
      <c r="Z656" s="107"/>
      <c r="AA656" s="108">
        <f t="shared" si="118"/>
        <v>0</v>
      </c>
      <c r="AB656" s="7">
        <v>45616</v>
      </c>
    </row>
    <row r="657" spans="1:28" ht="15.75" hidden="1" x14ac:dyDescent="0.25">
      <c r="A657" s="24">
        <v>45608</v>
      </c>
      <c r="B657" s="25" t="s">
        <v>723</v>
      </c>
      <c r="C657" s="25"/>
      <c r="D657" s="25" t="s">
        <v>46</v>
      </c>
      <c r="E657" s="25" t="s">
        <v>145</v>
      </c>
      <c r="F657" s="25">
        <v>34.4</v>
      </c>
      <c r="G657" s="25" t="s">
        <v>39</v>
      </c>
      <c r="H657" s="25">
        <v>46000</v>
      </c>
      <c r="I657" s="4">
        <f t="shared" si="119"/>
        <v>1582400</v>
      </c>
      <c r="J657" s="31" t="s">
        <v>324</v>
      </c>
      <c r="K657" s="117"/>
      <c r="L657" s="107">
        <f t="shared" si="113"/>
        <v>0</v>
      </c>
      <c r="M657" s="107"/>
      <c r="N657" s="107"/>
      <c r="O657" s="107">
        <f t="shared" si="114"/>
        <v>0</v>
      </c>
      <c r="P657" s="107"/>
      <c r="Q657" s="107"/>
      <c r="R657" s="107">
        <f t="shared" si="115"/>
        <v>0</v>
      </c>
      <c r="S657" s="107"/>
      <c r="T657" s="107"/>
      <c r="U657" s="107">
        <f t="shared" si="116"/>
        <v>1582400</v>
      </c>
      <c r="V657" s="107">
        <v>1582400</v>
      </c>
      <c r="W657" s="107"/>
      <c r="X657" s="107">
        <f t="shared" si="117"/>
        <v>0</v>
      </c>
      <c r="Y657" s="107"/>
      <c r="Z657" s="107"/>
      <c r="AA657" s="108">
        <f t="shared" si="118"/>
        <v>0</v>
      </c>
      <c r="AB657" s="7">
        <v>45608</v>
      </c>
    </row>
    <row r="658" spans="1:28" ht="15.75" hidden="1" x14ac:dyDescent="0.25">
      <c r="A658" s="24">
        <v>45608</v>
      </c>
      <c r="B658" s="25" t="s">
        <v>739</v>
      </c>
      <c r="C658" s="25"/>
      <c r="D658" s="25" t="s">
        <v>52</v>
      </c>
      <c r="E658" s="25" t="s">
        <v>120</v>
      </c>
      <c r="F658" s="25">
        <v>24.6</v>
      </c>
      <c r="G658" s="25" t="s">
        <v>39</v>
      </c>
      <c r="H658" s="25">
        <v>46000</v>
      </c>
      <c r="I658" s="4">
        <f t="shared" si="119"/>
        <v>1131600</v>
      </c>
      <c r="J658" s="26" t="s">
        <v>28</v>
      </c>
      <c r="K658" s="117"/>
      <c r="L658" s="107">
        <f t="shared" si="113"/>
        <v>0</v>
      </c>
      <c r="M658" s="107"/>
      <c r="N658" s="107"/>
      <c r="O658" s="107">
        <f t="shared" si="114"/>
        <v>0</v>
      </c>
      <c r="P658" s="107"/>
      <c r="Q658" s="107"/>
      <c r="R658" s="107">
        <f t="shared" si="115"/>
        <v>0</v>
      </c>
      <c r="S658" s="107"/>
      <c r="T658" s="107"/>
      <c r="U658" s="107">
        <f t="shared" si="116"/>
        <v>0</v>
      </c>
      <c r="V658" s="107"/>
      <c r="W658" s="107"/>
      <c r="X658" s="107">
        <f t="shared" si="117"/>
        <v>0</v>
      </c>
      <c r="Y658" s="107"/>
      <c r="Z658" s="107"/>
      <c r="AA658" s="108">
        <f t="shared" si="118"/>
        <v>1131600</v>
      </c>
      <c r="AB658" s="7"/>
    </row>
    <row r="659" spans="1:28" ht="15.75" hidden="1" x14ac:dyDescent="0.25">
      <c r="A659" s="24">
        <v>45608</v>
      </c>
      <c r="B659" s="25" t="s">
        <v>1972</v>
      </c>
      <c r="C659" s="25"/>
      <c r="D659" s="25" t="s">
        <v>46</v>
      </c>
      <c r="E659" s="25" t="s">
        <v>129</v>
      </c>
      <c r="F659" s="25">
        <v>24</v>
      </c>
      <c r="G659" s="25" t="s">
        <v>77</v>
      </c>
      <c r="H659" s="25">
        <v>65000</v>
      </c>
      <c r="I659" s="4">
        <f t="shared" si="119"/>
        <v>1560000</v>
      </c>
      <c r="J659" s="31" t="s">
        <v>312</v>
      </c>
      <c r="K659" s="117" t="s">
        <v>2119</v>
      </c>
      <c r="L659" s="107">
        <f t="shared" si="113"/>
        <v>0</v>
      </c>
      <c r="M659" s="107"/>
      <c r="N659" s="107"/>
      <c r="O659" s="107">
        <f t="shared" si="114"/>
        <v>1560000</v>
      </c>
      <c r="P659" s="107">
        <v>1560000</v>
      </c>
      <c r="Q659" s="107"/>
      <c r="R659" s="107">
        <f t="shared" si="115"/>
        <v>0</v>
      </c>
      <c r="S659" s="107"/>
      <c r="T659" s="107"/>
      <c r="U659" s="107">
        <f t="shared" si="116"/>
        <v>0</v>
      </c>
      <c r="V659" s="107"/>
      <c r="W659" s="107"/>
      <c r="X659" s="107">
        <f t="shared" si="117"/>
        <v>0</v>
      </c>
      <c r="Y659" s="107"/>
      <c r="Z659" s="107"/>
      <c r="AA659" s="108">
        <f t="shared" si="118"/>
        <v>0</v>
      </c>
      <c r="AB659" s="7">
        <v>45608</v>
      </c>
    </row>
    <row r="660" spans="1:28" ht="15.75" hidden="1" x14ac:dyDescent="0.25">
      <c r="A660" s="24">
        <v>45608</v>
      </c>
      <c r="B660" s="25" t="s">
        <v>1972</v>
      </c>
      <c r="C660" s="25"/>
      <c r="D660" s="25" t="s">
        <v>46</v>
      </c>
      <c r="E660" s="25" t="s">
        <v>218</v>
      </c>
      <c r="F660" s="25">
        <v>20</v>
      </c>
      <c r="G660" s="25" t="s">
        <v>39</v>
      </c>
      <c r="H660" s="25">
        <v>90000</v>
      </c>
      <c r="I660" s="4">
        <f t="shared" si="119"/>
        <v>1800000</v>
      </c>
      <c r="J660" s="31" t="s">
        <v>312</v>
      </c>
      <c r="K660" s="117" t="s">
        <v>2119</v>
      </c>
      <c r="L660" s="107">
        <f t="shared" si="113"/>
        <v>0</v>
      </c>
      <c r="M660" s="107"/>
      <c r="N660" s="107"/>
      <c r="O660" s="107">
        <f t="shared" si="114"/>
        <v>1800000</v>
      </c>
      <c r="P660" s="107">
        <v>1800000</v>
      </c>
      <c r="Q660" s="107"/>
      <c r="R660" s="107">
        <f t="shared" si="115"/>
        <v>0</v>
      </c>
      <c r="S660" s="107"/>
      <c r="T660" s="107"/>
      <c r="U660" s="107">
        <f t="shared" si="116"/>
        <v>0</v>
      </c>
      <c r="V660" s="107"/>
      <c r="W660" s="107"/>
      <c r="X660" s="107">
        <f t="shared" si="117"/>
        <v>0</v>
      </c>
      <c r="Y660" s="107"/>
      <c r="Z660" s="107"/>
      <c r="AA660" s="108">
        <f t="shared" si="118"/>
        <v>0</v>
      </c>
      <c r="AB660" s="7">
        <v>45608</v>
      </c>
    </row>
    <row r="661" spans="1:28" ht="15.75" hidden="1" x14ac:dyDescent="0.25">
      <c r="A661" s="24">
        <v>45608</v>
      </c>
      <c r="B661" s="25" t="s">
        <v>1972</v>
      </c>
      <c r="C661" s="25"/>
      <c r="D661" s="25" t="s">
        <v>46</v>
      </c>
      <c r="E661" s="25" t="s">
        <v>400</v>
      </c>
      <c r="F661" s="25">
        <v>10</v>
      </c>
      <c r="G661" s="25" t="s">
        <v>39</v>
      </c>
      <c r="H661" s="25">
        <v>90000</v>
      </c>
      <c r="I661" s="4">
        <f t="shared" si="119"/>
        <v>900000</v>
      </c>
      <c r="J661" s="31" t="s">
        <v>312</v>
      </c>
      <c r="K661" s="117" t="s">
        <v>2119</v>
      </c>
      <c r="L661" s="107">
        <f t="shared" si="113"/>
        <v>0</v>
      </c>
      <c r="M661" s="107"/>
      <c r="N661" s="107"/>
      <c r="O661" s="107">
        <f t="shared" si="114"/>
        <v>900000</v>
      </c>
      <c r="P661" s="107">
        <v>900000</v>
      </c>
      <c r="Q661" s="107"/>
      <c r="R661" s="107">
        <f t="shared" si="115"/>
        <v>0</v>
      </c>
      <c r="S661" s="107"/>
      <c r="T661" s="107"/>
      <c r="U661" s="107">
        <f t="shared" si="116"/>
        <v>0</v>
      </c>
      <c r="V661" s="107"/>
      <c r="W661" s="107"/>
      <c r="X661" s="107">
        <f t="shared" si="117"/>
        <v>0</v>
      </c>
      <c r="Y661" s="107"/>
      <c r="Z661" s="107"/>
      <c r="AA661" s="108">
        <f t="shared" si="118"/>
        <v>0</v>
      </c>
      <c r="AB661" s="7">
        <v>45608</v>
      </c>
    </row>
    <row r="662" spans="1:28" ht="15.75" hidden="1" x14ac:dyDescent="0.25">
      <c r="A662" s="24">
        <v>45608</v>
      </c>
      <c r="B662" s="25" t="s">
        <v>1972</v>
      </c>
      <c r="C662" s="25"/>
      <c r="D662" s="25" t="s">
        <v>46</v>
      </c>
      <c r="E662" s="25" t="s">
        <v>1585</v>
      </c>
      <c r="F662" s="25">
        <v>10</v>
      </c>
      <c r="G662" s="25" t="s">
        <v>39</v>
      </c>
      <c r="H662" s="25">
        <v>90000</v>
      </c>
      <c r="I662" s="4">
        <f t="shared" si="119"/>
        <v>900000</v>
      </c>
      <c r="J662" s="31" t="s">
        <v>312</v>
      </c>
      <c r="K662" s="117" t="s">
        <v>2119</v>
      </c>
      <c r="L662" s="107">
        <f t="shared" si="113"/>
        <v>0</v>
      </c>
      <c r="M662" s="107"/>
      <c r="N662" s="107"/>
      <c r="O662" s="107">
        <f t="shared" si="114"/>
        <v>900000</v>
      </c>
      <c r="P662" s="107">
        <v>900000</v>
      </c>
      <c r="Q662" s="107"/>
      <c r="R662" s="107">
        <f t="shared" si="115"/>
        <v>0</v>
      </c>
      <c r="S662" s="107"/>
      <c r="T662" s="107"/>
      <c r="U662" s="107">
        <f t="shared" si="116"/>
        <v>0</v>
      </c>
      <c r="V662" s="107"/>
      <c r="W662" s="107"/>
      <c r="X662" s="107">
        <f t="shared" si="117"/>
        <v>0</v>
      </c>
      <c r="Y662" s="107"/>
      <c r="Z662" s="107"/>
      <c r="AA662" s="108">
        <f t="shared" si="118"/>
        <v>0</v>
      </c>
      <c r="AB662" s="7">
        <v>45608</v>
      </c>
    </row>
    <row r="663" spans="1:28" ht="15.75" hidden="1" x14ac:dyDescent="0.25">
      <c r="A663" s="24">
        <v>45608</v>
      </c>
      <c r="B663" s="25" t="s">
        <v>1972</v>
      </c>
      <c r="C663" s="25"/>
      <c r="D663" s="25" t="s">
        <v>46</v>
      </c>
      <c r="E663" s="25" t="s">
        <v>217</v>
      </c>
      <c r="F663" s="25">
        <v>30</v>
      </c>
      <c r="G663" s="25" t="s">
        <v>39</v>
      </c>
      <c r="H663" s="25">
        <v>90000</v>
      </c>
      <c r="I663" s="4">
        <f t="shared" si="119"/>
        <v>2700000</v>
      </c>
      <c r="J663" s="31" t="s">
        <v>312</v>
      </c>
      <c r="K663" s="117" t="s">
        <v>2119</v>
      </c>
      <c r="L663" s="107">
        <f t="shared" si="113"/>
        <v>0</v>
      </c>
      <c r="M663" s="107"/>
      <c r="N663" s="107"/>
      <c r="O663" s="107">
        <f t="shared" si="114"/>
        <v>2700000</v>
      </c>
      <c r="P663" s="107">
        <v>2700000</v>
      </c>
      <c r="Q663" s="107"/>
      <c r="R663" s="107">
        <f t="shared" si="115"/>
        <v>0</v>
      </c>
      <c r="S663" s="107"/>
      <c r="T663" s="107"/>
      <c r="U663" s="107">
        <f t="shared" si="116"/>
        <v>0</v>
      </c>
      <c r="V663" s="107"/>
      <c r="W663" s="107"/>
      <c r="X663" s="107">
        <f t="shared" si="117"/>
        <v>0</v>
      </c>
      <c r="Y663" s="107"/>
      <c r="Z663" s="107"/>
      <c r="AA663" s="108">
        <f t="shared" si="118"/>
        <v>0</v>
      </c>
      <c r="AB663" s="7">
        <v>45608</v>
      </c>
    </row>
    <row r="664" spans="1:28" ht="15.75" hidden="1" x14ac:dyDescent="0.25">
      <c r="A664" s="24">
        <v>45608</v>
      </c>
      <c r="B664" s="25" t="s">
        <v>159</v>
      </c>
      <c r="C664" s="25"/>
      <c r="D664" s="25" t="s">
        <v>52</v>
      </c>
      <c r="E664" s="25" t="s">
        <v>782</v>
      </c>
      <c r="F664" s="25">
        <v>2500</v>
      </c>
      <c r="G664" s="25" t="s">
        <v>34</v>
      </c>
      <c r="H664" s="25">
        <v>3920</v>
      </c>
      <c r="I664" s="4">
        <f t="shared" si="119"/>
        <v>9800000</v>
      </c>
      <c r="J664" s="31" t="s">
        <v>312</v>
      </c>
      <c r="K664" s="117" t="s">
        <v>2120</v>
      </c>
      <c r="L664" s="107">
        <f t="shared" si="113"/>
        <v>0</v>
      </c>
      <c r="M664" s="107"/>
      <c r="N664" s="107"/>
      <c r="O664" s="107">
        <f t="shared" si="114"/>
        <v>9800000</v>
      </c>
      <c r="P664" s="107">
        <v>9800000</v>
      </c>
      <c r="Q664" s="107"/>
      <c r="R664" s="107">
        <f t="shared" si="115"/>
        <v>0</v>
      </c>
      <c r="S664" s="107"/>
      <c r="T664" s="107"/>
      <c r="U664" s="107">
        <f t="shared" si="116"/>
        <v>0</v>
      </c>
      <c r="V664" s="107"/>
      <c r="W664" s="107"/>
      <c r="X664" s="107">
        <f t="shared" si="117"/>
        <v>0</v>
      </c>
      <c r="Y664" s="107"/>
      <c r="Z664" s="107"/>
      <c r="AA664" s="108">
        <f t="shared" si="118"/>
        <v>0</v>
      </c>
      <c r="AB664" s="7">
        <v>45608</v>
      </c>
    </row>
    <row r="665" spans="1:28" ht="15.75" hidden="1" x14ac:dyDescent="0.25">
      <c r="A665" s="24">
        <v>45608</v>
      </c>
      <c r="B665" s="25" t="s">
        <v>844</v>
      </c>
      <c r="C665" s="25"/>
      <c r="D665" s="25" t="s">
        <v>46</v>
      </c>
      <c r="E665" s="25" t="s">
        <v>157</v>
      </c>
      <c r="F665" s="25">
        <v>8</v>
      </c>
      <c r="G665" s="25" t="s">
        <v>48</v>
      </c>
      <c r="H665" s="25">
        <v>300000</v>
      </c>
      <c r="I665" s="4">
        <f t="shared" si="119"/>
        <v>2400000</v>
      </c>
      <c r="J665" s="31" t="s">
        <v>324</v>
      </c>
      <c r="K665" s="117"/>
      <c r="L665" s="107">
        <f t="shared" si="113"/>
        <v>2400000</v>
      </c>
      <c r="M665" s="107">
        <v>2400000</v>
      </c>
      <c r="N665" s="107"/>
      <c r="O665" s="107">
        <f t="shared" si="114"/>
        <v>0</v>
      </c>
      <c r="P665" s="107"/>
      <c r="Q665" s="107"/>
      <c r="R665" s="107">
        <f t="shared" si="115"/>
        <v>0</v>
      </c>
      <c r="S665" s="107"/>
      <c r="T665" s="107"/>
      <c r="U665" s="107">
        <f t="shared" si="116"/>
        <v>0</v>
      </c>
      <c r="V665" s="107"/>
      <c r="W665" s="107"/>
      <c r="X665" s="107">
        <f t="shared" si="117"/>
        <v>0</v>
      </c>
      <c r="Y665" s="107"/>
      <c r="Z665" s="107"/>
      <c r="AA665" s="108">
        <f t="shared" si="118"/>
        <v>0</v>
      </c>
      <c r="AB665" s="7">
        <v>45608</v>
      </c>
    </row>
    <row r="666" spans="1:28" ht="15.75" hidden="1" x14ac:dyDescent="0.25">
      <c r="A666" s="24">
        <v>45608</v>
      </c>
      <c r="B666" s="25" t="s">
        <v>844</v>
      </c>
      <c r="C666" s="25"/>
      <c r="D666" s="25" t="s">
        <v>46</v>
      </c>
      <c r="E666" s="25" t="s">
        <v>102</v>
      </c>
      <c r="F666" s="25">
        <v>35.1</v>
      </c>
      <c r="G666" s="25" t="s">
        <v>39</v>
      </c>
      <c r="H666" s="25">
        <v>46000</v>
      </c>
      <c r="I666" s="4">
        <f t="shared" si="119"/>
        <v>1614600</v>
      </c>
      <c r="J666" s="31" t="s">
        <v>324</v>
      </c>
      <c r="K666" s="117"/>
      <c r="L666" s="107">
        <f t="shared" si="113"/>
        <v>1614600</v>
      </c>
      <c r="M666" s="107">
        <v>1614600</v>
      </c>
      <c r="N666" s="107"/>
      <c r="O666" s="107">
        <f t="shared" si="114"/>
        <v>0</v>
      </c>
      <c r="P666" s="107"/>
      <c r="Q666" s="107"/>
      <c r="R666" s="107">
        <f t="shared" si="115"/>
        <v>0</v>
      </c>
      <c r="S666" s="107"/>
      <c r="T666" s="107"/>
      <c r="U666" s="107">
        <f t="shared" si="116"/>
        <v>0</v>
      </c>
      <c r="V666" s="107"/>
      <c r="W666" s="107"/>
      <c r="X666" s="107">
        <f t="shared" si="117"/>
        <v>0</v>
      </c>
      <c r="Y666" s="107"/>
      <c r="Z666" s="107"/>
      <c r="AA666" s="108">
        <f t="shared" si="118"/>
        <v>0</v>
      </c>
      <c r="AB666" s="7">
        <v>45608</v>
      </c>
    </row>
    <row r="667" spans="1:28" ht="15.75" hidden="1" x14ac:dyDescent="0.25">
      <c r="A667" s="24">
        <v>45608</v>
      </c>
      <c r="B667" s="25" t="s">
        <v>844</v>
      </c>
      <c r="C667" s="25"/>
      <c r="D667" s="25" t="s">
        <v>46</v>
      </c>
      <c r="E667" s="25" t="s">
        <v>150</v>
      </c>
      <c r="F667" s="25">
        <v>20</v>
      </c>
      <c r="G667" s="25" t="s">
        <v>77</v>
      </c>
      <c r="H667" s="25">
        <v>50000</v>
      </c>
      <c r="I667" s="4">
        <f t="shared" si="119"/>
        <v>1000000</v>
      </c>
      <c r="J667" s="31" t="s">
        <v>324</v>
      </c>
      <c r="K667" s="117"/>
      <c r="L667" s="107">
        <f t="shared" si="113"/>
        <v>1000000</v>
      </c>
      <c r="M667" s="107">
        <v>1000000</v>
      </c>
      <c r="N667" s="107"/>
      <c r="O667" s="107">
        <f t="shared" si="114"/>
        <v>0</v>
      </c>
      <c r="P667" s="107"/>
      <c r="Q667" s="107"/>
      <c r="R667" s="107">
        <f t="shared" si="115"/>
        <v>0</v>
      </c>
      <c r="S667" s="107"/>
      <c r="T667" s="107"/>
      <c r="U667" s="107">
        <f t="shared" si="116"/>
        <v>0</v>
      </c>
      <c r="V667" s="107"/>
      <c r="W667" s="107"/>
      <c r="X667" s="107">
        <f t="shared" si="117"/>
        <v>0</v>
      </c>
      <c r="Y667" s="107"/>
      <c r="Z667" s="107"/>
      <c r="AA667" s="108">
        <f t="shared" si="118"/>
        <v>0</v>
      </c>
      <c r="AB667" s="7">
        <v>45608</v>
      </c>
    </row>
    <row r="668" spans="1:28" ht="15.75" hidden="1" x14ac:dyDescent="0.25">
      <c r="A668" s="24">
        <v>45608</v>
      </c>
      <c r="B668" s="25" t="s">
        <v>1243</v>
      </c>
      <c r="C668" s="25"/>
      <c r="D668" s="25" t="s">
        <v>52</v>
      </c>
      <c r="E668" s="25" t="s">
        <v>148</v>
      </c>
      <c r="F668" s="25">
        <v>1</v>
      </c>
      <c r="G668" s="25" t="s">
        <v>23</v>
      </c>
      <c r="H668" s="25">
        <v>400000</v>
      </c>
      <c r="I668" s="4">
        <f t="shared" si="119"/>
        <v>400000</v>
      </c>
      <c r="J668" s="31" t="s">
        <v>324</v>
      </c>
      <c r="K668" s="117"/>
      <c r="L668" s="107">
        <f t="shared" si="113"/>
        <v>400000</v>
      </c>
      <c r="M668" s="107">
        <v>400000</v>
      </c>
      <c r="N668" s="107"/>
      <c r="O668" s="107">
        <f t="shared" si="114"/>
        <v>0</v>
      </c>
      <c r="P668" s="107"/>
      <c r="Q668" s="107"/>
      <c r="R668" s="107">
        <f t="shared" si="115"/>
        <v>0</v>
      </c>
      <c r="S668" s="107"/>
      <c r="T668" s="107"/>
      <c r="U668" s="107">
        <f t="shared" si="116"/>
        <v>0</v>
      </c>
      <c r="V668" s="107"/>
      <c r="W668" s="107"/>
      <c r="X668" s="107">
        <f t="shared" si="117"/>
        <v>0</v>
      </c>
      <c r="Y668" s="107"/>
      <c r="Z668" s="107"/>
      <c r="AA668" s="108">
        <f t="shared" si="118"/>
        <v>0</v>
      </c>
      <c r="AB668" s="7">
        <v>45608</v>
      </c>
    </row>
    <row r="669" spans="1:28" ht="15.75" hidden="1" x14ac:dyDescent="0.25">
      <c r="A669" s="24">
        <v>45609</v>
      </c>
      <c r="B669" s="25" t="s">
        <v>1333</v>
      </c>
      <c r="C669" s="25"/>
      <c r="D669" s="25" t="s">
        <v>52</v>
      </c>
      <c r="E669" s="25" t="s">
        <v>108</v>
      </c>
      <c r="F669" s="25">
        <v>1000</v>
      </c>
      <c r="G669" s="25" t="s">
        <v>34</v>
      </c>
      <c r="H669" s="25">
        <v>1750</v>
      </c>
      <c r="I669" s="4">
        <f t="shared" ref="I669:I711" si="120">F669*H669</f>
        <v>1750000</v>
      </c>
      <c r="J669" s="31" t="s">
        <v>312</v>
      </c>
      <c r="K669" s="117"/>
      <c r="L669" s="107">
        <f t="shared" ref="L669" si="121">M669+N669</f>
        <v>0</v>
      </c>
      <c r="M669" s="107"/>
      <c r="N669" s="107"/>
      <c r="O669" s="107">
        <f t="shared" ref="O669" si="122">P669+Q669</f>
        <v>0</v>
      </c>
      <c r="P669" s="107"/>
      <c r="Q669" s="107"/>
      <c r="R669" s="107">
        <f t="shared" ref="R669" si="123">S669+T669</f>
        <v>1750000</v>
      </c>
      <c r="S669" s="107">
        <v>1750000</v>
      </c>
      <c r="T669" s="107"/>
      <c r="U669" s="107">
        <f t="shared" ref="U669" si="124">V669+W669</f>
        <v>0</v>
      </c>
      <c r="V669" s="107"/>
      <c r="W669" s="107"/>
      <c r="X669" s="107">
        <f t="shared" ref="X669" si="125">Y669+Z669</f>
        <v>0</v>
      </c>
      <c r="Y669" s="107"/>
      <c r="Z669" s="107"/>
      <c r="AA669" s="108">
        <f t="shared" ref="AA669" si="126">C669+I669-L669-O669-U669-X669-R669</f>
        <v>0</v>
      </c>
      <c r="AB669" s="7">
        <v>45609</v>
      </c>
    </row>
    <row r="670" spans="1:28" ht="15.75" hidden="1" x14ac:dyDescent="0.25">
      <c r="A670" s="24">
        <v>45609</v>
      </c>
      <c r="B670" s="25" t="s">
        <v>744</v>
      </c>
      <c r="C670" s="25"/>
      <c r="D670" s="25" t="s">
        <v>52</v>
      </c>
      <c r="E670" s="25" t="s">
        <v>192</v>
      </c>
      <c r="F670" s="25">
        <v>1100</v>
      </c>
      <c r="G670" s="25" t="s">
        <v>34</v>
      </c>
      <c r="H670" s="25">
        <v>2500</v>
      </c>
      <c r="I670" s="4">
        <f t="shared" si="120"/>
        <v>2750000</v>
      </c>
      <c r="J670" s="31" t="s">
        <v>312</v>
      </c>
      <c r="K670" s="117"/>
      <c r="L670" s="107">
        <f t="shared" ref="L670:L711" si="127">M670+N670</f>
        <v>0</v>
      </c>
      <c r="M670" s="107"/>
      <c r="N670" s="107"/>
      <c r="O670" s="107">
        <f t="shared" ref="O670:O711" si="128">P670+Q670</f>
        <v>0</v>
      </c>
      <c r="P670" s="107"/>
      <c r="Q670" s="107"/>
      <c r="R670" s="107">
        <f t="shared" ref="R670:R711" si="129">S670+T670</f>
        <v>2750000</v>
      </c>
      <c r="S670" s="107">
        <v>2750000</v>
      </c>
      <c r="T670" s="107"/>
      <c r="U670" s="107">
        <f t="shared" ref="U670:U711" si="130">V670+W670</f>
        <v>0</v>
      </c>
      <c r="V670" s="107"/>
      <c r="W670" s="107"/>
      <c r="X670" s="107">
        <f t="shared" ref="X670:X711" si="131">Y670+Z670</f>
        <v>0</v>
      </c>
      <c r="Y670" s="107"/>
      <c r="Z670" s="107"/>
      <c r="AA670" s="108">
        <f t="shared" ref="AA670:AA711" si="132">C670+I670-L670-O670-U670-X670-R670</f>
        <v>0</v>
      </c>
      <c r="AB670" s="7">
        <v>45608</v>
      </c>
    </row>
    <row r="671" spans="1:28" ht="15.75" hidden="1" x14ac:dyDescent="0.25">
      <c r="A671" s="24">
        <v>45609</v>
      </c>
      <c r="B671" s="25" t="s">
        <v>744</v>
      </c>
      <c r="C671" s="25"/>
      <c r="D671" s="25" t="s">
        <v>52</v>
      </c>
      <c r="E671" s="25" t="s">
        <v>204</v>
      </c>
      <c r="F671" s="25">
        <v>3750</v>
      </c>
      <c r="G671" s="25" t="s">
        <v>34</v>
      </c>
      <c r="H671" s="25">
        <v>1120</v>
      </c>
      <c r="I671" s="4">
        <f t="shared" si="120"/>
        <v>4200000</v>
      </c>
      <c r="J671" s="31" t="s">
        <v>312</v>
      </c>
      <c r="K671" s="117"/>
      <c r="L671" s="107">
        <f t="shared" si="127"/>
        <v>0</v>
      </c>
      <c r="M671" s="107"/>
      <c r="N671" s="107"/>
      <c r="O671" s="107">
        <f t="shared" si="128"/>
        <v>0</v>
      </c>
      <c r="P671" s="107"/>
      <c r="Q671" s="107"/>
      <c r="R671" s="107">
        <f t="shared" si="129"/>
        <v>4200000</v>
      </c>
      <c r="S671" s="107">
        <v>4200000</v>
      </c>
      <c r="T671" s="107"/>
      <c r="U671" s="107">
        <f t="shared" si="130"/>
        <v>0</v>
      </c>
      <c r="V671" s="107"/>
      <c r="W671" s="107"/>
      <c r="X671" s="107">
        <f t="shared" si="131"/>
        <v>0</v>
      </c>
      <c r="Y671" s="107"/>
      <c r="Z671" s="107"/>
      <c r="AA671" s="108">
        <f t="shared" si="132"/>
        <v>0</v>
      </c>
      <c r="AB671" s="7">
        <v>45608</v>
      </c>
    </row>
    <row r="672" spans="1:28" ht="15.75" hidden="1" x14ac:dyDescent="0.25">
      <c r="A672" s="24">
        <v>45609</v>
      </c>
      <c r="B672" s="25" t="s">
        <v>256</v>
      </c>
      <c r="C672" s="25"/>
      <c r="D672" s="25" t="s">
        <v>52</v>
      </c>
      <c r="E672" s="25" t="s">
        <v>249</v>
      </c>
      <c r="F672" s="25">
        <v>1000</v>
      </c>
      <c r="G672" s="25" t="s">
        <v>34</v>
      </c>
      <c r="H672" s="25">
        <v>4000</v>
      </c>
      <c r="I672" s="4">
        <f t="shared" si="120"/>
        <v>4000000</v>
      </c>
      <c r="J672" s="31" t="s">
        <v>324</v>
      </c>
      <c r="K672" s="117"/>
      <c r="L672" s="107">
        <f t="shared" si="127"/>
        <v>4000000</v>
      </c>
      <c r="M672" s="107"/>
      <c r="N672" s="107">
        <v>4000000</v>
      </c>
      <c r="O672" s="107">
        <f t="shared" si="128"/>
        <v>0</v>
      </c>
      <c r="P672" s="107"/>
      <c r="Q672" s="107"/>
      <c r="R672" s="107">
        <f t="shared" si="129"/>
        <v>0</v>
      </c>
      <c r="S672" s="107"/>
      <c r="T672" s="107"/>
      <c r="U672" s="107">
        <f t="shared" si="130"/>
        <v>0</v>
      </c>
      <c r="V672" s="107"/>
      <c r="W672" s="107"/>
      <c r="X672" s="107">
        <f t="shared" si="131"/>
        <v>0</v>
      </c>
      <c r="Y672" s="107"/>
      <c r="Z672" s="107"/>
      <c r="AA672" s="108">
        <f t="shared" si="132"/>
        <v>0</v>
      </c>
      <c r="AB672" s="7">
        <v>45626</v>
      </c>
    </row>
    <row r="673" spans="1:28" ht="15.75" hidden="1" x14ac:dyDescent="0.25">
      <c r="A673" s="24">
        <v>45609</v>
      </c>
      <c r="B673" s="25" t="s">
        <v>256</v>
      </c>
      <c r="C673" s="25"/>
      <c r="D673" s="25" t="s">
        <v>52</v>
      </c>
      <c r="E673" s="25" t="s">
        <v>64</v>
      </c>
      <c r="F673" s="25">
        <v>20</v>
      </c>
      <c r="G673" s="25" t="s">
        <v>39</v>
      </c>
      <c r="H673" s="25">
        <v>60000</v>
      </c>
      <c r="I673" s="4">
        <f t="shared" si="120"/>
        <v>1200000</v>
      </c>
      <c r="J673" s="31" t="s">
        <v>324</v>
      </c>
      <c r="K673" s="117"/>
      <c r="L673" s="107">
        <f t="shared" si="127"/>
        <v>1200000</v>
      </c>
      <c r="M673" s="107"/>
      <c r="N673" s="107">
        <v>1200000</v>
      </c>
      <c r="O673" s="107">
        <f t="shared" si="128"/>
        <v>0</v>
      </c>
      <c r="P673" s="107"/>
      <c r="Q673" s="107"/>
      <c r="R673" s="107">
        <f t="shared" si="129"/>
        <v>0</v>
      </c>
      <c r="S673" s="107"/>
      <c r="T673" s="107"/>
      <c r="U673" s="107">
        <f t="shared" si="130"/>
        <v>0</v>
      </c>
      <c r="V673" s="107"/>
      <c r="W673" s="107"/>
      <c r="X673" s="107">
        <f t="shared" si="131"/>
        <v>0</v>
      </c>
      <c r="Y673" s="107"/>
      <c r="Z673" s="107"/>
      <c r="AA673" s="108">
        <f t="shared" si="132"/>
        <v>0</v>
      </c>
      <c r="AB673" s="7">
        <v>45626</v>
      </c>
    </row>
    <row r="674" spans="1:28" ht="15.75" hidden="1" x14ac:dyDescent="0.25">
      <c r="A674" s="24">
        <v>45609</v>
      </c>
      <c r="B674" s="25" t="s">
        <v>256</v>
      </c>
      <c r="C674" s="25"/>
      <c r="D674" s="25" t="s">
        <v>52</v>
      </c>
      <c r="E674" s="25" t="s">
        <v>127</v>
      </c>
      <c r="F674" s="25">
        <v>1</v>
      </c>
      <c r="G674" s="25" t="s">
        <v>39</v>
      </c>
      <c r="H674" s="25">
        <v>70000</v>
      </c>
      <c r="I674" s="4">
        <f t="shared" si="120"/>
        <v>70000</v>
      </c>
      <c r="J674" s="31" t="s">
        <v>324</v>
      </c>
      <c r="K674" s="117"/>
      <c r="L674" s="107">
        <f t="shared" si="127"/>
        <v>70000</v>
      </c>
      <c r="M674" s="107"/>
      <c r="N674" s="107">
        <v>70000</v>
      </c>
      <c r="O674" s="107">
        <f t="shared" si="128"/>
        <v>0</v>
      </c>
      <c r="P674" s="107"/>
      <c r="Q674" s="107"/>
      <c r="R674" s="107">
        <f t="shared" si="129"/>
        <v>0</v>
      </c>
      <c r="S674" s="107"/>
      <c r="T674" s="107"/>
      <c r="U674" s="107">
        <f t="shared" si="130"/>
        <v>0</v>
      </c>
      <c r="V674" s="107"/>
      <c r="W674" s="107"/>
      <c r="X674" s="107">
        <f t="shared" si="131"/>
        <v>0</v>
      </c>
      <c r="Y674" s="107"/>
      <c r="Z674" s="107"/>
      <c r="AA674" s="108">
        <f t="shared" si="132"/>
        <v>0</v>
      </c>
      <c r="AB674" s="7">
        <v>45626</v>
      </c>
    </row>
    <row r="675" spans="1:28" ht="15.75" hidden="1" x14ac:dyDescent="0.25">
      <c r="A675" s="24">
        <v>45609</v>
      </c>
      <c r="B675" s="25" t="s">
        <v>256</v>
      </c>
      <c r="C675" s="25"/>
      <c r="D675" s="25" t="s">
        <v>52</v>
      </c>
      <c r="E675" s="25" t="s">
        <v>218</v>
      </c>
      <c r="F675" s="25">
        <v>2.5</v>
      </c>
      <c r="G675" s="25" t="s">
        <v>39</v>
      </c>
      <c r="H675" s="25">
        <v>90000</v>
      </c>
      <c r="I675" s="4">
        <f t="shared" si="120"/>
        <v>225000</v>
      </c>
      <c r="J675" s="31" t="s">
        <v>324</v>
      </c>
      <c r="K675" s="117"/>
      <c r="L675" s="107">
        <f t="shared" si="127"/>
        <v>225000</v>
      </c>
      <c r="M675" s="107"/>
      <c r="N675" s="107">
        <v>225000</v>
      </c>
      <c r="O675" s="107">
        <f t="shared" si="128"/>
        <v>0</v>
      </c>
      <c r="P675" s="107"/>
      <c r="Q675" s="107"/>
      <c r="R675" s="107">
        <f t="shared" si="129"/>
        <v>0</v>
      </c>
      <c r="S675" s="107"/>
      <c r="T675" s="107"/>
      <c r="U675" s="107">
        <f t="shared" si="130"/>
        <v>0</v>
      </c>
      <c r="V675" s="107"/>
      <c r="W675" s="107"/>
      <c r="X675" s="107">
        <f t="shared" si="131"/>
        <v>0</v>
      </c>
      <c r="Y675" s="107"/>
      <c r="Z675" s="107"/>
      <c r="AA675" s="108">
        <f t="shared" si="132"/>
        <v>0</v>
      </c>
      <c r="AB675" s="7">
        <v>45626</v>
      </c>
    </row>
    <row r="676" spans="1:28" ht="15.75" hidden="1" x14ac:dyDescent="0.25">
      <c r="A676" s="24">
        <v>45609</v>
      </c>
      <c r="B676" s="25" t="s">
        <v>256</v>
      </c>
      <c r="C676" s="25"/>
      <c r="D676" s="25" t="s">
        <v>52</v>
      </c>
      <c r="E676" s="25" t="s">
        <v>217</v>
      </c>
      <c r="F676" s="25">
        <v>2.5</v>
      </c>
      <c r="G676" s="25" t="s">
        <v>39</v>
      </c>
      <c r="H676" s="25">
        <v>90000</v>
      </c>
      <c r="I676" s="4">
        <f t="shared" si="120"/>
        <v>225000</v>
      </c>
      <c r="J676" s="31" t="s">
        <v>324</v>
      </c>
      <c r="K676" s="117"/>
      <c r="L676" s="107">
        <f t="shared" si="127"/>
        <v>225000</v>
      </c>
      <c r="M676" s="107"/>
      <c r="N676" s="107">
        <v>225000</v>
      </c>
      <c r="O676" s="107">
        <f t="shared" si="128"/>
        <v>0</v>
      </c>
      <c r="P676" s="107"/>
      <c r="Q676" s="107"/>
      <c r="R676" s="107">
        <f t="shared" si="129"/>
        <v>0</v>
      </c>
      <c r="S676" s="107"/>
      <c r="T676" s="107"/>
      <c r="U676" s="107">
        <f t="shared" si="130"/>
        <v>0</v>
      </c>
      <c r="V676" s="107"/>
      <c r="W676" s="107"/>
      <c r="X676" s="107">
        <f t="shared" si="131"/>
        <v>0</v>
      </c>
      <c r="Y676" s="107"/>
      <c r="Z676" s="107"/>
      <c r="AA676" s="108">
        <f t="shared" si="132"/>
        <v>0</v>
      </c>
      <c r="AB676" s="7">
        <v>45626</v>
      </c>
    </row>
    <row r="677" spans="1:28" ht="15.75" hidden="1" x14ac:dyDescent="0.25">
      <c r="A677" s="24">
        <v>45609</v>
      </c>
      <c r="B677" s="25" t="s">
        <v>565</v>
      </c>
      <c r="C677" s="25"/>
      <c r="D677" s="25" t="s">
        <v>46</v>
      </c>
      <c r="E677" s="25" t="s">
        <v>348</v>
      </c>
      <c r="F677" s="25">
        <v>400</v>
      </c>
      <c r="G677" s="25" t="s">
        <v>34</v>
      </c>
      <c r="H677" s="25">
        <v>1150</v>
      </c>
      <c r="I677" s="4">
        <f t="shared" si="120"/>
        <v>460000</v>
      </c>
      <c r="J677" s="31" t="s">
        <v>312</v>
      </c>
      <c r="K677" s="117"/>
      <c r="L677" s="107">
        <f t="shared" si="127"/>
        <v>0</v>
      </c>
      <c r="M677" s="107"/>
      <c r="N677" s="107"/>
      <c r="O677" s="107">
        <f t="shared" si="128"/>
        <v>0</v>
      </c>
      <c r="P677" s="107"/>
      <c r="Q677" s="107"/>
      <c r="R677" s="107">
        <f t="shared" si="129"/>
        <v>460000</v>
      </c>
      <c r="S677" s="107">
        <v>460000</v>
      </c>
      <c r="T677" s="107"/>
      <c r="U677" s="107">
        <f t="shared" si="130"/>
        <v>0</v>
      </c>
      <c r="V677" s="107"/>
      <c r="W677" s="107"/>
      <c r="X677" s="107">
        <f t="shared" si="131"/>
        <v>0</v>
      </c>
      <c r="Y677" s="107"/>
      <c r="Z677" s="107"/>
      <c r="AA677" s="108">
        <f t="shared" si="132"/>
        <v>0</v>
      </c>
      <c r="AB677" s="7">
        <v>45612</v>
      </c>
    </row>
    <row r="678" spans="1:28" ht="15.75" hidden="1" x14ac:dyDescent="0.25">
      <c r="A678" s="24">
        <v>45609</v>
      </c>
      <c r="B678" s="25" t="s">
        <v>1597</v>
      </c>
      <c r="C678" s="25"/>
      <c r="D678" s="25" t="s">
        <v>52</v>
      </c>
      <c r="E678" s="25" t="s">
        <v>192</v>
      </c>
      <c r="F678" s="25">
        <v>800</v>
      </c>
      <c r="G678" s="25" t="s">
        <v>34</v>
      </c>
      <c r="H678" s="25">
        <v>2500</v>
      </c>
      <c r="I678" s="4">
        <f t="shared" si="120"/>
        <v>2000000</v>
      </c>
      <c r="J678" s="38" t="s">
        <v>24</v>
      </c>
      <c r="K678" s="117"/>
      <c r="L678" s="107">
        <f t="shared" si="127"/>
        <v>1500000</v>
      </c>
      <c r="M678" s="107">
        <v>1500000</v>
      </c>
      <c r="N678" s="107"/>
      <c r="O678" s="107">
        <f t="shared" si="128"/>
        <v>0</v>
      </c>
      <c r="P678" s="107"/>
      <c r="Q678" s="107"/>
      <c r="R678" s="107">
        <f t="shared" si="129"/>
        <v>0</v>
      </c>
      <c r="S678" s="107"/>
      <c r="T678" s="107"/>
      <c r="U678" s="107">
        <f t="shared" si="130"/>
        <v>0</v>
      </c>
      <c r="V678" s="107"/>
      <c r="W678" s="107"/>
      <c r="X678" s="107">
        <f t="shared" si="131"/>
        <v>0</v>
      </c>
      <c r="Y678" s="107"/>
      <c r="Z678" s="107"/>
      <c r="AA678" s="108">
        <f t="shared" si="132"/>
        <v>500000</v>
      </c>
      <c r="AB678" s="7">
        <v>45609</v>
      </c>
    </row>
    <row r="679" spans="1:28" ht="15.75" hidden="1" x14ac:dyDescent="0.25">
      <c r="A679" s="24">
        <v>45609</v>
      </c>
      <c r="B679" s="25" t="s">
        <v>1597</v>
      </c>
      <c r="C679" s="25"/>
      <c r="D679" s="25" t="s">
        <v>52</v>
      </c>
      <c r="E679" s="25" t="s">
        <v>204</v>
      </c>
      <c r="F679" s="25">
        <v>250</v>
      </c>
      <c r="G679" s="25" t="s">
        <v>34</v>
      </c>
      <c r="H679" s="25">
        <v>1120</v>
      </c>
      <c r="I679" s="4">
        <f t="shared" si="120"/>
        <v>280000</v>
      </c>
      <c r="J679" s="26" t="s">
        <v>28</v>
      </c>
      <c r="K679" s="117"/>
      <c r="L679" s="107">
        <f t="shared" si="127"/>
        <v>0</v>
      </c>
      <c r="M679" s="107"/>
      <c r="N679" s="107"/>
      <c r="O679" s="107">
        <f t="shared" si="128"/>
        <v>0</v>
      </c>
      <c r="P679" s="107"/>
      <c r="Q679" s="107"/>
      <c r="R679" s="107">
        <f t="shared" si="129"/>
        <v>0</v>
      </c>
      <c r="S679" s="107"/>
      <c r="T679" s="107"/>
      <c r="U679" s="107">
        <f t="shared" si="130"/>
        <v>0</v>
      </c>
      <c r="V679" s="107"/>
      <c r="W679" s="107"/>
      <c r="X679" s="107">
        <f t="shared" si="131"/>
        <v>0</v>
      </c>
      <c r="Y679" s="107"/>
      <c r="Z679" s="107"/>
      <c r="AA679" s="108">
        <f t="shared" si="132"/>
        <v>280000</v>
      </c>
      <c r="AB679" s="7"/>
    </row>
    <row r="680" spans="1:28" ht="15.75" hidden="1" x14ac:dyDescent="0.25">
      <c r="A680" s="24">
        <v>45609</v>
      </c>
      <c r="B680" s="25" t="s">
        <v>778</v>
      </c>
      <c r="C680" s="25"/>
      <c r="D680" s="25" t="s">
        <v>52</v>
      </c>
      <c r="E680" s="25" t="s">
        <v>108</v>
      </c>
      <c r="F680" s="25">
        <v>800</v>
      </c>
      <c r="G680" s="25" t="s">
        <v>34</v>
      </c>
      <c r="H680" s="25">
        <v>2000</v>
      </c>
      <c r="I680" s="4">
        <f t="shared" si="120"/>
        <v>1600000</v>
      </c>
      <c r="J680" s="31" t="s">
        <v>312</v>
      </c>
      <c r="K680" s="117" t="s">
        <v>2122</v>
      </c>
      <c r="L680" s="107">
        <f t="shared" si="127"/>
        <v>0</v>
      </c>
      <c r="M680" s="107"/>
      <c r="N680" s="107"/>
      <c r="O680" s="107">
        <f t="shared" si="128"/>
        <v>1600000</v>
      </c>
      <c r="P680" s="107">
        <v>1600000</v>
      </c>
      <c r="Q680" s="107"/>
      <c r="R680" s="107">
        <f t="shared" si="129"/>
        <v>0</v>
      </c>
      <c r="S680" s="107"/>
      <c r="T680" s="107"/>
      <c r="U680" s="107">
        <f t="shared" si="130"/>
        <v>0</v>
      </c>
      <c r="V680" s="107"/>
      <c r="W680" s="107"/>
      <c r="X680" s="107">
        <f t="shared" si="131"/>
        <v>0</v>
      </c>
      <c r="Y680" s="107"/>
      <c r="Z680" s="107"/>
      <c r="AA680" s="108">
        <f t="shared" si="132"/>
        <v>0</v>
      </c>
      <c r="AB680" s="7">
        <v>45609</v>
      </c>
    </row>
    <row r="681" spans="1:28" ht="15.75" hidden="1" x14ac:dyDescent="0.25">
      <c r="A681" s="24">
        <v>45609</v>
      </c>
      <c r="B681" s="25" t="s">
        <v>231</v>
      </c>
      <c r="C681" s="25"/>
      <c r="D681" s="25" t="s">
        <v>46</v>
      </c>
      <c r="E681" s="25" t="s">
        <v>138</v>
      </c>
      <c r="F681" s="25">
        <v>5000</v>
      </c>
      <c r="G681" s="25" t="s">
        <v>34</v>
      </c>
      <c r="H681" s="25">
        <v>1390</v>
      </c>
      <c r="I681" s="4">
        <f t="shared" si="120"/>
        <v>6950000</v>
      </c>
      <c r="J681" s="31" t="s">
        <v>312</v>
      </c>
      <c r="K681" s="117"/>
      <c r="L681" s="107">
        <f t="shared" si="127"/>
        <v>0</v>
      </c>
      <c r="M681" s="107"/>
      <c r="N681" s="107"/>
      <c r="O681" s="107">
        <f t="shared" si="128"/>
        <v>6950000</v>
      </c>
      <c r="P681" s="107">
        <v>3000000</v>
      </c>
      <c r="Q681" s="107">
        <v>3950000</v>
      </c>
      <c r="R681" s="107">
        <f t="shared" si="129"/>
        <v>0</v>
      </c>
      <c r="S681" s="107"/>
      <c r="T681" s="107"/>
      <c r="U681" s="107">
        <f t="shared" si="130"/>
        <v>0</v>
      </c>
      <c r="V681" s="107"/>
      <c r="W681" s="107"/>
      <c r="X681" s="107">
        <f t="shared" si="131"/>
        <v>0</v>
      </c>
      <c r="Y681" s="107"/>
      <c r="Z681" s="107"/>
      <c r="AA681" s="108">
        <f t="shared" si="132"/>
        <v>0</v>
      </c>
      <c r="AB681" s="7">
        <v>45608</v>
      </c>
    </row>
    <row r="682" spans="1:28" ht="15.75" hidden="1" x14ac:dyDescent="0.25">
      <c r="A682" s="24">
        <v>45609</v>
      </c>
      <c r="B682" s="25" t="s">
        <v>231</v>
      </c>
      <c r="C682" s="25"/>
      <c r="D682" s="25" t="s">
        <v>46</v>
      </c>
      <c r="E682" s="25" t="s">
        <v>129</v>
      </c>
      <c r="F682" s="25">
        <v>12</v>
      </c>
      <c r="G682" s="25" t="s">
        <v>77</v>
      </c>
      <c r="H682" s="25">
        <v>65000</v>
      </c>
      <c r="I682" s="4">
        <f t="shared" si="120"/>
        <v>780000</v>
      </c>
      <c r="J682" s="31" t="s">
        <v>312</v>
      </c>
      <c r="K682" s="117"/>
      <c r="L682" s="107">
        <f t="shared" si="127"/>
        <v>0</v>
      </c>
      <c r="M682" s="107"/>
      <c r="N682" s="107"/>
      <c r="O682" s="107">
        <f t="shared" si="128"/>
        <v>780000</v>
      </c>
      <c r="P682" s="107"/>
      <c r="Q682" s="107">
        <v>780000</v>
      </c>
      <c r="R682" s="107">
        <f t="shared" si="129"/>
        <v>0</v>
      </c>
      <c r="S682" s="107"/>
      <c r="T682" s="107"/>
      <c r="U682" s="107">
        <f t="shared" si="130"/>
        <v>0</v>
      </c>
      <c r="V682" s="107"/>
      <c r="W682" s="107"/>
      <c r="X682" s="107">
        <f t="shared" si="131"/>
        <v>0</v>
      </c>
      <c r="Y682" s="107"/>
      <c r="Z682" s="107"/>
      <c r="AA682" s="108">
        <f t="shared" si="132"/>
        <v>0</v>
      </c>
      <c r="AB682" s="7">
        <v>45618</v>
      </c>
    </row>
    <row r="683" spans="1:28" ht="15.75" hidden="1" x14ac:dyDescent="0.25">
      <c r="A683" s="24">
        <v>45609</v>
      </c>
      <c r="B683" s="25" t="s">
        <v>307</v>
      </c>
      <c r="C683" s="25"/>
      <c r="D683" s="25" t="s">
        <v>46</v>
      </c>
      <c r="E683" s="25" t="s">
        <v>108</v>
      </c>
      <c r="F683" s="25">
        <v>800</v>
      </c>
      <c r="G683" s="25" t="s">
        <v>34</v>
      </c>
      <c r="H683" s="25">
        <v>2000</v>
      </c>
      <c r="I683" s="4">
        <f t="shared" si="120"/>
        <v>1600000</v>
      </c>
      <c r="J683" s="31" t="s">
        <v>312</v>
      </c>
      <c r="K683" s="117"/>
      <c r="L683" s="107">
        <f t="shared" si="127"/>
        <v>0</v>
      </c>
      <c r="M683" s="107"/>
      <c r="N683" s="107"/>
      <c r="O683" s="107">
        <f t="shared" si="128"/>
        <v>0</v>
      </c>
      <c r="P683" s="107"/>
      <c r="Q683" s="107"/>
      <c r="R683" s="107">
        <f t="shared" si="129"/>
        <v>1600000</v>
      </c>
      <c r="S683" s="107">
        <v>1600000</v>
      </c>
      <c r="T683" s="107"/>
      <c r="U683" s="107">
        <f t="shared" si="130"/>
        <v>0</v>
      </c>
      <c r="V683" s="107"/>
      <c r="W683" s="107"/>
      <c r="X683" s="107">
        <f t="shared" si="131"/>
        <v>0</v>
      </c>
      <c r="Y683" s="107"/>
      <c r="Z683" s="107"/>
      <c r="AA683" s="108">
        <f t="shared" si="132"/>
        <v>0</v>
      </c>
      <c r="AB683" s="7">
        <v>45609</v>
      </c>
    </row>
    <row r="684" spans="1:28" ht="15.75" hidden="1" x14ac:dyDescent="0.25">
      <c r="A684" s="24">
        <v>45609</v>
      </c>
      <c r="B684" s="25" t="s">
        <v>307</v>
      </c>
      <c r="C684" s="25"/>
      <c r="D684" s="25" t="s">
        <v>46</v>
      </c>
      <c r="E684" s="25" t="s">
        <v>154</v>
      </c>
      <c r="F684" s="25">
        <v>500</v>
      </c>
      <c r="G684" s="25" t="s">
        <v>34</v>
      </c>
      <c r="H684" s="25">
        <v>1065</v>
      </c>
      <c r="I684" s="4">
        <f t="shared" si="120"/>
        <v>532500</v>
      </c>
      <c r="J684" s="31" t="s">
        <v>312</v>
      </c>
      <c r="K684" s="117"/>
      <c r="L684" s="107">
        <f t="shared" si="127"/>
        <v>0</v>
      </c>
      <c r="M684" s="107"/>
      <c r="N684" s="107"/>
      <c r="O684" s="107">
        <f t="shared" si="128"/>
        <v>0</v>
      </c>
      <c r="P684" s="107"/>
      <c r="Q684" s="107"/>
      <c r="R684" s="107">
        <f t="shared" si="129"/>
        <v>532500</v>
      </c>
      <c r="S684" s="107">
        <v>532500</v>
      </c>
      <c r="T684" s="107"/>
      <c r="U684" s="107">
        <f t="shared" si="130"/>
        <v>0</v>
      </c>
      <c r="V684" s="107"/>
      <c r="W684" s="107"/>
      <c r="X684" s="107">
        <f t="shared" si="131"/>
        <v>0</v>
      </c>
      <c r="Y684" s="107"/>
      <c r="Z684" s="107"/>
      <c r="AA684" s="108">
        <f t="shared" si="132"/>
        <v>0</v>
      </c>
      <c r="AB684" s="7">
        <v>45609</v>
      </c>
    </row>
    <row r="685" spans="1:28" ht="15.75" hidden="1" x14ac:dyDescent="0.25">
      <c r="A685" s="24">
        <v>45609</v>
      </c>
      <c r="B685" s="25" t="s">
        <v>1555</v>
      </c>
      <c r="C685" s="25"/>
      <c r="D685" s="25" t="s">
        <v>52</v>
      </c>
      <c r="E685" s="25" t="s">
        <v>216</v>
      </c>
      <c r="F685" s="25">
        <v>2</v>
      </c>
      <c r="G685" s="25" t="s">
        <v>27</v>
      </c>
      <c r="H685" s="25">
        <v>45000</v>
      </c>
      <c r="I685" s="4">
        <f t="shared" si="120"/>
        <v>90000</v>
      </c>
      <c r="J685" s="31" t="s">
        <v>324</v>
      </c>
      <c r="K685" s="117"/>
      <c r="L685" s="107">
        <f t="shared" si="127"/>
        <v>90000</v>
      </c>
      <c r="M685" s="107">
        <v>90000</v>
      </c>
      <c r="N685" s="107"/>
      <c r="O685" s="107">
        <f t="shared" si="128"/>
        <v>0</v>
      </c>
      <c r="P685" s="107"/>
      <c r="Q685" s="107"/>
      <c r="R685" s="107">
        <f t="shared" si="129"/>
        <v>0</v>
      </c>
      <c r="S685" s="107"/>
      <c r="T685" s="107"/>
      <c r="U685" s="107">
        <f t="shared" si="130"/>
        <v>0</v>
      </c>
      <c r="V685" s="107"/>
      <c r="W685" s="107"/>
      <c r="X685" s="107">
        <f t="shared" si="131"/>
        <v>0</v>
      </c>
      <c r="Y685" s="107"/>
      <c r="Z685" s="107"/>
      <c r="AA685" s="108">
        <f t="shared" si="132"/>
        <v>0</v>
      </c>
      <c r="AB685" s="7">
        <v>45609</v>
      </c>
    </row>
    <row r="686" spans="1:28" ht="15.75" hidden="1" x14ac:dyDescent="0.25">
      <c r="A686" s="24">
        <v>45609</v>
      </c>
      <c r="B686" s="25" t="s">
        <v>359</v>
      </c>
      <c r="C686" s="25"/>
      <c r="D686" s="25" t="s">
        <v>46</v>
      </c>
      <c r="E686" s="25" t="s">
        <v>100</v>
      </c>
      <c r="F686" s="25">
        <v>26.7</v>
      </c>
      <c r="G686" s="25" t="s">
        <v>39</v>
      </c>
      <c r="H686" s="25">
        <v>47000</v>
      </c>
      <c r="I686" s="4">
        <f t="shared" si="120"/>
        <v>1254900</v>
      </c>
      <c r="J686" s="26" t="s">
        <v>28</v>
      </c>
      <c r="K686" s="117"/>
      <c r="L686" s="107">
        <f t="shared" si="127"/>
        <v>0</v>
      </c>
      <c r="M686" s="107"/>
      <c r="N686" s="107"/>
      <c r="O686" s="107">
        <f t="shared" si="128"/>
        <v>0</v>
      </c>
      <c r="P686" s="107"/>
      <c r="Q686" s="107"/>
      <c r="R686" s="107">
        <f t="shared" si="129"/>
        <v>0</v>
      </c>
      <c r="S686" s="107"/>
      <c r="T686" s="107"/>
      <c r="U686" s="107">
        <f t="shared" si="130"/>
        <v>0</v>
      </c>
      <c r="V686" s="107"/>
      <c r="W686" s="107"/>
      <c r="X686" s="107">
        <f t="shared" si="131"/>
        <v>0</v>
      </c>
      <c r="Y686" s="107"/>
      <c r="Z686" s="107"/>
      <c r="AA686" s="108">
        <f t="shared" si="132"/>
        <v>1254900</v>
      </c>
      <c r="AB686" s="7"/>
    </row>
    <row r="687" spans="1:28" ht="15.75" hidden="1" x14ac:dyDescent="0.25">
      <c r="A687" s="24">
        <v>45609</v>
      </c>
      <c r="B687" s="25" t="s">
        <v>357</v>
      </c>
      <c r="C687" s="25"/>
      <c r="D687" s="25" t="s">
        <v>46</v>
      </c>
      <c r="E687" s="25" t="s">
        <v>358</v>
      </c>
      <c r="F687" s="25">
        <v>41.3</v>
      </c>
      <c r="G687" s="25" t="s">
        <v>39</v>
      </c>
      <c r="H687" s="25">
        <v>46000</v>
      </c>
      <c r="I687" s="4">
        <f t="shared" si="120"/>
        <v>1899799.9999999998</v>
      </c>
      <c r="J687" s="31" t="s">
        <v>312</v>
      </c>
      <c r="K687" s="117"/>
      <c r="L687" s="107">
        <f t="shared" si="127"/>
        <v>0</v>
      </c>
      <c r="M687" s="107"/>
      <c r="N687" s="107"/>
      <c r="O687" s="107">
        <f t="shared" si="128"/>
        <v>1899800</v>
      </c>
      <c r="P687" s="107">
        <v>1899800</v>
      </c>
      <c r="Q687" s="107"/>
      <c r="R687" s="107">
        <f t="shared" si="129"/>
        <v>0</v>
      </c>
      <c r="S687" s="107"/>
      <c r="T687" s="107"/>
      <c r="U687" s="107">
        <f t="shared" si="130"/>
        <v>0</v>
      </c>
      <c r="V687" s="107"/>
      <c r="W687" s="107"/>
      <c r="X687" s="107">
        <f t="shared" si="131"/>
        <v>0</v>
      </c>
      <c r="Y687" s="107"/>
      <c r="Z687" s="107"/>
      <c r="AA687" s="108">
        <f t="shared" si="132"/>
        <v>-2.3283064365386963E-10</v>
      </c>
      <c r="AB687" s="7">
        <v>45615</v>
      </c>
    </row>
    <row r="688" spans="1:28" ht="15.75" hidden="1" x14ac:dyDescent="0.25">
      <c r="A688" s="24">
        <v>45609</v>
      </c>
      <c r="B688" s="25" t="s">
        <v>99</v>
      </c>
      <c r="C688" s="25"/>
      <c r="D688" s="25"/>
      <c r="E688" s="25" t="s">
        <v>121</v>
      </c>
      <c r="F688" s="25">
        <v>121.7</v>
      </c>
      <c r="G688" s="25" t="s">
        <v>39</v>
      </c>
      <c r="H688" s="25"/>
      <c r="I688" s="4">
        <f t="shared" si="120"/>
        <v>0</v>
      </c>
      <c r="J688" s="26" t="s">
        <v>28</v>
      </c>
      <c r="K688" s="117"/>
      <c r="L688" s="107">
        <f t="shared" si="127"/>
        <v>0</v>
      </c>
      <c r="M688" s="107"/>
      <c r="N688" s="107"/>
      <c r="O688" s="107">
        <f t="shared" si="128"/>
        <v>0</v>
      </c>
      <c r="P688" s="107"/>
      <c r="Q688" s="107"/>
      <c r="R688" s="107">
        <f t="shared" si="129"/>
        <v>0</v>
      </c>
      <c r="S688" s="107"/>
      <c r="T688" s="107"/>
      <c r="U688" s="107">
        <f t="shared" si="130"/>
        <v>0</v>
      </c>
      <c r="V688" s="107"/>
      <c r="W688" s="107"/>
      <c r="X688" s="107">
        <f t="shared" si="131"/>
        <v>0</v>
      </c>
      <c r="Y688" s="107"/>
      <c r="Z688" s="107"/>
      <c r="AA688" s="108">
        <f t="shared" si="132"/>
        <v>0</v>
      </c>
      <c r="AB688" s="7"/>
    </row>
    <row r="689" spans="1:28" ht="15.75" hidden="1" x14ac:dyDescent="0.25">
      <c r="A689" s="24">
        <v>45609</v>
      </c>
      <c r="B689" s="25" t="s">
        <v>99</v>
      </c>
      <c r="C689" s="25"/>
      <c r="D689" s="25"/>
      <c r="E689" s="25" t="s">
        <v>104</v>
      </c>
      <c r="F689" s="25">
        <v>83.2</v>
      </c>
      <c r="G689" s="25" t="s">
        <v>39</v>
      </c>
      <c r="H689" s="25"/>
      <c r="I689" s="4">
        <f t="shared" si="120"/>
        <v>0</v>
      </c>
      <c r="J689" s="26" t="s">
        <v>28</v>
      </c>
      <c r="K689" s="117"/>
      <c r="L689" s="107">
        <f t="shared" si="127"/>
        <v>0</v>
      </c>
      <c r="M689" s="107"/>
      <c r="N689" s="107"/>
      <c r="O689" s="107">
        <f t="shared" si="128"/>
        <v>0</v>
      </c>
      <c r="P689" s="107"/>
      <c r="Q689" s="107"/>
      <c r="R689" s="107">
        <f t="shared" si="129"/>
        <v>0</v>
      </c>
      <c r="S689" s="107"/>
      <c r="T689" s="107"/>
      <c r="U689" s="107">
        <f t="shared" si="130"/>
        <v>0</v>
      </c>
      <c r="V689" s="107"/>
      <c r="W689" s="107"/>
      <c r="X689" s="107">
        <f t="shared" si="131"/>
        <v>0</v>
      </c>
      <c r="Y689" s="107"/>
      <c r="Z689" s="107"/>
      <c r="AA689" s="108">
        <f t="shared" si="132"/>
        <v>0</v>
      </c>
      <c r="AB689" s="7"/>
    </row>
    <row r="690" spans="1:28" ht="15.75" hidden="1" x14ac:dyDescent="0.25">
      <c r="A690" s="24">
        <v>45609</v>
      </c>
      <c r="B690" s="25" t="s">
        <v>99</v>
      </c>
      <c r="C690" s="25"/>
      <c r="D690" s="25"/>
      <c r="E690" s="25" t="s">
        <v>158</v>
      </c>
      <c r="F690" s="25">
        <v>61.4</v>
      </c>
      <c r="G690" s="25" t="s">
        <v>39</v>
      </c>
      <c r="H690" s="25"/>
      <c r="I690" s="4">
        <f t="shared" si="120"/>
        <v>0</v>
      </c>
      <c r="J690" s="26" t="s">
        <v>28</v>
      </c>
      <c r="K690" s="117"/>
      <c r="L690" s="107">
        <f t="shared" si="127"/>
        <v>0</v>
      </c>
      <c r="M690" s="107"/>
      <c r="N690" s="107"/>
      <c r="O690" s="107">
        <f t="shared" si="128"/>
        <v>0</v>
      </c>
      <c r="P690" s="107"/>
      <c r="Q690" s="107"/>
      <c r="R690" s="107">
        <f t="shared" si="129"/>
        <v>0</v>
      </c>
      <c r="S690" s="107"/>
      <c r="T690" s="107"/>
      <c r="U690" s="107">
        <f t="shared" si="130"/>
        <v>0</v>
      </c>
      <c r="V690" s="107"/>
      <c r="W690" s="107"/>
      <c r="X690" s="107">
        <f t="shared" si="131"/>
        <v>0</v>
      </c>
      <c r="Y690" s="107"/>
      <c r="Z690" s="107"/>
      <c r="AA690" s="108">
        <f t="shared" si="132"/>
        <v>0</v>
      </c>
      <c r="AB690" s="7"/>
    </row>
    <row r="691" spans="1:28" ht="15.75" hidden="1" x14ac:dyDescent="0.25">
      <c r="A691" s="24">
        <v>45609</v>
      </c>
      <c r="B691" s="25" t="s">
        <v>99</v>
      </c>
      <c r="C691" s="25"/>
      <c r="D691" s="25"/>
      <c r="E691" s="25" t="s">
        <v>120</v>
      </c>
      <c r="F691" s="25">
        <v>25</v>
      </c>
      <c r="G691" s="25" t="s">
        <v>39</v>
      </c>
      <c r="H691" s="25"/>
      <c r="I691" s="4">
        <f t="shared" si="120"/>
        <v>0</v>
      </c>
      <c r="J691" s="26" t="s">
        <v>28</v>
      </c>
      <c r="K691" s="117"/>
      <c r="L691" s="107">
        <f t="shared" si="127"/>
        <v>0</v>
      </c>
      <c r="M691" s="107"/>
      <c r="N691" s="107"/>
      <c r="O691" s="107">
        <f t="shared" si="128"/>
        <v>0</v>
      </c>
      <c r="P691" s="107"/>
      <c r="Q691" s="107"/>
      <c r="R691" s="107">
        <f t="shared" si="129"/>
        <v>0</v>
      </c>
      <c r="S691" s="107"/>
      <c r="T691" s="107"/>
      <c r="U691" s="107">
        <f t="shared" si="130"/>
        <v>0</v>
      </c>
      <c r="V691" s="107"/>
      <c r="W691" s="107"/>
      <c r="X691" s="107">
        <f t="shared" si="131"/>
        <v>0</v>
      </c>
      <c r="Y691" s="107"/>
      <c r="Z691" s="107"/>
      <c r="AA691" s="108">
        <f t="shared" si="132"/>
        <v>0</v>
      </c>
      <c r="AB691" s="7"/>
    </row>
    <row r="692" spans="1:28" ht="15.75" hidden="1" x14ac:dyDescent="0.25">
      <c r="A692" s="24">
        <v>45609</v>
      </c>
      <c r="B692" s="25" t="s">
        <v>99</v>
      </c>
      <c r="C692" s="25"/>
      <c r="D692" s="25"/>
      <c r="E692" s="25" t="s">
        <v>101</v>
      </c>
      <c r="F692" s="25">
        <v>63.1</v>
      </c>
      <c r="G692" s="25" t="s">
        <v>39</v>
      </c>
      <c r="H692" s="25"/>
      <c r="I692" s="4">
        <f t="shared" si="120"/>
        <v>0</v>
      </c>
      <c r="J692" s="26" t="s">
        <v>28</v>
      </c>
      <c r="K692" s="117"/>
      <c r="L692" s="107">
        <f t="shared" si="127"/>
        <v>0</v>
      </c>
      <c r="M692" s="107"/>
      <c r="N692" s="107"/>
      <c r="O692" s="107">
        <f t="shared" si="128"/>
        <v>0</v>
      </c>
      <c r="P692" s="107"/>
      <c r="Q692" s="107"/>
      <c r="R692" s="107">
        <f t="shared" si="129"/>
        <v>0</v>
      </c>
      <c r="S692" s="107"/>
      <c r="T692" s="107"/>
      <c r="U692" s="107">
        <f t="shared" si="130"/>
        <v>0</v>
      </c>
      <c r="V692" s="107"/>
      <c r="W692" s="107"/>
      <c r="X692" s="107">
        <f t="shared" si="131"/>
        <v>0</v>
      </c>
      <c r="Y692" s="107"/>
      <c r="Z692" s="107"/>
      <c r="AA692" s="108">
        <f t="shared" si="132"/>
        <v>0</v>
      </c>
      <c r="AB692" s="7"/>
    </row>
    <row r="693" spans="1:28" ht="15.75" hidden="1" x14ac:dyDescent="0.25">
      <c r="A693" s="24">
        <v>45609</v>
      </c>
      <c r="B693" s="25" t="s">
        <v>99</v>
      </c>
      <c r="C693" s="25"/>
      <c r="D693" s="25"/>
      <c r="E693" s="25" t="s">
        <v>104</v>
      </c>
      <c r="F693" s="25">
        <v>26.6</v>
      </c>
      <c r="G693" s="25" t="s">
        <v>39</v>
      </c>
      <c r="H693" s="25"/>
      <c r="I693" s="4">
        <f t="shared" si="120"/>
        <v>0</v>
      </c>
      <c r="J693" s="26" t="s">
        <v>28</v>
      </c>
      <c r="K693" s="117"/>
      <c r="L693" s="107">
        <f t="shared" si="127"/>
        <v>0</v>
      </c>
      <c r="M693" s="107"/>
      <c r="N693" s="107"/>
      <c r="O693" s="107">
        <f t="shared" si="128"/>
        <v>0</v>
      </c>
      <c r="P693" s="107"/>
      <c r="Q693" s="107"/>
      <c r="R693" s="107">
        <f t="shared" si="129"/>
        <v>0</v>
      </c>
      <c r="S693" s="107"/>
      <c r="T693" s="107"/>
      <c r="U693" s="107">
        <f t="shared" si="130"/>
        <v>0</v>
      </c>
      <c r="V693" s="107"/>
      <c r="W693" s="107"/>
      <c r="X693" s="107">
        <f t="shared" si="131"/>
        <v>0</v>
      </c>
      <c r="Y693" s="107"/>
      <c r="Z693" s="107"/>
      <c r="AA693" s="108">
        <f t="shared" si="132"/>
        <v>0</v>
      </c>
      <c r="AB693" s="7"/>
    </row>
    <row r="694" spans="1:28" ht="15.75" hidden="1" x14ac:dyDescent="0.25">
      <c r="A694" s="24">
        <v>45609</v>
      </c>
      <c r="B694" s="25" t="s">
        <v>99</v>
      </c>
      <c r="C694" s="25"/>
      <c r="D694" s="25"/>
      <c r="E694" s="25" t="s">
        <v>100</v>
      </c>
      <c r="F694" s="25">
        <v>26.7</v>
      </c>
      <c r="G694" s="25" t="s">
        <v>39</v>
      </c>
      <c r="H694" s="25"/>
      <c r="I694" s="4">
        <f t="shared" si="120"/>
        <v>0</v>
      </c>
      <c r="J694" s="26" t="s">
        <v>28</v>
      </c>
      <c r="K694" s="117"/>
      <c r="L694" s="107">
        <f t="shared" si="127"/>
        <v>0</v>
      </c>
      <c r="M694" s="107"/>
      <c r="N694" s="107"/>
      <c r="O694" s="107">
        <f t="shared" si="128"/>
        <v>0</v>
      </c>
      <c r="P694" s="107"/>
      <c r="Q694" s="107"/>
      <c r="R694" s="107">
        <f t="shared" si="129"/>
        <v>0</v>
      </c>
      <c r="S694" s="107"/>
      <c r="T694" s="107"/>
      <c r="U694" s="107">
        <f t="shared" si="130"/>
        <v>0</v>
      </c>
      <c r="V694" s="107"/>
      <c r="W694" s="107"/>
      <c r="X694" s="107">
        <f t="shared" si="131"/>
        <v>0</v>
      </c>
      <c r="Y694" s="107"/>
      <c r="Z694" s="107"/>
      <c r="AA694" s="108">
        <f t="shared" si="132"/>
        <v>0</v>
      </c>
      <c r="AB694" s="7"/>
    </row>
    <row r="695" spans="1:28" ht="15.75" hidden="1" x14ac:dyDescent="0.25">
      <c r="A695" s="24">
        <v>45609</v>
      </c>
      <c r="B695" s="25" t="s">
        <v>99</v>
      </c>
      <c r="C695" s="25"/>
      <c r="D695" s="25"/>
      <c r="E695" s="25" t="s">
        <v>115</v>
      </c>
      <c r="F695" s="25">
        <v>14.4</v>
      </c>
      <c r="G695" s="25" t="s">
        <v>39</v>
      </c>
      <c r="H695" s="25"/>
      <c r="I695" s="4">
        <f t="shared" si="120"/>
        <v>0</v>
      </c>
      <c r="J695" s="26" t="s">
        <v>28</v>
      </c>
      <c r="K695" s="117"/>
      <c r="L695" s="107">
        <f t="shared" si="127"/>
        <v>0</v>
      </c>
      <c r="M695" s="107"/>
      <c r="N695" s="107"/>
      <c r="O695" s="107">
        <f t="shared" si="128"/>
        <v>0</v>
      </c>
      <c r="P695" s="107"/>
      <c r="Q695" s="107"/>
      <c r="R695" s="107">
        <f t="shared" si="129"/>
        <v>0</v>
      </c>
      <c r="S695" s="107"/>
      <c r="T695" s="107"/>
      <c r="U695" s="107">
        <f t="shared" si="130"/>
        <v>0</v>
      </c>
      <c r="V695" s="107"/>
      <c r="W695" s="107"/>
      <c r="X695" s="107">
        <f t="shared" si="131"/>
        <v>0</v>
      </c>
      <c r="Y695" s="107"/>
      <c r="Z695" s="107"/>
      <c r="AA695" s="108">
        <f t="shared" si="132"/>
        <v>0</v>
      </c>
      <c r="AB695" s="7"/>
    </row>
    <row r="696" spans="1:28" ht="15.75" hidden="1" x14ac:dyDescent="0.25">
      <c r="A696" s="24">
        <v>45609</v>
      </c>
      <c r="B696" s="25" t="s">
        <v>827</v>
      </c>
      <c r="C696" s="25"/>
      <c r="D696" s="25" t="s">
        <v>46</v>
      </c>
      <c r="E696" s="25" t="s">
        <v>298</v>
      </c>
      <c r="F696" s="25">
        <v>600</v>
      </c>
      <c r="G696" s="25" t="s">
        <v>34</v>
      </c>
      <c r="H696" s="25">
        <v>3900</v>
      </c>
      <c r="I696" s="4">
        <f t="shared" si="120"/>
        <v>2340000</v>
      </c>
      <c r="J696" s="26" t="s">
        <v>28</v>
      </c>
      <c r="K696" s="25" t="s">
        <v>2166</v>
      </c>
      <c r="L696" s="107">
        <f t="shared" si="127"/>
        <v>0</v>
      </c>
      <c r="M696" s="107"/>
      <c r="N696" s="107"/>
      <c r="O696" s="107">
        <f t="shared" si="128"/>
        <v>0</v>
      </c>
      <c r="P696" s="107"/>
      <c r="Q696" s="107"/>
      <c r="R696" s="107">
        <f t="shared" si="129"/>
        <v>0</v>
      </c>
      <c r="S696" s="107"/>
      <c r="T696" s="107"/>
      <c r="U696" s="107">
        <f t="shared" si="130"/>
        <v>0</v>
      </c>
      <c r="V696" s="107"/>
      <c r="W696" s="107"/>
      <c r="X696" s="107">
        <f t="shared" si="131"/>
        <v>0</v>
      </c>
      <c r="Y696" s="107"/>
      <c r="Z696" s="107"/>
      <c r="AA696" s="108">
        <f t="shared" si="132"/>
        <v>2340000</v>
      </c>
      <c r="AB696" s="7"/>
    </row>
    <row r="697" spans="1:28" ht="15.75" hidden="1" x14ac:dyDescent="0.25">
      <c r="A697" s="24">
        <v>45609</v>
      </c>
      <c r="B697" s="25" t="s">
        <v>253</v>
      </c>
      <c r="C697" s="25"/>
      <c r="D697" s="25" t="s">
        <v>52</v>
      </c>
      <c r="E697" s="25" t="s">
        <v>150</v>
      </c>
      <c r="F697" s="25">
        <v>20</v>
      </c>
      <c r="G697" s="25" t="s">
        <v>77</v>
      </c>
      <c r="H697" s="25">
        <v>50000</v>
      </c>
      <c r="I697" s="4">
        <f t="shared" si="120"/>
        <v>1000000</v>
      </c>
      <c r="J697" s="26" t="s">
        <v>28</v>
      </c>
      <c r="K697" s="11" t="s">
        <v>2160</v>
      </c>
      <c r="L697" s="107">
        <f t="shared" si="127"/>
        <v>0</v>
      </c>
      <c r="M697" s="107"/>
      <c r="N697" s="107"/>
      <c r="O697" s="107">
        <f t="shared" si="128"/>
        <v>0</v>
      </c>
      <c r="P697" s="107"/>
      <c r="Q697" s="107"/>
      <c r="R697" s="107">
        <f t="shared" si="129"/>
        <v>0</v>
      </c>
      <c r="S697" s="107"/>
      <c r="T697" s="107"/>
      <c r="U697" s="107">
        <f t="shared" si="130"/>
        <v>0</v>
      </c>
      <c r="V697" s="107"/>
      <c r="W697" s="107"/>
      <c r="X697" s="107">
        <f t="shared" si="131"/>
        <v>0</v>
      </c>
      <c r="Y697" s="107"/>
      <c r="Z697" s="107"/>
      <c r="AA697" s="108">
        <f t="shared" si="132"/>
        <v>1000000</v>
      </c>
      <c r="AB697" s="7"/>
    </row>
    <row r="698" spans="1:28" ht="15.75" hidden="1" x14ac:dyDescent="0.25">
      <c r="A698" s="24">
        <v>45609</v>
      </c>
      <c r="B698" s="25" t="s">
        <v>253</v>
      </c>
      <c r="C698" s="25"/>
      <c r="D698" s="25" t="s">
        <v>52</v>
      </c>
      <c r="E698" s="25" t="s">
        <v>130</v>
      </c>
      <c r="F698" s="25">
        <v>10</v>
      </c>
      <c r="G698" s="25" t="s">
        <v>77</v>
      </c>
      <c r="H698" s="25">
        <v>50000</v>
      </c>
      <c r="I698" s="4">
        <f t="shared" si="120"/>
        <v>500000</v>
      </c>
      <c r="J698" s="26" t="s">
        <v>28</v>
      </c>
      <c r="K698" s="11" t="s">
        <v>2160</v>
      </c>
      <c r="L698" s="107">
        <f t="shared" si="127"/>
        <v>0</v>
      </c>
      <c r="M698" s="107"/>
      <c r="N698" s="107"/>
      <c r="O698" s="107">
        <f t="shared" si="128"/>
        <v>0</v>
      </c>
      <c r="P698" s="107"/>
      <c r="Q698" s="107"/>
      <c r="R698" s="107">
        <f t="shared" si="129"/>
        <v>0</v>
      </c>
      <c r="S698" s="107"/>
      <c r="T698" s="107"/>
      <c r="U698" s="107">
        <f t="shared" si="130"/>
        <v>0</v>
      </c>
      <c r="V698" s="107"/>
      <c r="W698" s="107"/>
      <c r="X698" s="107">
        <f t="shared" si="131"/>
        <v>0</v>
      </c>
      <c r="Y698" s="107"/>
      <c r="Z698" s="107"/>
      <c r="AA698" s="108">
        <f t="shared" si="132"/>
        <v>500000</v>
      </c>
      <c r="AB698" s="7"/>
    </row>
    <row r="699" spans="1:28" ht="15.75" hidden="1" x14ac:dyDescent="0.25">
      <c r="A699" s="24">
        <v>45609</v>
      </c>
      <c r="B699" s="25" t="s">
        <v>253</v>
      </c>
      <c r="C699" s="25"/>
      <c r="D699" s="25" t="s">
        <v>52</v>
      </c>
      <c r="E699" s="25" t="s">
        <v>127</v>
      </c>
      <c r="F699" s="25">
        <v>10</v>
      </c>
      <c r="G699" s="25" t="s">
        <v>39</v>
      </c>
      <c r="H699" s="25">
        <v>70000</v>
      </c>
      <c r="I699" s="4">
        <f t="shared" si="120"/>
        <v>700000</v>
      </c>
      <c r="J699" s="26" t="s">
        <v>28</v>
      </c>
      <c r="K699" s="11" t="s">
        <v>2160</v>
      </c>
      <c r="L699" s="107">
        <f t="shared" si="127"/>
        <v>0</v>
      </c>
      <c r="M699" s="107"/>
      <c r="N699" s="107"/>
      <c r="O699" s="107">
        <f t="shared" si="128"/>
        <v>0</v>
      </c>
      <c r="P699" s="107"/>
      <c r="Q699" s="107"/>
      <c r="R699" s="107">
        <f t="shared" si="129"/>
        <v>0</v>
      </c>
      <c r="S699" s="107"/>
      <c r="T699" s="107"/>
      <c r="U699" s="107">
        <f t="shared" si="130"/>
        <v>0</v>
      </c>
      <c r="V699" s="107"/>
      <c r="W699" s="107"/>
      <c r="X699" s="107">
        <f t="shared" si="131"/>
        <v>0</v>
      </c>
      <c r="Y699" s="107"/>
      <c r="Z699" s="107"/>
      <c r="AA699" s="108">
        <f t="shared" si="132"/>
        <v>700000</v>
      </c>
      <c r="AB699" s="7"/>
    </row>
    <row r="700" spans="1:28" ht="15.75" hidden="1" x14ac:dyDescent="0.25">
      <c r="A700" s="24">
        <v>45609</v>
      </c>
      <c r="B700" s="25" t="s">
        <v>827</v>
      </c>
      <c r="C700" s="25"/>
      <c r="D700" s="25" t="s">
        <v>46</v>
      </c>
      <c r="E700" s="25" t="s">
        <v>782</v>
      </c>
      <c r="F700" s="25">
        <v>700</v>
      </c>
      <c r="G700" s="25" t="s">
        <v>34</v>
      </c>
      <c r="H700" s="25">
        <v>3920</v>
      </c>
      <c r="I700" s="4">
        <f t="shared" si="120"/>
        <v>2744000</v>
      </c>
      <c r="J700" s="26" t="s">
        <v>28</v>
      </c>
      <c r="K700" s="25" t="s">
        <v>2165</v>
      </c>
      <c r="L700" s="107">
        <f t="shared" si="127"/>
        <v>0</v>
      </c>
      <c r="M700" s="107"/>
      <c r="N700" s="107"/>
      <c r="O700" s="107">
        <f t="shared" si="128"/>
        <v>0</v>
      </c>
      <c r="P700" s="107"/>
      <c r="Q700" s="107"/>
      <c r="R700" s="107">
        <f t="shared" si="129"/>
        <v>0</v>
      </c>
      <c r="S700" s="107"/>
      <c r="T700" s="107"/>
      <c r="U700" s="107">
        <f t="shared" si="130"/>
        <v>0</v>
      </c>
      <c r="V700" s="107"/>
      <c r="W700" s="107"/>
      <c r="X700" s="107">
        <f t="shared" si="131"/>
        <v>0</v>
      </c>
      <c r="Y700" s="107"/>
      <c r="Z700" s="107"/>
      <c r="AA700" s="108">
        <f t="shared" si="132"/>
        <v>2744000</v>
      </c>
      <c r="AB700" s="7"/>
    </row>
    <row r="701" spans="1:28" ht="15.75" hidden="1" x14ac:dyDescent="0.25">
      <c r="A701" s="24">
        <v>45609</v>
      </c>
      <c r="B701" s="25" t="s">
        <v>1388</v>
      </c>
      <c r="C701" s="25"/>
      <c r="D701" s="25" t="s">
        <v>52</v>
      </c>
      <c r="E701" s="25" t="s">
        <v>135</v>
      </c>
      <c r="F701" s="25">
        <v>6</v>
      </c>
      <c r="G701" s="25" t="s">
        <v>48</v>
      </c>
      <c r="H701" s="25">
        <v>150000</v>
      </c>
      <c r="I701" s="4">
        <f t="shared" si="120"/>
        <v>900000</v>
      </c>
      <c r="J701" s="31" t="s">
        <v>312</v>
      </c>
      <c r="K701" s="117" t="s">
        <v>2121</v>
      </c>
      <c r="L701" s="107">
        <f t="shared" si="127"/>
        <v>0</v>
      </c>
      <c r="M701" s="107"/>
      <c r="N701" s="107"/>
      <c r="O701" s="107">
        <f t="shared" si="128"/>
        <v>900000</v>
      </c>
      <c r="P701" s="107">
        <v>900000</v>
      </c>
      <c r="Q701" s="107"/>
      <c r="R701" s="107">
        <f t="shared" si="129"/>
        <v>0</v>
      </c>
      <c r="S701" s="107"/>
      <c r="T701" s="107"/>
      <c r="U701" s="107">
        <f t="shared" si="130"/>
        <v>0</v>
      </c>
      <c r="V701" s="107"/>
      <c r="W701" s="107"/>
      <c r="X701" s="107">
        <f t="shared" si="131"/>
        <v>0</v>
      </c>
      <c r="Y701" s="107"/>
      <c r="Z701" s="107"/>
      <c r="AA701" s="108">
        <f t="shared" si="132"/>
        <v>0</v>
      </c>
      <c r="AB701" s="7">
        <v>45609</v>
      </c>
    </row>
    <row r="702" spans="1:28" ht="15.75" hidden="1" x14ac:dyDescent="0.25">
      <c r="A702" s="24">
        <v>45609</v>
      </c>
      <c r="B702" s="25" t="s">
        <v>1388</v>
      </c>
      <c r="C702" s="25"/>
      <c r="D702" s="25" t="s">
        <v>52</v>
      </c>
      <c r="E702" s="25" t="s">
        <v>47</v>
      </c>
      <c r="F702" s="25">
        <v>2</v>
      </c>
      <c r="G702" s="25" t="s">
        <v>48</v>
      </c>
      <c r="H702" s="25">
        <v>150000</v>
      </c>
      <c r="I702" s="4">
        <f t="shared" si="120"/>
        <v>300000</v>
      </c>
      <c r="J702" s="31" t="s">
        <v>312</v>
      </c>
      <c r="K702" s="117" t="s">
        <v>2121</v>
      </c>
      <c r="L702" s="107">
        <f t="shared" si="127"/>
        <v>0</v>
      </c>
      <c r="M702" s="107"/>
      <c r="N702" s="107"/>
      <c r="O702" s="107">
        <f t="shared" si="128"/>
        <v>300000</v>
      </c>
      <c r="P702" s="107">
        <v>300000</v>
      </c>
      <c r="Q702" s="107"/>
      <c r="R702" s="107">
        <f t="shared" si="129"/>
        <v>0</v>
      </c>
      <c r="S702" s="107"/>
      <c r="T702" s="107"/>
      <c r="U702" s="107">
        <f t="shared" si="130"/>
        <v>0</v>
      </c>
      <c r="V702" s="107"/>
      <c r="W702" s="107"/>
      <c r="X702" s="107">
        <f t="shared" si="131"/>
        <v>0</v>
      </c>
      <c r="Y702" s="107"/>
      <c r="Z702" s="107"/>
      <c r="AA702" s="108">
        <f t="shared" si="132"/>
        <v>0</v>
      </c>
      <c r="AB702" s="7">
        <v>45609</v>
      </c>
    </row>
    <row r="703" spans="1:28" ht="15.75" hidden="1" x14ac:dyDescent="0.25">
      <c r="A703" s="24">
        <v>45609</v>
      </c>
      <c r="B703" s="25" t="s">
        <v>304</v>
      </c>
      <c r="C703" s="25"/>
      <c r="D703" s="25" t="s">
        <v>46</v>
      </c>
      <c r="E703" s="25" t="s">
        <v>64</v>
      </c>
      <c r="F703" s="25">
        <v>600</v>
      </c>
      <c r="G703" s="25" t="s">
        <v>39</v>
      </c>
      <c r="H703" s="25">
        <v>60000</v>
      </c>
      <c r="I703" s="4">
        <f t="shared" si="120"/>
        <v>36000000</v>
      </c>
      <c r="J703" s="26" t="s">
        <v>28</v>
      </c>
      <c r="K703" s="117"/>
      <c r="L703" s="107">
        <f t="shared" si="127"/>
        <v>0</v>
      </c>
      <c r="M703" s="107"/>
      <c r="N703" s="107"/>
      <c r="O703" s="107">
        <f t="shared" si="128"/>
        <v>0</v>
      </c>
      <c r="P703" s="107"/>
      <c r="Q703" s="107"/>
      <c r="R703" s="107">
        <f t="shared" si="129"/>
        <v>0</v>
      </c>
      <c r="S703" s="107"/>
      <c r="T703" s="107"/>
      <c r="U703" s="107">
        <f t="shared" si="130"/>
        <v>0</v>
      </c>
      <c r="V703" s="107"/>
      <c r="W703" s="107"/>
      <c r="X703" s="107">
        <f t="shared" si="131"/>
        <v>0</v>
      </c>
      <c r="Y703" s="107"/>
      <c r="Z703" s="107"/>
      <c r="AA703" s="108">
        <f t="shared" si="132"/>
        <v>36000000</v>
      </c>
      <c r="AB703" s="7"/>
    </row>
    <row r="704" spans="1:28" ht="15.75" hidden="1" x14ac:dyDescent="0.25">
      <c r="A704" s="24">
        <v>45609</v>
      </c>
      <c r="B704" s="25" t="s">
        <v>801</v>
      </c>
      <c r="C704" s="25"/>
      <c r="D704" s="25" t="s">
        <v>46</v>
      </c>
      <c r="E704" s="25" t="s">
        <v>189</v>
      </c>
      <c r="F704" s="25">
        <v>2</v>
      </c>
      <c r="G704" s="25" t="s">
        <v>23</v>
      </c>
      <c r="H704" s="25">
        <v>400000</v>
      </c>
      <c r="I704" s="4">
        <f t="shared" si="120"/>
        <v>800000</v>
      </c>
      <c r="J704" s="26" t="s">
        <v>28</v>
      </c>
      <c r="K704" s="117"/>
      <c r="L704" s="107">
        <f t="shared" si="127"/>
        <v>0</v>
      </c>
      <c r="M704" s="107"/>
      <c r="N704" s="107"/>
      <c r="O704" s="107">
        <f t="shared" si="128"/>
        <v>0</v>
      </c>
      <c r="P704" s="107"/>
      <c r="Q704" s="107"/>
      <c r="R704" s="107">
        <f t="shared" si="129"/>
        <v>0</v>
      </c>
      <c r="S704" s="107"/>
      <c r="T704" s="107"/>
      <c r="U704" s="107">
        <f t="shared" si="130"/>
        <v>0</v>
      </c>
      <c r="V704" s="107"/>
      <c r="W704" s="107"/>
      <c r="X704" s="107">
        <f t="shared" si="131"/>
        <v>0</v>
      </c>
      <c r="Y704" s="107"/>
      <c r="Z704" s="107"/>
      <c r="AA704" s="108">
        <f t="shared" si="132"/>
        <v>800000</v>
      </c>
      <c r="AB704" s="7"/>
    </row>
    <row r="705" spans="1:28" ht="15.75" hidden="1" x14ac:dyDescent="0.25">
      <c r="A705" s="24">
        <v>45609</v>
      </c>
      <c r="B705" s="25" t="s">
        <v>203</v>
      </c>
      <c r="C705" s="25"/>
      <c r="D705" s="25" t="s">
        <v>46</v>
      </c>
      <c r="E705" s="25" t="s">
        <v>58</v>
      </c>
      <c r="F705" s="25">
        <v>2000</v>
      </c>
      <c r="G705" s="25" t="s">
        <v>34</v>
      </c>
      <c r="H705" s="25">
        <v>1800</v>
      </c>
      <c r="I705" s="4">
        <f t="shared" si="120"/>
        <v>3600000</v>
      </c>
      <c r="J705" s="31" t="s">
        <v>324</v>
      </c>
      <c r="K705" s="117"/>
      <c r="L705" s="107">
        <f t="shared" si="127"/>
        <v>3600000</v>
      </c>
      <c r="M705" s="107">
        <v>2420000</v>
      </c>
      <c r="N705" s="107">
        <v>1180000</v>
      </c>
      <c r="O705" s="107">
        <f t="shared" si="128"/>
        <v>0</v>
      </c>
      <c r="P705" s="107"/>
      <c r="Q705" s="107"/>
      <c r="R705" s="107">
        <f t="shared" si="129"/>
        <v>0</v>
      </c>
      <c r="S705" s="107"/>
      <c r="T705" s="107"/>
      <c r="U705" s="107">
        <f t="shared" si="130"/>
        <v>0</v>
      </c>
      <c r="V705" s="107"/>
      <c r="W705" s="107"/>
      <c r="X705" s="107">
        <f t="shared" si="131"/>
        <v>0</v>
      </c>
      <c r="Y705" s="107"/>
      <c r="Z705" s="107"/>
      <c r="AA705" s="108">
        <f t="shared" si="132"/>
        <v>0</v>
      </c>
      <c r="AB705" s="7">
        <v>45614</v>
      </c>
    </row>
    <row r="706" spans="1:28" ht="15.75" hidden="1" x14ac:dyDescent="0.25">
      <c r="A706" s="24">
        <v>45609</v>
      </c>
      <c r="B706" s="25" t="s">
        <v>159</v>
      </c>
      <c r="C706" s="25"/>
      <c r="D706" s="25" t="s">
        <v>46</v>
      </c>
      <c r="E706" s="25" t="s">
        <v>100</v>
      </c>
      <c r="F706" s="25">
        <v>80.400000000000006</v>
      </c>
      <c r="G706" s="25" t="s">
        <v>39</v>
      </c>
      <c r="H706" s="25">
        <v>47000</v>
      </c>
      <c r="I706" s="4">
        <f t="shared" si="120"/>
        <v>3778800.0000000005</v>
      </c>
      <c r="J706" s="31" t="s">
        <v>312</v>
      </c>
      <c r="K706" s="117" t="s">
        <v>2126</v>
      </c>
      <c r="L706" s="107">
        <f t="shared" si="127"/>
        <v>0</v>
      </c>
      <c r="M706" s="107"/>
      <c r="N706" s="107"/>
      <c r="O706" s="107">
        <f t="shared" si="128"/>
        <v>3778800</v>
      </c>
      <c r="P706" s="107">
        <v>3778800</v>
      </c>
      <c r="Q706" s="107"/>
      <c r="R706" s="107">
        <f t="shared" si="129"/>
        <v>0</v>
      </c>
      <c r="S706" s="107"/>
      <c r="T706" s="107"/>
      <c r="U706" s="107">
        <f t="shared" si="130"/>
        <v>0</v>
      </c>
      <c r="V706" s="107"/>
      <c r="W706" s="107"/>
      <c r="X706" s="107">
        <f t="shared" si="131"/>
        <v>0</v>
      </c>
      <c r="Y706" s="107"/>
      <c r="Z706" s="107"/>
      <c r="AA706" s="108">
        <f t="shared" si="132"/>
        <v>4.6566128730773926E-10</v>
      </c>
      <c r="AB706" s="7">
        <v>45610</v>
      </c>
    </row>
    <row r="707" spans="1:28" ht="15.75" hidden="1" x14ac:dyDescent="0.25">
      <c r="A707" s="24">
        <v>45609</v>
      </c>
      <c r="B707" s="25" t="s">
        <v>467</v>
      </c>
      <c r="C707" s="25"/>
      <c r="D707" s="25" t="s">
        <v>52</v>
      </c>
      <c r="E707" s="25" t="s">
        <v>127</v>
      </c>
      <c r="F707" s="25">
        <v>20</v>
      </c>
      <c r="G707" s="25" t="s">
        <v>39</v>
      </c>
      <c r="H707" s="25">
        <v>70000</v>
      </c>
      <c r="I707" s="4">
        <f t="shared" si="120"/>
        <v>1400000</v>
      </c>
      <c r="J707" s="31" t="s">
        <v>312</v>
      </c>
      <c r="K707" s="117"/>
      <c r="L707" s="107">
        <f t="shared" si="127"/>
        <v>0</v>
      </c>
      <c r="M707" s="107"/>
      <c r="N707" s="107"/>
      <c r="O707" s="107">
        <f t="shared" si="128"/>
        <v>1400000</v>
      </c>
      <c r="P707" s="107">
        <v>1400000</v>
      </c>
      <c r="Q707" s="107"/>
      <c r="R707" s="107">
        <f t="shared" si="129"/>
        <v>0</v>
      </c>
      <c r="S707" s="107"/>
      <c r="T707" s="107"/>
      <c r="U707" s="107">
        <f t="shared" si="130"/>
        <v>0</v>
      </c>
      <c r="V707" s="107"/>
      <c r="W707" s="107"/>
      <c r="X707" s="107">
        <f t="shared" si="131"/>
        <v>0</v>
      </c>
      <c r="Y707" s="107"/>
      <c r="Z707" s="107"/>
      <c r="AA707" s="108">
        <f t="shared" si="132"/>
        <v>0</v>
      </c>
      <c r="AB707" s="7">
        <v>45614</v>
      </c>
    </row>
    <row r="708" spans="1:28" ht="15.75" hidden="1" x14ac:dyDescent="0.25">
      <c r="A708" s="24">
        <v>45609</v>
      </c>
      <c r="B708" s="25" t="s">
        <v>412</v>
      </c>
      <c r="C708" s="25"/>
      <c r="D708" s="25" t="s">
        <v>46</v>
      </c>
      <c r="E708" s="25" t="s">
        <v>120</v>
      </c>
      <c r="F708" s="25">
        <v>124.4</v>
      </c>
      <c r="G708" s="25" t="s">
        <v>39</v>
      </c>
      <c r="H708" s="25">
        <v>43500</v>
      </c>
      <c r="I708" s="4">
        <f t="shared" si="120"/>
        <v>5411400</v>
      </c>
      <c r="J708" s="26" t="s">
        <v>28</v>
      </c>
      <c r="K708" s="117"/>
      <c r="L708" s="107">
        <f t="shared" si="127"/>
        <v>0</v>
      </c>
      <c r="M708" s="107"/>
      <c r="N708" s="107"/>
      <c r="O708" s="107">
        <f t="shared" si="128"/>
        <v>0</v>
      </c>
      <c r="P708" s="107"/>
      <c r="Q708" s="107"/>
      <c r="R708" s="107">
        <f t="shared" si="129"/>
        <v>0</v>
      </c>
      <c r="S708" s="107"/>
      <c r="T708" s="107"/>
      <c r="U708" s="107">
        <f t="shared" si="130"/>
        <v>0</v>
      </c>
      <c r="V708" s="107"/>
      <c r="W708" s="107"/>
      <c r="X708" s="107">
        <f t="shared" si="131"/>
        <v>0</v>
      </c>
      <c r="Y708" s="107"/>
      <c r="Z708" s="107"/>
      <c r="AA708" s="108">
        <f t="shared" si="132"/>
        <v>5411400</v>
      </c>
      <c r="AB708" s="7"/>
    </row>
    <row r="709" spans="1:28" ht="15.75" hidden="1" x14ac:dyDescent="0.25">
      <c r="A709" s="24">
        <v>45609</v>
      </c>
      <c r="B709" s="25" t="s">
        <v>412</v>
      </c>
      <c r="C709" s="25"/>
      <c r="D709" s="25" t="s">
        <v>46</v>
      </c>
      <c r="E709" s="25" t="s">
        <v>189</v>
      </c>
      <c r="F709" s="25">
        <v>10</v>
      </c>
      <c r="G709" s="25" t="s">
        <v>23</v>
      </c>
      <c r="H709" s="25">
        <v>400000</v>
      </c>
      <c r="I709" s="4">
        <f t="shared" si="120"/>
        <v>4000000</v>
      </c>
      <c r="J709" s="26" t="s">
        <v>28</v>
      </c>
      <c r="K709" s="117"/>
      <c r="L709" s="107">
        <f t="shared" si="127"/>
        <v>0</v>
      </c>
      <c r="M709" s="107"/>
      <c r="N709" s="107"/>
      <c r="O709" s="107">
        <f t="shared" si="128"/>
        <v>0</v>
      </c>
      <c r="P709" s="107"/>
      <c r="Q709" s="107"/>
      <c r="R709" s="107">
        <f t="shared" si="129"/>
        <v>0</v>
      </c>
      <c r="S709" s="107"/>
      <c r="T709" s="107"/>
      <c r="U709" s="107">
        <f t="shared" si="130"/>
        <v>0</v>
      </c>
      <c r="V709" s="107"/>
      <c r="W709" s="107"/>
      <c r="X709" s="107">
        <f t="shared" si="131"/>
        <v>0</v>
      </c>
      <c r="Y709" s="107"/>
      <c r="Z709" s="107"/>
      <c r="AA709" s="108">
        <f t="shared" si="132"/>
        <v>4000000</v>
      </c>
      <c r="AB709" s="7"/>
    </row>
    <row r="710" spans="1:28" ht="15.75" hidden="1" x14ac:dyDescent="0.25">
      <c r="A710" s="24">
        <v>45609</v>
      </c>
      <c r="B710" s="25" t="s">
        <v>412</v>
      </c>
      <c r="C710" s="25"/>
      <c r="D710" s="25" t="s">
        <v>46</v>
      </c>
      <c r="E710" s="25" t="s">
        <v>512</v>
      </c>
      <c r="F710" s="25">
        <v>4</v>
      </c>
      <c r="G710" s="25" t="s">
        <v>27</v>
      </c>
      <c r="H710" s="25">
        <v>450000</v>
      </c>
      <c r="I710" s="4">
        <f t="shared" si="120"/>
        <v>1800000</v>
      </c>
      <c r="J710" s="26" t="s">
        <v>28</v>
      </c>
      <c r="K710" s="117"/>
      <c r="L710" s="107">
        <f t="shared" si="127"/>
        <v>0</v>
      </c>
      <c r="M710" s="107"/>
      <c r="N710" s="107"/>
      <c r="O710" s="107">
        <f t="shared" si="128"/>
        <v>0</v>
      </c>
      <c r="P710" s="107"/>
      <c r="Q710" s="107"/>
      <c r="R710" s="107">
        <f t="shared" si="129"/>
        <v>0</v>
      </c>
      <c r="S710" s="107"/>
      <c r="T710" s="107"/>
      <c r="U710" s="107">
        <f t="shared" si="130"/>
        <v>0</v>
      </c>
      <c r="V710" s="107"/>
      <c r="W710" s="107"/>
      <c r="X710" s="107">
        <f t="shared" si="131"/>
        <v>0</v>
      </c>
      <c r="Y710" s="107"/>
      <c r="Z710" s="107"/>
      <c r="AA710" s="108">
        <f t="shared" si="132"/>
        <v>1800000</v>
      </c>
      <c r="AB710" s="7"/>
    </row>
    <row r="711" spans="1:28" ht="15.75" hidden="1" x14ac:dyDescent="0.25">
      <c r="A711" s="24">
        <v>45609</v>
      </c>
      <c r="B711" s="25" t="s">
        <v>412</v>
      </c>
      <c r="C711" s="25"/>
      <c r="D711" s="25" t="s">
        <v>46</v>
      </c>
      <c r="E711" s="25" t="s">
        <v>381</v>
      </c>
      <c r="F711" s="25">
        <v>4</v>
      </c>
      <c r="G711" s="25" t="s">
        <v>27</v>
      </c>
      <c r="H711" s="25">
        <v>650000</v>
      </c>
      <c r="I711" s="4">
        <f t="shared" si="120"/>
        <v>2600000</v>
      </c>
      <c r="J711" s="26" t="s">
        <v>28</v>
      </c>
      <c r="K711" s="117"/>
      <c r="L711" s="107">
        <f t="shared" si="127"/>
        <v>0</v>
      </c>
      <c r="M711" s="107"/>
      <c r="N711" s="107"/>
      <c r="O711" s="107">
        <f t="shared" si="128"/>
        <v>0</v>
      </c>
      <c r="P711" s="107"/>
      <c r="Q711" s="107"/>
      <c r="R711" s="107">
        <f t="shared" si="129"/>
        <v>0</v>
      </c>
      <c r="S711" s="107"/>
      <c r="T711" s="107"/>
      <c r="U711" s="107">
        <f t="shared" si="130"/>
        <v>0</v>
      </c>
      <c r="V711" s="107"/>
      <c r="W711" s="107"/>
      <c r="X711" s="107">
        <f t="shared" si="131"/>
        <v>0</v>
      </c>
      <c r="Y711" s="107"/>
      <c r="Z711" s="107"/>
      <c r="AA711" s="108">
        <f t="shared" si="132"/>
        <v>2600000</v>
      </c>
      <c r="AB711" s="7"/>
    </row>
    <row r="712" spans="1:28" ht="15.75" hidden="1" x14ac:dyDescent="0.25">
      <c r="A712" s="24">
        <v>45610</v>
      </c>
      <c r="B712" s="25" t="s">
        <v>1049</v>
      </c>
      <c r="C712" s="25"/>
      <c r="D712" s="25" t="s">
        <v>46</v>
      </c>
      <c r="E712" s="25" t="s">
        <v>192</v>
      </c>
      <c r="F712" s="25">
        <v>100</v>
      </c>
      <c r="G712" s="25" t="s">
        <v>34</v>
      </c>
      <c r="H712" s="25">
        <v>2500</v>
      </c>
      <c r="I712" s="4">
        <f t="shared" ref="I712:I744" si="133">F712*H712</f>
        <v>250000</v>
      </c>
      <c r="J712" s="31" t="s">
        <v>324</v>
      </c>
      <c r="K712" s="117"/>
      <c r="L712" s="107">
        <f t="shared" ref="L712" si="134">M712+N712</f>
        <v>0</v>
      </c>
      <c r="M712" s="107"/>
      <c r="N712" s="107"/>
      <c r="O712" s="107">
        <f t="shared" ref="O712" si="135">P712+Q712</f>
        <v>0</v>
      </c>
      <c r="P712" s="107"/>
      <c r="Q712" s="107"/>
      <c r="R712" s="107">
        <f t="shared" ref="R712" si="136">S712+T712</f>
        <v>0</v>
      </c>
      <c r="S712" s="107"/>
      <c r="T712" s="107"/>
      <c r="U712" s="107">
        <f t="shared" ref="U712" si="137">V712+W712</f>
        <v>250000</v>
      </c>
      <c r="V712" s="107">
        <v>250000</v>
      </c>
      <c r="W712" s="107"/>
      <c r="X712" s="107">
        <f t="shared" ref="X712" si="138">Y712+Z712</f>
        <v>0</v>
      </c>
      <c r="Y712" s="107"/>
      <c r="Z712" s="107"/>
      <c r="AA712" s="108">
        <f t="shared" ref="AA712" si="139">C712+I712-L712-O712-U712-X712-R712</f>
        <v>0</v>
      </c>
      <c r="AB712" s="7">
        <v>45609</v>
      </c>
    </row>
    <row r="713" spans="1:28" ht="15.75" hidden="1" x14ac:dyDescent="0.25">
      <c r="A713" s="24">
        <v>45610</v>
      </c>
      <c r="B713" s="25" t="s">
        <v>96</v>
      </c>
      <c r="C713" s="25"/>
      <c r="D713" s="25" t="s">
        <v>46</v>
      </c>
      <c r="E713" s="25" t="s">
        <v>157</v>
      </c>
      <c r="F713" s="25">
        <v>16</v>
      </c>
      <c r="G713" s="25" t="s">
        <v>48</v>
      </c>
      <c r="H713" s="25">
        <v>300000</v>
      </c>
      <c r="I713" s="4">
        <f t="shared" si="133"/>
        <v>4800000</v>
      </c>
      <c r="J713" s="26" t="s">
        <v>28</v>
      </c>
      <c r="K713" s="117"/>
      <c r="L713" s="107">
        <f t="shared" ref="L713:L744" si="140">M713+N713</f>
        <v>0</v>
      </c>
      <c r="M713" s="107"/>
      <c r="N713" s="107"/>
      <c r="O713" s="107">
        <f t="shared" ref="O713:O744" si="141">P713+Q713</f>
        <v>0</v>
      </c>
      <c r="P713" s="107"/>
      <c r="Q713" s="107"/>
      <c r="R713" s="107">
        <f t="shared" ref="R713:R744" si="142">S713+T713</f>
        <v>0</v>
      </c>
      <c r="S713" s="107"/>
      <c r="T713" s="107"/>
      <c r="U713" s="107">
        <f t="shared" ref="U713:U744" si="143">V713+W713</f>
        <v>0</v>
      </c>
      <c r="V713" s="107"/>
      <c r="W713" s="107"/>
      <c r="X713" s="107">
        <f t="shared" ref="X713:X744" si="144">Y713+Z713</f>
        <v>0</v>
      </c>
      <c r="Y713" s="107"/>
      <c r="Z713" s="107"/>
      <c r="AA713" s="108">
        <f t="shared" ref="AA713:AA744" si="145">C713+I713-L713-O713-U713-X713-R713</f>
        <v>4800000</v>
      </c>
      <c r="AB713" s="7"/>
    </row>
    <row r="714" spans="1:28" ht="15.75" hidden="1" x14ac:dyDescent="0.25">
      <c r="A714" s="24">
        <v>45610</v>
      </c>
      <c r="B714" s="25" t="s">
        <v>352</v>
      </c>
      <c r="C714" s="25"/>
      <c r="D714" s="25" t="s">
        <v>46</v>
      </c>
      <c r="E714" s="25" t="s">
        <v>112</v>
      </c>
      <c r="F714" s="25">
        <v>8</v>
      </c>
      <c r="G714" s="25" t="s">
        <v>48</v>
      </c>
      <c r="H714" s="25">
        <v>290000</v>
      </c>
      <c r="I714" s="4">
        <f t="shared" si="133"/>
        <v>2320000</v>
      </c>
      <c r="J714" s="31" t="s">
        <v>324</v>
      </c>
      <c r="K714" s="117"/>
      <c r="L714" s="107">
        <f t="shared" si="140"/>
        <v>0</v>
      </c>
      <c r="M714" s="107"/>
      <c r="N714" s="107"/>
      <c r="O714" s="107">
        <f t="shared" si="141"/>
        <v>0</v>
      </c>
      <c r="P714" s="107"/>
      <c r="Q714" s="107"/>
      <c r="R714" s="107">
        <f t="shared" si="142"/>
        <v>0</v>
      </c>
      <c r="S714" s="107"/>
      <c r="T714" s="107"/>
      <c r="U714" s="107">
        <f t="shared" si="143"/>
        <v>2320000</v>
      </c>
      <c r="V714" s="107">
        <v>2320000</v>
      </c>
      <c r="W714" s="107"/>
      <c r="X714" s="107">
        <f t="shared" si="144"/>
        <v>0</v>
      </c>
      <c r="Y714" s="107"/>
      <c r="Z714" s="107"/>
      <c r="AA714" s="108">
        <f t="shared" si="145"/>
        <v>0</v>
      </c>
      <c r="AB714" s="7">
        <v>45612</v>
      </c>
    </row>
    <row r="715" spans="1:28" ht="15.75" hidden="1" x14ac:dyDescent="0.25">
      <c r="A715" s="24">
        <v>45610</v>
      </c>
      <c r="B715" s="25" t="s">
        <v>1333</v>
      </c>
      <c r="C715" s="25"/>
      <c r="D715" s="25" t="s">
        <v>52</v>
      </c>
      <c r="E715" s="25" t="s">
        <v>42</v>
      </c>
      <c r="F715" s="25">
        <v>1000</v>
      </c>
      <c r="G715" s="25" t="s">
        <v>34</v>
      </c>
      <c r="H715" s="25">
        <v>3500</v>
      </c>
      <c r="I715" s="4">
        <f t="shared" si="133"/>
        <v>3500000</v>
      </c>
      <c r="J715" s="31" t="s">
        <v>312</v>
      </c>
      <c r="K715" s="117"/>
      <c r="L715" s="107">
        <f t="shared" si="140"/>
        <v>0</v>
      </c>
      <c r="M715" s="107"/>
      <c r="N715" s="107"/>
      <c r="O715" s="107">
        <f t="shared" si="141"/>
        <v>2500000</v>
      </c>
      <c r="P715" s="107">
        <v>2500000</v>
      </c>
      <c r="Q715" s="107"/>
      <c r="R715" s="107">
        <f t="shared" si="142"/>
        <v>1000000</v>
      </c>
      <c r="S715" s="107">
        <v>1000000</v>
      </c>
      <c r="T715" s="107"/>
      <c r="U715" s="107">
        <f t="shared" si="143"/>
        <v>0</v>
      </c>
      <c r="V715" s="107"/>
      <c r="W715" s="107"/>
      <c r="X715" s="107">
        <f t="shared" si="144"/>
        <v>0</v>
      </c>
      <c r="Y715" s="107"/>
      <c r="Z715" s="107"/>
      <c r="AA715" s="108">
        <f t="shared" si="145"/>
        <v>0</v>
      </c>
      <c r="AB715" s="7">
        <v>45610</v>
      </c>
    </row>
    <row r="716" spans="1:28" ht="15.75" hidden="1" x14ac:dyDescent="0.25">
      <c r="A716" s="24">
        <v>45610</v>
      </c>
      <c r="B716" s="25" t="s">
        <v>1333</v>
      </c>
      <c r="C716" s="25"/>
      <c r="D716" s="25" t="s">
        <v>52</v>
      </c>
      <c r="E716" s="25" t="s">
        <v>58</v>
      </c>
      <c r="F716" s="25">
        <v>3200</v>
      </c>
      <c r="G716" s="25" t="s">
        <v>34</v>
      </c>
      <c r="H716" s="25">
        <v>1750</v>
      </c>
      <c r="I716" s="4">
        <f t="shared" si="133"/>
        <v>5600000</v>
      </c>
      <c r="J716" s="31" t="s">
        <v>324</v>
      </c>
      <c r="K716" s="117"/>
      <c r="L716" s="107">
        <f t="shared" si="140"/>
        <v>1750000</v>
      </c>
      <c r="M716" s="107">
        <v>1750000</v>
      </c>
      <c r="N716" s="107"/>
      <c r="O716" s="107">
        <f t="shared" si="141"/>
        <v>3850000</v>
      </c>
      <c r="P716" s="107">
        <v>3850000</v>
      </c>
      <c r="Q716" s="107"/>
      <c r="R716" s="107">
        <f t="shared" si="142"/>
        <v>0</v>
      </c>
      <c r="S716" s="107"/>
      <c r="T716" s="107"/>
      <c r="U716" s="107">
        <f t="shared" si="143"/>
        <v>0</v>
      </c>
      <c r="V716" s="107"/>
      <c r="W716" s="107"/>
      <c r="X716" s="107">
        <f t="shared" si="144"/>
        <v>0</v>
      </c>
      <c r="Y716" s="107"/>
      <c r="Z716" s="107"/>
      <c r="AA716" s="108">
        <f t="shared" si="145"/>
        <v>0</v>
      </c>
      <c r="AB716" s="7">
        <v>45611</v>
      </c>
    </row>
    <row r="717" spans="1:28" ht="15.75" hidden="1" x14ac:dyDescent="0.25">
      <c r="A717" s="24">
        <v>45610</v>
      </c>
      <c r="B717" s="25" t="s">
        <v>551</v>
      </c>
      <c r="C717" s="25"/>
      <c r="D717" s="25" t="s">
        <v>46</v>
      </c>
      <c r="E717" s="25" t="s">
        <v>108</v>
      </c>
      <c r="F717" s="25">
        <v>6400</v>
      </c>
      <c r="G717" s="25" t="s">
        <v>34</v>
      </c>
      <c r="H717" s="25">
        <v>1800</v>
      </c>
      <c r="I717" s="4">
        <f t="shared" si="133"/>
        <v>11520000</v>
      </c>
      <c r="J717" s="31" t="s">
        <v>324</v>
      </c>
      <c r="K717" s="117"/>
      <c r="L717" s="107">
        <f t="shared" si="140"/>
        <v>11520000</v>
      </c>
      <c r="M717" s="107">
        <v>11520000</v>
      </c>
      <c r="N717" s="107"/>
      <c r="O717" s="107">
        <f t="shared" si="141"/>
        <v>0</v>
      </c>
      <c r="P717" s="107"/>
      <c r="Q717" s="107"/>
      <c r="R717" s="107">
        <f t="shared" si="142"/>
        <v>0</v>
      </c>
      <c r="S717" s="107"/>
      <c r="T717" s="107"/>
      <c r="U717" s="107">
        <f t="shared" si="143"/>
        <v>0</v>
      </c>
      <c r="V717" s="107"/>
      <c r="W717" s="107"/>
      <c r="X717" s="107">
        <f t="shared" si="144"/>
        <v>0</v>
      </c>
      <c r="Y717" s="107"/>
      <c r="Z717" s="107"/>
      <c r="AA717" s="108">
        <f t="shared" si="145"/>
        <v>0</v>
      </c>
      <c r="AB717" s="7">
        <v>45619</v>
      </c>
    </row>
    <row r="718" spans="1:28" ht="15.75" hidden="1" x14ac:dyDescent="0.25">
      <c r="A718" s="24">
        <v>45610</v>
      </c>
      <c r="B718" s="25" t="s">
        <v>37</v>
      </c>
      <c r="C718" s="25"/>
      <c r="D718" s="25" t="s">
        <v>52</v>
      </c>
      <c r="E718" s="25" t="s">
        <v>117</v>
      </c>
      <c r="F718" s="33">
        <v>1</v>
      </c>
      <c r="G718" s="25" t="s">
        <v>23</v>
      </c>
      <c r="H718" s="25">
        <v>450000</v>
      </c>
      <c r="I718" s="4">
        <f t="shared" si="133"/>
        <v>450000</v>
      </c>
      <c r="J718" s="31" t="s">
        <v>324</v>
      </c>
      <c r="K718" s="117"/>
      <c r="L718" s="107">
        <f t="shared" si="140"/>
        <v>0</v>
      </c>
      <c r="M718" s="107"/>
      <c r="N718" s="107"/>
      <c r="O718" s="107">
        <f t="shared" si="141"/>
        <v>0</v>
      </c>
      <c r="P718" s="107"/>
      <c r="Q718" s="107"/>
      <c r="R718" s="107">
        <f t="shared" si="142"/>
        <v>0</v>
      </c>
      <c r="S718" s="107"/>
      <c r="T718" s="107"/>
      <c r="U718" s="107">
        <f t="shared" si="143"/>
        <v>450000</v>
      </c>
      <c r="V718" s="107">
        <v>450000</v>
      </c>
      <c r="W718" s="107"/>
      <c r="X718" s="107">
        <f t="shared" si="144"/>
        <v>0</v>
      </c>
      <c r="Y718" s="107"/>
      <c r="Z718" s="107"/>
      <c r="AA718" s="108">
        <f t="shared" si="145"/>
        <v>0</v>
      </c>
      <c r="AB718" s="7">
        <v>45610</v>
      </c>
    </row>
    <row r="719" spans="1:28" ht="15.75" hidden="1" x14ac:dyDescent="0.25">
      <c r="A719" s="24">
        <v>45610</v>
      </c>
      <c r="B719" s="25" t="s">
        <v>422</v>
      </c>
      <c r="C719" s="25"/>
      <c r="D719" s="25" t="s">
        <v>46</v>
      </c>
      <c r="E719" s="25" t="s">
        <v>276</v>
      </c>
      <c r="F719" s="25">
        <v>750</v>
      </c>
      <c r="G719" s="25" t="s">
        <v>34</v>
      </c>
      <c r="H719" s="25">
        <v>800</v>
      </c>
      <c r="I719" s="4">
        <f t="shared" si="133"/>
        <v>600000</v>
      </c>
      <c r="J719" s="31" t="s">
        <v>324</v>
      </c>
      <c r="K719" s="117"/>
      <c r="L719" s="107">
        <f t="shared" si="140"/>
        <v>0</v>
      </c>
      <c r="M719" s="107"/>
      <c r="N719" s="107"/>
      <c r="O719" s="107">
        <f t="shared" si="141"/>
        <v>0</v>
      </c>
      <c r="P719" s="107"/>
      <c r="Q719" s="107"/>
      <c r="R719" s="107">
        <f t="shared" si="142"/>
        <v>0</v>
      </c>
      <c r="S719" s="107"/>
      <c r="T719" s="107"/>
      <c r="U719" s="107">
        <f t="shared" si="143"/>
        <v>600000</v>
      </c>
      <c r="V719" s="107">
        <v>600000</v>
      </c>
      <c r="W719" s="107"/>
      <c r="X719" s="107">
        <f t="shared" si="144"/>
        <v>0</v>
      </c>
      <c r="Y719" s="107"/>
      <c r="Z719" s="107"/>
      <c r="AA719" s="108">
        <f t="shared" si="145"/>
        <v>0</v>
      </c>
      <c r="AB719" s="7">
        <v>45612</v>
      </c>
    </row>
    <row r="720" spans="1:28" ht="15.75" hidden="1" x14ac:dyDescent="0.25">
      <c r="A720" s="24">
        <v>45610</v>
      </c>
      <c r="B720" s="25" t="s">
        <v>1770</v>
      </c>
      <c r="C720" s="25"/>
      <c r="D720" s="25" t="s">
        <v>52</v>
      </c>
      <c r="E720" s="25" t="s">
        <v>249</v>
      </c>
      <c r="F720" s="25">
        <v>300</v>
      </c>
      <c r="G720" s="25" t="s">
        <v>34</v>
      </c>
      <c r="H720" s="25">
        <v>3500</v>
      </c>
      <c r="I720" s="4">
        <f t="shared" si="133"/>
        <v>1050000</v>
      </c>
      <c r="J720" s="31" t="s">
        <v>324</v>
      </c>
      <c r="K720" s="117"/>
      <c r="L720" s="107">
        <f t="shared" si="140"/>
        <v>0</v>
      </c>
      <c r="M720" s="107"/>
      <c r="N720" s="107"/>
      <c r="O720" s="107">
        <f t="shared" si="141"/>
        <v>0</v>
      </c>
      <c r="P720" s="107"/>
      <c r="Q720" s="107"/>
      <c r="R720" s="107">
        <f t="shared" si="142"/>
        <v>0</v>
      </c>
      <c r="S720" s="107"/>
      <c r="T720" s="107"/>
      <c r="U720" s="107">
        <f t="shared" si="143"/>
        <v>1050000</v>
      </c>
      <c r="V720" s="107">
        <v>1050000</v>
      </c>
      <c r="W720" s="107"/>
      <c r="X720" s="107">
        <f t="shared" si="144"/>
        <v>0</v>
      </c>
      <c r="Y720" s="107"/>
      <c r="Z720" s="107"/>
      <c r="AA720" s="108">
        <f t="shared" si="145"/>
        <v>0</v>
      </c>
      <c r="AB720" s="7">
        <v>45610</v>
      </c>
    </row>
    <row r="721" spans="1:28" ht="15.75" hidden="1" x14ac:dyDescent="0.25">
      <c r="A721" s="24">
        <v>45610</v>
      </c>
      <c r="B721" s="25" t="s">
        <v>1770</v>
      </c>
      <c r="C721" s="25"/>
      <c r="D721" s="25" t="s">
        <v>52</v>
      </c>
      <c r="E721" s="25" t="s">
        <v>208</v>
      </c>
      <c r="F721" s="25">
        <v>500</v>
      </c>
      <c r="G721" s="25" t="s">
        <v>34</v>
      </c>
      <c r="H721" s="25">
        <v>700</v>
      </c>
      <c r="I721" s="4">
        <f t="shared" si="133"/>
        <v>350000</v>
      </c>
      <c r="J721" s="31" t="s">
        <v>324</v>
      </c>
      <c r="K721" s="117"/>
      <c r="L721" s="107">
        <f t="shared" si="140"/>
        <v>0</v>
      </c>
      <c r="M721" s="107"/>
      <c r="N721" s="107"/>
      <c r="O721" s="107">
        <f t="shared" si="141"/>
        <v>0</v>
      </c>
      <c r="P721" s="107"/>
      <c r="Q721" s="107"/>
      <c r="R721" s="107">
        <f t="shared" si="142"/>
        <v>0</v>
      </c>
      <c r="S721" s="107"/>
      <c r="T721" s="107"/>
      <c r="U721" s="107">
        <f t="shared" si="143"/>
        <v>350000</v>
      </c>
      <c r="V721" s="107">
        <v>350000</v>
      </c>
      <c r="W721" s="107"/>
      <c r="X721" s="107">
        <f t="shared" si="144"/>
        <v>0</v>
      </c>
      <c r="Y721" s="107"/>
      <c r="Z721" s="107"/>
      <c r="AA721" s="108">
        <f t="shared" si="145"/>
        <v>0</v>
      </c>
      <c r="AB721" s="7">
        <v>45610</v>
      </c>
    </row>
    <row r="722" spans="1:28" ht="15.75" hidden="1" x14ac:dyDescent="0.25">
      <c r="A722" s="24">
        <v>45610</v>
      </c>
      <c r="B722" s="25" t="s">
        <v>739</v>
      </c>
      <c r="C722" s="25"/>
      <c r="D722" s="25" t="s">
        <v>52</v>
      </c>
      <c r="E722" s="25" t="s">
        <v>225</v>
      </c>
      <c r="F722" s="25">
        <v>5600</v>
      </c>
      <c r="G722" s="25" t="s">
        <v>34</v>
      </c>
      <c r="H722" s="25">
        <v>2625</v>
      </c>
      <c r="I722" s="4">
        <f t="shared" si="133"/>
        <v>14700000</v>
      </c>
      <c r="J722" s="31" t="s">
        <v>324</v>
      </c>
      <c r="K722" s="117"/>
      <c r="L722" s="107">
        <f t="shared" si="140"/>
        <v>13000000</v>
      </c>
      <c r="M722" s="107">
        <v>13000000</v>
      </c>
      <c r="N722" s="107"/>
      <c r="O722" s="107">
        <f t="shared" si="141"/>
        <v>0</v>
      </c>
      <c r="P722" s="107"/>
      <c r="Q722" s="107"/>
      <c r="R722" s="107">
        <f t="shared" si="142"/>
        <v>0</v>
      </c>
      <c r="S722" s="107"/>
      <c r="T722" s="107"/>
      <c r="U722" s="107">
        <f t="shared" si="143"/>
        <v>1700000</v>
      </c>
      <c r="V722" s="107">
        <v>1700000</v>
      </c>
      <c r="W722" s="107"/>
      <c r="X722" s="107">
        <f t="shared" si="144"/>
        <v>0</v>
      </c>
      <c r="Y722" s="107"/>
      <c r="Z722" s="107"/>
      <c r="AA722" s="108">
        <f t="shared" si="145"/>
        <v>0</v>
      </c>
      <c r="AB722" s="7">
        <v>45612</v>
      </c>
    </row>
    <row r="723" spans="1:28" ht="15.75" hidden="1" x14ac:dyDescent="0.25">
      <c r="A723" s="24">
        <v>45610</v>
      </c>
      <c r="B723" s="25" t="s">
        <v>99</v>
      </c>
      <c r="C723" s="25"/>
      <c r="D723" s="25"/>
      <c r="E723" s="25" t="s">
        <v>102</v>
      </c>
      <c r="F723" s="25">
        <v>34.4</v>
      </c>
      <c r="G723" s="25" t="s">
        <v>39</v>
      </c>
      <c r="H723" s="25"/>
      <c r="I723" s="4">
        <f t="shared" si="133"/>
        <v>0</v>
      </c>
      <c r="J723" s="26" t="s">
        <v>28</v>
      </c>
      <c r="K723" s="117"/>
      <c r="L723" s="107">
        <f t="shared" si="140"/>
        <v>0</v>
      </c>
      <c r="M723" s="107"/>
      <c r="N723" s="107"/>
      <c r="O723" s="107">
        <f t="shared" si="141"/>
        <v>0</v>
      </c>
      <c r="P723" s="107"/>
      <c r="Q723" s="107"/>
      <c r="R723" s="107">
        <f t="shared" si="142"/>
        <v>0</v>
      </c>
      <c r="S723" s="107"/>
      <c r="T723" s="107"/>
      <c r="U723" s="107">
        <f t="shared" si="143"/>
        <v>0</v>
      </c>
      <c r="V723" s="107"/>
      <c r="W723" s="107"/>
      <c r="X723" s="107">
        <f t="shared" si="144"/>
        <v>0</v>
      </c>
      <c r="Y723" s="107"/>
      <c r="Z723" s="107"/>
      <c r="AA723" s="108">
        <f t="shared" si="145"/>
        <v>0</v>
      </c>
      <c r="AB723" s="7"/>
    </row>
    <row r="724" spans="1:28" ht="15.75" hidden="1" x14ac:dyDescent="0.25">
      <c r="A724" s="24">
        <v>45610</v>
      </c>
      <c r="B724" s="25" t="s">
        <v>99</v>
      </c>
      <c r="C724" s="25"/>
      <c r="D724" s="25"/>
      <c r="E724" s="25" t="s">
        <v>103</v>
      </c>
      <c r="F724" s="25">
        <v>29.8</v>
      </c>
      <c r="G724" s="25" t="s">
        <v>39</v>
      </c>
      <c r="H724" s="25"/>
      <c r="I724" s="4">
        <f t="shared" si="133"/>
        <v>0</v>
      </c>
      <c r="J724" s="26" t="s">
        <v>28</v>
      </c>
      <c r="K724" s="117"/>
      <c r="L724" s="107">
        <f t="shared" si="140"/>
        <v>0</v>
      </c>
      <c r="M724" s="107"/>
      <c r="N724" s="107"/>
      <c r="O724" s="107">
        <f t="shared" si="141"/>
        <v>0</v>
      </c>
      <c r="P724" s="107"/>
      <c r="Q724" s="107"/>
      <c r="R724" s="107">
        <f t="shared" si="142"/>
        <v>0</v>
      </c>
      <c r="S724" s="107"/>
      <c r="T724" s="107"/>
      <c r="U724" s="107">
        <f t="shared" si="143"/>
        <v>0</v>
      </c>
      <c r="V724" s="107"/>
      <c r="W724" s="107"/>
      <c r="X724" s="107">
        <f t="shared" si="144"/>
        <v>0</v>
      </c>
      <c r="Y724" s="107"/>
      <c r="Z724" s="107"/>
      <c r="AA724" s="108">
        <f t="shared" si="145"/>
        <v>0</v>
      </c>
      <c r="AB724" s="7"/>
    </row>
    <row r="725" spans="1:28" ht="15.75" hidden="1" x14ac:dyDescent="0.25">
      <c r="A725" s="24">
        <v>45610</v>
      </c>
      <c r="B725" s="25" t="s">
        <v>676</v>
      </c>
      <c r="C725" s="25"/>
      <c r="D725" s="25" t="s">
        <v>46</v>
      </c>
      <c r="E725" s="25" t="s">
        <v>91</v>
      </c>
      <c r="F725" s="25">
        <v>4</v>
      </c>
      <c r="G725" s="25" t="s">
        <v>303</v>
      </c>
      <c r="H725" s="25">
        <v>980000</v>
      </c>
      <c r="I725" s="4">
        <f t="shared" si="133"/>
        <v>3920000</v>
      </c>
      <c r="J725" s="31" t="s">
        <v>312</v>
      </c>
      <c r="K725" s="117"/>
      <c r="L725" s="107">
        <f t="shared" si="140"/>
        <v>0</v>
      </c>
      <c r="M725" s="107"/>
      <c r="N725" s="107"/>
      <c r="O725" s="107">
        <f t="shared" si="141"/>
        <v>3920000</v>
      </c>
      <c r="P725" s="107">
        <v>3920000</v>
      </c>
      <c r="Q725" s="107"/>
      <c r="R725" s="107">
        <f t="shared" si="142"/>
        <v>0</v>
      </c>
      <c r="S725" s="107"/>
      <c r="T725" s="107"/>
      <c r="U725" s="107">
        <f t="shared" si="143"/>
        <v>0</v>
      </c>
      <c r="V725" s="107"/>
      <c r="W725" s="107"/>
      <c r="X725" s="107">
        <f t="shared" si="144"/>
        <v>0</v>
      </c>
      <c r="Y725" s="107"/>
      <c r="Z725" s="107"/>
      <c r="AA725" s="108">
        <f t="shared" si="145"/>
        <v>0</v>
      </c>
      <c r="AB725" s="7">
        <v>45624</v>
      </c>
    </row>
    <row r="726" spans="1:28" ht="15.75" hidden="1" x14ac:dyDescent="0.25">
      <c r="A726" s="24">
        <v>45610</v>
      </c>
      <c r="B726" s="25" t="s">
        <v>676</v>
      </c>
      <c r="C726" s="25"/>
      <c r="D726" s="25" t="s">
        <v>46</v>
      </c>
      <c r="E726" s="25" t="s">
        <v>1713</v>
      </c>
      <c r="F726" s="25">
        <v>2</v>
      </c>
      <c r="G726" s="25" t="s">
        <v>303</v>
      </c>
      <c r="H726" s="25">
        <v>980000</v>
      </c>
      <c r="I726" s="4">
        <f t="shared" si="133"/>
        <v>1960000</v>
      </c>
      <c r="J726" s="31" t="s">
        <v>312</v>
      </c>
      <c r="K726" s="117"/>
      <c r="L726" s="107">
        <f t="shared" si="140"/>
        <v>0</v>
      </c>
      <c r="M726" s="107"/>
      <c r="N726" s="107"/>
      <c r="O726" s="107">
        <f t="shared" si="141"/>
        <v>1960000</v>
      </c>
      <c r="P726" s="107">
        <v>1960000</v>
      </c>
      <c r="Q726" s="107"/>
      <c r="R726" s="107">
        <f t="shared" si="142"/>
        <v>0</v>
      </c>
      <c r="S726" s="107"/>
      <c r="T726" s="107"/>
      <c r="U726" s="107">
        <f t="shared" si="143"/>
        <v>0</v>
      </c>
      <c r="V726" s="107"/>
      <c r="W726" s="107"/>
      <c r="X726" s="107">
        <f t="shared" si="144"/>
        <v>0</v>
      </c>
      <c r="Y726" s="107"/>
      <c r="Z726" s="107"/>
      <c r="AA726" s="108">
        <f t="shared" si="145"/>
        <v>0</v>
      </c>
      <c r="AB726" s="7">
        <v>45624</v>
      </c>
    </row>
    <row r="727" spans="1:28" ht="15.75" hidden="1" x14ac:dyDescent="0.25">
      <c r="A727" s="24">
        <v>45610</v>
      </c>
      <c r="B727" s="25" t="s">
        <v>529</v>
      </c>
      <c r="C727" s="25"/>
      <c r="D727" s="25" t="s">
        <v>52</v>
      </c>
      <c r="E727" s="25" t="s">
        <v>201</v>
      </c>
      <c r="F727" s="25">
        <v>2100</v>
      </c>
      <c r="G727" s="25" t="s">
        <v>125</v>
      </c>
      <c r="H727" s="25">
        <v>4500</v>
      </c>
      <c r="I727" s="4">
        <f t="shared" si="133"/>
        <v>9450000</v>
      </c>
      <c r="J727" s="31" t="s">
        <v>312</v>
      </c>
      <c r="K727" s="117"/>
      <c r="L727" s="107">
        <f t="shared" si="140"/>
        <v>0</v>
      </c>
      <c r="M727" s="107"/>
      <c r="N727" s="107"/>
      <c r="O727" s="107">
        <f t="shared" si="141"/>
        <v>9450000</v>
      </c>
      <c r="P727" s="107">
        <v>9450000</v>
      </c>
      <c r="Q727" s="107"/>
      <c r="R727" s="107">
        <f t="shared" si="142"/>
        <v>0</v>
      </c>
      <c r="S727" s="107"/>
      <c r="T727" s="107"/>
      <c r="U727" s="107">
        <f t="shared" si="143"/>
        <v>0</v>
      </c>
      <c r="V727" s="107"/>
      <c r="W727" s="107"/>
      <c r="X727" s="107">
        <f t="shared" si="144"/>
        <v>0</v>
      </c>
      <c r="Y727" s="107"/>
      <c r="Z727" s="107"/>
      <c r="AA727" s="108">
        <f t="shared" si="145"/>
        <v>0</v>
      </c>
      <c r="AB727" s="7">
        <v>45614</v>
      </c>
    </row>
    <row r="728" spans="1:28" ht="15.75" hidden="1" x14ac:dyDescent="0.25">
      <c r="A728" s="24">
        <v>45610</v>
      </c>
      <c r="B728" s="25" t="s">
        <v>529</v>
      </c>
      <c r="C728" s="25"/>
      <c r="D728" s="25" t="s">
        <v>52</v>
      </c>
      <c r="E728" s="25" t="s">
        <v>64</v>
      </c>
      <c r="F728" s="25">
        <v>500</v>
      </c>
      <c r="G728" s="25" t="s">
        <v>39</v>
      </c>
      <c r="H728" s="25">
        <v>55000</v>
      </c>
      <c r="I728" s="4">
        <f t="shared" si="133"/>
        <v>27500000</v>
      </c>
      <c r="J728" s="31" t="s">
        <v>312</v>
      </c>
      <c r="K728" s="117"/>
      <c r="L728" s="107">
        <f t="shared" si="140"/>
        <v>0</v>
      </c>
      <c r="M728" s="107"/>
      <c r="N728" s="107"/>
      <c r="O728" s="107">
        <f t="shared" si="141"/>
        <v>27500000</v>
      </c>
      <c r="P728" s="107">
        <v>27500000</v>
      </c>
      <c r="Q728" s="107"/>
      <c r="R728" s="107">
        <f t="shared" si="142"/>
        <v>0</v>
      </c>
      <c r="S728" s="107"/>
      <c r="T728" s="107"/>
      <c r="U728" s="107">
        <f t="shared" si="143"/>
        <v>0</v>
      </c>
      <c r="V728" s="107"/>
      <c r="W728" s="107"/>
      <c r="X728" s="107">
        <f t="shared" si="144"/>
        <v>0</v>
      </c>
      <c r="Y728" s="107"/>
      <c r="Z728" s="107"/>
      <c r="AA728" s="108">
        <f t="shared" si="145"/>
        <v>0</v>
      </c>
      <c r="AB728" s="7">
        <v>45614</v>
      </c>
    </row>
    <row r="729" spans="1:28" ht="15.75" hidden="1" x14ac:dyDescent="0.25">
      <c r="A729" s="24">
        <v>45610</v>
      </c>
      <c r="B729" s="25" t="s">
        <v>592</v>
      </c>
      <c r="C729" s="25"/>
      <c r="D729" s="25" t="s">
        <v>46</v>
      </c>
      <c r="E729" s="25" t="s">
        <v>108</v>
      </c>
      <c r="F729" s="25">
        <v>1600</v>
      </c>
      <c r="G729" s="25" t="s">
        <v>34</v>
      </c>
      <c r="H729" s="25">
        <v>2000</v>
      </c>
      <c r="I729" s="4">
        <f t="shared" si="133"/>
        <v>3200000</v>
      </c>
      <c r="J729" s="31" t="s">
        <v>312</v>
      </c>
      <c r="K729" s="25" t="s">
        <v>2162</v>
      </c>
      <c r="L729" s="107">
        <f t="shared" si="140"/>
        <v>0</v>
      </c>
      <c r="M729" s="107"/>
      <c r="N729" s="107"/>
      <c r="O729" s="107">
        <f t="shared" si="141"/>
        <v>3200000</v>
      </c>
      <c r="P729" s="107">
        <v>3200000</v>
      </c>
      <c r="Q729" s="107"/>
      <c r="R729" s="107">
        <f t="shared" si="142"/>
        <v>0</v>
      </c>
      <c r="S729" s="107"/>
      <c r="T729" s="107"/>
      <c r="U729" s="107">
        <f t="shared" si="143"/>
        <v>0</v>
      </c>
      <c r="V729" s="107"/>
      <c r="W729" s="107"/>
      <c r="X729" s="107">
        <f t="shared" si="144"/>
        <v>0</v>
      </c>
      <c r="Y729" s="107"/>
      <c r="Z729" s="107"/>
      <c r="AA729" s="108">
        <f t="shared" si="145"/>
        <v>0</v>
      </c>
      <c r="AB729" s="7">
        <v>45621</v>
      </c>
    </row>
    <row r="730" spans="1:28" ht="15.75" x14ac:dyDescent="0.25">
      <c r="A730" s="24">
        <v>45610</v>
      </c>
      <c r="B730" s="25" t="s">
        <v>205</v>
      </c>
      <c r="C730" s="25"/>
      <c r="D730" s="25" t="s">
        <v>46</v>
      </c>
      <c r="E730" s="25" t="s">
        <v>100</v>
      </c>
      <c r="F730" s="25">
        <v>108.4</v>
      </c>
      <c r="G730" s="25" t="s">
        <v>39</v>
      </c>
      <c r="H730" s="25">
        <v>47000</v>
      </c>
      <c r="I730" s="4">
        <f t="shared" si="133"/>
        <v>5094800</v>
      </c>
      <c r="J730" s="26" t="s">
        <v>28</v>
      </c>
      <c r="K730" s="117"/>
      <c r="L730" s="107">
        <f t="shared" si="140"/>
        <v>0</v>
      </c>
      <c r="M730" s="107"/>
      <c r="N730" s="107"/>
      <c r="O730" s="107">
        <f t="shared" si="141"/>
        <v>0</v>
      </c>
      <c r="P730" s="107"/>
      <c r="Q730" s="107"/>
      <c r="R730" s="107">
        <f t="shared" si="142"/>
        <v>0</v>
      </c>
      <c r="S730" s="107"/>
      <c r="T730" s="107"/>
      <c r="U730" s="107">
        <f t="shared" si="143"/>
        <v>0</v>
      </c>
      <c r="V730" s="107"/>
      <c r="W730" s="107"/>
      <c r="X730" s="107">
        <f t="shared" si="144"/>
        <v>0</v>
      </c>
      <c r="Y730" s="107"/>
      <c r="Z730" s="107"/>
      <c r="AA730" s="108">
        <f t="shared" si="145"/>
        <v>5094800</v>
      </c>
      <c r="AB730" s="7"/>
    </row>
    <row r="731" spans="1:28" ht="15.75" hidden="1" x14ac:dyDescent="0.25">
      <c r="A731" s="24">
        <v>45610</v>
      </c>
      <c r="B731" s="25" t="s">
        <v>800</v>
      </c>
      <c r="C731" s="25"/>
      <c r="D731" s="25" t="s">
        <v>46</v>
      </c>
      <c r="E731" s="25" t="s">
        <v>42</v>
      </c>
      <c r="F731" s="25">
        <v>400</v>
      </c>
      <c r="G731" s="25" t="s">
        <v>34</v>
      </c>
      <c r="H731" s="25">
        <v>3600</v>
      </c>
      <c r="I731" s="4">
        <f t="shared" si="133"/>
        <v>1440000</v>
      </c>
      <c r="J731" s="31" t="s">
        <v>324</v>
      </c>
      <c r="K731" s="117"/>
      <c r="L731" s="107">
        <f t="shared" si="140"/>
        <v>1440000</v>
      </c>
      <c r="M731" s="107">
        <v>1440000</v>
      </c>
      <c r="N731" s="107"/>
      <c r="O731" s="107">
        <f t="shared" si="141"/>
        <v>0</v>
      </c>
      <c r="P731" s="107"/>
      <c r="Q731" s="107"/>
      <c r="R731" s="107">
        <f t="shared" si="142"/>
        <v>0</v>
      </c>
      <c r="S731" s="107"/>
      <c r="T731" s="107"/>
      <c r="U731" s="107">
        <f t="shared" si="143"/>
        <v>0</v>
      </c>
      <c r="V731" s="107"/>
      <c r="W731" s="107"/>
      <c r="X731" s="107">
        <f t="shared" si="144"/>
        <v>0</v>
      </c>
      <c r="Y731" s="107"/>
      <c r="Z731" s="107"/>
      <c r="AA731" s="108">
        <f t="shared" si="145"/>
        <v>0</v>
      </c>
      <c r="AB731" s="7">
        <v>45611</v>
      </c>
    </row>
    <row r="732" spans="1:28" ht="15.75" hidden="1" x14ac:dyDescent="0.25">
      <c r="A732" s="24">
        <v>45610</v>
      </c>
      <c r="B732" s="25" t="s">
        <v>2095</v>
      </c>
      <c r="C732" s="25"/>
      <c r="D732" s="25" t="s">
        <v>46</v>
      </c>
      <c r="E732" s="25" t="s">
        <v>189</v>
      </c>
      <c r="F732" s="25">
        <v>5</v>
      </c>
      <c r="G732" s="25" t="s">
        <v>23</v>
      </c>
      <c r="H732" s="25">
        <v>400000</v>
      </c>
      <c r="I732" s="4">
        <f t="shared" si="133"/>
        <v>2000000</v>
      </c>
      <c r="J732" s="31" t="s">
        <v>312</v>
      </c>
      <c r="K732" s="117"/>
      <c r="L732" s="107">
        <f t="shared" si="140"/>
        <v>0</v>
      </c>
      <c r="M732" s="107"/>
      <c r="N732" s="107"/>
      <c r="O732" s="107">
        <f t="shared" si="141"/>
        <v>2000000</v>
      </c>
      <c r="P732" s="107">
        <v>2000000</v>
      </c>
      <c r="Q732" s="107"/>
      <c r="R732" s="107">
        <f t="shared" si="142"/>
        <v>0</v>
      </c>
      <c r="S732" s="107"/>
      <c r="T732" s="107"/>
      <c r="U732" s="107">
        <f t="shared" si="143"/>
        <v>0</v>
      </c>
      <c r="V732" s="107"/>
      <c r="W732" s="107"/>
      <c r="X732" s="107">
        <f t="shared" si="144"/>
        <v>0</v>
      </c>
      <c r="Y732" s="107"/>
      <c r="Z732" s="107"/>
      <c r="AA732" s="108">
        <f t="shared" si="145"/>
        <v>0</v>
      </c>
      <c r="AB732" s="7">
        <v>45610</v>
      </c>
    </row>
    <row r="733" spans="1:28" ht="15.75" hidden="1" x14ac:dyDescent="0.25">
      <c r="A733" s="24">
        <v>45610</v>
      </c>
      <c r="B733" s="25" t="s">
        <v>2095</v>
      </c>
      <c r="C733" s="25"/>
      <c r="D733" s="25" t="s">
        <v>46</v>
      </c>
      <c r="E733" s="25" t="s">
        <v>177</v>
      </c>
      <c r="F733" s="25">
        <v>50</v>
      </c>
      <c r="G733" s="25" t="s">
        <v>39</v>
      </c>
      <c r="H733" s="25">
        <v>120000</v>
      </c>
      <c r="I733" s="4">
        <f t="shared" si="133"/>
        <v>6000000</v>
      </c>
      <c r="J733" s="31" t="s">
        <v>312</v>
      </c>
      <c r="K733" s="117"/>
      <c r="L733" s="107">
        <f t="shared" si="140"/>
        <v>0</v>
      </c>
      <c r="M733" s="107"/>
      <c r="N733" s="107"/>
      <c r="O733" s="107">
        <f t="shared" si="141"/>
        <v>6000000</v>
      </c>
      <c r="P733" s="107">
        <v>6000000</v>
      </c>
      <c r="Q733" s="107"/>
      <c r="R733" s="107">
        <f t="shared" si="142"/>
        <v>0</v>
      </c>
      <c r="S733" s="107"/>
      <c r="T733" s="107"/>
      <c r="U733" s="107">
        <f t="shared" si="143"/>
        <v>0</v>
      </c>
      <c r="V733" s="107"/>
      <c r="W733" s="107"/>
      <c r="X733" s="107">
        <f t="shared" si="144"/>
        <v>0</v>
      </c>
      <c r="Y733" s="107"/>
      <c r="Z733" s="107"/>
      <c r="AA733" s="108">
        <f t="shared" si="145"/>
        <v>0</v>
      </c>
      <c r="AB733" s="7">
        <v>45608</v>
      </c>
    </row>
    <row r="734" spans="1:28" ht="15.75" hidden="1" x14ac:dyDescent="0.25">
      <c r="A734" s="24">
        <v>45610</v>
      </c>
      <c r="B734" s="25" t="s">
        <v>73</v>
      </c>
      <c r="C734" s="25"/>
      <c r="D734" s="25" t="s">
        <v>46</v>
      </c>
      <c r="E734" s="25" t="s">
        <v>53</v>
      </c>
      <c r="F734" s="25">
        <v>2</v>
      </c>
      <c r="G734" s="25" t="s">
        <v>23</v>
      </c>
      <c r="H734" s="25">
        <v>400000</v>
      </c>
      <c r="I734" s="4">
        <f t="shared" si="133"/>
        <v>800000</v>
      </c>
      <c r="J734" s="26" t="s">
        <v>28</v>
      </c>
      <c r="K734" s="25" t="s">
        <v>2175</v>
      </c>
      <c r="L734" s="107">
        <f t="shared" si="140"/>
        <v>0</v>
      </c>
      <c r="M734" s="107"/>
      <c r="N734" s="107"/>
      <c r="O734" s="107">
        <f t="shared" si="141"/>
        <v>0</v>
      </c>
      <c r="P734" s="107"/>
      <c r="Q734" s="107"/>
      <c r="R734" s="107">
        <f t="shared" si="142"/>
        <v>0</v>
      </c>
      <c r="S734" s="107"/>
      <c r="T734" s="107"/>
      <c r="U734" s="107">
        <f t="shared" si="143"/>
        <v>0</v>
      </c>
      <c r="V734" s="107"/>
      <c r="W734" s="107"/>
      <c r="X734" s="107">
        <f t="shared" si="144"/>
        <v>0</v>
      </c>
      <c r="Y734" s="107"/>
      <c r="Z734" s="107"/>
      <c r="AA734" s="108">
        <f t="shared" si="145"/>
        <v>800000</v>
      </c>
      <c r="AB734" s="7"/>
    </row>
    <row r="735" spans="1:28" ht="15.75" hidden="1" x14ac:dyDescent="0.25">
      <c r="A735" s="24">
        <v>45610</v>
      </c>
      <c r="B735" s="25" t="s">
        <v>73</v>
      </c>
      <c r="C735" s="25"/>
      <c r="D735" s="25" t="s">
        <v>46</v>
      </c>
      <c r="E735" s="25" t="s">
        <v>197</v>
      </c>
      <c r="F735" s="25">
        <v>46.4</v>
      </c>
      <c r="G735" s="25" t="s">
        <v>39</v>
      </c>
      <c r="H735" s="25">
        <v>115000</v>
      </c>
      <c r="I735" s="4">
        <f t="shared" si="133"/>
        <v>5336000</v>
      </c>
      <c r="J735" s="26" t="s">
        <v>28</v>
      </c>
      <c r="K735" s="25" t="s">
        <v>2175</v>
      </c>
      <c r="L735" s="107">
        <f t="shared" si="140"/>
        <v>0</v>
      </c>
      <c r="M735" s="107"/>
      <c r="N735" s="107"/>
      <c r="O735" s="107">
        <f t="shared" si="141"/>
        <v>0</v>
      </c>
      <c r="P735" s="107"/>
      <c r="Q735" s="107"/>
      <c r="R735" s="107">
        <f t="shared" si="142"/>
        <v>0</v>
      </c>
      <c r="S735" s="107"/>
      <c r="T735" s="107"/>
      <c r="U735" s="107">
        <f t="shared" si="143"/>
        <v>0</v>
      </c>
      <c r="V735" s="107"/>
      <c r="W735" s="107"/>
      <c r="X735" s="107">
        <f t="shared" si="144"/>
        <v>0</v>
      </c>
      <c r="Y735" s="107"/>
      <c r="Z735" s="107"/>
      <c r="AA735" s="108">
        <f t="shared" si="145"/>
        <v>5336000</v>
      </c>
      <c r="AB735" s="7"/>
    </row>
    <row r="736" spans="1:28" ht="15.75" hidden="1" x14ac:dyDescent="0.25">
      <c r="A736" s="24">
        <v>45610</v>
      </c>
      <c r="B736" s="25" t="s">
        <v>414</v>
      </c>
      <c r="C736" s="25"/>
      <c r="D736" s="25" t="s">
        <v>46</v>
      </c>
      <c r="E736" s="25" t="s">
        <v>157</v>
      </c>
      <c r="F736" s="25">
        <v>2</v>
      </c>
      <c r="G736" s="25" t="s">
        <v>48</v>
      </c>
      <c r="H736" s="25">
        <v>300000</v>
      </c>
      <c r="I736" s="4">
        <f t="shared" si="133"/>
        <v>600000</v>
      </c>
      <c r="J736" s="31" t="s">
        <v>312</v>
      </c>
      <c r="K736" s="117"/>
      <c r="L736" s="107">
        <f t="shared" si="140"/>
        <v>0</v>
      </c>
      <c r="M736" s="107"/>
      <c r="N736" s="107"/>
      <c r="O736" s="107">
        <f t="shared" si="141"/>
        <v>600000</v>
      </c>
      <c r="P736" s="107">
        <v>600000</v>
      </c>
      <c r="Q736" s="107"/>
      <c r="R736" s="107">
        <f t="shared" si="142"/>
        <v>0</v>
      </c>
      <c r="S736" s="107"/>
      <c r="T736" s="107"/>
      <c r="U736" s="107">
        <f t="shared" si="143"/>
        <v>0</v>
      </c>
      <c r="V736" s="107"/>
      <c r="W736" s="107"/>
      <c r="X736" s="107">
        <f t="shared" si="144"/>
        <v>0</v>
      </c>
      <c r="Y736" s="107"/>
      <c r="Z736" s="107"/>
      <c r="AA736" s="108">
        <f t="shared" si="145"/>
        <v>0</v>
      </c>
      <c r="AB736" s="7">
        <v>45611</v>
      </c>
    </row>
    <row r="737" spans="1:28" ht="15.75" hidden="1" x14ac:dyDescent="0.25">
      <c r="A737" s="24">
        <v>45610</v>
      </c>
      <c r="B737" s="25" t="s">
        <v>414</v>
      </c>
      <c r="C737" s="25"/>
      <c r="D737" s="25" t="s">
        <v>46</v>
      </c>
      <c r="E737" s="25" t="s">
        <v>53</v>
      </c>
      <c r="F737" s="25">
        <v>4</v>
      </c>
      <c r="G737" s="25" t="s">
        <v>23</v>
      </c>
      <c r="H737" s="25">
        <v>400000</v>
      </c>
      <c r="I737" s="4">
        <f t="shared" si="133"/>
        <v>1600000</v>
      </c>
      <c r="J737" s="31" t="s">
        <v>312</v>
      </c>
      <c r="K737" s="117"/>
      <c r="L737" s="107">
        <f t="shared" si="140"/>
        <v>0</v>
      </c>
      <c r="M737" s="107"/>
      <c r="N737" s="107"/>
      <c r="O737" s="107">
        <f t="shared" si="141"/>
        <v>1600000</v>
      </c>
      <c r="P737" s="107">
        <v>1600000</v>
      </c>
      <c r="Q737" s="107"/>
      <c r="R737" s="107">
        <f t="shared" si="142"/>
        <v>0</v>
      </c>
      <c r="S737" s="107"/>
      <c r="T737" s="107"/>
      <c r="U737" s="107">
        <f t="shared" si="143"/>
        <v>0</v>
      </c>
      <c r="V737" s="107"/>
      <c r="W737" s="107"/>
      <c r="X737" s="107">
        <f t="shared" si="144"/>
        <v>0</v>
      </c>
      <c r="Y737" s="107"/>
      <c r="Z737" s="107"/>
      <c r="AA737" s="108">
        <f t="shared" si="145"/>
        <v>0</v>
      </c>
      <c r="AB737" s="7">
        <v>45611</v>
      </c>
    </row>
    <row r="738" spans="1:28" ht="15.75" hidden="1" x14ac:dyDescent="0.25">
      <c r="A738" s="24">
        <v>45610</v>
      </c>
      <c r="B738" s="25" t="s">
        <v>377</v>
      </c>
      <c r="C738" s="25"/>
      <c r="D738" s="25" t="s">
        <v>52</v>
      </c>
      <c r="E738" s="25" t="s">
        <v>154</v>
      </c>
      <c r="F738" s="25">
        <v>1750</v>
      </c>
      <c r="G738" s="25" t="s">
        <v>34</v>
      </c>
      <c r="H738" s="25">
        <v>1065</v>
      </c>
      <c r="I738" s="4">
        <f t="shared" si="133"/>
        <v>1863750</v>
      </c>
      <c r="J738" s="31" t="s">
        <v>324</v>
      </c>
      <c r="K738" s="117"/>
      <c r="L738" s="107">
        <f t="shared" si="140"/>
        <v>1863750</v>
      </c>
      <c r="M738" s="107">
        <v>1863750</v>
      </c>
      <c r="N738" s="107"/>
      <c r="O738" s="107">
        <f t="shared" si="141"/>
        <v>0</v>
      </c>
      <c r="P738" s="107"/>
      <c r="Q738" s="107"/>
      <c r="R738" s="107">
        <f t="shared" si="142"/>
        <v>0</v>
      </c>
      <c r="S738" s="107"/>
      <c r="T738" s="107"/>
      <c r="U738" s="107">
        <f t="shared" si="143"/>
        <v>0</v>
      </c>
      <c r="V738" s="107"/>
      <c r="W738" s="107"/>
      <c r="X738" s="107">
        <f t="shared" si="144"/>
        <v>0</v>
      </c>
      <c r="Y738" s="107"/>
      <c r="Z738" s="107"/>
      <c r="AA738" s="108">
        <f t="shared" si="145"/>
        <v>0</v>
      </c>
      <c r="AB738" s="7">
        <v>45610</v>
      </c>
    </row>
    <row r="739" spans="1:28" ht="15.75" hidden="1" x14ac:dyDescent="0.25">
      <c r="A739" s="24">
        <v>45610</v>
      </c>
      <c r="B739" s="25" t="s">
        <v>377</v>
      </c>
      <c r="C739" s="25"/>
      <c r="D739" s="25" t="s">
        <v>52</v>
      </c>
      <c r="E739" s="25" t="s">
        <v>44</v>
      </c>
      <c r="F739" s="25">
        <v>500</v>
      </c>
      <c r="G739" s="25" t="s">
        <v>34</v>
      </c>
      <c r="H739" s="25">
        <v>860</v>
      </c>
      <c r="I739" s="4">
        <f t="shared" si="133"/>
        <v>430000</v>
      </c>
      <c r="J739" s="31" t="s">
        <v>324</v>
      </c>
      <c r="K739" s="117"/>
      <c r="L739" s="107">
        <f t="shared" si="140"/>
        <v>430000</v>
      </c>
      <c r="M739" s="107">
        <v>430000</v>
      </c>
      <c r="N739" s="107"/>
      <c r="O739" s="107">
        <f t="shared" si="141"/>
        <v>0</v>
      </c>
      <c r="P739" s="107"/>
      <c r="Q739" s="107"/>
      <c r="R739" s="107">
        <f t="shared" si="142"/>
        <v>0</v>
      </c>
      <c r="S739" s="107"/>
      <c r="T739" s="107"/>
      <c r="U739" s="107">
        <f t="shared" si="143"/>
        <v>0</v>
      </c>
      <c r="V739" s="107"/>
      <c r="W739" s="107"/>
      <c r="X739" s="107">
        <f t="shared" si="144"/>
        <v>0</v>
      </c>
      <c r="Y739" s="107"/>
      <c r="Z739" s="107"/>
      <c r="AA739" s="108">
        <f t="shared" si="145"/>
        <v>0</v>
      </c>
      <c r="AB739" s="7">
        <v>45610</v>
      </c>
    </row>
    <row r="740" spans="1:28" ht="15.75" hidden="1" x14ac:dyDescent="0.25">
      <c r="A740" s="24">
        <v>45610</v>
      </c>
      <c r="B740" s="25" t="s">
        <v>107</v>
      </c>
      <c r="C740" s="25"/>
      <c r="D740" s="25" t="s">
        <v>46</v>
      </c>
      <c r="E740" s="25" t="s">
        <v>120</v>
      </c>
      <c r="F740" s="25">
        <v>49.2</v>
      </c>
      <c r="G740" s="25" t="s">
        <v>39</v>
      </c>
      <c r="H740" s="25">
        <v>46000</v>
      </c>
      <c r="I740" s="4">
        <f t="shared" si="133"/>
        <v>2263200</v>
      </c>
      <c r="J740" s="26" t="s">
        <v>28</v>
      </c>
      <c r="K740" s="117"/>
      <c r="L740" s="107">
        <f t="shared" si="140"/>
        <v>0</v>
      </c>
      <c r="M740" s="107"/>
      <c r="N740" s="107"/>
      <c r="O740" s="107">
        <f t="shared" si="141"/>
        <v>0</v>
      </c>
      <c r="P740" s="107"/>
      <c r="Q740" s="107"/>
      <c r="R740" s="107">
        <f t="shared" si="142"/>
        <v>0</v>
      </c>
      <c r="S740" s="107"/>
      <c r="T740" s="107"/>
      <c r="U740" s="107">
        <f t="shared" si="143"/>
        <v>0</v>
      </c>
      <c r="V740" s="107"/>
      <c r="W740" s="107"/>
      <c r="X740" s="107">
        <f t="shared" si="144"/>
        <v>0</v>
      </c>
      <c r="Y740" s="107"/>
      <c r="Z740" s="107"/>
      <c r="AA740" s="108">
        <f t="shared" si="145"/>
        <v>2263200</v>
      </c>
      <c r="AB740" s="7"/>
    </row>
    <row r="741" spans="1:28" ht="15.75" hidden="1" x14ac:dyDescent="0.25">
      <c r="A741" s="24">
        <v>45610</v>
      </c>
      <c r="B741" s="25" t="s">
        <v>107</v>
      </c>
      <c r="C741" s="25"/>
      <c r="D741" s="25" t="s">
        <v>46</v>
      </c>
      <c r="E741" s="25" t="s">
        <v>137</v>
      </c>
      <c r="F741" s="25">
        <v>57.8</v>
      </c>
      <c r="G741" s="25" t="s">
        <v>39</v>
      </c>
      <c r="H741" s="25">
        <v>47000</v>
      </c>
      <c r="I741" s="4">
        <f t="shared" si="133"/>
        <v>2716600</v>
      </c>
      <c r="J741" s="26" t="s">
        <v>28</v>
      </c>
      <c r="K741" s="117"/>
      <c r="L741" s="107">
        <f t="shared" si="140"/>
        <v>0</v>
      </c>
      <c r="M741" s="107"/>
      <c r="N741" s="107"/>
      <c r="O741" s="107">
        <f t="shared" si="141"/>
        <v>0</v>
      </c>
      <c r="P741" s="107"/>
      <c r="Q741" s="107"/>
      <c r="R741" s="107">
        <f t="shared" si="142"/>
        <v>0</v>
      </c>
      <c r="S741" s="107"/>
      <c r="T741" s="107"/>
      <c r="U741" s="107">
        <f t="shared" si="143"/>
        <v>0</v>
      </c>
      <c r="V741" s="107"/>
      <c r="W741" s="107"/>
      <c r="X741" s="107">
        <f t="shared" si="144"/>
        <v>0</v>
      </c>
      <c r="Y741" s="107"/>
      <c r="Z741" s="107"/>
      <c r="AA741" s="108">
        <f t="shared" si="145"/>
        <v>2716600</v>
      </c>
      <c r="AB741" s="7"/>
    </row>
    <row r="742" spans="1:28" ht="15.75" hidden="1" x14ac:dyDescent="0.25">
      <c r="A742" s="24">
        <v>45610</v>
      </c>
      <c r="B742" s="25" t="s">
        <v>203</v>
      </c>
      <c r="C742" s="25"/>
      <c r="D742" s="25" t="s">
        <v>46</v>
      </c>
      <c r="E742" s="25" t="s">
        <v>552</v>
      </c>
      <c r="F742" s="25">
        <v>25</v>
      </c>
      <c r="G742" s="25" t="s">
        <v>39</v>
      </c>
      <c r="H742" s="25">
        <v>125000</v>
      </c>
      <c r="I742" s="4">
        <f t="shared" si="133"/>
        <v>3125000</v>
      </c>
      <c r="J742" s="31" t="s">
        <v>324</v>
      </c>
      <c r="K742" s="117"/>
      <c r="L742" s="107">
        <f t="shared" si="140"/>
        <v>3125000</v>
      </c>
      <c r="M742" s="107">
        <v>2580000</v>
      </c>
      <c r="N742" s="107">
        <v>545000</v>
      </c>
      <c r="O742" s="107">
        <f t="shared" si="141"/>
        <v>0</v>
      </c>
      <c r="P742" s="107"/>
      <c r="Q742" s="107"/>
      <c r="R742" s="107">
        <f t="shared" si="142"/>
        <v>0</v>
      </c>
      <c r="S742" s="107"/>
      <c r="T742" s="107"/>
      <c r="U742" s="107">
        <f t="shared" si="143"/>
        <v>0</v>
      </c>
      <c r="V742" s="107"/>
      <c r="W742" s="107"/>
      <c r="X742" s="107">
        <f t="shared" si="144"/>
        <v>0</v>
      </c>
      <c r="Y742" s="107"/>
      <c r="Z742" s="107"/>
      <c r="AA742" s="108">
        <f t="shared" si="145"/>
        <v>0</v>
      </c>
      <c r="AB742" s="7">
        <v>45619</v>
      </c>
    </row>
    <row r="743" spans="1:28" ht="15.75" hidden="1" x14ac:dyDescent="0.25">
      <c r="A743" s="24">
        <v>45610</v>
      </c>
      <c r="B743" s="25" t="s">
        <v>153</v>
      </c>
      <c r="C743" s="25"/>
      <c r="D743" s="25" t="s">
        <v>46</v>
      </c>
      <c r="E743" s="25" t="s">
        <v>42</v>
      </c>
      <c r="F743" s="25">
        <v>500</v>
      </c>
      <c r="G743" s="25" t="s">
        <v>34</v>
      </c>
      <c r="H743" s="25">
        <v>4000</v>
      </c>
      <c r="I743" s="4">
        <f t="shared" si="133"/>
        <v>2000000</v>
      </c>
      <c r="J743" s="31" t="s">
        <v>312</v>
      </c>
      <c r="K743" s="117" t="s">
        <v>2124</v>
      </c>
      <c r="L743" s="107">
        <f t="shared" si="140"/>
        <v>0</v>
      </c>
      <c r="M743" s="107"/>
      <c r="N743" s="107"/>
      <c r="O743" s="107">
        <f t="shared" si="141"/>
        <v>2000000</v>
      </c>
      <c r="P743" s="107">
        <v>2000000</v>
      </c>
      <c r="Q743" s="107"/>
      <c r="R743" s="107">
        <f t="shared" si="142"/>
        <v>0</v>
      </c>
      <c r="S743" s="107"/>
      <c r="T743" s="107"/>
      <c r="U743" s="107">
        <f t="shared" si="143"/>
        <v>0</v>
      </c>
      <c r="V743" s="107"/>
      <c r="W743" s="107"/>
      <c r="X743" s="107">
        <f t="shared" si="144"/>
        <v>0</v>
      </c>
      <c r="Y743" s="107"/>
      <c r="Z743" s="107"/>
      <c r="AA743" s="108">
        <f t="shared" si="145"/>
        <v>0</v>
      </c>
      <c r="AB743" s="7">
        <v>45610</v>
      </c>
    </row>
    <row r="744" spans="1:28" ht="15.75" hidden="1" x14ac:dyDescent="0.25">
      <c r="A744" s="24">
        <v>45610</v>
      </c>
      <c r="B744" s="25" t="s">
        <v>1411</v>
      </c>
      <c r="C744" s="25"/>
      <c r="D744" s="25" t="s">
        <v>46</v>
      </c>
      <c r="E744" s="25" t="s">
        <v>192</v>
      </c>
      <c r="F744" s="25">
        <v>1000</v>
      </c>
      <c r="G744" s="25" t="s">
        <v>34</v>
      </c>
      <c r="H744" s="25">
        <v>2500</v>
      </c>
      <c r="I744" s="4">
        <f t="shared" si="133"/>
        <v>2500000</v>
      </c>
      <c r="J744" s="31" t="s">
        <v>312</v>
      </c>
      <c r="K744" s="117" t="s">
        <v>2125</v>
      </c>
      <c r="L744" s="107">
        <f t="shared" si="140"/>
        <v>0</v>
      </c>
      <c r="M744" s="107"/>
      <c r="N744" s="107"/>
      <c r="O744" s="107">
        <f t="shared" si="141"/>
        <v>2500000</v>
      </c>
      <c r="P744" s="107">
        <v>2500000</v>
      </c>
      <c r="Q744" s="107"/>
      <c r="R744" s="107">
        <f t="shared" si="142"/>
        <v>0</v>
      </c>
      <c r="S744" s="107"/>
      <c r="T744" s="107"/>
      <c r="U744" s="107">
        <f t="shared" si="143"/>
        <v>0</v>
      </c>
      <c r="V744" s="107"/>
      <c r="W744" s="107"/>
      <c r="X744" s="107">
        <f t="shared" si="144"/>
        <v>0</v>
      </c>
      <c r="Y744" s="107"/>
      <c r="Z744" s="107"/>
      <c r="AA744" s="108">
        <f t="shared" si="145"/>
        <v>0</v>
      </c>
      <c r="AB744" s="7">
        <v>45610</v>
      </c>
    </row>
    <row r="745" spans="1:28" ht="15.75" hidden="1" x14ac:dyDescent="0.25">
      <c r="A745" s="24">
        <v>45610</v>
      </c>
      <c r="B745" s="25" t="s">
        <v>59</v>
      </c>
      <c r="C745" s="25"/>
      <c r="D745" s="25" t="s">
        <v>46</v>
      </c>
      <c r="E745" s="25" t="s">
        <v>47</v>
      </c>
      <c r="F745" s="25">
        <v>1</v>
      </c>
      <c r="G745" s="25" t="s">
        <v>48</v>
      </c>
      <c r="H745" s="25">
        <v>150000</v>
      </c>
      <c r="I745" s="25">
        <f>F745*H745</f>
        <v>150000</v>
      </c>
      <c r="J745" s="31" t="s">
        <v>324</v>
      </c>
      <c r="K745" s="117"/>
      <c r="L745" s="107">
        <f t="shared" ref="L745" si="146">M745+N745</f>
        <v>150000</v>
      </c>
      <c r="M745" s="107">
        <v>150000</v>
      </c>
      <c r="N745" s="107"/>
      <c r="O745" s="107">
        <f t="shared" ref="O745" si="147">P745+Q745</f>
        <v>0</v>
      </c>
      <c r="P745" s="107"/>
      <c r="Q745" s="107"/>
      <c r="R745" s="107">
        <f t="shared" ref="R745" si="148">S745+T745</f>
        <v>0</v>
      </c>
      <c r="S745" s="107"/>
      <c r="T745" s="107"/>
      <c r="U745" s="107">
        <f t="shared" ref="U745" si="149">V745+W745</f>
        <v>0</v>
      </c>
      <c r="V745" s="107"/>
      <c r="W745" s="107"/>
      <c r="X745" s="107">
        <f t="shared" ref="X745" si="150">Y745+Z745</f>
        <v>0</v>
      </c>
      <c r="Y745" s="107"/>
      <c r="Z745" s="107"/>
      <c r="AA745" s="108">
        <f t="shared" ref="AA745" si="151">C745+I745-L745-O745-U745-X745-R745</f>
        <v>0</v>
      </c>
      <c r="AB745" s="7">
        <v>45611</v>
      </c>
    </row>
    <row r="746" spans="1:28" ht="15.75" hidden="1" x14ac:dyDescent="0.25">
      <c r="A746" s="24">
        <v>45611</v>
      </c>
      <c r="B746" s="25" t="s">
        <v>467</v>
      </c>
      <c r="C746" s="25"/>
      <c r="D746" s="25" t="s">
        <v>46</v>
      </c>
      <c r="E746" s="25" t="s">
        <v>124</v>
      </c>
      <c r="F746" s="25">
        <v>0.92</v>
      </c>
      <c r="G746" s="25" t="s">
        <v>283</v>
      </c>
      <c r="H746" s="25">
        <v>1150000</v>
      </c>
      <c r="I746" s="25">
        <f t="shared" ref="I746:I782" si="152">F746*H746</f>
        <v>1058000</v>
      </c>
      <c r="J746" s="31" t="s">
        <v>312</v>
      </c>
      <c r="K746" s="117"/>
      <c r="L746" s="107">
        <f t="shared" ref="L746:L782" si="153">M746+N746</f>
        <v>0</v>
      </c>
      <c r="M746" s="107"/>
      <c r="N746" s="107"/>
      <c r="O746" s="107">
        <f t="shared" ref="O746:O782" si="154">P746+Q746</f>
        <v>1058000</v>
      </c>
      <c r="P746" s="107">
        <v>1058000</v>
      </c>
      <c r="Q746" s="107"/>
      <c r="R746" s="107">
        <f t="shared" ref="R746:R782" si="155">S746+T746</f>
        <v>0</v>
      </c>
      <c r="S746" s="107"/>
      <c r="T746" s="107"/>
      <c r="U746" s="107">
        <f t="shared" ref="U746:U782" si="156">V746+W746</f>
        <v>0</v>
      </c>
      <c r="V746" s="107"/>
      <c r="W746" s="107"/>
      <c r="X746" s="107">
        <f t="shared" ref="X746:X782" si="157">Y746+Z746</f>
        <v>0</v>
      </c>
      <c r="Y746" s="107"/>
      <c r="Z746" s="107"/>
      <c r="AA746" s="108">
        <f t="shared" ref="AA746:AA782" si="158">C746+I746-L746-O746-U746-X746-R746</f>
        <v>0</v>
      </c>
      <c r="AB746" s="7">
        <v>45614</v>
      </c>
    </row>
    <row r="747" spans="1:28" ht="15.75" hidden="1" x14ac:dyDescent="0.25">
      <c r="A747" s="24">
        <v>45611</v>
      </c>
      <c r="B747" s="25" t="s">
        <v>592</v>
      </c>
      <c r="C747" s="25"/>
      <c r="D747" s="25" t="s">
        <v>52</v>
      </c>
      <c r="E747" s="25" t="s">
        <v>108</v>
      </c>
      <c r="F747" s="25">
        <v>600</v>
      </c>
      <c r="G747" s="25" t="s">
        <v>34</v>
      </c>
      <c r="H747" s="25">
        <v>2000</v>
      </c>
      <c r="I747" s="25">
        <f t="shared" si="152"/>
        <v>1200000</v>
      </c>
      <c r="J747" s="31" t="s">
        <v>312</v>
      </c>
      <c r="K747" s="25" t="s">
        <v>2163</v>
      </c>
      <c r="L747" s="107">
        <f t="shared" si="153"/>
        <v>0</v>
      </c>
      <c r="M747" s="107"/>
      <c r="N747" s="107"/>
      <c r="O747" s="107">
        <f t="shared" si="154"/>
        <v>1200000</v>
      </c>
      <c r="P747" s="107">
        <v>1200000</v>
      </c>
      <c r="Q747" s="107"/>
      <c r="R747" s="107">
        <f t="shared" si="155"/>
        <v>0</v>
      </c>
      <c r="S747" s="107"/>
      <c r="T747" s="107"/>
      <c r="U747" s="107">
        <f t="shared" si="156"/>
        <v>0</v>
      </c>
      <c r="V747" s="107"/>
      <c r="W747" s="107"/>
      <c r="X747" s="107">
        <f t="shared" si="157"/>
        <v>0</v>
      </c>
      <c r="Y747" s="107"/>
      <c r="Z747" s="107"/>
      <c r="AA747" s="108">
        <f t="shared" si="158"/>
        <v>0</v>
      </c>
      <c r="AB747" s="7">
        <v>45617</v>
      </c>
    </row>
    <row r="748" spans="1:28" ht="15.75" hidden="1" x14ac:dyDescent="0.25">
      <c r="A748" s="24">
        <v>45611</v>
      </c>
      <c r="B748" s="25" t="s">
        <v>449</v>
      </c>
      <c r="C748" s="25"/>
      <c r="D748" s="25" t="s">
        <v>52</v>
      </c>
      <c r="E748" s="25" t="s">
        <v>157</v>
      </c>
      <c r="F748" s="25">
        <v>8</v>
      </c>
      <c r="G748" s="25" t="s">
        <v>48</v>
      </c>
      <c r="H748" s="25">
        <v>300000</v>
      </c>
      <c r="I748" s="25">
        <f t="shared" si="152"/>
        <v>2400000</v>
      </c>
      <c r="J748" s="31" t="s">
        <v>324</v>
      </c>
      <c r="K748" s="117"/>
      <c r="L748" s="107">
        <f t="shared" si="153"/>
        <v>2400000</v>
      </c>
      <c r="M748" s="107">
        <v>2400000</v>
      </c>
      <c r="N748" s="107"/>
      <c r="O748" s="107">
        <f t="shared" si="154"/>
        <v>0</v>
      </c>
      <c r="P748" s="107"/>
      <c r="Q748" s="107"/>
      <c r="R748" s="107">
        <f t="shared" si="155"/>
        <v>0</v>
      </c>
      <c r="S748" s="107"/>
      <c r="T748" s="107"/>
      <c r="U748" s="107">
        <f t="shared" si="156"/>
        <v>0</v>
      </c>
      <c r="V748" s="107"/>
      <c r="W748" s="107"/>
      <c r="X748" s="107">
        <f t="shared" si="157"/>
        <v>0</v>
      </c>
      <c r="Y748" s="107"/>
      <c r="Z748" s="107"/>
      <c r="AA748" s="108">
        <f t="shared" si="158"/>
        <v>0</v>
      </c>
      <c r="AB748" s="7">
        <v>45626</v>
      </c>
    </row>
    <row r="749" spans="1:28" ht="15.75" hidden="1" x14ac:dyDescent="0.25">
      <c r="A749" s="24">
        <v>45611</v>
      </c>
      <c r="B749" s="25" t="s">
        <v>449</v>
      </c>
      <c r="C749" s="25"/>
      <c r="D749" s="25" t="s">
        <v>52</v>
      </c>
      <c r="E749" s="25" t="s">
        <v>216</v>
      </c>
      <c r="F749" s="25">
        <v>20</v>
      </c>
      <c r="G749" s="25" t="s">
        <v>27</v>
      </c>
      <c r="H749" s="25">
        <v>45000</v>
      </c>
      <c r="I749" s="25">
        <f t="shared" si="152"/>
        <v>900000</v>
      </c>
      <c r="J749" s="31" t="s">
        <v>324</v>
      </c>
      <c r="K749" s="117"/>
      <c r="L749" s="107">
        <f t="shared" si="153"/>
        <v>900000</v>
      </c>
      <c r="M749" s="107">
        <v>900000</v>
      </c>
      <c r="N749" s="107"/>
      <c r="O749" s="107">
        <f t="shared" si="154"/>
        <v>0</v>
      </c>
      <c r="P749" s="107"/>
      <c r="Q749" s="107"/>
      <c r="R749" s="107">
        <f t="shared" si="155"/>
        <v>0</v>
      </c>
      <c r="S749" s="107"/>
      <c r="T749" s="107"/>
      <c r="U749" s="107">
        <f t="shared" si="156"/>
        <v>0</v>
      </c>
      <c r="V749" s="107"/>
      <c r="W749" s="107"/>
      <c r="X749" s="107">
        <f t="shared" si="157"/>
        <v>0</v>
      </c>
      <c r="Y749" s="107"/>
      <c r="Z749" s="107"/>
      <c r="AA749" s="108">
        <f t="shared" si="158"/>
        <v>0</v>
      </c>
      <c r="AB749" s="7">
        <v>45626</v>
      </c>
    </row>
    <row r="750" spans="1:28" ht="15.75" hidden="1" x14ac:dyDescent="0.25">
      <c r="A750" s="24">
        <v>45611</v>
      </c>
      <c r="B750" s="25" t="s">
        <v>449</v>
      </c>
      <c r="C750" s="25"/>
      <c r="D750" s="25" t="s">
        <v>52</v>
      </c>
      <c r="E750" s="25" t="s">
        <v>150</v>
      </c>
      <c r="F750" s="25">
        <v>10</v>
      </c>
      <c r="G750" s="25" t="s">
        <v>77</v>
      </c>
      <c r="H750" s="25">
        <v>50000</v>
      </c>
      <c r="I750" s="25">
        <f t="shared" si="152"/>
        <v>500000</v>
      </c>
      <c r="J750" s="31" t="s">
        <v>324</v>
      </c>
      <c r="K750" s="117"/>
      <c r="L750" s="107">
        <f t="shared" si="153"/>
        <v>500000</v>
      </c>
      <c r="M750" s="107">
        <v>500000</v>
      </c>
      <c r="N750" s="107"/>
      <c r="O750" s="107">
        <f t="shared" si="154"/>
        <v>0</v>
      </c>
      <c r="P750" s="107"/>
      <c r="Q750" s="107"/>
      <c r="R750" s="107">
        <f t="shared" si="155"/>
        <v>0</v>
      </c>
      <c r="S750" s="107"/>
      <c r="T750" s="107"/>
      <c r="U750" s="107">
        <f t="shared" si="156"/>
        <v>0</v>
      </c>
      <c r="V750" s="107"/>
      <c r="W750" s="107"/>
      <c r="X750" s="107">
        <f t="shared" si="157"/>
        <v>0</v>
      </c>
      <c r="Y750" s="107"/>
      <c r="Z750" s="107"/>
      <c r="AA750" s="108">
        <f t="shared" si="158"/>
        <v>0</v>
      </c>
      <c r="AB750" s="7">
        <v>45626</v>
      </c>
    </row>
    <row r="751" spans="1:28" ht="15.75" hidden="1" x14ac:dyDescent="0.25">
      <c r="A751" s="24">
        <v>45611</v>
      </c>
      <c r="B751" s="25" t="s">
        <v>449</v>
      </c>
      <c r="C751" s="25"/>
      <c r="D751" s="25" t="s">
        <v>52</v>
      </c>
      <c r="E751" s="25" t="s">
        <v>129</v>
      </c>
      <c r="F751" s="25">
        <v>24</v>
      </c>
      <c r="G751" s="25" t="s">
        <v>77</v>
      </c>
      <c r="H751" s="25">
        <v>65000</v>
      </c>
      <c r="I751" s="25">
        <f t="shared" si="152"/>
        <v>1560000</v>
      </c>
      <c r="J751" s="38" t="s">
        <v>24</v>
      </c>
      <c r="K751" s="117"/>
      <c r="L751" s="107">
        <f t="shared" si="153"/>
        <v>1030000</v>
      </c>
      <c r="M751" s="107">
        <v>1030000</v>
      </c>
      <c r="N751" s="107"/>
      <c r="O751" s="107">
        <f t="shared" si="154"/>
        <v>0</v>
      </c>
      <c r="P751" s="107"/>
      <c r="Q751" s="107"/>
      <c r="R751" s="107">
        <f t="shared" si="155"/>
        <v>0</v>
      </c>
      <c r="S751" s="107"/>
      <c r="T751" s="107"/>
      <c r="U751" s="107">
        <f t="shared" si="156"/>
        <v>0</v>
      </c>
      <c r="V751" s="107"/>
      <c r="W751" s="107"/>
      <c r="X751" s="107">
        <f t="shared" si="157"/>
        <v>0</v>
      </c>
      <c r="Y751" s="107"/>
      <c r="Z751" s="107"/>
      <c r="AA751" s="108">
        <f t="shared" si="158"/>
        <v>530000</v>
      </c>
      <c r="AB751" s="7">
        <v>45626</v>
      </c>
    </row>
    <row r="752" spans="1:28" ht="15.75" x14ac:dyDescent="0.25">
      <c r="A752" s="24">
        <v>45611</v>
      </c>
      <c r="B752" s="25" t="s">
        <v>205</v>
      </c>
      <c r="C752" s="25"/>
      <c r="D752" s="25" t="s">
        <v>46</v>
      </c>
      <c r="E752" s="25" t="s">
        <v>42</v>
      </c>
      <c r="F752" s="25">
        <v>600</v>
      </c>
      <c r="G752" s="25" t="s">
        <v>34</v>
      </c>
      <c r="H752" s="25">
        <v>3800</v>
      </c>
      <c r="I752" s="25">
        <f t="shared" si="152"/>
        <v>2280000</v>
      </c>
      <c r="J752" s="31" t="s">
        <v>312</v>
      </c>
      <c r="K752" s="117"/>
      <c r="L752" s="107">
        <f t="shared" si="153"/>
        <v>0</v>
      </c>
      <c r="M752" s="107"/>
      <c r="N752" s="107"/>
      <c r="O752" s="107">
        <f t="shared" si="154"/>
        <v>2280000</v>
      </c>
      <c r="P752" s="107">
        <v>2280000</v>
      </c>
      <c r="Q752" s="107"/>
      <c r="R752" s="107">
        <f t="shared" si="155"/>
        <v>0</v>
      </c>
      <c r="S752" s="107"/>
      <c r="T752" s="107"/>
      <c r="U752" s="107">
        <f t="shared" si="156"/>
        <v>0</v>
      </c>
      <c r="V752" s="107"/>
      <c r="W752" s="107"/>
      <c r="X752" s="107">
        <f t="shared" si="157"/>
        <v>0</v>
      </c>
      <c r="Y752" s="107"/>
      <c r="Z752" s="107"/>
      <c r="AA752" s="108">
        <f t="shared" si="158"/>
        <v>0</v>
      </c>
      <c r="AB752" s="7">
        <v>45618</v>
      </c>
    </row>
    <row r="753" spans="1:28" ht="15.75" hidden="1" x14ac:dyDescent="0.25">
      <c r="A753" s="24">
        <v>45611</v>
      </c>
      <c r="B753" s="25" t="s">
        <v>800</v>
      </c>
      <c r="C753" s="25"/>
      <c r="D753" s="25" t="s">
        <v>46</v>
      </c>
      <c r="E753" s="25" t="s">
        <v>58</v>
      </c>
      <c r="F753" s="25">
        <v>800</v>
      </c>
      <c r="G753" s="25" t="s">
        <v>34</v>
      </c>
      <c r="H753" s="25">
        <v>1800</v>
      </c>
      <c r="I753" s="25">
        <f t="shared" si="152"/>
        <v>1440000</v>
      </c>
      <c r="J753" s="31" t="s">
        <v>324</v>
      </c>
      <c r="K753" s="117"/>
      <c r="L753" s="107">
        <f t="shared" si="153"/>
        <v>1440000</v>
      </c>
      <c r="M753" s="107">
        <v>1440000</v>
      </c>
      <c r="N753" s="107"/>
      <c r="O753" s="107">
        <f t="shared" si="154"/>
        <v>0</v>
      </c>
      <c r="P753" s="107"/>
      <c r="Q753" s="107"/>
      <c r="R753" s="107">
        <f t="shared" si="155"/>
        <v>0</v>
      </c>
      <c r="S753" s="107"/>
      <c r="T753" s="107"/>
      <c r="U753" s="107">
        <f t="shared" si="156"/>
        <v>0</v>
      </c>
      <c r="V753" s="107"/>
      <c r="W753" s="107"/>
      <c r="X753" s="107">
        <f t="shared" si="157"/>
        <v>0</v>
      </c>
      <c r="Y753" s="107"/>
      <c r="Z753" s="107"/>
      <c r="AA753" s="108">
        <f t="shared" si="158"/>
        <v>0</v>
      </c>
      <c r="AB753" s="7">
        <v>45611</v>
      </c>
    </row>
    <row r="754" spans="1:28" ht="15.75" hidden="1" x14ac:dyDescent="0.25">
      <c r="A754" s="24">
        <v>45611</v>
      </c>
      <c r="B754" s="25" t="s">
        <v>1755</v>
      </c>
      <c r="C754" s="25"/>
      <c r="D754" s="25" t="s">
        <v>46</v>
      </c>
      <c r="E754" s="25" t="s">
        <v>197</v>
      </c>
      <c r="F754" s="25">
        <v>46.8</v>
      </c>
      <c r="G754" s="25" t="s">
        <v>39</v>
      </c>
      <c r="H754" s="25">
        <v>115000</v>
      </c>
      <c r="I754" s="25">
        <f t="shared" si="152"/>
        <v>5382000</v>
      </c>
      <c r="J754" s="31" t="s">
        <v>324</v>
      </c>
      <c r="K754" s="117"/>
      <c r="L754" s="107">
        <f t="shared" si="153"/>
        <v>0</v>
      </c>
      <c r="M754" s="107"/>
      <c r="N754" s="107"/>
      <c r="O754" s="107">
        <f t="shared" si="154"/>
        <v>0</v>
      </c>
      <c r="P754" s="107"/>
      <c r="Q754" s="107"/>
      <c r="R754" s="107">
        <f t="shared" si="155"/>
        <v>0</v>
      </c>
      <c r="S754" s="107"/>
      <c r="T754" s="107"/>
      <c r="U754" s="107">
        <f t="shared" si="156"/>
        <v>5382000</v>
      </c>
      <c r="V754" s="107">
        <v>5382000</v>
      </c>
      <c r="W754" s="107"/>
      <c r="X754" s="107">
        <f t="shared" si="157"/>
        <v>0</v>
      </c>
      <c r="Y754" s="107"/>
      <c r="Z754" s="107"/>
      <c r="AA754" s="108">
        <f t="shared" si="158"/>
        <v>0</v>
      </c>
      <c r="AB754" s="7">
        <v>45611</v>
      </c>
    </row>
    <row r="755" spans="1:28" ht="15.75" hidden="1" x14ac:dyDescent="0.25">
      <c r="A755" s="24">
        <v>45611</v>
      </c>
      <c r="B755" s="25" t="s">
        <v>445</v>
      </c>
      <c r="C755" s="25"/>
      <c r="D755" s="25" t="s">
        <v>46</v>
      </c>
      <c r="E755" s="25" t="s">
        <v>42</v>
      </c>
      <c r="F755" s="25">
        <v>5200</v>
      </c>
      <c r="G755" s="25" t="s">
        <v>34</v>
      </c>
      <c r="H755" s="25">
        <v>3500</v>
      </c>
      <c r="I755" s="25">
        <f t="shared" si="152"/>
        <v>18200000</v>
      </c>
      <c r="J755" s="31" t="s">
        <v>324</v>
      </c>
      <c r="K755" s="117"/>
      <c r="L755" s="107">
        <f t="shared" si="153"/>
        <v>18200000</v>
      </c>
      <c r="M755" s="107">
        <v>18200000</v>
      </c>
      <c r="N755" s="107"/>
      <c r="O755" s="107">
        <f t="shared" si="154"/>
        <v>0</v>
      </c>
      <c r="P755" s="107"/>
      <c r="Q755" s="107"/>
      <c r="R755" s="107">
        <f t="shared" si="155"/>
        <v>0</v>
      </c>
      <c r="S755" s="107"/>
      <c r="T755" s="107"/>
      <c r="U755" s="107">
        <f t="shared" si="156"/>
        <v>0</v>
      </c>
      <c r="V755" s="107"/>
      <c r="W755" s="107"/>
      <c r="X755" s="107">
        <f t="shared" si="157"/>
        <v>0</v>
      </c>
      <c r="Y755" s="107"/>
      <c r="Z755" s="107"/>
      <c r="AA755" s="108">
        <f t="shared" si="158"/>
        <v>0</v>
      </c>
      <c r="AB755" s="7">
        <v>45625</v>
      </c>
    </row>
    <row r="756" spans="1:28" ht="15.75" hidden="1" x14ac:dyDescent="0.25">
      <c r="A756" s="24">
        <v>45611</v>
      </c>
      <c r="B756" s="25" t="s">
        <v>134</v>
      </c>
      <c r="C756" s="25"/>
      <c r="D756" s="25" t="s">
        <v>46</v>
      </c>
      <c r="E756" s="25" t="s">
        <v>42</v>
      </c>
      <c r="F756" s="25">
        <v>1000</v>
      </c>
      <c r="G756" s="25" t="s">
        <v>34</v>
      </c>
      <c r="H756" s="25">
        <v>4000</v>
      </c>
      <c r="I756" s="25">
        <f t="shared" si="152"/>
        <v>4000000</v>
      </c>
      <c r="J756" s="31" t="s">
        <v>324</v>
      </c>
      <c r="K756" s="117"/>
      <c r="L756" s="107">
        <f t="shared" si="153"/>
        <v>4000000</v>
      </c>
      <c r="M756" s="107">
        <v>4000000</v>
      </c>
      <c r="N756" s="107"/>
      <c r="O756" s="107">
        <f t="shared" si="154"/>
        <v>0</v>
      </c>
      <c r="P756" s="107"/>
      <c r="Q756" s="107"/>
      <c r="R756" s="107">
        <f t="shared" si="155"/>
        <v>0</v>
      </c>
      <c r="S756" s="107"/>
      <c r="T756" s="107"/>
      <c r="U756" s="107">
        <f t="shared" si="156"/>
        <v>0</v>
      </c>
      <c r="V756" s="107"/>
      <c r="W756" s="107"/>
      <c r="X756" s="107">
        <f t="shared" si="157"/>
        <v>0</v>
      </c>
      <c r="Y756" s="107"/>
      <c r="Z756" s="107"/>
      <c r="AA756" s="108">
        <f t="shared" si="158"/>
        <v>0</v>
      </c>
      <c r="AB756" s="7">
        <v>45611</v>
      </c>
    </row>
    <row r="757" spans="1:28" ht="15.75" hidden="1" x14ac:dyDescent="0.25">
      <c r="A757" s="24">
        <v>45611</v>
      </c>
      <c r="B757" s="25" t="s">
        <v>99</v>
      </c>
      <c r="C757" s="25"/>
      <c r="D757" s="25"/>
      <c r="E757" s="25" t="s">
        <v>358</v>
      </c>
      <c r="F757" s="25">
        <v>21.3</v>
      </c>
      <c r="G757" s="25" t="s">
        <v>39</v>
      </c>
      <c r="H757" s="25"/>
      <c r="I757" s="25">
        <f t="shared" si="152"/>
        <v>0</v>
      </c>
      <c r="J757" s="26" t="s">
        <v>28</v>
      </c>
      <c r="K757" s="117"/>
      <c r="L757" s="107">
        <f t="shared" si="153"/>
        <v>0</v>
      </c>
      <c r="M757" s="107"/>
      <c r="N757" s="107"/>
      <c r="O757" s="107">
        <f t="shared" si="154"/>
        <v>0</v>
      </c>
      <c r="P757" s="107"/>
      <c r="Q757" s="107"/>
      <c r="R757" s="107">
        <f t="shared" si="155"/>
        <v>0</v>
      </c>
      <c r="S757" s="107"/>
      <c r="T757" s="107"/>
      <c r="U757" s="107">
        <f t="shared" si="156"/>
        <v>0</v>
      </c>
      <c r="V757" s="107"/>
      <c r="W757" s="107"/>
      <c r="X757" s="107">
        <f t="shared" si="157"/>
        <v>0</v>
      </c>
      <c r="Y757" s="107"/>
      <c r="Z757" s="107"/>
      <c r="AA757" s="108">
        <f t="shared" si="158"/>
        <v>0</v>
      </c>
      <c r="AB757" s="7"/>
    </row>
    <row r="758" spans="1:28" ht="15.75" hidden="1" x14ac:dyDescent="0.25">
      <c r="A758" s="24">
        <v>45611</v>
      </c>
      <c r="B758" s="25" t="s">
        <v>110</v>
      </c>
      <c r="C758" s="25"/>
      <c r="D758" s="25" t="s">
        <v>52</v>
      </c>
      <c r="E758" s="25" t="s">
        <v>100</v>
      </c>
      <c r="F758" s="25">
        <v>54</v>
      </c>
      <c r="G758" s="25" t="s">
        <v>39</v>
      </c>
      <c r="H758" s="25">
        <v>46000</v>
      </c>
      <c r="I758" s="25">
        <f t="shared" si="152"/>
        <v>2484000</v>
      </c>
      <c r="J758" s="26" t="s">
        <v>28</v>
      </c>
      <c r="K758" s="117"/>
      <c r="L758" s="107">
        <f t="shared" si="153"/>
        <v>0</v>
      </c>
      <c r="M758" s="107"/>
      <c r="N758" s="107"/>
      <c r="O758" s="107">
        <f t="shared" si="154"/>
        <v>0</v>
      </c>
      <c r="P758" s="107"/>
      <c r="Q758" s="107"/>
      <c r="R758" s="107">
        <f t="shared" si="155"/>
        <v>0</v>
      </c>
      <c r="S758" s="107"/>
      <c r="T758" s="107"/>
      <c r="U758" s="107">
        <f t="shared" si="156"/>
        <v>0</v>
      </c>
      <c r="V758" s="107"/>
      <c r="W758" s="107"/>
      <c r="X758" s="107">
        <f t="shared" si="157"/>
        <v>0</v>
      </c>
      <c r="Y758" s="107"/>
      <c r="Z758" s="107"/>
      <c r="AA758" s="108">
        <f t="shared" si="158"/>
        <v>2484000</v>
      </c>
      <c r="AB758" s="7"/>
    </row>
    <row r="759" spans="1:28" ht="15.75" hidden="1" x14ac:dyDescent="0.25">
      <c r="A759" s="24">
        <v>45611</v>
      </c>
      <c r="B759" s="25" t="s">
        <v>2128</v>
      </c>
      <c r="C759" s="25"/>
      <c r="D759" s="25" t="s">
        <v>46</v>
      </c>
      <c r="E759" s="25" t="s">
        <v>108</v>
      </c>
      <c r="F759" s="25">
        <v>4600</v>
      </c>
      <c r="G759" s="25" t="s">
        <v>34</v>
      </c>
      <c r="H759" s="25">
        <v>1900</v>
      </c>
      <c r="I759" s="25">
        <f t="shared" si="152"/>
        <v>8740000</v>
      </c>
      <c r="J759" s="31" t="s">
        <v>324</v>
      </c>
      <c r="K759" s="117"/>
      <c r="L759" s="107">
        <f t="shared" si="153"/>
        <v>8740000</v>
      </c>
      <c r="M759" s="107">
        <v>8740000</v>
      </c>
      <c r="N759" s="107"/>
      <c r="O759" s="107">
        <f t="shared" si="154"/>
        <v>0</v>
      </c>
      <c r="P759" s="107"/>
      <c r="Q759" s="107"/>
      <c r="R759" s="107">
        <f t="shared" si="155"/>
        <v>0</v>
      </c>
      <c r="S759" s="107"/>
      <c r="T759" s="107"/>
      <c r="U759" s="107">
        <f t="shared" si="156"/>
        <v>0</v>
      </c>
      <c r="V759" s="107"/>
      <c r="W759" s="107"/>
      <c r="X759" s="107">
        <f t="shared" si="157"/>
        <v>0</v>
      </c>
      <c r="Y759" s="107"/>
      <c r="Z759" s="107"/>
      <c r="AA759" s="108">
        <f t="shared" si="158"/>
        <v>0</v>
      </c>
      <c r="AB759" s="7">
        <v>45611</v>
      </c>
    </row>
    <row r="760" spans="1:28" ht="15.75" hidden="1" x14ac:dyDescent="0.25">
      <c r="A760" s="24">
        <v>45611</v>
      </c>
      <c r="B760" s="25" t="s">
        <v>2128</v>
      </c>
      <c r="C760" s="25"/>
      <c r="D760" s="25" t="s">
        <v>46</v>
      </c>
      <c r="E760" s="25" t="s">
        <v>249</v>
      </c>
      <c r="F760" s="25">
        <v>400</v>
      </c>
      <c r="G760" s="25" t="s">
        <v>34</v>
      </c>
      <c r="H760" s="25">
        <v>3800</v>
      </c>
      <c r="I760" s="25">
        <f t="shared" si="152"/>
        <v>1520000</v>
      </c>
      <c r="J760" s="31" t="s">
        <v>312</v>
      </c>
      <c r="K760" s="117"/>
      <c r="L760" s="107">
        <f t="shared" si="153"/>
        <v>0</v>
      </c>
      <c r="M760" s="107"/>
      <c r="N760" s="107"/>
      <c r="O760" s="107">
        <f t="shared" si="154"/>
        <v>1520000</v>
      </c>
      <c r="P760" s="107">
        <v>1520000</v>
      </c>
      <c r="Q760" s="107"/>
      <c r="R760" s="107">
        <f t="shared" si="155"/>
        <v>0</v>
      </c>
      <c r="S760" s="107"/>
      <c r="T760" s="107"/>
      <c r="U760" s="107">
        <f t="shared" si="156"/>
        <v>0</v>
      </c>
      <c r="V760" s="107"/>
      <c r="W760" s="107"/>
      <c r="X760" s="107">
        <f t="shared" si="157"/>
        <v>0</v>
      </c>
      <c r="Y760" s="107"/>
      <c r="Z760" s="107"/>
      <c r="AA760" s="108">
        <f t="shared" si="158"/>
        <v>0</v>
      </c>
      <c r="AB760" s="7">
        <v>45611</v>
      </c>
    </row>
    <row r="761" spans="1:28" ht="15.75" hidden="1" x14ac:dyDescent="0.25">
      <c r="A761" s="24">
        <v>45611</v>
      </c>
      <c r="B761" s="25" t="s">
        <v>493</v>
      </c>
      <c r="C761" s="25"/>
      <c r="D761" s="25" t="s">
        <v>46</v>
      </c>
      <c r="E761" s="25" t="s">
        <v>219</v>
      </c>
      <c r="F761" s="25">
        <v>1</v>
      </c>
      <c r="G761" s="25" t="s">
        <v>39</v>
      </c>
      <c r="H761" s="25">
        <v>300000</v>
      </c>
      <c r="I761" s="25">
        <f t="shared" si="152"/>
        <v>300000</v>
      </c>
      <c r="J761" s="31" t="s">
        <v>312</v>
      </c>
      <c r="K761" s="117"/>
      <c r="L761" s="107">
        <f t="shared" si="153"/>
        <v>0</v>
      </c>
      <c r="M761" s="107"/>
      <c r="N761" s="107"/>
      <c r="O761" s="107">
        <f t="shared" si="154"/>
        <v>0</v>
      </c>
      <c r="P761" s="107"/>
      <c r="Q761" s="107"/>
      <c r="R761" s="107">
        <f t="shared" si="155"/>
        <v>300000</v>
      </c>
      <c r="S761" s="107">
        <v>300000</v>
      </c>
      <c r="T761" s="107"/>
      <c r="U761" s="107">
        <f t="shared" si="156"/>
        <v>0</v>
      </c>
      <c r="V761" s="107"/>
      <c r="W761" s="107"/>
      <c r="X761" s="107">
        <f t="shared" si="157"/>
        <v>0</v>
      </c>
      <c r="Y761" s="107"/>
      <c r="Z761" s="107"/>
      <c r="AA761" s="108">
        <f t="shared" si="158"/>
        <v>0</v>
      </c>
      <c r="AB761" s="7">
        <v>45611</v>
      </c>
    </row>
    <row r="762" spans="1:28" ht="15.75" hidden="1" x14ac:dyDescent="0.25">
      <c r="A762" s="24">
        <v>45611</v>
      </c>
      <c r="B762" s="25" t="s">
        <v>1333</v>
      </c>
      <c r="C762" s="25"/>
      <c r="D762" s="25" t="s">
        <v>52</v>
      </c>
      <c r="E762" s="25" t="s">
        <v>58</v>
      </c>
      <c r="F762" s="25">
        <v>1000</v>
      </c>
      <c r="G762" s="25" t="s">
        <v>34</v>
      </c>
      <c r="H762" s="25">
        <v>1750</v>
      </c>
      <c r="I762" s="25">
        <f t="shared" si="152"/>
        <v>1750000</v>
      </c>
      <c r="J762" s="31" t="s">
        <v>324</v>
      </c>
      <c r="K762" s="117"/>
      <c r="L762" s="107">
        <f t="shared" si="153"/>
        <v>0</v>
      </c>
      <c r="M762" s="107"/>
      <c r="N762" s="107"/>
      <c r="O762" s="107">
        <f t="shared" si="154"/>
        <v>0</v>
      </c>
      <c r="P762" s="107"/>
      <c r="Q762" s="107"/>
      <c r="R762" s="107">
        <f t="shared" si="155"/>
        <v>0</v>
      </c>
      <c r="S762" s="107"/>
      <c r="T762" s="107"/>
      <c r="U762" s="107">
        <f t="shared" si="156"/>
        <v>1750000</v>
      </c>
      <c r="V762" s="107">
        <v>1750000</v>
      </c>
      <c r="W762" s="107"/>
      <c r="X762" s="107">
        <f t="shared" si="157"/>
        <v>0</v>
      </c>
      <c r="Y762" s="107"/>
      <c r="Z762" s="107"/>
      <c r="AA762" s="108">
        <f t="shared" si="158"/>
        <v>0</v>
      </c>
      <c r="AB762" s="7">
        <v>45611</v>
      </c>
    </row>
    <row r="763" spans="1:28" ht="15.75" hidden="1" x14ac:dyDescent="0.25">
      <c r="A763" s="24">
        <v>45611</v>
      </c>
      <c r="B763" s="25" t="s">
        <v>800</v>
      </c>
      <c r="C763" s="25"/>
      <c r="D763" s="25" t="s">
        <v>46</v>
      </c>
      <c r="E763" s="25" t="s">
        <v>58</v>
      </c>
      <c r="F763" s="25">
        <v>200</v>
      </c>
      <c r="G763" s="25" t="s">
        <v>34</v>
      </c>
      <c r="H763" s="25">
        <v>1800</v>
      </c>
      <c r="I763" s="25">
        <f t="shared" si="152"/>
        <v>360000</v>
      </c>
      <c r="J763" s="31" t="s">
        <v>324</v>
      </c>
      <c r="K763" s="117"/>
      <c r="L763" s="107">
        <f t="shared" si="153"/>
        <v>360000</v>
      </c>
      <c r="M763" s="107">
        <v>360000</v>
      </c>
      <c r="N763" s="107"/>
      <c r="O763" s="107">
        <f t="shared" si="154"/>
        <v>0</v>
      </c>
      <c r="P763" s="107"/>
      <c r="Q763" s="107"/>
      <c r="R763" s="107">
        <f t="shared" si="155"/>
        <v>0</v>
      </c>
      <c r="S763" s="107"/>
      <c r="T763" s="107"/>
      <c r="U763" s="107">
        <f t="shared" si="156"/>
        <v>0</v>
      </c>
      <c r="V763" s="107"/>
      <c r="W763" s="107"/>
      <c r="X763" s="107">
        <f t="shared" si="157"/>
        <v>0</v>
      </c>
      <c r="Y763" s="107"/>
      <c r="Z763" s="107"/>
      <c r="AA763" s="108">
        <f t="shared" si="158"/>
        <v>0</v>
      </c>
      <c r="AB763" s="7">
        <v>45616</v>
      </c>
    </row>
    <row r="764" spans="1:28" ht="15.75" hidden="1" x14ac:dyDescent="0.25">
      <c r="A764" s="24">
        <v>45611</v>
      </c>
      <c r="B764" s="25" t="s">
        <v>1194</v>
      </c>
      <c r="C764" s="25"/>
      <c r="D764" s="25" t="s">
        <v>46</v>
      </c>
      <c r="E764" s="25" t="s">
        <v>534</v>
      </c>
      <c r="F764" s="25">
        <v>1000</v>
      </c>
      <c r="G764" s="25" t="s">
        <v>34</v>
      </c>
      <c r="H764" s="25">
        <v>3160</v>
      </c>
      <c r="I764" s="25">
        <f t="shared" si="152"/>
        <v>3160000</v>
      </c>
      <c r="J764" s="31" t="s">
        <v>324</v>
      </c>
      <c r="K764" s="117"/>
      <c r="L764" s="107">
        <f t="shared" si="153"/>
        <v>3160000</v>
      </c>
      <c r="M764" s="107">
        <v>3160000</v>
      </c>
      <c r="N764" s="107"/>
      <c r="O764" s="107">
        <f t="shared" si="154"/>
        <v>0</v>
      </c>
      <c r="P764" s="107"/>
      <c r="Q764" s="107"/>
      <c r="R764" s="107">
        <f t="shared" si="155"/>
        <v>0</v>
      </c>
      <c r="S764" s="107"/>
      <c r="T764" s="107"/>
      <c r="U764" s="107">
        <f t="shared" si="156"/>
        <v>0</v>
      </c>
      <c r="V764" s="107"/>
      <c r="W764" s="107"/>
      <c r="X764" s="107">
        <f t="shared" si="157"/>
        <v>0</v>
      </c>
      <c r="Y764" s="107"/>
      <c r="Z764" s="107"/>
      <c r="AA764" s="108">
        <f t="shared" si="158"/>
        <v>0</v>
      </c>
      <c r="AB764" s="7">
        <v>45614</v>
      </c>
    </row>
    <row r="765" spans="1:28" ht="15.75" hidden="1" x14ac:dyDescent="0.25">
      <c r="A765" s="24">
        <v>45611</v>
      </c>
      <c r="B765" s="25" t="s">
        <v>280</v>
      </c>
      <c r="C765" s="25"/>
      <c r="D765" s="25" t="s">
        <v>46</v>
      </c>
      <c r="E765" s="25" t="s">
        <v>108</v>
      </c>
      <c r="F765" s="25">
        <v>10400</v>
      </c>
      <c r="G765" s="25" t="s">
        <v>34</v>
      </c>
      <c r="H765" s="25">
        <v>1675</v>
      </c>
      <c r="I765" s="25">
        <f t="shared" si="152"/>
        <v>17420000</v>
      </c>
      <c r="J765" s="38" t="s">
        <v>24</v>
      </c>
      <c r="K765" s="117"/>
      <c r="L765" s="107">
        <f t="shared" si="153"/>
        <v>0</v>
      </c>
      <c r="M765" s="107"/>
      <c r="N765" s="107"/>
      <c r="O765" s="107">
        <f t="shared" si="154"/>
        <v>0</v>
      </c>
      <c r="P765" s="107"/>
      <c r="Q765" s="107"/>
      <c r="R765" s="107">
        <f t="shared" si="155"/>
        <v>780000</v>
      </c>
      <c r="S765" s="151">
        <v>780000</v>
      </c>
      <c r="T765" s="107"/>
      <c r="U765" s="107">
        <f t="shared" si="156"/>
        <v>0</v>
      </c>
      <c r="V765" s="107"/>
      <c r="W765" s="107"/>
      <c r="X765" s="107">
        <f t="shared" si="157"/>
        <v>0</v>
      </c>
      <c r="Y765" s="107"/>
      <c r="Z765" s="107"/>
      <c r="AA765" s="108">
        <f t="shared" si="158"/>
        <v>16640000</v>
      </c>
      <c r="AB765" s="7">
        <v>45626</v>
      </c>
    </row>
    <row r="766" spans="1:28" ht="15.75" hidden="1" x14ac:dyDescent="0.25">
      <c r="A766" s="24">
        <v>45611</v>
      </c>
      <c r="B766" s="25" t="s">
        <v>226</v>
      </c>
      <c r="C766" s="25"/>
      <c r="D766" s="25" t="s">
        <v>52</v>
      </c>
      <c r="E766" s="25" t="s">
        <v>229</v>
      </c>
      <c r="F766" s="25">
        <v>210</v>
      </c>
      <c r="G766" s="25" t="s">
        <v>39</v>
      </c>
      <c r="H766" s="25">
        <v>42000</v>
      </c>
      <c r="I766" s="25">
        <f t="shared" si="152"/>
        <v>8820000</v>
      </c>
      <c r="J766" s="26" t="s">
        <v>28</v>
      </c>
      <c r="K766" s="117"/>
      <c r="L766" s="107">
        <f t="shared" si="153"/>
        <v>0</v>
      </c>
      <c r="M766" s="107"/>
      <c r="N766" s="107"/>
      <c r="O766" s="107">
        <f t="shared" si="154"/>
        <v>0</v>
      </c>
      <c r="P766" s="107"/>
      <c r="Q766" s="107"/>
      <c r="R766" s="107">
        <f t="shared" si="155"/>
        <v>0</v>
      </c>
      <c r="S766" s="107"/>
      <c r="T766" s="107"/>
      <c r="U766" s="107">
        <f t="shared" si="156"/>
        <v>0</v>
      </c>
      <c r="V766" s="107"/>
      <c r="W766" s="107"/>
      <c r="X766" s="107">
        <f t="shared" si="157"/>
        <v>0</v>
      </c>
      <c r="Y766" s="107"/>
      <c r="Z766" s="107"/>
      <c r="AA766" s="108">
        <f t="shared" si="158"/>
        <v>8820000</v>
      </c>
      <c r="AB766" s="7"/>
    </row>
    <row r="767" spans="1:28" ht="15.75" hidden="1" x14ac:dyDescent="0.25">
      <c r="A767" s="24">
        <v>45611</v>
      </c>
      <c r="B767" s="25" t="s">
        <v>226</v>
      </c>
      <c r="C767" s="25"/>
      <c r="D767" s="25" t="s">
        <v>52</v>
      </c>
      <c r="E767" s="25" t="s">
        <v>219</v>
      </c>
      <c r="F767" s="25">
        <v>4</v>
      </c>
      <c r="G767" s="25" t="s">
        <v>39</v>
      </c>
      <c r="H767" s="25">
        <v>300000</v>
      </c>
      <c r="I767" s="25">
        <f t="shared" si="152"/>
        <v>1200000</v>
      </c>
      <c r="J767" s="26" t="s">
        <v>28</v>
      </c>
      <c r="K767" s="117"/>
      <c r="L767" s="107">
        <f t="shared" si="153"/>
        <v>0</v>
      </c>
      <c r="M767" s="107"/>
      <c r="N767" s="107"/>
      <c r="O767" s="107">
        <f t="shared" si="154"/>
        <v>0</v>
      </c>
      <c r="P767" s="107"/>
      <c r="Q767" s="107"/>
      <c r="R767" s="107">
        <f t="shared" si="155"/>
        <v>0</v>
      </c>
      <c r="S767" s="107"/>
      <c r="T767" s="107"/>
      <c r="U767" s="107">
        <f t="shared" si="156"/>
        <v>0</v>
      </c>
      <c r="V767" s="107"/>
      <c r="W767" s="107"/>
      <c r="X767" s="107">
        <f t="shared" si="157"/>
        <v>0</v>
      </c>
      <c r="Y767" s="107"/>
      <c r="Z767" s="107"/>
      <c r="AA767" s="108">
        <f t="shared" si="158"/>
        <v>1200000</v>
      </c>
      <c r="AB767" s="7"/>
    </row>
    <row r="768" spans="1:28" ht="15.75" hidden="1" x14ac:dyDescent="0.25">
      <c r="A768" s="24">
        <v>45611</v>
      </c>
      <c r="B768" s="25" t="s">
        <v>307</v>
      </c>
      <c r="C768" s="25"/>
      <c r="D768" s="25" t="s">
        <v>46</v>
      </c>
      <c r="E768" s="25" t="s">
        <v>108</v>
      </c>
      <c r="F768" s="25">
        <v>400</v>
      </c>
      <c r="G768" s="25" t="s">
        <v>34</v>
      </c>
      <c r="H768" s="25">
        <v>2000</v>
      </c>
      <c r="I768" s="25">
        <f t="shared" si="152"/>
        <v>800000</v>
      </c>
      <c r="J768" s="31" t="s">
        <v>312</v>
      </c>
      <c r="K768" s="117"/>
      <c r="L768" s="107">
        <f t="shared" si="153"/>
        <v>0</v>
      </c>
      <c r="M768" s="107"/>
      <c r="N768" s="107"/>
      <c r="O768" s="107">
        <f t="shared" si="154"/>
        <v>0</v>
      </c>
      <c r="P768" s="107"/>
      <c r="Q768" s="107"/>
      <c r="R768" s="107">
        <f t="shared" si="155"/>
        <v>800000</v>
      </c>
      <c r="S768" s="107">
        <v>800000</v>
      </c>
      <c r="T768" s="107"/>
      <c r="U768" s="107">
        <f t="shared" si="156"/>
        <v>0</v>
      </c>
      <c r="V768" s="107"/>
      <c r="W768" s="107"/>
      <c r="X768" s="107">
        <f t="shared" si="157"/>
        <v>0</v>
      </c>
      <c r="Y768" s="107"/>
      <c r="Z768" s="107"/>
      <c r="AA768" s="108">
        <f t="shared" si="158"/>
        <v>0</v>
      </c>
      <c r="AB768" s="7">
        <v>45615</v>
      </c>
    </row>
    <row r="769" spans="1:28" ht="15.75" hidden="1" x14ac:dyDescent="0.25">
      <c r="A769" s="24">
        <v>45611</v>
      </c>
      <c r="B769" s="25" t="s">
        <v>307</v>
      </c>
      <c r="C769" s="25"/>
      <c r="D769" s="25" t="s">
        <v>46</v>
      </c>
      <c r="E769" s="25" t="s">
        <v>154</v>
      </c>
      <c r="F769" s="25">
        <v>500</v>
      </c>
      <c r="G769" s="25" t="s">
        <v>34</v>
      </c>
      <c r="H769" s="25">
        <v>1065</v>
      </c>
      <c r="I769" s="25">
        <f t="shared" si="152"/>
        <v>532500</v>
      </c>
      <c r="J769" s="31" t="s">
        <v>312</v>
      </c>
      <c r="K769" s="117"/>
      <c r="L769" s="107">
        <f t="shared" si="153"/>
        <v>0</v>
      </c>
      <c r="M769" s="107"/>
      <c r="N769" s="107"/>
      <c r="O769" s="107">
        <f t="shared" si="154"/>
        <v>0</v>
      </c>
      <c r="P769" s="107"/>
      <c r="Q769" s="107"/>
      <c r="R769" s="107">
        <f t="shared" si="155"/>
        <v>532500</v>
      </c>
      <c r="S769" s="107">
        <v>532500</v>
      </c>
      <c r="T769" s="107"/>
      <c r="U769" s="107">
        <f t="shared" si="156"/>
        <v>0</v>
      </c>
      <c r="V769" s="107"/>
      <c r="W769" s="107"/>
      <c r="X769" s="107">
        <f t="shared" si="157"/>
        <v>0</v>
      </c>
      <c r="Y769" s="107"/>
      <c r="Z769" s="107"/>
      <c r="AA769" s="108">
        <f t="shared" si="158"/>
        <v>0</v>
      </c>
      <c r="AB769" s="7">
        <v>45615</v>
      </c>
    </row>
    <row r="770" spans="1:28" ht="15.75" hidden="1" x14ac:dyDescent="0.25">
      <c r="A770" s="24">
        <v>45611</v>
      </c>
      <c r="B770" s="25" t="s">
        <v>1394</v>
      </c>
      <c r="C770" s="25"/>
      <c r="D770" s="25" t="s">
        <v>46</v>
      </c>
      <c r="E770" s="25" t="s">
        <v>192</v>
      </c>
      <c r="F770" s="25">
        <v>100</v>
      </c>
      <c r="G770" s="25" t="s">
        <v>34</v>
      </c>
      <c r="H770" s="25">
        <v>2500</v>
      </c>
      <c r="I770" s="25">
        <f t="shared" si="152"/>
        <v>250000</v>
      </c>
      <c r="J770" s="31" t="s">
        <v>312</v>
      </c>
      <c r="K770" s="117" t="s">
        <v>2150</v>
      </c>
      <c r="L770" s="107">
        <f t="shared" si="153"/>
        <v>0</v>
      </c>
      <c r="M770" s="107"/>
      <c r="N770" s="107"/>
      <c r="O770" s="107">
        <f t="shared" si="154"/>
        <v>250000</v>
      </c>
      <c r="P770" s="107">
        <v>250000</v>
      </c>
      <c r="Q770" s="107"/>
      <c r="R770" s="107">
        <f t="shared" si="155"/>
        <v>0</v>
      </c>
      <c r="S770" s="107"/>
      <c r="T770" s="107"/>
      <c r="U770" s="107">
        <f t="shared" si="156"/>
        <v>0</v>
      </c>
      <c r="V770" s="107"/>
      <c r="W770" s="107"/>
      <c r="X770" s="107">
        <f t="shared" si="157"/>
        <v>0</v>
      </c>
      <c r="Y770" s="107"/>
      <c r="Z770" s="107"/>
      <c r="AA770" s="108">
        <f t="shared" si="158"/>
        <v>0</v>
      </c>
      <c r="AB770" s="7">
        <v>45616</v>
      </c>
    </row>
    <row r="771" spans="1:28" ht="15.75" hidden="1" x14ac:dyDescent="0.25">
      <c r="A771" s="24">
        <v>45611</v>
      </c>
      <c r="B771" s="25" t="s">
        <v>1394</v>
      </c>
      <c r="C771" s="25"/>
      <c r="D771" s="25" t="s">
        <v>46</v>
      </c>
      <c r="E771" s="25" t="s">
        <v>782</v>
      </c>
      <c r="F771" s="25">
        <v>100</v>
      </c>
      <c r="G771" s="25" t="s">
        <v>34</v>
      </c>
      <c r="H771" s="25">
        <v>3920</v>
      </c>
      <c r="I771" s="25">
        <f t="shared" si="152"/>
        <v>392000</v>
      </c>
      <c r="J771" s="31" t="s">
        <v>312</v>
      </c>
      <c r="K771" s="117"/>
      <c r="L771" s="107">
        <f t="shared" si="153"/>
        <v>0</v>
      </c>
      <c r="M771" s="107"/>
      <c r="N771" s="107"/>
      <c r="O771" s="107">
        <f t="shared" si="154"/>
        <v>392000</v>
      </c>
      <c r="P771" s="107">
        <v>392000</v>
      </c>
      <c r="Q771" s="107"/>
      <c r="R771" s="107">
        <f t="shared" si="155"/>
        <v>0</v>
      </c>
      <c r="S771" s="107"/>
      <c r="T771" s="107"/>
      <c r="U771" s="107">
        <f t="shared" si="156"/>
        <v>0</v>
      </c>
      <c r="V771" s="107"/>
      <c r="W771" s="107"/>
      <c r="X771" s="107">
        <f t="shared" si="157"/>
        <v>0</v>
      </c>
      <c r="Y771" s="107"/>
      <c r="Z771" s="107"/>
      <c r="AA771" s="108">
        <f t="shared" si="158"/>
        <v>0</v>
      </c>
      <c r="AB771" s="7">
        <v>45616</v>
      </c>
    </row>
    <row r="772" spans="1:28" ht="15.75" hidden="1" x14ac:dyDescent="0.25">
      <c r="A772" s="24">
        <v>45611</v>
      </c>
      <c r="B772" s="25" t="s">
        <v>221</v>
      </c>
      <c r="C772" s="25"/>
      <c r="D772" s="25" t="s">
        <v>46</v>
      </c>
      <c r="E772" s="25" t="s">
        <v>177</v>
      </c>
      <c r="F772" s="25">
        <v>200</v>
      </c>
      <c r="G772" s="25" t="s">
        <v>39</v>
      </c>
      <c r="H772" s="25">
        <v>93550</v>
      </c>
      <c r="I772" s="25">
        <f t="shared" si="152"/>
        <v>18710000</v>
      </c>
      <c r="J772" s="26" t="s">
        <v>28</v>
      </c>
      <c r="K772" s="117"/>
      <c r="L772" s="107">
        <f t="shared" si="153"/>
        <v>0</v>
      </c>
      <c r="M772" s="107"/>
      <c r="N772" s="107"/>
      <c r="O772" s="107">
        <f t="shared" si="154"/>
        <v>0</v>
      </c>
      <c r="P772" s="107"/>
      <c r="Q772" s="107"/>
      <c r="R772" s="107">
        <f t="shared" si="155"/>
        <v>0</v>
      </c>
      <c r="S772" s="107"/>
      <c r="T772" s="107"/>
      <c r="U772" s="107">
        <f t="shared" si="156"/>
        <v>0</v>
      </c>
      <c r="V772" s="107"/>
      <c r="W772" s="107"/>
      <c r="X772" s="107">
        <f t="shared" si="157"/>
        <v>0</v>
      </c>
      <c r="Y772" s="107"/>
      <c r="Z772" s="107"/>
      <c r="AA772" s="108">
        <f t="shared" si="158"/>
        <v>18710000</v>
      </c>
      <c r="AB772" s="7"/>
    </row>
    <row r="773" spans="1:28" ht="15.75" hidden="1" x14ac:dyDescent="0.25">
      <c r="A773" s="24">
        <v>45611</v>
      </c>
      <c r="B773" s="25" t="s">
        <v>256</v>
      </c>
      <c r="C773" s="25"/>
      <c r="D773" s="25" t="s">
        <v>52</v>
      </c>
      <c r="E773" s="25" t="s">
        <v>44</v>
      </c>
      <c r="F773" s="25">
        <v>2000</v>
      </c>
      <c r="G773" s="25" t="s">
        <v>34</v>
      </c>
      <c r="H773" s="25">
        <v>860</v>
      </c>
      <c r="I773" s="25">
        <f t="shared" si="152"/>
        <v>1720000</v>
      </c>
      <c r="J773" s="31" t="s">
        <v>324</v>
      </c>
      <c r="K773" s="117"/>
      <c r="L773" s="107">
        <f t="shared" si="153"/>
        <v>1720000</v>
      </c>
      <c r="M773" s="107"/>
      <c r="N773" s="107">
        <v>1720000</v>
      </c>
      <c r="O773" s="107">
        <f t="shared" si="154"/>
        <v>0</v>
      </c>
      <c r="P773" s="107"/>
      <c r="Q773" s="107"/>
      <c r="R773" s="107">
        <f t="shared" si="155"/>
        <v>0</v>
      </c>
      <c r="S773" s="107"/>
      <c r="T773" s="107"/>
      <c r="U773" s="107">
        <f t="shared" si="156"/>
        <v>0</v>
      </c>
      <c r="V773" s="107"/>
      <c r="W773" s="107"/>
      <c r="X773" s="107">
        <f t="shared" si="157"/>
        <v>0</v>
      </c>
      <c r="Y773" s="107"/>
      <c r="Z773" s="107"/>
      <c r="AA773" s="108">
        <f t="shared" si="158"/>
        <v>0</v>
      </c>
      <c r="AB773" s="7">
        <v>45626</v>
      </c>
    </row>
    <row r="774" spans="1:28" ht="15.75" hidden="1" x14ac:dyDescent="0.25">
      <c r="A774" s="24">
        <v>45611</v>
      </c>
      <c r="B774" s="25" t="s">
        <v>256</v>
      </c>
      <c r="C774" s="25"/>
      <c r="D774" s="25" t="s">
        <v>52</v>
      </c>
      <c r="E774" s="25" t="s">
        <v>130</v>
      </c>
      <c r="F774" s="25">
        <v>10</v>
      </c>
      <c r="G774" s="25" t="s">
        <v>77</v>
      </c>
      <c r="H774" s="25">
        <v>50000</v>
      </c>
      <c r="I774" s="25">
        <f t="shared" si="152"/>
        <v>500000</v>
      </c>
      <c r="J774" s="38" t="s">
        <v>24</v>
      </c>
      <c r="K774" s="117"/>
      <c r="L774" s="107">
        <f t="shared" si="153"/>
        <v>145000</v>
      </c>
      <c r="M774" s="107"/>
      <c r="N774" s="107">
        <v>145000</v>
      </c>
      <c r="O774" s="107">
        <f t="shared" si="154"/>
        <v>0</v>
      </c>
      <c r="P774" s="107"/>
      <c r="Q774" s="107"/>
      <c r="R774" s="107">
        <f t="shared" si="155"/>
        <v>0</v>
      </c>
      <c r="S774" s="107"/>
      <c r="T774" s="107"/>
      <c r="U774" s="107">
        <f t="shared" si="156"/>
        <v>0</v>
      </c>
      <c r="V774" s="107"/>
      <c r="W774" s="107"/>
      <c r="X774" s="107">
        <f t="shared" si="157"/>
        <v>0</v>
      </c>
      <c r="Y774" s="107"/>
      <c r="Z774" s="107"/>
      <c r="AA774" s="108">
        <f t="shared" si="158"/>
        <v>355000</v>
      </c>
      <c r="AB774" s="7">
        <v>45626</v>
      </c>
    </row>
    <row r="775" spans="1:28" ht="15.75" hidden="1" x14ac:dyDescent="0.25">
      <c r="A775" s="24">
        <v>45611</v>
      </c>
      <c r="B775" s="25" t="s">
        <v>256</v>
      </c>
      <c r="C775" s="25"/>
      <c r="D775" s="25" t="s">
        <v>52</v>
      </c>
      <c r="E775" s="25" t="s">
        <v>129</v>
      </c>
      <c r="F775" s="25">
        <v>2</v>
      </c>
      <c r="G775" s="25" t="s">
        <v>77</v>
      </c>
      <c r="H775" s="25">
        <v>65000</v>
      </c>
      <c r="I775" s="25">
        <f t="shared" si="152"/>
        <v>130000</v>
      </c>
      <c r="J775" s="26" t="s">
        <v>28</v>
      </c>
      <c r="K775" s="117"/>
      <c r="L775" s="107">
        <f t="shared" si="153"/>
        <v>0</v>
      </c>
      <c r="M775" s="107"/>
      <c r="N775" s="107"/>
      <c r="O775" s="107">
        <f t="shared" si="154"/>
        <v>0</v>
      </c>
      <c r="P775" s="107"/>
      <c r="Q775" s="107"/>
      <c r="R775" s="107">
        <f t="shared" si="155"/>
        <v>0</v>
      </c>
      <c r="S775" s="107"/>
      <c r="T775" s="107"/>
      <c r="U775" s="107">
        <f t="shared" si="156"/>
        <v>0</v>
      </c>
      <c r="V775" s="107"/>
      <c r="W775" s="107"/>
      <c r="X775" s="107">
        <f t="shared" si="157"/>
        <v>0</v>
      </c>
      <c r="Y775" s="107"/>
      <c r="Z775" s="107"/>
      <c r="AA775" s="108">
        <f t="shared" si="158"/>
        <v>130000</v>
      </c>
      <c r="AB775" s="7"/>
    </row>
    <row r="776" spans="1:28" ht="15.75" hidden="1" x14ac:dyDescent="0.25">
      <c r="A776" s="24">
        <v>45611</v>
      </c>
      <c r="B776" s="25" t="s">
        <v>256</v>
      </c>
      <c r="C776" s="25"/>
      <c r="D776" s="25" t="s">
        <v>52</v>
      </c>
      <c r="E776" s="25" t="s">
        <v>127</v>
      </c>
      <c r="F776" s="25">
        <v>1</v>
      </c>
      <c r="G776" s="25" t="s">
        <v>39</v>
      </c>
      <c r="H776" s="25">
        <v>70000</v>
      </c>
      <c r="I776" s="25">
        <f t="shared" si="152"/>
        <v>70000</v>
      </c>
      <c r="J776" s="26" t="s">
        <v>28</v>
      </c>
      <c r="K776" s="117"/>
      <c r="L776" s="107">
        <f t="shared" si="153"/>
        <v>0</v>
      </c>
      <c r="M776" s="107"/>
      <c r="N776" s="107"/>
      <c r="O776" s="107">
        <f t="shared" si="154"/>
        <v>0</v>
      </c>
      <c r="P776" s="107"/>
      <c r="Q776" s="107"/>
      <c r="R776" s="107">
        <f t="shared" si="155"/>
        <v>0</v>
      </c>
      <c r="S776" s="107"/>
      <c r="T776" s="107"/>
      <c r="U776" s="107">
        <f t="shared" si="156"/>
        <v>0</v>
      </c>
      <c r="V776" s="107"/>
      <c r="W776" s="107"/>
      <c r="X776" s="107">
        <f t="shared" si="157"/>
        <v>0</v>
      </c>
      <c r="Y776" s="107"/>
      <c r="Z776" s="107"/>
      <c r="AA776" s="108">
        <f t="shared" si="158"/>
        <v>70000</v>
      </c>
      <c r="AB776" s="7"/>
    </row>
    <row r="777" spans="1:28" ht="15.75" hidden="1" x14ac:dyDescent="0.25">
      <c r="A777" s="24">
        <v>45611</v>
      </c>
      <c r="B777" s="25" t="s">
        <v>309</v>
      </c>
      <c r="C777" s="25"/>
      <c r="D777" s="25" t="s">
        <v>46</v>
      </c>
      <c r="E777" s="25" t="s">
        <v>298</v>
      </c>
      <c r="F777" s="25">
        <v>5200</v>
      </c>
      <c r="G777" s="25" t="s">
        <v>34</v>
      </c>
      <c r="H777" s="25">
        <v>3700</v>
      </c>
      <c r="I777" s="25">
        <f t="shared" si="152"/>
        <v>19240000</v>
      </c>
      <c r="J777" s="26" t="s">
        <v>28</v>
      </c>
      <c r="K777" s="117"/>
      <c r="L777" s="107">
        <f t="shared" si="153"/>
        <v>0</v>
      </c>
      <c r="M777" s="107"/>
      <c r="N777" s="107"/>
      <c r="O777" s="107">
        <f t="shared" si="154"/>
        <v>0</v>
      </c>
      <c r="P777" s="107"/>
      <c r="Q777" s="107"/>
      <c r="R777" s="107">
        <f t="shared" si="155"/>
        <v>0</v>
      </c>
      <c r="S777" s="107"/>
      <c r="T777" s="107"/>
      <c r="U777" s="107">
        <f t="shared" si="156"/>
        <v>0</v>
      </c>
      <c r="V777" s="107"/>
      <c r="W777" s="107"/>
      <c r="X777" s="107">
        <f t="shared" si="157"/>
        <v>0</v>
      </c>
      <c r="Y777" s="107"/>
      <c r="Z777" s="107"/>
      <c r="AA777" s="108">
        <f t="shared" si="158"/>
        <v>19240000</v>
      </c>
      <c r="AB777" s="7"/>
    </row>
    <row r="778" spans="1:28" ht="15.75" hidden="1" x14ac:dyDescent="0.25">
      <c r="A778" s="24">
        <v>45611</v>
      </c>
      <c r="B778" s="25" t="s">
        <v>451</v>
      </c>
      <c r="C778" s="25"/>
      <c r="D778" s="25" t="s">
        <v>46</v>
      </c>
      <c r="E778" s="25" t="s">
        <v>225</v>
      </c>
      <c r="F778" s="25">
        <v>400</v>
      </c>
      <c r="G778" s="25" t="s">
        <v>34</v>
      </c>
      <c r="H778" s="25">
        <v>2720</v>
      </c>
      <c r="I778" s="25">
        <f t="shared" si="152"/>
        <v>1088000</v>
      </c>
      <c r="J778" s="31" t="s">
        <v>324</v>
      </c>
      <c r="K778" s="117"/>
      <c r="L778" s="107">
        <f t="shared" si="153"/>
        <v>0</v>
      </c>
      <c r="M778" s="107"/>
      <c r="N778" s="107"/>
      <c r="O778" s="107">
        <f t="shared" si="154"/>
        <v>0</v>
      </c>
      <c r="P778" s="107"/>
      <c r="Q778" s="107"/>
      <c r="R778" s="107">
        <f t="shared" si="155"/>
        <v>0</v>
      </c>
      <c r="S778" s="107"/>
      <c r="T778" s="107"/>
      <c r="U778" s="107">
        <f t="shared" si="156"/>
        <v>1088000</v>
      </c>
      <c r="V778" s="107">
        <v>1088000</v>
      </c>
      <c r="W778" s="107"/>
      <c r="X778" s="107">
        <f t="shared" si="157"/>
        <v>0</v>
      </c>
      <c r="Y778" s="107"/>
      <c r="Z778" s="107"/>
      <c r="AA778" s="108">
        <f t="shared" si="158"/>
        <v>0</v>
      </c>
      <c r="AB778" s="7">
        <v>45611</v>
      </c>
    </row>
    <row r="779" spans="1:28" ht="15.75" hidden="1" x14ac:dyDescent="0.25">
      <c r="A779" s="24">
        <v>45611</v>
      </c>
      <c r="B779" s="25" t="s">
        <v>451</v>
      </c>
      <c r="C779" s="25"/>
      <c r="D779" s="25" t="s">
        <v>46</v>
      </c>
      <c r="E779" s="25" t="s">
        <v>782</v>
      </c>
      <c r="F779" s="25">
        <v>100</v>
      </c>
      <c r="G779" s="25" t="s">
        <v>34</v>
      </c>
      <c r="H779" s="25">
        <v>3920</v>
      </c>
      <c r="I779" s="25">
        <f t="shared" si="152"/>
        <v>392000</v>
      </c>
      <c r="J779" s="31" t="s">
        <v>324</v>
      </c>
      <c r="K779" s="117"/>
      <c r="L779" s="107">
        <f t="shared" si="153"/>
        <v>0</v>
      </c>
      <c r="M779" s="107"/>
      <c r="N779" s="107"/>
      <c r="O779" s="107">
        <f t="shared" si="154"/>
        <v>0</v>
      </c>
      <c r="P779" s="107"/>
      <c r="Q779" s="107"/>
      <c r="R779" s="107">
        <f t="shared" si="155"/>
        <v>0</v>
      </c>
      <c r="S779" s="107"/>
      <c r="T779" s="107"/>
      <c r="U779" s="107">
        <f t="shared" si="156"/>
        <v>392000</v>
      </c>
      <c r="V779" s="107">
        <v>392000</v>
      </c>
      <c r="W779" s="107"/>
      <c r="X779" s="107">
        <f t="shared" si="157"/>
        <v>0</v>
      </c>
      <c r="Y779" s="107"/>
      <c r="Z779" s="107"/>
      <c r="AA779" s="108">
        <f t="shared" si="158"/>
        <v>0</v>
      </c>
      <c r="AB779" s="7">
        <v>45611</v>
      </c>
    </row>
    <row r="780" spans="1:28" ht="15.75" hidden="1" x14ac:dyDescent="0.25">
      <c r="A780" s="24">
        <v>45611</v>
      </c>
      <c r="B780" s="25" t="s">
        <v>451</v>
      </c>
      <c r="C780" s="25"/>
      <c r="D780" s="25" t="s">
        <v>46</v>
      </c>
      <c r="E780" s="25" t="s">
        <v>138</v>
      </c>
      <c r="F780" s="25">
        <v>500</v>
      </c>
      <c r="G780" s="25" t="s">
        <v>34</v>
      </c>
      <c r="H780" s="25">
        <v>1390</v>
      </c>
      <c r="I780" s="25">
        <f t="shared" si="152"/>
        <v>695000</v>
      </c>
      <c r="J780" s="31" t="s">
        <v>324</v>
      </c>
      <c r="K780" s="117"/>
      <c r="L780" s="107">
        <f t="shared" si="153"/>
        <v>0</v>
      </c>
      <c r="M780" s="107"/>
      <c r="N780" s="107"/>
      <c r="O780" s="107">
        <f t="shared" si="154"/>
        <v>0</v>
      </c>
      <c r="P780" s="107"/>
      <c r="Q780" s="107"/>
      <c r="R780" s="107">
        <f t="shared" si="155"/>
        <v>0</v>
      </c>
      <c r="S780" s="107"/>
      <c r="T780" s="107"/>
      <c r="U780" s="107">
        <f t="shared" si="156"/>
        <v>695000</v>
      </c>
      <c r="V780" s="107">
        <v>695000</v>
      </c>
      <c r="W780" s="107"/>
      <c r="X780" s="107">
        <f t="shared" si="157"/>
        <v>0</v>
      </c>
      <c r="Y780" s="107"/>
      <c r="Z780" s="107"/>
      <c r="AA780" s="108">
        <f t="shared" si="158"/>
        <v>0</v>
      </c>
      <c r="AB780" s="7">
        <v>45611</v>
      </c>
    </row>
    <row r="781" spans="1:28" ht="15.75" hidden="1" x14ac:dyDescent="0.25">
      <c r="A781" s="24">
        <v>45611</v>
      </c>
      <c r="B781" s="25" t="s">
        <v>2129</v>
      </c>
      <c r="C781" s="25"/>
      <c r="D781" s="25" t="s">
        <v>46</v>
      </c>
      <c r="E781" s="25" t="s">
        <v>89</v>
      </c>
      <c r="F781" s="25">
        <v>14.7</v>
      </c>
      <c r="G781" s="25" t="s">
        <v>39</v>
      </c>
      <c r="H781" s="25">
        <v>46000</v>
      </c>
      <c r="I781" s="25">
        <f t="shared" si="152"/>
        <v>676200</v>
      </c>
      <c r="J781" s="31" t="s">
        <v>324</v>
      </c>
      <c r="K781" s="117"/>
      <c r="L781" s="107">
        <f t="shared" si="153"/>
        <v>676200</v>
      </c>
      <c r="M781" s="107">
        <v>676200</v>
      </c>
      <c r="N781" s="107"/>
      <c r="O781" s="107">
        <f t="shared" si="154"/>
        <v>0</v>
      </c>
      <c r="P781" s="107"/>
      <c r="Q781" s="107"/>
      <c r="R781" s="107">
        <f t="shared" si="155"/>
        <v>0</v>
      </c>
      <c r="S781" s="107"/>
      <c r="T781" s="107"/>
      <c r="U781" s="107">
        <f t="shared" si="156"/>
        <v>0</v>
      </c>
      <c r="V781" s="107"/>
      <c r="W781" s="107"/>
      <c r="X781" s="107">
        <f t="shared" si="157"/>
        <v>0</v>
      </c>
      <c r="Y781" s="107"/>
      <c r="Z781" s="107"/>
      <c r="AA781" s="108">
        <f t="shared" si="158"/>
        <v>0</v>
      </c>
      <c r="AB781" s="7">
        <v>45611</v>
      </c>
    </row>
    <row r="782" spans="1:28" ht="15.75" hidden="1" x14ac:dyDescent="0.25">
      <c r="A782" s="24">
        <v>45611</v>
      </c>
      <c r="B782" s="25" t="s">
        <v>1049</v>
      </c>
      <c r="C782" s="25"/>
      <c r="D782" s="25" t="s">
        <v>46</v>
      </c>
      <c r="E782" s="25" t="s">
        <v>108</v>
      </c>
      <c r="F782" s="25">
        <v>800</v>
      </c>
      <c r="G782" s="25" t="s">
        <v>34</v>
      </c>
      <c r="H782" s="25">
        <v>2000</v>
      </c>
      <c r="I782" s="25">
        <f t="shared" si="152"/>
        <v>1600000</v>
      </c>
      <c r="J782" s="31" t="s">
        <v>312</v>
      </c>
      <c r="K782" s="25" t="s">
        <v>2132</v>
      </c>
      <c r="L782" s="107">
        <f t="shared" si="153"/>
        <v>0</v>
      </c>
      <c r="M782" s="107"/>
      <c r="N782" s="107"/>
      <c r="O782" s="107">
        <f t="shared" si="154"/>
        <v>1600000</v>
      </c>
      <c r="P782" s="107">
        <v>1600000</v>
      </c>
      <c r="Q782" s="107"/>
      <c r="R782" s="107">
        <f t="shared" si="155"/>
        <v>0</v>
      </c>
      <c r="S782" s="107"/>
      <c r="T782" s="107"/>
      <c r="U782" s="107">
        <f t="shared" si="156"/>
        <v>0</v>
      </c>
      <c r="V782" s="107"/>
      <c r="W782" s="107"/>
      <c r="X782" s="107">
        <f t="shared" si="157"/>
        <v>0</v>
      </c>
      <c r="Y782" s="107"/>
      <c r="Z782" s="107"/>
      <c r="AA782" s="108">
        <f t="shared" si="158"/>
        <v>0</v>
      </c>
      <c r="AB782" s="7">
        <v>45611</v>
      </c>
    </row>
    <row r="783" spans="1:28" ht="15.75" hidden="1" x14ac:dyDescent="0.25">
      <c r="A783" s="24">
        <v>45612</v>
      </c>
      <c r="B783" s="25" t="s">
        <v>291</v>
      </c>
      <c r="C783" s="25"/>
      <c r="D783" s="25" t="s">
        <v>52</v>
      </c>
      <c r="E783" s="25" t="s">
        <v>150</v>
      </c>
      <c r="F783" s="25">
        <v>20</v>
      </c>
      <c r="G783" s="25" t="s">
        <v>77</v>
      </c>
      <c r="H783" s="25">
        <v>50000</v>
      </c>
      <c r="I783" s="25">
        <f t="shared" ref="I783:I846" si="159">F783*H783</f>
        <v>1000000</v>
      </c>
      <c r="J783" s="31" t="s">
        <v>312</v>
      </c>
      <c r="K783" s="117"/>
      <c r="L783" s="107">
        <f t="shared" ref="L783" si="160">M783+N783</f>
        <v>0</v>
      </c>
      <c r="M783" s="107"/>
      <c r="N783" s="107"/>
      <c r="O783" s="107">
        <f t="shared" ref="O783" si="161">P783+Q783</f>
        <v>1000000</v>
      </c>
      <c r="P783" s="107">
        <v>1000000</v>
      </c>
      <c r="Q783" s="107"/>
      <c r="R783" s="107">
        <f t="shared" ref="R783" si="162">S783+T783</f>
        <v>0</v>
      </c>
      <c r="S783" s="107"/>
      <c r="T783" s="107"/>
      <c r="U783" s="107">
        <f t="shared" ref="U783" si="163">V783+W783</f>
        <v>0</v>
      </c>
      <c r="V783" s="107"/>
      <c r="W783" s="107"/>
      <c r="X783" s="107">
        <f t="shared" ref="X783" si="164">Y783+Z783</f>
        <v>0</v>
      </c>
      <c r="Y783" s="107"/>
      <c r="Z783" s="107"/>
      <c r="AA783" s="108">
        <f t="shared" ref="AA783" si="165">C783+I783-L783-O783-U783-X783-R783</f>
        <v>0</v>
      </c>
      <c r="AB783" s="7">
        <v>45624</v>
      </c>
    </row>
    <row r="784" spans="1:28" ht="15.75" hidden="1" x14ac:dyDescent="0.25">
      <c r="A784" s="24">
        <v>45612</v>
      </c>
      <c r="B784" s="25" t="s">
        <v>354</v>
      </c>
      <c r="C784" s="25"/>
      <c r="D784" s="25" t="s">
        <v>52</v>
      </c>
      <c r="E784" s="25" t="s">
        <v>108</v>
      </c>
      <c r="F784" s="25">
        <v>200</v>
      </c>
      <c r="G784" s="25" t="s">
        <v>34</v>
      </c>
      <c r="H784" s="25">
        <v>2000</v>
      </c>
      <c r="I784" s="25">
        <f t="shared" si="159"/>
        <v>400000</v>
      </c>
      <c r="J784" s="26" t="s">
        <v>28</v>
      </c>
      <c r="K784" s="117"/>
      <c r="L784" s="107">
        <f t="shared" ref="L784:L812" si="166">M784+N784</f>
        <v>0</v>
      </c>
      <c r="M784" s="107"/>
      <c r="N784" s="107"/>
      <c r="O784" s="107">
        <f t="shared" ref="O784:O812" si="167">P784+Q784</f>
        <v>0</v>
      </c>
      <c r="P784" s="107"/>
      <c r="Q784" s="107"/>
      <c r="R784" s="107">
        <f t="shared" ref="R784:R812" si="168">S784+T784</f>
        <v>0</v>
      </c>
      <c r="S784" s="107"/>
      <c r="T784" s="107"/>
      <c r="U784" s="107">
        <f t="shared" ref="U784:U812" si="169">V784+W784</f>
        <v>0</v>
      </c>
      <c r="V784" s="107"/>
      <c r="W784" s="107"/>
      <c r="X784" s="107">
        <f t="shared" ref="X784:X812" si="170">Y784+Z784</f>
        <v>0</v>
      </c>
      <c r="Y784" s="107"/>
      <c r="Z784" s="107"/>
      <c r="AA784" s="108">
        <f t="shared" ref="AA784:AA812" si="171">C784+I784-L784-O784-U784-X784-R784</f>
        <v>400000</v>
      </c>
      <c r="AB784" s="7"/>
    </row>
    <row r="785" spans="1:28" ht="15.75" hidden="1" x14ac:dyDescent="0.25">
      <c r="A785" s="24">
        <v>45612</v>
      </c>
      <c r="B785" s="25" t="s">
        <v>739</v>
      </c>
      <c r="C785" s="25"/>
      <c r="D785" s="25" t="s">
        <v>52</v>
      </c>
      <c r="E785" s="25" t="s">
        <v>201</v>
      </c>
      <c r="F785" s="25">
        <v>2100</v>
      </c>
      <c r="G785" s="25" t="s">
        <v>125</v>
      </c>
      <c r="H785" s="25">
        <v>4500</v>
      </c>
      <c r="I785" s="25">
        <f t="shared" si="159"/>
        <v>9450000</v>
      </c>
      <c r="J785" s="26" t="s">
        <v>28</v>
      </c>
      <c r="K785" s="117"/>
      <c r="L785" s="107">
        <f t="shared" si="166"/>
        <v>0</v>
      </c>
      <c r="M785" s="107"/>
      <c r="N785" s="107"/>
      <c r="O785" s="107">
        <f t="shared" si="167"/>
        <v>0</v>
      </c>
      <c r="P785" s="107"/>
      <c r="Q785" s="107"/>
      <c r="R785" s="107">
        <f t="shared" si="168"/>
        <v>0</v>
      </c>
      <c r="S785" s="107"/>
      <c r="T785" s="107"/>
      <c r="U785" s="107">
        <f t="shared" si="169"/>
        <v>0</v>
      </c>
      <c r="V785" s="107"/>
      <c r="W785" s="107"/>
      <c r="X785" s="107">
        <f t="shared" si="170"/>
        <v>0</v>
      </c>
      <c r="Y785" s="107"/>
      <c r="Z785" s="107"/>
      <c r="AA785" s="108">
        <f t="shared" si="171"/>
        <v>9450000</v>
      </c>
      <c r="AB785" s="7"/>
    </row>
    <row r="786" spans="1:28" ht="15.75" x14ac:dyDescent="0.25">
      <c r="A786" s="24">
        <v>45612</v>
      </c>
      <c r="B786" s="25" t="s">
        <v>205</v>
      </c>
      <c r="C786" s="25"/>
      <c r="D786" s="25" t="s">
        <v>46</v>
      </c>
      <c r="E786" s="25" t="s">
        <v>42</v>
      </c>
      <c r="F786" s="25">
        <v>3000</v>
      </c>
      <c r="G786" s="25" t="s">
        <v>34</v>
      </c>
      <c r="H786" s="25">
        <v>3800</v>
      </c>
      <c r="I786" s="25">
        <f t="shared" si="159"/>
        <v>11400000</v>
      </c>
      <c r="J786" s="26" t="s">
        <v>28</v>
      </c>
      <c r="K786" s="117"/>
      <c r="L786" s="107">
        <f t="shared" si="166"/>
        <v>0</v>
      </c>
      <c r="M786" s="107"/>
      <c r="N786" s="107"/>
      <c r="O786" s="107">
        <f t="shared" si="167"/>
        <v>0</v>
      </c>
      <c r="P786" s="107"/>
      <c r="Q786" s="107"/>
      <c r="R786" s="107">
        <f t="shared" si="168"/>
        <v>0</v>
      </c>
      <c r="S786" s="107"/>
      <c r="T786" s="107"/>
      <c r="U786" s="107">
        <f t="shared" si="169"/>
        <v>0</v>
      </c>
      <c r="V786" s="107"/>
      <c r="W786" s="107"/>
      <c r="X786" s="107">
        <f t="shared" si="170"/>
        <v>0</v>
      </c>
      <c r="Y786" s="107"/>
      <c r="Z786" s="107"/>
      <c r="AA786" s="108">
        <f t="shared" si="171"/>
        <v>11400000</v>
      </c>
      <c r="AB786" s="7">
        <v>45618</v>
      </c>
    </row>
    <row r="787" spans="1:28" ht="15.75" hidden="1" x14ac:dyDescent="0.25">
      <c r="A787" s="24">
        <v>45612</v>
      </c>
      <c r="B787" s="25" t="s">
        <v>357</v>
      </c>
      <c r="C787" s="25"/>
      <c r="D787" s="25" t="s">
        <v>46</v>
      </c>
      <c r="E787" s="25" t="s">
        <v>108</v>
      </c>
      <c r="F787" s="25">
        <v>1200</v>
      </c>
      <c r="G787" s="25" t="s">
        <v>34</v>
      </c>
      <c r="H787" s="25">
        <v>2000</v>
      </c>
      <c r="I787" s="25">
        <f t="shared" si="159"/>
        <v>2400000</v>
      </c>
      <c r="J787" s="31" t="s">
        <v>312</v>
      </c>
      <c r="K787" s="117"/>
      <c r="L787" s="107">
        <f t="shared" si="166"/>
        <v>0</v>
      </c>
      <c r="M787" s="107"/>
      <c r="N787" s="107"/>
      <c r="O787" s="107">
        <f t="shared" si="167"/>
        <v>2400000</v>
      </c>
      <c r="P787" s="107">
        <v>2400000</v>
      </c>
      <c r="Q787" s="107"/>
      <c r="R787" s="107">
        <f t="shared" si="168"/>
        <v>0</v>
      </c>
      <c r="S787" s="107"/>
      <c r="T787" s="107"/>
      <c r="U787" s="107">
        <f t="shared" si="169"/>
        <v>0</v>
      </c>
      <c r="V787" s="107"/>
      <c r="W787" s="107"/>
      <c r="X787" s="107">
        <f t="shared" si="170"/>
        <v>0</v>
      </c>
      <c r="Y787" s="107"/>
      <c r="Z787" s="107"/>
      <c r="AA787" s="108">
        <f t="shared" si="171"/>
        <v>0</v>
      </c>
      <c r="AB787" s="7">
        <v>45615</v>
      </c>
    </row>
    <row r="788" spans="1:28" ht="15.75" hidden="1" x14ac:dyDescent="0.25">
      <c r="A788" s="24">
        <v>45612</v>
      </c>
      <c r="B788" s="25" t="s">
        <v>449</v>
      </c>
      <c r="C788" s="25"/>
      <c r="D788" s="25" t="s">
        <v>46</v>
      </c>
      <c r="E788" s="25" t="s">
        <v>138</v>
      </c>
      <c r="F788" s="25">
        <v>2500</v>
      </c>
      <c r="G788" s="25" t="s">
        <v>34</v>
      </c>
      <c r="H788" s="25">
        <v>1390</v>
      </c>
      <c r="I788" s="25">
        <f t="shared" si="159"/>
        <v>3475000</v>
      </c>
      <c r="J788" s="26" t="s">
        <v>28</v>
      </c>
      <c r="K788" s="117"/>
      <c r="L788" s="107">
        <f t="shared" si="166"/>
        <v>0</v>
      </c>
      <c r="M788" s="107"/>
      <c r="N788" s="107"/>
      <c r="O788" s="107">
        <f t="shared" si="167"/>
        <v>0</v>
      </c>
      <c r="P788" s="107"/>
      <c r="Q788" s="107"/>
      <c r="R788" s="107">
        <f t="shared" si="168"/>
        <v>0</v>
      </c>
      <c r="S788" s="107"/>
      <c r="T788" s="107"/>
      <c r="U788" s="107">
        <f t="shared" si="169"/>
        <v>0</v>
      </c>
      <c r="V788" s="107"/>
      <c r="W788" s="107"/>
      <c r="X788" s="107">
        <f t="shared" si="170"/>
        <v>0</v>
      </c>
      <c r="Y788" s="107"/>
      <c r="Z788" s="107"/>
      <c r="AA788" s="108">
        <f t="shared" si="171"/>
        <v>3475000</v>
      </c>
      <c r="AB788" s="7"/>
    </row>
    <row r="789" spans="1:28" ht="15.75" hidden="1" x14ac:dyDescent="0.25">
      <c r="A789" s="24">
        <v>45612</v>
      </c>
      <c r="B789" s="25" t="s">
        <v>1579</v>
      </c>
      <c r="C789" s="25"/>
      <c r="D789" s="25" t="s">
        <v>46</v>
      </c>
      <c r="E789" s="25" t="s">
        <v>942</v>
      </c>
      <c r="F789" s="25">
        <v>1.2</v>
      </c>
      <c r="G789" s="25" t="s">
        <v>283</v>
      </c>
      <c r="H789" s="25">
        <v>1150000</v>
      </c>
      <c r="I789" s="25">
        <f t="shared" si="159"/>
        <v>1380000</v>
      </c>
      <c r="J789" s="31" t="s">
        <v>324</v>
      </c>
      <c r="K789" s="117"/>
      <c r="L789" s="107">
        <f t="shared" si="166"/>
        <v>1380000</v>
      </c>
      <c r="M789" s="107">
        <v>1380000</v>
      </c>
      <c r="N789" s="107"/>
      <c r="O789" s="107">
        <f t="shared" si="167"/>
        <v>0</v>
      </c>
      <c r="P789" s="107"/>
      <c r="Q789" s="107"/>
      <c r="R789" s="107">
        <f t="shared" si="168"/>
        <v>0</v>
      </c>
      <c r="S789" s="107"/>
      <c r="T789" s="107"/>
      <c r="U789" s="107">
        <f t="shared" si="169"/>
        <v>0</v>
      </c>
      <c r="V789" s="107"/>
      <c r="W789" s="107"/>
      <c r="X789" s="107">
        <f t="shared" si="170"/>
        <v>0</v>
      </c>
      <c r="Y789" s="107"/>
      <c r="Z789" s="107"/>
      <c r="AA789" s="108">
        <f t="shared" si="171"/>
        <v>0</v>
      </c>
      <c r="AB789" s="7">
        <v>45612</v>
      </c>
    </row>
    <row r="790" spans="1:28" ht="15.75" hidden="1" x14ac:dyDescent="0.25">
      <c r="A790" s="24">
        <v>45612</v>
      </c>
      <c r="B790" s="25" t="s">
        <v>743</v>
      </c>
      <c r="C790" s="25"/>
      <c r="D790" s="25" t="s">
        <v>46</v>
      </c>
      <c r="E790" s="25" t="s">
        <v>128</v>
      </c>
      <c r="F790" s="25">
        <v>25</v>
      </c>
      <c r="G790" s="25" t="s">
        <v>39</v>
      </c>
      <c r="H790" s="25">
        <v>125000</v>
      </c>
      <c r="I790" s="25">
        <f t="shared" si="159"/>
        <v>3125000</v>
      </c>
      <c r="J790" s="26" t="s">
        <v>28</v>
      </c>
      <c r="K790" s="117"/>
      <c r="L790" s="107">
        <f t="shared" si="166"/>
        <v>0</v>
      </c>
      <c r="M790" s="107"/>
      <c r="N790" s="107"/>
      <c r="O790" s="107">
        <f t="shared" si="167"/>
        <v>0</v>
      </c>
      <c r="P790" s="107"/>
      <c r="Q790" s="107"/>
      <c r="R790" s="107">
        <f t="shared" si="168"/>
        <v>0</v>
      </c>
      <c r="S790" s="107"/>
      <c r="T790" s="107"/>
      <c r="U790" s="107">
        <f t="shared" si="169"/>
        <v>0</v>
      </c>
      <c r="V790" s="107"/>
      <c r="W790" s="107"/>
      <c r="X790" s="107">
        <f t="shared" si="170"/>
        <v>0</v>
      </c>
      <c r="Y790" s="107"/>
      <c r="Z790" s="107"/>
      <c r="AA790" s="108">
        <f t="shared" si="171"/>
        <v>3125000</v>
      </c>
      <c r="AB790" s="7"/>
    </row>
    <row r="791" spans="1:28" ht="15.75" hidden="1" x14ac:dyDescent="0.25">
      <c r="A791" s="24">
        <v>45612</v>
      </c>
      <c r="B791" s="25" t="s">
        <v>743</v>
      </c>
      <c r="C791" s="25"/>
      <c r="D791" s="25" t="s">
        <v>46</v>
      </c>
      <c r="E791" s="25" t="s">
        <v>150</v>
      </c>
      <c r="F791" s="25">
        <v>10</v>
      </c>
      <c r="G791" s="25" t="s">
        <v>77</v>
      </c>
      <c r="H791" s="25">
        <v>50000</v>
      </c>
      <c r="I791" s="25">
        <f t="shared" si="159"/>
        <v>500000</v>
      </c>
      <c r="J791" s="26" t="s">
        <v>28</v>
      </c>
      <c r="K791" s="117"/>
      <c r="L791" s="107">
        <f t="shared" si="166"/>
        <v>0</v>
      </c>
      <c r="M791" s="107"/>
      <c r="N791" s="107"/>
      <c r="O791" s="107">
        <f t="shared" si="167"/>
        <v>0</v>
      </c>
      <c r="P791" s="107"/>
      <c r="Q791" s="107"/>
      <c r="R791" s="107">
        <f t="shared" si="168"/>
        <v>0</v>
      </c>
      <c r="S791" s="107"/>
      <c r="T791" s="107"/>
      <c r="U791" s="107">
        <f t="shared" si="169"/>
        <v>0</v>
      </c>
      <c r="V791" s="107"/>
      <c r="W791" s="107"/>
      <c r="X791" s="107">
        <f t="shared" si="170"/>
        <v>0</v>
      </c>
      <c r="Y791" s="107"/>
      <c r="Z791" s="107"/>
      <c r="AA791" s="108">
        <f t="shared" si="171"/>
        <v>500000</v>
      </c>
      <c r="AB791" s="7"/>
    </row>
    <row r="792" spans="1:28" ht="15.75" hidden="1" x14ac:dyDescent="0.25">
      <c r="A792" s="24">
        <v>45612</v>
      </c>
      <c r="B792" s="25" t="s">
        <v>743</v>
      </c>
      <c r="C792" s="25"/>
      <c r="D792" s="25" t="s">
        <v>46</v>
      </c>
      <c r="E792" s="25" t="s">
        <v>129</v>
      </c>
      <c r="F792" s="25">
        <v>4</v>
      </c>
      <c r="G792" s="25" t="s">
        <v>77</v>
      </c>
      <c r="H792" s="25">
        <v>65000</v>
      </c>
      <c r="I792" s="25">
        <f t="shared" si="159"/>
        <v>260000</v>
      </c>
      <c r="J792" s="26" t="s">
        <v>28</v>
      </c>
      <c r="K792" s="117"/>
      <c r="L792" s="107">
        <f t="shared" si="166"/>
        <v>0</v>
      </c>
      <c r="M792" s="107"/>
      <c r="N792" s="107"/>
      <c r="O792" s="107">
        <f t="shared" si="167"/>
        <v>0</v>
      </c>
      <c r="P792" s="107"/>
      <c r="Q792" s="107"/>
      <c r="R792" s="107">
        <f t="shared" si="168"/>
        <v>0</v>
      </c>
      <c r="S792" s="107"/>
      <c r="T792" s="107"/>
      <c r="U792" s="107">
        <f t="shared" si="169"/>
        <v>0</v>
      </c>
      <c r="V792" s="107"/>
      <c r="W792" s="107"/>
      <c r="X792" s="107">
        <f t="shared" si="170"/>
        <v>0</v>
      </c>
      <c r="Y792" s="107"/>
      <c r="Z792" s="107"/>
      <c r="AA792" s="108">
        <f t="shared" si="171"/>
        <v>260000</v>
      </c>
      <c r="AB792" s="7"/>
    </row>
    <row r="793" spans="1:28" ht="15.75" hidden="1" x14ac:dyDescent="0.25">
      <c r="A793" s="24">
        <v>45612</v>
      </c>
      <c r="B793" s="25" t="s">
        <v>743</v>
      </c>
      <c r="C793" s="25"/>
      <c r="D793" s="25" t="s">
        <v>46</v>
      </c>
      <c r="E793" s="25" t="s">
        <v>172</v>
      </c>
      <c r="F793" s="25">
        <v>5</v>
      </c>
      <c r="G793" s="25" t="s">
        <v>27</v>
      </c>
      <c r="H793" s="25">
        <v>25000</v>
      </c>
      <c r="I793" s="25">
        <f t="shared" si="159"/>
        <v>125000</v>
      </c>
      <c r="J793" s="26" t="s">
        <v>28</v>
      </c>
      <c r="K793" s="117"/>
      <c r="L793" s="107">
        <f t="shared" si="166"/>
        <v>0</v>
      </c>
      <c r="M793" s="107"/>
      <c r="N793" s="107"/>
      <c r="O793" s="107">
        <f t="shared" si="167"/>
        <v>0</v>
      </c>
      <c r="P793" s="107"/>
      <c r="Q793" s="107"/>
      <c r="R793" s="107">
        <f t="shared" si="168"/>
        <v>0</v>
      </c>
      <c r="S793" s="107"/>
      <c r="T793" s="107"/>
      <c r="U793" s="107">
        <f t="shared" si="169"/>
        <v>0</v>
      </c>
      <c r="V793" s="107"/>
      <c r="W793" s="107"/>
      <c r="X793" s="107">
        <f t="shared" si="170"/>
        <v>0</v>
      </c>
      <c r="Y793" s="107"/>
      <c r="Z793" s="107"/>
      <c r="AA793" s="108">
        <f t="shared" si="171"/>
        <v>125000</v>
      </c>
      <c r="AB793" s="7"/>
    </row>
    <row r="794" spans="1:28" ht="15.75" hidden="1" x14ac:dyDescent="0.25">
      <c r="A794" s="24">
        <v>45612</v>
      </c>
      <c r="B794" s="25" t="s">
        <v>565</v>
      </c>
      <c r="C794" s="25"/>
      <c r="D794" s="25" t="s">
        <v>46</v>
      </c>
      <c r="E794" s="25" t="s">
        <v>348</v>
      </c>
      <c r="F794" s="25">
        <v>400</v>
      </c>
      <c r="G794" s="25" t="s">
        <v>34</v>
      </c>
      <c r="H794" s="25">
        <v>1150</v>
      </c>
      <c r="I794" s="25">
        <f t="shared" si="159"/>
        <v>460000</v>
      </c>
      <c r="J794" s="31" t="s">
        <v>312</v>
      </c>
      <c r="K794" s="117"/>
      <c r="L794" s="107">
        <f t="shared" si="166"/>
        <v>0</v>
      </c>
      <c r="M794" s="107"/>
      <c r="N794" s="107"/>
      <c r="O794" s="107">
        <f t="shared" si="167"/>
        <v>0</v>
      </c>
      <c r="P794" s="107"/>
      <c r="Q794" s="107"/>
      <c r="R794" s="107">
        <f t="shared" si="168"/>
        <v>460000</v>
      </c>
      <c r="S794" s="107">
        <v>460000</v>
      </c>
      <c r="T794" s="107"/>
      <c r="U794" s="107">
        <f t="shared" si="169"/>
        <v>0</v>
      </c>
      <c r="V794" s="107"/>
      <c r="W794" s="107"/>
      <c r="X794" s="107">
        <f t="shared" si="170"/>
        <v>0</v>
      </c>
      <c r="Y794" s="107"/>
      <c r="Z794" s="107"/>
      <c r="AA794" s="108">
        <f t="shared" si="171"/>
        <v>0</v>
      </c>
      <c r="AB794" s="7">
        <v>45612</v>
      </c>
    </row>
    <row r="795" spans="1:28" ht="15.75" hidden="1" x14ac:dyDescent="0.25">
      <c r="A795" s="24">
        <v>45612</v>
      </c>
      <c r="B795" s="25" t="s">
        <v>256</v>
      </c>
      <c r="C795" s="25"/>
      <c r="D795" s="25" t="s">
        <v>46</v>
      </c>
      <c r="E795" s="25" t="s">
        <v>217</v>
      </c>
      <c r="F795" s="25">
        <v>2.5</v>
      </c>
      <c r="G795" s="25" t="s">
        <v>39</v>
      </c>
      <c r="H795" s="25">
        <v>90000</v>
      </c>
      <c r="I795" s="25">
        <f t="shared" si="159"/>
        <v>225000</v>
      </c>
      <c r="J795" s="26" t="s">
        <v>28</v>
      </c>
      <c r="K795" s="117"/>
      <c r="L795" s="107">
        <f t="shared" si="166"/>
        <v>0</v>
      </c>
      <c r="M795" s="107"/>
      <c r="N795" s="107"/>
      <c r="O795" s="107">
        <f t="shared" si="167"/>
        <v>0</v>
      </c>
      <c r="P795" s="107"/>
      <c r="Q795" s="107"/>
      <c r="R795" s="107">
        <f t="shared" si="168"/>
        <v>0</v>
      </c>
      <c r="S795" s="107"/>
      <c r="T795" s="107"/>
      <c r="U795" s="107">
        <f t="shared" si="169"/>
        <v>0</v>
      </c>
      <c r="V795" s="107"/>
      <c r="W795" s="107"/>
      <c r="X795" s="107">
        <f t="shared" si="170"/>
        <v>0</v>
      </c>
      <c r="Y795" s="107"/>
      <c r="Z795" s="107"/>
      <c r="AA795" s="108">
        <f t="shared" si="171"/>
        <v>225000</v>
      </c>
      <c r="AB795" s="7"/>
    </row>
    <row r="796" spans="1:28" ht="15.75" hidden="1" x14ac:dyDescent="0.25">
      <c r="A796" s="24">
        <v>45612</v>
      </c>
      <c r="B796" s="25" t="s">
        <v>256</v>
      </c>
      <c r="C796" s="25"/>
      <c r="D796" s="25" t="s">
        <v>46</v>
      </c>
      <c r="E796" s="25" t="s">
        <v>249</v>
      </c>
      <c r="F796" s="25">
        <v>600</v>
      </c>
      <c r="G796" s="25" t="s">
        <v>34</v>
      </c>
      <c r="H796" s="25">
        <v>4000</v>
      </c>
      <c r="I796" s="25">
        <f t="shared" si="159"/>
        <v>2400000</v>
      </c>
      <c r="J796" s="26" t="s">
        <v>28</v>
      </c>
      <c r="K796" s="117"/>
      <c r="L796" s="107">
        <f t="shared" si="166"/>
        <v>0</v>
      </c>
      <c r="M796" s="107"/>
      <c r="N796" s="107"/>
      <c r="O796" s="107">
        <f t="shared" si="167"/>
        <v>0</v>
      </c>
      <c r="P796" s="107"/>
      <c r="Q796" s="107"/>
      <c r="R796" s="107">
        <f t="shared" si="168"/>
        <v>0</v>
      </c>
      <c r="S796" s="107"/>
      <c r="T796" s="107"/>
      <c r="U796" s="107">
        <f t="shared" si="169"/>
        <v>0</v>
      </c>
      <c r="V796" s="107"/>
      <c r="W796" s="107"/>
      <c r="X796" s="107">
        <f t="shared" si="170"/>
        <v>0</v>
      </c>
      <c r="Y796" s="107"/>
      <c r="Z796" s="107"/>
      <c r="AA796" s="108">
        <f t="shared" si="171"/>
        <v>2400000</v>
      </c>
      <c r="AB796" s="7"/>
    </row>
    <row r="797" spans="1:28" ht="15.75" hidden="1" x14ac:dyDescent="0.25">
      <c r="A797" s="24">
        <v>45612</v>
      </c>
      <c r="B797" s="25" t="s">
        <v>422</v>
      </c>
      <c r="C797" s="25"/>
      <c r="D797" s="25" t="s">
        <v>46</v>
      </c>
      <c r="E797" s="25" t="s">
        <v>276</v>
      </c>
      <c r="F797" s="25">
        <v>1500</v>
      </c>
      <c r="G797" s="25" t="s">
        <v>34</v>
      </c>
      <c r="H797" s="25">
        <v>800</v>
      </c>
      <c r="I797" s="25">
        <f t="shared" si="159"/>
        <v>1200000</v>
      </c>
      <c r="J797" s="31" t="s">
        <v>324</v>
      </c>
      <c r="K797" s="117"/>
      <c r="L797" s="107">
        <f t="shared" si="166"/>
        <v>0</v>
      </c>
      <c r="M797" s="107"/>
      <c r="N797" s="107"/>
      <c r="O797" s="107">
        <f t="shared" si="167"/>
        <v>0</v>
      </c>
      <c r="P797" s="107"/>
      <c r="Q797" s="107"/>
      <c r="R797" s="107">
        <f t="shared" si="168"/>
        <v>0</v>
      </c>
      <c r="S797" s="107"/>
      <c r="T797" s="107"/>
      <c r="U797" s="107">
        <f t="shared" si="169"/>
        <v>1200000</v>
      </c>
      <c r="V797" s="107">
        <v>400000</v>
      </c>
      <c r="W797" s="107">
        <v>800000</v>
      </c>
      <c r="X797" s="107">
        <f t="shared" si="170"/>
        <v>0</v>
      </c>
      <c r="Y797" s="107"/>
      <c r="Z797" s="107"/>
      <c r="AA797" s="108">
        <f t="shared" si="171"/>
        <v>0</v>
      </c>
      <c r="AB797" s="7">
        <v>45626</v>
      </c>
    </row>
    <row r="798" spans="1:28" ht="15.75" hidden="1" x14ac:dyDescent="0.25">
      <c r="A798" s="24">
        <v>45612</v>
      </c>
      <c r="B798" s="25" t="s">
        <v>110</v>
      </c>
      <c r="C798" s="25"/>
      <c r="D798" s="25" t="s">
        <v>46</v>
      </c>
      <c r="E798" s="25" t="s">
        <v>81</v>
      </c>
      <c r="F798" s="25">
        <v>23</v>
      </c>
      <c r="G798" s="25" t="s">
        <v>39</v>
      </c>
      <c r="H798" s="25">
        <v>47000</v>
      </c>
      <c r="I798" s="25">
        <f t="shared" si="159"/>
        <v>1081000</v>
      </c>
      <c r="J798" s="26" t="s">
        <v>28</v>
      </c>
      <c r="K798" s="117"/>
      <c r="L798" s="107">
        <f t="shared" si="166"/>
        <v>0</v>
      </c>
      <c r="M798" s="107"/>
      <c r="N798" s="107"/>
      <c r="O798" s="107">
        <f t="shared" si="167"/>
        <v>0</v>
      </c>
      <c r="P798" s="107"/>
      <c r="Q798" s="107"/>
      <c r="R798" s="107">
        <f t="shared" si="168"/>
        <v>0</v>
      </c>
      <c r="S798" s="107"/>
      <c r="T798" s="107"/>
      <c r="U798" s="107">
        <f t="shared" si="169"/>
        <v>0</v>
      </c>
      <c r="V798" s="107"/>
      <c r="W798" s="107"/>
      <c r="X798" s="107">
        <f t="shared" si="170"/>
        <v>0</v>
      </c>
      <c r="Y798" s="107"/>
      <c r="Z798" s="107"/>
      <c r="AA798" s="108">
        <f t="shared" si="171"/>
        <v>1081000</v>
      </c>
      <c r="AB798" s="7"/>
    </row>
    <row r="799" spans="1:28" ht="15.75" hidden="1" x14ac:dyDescent="0.25">
      <c r="A799" s="24">
        <v>45612</v>
      </c>
      <c r="B799" s="25" t="s">
        <v>110</v>
      </c>
      <c r="C799" s="25"/>
      <c r="D799" s="25" t="s">
        <v>46</v>
      </c>
      <c r="E799" s="25" t="s">
        <v>100</v>
      </c>
      <c r="F799" s="25">
        <v>143.69999999999999</v>
      </c>
      <c r="G799" s="25" t="s">
        <v>39</v>
      </c>
      <c r="H799" s="25">
        <v>47000</v>
      </c>
      <c r="I799" s="25">
        <f t="shared" si="159"/>
        <v>6753899.9999999991</v>
      </c>
      <c r="J799" s="26" t="s">
        <v>28</v>
      </c>
      <c r="K799" s="117"/>
      <c r="L799" s="107">
        <f t="shared" si="166"/>
        <v>0</v>
      </c>
      <c r="M799" s="107"/>
      <c r="N799" s="107"/>
      <c r="O799" s="107">
        <f t="shared" si="167"/>
        <v>0</v>
      </c>
      <c r="P799" s="107"/>
      <c r="Q799" s="107"/>
      <c r="R799" s="107">
        <f t="shared" si="168"/>
        <v>0</v>
      </c>
      <c r="S799" s="107"/>
      <c r="T799" s="107"/>
      <c r="U799" s="107">
        <f t="shared" si="169"/>
        <v>0</v>
      </c>
      <c r="V799" s="107"/>
      <c r="W799" s="107"/>
      <c r="X799" s="107">
        <f t="shared" si="170"/>
        <v>0</v>
      </c>
      <c r="Y799" s="107"/>
      <c r="Z799" s="107"/>
      <c r="AA799" s="108">
        <f t="shared" si="171"/>
        <v>6753899.9999999991</v>
      </c>
      <c r="AB799" s="7"/>
    </row>
    <row r="800" spans="1:28" ht="15.75" hidden="1" x14ac:dyDescent="0.25">
      <c r="A800" s="24">
        <v>45612</v>
      </c>
      <c r="B800" s="25" t="s">
        <v>99</v>
      </c>
      <c r="C800" s="25"/>
      <c r="D800" s="25"/>
      <c r="E800" s="25" t="s">
        <v>104</v>
      </c>
      <c r="F800" s="25">
        <v>54.8</v>
      </c>
      <c r="G800" s="25" t="s">
        <v>39</v>
      </c>
      <c r="H800" s="25"/>
      <c r="I800" s="25">
        <f t="shared" si="159"/>
        <v>0</v>
      </c>
      <c r="J800" s="26" t="s">
        <v>28</v>
      </c>
      <c r="K800" s="117"/>
      <c r="L800" s="107">
        <f t="shared" si="166"/>
        <v>0</v>
      </c>
      <c r="M800" s="107"/>
      <c r="N800" s="107"/>
      <c r="O800" s="107">
        <f t="shared" si="167"/>
        <v>0</v>
      </c>
      <c r="P800" s="107"/>
      <c r="Q800" s="107"/>
      <c r="R800" s="107">
        <f t="shared" si="168"/>
        <v>0</v>
      </c>
      <c r="S800" s="107"/>
      <c r="T800" s="107"/>
      <c r="U800" s="107">
        <f t="shared" si="169"/>
        <v>0</v>
      </c>
      <c r="V800" s="107"/>
      <c r="W800" s="107"/>
      <c r="X800" s="107">
        <f t="shared" si="170"/>
        <v>0</v>
      </c>
      <c r="Y800" s="107"/>
      <c r="Z800" s="107"/>
      <c r="AA800" s="108">
        <f t="shared" si="171"/>
        <v>0</v>
      </c>
      <c r="AB800" s="7"/>
    </row>
    <row r="801" spans="1:28" ht="15.75" hidden="1" x14ac:dyDescent="0.25">
      <c r="A801" s="24">
        <v>45612</v>
      </c>
      <c r="B801" s="25" t="s">
        <v>99</v>
      </c>
      <c r="C801" s="25"/>
      <c r="D801" s="25"/>
      <c r="E801" s="25" t="s">
        <v>102</v>
      </c>
      <c r="F801" s="25">
        <v>34.799999999999997</v>
      </c>
      <c r="G801" s="25" t="s">
        <v>39</v>
      </c>
      <c r="H801" s="25"/>
      <c r="I801" s="25">
        <f t="shared" si="159"/>
        <v>0</v>
      </c>
      <c r="J801" s="26" t="s">
        <v>28</v>
      </c>
      <c r="K801" s="117"/>
      <c r="L801" s="107">
        <f t="shared" si="166"/>
        <v>0</v>
      </c>
      <c r="M801" s="107"/>
      <c r="N801" s="107"/>
      <c r="O801" s="107">
        <f t="shared" si="167"/>
        <v>0</v>
      </c>
      <c r="P801" s="107"/>
      <c r="Q801" s="107"/>
      <c r="R801" s="107">
        <f t="shared" si="168"/>
        <v>0</v>
      </c>
      <c r="S801" s="107"/>
      <c r="T801" s="107"/>
      <c r="U801" s="107">
        <f t="shared" si="169"/>
        <v>0</v>
      </c>
      <c r="V801" s="107"/>
      <c r="W801" s="107"/>
      <c r="X801" s="107">
        <f t="shared" si="170"/>
        <v>0</v>
      </c>
      <c r="Y801" s="107"/>
      <c r="Z801" s="107"/>
      <c r="AA801" s="108">
        <f t="shared" si="171"/>
        <v>0</v>
      </c>
      <c r="AB801" s="7"/>
    </row>
    <row r="802" spans="1:28" ht="15.75" hidden="1" x14ac:dyDescent="0.25">
      <c r="A802" s="24">
        <v>45612</v>
      </c>
      <c r="B802" s="25" t="s">
        <v>99</v>
      </c>
      <c r="C802" s="25"/>
      <c r="D802" s="25"/>
      <c r="E802" s="25" t="s">
        <v>358</v>
      </c>
      <c r="F802" s="25">
        <v>20.5</v>
      </c>
      <c r="G802" s="25" t="s">
        <v>39</v>
      </c>
      <c r="H802" s="25"/>
      <c r="I802" s="25">
        <f t="shared" si="159"/>
        <v>0</v>
      </c>
      <c r="J802" s="26" t="s">
        <v>28</v>
      </c>
      <c r="K802" s="117"/>
      <c r="L802" s="107">
        <f t="shared" si="166"/>
        <v>0</v>
      </c>
      <c r="M802" s="107"/>
      <c r="N802" s="107"/>
      <c r="O802" s="107">
        <f t="shared" si="167"/>
        <v>0</v>
      </c>
      <c r="P802" s="107"/>
      <c r="Q802" s="107"/>
      <c r="R802" s="107">
        <f t="shared" si="168"/>
        <v>0</v>
      </c>
      <c r="S802" s="107"/>
      <c r="T802" s="107"/>
      <c r="U802" s="107">
        <f t="shared" si="169"/>
        <v>0</v>
      </c>
      <c r="V802" s="107"/>
      <c r="W802" s="107"/>
      <c r="X802" s="107">
        <f t="shared" si="170"/>
        <v>0</v>
      </c>
      <c r="Y802" s="107"/>
      <c r="Z802" s="107"/>
      <c r="AA802" s="108">
        <f t="shared" si="171"/>
        <v>0</v>
      </c>
      <c r="AB802" s="7"/>
    </row>
    <row r="803" spans="1:28" ht="15.75" hidden="1" x14ac:dyDescent="0.25">
      <c r="A803" s="24">
        <v>45612</v>
      </c>
      <c r="B803" s="25" t="s">
        <v>99</v>
      </c>
      <c r="C803" s="25"/>
      <c r="D803" s="25"/>
      <c r="E803" s="25" t="s">
        <v>158</v>
      </c>
      <c r="F803" s="25">
        <v>64.3</v>
      </c>
      <c r="G803" s="25" t="s">
        <v>39</v>
      </c>
      <c r="H803" s="25"/>
      <c r="I803" s="25">
        <f t="shared" si="159"/>
        <v>0</v>
      </c>
      <c r="J803" s="26" t="s">
        <v>28</v>
      </c>
      <c r="K803" s="117"/>
      <c r="L803" s="107">
        <f t="shared" si="166"/>
        <v>0</v>
      </c>
      <c r="M803" s="107"/>
      <c r="N803" s="107"/>
      <c r="O803" s="107">
        <f t="shared" si="167"/>
        <v>0</v>
      </c>
      <c r="P803" s="107"/>
      <c r="Q803" s="107"/>
      <c r="R803" s="107">
        <f t="shared" si="168"/>
        <v>0</v>
      </c>
      <c r="S803" s="107"/>
      <c r="T803" s="107"/>
      <c r="U803" s="107">
        <f t="shared" si="169"/>
        <v>0</v>
      </c>
      <c r="V803" s="107"/>
      <c r="W803" s="107"/>
      <c r="X803" s="107">
        <f t="shared" si="170"/>
        <v>0</v>
      </c>
      <c r="Y803" s="107"/>
      <c r="Z803" s="107"/>
      <c r="AA803" s="108">
        <f t="shared" si="171"/>
        <v>0</v>
      </c>
      <c r="AB803" s="7"/>
    </row>
    <row r="804" spans="1:28" ht="15.75" hidden="1" x14ac:dyDescent="0.25">
      <c r="A804" s="24">
        <v>45612</v>
      </c>
      <c r="B804" s="25" t="s">
        <v>99</v>
      </c>
      <c r="C804" s="25"/>
      <c r="D804" s="25"/>
      <c r="E804" s="25" t="s">
        <v>81</v>
      </c>
      <c r="F804" s="25">
        <v>23.5</v>
      </c>
      <c r="G804" s="25" t="s">
        <v>39</v>
      </c>
      <c r="H804" s="25"/>
      <c r="I804" s="25">
        <f t="shared" si="159"/>
        <v>0</v>
      </c>
      <c r="J804" s="26" t="s">
        <v>28</v>
      </c>
      <c r="K804" s="117"/>
      <c r="L804" s="107">
        <f t="shared" si="166"/>
        <v>0</v>
      </c>
      <c r="M804" s="107"/>
      <c r="N804" s="107"/>
      <c r="O804" s="107">
        <f t="shared" si="167"/>
        <v>0</v>
      </c>
      <c r="P804" s="107"/>
      <c r="Q804" s="107"/>
      <c r="R804" s="107">
        <f t="shared" si="168"/>
        <v>0</v>
      </c>
      <c r="S804" s="107"/>
      <c r="T804" s="107"/>
      <c r="U804" s="107">
        <f t="shared" si="169"/>
        <v>0</v>
      </c>
      <c r="V804" s="107"/>
      <c r="W804" s="107"/>
      <c r="X804" s="107">
        <f t="shared" si="170"/>
        <v>0</v>
      </c>
      <c r="Y804" s="107"/>
      <c r="Z804" s="107"/>
      <c r="AA804" s="108">
        <f t="shared" si="171"/>
        <v>0</v>
      </c>
      <c r="AB804" s="7"/>
    </row>
    <row r="805" spans="1:28" ht="15.75" hidden="1" x14ac:dyDescent="0.25">
      <c r="A805" s="24">
        <v>45612</v>
      </c>
      <c r="B805" s="25" t="s">
        <v>99</v>
      </c>
      <c r="C805" s="25"/>
      <c r="D805" s="25"/>
      <c r="E805" s="25" t="s">
        <v>115</v>
      </c>
      <c r="F805" s="25">
        <v>13.6</v>
      </c>
      <c r="G805" s="25" t="s">
        <v>39</v>
      </c>
      <c r="H805" s="25"/>
      <c r="I805" s="25">
        <f t="shared" si="159"/>
        <v>0</v>
      </c>
      <c r="J805" s="26" t="s">
        <v>28</v>
      </c>
      <c r="K805" s="117"/>
      <c r="L805" s="107">
        <f t="shared" si="166"/>
        <v>0</v>
      </c>
      <c r="M805" s="107"/>
      <c r="N805" s="107"/>
      <c r="O805" s="107">
        <f t="shared" si="167"/>
        <v>0</v>
      </c>
      <c r="P805" s="107"/>
      <c r="Q805" s="107"/>
      <c r="R805" s="107">
        <f t="shared" si="168"/>
        <v>0</v>
      </c>
      <c r="S805" s="107"/>
      <c r="T805" s="107"/>
      <c r="U805" s="107">
        <f t="shared" si="169"/>
        <v>0</v>
      </c>
      <c r="V805" s="107"/>
      <c r="W805" s="107"/>
      <c r="X805" s="107">
        <f t="shared" si="170"/>
        <v>0</v>
      </c>
      <c r="Y805" s="107"/>
      <c r="Z805" s="107"/>
      <c r="AA805" s="108">
        <f t="shared" si="171"/>
        <v>0</v>
      </c>
      <c r="AB805" s="7"/>
    </row>
    <row r="806" spans="1:28" ht="15.75" hidden="1" x14ac:dyDescent="0.25">
      <c r="A806" s="24">
        <v>45612</v>
      </c>
      <c r="B806" s="25" t="s">
        <v>2130</v>
      </c>
      <c r="C806" s="25"/>
      <c r="D806" s="25" t="s">
        <v>46</v>
      </c>
      <c r="E806" s="25" t="s">
        <v>2135</v>
      </c>
      <c r="F806" s="25">
        <v>65.7</v>
      </c>
      <c r="G806" s="25" t="s">
        <v>39</v>
      </c>
      <c r="H806" s="25">
        <v>115000</v>
      </c>
      <c r="I806" s="25">
        <f t="shared" si="159"/>
        <v>7555500</v>
      </c>
      <c r="J806" s="31" t="s">
        <v>324</v>
      </c>
      <c r="K806" s="117"/>
      <c r="L806" s="107">
        <f t="shared" si="166"/>
        <v>0</v>
      </c>
      <c r="M806" s="107"/>
      <c r="N806" s="107"/>
      <c r="O806" s="107">
        <f t="shared" si="167"/>
        <v>0</v>
      </c>
      <c r="P806" s="107"/>
      <c r="Q806" s="107"/>
      <c r="R806" s="107">
        <f t="shared" si="168"/>
        <v>0</v>
      </c>
      <c r="S806" s="107"/>
      <c r="T806" s="107"/>
      <c r="U806" s="107">
        <f t="shared" si="169"/>
        <v>7555500</v>
      </c>
      <c r="V806" s="107">
        <v>7555500</v>
      </c>
      <c r="W806" s="107"/>
      <c r="X806" s="107">
        <f t="shared" si="170"/>
        <v>0</v>
      </c>
      <c r="Y806" s="107"/>
      <c r="Z806" s="107"/>
      <c r="AA806" s="108">
        <f t="shared" si="171"/>
        <v>0</v>
      </c>
      <c r="AB806" s="7">
        <v>45611</v>
      </c>
    </row>
    <row r="807" spans="1:28" ht="15.75" hidden="1" x14ac:dyDescent="0.25">
      <c r="A807" s="24">
        <v>45612</v>
      </c>
      <c r="B807" s="25" t="s">
        <v>2071</v>
      </c>
      <c r="C807" s="25"/>
      <c r="D807" s="25" t="s">
        <v>46</v>
      </c>
      <c r="E807" s="25" t="s">
        <v>157</v>
      </c>
      <c r="F807" s="25">
        <v>120</v>
      </c>
      <c r="G807" s="25" t="s">
        <v>48</v>
      </c>
      <c r="H807" s="25">
        <v>257000</v>
      </c>
      <c r="I807" s="25">
        <f t="shared" si="159"/>
        <v>30840000</v>
      </c>
      <c r="J807" s="26" t="s">
        <v>28</v>
      </c>
      <c r="K807" s="117"/>
      <c r="L807" s="107">
        <f t="shared" si="166"/>
        <v>0</v>
      </c>
      <c r="M807" s="107"/>
      <c r="N807" s="107"/>
      <c r="O807" s="107">
        <f t="shared" si="167"/>
        <v>0</v>
      </c>
      <c r="P807" s="107"/>
      <c r="Q807" s="107"/>
      <c r="R807" s="107">
        <f t="shared" si="168"/>
        <v>0</v>
      </c>
      <c r="S807" s="107"/>
      <c r="T807" s="107"/>
      <c r="U807" s="107">
        <f t="shared" si="169"/>
        <v>0</v>
      </c>
      <c r="V807" s="107"/>
      <c r="W807" s="107"/>
      <c r="X807" s="107">
        <f t="shared" si="170"/>
        <v>0</v>
      </c>
      <c r="Y807" s="107"/>
      <c r="Z807" s="107"/>
      <c r="AA807" s="108">
        <f t="shared" si="171"/>
        <v>30840000</v>
      </c>
      <c r="AB807" s="7"/>
    </row>
    <row r="808" spans="1:28" ht="15.75" hidden="1" x14ac:dyDescent="0.25">
      <c r="A808" s="24">
        <v>45612</v>
      </c>
      <c r="B808" s="25" t="s">
        <v>359</v>
      </c>
      <c r="C808" s="25"/>
      <c r="D808" s="25" t="s">
        <v>52</v>
      </c>
      <c r="E808" s="25" t="s">
        <v>358</v>
      </c>
      <c r="F808" s="25">
        <v>21.2</v>
      </c>
      <c r="G808" s="25" t="s">
        <v>39</v>
      </c>
      <c r="H808" s="25">
        <v>47000</v>
      </c>
      <c r="I808" s="25">
        <f t="shared" si="159"/>
        <v>996400</v>
      </c>
      <c r="J808" s="31" t="s">
        <v>312</v>
      </c>
      <c r="K808" s="117"/>
      <c r="L808" s="107">
        <f t="shared" si="166"/>
        <v>0</v>
      </c>
      <c r="M808" s="107"/>
      <c r="N808" s="107"/>
      <c r="O808" s="107">
        <f t="shared" si="167"/>
        <v>996400</v>
      </c>
      <c r="P808" s="107">
        <v>996400</v>
      </c>
      <c r="Q808" s="107"/>
      <c r="R808" s="107">
        <f t="shared" si="168"/>
        <v>0</v>
      </c>
      <c r="S808" s="107"/>
      <c r="T808" s="107"/>
      <c r="U808" s="107">
        <f t="shared" si="169"/>
        <v>0</v>
      </c>
      <c r="V808" s="107"/>
      <c r="W808" s="107"/>
      <c r="X808" s="107">
        <f t="shared" si="170"/>
        <v>0</v>
      </c>
      <c r="Y808" s="107"/>
      <c r="Z808" s="107"/>
      <c r="AA808" s="108">
        <f t="shared" si="171"/>
        <v>0</v>
      </c>
      <c r="AB808" s="7">
        <v>45623</v>
      </c>
    </row>
    <row r="809" spans="1:28" ht="15.75" hidden="1" x14ac:dyDescent="0.25">
      <c r="A809" s="24">
        <v>45612</v>
      </c>
      <c r="B809" s="25" t="s">
        <v>536</v>
      </c>
      <c r="C809" s="25"/>
      <c r="D809" s="25" t="s">
        <v>46</v>
      </c>
      <c r="E809" s="25" t="s">
        <v>225</v>
      </c>
      <c r="F809" s="25">
        <v>200</v>
      </c>
      <c r="G809" s="25" t="s">
        <v>34</v>
      </c>
      <c r="H809" s="25">
        <v>2500</v>
      </c>
      <c r="I809" s="25">
        <f t="shared" si="159"/>
        <v>500000</v>
      </c>
      <c r="J809" s="31" t="s">
        <v>312</v>
      </c>
      <c r="K809" s="117"/>
      <c r="L809" s="107">
        <f t="shared" si="166"/>
        <v>0</v>
      </c>
      <c r="M809" s="107"/>
      <c r="N809" s="107"/>
      <c r="O809" s="107">
        <f t="shared" si="167"/>
        <v>0</v>
      </c>
      <c r="P809" s="107"/>
      <c r="Q809" s="107"/>
      <c r="R809" s="107">
        <f t="shared" si="168"/>
        <v>500000</v>
      </c>
      <c r="S809" s="107">
        <v>500000</v>
      </c>
      <c r="T809" s="107"/>
      <c r="U809" s="107">
        <f t="shared" si="169"/>
        <v>0</v>
      </c>
      <c r="V809" s="107"/>
      <c r="W809" s="107"/>
      <c r="X809" s="107">
        <f t="shared" si="170"/>
        <v>0</v>
      </c>
      <c r="Y809" s="107"/>
      <c r="Z809" s="107"/>
      <c r="AA809" s="108">
        <f t="shared" si="171"/>
        <v>0</v>
      </c>
      <c r="AB809" s="7">
        <v>45612</v>
      </c>
    </row>
    <row r="810" spans="1:28" ht="15.75" hidden="1" x14ac:dyDescent="0.25">
      <c r="A810" s="24">
        <v>45612</v>
      </c>
      <c r="B810" s="25" t="s">
        <v>536</v>
      </c>
      <c r="C810" s="25"/>
      <c r="D810" s="25" t="s">
        <v>46</v>
      </c>
      <c r="E810" s="25" t="s">
        <v>138</v>
      </c>
      <c r="F810" s="25">
        <v>500</v>
      </c>
      <c r="G810" s="25" t="s">
        <v>34</v>
      </c>
      <c r="H810" s="25">
        <v>1390</v>
      </c>
      <c r="I810" s="25">
        <f t="shared" si="159"/>
        <v>695000</v>
      </c>
      <c r="J810" s="31" t="s">
        <v>312</v>
      </c>
      <c r="K810" s="117"/>
      <c r="L810" s="107">
        <f t="shared" si="166"/>
        <v>0</v>
      </c>
      <c r="M810" s="107"/>
      <c r="N810" s="107"/>
      <c r="O810" s="107">
        <f t="shared" si="167"/>
        <v>0</v>
      </c>
      <c r="P810" s="107"/>
      <c r="Q810" s="107"/>
      <c r="R810" s="107">
        <f t="shared" si="168"/>
        <v>695000</v>
      </c>
      <c r="S810" s="107">
        <v>695000</v>
      </c>
      <c r="T810" s="107"/>
      <c r="U810" s="107">
        <f t="shared" si="169"/>
        <v>0</v>
      </c>
      <c r="V810" s="107"/>
      <c r="W810" s="107"/>
      <c r="X810" s="107">
        <f t="shared" si="170"/>
        <v>0</v>
      </c>
      <c r="Y810" s="107"/>
      <c r="Z810" s="107"/>
      <c r="AA810" s="108">
        <f t="shared" si="171"/>
        <v>0</v>
      </c>
      <c r="AB810" s="7">
        <v>45612</v>
      </c>
    </row>
    <row r="811" spans="1:28" ht="15.75" hidden="1" x14ac:dyDescent="0.25">
      <c r="A811" s="24">
        <v>45612</v>
      </c>
      <c r="B811" s="25" t="s">
        <v>107</v>
      </c>
      <c r="C811" s="25"/>
      <c r="D811" s="25" t="s">
        <v>46</v>
      </c>
      <c r="E811" s="25" t="s">
        <v>394</v>
      </c>
      <c r="F811" s="25">
        <v>5</v>
      </c>
      <c r="G811" s="25" t="s">
        <v>48</v>
      </c>
      <c r="H811" s="25">
        <v>230000</v>
      </c>
      <c r="I811" s="25">
        <f t="shared" si="159"/>
        <v>1150000</v>
      </c>
      <c r="J811" s="26" t="s">
        <v>28</v>
      </c>
      <c r="K811" s="117"/>
      <c r="L811" s="107">
        <f t="shared" si="166"/>
        <v>0</v>
      </c>
      <c r="M811" s="107"/>
      <c r="N811" s="107"/>
      <c r="O811" s="107">
        <f t="shared" si="167"/>
        <v>0</v>
      </c>
      <c r="P811" s="107"/>
      <c r="Q811" s="107"/>
      <c r="R811" s="107">
        <f t="shared" si="168"/>
        <v>0</v>
      </c>
      <c r="S811" s="107"/>
      <c r="T811" s="107"/>
      <c r="U811" s="107">
        <f t="shared" si="169"/>
        <v>0</v>
      </c>
      <c r="V811" s="107"/>
      <c r="W811" s="107"/>
      <c r="X811" s="107">
        <f t="shared" si="170"/>
        <v>0</v>
      </c>
      <c r="Y811" s="107"/>
      <c r="Z811" s="107"/>
      <c r="AA811" s="108">
        <f t="shared" si="171"/>
        <v>1150000</v>
      </c>
      <c r="AB811" s="7"/>
    </row>
    <row r="812" spans="1:28" ht="15.75" hidden="1" x14ac:dyDescent="0.25">
      <c r="A812" s="24">
        <v>45612</v>
      </c>
      <c r="B812" s="25" t="s">
        <v>203</v>
      </c>
      <c r="C812" s="25"/>
      <c r="D812" s="25" t="s">
        <v>46</v>
      </c>
      <c r="E812" s="25" t="s">
        <v>363</v>
      </c>
      <c r="F812" s="25">
        <v>4</v>
      </c>
      <c r="G812" s="25" t="s">
        <v>48</v>
      </c>
      <c r="H812" s="25">
        <v>230000</v>
      </c>
      <c r="I812" s="25">
        <f t="shared" si="159"/>
        <v>920000</v>
      </c>
      <c r="J812" s="31" t="s">
        <v>324</v>
      </c>
      <c r="K812" s="117"/>
      <c r="L812" s="107">
        <f t="shared" si="166"/>
        <v>920000</v>
      </c>
      <c r="M812" s="107"/>
      <c r="N812" s="107">
        <v>920000</v>
      </c>
      <c r="O812" s="107">
        <f t="shared" si="167"/>
        <v>0</v>
      </c>
      <c r="P812" s="107"/>
      <c r="Q812" s="107"/>
      <c r="R812" s="107">
        <f t="shared" si="168"/>
        <v>0</v>
      </c>
      <c r="S812" s="107"/>
      <c r="T812" s="107"/>
      <c r="U812" s="107">
        <f t="shared" si="169"/>
        <v>0</v>
      </c>
      <c r="V812" s="107"/>
      <c r="W812" s="107"/>
      <c r="X812" s="107">
        <f t="shared" si="170"/>
        <v>0</v>
      </c>
      <c r="Y812" s="107"/>
      <c r="Z812" s="107"/>
      <c r="AA812" s="108">
        <f t="shared" si="171"/>
        <v>0</v>
      </c>
      <c r="AB812" s="7">
        <v>45619</v>
      </c>
    </row>
    <row r="813" spans="1:28" ht="15.75" hidden="1" x14ac:dyDescent="0.25">
      <c r="A813" s="24">
        <v>45614</v>
      </c>
      <c r="B813" s="25" t="s">
        <v>341</v>
      </c>
      <c r="C813" s="25"/>
      <c r="D813" s="25" t="s">
        <v>52</v>
      </c>
      <c r="E813" s="25" t="s">
        <v>185</v>
      </c>
      <c r="F813" s="25">
        <v>500</v>
      </c>
      <c r="G813" s="25" t="s">
        <v>27</v>
      </c>
      <c r="H813" s="25">
        <v>1700</v>
      </c>
      <c r="I813" s="25">
        <f t="shared" si="159"/>
        <v>850000</v>
      </c>
      <c r="J813" s="26" t="s">
        <v>28</v>
      </c>
      <c r="K813" s="117"/>
      <c r="L813" s="107">
        <f t="shared" ref="L813:L848" si="172">M813+N813</f>
        <v>0</v>
      </c>
      <c r="M813" s="107"/>
      <c r="N813" s="107"/>
      <c r="O813" s="107">
        <f t="shared" ref="O813:O848" si="173">P813+Q813</f>
        <v>0</v>
      </c>
      <c r="P813" s="107"/>
      <c r="Q813" s="107"/>
      <c r="R813" s="107">
        <f t="shared" ref="R813:R848" si="174">S813+T813</f>
        <v>0</v>
      </c>
      <c r="S813" s="107"/>
      <c r="T813" s="107"/>
      <c r="U813" s="107">
        <f t="shared" ref="U813:U848" si="175">V813+W813</f>
        <v>0</v>
      </c>
      <c r="V813" s="107"/>
      <c r="W813" s="107"/>
      <c r="X813" s="107">
        <f t="shared" ref="X813:X848" si="176">Y813+Z813</f>
        <v>0</v>
      </c>
      <c r="Y813" s="107"/>
      <c r="Z813" s="107"/>
      <c r="AA813" s="108">
        <f t="shared" ref="AA813:AA848" si="177">C813+I813-L813-O813-U813-X813-R813</f>
        <v>850000</v>
      </c>
      <c r="AB813" s="7"/>
    </row>
    <row r="814" spans="1:28" ht="15.75" hidden="1" x14ac:dyDescent="0.25">
      <c r="A814" s="24">
        <v>45614</v>
      </c>
      <c r="B814" s="25" t="s">
        <v>45</v>
      </c>
      <c r="C814" s="25"/>
      <c r="D814" s="25" t="s">
        <v>46</v>
      </c>
      <c r="E814" s="25" t="s">
        <v>135</v>
      </c>
      <c r="F814" s="25">
        <v>40</v>
      </c>
      <c r="G814" s="25" t="s">
        <v>48</v>
      </c>
      <c r="H814" s="25">
        <v>145000</v>
      </c>
      <c r="I814" s="25">
        <f t="shared" si="159"/>
        <v>5800000</v>
      </c>
      <c r="J814" s="31" t="s">
        <v>324</v>
      </c>
      <c r="K814" s="117"/>
      <c r="L814" s="107">
        <f t="shared" si="172"/>
        <v>5800000</v>
      </c>
      <c r="M814" s="107">
        <v>5800000</v>
      </c>
      <c r="N814" s="107"/>
      <c r="O814" s="107">
        <f t="shared" si="173"/>
        <v>0</v>
      </c>
      <c r="P814" s="107"/>
      <c r="Q814" s="107"/>
      <c r="R814" s="107">
        <f t="shared" si="174"/>
        <v>0</v>
      </c>
      <c r="S814" s="107"/>
      <c r="T814" s="107"/>
      <c r="U814" s="107">
        <f t="shared" si="175"/>
        <v>0</v>
      </c>
      <c r="V814" s="107"/>
      <c r="W814" s="107"/>
      <c r="X814" s="107">
        <f t="shared" si="176"/>
        <v>0</v>
      </c>
      <c r="Y814" s="107"/>
      <c r="Z814" s="107"/>
      <c r="AA814" s="108">
        <f t="shared" si="177"/>
        <v>0</v>
      </c>
      <c r="AB814" s="7">
        <v>45614</v>
      </c>
    </row>
    <row r="815" spans="1:28" ht="15.75" hidden="1" x14ac:dyDescent="0.25">
      <c r="A815" s="24">
        <v>45614</v>
      </c>
      <c r="B815" s="25" t="s">
        <v>45</v>
      </c>
      <c r="C815" s="25"/>
      <c r="D815" s="25" t="s">
        <v>46</v>
      </c>
      <c r="E815" s="25" t="s">
        <v>47</v>
      </c>
      <c r="F815" s="25">
        <v>20</v>
      </c>
      <c r="G815" s="25" t="s">
        <v>48</v>
      </c>
      <c r="H815" s="25">
        <v>145000</v>
      </c>
      <c r="I815" s="25">
        <f t="shared" si="159"/>
        <v>2900000</v>
      </c>
      <c r="J815" s="31" t="s">
        <v>324</v>
      </c>
      <c r="K815" s="117"/>
      <c r="L815" s="107">
        <f t="shared" si="172"/>
        <v>2900000</v>
      </c>
      <c r="M815" s="107">
        <v>2900000</v>
      </c>
      <c r="N815" s="107"/>
      <c r="O815" s="107">
        <f t="shared" si="173"/>
        <v>0</v>
      </c>
      <c r="P815" s="107"/>
      <c r="Q815" s="107"/>
      <c r="R815" s="107">
        <f t="shared" si="174"/>
        <v>0</v>
      </c>
      <c r="S815" s="107"/>
      <c r="T815" s="107"/>
      <c r="U815" s="107">
        <f t="shared" si="175"/>
        <v>0</v>
      </c>
      <c r="V815" s="107"/>
      <c r="W815" s="107"/>
      <c r="X815" s="107">
        <f t="shared" si="176"/>
        <v>0</v>
      </c>
      <c r="Y815" s="107"/>
      <c r="Z815" s="107"/>
      <c r="AA815" s="108">
        <f t="shared" si="177"/>
        <v>0</v>
      </c>
      <c r="AB815" s="7">
        <v>45614</v>
      </c>
    </row>
    <row r="816" spans="1:28" ht="15.75" hidden="1" x14ac:dyDescent="0.25">
      <c r="A816" s="24">
        <v>45614</v>
      </c>
      <c r="B816" s="25" t="s">
        <v>467</v>
      </c>
      <c r="C816" s="25"/>
      <c r="D816" s="25" t="s">
        <v>46</v>
      </c>
      <c r="E816" s="25" t="s">
        <v>163</v>
      </c>
      <c r="F816" s="25">
        <v>6</v>
      </c>
      <c r="G816" s="25" t="s">
        <v>39</v>
      </c>
      <c r="H816" s="25">
        <v>120000</v>
      </c>
      <c r="I816" s="25">
        <f t="shared" si="159"/>
        <v>720000</v>
      </c>
      <c r="J816" s="31" t="s">
        <v>312</v>
      </c>
      <c r="K816" s="25" t="s">
        <v>2170</v>
      </c>
      <c r="L816" s="107">
        <f t="shared" si="172"/>
        <v>0</v>
      </c>
      <c r="M816" s="107"/>
      <c r="N816" s="107"/>
      <c r="O816" s="107">
        <f t="shared" si="173"/>
        <v>720000</v>
      </c>
      <c r="P816" s="107">
        <v>720000</v>
      </c>
      <c r="Q816" s="107"/>
      <c r="R816" s="107">
        <f t="shared" si="174"/>
        <v>0</v>
      </c>
      <c r="S816" s="107"/>
      <c r="T816" s="107"/>
      <c r="U816" s="107">
        <f t="shared" si="175"/>
        <v>0</v>
      </c>
      <c r="V816" s="107"/>
      <c r="W816" s="107"/>
      <c r="X816" s="107">
        <f t="shared" si="176"/>
        <v>0</v>
      </c>
      <c r="Y816" s="107"/>
      <c r="Z816" s="107"/>
      <c r="AA816" s="108">
        <f t="shared" si="177"/>
        <v>0</v>
      </c>
      <c r="AB816" s="7">
        <v>45624</v>
      </c>
    </row>
    <row r="817" spans="1:28" ht="15.75" hidden="1" x14ac:dyDescent="0.25">
      <c r="A817" s="24">
        <v>45614</v>
      </c>
      <c r="B817" s="25" t="s">
        <v>215</v>
      </c>
      <c r="C817" s="25"/>
      <c r="D817" s="25" t="s">
        <v>46</v>
      </c>
      <c r="E817" s="25" t="s">
        <v>326</v>
      </c>
      <c r="F817" s="25">
        <v>2.5</v>
      </c>
      <c r="G817" s="25" t="s">
        <v>39</v>
      </c>
      <c r="H817" s="25">
        <v>100000</v>
      </c>
      <c r="I817" s="25">
        <f t="shared" si="159"/>
        <v>250000</v>
      </c>
      <c r="J817" s="26" t="s">
        <v>28</v>
      </c>
      <c r="K817" s="117"/>
      <c r="L817" s="107">
        <f t="shared" si="172"/>
        <v>0</v>
      </c>
      <c r="M817" s="107"/>
      <c r="N817" s="107"/>
      <c r="O817" s="107">
        <f t="shared" si="173"/>
        <v>0</v>
      </c>
      <c r="P817" s="107"/>
      <c r="Q817" s="107"/>
      <c r="R817" s="107">
        <f t="shared" si="174"/>
        <v>0</v>
      </c>
      <c r="S817" s="107"/>
      <c r="T817" s="107"/>
      <c r="U817" s="107">
        <f t="shared" si="175"/>
        <v>0</v>
      </c>
      <c r="V817" s="107"/>
      <c r="W817" s="107"/>
      <c r="X817" s="107">
        <f t="shared" si="176"/>
        <v>0</v>
      </c>
      <c r="Y817" s="107"/>
      <c r="Z817" s="107"/>
      <c r="AA817" s="108">
        <f t="shared" si="177"/>
        <v>250000</v>
      </c>
      <c r="AB817" s="7"/>
    </row>
    <row r="818" spans="1:28" ht="15.75" hidden="1" x14ac:dyDescent="0.25">
      <c r="A818" s="24">
        <v>45614</v>
      </c>
      <c r="B818" s="25" t="s">
        <v>2141</v>
      </c>
      <c r="C818" s="25"/>
      <c r="D818" s="25" t="s">
        <v>52</v>
      </c>
      <c r="E818" s="25" t="s">
        <v>130</v>
      </c>
      <c r="F818" s="25">
        <v>10</v>
      </c>
      <c r="G818" s="25" t="s">
        <v>77</v>
      </c>
      <c r="H818" s="25">
        <v>50000</v>
      </c>
      <c r="I818" s="25">
        <f t="shared" si="159"/>
        <v>500000</v>
      </c>
      <c r="J818" s="31" t="s">
        <v>312</v>
      </c>
      <c r="K818" s="117"/>
      <c r="L818" s="107">
        <f t="shared" si="172"/>
        <v>0</v>
      </c>
      <c r="M818" s="107"/>
      <c r="N818" s="107"/>
      <c r="O818" s="107">
        <f t="shared" si="173"/>
        <v>500000</v>
      </c>
      <c r="P818" s="107">
        <v>500000</v>
      </c>
      <c r="Q818" s="107"/>
      <c r="R818" s="107">
        <f t="shared" si="174"/>
        <v>0</v>
      </c>
      <c r="S818" s="107"/>
      <c r="T818" s="107"/>
      <c r="U818" s="107">
        <f t="shared" si="175"/>
        <v>0</v>
      </c>
      <c r="V818" s="107"/>
      <c r="W818" s="107"/>
      <c r="X818" s="107">
        <f t="shared" si="176"/>
        <v>0</v>
      </c>
      <c r="Y818" s="107"/>
      <c r="Z818" s="107"/>
      <c r="AA818" s="108">
        <f t="shared" si="177"/>
        <v>0</v>
      </c>
      <c r="AB818" s="7">
        <v>45617</v>
      </c>
    </row>
    <row r="819" spans="1:28" ht="15.75" hidden="1" x14ac:dyDescent="0.25">
      <c r="A819" s="24">
        <v>45614</v>
      </c>
      <c r="B819" s="25" t="s">
        <v>2141</v>
      </c>
      <c r="C819" s="25"/>
      <c r="D819" s="25" t="s">
        <v>52</v>
      </c>
      <c r="E819" s="25" t="s">
        <v>478</v>
      </c>
      <c r="F819" s="25">
        <v>2.5</v>
      </c>
      <c r="G819" s="25" t="s">
        <v>39</v>
      </c>
      <c r="H819" s="25">
        <v>115000</v>
      </c>
      <c r="I819" s="25">
        <f t="shared" si="159"/>
        <v>287500</v>
      </c>
      <c r="J819" s="31" t="s">
        <v>312</v>
      </c>
      <c r="K819" s="117"/>
      <c r="L819" s="107">
        <f t="shared" si="172"/>
        <v>0</v>
      </c>
      <c r="M819" s="107"/>
      <c r="N819" s="107"/>
      <c r="O819" s="107">
        <f t="shared" si="173"/>
        <v>287500</v>
      </c>
      <c r="P819" s="107">
        <v>287500</v>
      </c>
      <c r="Q819" s="107"/>
      <c r="R819" s="107">
        <f t="shared" si="174"/>
        <v>0</v>
      </c>
      <c r="S819" s="107"/>
      <c r="T819" s="107"/>
      <c r="U819" s="107">
        <f t="shared" si="175"/>
        <v>0</v>
      </c>
      <c r="V819" s="107"/>
      <c r="W819" s="107"/>
      <c r="X819" s="107">
        <f t="shared" si="176"/>
        <v>0</v>
      </c>
      <c r="Y819" s="107"/>
      <c r="Z819" s="107"/>
      <c r="AA819" s="108">
        <f t="shared" si="177"/>
        <v>0</v>
      </c>
      <c r="AB819" s="7">
        <v>45617</v>
      </c>
    </row>
    <row r="820" spans="1:28" ht="15.75" hidden="1" x14ac:dyDescent="0.25">
      <c r="A820" s="24">
        <v>45614</v>
      </c>
      <c r="B820" s="25" t="s">
        <v>2141</v>
      </c>
      <c r="C820" s="25"/>
      <c r="D820" s="25" t="s">
        <v>52</v>
      </c>
      <c r="E820" s="25" t="s">
        <v>782</v>
      </c>
      <c r="F820" s="25">
        <v>900</v>
      </c>
      <c r="G820" s="25" t="s">
        <v>34</v>
      </c>
      <c r="H820" s="25">
        <v>3920</v>
      </c>
      <c r="I820" s="25">
        <f t="shared" si="159"/>
        <v>3528000</v>
      </c>
      <c r="J820" s="31" t="s">
        <v>312</v>
      </c>
      <c r="K820" s="117"/>
      <c r="L820" s="107">
        <f t="shared" si="172"/>
        <v>0</v>
      </c>
      <c r="M820" s="107"/>
      <c r="N820" s="107"/>
      <c r="O820" s="107">
        <f t="shared" si="173"/>
        <v>3528000</v>
      </c>
      <c r="P820" s="107">
        <v>3528000</v>
      </c>
      <c r="Q820" s="107"/>
      <c r="R820" s="107">
        <f t="shared" si="174"/>
        <v>0</v>
      </c>
      <c r="S820" s="107"/>
      <c r="T820" s="107"/>
      <c r="U820" s="107">
        <f t="shared" si="175"/>
        <v>0</v>
      </c>
      <c r="V820" s="107"/>
      <c r="W820" s="107"/>
      <c r="X820" s="107">
        <f t="shared" si="176"/>
        <v>0</v>
      </c>
      <c r="Y820" s="107"/>
      <c r="Z820" s="107"/>
      <c r="AA820" s="108">
        <f t="shared" si="177"/>
        <v>0</v>
      </c>
      <c r="AB820" s="7">
        <v>45617</v>
      </c>
    </row>
    <row r="821" spans="1:28" ht="15.75" hidden="1" x14ac:dyDescent="0.25">
      <c r="A821" s="24">
        <v>45614</v>
      </c>
      <c r="B821" s="25" t="s">
        <v>256</v>
      </c>
      <c r="C821" s="25"/>
      <c r="D821" s="25" t="s">
        <v>52</v>
      </c>
      <c r="E821" s="25" t="s">
        <v>154</v>
      </c>
      <c r="F821" s="25">
        <v>500</v>
      </c>
      <c r="G821" s="25" t="s">
        <v>34</v>
      </c>
      <c r="H821" s="25">
        <v>1065</v>
      </c>
      <c r="I821" s="25">
        <f t="shared" si="159"/>
        <v>532500</v>
      </c>
      <c r="J821" s="26" t="s">
        <v>28</v>
      </c>
      <c r="K821" s="117"/>
      <c r="L821" s="107">
        <f t="shared" si="172"/>
        <v>0</v>
      </c>
      <c r="M821" s="107"/>
      <c r="N821" s="107"/>
      <c r="O821" s="107">
        <f t="shared" si="173"/>
        <v>0</v>
      </c>
      <c r="P821" s="107"/>
      <c r="Q821" s="107"/>
      <c r="R821" s="107">
        <f t="shared" si="174"/>
        <v>0</v>
      </c>
      <c r="S821" s="107"/>
      <c r="T821" s="107"/>
      <c r="U821" s="107">
        <f t="shared" si="175"/>
        <v>0</v>
      </c>
      <c r="V821" s="107"/>
      <c r="W821" s="107"/>
      <c r="X821" s="107">
        <f t="shared" si="176"/>
        <v>0</v>
      </c>
      <c r="Y821" s="107"/>
      <c r="Z821" s="107"/>
      <c r="AA821" s="108">
        <f t="shared" si="177"/>
        <v>532500</v>
      </c>
      <c r="AB821" s="7"/>
    </row>
    <row r="822" spans="1:28" ht="15.75" hidden="1" x14ac:dyDescent="0.25">
      <c r="A822" s="24">
        <v>45614</v>
      </c>
      <c r="B822" s="25" t="s">
        <v>256</v>
      </c>
      <c r="C822" s="25"/>
      <c r="D822" s="25" t="s">
        <v>52</v>
      </c>
      <c r="E822" s="25" t="s">
        <v>208</v>
      </c>
      <c r="F822" s="25">
        <v>2000</v>
      </c>
      <c r="G822" s="25" t="s">
        <v>34</v>
      </c>
      <c r="H822" s="25">
        <v>700</v>
      </c>
      <c r="I822" s="25">
        <f t="shared" si="159"/>
        <v>1400000</v>
      </c>
      <c r="J822" s="26" t="s">
        <v>28</v>
      </c>
      <c r="K822" s="117"/>
      <c r="L822" s="107">
        <f t="shared" si="172"/>
        <v>0</v>
      </c>
      <c r="M822" s="107"/>
      <c r="N822" s="107"/>
      <c r="O822" s="107">
        <f t="shared" si="173"/>
        <v>0</v>
      </c>
      <c r="P822" s="107"/>
      <c r="Q822" s="107"/>
      <c r="R822" s="107">
        <f t="shared" si="174"/>
        <v>0</v>
      </c>
      <c r="S822" s="107"/>
      <c r="T822" s="107"/>
      <c r="U822" s="107">
        <f t="shared" si="175"/>
        <v>0</v>
      </c>
      <c r="V822" s="107"/>
      <c r="W822" s="107"/>
      <c r="X822" s="107">
        <f t="shared" si="176"/>
        <v>0</v>
      </c>
      <c r="Y822" s="107"/>
      <c r="Z822" s="107"/>
      <c r="AA822" s="108">
        <f t="shared" si="177"/>
        <v>1400000</v>
      </c>
      <c r="AB822" s="7"/>
    </row>
    <row r="823" spans="1:28" ht="15.75" hidden="1" x14ac:dyDescent="0.25">
      <c r="A823" s="24">
        <v>45614</v>
      </c>
      <c r="B823" s="25" t="s">
        <v>256</v>
      </c>
      <c r="C823" s="25"/>
      <c r="D823" s="25" t="s">
        <v>52</v>
      </c>
      <c r="E823" s="25" t="s">
        <v>129</v>
      </c>
      <c r="F823" s="25">
        <v>2</v>
      </c>
      <c r="G823" s="25" t="s">
        <v>77</v>
      </c>
      <c r="H823" s="25">
        <v>65000</v>
      </c>
      <c r="I823" s="25">
        <f t="shared" si="159"/>
        <v>130000</v>
      </c>
      <c r="J823" s="26" t="s">
        <v>28</v>
      </c>
      <c r="K823" s="117"/>
      <c r="L823" s="107">
        <f t="shared" si="172"/>
        <v>0</v>
      </c>
      <c r="M823" s="107"/>
      <c r="N823" s="107"/>
      <c r="O823" s="107">
        <f t="shared" si="173"/>
        <v>0</v>
      </c>
      <c r="P823" s="107"/>
      <c r="Q823" s="107"/>
      <c r="R823" s="107">
        <f t="shared" si="174"/>
        <v>0</v>
      </c>
      <c r="S823" s="107"/>
      <c r="T823" s="107"/>
      <c r="U823" s="107">
        <f t="shared" si="175"/>
        <v>0</v>
      </c>
      <c r="V823" s="107"/>
      <c r="W823" s="107"/>
      <c r="X823" s="107">
        <f t="shared" si="176"/>
        <v>0</v>
      </c>
      <c r="Y823" s="107"/>
      <c r="Z823" s="107"/>
      <c r="AA823" s="108">
        <f t="shared" si="177"/>
        <v>130000</v>
      </c>
      <c r="AB823" s="7"/>
    </row>
    <row r="824" spans="1:28" ht="15.75" hidden="1" x14ac:dyDescent="0.25">
      <c r="A824" s="24">
        <v>45614</v>
      </c>
      <c r="B824" s="25" t="s">
        <v>256</v>
      </c>
      <c r="C824" s="25"/>
      <c r="D824" s="25" t="s">
        <v>52</v>
      </c>
      <c r="E824" s="25" t="s">
        <v>218</v>
      </c>
      <c r="F824" s="25">
        <v>2.5</v>
      </c>
      <c r="G824" s="25" t="s">
        <v>39</v>
      </c>
      <c r="H824" s="25">
        <v>90000</v>
      </c>
      <c r="I824" s="25">
        <f t="shared" si="159"/>
        <v>225000</v>
      </c>
      <c r="J824" s="26" t="s">
        <v>28</v>
      </c>
      <c r="K824" s="117"/>
      <c r="L824" s="107">
        <f t="shared" si="172"/>
        <v>0</v>
      </c>
      <c r="M824" s="107"/>
      <c r="N824" s="107"/>
      <c r="O824" s="107">
        <f t="shared" si="173"/>
        <v>0</v>
      </c>
      <c r="P824" s="107"/>
      <c r="Q824" s="107"/>
      <c r="R824" s="107">
        <f t="shared" si="174"/>
        <v>0</v>
      </c>
      <c r="S824" s="107"/>
      <c r="T824" s="107"/>
      <c r="U824" s="107">
        <f t="shared" si="175"/>
        <v>0</v>
      </c>
      <c r="V824" s="107"/>
      <c r="W824" s="107"/>
      <c r="X824" s="107">
        <f t="shared" si="176"/>
        <v>0</v>
      </c>
      <c r="Y824" s="107"/>
      <c r="Z824" s="107"/>
      <c r="AA824" s="108">
        <f t="shared" si="177"/>
        <v>225000</v>
      </c>
      <c r="AB824" s="7"/>
    </row>
    <row r="825" spans="1:28" ht="15.75" hidden="1" x14ac:dyDescent="0.25">
      <c r="A825" s="24">
        <v>45614</v>
      </c>
      <c r="B825" s="25" t="s">
        <v>256</v>
      </c>
      <c r="C825" s="25"/>
      <c r="D825" s="25" t="s">
        <v>52</v>
      </c>
      <c r="E825" s="25" t="s">
        <v>1585</v>
      </c>
      <c r="F825" s="25">
        <v>2.5</v>
      </c>
      <c r="G825" s="25" t="s">
        <v>39</v>
      </c>
      <c r="H825" s="25">
        <v>90000</v>
      </c>
      <c r="I825" s="25">
        <f t="shared" si="159"/>
        <v>225000</v>
      </c>
      <c r="J825" s="26" t="s">
        <v>28</v>
      </c>
      <c r="K825" s="117"/>
      <c r="L825" s="107">
        <f t="shared" si="172"/>
        <v>0</v>
      </c>
      <c r="M825" s="107"/>
      <c r="N825" s="107"/>
      <c r="O825" s="107">
        <f t="shared" si="173"/>
        <v>0</v>
      </c>
      <c r="P825" s="107"/>
      <c r="Q825" s="107"/>
      <c r="R825" s="107">
        <f t="shared" si="174"/>
        <v>0</v>
      </c>
      <c r="S825" s="107"/>
      <c r="T825" s="107"/>
      <c r="U825" s="107">
        <f t="shared" si="175"/>
        <v>0</v>
      </c>
      <c r="V825" s="107"/>
      <c r="W825" s="107"/>
      <c r="X825" s="107">
        <f t="shared" si="176"/>
        <v>0</v>
      </c>
      <c r="Y825" s="107"/>
      <c r="Z825" s="107"/>
      <c r="AA825" s="108">
        <f t="shared" si="177"/>
        <v>225000</v>
      </c>
      <c r="AB825" s="7"/>
    </row>
    <row r="826" spans="1:28" ht="15.75" hidden="1" x14ac:dyDescent="0.25">
      <c r="A826" s="24">
        <v>45614</v>
      </c>
      <c r="B826" s="25" t="s">
        <v>256</v>
      </c>
      <c r="C826" s="25"/>
      <c r="D826" s="25" t="s">
        <v>52</v>
      </c>
      <c r="E826" s="25" t="s">
        <v>217</v>
      </c>
      <c r="F826" s="25">
        <v>2.5</v>
      </c>
      <c r="G826" s="25" t="s">
        <v>39</v>
      </c>
      <c r="H826" s="25">
        <v>90000</v>
      </c>
      <c r="I826" s="25">
        <f t="shared" si="159"/>
        <v>225000</v>
      </c>
      <c r="J826" s="26" t="s">
        <v>28</v>
      </c>
      <c r="K826" s="117"/>
      <c r="L826" s="107">
        <f t="shared" si="172"/>
        <v>0</v>
      </c>
      <c r="M826" s="107"/>
      <c r="N826" s="107"/>
      <c r="O826" s="107">
        <f t="shared" si="173"/>
        <v>0</v>
      </c>
      <c r="P826" s="107"/>
      <c r="Q826" s="107"/>
      <c r="R826" s="107">
        <f t="shared" si="174"/>
        <v>0</v>
      </c>
      <c r="S826" s="107"/>
      <c r="T826" s="107"/>
      <c r="U826" s="107">
        <f t="shared" si="175"/>
        <v>0</v>
      </c>
      <c r="V826" s="107"/>
      <c r="W826" s="107"/>
      <c r="X826" s="107">
        <f t="shared" si="176"/>
        <v>0</v>
      </c>
      <c r="Y826" s="107"/>
      <c r="Z826" s="107"/>
      <c r="AA826" s="108">
        <f t="shared" si="177"/>
        <v>225000</v>
      </c>
      <c r="AB826" s="7"/>
    </row>
    <row r="827" spans="1:28" ht="15.75" hidden="1" x14ac:dyDescent="0.25">
      <c r="A827" s="24">
        <v>45614</v>
      </c>
      <c r="B827" s="25" t="s">
        <v>256</v>
      </c>
      <c r="C827" s="25"/>
      <c r="D827" s="25" t="s">
        <v>52</v>
      </c>
      <c r="E827" s="25" t="s">
        <v>249</v>
      </c>
      <c r="F827" s="25">
        <v>1500</v>
      </c>
      <c r="G827" s="25" t="s">
        <v>34</v>
      </c>
      <c r="H827" s="25">
        <v>4000</v>
      </c>
      <c r="I827" s="25">
        <f t="shared" si="159"/>
        <v>6000000</v>
      </c>
      <c r="J827" s="26" t="s">
        <v>28</v>
      </c>
      <c r="K827" s="117"/>
      <c r="L827" s="107">
        <f t="shared" si="172"/>
        <v>0</v>
      </c>
      <c r="M827" s="107"/>
      <c r="N827" s="107"/>
      <c r="O827" s="107">
        <f t="shared" si="173"/>
        <v>0</v>
      </c>
      <c r="P827" s="107"/>
      <c r="Q827" s="107"/>
      <c r="R827" s="107">
        <f t="shared" si="174"/>
        <v>0</v>
      </c>
      <c r="S827" s="107"/>
      <c r="T827" s="107"/>
      <c r="U827" s="107">
        <f t="shared" si="175"/>
        <v>0</v>
      </c>
      <c r="V827" s="107"/>
      <c r="W827" s="107"/>
      <c r="X827" s="107">
        <f t="shared" si="176"/>
        <v>0</v>
      </c>
      <c r="Y827" s="107"/>
      <c r="Z827" s="107"/>
      <c r="AA827" s="108">
        <f t="shared" si="177"/>
        <v>6000000</v>
      </c>
      <c r="AB827" s="7"/>
    </row>
    <row r="828" spans="1:28" ht="15.75" hidden="1" x14ac:dyDescent="0.25">
      <c r="A828" s="24">
        <v>45614</v>
      </c>
      <c r="B828" s="25" t="s">
        <v>1297</v>
      </c>
      <c r="C828" s="25"/>
      <c r="D828" s="25" t="s">
        <v>52</v>
      </c>
      <c r="E828" s="25" t="s">
        <v>477</v>
      </c>
      <c r="F828" s="25">
        <v>2</v>
      </c>
      <c r="G828" s="25" t="s">
        <v>48</v>
      </c>
      <c r="H828" s="25">
        <v>230000</v>
      </c>
      <c r="I828" s="25">
        <f t="shared" si="159"/>
        <v>460000</v>
      </c>
      <c r="J828" s="31" t="s">
        <v>324</v>
      </c>
      <c r="K828" s="117"/>
      <c r="L828" s="107">
        <f t="shared" si="172"/>
        <v>0</v>
      </c>
      <c r="M828" s="107"/>
      <c r="N828" s="107"/>
      <c r="O828" s="107">
        <f t="shared" si="173"/>
        <v>0</v>
      </c>
      <c r="P828" s="107"/>
      <c r="Q828" s="107"/>
      <c r="R828" s="107">
        <f t="shared" si="174"/>
        <v>0</v>
      </c>
      <c r="S828" s="107"/>
      <c r="T828" s="107"/>
      <c r="U828" s="107">
        <f t="shared" si="175"/>
        <v>460000</v>
      </c>
      <c r="V828" s="107">
        <v>460000</v>
      </c>
      <c r="W828" s="107"/>
      <c r="X828" s="107">
        <f t="shared" si="176"/>
        <v>0</v>
      </c>
      <c r="Y828" s="107"/>
      <c r="Z828" s="107"/>
      <c r="AA828" s="108">
        <f t="shared" si="177"/>
        <v>0</v>
      </c>
      <c r="AB828" s="7">
        <v>45614</v>
      </c>
    </row>
    <row r="829" spans="1:28" ht="15.75" hidden="1" x14ac:dyDescent="0.25">
      <c r="A829" s="24">
        <v>45614</v>
      </c>
      <c r="B829" s="25" t="s">
        <v>203</v>
      </c>
      <c r="C829" s="25"/>
      <c r="D829" s="25" t="s">
        <v>46</v>
      </c>
      <c r="E829" s="25" t="s">
        <v>58</v>
      </c>
      <c r="F829" s="25">
        <v>2000</v>
      </c>
      <c r="G829" s="25" t="s">
        <v>34</v>
      </c>
      <c r="H829" s="25">
        <v>1750</v>
      </c>
      <c r="I829" s="25">
        <f t="shared" si="159"/>
        <v>3500000</v>
      </c>
      <c r="J829" s="31" t="s">
        <v>324</v>
      </c>
      <c r="K829" s="117"/>
      <c r="L829" s="107">
        <f t="shared" si="172"/>
        <v>3500000</v>
      </c>
      <c r="M829" s="107"/>
      <c r="N829" s="107">
        <v>3500000</v>
      </c>
      <c r="O829" s="107">
        <f t="shared" si="173"/>
        <v>0</v>
      </c>
      <c r="P829" s="107"/>
      <c r="Q829" s="107"/>
      <c r="R829" s="107">
        <f t="shared" si="174"/>
        <v>0</v>
      </c>
      <c r="S829" s="107"/>
      <c r="T829" s="107"/>
      <c r="U829" s="107">
        <f t="shared" si="175"/>
        <v>0</v>
      </c>
      <c r="V829" s="107"/>
      <c r="W829" s="107"/>
      <c r="X829" s="107">
        <f t="shared" si="176"/>
        <v>0</v>
      </c>
      <c r="Y829" s="107"/>
      <c r="Z829" s="107"/>
      <c r="AA829" s="108">
        <f t="shared" si="177"/>
        <v>0</v>
      </c>
      <c r="AB829" s="7">
        <v>45619</v>
      </c>
    </row>
    <row r="830" spans="1:28" ht="15.75" hidden="1" x14ac:dyDescent="0.25">
      <c r="A830" s="24">
        <v>45614</v>
      </c>
      <c r="B830" s="25" t="s">
        <v>203</v>
      </c>
      <c r="C830" s="25"/>
      <c r="D830" s="25" t="s">
        <v>46</v>
      </c>
      <c r="E830" s="25" t="s">
        <v>100</v>
      </c>
      <c r="F830" s="25">
        <v>28.8</v>
      </c>
      <c r="G830" s="25" t="s">
        <v>39</v>
      </c>
      <c r="H830" s="25">
        <v>47000</v>
      </c>
      <c r="I830" s="25">
        <f t="shared" si="159"/>
        <v>1353600</v>
      </c>
      <c r="J830" s="31" t="s">
        <v>324</v>
      </c>
      <c r="K830" s="117"/>
      <c r="L830" s="107">
        <f t="shared" si="172"/>
        <v>1353600</v>
      </c>
      <c r="M830" s="107">
        <v>1198600</v>
      </c>
      <c r="N830" s="107">
        <v>155000</v>
      </c>
      <c r="O830" s="107">
        <f t="shared" si="173"/>
        <v>0</v>
      </c>
      <c r="P830" s="107"/>
      <c r="Q830" s="107"/>
      <c r="R830" s="107">
        <f t="shared" si="174"/>
        <v>0</v>
      </c>
      <c r="S830" s="107"/>
      <c r="T830" s="107"/>
      <c r="U830" s="107">
        <f t="shared" si="175"/>
        <v>0</v>
      </c>
      <c r="V830" s="107"/>
      <c r="W830" s="107"/>
      <c r="X830" s="107">
        <f t="shared" si="176"/>
        <v>0</v>
      </c>
      <c r="Y830" s="107"/>
      <c r="Z830" s="107"/>
      <c r="AA830" s="108">
        <f t="shared" si="177"/>
        <v>0</v>
      </c>
      <c r="AB830" s="7">
        <v>45619</v>
      </c>
    </row>
    <row r="831" spans="1:28" ht="15.75" hidden="1" x14ac:dyDescent="0.25">
      <c r="A831" s="24">
        <v>45614</v>
      </c>
      <c r="B831" s="25" t="s">
        <v>153</v>
      </c>
      <c r="C831" s="25"/>
      <c r="D831" s="25" t="s">
        <v>46</v>
      </c>
      <c r="E831" s="25" t="s">
        <v>42</v>
      </c>
      <c r="F831" s="25">
        <v>1000</v>
      </c>
      <c r="G831" s="25" t="s">
        <v>34</v>
      </c>
      <c r="H831" s="25">
        <v>4000</v>
      </c>
      <c r="I831" s="25">
        <f t="shared" si="159"/>
        <v>4000000</v>
      </c>
      <c r="J831" s="26" t="s">
        <v>28</v>
      </c>
      <c r="K831" s="117"/>
      <c r="L831" s="107">
        <f t="shared" si="172"/>
        <v>0</v>
      </c>
      <c r="M831" s="107"/>
      <c r="N831" s="107"/>
      <c r="O831" s="107">
        <f t="shared" si="173"/>
        <v>0</v>
      </c>
      <c r="P831" s="107"/>
      <c r="Q831" s="107"/>
      <c r="R831" s="107">
        <f t="shared" si="174"/>
        <v>0</v>
      </c>
      <c r="S831" s="107"/>
      <c r="T831" s="107"/>
      <c r="U831" s="107">
        <f t="shared" si="175"/>
        <v>0</v>
      </c>
      <c r="V831" s="107"/>
      <c r="W831" s="107"/>
      <c r="X831" s="107">
        <f t="shared" si="176"/>
        <v>0</v>
      </c>
      <c r="Y831" s="107"/>
      <c r="Z831" s="107"/>
      <c r="AA831" s="108">
        <f t="shared" si="177"/>
        <v>4000000</v>
      </c>
      <c r="AB831" s="7"/>
    </row>
    <row r="832" spans="1:28" ht="15.75" hidden="1" x14ac:dyDescent="0.25">
      <c r="A832" s="24">
        <v>45614</v>
      </c>
      <c r="B832" s="25" t="s">
        <v>99</v>
      </c>
      <c r="C832" s="25"/>
      <c r="D832" s="25"/>
      <c r="E832" s="25" t="s">
        <v>358</v>
      </c>
      <c r="F832" s="25">
        <v>41</v>
      </c>
      <c r="G832" s="25" t="s">
        <v>39</v>
      </c>
      <c r="H832" s="25"/>
      <c r="I832" s="25">
        <f t="shared" si="159"/>
        <v>0</v>
      </c>
      <c r="J832" s="26" t="s">
        <v>28</v>
      </c>
      <c r="K832" s="117"/>
      <c r="L832" s="107">
        <f t="shared" si="172"/>
        <v>0</v>
      </c>
      <c r="M832" s="107"/>
      <c r="N832" s="107"/>
      <c r="O832" s="107">
        <f t="shared" si="173"/>
        <v>0</v>
      </c>
      <c r="P832" s="107"/>
      <c r="Q832" s="107"/>
      <c r="R832" s="107">
        <f t="shared" si="174"/>
        <v>0</v>
      </c>
      <c r="S832" s="107"/>
      <c r="T832" s="107"/>
      <c r="U832" s="107">
        <f t="shared" si="175"/>
        <v>0</v>
      </c>
      <c r="V832" s="107"/>
      <c r="W832" s="107"/>
      <c r="X832" s="107">
        <f t="shared" si="176"/>
        <v>0</v>
      </c>
      <c r="Y832" s="107"/>
      <c r="Z832" s="107"/>
      <c r="AA832" s="108">
        <f t="shared" si="177"/>
        <v>0</v>
      </c>
      <c r="AB832" s="7"/>
    </row>
    <row r="833" spans="1:28" ht="15.75" hidden="1" x14ac:dyDescent="0.25">
      <c r="A833" s="24">
        <v>45614</v>
      </c>
      <c r="B833" s="25" t="s">
        <v>261</v>
      </c>
      <c r="C833" s="25"/>
      <c r="D833" s="25" t="s">
        <v>46</v>
      </c>
      <c r="E833" s="25" t="s">
        <v>108</v>
      </c>
      <c r="F833" s="25">
        <v>10400</v>
      </c>
      <c r="G833" s="25" t="s">
        <v>34</v>
      </c>
      <c r="H833" s="25">
        <v>1800</v>
      </c>
      <c r="I833" s="25">
        <f t="shared" si="159"/>
        <v>18720000</v>
      </c>
      <c r="J833" s="31" t="s">
        <v>312</v>
      </c>
      <c r="K833" s="117"/>
      <c r="L833" s="107">
        <f t="shared" si="172"/>
        <v>0</v>
      </c>
      <c r="M833" s="107"/>
      <c r="N833" s="107"/>
      <c r="O833" s="107">
        <f t="shared" si="173"/>
        <v>18720000</v>
      </c>
      <c r="P833" s="107">
        <v>18720000</v>
      </c>
      <c r="Q833" s="107"/>
      <c r="R833" s="107">
        <f t="shared" si="174"/>
        <v>0</v>
      </c>
      <c r="S833" s="107"/>
      <c r="T833" s="107"/>
      <c r="U833" s="107">
        <f t="shared" si="175"/>
        <v>0</v>
      </c>
      <c r="V833" s="107"/>
      <c r="W833" s="107"/>
      <c r="X833" s="107">
        <f t="shared" si="176"/>
        <v>0</v>
      </c>
      <c r="Y833" s="107"/>
      <c r="Z833" s="107"/>
      <c r="AA833" s="108">
        <f t="shared" si="177"/>
        <v>0</v>
      </c>
      <c r="AB833" s="7">
        <v>45614</v>
      </c>
    </row>
    <row r="834" spans="1:28" ht="15.75" hidden="1" x14ac:dyDescent="0.25">
      <c r="A834" s="24">
        <v>45614</v>
      </c>
      <c r="B834" s="25" t="s">
        <v>551</v>
      </c>
      <c r="C834" s="25"/>
      <c r="D834" s="25" t="s">
        <v>46</v>
      </c>
      <c r="E834" s="25" t="s">
        <v>58</v>
      </c>
      <c r="F834" s="25">
        <v>400</v>
      </c>
      <c r="G834" s="25" t="s">
        <v>34</v>
      </c>
      <c r="H834" s="25">
        <v>1800</v>
      </c>
      <c r="I834" s="25">
        <f t="shared" si="159"/>
        <v>720000</v>
      </c>
      <c r="J834" s="31" t="s">
        <v>324</v>
      </c>
      <c r="K834" s="117"/>
      <c r="L834" s="107">
        <f t="shared" si="172"/>
        <v>0</v>
      </c>
      <c r="M834" s="107"/>
      <c r="N834" s="107"/>
      <c r="O834" s="107">
        <f t="shared" si="173"/>
        <v>0</v>
      </c>
      <c r="P834" s="107"/>
      <c r="Q834" s="107"/>
      <c r="R834" s="107">
        <f t="shared" si="174"/>
        <v>0</v>
      </c>
      <c r="S834" s="107"/>
      <c r="T834" s="107"/>
      <c r="U834" s="107">
        <f t="shared" si="175"/>
        <v>720000</v>
      </c>
      <c r="V834" s="107">
        <v>720000</v>
      </c>
      <c r="W834" s="107"/>
      <c r="X834" s="107">
        <f t="shared" si="176"/>
        <v>0</v>
      </c>
      <c r="Y834" s="107"/>
      <c r="Z834" s="107"/>
      <c r="AA834" s="108">
        <f t="shared" si="177"/>
        <v>0</v>
      </c>
      <c r="AB834" s="7">
        <v>45614</v>
      </c>
    </row>
    <row r="835" spans="1:28" ht="15.75" hidden="1" x14ac:dyDescent="0.25">
      <c r="A835" s="24">
        <v>45614</v>
      </c>
      <c r="B835" s="25" t="s">
        <v>347</v>
      </c>
      <c r="C835" s="25"/>
      <c r="D835" s="25" t="s">
        <v>46</v>
      </c>
      <c r="E835" s="25" t="s">
        <v>348</v>
      </c>
      <c r="F835" s="25">
        <v>200</v>
      </c>
      <c r="G835" s="25" t="s">
        <v>34</v>
      </c>
      <c r="H835" s="25">
        <v>1150</v>
      </c>
      <c r="I835" s="25">
        <f t="shared" si="159"/>
        <v>230000</v>
      </c>
      <c r="J835" s="31" t="s">
        <v>324</v>
      </c>
      <c r="K835" s="117"/>
      <c r="L835" s="107">
        <f t="shared" si="172"/>
        <v>0</v>
      </c>
      <c r="M835" s="107"/>
      <c r="N835" s="107"/>
      <c r="O835" s="107">
        <f t="shared" si="173"/>
        <v>0</v>
      </c>
      <c r="P835" s="107"/>
      <c r="Q835" s="107"/>
      <c r="R835" s="107">
        <f t="shared" si="174"/>
        <v>0</v>
      </c>
      <c r="S835" s="107"/>
      <c r="T835" s="107"/>
      <c r="U835" s="107">
        <f t="shared" si="175"/>
        <v>230000</v>
      </c>
      <c r="V835" s="107">
        <v>230000</v>
      </c>
      <c r="W835" s="107"/>
      <c r="X835" s="107">
        <f t="shared" si="176"/>
        <v>0</v>
      </c>
      <c r="Y835" s="107"/>
      <c r="Z835" s="107"/>
      <c r="AA835" s="108">
        <f t="shared" si="177"/>
        <v>0</v>
      </c>
      <c r="AB835" s="7">
        <v>45614</v>
      </c>
    </row>
    <row r="836" spans="1:28" ht="15.75" hidden="1" x14ac:dyDescent="0.25">
      <c r="A836" s="24">
        <v>45614</v>
      </c>
      <c r="B836" s="25" t="s">
        <v>376</v>
      </c>
      <c r="C836" s="25"/>
      <c r="D836" s="25" t="s">
        <v>46</v>
      </c>
      <c r="E836" s="25" t="s">
        <v>130</v>
      </c>
      <c r="F836" s="25">
        <v>20</v>
      </c>
      <c r="G836" s="25" t="s">
        <v>77</v>
      </c>
      <c r="H836" s="25">
        <v>50000</v>
      </c>
      <c r="I836" s="25">
        <f t="shared" si="159"/>
        <v>1000000</v>
      </c>
      <c r="J836" s="31" t="s">
        <v>324</v>
      </c>
      <c r="K836" s="117"/>
      <c r="L836" s="107">
        <f t="shared" si="172"/>
        <v>1000000</v>
      </c>
      <c r="M836" s="107">
        <v>1000000</v>
      </c>
      <c r="N836" s="107"/>
      <c r="O836" s="107">
        <f t="shared" si="173"/>
        <v>0</v>
      </c>
      <c r="P836" s="107"/>
      <c r="Q836" s="107"/>
      <c r="R836" s="107">
        <f t="shared" si="174"/>
        <v>0</v>
      </c>
      <c r="S836" s="107"/>
      <c r="T836" s="107"/>
      <c r="U836" s="107">
        <f t="shared" si="175"/>
        <v>0</v>
      </c>
      <c r="V836" s="107"/>
      <c r="W836" s="107"/>
      <c r="X836" s="107">
        <f t="shared" si="176"/>
        <v>0</v>
      </c>
      <c r="Y836" s="107"/>
      <c r="Z836" s="107"/>
      <c r="AA836" s="108">
        <f t="shared" si="177"/>
        <v>0</v>
      </c>
      <c r="AB836" s="7">
        <v>45614</v>
      </c>
    </row>
    <row r="837" spans="1:28" ht="15.75" hidden="1" x14ac:dyDescent="0.25">
      <c r="A837" s="24">
        <v>45614</v>
      </c>
      <c r="B837" s="25" t="s">
        <v>376</v>
      </c>
      <c r="C837" s="25"/>
      <c r="D837" s="25" t="s">
        <v>46</v>
      </c>
      <c r="E837" s="25" t="s">
        <v>426</v>
      </c>
      <c r="F837" s="25">
        <v>1</v>
      </c>
      <c r="G837" s="25" t="s">
        <v>27</v>
      </c>
      <c r="H837" s="25">
        <v>250000</v>
      </c>
      <c r="I837" s="25">
        <f t="shared" si="159"/>
        <v>250000</v>
      </c>
      <c r="J837" s="31" t="s">
        <v>324</v>
      </c>
      <c r="K837" s="117"/>
      <c r="L837" s="107">
        <f t="shared" si="172"/>
        <v>250000</v>
      </c>
      <c r="M837" s="107">
        <v>250000</v>
      </c>
      <c r="N837" s="107"/>
      <c r="O837" s="107">
        <f t="shared" si="173"/>
        <v>0</v>
      </c>
      <c r="P837" s="107"/>
      <c r="Q837" s="107"/>
      <c r="R837" s="107">
        <f t="shared" si="174"/>
        <v>0</v>
      </c>
      <c r="S837" s="107"/>
      <c r="T837" s="107"/>
      <c r="U837" s="107">
        <f t="shared" si="175"/>
        <v>0</v>
      </c>
      <c r="V837" s="107"/>
      <c r="W837" s="107"/>
      <c r="X837" s="107">
        <f t="shared" si="176"/>
        <v>0</v>
      </c>
      <c r="Y837" s="107"/>
      <c r="Z837" s="107"/>
      <c r="AA837" s="108">
        <f t="shared" si="177"/>
        <v>0</v>
      </c>
      <c r="AB837" s="7">
        <v>45614</v>
      </c>
    </row>
    <row r="838" spans="1:28" ht="15.75" hidden="1" x14ac:dyDescent="0.25">
      <c r="A838" s="24">
        <v>45614</v>
      </c>
      <c r="B838" s="25" t="s">
        <v>2142</v>
      </c>
      <c r="C838" s="25"/>
      <c r="D838" s="25" t="s">
        <v>46</v>
      </c>
      <c r="E838" s="25" t="s">
        <v>128</v>
      </c>
      <c r="F838" s="25">
        <v>25</v>
      </c>
      <c r="G838" s="25" t="s">
        <v>39</v>
      </c>
      <c r="H838" s="25">
        <v>120000</v>
      </c>
      <c r="I838" s="25">
        <f t="shared" si="159"/>
        <v>3000000</v>
      </c>
      <c r="J838" s="31" t="s">
        <v>324</v>
      </c>
      <c r="K838" s="117"/>
      <c r="L838" s="107">
        <f t="shared" si="172"/>
        <v>2600000</v>
      </c>
      <c r="M838" s="107">
        <v>2600000</v>
      </c>
      <c r="N838" s="107"/>
      <c r="O838" s="107">
        <f t="shared" si="173"/>
        <v>0</v>
      </c>
      <c r="P838" s="107"/>
      <c r="Q838" s="107"/>
      <c r="R838" s="107">
        <f t="shared" si="174"/>
        <v>0</v>
      </c>
      <c r="S838" s="107"/>
      <c r="T838" s="107"/>
      <c r="U838" s="107">
        <f t="shared" si="175"/>
        <v>400000</v>
      </c>
      <c r="V838" s="107">
        <v>400000</v>
      </c>
      <c r="W838" s="107"/>
      <c r="X838" s="107">
        <f t="shared" si="176"/>
        <v>0</v>
      </c>
      <c r="Y838" s="107"/>
      <c r="Z838" s="107"/>
      <c r="AA838" s="108">
        <f t="shared" si="177"/>
        <v>0</v>
      </c>
      <c r="AB838" s="7">
        <v>45614</v>
      </c>
    </row>
    <row r="839" spans="1:28" ht="15.75" hidden="1" x14ac:dyDescent="0.25">
      <c r="A839" s="24">
        <v>45614</v>
      </c>
      <c r="B839" s="25" t="s">
        <v>1105</v>
      </c>
      <c r="C839" s="25"/>
      <c r="D839" s="25" t="s">
        <v>52</v>
      </c>
      <c r="E839" s="25" t="s">
        <v>219</v>
      </c>
      <c r="F839" s="25">
        <v>3</v>
      </c>
      <c r="G839" s="25" t="s">
        <v>39</v>
      </c>
      <c r="H839" s="25">
        <v>300000</v>
      </c>
      <c r="I839" s="25">
        <f t="shared" si="159"/>
        <v>900000</v>
      </c>
      <c r="J839" s="31" t="s">
        <v>324</v>
      </c>
      <c r="K839" s="117"/>
      <c r="L839" s="107">
        <f t="shared" si="172"/>
        <v>900000</v>
      </c>
      <c r="M839" s="107">
        <v>900000</v>
      </c>
      <c r="N839" s="107"/>
      <c r="O839" s="107">
        <f t="shared" si="173"/>
        <v>0</v>
      </c>
      <c r="P839" s="107"/>
      <c r="Q839" s="107"/>
      <c r="R839" s="107">
        <f t="shared" si="174"/>
        <v>0</v>
      </c>
      <c r="S839" s="107"/>
      <c r="T839" s="107"/>
      <c r="U839" s="107">
        <f t="shared" si="175"/>
        <v>0</v>
      </c>
      <c r="V839" s="107"/>
      <c r="W839" s="107"/>
      <c r="X839" s="107">
        <f t="shared" si="176"/>
        <v>0</v>
      </c>
      <c r="Y839" s="107"/>
      <c r="Z839" s="107"/>
      <c r="AA839" s="108">
        <f t="shared" si="177"/>
        <v>0</v>
      </c>
      <c r="AB839" s="7">
        <v>45614</v>
      </c>
    </row>
    <row r="840" spans="1:28" ht="15.75" hidden="1" x14ac:dyDescent="0.25">
      <c r="A840" s="24">
        <v>45614</v>
      </c>
      <c r="B840" s="25" t="s">
        <v>168</v>
      </c>
      <c r="C840" s="25"/>
      <c r="D840" s="25" t="s">
        <v>52</v>
      </c>
      <c r="E840" s="25" t="s">
        <v>512</v>
      </c>
      <c r="F840" s="25">
        <v>2</v>
      </c>
      <c r="G840" s="25" t="s">
        <v>27</v>
      </c>
      <c r="H840" s="25">
        <v>480000</v>
      </c>
      <c r="I840" s="25">
        <f t="shared" si="159"/>
        <v>960000</v>
      </c>
      <c r="J840" s="31" t="s">
        <v>312</v>
      </c>
      <c r="K840" s="117"/>
      <c r="L840" s="107">
        <f t="shared" si="172"/>
        <v>0</v>
      </c>
      <c r="M840" s="107"/>
      <c r="N840" s="107"/>
      <c r="O840" s="107">
        <f t="shared" si="173"/>
        <v>960000</v>
      </c>
      <c r="P840" s="107">
        <v>960000</v>
      </c>
      <c r="Q840" s="107"/>
      <c r="R840" s="107">
        <f t="shared" si="174"/>
        <v>0</v>
      </c>
      <c r="S840" s="107"/>
      <c r="T840" s="107"/>
      <c r="U840" s="107">
        <f t="shared" si="175"/>
        <v>0</v>
      </c>
      <c r="V840" s="107"/>
      <c r="W840" s="107"/>
      <c r="X840" s="107">
        <f t="shared" si="176"/>
        <v>0</v>
      </c>
      <c r="Y840" s="107"/>
      <c r="Z840" s="107"/>
      <c r="AA840" s="108">
        <f t="shared" si="177"/>
        <v>0</v>
      </c>
      <c r="AB840" s="7">
        <v>45614</v>
      </c>
    </row>
    <row r="841" spans="1:28" ht="15.75" hidden="1" x14ac:dyDescent="0.25">
      <c r="A841" s="24">
        <v>45614</v>
      </c>
      <c r="B841" s="25" t="s">
        <v>162</v>
      </c>
      <c r="C841" s="25"/>
      <c r="D841" s="25" t="s">
        <v>46</v>
      </c>
      <c r="E841" s="25" t="s">
        <v>42</v>
      </c>
      <c r="F841" s="25">
        <v>5200</v>
      </c>
      <c r="G841" s="25" t="s">
        <v>34</v>
      </c>
      <c r="H841" s="25">
        <v>4000</v>
      </c>
      <c r="I841" s="25">
        <f t="shared" si="159"/>
        <v>20800000</v>
      </c>
      <c r="J841" s="26" t="s">
        <v>28</v>
      </c>
      <c r="K841" s="117"/>
      <c r="L841" s="107">
        <f t="shared" si="172"/>
        <v>0</v>
      </c>
      <c r="M841" s="107"/>
      <c r="N841" s="107"/>
      <c r="O841" s="107">
        <f t="shared" si="173"/>
        <v>0</v>
      </c>
      <c r="P841" s="107"/>
      <c r="Q841" s="107"/>
      <c r="R841" s="107">
        <f t="shared" si="174"/>
        <v>0</v>
      </c>
      <c r="S841" s="107"/>
      <c r="T841" s="107"/>
      <c r="U841" s="107">
        <f t="shared" si="175"/>
        <v>0</v>
      </c>
      <c r="V841" s="107"/>
      <c r="W841" s="107"/>
      <c r="X841" s="107">
        <f t="shared" si="176"/>
        <v>0</v>
      </c>
      <c r="Y841" s="107"/>
      <c r="Z841" s="107"/>
      <c r="AA841" s="108">
        <f t="shared" si="177"/>
        <v>20800000</v>
      </c>
      <c r="AB841" s="7"/>
    </row>
    <row r="842" spans="1:28" ht="15.75" hidden="1" x14ac:dyDescent="0.25">
      <c r="A842" s="24">
        <v>45614</v>
      </c>
      <c r="B842" s="25" t="s">
        <v>162</v>
      </c>
      <c r="C842" s="25"/>
      <c r="D842" s="25" t="s">
        <v>46</v>
      </c>
      <c r="E842" s="25" t="s">
        <v>249</v>
      </c>
      <c r="F842" s="25">
        <v>5200</v>
      </c>
      <c r="G842" s="25" t="s">
        <v>34</v>
      </c>
      <c r="H842" s="25">
        <v>4000</v>
      </c>
      <c r="I842" s="25">
        <f t="shared" si="159"/>
        <v>20800000</v>
      </c>
      <c r="J842" s="26" t="s">
        <v>28</v>
      </c>
      <c r="K842" s="117"/>
      <c r="L842" s="107">
        <f t="shared" si="172"/>
        <v>0</v>
      </c>
      <c r="M842" s="107"/>
      <c r="N842" s="107"/>
      <c r="O842" s="107">
        <f t="shared" si="173"/>
        <v>0</v>
      </c>
      <c r="P842" s="107"/>
      <c r="Q842" s="107"/>
      <c r="R842" s="107">
        <f t="shared" si="174"/>
        <v>0</v>
      </c>
      <c r="S842" s="107"/>
      <c r="T842" s="107"/>
      <c r="U842" s="107">
        <f t="shared" si="175"/>
        <v>0</v>
      </c>
      <c r="V842" s="107"/>
      <c r="W842" s="107"/>
      <c r="X842" s="107">
        <f t="shared" si="176"/>
        <v>0</v>
      </c>
      <c r="Y842" s="107"/>
      <c r="Z842" s="107"/>
      <c r="AA842" s="108">
        <f t="shared" si="177"/>
        <v>20800000</v>
      </c>
      <c r="AB842" s="7"/>
    </row>
    <row r="843" spans="1:28" ht="15.75" hidden="1" x14ac:dyDescent="0.25">
      <c r="A843" s="24">
        <v>45614</v>
      </c>
      <c r="B843" s="25" t="s">
        <v>162</v>
      </c>
      <c r="C843" s="25"/>
      <c r="D843" s="25" t="s">
        <v>46</v>
      </c>
      <c r="E843" s="25" t="s">
        <v>128</v>
      </c>
      <c r="F843" s="25">
        <v>50</v>
      </c>
      <c r="G843" s="25" t="s">
        <v>39</v>
      </c>
      <c r="H843" s="25">
        <v>125000</v>
      </c>
      <c r="I843" s="25">
        <f t="shared" si="159"/>
        <v>6250000</v>
      </c>
      <c r="J843" s="26" t="s">
        <v>28</v>
      </c>
      <c r="K843" s="117"/>
      <c r="L843" s="107">
        <f t="shared" si="172"/>
        <v>0</v>
      </c>
      <c r="M843" s="107"/>
      <c r="N843" s="107"/>
      <c r="O843" s="107">
        <f t="shared" si="173"/>
        <v>0</v>
      </c>
      <c r="P843" s="107"/>
      <c r="Q843" s="107"/>
      <c r="R843" s="107">
        <f t="shared" si="174"/>
        <v>0</v>
      </c>
      <c r="S843" s="107"/>
      <c r="T843" s="107"/>
      <c r="U843" s="107">
        <f t="shared" si="175"/>
        <v>0</v>
      </c>
      <c r="V843" s="107"/>
      <c r="W843" s="107"/>
      <c r="X843" s="107">
        <f t="shared" si="176"/>
        <v>0</v>
      </c>
      <c r="Y843" s="107"/>
      <c r="Z843" s="107"/>
      <c r="AA843" s="108">
        <f t="shared" si="177"/>
        <v>6250000</v>
      </c>
      <c r="AB843" s="7"/>
    </row>
    <row r="844" spans="1:28" ht="15.75" hidden="1" x14ac:dyDescent="0.25">
      <c r="A844" s="24">
        <v>45614</v>
      </c>
      <c r="B844" s="25" t="s">
        <v>162</v>
      </c>
      <c r="C844" s="25"/>
      <c r="D844" s="25" t="s">
        <v>46</v>
      </c>
      <c r="E844" s="25" t="s">
        <v>117</v>
      </c>
      <c r="F844" s="25">
        <v>4</v>
      </c>
      <c r="G844" s="25" t="s">
        <v>23</v>
      </c>
      <c r="H844" s="25">
        <v>400000</v>
      </c>
      <c r="I844" s="25">
        <f t="shared" si="159"/>
        <v>1600000</v>
      </c>
      <c r="J844" s="26" t="s">
        <v>28</v>
      </c>
      <c r="K844" s="117"/>
      <c r="L844" s="107">
        <f t="shared" si="172"/>
        <v>0</v>
      </c>
      <c r="M844" s="107"/>
      <c r="N844" s="107"/>
      <c r="O844" s="107">
        <f t="shared" si="173"/>
        <v>0</v>
      </c>
      <c r="P844" s="107"/>
      <c r="Q844" s="107"/>
      <c r="R844" s="107">
        <f t="shared" si="174"/>
        <v>0</v>
      </c>
      <c r="S844" s="107"/>
      <c r="T844" s="107"/>
      <c r="U844" s="107">
        <f t="shared" si="175"/>
        <v>0</v>
      </c>
      <c r="V844" s="107"/>
      <c r="W844" s="107"/>
      <c r="X844" s="107">
        <f t="shared" si="176"/>
        <v>0</v>
      </c>
      <c r="Y844" s="107"/>
      <c r="Z844" s="107"/>
      <c r="AA844" s="108">
        <f t="shared" si="177"/>
        <v>1600000</v>
      </c>
      <c r="AB844" s="7"/>
    </row>
    <row r="845" spans="1:28" ht="15.75" hidden="1" x14ac:dyDescent="0.25">
      <c r="A845" s="24">
        <v>45614</v>
      </c>
      <c r="B845" s="25" t="s">
        <v>479</v>
      </c>
      <c r="C845" s="25"/>
      <c r="D845" s="25" t="s">
        <v>46</v>
      </c>
      <c r="E845" s="25" t="s">
        <v>298</v>
      </c>
      <c r="F845" s="25">
        <v>300</v>
      </c>
      <c r="G845" s="25" t="s">
        <v>34</v>
      </c>
      <c r="H845" s="25">
        <v>4000</v>
      </c>
      <c r="I845" s="25">
        <f t="shared" si="159"/>
        <v>1200000</v>
      </c>
      <c r="J845" s="31" t="s">
        <v>312</v>
      </c>
      <c r="K845" s="117"/>
      <c r="L845" s="107">
        <f t="shared" si="172"/>
        <v>0</v>
      </c>
      <c r="M845" s="107"/>
      <c r="N845" s="107"/>
      <c r="O845" s="107">
        <f t="shared" si="173"/>
        <v>1200000</v>
      </c>
      <c r="P845" s="107">
        <v>1200000</v>
      </c>
      <c r="Q845" s="107"/>
      <c r="R845" s="107">
        <f t="shared" si="174"/>
        <v>0</v>
      </c>
      <c r="S845" s="107"/>
      <c r="T845" s="107"/>
      <c r="U845" s="107">
        <f t="shared" si="175"/>
        <v>0</v>
      </c>
      <c r="V845" s="107"/>
      <c r="W845" s="107"/>
      <c r="X845" s="107">
        <f t="shared" si="176"/>
        <v>0</v>
      </c>
      <c r="Y845" s="107"/>
      <c r="Z845" s="107"/>
      <c r="AA845" s="108">
        <f t="shared" si="177"/>
        <v>0</v>
      </c>
      <c r="AB845" s="7">
        <v>45614</v>
      </c>
    </row>
    <row r="846" spans="1:28" ht="15.75" hidden="1" x14ac:dyDescent="0.25">
      <c r="A846" s="24">
        <v>45614</v>
      </c>
      <c r="B846" s="25" t="s">
        <v>73</v>
      </c>
      <c r="C846" s="25"/>
      <c r="D846" s="25" t="s">
        <v>46</v>
      </c>
      <c r="E846" s="25" t="s">
        <v>108</v>
      </c>
      <c r="F846" s="25">
        <v>1000</v>
      </c>
      <c r="G846" s="25" t="s">
        <v>34</v>
      </c>
      <c r="H846" s="25">
        <v>2000</v>
      </c>
      <c r="I846" s="25">
        <f t="shared" si="159"/>
        <v>2000000</v>
      </c>
      <c r="J846" s="31" t="s">
        <v>312</v>
      </c>
      <c r="K846" s="117" t="s">
        <v>2154</v>
      </c>
      <c r="L846" s="107">
        <f t="shared" si="172"/>
        <v>0</v>
      </c>
      <c r="M846" s="107"/>
      <c r="N846" s="107"/>
      <c r="O846" s="107">
        <f t="shared" si="173"/>
        <v>2000000</v>
      </c>
      <c r="P846" s="107">
        <v>2000000</v>
      </c>
      <c r="Q846" s="107"/>
      <c r="R846" s="107">
        <f t="shared" si="174"/>
        <v>0</v>
      </c>
      <c r="S846" s="107"/>
      <c r="T846" s="107"/>
      <c r="U846" s="107">
        <f t="shared" si="175"/>
        <v>0</v>
      </c>
      <c r="V846" s="107"/>
      <c r="W846" s="107"/>
      <c r="X846" s="107">
        <f t="shared" si="176"/>
        <v>0</v>
      </c>
      <c r="Y846" s="107"/>
      <c r="Z846" s="107"/>
      <c r="AA846" s="108">
        <f t="shared" si="177"/>
        <v>0</v>
      </c>
      <c r="AB846" s="7">
        <v>45618</v>
      </c>
    </row>
    <row r="847" spans="1:28" ht="15.75" hidden="1" x14ac:dyDescent="0.25">
      <c r="A847" s="24">
        <v>45614</v>
      </c>
      <c r="B847" s="25" t="s">
        <v>253</v>
      </c>
      <c r="C847" s="25"/>
      <c r="D847" s="25" t="s">
        <v>46</v>
      </c>
      <c r="E847" s="25" t="s">
        <v>189</v>
      </c>
      <c r="F847" s="25">
        <v>5</v>
      </c>
      <c r="G847" s="25" t="s">
        <v>23</v>
      </c>
      <c r="H847" s="25">
        <v>400000</v>
      </c>
      <c r="I847" s="25">
        <f t="shared" ref="I847:I909" si="178">F847*H847</f>
        <v>2000000</v>
      </c>
      <c r="J847" s="26" t="s">
        <v>28</v>
      </c>
      <c r="K847" s="11" t="s">
        <v>2159</v>
      </c>
      <c r="L847" s="107">
        <f t="shared" si="172"/>
        <v>0</v>
      </c>
      <c r="M847" s="107"/>
      <c r="N847" s="107"/>
      <c r="O847" s="107">
        <f t="shared" si="173"/>
        <v>0</v>
      </c>
      <c r="P847" s="107"/>
      <c r="Q847" s="107"/>
      <c r="R847" s="107">
        <f t="shared" si="174"/>
        <v>0</v>
      </c>
      <c r="S847" s="107"/>
      <c r="T847" s="107"/>
      <c r="U847" s="107">
        <f t="shared" si="175"/>
        <v>0</v>
      </c>
      <c r="V847" s="107"/>
      <c r="W847" s="107"/>
      <c r="X847" s="107">
        <f t="shared" si="176"/>
        <v>0</v>
      </c>
      <c r="Y847" s="107"/>
      <c r="Z847" s="107"/>
      <c r="AA847" s="108">
        <f t="shared" si="177"/>
        <v>2000000</v>
      </c>
      <c r="AB847" s="7"/>
    </row>
    <row r="848" spans="1:28" ht="15.75" hidden="1" x14ac:dyDescent="0.25">
      <c r="A848" s="24">
        <v>45614</v>
      </c>
      <c r="B848" s="25" t="s">
        <v>377</v>
      </c>
      <c r="C848" s="25"/>
      <c r="D848" s="25" t="s">
        <v>52</v>
      </c>
      <c r="E848" s="25" t="s">
        <v>782</v>
      </c>
      <c r="F848" s="25">
        <v>200</v>
      </c>
      <c r="G848" s="25" t="s">
        <v>34</v>
      </c>
      <c r="H848" s="25">
        <v>3920</v>
      </c>
      <c r="I848" s="25">
        <f t="shared" si="178"/>
        <v>784000</v>
      </c>
      <c r="J848" s="31" t="s">
        <v>324</v>
      </c>
      <c r="K848" s="117"/>
      <c r="L848" s="107">
        <f t="shared" si="172"/>
        <v>0</v>
      </c>
      <c r="M848" s="107"/>
      <c r="N848" s="107"/>
      <c r="O848" s="107">
        <f t="shared" si="173"/>
        <v>0</v>
      </c>
      <c r="P848" s="107"/>
      <c r="Q848" s="107"/>
      <c r="R848" s="107">
        <f t="shared" si="174"/>
        <v>0</v>
      </c>
      <c r="S848" s="107"/>
      <c r="T848" s="107"/>
      <c r="U848" s="107">
        <f t="shared" si="175"/>
        <v>784000</v>
      </c>
      <c r="V848" s="107">
        <v>784000</v>
      </c>
      <c r="W848" s="107"/>
      <c r="X848" s="107">
        <f t="shared" si="176"/>
        <v>0</v>
      </c>
      <c r="Y848" s="107"/>
      <c r="Z848" s="107"/>
      <c r="AA848" s="108">
        <f t="shared" si="177"/>
        <v>0</v>
      </c>
      <c r="AB848" s="7">
        <v>45614</v>
      </c>
    </row>
    <row r="849" spans="1:28" ht="15.75" hidden="1" x14ac:dyDescent="0.25">
      <c r="A849" s="24">
        <v>45615</v>
      </c>
      <c r="B849" s="25" t="s">
        <v>565</v>
      </c>
      <c r="C849" s="25"/>
      <c r="D849" s="25" t="s">
        <v>46</v>
      </c>
      <c r="E849" s="25" t="s">
        <v>348</v>
      </c>
      <c r="F849" s="25">
        <v>600</v>
      </c>
      <c r="G849" s="25" t="s">
        <v>34</v>
      </c>
      <c r="H849" s="25">
        <v>1150</v>
      </c>
      <c r="I849" s="25">
        <f t="shared" si="178"/>
        <v>690000</v>
      </c>
      <c r="J849" s="31" t="s">
        <v>312</v>
      </c>
      <c r="K849" s="117"/>
      <c r="L849" s="107">
        <f t="shared" ref="L849" si="179">M849+N849</f>
        <v>0</v>
      </c>
      <c r="M849" s="107"/>
      <c r="N849" s="107"/>
      <c r="O849" s="107">
        <f t="shared" ref="O849" si="180">P849+Q849</f>
        <v>0</v>
      </c>
      <c r="P849" s="107"/>
      <c r="Q849" s="107"/>
      <c r="R849" s="107">
        <f t="shared" ref="R849" si="181">S849+T849</f>
        <v>690000</v>
      </c>
      <c r="S849" s="107">
        <v>690000</v>
      </c>
      <c r="T849" s="107"/>
      <c r="U849" s="107">
        <f t="shared" ref="U849" si="182">V849+W849</f>
        <v>0</v>
      </c>
      <c r="V849" s="107"/>
      <c r="W849" s="107"/>
      <c r="X849" s="107">
        <f t="shared" ref="X849" si="183">Y849+Z849</f>
        <v>0</v>
      </c>
      <c r="Y849" s="107"/>
      <c r="Z849" s="107"/>
      <c r="AA849" s="108">
        <f t="shared" ref="AA849" si="184">C849+I849-L849-O849-U849-X849-R849</f>
        <v>0</v>
      </c>
      <c r="AB849" s="7">
        <v>45615</v>
      </c>
    </row>
    <row r="850" spans="1:28" ht="15.75" hidden="1" x14ac:dyDescent="0.25">
      <c r="A850" s="24">
        <v>45615</v>
      </c>
      <c r="B850" s="25" t="s">
        <v>1338</v>
      </c>
      <c r="C850" s="25"/>
      <c r="D850" s="25" t="s">
        <v>52</v>
      </c>
      <c r="E850" s="25" t="s">
        <v>157</v>
      </c>
      <c r="F850" s="25">
        <v>2</v>
      </c>
      <c r="G850" s="25" t="s">
        <v>48</v>
      </c>
      <c r="H850" s="25">
        <v>300000</v>
      </c>
      <c r="I850" s="25">
        <f t="shared" si="178"/>
        <v>600000</v>
      </c>
      <c r="J850" s="31" t="s">
        <v>324</v>
      </c>
      <c r="K850" s="117"/>
      <c r="L850" s="107">
        <f t="shared" ref="L850:L879" si="185">M850+N850</f>
        <v>0</v>
      </c>
      <c r="M850" s="107"/>
      <c r="N850" s="107"/>
      <c r="O850" s="107">
        <f t="shared" ref="O850:O879" si="186">P850+Q850</f>
        <v>0</v>
      </c>
      <c r="P850" s="107"/>
      <c r="Q850" s="107"/>
      <c r="R850" s="107">
        <f t="shared" ref="R850:R879" si="187">S850+T850</f>
        <v>0</v>
      </c>
      <c r="S850" s="107"/>
      <c r="T850" s="107"/>
      <c r="U850" s="107">
        <f t="shared" ref="U850:U879" si="188">V850+W850</f>
        <v>600000</v>
      </c>
      <c r="V850" s="107">
        <v>600000</v>
      </c>
      <c r="W850" s="107"/>
      <c r="X850" s="107">
        <f t="shared" ref="X850:X879" si="189">Y850+Z850</f>
        <v>0</v>
      </c>
      <c r="Y850" s="107"/>
      <c r="Z850" s="107"/>
      <c r="AA850" s="108">
        <f t="shared" ref="AA850:AA879" si="190">C850+I850-L850-O850-U850-X850-R850</f>
        <v>0</v>
      </c>
      <c r="AB850" s="7">
        <v>45615</v>
      </c>
    </row>
    <row r="851" spans="1:28" ht="15.75" hidden="1" x14ac:dyDescent="0.25">
      <c r="A851" s="24">
        <v>45615</v>
      </c>
      <c r="B851" s="25" t="s">
        <v>2144</v>
      </c>
      <c r="C851" s="25"/>
      <c r="D851" s="25" t="s">
        <v>46</v>
      </c>
      <c r="E851" s="25" t="s">
        <v>56</v>
      </c>
      <c r="F851" s="25">
        <v>1</v>
      </c>
      <c r="G851" s="25" t="s">
        <v>23</v>
      </c>
      <c r="H851" s="25">
        <v>400000</v>
      </c>
      <c r="I851" s="25">
        <f t="shared" si="178"/>
        <v>400000</v>
      </c>
      <c r="J851" s="31" t="s">
        <v>324</v>
      </c>
      <c r="K851" s="117"/>
      <c r="L851" s="107">
        <f t="shared" si="185"/>
        <v>0</v>
      </c>
      <c r="M851" s="107"/>
      <c r="N851" s="107"/>
      <c r="O851" s="107">
        <f t="shared" si="186"/>
        <v>0</v>
      </c>
      <c r="P851" s="107"/>
      <c r="Q851" s="107"/>
      <c r="R851" s="107">
        <f t="shared" si="187"/>
        <v>0</v>
      </c>
      <c r="S851" s="107"/>
      <c r="T851" s="107"/>
      <c r="U851" s="107">
        <f t="shared" si="188"/>
        <v>400000</v>
      </c>
      <c r="V851" s="107">
        <v>400000</v>
      </c>
      <c r="W851" s="107"/>
      <c r="X851" s="107">
        <f t="shared" si="189"/>
        <v>0</v>
      </c>
      <c r="Y851" s="107"/>
      <c r="Z851" s="107"/>
      <c r="AA851" s="108">
        <f t="shared" si="190"/>
        <v>0</v>
      </c>
      <c r="AB851" s="7">
        <v>45615</v>
      </c>
    </row>
    <row r="852" spans="1:28" ht="15.75" hidden="1" x14ac:dyDescent="0.25">
      <c r="A852" s="24">
        <v>45615</v>
      </c>
      <c r="B852" s="25" t="s">
        <v>1770</v>
      </c>
      <c r="C852" s="25"/>
      <c r="D852" s="25" t="s">
        <v>52</v>
      </c>
      <c r="E852" s="25" t="s">
        <v>58</v>
      </c>
      <c r="F852" s="25">
        <v>1000</v>
      </c>
      <c r="G852" s="25" t="s">
        <v>34</v>
      </c>
      <c r="H852" s="25">
        <v>1750</v>
      </c>
      <c r="I852" s="25">
        <f t="shared" si="178"/>
        <v>1750000</v>
      </c>
      <c r="J852" s="31" t="s">
        <v>324</v>
      </c>
      <c r="K852" s="117"/>
      <c r="L852" s="107">
        <f t="shared" si="185"/>
        <v>350000</v>
      </c>
      <c r="M852" s="107">
        <v>350000</v>
      </c>
      <c r="N852" s="107"/>
      <c r="O852" s="107">
        <f t="shared" si="186"/>
        <v>0</v>
      </c>
      <c r="P852" s="107"/>
      <c r="Q852" s="107"/>
      <c r="R852" s="107">
        <f t="shared" si="187"/>
        <v>0</v>
      </c>
      <c r="S852" s="107"/>
      <c r="T852" s="107"/>
      <c r="U852" s="107">
        <f t="shared" si="188"/>
        <v>1400000</v>
      </c>
      <c r="V852" s="107">
        <v>1400000</v>
      </c>
      <c r="W852" s="107"/>
      <c r="X852" s="107">
        <f t="shared" si="189"/>
        <v>0</v>
      </c>
      <c r="Y852" s="107"/>
      <c r="Z852" s="107"/>
      <c r="AA852" s="108">
        <f t="shared" si="190"/>
        <v>0</v>
      </c>
      <c r="AB852" s="7">
        <v>45626</v>
      </c>
    </row>
    <row r="853" spans="1:28" ht="15.75" hidden="1" x14ac:dyDescent="0.25">
      <c r="A853" s="24">
        <v>45615</v>
      </c>
      <c r="B853" s="25" t="s">
        <v>261</v>
      </c>
      <c r="C853" s="25"/>
      <c r="D853" s="25" t="s">
        <v>46</v>
      </c>
      <c r="E853" s="25" t="s">
        <v>782</v>
      </c>
      <c r="F853" s="25">
        <v>2900</v>
      </c>
      <c r="G853" s="25" t="s">
        <v>34</v>
      </c>
      <c r="H853" s="25">
        <v>3920</v>
      </c>
      <c r="I853" s="25">
        <f t="shared" si="178"/>
        <v>11368000</v>
      </c>
      <c r="J853" s="31" t="s">
        <v>312</v>
      </c>
      <c r="K853" s="117"/>
      <c r="L853" s="107">
        <f t="shared" si="185"/>
        <v>0</v>
      </c>
      <c r="M853" s="107"/>
      <c r="N853" s="107"/>
      <c r="O853" s="107">
        <f t="shared" si="186"/>
        <v>11368000</v>
      </c>
      <c r="P853" s="107">
        <v>9280000</v>
      </c>
      <c r="Q853" s="107">
        <v>2088000</v>
      </c>
      <c r="R853" s="107">
        <f t="shared" si="187"/>
        <v>0</v>
      </c>
      <c r="S853" s="107"/>
      <c r="T853" s="107"/>
      <c r="U853" s="107">
        <f t="shared" si="188"/>
        <v>0</v>
      </c>
      <c r="V853" s="107"/>
      <c r="W853" s="107"/>
      <c r="X853" s="107">
        <f t="shared" si="189"/>
        <v>0</v>
      </c>
      <c r="Y853" s="107"/>
      <c r="Z853" s="107"/>
      <c r="AA853" s="108">
        <f t="shared" si="190"/>
        <v>0</v>
      </c>
      <c r="AB853" s="7">
        <v>45616</v>
      </c>
    </row>
    <row r="854" spans="1:28" ht="15.75" hidden="1" x14ac:dyDescent="0.25">
      <c r="A854" s="24">
        <v>45615</v>
      </c>
      <c r="B854" s="25" t="s">
        <v>330</v>
      </c>
      <c r="C854" s="25"/>
      <c r="D854" s="25" t="s">
        <v>46</v>
      </c>
      <c r="E854" s="25" t="s">
        <v>192</v>
      </c>
      <c r="F854" s="25">
        <v>600</v>
      </c>
      <c r="G854" s="25" t="s">
        <v>34</v>
      </c>
      <c r="H854" s="25">
        <v>2500</v>
      </c>
      <c r="I854" s="25">
        <f t="shared" si="178"/>
        <v>1500000</v>
      </c>
      <c r="J854" s="31" t="s">
        <v>312</v>
      </c>
      <c r="K854" s="117"/>
      <c r="L854" s="107">
        <f t="shared" si="185"/>
        <v>0</v>
      </c>
      <c r="M854" s="107"/>
      <c r="N854" s="107"/>
      <c r="O854" s="107">
        <f t="shared" si="186"/>
        <v>1500000</v>
      </c>
      <c r="P854" s="107">
        <v>1500000</v>
      </c>
      <c r="Q854" s="107"/>
      <c r="R854" s="107">
        <f t="shared" si="187"/>
        <v>0</v>
      </c>
      <c r="S854" s="107"/>
      <c r="T854" s="107"/>
      <c r="U854" s="107">
        <f t="shared" si="188"/>
        <v>0</v>
      </c>
      <c r="V854" s="107"/>
      <c r="W854" s="107"/>
      <c r="X854" s="107">
        <f t="shared" si="189"/>
        <v>0</v>
      </c>
      <c r="Y854" s="107"/>
      <c r="Z854" s="107"/>
      <c r="AA854" s="108">
        <f t="shared" si="190"/>
        <v>0</v>
      </c>
      <c r="AB854" s="7">
        <v>45615</v>
      </c>
    </row>
    <row r="855" spans="1:28" ht="15.75" hidden="1" x14ac:dyDescent="0.25">
      <c r="A855" s="24">
        <v>45615</v>
      </c>
      <c r="B855" s="25" t="s">
        <v>211</v>
      </c>
      <c r="C855" s="25"/>
      <c r="D855" s="25" t="s">
        <v>52</v>
      </c>
      <c r="E855" s="25" t="s">
        <v>108</v>
      </c>
      <c r="F855" s="25">
        <v>200</v>
      </c>
      <c r="G855" s="25" t="s">
        <v>34</v>
      </c>
      <c r="H855" s="25">
        <v>2000</v>
      </c>
      <c r="I855" s="25">
        <f t="shared" si="178"/>
        <v>400000</v>
      </c>
      <c r="J855" s="31" t="s">
        <v>312</v>
      </c>
      <c r="K855" s="117"/>
      <c r="L855" s="107">
        <f t="shared" si="185"/>
        <v>0</v>
      </c>
      <c r="M855" s="107"/>
      <c r="N855" s="107"/>
      <c r="O855" s="107">
        <f t="shared" si="186"/>
        <v>400000</v>
      </c>
      <c r="P855" s="107">
        <v>400000</v>
      </c>
      <c r="Q855" s="107"/>
      <c r="R855" s="107">
        <f t="shared" si="187"/>
        <v>0</v>
      </c>
      <c r="S855" s="107"/>
      <c r="T855" s="107"/>
      <c r="U855" s="107">
        <f t="shared" si="188"/>
        <v>0</v>
      </c>
      <c r="V855" s="107"/>
      <c r="W855" s="107"/>
      <c r="X855" s="107">
        <f t="shared" si="189"/>
        <v>0</v>
      </c>
      <c r="Y855" s="107"/>
      <c r="Z855" s="107"/>
      <c r="AA855" s="108">
        <f t="shared" si="190"/>
        <v>0</v>
      </c>
      <c r="AB855" s="7">
        <v>45614</v>
      </c>
    </row>
    <row r="856" spans="1:28" ht="15.75" hidden="1" x14ac:dyDescent="0.25">
      <c r="A856" s="24">
        <v>45615</v>
      </c>
      <c r="B856" s="25" t="s">
        <v>211</v>
      </c>
      <c r="C856" s="25"/>
      <c r="D856" s="25" t="s">
        <v>52</v>
      </c>
      <c r="E856" s="25" t="s">
        <v>302</v>
      </c>
      <c r="F856" s="25">
        <v>1</v>
      </c>
      <c r="G856" s="25" t="s">
        <v>303</v>
      </c>
      <c r="H856" s="25">
        <v>1200000</v>
      </c>
      <c r="I856" s="25">
        <f t="shared" si="178"/>
        <v>1200000</v>
      </c>
      <c r="J856" s="31" t="s">
        <v>312</v>
      </c>
      <c r="K856" s="117"/>
      <c r="L856" s="107">
        <f t="shared" si="185"/>
        <v>0</v>
      </c>
      <c r="M856" s="107"/>
      <c r="N856" s="107"/>
      <c r="O856" s="107">
        <f t="shared" si="186"/>
        <v>1200000</v>
      </c>
      <c r="P856" s="107">
        <v>1200000</v>
      </c>
      <c r="Q856" s="107"/>
      <c r="R856" s="107">
        <f t="shared" si="187"/>
        <v>0</v>
      </c>
      <c r="S856" s="107"/>
      <c r="T856" s="107"/>
      <c r="U856" s="107">
        <f t="shared" si="188"/>
        <v>0</v>
      </c>
      <c r="V856" s="107"/>
      <c r="W856" s="107"/>
      <c r="X856" s="107">
        <f t="shared" si="189"/>
        <v>0</v>
      </c>
      <c r="Y856" s="107"/>
      <c r="Z856" s="107"/>
      <c r="AA856" s="108">
        <f t="shared" si="190"/>
        <v>0</v>
      </c>
      <c r="AB856" s="7">
        <v>45614</v>
      </c>
    </row>
    <row r="857" spans="1:28" ht="15.75" hidden="1" x14ac:dyDescent="0.25">
      <c r="A857" s="24">
        <v>45615</v>
      </c>
      <c r="B857" s="25" t="s">
        <v>211</v>
      </c>
      <c r="C857" s="25"/>
      <c r="D857" s="25" t="s">
        <v>52</v>
      </c>
      <c r="E857" s="25" t="s">
        <v>165</v>
      </c>
      <c r="F857" s="25">
        <v>1</v>
      </c>
      <c r="G857" s="25" t="s">
        <v>303</v>
      </c>
      <c r="H857" s="25">
        <v>1200000</v>
      </c>
      <c r="I857" s="25">
        <f t="shared" si="178"/>
        <v>1200000</v>
      </c>
      <c r="J857" s="26" t="s">
        <v>78</v>
      </c>
      <c r="K857" s="117"/>
      <c r="L857" s="107">
        <f t="shared" si="185"/>
        <v>0</v>
      </c>
      <c r="M857" s="107"/>
      <c r="N857" s="107"/>
      <c r="O857" s="107">
        <f t="shared" si="186"/>
        <v>404000</v>
      </c>
      <c r="P857" s="107">
        <v>404000</v>
      </c>
      <c r="Q857" s="107"/>
      <c r="R857" s="107">
        <f t="shared" si="187"/>
        <v>0</v>
      </c>
      <c r="S857" s="107"/>
      <c r="T857" s="107"/>
      <c r="U857" s="107">
        <f t="shared" si="188"/>
        <v>170000</v>
      </c>
      <c r="V857" s="107">
        <v>170000</v>
      </c>
      <c r="W857" s="107"/>
      <c r="X857" s="107">
        <f t="shared" si="189"/>
        <v>0</v>
      </c>
      <c r="Y857" s="107"/>
      <c r="Z857" s="107"/>
      <c r="AA857" s="108">
        <f t="shared" si="190"/>
        <v>626000</v>
      </c>
      <c r="AB857" s="7">
        <v>45614</v>
      </c>
    </row>
    <row r="858" spans="1:28" ht="15.75" hidden="1" x14ac:dyDescent="0.25">
      <c r="A858" s="24">
        <v>45615</v>
      </c>
      <c r="B858" s="25" t="s">
        <v>1124</v>
      </c>
      <c r="C858" s="25"/>
      <c r="D858" s="25" t="s">
        <v>46</v>
      </c>
      <c r="E858" s="25" t="s">
        <v>447</v>
      </c>
      <c r="F858" s="25">
        <v>750</v>
      </c>
      <c r="G858" s="25" t="s">
        <v>34</v>
      </c>
      <c r="H858" s="25">
        <v>1790</v>
      </c>
      <c r="I858" s="25">
        <f t="shared" si="178"/>
        <v>1342500</v>
      </c>
      <c r="J858" s="31" t="s">
        <v>324</v>
      </c>
      <c r="K858" s="117"/>
      <c r="L858" s="107">
        <f t="shared" si="185"/>
        <v>1342500</v>
      </c>
      <c r="M858" s="107">
        <v>1342500</v>
      </c>
      <c r="N858" s="107"/>
      <c r="O858" s="107">
        <f t="shared" si="186"/>
        <v>0</v>
      </c>
      <c r="P858" s="107"/>
      <c r="Q858" s="107"/>
      <c r="R858" s="107">
        <f t="shared" si="187"/>
        <v>0</v>
      </c>
      <c r="S858" s="107"/>
      <c r="T858" s="107"/>
      <c r="U858" s="107">
        <f t="shared" si="188"/>
        <v>0</v>
      </c>
      <c r="V858" s="107"/>
      <c r="W858" s="107"/>
      <c r="X858" s="107">
        <f t="shared" si="189"/>
        <v>0</v>
      </c>
      <c r="Y858" s="107"/>
      <c r="Z858" s="107"/>
      <c r="AA858" s="108">
        <f t="shared" si="190"/>
        <v>0</v>
      </c>
      <c r="AB858" s="7">
        <v>45615</v>
      </c>
    </row>
    <row r="859" spans="1:28" ht="15.75" hidden="1" x14ac:dyDescent="0.25">
      <c r="A859" s="24">
        <v>45615</v>
      </c>
      <c r="B859" s="25" t="s">
        <v>1124</v>
      </c>
      <c r="C859" s="25"/>
      <c r="D859" s="25" t="s">
        <v>46</v>
      </c>
      <c r="E859" s="25" t="s">
        <v>154</v>
      </c>
      <c r="F859" s="25">
        <v>500</v>
      </c>
      <c r="G859" s="25" t="s">
        <v>34</v>
      </c>
      <c r="H859" s="25">
        <v>1065</v>
      </c>
      <c r="I859" s="25">
        <f t="shared" si="178"/>
        <v>532500</v>
      </c>
      <c r="J859" s="31" t="s">
        <v>324</v>
      </c>
      <c r="K859" s="117"/>
      <c r="L859" s="107">
        <f t="shared" si="185"/>
        <v>532500</v>
      </c>
      <c r="M859" s="107">
        <v>532500</v>
      </c>
      <c r="N859" s="107"/>
      <c r="O859" s="107">
        <f t="shared" si="186"/>
        <v>0</v>
      </c>
      <c r="P859" s="107"/>
      <c r="Q859" s="107"/>
      <c r="R859" s="107">
        <f t="shared" si="187"/>
        <v>0</v>
      </c>
      <c r="S859" s="107"/>
      <c r="T859" s="107"/>
      <c r="U859" s="107">
        <f t="shared" si="188"/>
        <v>0</v>
      </c>
      <c r="V859" s="107"/>
      <c r="W859" s="107"/>
      <c r="X859" s="107">
        <f t="shared" si="189"/>
        <v>0</v>
      </c>
      <c r="Y859" s="107"/>
      <c r="Z859" s="107"/>
      <c r="AA859" s="108">
        <f t="shared" si="190"/>
        <v>0</v>
      </c>
      <c r="AB859" s="7">
        <v>45615</v>
      </c>
    </row>
    <row r="860" spans="1:28" ht="15.75" hidden="1" x14ac:dyDescent="0.25">
      <c r="A860" s="24">
        <v>45615</v>
      </c>
      <c r="B860" s="25" t="s">
        <v>382</v>
      </c>
      <c r="C860" s="25"/>
      <c r="D860" s="25" t="s">
        <v>46</v>
      </c>
      <c r="E860" s="25" t="s">
        <v>298</v>
      </c>
      <c r="F860" s="25">
        <v>5200</v>
      </c>
      <c r="G860" s="25" t="s">
        <v>34</v>
      </c>
      <c r="H860" s="25">
        <v>3700</v>
      </c>
      <c r="I860" s="25">
        <f t="shared" si="178"/>
        <v>19240000</v>
      </c>
      <c r="J860" s="31" t="s">
        <v>312</v>
      </c>
      <c r="K860" s="117"/>
      <c r="L860" s="107">
        <f t="shared" si="185"/>
        <v>0</v>
      </c>
      <c r="M860" s="107"/>
      <c r="N860" s="107"/>
      <c r="O860" s="107">
        <f t="shared" si="186"/>
        <v>19038000</v>
      </c>
      <c r="P860" s="107">
        <v>19038000</v>
      </c>
      <c r="Q860" s="107"/>
      <c r="R860" s="107">
        <f t="shared" si="187"/>
        <v>202000</v>
      </c>
      <c r="S860" s="107">
        <v>202000</v>
      </c>
      <c r="T860" s="107"/>
      <c r="U860" s="107">
        <f t="shared" si="188"/>
        <v>0</v>
      </c>
      <c r="V860" s="107"/>
      <c r="W860" s="107"/>
      <c r="X860" s="107">
        <f t="shared" si="189"/>
        <v>0</v>
      </c>
      <c r="Y860" s="107"/>
      <c r="Z860" s="107"/>
      <c r="AA860" s="108">
        <f t="shared" si="190"/>
        <v>0</v>
      </c>
      <c r="AB860" s="7">
        <v>45624</v>
      </c>
    </row>
    <row r="861" spans="1:28" ht="15.75" hidden="1" x14ac:dyDescent="0.25">
      <c r="A861" s="24">
        <v>45615</v>
      </c>
      <c r="B861" s="25" t="s">
        <v>382</v>
      </c>
      <c r="C861" s="25"/>
      <c r="D861" s="25" t="s">
        <v>46</v>
      </c>
      <c r="E861" s="25" t="s">
        <v>218</v>
      </c>
      <c r="F861" s="25">
        <v>30</v>
      </c>
      <c r="G861" s="25" t="s">
        <v>39</v>
      </c>
      <c r="H861" s="25">
        <v>90000</v>
      </c>
      <c r="I861" s="25">
        <f t="shared" si="178"/>
        <v>2700000</v>
      </c>
      <c r="J861" s="31" t="s">
        <v>312</v>
      </c>
      <c r="K861" s="117"/>
      <c r="L861" s="107">
        <f t="shared" si="185"/>
        <v>0</v>
      </c>
      <c r="M861" s="107"/>
      <c r="N861" s="107"/>
      <c r="O861" s="107">
        <f t="shared" si="186"/>
        <v>2700000</v>
      </c>
      <c r="P861" s="107">
        <v>2700000</v>
      </c>
      <c r="Q861" s="107"/>
      <c r="R861" s="107">
        <f t="shared" si="187"/>
        <v>0</v>
      </c>
      <c r="S861" s="107"/>
      <c r="T861" s="107"/>
      <c r="U861" s="107">
        <f t="shared" si="188"/>
        <v>0</v>
      </c>
      <c r="V861" s="107"/>
      <c r="W861" s="107"/>
      <c r="X861" s="107">
        <f t="shared" si="189"/>
        <v>0</v>
      </c>
      <c r="Y861" s="107"/>
      <c r="Z861" s="107"/>
      <c r="AA861" s="108">
        <f t="shared" si="190"/>
        <v>0</v>
      </c>
      <c r="AB861" s="7">
        <v>45624</v>
      </c>
    </row>
    <row r="862" spans="1:28" ht="15.75" hidden="1" x14ac:dyDescent="0.25">
      <c r="A862" s="24">
        <v>45615</v>
      </c>
      <c r="B862" s="25" t="s">
        <v>382</v>
      </c>
      <c r="C862" s="25"/>
      <c r="D862" s="25" t="s">
        <v>46</v>
      </c>
      <c r="E862" s="25" t="s">
        <v>1585</v>
      </c>
      <c r="F862" s="25">
        <v>40</v>
      </c>
      <c r="G862" s="25" t="s">
        <v>39</v>
      </c>
      <c r="H862" s="25">
        <v>90000</v>
      </c>
      <c r="I862" s="25">
        <f t="shared" si="178"/>
        <v>3600000</v>
      </c>
      <c r="J862" s="31" t="s">
        <v>312</v>
      </c>
      <c r="K862" s="117"/>
      <c r="L862" s="107">
        <f t="shared" si="185"/>
        <v>0</v>
      </c>
      <c r="M862" s="107"/>
      <c r="N862" s="107"/>
      <c r="O862" s="107">
        <f t="shared" si="186"/>
        <v>3600000</v>
      </c>
      <c r="P862" s="107">
        <v>3600000</v>
      </c>
      <c r="Q862" s="107"/>
      <c r="R862" s="107">
        <f t="shared" si="187"/>
        <v>0</v>
      </c>
      <c r="S862" s="107"/>
      <c r="T862" s="107"/>
      <c r="U862" s="107">
        <f t="shared" si="188"/>
        <v>0</v>
      </c>
      <c r="V862" s="107"/>
      <c r="W862" s="107"/>
      <c r="X862" s="107">
        <f t="shared" si="189"/>
        <v>0</v>
      </c>
      <c r="Y862" s="107"/>
      <c r="Z862" s="107"/>
      <c r="AA862" s="108">
        <f t="shared" si="190"/>
        <v>0</v>
      </c>
      <c r="AB862" s="7">
        <v>45624</v>
      </c>
    </row>
    <row r="863" spans="1:28" ht="15.75" hidden="1" x14ac:dyDescent="0.25">
      <c r="A863" s="24">
        <v>45615</v>
      </c>
      <c r="B863" s="25" t="s">
        <v>382</v>
      </c>
      <c r="C863" s="25"/>
      <c r="D863" s="25" t="s">
        <v>46</v>
      </c>
      <c r="E863" s="25" t="s">
        <v>400</v>
      </c>
      <c r="F863" s="25">
        <v>10</v>
      </c>
      <c r="G863" s="25" t="s">
        <v>39</v>
      </c>
      <c r="H863" s="25">
        <v>90000</v>
      </c>
      <c r="I863" s="25">
        <f t="shared" si="178"/>
        <v>900000</v>
      </c>
      <c r="J863" s="31" t="s">
        <v>312</v>
      </c>
      <c r="K863" s="117"/>
      <c r="L863" s="107">
        <f t="shared" si="185"/>
        <v>0</v>
      </c>
      <c r="M863" s="107"/>
      <c r="N863" s="107"/>
      <c r="O863" s="107">
        <f t="shared" si="186"/>
        <v>900000</v>
      </c>
      <c r="P863" s="107">
        <v>900000</v>
      </c>
      <c r="Q863" s="107"/>
      <c r="R863" s="107">
        <f t="shared" si="187"/>
        <v>0</v>
      </c>
      <c r="S863" s="107"/>
      <c r="T863" s="107"/>
      <c r="U863" s="107">
        <f t="shared" si="188"/>
        <v>0</v>
      </c>
      <c r="V863" s="107"/>
      <c r="W863" s="107"/>
      <c r="X863" s="107">
        <f t="shared" si="189"/>
        <v>0</v>
      </c>
      <c r="Y863" s="107"/>
      <c r="Z863" s="107"/>
      <c r="AA863" s="108">
        <f t="shared" si="190"/>
        <v>0</v>
      </c>
      <c r="AB863" s="7">
        <v>45624</v>
      </c>
    </row>
    <row r="864" spans="1:28" ht="15.75" hidden="1" x14ac:dyDescent="0.25">
      <c r="A864" s="24">
        <v>45615</v>
      </c>
      <c r="B864" s="25" t="s">
        <v>382</v>
      </c>
      <c r="C864" s="25"/>
      <c r="D864" s="25" t="s">
        <v>46</v>
      </c>
      <c r="E864" s="25" t="s">
        <v>217</v>
      </c>
      <c r="F864" s="25">
        <v>20</v>
      </c>
      <c r="G864" s="25" t="s">
        <v>39</v>
      </c>
      <c r="H864" s="25">
        <v>90000</v>
      </c>
      <c r="I864" s="25">
        <f t="shared" si="178"/>
        <v>1800000</v>
      </c>
      <c r="J864" s="31" t="s">
        <v>312</v>
      </c>
      <c r="K864" s="117"/>
      <c r="L864" s="107">
        <f t="shared" si="185"/>
        <v>0</v>
      </c>
      <c r="M864" s="107"/>
      <c r="N864" s="107"/>
      <c r="O864" s="107">
        <f t="shared" si="186"/>
        <v>1800000</v>
      </c>
      <c r="P864" s="107">
        <v>1800000</v>
      </c>
      <c r="Q864" s="107"/>
      <c r="R864" s="107">
        <f t="shared" si="187"/>
        <v>0</v>
      </c>
      <c r="S864" s="107"/>
      <c r="T864" s="107"/>
      <c r="U864" s="107">
        <f t="shared" si="188"/>
        <v>0</v>
      </c>
      <c r="V864" s="107"/>
      <c r="W864" s="107"/>
      <c r="X864" s="107">
        <f t="shared" si="189"/>
        <v>0</v>
      </c>
      <c r="Y864" s="107"/>
      <c r="Z864" s="107"/>
      <c r="AA864" s="108">
        <f t="shared" si="190"/>
        <v>0</v>
      </c>
      <c r="AB864" s="7">
        <v>45624</v>
      </c>
    </row>
    <row r="865" spans="1:28" ht="15.75" hidden="1" x14ac:dyDescent="0.25">
      <c r="A865" s="24">
        <v>45615</v>
      </c>
      <c r="B865" s="25" t="s">
        <v>382</v>
      </c>
      <c r="C865" s="25"/>
      <c r="D865" s="25" t="s">
        <v>46</v>
      </c>
      <c r="E865" s="25" t="s">
        <v>129</v>
      </c>
      <c r="F865" s="25">
        <v>12</v>
      </c>
      <c r="G865" s="25" t="s">
        <v>77</v>
      </c>
      <c r="H865" s="25">
        <v>65000</v>
      </c>
      <c r="I865" s="25">
        <f t="shared" si="178"/>
        <v>780000</v>
      </c>
      <c r="J865" s="31" t="s">
        <v>312</v>
      </c>
      <c r="K865" s="117"/>
      <c r="L865" s="107">
        <f t="shared" si="185"/>
        <v>0</v>
      </c>
      <c r="M865" s="107"/>
      <c r="N865" s="107"/>
      <c r="O865" s="107">
        <f t="shared" si="186"/>
        <v>780000</v>
      </c>
      <c r="P865" s="107">
        <v>780000</v>
      </c>
      <c r="Q865" s="107"/>
      <c r="R865" s="107">
        <f t="shared" si="187"/>
        <v>0</v>
      </c>
      <c r="S865" s="107"/>
      <c r="T865" s="107"/>
      <c r="U865" s="107">
        <f t="shared" si="188"/>
        <v>0</v>
      </c>
      <c r="V865" s="107"/>
      <c r="W865" s="107"/>
      <c r="X865" s="107">
        <f t="shared" si="189"/>
        <v>0</v>
      </c>
      <c r="Y865" s="107"/>
      <c r="Z865" s="107"/>
      <c r="AA865" s="108">
        <f t="shared" si="190"/>
        <v>0</v>
      </c>
      <c r="AB865" s="7">
        <v>45624</v>
      </c>
    </row>
    <row r="866" spans="1:28" ht="15.75" hidden="1" x14ac:dyDescent="0.25">
      <c r="A866" s="24">
        <v>45615</v>
      </c>
      <c r="B866" s="25" t="s">
        <v>828</v>
      </c>
      <c r="C866" s="25"/>
      <c r="D866" s="25" t="s">
        <v>52</v>
      </c>
      <c r="E866" s="25" t="s">
        <v>64</v>
      </c>
      <c r="F866" s="25">
        <v>20</v>
      </c>
      <c r="G866" s="25" t="s">
        <v>39</v>
      </c>
      <c r="H866" s="25">
        <v>55000</v>
      </c>
      <c r="I866" s="25">
        <f t="shared" si="178"/>
        <v>1100000</v>
      </c>
      <c r="J866" s="31" t="s">
        <v>312</v>
      </c>
      <c r="K866" s="117"/>
      <c r="L866" s="107">
        <f t="shared" si="185"/>
        <v>0</v>
      </c>
      <c r="M866" s="107"/>
      <c r="N866" s="107"/>
      <c r="O866" s="107">
        <f t="shared" si="186"/>
        <v>0</v>
      </c>
      <c r="P866" s="107"/>
      <c r="Q866" s="107"/>
      <c r="R866" s="107">
        <f t="shared" si="187"/>
        <v>1100000</v>
      </c>
      <c r="S866" s="107"/>
      <c r="T866" s="107">
        <v>1100000</v>
      </c>
      <c r="U866" s="107">
        <f t="shared" si="188"/>
        <v>0</v>
      </c>
      <c r="V866" s="107"/>
      <c r="W866" s="107"/>
      <c r="X866" s="107">
        <f t="shared" si="189"/>
        <v>0</v>
      </c>
      <c r="Y866" s="107"/>
      <c r="Z866" s="107"/>
      <c r="AA866" s="108">
        <f t="shared" si="190"/>
        <v>0</v>
      </c>
      <c r="AB866" s="7">
        <v>45616</v>
      </c>
    </row>
    <row r="867" spans="1:28" ht="15.75" hidden="1" x14ac:dyDescent="0.25">
      <c r="A867" s="24">
        <v>45615</v>
      </c>
      <c r="B867" s="25" t="s">
        <v>325</v>
      </c>
      <c r="C867" s="25"/>
      <c r="D867" s="25" t="s">
        <v>52</v>
      </c>
      <c r="E867" s="25" t="s">
        <v>33</v>
      </c>
      <c r="F867" s="25">
        <v>400</v>
      </c>
      <c r="G867" s="25" t="s">
        <v>34</v>
      </c>
      <c r="H867" s="25">
        <v>2500</v>
      </c>
      <c r="I867" s="25">
        <f t="shared" si="178"/>
        <v>1000000</v>
      </c>
      <c r="J867" s="31" t="s">
        <v>312</v>
      </c>
      <c r="K867" s="117"/>
      <c r="L867" s="107">
        <f t="shared" si="185"/>
        <v>0</v>
      </c>
      <c r="M867" s="107"/>
      <c r="N867" s="107"/>
      <c r="O867" s="107">
        <f t="shared" si="186"/>
        <v>1000000</v>
      </c>
      <c r="P867" s="107"/>
      <c r="Q867" s="107">
        <v>1000000</v>
      </c>
      <c r="R867" s="107">
        <f t="shared" si="187"/>
        <v>0</v>
      </c>
      <c r="S867" s="107"/>
      <c r="T867" s="107"/>
      <c r="U867" s="107">
        <f t="shared" si="188"/>
        <v>0</v>
      </c>
      <c r="V867" s="107"/>
      <c r="W867" s="107"/>
      <c r="X867" s="107">
        <f t="shared" si="189"/>
        <v>0</v>
      </c>
      <c r="Y867" s="107"/>
      <c r="Z867" s="107"/>
      <c r="AA867" s="108">
        <f t="shared" si="190"/>
        <v>0</v>
      </c>
      <c r="AB867" s="7">
        <v>45616</v>
      </c>
    </row>
    <row r="868" spans="1:28" ht="15.75" hidden="1" x14ac:dyDescent="0.25">
      <c r="A868" s="24">
        <v>45615</v>
      </c>
      <c r="B868" s="25" t="s">
        <v>501</v>
      </c>
      <c r="C868" s="25"/>
      <c r="D868" s="25" t="s">
        <v>46</v>
      </c>
      <c r="E868" s="25" t="s">
        <v>192</v>
      </c>
      <c r="F868" s="25">
        <v>800</v>
      </c>
      <c r="G868" s="25" t="s">
        <v>34</v>
      </c>
      <c r="H868" s="25">
        <v>2500</v>
      </c>
      <c r="I868" s="25">
        <f t="shared" si="178"/>
        <v>2000000</v>
      </c>
      <c r="J868" s="31" t="s">
        <v>312</v>
      </c>
      <c r="K868" s="117" t="s">
        <v>2146</v>
      </c>
      <c r="L868" s="107">
        <f t="shared" si="185"/>
        <v>0</v>
      </c>
      <c r="M868" s="107"/>
      <c r="N868" s="107"/>
      <c r="O868" s="107">
        <f t="shared" si="186"/>
        <v>2000000</v>
      </c>
      <c r="P868" s="107">
        <v>2000000</v>
      </c>
      <c r="Q868" s="107"/>
      <c r="R868" s="107">
        <f t="shared" si="187"/>
        <v>0</v>
      </c>
      <c r="S868" s="107"/>
      <c r="T868" s="107"/>
      <c r="U868" s="107">
        <f t="shared" si="188"/>
        <v>0</v>
      </c>
      <c r="V868" s="107"/>
      <c r="W868" s="107"/>
      <c r="X868" s="107">
        <f t="shared" si="189"/>
        <v>0</v>
      </c>
      <c r="Y868" s="107"/>
      <c r="Z868" s="107"/>
      <c r="AA868" s="108">
        <f t="shared" si="190"/>
        <v>0</v>
      </c>
      <c r="AB868" s="7">
        <v>45615</v>
      </c>
    </row>
    <row r="869" spans="1:28" ht="15.75" hidden="1" x14ac:dyDescent="0.25">
      <c r="A869" s="24">
        <v>45615</v>
      </c>
      <c r="B869" s="25" t="s">
        <v>516</v>
      </c>
      <c r="C869" s="25"/>
      <c r="D869" s="25" t="s">
        <v>46</v>
      </c>
      <c r="E869" s="25" t="s">
        <v>298</v>
      </c>
      <c r="F869" s="25">
        <v>400</v>
      </c>
      <c r="G869" s="25" t="s">
        <v>34</v>
      </c>
      <c r="H869" s="25">
        <v>4000</v>
      </c>
      <c r="I869" s="25">
        <f t="shared" si="178"/>
        <v>1600000</v>
      </c>
      <c r="J869" s="31" t="s">
        <v>324</v>
      </c>
      <c r="K869" s="117"/>
      <c r="L869" s="107">
        <f t="shared" si="185"/>
        <v>0</v>
      </c>
      <c r="M869" s="107"/>
      <c r="N869" s="107"/>
      <c r="O869" s="107">
        <f t="shared" si="186"/>
        <v>0</v>
      </c>
      <c r="P869" s="107"/>
      <c r="Q869" s="107"/>
      <c r="R869" s="107">
        <f t="shared" si="187"/>
        <v>0</v>
      </c>
      <c r="S869" s="107"/>
      <c r="T869" s="107"/>
      <c r="U869" s="107">
        <f t="shared" si="188"/>
        <v>1600000</v>
      </c>
      <c r="V869" s="107">
        <v>1600000</v>
      </c>
      <c r="W869" s="107"/>
      <c r="X869" s="107">
        <f t="shared" si="189"/>
        <v>0</v>
      </c>
      <c r="Y869" s="107"/>
      <c r="Z869" s="107"/>
      <c r="AA869" s="108">
        <f t="shared" si="190"/>
        <v>0</v>
      </c>
      <c r="AB869" s="7">
        <v>45615</v>
      </c>
    </row>
    <row r="870" spans="1:28" ht="15.75" hidden="1" x14ac:dyDescent="0.25">
      <c r="A870" s="24">
        <v>45615</v>
      </c>
      <c r="B870" s="25" t="s">
        <v>248</v>
      </c>
      <c r="C870" s="25"/>
      <c r="D870" s="25" t="s">
        <v>46</v>
      </c>
      <c r="E870" s="25" t="s">
        <v>249</v>
      </c>
      <c r="F870" s="25">
        <v>5200</v>
      </c>
      <c r="G870" s="25" t="s">
        <v>34</v>
      </c>
      <c r="H870" s="25">
        <v>4300</v>
      </c>
      <c r="I870" s="25">
        <f t="shared" si="178"/>
        <v>22360000</v>
      </c>
      <c r="J870" s="31" t="s">
        <v>312</v>
      </c>
      <c r="K870" s="117"/>
      <c r="L870" s="107">
        <f t="shared" si="185"/>
        <v>0</v>
      </c>
      <c r="M870" s="107"/>
      <c r="N870" s="107"/>
      <c r="O870" s="107">
        <f t="shared" si="186"/>
        <v>22360000</v>
      </c>
      <c r="P870" s="107">
        <v>22360000</v>
      </c>
      <c r="Q870" s="107"/>
      <c r="R870" s="107">
        <f t="shared" si="187"/>
        <v>0</v>
      </c>
      <c r="S870" s="107"/>
      <c r="T870" s="107"/>
      <c r="U870" s="107">
        <f t="shared" si="188"/>
        <v>0</v>
      </c>
      <c r="V870" s="107"/>
      <c r="W870" s="107"/>
      <c r="X870" s="107">
        <f t="shared" si="189"/>
        <v>0</v>
      </c>
      <c r="Y870" s="107"/>
      <c r="Z870" s="107"/>
      <c r="AA870" s="108">
        <f t="shared" si="190"/>
        <v>0</v>
      </c>
      <c r="AB870" s="7">
        <v>45622</v>
      </c>
    </row>
    <row r="871" spans="1:28" ht="15.75" hidden="1" x14ac:dyDescent="0.25">
      <c r="A871" s="24">
        <v>45615</v>
      </c>
      <c r="B871" s="25" t="s">
        <v>307</v>
      </c>
      <c r="C871" s="25"/>
      <c r="D871" s="25" t="s">
        <v>46</v>
      </c>
      <c r="E871" s="25" t="s">
        <v>108</v>
      </c>
      <c r="F871" s="25">
        <v>1600</v>
      </c>
      <c r="G871" s="25" t="s">
        <v>34</v>
      </c>
      <c r="H871" s="25">
        <v>2000</v>
      </c>
      <c r="I871" s="25">
        <f t="shared" si="178"/>
        <v>3200000</v>
      </c>
      <c r="J871" s="38" t="s">
        <v>78</v>
      </c>
      <c r="K871" s="117"/>
      <c r="L871" s="107">
        <f t="shared" si="185"/>
        <v>0</v>
      </c>
      <c r="M871" s="107"/>
      <c r="N871" s="107"/>
      <c r="O871" s="107">
        <f t="shared" si="186"/>
        <v>0</v>
      </c>
      <c r="P871" s="107"/>
      <c r="Q871" s="107"/>
      <c r="R871" s="107">
        <f t="shared" si="187"/>
        <v>667500</v>
      </c>
      <c r="S871" s="107">
        <v>667500</v>
      </c>
      <c r="T871" s="107"/>
      <c r="U871" s="107">
        <f t="shared" si="188"/>
        <v>0</v>
      </c>
      <c r="V871" s="107"/>
      <c r="W871" s="107"/>
      <c r="X871" s="107">
        <f t="shared" si="189"/>
        <v>0</v>
      </c>
      <c r="Y871" s="107"/>
      <c r="Z871" s="107"/>
      <c r="AA871" s="108">
        <f t="shared" si="190"/>
        <v>2532500</v>
      </c>
      <c r="AB871" s="7">
        <v>45615</v>
      </c>
    </row>
    <row r="872" spans="1:28" ht="15.75" hidden="1" x14ac:dyDescent="0.25">
      <c r="A872" s="24">
        <v>45615</v>
      </c>
      <c r="B872" s="25" t="s">
        <v>2145</v>
      </c>
      <c r="C872" s="25"/>
      <c r="D872" s="25" t="s">
        <v>52</v>
      </c>
      <c r="E872" s="25" t="s">
        <v>353</v>
      </c>
      <c r="F872" s="25">
        <v>1</v>
      </c>
      <c r="G872" s="25" t="s">
        <v>27</v>
      </c>
      <c r="H872" s="25">
        <v>150000</v>
      </c>
      <c r="I872" s="25">
        <f t="shared" si="178"/>
        <v>150000</v>
      </c>
      <c r="J872" s="31" t="s">
        <v>324</v>
      </c>
      <c r="K872" s="117"/>
      <c r="L872" s="107">
        <f t="shared" si="185"/>
        <v>150000</v>
      </c>
      <c r="M872" s="107">
        <v>150000</v>
      </c>
      <c r="N872" s="107"/>
      <c r="O872" s="107">
        <f t="shared" si="186"/>
        <v>0</v>
      </c>
      <c r="P872" s="107"/>
      <c r="Q872" s="107"/>
      <c r="R872" s="107">
        <f t="shared" si="187"/>
        <v>0</v>
      </c>
      <c r="S872" s="107"/>
      <c r="T872" s="107"/>
      <c r="U872" s="107">
        <f t="shared" si="188"/>
        <v>0</v>
      </c>
      <c r="V872" s="107"/>
      <c r="W872" s="107"/>
      <c r="X872" s="107">
        <f t="shared" si="189"/>
        <v>0</v>
      </c>
      <c r="Y872" s="107"/>
      <c r="Z872" s="107"/>
      <c r="AA872" s="108">
        <f t="shared" si="190"/>
        <v>0</v>
      </c>
      <c r="AB872" s="7">
        <v>45615</v>
      </c>
    </row>
    <row r="873" spans="1:28" ht="15.75" hidden="1" x14ac:dyDescent="0.25">
      <c r="A873" s="24">
        <v>45615</v>
      </c>
      <c r="B873" s="25" t="s">
        <v>226</v>
      </c>
      <c r="C873" s="25"/>
      <c r="D873" s="25" t="s">
        <v>46</v>
      </c>
      <c r="E873" s="25" t="s">
        <v>108</v>
      </c>
      <c r="F873" s="25">
        <v>1400</v>
      </c>
      <c r="G873" s="25" t="s">
        <v>34</v>
      </c>
      <c r="H873" s="25">
        <v>2000</v>
      </c>
      <c r="I873" s="25">
        <f t="shared" si="178"/>
        <v>2800000</v>
      </c>
      <c r="J873" s="31" t="s">
        <v>324</v>
      </c>
      <c r="K873" s="117"/>
      <c r="L873" s="107">
        <f t="shared" si="185"/>
        <v>2800000</v>
      </c>
      <c r="M873" s="107">
        <v>2800000</v>
      </c>
      <c r="N873" s="107"/>
      <c r="O873" s="107">
        <f t="shared" si="186"/>
        <v>0</v>
      </c>
      <c r="P873" s="107"/>
      <c r="Q873" s="107"/>
      <c r="R873" s="107">
        <f t="shared" si="187"/>
        <v>0</v>
      </c>
      <c r="S873" s="107"/>
      <c r="T873" s="107"/>
      <c r="U873" s="107">
        <f t="shared" si="188"/>
        <v>0</v>
      </c>
      <c r="V873" s="107"/>
      <c r="W873" s="107"/>
      <c r="X873" s="107">
        <f t="shared" si="189"/>
        <v>0</v>
      </c>
      <c r="Y873" s="107"/>
      <c r="Z873" s="107"/>
      <c r="AA873" s="108">
        <f t="shared" si="190"/>
        <v>0</v>
      </c>
      <c r="AB873" s="7">
        <v>45615</v>
      </c>
    </row>
    <row r="874" spans="1:28" ht="15.75" hidden="1" x14ac:dyDescent="0.25">
      <c r="A874" s="24">
        <v>45615</v>
      </c>
      <c r="B874" s="25" t="s">
        <v>73</v>
      </c>
      <c r="C874" s="25"/>
      <c r="D874" s="25" t="s">
        <v>46</v>
      </c>
      <c r="E874" s="25" t="s">
        <v>1565</v>
      </c>
      <c r="F874" s="25">
        <v>2.52</v>
      </c>
      <c r="G874" s="25" t="s">
        <v>283</v>
      </c>
      <c r="H874" s="25">
        <v>660000</v>
      </c>
      <c r="I874" s="25">
        <f t="shared" si="178"/>
        <v>1663200</v>
      </c>
      <c r="J874" s="26" t="s">
        <v>28</v>
      </c>
      <c r="K874" s="117" t="s">
        <v>2174</v>
      </c>
      <c r="L874" s="107">
        <f t="shared" si="185"/>
        <v>0</v>
      </c>
      <c r="M874" s="107"/>
      <c r="N874" s="107"/>
      <c r="O874" s="107">
        <f t="shared" si="186"/>
        <v>0</v>
      </c>
      <c r="P874" s="107"/>
      <c r="Q874" s="107"/>
      <c r="R874" s="107">
        <f t="shared" si="187"/>
        <v>0</v>
      </c>
      <c r="S874" s="107"/>
      <c r="T874" s="107"/>
      <c r="U874" s="107">
        <f t="shared" si="188"/>
        <v>0</v>
      </c>
      <c r="V874" s="107"/>
      <c r="W874" s="107"/>
      <c r="X874" s="107">
        <f t="shared" si="189"/>
        <v>0</v>
      </c>
      <c r="Y874" s="107"/>
      <c r="Z874" s="107"/>
      <c r="AA874" s="108">
        <f t="shared" si="190"/>
        <v>1663200</v>
      </c>
      <c r="AB874" s="7"/>
    </row>
    <row r="875" spans="1:28" ht="15.75" hidden="1" x14ac:dyDescent="0.25">
      <c r="A875" s="24">
        <v>45615</v>
      </c>
      <c r="B875" s="25" t="s">
        <v>141</v>
      </c>
      <c r="C875" s="25"/>
      <c r="D875" s="25" t="s">
        <v>46</v>
      </c>
      <c r="E875" s="25" t="s">
        <v>56</v>
      </c>
      <c r="F875" s="25">
        <v>1</v>
      </c>
      <c r="G875" s="25" t="s">
        <v>23</v>
      </c>
      <c r="H875" s="25">
        <v>400000</v>
      </c>
      <c r="I875" s="25">
        <f t="shared" si="178"/>
        <v>400000</v>
      </c>
      <c r="J875" s="31" t="s">
        <v>312</v>
      </c>
      <c r="K875" s="117"/>
      <c r="L875" s="107">
        <f t="shared" si="185"/>
        <v>0</v>
      </c>
      <c r="M875" s="107"/>
      <c r="N875" s="107"/>
      <c r="O875" s="107">
        <f t="shared" si="186"/>
        <v>0</v>
      </c>
      <c r="P875" s="107"/>
      <c r="Q875" s="107"/>
      <c r="R875" s="107">
        <f t="shared" si="187"/>
        <v>400000</v>
      </c>
      <c r="S875" s="107">
        <v>400000</v>
      </c>
      <c r="T875" s="107"/>
      <c r="U875" s="107">
        <f t="shared" si="188"/>
        <v>0</v>
      </c>
      <c r="V875" s="107"/>
      <c r="W875" s="107"/>
      <c r="X875" s="107">
        <f t="shared" si="189"/>
        <v>0</v>
      </c>
      <c r="Y875" s="107"/>
      <c r="Z875" s="107"/>
      <c r="AA875" s="108">
        <f t="shared" si="190"/>
        <v>0</v>
      </c>
      <c r="AB875" s="7">
        <v>45615</v>
      </c>
    </row>
    <row r="876" spans="1:28" ht="15.75" hidden="1" x14ac:dyDescent="0.25">
      <c r="A876" s="24">
        <v>45615</v>
      </c>
      <c r="B876" s="25" t="s">
        <v>144</v>
      </c>
      <c r="C876" s="25"/>
      <c r="D876" s="25" t="s">
        <v>52</v>
      </c>
      <c r="E876" s="25" t="s">
        <v>89</v>
      </c>
      <c r="F876" s="25">
        <v>29.4</v>
      </c>
      <c r="G876" s="25" t="s">
        <v>39</v>
      </c>
      <c r="H876" s="25">
        <v>46000</v>
      </c>
      <c r="I876" s="25">
        <f t="shared" si="178"/>
        <v>1352400</v>
      </c>
      <c r="J876" s="26" t="s">
        <v>28</v>
      </c>
      <c r="K876" s="117"/>
      <c r="L876" s="107">
        <f t="shared" si="185"/>
        <v>0</v>
      </c>
      <c r="M876" s="107"/>
      <c r="N876" s="107"/>
      <c r="O876" s="107">
        <f t="shared" si="186"/>
        <v>0</v>
      </c>
      <c r="P876" s="107"/>
      <c r="Q876" s="107"/>
      <c r="R876" s="107">
        <f t="shared" si="187"/>
        <v>0</v>
      </c>
      <c r="S876" s="107"/>
      <c r="T876" s="107"/>
      <c r="U876" s="107">
        <f t="shared" si="188"/>
        <v>0</v>
      </c>
      <c r="V876" s="107"/>
      <c r="W876" s="107"/>
      <c r="X876" s="107">
        <f t="shared" si="189"/>
        <v>0</v>
      </c>
      <c r="Y876" s="107"/>
      <c r="Z876" s="107"/>
      <c r="AA876" s="108">
        <f t="shared" si="190"/>
        <v>1352400</v>
      </c>
      <c r="AB876" s="7"/>
    </row>
    <row r="877" spans="1:28" ht="15.75" hidden="1" x14ac:dyDescent="0.25">
      <c r="A877" s="24">
        <v>45615</v>
      </c>
      <c r="B877" s="25" t="s">
        <v>144</v>
      </c>
      <c r="C877" s="25"/>
      <c r="D877" s="25" t="s">
        <v>52</v>
      </c>
      <c r="E877" s="25" t="s">
        <v>145</v>
      </c>
      <c r="F877" s="25">
        <v>17.600000000000001</v>
      </c>
      <c r="G877" s="25" t="s">
        <v>39</v>
      </c>
      <c r="H877" s="25">
        <v>46000</v>
      </c>
      <c r="I877" s="25">
        <f t="shared" si="178"/>
        <v>809600.00000000012</v>
      </c>
      <c r="J877" s="26" t="s">
        <v>28</v>
      </c>
      <c r="K877" s="117"/>
      <c r="L877" s="107">
        <f t="shared" si="185"/>
        <v>0</v>
      </c>
      <c r="M877" s="107"/>
      <c r="N877" s="107"/>
      <c r="O877" s="107">
        <f t="shared" si="186"/>
        <v>0</v>
      </c>
      <c r="P877" s="107"/>
      <c r="Q877" s="107"/>
      <c r="R877" s="107">
        <f t="shared" si="187"/>
        <v>0</v>
      </c>
      <c r="S877" s="107"/>
      <c r="T877" s="107"/>
      <c r="U877" s="107">
        <f t="shared" si="188"/>
        <v>0</v>
      </c>
      <c r="V877" s="107"/>
      <c r="W877" s="107"/>
      <c r="X877" s="107">
        <f t="shared" si="189"/>
        <v>0</v>
      </c>
      <c r="Y877" s="107"/>
      <c r="Z877" s="107"/>
      <c r="AA877" s="108">
        <f t="shared" si="190"/>
        <v>809600.00000000012</v>
      </c>
      <c r="AB877" s="7"/>
    </row>
    <row r="878" spans="1:28" ht="15.75" hidden="1" x14ac:dyDescent="0.25">
      <c r="A878" s="24">
        <v>45615</v>
      </c>
      <c r="B878" s="25" t="s">
        <v>412</v>
      </c>
      <c r="C878" s="25"/>
      <c r="D878" s="25" t="s">
        <v>46</v>
      </c>
      <c r="E878" s="25" t="s">
        <v>58</v>
      </c>
      <c r="F878" s="25">
        <v>20800</v>
      </c>
      <c r="G878" s="25" t="s">
        <v>34</v>
      </c>
      <c r="H878" s="25">
        <v>1800</v>
      </c>
      <c r="I878" s="25">
        <f t="shared" si="178"/>
        <v>37440000</v>
      </c>
      <c r="J878" s="26" t="s">
        <v>28</v>
      </c>
      <c r="K878" s="117"/>
      <c r="L878" s="107">
        <f t="shared" si="185"/>
        <v>0</v>
      </c>
      <c r="M878" s="107"/>
      <c r="N878" s="107"/>
      <c r="O878" s="107">
        <f t="shared" si="186"/>
        <v>0</v>
      </c>
      <c r="P878" s="107"/>
      <c r="Q878" s="107"/>
      <c r="R878" s="107">
        <f t="shared" si="187"/>
        <v>0</v>
      </c>
      <c r="S878" s="107"/>
      <c r="T878" s="107"/>
      <c r="U878" s="107">
        <f t="shared" si="188"/>
        <v>0</v>
      </c>
      <c r="V878" s="107"/>
      <c r="W878" s="107"/>
      <c r="X878" s="107">
        <f t="shared" si="189"/>
        <v>0</v>
      </c>
      <c r="Y878" s="107"/>
      <c r="Z878" s="107"/>
      <c r="AA878" s="108">
        <f t="shared" si="190"/>
        <v>37440000</v>
      </c>
      <c r="AB878" s="7"/>
    </row>
    <row r="879" spans="1:28" ht="15.75" hidden="1" x14ac:dyDescent="0.25">
      <c r="A879" s="24">
        <v>45615</v>
      </c>
      <c r="B879" s="25" t="s">
        <v>266</v>
      </c>
      <c r="C879" s="25"/>
      <c r="D879" s="25" t="s">
        <v>46</v>
      </c>
      <c r="E879" s="25" t="s">
        <v>42</v>
      </c>
      <c r="F879" s="25">
        <v>5200</v>
      </c>
      <c r="G879" s="25" t="s">
        <v>34</v>
      </c>
      <c r="H879" s="25">
        <v>3500</v>
      </c>
      <c r="I879" s="25">
        <f t="shared" si="178"/>
        <v>18200000</v>
      </c>
      <c r="J879" s="26" t="s">
        <v>28</v>
      </c>
      <c r="K879" s="117"/>
      <c r="L879" s="107">
        <f t="shared" si="185"/>
        <v>0</v>
      </c>
      <c r="M879" s="107"/>
      <c r="N879" s="107"/>
      <c r="O879" s="107">
        <f t="shared" si="186"/>
        <v>0</v>
      </c>
      <c r="P879" s="107"/>
      <c r="Q879" s="107"/>
      <c r="R879" s="107">
        <f t="shared" si="187"/>
        <v>0</v>
      </c>
      <c r="S879" s="107"/>
      <c r="T879" s="107"/>
      <c r="U879" s="107">
        <f t="shared" si="188"/>
        <v>0</v>
      </c>
      <c r="V879" s="107"/>
      <c r="W879" s="107"/>
      <c r="X879" s="107">
        <f t="shared" si="189"/>
        <v>0</v>
      </c>
      <c r="Y879" s="107"/>
      <c r="Z879" s="107"/>
      <c r="AA879" s="108">
        <f t="shared" si="190"/>
        <v>18200000</v>
      </c>
      <c r="AB879" s="7"/>
    </row>
    <row r="880" spans="1:28" ht="15.75" hidden="1" x14ac:dyDescent="0.25">
      <c r="A880" s="24">
        <v>45616</v>
      </c>
      <c r="B880" s="25" t="s">
        <v>1215</v>
      </c>
      <c r="C880" s="25"/>
      <c r="D880" s="25" t="s">
        <v>46</v>
      </c>
      <c r="E880" s="25" t="s">
        <v>127</v>
      </c>
      <c r="F880" s="25">
        <v>1</v>
      </c>
      <c r="G880" s="25" t="s">
        <v>39</v>
      </c>
      <c r="H880" s="25">
        <v>70000</v>
      </c>
      <c r="I880" s="25">
        <f t="shared" si="178"/>
        <v>70000</v>
      </c>
      <c r="J880" s="31" t="s">
        <v>324</v>
      </c>
      <c r="K880" s="117"/>
      <c r="L880" s="107">
        <f t="shared" ref="L880:L928" si="191">M880+N880</f>
        <v>70000</v>
      </c>
      <c r="M880" s="107">
        <v>70000</v>
      </c>
      <c r="N880" s="107"/>
      <c r="O880" s="107">
        <f t="shared" ref="O880:O928" si="192">P880+Q880</f>
        <v>0</v>
      </c>
      <c r="P880" s="107"/>
      <c r="Q880" s="107"/>
      <c r="R880" s="107">
        <f t="shared" ref="R880:R928" si="193">S880+T880</f>
        <v>0</v>
      </c>
      <c r="S880" s="107"/>
      <c r="T880" s="107"/>
      <c r="U880" s="107">
        <f t="shared" ref="U880:U928" si="194">V880+W880</f>
        <v>0</v>
      </c>
      <c r="V880" s="107"/>
      <c r="W880" s="107"/>
      <c r="X880" s="107">
        <f t="shared" ref="X880:X928" si="195">Y880+Z880</f>
        <v>0</v>
      </c>
      <c r="Y880" s="107"/>
      <c r="Z880" s="107"/>
      <c r="AA880" s="108">
        <f t="shared" ref="AA880:AA928" si="196">C880+I880-L880-O880-U880-X880-R880</f>
        <v>0</v>
      </c>
      <c r="AB880" s="7">
        <v>45624</v>
      </c>
    </row>
    <row r="881" spans="1:28" ht="15.75" hidden="1" x14ac:dyDescent="0.25">
      <c r="A881" s="24">
        <v>45616</v>
      </c>
      <c r="B881" s="25" t="s">
        <v>412</v>
      </c>
      <c r="C881" s="25"/>
      <c r="D881" s="25" t="s">
        <v>46</v>
      </c>
      <c r="E881" s="25" t="s">
        <v>1628</v>
      </c>
      <c r="F881" s="25">
        <v>4</v>
      </c>
      <c r="G881" s="25" t="s">
        <v>27</v>
      </c>
      <c r="H881" s="25">
        <v>750000</v>
      </c>
      <c r="I881" s="25">
        <f t="shared" si="178"/>
        <v>3000000</v>
      </c>
      <c r="J881" s="26" t="s">
        <v>28</v>
      </c>
      <c r="K881" s="117"/>
      <c r="L881" s="107">
        <f t="shared" si="191"/>
        <v>0</v>
      </c>
      <c r="M881" s="107"/>
      <c r="N881" s="107"/>
      <c r="O881" s="107">
        <f t="shared" si="192"/>
        <v>0</v>
      </c>
      <c r="P881" s="107"/>
      <c r="Q881" s="107"/>
      <c r="R881" s="107">
        <f t="shared" si="193"/>
        <v>0</v>
      </c>
      <c r="S881" s="107"/>
      <c r="T881" s="107"/>
      <c r="U881" s="107">
        <f t="shared" si="194"/>
        <v>0</v>
      </c>
      <c r="V881" s="107"/>
      <c r="W881" s="107"/>
      <c r="X881" s="107">
        <f t="shared" si="195"/>
        <v>0</v>
      </c>
      <c r="Y881" s="107"/>
      <c r="Z881" s="107"/>
      <c r="AA881" s="108">
        <f t="shared" si="196"/>
        <v>3000000</v>
      </c>
      <c r="AB881" s="7"/>
    </row>
    <row r="882" spans="1:28" ht="15.75" hidden="1" x14ac:dyDescent="0.25">
      <c r="A882" s="24">
        <v>45616</v>
      </c>
      <c r="B882" s="25" t="s">
        <v>1008</v>
      </c>
      <c r="C882" s="25"/>
      <c r="D882" s="25" t="s">
        <v>52</v>
      </c>
      <c r="E882" s="25" t="s">
        <v>150</v>
      </c>
      <c r="F882" s="25">
        <v>20</v>
      </c>
      <c r="G882" s="25" t="s">
        <v>77</v>
      </c>
      <c r="H882" s="25">
        <v>50000</v>
      </c>
      <c r="I882" s="25">
        <f t="shared" si="178"/>
        <v>1000000</v>
      </c>
      <c r="J882" s="31" t="s">
        <v>324</v>
      </c>
      <c r="K882" s="117"/>
      <c r="L882" s="107">
        <f t="shared" si="191"/>
        <v>0</v>
      </c>
      <c r="M882" s="107"/>
      <c r="N882" s="107"/>
      <c r="O882" s="107">
        <f t="shared" si="192"/>
        <v>0</v>
      </c>
      <c r="P882" s="107"/>
      <c r="Q882" s="107"/>
      <c r="R882" s="107">
        <f t="shared" si="193"/>
        <v>0</v>
      </c>
      <c r="S882" s="107"/>
      <c r="T882" s="107"/>
      <c r="U882" s="107">
        <f t="shared" si="194"/>
        <v>1000000</v>
      </c>
      <c r="V882" s="107"/>
      <c r="W882" s="107">
        <v>1000000</v>
      </c>
      <c r="X882" s="107">
        <f t="shared" si="195"/>
        <v>0</v>
      </c>
      <c r="Y882" s="107"/>
      <c r="Z882" s="107"/>
      <c r="AA882" s="108">
        <f t="shared" si="196"/>
        <v>0</v>
      </c>
      <c r="AB882" s="7">
        <v>45615</v>
      </c>
    </row>
    <row r="883" spans="1:28" ht="15.75" hidden="1" x14ac:dyDescent="0.25">
      <c r="A883" s="24">
        <v>45616</v>
      </c>
      <c r="B883" s="25" t="s">
        <v>99</v>
      </c>
      <c r="C883" s="25"/>
      <c r="D883" s="25"/>
      <c r="E883" s="25" t="s">
        <v>103</v>
      </c>
      <c r="F883" s="25">
        <v>175.7</v>
      </c>
      <c r="G883" s="25" t="s">
        <v>39</v>
      </c>
      <c r="H883" s="25"/>
      <c r="I883" s="25">
        <f t="shared" si="178"/>
        <v>0</v>
      </c>
      <c r="J883" s="26" t="s">
        <v>28</v>
      </c>
      <c r="K883" s="117"/>
      <c r="L883" s="107">
        <f t="shared" si="191"/>
        <v>0</v>
      </c>
      <c r="M883" s="107"/>
      <c r="N883" s="107"/>
      <c r="O883" s="107">
        <f t="shared" si="192"/>
        <v>0</v>
      </c>
      <c r="P883" s="107"/>
      <c r="Q883" s="107"/>
      <c r="R883" s="107">
        <f t="shared" si="193"/>
        <v>0</v>
      </c>
      <c r="S883" s="107"/>
      <c r="T883" s="107"/>
      <c r="U883" s="107">
        <f t="shared" si="194"/>
        <v>0</v>
      </c>
      <c r="V883" s="107"/>
      <c r="W883" s="107"/>
      <c r="X883" s="107">
        <f t="shared" si="195"/>
        <v>0</v>
      </c>
      <c r="Y883" s="107"/>
      <c r="Z883" s="107"/>
      <c r="AA883" s="108">
        <f t="shared" si="196"/>
        <v>0</v>
      </c>
      <c r="AB883" s="7"/>
    </row>
    <row r="884" spans="1:28" ht="15.75" hidden="1" x14ac:dyDescent="0.25">
      <c r="A884" s="24">
        <v>45616</v>
      </c>
      <c r="B884" s="25" t="s">
        <v>99</v>
      </c>
      <c r="C884" s="25"/>
      <c r="D884" s="25"/>
      <c r="E884" s="25" t="s">
        <v>358</v>
      </c>
      <c r="F884" s="25">
        <v>41</v>
      </c>
      <c r="G884" s="25" t="s">
        <v>39</v>
      </c>
      <c r="H884" s="25"/>
      <c r="I884" s="25">
        <f t="shared" si="178"/>
        <v>0</v>
      </c>
      <c r="J884" s="26" t="s">
        <v>28</v>
      </c>
      <c r="K884" s="117"/>
      <c r="L884" s="107">
        <f t="shared" si="191"/>
        <v>0</v>
      </c>
      <c r="M884" s="107"/>
      <c r="N884" s="107"/>
      <c r="O884" s="107">
        <f t="shared" si="192"/>
        <v>0</v>
      </c>
      <c r="P884" s="107"/>
      <c r="Q884" s="107"/>
      <c r="R884" s="107">
        <f t="shared" si="193"/>
        <v>0</v>
      </c>
      <c r="S884" s="107"/>
      <c r="T884" s="107"/>
      <c r="U884" s="107">
        <f t="shared" si="194"/>
        <v>0</v>
      </c>
      <c r="V884" s="107"/>
      <c r="W884" s="107"/>
      <c r="X884" s="107">
        <f t="shared" si="195"/>
        <v>0</v>
      </c>
      <c r="Y884" s="107"/>
      <c r="Z884" s="107"/>
      <c r="AA884" s="108">
        <f t="shared" si="196"/>
        <v>0</v>
      </c>
      <c r="AB884" s="7"/>
    </row>
    <row r="885" spans="1:28" ht="15.75" hidden="1" x14ac:dyDescent="0.25">
      <c r="A885" s="24">
        <v>45616</v>
      </c>
      <c r="B885" s="76" t="s">
        <v>2147</v>
      </c>
      <c r="C885" s="76"/>
      <c r="D885" s="76"/>
      <c r="E885" s="76" t="s">
        <v>1092</v>
      </c>
      <c r="F885" s="76">
        <v>1226</v>
      </c>
      <c r="G885" s="76" t="s">
        <v>39</v>
      </c>
      <c r="H885" s="25"/>
      <c r="I885" s="25">
        <f t="shared" si="178"/>
        <v>0</v>
      </c>
      <c r="J885" s="26" t="s">
        <v>28</v>
      </c>
      <c r="K885" s="117"/>
      <c r="L885" s="107">
        <f t="shared" si="191"/>
        <v>0</v>
      </c>
      <c r="M885" s="107"/>
      <c r="N885" s="107"/>
      <c r="O885" s="107">
        <f t="shared" si="192"/>
        <v>0</v>
      </c>
      <c r="P885" s="107"/>
      <c r="Q885" s="107"/>
      <c r="R885" s="107">
        <f t="shared" si="193"/>
        <v>0</v>
      </c>
      <c r="S885" s="107"/>
      <c r="T885" s="107"/>
      <c r="U885" s="107">
        <f t="shared" si="194"/>
        <v>0</v>
      </c>
      <c r="V885" s="107"/>
      <c r="W885" s="107"/>
      <c r="X885" s="107">
        <f t="shared" si="195"/>
        <v>0</v>
      </c>
      <c r="Y885" s="107"/>
      <c r="Z885" s="107"/>
      <c r="AA885" s="108">
        <f t="shared" si="196"/>
        <v>0</v>
      </c>
      <c r="AB885" s="7"/>
    </row>
    <row r="886" spans="1:28" ht="15.75" hidden="1" x14ac:dyDescent="0.25">
      <c r="A886" s="24">
        <v>45616</v>
      </c>
      <c r="B886" s="25" t="s">
        <v>2148</v>
      </c>
      <c r="C886" s="25"/>
      <c r="D886" s="25" t="s">
        <v>46</v>
      </c>
      <c r="E886" s="25" t="s">
        <v>355</v>
      </c>
      <c r="F886" s="25">
        <v>1</v>
      </c>
      <c r="G886" s="25" t="s">
        <v>303</v>
      </c>
      <c r="H886" s="25">
        <v>1200000</v>
      </c>
      <c r="I886" s="25">
        <f t="shared" si="178"/>
        <v>1200000</v>
      </c>
      <c r="J886" s="31" t="s">
        <v>324</v>
      </c>
      <c r="K886" s="117"/>
      <c r="L886" s="107">
        <f t="shared" si="191"/>
        <v>1200000</v>
      </c>
      <c r="M886" s="107">
        <v>1200000</v>
      </c>
      <c r="N886" s="107"/>
      <c r="O886" s="107">
        <f t="shared" si="192"/>
        <v>0</v>
      </c>
      <c r="P886" s="107"/>
      <c r="Q886" s="107"/>
      <c r="R886" s="107">
        <f t="shared" si="193"/>
        <v>0</v>
      </c>
      <c r="S886" s="107"/>
      <c r="T886" s="107"/>
      <c r="U886" s="107">
        <f t="shared" si="194"/>
        <v>0</v>
      </c>
      <c r="V886" s="107"/>
      <c r="W886" s="107"/>
      <c r="X886" s="107">
        <f t="shared" si="195"/>
        <v>0</v>
      </c>
      <c r="Y886" s="107"/>
      <c r="Z886" s="107"/>
      <c r="AA886" s="108">
        <f t="shared" si="196"/>
        <v>0</v>
      </c>
      <c r="AB886" s="7">
        <v>45619</v>
      </c>
    </row>
    <row r="887" spans="1:28" ht="15.75" hidden="1" x14ac:dyDescent="0.25">
      <c r="A887" s="24">
        <v>45616</v>
      </c>
      <c r="B887" s="25" t="s">
        <v>467</v>
      </c>
      <c r="C887" s="25"/>
      <c r="D887" s="25" t="s">
        <v>46</v>
      </c>
      <c r="E887" s="25" t="s">
        <v>129</v>
      </c>
      <c r="F887" s="25">
        <v>10</v>
      </c>
      <c r="G887" s="25" t="s">
        <v>77</v>
      </c>
      <c r="H887" s="25">
        <v>65000</v>
      </c>
      <c r="I887" s="25">
        <f t="shared" si="178"/>
        <v>650000</v>
      </c>
      <c r="J887" s="31" t="s">
        <v>312</v>
      </c>
      <c r="K887" s="25" t="s">
        <v>2169</v>
      </c>
      <c r="L887" s="107">
        <f t="shared" si="191"/>
        <v>0</v>
      </c>
      <c r="M887" s="107"/>
      <c r="N887" s="107"/>
      <c r="O887" s="107">
        <f t="shared" si="192"/>
        <v>650000</v>
      </c>
      <c r="P887" s="107">
        <v>650000</v>
      </c>
      <c r="Q887" s="107"/>
      <c r="R887" s="107">
        <f t="shared" si="193"/>
        <v>0</v>
      </c>
      <c r="S887" s="107"/>
      <c r="T887" s="107"/>
      <c r="U887" s="107">
        <f t="shared" si="194"/>
        <v>0</v>
      </c>
      <c r="V887" s="107"/>
      <c r="W887" s="107"/>
      <c r="X887" s="107">
        <f t="shared" si="195"/>
        <v>0</v>
      </c>
      <c r="Y887" s="107"/>
      <c r="Z887" s="107"/>
      <c r="AA887" s="108">
        <f t="shared" si="196"/>
        <v>0</v>
      </c>
      <c r="AB887" s="7">
        <v>45624</v>
      </c>
    </row>
    <row r="888" spans="1:28" ht="15.75" hidden="1" x14ac:dyDescent="0.25">
      <c r="A888" s="24">
        <v>45616</v>
      </c>
      <c r="B888" s="25" t="s">
        <v>467</v>
      </c>
      <c r="C888" s="25"/>
      <c r="D888" s="25" t="s">
        <v>46</v>
      </c>
      <c r="E888" s="25" t="s">
        <v>343</v>
      </c>
      <c r="F888" s="25">
        <v>5</v>
      </c>
      <c r="G888" s="25" t="s">
        <v>23</v>
      </c>
      <c r="H888" s="25">
        <v>1200000</v>
      </c>
      <c r="I888" s="25">
        <f t="shared" si="178"/>
        <v>6000000</v>
      </c>
      <c r="J888" s="31" t="s">
        <v>312</v>
      </c>
      <c r="K888" s="25" t="s">
        <v>2169</v>
      </c>
      <c r="L888" s="107">
        <f t="shared" si="191"/>
        <v>0</v>
      </c>
      <c r="M888" s="107"/>
      <c r="N888" s="107"/>
      <c r="O888" s="107">
        <f t="shared" si="192"/>
        <v>6000000</v>
      </c>
      <c r="P888" s="107">
        <v>6000000</v>
      </c>
      <c r="Q888" s="107"/>
      <c r="R888" s="107">
        <f t="shared" si="193"/>
        <v>0</v>
      </c>
      <c r="S888" s="107"/>
      <c r="T888" s="107"/>
      <c r="U888" s="107">
        <f t="shared" si="194"/>
        <v>0</v>
      </c>
      <c r="V888" s="107"/>
      <c r="W888" s="107"/>
      <c r="X888" s="107">
        <f t="shared" si="195"/>
        <v>0</v>
      </c>
      <c r="Y888" s="107"/>
      <c r="Z888" s="107"/>
      <c r="AA888" s="108">
        <f t="shared" si="196"/>
        <v>0</v>
      </c>
      <c r="AB888" s="7">
        <v>45624</v>
      </c>
    </row>
    <row r="889" spans="1:28" ht="15.75" hidden="1" x14ac:dyDescent="0.25">
      <c r="A889" s="24">
        <v>45616</v>
      </c>
      <c r="B889" s="25" t="s">
        <v>59</v>
      </c>
      <c r="C889" s="25"/>
      <c r="D889" s="25" t="s">
        <v>46</v>
      </c>
      <c r="E889" s="25" t="s">
        <v>108</v>
      </c>
      <c r="F889" s="25">
        <v>200</v>
      </c>
      <c r="G889" s="25" t="s">
        <v>34</v>
      </c>
      <c r="H889" s="25">
        <v>2000</v>
      </c>
      <c r="I889" s="25">
        <f t="shared" si="178"/>
        <v>400000</v>
      </c>
      <c r="J889" s="31" t="s">
        <v>324</v>
      </c>
      <c r="K889" s="117"/>
      <c r="L889" s="107">
        <f t="shared" si="191"/>
        <v>0</v>
      </c>
      <c r="M889" s="107"/>
      <c r="N889" s="107"/>
      <c r="O889" s="107">
        <f t="shared" si="192"/>
        <v>0</v>
      </c>
      <c r="P889" s="107"/>
      <c r="Q889" s="107"/>
      <c r="R889" s="107">
        <f t="shared" si="193"/>
        <v>400000</v>
      </c>
      <c r="S889" s="107">
        <v>400000</v>
      </c>
      <c r="T889" s="107"/>
      <c r="U889" s="107">
        <f t="shared" si="194"/>
        <v>0</v>
      </c>
      <c r="V889" s="107"/>
      <c r="W889" s="107"/>
      <c r="X889" s="107">
        <f t="shared" si="195"/>
        <v>0</v>
      </c>
      <c r="Y889" s="107"/>
      <c r="Z889" s="107"/>
      <c r="AA889" s="108">
        <f t="shared" si="196"/>
        <v>0</v>
      </c>
      <c r="AB889" s="7">
        <v>45616</v>
      </c>
    </row>
    <row r="890" spans="1:28" ht="15.75" hidden="1" x14ac:dyDescent="0.25">
      <c r="A890" s="24">
        <v>45616</v>
      </c>
      <c r="B890" s="25" t="s">
        <v>59</v>
      </c>
      <c r="C890" s="25"/>
      <c r="D890" s="25" t="s">
        <v>46</v>
      </c>
      <c r="E890" s="25" t="s">
        <v>348</v>
      </c>
      <c r="F890" s="25">
        <v>200</v>
      </c>
      <c r="G890" s="25" t="s">
        <v>34</v>
      </c>
      <c r="H890" s="25">
        <v>1150</v>
      </c>
      <c r="I890" s="25">
        <f t="shared" si="178"/>
        <v>230000</v>
      </c>
      <c r="J890" s="31" t="s">
        <v>324</v>
      </c>
      <c r="K890" s="117"/>
      <c r="L890" s="107">
        <f t="shared" si="191"/>
        <v>0</v>
      </c>
      <c r="M890" s="107"/>
      <c r="N890" s="107"/>
      <c r="O890" s="107">
        <f t="shared" si="192"/>
        <v>0</v>
      </c>
      <c r="P890" s="107"/>
      <c r="Q890" s="107"/>
      <c r="R890" s="107">
        <f t="shared" si="193"/>
        <v>230000</v>
      </c>
      <c r="S890" s="107">
        <v>230000</v>
      </c>
      <c r="T890" s="107"/>
      <c r="U890" s="107">
        <f t="shared" si="194"/>
        <v>0</v>
      </c>
      <c r="V890" s="107"/>
      <c r="W890" s="107"/>
      <c r="X890" s="107">
        <f t="shared" si="195"/>
        <v>0</v>
      </c>
      <c r="Y890" s="107"/>
      <c r="Z890" s="107"/>
      <c r="AA890" s="108">
        <f t="shared" si="196"/>
        <v>0</v>
      </c>
      <c r="AB890" s="7">
        <v>45616</v>
      </c>
    </row>
    <row r="891" spans="1:28" ht="15.75" hidden="1" x14ac:dyDescent="0.25">
      <c r="A891" s="24">
        <v>45616</v>
      </c>
      <c r="B891" s="25" t="s">
        <v>134</v>
      </c>
      <c r="C891" s="25"/>
      <c r="D891" s="25" t="s">
        <v>46</v>
      </c>
      <c r="E891" s="25" t="s">
        <v>290</v>
      </c>
      <c r="F891" s="25">
        <v>1000</v>
      </c>
      <c r="G891" s="25" t="s">
        <v>34</v>
      </c>
      <c r="H891" s="25">
        <v>2460</v>
      </c>
      <c r="I891" s="25">
        <f t="shared" si="178"/>
        <v>2460000</v>
      </c>
      <c r="J891" s="31" t="s">
        <v>324</v>
      </c>
      <c r="K891" s="117"/>
      <c r="L891" s="107">
        <f t="shared" si="191"/>
        <v>0</v>
      </c>
      <c r="M891" s="107"/>
      <c r="N891" s="107"/>
      <c r="O891" s="107">
        <f t="shared" si="192"/>
        <v>0</v>
      </c>
      <c r="P891" s="107"/>
      <c r="Q891" s="107"/>
      <c r="R891" s="107">
        <f t="shared" si="193"/>
        <v>0</v>
      </c>
      <c r="S891" s="107"/>
      <c r="T891" s="107"/>
      <c r="U891" s="107">
        <f t="shared" si="194"/>
        <v>2460000</v>
      </c>
      <c r="V891" s="107">
        <v>2460000</v>
      </c>
      <c r="W891" s="107"/>
      <c r="X891" s="107">
        <f t="shared" si="195"/>
        <v>0</v>
      </c>
      <c r="Y891" s="107"/>
      <c r="Z891" s="107"/>
      <c r="AA891" s="108">
        <f t="shared" si="196"/>
        <v>0</v>
      </c>
      <c r="AB891" s="7">
        <v>45618</v>
      </c>
    </row>
    <row r="892" spans="1:28" ht="15.75" hidden="1" x14ac:dyDescent="0.25">
      <c r="A892" s="24">
        <v>45616</v>
      </c>
      <c r="B892" s="25" t="s">
        <v>134</v>
      </c>
      <c r="C892" s="25"/>
      <c r="D892" s="25" t="s">
        <v>46</v>
      </c>
      <c r="E892" s="25" t="s">
        <v>42</v>
      </c>
      <c r="F892" s="25">
        <v>1000</v>
      </c>
      <c r="G892" s="25" t="s">
        <v>34</v>
      </c>
      <c r="H892" s="25">
        <v>4000</v>
      </c>
      <c r="I892" s="25">
        <f t="shared" si="178"/>
        <v>4000000</v>
      </c>
      <c r="J892" s="31" t="s">
        <v>324</v>
      </c>
      <c r="K892" s="117"/>
      <c r="L892" s="107">
        <f t="shared" si="191"/>
        <v>0</v>
      </c>
      <c r="M892" s="107"/>
      <c r="N892" s="107"/>
      <c r="O892" s="107">
        <f t="shared" si="192"/>
        <v>0</v>
      </c>
      <c r="P892" s="107"/>
      <c r="Q892" s="107"/>
      <c r="R892" s="107">
        <f t="shared" si="193"/>
        <v>0</v>
      </c>
      <c r="S892" s="107"/>
      <c r="T892" s="107"/>
      <c r="U892" s="107">
        <f t="shared" si="194"/>
        <v>4000000</v>
      </c>
      <c r="V892" s="107">
        <v>4000000</v>
      </c>
      <c r="W892" s="107"/>
      <c r="X892" s="107">
        <f t="shared" si="195"/>
        <v>0</v>
      </c>
      <c r="Y892" s="107"/>
      <c r="Z892" s="107"/>
      <c r="AA892" s="108">
        <f t="shared" si="196"/>
        <v>0</v>
      </c>
      <c r="AB892" s="7">
        <v>45617</v>
      </c>
    </row>
    <row r="893" spans="1:28" ht="15.75" hidden="1" x14ac:dyDescent="0.25">
      <c r="A893" s="24">
        <v>45616</v>
      </c>
      <c r="B893" s="25" t="s">
        <v>359</v>
      </c>
      <c r="C893" s="25"/>
      <c r="D893" s="25" t="s">
        <v>46</v>
      </c>
      <c r="E893" s="25" t="s">
        <v>128</v>
      </c>
      <c r="F893" s="25">
        <v>25</v>
      </c>
      <c r="G893" s="25" t="s">
        <v>39</v>
      </c>
      <c r="H893" s="25">
        <v>125000</v>
      </c>
      <c r="I893" s="25">
        <f t="shared" si="178"/>
        <v>3125000</v>
      </c>
      <c r="J893" s="26" t="s">
        <v>28</v>
      </c>
      <c r="K893" s="117"/>
      <c r="L893" s="107">
        <f t="shared" si="191"/>
        <v>0</v>
      </c>
      <c r="M893" s="107"/>
      <c r="N893" s="107"/>
      <c r="O893" s="107">
        <f t="shared" si="192"/>
        <v>0</v>
      </c>
      <c r="P893" s="107"/>
      <c r="Q893" s="107"/>
      <c r="R893" s="107">
        <f t="shared" si="193"/>
        <v>0</v>
      </c>
      <c r="S893" s="107"/>
      <c r="T893" s="107"/>
      <c r="U893" s="107">
        <f t="shared" si="194"/>
        <v>0</v>
      </c>
      <c r="V893" s="107"/>
      <c r="W893" s="107"/>
      <c r="X893" s="107">
        <f t="shared" si="195"/>
        <v>0</v>
      </c>
      <c r="Y893" s="107"/>
      <c r="Z893" s="107"/>
      <c r="AA893" s="108">
        <f t="shared" si="196"/>
        <v>3125000</v>
      </c>
      <c r="AB893" s="7"/>
    </row>
    <row r="894" spans="1:28" ht="15.75" hidden="1" x14ac:dyDescent="0.25">
      <c r="A894" s="24">
        <v>45616</v>
      </c>
      <c r="B894" s="25" t="s">
        <v>548</v>
      </c>
      <c r="C894" s="25"/>
      <c r="D894" s="25" t="s">
        <v>46</v>
      </c>
      <c r="E894" s="25" t="s">
        <v>138</v>
      </c>
      <c r="F894" s="25">
        <v>5000</v>
      </c>
      <c r="G894" s="25" t="s">
        <v>34</v>
      </c>
      <c r="H894" s="25">
        <v>1440</v>
      </c>
      <c r="I894" s="25">
        <f t="shared" si="178"/>
        <v>7200000</v>
      </c>
      <c r="J894" s="26" t="s">
        <v>28</v>
      </c>
      <c r="K894" s="117"/>
      <c r="L894" s="107">
        <f t="shared" si="191"/>
        <v>0</v>
      </c>
      <c r="M894" s="107"/>
      <c r="N894" s="107"/>
      <c r="O894" s="107">
        <f t="shared" si="192"/>
        <v>0</v>
      </c>
      <c r="P894" s="107"/>
      <c r="Q894" s="107"/>
      <c r="R894" s="107">
        <f t="shared" si="193"/>
        <v>0</v>
      </c>
      <c r="S894" s="107"/>
      <c r="T894" s="107"/>
      <c r="U894" s="107">
        <f t="shared" si="194"/>
        <v>0</v>
      </c>
      <c r="V894" s="107"/>
      <c r="W894" s="107"/>
      <c r="X894" s="107">
        <f t="shared" si="195"/>
        <v>0</v>
      </c>
      <c r="Y894" s="107"/>
      <c r="Z894" s="107"/>
      <c r="AA894" s="108">
        <f t="shared" si="196"/>
        <v>7200000</v>
      </c>
      <c r="AB894" s="7"/>
    </row>
    <row r="895" spans="1:28" ht="15.75" hidden="1" x14ac:dyDescent="0.25">
      <c r="A895" s="24">
        <v>45616</v>
      </c>
      <c r="B895" s="25" t="s">
        <v>110</v>
      </c>
      <c r="C895" s="25"/>
      <c r="D895" s="25" t="s">
        <v>46</v>
      </c>
      <c r="E895" s="25" t="s">
        <v>100</v>
      </c>
      <c r="F895" s="25">
        <v>84.3</v>
      </c>
      <c r="G895" s="25" t="s">
        <v>39</v>
      </c>
      <c r="H895" s="25">
        <v>47000</v>
      </c>
      <c r="I895" s="25">
        <f t="shared" si="178"/>
        <v>3962100</v>
      </c>
      <c r="J895" s="26" t="s">
        <v>28</v>
      </c>
      <c r="K895" s="117"/>
      <c r="L895" s="107">
        <f t="shared" si="191"/>
        <v>0</v>
      </c>
      <c r="M895" s="107"/>
      <c r="N895" s="107"/>
      <c r="O895" s="107">
        <f t="shared" si="192"/>
        <v>0</v>
      </c>
      <c r="P895" s="107"/>
      <c r="Q895" s="107"/>
      <c r="R895" s="107">
        <f t="shared" si="193"/>
        <v>0</v>
      </c>
      <c r="S895" s="107"/>
      <c r="T895" s="107"/>
      <c r="U895" s="107">
        <f t="shared" si="194"/>
        <v>0</v>
      </c>
      <c r="V895" s="107"/>
      <c r="W895" s="107"/>
      <c r="X895" s="107">
        <f t="shared" si="195"/>
        <v>0</v>
      </c>
      <c r="Y895" s="107"/>
      <c r="Z895" s="107"/>
      <c r="AA895" s="108">
        <f t="shared" si="196"/>
        <v>3962100</v>
      </c>
      <c r="AB895" s="7"/>
    </row>
    <row r="896" spans="1:28" ht="15.75" hidden="1" x14ac:dyDescent="0.25">
      <c r="A896" s="24">
        <v>45616</v>
      </c>
      <c r="B896" s="25" t="s">
        <v>396</v>
      </c>
      <c r="C896" s="25"/>
      <c r="D896" s="25" t="s">
        <v>52</v>
      </c>
      <c r="E896" s="25" t="s">
        <v>201</v>
      </c>
      <c r="F896" s="25">
        <v>1</v>
      </c>
      <c r="G896" s="25" t="s">
        <v>48</v>
      </c>
      <c r="H896" s="25">
        <v>13000000</v>
      </c>
      <c r="I896" s="25">
        <f t="shared" si="178"/>
        <v>13000000</v>
      </c>
      <c r="J896" s="31" t="s">
        <v>312</v>
      </c>
      <c r="K896" s="117"/>
      <c r="L896" s="107">
        <f t="shared" si="191"/>
        <v>0</v>
      </c>
      <c r="M896" s="107"/>
      <c r="N896" s="107"/>
      <c r="O896" s="107">
        <f t="shared" si="192"/>
        <v>13000000</v>
      </c>
      <c r="P896" s="107">
        <v>13000000</v>
      </c>
      <c r="Q896" s="107"/>
      <c r="R896" s="107">
        <f t="shared" si="193"/>
        <v>0</v>
      </c>
      <c r="S896" s="107"/>
      <c r="T896" s="107"/>
      <c r="U896" s="107">
        <f t="shared" si="194"/>
        <v>0</v>
      </c>
      <c r="V896" s="107"/>
      <c r="W896" s="107"/>
      <c r="X896" s="107">
        <f t="shared" si="195"/>
        <v>0</v>
      </c>
      <c r="Y896" s="107"/>
      <c r="Z896" s="107"/>
      <c r="AA896" s="108">
        <f t="shared" si="196"/>
        <v>0</v>
      </c>
      <c r="AB896" s="7">
        <v>45617</v>
      </c>
    </row>
    <row r="897" spans="1:28" ht="15.75" hidden="1" x14ac:dyDescent="0.25">
      <c r="A897" s="24">
        <v>45616</v>
      </c>
      <c r="B897" s="25" t="s">
        <v>1925</v>
      </c>
      <c r="C897" s="25"/>
      <c r="D897" s="25" t="s">
        <v>46</v>
      </c>
      <c r="E897" s="25" t="s">
        <v>148</v>
      </c>
      <c r="F897" s="25">
        <v>1</v>
      </c>
      <c r="G897" s="25" t="s">
        <v>23</v>
      </c>
      <c r="H897" s="25">
        <v>400000</v>
      </c>
      <c r="I897" s="25">
        <f t="shared" si="178"/>
        <v>400000</v>
      </c>
      <c r="J897" s="31" t="s">
        <v>324</v>
      </c>
      <c r="K897" s="117"/>
      <c r="L897" s="107">
        <f t="shared" si="191"/>
        <v>400000</v>
      </c>
      <c r="M897" s="107">
        <v>400000</v>
      </c>
      <c r="N897" s="107"/>
      <c r="O897" s="107">
        <f t="shared" si="192"/>
        <v>0</v>
      </c>
      <c r="P897" s="107"/>
      <c r="Q897" s="107"/>
      <c r="R897" s="107">
        <f t="shared" si="193"/>
        <v>0</v>
      </c>
      <c r="S897" s="107"/>
      <c r="T897" s="107"/>
      <c r="U897" s="107">
        <f t="shared" si="194"/>
        <v>0</v>
      </c>
      <c r="V897" s="107"/>
      <c r="W897" s="107"/>
      <c r="X897" s="107">
        <f t="shared" si="195"/>
        <v>0</v>
      </c>
      <c r="Y897" s="107"/>
      <c r="Z897" s="107"/>
      <c r="AA897" s="108">
        <f t="shared" si="196"/>
        <v>0</v>
      </c>
      <c r="AB897" s="7">
        <v>45616</v>
      </c>
    </row>
    <row r="898" spans="1:28" ht="15.75" hidden="1" x14ac:dyDescent="0.25">
      <c r="A898" s="24">
        <v>45616</v>
      </c>
      <c r="B898" s="25" t="s">
        <v>1925</v>
      </c>
      <c r="C898" s="25"/>
      <c r="D898" s="25" t="s">
        <v>46</v>
      </c>
      <c r="E898" s="25" t="s">
        <v>56</v>
      </c>
      <c r="F898" s="25">
        <v>1</v>
      </c>
      <c r="G898" s="25" t="s">
        <v>23</v>
      </c>
      <c r="H898" s="25">
        <v>400000</v>
      </c>
      <c r="I898" s="25">
        <f t="shared" si="178"/>
        <v>400000</v>
      </c>
      <c r="J898" s="31" t="s">
        <v>324</v>
      </c>
      <c r="K898" s="117"/>
      <c r="L898" s="107">
        <f t="shared" si="191"/>
        <v>400000</v>
      </c>
      <c r="M898" s="107">
        <v>400000</v>
      </c>
      <c r="N898" s="107"/>
      <c r="O898" s="107">
        <f t="shared" si="192"/>
        <v>0</v>
      </c>
      <c r="P898" s="107"/>
      <c r="Q898" s="107"/>
      <c r="R898" s="107">
        <f t="shared" si="193"/>
        <v>0</v>
      </c>
      <c r="S898" s="107"/>
      <c r="T898" s="107"/>
      <c r="U898" s="107">
        <f t="shared" si="194"/>
        <v>0</v>
      </c>
      <c r="V898" s="107"/>
      <c r="W898" s="107"/>
      <c r="X898" s="107">
        <f t="shared" si="195"/>
        <v>0</v>
      </c>
      <c r="Y898" s="107"/>
      <c r="Z898" s="107"/>
      <c r="AA898" s="108">
        <f t="shared" si="196"/>
        <v>0</v>
      </c>
      <c r="AB898" s="7">
        <v>45616</v>
      </c>
    </row>
    <row r="899" spans="1:28" ht="15.75" hidden="1" x14ac:dyDescent="0.25">
      <c r="A899" s="24">
        <v>45616</v>
      </c>
      <c r="B899" s="25" t="s">
        <v>741</v>
      </c>
      <c r="C899" s="25"/>
      <c r="D899" s="25" t="s">
        <v>46</v>
      </c>
      <c r="E899" s="25" t="s">
        <v>249</v>
      </c>
      <c r="F899" s="25">
        <v>400</v>
      </c>
      <c r="G899" s="25" t="s">
        <v>34</v>
      </c>
      <c r="H899" s="25">
        <v>4000</v>
      </c>
      <c r="I899" s="25">
        <f t="shared" si="178"/>
        <v>1600000</v>
      </c>
      <c r="J899" s="31" t="s">
        <v>312</v>
      </c>
      <c r="K899" s="117"/>
      <c r="L899" s="107">
        <f t="shared" si="191"/>
        <v>0</v>
      </c>
      <c r="M899" s="107"/>
      <c r="N899" s="107"/>
      <c r="O899" s="107">
        <f t="shared" si="192"/>
        <v>1600000</v>
      </c>
      <c r="P899" s="107">
        <v>1600000</v>
      </c>
      <c r="Q899" s="107"/>
      <c r="R899" s="107">
        <f t="shared" si="193"/>
        <v>0</v>
      </c>
      <c r="S899" s="107"/>
      <c r="T899" s="107"/>
      <c r="U899" s="107">
        <f t="shared" si="194"/>
        <v>0</v>
      </c>
      <c r="V899" s="107"/>
      <c r="W899" s="107"/>
      <c r="X899" s="107">
        <f t="shared" si="195"/>
        <v>0</v>
      </c>
      <c r="Y899" s="107"/>
      <c r="Z899" s="107"/>
      <c r="AA899" s="108">
        <f t="shared" si="196"/>
        <v>0</v>
      </c>
      <c r="AB899" s="7">
        <v>45616</v>
      </c>
    </row>
    <row r="900" spans="1:28" ht="15.75" hidden="1" x14ac:dyDescent="0.25">
      <c r="A900" s="24">
        <v>45616</v>
      </c>
      <c r="B900" s="25" t="s">
        <v>330</v>
      </c>
      <c r="C900" s="25"/>
      <c r="D900" s="25" t="s">
        <v>46</v>
      </c>
      <c r="E900" s="25" t="s">
        <v>108</v>
      </c>
      <c r="F900" s="25">
        <v>800</v>
      </c>
      <c r="G900" s="25" t="s">
        <v>34</v>
      </c>
      <c r="H900" s="25">
        <v>2000</v>
      </c>
      <c r="I900" s="25">
        <f t="shared" si="178"/>
        <v>1600000</v>
      </c>
      <c r="J900" s="31" t="s">
        <v>312</v>
      </c>
      <c r="K900" s="117"/>
      <c r="L900" s="107">
        <f t="shared" si="191"/>
        <v>0</v>
      </c>
      <c r="M900" s="107"/>
      <c r="N900" s="107"/>
      <c r="O900" s="107">
        <f t="shared" si="192"/>
        <v>1600000</v>
      </c>
      <c r="P900" s="107">
        <v>1600000</v>
      </c>
      <c r="Q900" s="107"/>
      <c r="R900" s="107">
        <f t="shared" si="193"/>
        <v>0</v>
      </c>
      <c r="S900" s="107"/>
      <c r="T900" s="107"/>
      <c r="U900" s="107">
        <f t="shared" si="194"/>
        <v>0</v>
      </c>
      <c r="V900" s="107"/>
      <c r="W900" s="107"/>
      <c r="X900" s="107">
        <f t="shared" si="195"/>
        <v>0</v>
      </c>
      <c r="Y900" s="107"/>
      <c r="Z900" s="107"/>
      <c r="AA900" s="108">
        <f t="shared" si="196"/>
        <v>0</v>
      </c>
      <c r="AB900" s="7">
        <v>45616</v>
      </c>
    </row>
    <row r="901" spans="1:28" ht="15.75" hidden="1" x14ac:dyDescent="0.25">
      <c r="A901" s="24">
        <v>45616</v>
      </c>
      <c r="B901" s="25" t="s">
        <v>1830</v>
      </c>
      <c r="C901" s="25"/>
      <c r="D901" s="25" t="s">
        <v>52</v>
      </c>
      <c r="E901" s="25" t="s">
        <v>129</v>
      </c>
      <c r="F901" s="25">
        <v>2</v>
      </c>
      <c r="G901" s="25" t="s">
        <v>77</v>
      </c>
      <c r="H901" s="25">
        <v>65000</v>
      </c>
      <c r="I901" s="25">
        <f t="shared" si="178"/>
        <v>130000</v>
      </c>
      <c r="J901" s="31" t="s">
        <v>324</v>
      </c>
      <c r="K901" s="117"/>
      <c r="L901" s="107">
        <f t="shared" si="191"/>
        <v>0</v>
      </c>
      <c r="M901" s="107"/>
      <c r="N901" s="107"/>
      <c r="O901" s="107">
        <f t="shared" si="192"/>
        <v>0</v>
      </c>
      <c r="P901" s="107"/>
      <c r="Q901" s="107"/>
      <c r="R901" s="107">
        <f t="shared" si="193"/>
        <v>0</v>
      </c>
      <c r="S901" s="107"/>
      <c r="T901" s="107"/>
      <c r="U901" s="107">
        <f t="shared" si="194"/>
        <v>130000</v>
      </c>
      <c r="V901" s="107">
        <v>130000</v>
      </c>
      <c r="W901" s="107"/>
      <c r="X901" s="107">
        <f t="shared" si="195"/>
        <v>0</v>
      </c>
      <c r="Y901" s="107"/>
      <c r="Z901" s="107"/>
      <c r="AA901" s="108">
        <f t="shared" si="196"/>
        <v>0</v>
      </c>
      <c r="AB901" s="7">
        <v>45617</v>
      </c>
    </row>
    <row r="902" spans="1:28" ht="15.75" hidden="1" x14ac:dyDescent="0.25">
      <c r="A902" s="24">
        <v>45616</v>
      </c>
      <c r="B902" s="25" t="s">
        <v>1402</v>
      </c>
      <c r="C902" s="25"/>
      <c r="D902" s="25" t="s">
        <v>52</v>
      </c>
      <c r="E902" s="25" t="s">
        <v>192</v>
      </c>
      <c r="F902" s="25">
        <v>200</v>
      </c>
      <c r="G902" s="25" t="s">
        <v>34</v>
      </c>
      <c r="H902" s="25">
        <v>2500</v>
      </c>
      <c r="I902" s="25">
        <f t="shared" si="178"/>
        <v>500000</v>
      </c>
      <c r="J902" s="31" t="s">
        <v>324</v>
      </c>
      <c r="K902" s="117"/>
      <c r="L902" s="107">
        <f t="shared" si="191"/>
        <v>0</v>
      </c>
      <c r="M902" s="107"/>
      <c r="N902" s="107"/>
      <c r="O902" s="107">
        <f t="shared" si="192"/>
        <v>0</v>
      </c>
      <c r="P902" s="107"/>
      <c r="Q902" s="107"/>
      <c r="R902" s="107">
        <f t="shared" si="193"/>
        <v>0</v>
      </c>
      <c r="S902" s="107"/>
      <c r="T902" s="107"/>
      <c r="U902" s="107">
        <f t="shared" si="194"/>
        <v>500000</v>
      </c>
      <c r="V902" s="107">
        <v>500000</v>
      </c>
      <c r="W902" s="107"/>
      <c r="X902" s="107">
        <f t="shared" si="195"/>
        <v>0</v>
      </c>
      <c r="Y902" s="107"/>
      <c r="Z902" s="107"/>
      <c r="AA902" s="108">
        <f t="shared" si="196"/>
        <v>0</v>
      </c>
      <c r="AB902" s="7">
        <v>45616</v>
      </c>
    </row>
    <row r="903" spans="1:28" ht="15.75" hidden="1" x14ac:dyDescent="0.25">
      <c r="A903" s="24">
        <v>45616</v>
      </c>
      <c r="B903" s="25" t="s">
        <v>263</v>
      </c>
      <c r="C903" s="25"/>
      <c r="D903" s="25" t="s">
        <v>46</v>
      </c>
      <c r="E903" s="25" t="s">
        <v>40</v>
      </c>
      <c r="F903" s="25">
        <v>1452</v>
      </c>
      <c r="G903" s="25" t="s">
        <v>39</v>
      </c>
      <c r="H903" s="25">
        <v>17000</v>
      </c>
      <c r="I903" s="25">
        <f t="shared" si="178"/>
        <v>24684000</v>
      </c>
      <c r="J903" s="31" t="s">
        <v>312</v>
      </c>
      <c r="K903" s="11" t="s">
        <v>2040</v>
      </c>
      <c r="L903" s="107">
        <f t="shared" si="191"/>
        <v>0</v>
      </c>
      <c r="M903" s="107"/>
      <c r="N903" s="107"/>
      <c r="O903" s="107">
        <f t="shared" si="192"/>
        <v>24684000</v>
      </c>
      <c r="P903" s="107">
        <v>24684000</v>
      </c>
      <c r="Q903" s="107"/>
      <c r="R903" s="107">
        <f t="shared" si="193"/>
        <v>0</v>
      </c>
      <c r="S903" s="107"/>
      <c r="T903" s="107"/>
      <c r="U903" s="107">
        <f t="shared" si="194"/>
        <v>0</v>
      </c>
      <c r="V903" s="107"/>
      <c r="W903" s="107"/>
      <c r="X903" s="107">
        <f t="shared" si="195"/>
        <v>0</v>
      </c>
      <c r="Y903" s="107"/>
      <c r="Z903" s="107"/>
      <c r="AA903" s="108">
        <f t="shared" si="196"/>
        <v>0</v>
      </c>
      <c r="AB903" s="7"/>
    </row>
    <row r="904" spans="1:28" ht="15.75" hidden="1" x14ac:dyDescent="0.25">
      <c r="A904" s="24">
        <v>45616</v>
      </c>
      <c r="B904" s="25" t="s">
        <v>263</v>
      </c>
      <c r="C904" s="25"/>
      <c r="D904" s="25" t="s">
        <v>46</v>
      </c>
      <c r="E904" s="25" t="s">
        <v>1126</v>
      </c>
      <c r="F904" s="25">
        <v>632</v>
      </c>
      <c r="G904" s="25" t="s">
        <v>39</v>
      </c>
      <c r="H904" s="25">
        <v>17000</v>
      </c>
      <c r="I904" s="25">
        <f t="shared" si="178"/>
        <v>10744000</v>
      </c>
      <c r="J904" s="31" t="s">
        <v>312</v>
      </c>
      <c r="K904" s="11" t="s">
        <v>2040</v>
      </c>
      <c r="L904" s="107">
        <f t="shared" si="191"/>
        <v>0</v>
      </c>
      <c r="M904" s="107"/>
      <c r="N904" s="107"/>
      <c r="O904" s="107">
        <f t="shared" si="192"/>
        <v>10744000</v>
      </c>
      <c r="P904" s="107">
        <v>10744000</v>
      </c>
      <c r="Q904" s="107"/>
      <c r="R904" s="107">
        <f t="shared" si="193"/>
        <v>0</v>
      </c>
      <c r="S904" s="107"/>
      <c r="T904" s="107"/>
      <c r="U904" s="107">
        <f t="shared" si="194"/>
        <v>0</v>
      </c>
      <c r="V904" s="107"/>
      <c r="W904" s="107"/>
      <c r="X904" s="107">
        <f t="shared" si="195"/>
        <v>0</v>
      </c>
      <c r="Y904" s="107"/>
      <c r="Z904" s="107"/>
      <c r="AA904" s="108">
        <f t="shared" si="196"/>
        <v>0</v>
      </c>
      <c r="AB904" s="7"/>
    </row>
    <row r="905" spans="1:28" ht="15.75" hidden="1" x14ac:dyDescent="0.25">
      <c r="A905" s="24">
        <v>45616</v>
      </c>
      <c r="B905" s="25" t="s">
        <v>2149</v>
      </c>
      <c r="C905" s="25"/>
      <c r="D905" s="25" t="s">
        <v>52</v>
      </c>
      <c r="E905" s="25" t="s">
        <v>356</v>
      </c>
      <c r="F905" s="25">
        <v>1</v>
      </c>
      <c r="G905" s="25" t="s">
        <v>48</v>
      </c>
      <c r="H905" s="25">
        <v>9000000</v>
      </c>
      <c r="I905" s="25">
        <f t="shared" si="178"/>
        <v>9000000</v>
      </c>
      <c r="J905" s="31" t="s">
        <v>324</v>
      </c>
      <c r="K905" s="117"/>
      <c r="L905" s="107">
        <f t="shared" si="191"/>
        <v>9000000</v>
      </c>
      <c r="M905" s="107">
        <v>9000000</v>
      </c>
      <c r="N905" s="107"/>
      <c r="O905" s="107">
        <f t="shared" si="192"/>
        <v>0</v>
      </c>
      <c r="P905" s="107"/>
      <c r="Q905" s="107"/>
      <c r="R905" s="107">
        <f t="shared" si="193"/>
        <v>0</v>
      </c>
      <c r="S905" s="107"/>
      <c r="T905" s="107"/>
      <c r="U905" s="107">
        <f t="shared" si="194"/>
        <v>0</v>
      </c>
      <c r="V905" s="107"/>
      <c r="W905" s="107"/>
      <c r="X905" s="107">
        <f t="shared" si="195"/>
        <v>0</v>
      </c>
      <c r="Y905" s="107"/>
      <c r="Z905" s="107"/>
      <c r="AA905" s="108">
        <f t="shared" si="196"/>
        <v>0</v>
      </c>
      <c r="AB905" s="7">
        <v>45616</v>
      </c>
    </row>
    <row r="906" spans="1:28" ht="15.75" hidden="1" x14ac:dyDescent="0.25">
      <c r="A906" s="24">
        <v>45616</v>
      </c>
      <c r="B906" s="25" t="s">
        <v>287</v>
      </c>
      <c r="C906" s="25"/>
      <c r="D906" s="25" t="s">
        <v>46</v>
      </c>
      <c r="E906" s="25" t="s">
        <v>192</v>
      </c>
      <c r="F906" s="25">
        <v>100</v>
      </c>
      <c r="G906" s="25" t="s">
        <v>34</v>
      </c>
      <c r="H906" s="25">
        <v>2500</v>
      </c>
      <c r="I906" s="25">
        <f t="shared" si="178"/>
        <v>250000</v>
      </c>
      <c r="J906" s="26" t="s">
        <v>28</v>
      </c>
      <c r="K906" s="117"/>
      <c r="L906" s="107">
        <f t="shared" si="191"/>
        <v>0</v>
      </c>
      <c r="M906" s="107"/>
      <c r="N906" s="107"/>
      <c r="O906" s="107">
        <f t="shared" si="192"/>
        <v>0</v>
      </c>
      <c r="P906" s="107"/>
      <c r="Q906" s="107"/>
      <c r="R906" s="107">
        <f t="shared" si="193"/>
        <v>0</v>
      </c>
      <c r="S906" s="107"/>
      <c r="T906" s="107"/>
      <c r="U906" s="107">
        <f t="shared" si="194"/>
        <v>0</v>
      </c>
      <c r="V906" s="107"/>
      <c r="W906" s="107"/>
      <c r="X906" s="107">
        <f t="shared" si="195"/>
        <v>0</v>
      </c>
      <c r="Y906" s="107"/>
      <c r="Z906" s="107"/>
      <c r="AA906" s="108">
        <f t="shared" si="196"/>
        <v>250000</v>
      </c>
      <c r="AB906" s="7"/>
    </row>
    <row r="907" spans="1:28" ht="15.75" hidden="1" x14ac:dyDescent="0.25">
      <c r="A907" s="24">
        <v>45616</v>
      </c>
      <c r="B907" s="25" t="s">
        <v>1010</v>
      </c>
      <c r="C907" s="25"/>
      <c r="D907" s="25" t="s">
        <v>52</v>
      </c>
      <c r="E907" s="25" t="s">
        <v>192</v>
      </c>
      <c r="F907" s="25">
        <v>1100</v>
      </c>
      <c r="G907" s="25" t="s">
        <v>34</v>
      </c>
      <c r="H907" s="25">
        <v>2500</v>
      </c>
      <c r="I907" s="25">
        <f t="shared" si="178"/>
        <v>2750000</v>
      </c>
      <c r="J907" s="31" t="s">
        <v>324</v>
      </c>
      <c r="K907" s="117"/>
      <c r="L907" s="107">
        <f t="shared" si="191"/>
        <v>0</v>
      </c>
      <c r="M907" s="107"/>
      <c r="N907" s="107"/>
      <c r="O907" s="107">
        <f t="shared" si="192"/>
        <v>0</v>
      </c>
      <c r="P907" s="107"/>
      <c r="Q907" s="107"/>
      <c r="R907" s="107">
        <f t="shared" si="193"/>
        <v>0</v>
      </c>
      <c r="S907" s="107"/>
      <c r="T907" s="107"/>
      <c r="U907" s="107">
        <f t="shared" si="194"/>
        <v>2750000</v>
      </c>
      <c r="V907" s="107">
        <v>2750000</v>
      </c>
      <c r="W907" s="107"/>
      <c r="X907" s="107">
        <f t="shared" si="195"/>
        <v>0</v>
      </c>
      <c r="Y907" s="107"/>
      <c r="Z907" s="107"/>
      <c r="AA907" s="108">
        <f t="shared" si="196"/>
        <v>0</v>
      </c>
      <c r="AB907" s="7">
        <v>45616</v>
      </c>
    </row>
    <row r="908" spans="1:28" ht="15.75" hidden="1" x14ac:dyDescent="0.25">
      <c r="A908" s="24">
        <v>45616</v>
      </c>
      <c r="B908" s="25" t="s">
        <v>1010</v>
      </c>
      <c r="C908" s="25"/>
      <c r="D908" s="25" t="s">
        <v>52</v>
      </c>
      <c r="E908" s="25" t="s">
        <v>138</v>
      </c>
      <c r="F908" s="25">
        <v>1250</v>
      </c>
      <c r="G908" s="25" t="s">
        <v>34</v>
      </c>
      <c r="H908" s="25">
        <v>1390</v>
      </c>
      <c r="I908" s="25">
        <f t="shared" si="178"/>
        <v>1737500</v>
      </c>
      <c r="J908" s="31" t="s">
        <v>324</v>
      </c>
      <c r="K908" s="117"/>
      <c r="L908" s="107">
        <f t="shared" si="191"/>
        <v>0</v>
      </c>
      <c r="M908" s="107"/>
      <c r="N908" s="107"/>
      <c r="O908" s="107">
        <f t="shared" si="192"/>
        <v>0</v>
      </c>
      <c r="P908" s="107"/>
      <c r="Q908" s="107"/>
      <c r="R908" s="107">
        <f t="shared" si="193"/>
        <v>0</v>
      </c>
      <c r="S908" s="107"/>
      <c r="T908" s="107"/>
      <c r="U908" s="107">
        <f t="shared" si="194"/>
        <v>1737500</v>
      </c>
      <c r="V908" s="107">
        <v>1737500</v>
      </c>
      <c r="W908" s="107"/>
      <c r="X908" s="107">
        <f t="shared" si="195"/>
        <v>0</v>
      </c>
      <c r="Y908" s="107"/>
      <c r="Z908" s="107"/>
      <c r="AA908" s="108">
        <f t="shared" si="196"/>
        <v>0</v>
      </c>
      <c r="AB908" s="7">
        <v>45616</v>
      </c>
    </row>
    <row r="909" spans="1:28" ht="15.75" hidden="1" x14ac:dyDescent="0.25">
      <c r="A909" s="24">
        <v>45616</v>
      </c>
      <c r="B909" s="25" t="s">
        <v>2141</v>
      </c>
      <c r="C909" s="25"/>
      <c r="D909" s="25" t="s">
        <v>46</v>
      </c>
      <c r="E909" s="25" t="s">
        <v>454</v>
      </c>
      <c r="F909" s="25">
        <v>2</v>
      </c>
      <c r="G909" s="25" t="s">
        <v>125</v>
      </c>
      <c r="H909" s="25">
        <v>55000</v>
      </c>
      <c r="I909" s="25">
        <f t="shared" si="178"/>
        <v>110000</v>
      </c>
      <c r="J909" s="31" t="s">
        <v>324</v>
      </c>
      <c r="K909" s="117"/>
      <c r="L909" s="107">
        <f t="shared" si="191"/>
        <v>0</v>
      </c>
      <c r="M909" s="107"/>
      <c r="N909" s="107"/>
      <c r="O909" s="107">
        <f t="shared" si="192"/>
        <v>0</v>
      </c>
      <c r="P909" s="107"/>
      <c r="Q909" s="107"/>
      <c r="R909" s="107">
        <f t="shared" si="193"/>
        <v>0</v>
      </c>
      <c r="S909" s="107"/>
      <c r="T909" s="107"/>
      <c r="U909" s="107">
        <f t="shared" si="194"/>
        <v>110000</v>
      </c>
      <c r="V909" s="107">
        <v>110000</v>
      </c>
      <c r="W909" s="107"/>
      <c r="X909" s="107">
        <f t="shared" si="195"/>
        <v>0</v>
      </c>
      <c r="Y909" s="107"/>
      <c r="Z909" s="107"/>
      <c r="AA909" s="108">
        <f t="shared" si="196"/>
        <v>0</v>
      </c>
      <c r="AB909" s="7">
        <v>45617</v>
      </c>
    </row>
    <row r="910" spans="1:28" ht="15.75" hidden="1" x14ac:dyDescent="0.25">
      <c r="A910" s="24">
        <v>45616</v>
      </c>
      <c r="B910" s="25" t="s">
        <v>841</v>
      </c>
      <c r="C910" s="25"/>
      <c r="D910" s="25" t="s">
        <v>52</v>
      </c>
      <c r="E910" s="25" t="s">
        <v>108</v>
      </c>
      <c r="F910" s="25">
        <v>5000</v>
      </c>
      <c r="G910" s="25" t="s">
        <v>34</v>
      </c>
      <c r="H910" s="25">
        <v>1800</v>
      </c>
      <c r="I910" s="25">
        <f t="shared" ref="I910:I928" si="197">F910*H910</f>
        <v>9000000</v>
      </c>
      <c r="J910" s="31" t="s">
        <v>324</v>
      </c>
      <c r="K910" s="117"/>
      <c r="L910" s="107">
        <f t="shared" si="191"/>
        <v>9000000</v>
      </c>
      <c r="M910" s="107">
        <v>9000000</v>
      </c>
      <c r="N910" s="107"/>
      <c r="O910" s="107">
        <f t="shared" si="192"/>
        <v>0</v>
      </c>
      <c r="P910" s="107"/>
      <c r="Q910" s="107"/>
      <c r="R910" s="107">
        <f t="shared" si="193"/>
        <v>0</v>
      </c>
      <c r="S910" s="107"/>
      <c r="T910" s="107"/>
      <c r="U910" s="107">
        <f t="shared" si="194"/>
        <v>0</v>
      </c>
      <c r="V910" s="107"/>
      <c r="W910" s="107"/>
      <c r="X910" s="107">
        <f t="shared" si="195"/>
        <v>0</v>
      </c>
      <c r="Y910" s="107"/>
      <c r="Z910" s="107"/>
      <c r="AA910" s="108">
        <f t="shared" si="196"/>
        <v>0</v>
      </c>
      <c r="AB910" s="7">
        <v>45616</v>
      </c>
    </row>
    <row r="911" spans="1:28" ht="15.75" hidden="1" x14ac:dyDescent="0.25">
      <c r="A911" s="24">
        <v>45616</v>
      </c>
      <c r="B911" s="25" t="s">
        <v>841</v>
      </c>
      <c r="C911" s="25"/>
      <c r="D911" s="25" t="s">
        <v>52</v>
      </c>
      <c r="E911" s="25" t="s">
        <v>138</v>
      </c>
      <c r="F911" s="25">
        <v>10000</v>
      </c>
      <c r="G911" s="25" t="s">
        <v>34</v>
      </c>
      <c r="H911" s="25">
        <v>1375</v>
      </c>
      <c r="I911" s="25">
        <f t="shared" si="197"/>
        <v>13750000</v>
      </c>
      <c r="J911" s="31" t="s">
        <v>324</v>
      </c>
      <c r="K911" s="117"/>
      <c r="L911" s="107">
        <f t="shared" si="191"/>
        <v>13750000</v>
      </c>
      <c r="M911" s="107">
        <v>13750000</v>
      </c>
      <c r="N911" s="107"/>
      <c r="O911" s="107">
        <f t="shared" si="192"/>
        <v>0</v>
      </c>
      <c r="P911" s="107"/>
      <c r="Q911" s="107"/>
      <c r="R911" s="107">
        <f t="shared" si="193"/>
        <v>0</v>
      </c>
      <c r="S911" s="107"/>
      <c r="T911" s="107"/>
      <c r="U911" s="107">
        <f t="shared" si="194"/>
        <v>0</v>
      </c>
      <c r="V911" s="107"/>
      <c r="W911" s="107"/>
      <c r="X911" s="107">
        <f t="shared" si="195"/>
        <v>0</v>
      </c>
      <c r="Y911" s="107"/>
      <c r="Z911" s="107"/>
      <c r="AA911" s="108">
        <f t="shared" si="196"/>
        <v>0</v>
      </c>
      <c r="AB911" s="7">
        <v>45616</v>
      </c>
    </row>
    <row r="912" spans="1:28" ht="15.75" hidden="1" x14ac:dyDescent="0.25">
      <c r="A912" s="24">
        <v>45616</v>
      </c>
      <c r="B912" s="25" t="s">
        <v>841</v>
      </c>
      <c r="C912" s="25"/>
      <c r="D912" s="25" t="s">
        <v>52</v>
      </c>
      <c r="E912" s="25" t="s">
        <v>128</v>
      </c>
      <c r="F912" s="25">
        <v>25</v>
      </c>
      <c r="G912" s="25" t="s">
        <v>39</v>
      </c>
      <c r="H912" s="25">
        <v>120000</v>
      </c>
      <c r="I912" s="25">
        <f t="shared" si="197"/>
        <v>3000000</v>
      </c>
      <c r="J912" s="31" t="s">
        <v>324</v>
      </c>
      <c r="K912" s="117"/>
      <c r="L912" s="107">
        <f t="shared" si="191"/>
        <v>3000000</v>
      </c>
      <c r="M912" s="107">
        <v>3000000</v>
      </c>
      <c r="N912" s="107"/>
      <c r="O912" s="107">
        <f t="shared" si="192"/>
        <v>0</v>
      </c>
      <c r="P912" s="107"/>
      <c r="Q912" s="107"/>
      <c r="R912" s="107">
        <f t="shared" si="193"/>
        <v>0</v>
      </c>
      <c r="S912" s="107"/>
      <c r="T912" s="107"/>
      <c r="U912" s="107">
        <f t="shared" si="194"/>
        <v>0</v>
      </c>
      <c r="V912" s="107"/>
      <c r="W912" s="107"/>
      <c r="X912" s="107">
        <f t="shared" si="195"/>
        <v>0</v>
      </c>
      <c r="Y912" s="107"/>
      <c r="Z912" s="107"/>
      <c r="AA912" s="108">
        <f t="shared" si="196"/>
        <v>0</v>
      </c>
      <c r="AB912" s="7">
        <v>45616</v>
      </c>
    </row>
    <row r="913" spans="1:28" ht="15.75" hidden="1" x14ac:dyDescent="0.25">
      <c r="A913" s="24">
        <v>45616</v>
      </c>
      <c r="B913" s="25" t="s">
        <v>253</v>
      </c>
      <c r="C913" s="25"/>
      <c r="D913" s="25" t="s">
        <v>52</v>
      </c>
      <c r="E913" s="25" t="s">
        <v>802</v>
      </c>
      <c r="F913" s="25">
        <v>300</v>
      </c>
      <c r="G913" s="25" t="s">
        <v>34</v>
      </c>
      <c r="H913" s="25">
        <v>3920</v>
      </c>
      <c r="I913" s="25">
        <f t="shared" si="197"/>
        <v>1176000</v>
      </c>
      <c r="J913" s="26" t="s">
        <v>28</v>
      </c>
      <c r="K913" s="11" t="s">
        <v>2158</v>
      </c>
      <c r="L913" s="107">
        <f t="shared" si="191"/>
        <v>0</v>
      </c>
      <c r="M913" s="107"/>
      <c r="N913" s="107"/>
      <c r="O913" s="107">
        <f t="shared" si="192"/>
        <v>0</v>
      </c>
      <c r="P913" s="107"/>
      <c r="Q913" s="107"/>
      <c r="R913" s="107">
        <f t="shared" si="193"/>
        <v>0</v>
      </c>
      <c r="S913" s="107"/>
      <c r="T913" s="107"/>
      <c r="U913" s="107">
        <f t="shared" si="194"/>
        <v>0</v>
      </c>
      <c r="V913" s="107"/>
      <c r="W913" s="107"/>
      <c r="X913" s="107">
        <f t="shared" si="195"/>
        <v>0</v>
      </c>
      <c r="Y913" s="107"/>
      <c r="Z913" s="107"/>
      <c r="AA913" s="108">
        <f t="shared" si="196"/>
        <v>1176000</v>
      </c>
      <c r="AB913" s="7"/>
    </row>
    <row r="914" spans="1:28" ht="15.75" hidden="1" x14ac:dyDescent="0.25">
      <c r="A914" s="24">
        <v>45616</v>
      </c>
      <c r="B914" s="25" t="s">
        <v>1001</v>
      </c>
      <c r="C914" s="25"/>
      <c r="D914" s="25" t="s">
        <v>52</v>
      </c>
      <c r="E914" s="25" t="s">
        <v>802</v>
      </c>
      <c r="F914" s="25">
        <v>200</v>
      </c>
      <c r="G914" s="25" t="s">
        <v>34</v>
      </c>
      <c r="H914" s="25">
        <v>3430</v>
      </c>
      <c r="I914" s="25">
        <f t="shared" si="197"/>
        <v>686000</v>
      </c>
      <c r="J914" s="31" t="s">
        <v>312</v>
      </c>
      <c r="K914" s="117"/>
      <c r="L914" s="107">
        <f t="shared" si="191"/>
        <v>0</v>
      </c>
      <c r="M914" s="107"/>
      <c r="N914" s="107"/>
      <c r="O914" s="107">
        <f t="shared" si="192"/>
        <v>0</v>
      </c>
      <c r="P914" s="107"/>
      <c r="Q914" s="107"/>
      <c r="R914" s="107">
        <f t="shared" si="193"/>
        <v>0</v>
      </c>
      <c r="S914" s="107"/>
      <c r="T914" s="107"/>
      <c r="U914" s="107">
        <f t="shared" si="194"/>
        <v>0</v>
      </c>
      <c r="V914" s="107"/>
      <c r="W914" s="107"/>
      <c r="X914" s="107">
        <f t="shared" si="195"/>
        <v>686000</v>
      </c>
      <c r="Y914" s="107">
        <v>686000</v>
      </c>
      <c r="Z914" s="107"/>
      <c r="AA914" s="108">
        <f t="shared" si="196"/>
        <v>0</v>
      </c>
      <c r="AB914" s="7">
        <v>45616</v>
      </c>
    </row>
    <row r="915" spans="1:28" ht="15.75" hidden="1" x14ac:dyDescent="0.25">
      <c r="A915" s="24">
        <v>45616</v>
      </c>
      <c r="B915" s="25" t="s">
        <v>41</v>
      </c>
      <c r="C915" s="25"/>
      <c r="D915" s="25" t="s">
        <v>46</v>
      </c>
      <c r="E915" s="25" t="s">
        <v>157</v>
      </c>
      <c r="F915" s="25">
        <v>4</v>
      </c>
      <c r="G915" s="25" t="s">
        <v>48</v>
      </c>
      <c r="H915" s="25">
        <v>300000</v>
      </c>
      <c r="I915" s="25">
        <f t="shared" si="197"/>
        <v>1200000</v>
      </c>
      <c r="J915" s="31" t="s">
        <v>324</v>
      </c>
      <c r="K915" s="117"/>
      <c r="L915" s="107">
        <f t="shared" si="191"/>
        <v>1200000</v>
      </c>
      <c r="M915" s="107">
        <v>1200000</v>
      </c>
      <c r="N915" s="107"/>
      <c r="O915" s="107">
        <f t="shared" si="192"/>
        <v>0</v>
      </c>
      <c r="P915" s="107"/>
      <c r="Q915" s="107"/>
      <c r="R915" s="107">
        <f t="shared" si="193"/>
        <v>0</v>
      </c>
      <c r="S915" s="107"/>
      <c r="T915" s="107"/>
      <c r="U915" s="107">
        <f t="shared" si="194"/>
        <v>0</v>
      </c>
      <c r="V915" s="107"/>
      <c r="W915" s="107"/>
      <c r="X915" s="107">
        <f t="shared" si="195"/>
        <v>0</v>
      </c>
      <c r="Y915" s="107"/>
      <c r="Z915" s="107"/>
      <c r="AA915" s="108">
        <f t="shared" si="196"/>
        <v>0</v>
      </c>
      <c r="AB915" s="7">
        <v>45616</v>
      </c>
    </row>
    <row r="916" spans="1:28" ht="15.75" hidden="1" x14ac:dyDescent="0.25">
      <c r="A916" s="24">
        <v>45616</v>
      </c>
      <c r="B916" s="25" t="s">
        <v>41</v>
      </c>
      <c r="C916" s="25"/>
      <c r="D916" s="25" t="s">
        <v>46</v>
      </c>
      <c r="E916" s="25" t="s">
        <v>150</v>
      </c>
      <c r="F916" s="25">
        <v>10</v>
      </c>
      <c r="G916" s="25" t="s">
        <v>77</v>
      </c>
      <c r="H916" s="25">
        <v>50000</v>
      </c>
      <c r="I916" s="25">
        <f t="shared" si="197"/>
        <v>500000</v>
      </c>
      <c r="J916" s="31" t="s">
        <v>324</v>
      </c>
      <c r="K916" s="117"/>
      <c r="L916" s="107">
        <f t="shared" si="191"/>
        <v>500000</v>
      </c>
      <c r="M916" s="107">
        <v>500000</v>
      </c>
      <c r="N916" s="107"/>
      <c r="O916" s="107">
        <f t="shared" si="192"/>
        <v>0</v>
      </c>
      <c r="P916" s="107"/>
      <c r="Q916" s="107"/>
      <c r="R916" s="107">
        <f t="shared" si="193"/>
        <v>0</v>
      </c>
      <c r="S916" s="107"/>
      <c r="T916" s="107"/>
      <c r="U916" s="107">
        <f t="shared" si="194"/>
        <v>0</v>
      </c>
      <c r="V916" s="107"/>
      <c r="W916" s="107"/>
      <c r="X916" s="107">
        <f t="shared" si="195"/>
        <v>0</v>
      </c>
      <c r="Y916" s="107"/>
      <c r="Z916" s="107"/>
      <c r="AA916" s="108">
        <f t="shared" si="196"/>
        <v>0</v>
      </c>
      <c r="AB916" s="7">
        <v>45616</v>
      </c>
    </row>
    <row r="917" spans="1:28" ht="15.75" hidden="1" x14ac:dyDescent="0.25">
      <c r="A917" s="24">
        <v>45616</v>
      </c>
      <c r="B917" s="25" t="s">
        <v>41</v>
      </c>
      <c r="C917" s="25"/>
      <c r="D917" s="25" t="s">
        <v>46</v>
      </c>
      <c r="E917" s="25" t="s">
        <v>129</v>
      </c>
      <c r="F917" s="25">
        <v>6</v>
      </c>
      <c r="G917" s="25" t="s">
        <v>77</v>
      </c>
      <c r="H917" s="25">
        <v>65000</v>
      </c>
      <c r="I917" s="25">
        <f t="shared" si="197"/>
        <v>390000</v>
      </c>
      <c r="J917" s="31" t="s">
        <v>324</v>
      </c>
      <c r="K917" s="117"/>
      <c r="L917" s="107">
        <f t="shared" si="191"/>
        <v>390000</v>
      </c>
      <c r="M917" s="107">
        <v>390000</v>
      </c>
      <c r="N917" s="107"/>
      <c r="O917" s="107">
        <f t="shared" si="192"/>
        <v>0</v>
      </c>
      <c r="P917" s="107"/>
      <c r="Q917" s="107"/>
      <c r="R917" s="107">
        <f t="shared" si="193"/>
        <v>0</v>
      </c>
      <c r="S917" s="107"/>
      <c r="T917" s="107"/>
      <c r="U917" s="107">
        <f t="shared" si="194"/>
        <v>0</v>
      </c>
      <c r="V917" s="107"/>
      <c r="W917" s="107"/>
      <c r="X917" s="107">
        <f t="shared" si="195"/>
        <v>0</v>
      </c>
      <c r="Y917" s="107"/>
      <c r="Z917" s="107"/>
      <c r="AA917" s="108">
        <f t="shared" si="196"/>
        <v>0</v>
      </c>
      <c r="AB917" s="7">
        <v>45616</v>
      </c>
    </row>
    <row r="918" spans="1:28" ht="15.75" hidden="1" x14ac:dyDescent="0.25">
      <c r="A918" s="24">
        <v>45616</v>
      </c>
      <c r="B918" s="25" t="s">
        <v>41</v>
      </c>
      <c r="C918" s="25"/>
      <c r="D918" s="25" t="s">
        <v>46</v>
      </c>
      <c r="E918" s="25" t="s">
        <v>127</v>
      </c>
      <c r="F918" s="25">
        <v>3</v>
      </c>
      <c r="G918" s="25" t="s">
        <v>39</v>
      </c>
      <c r="H918" s="25">
        <v>70000</v>
      </c>
      <c r="I918" s="25">
        <f t="shared" si="197"/>
        <v>210000</v>
      </c>
      <c r="J918" s="31" t="s">
        <v>324</v>
      </c>
      <c r="K918" s="117"/>
      <c r="L918" s="107">
        <f t="shared" si="191"/>
        <v>210000</v>
      </c>
      <c r="M918" s="107">
        <v>210000</v>
      </c>
      <c r="N918" s="107"/>
      <c r="O918" s="107">
        <f t="shared" si="192"/>
        <v>0</v>
      </c>
      <c r="P918" s="107"/>
      <c r="Q918" s="107"/>
      <c r="R918" s="107">
        <f t="shared" si="193"/>
        <v>0</v>
      </c>
      <c r="S918" s="107"/>
      <c r="T918" s="107"/>
      <c r="U918" s="107">
        <f t="shared" si="194"/>
        <v>0</v>
      </c>
      <c r="V918" s="107"/>
      <c r="W918" s="107"/>
      <c r="X918" s="107">
        <f t="shared" si="195"/>
        <v>0</v>
      </c>
      <c r="Y918" s="107"/>
      <c r="Z918" s="107"/>
      <c r="AA918" s="108">
        <f t="shared" si="196"/>
        <v>0</v>
      </c>
      <c r="AB918" s="7">
        <v>45616</v>
      </c>
    </row>
    <row r="919" spans="1:28" ht="15.75" hidden="1" x14ac:dyDescent="0.25">
      <c r="A919" s="24">
        <v>45616</v>
      </c>
      <c r="B919" s="25" t="s">
        <v>311</v>
      </c>
      <c r="C919" s="25"/>
      <c r="D919" s="25" t="s">
        <v>52</v>
      </c>
      <c r="E919" s="25" t="s">
        <v>47</v>
      </c>
      <c r="F919" s="25">
        <v>1</v>
      </c>
      <c r="G919" s="25" t="s">
        <v>48</v>
      </c>
      <c r="H919" s="25">
        <v>150000</v>
      </c>
      <c r="I919" s="25">
        <f t="shared" si="197"/>
        <v>150000</v>
      </c>
      <c r="J919" s="31" t="s">
        <v>324</v>
      </c>
      <c r="K919" s="117"/>
      <c r="L919" s="107">
        <f t="shared" si="191"/>
        <v>0</v>
      </c>
      <c r="M919" s="107"/>
      <c r="N919" s="107"/>
      <c r="O919" s="107">
        <f t="shared" si="192"/>
        <v>0</v>
      </c>
      <c r="P919" s="107"/>
      <c r="Q919" s="107"/>
      <c r="R919" s="107">
        <f t="shared" si="193"/>
        <v>0</v>
      </c>
      <c r="S919" s="107"/>
      <c r="T919" s="107"/>
      <c r="U919" s="107">
        <f t="shared" si="194"/>
        <v>150000</v>
      </c>
      <c r="V919" s="107">
        <v>150000</v>
      </c>
      <c r="W919" s="107"/>
      <c r="X919" s="107">
        <f t="shared" si="195"/>
        <v>0</v>
      </c>
      <c r="Y919" s="107"/>
      <c r="Z919" s="107"/>
      <c r="AA919" s="108">
        <f t="shared" si="196"/>
        <v>0</v>
      </c>
      <c r="AB919" s="7">
        <v>45617</v>
      </c>
    </row>
    <row r="920" spans="1:28" ht="15.75" hidden="1" x14ac:dyDescent="0.25">
      <c r="A920" s="24">
        <v>45616</v>
      </c>
      <c r="B920" s="25" t="s">
        <v>359</v>
      </c>
      <c r="C920" s="25"/>
      <c r="D920" s="25" t="s">
        <v>46</v>
      </c>
      <c r="E920" s="25" t="s">
        <v>358</v>
      </c>
      <c r="F920" s="25">
        <v>20.9</v>
      </c>
      <c r="G920" s="25" t="s">
        <v>39</v>
      </c>
      <c r="H920" s="25">
        <v>47000</v>
      </c>
      <c r="I920" s="25">
        <f t="shared" si="197"/>
        <v>982299.99999999988</v>
      </c>
      <c r="J920" s="31" t="s">
        <v>312</v>
      </c>
      <c r="K920" s="117"/>
      <c r="L920" s="107">
        <f t="shared" si="191"/>
        <v>0</v>
      </c>
      <c r="M920" s="107"/>
      <c r="N920" s="107"/>
      <c r="O920" s="107">
        <f t="shared" si="192"/>
        <v>982300</v>
      </c>
      <c r="P920" s="107">
        <v>982300</v>
      </c>
      <c r="Q920" s="107"/>
      <c r="R920" s="107">
        <f t="shared" si="193"/>
        <v>0</v>
      </c>
      <c r="S920" s="107"/>
      <c r="T920" s="107"/>
      <c r="U920" s="107">
        <f t="shared" si="194"/>
        <v>0</v>
      </c>
      <c r="V920" s="107"/>
      <c r="W920" s="107"/>
      <c r="X920" s="107">
        <f t="shared" si="195"/>
        <v>0</v>
      </c>
      <c r="Y920" s="107"/>
      <c r="Z920" s="107"/>
      <c r="AA920" s="108">
        <f t="shared" si="196"/>
        <v>-1.1641532182693481E-10</v>
      </c>
      <c r="AB920" s="7">
        <v>45623</v>
      </c>
    </row>
    <row r="921" spans="1:28" ht="15.75" hidden="1" x14ac:dyDescent="0.25">
      <c r="A921" s="24">
        <v>45616</v>
      </c>
      <c r="B921" s="25" t="s">
        <v>359</v>
      </c>
      <c r="C921" s="25"/>
      <c r="D921" s="25" t="s">
        <v>46</v>
      </c>
      <c r="E921" s="25" t="s">
        <v>137</v>
      </c>
      <c r="F921" s="25">
        <v>20</v>
      </c>
      <c r="G921" s="25" t="s">
        <v>39</v>
      </c>
      <c r="H921" s="25">
        <v>47000</v>
      </c>
      <c r="I921" s="25">
        <f t="shared" si="197"/>
        <v>940000</v>
      </c>
      <c r="J921" s="31" t="s">
        <v>312</v>
      </c>
      <c r="K921" s="117"/>
      <c r="L921" s="107">
        <f t="shared" si="191"/>
        <v>0</v>
      </c>
      <c r="M921" s="107"/>
      <c r="N921" s="107"/>
      <c r="O921" s="107">
        <f t="shared" si="192"/>
        <v>940000</v>
      </c>
      <c r="P921" s="107">
        <v>940000</v>
      </c>
      <c r="Q921" s="107"/>
      <c r="R921" s="107">
        <f t="shared" si="193"/>
        <v>0</v>
      </c>
      <c r="S921" s="107"/>
      <c r="T921" s="107"/>
      <c r="U921" s="107">
        <f t="shared" si="194"/>
        <v>0</v>
      </c>
      <c r="V921" s="107"/>
      <c r="W921" s="107"/>
      <c r="X921" s="107">
        <f t="shared" si="195"/>
        <v>0</v>
      </c>
      <c r="Y921" s="107"/>
      <c r="Z921" s="107"/>
      <c r="AA921" s="108">
        <f t="shared" si="196"/>
        <v>0</v>
      </c>
      <c r="AB921" s="7">
        <v>45623</v>
      </c>
    </row>
    <row r="922" spans="1:28" ht="15.75" hidden="1" x14ac:dyDescent="0.25">
      <c r="A922" s="24">
        <v>45616</v>
      </c>
      <c r="B922" s="25" t="s">
        <v>99</v>
      </c>
      <c r="C922" s="25"/>
      <c r="D922" s="25"/>
      <c r="E922" s="25" t="s">
        <v>106</v>
      </c>
      <c r="F922" s="25">
        <v>31.1</v>
      </c>
      <c r="G922" s="25" t="s">
        <v>39</v>
      </c>
      <c r="H922" s="25"/>
      <c r="I922" s="25">
        <f t="shared" si="197"/>
        <v>0</v>
      </c>
      <c r="J922" s="26" t="s">
        <v>28</v>
      </c>
      <c r="K922" s="117"/>
      <c r="L922" s="107">
        <f t="shared" si="191"/>
        <v>0</v>
      </c>
      <c r="M922" s="107"/>
      <c r="N922" s="107"/>
      <c r="O922" s="107">
        <f t="shared" si="192"/>
        <v>0</v>
      </c>
      <c r="P922" s="107"/>
      <c r="Q922" s="107"/>
      <c r="R922" s="107">
        <f t="shared" si="193"/>
        <v>0</v>
      </c>
      <c r="S922" s="107"/>
      <c r="T922" s="107"/>
      <c r="U922" s="107">
        <f t="shared" si="194"/>
        <v>0</v>
      </c>
      <c r="V922" s="107"/>
      <c r="W922" s="107"/>
      <c r="X922" s="107">
        <f t="shared" si="195"/>
        <v>0</v>
      </c>
      <c r="Y922" s="107"/>
      <c r="Z922" s="107"/>
      <c r="AA922" s="108">
        <f t="shared" si="196"/>
        <v>0</v>
      </c>
      <c r="AB922" s="7"/>
    </row>
    <row r="923" spans="1:28" ht="15.75" hidden="1" x14ac:dyDescent="0.25">
      <c r="A923" s="24">
        <v>45616</v>
      </c>
      <c r="B923" s="25" t="s">
        <v>99</v>
      </c>
      <c r="C923" s="25"/>
      <c r="D923" s="25"/>
      <c r="E923" s="25" t="s">
        <v>120</v>
      </c>
      <c r="F923" s="25">
        <v>49.3</v>
      </c>
      <c r="G923" s="25" t="s">
        <v>39</v>
      </c>
      <c r="H923" s="25"/>
      <c r="I923" s="25">
        <f t="shared" si="197"/>
        <v>0</v>
      </c>
      <c r="J923" s="26" t="s">
        <v>28</v>
      </c>
      <c r="K923" s="117"/>
      <c r="L923" s="107">
        <f t="shared" si="191"/>
        <v>0</v>
      </c>
      <c r="M923" s="107"/>
      <c r="N923" s="107"/>
      <c r="O923" s="107">
        <f t="shared" si="192"/>
        <v>0</v>
      </c>
      <c r="P923" s="107"/>
      <c r="Q923" s="107"/>
      <c r="R923" s="107">
        <f t="shared" si="193"/>
        <v>0</v>
      </c>
      <c r="S923" s="107"/>
      <c r="T923" s="107"/>
      <c r="U923" s="107">
        <f t="shared" si="194"/>
        <v>0</v>
      </c>
      <c r="V923" s="107"/>
      <c r="W923" s="107"/>
      <c r="X923" s="107">
        <f t="shared" si="195"/>
        <v>0</v>
      </c>
      <c r="Y923" s="107"/>
      <c r="Z923" s="107"/>
      <c r="AA923" s="108">
        <f t="shared" si="196"/>
        <v>0</v>
      </c>
      <c r="AB923" s="7"/>
    </row>
    <row r="924" spans="1:28" ht="15.75" hidden="1" x14ac:dyDescent="0.25">
      <c r="A924" s="24">
        <v>45616</v>
      </c>
      <c r="B924" s="25" t="s">
        <v>99</v>
      </c>
      <c r="C924" s="25"/>
      <c r="D924" s="25"/>
      <c r="E924" s="25" t="s">
        <v>158</v>
      </c>
      <c r="F924" s="25">
        <v>30</v>
      </c>
      <c r="G924" s="25" t="s">
        <v>39</v>
      </c>
      <c r="H924" s="25"/>
      <c r="I924" s="25">
        <f t="shared" si="197"/>
        <v>0</v>
      </c>
      <c r="J924" s="26" t="s">
        <v>28</v>
      </c>
      <c r="K924" s="117"/>
      <c r="L924" s="107">
        <f t="shared" si="191"/>
        <v>0</v>
      </c>
      <c r="M924" s="107"/>
      <c r="N924" s="107"/>
      <c r="O924" s="107">
        <f t="shared" si="192"/>
        <v>0</v>
      </c>
      <c r="P924" s="107"/>
      <c r="Q924" s="107"/>
      <c r="R924" s="107">
        <f t="shared" si="193"/>
        <v>0</v>
      </c>
      <c r="S924" s="107"/>
      <c r="T924" s="107"/>
      <c r="U924" s="107">
        <f t="shared" si="194"/>
        <v>0</v>
      </c>
      <c r="V924" s="107"/>
      <c r="W924" s="107"/>
      <c r="X924" s="107">
        <f t="shared" si="195"/>
        <v>0</v>
      </c>
      <c r="Y924" s="107"/>
      <c r="Z924" s="107"/>
      <c r="AA924" s="108">
        <f t="shared" si="196"/>
        <v>0</v>
      </c>
      <c r="AB924" s="7"/>
    </row>
    <row r="925" spans="1:28" ht="15.75" hidden="1" x14ac:dyDescent="0.25">
      <c r="A925" s="24">
        <v>45616</v>
      </c>
      <c r="B925" s="25" t="s">
        <v>99</v>
      </c>
      <c r="C925" s="25"/>
      <c r="D925" s="25"/>
      <c r="E925" s="25" t="s">
        <v>104</v>
      </c>
      <c r="F925" s="25">
        <v>27.7</v>
      </c>
      <c r="G925" s="25" t="s">
        <v>39</v>
      </c>
      <c r="H925" s="25"/>
      <c r="I925" s="25">
        <f t="shared" si="197"/>
        <v>0</v>
      </c>
      <c r="J925" s="26" t="s">
        <v>28</v>
      </c>
      <c r="K925" s="117"/>
      <c r="L925" s="107">
        <f t="shared" si="191"/>
        <v>0</v>
      </c>
      <c r="M925" s="107"/>
      <c r="N925" s="107"/>
      <c r="O925" s="107">
        <f t="shared" si="192"/>
        <v>0</v>
      </c>
      <c r="P925" s="107"/>
      <c r="Q925" s="107"/>
      <c r="R925" s="107">
        <f t="shared" si="193"/>
        <v>0</v>
      </c>
      <c r="S925" s="107"/>
      <c r="T925" s="107"/>
      <c r="U925" s="107">
        <f t="shared" si="194"/>
        <v>0</v>
      </c>
      <c r="V925" s="107"/>
      <c r="W925" s="107"/>
      <c r="X925" s="107">
        <f t="shared" si="195"/>
        <v>0</v>
      </c>
      <c r="Y925" s="107"/>
      <c r="Z925" s="107"/>
      <c r="AA925" s="108">
        <f t="shared" si="196"/>
        <v>0</v>
      </c>
      <c r="AB925" s="7"/>
    </row>
    <row r="926" spans="1:28" ht="15.75" hidden="1" x14ac:dyDescent="0.25">
      <c r="A926" s="24">
        <v>45616</v>
      </c>
      <c r="B926" s="25" t="s">
        <v>99</v>
      </c>
      <c r="C926" s="25"/>
      <c r="D926" s="25"/>
      <c r="E926" s="25" t="s">
        <v>103</v>
      </c>
      <c r="F926" s="25">
        <v>29.6</v>
      </c>
      <c r="G926" s="25" t="s">
        <v>39</v>
      </c>
      <c r="H926" s="25"/>
      <c r="I926" s="25">
        <f t="shared" si="197"/>
        <v>0</v>
      </c>
      <c r="J926" s="26" t="s">
        <v>28</v>
      </c>
      <c r="K926" s="117"/>
      <c r="L926" s="107">
        <f t="shared" si="191"/>
        <v>0</v>
      </c>
      <c r="M926" s="107"/>
      <c r="N926" s="107"/>
      <c r="O926" s="107">
        <f t="shared" si="192"/>
        <v>0</v>
      </c>
      <c r="P926" s="107"/>
      <c r="Q926" s="107"/>
      <c r="R926" s="107">
        <f t="shared" si="193"/>
        <v>0</v>
      </c>
      <c r="S926" s="107"/>
      <c r="T926" s="107"/>
      <c r="U926" s="107">
        <f t="shared" si="194"/>
        <v>0</v>
      </c>
      <c r="V926" s="107"/>
      <c r="W926" s="107"/>
      <c r="X926" s="107">
        <f t="shared" si="195"/>
        <v>0</v>
      </c>
      <c r="Y926" s="107"/>
      <c r="Z926" s="107"/>
      <c r="AA926" s="108">
        <f t="shared" si="196"/>
        <v>0</v>
      </c>
      <c r="AB926" s="7"/>
    </row>
    <row r="927" spans="1:28" ht="15.75" hidden="1" x14ac:dyDescent="0.25">
      <c r="A927" s="24">
        <v>45616</v>
      </c>
      <c r="B927" s="25" t="s">
        <v>99</v>
      </c>
      <c r="C927" s="25"/>
      <c r="D927" s="25"/>
      <c r="E927" s="25" t="s">
        <v>358</v>
      </c>
      <c r="F927" s="25">
        <v>20.3</v>
      </c>
      <c r="G927" s="25" t="s">
        <v>39</v>
      </c>
      <c r="H927" s="25"/>
      <c r="I927" s="25">
        <f t="shared" si="197"/>
        <v>0</v>
      </c>
      <c r="J927" s="26" t="s">
        <v>28</v>
      </c>
      <c r="K927" s="117"/>
      <c r="L927" s="107">
        <f t="shared" si="191"/>
        <v>0</v>
      </c>
      <c r="M927" s="107"/>
      <c r="N927" s="107"/>
      <c r="O927" s="107">
        <f t="shared" si="192"/>
        <v>0</v>
      </c>
      <c r="P927" s="107"/>
      <c r="Q927" s="107"/>
      <c r="R927" s="107">
        <f t="shared" si="193"/>
        <v>0</v>
      </c>
      <c r="S927" s="107"/>
      <c r="T927" s="107"/>
      <c r="U927" s="107">
        <f t="shared" si="194"/>
        <v>0</v>
      </c>
      <c r="V927" s="107"/>
      <c r="W927" s="107"/>
      <c r="X927" s="107">
        <f t="shared" si="195"/>
        <v>0</v>
      </c>
      <c r="Y927" s="107"/>
      <c r="Z927" s="107"/>
      <c r="AA927" s="108">
        <f t="shared" si="196"/>
        <v>0</v>
      </c>
      <c r="AB927" s="7"/>
    </row>
    <row r="928" spans="1:28" ht="15.75" hidden="1" x14ac:dyDescent="0.25">
      <c r="A928" s="24">
        <v>45616</v>
      </c>
      <c r="B928" s="25" t="s">
        <v>99</v>
      </c>
      <c r="C928" s="25"/>
      <c r="D928" s="25"/>
      <c r="E928" s="25" t="s">
        <v>81</v>
      </c>
      <c r="F928" s="25">
        <v>22.5</v>
      </c>
      <c r="G928" s="25" t="s">
        <v>39</v>
      </c>
      <c r="H928" s="25"/>
      <c r="I928" s="25">
        <f t="shared" si="197"/>
        <v>0</v>
      </c>
      <c r="J928" s="26" t="s">
        <v>28</v>
      </c>
      <c r="K928" s="117"/>
      <c r="L928" s="107">
        <f t="shared" si="191"/>
        <v>0</v>
      </c>
      <c r="M928" s="107"/>
      <c r="N928" s="107"/>
      <c r="O928" s="107">
        <f t="shared" si="192"/>
        <v>0</v>
      </c>
      <c r="P928" s="107"/>
      <c r="Q928" s="107"/>
      <c r="R928" s="107">
        <f t="shared" si="193"/>
        <v>0</v>
      </c>
      <c r="S928" s="107"/>
      <c r="T928" s="107"/>
      <c r="U928" s="107">
        <f t="shared" si="194"/>
        <v>0</v>
      </c>
      <c r="V928" s="107"/>
      <c r="W928" s="107"/>
      <c r="X928" s="107">
        <f t="shared" si="195"/>
        <v>0</v>
      </c>
      <c r="Y928" s="107"/>
      <c r="Z928" s="107"/>
      <c r="AA928" s="108">
        <f t="shared" si="196"/>
        <v>0</v>
      </c>
      <c r="AB928" s="7"/>
    </row>
    <row r="929" spans="1:28" ht="15.75" hidden="1" x14ac:dyDescent="0.25">
      <c r="A929" s="24">
        <v>45617</v>
      </c>
      <c r="B929" s="25" t="s">
        <v>246</v>
      </c>
      <c r="C929" s="25"/>
      <c r="D929" s="25" t="s">
        <v>46</v>
      </c>
      <c r="E929" s="25" t="s">
        <v>129</v>
      </c>
      <c r="F929" s="25">
        <v>60</v>
      </c>
      <c r="G929" s="25" t="s">
        <v>77</v>
      </c>
      <c r="H929" s="25">
        <v>63000</v>
      </c>
      <c r="I929" s="25">
        <f t="shared" ref="I929:I961" si="198">F929*H929</f>
        <v>3780000</v>
      </c>
      <c r="J929" s="26" t="s">
        <v>28</v>
      </c>
      <c r="K929" s="117"/>
      <c r="L929" s="107">
        <f t="shared" ref="L929" si="199">M929+N929</f>
        <v>0</v>
      </c>
      <c r="M929" s="107"/>
      <c r="N929" s="107"/>
      <c r="O929" s="107">
        <f t="shared" ref="O929" si="200">P929+Q929</f>
        <v>0</v>
      </c>
      <c r="P929" s="107"/>
      <c r="Q929" s="107"/>
      <c r="R929" s="107">
        <f t="shared" ref="R929" si="201">S929+T929</f>
        <v>0</v>
      </c>
      <c r="S929" s="107"/>
      <c r="T929" s="107"/>
      <c r="U929" s="107">
        <f t="shared" ref="U929" si="202">V929+W929</f>
        <v>0</v>
      </c>
      <c r="V929" s="107"/>
      <c r="W929" s="107"/>
      <c r="X929" s="107">
        <f t="shared" ref="X929" si="203">Y929+Z929</f>
        <v>0</v>
      </c>
      <c r="Y929" s="107"/>
      <c r="Z929" s="107"/>
      <c r="AA929" s="108">
        <f t="shared" ref="AA929" si="204">C929+I929-L929-O929-U929-X929-R929</f>
        <v>3780000</v>
      </c>
      <c r="AB929" s="7"/>
    </row>
    <row r="930" spans="1:28" ht="15.75" hidden="1" x14ac:dyDescent="0.25">
      <c r="A930" s="24">
        <v>45617</v>
      </c>
      <c r="B930" s="25" t="s">
        <v>676</v>
      </c>
      <c r="C930" s="25"/>
      <c r="D930" s="25" t="s">
        <v>46</v>
      </c>
      <c r="E930" s="25" t="s">
        <v>61</v>
      </c>
      <c r="F930" s="25">
        <v>375</v>
      </c>
      <c r="G930" s="25" t="s">
        <v>34</v>
      </c>
      <c r="H930" s="25">
        <v>2050</v>
      </c>
      <c r="I930" s="25">
        <f t="shared" si="198"/>
        <v>768750</v>
      </c>
      <c r="J930" s="31" t="s">
        <v>312</v>
      </c>
      <c r="K930" s="117"/>
      <c r="L930" s="107">
        <f t="shared" ref="L930:L961" si="205">M930+N930</f>
        <v>0</v>
      </c>
      <c r="M930" s="107"/>
      <c r="N930" s="107"/>
      <c r="O930" s="107">
        <f t="shared" ref="O930:O961" si="206">P930+Q930</f>
        <v>768750</v>
      </c>
      <c r="P930" s="107">
        <v>768750</v>
      </c>
      <c r="Q930" s="107"/>
      <c r="R930" s="107">
        <f t="shared" ref="R930:R961" si="207">S930+T930</f>
        <v>0</v>
      </c>
      <c r="S930" s="107"/>
      <c r="T930" s="107"/>
      <c r="U930" s="107">
        <f t="shared" ref="U930:U961" si="208">V930+W930</f>
        <v>0</v>
      </c>
      <c r="V930" s="107"/>
      <c r="W930" s="107"/>
      <c r="X930" s="107">
        <f t="shared" ref="X930:X961" si="209">Y930+Z930</f>
        <v>0</v>
      </c>
      <c r="Y930" s="107"/>
      <c r="Z930" s="107"/>
      <c r="AA930" s="108">
        <f t="shared" ref="AA930:AA961" si="210">C930+I930-L930-O930-U930-X930-R930</f>
        <v>0</v>
      </c>
      <c r="AB930" s="7">
        <v>45623</v>
      </c>
    </row>
    <row r="931" spans="1:28" ht="15.75" hidden="1" x14ac:dyDescent="0.25">
      <c r="A931" s="24">
        <v>45617</v>
      </c>
      <c r="B931" s="25" t="s">
        <v>676</v>
      </c>
      <c r="C931" s="25"/>
      <c r="D931" s="25" t="s">
        <v>46</v>
      </c>
      <c r="E931" s="25" t="s">
        <v>91</v>
      </c>
      <c r="F931" s="25">
        <v>10</v>
      </c>
      <c r="G931" s="25" t="s">
        <v>303</v>
      </c>
      <c r="H931" s="25">
        <v>980000</v>
      </c>
      <c r="I931" s="25">
        <f t="shared" si="198"/>
        <v>9800000</v>
      </c>
      <c r="J931" s="31" t="s">
        <v>312</v>
      </c>
      <c r="K931" s="117"/>
      <c r="L931" s="107">
        <f t="shared" si="205"/>
        <v>0</v>
      </c>
      <c r="M931" s="107"/>
      <c r="N931" s="107"/>
      <c r="O931" s="107">
        <f t="shared" si="206"/>
        <v>9800000</v>
      </c>
      <c r="P931" s="107">
        <v>9800000</v>
      </c>
      <c r="Q931" s="107"/>
      <c r="R931" s="107">
        <f t="shared" si="207"/>
        <v>0</v>
      </c>
      <c r="S931" s="107"/>
      <c r="T931" s="107"/>
      <c r="U931" s="107">
        <f t="shared" si="208"/>
        <v>0</v>
      </c>
      <c r="V931" s="107"/>
      <c r="W931" s="107"/>
      <c r="X931" s="107">
        <f t="shared" si="209"/>
        <v>0</v>
      </c>
      <c r="Y931" s="107"/>
      <c r="Z931" s="107"/>
      <c r="AA931" s="108">
        <f t="shared" si="210"/>
        <v>0</v>
      </c>
      <c r="AB931" s="7">
        <v>45624</v>
      </c>
    </row>
    <row r="932" spans="1:28" ht="15.75" hidden="1" x14ac:dyDescent="0.25">
      <c r="A932" s="24">
        <v>45617</v>
      </c>
      <c r="B932" s="25" t="s">
        <v>1333</v>
      </c>
      <c r="C932" s="25"/>
      <c r="D932" s="25" t="s">
        <v>52</v>
      </c>
      <c r="E932" s="25" t="s">
        <v>58</v>
      </c>
      <c r="F932" s="25">
        <v>1400</v>
      </c>
      <c r="G932" s="25" t="s">
        <v>34</v>
      </c>
      <c r="H932" s="25">
        <v>1750</v>
      </c>
      <c r="I932" s="25">
        <f t="shared" si="198"/>
        <v>2450000</v>
      </c>
      <c r="J932" s="31" t="s">
        <v>324</v>
      </c>
      <c r="K932" s="117"/>
      <c r="L932" s="107">
        <f t="shared" si="205"/>
        <v>0</v>
      </c>
      <c r="M932" s="107"/>
      <c r="N932" s="107"/>
      <c r="O932" s="107">
        <f t="shared" si="206"/>
        <v>0</v>
      </c>
      <c r="P932" s="107"/>
      <c r="Q932" s="107"/>
      <c r="R932" s="107">
        <f t="shared" si="207"/>
        <v>0</v>
      </c>
      <c r="S932" s="107"/>
      <c r="T932" s="107"/>
      <c r="U932" s="107">
        <f t="shared" si="208"/>
        <v>2450000</v>
      </c>
      <c r="V932" s="107">
        <v>2450000</v>
      </c>
      <c r="W932" s="107"/>
      <c r="X932" s="107">
        <f t="shared" si="209"/>
        <v>0</v>
      </c>
      <c r="Y932" s="107"/>
      <c r="Z932" s="107"/>
      <c r="AA932" s="108">
        <f t="shared" si="210"/>
        <v>0</v>
      </c>
      <c r="AB932" s="7">
        <v>45617</v>
      </c>
    </row>
    <row r="933" spans="1:28" ht="15.75" hidden="1" x14ac:dyDescent="0.25">
      <c r="A933" s="24">
        <v>45617</v>
      </c>
      <c r="B933" s="25" t="s">
        <v>1333</v>
      </c>
      <c r="C933" s="25"/>
      <c r="D933" s="25" t="s">
        <v>52</v>
      </c>
      <c r="E933" s="25" t="s">
        <v>42</v>
      </c>
      <c r="F933" s="25">
        <v>1000</v>
      </c>
      <c r="G933" s="25" t="s">
        <v>34</v>
      </c>
      <c r="H933" s="25">
        <v>3500</v>
      </c>
      <c r="I933" s="25">
        <f t="shared" si="198"/>
        <v>3500000</v>
      </c>
      <c r="J933" s="31" t="s">
        <v>324</v>
      </c>
      <c r="K933" s="117"/>
      <c r="L933" s="107">
        <f t="shared" si="205"/>
        <v>0</v>
      </c>
      <c r="M933" s="107"/>
      <c r="N933" s="107"/>
      <c r="O933" s="107">
        <f t="shared" si="206"/>
        <v>0</v>
      </c>
      <c r="P933" s="107"/>
      <c r="Q933" s="107"/>
      <c r="R933" s="107">
        <f t="shared" si="207"/>
        <v>0</v>
      </c>
      <c r="S933" s="107"/>
      <c r="T933" s="107"/>
      <c r="U933" s="107">
        <f t="shared" si="208"/>
        <v>3500000</v>
      </c>
      <c r="V933" s="107">
        <v>3500000</v>
      </c>
      <c r="W933" s="107"/>
      <c r="X933" s="107">
        <f t="shared" si="209"/>
        <v>0</v>
      </c>
      <c r="Y933" s="107"/>
      <c r="Z933" s="107"/>
      <c r="AA933" s="108">
        <f t="shared" si="210"/>
        <v>0</v>
      </c>
      <c r="AB933" s="7">
        <v>45621</v>
      </c>
    </row>
    <row r="934" spans="1:28" ht="15.75" hidden="1" x14ac:dyDescent="0.25">
      <c r="A934" s="24">
        <v>45617</v>
      </c>
      <c r="B934" s="25" t="s">
        <v>263</v>
      </c>
      <c r="C934" s="25"/>
      <c r="D934" s="25" t="s">
        <v>46</v>
      </c>
      <c r="E934" s="25" t="s">
        <v>298</v>
      </c>
      <c r="F934" s="25">
        <v>5200</v>
      </c>
      <c r="G934" s="25" t="s">
        <v>34</v>
      </c>
      <c r="H934" s="25">
        <v>4000</v>
      </c>
      <c r="I934" s="25">
        <f t="shared" si="198"/>
        <v>20800000</v>
      </c>
      <c r="J934" s="31" t="s">
        <v>312</v>
      </c>
      <c r="K934" s="11" t="s">
        <v>2040</v>
      </c>
      <c r="L934" s="107">
        <f t="shared" si="205"/>
        <v>0</v>
      </c>
      <c r="M934" s="107"/>
      <c r="N934" s="107"/>
      <c r="O934" s="107">
        <f t="shared" si="206"/>
        <v>20800000</v>
      </c>
      <c r="P934" s="107">
        <v>20800000</v>
      </c>
      <c r="Q934" s="107"/>
      <c r="R934" s="107">
        <f t="shared" si="207"/>
        <v>0</v>
      </c>
      <c r="S934" s="107"/>
      <c r="T934" s="107"/>
      <c r="U934" s="107">
        <f t="shared" si="208"/>
        <v>0</v>
      </c>
      <c r="V934" s="107"/>
      <c r="W934" s="107"/>
      <c r="X934" s="107">
        <f t="shared" si="209"/>
        <v>0</v>
      </c>
      <c r="Y934" s="107"/>
      <c r="Z934" s="107"/>
      <c r="AA934" s="108">
        <f t="shared" si="210"/>
        <v>0</v>
      </c>
      <c r="AB934" s="7"/>
    </row>
    <row r="935" spans="1:28" ht="15.75" hidden="1" x14ac:dyDescent="0.25">
      <c r="A935" s="24">
        <v>45617</v>
      </c>
      <c r="B935" s="25" t="s">
        <v>263</v>
      </c>
      <c r="C935" s="25"/>
      <c r="D935" s="25" t="s">
        <v>46</v>
      </c>
      <c r="E935" s="25" t="s">
        <v>91</v>
      </c>
      <c r="F935" s="25">
        <v>1</v>
      </c>
      <c r="G935" s="25" t="s">
        <v>303</v>
      </c>
      <c r="H935" s="25">
        <v>1200000</v>
      </c>
      <c r="I935" s="25">
        <f t="shared" si="198"/>
        <v>1200000</v>
      </c>
      <c r="J935" s="31" t="s">
        <v>49</v>
      </c>
      <c r="K935" s="11" t="s">
        <v>2040</v>
      </c>
      <c r="L935" s="107">
        <f t="shared" si="205"/>
        <v>0</v>
      </c>
      <c r="M935" s="107"/>
      <c r="N935" s="107"/>
      <c r="O935" s="107">
        <f t="shared" si="206"/>
        <v>17862000</v>
      </c>
      <c r="P935" s="107">
        <v>3747000</v>
      </c>
      <c r="Q935" s="107">
        <v>14115000</v>
      </c>
      <c r="R935" s="107">
        <f t="shared" si="207"/>
        <v>0</v>
      </c>
      <c r="S935" s="107"/>
      <c r="T935" s="107"/>
      <c r="U935" s="107">
        <f t="shared" si="208"/>
        <v>0</v>
      </c>
      <c r="V935" s="107"/>
      <c r="W935" s="107"/>
      <c r="X935" s="107">
        <f t="shared" si="209"/>
        <v>0</v>
      </c>
      <c r="Y935" s="107"/>
      <c r="Z935" s="107"/>
      <c r="AA935" s="108">
        <f t="shared" si="210"/>
        <v>-16662000</v>
      </c>
      <c r="AB935" s="7">
        <v>45621</v>
      </c>
    </row>
    <row r="936" spans="1:28" ht="15.75" hidden="1" x14ac:dyDescent="0.25">
      <c r="A936" s="24">
        <v>45617</v>
      </c>
      <c r="B936" s="25" t="s">
        <v>743</v>
      </c>
      <c r="C936" s="25"/>
      <c r="D936" s="25" t="s">
        <v>46</v>
      </c>
      <c r="E936" s="25" t="s">
        <v>384</v>
      </c>
      <c r="F936" s="25">
        <v>1</v>
      </c>
      <c r="G936" s="25" t="s">
        <v>48</v>
      </c>
      <c r="H936" s="25">
        <v>250000</v>
      </c>
      <c r="I936" s="25">
        <f t="shared" si="198"/>
        <v>250000</v>
      </c>
      <c r="J936" s="26" t="s">
        <v>28</v>
      </c>
      <c r="K936" s="117"/>
      <c r="L936" s="107">
        <f t="shared" si="205"/>
        <v>0</v>
      </c>
      <c r="M936" s="107"/>
      <c r="N936" s="107"/>
      <c r="O936" s="107">
        <f t="shared" si="206"/>
        <v>0</v>
      </c>
      <c r="P936" s="107"/>
      <c r="Q936" s="107"/>
      <c r="R936" s="107">
        <f t="shared" si="207"/>
        <v>0</v>
      </c>
      <c r="S936" s="107"/>
      <c r="T936" s="107"/>
      <c r="U936" s="107">
        <f t="shared" si="208"/>
        <v>0</v>
      </c>
      <c r="V936" s="107"/>
      <c r="W936" s="107"/>
      <c r="X936" s="107">
        <f t="shared" si="209"/>
        <v>0</v>
      </c>
      <c r="Y936" s="107"/>
      <c r="Z936" s="107"/>
      <c r="AA936" s="108">
        <f t="shared" si="210"/>
        <v>250000</v>
      </c>
      <c r="AB936" s="7"/>
    </row>
    <row r="937" spans="1:28" ht="15.75" hidden="1" x14ac:dyDescent="0.25">
      <c r="A937" s="24">
        <v>45617</v>
      </c>
      <c r="B937" s="25" t="s">
        <v>1006</v>
      </c>
      <c r="C937" s="25"/>
      <c r="D937" s="25" t="s">
        <v>46</v>
      </c>
      <c r="E937" s="25" t="s">
        <v>240</v>
      </c>
      <c r="F937" s="25">
        <v>1</v>
      </c>
      <c r="G937" s="25" t="s">
        <v>39</v>
      </c>
      <c r="H937" s="25">
        <v>300000</v>
      </c>
      <c r="I937" s="25">
        <f t="shared" si="198"/>
        <v>300000</v>
      </c>
      <c r="J937" s="31" t="s">
        <v>312</v>
      </c>
      <c r="K937" s="117"/>
      <c r="L937" s="107">
        <f t="shared" si="205"/>
        <v>0</v>
      </c>
      <c r="M937" s="107"/>
      <c r="N937" s="107"/>
      <c r="O937" s="107">
        <f t="shared" si="206"/>
        <v>300000</v>
      </c>
      <c r="P937" s="107">
        <v>300000</v>
      </c>
      <c r="Q937" s="107"/>
      <c r="R937" s="107">
        <f t="shared" si="207"/>
        <v>0</v>
      </c>
      <c r="S937" s="107"/>
      <c r="T937" s="107"/>
      <c r="U937" s="107">
        <f t="shared" si="208"/>
        <v>0</v>
      </c>
      <c r="V937" s="107"/>
      <c r="W937" s="107"/>
      <c r="X937" s="107">
        <f t="shared" si="209"/>
        <v>0</v>
      </c>
      <c r="Y937" s="107"/>
      <c r="Z937" s="107"/>
      <c r="AA937" s="108">
        <f t="shared" si="210"/>
        <v>0</v>
      </c>
      <c r="AB937" s="7">
        <v>45616</v>
      </c>
    </row>
    <row r="938" spans="1:28" ht="15.75" hidden="1" x14ac:dyDescent="0.25">
      <c r="A938" s="24">
        <v>45617</v>
      </c>
      <c r="B938" s="25" t="s">
        <v>346</v>
      </c>
      <c r="C938" s="25"/>
      <c r="D938" s="25" t="s">
        <v>52</v>
      </c>
      <c r="E938" s="25" t="s">
        <v>42</v>
      </c>
      <c r="F938" s="25">
        <v>1300</v>
      </c>
      <c r="G938" s="25" t="s">
        <v>34</v>
      </c>
      <c r="H938" s="25">
        <v>4000</v>
      </c>
      <c r="I938" s="25">
        <f t="shared" si="198"/>
        <v>5200000</v>
      </c>
      <c r="J938" s="31" t="s">
        <v>312</v>
      </c>
      <c r="K938" s="117"/>
      <c r="L938" s="107">
        <f t="shared" si="205"/>
        <v>0</v>
      </c>
      <c r="M938" s="107"/>
      <c r="N938" s="107"/>
      <c r="O938" s="107">
        <f t="shared" si="206"/>
        <v>5200000</v>
      </c>
      <c r="P938" s="107">
        <v>2000000</v>
      </c>
      <c r="Q938" s="107">
        <v>3200000</v>
      </c>
      <c r="R938" s="107">
        <f t="shared" si="207"/>
        <v>0</v>
      </c>
      <c r="S938" s="107"/>
      <c r="T938" s="107"/>
      <c r="U938" s="107">
        <f t="shared" si="208"/>
        <v>0</v>
      </c>
      <c r="V938" s="107"/>
      <c r="W938" s="107"/>
      <c r="X938" s="107">
        <f t="shared" si="209"/>
        <v>0</v>
      </c>
      <c r="Y938" s="107"/>
      <c r="Z938" s="107"/>
      <c r="AA938" s="108">
        <f t="shared" si="210"/>
        <v>0</v>
      </c>
      <c r="AB938" s="7">
        <v>45624</v>
      </c>
    </row>
    <row r="939" spans="1:28" ht="15.75" hidden="1" x14ac:dyDescent="0.25">
      <c r="A939" s="24">
        <v>45617</v>
      </c>
      <c r="B939" s="25" t="s">
        <v>422</v>
      </c>
      <c r="C939" s="25"/>
      <c r="D939" s="25" t="s">
        <v>46</v>
      </c>
      <c r="E939" s="25" t="s">
        <v>276</v>
      </c>
      <c r="F939" s="25">
        <v>1000</v>
      </c>
      <c r="G939" s="25" t="s">
        <v>34</v>
      </c>
      <c r="H939" s="25">
        <v>800</v>
      </c>
      <c r="I939" s="25">
        <f t="shared" si="198"/>
        <v>800000</v>
      </c>
      <c r="J939" s="31" t="s">
        <v>324</v>
      </c>
      <c r="K939" s="117"/>
      <c r="L939" s="107">
        <f t="shared" si="205"/>
        <v>0</v>
      </c>
      <c r="M939" s="107"/>
      <c r="N939" s="107"/>
      <c r="O939" s="107">
        <f t="shared" si="206"/>
        <v>0</v>
      </c>
      <c r="P939" s="107"/>
      <c r="Q939" s="107"/>
      <c r="R939" s="107">
        <f t="shared" si="207"/>
        <v>0</v>
      </c>
      <c r="S939" s="107"/>
      <c r="T939" s="107"/>
      <c r="U939" s="107">
        <f t="shared" si="208"/>
        <v>800000</v>
      </c>
      <c r="V939" s="107"/>
      <c r="W939" s="107">
        <v>800000</v>
      </c>
      <c r="X939" s="107">
        <f t="shared" si="209"/>
        <v>0</v>
      </c>
      <c r="Y939" s="107"/>
      <c r="Z939" s="107"/>
      <c r="AA939" s="108">
        <f t="shared" si="210"/>
        <v>0</v>
      </c>
      <c r="AB939" s="7">
        <v>45626</v>
      </c>
    </row>
    <row r="940" spans="1:28" ht="15.75" hidden="1" x14ac:dyDescent="0.25">
      <c r="A940" s="24">
        <v>45617</v>
      </c>
      <c r="B940" s="25" t="s">
        <v>1036</v>
      </c>
      <c r="C940" s="25"/>
      <c r="D940" s="25" t="s">
        <v>46</v>
      </c>
      <c r="E940" s="25" t="s">
        <v>42</v>
      </c>
      <c r="F940" s="25">
        <v>100</v>
      </c>
      <c r="G940" s="25" t="s">
        <v>34</v>
      </c>
      <c r="H940" s="25">
        <v>4500</v>
      </c>
      <c r="I940" s="25">
        <f t="shared" si="198"/>
        <v>450000</v>
      </c>
      <c r="J940" s="26" t="s">
        <v>28</v>
      </c>
      <c r="K940" s="117"/>
      <c r="L940" s="107">
        <f t="shared" si="205"/>
        <v>0</v>
      </c>
      <c r="M940" s="107"/>
      <c r="N940" s="107"/>
      <c r="O940" s="107">
        <f t="shared" si="206"/>
        <v>0</v>
      </c>
      <c r="P940" s="107"/>
      <c r="Q940" s="107"/>
      <c r="R940" s="107">
        <f t="shared" si="207"/>
        <v>0</v>
      </c>
      <c r="S940" s="107"/>
      <c r="T940" s="107"/>
      <c r="U940" s="107">
        <f t="shared" si="208"/>
        <v>0</v>
      </c>
      <c r="V940" s="107"/>
      <c r="W940" s="107"/>
      <c r="X940" s="107">
        <f t="shared" si="209"/>
        <v>0</v>
      </c>
      <c r="Y940" s="107"/>
      <c r="Z940" s="107"/>
      <c r="AA940" s="108">
        <f t="shared" si="210"/>
        <v>450000</v>
      </c>
      <c r="AB940" s="7"/>
    </row>
    <row r="941" spans="1:28" ht="15.75" hidden="1" x14ac:dyDescent="0.25">
      <c r="A941" s="24">
        <v>45617</v>
      </c>
      <c r="B941" s="25" t="s">
        <v>1040</v>
      </c>
      <c r="C941" s="25"/>
      <c r="D941" s="25" t="s">
        <v>46</v>
      </c>
      <c r="E941" s="25" t="s">
        <v>1041</v>
      </c>
      <c r="F941" s="25">
        <v>609</v>
      </c>
      <c r="G941" s="25" t="s">
        <v>39</v>
      </c>
      <c r="H941" s="25">
        <v>19000</v>
      </c>
      <c r="I941" s="25">
        <f t="shared" si="198"/>
        <v>11571000</v>
      </c>
      <c r="J941" s="38" t="s">
        <v>24</v>
      </c>
      <c r="K941" s="117"/>
      <c r="L941" s="107">
        <f t="shared" si="205"/>
        <v>9000000</v>
      </c>
      <c r="M941" s="107">
        <v>9000000</v>
      </c>
      <c r="N941" s="107"/>
      <c r="O941" s="107">
        <f t="shared" si="206"/>
        <v>0</v>
      </c>
      <c r="P941" s="107"/>
      <c r="Q941" s="107"/>
      <c r="R941" s="107">
        <f t="shared" si="207"/>
        <v>0</v>
      </c>
      <c r="S941" s="107"/>
      <c r="T941" s="107"/>
      <c r="U941" s="107">
        <f t="shared" si="208"/>
        <v>0</v>
      </c>
      <c r="V941" s="107"/>
      <c r="W941" s="107"/>
      <c r="X941" s="107">
        <f t="shared" si="209"/>
        <v>0</v>
      </c>
      <c r="Y941" s="107"/>
      <c r="Z941" s="107"/>
      <c r="AA941" s="108">
        <f t="shared" si="210"/>
        <v>2571000</v>
      </c>
      <c r="AB941" s="7">
        <v>45621</v>
      </c>
    </row>
    <row r="942" spans="1:28" ht="15.75" hidden="1" x14ac:dyDescent="0.25">
      <c r="A942" s="24">
        <v>45617</v>
      </c>
      <c r="B942" s="25" t="s">
        <v>271</v>
      </c>
      <c r="C942" s="25"/>
      <c r="D942" s="25" t="s">
        <v>46</v>
      </c>
      <c r="E942" s="25" t="s">
        <v>79</v>
      </c>
      <c r="F942" s="25">
        <v>120</v>
      </c>
      <c r="G942" s="25" t="s">
        <v>77</v>
      </c>
      <c r="H942" s="25">
        <v>50000</v>
      </c>
      <c r="I942" s="25">
        <f t="shared" si="198"/>
        <v>6000000</v>
      </c>
      <c r="J942" s="31" t="s">
        <v>312</v>
      </c>
      <c r="K942" s="117"/>
      <c r="L942" s="107">
        <f t="shared" si="205"/>
        <v>0</v>
      </c>
      <c r="M942" s="107"/>
      <c r="N942" s="107"/>
      <c r="O942" s="107">
        <f t="shared" si="206"/>
        <v>6000000</v>
      </c>
      <c r="P942" s="107">
        <v>6000000</v>
      </c>
      <c r="Q942" s="107"/>
      <c r="R942" s="107">
        <f t="shared" si="207"/>
        <v>0</v>
      </c>
      <c r="S942" s="107"/>
      <c r="T942" s="107"/>
      <c r="U942" s="107">
        <f t="shared" si="208"/>
        <v>0</v>
      </c>
      <c r="V942" s="107"/>
      <c r="W942" s="107"/>
      <c r="X942" s="107">
        <f t="shared" si="209"/>
        <v>0</v>
      </c>
      <c r="Y942" s="107"/>
      <c r="Z942" s="107"/>
      <c r="AA942" s="108">
        <f t="shared" si="210"/>
        <v>0</v>
      </c>
      <c r="AB942" s="7">
        <v>45617</v>
      </c>
    </row>
    <row r="943" spans="1:28" ht="15.75" hidden="1" x14ac:dyDescent="0.25">
      <c r="A943" s="24">
        <v>45617</v>
      </c>
      <c r="B943" s="25" t="s">
        <v>203</v>
      </c>
      <c r="C943" s="25"/>
      <c r="D943" s="25" t="s">
        <v>46</v>
      </c>
      <c r="E943" s="25" t="s">
        <v>58</v>
      </c>
      <c r="F943" s="25">
        <v>3000</v>
      </c>
      <c r="G943" s="25" t="s">
        <v>34</v>
      </c>
      <c r="H943" s="25">
        <v>1750</v>
      </c>
      <c r="I943" s="25">
        <f t="shared" si="198"/>
        <v>5250000</v>
      </c>
      <c r="J943" s="38" t="s">
        <v>24</v>
      </c>
      <c r="K943" s="117"/>
      <c r="L943" s="107">
        <f t="shared" si="205"/>
        <v>3922000</v>
      </c>
      <c r="M943" s="107">
        <v>3922000</v>
      </c>
      <c r="N943" s="107"/>
      <c r="O943" s="107">
        <f t="shared" si="206"/>
        <v>0</v>
      </c>
      <c r="P943" s="107"/>
      <c r="Q943" s="107"/>
      <c r="R943" s="107">
        <f t="shared" si="207"/>
        <v>0</v>
      </c>
      <c r="S943" s="107"/>
      <c r="T943" s="107"/>
      <c r="U943" s="107">
        <f t="shared" si="208"/>
        <v>0</v>
      </c>
      <c r="V943" s="107"/>
      <c r="W943" s="107"/>
      <c r="X943" s="107">
        <f t="shared" si="209"/>
        <v>0</v>
      </c>
      <c r="Y943" s="107"/>
      <c r="Z943" s="107"/>
      <c r="AA943" s="108">
        <f t="shared" si="210"/>
        <v>1328000</v>
      </c>
      <c r="AB943" s="7">
        <v>45625</v>
      </c>
    </row>
    <row r="944" spans="1:28" ht="15.75" hidden="1" x14ac:dyDescent="0.25">
      <c r="A944" s="24">
        <v>45617</v>
      </c>
      <c r="B944" s="25" t="s">
        <v>2152</v>
      </c>
      <c r="C944" s="25"/>
      <c r="D944" s="25" t="s">
        <v>46</v>
      </c>
      <c r="E944" s="25" t="s">
        <v>343</v>
      </c>
      <c r="F944" s="25">
        <v>1</v>
      </c>
      <c r="G944" s="25" t="s">
        <v>23</v>
      </c>
      <c r="H944" s="25">
        <v>1200000</v>
      </c>
      <c r="I944" s="25">
        <f t="shared" si="198"/>
        <v>1200000</v>
      </c>
      <c r="J944" s="31" t="s">
        <v>324</v>
      </c>
      <c r="K944" s="117"/>
      <c r="L944" s="107">
        <f t="shared" si="205"/>
        <v>0</v>
      </c>
      <c r="M944" s="107"/>
      <c r="N944" s="107"/>
      <c r="O944" s="107">
        <f t="shared" si="206"/>
        <v>0</v>
      </c>
      <c r="P944" s="107"/>
      <c r="Q944" s="107"/>
      <c r="R944" s="107">
        <f t="shared" si="207"/>
        <v>0</v>
      </c>
      <c r="S944" s="107"/>
      <c r="T944" s="107"/>
      <c r="U944" s="107">
        <f t="shared" si="208"/>
        <v>1200000</v>
      </c>
      <c r="V944" s="107">
        <v>1200000</v>
      </c>
      <c r="W944" s="107"/>
      <c r="X944" s="107">
        <f t="shared" si="209"/>
        <v>0</v>
      </c>
      <c r="Y944" s="107"/>
      <c r="Z944" s="107"/>
      <c r="AA944" s="108">
        <f t="shared" si="210"/>
        <v>0</v>
      </c>
      <c r="AB944" s="7">
        <v>45617</v>
      </c>
    </row>
    <row r="945" spans="1:28" ht="15.75" hidden="1" x14ac:dyDescent="0.25">
      <c r="A945" s="24">
        <v>45617</v>
      </c>
      <c r="B945" s="25" t="s">
        <v>187</v>
      </c>
      <c r="C945" s="25"/>
      <c r="D945" s="25" t="s">
        <v>52</v>
      </c>
      <c r="E945" s="25" t="s">
        <v>384</v>
      </c>
      <c r="F945" s="25">
        <v>4</v>
      </c>
      <c r="G945" s="25" t="s">
        <v>48</v>
      </c>
      <c r="H945" s="25">
        <v>250000</v>
      </c>
      <c r="I945" s="25">
        <f t="shared" si="198"/>
        <v>1000000</v>
      </c>
      <c r="J945" s="31" t="s">
        <v>324</v>
      </c>
      <c r="K945" s="117"/>
      <c r="L945" s="107">
        <f t="shared" si="205"/>
        <v>1000000</v>
      </c>
      <c r="M945" s="107">
        <v>1000000</v>
      </c>
      <c r="N945" s="107"/>
      <c r="O945" s="107">
        <f t="shared" si="206"/>
        <v>0</v>
      </c>
      <c r="P945" s="107"/>
      <c r="Q945" s="107"/>
      <c r="R945" s="107">
        <f t="shared" si="207"/>
        <v>0</v>
      </c>
      <c r="S945" s="107"/>
      <c r="T945" s="107"/>
      <c r="U945" s="107">
        <f t="shared" si="208"/>
        <v>0</v>
      </c>
      <c r="V945" s="107"/>
      <c r="W945" s="107"/>
      <c r="X945" s="107">
        <f t="shared" si="209"/>
        <v>0</v>
      </c>
      <c r="Y945" s="107"/>
      <c r="Z945" s="107"/>
      <c r="AA945" s="108">
        <f t="shared" si="210"/>
        <v>0</v>
      </c>
      <c r="AB945" s="7">
        <v>45617</v>
      </c>
    </row>
    <row r="946" spans="1:28" ht="15.75" hidden="1" x14ac:dyDescent="0.25">
      <c r="A946" s="24">
        <v>45617</v>
      </c>
      <c r="B946" s="25" t="s">
        <v>256</v>
      </c>
      <c r="C946" s="25"/>
      <c r="D946" s="25" t="s">
        <v>52</v>
      </c>
      <c r="E946" s="25" t="s">
        <v>249</v>
      </c>
      <c r="F946" s="25">
        <v>1000</v>
      </c>
      <c r="G946" s="25" t="s">
        <v>34</v>
      </c>
      <c r="H946" s="25">
        <v>4000</v>
      </c>
      <c r="I946" s="25">
        <f t="shared" si="198"/>
        <v>4000000</v>
      </c>
      <c r="J946" s="26" t="s">
        <v>28</v>
      </c>
      <c r="K946" s="117"/>
      <c r="L946" s="107">
        <f t="shared" si="205"/>
        <v>0</v>
      </c>
      <c r="M946" s="107"/>
      <c r="N946" s="107"/>
      <c r="O946" s="107">
        <f t="shared" si="206"/>
        <v>0</v>
      </c>
      <c r="P946" s="107"/>
      <c r="Q946" s="107"/>
      <c r="R946" s="107">
        <f t="shared" si="207"/>
        <v>0</v>
      </c>
      <c r="S946" s="107"/>
      <c r="T946" s="107"/>
      <c r="U946" s="107">
        <f t="shared" si="208"/>
        <v>0</v>
      </c>
      <c r="V946" s="107"/>
      <c r="W946" s="107"/>
      <c r="X946" s="107">
        <f t="shared" si="209"/>
        <v>0</v>
      </c>
      <c r="Y946" s="107"/>
      <c r="Z946" s="107"/>
      <c r="AA946" s="108">
        <f t="shared" si="210"/>
        <v>4000000</v>
      </c>
      <c r="AB946" s="7"/>
    </row>
    <row r="947" spans="1:28" ht="15.75" hidden="1" x14ac:dyDescent="0.25">
      <c r="A947" s="24">
        <v>45617</v>
      </c>
      <c r="B947" s="25" t="s">
        <v>256</v>
      </c>
      <c r="C947" s="25"/>
      <c r="D947" s="25" t="s">
        <v>52</v>
      </c>
      <c r="E947" s="25" t="s">
        <v>208</v>
      </c>
      <c r="F947" s="25">
        <v>1500</v>
      </c>
      <c r="G947" s="25" t="s">
        <v>34</v>
      </c>
      <c r="H947" s="25">
        <v>700</v>
      </c>
      <c r="I947" s="25">
        <f t="shared" si="198"/>
        <v>1050000</v>
      </c>
      <c r="J947" s="26" t="s">
        <v>28</v>
      </c>
      <c r="K947" s="117"/>
      <c r="L947" s="107">
        <f t="shared" si="205"/>
        <v>0</v>
      </c>
      <c r="M947" s="107"/>
      <c r="N947" s="107"/>
      <c r="O947" s="107">
        <f t="shared" si="206"/>
        <v>0</v>
      </c>
      <c r="P947" s="107"/>
      <c r="Q947" s="107"/>
      <c r="R947" s="107">
        <f t="shared" si="207"/>
        <v>0</v>
      </c>
      <c r="S947" s="107"/>
      <c r="T947" s="107"/>
      <c r="U947" s="107">
        <f t="shared" si="208"/>
        <v>0</v>
      </c>
      <c r="V947" s="107"/>
      <c r="W947" s="107"/>
      <c r="X947" s="107">
        <f t="shared" si="209"/>
        <v>0</v>
      </c>
      <c r="Y947" s="107"/>
      <c r="Z947" s="107"/>
      <c r="AA947" s="108">
        <f t="shared" si="210"/>
        <v>1050000</v>
      </c>
      <c r="AB947" s="7"/>
    </row>
    <row r="948" spans="1:28" ht="15.75" hidden="1" x14ac:dyDescent="0.25">
      <c r="A948" s="24">
        <v>45617</v>
      </c>
      <c r="B948" s="25" t="s">
        <v>256</v>
      </c>
      <c r="C948" s="25"/>
      <c r="D948" s="25" t="s">
        <v>52</v>
      </c>
      <c r="E948" s="25" t="s">
        <v>150</v>
      </c>
      <c r="F948" s="25">
        <v>10</v>
      </c>
      <c r="G948" s="25" t="s">
        <v>77</v>
      </c>
      <c r="H948" s="25">
        <v>50000</v>
      </c>
      <c r="I948" s="25">
        <f t="shared" si="198"/>
        <v>500000</v>
      </c>
      <c r="J948" s="26" t="s">
        <v>28</v>
      </c>
      <c r="K948" s="117"/>
      <c r="L948" s="107">
        <f t="shared" si="205"/>
        <v>0</v>
      </c>
      <c r="M948" s="107"/>
      <c r="N948" s="107"/>
      <c r="O948" s="107">
        <f t="shared" si="206"/>
        <v>0</v>
      </c>
      <c r="P948" s="107"/>
      <c r="Q948" s="107"/>
      <c r="R948" s="107">
        <f t="shared" si="207"/>
        <v>0</v>
      </c>
      <c r="S948" s="107"/>
      <c r="T948" s="107"/>
      <c r="U948" s="107">
        <f t="shared" si="208"/>
        <v>0</v>
      </c>
      <c r="V948" s="107"/>
      <c r="W948" s="107"/>
      <c r="X948" s="107">
        <f t="shared" si="209"/>
        <v>0</v>
      </c>
      <c r="Y948" s="107"/>
      <c r="Z948" s="107"/>
      <c r="AA948" s="108">
        <f t="shared" si="210"/>
        <v>500000</v>
      </c>
      <c r="AB948" s="7"/>
    </row>
    <row r="949" spans="1:28" ht="15.75" hidden="1" x14ac:dyDescent="0.25">
      <c r="A949" s="24">
        <v>45617</v>
      </c>
      <c r="B949" s="25" t="s">
        <v>256</v>
      </c>
      <c r="C949" s="25"/>
      <c r="D949" s="25" t="s">
        <v>52</v>
      </c>
      <c r="E949" s="25" t="s">
        <v>129</v>
      </c>
      <c r="F949" s="25">
        <v>2</v>
      </c>
      <c r="G949" s="25" t="s">
        <v>77</v>
      </c>
      <c r="H949" s="25">
        <v>65000</v>
      </c>
      <c r="I949" s="25">
        <f t="shared" si="198"/>
        <v>130000</v>
      </c>
      <c r="J949" s="26" t="s">
        <v>28</v>
      </c>
      <c r="K949" s="117"/>
      <c r="L949" s="107">
        <f t="shared" si="205"/>
        <v>0</v>
      </c>
      <c r="M949" s="107"/>
      <c r="N949" s="107"/>
      <c r="O949" s="107">
        <f t="shared" si="206"/>
        <v>0</v>
      </c>
      <c r="P949" s="107"/>
      <c r="Q949" s="107"/>
      <c r="R949" s="107">
        <f t="shared" si="207"/>
        <v>0</v>
      </c>
      <c r="S949" s="107"/>
      <c r="T949" s="107"/>
      <c r="U949" s="107">
        <f t="shared" si="208"/>
        <v>0</v>
      </c>
      <c r="V949" s="107"/>
      <c r="W949" s="107"/>
      <c r="X949" s="107">
        <f t="shared" si="209"/>
        <v>0</v>
      </c>
      <c r="Y949" s="107"/>
      <c r="Z949" s="107"/>
      <c r="AA949" s="108">
        <f t="shared" si="210"/>
        <v>130000</v>
      </c>
      <c r="AB949" s="7"/>
    </row>
    <row r="950" spans="1:28" ht="15.75" hidden="1" x14ac:dyDescent="0.25">
      <c r="A950" s="24">
        <v>45617</v>
      </c>
      <c r="B950" s="25" t="s">
        <v>256</v>
      </c>
      <c r="C950" s="25"/>
      <c r="D950" s="25" t="s">
        <v>52</v>
      </c>
      <c r="E950" s="25" t="s">
        <v>218</v>
      </c>
      <c r="F950" s="25">
        <v>2.5</v>
      </c>
      <c r="G950" s="25" t="s">
        <v>39</v>
      </c>
      <c r="H950" s="25">
        <v>90000</v>
      </c>
      <c r="I950" s="25">
        <f t="shared" si="198"/>
        <v>225000</v>
      </c>
      <c r="J950" s="26" t="s">
        <v>28</v>
      </c>
      <c r="K950" s="117"/>
      <c r="L950" s="107">
        <f t="shared" si="205"/>
        <v>0</v>
      </c>
      <c r="M950" s="107"/>
      <c r="N950" s="107"/>
      <c r="O950" s="107">
        <f t="shared" si="206"/>
        <v>0</v>
      </c>
      <c r="P950" s="107"/>
      <c r="Q950" s="107"/>
      <c r="R950" s="107">
        <f t="shared" si="207"/>
        <v>0</v>
      </c>
      <c r="S950" s="107"/>
      <c r="T950" s="107"/>
      <c r="U950" s="107">
        <f t="shared" si="208"/>
        <v>0</v>
      </c>
      <c r="V950" s="107"/>
      <c r="W950" s="107"/>
      <c r="X950" s="107">
        <f t="shared" si="209"/>
        <v>0</v>
      </c>
      <c r="Y950" s="107"/>
      <c r="Z950" s="107"/>
      <c r="AA950" s="108">
        <f t="shared" si="210"/>
        <v>225000</v>
      </c>
      <c r="AB950" s="7"/>
    </row>
    <row r="951" spans="1:28" ht="15.75" hidden="1" x14ac:dyDescent="0.25">
      <c r="A951" s="24">
        <v>45617</v>
      </c>
      <c r="B951" s="25" t="s">
        <v>256</v>
      </c>
      <c r="C951" s="25"/>
      <c r="D951" s="25" t="s">
        <v>52</v>
      </c>
      <c r="E951" s="25" t="s">
        <v>1585</v>
      </c>
      <c r="F951" s="25">
        <v>2.5</v>
      </c>
      <c r="G951" s="25" t="s">
        <v>39</v>
      </c>
      <c r="H951" s="25">
        <v>90000</v>
      </c>
      <c r="I951" s="25">
        <f t="shared" si="198"/>
        <v>225000</v>
      </c>
      <c r="J951" s="26" t="s">
        <v>28</v>
      </c>
      <c r="K951" s="117"/>
      <c r="L951" s="107">
        <f t="shared" si="205"/>
        <v>0</v>
      </c>
      <c r="M951" s="107"/>
      <c r="N951" s="107"/>
      <c r="O951" s="107">
        <f t="shared" si="206"/>
        <v>0</v>
      </c>
      <c r="P951" s="107"/>
      <c r="Q951" s="107"/>
      <c r="R951" s="107">
        <f t="shared" si="207"/>
        <v>0</v>
      </c>
      <c r="S951" s="107"/>
      <c r="T951" s="107"/>
      <c r="U951" s="107">
        <f t="shared" si="208"/>
        <v>0</v>
      </c>
      <c r="V951" s="107"/>
      <c r="W951" s="107"/>
      <c r="X951" s="107">
        <f t="shared" si="209"/>
        <v>0</v>
      </c>
      <c r="Y951" s="107"/>
      <c r="Z951" s="107"/>
      <c r="AA951" s="108">
        <f t="shared" si="210"/>
        <v>225000</v>
      </c>
      <c r="AB951" s="7"/>
    </row>
    <row r="952" spans="1:28" ht="15.75" hidden="1" x14ac:dyDescent="0.25">
      <c r="A952" s="24">
        <v>45617</v>
      </c>
      <c r="B952" s="25" t="s">
        <v>359</v>
      </c>
      <c r="C952" s="25"/>
      <c r="D952" s="25" t="s">
        <v>52</v>
      </c>
      <c r="E952" s="25" t="s">
        <v>1953</v>
      </c>
      <c r="F952" s="25">
        <v>400</v>
      </c>
      <c r="G952" s="25" t="s">
        <v>34</v>
      </c>
      <c r="H952" s="25">
        <v>5000</v>
      </c>
      <c r="I952" s="25">
        <f t="shared" si="198"/>
        <v>2000000</v>
      </c>
      <c r="J952" s="26" t="s">
        <v>28</v>
      </c>
      <c r="K952" s="117"/>
      <c r="L952" s="107">
        <f t="shared" si="205"/>
        <v>0</v>
      </c>
      <c r="M952" s="107"/>
      <c r="N952" s="107"/>
      <c r="O952" s="107">
        <f t="shared" si="206"/>
        <v>0</v>
      </c>
      <c r="P952" s="107"/>
      <c r="Q952" s="107"/>
      <c r="R952" s="107">
        <f t="shared" si="207"/>
        <v>0</v>
      </c>
      <c r="S952" s="107"/>
      <c r="T952" s="107"/>
      <c r="U952" s="107">
        <f t="shared" si="208"/>
        <v>0</v>
      </c>
      <c r="V952" s="107"/>
      <c r="W952" s="107"/>
      <c r="X952" s="107">
        <f t="shared" si="209"/>
        <v>0</v>
      </c>
      <c r="Y952" s="107"/>
      <c r="Z952" s="107"/>
      <c r="AA952" s="108">
        <f t="shared" si="210"/>
        <v>2000000</v>
      </c>
      <c r="AB952" s="7"/>
    </row>
    <row r="953" spans="1:28" ht="15.75" hidden="1" x14ac:dyDescent="0.25">
      <c r="A953" s="24">
        <v>45617</v>
      </c>
      <c r="B953" s="25" t="s">
        <v>280</v>
      </c>
      <c r="C953" s="25"/>
      <c r="D953" s="25" t="s">
        <v>46</v>
      </c>
      <c r="E953" s="25" t="s">
        <v>108</v>
      </c>
      <c r="F953" s="25">
        <v>2200</v>
      </c>
      <c r="G953" s="25" t="s">
        <v>34</v>
      </c>
      <c r="H953" s="25">
        <v>1675</v>
      </c>
      <c r="I953" s="25">
        <f t="shared" si="198"/>
        <v>3685000</v>
      </c>
      <c r="J953" s="26" t="s">
        <v>28</v>
      </c>
      <c r="K953" s="117"/>
      <c r="L953" s="107">
        <f t="shared" si="205"/>
        <v>0</v>
      </c>
      <c r="M953" s="107"/>
      <c r="N953" s="107"/>
      <c r="O953" s="107">
        <f t="shared" si="206"/>
        <v>0</v>
      </c>
      <c r="P953" s="107"/>
      <c r="Q953" s="107"/>
      <c r="R953" s="107">
        <f t="shared" si="207"/>
        <v>0</v>
      </c>
      <c r="S953" s="107"/>
      <c r="T953" s="107"/>
      <c r="U953" s="107">
        <f t="shared" si="208"/>
        <v>0</v>
      </c>
      <c r="V953" s="107"/>
      <c r="W953" s="107"/>
      <c r="X953" s="107">
        <f t="shared" si="209"/>
        <v>0</v>
      </c>
      <c r="Y953" s="107"/>
      <c r="Z953" s="107"/>
      <c r="AA953" s="108">
        <f t="shared" si="210"/>
        <v>3685000</v>
      </c>
      <c r="AB953" s="7"/>
    </row>
    <row r="954" spans="1:28" ht="15.75" hidden="1" x14ac:dyDescent="0.25">
      <c r="A954" s="24">
        <v>45617</v>
      </c>
      <c r="B954" s="25" t="s">
        <v>519</v>
      </c>
      <c r="C954" s="25"/>
      <c r="D954" s="25" t="s">
        <v>46</v>
      </c>
      <c r="E954" s="25" t="s">
        <v>201</v>
      </c>
      <c r="F954" s="25">
        <v>1</v>
      </c>
      <c r="G954" s="25" t="s">
        <v>48</v>
      </c>
      <c r="H954" s="25">
        <v>11000000</v>
      </c>
      <c r="I954" s="25">
        <f t="shared" si="198"/>
        <v>11000000</v>
      </c>
      <c r="J954" s="26" t="s">
        <v>28</v>
      </c>
      <c r="K954" s="117"/>
      <c r="L954" s="107">
        <f t="shared" si="205"/>
        <v>0</v>
      </c>
      <c r="M954" s="107"/>
      <c r="N954" s="107"/>
      <c r="O954" s="107">
        <f t="shared" si="206"/>
        <v>0</v>
      </c>
      <c r="P954" s="107"/>
      <c r="Q954" s="107"/>
      <c r="R954" s="107">
        <f t="shared" si="207"/>
        <v>0</v>
      </c>
      <c r="S954" s="107"/>
      <c r="T954" s="107"/>
      <c r="U954" s="107">
        <f t="shared" si="208"/>
        <v>0</v>
      </c>
      <c r="V954" s="107"/>
      <c r="W954" s="107"/>
      <c r="X954" s="107">
        <f t="shared" si="209"/>
        <v>0</v>
      </c>
      <c r="Y954" s="107"/>
      <c r="Z954" s="107"/>
      <c r="AA954" s="108">
        <f t="shared" si="210"/>
        <v>11000000</v>
      </c>
      <c r="AB954" s="7"/>
    </row>
    <row r="955" spans="1:28" ht="15.75" hidden="1" x14ac:dyDescent="0.25">
      <c r="A955" s="24">
        <v>45617</v>
      </c>
      <c r="B955" s="25" t="s">
        <v>378</v>
      </c>
      <c r="C955" s="25"/>
      <c r="D955" s="25" t="s">
        <v>46</v>
      </c>
      <c r="E955" s="25" t="s">
        <v>172</v>
      </c>
      <c r="F955" s="25">
        <v>20</v>
      </c>
      <c r="G955" s="25" t="s">
        <v>27</v>
      </c>
      <c r="H955" s="25">
        <v>25000</v>
      </c>
      <c r="I955" s="25">
        <f t="shared" si="198"/>
        <v>500000</v>
      </c>
      <c r="J955" s="31" t="s">
        <v>324</v>
      </c>
      <c r="K955" s="117"/>
      <c r="L955" s="107">
        <f t="shared" si="205"/>
        <v>500000</v>
      </c>
      <c r="M955" s="107">
        <v>500000</v>
      </c>
      <c r="N955" s="107"/>
      <c r="O955" s="107">
        <f t="shared" si="206"/>
        <v>0</v>
      </c>
      <c r="P955" s="107"/>
      <c r="Q955" s="107"/>
      <c r="R955" s="107">
        <f t="shared" si="207"/>
        <v>0</v>
      </c>
      <c r="S955" s="107"/>
      <c r="T955" s="107"/>
      <c r="U955" s="107">
        <f t="shared" si="208"/>
        <v>0</v>
      </c>
      <c r="V955" s="107"/>
      <c r="W955" s="107"/>
      <c r="X955" s="107">
        <f t="shared" si="209"/>
        <v>0</v>
      </c>
      <c r="Y955" s="107"/>
      <c r="Z955" s="107"/>
      <c r="AA955" s="108">
        <f t="shared" si="210"/>
        <v>0</v>
      </c>
      <c r="AB955" s="7">
        <v>45619</v>
      </c>
    </row>
    <row r="956" spans="1:28" ht="15.75" hidden="1" x14ac:dyDescent="0.25">
      <c r="A956" s="24">
        <v>45617</v>
      </c>
      <c r="B956" s="25" t="s">
        <v>311</v>
      </c>
      <c r="C956" s="25"/>
      <c r="D956" s="25" t="s">
        <v>46</v>
      </c>
      <c r="E956" s="25" t="s">
        <v>150</v>
      </c>
      <c r="F956" s="25">
        <v>10</v>
      </c>
      <c r="G956" s="25" t="s">
        <v>77</v>
      </c>
      <c r="H956" s="25">
        <v>50000</v>
      </c>
      <c r="I956" s="25">
        <f t="shared" si="198"/>
        <v>500000</v>
      </c>
      <c r="J956" s="31" t="s">
        <v>324</v>
      </c>
      <c r="K956" s="117"/>
      <c r="L956" s="107">
        <f t="shared" si="205"/>
        <v>500000</v>
      </c>
      <c r="M956" s="107">
        <v>500000</v>
      </c>
      <c r="N956" s="107"/>
      <c r="O956" s="107">
        <f t="shared" si="206"/>
        <v>0</v>
      </c>
      <c r="P956" s="107"/>
      <c r="Q956" s="107"/>
      <c r="R956" s="107">
        <f t="shared" si="207"/>
        <v>0</v>
      </c>
      <c r="S956" s="107"/>
      <c r="T956" s="107"/>
      <c r="U956" s="107">
        <f t="shared" si="208"/>
        <v>0</v>
      </c>
      <c r="V956" s="107"/>
      <c r="W956" s="107"/>
      <c r="X956" s="107">
        <f t="shared" si="209"/>
        <v>0</v>
      </c>
      <c r="Y956" s="107"/>
      <c r="Z956" s="107"/>
      <c r="AA956" s="108">
        <f t="shared" si="210"/>
        <v>0</v>
      </c>
      <c r="AB956" s="7">
        <v>45617</v>
      </c>
    </row>
    <row r="957" spans="1:28" ht="15.75" hidden="1" x14ac:dyDescent="0.25">
      <c r="A957" s="24">
        <v>45617</v>
      </c>
      <c r="B957" s="25" t="s">
        <v>1411</v>
      </c>
      <c r="C957" s="25"/>
      <c r="D957" s="25" t="s">
        <v>46</v>
      </c>
      <c r="E957" s="25" t="s">
        <v>192</v>
      </c>
      <c r="F957" s="25">
        <v>3000</v>
      </c>
      <c r="G957" s="25" t="s">
        <v>34</v>
      </c>
      <c r="H957" s="25">
        <v>2500</v>
      </c>
      <c r="I957" s="25">
        <f t="shared" si="198"/>
        <v>7500000</v>
      </c>
      <c r="J957" s="31" t="s">
        <v>312</v>
      </c>
      <c r="K957" s="117" t="s">
        <v>2143</v>
      </c>
      <c r="L957" s="107">
        <f t="shared" si="205"/>
        <v>0</v>
      </c>
      <c r="M957" s="107"/>
      <c r="N957" s="107"/>
      <c r="O957" s="107">
        <f t="shared" si="206"/>
        <v>7500000</v>
      </c>
      <c r="P957" s="107">
        <v>7500000</v>
      </c>
      <c r="Q957" s="107"/>
      <c r="R957" s="107">
        <f t="shared" si="207"/>
        <v>0</v>
      </c>
      <c r="S957" s="107"/>
      <c r="T957" s="107"/>
      <c r="U957" s="107">
        <f t="shared" si="208"/>
        <v>0</v>
      </c>
      <c r="V957" s="107"/>
      <c r="W957" s="107"/>
      <c r="X957" s="107">
        <f t="shared" si="209"/>
        <v>0</v>
      </c>
      <c r="Y957" s="107"/>
      <c r="Z957" s="107"/>
      <c r="AA957" s="108">
        <f t="shared" si="210"/>
        <v>0</v>
      </c>
      <c r="AB957" s="7">
        <v>45614</v>
      </c>
    </row>
    <row r="958" spans="1:28" ht="15.75" hidden="1" x14ac:dyDescent="0.25">
      <c r="A958" s="24">
        <v>45617</v>
      </c>
      <c r="B958" s="25" t="s">
        <v>96</v>
      </c>
      <c r="C958" s="25"/>
      <c r="D958" s="25" t="s">
        <v>46</v>
      </c>
      <c r="E958" s="25" t="s">
        <v>157</v>
      </c>
      <c r="F958" s="25">
        <v>2</v>
      </c>
      <c r="G958" s="25" t="s">
        <v>48</v>
      </c>
      <c r="H958" s="25">
        <v>300000</v>
      </c>
      <c r="I958" s="25">
        <f t="shared" si="198"/>
        <v>600000</v>
      </c>
      <c r="J958" s="26" t="s">
        <v>28</v>
      </c>
      <c r="K958" s="117"/>
      <c r="L958" s="107">
        <f t="shared" si="205"/>
        <v>0</v>
      </c>
      <c r="M958" s="107"/>
      <c r="N958" s="107"/>
      <c r="O958" s="107">
        <f t="shared" si="206"/>
        <v>0</v>
      </c>
      <c r="P958" s="107"/>
      <c r="Q958" s="107"/>
      <c r="R958" s="107">
        <f t="shared" si="207"/>
        <v>0</v>
      </c>
      <c r="S958" s="107"/>
      <c r="T958" s="107"/>
      <c r="U958" s="107">
        <f t="shared" si="208"/>
        <v>0</v>
      </c>
      <c r="V958" s="107"/>
      <c r="W958" s="107"/>
      <c r="X958" s="107">
        <f t="shared" si="209"/>
        <v>0</v>
      </c>
      <c r="Y958" s="107"/>
      <c r="Z958" s="107"/>
      <c r="AA958" s="108">
        <f t="shared" si="210"/>
        <v>600000</v>
      </c>
      <c r="AB958" s="7"/>
    </row>
    <row r="959" spans="1:28" ht="15.75" hidden="1" x14ac:dyDescent="0.25">
      <c r="A959" s="24">
        <v>45617</v>
      </c>
      <c r="B959" s="25" t="s">
        <v>110</v>
      </c>
      <c r="C959" s="25"/>
      <c r="D959" s="25" t="s">
        <v>46</v>
      </c>
      <c r="E959" s="25" t="s">
        <v>42</v>
      </c>
      <c r="F959" s="25">
        <v>1000</v>
      </c>
      <c r="G959" s="25" t="s">
        <v>34</v>
      </c>
      <c r="H959" s="25">
        <v>4000</v>
      </c>
      <c r="I959" s="25">
        <f t="shared" si="198"/>
        <v>4000000</v>
      </c>
      <c r="J959" s="26" t="s">
        <v>28</v>
      </c>
      <c r="K959" s="117"/>
      <c r="L959" s="107">
        <f t="shared" si="205"/>
        <v>0</v>
      </c>
      <c r="M959" s="107"/>
      <c r="N959" s="107"/>
      <c r="O959" s="107">
        <f t="shared" si="206"/>
        <v>0</v>
      </c>
      <c r="P959" s="107"/>
      <c r="Q959" s="107"/>
      <c r="R959" s="107">
        <f t="shared" si="207"/>
        <v>0</v>
      </c>
      <c r="S959" s="107"/>
      <c r="T959" s="107"/>
      <c r="U959" s="107">
        <f t="shared" si="208"/>
        <v>0</v>
      </c>
      <c r="V959" s="107"/>
      <c r="W959" s="107"/>
      <c r="X959" s="107">
        <f t="shared" si="209"/>
        <v>0</v>
      </c>
      <c r="Y959" s="107"/>
      <c r="Z959" s="107"/>
      <c r="AA959" s="108">
        <f t="shared" si="210"/>
        <v>4000000</v>
      </c>
      <c r="AB959" s="7"/>
    </row>
    <row r="960" spans="1:28" ht="15.75" hidden="1" x14ac:dyDescent="0.25">
      <c r="A960" s="24">
        <v>45617</v>
      </c>
      <c r="B960" s="25" t="s">
        <v>377</v>
      </c>
      <c r="C960" s="25"/>
      <c r="D960" s="25" t="s">
        <v>52</v>
      </c>
      <c r="E960" s="25" t="s">
        <v>108</v>
      </c>
      <c r="F960" s="25">
        <v>400</v>
      </c>
      <c r="G960" s="25" t="s">
        <v>34</v>
      </c>
      <c r="H960" s="25">
        <v>1800</v>
      </c>
      <c r="I960" s="25">
        <f t="shared" si="198"/>
        <v>720000</v>
      </c>
      <c r="J960" s="31" t="s">
        <v>324</v>
      </c>
      <c r="K960" s="117"/>
      <c r="L960" s="107">
        <f t="shared" si="205"/>
        <v>0</v>
      </c>
      <c r="M960" s="107"/>
      <c r="N960" s="107"/>
      <c r="O960" s="107">
        <f t="shared" si="206"/>
        <v>0</v>
      </c>
      <c r="P960" s="107"/>
      <c r="Q960" s="107"/>
      <c r="R960" s="107">
        <f t="shared" si="207"/>
        <v>0</v>
      </c>
      <c r="S960" s="107"/>
      <c r="T960" s="107"/>
      <c r="U960" s="107">
        <f t="shared" si="208"/>
        <v>720000</v>
      </c>
      <c r="V960" s="107">
        <v>720000</v>
      </c>
      <c r="W960" s="107"/>
      <c r="X960" s="107">
        <f t="shared" si="209"/>
        <v>0</v>
      </c>
      <c r="Y960" s="107"/>
      <c r="Z960" s="107"/>
      <c r="AA960" s="108">
        <f t="shared" si="210"/>
        <v>0</v>
      </c>
      <c r="AB960" s="7">
        <v>45617</v>
      </c>
    </row>
    <row r="961" spans="1:28" ht="15.75" hidden="1" x14ac:dyDescent="0.25">
      <c r="A961" s="24">
        <v>45617</v>
      </c>
      <c r="B961" s="25" t="s">
        <v>226</v>
      </c>
      <c r="C961" s="25"/>
      <c r="D961" s="25" t="s">
        <v>52</v>
      </c>
      <c r="E961" s="25" t="s">
        <v>229</v>
      </c>
      <c r="F961" s="25">
        <v>210</v>
      </c>
      <c r="G961" s="25" t="s">
        <v>39</v>
      </c>
      <c r="H961" s="25">
        <v>42000</v>
      </c>
      <c r="I961" s="25">
        <f t="shared" si="198"/>
        <v>8820000</v>
      </c>
      <c r="J961" s="26" t="s">
        <v>28</v>
      </c>
      <c r="K961" s="117"/>
      <c r="L961" s="107">
        <f t="shared" si="205"/>
        <v>0</v>
      </c>
      <c r="M961" s="107"/>
      <c r="N961" s="107"/>
      <c r="O961" s="107">
        <f t="shared" si="206"/>
        <v>0</v>
      </c>
      <c r="P961" s="107"/>
      <c r="Q961" s="107"/>
      <c r="R961" s="107">
        <f t="shared" si="207"/>
        <v>0</v>
      </c>
      <c r="S961" s="107"/>
      <c r="T961" s="107"/>
      <c r="U961" s="107">
        <f t="shared" si="208"/>
        <v>0</v>
      </c>
      <c r="V961" s="107"/>
      <c r="W961" s="107"/>
      <c r="X961" s="107">
        <f t="shared" si="209"/>
        <v>0</v>
      </c>
      <c r="Y961" s="107"/>
      <c r="Z961" s="107"/>
      <c r="AA961" s="108">
        <f t="shared" si="210"/>
        <v>8820000</v>
      </c>
      <c r="AB961" s="7"/>
    </row>
    <row r="962" spans="1:28" ht="15.75" hidden="1" x14ac:dyDescent="0.25">
      <c r="A962" s="24">
        <v>45618</v>
      </c>
      <c r="B962" s="25" t="s">
        <v>291</v>
      </c>
      <c r="C962" s="25"/>
      <c r="D962" s="25" t="s">
        <v>46</v>
      </c>
      <c r="E962" s="25" t="s">
        <v>139</v>
      </c>
      <c r="F962" s="25">
        <v>375</v>
      </c>
      <c r="G962" s="25" t="s">
        <v>34</v>
      </c>
      <c r="H962" s="25">
        <v>2105</v>
      </c>
      <c r="I962" s="25">
        <f t="shared" ref="I962" si="211">F962*H962</f>
        <v>789375</v>
      </c>
      <c r="J962" s="31" t="s">
        <v>312</v>
      </c>
      <c r="K962" s="117" t="s">
        <v>2184</v>
      </c>
      <c r="L962" s="107">
        <f t="shared" ref="L962" si="212">M962+N962</f>
        <v>0</v>
      </c>
      <c r="M962" s="107"/>
      <c r="N962" s="107"/>
      <c r="O962" s="107">
        <f t="shared" ref="O962" si="213">P962+Q962</f>
        <v>789375</v>
      </c>
      <c r="P962" s="107">
        <v>789375</v>
      </c>
      <c r="Q962" s="107"/>
      <c r="R962" s="107">
        <f t="shared" ref="R962" si="214">S962+T962</f>
        <v>0</v>
      </c>
      <c r="S962" s="107"/>
      <c r="T962" s="107"/>
      <c r="U962" s="107">
        <f t="shared" ref="U962" si="215">V962+W962</f>
        <v>0</v>
      </c>
      <c r="V962" s="107"/>
      <c r="W962" s="107"/>
      <c r="X962" s="107">
        <f t="shared" ref="X962" si="216">Y962+Z962</f>
        <v>0</v>
      </c>
      <c r="Y962" s="107"/>
      <c r="Z962" s="107"/>
      <c r="AA962" s="108">
        <f t="shared" ref="AA962" si="217">C962+I962-L962-O962-U962-X962-R962</f>
        <v>0</v>
      </c>
      <c r="AB962" s="7"/>
    </row>
    <row r="963" spans="1:28" ht="15.75" hidden="1" x14ac:dyDescent="0.25">
      <c r="A963" s="24">
        <v>45618</v>
      </c>
      <c r="B963" s="25" t="s">
        <v>291</v>
      </c>
      <c r="C963" s="25"/>
      <c r="D963" s="25" t="s">
        <v>46</v>
      </c>
      <c r="E963" s="25" t="s">
        <v>204</v>
      </c>
      <c r="F963" s="25">
        <v>750</v>
      </c>
      <c r="G963" s="25" t="s">
        <v>34</v>
      </c>
      <c r="H963" s="25">
        <v>1120</v>
      </c>
      <c r="I963" s="25">
        <f t="shared" ref="I963:I977" si="218">F963*H963</f>
        <v>840000</v>
      </c>
      <c r="J963" s="38" t="s">
        <v>78</v>
      </c>
      <c r="K963" s="117" t="s">
        <v>2184</v>
      </c>
      <c r="L963" s="107">
        <f t="shared" ref="L963:L977" si="219">M963+N963</f>
        <v>0</v>
      </c>
      <c r="M963" s="107"/>
      <c r="N963" s="107"/>
      <c r="O963" s="107">
        <f t="shared" ref="O963:O977" si="220">P963+Q963</f>
        <v>624000</v>
      </c>
      <c r="P963" s="107">
        <v>624000</v>
      </c>
      <c r="Q963" s="107"/>
      <c r="R963" s="107">
        <f t="shared" ref="R963:R977" si="221">S963+T963</f>
        <v>0</v>
      </c>
      <c r="S963" s="107"/>
      <c r="T963" s="107"/>
      <c r="U963" s="107">
        <f t="shared" ref="U963:U977" si="222">V963+W963</f>
        <v>0</v>
      </c>
      <c r="V963" s="107"/>
      <c r="W963" s="107"/>
      <c r="X963" s="107">
        <f t="shared" ref="X963:X977" si="223">Y963+Z963</f>
        <v>0</v>
      </c>
      <c r="Y963" s="107"/>
      <c r="Z963" s="107"/>
      <c r="AA963" s="108">
        <f t="shared" ref="AA963:AA977" si="224">C963+I963-L963-O963-U963-X963-R963</f>
        <v>216000</v>
      </c>
      <c r="AB963" s="7"/>
    </row>
    <row r="964" spans="1:28" ht="15.75" hidden="1" x14ac:dyDescent="0.25">
      <c r="A964" s="24">
        <v>45618</v>
      </c>
      <c r="B964" s="25" t="s">
        <v>291</v>
      </c>
      <c r="C964" s="25"/>
      <c r="D964" s="25" t="s">
        <v>46</v>
      </c>
      <c r="E964" s="25" t="s">
        <v>802</v>
      </c>
      <c r="F964" s="25">
        <v>200</v>
      </c>
      <c r="G964" s="25" t="s">
        <v>34</v>
      </c>
      <c r="H964" s="25">
        <v>3920</v>
      </c>
      <c r="I964" s="25">
        <f t="shared" si="218"/>
        <v>784000</v>
      </c>
      <c r="J964" s="26" t="s">
        <v>28</v>
      </c>
      <c r="K964" s="117" t="s">
        <v>2184</v>
      </c>
      <c r="L964" s="107">
        <f t="shared" si="219"/>
        <v>0</v>
      </c>
      <c r="M964" s="107"/>
      <c r="N964" s="107"/>
      <c r="O964" s="107">
        <f t="shared" si="220"/>
        <v>0</v>
      </c>
      <c r="P964" s="107"/>
      <c r="Q964" s="107"/>
      <c r="R964" s="107">
        <f t="shared" si="221"/>
        <v>0</v>
      </c>
      <c r="S964" s="107"/>
      <c r="T964" s="107"/>
      <c r="U964" s="107">
        <f t="shared" si="222"/>
        <v>0</v>
      </c>
      <c r="V964" s="107"/>
      <c r="W964" s="107"/>
      <c r="X964" s="107">
        <f t="shared" si="223"/>
        <v>0</v>
      </c>
      <c r="Y964" s="107"/>
      <c r="Z964" s="107"/>
      <c r="AA964" s="108">
        <f t="shared" si="224"/>
        <v>784000</v>
      </c>
      <c r="AB964" s="7"/>
    </row>
    <row r="965" spans="1:28" ht="15.75" hidden="1" x14ac:dyDescent="0.25">
      <c r="A965" s="24">
        <v>45618</v>
      </c>
      <c r="B965" s="25" t="s">
        <v>592</v>
      </c>
      <c r="C965" s="25"/>
      <c r="D965" s="25" t="s">
        <v>46</v>
      </c>
      <c r="E965" s="25" t="s">
        <v>108</v>
      </c>
      <c r="F965" s="25">
        <v>600</v>
      </c>
      <c r="G965" s="25" t="s">
        <v>34</v>
      </c>
      <c r="H965" s="25">
        <v>2000</v>
      </c>
      <c r="I965" s="25">
        <f t="shared" si="218"/>
        <v>1200000</v>
      </c>
      <c r="J965" s="26" t="s">
        <v>28</v>
      </c>
      <c r="K965" s="25" t="s">
        <v>2182</v>
      </c>
      <c r="L965" s="107">
        <f t="shared" si="219"/>
        <v>0</v>
      </c>
      <c r="M965" s="107"/>
      <c r="N965" s="107"/>
      <c r="O965" s="107">
        <f t="shared" si="220"/>
        <v>0</v>
      </c>
      <c r="P965" s="107"/>
      <c r="Q965" s="107"/>
      <c r="R965" s="107">
        <f t="shared" si="221"/>
        <v>0</v>
      </c>
      <c r="S965" s="107"/>
      <c r="T965" s="107"/>
      <c r="U965" s="107">
        <f t="shared" si="222"/>
        <v>0</v>
      </c>
      <c r="V965" s="107"/>
      <c r="W965" s="107"/>
      <c r="X965" s="107">
        <f t="shared" si="223"/>
        <v>0</v>
      </c>
      <c r="Y965" s="107"/>
      <c r="Z965" s="107"/>
      <c r="AA965" s="108">
        <f t="shared" si="224"/>
        <v>1200000</v>
      </c>
      <c r="AB965" s="7"/>
    </row>
    <row r="966" spans="1:28" ht="15.75" hidden="1" x14ac:dyDescent="0.25">
      <c r="A966" s="24">
        <v>45618</v>
      </c>
      <c r="B966" s="25" t="s">
        <v>398</v>
      </c>
      <c r="C966" s="25"/>
      <c r="D966" s="25" t="s">
        <v>52</v>
      </c>
      <c r="E966" s="25" t="s">
        <v>298</v>
      </c>
      <c r="F966" s="25">
        <v>500</v>
      </c>
      <c r="G966" s="25" t="s">
        <v>34</v>
      </c>
      <c r="H966" s="25">
        <v>3950</v>
      </c>
      <c r="I966" s="25">
        <f t="shared" si="218"/>
        <v>1975000</v>
      </c>
      <c r="J966" s="31" t="s">
        <v>312</v>
      </c>
      <c r="K966" s="117"/>
      <c r="L966" s="107">
        <f t="shared" si="219"/>
        <v>0</v>
      </c>
      <c r="M966" s="107"/>
      <c r="N966" s="107"/>
      <c r="O966" s="107">
        <f t="shared" si="220"/>
        <v>1975000</v>
      </c>
      <c r="P966" s="107">
        <v>1975000</v>
      </c>
      <c r="Q966" s="107"/>
      <c r="R966" s="107">
        <f t="shared" si="221"/>
        <v>0</v>
      </c>
      <c r="S966" s="107"/>
      <c r="T966" s="107"/>
      <c r="U966" s="107">
        <f t="shared" si="222"/>
        <v>0</v>
      </c>
      <c r="V966" s="107"/>
      <c r="W966" s="107"/>
      <c r="X966" s="107">
        <f t="shared" si="223"/>
        <v>0</v>
      </c>
      <c r="Y966" s="107"/>
      <c r="Z966" s="107"/>
      <c r="AA966" s="108">
        <f t="shared" si="224"/>
        <v>0</v>
      </c>
      <c r="AB966" s="7">
        <v>45618</v>
      </c>
    </row>
    <row r="967" spans="1:28" ht="15.75" hidden="1" x14ac:dyDescent="0.25">
      <c r="A967" s="24">
        <v>45618</v>
      </c>
      <c r="B967" s="25" t="s">
        <v>398</v>
      </c>
      <c r="C967" s="25"/>
      <c r="D967" s="25" t="s">
        <v>52</v>
      </c>
      <c r="E967" s="25" t="s">
        <v>129</v>
      </c>
      <c r="F967" s="25">
        <v>12</v>
      </c>
      <c r="G967" s="25" t="s">
        <v>77</v>
      </c>
      <c r="H967" s="25">
        <v>65000</v>
      </c>
      <c r="I967" s="25">
        <f t="shared" si="218"/>
        <v>780000</v>
      </c>
      <c r="J967" s="31" t="s">
        <v>312</v>
      </c>
      <c r="K967" s="117"/>
      <c r="L967" s="107">
        <f t="shared" si="219"/>
        <v>0</v>
      </c>
      <c r="M967" s="107"/>
      <c r="N967" s="107"/>
      <c r="O967" s="107">
        <f t="shared" si="220"/>
        <v>780000</v>
      </c>
      <c r="P967" s="107">
        <v>780000</v>
      </c>
      <c r="Q967" s="107"/>
      <c r="R967" s="107">
        <f t="shared" si="221"/>
        <v>0</v>
      </c>
      <c r="S967" s="107"/>
      <c r="T967" s="107"/>
      <c r="U967" s="107">
        <f t="shared" si="222"/>
        <v>0</v>
      </c>
      <c r="V967" s="107"/>
      <c r="W967" s="107"/>
      <c r="X967" s="107">
        <f t="shared" si="223"/>
        <v>0</v>
      </c>
      <c r="Y967" s="107"/>
      <c r="Z967" s="107"/>
      <c r="AA967" s="108">
        <f t="shared" si="224"/>
        <v>0</v>
      </c>
      <c r="AB967" s="7">
        <v>45618</v>
      </c>
    </row>
    <row r="968" spans="1:28" ht="15.75" hidden="1" x14ac:dyDescent="0.25">
      <c r="A968" s="24">
        <v>45618</v>
      </c>
      <c r="B968" s="25" t="s">
        <v>536</v>
      </c>
      <c r="C968" s="25"/>
      <c r="D968" s="25" t="s">
        <v>46</v>
      </c>
      <c r="E968" s="25" t="s">
        <v>185</v>
      </c>
      <c r="F968" s="25">
        <v>400</v>
      </c>
      <c r="G968" s="25" t="s">
        <v>34</v>
      </c>
      <c r="H968" s="25">
        <v>1700</v>
      </c>
      <c r="I968" s="25">
        <f t="shared" si="218"/>
        <v>680000</v>
      </c>
      <c r="J968" s="31" t="s">
        <v>312</v>
      </c>
      <c r="K968" s="117"/>
      <c r="L968" s="107">
        <f t="shared" si="219"/>
        <v>0</v>
      </c>
      <c r="M968" s="107"/>
      <c r="N968" s="107"/>
      <c r="O968" s="107">
        <f t="shared" si="220"/>
        <v>0</v>
      </c>
      <c r="P968" s="107"/>
      <c r="Q968" s="107"/>
      <c r="R968" s="107">
        <f t="shared" si="221"/>
        <v>680000</v>
      </c>
      <c r="S968" s="107">
        <v>680000</v>
      </c>
      <c r="T968" s="107"/>
      <c r="U968" s="107">
        <f t="shared" si="222"/>
        <v>0</v>
      </c>
      <c r="V968" s="107"/>
      <c r="W968" s="107"/>
      <c r="X968" s="107">
        <f t="shared" si="223"/>
        <v>0</v>
      </c>
      <c r="Y968" s="107"/>
      <c r="Z968" s="107"/>
      <c r="AA968" s="108">
        <f t="shared" si="224"/>
        <v>0</v>
      </c>
      <c r="AB968" s="7">
        <v>45618</v>
      </c>
    </row>
    <row r="969" spans="1:28" ht="15.75" hidden="1" x14ac:dyDescent="0.25">
      <c r="A969" s="24">
        <v>45618</v>
      </c>
      <c r="B969" s="25" t="s">
        <v>162</v>
      </c>
      <c r="C969" s="25"/>
      <c r="D969" s="25" t="s">
        <v>46</v>
      </c>
      <c r="E969" s="25" t="s">
        <v>227</v>
      </c>
      <c r="F969" s="25">
        <v>10</v>
      </c>
      <c r="G969" s="25" t="s">
        <v>34</v>
      </c>
      <c r="H969" s="25">
        <v>95000</v>
      </c>
      <c r="I969" s="25">
        <f t="shared" si="218"/>
        <v>950000</v>
      </c>
      <c r="J969" s="26" t="s">
        <v>28</v>
      </c>
      <c r="K969" s="117"/>
      <c r="L969" s="107">
        <f t="shared" si="219"/>
        <v>0</v>
      </c>
      <c r="M969" s="107"/>
      <c r="N969" s="107"/>
      <c r="O969" s="107">
        <f t="shared" si="220"/>
        <v>0</v>
      </c>
      <c r="P969" s="107"/>
      <c r="Q969" s="107"/>
      <c r="R969" s="107">
        <f t="shared" si="221"/>
        <v>0</v>
      </c>
      <c r="S969" s="107"/>
      <c r="T969" s="107"/>
      <c r="U969" s="107">
        <f t="shared" si="222"/>
        <v>0</v>
      </c>
      <c r="V969" s="107"/>
      <c r="W969" s="107"/>
      <c r="X969" s="107">
        <f t="shared" si="223"/>
        <v>0</v>
      </c>
      <c r="Y969" s="107"/>
      <c r="Z969" s="107"/>
      <c r="AA969" s="108">
        <f t="shared" si="224"/>
        <v>950000</v>
      </c>
      <c r="AB969" s="7"/>
    </row>
    <row r="970" spans="1:28" ht="15.75" x14ac:dyDescent="0.25">
      <c r="A970" s="24">
        <v>45618</v>
      </c>
      <c r="B970" s="25" t="s">
        <v>205</v>
      </c>
      <c r="C970" s="25"/>
      <c r="D970" s="25" t="s">
        <v>46</v>
      </c>
      <c r="E970" s="25" t="s">
        <v>42</v>
      </c>
      <c r="F970" s="25">
        <v>600</v>
      </c>
      <c r="G970" s="25" t="s">
        <v>34</v>
      </c>
      <c r="H970" s="25">
        <v>3800</v>
      </c>
      <c r="I970" s="25">
        <f t="shared" si="218"/>
        <v>2280000</v>
      </c>
      <c r="J970" s="31" t="s">
        <v>312</v>
      </c>
      <c r="K970" s="117"/>
      <c r="L970" s="107">
        <f t="shared" si="219"/>
        <v>0</v>
      </c>
      <c r="M970" s="107"/>
      <c r="N970" s="107"/>
      <c r="O970" s="107">
        <f t="shared" si="220"/>
        <v>2280000</v>
      </c>
      <c r="P970" s="107">
        <v>2280000</v>
      </c>
      <c r="Q970" s="107"/>
      <c r="R970" s="107">
        <f t="shared" si="221"/>
        <v>0</v>
      </c>
      <c r="S970" s="107"/>
      <c r="T970" s="107"/>
      <c r="U970" s="107">
        <f t="shared" si="222"/>
        <v>0</v>
      </c>
      <c r="V970" s="107"/>
      <c r="W970" s="107"/>
      <c r="X970" s="107">
        <f t="shared" si="223"/>
        <v>0</v>
      </c>
      <c r="Y970" s="107"/>
      <c r="Z970" s="107"/>
      <c r="AA970" s="108">
        <f t="shared" si="224"/>
        <v>0</v>
      </c>
      <c r="AB970" s="7"/>
    </row>
    <row r="971" spans="1:28" ht="15.75" hidden="1" x14ac:dyDescent="0.25">
      <c r="A971" s="24">
        <v>45618</v>
      </c>
      <c r="B971" s="25" t="s">
        <v>828</v>
      </c>
      <c r="C971" s="25"/>
      <c r="D971" s="25" t="s">
        <v>52</v>
      </c>
      <c r="E971" s="25" t="s">
        <v>138</v>
      </c>
      <c r="F971" s="25">
        <v>1000</v>
      </c>
      <c r="G971" s="25" t="s">
        <v>34</v>
      </c>
      <c r="H971" s="25">
        <v>1390</v>
      </c>
      <c r="I971" s="25">
        <f t="shared" si="218"/>
        <v>1390000</v>
      </c>
      <c r="J971" s="31" t="s">
        <v>312</v>
      </c>
      <c r="K971" s="117"/>
      <c r="L971" s="107">
        <f t="shared" si="219"/>
        <v>0</v>
      </c>
      <c r="M971" s="107"/>
      <c r="N971" s="107"/>
      <c r="O971" s="107">
        <f t="shared" si="220"/>
        <v>0</v>
      </c>
      <c r="P971" s="107"/>
      <c r="Q971" s="107"/>
      <c r="R971" s="107">
        <f t="shared" si="221"/>
        <v>1390000</v>
      </c>
      <c r="S971" s="107">
        <v>1390000</v>
      </c>
      <c r="T971" s="107"/>
      <c r="U971" s="107">
        <f t="shared" si="222"/>
        <v>0</v>
      </c>
      <c r="V971" s="107"/>
      <c r="W971" s="107"/>
      <c r="X971" s="107">
        <f t="shared" si="223"/>
        <v>0</v>
      </c>
      <c r="Y971" s="107"/>
      <c r="Z971" s="107"/>
      <c r="AA971" s="108">
        <f t="shared" si="224"/>
        <v>0</v>
      </c>
      <c r="AB971" s="7">
        <v>45621</v>
      </c>
    </row>
    <row r="972" spans="1:28" ht="15.75" hidden="1" x14ac:dyDescent="0.25">
      <c r="A972" s="24">
        <v>45618</v>
      </c>
      <c r="B972" s="25" t="s">
        <v>352</v>
      </c>
      <c r="C972" s="25"/>
      <c r="D972" s="25" t="s">
        <v>46</v>
      </c>
      <c r="E972" s="25" t="s">
        <v>189</v>
      </c>
      <c r="F972" s="25">
        <v>1</v>
      </c>
      <c r="G972" s="25" t="s">
        <v>23</v>
      </c>
      <c r="H972" s="25">
        <v>375000</v>
      </c>
      <c r="I972" s="25">
        <f t="shared" si="218"/>
        <v>375000</v>
      </c>
      <c r="J972" s="31" t="s">
        <v>324</v>
      </c>
      <c r="K972" s="117"/>
      <c r="L972" s="107">
        <f t="shared" si="219"/>
        <v>0</v>
      </c>
      <c r="M972" s="107"/>
      <c r="N972" s="107"/>
      <c r="O972" s="107">
        <f t="shared" si="220"/>
        <v>0</v>
      </c>
      <c r="P972" s="107"/>
      <c r="Q972" s="107"/>
      <c r="R972" s="107">
        <f t="shared" si="221"/>
        <v>0</v>
      </c>
      <c r="S972" s="107"/>
      <c r="T972" s="107"/>
      <c r="U972" s="107">
        <f t="shared" si="222"/>
        <v>375000</v>
      </c>
      <c r="V972" s="107">
        <v>375000</v>
      </c>
      <c r="W972" s="107"/>
      <c r="X972" s="107">
        <f t="shared" si="223"/>
        <v>0</v>
      </c>
      <c r="Y972" s="107"/>
      <c r="Z972" s="107"/>
      <c r="AA972" s="108">
        <f t="shared" si="224"/>
        <v>0</v>
      </c>
      <c r="AB972" s="7">
        <v>45618</v>
      </c>
    </row>
    <row r="973" spans="1:28" ht="15.75" hidden="1" x14ac:dyDescent="0.25">
      <c r="A973" s="24">
        <v>45618</v>
      </c>
      <c r="B973" s="25" t="s">
        <v>352</v>
      </c>
      <c r="C973" s="25"/>
      <c r="D973" s="25" t="s">
        <v>46</v>
      </c>
      <c r="E973" s="25" t="s">
        <v>53</v>
      </c>
      <c r="F973" s="25">
        <v>8</v>
      </c>
      <c r="G973" s="25" t="s">
        <v>23</v>
      </c>
      <c r="H973" s="25">
        <v>375000</v>
      </c>
      <c r="I973" s="25">
        <f t="shared" si="218"/>
        <v>3000000</v>
      </c>
      <c r="J973" s="31" t="s">
        <v>324</v>
      </c>
      <c r="K973" s="117"/>
      <c r="L973" s="107">
        <f t="shared" si="219"/>
        <v>0</v>
      </c>
      <c r="M973" s="107"/>
      <c r="N973" s="107"/>
      <c r="O973" s="107">
        <f t="shared" si="220"/>
        <v>0</v>
      </c>
      <c r="P973" s="107"/>
      <c r="Q973" s="107"/>
      <c r="R973" s="107">
        <f t="shared" si="221"/>
        <v>0</v>
      </c>
      <c r="S973" s="107"/>
      <c r="T973" s="107"/>
      <c r="U973" s="107">
        <f t="shared" si="222"/>
        <v>3000000</v>
      </c>
      <c r="V973" s="107">
        <v>3000000</v>
      </c>
      <c r="W973" s="107"/>
      <c r="X973" s="107">
        <f t="shared" si="223"/>
        <v>0</v>
      </c>
      <c r="Y973" s="107"/>
      <c r="Z973" s="107"/>
      <c r="AA973" s="108">
        <f t="shared" si="224"/>
        <v>0</v>
      </c>
      <c r="AB973" s="7">
        <v>45618</v>
      </c>
    </row>
    <row r="974" spans="1:28" ht="15.75" hidden="1" x14ac:dyDescent="0.25">
      <c r="A974" s="24">
        <v>45618</v>
      </c>
      <c r="B974" s="25" t="s">
        <v>352</v>
      </c>
      <c r="C974" s="25"/>
      <c r="D974" s="25" t="s">
        <v>46</v>
      </c>
      <c r="E974" s="25" t="s">
        <v>148</v>
      </c>
      <c r="F974" s="25">
        <v>1</v>
      </c>
      <c r="G974" s="25" t="s">
        <v>23</v>
      </c>
      <c r="H974" s="25">
        <v>375000</v>
      </c>
      <c r="I974" s="25">
        <f t="shared" si="218"/>
        <v>375000</v>
      </c>
      <c r="J974" s="31" t="s">
        <v>324</v>
      </c>
      <c r="K974" s="117"/>
      <c r="L974" s="107">
        <f t="shared" si="219"/>
        <v>0</v>
      </c>
      <c r="M974" s="107"/>
      <c r="N974" s="107"/>
      <c r="O974" s="107">
        <f t="shared" si="220"/>
        <v>0</v>
      </c>
      <c r="P974" s="107"/>
      <c r="Q974" s="107"/>
      <c r="R974" s="107">
        <f t="shared" si="221"/>
        <v>0</v>
      </c>
      <c r="S974" s="107"/>
      <c r="T974" s="107"/>
      <c r="U974" s="107">
        <f t="shared" si="222"/>
        <v>375000</v>
      </c>
      <c r="V974" s="107">
        <v>375000</v>
      </c>
      <c r="W974" s="107"/>
      <c r="X974" s="107">
        <f t="shared" si="223"/>
        <v>0</v>
      </c>
      <c r="Y974" s="107"/>
      <c r="Z974" s="107"/>
      <c r="AA974" s="108">
        <f t="shared" si="224"/>
        <v>0</v>
      </c>
      <c r="AB974" s="7">
        <v>45618</v>
      </c>
    </row>
    <row r="975" spans="1:28" ht="15.75" hidden="1" x14ac:dyDescent="0.25">
      <c r="A975" s="24">
        <v>45618</v>
      </c>
      <c r="B975" s="25" t="s">
        <v>2153</v>
      </c>
      <c r="C975" s="25"/>
      <c r="D975" s="25" t="s">
        <v>46</v>
      </c>
      <c r="E975" s="25" t="s">
        <v>185</v>
      </c>
      <c r="F975" s="25">
        <v>1500</v>
      </c>
      <c r="G975" s="25" t="s">
        <v>34</v>
      </c>
      <c r="H975" s="25">
        <v>1700</v>
      </c>
      <c r="I975" s="25">
        <f t="shared" si="218"/>
        <v>2550000</v>
      </c>
      <c r="J975" s="31" t="s">
        <v>324</v>
      </c>
      <c r="K975" s="117"/>
      <c r="L975" s="107">
        <f t="shared" si="219"/>
        <v>2550000</v>
      </c>
      <c r="M975" s="107">
        <v>2550000</v>
      </c>
      <c r="N975" s="107"/>
      <c r="O975" s="107">
        <f t="shared" si="220"/>
        <v>0</v>
      </c>
      <c r="P975" s="107"/>
      <c r="Q975" s="107"/>
      <c r="R975" s="107">
        <f t="shared" si="221"/>
        <v>0</v>
      </c>
      <c r="S975" s="107"/>
      <c r="T975" s="107"/>
      <c r="U975" s="107">
        <f t="shared" si="222"/>
        <v>0</v>
      </c>
      <c r="V975" s="107"/>
      <c r="W975" s="107"/>
      <c r="X975" s="107">
        <f t="shared" si="223"/>
        <v>0</v>
      </c>
      <c r="Y975" s="107"/>
      <c r="Z975" s="107"/>
      <c r="AA975" s="108">
        <f t="shared" si="224"/>
        <v>0</v>
      </c>
      <c r="AB975" s="7">
        <v>45618</v>
      </c>
    </row>
    <row r="976" spans="1:28" ht="15.75" hidden="1" x14ac:dyDescent="0.25">
      <c r="A976" s="24">
        <v>45618</v>
      </c>
      <c r="B976" s="25" t="s">
        <v>153</v>
      </c>
      <c r="C976" s="25"/>
      <c r="D976" s="25" t="s">
        <v>46</v>
      </c>
      <c r="E976" s="25" t="s">
        <v>42</v>
      </c>
      <c r="F976" s="25">
        <v>1500</v>
      </c>
      <c r="G976" s="25" t="s">
        <v>34</v>
      </c>
      <c r="H976" s="25">
        <v>4000</v>
      </c>
      <c r="I976" s="25">
        <f t="shared" si="218"/>
        <v>6000000</v>
      </c>
      <c r="J976" s="26" t="s">
        <v>28</v>
      </c>
      <c r="K976" s="117"/>
      <c r="L976" s="107">
        <f t="shared" si="219"/>
        <v>0</v>
      </c>
      <c r="M976" s="107"/>
      <c r="N976" s="107"/>
      <c r="O976" s="107">
        <f t="shared" si="220"/>
        <v>0</v>
      </c>
      <c r="P976" s="107"/>
      <c r="Q976" s="107"/>
      <c r="R976" s="107">
        <f t="shared" si="221"/>
        <v>0</v>
      </c>
      <c r="S976" s="107"/>
      <c r="T976" s="107"/>
      <c r="U976" s="107">
        <f t="shared" si="222"/>
        <v>0</v>
      </c>
      <c r="V976" s="107"/>
      <c r="W976" s="107"/>
      <c r="X976" s="107">
        <f t="shared" si="223"/>
        <v>0</v>
      </c>
      <c r="Y976" s="107"/>
      <c r="Z976" s="107"/>
      <c r="AA976" s="108">
        <f t="shared" si="224"/>
        <v>6000000</v>
      </c>
      <c r="AB976" s="7"/>
    </row>
    <row r="977" spans="1:28" ht="15.75" hidden="1" x14ac:dyDescent="0.25">
      <c r="A977" s="24">
        <v>45618</v>
      </c>
      <c r="B977" s="25" t="s">
        <v>153</v>
      </c>
      <c r="C977" s="25"/>
      <c r="D977" s="25" t="s">
        <v>46</v>
      </c>
      <c r="E977" s="25" t="s">
        <v>157</v>
      </c>
      <c r="F977" s="25">
        <v>1</v>
      </c>
      <c r="G977" s="25" t="s">
        <v>48</v>
      </c>
      <c r="H977" s="25">
        <v>300000</v>
      </c>
      <c r="I977" s="25">
        <f t="shared" si="218"/>
        <v>300000</v>
      </c>
      <c r="J977" s="31" t="s">
        <v>324</v>
      </c>
      <c r="K977" s="117"/>
      <c r="L977" s="107">
        <f t="shared" si="219"/>
        <v>300000</v>
      </c>
      <c r="M977" s="107">
        <v>300000</v>
      </c>
      <c r="N977" s="107"/>
      <c r="O977" s="107">
        <f t="shared" si="220"/>
        <v>0</v>
      </c>
      <c r="P977" s="107"/>
      <c r="Q977" s="107"/>
      <c r="R977" s="107">
        <f t="shared" si="221"/>
        <v>0</v>
      </c>
      <c r="S977" s="107"/>
      <c r="T977" s="107"/>
      <c r="U977" s="107">
        <f t="shared" si="222"/>
        <v>0</v>
      </c>
      <c r="V977" s="107"/>
      <c r="W977" s="107"/>
      <c r="X977" s="107">
        <f t="shared" si="223"/>
        <v>0</v>
      </c>
      <c r="Y977" s="107"/>
      <c r="Z977" s="107"/>
      <c r="AA977" s="108">
        <f t="shared" si="224"/>
        <v>0</v>
      </c>
      <c r="AB977" s="7">
        <v>45618</v>
      </c>
    </row>
    <row r="978" spans="1:28" ht="15.75" hidden="1" x14ac:dyDescent="0.25">
      <c r="A978" s="24">
        <v>45619</v>
      </c>
      <c r="B978" s="25" t="s">
        <v>1770</v>
      </c>
      <c r="C978" s="25"/>
      <c r="D978" s="25" t="s">
        <v>46</v>
      </c>
      <c r="E978" s="25" t="s">
        <v>249</v>
      </c>
      <c r="F978" s="25">
        <v>200</v>
      </c>
      <c r="G978" s="25" t="s">
        <v>34</v>
      </c>
      <c r="H978" s="25">
        <v>3500</v>
      </c>
      <c r="I978" s="25">
        <f t="shared" ref="I978:I1026" si="225">F978*H978</f>
        <v>700000</v>
      </c>
      <c r="J978" s="31" t="s">
        <v>324</v>
      </c>
      <c r="K978" s="117"/>
      <c r="L978" s="107">
        <f t="shared" ref="L978" si="226">M978+N978</f>
        <v>0</v>
      </c>
      <c r="M978" s="107"/>
      <c r="N978" s="107"/>
      <c r="O978" s="107">
        <f t="shared" ref="O978" si="227">P978+Q978</f>
        <v>0</v>
      </c>
      <c r="P978" s="107"/>
      <c r="Q978" s="107"/>
      <c r="R978" s="107">
        <f t="shared" ref="R978" si="228">S978+T978</f>
        <v>0</v>
      </c>
      <c r="S978" s="107"/>
      <c r="T978" s="107"/>
      <c r="U978" s="107">
        <f t="shared" ref="U978" si="229">V978+W978</f>
        <v>700000</v>
      </c>
      <c r="V978" s="107">
        <v>700000</v>
      </c>
      <c r="W978" s="107"/>
      <c r="X978" s="107">
        <f t="shared" ref="X978" si="230">Y978+Z978</f>
        <v>0</v>
      </c>
      <c r="Y978" s="107"/>
      <c r="Z978" s="107"/>
      <c r="AA978" s="108">
        <f t="shared" ref="AA978" si="231">C978+I978-L978-O978-U978-X978-R978</f>
        <v>0</v>
      </c>
      <c r="AB978" s="7">
        <v>45619</v>
      </c>
    </row>
    <row r="979" spans="1:28" ht="15.75" hidden="1" x14ac:dyDescent="0.25">
      <c r="A979" s="24">
        <v>45619</v>
      </c>
      <c r="B979" s="25">
        <v>777</v>
      </c>
      <c r="C979" s="25"/>
      <c r="D979" s="25" t="s">
        <v>46</v>
      </c>
      <c r="E979" s="25" t="s">
        <v>69</v>
      </c>
      <c r="F979" s="25">
        <v>25</v>
      </c>
      <c r="G979" s="25" t="s">
        <v>39</v>
      </c>
      <c r="H979" s="25">
        <v>180000</v>
      </c>
      <c r="I979" s="25">
        <f t="shared" si="225"/>
        <v>4500000</v>
      </c>
      <c r="J979" s="31" t="s">
        <v>312</v>
      </c>
      <c r="K979" s="117"/>
      <c r="L979" s="107">
        <f t="shared" ref="L979:L997" si="232">M979+N979</f>
        <v>0</v>
      </c>
      <c r="M979" s="107"/>
      <c r="N979" s="107"/>
      <c r="O979" s="107">
        <f t="shared" ref="O979:O997" si="233">P979+Q979</f>
        <v>4500000</v>
      </c>
      <c r="P979" s="107">
        <v>4500000</v>
      </c>
      <c r="Q979" s="107"/>
      <c r="R979" s="107">
        <f t="shared" ref="R979:R997" si="234">S979+T979</f>
        <v>0</v>
      </c>
      <c r="S979" s="107"/>
      <c r="T979" s="107"/>
      <c r="U979" s="107">
        <f t="shared" ref="U979:U997" si="235">V979+W979</f>
        <v>0</v>
      </c>
      <c r="V979" s="107"/>
      <c r="W979" s="107"/>
      <c r="X979" s="107">
        <f t="shared" ref="X979:X997" si="236">Y979+Z979</f>
        <v>0</v>
      </c>
      <c r="Y979" s="107"/>
      <c r="Z979" s="107"/>
      <c r="AA979" s="108">
        <f t="shared" ref="AA979:AA997" si="237">C979+I979-L979-O979-U979-X979-R979</f>
        <v>0</v>
      </c>
      <c r="AB979" s="7">
        <v>45622</v>
      </c>
    </row>
    <row r="980" spans="1:28" ht="15.75" hidden="1" x14ac:dyDescent="0.25">
      <c r="A980" s="24">
        <v>45619</v>
      </c>
      <c r="B980" s="25" t="s">
        <v>398</v>
      </c>
      <c r="C980" s="25"/>
      <c r="D980" s="25" t="s">
        <v>46</v>
      </c>
      <c r="E980" s="25" t="s">
        <v>53</v>
      </c>
      <c r="F980" s="25">
        <v>1</v>
      </c>
      <c r="G980" s="25" t="s">
        <v>23</v>
      </c>
      <c r="H980" s="25">
        <v>350000</v>
      </c>
      <c r="I980" s="25">
        <f t="shared" si="225"/>
        <v>350000</v>
      </c>
      <c r="J980" s="31" t="s">
        <v>324</v>
      </c>
      <c r="K980" s="117"/>
      <c r="L980" s="107">
        <f t="shared" si="232"/>
        <v>0</v>
      </c>
      <c r="M980" s="107"/>
      <c r="N980" s="107"/>
      <c r="O980" s="107">
        <f t="shared" si="233"/>
        <v>0</v>
      </c>
      <c r="P980" s="107"/>
      <c r="Q980" s="107"/>
      <c r="R980" s="107">
        <f t="shared" si="234"/>
        <v>0</v>
      </c>
      <c r="S980" s="107"/>
      <c r="T980" s="107"/>
      <c r="U980" s="107">
        <f t="shared" si="235"/>
        <v>350000</v>
      </c>
      <c r="V980" s="107">
        <v>350000</v>
      </c>
      <c r="W980" s="107"/>
      <c r="X980" s="107">
        <f t="shared" si="236"/>
        <v>0</v>
      </c>
      <c r="Y980" s="107"/>
      <c r="Z980" s="107"/>
      <c r="AA980" s="108">
        <f t="shared" si="237"/>
        <v>0</v>
      </c>
      <c r="AB980" s="7">
        <v>45619</v>
      </c>
    </row>
    <row r="981" spans="1:28" ht="15.75" hidden="1" x14ac:dyDescent="0.25">
      <c r="A981" s="24">
        <v>45619</v>
      </c>
      <c r="B981" s="25" t="s">
        <v>203</v>
      </c>
      <c r="C981" s="25"/>
      <c r="D981" s="25" t="s">
        <v>46</v>
      </c>
      <c r="E981" s="25" t="s">
        <v>406</v>
      </c>
      <c r="F981" s="25">
        <v>6000</v>
      </c>
      <c r="G981" s="25" t="s">
        <v>34</v>
      </c>
      <c r="H981" s="25">
        <v>875</v>
      </c>
      <c r="I981" s="25">
        <f t="shared" si="225"/>
        <v>5250000</v>
      </c>
      <c r="J981" s="26" t="s">
        <v>28</v>
      </c>
      <c r="K981" s="117"/>
      <c r="L981" s="107">
        <f t="shared" si="232"/>
        <v>0</v>
      </c>
      <c r="M981" s="107"/>
      <c r="N981" s="107"/>
      <c r="O981" s="107">
        <f t="shared" si="233"/>
        <v>0</v>
      </c>
      <c r="P981" s="107"/>
      <c r="Q981" s="107"/>
      <c r="R981" s="107">
        <f t="shared" si="234"/>
        <v>0</v>
      </c>
      <c r="S981" s="107"/>
      <c r="T981" s="107"/>
      <c r="U981" s="107">
        <f t="shared" si="235"/>
        <v>0</v>
      </c>
      <c r="V981" s="107"/>
      <c r="W981" s="107"/>
      <c r="X981" s="107">
        <f t="shared" si="236"/>
        <v>0</v>
      </c>
      <c r="Y981" s="107"/>
      <c r="Z981" s="107"/>
      <c r="AA981" s="108">
        <f t="shared" si="237"/>
        <v>5250000</v>
      </c>
      <c r="AB981" s="7">
        <v>45625</v>
      </c>
    </row>
    <row r="982" spans="1:28" ht="15.75" hidden="1" x14ac:dyDescent="0.25">
      <c r="A982" s="24">
        <v>45619</v>
      </c>
      <c r="B982" s="25" t="s">
        <v>203</v>
      </c>
      <c r="C982" s="25"/>
      <c r="D982" s="25" t="s">
        <v>46</v>
      </c>
      <c r="E982" s="25" t="s">
        <v>129</v>
      </c>
      <c r="F982" s="25">
        <v>12</v>
      </c>
      <c r="G982" s="25" t="s">
        <v>77</v>
      </c>
      <c r="H982" s="25">
        <v>65000</v>
      </c>
      <c r="I982" s="25">
        <f t="shared" si="225"/>
        <v>780000</v>
      </c>
      <c r="J982" s="26" t="s">
        <v>28</v>
      </c>
      <c r="K982" s="117"/>
      <c r="L982" s="107">
        <f t="shared" si="232"/>
        <v>0</v>
      </c>
      <c r="M982" s="107"/>
      <c r="N982" s="107"/>
      <c r="O982" s="107">
        <f t="shared" si="233"/>
        <v>0</v>
      </c>
      <c r="P982" s="107"/>
      <c r="Q982" s="107"/>
      <c r="R982" s="107">
        <f t="shared" si="234"/>
        <v>0</v>
      </c>
      <c r="S982" s="107"/>
      <c r="T982" s="107"/>
      <c r="U982" s="107">
        <f t="shared" si="235"/>
        <v>0</v>
      </c>
      <c r="V982" s="107"/>
      <c r="W982" s="107"/>
      <c r="X982" s="107">
        <f t="shared" si="236"/>
        <v>0</v>
      </c>
      <c r="Y982" s="107"/>
      <c r="Z982" s="107"/>
      <c r="AA982" s="108">
        <f t="shared" si="237"/>
        <v>780000</v>
      </c>
      <c r="AB982" s="7"/>
    </row>
    <row r="983" spans="1:28" ht="15.75" hidden="1" x14ac:dyDescent="0.25">
      <c r="A983" s="24">
        <v>45619</v>
      </c>
      <c r="B983" s="25" t="s">
        <v>203</v>
      </c>
      <c r="C983" s="25"/>
      <c r="D983" s="25" t="s">
        <v>46</v>
      </c>
      <c r="E983" s="25" t="s">
        <v>127</v>
      </c>
      <c r="F983" s="25">
        <v>4</v>
      </c>
      <c r="G983" s="25" t="s">
        <v>39</v>
      </c>
      <c r="H983" s="25">
        <v>70000</v>
      </c>
      <c r="I983" s="25">
        <f t="shared" si="225"/>
        <v>280000</v>
      </c>
      <c r="J983" s="26" t="s">
        <v>28</v>
      </c>
      <c r="K983" s="117"/>
      <c r="L983" s="107">
        <f t="shared" si="232"/>
        <v>0</v>
      </c>
      <c r="M983" s="107"/>
      <c r="N983" s="107"/>
      <c r="O983" s="107">
        <f t="shared" si="233"/>
        <v>0</v>
      </c>
      <c r="P983" s="107"/>
      <c r="Q983" s="107"/>
      <c r="R983" s="107">
        <f t="shared" si="234"/>
        <v>0</v>
      </c>
      <c r="S983" s="107"/>
      <c r="T983" s="107"/>
      <c r="U983" s="107">
        <f t="shared" si="235"/>
        <v>0</v>
      </c>
      <c r="V983" s="107"/>
      <c r="W983" s="107"/>
      <c r="X983" s="107">
        <f t="shared" si="236"/>
        <v>0</v>
      </c>
      <c r="Y983" s="107"/>
      <c r="Z983" s="107"/>
      <c r="AA983" s="108">
        <f t="shared" si="237"/>
        <v>280000</v>
      </c>
      <c r="AB983" s="7"/>
    </row>
    <row r="984" spans="1:28" ht="15.75" hidden="1" x14ac:dyDescent="0.25">
      <c r="A984" s="24">
        <v>45619</v>
      </c>
      <c r="B984" s="25" t="s">
        <v>99</v>
      </c>
      <c r="C984" s="25"/>
      <c r="D984" s="25"/>
      <c r="E984" s="25" t="s">
        <v>105</v>
      </c>
      <c r="F984" s="25">
        <v>178.4</v>
      </c>
      <c r="G984" s="25" t="s">
        <v>39</v>
      </c>
      <c r="H984" s="25"/>
      <c r="I984" s="25">
        <f t="shared" si="225"/>
        <v>0</v>
      </c>
      <c r="J984" s="26" t="s">
        <v>28</v>
      </c>
      <c r="K984" s="117"/>
      <c r="L984" s="107">
        <f t="shared" si="232"/>
        <v>0</v>
      </c>
      <c r="M984" s="107"/>
      <c r="N984" s="107"/>
      <c r="O984" s="107">
        <f t="shared" si="233"/>
        <v>0</v>
      </c>
      <c r="P984" s="107"/>
      <c r="Q984" s="107"/>
      <c r="R984" s="107">
        <f t="shared" si="234"/>
        <v>0</v>
      </c>
      <c r="S984" s="107"/>
      <c r="T984" s="107"/>
      <c r="U984" s="107">
        <f t="shared" si="235"/>
        <v>0</v>
      </c>
      <c r="V984" s="107"/>
      <c r="W984" s="107"/>
      <c r="X984" s="107">
        <f t="shared" si="236"/>
        <v>0</v>
      </c>
      <c r="Y984" s="107"/>
      <c r="Z984" s="107"/>
      <c r="AA984" s="108">
        <f t="shared" si="237"/>
        <v>0</v>
      </c>
      <c r="AB984" s="7"/>
    </row>
    <row r="985" spans="1:28" ht="15.75" hidden="1" x14ac:dyDescent="0.25">
      <c r="A985" s="24">
        <v>45619</v>
      </c>
      <c r="B985" s="25" t="s">
        <v>99</v>
      </c>
      <c r="C985" s="25"/>
      <c r="D985" s="25"/>
      <c r="E985" s="25" t="s">
        <v>104</v>
      </c>
      <c r="F985" s="25">
        <v>53</v>
      </c>
      <c r="G985" s="25" t="s">
        <v>39</v>
      </c>
      <c r="H985" s="25"/>
      <c r="I985" s="25">
        <f t="shared" si="225"/>
        <v>0</v>
      </c>
      <c r="J985" s="26" t="s">
        <v>28</v>
      </c>
      <c r="K985" s="117"/>
      <c r="L985" s="107">
        <f t="shared" si="232"/>
        <v>0</v>
      </c>
      <c r="M985" s="107"/>
      <c r="N985" s="107"/>
      <c r="O985" s="107">
        <f t="shared" si="233"/>
        <v>0</v>
      </c>
      <c r="P985" s="107"/>
      <c r="Q985" s="107"/>
      <c r="R985" s="107">
        <f t="shared" si="234"/>
        <v>0</v>
      </c>
      <c r="S985" s="107"/>
      <c r="T985" s="107"/>
      <c r="U985" s="107">
        <f t="shared" si="235"/>
        <v>0</v>
      </c>
      <c r="V985" s="107"/>
      <c r="W985" s="107"/>
      <c r="X985" s="107">
        <f t="shared" si="236"/>
        <v>0</v>
      </c>
      <c r="Y985" s="107"/>
      <c r="Z985" s="107"/>
      <c r="AA985" s="108">
        <f t="shared" si="237"/>
        <v>0</v>
      </c>
      <c r="AB985" s="7"/>
    </row>
    <row r="986" spans="1:28" ht="15.75" hidden="1" x14ac:dyDescent="0.25">
      <c r="A986" s="24">
        <v>45619</v>
      </c>
      <c r="B986" s="25" t="s">
        <v>110</v>
      </c>
      <c r="C986" s="25"/>
      <c r="D986" s="25" t="s">
        <v>46</v>
      </c>
      <c r="E986" s="25" t="s">
        <v>81</v>
      </c>
      <c r="F986" s="25">
        <v>23.2</v>
      </c>
      <c r="G986" s="25" t="s">
        <v>39</v>
      </c>
      <c r="H986" s="25">
        <v>47000</v>
      </c>
      <c r="I986" s="25">
        <f t="shared" si="225"/>
        <v>1090400</v>
      </c>
      <c r="J986" s="26" t="s">
        <v>28</v>
      </c>
      <c r="K986" s="117"/>
      <c r="L986" s="107">
        <f t="shared" si="232"/>
        <v>0</v>
      </c>
      <c r="M986" s="107"/>
      <c r="N986" s="107"/>
      <c r="O986" s="107">
        <f t="shared" si="233"/>
        <v>0</v>
      </c>
      <c r="P986" s="107"/>
      <c r="Q986" s="107"/>
      <c r="R986" s="107">
        <f t="shared" si="234"/>
        <v>0</v>
      </c>
      <c r="S986" s="107"/>
      <c r="T986" s="107"/>
      <c r="U986" s="107">
        <f t="shared" si="235"/>
        <v>0</v>
      </c>
      <c r="V986" s="107"/>
      <c r="W986" s="107"/>
      <c r="X986" s="107">
        <f t="shared" si="236"/>
        <v>0</v>
      </c>
      <c r="Y986" s="107"/>
      <c r="Z986" s="107"/>
      <c r="AA986" s="108">
        <f t="shared" si="237"/>
        <v>1090400</v>
      </c>
      <c r="AB986" s="7"/>
    </row>
    <row r="987" spans="1:28" ht="15.75" hidden="1" x14ac:dyDescent="0.25">
      <c r="A987" s="24">
        <v>45619</v>
      </c>
      <c r="B987" s="25" t="s">
        <v>256</v>
      </c>
      <c r="C987" s="25"/>
      <c r="D987" s="25" t="s">
        <v>52</v>
      </c>
      <c r="E987" s="25" t="s">
        <v>172</v>
      </c>
      <c r="F987" s="25">
        <v>2</v>
      </c>
      <c r="G987" s="25" t="s">
        <v>27</v>
      </c>
      <c r="H987" s="25">
        <v>25000</v>
      </c>
      <c r="I987" s="25">
        <f t="shared" si="225"/>
        <v>50000</v>
      </c>
      <c r="J987" s="26" t="s">
        <v>28</v>
      </c>
      <c r="K987" s="117"/>
      <c r="L987" s="107">
        <f t="shared" si="232"/>
        <v>0</v>
      </c>
      <c r="M987" s="107"/>
      <c r="N987" s="107"/>
      <c r="O987" s="107">
        <f t="shared" si="233"/>
        <v>0</v>
      </c>
      <c r="P987" s="107"/>
      <c r="Q987" s="107"/>
      <c r="R987" s="107">
        <f t="shared" si="234"/>
        <v>0</v>
      </c>
      <c r="S987" s="107"/>
      <c r="T987" s="107"/>
      <c r="U987" s="107">
        <f t="shared" si="235"/>
        <v>0</v>
      </c>
      <c r="V987" s="107"/>
      <c r="W987" s="107"/>
      <c r="X987" s="107">
        <f t="shared" si="236"/>
        <v>0</v>
      </c>
      <c r="Y987" s="107"/>
      <c r="Z987" s="107"/>
      <c r="AA987" s="108">
        <f t="shared" si="237"/>
        <v>50000</v>
      </c>
      <c r="AB987" s="7"/>
    </row>
    <row r="988" spans="1:28" ht="15.75" hidden="1" x14ac:dyDescent="0.25">
      <c r="A988" s="24">
        <v>45619</v>
      </c>
      <c r="B988" s="25" t="s">
        <v>256</v>
      </c>
      <c r="C988" s="25"/>
      <c r="D988" s="25" t="s">
        <v>52</v>
      </c>
      <c r="E988" s="25" t="s">
        <v>400</v>
      </c>
      <c r="F988" s="25">
        <v>5</v>
      </c>
      <c r="G988" s="25" t="s">
        <v>39</v>
      </c>
      <c r="H988" s="25">
        <v>90000</v>
      </c>
      <c r="I988" s="25">
        <f t="shared" si="225"/>
        <v>450000</v>
      </c>
      <c r="J988" s="26" t="s">
        <v>28</v>
      </c>
      <c r="K988" s="117"/>
      <c r="L988" s="107">
        <f t="shared" si="232"/>
        <v>0</v>
      </c>
      <c r="M988" s="107"/>
      <c r="N988" s="107"/>
      <c r="O988" s="107">
        <f t="shared" si="233"/>
        <v>0</v>
      </c>
      <c r="P988" s="107"/>
      <c r="Q988" s="107"/>
      <c r="R988" s="107">
        <f t="shared" si="234"/>
        <v>0</v>
      </c>
      <c r="S988" s="107"/>
      <c r="T988" s="107"/>
      <c r="U988" s="107">
        <f t="shared" si="235"/>
        <v>0</v>
      </c>
      <c r="V988" s="107"/>
      <c r="W988" s="107"/>
      <c r="X988" s="107">
        <f t="shared" si="236"/>
        <v>0</v>
      </c>
      <c r="Y988" s="107"/>
      <c r="Z988" s="107"/>
      <c r="AA988" s="108">
        <f t="shared" si="237"/>
        <v>450000</v>
      </c>
      <c r="AB988" s="7"/>
    </row>
    <row r="989" spans="1:28" ht="15.75" hidden="1" x14ac:dyDescent="0.25">
      <c r="A989" s="24">
        <v>45619</v>
      </c>
      <c r="B989" s="25" t="s">
        <v>256</v>
      </c>
      <c r="C989" s="25"/>
      <c r="D989" s="25" t="s">
        <v>52</v>
      </c>
      <c r="E989" s="25" t="s">
        <v>217</v>
      </c>
      <c r="F989" s="25">
        <v>2.5</v>
      </c>
      <c r="G989" s="25" t="s">
        <v>39</v>
      </c>
      <c r="H989" s="25">
        <v>90000</v>
      </c>
      <c r="I989" s="25">
        <f t="shared" si="225"/>
        <v>225000</v>
      </c>
      <c r="J989" s="26" t="s">
        <v>28</v>
      </c>
      <c r="K989" s="117"/>
      <c r="L989" s="107">
        <f t="shared" si="232"/>
        <v>0</v>
      </c>
      <c r="M989" s="107"/>
      <c r="N989" s="107"/>
      <c r="O989" s="107">
        <f t="shared" si="233"/>
        <v>0</v>
      </c>
      <c r="P989" s="107"/>
      <c r="Q989" s="107"/>
      <c r="R989" s="107">
        <f t="shared" si="234"/>
        <v>0</v>
      </c>
      <c r="S989" s="107"/>
      <c r="T989" s="107"/>
      <c r="U989" s="107">
        <f t="shared" si="235"/>
        <v>0</v>
      </c>
      <c r="V989" s="107"/>
      <c r="W989" s="107"/>
      <c r="X989" s="107">
        <f t="shared" si="236"/>
        <v>0</v>
      </c>
      <c r="Y989" s="107"/>
      <c r="Z989" s="107"/>
      <c r="AA989" s="108">
        <f t="shared" si="237"/>
        <v>225000</v>
      </c>
      <c r="AB989" s="7"/>
    </row>
    <row r="990" spans="1:28" ht="15.75" hidden="1" x14ac:dyDescent="0.25">
      <c r="A990" s="24">
        <v>45619</v>
      </c>
      <c r="B990" s="25" t="s">
        <v>256</v>
      </c>
      <c r="C990" s="25"/>
      <c r="D990" s="25" t="s">
        <v>52</v>
      </c>
      <c r="E990" s="25" t="s">
        <v>249</v>
      </c>
      <c r="F990" s="25">
        <v>1000</v>
      </c>
      <c r="G990" s="25" t="s">
        <v>34</v>
      </c>
      <c r="H990" s="25">
        <v>4000</v>
      </c>
      <c r="I990" s="25">
        <f t="shared" si="225"/>
        <v>4000000</v>
      </c>
      <c r="J990" s="26" t="s">
        <v>28</v>
      </c>
      <c r="K990" s="117"/>
      <c r="L990" s="107">
        <f t="shared" si="232"/>
        <v>0</v>
      </c>
      <c r="M990" s="107"/>
      <c r="N990" s="107"/>
      <c r="O990" s="107">
        <f t="shared" si="233"/>
        <v>0</v>
      </c>
      <c r="P990" s="107"/>
      <c r="Q990" s="107"/>
      <c r="R990" s="107">
        <f t="shared" si="234"/>
        <v>0</v>
      </c>
      <c r="S990" s="107"/>
      <c r="T990" s="107"/>
      <c r="U990" s="107">
        <f t="shared" si="235"/>
        <v>0</v>
      </c>
      <c r="V990" s="107"/>
      <c r="W990" s="107"/>
      <c r="X990" s="107">
        <f t="shared" si="236"/>
        <v>0</v>
      </c>
      <c r="Y990" s="107"/>
      <c r="Z990" s="107"/>
      <c r="AA990" s="108">
        <f t="shared" si="237"/>
        <v>4000000</v>
      </c>
      <c r="AB990" s="7"/>
    </row>
    <row r="991" spans="1:28" ht="15.75" hidden="1" x14ac:dyDescent="0.25">
      <c r="A991" s="24">
        <v>45619</v>
      </c>
      <c r="B991" s="25" t="s">
        <v>37</v>
      </c>
      <c r="C991" s="25"/>
      <c r="D991" s="25" t="s">
        <v>46</v>
      </c>
      <c r="E991" s="25" t="s">
        <v>1585</v>
      </c>
      <c r="F991" s="25">
        <v>2.5</v>
      </c>
      <c r="G991" s="25" t="s">
        <v>39</v>
      </c>
      <c r="H991" s="25">
        <v>90000</v>
      </c>
      <c r="I991" s="25">
        <f t="shared" si="225"/>
        <v>225000</v>
      </c>
      <c r="J991" s="31" t="s">
        <v>324</v>
      </c>
      <c r="K991" s="117"/>
      <c r="L991" s="107">
        <f t="shared" si="232"/>
        <v>0</v>
      </c>
      <c r="M991" s="107"/>
      <c r="N991" s="107"/>
      <c r="O991" s="107">
        <f t="shared" si="233"/>
        <v>0</v>
      </c>
      <c r="P991" s="107"/>
      <c r="Q991" s="107"/>
      <c r="R991" s="107">
        <f t="shared" si="234"/>
        <v>0</v>
      </c>
      <c r="S991" s="107"/>
      <c r="T991" s="107"/>
      <c r="U991" s="107">
        <f t="shared" si="235"/>
        <v>225000</v>
      </c>
      <c r="V991" s="107">
        <v>225000</v>
      </c>
      <c r="W991" s="107"/>
      <c r="X991" s="107">
        <f t="shared" si="236"/>
        <v>0</v>
      </c>
      <c r="Y991" s="107"/>
      <c r="Z991" s="107"/>
      <c r="AA991" s="108">
        <f t="shared" si="237"/>
        <v>0</v>
      </c>
      <c r="AB991" s="7">
        <v>45619</v>
      </c>
    </row>
    <row r="992" spans="1:28" ht="15.75" hidden="1" x14ac:dyDescent="0.25">
      <c r="A992" s="24">
        <v>45619</v>
      </c>
      <c r="B992" s="25" t="s">
        <v>37</v>
      </c>
      <c r="C992" s="25"/>
      <c r="D992" s="25" t="s">
        <v>46</v>
      </c>
      <c r="E992" s="25" t="s">
        <v>217</v>
      </c>
      <c r="F992" s="25">
        <v>2.5</v>
      </c>
      <c r="G992" s="25" t="s">
        <v>39</v>
      </c>
      <c r="H992" s="25">
        <v>90000</v>
      </c>
      <c r="I992" s="25">
        <f t="shared" si="225"/>
        <v>225000</v>
      </c>
      <c r="J992" s="31" t="s">
        <v>324</v>
      </c>
      <c r="K992" s="117"/>
      <c r="L992" s="107">
        <f t="shared" si="232"/>
        <v>0</v>
      </c>
      <c r="M992" s="107"/>
      <c r="N992" s="107"/>
      <c r="O992" s="107">
        <f t="shared" si="233"/>
        <v>0</v>
      </c>
      <c r="P992" s="107"/>
      <c r="Q992" s="107"/>
      <c r="R992" s="107">
        <f t="shared" si="234"/>
        <v>0</v>
      </c>
      <c r="S992" s="107"/>
      <c r="T992" s="107"/>
      <c r="U992" s="107">
        <f t="shared" si="235"/>
        <v>225000</v>
      </c>
      <c r="V992" s="107">
        <v>225000</v>
      </c>
      <c r="W992" s="107"/>
      <c r="X992" s="107">
        <f t="shared" si="236"/>
        <v>0</v>
      </c>
      <c r="Y992" s="107"/>
      <c r="Z992" s="107"/>
      <c r="AA992" s="108">
        <f t="shared" si="237"/>
        <v>0</v>
      </c>
      <c r="AB992" s="7">
        <v>45619</v>
      </c>
    </row>
    <row r="993" spans="1:28" ht="15.75" hidden="1" x14ac:dyDescent="0.25">
      <c r="A993" s="24">
        <v>45619</v>
      </c>
      <c r="B993" s="25" t="s">
        <v>1039</v>
      </c>
      <c r="C993" s="25"/>
      <c r="D993" s="25" t="s">
        <v>46</v>
      </c>
      <c r="E993" s="25" t="s">
        <v>129</v>
      </c>
      <c r="F993" s="25">
        <v>6</v>
      </c>
      <c r="G993" s="25" t="s">
        <v>77</v>
      </c>
      <c r="H993" s="25">
        <v>65000</v>
      </c>
      <c r="I993" s="25">
        <f t="shared" si="225"/>
        <v>390000</v>
      </c>
      <c r="J993" s="31" t="s">
        <v>324</v>
      </c>
      <c r="K993" s="117"/>
      <c r="L993" s="107">
        <f t="shared" si="232"/>
        <v>390000</v>
      </c>
      <c r="M993" s="107">
        <v>390000</v>
      </c>
      <c r="N993" s="107"/>
      <c r="O993" s="107">
        <f t="shared" si="233"/>
        <v>0</v>
      </c>
      <c r="P993" s="107"/>
      <c r="Q993" s="107"/>
      <c r="R993" s="107">
        <f t="shared" si="234"/>
        <v>0</v>
      </c>
      <c r="S993" s="107"/>
      <c r="T993" s="107"/>
      <c r="U993" s="107">
        <f t="shared" si="235"/>
        <v>0</v>
      </c>
      <c r="V993" s="107"/>
      <c r="W993" s="107"/>
      <c r="X993" s="107">
        <f t="shared" si="236"/>
        <v>0</v>
      </c>
      <c r="Y993" s="107"/>
      <c r="Z993" s="107"/>
      <c r="AA993" s="108">
        <f t="shared" si="237"/>
        <v>0</v>
      </c>
      <c r="AB993" s="7">
        <v>45619</v>
      </c>
    </row>
    <row r="994" spans="1:28" ht="15.75" hidden="1" x14ac:dyDescent="0.25">
      <c r="A994" s="24">
        <v>45619</v>
      </c>
      <c r="B994" s="25" t="s">
        <v>99</v>
      </c>
      <c r="C994" s="25"/>
      <c r="D994" s="25"/>
      <c r="E994" s="25" t="s">
        <v>120</v>
      </c>
      <c r="F994" s="25">
        <v>25</v>
      </c>
      <c r="G994" s="25" t="s">
        <v>39</v>
      </c>
      <c r="H994" s="25"/>
      <c r="I994" s="25">
        <f t="shared" si="225"/>
        <v>0</v>
      </c>
      <c r="J994" s="26" t="s">
        <v>28</v>
      </c>
      <c r="K994" s="117"/>
      <c r="L994" s="107">
        <f t="shared" si="232"/>
        <v>0</v>
      </c>
      <c r="M994" s="107"/>
      <c r="N994" s="107"/>
      <c r="O994" s="107">
        <f t="shared" si="233"/>
        <v>0</v>
      </c>
      <c r="P994" s="107"/>
      <c r="Q994" s="107"/>
      <c r="R994" s="107">
        <f t="shared" si="234"/>
        <v>0</v>
      </c>
      <c r="S994" s="107"/>
      <c r="T994" s="107"/>
      <c r="U994" s="107">
        <f t="shared" si="235"/>
        <v>0</v>
      </c>
      <c r="V994" s="107"/>
      <c r="W994" s="107"/>
      <c r="X994" s="107">
        <f t="shared" si="236"/>
        <v>0</v>
      </c>
      <c r="Y994" s="107"/>
      <c r="Z994" s="107"/>
      <c r="AA994" s="108">
        <f t="shared" si="237"/>
        <v>0</v>
      </c>
      <c r="AB994" s="7"/>
    </row>
    <row r="995" spans="1:28" ht="15.75" hidden="1" x14ac:dyDescent="0.25">
      <c r="A995" s="24">
        <v>45619</v>
      </c>
      <c r="B995" s="25" t="s">
        <v>99</v>
      </c>
      <c r="C995" s="25"/>
      <c r="D995" s="25"/>
      <c r="E995" s="25" t="s">
        <v>106</v>
      </c>
      <c r="F995" s="25">
        <v>63.3</v>
      </c>
      <c r="G995" s="25" t="s">
        <v>39</v>
      </c>
      <c r="H995" s="25"/>
      <c r="I995" s="25">
        <f t="shared" si="225"/>
        <v>0</v>
      </c>
      <c r="J995" s="26" t="s">
        <v>28</v>
      </c>
      <c r="K995" s="117"/>
      <c r="L995" s="107">
        <f t="shared" si="232"/>
        <v>0</v>
      </c>
      <c r="M995" s="107"/>
      <c r="N995" s="107"/>
      <c r="O995" s="107">
        <f t="shared" si="233"/>
        <v>0</v>
      </c>
      <c r="P995" s="107"/>
      <c r="Q995" s="107"/>
      <c r="R995" s="107">
        <f t="shared" si="234"/>
        <v>0</v>
      </c>
      <c r="S995" s="107"/>
      <c r="T995" s="107"/>
      <c r="U995" s="107">
        <f t="shared" si="235"/>
        <v>0</v>
      </c>
      <c r="V995" s="107"/>
      <c r="W995" s="107"/>
      <c r="X995" s="107">
        <f t="shared" si="236"/>
        <v>0</v>
      </c>
      <c r="Y995" s="107"/>
      <c r="Z995" s="107"/>
      <c r="AA995" s="108">
        <f t="shared" si="237"/>
        <v>0</v>
      </c>
      <c r="AB995" s="7"/>
    </row>
    <row r="996" spans="1:28" ht="15.75" hidden="1" x14ac:dyDescent="0.25">
      <c r="A996" s="24">
        <v>45619</v>
      </c>
      <c r="B996" s="25" t="s">
        <v>116</v>
      </c>
      <c r="C996" s="25"/>
      <c r="D996" s="25" t="s">
        <v>46</v>
      </c>
      <c r="E996" s="25" t="s">
        <v>53</v>
      </c>
      <c r="F996" s="25">
        <v>1</v>
      </c>
      <c r="G996" s="25" t="s">
        <v>23</v>
      </c>
      <c r="H996" s="25">
        <v>400000</v>
      </c>
      <c r="I996" s="25">
        <f t="shared" si="225"/>
        <v>400000</v>
      </c>
      <c r="J996" s="31" t="s">
        <v>312</v>
      </c>
      <c r="K996" s="117"/>
      <c r="L996" s="107">
        <f t="shared" si="232"/>
        <v>0</v>
      </c>
      <c r="M996" s="107"/>
      <c r="N996" s="107"/>
      <c r="O996" s="107">
        <f t="shared" si="233"/>
        <v>400000</v>
      </c>
      <c r="P996" s="107">
        <v>400000</v>
      </c>
      <c r="Q996" s="107"/>
      <c r="R996" s="107">
        <f t="shared" si="234"/>
        <v>0</v>
      </c>
      <c r="S996" s="107"/>
      <c r="T996" s="107"/>
      <c r="U996" s="107">
        <f t="shared" si="235"/>
        <v>0</v>
      </c>
      <c r="V996" s="107"/>
      <c r="W996" s="107"/>
      <c r="X996" s="107">
        <f t="shared" si="236"/>
        <v>0</v>
      </c>
      <c r="Y996" s="107"/>
      <c r="Z996" s="107"/>
      <c r="AA996" s="108">
        <f t="shared" si="237"/>
        <v>0</v>
      </c>
      <c r="AB996" s="7">
        <v>45625</v>
      </c>
    </row>
    <row r="997" spans="1:28" ht="15.75" hidden="1" x14ac:dyDescent="0.25">
      <c r="A997" s="24">
        <v>45619</v>
      </c>
      <c r="B997" s="25" t="s">
        <v>226</v>
      </c>
      <c r="C997" s="25"/>
      <c r="D997" s="25" t="s">
        <v>52</v>
      </c>
      <c r="E997" s="25" t="s">
        <v>1517</v>
      </c>
      <c r="F997" s="25">
        <v>4</v>
      </c>
      <c r="G997" s="25" t="s">
        <v>27</v>
      </c>
      <c r="H997" s="25">
        <v>850000</v>
      </c>
      <c r="I997" s="25">
        <f t="shared" si="225"/>
        <v>3400000</v>
      </c>
      <c r="J997" s="26" t="s">
        <v>28</v>
      </c>
      <c r="K997" s="117"/>
      <c r="L997" s="107">
        <f t="shared" si="232"/>
        <v>0</v>
      </c>
      <c r="M997" s="107"/>
      <c r="N997" s="107"/>
      <c r="O997" s="107">
        <f t="shared" si="233"/>
        <v>0</v>
      </c>
      <c r="P997" s="107"/>
      <c r="Q997" s="107"/>
      <c r="R997" s="107">
        <f t="shared" si="234"/>
        <v>0</v>
      </c>
      <c r="S997" s="107"/>
      <c r="T997" s="107"/>
      <c r="U997" s="107">
        <f t="shared" si="235"/>
        <v>0</v>
      </c>
      <c r="V997" s="107"/>
      <c r="W997" s="107"/>
      <c r="X997" s="107">
        <f t="shared" si="236"/>
        <v>0</v>
      </c>
      <c r="Y997" s="107"/>
      <c r="Z997" s="107"/>
      <c r="AA997" s="108">
        <f t="shared" si="237"/>
        <v>3400000</v>
      </c>
      <c r="AB997" s="7"/>
    </row>
    <row r="998" spans="1:28" ht="15.75" hidden="1" x14ac:dyDescent="0.25">
      <c r="A998" s="24">
        <v>45621</v>
      </c>
      <c r="B998" s="25" t="s">
        <v>471</v>
      </c>
      <c r="C998" s="25"/>
      <c r="D998" s="25" t="s">
        <v>46</v>
      </c>
      <c r="E998" s="25" t="s">
        <v>135</v>
      </c>
      <c r="F998" s="25">
        <v>5</v>
      </c>
      <c r="G998" s="25" t="s">
        <v>48</v>
      </c>
      <c r="H998" s="25">
        <v>145000</v>
      </c>
      <c r="I998" s="25">
        <f t="shared" si="225"/>
        <v>725000</v>
      </c>
      <c r="J998" s="31" t="s">
        <v>312</v>
      </c>
      <c r="K998" s="117"/>
      <c r="L998" s="107">
        <f t="shared" ref="L998:L1026" si="238">M998+N998</f>
        <v>0</v>
      </c>
      <c r="M998" s="107"/>
      <c r="N998" s="107"/>
      <c r="O998" s="107">
        <f t="shared" ref="O998:O1026" si="239">P998+Q998</f>
        <v>0</v>
      </c>
      <c r="P998" s="107"/>
      <c r="Q998" s="107"/>
      <c r="R998" s="107">
        <f t="shared" ref="R998:R1026" si="240">S998+T998</f>
        <v>725000</v>
      </c>
      <c r="S998" s="107">
        <v>725000</v>
      </c>
      <c r="T998" s="107"/>
      <c r="U998" s="107">
        <f t="shared" ref="U998:U1026" si="241">V998+W998</f>
        <v>0</v>
      </c>
      <c r="V998" s="107"/>
      <c r="W998" s="107"/>
      <c r="X998" s="107">
        <f t="shared" ref="X998:X1026" si="242">Y998+Z998</f>
        <v>0</v>
      </c>
      <c r="Y998" s="107"/>
      <c r="Z998" s="107"/>
      <c r="AA998" s="108">
        <f t="shared" ref="AA998:AA1026" si="243">C998+I998-L998-O998-U998-X998-R998</f>
        <v>0</v>
      </c>
      <c r="AB998" s="7">
        <v>45621</v>
      </c>
    </row>
    <row r="999" spans="1:28" ht="15.75" hidden="1" x14ac:dyDescent="0.25">
      <c r="A999" s="24">
        <v>45621</v>
      </c>
      <c r="B999" s="25" t="s">
        <v>1408</v>
      </c>
      <c r="C999" s="25"/>
      <c r="D999" s="25" t="s">
        <v>46</v>
      </c>
      <c r="E999" s="25" t="s">
        <v>42</v>
      </c>
      <c r="F999" s="25">
        <v>1500</v>
      </c>
      <c r="G999" s="25" t="s">
        <v>34</v>
      </c>
      <c r="H999" s="25">
        <v>3500</v>
      </c>
      <c r="I999" s="25">
        <f t="shared" si="225"/>
        <v>5250000</v>
      </c>
      <c r="J999" s="31" t="s">
        <v>312</v>
      </c>
      <c r="K999" s="117"/>
      <c r="L999" s="107">
        <f t="shared" si="238"/>
        <v>0</v>
      </c>
      <c r="M999" s="107"/>
      <c r="N999" s="107"/>
      <c r="O999" s="107">
        <f t="shared" si="239"/>
        <v>0</v>
      </c>
      <c r="P999" s="107"/>
      <c r="Q999" s="107"/>
      <c r="R999" s="107">
        <f t="shared" si="240"/>
        <v>0</v>
      </c>
      <c r="S999" s="107"/>
      <c r="T999" s="107"/>
      <c r="U999" s="107">
        <f t="shared" si="241"/>
        <v>0</v>
      </c>
      <c r="V999" s="107"/>
      <c r="W999" s="107"/>
      <c r="X999" s="107">
        <f t="shared" si="242"/>
        <v>5250000</v>
      </c>
      <c r="Y999" s="107">
        <v>5250000</v>
      </c>
      <c r="Z999" s="107"/>
      <c r="AA999" s="108">
        <f t="shared" si="243"/>
        <v>0</v>
      </c>
      <c r="AB999" s="7">
        <v>45621</v>
      </c>
    </row>
    <row r="1000" spans="1:28" ht="15.75" hidden="1" x14ac:dyDescent="0.25">
      <c r="A1000" s="24">
        <v>45621</v>
      </c>
      <c r="B1000" s="25" t="s">
        <v>1046</v>
      </c>
      <c r="C1000" s="25"/>
      <c r="D1000" s="25" t="s">
        <v>46</v>
      </c>
      <c r="E1000" s="25" t="s">
        <v>108</v>
      </c>
      <c r="F1000" s="25">
        <v>400</v>
      </c>
      <c r="G1000" s="25" t="s">
        <v>34</v>
      </c>
      <c r="H1000" s="25">
        <v>1900</v>
      </c>
      <c r="I1000" s="25">
        <f t="shared" si="225"/>
        <v>760000</v>
      </c>
      <c r="J1000" s="31" t="s">
        <v>312</v>
      </c>
      <c r="K1000" s="117"/>
      <c r="L1000" s="107">
        <f t="shared" si="238"/>
        <v>0</v>
      </c>
      <c r="M1000" s="107"/>
      <c r="N1000" s="107"/>
      <c r="O1000" s="107">
        <f t="shared" si="239"/>
        <v>760000</v>
      </c>
      <c r="P1000" s="107">
        <v>760000</v>
      </c>
      <c r="Q1000" s="107"/>
      <c r="R1000" s="107">
        <f t="shared" si="240"/>
        <v>0</v>
      </c>
      <c r="S1000" s="107"/>
      <c r="T1000" s="107"/>
      <c r="U1000" s="107">
        <f t="shared" si="241"/>
        <v>0</v>
      </c>
      <c r="V1000" s="107"/>
      <c r="W1000" s="107"/>
      <c r="X1000" s="107">
        <f t="shared" si="242"/>
        <v>0</v>
      </c>
      <c r="Y1000" s="107"/>
      <c r="Z1000" s="107"/>
      <c r="AA1000" s="108">
        <f t="shared" si="243"/>
        <v>0</v>
      </c>
      <c r="AB1000" s="7">
        <v>45624</v>
      </c>
    </row>
    <row r="1001" spans="1:28" ht="15.75" hidden="1" x14ac:dyDescent="0.25">
      <c r="A1001" s="24">
        <v>45621</v>
      </c>
      <c r="B1001" s="25" t="s">
        <v>800</v>
      </c>
      <c r="C1001" s="25"/>
      <c r="D1001" s="25" t="s">
        <v>52</v>
      </c>
      <c r="E1001" s="25" t="s">
        <v>58</v>
      </c>
      <c r="F1001" s="25">
        <v>3200</v>
      </c>
      <c r="G1001" s="25" t="s">
        <v>34</v>
      </c>
      <c r="H1001" s="25">
        <v>1800</v>
      </c>
      <c r="I1001" s="25">
        <f t="shared" si="225"/>
        <v>5760000</v>
      </c>
      <c r="J1001" s="31" t="s">
        <v>312</v>
      </c>
      <c r="K1001" s="117"/>
      <c r="L1001" s="107">
        <f t="shared" si="238"/>
        <v>0</v>
      </c>
      <c r="M1001" s="107"/>
      <c r="N1001" s="107"/>
      <c r="O1001" s="107">
        <f t="shared" si="239"/>
        <v>5760000</v>
      </c>
      <c r="P1001" s="107">
        <v>5760000</v>
      </c>
      <c r="Q1001" s="107"/>
      <c r="R1001" s="107">
        <f t="shared" si="240"/>
        <v>0</v>
      </c>
      <c r="S1001" s="107"/>
      <c r="T1001" s="107"/>
      <c r="U1001" s="107">
        <f t="shared" si="241"/>
        <v>0</v>
      </c>
      <c r="V1001" s="107"/>
      <c r="W1001" s="107"/>
      <c r="X1001" s="107">
        <f t="shared" si="242"/>
        <v>0</v>
      </c>
      <c r="Y1001" s="107"/>
      <c r="Z1001" s="107"/>
      <c r="AA1001" s="108">
        <f t="shared" si="243"/>
        <v>0</v>
      </c>
      <c r="AB1001" s="7">
        <v>45623</v>
      </c>
    </row>
    <row r="1002" spans="1:28" ht="15.75" hidden="1" x14ac:dyDescent="0.25">
      <c r="A1002" s="24">
        <v>45621</v>
      </c>
      <c r="B1002" s="25" t="s">
        <v>261</v>
      </c>
      <c r="C1002" s="25"/>
      <c r="D1002" s="25" t="s">
        <v>46</v>
      </c>
      <c r="E1002" s="25" t="s">
        <v>2011</v>
      </c>
      <c r="F1002" s="25">
        <v>2</v>
      </c>
      <c r="G1002" s="25" t="s">
        <v>39</v>
      </c>
      <c r="H1002" s="25">
        <v>150000</v>
      </c>
      <c r="I1002" s="25">
        <f t="shared" si="225"/>
        <v>300000</v>
      </c>
      <c r="J1002" s="26" t="s">
        <v>28</v>
      </c>
      <c r="K1002" s="117"/>
      <c r="L1002" s="107">
        <f t="shared" si="238"/>
        <v>0</v>
      </c>
      <c r="M1002" s="107"/>
      <c r="N1002" s="107"/>
      <c r="O1002" s="107">
        <f t="shared" si="239"/>
        <v>0</v>
      </c>
      <c r="P1002" s="107"/>
      <c r="Q1002" s="107"/>
      <c r="R1002" s="107">
        <f t="shared" si="240"/>
        <v>0</v>
      </c>
      <c r="S1002" s="107"/>
      <c r="T1002" s="107"/>
      <c r="U1002" s="107">
        <f t="shared" si="241"/>
        <v>0</v>
      </c>
      <c r="V1002" s="107"/>
      <c r="W1002" s="107"/>
      <c r="X1002" s="107">
        <f t="shared" si="242"/>
        <v>0</v>
      </c>
      <c r="Y1002" s="107"/>
      <c r="Z1002" s="107"/>
      <c r="AA1002" s="108">
        <f t="shared" si="243"/>
        <v>300000</v>
      </c>
      <c r="AB1002" s="7"/>
    </row>
    <row r="1003" spans="1:28" ht="15.75" hidden="1" x14ac:dyDescent="0.25">
      <c r="A1003" s="24">
        <v>45621</v>
      </c>
      <c r="B1003" s="25" t="s">
        <v>346</v>
      </c>
      <c r="C1003" s="25"/>
      <c r="D1003" s="25" t="s">
        <v>52</v>
      </c>
      <c r="E1003" s="25" t="s">
        <v>58</v>
      </c>
      <c r="F1003" s="25">
        <v>1000</v>
      </c>
      <c r="G1003" s="25" t="s">
        <v>34</v>
      </c>
      <c r="H1003" s="25">
        <v>2000</v>
      </c>
      <c r="I1003" s="25">
        <f t="shared" si="225"/>
        <v>2000000</v>
      </c>
      <c r="J1003" s="31" t="s">
        <v>312</v>
      </c>
      <c r="K1003" s="117"/>
      <c r="L1003" s="107">
        <f t="shared" si="238"/>
        <v>0</v>
      </c>
      <c r="M1003" s="107"/>
      <c r="N1003" s="107"/>
      <c r="O1003" s="107">
        <f t="shared" si="239"/>
        <v>2000000</v>
      </c>
      <c r="P1003" s="107"/>
      <c r="Q1003" s="107">
        <v>2000000</v>
      </c>
      <c r="R1003" s="107">
        <f t="shared" si="240"/>
        <v>0</v>
      </c>
      <c r="S1003" s="107"/>
      <c r="T1003" s="107"/>
      <c r="U1003" s="107">
        <f t="shared" si="241"/>
        <v>0</v>
      </c>
      <c r="V1003" s="107"/>
      <c r="W1003" s="107"/>
      <c r="X1003" s="107">
        <f t="shared" si="242"/>
        <v>0</v>
      </c>
      <c r="Y1003" s="107"/>
      <c r="Z1003" s="107"/>
      <c r="AA1003" s="108">
        <f t="shared" si="243"/>
        <v>0</v>
      </c>
      <c r="AB1003" s="7">
        <v>45624</v>
      </c>
    </row>
    <row r="1004" spans="1:28" ht="15.75" hidden="1" x14ac:dyDescent="0.25">
      <c r="A1004" s="24">
        <v>45621</v>
      </c>
      <c r="B1004" s="76" t="s">
        <v>2147</v>
      </c>
      <c r="C1004" s="76"/>
      <c r="D1004" s="76"/>
      <c r="E1004" s="76" t="s">
        <v>1481</v>
      </c>
      <c r="F1004" s="76">
        <v>664</v>
      </c>
      <c r="G1004" s="76" t="s">
        <v>39</v>
      </c>
      <c r="H1004" s="25"/>
      <c r="I1004" s="25">
        <f t="shared" si="225"/>
        <v>0</v>
      </c>
      <c r="J1004" s="26" t="s">
        <v>28</v>
      </c>
      <c r="K1004" s="117"/>
      <c r="L1004" s="107">
        <f t="shared" si="238"/>
        <v>0</v>
      </c>
      <c r="M1004" s="107"/>
      <c r="N1004" s="107"/>
      <c r="O1004" s="107">
        <f t="shared" si="239"/>
        <v>0</v>
      </c>
      <c r="P1004" s="107"/>
      <c r="Q1004" s="107"/>
      <c r="R1004" s="107">
        <f t="shared" si="240"/>
        <v>0</v>
      </c>
      <c r="S1004" s="107"/>
      <c r="T1004" s="107"/>
      <c r="U1004" s="107">
        <f t="shared" si="241"/>
        <v>0</v>
      </c>
      <c r="V1004" s="107"/>
      <c r="W1004" s="107"/>
      <c r="X1004" s="107">
        <f t="shared" si="242"/>
        <v>0</v>
      </c>
      <c r="Y1004" s="107"/>
      <c r="Z1004" s="107"/>
      <c r="AA1004" s="108">
        <f t="shared" si="243"/>
        <v>0</v>
      </c>
      <c r="AB1004" s="7"/>
    </row>
    <row r="1005" spans="1:28" ht="15.75" hidden="1" x14ac:dyDescent="0.25">
      <c r="A1005" s="24">
        <v>45621</v>
      </c>
      <c r="B1005" s="25" t="s">
        <v>134</v>
      </c>
      <c r="C1005" s="25"/>
      <c r="D1005" s="25" t="s">
        <v>52</v>
      </c>
      <c r="E1005" s="25" t="s">
        <v>42</v>
      </c>
      <c r="F1005" s="25">
        <v>500</v>
      </c>
      <c r="G1005" s="25" t="s">
        <v>34</v>
      </c>
      <c r="H1005" s="25">
        <v>4500</v>
      </c>
      <c r="I1005" s="25">
        <f t="shared" si="225"/>
        <v>2250000</v>
      </c>
      <c r="J1005" s="26" t="s">
        <v>28</v>
      </c>
      <c r="K1005" s="11" t="s">
        <v>2179</v>
      </c>
      <c r="L1005" s="107">
        <f t="shared" si="238"/>
        <v>0</v>
      </c>
      <c r="M1005" s="107"/>
      <c r="N1005" s="107"/>
      <c r="O1005" s="107">
        <f t="shared" si="239"/>
        <v>0</v>
      </c>
      <c r="P1005" s="107"/>
      <c r="Q1005" s="107"/>
      <c r="R1005" s="107">
        <f t="shared" si="240"/>
        <v>0</v>
      </c>
      <c r="S1005" s="107"/>
      <c r="T1005" s="107"/>
      <c r="U1005" s="107">
        <f t="shared" si="241"/>
        <v>0</v>
      </c>
      <c r="V1005" s="107"/>
      <c r="W1005" s="107"/>
      <c r="X1005" s="107">
        <f t="shared" si="242"/>
        <v>0</v>
      </c>
      <c r="Y1005" s="107"/>
      <c r="Z1005" s="107"/>
      <c r="AA1005" s="108">
        <f t="shared" si="243"/>
        <v>2250000</v>
      </c>
      <c r="AB1005" s="7"/>
    </row>
    <row r="1006" spans="1:28" ht="15.75" hidden="1" x14ac:dyDescent="0.25">
      <c r="A1006" s="24">
        <v>45621</v>
      </c>
      <c r="B1006" s="25" t="s">
        <v>134</v>
      </c>
      <c r="C1006" s="25"/>
      <c r="D1006" s="25" t="s">
        <v>52</v>
      </c>
      <c r="E1006" s="25" t="s">
        <v>476</v>
      </c>
      <c r="F1006" s="25">
        <v>12</v>
      </c>
      <c r="G1006" s="25" t="s">
        <v>23</v>
      </c>
      <c r="H1006" s="25">
        <v>35000</v>
      </c>
      <c r="I1006" s="25">
        <f t="shared" si="225"/>
        <v>420000</v>
      </c>
      <c r="J1006" s="26" t="s">
        <v>28</v>
      </c>
      <c r="K1006" s="11" t="s">
        <v>2179</v>
      </c>
      <c r="L1006" s="107">
        <f t="shared" si="238"/>
        <v>0</v>
      </c>
      <c r="M1006" s="107"/>
      <c r="N1006" s="107"/>
      <c r="O1006" s="107">
        <f t="shared" si="239"/>
        <v>0</v>
      </c>
      <c r="P1006" s="107"/>
      <c r="Q1006" s="107"/>
      <c r="R1006" s="107">
        <f t="shared" si="240"/>
        <v>0</v>
      </c>
      <c r="S1006" s="107"/>
      <c r="T1006" s="107"/>
      <c r="U1006" s="107">
        <f t="shared" si="241"/>
        <v>0</v>
      </c>
      <c r="V1006" s="107"/>
      <c r="W1006" s="107"/>
      <c r="X1006" s="107">
        <f t="shared" si="242"/>
        <v>0</v>
      </c>
      <c r="Y1006" s="107"/>
      <c r="Z1006" s="107"/>
      <c r="AA1006" s="108">
        <f t="shared" si="243"/>
        <v>420000</v>
      </c>
      <c r="AB1006" s="7"/>
    </row>
    <row r="1007" spans="1:28" ht="15.75" hidden="1" x14ac:dyDescent="0.25">
      <c r="A1007" s="24">
        <v>45621</v>
      </c>
      <c r="B1007" s="25" t="s">
        <v>99</v>
      </c>
      <c r="C1007" s="25"/>
      <c r="D1007" s="25"/>
      <c r="E1007" s="25" t="s">
        <v>103</v>
      </c>
      <c r="F1007" s="25">
        <v>233.8</v>
      </c>
      <c r="G1007" s="25" t="s">
        <v>39</v>
      </c>
      <c r="H1007" s="25"/>
      <c r="I1007" s="25">
        <f t="shared" si="225"/>
        <v>0</v>
      </c>
      <c r="J1007" s="26" t="s">
        <v>28</v>
      </c>
      <c r="K1007" s="117"/>
      <c r="L1007" s="107">
        <f t="shared" si="238"/>
        <v>0</v>
      </c>
      <c r="M1007" s="107"/>
      <c r="N1007" s="107"/>
      <c r="O1007" s="107">
        <f t="shared" si="239"/>
        <v>0</v>
      </c>
      <c r="P1007" s="107"/>
      <c r="Q1007" s="107"/>
      <c r="R1007" s="107">
        <f t="shared" si="240"/>
        <v>0</v>
      </c>
      <c r="S1007" s="107"/>
      <c r="T1007" s="107"/>
      <c r="U1007" s="107">
        <f t="shared" si="241"/>
        <v>0</v>
      </c>
      <c r="V1007" s="107"/>
      <c r="W1007" s="107"/>
      <c r="X1007" s="107">
        <f t="shared" si="242"/>
        <v>0</v>
      </c>
      <c r="Y1007" s="107"/>
      <c r="Z1007" s="107"/>
      <c r="AA1007" s="108">
        <f t="shared" si="243"/>
        <v>0</v>
      </c>
      <c r="AB1007" s="7"/>
    </row>
    <row r="1008" spans="1:28" ht="15.75" hidden="1" x14ac:dyDescent="0.25">
      <c r="A1008" s="24">
        <v>45621</v>
      </c>
      <c r="B1008" s="25" t="s">
        <v>99</v>
      </c>
      <c r="C1008" s="25"/>
      <c r="D1008" s="25"/>
      <c r="E1008" s="25" t="s">
        <v>358</v>
      </c>
      <c r="F1008" s="25">
        <v>21</v>
      </c>
      <c r="G1008" s="25" t="s">
        <v>39</v>
      </c>
      <c r="H1008" s="25"/>
      <c r="I1008" s="25">
        <f t="shared" si="225"/>
        <v>0</v>
      </c>
      <c r="J1008" s="26" t="s">
        <v>28</v>
      </c>
      <c r="K1008" s="117"/>
      <c r="L1008" s="107">
        <f t="shared" si="238"/>
        <v>0</v>
      </c>
      <c r="M1008" s="107"/>
      <c r="N1008" s="107"/>
      <c r="O1008" s="107">
        <f t="shared" si="239"/>
        <v>0</v>
      </c>
      <c r="P1008" s="107"/>
      <c r="Q1008" s="107"/>
      <c r="R1008" s="107">
        <f t="shared" si="240"/>
        <v>0</v>
      </c>
      <c r="S1008" s="107"/>
      <c r="T1008" s="107"/>
      <c r="U1008" s="107">
        <f t="shared" si="241"/>
        <v>0</v>
      </c>
      <c r="V1008" s="107"/>
      <c r="W1008" s="107"/>
      <c r="X1008" s="107">
        <f t="shared" si="242"/>
        <v>0</v>
      </c>
      <c r="Y1008" s="107"/>
      <c r="Z1008" s="107"/>
      <c r="AA1008" s="108">
        <f t="shared" si="243"/>
        <v>0</v>
      </c>
      <c r="AB1008" s="7"/>
    </row>
    <row r="1009" spans="1:28" ht="15.75" hidden="1" x14ac:dyDescent="0.25">
      <c r="A1009" s="24">
        <v>45621</v>
      </c>
      <c r="B1009" s="25" t="s">
        <v>99</v>
      </c>
      <c r="C1009" s="25"/>
      <c r="D1009" s="25"/>
      <c r="E1009" s="25" t="s">
        <v>145</v>
      </c>
      <c r="F1009" s="25">
        <v>17.3</v>
      </c>
      <c r="G1009" s="25" t="s">
        <v>39</v>
      </c>
      <c r="H1009" s="25"/>
      <c r="I1009" s="25">
        <f t="shared" si="225"/>
        <v>0</v>
      </c>
      <c r="J1009" s="26" t="s">
        <v>28</v>
      </c>
      <c r="K1009" s="117"/>
      <c r="L1009" s="107">
        <f t="shared" si="238"/>
        <v>0</v>
      </c>
      <c r="M1009" s="107"/>
      <c r="N1009" s="107"/>
      <c r="O1009" s="107">
        <f t="shared" si="239"/>
        <v>0</v>
      </c>
      <c r="P1009" s="107"/>
      <c r="Q1009" s="107"/>
      <c r="R1009" s="107">
        <f t="shared" si="240"/>
        <v>0</v>
      </c>
      <c r="S1009" s="107"/>
      <c r="T1009" s="107"/>
      <c r="U1009" s="107">
        <f t="shared" si="241"/>
        <v>0</v>
      </c>
      <c r="V1009" s="107"/>
      <c r="W1009" s="107"/>
      <c r="X1009" s="107">
        <f t="shared" si="242"/>
        <v>0</v>
      </c>
      <c r="Y1009" s="107"/>
      <c r="Z1009" s="107"/>
      <c r="AA1009" s="108">
        <f t="shared" si="243"/>
        <v>0</v>
      </c>
      <c r="AB1009" s="7"/>
    </row>
    <row r="1010" spans="1:28" ht="15.75" hidden="1" x14ac:dyDescent="0.25">
      <c r="A1010" s="24">
        <v>45621</v>
      </c>
      <c r="B1010" s="25" t="s">
        <v>1333</v>
      </c>
      <c r="C1010" s="25"/>
      <c r="D1010" s="25" t="s">
        <v>52</v>
      </c>
      <c r="E1010" s="25" t="s">
        <v>58</v>
      </c>
      <c r="F1010" s="25">
        <v>1400</v>
      </c>
      <c r="G1010" s="25" t="s">
        <v>34</v>
      </c>
      <c r="H1010" s="25">
        <v>1750</v>
      </c>
      <c r="I1010" s="25">
        <f t="shared" si="225"/>
        <v>2450000</v>
      </c>
      <c r="J1010" s="26" t="s">
        <v>28</v>
      </c>
      <c r="K1010" s="117"/>
      <c r="L1010" s="107">
        <f t="shared" si="238"/>
        <v>0</v>
      </c>
      <c r="M1010" s="107"/>
      <c r="N1010" s="107"/>
      <c r="O1010" s="107">
        <f t="shared" si="239"/>
        <v>0</v>
      </c>
      <c r="P1010" s="107"/>
      <c r="Q1010" s="107"/>
      <c r="R1010" s="107">
        <f t="shared" si="240"/>
        <v>0</v>
      </c>
      <c r="S1010" s="107"/>
      <c r="T1010" s="107"/>
      <c r="U1010" s="107">
        <f t="shared" si="241"/>
        <v>0</v>
      </c>
      <c r="V1010" s="107"/>
      <c r="W1010" s="107"/>
      <c r="X1010" s="107">
        <f t="shared" si="242"/>
        <v>0</v>
      </c>
      <c r="Y1010" s="107"/>
      <c r="Z1010" s="107"/>
      <c r="AA1010" s="108">
        <f t="shared" si="243"/>
        <v>2450000</v>
      </c>
      <c r="AB1010" s="7"/>
    </row>
    <row r="1011" spans="1:28" ht="15.75" hidden="1" x14ac:dyDescent="0.25">
      <c r="A1011" s="24">
        <v>45621</v>
      </c>
      <c r="B1011" s="25" t="s">
        <v>1010</v>
      </c>
      <c r="C1011" s="25"/>
      <c r="D1011" s="25" t="s">
        <v>52</v>
      </c>
      <c r="E1011" s="25" t="s">
        <v>192</v>
      </c>
      <c r="F1011" s="25">
        <v>400</v>
      </c>
      <c r="G1011" s="25" t="s">
        <v>34</v>
      </c>
      <c r="H1011" s="25">
        <v>2500</v>
      </c>
      <c r="I1011" s="25">
        <f t="shared" si="225"/>
        <v>1000000</v>
      </c>
      <c r="J1011" s="31" t="s">
        <v>312</v>
      </c>
      <c r="K1011" s="117"/>
      <c r="L1011" s="107">
        <f t="shared" si="238"/>
        <v>0</v>
      </c>
      <c r="M1011" s="107"/>
      <c r="N1011" s="107"/>
      <c r="O1011" s="107">
        <f t="shared" si="239"/>
        <v>0</v>
      </c>
      <c r="P1011" s="107"/>
      <c r="Q1011" s="107"/>
      <c r="R1011" s="107">
        <f t="shared" si="240"/>
        <v>0</v>
      </c>
      <c r="S1011" s="107"/>
      <c r="T1011" s="107"/>
      <c r="U1011" s="107">
        <f t="shared" si="241"/>
        <v>0</v>
      </c>
      <c r="V1011" s="107"/>
      <c r="W1011" s="107"/>
      <c r="X1011" s="107">
        <f t="shared" si="242"/>
        <v>1000000</v>
      </c>
      <c r="Y1011" s="107">
        <v>1000000</v>
      </c>
      <c r="Z1011" s="107"/>
      <c r="AA1011" s="108">
        <f t="shared" si="243"/>
        <v>0</v>
      </c>
      <c r="AB1011" s="7">
        <v>45625</v>
      </c>
    </row>
    <row r="1012" spans="1:28" ht="15.75" hidden="1" x14ac:dyDescent="0.25">
      <c r="A1012" s="24">
        <v>45621</v>
      </c>
      <c r="B1012" s="25" t="s">
        <v>280</v>
      </c>
      <c r="C1012" s="25"/>
      <c r="D1012" s="25" t="s">
        <v>46</v>
      </c>
      <c r="E1012" s="25" t="s">
        <v>108</v>
      </c>
      <c r="F1012" s="25">
        <v>10400</v>
      </c>
      <c r="G1012" s="25" t="s">
        <v>34</v>
      </c>
      <c r="H1012" s="25">
        <v>1675</v>
      </c>
      <c r="I1012" s="25">
        <f t="shared" si="225"/>
        <v>17420000</v>
      </c>
      <c r="J1012" s="26" t="s">
        <v>28</v>
      </c>
      <c r="K1012" s="117"/>
      <c r="L1012" s="107">
        <f t="shared" si="238"/>
        <v>0</v>
      </c>
      <c r="M1012" s="107"/>
      <c r="N1012" s="107"/>
      <c r="O1012" s="107">
        <f t="shared" si="239"/>
        <v>0</v>
      </c>
      <c r="P1012" s="107"/>
      <c r="Q1012" s="107"/>
      <c r="R1012" s="107">
        <f t="shared" si="240"/>
        <v>0</v>
      </c>
      <c r="S1012" s="107"/>
      <c r="T1012" s="107"/>
      <c r="U1012" s="107">
        <f t="shared" si="241"/>
        <v>0</v>
      </c>
      <c r="V1012" s="107"/>
      <c r="W1012" s="107"/>
      <c r="X1012" s="107">
        <f t="shared" si="242"/>
        <v>0</v>
      </c>
      <c r="Y1012" s="107"/>
      <c r="Z1012" s="107"/>
      <c r="AA1012" s="108">
        <f t="shared" si="243"/>
        <v>17420000</v>
      </c>
      <c r="AB1012" s="7"/>
    </row>
    <row r="1013" spans="1:28" ht="15.75" hidden="1" x14ac:dyDescent="0.25">
      <c r="A1013" s="24">
        <v>45621</v>
      </c>
      <c r="B1013" s="25" t="s">
        <v>280</v>
      </c>
      <c r="C1013" s="25"/>
      <c r="D1013" s="25" t="s">
        <v>46</v>
      </c>
      <c r="E1013" s="25" t="s">
        <v>44</v>
      </c>
      <c r="F1013" s="25">
        <v>1250</v>
      </c>
      <c r="G1013" s="25" t="s">
        <v>34</v>
      </c>
      <c r="H1013" s="25">
        <v>860</v>
      </c>
      <c r="I1013" s="25">
        <f t="shared" si="225"/>
        <v>1075000</v>
      </c>
      <c r="J1013" s="26" t="s">
        <v>28</v>
      </c>
      <c r="K1013" s="117"/>
      <c r="L1013" s="107">
        <f t="shared" si="238"/>
        <v>0</v>
      </c>
      <c r="M1013" s="107"/>
      <c r="N1013" s="107"/>
      <c r="O1013" s="107">
        <f t="shared" si="239"/>
        <v>0</v>
      </c>
      <c r="P1013" s="107"/>
      <c r="Q1013" s="107"/>
      <c r="R1013" s="107">
        <f t="shared" si="240"/>
        <v>0</v>
      </c>
      <c r="S1013" s="107"/>
      <c r="T1013" s="107"/>
      <c r="U1013" s="107">
        <f t="shared" si="241"/>
        <v>0</v>
      </c>
      <c r="V1013" s="107"/>
      <c r="W1013" s="107"/>
      <c r="X1013" s="107">
        <f t="shared" si="242"/>
        <v>0</v>
      </c>
      <c r="Y1013" s="107"/>
      <c r="Z1013" s="107"/>
      <c r="AA1013" s="108">
        <f t="shared" si="243"/>
        <v>1075000</v>
      </c>
      <c r="AB1013" s="7"/>
    </row>
    <row r="1014" spans="1:28" ht="15.75" hidden="1" x14ac:dyDescent="0.25">
      <c r="A1014" s="24">
        <v>45621</v>
      </c>
      <c r="B1014" s="25" t="s">
        <v>592</v>
      </c>
      <c r="C1014" s="25"/>
      <c r="D1014" s="25" t="s">
        <v>46</v>
      </c>
      <c r="E1014" s="25" t="s">
        <v>108</v>
      </c>
      <c r="F1014" s="25">
        <v>1000</v>
      </c>
      <c r="G1014" s="25" t="s">
        <v>34</v>
      </c>
      <c r="H1014" s="25">
        <v>2000</v>
      </c>
      <c r="I1014" s="25">
        <f t="shared" si="225"/>
        <v>2000000</v>
      </c>
      <c r="J1014" s="26" t="s">
        <v>28</v>
      </c>
      <c r="K1014" s="25" t="s">
        <v>2183</v>
      </c>
      <c r="L1014" s="107">
        <f t="shared" si="238"/>
        <v>0</v>
      </c>
      <c r="M1014" s="107"/>
      <c r="N1014" s="107"/>
      <c r="O1014" s="107">
        <f t="shared" si="239"/>
        <v>0</v>
      </c>
      <c r="P1014" s="107"/>
      <c r="Q1014" s="107"/>
      <c r="R1014" s="107">
        <f t="shared" si="240"/>
        <v>0</v>
      </c>
      <c r="S1014" s="107"/>
      <c r="T1014" s="107"/>
      <c r="U1014" s="107">
        <f t="shared" si="241"/>
        <v>0</v>
      </c>
      <c r="V1014" s="107"/>
      <c r="W1014" s="107"/>
      <c r="X1014" s="107">
        <f t="shared" si="242"/>
        <v>0</v>
      </c>
      <c r="Y1014" s="107"/>
      <c r="Z1014" s="107"/>
      <c r="AA1014" s="108">
        <f t="shared" si="243"/>
        <v>2000000</v>
      </c>
      <c r="AB1014" s="7"/>
    </row>
    <row r="1015" spans="1:28" ht="15.75" hidden="1" x14ac:dyDescent="0.25">
      <c r="A1015" s="24">
        <v>45621</v>
      </c>
      <c r="B1015" s="25" t="s">
        <v>251</v>
      </c>
      <c r="C1015" s="25"/>
      <c r="D1015" s="25" t="s">
        <v>46</v>
      </c>
      <c r="E1015" s="25" t="s">
        <v>802</v>
      </c>
      <c r="F1015" s="25">
        <v>400</v>
      </c>
      <c r="G1015" s="25" t="s">
        <v>34</v>
      </c>
      <c r="H1015" s="25">
        <v>3920</v>
      </c>
      <c r="I1015" s="25">
        <f t="shared" si="225"/>
        <v>1568000</v>
      </c>
      <c r="J1015" s="31" t="s">
        <v>324</v>
      </c>
      <c r="K1015" s="117"/>
      <c r="L1015" s="107">
        <f t="shared" si="238"/>
        <v>0</v>
      </c>
      <c r="M1015" s="107"/>
      <c r="N1015" s="107"/>
      <c r="O1015" s="107">
        <f t="shared" si="239"/>
        <v>0</v>
      </c>
      <c r="P1015" s="107"/>
      <c r="Q1015" s="107"/>
      <c r="R1015" s="107">
        <f t="shared" si="240"/>
        <v>0</v>
      </c>
      <c r="S1015" s="107"/>
      <c r="T1015" s="107"/>
      <c r="U1015" s="107">
        <f t="shared" si="241"/>
        <v>1568000</v>
      </c>
      <c r="V1015" s="107">
        <v>1568000</v>
      </c>
      <c r="W1015" s="107"/>
      <c r="X1015" s="107">
        <f t="shared" si="242"/>
        <v>0</v>
      </c>
      <c r="Y1015" s="107"/>
      <c r="Z1015" s="107"/>
      <c r="AA1015" s="108">
        <f t="shared" si="243"/>
        <v>0</v>
      </c>
      <c r="AB1015" s="7">
        <v>45624</v>
      </c>
    </row>
    <row r="1016" spans="1:28" ht="15.75" hidden="1" x14ac:dyDescent="0.25">
      <c r="A1016" s="24">
        <v>45621</v>
      </c>
      <c r="B1016" s="25" t="s">
        <v>1163</v>
      </c>
      <c r="C1016" s="25"/>
      <c r="D1016" s="25" t="s">
        <v>46</v>
      </c>
      <c r="E1016" s="25" t="s">
        <v>160</v>
      </c>
      <c r="F1016" s="25">
        <v>1000</v>
      </c>
      <c r="G1016" s="25" t="s">
        <v>34</v>
      </c>
      <c r="H1016" s="25">
        <v>2630</v>
      </c>
      <c r="I1016" s="25">
        <f t="shared" si="225"/>
        <v>2630000</v>
      </c>
      <c r="J1016" s="31" t="s">
        <v>312</v>
      </c>
      <c r="K1016" s="117"/>
      <c r="L1016" s="107">
        <f t="shared" si="238"/>
        <v>0</v>
      </c>
      <c r="M1016" s="107"/>
      <c r="N1016" s="107"/>
      <c r="O1016" s="107">
        <f t="shared" si="239"/>
        <v>2630000</v>
      </c>
      <c r="P1016" s="107">
        <v>2630000</v>
      </c>
      <c r="Q1016" s="107"/>
      <c r="R1016" s="107">
        <f t="shared" si="240"/>
        <v>0</v>
      </c>
      <c r="S1016" s="107"/>
      <c r="T1016" s="107"/>
      <c r="U1016" s="107">
        <f t="shared" si="241"/>
        <v>0</v>
      </c>
      <c r="V1016" s="107"/>
      <c r="W1016" s="107"/>
      <c r="X1016" s="107">
        <f t="shared" si="242"/>
        <v>0</v>
      </c>
      <c r="Y1016" s="107"/>
      <c r="Z1016" s="107"/>
      <c r="AA1016" s="108">
        <f t="shared" si="243"/>
        <v>0</v>
      </c>
      <c r="AB1016" s="7">
        <v>45621</v>
      </c>
    </row>
    <row r="1017" spans="1:28" ht="15.75" hidden="1" x14ac:dyDescent="0.25">
      <c r="A1017" s="24">
        <v>45621</v>
      </c>
      <c r="B1017" s="25" t="s">
        <v>1163</v>
      </c>
      <c r="C1017" s="25"/>
      <c r="D1017" s="25" t="s">
        <v>46</v>
      </c>
      <c r="E1017" s="25" t="s">
        <v>982</v>
      </c>
      <c r="F1017" s="25">
        <v>1250</v>
      </c>
      <c r="G1017" s="25" t="s">
        <v>34</v>
      </c>
      <c r="H1017" s="25">
        <v>1230</v>
      </c>
      <c r="I1017" s="25">
        <f t="shared" si="225"/>
        <v>1537500</v>
      </c>
      <c r="J1017" s="31" t="s">
        <v>312</v>
      </c>
      <c r="K1017" s="117"/>
      <c r="L1017" s="107">
        <f t="shared" si="238"/>
        <v>0</v>
      </c>
      <c r="M1017" s="107"/>
      <c r="N1017" s="107"/>
      <c r="O1017" s="107">
        <f t="shared" si="239"/>
        <v>1537500</v>
      </c>
      <c r="P1017" s="107">
        <v>1537500</v>
      </c>
      <c r="Q1017" s="107"/>
      <c r="R1017" s="107">
        <f t="shared" si="240"/>
        <v>0</v>
      </c>
      <c r="S1017" s="107"/>
      <c r="T1017" s="107"/>
      <c r="U1017" s="107">
        <f t="shared" si="241"/>
        <v>0</v>
      </c>
      <c r="V1017" s="107"/>
      <c r="W1017" s="107"/>
      <c r="X1017" s="107">
        <f t="shared" si="242"/>
        <v>0</v>
      </c>
      <c r="Y1017" s="107"/>
      <c r="Z1017" s="107"/>
      <c r="AA1017" s="108">
        <f t="shared" si="243"/>
        <v>0</v>
      </c>
      <c r="AB1017" s="7">
        <v>45621</v>
      </c>
    </row>
    <row r="1018" spans="1:28" ht="15.75" hidden="1" x14ac:dyDescent="0.25">
      <c r="A1018" s="24">
        <v>45621</v>
      </c>
      <c r="B1018" s="25" t="s">
        <v>1024</v>
      </c>
      <c r="C1018" s="25"/>
      <c r="D1018" s="25" t="s">
        <v>46</v>
      </c>
      <c r="E1018" s="25" t="s">
        <v>42</v>
      </c>
      <c r="F1018" s="25">
        <v>300</v>
      </c>
      <c r="G1018" s="25" t="s">
        <v>34</v>
      </c>
      <c r="H1018" s="25">
        <v>4000</v>
      </c>
      <c r="I1018" s="25">
        <f t="shared" si="225"/>
        <v>1200000</v>
      </c>
      <c r="J1018" s="31" t="s">
        <v>312</v>
      </c>
      <c r="K1018" s="117"/>
      <c r="L1018" s="107">
        <f t="shared" si="238"/>
        <v>0</v>
      </c>
      <c r="M1018" s="107"/>
      <c r="N1018" s="107"/>
      <c r="O1018" s="107">
        <f t="shared" si="239"/>
        <v>0</v>
      </c>
      <c r="P1018" s="107"/>
      <c r="Q1018" s="107"/>
      <c r="R1018" s="107">
        <f t="shared" si="240"/>
        <v>1200000</v>
      </c>
      <c r="S1018" s="107">
        <v>1200000</v>
      </c>
      <c r="T1018" s="107"/>
      <c r="U1018" s="107">
        <f t="shared" si="241"/>
        <v>0</v>
      </c>
      <c r="V1018" s="107"/>
      <c r="W1018" s="107"/>
      <c r="X1018" s="107">
        <f t="shared" si="242"/>
        <v>0</v>
      </c>
      <c r="Y1018" s="107"/>
      <c r="Z1018" s="107"/>
      <c r="AA1018" s="108">
        <f t="shared" si="243"/>
        <v>0</v>
      </c>
      <c r="AB1018" s="7">
        <v>45619</v>
      </c>
    </row>
    <row r="1019" spans="1:28" ht="15.75" hidden="1" x14ac:dyDescent="0.25">
      <c r="A1019" s="24">
        <v>45621</v>
      </c>
      <c r="B1019" s="25" t="s">
        <v>828</v>
      </c>
      <c r="C1019" s="25"/>
      <c r="D1019" s="25" t="s">
        <v>52</v>
      </c>
      <c r="E1019" s="25" t="s">
        <v>2156</v>
      </c>
      <c r="F1019" s="25">
        <v>1000</v>
      </c>
      <c r="G1019" s="25" t="s">
        <v>34</v>
      </c>
      <c r="H1019" s="25">
        <v>1810</v>
      </c>
      <c r="I1019" s="25">
        <f t="shared" si="225"/>
        <v>1810000</v>
      </c>
      <c r="J1019" s="26" t="s">
        <v>28</v>
      </c>
      <c r="K1019" s="117"/>
      <c r="L1019" s="107">
        <f t="shared" si="238"/>
        <v>0</v>
      </c>
      <c r="M1019" s="107"/>
      <c r="N1019" s="107"/>
      <c r="O1019" s="107">
        <f t="shared" si="239"/>
        <v>0</v>
      </c>
      <c r="P1019" s="107"/>
      <c r="Q1019" s="107"/>
      <c r="R1019" s="107">
        <f t="shared" si="240"/>
        <v>0</v>
      </c>
      <c r="S1019" s="107"/>
      <c r="T1019" s="107"/>
      <c r="U1019" s="107">
        <f t="shared" si="241"/>
        <v>0</v>
      </c>
      <c r="V1019" s="107"/>
      <c r="W1019" s="107"/>
      <c r="X1019" s="107">
        <f t="shared" si="242"/>
        <v>0</v>
      </c>
      <c r="Y1019" s="107"/>
      <c r="Z1019" s="107"/>
      <c r="AA1019" s="108">
        <f t="shared" si="243"/>
        <v>1810000</v>
      </c>
      <c r="AB1019" s="7"/>
    </row>
    <row r="1020" spans="1:28" ht="15.75" hidden="1" x14ac:dyDescent="0.25">
      <c r="A1020" s="24">
        <v>45621</v>
      </c>
      <c r="B1020" s="25" t="s">
        <v>827</v>
      </c>
      <c r="C1020" s="25"/>
      <c r="D1020" s="25" t="s">
        <v>46</v>
      </c>
      <c r="E1020" s="25" t="s">
        <v>108</v>
      </c>
      <c r="F1020" s="25">
        <v>1200</v>
      </c>
      <c r="G1020" s="25" t="s">
        <v>34</v>
      </c>
      <c r="H1020" s="25">
        <v>1900</v>
      </c>
      <c r="I1020" s="25">
        <f t="shared" si="225"/>
        <v>2280000</v>
      </c>
      <c r="J1020" s="31" t="s">
        <v>312</v>
      </c>
      <c r="K1020" s="25" t="s">
        <v>2168</v>
      </c>
      <c r="L1020" s="107">
        <f t="shared" si="238"/>
        <v>0</v>
      </c>
      <c r="M1020" s="107"/>
      <c r="N1020" s="107"/>
      <c r="O1020" s="107">
        <f t="shared" si="239"/>
        <v>2280000</v>
      </c>
      <c r="P1020" s="107">
        <v>2280000</v>
      </c>
      <c r="Q1020" s="107"/>
      <c r="R1020" s="107">
        <f t="shared" si="240"/>
        <v>0</v>
      </c>
      <c r="S1020" s="107"/>
      <c r="T1020" s="107"/>
      <c r="U1020" s="107">
        <f t="shared" si="241"/>
        <v>0</v>
      </c>
      <c r="V1020" s="107"/>
      <c r="W1020" s="107"/>
      <c r="X1020" s="107">
        <f t="shared" si="242"/>
        <v>0</v>
      </c>
      <c r="Y1020" s="107"/>
      <c r="Z1020" s="107"/>
      <c r="AA1020" s="108">
        <f t="shared" si="243"/>
        <v>0</v>
      </c>
      <c r="AB1020" s="7">
        <v>45623</v>
      </c>
    </row>
    <row r="1021" spans="1:28" ht="15.75" hidden="1" x14ac:dyDescent="0.25">
      <c r="A1021" s="24">
        <v>45621</v>
      </c>
      <c r="B1021" s="25" t="s">
        <v>827</v>
      </c>
      <c r="C1021" s="25"/>
      <c r="D1021" s="25" t="s">
        <v>46</v>
      </c>
      <c r="E1021" s="25" t="s">
        <v>192</v>
      </c>
      <c r="F1021" s="25">
        <v>300</v>
      </c>
      <c r="G1021" s="25" t="s">
        <v>34</v>
      </c>
      <c r="H1021" s="25">
        <v>2500</v>
      </c>
      <c r="I1021" s="25">
        <f t="shared" si="225"/>
        <v>750000</v>
      </c>
      <c r="J1021" s="31" t="s">
        <v>312</v>
      </c>
      <c r="K1021" s="25" t="s">
        <v>2168</v>
      </c>
      <c r="L1021" s="107">
        <f t="shared" si="238"/>
        <v>0</v>
      </c>
      <c r="M1021" s="107"/>
      <c r="N1021" s="107"/>
      <c r="O1021" s="107">
        <f t="shared" si="239"/>
        <v>750000</v>
      </c>
      <c r="P1021" s="107">
        <v>750000</v>
      </c>
      <c r="Q1021" s="107"/>
      <c r="R1021" s="107">
        <f t="shared" si="240"/>
        <v>0</v>
      </c>
      <c r="S1021" s="107"/>
      <c r="T1021" s="107"/>
      <c r="U1021" s="107">
        <f t="shared" si="241"/>
        <v>0</v>
      </c>
      <c r="V1021" s="107"/>
      <c r="W1021" s="107"/>
      <c r="X1021" s="107">
        <f t="shared" si="242"/>
        <v>0</v>
      </c>
      <c r="Y1021" s="107"/>
      <c r="Z1021" s="107"/>
      <c r="AA1021" s="108">
        <f t="shared" si="243"/>
        <v>0</v>
      </c>
      <c r="AB1021" s="7">
        <v>45623</v>
      </c>
    </row>
    <row r="1022" spans="1:28" ht="15.75" hidden="1" x14ac:dyDescent="0.25">
      <c r="A1022" s="24">
        <v>45621</v>
      </c>
      <c r="B1022" s="25" t="s">
        <v>311</v>
      </c>
      <c r="C1022" s="25"/>
      <c r="D1022" s="25" t="s">
        <v>46</v>
      </c>
      <c r="E1022" s="25" t="s">
        <v>108</v>
      </c>
      <c r="F1022" s="25">
        <v>400</v>
      </c>
      <c r="G1022" s="25" t="s">
        <v>34</v>
      </c>
      <c r="H1022" s="25">
        <v>1850</v>
      </c>
      <c r="I1022" s="25">
        <f t="shared" si="225"/>
        <v>740000</v>
      </c>
      <c r="J1022" s="31" t="s">
        <v>324</v>
      </c>
      <c r="K1022" s="117"/>
      <c r="L1022" s="107">
        <f t="shared" si="238"/>
        <v>740000</v>
      </c>
      <c r="M1022" s="107">
        <v>740000</v>
      </c>
      <c r="N1022" s="107"/>
      <c r="O1022" s="107">
        <f t="shared" si="239"/>
        <v>0</v>
      </c>
      <c r="P1022" s="107"/>
      <c r="Q1022" s="107"/>
      <c r="R1022" s="107">
        <f t="shared" si="240"/>
        <v>0</v>
      </c>
      <c r="S1022" s="107"/>
      <c r="T1022" s="107"/>
      <c r="U1022" s="107">
        <f t="shared" si="241"/>
        <v>0</v>
      </c>
      <c r="V1022" s="107"/>
      <c r="W1022" s="107"/>
      <c r="X1022" s="107">
        <f t="shared" si="242"/>
        <v>0</v>
      </c>
      <c r="Y1022" s="107"/>
      <c r="Z1022" s="107"/>
      <c r="AA1022" s="108">
        <f t="shared" si="243"/>
        <v>0</v>
      </c>
      <c r="AB1022" s="7">
        <v>45621</v>
      </c>
    </row>
    <row r="1023" spans="1:28" ht="15.75" hidden="1" x14ac:dyDescent="0.25">
      <c r="A1023" s="24">
        <v>45621</v>
      </c>
      <c r="B1023" s="25" t="s">
        <v>311</v>
      </c>
      <c r="C1023" s="25"/>
      <c r="D1023" s="25" t="s">
        <v>46</v>
      </c>
      <c r="E1023" s="25" t="s">
        <v>47</v>
      </c>
      <c r="F1023" s="25">
        <v>2</v>
      </c>
      <c r="G1023" s="25" t="s">
        <v>48</v>
      </c>
      <c r="H1023" s="25">
        <v>150000</v>
      </c>
      <c r="I1023" s="25">
        <f t="shared" si="225"/>
        <v>300000</v>
      </c>
      <c r="J1023" s="31" t="s">
        <v>324</v>
      </c>
      <c r="K1023" s="117"/>
      <c r="L1023" s="107">
        <f t="shared" si="238"/>
        <v>300000</v>
      </c>
      <c r="M1023" s="107">
        <v>300000</v>
      </c>
      <c r="N1023" s="107"/>
      <c r="O1023" s="107">
        <f t="shared" si="239"/>
        <v>0</v>
      </c>
      <c r="P1023" s="107"/>
      <c r="Q1023" s="107"/>
      <c r="R1023" s="107">
        <f t="shared" si="240"/>
        <v>0</v>
      </c>
      <c r="S1023" s="107"/>
      <c r="T1023" s="107"/>
      <c r="U1023" s="107">
        <f t="shared" si="241"/>
        <v>0</v>
      </c>
      <c r="V1023" s="107"/>
      <c r="W1023" s="107"/>
      <c r="X1023" s="107">
        <f t="shared" si="242"/>
        <v>0</v>
      </c>
      <c r="Y1023" s="107"/>
      <c r="Z1023" s="107"/>
      <c r="AA1023" s="108">
        <f t="shared" si="243"/>
        <v>0</v>
      </c>
      <c r="AB1023" s="7">
        <v>45621</v>
      </c>
    </row>
    <row r="1024" spans="1:28" ht="15.75" hidden="1" x14ac:dyDescent="0.25">
      <c r="A1024" s="24">
        <v>45621</v>
      </c>
      <c r="B1024" s="25" t="s">
        <v>153</v>
      </c>
      <c r="C1024" s="25"/>
      <c r="D1024" s="25" t="s">
        <v>46</v>
      </c>
      <c r="E1024" s="25" t="s">
        <v>157</v>
      </c>
      <c r="F1024" s="25">
        <v>4</v>
      </c>
      <c r="G1024" s="25" t="s">
        <v>48</v>
      </c>
      <c r="H1024" s="25">
        <v>300000</v>
      </c>
      <c r="I1024" s="25">
        <f t="shared" si="225"/>
        <v>1200000</v>
      </c>
      <c r="J1024" s="31" t="s">
        <v>324</v>
      </c>
      <c r="K1024" s="117"/>
      <c r="L1024" s="107">
        <f t="shared" si="238"/>
        <v>1200000</v>
      </c>
      <c r="M1024" s="107">
        <v>1200000</v>
      </c>
      <c r="N1024" s="107"/>
      <c r="O1024" s="107">
        <f t="shared" si="239"/>
        <v>0</v>
      </c>
      <c r="P1024" s="107"/>
      <c r="Q1024" s="107"/>
      <c r="R1024" s="107">
        <f t="shared" si="240"/>
        <v>0</v>
      </c>
      <c r="S1024" s="107"/>
      <c r="T1024" s="107"/>
      <c r="U1024" s="107">
        <f t="shared" si="241"/>
        <v>0</v>
      </c>
      <c r="V1024" s="107"/>
      <c r="W1024" s="107"/>
      <c r="X1024" s="107">
        <f t="shared" si="242"/>
        <v>0</v>
      </c>
      <c r="Y1024" s="107"/>
      <c r="Z1024" s="107"/>
      <c r="AA1024" s="108">
        <f t="shared" si="243"/>
        <v>0</v>
      </c>
      <c r="AB1024" s="7">
        <v>45621</v>
      </c>
    </row>
    <row r="1025" spans="1:28" ht="15.75" hidden="1" x14ac:dyDescent="0.25">
      <c r="A1025" s="24">
        <v>45621</v>
      </c>
      <c r="B1025" s="25" t="s">
        <v>2157</v>
      </c>
      <c r="C1025" s="25"/>
      <c r="D1025" s="25" t="s">
        <v>52</v>
      </c>
      <c r="E1025" s="25" t="s">
        <v>89</v>
      </c>
      <c r="F1025" s="25">
        <v>29.2</v>
      </c>
      <c r="G1025" s="25" t="s">
        <v>39</v>
      </c>
      <c r="H1025" s="25">
        <v>46000</v>
      </c>
      <c r="I1025" s="25">
        <f t="shared" si="225"/>
        <v>1343200</v>
      </c>
      <c r="J1025" s="31" t="s">
        <v>312</v>
      </c>
      <c r="K1025" s="117"/>
      <c r="L1025" s="107">
        <f t="shared" si="238"/>
        <v>0</v>
      </c>
      <c r="M1025" s="107"/>
      <c r="N1025" s="107"/>
      <c r="O1025" s="107">
        <f t="shared" si="239"/>
        <v>1343200</v>
      </c>
      <c r="P1025" s="107">
        <v>1343200</v>
      </c>
      <c r="Q1025" s="107"/>
      <c r="R1025" s="107">
        <f t="shared" si="240"/>
        <v>0</v>
      </c>
      <c r="S1025" s="107"/>
      <c r="T1025" s="107"/>
      <c r="U1025" s="107">
        <f t="shared" si="241"/>
        <v>0</v>
      </c>
      <c r="V1025" s="107"/>
      <c r="W1025" s="107"/>
      <c r="X1025" s="107">
        <f t="shared" si="242"/>
        <v>0</v>
      </c>
      <c r="Y1025" s="107"/>
      <c r="Z1025" s="107"/>
      <c r="AA1025" s="108">
        <f t="shared" si="243"/>
        <v>0</v>
      </c>
      <c r="AB1025" s="7">
        <v>45621</v>
      </c>
    </row>
    <row r="1026" spans="1:28" ht="15.75" hidden="1" x14ac:dyDescent="0.25">
      <c r="A1026" s="24">
        <v>45621</v>
      </c>
      <c r="B1026" s="25" t="s">
        <v>2157</v>
      </c>
      <c r="C1026" s="25"/>
      <c r="D1026" s="25" t="s">
        <v>52</v>
      </c>
      <c r="E1026" s="25" t="s">
        <v>115</v>
      </c>
      <c r="F1026" s="25">
        <v>28.1</v>
      </c>
      <c r="G1026" s="25" t="s">
        <v>39</v>
      </c>
      <c r="H1026" s="25">
        <v>47000</v>
      </c>
      <c r="I1026" s="25">
        <f t="shared" si="225"/>
        <v>1320700</v>
      </c>
      <c r="J1026" s="31" t="s">
        <v>312</v>
      </c>
      <c r="K1026" s="117"/>
      <c r="L1026" s="107">
        <f t="shared" si="238"/>
        <v>0</v>
      </c>
      <c r="M1026" s="107"/>
      <c r="N1026" s="107"/>
      <c r="O1026" s="107">
        <f t="shared" si="239"/>
        <v>1320700</v>
      </c>
      <c r="P1026" s="107">
        <v>1320700</v>
      </c>
      <c r="Q1026" s="107"/>
      <c r="R1026" s="107">
        <f t="shared" si="240"/>
        <v>0</v>
      </c>
      <c r="S1026" s="107"/>
      <c r="T1026" s="107"/>
      <c r="U1026" s="107">
        <f t="shared" si="241"/>
        <v>0</v>
      </c>
      <c r="V1026" s="107"/>
      <c r="W1026" s="107"/>
      <c r="X1026" s="107">
        <f t="shared" si="242"/>
        <v>0</v>
      </c>
      <c r="Y1026" s="107"/>
      <c r="Z1026" s="107"/>
      <c r="AA1026" s="108">
        <f t="shared" si="243"/>
        <v>0</v>
      </c>
      <c r="AB1026" s="7">
        <v>45621</v>
      </c>
    </row>
    <row r="1027" spans="1:28" ht="15.75" hidden="1" x14ac:dyDescent="0.25">
      <c r="A1027" s="29">
        <v>45622</v>
      </c>
      <c r="B1027" s="27" t="s">
        <v>451</v>
      </c>
      <c r="C1027" s="27"/>
      <c r="D1027" s="27" t="s">
        <v>46</v>
      </c>
      <c r="E1027" s="27" t="s">
        <v>192</v>
      </c>
      <c r="F1027" s="27">
        <v>600</v>
      </c>
      <c r="G1027" s="27" t="s">
        <v>34</v>
      </c>
      <c r="H1027" s="25">
        <v>2500</v>
      </c>
      <c r="I1027" s="25">
        <f t="shared" ref="I1027" si="244">F1027*H1027</f>
        <v>1500000</v>
      </c>
      <c r="J1027" s="31" t="s">
        <v>324</v>
      </c>
      <c r="K1027" s="25"/>
      <c r="L1027" s="107">
        <f t="shared" ref="L1027" si="245">M1027+N1027</f>
        <v>0</v>
      </c>
      <c r="M1027" s="107"/>
      <c r="N1027" s="107"/>
      <c r="O1027" s="107">
        <f t="shared" ref="O1027" si="246">P1027+Q1027</f>
        <v>0</v>
      </c>
      <c r="P1027" s="107"/>
      <c r="Q1027" s="107"/>
      <c r="R1027" s="107">
        <f t="shared" ref="R1027" si="247">S1027+T1027</f>
        <v>0</v>
      </c>
      <c r="S1027" s="107"/>
      <c r="T1027" s="107"/>
      <c r="U1027" s="107">
        <f t="shared" ref="U1027" si="248">V1027+W1027</f>
        <v>1500000</v>
      </c>
      <c r="V1027" s="107">
        <v>1500000</v>
      </c>
      <c r="W1027" s="107"/>
      <c r="X1027" s="107">
        <f t="shared" ref="X1027" si="249">Y1027+Z1027</f>
        <v>0</v>
      </c>
      <c r="Y1027" s="107"/>
      <c r="Z1027" s="107"/>
      <c r="AA1027" s="108">
        <f t="shared" ref="AA1027" si="250">C1027+I1027-L1027-O1027-U1027-X1027-R1027</f>
        <v>0</v>
      </c>
      <c r="AB1027" s="7">
        <v>45622</v>
      </c>
    </row>
    <row r="1028" spans="1:28" ht="15.75" hidden="1" x14ac:dyDescent="0.25">
      <c r="A1028" s="29">
        <v>45622</v>
      </c>
      <c r="B1028" s="25" t="s">
        <v>1338</v>
      </c>
      <c r="C1028" s="25"/>
      <c r="D1028" s="27" t="s">
        <v>52</v>
      </c>
      <c r="E1028" s="25" t="s">
        <v>157</v>
      </c>
      <c r="F1028" s="25">
        <v>4</v>
      </c>
      <c r="G1028" s="27" t="s">
        <v>48</v>
      </c>
      <c r="H1028" s="25">
        <v>300000</v>
      </c>
      <c r="I1028" s="25">
        <f t="shared" ref="I1028:I1063" si="251">F1028*H1028</f>
        <v>1200000</v>
      </c>
      <c r="J1028" s="31" t="s">
        <v>324</v>
      </c>
      <c r="K1028" s="25"/>
      <c r="L1028" s="107">
        <f t="shared" ref="L1028:L1063" si="252">M1028+N1028</f>
        <v>0</v>
      </c>
      <c r="M1028" s="107"/>
      <c r="N1028" s="107"/>
      <c r="O1028" s="107">
        <f t="shared" ref="O1028:O1063" si="253">P1028+Q1028</f>
        <v>0</v>
      </c>
      <c r="P1028" s="107"/>
      <c r="Q1028" s="107"/>
      <c r="R1028" s="107">
        <f t="shared" ref="R1028:R1063" si="254">S1028+T1028</f>
        <v>0</v>
      </c>
      <c r="S1028" s="107"/>
      <c r="T1028" s="107"/>
      <c r="U1028" s="107">
        <f t="shared" ref="U1028:U1063" si="255">V1028+W1028</f>
        <v>1200000</v>
      </c>
      <c r="V1028" s="107">
        <v>1200000</v>
      </c>
      <c r="W1028" s="107"/>
      <c r="X1028" s="107">
        <f t="shared" ref="X1028:X1063" si="256">Y1028+Z1028</f>
        <v>0</v>
      </c>
      <c r="Y1028" s="107"/>
      <c r="Z1028" s="107"/>
      <c r="AA1028" s="108">
        <f t="shared" ref="AA1028:AA1063" si="257">C1028+I1028-L1028-O1028-U1028-X1028-R1028</f>
        <v>0</v>
      </c>
      <c r="AB1028" s="7">
        <v>45622</v>
      </c>
    </row>
    <row r="1029" spans="1:28" ht="15.75" hidden="1" x14ac:dyDescent="0.25">
      <c r="A1029" s="29">
        <v>45622</v>
      </c>
      <c r="B1029" s="27" t="s">
        <v>194</v>
      </c>
      <c r="C1029" s="25"/>
      <c r="D1029" s="27" t="s">
        <v>52</v>
      </c>
      <c r="E1029" s="25" t="s">
        <v>150</v>
      </c>
      <c r="F1029" s="25">
        <v>10</v>
      </c>
      <c r="G1029" s="25" t="s">
        <v>77</v>
      </c>
      <c r="H1029" s="25">
        <v>50000</v>
      </c>
      <c r="I1029" s="25">
        <f t="shared" si="251"/>
        <v>500000</v>
      </c>
      <c r="J1029" s="31" t="s">
        <v>312</v>
      </c>
      <c r="K1029" s="25"/>
      <c r="L1029" s="107">
        <f t="shared" si="252"/>
        <v>0</v>
      </c>
      <c r="M1029" s="107"/>
      <c r="N1029" s="107"/>
      <c r="O1029" s="107">
        <f t="shared" si="253"/>
        <v>0</v>
      </c>
      <c r="P1029" s="107"/>
      <c r="Q1029" s="107"/>
      <c r="R1029" s="107">
        <f t="shared" si="254"/>
        <v>0</v>
      </c>
      <c r="S1029" s="107"/>
      <c r="T1029" s="107"/>
      <c r="U1029" s="107">
        <f t="shared" si="255"/>
        <v>500000</v>
      </c>
      <c r="V1029" s="107">
        <v>500000</v>
      </c>
      <c r="W1029" s="107"/>
      <c r="X1029" s="107">
        <f t="shared" si="256"/>
        <v>0</v>
      </c>
      <c r="Y1029" s="107"/>
      <c r="Z1029" s="107"/>
      <c r="AA1029" s="108">
        <f t="shared" si="257"/>
        <v>0</v>
      </c>
      <c r="AB1029" s="7">
        <v>45623</v>
      </c>
    </row>
    <row r="1030" spans="1:28" ht="15.75" hidden="1" x14ac:dyDescent="0.25">
      <c r="A1030" s="29">
        <v>45622</v>
      </c>
      <c r="B1030" s="27" t="s">
        <v>194</v>
      </c>
      <c r="C1030" s="27"/>
      <c r="D1030" s="27" t="s">
        <v>52</v>
      </c>
      <c r="E1030" s="27" t="s">
        <v>130</v>
      </c>
      <c r="F1030" s="27">
        <v>10</v>
      </c>
      <c r="G1030" s="25" t="s">
        <v>77</v>
      </c>
      <c r="H1030" s="25">
        <v>50000</v>
      </c>
      <c r="I1030" s="25">
        <f t="shared" si="251"/>
        <v>500000</v>
      </c>
      <c r="J1030" s="32" t="s">
        <v>312</v>
      </c>
      <c r="K1030" s="25"/>
      <c r="L1030" s="107">
        <f t="shared" si="252"/>
        <v>0</v>
      </c>
      <c r="M1030" s="107"/>
      <c r="N1030" s="107"/>
      <c r="O1030" s="107">
        <f t="shared" si="253"/>
        <v>0</v>
      </c>
      <c r="P1030" s="107"/>
      <c r="Q1030" s="107"/>
      <c r="R1030" s="107">
        <f t="shared" si="254"/>
        <v>0</v>
      </c>
      <c r="S1030" s="107"/>
      <c r="T1030" s="107"/>
      <c r="U1030" s="107">
        <f t="shared" si="255"/>
        <v>500000</v>
      </c>
      <c r="V1030" s="107">
        <v>500000</v>
      </c>
      <c r="W1030" s="107"/>
      <c r="X1030" s="107">
        <f t="shared" si="256"/>
        <v>0</v>
      </c>
      <c r="Y1030" s="107"/>
      <c r="Z1030" s="107"/>
      <c r="AA1030" s="108">
        <f t="shared" si="257"/>
        <v>0</v>
      </c>
      <c r="AB1030" s="7">
        <v>45623</v>
      </c>
    </row>
    <row r="1031" spans="1:28" ht="15.75" hidden="1" x14ac:dyDescent="0.25">
      <c r="A1031" s="29">
        <v>45622</v>
      </c>
      <c r="B1031" s="27" t="s">
        <v>194</v>
      </c>
      <c r="C1031" s="25"/>
      <c r="D1031" s="27" t="s">
        <v>52</v>
      </c>
      <c r="E1031" s="25" t="s">
        <v>129</v>
      </c>
      <c r="F1031" s="25">
        <v>2</v>
      </c>
      <c r="G1031" s="25" t="s">
        <v>77</v>
      </c>
      <c r="H1031" s="25">
        <v>65000</v>
      </c>
      <c r="I1031" s="25">
        <f t="shared" si="251"/>
        <v>130000</v>
      </c>
      <c r="J1031" s="31" t="s">
        <v>312</v>
      </c>
      <c r="K1031" s="25"/>
      <c r="L1031" s="107">
        <f t="shared" si="252"/>
        <v>0</v>
      </c>
      <c r="M1031" s="107"/>
      <c r="N1031" s="107"/>
      <c r="O1031" s="107">
        <f t="shared" si="253"/>
        <v>0</v>
      </c>
      <c r="P1031" s="107"/>
      <c r="Q1031" s="107"/>
      <c r="R1031" s="107">
        <f t="shared" si="254"/>
        <v>0</v>
      </c>
      <c r="S1031" s="107"/>
      <c r="T1031" s="107"/>
      <c r="U1031" s="107">
        <f t="shared" si="255"/>
        <v>130000</v>
      </c>
      <c r="V1031" s="107">
        <v>130000</v>
      </c>
      <c r="W1031" s="107"/>
      <c r="X1031" s="107">
        <f t="shared" si="256"/>
        <v>0</v>
      </c>
      <c r="Y1031" s="107"/>
      <c r="Z1031" s="107"/>
      <c r="AA1031" s="108">
        <f t="shared" si="257"/>
        <v>0</v>
      </c>
      <c r="AB1031" s="7">
        <v>45623</v>
      </c>
    </row>
    <row r="1032" spans="1:28" ht="15.75" hidden="1" x14ac:dyDescent="0.25">
      <c r="A1032" s="29">
        <v>45622</v>
      </c>
      <c r="B1032" s="27" t="s">
        <v>194</v>
      </c>
      <c r="C1032" s="25"/>
      <c r="D1032" s="27" t="s">
        <v>52</v>
      </c>
      <c r="E1032" s="25" t="s">
        <v>512</v>
      </c>
      <c r="F1032" s="25">
        <v>2</v>
      </c>
      <c r="G1032" s="25" t="s">
        <v>27</v>
      </c>
      <c r="H1032" s="25">
        <v>480000</v>
      </c>
      <c r="I1032" s="25">
        <f t="shared" si="251"/>
        <v>960000</v>
      </c>
      <c r="J1032" s="31" t="s">
        <v>312</v>
      </c>
      <c r="K1032" s="25"/>
      <c r="L1032" s="107">
        <f t="shared" si="252"/>
        <v>0</v>
      </c>
      <c r="M1032" s="107"/>
      <c r="N1032" s="107"/>
      <c r="O1032" s="107">
        <f t="shared" si="253"/>
        <v>0</v>
      </c>
      <c r="P1032" s="107"/>
      <c r="Q1032" s="107"/>
      <c r="R1032" s="107">
        <f t="shared" si="254"/>
        <v>0</v>
      </c>
      <c r="S1032" s="107"/>
      <c r="T1032" s="107"/>
      <c r="U1032" s="107">
        <f t="shared" si="255"/>
        <v>960000</v>
      </c>
      <c r="V1032" s="107">
        <v>960000</v>
      </c>
      <c r="W1032" s="107"/>
      <c r="X1032" s="107">
        <f t="shared" si="256"/>
        <v>0</v>
      </c>
      <c r="Y1032" s="107"/>
      <c r="Z1032" s="107"/>
      <c r="AA1032" s="108">
        <f t="shared" si="257"/>
        <v>0</v>
      </c>
      <c r="AB1032" s="7">
        <v>45623</v>
      </c>
    </row>
    <row r="1033" spans="1:28" ht="15.75" hidden="1" x14ac:dyDescent="0.25">
      <c r="A1033" s="29">
        <v>45622</v>
      </c>
      <c r="B1033" s="27" t="s">
        <v>231</v>
      </c>
      <c r="C1033" s="25"/>
      <c r="D1033" s="27" t="s">
        <v>46</v>
      </c>
      <c r="E1033" s="25" t="s">
        <v>284</v>
      </c>
      <c r="F1033" s="25">
        <v>10</v>
      </c>
      <c r="G1033" s="25" t="s">
        <v>34</v>
      </c>
      <c r="H1033" s="25">
        <v>75000</v>
      </c>
      <c r="I1033" s="25">
        <f t="shared" si="251"/>
        <v>750000</v>
      </c>
      <c r="J1033" s="31" t="s">
        <v>312</v>
      </c>
      <c r="K1033" s="25"/>
      <c r="L1033" s="107">
        <f t="shared" si="252"/>
        <v>0</v>
      </c>
      <c r="M1033" s="107"/>
      <c r="N1033" s="107"/>
      <c r="O1033" s="107">
        <f t="shared" si="253"/>
        <v>750000</v>
      </c>
      <c r="P1033" s="107">
        <v>750000</v>
      </c>
      <c r="Q1033" s="107"/>
      <c r="R1033" s="107">
        <f t="shared" si="254"/>
        <v>0</v>
      </c>
      <c r="S1033" s="107"/>
      <c r="T1033" s="107"/>
      <c r="U1033" s="107">
        <f t="shared" si="255"/>
        <v>0</v>
      </c>
      <c r="V1033" s="107"/>
      <c r="W1033" s="107"/>
      <c r="X1033" s="107">
        <f t="shared" si="256"/>
        <v>0</v>
      </c>
      <c r="Y1033" s="107"/>
      <c r="Z1033" s="107"/>
      <c r="AA1033" s="108">
        <f t="shared" si="257"/>
        <v>0</v>
      </c>
      <c r="AB1033" s="7">
        <v>45618</v>
      </c>
    </row>
    <row r="1034" spans="1:28" ht="15.75" hidden="1" x14ac:dyDescent="0.25">
      <c r="A1034" s="29">
        <v>45622</v>
      </c>
      <c r="B1034" s="27" t="s">
        <v>231</v>
      </c>
      <c r="C1034" s="25"/>
      <c r="D1034" s="27" t="s">
        <v>46</v>
      </c>
      <c r="E1034" s="25" t="s">
        <v>227</v>
      </c>
      <c r="F1034" s="25">
        <v>10</v>
      </c>
      <c r="G1034" s="25" t="s">
        <v>34</v>
      </c>
      <c r="H1034" s="25">
        <v>95000</v>
      </c>
      <c r="I1034" s="25">
        <f t="shared" si="251"/>
        <v>950000</v>
      </c>
      <c r="J1034" s="31" t="s">
        <v>312</v>
      </c>
      <c r="K1034" s="25"/>
      <c r="L1034" s="107">
        <f t="shared" si="252"/>
        <v>0</v>
      </c>
      <c r="M1034" s="107"/>
      <c r="N1034" s="107"/>
      <c r="O1034" s="107">
        <f t="shared" si="253"/>
        <v>950000</v>
      </c>
      <c r="P1034" s="107">
        <v>950000</v>
      </c>
      <c r="Q1034" s="107"/>
      <c r="R1034" s="107">
        <f t="shared" si="254"/>
        <v>0</v>
      </c>
      <c r="S1034" s="107"/>
      <c r="T1034" s="107"/>
      <c r="U1034" s="107">
        <f t="shared" si="255"/>
        <v>0</v>
      </c>
      <c r="V1034" s="107"/>
      <c r="W1034" s="107"/>
      <c r="X1034" s="107">
        <f t="shared" si="256"/>
        <v>0</v>
      </c>
      <c r="Y1034" s="107"/>
      <c r="Z1034" s="107"/>
      <c r="AA1034" s="108">
        <f t="shared" si="257"/>
        <v>0</v>
      </c>
      <c r="AB1034" s="7">
        <v>45618</v>
      </c>
    </row>
    <row r="1035" spans="1:28" ht="15.75" hidden="1" x14ac:dyDescent="0.25">
      <c r="A1035" s="29">
        <v>45622</v>
      </c>
      <c r="B1035" s="25" t="s">
        <v>325</v>
      </c>
      <c r="C1035" s="25"/>
      <c r="D1035" s="27" t="s">
        <v>46</v>
      </c>
      <c r="E1035" s="25" t="s">
        <v>1953</v>
      </c>
      <c r="F1035" s="25">
        <v>600</v>
      </c>
      <c r="G1035" s="25" t="s">
        <v>34</v>
      </c>
      <c r="H1035" s="25">
        <v>5000</v>
      </c>
      <c r="I1035" s="25">
        <f t="shared" si="251"/>
        <v>3000000</v>
      </c>
      <c r="J1035" s="31" t="s">
        <v>312</v>
      </c>
      <c r="K1035" s="25"/>
      <c r="L1035" s="107">
        <f t="shared" si="252"/>
        <v>0</v>
      </c>
      <c r="M1035" s="107"/>
      <c r="N1035" s="107"/>
      <c r="O1035" s="107">
        <f t="shared" si="253"/>
        <v>3000000</v>
      </c>
      <c r="P1035" s="107">
        <v>3000000</v>
      </c>
      <c r="Q1035" s="107"/>
      <c r="R1035" s="107">
        <f t="shared" si="254"/>
        <v>0</v>
      </c>
      <c r="S1035" s="107"/>
      <c r="T1035" s="107"/>
      <c r="U1035" s="107">
        <f t="shared" si="255"/>
        <v>0</v>
      </c>
      <c r="V1035" s="107"/>
      <c r="W1035" s="107"/>
      <c r="X1035" s="107">
        <f t="shared" si="256"/>
        <v>0</v>
      </c>
      <c r="Y1035" s="107"/>
      <c r="Z1035" s="107"/>
      <c r="AA1035" s="108">
        <f t="shared" si="257"/>
        <v>0</v>
      </c>
      <c r="AB1035" s="7">
        <v>45623</v>
      </c>
    </row>
    <row r="1036" spans="1:28" ht="15.75" hidden="1" x14ac:dyDescent="0.25">
      <c r="A1036" s="29">
        <v>45622</v>
      </c>
      <c r="B1036" s="25" t="s">
        <v>99</v>
      </c>
      <c r="C1036" s="25"/>
      <c r="D1036" s="27"/>
      <c r="E1036" s="25" t="s">
        <v>105</v>
      </c>
      <c r="F1036" s="25">
        <v>35.9</v>
      </c>
      <c r="G1036" s="25" t="s">
        <v>39</v>
      </c>
      <c r="H1036" s="25"/>
      <c r="I1036" s="25">
        <f t="shared" si="251"/>
        <v>0</v>
      </c>
      <c r="J1036" s="26" t="s">
        <v>28</v>
      </c>
      <c r="K1036" s="25"/>
      <c r="L1036" s="107">
        <f t="shared" si="252"/>
        <v>0</v>
      </c>
      <c r="M1036" s="107"/>
      <c r="N1036" s="107"/>
      <c r="O1036" s="107">
        <f t="shared" si="253"/>
        <v>0</v>
      </c>
      <c r="P1036" s="107"/>
      <c r="Q1036" s="107"/>
      <c r="R1036" s="107">
        <f t="shared" si="254"/>
        <v>0</v>
      </c>
      <c r="S1036" s="107"/>
      <c r="T1036" s="107"/>
      <c r="U1036" s="107">
        <f t="shared" si="255"/>
        <v>0</v>
      </c>
      <c r="V1036" s="107"/>
      <c r="W1036" s="107"/>
      <c r="X1036" s="107">
        <f t="shared" si="256"/>
        <v>0</v>
      </c>
      <c r="Y1036" s="107"/>
      <c r="Z1036" s="107"/>
      <c r="AA1036" s="108">
        <f t="shared" si="257"/>
        <v>0</v>
      </c>
      <c r="AB1036" s="7"/>
    </row>
    <row r="1037" spans="1:28" ht="15.75" hidden="1" x14ac:dyDescent="0.25">
      <c r="A1037" s="29">
        <v>45622</v>
      </c>
      <c r="B1037" s="25" t="s">
        <v>99</v>
      </c>
      <c r="C1037" s="25"/>
      <c r="D1037" s="27"/>
      <c r="E1037" s="25" t="s">
        <v>105</v>
      </c>
      <c r="F1037" s="25">
        <v>35.700000000000003</v>
      </c>
      <c r="G1037" s="25" t="s">
        <v>39</v>
      </c>
      <c r="H1037" s="25"/>
      <c r="I1037" s="25">
        <f t="shared" si="251"/>
        <v>0</v>
      </c>
      <c r="J1037" s="26" t="s">
        <v>28</v>
      </c>
      <c r="K1037" s="25"/>
      <c r="L1037" s="107">
        <f t="shared" si="252"/>
        <v>0</v>
      </c>
      <c r="M1037" s="107"/>
      <c r="N1037" s="107"/>
      <c r="O1037" s="107">
        <f t="shared" si="253"/>
        <v>0</v>
      </c>
      <c r="P1037" s="107"/>
      <c r="Q1037" s="107"/>
      <c r="R1037" s="107">
        <f t="shared" si="254"/>
        <v>0</v>
      </c>
      <c r="S1037" s="107"/>
      <c r="T1037" s="107"/>
      <c r="U1037" s="107">
        <f t="shared" si="255"/>
        <v>0</v>
      </c>
      <c r="V1037" s="107"/>
      <c r="W1037" s="107"/>
      <c r="X1037" s="107">
        <f t="shared" si="256"/>
        <v>0</v>
      </c>
      <c r="Y1037" s="107"/>
      <c r="Z1037" s="107"/>
      <c r="AA1037" s="108">
        <f t="shared" si="257"/>
        <v>0</v>
      </c>
      <c r="AB1037" s="7"/>
    </row>
    <row r="1038" spans="1:28" ht="15.75" hidden="1" x14ac:dyDescent="0.25">
      <c r="A1038" s="29">
        <v>45622</v>
      </c>
      <c r="B1038" s="25" t="s">
        <v>99</v>
      </c>
      <c r="C1038" s="25"/>
      <c r="D1038" s="25"/>
      <c r="E1038" s="25" t="s">
        <v>120</v>
      </c>
      <c r="F1038" s="25">
        <v>24.6</v>
      </c>
      <c r="G1038" s="25" t="s">
        <v>39</v>
      </c>
      <c r="H1038" s="25"/>
      <c r="I1038" s="25">
        <f t="shared" si="251"/>
        <v>0</v>
      </c>
      <c r="J1038" s="26" t="s">
        <v>28</v>
      </c>
      <c r="K1038" s="25"/>
      <c r="L1038" s="107">
        <f t="shared" si="252"/>
        <v>0</v>
      </c>
      <c r="M1038" s="107"/>
      <c r="N1038" s="107"/>
      <c r="O1038" s="107">
        <f t="shared" si="253"/>
        <v>0</v>
      </c>
      <c r="P1038" s="107"/>
      <c r="Q1038" s="107"/>
      <c r="R1038" s="107">
        <f t="shared" si="254"/>
        <v>0</v>
      </c>
      <c r="S1038" s="107"/>
      <c r="T1038" s="107"/>
      <c r="U1038" s="107">
        <f t="shared" si="255"/>
        <v>0</v>
      </c>
      <c r="V1038" s="107"/>
      <c r="W1038" s="107"/>
      <c r="X1038" s="107">
        <f t="shared" si="256"/>
        <v>0</v>
      </c>
      <c r="Y1038" s="107"/>
      <c r="Z1038" s="107"/>
      <c r="AA1038" s="108">
        <f t="shared" si="257"/>
        <v>0</v>
      </c>
      <c r="AB1038" s="7"/>
    </row>
    <row r="1039" spans="1:28" ht="15.75" hidden="1" x14ac:dyDescent="0.25">
      <c r="A1039" s="29">
        <v>45622</v>
      </c>
      <c r="B1039" s="25" t="s">
        <v>99</v>
      </c>
      <c r="C1039" s="25"/>
      <c r="D1039" s="25"/>
      <c r="E1039" s="25" t="s">
        <v>104</v>
      </c>
      <c r="F1039" s="27">
        <v>26.5</v>
      </c>
      <c r="G1039" s="25" t="s">
        <v>39</v>
      </c>
      <c r="H1039" s="25"/>
      <c r="I1039" s="25">
        <f t="shared" si="251"/>
        <v>0</v>
      </c>
      <c r="J1039" s="28" t="s">
        <v>28</v>
      </c>
      <c r="K1039" s="25"/>
      <c r="L1039" s="107">
        <f t="shared" si="252"/>
        <v>0</v>
      </c>
      <c r="M1039" s="107"/>
      <c r="N1039" s="107"/>
      <c r="O1039" s="107">
        <f t="shared" si="253"/>
        <v>0</v>
      </c>
      <c r="P1039" s="107"/>
      <c r="Q1039" s="107"/>
      <c r="R1039" s="107">
        <f t="shared" si="254"/>
        <v>0</v>
      </c>
      <c r="S1039" s="107"/>
      <c r="T1039" s="107"/>
      <c r="U1039" s="107">
        <f t="shared" si="255"/>
        <v>0</v>
      </c>
      <c r="V1039" s="107"/>
      <c r="W1039" s="107"/>
      <c r="X1039" s="107">
        <f t="shared" si="256"/>
        <v>0</v>
      </c>
      <c r="Y1039" s="107"/>
      <c r="Z1039" s="107"/>
      <c r="AA1039" s="108">
        <f t="shared" si="257"/>
        <v>0</v>
      </c>
      <c r="AB1039" s="7"/>
    </row>
    <row r="1040" spans="1:28" ht="15.75" hidden="1" x14ac:dyDescent="0.25">
      <c r="A1040" s="29">
        <v>45622</v>
      </c>
      <c r="B1040" s="25" t="s">
        <v>99</v>
      </c>
      <c r="C1040" s="27"/>
      <c r="D1040" s="27"/>
      <c r="E1040" s="27" t="s">
        <v>103</v>
      </c>
      <c r="F1040" s="27">
        <v>89.5</v>
      </c>
      <c r="G1040" s="27" t="s">
        <v>39</v>
      </c>
      <c r="H1040" s="25"/>
      <c r="I1040" s="25">
        <f t="shared" si="251"/>
        <v>0</v>
      </c>
      <c r="J1040" s="28" t="s">
        <v>28</v>
      </c>
      <c r="K1040" s="25"/>
      <c r="L1040" s="107">
        <f t="shared" si="252"/>
        <v>0</v>
      </c>
      <c r="M1040" s="107"/>
      <c r="N1040" s="107"/>
      <c r="O1040" s="107">
        <f t="shared" si="253"/>
        <v>0</v>
      </c>
      <c r="P1040" s="107"/>
      <c r="Q1040" s="107"/>
      <c r="R1040" s="107">
        <f t="shared" si="254"/>
        <v>0</v>
      </c>
      <c r="S1040" s="107"/>
      <c r="T1040" s="107"/>
      <c r="U1040" s="107">
        <f t="shared" si="255"/>
        <v>0</v>
      </c>
      <c r="V1040" s="107"/>
      <c r="W1040" s="107"/>
      <c r="X1040" s="107">
        <f t="shared" si="256"/>
        <v>0</v>
      </c>
      <c r="Y1040" s="107"/>
      <c r="Z1040" s="107"/>
      <c r="AA1040" s="108">
        <f t="shared" si="257"/>
        <v>0</v>
      </c>
      <c r="AB1040" s="7"/>
    </row>
    <row r="1041" spans="1:28" ht="15.75" hidden="1" x14ac:dyDescent="0.25">
      <c r="A1041" s="29">
        <v>45622</v>
      </c>
      <c r="B1041" s="27" t="s">
        <v>414</v>
      </c>
      <c r="C1041" s="25"/>
      <c r="D1041" s="27" t="s">
        <v>46</v>
      </c>
      <c r="E1041" s="25" t="s">
        <v>213</v>
      </c>
      <c r="F1041" s="25">
        <v>1</v>
      </c>
      <c r="G1041" s="25" t="s">
        <v>39</v>
      </c>
      <c r="H1041" s="25">
        <v>150000</v>
      </c>
      <c r="I1041" s="25">
        <f t="shared" si="251"/>
        <v>150000</v>
      </c>
      <c r="J1041" s="31" t="s">
        <v>312</v>
      </c>
      <c r="K1041" s="25"/>
      <c r="L1041" s="107">
        <f t="shared" si="252"/>
        <v>0</v>
      </c>
      <c r="M1041" s="107"/>
      <c r="N1041" s="107"/>
      <c r="O1041" s="107">
        <f t="shared" si="253"/>
        <v>150000</v>
      </c>
      <c r="P1041" s="107">
        <v>150000</v>
      </c>
      <c r="Q1041" s="107"/>
      <c r="R1041" s="107">
        <f t="shared" si="254"/>
        <v>0</v>
      </c>
      <c r="S1041" s="107"/>
      <c r="T1041" s="107"/>
      <c r="U1041" s="107">
        <f t="shared" si="255"/>
        <v>0</v>
      </c>
      <c r="V1041" s="107"/>
      <c r="W1041" s="107"/>
      <c r="X1041" s="107">
        <f t="shared" si="256"/>
        <v>0</v>
      </c>
      <c r="Y1041" s="107"/>
      <c r="Z1041" s="107"/>
      <c r="AA1041" s="108">
        <f t="shared" si="257"/>
        <v>0</v>
      </c>
      <c r="AB1041" s="7">
        <v>45622</v>
      </c>
    </row>
    <row r="1042" spans="1:28" ht="15.75" hidden="1" x14ac:dyDescent="0.25">
      <c r="A1042" s="29">
        <v>45622</v>
      </c>
      <c r="B1042" s="27" t="s">
        <v>414</v>
      </c>
      <c r="C1042" s="25"/>
      <c r="D1042" s="27" t="s">
        <v>46</v>
      </c>
      <c r="E1042" s="25" t="s">
        <v>306</v>
      </c>
      <c r="F1042" s="25">
        <v>1</v>
      </c>
      <c r="G1042" s="25" t="s">
        <v>39</v>
      </c>
      <c r="H1042" s="25">
        <v>140000</v>
      </c>
      <c r="I1042" s="25">
        <f t="shared" si="251"/>
        <v>140000</v>
      </c>
      <c r="J1042" s="31" t="s">
        <v>312</v>
      </c>
      <c r="K1042" s="25"/>
      <c r="L1042" s="107">
        <f t="shared" si="252"/>
        <v>0</v>
      </c>
      <c r="M1042" s="107"/>
      <c r="N1042" s="107"/>
      <c r="O1042" s="107">
        <f t="shared" si="253"/>
        <v>140000</v>
      </c>
      <c r="P1042" s="107">
        <v>140000</v>
      </c>
      <c r="Q1042" s="107"/>
      <c r="R1042" s="107">
        <f t="shared" si="254"/>
        <v>0</v>
      </c>
      <c r="S1042" s="107"/>
      <c r="T1042" s="107"/>
      <c r="U1042" s="107">
        <f t="shared" si="255"/>
        <v>0</v>
      </c>
      <c r="V1042" s="107"/>
      <c r="W1042" s="107"/>
      <c r="X1042" s="107">
        <f t="shared" si="256"/>
        <v>0</v>
      </c>
      <c r="Y1042" s="107"/>
      <c r="Z1042" s="107"/>
      <c r="AA1042" s="108">
        <f t="shared" si="257"/>
        <v>0</v>
      </c>
      <c r="AB1042" s="7">
        <v>45622</v>
      </c>
    </row>
    <row r="1043" spans="1:28" ht="15.75" hidden="1" x14ac:dyDescent="0.25">
      <c r="A1043" s="29">
        <v>45622</v>
      </c>
      <c r="B1043" s="25" t="s">
        <v>99</v>
      </c>
      <c r="C1043" s="25"/>
      <c r="D1043" s="27"/>
      <c r="E1043" s="25" t="s">
        <v>145</v>
      </c>
      <c r="F1043" s="25">
        <v>17.3</v>
      </c>
      <c r="G1043" s="25" t="s">
        <v>39</v>
      </c>
      <c r="H1043" s="25"/>
      <c r="I1043" s="25">
        <f t="shared" si="251"/>
        <v>0</v>
      </c>
      <c r="J1043" s="26" t="s">
        <v>28</v>
      </c>
      <c r="K1043" s="25"/>
      <c r="L1043" s="107">
        <f t="shared" si="252"/>
        <v>0</v>
      </c>
      <c r="M1043" s="107"/>
      <c r="N1043" s="107"/>
      <c r="O1043" s="107">
        <f t="shared" si="253"/>
        <v>0</v>
      </c>
      <c r="P1043" s="107"/>
      <c r="Q1043" s="107"/>
      <c r="R1043" s="107">
        <f t="shared" si="254"/>
        <v>0</v>
      </c>
      <c r="S1043" s="107"/>
      <c r="T1043" s="107"/>
      <c r="U1043" s="107">
        <f t="shared" si="255"/>
        <v>0</v>
      </c>
      <c r="V1043" s="107"/>
      <c r="W1043" s="107"/>
      <c r="X1043" s="107">
        <f t="shared" si="256"/>
        <v>0</v>
      </c>
      <c r="Y1043" s="107"/>
      <c r="Z1043" s="107"/>
      <c r="AA1043" s="108">
        <f t="shared" si="257"/>
        <v>0</v>
      </c>
      <c r="AB1043" s="7"/>
    </row>
    <row r="1044" spans="1:28" ht="15.75" hidden="1" x14ac:dyDescent="0.25">
      <c r="A1044" s="29">
        <v>45622</v>
      </c>
      <c r="B1044" s="25" t="s">
        <v>99</v>
      </c>
      <c r="C1044" s="25"/>
      <c r="D1044" s="27"/>
      <c r="E1044" s="25" t="s">
        <v>106</v>
      </c>
      <c r="F1044" s="25">
        <v>31.2</v>
      </c>
      <c r="G1044" s="25" t="s">
        <v>39</v>
      </c>
      <c r="H1044" s="25"/>
      <c r="I1044" s="25">
        <f t="shared" si="251"/>
        <v>0</v>
      </c>
      <c r="J1044" s="26" t="s">
        <v>28</v>
      </c>
      <c r="K1044" s="25"/>
      <c r="L1044" s="107">
        <f t="shared" si="252"/>
        <v>0</v>
      </c>
      <c r="M1044" s="107"/>
      <c r="N1044" s="107"/>
      <c r="O1044" s="107">
        <f t="shared" si="253"/>
        <v>0</v>
      </c>
      <c r="P1044" s="107"/>
      <c r="Q1044" s="107"/>
      <c r="R1044" s="107">
        <f t="shared" si="254"/>
        <v>0</v>
      </c>
      <c r="S1044" s="107"/>
      <c r="T1044" s="107"/>
      <c r="U1044" s="107">
        <f t="shared" si="255"/>
        <v>0</v>
      </c>
      <c r="V1044" s="107"/>
      <c r="W1044" s="107"/>
      <c r="X1044" s="107">
        <f t="shared" si="256"/>
        <v>0</v>
      </c>
      <c r="Y1044" s="107"/>
      <c r="Z1044" s="107"/>
      <c r="AA1044" s="108">
        <f t="shared" si="257"/>
        <v>0</v>
      </c>
      <c r="AB1044" s="7"/>
    </row>
    <row r="1045" spans="1:28" ht="15.75" hidden="1" x14ac:dyDescent="0.25">
      <c r="A1045" s="29">
        <v>45622</v>
      </c>
      <c r="B1045" s="25" t="s">
        <v>377</v>
      </c>
      <c r="C1045" s="27"/>
      <c r="D1045" s="27" t="s">
        <v>52</v>
      </c>
      <c r="E1045" s="27" t="s">
        <v>108</v>
      </c>
      <c r="F1045" s="27">
        <v>1200</v>
      </c>
      <c r="G1045" s="27" t="s">
        <v>34</v>
      </c>
      <c r="H1045" s="25">
        <v>1800</v>
      </c>
      <c r="I1045" s="25">
        <f t="shared" si="251"/>
        <v>2160000</v>
      </c>
      <c r="J1045" s="31" t="s">
        <v>324</v>
      </c>
      <c r="K1045" s="25"/>
      <c r="L1045" s="107">
        <f t="shared" si="252"/>
        <v>2160000</v>
      </c>
      <c r="M1045" s="107">
        <v>2160000</v>
      </c>
      <c r="N1045" s="107"/>
      <c r="O1045" s="107">
        <f t="shared" si="253"/>
        <v>0</v>
      </c>
      <c r="P1045" s="107"/>
      <c r="Q1045" s="107"/>
      <c r="R1045" s="107">
        <f t="shared" si="254"/>
        <v>0</v>
      </c>
      <c r="S1045" s="107"/>
      <c r="T1045" s="107"/>
      <c r="U1045" s="107">
        <f t="shared" si="255"/>
        <v>0</v>
      </c>
      <c r="V1045" s="107"/>
      <c r="W1045" s="107"/>
      <c r="X1045" s="107">
        <f t="shared" si="256"/>
        <v>0</v>
      </c>
      <c r="Y1045" s="107"/>
      <c r="Z1045" s="107"/>
      <c r="AA1045" s="108">
        <f t="shared" si="257"/>
        <v>0</v>
      </c>
      <c r="AB1045" s="7">
        <v>45622</v>
      </c>
    </row>
    <row r="1046" spans="1:28" ht="15.75" hidden="1" x14ac:dyDescent="0.25">
      <c r="A1046" s="29">
        <v>45622</v>
      </c>
      <c r="B1046" s="25" t="s">
        <v>99</v>
      </c>
      <c r="C1046" s="25"/>
      <c r="D1046" s="27"/>
      <c r="E1046" s="25" t="s">
        <v>102</v>
      </c>
      <c r="F1046" s="25">
        <v>104.5</v>
      </c>
      <c r="G1046" s="25" t="s">
        <v>39</v>
      </c>
      <c r="H1046" s="25"/>
      <c r="I1046" s="25">
        <f t="shared" si="251"/>
        <v>0</v>
      </c>
      <c r="J1046" s="26" t="s">
        <v>28</v>
      </c>
      <c r="K1046" s="25"/>
      <c r="L1046" s="107">
        <f t="shared" si="252"/>
        <v>0</v>
      </c>
      <c r="M1046" s="107"/>
      <c r="N1046" s="107"/>
      <c r="O1046" s="107">
        <f t="shared" si="253"/>
        <v>0</v>
      </c>
      <c r="P1046" s="107"/>
      <c r="Q1046" s="107"/>
      <c r="R1046" s="107">
        <f t="shared" si="254"/>
        <v>0</v>
      </c>
      <c r="S1046" s="107"/>
      <c r="T1046" s="107"/>
      <c r="U1046" s="107">
        <f t="shared" si="255"/>
        <v>0</v>
      </c>
      <c r="V1046" s="107"/>
      <c r="W1046" s="107"/>
      <c r="X1046" s="107">
        <f t="shared" si="256"/>
        <v>0</v>
      </c>
      <c r="Y1046" s="107"/>
      <c r="Z1046" s="107"/>
      <c r="AA1046" s="108">
        <f t="shared" si="257"/>
        <v>0</v>
      </c>
      <c r="AB1046" s="7"/>
    </row>
    <row r="1047" spans="1:28" ht="15.75" hidden="1" x14ac:dyDescent="0.25">
      <c r="A1047" s="29">
        <v>45622</v>
      </c>
      <c r="B1047" s="25" t="s">
        <v>116</v>
      </c>
      <c r="C1047" s="25"/>
      <c r="D1047" s="27" t="s">
        <v>46</v>
      </c>
      <c r="E1047" s="25" t="s">
        <v>343</v>
      </c>
      <c r="F1047" s="25">
        <v>1</v>
      </c>
      <c r="G1047" s="25" t="s">
        <v>23</v>
      </c>
      <c r="H1047" s="25">
        <v>1200000</v>
      </c>
      <c r="I1047" s="25">
        <f t="shared" si="251"/>
        <v>1200000</v>
      </c>
      <c r="J1047" s="31" t="s">
        <v>312</v>
      </c>
      <c r="K1047" s="25"/>
      <c r="L1047" s="107">
        <f t="shared" si="252"/>
        <v>0</v>
      </c>
      <c r="M1047" s="107"/>
      <c r="N1047" s="107"/>
      <c r="O1047" s="107">
        <f t="shared" si="253"/>
        <v>1200000</v>
      </c>
      <c r="P1047" s="107">
        <v>1200000</v>
      </c>
      <c r="Q1047" s="107"/>
      <c r="R1047" s="107">
        <f t="shared" si="254"/>
        <v>0</v>
      </c>
      <c r="S1047" s="107"/>
      <c r="T1047" s="107"/>
      <c r="U1047" s="107">
        <f t="shared" si="255"/>
        <v>0</v>
      </c>
      <c r="V1047" s="107"/>
      <c r="W1047" s="107"/>
      <c r="X1047" s="107">
        <f t="shared" si="256"/>
        <v>0</v>
      </c>
      <c r="Y1047" s="107"/>
      <c r="Z1047" s="107"/>
      <c r="AA1047" s="108">
        <f t="shared" si="257"/>
        <v>0</v>
      </c>
      <c r="AB1047" s="7">
        <v>45625</v>
      </c>
    </row>
    <row r="1048" spans="1:28" ht="15.75" hidden="1" x14ac:dyDescent="0.25">
      <c r="A1048" s="29">
        <v>45622</v>
      </c>
      <c r="B1048" s="25" t="s">
        <v>311</v>
      </c>
      <c r="C1048" s="25"/>
      <c r="D1048" s="27" t="s">
        <v>46</v>
      </c>
      <c r="E1048" s="25" t="s">
        <v>204</v>
      </c>
      <c r="F1048" s="25">
        <v>1000</v>
      </c>
      <c r="G1048" s="25" t="s">
        <v>34</v>
      </c>
      <c r="H1048" s="25">
        <v>1120</v>
      </c>
      <c r="I1048" s="25">
        <f t="shared" si="251"/>
        <v>1120000</v>
      </c>
      <c r="J1048" s="31" t="s">
        <v>324</v>
      </c>
      <c r="K1048" s="25"/>
      <c r="L1048" s="107">
        <f t="shared" si="252"/>
        <v>1120000</v>
      </c>
      <c r="M1048" s="107">
        <v>1120000</v>
      </c>
      <c r="N1048" s="107"/>
      <c r="O1048" s="107">
        <f t="shared" si="253"/>
        <v>0</v>
      </c>
      <c r="P1048" s="107"/>
      <c r="Q1048" s="107"/>
      <c r="R1048" s="107">
        <f t="shared" si="254"/>
        <v>0</v>
      </c>
      <c r="S1048" s="107"/>
      <c r="T1048" s="107"/>
      <c r="U1048" s="107">
        <f t="shared" si="255"/>
        <v>0</v>
      </c>
      <c r="V1048" s="107"/>
      <c r="W1048" s="107"/>
      <c r="X1048" s="107">
        <f t="shared" si="256"/>
        <v>0</v>
      </c>
      <c r="Y1048" s="107"/>
      <c r="Z1048" s="107"/>
      <c r="AA1048" s="108">
        <f t="shared" si="257"/>
        <v>0</v>
      </c>
      <c r="AB1048" s="7">
        <v>45622</v>
      </c>
    </row>
    <row r="1049" spans="1:28" ht="15.75" hidden="1" x14ac:dyDescent="0.25">
      <c r="A1049" s="29">
        <v>45622</v>
      </c>
      <c r="B1049" s="25" t="s">
        <v>311</v>
      </c>
      <c r="C1049" s="25"/>
      <c r="D1049" s="27" t="s">
        <v>46</v>
      </c>
      <c r="E1049" s="25" t="s">
        <v>219</v>
      </c>
      <c r="F1049" s="25">
        <v>1</v>
      </c>
      <c r="G1049" s="25" t="s">
        <v>39</v>
      </c>
      <c r="H1049" s="25">
        <v>300000</v>
      </c>
      <c r="I1049" s="25">
        <f t="shared" si="251"/>
        <v>300000</v>
      </c>
      <c r="J1049" s="31" t="s">
        <v>324</v>
      </c>
      <c r="K1049" s="25"/>
      <c r="L1049" s="107">
        <f t="shared" si="252"/>
        <v>300000</v>
      </c>
      <c r="M1049" s="107">
        <v>300000</v>
      </c>
      <c r="N1049" s="107"/>
      <c r="O1049" s="107">
        <f t="shared" si="253"/>
        <v>0</v>
      </c>
      <c r="P1049" s="107"/>
      <c r="Q1049" s="107"/>
      <c r="R1049" s="107">
        <f t="shared" si="254"/>
        <v>0</v>
      </c>
      <c r="S1049" s="107"/>
      <c r="T1049" s="107"/>
      <c r="U1049" s="107">
        <f t="shared" si="255"/>
        <v>0</v>
      </c>
      <c r="V1049" s="107"/>
      <c r="W1049" s="107"/>
      <c r="X1049" s="107">
        <f t="shared" si="256"/>
        <v>0</v>
      </c>
      <c r="Y1049" s="107"/>
      <c r="Z1049" s="107"/>
      <c r="AA1049" s="108">
        <f t="shared" si="257"/>
        <v>0</v>
      </c>
      <c r="AB1049" s="7">
        <v>45622</v>
      </c>
    </row>
    <row r="1050" spans="1:28" ht="15.75" hidden="1" x14ac:dyDescent="0.25">
      <c r="A1050" s="29">
        <v>45622</v>
      </c>
      <c r="B1050" s="25" t="s">
        <v>37</v>
      </c>
      <c r="C1050" s="25"/>
      <c r="D1050" s="27" t="s">
        <v>46</v>
      </c>
      <c r="E1050" s="25" t="s">
        <v>218</v>
      </c>
      <c r="F1050" s="25">
        <v>2.5</v>
      </c>
      <c r="G1050" s="25" t="s">
        <v>39</v>
      </c>
      <c r="H1050" s="25">
        <v>90000</v>
      </c>
      <c r="I1050" s="25">
        <f t="shared" si="251"/>
        <v>225000</v>
      </c>
      <c r="J1050" s="31" t="s">
        <v>324</v>
      </c>
      <c r="K1050" s="25"/>
      <c r="L1050" s="107">
        <f t="shared" si="252"/>
        <v>0</v>
      </c>
      <c r="M1050" s="107"/>
      <c r="N1050" s="107"/>
      <c r="O1050" s="107">
        <f t="shared" si="253"/>
        <v>0</v>
      </c>
      <c r="P1050" s="107"/>
      <c r="Q1050" s="107"/>
      <c r="R1050" s="107">
        <f t="shared" si="254"/>
        <v>0</v>
      </c>
      <c r="S1050" s="107"/>
      <c r="T1050" s="107"/>
      <c r="U1050" s="107">
        <f t="shared" si="255"/>
        <v>225000</v>
      </c>
      <c r="V1050" s="107">
        <v>225000</v>
      </c>
      <c r="W1050" s="107"/>
      <c r="X1050" s="107">
        <f t="shared" si="256"/>
        <v>0</v>
      </c>
      <c r="Y1050" s="107"/>
      <c r="Z1050" s="107"/>
      <c r="AA1050" s="108">
        <f t="shared" si="257"/>
        <v>0</v>
      </c>
      <c r="AB1050" s="7">
        <v>45623</v>
      </c>
    </row>
    <row r="1051" spans="1:28" ht="15.75" hidden="1" x14ac:dyDescent="0.25">
      <c r="A1051" s="29">
        <v>45622</v>
      </c>
      <c r="B1051" s="25" t="s">
        <v>37</v>
      </c>
      <c r="C1051" s="25"/>
      <c r="D1051" s="27" t="s">
        <v>46</v>
      </c>
      <c r="E1051" s="25" t="s">
        <v>400</v>
      </c>
      <c r="F1051" s="25">
        <v>2.5</v>
      </c>
      <c r="G1051" s="25" t="s">
        <v>39</v>
      </c>
      <c r="H1051" s="25">
        <v>90000</v>
      </c>
      <c r="I1051" s="25">
        <f t="shared" si="251"/>
        <v>225000</v>
      </c>
      <c r="J1051" s="31" t="s">
        <v>324</v>
      </c>
      <c r="K1051" s="25"/>
      <c r="L1051" s="107">
        <f t="shared" si="252"/>
        <v>0</v>
      </c>
      <c r="M1051" s="107"/>
      <c r="N1051" s="107"/>
      <c r="O1051" s="107">
        <f t="shared" si="253"/>
        <v>0</v>
      </c>
      <c r="P1051" s="107"/>
      <c r="Q1051" s="107"/>
      <c r="R1051" s="107">
        <f t="shared" si="254"/>
        <v>0</v>
      </c>
      <c r="S1051" s="107"/>
      <c r="T1051" s="107"/>
      <c r="U1051" s="107">
        <f t="shared" si="255"/>
        <v>225000</v>
      </c>
      <c r="V1051" s="107">
        <v>225000</v>
      </c>
      <c r="W1051" s="107"/>
      <c r="X1051" s="107">
        <f t="shared" si="256"/>
        <v>0</v>
      </c>
      <c r="Y1051" s="107"/>
      <c r="Z1051" s="107"/>
      <c r="AA1051" s="108">
        <f t="shared" si="257"/>
        <v>0</v>
      </c>
      <c r="AB1051" s="7">
        <v>45623</v>
      </c>
    </row>
    <row r="1052" spans="1:28" ht="15.75" hidden="1" x14ac:dyDescent="0.25">
      <c r="A1052" s="29">
        <v>45622</v>
      </c>
      <c r="B1052" s="25" t="s">
        <v>37</v>
      </c>
      <c r="C1052" s="25"/>
      <c r="D1052" s="27" t="s">
        <v>46</v>
      </c>
      <c r="E1052" s="25" t="s">
        <v>1585</v>
      </c>
      <c r="F1052" s="25">
        <v>2.5</v>
      </c>
      <c r="G1052" s="25" t="s">
        <v>39</v>
      </c>
      <c r="H1052" s="25">
        <v>90000</v>
      </c>
      <c r="I1052" s="25">
        <f t="shared" si="251"/>
        <v>225000</v>
      </c>
      <c r="J1052" s="31" t="s">
        <v>324</v>
      </c>
      <c r="K1052" s="25"/>
      <c r="L1052" s="107">
        <f t="shared" si="252"/>
        <v>0</v>
      </c>
      <c r="M1052" s="107"/>
      <c r="N1052" s="107"/>
      <c r="O1052" s="107">
        <f t="shared" si="253"/>
        <v>0</v>
      </c>
      <c r="P1052" s="107"/>
      <c r="Q1052" s="107"/>
      <c r="R1052" s="107">
        <f t="shared" si="254"/>
        <v>0</v>
      </c>
      <c r="S1052" s="107"/>
      <c r="T1052" s="107"/>
      <c r="U1052" s="107">
        <f t="shared" si="255"/>
        <v>225000</v>
      </c>
      <c r="V1052" s="107">
        <v>225000</v>
      </c>
      <c r="W1052" s="107"/>
      <c r="X1052" s="107">
        <f t="shared" si="256"/>
        <v>0</v>
      </c>
      <c r="Y1052" s="107"/>
      <c r="Z1052" s="107"/>
      <c r="AA1052" s="108">
        <f t="shared" si="257"/>
        <v>0</v>
      </c>
      <c r="AB1052" s="7">
        <v>45623</v>
      </c>
    </row>
    <row r="1053" spans="1:28" ht="15.75" hidden="1" x14ac:dyDescent="0.25">
      <c r="A1053" s="29">
        <v>45622</v>
      </c>
      <c r="B1053" s="25" t="s">
        <v>840</v>
      </c>
      <c r="C1053" s="25"/>
      <c r="D1053" s="25" t="s">
        <v>52</v>
      </c>
      <c r="E1053" s="25" t="s">
        <v>61</v>
      </c>
      <c r="F1053" s="25">
        <v>250</v>
      </c>
      <c r="G1053" s="25" t="s">
        <v>34</v>
      </c>
      <c r="H1053" s="25">
        <v>2050</v>
      </c>
      <c r="I1053" s="25">
        <f t="shared" si="251"/>
        <v>512500</v>
      </c>
      <c r="J1053" s="31" t="s">
        <v>324</v>
      </c>
      <c r="K1053" s="25"/>
      <c r="L1053" s="107">
        <f t="shared" si="252"/>
        <v>0</v>
      </c>
      <c r="M1053" s="107"/>
      <c r="N1053" s="107"/>
      <c r="O1053" s="107">
        <f t="shared" si="253"/>
        <v>0</v>
      </c>
      <c r="P1053" s="107"/>
      <c r="Q1053" s="107"/>
      <c r="R1053" s="107">
        <f t="shared" si="254"/>
        <v>512500</v>
      </c>
      <c r="S1053" s="107">
        <v>512500</v>
      </c>
      <c r="T1053" s="107"/>
      <c r="U1053" s="107">
        <f t="shared" si="255"/>
        <v>0</v>
      </c>
      <c r="V1053" s="107"/>
      <c r="W1053" s="107"/>
      <c r="X1053" s="107">
        <f t="shared" si="256"/>
        <v>0</v>
      </c>
      <c r="Y1053" s="107"/>
      <c r="Z1053" s="107"/>
      <c r="AA1053" s="108">
        <f t="shared" si="257"/>
        <v>0</v>
      </c>
      <c r="AB1053" s="7">
        <v>45624</v>
      </c>
    </row>
    <row r="1054" spans="1:28" ht="15.75" hidden="1" x14ac:dyDescent="0.25">
      <c r="A1054" s="29">
        <v>45622</v>
      </c>
      <c r="B1054" s="25" t="s">
        <v>840</v>
      </c>
      <c r="C1054" s="25"/>
      <c r="D1054" s="25" t="s">
        <v>52</v>
      </c>
      <c r="E1054" s="25" t="s">
        <v>108</v>
      </c>
      <c r="F1054" s="25">
        <v>1200</v>
      </c>
      <c r="G1054" s="25" t="s">
        <v>34</v>
      </c>
      <c r="H1054" s="25">
        <v>2000</v>
      </c>
      <c r="I1054" s="25">
        <f t="shared" si="251"/>
        <v>2400000</v>
      </c>
      <c r="J1054" s="31" t="s">
        <v>324</v>
      </c>
      <c r="K1054" s="25"/>
      <c r="L1054" s="107">
        <f t="shared" si="252"/>
        <v>0</v>
      </c>
      <c r="M1054" s="107"/>
      <c r="N1054" s="107"/>
      <c r="O1054" s="107">
        <f t="shared" si="253"/>
        <v>0</v>
      </c>
      <c r="P1054" s="107"/>
      <c r="Q1054" s="107"/>
      <c r="R1054" s="107">
        <f t="shared" si="254"/>
        <v>2400000</v>
      </c>
      <c r="S1054" s="107">
        <v>2400000</v>
      </c>
      <c r="T1054" s="107"/>
      <c r="U1054" s="107">
        <f t="shared" si="255"/>
        <v>0</v>
      </c>
      <c r="V1054" s="107"/>
      <c r="W1054" s="107"/>
      <c r="X1054" s="107">
        <f t="shared" si="256"/>
        <v>0</v>
      </c>
      <c r="Y1054" s="107"/>
      <c r="Z1054" s="107"/>
      <c r="AA1054" s="108">
        <f t="shared" si="257"/>
        <v>0</v>
      </c>
      <c r="AB1054" s="7">
        <v>45624</v>
      </c>
    </row>
    <row r="1055" spans="1:28" ht="15.75" hidden="1" x14ac:dyDescent="0.25">
      <c r="A1055" s="29">
        <v>45622</v>
      </c>
      <c r="B1055" s="25" t="s">
        <v>840</v>
      </c>
      <c r="C1055" s="25"/>
      <c r="D1055" s="25" t="s">
        <v>52</v>
      </c>
      <c r="E1055" s="25" t="s">
        <v>33</v>
      </c>
      <c r="F1055" s="25">
        <v>800</v>
      </c>
      <c r="G1055" s="25" t="s">
        <v>34</v>
      </c>
      <c r="H1055" s="25">
        <v>2500</v>
      </c>
      <c r="I1055" s="25">
        <f t="shared" si="251"/>
        <v>2000000</v>
      </c>
      <c r="J1055" s="38" t="s">
        <v>24</v>
      </c>
      <c r="K1055" s="25"/>
      <c r="L1055" s="107">
        <f t="shared" si="252"/>
        <v>0</v>
      </c>
      <c r="M1055" s="107"/>
      <c r="N1055" s="107"/>
      <c r="O1055" s="107">
        <f t="shared" si="253"/>
        <v>0</v>
      </c>
      <c r="P1055" s="107"/>
      <c r="Q1055" s="107"/>
      <c r="R1055" s="107">
        <f t="shared" si="254"/>
        <v>1388000</v>
      </c>
      <c r="S1055" s="107">
        <v>1388000</v>
      </c>
      <c r="T1055" s="107"/>
      <c r="U1055" s="107">
        <f t="shared" si="255"/>
        <v>0</v>
      </c>
      <c r="V1055" s="107"/>
      <c r="W1055" s="107"/>
      <c r="X1055" s="107">
        <f t="shared" si="256"/>
        <v>0</v>
      </c>
      <c r="Y1055" s="107"/>
      <c r="Z1055" s="107"/>
      <c r="AA1055" s="108">
        <f t="shared" si="257"/>
        <v>612000</v>
      </c>
      <c r="AB1055" s="7">
        <v>45624</v>
      </c>
    </row>
    <row r="1056" spans="1:28" ht="15.75" hidden="1" x14ac:dyDescent="0.25">
      <c r="A1056" s="29">
        <v>45622</v>
      </c>
      <c r="B1056" s="25" t="s">
        <v>840</v>
      </c>
      <c r="C1056" s="25"/>
      <c r="D1056" s="25" t="s">
        <v>52</v>
      </c>
      <c r="E1056" s="25" t="s">
        <v>64</v>
      </c>
      <c r="F1056" s="25">
        <v>20</v>
      </c>
      <c r="G1056" s="25" t="s">
        <v>39</v>
      </c>
      <c r="H1056" s="25">
        <v>60000</v>
      </c>
      <c r="I1056" s="25">
        <f t="shared" si="251"/>
        <v>1200000</v>
      </c>
      <c r="J1056" s="26" t="s">
        <v>28</v>
      </c>
      <c r="K1056" s="25"/>
      <c r="L1056" s="107">
        <f t="shared" si="252"/>
        <v>0</v>
      </c>
      <c r="M1056" s="107"/>
      <c r="N1056" s="107"/>
      <c r="O1056" s="107">
        <f t="shared" si="253"/>
        <v>0</v>
      </c>
      <c r="P1056" s="107"/>
      <c r="Q1056" s="107"/>
      <c r="R1056" s="107">
        <f t="shared" si="254"/>
        <v>0</v>
      </c>
      <c r="S1056" s="107"/>
      <c r="T1056" s="107"/>
      <c r="U1056" s="107">
        <f t="shared" si="255"/>
        <v>0</v>
      </c>
      <c r="V1056" s="107"/>
      <c r="W1056" s="107"/>
      <c r="X1056" s="107">
        <f t="shared" si="256"/>
        <v>0</v>
      </c>
      <c r="Y1056" s="107"/>
      <c r="Z1056" s="107"/>
      <c r="AA1056" s="108">
        <f t="shared" si="257"/>
        <v>1200000</v>
      </c>
      <c r="AB1056" s="7"/>
    </row>
    <row r="1057" spans="1:28" ht="15.75" hidden="1" x14ac:dyDescent="0.25">
      <c r="A1057" s="29">
        <v>45622</v>
      </c>
      <c r="B1057" s="25" t="s">
        <v>840</v>
      </c>
      <c r="C1057" s="25"/>
      <c r="D1057" s="25" t="s">
        <v>52</v>
      </c>
      <c r="E1057" s="25" t="s">
        <v>185</v>
      </c>
      <c r="F1057" s="25">
        <v>100</v>
      </c>
      <c r="G1057" s="25" t="s">
        <v>27</v>
      </c>
      <c r="H1057" s="25">
        <v>1700</v>
      </c>
      <c r="I1057" s="25">
        <f t="shared" si="251"/>
        <v>170000</v>
      </c>
      <c r="J1057" s="26" t="s">
        <v>28</v>
      </c>
      <c r="K1057" s="25"/>
      <c r="L1057" s="107">
        <f t="shared" si="252"/>
        <v>0</v>
      </c>
      <c r="M1057" s="107"/>
      <c r="N1057" s="107"/>
      <c r="O1057" s="107">
        <f t="shared" si="253"/>
        <v>0</v>
      </c>
      <c r="P1057" s="107"/>
      <c r="Q1057" s="107"/>
      <c r="R1057" s="107">
        <f t="shared" si="254"/>
        <v>0</v>
      </c>
      <c r="S1057" s="107"/>
      <c r="T1057" s="107"/>
      <c r="U1057" s="107">
        <f t="shared" si="255"/>
        <v>0</v>
      </c>
      <c r="V1057" s="107"/>
      <c r="W1057" s="107"/>
      <c r="X1057" s="107">
        <f t="shared" si="256"/>
        <v>0</v>
      </c>
      <c r="Y1057" s="107"/>
      <c r="Z1057" s="107"/>
      <c r="AA1057" s="108">
        <f t="shared" si="257"/>
        <v>170000</v>
      </c>
      <c r="AB1057" s="7"/>
    </row>
    <row r="1058" spans="1:28" ht="15.75" hidden="1" x14ac:dyDescent="0.25">
      <c r="A1058" s="29">
        <v>45622</v>
      </c>
      <c r="B1058" s="25" t="s">
        <v>840</v>
      </c>
      <c r="C1058" s="25"/>
      <c r="D1058" s="25" t="s">
        <v>52</v>
      </c>
      <c r="E1058" s="25" t="s">
        <v>2171</v>
      </c>
      <c r="F1058" s="25">
        <v>100</v>
      </c>
      <c r="G1058" s="25" t="s">
        <v>27</v>
      </c>
      <c r="H1058" s="25">
        <v>1550</v>
      </c>
      <c r="I1058" s="25">
        <f t="shared" si="251"/>
        <v>155000</v>
      </c>
      <c r="J1058" s="26" t="s">
        <v>28</v>
      </c>
      <c r="K1058" s="25"/>
      <c r="L1058" s="107">
        <f t="shared" si="252"/>
        <v>0</v>
      </c>
      <c r="M1058" s="107"/>
      <c r="N1058" s="107"/>
      <c r="O1058" s="107">
        <f t="shared" si="253"/>
        <v>0</v>
      </c>
      <c r="P1058" s="107"/>
      <c r="Q1058" s="107"/>
      <c r="R1058" s="107">
        <f t="shared" si="254"/>
        <v>0</v>
      </c>
      <c r="S1058" s="107"/>
      <c r="T1058" s="107"/>
      <c r="U1058" s="107">
        <f t="shared" si="255"/>
        <v>0</v>
      </c>
      <c r="V1058" s="107"/>
      <c r="W1058" s="107"/>
      <c r="X1058" s="107">
        <f t="shared" si="256"/>
        <v>0</v>
      </c>
      <c r="Y1058" s="107"/>
      <c r="Z1058" s="107"/>
      <c r="AA1058" s="108">
        <f t="shared" si="257"/>
        <v>155000</v>
      </c>
      <c r="AB1058" s="7"/>
    </row>
    <row r="1059" spans="1:28" ht="15.75" hidden="1" x14ac:dyDescent="0.25">
      <c r="A1059" s="29">
        <v>45622</v>
      </c>
      <c r="B1059" s="25" t="s">
        <v>840</v>
      </c>
      <c r="C1059" s="25"/>
      <c r="D1059" s="25" t="s">
        <v>52</v>
      </c>
      <c r="E1059" s="25" t="s">
        <v>348</v>
      </c>
      <c r="F1059" s="25">
        <v>800</v>
      </c>
      <c r="G1059" s="25" t="s">
        <v>34</v>
      </c>
      <c r="H1059" s="25">
        <v>1150</v>
      </c>
      <c r="I1059" s="25">
        <f t="shared" si="251"/>
        <v>920000</v>
      </c>
      <c r="J1059" s="26" t="s">
        <v>28</v>
      </c>
      <c r="K1059" s="25"/>
      <c r="L1059" s="107">
        <f t="shared" si="252"/>
        <v>0</v>
      </c>
      <c r="M1059" s="107"/>
      <c r="N1059" s="107"/>
      <c r="O1059" s="107">
        <f t="shared" si="253"/>
        <v>0</v>
      </c>
      <c r="P1059" s="107"/>
      <c r="Q1059" s="107"/>
      <c r="R1059" s="107">
        <f t="shared" si="254"/>
        <v>0</v>
      </c>
      <c r="S1059" s="107"/>
      <c r="T1059" s="107"/>
      <c r="U1059" s="107">
        <f t="shared" si="255"/>
        <v>0</v>
      </c>
      <c r="V1059" s="107"/>
      <c r="W1059" s="107"/>
      <c r="X1059" s="107">
        <f t="shared" si="256"/>
        <v>0</v>
      </c>
      <c r="Y1059" s="107"/>
      <c r="Z1059" s="107"/>
      <c r="AA1059" s="108">
        <f t="shared" si="257"/>
        <v>920000</v>
      </c>
      <c r="AB1059" s="7"/>
    </row>
    <row r="1060" spans="1:28" ht="15.75" hidden="1" x14ac:dyDescent="0.25">
      <c r="A1060" s="29">
        <v>45622</v>
      </c>
      <c r="B1060" s="25" t="s">
        <v>511</v>
      </c>
      <c r="C1060" s="25"/>
      <c r="D1060" s="25" t="s">
        <v>46</v>
      </c>
      <c r="E1060" s="25" t="s">
        <v>127</v>
      </c>
      <c r="F1060" s="25">
        <v>4</v>
      </c>
      <c r="G1060" s="25" t="s">
        <v>39</v>
      </c>
      <c r="H1060" s="25">
        <v>70000</v>
      </c>
      <c r="I1060" s="25">
        <f t="shared" si="251"/>
        <v>280000</v>
      </c>
      <c r="J1060" s="26" t="s">
        <v>28</v>
      </c>
      <c r="K1060" s="25"/>
      <c r="L1060" s="107">
        <f t="shared" si="252"/>
        <v>0</v>
      </c>
      <c r="M1060" s="107"/>
      <c r="N1060" s="107"/>
      <c r="O1060" s="107">
        <f t="shared" si="253"/>
        <v>0</v>
      </c>
      <c r="P1060" s="107"/>
      <c r="Q1060" s="107"/>
      <c r="R1060" s="107">
        <f t="shared" si="254"/>
        <v>0</v>
      </c>
      <c r="S1060" s="107"/>
      <c r="T1060" s="107"/>
      <c r="U1060" s="107">
        <f t="shared" si="255"/>
        <v>0</v>
      </c>
      <c r="V1060" s="107"/>
      <c r="W1060" s="107"/>
      <c r="X1060" s="107">
        <f t="shared" si="256"/>
        <v>0</v>
      </c>
      <c r="Y1060" s="107"/>
      <c r="Z1060" s="107"/>
      <c r="AA1060" s="108">
        <f t="shared" si="257"/>
        <v>280000</v>
      </c>
      <c r="AB1060" s="7"/>
    </row>
    <row r="1061" spans="1:28" ht="15.75" hidden="1" x14ac:dyDescent="0.25">
      <c r="A1061" s="24">
        <v>45622</v>
      </c>
      <c r="B1061" s="25" t="s">
        <v>346</v>
      </c>
      <c r="C1061" s="25"/>
      <c r="D1061" s="25" t="s">
        <v>52</v>
      </c>
      <c r="E1061" s="25" t="s">
        <v>42</v>
      </c>
      <c r="F1061" s="25">
        <v>200</v>
      </c>
      <c r="G1061" s="25" t="s">
        <v>34</v>
      </c>
      <c r="H1061" s="25">
        <v>4000</v>
      </c>
      <c r="I1061" s="25">
        <f t="shared" si="251"/>
        <v>800000</v>
      </c>
      <c r="J1061" s="31" t="s">
        <v>312</v>
      </c>
      <c r="K1061" s="25"/>
      <c r="L1061" s="107">
        <f t="shared" si="252"/>
        <v>0</v>
      </c>
      <c r="M1061" s="107"/>
      <c r="N1061" s="107"/>
      <c r="O1061" s="107">
        <f t="shared" si="253"/>
        <v>800000</v>
      </c>
      <c r="P1061" s="107"/>
      <c r="Q1061" s="107">
        <v>800000</v>
      </c>
      <c r="R1061" s="107">
        <f t="shared" si="254"/>
        <v>0</v>
      </c>
      <c r="S1061" s="107"/>
      <c r="T1061" s="107"/>
      <c r="U1061" s="107">
        <f t="shared" si="255"/>
        <v>0</v>
      </c>
      <c r="V1061" s="107"/>
      <c r="W1061" s="107"/>
      <c r="X1061" s="107">
        <f t="shared" si="256"/>
        <v>0</v>
      </c>
      <c r="Y1061" s="107"/>
      <c r="Z1061" s="107"/>
      <c r="AA1061" s="108">
        <f t="shared" si="257"/>
        <v>0</v>
      </c>
      <c r="AB1061" s="7">
        <v>45624</v>
      </c>
    </row>
    <row r="1062" spans="1:28" ht="15.75" hidden="1" x14ac:dyDescent="0.25">
      <c r="A1062" s="29">
        <v>45622</v>
      </c>
      <c r="B1062" s="25" t="s">
        <v>370</v>
      </c>
      <c r="C1062" s="25"/>
      <c r="D1062" s="25" t="s">
        <v>46</v>
      </c>
      <c r="E1062" s="25" t="s">
        <v>298</v>
      </c>
      <c r="F1062" s="25">
        <v>1400</v>
      </c>
      <c r="G1062" s="25" t="s">
        <v>34</v>
      </c>
      <c r="H1062" s="25">
        <v>3900</v>
      </c>
      <c r="I1062" s="25">
        <f t="shared" si="251"/>
        <v>5460000</v>
      </c>
      <c r="J1062" s="26" t="s">
        <v>28</v>
      </c>
      <c r="K1062" s="25"/>
      <c r="L1062" s="107">
        <f t="shared" si="252"/>
        <v>0</v>
      </c>
      <c r="M1062" s="107"/>
      <c r="N1062" s="107"/>
      <c r="O1062" s="107">
        <f t="shared" si="253"/>
        <v>0</v>
      </c>
      <c r="P1062" s="107"/>
      <c r="Q1062" s="107"/>
      <c r="R1062" s="107">
        <f t="shared" si="254"/>
        <v>0</v>
      </c>
      <c r="S1062" s="107"/>
      <c r="T1062" s="107"/>
      <c r="U1062" s="107">
        <f t="shared" si="255"/>
        <v>0</v>
      </c>
      <c r="V1062" s="107"/>
      <c r="W1062" s="107"/>
      <c r="X1062" s="107">
        <f t="shared" si="256"/>
        <v>0</v>
      </c>
      <c r="Y1062" s="107"/>
      <c r="Z1062" s="107"/>
      <c r="AA1062" s="108">
        <f t="shared" si="257"/>
        <v>5460000</v>
      </c>
      <c r="AB1062" s="7"/>
    </row>
    <row r="1063" spans="1:28" ht="15.75" hidden="1" x14ac:dyDescent="0.25">
      <c r="A1063" s="24">
        <v>45622</v>
      </c>
      <c r="B1063" s="25" t="s">
        <v>780</v>
      </c>
      <c r="C1063" s="25"/>
      <c r="D1063" s="25" t="s">
        <v>46</v>
      </c>
      <c r="E1063" s="25" t="s">
        <v>512</v>
      </c>
      <c r="F1063" s="25">
        <v>2</v>
      </c>
      <c r="G1063" s="25" t="s">
        <v>27</v>
      </c>
      <c r="H1063" s="25">
        <v>480000</v>
      </c>
      <c r="I1063" s="25">
        <f t="shared" si="251"/>
        <v>960000</v>
      </c>
      <c r="J1063" s="31" t="s">
        <v>324</v>
      </c>
      <c r="K1063" s="25"/>
      <c r="L1063" s="107">
        <f t="shared" si="252"/>
        <v>960000</v>
      </c>
      <c r="M1063" s="107">
        <v>960000</v>
      </c>
      <c r="N1063" s="107"/>
      <c r="O1063" s="107">
        <f t="shared" si="253"/>
        <v>0</v>
      </c>
      <c r="P1063" s="107"/>
      <c r="Q1063" s="107"/>
      <c r="R1063" s="107">
        <f t="shared" si="254"/>
        <v>0</v>
      </c>
      <c r="S1063" s="107"/>
      <c r="T1063" s="107"/>
      <c r="U1063" s="107">
        <f t="shared" si="255"/>
        <v>0</v>
      </c>
      <c r="V1063" s="107"/>
      <c r="W1063" s="107"/>
      <c r="X1063" s="107">
        <f t="shared" si="256"/>
        <v>0</v>
      </c>
      <c r="Y1063" s="107"/>
      <c r="Z1063" s="107"/>
      <c r="AA1063" s="108">
        <f t="shared" si="257"/>
        <v>0</v>
      </c>
      <c r="AB1063" s="7">
        <v>45622</v>
      </c>
    </row>
    <row r="1064" spans="1:28" ht="15.75" hidden="1" x14ac:dyDescent="0.25">
      <c r="A1064" s="29">
        <v>45623</v>
      </c>
      <c r="B1064" s="27" t="s">
        <v>311</v>
      </c>
      <c r="C1064" s="27"/>
      <c r="D1064" s="27" t="s">
        <v>46</v>
      </c>
      <c r="E1064" s="27" t="s">
        <v>108</v>
      </c>
      <c r="F1064" s="27">
        <v>400</v>
      </c>
      <c r="G1064" s="27" t="s">
        <v>34</v>
      </c>
      <c r="H1064" s="25">
        <v>1850</v>
      </c>
      <c r="I1064" s="25">
        <f t="shared" ref="I1064" si="258">F1064*H1064</f>
        <v>740000</v>
      </c>
      <c r="J1064" s="31" t="s">
        <v>324</v>
      </c>
      <c r="K1064" s="25"/>
      <c r="L1064" s="107">
        <f t="shared" ref="L1064:L1098" si="259">M1064+N1064</f>
        <v>740000</v>
      </c>
      <c r="M1064" s="107">
        <v>740000</v>
      </c>
      <c r="N1064" s="107"/>
      <c r="O1064" s="107">
        <f t="shared" ref="O1064:O1098" si="260">P1064+Q1064</f>
        <v>0</v>
      </c>
      <c r="P1064" s="107"/>
      <c r="Q1064" s="107"/>
      <c r="R1064" s="107">
        <f t="shared" ref="R1064:R1098" si="261">S1064+T1064</f>
        <v>0</v>
      </c>
      <c r="S1064" s="107"/>
      <c r="T1064" s="107"/>
      <c r="U1064" s="107">
        <f t="shared" ref="U1064:U1098" si="262">V1064+W1064</f>
        <v>0</v>
      </c>
      <c r="V1064" s="107"/>
      <c r="W1064" s="107"/>
      <c r="X1064" s="107">
        <f t="shared" ref="X1064:X1098" si="263">Y1064+Z1064</f>
        <v>0</v>
      </c>
      <c r="Y1064" s="107"/>
      <c r="Z1064" s="107"/>
      <c r="AA1064" s="108">
        <f t="shared" ref="AA1064:AA1098" si="264">C1064+I1064-L1064-O1064-U1064-X1064-R1064</f>
        <v>0</v>
      </c>
      <c r="AB1064" s="7">
        <v>45623</v>
      </c>
    </row>
    <row r="1065" spans="1:28" ht="15.75" hidden="1" x14ac:dyDescent="0.25">
      <c r="A1065" s="29">
        <v>45623</v>
      </c>
      <c r="B1065" s="27" t="s">
        <v>1354</v>
      </c>
      <c r="C1065" s="27"/>
      <c r="D1065" s="25" t="s">
        <v>46</v>
      </c>
      <c r="E1065" s="27" t="s">
        <v>129</v>
      </c>
      <c r="F1065" s="27">
        <v>4</v>
      </c>
      <c r="G1065" s="27" t="s">
        <v>77</v>
      </c>
      <c r="H1065" s="25">
        <v>65000</v>
      </c>
      <c r="I1065" s="25">
        <f t="shared" ref="I1065:I1128" si="265">F1065*H1065</f>
        <v>260000</v>
      </c>
      <c r="J1065" s="32" t="s">
        <v>324</v>
      </c>
      <c r="K1065" s="25"/>
      <c r="L1065" s="107">
        <f t="shared" si="259"/>
        <v>0</v>
      </c>
      <c r="M1065" s="107"/>
      <c r="N1065" s="107"/>
      <c r="O1065" s="107">
        <f t="shared" si="260"/>
        <v>0</v>
      </c>
      <c r="P1065" s="107"/>
      <c r="Q1065" s="107"/>
      <c r="R1065" s="107">
        <f t="shared" si="261"/>
        <v>0</v>
      </c>
      <c r="S1065" s="107"/>
      <c r="T1065" s="107"/>
      <c r="U1065" s="107">
        <f t="shared" si="262"/>
        <v>260000</v>
      </c>
      <c r="V1065" s="107">
        <v>260000</v>
      </c>
      <c r="W1065" s="107"/>
      <c r="X1065" s="107">
        <f t="shared" si="263"/>
        <v>0</v>
      </c>
      <c r="Y1065" s="107"/>
      <c r="Z1065" s="107"/>
      <c r="AA1065" s="108">
        <f t="shared" si="264"/>
        <v>0</v>
      </c>
      <c r="AB1065" s="7">
        <v>45623</v>
      </c>
    </row>
    <row r="1066" spans="1:28" ht="15.75" hidden="1" x14ac:dyDescent="0.25">
      <c r="A1066" s="29">
        <v>45623</v>
      </c>
      <c r="B1066" s="27" t="s">
        <v>248</v>
      </c>
      <c r="C1066" s="25"/>
      <c r="D1066" s="25" t="s">
        <v>46</v>
      </c>
      <c r="E1066" s="25" t="s">
        <v>249</v>
      </c>
      <c r="F1066" s="25">
        <v>5200</v>
      </c>
      <c r="G1066" s="27" t="s">
        <v>34</v>
      </c>
      <c r="H1066" s="25">
        <v>4300</v>
      </c>
      <c r="I1066" s="25">
        <f t="shared" si="265"/>
        <v>22360000</v>
      </c>
      <c r="J1066" s="26" t="s">
        <v>28</v>
      </c>
      <c r="K1066" s="25"/>
      <c r="L1066" s="107">
        <f t="shared" si="259"/>
        <v>0</v>
      </c>
      <c r="M1066" s="107"/>
      <c r="N1066" s="107"/>
      <c r="O1066" s="107">
        <f t="shared" si="260"/>
        <v>0</v>
      </c>
      <c r="P1066" s="107"/>
      <c r="Q1066" s="107"/>
      <c r="R1066" s="107">
        <f t="shared" si="261"/>
        <v>0</v>
      </c>
      <c r="S1066" s="107"/>
      <c r="T1066" s="107"/>
      <c r="U1066" s="107">
        <f t="shared" si="262"/>
        <v>0</v>
      </c>
      <c r="V1066" s="107"/>
      <c r="W1066" s="107"/>
      <c r="X1066" s="107">
        <f t="shared" si="263"/>
        <v>0</v>
      </c>
      <c r="Y1066" s="107"/>
      <c r="Z1066" s="107"/>
      <c r="AA1066" s="108">
        <f t="shared" si="264"/>
        <v>22360000</v>
      </c>
      <c r="AB1066" s="7"/>
    </row>
    <row r="1067" spans="1:28" ht="15.75" hidden="1" x14ac:dyDescent="0.25">
      <c r="A1067" s="29">
        <v>45623</v>
      </c>
      <c r="B1067" s="27" t="s">
        <v>479</v>
      </c>
      <c r="C1067" s="25"/>
      <c r="D1067" s="25" t="s">
        <v>46</v>
      </c>
      <c r="E1067" s="25" t="s">
        <v>343</v>
      </c>
      <c r="F1067" s="25">
        <v>2</v>
      </c>
      <c r="G1067" s="25" t="s">
        <v>23</v>
      </c>
      <c r="H1067" s="25">
        <v>1200000</v>
      </c>
      <c r="I1067" s="25">
        <f t="shared" si="265"/>
        <v>2400000</v>
      </c>
      <c r="J1067" s="31" t="s">
        <v>312</v>
      </c>
      <c r="K1067" s="25"/>
      <c r="L1067" s="107">
        <f t="shared" si="259"/>
        <v>0</v>
      </c>
      <c r="M1067" s="107"/>
      <c r="N1067" s="107"/>
      <c r="O1067" s="107">
        <f t="shared" si="260"/>
        <v>2400000</v>
      </c>
      <c r="P1067" s="107">
        <v>2400000</v>
      </c>
      <c r="Q1067" s="107"/>
      <c r="R1067" s="107">
        <f t="shared" si="261"/>
        <v>0</v>
      </c>
      <c r="S1067" s="107"/>
      <c r="T1067" s="107"/>
      <c r="U1067" s="107">
        <f t="shared" si="262"/>
        <v>0</v>
      </c>
      <c r="V1067" s="107"/>
      <c r="W1067" s="107"/>
      <c r="X1067" s="107">
        <f t="shared" si="263"/>
        <v>0</v>
      </c>
      <c r="Y1067" s="107"/>
      <c r="Z1067" s="107"/>
      <c r="AA1067" s="108">
        <f t="shared" si="264"/>
        <v>0</v>
      </c>
      <c r="AB1067" s="7">
        <v>45623</v>
      </c>
    </row>
    <row r="1068" spans="1:28" ht="15.75" hidden="1" x14ac:dyDescent="0.25">
      <c r="A1068" s="29">
        <v>45623</v>
      </c>
      <c r="B1068" s="27" t="s">
        <v>702</v>
      </c>
      <c r="C1068" s="25"/>
      <c r="D1068" s="25" t="s">
        <v>46</v>
      </c>
      <c r="E1068" s="25" t="s">
        <v>108</v>
      </c>
      <c r="F1068" s="25">
        <v>400</v>
      </c>
      <c r="G1068" s="25" t="s">
        <v>34</v>
      </c>
      <c r="H1068" s="25">
        <v>2000</v>
      </c>
      <c r="I1068" s="25">
        <f t="shared" si="265"/>
        <v>800000</v>
      </c>
      <c r="J1068" s="26" t="s">
        <v>28</v>
      </c>
      <c r="K1068" s="25"/>
      <c r="L1068" s="107">
        <f t="shared" si="259"/>
        <v>0</v>
      </c>
      <c r="M1068" s="107"/>
      <c r="N1068" s="107"/>
      <c r="O1068" s="107">
        <f t="shared" si="260"/>
        <v>0</v>
      </c>
      <c r="P1068" s="107"/>
      <c r="Q1068" s="107"/>
      <c r="R1068" s="107">
        <f t="shared" si="261"/>
        <v>0</v>
      </c>
      <c r="S1068" s="107"/>
      <c r="T1068" s="107"/>
      <c r="U1068" s="107">
        <f t="shared" si="262"/>
        <v>0</v>
      </c>
      <c r="V1068" s="107"/>
      <c r="W1068" s="107"/>
      <c r="X1068" s="107">
        <f t="shared" si="263"/>
        <v>0</v>
      </c>
      <c r="Y1068" s="107"/>
      <c r="Z1068" s="107"/>
      <c r="AA1068" s="108">
        <f t="shared" si="264"/>
        <v>800000</v>
      </c>
      <c r="AB1068" s="7"/>
    </row>
    <row r="1069" spans="1:28" ht="15.75" hidden="1" x14ac:dyDescent="0.25">
      <c r="A1069" s="29">
        <v>45623</v>
      </c>
      <c r="B1069" s="25" t="s">
        <v>721</v>
      </c>
      <c r="C1069" s="25"/>
      <c r="D1069" s="25" t="s">
        <v>46</v>
      </c>
      <c r="E1069" s="25" t="s">
        <v>108</v>
      </c>
      <c r="F1069" s="25">
        <v>2000</v>
      </c>
      <c r="G1069" s="25" t="s">
        <v>34</v>
      </c>
      <c r="H1069" s="25">
        <v>2000</v>
      </c>
      <c r="I1069" s="25">
        <f t="shared" si="265"/>
        <v>4000000</v>
      </c>
      <c r="J1069" s="31" t="s">
        <v>324</v>
      </c>
      <c r="K1069" s="25"/>
      <c r="L1069" s="107">
        <f t="shared" si="259"/>
        <v>0</v>
      </c>
      <c r="M1069" s="107"/>
      <c r="N1069" s="107"/>
      <c r="O1069" s="107">
        <f t="shared" si="260"/>
        <v>0</v>
      </c>
      <c r="P1069" s="107"/>
      <c r="Q1069" s="107"/>
      <c r="R1069" s="107">
        <f t="shared" si="261"/>
        <v>0</v>
      </c>
      <c r="S1069" s="107"/>
      <c r="T1069" s="107"/>
      <c r="U1069" s="107">
        <f t="shared" si="262"/>
        <v>4000000</v>
      </c>
      <c r="V1069" s="107">
        <v>4000000</v>
      </c>
      <c r="W1069" s="107"/>
      <c r="X1069" s="107">
        <f t="shared" si="263"/>
        <v>0</v>
      </c>
      <c r="Y1069" s="107"/>
      <c r="Z1069" s="107"/>
      <c r="AA1069" s="108">
        <f t="shared" si="264"/>
        <v>0</v>
      </c>
      <c r="AB1069" s="7">
        <v>45623</v>
      </c>
    </row>
    <row r="1070" spans="1:28" ht="15.75" hidden="1" x14ac:dyDescent="0.25">
      <c r="A1070" s="29">
        <v>45623</v>
      </c>
      <c r="B1070" s="25" t="s">
        <v>280</v>
      </c>
      <c r="C1070" s="25"/>
      <c r="D1070" s="25" t="s">
        <v>46</v>
      </c>
      <c r="E1070" s="25" t="s">
        <v>348</v>
      </c>
      <c r="F1070" s="25">
        <v>5200</v>
      </c>
      <c r="G1070" s="25" t="s">
        <v>34</v>
      </c>
      <c r="H1070" s="25">
        <v>900</v>
      </c>
      <c r="I1070" s="25">
        <f t="shared" si="265"/>
        <v>4680000</v>
      </c>
      <c r="J1070" s="26" t="s">
        <v>28</v>
      </c>
      <c r="K1070" s="25"/>
      <c r="L1070" s="107">
        <f t="shared" si="259"/>
        <v>0</v>
      </c>
      <c r="M1070" s="107"/>
      <c r="N1070" s="107"/>
      <c r="O1070" s="107">
        <f t="shared" si="260"/>
        <v>0</v>
      </c>
      <c r="P1070" s="107"/>
      <c r="Q1070" s="107"/>
      <c r="R1070" s="107">
        <f t="shared" si="261"/>
        <v>0</v>
      </c>
      <c r="S1070" s="107"/>
      <c r="T1070" s="107"/>
      <c r="U1070" s="107">
        <f t="shared" si="262"/>
        <v>0</v>
      </c>
      <c r="V1070" s="107"/>
      <c r="W1070" s="107"/>
      <c r="X1070" s="107">
        <f t="shared" si="263"/>
        <v>0</v>
      </c>
      <c r="Y1070" s="107"/>
      <c r="Z1070" s="107"/>
      <c r="AA1070" s="108">
        <f t="shared" si="264"/>
        <v>4680000</v>
      </c>
      <c r="AB1070" s="7"/>
    </row>
    <row r="1071" spans="1:28" ht="15.75" hidden="1" x14ac:dyDescent="0.25">
      <c r="A1071" s="29">
        <v>45623</v>
      </c>
      <c r="B1071" s="25" t="s">
        <v>709</v>
      </c>
      <c r="C1071" s="25"/>
      <c r="D1071" s="25" t="s">
        <v>46</v>
      </c>
      <c r="E1071" s="25" t="s">
        <v>42</v>
      </c>
      <c r="F1071" s="25">
        <v>1500</v>
      </c>
      <c r="G1071" s="25" t="s">
        <v>34</v>
      </c>
      <c r="H1071" s="25">
        <v>4200</v>
      </c>
      <c r="I1071" s="25">
        <f t="shared" si="265"/>
        <v>6300000</v>
      </c>
      <c r="J1071" s="31" t="s">
        <v>312</v>
      </c>
      <c r="K1071" s="25"/>
      <c r="L1071" s="107">
        <f t="shared" si="259"/>
        <v>0</v>
      </c>
      <c r="M1071" s="107"/>
      <c r="N1071" s="107"/>
      <c r="O1071" s="107">
        <f t="shared" si="260"/>
        <v>6300000</v>
      </c>
      <c r="P1071" s="107">
        <v>6300000</v>
      </c>
      <c r="Q1071" s="107"/>
      <c r="R1071" s="107">
        <f t="shared" si="261"/>
        <v>0</v>
      </c>
      <c r="S1071" s="107"/>
      <c r="T1071" s="107"/>
      <c r="U1071" s="107">
        <f t="shared" si="262"/>
        <v>0</v>
      </c>
      <c r="V1071" s="107"/>
      <c r="W1071" s="107"/>
      <c r="X1071" s="107">
        <f t="shared" si="263"/>
        <v>0</v>
      </c>
      <c r="Y1071" s="107"/>
      <c r="Z1071" s="107"/>
      <c r="AA1071" s="108">
        <f t="shared" si="264"/>
        <v>0</v>
      </c>
      <c r="AB1071" s="7">
        <v>45623</v>
      </c>
    </row>
    <row r="1072" spans="1:28" ht="15.75" hidden="1" x14ac:dyDescent="0.25">
      <c r="A1072" s="29">
        <v>45623</v>
      </c>
      <c r="B1072" s="25" t="s">
        <v>709</v>
      </c>
      <c r="C1072" s="27"/>
      <c r="D1072" s="25" t="s">
        <v>46</v>
      </c>
      <c r="E1072" s="27" t="s">
        <v>552</v>
      </c>
      <c r="F1072" s="27">
        <v>50</v>
      </c>
      <c r="G1072" s="27" t="s">
        <v>39</v>
      </c>
      <c r="H1072" s="25">
        <v>125000</v>
      </c>
      <c r="I1072" s="25">
        <f t="shared" si="265"/>
        <v>6250000</v>
      </c>
      <c r="J1072" s="32" t="s">
        <v>312</v>
      </c>
      <c r="K1072" s="25"/>
      <c r="L1072" s="107">
        <f t="shared" si="259"/>
        <v>0</v>
      </c>
      <c r="M1072" s="107"/>
      <c r="N1072" s="107"/>
      <c r="O1072" s="107">
        <f t="shared" si="260"/>
        <v>6250000</v>
      </c>
      <c r="P1072" s="107">
        <v>6250000</v>
      </c>
      <c r="Q1072" s="107"/>
      <c r="R1072" s="107">
        <f t="shared" si="261"/>
        <v>0</v>
      </c>
      <c r="S1072" s="107"/>
      <c r="T1072" s="107"/>
      <c r="U1072" s="107">
        <f t="shared" si="262"/>
        <v>0</v>
      </c>
      <c r="V1072" s="107"/>
      <c r="W1072" s="107"/>
      <c r="X1072" s="107">
        <f t="shared" si="263"/>
        <v>0</v>
      </c>
      <c r="Y1072" s="107"/>
      <c r="Z1072" s="107"/>
      <c r="AA1072" s="108">
        <f t="shared" si="264"/>
        <v>0</v>
      </c>
      <c r="AB1072" s="7">
        <v>45623</v>
      </c>
    </row>
    <row r="1073" spans="1:28" ht="15.75" hidden="1" x14ac:dyDescent="0.25">
      <c r="A1073" s="29">
        <v>45623</v>
      </c>
      <c r="B1073" s="25" t="s">
        <v>51</v>
      </c>
      <c r="C1073" s="25"/>
      <c r="D1073" s="25" t="s">
        <v>46</v>
      </c>
      <c r="E1073" s="25" t="s">
        <v>148</v>
      </c>
      <c r="F1073" s="25">
        <v>2</v>
      </c>
      <c r="G1073" s="25" t="s">
        <v>23</v>
      </c>
      <c r="H1073" s="25">
        <v>400000</v>
      </c>
      <c r="I1073" s="25">
        <f t="shared" si="265"/>
        <v>800000</v>
      </c>
      <c r="J1073" s="26" t="s">
        <v>28</v>
      </c>
      <c r="K1073" s="25"/>
      <c r="L1073" s="107">
        <f t="shared" si="259"/>
        <v>0</v>
      </c>
      <c r="M1073" s="107"/>
      <c r="N1073" s="107"/>
      <c r="O1073" s="107">
        <f t="shared" si="260"/>
        <v>0</v>
      </c>
      <c r="P1073" s="107"/>
      <c r="Q1073" s="107"/>
      <c r="R1073" s="107">
        <f t="shared" si="261"/>
        <v>0</v>
      </c>
      <c r="S1073" s="107"/>
      <c r="T1073" s="107"/>
      <c r="U1073" s="107">
        <f t="shared" si="262"/>
        <v>0</v>
      </c>
      <c r="V1073" s="107"/>
      <c r="W1073" s="107"/>
      <c r="X1073" s="107">
        <f t="shared" si="263"/>
        <v>0</v>
      </c>
      <c r="Y1073" s="107"/>
      <c r="Z1073" s="107"/>
      <c r="AA1073" s="108">
        <f t="shared" si="264"/>
        <v>800000</v>
      </c>
      <c r="AB1073" s="7"/>
    </row>
    <row r="1074" spans="1:28" ht="15.75" hidden="1" x14ac:dyDescent="0.25">
      <c r="A1074" s="29">
        <v>45623</v>
      </c>
      <c r="B1074" s="27" t="s">
        <v>1753</v>
      </c>
      <c r="C1074" s="25"/>
      <c r="D1074" s="25" t="s">
        <v>46</v>
      </c>
      <c r="E1074" s="25" t="s">
        <v>150</v>
      </c>
      <c r="F1074" s="25">
        <v>20</v>
      </c>
      <c r="G1074" s="25" t="s">
        <v>77</v>
      </c>
      <c r="H1074" s="25">
        <v>50000</v>
      </c>
      <c r="I1074" s="25">
        <f t="shared" si="265"/>
        <v>1000000</v>
      </c>
      <c r="J1074" s="31" t="s">
        <v>312</v>
      </c>
      <c r="K1074" s="25"/>
      <c r="L1074" s="107">
        <f t="shared" si="259"/>
        <v>0</v>
      </c>
      <c r="M1074" s="107"/>
      <c r="N1074" s="107"/>
      <c r="O1074" s="107">
        <f t="shared" si="260"/>
        <v>1000000</v>
      </c>
      <c r="P1074" s="107">
        <v>1000000</v>
      </c>
      <c r="Q1074" s="107"/>
      <c r="R1074" s="107">
        <f t="shared" si="261"/>
        <v>0</v>
      </c>
      <c r="S1074" s="107"/>
      <c r="T1074" s="107"/>
      <c r="U1074" s="107">
        <f t="shared" si="262"/>
        <v>0</v>
      </c>
      <c r="V1074" s="107"/>
      <c r="W1074" s="107"/>
      <c r="X1074" s="107">
        <f t="shared" si="263"/>
        <v>0</v>
      </c>
      <c r="Y1074" s="107"/>
      <c r="Z1074" s="107"/>
      <c r="AA1074" s="108">
        <f t="shared" si="264"/>
        <v>0</v>
      </c>
      <c r="AB1074" s="7">
        <v>45622</v>
      </c>
    </row>
    <row r="1075" spans="1:28" ht="15.75" hidden="1" x14ac:dyDescent="0.25">
      <c r="A1075" s="29">
        <v>45623</v>
      </c>
      <c r="B1075" s="27" t="s">
        <v>565</v>
      </c>
      <c r="C1075" s="25"/>
      <c r="D1075" s="25" t="s">
        <v>46</v>
      </c>
      <c r="E1075" s="25" t="s">
        <v>348</v>
      </c>
      <c r="F1075" s="25">
        <v>600</v>
      </c>
      <c r="G1075" s="25" t="s">
        <v>34</v>
      </c>
      <c r="H1075" s="25">
        <v>1150</v>
      </c>
      <c r="I1075" s="25">
        <f t="shared" si="265"/>
        <v>690000</v>
      </c>
      <c r="J1075" s="31" t="s">
        <v>312</v>
      </c>
      <c r="K1075" s="25"/>
      <c r="L1075" s="107">
        <f t="shared" si="259"/>
        <v>0</v>
      </c>
      <c r="M1075" s="107"/>
      <c r="N1075" s="107"/>
      <c r="O1075" s="107">
        <f t="shared" si="260"/>
        <v>0</v>
      </c>
      <c r="P1075" s="107"/>
      <c r="Q1075" s="107"/>
      <c r="R1075" s="107">
        <f t="shared" si="261"/>
        <v>690000</v>
      </c>
      <c r="S1075" s="107">
        <v>690000</v>
      </c>
      <c r="T1075" s="107"/>
      <c r="U1075" s="107">
        <f t="shared" si="262"/>
        <v>0</v>
      </c>
      <c r="V1075" s="107"/>
      <c r="W1075" s="107"/>
      <c r="X1075" s="107">
        <f t="shared" si="263"/>
        <v>0</v>
      </c>
      <c r="Y1075" s="107"/>
      <c r="Z1075" s="107"/>
      <c r="AA1075" s="108">
        <f t="shared" si="264"/>
        <v>0</v>
      </c>
      <c r="AB1075" s="7">
        <v>45623</v>
      </c>
    </row>
    <row r="1076" spans="1:28" ht="15.75" hidden="1" x14ac:dyDescent="0.25">
      <c r="A1076" s="24">
        <v>45623</v>
      </c>
      <c r="B1076" s="25" t="s">
        <v>311</v>
      </c>
      <c r="C1076" s="25"/>
      <c r="D1076" s="25" t="s">
        <v>46</v>
      </c>
      <c r="E1076" s="25" t="s">
        <v>276</v>
      </c>
      <c r="F1076" s="25">
        <v>2000</v>
      </c>
      <c r="G1076" s="25" t="s">
        <v>34</v>
      </c>
      <c r="H1076" s="25">
        <v>750</v>
      </c>
      <c r="I1076" s="25">
        <f t="shared" si="265"/>
        <v>1500000</v>
      </c>
      <c r="J1076" s="31" t="s">
        <v>324</v>
      </c>
      <c r="K1076" s="25"/>
      <c r="L1076" s="107">
        <f t="shared" si="259"/>
        <v>1500000</v>
      </c>
      <c r="M1076" s="107">
        <v>1500000</v>
      </c>
      <c r="N1076" s="107"/>
      <c r="O1076" s="107">
        <f t="shared" si="260"/>
        <v>0</v>
      </c>
      <c r="P1076" s="107"/>
      <c r="Q1076" s="107"/>
      <c r="R1076" s="107">
        <f t="shared" si="261"/>
        <v>0</v>
      </c>
      <c r="S1076" s="107"/>
      <c r="T1076" s="107"/>
      <c r="U1076" s="107">
        <f t="shared" si="262"/>
        <v>0</v>
      </c>
      <c r="V1076" s="107"/>
      <c r="W1076" s="107"/>
      <c r="X1076" s="107">
        <f t="shared" si="263"/>
        <v>0</v>
      </c>
      <c r="Y1076" s="107"/>
      <c r="Z1076" s="107"/>
      <c r="AA1076" s="108">
        <f t="shared" si="264"/>
        <v>0</v>
      </c>
      <c r="AB1076" s="7">
        <v>45623</v>
      </c>
    </row>
    <row r="1077" spans="1:28" ht="15.75" hidden="1" x14ac:dyDescent="0.25">
      <c r="A1077" s="29">
        <v>45623</v>
      </c>
      <c r="B1077" s="25" t="s">
        <v>311</v>
      </c>
      <c r="C1077" s="25"/>
      <c r="D1077" s="25" t="s">
        <v>46</v>
      </c>
      <c r="E1077" s="25" t="s">
        <v>44</v>
      </c>
      <c r="F1077" s="25">
        <v>750</v>
      </c>
      <c r="G1077" s="25" t="s">
        <v>34</v>
      </c>
      <c r="H1077" s="25">
        <v>860</v>
      </c>
      <c r="I1077" s="25">
        <f t="shared" si="265"/>
        <v>645000</v>
      </c>
      <c r="J1077" s="31" t="s">
        <v>324</v>
      </c>
      <c r="K1077" s="25"/>
      <c r="L1077" s="107">
        <f t="shared" si="259"/>
        <v>645000</v>
      </c>
      <c r="M1077" s="107">
        <v>645000</v>
      </c>
      <c r="N1077" s="107"/>
      <c r="O1077" s="107">
        <f t="shared" si="260"/>
        <v>0</v>
      </c>
      <c r="P1077" s="107"/>
      <c r="Q1077" s="107"/>
      <c r="R1077" s="107">
        <f t="shared" si="261"/>
        <v>0</v>
      </c>
      <c r="S1077" s="107"/>
      <c r="T1077" s="107"/>
      <c r="U1077" s="107">
        <f t="shared" si="262"/>
        <v>0</v>
      </c>
      <c r="V1077" s="107"/>
      <c r="W1077" s="107"/>
      <c r="X1077" s="107">
        <f t="shared" si="263"/>
        <v>0</v>
      </c>
      <c r="Y1077" s="107"/>
      <c r="Z1077" s="107"/>
      <c r="AA1077" s="108">
        <f t="shared" si="264"/>
        <v>0</v>
      </c>
      <c r="AB1077" s="7">
        <v>45623</v>
      </c>
    </row>
    <row r="1078" spans="1:28" ht="15.75" hidden="1" x14ac:dyDescent="0.25">
      <c r="A1078" s="29">
        <v>45623</v>
      </c>
      <c r="B1078" s="25" t="s">
        <v>311</v>
      </c>
      <c r="C1078" s="25"/>
      <c r="D1078" s="25" t="s">
        <v>46</v>
      </c>
      <c r="E1078" s="25" t="s">
        <v>219</v>
      </c>
      <c r="F1078" s="25">
        <v>1</v>
      </c>
      <c r="G1078" s="25" t="s">
        <v>39</v>
      </c>
      <c r="H1078" s="25">
        <v>300000</v>
      </c>
      <c r="I1078" s="25">
        <f t="shared" si="265"/>
        <v>300000</v>
      </c>
      <c r="J1078" s="31" t="s">
        <v>324</v>
      </c>
      <c r="K1078" s="25"/>
      <c r="L1078" s="107">
        <f t="shared" si="259"/>
        <v>300000</v>
      </c>
      <c r="M1078" s="107">
        <v>300000</v>
      </c>
      <c r="N1078" s="107"/>
      <c r="O1078" s="107">
        <f t="shared" si="260"/>
        <v>0</v>
      </c>
      <c r="P1078" s="107"/>
      <c r="Q1078" s="107"/>
      <c r="R1078" s="107">
        <f t="shared" si="261"/>
        <v>0</v>
      </c>
      <c r="S1078" s="107"/>
      <c r="T1078" s="107"/>
      <c r="U1078" s="107">
        <f t="shared" si="262"/>
        <v>0</v>
      </c>
      <c r="V1078" s="107"/>
      <c r="W1078" s="107"/>
      <c r="X1078" s="107">
        <f t="shared" si="263"/>
        <v>0</v>
      </c>
      <c r="Y1078" s="107"/>
      <c r="Z1078" s="107"/>
      <c r="AA1078" s="108">
        <f t="shared" si="264"/>
        <v>0</v>
      </c>
      <c r="AB1078" s="7">
        <v>45623</v>
      </c>
    </row>
    <row r="1079" spans="1:28" ht="15.75" hidden="1" x14ac:dyDescent="0.25">
      <c r="A1079" s="29">
        <v>45623</v>
      </c>
      <c r="B1079" s="27" t="s">
        <v>1584</v>
      </c>
      <c r="C1079" s="27"/>
      <c r="D1079" s="25" t="s">
        <v>46</v>
      </c>
      <c r="E1079" s="27" t="s">
        <v>218</v>
      </c>
      <c r="F1079" s="27">
        <v>7.5</v>
      </c>
      <c r="G1079" s="25" t="s">
        <v>39</v>
      </c>
      <c r="H1079" s="25">
        <v>90000</v>
      </c>
      <c r="I1079" s="25">
        <f t="shared" si="265"/>
        <v>675000</v>
      </c>
      <c r="J1079" s="31" t="s">
        <v>324</v>
      </c>
      <c r="K1079" s="25"/>
      <c r="L1079" s="107">
        <f t="shared" si="259"/>
        <v>675000</v>
      </c>
      <c r="M1079" s="107">
        <v>675000</v>
      </c>
      <c r="N1079" s="107"/>
      <c r="O1079" s="107">
        <f t="shared" si="260"/>
        <v>0</v>
      </c>
      <c r="P1079" s="107"/>
      <c r="Q1079" s="107"/>
      <c r="R1079" s="107">
        <f t="shared" si="261"/>
        <v>0</v>
      </c>
      <c r="S1079" s="107"/>
      <c r="T1079" s="107"/>
      <c r="U1079" s="107">
        <f t="shared" si="262"/>
        <v>0</v>
      </c>
      <c r="V1079" s="107"/>
      <c r="W1079" s="107"/>
      <c r="X1079" s="107">
        <f t="shared" si="263"/>
        <v>0</v>
      </c>
      <c r="Y1079" s="107"/>
      <c r="Z1079" s="107"/>
      <c r="AA1079" s="108">
        <f t="shared" si="264"/>
        <v>0</v>
      </c>
      <c r="AB1079" s="7">
        <v>45623</v>
      </c>
    </row>
    <row r="1080" spans="1:28" ht="15.75" hidden="1" x14ac:dyDescent="0.25">
      <c r="A1080" s="29">
        <v>45623</v>
      </c>
      <c r="B1080" s="27" t="s">
        <v>1584</v>
      </c>
      <c r="C1080" s="27"/>
      <c r="D1080" s="25" t="s">
        <v>46</v>
      </c>
      <c r="E1080" s="27" t="s">
        <v>400</v>
      </c>
      <c r="F1080" s="27">
        <v>7.5</v>
      </c>
      <c r="G1080" s="27" t="s">
        <v>39</v>
      </c>
      <c r="H1080" s="25">
        <v>90000</v>
      </c>
      <c r="I1080" s="25">
        <f t="shared" si="265"/>
        <v>675000</v>
      </c>
      <c r="J1080" s="31" t="s">
        <v>324</v>
      </c>
      <c r="K1080" s="25"/>
      <c r="L1080" s="107">
        <f t="shared" si="259"/>
        <v>675000</v>
      </c>
      <c r="M1080" s="107">
        <v>675000</v>
      </c>
      <c r="N1080" s="107"/>
      <c r="O1080" s="107">
        <f t="shared" si="260"/>
        <v>0</v>
      </c>
      <c r="P1080" s="107"/>
      <c r="Q1080" s="107"/>
      <c r="R1080" s="107">
        <f t="shared" si="261"/>
        <v>0</v>
      </c>
      <c r="S1080" s="107"/>
      <c r="T1080" s="107"/>
      <c r="U1080" s="107">
        <f t="shared" si="262"/>
        <v>0</v>
      </c>
      <c r="V1080" s="107"/>
      <c r="W1080" s="107"/>
      <c r="X1080" s="107">
        <f t="shared" si="263"/>
        <v>0</v>
      </c>
      <c r="Y1080" s="107"/>
      <c r="Z1080" s="107"/>
      <c r="AA1080" s="108">
        <f t="shared" si="264"/>
        <v>0</v>
      </c>
      <c r="AB1080" s="7">
        <v>45623</v>
      </c>
    </row>
    <row r="1081" spans="1:28" ht="15.75" hidden="1" x14ac:dyDescent="0.25">
      <c r="A1081" s="29">
        <v>45623</v>
      </c>
      <c r="B1081" s="27" t="s">
        <v>1584</v>
      </c>
      <c r="C1081" s="25"/>
      <c r="D1081" s="25" t="s">
        <v>46</v>
      </c>
      <c r="E1081" s="27" t="s">
        <v>1585</v>
      </c>
      <c r="F1081" s="25">
        <v>10</v>
      </c>
      <c r="G1081" s="25" t="s">
        <v>39</v>
      </c>
      <c r="H1081" s="25">
        <v>90000</v>
      </c>
      <c r="I1081" s="25">
        <f t="shared" si="265"/>
        <v>900000</v>
      </c>
      <c r="J1081" s="31" t="s">
        <v>324</v>
      </c>
      <c r="K1081" s="25"/>
      <c r="L1081" s="107">
        <f t="shared" si="259"/>
        <v>900000</v>
      </c>
      <c r="M1081" s="107">
        <v>900000</v>
      </c>
      <c r="N1081" s="107"/>
      <c r="O1081" s="107">
        <f t="shared" si="260"/>
        <v>0</v>
      </c>
      <c r="P1081" s="107"/>
      <c r="Q1081" s="107"/>
      <c r="R1081" s="107">
        <f t="shared" si="261"/>
        <v>0</v>
      </c>
      <c r="S1081" s="107"/>
      <c r="T1081" s="107"/>
      <c r="U1081" s="107">
        <f t="shared" si="262"/>
        <v>0</v>
      </c>
      <c r="V1081" s="107"/>
      <c r="W1081" s="107"/>
      <c r="X1081" s="107">
        <f t="shared" si="263"/>
        <v>0</v>
      </c>
      <c r="Y1081" s="107"/>
      <c r="Z1081" s="107"/>
      <c r="AA1081" s="108">
        <f t="shared" si="264"/>
        <v>0</v>
      </c>
      <c r="AB1081" s="7">
        <v>45623</v>
      </c>
    </row>
    <row r="1082" spans="1:28" ht="15.75" hidden="1" x14ac:dyDescent="0.25">
      <c r="A1082" s="29">
        <v>45623</v>
      </c>
      <c r="B1082" s="27" t="s">
        <v>1584</v>
      </c>
      <c r="C1082" s="25"/>
      <c r="D1082" s="25" t="s">
        <v>46</v>
      </c>
      <c r="E1082" s="27" t="s">
        <v>217</v>
      </c>
      <c r="F1082" s="25">
        <v>7.5</v>
      </c>
      <c r="G1082" s="25" t="s">
        <v>39</v>
      </c>
      <c r="H1082" s="25">
        <v>90000</v>
      </c>
      <c r="I1082" s="25">
        <f t="shared" si="265"/>
        <v>675000</v>
      </c>
      <c r="J1082" s="31" t="s">
        <v>324</v>
      </c>
      <c r="K1082" s="25"/>
      <c r="L1082" s="107">
        <f t="shared" si="259"/>
        <v>675000</v>
      </c>
      <c r="M1082" s="107">
        <v>675000</v>
      </c>
      <c r="N1082" s="107"/>
      <c r="O1082" s="107">
        <f t="shared" si="260"/>
        <v>0</v>
      </c>
      <c r="P1082" s="107"/>
      <c r="Q1082" s="107"/>
      <c r="R1082" s="107">
        <f t="shared" si="261"/>
        <v>0</v>
      </c>
      <c r="S1082" s="107"/>
      <c r="T1082" s="107"/>
      <c r="U1082" s="107">
        <f t="shared" si="262"/>
        <v>0</v>
      </c>
      <c r="V1082" s="107"/>
      <c r="W1082" s="107"/>
      <c r="X1082" s="107">
        <f t="shared" si="263"/>
        <v>0</v>
      </c>
      <c r="Y1082" s="107"/>
      <c r="Z1082" s="107"/>
      <c r="AA1082" s="108">
        <f t="shared" si="264"/>
        <v>0</v>
      </c>
      <c r="AB1082" s="7">
        <v>45623</v>
      </c>
    </row>
    <row r="1083" spans="1:28" ht="15.75" hidden="1" x14ac:dyDescent="0.25">
      <c r="A1083" s="29">
        <v>45623</v>
      </c>
      <c r="B1083" s="25" t="s">
        <v>41</v>
      </c>
      <c r="C1083" s="25"/>
      <c r="D1083" s="25" t="s">
        <v>46</v>
      </c>
      <c r="E1083" s="25" t="s">
        <v>204</v>
      </c>
      <c r="F1083" s="25">
        <v>2000</v>
      </c>
      <c r="G1083" s="25" t="s">
        <v>34</v>
      </c>
      <c r="H1083" s="25">
        <v>1120</v>
      </c>
      <c r="I1083" s="25">
        <f t="shared" si="265"/>
        <v>2240000</v>
      </c>
      <c r="J1083" s="31" t="s">
        <v>324</v>
      </c>
      <c r="K1083" s="25"/>
      <c r="L1083" s="107">
        <f t="shared" si="259"/>
        <v>2240000</v>
      </c>
      <c r="M1083" s="107">
        <v>2240000</v>
      </c>
      <c r="N1083" s="107"/>
      <c r="O1083" s="107">
        <f t="shared" si="260"/>
        <v>0</v>
      </c>
      <c r="P1083" s="107"/>
      <c r="Q1083" s="107"/>
      <c r="R1083" s="107">
        <f t="shared" si="261"/>
        <v>0</v>
      </c>
      <c r="S1083" s="107"/>
      <c r="T1083" s="107"/>
      <c r="U1083" s="107">
        <f t="shared" si="262"/>
        <v>0</v>
      </c>
      <c r="V1083" s="107"/>
      <c r="W1083" s="107"/>
      <c r="X1083" s="107">
        <f t="shared" si="263"/>
        <v>0</v>
      </c>
      <c r="Y1083" s="107"/>
      <c r="Z1083" s="107"/>
      <c r="AA1083" s="108">
        <f t="shared" si="264"/>
        <v>0</v>
      </c>
      <c r="AB1083" s="7">
        <v>45623</v>
      </c>
    </row>
    <row r="1084" spans="1:28" ht="15.75" hidden="1" x14ac:dyDescent="0.25">
      <c r="A1084" s="29">
        <v>45623</v>
      </c>
      <c r="B1084" s="25" t="s">
        <v>412</v>
      </c>
      <c r="C1084" s="27"/>
      <c r="D1084" s="25" t="s">
        <v>46</v>
      </c>
      <c r="E1084" s="27" t="s">
        <v>129</v>
      </c>
      <c r="F1084" s="27">
        <v>12</v>
      </c>
      <c r="G1084" s="25" t="s">
        <v>77</v>
      </c>
      <c r="H1084" s="25">
        <v>65000</v>
      </c>
      <c r="I1084" s="25">
        <f t="shared" si="265"/>
        <v>780000</v>
      </c>
      <c r="J1084" s="28" t="s">
        <v>28</v>
      </c>
      <c r="K1084" s="25"/>
      <c r="L1084" s="107">
        <f t="shared" si="259"/>
        <v>0</v>
      </c>
      <c r="M1084" s="107"/>
      <c r="N1084" s="107"/>
      <c r="O1084" s="107">
        <f t="shared" si="260"/>
        <v>0</v>
      </c>
      <c r="P1084" s="107"/>
      <c r="Q1084" s="107"/>
      <c r="R1084" s="107">
        <f t="shared" si="261"/>
        <v>0</v>
      </c>
      <c r="S1084" s="107"/>
      <c r="T1084" s="107"/>
      <c r="U1084" s="107">
        <f t="shared" si="262"/>
        <v>0</v>
      </c>
      <c r="V1084" s="107"/>
      <c r="W1084" s="107"/>
      <c r="X1084" s="107">
        <f t="shared" si="263"/>
        <v>0</v>
      </c>
      <c r="Y1084" s="107"/>
      <c r="Z1084" s="107"/>
      <c r="AA1084" s="108">
        <f t="shared" si="264"/>
        <v>780000</v>
      </c>
      <c r="AB1084" s="7"/>
    </row>
    <row r="1085" spans="1:28" ht="15.75" hidden="1" x14ac:dyDescent="0.25">
      <c r="A1085" s="29">
        <v>45623</v>
      </c>
      <c r="B1085" s="25" t="s">
        <v>412</v>
      </c>
      <c r="C1085" s="25"/>
      <c r="D1085" s="25" t="s">
        <v>46</v>
      </c>
      <c r="E1085" s="25" t="s">
        <v>478</v>
      </c>
      <c r="F1085" s="25">
        <v>5</v>
      </c>
      <c r="G1085" s="27" t="s">
        <v>39</v>
      </c>
      <c r="H1085" s="25">
        <v>115000</v>
      </c>
      <c r="I1085" s="25">
        <f t="shared" si="265"/>
        <v>575000</v>
      </c>
      <c r="J1085" s="26" t="s">
        <v>28</v>
      </c>
      <c r="K1085" s="25"/>
      <c r="L1085" s="107">
        <f t="shared" si="259"/>
        <v>0</v>
      </c>
      <c r="M1085" s="107"/>
      <c r="N1085" s="107"/>
      <c r="O1085" s="107">
        <f t="shared" si="260"/>
        <v>0</v>
      </c>
      <c r="P1085" s="107"/>
      <c r="Q1085" s="107"/>
      <c r="R1085" s="107">
        <f t="shared" si="261"/>
        <v>0</v>
      </c>
      <c r="S1085" s="107"/>
      <c r="T1085" s="107"/>
      <c r="U1085" s="107">
        <f t="shared" si="262"/>
        <v>0</v>
      </c>
      <c r="V1085" s="107"/>
      <c r="W1085" s="107"/>
      <c r="X1085" s="107">
        <f t="shared" si="263"/>
        <v>0</v>
      </c>
      <c r="Y1085" s="107"/>
      <c r="Z1085" s="107"/>
      <c r="AA1085" s="108">
        <f t="shared" si="264"/>
        <v>575000</v>
      </c>
      <c r="AB1085" s="7"/>
    </row>
    <row r="1086" spans="1:28" ht="15.75" hidden="1" x14ac:dyDescent="0.25">
      <c r="A1086" s="29">
        <v>45623</v>
      </c>
      <c r="B1086" s="25" t="s">
        <v>412</v>
      </c>
      <c r="C1086" s="25"/>
      <c r="D1086" s="25" t="s">
        <v>46</v>
      </c>
      <c r="E1086" s="25" t="s">
        <v>189</v>
      </c>
      <c r="F1086" s="25">
        <v>20</v>
      </c>
      <c r="G1086" s="25" t="s">
        <v>23</v>
      </c>
      <c r="H1086" s="25">
        <v>400000</v>
      </c>
      <c r="I1086" s="25">
        <f t="shared" si="265"/>
        <v>8000000</v>
      </c>
      <c r="J1086" s="26" t="s">
        <v>28</v>
      </c>
      <c r="K1086" s="25"/>
      <c r="L1086" s="107">
        <f t="shared" si="259"/>
        <v>0</v>
      </c>
      <c r="M1086" s="107"/>
      <c r="N1086" s="107"/>
      <c r="O1086" s="107">
        <f t="shared" si="260"/>
        <v>0</v>
      </c>
      <c r="P1086" s="107"/>
      <c r="Q1086" s="107"/>
      <c r="R1086" s="107">
        <f t="shared" si="261"/>
        <v>0</v>
      </c>
      <c r="S1086" s="107"/>
      <c r="T1086" s="107"/>
      <c r="U1086" s="107">
        <f t="shared" si="262"/>
        <v>0</v>
      </c>
      <c r="V1086" s="107"/>
      <c r="W1086" s="107"/>
      <c r="X1086" s="107">
        <f t="shared" si="263"/>
        <v>0</v>
      </c>
      <c r="Y1086" s="107"/>
      <c r="Z1086" s="107"/>
      <c r="AA1086" s="108">
        <f t="shared" si="264"/>
        <v>8000000</v>
      </c>
      <c r="AB1086" s="7"/>
    </row>
    <row r="1087" spans="1:28" ht="15.75" hidden="1" x14ac:dyDescent="0.25">
      <c r="A1087" s="29">
        <v>45623</v>
      </c>
      <c r="B1087" s="25" t="s">
        <v>41</v>
      </c>
      <c r="C1087" s="25"/>
      <c r="D1087" s="25" t="s">
        <v>46</v>
      </c>
      <c r="E1087" s="25" t="s">
        <v>348</v>
      </c>
      <c r="F1087" s="25">
        <v>2000</v>
      </c>
      <c r="G1087" s="25" t="s">
        <v>34</v>
      </c>
      <c r="H1087" s="25">
        <v>900</v>
      </c>
      <c r="I1087" s="25">
        <f t="shared" si="265"/>
        <v>1800000</v>
      </c>
      <c r="J1087" s="31" t="s">
        <v>324</v>
      </c>
      <c r="K1087" s="25"/>
      <c r="L1087" s="107">
        <f t="shared" si="259"/>
        <v>1800000</v>
      </c>
      <c r="M1087" s="107">
        <v>1800000</v>
      </c>
      <c r="N1087" s="107"/>
      <c r="O1087" s="107">
        <f t="shared" si="260"/>
        <v>0</v>
      </c>
      <c r="P1087" s="107"/>
      <c r="Q1087" s="107"/>
      <c r="R1087" s="107">
        <f t="shared" si="261"/>
        <v>0</v>
      </c>
      <c r="S1087" s="107"/>
      <c r="T1087" s="107"/>
      <c r="U1087" s="107">
        <f t="shared" si="262"/>
        <v>0</v>
      </c>
      <c r="V1087" s="107"/>
      <c r="W1087" s="107"/>
      <c r="X1087" s="107">
        <f t="shared" si="263"/>
        <v>0</v>
      </c>
      <c r="Y1087" s="107"/>
      <c r="Z1087" s="107"/>
      <c r="AA1087" s="108">
        <f t="shared" si="264"/>
        <v>0</v>
      </c>
      <c r="AB1087" s="7">
        <v>45623</v>
      </c>
    </row>
    <row r="1088" spans="1:28" ht="15.75" hidden="1" x14ac:dyDescent="0.25">
      <c r="A1088" s="29">
        <v>45623</v>
      </c>
      <c r="B1088" s="25" t="s">
        <v>382</v>
      </c>
      <c r="C1088" s="27"/>
      <c r="D1088" s="25" t="s">
        <v>46</v>
      </c>
      <c r="E1088" s="25" t="s">
        <v>154</v>
      </c>
      <c r="F1088" s="25">
        <v>1250</v>
      </c>
      <c r="G1088" s="25" t="s">
        <v>34</v>
      </c>
      <c r="H1088" s="25">
        <v>1065</v>
      </c>
      <c r="I1088" s="25">
        <f t="shared" si="265"/>
        <v>1331250</v>
      </c>
      <c r="J1088" s="31" t="s">
        <v>312</v>
      </c>
      <c r="K1088" s="25"/>
      <c r="L1088" s="107">
        <f t="shared" si="259"/>
        <v>0</v>
      </c>
      <c r="M1088" s="107"/>
      <c r="N1088" s="107"/>
      <c r="O1088" s="107">
        <f t="shared" si="260"/>
        <v>1331250</v>
      </c>
      <c r="P1088" s="107">
        <v>1331250</v>
      </c>
      <c r="Q1088" s="107"/>
      <c r="R1088" s="107">
        <f t="shared" si="261"/>
        <v>0</v>
      </c>
      <c r="S1088" s="107"/>
      <c r="T1088" s="107"/>
      <c r="U1088" s="107">
        <f t="shared" si="262"/>
        <v>0</v>
      </c>
      <c r="V1088" s="107"/>
      <c r="W1088" s="107"/>
      <c r="X1088" s="107">
        <f t="shared" si="263"/>
        <v>0</v>
      </c>
      <c r="Y1088" s="107"/>
      <c r="Z1088" s="107"/>
      <c r="AA1088" s="108">
        <f t="shared" si="264"/>
        <v>0</v>
      </c>
      <c r="AB1088" s="7">
        <v>45624</v>
      </c>
    </row>
    <row r="1089" spans="1:28" ht="15.75" hidden="1" x14ac:dyDescent="0.25">
      <c r="A1089" s="29">
        <v>45623</v>
      </c>
      <c r="B1089" s="27" t="s">
        <v>226</v>
      </c>
      <c r="C1089" s="25"/>
      <c r="D1089" s="27" t="s">
        <v>52</v>
      </c>
      <c r="E1089" s="25" t="s">
        <v>229</v>
      </c>
      <c r="F1089" s="25">
        <v>210</v>
      </c>
      <c r="G1089" s="25" t="s">
        <v>39</v>
      </c>
      <c r="H1089" s="25">
        <v>42000</v>
      </c>
      <c r="I1089" s="25">
        <f t="shared" si="265"/>
        <v>8820000</v>
      </c>
      <c r="J1089" s="26" t="s">
        <v>28</v>
      </c>
      <c r="K1089" s="25"/>
      <c r="L1089" s="107">
        <f t="shared" si="259"/>
        <v>0</v>
      </c>
      <c r="M1089" s="107"/>
      <c r="N1089" s="107"/>
      <c r="O1089" s="107">
        <f t="shared" si="260"/>
        <v>0</v>
      </c>
      <c r="P1089" s="107"/>
      <c r="Q1089" s="107"/>
      <c r="R1089" s="107">
        <f t="shared" si="261"/>
        <v>0</v>
      </c>
      <c r="S1089" s="107"/>
      <c r="T1089" s="107"/>
      <c r="U1089" s="107">
        <f t="shared" si="262"/>
        <v>0</v>
      </c>
      <c r="V1089" s="107"/>
      <c r="W1089" s="107"/>
      <c r="X1089" s="107">
        <f t="shared" si="263"/>
        <v>0</v>
      </c>
      <c r="Y1089" s="107"/>
      <c r="Z1089" s="107"/>
      <c r="AA1089" s="108">
        <f t="shared" si="264"/>
        <v>8820000</v>
      </c>
      <c r="AB1089" s="7"/>
    </row>
    <row r="1090" spans="1:28" ht="15.75" hidden="1" x14ac:dyDescent="0.25">
      <c r="A1090" s="29">
        <v>45623</v>
      </c>
      <c r="B1090" s="27" t="s">
        <v>207</v>
      </c>
      <c r="C1090" s="25"/>
      <c r="D1090" s="27" t="s">
        <v>46</v>
      </c>
      <c r="E1090" s="25" t="s">
        <v>108</v>
      </c>
      <c r="F1090" s="25">
        <v>1000</v>
      </c>
      <c r="G1090" s="25" t="s">
        <v>34</v>
      </c>
      <c r="H1090" s="25">
        <v>2150</v>
      </c>
      <c r="I1090" s="25">
        <f t="shared" si="265"/>
        <v>2150000</v>
      </c>
      <c r="J1090" s="31" t="s">
        <v>312</v>
      </c>
      <c r="K1090" s="25"/>
      <c r="L1090" s="107">
        <f t="shared" si="259"/>
        <v>0</v>
      </c>
      <c r="M1090" s="107"/>
      <c r="N1090" s="107"/>
      <c r="O1090" s="107">
        <f t="shared" si="260"/>
        <v>2150000</v>
      </c>
      <c r="P1090" s="107">
        <v>2150000</v>
      </c>
      <c r="Q1090" s="107"/>
      <c r="R1090" s="107">
        <f t="shared" si="261"/>
        <v>0</v>
      </c>
      <c r="S1090" s="107"/>
      <c r="T1090" s="107"/>
      <c r="U1090" s="107">
        <f t="shared" si="262"/>
        <v>0</v>
      </c>
      <c r="V1090" s="107"/>
      <c r="W1090" s="107"/>
      <c r="X1090" s="107">
        <f t="shared" si="263"/>
        <v>0</v>
      </c>
      <c r="Y1090" s="107"/>
      <c r="Z1090" s="107"/>
      <c r="AA1090" s="108">
        <f t="shared" si="264"/>
        <v>0</v>
      </c>
      <c r="AB1090" s="7">
        <v>45623</v>
      </c>
    </row>
    <row r="1091" spans="1:28" ht="15.75" hidden="1" x14ac:dyDescent="0.25">
      <c r="A1091" s="29">
        <v>45623</v>
      </c>
      <c r="B1091" s="27" t="s">
        <v>207</v>
      </c>
      <c r="C1091" s="25"/>
      <c r="D1091" s="27" t="s">
        <v>46</v>
      </c>
      <c r="E1091" s="25" t="s">
        <v>343</v>
      </c>
      <c r="F1091" s="25">
        <v>2</v>
      </c>
      <c r="G1091" s="25" t="s">
        <v>23</v>
      </c>
      <c r="H1091" s="25">
        <v>1200000</v>
      </c>
      <c r="I1091" s="25">
        <f t="shared" si="265"/>
        <v>2400000</v>
      </c>
      <c r="J1091" s="31" t="s">
        <v>312</v>
      </c>
      <c r="K1091" s="25"/>
      <c r="L1091" s="107">
        <f t="shared" si="259"/>
        <v>0</v>
      </c>
      <c r="M1091" s="107"/>
      <c r="N1091" s="107"/>
      <c r="O1091" s="107">
        <f t="shared" si="260"/>
        <v>2400000</v>
      </c>
      <c r="P1091" s="107">
        <v>2400000</v>
      </c>
      <c r="Q1091" s="107"/>
      <c r="R1091" s="107">
        <f t="shared" si="261"/>
        <v>0</v>
      </c>
      <c r="S1091" s="107"/>
      <c r="T1091" s="107"/>
      <c r="U1091" s="107">
        <f t="shared" si="262"/>
        <v>0</v>
      </c>
      <c r="V1091" s="107"/>
      <c r="W1091" s="107"/>
      <c r="X1091" s="107">
        <f t="shared" si="263"/>
        <v>0</v>
      </c>
      <c r="Y1091" s="107"/>
      <c r="Z1091" s="107"/>
      <c r="AA1091" s="108">
        <f t="shared" si="264"/>
        <v>0</v>
      </c>
      <c r="AB1091" s="7">
        <v>45623</v>
      </c>
    </row>
    <row r="1092" spans="1:28" ht="15.75" hidden="1" x14ac:dyDescent="0.25">
      <c r="A1092" s="29">
        <v>45623</v>
      </c>
      <c r="B1092" s="27" t="s">
        <v>256</v>
      </c>
      <c r="C1092" s="25"/>
      <c r="D1092" s="27" t="s">
        <v>52</v>
      </c>
      <c r="E1092" s="25" t="s">
        <v>129</v>
      </c>
      <c r="F1092" s="25">
        <v>2</v>
      </c>
      <c r="G1092" s="25" t="s">
        <v>77</v>
      </c>
      <c r="H1092" s="25">
        <v>65000</v>
      </c>
      <c r="I1092" s="25">
        <f t="shared" si="265"/>
        <v>130000</v>
      </c>
      <c r="J1092" s="26" t="s">
        <v>28</v>
      </c>
      <c r="K1092" s="25"/>
      <c r="L1092" s="107">
        <f t="shared" si="259"/>
        <v>0</v>
      </c>
      <c r="M1092" s="107"/>
      <c r="N1092" s="107"/>
      <c r="O1092" s="107">
        <f t="shared" si="260"/>
        <v>0</v>
      </c>
      <c r="P1092" s="107"/>
      <c r="Q1092" s="107"/>
      <c r="R1092" s="107">
        <f t="shared" si="261"/>
        <v>0</v>
      </c>
      <c r="S1092" s="107"/>
      <c r="T1092" s="107"/>
      <c r="U1092" s="107">
        <f t="shared" si="262"/>
        <v>0</v>
      </c>
      <c r="V1092" s="107"/>
      <c r="W1092" s="107"/>
      <c r="X1092" s="107">
        <f t="shared" si="263"/>
        <v>0</v>
      </c>
      <c r="Y1092" s="107"/>
      <c r="Z1092" s="107"/>
      <c r="AA1092" s="108">
        <f t="shared" si="264"/>
        <v>130000</v>
      </c>
      <c r="AB1092" s="7"/>
    </row>
    <row r="1093" spans="1:28" ht="15.75" hidden="1" x14ac:dyDescent="0.25">
      <c r="A1093" s="29">
        <v>45623</v>
      </c>
      <c r="B1093" s="27" t="s">
        <v>256</v>
      </c>
      <c r="C1093" s="25"/>
      <c r="D1093" s="27" t="s">
        <v>52</v>
      </c>
      <c r="E1093" s="25" t="s">
        <v>218</v>
      </c>
      <c r="F1093" s="25">
        <v>2.5</v>
      </c>
      <c r="G1093" s="25" t="s">
        <v>39</v>
      </c>
      <c r="H1093" s="25">
        <v>90000</v>
      </c>
      <c r="I1093" s="25">
        <f t="shared" si="265"/>
        <v>225000</v>
      </c>
      <c r="J1093" s="26" t="s">
        <v>28</v>
      </c>
      <c r="K1093" s="25"/>
      <c r="L1093" s="107">
        <f t="shared" si="259"/>
        <v>0</v>
      </c>
      <c r="M1093" s="107"/>
      <c r="N1093" s="107"/>
      <c r="O1093" s="107">
        <f t="shared" si="260"/>
        <v>0</v>
      </c>
      <c r="P1093" s="107"/>
      <c r="Q1093" s="107"/>
      <c r="R1093" s="107">
        <f t="shared" si="261"/>
        <v>0</v>
      </c>
      <c r="S1093" s="107"/>
      <c r="T1093" s="107"/>
      <c r="U1093" s="107">
        <f t="shared" si="262"/>
        <v>0</v>
      </c>
      <c r="V1093" s="107"/>
      <c r="W1093" s="107"/>
      <c r="X1093" s="107">
        <f t="shared" si="263"/>
        <v>0</v>
      </c>
      <c r="Y1093" s="107"/>
      <c r="Z1093" s="107"/>
      <c r="AA1093" s="108">
        <f t="shared" si="264"/>
        <v>225000</v>
      </c>
      <c r="AB1093" s="7"/>
    </row>
    <row r="1094" spans="1:28" ht="15.75" hidden="1" x14ac:dyDescent="0.25">
      <c r="A1094" s="24">
        <v>45623</v>
      </c>
      <c r="B1094" s="25" t="s">
        <v>256</v>
      </c>
      <c r="C1094" s="25"/>
      <c r="D1094" s="25" t="s">
        <v>52</v>
      </c>
      <c r="E1094" s="25" t="s">
        <v>217</v>
      </c>
      <c r="F1094" s="25">
        <v>2.5</v>
      </c>
      <c r="G1094" s="25" t="s">
        <v>39</v>
      </c>
      <c r="H1094" s="25">
        <v>90000</v>
      </c>
      <c r="I1094" s="25">
        <f t="shared" si="265"/>
        <v>225000</v>
      </c>
      <c r="J1094" s="26" t="s">
        <v>28</v>
      </c>
      <c r="K1094" s="25"/>
      <c r="L1094" s="107">
        <f t="shared" si="259"/>
        <v>0</v>
      </c>
      <c r="M1094" s="107"/>
      <c r="N1094" s="107"/>
      <c r="O1094" s="107">
        <f t="shared" si="260"/>
        <v>0</v>
      </c>
      <c r="P1094" s="107"/>
      <c r="Q1094" s="107"/>
      <c r="R1094" s="107">
        <f t="shared" si="261"/>
        <v>0</v>
      </c>
      <c r="S1094" s="107"/>
      <c r="T1094" s="107"/>
      <c r="U1094" s="107">
        <f t="shared" si="262"/>
        <v>0</v>
      </c>
      <c r="V1094" s="107"/>
      <c r="W1094" s="107"/>
      <c r="X1094" s="107">
        <f t="shared" si="263"/>
        <v>0</v>
      </c>
      <c r="Y1094" s="107"/>
      <c r="Z1094" s="107"/>
      <c r="AA1094" s="108">
        <f t="shared" si="264"/>
        <v>225000</v>
      </c>
      <c r="AB1094" s="7"/>
    </row>
    <row r="1095" spans="1:28" ht="15.75" hidden="1" x14ac:dyDescent="0.25">
      <c r="A1095" s="24">
        <v>45623</v>
      </c>
      <c r="B1095" s="25" t="s">
        <v>99</v>
      </c>
      <c r="C1095" s="25"/>
      <c r="D1095" s="25"/>
      <c r="E1095" s="25" t="s">
        <v>197</v>
      </c>
      <c r="F1095" s="25">
        <v>46.7</v>
      </c>
      <c r="G1095" s="25" t="s">
        <v>39</v>
      </c>
      <c r="H1095" s="25"/>
      <c r="I1095" s="25">
        <f t="shared" si="265"/>
        <v>0</v>
      </c>
      <c r="J1095" s="26" t="s">
        <v>28</v>
      </c>
      <c r="K1095" s="25"/>
      <c r="L1095" s="107">
        <f t="shared" si="259"/>
        <v>0</v>
      </c>
      <c r="M1095" s="107"/>
      <c r="N1095" s="107"/>
      <c r="O1095" s="107">
        <f t="shared" si="260"/>
        <v>0</v>
      </c>
      <c r="P1095" s="107"/>
      <c r="Q1095" s="107"/>
      <c r="R1095" s="107">
        <f t="shared" si="261"/>
        <v>0</v>
      </c>
      <c r="S1095" s="107"/>
      <c r="T1095" s="107"/>
      <c r="U1095" s="107">
        <f t="shared" si="262"/>
        <v>0</v>
      </c>
      <c r="V1095" s="107"/>
      <c r="W1095" s="107"/>
      <c r="X1095" s="107">
        <f t="shared" si="263"/>
        <v>0</v>
      </c>
      <c r="Y1095" s="107"/>
      <c r="Z1095" s="107"/>
      <c r="AA1095" s="108">
        <f t="shared" si="264"/>
        <v>0</v>
      </c>
      <c r="AB1095" s="7"/>
    </row>
    <row r="1096" spans="1:28" ht="15.75" hidden="1" x14ac:dyDescent="0.25">
      <c r="A1096" s="29">
        <v>45623</v>
      </c>
      <c r="B1096" s="25" t="s">
        <v>99</v>
      </c>
      <c r="C1096" s="25"/>
      <c r="D1096" s="25"/>
      <c r="E1096" s="25" t="s">
        <v>103</v>
      </c>
      <c r="F1096" s="25">
        <v>57.5</v>
      </c>
      <c r="G1096" s="25" t="s">
        <v>39</v>
      </c>
      <c r="H1096" s="25"/>
      <c r="I1096" s="25">
        <f t="shared" si="265"/>
        <v>0</v>
      </c>
      <c r="J1096" s="26" t="s">
        <v>28</v>
      </c>
      <c r="K1096" s="25"/>
      <c r="L1096" s="107">
        <f t="shared" si="259"/>
        <v>0</v>
      </c>
      <c r="M1096" s="107"/>
      <c r="N1096" s="107"/>
      <c r="O1096" s="107">
        <f t="shared" si="260"/>
        <v>0</v>
      </c>
      <c r="P1096" s="107"/>
      <c r="Q1096" s="107"/>
      <c r="R1096" s="107">
        <f t="shared" si="261"/>
        <v>0</v>
      </c>
      <c r="S1096" s="107"/>
      <c r="T1096" s="107"/>
      <c r="U1096" s="107">
        <f t="shared" si="262"/>
        <v>0</v>
      </c>
      <c r="V1096" s="107"/>
      <c r="W1096" s="107"/>
      <c r="X1096" s="107">
        <f t="shared" si="263"/>
        <v>0</v>
      </c>
      <c r="Y1096" s="107"/>
      <c r="Z1096" s="107"/>
      <c r="AA1096" s="108">
        <f t="shared" si="264"/>
        <v>0</v>
      </c>
      <c r="AB1096" s="7"/>
    </row>
    <row r="1097" spans="1:28" ht="15.75" hidden="1" x14ac:dyDescent="0.25">
      <c r="A1097" s="24">
        <v>45623</v>
      </c>
      <c r="B1097" s="25" t="s">
        <v>553</v>
      </c>
      <c r="C1097" s="25"/>
      <c r="D1097" s="25" t="s">
        <v>46</v>
      </c>
      <c r="E1097" s="25" t="s">
        <v>189</v>
      </c>
      <c r="F1097" s="25">
        <v>5</v>
      </c>
      <c r="G1097" s="25" t="s">
        <v>23</v>
      </c>
      <c r="H1097" s="25">
        <v>350000</v>
      </c>
      <c r="I1097" s="25">
        <f t="shared" si="265"/>
        <v>1750000</v>
      </c>
      <c r="J1097" s="31" t="s">
        <v>312</v>
      </c>
      <c r="K1097" s="25"/>
      <c r="L1097" s="107">
        <f t="shared" si="259"/>
        <v>0</v>
      </c>
      <c r="M1097" s="107"/>
      <c r="N1097" s="107"/>
      <c r="O1097" s="107">
        <f t="shared" si="260"/>
        <v>1750000</v>
      </c>
      <c r="P1097" s="107">
        <v>1750000</v>
      </c>
      <c r="Q1097" s="107"/>
      <c r="R1097" s="107">
        <f t="shared" si="261"/>
        <v>0</v>
      </c>
      <c r="S1097" s="107"/>
      <c r="T1097" s="107"/>
      <c r="U1097" s="107">
        <f t="shared" si="262"/>
        <v>0</v>
      </c>
      <c r="V1097" s="107"/>
      <c r="W1097" s="107"/>
      <c r="X1097" s="107">
        <f t="shared" si="263"/>
        <v>0</v>
      </c>
      <c r="Y1097" s="107"/>
      <c r="Z1097" s="107"/>
      <c r="AA1097" s="108">
        <f t="shared" si="264"/>
        <v>0</v>
      </c>
      <c r="AB1097" s="7">
        <v>45623</v>
      </c>
    </row>
    <row r="1098" spans="1:28" ht="15.75" hidden="1" x14ac:dyDescent="0.25">
      <c r="A1098" s="24">
        <v>45623</v>
      </c>
      <c r="B1098" s="25" t="s">
        <v>72</v>
      </c>
      <c r="C1098" s="25"/>
      <c r="D1098" s="25" t="s">
        <v>46</v>
      </c>
      <c r="E1098" s="25" t="s">
        <v>192</v>
      </c>
      <c r="F1098" s="25">
        <v>400</v>
      </c>
      <c r="G1098" s="25" t="s">
        <v>34</v>
      </c>
      <c r="H1098" s="25">
        <v>2500</v>
      </c>
      <c r="I1098" s="25">
        <f t="shared" si="265"/>
        <v>1000000</v>
      </c>
      <c r="J1098" s="31" t="s">
        <v>324</v>
      </c>
      <c r="K1098" s="25"/>
      <c r="L1098" s="107">
        <f t="shared" si="259"/>
        <v>0</v>
      </c>
      <c r="M1098" s="107"/>
      <c r="N1098" s="107"/>
      <c r="O1098" s="107">
        <f t="shared" si="260"/>
        <v>0</v>
      </c>
      <c r="P1098" s="107"/>
      <c r="Q1098" s="107"/>
      <c r="R1098" s="107">
        <f t="shared" si="261"/>
        <v>0</v>
      </c>
      <c r="S1098" s="107"/>
      <c r="T1098" s="107"/>
      <c r="U1098" s="107">
        <f t="shared" si="262"/>
        <v>1000000</v>
      </c>
      <c r="V1098" s="107">
        <v>1000000</v>
      </c>
      <c r="W1098" s="107"/>
      <c r="X1098" s="107">
        <f t="shared" si="263"/>
        <v>0</v>
      </c>
      <c r="Y1098" s="107"/>
      <c r="Z1098" s="107"/>
      <c r="AA1098" s="108">
        <f t="shared" si="264"/>
        <v>0</v>
      </c>
      <c r="AB1098" s="7">
        <v>45623</v>
      </c>
    </row>
    <row r="1099" spans="1:28" ht="15.75" hidden="1" x14ac:dyDescent="0.25">
      <c r="A1099" s="29">
        <v>45624</v>
      </c>
      <c r="B1099" s="27" t="s">
        <v>231</v>
      </c>
      <c r="C1099" s="27"/>
      <c r="D1099" s="27" t="s">
        <v>46</v>
      </c>
      <c r="E1099" s="27" t="s">
        <v>138</v>
      </c>
      <c r="F1099" s="27">
        <v>3000</v>
      </c>
      <c r="G1099" s="27" t="s">
        <v>34</v>
      </c>
      <c r="H1099" s="27">
        <v>1390</v>
      </c>
      <c r="I1099" s="25">
        <f t="shared" si="265"/>
        <v>4170000</v>
      </c>
      <c r="J1099" s="40" t="s">
        <v>78</v>
      </c>
      <c r="K1099" s="25"/>
      <c r="L1099" s="107">
        <f t="shared" ref="L1099:L1142" si="266">M1099+N1099</f>
        <v>0</v>
      </c>
      <c r="M1099" s="107"/>
      <c r="N1099" s="107"/>
      <c r="O1099" s="107">
        <f t="shared" ref="O1099:O1142" si="267">P1099+Q1099</f>
        <v>2758000</v>
      </c>
      <c r="P1099" s="107">
        <v>2758000</v>
      </c>
      <c r="Q1099" s="107"/>
      <c r="R1099" s="107">
        <f t="shared" ref="R1099:R1142" si="268">S1099+T1099</f>
        <v>0</v>
      </c>
      <c r="S1099" s="107"/>
      <c r="T1099" s="107"/>
      <c r="U1099" s="107">
        <f t="shared" ref="U1099:U1142" si="269">V1099+W1099</f>
        <v>0</v>
      </c>
      <c r="V1099" s="107"/>
      <c r="W1099" s="107"/>
      <c r="X1099" s="107">
        <f t="shared" ref="X1099:X1142" si="270">Y1099+Z1099</f>
        <v>0</v>
      </c>
      <c r="Y1099" s="107"/>
      <c r="Z1099" s="107"/>
      <c r="AA1099" s="108">
        <f t="shared" ref="AA1099:AA1142" si="271">C1099+I1099-L1099-O1099-U1099-X1099-R1099</f>
        <v>1412000</v>
      </c>
      <c r="AB1099" s="7">
        <v>45618</v>
      </c>
    </row>
    <row r="1100" spans="1:28" ht="15.75" hidden="1" x14ac:dyDescent="0.25">
      <c r="A1100" s="29">
        <v>45624</v>
      </c>
      <c r="B1100" s="25" t="s">
        <v>1001</v>
      </c>
      <c r="C1100" s="25"/>
      <c r="D1100" s="25" t="s">
        <v>52</v>
      </c>
      <c r="E1100" s="25" t="s">
        <v>802</v>
      </c>
      <c r="F1100" s="25">
        <v>100</v>
      </c>
      <c r="G1100" s="27" t="s">
        <v>34</v>
      </c>
      <c r="H1100" s="25">
        <v>3430</v>
      </c>
      <c r="I1100" s="25">
        <f t="shared" si="265"/>
        <v>343000</v>
      </c>
      <c r="J1100" s="31" t="s">
        <v>312</v>
      </c>
      <c r="K1100" s="25"/>
      <c r="L1100" s="107">
        <f t="shared" si="266"/>
        <v>0</v>
      </c>
      <c r="M1100" s="107"/>
      <c r="N1100" s="107"/>
      <c r="O1100" s="107">
        <f t="shared" si="267"/>
        <v>0</v>
      </c>
      <c r="P1100" s="107"/>
      <c r="Q1100" s="107"/>
      <c r="R1100" s="107">
        <f t="shared" si="268"/>
        <v>0</v>
      </c>
      <c r="S1100" s="107"/>
      <c r="T1100" s="107"/>
      <c r="U1100" s="107">
        <f t="shared" si="269"/>
        <v>0</v>
      </c>
      <c r="V1100" s="107"/>
      <c r="W1100" s="107"/>
      <c r="X1100" s="107">
        <f t="shared" si="270"/>
        <v>343000</v>
      </c>
      <c r="Y1100" s="107">
        <v>343000</v>
      </c>
      <c r="Z1100" s="107"/>
      <c r="AA1100" s="108">
        <f t="shared" si="271"/>
        <v>0</v>
      </c>
      <c r="AB1100" s="7">
        <v>45624</v>
      </c>
    </row>
    <row r="1101" spans="1:28" ht="15.75" hidden="1" x14ac:dyDescent="0.25">
      <c r="A1101" s="29">
        <v>45624</v>
      </c>
      <c r="B1101" s="25" t="s">
        <v>253</v>
      </c>
      <c r="C1101" s="25"/>
      <c r="D1101" s="25" t="s">
        <v>46</v>
      </c>
      <c r="E1101" s="25" t="s">
        <v>150</v>
      </c>
      <c r="F1101" s="25">
        <v>20</v>
      </c>
      <c r="G1101" s="25" t="s">
        <v>77</v>
      </c>
      <c r="H1101" s="25">
        <v>50000</v>
      </c>
      <c r="I1101" s="25">
        <f t="shared" si="265"/>
        <v>1000000</v>
      </c>
      <c r="J1101" s="26" t="s">
        <v>28</v>
      </c>
      <c r="K1101" s="25"/>
      <c r="L1101" s="107">
        <f t="shared" si="266"/>
        <v>0</v>
      </c>
      <c r="M1101" s="107"/>
      <c r="N1101" s="107"/>
      <c r="O1101" s="107">
        <f t="shared" si="267"/>
        <v>0</v>
      </c>
      <c r="P1101" s="107"/>
      <c r="Q1101" s="107"/>
      <c r="R1101" s="107">
        <f t="shared" si="268"/>
        <v>0</v>
      </c>
      <c r="S1101" s="107"/>
      <c r="T1101" s="107"/>
      <c r="U1101" s="107">
        <f t="shared" si="269"/>
        <v>0</v>
      </c>
      <c r="V1101" s="107"/>
      <c r="W1101" s="107"/>
      <c r="X1101" s="107">
        <f t="shared" si="270"/>
        <v>0</v>
      </c>
      <c r="Y1101" s="107"/>
      <c r="Z1101" s="107"/>
      <c r="AA1101" s="108">
        <f t="shared" si="271"/>
        <v>1000000</v>
      </c>
      <c r="AB1101" s="7"/>
    </row>
    <row r="1102" spans="1:28" ht="15.75" hidden="1" x14ac:dyDescent="0.25">
      <c r="A1102" s="29">
        <v>45624</v>
      </c>
      <c r="B1102" s="25" t="s">
        <v>253</v>
      </c>
      <c r="C1102" s="25"/>
      <c r="D1102" s="25" t="s">
        <v>46</v>
      </c>
      <c r="E1102" s="25" t="s">
        <v>127</v>
      </c>
      <c r="F1102" s="25">
        <v>10</v>
      </c>
      <c r="G1102" s="25" t="s">
        <v>39</v>
      </c>
      <c r="H1102" s="25">
        <v>70000</v>
      </c>
      <c r="I1102" s="25">
        <f t="shared" si="265"/>
        <v>700000</v>
      </c>
      <c r="J1102" s="26" t="s">
        <v>28</v>
      </c>
      <c r="K1102" s="25"/>
      <c r="L1102" s="107">
        <f t="shared" si="266"/>
        <v>0</v>
      </c>
      <c r="M1102" s="107"/>
      <c r="N1102" s="107"/>
      <c r="O1102" s="107">
        <f t="shared" si="267"/>
        <v>0</v>
      </c>
      <c r="P1102" s="107"/>
      <c r="Q1102" s="107"/>
      <c r="R1102" s="107">
        <f t="shared" si="268"/>
        <v>0</v>
      </c>
      <c r="S1102" s="107"/>
      <c r="T1102" s="107"/>
      <c r="U1102" s="107">
        <f t="shared" si="269"/>
        <v>0</v>
      </c>
      <c r="V1102" s="107"/>
      <c r="W1102" s="107"/>
      <c r="X1102" s="107">
        <f t="shared" si="270"/>
        <v>0</v>
      </c>
      <c r="Y1102" s="107"/>
      <c r="Z1102" s="107"/>
      <c r="AA1102" s="108">
        <f t="shared" si="271"/>
        <v>700000</v>
      </c>
      <c r="AB1102" s="7"/>
    </row>
    <row r="1103" spans="1:28" ht="15.75" hidden="1" x14ac:dyDescent="0.25">
      <c r="A1103" s="29">
        <v>45624</v>
      </c>
      <c r="B1103" s="25" t="s">
        <v>111</v>
      </c>
      <c r="C1103" s="25"/>
      <c r="D1103" s="25" t="s">
        <v>46</v>
      </c>
      <c r="E1103" s="25" t="s">
        <v>47</v>
      </c>
      <c r="F1103" s="25">
        <v>2</v>
      </c>
      <c r="G1103" s="25" t="s">
        <v>48</v>
      </c>
      <c r="H1103" s="25">
        <v>150000</v>
      </c>
      <c r="I1103" s="25">
        <f t="shared" si="265"/>
        <v>300000</v>
      </c>
      <c r="J1103" s="31" t="s">
        <v>324</v>
      </c>
      <c r="K1103" s="25"/>
      <c r="L1103" s="107">
        <f t="shared" si="266"/>
        <v>300000</v>
      </c>
      <c r="M1103" s="107">
        <v>300000</v>
      </c>
      <c r="N1103" s="107"/>
      <c r="O1103" s="107">
        <f t="shared" si="267"/>
        <v>0</v>
      </c>
      <c r="P1103" s="107"/>
      <c r="Q1103" s="107"/>
      <c r="R1103" s="107">
        <f t="shared" si="268"/>
        <v>0</v>
      </c>
      <c r="S1103" s="107"/>
      <c r="T1103" s="107"/>
      <c r="U1103" s="107">
        <f t="shared" si="269"/>
        <v>0</v>
      </c>
      <c r="V1103" s="107"/>
      <c r="W1103" s="107"/>
      <c r="X1103" s="107">
        <f t="shared" si="270"/>
        <v>0</v>
      </c>
      <c r="Y1103" s="107"/>
      <c r="Z1103" s="107"/>
      <c r="AA1103" s="108">
        <f t="shared" si="271"/>
        <v>0</v>
      </c>
      <c r="AB1103" s="7">
        <v>45624</v>
      </c>
    </row>
    <row r="1104" spans="1:28" ht="15.75" hidden="1" x14ac:dyDescent="0.25">
      <c r="A1104" s="29">
        <v>45624</v>
      </c>
      <c r="B1104" s="25" t="s">
        <v>956</v>
      </c>
      <c r="C1104" s="25"/>
      <c r="D1104" s="25" t="s">
        <v>46</v>
      </c>
      <c r="E1104" s="25" t="s">
        <v>108</v>
      </c>
      <c r="F1104" s="25">
        <v>1200</v>
      </c>
      <c r="G1104" s="25" t="s">
        <v>34</v>
      </c>
      <c r="H1104" s="25">
        <v>2000</v>
      </c>
      <c r="I1104" s="25">
        <f t="shared" si="265"/>
        <v>2400000</v>
      </c>
      <c r="J1104" s="31" t="s">
        <v>312</v>
      </c>
      <c r="K1104" s="25"/>
      <c r="L1104" s="107">
        <f t="shared" si="266"/>
        <v>0</v>
      </c>
      <c r="M1104" s="107"/>
      <c r="N1104" s="107"/>
      <c r="O1104" s="107">
        <f t="shared" si="267"/>
        <v>2400000</v>
      </c>
      <c r="P1104" s="107">
        <v>2400000</v>
      </c>
      <c r="Q1104" s="107"/>
      <c r="R1104" s="107">
        <f t="shared" si="268"/>
        <v>0</v>
      </c>
      <c r="S1104" s="107"/>
      <c r="T1104" s="107"/>
      <c r="U1104" s="107">
        <f t="shared" si="269"/>
        <v>0</v>
      </c>
      <c r="V1104" s="107"/>
      <c r="W1104" s="107"/>
      <c r="X1104" s="107">
        <f t="shared" si="270"/>
        <v>0</v>
      </c>
      <c r="Y1104" s="107"/>
      <c r="Z1104" s="107"/>
      <c r="AA1104" s="108">
        <f t="shared" si="271"/>
        <v>0</v>
      </c>
      <c r="AB1104" s="7">
        <v>45624</v>
      </c>
    </row>
    <row r="1105" spans="1:28" ht="15.75" hidden="1" x14ac:dyDescent="0.25">
      <c r="A1105" s="29">
        <v>45624</v>
      </c>
      <c r="B1105" s="25" t="s">
        <v>96</v>
      </c>
      <c r="C1105" s="25"/>
      <c r="D1105" s="25" t="s">
        <v>46</v>
      </c>
      <c r="E1105" s="25" t="s">
        <v>42</v>
      </c>
      <c r="F1105" s="25">
        <v>700</v>
      </c>
      <c r="G1105" s="25" t="s">
        <v>34</v>
      </c>
      <c r="H1105" s="25">
        <v>4000</v>
      </c>
      <c r="I1105" s="25">
        <f t="shared" si="265"/>
        <v>2800000</v>
      </c>
      <c r="J1105" s="26" t="s">
        <v>28</v>
      </c>
      <c r="K1105" s="25"/>
      <c r="L1105" s="107">
        <f t="shared" si="266"/>
        <v>0</v>
      </c>
      <c r="M1105" s="107"/>
      <c r="N1105" s="107"/>
      <c r="O1105" s="107">
        <f t="shared" si="267"/>
        <v>0</v>
      </c>
      <c r="P1105" s="107"/>
      <c r="Q1105" s="107"/>
      <c r="R1105" s="107">
        <f t="shared" si="268"/>
        <v>0</v>
      </c>
      <c r="S1105" s="107"/>
      <c r="T1105" s="107"/>
      <c r="U1105" s="107">
        <f t="shared" si="269"/>
        <v>0</v>
      </c>
      <c r="V1105" s="107"/>
      <c r="W1105" s="107"/>
      <c r="X1105" s="107">
        <f t="shared" si="270"/>
        <v>0</v>
      </c>
      <c r="Y1105" s="107"/>
      <c r="Z1105" s="107"/>
      <c r="AA1105" s="108">
        <f t="shared" si="271"/>
        <v>2800000</v>
      </c>
      <c r="AB1105" s="7"/>
    </row>
    <row r="1106" spans="1:28" ht="15.75" hidden="1" x14ac:dyDescent="0.25">
      <c r="A1106" s="29">
        <v>45624</v>
      </c>
      <c r="B1106" s="25" t="s">
        <v>168</v>
      </c>
      <c r="C1106" s="25"/>
      <c r="D1106" s="25" t="s">
        <v>52</v>
      </c>
      <c r="E1106" s="25" t="s">
        <v>216</v>
      </c>
      <c r="F1106" s="25">
        <v>10</v>
      </c>
      <c r="G1106" s="25" t="s">
        <v>27</v>
      </c>
      <c r="H1106" s="25">
        <v>45000</v>
      </c>
      <c r="I1106" s="25">
        <f t="shared" si="265"/>
        <v>450000</v>
      </c>
      <c r="J1106" s="31" t="s">
        <v>312</v>
      </c>
      <c r="K1106" s="25"/>
      <c r="L1106" s="107">
        <f t="shared" si="266"/>
        <v>0</v>
      </c>
      <c r="M1106" s="107"/>
      <c r="N1106" s="107"/>
      <c r="O1106" s="107">
        <f t="shared" si="267"/>
        <v>450000</v>
      </c>
      <c r="P1106" s="107">
        <v>450000</v>
      </c>
      <c r="Q1106" s="107"/>
      <c r="R1106" s="107">
        <f t="shared" si="268"/>
        <v>0</v>
      </c>
      <c r="S1106" s="107"/>
      <c r="T1106" s="107"/>
      <c r="U1106" s="107">
        <f t="shared" si="269"/>
        <v>0</v>
      </c>
      <c r="V1106" s="107"/>
      <c r="W1106" s="107"/>
      <c r="X1106" s="107">
        <f t="shared" si="270"/>
        <v>0</v>
      </c>
      <c r="Y1106" s="107"/>
      <c r="Z1106" s="107"/>
      <c r="AA1106" s="108">
        <f t="shared" si="271"/>
        <v>0</v>
      </c>
      <c r="AB1106" s="7">
        <v>45624</v>
      </c>
    </row>
    <row r="1107" spans="1:28" ht="15.75" hidden="1" x14ac:dyDescent="0.25">
      <c r="A1107" s="29">
        <v>45624</v>
      </c>
      <c r="B1107" s="25" t="s">
        <v>168</v>
      </c>
      <c r="C1107" s="25"/>
      <c r="D1107" s="25" t="s">
        <v>52</v>
      </c>
      <c r="E1107" s="25" t="s">
        <v>127</v>
      </c>
      <c r="F1107" s="25">
        <v>4</v>
      </c>
      <c r="G1107" s="25" t="s">
        <v>39</v>
      </c>
      <c r="H1107" s="25">
        <v>70000</v>
      </c>
      <c r="I1107" s="25">
        <f t="shared" si="265"/>
        <v>280000</v>
      </c>
      <c r="J1107" s="31" t="s">
        <v>312</v>
      </c>
      <c r="K1107" s="25"/>
      <c r="L1107" s="107">
        <f t="shared" si="266"/>
        <v>0</v>
      </c>
      <c r="M1107" s="107"/>
      <c r="N1107" s="107"/>
      <c r="O1107" s="107">
        <f t="shared" si="267"/>
        <v>280000</v>
      </c>
      <c r="P1107" s="107">
        <v>280000</v>
      </c>
      <c r="Q1107" s="107"/>
      <c r="R1107" s="107">
        <f t="shared" si="268"/>
        <v>0</v>
      </c>
      <c r="S1107" s="107"/>
      <c r="T1107" s="107"/>
      <c r="U1107" s="107">
        <f t="shared" si="269"/>
        <v>0</v>
      </c>
      <c r="V1107" s="107"/>
      <c r="W1107" s="107"/>
      <c r="X1107" s="107">
        <f t="shared" si="270"/>
        <v>0</v>
      </c>
      <c r="Y1107" s="107"/>
      <c r="Z1107" s="107"/>
      <c r="AA1107" s="108">
        <f t="shared" si="271"/>
        <v>0</v>
      </c>
      <c r="AB1107" s="7">
        <v>45624</v>
      </c>
    </row>
    <row r="1108" spans="1:28" ht="15.75" hidden="1" x14ac:dyDescent="0.25">
      <c r="A1108" s="29">
        <v>45624</v>
      </c>
      <c r="B1108" s="25" t="s">
        <v>827</v>
      </c>
      <c r="C1108" s="25"/>
      <c r="D1108" s="25" t="s">
        <v>46</v>
      </c>
      <c r="E1108" s="25" t="s">
        <v>165</v>
      </c>
      <c r="F1108" s="25">
        <v>1</v>
      </c>
      <c r="G1108" s="25" t="s">
        <v>303</v>
      </c>
      <c r="H1108" s="25">
        <v>1200000</v>
      </c>
      <c r="I1108" s="25">
        <f t="shared" si="265"/>
        <v>1200000</v>
      </c>
      <c r="J1108" s="31" t="s">
        <v>312</v>
      </c>
      <c r="K1108" s="25" t="s">
        <v>2168</v>
      </c>
      <c r="L1108" s="107">
        <f t="shared" si="266"/>
        <v>0</v>
      </c>
      <c r="M1108" s="107"/>
      <c r="N1108" s="107"/>
      <c r="O1108" s="107">
        <f t="shared" si="267"/>
        <v>1200000</v>
      </c>
      <c r="P1108" s="107"/>
      <c r="Q1108" s="107">
        <v>1200000</v>
      </c>
      <c r="R1108" s="107">
        <f t="shared" si="268"/>
        <v>0</v>
      </c>
      <c r="S1108" s="107"/>
      <c r="T1108" s="107"/>
      <c r="U1108" s="107">
        <f t="shared" si="269"/>
        <v>0</v>
      </c>
      <c r="V1108" s="107"/>
      <c r="W1108" s="107"/>
      <c r="X1108" s="107">
        <f t="shared" si="270"/>
        <v>0</v>
      </c>
      <c r="Y1108" s="107"/>
      <c r="Z1108" s="107"/>
      <c r="AA1108" s="108">
        <f t="shared" si="271"/>
        <v>0</v>
      </c>
      <c r="AB1108" s="7">
        <v>45623</v>
      </c>
    </row>
    <row r="1109" spans="1:28" ht="15.75" hidden="1" x14ac:dyDescent="0.25">
      <c r="A1109" s="29">
        <v>45624</v>
      </c>
      <c r="B1109" s="25" t="s">
        <v>1024</v>
      </c>
      <c r="C1109" s="25"/>
      <c r="D1109" s="25" t="s">
        <v>46</v>
      </c>
      <c r="E1109" s="25" t="s">
        <v>42</v>
      </c>
      <c r="F1109" s="25">
        <v>500</v>
      </c>
      <c r="G1109" s="25" t="s">
        <v>34</v>
      </c>
      <c r="H1109" s="25">
        <v>4000</v>
      </c>
      <c r="I1109" s="25">
        <f t="shared" si="265"/>
        <v>2000000</v>
      </c>
      <c r="J1109" s="31" t="s">
        <v>312</v>
      </c>
      <c r="K1109" s="25"/>
      <c r="L1109" s="107">
        <f t="shared" si="266"/>
        <v>0</v>
      </c>
      <c r="M1109" s="107"/>
      <c r="N1109" s="107"/>
      <c r="O1109" s="107">
        <f t="shared" si="267"/>
        <v>0</v>
      </c>
      <c r="P1109" s="107"/>
      <c r="Q1109" s="107"/>
      <c r="R1109" s="107">
        <f t="shared" si="268"/>
        <v>2000000</v>
      </c>
      <c r="S1109" s="107">
        <v>2000000</v>
      </c>
      <c r="T1109" s="107"/>
      <c r="U1109" s="107">
        <f t="shared" si="269"/>
        <v>0</v>
      </c>
      <c r="V1109" s="107"/>
      <c r="W1109" s="107"/>
      <c r="X1109" s="107">
        <f t="shared" si="270"/>
        <v>0</v>
      </c>
      <c r="Y1109" s="107"/>
      <c r="Z1109" s="107"/>
      <c r="AA1109" s="108">
        <f t="shared" si="271"/>
        <v>0</v>
      </c>
      <c r="AB1109" s="7">
        <v>45624</v>
      </c>
    </row>
    <row r="1110" spans="1:28" ht="15.75" hidden="1" x14ac:dyDescent="0.25">
      <c r="A1110" s="29">
        <v>45624</v>
      </c>
      <c r="B1110" s="25" t="s">
        <v>99</v>
      </c>
      <c r="C1110" s="25"/>
      <c r="D1110" s="25"/>
      <c r="E1110" s="25" t="s">
        <v>106</v>
      </c>
      <c r="F1110" s="25">
        <v>61.7</v>
      </c>
      <c r="G1110" s="25" t="s">
        <v>39</v>
      </c>
      <c r="H1110" s="25"/>
      <c r="I1110" s="25">
        <f t="shared" si="265"/>
        <v>0</v>
      </c>
      <c r="J1110" s="26" t="s">
        <v>28</v>
      </c>
      <c r="K1110" s="25"/>
      <c r="L1110" s="107">
        <f t="shared" si="266"/>
        <v>0</v>
      </c>
      <c r="M1110" s="107"/>
      <c r="N1110" s="107"/>
      <c r="O1110" s="107">
        <f t="shared" si="267"/>
        <v>0</v>
      </c>
      <c r="P1110" s="107"/>
      <c r="Q1110" s="107"/>
      <c r="R1110" s="107">
        <f t="shared" si="268"/>
        <v>0</v>
      </c>
      <c r="S1110" s="107"/>
      <c r="T1110" s="107"/>
      <c r="U1110" s="107">
        <f t="shared" si="269"/>
        <v>0</v>
      </c>
      <c r="V1110" s="107"/>
      <c r="W1110" s="107"/>
      <c r="X1110" s="107">
        <f t="shared" si="270"/>
        <v>0</v>
      </c>
      <c r="Y1110" s="107"/>
      <c r="Z1110" s="107"/>
      <c r="AA1110" s="108">
        <f t="shared" si="271"/>
        <v>0</v>
      </c>
      <c r="AB1110" s="7"/>
    </row>
    <row r="1111" spans="1:28" ht="15.75" hidden="1" x14ac:dyDescent="0.25">
      <c r="A1111" s="29">
        <v>45624</v>
      </c>
      <c r="B1111" s="25" t="s">
        <v>99</v>
      </c>
      <c r="C1111" s="25"/>
      <c r="D1111" s="25"/>
      <c r="E1111" s="25" t="s">
        <v>89</v>
      </c>
      <c r="F1111" s="25">
        <v>30</v>
      </c>
      <c r="G1111" s="25" t="s">
        <v>39</v>
      </c>
      <c r="H1111" s="25"/>
      <c r="I1111" s="25">
        <f t="shared" si="265"/>
        <v>0</v>
      </c>
      <c r="J1111" s="26" t="s">
        <v>28</v>
      </c>
      <c r="K1111" s="25"/>
      <c r="L1111" s="107">
        <f t="shared" si="266"/>
        <v>0</v>
      </c>
      <c r="M1111" s="107"/>
      <c r="N1111" s="107"/>
      <c r="O1111" s="107">
        <f t="shared" si="267"/>
        <v>0</v>
      </c>
      <c r="P1111" s="107"/>
      <c r="Q1111" s="107"/>
      <c r="R1111" s="107">
        <f t="shared" si="268"/>
        <v>0</v>
      </c>
      <c r="S1111" s="107"/>
      <c r="T1111" s="107"/>
      <c r="U1111" s="107">
        <f t="shared" si="269"/>
        <v>0</v>
      </c>
      <c r="V1111" s="107"/>
      <c r="W1111" s="107"/>
      <c r="X1111" s="107">
        <f t="shared" si="270"/>
        <v>0</v>
      </c>
      <c r="Y1111" s="107"/>
      <c r="Z1111" s="107"/>
      <c r="AA1111" s="108">
        <f t="shared" si="271"/>
        <v>0</v>
      </c>
      <c r="AB1111" s="7"/>
    </row>
    <row r="1112" spans="1:28" ht="15.75" hidden="1" x14ac:dyDescent="0.25">
      <c r="A1112" s="29">
        <v>45624</v>
      </c>
      <c r="B1112" s="25" t="s">
        <v>452</v>
      </c>
      <c r="C1112" s="25"/>
      <c r="D1112" s="25" t="s">
        <v>46</v>
      </c>
      <c r="E1112" s="25" t="s">
        <v>225</v>
      </c>
      <c r="F1112" s="25">
        <v>400</v>
      </c>
      <c r="G1112" s="25" t="s">
        <v>34</v>
      </c>
      <c r="H1112" s="25">
        <v>2720</v>
      </c>
      <c r="I1112" s="25">
        <f t="shared" si="265"/>
        <v>1088000</v>
      </c>
      <c r="J1112" s="31" t="s">
        <v>312</v>
      </c>
      <c r="K1112" s="25"/>
      <c r="L1112" s="107">
        <f t="shared" si="266"/>
        <v>0</v>
      </c>
      <c r="M1112" s="107"/>
      <c r="N1112" s="107"/>
      <c r="O1112" s="107">
        <f t="shared" si="267"/>
        <v>1088000</v>
      </c>
      <c r="P1112" s="107">
        <v>1088000</v>
      </c>
      <c r="Q1112" s="107"/>
      <c r="R1112" s="107">
        <f t="shared" si="268"/>
        <v>0</v>
      </c>
      <c r="S1112" s="107"/>
      <c r="T1112" s="107"/>
      <c r="U1112" s="107">
        <f t="shared" si="269"/>
        <v>0</v>
      </c>
      <c r="V1112" s="107"/>
      <c r="W1112" s="107"/>
      <c r="X1112" s="107">
        <f t="shared" si="270"/>
        <v>0</v>
      </c>
      <c r="Y1112" s="107"/>
      <c r="Z1112" s="107"/>
      <c r="AA1112" s="108">
        <f t="shared" si="271"/>
        <v>0</v>
      </c>
      <c r="AB1112" s="7">
        <v>45625</v>
      </c>
    </row>
    <row r="1113" spans="1:28" ht="15.75" hidden="1" x14ac:dyDescent="0.25">
      <c r="A1113" s="29">
        <v>45624</v>
      </c>
      <c r="B1113" s="25" t="s">
        <v>98</v>
      </c>
      <c r="C1113" s="25"/>
      <c r="D1113" s="25" t="s">
        <v>52</v>
      </c>
      <c r="E1113" s="25" t="s">
        <v>58</v>
      </c>
      <c r="F1113" s="25">
        <v>10400</v>
      </c>
      <c r="G1113" s="25" t="s">
        <v>34</v>
      </c>
      <c r="H1113" s="25">
        <v>1800</v>
      </c>
      <c r="I1113" s="25">
        <f t="shared" si="265"/>
        <v>18720000</v>
      </c>
      <c r="J1113" s="31" t="s">
        <v>324</v>
      </c>
      <c r="K1113" s="25"/>
      <c r="L1113" s="107">
        <f t="shared" si="266"/>
        <v>18720000</v>
      </c>
      <c r="M1113" s="107">
        <v>5415000</v>
      </c>
      <c r="N1113" s="107">
        <v>13305000</v>
      </c>
      <c r="O1113" s="107">
        <f t="shared" si="267"/>
        <v>0</v>
      </c>
      <c r="P1113" s="107"/>
      <c r="Q1113" s="107"/>
      <c r="R1113" s="107">
        <f t="shared" si="268"/>
        <v>0</v>
      </c>
      <c r="S1113" s="107"/>
      <c r="T1113" s="107"/>
      <c r="U1113" s="107">
        <f t="shared" si="269"/>
        <v>0</v>
      </c>
      <c r="V1113" s="107"/>
      <c r="W1113" s="107"/>
      <c r="X1113" s="107">
        <f t="shared" si="270"/>
        <v>0</v>
      </c>
      <c r="Y1113" s="107"/>
      <c r="Z1113" s="107"/>
      <c r="AA1113" s="108">
        <f t="shared" si="271"/>
        <v>0</v>
      </c>
      <c r="AB1113" s="7">
        <v>45624</v>
      </c>
    </row>
    <row r="1114" spans="1:28" ht="15.75" hidden="1" x14ac:dyDescent="0.25">
      <c r="A1114" s="29">
        <v>45624</v>
      </c>
      <c r="B1114" s="25" t="s">
        <v>98</v>
      </c>
      <c r="C1114" s="25"/>
      <c r="D1114" s="25" t="s">
        <v>52</v>
      </c>
      <c r="E1114" s="25" t="s">
        <v>406</v>
      </c>
      <c r="F1114" s="25">
        <v>20800</v>
      </c>
      <c r="G1114" s="25" t="s">
        <v>34</v>
      </c>
      <c r="H1114" s="25">
        <v>900</v>
      </c>
      <c r="I1114" s="25">
        <f t="shared" si="265"/>
        <v>18720000</v>
      </c>
      <c r="J1114" s="31" t="s">
        <v>324</v>
      </c>
      <c r="K1114" s="25"/>
      <c r="L1114" s="107">
        <f t="shared" si="266"/>
        <v>18720000</v>
      </c>
      <c r="M1114" s="107"/>
      <c r="N1114" s="107">
        <v>18720000</v>
      </c>
      <c r="O1114" s="107">
        <f t="shared" si="267"/>
        <v>0</v>
      </c>
      <c r="P1114" s="107"/>
      <c r="Q1114" s="107"/>
      <c r="R1114" s="107">
        <f t="shared" si="268"/>
        <v>0</v>
      </c>
      <c r="S1114" s="107"/>
      <c r="T1114" s="107"/>
      <c r="U1114" s="107">
        <f t="shared" si="269"/>
        <v>0</v>
      </c>
      <c r="V1114" s="107"/>
      <c r="W1114" s="107"/>
      <c r="X1114" s="107">
        <f t="shared" si="270"/>
        <v>0</v>
      </c>
      <c r="Y1114" s="107"/>
      <c r="Z1114" s="107"/>
      <c r="AA1114" s="108">
        <f t="shared" si="271"/>
        <v>0</v>
      </c>
      <c r="AB1114" s="7">
        <v>45624</v>
      </c>
    </row>
    <row r="1115" spans="1:28" ht="15.75" hidden="1" x14ac:dyDescent="0.25">
      <c r="A1115" s="29">
        <v>45624</v>
      </c>
      <c r="B1115" s="25" t="s">
        <v>41</v>
      </c>
      <c r="C1115" s="25"/>
      <c r="D1115" s="25" t="s">
        <v>46</v>
      </c>
      <c r="E1115" s="25" t="s">
        <v>204</v>
      </c>
      <c r="F1115" s="25">
        <v>3000</v>
      </c>
      <c r="G1115" s="25" t="s">
        <v>34</v>
      </c>
      <c r="H1115" s="25">
        <v>1120</v>
      </c>
      <c r="I1115" s="25">
        <f t="shared" si="265"/>
        <v>3360000</v>
      </c>
      <c r="J1115" s="31" t="s">
        <v>324</v>
      </c>
      <c r="K1115" s="25"/>
      <c r="L1115" s="107">
        <f t="shared" si="266"/>
        <v>3360000</v>
      </c>
      <c r="M1115" s="107">
        <v>3360000</v>
      </c>
      <c r="N1115" s="107"/>
      <c r="O1115" s="107">
        <f t="shared" si="267"/>
        <v>0</v>
      </c>
      <c r="P1115" s="107"/>
      <c r="Q1115" s="107"/>
      <c r="R1115" s="107">
        <f t="shared" si="268"/>
        <v>0</v>
      </c>
      <c r="S1115" s="107"/>
      <c r="T1115" s="107"/>
      <c r="U1115" s="107">
        <f t="shared" si="269"/>
        <v>0</v>
      </c>
      <c r="V1115" s="107"/>
      <c r="W1115" s="107"/>
      <c r="X1115" s="107">
        <f t="shared" si="270"/>
        <v>0</v>
      </c>
      <c r="Y1115" s="107"/>
      <c r="Z1115" s="107"/>
      <c r="AA1115" s="108">
        <f t="shared" si="271"/>
        <v>0</v>
      </c>
      <c r="AB1115" s="7">
        <v>45624</v>
      </c>
    </row>
    <row r="1116" spans="1:28" ht="15.75" hidden="1" x14ac:dyDescent="0.25">
      <c r="A1116" s="29">
        <v>45624</v>
      </c>
      <c r="B1116" s="25" t="s">
        <v>41</v>
      </c>
      <c r="C1116" s="25"/>
      <c r="D1116" s="25" t="s">
        <v>46</v>
      </c>
      <c r="E1116" s="25" t="s">
        <v>157</v>
      </c>
      <c r="F1116" s="25">
        <v>4</v>
      </c>
      <c r="G1116" s="25" t="s">
        <v>48</v>
      </c>
      <c r="H1116" s="25">
        <v>300000</v>
      </c>
      <c r="I1116" s="25">
        <f t="shared" si="265"/>
        <v>1200000</v>
      </c>
      <c r="J1116" s="31" t="s">
        <v>324</v>
      </c>
      <c r="K1116" s="25"/>
      <c r="L1116" s="107">
        <f t="shared" si="266"/>
        <v>1200000</v>
      </c>
      <c r="M1116" s="107">
        <v>1200000</v>
      </c>
      <c r="N1116" s="107"/>
      <c r="O1116" s="107">
        <f t="shared" si="267"/>
        <v>0</v>
      </c>
      <c r="P1116" s="107"/>
      <c r="Q1116" s="107"/>
      <c r="R1116" s="107">
        <f t="shared" si="268"/>
        <v>0</v>
      </c>
      <c r="S1116" s="107"/>
      <c r="T1116" s="107"/>
      <c r="U1116" s="107">
        <f t="shared" si="269"/>
        <v>0</v>
      </c>
      <c r="V1116" s="107"/>
      <c r="W1116" s="107"/>
      <c r="X1116" s="107">
        <f t="shared" si="270"/>
        <v>0</v>
      </c>
      <c r="Y1116" s="107"/>
      <c r="Z1116" s="107"/>
      <c r="AA1116" s="108">
        <f t="shared" si="271"/>
        <v>0</v>
      </c>
      <c r="AB1116" s="7">
        <v>45624</v>
      </c>
    </row>
    <row r="1117" spans="1:28" ht="15.75" hidden="1" x14ac:dyDescent="0.25">
      <c r="A1117" s="29">
        <v>45624</v>
      </c>
      <c r="B1117" s="25" t="s">
        <v>41</v>
      </c>
      <c r="C1117" s="25"/>
      <c r="D1117" s="25" t="s">
        <v>46</v>
      </c>
      <c r="E1117" s="25" t="s">
        <v>128</v>
      </c>
      <c r="F1117" s="25">
        <v>25</v>
      </c>
      <c r="G1117" s="25" t="s">
        <v>39</v>
      </c>
      <c r="H1117" s="25">
        <v>125000</v>
      </c>
      <c r="I1117" s="25">
        <f t="shared" si="265"/>
        <v>3125000</v>
      </c>
      <c r="J1117" s="31" t="s">
        <v>324</v>
      </c>
      <c r="K1117" s="25"/>
      <c r="L1117" s="107">
        <f t="shared" si="266"/>
        <v>3125000</v>
      </c>
      <c r="M1117" s="107">
        <v>3125000</v>
      </c>
      <c r="N1117" s="107"/>
      <c r="O1117" s="107">
        <f t="shared" si="267"/>
        <v>0</v>
      </c>
      <c r="P1117" s="107"/>
      <c r="Q1117" s="107"/>
      <c r="R1117" s="107">
        <f t="shared" si="268"/>
        <v>0</v>
      </c>
      <c r="S1117" s="107"/>
      <c r="T1117" s="107"/>
      <c r="U1117" s="107">
        <f t="shared" si="269"/>
        <v>0</v>
      </c>
      <c r="V1117" s="107"/>
      <c r="W1117" s="107"/>
      <c r="X1117" s="107">
        <f t="shared" si="270"/>
        <v>0</v>
      </c>
      <c r="Y1117" s="107"/>
      <c r="Z1117" s="107"/>
      <c r="AA1117" s="108">
        <f t="shared" si="271"/>
        <v>0</v>
      </c>
      <c r="AB1117" s="7">
        <v>45624</v>
      </c>
    </row>
    <row r="1118" spans="1:28" ht="15.75" hidden="1" x14ac:dyDescent="0.25">
      <c r="A1118" s="29">
        <v>45624</v>
      </c>
      <c r="B1118" s="25" t="s">
        <v>41</v>
      </c>
      <c r="C1118" s="25"/>
      <c r="D1118" s="25" t="s">
        <v>46</v>
      </c>
      <c r="E1118" s="25" t="s">
        <v>216</v>
      </c>
      <c r="F1118" s="25">
        <v>5</v>
      </c>
      <c r="G1118" s="25" t="s">
        <v>27</v>
      </c>
      <c r="H1118" s="25">
        <v>45000</v>
      </c>
      <c r="I1118" s="25">
        <f t="shared" si="265"/>
        <v>225000</v>
      </c>
      <c r="J1118" s="31" t="s">
        <v>324</v>
      </c>
      <c r="K1118" s="25"/>
      <c r="L1118" s="107">
        <f t="shared" si="266"/>
        <v>225000</v>
      </c>
      <c r="M1118" s="107">
        <v>225000</v>
      </c>
      <c r="N1118" s="107"/>
      <c r="O1118" s="107">
        <f t="shared" si="267"/>
        <v>0</v>
      </c>
      <c r="P1118" s="107"/>
      <c r="Q1118" s="107"/>
      <c r="R1118" s="107">
        <f t="shared" si="268"/>
        <v>0</v>
      </c>
      <c r="S1118" s="107"/>
      <c r="T1118" s="107"/>
      <c r="U1118" s="107">
        <f t="shared" si="269"/>
        <v>0</v>
      </c>
      <c r="V1118" s="107"/>
      <c r="W1118" s="107"/>
      <c r="X1118" s="107">
        <f t="shared" si="270"/>
        <v>0</v>
      </c>
      <c r="Y1118" s="107"/>
      <c r="Z1118" s="107"/>
      <c r="AA1118" s="108">
        <f t="shared" si="271"/>
        <v>0</v>
      </c>
      <c r="AB1118" s="7">
        <v>45624</v>
      </c>
    </row>
    <row r="1119" spans="1:28" ht="15.75" hidden="1" x14ac:dyDescent="0.25">
      <c r="A1119" s="29">
        <v>45624</v>
      </c>
      <c r="B1119" s="25" t="s">
        <v>41</v>
      </c>
      <c r="C1119" s="25"/>
      <c r="D1119" s="25" t="s">
        <v>46</v>
      </c>
      <c r="E1119" s="25" t="s">
        <v>218</v>
      </c>
      <c r="F1119" s="25">
        <v>10</v>
      </c>
      <c r="G1119" s="25" t="s">
        <v>39</v>
      </c>
      <c r="H1119" s="25">
        <v>90000</v>
      </c>
      <c r="I1119" s="25">
        <f t="shared" si="265"/>
        <v>900000</v>
      </c>
      <c r="J1119" s="31" t="s">
        <v>324</v>
      </c>
      <c r="K1119" s="25"/>
      <c r="L1119" s="107">
        <f t="shared" si="266"/>
        <v>900000</v>
      </c>
      <c r="M1119" s="107">
        <v>900000</v>
      </c>
      <c r="N1119" s="107"/>
      <c r="O1119" s="107">
        <f t="shared" si="267"/>
        <v>0</v>
      </c>
      <c r="P1119" s="107"/>
      <c r="Q1119" s="107"/>
      <c r="R1119" s="107">
        <f t="shared" si="268"/>
        <v>0</v>
      </c>
      <c r="S1119" s="107"/>
      <c r="T1119" s="107"/>
      <c r="U1119" s="107">
        <f t="shared" si="269"/>
        <v>0</v>
      </c>
      <c r="V1119" s="107"/>
      <c r="W1119" s="107"/>
      <c r="X1119" s="107">
        <f t="shared" si="270"/>
        <v>0</v>
      </c>
      <c r="Y1119" s="107"/>
      <c r="Z1119" s="107"/>
      <c r="AA1119" s="108">
        <f t="shared" si="271"/>
        <v>0</v>
      </c>
      <c r="AB1119" s="7">
        <v>45624</v>
      </c>
    </row>
    <row r="1120" spans="1:28" ht="15.75" hidden="1" x14ac:dyDescent="0.25">
      <c r="A1120" s="29">
        <v>45624</v>
      </c>
      <c r="B1120" s="25" t="s">
        <v>41</v>
      </c>
      <c r="C1120" s="25"/>
      <c r="D1120" s="25" t="s">
        <v>46</v>
      </c>
      <c r="E1120" s="25" t="s">
        <v>400</v>
      </c>
      <c r="F1120" s="25">
        <v>5</v>
      </c>
      <c r="G1120" s="25" t="s">
        <v>39</v>
      </c>
      <c r="H1120" s="25">
        <v>90000</v>
      </c>
      <c r="I1120" s="25">
        <f t="shared" si="265"/>
        <v>450000</v>
      </c>
      <c r="J1120" s="31" t="s">
        <v>324</v>
      </c>
      <c r="K1120" s="25"/>
      <c r="L1120" s="107">
        <f t="shared" si="266"/>
        <v>450000</v>
      </c>
      <c r="M1120" s="107">
        <v>450000</v>
      </c>
      <c r="N1120" s="107"/>
      <c r="O1120" s="107">
        <f t="shared" si="267"/>
        <v>0</v>
      </c>
      <c r="P1120" s="107"/>
      <c r="Q1120" s="107"/>
      <c r="R1120" s="107">
        <f t="shared" si="268"/>
        <v>0</v>
      </c>
      <c r="S1120" s="107"/>
      <c r="T1120" s="107"/>
      <c r="U1120" s="107">
        <f t="shared" si="269"/>
        <v>0</v>
      </c>
      <c r="V1120" s="107"/>
      <c r="W1120" s="107"/>
      <c r="X1120" s="107">
        <f t="shared" si="270"/>
        <v>0</v>
      </c>
      <c r="Y1120" s="107"/>
      <c r="Z1120" s="107"/>
      <c r="AA1120" s="108">
        <f t="shared" si="271"/>
        <v>0</v>
      </c>
      <c r="AB1120" s="7">
        <v>45624</v>
      </c>
    </row>
    <row r="1121" spans="1:28" ht="15.75" hidden="1" x14ac:dyDescent="0.25">
      <c r="A1121" s="29">
        <v>45624</v>
      </c>
      <c r="B1121" s="25" t="s">
        <v>41</v>
      </c>
      <c r="C1121" s="27"/>
      <c r="D1121" s="25" t="s">
        <v>46</v>
      </c>
      <c r="E1121" s="25" t="s">
        <v>1585</v>
      </c>
      <c r="F1121" s="27">
        <v>10</v>
      </c>
      <c r="G1121" s="27" t="s">
        <v>39</v>
      </c>
      <c r="H1121" s="27">
        <v>90000</v>
      </c>
      <c r="I1121" s="25">
        <f t="shared" si="265"/>
        <v>900000</v>
      </c>
      <c r="J1121" s="31" t="s">
        <v>324</v>
      </c>
      <c r="K1121" s="25"/>
      <c r="L1121" s="107">
        <f t="shared" si="266"/>
        <v>900000</v>
      </c>
      <c r="M1121" s="107">
        <v>900000</v>
      </c>
      <c r="N1121" s="107"/>
      <c r="O1121" s="107">
        <f t="shared" si="267"/>
        <v>0</v>
      </c>
      <c r="P1121" s="107"/>
      <c r="Q1121" s="107"/>
      <c r="R1121" s="107">
        <f t="shared" si="268"/>
        <v>0</v>
      </c>
      <c r="S1121" s="107"/>
      <c r="T1121" s="107"/>
      <c r="U1121" s="107">
        <f t="shared" si="269"/>
        <v>0</v>
      </c>
      <c r="V1121" s="107"/>
      <c r="W1121" s="107"/>
      <c r="X1121" s="107">
        <f t="shared" si="270"/>
        <v>0</v>
      </c>
      <c r="Y1121" s="107"/>
      <c r="Z1121" s="107"/>
      <c r="AA1121" s="108">
        <f t="shared" si="271"/>
        <v>0</v>
      </c>
      <c r="AB1121" s="7">
        <v>45624</v>
      </c>
    </row>
    <row r="1122" spans="1:28" ht="15.75" hidden="1" x14ac:dyDescent="0.25">
      <c r="A1122" s="29">
        <v>45624</v>
      </c>
      <c r="B1122" s="25" t="s">
        <v>41</v>
      </c>
      <c r="C1122" s="25"/>
      <c r="D1122" s="25" t="s">
        <v>46</v>
      </c>
      <c r="E1122" s="25" t="s">
        <v>217</v>
      </c>
      <c r="F1122" s="25">
        <v>15</v>
      </c>
      <c r="G1122" s="27" t="s">
        <v>39</v>
      </c>
      <c r="H1122" s="25">
        <v>90000</v>
      </c>
      <c r="I1122" s="25">
        <f t="shared" si="265"/>
        <v>1350000</v>
      </c>
      <c r="J1122" s="31" t="s">
        <v>324</v>
      </c>
      <c r="K1122" s="25"/>
      <c r="L1122" s="107">
        <f t="shared" si="266"/>
        <v>1350000</v>
      </c>
      <c r="M1122" s="107">
        <v>1350000</v>
      </c>
      <c r="N1122" s="107"/>
      <c r="O1122" s="107">
        <f t="shared" si="267"/>
        <v>0</v>
      </c>
      <c r="P1122" s="107"/>
      <c r="Q1122" s="107"/>
      <c r="R1122" s="107">
        <f t="shared" si="268"/>
        <v>0</v>
      </c>
      <c r="S1122" s="107"/>
      <c r="T1122" s="107"/>
      <c r="U1122" s="107">
        <f t="shared" si="269"/>
        <v>0</v>
      </c>
      <c r="V1122" s="107"/>
      <c r="W1122" s="107"/>
      <c r="X1122" s="107">
        <f t="shared" si="270"/>
        <v>0</v>
      </c>
      <c r="Y1122" s="107"/>
      <c r="Z1122" s="107"/>
      <c r="AA1122" s="108">
        <f t="shared" si="271"/>
        <v>0</v>
      </c>
      <c r="AB1122" s="7">
        <v>45624</v>
      </c>
    </row>
    <row r="1123" spans="1:28" ht="15.75" hidden="1" x14ac:dyDescent="0.25">
      <c r="A1123" s="29">
        <v>45624</v>
      </c>
      <c r="B1123" s="25" t="s">
        <v>41</v>
      </c>
      <c r="C1123" s="25"/>
      <c r="D1123" s="25" t="s">
        <v>46</v>
      </c>
      <c r="E1123" s="25" t="s">
        <v>348</v>
      </c>
      <c r="F1123" s="25">
        <v>10000</v>
      </c>
      <c r="G1123" s="25" t="s">
        <v>34</v>
      </c>
      <c r="H1123" s="25">
        <v>900</v>
      </c>
      <c r="I1123" s="25">
        <f t="shared" si="265"/>
        <v>9000000</v>
      </c>
      <c r="J1123" s="31" t="s">
        <v>324</v>
      </c>
      <c r="K1123" s="25"/>
      <c r="L1123" s="107">
        <f t="shared" si="266"/>
        <v>9000000</v>
      </c>
      <c r="M1123" s="107">
        <v>3254000</v>
      </c>
      <c r="N1123" s="107">
        <v>5746000</v>
      </c>
      <c r="O1123" s="107">
        <f t="shared" si="267"/>
        <v>0</v>
      </c>
      <c r="P1123" s="107"/>
      <c r="Q1123" s="107"/>
      <c r="R1123" s="107">
        <f t="shared" si="268"/>
        <v>0</v>
      </c>
      <c r="S1123" s="107"/>
      <c r="T1123" s="107"/>
      <c r="U1123" s="107">
        <f t="shared" si="269"/>
        <v>0</v>
      </c>
      <c r="V1123" s="107"/>
      <c r="W1123" s="107"/>
      <c r="X1123" s="107">
        <f t="shared" si="270"/>
        <v>0</v>
      </c>
      <c r="Y1123" s="107"/>
      <c r="Z1123" s="107"/>
      <c r="AA1123" s="108">
        <f t="shared" si="271"/>
        <v>0</v>
      </c>
      <c r="AB1123" s="7">
        <v>45624</v>
      </c>
    </row>
    <row r="1124" spans="1:28" ht="15.75" hidden="1" x14ac:dyDescent="0.25">
      <c r="A1124" s="29">
        <v>45624</v>
      </c>
      <c r="B1124" s="27" t="s">
        <v>341</v>
      </c>
      <c r="C1124" s="25"/>
      <c r="D1124" s="27" t="s">
        <v>52</v>
      </c>
      <c r="E1124" s="25" t="s">
        <v>150</v>
      </c>
      <c r="F1124" s="25">
        <v>100</v>
      </c>
      <c r="G1124" s="25" t="s">
        <v>77</v>
      </c>
      <c r="H1124" s="25">
        <v>50000</v>
      </c>
      <c r="I1124" s="25">
        <f t="shared" si="265"/>
        <v>5000000</v>
      </c>
      <c r="J1124" s="26" t="s">
        <v>28</v>
      </c>
      <c r="K1124" s="25"/>
      <c r="L1124" s="107">
        <f t="shared" si="266"/>
        <v>0</v>
      </c>
      <c r="M1124" s="107"/>
      <c r="N1124" s="107"/>
      <c r="O1124" s="107">
        <f t="shared" si="267"/>
        <v>0</v>
      </c>
      <c r="P1124" s="107"/>
      <c r="Q1124" s="107"/>
      <c r="R1124" s="107">
        <f t="shared" si="268"/>
        <v>0</v>
      </c>
      <c r="S1124" s="107"/>
      <c r="T1124" s="107"/>
      <c r="U1124" s="107">
        <f t="shared" si="269"/>
        <v>0</v>
      </c>
      <c r="V1124" s="107"/>
      <c r="W1124" s="107"/>
      <c r="X1124" s="107">
        <f t="shared" si="270"/>
        <v>0</v>
      </c>
      <c r="Y1124" s="107"/>
      <c r="Z1124" s="107"/>
      <c r="AA1124" s="108">
        <f t="shared" si="271"/>
        <v>5000000</v>
      </c>
      <c r="AB1124" s="7"/>
    </row>
    <row r="1125" spans="1:28" ht="15.75" hidden="1" x14ac:dyDescent="0.25">
      <c r="A1125" s="29">
        <v>45624</v>
      </c>
      <c r="B1125" s="27" t="s">
        <v>341</v>
      </c>
      <c r="C1125" s="25"/>
      <c r="D1125" s="27" t="s">
        <v>52</v>
      </c>
      <c r="E1125" s="25" t="s">
        <v>129</v>
      </c>
      <c r="F1125" s="25">
        <v>24</v>
      </c>
      <c r="G1125" s="25" t="s">
        <v>39</v>
      </c>
      <c r="H1125" s="25">
        <v>65000</v>
      </c>
      <c r="I1125" s="25">
        <f t="shared" si="265"/>
        <v>1560000</v>
      </c>
      <c r="J1125" s="26" t="s">
        <v>28</v>
      </c>
      <c r="K1125" s="25"/>
      <c r="L1125" s="107">
        <f t="shared" si="266"/>
        <v>0</v>
      </c>
      <c r="M1125" s="107"/>
      <c r="N1125" s="107"/>
      <c r="O1125" s="107">
        <f t="shared" si="267"/>
        <v>0</v>
      </c>
      <c r="P1125" s="107"/>
      <c r="Q1125" s="107"/>
      <c r="R1125" s="107">
        <f t="shared" si="268"/>
        <v>0</v>
      </c>
      <c r="S1125" s="107"/>
      <c r="T1125" s="107"/>
      <c r="U1125" s="107">
        <f t="shared" si="269"/>
        <v>0</v>
      </c>
      <c r="V1125" s="107"/>
      <c r="W1125" s="107"/>
      <c r="X1125" s="107">
        <f t="shared" si="270"/>
        <v>0</v>
      </c>
      <c r="Y1125" s="107"/>
      <c r="Z1125" s="107"/>
      <c r="AA1125" s="108">
        <f t="shared" si="271"/>
        <v>1560000</v>
      </c>
      <c r="AB1125" s="7"/>
    </row>
    <row r="1126" spans="1:28" ht="15.75" hidden="1" x14ac:dyDescent="0.25">
      <c r="A1126" s="29">
        <v>45624</v>
      </c>
      <c r="B1126" s="27" t="s">
        <v>341</v>
      </c>
      <c r="C1126" s="25"/>
      <c r="D1126" s="27" t="s">
        <v>52</v>
      </c>
      <c r="E1126" s="25" t="s">
        <v>117</v>
      </c>
      <c r="F1126" s="25">
        <v>1</v>
      </c>
      <c r="G1126" s="25" t="s">
        <v>23</v>
      </c>
      <c r="H1126" s="25">
        <v>400000</v>
      </c>
      <c r="I1126" s="25">
        <f t="shared" si="265"/>
        <v>400000</v>
      </c>
      <c r="J1126" s="26" t="s">
        <v>28</v>
      </c>
      <c r="K1126" s="25"/>
      <c r="L1126" s="107">
        <f t="shared" si="266"/>
        <v>0</v>
      </c>
      <c r="M1126" s="107"/>
      <c r="N1126" s="107"/>
      <c r="O1126" s="107">
        <f t="shared" si="267"/>
        <v>0</v>
      </c>
      <c r="P1126" s="107"/>
      <c r="Q1126" s="107"/>
      <c r="R1126" s="107">
        <f t="shared" si="268"/>
        <v>0</v>
      </c>
      <c r="S1126" s="107"/>
      <c r="T1126" s="107"/>
      <c r="U1126" s="107">
        <f t="shared" si="269"/>
        <v>0</v>
      </c>
      <c r="V1126" s="107"/>
      <c r="W1126" s="107"/>
      <c r="X1126" s="107">
        <f t="shared" si="270"/>
        <v>0</v>
      </c>
      <c r="Y1126" s="107"/>
      <c r="Z1126" s="107"/>
      <c r="AA1126" s="108">
        <f t="shared" si="271"/>
        <v>400000</v>
      </c>
      <c r="AB1126" s="7"/>
    </row>
    <row r="1127" spans="1:28" ht="15.75" hidden="1" x14ac:dyDescent="0.25">
      <c r="A1127" s="29">
        <v>45624</v>
      </c>
      <c r="B1127" s="25" t="s">
        <v>291</v>
      </c>
      <c r="C1127" s="25"/>
      <c r="D1127" s="27" t="s">
        <v>52</v>
      </c>
      <c r="E1127" s="25" t="s">
        <v>192</v>
      </c>
      <c r="F1127" s="25">
        <v>1000</v>
      </c>
      <c r="G1127" s="25" t="s">
        <v>34</v>
      </c>
      <c r="H1127" s="25">
        <v>2500</v>
      </c>
      <c r="I1127" s="25">
        <f t="shared" si="265"/>
        <v>2500000</v>
      </c>
      <c r="J1127" s="26" t="s">
        <v>28</v>
      </c>
      <c r="K1127" s="25"/>
      <c r="L1127" s="107">
        <f t="shared" si="266"/>
        <v>0</v>
      </c>
      <c r="M1127" s="107"/>
      <c r="N1127" s="107"/>
      <c r="O1127" s="107">
        <f t="shared" si="267"/>
        <v>0</v>
      </c>
      <c r="P1127" s="107"/>
      <c r="Q1127" s="107"/>
      <c r="R1127" s="107">
        <f t="shared" si="268"/>
        <v>0</v>
      </c>
      <c r="S1127" s="107"/>
      <c r="T1127" s="107"/>
      <c r="U1127" s="107">
        <f t="shared" si="269"/>
        <v>0</v>
      </c>
      <c r="V1127" s="107"/>
      <c r="W1127" s="107"/>
      <c r="X1127" s="107">
        <f t="shared" si="270"/>
        <v>0</v>
      </c>
      <c r="Y1127" s="107"/>
      <c r="Z1127" s="107"/>
      <c r="AA1127" s="108">
        <f t="shared" si="271"/>
        <v>2500000</v>
      </c>
      <c r="AB1127" s="7"/>
    </row>
    <row r="1128" spans="1:28" ht="15.75" hidden="1" x14ac:dyDescent="0.25">
      <c r="A1128" s="29">
        <v>45624</v>
      </c>
      <c r="B1128" s="25" t="s">
        <v>291</v>
      </c>
      <c r="C1128" s="27"/>
      <c r="D1128" s="27" t="s">
        <v>52</v>
      </c>
      <c r="E1128" s="27" t="s">
        <v>150</v>
      </c>
      <c r="F1128" s="27">
        <v>10</v>
      </c>
      <c r="G1128" s="27" t="s">
        <v>77</v>
      </c>
      <c r="H1128" s="27">
        <v>50000</v>
      </c>
      <c r="I1128" s="25">
        <f t="shared" si="265"/>
        <v>500000</v>
      </c>
      <c r="J1128" s="28" t="s">
        <v>28</v>
      </c>
      <c r="K1128" s="25"/>
      <c r="L1128" s="107">
        <f t="shared" si="266"/>
        <v>0</v>
      </c>
      <c r="M1128" s="107"/>
      <c r="N1128" s="107"/>
      <c r="O1128" s="107">
        <f t="shared" si="267"/>
        <v>0</v>
      </c>
      <c r="P1128" s="107"/>
      <c r="Q1128" s="107"/>
      <c r="R1128" s="107">
        <f t="shared" si="268"/>
        <v>0</v>
      </c>
      <c r="S1128" s="107"/>
      <c r="T1128" s="107"/>
      <c r="U1128" s="107">
        <f t="shared" si="269"/>
        <v>0</v>
      </c>
      <c r="V1128" s="107"/>
      <c r="W1128" s="107"/>
      <c r="X1128" s="107">
        <f t="shared" si="270"/>
        <v>0</v>
      </c>
      <c r="Y1128" s="107"/>
      <c r="Z1128" s="107"/>
      <c r="AA1128" s="108">
        <f t="shared" si="271"/>
        <v>500000</v>
      </c>
      <c r="AB1128" s="7"/>
    </row>
    <row r="1129" spans="1:28" ht="15.75" hidden="1" x14ac:dyDescent="0.25">
      <c r="A1129" s="29">
        <v>45624</v>
      </c>
      <c r="B1129" s="25" t="s">
        <v>99</v>
      </c>
      <c r="C1129" s="27"/>
      <c r="D1129" s="27"/>
      <c r="E1129" s="27" t="s">
        <v>120</v>
      </c>
      <c r="F1129" s="27">
        <v>49.2</v>
      </c>
      <c r="G1129" s="27" t="s">
        <v>39</v>
      </c>
      <c r="H1129" s="27"/>
      <c r="I1129" s="25">
        <f t="shared" ref="I1129:I1178" si="272">F1129*H1129</f>
        <v>0</v>
      </c>
      <c r="J1129" s="28" t="s">
        <v>28</v>
      </c>
      <c r="K1129" s="25"/>
      <c r="L1129" s="107">
        <f t="shared" si="266"/>
        <v>0</v>
      </c>
      <c r="M1129" s="107"/>
      <c r="N1129" s="107"/>
      <c r="O1129" s="107">
        <f t="shared" si="267"/>
        <v>0</v>
      </c>
      <c r="P1129" s="107"/>
      <c r="Q1129" s="107"/>
      <c r="R1129" s="107">
        <f t="shared" si="268"/>
        <v>0</v>
      </c>
      <c r="S1129" s="107"/>
      <c r="T1129" s="107"/>
      <c r="U1129" s="107">
        <f t="shared" si="269"/>
        <v>0</v>
      </c>
      <c r="V1129" s="107"/>
      <c r="W1129" s="107"/>
      <c r="X1129" s="107">
        <f t="shared" si="270"/>
        <v>0</v>
      </c>
      <c r="Y1129" s="107"/>
      <c r="Z1129" s="107"/>
      <c r="AA1129" s="108">
        <f t="shared" si="271"/>
        <v>0</v>
      </c>
      <c r="AB1129" s="7"/>
    </row>
    <row r="1130" spans="1:28" ht="15.75" hidden="1" x14ac:dyDescent="0.25">
      <c r="A1130" s="29">
        <v>45624</v>
      </c>
      <c r="B1130" s="25" t="s">
        <v>1163</v>
      </c>
      <c r="C1130" s="25"/>
      <c r="D1130" s="27" t="s">
        <v>46</v>
      </c>
      <c r="E1130" s="25" t="s">
        <v>160</v>
      </c>
      <c r="F1130" s="25">
        <v>2500</v>
      </c>
      <c r="G1130" s="27" t="s">
        <v>34</v>
      </c>
      <c r="H1130" s="25">
        <v>2630</v>
      </c>
      <c r="I1130" s="25">
        <f t="shared" si="272"/>
        <v>6575000</v>
      </c>
      <c r="J1130" s="31" t="s">
        <v>312</v>
      </c>
      <c r="K1130" s="25"/>
      <c r="L1130" s="107">
        <f t="shared" si="266"/>
        <v>0</v>
      </c>
      <c r="M1130" s="107"/>
      <c r="N1130" s="107"/>
      <c r="O1130" s="107">
        <f t="shared" si="267"/>
        <v>6575000</v>
      </c>
      <c r="P1130" s="107">
        <v>6575000</v>
      </c>
      <c r="Q1130" s="107"/>
      <c r="R1130" s="107">
        <f t="shared" si="268"/>
        <v>0</v>
      </c>
      <c r="S1130" s="107"/>
      <c r="T1130" s="107"/>
      <c r="U1130" s="107">
        <f t="shared" si="269"/>
        <v>0</v>
      </c>
      <c r="V1130" s="107"/>
      <c r="W1130" s="107"/>
      <c r="X1130" s="107">
        <f t="shared" si="270"/>
        <v>0</v>
      </c>
      <c r="Y1130" s="107"/>
      <c r="Z1130" s="107"/>
      <c r="AA1130" s="108">
        <f t="shared" si="271"/>
        <v>0</v>
      </c>
      <c r="AB1130" s="7">
        <v>45624</v>
      </c>
    </row>
    <row r="1131" spans="1:28" ht="15.75" hidden="1" x14ac:dyDescent="0.25">
      <c r="A1131" s="29">
        <v>45624</v>
      </c>
      <c r="B1131" s="25" t="s">
        <v>1163</v>
      </c>
      <c r="C1131" s="25"/>
      <c r="D1131" s="27" t="s">
        <v>46</v>
      </c>
      <c r="E1131" s="25" t="s">
        <v>982</v>
      </c>
      <c r="F1131" s="25">
        <v>2500</v>
      </c>
      <c r="G1131" s="27" t="s">
        <v>34</v>
      </c>
      <c r="H1131" s="25">
        <v>1230</v>
      </c>
      <c r="I1131" s="25">
        <f t="shared" si="272"/>
        <v>3075000</v>
      </c>
      <c r="J1131" s="31" t="s">
        <v>312</v>
      </c>
      <c r="K1131" s="25"/>
      <c r="L1131" s="107">
        <f t="shared" si="266"/>
        <v>0</v>
      </c>
      <c r="M1131" s="107"/>
      <c r="N1131" s="107"/>
      <c r="O1131" s="107">
        <f t="shared" si="267"/>
        <v>3075000</v>
      </c>
      <c r="P1131" s="107">
        <v>3075000</v>
      </c>
      <c r="Q1131" s="107"/>
      <c r="R1131" s="107">
        <f t="shared" si="268"/>
        <v>0</v>
      </c>
      <c r="S1131" s="107"/>
      <c r="T1131" s="107"/>
      <c r="U1131" s="107">
        <f t="shared" si="269"/>
        <v>0</v>
      </c>
      <c r="V1131" s="107"/>
      <c r="W1131" s="107"/>
      <c r="X1131" s="107">
        <f t="shared" si="270"/>
        <v>0</v>
      </c>
      <c r="Y1131" s="107"/>
      <c r="Z1131" s="107"/>
      <c r="AA1131" s="108">
        <f t="shared" si="271"/>
        <v>0</v>
      </c>
      <c r="AB1131" s="7">
        <v>45624</v>
      </c>
    </row>
    <row r="1132" spans="1:28" ht="15.75" hidden="1" x14ac:dyDescent="0.25">
      <c r="A1132" s="29">
        <v>45624</v>
      </c>
      <c r="B1132" s="25" t="s">
        <v>311</v>
      </c>
      <c r="C1132" s="25"/>
      <c r="D1132" s="27" t="s">
        <v>46</v>
      </c>
      <c r="E1132" s="25" t="s">
        <v>129</v>
      </c>
      <c r="F1132" s="25">
        <v>4</v>
      </c>
      <c r="G1132" s="27" t="s">
        <v>77</v>
      </c>
      <c r="H1132" s="25">
        <v>65000</v>
      </c>
      <c r="I1132" s="25">
        <f t="shared" si="272"/>
        <v>260000</v>
      </c>
      <c r="J1132" s="31" t="s">
        <v>324</v>
      </c>
      <c r="K1132" s="25"/>
      <c r="L1132" s="107">
        <f t="shared" si="266"/>
        <v>260000</v>
      </c>
      <c r="M1132" s="107">
        <v>260000</v>
      </c>
      <c r="N1132" s="107"/>
      <c r="O1132" s="107">
        <f t="shared" si="267"/>
        <v>0</v>
      </c>
      <c r="P1132" s="107"/>
      <c r="Q1132" s="107"/>
      <c r="R1132" s="107">
        <f t="shared" si="268"/>
        <v>0</v>
      </c>
      <c r="S1132" s="107"/>
      <c r="T1132" s="107"/>
      <c r="U1132" s="107">
        <f t="shared" si="269"/>
        <v>0</v>
      </c>
      <c r="V1132" s="107"/>
      <c r="W1132" s="107"/>
      <c r="X1132" s="107">
        <f t="shared" si="270"/>
        <v>0</v>
      </c>
      <c r="Y1132" s="107"/>
      <c r="Z1132" s="107"/>
      <c r="AA1132" s="108">
        <f t="shared" si="271"/>
        <v>0</v>
      </c>
      <c r="AB1132" s="7">
        <v>45624</v>
      </c>
    </row>
    <row r="1133" spans="1:28" ht="15.75" hidden="1" x14ac:dyDescent="0.25">
      <c r="A1133" s="29">
        <v>45624</v>
      </c>
      <c r="B1133" s="25" t="s">
        <v>226</v>
      </c>
      <c r="C1133" s="25"/>
      <c r="D1133" s="27" t="s">
        <v>52</v>
      </c>
      <c r="E1133" s="25" t="s">
        <v>424</v>
      </c>
      <c r="F1133" s="25">
        <v>90</v>
      </c>
      <c r="G1133" s="27" t="s">
        <v>39</v>
      </c>
      <c r="H1133" s="25">
        <v>54000</v>
      </c>
      <c r="I1133" s="25">
        <f t="shared" si="272"/>
        <v>4860000</v>
      </c>
      <c r="J1133" s="26" t="s">
        <v>28</v>
      </c>
      <c r="K1133" s="25"/>
      <c r="L1133" s="107">
        <f t="shared" si="266"/>
        <v>0</v>
      </c>
      <c r="M1133" s="107"/>
      <c r="N1133" s="107"/>
      <c r="O1133" s="107">
        <f t="shared" si="267"/>
        <v>0</v>
      </c>
      <c r="P1133" s="107"/>
      <c r="Q1133" s="107"/>
      <c r="R1133" s="107">
        <f t="shared" si="268"/>
        <v>0</v>
      </c>
      <c r="S1133" s="107"/>
      <c r="T1133" s="107"/>
      <c r="U1133" s="107">
        <f t="shared" si="269"/>
        <v>0</v>
      </c>
      <c r="V1133" s="107"/>
      <c r="W1133" s="107"/>
      <c r="X1133" s="107">
        <f t="shared" si="270"/>
        <v>0</v>
      </c>
      <c r="Y1133" s="107"/>
      <c r="Z1133" s="107"/>
      <c r="AA1133" s="108">
        <f t="shared" si="271"/>
        <v>4860000</v>
      </c>
      <c r="AB1133" s="7"/>
    </row>
    <row r="1134" spans="1:28" ht="15.75" hidden="1" x14ac:dyDescent="0.25">
      <c r="A1134" s="29">
        <v>45624</v>
      </c>
      <c r="B1134" s="25" t="s">
        <v>122</v>
      </c>
      <c r="C1134" s="25"/>
      <c r="D1134" s="27" t="s">
        <v>46</v>
      </c>
      <c r="E1134" s="25" t="s">
        <v>120</v>
      </c>
      <c r="F1134" s="25">
        <v>146.80000000000001</v>
      </c>
      <c r="G1134" s="27" t="s">
        <v>39</v>
      </c>
      <c r="H1134" s="25">
        <v>43000</v>
      </c>
      <c r="I1134" s="25">
        <f t="shared" si="272"/>
        <v>6312400.0000000009</v>
      </c>
      <c r="J1134" s="26" t="s">
        <v>28</v>
      </c>
      <c r="K1134" s="25"/>
      <c r="L1134" s="107">
        <f t="shared" si="266"/>
        <v>0</v>
      </c>
      <c r="M1134" s="107"/>
      <c r="N1134" s="107"/>
      <c r="O1134" s="107">
        <f t="shared" si="267"/>
        <v>0</v>
      </c>
      <c r="P1134" s="107"/>
      <c r="Q1134" s="107"/>
      <c r="R1134" s="107">
        <f t="shared" si="268"/>
        <v>0</v>
      </c>
      <c r="S1134" s="107"/>
      <c r="T1134" s="107"/>
      <c r="U1134" s="107">
        <f t="shared" si="269"/>
        <v>0</v>
      </c>
      <c r="V1134" s="107"/>
      <c r="W1134" s="107"/>
      <c r="X1134" s="107">
        <f t="shared" si="270"/>
        <v>0</v>
      </c>
      <c r="Y1134" s="107"/>
      <c r="Z1134" s="107"/>
      <c r="AA1134" s="108">
        <f t="shared" si="271"/>
        <v>6312400.0000000009</v>
      </c>
      <c r="AB1134" s="7"/>
    </row>
    <row r="1135" spans="1:28" ht="15.75" hidden="1" x14ac:dyDescent="0.25">
      <c r="A1135" s="29">
        <v>45624</v>
      </c>
      <c r="B1135" s="25" t="s">
        <v>122</v>
      </c>
      <c r="C1135" s="25"/>
      <c r="D1135" s="27" t="s">
        <v>46</v>
      </c>
      <c r="E1135" s="25" t="s">
        <v>105</v>
      </c>
      <c r="F1135" s="25">
        <v>34.200000000000003</v>
      </c>
      <c r="G1135" s="27" t="s">
        <v>39</v>
      </c>
      <c r="H1135" s="25">
        <v>43000</v>
      </c>
      <c r="I1135" s="25">
        <f t="shared" si="272"/>
        <v>1470600.0000000002</v>
      </c>
      <c r="J1135" s="26" t="s">
        <v>28</v>
      </c>
      <c r="K1135" s="25"/>
      <c r="L1135" s="107">
        <f t="shared" si="266"/>
        <v>0</v>
      </c>
      <c r="M1135" s="107"/>
      <c r="N1135" s="107"/>
      <c r="O1135" s="107">
        <f t="shared" si="267"/>
        <v>0</v>
      </c>
      <c r="P1135" s="107"/>
      <c r="Q1135" s="107"/>
      <c r="R1135" s="107">
        <f t="shared" si="268"/>
        <v>0</v>
      </c>
      <c r="S1135" s="107"/>
      <c r="T1135" s="107"/>
      <c r="U1135" s="107">
        <f t="shared" si="269"/>
        <v>0</v>
      </c>
      <c r="V1135" s="107"/>
      <c r="W1135" s="107"/>
      <c r="X1135" s="107">
        <f t="shared" si="270"/>
        <v>0</v>
      </c>
      <c r="Y1135" s="107"/>
      <c r="Z1135" s="107"/>
      <c r="AA1135" s="108">
        <f t="shared" si="271"/>
        <v>1470600.0000000002</v>
      </c>
      <c r="AB1135" s="7"/>
    </row>
    <row r="1136" spans="1:28" ht="15.75" hidden="1" x14ac:dyDescent="0.25">
      <c r="A1136" s="29">
        <v>45624</v>
      </c>
      <c r="B1136" s="25" t="s">
        <v>122</v>
      </c>
      <c r="C1136" s="25"/>
      <c r="D1136" s="27" t="s">
        <v>46</v>
      </c>
      <c r="E1136" s="25" t="s">
        <v>103</v>
      </c>
      <c r="F1136" s="25">
        <v>55.7</v>
      </c>
      <c r="G1136" s="27" t="s">
        <v>39</v>
      </c>
      <c r="H1136" s="25">
        <v>43000</v>
      </c>
      <c r="I1136" s="25">
        <f t="shared" si="272"/>
        <v>2395100</v>
      </c>
      <c r="J1136" s="26" t="s">
        <v>28</v>
      </c>
      <c r="K1136" s="25"/>
      <c r="L1136" s="107">
        <f t="shared" si="266"/>
        <v>0</v>
      </c>
      <c r="M1136" s="107"/>
      <c r="N1136" s="107"/>
      <c r="O1136" s="107">
        <f t="shared" si="267"/>
        <v>0</v>
      </c>
      <c r="P1136" s="107"/>
      <c r="Q1136" s="107"/>
      <c r="R1136" s="107">
        <f t="shared" si="268"/>
        <v>0</v>
      </c>
      <c r="S1136" s="107"/>
      <c r="T1136" s="107"/>
      <c r="U1136" s="107">
        <f t="shared" si="269"/>
        <v>0</v>
      </c>
      <c r="V1136" s="107"/>
      <c r="W1136" s="107"/>
      <c r="X1136" s="107">
        <f t="shared" si="270"/>
        <v>0</v>
      </c>
      <c r="Y1136" s="107"/>
      <c r="Z1136" s="107"/>
      <c r="AA1136" s="108">
        <f t="shared" si="271"/>
        <v>2395100</v>
      </c>
      <c r="AB1136" s="7"/>
    </row>
    <row r="1137" spans="1:28" ht="15.75" hidden="1" x14ac:dyDescent="0.25">
      <c r="A1137" s="29">
        <v>45624</v>
      </c>
      <c r="B1137" s="25" t="s">
        <v>122</v>
      </c>
      <c r="C1137" s="25"/>
      <c r="D1137" s="27" t="s">
        <v>46</v>
      </c>
      <c r="E1137" s="25" t="s">
        <v>157</v>
      </c>
      <c r="F1137" s="25">
        <v>16</v>
      </c>
      <c r="G1137" s="27" t="s">
        <v>48</v>
      </c>
      <c r="H1137" s="25">
        <v>270000</v>
      </c>
      <c r="I1137" s="25">
        <f t="shared" si="272"/>
        <v>4320000</v>
      </c>
      <c r="J1137" s="26" t="s">
        <v>28</v>
      </c>
      <c r="K1137" s="25"/>
      <c r="L1137" s="107">
        <f t="shared" si="266"/>
        <v>0</v>
      </c>
      <c r="M1137" s="107"/>
      <c r="N1137" s="107"/>
      <c r="O1137" s="107">
        <f t="shared" si="267"/>
        <v>0</v>
      </c>
      <c r="P1137" s="107"/>
      <c r="Q1137" s="107"/>
      <c r="R1137" s="107">
        <f t="shared" si="268"/>
        <v>0</v>
      </c>
      <c r="S1137" s="107"/>
      <c r="T1137" s="107"/>
      <c r="U1137" s="107">
        <f t="shared" si="269"/>
        <v>0</v>
      </c>
      <c r="V1137" s="107"/>
      <c r="W1137" s="107"/>
      <c r="X1137" s="107">
        <f t="shared" si="270"/>
        <v>0</v>
      </c>
      <c r="Y1137" s="107"/>
      <c r="Z1137" s="107"/>
      <c r="AA1137" s="108">
        <f t="shared" si="271"/>
        <v>4320000</v>
      </c>
      <c r="AB1137" s="7"/>
    </row>
    <row r="1138" spans="1:28" ht="15.75" hidden="1" x14ac:dyDescent="0.25">
      <c r="A1138" s="29">
        <v>45624</v>
      </c>
      <c r="B1138" s="25" t="s">
        <v>122</v>
      </c>
      <c r="C1138" s="25"/>
      <c r="D1138" s="27" t="s">
        <v>46</v>
      </c>
      <c r="E1138" s="25" t="s">
        <v>117</v>
      </c>
      <c r="F1138" s="25">
        <v>10</v>
      </c>
      <c r="G1138" s="27" t="s">
        <v>23</v>
      </c>
      <c r="H1138" s="25">
        <v>400000</v>
      </c>
      <c r="I1138" s="25">
        <f t="shared" si="272"/>
        <v>4000000</v>
      </c>
      <c r="J1138" s="26" t="s">
        <v>28</v>
      </c>
      <c r="K1138" s="25"/>
      <c r="L1138" s="107">
        <f t="shared" si="266"/>
        <v>0</v>
      </c>
      <c r="M1138" s="107"/>
      <c r="N1138" s="107"/>
      <c r="O1138" s="107">
        <f t="shared" si="267"/>
        <v>0</v>
      </c>
      <c r="P1138" s="107"/>
      <c r="Q1138" s="107"/>
      <c r="R1138" s="107">
        <f t="shared" si="268"/>
        <v>0</v>
      </c>
      <c r="S1138" s="107"/>
      <c r="T1138" s="107"/>
      <c r="U1138" s="107">
        <f t="shared" si="269"/>
        <v>0</v>
      </c>
      <c r="V1138" s="107"/>
      <c r="W1138" s="107"/>
      <c r="X1138" s="107">
        <f t="shared" si="270"/>
        <v>0</v>
      </c>
      <c r="Y1138" s="107"/>
      <c r="Z1138" s="107"/>
      <c r="AA1138" s="108">
        <f t="shared" si="271"/>
        <v>4000000</v>
      </c>
      <c r="AB1138" s="7"/>
    </row>
    <row r="1139" spans="1:28" ht="15.75" hidden="1" x14ac:dyDescent="0.25">
      <c r="A1139" s="29">
        <v>45624</v>
      </c>
      <c r="B1139" s="25" t="s">
        <v>988</v>
      </c>
      <c r="C1139" s="25"/>
      <c r="D1139" s="27" t="s">
        <v>46</v>
      </c>
      <c r="E1139" s="25" t="s">
        <v>192</v>
      </c>
      <c r="F1139" s="25">
        <v>500</v>
      </c>
      <c r="G1139" s="27" t="s">
        <v>34</v>
      </c>
      <c r="H1139" s="25">
        <v>2500</v>
      </c>
      <c r="I1139" s="25">
        <f t="shared" si="272"/>
        <v>1250000</v>
      </c>
      <c r="J1139" s="31" t="s">
        <v>324</v>
      </c>
      <c r="K1139" s="25"/>
      <c r="L1139" s="107">
        <f t="shared" si="266"/>
        <v>1250000</v>
      </c>
      <c r="M1139" s="107">
        <v>1250000</v>
      </c>
      <c r="N1139" s="107"/>
      <c r="O1139" s="107">
        <f t="shared" si="267"/>
        <v>0</v>
      </c>
      <c r="P1139" s="107"/>
      <c r="Q1139" s="107"/>
      <c r="R1139" s="107">
        <f t="shared" si="268"/>
        <v>0</v>
      </c>
      <c r="S1139" s="107"/>
      <c r="T1139" s="107"/>
      <c r="U1139" s="107">
        <f t="shared" si="269"/>
        <v>0</v>
      </c>
      <c r="V1139" s="107"/>
      <c r="W1139" s="107"/>
      <c r="X1139" s="107">
        <f t="shared" si="270"/>
        <v>0</v>
      </c>
      <c r="Y1139" s="107"/>
      <c r="Z1139" s="107"/>
      <c r="AA1139" s="108">
        <f t="shared" si="271"/>
        <v>0</v>
      </c>
      <c r="AB1139" s="7">
        <v>45624</v>
      </c>
    </row>
    <row r="1140" spans="1:28" ht="15.75" hidden="1" x14ac:dyDescent="0.25">
      <c r="A1140" s="24">
        <v>45624</v>
      </c>
      <c r="B1140" s="25" t="s">
        <v>116</v>
      </c>
      <c r="C1140" s="25"/>
      <c r="D1140" s="25" t="s">
        <v>46</v>
      </c>
      <c r="E1140" s="25" t="s">
        <v>135</v>
      </c>
      <c r="F1140" s="25">
        <v>10</v>
      </c>
      <c r="G1140" s="25" t="s">
        <v>48</v>
      </c>
      <c r="H1140" s="25">
        <v>150000</v>
      </c>
      <c r="I1140" s="25">
        <f t="shared" si="272"/>
        <v>1500000</v>
      </c>
      <c r="J1140" s="26" t="s">
        <v>28</v>
      </c>
      <c r="K1140" s="25"/>
      <c r="L1140" s="107">
        <f t="shared" si="266"/>
        <v>0</v>
      </c>
      <c r="M1140" s="107"/>
      <c r="N1140" s="107"/>
      <c r="O1140" s="107">
        <f t="shared" si="267"/>
        <v>0</v>
      </c>
      <c r="P1140" s="107"/>
      <c r="Q1140" s="107"/>
      <c r="R1140" s="107">
        <f t="shared" si="268"/>
        <v>0</v>
      </c>
      <c r="S1140" s="107"/>
      <c r="T1140" s="107"/>
      <c r="U1140" s="107">
        <f t="shared" si="269"/>
        <v>0</v>
      </c>
      <c r="V1140" s="107"/>
      <c r="W1140" s="107"/>
      <c r="X1140" s="107">
        <f t="shared" si="270"/>
        <v>0</v>
      </c>
      <c r="Y1140" s="107"/>
      <c r="Z1140" s="107"/>
      <c r="AA1140" s="108">
        <f t="shared" si="271"/>
        <v>1500000</v>
      </c>
      <c r="AB1140" s="7"/>
    </row>
    <row r="1141" spans="1:28" ht="15.75" hidden="1" x14ac:dyDescent="0.25">
      <c r="A1141" s="29">
        <v>45624</v>
      </c>
      <c r="B1141" s="25" t="s">
        <v>116</v>
      </c>
      <c r="C1141" s="27"/>
      <c r="D1141" s="27" t="s">
        <v>46</v>
      </c>
      <c r="E1141" s="27" t="s">
        <v>47</v>
      </c>
      <c r="F1141" s="27">
        <v>10</v>
      </c>
      <c r="G1141" s="27" t="s">
        <v>48</v>
      </c>
      <c r="H1141" s="27">
        <v>150000</v>
      </c>
      <c r="I1141" s="25">
        <f t="shared" si="272"/>
        <v>1500000</v>
      </c>
      <c r="J1141" s="28" t="s">
        <v>28</v>
      </c>
      <c r="K1141" s="25"/>
      <c r="L1141" s="107">
        <f t="shared" si="266"/>
        <v>0</v>
      </c>
      <c r="M1141" s="107"/>
      <c r="N1141" s="107"/>
      <c r="O1141" s="107">
        <f t="shared" si="267"/>
        <v>0</v>
      </c>
      <c r="P1141" s="107"/>
      <c r="Q1141" s="107"/>
      <c r="R1141" s="107">
        <f t="shared" si="268"/>
        <v>0</v>
      </c>
      <c r="S1141" s="107"/>
      <c r="T1141" s="107"/>
      <c r="U1141" s="107">
        <f t="shared" si="269"/>
        <v>0</v>
      </c>
      <c r="V1141" s="107"/>
      <c r="W1141" s="107"/>
      <c r="X1141" s="107">
        <f t="shared" si="270"/>
        <v>0</v>
      </c>
      <c r="Y1141" s="107"/>
      <c r="Z1141" s="107"/>
      <c r="AA1141" s="108">
        <f t="shared" si="271"/>
        <v>1500000</v>
      </c>
      <c r="AB1141" s="7"/>
    </row>
    <row r="1142" spans="1:28" ht="15.75" hidden="1" x14ac:dyDescent="0.25">
      <c r="A1142" s="24">
        <v>45624</v>
      </c>
      <c r="B1142" s="25" t="s">
        <v>211</v>
      </c>
      <c r="C1142" s="25"/>
      <c r="D1142" s="25" t="s">
        <v>52</v>
      </c>
      <c r="E1142" s="25" t="s">
        <v>249</v>
      </c>
      <c r="F1142" s="25">
        <v>100</v>
      </c>
      <c r="G1142" s="25" t="s">
        <v>34</v>
      </c>
      <c r="H1142" s="25">
        <v>4000</v>
      </c>
      <c r="I1142" s="25">
        <f t="shared" si="272"/>
        <v>400000</v>
      </c>
      <c r="J1142" s="26" t="s">
        <v>28</v>
      </c>
      <c r="K1142" s="25"/>
      <c r="L1142" s="107">
        <f t="shared" si="266"/>
        <v>0</v>
      </c>
      <c r="M1142" s="107"/>
      <c r="N1142" s="107"/>
      <c r="O1142" s="107">
        <f t="shared" si="267"/>
        <v>0</v>
      </c>
      <c r="P1142" s="107"/>
      <c r="Q1142" s="107"/>
      <c r="R1142" s="107">
        <f t="shared" si="268"/>
        <v>0</v>
      </c>
      <c r="S1142" s="107"/>
      <c r="T1142" s="107"/>
      <c r="U1142" s="107">
        <f t="shared" si="269"/>
        <v>0</v>
      </c>
      <c r="V1142" s="107"/>
      <c r="W1142" s="107"/>
      <c r="X1142" s="107">
        <f t="shared" si="270"/>
        <v>0</v>
      </c>
      <c r="Y1142" s="107"/>
      <c r="Z1142" s="107"/>
      <c r="AA1142" s="108">
        <f t="shared" si="271"/>
        <v>400000</v>
      </c>
      <c r="AB1142" s="7"/>
    </row>
    <row r="1143" spans="1:28" ht="15.75" hidden="1" x14ac:dyDescent="0.25">
      <c r="A1143" s="29">
        <v>45625</v>
      </c>
      <c r="B1143" s="27" t="s">
        <v>147</v>
      </c>
      <c r="C1143" s="27"/>
      <c r="D1143" s="27" t="s">
        <v>46</v>
      </c>
      <c r="E1143" s="27" t="s">
        <v>53</v>
      </c>
      <c r="F1143" s="27">
        <v>10</v>
      </c>
      <c r="G1143" s="27" t="s">
        <v>23</v>
      </c>
      <c r="H1143" s="27">
        <v>400000</v>
      </c>
      <c r="I1143" s="25">
        <f t="shared" si="272"/>
        <v>4000000</v>
      </c>
      <c r="J1143" s="28" t="s">
        <v>28</v>
      </c>
      <c r="K1143" s="25"/>
      <c r="L1143" s="107">
        <f t="shared" ref="L1143:L1178" si="273">M1143+N1143</f>
        <v>0</v>
      </c>
      <c r="M1143" s="107"/>
      <c r="N1143" s="107"/>
      <c r="O1143" s="107">
        <f t="shared" ref="O1143:O1178" si="274">P1143+Q1143</f>
        <v>0</v>
      </c>
      <c r="P1143" s="107"/>
      <c r="Q1143" s="107"/>
      <c r="R1143" s="107">
        <f t="shared" ref="R1143:R1178" si="275">S1143+T1143</f>
        <v>0</v>
      </c>
      <c r="S1143" s="107"/>
      <c r="T1143" s="107"/>
      <c r="U1143" s="107">
        <f t="shared" ref="U1143:U1178" si="276">V1143+W1143</f>
        <v>0</v>
      </c>
      <c r="V1143" s="107"/>
      <c r="W1143" s="107"/>
      <c r="X1143" s="107">
        <f t="shared" ref="X1143:X1178" si="277">Y1143+Z1143</f>
        <v>0</v>
      </c>
      <c r="Y1143" s="107"/>
      <c r="Z1143" s="107"/>
      <c r="AA1143" s="108">
        <f t="shared" ref="AA1143:AA1178" si="278">C1143+I1143-L1143-O1143-U1143-X1143-R1143</f>
        <v>4000000</v>
      </c>
      <c r="AB1143" s="7"/>
    </row>
    <row r="1144" spans="1:28" ht="15.75" hidden="1" x14ac:dyDescent="0.25">
      <c r="A1144" s="29">
        <v>45625</v>
      </c>
      <c r="B1144" s="27" t="s">
        <v>147</v>
      </c>
      <c r="C1144" s="25"/>
      <c r="D1144" s="27" t="s">
        <v>46</v>
      </c>
      <c r="E1144" s="25" t="s">
        <v>56</v>
      </c>
      <c r="F1144" s="25">
        <v>10</v>
      </c>
      <c r="G1144" s="27" t="s">
        <v>23</v>
      </c>
      <c r="H1144" s="25">
        <v>400000</v>
      </c>
      <c r="I1144" s="25">
        <f t="shared" si="272"/>
        <v>4000000</v>
      </c>
      <c r="J1144" s="26" t="s">
        <v>28</v>
      </c>
      <c r="K1144" s="25"/>
      <c r="L1144" s="107">
        <f t="shared" si="273"/>
        <v>0</v>
      </c>
      <c r="M1144" s="107"/>
      <c r="N1144" s="107"/>
      <c r="O1144" s="107">
        <f t="shared" si="274"/>
        <v>0</v>
      </c>
      <c r="P1144" s="107"/>
      <c r="Q1144" s="107"/>
      <c r="R1144" s="107">
        <f t="shared" si="275"/>
        <v>0</v>
      </c>
      <c r="S1144" s="107"/>
      <c r="T1144" s="107"/>
      <c r="U1144" s="107">
        <f t="shared" si="276"/>
        <v>0</v>
      </c>
      <c r="V1144" s="107"/>
      <c r="W1144" s="107"/>
      <c r="X1144" s="107">
        <f t="shared" si="277"/>
        <v>0</v>
      </c>
      <c r="Y1144" s="107"/>
      <c r="Z1144" s="107"/>
      <c r="AA1144" s="108">
        <f t="shared" si="278"/>
        <v>4000000</v>
      </c>
      <c r="AB1144" s="7"/>
    </row>
    <row r="1145" spans="1:28" ht="15.75" hidden="1" x14ac:dyDescent="0.25">
      <c r="A1145" s="29">
        <v>45625</v>
      </c>
      <c r="B1145" s="25" t="s">
        <v>565</v>
      </c>
      <c r="C1145" s="25"/>
      <c r="D1145" s="27" t="s">
        <v>46</v>
      </c>
      <c r="E1145" s="25" t="s">
        <v>348</v>
      </c>
      <c r="F1145" s="25">
        <v>800</v>
      </c>
      <c r="G1145" s="25" t="s">
        <v>34</v>
      </c>
      <c r="H1145" s="25">
        <v>1150</v>
      </c>
      <c r="I1145" s="25">
        <f t="shared" si="272"/>
        <v>920000</v>
      </c>
      <c r="J1145" s="31" t="s">
        <v>312</v>
      </c>
      <c r="K1145" s="25"/>
      <c r="L1145" s="107">
        <f t="shared" si="273"/>
        <v>0</v>
      </c>
      <c r="M1145" s="107"/>
      <c r="N1145" s="107"/>
      <c r="O1145" s="107">
        <f t="shared" si="274"/>
        <v>0</v>
      </c>
      <c r="P1145" s="107"/>
      <c r="Q1145" s="107"/>
      <c r="R1145" s="107">
        <f t="shared" si="275"/>
        <v>920000</v>
      </c>
      <c r="S1145" s="107">
        <v>920000</v>
      </c>
      <c r="T1145" s="107"/>
      <c r="U1145" s="107">
        <f t="shared" si="276"/>
        <v>0</v>
      </c>
      <c r="V1145" s="107"/>
      <c r="W1145" s="107"/>
      <c r="X1145" s="107">
        <f t="shared" si="277"/>
        <v>0</v>
      </c>
      <c r="Y1145" s="107"/>
      <c r="Z1145" s="107"/>
      <c r="AA1145" s="108">
        <f t="shared" si="278"/>
        <v>0</v>
      </c>
      <c r="AB1145" s="7">
        <v>45624</v>
      </c>
    </row>
    <row r="1146" spans="1:28" ht="15.75" hidden="1" x14ac:dyDescent="0.25">
      <c r="A1146" s="29">
        <v>45625</v>
      </c>
      <c r="B1146" s="25" t="s">
        <v>370</v>
      </c>
      <c r="C1146" s="25"/>
      <c r="D1146" s="27" t="s">
        <v>46</v>
      </c>
      <c r="E1146" s="25" t="s">
        <v>249</v>
      </c>
      <c r="F1146" s="25">
        <v>5200</v>
      </c>
      <c r="G1146" s="25" t="s">
        <v>34</v>
      </c>
      <c r="H1146" s="25">
        <v>3900</v>
      </c>
      <c r="I1146" s="25">
        <f t="shared" si="272"/>
        <v>20280000</v>
      </c>
      <c r="J1146" s="26" t="s">
        <v>28</v>
      </c>
      <c r="K1146" s="25"/>
      <c r="L1146" s="107">
        <f t="shared" si="273"/>
        <v>0</v>
      </c>
      <c r="M1146" s="107"/>
      <c r="N1146" s="107"/>
      <c r="O1146" s="107">
        <f t="shared" si="274"/>
        <v>0</v>
      </c>
      <c r="P1146" s="107"/>
      <c r="Q1146" s="107"/>
      <c r="R1146" s="107">
        <f t="shared" si="275"/>
        <v>0</v>
      </c>
      <c r="S1146" s="107"/>
      <c r="T1146" s="107"/>
      <c r="U1146" s="107">
        <f t="shared" si="276"/>
        <v>0</v>
      </c>
      <c r="V1146" s="107"/>
      <c r="W1146" s="107"/>
      <c r="X1146" s="107">
        <f t="shared" si="277"/>
        <v>0</v>
      </c>
      <c r="Y1146" s="107"/>
      <c r="Z1146" s="107"/>
      <c r="AA1146" s="108">
        <f t="shared" si="278"/>
        <v>20280000</v>
      </c>
      <c r="AB1146" s="7"/>
    </row>
    <row r="1147" spans="1:28" ht="15.75" hidden="1" x14ac:dyDescent="0.25">
      <c r="A1147" s="29">
        <v>45625</v>
      </c>
      <c r="B1147" s="25" t="s">
        <v>800</v>
      </c>
      <c r="C1147" s="25"/>
      <c r="D1147" s="27" t="s">
        <v>46</v>
      </c>
      <c r="E1147" s="25" t="s">
        <v>58</v>
      </c>
      <c r="F1147" s="25">
        <v>1000</v>
      </c>
      <c r="G1147" s="25" t="s">
        <v>34</v>
      </c>
      <c r="H1147" s="25">
        <v>1800</v>
      </c>
      <c r="I1147" s="25">
        <f t="shared" si="272"/>
        <v>1800000</v>
      </c>
      <c r="J1147" s="31" t="s">
        <v>324</v>
      </c>
      <c r="K1147" s="25"/>
      <c r="L1147" s="107">
        <f t="shared" si="273"/>
        <v>1800000</v>
      </c>
      <c r="M1147" s="107">
        <v>1800000</v>
      </c>
      <c r="N1147" s="107"/>
      <c r="O1147" s="107">
        <f t="shared" si="274"/>
        <v>0</v>
      </c>
      <c r="P1147" s="107"/>
      <c r="Q1147" s="107"/>
      <c r="R1147" s="107">
        <f t="shared" si="275"/>
        <v>0</v>
      </c>
      <c r="S1147" s="107"/>
      <c r="T1147" s="107"/>
      <c r="U1147" s="107">
        <f t="shared" si="276"/>
        <v>0</v>
      </c>
      <c r="V1147" s="107"/>
      <c r="W1147" s="107"/>
      <c r="X1147" s="107">
        <f t="shared" si="277"/>
        <v>0</v>
      </c>
      <c r="Y1147" s="107"/>
      <c r="Z1147" s="107"/>
      <c r="AA1147" s="108">
        <f t="shared" si="278"/>
        <v>0</v>
      </c>
      <c r="AB1147" s="7">
        <v>45625</v>
      </c>
    </row>
    <row r="1148" spans="1:28" ht="15.75" hidden="1" x14ac:dyDescent="0.25">
      <c r="A1148" s="29">
        <v>45625</v>
      </c>
      <c r="B1148" s="25" t="s">
        <v>1770</v>
      </c>
      <c r="C1148" s="25"/>
      <c r="D1148" s="27" t="s">
        <v>52</v>
      </c>
      <c r="E1148" s="25" t="s">
        <v>138</v>
      </c>
      <c r="F1148" s="25">
        <v>250</v>
      </c>
      <c r="G1148" s="25" t="s">
        <v>34</v>
      </c>
      <c r="H1148" s="25">
        <v>1390</v>
      </c>
      <c r="I1148" s="25">
        <f t="shared" si="272"/>
        <v>347500</v>
      </c>
      <c r="J1148" s="31" t="s">
        <v>324</v>
      </c>
      <c r="K1148" s="25"/>
      <c r="L1148" s="107">
        <f t="shared" si="273"/>
        <v>347500</v>
      </c>
      <c r="M1148" s="107">
        <v>347500</v>
      </c>
      <c r="N1148" s="107"/>
      <c r="O1148" s="107">
        <f t="shared" si="274"/>
        <v>0</v>
      </c>
      <c r="P1148" s="107"/>
      <c r="Q1148" s="107"/>
      <c r="R1148" s="107">
        <f t="shared" si="275"/>
        <v>0</v>
      </c>
      <c r="S1148" s="107"/>
      <c r="T1148" s="107"/>
      <c r="U1148" s="107">
        <f t="shared" si="276"/>
        <v>0</v>
      </c>
      <c r="V1148" s="107"/>
      <c r="W1148" s="107"/>
      <c r="X1148" s="107">
        <f t="shared" si="277"/>
        <v>0</v>
      </c>
      <c r="Y1148" s="107"/>
      <c r="Z1148" s="107"/>
      <c r="AA1148" s="108">
        <f t="shared" si="278"/>
        <v>0</v>
      </c>
      <c r="AB1148" s="7">
        <v>45626</v>
      </c>
    </row>
    <row r="1149" spans="1:28" ht="15.75" hidden="1" x14ac:dyDescent="0.25">
      <c r="A1149" s="29">
        <v>45625</v>
      </c>
      <c r="B1149" s="25" t="s">
        <v>1770</v>
      </c>
      <c r="C1149" s="25"/>
      <c r="D1149" s="27" t="s">
        <v>52</v>
      </c>
      <c r="E1149" s="25" t="s">
        <v>44</v>
      </c>
      <c r="F1149" s="25">
        <v>500</v>
      </c>
      <c r="G1149" s="25" t="s">
        <v>34</v>
      </c>
      <c r="H1149" s="25">
        <v>860</v>
      </c>
      <c r="I1149" s="25">
        <f t="shared" si="272"/>
        <v>430000</v>
      </c>
      <c r="J1149" s="31" t="s">
        <v>324</v>
      </c>
      <c r="K1149" s="25"/>
      <c r="L1149" s="107">
        <f t="shared" si="273"/>
        <v>337000</v>
      </c>
      <c r="M1149" s="107">
        <v>337000</v>
      </c>
      <c r="N1149" s="107"/>
      <c r="O1149" s="107">
        <f t="shared" si="274"/>
        <v>0</v>
      </c>
      <c r="P1149" s="107"/>
      <c r="Q1149" s="107"/>
      <c r="R1149" s="107">
        <f t="shared" si="275"/>
        <v>0</v>
      </c>
      <c r="S1149" s="107"/>
      <c r="T1149" s="107"/>
      <c r="U1149" s="107">
        <f t="shared" si="276"/>
        <v>93000</v>
      </c>
      <c r="V1149" s="107">
        <v>93000</v>
      </c>
      <c r="W1149" s="107"/>
      <c r="X1149" s="107">
        <f t="shared" si="277"/>
        <v>0</v>
      </c>
      <c r="Y1149" s="107"/>
      <c r="Z1149" s="107"/>
      <c r="AA1149" s="108">
        <f t="shared" si="278"/>
        <v>0</v>
      </c>
      <c r="AB1149" s="7">
        <v>45626</v>
      </c>
    </row>
    <row r="1150" spans="1:28" ht="15.75" hidden="1" x14ac:dyDescent="0.25">
      <c r="A1150" s="29">
        <v>45625</v>
      </c>
      <c r="B1150" s="25" t="s">
        <v>1770</v>
      </c>
      <c r="C1150" s="25"/>
      <c r="D1150" s="27" t="s">
        <v>52</v>
      </c>
      <c r="E1150" s="25" t="s">
        <v>276</v>
      </c>
      <c r="F1150" s="25">
        <v>500</v>
      </c>
      <c r="G1150" s="25" t="s">
        <v>34</v>
      </c>
      <c r="H1150" s="25">
        <v>800</v>
      </c>
      <c r="I1150" s="25">
        <f t="shared" si="272"/>
        <v>400000</v>
      </c>
      <c r="J1150" s="31" t="s">
        <v>324</v>
      </c>
      <c r="K1150" s="25"/>
      <c r="L1150" s="107">
        <f t="shared" si="273"/>
        <v>0</v>
      </c>
      <c r="M1150" s="107"/>
      <c r="N1150" s="107"/>
      <c r="O1150" s="107">
        <f t="shared" si="274"/>
        <v>0</v>
      </c>
      <c r="P1150" s="107"/>
      <c r="Q1150" s="107"/>
      <c r="R1150" s="107">
        <f t="shared" si="275"/>
        <v>0</v>
      </c>
      <c r="S1150" s="107"/>
      <c r="T1150" s="107"/>
      <c r="U1150" s="107">
        <f t="shared" si="276"/>
        <v>400000</v>
      </c>
      <c r="V1150" s="107">
        <v>400000</v>
      </c>
      <c r="W1150" s="107"/>
      <c r="X1150" s="107">
        <f t="shared" si="277"/>
        <v>0</v>
      </c>
      <c r="Y1150" s="107"/>
      <c r="Z1150" s="107"/>
      <c r="AA1150" s="108">
        <f t="shared" si="278"/>
        <v>0</v>
      </c>
      <c r="AB1150" s="7">
        <v>45626</v>
      </c>
    </row>
    <row r="1151" spans="1:28" ht="15.75" hidden="1" x14ac:dyDescent="0.25">
      <c r="A1151" s="29">
        <v>45625</v>
      </c>
      <c r="B1151" s="25" t="s">
        <v>287</v>
      </c>
      <c r="C1151" s="25"/>
      <c r="D1151" s="27" t="s">
        <v>52</v>
      </c>
      <c r="E1151" s="25" t="s">
        <v>189</v>
      </c>
      <c r="F1151" s="25">
        <v>2</v>
      </c>
      <c r="G1151" s="25" t="s">
        <v>23</v>
      </c>
      <c r="H1151" s="25">
        <v>400000</v>
      </c>
      <c r="I1151" s="25">
        <f t="shared" si="272"/>
        <v>800000</v>
      </c>
      <c r="J1151" s="26" t="s">
        <v>28</v>
      </c>
      <c r="K1151" s="25"/>
      <c r="L1151" s="107">
        <f t="shared" si="273"/>
        <v>0</v>
      </c>
      <c r="M1151" s="107"/>
      <c r="N1151" s="107"/>
      <c r="O1151" s="107">
        <f t="shared" si="274"/>
        <v>0</v>
      </c>
      <c r="P1151" s="107"/>
      <c r="Q1151" s="107"/>
      <c r="R1151" s="107">
        <f t="shared" si="275"/>
        <v>0</v>
      </c>
      <c r="S1151" s="107"/>
      <c r="T1151" s="107"/>
      <c r="U1151" s="107">
        <f t="shared" si="276"/>
        <v>0</v>
      </c>
      <c r="V1151" s="107"/>
      <c r="W1151" s="107"/>
      <c r="X1151" s="107">
        <f t="shared" si="277"/>
        <v>0</v>
      </c>
      <c r="Y1151" s="107"/>
      <c r="Z1151" s="107"/>
      <c r="AA1151" s="108">
        <f t="shared" si="278"/>
        <v>800000</v>
      </c>
      <c r="AB1151" s="7"/>
    </row>
    <row r="1152" spans="1:28" ht="15.75" hidden="1" x14ac:dyDescent="0.25">
      <c r="A1152" s="29">
        <v>45625</v>
      </c>
      <c r="B1152" s="25" t="s">
        <v>287</v>
      </c>
      <c r="C1152" s="25"/>
      <c r="D1152" s="27" t="s">
        <v>52</v>
      </c>
      <c r="E1152" s="25" t="s">
        <v>117</v>
      </c>
      <c r="F1152" s="25">
        <v>2</v>
      </c>
      <c r="G1152" s="25" t="s">
        <v>23</v>
      </c>
      <c r="H1152" s="25">
        <v>400000</v>
      </c>
      <c r="I1152" s="25">
        <f t="shared" si="272"/>
        <v>800000</v>
      </c>
      <c r="J1152" s="26" t="s">
        <v>28</v>
      </c>
      <c r="K1152" s="25"/>
      <c r="L1152" s="107">
        <f t="shared" si="273"/>
        <v>0</v>
      </c>
      <c r="M1152" s="107"/>
      <c r="N1152" s="107"/>
      <c r="O1152" s="107">
        <f t="shared" si="274"/>
        <v>0</v>
      </c>
      <c r="P1152" s="107"/>
      <c r="Q1152" s="107"/>
      <c r="R1152" s="107">
        <f t="shared" si="275"/>
        <v>0</v>
      </c>
      <c r="S1152" s="107"/>
      <c r="T1152" s="107"/>
      <c r="U1152" s="107">
        <f t="shared" si="276"/>
        <v>0</v>
      </c>
      <c r="V1152" s="107"/>
      <c r="W1152" s="107"/>
      <c r="X1152" s="107">
        <f t="shared" si="277"/>
        <v>0</v>
      </c>
      <c r="Y1152" s="107"/>
      <c r="Z1152" s="107"/>
      <c r="AA1152" s="108">
        <f t="shared" si="278"/>
        <v>800000</v>
      </c>
      <c r="AB1152" s="7"/>
    </row>
    <row r="1153" spans="1:28" ht="15.75" hidden="1" x14ac:dyDescent="0.25">
      <c r="A1153" s="29">
        <v>45625</v>
      </c>
      <c r="B1153" s="25" t="s">
        <v>59</v>
      </c>
      <c r="C1153" s="25"/>
      <c r="D1153" s="25" t="s">
        <v>46</v>
      </c>
      <c r="E1153" s="25" t="s">
        <v>108</v>
      </c>
      <c r="F1153" s="25">
        <v>600</v>
      </c>
      <c r="G1153" s="25" t="s">
        <v>34</v>
      </c>
      <c r="H1153" s="25">
        <v>2000</v>
      </c>
      <c r="I1153" s="25">
        <f t="shared" si="272"/>
        <v>1200000</v>
      </c>
      <c r="J1153" s="31" t="s">
        <v>324</v>
      </c>
      <c r="K1153" s="25"/>
      <c r="L1153" s="107">
        <f t="shared" si="273"/>
        <v>1200000</v>
      </c>
      <c r="M1153" s="107">
        <v>1200000</v>
      </c>
      <c r="N1153" s="107"/>
      <c r="O1153" s="107">
        <f t="shared" si="274"/>
        <v>0</v>
      </c>
      <c r="P1153" s="107"/>
      <c r="Q1153" s="107"/>
      <c r="R1153" s="107">
        <f t="shared" si="275"/>
        <v>0</v>
      </c>
      <c r="S1153" s="107"/>
      <c r="T1153" s="107"/>
      <c r="U1153" s="107">
        <f t="shared" si="276"/>
        <v>0</v>
      </c>
      <c r="V1153" s="107"/>
      <c r="W1153" s="107"/>
      <c r="X1153" s="107">
        <f t="shared" si="277"/>
        <v>0</v>
      </c>
      <c r="Y1153" s="107"/>
      <c r="Z1153" s="107"/>
      <c r="AA1153" s="108">
        <f t="shared" si="278"/>
        <v>0</v>
      </c>
      <c r="AB1153" s="7">
        <v>45625</v>
      </c>
    </row>
    <row r="1154" spans="1:28" ht="15.75" hidden="1" x14ac:dyDescent="0.25">
      <c r="A1154" s="29">
        <v>45625</v>
      </c>
      <c r="B1154" s="25" t="s">
        <v>96</v>
      </c>
      <c r="C1154" s="25"/>
      <c r="D1154" s="25" t="s">
        <v>46</v>
      </c>
      <c r="E1154" s="25" t="s">
        <v>42</v>
      </c>
      <c r="F1154" s="25">
        <v>200</v>
      </c>
      <c r="G1154" s="25" t="s">
        <v>34</v>
      </c>
      <c r="H1154" s="25">
        <v>4000</v>
      </c>
      <c r="I1154" s="25">
        <f t="shared" si="272"/>
        <v>800000</v>
      </c>
      <c r="J1154" s="26" t="s">
        <v>28</v>
      </c>
      <c r="K1154" s="25"/>
      <c r="L1154" s="107">
        <f t="shared" si="273"/>
        <v>0</v>
      </c>
      <c r="M1154" s="107"/>
      <c r="N1154" s="107"/>
      <c r="O1154" s="107">
        <f t="shared" si="274"/>
        <v>0</v>
      </c>
      <c r="P1154" s="107"/>
      <c r="Q1154" s="107"/>
      <c r="R1154" s="107">
        <f t="shared" si="275"/>
        <v>0</v>
      </c>
      <c r="S1154" s="107"/>
      <c r="T1154" s="107"/>
      <c r="U1154" s="107">
        <f t="shared" si="276"/>
        <v>0</v>
      </c>
      <c r="V1154" s="107"/>
      <c r="W1154" s="107"/>
      <c r="X1154" s="107">
        <f t="shared" si="277"/>
        <v>0</v>
      </c>
      <c r="Y1154" s="107"/>
      <c r="Z1154" s="107"/>
      <c r="AA1154" s="108">
        <f t="shared" si="278"/>
        <v>800000</v>
      </c>
      <c r="AB1154" s="7"/>
    </row>
    <row r="1155" spans="1:28" ht="15.75" hidden="1" x14ac:dyDescent="0.25">
      <c r="A1155" s="29">
        <v>45625</v>
      </c>
      <c r="B1155" s="25" t="s">
        <v>592</v>
      </c>
      <c r="C1155" s="25"/>
      <c r="D1155" s="25" t="s">
        <v>52</v>
      </c>
      <c r="E1155" s="25" t="s">
        <v>108</v>
      </c>
      <c r="F1155" s="25">
        <v>1200</v>
      </c>
      <c r="G1155" s="25" t="s">
        <v>34</v>
      </c>
      <c r="H1155" s="25">
        <v>2000</v>
      </c>
      <c r="I1155" s="25">
        <f t="shared" si="272"/>
        <v>2400000</v>
      </c>
      <c r="J1155" s="26" t="s">
        <v>28</v>
      </c>
      <c r="K1155" s="25"/>
      <c r="L1155" s="107">
        <f t="shared" si="273"/>
        <v>0</v>
      </c>
      <c r="M1155" s="107"/>
      <c r="N1155" s="107"/>
      <c r="O1155" s="107">
        <f t="shared" si="274"/>
        <v>0</v>
      </c>
      <c r="P1155" s="107"/>
      <c r="Q1155" s="107"/>
      <c r="R1155" s="107">
        <f t="shared" si="275"/>
        <v>0</v>
      </c>
      <c r="S1155" s="107"/>
      <c r="T1155" s="107"/>
      <c r="U1155" s="107">
        <f t="shared" si="276"/>
        <v>0</v>
      </c>
      <c r="V1155" s="107"/>
      <c r="W1155" s="107"/>
      <c r="X1155" s="107">
        <f t="shared" si="277"/>
        <v>0</v>
      </c>
      <c r="Y1155" s="107"/>
      <c r="Z1155" s="107"/>
      <c r="AA1155" s="108">
        <f t="shared" si="278"/>
        <v>2400000</v>
      </c>
      <c r="AB1155" s="7"/>
    </row>
    <row r="1156" spans="1:28" ht="15.75" hidden="1" x14ac:dyDescent="0.25">
      <c r="A1156" s="29">
        <v>45625</v>
      </c>
      <c r="B1156" s="27" t="s">
        <v>743</v>
      </c>
      <c r="C1156" s="27"/>
      <c r="D1156" s="27" t="s">
        <v>46</v>
      </c>
      <c r="E1156" s="27" t="s">
        <v>128</v>
      </c>
      <c r="F1156" s="27">
        <v>25</v>
      </c>
      <c r="G1156" s="27" t="s">
        <v>39</v>
      </c>
      <c r="H1156" s="27">
        <v>125000</v>
      </c>
      <c r="I1156" s="25">
        <f t="shared" si="272"/>
        <v>3125000</v>
      </c>
      <c r="J1156" s="28" t="s">
        <v>28</v>
      </c>
      <c r="K1156" s="25"/>
      <c r="L1156" s="107">
        <f t="shared" si="273"/>
        <v>0</v>
      </c>
      <c r="M1156" s="107"/>
      <c r="N1156" s="107"/>
      <c r="O1156" s="107">
        <f t="shared" si="274"/>
        <v>0</v>
      </c>
      <c r="P1156" s="107"/>
      <c r="Q1156" s="107"/>
      <c r="R1156" s="107">
        <f t="shared" si="275"/>
        <v>0</v>
      </c>
      <c r="S1156" s="107"/>
      <c r="T1156" s="107"/>
      <c r="U1156" s="107">
        <f t="shared" si="276"/>
        <v>0</v>
      </c>
      <c r="V1156" s="107"/>
      <c r="W1156" s="107"/>
      <c r="X1156" s="107">
        <f t="shared" si="277"/>
        <v>0</v>
      </c>
      <c r="Y1156" s="107"/>
      <c r="Z1156" s="107"/>
      <c r="AA1156" s="108">
        <f t="shared" si="278"/>
        <v>3125000</v>
      </c>
      <c r="AB1156" s="7"/>
    </row>
    <row r="1157" spans="1:28" ht="15.75" x14ac:dyDescent="0.25">
      <c r="A1157" s="29">
        <v>45625</v>
      </c>
      <c r="B1157" s="25" t="s">
        <v>205</v>
      </c>
      <c r="C1157" s="25"/>
      <c r="D1157" s="27" t="s">
        <v>46</v>
      </c>
      <c r="E1157" s="25" t="s">
        <v>139</v>
      </c>
      <c r="F1157" s="25">
        <v>1000</v>
      </c>
      <c r="G1157" s="27" t="s">
        <v>34</v>
      </c>
      <c r="H1157" s="25">
        <v>2105</v>
      </c>
      <c r="I1157" s="25">
        <f t="shared" si="272"/>
        <v>2105000</v>
      </c>
      <c r="J1157" s="26" t="s">
        <v>28</v>
      </c>
      <c r="K1157" s="25"/>
      <c r="L1157" s="107">
        <f t="shared" si="273"/>
        <v>0</v>
      </c>
      <c r="M1157" s="107"/>
      <c r="N1157" s="107"/>
      <c r="O1157" s="107">
        <f t="shared" si="274"/>
        <v>0</v>
      </c>
      <c r="P1157" s="107"/>
      <c r="Q1157" s="107"/>
      <c r="R1157" s="107">
        <f t="shared" si="275"/>
        <v>0</v>
      </c>
      <c r="S1157" s="107"/>
      <c r="T1157" s="107"/>
      <c r="U1157" s="107">
        <f t="shared" si="276"/>
        <v>0</v>
      </c>
      <c r="V1157" s="107"/>
      <c r="W1157" s="107"/>
      <c r="X1157" s="107">
        <f t="shared" si="277"/>
        <v>0</v>
      </c>
      <c r="Y1157" s="107"/>
      <c r="Z1157" s="107"/>
      <c r="AA1157" s="108">
        <f t="shared" si="278"/>
        <v>2105000</v>
      </c>
      <c r="AB1157" s="7"/>
    </row>
    <row r="1158" spans="1:28" ht="15.75" x14ac:dyDescent="0.25">
      <c r="A1158" s="29">
        <v>45625</v>
      </c>
      <c r="B1158" s="25" t="s">
        <v>205</v>
      </c>
      <c r="C1158" s="25"/>
      <c r="D1158" s="27" t="s">
        <v>46</v>
      </c>
      <c r="E1158" s="25" t="s">
        <v>42</v>
      </c>
      <c r="F1158" s="25">
        <v>3000</v>
      </c>
      <c r="G1158" s="27" t="s">
        <v>34</v>
      </c>
      <c r="H1158" s="25">
        <v>3800</v>
      </c>
      <c r="I1158" s="25">
        <f t="shared" si="272"/>
        <v>11400000</v>
      </c>
      <c r="J1158" s="26" t="s">
        <v>28</v>
      </c>
      <c r="K1158" s="25"/>
      <c r="L1158" s="107">
        <f t="shared" si="273"/>
        <v>0</v>
      </c>
      <c r="M1158" s="107"/>
      <c r="N1158" s="107"/>
      <c r="O1158" s="107">
        <f t="shared" si="274"/>
        <v>0</v>
      </c>
      <c r="P1158" s="107"/>
      <c r="Q1158" s="107"/>
      <c r="R1158" s="107">
        <f t="shared" si="275"/>
        <v>0</v>
      </c>
      <c r="S1158" s="107"/>
      <c r="T1158" s="107"/>
      <c r="U1158" s="107">
        <f t="shared" si="276"/>
        <v>0</v>
      </c>
      <c r="V1158" s="107"/>
      <c r="W1158" s="107"/>
      <c r="X1158" s="107">
        <f t="shared" si="277"/>
        <v>0</v>
      </c>
      <c r="Y1158" s="107"/>
      <c r="Z1158" s="107"/>
      <c r="AA1158" s="108">
        <f t="shared" si="278"/>
        <v>11400000</v>
      </c>
      <c r="AB1158" s="7"/>
    </row>
    <row r="1159" spans="1:28" ht="15.75" hidden="1" x14ac:dyDescent="0.25">
      <c r="A1159" s="29">
        <v>45625</v>
      </c>
      <c r="B1159" s="27" t="s">
        <v>409</v>
      </c>
      <c r="C1159" s="27"/>
      <c r="D1159" s="27" t="s">
        <v>46</v>
      </c>
      <c r="E1159" s="27" t="s">
        <v>225</v>
      </c>
      <c r="F1159" s="27">
        <v>1000</v>
      </c>
      <c r="G1159" s="27" t="s">
        <v>34</v>
      </c>
      <c r="H1159" s="27">
        <v>2720</v>
      </c>
      <c r="I1159" s="25">
        <f t="shared" si="272"/>
        <v>2720000</v>
      </c>
      <c r="J1159" s="32" t="s">
        <v>312</v>
      </c>
      <c r="K1159" s="25"/>
      <c r="L1159" s="107">
        <f t="shared" si="273"/>
        <v>0</v>
      </c>
      <c r="M1159" s="107"/>
      <c r="N1159" s="107"/>
      <c r="O1159" s="107">
        <f t="shared" si="274"/>
        <v>2720000</v>
      </c>
      <c r="P1159" s="107">
        <v>2720000</v>
      </c>
      <c r="Q1159" s="107"/>
      <c r="R1159" s="107">
        <f t="shared" si="275"/>
        <v>0</v>
      </c>
      <c r="S1159" s="107"/>
      <c r="T1159" s="107"/>
      <c r="U1159" s="107">
        <f t="shared" si="276"/>
        <v>0</v>
      </c>
      <c r="V1159" s="107"/>
      <c r="W1159" s="107"/>
      <c r="X1159" s="107">
        <f t="shared" si="277"/>
        <v>0</v>
      </c>
      <c r="Y1159" s="107"/>
      <c r="Z1159" s="107"/>
      <c r="AA1159" s="108">
        <f t="shared" si="278"/>
        <v>0</v>
      </c>
      <c r="AB1159" s="7">
        <v>45625</v>
      </c>
    </row>
    <row r="1160" spans="1:28" ht="15.75" hidden="1" x14ac:dyDescent="0.25">
      <c r="A1160" s="29">
        <v>45625</v>
      </c>
      <c r="B1160" s="27" t="s">
        <v>409</v>
      </c>
      <c r="C1160" s="25"/>
      <c r="D1160" s="27" t="s">
        <v>46</v>
      </c>
      <c r="E1160" s="25" t="s">
        <v>160</v>
      </c>
      <c r="F1160" s="25">
        <v>1250</v>
      </c>
      <c r="G1160" s="27" t="s">
        <v>34</v>
      </c>
      <c r="H1160" s="25">
        <v>2630</v>
      </c>
      <c r="I1160" s="25">
        <f t="shared" si="272"/>
        <v>3287500</v>
      </c>
      <c r="J1160" s="31" t="s">
        <v>312</v>
      </c>
      <c r="K1160" s="25"/>
      <c r="L1160" s="107">
        <f t="shared" si="273"/>
        <v>0</v>
      </c>
      <c r="M1160" s="107"/>
      <c r="N1160" s="107"/>
      <c r="O1160" s="107">
        <f t="shared" si="274"/>
        <v>3287500</v>
      </c>
      <c r="P1160" s="107">
        <v>3287500</v>
      </c>
      <c r="Q1160" s="107"/>
      <c r="R1160" s="107">
        <f t="shared" si="275"/>
        <v>0</v>
      </c>
      <c r="S1160" s="107"/>
      <c r="T1160" s="107"/>
      <c r="U1160" s="107">
        <f t="shared" si="276"/>
        <v>0</v>
      </c>
      <c r="V1160" s="107"/>
      <c r="W1160" s="107"/>
      <c r="X1160" s="107">
        <f t="shared" si="277"/>
        <v>0</v>
      </c>
      <c r="Y1160" s="107"/>
      <c r="Z1160" s="107"/>
      <c r="AA1160" s="108">
        <f t="shared" si="278"/>
        <v>0</v>
      </c>
      <c r="AB1160" s="7">
        <v>45625</v>
      </c>
    </row>
    <row r="1161" spans="1:28" ht="15.75" hidden="1" x14ac:dyDescent="0.25">
      <c r="A1161" s="29">
        <v>45625</v>
      </c>
      <c r="B1161" s="25" t="s">
        <v>2185</v>
      </c>
      <c r="C1161" s="25"/>
      <c r="D1161" s="27" t="s">
        <v>46</v>
      </c>
      <c r="E1161" s="25" t="s">
        <v>129</v>
      </c>
      <c r="F1161" s="25">
        <v>4</v>
      </c>
      <c r="G1161" s="25" t="s">
        <v>77</v>
      </c>
      <c r="H1161" s="25">
        <v>65000</v>
      </c>
      <c r="I1161" s="25">
        <f t="shared" si="272"/>
        <v>260000</v>
      </c>
      <c r="J1161" s="31" t="s">
        <v>324</v>
      </c>
      <c r="K1161" s="25"/>
      <c r="L1161" s="107">
        <f t="shared" si="273"/>
        <v>120000</v>
      </c>
      <c r="M1161" s="107">
        <v>120000</v>
      </c>
      <c r="N1161" s="107"/>
      <c r="O1161" s="107">
        <f t="shared" si="274"/>
        <v>0</v>
      </c>
      <c r="P1161" s="107"/>
      <c r="Q1161" s="107"/>
      <c r="R1161" s="107">
        <f t="shared" si="275"/>
        <v>0</v>
      </c>
      <c r="S1161" s="107"/>
      <c r="T1161" s="107"/>
      <c r="U1161" s="107">
        <f t="shared" si="276"/>
        <v>140000</v>
      </c>
      <c r="V1161" s="107">
        <v>140000</v>
      </c>
      <c r="W1161" s="107"/>
      <c r="X1161" s="107">
        <f t="shared" si="277"/>
        <v>0</v>
      </c>
      <c r="Y1161" s="107"/>
      <c r="Z1161" s="107"/>
      <c r="AA1161" s="108">
        <f t="shared" si="278"/>
        <v>0</v>
      </c>
      <c r="AB1161" s="7">
        <v>45625</v>
      </c>
    </row>
    <row r="1162" spans="1:28" ht="15.75" hidden="1" x14ac:dyDescent="0.25">
      <c r="A1162" s="29">
        <v>45625</v>
      </c>
      <c r="B1162" s="25" t="s">
        <v>72</v>
      </c>
      <c r="C1162" s="25"/>
      <c r="D1162" s="27" t="s">
        <v>46</v>
      </c>
      <c r="E1162" s="25" t="s">
        <v>534</v>
      </c>
      <c r="F1162" s="25">
        <v>250</v>
      </c>
      <c r="G1162" s="25" t="s">
        <v>34</v>
      </c>
      <c r="H1162" s="25">
        <v>3160</v>
      </c>
      <c r="I1162" s="25">
        <f t="shared" si="272"/>
        <v>790000</v>
      </c>
      <c r="J1162" s="31" t="s">
        <v>324</v>
      </c>
      <c r="K1162" s="25"/>
      <c r="L1162" s="107">
        <f t="shared" si="273"/>
        <v>790000</v>
      </c>
      <c r="M1162" s="107">
        <v>790000</v>
      </c>
      <c r="N1162" s="107"/>
      <c r="O1162" s="107">
        <f t="shared" si="274"/>
        <v>0</v>
      </c>
      <c r="P1162" s="107"/>
      <c r="Q1162" s="107"/>
      <c r="R1162" s="107">
        <f t="shared" si="275"/>
        <v>0</v>
      </c>
      <c r="S1162" s="107"/>
      <c r="T1162" s="107"/>
      <c r="U1162" s="107">
        <f t="shared" si="276"/>
        <v>0</v>
      </c>
      <c r="V1162" s="107"/>
      <c r="W1162" s="107"/>
      <c r="X1162" s="107">
        <f t="shared" si="277"/>
        <v>0</v>
      </c>
      <c r="Y1162" s="107"/>
      <c r="Z1162" s="107"/>
      <c r="AA1162" s="108">
        <f t="shared" si="278"/>
        <v>0</v>
      </c>
      <c r="AB1162" s="7">
        <v>45625</v>
      </c>
    </row>
    <row r="1163" spans="1:28" ht="15.75" hidden="1" x14ac:dyDescent="0.25">
      <c r="A1163" s="29">
        <v>45625</v>
      </c>
      <c r="B1163" s="25" t="s">
        <v>1972</v>
      </c>
      <c r="C1163" s="25"/>
      <c r="D1163" s="27" t="s">
        <v>46</v>
      </c>
      <c r="E1163" s="25" t="s">
        <v>129</v>
      </c>
      <c r="F1163" s="25">
        <v>24</v>
      </c>
      <c r="G1163" s="25" t="s">
        <v>77</v>
      </c>
      <c r="H1163" s="25">
        <v>65000</v>
      </c>
      <c r="I1163" s="25">
        <f t="shared" si="272"/>
        <v>1560000</v>
      </c>
      <c r="J1163" s="31" t="s">
        <v>312</v>
      </c>
      <c r="K1163" s="25"/>
      <c r="L1163" s="107">
        <f t="shared" si="273"/>
        <v>0</v>
      </c>
      <c r="M1163" s="107"/>
      <c r="N1163" s="107"/>
      <c r="O1163" s="107">
        <f t="shared" si="274"/>
        <v>1560000</v>
      </c>
      <c r="P1163" s="107">
        <v>1560000</v>
      </c>
      <c r="Q1163" s="107"/>
      <c r="R1163" s="107">
        <f t="shared" si="275"/>
        <v>0</v>
      </c>
      <c r="S1163" s="107"/>
      <c r="T1163" s="107"/>
      <c r="U1163" s="107">
        <f t="shared" si="276"/>
        <v>0</v>
      </c>
      <c r="V1163" s="107"/>
      <c r="W1163" s="107"/>
      <c r="X1163" s="107">
        <f t="shared" si="277"/>
        <v>0</v>
      </c>
      <c r="Y1163" s="107"/>
      <c r="Z1163" s="107"/>
      <c r="AA1163" s="108">
        <f t="shared" si="278"/>
        <v>0</v>
      </c>
      <c r="AB1163" s="7">
        <v>45626</v>
      </c>
    </row>
    <row r="1164" spans="1:28" ht="15.75" hidden="1" x14ac:dyDescent="0.25">
      <c r="A1164" s="29">
        <v>45625</v>
      </c>
      <c r="B1164" s="25" t="s">
        <v>1972</v>
      </c>
      <c r="C1164" s="25"/>
      <c r="D1164" s="27" t="s">
        <v>46</v>
      </c>
      <c r="E1164" s="25" t="s">
        <v>218</v>
      </c>
      <c r="F1164" s="25">
        <v>20</v>
      </c>
      <c r="G1164" s="25" t="s">
        <v>39</v>
      </c>
      <c r="H1164" s="25">
        <v>90500</v>
      </c>
      <c r="I1164" s="25">
        <f t="shared" si="272"/>
        <v>1810000</v>
      </c>
      <c r="J1164" s="31" t="s">
        <v>312</v>
      </c>
      <c r="K1164" s="25"/>
      <c r="L1164" s="107">
        <f t="shared" si="273"/>
        <v>0</v>
      </c>
      <c r="M1164" s="107"/>
      <c r="N1164" s="107"/>
      <c r="O1164" s="107">
        <f t="shared" si="274"/>
        <v>1810000</v>
      </c>
      <c r="P1164" s="107">
        <v>1810000</v>
      </c>
      <c r="Q1164" s="107"/>
      <c r="R1164" s="107">
        <f t="shared" si="275"/>
        <v>0</v>
      </c>
      <c r="S1164" s="107"/>
      <c r="T1164" s="107"/>
      <c r="U1164" s="107">
        <f t="shared" si="276"/>
        <v>0</v>
      </c>
      <c r="V1164" s="107"/>
      <c r="W1164" s="107"/>
      <c r="X1164" s="107">
        <f t="shared" si="277"/>
        <v>0</v>
      </c>
      <c r="Y1164" s="107"/>
      <c r="Z1164" s="107"/>
      <c r="AA1164" s="108">
        <f t="shared" si="278"/>
        <v>0</v>
      </c>
      <c r="AB1164" s="7">
        <v>45627</v>
      </c>
    </row>
    <row r="1165" spans="1:28" ht="15.75" hidden="1" x14ac:dyDescent="0.25">
      <c r="A1165" s="29">
        <v>45625</v>
      </c>
      <c r="B1165" s="25" t="s">
        <v>1972</v>
      </c>
      <c r="C1165" s="25"/>
      <c r="D1165" s="27" t="s">
        <v>46</v>
      </c>
      <c r="E1165" s="25" t="s">
        <v>400</v>
      </c>
      <c r="F1165" s="25">
        <v>5</v>
      </c>
      <c r="G1165" s="25" t="s">
        <v>39</v>
      </c>
      <c r="H1165" s="25">
        <v>90500</v>
      </c>
      <c r="I1165" s="25">
        <f t="shared" si="272"/>
        <v>452500</v>
      </c>
      <c r="J1165" s="31" t="s">
        <v>312</v>
      </c>
      <c r="K1165" s="25"/>
      <c r="L1165" s="107">
        <f t="shared" si="273"/>
        <v>0</v>
      </c>
      <c r="M1165" s="107"/>
      <c r="N1165" s="107"/>
      <c r="O1165" s="107">
        <f t="shared" si="274"/>
        <v>452500</v>
      </c>
      <c r="P1165" s="107">
        <v>452500</v>
      </c>
      <c r="Q1165" s="107"/>
      <c r="R1165" s="107">
        <f t="shared" si="275"/>
        <v>0</v>
      </c>
      <c r="S1165" s="107"/>
      <c r="T1165" s="107"/>
      <c r="U1165" s="107">
        <f t="shared" si="276"/>
        <v>0</v>
      </c>
      <c r="V1165" s="107"/>
      <c r="W1165" s="107"/>
      <c r="X1165" s="107">
        <f t="shared" si="277"/>
        <v>0</v>
      </c>
      <c r="Y1165" s="107"/>
      <c r="Z1165" s="107"/>
      <c r="AA1165" s="108">
        <f t="shared" si="278"/>
        <v>0</v>
      </c>
      <c r="AB1165" s="7">
        <v>45628</v>
      </c>
    </row>
    <row r="1166" spans="1:28" ht="15.75" hidden="1" x14ac:dyDescent="0.25">
      <c r="A1166" s="29">
        <v>45625</v>
      </c>
      <c r="B1166" s="25" t="s">
        <v>1972</v>
      </c>
      <c r="C1166" s="25"/>
      <c r="D1166" s="27" t="s">
        <v>46</v>
      </c>
      <c r="E1166" s="25" t="s">
        <v>1585</v>
      </c>
      <c r="F1166" s="25">
        <v>5</v>
      </c>
      <c r="G1166" s="25" t="s">
        <v>39</v>
      </c>
      <c r="H1166" s="25">
        <v>90500</v>
      </c>
      <c r="I1166" s="25">
        <f t="shared" si="272"/>
        <v>452500</v>
      </c>
      <c r="J1166" s="31" t="s">
        <v>312</v>
      </c>
      <c r="K1166" s="25"/>
      <c r="L1166" s="107">
        <f t="shared" si="273"/>
        <v>0</v>
      </c>
      <c r="M1166" s="107"/>
      <c r="N1166" s="107"/>
      <c r="O1166" s="107">
        <f t="shared" si="274"/>
        <v>452500</v>
      </c>
      <c r="P1166" s="107">
        <v>452500</v>
      </c>
      <c r="Q1166" s="107"/>
      <c r="R1166" s="107">
        <f t="shared" si="275"/>
        <v>0</v>
      </c>
      <c r="S1166" s="107"/>
      <c r="T1166" s="107"/>
      <c r="U1166" s="107">
        <f t="shared" si="276"/>
        <v>0</v>
      </c>
      <c r="V1166" s="107"/>
      <c r="W1166" s="107"/>
      <c r="X1166" s="107">
        <f t="shared" si="277"/>
        <v>0</v>
      </c>
      <c r="Y1166" s="107"/>
      <c r="Z1166" s="107"/>
      <c r="AA1166" s="108">
        <f t="shared" si="278"/>
        <v>0</v>
      </c>
      <c r="AB1166" s="7">
        <v>45629</v>
      </c>
    </row>
    <row r="1167" spans="1:28" ht="15.75" hidden="1" x14ac:dyDescent="0.25">
      <c r="A1167" s="29">
        <v>45625</v>
      </c>
      <c r="B1167" s="25" t="s">
        <v>1972</v>
      </c>
      <c r="C1167" s="27"/>
      <c r="D1167" s="27" t="s">
        <v>46</v>
      </c>
      <c r="E1167" s="25" t="s">
        <v>217</v>
      </c>
      <c r="F1167" s="27">
        <v>20</v>
      </c>
      <c r="G1167" s="27" t="s">
        <v>39</v>
      </c>
      <c r="H1167" s="25">
        <v>90500</v>
      </c>
      <c r="I1167" s="25">
        <f t="shared" si="272"/>
        <v>1810000</v>
      </c>
      <c r="J1167" s="31" t="s">
        <v>312</v>
      </c>
      <c r="K1167" s="25"/>
      <c r="L1167" s="107">
        <f t="shared" si="273"/>
        <v>0</v>
      </c>
      <c r="M1167" s="107"/>
      <c r="N1167" s="107"/>
      <c r="O1167" s="107">
        <f t="shared" si="274"/>
        <v>1810000</v>
      </c>
      <c r="P1167" s="107">
        <v>1810000</v>
      </c>
      <c r="Q1167" s="107"/>
      <c r="R1167" s="107">
        <f t="shared" si="275"/>
        <v>0</v>
      </c>
      <c r="S1167" s="107"/>
      <c r="T1167" s="107"/>
      <c r="U1167" s="107">
        <f t="shared" si="276"/>
        <v>0</v>
      </c>
      <c r="V1167" s="107"/>
      <c r="W1167" s="107"/>
      <c r="X1167" s="107">
        <f t="shared" si="277"/>
        <v>0</v>
      </c>
      <c r="Y1167" s="107"/>
      <c r="Z1167" s="107"/>
      <c r="AA1167" s="108">
        <f t="shared" si="278"/>
        <v>0</v>
      </c>
      <c r="AB1167" s="7">
        <v>45630</v>
      </c>
    </row>
    <row r="1168" spans="1:28" ht="15.75" hidden="1" x14ac:dyDescent="0.25">
      <c r="A1168" s="29">
        <v>45625</v>
      </c>
      <c r="B1168" s="25" t="s">
        <v>1972</v>
      </c>
      <c r="C1168" s="27"/>
      <c r="D1168" s="27" t="s">
        <v>46</v>
      </c>
      <c r="E1168" s="27" t="s">
        <v>942</v>
      </c>
      <c r="F1168" s="27">
        <v>5.2</v>
      </c>
      <c r="G1168" s="27" t="s">
        <v>283</v>
      </c>
      <c r="H1168" s="27">
        <v>1150000</v>
      </c>
      <c r="I1168" s="25">
        <f t="shared" si="272"/>
        <v>5980000</v>
      </c>
      <c r="J1168" s="31" t="s">
        <v>312</v>
      </c>
      <c r="K1168" s="25"/>
      <c r="L1168" s="107">
        <f t="shared" si="273"/>
        <v>0</v>
      </c>
      <c r="M1168" s="107"/>
      <c r="N1168" s="107"/>
      <c r="O1168" s="107">
        <f t="shared" si="274"/>
        <v>5980000</v>
      </c>
      <c r="P1168" s="107">
        <v>5980000</v>
      </c>
      <c r="Q1168" s="107"/>
      <c r="R1168" s="107">
        <f t="shared" si="275"/>
        <v>0</v>
      </c>
      <c r="S1168" s="107"/>
      <c r="T1168" s="107"/>
      <c r="U1168" s="107">
        <f t="shared" si="276"/>
        <v>0</v>
      </c>
      <c r="V1168" s="107"/>
      <c r="W1168" s="107"/>
      <c r="X1168" s="107">
        <f t="shared" si="277"/>
        <v>0</v>
      </c>
      <c r="Y1168" s="107"/>
      <c r="Z1168" s="107"/>
      <c r="AA1168" s="108">
        <f t="shared" si="278"/>
        <v>0</v>
      </c>
      <c r="AB1168" s="7">
        <v>45631</v>
      </c>
    </row>
    <row r="1169" spans="1:28" ht="15.75" hidden="1" x14ac:dyDescent="0.25">
      <c r="A1169" s="29">
        <v>45625</v>
      </c>
      <c r="B1169" s="25" t="s">
        <v>73</v>
      </c>
      <c r="C1169" s="25"/>
      <c r="D1169" s="27" t="s">
        <v>46</v>
      </c>
      <c r="E1169" s="25" t="s">
        <v>53</v>
      </c>
      <c r="F1169" s="25">
        <v>1</v>
      </c>
      <c r="G1169" s="27" t="s">
        <v>23</v>
      </c>
      <c r="H1169" s="25">
        <v>400000</v>
      </c>
      <c r="I1169" s="25">
        <f t="shared" si="272"/>
        <v>400000</v>
      </c>
      <c r="J1169" s="26" t="s">
        <v>28</v>
      </c>
      <c r="K1169" s="25"/>
      <c r="L1169" s="107">
        <f t="shared" si="273"/>
        <v>0</v>
      </c>
      <c r="M1169" s="107"/>
      <c r="N1169" s="107"/>
      <c r="O1169" s="107">
        <f t="shared" si="274"/>
        <v>0</v>
      </c>
      <c r="P1169" s="107"/>
      <c r="Q1169" s="107"/>
      <c r="R1169" s="107">
        <f t="shared" si="275"/>
        <v>0</v>
      </c>
      <c r="S1169" s="107"/>
      <c r="T1169" s="107"/>
      <c r="U1169" s="107">
        <f t="shared" si="276"/>
        <v>0</v>
      </c>
      <c r="V1169" s="107"/>
      <c r="W1169" s="107"/>
      <c r="X1169" s="107">
        <f t="shared" si="277"/>
        <v>0</v>
      </c>
      <c r="Y1169" s="107"/>
      <c r="Z1169" s="107"/>
      <c r="AA1169" s="108">
        <f t="shared" si="278"/>
        <v>400000</v>
      </c>
      <c r="AB1169" s="7"/>
    </row>
    <row r="1170" spans="1:28" ht="15.75" hidden="1" x14ac:dyDescent="0.25">
      <c r="A1170" s="29">
        <v>45625</v>
      </c>
      <c r="B1170" s="25" t="s">
        <v>309</v>
      </c>
      <c r="C1170" s="25"/>
      <c r="D1170" s="27" t="s">
        <v>46</v>
      </c>
      <c r="E1170" s="25" t="s">
        <v>154</v>
      </c>
      <c r="F1170" s="25">
        <v>5000</v>
      </c>
      <c r="G1170" s="27" t="s">
        <v>34</v>
      </c>
      <c r="H1170" s="25">
        <v>1065</v>
      </c>
      <c r="I1170" s="25">
        <f t="shared" si="272"/>
        <v>5325000</v>
      </c>
      <c r="J1170" s="26" t="s">
        <v>28</v>
      </c>
      <c r="K1170" s="25"/>
      <c r="L1170" s="107">
        <f t="shared" si="273"/>
        <v>0</v>
      </c>
      <c r="M1170" s="107"/>
      <c r="N1170" s="107"/>
      <c r="O1170" s="107">
        <f t="shared" si="274"/>
        <v>0</v>
      </c>
      <c r="P1170" s="107"/>
      <c r="Q1170" s="107"/>
      <c r="R1170" s="107">
        <f t="shared" si="275"/>
        <v>0</v>
      </c>
      <c r="S1170" s="107"/>
      <c r="T1170" s="107"/>
      <c r="U1170" s="107">
        <f t="shared" si="276"/>
        <v>0</v>
      </c>
      <c r="V1170" s="107"/>
      <c r="W1170" s="107"/>
      <c r="X1170" s="107">
        <f t="shared" si="277"/>
        <v>0</v>
      </c>
      <c r="Y1170" s="107"/>
      <c r="Z1170" s="107"/>
      <c r="AA1170" s="108">
        <f t="shared" si="278"/>
        <v>5325000</v>
      </c>
      <c r="AB1170" s="7"/>
    </row>
    <row r="1171" spans="1:28" ht="15.75" hidden="1" x14ac:dyDescent="0.25">
      <c r="A1171" s="29">
        <v>45625</v>
      </c>
      <c r="B1171" s="25" t="s">
        <v>203</v>
      </c>
      <c r="C1171" s="25"/>
      <c r="D1171" s="27" t="s">
        <v>46</v>
      </c>
      <c r="E1171" s="25" t="s">
        <v>406</v>
      </c>
      <c r="F1171" s="25">
        <v>4000</v>
      </c>
      <c r="G1171" s="27" t="s">
        <v>34</v>
      </c>
      <c r="H1171" s="25">
        <v>875</v>
      </c>
      <c r="I1171" s="25">
        <f t="shared" si="272"/>
        <v>3500000</v>
      </c>
      <c r="J1171" s="26" t="s">
        <v>28</v>
      </c>
      <c r="K1171" s="25"/>
      <c r="L1171" s="107">
        <f t="shared" si="273"/>
        <v>0</v>
      </c>
      <c r="M1171" s="107"/>
      <c r="N1171" s="107"/>
      <c r="O1171" s="107">
        <f t="shared" si="274"/>
        <v>0</v>
      </c>
      <c r="P1171" s="107"/>
      <c r="Q1171" s="107"/>
      <c r="R1171" s="107">
        <f t="shared" si="275"/>
        <v>0</v>
      </c>
      <c r="S1171" s="107"/>
      <c r="T1171" s="107"/>
      <c r="U1171" s="107">
        <f t="shared" si="276"/>
        <v>0</v>
      </c>
      <c r="V1171" s="107"/>
      <c r="W1171" s="107"/>
      <c r="X1171" s="107">
        <f t="shared" si="277"/>
        <v>0</v>
      </c>
      <c r="Y1171" s="107"/>
      <c r="Z1171" s="107"/>
      <c r="AA1171" s="108">
        <f t="shared" si="278"/>
        <v>3500000</v>
      </c>
      <c r="AB1171" s="7"/>
    </row>
    <row r="1172" spans="1:28" ht="15.75" hidden="1" x14ac:dyDescent="0.25">
      <c r="A1172" s="29">
        <v>45625</v>
      </c>
      <c r="B1172" s="25" t="s">
        <v>445</v>
      </c>
      <c r="C1172" s="25"/>
      <c r="D1172" s="27" t="s">
        <v>52</v>
      </c>
      <c r="E1172" s="25" t="s">
        <v>232</v>
      </c>
      <c r="F1172" s="25">
        <v>25</v>
      </c>
      <c r="G1172" s="25" t="s">
        <v>39</v>
      </c>
      <c r="H1172" s="25">
        <v>90000</v>
      </c>
      <c r="I1172" s="25">
        <f t="shared" si="272"/>
        <v>2250000</v>
      </c>
      <c r="J1172" s="31" t="s">
        <v>324</v>
      </c>
      <c r="K1172" s="25"/>
      <c r="L1172" s="107">
        <f t="shared" si="273"/>
        <v>2250000</v>
      </c>
      <c r="M1172" s="107">
        <v>2250000</v>
      </c>
      <c r="N1172" s="107"/>
      <c r="O1172" s="107">
        <f t="shared" si="274"/>
        <v>0</v>
      </c>
      <c r="P1172" s="107"/>
      <c r="Q1172" s="107"/>
      <c r="R1172" s="107">
        <f t="shared" si="275"/>
        <v>0</v>
      </c>
      <c r="S1172" s="107"/>
      <c r="T1172" s="107"/>
      <c r="U1172" s="107">
        <f t="shared" si="276"/>
        <v>0</v>
      </c>
      <c r="V1172" s="107"/>
      <c r="W1172" s="107"/>
      <c r="X1172" s="107">
        <f t="shared" si="277"/>
        <v>0</v>
      </c>
      <c r="Y1172" s="107"/>
      <c r="Z1172" s="107"/>
      <c r="AA1172" s="108">
        <f t="shared" si="278"/>
        <v>0</v>
      </c>
      <c r="AB1172" s="7">
        <v>45625</v>
      </c>
    </row>
    <row r="1173" spans="1:28" ht="15.75" hidden="1" x14ac:dyDescent="0.25">
      <c r="A1173" s="29">
        <v>45625</v>
      </c>
      <c r="B1173" s="25" t="s">
        <v>445</v>
      </c>
      <c r="C1173" s="27"/>
      <c r="D1173" s="27" t="s">
        <v>52</v>
      </c>
      <c r="E1173" s="27" t="s">
        <v>129</v>
      </c>
      <c r="F1173" s="27">
        <v>4</v>
      </c>
      <c r="G1173" s="27" t="s">
        <v>77</v>
      </c>
      <c r="H1173" s="27">
        <v>65000</v>
      </c>
      <c r="I1173" s="25">
        <f t="shared" si="272"/>
        <v>260000</v>
      </c>
      <c r="J1173" s="31" t="s">
        <v>324</v>
      </c>
      <c r="K1173" s="25"/>
      <c r="L1173" s="107">
        <f t="shared" si="273"/>
        <v>260000</v>
      </c>
      <c r="M1173" s="107">
        <v>260000</v>
      </c>
      <c r="N1173" s="107"/>
      <c r="O1173" s="107">
        <f t="shared" si="274"/>
        <v>0</v>
      </c>
      <c r="P1173" s="107"/>
      <c r="Q1173" s="107"/>
      <c r="R1173" s="107">
        <f t="shared" si="275"/>
        <v>0</v>
      </c>
      <c r="S1173" s="107"/>
      <c r="T1173" s="107"/>
      <c r="U1173" s="107">
        <f t="shared" si="276"/>
        <v>0</v>
      </c>
      <c r="V1173" s="107"/>
      <c r="W1173" s="107"/>
      <c r="X1173" s="107">
        <f t="shared" si="277"/>
        <v>0</v>
      </c>
      <c r="Y1173" s="107"/>
      <c r="Z1173" s="107"/>
      <c r="AA1173" s="108">
        <f t="shared" si="278"/>
        <v>0</v>
      </c>
      <c r="AB1173" s="7">
        <v>45625</v>
      </c>
    </row>
    <row r="1174" spans="1:28" ht="15.75" hidden="1" x14ac:dyDescent="0.25">
      <c r="A1174" s="29">
        <v>45625</v>
      </c>
      <c r="B1174" s="25" t="s">
        <v>1010</v>
      </c>
      <c r="C1174" s="25"/>
      <c r="D1174" s="27" t="s">
        <v>52</v>
      </c>
      <c r="E1174" s="25" t="s">
        <v>192</v>
      </c>
      <c r="F1174" s="25">
        <v>200</v>
      </c>
      <c r="G1174" s="27" t="s">
        <v>34</v>
      </c>
      <c r="H1174" s="25">
        <v>2500</v>
      </c>
      <c r="I1174" s="25">
        <f t="shared" si="272"/>
        <v>500000</v>
      </c>
      <c r="J1174" s="31" t="s">
        <v>312</v>
      </c>
      <c r="K1174" s="25"/>
      <c r="L1174" s="107">
        <f t="shared" si="273"/>
        <v>0</v>
      </c>
      <c r="M1174" s="107"/>
      <c r="N1174" s="107"/>
      <c r="O1174" s="107">
        <f t="shared" si="274"/>
        <v>0</v>
      </c>
      <c r="P1174" s="107"/>
      <c r="Q1174" s="107"/>
      <c r="R1174" s="107">
        <f t="shared" si="275"/>
        <v>0</v>
      </c>
      <c r="S1174" s="107"/>
      <c r="T1174" s="107"/>
      <c r="U1174" s="107">
        <f t="shared" si="276"/>
        <v>0</v>
      </c>
      <c r="V1174" s="107"/>
      <c r="W1174" s="107"/>
      <c r="X1174" s="107">
        <f t="shared" si="277"/>
        <v>500000</v>
      </c>
      <c r="Y1174" s="107">
        <v>500000</v>
      </c>
      <c r="Z1174" s="107"/>
      <c r="AA1174" s="108">
        <f t="shared" si="278"/>
        <v>0</v>
      </c>
      <c r="AB1174" s="7">
        <v>45625</v>
      </c>
    </row>
    <row r="1175" spans="1:28" ht="15.75" hidden="1" x14ac:dyDescent="0.25">
      <c r="A1175" s="29">
        <v>45625</v>
      </c>
      <c r="B1175" s="25" t="s">
        <v>480</v>
      </c>
      <c r="C1175" s="25"/>
      <c r="D1175" s="27" t="s">
        <v>52</v>
      </c>
      <c r="E1175" s="25" t="s">
        <v>192</v>
      </c>
      <c r="F1175" s="25">
        <v>6200</v>
      </c>
      <c r="G1175" s="27" t="s">
        <v>34</v>
      </c>
      <c r="H1175" s="25">
        <v>2500</v>
      </c>
      <c r="I1175" s="25">
        <f t="shared" si="272"/>
        <v>15500000</v>
      </c>
      <c r="J1175" s="38" t="s">
        <v>78</v>
      </c>
      <c r="K1175" s="25"/>
      <c r="L1175" s="107">
        <f t="shared" si="273"/>
        <v>0</v>
      </c>
      <c r="M1175" s="107"/>
      <c r="N1175" s="107"/>
      <c r="O1175" s="107">
        <f t="shared" si="274"/>
        <v>3875000</v>
      </c>
      <c r="P1175" s="107">
        <v>3875000</v>
      </c>
      <c r="Q1175" s="107"/>
      <c r="R1175" s="107">
        <f t="shared" si="275"/>
        <v>0</v>
      </c>
      <c r="S1175" s="107"/>
      <c r="T1175" s="107"/>
      <c r="U1175" s="107">
        <f t="shared" si="276"/>
        <v>0</v>
      </c>
      <c r="V1175" s="107"/>
      <c r="W1175" s="107"/>
      <c r="X1175" s="107">
        <f t="shared" si="277"/>
        <v>0</v>
      </c>
      <c r="Y1175" s="107"/>
      <c r="Z1175" s="107"/>
      <c r="AA1175" s="108">
        <f t="shared" si="278"/>
        <v>11625000</v>
      </c>
      <c r="AB1175" s="7">
        <v>45625</v>
      </c>
    </row>
    <row r="1176" spans="1:28" ht="15.75" hidden="1" x14ac:dyDescent="0.25">
      <c r="A1176" s="24">
        <v>45625</v>
      </c>
      <c r="B1176" s="25" t="s">
        <v>449</v>
      </c>
      <c r="C1176" s="25"/>
      <c r="D1176" s="25" t="s">
        <v>52</v>
      </c>
      <c r="E1176" s="25" t="s">
        <v>1165</v>
      </c>
      <c r="F1176" s="25">
        <v>4000</v>
      </c>
      <c r="G1176" s="25" t="s">
        <v>34</v>
      </c>
      <c r="H1176" s="25">
        <v>2200</v>
      </c>
      <c r="I1176" s="25">
        <f t="shared" si="272"/>
        <v>8800000</v>
      </c>
      <c r="J1176" s="26" t="s">
        <v>28</v>
      </c>
      <c r="K1176" s="25"/>
      <c r="L1176" s="107">
        <f t="shared" si="273"/>
        <v>0</v>
      </c>
      <c r="M1176" s="107"/>
      <c r="N1176" s="107"/>
      <c r="O1176" s="107">
        <f t="shared" si="274"/>
        <v>0</v>
      </c>
      <c r="P1176" s="107"/>
      <c r="Q1176" s="107"/>
      <c r="R1176" s="107">
        <f t="shared" si="275"/>
        <v>0</v>
      </c>
      <c r="S1176" s="107"/>
      <c r="T1176" s="107"/>
      <c r="U1176" s="107">
        <f t="shared" si="276"/>
        <v>0</v>
      </c>
      <c r="V1176" s="107"/>
      <c r="W1176" s="107"/>
      <c r="X1176" s="107">
        <f t="shared" si="277"/>
        <v>0</v>
      </c>
      <c r="Y1176" s="107"/>
      <c r="Z1176" s="107"/>
      <c r="AA1176" s="108">
        <f t="shared" si="278"/>
        <v>8800000</v>
      </c>
      <c r="AB1176" s="7"/>
    </row>
    <row r="1177" spans="1:28" ht="15.75" hidden="1" x14ac:dyDescent="0.25">
      <c r="A1177" s="29">
        <v>45625</v>
      </c>
      <c r="B1177" s="25" t="s">
        <v>565</v>
      </c>
      <c r="C1177" s="25"/>
      <c r="D1177" s="27" t="s">
        <v>46</v>
      </c>
      <c r="E1177" s="25" t="s">
        <v>348</v>
      </c>
      <c r="F1177" s="25">
        <v>600</v>
      </c>
      <c r="G1177" s="27" t="s">
        <v>34</v>
      </c>
      <c r="H1177" s="25">
        <v>1150</v>
      </c>
      <c r="I1177" s="25">
        <f t="shared" si="272"/>
        <v>690000</v>
      </c>
      <c r="J1177" s="31" t="s">
        <v>312</v>
      </c>
      <c r="K1177" s="25"/>
      <c r="L1177" s="107">
        <f t="shared" si="273"/>
        <v>0</v>
      </c>
      <c r="M1177" s="107"/>
      <c r="N1177" s="107"/>
      <c r="O1177" s="107">
        <f t="shared" si="274"/>
        <v>0</v>
      </c>
      <c r="P1177" s="107"/>
      <c r="Q1177" s="107"/>
      <c r="R1177" s="107">
        <f t="shared" si="275"/>
        <v>690000</v>
      </c>
      <c r="S1177" s="107">
        <v>690000</v>
      </c>
      <c r="T1177" s="107"/>
      <c r="U1177" s="107">
        <f t="shared" si="276"/>
        <v>0</v>
      </c>
      <c r="V1177" s="107"/>
      <c r="W1177" s="107"/>
      <c r="X1177" s="107">
        <f t="shared" si="277"/>
        <v>0</v>
      </c>
      <c r="Y1177" s="107"/>
      <c r="Z1177" s="107"/>
      <c r="AA1177" s="108">
        <f t="shared" si="278"/>
        <v>0</v>
      </c>
      <c r="AB1177" s="7">
        <v>45625</v>
      </c>
    </row>
    <row r="1178" spans="1:28" ht="15.75" hidden="1" x14ac:dyDescent="0.25">
      <c r="A1178" s="24">
        <v>45625</v>
      </c>
      <c r="B1178" s="25" t="s">
        <v>207</v>
      </c>
      <c r="C1178" s="25"/>
      <c r="D1178" s="25" t="s">
        <v>46</v>
      </c>
      <c r="E1178" s="25" t="s">
        <v>150</v>
      </c>
      <c r="F1178" s="25">
        <v>10</v>
      </c>
      <c r="G1178" s="25" t="s">
        <v>77</v>
      </c>
      <c r="H1178" s="25">
        <v>50000</v>
      </c>
      <c r="I1178" s="25">
        <f t="shared" si="272"/>
        <v>500000</v>
      </c>
      <c r="J1178" s="26" t="s">
        <v>28</v>
      </c>
      <c r="K1178" s="25"/>
      <c r="L1178" s="107">
        <f t="shared" si="273"/>
        <v>0</v>
      </c>
      <c r="M1178" s="107"/>
      <c r="N1178" s="107"/>
      <c r="O1178" s="107">
        <f t="shared" si="274"/>
        <v>0</v>
      </c>
      <c r="P1178" s="107"/>
      <c r="Q1178" s="107"/>
      <c r="R1178" s="107">
        <f t="shared" si="275"/>
        <v>0</v>
      </c>
      <c r="S1178" s="107"/>
      <c r="T1178" s="107"/>
      <c r="U1178" s="107">
        <f t="shared" si="276"/>
        <v>0</v>
      </c>
      <c r="V1178" s="107"/>
      <c r="W1178" s="107"/>
      <c r="X1178" s="107">
        <f t="shared" si="277"/>
        <v>0</v>
      </c>
      <c r="Y1178" s="107"/>
      <c r="Z1178" s="107"/>
      <c r="AA1178" s="108">
        <f t="shared" si="278"/>
        <v>500000</v>
      </c>
      <c r="AB1178" s="7"/>
    </row>
    <row r="1179" spans="1:28" ht="15.75" hidden="1" x14ac:dyDescent="0.25">
      <c r="A1179" s="24"/>
      <c r="B1179" s="25" t="s">
        <v>1394</v>
      </c>
      <c r="C1179" s="25"/>
      <c r="D1179" s="25" t="s">
        <v>46</v>
      </c>
      <c r="E1179" s="25"/>
      <c r="F1179" s="25"/>
      <c r="G1179" s="25" t="s">
        <v>77</v>
      </c>
      <c r="H1179" s="25"/>
      <c r="I1179" s="25">
        <f t="shared" ref="I1179:I1205" si="279">F1179*H1179</f>
        <v>0</v>
      </c>
      <c r="J1179" s="31" t="s">
        <v>49</v>
      </c>
      <c r="K1179" s="25"/>
      <c r="L1179" s="107">
        <f t="shared" ref="L1179:L1180" si="280">M1179+N1179</f>
        <v>0</v>
      </c>
      <c r="M1179" s="107"/>
      <c r="N1179" s="107"/>
      <c r="O1179" s="107">
        <f t="shared" ref="O1179:O1180" si="281">P1179+Q1179</f>
        <v>250000</v>
      </c>
      <c r="P1179" s="107">
        <v>250000</v>
      </c>
      <c r="Q1179" s="107"/>
      <c r="R1179" s="107">
        <f t="shared" ref="R1179:R1180" si="282">S1179+T1179</f>
        <v>0</v>
      </c>
      <c r="S1179" s="107"/>
      <c r="T1179" s="107"/>
      <c r="U1179" s="107">
        <f t="shared" ref="U1179:U1180" si="283">V1179+W1179</f>
        <v>0</v>
      </c>
      <c r="V1179" s="107"/>
      <c r="W1179" s="107"/>
      <c r="X1179" s="107">
        <f t="shared" ref="X1179:X1180" si="284">Y1179+Z1179</f>
        <v>0</v>
      </c>
      <c r="Y1179" s="107"/>
      <c r="Z1179" s="107"/>
      <c r="AA1179" s="108">
        <f t="shared" ref="AA1179:AA1180" si="285">C1179+I1179-L1179-O1179-U1179-X1179-R1179</f>
        <v>-250000</v>
      </c>
      <c r="AB1179" s="7">
        <v>45625</v>
      </c>
    </row>
    <row r="1180" spans="1:28" ht="15.75" hidden="1" x14ac:dyDescent="0.25">
      <c r="A1180" s="29">
        <v>45626</v>
      </c>
      <c r="B1180" s="27" t="s">
        <v>256</v>
      </c>
      <c r="C1180" s="27"/>
      <c r="D1180" s="27" t="s">
        <v>52</v>
      </c>
      <c r="E1180" s="27" t="s">
        <v>129</v>
      </c>
      <c r="F1180" s="27">
        <v>2</v>
      </c>
      <c r="G1180" s="27" t="s">
        <v>77</v>
      </c>
      <c r="H1180" s="27">
        <v>65000</v>
      </c>
      <c r="I1180" s="25">
        <f t="shared" si="279"/>
        <v>130000</v>
      </c>
      <c r="J1180" s="28" t="s">
        <v>28</v>
      </c>
      <c r="K1180" s="25"/>
      <c r="L1180" s="107">
        <f t="shared" si="280"/>
        <v>0</v>
      </c>
      <c r="M1180" s="107"/>
      <c r="N1180" s="107"/>
      <c r="O1180" s="107">
        <f t="shared" si="281"/>
        <v>0</v>
      </c>
      <c r="P1180" s="107"/>
      <c r="Q1180" s="107"/>
      <c r="R1180" s="107">
        <f t="shared" si="282"/>
        <v>0</v>
      </c>
      <c r="S1180" s="107"/>
      <c r="T1180" s="107"/>
      <c r="U1180" s="107">
        <f t="shared" si="283"/>
        <v>0</v>
      </c>
      <c r="V1180" s="107"/>
      <c r="W1180" s="107"/>
      <c r="X1180" s="107">
        <f t="shared" si="284"/>
        <v>0</v>
      </c>
      <c r="Y1180" s="107"/>
      <c r="Z1180" s="107"/>
      <c r="AA1180" s="108">
        <f t="shared" si="285"/>
        <v>130000</v>
      </c>
      <c r="AB1180" s="7"/>
    </row>
    <row r="1181" spans="1:28" ht="15.75" hidden="1" x14ac:dyDescent="0.25">
      <c r="A1181" s="29">
        <v>45626</v>
      </c>
      <c r="B1181" s="27" t="s">
        <v>256</v>
      </c>
      <c r="C1181" s="27"/>
      <c r="D1181" s="27" t="s">
        <v>52</v>
      </c>
      <c r="E1181" s="27" t="s">
        <v>218</v>
      </c>
      <c r="F1181" s="27">
        <v>2.5</v>
      </c>
      <c r="G1181" s="27" t="s">
        <v>39</v>
      </c>
      <c r="H1181" s="27">
        <v>90000</v>
      </c>
      <c r="I1181" s="25">
        <f t="shared" si="279"/>
        <v>225000</v>
      </c>
      <c r="J1181" s="28" t="s">
        <v>28</v>
      </c>
      <c r="K1181" s="25"/>
      <c r="L1181" s="107">
        <f t="shared" ref="L1181:L1205" si="286">M1181+N1181</f>
        <v>0</v>
      </c>
      <c r="M1181" s="107"/>
      <c r="N1181" s="107"/>
      <c r="O1181" s="107">
        <f t="shared" ref="O1181:O1205" si="287">P1181+Q1181</f>
        <v>0</v>
      </c>
      <c r="P1181" s="107"/>
      <c r="Q1181" s="107"/>
      <c r="R1181" s="107">
        <f t="shared" ref="R1181:R1205" si="288">S1181+T1181</f>
        <v>0</v>
      </c>
      <c r="S1181" s="107"/>
      <c r="T1181" s="107"/>
      <c r="U1181" s="107">
        <f t="shared" ref="U1181:U1205" si="289">V1181+W1181</f>
        <v>0</v>
      </c>
      <c r="V1181" s="107"/>
      <c r="W1181" s="107"/>
      <c r="X1181" s="107">
        <f t="shared" ref="X1181:X1205" si="290">Y1181+Z1181</f>
        <v>0</v>
      </c>
      <c r="Y1181" s="107"/>
      <c r="Z1181" s="107"/>
      <c r="AA1181" s="108">
        <f t="shared" ref="AA1181:AA1205" si="291">C1181+I1181-L1181-O1181-U1181-X1181-R1181</f>
        <v>225000</v>
      </c>
      <c r="AB1181" s="7"/>
    </row>
    <row r="1182" spans="1:28" ht="15.75" hidden="1" x14ac:dyDescent="0.25">
      <c r="A1182" s="29">
        <v>45626</v>
      </c>
      <c r="B1182" s="27" t="s">
        <v>256</v>
      </c>
      <c r="C1182" s="25"/>
      <c r="D1182" s="27" t="s">
        <v>52</v>
      </c>
      <c r="E1182" s="27" t="s">
        <v>400</v>
      </c>
      <c r="F1182" s="25">
        <v>2.5</v>
      </c>
      <c r="G1182" s="27" t="s">
        <v>39</v>
      </c>
      <c r="H1182" s="27">
        <v>90000</v>
      </c>
      <c r="I1182" s="25">
        <f t="shared" si="279"/>
        <v>225000</v>
      </c>
      <c r="J1182" s="26" t="s">
        <v>28</v>
      </c>
      <c r="K1182" s="25"/>
      <c r="L1182" s="107">
        <f t="shared" si="286"/>
        <v>0</v>
      </c>
      <c r="M1182" s="107"/>
      <c r="N1182" s="107"/>
      <c r="O1182" s="107">
        <f t="shared" si="287"/>
        <v>0</v>
      </c>
      <c r="P1182" s="107"/>
      <c r="Q1182" s="107"/>
      <c r="R1182" s="107">
        <f t="shared" si="288"/>
        <v>0</v>
      </c>
      <c r="S1182" s="107"/>
      <c r="T1182" s="107"/>
      <c r="U1182" s="107">
        <f t="shared" si="289"/>
        <v>0</v>
      </c>
      <c r="V1182" s="107"/>
      <c r="W1182" s="107"/>
      <c r="X1182" s="107">
        <f t="shared" si="290"/>
        <v>0</v>
      </c>
      <c r="Y1182" s="107"/>
      <c r="Z1182" s="107"/>
      <c r="AA1182" s="108">
        <f t="shared" si="291"/>
        <v>225000</v>
      </c>
      <c r="AB1182" s="7"/>
    </row>
    <row r="1183" spans="1:28" ht="15.75" hidden="1" x14ac:dyDescent="0.25">
      <c r="A1183" s="29">
        <v>45626</v>
      </c>
      <c r="B1183" s="27" t="s">
        <v>256</v>
      </c>
      <c r="C1183" s="25"/>
      <c r="D1183" s="27" t="s">
        <v>52</v>
      </c>
      <c r="E1183" s="27" t="s">
        <v>1585</v>
      </c>
      <c r="F1183" s="25">
        <v>2.5</v>
      </c>
      <c r="G1183" s="25" t="s">
        <v>39</v>
      </c>
      <c r="H1183" s="27">
        <v>90000</v>
      </c>
      <c r="I1183" s="25">
        <f t="shared" si="279"/>
        <v>225000</v>
      </c>
      <c r="J1183" s="26" t="s">
        <v>28</v>
      </c>
      <c r="K1183" s="25"/>
      <c r="L1183" s="107">
        <f t="shared" si="286"/>
        <v>0</v>
      </c>
      <c r="M1183" s="107"/>
      <c r="N1183" s="107"/>
      <c r="O1183" s="107">
        <f t="shared" si="287"/>
        <v>0</v>
      </c>
      <c r="P1183" s="107"/>
      <c r="Q1183" s="107"/>
      <c r="R1183" s="107">
        <f t="shared" si="288"/>
        <v>0</v>
      </c>
      <c r="S1183" s="107"/>
      <c r="T1183" s="107"/>
      <c r="U1183" s="107">
        <f t="shared" si="289"/>
        <v>0</v>
      </c>
      <c r="V1183" s="107"/>
      <c r="W1183" s="107"/>
      <c r="X1183" s="107">
        <f t="shared" si="290"/>
        <v>0</v>
      </c>
      <c r="Y1183" s="107"/>
      <c r="Z1183" s="107"/>
      <c r="AA1183" s="108">
        <f t="shared" si="291"/>
        <v>225000</v>
      </c>
      <c r="AB1183" s="7"/>
    </row>
    <row r="1184" spans="1:28" ht="15.75" hidden="1" x14ac:dyDescent="0.25">
      <c r="A1184" s="29">
        <v>45626</v>
      </c>
      <c r="B1184" s="27" t="s">
        <v>256</v>
      </c>
      <c r="C1184" s="25"/>
      <c r="D1184" s="27" t="s">
        <v>52</v>
      </c>
      <c r="E1184" s="27" t="s">
        <v>217</v>
      </c>
      <c r="F1184" s="25">
        <v>2.5</v>
      </c>
      <c r="G1184" s="25" t="s">
        <v>39</v>
      </c>
      <c r="H1184" s="27">
        <v>90000</v>
      </c>
      <c r="I1184" s="25">
        <f t="shared" si="279"/>
        <v>225000</v>
      </c>
      <c r="J1184" s="26" t="s">
        <v>28</v>
      </c>
      <c r="K1184" s="25"/>
      <c r="L1184" s="107">
        <f t="shared" si="286"/>
        <v>0</v>
      </c>
      <c r="M1184" s="107"/>
      <c r="N1184" s="107"/>
      <c r="O1184" s="107">
        <f t="shared" si="287"/>
        <v>0</v>
      </c>
      <c r="P1184" s="107"/>
      <c r="Q1184" s="107"/>
      <c r="R1184" s="107">
        <f t="shared" si="288"/>
        <v>0</v>
      </c>
      <c r="S1184" s="107"/>
      <c r="T1184" s="107"/>
      <c r="U1184" s="107">
        <f t="shared" si="289"/>
        <v>0</v>
      </c>
      <c r="V1184" s="107"/>
      <c r="W1184" s="107"/>
      <c r="X1184" s="107">
        <f t="shared" si="290"/>
        <v>0</v>
      </c>
      <c r="Y1184" s="107"/>
      <c r="Z1184" s="107"/>
      <c r="AA1184" s="108">
        <f t="shared" si="291"/>
        <v>225000</v>
      </c>
      <c r="AB1184" s="7"/>
    </row>
    <row r="1185" spans="1:28" ht="15.75" hidden="1" x14ac:dyDescent="0.25">
      <c r="A1185" s="29">
        <v>45626</v>
      </c>
      <c r="B1185" s="25" t="s">
        <v>211</v>
      </c>
      <c r="C1185" s="25"/>
      <c r="D1185" s="27" t="s">
        <v>52</v>
      </c>
      <c r="E1185" s="25" t="s">
        <v>192</v>
      </c>
      <c r="F1185" s="25">
        <v>700</v>
      </c>
      <c r="G1185" s="25" t="s">
        <v>34</v>
      </c>
      <c r="H1185" s="25">
        <v>2500</v>
      </c>
      <c r="I1185" s="25">
        <f t="shared" si="279"/>
        <v>1750000</v>
      </c>
      <c r="J1185" s="26" t="s">
        <v>28</v>
      </c>
      <c r="K1185" s="25"/>
      <c r="L1185" s="107">
        <f t="shared" si="286"/>
        <v>0</v>
      </c>
      <c r="M1185" s="107"/>
      <c r="N1185" s="107"/>
      <c r="O1185" s="107">
        <f t="shared" si="287"/>
        <v>0</v>
      </c>
      <c r="P1185" s="107"/>
      <c r="Q1185" s="107"/>
      <c r="R1185" s="107">
        <f t="shared" si="288"/>
        <v>0</v>
      </c>
      <c r="S1185" s="107"/>
      <c r="T1185" s="107"/>
      <c r="U1185" s="107">
        <f t="shared" si="289"/>
        <v>0</v>
      </c>
      <c r="V1185" s="107"/>
      <c r="W1185" s="107"/>
      <c r="X1185" s="107">
        <f t="shared" si="290"/>
        <v>0</v>
      </c>
      <c r="Y1185" s="107"/>
      <c r="Z1185" s="107"/>
      <c r="AA1185" s="108">
        <f t="shared" si="291"/>
        <v>1750000</v>
      </c>
      <c r="AB1185" s="7"/>
    </row>
    <row r="1186" spans="1:28" ht="15.75" hidden="1" x14ac:dyDescent="0.25">
      <c r="A1186" s="29">
        <v>45626</v>
      </c>
      <c r="B1186" s="25" t="s">
        <v>1402</v>
      </c>
      <c r="C1186" s="25"/>
      <c r="D1186" s="27" t="s">
        <v>52</v>
      </c>
      <c r="E1186" s="25" t="s">
        <v>358</v>
      </c>
      <c r="F1186" s="25">
        <v>21</v>
      </c>
      <c r="G1186" s="25" t="s">
        <v>39</v>
      </c>
      <c r="H1186" s="25">
        <v>46000</v>
      </c>
      <c r="I1186" s="25">
        <f t="shared" si="279"/>
        <v>966000</v>
      </c>
      <c r="J1186" s="26" t="s">
        <v>28</v>
      </c>
      <c r="K1186" s="25"/>
      <c r="L1186" s="107">
        <f t="shared" si="286"/>
        <v>0</v>
      </c>
      <c r="M1186" s="107"/>
      <c r="N1186" s="107"/>
      <c r="O1186" s="107">
        <f t="shared" si="287"/>
        <v>0</v>
      </c>
      <c r="P1186" s="107"/>
      <c r="Q1186" s="107"/>
      <c r="R1186" s="107">
        <f t="shared" si="288"/>
        <v>0</v>
      </c>
      <c r="S1186" s="107"/>
      <c r="T1186" s="107"/>
      <c r="U1186" s="107">
        <f t="shared" si="289"/>
        <v>0</v>
      </c>
      <c r="V1186" s="107"/>
      <c r="W1186" s="107"/>
      <c r="X1186" s="107">
        <f t="shared" si="290"/>
        <v>0</v>
      </c>
      <c r="Y1186" s="107"/>
      <c r="Z1186" s="107"/>
      <c r="AA1186" s="108">
        <f t="shared" si="291"/>
        <v>966000</v>
      </c>
      <c r="AB1186" s="7"/>
    </row>
    <row r="1187" spans="1:28" ht="15.75" hidden="1" x14ac:dyDescent="0.25">
      <c r="A1187" s="29">
        <v>45626</v>
      </c>
      <c r="B1187" s="25" t="s">
        <v>1956</v>
      </c>
      <c r="C1187" s="25"/>
      <c r="D1187" s="25" t="s">
        <v>46</v>
      </c>
      <c r="E1187" s="25" t="s">
        <v>44</v>
      </c>
      <c r="F1187" s="25">
        <v>1250</v>
      </c>
      <c r="G1187" s="25" t="s">
        <v>34</v>
      </c>
      <c r="H1187" s="25">
        <v>860</v>
      </c>
      <c r="I1187" s="25">
        <f t="shared" si="279"/>
        <v>1075000</v>
      </c>
      <c r="J1187" s="31" t="s">
        <v>312</v>
      </c>
      <c r="K1187" s="25"/>
      <c r="L1187" s="107">
        <f t="shared" si="286"/>
        <v>0</v>
      </c>
      <c r="M1187" s="107"/>
      <c r="N1187" s="107"/>
      <c r="O1187" s="107">
        <f t="shared" si="287"/>
        <v>1075000</v>
      </c>
      <c r="P1187" s="107">
        <v>1075000</v>
      </c>
      <c r="Q1187" s="107"/>
      <c r="R1187" s="107">
        <f t="shared" si="288"/>
        <v>0</v>
      </c>
      <c r="S1187" s="107"/>
      <c r="T1187" s="107"/>
      <c r="U1187" s="107">
        <f t="shared" si="289"/>
        <v>0</v>
      </c>
      <c r="V1187" s="107"/>
      <c r="W1187" s="107"/>
      <c r="X1187" s="107">
        <f t="shared" si="290"/>
        <v>0</v>
      </c>
      <c r="Y1187" s="107"/>
      <c r="Z1187" s="107"/>
      <c r="AA1187" s="108">
        <f t="shared" si="291"/>
        <v>0</v>
      </c>
      <c r="AB1187" s="7">
        <v>45590</v>
      </c>
    </row>
    <row r="1188" spans="1:28" ht="15.75" hidden="1" x14ac:dyDescent="0.25">
      <c r="A1188" s="29">
        <v>45626</v>
      </c>
      <c r="B1188" s="25" t="s">
        <v>1770</v>
      </c>
      <c r="C1188" s="25"/>
      <c r="D1188" s="27" t="s">
        <v>52</v>
      </c>
      <c r="E1188" s="25" t="s">
        <v>298</v>
      </c>
      <c r="F1188" s="25">
        <v>500</v>
      </c>
      <c r="G1188" s="25" t="s">
        <v>34</v>
      </c>
      <c r="H1188" s="25">
        <v>3500</v>
      </c>
      <c r="I1188" s="25">
        <f t="shared" si="279"/>
        <v>1750000</v>
      </c>
      <c r="J1188" s="31" t="s">
        <v>324</v>
      </c>
      <c r="K1188" s="25"/>
      <c r="L1188" s="107">
        <f t="shared" si="286"/>
        <v>0</v>
      </c>
      <c r="M1188" s="107"/>
      <c r="N1188" s="107"/>
      <c r="O1188" s="107">
        <f t="shared" si="287"/>
        <v>0</v>
      </c>
      <c r="P1188" s="107"/>
      <c r="Q1188" s="107"/>
      <c r="R1188" s="107">
        <f t="shared" si="288"/>
        <v>0</v>
      </c>
      <c r="S1188" s="107"/>
      <c r="T1188" s="107"/>
      <c r="U1188" s="107">
        <f t="shared" si="289"/>
        <v>1750000</v>
      </c>
      <c r="V1188" s="107">
        <v>1750000</v>
      </c>
      <c r="W1188" s="107"/>
      <c r="X1188" s="107">
        <f t="shared" si="290"/>
        <v>0</v>
      </c>
      <c r="Y1188" s="107"/>
      <c r="Z1188" s="107"/>
      <c r="AA1188" s="108">
        <f t="shared" si="291"/>
        <v>0</v>
      </c>
      <c r="AB1188" s="7">
        <v>45626</v>
      </c>
    </row>
    <row r="1189" spans="1:28" ht="15.75" hidden="1" x14ac:dyDescent="0.25">
      <c r="A1189" s="29">
        <v>45626</v>
      </c>
      <c r="B1189" s="25" t="s">
        <v>1770</v>
      </c>
      <c r="C1189" s="25"/>
      <c r="D1189" s="27" t="s">
        <v>52</v>
      </c>
      <c r="E1189" s="25" t="s">
        <v>249</v>
      </c>
      <c r="F1189" s="25">
        <v>800</v>
      </c>
      <c r="G1189" s="25" t="s">
        <v>34</v>
      </c>
      <c r="H1189" s="25">
        <v>3500</v>
      </c>
      <c r="I1189" s="25">
        <f t="shared" si="279"/>
        <v>2800000</v>
      </c>
      <c r="J1189" s="38" t="s">
        <v>24</v>
      </c>
      <c r="K1189" s="25"/>
      <c r="L1189" s="107">
        <f t="shared" si="286"/>
        <v>0</v>
      </c>
      <c r="M1189" s="107"/>
      <c r="N1189" s="107"/>
      <c r="O1189" s="107">
        <f t="shared" si="287"/>
        <v>0</v>
      </c>
      <c r="P1189" s="107"/>
      <c r="Q1189" s="107"/>
      <c r="R1189" s="107">
        <f t="shared" si="288"/>
        <v>0</v>
      </c>
      <c r="S1189" s="107"/>
      <c r="T1189" s="107"/>
      <c r="U1189" s="107">
        <f t="shared" si="289"/>
        <v>1757000</v>
      </c>
      <c r="V1189" s="107">
        <v>1757000</v>
      </c>
      <c r="W1189" s="107"/>
      <c r="X1189" s="107">
        <f t="shared" si="290"/>
        <v>0</v>
      </c>
      <c r="Y1189" s="107"/>
      <c r="Z1189" s="107"/>
      <c r="AA1189" s="108">
        <f t="shared" si="291"/>
        <v>1043000</v>
      </c>
      <c r="AB1189" s="7">
        <v>45626</v>
      </c>
    </row>
    <row r="1190" spans="1:28" ht="15.75" hidden="1" x14ac:dyDescent="0.25">
      <c r="A1190" s="29">
        <v>45626</v>
      </c>
      <c r="B1190" s="25" t="s">
        <v>1770</v>
      </c>
      <c r="C1190" s="27"/>
      <c r="D1190" s="27" t="s">
        <v>52</v>
      </c>
      <c r="E1190" s="27" t="s">
        <v>204</v>
      </c>
      <c r="F1190" s="27">
        <v>1000</v>
      </c>
      <c r="G1190" s="25" t="s">
        <v>34</v>
      </c>
      <c r="H1190" s="27">
        <v>1120</v>
      </c>
      <c r="I1190" s="25">
        <f t="shared" si="279"/>
        <v>1120000</v>
      </c>
      <c r="J1190" s="28" t="s">
        <v>28</v>
      </c>
      <c r="K1190" s="25"/>
      <c r="L1190" s="107">
        <f t="shared" si="286"/>
        <v>0</v>
      </c>
      <c r="M1190" s="107"/>
      <c r="N1190" s="107"/>
      <c r="O1190" s="107">
        <f t="shared" si="287"/>
        <v>0</v>
      </c>
      <c r="P1190" s="107"/>
      <c r="Q1190" s="107"/>
      <c r="R1190" s="107">
        <f t="shared" si="288"/>
        <v>0</v>
      </c>
      <c r="S1190" s="107"/>
      <c r="T1190" s="107"/>
      <c r="U1190" s="107">
        <f t="shared" si="289"/>
        <v>0</v>
      </c>
      <c r="V1190" s="107"/>
      <c r="W1190" s="107"/>
      <c r="X1190" s="107">
        <f t="shared" si="290"/>
        <v>0</v>
      </c>
      <c r="Y1190" s="107"/>
      <c r="Z1190" s="107"/>
      <c r="AA1190" s="108">
        <f t="shared" si="291"/>
        <v>1120000</v>
      </c>
      <c r="AB1190" s="7"/>
    </row>
    <row r="1191" spans="1:28" ht="15.75" hidden="1" x14ac:dyDescent="0.25">
      <c r="A1191" s="29">
        <v>45626</v>
      </c>
      <c r="B1191" s="27" t="s">
        <v>568</v>
      </c>
      <c r="C1191" s="25"/>
      <c r="D1191" s="27" t="s">
        <v>52</v>
      </c>
      <c r="E1191" s="25" t="s">
        <v>117</v>
      </c>
      <c r="F1191" s="25">
        <v>1</v>
      </c>
      <c r="G1191" s="25" t="s">
        <v>23</v>
      </c>
      <c r="H1191" s="25">
        <v>400000</v>
      </c>
      <c r="I1191" s="25">
        <f t="shared" si="279"/>
        <v>400000</v>
      </c>
      <c r="J1191" s="31" t="s">
        <v>324</v>
      </c>
      <c r="K1191" s="25"/>
      <c r="L1191" s="107">
        <f t="shared" si="286"/>
        <v>0</v>
      </c>
      <c r="M1191" s="107"/>
      <c r="N1191" s="107"/>
      <c r="O1191" s="107">
        <f t="shared" si="287"/>
        <v>0</v>
      </c>
      <c r="P1191" s="107"/>
      <c r="Q1191" s="107"/>
      <c r="R1191" s="107">
        <f t="shared" si="288"/>
        <v>0</v>
      </c>
      <c r="S1191" s="107"/>
      <c r="T1191" s="107"/>
      <c r="U1191" s="107">
        <f t="shared" si="289"/>
        <v>400000</v>
      </c>
      <c r="V1191" s="107">
        <v>400000</v>
      </c>
      <c r="W1191" s="107"/>
      <c r="X1191" s="107">
        <f t="shared" si="290"/>
        <v>0</v>
      </c>
      <c r="Y1191" s="107"/>
      <c r="Z1191" s="107"/>
      <c r="AA1191" s="108">
        <f t="shared" si="291"/>
        <v>0</v>
      </c>
      <c r="AB1191" s="7">
        <v>45626</v>
      </c>
    </row>
    <row r="1192" spans="1:28" ht="15.75" hidden="1" x14ac:dyDescent="0.25">
      <c r="A1192" s="29">
        <v>45626</v>
      </c>
      <c r="B1192" s="25" t="s">
        <v>472</v>
      </c>
      <c r="C1192" s="25"/>
      <c r="D1192" s="27" t="s">
        <v>52</v>
      </c>
      <c r="E1192" s="25" t="s">
        <v>117</v>
      </c>
      <c r="F1192" s="25">
        <v>1</v>
      </c>
      <c r="G1192" s="25" t="s">
        <v>23</v>
      </c>
      <c r="H1192" s="25">
        <v>450000</v>
      </c>
      <c r="I1192" s="25">
        <f t="shared" si="279"/>
        <v>450000</v>
      </c>
      <c r="J1192" s="26" t="s">
        <v>28</v>
      </c>
      <c r="K1192" s="25"/>
      <c r="L1192" s="107">
        <f t="shared" si="286"/>
        <v>0</v>
      </c>
      <c r="M1192" s="107"/>
      <c r="N1192" s="107"/>
      <c r="O1192" s="107">
        <f t="shared" si="287"/>
        <v>0</v>
      </c>
      <c r="P1192" s="107"/>
      <c r="Q1192" s="107"/>
      <c r="R1192" s="107">
        <f t="shared" si="288"/>
        <v>0</v>
      </c>
      <c r="S1192" s="107"/>
      <c r="T1192" s="107"/>
      <c r="U1192" s="107">
        <f t="shared" si="289"/>
        <v>0</v>
      </c>
      <c r="V1192" s="107"/>
      <c r="W1192" s="107"/>
      <c r="X1192" s="107">
        <f t="shared" si="290"/>
        <v>0</v>
      </c>
      <c r="Y1192" s="107"/>
      <c r="Z1192" s="107"/>
      <c r="AA1192" s="108">
        <f t="shared" si="291"/>
        <v>450000</v>
      </c>
      <c r="AB1192" s="7"/>
    </row>
    <row r="1193" spans="1:28" ht="15.75" hidden="1" x14ac:dyDescent="0.25">
      <c r="A1193" s="29">
        <v>45626</v>
      </c>
      <c r="B1193" s="25" t="s">
        <v>221</v>
      </c>
      <c r="C1193" s="25"/>
      <c r="D1193" s="27" t="s">
        <v>46</v>
      </c>
      <c r="E1193" s="25" t="s">
        <v>177</v>
      </c>
      <c r="F1193" s="25">
        <v>400</v>
      </c>
      <c r="G1193" s="25" t="s">
        <v>39</v>
      </c>
      <c r="H1193" s="25">
        <v>93550</v>
      </c>
      <c r="I1193" s="25">
        <f t="shared" si="279"/>
        <v>37420000</v>
      </c>
      <c r="J1193" s="26" t="s">
        <v>28</v>
      </c>
      <c r="K1193" s="25"/>
      <c r="L1193" s="107">
        <f t="shared" si="286"/>
        <v>0</v>
      </c>
      <c r="M1193" s="107"/>
      <c r="N1193" s="107"/>
      <c r="O1193" s="107">
        <f t="shared" si="287"/>
        <v>0</v>
      </c>
      <c r="P1193" s="107"/>
      <c r="Q1193" s="107"/>
      <c r="R1193" s="107">
        <f t="shared" si="288"/>
        <v>0</v>
      </c>
      <c r="S1193" s="107"/>
      <c r="T1193" s="107"/>
      <c r="U1193" s="107">
        <f t="shared" si="289"/>
        <v>0</v>
      </c>
      <c r="V1193" s="107"/>
      <c r="W1193" s="107"/>
      <c r="X1193" s="107">
        <f t="shared" si="290"/>
        <v>0</v>
      </c>
      <c r="Y1193" s="107"/>
      <c r="Z1193" s="107"/>
      <c r="AA1193" s="108">
        <f t="shared" si="291"/>
        <v>37420000</v>
      </c>
      <c r="AB1193" s="7"/>
    </row>
    <row r="1194" spans="1:28" ht="15.75" hidden="1" x14ac:dyDescent="0.25">
      <c r="A1194" s="29">
        <v>45626</v>
      </c>
      <c r="B1194" s="25" t="s">
        <v>256</v>
      </c>
      <c r="C1194" s="25"/>
      <c r="D1194" s="27" t="s">
        <v>52</v>
      </c>
      <c r="E1194" s="25" t="s">
        <v>138</v>
      </c>
      <c r="F1194" s="25">
        <v>1750</v>
      </c>
      <c r="G1194" s="25" t="s">
        <v>34</v>
      </c>
      <c r="H1194" s="25">
        <v>1390</v>
      </c>
      <c r="I1194" s="25">
        <f t="shared" si="279"/>
        <v>2432500</v>
      </c>
      <c r="J1194" s="26" t="s">
        <v>28</v>
      </c>
      <c r="K1194" s="25"/>
      <c r="L1194" s="107">
        <f t="shared" si="286"/>
        <v>0</v>
      </c>
      <c r="M1194" s="107"/>
      <c r="N1194" s="107"/>
      <c r="O1194" s="107">
        <f t="shared" si="287"/>
        <v>0</v>
      </c>
      <c r="P1194" s="107"/>
      <c r="Q1194" s="107"/>
      <c r="R1194" s="107">
        <f t="shared" si="288"/>
        <v>0</v>
      </c>
      <c r="S1194" s="107"/>
      <c r="T1194" s="107"/>
      <c r="U1194" s="107">
        <f t="shared" si="289"/>
        <v>0</v>
      </c>
      <c r="V1194" s="107"/>
      <c r="W1194" s="107"/>
      <c r="X1194" s="107">
        <f t="shared" si="290"/>
        <v>0</v>
      </c>
      <c r="Y1194" s="107"/>
      <c r="Z1194" s="107"/>
      <c r="AA1194" s="108">
        <f t="shared" si="291"/>
        <v>2432500</v>
      </c>
      <c r="AB1194" s="7"/>
    </row>
    <row r="1195" spans="1:28" ht="15.75" hidden="1" x14ac:dyDescent="0.25">
      <c r="A1195" s="29">
        <v>45626</v>
      </c>
      <c r="B1195" s="25" t="s">
        <v>256</v>
      </c>
      <c r="C1195" s="25"/>
      <c r="D1195" s="27" t="s">
        <v>52</v>
      </c>
      <c r="E1195" s="25" t="s">
        <v>276</v>
      </c>
      <c r="F1195" s="25">
        <v>10000</v>
      </c>
      <c r="G1195" s="25" t="s">
        <v>34</v>
      </c>
      <c r="H1195" s="25">
        <v>800</v>
      </c>
      <c r="I1195" s="25">
        <f t="shared" si="279"/>
        <v>8000000</v>
      </c>
      <c r="J1195" s="26" t="s">
        <v>28</v>
      </c>
      <c r="K1195" s="25"/>
      <c r="L1195" s="107">
        <f t="shared" si="286"/>
        <v>0</v>
      </c>
      <c r="M1195" s="107"/>
      <c r="N1195" s="107"/>
      <c r="O1195" s="107">
        <f t="shared" si="287"/>
        <v>0</v>
      </c>
      <c r="P1195" s="107"/>
      <c r="Q1195" s="107"/>
      <c r="R1195" s="107">
        <f t="shared" si="288"/>
        <v>0</v>
      </c>
      <c r="S1195" s="107"/>
      <c r="T1195" s="107"/>
      <c r="U1195" s="107">
        <f t="shared" si="289"/>
        <v>0</v>
      </c>
      <c r="V1195" s="107"/>
      <c r="W1195" s="107"/>
      <c r="X1195" s="107">
        <f t="shared" si="290"/>
        <v>0</v>
      </c>
      <c r="Y1195" s="107"/>
      <c r="Z1195" s="107"/>
      <c r="AA1195" s="108">
        <f t="shared" si="291"/>
        <v>8000000</v>
      </c>
      <c r="AB1195" s="7"/>
    </row>
    <row r="1196" spans="1:28" ht="15.75" hidden="1" x14ac:dyDescent="0.25">
      <c r="A1196" s="29">
        <v>45626</v>
      </c>
      <c r="B1196" s="25" t="s">
        <v>203</v>
      </c>
      <c r="C1196" s="25"/>
      <c r="D1196" s="27" t="s">
        <v>46</v>
      </c>
      <c r="E1196" s="25" t="s">
        <v>406</v>
      </c>
      <c r="F1196" s="25">
        <v>8000</v>
      </c>
      <c r="G1196" s="25" t="s">
        <v>34</v>
      </c>
      <c r="H1196" s="25">
        <v>875</v>
      </c>
      <c r="I1196" s="25">
        <f t="shared" si="279"/>
        <v>7000000</v>
      </c>
      <c r="J1196" s="26" t="s">
        <v>28</v>
      </c>
      <c r="K1196" s="25"/>
      <c r="L1196" s="107">
        <f t="shared" si="286"/>
        <v>0</v>
      </c>
      <c r="M1196" s="107"/>
      <c r="N1196" s="107"/>
      <c r="O1196" s="107">
        <f t="shared" si="287"/>
        <v>0</v>
      </c>
      <c r="P1196" s="107"/>
      <c r="Q1196" s="107"/>
      <c r="R1196" s="107">
        <f t="shared" si="288"/>
        <v>0</v>
      </c>
      <c r="S1196" s="107"/>
      <c r="T1196" s="107"/>
      <c r="U1196" s="107">
        <f t="shared" si="289"/>
        <v>0</v>
      </c>
      <c r="V1196" s="107"/>
      <c r="W1196" s="107"/>
      <c r="X1196" s="107">
        <f t="shared" si="290"/>
        <v>0</v>
      </c>
      <c r="Y1196" s="107"/>
      <c r="Z1196" s="107"/>
      <c r="AA1196" s="108">
        <f t="shared" si="291"/>
        <v>7000000</v>
      </c>
      <c r="AB1196" s="7"/>
    </row>
    <row r="1197" spans="1:28" ht="15.75" hidden="1" x14ac:dyDescent="0.25">
      <c r="A1197" s="29">
        <v>45626</v>
      </c>
      <c r="B1197" s="25" t="s">
        <v>203</v>
      </c>
      <c r="C1197" s="25"/>
      <c r="D1197" s="27" t="s">
        <v>46</v>
      </c>
      <c r="E1197" s="25" t="s">
        <v>115</v>
      </c>
      <c r="F1197" s="25">
        <v>14.1</v>
      </c>
      <c r="G1197" s="25" t="s">
        <v>39</v>
      </c>
      <c r="H1197" s="25">
        <v>47000</v>
      </c>
      <c r="I1197" s="25">
        <f t="shared" si="279"/>
        <v>662700</v>
      </c>
      <c r="J1197" s="26" t="s">
        <v>28</v>
      </c>
      <c r="K1197" s="25"/>
      <c r="L1197" s="107">
        <f t="shared" si="286"/>
        <v>0</v>
      </c>
      <c r="M1197" s="107"/>
      <c r="N1197" s="107"/>
      <c r="O1197" s="107">
        <f t="shared" si="287"/>
        <v>0</v>
      </c>
      <c r="P1197" s="107"/>
      <c r="Q1197" s="107"/>
      <c r="R1197" s="107">
        <f t="shared" si="288"/>
        <v>0</v>
      </c>
      <c r="S1197" s="107"/>
      <c r="T1197" s="107"/>
      <c r="U1197" s="107">
        <f t="shared" si="289"/>
        <v>0</v>
      </c>
      <c r="V1197" s="107"/>
      <c r="W1197" s="107"/>
      <c r="X1197" s="107">
        <f t="shared" si="290"/>
        <v>0</v>
      </c>
      <c r="Y1197" s="107"/>
      <c r="Z1197" s="107"/>
      <c r="AA1197" s="108">
        <f t="shared" si="291"/>
        <v>662700</v>
      </c>
      <c r="AB1197" s="7"/>
    </row>
    <row r="1198" spans="1:28" ht="15.75" hidden="1" x14ac:dyDescent="0.25">
      <c r="A1198" s="29">
        <v>45626</v>
      </c>
      <c r="B1198" s="25" t="s">
        <v>422</v>
      </c>
      <c r="C1198" s="25"/>
      <c r="D1198" s="27" t="s">
        <v>46</v>
      </c>
      <c r="E1198" s="25" t="s">
        <v>276</v>
      </c>
      <c r="F1198" s="25">
        <v>500</v>
      </c>
      <c r="G1198" s="25" t="s">
        <v>34</v>
      </c>
      <c r="H1198" s="25">
        <v>800</v>
      </c>
      <c r="I1198" s="25">
        <f t="shared" si="279"/>
        <v>400000</v>
      </c>
      <c r="J1198" s="31" t="s">
        <v>324</v>
      </c>
      <c r="K1198" s="25"/>
      <c r="L1198" s="107">
        <f t="shared" si="286"/>
        <v>0</v>
      </c>
      <c r="M1198" s="107"/>
      <c r="N1198" s="107"/>
      <c r="O1198" s="107">
        <f t="shared" si="287"/>
        <v>0</v>
      </c>
      <c r="P1198" s="107"/>
      <c r="Q1198" s="107"/>
      <c r="R1198" s="107">
        <f t="shared" si="288"/>
        <v>0</v>
      </c>
      <c r="S1198" s="107"/>
      <c r="T1198" s="107"/>
      <c r="U1198" s="107">
        <f t="shared" si="289"/>
        <v>400000</v>
      </c>
      <c r="V1198" s="107"/>
      <c r="W1198" s="107">
        <v>400000</v>
      </c>
      <c r="X1198" s="107">
        <f t="shared" si="290"/>
        <v>0</v>
      </c>
      <c r="Y1198" s="107"/>
      <c r="Z1198" s="107"/>
      <c r="AA1198" s="108">
        <f t="shared" si="291"/>
        <v>0</v>
      </c>
      <c r="AB1198" s="7">
        <v>45626</v>
      </c>
    </row>
    <row r="1199" spans="1:28" ht="15.75" hidden="1" x14ac:dyDescent="0.25">
      <c r="A1199" s="29">
        <v>45626</v>
      </c>
      <c r="B1199" s="25" t="s">
        <v>382</v>
      </c>
      <c r="C1199" s="25"/>
      <c r="D1199" s="27" t="s">
        <v>46</v>
      </c>
      <c r="E1199" s="25" t="s">
        <v>298</v>
      </c>
      <c r="F1199" s="25">
        <v>5200</v>
      </c>
      <c r="G1199" s="25" t="s">
        <v>34</v>
      </c>
      <c r="H1199" s="25">
        <v>3700</v>
      </c>
      <c r="I1199" s="25">
        <f t="shared" si="279"/>
        <v>19240000</v>
      </c>
      <c r="J1199" s="26" t="s">
        <v>28</v>
      </c>
      <c r="K1199" s="25"/>
      <c r="L1199" s="107">
        <f t="shared" si="286"/>
        <v>0</v>
      </c>
      <c r="M1199" s="107"/>
      <c r="N1199" s="107"/>
      <c r="O1199" s="107">
        <f t="shared" si="287"/>
        <v>0</v>
      </c>
      <c r="P1199" s="107"/>
      <c r="Q1199" s="107"/>
      <c r="R1199" s="107">
        <f t="shared" si="288"/>
        <v>0</v>
      </c>
      <c r="S1199" s="107"/>
      <c r="T1199" s="107"/>
      <c r="U1199" s="107">
        <f t="shared" si="289"/>
        <v>0</v>
      </c>
      <c r="V1199" s="107"/>
      <c r="W1199" s="107"/>
      <c r="X1199" s="107">
        <f t="shared" si="290"/>
        <v>0</v>
      </c>
      <c r="Y1199" s="107"/>
      <c r="Z1199" s="107"/>
      <c r="AA1199" s="108">
        <f t="shared" si="291"/>
        <v>19240000</v>
      </c>
      <c r="AB1199" s="7"/>
    </row>
    <row r="1200" spans="1:28" ht="15.75" hidden="1" x14ac:dyDescent="0.25">
      <c r="A1200" s="29">
        <v>45626</v>
      </c>
      <c r="B1200" s="25" t="s">
        <v>382</v>
      </c>
      <c r="C1200" s="25"/>
      <c r="D1200" s="27" t="s">
        <v>46</v>
      </c>
      <c r="E1200" s="25" t="s">
        <v>192</v>
      </c>
      <c r="F1200" s="25">
        <v>400</v>
      </c>
      <c r="G1200" s="25" t="s">
        <v>34</v>
      </c>
      <c r="H1200" s="25">
        <v>2500</v>
      </c>
      <c r="I1200" s="25">
        <f t="shared" si="279"/>
        <v>1000000</v>
      </c>
      <c r="J1200" s="26" t="s">
        <v>28</v>
      </c>
      <c r="K1200" s="25"/>
      <c r="L1200" s="107">
        <f t="shared" si="286"/>
        <v>0</v>
      </c>
      <c r="M1200" s="107"/>
      <c r="N1200" s="107"/>
      <c r="O1200" s="107">
        <f t="shared" si="287"/>
        <v>0</v>
      </c>
      <c r="P1200" s="107"/>
      <c r="Q1200" s="107"/>
      <c r="R1200" s="107">
        <f t="shared" si="288"/>
        <v>0</v>
      </c>
      <c r="S1200" s="107"/>
      <c r="T1200" s="107"/>
      <c r="U1200" s="107">
        <f t="shared" si="289"/>
        <v>0</v>
      </c>
      <c r="V1200" s="107"/>
      <c r="W1200" s="107"/>
      <c r="X1200" s="107">
        <f t="shared" si="290"/>
        <v>0</v>
      </c>
      <c r="Y1200" s="107"/>
      <c r="Z1200" s="107"/>
      <c r="AA1200" s="108">
        <f t="shared" si="291"/>
        <v>1000000</v>
      </c>
      <c r="AB1200" s="7"/>
    </row>
    <row r="1201" spans="1:28" ht="15.75" hidden="1" x14ac:dyDescent="0.25">
      <c r="A1201" s="29">
        <v>45626</v>
      </c>
      <c r="B1201" s="25" t="s">
        <v>382</v>
      </c>
      <c r="C1201" s="25"/>
      <c r="D1201" s="27" t="s">
        <v>46</v>
      </c>
      <c r="E1201" s="25" t="s">
        <v>150</v>
      </c>
      <c r="F1201" s="25">
        <v>20</v>
      </c>
      <c r="G1201" s="25" t="s">
        <v>77</v>
      </c>
      <c r="H1201" s="25">
        <v>50000</v>
      </c>
      <c r="I1201" s="25">
        <f t="shared" si="279"/>
        <v>1000000</v>
      </c>
      <c r="J1201" s="26" t="s">
        <v>28</v>
      </c>
      <c r="K1201" s="25"/>
      <c r="L1201" s="107">
        <f t="shared" si="286"/>
        <v>0</v>
      </c>
      <c r="M1201" s="107"/>
      <c r="N1201" s="107"/>
      <c r="O1201" s="107">
        <f t="shared" si="287"/>
        <v>0</v>
      </c>
      <c r="P1201" s="107"/>
      <c r="Q1201" s="107"/>
      <c r="R1201" s="107">
        <f t="shared" si="288"/>
        <v>0</v>
      </c>
      <c r="S1201" s="107"/>
      <c r="T1201" s="107"/>
      <c r="U1201" s="107">
        <f t="shared" si="289"/>
        <v>0</v>
      </c>
      <c r="V1201" s="107"/>
      <c r="W1201" s="107"/>
      <c r="X1201" s="107">
        <f t="shared" si="290"/>
        <v>0</v>
      </c>
      <c r="Y1201" s="107"/>
      <c r="Z1201" s="107"/>
      <c r="AA1201" s="108">
        <f t="shared" si="291"/>
        <v>1000000</v>
      </c>
      <c r="AB1201" s="7"/>
    </row>
    <row r="1202" spans="1:28" ht="15.75" hidden="1" x14ac:dyDescent="0.25">
      <c r="A1202" s="24">
        <v>45626</v>
      </c>
      <c r="B1202" s="25" t="s">
        <v>382</v>
      </c>
      <c r="C1202" s="25"/>
      <c r="D1202" s="25" t="s">
        <v>46</v>
      </c>
      <c r="E1202" s="25" t="s">
        <v>400</v>
      </c>
      <c r="F1202" s="25">
        <v>10</v>
      </c>
      <c r="G1202" s="25" t="s">
        <v>39</v>
      </c>
      <c r="H1202" s="25">
        <v>90000</v>
      </c>
      <c r="I1202" s="25">
        <f t="shared" si="279"/>
        <v>900000</v>
      </c>
      <c r="J1202" s="26" t="s">
        <v>28</v>
      </c>
      <c r="K1202" s="25"/>
      <c r="L1202" s="107">
        <f t="shared" si="286"/>
        <v>0</v>
      </c>
      <c r="M1202" s="107"/>
      <c r="N1202" s="107"/>
      <c r="O1202" s="107">
        <f t="shared" si="287"/>
        <v>0</v>
      </c>
      <c r="P1202" s="107"/>
      <c r="Q1202" s="107"/>
      <c r="R1202" s="107">
        <f t="shared" si="288"/>
        <v>0</v>
      </c>
      <c r="S1202" s="107"/>
      <c r="T1202" s="107"/>
      <c r="U1202" s="107">
        <f t="shared" si="289"/>
        <v>0</v>
      </c>
      <c r="V1202" s="107"/>
      <c r="W1202" s="107"/>
      <c r="X1202" s="107">
        <f t="shared" si="290"/>
        <v>0</v>
      </c>
      <c r="Y1202" s="107"/>
      <c r="Z1202" s="107"/>
      <c r="AA1202" s="108">
        <f t="shared" si="291"/>
        <v>900000</v>
      </c>
      <c r="AB1202" s="7"/>
    </row>
    <row r="1203" spans="1:28" ht="15.75" hidden="1" x14ac:dyDescent="0.25">
      <c r="A1203" s="29">
        <v>45626</v>
      </c>
      <c r="B1203" s="25" t="s">
        <v>382</v>
      </c>
      <c r="C1203" s="25"/>
      <c r="D1203" s="27" t="s">
        <v>46</v>
      </c>
      <c r="E1203" s="25" t="s">
        <v>1585</v>
      </c>
      <c r="F1203" s="25">
        <v>40</v>
      </c>
      <c r="G1203" s="25" t="s">
        <v>39</v>
      </c>
      <c r="H1203" s="25">
        <v>90000</v>
      </c>
      <c r="I1203" s="25">
        <f t="shared" si="279"/>
        <v>3600000</v>
      </c>
      <c r="J1203" s="26" t="s">
        <v>28</v>
      </c>
      <c r="K1203" s="25"/>
      <c r="L1203" s="107">
        <f t="shared" si="286"/>
        <v>0</v>
      </c>
      <c r="M1203" s="107"/>
      <c r="N1203" s="107"/>
      <c r="O1203" s="107">
        <f t="shared" si="287"/>
        <v>0</v>
      </c>
      <c r="P1203" s="107"/>
      <c r="Q1203" s="107"/>
      <c r="R1203" s="107">
        <f t="shared" si="288"/>
        <v>0</v>
      </c>
      <c r="S1203" s="107"/>
      <c r="T1203" s="107"/>
      <c r="U1203" s="107">
        <f t="shared" si="289"/>
        <v>0</v>
      </c>
      <c r="V1203" s="107"/>
      <c r="W1203" s="107"/>
      <c r="X1203" s="107">
        <f t="shared" si="290"/>
        <v>0</v>
      </c>
      <c r="Y1203" s="107"/>
      <c r="Z1203" s="107"/>
      <c r="AA1203" s="108">
        <f t="shared" si="291"/>
        <v>3600000</v>
      </c>
      <c r="AB1203" s="7"/>
    </row>
    <row r="1204" spans="1:28" ht="15.75" hidden="1" x14ac:dyDescent="0.25">
      <c r="A1204" s="29">
        <v>45626</v>
      </c>
      <c r="B1204" s="25" t="s">
        <v>382</v>
      </c>
      <c r="C1204" s="25"/>
      <c r="D1204" s="27" t="s">
        <v>46</v>
      </c>
      <c r="E1204" s="25" t="s">
        <v>217</v>
      </c>
      <c r="F1204" s="25">
        <v>10</v>
      </c>
      <c r="G1204" s="25" t="s">
        <v>39</v>
      </c>
      <c r="H1204" s="25">
        <v>90000</v>
      </c>
      <c r="I1204" s="25">
        <f t="shared" si="279"/>
        <v>900000</v>
      </c>
      <c r="J1204" s="26" t="s">
        <v>28</v>
      </c>
      <c r="K1204" s="25"/>
      <c r="L1204" s="107">
        <f t="shared" si="286"/>
        <v>0</v>
      </c>
      <c r="M1204" s="107"/>
      <c r="N1204" s="107"/>
      <c r="O1204" s="107">
        <f t="shared" si="287"/>
        <v>0</v>
      </c>
      <c r="P1204" s="107"/>
      <c r="Q1204" s="107"/>
      <c r="R1204" s="107">
        <f t="shared" si="288"/>
        <v>0</v>
      </c>
      <c r="S1204" s="107"/>
      <c r="T1204" s="107"/>
      <c r="U1204" s="107">
        <f t="shared" si="289"/>
        <v>0</v>
      </c>
      <c r="V1204" s="107"/>
      <c r="W1204" s="107"/>
      <c r="X1204" s="107">
        <f t="shared" si="290"/>
        <v>0</v>
      </c>
      <c r="Y1204" s="107"/>
      <c r="Z1204" s="107"/>
      <c r="AA1204" s="108">
        <f t="shared" si="291"/>
        <v>900000</v>
      </c>
      <c r="AB1204" s="7"/>
    </row>
    <row r="1205" spans="1:28" ht="15.75" hidden="1" x14ac:dyDescent="0.25">
      <c r="A1205" s="24">
        <v>45626</v>
      </c>
      <c r="B1205" s="25" t="s">
        <v>2186</v>
      </c>
      <c r="C1205" s="25"/>
      <c r="D1205" s="25" t="s">
        <v>46</v>
      </c>
      <c r="E1205" s="25" t="s">
        <v>192</v>
      </c>
      <c r="F1205" s="25">
        <v>700</v>
      </c>
      <c r="G1205" s="25" t="s">
        <v>34</v>
      </c>
      <c r="H1205" s="25">
        <v>2500</v>
      </c>
      <c r="I1205" s="25">
        <f t="shared" si="279"/>
        <v>1750000</v>
      </c>
      <c r="J1205" s="31" t="s">
        <v>324</v>
      </c>
      <c r="K1205" s="25"/>
      <c r="L1205" s="107">
        <f t="shared" si="286"/>
        <v>0</v>
      </c>
      <c r="M1205" s="107"/>
      <c r="N1205" s="107"/>
      <c r="O1205" s="107">
        <f t="shared" si="287"/>
        <v>0</v>
      </c>
      <c r="P1205" s="107"/>
      <c r="Q1205" s="107"/>
      <c r="R1205" s="107">
        <f t="shared" si="288"/>
        <v>0</v>
      </c>
      <c r="S1205" s="107"/>
      <c r="T1205" s="107"/>
      <c r="U1205" s="107">
        <f t="shared" si="289"/>
        <v>1750000</v>
      </c>
      <c r="V1205" s="107">
        <v>1750000</v>
      </c>
      <c r="W1205" s="107"/>
      <c r="X1205" s="107">
        <f t="shared" si="290"/>
        <v>0</v>
      </c>
      <c r="Y1205" s="107"/>
      <c r="Z1205" s="107"/>
      <c r="AA1205" s="108">
        <f t="shared" si="291"/>
        <v>0</v>
      </c>
      <c r="AB1205" s="7">
        <v>45626</v>
      </c>
    </row>
  </sheetData>
  <autoFilter ref="A3:AB1205">
    <filterColumn colId="1">
      <filters>
        <filter val="али принт"/>
      </filters>
    </filterColumn>
  </autoFilter>
  <mergeCells count="18">
    <mergeCell ref="A1:A3"/>
    <mergeCell ref="B1:B3"/>
    <mergeCell ref="J1:J3"/>
    <mergeCell ref="K1:K3"/>
    <mergeCell ref="L1:Z1"/>
    <mergeCell ref="U2:W2"/>
    <mergeCell ref="X2:Z2"/>
    <mergeCell ref="AA2:AA3"/>
    <mergeCell ref="E1:I1"/>
    <mergeCell ref="AB1:AB3"/>
    <mergeCell ref="C2:C3"/>
    <mergeCell ref="E2:E3"/>
    <mergeCell ref="F2:F3"/>
    <mergeCell ref="G2:G3"/>
    <mergeCell ref="H2:I2"/>
    <mergeCell ref="L2:N2"/>
    <mergeCell ref="O2:Q2"/>
    <mergeCell ref="R2:T2"/>
  </mergeCells>
  <dataValidations count="113">
    <dataValidation type="list" allowBlank="1" showInputMessage="1" showErrorMessage="1" sqref="D4:D5 D370:D401 D561:D812 D62:D68 D73:D115 D1027:D1098 D849:D997 D44:D57 D428:D430 D433:D493 D125:D368">
      <formula1>$AC$2:$AC$8</formula1>
    </dataValidation>
    <dataValidation allowBlank="1" showInputMessage="1" sqref="F2:F3 D43:F43 D58:F61 D69:F72 B1:E3 B480 B43:C168 B6:F42"/>
    <dataValidation type="list" allowBlank="1" showInputMessage="1" showErrorMessage="1" sqref="E376:E401">
      <formula1>$AB$2:$AB$284</formula1>
    </dataValidation>
    <dataValidation type="list" allowBlank="1" showInputMessage="1" showErrorMessage="1" sqref="E402:E427 E511:E513">
      <formula1>$AD$2:$AD$285</formula1>
    </dataValidation>
    <dataValidation type="list" allowBlank="1" showInputMessage="1" showErrorMessage="1" sqref="D402:D427 D494:D560 D813:D848 D998:D1026 D1099:D1205 D369 D431:D432">
      <formula1>$AE$2:$AE$8</formula1>
    </dataValidation>
    <dataValidation type="list" allowBlank="1" showInputMessage="1" showErrorMessage="1" sqref="E514:E524 E494:E510">
      <formula1>$AD$2:$AD$286</formula1>
    </dataValidation>
    <dataValidation type="list" allowBlank="1" showInputMessage="1" showErrorMessage="1" sqref="E525:E560">
      <formula1>$AD$2:$AD$287</formula1>
    </dataValidation>
    <dataValidation type="list" allowBlank="1" showInputMessage="1" showErrorMessage="1" sqref="E428:E430 E433:E493">
      <formula1>$AB$2:$AB$285</formula1>
    </dataValidation>
    <dataValidation type="list" allowBlank="1" showInputMessage="1" showErrorMessage="1" sqref="E358:E368 E370:E375">
      <formula1>$AB$9:$AB$248</formula1>
    </dataValidation>
    <dataValidation type="list" allowBlank="1" showInputMessage="1" showErrorMessage="1" sqref="E669:E745">
      <formula1>$AB$2:$AB$290</formula1>
    </dataValidation>
    <dataValidation type="list" allowBlank="1" showInputMessage="1" showErrorMessage="1" sqref="E746:E812">
      <formula1>$AB$2:$AB$288</formula1>
    </dataValidation>
    <dataValidation type="list" allowBlank="1" showInputMessage="1" showErrorMessage="1" sqref="E813:E848 E998:E1026">
      <formula1>$AD$2:$AD$291</formula1>
    </dataValidation>
    <dataValidation type="list" allowBlank="1" showInputMessage="1" showErrorMessage="1" sqref="E320:E357">
      <formula1>$AB$2:$AB$254</formula1>
    </dataValidation>
    <dataValidation type="list" allowBlank="1" showInputMessage="1" showErrorMessage="1" sqref="C320:C331">
      <formula1>$Z$2:$Z$330</formula1>
    </dataValidation>
    <dataValidation type="list" allowBlank="1" showInputMessage="1" showErrorMessage="1" sqref="E561:E668">
      <formula1>$AB$2:$AB$287</formula1>
    </dataValidation>
    <dataValidation type="list" allowBlank="1" showInputMessage="1" showErrorMessage="1" sqref="E248:E293">
      <formula1>$AB$2:$AB$249</formula1>
    </dataValidation>
    <dataValidation type="list" allowBlank="1" showInputMessage="1" showErrorMessage="1" sqref="E1027:E1063">
      <formula1>$AB$2:$AB$294</formula1>
    </dataValidation>
    <dataValidation type="list" allowBlank="1" showInputMessage="1" showErrorMessage="1" sqref="E188:E247">
      <formula1>$AB$2:$AB$248</formula1>
    </dataValidation>
    <dataValidation type="list" allowBlank="1" showInputMessage="1" showErrorMessage="1" sqref="E163:E187 E4:E5">
      <formula1>$AB$2:$AB$250</formula1>
    </dataValidation>
    <dataValidation type="list" allowBlank="1" showInputMessage="1" showErrorMessage="1" sqref="E1064:E1098">
      <formula1>$AB$2:$AB$300</formula1>
    </dataValidation>
    <dataValidation type="list" allowBlank="1" showInputMessage="1" showErrorMessage="1" sqref="E849:E997">
      <formula1>$AB$2:$AB$291</formula1>
    </dataValidation>
    <dataValidation type="list" allowBlank="1" showInputMessage="1" showErrorMessage="1" sqref="E1099:E1205">
      <formula1>$AD$2:$AD$300</formula1>
    </dataValidation>
    <dataValidation type="list" allowBlank="1" showInputMessage="1" showErrorMessage="1" sqref="E294:E319">
      <formula1>$AB$2:$AB$253</formula1>
    </dataValidation>
    <dataValidation type="list" allowBlank="1" showInputMessage="1" sqref="C293">
      <formula1>$Z$2:$Z$325</formula1>
    </dataValidation>
    <dataValidation type="list" allowBlank="1" showInputMessage="1" showErrorMessage="1" sqref="C294:C297 C299:C319">
      <formula1>$Z$2:$Z$329</formula1>
    </dataValidation>
    <dataValidation type="list" allowBlank="1" showInputMessage="1" sqref="C298">
      <formula1>$Z$2:$Z$329</formula1>
    </dataValidation>
    <dataValidation type="list" allowBlank="1" showInputMessage="1" showErrorMessage="1" sqref="C248:C292">
      <formula1>$Z$2:$Z$325</formula1>
    </dataValidation>
    <dataValidation type="list" allowBlank="1" showInputMessage="1" showErrorMessage="1" sqref="C211:C241 C243:C247">
      <formula1>$Z$2:$Z$324</formula1>
    </dataValidation>
    <dataValidation type="list" allowBlank="1" showInputMessage="1" sqref="C242">
      <formula1>$Z$2:$Z$324</formula1>
    </dataValidation>
    <dataValidation type="list" allowBlank="1" showInputMessage="1" showErrorMessage="1" sqref="C210">
      <formula1>$Z$2:$Z$358</formula1>
    </dataValidation>
    <dataValidation type="list" allowBlank="1" showInputMessage="1" showErrorMessage="1" sqref="E369">
      <formula1>$AD$9:$AD$295</formula1>
    </dataValidation>
    <dataValidation type="list" allowBlank="1" showInputMessage="1" showErrorMessage="1" sqref="C855">
      <formula1>$Z$2:$Z$418</formula1>
    </dataValidation>
    <dataValidation type="list" allowBlank="1" showInputMessage="1" showErrorMessage="1" sqref="C998:C1026">
      <formula1>$AB$2:$AB$380</formula1>
    </dataValidation>
    <dataValidation type="list" allowBlank="1" showInputMessage="1" showErrorMessage="1" sqref="C1027:C1063">
      <formula1>$Z$2:$Z$382</formula1>
    </dataValidation>
    <dataValidation type="list" allowBlank="1" showInputMessage="1" showErrorMessage="1" sqref="C1064:C1098">
      <formula1>$Z$2:$Z$388</formula1>
    </dataValidation>
    <dataValidation type="list" allowBlank="1" showInputMessage="1" showErrorMessage="1" sqref="C856:C997">
      <formula1>$Z$2:$Z$380</formula1>
    </dataValidation>
    <dataValidation type="list" allowBlank="1" showInputMessage="1" showErrorMessage="1" sqref="C1099:C1205">
      <formula1>$AB$2:$AB$388</formula1>
    </dataValidation>
    <dataValidation type="list" allowBlank="1" showInputMessage="1" showErrorMessage="1" sqref="C208:C209">
      <formula1>$Z$2:$Z$397</formula1>
    </dataValidation>
    <dataValidation type="list" allowBlank="1" showInputMessage="1" showErrorMessage="1" sqref="C204:C207">
      <formula1>$Z$2:$Z$424</formula1>
    </dataValidation>
    <dataValidation type="list" allowBlank="1" showInputMessage="1" showErrorMessage="1" sqref="E431:E432">
      <formula1>$AD$2:$AD$302</formula1>
    </dataValidation>
    <dataValidation type="list" allowBlank="1" showInputMessage="1" showErrorMessage="1" sqref="C836:C848">
      <formula1>$AB$2:$AB$493</formula1>
    </dataValidation>
    <dataValidation type="list" allowBlank="1" showInputMessage="1" showErrorMessage="1" sqref="C853:C854">
      <formula1>$Z$2:$Z$467</formula1>
    </dataValidation>
    <dataValidation type="list" allowBlank="1" showInputMessage="1" showErrorMessage="1" sqref="C849:C852">
      <formula1>$Z$2:$Z$494</formula1>
    </dataValidation>
    <dataValidation type="list" allowBlank="1" showInputMessage="1" showErrorMessage="1" sqref="C783:C812">
      <formula1>$Z$2:$Z$883</formula1>
    </dataValidation>
    <dataValidation type="list" allowBlank="1" showInputMessage="1" showErrorMessage="1" sqref="C718:C745">
      <formula1>$Z$2:$Z$881</formula1>
    </dataValidation>
    <dataValidation type="list" allowBlank="1" showInputMessage="1" showErrorMessage="1" sqref="C712:C717">
      <formula1>$Z$2:$Z$872</formula1>
    </dataValidation>
    <dataValidation type="list" allowBlank="1" showInputMessage="1" showErrorMessage="1" sqref="C746:C782">
      <formula1>$Z$2:$Z$882</formula1>
    </dataValidation>
    <dataValidation type="list" allowBlank="1" showInputMessage="1" showErrorMessage="1" sqref="C711 C433:C452 C428:C430 C454:C478">
      <formula1>$Z$2:$Z$871</formula1>
    </dataValidation>
    <dataValidation type="list" allowBlank="1" showInputMessage="1" showErrorMessage="1" sqref="C669:C710">
      <formula1>$Z$2:$Z$880</formula1>
    </dataValidation>
    <dataValidation type="list" allowBlank="1" showInputMessage="1" showErrorMessage="1" sqref="C813:C835">
      <formula1>$AB$2:$AB$890</formula1>
    </dataValidation>
    <dataValidation type="list" allowBlank="1" showInputMessage="1" showErrorMessage="1" sqref="C479:C493 C561:C668">
      <formula1>$Z$2:$Z$874</formula1>
    </dataValidation>
    <dataValidation type="list" allowBlank="1" showInputMessage="1" showErrorMessage="1" sqref="C498:C510 C513:C524">
      <formula1>$AB$2:$AB$872</formula1>
    </dataValidation>
    <dataValidation type="list" allowBlank="1" showInputMessage="1" showErrorMessage="1" sqref="C494:C497">
      <formula1>$AB$2:$AB$875</formula1>
    </dataValidation>
    <dataValidation type="list" allowBlank="1" showInputMessage="1" showErrorMessage="1" sqref="C511:C512">
      <formula1>$AB$2:$AB$873</formula1>
    </dataValidation>
    <dataValidation type="list" allowBlank="1" showInputMessage="1" showErrorMessage="1" sqref="C525:C526 C541:C560">
      <formula1>$AB$2:$AB$874</formula1>
    </dataValidation>
    <dataValidation type="list" allowBlank="1" showInputMessage="1" showErrorMessage="1" sqref="C527:C540">
      <formula1>$AB$2:$AB$877</formula1>
    </dataValidation>
    <dataValidation type="list" allowBlank="1" showInputMessage="1" showErrorMessage="1" sqref="C376:C401">
      <formula1>$Z$2:$Z$870</formula1>
    </dataValidation>
    <dataValidation type="list" allowBlank="1" showInputMessage="1" showErrorMessage="1" sqref="C402:C427">
      <formula1>$AB$2:$AB$871</formula1>
    </dataValidation>
    <dataValidation type="list" allowBlank="1" showInputMessage="1" showErrorMessage="1" sqref="C372:C375">
      <formula1>$AA$2:$AA$1123</formula1>
    </dataValidation>
    <dataValidation type="list" allowBlank="1" showInputMessage="1" showErrorMessage="1" sqref="B1064:B1098">
      <formula1>$AA$2:$AA$1494</formula1>
    </dataValidation>
    <dataValidation type="list" allowBlank="1" showInputMessage="1" showErrorMessage="1" sqref="B1027:B1063 B880:B956">
      <formula1>$AA$2:$AA$1479</formula1>
    </dataValidation>
    <dataValidation type="list" allowBlank="1" showInputMessage="1" showErrorMessage="1" sqref="B998:B1026 B496 B813:B848">
      <formula1>$AC$2:$AC$1475</formula1>
    </dataValidation>
    <dataValidation type="list" allowBlank="1" showInputMessage="1" showErrorMessage="1" sqref="B978:B997">
      <formula1>$AA$2:$AA$1474</formula1>
    </dataValidation>
    <dataValidation type="list" allowBlank="1" showInputMessage="1" showErrorMessage="1" sqref="B957:B961">
      <formula1>$AA$2:$AA$1476</formula1>
    </dataValidation>
    <dataValidation type="list" allowBlank="1" showInputMessage="1" showErrorMessage="1" sqref="B971 B849:B879">
      <formula1>$AA$2:$AA$1478</formula1>
    </dataValidation>
    <dataValidation type="list" allowBlank="1" showInputMessage="1" showErrorMessage="1" sqref="B962:B970 B972:B977">
      <formula1>$AA$2:$AA$1477</formula1>
    </dataValidation>
    <dataValidation type="list" allowBlank="1" showInputMessage="1" showErrorMessage="1" sqref="B783:B812">
      <formula1>$AA$2:$AA$1467</formula1>
    </dataValidation>
    <dataValidation type="list" allowBlank="1" showInputMessage="1" showErrorMessage="1" sqref="B712:B745">
      <formula1>$AA$2:$AA$1464</formula1>
    </dataValidation>
    <dataValidation type="list" allowBlank="1" showInputMessage="1" showErrorMessage="1" sqref="B746:B782">
      <formula1>$AA$2:$AA$1466</formula1>
    </dataValidation>
    <dataValidation type="list" allowBlank="1" showInputMessage="1" showErrorMessage="1" sqref="B669:B711">
      <formula1>$AA$2:$AA$1463</formula1>
    </dataValidation>
    <dataValidation type="list" allowBlank="1" showInputMessage="1" showErrorMessage="1" sqref="B581:B668">
      <formula1>$AA$2:$AA$1457</formula1>
    </dataValidation>
    <dataValidation type="list" allowBlank="1" showInputMessage="1" showErrorMessage="1" sqref="B481:B493 B433:B479 B428:B430">
      <formula1>$AA$2:$AA$1452</formula1>
    </dataValidation>
    <dataValidation type="list" allowBlank="1" showInputMessage="1" showErrorMessage="1" sqref="B494:B495 B497:B524">
      <formula1>$AC$2:$AC$1453</formula1>
    </dataValidation>
    <dataValidation type="list" allowBlank="1" showInputMessage="1" showErrorMessage="1" sqref="B525:B560">
      <formula1>$AC$2:$AC$1455</formula1>
    </dataValidation>
    <dataValidation type="list" allowBlank="1" showInputMessage="1" showErrorMessage="1" sqref="B561:B580">
      <formula1>$AA$2:$AA$1456</formula1>
    </dataValidation>
    <dataValidation type="list" allowBlank="1" showInputMessage="1" showErrorMessage="1" sqref="B376:B401">
      <formula1>$AA$2:$AA$1451</formula1>
    </dataValidation>
    <dataValidation type="list" allowBlank="1" showInputMessage="1" showErrorMessage="1" sqref="B402:B427">
      <formula1>$AC$2:$AC$1452</formula1>
    </dataValidation>
    <dataValidation type="list" allowBlank="1" showInputMessage="1" showErrorMessage="1" sqref="B341:B368 B370:B375">
      <formula1>$AA$2:$AA$1396</formula1>
    </dataValidation>
    <dataValidation type="list" allowBlank="1" showInputMessage="1" showErrorMessage="1" sqref="C358:C368 C370:C371">
      <formula1>$AA$1:$AA$1240</formula1>
    </dataValidation>
    <dataValidation type="list" allowBlank="1" showInputMessage="1" showErrorMessage="1" sqref="B320:B340">
      <formula1>$AA$2:$AA$1394</formula1>
    </dataValidation>
    <dataValidation type="list" allowBlank="1" showInputMessage="1" showErrorMessage="1" sqref="B1099:B1178">
      <formula1>$AC$2:$AC$1496</formula1>
    </dataValidation>
    <dataValidation type="list" allowBlank="1" showInputMessage="1" sqref="B1179">
      <formula1>$AC$2:$AC$1496</formula1>
    </dataValidation>
    <dataValidation type="list" allowBlank="1" showInputMessage="1" showErrorMessage="1" sqref="B1180:B1205">
      <formula1>$AC$2:$AC$1497</formula1>
    </dataValidation>
    <dataValidation type="list" allowBlank="1" showInputMessage="1" showErrorMessage="1" sqref="C169:C187 C4:C5">
      <formula1>$Z$2:$Z$812</formula1>
    </dataValidation>
    <dataValidation type="list" allowBlank="1" showInputMessage="1" showErrorMessage="1" sqref="C188:C203">
      <formula1>$Z$2:$Z$813</formula1>
    </dataValidation>
    <dataValidation type="list" allowBlank="1" showInputMessage="1" sqref="B293">
      <formula1>$AA$2:$AA$1387</formula1>
    </dataValidation>
    <dataValidation type="list" allowBlank="1" showInputMessage="1" showErrorMessage="1" sqref="B294:B319">
      <formula1>$AA$2:$AA$1392</formula1>
    </dataValidation>
    <dataValidation type="list" allowBlank="1" showInputMessage="1" showErrorMessage="1" sqref="B248:B260">
      <formula1>$AA$2:$AA$1378</formula1>
    </dataValidation>
    <dataValidation type="list" allowBlank="1" showInputMessage="1" showErrorMessage="1" sqref="B261:B292">
      <formula1>$AA$2:$AA$1387</formula1>
    </dataValidation>
    <dataValidation type="list" allowBlank="1" showInputMessage="1" showErrorMessage="1" sqref="B188:B194 B236:B247">
      <formula1>$AA$2:$AA$1371</formula1>
    </dataValidation>
    <dataValidation type="list" allowBlank="1" showInputMessage="1" showErrorMessage="1" sqref="B234:B235 B4:B5 B169:B187">
      <formula1>$AA$2:$AA$1370</formula1>
    </dataValidation>
    <dataValidation type="list" allowBlank="1" showInputMessage="1" showErrorMessage="1" sqref="B215:B221">
      <formula1>$AA$2:$AA$1375</formula1>
    </dataValidation>
    <dataValidation type="list" allowBlank="1" showInputMessage="1" showErrorMessage="1" sqref="B222:B226">
      <formula1>$AA$2:$AA$1376</formula1>
    </dataValidation>
    <dataValidation type="list" allowBlank="1" showInputMessage="1" showErrorMessage="1" sqref="B227:B232">
      <formula1>$AA$2:$AA$1373</formula1>
    </dataValidation>
    <dataValidation type="list" allowBlank="1" showInputMessage="1" sqref="B233">
      <formula1>$AA$2:$AA$1370</formula1>
    </dataValidation>
    <dataValidation type="list" allowBlank="1" showInputMessage="1" showErrorMessage="1" sqref="B195:B205">
      <formula1>$AA$2:$AA$1372</formula1>
    </dataValidation>
    <dataValidation type="list" allowBlank="1" showInputMessage="1" showErrorMessage="1" sqref="B206:B214">
      <formula1>$AA$2:$AA$1374</formula1>
    </dataValidation>
    <dataValidation type="list" allowBlank="1" showInputMessage="1" showErrorMessage="1" sqref="C369">
      <formula1>$AC$2:$AC$1211</formula1>
    </dataValidation>
    <dataValidation type="list" allowBlank="1" showInputMessage="1" showErrorMessage="1" sqref="B369">
      <formula1>$AC$2:$AC$1484</formula1>
    </dataValidation>
    <dataValidation type="list" allowBlank="1" showInputMessage="1" showErrorMessage="1" sqref="B431:B432">
      <formula1>$AC$2:$AC$1494</formula1>
    </dataValidation>
    <dataValidation type="list" allowBlank="1" showInputMessage="1" showErrorMessage="1" sqref="C431:C432">
      <formula1>$AB$2:$AB$902</formula1>
    </dataValidation>
    <dataValidation type="list" allowBlank="1" showInputMessage="1" sqref="C332">
      <formula1>$Z$2:$Z$330</formula1>
    </dataValidation>
    <dataValidation type="list" allowBlank="1" showInputMessage="1" showErrorMessage="1" sqref="E136:E137">
      <formula1>$AB$2:$AB$191</formula1>
    </dataValidation>
    <dataValidation type="list" allowBlank="1" showInputMessage="1" showErrorMessage="1" sqref="E138:E162">
      <formula1>$AB$2:$AB$235</formula1>
    </dataValidation>
    <dataValidation type="list" allowBlank="1" showInputMessage="1" showErrorMessage="1" sqref="E84:E115 E125:E135">
      <formula1>$AB$2:$AB$190</formula1>
    </dataValidation>
    <dataValidation type="list" allowBlank="1" showInputMessage="1" showErrorMessage="1" sqref="E73:E77 E62:E68">
      <formula1>$AB$2:$AB$180</formula1>
    </dataValidation>
    <dataValidation type="list" allowBlank="1" showInputMessage="1" showErrorMessage="1" sqref="E78:E79">
      <formula1>$AB$2:$AB$188</formula1>
    </dataValidation>
    <dataValidation type="list" allowBlank="1" showInputMessage="1" showErrorMessage="1" sqref="E80:E83">
      <formula1>$AB$2:$AB$189</formula1>
    </dataValidation>
    <dataValidation type="list" allowBlank="1" showInputMessage="1" showErrorMessage="1" sqref="E44:E47">
      <formula1>$AB$2:$AB$171</formula1>
    </dataValidation>
    <dataValidation type="list" allowBlank="1" showInputMessage="1" showErrorMessage="1" sqref="E48">
      <formula1>$AB$2:$AB$176</formula1>
    </dataValidation>
    <dataValidation type="list" allowBlank="1" showInputMessage="1" showErrorMessage="1" sqref="E49:E50">
      <formula1>$AB$2:$AB$177</formula1>
    </dataValidation>
    <dataValidation type="list" allowBlank="1" showInputMessage="1" showErrorMessage="1" sqref="E51:E55">
      <formula1>$AB$2:$AB$178</formula1>
    </dataValidation>
    <dataValidation type="list" allowBlank="1" showInputMessage="1" showErrorMessage="1" sqref="E56:E57">
      <formula1>$AB$2:$AB$179</formula1>
    </dataValidation>
  </dataValidations>
  <pageMargins left="0.7" right="0.7" top="0.75" bottom="0.75" header="0.3" footer="0.3"/>
  <pageSetup paperSize="9" orientation="portrait"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094"/>
  <sheetViews>
    <sheetView zoomScale="83" zoomScaleNormal="83" workbookViewId="0">
      <pane xSplit="10" ySplit="3" topLeftCell="L404" activePane="bottomRight" state="frozen"/>
      <selection pane="topRight" activeCell="K1" sqref="K1"/>
      <selection pane="bottomLeft" activeCell="A4" sqref="A4"/>
      <selection pane="bottomRight" activeCell="O380" sqref="O380"/>
    </sheetView>
  </sheetViews>
  <sheetFormatPr defaultRowHeight="15" x14ac:dyDescent="0.25"/>
  <cols>
    <col min="1" max="1" width="11.140625" bestFit="1" customWidth="1"/>
    <col min="2" max="2" width="22.42578125" bestFit="1" customWidth="1"/>
    <col min="3" max="3" width="11.7109375" bestFit="1" customWidth="1"/>
    <col min="4" max="4" width="10.28515625" bestFit="1" customWidth="1"/>
    <col min="5" max="5" width="23.5703125" bestFit="1" customWidth="1"/>
    <col min="9" max="9" width="11.7109375" bestFit="1" customWidth="1"/>
    <col min="10" max="10" width="4.7109375" bestFit="1" customWidth="1"/>
    <col min="12" max="13" width="10.28515625" bestFit="1" customWidth="1"/>
    <col min="14" max="14" width="10.28515625" customWidth="1"/>
    <col min="15" max="15" width="11" bestFit="1" customWidth="1"/>
    <col min="16" max="16" width="14.140625" bestFit="1" customWidth="1"/>
    <col min="17" max="17" width="9.42578125" customWidth="1"/>
    <col min="18" max="18" width="11.28515625" bestFit="1" customWidth="1"/>
    <col min="19" max="19" width="14.140625" bestFit="1" customWidth="1"/>
    <col min="21" max="22" width="11" bestFit="1" customWidth="1"/>
    <col min="23" max="23" width="10.42578125" bestFit="1" customWidth="1"/>
    <col min="24" max="24" width="11" bestFit="1" customWidth="1"/>
    <col min="25" max="25" width="13.7109375" bestFit="1" customWidth="1"/>
    <col min="27" max="27" width="11.7109375" bestFit="1" customWidth="1"/>
    <col min="28" max="28" width="11.140625" bestFit="1" customWidth="1"/>
  </cols>
  <sheetData>
    <row r="1" spans="1:28" ht="30" x14ac:dyDescent="0.25">
      <c r="A1" s="159" t="s">
        <v>0</v>
      </c>
      <c r="B1" s="161" t="s">
        <v>958</v>
      </c>
      <c r="C1" s="147" t="s">
        <v>2189</v>
      </c>
      <c r="D1" s="147"/>
      <c r="E1" s="159" t="s">
        <v>1</v>
      </c>
      <c r="F1" s="159"/>
      <c r="G1" s="159"/>
      <c r="H1" s="159"/>
      <c r="I1" s="159"/>
      <c r="J1" s="163" t="s">
        <v>2</v>
      </c>
      <c r="K1" s="159" t="s">
        <v>3</v>
      </c>
      <c r="L1" s="165" t="s">
        <v>4</v>
      </c>
      <c r="M1" s="165"/>
      <c r="N1" s="165"/>
      <c r="O1" s="165"/>
      <c r="P1" s="165"/>
      <c r="Q1" s="165"/>
      <c r="R1" s="165"/>
      <c r="S1" s="165"/>
      <c r="T1" s="165"/>
      <c r="U1" s="165"/>
      <c r="V1" s="165"/>
      <c r="W1" s="165"/>
      <c r="X1" s="165"/>
      <c r="Y1" s="165"/>
      <c r="Z1" s="165"/>
      <c r="AA1" s="147" t="s">
        <v>2190</v>
      </c>
      <c r="AB1" s="160" t="s">
        <v>5</v>
      </c>
    </row>
    <row r="2" spans="1:28" x14ac:dyDescent="0.25">
      <c r="A2" s="159"/>
      <c r="B2" s="161"/>
      <c r="C2" s="159" t="s">
        <v>6</v>
      </c>
      <c r="D2" s="147"/>
      <c r="E2" s="161" t="s">
        <v>7</v>
      </c>
      <c r="F2" s="161" t="s">
        <v>8</v>
      </c>
      <c r="G2" s="159" t="s">
        <v>9</v>
      </c>
      <c r="H2" s="159" t="s">
        <v>10</v>
      </c>
      <c r="I2" s="159"/>
      <c r="J2" s="163"/>
      <c r="K2" s="159"/>
      <c r="L2" s="164" t="s">
        <v>12</v>
      </c>
      <c r="M2" s="164"/>
      <c r="N2" s="164"/>
      <c r="O2" s="164" t="s">
        <v>13</v>
      </c>
      <c r="P2" s="164"/>
      <c r="Q2" s="164"/>
      <c r="R2" s="164" t="s">
        <v>746</v>
      </c>
      <c r="S2" s="164"/>
      <c r="T2" s="164"/>
      <c r="U2" s="165" t="s">
        <v>2049</v>
      </c>
      <c r="V2" s="165"/>
      <c r="W2" s="165"/>
      <c r="X2" s="165" t="s">
        <v>15</v>
      </c>
      <c r="Y2" s="165"/>
      <c r="Z2" s="165"/>
      <c r="AA2" s="159" t="s">
        <v>6</v>
      </c>
      <c r="AB2" s="160"/>
    </row>
    <row r="3" spans="1:28" x14ac:dyDescent="0.25">
      <c r="A3" s="159"/>
      <c r="B3" s="161"/>
      <c r="C3" s="159"/>
      <c r="D3" s="147"/>
      <c r="E3" s="161"/>
      <c r="F3" s="161"/>
      <c r="G3" s="159"/>
      <c r="H3" s="148" t="s">
        <v>16</v>
      </c>
      <c r="I3" s="147" t="s">
        <v>17</v>
      </c>
      <c r="J3" s="163"/>
      <c r="K3" s="159"/>
      <c r="L3" s="149" t="s">
        <v>18</v>
      </c>
      <c r="M3" s="149" t="s">
        <v>2191</v>
      </c>
      <c r="N3" s="149"/>
      <c r="O3" s="149" t="s">
        <v>18</v>
      </c>
      <c r="P3" s="149" t="s">
        <v>2191</v>
      </c>
      <c r="Q3" s="149"/>
      <c r="R3" s="149" t="s">
        <v>18</v>
      </c>
      <c r="S3" s="149" t="s">
        <v>2191</v>
      </c>
      <c r="T3" s="149"/>
      <c r="U3" s="149" t="s">
        <v>18</v>
      </c>
      <c r="V3" s="149" t="s">
        <v>2191</v>
      </c>
      <c r="W3" s="149"/>
      <c r="X3" s="149" t="s">
        <v>18</v>
      </c>
      <c r="Y3" s="149" t="s">
        <v>2191</v>
      </c>
      <c r="Z3" s="149"/>
      <c r="AA3" s="159"/>
      <c r="AB3" s="160"/>
    </row>
    <row r="4" spans="1:28" ht="15.75" x14ac:dyDescent="0.25">
      <c r="A4" s="3">
        <v>43670</v>
      </c>
      <c r="B4" s="4" t="s">
        <v>21</v>
      </c>
      <c r="C4" s="146">
        <v>450000</v>
      </c>
      <c r="D4" s="5"/>
      <c r="E4" s="4" t="s">
        <v>22</v>
      </c>
      <c r="F4" s="4">
        <v>1</v>
      </c>
      <c r="G4" s="4" t="s">
        <v>23</v>
      </c>
      <c r="H4" s="4"/>
      <c r="I4" s="4">
        <f t="shared" ref="I4:I61" si="0">F4*H4</f>
        <v>0</v>
      </c>
      <c r="J4" s="9" t="s">
        <v>1462</v>
      </c>
      <c r="K4" s="4"/>
      <c r="L4" s="107">
        <f t="shared" ref="L4:L61" si="1">M4+N4</f>
        <v>0</v>
      </c>
      <c r="M4" s="107"/>
      <c r="N4" s="107"/>
      <c r="O4" s="107">
        <f t="shared" ref="O4:O61" si="2">P4+Q4</f>
        <v>0</v>
      </c>
      <c r="P4" s="107"/>
      <c r="Q4" s="107"/>
      <c r="R4" s="107">
        <f t="shared" ref="R4:R61" si="3">S4+T4</f>
        <v>0</v>
      </c>
      <c r="S4" s="107"/>
      <c r="T4" s="107"/>
      <c r="U4" s="107">
        <f t="shared" ref="U4:U61" si="4">V4+W4</f>
        <v>0</v>
      </c>
      <c r="V4" s="107"/>
      <c r="W4" s="107"/>
      <c r="X4" s="107">
        <f t="shared" ref="X4:X61" si="5">Y4+Z4</f>
        <v>0</v>
      </c>
      <c r="Y4" s="107"/>
      <c r="Z4" s="107"/>
      <c r="AA4" s="108">
        <f t="shared" ref="AA4:AA61" si="6">C4+I4-L4-O4-U4-X4-R4</f>
        <v>450000</v>
      </c>
      <c r="AB4" s="7"/>
    </row>
    <row r="5" spans="1:28" ht="15.75" x14ac:dyDescent="0.25">
      <c r="A5" s="8">
        <v>44302</v>
      </c>
      <c r="B5" s="4" t="s">
        <v>29</v>
      </c>
      <c r="C5" s="121">
        <v>0</v>
      </c>
      <c r="D5" s="4"/>
      <c r="E5" s="4" t="s">
        <v>30</v>
      </c>
      <c r="F5" s="4">
        <v>200</v>
      </c>
      <c r="G5" s="4" t="s">
        <v>27</v>
      </c>
      <c r="H5" s="4"/>
      <c r="I5" s="4">
        <f t="shared" si="0"/>
        <v>0</v>
      </c>
      <c r="J5" s="9" t="s">
        <v>28</v>
      </c>
      <c r="K5" s="4"/>
      <c r="L5" s="107">
        <f t="shared" si="1"/>
        <v>0</v>
      </c>
      <c r="M5" s="107"/>
      <c r="N5" s="107"/>
      <c r="O5" s="107">
        <f t="shared" si="2"/>
        <v>0</v>
      </c>
      <c r="P5" s="107"/>
      <c r="Q5" s="107"/>
      <c r="R5" s="107">
        <f t="shared" si="3"/>
        <v>0</v>
      </c>
      <c r="S5" s="107"/>
      <c r="T5" s="107"/>
      <c r="U5" s="107">
        <f t="shared" si="4"/>
        <v>0</v>
      </c>
      <c r="V5" s="107"/>
      <c r="W5" s="107"/>
      <c r="X5" s="107">
        <f t="shared" si="5"/>
        <v>0</v>
      </c>
      <c r="Y5" s="107"/>
      <c r="Z5" s="107"/>
      <c r="AA5" s="108">
        <f t="shared" si="6"/>
        <v>0</v>
      </c>
      <c r="AB5" s="7"/>
    </row>
    <row r="6" spans="1:28" ht="15.75" x14ac:dyDescent="0.25">
      <c r="A6" s="8">
        <v>44525</v>
      </c>
      <c r="B6" s="4" t="s">
        <v>32</v>
      </c>
      <c r="C6" s="121">
        <v>4600000</v>
      </c>
      <c r="D6" s="4"/>
      <c r="E6" s="4" t="s">
        <v>33</v>
      </c>
      <c r="F6" s="4">
        <v>2000</v>
      </c>
      <c r="G6" s="4" t="s">
        <v>34</v>
      </c>
      <c r="H6" s="4"/>
      <c r="I6" s="4">
        <f t="shared" si="0"/>
        <v>0</v>
      </c>
      <c r="J6" s="9" t="s">
        <v>1462</v>
      </c>
      <c r="K6" s="4"/>
      <c r="L6" s="107">
        <f t="shared" si="1"/>
        <v>0</v>
      </c>
      <c r="M6" s="107"/>
      <c r="N6" s="107"/>
      <c r="O6" s="107">
        <f t="shared" si="2"/>
        <v>0</v>
      </c>
      <c r="P6" s="107"/>
      <c r="Q6" s="107"/>
      <c r="R6" s="107">
        <f t="shared" si="3"/>
        <v>0</v>
      </c>
      <c r="S6" s="107"/>
      <c r="T6" s="107"/>
      <c r="U6" s="107">
        <f t="shared" si="4"/>
        <v>0</v>
      </c>
      <c r="V6" s="107"/>
      <c r="W6" s="107"/>
      <c r="X6" s="107">
        <f t="shared" si="5"/>
        <v>0</v>
      </c>
      <c r="Y6" s="107"/>
      <c r="Z6" s="107"/>
      <c r="AA6" s="108">
        <f t="shared" si="6"/>
        <v>4600000</v>
      </c>
      <c r="AB6" s="7"/>
    </row>
    <row r="7" spans="1:28" ht="15.75" x14ac:dyDescent="0.25">
      <c r="A7" s="8">
        <v>44580</v>
      </c>
      <c r="B7" s="4" t="s">
        <v>29</v>
      </c>
      <c r="C7" s="121">
        <v>0</v>
      </c>
      <c r="D7" s="4"/>
      <c r="E7" s="4" t="s">
        <v>35</v>
      </c>
      <c r="F7" s="4">
        <v>300</v>
      </c>
      <c r="G7" s="4" t="s">
        <v>34</v>
      </c>
      <c r="H7" s="4"/>
      <c r="I7" s="4">
        <f t="shared" si="0"/>
        <v>0</v>
      </c>
      <c r="J7" s="9" t="s">
        <v>28</v>
      </c>
      <c r="K7" s="4"/>
      <c r="L7" s="107">
        <f t="shared" si="1"/>
        <v>0</v>
      </c>
      <c r="M7" s="107"/>
      <c r="N7" s="107"/>
      <c r="O7" s="107">
        <f t="shared" si="2"/>
        <v>0</v>
      </c>
      <c r="P7" s="107"/>
      <c r="Q7" s="107"/>
      <c r="R7" s="107">
        <f t="shared" si="3"/>
        <v>0</v>
      </c>
      <c r="S7" s="107"/>
      <c r="T7" s="107"/>
      <c r="U7" s="107">
        <f t="shared" si="4"/>
        <v>0</v>
      </c>
      <c r="V7" s="107"/>
      <c r="W7" s="107"/>
      <c r="X7" s="107">
        <f t="shared" si="5"/>
        <v>0</v>
      </c>
      <c r="Y7" s="107"/>
      <c r="Z7" s="107"/>
      <c r="AA7" s="108">
        <f t="shared" si="6"/>
        <v>0</v>
      </c>
      <c r="AB7" s="7"/>
    </row>
    <row r="8" spans="1:28" ht="15.75" x14ac:dyDescent="0.25">
      <c r="A8" s="10">
        <v>44932</v>
      </c>
      <c r="B8" s="11" t="s">
        <v>29</v>
      </c>
      <c r="C8" s="122">
        <v>0</v>
      </c>
      <c r="D8" s="11"/>
      <c r="E8" s="11" t="s">
        <v>35</v>
      </c>
      <c r="F8" s="11">
        <v>200</v>
      </c>
      <c r="G8" s="11" t="s">
        <v>27</v>
      </c>
      <c r="H8" s="11"/>
      <c r="I8" s="4">
        <f t="shared" si="0"/>
        <v>0</v>
      </c>
      <c r="J8" s="9" t="s">
        <v>28</v>
      </c>
      <c r="K8" s="4"/>
      <c r="L8" s="107">
        <f t="shared" si="1"/>
        <v>0</v>
      </c>
      <c r="M8" s="107"/>
      <c r="N8" s="107"/>
      <c r="O8" s="107">
        <f t="shared" si="2"/>
        <v>0</v>
      </c>
      <c r="P8" s="107"/>
      <c r="Q8" s="107"/>
      <c r="R8" s="107">
        <f t="shared" si="3"/>
        <v>0</v>
      </c>
      <c r="S8" s="107"/>
      <c r="T8" s="107"/>
      <c r="U8" s="107">
        <f t="shared" si="4"/>
        <v>0</v>
      </c>
      <c r="V8" s="107"/>
      <c r="W8" s="107"/>
      <c r="X8" s="107">
        <f t="shared" si="5"/>
        <v>0</v>
      </c>
      <c r="Y8" s="107"/>
      <c r="Z8" s="107"/>
      <c r="AA8" s="108">
        <f t="shared" si="6"/>
        <v>0</v>
      </c>
      <c r="AB8" s="7"/>
    </row>
    <row r="9" spans="1:28" ht="15.75" x14ac:dyDescent="0.25">
      <c r="A9" s="10">
        <v>44935</v>
      </c>
      <c r="B9" s="11" t="s">
        <v>37</v>
      </c>
      <c r="C9" s="122">
        <v>5495000</v>
      </c>
      <c r="D9" s="11"/>
      <c r="E9" s="11" t="s">
        <v>40</v>
      </c>
      <c r="F9" s="11">
        <v>726</v>
      </c>
      <c r="G9" s="11" t="s">
        <v>39</v>
      </c>
      <c r="H9" s="11"/>
      <c r="I9" s="4">
        <f t="shared" si="0"/>
        <v>0</v>
      </c>
      <c r="J9" s="6" t="s">
        <v>24</v>
      </c>
      <c r="K9" s="4"/>
      <c r="L9" s="107">
        <f t="shared" si="1"/>
        <v>0</v>
      </c>
      <c r="M9" s="107"/>
      <c r="N9" s="107"/>
      <c r="O9" s="107">
        <f t="shared" si="2"/>
        <v>0</v>
      </c>
      <c r="P9" s="107"/>
      <c r="Q9" s="107"/>
      <c r="R9" s="107">
        <f t="shared" si="3"/>
        <v>0</v>
      </c>
      <c r="S9" s="107"/>
      <c r="T9" s="107"/>
      <c r="U9" s="107">
        <f t="shared" si="4"/>
        <v>0</v>
      </c>
      <c r="V9" s="107"/>
      <c r="W9" s="107"/>
      <c r="X9" s="107">
        <f t="shared" si="5"/>
        <v>0</v>
      </c>
      <c r="Y9" s="107"/>
      <c r="Z9" s="107"/>
      <c r="AA9" s="108">
        <f t="shared" si="6"/>
        <v>5495000</v>
      </c>
      <c r="AB9" s="7"/>
    </row>
    <row r="10" spans="1:28" ht="15.75" x14ac:dyDescent="0.25">
      <c r="A10" s="10">
        <v>45033</v>
      </c>
      <c r="B10" s="11" t="s">
        <v>45</v>
      </c>
      <c r="C10" s="11">
        <v>-513800</v>
      </c>
      <c r="D10" s="11" t="s">
        <v>46</v>
      </c>
      <c r="E10" s="11" t="s">
        <v>47</v>
      </c>
      <c r="F10" s="11">
        <v>10</v>
      </c>
      <c r="G10" s="11" t="s">
        <v>48</v>
      </c>
      <c r="H10" s="11"/>
      <c r="I10" s="4">
        <f t="shared" si="0"/>
        <v>0</v>
      </c>
      <c r="J10" s="12" t="s">
        <v>49</v>
      </c>
      <c r="K10" s="4"/>
      <c r="L10" s="107">
        <f t="shared" si="1"/>
        <v>0</v>
      </c>
      <c r="M10" s="107"/>
      <c r="N10" s="107"/>
      <c r="O10" s="107">
        <f t="shared" si="2"/>
        <v>0</v>
      </c>
      <c r="P10" s="107"/>
      <c r="Q10" s="107"/>
      <c r="R10" s="107">
        <f t="shared" si="3"/>
        <v>0</v>
      </c>
      <c r="S10" s="107"/>
      <c r="T10" s="107"/>
      <c r="U10" s="107">
        <f t="shared" si="4"/>
        <v>0</v>
      </c>
      <c r="V10" s="107"/>
      <c r="W10" s="107"/>
      <c r="X10" s="107">
        <f t="shared" si="5"/>
        <v>0</v>
      </c>
      <c r="Y10" s="107"/>
      <c r="Z10" s="107"/>
      <c r="AA10" s="108">
        <f t="shared" si="6"/>
        <v>-513800</v>
      </c>
      <c r="AB10" s="7"/>
    </row>
    <row r="11" spans="1:28" ht="15.75" x14ac:dyDescent="0.25">
      <c r="A11" s="10">
        <v>45052</v>
      </c>
      <c r="B11" s="11" t="s">
        <v>37</v>
      </c>
      <c r="C11" s="122">
        <v>4620000</v>
      </c>
      <c r="D11" s="11" t="s">
        <v>2249</v>
      </c>
      <c r="E11" s="11" t="s">
        <v>50</v>
      </c>
      <c r="F11" s="11">
        <v>1100</v>
      </c>
      <c r="G11" s="13" t="s">
        <v>34</v>
      </c>
      <c r="H11" s="11"/>
      <c r="I11" s="4">
        <f t="shared" si="0"/>
        <v>0</v>
      </c>
      <c r="J11" s="9" t="s">
        <v>28</v>
      </c>
      <c r="K11" s="4"/>
      <c r="L11" s="107">
        <f t="shared" si="1"/>
        <v>0</v>
      </c>
      <c r="M11" s="107"/>
      <c r="N11" s="107"/>
      <c r="O11" s="107">
        <f t="shared" si="2"/>
        <v>0</v>
      </c>
      <c r="P11" s="107"/>
      <c r="Q11" s="107"/>
      <c r="R11" s="107">
        <f t="shared" si="3"/>
        <v>0</v>
      </c>
      <c r="S11" s="107"/>
      <c r="T11" s="107"/>
      <c r="U11" s="107">
        <f t="shared" si="4"/>
        <v>0</v>
      </c>
      <c r="V11" s="107"/>
      <c r="W11" s="107"/>
      <c r="X11" s="107">
        <f t="shared" si="5"/>
        <v>0</v>
      </c>
      <c r="Y11" s="107"/>
      <c r="Z11" s="107"/>
      <c r="AA11" s="108">
        <f t="shared" si="6"/>
        <v>4620000</v>
      </c>
      <c r="AB11" s="7"/>
    </row>
    <row r="12" spans="1:28" ht="15.75" x14ac:dyDescent="0.25">
      <c r="A12" s="10">
        <v>45059</v>
      </c>
      <c r="B12" s="11" t="s">
        <v>59</v>
      </c>
      <c r="C12" s="122">
        <v>2640500</v>
      </c>
      <c r="D12" s="11" t="s">
        <v>52</v>
      </c>
      <c r="E12" s="11" t="s">
        <v>61</v>
      </c>
      <c r="F12" s="11">
        <v>1750</v>
      </c>
      <c r="G12" s="11" t="s">
        <v>34</v>
      </c>
      <c r="H12" s="11"/>
      <c r="I12" s="4">
        <f t="shared" si="0"/>
        <v>0</v>
      </c>
      <c r="J12" s="6" t="s">
        <v>24</v>
      </c>
      <c r="K12" s="4"/>
      <c r="L12" s="107">
        <f t="shared" si="1"/>
        <v>0</v>
      </c>
      <c r="M12" s="107"/>
      <c r="N12" s="107"/>
      <c r="O12" s="107">
        <f t="shared" si="2"/>
        <v>0</v>
      </c>
      <c r="P12" s="107"/>
      <c r="Q12" s="107"/>
      <c r="R12" s="107">
        <f t="shared" si="3"/>
        <v>0</v>
      </c>
      <c r="S12" s="107"/>
      <c r="T12" s="107"/>
      <c r="U12" s="107">
        <f t="shared" si="4"/>
        <v>0</v>
      </c>
      <c r="V12" s="107"/>
      <c r="W12" s="107"/>
      <c r="X12" s="107">
        <f t="shared" si="5"/>
        <v>0</v>
      </c>
      <c r="Y12" s="107"/>
      <c r="Z12" s="107"/>
      <c r="AA12" s="108">
        <f t="shared" si="6"/>
        <v>2640500</v>
      </c>
      <c r="AB12" s="7"/>
    </row>
    <row r="13" spans="1:28" ht="15.75" x14ac:dyDescent="0.25">
      <c r="A13" s="10">
        <v>45118</v>
      </c>
      <c r="B13" s="11" t="s">
        <v>68</v>
      </c>
      <c r="C13" s="11">
        <v>-3950000</v>
      </c>
      <c r="D13" s="11" t="s">
        <v>46</v>
      </c>
      <c r="E13" s="11" t="s">
        <v>69</v>
      </c>
      <c r="F13" s="11">
        <v>100</v>
      </c>
      <c r="G13" s="11" t="s">
        <v>34</v>
      </c>
      <c r="H13" s="11"/>
      <c r="I13" s="4">
        <f t="shared" si="0"/>
        <v>0</v>
      </c>
      <c r="J13" s="12" t="s">
        <v>49</v>
      </c>
      <c r="K13" s="4"/>
      <c r="L13" s="107">
        <f t="shared" si="1"/>
        <v>0</v>
      </c>
      <c r="M13" s="107"/>
      <c r="N13" s="107"/>
      <c r="O13" s="107">
        <f t="shared" si="2"/>
        <v>0</v>
      </c>
      <c r="P13" s="107"/>
      <c r="Q13" s="107"/>
      <c r="R13" s="107">
        <f t="shared" si="3"/>
        <v>0</v>
      </c>
      <c r="S13" s="107"/>
      <c r="T13" s="107"/>
      <c r="U13" s="107">
        <f t="shared" si="4"/>
        <v>0</v>
      </c>
      <c r="V13" s="107"/>
      <c r="W13" s="107"/>
      <c r="X13" s="107">
        <f t="shared" si="5"/>
        <v>0</v>
      </c>
      <c r="Y13" s="107"/>
      <c r="Z13" s="107"/>
      <c r="AA13" s="108">
        <f t="shared" si="6"/>
        <v>-3950000</v>
      </c>
      <c r="AB13" s="7"/>
    </row>
    <row r="14" spans="1:28" ht="15.75" x14ac:dyDescent="0.25">
      <c r="A14" s="10">
        <v>45145</v>
      </c>
      <c r="B14" s="11" t="s">
        <v>75</v>
      </c>
      <c r="C14" s="122">
        <v>81595</v>
      </c>
      <c r="D14" s="11" t="s">
        <v>52</v>
      </c>
      <c r="E14" s="11" t="s">
        <v>76</v>
      </c>
      <c r="F14" s="11">
        <v>5</v>
      </c>
      <c r="G14" s="11" t="s">
        <v>77</v>
      </c>
      <c r="H14" s="11"/>
      <c r="I14" s="4">
        <f t="shared" si="0"/>
        <v>0</v>
      </c>
      <c r="J14" s="31" t="s">
        <v>312</v>
      </c>
      <c r="K14" s="4">
        <v>157295</v>
      </c>
      <c r="L14" s="107">
        <f t="shared" si="1"/>
        <v>0</v>
      </c>
      <c r="M14" s="107"/>
      <c r="N14" s="107"/>
      <c r="O14" s="107">
        <f t="shared" si="2"/>
        <v>81595</v>
      </c>
      <c r="P14" s="107">
        <v>81595</v>
      </c>
      <c r="Q14" s="107"/>
      <c r="R14" s="107">
        <f t="shared" si="3"/>
        <v>0</v>
      </c>
      <c r="S14" s="107"/>
      <c r="T14" s="107"/>
      <c r="U14" s="107">
        <f t="shared" si="4"/>
        <v>0</v>
      </c>
      <c r="V14" s="107"/>
      <c r="W14" s="107"/>
      <c r="X14" s="107">
        <f t="shared" si="5"/>
        <v>0</v>
      </c>
      <c r="Y14" s="107"/>
      <c r="Z14" s="107"/>
      <c r="AA14" s="108">
        <f t="shared" si="6"/>
        <v>0</v>
      </c>
      <c r="AB14" s="7">
        <v>45645</v>
      </c>
    </row>
    <row r="15" spans="1:28" ht="15.75" x14ac:dyDescent="0.25">
      <c r="A15" s="10">
        <v>45254</v>
      </c>
      <c r="B15" s="11" t="s">
        <v>170</v>
      </c>
      <c r="C15" s="122">
        <v>166250</v>
      </c>
      <c r="D15" s="11" t="s">
        <v>46</v>
      </c>
      <c r="E15" s="11" t="s">
        <v>139</v>
      </c>
      <c r="F15" s="11">
        <v>18250</v>
      </c>
      <c r="G15" s="11" t="s">
        <v>34</v>
      </c>
      <c r="H15" s="11"/>
      <c r="I15" s="4">
        <f t="shared" si="0"/>
        <v>0</v>
      </c>
      <c r="J15" s="6" t="s">
        <v>24</v>
      </c>
      <c r="K15" s="4"/>
      <c r="L15" s="107">
        <f t="shared" si="1"/>
        <v>0</v>
      </c>
      <c r="M15" s="107"/>
      <c r="N15" s="107"/>
      <c r="O15" s="107">
        <f t="shared" si="2"/>
        <v>0</v>
      </c>
      <c r="P15" s="107"/>
      <c r="Q15" s="107"/>
      <c r="R15" s="107">
        <f t="shared" si="3"/>
        <v>0</v>
      </c>
      <c r="S15" s="107"/>
      <c r="T15" s="107"/>
      <c r="U15" s="107">
        <f t="shared" si="4"/>
        <v>0</v>
      </c>
      <c r="V15" s="107"/>
      <c r="W15" s="107"/>
      <c r="X15" s="107">
        <f t="shared" si="5"/>
        <v>0</v>
      </c>
      <c r="Y15" s="107"/>
      <c r="Z15" s="107"/>
      <c r="AA15" s="108">
        <f t="shared" si="6"/>
        <v>166250</v>
      </c>
      <c r="AB15" s="7"/>
    </row>
    <row r="16" spans="1:28" ht="15.75" x14ac:dyDescent="0.25">
      <c r="A16" s="10">
        <v>45285</v>
      </c>
      <c r="B16" s="11" t="s">
        <v>253</v>
      </c>
      <c r="C16" s="11">
        <v>-390000</v>
      </c>
      <c r="D16" s="11" t="s">
        <v>94</v>
      </c>
      <c r="E16" s="11" t="s">
        <v>210</v>
      </c>
      <c r="F16" s="11">
        <v>3</v>
      </c>
      <c r="G16" s="11" t="s">
        <v>39</v>
      </c>
      <c r="H16" s="11"/>
      <c r="I16" s="4">
        <f t="shared" si="0"/>
        <v>0</v>
      </c>
      <c r="J16" s="12" t="s">
        <v>49</v>
      </c>
      <c r="K16" s="4" t="s">
        <v>254</v>
      </c>
      <c r="L16" s="107">
        <f t="shared" si="1"/>
        <v>0</v>
      </c>
      <c r="M16" s="107"/>
      <c r="N16" s="107"/>
      <c r="O16" s="107">
        <f t="shared" si="2"/>
        <v>0</v>
      </c>
      <c r="P16" s="107"/>
      <c r="Q16" s="107"/>
      <c r="R16" s="107">
        <f t="shared" si="3"/>
        <v>0</v>
      </c>
      <c r="S16" s="107"/>
      <c r="T16" s="107"/>
      <c r="U16" s="107">
        <f t="shared" si="4"/>
        <v>0</v>
      </c>
      <c r="V16" s="107"/>
      <c r="W16" s="107"/>
      <c r="X16" s="107">
        <f t="shared" si="5"/>
        <v>0</v>
      </c>
      <c r="Y16" s="107"/>
      <c r="Z16" s="107"/>
      <c r="AA16" s="108">
        <f t="shared" si="6"/>
        <v>-390000</v>
      </c>
      <c r="AB16" s="7"/>
    </row>
    <row r="17" spans="1:28" ht="15.75" x14ac:dyDescent="0.25">
      <c r="A17" s="24">
        <v>45378</v>
      </c>
      <c r="B17" s="72" t="s">
        <v>205</v>
      </c>
      <c r="C17" s="41">
        <v>4500000</v>
      </c>
      <c r="D17" s="25" t="s">
        <v>46</v>
      </c>
      <c r="E17" s="25" t="s">
        <v>69</v>
      </c>
      <c r="F17" s="25">
        <v>25</v>
      </c>
      <c r="G17" s="25" t="s">
        <v>39</v>
      </c>
      <c r="H17" s="25"/>
      <c r="I17" s="11">
        <f t="shared" si="0"/>
        <v>0</v>
      </c>
      <c r="J17" s="26" t="s">
        <v>28</v>
      </c>
      <c r="K17" s="11" t="s">
        <v>1458</v>
      </c>
      <c r="L17" s="107">
        <f t="shared" si="1"/>
        <v>0</v>
      </c>
      <c r="M17" s="107"/>
      <c r="N17" s="107"/>
      <c r="O17" s="107">
        <f t="shared" si="2"/>
        <v>0</v>
      </c>
      <c r="P17" s="107"/>
      <c r="Q17" s="107"/>
      <c r="R17" s="107">
        <f t="shared" si="3"/>
        <v>0</v>
      </c>
      <c r="S17" s="107"/>
      <c r="T17" s="107"/>
      <c r="U17" s="107">
        <f t="shared" si="4"/>
        <v>0</v>
      </c>
      <c r="V17" s="107"/>
      <c r="W17" s="107"/>
      <c r="X17" s="107">
        <f t="shared" si="5"/>
        <v>0</v>
      </c>
      <c r="Y17" s="107"/>
      <c r="Z17" s="107"/>
      <c r="AA17" s="108">
        <f t="shared" si="6"/>
        <v>4500000</v>
      </c>
      <c r="AB17" s="7"/>
    </row>
    <row r="18" spans="1:28" ht="15.75" x14ac:dyDescent="0.25">
      <c r="A18" s="24">
        <v>45387</v>
      </c>
      <c r="B18" s="72" t="s">
        <v>118</v>
      </c>
      <c r="C18" s="41">
        <v>135000</v>
      </c>
      <c r="D18" s="25" t="s">
        <v>46</v>
      </c>
      <c r="E18" s="25" t="s">
        <v>270</v>
      </c>
      <c r="F18" s="25">
        <v>1</v>
      </c>
      <c r="G18" s="25" t="s">
        <v>39</v>
      </c>
      <c r="H18" s="25"/>
      <c r="I18" s="11">
        <f t="shared" si="0"/>
        <v>0</v>
      </c>
      <c r="J18" s="26" t="s">
        <v>28</v>
      </c>
      <c r="K18" s="11"/>
      <c r="L18" s="107">
        <f t="shared" si="1"/>
        <v>0</v>
      </c>
      <c r="M18" s="107"/>
      <c r="N18" s="107"/>
      <c r="O18" s="107">
        <f t="shared" si="2"/>
        <v>0</v>
      </c>
      <c r="P18" s="107"/>
      <c r="Q18" s="107"/>
      <c r="R18" s="107">
        <f t="shared" si="3"/>
        <v>0</v>
      </c>
      <c r="S18" s="107"/>
      <c r="T18" s="107"/>
      <c r="U18" s="107">
        <f t="shared" si="4"/>
        <v>0</v>
      </c>
      <c r="V18" s="107"/>
      <c r="W18" s="107"/>
      <c r="X18" s="107">
        <f t="shared" si="5"/>
        <v>0</v>
      </c>
      <c r="Y18" s="107"/>
      <c r="Z18" s="107"/>
      <c r="AA18" s="108">
        <f t="shared" si="6"/>
        <v>135000</v>
      </c>
      <c r="AB18" s="7"/>
    </row>
    <row r="19" spans="1:28" ht="15.75" x14ac:dyDescent="0.25">
      <c r="A19" s="24">
        <v>45399</v>
      </c>
      <c r="B19" s="72" t="s">
        <v>532</v>
      </c>
      <c r="C19" s="41">
        <v>20000000</v>
      </c>
      <c r="D19" s="25" t="s">
        <v>46</v>
      </c>
      <c r="E19" s="25" t="s">
        <v>533</v>
      </c>
      <c r="F19" s="25">
        <v>89</v>
      </c>
      <c r="G19" s="25" t="s">
        <v>23</v>
      </c>
      <c r="H19" s="25"/>
      <c r="I19" s="11">
        <f t="shared" si="0"/>
        <v>0</v>
      </c>
      <c r="J19" s="38" t="s">
        <v>78</v>
      </c>
      <c r="K19" s="11" t="s">
        <v>1730</v>
      </c>
      <c r="L19" s="107">
        <f t="shared" si="1"/>
        <v>0</v>
      </c>
      <c r="M19" s="107"/>
      <c r="N19" s="107"/>
      <c r="O19" s="107">
        <f t="shared" si="2"/>
        <v>0</v>
      </c>
      <c r="P19" s="107"/>
      <c r="Q19" s="107"/>
      <c r="R19" s="107">
        <f t="shared" si="3"/>
        <v>0</v>
      </c>
      <c r="S19" s="107"/>
      <c r="T19" s="107"/>
      <c r="U19" s="107">
        <f t="shared" si="4"/>
        <v>0</v>
      </c>
      <c r="V19" s="107"/>
      <c r="W19" s="107"/>
      <c r="X19" s="107">
        <f t="shared" si="5"/>
        <v>0</v>
      </c>
      <c r="Y19" s="107"/>
      <c r="Z19" s="107"/>
      <c r="AA19" s="108">
        <f t="shared" si="6"/>
        <v>20000000</v>
      </c>
      <c r="AB19" s="7"/>
    </row>
    <row r="20" spans="1:28" ht="15.75" x14ac:dyDescent="0.25">
      <c r="A20" s="24">
        <v>45405</v>
      </c>
      <c r="B20" s="25" t="s">
        <v>719</v>
      </c>
      <c r="C20" s="41">
        <v>139800</v>
      </c>
      <c r="D20" s="25" t="s">
        <v>52</v>
      </c>
      <c r="E20" s="25" t="s">
        <v>38</v>
      </c>
      <c r="F20" s="25">
        <v>574</v>
      </c>
      <c r="G20" s="25" t="s">
        <v>39</v>
      </c>
      <c r="H20" s="25"/>
      <c r="I20" s="11">
        <f t="shared" si="0"/>
        <v>0</v>
      </c>
      <c r="J20" s="38" t="s">
        <v>24</v>
      </c>
      <c r="K20" s="11"/>
      <c r="L20" s="107">
        <f t="shared" si="1"/>
        <v>0</v>
      </c>
      <c r="M20" s="107"/>
      <c r="N20" s="107"/>
      <c r="O20" s="107">
        <f t="shared" si="2"/>
        <v>0</v>
      </c>
      <c r="P20" s="107"/>
      <c r="Q20" s="107"/>
      <c r="R20" s="107">
        <f t="shared" si="3"/>
        <v>0</v>
      </c>
      <c r="S20" s="107"/>
      <c r="T20" s="107"/>
      <c r="U20" s="107">
        <f t="shared" si="4"/>
        <v>0</v>
      </c>
      <c r="V20" s="107"/>
      <c r="W20" s="107"/>
      <c r="X20" s="107">
        <f t="shared" si="5"/>
        <v>0</v>
      </c>
      <c r="Y20" s="107"/>
      <c r="Z20" s="107"/>
      <c r="AA20" s="108">
        <f t="shared" si="6"/>
        <v>139800</v>
      </c>
      <c r="AB20" s="7"/>
    </row>
    <row r="21" spans="1:28" ht="15.75" x14ac:dyDescent="0.25">
      <c r="A21" s="24">
        <v>45433</v>
      </c>
      <c r="B21" s="25" t="s">
        <v>122</v>
      </c>
      <c r="C21" s="41">
        <v>9668000</v>
      </c>
      <c r="D21" s="25" t="s">
        <v>2249</v>
      </c>
      <c r="E21" s="25" t="s">
        <v>298</v>
      </c>
      <c r="F21" s="25">
        <v>10400</v>
      </c>
      <c r="G21" s="25" t="s">
        <v>34</v>
      </c>
      <c r="H21" s="25"/>
      <c r="I21" s="11">
        <f t="shared" si="0"/>
        <v>0</v>
      </c>
      <c r="J21" s="38" t="s">
        <v>24</v>
      </c>
      <c r="K21" s="11"/>
      <c r="L21" s="107">
        <f t="shared" si="1"/>
        <v>0</v>
      </c>
      <c r="M21" s="107"/>
      <c r="N21" s="107"/>
      <c r="O21" s="107">
        <f t="shared" si="2"/>
        <v>0</v>
      </c>
      <c r="P21" s="107"/>
      <c r="Q21" s="107"/>
      <c r="R21" s="107">
        <f t="shared" si="3"/>
        <v>0</v>
      </c>
      <c r="S21" s="107"/>
      <c r="T21" s="107"/>
      <c r="U21" s="107">
        <f t="shared" si="4"/>
        <v>0</v>
      </c>
      <c r="V21" s="107"/>
      <c r="W21" s="107"/>
      <c r="X21" s="107">
        <f t="shared" si="5"/>
        <v>0</v>
      </c>
      <c r="Y21" s="107"/>
      <c r="Z21" s="107"/>
      <c r="AA21" s="108">
        <f t="shared" si="6"/>
        <v>9668000</v>
      </c>
      <c r="AB21" s="7"/>
    </row>
    <row r="22" spans="1:28" ht="15.75" x14ac:dyDescent="0.25">
      <c r="A22" s="24">
        <v>45462</v>
      </c>
      <c r="B22" s="25" t="s">
        <v>373</v>
      </c>
      <c r="C22" s="25">
        <v>-40000</v>
      </c>
      <c r="D22" s="25" t="s">
        <v>52</v>
      </c>
      <c r="E22" s="25" t="s">
        <v>216</v>
      </c>
      <c r="F22" s="25">
        <v>4</v>
      </c>
      <c r="G22" s="25" t="s">
        <v>27</v>
      </c>
      <c r="H22" s="25"/>
      <c r="I22" s="11">
        <f t="shared" si="0"/>
        <v>0</v>
      </c>
      <c r="J22" s="31" t="s">
        <v>49</v>
      </c>
      <c r="K22" s="11"/>
      <c r="L22" s="107">
        <f t="shared" si="1"/>
        <v>0</v>
      </c>
      <c r="M22" s="107"/>
      <c r="N22" s="107"/>
      <c r="O22" s="107">
        <f t="shared" si="2"/>
        <v>0</v>
      </c>
      <c r="P22" s="107"/>
      <c r="Q22" s="107"/>
      <c r="R22" s="107">
        <f t="shared" si="3"/>
        <v>0</v>
      </c>
      <c r="S22" s="107"/>
      <c r="T22" s="107"/>
      <c r="U22" s="107">
        <f t="shared" si="4"/>
        <v>0</v>
      </c>
      <c r="V22" s="107"/>
      <c r="W22" s="107"/>
      <c r="X22" s="107">
        <f t="shared" si="5"/>
        <v>0</v>
      </c>
      <c r="Y22" s="107"/>
      <c r="Z22" s="107"/>
      <c r="AA22" s="108">
        <f t="shared" si="6"/>
        <v>-40000</v>
      </c>
      <c r="AB22" s="7">
        <v>45462</v>
      </c>
    </row>
    <row r="23" spans="1:28" ht="15.75" x14ac:dyDescent="0.25">
      <c r="A23" s="24">
        <v>45463</v>
      </c>
      <c r="B23" s="25" t="s">
        <v>37</v>
      </c>
      <c r="C23" s="41">
        <v>1566000</v>
      </c>
      <c r="D23" s="25"/>
      <c r="E23" s="25" t="s">
        <v>567</v>
      </c>
      <c r="F23" s="25">
        <v>11.6</v>
      </c>
      <c r="G23" s="25" t="s">
        <v>39</v>
      </c>
      <c r="H23" s="25"/>
      <c r="I23" s="11">
        <f t="shared" si="0"/>
        <v>0</v>
      </c>
      <c r="J23" s="26" t="s">
        <v>28</v>
      </c>
      <c r="K23" s="11"/>
      <c r="L23" s="107">
        <f t="shared" si="1"/>
        <v>0</v>
      </c>
      <c r="M23" s="107"/>
      <c r="N23" s="107"/>
      <c r="O23" s="107">
        <f t="shared" si="2"/>
        <v>0</v>
      </c>
      <c r="P23" s="107"/>
      <c r="Q23" s="107"/>
      <c r="R23" s="107">
        <f t="shared" si="3"/>
        <v>0</v>
      </c>
      <c r="S23" s="107"/>
      <c r="T23" s="107"/>
      <c r="U23" s="107">
        <f t="shared" si="4"/>
        <v>0</v>
      </c>
      <c r="V23" s="107"/>
      <c r="W23" s="107"/>
      <c r="X23" s="107">
        <f t="shared" si="5"/>
        <v>0</v>
      </c>
      <c r="Y23" s="107"/>
      <c r="Z23" s="107"/>
      <c r="AA23" s="108">
        <f t="shared" si="6"/>
        <v>1566000</v>
      </c>
      <c r="AB23" s="7"/>
    </row>
    <row r="24" spans="1:28" ht="15.75" x14ac:dyDescent="0.25">
      <c r="A24" s="24">
        <v>45463</v>
      </c>
      <c r="B24" s="25" t="s">
        <v>122</v>
      </c>
      <c r="C24" s="41">
        <v>6250000</v>
      </c>
      <c r="D24" s="25" t="s">
        <v>2249</v>
      </c>
      <c r="E24" s="25" t="s">
        <v>128</v>
      </c>
      <c r="F24" s="25">
        <v>50</v>
      </c>
      <c r="G24" s="25" t="s">
        <v>39</v>
      </c>
      <c r="H24" s="25"/>
      <c r="I24" s="11">
        <f t="shared" si="0"/>
        <v>0</v>
      </c>
      <c r="J24" s="26" t="s">
        <v>28</v>
      </c>
      <c r="K24" s="11"/>
      <c r="L24" s="107">
        <f t="shared" si="1"/>
        <v>0</v>
      </c>
      <c r="M24" s="107"/>
      <c r="N24" s="107"/>
      <c r="O24" s="107">
        <f t="shared" si="2"/>
        <v>0</v>
      </c>
      <c r="P24" s="107"/>
      <c r="Q24" s="107"/>
      <c r="R24" s="107">
        <f t="shared" si="3"/>
        <v>0</v>
      </c>
      <c r="S24" s="107"/>
      <c r="T24" s="107"/>
      <c r="U24" s="107">
        <f t="shared" si="4"/>
        <v>0</v>
      </c>
      <c r="V24" s="107"/>
      <c r="W24" s="107"/>
      <c r="X24" s="107">
        <f t="shared" si="5"/>
        <v>0</v>
      </c>
      <c r="Y24" s="107"/>
      <c r="Z24" s="107"/>
      <c r="AA24" s="108">
        <f t="shared" si="6"/>
        <v>6250000</v>
      </c>
      <c r="AB24" s="7"/>
    </row>
    <row r="25" spans="1:28" ht="15.75" x14ac:dyDescent="0.25">
      <c r="A25" s="24">
        <v>45468</v>
      </c>
      <c r="B25" s="25" t="s">
        <v>122</v>
      </c>
      <c r="C25" s="41">
        <v>13500000</v>
      </c>
      <c r="D25" s="25" t="s">
        <v>2249</v>
      </c>
      <c r="E25" s="25" t="s">
        <v>117</v>
      </c>
      <c r="F25" s="25">
        <v>30</v>
      </c>
      <c r="G25" s="25" t="s">
        <v>23</v>
      </c>
      <c r="H25" s="25"/>
      <c r="I25" s="11">
        <f t="shared" si="0"/>
        <v>0</v>
      </c>
      <c r="J25" s="26" t="s">
        <v>28</v>
      </c>
      <c r="K25" s="11"/>
      <c r="L25" s="107">
        <f t="shared" si="1"/>
        <v>0</v>
      </c>
      <c r="M25" s="107"/>
      <c r="N25" s="107"/>
      <c r="O25" s="107">
        <f t="shared" si="2"/>
        <v>0</v>
      </c>
      <c r="P25" s="107"/>
      <c r="Q25" s="107"/>
      <c r="R25" s="107">
        <f t="shared" si="3"/>
        <v>0</v>
      </c>
      <c r="S25" s="107"/>
      <c r="T25" s="107"/>
      <c r="U25" s="107">
        <f t="shared" si="4"/>
        <v>0</v>
      </c>
      <c r="V25" s="107"/>
      <c r="W25" s="107"/>
      <c r="X25" s="107">
        <f t="shared" si="5"/>
        <v>0</v>
      </c>
      <c r="Y25" s="107"/>
      <c r="Z25" s="107"/>
      <c r="AA25" s="108">
        <f t="shared" si="6"/>
        <v>13500000</v>
      </c>
      <c r="AB25" s="7"/>
    </row>
    <row r="26" spans="1:28" ht="15.75" x14ac:dyDescent="0.25">
      <c r="A26" s="24">
        <v>45468</v>
      </c>
      <c r="B26" s="25" t="s">
        <v>122</v>
      </c>
      <c r="C26" s="41">
        <v>5120000</v>
      </c>
      <c r="D26" s="25" t="s">
        <v>2249</v>
      </c>
      <c r="E26" s="25" t="s">
        <v>157</v>
      </c>
      <c r="F26" s="25">
        <v>16</v>
      </c>
      <c r="G26" s="25" t="s">
        <v>48</v>
      </c>
      <c r="H26" s="25"/>
      <c r="I26" s="11">
        <f t="shared" si="0"/>
        <v>0</v>
      </c>
      <c r="J26" s="26" t="s">
        <v>28</v>
      </c>
      <c r="K26" s="11"/>
      <c r="L26" s="107">
        <f t="shared" si="1"/>
        <v>0</v>
      </c>
      <c r="M26" s="107"/>
      <c r="N26" s="107"/>
      <c r="O26" s="107">
        <f t="shared" si="2"/>
        <v>0</v>
      </c>
      <c r="P26" s="107"/>
      <c r="Q26" s="107"/>
      <c r="R26" s="107">
        <f t="shared" si="3"/>
        <v>0</v>
      </c>
      <c r="S26" s="107"/>
      <c r="T26" s="107"/>
      <c r="U26" s="107">
        <f t="shared" si="4"/>
        <v>0</v>
      </c>
      <c r="V26" s="107"/>
      <c r="W26" s="107"/>
      <c r="X26" s="107">
        <f t="shared" si="5"/>
        <v>0</v>
      </c>
      <c r="Y26" s="107"/>
      <c r="Z26" s="107"/>
      <c r="AA26" s="108">
        <f t="shared" si="6"/>
        <v>5120000</v>
      </c>
      <c r="AB26" s="7"/>
    </row>
    <row r="27" spans="1:28" ht="15.75" x14ac:dyDescent="0.25">
      <c r="A27" s="24">
        <v>45475</v>
      </c>
      <c r="B27" s="25" t="s">
        <v>122</v>
      </c>
      <c r="C27" s="41">
        <v>9375000</v>
      </c>
      <c r="D27" s="25" t="s">
        <v>2249</v>
      </c>
      <c r="E27" s="25" t="s">
        <v>128</v>
      </c>
      <c r="F27" s="25">
        <v>75</v>
      </c>
      <c r="G27" s="25" t="s">
        <v>39</v>
      </c>
      <c r="H27" s="25"/>
      <c r="I27" s="11">
        <f t="shared" si="0"/>
        <v>0</v>
      </c>
      <c r="J27" s="26" t="s">
        <v>28</v>
      </c>
      <c r="K27" s="11"/>
      <c r="L27" s="107">
        <f t="shared" si="1"/>
        <v>0</v>
      </c>
      <c r="M27" s="107"/>
      <c r="N27" s="107"/>
      <c r="O27" s="107">
        <f t="shared" si="2"/>
        <v>0</v>
      </c>
      <c r="P27" s="107"/>
      <c r="Q27" s="107"/>
      <c r="R27" s="107">
        <f t="shared" si="3"/>
        <v>0</v>
      </c>
      <c r="S27" s="107"/>
      <c r="T27" s="107"/>
      <c r="U27" s="107">
        <f t="shared" si="4"/>
        <v>0</v>
      </c>
      <c r="V27" s="107"/>
      <c r="W27" s="107"/>
      <c r="X27" s="107">
        <f t="shared" si="5"/>
        <v>0</v>
      </c>
      <c r="Y27" s="107"/>
      <c r="Z27" s="107"/>
      <c r="AA27" s="108">
        <f t="shared" si="6"/>
        <v>9375000</v>
      </c>
      <c r="AB27" s="7"/>
    </row>
    <row r="28" spans="1:28" ht="15.75" x14ac:dyDescent="0.25">
      <c r="A28" s="24">
        <v>45476</v>
      </c>
      <c r="B28" s="25" t="s">
        <v>497</v>
      </c>
      <c r="C28" s="25">
        <v>-120000</v>
      </c>
      <c r="D28" s="25" t="s">
        <v>46</v>
      </c>
      <c r="E28" s="25" t="s">
        <v>135</v>
      </c>
      <c r="F28" s="21">
        <v>5</v>
      </c>
      <c r="G28" s="25" t="s">
        <v>48</v>
      </c>
      <c r="H28" s="25"/>
      <c r="I28" s="11">
        <f t="shared" si="0"/>
        <v>0</v>
      </c>
      <c r="J28" s="31" t="s">
        <v>49</v>
      </c>
      <c r="K28" s="11">
        <v>602</v>
      </c>
      <c r="L28" s="107">
        <f t="shared" si="1"/>
        <v>0</v>
      </c>
      <c r="M28" s="107"/>
      <c r="N28" s="107"/>
      <c r="O28" s="107">
        <f t="shared" si="2"/>
        <v>0</v>
      </c>
      <c r="P28" s="107"/>
      <c r="Q28" s="107"/>
      <c r="R28" s="107">
        <f t="shared" si="3"/>
        <v>0</v>
      </c>
      <c r="S28" s="107"/>
      <c r="T28" s="107"/>
      <c r="U28" s="107">
        <f t="shared" si="4"/>
        <v>0</v>
      </c>
      <c r="V28" s="107"/>
      <c r="W28" s="107"/>
      <c r="X28" s="107">
        <f t="shared" si="5"/>
        <v>0</v>
      </c>
      <c r="Y28" s="107"/>
      <c r="Z28" s="107"/>
      <c r="AA28" s="108">
        <f t="shared" si="6"/>
        <v>-120000</v>
      </c>
      <c r="AB28" s="7">
        <v>45474</v>
      </c>
    </row>
    <row r="29" spans="1:28" ht="15.75" x14ac:dyDescent="0.25">
      <c r="A29" s="24">
        <v>45479</v>
      </c>
      <c r="B29" s="25" t="s">
        <v>205</v>
      </c>
      <c r="C29" s="41">
        <v>1755000</v>
      </c>
      <c r="D29" s="25" t="s">
        <v>46</v>
      </c>
      <c r="E29" s="25" t="s">
        <v>534</v>
      </c>
      <c r="F29" s="25">
        <v>500</v>
      </c>
      <c r="G29" s="25" t="s">
        <v>34</v>
      </c>
      <c r="H29" s="25"/>
      <c r="I29" s="11">
        <f t="shared" si="0"/>
        <v>0</v>
      </c>
      <c r="J29" s="26" t="s">
        <v>28</v>
      </c>
      <c r="K29" s="11" t="s">
        <v>1691</v>
      </c>
      <c r="L29" s="107">
        <f t="shared" si="1"/>
        <v>0</v>
      </c>
      <c r="M29" s="107"/>
      <c r="N29" s="107"/>
      <c r="O29" s="107">
        <f t="shared" si="2"/>
        <v>0</v>
      </c>
      <c r="P29" s="107"/>
      <c r="Q29" s="107"/>
      <c r="R29" s="107">
        <f t="shared" si="3"/>
        <v>0</v>
      </c>
      <c r="S29" s="107"/>
      <c r="T29" s="107"/>
      <c r="U29" s="107">
        <f t="shared" si="4"/>
        <v>0</v>
      </c>
      <c r="V29" s="107"/>
      <c r="W29" s="107"/>
      <c r="X29" s="107">
        <f t="shared" si="5"/>
        <v>0</v>
      </c>
      <c r="Y29" s="107"/>
      <c r="Z29" s="107"/>
      <c r="AA29" s="108">
        <f t="shared" si="6"/>
        <v>1755000</v>
      </c>
      <c r="AB29" s="7"/>
    </row>
    <row r="30" spans="1:28" ht="15.75" x14ac:dyDescent="0.25">
      <c r="A30" s="24">
        <v>45484</v>
      </c>
      <c r="B30" s="25" t="s">
        <v>531</v>
      </c>
      <c r="C30" s="41">
        <v>826000</v>
      </c>
      <c r="D30" s="25" t="s">
        <v>52</v>
      </c>
      <c r="E30" s="25" t="s">
        <v>762</v>
      </c>
      <c r="F30" s="25">
        <v>2400</v>
      </c>
      <c r="G30" s="25" t="s">
        <v>34</v>
      </c>
      <c r="H30" s="25"/>
      <c r="I30" s="11">
        <f t="shared" si="0"/>
        <v>0</v>
      </c>
      <c r="J30" s="31" t="s">
        <v>324</v>
      </c>
      <c r="K30" s="11"/>
      <c r="L30" s="107">
        <f t="shared" si="1"/>
        <v>0</v>
      </c>
      <c r="M30" s="107"/>
      <c r="N30" s="107"/>
      <c r="O30" s="107">
        <f t="shared" si="2"/>
        <v>0</v>
      </c>
      <c r="P30" s="107"/>
      <c r="Q30" s="107"/>
      <c r="R30" s="107">
        <f t="shared" si="3"/>
        <v>826000</v>
      </c>
      <c r="S30" s="107">
        <v>826000</v>
      </c>
      <c r="T30" s="107"/>
      <c r="U30" s="107">
        <f t="shared" si="4"/>
        <v>0</v>
      </c>
      <c r="V30" s="107"/>
      <c r="W30" s="107"/>
      <c r="X30" s="107">
        <f t="shared" si="5"/>
        <v>0</v>
      </c>
      <c r="Y30" s="107"/>
      <c r="Z30" s="107"/>
      <c r="AA30" s="108">
        <f t="shared" si="6"/>
        <v>0</v>
      </c>
      <c r="AB30" s="7">
        <v>45639</v>
      </c>
    </row>
    <row r="31" spans="1:28" ht="15.75" x14ac:dyDescent="0.25">
      <c r="A31" s="24">
        <v>45485</v>
      </c>
      <c r="B31" s="25" t="s">
        <v>1009</v>
      </c>
      <c r="C31" s="41">
        <v>4900000</v>
      </c>
      <c r="D31" s="25" t="s">
        <v>52</v>
      </c>
      <c r="E31" s="25" t="s">
        <v>1580</v>
      </c>
      <c r="F31" s="25">
        <v>298</v>
      </c>
      <c r="G31" s="25" t="s">
        <v>34</v>
      </c>
      <c r="H31" s="25"/>
      <c r="I31" s="11">
        <f t="shared" si="0"/>
        <v>0</v>
      </c>
      <c r="J31" s="31" t="s">
        <v>49</v>
      </c>
      <c r="K31" s="11"/>
      <c r="L31" s="107">
        <f t="shared" si="1"/>
        <v>0</v>
      </c>
      <c r="M31" s="107"/>
      <c r="N31" s="107"/>
      <c r="O31" s="107">
        <f t="shared" si="2"/>
        <v>5000000</v>
      </c>
      <c r="P31" s="107">
        <v>5000000</v>
      </c>
      <c r="Q31" s="107"/>
      <c r="R31" s="107">
        <f t="shared" si="3"/>
        <v>0</v>
      </c>
      <c r="S31" s="107"/>
      <c r="T31" s="107"/>
      <c r="U31" s="107">
        <f t="shared" si="4"/>
        <v>0</v>
      </c>
      <c r="V31" s="107"/>
      <c r="W31" s="107"/>
      <c r="X31" s="107">
        <f t="shared" si="5"/>
        <v>0</v>
      </c>
      <c r="Y31" s="107"/>
      <c r="Z31" s="107"/>
      <c r="AA31" s="108">
        <f t="shared" si="6"/>
        <v>-100000</v>
      </c>
      <c r="AB31" s="7">
        <v>45637</v>
      </c>
    </row>
    <row r="32" spans="1:28" ht="15.75" x14ac:dyDescent="0.25">
      <c r="A32" s="24">
        <v>45485</v>
      </c>
      <c r="B32" s="25" t="s">
        <v>1009</v>
      </c>
      <c r="C32" s="41">
        <v>4800000</v>
      </c>
      <c r="D32" s="25" t="s">
        <v>52</v>
      </c>
      <c r="E32" s="25" t="s">
        <v>79</v>
      </c>
      <c r="F32" s="25">
        <v>80</v>
      </c>
      <c r="G32" s="25" t="s">
        <v>77</v>
      </c>
      <c r="H32" s="25"/>
      <c r="I32" s="11">
        <f t="shared" si="0"/>
        <v>0</v>
      </c>
      <c r="J32" s="31" t="s">
        <v>312</v>
      </c>
      <c r="K32" s="11"/>
      <c r="L32" s="107">
        <f t="shared" si="1"/>
        <v>0</v>
      </c>
      <c r="M32" s="107"/>
      <c r="N32" s="107"/>
      <c r="O32" s="107">
        <f t="shared" si="2"/>
        <v>4800000</v>
      </c>
      <c r="P32" s="107">
        <v>4800000</v>
      </c>
      <c r="Q32" s="107"/>
      <c r="R32" s="107">
        <f t="shared" si="3"/>
        <v>0</v>
      </c>
      <c r="S32" s="107"/>
      <c r="T32" s="107"/>
      <c r="U32" s="107">
        <f t="shared" si="4"/>
        <v>0</v>
      </c>
      <c r="V32" s="107"/>
      <c r="W32" s="107"/>
      <c r="X32" s="107">
        <f t="shared" si="5"/>
        <v>0</v>
      </c>
      <c r="Y32" s="107"/>
      <c r="Z32" s="107"/>
      <c r="AA32" s="108">
        <f t="shared" si="6"/>
        <v>0</v>
      </c>
      <c r="AB32" s="7">
        <v>45650</v>
      </c>
    </row>
    <row r="33" spans="1:28" ht="15.75" x14ac:dyDescent="0.25">
      <c r="A33" s="24">
        <v>45495</v>
      </c>
      <c r="B33" s="25" t="s">
        <v>531</v>
      </c>
      <c r="C33" s="41">
        <v>897600</v>
      </c>
      <c r="D33" s="25" t="s">
        <v>52</v>
      </c>
      <c r="E33" s="25" t="s">
        <v>225</v>
      </c>
      <c r="F33" s="25">
        <v>300</v>
      </c>
      <c r="G33" s="25" t="s">
        <v>34</v>
      </c>
      <c r="H33" s="25"/>
      <c r="I33" s="11">
        <f t="shared" si="0"/>
        <v>0</v>
      </c>
      <c r="J33" s="38" t="s">
        <v>24</v>
      </c>
      <c r="K33" s="11"/>
      <c r="L33" s="107">
        <f t="shared" si="1"/>
        <v>0</v>
      </c>
      <c r="M33" s="107"/>
      <c r="N33" s="107"/>
      <c r="O33" s="107">
        <f t="shared" si="2"/>
        <v>0</v>
      </c>
      <c r="P33" s="107"/>
      <c r="Q33" s="107"/>
      <c r="R33" s="107">
        <f t="shared" si="3"/>
        <v>174000</v>
      </c>
      <c r="S33" s="107">
        <v>174000</v>
      </c>
      <c r="T33" s="107"/>
      <c r="U33" s="107">
        <f t="shared" si="4"/>
        <v>0</v>
      </c>
      <c r="V33" s="107"/>
      <c r="W33" s="107"/>
      <c r="X33" s="107">
        <f t="shared" si="5"/>
        <v>0</v>
      </c>
      <c r="Y33" s="107"/>
      <c r="Z33" s="107"/>
      <c r="AA33" s="108">
        <f t="shared" si="6"/>
        <v>723600</v>
      </c>
      <c r="AB33" s="7">
        <v>45639</v>
      </c>
    </row>
    <row r="34" spans="1:28" ht="15.75" x14ac:dyDescent="0.25">
      <c r="A34" s="24">
        <v>45495</v>
      </c>
      <c r="B34" s="25" t="s">
        <v>531</v>
      </c>
      <c r="C34" s="41">
        <v>272500</v>
      </c>
      <c r="D34" s="25" t="s">
        <v>52</v>
      </c>
      <c r="E34" s="25" t="s">
        <v>109</v>
      </c>
      <c r="F34" s="25">
        <v>250</v>
      </c>
      <c r="G34" s="25" t="s">
        <v>34</v>
      </c>
      <c r="H34" s="25"/>
      <c r="I34" s="11">
        <f t="shared" si="0"/>
        <v>0</v>
      </c>
      <c r="J34" s="26" t="s">
        <v>28</v>
      </c>
      <c r="K34" s="11"/>
      <c r="L34" s="107">
        <f t="shared" si="1"/>
        <v>0</v>
      </c>
      <c r="M34" s="107"/>
      <c r="N34" s="107"/>
      <c r="O34" s="107">
        <f t="shared" si="2"/>
        <v>0</v>
      </c>
      <c r="P34" s="107"/>
      <c r="Q34" s="107"/>
      <c r="R34" s="107">
        <f t="shared" si="3"/>
        <v>0</v>
      </c>
      <c r="S34" s="107"/>
      <c r="T34" s="107"/>
      <c r="U34" s="107">
        <f t="shared" si="4"/>
        <v>0</v>
      </c>
      <c r="V34" s="107"/>
      <c r="W34" s="107"/>
      <c r="X34" s="107">
        <f t="shared" si="5"/>
        <v>0</v>
      </c>
      <c r="Y34" s="107"/>
      <c r="Z34" s="107"/>
      <c r="AA34" s="108">
        <f t="shared" si="6"/>
        <v>272500</v>
      </c>
      <c r="AB34" s="7"/>
    </row>
    <row r="35" spans="1:28" ht="15.75" x14ac:dyDescent="0.25">
      <c r="A35" s="24">
        <v>45496</v>
      </c>
      <c r="B35" s="25" t="s">
        <v>122</v>
      </c>
      <c r="C35" s="41">
        <v>7735500</v>
      </c>
      <c r="D35" s="25" t="s">
        <v>2249</v>
      </c>
      <c r="E35" s="25" t="s">
        <v>196</v>
      </c>
      <c r="F35" s="25">
        <v>57.3</v>
      </c>
      <c r="G35" s="25" t="s">
        <v>39</v>
      </c>
      <c r="H35" s="25"/>
      <c r="I35" s="11">
        <f t="shared" si="0"/>
        <v>0</v>
      </c>
      <c r="J35" s="26" t="s">
        <v>28</v>
      </c>
      <c r="K35" s="11"/>
      <c r="L35" s="107">
        <f t="shared" si="1"/>
        <v>0</v>
      </c>
      <c r="M35" s="107"/>
      <c r="N35" s="107"/>
      <c r="O35" s="107">
        <f t="shared" si="2"/>
        <v>0</v>
      </c>
      <c r="P35" s="107"/>
      <c r="Q35" s="107"/>
      <c r="R35" s="107">
        <f t="shared" si="3"/>
        <v>0</v>
      </c>
      <c r="S35" s="107"/>
      <c r="T35" s="107"/>
      <c r="U35" s="107">
        <f t="shared" si="4"/>
        <v>0</v>
      </c>
      <c r="V35" s="107"/>
      <c r="W35" s="107"/>
      <c r="X35" s="107">
        <f t="shared" si="5"/>
        <v>0</v>
      </c>
      <c r="Y35" s="107"/>
      <c r="Z35" s="107"/>
      <c r="AA35" s="108">
        <f t="shared" si="6"/>
        <v>7735500</v>
      </c>
      <c r="AB35" s="7"/>
    </row>
    <row r="36" spans="1:28" ht="15.75" x14ac:dyDescent="0.25">
      <c r="A36" s="24">
        <v>45496</v>
      </c>
      <c r="B36" s="25" t="s">
        <v>122</v>
      </c>
      <c r="C36" s="41">
        <v>3091000</v>
      </c>
      <c r="D36" s="25" t="s">
        <v>2249</v>
      </c>
      <c r="E36" s="25" t="s">
        <v>81</v>
      </c>
      <c r="F36" s="25">
        <v>93</v>
      </c>
      <c r="G36" s="25" t="s">
        <v>39</v>
      </c>
      <c r="H36" s="25"/>
      <c r="I36" s="11">
        <f t="shared" si="0"/>
        <v>0</v>
      </c>
      <c r="J36" s="38" t="s">
        <v>78</v>
      </c>
      <c r="K36" s="11"/>
      <c r="L36" s="107">
        <f t="shared" si="1"/>
        <v>0</v>
      </c>
      <c r="M36" s="107"/>
      <c r="N36" s="107"/>
      <c r="O36" s="107">
        <f t="shared" si="2"/>
        <v>0</v>
      </c>
      <c r="P36" s="107"/>
      <c r="Q36" s="107"/>
      <c r="R36" s="107">
        <f t="shared" si="3"/>
        <v>0</v>
      </c>
      <c r="S36" s="107"/>
      <c r="T36" s="107"/>
      <c r="U36" s="107">
        <f t="shared" si="4"/>
        <v>0</v>
      </c>
      <c r="V36" s="107"/>
      <c r="W36" s="107"/>
      <c r="X36" s="107">
        <f t="shared" si="5"/>
        <v>0</v>
      </c>
      <c r="Y36" s="107"/>
      <c r="Z36" s="107"/>
      <c r="AA36" s="108">
        <f t="shared" si="6"/>
        <v>3091000</v>
      </c>
      <c r="AB36" s="7"/>
    </row>
    <row r="37" spans="1:28" ht="15.75" x14ac:dyDescent="0.25">
      <c r="A37" s="24">
        <v>45514</v>
      </c>
      <c r="B37" s="25" t="s">
        <v>110</v>
      </c>
      <c r="C37" s="41">
        <v>4992199.9999999991</v>
      </c>
      <c r="D37" s="25" t="s">
        <v>2249</v>
      </c>
      <c r="E37" s="25" t="s">
        <v>81</v>
      </c>
      <c r="F37" s="25">
        <v>141.69999999999999</v>
      </c>
      <c r="G37" s="25" t="s">
        <v>39</v>
      </c>
      <c r="H37" s="25"/>
      <c r="I37" s="11">
        <f t="shared" si="0"/>
        <v>0</v>
      </c>
      <c r="J37" s="31" t="s">
        <v>312</v>
      </c>
      <c r="K37" s="11" t="s">
        <v>2368</v>
      </c>
      <c r="L37" s="107">
        <f t="shared" si="1"/>
        <v>0</v>
      </c>
      <c r="M37" s="107"/>
      <c r="N37" s="107"/>
      <c r="O37" s="107">
        <f t="shared" si="2"/>
        <v>4992200</v>
      </c>
      <c r="P37" s="107">
        <v>4992200</v>
      </c>
      <c r="Q37" s="107"/>
      <c r="R37" s="107">
        <f t="shared" si="3"/>
        <v>0</v>
      </c>
      <c r="S37" s="107"/>
      <c r="T37" s="107"/>
      <c r="U37" s="107">
        <f t="shared" si="4"/>
        <v>0</v>
      </c>
      <c r="V37" s="107"/>
      <c r="W37" s="107"/>
      <c r="X37" s="107">
        <f t="shared" si="5"/>
        <v>0</v>
      </c>
      <c r="Y37" s="107"/>
      <c r="Z37" s="107"/>
      <c r="AA37" s="108">
        <f t="shared" si="6"/>
        <v>-9.3132257461547852E-10</v>
      </c>
      <c r="AB37" s="7">
        <v>45651</v>
      </c>
    </row>
    <row r="38" spans="1:28" ht="15.75" x14ac:dyDescent="0.25">
      <c r="A38" s="24">
        <v>45516</v>
      </c>
      <c r="B38" s="25" t="s">
        <v>1485</v>
      </c>
      <c r="C38" s="41">
        <v>150000</v>
      </c>
      <c r="D38" s="25" t="s">
        <v>46</v>
      </c>
      <c r="E38" s="25" t="s">
        <v>135</v>
      </c>
      <c r="F38" s="25">
        <v>1</v>
      </c>
      <c r="G38" s="25" t="s">
        <v>48</v>
      </c>
      <c r="H38" s="25"/>
      <c r="I38" s="11">
        <f t="shared" si="0"/>
        <v>0</v>
      </c>
      <c r="J38" s="31" t="s">
        <v>312</v>
      </c>
      <c r="K38" s="11" t="s">
        <v>2370</v>
      </c>
      <c r="L38" s="107">
        <f t="shared" si="1"/>
        <v>0</v>
      </c>
      <c r="M38" s="107"/>
      <c r="N38" s="107"/>
      <c r="O38" s="107">
        <f t="shared" si="2"/>
        <v>150000</v>
      </c>
      <c r="P38" s="107">
        <v>150000</v>
      </c>
      <c r="Q38" s="107"/>
      <c r="R38" s="107">
        <f t="shared" si="3"/>
        <v>0</v>
      </c>
      <c r="S38" s="107"/>
      <c r="T38" s="107"/>
      <c r="U38" s="107">
        <f t="shared" si="4"/>
        <v>0</v>
      </c>
      <c r="V38" s="107"/>
      <c r="W38" s="107"/>
      <c r="X38" s="107">
        <f t="shared" si="5"/>
        <v>0</v>
      </c>
      <c r="Y38" s="107"/>
      <c r="Z38" s="107"/>
      <c r="AA38" s="108">
        <f t="shared" si="6"/>
        <v>0</v>
      </c>
      <c r="AB38" s="7">
        <v>45652</v>
      </c>
    </row>
    <row r="39" spans="1:28" ht="15.75" x14ac:dyDescent="0.25">
      <c r="A39" s="24">
        <v>45516</v>
      </c>
      <c r="B39" s="25" t="s">
        <v>110</v>
      </c>
      <c r="C39" s="41">
        <v>1156400</v>
      </c>
      <c r="D39" s="25" t="s">
        <v>2249</v>
      </c>
      <c r="E39" s="25" t="s">
        <v>81</v>
      </c>
      <c r="F39" s="25">
        <v>23.6</v>
      </c>
      <c r="G39" s="25" t="s">
        <v>39</v>
      </c>
      <c r="H39" s="25"/>
      <c r="I39" s="11">
        <f t="shared" si="0"/>
        <v>0</v>
      </c>
      <c r="J39" s="31" t="s">
        <v>312</v>
      </c>
      <c r="K39" s="11" t="s">
        <v>2368</v>
      </c>
      <c r="L39" s="107">
        <f t="shared" si="1"/>
        <v>0</v>
      </c>
      <c r="M39" s="107"/>
      <c r="N39" s="107"/>
      <c r="O39" s="107">
        <f t="shared" si="2"/>
        <v>1156400</v>
      </c>
      <c r="P39" s="107">
        <v>1156400</v>
      </c>
      <c r="Q39" s="107"/>
      <c r="R39" s="107">
        <f t="shared" si="3"/>
        <v>0</v>
      </c>
      <c r="S39" s="107"/>
      <c r="T39" s="107"/>
      <c r="U39" s="107">
        <f t="shared" si="4"/>
        <v>0</v>
      </c>
      <c r="V39" s="107"/>
      <c r="W39" s="107"/>
      <c r="X39" s="107">
        <f t="shared" si="5"/>
        <v>0</v>
      </c>
      <c r="Y39" s="107"/>
      <c r="Z39" s="107"/>
      <c r="AA39" s="108">
        <f t="shared" si="6"/>
        <v>0</v>
      </c>
      <c r="AB39" s="7">
        <v>45651</v>
      </c>
    </row>
    <row r="40" spans="1:28" ht="15.75" x14ac:dyDescent="0.25">
      <c r="A40" s="24">
        <v>45516</v>
      </c>
      <c r="B40" s="25" t="s">
        <v>110</v>
      </c>
      <c r="C40" s="41">
        <v>1127000</v>
      </c>
      <c r="D40" s="25" t="s">
        <v>2249</v>
      </c>
      <c r="E40" s="25" t="s">
        <v>81</v>
      </c>
      <c r="F40" s="25">
        <v>23</v>
      </c>
      <c r="G40" s="25" t="s">
        <v>39</v>
      </c>
      <c r="H40" s="25"/>
      <c r="I40" s="11">
        <f t="shared" si="0"/>
        <v>0</v>
      </c>
      <c r="J40" s="31" t="s">
        <v>312</v>
      </c>
      <c r="K40" s="11" t="s">
        <v>2368</v>
      </c>
      <c r="L40" s="107">
        <f t="shared" si="1"/>
        <v>0</v>
      </c>
      <c r="M40" s="107"/>
      <c r="N40" s="107"/>
      <c r="O40" s="107">
        <f t="shared" si="2"/>
        <v>1127000</v>
      </c>
      <c r="P40" s="107">
        <v>1127000</v>
      </c>
      <c r="Q40" s="107"/>
      <c r="R40" s="107">
        <f t="shared" si="3"/>
        <v>0</v>
      </c>
      <c r="S40" s="107"/>
      <c r="T40" s="107"/>
      <c r="U40" s="107">
        <f t="shared" si="4"/>
        <v>0</v>
      </c>
      <c r="V40" s="107"/>
      <c r="W40" s="107"/>
      <c r="X40" s="107">
        <f t="shared" si="5"/>
        <v>0</v>
      </c>
      <c r="Y40" s="107"/>
      <c r="Z40" s="107"/>
      <c r="AA40" s="108">
        <f t="shared" si="6"/>
        <v>0</v>
      </c>
      <c r="AB40" s="7">
        <v>45651</v>
      </c>
    </row>
    <row r="41" spans="1:28" ht="15.75" x14ac:dyDescent="0.25">
      <c r="A41" s="24">
        <v>45519</v>
      </c>
      <c r="B41" s="25" t="s">
        <v>176</v>
      </c>
      <c r="C41" s="41">
        <v>280000</v>
      </c>
      <c r="D41" s="25" t="s">
        <v>46</v>
      </c>
      <c r="E41" s="25" t="s">
        <v>206</v>
      </c>
      <c r="F41" s="25">
        <v>1</v>
      </c>
      <c r="G41" s="25" t="s">
        <v>48</v>
      </c>
      <c r="H41" s="25"/>
      <c r="I41" s="11">
        <f t="shared" si="0"/>
        <v>0</v>
      </c>
      <c r="J41" s="31" t="s">
        <v>312</v>
      </c>
      <c r="K41" s="11" t="s">
        <v>2334</v>
      </c>
      <c r="L41" s="107">
        <f t="shared" si="1"/>
        <v>0</v>
      </c>
      <c r="M41" s="107"/>
      <c r="N41" s="107"/>
      <c r="O41" s="107">
        <f t="shared" si="2"/>
        <v>280000</v>
      </c>
      <c r="P41" s="107">
        <v>280000</v>
      </c>
      <c r="Q41" s="107"/>
      <c r="R41" s="107">
        <f t="shared" si="3"/>
        <v>0</v>
      </c>
      <c r="S41" s="107"/>
      <c r="T41" s="107"/>
      <c r="U41" s="107">
        <f t="shared" si="4"/>
        <v>0</v>
      </c>
      <c r="V41" s="107"/>
      <c r="W41" s="107"/>
      <c r="X41" s="107">
        <f t="shared" si="5"/>
        <v>0</v>
      </c>
      <c r="Y41" s="107"/>
      <c r="Z41" s="107"/>
      <c r="AA41" s="108">
        <f t="shared" si="6"/>
        <v>0</v>
      </c>
      <c r="AB41" s="7">
        <v>45646</v>
      </c>
    </row>
    <row r="42" spans="1:28" ht="15.75" x14ac:dyDescent="0.25">
      <c r="A42" s="24">
        <v>45524</v>
      </c>
      <c r="B42" s="25" t="s">
        <v>671</v>
      </c>
      <c r="C42" s="41">
        <v>-16486000</v>
      </c>
      <c r="D42" s="25" t="s">
        <v>46</v>
      </c>
      <c r="E42" s="25" t="s">
        <v>150</v>
      </c>
      <c r="F42" s="25">
        <v>20</v>
      </c>
      <c r="G42" s="25" t="s">
        <v>77</v>
      </c>
      <c r="H42" s="25"/>
      <c r="I42" s="11">
        <f t="shared" si="0"/>
        <v>0</v>
      </c>
      <c r="J42" s="31" t="s">
        <v>49</v>
      </c>
      <c r="K42" s="11"/>
      <c r="L42" s="107">
        <f t="shared" si="1"/>
        <v>0</v>
      </c>
      <c r="M42" s="107"/>
      <c r="N42" s="107"/>
      <c r="O42" s="107">
        <f t="shared" si="2"/>
        <v>0</v>
      </c>
      <c r="P42" s="107"/>
      <c r="Q42" s="107"/>
      <c r="R42" s="107">
        <f t="shared" si="3"/>
        <v>0</v>
      </c>
      <c r="S42" s="107"/>
      <c r="T42" s="107"/>
      <c r="U42" s="107">
        <f t="shared" si="4"/>
        <v>0</v>
      </c>
      <c r="V42" s="107"/>
      <c r="W42" s="107"/>
      <c r="X42" s="107">
        <f t="shared" si="5"/>
        <v>0</v>
      </c>
      <c r="Y42" s="107"/>
      <c r="Z42" s="107"/>
      <c r="AA42" s="108">
        <f t="shared" si="6"/>
        <v>-16486000</v>
      </c>
      <c r="AB42" s="7">
        <v>45581</v>
      </c>
    </row>
    <row r="43" spans="1:28" ht="15.75" x14ac:dyDescent="0.25">
      <c r="A43" s="24">
        <v>45524</v>
      </c>
      <c r="B43" s="25" t="s">
        <v>110</v>
      </c>
      <c r="C43" s="41">
        <v>1131900</v>
      </c>
      <c r="D43" s="25" t="s">
        <v>2249</v>
      </c>
      <c r="E43" s="25" t="s">
        <v>81</v>
      </c>
      <c r="F43" s="25">
        <v>23.1</v>
      </c>
      <c r="G43" s="25" t="s">
        <v>39</v>
      </c>
      <c r="H43" s="25"/>
      <c r="I43" s="11">
        <f t="shared" si="0"/>
        <v>0</v>
      </c>
      <c r="J43" s="31" t="s">
        <v>312</v>
      </c>
      <c r="K43" s="11" t="s">
        <v>2368</v>
      </c>
      <c r="L43" s="107">
        <f t="shared" si="1"/>
        <v>0</v>
      </c>
      <c r="M43" s="107"/>
      <c r="N43" s="107"/>
      <c r="O43" s="107">
        <f t="shared" si="2"/>
        <v>1131900</v>
      </c>
      <c r="P43" s="107">
        <v>1131900</v>
      </c>
      <c r="Q43" s="107"/>
      <c r="R43" s="107">
        <f t="shared" si="3"/>
        <v>0</v>
      </c>
      <c r="S43" s="107"/>
      <c r="T43" s="107"/>
      <c r="U43" s="107">
        <f t="shared" si="4"/>
        <v>0</v>
      </c>
      <c r="V43" s="107"/>
      <c r="W43" s="107"/>
      <c r="X43" s="107">
        <f t="shared" si="5"/>
        <v>0</v>
      </c>
      <c r="Y43" s="107"/>
      <c r="Z43" s="107"/>
      <c r="AA43" s="108">
        <f t="shared" si="6"/>
        <v>0</v>
      </c>
      <c r="AB43" s="7">
        <v>45651</v>
      </c>
    </row>
    <row r="44" spans="1:28" ht="15.75" x14ac:dyDescent="0.25">
      <c r="A44" s="24">
        <v>45527</v>
      </c>
      <c r="B44" s="25" t="s">
        <v>415</v>
      </c>
      <c r="C44" s="41">
        <v>7680000</v>
      </c>
      <c r="D44" s="25" t="s">
        <v>46</v>
      </c>
      <c r="E44" s="25" t="s">
        <v>1647</v>
      </c>
      <c r="F44" s="25">
        <v>100</v>
      </c>
      <c r="G44" s="25" t="s">
        <v>39</v>
      </c>
      <c r="H44" s="25"/>
      <c r="I44" s="11">
        <f t="shared" si="0"/>
        <v>0</v>
      </c>
      <c r="J44" s="31" t="s">
        <v>324</v>
      </c>
      <c r="K44" s="11"/>
      <c r="L44" s="107">
        <f t="shared" si="1"/>
        <v>7680000</v>
      </c>
      <c r="M44" s="107">
        <v>7680000</v>
      </c>
      <c r="N44" s="107"/>
      <c r="O44" s="107">
        <f t="shared" si="2"/>
        <v>0</v>
      </c>
      <c r="P44" s="107"/>
      <c r="Q44" s="107"/>
      <c r="R44" s="107">
        <f t="shared" si="3"/>
        <v>0</v>
      </c>
      <c r="S44" s="107"/>
      <c r="T44" s="107"/>
      <c r="U44" s="107">
        <f t="shared" si="4"/>
        <v>0</v>
      </c>
      <c r="V44" s="107"/>
      <c r="W44" s="107"/>
      <c r="X44" s="107">
        <f t="shared" si="5"/>
        <v>0</v>
      </c>
      <c r="Y44" s="107"/>
      <c r="Z44" s="107"/>
      <c r="AA44" s="108">
        <f t="shared" si="6"/>
        <v>0</v>
      </c>
      <c r="AB44" s="7">
        <v>45635</v>
      </c>
    </row>
    <row r="45" spans="1:28" ht="15.75" x14ac:dyDescent="0.25">
      <c r="A45" s="24">
        <v>45527</v>
      </c>
      <c r="B45" s="25" t="s">
        <v>415</v>
      </c>
      <c r="C45" s="41">
        <v>8200000</v>
      </c>
      <c r="D45" s="25" t="s">
        <v>46</v>
      </c>
      <c r="E45" s="25" t="s">
        <v>1768</v>
      </c>
      <c r="F45" s="25">
        <v>100</v>
      </c>
      <c r="G45" s="25" t="s">
        <v>39</v>
      </c>
      <c r="H45" s="25"/>
      <c r="I45" s="11">
        <f t="shared" si="0"/>
        <v>0</v>
      </c>
      <c r="J45" s="38" t="s">
        <v>24</v>
      </c>
      <c r="K45" s="11"/>
      <c r="L45" s="107">
        <f t="shared" si="1"/>
        <v>1040000</v>
      </c>
      <c r="M45" s="107">
        <v>1040000</v>
      </c>
      <c r="N45" s="107"/>
      <c r="O45" s="107">
        <f t="shared" si="2"/>
        <v>0</v>
      </c>
      <c r="P45" s="107"/>
      <c r="Q45" s="107"/>
      <c r="R45" s="107">
        <f t="shared" si="3"/>
        <v>0</v>
      </c>
      <c r="S45" s="107"/>
      <c r="T45" s="107"/>
      <c r="U45" s="107">
        <f t="shared" si="4"/>
        <v>0</v>
      </c>
      <c r="V45" s="107"/>
      <c r="W45" s="107"/>
      <c r="X45" s="107">
        <f t="shared" si="5"/>
        <v>0</v>
      </c>
      <c r="Y45" s="107"/>
      <c r="Z45" s="107"/>
      <c r="AA45" s="108">
        <f t="shared" si="6"/>
        <v>7160000</v>
      </c>
      <c r="AB45" s="7">
        <v>45635</v>
      </c>
    </row>
    <row r="46" spans="1:28" ht="15.75" x14ac:dyDescent="0.25">
      <c r="A46" s="24">
        <v>45527</v>
      </c>
      <c r="B46" s="25" t="s">
        <v>415</v>
      </c>
      <c r="C46" s="41">
        <v>8200000</v>
      </c>
      <c r="D46" s="25" t="s">
        <v>46</v>
      </c>
      <c r="E46" s="25" t="s">
        <v>1648</v>
      </c>
      <c r="F46" s="25">
        <v>100</v>
      </c>
      <c r="G46" s="25" t="s">
        <v>39</v>
      </c>
      <c r="H46" s="25"/>
      <c r="I46" s="11">
        <f t="shared" si="0"/>
        <v>0</v>
      </c>
      <c r="J46" s="26" t="s">
        <v>28</v>
      </c>
      <c r="K46" s="11"/>
      <c r="L46" s="107">
        <f t="shared" si="1"/>
        <v>0</v>
      </c>
      <c r="M46" s="107"/>
      <c r="N46" s="107"/>
      <c r="O46" s="107">
        <f t="shared" si="2"/>
        <v>0</v>
      </c>
      <c r="P46" s="107"/>
      <c r="Q46" s="107"/>
      <c r="R46" s="107">
        <f t="shared" si="3"/>
        <v>0</v>
      </c>
      <c r="S46" s="107"/>
      <c r="T46" s="107"/>
      <c r="U46" s="107">
        <f t="shared" si="4"/>
        <v>0</v>
      </c>
      <c r="V46" s="107"/>
      <c r="W46" s="107"/>
      <c r="X46" s="107">
        <f t="shared" si="5"/>
        <v>0</v>
      </c>
      <c r="Y46" s="107"/>
      <c r="Z46" s="107"/>
      <c r="AA46" s="108">
        <f t="shared" si="6"/>
        <v>8200000</v>
      </c>
      <c r="AB46" s="7"/>
    </row>
    <row r="47" spans="1:28" ht="15.75" x14ac:dyDescent="0.25">
      <c r="A47" s="24">
        <v>45527</v>
      </c>
      <c r="B47" s="25" t="s">
        <v>415</v>
      </c>
      <c r="C47" s="41">
        <v>8200000</v>
      </c>
      <c r="D47" s="25" t="s">
        <v>46</v>
      </c>
      <c r="E47" s="25" t="s">
        <v>1769</v>
      </c>
      <c r="F47" s="25">
        <v>100</v>
      </c>
      <c r="G47" s="25" t="s">
        <v>39</v>
      </c>
      <c r="H47" s="25"/>
      <c r="I47" s="11">
        <f t="shared" si="0"/>
        <v>0</v>
      </c>
      <c r="J47" s="26" t="s">
        <v>28</v>
      </c>
      <c r="K47" s="11"/>
      <c r="L47" s="107">
        <f t="shared" si="1"/>
        <v>0</v>
      </c>
      <c r="M47" s="107"/>
      <c r="N47" s="107"/>
      <c r="O47" s="107">
        <f t="shared" si="2"/>
        <v>0</v>
      </c>
      <c r="P47" s="107"/>
      <c r="Q47" s="107"/>
      <c r="R47" s="107">
        <f t="shared" si="3"/>
        <v>0</v>
      </c>
      <c r="S47" s="107"/>
      <c r="T47" s="107"/>
      <c r="U47" s="107">
        <f t="shared" si="4"/>
        <v>0</v>
      </c>
      <c r="V47" s="107"/>
      <c r="W47" s="107"/>
      <c r="X47" s="107">
        <f t="shared" si="5"/>
        <v>0</v>
      </c>
      <c r="Y47" s="107"/>
      <c r="Z47" s="107"/>
      <c r="AA47" s="108">
        <f t="shared" si="6"/>
        <v>8200000</v>
      </c>
      <c r="AB47" s="7"/>
    </row>
    <row r="48" spans="1:28" ht="15.75" x14ac:dyDescent="0.25">
      <c r="A48" s="24">
        <v>45532</v>
      </c>
      <c r="B48" s="25" t="s">
        <v>110</v>
      </c>
      <c r="C48" s="41">
        <v>450000</v>
      </c>
      <c r="D48" s="25" t="s">
        <v>2249</v>
      </c>
      <c r="E48" s="25" t="s">
        <v>498</v>
      </c>
      <c r="F48" s="25">
        <v>1</v>
      </c>
      <c r="G48" s="25" t="s">
        <v>48</v>
      </c>
      <c r="H48" s="25"/>
      <c r="I48" s="11">
        <f t="shared" si="0"/>
        <v>0</v>
      </c>
      <c r="J48" s="31" t="s">
        <v>312</v>
      </c>
      <c r="K48" s="11" t="s">
        <v>2368</v>
      </c>
      <c r="L48" s="107">
        <f t="shared" si="1"/>
        <v>0</v>
      </c>
      <c r="M48" s="107"/>
      <c r="N48" s="107"/>
      <c r="O48" s="107">
        <f t="shared" si="2"/>
        <v>450000</v>
      </c>
      <c r="P48" s="107">
        <v>450000</v>
      </c>
      <c r="Q48" s="107"/>
      <c r="R48" s="107">
        <f t="shared" si="3"/>
        <v>0</v>
      </c>
      <c r="S48" s="107"/>
      <c r="T48" s="107"/>
      <c r="U48" s="107">
        <f t="shared" si="4"/>
        <v>0</v>
      </c>
      <c r="V48" s="107"/>
      <c r="W48" s="107"/>
      <c r="X48" s="107">
        <f t="shared" si="5"/>
        <v>0</v>
      </c>
      <c r="Y48" s="107"/>
      <c r="Z48" s="107"/>
      <c r="AA48" s="108">
        <f t="shared" si="6"/>
        <v>0</v>
      </c>
      <c r="AB48" s="7">
        <v>45651</v>
      </c>
    </row>
    <row r="49" spans="1:28" ht="15.75" x14ac:dyDescent="0.25">
      <c r="A49" s="24">
        <v>45532</v>
      </c>
      <c r="B49" s="25" t="s">
        <v>110</v>
      </c>
      <c r="C49" s="41">
        <v>3238899.9999999995</v>
      </c>
      <c r="D49" s="25" t="s">
        <v>2249</v>
      </c>
      <c r="E49" s="25" t="s">
        <v>106</v>
      </c>
      <c r="F49" s="25">
        <v>66.099999999999994</v>
      </c>
      <c r="G49" s="25" t="s">
        <v>39</v>
      </c>
      <c r="H49" s="25"/>
      <c r="I49" s="11">
        <f t="shared" si="0"/>
        <v>0</v>
      </c>
      <c r="J49" s="31" t="s">
        <v>312</v>
      </c>
      <c r="K49" s="11" t="s">
        <v>2368</v>
      </c>
      <c r="L49" s="107">
        <f t="shared" si="1"/>
        <v>0</v>
      </c>
      <c r="M49" s="107"/>
      <c r="N49" s="107"/>
      <c r="O49" s="107">
        <f t="shared" si="2"/>
        <v>3238900</v>
      </c>
      <c r="P49" s="107">
        <v>3238900</v>
      </c>
      <c r="Q49" s="107"/>
      <c r="R49" s="107">
        <f t="shared" si="3"/>
        <v>0</v>
      </c>
      <c r="S49" s="107"/>
      <c r="T49" s="107"/>
      <c r="U49" s="107">
        <f t="shared" si="4"/>
        <v>0</v>
      </c>
      <c r="V49" s="107"/>
      <c r="W49" s="107"/>
      <c r="X49" s="107">
        <f t="shared" si="5"/>
        <v>0</v>
      </c>
      <c r="Y49" s="107"/>
      <c r="Z49" s="107"/>
      <c r="AA49" s="108">
        <f t="shared" si="6"/>
        <v>-4.6566128730773926E-10</v>
      </c>
      <c r="AB49" s="7">
        <v>45651</v>
      </c>
    </row>
    <row r="50" spans="1:28" ht="15.75" x14ac:dyDescent="0.25">
      <c r="A50" s="24">
        <v>45532</v>
      </c>
      <c r="B50" s="25" t="s">
        <v>1195</v>
      </c>
      <c r="C50" s="41">
        <v>-1200000</v>
      </c>
      <c r="D50" s="25" t="s">
        <v>46</v>
      </c>
      <c r="E50" s="25" t="s">
        <v>343</v>
      </c>
      <c r="F50" s="25">
        <v>1</v>
      </c>
      <c r="G50" s="25" t="s">
        <v>23</v>
      </c>
      <c r="H50" s="25"/>
      <c r="I50" s="11">
        <f t="shared" si="0"/>
        <v>0</v>
      </c>
      <c r="J50" s="31" t="s">
        <v>49</v>
      </c>
      <c r="K50" s="11"/>
      <c r="L50" s="107">
        <f t="shared" si="1"/>
        <v>0</v>
      </c>
      <c r="M50" s="107"/>
      <c r="N50" s="107"/>
      <c r="O50" s="107">
        <f t="shared" si="2"/>
        <v>0</v>
      </c>
      <c r="P50" s="107"/>
      <c r="Q50" s="107"/>
      <c r="R50" s="107">
        <f t="shared" si="3"/>
        <v>0</v>
      </c>
      <c r="S50" s="107"/>
      <c r="T50" s="107"/>
      <c r="U50" s="107">
        <f t="shared" si="4"/>
        <v>0</v>
      </c>
      <c r="V50" s="107"/>
      <c r="W50" s="107"/>
      <c r="X50" s="107">
        <f t="shared" si="5"/>
        <v>0</v>
      </c>
      <c r="Y50" s="107"/>
      <c r="Z50" s="107"/>
      <c r="AA50" s="108">
        <f t="shared" si="6"/>
        <v>-1200000</v>
      </c>
      <c r="AB50" s="7"/>
    </row>
    <row r="51" spans="1:28" ht="15.75" x14ac:dyDescent="0.25">
      <c r="A51" s="24">
        <v>45535</v>
      </c>
      <c r="B51" s="25" t="s">
        <v>110</v>
      </c>
      <c r="C51" s="41">
        <v>1592500</v>
      </c>
      <c r="D51" s="25" t="s">
        <v>2249</v>
      </c>
      <c r="E51" s="25" t="s">
        <v>106</v>
      </c>
      <c r="F51" s="25">
        <v>32.5</v>
      </c>
      <c r="G51" s="25" t="s">
        <v>39</v>
      </c>
      <c r="H51" s="25"/>
      <c r="I51" s="11">
        <f t="shared" si="0"/>
        <v>0</v>
      </c>
      <c r="J51" s="31" t="s">
        <v>312</v>
      </c>
      <c r="K51" s="11" t="s">
        <v>2368</v>
      </c>
      <c r="L51" s="107">
        <f t="shared" si="1"/>
        <v>0</v>
      </c>
      <c r="M51" s="107"/>
      <c r="N51" s="107"/>
      <c r="O51" s="107">
        <f t="shared" si="2"/>
        <v>1592500</v>
      </c>
      <c r="P51" s="107">
        <v>1592500</v>
      </c>
      <c r="Q51" s="107"/>
      <c r="R51" s="107">
        <f t="shared" si="3"/>
        <v>0</v>
      </c>
      <c r="S51" s="107"/>
      <c r="T51" s="107"/>
      <c r="U51" s="107">
        <f t="shared" si="4"/>
        <v>0</v>
      </c>
      <c r="V51" s="107"/>
      <c r="W51" s="107"/>
      <c r="X51" s="107">
        <f t="shared" si="5"/>
        <v>0</v>
      </c>
      <c r="Y51" s="107"/>
      <c r="Z51" s="107"/>
      <c r="AA51" s="108">
        <f t="shared" si="6"/>
        <v>0</v>
      </c>
      <c r="AB51" s="7">
        <v>45651</v>
      </c>
    </row>
    <row r="52" spans="1:28" ht="15.75" x14ac:dyDescent="0.25">
      <c r="A52" s="24">
        <v>45538</v>
      </c>
      <c r="B52" s="25" t="s">
        <v>110</v>
      </c>
      <c r="C52" s="41">
        <v>1485000</v>
      </c>
      <c r="D52" s="25" t="s">
        <v>2249</v>
      </c>
      <c r="E52" s="25" t="s">
        <v>163</v>
      </c>
      <c r="F52" s="25">
        <v>11</v>
      </c>
      <c r="G52" s="25" t="s">
        <v>39</v>
      </c>
      <c r="H52" s="25"/>
      <c r="I52" s="11">
        <f t="shared" si="0"/>
        <v>0</v>
      </c>
      <c r="J52" s="38" t="s">
        <v>78</v>
      </c>
      <c r="K52" s="11" t="s">
        <v>2368</v>
      </c>
      <c r="L52" s="107">
        <f t="shared" si="1"/>
        <v>0</v>
      </c>
      <c r="M52" s="107"/>
      <c r="N52" s="107"/>
      <c r="O52" s="107">
        <f t="shared" si="2"/>
        <v>1311100</v>
      </c>
      <c r="P52" s="107">
        <v>1311100</v>
      </c>
      <c r="Q52" s="107"/>
      <c r="R52" s="107">
        <f t="shared" si="3"/>
        <v>0</v>
      </c>
      <c r="S52" s="107"/>
      <c r="T52" s="107"/>
      <c r="U52" s="107">
        <f t="shared" si="4"/>
        <v>0</v>
      </c>
      <c r="V52" s="107"/>
      <c r="W52" s="107"/>
      <c r="X52" s="107">
        <f t="shared" si="5"/>
        <v>0</v>
      </c>
      <c r="Y52" s="107"/>
      <c r="Z52" s="107"/>
      <c r="AA52" s="108">
        <f t="shared" si="6"/>
        <v>173900</v>
      </c>
      <c r="AB52" s="7">
        <v>45651</v>
      </c>
    </row>
    <row r="53" spans="1:28" ht="15.75" x14ac:dyDescent="0.25">
      <c r="A53" s="24">
        <v>45538</v>
      </c>
      <c r="B53" s="25" t="s">
        <v>110</v>
      </c>
      <c r="C53" s="41">
        <v>450000</v>
      </c>
      <c r="D53" s="25" t="s">
        <v>2249</v>
      </c>
      <c r="E53" s="25" t="s">
        <v>498</v>
      </c>
      <c r="F53" s="25">
        <v>1</v>
      </c>
      <c r="G53" s="25" t="s">
        <v>48</v>
      </c>
      <c r="H53" s="25"/>
      <c r="I53" s="11">
        <f t="shared" si="0"/>
        <v>0</v>
      </c>
      <c r="J53" s="26" t="s">
        <v>28</v>
      </c>
      <c r="K53" s="11"/>
      <c r="L53" s="107">
        <f t="shared" si="1"/>
        <v>0</v>
      </c>
      <c r="M53" s="107"/>
      <c r="N53" s="107"/>
      <c r="O53" s="107">
        <f t="shared" si="2"/>
        <v>0</v>
      </c>
      <c r="P53" s="107"/>
      <c r="Q53" s="107"/>
      <c r="R53" s="107">
        <f t="shared" si="3"/>
        <v>0</v>
      </c>
      <c r="S53" s="107"/>
      <c r="T53" s="107"/>
      <c r="U53" s="107">
        <f t="shared" si="4"/>
        <v>0</v>
      </c>
      <c r="V53" s="107"/>
      <c r="W53" s="107"/>
      <c r="X53" s="107">
        <f t="shared" si="5"/>
        <v>0</v>
      </c>
      <c r="Y53" s="107"/>
      <c r="Z53" s="107"/>
      <c r="AA53" s="108">
        <f t="shared" si="6"/>
        <v>450000</v>
      </c>
      <c r="AB53" s="7"/>
    </row>
    <row r="54" spans="1:28" ht="15.75" x14ac:dyDescent="0.25">
      <c r="A54" s="24">
        <v>45538</v>
      </c>
      <c r="B54" s="25" t="s">
        <v>110</v>
      </c>
      <c r="C54" s="41">
        <v>1597400</v>
      </c>
      <c r="D54" s="25" t="s">
        <v>2249</v>
      </c>
      <c r="E54" s="25" t="s">
        <v>106</v>
      </c>
      <c r="F54" s="25">
        <v>32.6</v>
      </c>
      <c r="G54" s="25" t="s">
        <v>39</v>
      </c>
      <c r="H54" s="25"/>
      <c r="I54" s="11">
        <f t="shared" si="0"/>
        <v>0</v>
      </c>
      <c r="J54" s="26" t="s">
        <v>28</v>
      </c>
      <c r="K54" s="11"/>
      <c r="L54" s="107">
        <f t="shared" si="1"/>
        <v>0</v>
      </c>
      <c r="M54" s="107"/>
      <c r="N54" s="107"/>
      <c r="O54" s="107">
        <f t="shared" si="2"/>
        <v>0</v>
      </c>
      <c r="P54" s="107"/>
      <c r="Q54" s="107"/>
      <c r="R54" s="107">
        <f t="shared" si="3"/>
        <v>0</v>
      </c>
      <c r="S54" s="107"/>
      <c r="T54" s="107"/>
      <c r="U54" s="107">
        <f t="shared" si="4"/>
        <v>0</v>
      </c>
      <c r="V54" s="107"/>
      <c r="W54" s="107"/>
      <c r="X54" s="107">
        <f t="shared" si="5"/>
        <v>0</v>
      </c>
      <c r="Y54" s="107"/>
      <c r="Z54" s="107"/>
      <c r="AA54" s="108">
        <f t="shared" si="6"/>
        <v>1597400</v>
      </c>
      <c r="AB54" s="7"/>
    </row>
    <row r="55" spans="1:28" ht="15.75" x14ac:dyDescent="0.25">
      <c r="A55" s="24">
        <v>45542</v>
      </c>
      <c r="B55" s="25" t="s">
        <v>195</v>
      </c>
      <c r="C55" s="41">
        <v>1381000</v>
      </c>
      <c r="D55" s="25" t="s">
        <v>46</v>
      </c>
      <c r="E55" s="25" t="s">
        <v>197</v>
      </c>
      <c r="F55" s="25">
        <v>46</v>
      </c>
      <c r="G55" s="25" t="s">
        <v>39</v>
      </c>
      <c r="H55" s="25"/>
      <c r="I55" s="11">
        <f t="shared" si="0"/>
        <v>0</v>
      </c>
      <c r="J55" s="31" t="s">
        <v>312</v>
      </c>
      <c r="K55" s="11" t="s">
        <v>2218</v>
      </c>
      <c r="L55" s="107">
        <f t="shared" si="1"/>
        <v>0</v>
      </c>
      <c r="M55" s="107"/>
      <c r="N55" s="107"/>
      <c r="O55" s="107">
        <f t="shared" si="2"/>
        <v>1381000</v>
      </c>
      <c r="P55" s="107">
        <v>1381000</v>
      </c>
      <c r="Q55" s="107"/>
      <c r="R55" s="107">
        <f t="shared" si="3"/>
        <v>0</v>
      </c>
      <c r="S55" s="107"/>
      <c r="T55" s="107"/>
      <c r="U55" s="107">
        <f t="shared" si="4"/>
        <v>0</v>
      </c>
      <c r="V55" s="107"/>
      <c r="W55" s="107"/>
      <c r="X55" s="107">
        <f t="shared" si="5"/>
        <v>0</v>
      </c>
      <c r="Y55" s="107"/>
      <c r="Z55" s="107"/>
      <c r="AA55" s="108">
        <f t="shared" si="6"/>
        <v>0</v>
      </c>
      <c r="AB55" s="7">
        <v>45629</v>
      </c>
    </row>
    <row r="56" spans="1:28" ht="15.75" x14ac:dyDescent="0.25">
      <c r="A56" s="24">
        <v>45542</v>
      </c>
      <c r="B56" s="25" t="s">
        <v>187</v>
      </c>
      <c r="C56" s="41">
        <v>18000000</v>
      </c>
      <c r="D56" s="25" t="s">
        <v>2249</v>
      </c>
      <c r="E56" s="25" t="s">
        <v>108</v>
      </c>
      <c r="F56" s="25">
        <v>20000</v>
      </c>
      <c r="G56" s="25" t="s">
        <v>34</v>
      </c>
      <c r="H56" s="25"/>
      <c r="I56" s="11">
        <f t="shared" si="0"/>
        <v>0</v>
      </c>
      <c r="J56" s="31" t="s">
        <v>324</v>
      </c>
      <c r="K56" s="11"/>
      <c r="L56" s="107">
        <f t="shared" si="1"/>
        <v>18000000</v>
      </c>
      <c r="M56" s="107">
        <v>17300000</v>
      </c>
      <c r="N56" s="107">
        <v>700000</v>
      </c>
      <c r="O56" s="107">
        <f t="shared" si="2"/>
        <v>0</v>
      </c>
      <c r="P56" s="107"/>
      <c r="Q56" s="107"/>
      <c r="R56" s="107">
        <f t="shared" si="3"/>
        <v>0</v>
      </c>
      <c r="S56" s="107"/>
      <c r="T56" s="107"/>
      <c r="U56" s="107">
        <f t="shared" si="4"/>
        <v>0</v>
      </c>
      <c r="V56" s="107"/>
      <c r="W56" s="107"/>
      <c r="X56" s="107">
        <f t="shared" si="5"/>
        <v>0</v>
      </c>
      <c r="Y56" s="107"/>
      <c r="Z56" s="107"/>
      <c r="AA56" s="108">
        <f t="shared" si="6"/>
        <v>0</v>
      </c>
      <c r="AB56" s="7">
        <v>45643</v>
      </c>
    </row>
    <row r="57" spans="1:28" ht="15.75" x14ac:dyDescent="0.25">
      <c r="A57" s="24">
        <v>45542</v>
      </c>
      <c r="B57" s="25" t="s">
        <v>110</v>
      </c>
      <c r="C57" s="41">
        <v>1646600</v>
      </c>
      <c r="D57" s="25" t="s">
        <v>2249</v>
      </c>
      <c r="E57" s="25" t="s">
        <v>106</v>
      </c>
      <c r="F57" s="25">
        <v>33.6</v>
      </c>
      <c r="G57" s="25" t="s">
        <v>39</v>
      </c>
      <c r="H57" s="25"/>
      <c r="I57" s="11">
        <f t="shared" si="0"/>
        <v>0</v>
      </c>
      <c r="J57" s="26" t="s">
        <v>28</v>
      </c>
      <c r="K57" s="11"/>
      <c r="L57" s="107">
        <f t="shared" si="1"/>
        <v>0</v>
      </c>
      <c r="M57" s="107"/>
      <c r="N57" s="107"/>
      <c r="O57" s="107">
        <f t="shared" si="2"/>
        <v>0</v>
      </c>
      <c r="P57" s="107"/>
      <c r="Q57" s="107"/>
      <c r="R57" s="107">
        <f t="shared" si="3"/>
        <v>0</v>
      </c>
      <c r="S57" s="107"/>
      <c r="T57" s="107"/>
      <c r="U57" s="107">
        <f t="shared" si="4"/>
        <v>0</v>
      </c>
      <c r="V57" s="107"/>
      <c r="W57" s="107"/>
      <c r="X57" s="107">
        <f t="shared" si="5"/>
        <v>0</v>
      </c>
      <c r="Y57" s="107"/>
      <c r="Z57" s="107"/>
      <c r="AA57" s="108">
        <f t="shared" si="6"/>
        <v>1646600</v>
      </c>
      <c r="AB57" s="7"/>
    </row>
    <row r="58" spans="1:28" ht="15.75" x14ac:dyDescent="0.25">
      <c r="A58" s="24">
        <v>45548</v>
      </c>
      <c r="B58" s="25" t="s">
        <v>37</v>
      </c>
      <c r="C58" s="41">
        <v>3125000</v>
      </c>
      <c r="D58" s="11" t="s">
        <v>2249</v>
      </c>
      <c r="E58" s="25" t="s">
        <v>128</v>
      </c>
      <c r="F58" s="25">
        <v>25</v>
      </c>
      <c r="G58" s="25" t="s">
        <v>39</v>
      </c>
      <c r="H58" s="25"/>
      <c r="I58" s="11">
        <f t="shared" si="0"/>
        <v>0</v>
      </c>
      <c r="J58" s="26" t="s">
        <v>28</v>
      </c>
      <c r="K58" s="11"/>
      <c r="L58" s="107">
        <f t="shared" si="1"/>
        <v>0</v>
      </c>
      <c r="M58" s="107"/>
      <c r="N58" s="107"/>
      <c r="O58" s="107">
        <f t="shared" si="2"/>
        <v>0</v>
      </c>
      <c r="P58" s="107"/>
      <c r="Q58" s="107"/>
      <c r="R58" s="107">
        <f t="shared" si="3"/>
        <v>0</v>
      </c>
      <c r="S58" s="107"/>
      <c r="T58" s="107"/>
      <c r="U58" s="107">
        <f t="shared" si="4"/>
        <v>0</v>
      </c>
      <c r="V58" s="107"/>
      <c r="W58" s="107"/>
      <c r="X58" s="107">
        <f t="shared" si="5"/>
        <v>0</v>
      </c>
      <c r="Y58" s="107"/>
      <c r="Z58" s="107"/>
      <c r="AA58" s="108">
        <f t="shared" si="6"/>
        <v>3125000</v>
      </c>
      <c r="AB58" s="7"/>
    </row>
    <row r="59" spans="1:28" ht="15.75" x14ac:dyDescent="0.25">
      <c r="A59" s="24">
        <v>45548</v>
      </c>
      <c r="B59" s="25" t="s">
        <v>110</v>
      </c>
      <c r="C59" s="41">
        <v>1592500</v>
      </c>
      <c r="D59" s="25" t="s">
        <v>2249</v>
      </c>
      <c r="E59" s="25" t="s">
        <v>106</v>
      </c>
      <c r="F59" s="25">
        <v>32.5</v>
      </c>
      <c r="G59" s="25" t="s">
        <v>39</v>
      </c>
      <c r="H59" s="25"/>
      <c r="I59" s="11">
        <f t="shared" si="0"/>
        <v>0</v>
      </c>
      <c r="J59" s="26" t="s">
        <v>28</v>
      </c>
      <c r="K59" s="11"/>
      <c r="L59" s="107">
        <f t="shared" si="1"/>
        <v>0</v>
      </c>
      <c r="M59" s="107"/>
      <c r="N59" s="107"/>
      <c r="O59" s="107">
        <f t="shared" si="2"/>
        <v>0</v>
      </c>
      <c r="P59" s="107"/>
      <c r="Q59" s="107"/>
      <c r="R59" s="107">
        <f t="shared" si="3"/>
        <v>0</v>
      </c>
      <c r="S59" s="107"/>
      <c r="T59" s="107"/>
      <c r="U59" s="107">
        <f t="shared" si="4"/>
        <v>0</v>
      </c>
      <c r="V59" s="107"/>
      <c r="W59" s="107"/>
      <c r="X59" s="107">
        <f t="shared" si="5"/>
        <v>0</v>
      </c>
      <c r="Y59" s="107"/>
      <c r="Z59" s="107"/>
      <c r="AA59" s="108">
        <f t="shared" si="6"/>
        <v>1592500</v>
      </c>
      <c r="AB59" s="7"/>
    </row>
    <row r="60" spans="1:28" ht="15.75" x14ac:dyDescent="0.25">
      <c r="A60" s="24">
        <v>45548</v>
      </c>
      <c r="B60" s="25" t="s">
        <v>107</v>
      </c>
      <c r="C60" s="41">
        <v>14243400</v>
      </c>
      <c r="D60" s="25" t="s">
        <v>46</v>
      </c>
      <c r="E60" s="25" t="s">
        <v>204</v>
      </c>
      <c r="F60" s="25">
        <v>15500</v>
      </c>
      <c r="G60" s="25" t="s">
        <v>34</v>
      </c>
      <c r="H60" s="25"/>
      <c r="I60" s="11">
        <f t="shared" si="0"/>
        <v>0</v>
      </c>
      <c r="J60" s="31" t="s">
        <v>312</v>
      </c>
      <c r="K60" s="11" t="s">
        <v>1178</v>
      </c>
      <c r="L60" s="107">
        <f t="shared" si="1"/>
        <v>0</v>
      </c>
      <c r="M60" s="107"/>
      <c r="N60" s="107"/>
      <c r="O60" s="107">
        <f t="shared" si="2"/>
        <v>14243400</v>
      </c>
      <c r="P60" s="107">
        <v>14243400</v>
      </c>
      <c r="Q60" s="107"/>
      <c r="R60" s="107">
        <f t="shared" si="3"/>
        <v>0</v>
      </c>
      <c r="S60" s="107"/>
      <c r="T60" s="107"/>
      <c r="U60" s="107">
        <f t="shared" si="4"/>
        <v>0</v>
      </c>
      <c r="V60" s="107"/>
      <c r="W60" s="107"/>
      <c r="X60" s="107">
        <f t="shared" si="5"/>
        <v>0</v>
      </c>
      <c r="Y60" s="107"/>
      <c r="Z60" s="107"/>
      <c r="AA60" s="108">
        <f t="shared" si="6"/>
        <v>0</v>
      </c>
      <c r="AB60" s="7">
        <v>45632</v>
      </c>
    </row>
    <row r="61" spans="1:28" ht="15.75" x14ac:dyDescent="0.25">
      <c r="A61" s="24">
        <v>45548</v>
      </c>
      <c r="B61" s="25" t="s">
        <v>107</v>
      </c>
      <c r="C61" s="41">
        <v>5926250</v>
      </c>
      <c r="D61" s="25" t="s">
        <v>2249</v>
      </c>
      <c r="E61" s="25" t="s">
        <v>139</v>
      </c>
      <c r="F61" s="25">
        <v>2750</v>
      </c>
      <c r="G61" s="25" t="s">
        <v>34</v>
      </c>
      <c r="H61" s="25"/>
      <c r="I61" s="11">
        <f t="shared" si="0"/>
        <v>0</v>
      </c>
      <c r="J61" s="38" t="s">
        <v>78</v>
      </c>
      <c r="K61" s="11" t="s">
        <v>1178</v>
      </c>
      <c r="L61" s="107">
        <f t="shared" si="1"/>
        <v>0</v>
      </c>
      <c r="M61" s="107"/>
      <c r="N61" s="107"/>
      <c r="O61" s="107">
        <f t="shared" si="2"/>
        <v>5756600</v>
      </c>
      <c r="P61" s="107">
        <v>5756600</v>
      </c>
      <c r="Q61" s="107"/>
      <c r="R61" s="107">
        <f t="shared" si="3"/>
        <v>0</v>
      </c>
      <c r="S61" s="107"/>
      <c r="T61" s="107"/>
      <c r="U61" s="107">
        <f t="shared" si="4"/>
        <v>0</v>
      </c>
      <c r="V61" s="107"/>
      <c r="W61" s="107"/>
      <c r="X61" s="107">
        <f t="shared" si="5"/>
        <v>0</v>
      </c>
      <c r="Y61" s="107"/>
      <c r="Z61" s="107"/>
      <c r="AA61" s="108">
        <f t="shared" si="6"/>
        <v>169650</v>
      </c>
      <c r="AB61" s="7">
        <v>45632</v>
      </c>
    </row>
    <row r="62" spans="1:28" ht="15.75" x14ac:dyDescent="0.25">
      <c r="A62" s="24">
        <v>45549</v>
      </c>
      <c r="B62" s="25" t="s">
        <v>370</v>
      </c>
      <c r="C62" s="41">
        <v>10280000</v>
      </c>
      <c r="D62" s="25" t="s">
        <v>2249</v>
      </c>
      <c r="E62" s="25" t="s">
        <v>298</v>
      </c>
      <c r="F62" s="25">
        <v>5200</v>
      </c>
      <c r="G62" s="25" t="s">
        <v>34</v>
      </c>
      <c r="H62" s="25"/>
      <c r="I62" s="11">
        <f t="shared" ref="I62:I114" si="7">F62*H62</f>
        <v>0</v>
      </c>
      <c r="J62" s="31" t="s">
        <v>312</v>
      </c>
      <c r="K62" s="11" t="s">
        <v>1928</v>
      </c>
      <c r="L62" s="107">
        <f t="shared" ref="L62:L121" si="8">M62+N62</f>
        <v>0</v>
      </c>
      <c r="M62" s="107"/>
      <c r="N62" s="107"/>
      <c r="O62" s="107">
        <f t="shared" ref="O62:O121" si="9">P62+Q62</f>
        <v>10280000</v>
      </c>
      <c r="P62" s="107">
        <v>10280000</v>
      </c>
      <c r="Q62" s="107"/>
      <c r="R62" s="107">
        <f t="shared" ref="R62:R121" si="10">S62+T62</f>
        <v>0</v>
      </c>
      <c r="S62" s="107"/>
      <c r="T62" s="107"/>
      <c r="U62" s="107">
        <f t="shared" ref="U62:U121" si="11">V62+W62</f>
        <v>0</v>
      </c>
      <c r="V62" s="107"/>
      <c r="W62" s="107"/>
      <c r="X62" s="107">
        <f t="shared" ref="X62:X121" si="12">Y62+Z62</f>
        <v>0</v>
      </c>
      <c r="Y62" s="107"/>
      <c r="Z62" s="107"/>
      <c r="AA62" s="108">
        <f t="shared" ref="AA62:AA121" si="13">C62+I62-L62-O62-U62-X62-R62</f>
        <v>0</v>
      </c>
      <c r="AB62" s="7">
        <v>45639</v>
      </c>
    </row>
    <row r="63" spans="1:28" ht="15.75" x14ac:dyDescent="0.25">
      <c r="A63" s="24">
        <v>45553</v>
      </c>
      <c r="B63" s="25" t="s">
        <v>72</v>
      </c>
      <c r="C63" s="41">
        <v>3080000</v>
      </c>
      <c r="D63" s="25" t="s">
        <v>46</v>
      </c>
      <c r="E63" s="25" t="s">
        <v>982</v>
      </c>
      <c r="F63" s="25">
        <v>11000</v>
      </c>
      <c r="G63" s="25" t="s">
        <v>34</v>
      </c>
      <c r="H63" s="25"/>
      <c r="I63" s="11">
        <f t="shared" si="7"/>
        <v>0</v>
      </c>
      <c r="J63" s="38" t="s">
        <v>78</v>
      </c>
      <c r="K63" s="11" t="s">
        <v>1942</v>
      </c>
      <c r="L63" s="107">
        <f t="shared" si="8"/>
        <v>0</v>
      </c>
      <c r="M63" s="107"/>
      <c r="N63" s="107"/>
      <c r="O63" s="107">
        <f t="shared" si="9"/>
        <v>0</v>
      </c>
      <c r="P63" s="107"/>
      <c r="Q63" s="107"/>
      <c r="R63" s="107">
        <f t="shared" si="10"/>
        <v>0</v>
      </c>
      <c r="S63" s="107"/>
      <c r="T63" s="107"/>
      <c r="U63" s="107">
        <f t="shared" si="11"/>
        <v>0</v>
      </c>
      <c r="V63" s="107"/>
      <c r="W63" s="107"/>
      <c r="X63" s="107">
        <f t="shared" si="12"/>
        <v>0</v>
      </c>
      <c r="Y63" s="107"/>
      <c r="Z63" s="107"/>
      <c r="AA63" s="108">
        <f t="shared" si="13"/>
        <v>3080000</v>
      </c>
      <c r="AB63" s="7"/>
    </row>
    <row r="64" spans="1:28" ht="15.75" x14ac:dyDescent="0.25">
      <c r="A64" s="24">
        <v>45554</v>
      </c>
      <c r="B64" s="76" t="s">
        <v>72</v>
      </c>
      <c r="C64" s="123">
        <v>1808000</v>
      </c>
      <c r="D64" s="76" t="s">
        <v>46</v>
      </c>
      <c r="E64" s="76" t="s">
        <v>1952</v>
      </c>
      <c r="F64" s="76">
        <v>226</v>
      </c>
      <c r="G64" s="76" t="s">
        <v>39</v>
      </c>
      <c r="H64" s="25"/>
      <c r="I64" s="11">
        <f t="shared" si="7"/>
        <v>0</v>
      </c>
      <c r="J64" s="26" t="s">
        <v>28</v>
      </c>
      <c r="K64" s="11"/>
      <c r="L64" s="107">
        <f t="shared" si="8"/>
        <v>0</v>
      </c>
      <c r="M64" s="107"/>
      <c r="N64" s="107"/>
      <c r="O64" s="107">
        <f t="shared" si="9"/>
        <v>0</v>
      </c>
      <c r="P64" s="107"/>
      <c r="Q64" s="107"/>
      <c r="R64" s="107">
        <f t="shared" si="10"/>
        <v>0</v>
      </c>
      <c r="S64" s="107"/>
      <c r="T64" s="107"/>
      <c r="U64" s="107">
        <f t="shared" si="11"/>
        <v>0</v>
      </c>
      <c r="V64" s="107"/>
      <c r="W64" s="107"/>
      <c r="X64" s="107">
        <f t="shared" si="12"/>
        <v>0</v>
      </c>
      <c r="Y64" s="107"/>
      <c r="Z64" s="107"/>
      <c r="AA64" s="108">
        <f t="shared" si="13"/>
        <v>1808000</v>
      </c>
      <c r="AB64" s="7"/>
    </row>
    <row r="65" spans="1:28" ht="15.75" x14ac:dyDescent="0.25">
      <c r="A65" s="24">
        <v>45556</v>
      </c>
      <c r="B65" s="25" t="s">
        <v>359</v>
      </c>
      <c r="C65" s="41">
        <v>3125000</v>
      </c>
      <c r="D65" s="25" t="s">
        <v>46</v>
      </c>
      <c r="E65" s="50" t="s">
        <v>128</v>
      </c>
      <c r="F65" s="25">
        <v>25</v>
      </c>
      <c r="G65" s="25" t="s">
        <v>39</v>
      </c>
      <c r="H65" s="25"/>
      <c r="I65" s="11">
        <f t="shared" si="7"/>
        <v>0</v>
      </c>
      <c r="J65" s="31" t="s">
        <v>324</v>
      </c>
      <c r="K65" s="11"/>
      <c r="L65" s="107">
        <f t="shared" si="8"/>
        <v>3125000</v>
      </c>
      <c r="M65" s="107">
        <v>3125000</v>
      </c>
      <c r="N65" s="107"/>
      <c r="O65" s="107">
        <f t="shared" si="9"/>
        <v>0</v>
      </c>
      <c r="P65" s="107"/>
      <c r="Q65" s="107"/>
      <c r="R65" s="107">
        <f t="shared" si="10"/>
        <v>0</v>
      </c>
      <c r="S65" s="107"/>
      <c r="T65" s="107"/>
      <c r="U65" s="107">
        <f t="shared" si="11"/>
        <v>0</v>
      </c>
      <c r="V65" s="107"/>
      <c r="W65" s="107"/>
      <c r="X65" s="107">
        <f t="shared" si="12"/>
        <v>0</v>
      </c>
      <c r="Y65" s="107"/>
      <c r="Z65" s="107"/>
      <c r="AA65" s="108">
        <f t="shared" si="13"/>
        <v>0</v>
      </c>
      <c r="AB65" s="7">
        <v>45637</v>
      </c>
    </row>
    <row r="66" spans="1:28" ht="15.75" x14ac:dyDescent="0.25">
      <c r="A66" s="24">
        <v>45559</v>
      </c>
      <c r="B66" s="25" t="s">
        <v>110</v>
      </c>
      <c r="C66" s="41">
        <v>1592500</v>
      </c>
      <c r="D66" s="25" t="s">
        <v>2249</v>
      </c>
      <c r="E66" s="25" t="s">
        <v>106</v>
      </c>
      <c r="F66" s="25">
        <v>32.5</v>
      </c>
      <c r="G66" s="25" t="s">
        <v>39</v>
      </c>
      <c r="H66" s="25"/>
      <c r="I66" s="11">
        <f t="shared" si="7"/>
        <v>0</v>
      </c>
      <c r="J66" s="26" t="s">
        <v>28</v>
      </c>
      <c r="K66" s="11"/>
      <c r="L66" s="107">
        <f t="shared" si="8"/>
        <v>0</v>
      </c>
      <c r="M66" s="107"/>
      <c r="N66" s="107"/>
      <c r="O66" s="107">
        <f t="shared" si="9"/>
        <v>0</v>
      </c>
      <c r="P66" s="107"/>
      <c r="Q66" s="107"/>
      <c r="R66" s="107">
        <f t="shared" si="10"/>
        <v>0</v>
      </c>
      <c r="S66" s="107"/>
      <c r="T66" s="107"/>
      <c r="U66" s="107">
        <f t="shared" si="11"/>
        <v>0</v>
      </c>
      <c r="V66" s="107"/>
      <c r="W66" s="107"/>
      <c r="X66" s="107">
        <f t="shared" si="12"/>
        <v>0</v>
      </c>
      <c r="Y66" s="107"/>
      <c r="Z66" s="107"/>
      <c r="AA66" s="108">
        <f t="shared" si="13"/>
        <v>1592500</v>
      </c>
      <c r="AB66" s="7"/>
    </row>
    <row r="67" spans="1:28" ht="15.75" x14ac:dyDescent="0.25">
      <c r="A67" s="24">
        <v>45559</v>
      </c>
      <c r="B67" s="25" t="s">
        <v>107</v>
      </c>
      <c r="C67" s="41">
        <v>1752600</v>
      </c>
      <c r="D67" s="25" t="s">
        <v>2249</v>
      </c>
      <c r="E67" s="25" t="s">
        <v>137</v>
      </c>
      <c r="F67" s="25">
        <v>38.1</v>
      </c>
      <c r="G67" s="25" t="s">
        <v>39</v>
      </c>
      <c r="H67" s="25"/>
      <c r="I67" s="11">
        <f t="shared" si="7"/>
        <v>0</v>
      </c>
      <c r="J67" s="26" t="s">
        <v>28</v>
      </c>
      <c r="K67" s="11"/>
      <c r="L67" s="107">
        <f t="shared" si="8"/>
        <v>0</v>
      </c>
      <c r="M67" s="107"/>
      <c r="N67" s="107"/>
      <c r="O67" s="107">
        <f t="shared" si="9"/>
        <v>0</v>
      </c>
      <c r="P67" s="107"/>
      <c r="Q67" s="107"/>
      <c r="R67" s="107">
        <f t="shared" si="10"/>
        <v>0</v>
      </c>
      <c r="S67" s="107"/>
      <c r="T67" s="107"/>
      <c r="U67" s="107">
        <f t="shared" si="11"/>
        <v>0</v>
      </c>
      <c r="V67" s="107"/>
      <c r="W67" s="107"/>
      <c r="X67" s="107">
        <f t="shared" si="12"/>
        <v>0</v>
      </c>
      <c r="Y67" s="107"/>
      <c r="Z67" s="107"/>
      <c r="AA67" s="108">
        <f t="shared" si="13"/>
        <v>1752600</v>
      </c>
      <c r="AB67" s="7"/>
    </row>
    <row r="68" spans="1:28" ht="15.75" x14ac:dyDescent="0.25">
      <c r="A68" s="24">
        <v>45559</v>
      </c>
      <c r="B68" s="25" t="s">
        <v>107</v>
      </c>
      <c r="C68" s="41">
        <v>9000000</v>
      </c>
      <c r="D68" s="25" t="s">
        <v>2249</v>
      </c>
      <c r="E68" s="25" t="s">
        <v>63</v>
      </c>
      <c r="F68" s="25">
        <v>20</v>
      </c>
      <c r="G68" s="25" t="s">
        <v>48</v>
      </c>
      <c r="H68" s="25"/>
      <c r="I68" s="11">
        <f t="shared" si="7"/>
        <v>0</v>
      </c>
      <c r="J68" s="26" t="s">
        <v>28</v>
      </c>
      <c r="K68" s="11"/>
      <c r="L68" s="107">
        <f t="shared" si="8"/>
        <v>0</v>
      </c>
      <c r="M68" s="107"/>
      <c r="N68" s="107"/>
      <c r="O68" s="107">
        <f t="shared" si="9"/>
        <v>0</v>
      </c>
      <c r="P68" s="107"/>
      <c r="Q68" s="107"/>
      <c r="R68" s="107">
        <f t="shared" si="10"/>
        <v>0</v>
      </c>
      <c r="S68" s="107"/>
      <c r="T68" s="107"/>
      <c r="U68" s="107">
        <f t="shared" si="11"/>
        <v>0</v>
      </c>
      <c r="V68" s="107"/>
      <c r="W68" s="107"/>
      <c r="X68" s="107">
        <f t="shared" si="12"/>
        <v>0</v>
      </c>
      <c r="Y68" s="107"/>
      <c r="Z68" s="107"/>
      <c r="AA68" s="108">
        <f t="shared" si="13"/>
        <v>9000000</v>
      </c>
      <c r="AB68" s="7"/>
    </row>
    <row r="69" spans="1:28" ht="15.75" x14ac:dyDescent="0.25">
      <c r="A69" s="24">
        <v>45559</v>
      </c>
      <c r="B69" s="25" t="s">
        <v>107</v>
      </c>
      <c r="C69" s="41">
        <v>10400000</v>
      </c>
      <c r="D69" s="25" t="s">
        <v>2249</v>
      </c>
      <c r="E69" s="25" t="s">
        <v>108</v>
      </c>
      <c r="F69" s="25">
        <v>5200</v>
      </c>
      <c r="G69" s="25" t="s">
        <v>34</v>
      </c>
      <c r="H69" s="25"/>
      <c r="I69" s="11">
        <f t="shared" si="7"/>
        <v>0</v>
      </c>
      <c r="J69" s="26" t="s">
        <v>28</v>
      </c>
      <c r="K69" s="11"/>
      <c r="L69" s="107">
        <f t="shared" si="8"/>
        <v>0</v>
      </c>
      <c r="M69" s="107"/>
      <c r="N69" s="107"/>
      <c r="O69" s="107">
        <f t="shared" si="9"/>
        <v>0</v>
      </c>
      <c r="P69" s="107"/>
      <c r="Q69" s="107"/>
      <c r="R69" s="107">
        <f t="shared" si="10"/>
        <v>0</v>
      </c>
      <c r="S69" s="107"/>
      <c r="T69" s="107"/>
      <c r="U69" s="107">
        <f t="shared" si="11"/>
        <v>0</v>
      </c>
      <c r="V69" s="107"/>
      <c r="W69" s="107"/>
      <c r="X69" s="107">
        <f t="shared" si="12"/>
        <v>0</v>
      </c>
      <c r="Y69" s="107"/>
      <c r="Z69" s="107"/>
      <c r="AA69" s="108">
        <f t="shared" si="13"/>
        <v>10400000</v>
      </c>
      <c r="AB69" s="7"/>
    </row>
    <row r="70" spans="1:28" ht="15.75" x14ac:dyDescent="0.25">
      <c r="A70" s="24">
        <v>45560</v>
      </c>
      <c r="B70" s="25" t="s">
        <v>205</v>
      </c>
      <c r="C70" s="41">
        <v>1900000</v>
      </c>
      <c r="D70" s="25" t="s">
        <v>46</v>
      </c>
      <c r="E70" s="25" t="s">
        <v>42</v>
      </c>
      <c r="F70" s="25">
        <v>500</v>
      </c>
      <c r="G70" s="25" t="s">
        <v>34</v>
      </c>
      <c r="H70" s="25"/>
      <c r="I70" s="11">
        <f t="shared" si="7"/>
        <v>0</v>
      </c>
      <c r="J70" s="26" t="s">
        <v>28</v>
      </c>
      <c r="K70" s="11" t="s">
        <v>2303</v>
      </c>
      <c r="L70" s="107">
        <f t="shared" si="8"/>
        <v>0</v>
      </c>
      <c r="M70" s="107"/>
      <c r="N70" s="107"/>
      <c r="O70" s="107">
        <f t="shared" si="9"/>
        <v>0</v>
      </c>
      <c r="P70" s="107"/>
      <c r="Q70" s="107"/>
      <c r="R70" s="107">
        <f t="shared" si="10"/>
        <v>0</v>
      </c>
      <c r="S70" s="107"/>
      <c r="T70" s="107"/>
      <c r="U70" s="107">
        <f t="shared" si="11"/>
        <v>0</v>
      </c>
      <c r="V70" s="107"/>
      <c r="W70" s="107"/>
      <c r="X70" s="107">
        <f t="shared" si="12"/>
        <v>0</v>
      </c>
      <c r="Y70" s="107"/>
      <c r="Z70" s="107"/>
      <c r="AA70" s="108">
        <f t="shared" si="13"/>
        <v>1900000</v>
      </c>
      <c r="AB70" s="7"/>
    </row>
    <row r="71" spans="1:28" ht="15.75" x14ac:dyDescent="0.25">
      <c r="A71" s="24">
        <v>45561</v>
      </c>
      <c r="B71" s="25" t="s">
        <v>134</v>
      </c>
      <c r="C71" s="41">
        <v>2000000</v>
      </c>
      <c r="D71" s="25" t="s">
        <v>46</v>
      </c>
      <c r="E71" s="25" t="s">
        <v>42</v>
      </c>
      <c r="F71" s="25">
        <v>500</v>
      </c>
      <c r="G71" s="25" t="s">
        <v>34</v>
      </c>
      <c r="H71" s="25"/>
      <c r="I71" s="11">
        <f t="shared" si="7"/>
        <v>0</v>
      </c>
      <c r="J71" s="26" t="s">
        <v>28</v>
      </c>
      <c r="K71" s="11" t="s">
        <v>2082</v>
      </c>
      <c r="L71" s="107">
        <f t="shared" si="8"/>
        <v>0</v>
      </c>
      <c r="M71" s="107"/>
      <c r="N71" s="107"/>
      <c r="O71" s="107">
        <f t="shared" si="9"/>
        <v>0</v>
      </c>
      <c r="P71" s="107"/>
      <c r="Q71" s="107"/>
      <c r="R71" s="107">
        <f t="shared" si="10"/>
        <v>0</v>
      </c>
      <c r="S71" s="107"/>
      <c r="T71" s="107"/>
      <c r="U71" s="107">
        <f t="shared" si="11"/>
        <v>0</v>
      </c>
      <c r="V71" s="107"/>
      <c r="W71" s="107"/>
      <c r="X71" s="107">
        <f t="shared" si="12"/>
        <v>0</v>
      </c>
      <c r="Y71" s="107"/>
      <c r="Z71" s="107"/>
      <c r="AA71" s="108">
        <f t="shared" si="13"/>
        <v>2000000</v>
      </c>
      <c r="AB71" s="7"/>
    </row>
    <row r="72" spans="1:28" ht="15.75" x14ac:dyDescent="0.25">
      <c r="A72" s="24">
        <v>45563</v>
      </c>
      <c r="B72" s="25" t="s">
        <v>253</v>
      </c>
      <c r="C72" s="41">
        <v>200000</v>
      </c>
      <c r="D72" s="25" t="s">
        <v>46</v>
      </c>
      <c r="E72" s="25" t="s">
        <v>189</v>
      </c>
      <c r="F72" s="25">
        <v>4</v>
      </c>
      <c r="G72" s="25" t="s">
        <v>23</v>
      </c>
      <c r="H72" s="25"/>
      <c r="I72" s="11">
        <f t="shared" si="7"/>
        <v>0</v>
      </c>
      <c r="J72" s="31" t="s">
        <v>312</v>
      </c>
      <c r="K72" s="11" t="s">
        <v>2043</v>
      </c>
      <c r="L72" s="107">
        <f t="shared" si="8"/>
        <v>0</v>
      </c>
      <c r="M72" s="107"/>
      <c r="N72" s="107"/>
      <c r="O72" s="107">
        <f t="shared" si="9"/>
        <v>200000</v>
      </c>
      <c r="P72" s="107">
        <v>200000</v>
      </c>
      <c r="Q72" s="107"/>
      <c r="R72" s="107">
        <f t="shared" si="10"/>
        <v>0</v>
      </c>
      <c r="S72" s="107"/>
      <c r="T72" s="107"/>
      <c r="U72" s="107">
        <f t="shared" si="11"/>
        <v>0</v>
      </c>
      <c r="V72" s="107"/>
      <c r="W72" s="107"/>
      <c r="X72" s="107">
        <f t="shared" si="12"/>
        <v>0</v>
      </c>
      <c r="Y72" s="107"/>
      <c r="Z72" s="107"/>
      <c r="AA72" s="108">
        <f t="shared" si="13"/>
        <v>0</v>
      </c>
      <c r="AB72" s="7">
        <v>45630</v>
      </c>
    </row>
    <row r="73" spans="1:28" ht="15.75" x14ac:dyDescent="0.25">
      <c r="A73" s="24">
        <v>45567</v>
      </c>
      <c r="B73" s="76" t="s">
        <v>51</v>
      </c>
      <c r="C73" s="25">
        <v>1579500</v>
      </c>
      <c r="D73" s="25" t="s">
        <v>46</v>
      </c>
      <c r="E73" s="25" t="s">
        <v>103</v>
      </c>
      <c r="F73" s="25">
        <v>146.9</v>
      </c>
      <c r="G73" s="25" t="s">
        <v>39</v>
      </c>
      <c r="H73" s="25"/>
      <c r="I73" s="11">
        <f t="shared" si="7"/>
        <v>0</v>
      </c>
      <c r="J73" s="31" t="s">
        <v>312</v>
      </c>
      <c r="K73" s="11" t="s">
        <v>1442</v>
      </c>
      <c r="L73" s="107">
        <f t="shared" si="8"/>
        <v>0</v>
      </c>
      <c r="M73" s="107"/>
      <c r="N73" s="107"/>
      <c r="O73" s="107">
        <f t="shared" si="9"/>
        <v>1579500</v>
      </c>
      <c r="P73" s="107">
        <v>1579500</v>
      </c>
      <c r="Q73" s="107"/>
      <c r="R73" s="107">
        <f t="shared" si="10"/>
        <v>0</v>
      </c>
      <c r="S73" s="107"/>
      <c r="T73" s="107"/>
      <c r="U73" s="107">
        <f t="shared" si="11"/>
        <v>0</v>
      </c>
      <c r="V73" s="107"/>
      <c r="W73" s="107"/>
      <c r="X73" s="107">
        <f t="shared" si="12"/>
        <v>0</v>
      </c>
      <c r="Y73" s="107"/>
      <c r="Z73" s="107"/>
      <c r="AA73" s="108">
        <f t="shared" si="13"/>
        <v>0</v>
      </c>
      <c r="AB73" s="7">
        <v>45643</v>
      </c>
    </row>
    <row r="74" spans="1:28" ht="15.75" x14ac:dyDescent="0.25">
      <c r="A74" s="24">
        <v>45567</v>
      </c>
      <c r="B74" s="76" t="s">
        <v>51</v>
      </c>
      <c r="C74" s="25">
        <v>7407000</v>
      </c>
      <c r="D74" s="25" t="s">
        <v>46</v>
      </c>
      <c r="E74" s="25" t="s">
        <v>121</v>
      </c>
      <c r="F74" s="25">
        <v>164.6</v>
      </c>
      <c r="G74" s="25" t="s">
        <v>39</v>
      </c>
      <c r="H74" s="25"/>
      <c r="I74" s="11">
        <f t="shared" si="7"/>
        <v>0</v>
      </c>
      <c r="J74" s="31" t="s">
        <v>312</v>
      </c>
      <c r="K74" s="11" t="s">
        <v>1442</v>
      </c>
      <c r="L74" s="107">
        <f t="shared" si="8"/>
        <v>0</v>
      </c>
      <c r="M74" s="107"/>
      <c r="N74" s="107"/>
      <c r="O74" s="107">
        <f t="shared" si="9"/>
        <v>7407000</v>
      </c>
      <c r="P74" s="107">
        <v>7407000</v>
      </c>
      <c r="Q74" s="107"/>
      <c r="R74" s="107">
        <f t="shared" si="10"/>
        <v>0</v>
      </c>
      <c r="S74" s="107"/>
      <c r="T74" s="107"/>
      <c r="U74" s="107">
        <f t="shared" si="11"/>
        <v>0</v>
      </c>
      <c r="V74" s="107"/>
      <c r="W74" s="107"/>
      <c r="X74" s="107">
        <f t="shared" si="12"/>
        <v>0</v>
      </c>
      <c r="Y74" s="107"/>
      <c r="Z74" s="107"/>
      <c r="AA74" s="108">
        <f t="shared" si="13"/>
        <v>0</v>
      </c>
      <c r="AB74" s="7">
        <v>45643</v>
      </c>
    </row>
    <row r="75" spans="1:28" ht="15.75" x14ac:dyDescent="0.25">
      <c r="A75" s="24">
        <v>45567</v>
      </c>
      <c r="B75" s="76" t="s">
        <v>253</v>
      </c>
      <c r="C75" s="25">
        <v>700000</v>
      </c>
      <c r="D75" s="25" t="s">
        <v>46</v>
      </c>
      <c r="E75" s="25" t="s">
        <v>127</v>
      </c>
      <c r="F75" s="25">
        <v>10</v>
      </c>
      <c r="G75" s="25" t="s">
        <v>39</v>
      </c>
      <c r="H75" s="25"/>
      <c r="I75" s="11">
        <f t="shared" si="7"/>
        <v>0</v>
      </c>
      <c r="J75" s="31" t="s">
        <v>312</v>
      </c>
      <c r="K75" s="11" t="s">
        <v>2043</v>
      </c>
      <c r="L75" s="107">
        <f t="shared" si="8"/>
        <v>0</v>
      </c>
      <c r="M75" s="107"/>
      <c r="N75" s="107"/>
      <c r="O75" s="107">
        <f t="shared" si="9"/>
        <v>700000</v>
      </c>
      <c r="P75" s="107">
        <v>700000</v>
      </c>
      <c r="Q75" s="107"/>
      <c r="R75" s="107">
        <f t="shared" si="10"/>
        <v>0</v>
      </c>
      <c r="S75" s="107"/>
      <c r="T75" s="107"/>
      <c r="U75" s="107">
        <f t="shared" si="11"/>
        <v>0</v>
      </c>
      <c r="V75" s="107"/>
      <c r="W75" s="107"/>
      <c r="X75" s="107">
        <f t="shared" si="12"/>
        <v>0</v>
      </c>
      <c r="Y75" s="107"/>
      <c r="Z75" s="107"/>
      <c r="AA75" s="108">
        <f t="shared" si="13"/>
        <v>0</v>
      </c>
      <c r="AB75" s="7">
        <v>45630</v>
      </c>
    </row>
    <row r="76" spans="1:28" ht="15.75" x14ac:dyDescent="0.25">
      <c r="A76" s="24">
        <v>45567</v>
      </c>
      <c r="B76" s="76" t="s">
        <v>678</v>
      </c>
      <c r="C76" s="25">
        <v>300000</v>
      </c>
      <c r="D76" s="25" t="s">
        <v>46</v>
      </c>
      <c r="E76" s="25" t="s">
        <v>298</v>
      </c>
      <c r="F76" s="25">
        <v>1000</v>
      </c>
      <c r="G76" s="25" t="s">
        <v>34</v>
      </c>
      <c r="H76" s="25"/>
      <c r="I76" s="11">
        <f t="shared" si="7"/>
        <v>0</v>
      </c>
      <c r="J76" s="38" t="s">
        <v>78</v>
      </c>
      <c r="K76" s="11"/>
      <c r="L76" s="107">
        <f t="shared" si="8"/>
        <v>0</v>
      </c>
      <c r="M76" s="107"/>
      <c r="N76" s="107"/>
      <c r="O76" s="107">
        <f t="shared" si="9"/>
        <v>0</v>
      </c>
      <c r="P76" s="107"/>
      <c r="Q76" s="107"/>
      <c r="R76" s="107">
        <f t="shared" si="10"/>
        <v>0</v>
      </c>
      <c r="S76" s="107"/>
      <c r="T76" s="107"/>
      <c r="U76" s="107">
        <f t="shared" si="11"/>
        <v>0</v>
      </c>
      <c r="V76" s="107"/>
      <c r="W76" s="107"/>
      <c r="X76" s="107">
        <f t="shared" si="12"/>
        <v>0</v>
      </c>
      <c r="Y76" s="107"/>
      <c r="Z76" s="107"/>
      <c r="AA76" s="108">
        <f t="shared" si="13"/>
        <v>300000</v>
      </c>
      <c r="AB76" s="7"/>
    </row>
    <row r="77" spans="1:28" ht="15.75" x14ac:dyDescent="0.25">
      <c r="A77" s="24">
        <v>45568</v>
      </c>
      <c r="B77" s="72" t="s">
        <v>98</v>
      </c>
      <c r="C77" s="25">
        <v>545399.99999999988</v>
      </c>
      <c r="D77" s="25" t="s">
        <v>46</v>
      </c>
      <c r="E77" s="25" t="s">
        <v>145</v>
      </c>
      <c r="F77" s="25">
        <v>16.899999999999999</v>
      </c>
      <c r="G77" s="25" t="s">
        <v>39</v>
      </c>
      <c r="H77" s="25"/>
      <c r="I77" s="11">
        <f t="shared" si="7"/>
        <v>0</v>
      </c>
      <c r="J77" s="31" t="s">
        <v>312</v>
      </c>
      <c r="K77" s="11" t="s">
        <v>2351</v>
      </c>
      <c r="L77" s="107">
        <f t="shared" si="8"/>
        <v>0</v>
      </c>
      <c r="M77" s="107"/>
      <c r="N77" s="107"/>
      <c r="O77" s="107">
        <f t="shared" si="9"/>
        <v>545400</v>
      </c>
      <c r="P77" s="107">
        <v>545400</v>
      </c>
      <c r="Q77" s="107"/>
      <c r="R77" s="107">
        <f t="shared" si="10"/>
        <v>0</v>
      </c>
      <c r="S77" s="107"/>
      <c r="T77" s="107"/>
      <c r="U77" s="107">
        <f t="shared" si="11"/>
        <v>0</v>
      </c>
      <c r="V77" s="107"/>
      <c r="W77" s="107"/>
      <c r="X77" s="107">
        <f t="shared" si="12"/>
        <v>0</v>
      </c>
      <c r="Y77" s="107"/>
      <c r="Z77" s="107"/>
      <c r="AA77" s="108">
        <f t="shared" si="13"/>
        <v>-1.1641532182693481E-10</v>
      </c>
      <c r="AB77" s="7">
        <v>45649</v>
      </c>
    </row>
    <row r="78" spans="1:28" ht="15.75" x14ac:dyDescent="0.25">
      <c r="A78" s="24">
        <v>45570</v>
      </c>
      <c r="B78" s="25" t="s">
        <v>51</v>
      </c>
      <c r="C78" s="25">
        <v>4200000</v>
      </c>
      <c r="D78" s="25" t="s">
        <v>46</v>
      </c>
      <c r="E78" s="25" t="s">
        <v>1306</v>
      </c>
      <c r="F78" s="25">
        <v>10</v>
      </c>
      <c r="G78" s="25" t="s">
        <v>23</v>
      </c>
      <c r="H78" s="25"/>
      <c r="I78" s="11">
        <f t="shared" si="7"/>
        <v>0</v>
      </c>
      <c r="J78" s="31" t="s">
        <v>312</v>
      </c>
      <c r="K78" s="11" t="s">
        <v>1442</v>
      </c>
      <c r="L78" s="107">
        <f t="shared" si="8"/>
        <v>0</v>
      </c>
      <c r="M78" s="107"/>
      <c r="N78" s="107"/>
      <c r="O78" s="107">
        <f t="shared" si="9"/>
        <v>4200000</v>
      </c>
      <c r="P78" s="107">
        <v>4200000</v>
      </c>
      <c r="Q78" s="107"/>
      <c r="R78" s="107">
        <f t="shared" si="10"/>
        <v>0</v>
      </c>
      <c r="S78" s="107"/>
      <c r="T78" s="107"/>
      <c r="U78" s="107">
        <f t="shared" si="11"/>
        <v>0</v>
      </c>
      <c r="V78" s="107"/>
      <c r="W78" s="107"/>
      <c r="X78" s="107">
        <f t="shared" si="12"/>
        <v>0</v>
      </c>
      <c r="Y78" s="107"/>
      <c r="Z78" s="107"/>
      <c r="AA78" s="108">
        <f t="shared" si="13"/>
        <v>0</v>
      </c>
      <c r="AB78" s="7">
        <v>45643</v>
      </c>
    </row>
    <row r="79" spans="1:28" ht="15.75" x14ac:dyDescent="0.25">
      <c r="A79" s="24">
        <v>45570</v>
      </c>
      <c r="B79" s="25" t="s">
        <v>51</v>
      </c>
      <c r="C79" s="25">
        <v>4600000</v>
      </c>
      <c r="D79" s="25" t="s">
        <v>46</v>
      </c>
      <c r="E79" s="25" t="s">
        <v>790</v>
      </c>
      <c r="F79" s="25">
        <v>20</v>
      </c>
      <c r="G79" s="25" t="s">
        <v>48</v>
      </c>
      <c r="H79" s="25"/>
      <c r="I79" s="11">
        <f t="shared" si="7"/>
        <v>0</v>
      </c>
      <c r="J79" s="31" t="s">
        <v>312</v>
      </c>
      <c r="K79" s="11" t="s">
        <v>1442</v>
      </c>
      <c r="L79" s="107">
        <f t="shared" si="8"/>
        <v>0</v>
      </c>
      <c r="M79" s="107"/>
      <c r="N79" s="107"/>
      <c r="O79" s="107">
        <f t="shared" si="9"/>
        <v>4600000</v>
      </c>
      <c r="P79" s="107">
        <v>4600000</v>
      </c>
      <c r="Q79" s="107"/>
      <c r="R79" s="107">
        <f t="shared" si="10"/>
        <v>0</v>
      </c>
      <c r="S79" s="107"/>
      <c r="T79" s="107"/>
      <c r="U79" s="107">
        <f t="shared" si="11"/>
        <v>0</v>
      </c>
      <c r="V79" s="107"/>
      <c r="W79" s="107"/>
      <c r="X79" s="107">
        <f t="shared" si="12"/>
        <v>0</v>
      </c>
      <c r="Y79" s="107"/>
      <c r="Z79" s="107"/>
      <c r="AA79" s="108">
        <f t="shared" si="13"/>
        <v>0</v>
      </c>
      <c r="AB79" s="7">
        <v>45643</v>
      </c>
    </row>
    <row r="80" spans="1:28" ht="15.75" x14ac:dyDescent="0.25">
      <c r="A80" s="24">
        <v>45570</v>
      </c>
      <c r="B80" s="25" t="s">
        <v>51</v>
      </c>
      <c r="C80" s="25">
        <v>3000000</v>
      </c>
      <c r="D80" s="25" t="s">
        <v>46</v>
      </c>
      <c r="E80" s="25" t="s">
        <v>135</v>
      </c>
      <c r="F80" s="25">
        <v>20</v>
      </c>
      <c r="G80" s="25" t="s">
        <v>48</v>
      </c>
      <c r="H80" s="25"/>
      <c r="I80" s="11">
        <f t="shared" si="7"/>
        <v>0</v>
      </c>
      <c r="J80" s="38" t="s">
        <v>78</v>
      </c>
      <c r="K80" s="11" t="s">
        <v>1442</v>
      </c>
      <c r="L80" s="107">
        <f t="shared" si="8"/>
        <v>0</v>
      </c>
      <c r="M80" s="107"/>
      <c r="N80" s="107"/>
      <c r="O80" s="107">
        <f t="shared" si="9"/>
        <v>1783500</v>
      </c>
      <c r="P80" s="107">
        <v>1783500</v>
      </c>
      <c r="Q80" s="107"/>
      <c r="R80" s="107">
        <f t="shared" si="10"/>
        <v>0</v>
      </c>
      <c r="S80" s="107"/>
      <c r="T80" s="107"/>
      <c r="U80" s="107">
        <f t="shared" si="11"/>
        <v>0</v>
      </c>
      <c r="V80" s="107"/>
      <c r="W80" s="107"/>
      <c r="X80" s="107">
        <f t="shared" si="12"/>
        <v>0</v>
      </c>
      <c r="Y80" s="107"/>
      <c r="Z80" s="107"/>
      <c r="AA80" s="108">
        <f t="shared" si="13"/>
        <v>1216500</v>
      </c>
      <c r="AB80" s="7">
        <v>45643</v>
      </c>
    </row>
    <row r="81" spans="1:28" ht="15.75" x14ac:dyDescent="0.25">
      <c r="A81" s="24">
        <v>45572</v>
      </c>
      <c r="B81" s="25" t="s">
        <v>359</v>
      </c>
      <c r="C81" s="25">
        <v>3125000</v>
      </c>
      <c r="D81" s="25" t="s">
        <v>52</v>
      </c>
      <c r="E81" s="50" t="s">
        <v>128</v>
      </c>
      <c r="F81" s="25">
        <v>25</v>
      </c>
      <c r="G81" s="25" t="s">
        <v>39</v>
      </c>
      <c r="H81" s="25"/>
      <c r="I81" s="11">
        <f t="shared" si="7"/>
        <v>0</v>
      </c>
      <c r="J81" s="31" t="s">
        <v>324</v>
      </c>
      <c r="K81" s="11"/>
      <c r="L81" s="107">
        <f t="shared" si="8"/>
        <v>3125000</v>
      </c>
      <c r="M81" s="107">
        <v>3125000</v>
      </c>
      <c r="N81" s="107"/>
      <c r="O81" s="107">
        <f t="shared" si="9"/>
        <v>0</v>
      </c>
      <c r="P81" s="107"/>
      <c r="Q81" s="107"/>
      <c r="R81" s="107">
        <f t="shared" si="10"/>
        <v>0</v>
      </c>
      <c r="S81" s="107"/>
      <c r="T81" s="107"/>
      <c r="U81" s="107">
        <f t="shared" si="11"/>
        <v>0</v>
      </c>
      <c r="V81" s="107"/>
      <c r="W81" s="107"/>
      <c r="X81" s="107">
        <f t="shared" si="12"/>
        <v>0</v>
      </c>
      <c r="Y81" s="107"/>
      <c r="Z81" s="107"/>
      <c r="AA81" s="108">
        <f t="shared" si="13"/>
        <v>0</v>
      </c>
      <c r="AB81" s="7">
        <v>45637</v>
      </c>
    </row>
    <row r="82" spans="1:28" ht="15.75" x14ac:dyDescent="0.25">
      <c r="A82" s="24">
        <v>45572</v>
      </c>
      <c r="B82" s="25" t="s">
        <v>359</v>
      </c>
      <c r="C82" s="25">
        <v>1184000</v>
      </c>
      <c r="D82" s="25" t="s">
        <v>52</v>
      </c>
      <c r="E82" s="50" t="s">
        <v>120</v>
      </c>
      <c r="F82" s="25">
        <v>25.2</v>
      </c>
      <c r="G82" s="25" t="s">
        <v>39</v>
      </c>
      <c r="H82" s="25"/>
      <c r="I82" s="11">
        <f t="shared" si="7"/>
        <v>0</v>
      </c>
      <c r="J82" s="31" t="s">
        <v>324</v>
      </c>
      <c r="K82" s="11"/>
      <c r="L82" s="107">
        <f t="shared" si="8"/>
        <v>1184000</v>
      </c>
      <c r="M82" s="107">
        <v>1184000</v>
      </c>
      <c r="N82" s="107"/>
      <c r="O82" s="107">
        <f t="shared" si="9"/>
        <v>0</v>
      </c>
      <c r="P82" s="107"/>
      <c r="Q82" s="107"/>
      <c r="R82" s="107">
        <f t="shared" si="10"/>
        <v>0</v>
      </c>
      <c r="S82" s="107"/>
      <c r="T82" s="107"/>
      <c r="U82" s="107">
        <f t="shared" si="11"/>
        <v>0</v>
      </c>
      <c r="V82" s="107"/>
      <c r="W82" s="107"/>
      <c r="X82" s="107">
        <f t="shared" si="12"/>
        <v>0</v>
      </c>
      <c r="Y82" s="107"/>
      <c r="Z82" s="107"/>
      <c r="AA82" s="108">
        <f t="shared" si="13"/>
        <v>0</v>
      </c>
      <c r="AB82" s="7">
        <v>45637</v>
      </c>
    </row>
    <row r="83" spans="1:28" ht="15.75" x14ac:dyDescent="0.25">
      <c r="A83" s="24">
        <v>45572</v>
      </c>
      <c r="B83" s="25" t="s">
        <v>107</v>
      </c>
      <c r="C83" s="25">
        <v>4680000</v>
      </c>
      <c r="D83" s="25" t="s">
        <v>52</v>
      </c>
      <c r="E83" s="25" t="s">
        <v>204</v>
      </c>
      <c r="F83" s="25">
        <v>4000</v>
      </c>
      <c r="G83" s="25" t="s">
        <v>34</v>
      </c>
      <c r="H83" s="25"/>
      <c r="I83" s="11">
        <f t="shared" si="7"/>
        <v>0</v>
      </c>
      <c r="J83" s="26" t="s">
        <v>28</v>
      </c>
      <c r="K83" s="11"/>
      <c r="L83" s="107">
        <f t="shared" si="8"/>
        <v>0</v>
      </c>
      <c r="M83" s="107"/>
      <c r="N83" s="107"/>
      <c r="O83" s="107">
        <f t="shared" si="9"/>
        <v>0</v>
      </c>
      <c r="P83" s="107"/>
      <c r="Q83" s="107"/>
      <c r="R83" s="107">
        <f t="shared" si="10"/>
        <v>0</v>
      </c>
      <c r="S83" s="107"/>
      <c r="T83" s="107"/>
      <c r="U83" s="107">
        <f t="shared" si="11"/>
        <v>0</v>
      </c>
      <c r="V83" s="107"/>
      <c r="W83" s="107"/>
      <c r="X83" s="107">
        <f t="shared" si="12"/>
        <v>0</v>
      </c>
      <c r="Y83" s="107"/>
      <c r="Z83" s="107"/>
      <c r="AA83" s="108">
        <f t="shared" si="13"/>
        <v>4680000</v>
      </c>
      <c r="AB83" s="7"/>
    </row>
    <row r="84" spans="1:28" ht="15.75" x14ac:dyDescent="0.25">
      <c r="A84" s="24">
        <v>45572</v>
      </c>
      <c r="B84" s="25" t="s">
        <v>107</v>
      </c>
      <c r="C84" s="25">
        <v>1900000</v>
      </c>
      <c r="D84" s="25" t="s">
        <v>52</v>
      </c>
      <c r="E84" s="25" t="s">
        <v>108</v>
      </c>
      <c r="F84" s="25">
        <v>1000</v>
      </c>
      <c r="G84" s="25" t="s">
        <v>34</v>
      </c>
      <c r="H84" s="25"/>
      <c r="I84" s="11">
        <f t="shared" si="7"/>
        <v>0</v>
      </c>
      <c r="J84" s="26" t="s">
        <v>28</v>
      </c>
      <c r="K84" s="11"/>
      <c r="L84" s="107">
        <f t="shared" si="8"/>
        <v>0</v>
      </c>
      <c r="M84" s="107"/>
      <c r="N84" s="107"/>
      <c r="O84" s="107">
        <f t="shared" si="9"/>
        <v>0</v>
      </c>
      <c r="P84" s="107"/>
      <c r="Q84" s="107"/>
      <c r="R84" s="107">
        <f t="shared" si="10"/>
        <v>0</v>
      </c>
      <c r="S84" s="107"/>
      <c r="T84" s="107"/>
      <c r="U84" s="107">
        <f t="shared" si="11"/>
        <v>0</v>
      </c>
      <c r="V84" s="107"/>
      <c r="W84" s="107"/>
      <c r="X84" s="107">
        <f t="shared" si="12"/>
        <v>0</v>
      </c>
      <c r="Y84" s="107"/>
      <c r="Z84" s="107"/>
      <c r="AA84" s="108">
        <f t="shared" si="13"/>
        <v>1900000</v>
      </c>
      <c r="AB84" s="7"/>
    </row>
    <row r="85" spans="1:28" ht="15.75" x14ac:dyDescent="0.25">
      <c r="A85" s="24">
        <v>45573</v>
      </c>
      <c r="B85" s="25" t="s">
        <v>226</v>
      </c>
      <c r="C85" s="25">
        <v>37600</v>
      </c>
      <c r="D85" s="25" t="s">
        <v>52</v>
      </c>
      <c r="E85" s="25" t="s">
        <v>358</v>
      </c>
      <c r="F85" s="25">
        <v>62.8</v>
      </c>
      <c r="G85" s="25" t="s">
        <v>39</v>
      </c>
      <c r="H85" s="25"/>
      <c r="I85" s="11">
        <f t="shared" si="7"/>
        <v>0</v>
      </c>
      <c r="J85" s="38" t="s">
        <v>78</v>
      </c>
      <c r="K85" s="11"/>
      <c r="L85" s="107">
        <f t="shared" si="8"/>
        <v>0</v>
      </c>
      <c r="M85" s="107"/>
      <c r="N85" s="107"/>
      <c r="O85" s="107">
        <f t="shared" si="9"/>
        <v>0</v>
      </c>
      <c r="P85" s="107"/>
      <c r="Q85" s="107"/>
      <c r="R85" s="107">
        <f t="shared" si="10"/>
        <v>0</v>
      </c>
      <c r="S85" s="107"/>
      <c r="T85" s="107"/>
      <c r="U85" s="107">
        <f t="shared" si="11"/>
        <v>0</v>
      </c>
      <c r="V85" s="107"/>
      <c r="W85" s="107"/>
      <c r="X85" s="107">
        <f t="shared" si="12"/>
        <v>0</v>
      </c>
      <c r="Y85" s="107"/>
      <c r="Z85" s="107"/>
      <c r="AA85" s="108">
        <f t="shared" si="13"/>
        <v>37600</v>
      </c>
      <c r="AB85" s="7"/>
    </row>
    <row r="86" spans="1:28" ht="15.75" x14ac:dyDescent="0.25">
      <c r="A86" s="24">
        <v>45573</v>
      </c>
      <c r="B86" s="25" t="s">
        <v>110</v>
      </c>
      <c r="C86" s="25">
        <v>1136800</v>
      </c>
      <c r="D86" s="25" t="s">
        <v>52</v>
      </c>
      <c r="E86" s="25" t="s">
        <v>81</v>
      </c>
      <c r="F86" s="25">
        <v>23.2</v>
      </c>
      <c r="G86" s="25" t="s">
        <v>39</v>
      </c>
      <c r="H86" s="25"/>
      <c r="I86" s="11">
        <f t="shared" si="7"/>
        <v>0</v>
      </c>
      <c r="J86" s="26" t="s">
        <v>28</v>
      </c>
      <c r="K86" s="11"/>
      <c r="L86" s="107">
        <f t="shared" si="8"/>
        <v>0</v>
      </c>
      <c r="M86" s="107"/>
      <c r="N86" s="107"/>
      <c r="O86" s="107">
        <f t="shared" si="9"/>
        <v>0</v>
      </c>
      <c r="P86" s="107"/>
      <c r="Q86" s="107"/>
      <c r="R86" s="107">
        <f t="shared" si="10"/>
        <v>0</v>
      </c>
      <c r="S86" s="107"/>
      <c r="T86" s="107"/>
      <c r="U86" s="107">
        <f t="shared" si="11"/>
        <v>0</v>
      </c>
      <c r="V86" s="107"/>
      <c r="W86" s="107"/>
      <c r="X86" s="107">
        <f t="shared" si="12"/>
        <v>0</v>
      </c>
      <c r="Y86" s="107"/>
      <c r="Z86" s="107"/>
      <c r="AA86" s="108">
        <f t="shared" si="13"/>
        <v>1136800</v>
      </c>
      <c r="AB86" s="7"/>
    </row>
    <row r="87" spans="1:28" ht="15.75" x14ac:dyDescent="0.25">
      <c r="A87" s="24">
        <v>45574</v>
      </c>
      <c r="B87" s="50" t="s">
        <v>548</v>
      </c>
      <c r="C87" s="25">
        <v>5578000</v>
      </c>
      <c r="D87" s="25" t="s">
        <v>52</v>
      </c>
      <c r="E87" s="25" t="s">
        <v>138</v>
      </c>
      <c r="F87" s="25">
        <v>10000</v>
      </c>
      <c r="G87" s="25" t="s">
        <v>34</v>
      </c>
      <c r="H87" s="25"/>
      <c r="I87" s="11">
        <f t="shared" si="7"/>
        <v>0</v>
      </c>
      <c r="J87" s="31" t="s">
        <v>312</v>
      </c>
      <c r="K87" s="11"/>
      <c r="L87" s="107">
        <f t="shared" si="8"/>
        <v>5578000</v>
      </c>
      <c r="M87" s="107">
        <v>5578000</v>
      </c>
      <c r="N87" s="107"/>
      <c r="O87" s="107">
        <f t="shared" si="9"/>
        <v>0</v>
      </c>
      <c r="P87" s="107"/>
      <c r="Q87" s="107"/>
      <c r="R87" s="107">
        <f t="shared" si="10"/>
        <v>0</v>
      </c>
      <c r="S87" s="107"/>
      <c r="T87" s="107"/>
      <c r="U87" s="107">
        <f t="shared" si="11"/>
        <v>0</v>
      </c>
      <c r="V87" s="107"/>
      <c r="W87" s="107"/>
      <c r="X87" s="107">
        <f t="shared" si="12"/>
        <v>0</v>
      </c>
      <c r="Y87" s="107"/>
      <c r="Z87" s="107"/>
      <c r="AA87" s="108">
        <f t="shared" si="13"/>
        <v>0</v>
      </c>
      <c r="AB87" s="7">
        <v>45645</v>
      </c>
    </row>
    <row r="88" spans="1:28" ht="15.75" x14ac:dyDescent="0.25">
      <c r="A88" s="24">
        <v>45574</v>
      </c>
      <c r="B88" s="125" t="s">
        <v>226</v>
      </c>
      <c r="C88" s="25">
        <v>8905000</v>
      </c>
      <c r="D88" s="25" t="s">
        <v>52</v>
      </c>
      <c r="E88" s="25" t="s">
        <v>427</v>
      </c>
      <c r="F88" s="25">
        <v>6500</v>
      </c>
      <c r="G88" s="25" t="s">
        <v>34</v>
      </c>
      <c r="H88" s="25"/>
      <c r="I88" s="11">
        <f t="shared" si="7"/>
        <v>0</v>
      </c>
      <c r="J88" s="31" t="s">
        <v>312</v>
      </c>
      <c r="K88" s="11" t="s">
        <v>2360</v>
      </c>
      <c r="L88" s="107">
        <f t="shared" si="8"/>
        <v>0</v>
      </c>
      <c r="M88" s="107"/>
      <c r="N88" s="107"/>
      <c r="O88" s="107">
        <f t="shared" si="9"/>
        <v>8905000</v>
      </c>
      <c r="P88" s="107">
        <v>8905000</v>
      </c>
      <c r="Q88" s="107"/>
      <c r="R88" s="107">
        <f t="shared" si="10"/>
        <v>0</v>
      </c>
      <c r="S88" s="107"/>
      <c r="T88" s="107"/>
      <c r="U88" s="107">
        <f t="shared" si="11"/>
        <v>0</v>
      </c>
      <c r="V88" s="107"/>
      <c r="W88" s="107"/>
      <c r="X88" s="107">
        <f t="shared" si="12"/>
        <v>0</v>
      </c>
      <c r="Y88" s="107"/>
      <c r="Z88" s="107"/>
      <c r="AA88" s="108">
        <f t="shared" si="13"/>
        <v>0</v>
      </c>
      <c r="AB88" s="7">
        <v>45650</v>
      </c>
    </row>
    <row r="89" spans="1:28" ht="15.75" x14ac:dyDescent="0.25">
      <c r="A89" s="24">
        <v>45575</v>
      </c>
      <c r="B89" s="125" t="s">
        <v>205</v>
      </c>
      <c r="C89" s="25">
        <v>1840000</v>
      </c>
      <c r="D89" s="25" t="s">
        <v>52</v>
      </c>
      <c r="E89" s="25" t="s">
        <v>512</v>
      </c>
      <c r="F89" s="25">
        <v>4</v>
      </c>
      <c r="G89" s="25" t="s">
        <v>27</v>
      </c>
      <c r="H89" s="25"/>
      <c r="I89" s="11">
        <f t="shared" si="7"/>
        <v>0</v>
      </c>
      <c r="J89" s="26" t="s">
        <v>28</v>
      </c>
      <c r="K89" s="117" t="s">
        <v>2309</v>
      </c>
      <c r="L89" s="107">
        <f t="shared" si="8"/>
        <v>0</v>
      </c>
      <c r="M89" s="107"/>
      <c r="N89" s="107"/>
      <c r="O89" s="107">
        <f t="shared" si="9"/>
        <v>0</v>
      </c>
      <c r="P89" s="107"/>
      <c r="Q89" s="107"/>
      <c r="R89" s="107">
        <f t="shared" si="10"/>
        <v>0</v>
      </c>
      <c r="S89" s="107"/>
      <c r="T89" s="107"/>
      <c r="U89" s="107">
        <f t="shared" si="11"/>
        <v>0</v>
      </c>
      <c r="V89" s="107"/>
      <c r="W89" s="107"/>
      <c r="X89" s="107">
        <f t="shared" si="12"/>
        <v>0</v>
      </c>
      <c r="Y89" s="107"/>
      <c r="Z89" s="107"/>
      <c r="AA89" s="108">
        <f t="shared" si="13"/>
        <v>1840000</v>
      </c>
      <c r="AB89" s="7"/>
    </row>
    <row r="90" spans="1:28" ht="15.75" x14ac:dyDescent="0.25">
      <c r="A90" s="24">
        <v>45576</v>
      </c>
      <c r="B90" s="50" t="s">
        <v>98</v>
      </c>
      <c r="C90" s="25">
        <v>215000</v>
      </c>
      <c r="D90" s="25" t="s">
        <v>52</v>
      </c>
      <c r="E90" s="25" t="s">
        <v>2026</v>
      </c>
      <c r="F90" s="25">
        <v>2.5</v>
      </c>
      <c r="G90" s="25" t="s">
        <v>39</v>
      </c>
      <c r="H90" s="25"/>
      <c r="I90" s="11">
        <f t="shared" si="7"/>
        <v>0</v>
      </c>
      <c r="J90" s="31" t="s">
        <v>312</v>
      </c>
      <c r="K90" s="11" t="s">
        <v>2351</v>
      </c>
      <c r="L90" s="107">
        <f t="shared" si="8"/>
        <v>0</v>
      </c>
      <c r="M90" s="107"/>
      <c r="N90" s="107"/>
      <c r="O90" s="107">
        <f t="shared" si="9"/>
        <v>215000</v>
      </c>
      <c r="P90" s="107">
        <v>215000</v>
      </c>
      <c r="Q90" s="107"/>
      <c r="R90" s="107">
        <f t="shared" si="10"/>
        <v>0</v>
      </c>
      <c r="S90" s="107"/>
      <c r="T90" s="107"/>
      <c r="U90" s="107">
        <f t="shared" si="11"/>
        <v>0</v>
      </c>
      <c r="V90" s="107"/>
      <c r="W90" s="107"/>
      <c r="X90" s="107">
        <f t="shared" si="12"/>
        <v>0</v>
      </c>
      <c r="Y90" s="107"/>
      <c r="Z90" s="107"/>
      <c r="AA90" s="108">
        <f t="shared" si="13"/>
        <v>0</v>
      </c>
      <c r="AB90" s="7">
        <v>45649</v>
      </c>
    </row>
    <row r="91" spans="1:28" ht="15.75" x14ac:dyDescent="0.25">
      <c r="A91" s="24">
        <v>45576</v>
      </c>
      <c r="B91" s="50" t="s">
        <v>98</v>
      </c>
      <c r="C91" s="25">
        <v>215000</v>
      </c>
      <c r="D91" s="25" t="s">
        <v>52</v>
      </c>
      <c r="E91" s="25" t="s">
        <v>1938</v>
      </c>
      <c r="F91" s="25">
        <v>2.5</v>
      </c>
      <c r="G91" s="25" t="s">
        <v>39</v>
      </c>
      <c r="H91" s="25"/>
      <c r="I91" s="11">
        <f t="shared" si="7"/>
        <v>0</v>
      </c>
      <c r="J91" s="31" t="s">
        <v>312</v>
      </c>
      <c r="K91" s="11" t="s">
        <v>2351</v>
      </c>
      <c r="L91" s="107">
        <f t="shared" si="8"/>
        <v>0</v>
      </c>
      <c r="M91" s="107"/>
      <c r="N91" s="107"/>
      <c r="O91" s="107">
        <f t="shared" si="9"/>
        <v>215000</v>
      </c>
      <c r="P91" s="107">
        <v>215000</v>
      </c>
      <c r="Q91" s="107"/>
      <c r="R91" s="107">
        <f t="shared" si="10"/>
        <v>0</v>
      </c>
      <c r="S91" s="107"/>
      <c r="T91" s="107"/>
      <c r="U91" s="107">
        <f t="shared" si="11"/>
        <v>0</v>
      </c>
      <c r="V91" s="107"/>
      <c r="W91" s="107"/>
      <c r="X91" s="107">
        <f t="shared" si="12"/>
        <v>0</v>
      </c>
      <c r="Y91" s="107"/>
      <c r="Z91" s="107"/>
      <c r="AA91" s="108">
        <f t="shared" si="13"/>
        <v>0</v>
      </c>
      <c r="AB91" s="7">
        <v>45649</v>
      </c>
    </row>
    <row r="92" spans="1:28" ht="15.75" x14ac:dyDescent="0.25">
      <c r="A92" s="24">
        <v>45576</v>
      </c>
      <c r="B92" s="50" t="s">
        <v>98</v>
      </c>
      <c r="C92" s="25">
        <v>215000</v>
      </c>
      <c r="D92" s="25" t="s">
        <v>52</v>
      </c>
      <c r="E92" s="25" t="s">
        <v>2046</v>
      </c>
      <c r="F92" s="25">
        <v>2.5</v>
      </c>
      <c r="G92" s="25" t="s">
        <v>39</v>
      </c>
      <c r="H92" s="25"/>
      <c r="I92" s="11">
        <f t="shared" si="7"/>
        <v>0</v>
      </c>
      <c r="J92" s="31" t="s">
        <v>312</v>
      </c>
      <c r="K92" s="11" t="s">
        <v>2351</v>
      </c>
      <c r="L92" s="107">
        <f t="shared" si="8"/>
        <v>0</v>
      </c>
      <c r="M92" s="107"/>
      <c r="N92" s="107"/>
      <c r="O92" s="107">
        <f t="shared" si="9"/>
        <v>215000</v>
      </c>
      <c r="P92" s="107">
        <v>215000</v>
      </c>
      <c r="Q92" s="107"/>
      <c r="R92" s="107">
        <f t="shared" si="10"/>
        <v>0</v>
      </c>
      <c r="S92" s="107"/>
      <c r="T92" s="107"/>
      <c r="U92" s="107">
        <f t="shared" si="11"/>
        <v>0</v>
      </c>
      <c r="V92" s="107"/>
      <c r="W92" s="107"/>
      <c r="X92" s="107">
        <f t="shared" si="12"/>
        <v>0</v>
      </c>
      <c r="Y92" s="107"/>
      <c r="Z92" s="107"/>
      <c r="AA92" s="108">
        <f t="shared" si="13"/>
        <v>0</v>
      </c>
      <c r="AB92" s="7">
        <v>45649</v>
      </c>
    </row>
    <row r="93" spans="1:28" ht="15.75" x14ac:dyDescent="0.25">
      <c r="A93" s="24">
        <v>45576</v>
      </c>
      <c r="B93" s="50" t="s">
        <v>98</v>
      </c>
      <c r="C93" s="25">
        <v>215000</v>
      </c>
      <c r="D93" s="25" t="s">
        <v>52</v>
      </c>
      <c r="E93" s="25" t="s">
        <v>2047</v>
      </c>
      <c r="F93" s="25">
        <v>2.5</v>
      </c>
      <c r="G93" s="25" t="s">
        <v>39</v>
      </c>
      <c r="H93" s="25"/>
      <c r="I93" s="11">
        <f t="shared" si="7"/>
        <v>0</v>
      </c>
      <c r="J93" s="31" t="s">
        <v>312</v>
      </c>
      <c r="K93" s="11" t="s">
        <v>2351</v>
      </c>
      <c r="L93" s="107">
        <f t="shared" si="8"/>
        <v>0</v>
      </c>
      <c r="M93" s="107"/>
      <c r="N93" s="107"/>
      <c r="O93" s="107">
        <f t="shared" si="9"/>
        <v>215000</v>
      </c>
      <c r="P93" s="107">
        <v>215000</v>
      </c>
      <c r="Q93" s="107"/>
      <c r="R93" s="107">
        <f t="shared" si="10"/>
        <v>0</v>
      </c>
      <c r="S93" s="107"/>
      <c r="T93" s="107"/>
      <c r="U93" s="107">
        <f t="shared" si="11"/>
        <v>0</v>
      </c>
      <c r="V93" s="107"/>
      <c r="W93" s="107"/>
      <c r="X93" s="107">
        <f t="shared" si="12"/>
        <v>0</v>
      </c>
      <c r="Y93" s="107"/>
      <c r="Z93" s="107"/>
      <c r="AA93" s="108">
        <f t="shared" si="13"/>
        <v>0</v>
      </c>
      <c r="AB93" s="7">
        <v>45649</v>
      </c>
    </row>
    <row r="94" spans="1:28" ht="15.75" x14ac:dyDescent="0.25">
      <c r="A94" s="24">
        <v>45576</v>
      </c>
      <c r="B94" s="50" t="s">
        <v>98</v>
      </c>
      <c r="C94" s="25">
        <v>225000</v>
      </c>
      <c r="D94" s="25" t="s">
        <v>52</v>
      </c>
      <c r="E94" s="25" t="s">
        <v>218</v>
      </c>
      <c r="F94" s="25">
        <v>2.5</v>
      </c>
      <c r="G94" s="25" t="s">
        <v>39</v>
      </c>
      <c r="H94" s="25"/>
      <c r="I94" s="11">
        <f t="shared" si="7"/>
        <v>0</v>
      </c>
      <c r="J94" s="31" t="s">
        <v>312</v>
      </c>
      <c r="K94" s="11" t="s">
        <v>2351</v>
      </c>
      <c r="L94" s="107">
        <f t="shared" si="8"/>
        <v>0</v>
      </c>
      <c r="M94" s="107"/>
      <c r="N94" s="107"/>
      <c r="O94" s="107">
        <f t="shared" si="9"/>
        <v>225000</v>
      </c>
      <c r="P94" s="107">
        <v>225000</v>
      </c>
      <c r="Q94" s="107"/>
      <c r="R94" s="107">
        <f t="shared" si="10"/>
        <v>0</v>
      </c>
      <c r="S94" s="107"/>
      <c r="T94" s="107"/>
      <c r="U94" s="107">
        <f t="shared" si="11"/>
        <v>0</v>
      </c>
      <c r="V94" s="107"/>
      <c r="W94" s="107"/>
      <c r="X94" s="107">
        <f t="shared" si="12"/>
        <v>0</v>
      </c>
      <c r="Y94" s="107"/>
      <c r="Z94" s="107"/>
      <c r="AA94" s="108">
        <f t="shared" si="13"/>
        <v>0</v>
      </c>
      <c r="AB94" s="7">
        <v>45649</v>
      </c>
    </row>
    <row r="95" spans="1:28" ht="15.75" x14ac:dyDescent="0.25">
      <c r="A95" s="24">
        <v>45576</v>
      </c>
      <c r="B95" s="50" t="s">
        <v>98</v>
      </c>
      <c r="C95" s="25">
        <v>225000</v>
      </c>
      <c r="D95" s="25" t="s">
        <v>52</v>
      </c>
      <c r="E95" s="25" t="s">
        <v>400</v>
      </c>
      <c r="F95" s="25">
        <v>2.5</v>
      </c>
      <c r="G95" s="25" t="s">
        <v>39</v>
      </c>
      <c r="H95" s="25"/>
      <c r="I95" s="11">
        <f t="shared" si="7"/>
        <v>0</v>
      </c>
      <c r="J95" s="31" t="s">
        <v>312</v>
      </c>
      <c r="K95" s="11" t="s">
        <v>2351</v>
      </c>
      <c r="L95" s="107">
        <f t="shared" si="8"/>
        <v>0</v>
      </c>
      <c r="M95" s="107"/>
      <c r="N95" s="107"/>
      <c r="O95" s="107">
        <f t="shared" si="9"/>
        <v>225000</v>
      </c>
      <c r="P95" s="107">
        <v>225000</v>
      </c>
      <c r="Q95" s="107"/>
      <c r="R95" s="107">
        <f t="shared" si="10"/>
        <v>0</v>
      </c>
      <c r="S95" s="107"/>
      <c r="T95" s="107"/>
      <c r="U95" s="107">
        <f t="shared" si="11"/>
        <v>0</v>
      </c>
      <c r="V95" s="107"/>
      <c r="W95" s="107"/>
      <c r="X95" s="107">
        <f t="shared" si="12"/>
        <v>0</v>
      </c>
      <c r="Y95" s="107"/>
      <c r="Z95" s="107"/>
      <c r="AA95" s="108">
        <f t="shared" si="13"/>
        <v>0</v>
      </c>
      <c r="AB95" s="7">
        <v>45649</v>
      </c>
    </row>
    <row r="96" spans="1:28" ht="15.75" x14ac:dyDescent="0.25">
      <c r="A96" s="24">
        <v>45576</v>
      </c>
      <c r="B96" s="50" t="s">
        <v>98</v>
      </c>
      <c r="C96" s="25">
        <v>225000</v>
      </c>
      <c r="D96" s="25" t="s">
        <v>52</v>
      </c>
      <c r="E96" s="25" t="s">
        <v>1585</v>
      </c>
      <c r="F96" s="25">
        <v>2.5</v>
      </c>
      <c r="G96" s="25" t="s">
        <v>39</v>
      </c>
      <c r="H96" s="25"/>
      <c r="I96" s="11">
        <f t="shared" si="7"/>
        <v>0</v>
      </c>
      <c r="J96" s="31" t="s">
        <v>312</v>
      </c>
      <c r="K96" s="11" t="s">
        <v>2351</v>
      </c>
      <c r="L96" s="107">
        <f t="shared" si="8"/>
        <v>0</v>
      </c>
      <c r="M96" s="107"/>
      <c r="N96" s="107"/>
      <c r="O96" s="107">
        <f t="shared" si="9"/>
        <v>225000</v>
      </c>
      <c r="P96" s="107">
        <v>225000</v>
      </c>
      <c r="Q96" s="107"/>
      <c r="R96" s="107">
        <f t="shared" si="10"/>
        <v>0</v>
      </c>
      <c r="S96" s="107"/>
      <c r="T96" s="107"/>
      <c r="U96" s="107">
        <f t="shared" si="11"/>
        <v>0</v>
      </c>
      <c r="V96" s="107"/>
      <c r="W96" s="107"/>
      <c r="X96" s="107">
        <f t="shared" si="12"/>
        <v>0</v>
      </c>
      <c r="Y96" s="107"/>
      <c r="Z96" s="107"/>
      <c r="AA96" s="108">
        <f t="shared" si="13"/>
        <v>0</v>
      </c>
      <c r="AB96" s="7">
        <v>45649</v>
      </c>
    </row>
    <row r="97" spans="1:28" ht="15.75" x14ac:dyDescent="0.25">
      <c r="A97" s="24">
        <v>45576</v>
      </c>
      <c r="B97" s="50" t="s">
        <v>98</v>
      </c>
      <c r="C97" s="25">
        <v>225000</v>
      </c>
      <c r="D97" s="25" t="s">
        <v>52</v>
      </c>
      <c r="E97" s="25" t="s">
        <v>217</v>
      </c>
      <c r="F97" s="25">
        <v>2.5</v>
      </c>
      <c r="G97" s="25" t="s">
        <v>39</v>
      </c>
      <c r="H97" s="25"/>
      <c r="I97" s="11">
        <f t="shared" si="7"/>
        <v>0</v>
      </c>
      <c r="J97" s="31" t="s">
        <v>312</v>
      </c>
      <c r="K97" s="11" t="s">
        <v>2351</v>
      </c>
      <c r="L97" s="107">
        <f t="shared" si="8"/>
        <v>0</v>
      </c>
      <c r="M97" s="107"/>
      <c r="N97" s="107"/>
      <c r="O97" s="107">
        <f t="shared" si="9"/>
        <v>225000</v>
      </c>
      <c r="P97" s="107">
        <v>225000</v>
      </c>
      <c r="Q97" s="107"/>
      <c r="R97" s="107">
        <f t="shared" si="10"/>
        <v>0</v>
      </c>
      <c r="S97" s="107"/>
      <c r="T97" s="107"/>
      <c r="U97" s="107">
        <f t="shared" si="11"/>
        <v>0</v>
      </c>
      <c r="V97" s="107"/>
      <c r="W97" s="107"/>
      <c r="X97" s="107">
        <f t="shared" si="12"/>
        <v>0</v>
      </c>
      <c r="Y97" s="107"/>
      <c r="Z97" s="107"/>
      <c r="AA97" s="108">
        <f t="shared" si="13"/>
        <v>0</v>
      </c>
      <c r="AB97" s="7">
        <v>45649</v>
      </c>
    </row>
    <row r="98" spans="1:28" ht="15.75" x14ac:dyDescent="0.25">
      <c r="A98" s="24">
        <v>45576</v>
      </c>
      <c r="B98" s="50" t="s">
        <v>162</v>
      </c>
      <c r="C98" s="25">
        <v>1628000</v>
      </c>
      <c r="D98" s="25" t="s">
        <v>52</v>
      </c>
      <c r="E98" s="25" t="s">
        <v>129</v>
      </c>
      <c r="F98" s="25">
        <v>36</v>
      </c>
      <c r="G98" s="25" t="s">
        <v>77</v>
      </c>
      <c r="H98" s="25"/>
      <c r="I98" s="11">
        <f t="shared" si="7"/>
        <v>0</v>
      </c>
      <c r="J98" s="31" t="s">
        <v>324</v>
      </c>
      <c r="K98" s="117"/>
      <c r="L98" s="107">
        <f t="shared" si="8"/>
        <v>1628000</v>
      </c>
      <c r="M98" s="107">
        <v>1628000</v>
      </c>
      <c r="N98" s="107"/>
      <c r="O98" s="107">
        <f t="shared" si="9"/>
        <v>0</v>
      </c>
      <c r="P98" s="107"/>
      <c r="Q98" s="107"/>
      <c r="R98" s="107">
        <f t="shared" si="10"/>
        <v>0</v>
      </c>
      <c r="S98" s="107"/>
      <c r="T98" s="107"/>
      <c r="U98" s="107">
        <f t="shared" si="11"/>
        <v>0</v>
      </c>
      <c r="V98" s="107"/>
      <c r="W98" s="107"/>
      <c r="X98" s="107">
        <f t="shared" si="12"/>
        <v>0</v>
      </c>
      <c r="Y98" s="107"/>
      <c r="Z98" s="107"/>
      <c r="AA98" s="108">
        <f t="shared" si="13"/>
        <v>0</v>
      </c>
      <c r="AB98" s="7">
        <v>45644</v>
      </c>
    </row>
    <row r="99" spans="1:28" ht="15.75" x14ac:dyDescent="0.25">
      <c r="A99" s="24">
        <v>45576</v>
      </c>
      <c r="B99" s="50" t="s">
        <v>162</v>
      </c>
      <c r="C99" s="25">
        <v>700000</v>
      </c>
      <c r="D99" s="25" t="s">
        <v>52</v>
      </c>
      <c r="E99" s="25" t="s">
        <v>127</v>
      </c>
      <c r="F99" s="25">
        <v>10</v>
      </c>
      <c r="G99" s="25" t="s">
        <v>39</v>
      </c>
      <c r="H99" s="25"/>
      <c r="I99" s="11">
        <f t="shared" si="7"/>
        <v>0</v>
      </c>
      <c r="J99" s="31" t="s">
        <v>324</v>
      </c>
      <c r="K99" s="117"/>
      <c r="L99" s="107">
        <f t="shared" si="8"/>
        <v>700000</v>
      </c>
      <c r="M99" s="107">
        <v>700000</v>
      </c>
      <c r="N99" s="107"/>
      <c r="O99" s="107">
        <f t="shared" si="9"/>
        <v>0</v>
      </c>
      <c r="P99" s="107"/>
      <c r="Q99" s="107"/>
      <c r="R99" s="107">
        <f t="shared" si="10"/>
        <v>0</v>
      </c>
      <c r="S99" s="107"/>
      <c r="T99" s="107"/>
      <c r="U99" s="107">
        <f t="shared" si="11"/>
        <v>0</v>
      </c>
      <c r="V99" s="107"/>
      <c r="W99" s="107"/>
      <c r="X99" s="107">
        <f t="shared" si="12"/>
        <v>0</v>
      </c>
      <c r="Y99" s="107"/>
      <c r="Z99" s="107"/>
      <c r="AA99" s="108">
        <f t="shared" si="13"/>
        <v>0</v>
      </c>
      <c r="AB99" s="7">
        <v>45644</v>
      </c>
    </row>
    <row r="100" spans="1:28" ht="15.75" x14ac:dyDescent="0.25">
      <c r="A100" s="24">
        <v>45580</v>
      </c>
      <c r="B100" s="25" t="s">
        <v>253</v>
      </c>
      <c r="C100" s="25">
        <v>2250000</v>
      </c>
      <c r="D100" s="25" t="s">
        <v>52</v>
      </c>
      <c r="E100" s="25" t="s">
        <v>63</v>
      </c>
      <c r="F100" s="25">
        <v>5</v>
      </c>
      <c r="G100" s="25" t="s">
        <v>48</v>
      </c>
      <c r="H100" s="25"/>
      <c r="I100" s="11">
        <f t="shared" si="7"/>
        <v>0</v>
      </c>
      <c r="J100" s="31" t="s">
        <v>312</v>
      </c>
      <c r="K100" s="11" t="s">
        <v>2136</v>
      </c>
      <c r="L100" s="107">
        <f t="shared" si="8"/>
        <v>0</v>
      </c>
      <c r="M100" s="107"/>
      <c r="N100" s="107"/>
      <c r="O100" s="107">
        <f t="shared" si="9"/>
        <v>2250000</v>
      </c>
      <c r="P100" s="107">
        <v>700000</v>
      </c>
      <c r="Q100" s="107">
        <v>1550000</v>
      </c>
      <c r="R100" s="107">
        <f t="shared" si="10"/>
        <v>0</v>
      </c>
      <c r="S100" s="107"/>
      <c r="T100" s="107"/>
      <c r="U100" s="107">
        <f t="shared" si="11"/>
        <v>0</v>
      </c>
      <c r="V100" s="107"/>
      <c r="W100" s="107"/>
      <c r="X100" s="107">
        <f t="shared" si="12"/>
        <v>0</v>
      </c>
      <c r="Y100" s="107"/>
      <c r="Z100" s="107"/>
      <c r="AA100" s="108">
        <f t="shared" si="13"/>
        <v>0</v>
      </c>
      <c r="AB100" s="7">
        <v>45642</v>
      </c>
    </row>
    <row r="101" spans="1:28" ht="15.75" x14ac:dyDescent="0.25">
      <c r="A101" s="24">
        <v>45580</v>
      </c>
      <c r="B101" s="25" t="s">
        <v>176</v>
      </c>
      <c r="C101" s="25">
        <v>460000</v>
      </c>
      <c r="D101" s="25" t="s">
        <v>52</v>
      </c>
      <c r="E101" s="25" t="s">
        <v>180</v>
      </c>
      <c r="F101" s="25">
        <v>2</v>
      </c>
      <c r="G101" s="25" t="s">
        <v>48</v>
      </c>
      <c r="H101" s="25"/>
      <c r="I101" s="11">
        <f t="shared" si="7"/>
        <v>0</v>
      </c>
      <c r="J101" s="31" t="s">
        <v>312</v>
      </c>
      <c r="K101" s="11" t="s">
        <v>2334</v>
      </c>
      <c r="L101" s="107">
        <f t="shared" si="8"/>
        <v>0</v>
      </c>
      <c r="M101" s="107"/>
      <c r="N101" s="107"/>
      <c r="O101" s="107">
        <f t="shared" si="9"/>
        <v>460000</v>
      </c>
      <c r="P101" s="107">
        <v>460000</v>
      </c>
      <c r="Q101" s="107"/>
      <c r="R101" s="107">
        <f t="shared" si="10"/>
        <v>0</v>
      </c>
      <c r="S101" s="107"/>
      <c r="T101" s="107"/>
      <c r="U101" s="107">
        <f t="shared" si="11"/>
        <v>0</v>
      </c>
      <c r="V101" s="107"/>
      <c r="W101" s="107"/>
      <c r="X101" s="107">
        <f t="shared" si="12"/>
        <v>0</v>
      </c>
      <c r="Y101" s="107"/>
      <c r="Z101" s="107"/>
      <c r="AA101" s="108">
        <f t="shared" si="13"/>
        <v>0</v>
      </c>
      <c r="AB101" s="7">
        <v>45646</v>
      </c>
    </row>
    <row r="102" spans="1:28" ht="15.75" x14ac:dyDescent="0.25">
      <c r="A102" s="24">
        <v>45581</v>
      </c>
      <c r="B102" s="25" t="s">
        <v>98</v>
      </c>
      <c r="C102" s="25">
        <v>2300000</v>
      </c>
      <c r="D102" s="25" t="s">
        <v>52</v>
      </c>
      <c r="E102" s="25" t="s">
        <v>363</v>
      </c>
      <c r="F102" s="25">
        <v>10</v>
      </c>
      <c r="G102" s="25" t="s">
        <v>48</v>
      </c>
      <c r="H102" s="25"/>
      <c r="I102" s="11">
        <f t="shared" si="7"/>
        <v>0</v>
      </c>
      <c r="J102" s="31" t="s">
        <v>312</v>
      </c>
      <c r="K102" s="11" t="s">
        <v>2351</v>
      </c>
      <c r="L102" s="107">
        <f t="shared" si="8"/>
        <v>0</v>
      </c>
      <c r="M102" s="107"/>
      <c r="N102" s="107"/>
      <c r="O102" s="107">
        <f t="shared" si="9"/>
        <v>2300000</v>
      </c>
      <c r="P102" s="107">
        <v>2300000</v>
      </c>
      <c r="Q102" s="107"/>
      <c r="R102" s="107">
        <f t="shared" si="10"/>
        <v>0</v>
      </c>
      <c r="S102" s="107"/>
      <c r="T102" s="107"/>
      <c r="U102" s="107">
        <f t="shared" si="11"/>
        <v>0</v>
      </c>
      <c r="V102" s="107"/>
      <c r="W102" s="107"/>
      <c r="X102" s="107">
        <f t="shared" si="12"/>
        <v>0</v>
      </c>
      <c r="Y102" s="107"/>
      <c r="Z102" s="107"/>
      <c r="AA102" s="108">
        <f t="shared" si="13"/>
        <v>0</v>
      </c>
      <c r="AB102" s="7">
        <v>45649</v>
      </c>
    </row>
    <row r="103" spans="1:28" ht="15.75" x14ac:dyDescent="0.25">
      <c r="A103" s="24">
        <v>45581</v>
      </c>
      <c r="B103" s="25" t="s">
        <v>359</v>
      </c>
      <c r="C103" s="25">
        <v>3125000</v>
      </c>
      <c r="D103" s="25" t="s">
        <v>52</v>
      </c>
      <c r="E103" s="25" t="s">
        <v>128</v>
      </c>
      <c r="F103" s="25">
        <v>25</v>
      </c>
      <c r="G103" s="25" t="s">
        <v>39</v>
      </c>
      <c r="H103" s="25"/>
      <c r="I103" s="11">
        <f t="shared" si="7"/>
        <v>0</v>
      </c>
      <c r="J103" s="31" t="s">
        <v>312</v>
      </c>
      <c r="K103" s="25" t="s">
        <v>2363</v>
      </c>
      <c r="L103" s="107">
        <f t="shared" si="8"/>
        <v>2566000</v>
      </c>
      <c r="M103" s="107">
        <v>2566000</v>
      </c>
      <c r="N103" s="107"/>
      <c r="O103" s="107">
        <f t="shared" si="9"/>
        <v>559000</v>
      </c>
      <c r="P103" s="107">
        <v>559000</v>
      </c>
      <c r="Q103" s="107"/>
      <c r="R103" s="107">
        <f t="shared" si="10"/>
        <v>0</v>
      </c>
      <c r="S103" s="107"/>
      <c r="T103" s="107"/>
      <c r="U103" s="107">
        <f t="shared" si="11"/>
        <v>0</v>
      </c>
      <c r="V103" s="107"/>
      <c r="W103" s="107"/>
      <c r="X103" s="107">
        <f t="shared" si="12"/>
        <v>0</v>
      </c>
      <c r="Y103" s="107"/>
      <c r="Z103" s="107"/>
      <c r="AA103" s="108">
        <f t="shared" si="13"/>
        <v>0</v>
      </c>
      <c r="AB103" s="7">
        <v>45637</v>
      </c>
    </row>
    <row r="104" spans="1:28" ht="15.75" x14ac:dyDescent="0.25">
      <c r="A104" s="24">
        <v>45581</v>
      </c>
      <c r="B104" s="25" t="s">
        <v>1334</v>
      </c>
      <c r="C104" s="25">
        <v>-65000</v>
      </c>
      <c r="D104" s="25" t="s">
        <v>52</v>
      </c>
      <c r="E104" s="25" t="s">
        <v>129</v>
      </c>
      <c r="F104" s="25">
        <v>4</v>
      </c>
      <c r="G104" s="25" t="s">
        <v>77</v>
      </c>
      <c r="H104" s="25"/>
      <c r="I104" s="11">
        <f t="shared" si="7"/>
        <v>0</v>
      </c>
      <c r="J104" s="31" t="s">
        <v>49</v>
      </c>
      <c r="K104" s="117"/>
      <c r="L104" s="107">
        <f t="shared" si="8"/>
        <v>0</v>
      </c>
      <c r="M104" s="107"/>
      <c r="N104" s="107"/>
      <c r="O104" s="107">
        <f t="shared" si="9"/>
        <v>0</v>
      </c>
      <c r="P104" s="107"/>
      <c r="Q104" s="107"/>
      <c r="R104" s="107">
        <f t="shared" si="10"/>
        <v>0</v>
      </c>
      <c r="S104" s="107"/>
      <c r="T104" s="107"/>
      <c r="U104" s="107">
        <f t="shared" si="11"/>
        <v>0</v>
      </c>
      <c r="V104" s="107"/>
      <c r="W104" s="107"/>
      <c r="X104" s="107">
        <f t="shared" si="12"/>
        <v>0</v>
      </c>
      <c r="Y104" s="107"/>
      <c r="Z104" s="107"/>
      <c r="AA104" s="108">
        <f t="shared" si="13"/>
        <v>-65000</v>
      </c>
      <c r="AB104" s="7">
        <v>45581</v>
      </c>
    </row>
    <row r="105" spans="1:28" ht="15.75" x14ac:dyDescent="0.25">
      <c r="A105" s="24">
        <v>45581</v>
      </c>
      <c r="B105" s="25" t="s">
        <v>110</v>
      </c>
      <c r="C105" s="25">
        <v>2317700</v>
      </c>
      <c r="D105" s="25" t="s">
        <v>52</v>
      </c>
      <c r="E105" s="25" t="s">
        <v>81</v>
      </c>
      <c r="F105" s="25">
        <v>47.3</v>
      </c>
      <c r="G105" s="25" t="s">
        <v>39</v>
      </c>
      <c r="H105" s="25"/>
      <c r="I105" s="11">
        <f t="shared" si="7"/>
        <v>0</v>
      </c>
      <c r="J105" s="26" t="s">
        <v>28</v>
      </c>
      <c r="K105" s="117"/>
      <c r="L105" s="107">
        <f t="shared" si="8"/>
        <v>0</v>
      </c>
      <c r="M105" s="107"/>
      <c r="N105" s="107"/>
      <c r="O105" s="107">
        <f t="shared" si="9"/>
        <v>0</v>
      </c>
      <c r="P105" s="107"/>
      <c r="Q105" s="107"/>
      <c r="R105" s="107">
        <f t="shared" si="10"/>
        <v>0</v>
      </c>
      <c r="S105" s="107"/>
      <c r="T105" s="107"/>
      <c r="U105" s="107">
        <f t="shared" si="11"/>
        <v>0</v>
      </c>
      <c r="V105" s="107"/>
      <c r="W105" s="107"/>
      <c r="X105" s="107">
        <f t="shared" si="12"/>
        <v>0</v>
      </c>
      <c r="Y105" s="107"/>
      <c r="Z105" s="107"/>
      <c r="AA105" s="108">
        <f t="shared" si="13"/>
        <v>2317700</v>
      </c>
      <c r="AB105" s="7"/>
    </row>
    <row r="106" spans="1:28" ht="15.75" x14ac:dyDescent="0.25">
      <c r="A106" s="24">
        <v>45582</v>
      </c>
      <c r="B106" s="25" t="s">
        <v>187</v>
      </c>
      <c r="C106" s="25">
        <v>35100000</v>
      </c>
      <c r="D106" s="25" t="s">
        <v>52</v>
      </c>
      <c r="E106" s="25" t="s">
        <v>204</v>
      </c>
      <c r="F106" s="25">
        <v>30000</v>
      </c>
      <c r="G106" s="25" t="s">
        <v>34</v>
      </c>
      <c r="H106" s="25"/>
      <c r="I106" s="11">
        <f t="shared" si="7"/>
        <v>0</v>
      </c>
      <c r="J106" s="38" t="s">
        <v>24</v>
      </c>
      <c r="K106" s="117"/>
      <c r="L106" s="107">
        <f t="shared" si="8"/>
        <v>2000000</v>
      </c>
      <c r="M106" s="107"/>
      <c r="N106" s="107">
        <v>2000000</v>
      </c>
      <c r="O106" s="107">
        <f t="shared" si="9"/>
        <v>0</v>
      </c>
      <c r="P106" s="107"/>
      <c r="Q106" s="107"/>
      <c r="R106" s="107">
        <f t="shared" si="10"/>
        <v>0</v>
      </c>
      <c r="S106" s="107"/>
      <c r="T106" s="107"/>
      <c r="U106" s="107">
        <f t="shared" si="11"/>
        <v>0</v>
      </c>
      <c r="V106" s="107"/>
      <c r="W106" s="107"/>
      <c r="X106" s="107">
        <f t="shared" si="12"/>
        <v>0</v>
      </c>
      <c r="Y106" s="107"/>
      <c r="Z106" s="107"/>
      <c r="AA106" s="108">
        <f t="shared" si="13"/>
        <v>33100000</v>
      </c>
      <c r="AB106" s="7">
        <v>45643</v>
      </c>
    </row>
    <row r="107" spans="1:28" ht="15.75" x14ac:dyDescent="0.25">
      <c r="A107" s="24">
        <v>45583</v>
      </c>
      <c r="B107" s="25" t="s">
        <v>243</v>
      </c>
      <c r="C107" s="25">
        <v>46581250</v>
      </c>
      <c r="D107" s="25" t="s">
        <v>2249</v>
      </c>
      <c r="E107" s="25" t="s">
        <v>1093</v>
      </c>
      <c r="F107" s="25">
        <v>3625</v>
      </c>
      <c r="G107" s="25" t="s">
        <v>39</v>
      </c>
      <c r="H107" s="25"/>
      <c r="I107" s="11">
        <f t="shared" si="7"/>
        <v>0</v>
      </c>
      <c r="J107" s="38" t="s">
        <v>24</v>
      </c>
      <c r="K107" s="117"/>
      <c r="L107" s="107">
        <f t="shared" si="8"/>
        <v>0</v>
      </c>
      <c r="M107" s="107"/>
      <c r="N107" s="107"/>
      <c r="O107" s="107">
        <f t="shared" si="9"/>
        <v>0</v>
      </c>
      <c r="P107" s="107"/>
      <c r="Q107" s="107"/>
      <c r="R107" s="107">
        <f t="shared" si="10"/>
        <v>0</v>
      </c>
      <c r="S107" s="107"/>
      <c r="T107" s="107"/>
      <c r="U107" s="107">
        <f t="shared" si="11"/>
        <v>6000000</v>
      </c>
      <c r="V107" s="107">
        <v>6000000</v>
      </c>
      <c r="W107" s="107"/>
      <c r="X107" s="107">
        <f t="shared" si="12"/>
        <v>0</v>
      </c>
      <c r="Y107" s="107"/>
      <c r="Z107" s="107"/>
      <c r="AA107" s="108">
        <f t="shared" si="13"/>
        <v>40581250</v>
      </c>
      <c r="AB107" s="7">
        <v>45643</v>
      </c>
    </row>
    <row r="108" spans="1:28" ht="15.75" x14ac:dyDescent="0.25">
      <c r="A108" s="24">
        <v>45583</v>
      </c>
      <c r="B108" s="25" t="s">
        <v>243</v>
      </c>
      <c r="C108" s="25">
        <v>16499400</v>
      </c>
      <c r="D108" s="25" t="s">
        <v>2249</v>
      </c>
      <c r="E108" s="25" t="s">
        <v>1500</v>
      </c>
      <c r="F108" s="25">
        <v>1284</v>
      </c>
      <c r="G108" s="25" t="s">
        <v>39</v>
      </c>
      <c r="H108" s="25"/>
      <c r="I108" s="11">
        <f t="shared" si="7"/>
        <v>0</v>
      </c>
      <c r="J108" s="26" t="s">
        <v>28</v>
      </c>
      <c r="K108" s="117"/>
      <c r="L108" s="107">
        <f t="shared" si="8"/>
        <v>0</v>
      </c>
      <c r="M108" s="107"/>
      <c r="N108" s="107"/>
      <c r="O108" s="107">
        <f t="shared" si="9"/>
        <v>0</v>
      </c>
      <c r="P108" s="107"/>
      <c r="Q108" s="107"/>
      <c r="R108" s="107">
        <f t="shared" si="10"/>
        <v>0</v>
      </c>
      <c r="S108" s="107"/>
      <c r="T108" s="107"/>
      <c r="U108" s="107">
        <f t="shared" si="11"/>
        <v>0</v>
      </c>
      <c r="V108" s="107"/>
      <c r="W108" s="107"/>
      <c r="X108" s="107">
        <f t="shared" si="12"/>
        <v>0</v>
      </c>
      <c r="Y108" s="107"/>
      <c r="Z108" s="107"/>
      <c r="AA108" s="108">
        <f t="shared" si="13"/>
        <v>16499400</v>
      </c>
      <c r="AB108" s="7"/>
    </row>
    <row r="109" spans="1:28" ht="15.75" x14ac:dyDescent="0.25">
      <c r="A109" s="24">
        <v>45583</v>
      </c>
      <c r="B109" s="25" t="s">
        <v>676</v>
      </c>
      <c r="C109" s="25">
        <v>135000</v>
      </c>
      <c r="D109" s="25" t="s">
        <v>52</v>
      </c>
      <c r="E109" s="25" t="s">
        <v>1609</v>
      </c>
      <c r="F109" s="25">
        <v>1</v>
      </c>
      <c r="G109" s="25" t="s">
        <v>39</v>
      </c>
      <c r="H109" s="25"/>
      <c r="I109" s="11">
        <f t="shared" si="7"/>
        <v>0</v>
      </c>
      <c r="J109" s="26" t="s">
        <v>28</v>
      </c>
      <c r="K109" s="117"/>
      <c r="L109" s="107">
        <f t="shared" si="8"/>
        <v>0</v>
      </c>
      <c r="M109" s="107"/>
      <c r="N109" s="107"/>
      <c r="O109" s="107">
        <f t="shared" si="9"/>
        <v>0</v>
      </c>
      <c r="P109" s="107"/>
      <c r="Q109" s="107"/>
      <c r="R109" s="107">
        <f t="shared" si="10"/>
        <v>0</v>
      </c>
      <c r="S109" s="107"/>
      <c r="T109" s="107"/>
      <c r="U109" s="107">
        <f t="shared" si="11"/>
        <v>0</v>
      </c>
      <c r="V109" s="107"/>
      <c r="W109" s="107"/>
      <c r="X109" s="107">
        <f t="shared" si="12"/>
        <v>0</v>
      </c>
      <c r="Y109" s="107"/>
      <c r="Z109" s="107"/>
      <c r="AA109" s="108">
        <f t="shared" si="13"/>
        <v>135000</v>
      </c>
      <c r="AB109" s="7"/>
    </row>
    <row r="110" spans="1:28" ht="15.75" x14ac:dyDescent="0.25">
      <c r="A110" s="24">
        <v>45584</v>
      </c>
      <c r="B110" s="25" t="s">
        <v>41</v>
      </c>
      <c r="C110" s="25">
        <v>7100000</v>
      </c>
      <c r="D110" s="25" t="s">
        <v>52</v>
      </c>
      <c r="E110" s="25" t="s">
        <v>108</v>
      </c>
      <c r="F110" s="25">
        <v>5000</v>
      </c>
      <c r="G110" s="25" t="s">
        <v>34</v>
      </c>
      <c r="H110" s="25"/>
      <c r="I110" s="25">
        <f t="shared" si="7"/>
        <v>0</v>
      </c>
      <c r="J110" s="38" t="s">
        <v>24</v>
      </c>
      <c r="K110" s="117"/>
      <c r="L110" s="107">
        <f t="shared" si="8"/>
        <v>0</v>
      </c>
      <c r="M110" s="107"/>
      <c r="N110" s="107"/>
      <c r="O110" s="107">
        <f t="shared" si="9"/>
        <v>0</v>
      </c>
      <c r="P110" s="107"/>
      <c r="Q110" s="107"/>
      <c r="R110" s="107">
        <f t="shared" si="10"/>
        <v>0</v>
      </c>
      <c r="S110" s="107"/>
      <c r="T110" s="107"/>
      <c r="U110" s="107">
        <f t="shared" si="11"/>
        <v>0</v>
      </c>
      <c r="V110" s="107"/>
      <c r="W110" s="107"/>
      <c r="X110" s="107">
        <f t="shared" si="12"/>
        <v>0</v>
      </c>
      <c r="Y110" s="107"/>
      <c r="Z110" s="107"/>
      <c r="AA110" s="108">
        <f t="shared" si="13"/>
        <v>7100000</v>
      </c>
      <c r="AB110" s="7"/>
    </row>
    <row r="111" spans="1:28" ht="15.75" x14ac:dyDescent="0.25">
      <c r="A111" s="24">
        <v>45584</v>
      </c>
      <c r="B111" s="25" t="s">
        <v>41</v>
      </c>
      <c r="C111" s="25">
        <v>1750000</v>
      </c>
      <c r="D111" s="25" t="s">
        <v>52</v>
      </c>
      <c r="E111" s="25" t="s">
        <v>192</v>
      </c>
      <c r="F111" s="25">
        <v>700</v>
      </c>
      <c r="G111" s="25" t="s">
        <v>34</v>
      </c>
      <c r="H111" s="25"/>
      <c r="I111" s="25">
        <f t="shared" si="7"/>
        <v>0</v>
      </c>
      <c r="J111" s="26" t="s">
        <v>28</v>
      </c>
      <c r="K111" s="117"/>
      <c r="L111" s="107">
        <f t="shared" si="8"/>
        <v>0</v>
      </c>
      <c r="M111" s="107"/>
      <c r="N111" s="107"/>
      <c r="O111" s="107">
        <f t="shared" si="9"/>
        <v>0</v>
      </c>
      <c r="P111" s="107"/>
      <c r="Q111" s="107"/>
      <c r="R111" s="107">
        <f t="shared" si="10"/>
        <v>0</v>
      </c>
      <c r="S111" s="107"/>
      <c r="T111" s="107"/>
      <c r="U111" s="107">
        <f t="shared" si="11"/>
        <v>0</v>
      </c>
      <c r="V111" s="107"/>
      <c r="W111" s="107"/>
      <c r="X111" s="107">
        <f t="shared" si="12"/>
        <v>0</v>
      </c>
      <c r="Y111" s="107"/>
      <c r="Z111" s="107"/>
      <c r="AA111" s="108">
        <f t="shared" si="13"/>
        <v>1750000</v>
      </c>
      <c r="AB111" s="7"/>
    </row>
    <row r="112" spans="1:28" ht="15.75" x14ac:dyDescent="0.25">
      <c r="A112" s="24">
        <v>45586</v>
      </c>
      <c r="B112" s="25" t="s">
        <v>98</v>
      </c>
      <c r="C112" s="25">
        <v>1500000</v>
      </c>
      <c r="D112" s="25" t="s">
        <v>52</v>
      </c>
      <c r="E112" s="25" t="s">
        <v>47</v>
      </c>
      <c r="F112" s="25">
        <v>10</v>
      </c>
      <c r="G112" s="25" t="s">
        <v>48</v>
      </c>
      <c r="H112" s="25"/>
      <c r="I112" s="25">
        <f t="shared" si="7"/>
        <v>0</v>
      </c>
      <c r="J112" s="31" t="s">
        <v>312</v>
      </c>
      <c r="K112" s="11" t="s">
        <v>2351</v>
      </c>
      <c r="L112" s="107">
        <f t="shared" si="8"/>
        <v>0</v>
      </c>
      <c r="M112" s="107"/>
      <c r="N112" s="107"/>
      <c r="O112" s="107">
        <f t="shared" si="9"/>
        <v>1500000</v>
      </c>
      <c r="P112" s="107">
        <v>1500000</v>
      </c>
      <c r="Q112" s="107"/>
      <c r="R112" s="107">
        <f t="shared" si="10"/>
        <v>0</v>
      </c>
      <c r="S112" s="107"/>
      <c r="T112" s="107"/>
      <c r="U112" s="107">
        <f t="shared" si="11"/>
        <v>0</v>
      </c>
      <c r="V112" s="107"/>
      <c r="W112" s="107"/>
      <c r="X112" s="107">
        <f t="shared" si="12"/>
        <v>0</v>
      </c>
      <c r="Y112" s="107"/>
      <c r="Z112" s="107"/>
      <c r="AA112" s="108">
        <f t="shared" si="13"/>
        <v>0</v>
      </c>
      <c r="AB112" s="7">
        <v>45649</v>
      </c>
    </row>
    <row r="113" spans="1:28" ht="15.75" x14ac:dyDescent="0.25">
      <c r="A113" s="10"/>
      <c r="B113" s="11" t="s">
        <v>131</v>
      </c>
      <c r="C113" s="11">
        <v>-240000</v>
      </c>
      <c r="D113" s="11"/>
      <c r="E113" s="11"/>
      <c r="F113" s="11"/>
      <c r="G113" s="11"/>
      <c r="H113" s="11"/>
      <c r="I113" s="4">
        <f t="shared" si="7"/>
        <v>0</v>
      </c>
      <c r="J113" s="12" t="s">
        <v>49</v>
      </c>
      <c r="K113" s="4" t="s">
        <v>132</v>
      </c>
      <c r="L113" s="107">
        <f t="shared" si="8"/>
        <v>0</v>
      </c>
      <c r="M113" s="107"/>
      <c r="N113" s="107"/>
      <c r="O113" s="107">
        <f t="shared" si="9"/>
        <v>0</v>
      </c>
      <c r="P113" s="107"/>
      <c r="Q113" s="107"/>
      <c r="R113" s="107">
        <f t="shared" si="10"/>
        <v>0</v>
      </c>
      <c r="S113" s="107"/>
      <c r="T113" s="107"/>
      <c r="U113" s="107">
        <f t="shared" si="11"/>
        <v>0</v>
      </c>
      <c r="V113" s="107"/>
      <c r="W113" s="107"/>
      <c r="X113" s="107">
        <f t="shared" si="12"/>
        <v>0</v>
      </c>
      <c r="Y113" s="107"/>
      <c r="Z113" s="107"/>
      <c r="AA113" s="108">
        <f t="shared" si="13"/>
        <v>-240000</v>
      </c>
      <c r="AB113" s="7"/>
    </row>
    <row r="114" spans="1:28" ht="15.75" x14ac:dyDescent="0.25">
      <c r="A114" s="24"/>
      <c r="B114" s="25" t="s">
        <v>1214</v>
      </c>
      <c r="C114" s="25">
        <v>784000</v>
      </c>
      <c r="D114" s="25" t="s">
        <v>52</v>
      </c>
      <c r="E114" s="25"/>
      <c r="F114" s="25"/>
      <c r="G114" s="25" t="s">
        <v>39</v>
      </c>
      <c r="H114" s="25"/>
      <c r="I114" s="11">
        <f t="shared" si="7"/>
        <v>0</v>
      </c>
      <c r="J114" s="31" t="s">
        <v>49</v>
      </c>
      <c r="K114" s="11"/>
      <c r="L114" s="107">
        <f t="shared" si="8"/>
        <v>0</v>
      </c>
      <c r="M114" s="107"/>
      <c r="N114" s="107"/>
      <c r="O114" s="107">
        <f t="shared" si="9"/>
        <v>0</v>
      </c>
      <c r="P114" s="107"/>
      <c r="Q114" s="107"/>
      <c r="R114" s="107">
        <f t="shared" si="10"/>
        <v>0</v>
      </c>
      <c r="S114" s="107"/>
      <c r="T114" s="107"/>
      <c r="U114" s="107">
        <f t="shared" si="11"/>
        <v>0</v>
      </c>
      <c r="V114" s="107"/>
      <c r="W114" s="107"/>
      <c r="X114" s="107">
        <f t="shared" si="12"/>
        <v>0</v>
      </c>
      <c r="Y114" s="107"/>
      <c r="Z114" s="107"/>
      <c r="AA114" s="108">
        <f t="shared" si="13"/>
        <v>784000</v>
      </c>
      <c r="AB114" s="7"/>
    </row>
    <row r="115" spans="1:28" ht="15.75" x14ac:dyDescent="0.25">
      <c r="A115" s="8"/>
      <c r="B115" s="4" t="s">
        <v>1619</v>
      </c>
      <c r="C115" s="146">
        <v>5440000</v>
      </c>
      <c r="D115" s="5"/>
      <c r="E115" s="4"/>
      <c r="F115" s="4"/>
      <c r="G115" s="4"/>
      <c r="H115" s="4"/>
      <c r="I115" s="4"/>
      <c r="J115" s="9" t="s">
        <v>1462</v>
      </c>
      <c r="K115" s="4"/>
      <c r="L115" s="107">
        <f t="shared" si="8"/>
        <v>0</v>
      </c>
      <c r="M115" s="107"/>
      <c r="N115" s="107"/>
      <c r="O115" s="107">
        <f t="shared" si="9"/>
        <v>0</v>
      </c>
      <c r="P115" s="107"/>
      <c r="Q115" s="107"/>
      <c r="R115" s="107">
        <f t="shared" si="10"/>
        <v>0</v>
      </c>
      <c r="S115" s="107"/>
      <c r="T115" s="107"/>
      <c r="U115" s="107">
        <f t="shared" si="11"/>
        <v>0</v>
      </c>
      <c r="V115" s="107"/>
      <c r="W115" s="107"/>
      <c r="X115" s="107">
        <f t="shared" si="12"/>
        <v>0</v>
      </c>
      <c r="Y115" s="107"/>
      <c r="Z115" s="107"/>
      <c r="AA115" s="108">
        <f t="shared" si="13"/>
        <v>5440000</v>
      </c>
      <c r="AB115" s="7">
        <v>45590</v>
      </c>
    </row>
    <row r="116" spans="1:28" ht="15.75" x14ac:dyDescent="0.25">
      <c r="A116" s="10"/>
      <c r="B116" s="11" t="s">
        <v>84</v>
      </c>
      <c r="C116" s="11">
        <v>-240000</v>
      </c>
      <c r="D116" s="11" t="s">
        <v>46</v>
      </c>
      <c r="E116" s="11" t="s">
        <v>85</v>
      </c>
      <c r="F116" s="11">
        <v>307.39999999999998</v>
      </c>
      <c r="G116" s="11" t="s">
        <v>39</v>
      </c>
      <c r="H116" s="11"/>
      <c r="I116" s="11">
        <v>0</v>
      </c>
      <c r="J116" s="12" t="s">
        <v>49</v>
      </c>
      <c r="K116" s="4"/>
      <c r="L116" s="107">
        <f t="shared" si="8"/>
        <v>0</v>
      </c>
      <c r="M116" s="107"/>
      <c r="N116" s="107"/>
      <c r="O116" s="107">
        <f t="shared" si="9"/>
        <v>0</v>
      </c>
      <c r="P116" s="107"/>
      <c r="Q116" s="107"/>
      <c r="R116" s="107">
        <f t="shared" si="10"/>
        <v>0</v>
      </c>
      <c r="S116" s="107"/>
      <c r="T116" s="107"/>
      <c r="U116" s="107">
        <f t="shared" si="11"/>
        <v>0</v>
      </c>
      <c r="V116" s="107"/>
      <c r="W116" s="107"/>
      <c r="X116" s="107">
        <f t="shared" si="12"/>
        <v>0</v>
      </c>
      <c r="Y116" s="107"/>
      <c r="Z116" s="107"/>
      <c r="AA116" s="108">
        <f t="shared" si="13"/>
        <v>-240000</v>
      </c>
      <c r="AB116" s="7"/>
    </row>
    <row r="117" spans="1:28" ht="15.75" x14ac:dyDescent="0.25">
      <c r="A117" s="24"/>
      <c r="B117" s="25" t="s">
        <v>1724</v>
      </c>
      <c r="C117" s="25">
        <v>-920000</v>
      </c>
      <c r="D117" s="25" t="s">
        <v>52</v>
      </c>
      <c r="E117" s="25"/>
      <c r="F117" s="25"/>
      <c r="G117" s="25" t="s">
        <v>34</v>
      </c>
      <c r="H117" s="25"/>
      <c r="I117" s="11">
        <f>F117*H117</f>
        <v>0</v>
      </c>
      <c r="J117" s="31" t="s">
        <v>49</v>
      </c>
      <c r="K117" s="11" t="s">
        <v>1725</v>
      </c>
      <c r="L117" s="107">
        <f t="shared" si="8"/>
        <v>0</v>
      </c>
      <c r="M117" s="107"/>
      <c r="N117" s="107"/>
      <c r="O117" s="107">
        <f t="shared" si="9"/>
        <v>0</v>
      </c>
      <c r="P117" s="107"/>
      <c r="Q117" s="107"/>
      <c r="R117" s="107">
        <f t="shared" si="10"/>
        <v>0</v>
      </c>
      <c r="S117" s="107"/>
      <c r="T117" s="107"/>
      <c r="U117" s="107">
        <f t="shared" si="11"/>
        <v>0</v>
      </c>
      <c r="V117" s="107"/>
      <c r="W117" s="107"/>
      <c r="X117" s="107">
        <f t="shared" si="12"/>
        <v>0</v>
      </c>
      <c r="Y117" s="107"/>
      <c r="Z117" s="107"/>
      <c r="AA117" s="108">
        <f t="shared" si="13"/>
        <v>-920000</v>
      </c>
      <c r="AB117" s="7">
        <v>45523</v>
      </c>
    </row>
    <row r="118" spans="1:28" ht="15.75" x14ac:dyDescent="0.25">
      <c r="A118" s="8"/>
      <c r="B118" s="4" t="s">
        <v>1618</v>
      </c>
      <c r="C118" s="146">
        <v>3628</v>
      </c>
      <c r="D118" s="5"/>
      <c r="E118" s="4"/>
      <c r="F118" s="4"/>
      <c r="G118" s="4"/>
      <c r="H118" s="4"/>
      <c r="I118" s="4"/>
      <c r="J118" s="9" t="s">
        <v>1462</v>
      </c>
      <c r="K118" s="4"/>
      <c r="L118" s="107">
        <f t="shared" si="8"/>
        <v>0</v>
      </c>
      <c r="M118" s="107"/>
      <c r="N118" s="107"/>
      <c r="O118" s="107">
        <f t="shared" si="9"/>
        <v>0</v>
      </c>
      <c r="P118" s="107"/>
      <c r="Q118" s="107"/>
      <c r="R118" s="107">
        <f t="shared" si="10"/>
        <v>0</v>
      </c>
      <c r="S118" s="107"/>
      <c r="T118" s="107"/>
      <c r="U118" s="107">
        <f t="shared" si="11"/>
        <v>0</v>
      </c>
      <c r="V118" s="107"/>
      <c r="W118" s="107"/>
      <c r="X118" s="107">
        <f t="shared" si="12"/>
        <v>0</v>
      </c>
      <c r="Y118" s="107"/>
      <c r="Z118" s="107"/>
      <c r="AA118" s="108">
        <f t="shared" si="13"/>
        <v>3628</v>
      </c>
      <c r="AB118" s="7"/>
    </row>
    <row r="119" spans="1:28" ht="15.75" x14ac:dyDescent="0.25">
      <c r="A119" s="10"/>
      <c r="B119" s="11" t="s">
        <v>72</v>
      </c>
      <c r="C119" s="11">
        <v>-2642000</v>
      </c>
      <c r="D119" s="11" t="s">
        <v>46</v>
      </c>
      <c r="E119" s="11"/>
      <c r="F119" s="11"/>
      <c r="G119" s="11" t="s">
        <v>34</v>
      </c>
      <c r="H119" s="11"/>
      <c r="I119" s="4">
        <f t="shared" ref="I119:I175" si="14">F119*H119</f>
        <v>0</v>
      </c>
      <c r="J119" s="12" t="s">
        <v>49</v>
      </c>
      <c r="K119" s="4"/>
      <c r="L119" s="107">
        <f t="shared" si="8"/>
        <v>0</v>
      </c>
      <c r="M119" s="107"/>
      <c r="N119" s="107"/>
      <c r="O119" s="107">
        <f t="shared" si="9"/>
        <v>0</v>
      </c>
      <c r="P119" s="107"/>
      <c r="Q119" s="107"/>
      <c r="R119" s="107">
        <f t="shared" si="10"/>
        <v>0</v>
      </c>
      <c r="S119" s="107"/>
      <c r="T119" s="107"/>
      <c r="U119" s="107">
        <f t="shared" si="11"/>
        <v>0</v>
      </c>
      <c r="V119" s="107"/>
      <c r="W119" s="107"/>
      <c r="X119" s="107">
        <f t="shared" si="12"/>
        <v>0</v>
      </c>
      <c r="Y119" s="107"/>
      <c r="Z119" s="107"/>
      <c r="AA119" s="108">
        <f t="shared" si="13"/>
        <v>-2642000</v>
      </c>
      <c r="AB119" s="7"/>
    </row>
    <row r="120" spans="1:28" ht="15.75" x14ac:dyDescent="0.25">
      <c r="A120" s="24">
        <v>45587</v>
      </c>
      <c r="B120" s="25" t="s">
        <v>739</v>
      </c>
      <c r="C120" s="25">
        <v>350000</v>
      </c>
      <c r="D120" s="25" t="s">
        <v>2249</v>
      </c>
      <c r="E120" s="25" t="s">
        <v>127</v>
      </c>
      <c r="F120" s="25">
        <v>5</v>
      </c>
      <c r="G120" s="25" t="s">
        <v>39</v>
      </c>
      <c r="H120" s="25"/>
      <c r="I120" s="4">
        <f t="shared" si="14"/>
        <v>0</v>
      </c>
      <c r="J120" s="26" t="s">
        <v>28</v>
      </c>
      <c r="K120" s="117"/>
      <c r="L120" s="107">
        <f t="shared" si="8"/>
        <v>0</v>
      </c>
      <c r="M120" s="107"/>
      <c r="N120" s="107"/>
      <c r="O120" s="107">
        <f t="shared" si="9"/>
        <v>0</v>
      </c>
      <c r="P120" s="107"/>
      <c r="Q120" s="107"/>
      <c r="R120" s="107">
        <f t="shared" si="10"/>
        <v>0</v>
      </c>
      <c r="S120" s="107"/>
      <c r="T120" s="107"/>
      <c r="U120" s="107">
        <f t="shared" si="11"/>
        <v>0</v>
      </c>
      <c r="V120" s="107"/>
      <c r="W120" s="107"/>
      <c r="X120" s="107">
        <f t="shared" si="12"/>
        <v>0</v>
      </c>
      <c r="Y120" s="107"/>
      <c r="Z120" s="107"/>
      <c r="AA120" s="108">
        <f t="shared" si="13"/>
        <v>350000</v>
      </c>
      <c r="AB120" s="7"/>
    </row>
    <row r="121" spans="1:28" ht="15.75" x14ac:dyDescent="0.25">
      <c r="A121" s="24">
        <v>45587</v>
      </c>
      <c r="B121" s="25" t="s">
        <v>739</v>
      </c>
      <c r="C121" s="25">
        <v>1000000</v>
      </c>
      <c r="D121" s="25" t="s">
        <v>2249</v>
      </c>
      <c r="E121" s="25" t="s">
        <v>326</v>
      </c>
      <c r="F121" s="25">
        <v>10</v>
      </c>
      <c r="G121" s="25" t="s">
        <v>39</v>
      </c>
      <c r="H121" s="25"/>
      <c r="I121" s="4">
        <f t="shared" si="14"/>
        <v>0</v>
      </c>
      <c r="J121" s="26" t="s">
        <v>28</v>
      </c>
      <c r="K121" s="117"/>
      <c r="L121" s="107">
        <f t="shared" si="8"/>
        <v>0</v>
      </c>
      <c r="M121" s="107"/>
      <c r="N121" s="107"/>
      <c r="O121" s="107">
        <f t="shared" si="9"/>
        <v>0</v>
      </c>
      <c r="P121" s="107"/>
      <c r="Q121" s="107"/>
      <c r="R121" s="107">
        <f t="shared" si="10"/>
        <v>0</v>
      </c>
      <c r="S121" s="107"/>
      <c r="T121" s="107"/>
      <c r="U121" s="107">
        <f t="shared" si="11"/>
        <v>0</v>
      </c>
      <c r="V121" s="107"/>
      <c r="W121" s="107"/>
      <c r="X121" s="107">
        <f t="shared" si="12"/>
        <v>0</v>
      </c>
      <c r="Y121" s="107"/>
      <c r="Z121" s="107"/>
      <c r="AA121" s="108">
        <f t="shared" si="13"/>
        <v>1000000</v>
      </c>
      <c r="AB121" s="7"/>
    </row>
    <row r="122" spans="1:28" ht="15.75" x14ac:dyDescent="0.25">
      <c r="A122" s="24">
        <v>45587</v>
      </c>
      <c r="B122" s="25" t="s">
        <v>96</v>
      </c>
      <c r="C122" s="25">
        <v>840000</v>
      </c>
      <c r="D122" s="25" t="s">
        <v>46</v>
      </c>
      <c r="E122" s="25" t="s">
        <v>204</v>
      </c>
      <c r="F122" s="25">
        <v>750</v>
      </c>
      <c r="G122" s="25" t="s">
        <v>34</v>
      </c>
      <c r="H122" s="25"/>
      <c r="I122" s="4">
        <f t="shared" si="14"/>
        <v>0</v>
      </c>
      <c r="J122" s="26" t="s">
        <v>28</v>
      </c>
      <c r="K122" s="117"/>
      <c r="L122" s="107">
        <f t="shared" ref="L122:L177" si="15">M122+N122</f>
        <v>0</v>
      </c>
      <c r="M122" s="107"/>
      <c r="N122" s="107"/>
      <c r="O122" s="107">
        <f t="shared" ref="O122:O177" si="16">P122+Q122</f>
        <v>0</v>
      </c>
      <c r="P122" s="107"/>
      <c r="Q122" s="107"/>
      <c r="R122" s="107">
        <f t="shared" ref="R122:R177" si="17">S122+T122</f>
        <v>0</v>
      </c>
      <c r="S122" s="107"/>
      <c r="T122" s="107"/>
      <c r="U122" s="107">
        <f t="shared" ref="U122:U177" si="18">V122+W122</f>
        <v>0</v>
      </c>
      <c r="V122" s="107"/>
      <c r="W122" s="107"/>
      <c r="X122" s="107">
        <f t="shared" ref="X122:X177" si="19">Y122+Z122</f>
        <v>0</v>
      </c>
      <c r="Y122" s="107"/>
      <c r="Z122" s="107"/>
      <c r="AA122" s="108">
        <f t="shared" ref="AA122:AA177" si="20">C122+I122-L122-O122-U122-X122-R122</f>
        <v>840000</v>
      </c>
      <c r="AB122" s="7"/>
    </row>
    <row r="123" spans="1:28" ht="15.75" x14ac:dyDescent="0.25">
      <c r="A123" s="24">
        <v>45587</v>
      </c>
      <c r="B123" s="25" t="s">
        <v>134</v>
      </c>
      <c r="C123" s="25">
        <v>4500000</v>
      </c>
      <c r="D123" s="25" t="s">
        <v>46</v>
      </c>
      <c r="E123" s="25" t="s">
        <v>42</v>
      </c>
      <c r="F123" s="25">
        <v>1000</v>
      </c>
      <c r="G123" s="25" t="s">
        <v>34</v>
      </c>
      <c r="H123" s="25"/>
      <c r="I123" s="4">
        <f t="shared" si="14"/>
        <v>0</v>
      </c>
      <c r="J123" s="31" t="s">
        <v>312</v>
      </c>
      <c r="K123" s="11" t="s">
        <v>2084</v>
      </c>
      <c r="L123" s="107">
        <f t="shared" si="15"/>
        <v>0</v>
      </c>
      <c r="M123" s="107"/>
      <c r="N123" s="107"/>
      <c r="O123" s="107">
        <f t="shared" si="16"/>
        <v>4500000</v>
      </c>
      <c r="P123" s="107">
        <v>4500000</v>
      </c>
      <c r="Q123" s="107"/>
      <c r="R123" s="107">
        <f t="shared" si="17"/>
        <v>0</v>
      </c>
      <c r="S123" s="107"/>
      <c r="T123" s="107"/>
      <c r="U123" s="107">
        <f t="shared" si="18"/>
        <v>0</v>
      </c>
      <c r="V123" s="107"/>
      <c r="W123" s="107"/>
      <c r="X123" s="107">
        <f t="shared" si="19"/>
        <v>0</v>
      </c>
      <c r="Y123" s="107"/>
      <c r="Z123" s="107"/>
      <c r="AA123" s="108">
        <f t="shared" si="20"/>
        <v>0</v>
      </c>
      <c r="AB123" s="7">
        <v>45628</v>
      </c>
    </row>
    <row r="124" spans="1:28" ht="15.75" x14ac:dyDescent="0.25">
      <c r="A124" s="24">
        <v>45587</v>
      </c>
      <c r="B124" s="25" t="s">
        <v>134</v>
      </c>
      <c r="C124" s="25">
        <v>3125000</v>
      </c>
      <c r="D124" s="25" t="s">
        <v>46</v>
      </c>
      <c r="E124" s="25" t="s">
        <v>552</v>
      </c>
      <c r="F124" s="25">
        <v>25</v>
      </c>
      <c r="G124" s="25" t="s">
        <v>39</v>
      </c>
      <c r="H124" s="25"/>
      <c r="I124" s="4">
        <f t="shared" si="14"/>
        <v>0</v>
      </c>
      <c r="J124" s="31" t="s">
        <v>312</v>
      </c>
      <c r="K124" s="11" t="s">
        <v>2084</v>
      </c>
      <c r="L124" s="107">
        <f t="shared" si="15"/>
        <v>0</v>
      </c>
      <c r="M124" s="107"/>
      <c r="N124" s="107"/>
      <c r="O124" s="107">
        <f t="shared" si="16"/>
        <v>3125000</v>
      </c>
      <c r="P124" s="107">
        <v>3125000</v>
      </c>
      <c r="Q124" s="107"/>
      <c r="R124" s="107">
        <f t="shared" si="17"/>
        <v>0</v>
      </c>
      <c r="S124" s="107"/>
      <c r="T124" s="107"/>
      <c r="U124" s="107">
        <f t="shared" si="18"/>
        <v>0</v>
      </c>
      <c r="V124" s="107"/>
      <c r="W124" s="107"/>
      <c r="X124" s="107">
        <f t="shared" si="19"/>
        <v>0</v>
      </c>
      <c r="Y124" s="107"/>
      <c r="Z124" s="107"/>
      <c r="AA124" s="108">
        <f t="shared" si="20"/>
        <v>0</v>
      </c>
      <c r="AB124" s="7">
        <v>45628</v>
      </c>
    </row>
    <row r="125" spans="1:28" ht="15.75" x14ac:dyDescent="0.25">
      <c r="A125" s="24">
        <v>45587</v>
      </c>
      <c r="B125" s="25" t="s">
        <v>134</v>
      </c>
      <c r="C125" s="25">
        <v>1058000</v>
      </c>
      <c r="D125" s="25" t="s">
        <v>46</v>
      </c>
      <c r="E125" s="25" t="s">
        <v>124</v>
      </c>
      <c r="F125" s="25">
        <v>0.92</v>
      </c>
      <c r="G125" s="25" t="s">
        <v>283</v>
      </c>
      <c r="H125" s="25"/>
      <c r="I125" s="4">
        <f t="shared" si="14"/>
        <v>0</v>
      </c>
      <c r="J125" s="31" t="s">
        <v>312</v>
      </c>
      <c r="K125" s="11" t="s">
        <v>2084</v>
      </c>
      <c r="L125" s="107">
        <f t="shared" si="15"/>
        <v>0</v>
      </c>
      <c r="M125" s="107"/>
      <c r="N125" s="107"/>
      <c r="O125" s="107">
        <f t="shared" si="16"/>
        <v>1058000</v>
      </c>
      <c r="P125" s="107">
        <v>1058000</v>
      </c>
      <c r="Q125" s="107"/>
      <c r="R125" s="107">
        <f t="shared" si="17"/>
        <v>0</v>
      </c>
      <c r="S125" s="107"/>
      <c r="T125" s="107"/>
      <c r="U125" s="107">
        <f t="shared" si="18"/>
        <v>0</v>
      </c>
      <c r="V125" s="107"/>
      <c r="W125" s="107"/>
      <c r="X125" s="107">
        <f t="shared" si="19"/>
        <v>0</v>
      </c>
      <c r="Y125" s="107"/>
      <c r="Z125" s="107"/>
      <c r="AA125" s="108">
        <f t="shared" si="20"/>
        <v>0</v>
      </c>
      <c r="AB125" s="7">
        <v>45628</v>
      </c>
    </row>
    <row r="126" spans="1:28" ht="15.75" x14ac:dyDescent="0.25">
      <c r="A126" s="24">
        <v>45587</v>
      </c>
      <c r="B126" s="25" t="s">
        <v>147</v>
      </c>
      <c r="C126" s="25">
        <v>5580000</v>
      </c>
      <c r="D126" s="25" t="s">
        <v>46</v>
      </c>
      <c r="E126" s="25" t="s">
        <v>229</v>
      </c>
      <c r="F126" s="25">
        <v>300</v>
      </c>
      <c r="G126" s="25" t="s">
        <v>39</v>
      </c>
      <c r="H126" s="25"/>
      <c r="I126" s="4">
        <f t="shared" si="14"/>
        <v>0</v>
      </c>
      <c r="J126" s="31" t="s">
        <v>312</v>
      </c>
      <c r="K126" s="11" t="s">
        <v>2099</v>
      </c>
      <c r="L126" s="107">
        <f t="shared" si="15"/>
        <v>0</v>
      </c>
      <c r="M126" s="107"/>
      <c r="N126" s="107"/>
      <c r="O126" s="107">
        <f t="shared" si="16"/>
        <v>5580000</v>
      </c>
      <c r="P126" s="107">
        <v>5580000</v>
      </c>
      <c r="Q126" s="107"/>
      <c r="R126" s="107">
        <f t="shared" si="17"/>
        <v>0</v>
      </c>
      <c r="S126" s="107"/>
      <c r="T126" s="107"/>
      <c r="U126" s="107">
        <f t="shared" si="18"/>
        <v>0</v>
      </c>
      <c r="V126" s="107"/>
      <c r="W126" s="107"/>
      <c r="X126" s="107">
        <f t="shared" si="19"/>
        <v>0</v>
      </c>
      <c r="Y126" s="107"/>
      <c r="Z126" s="107"/>
      <c r="AA126" s="108">
        <f t="shared" si="20"/>
        <v>0</v>
      </c>
      <c r="AB126" s="7">
        <v>45630</v>
      </c>
    </row>
    <row r="127" spans="1:28" ht="15.75" x14ac:dyDescent="0.25">
      <c r="A127" s="24">
        <v>45587</v>
      </c>
      <c r="B127" s="25" t="s">
        <v>147</v>
      </c>
      <c r="C127" s="25">
        <v>1800000</v>
      </c>
      <c r="D127" s="25" t="s">
        <v>46</v>
      </c>
      <c r="E127" s="25" t="s">
        <v>213</v>
      </c>
      <c r="F127" s="25">
        <v>12</v>
      </c>
      <c r="G127" s="25" t="s">
        <v>39</v>
      </c>
      <c r="H127" s="25"/>
      <c r="I127" s="4">
        <f t="shared" si="14"/>
        <v>0</v>
      </c>
      <c r="J127" s="31" t="s">
        <v>312</v>
      </c>
      <c r="K127" s="11" t="s">
        <v>2099</v>
      </c>
      <c r="L127" s="107">
        <f t="shared" si="15"/>
        <v>0</v>
      </c>
      <c r="M127" s="107"/>
      <c r="N127" s="107"/>
      <c r="O127" s="107">
        <f t="shared" si="16"/>
        <v>1800000</v>
      </c>
      <c r="P127" s="107">
        <v>1800000</v>
      </c>
      <c r="Q127" s="107"/>
      <c r="R127" s="107">
        <f t="shared" si="17"/>
        <v>0</v>
      </c>
      <c r="S127" s="107"/>
      <c r="T127" s="107"/>
      <c r="U127" s="107">
        <f t="shared" si="18"/>
        <v>0</v>
      </c>
      <c r="V127" s="107"/>
      <c r="W127" s="107"/>
      <c r="X127" s="107">
        <f t="shared" si="19"/>
        <v>0</v>
      </c>
      <c r="Y127" s="107"/>
      <c r="Z127" s="107"/>
      <c r="AA127" s="108">
        <f t="shared" si="20"/>
        <v>0</v>
      </c>
      <c r="AB127" s="7">
        <v>45630</v>
      </c>
    </row>
    <row r="128" spans="1:28" ht="15.75" x14ac:dyDescent="0.25">
      <c r="A128" s="24">
        <v>45587</v>
      </c>
      <c r="B128" s="25" t="s">
        <v>147</v>
      </c>
      <c r="C128" s="25">
        <v>1620000</v>
      </c>
      <c r="D128" s="25" t="s">
        <v>46</v>
      </c>
      <c r="E128" s="25" t="s">
        <v>328</v>
      </c>
      <c r="F128" s="25">
        <v>12</v>
      </c>
      <c r="G128" s="25" t="s">
        <v>39</v>
      </c>
      <c r="H128" s="25"/>
      <c r="I128" s="4">
        <f t="shared" si="14"/>
        <v>0</v>
      </c>
      <c r="J128" s="31" t="s">
        <v>312</v>
      </c>
      <c r="K128" s="11" t="s">
        <v>2099</v>
      </c>
      <c r="L128" s="107">
        <f t="shared" si="15"/>
        <v>0</v>
      </c>
      <c r="M128" s="107"/>
      <c r="N128" s="107"/>
      <c r="O128" s="107">
        <f t="shared" si="16"/>
        <v>1620000</v>
      </c>
      <c r="P128" s="107">
        <v>1620000</v>
      </c>
      <c r="Q128" s="107"/>
      <c r="R128" s="107">
        <f t="shared" si="17"/>
        <v>0</v>
      </c>
      <c r="S128" s="107"/>
      <c r="T128" s="107"/>
      <c r="U128" s="107">
        <f t="shared" si="18"/>
        <v>0</v>
      </c>
      <c r="V128" s="107"/>
      <c r="W128" s="107"/>
      <c r="X128" s="107">
        <f t="shared" si="19"/>
        <v>0</v>
      </c>
      <c r="Y128" s="107"/>
      <c r="Z128" s="107"/>
      <c r="AA128" s="108">
        <f t="shared" si="20"/>
        <v>0</v>
      </c>
      <c r="AB128" s="7">
        <v>45630</v>
      </c>
    </row>
    <row r="129" spans="1:28" ht="15.75" x14ac:dyDescent="0.25">
      <c r="A129" s="24">
        <v>45587</v>
      </c>
      <c r="B129" s="25" t="s">
        <v>147</v>
      </c>
      <c r="C129" s="25">
        <v>4000000</v>
      </c>
      <c r="D129" s="25" t="s">
        <v>46</v>
      </c>
      <c r="E129" s="25" t="s">
        <v>53</v>
      </c>
      <c r="F129" s="25">
        <v>10</v>
      </c>
      <c r="G129" s="25" t="s">
        <v>23</v>
      </c>
      <c r="H129" s="25"/>
      <c r="I129" s="4">
        <f t="shared" si="14"/>
        <v>0</v>
      </c>
      <c r="J129" s="31" t="s">
        <v>312</v>
      </c>
      <c r="K129" s="11" t="s">
        <v>2099</v>
      </c>
      <c r="L129" s="107">
        <f t="shared" si="15"/>
        <v>0</v>
      </c>
      <c r="M129" s="107"/>
      <c r="N129" s="107"/>
      <c r="O129" s="107">
        <f t="shared" si="16"/>
        <v>4000000</v>
      </c>
      <c r="P129" s="107">
        <v>1000000</v>
      </c>
      <c r="Q129" s="107">
        <v>3000000</v>
      </c>
      <c r="R129" s="107">
        <f t="shared" si="17"/>
        <v>0</v>
      </c>
      <c r="S129" s="107"/>
      <c r="T129" s="107"/>
      <c r="U129" s="107">
        <f t="shared" si="18"/>
        <v>0</v>
      </c>
      <c r="V129" s="107"/>
      <c r="W129" s="107"/>
      <c r="X129" s="107">
        <f t="shared" si="19"/>
        <v>0</v>
      </c>
      <c r="Y129" s="107"/>
      <c r="Z129" s="107"/>
      <c r="AA129" s="108">
        <f t="shared" si="20"/>
        <v>0</v>
      </c>
      <c r="AB129" s="7">
        <v>45636</v>
      </c>
    </row>
    <row r="130" spans="1:28" ht="15.75" x14ac:dyDescent="0.25">
      <c r="A130" s="24">
        <v>45587</v>
      </c>
      <c r="B130" s="25" t="s">
        <v>147</v>
      </c>
      <c r="C130" s="25">
        <v>4000000</v>
      </c>
      <c r="D130" s="25" t="s">
        <v>46</v>
      </c>
      <c r="E130" s="25" t="s">
        <v>148</v>
      </c>
      <c r="F130" s="25">
        <v>10</v>
      </c>
      <c r="G130" s="25" t="s">
        <v>23</v>
      </c>
      <c r="H130" s="25"/>
      <c r="I130" s="4">
        <f t="shared" si="14"/>
        <v>0</v>
      </c>
      <c r="J130" s="31" t="s">
        <v>312</v>
      </c>
      <c r="K130" s="11" t="s">
        <v>2099</v>
      </c>
      <c r="L130" s="107">
        <f t="shared" si="15"/>
        <v>0</v>
      </c>
      <c r="M130" s="107"/>
      <c r="N130" s="107"/>
      <c r="O130" s="107">
        <f t="shared" si="16"/>
        <v>4000000</v>
      </c>
      <c r="P130" s="107"/>
      <c r="Q130" s="107">
        <v>4000000</v>
      </c>
      <c r="R130" s="107">
        <f t="shared" si="17"/>
        <v>0</v>
      </c>
      <c r="S130" s="107"/>
      <c r="T130" s="107"/>
      <c r="U130" s="107">
        <f t="shared" si="18"/>
        <v>0</v>
      </c>
      <c r="V130" s="107"/>
      <c r="W130" s="107"/>
      <c r="X130" s="107">
        <f t="shared" si="19"/>
        <v>0</v>
      </c>
      <c r="Y130" s="107"/>
      <c r="Z130" s="107"/>
      <c r="AA130" s="108">
        <f t="shared" si="20"/>
        <v>0</v>
      </c>
      <c r="AB130" s="7">
        <v>45636</v>
      </c>
    </row>
    <row r="131" spans="1:28" ht="15.75" x14ac:dyDescent="0.25">
      <c r="A131" s="24">
        <v>45587</v>
      </c>
      <c r="B131" s="25" t="s">
        <v>147</v>
      </c>
      <c r="C131" s="25">
        <v>4000000</v>
      </c>
      <c r="D131" s="25" t="s">
        <v>46</v>
      </c>
      <c r="E131" s="25" t="s">
        <v>1306</v>
      </c>
      <c r="F131" s="25">
        <v>10</v>
      </c>
      <c r="G131" s="25" t="s">
        <v>23</v>
      </c>
      <c r="H131" s="25"/>
      <c r="I131" s="4">
        <f t="shared" si="14"/>
        <v>0</v>
      </c>
      <c r="J131" s="31" t="s">
        <v>312</v>
      </c>
      <c r="K131" s="11" t="s">
        <v>2099</v>
      </c>
      <c r="L131" s="107">
        <f t="shared" si="15"/>
        <v>0</v>
      </c>
      <c r="M131" s="107"/>
      <c r="N131" s="107"/>
      <c r="O131" s="107">
        <f t="shared" si="16"/>
        <v>4000000</v>
      </c>
      <c r="P131" s="107"/>
      <c r="Q131" s="107">
        <v>4000000</v>
      </c>
      <c r="R131" s="107">
        <f t="shared" si="17"/>
        <v>0</v>
      </c>
      <c r="S131" s="107"/>
      <c r="T131" s="107"/>
      <c r="U131" s="107">
        <f t="shared" si="18"/>
        <v>0</v>
      </c>
      <c r="V131" s="107"/>
      <c r="W131" s="107"/>
      <c r="X131" s="107">
        <f t="shared" si="19"/>
        <v>0</v>
      </c>
      <c r="Y131" s="107"/>
      <c r="Z131" s="107"/>
      <c r="AA131" s="108">
        <f t="shared" si="20"/>
        <v>0</v>
      </c>
      <c r="AB131" s="7">
        <v>45636</v>
      </c>
    </row>
    <row r="132" spans="1:28" ht="15.75" x14ac:dyDescent="0.25">
      <c r="A132" s="24">
        <v>45588</v>
      </c>
      <c r="B132" s="25" t="s">
        <v>253</v>
      </c>
      <c r="C132" s="25">
        <v>1600000</v>
      </c>
      <c r="D132" s="25" t="s">
        <v>46</v>
      </c>
      <c r="E132" s="25" t="s">
        <v>189</v>
      </c>
      <c r="F132" s="25">
        <v>4</v>
      </c>
      <c r="G132" s="25" t="s">
        <v>23</v>
      </c>
      <c r="H132" s="25"/>
      <c r="I132" s="4">
        <f t="shared" si="14"/>
        <v>0</v>
      </c>
      <c r="J132" s="31" t="s">
        <v>312</v>
      </c>
      <c r="K132" s="11" t="s">
        <v>2137</v>
      </c>
      <c r="L132" s="107">
        <f t="shared" si="15"/>
        <v>0</v>
      </c>
      <c r="M132" s="107"/>
      <c r="N132" s="107"/>
      <c r="O132" s="107">
        <f t="shared" si="16"/>
        <v>1600000</v>
      </c>
      <c r="P132" s="107"/>
      <c r="Q132" s="107">
        <v>1600000</v>
      </c>
      <c r="R132" s="107">
        <f t="shared" si="17"/>
        <v>0</v>
      </c>
      <c r="S132" s="107"/>
      <c r="T132" s="107"/>
      <c r="U132" s="107">
        <f t="shared" si="18"/>
        <v>0</v>
      </c>
      <c r="V132" s="107"/>
      <c r="W132" s="107"/>
      <c r="X132" s="107">
        <f t="shared" si="19"/>
        <v>0</v>
      </c>
      <c r="Y132" s="107"/>
      <c r="Z132" s="107"/>
      <c r="AA132" s="108">
        <f t="shared" si="20"/>
        <v>0</v>
      </c>
      <c r="AB132" s="7">
        <v>45642</v>
      </c>
    </row>
    <row r="133" spans="1:28" ht="15.75" x14ac:dyDescent="0.25">
      <c r="A133" s="24">
        <v>45588</v>
      </c>
      <c r="B133" s="25" t="s">
        <v>110</v>
      </c>
      <c r="C133" s="25">
        <v>2129800</v>
      </c>
      <c r="D133" s="25" t="s">
        <v>2249</v>
      </c>
      <c r="E133" s="25" t="s">
        <v>81</v>
      </c>
      <c r="F133" s="25">
        <v>46.3</v>
      </c>
      <c r="G133" s="25" t="s">
        <v>39</v>
      </c>
      <c r="H133" s="25"/>
      <c r="I133" s="4">
        <f t="shared" si="14"/>
        <v>0</v>
      </c>
      <c r="J133" s="26" t="s">
        <v>28</v>
      </c>
      <c r="K133" s="117"/>
      <c r="L133" s="107">
        <f t="shared" si="15"/>
        <v>0</v>
      </c>
      <c r="M133" s="107"/>
      <c r="N133" s="107"/>
      <c r="O133" s="107">
        <f t="shared" si="16"/>
        <v>0</v>
      </c>
      <c r="P133" s="107"/>
      <c r="Q133" s="107"/>
      <c r="R133" s="107">
        <f t="shared" si="17"/>
        <v>0</v>
      </c>
      <c r="S133" s="107"/>
      <c r="T133" s="107"/>
      <c r="U133" s="107">
        <f t="shared" si="18"/>
        <v>0</v>
      </c>
      <c r="V133" s="107"/>
      <c r="W133" s="107"/>
      <c r="X133" s="107">
        <f t="shared" si="19"/>
        <v>0</v>
      </c>
      <c r="Y133" s="107"/>
      <c r="Z133" s="107"/>
      <c r="AA133" s="108">
        <f t="shared" si="20"/>
        <v>2129800</v>
      </c>
      <c r="AB133" s="7"/>
    </row>
    <row r="134" spans="1:28" ht="15.75" x14ac:dyDescent="0.25">
      <c r="A134" s="24">
        <v>45588</v>
      </c>
      <c r="B134" s="25" t="s">
        <v>51</v>
      </c>
      <c r="C134" s="25">
        <v>12592500</v>
      </c>
      <c r="D134" s="25" t="s">
        <v>46</v>
      </c>
      <c r="E134" s="25" t="s">
        <v>196</v>
      </c>
      <c r="F134" s="25">
        <v>109.5</v>
      </c>
      <c r="G134" s="25" t="s">
        <v>39</v>
      </c>
      <c r="H134" s="25"/>
      <c r="I134" s="4">
        <f t="shared" si="14"/>
        <v>0</v>
      </c>
      <c r="J134" s="26" t="s">
        <v>28</v>
      </c>
      <c r="K134" s="117"/>
      <c r="L134" s="107">
        <f t="shared" si="15"/>
        <v>0</v>
      </c>
      <c r="M134" s="107"/>
      <c r="N134" s="107"/>
      <c r="O134" s="107">
        <f t="shared" si="16"/>
        <v>0</v>
      </c>
      <c r="P134" s="107"/>
      <c r="Q134" s="107"/>
      <c r="R134" s="107">
        <f t="shared" si="17"/>
        <v>0</v>
      </c>
      <c r="S134" s="107"/>
      <c r="T134" s="107"/>
      <c r="U134" s="107">
        <f t="shared" si="18"/>
        <v>0</v>
      </c>
      <c r="V134" s="107"/>
      <c r="W134" s="107"/>
      <c r="X134" s="107">
        <f t="shared" si="19"/>
        <v>0</v>
      </c>
      <c r="Y134" s="107"/>
      <c r="Z134" s="107"/>
      <c r="AA134" s="108">
        <f t="shared" si="20"/>
        <v>12592500</v>
      </c>
      <c r="AB134" s="7"/>
    </row>
    <row r="135" spans="1:28" ht="15.75" x14ac:dyDescent="0.25">
      <c r="A135" s="24">
        <v>45588</v>
      </c>
      <c r="B135" s="25" t="s">
        <v>341</v>
      </c>
      <c r="C135" s="25">
        <v>170000</v>
      </c>
      <c r="D135" s="25" t="s">
        <v>52</v>
      </c>
      <c r="E135" s="25" t="s">
        <v>185</v>
      </c>
      <c r="F135" s="25">
        <v>100</v>
      </c>
      <c r="G135" s="25" t="s">
        <v>27</v>
      </c>
      <c r="H135" s="25"/>
      <c r="I135" s="4">
        <f t="shared" si="14"/>
        <v>0</v>
      </c>
      <c r="J135" s="31" t="s">
        <v>312</v>
      </c>
      <c r="K135" s="117"/>
      <c r="L135" s="107">
        <f t="shared" si="15"/>
        <v>0</v>
      </c>
      <c r="M135" s="107"/>
      <c r="N135" s="107"/>
      <c r="O135" s="107">
        <f t="shared" si="16"/>
        <v>170000</v>
      </c>
      <c r="P135" s="107">
        <v>170000</v>
      </c>
      <c r="Q135" s="107"/>
      <c r="R135" s="107">
        <f t="shared" si="17"/>
        <v>0</v>
      </c>
      <c r="S135" s="107"/>
      <c r="T135" s="107"/>
      <c r="U135" s="107">
        <f t="shared" si="18"/>
        <v>0</v>
      </c>
      <c r="V135" s="107"/>
      <c r="W135" s="107"/>
      <c r="X135" s="107">
        <f t="shared" si="19"/>
        <v>0</v>
      </c>
      <c r="Y135" s="107"/>
      <c r="Z135" s="107"/>
      <c r="AA135" s="108">
        <f t="shared" si="20"/>
        <v>0</v>
      </c>
      <c r="AB135" s="7">
        <v>45630</v>
      </c>
    </row>
    <row r="136" spans="1:28" ht="15.75" x14ac:dyDescent="0.25">
      <c r="A136" s="24">
        <v>45588</v>
      </c>
      <c r="B136" s="25" t="s">
        <v>107</v>
      </c>
      <c r="C136" s="25">
        <v>3600000</v>
      </c>
      <c r="D136" s="25" t="s">
        <v>2249</v>
      </c>
      <c r="E136" s="25" t="s">
        <v>108</v>
      </c>
      <c r="F136" s="25">
        <v>1800</v>
      </c>
      <c r="G136" s="25" t="s">
        <v>34</v>
      </c>
      <c r="H136" s="25"/>
      <c r="I136" s="4">
        <f t="shared" si="14"/>
        <v>0</v>
      </c>
      <c r="J136" s="26" t="s">
        <v>28</v>
      </c>
      <c r="K136" s="117"/>
      <c r="L136" s="107">
        <f t="shared" si="15"/>
        <v>0</v>
      </c>
      <c r="M136" s="107"/>
      <c r="N136" s="107"/>
      <c r="O136" s="107">
        <f t="shared" si="16"/>
        <v>0</v>
      </c>
      <c r="P136" s="107"/>
      <c r="Q136" s="107"/>
      <c r="R136" s="107">
        <f t="shared" si="17"/>
        <v>0</v>
      </c>
      <c r="S136" s="107"/>
      <c r="T136" s="107"/>
      <c r="U136" s="107">
        <f t="shared" si="18"/>
        <v>0</v>
      </c>
      <c r="V136" s="107"/>
      <c r="W136" s="107"/>
      <c r="X136" s="107">
        <f t="shared" si="19"/>
        <v>0</v>
      </c>
      <c r="Y136" s="107"/>
      <c r="Z136" s="107"/>
      <c r="AA136" s="108">
        <f t="shared" si="20"/>
        <v>3600000</v>
      </c>
      <c r="AB136" s="7"/>
    </row>
    <row r="137" spans="1:28" ht="15.75" x14ac:dyDescent="0.25">
      <c r="A137" s="24">
        <v>45589</v>
      </c>
      <c r="B137" s="25" t="s">
        <v>134</v>
      </c>
      <c r="C137" s="25">
        <v>4500000</v>
      </c>
      <c r="D137" s="25" t="s">
        <v>52</v>
      </c>
      <c r="E137" s="25" t="s">
        <v>42</v>
      </c>
      <c r="F137" s="25">
        <v>1000</v>
      </c>
      <c r="G137" s="25" t="s">
        <v>34</v>
      </c>
      <c r="H137" s="25"/>
      <c r="I137" s="4">
        <f t="shared" si="14"/>
        <v>0</v>
      </c>
      <c r="J137" s="31" t="s">
        <v>312</v>
      </c>
      <c r="K137" s="11" t="s">
        <v>2085</v>
      </c>
      <c r="L137" s="107">
        <f t="shared" si="15"/>
        <v>0</v>
      </c>
      <c r="M137" s="107"/>
      <c r="N137" s="107"/>
      <c r="O137" s="107">
        <f t="shared" si="16"/>
        <v>4500000</v>
      </c>
      <c r="P137" s="107">
        <v>4500000</v>
      </c>
      <c r="Q137" s="107"/>
      <c r="R137" s="107">
        <f t="shared" si="17"/>
        <v>0</v>
      </c>
      <c r="S137" s="107"/>
      <c r="T137" s="107"/>
      <c r="U137" s="107">
        <f t="shared" si="18"/>
        <v>0</v>
      </c>
      <c r="V137" s="107"/>
      <c r="W137" s="107"/>
      <c r="X137" s="107">
        <f t="shared" si="19"/>
        <v>0</v>
      </c>
      <c r="Y137" s="107"/>
      <c r="Z137" s="107"/>
      <c r="AA137" s="108">
        <f t="shared" si="20"/>
        <v>0</v>
      </c>
      <c r="AB137" s="7">
        <v>45639</v>
      </c>
    </row>
    <row r="138" spans="1:28" ht="15.75" x14ac:dyDescent="0.25">
      <c r="A138" s="24">
        <v>45589</v>
      </c>
      <c r="B138" s="25" t="s">
        <v>134</v>
      </c>
      <c r="C138" s="25">
        <v>5020000</v>
      </c>
      <c r="D138" s="25" t="s">
        <v>52</v>
      </c>
      <c r="E138" s="25" t="s">
        <v>290</v>
      </c>
      <c r="F138" s="25">
        <v>2000</v>
      </c>
      <c r="G138" s="25" t="s">
        <v>34</v>
      </c>
      <c r="H138" s="25"/>
      <c r="I138" s="4">
        <f t="shared" si="14"/>
        <v>0</v>
      </c>
      <c r="J138" s="31" t="s">
        <v>312</v>
      </c>
      <c r="K138" s="11" t="s">
        <v>2085</v>
      </c>
      <c r="L138" s="107">
        <f t="shared" si="15"/>
        <v>0</v>
      </c>
      <c r="M138" s="107"/>
      <c r="N138" s="107"/>
      <c r="O138" s="107">
        <f t="shared" si="16"/>
        <v>5020000</v>
      </c>
      <c r="P138" s="107">
        <v>5020000</v>
      </c>
      <c r="Q138" s="107"/>
      <c r="R138" s="107">
        <f t="shared" si="17"/>
        <v>0</v>
      </c>
      <c r="S138" s="107"/>
      <c r="T138" s="107"/>
      <c r="U138" s="107">
        <f t="shared" si="18"/>
        <v>0</v>
      </c>
      <c r="V138" s="107"/>
      <c r="W138" s="107"/>
      <c r="X138" s="107">
        <f t="shared" si="19"/>
        <v>0</v>
      </c>
      <c r="Y138" s="107"/>
      <c r="Z138" s="107"/>
      <c r="AA138" s="108">
        <f t="shared" si="20"/>
        <v>0</v>
      </c>
      <c r="AB138" s="7">
        <v>45639</v>
      </c>
    </row>
    <row r="139" spans="1:28" ht="15.75" x14ac:dyDescent="0.25">
      <c r="A139" s="24">
        <v>45589</v>
      </c>
      <c r="B139" s="25" t="s">
        <v>226</v>
      </c>
      <c r="C139" s="25">
        <v>8820000</v>
      </c>
      <c r="D139" s="25" t="s">
        <v>52</v>
      </c>
      <c r="E139" s="25" t="s">
        <v>229</v>
      </c>
      <c r="F139" s="25">
        <v>210</v>
      </c>
      <c r="G139" s="25" t="s">
        <v>39</v>
      </c>
      <c r="H139" s="25"/>
      <c r="I139" s="4">
        <f t="shared" si="14"/>
        <v>0</v>
      </c>
      <c r="J139" s="31" t="s">
        <v>312</v>
      </c>
      <c r="K139" s="117" t="s">
        <v>2273</v>
      </c>
      <c r="L139" s="107">
        <f t="shared" si="15"/>
        <v>0</v>
      </c>
      <c r="M139" s="107"/>
      <c r="N139" s="107"/>
      <c r="O139" s="107">
        <f t="shared" si="16"/>
        <v>8820000</v>
      </c>
      <c r="P139" s="107">
        <v>8820000</v>
      </c>
      <c r="Q139" s="107"/>
      <c r="R139" s="107">
        <f t="shared" si="17"/>
        <v>0</v>
      </c>
      <c r="S139" s="107"/>
      <c r="T139" s="107"/>
      <c r="U139" s="107">
        <f t="shared" si="18"/>
        <v>0</v>
      </c>
      <c r="V139" s="107"/>
      <c r="W139" s="107"/>
      <c r="X139" s="107">
        <f t="shared" si="19"/>
        <v>0</v>
      </c>
      <c r="Y139" s="107"/>
      <c r="Z139" s="107"/>
      <c r="AA139" s="108">
        <f t="shared" si="20"/>
        <v>0</v>
      </c>
      <c r="AB139" s="7">
        <v>45639</v>
      </c>
    </row>
    <row r="140" spans="1:28" ht="15.75" x14ac:dyDescent="0.25">
      <c r="A140" s="24">
        <v>45589</v>
      </c>
      <c r="B140" s="25" t="s">
        <v>253</v>
      </c>
      <c r="C140" s="25">
        <v>600000</v>
      </c>
      <c r="D140" s="25" t="s">
        <v>46</v>
      </c>
      <c r="E140" s="25" t="s">
        <v>157</v>
      </c>
      <c r="F140" s="25">
        <v>2</v>
      </c>
      <c r="G140" s="25" t="s">
        <v>48</v>
      </c>
      <c r="H140" s="25"/>
      <c r="I140" s="4">
        <f t="shared" si="14"/>
        <v>0</v>
      </c>
      <c r="J140" s="31" t="s">
        <v>312</v>
      </c>
      <c r="K140" s="11" t="s">
        <v>2138</v>
      </c>
      <c r="L140" s="107">
        <f t="shared" si="15"/>
        <v>0</v>
      </c>
      <c r="M140" s="107"/>
      <c r="N140" s="107"/>
      <c r="O140" s="107">
        <f t="shared" si="16"/>
        <v>600000</v>
      </c>
      <c r="P140" s="107"/>
      <c r="Q140" s="107">
        <v>600000</v>
      </c>
      <c r="R140" s="107">
        <f t="shared" si="17"/>
        <v>0</v>
      </c>
      <c r="S140" s="107"/>
      <c r="T140" s="107"/>
      <c r="U140" s="107">
        <f t="shared" si="18"/>
        <v>0</v>
      </c>
      <c r="V140" s="107"/>
      <c r="W140" s="107"/>
      <c r="X140" s="107">
        <f t="shared" si="19"/>
        <v>0</v>
      </c>
      <c r="Y140" s="107"/>
      <c r="Z140" s="107"/>
      <c r="AA140" s="108">
        <f t="shared" si="20"/>
        <v>0</v>
      </c>
      <c r="AB140" s="7">
        <v>45642</v>
      </c>
    </row>
    <row r="141" spans="1:28" ht="15.75" x14ac:dyDescent="0.25">
      <c r="A141" s="24"/>
      <c r="B141" s="25" t="s">
        <v>1047</v>
      </c>
      <c r="C141" s="25">
        <v>-300000</v>
      </c>
      <c r="D141" s="25"/>
      <c r="E141" s="25"/>
      <c r="F141" s="25"/>
      <c r="G141" s="25"/>
      <c r="H141" s="25"/>
      <c r="I141" s="4">
        <f t="shared" si="14"/>
        <v>0</v>
      </c>
      <c r="J141" s="31" t="s">
        <v>49</v>
      </c>
      <c r="K141" s="25" t="s">
        <v>2188</v>
      </c>
      <c r="L141" s="107">
        <f t="shared" si="15"/>
        <v>0</v>
      </c>
      <c r="M141" s="107"/>
      <c r="N141" s="107"/>
      <c r="O141" s="107">
        <f t="shared" si="16"/>
        <v>0</v>
      </c>
      <c r="P141" s="107"/>
      <c r="Q141" s="107"/>
      <c r="R141" s="107">
        <f t="shared" si="17"/>
        <v>0</v>
      </c>
      <c r="S141" s="107"/>
      <c r="T141" s="107"/>
      <c r="U141" s="107">
        <f t="shared" si="18"/>
        <v>0</v>
      </c>
      <c r="V141" s="107"/>
      <c r="W141" s="107"/>
      <c r="X141" s="107">
        <f t="shared" si="19"/>
        <v>0</v>
      </c>
      <c r="Y141" s="107"/>
      <c r="Z141" s="107"/>
      <c r="AA141" s="108">
        <f t="shared" si="20"/>
        <v>-300000</v>
      </c>
      <c r="AB141" s="7">
        <v>45589</v>
      </c>
    </row>
    <row r="142" spans="1:28" ht="15.75" x14ac:dyDescent="0.25">
      <c r="A142" s="24">
        <v>45590</v>
      </c>
      <c r="B142" s="25" t="s">
        <v>1125</v>
      </c>
      <c r="C142" s="25">
        <v>-50799.999999999767</v>
      </c>
      <c r="D142" s="25" t="s">
        <v>46</v>
      </c>
      <c r="E142" s="25" t="s">
        <v>121</v>
      </c>
      <c r="F142" s="25">
        <v>40.700000000000003</v>
      </c>
      <c r="G142" s="25" t="s">
        <v>39</v>
      </c>
      <c r="H142" s="25"/>
      <c r="I142" s="4">
        <f t="shared" si="14"/>
        <v>0</v>
      </c>
      <c r="J142" s="31" t="s">
        <v>49</v>
      </c>
      <c r="K142" s="25" t="s">
        <v>2078</v>
      </c>
      <c r="L142" s="107">
        <f t="shared" si="15"/>
        <v>0</v>
      </c>
      <c r="M142" s="107"/>
      <c r="N142" s="107"/>
      <c r="O142" s="107">
        <f t="shared" si="16"/>
        <v>0</v>
      </c>
      <c r="P142" s="107"/>
      <c r="Q142" s="107"/>
      <c r="R142" s="107">
        <f t="shared" si="17"/>
        <v>0</v>
      </c>
      <c r="S142" s="107"/>
      <c r="T142" s="107"/>
      <c r="U142" s="107">
        <f t="shared" si="18"/>
        <v>0</v>
      </c>
      <c r="V142" s="107"/>
      <c r="W142" s="107"/>
      <c r="X142" s="107">
        <f t="shared" si="19"/>
        <v>0</v>
      </c>
      <c r="Y142" s="107"/>
      <c r="Z142" s="107"/>
      <c r="AA142" s="108">
        <f t="shared" si="20"/>
        <v>-50799.999999999767</v>
      </c>
      <c r="AB142" s="7">
        <v>45589</v>
      </c>
    </row>
    <row r="143" spans="1:28" ht="15.75" x14ac:dyDescent="0.25">
      <c r="A143" s="24">
        <v>45590</v>
      </c>
      <c r="B143" s="25" t="s">
        <v>226</v>
      </c>
      <c r="C143" s="25">
        <v>4250000</v>
      </c>
      <c r="D143" s="25" t="s">
        <v>52</v>
      </c>
      <c r="E143" s="25" t="s">
        <v>1517</v>
      </c>
      <c r="F143" s="25">
        <v>5</v>
      </c>
      <c r="G143" s="25" t="s">
        <v>27</v>
      </c>
      <c r="H143" s="25"/>
      <c r="I143" s="4">
        <f t="shared" si="14"/>
        <v>0</v>
      </c>
      <c r="J143" s="31" t="s">
        <v>312</v>
      </c>
      <c r="K143" s="117" t="s">
        <v>2271</v>
      </c>
      <c r="L143" s="107">
        <f t="shared" si="15"/>
        <v>0</v>
      </c>
      <c r="M143" s="107"/>
      <c r="N143" s="107"/>
      <c r="O143" s="107">
        <f t="shared" si="16"/>
        <v>4250000</v>
      </c>
      <c r="P143" s="107">
        <v>4250000</v>
      </c>
      <c r="Q143" s="107"/>
      <c r="R143" s="107">
        <f t="shared" si="17"/>
        <v>0</v>
      </c>
      <c r="S143" s="107"/>
      <c r="T143" s="107"/>
      <c r="U143" s="107">
        <f t="shared" si="18"/>
        <v>0</v>
      </c>
      <c r="V143" s="107"/>
      <c r="W143" s="107"/>
      <c r="X143" s="107">
        <f t="shared" si="19"/>
        <v>0</v>
      </c>
      <c r="Y143" s="107"/>
      <c r="Z143" s="107"/>
      <c r="AA143" s="108">
        <f t="shared" si="20"/>
        <v>0</v>
      </c>
      <c r="AB143" s="7">
        <v>45639</v>
      </c>
    </row>
    <row r="144" spans="1:28" ht="15.75" x14ac:dyDescent="0.25">
      <c r="A144" s="24">
        <v>45590</v>
      </c>
      <c r="B144" s="25" t="s">
        <v>162</v>
      </c>
      <c r="C144" s="25">
        <v>6250000</v>
      </c>
      <c r="D144" s="25" t="s">
        <v>2249</v>
      </c>
      <c r="E144" s="25" t="s">
        <v>128</v>
      </c>
      <c r="F144" s="25">
        <v>50</v>
      </c>
      <c r="G144" s="25" t="s">
        <v>39</v>
      </c>
      <c r="H144" s="25"/>
      <c r="I144" s="4">
        <f t="shared" si="14"/>
        <v>0</v>
      </c>
      <c r="J144" s="31" t="s">
        <v>324</v>
      </c>
      <c r="K144" s="117"/>
      <c r="L144" s="107">
        <f t="shared" si="15"/>
        <v>6250000</v>
      </c>
      <c r="M144" s="107">
        <v>6250000</v>
      </c>
      <c r="N144" s="107"/>
      <c r="O144" s="107">
        <f t="shared" si="16"/>
        <v>0</v>
      </c>
      <c r="P144" s="107"/>
      <c r="Q144" s="107"/>
      <c r="R144" s="107">
        <f t="shared" si="17"/>
        <v>0</v>
      </c>
      <c r="S144" s="107"/>
      <c r="T144" s="107"/>
      <c r="U144" s="107">
        <f t="shared" si="18"/>
        <v>0</v>
      </c>
      <c r="V144" s="107"/>
      <c r="W144" s="107"/>
      <c r="X144" s="107">
        <f t="shared" si="19"/>
        <v>0</v>
      </c>
      <c r="Y144" s="107"/>
      <c r="Z144" s="107"/>
      <c r="AA144" s="108">
        <f t="shared" si="20"/>
        <v>0</v>
      </c>
      <c r="AB144" s="7">
        <v>45644</v>
      </c>
    </row>
    <row r="145" spans="1:28" ht="15.75" x14ac:dyDescent="0.25">
      <c r="A145" s="24">
        <v>45591</v>
      </c>
      <c r="B145" s="25" t="s">
        <v>122</v>
      </c>
      <c r="C145" s="25">
        <v>24793000</v>
      </c>
      <c r="D145" s="25" t="s">
        <v>46</v>
      </c>
      <c r="E145" s="25" t="s">
        <v>42</v>
      </c>
      <c r="F145" s="25">
        <v>10400</v>
      </c>
      <c r="G145" s="25" t="s">
        <v>34</v>
      </c>
      <c r="H145" s="25"/>
      <c r="I145" s="4">
        <f t="shared" si="14"/>
        <v>0</v>
      </c>
      <c r="J145" s="31" t="s">
        <v>324</v>
      </c>
      <c r="K145" s="117"/>
      <c r="L145" s="107">
        <f t="shared" si="15"/>
        <v>24793000</v>
      </c>
      <c r="M145" s="107">
        <v>24793000</v>
      </c>
      <c r="N145" s="107"/>
      <c r="O145" s="107">
        <f t="shared" si="16"/>
        <v>0</v>
      </c>
      <c r="P145" s="107"/>
      <c r="Q145" s="107"/>
      <c r="R145" s="107">
        <f t="shared" si="17"/>
        <v>0</v>
      </c>
      <c r="S145" s="107"/>
      <c r="T145" s="107"/>
      <c r="U145" s="107">
        <f t="shared" si="18"/>
        <v>0</v>
      </c>
      <c r="V145" s="107"/>
      <c r="W145" s="107"/>
      <c r="X145" s="107">
        <f t="shared" si="19"/>
        <v>0</v>
      </c>
      <c r="Y145" s="107"/>
      <c r="Z145" s="107"/>
      <c r="AA145" s="108">
        <f t="shared" si="20"/>
        <v>0</v>
      </c>
      <c r="AB145" s="7">
        <v>45635</v>
      </c>
    </row>
    <row r="146" spans="1:28" ht="15.75" x14ac:dyDescent="0.25">
      <c r="A146" s="24">
        <v>45591</v>
      </c>
      <c r="B146" s="25" t="s">
        <v>29</v>
      </c>
      <c r="C146" s="25">
        <v>230000</v>
      </c>
      <c r="D146" s="25" t="s">
        <v>46</v>
      </c>
      <c r="E146" s="25" t="s">
        <v>363</v>
      </c>
      <c r="F146" s="25">
        <v>1</v>
      </c>
      <c r="G146" s="25" t="s">
        <v>48</v>
      </c>
      <c r="H146" s="25"/>
      <c r="I146" s="4">
        <f t="shared" si="14"/>
        <v>0</v>
      </c>
      <c r="J146" s="31" t="s">
        <v>324</v>
      </c>
      <c r="K146" s="117"/>
      <c r="L146" s="107">
        <f t="shared" si="15"/>
        <v>0</v>
      </c>
      <c r="M146" s="107"/>
      <c r="N146" s="107"/>
      <c r="O146" s="107">
        <f t="shared" si="16"/>
        <v>0</v>
      </c>
      <c r="P146" s="107"/>
      <c r="Q146" s="107"/>
      <c r="R146" s="107">
        <f t="shared" si="17"/>
        <v>0</v>
      </c>
      <c r="S146" s="107"/>
      <c r="T146" s="107"/>
      <c r="U146" s="107">
        <f t="shared" si="18"/>
        <v>230000</v>
      </c>
      <c r="V146" s="107">
        <v>230000</v>
      </c>
      <c r="W146" s="107"/>
      <c r="X146" s="107">
        <f t="shared" si="19"/>
        <v>0</v>
      </c>
      <c r="Y146" s="107"/>
      <c r="Z146" s="107"/>
      <c r="AA146" s="108">
        <f t="shared" si="20"/>
        <v>0</v>
      </c>
      <c r="AB146" s="7">
        <v>45637</v>
      </c>
    </row>
    <row r="147" spans="1:28" ht="15.75" x14ac:dyDescent="0.25">
      <c r="A147" s="24">
        <v>45591</v>
      </c>
      <c r="B147" s="25" t="s">
        <v>226</v>
      </c>
      <c r="C147" s="25">
        <v>5500000</v>
      </c>
      <c r="D147" s="25" t="s">
        <v>52</v>
      </c>
      <c r="E147" s="25" t="s">
        <v>64</v>
      </c>
      <c r="F147" s="25">
        <v>100</v>
      </c>
      <c r="G147" s="25" t="s">
        <v>39</v>
      </c>
      <c r="H147" s="25"/>
      <c r="I147" s="4">
        <f t="shared" si="14"/>
        <v>0</v>
      </c>
      <c r="J147" s="31" t="s">
        <v>312</v>
      </c>
      <c r="K147" s="117" t="s">
        <v>2272</v>
      </c>
      <c r="L147" s="107">
        <f t="shared" si="15"/>
        <v>0</v>
      </c>
      <c r="M147" s="107"/>
      <c r="N147" s="107"/>
      <c r="O147" s="107">
        <f t="shared" si="16"/>
        <v>5500000</v>
      </c>
      <c r="P147" s="107">
        <v>5500000</v>
      </c>
      <c r="Q147" s="107"/>
      <c r="R147" s="107">
        <f t="shared" si="17"/>
        <v>0</v>
      </c>
      <c r="S147" s="107"/>
      <c r="T147" s="107"/>
      <c r="U147" s="107">
        <f t="shared" si="18"/>
        <v>0</v>
      </c>
      <c r="V147" s="107"/>
      <c r="W147" s="107"/>
      <c r="X147" s="107">
        <f t="shared" si="19"/>
        <v>0</v>
      </c>
      <c r="Y147" s="107"/>
      <c r="Z147" s="107"/>
      <c r="AA147" s="108">
        <f t="shared" si="20"/>
        <v>0</v>
      </c>
      <c r="AB147" s="7">
        <v>45639</v>
      </c>
    </row>
    <row r="148" spans="1:28" ht="15.75" x14ac:dyDescent="0.25">
      <c r="A148" s="24">
        <v>45591</v>
      </c>
      <c r="B148" s="25" t="s">
        <v>226</v>
      </c>
      <c r="C148" s="25">
        <v>3400000</v>
      </c>
      <c r="D148" s="25" t="s">
        <v>52</v>
      </c>
      <c r="E148" s="25" t="s">
        <v>1517</v>
      </c>
      <c r="F148" s="25">
        <v>4</v>
      </c>
      <c r="G148" s="25" t="s">
        <v>27</v>
      </c>
      <c r="H148" s="25"/>
      <c r="I148" s="4">
        <f t="shared" si="14"/>
        <v>0</v>
      </c>
      <c r="J148" s="31" t="s">
        <v>312</v>
      </c>
      <c r="K148" s="117" t="s">
        <v>2274</v>
      </c>
      <c r="L148" s="107">
        <f t="shared" si="15"/>
        <v>0</v>
      </c>
      <c r="M148" s="107"/>
      <c r="N148" s="107"/>
      <c r="O148" s="107">
        <f t="shared" si="16"/>
        <v>3400000</v>
      </c>
      <c r="P148" s="107">
        <v>3400000</v>
      </c>
      <c r="Q148" s="107"/>
      <c r="R148" s="107">
        <f t="shared" si="17"/>
        <v>0</v>
      </c>
      <c r="S148" s="107"/>
      <c r="T148" s="107"/>
      <c r="U148" s="107">
        <f t="shared" si="18"/>
        <v>0</v>
      </c>
      <c r="V148" s="107"/>
      <c r="W148" s="107"/>
      <c r="X148" s="107">
        <f t="shared" si="19"/>
        <v>0</v>
      </c>
      <c r="Y148" s="107"/>
      <c r="Z148" s="107"/>
      <c r="AA148" s="108">
        <f t="shared" si="20"/>
        <v>0</v>
      </c>
      <c r="AB148" s="7">
        <v>45639</v>
      </c>
    </row>
    <row r="149" spans="1:28" ht="15.75" x14ac:dyDescent="0.25">
      <c r="A149" s="24">
        <v>45593</v>
      </c>
      <c r="B149" s="25" t="s">
        <v>359</v>
      </c>
      <c r="C149" s="25">
        <v>3125000</v>
      </c>
      <c r="D149" s="25" t="s">
        <v>46</v>
      </c>
      <c r="E149" s="25" t="s">
        <v>128</v>
      </c>
      <c r="F149" s="25">
        <v>25</v>
      </c>
      <c r="G149" s="25" t="s">
        <v>39</v>
      </c>
      <c r="H149" s="25"/>
      <c r="I149" s="4">
        <f t="shared" si="14"/>
        <v>0</v>
      </c>
      <c r="J149" s="31" t="s">
        <v>312</v>
      </c>
      <c r="K149" s="25" t="s">
        <v>2363</v>
      </c>
      <c r="L149" s="107">
        <f t="shared" si="15"/>
        <v>0</v>
      </c>
      <c r="M149" s="107"/>
      <c r="N149" s="107"/>
      <c r="O149" s="107">
        <f t="shared" si="16"/>
        <v>3125000</v>
      </c>
      <c r="P149" s="107">
        <v>3125000</v>
      </c>
      <c r="Q149" s="107"/>
      <c r="R149" s="107">
        <f t="shared" si="17"/>
        <v>0</v>
      </c>
      <c r="S149" s="107"/>
      <c r="T149" s="107"/>
      <c r="U149" s="107">
        <f t="shared" si="18"/>
        <v>0</v>
      </c>
      <c r="V149" s="107"/>
      <c r="W149" s="107"/>
      <c r="X149" s="107">
        <f t="shared" si="19"/>
        <v>0</v>
      </c>
      <c r="Y149" s="107"/>
      <c r="Z149" s="107"/>
      <c r="AA149" s="108">
        <f t="shared" si="20"/>
        <v>0</v>
      </c>
      <c r="AB149" s="7">
        <v>45651</v>
      </c>
    </row>
    <row r="150" spans="1:28" ht="15.75" x14ac:dyDescent="0.25">
      <c r="A150" s="24">
        <v>45593</v>
      </c>
      <c r="B150" s="25" t="s">
        <v>134</v>
      </c>
      <c r="C150" s="25">
        <v>3150000</v>
      </c>
      <c r="D150" s="25" t="s">
        <v>46</v>
      </c>
      <c r="E150" s="25" t="s">
        <v>42</v>
      </c>
      <c r="F150" s="25">
        <v>700</v>
      </c>
      <c r="G150" s="25" t="s">
        <v>34</v>
      </c>
      <c r="H150" s="25"/>
      <c r="I150" s="4">
        <f t="shared" si="14"/>
        <v>0</v>
      </c>
      <c r="J150" s="31" t="s">
        <v>312</v>
      </c>
      <c r="K150" s="11" t="s">
        <v>2086</v>
      </c>
      <c r="L150" s="107">
        <f t="shared" si="15"/>
        <v>0</v>
      </c>
      <c r="M150" s="107"/>
      <c r="N150" s="107"/>
      <c r="O150" s="107">
        <f t="shared" si="16"/>
        <v>3150000</v>
      </c>
      <c r="P150" s="107">
        <v>3150000</v>
      </c>
      <c r="Q150" s="107"/>
      <c r="R150" s="107">
        <f t="shared" si="17"/>
        <v>0</v>
      </c>
      <c r="S150" s="107"/>
      <c r="T150" s="107"/>
      <c r="U150" s="107">
        <f t="shared" si="18"/>
        <v>0</v>
      </c>
      <c r="V150" s="107"/>
      <c r="W150" s="107"/>
      <c r="X150" s="107">
        <f t="shared" si="19"/>
        <v>0</v>
      </c>
      <c r="Y150" s="107"/>
      <c r="Z150" s="107"/>
      <c r="AA150" s="108">
        <f t="shared" si="20"/>
        <v>0</v>
      </c>
      <c r="AB150" s="7">
        <v>45644</v>
      </c>
    </row>
    <row r="151" spans="1:28" ht="15.75" x14ac:dyDescent="0.25">
      <c r="A151" s="24">
        <v>45593</v>
      </c>
      <c r="B151" s="25" t="s">
        <v>134</v>
      </c>
      <c r="C151" s="25">
        <v>544000</v>
      </c>
      <c r="D151" s="25" t="s">
        <v>46</v>
      </c>
      <c r="E151" s="25" t="s">
        <v>225</v>
      </c>
      <c r="F151" s="25">
        <v>200</v>
      </c>
      <c r="G151" s="25" t="s">
        <v>34</v>
      </c>
      <c r="H151" s="25"/>
      <c r="I151" s="4">
        <f t="shared" si="14"/>
        <v>0</v>
      </c>
      <c r="J151" s="31" t="s">
        <v>312</v>
      </c>
      <c r="K151" s="11" t="s">
        <v>2086</v>
      </c>
      <c r="L151" s="107">
        <f t="shared" si="15"/>
        <v>0</v>
      </c>
      <c r="M151" s="107"/>
      <c r="N151" s="107"/>
      <c r="O151" s="107">
        <f t="shared" si="16"/>
        <v>544000</v>
      </c>
      <c r="P151" s="107">
        <v>544000</v>
      </c>
      <c r="Q151" s="107"/>
      <c r="R151" s="107">
        <f t="shared" si="17"/>
        <v>0</v>
      </c>
      <c r="S151" s="107"/>
      <c r="T151" s="107"/>
      <c r="U151" s="107">
        <f t="shared" si="18"/>
        <v>0</v>
      </c>
      <c r="V151" s="107"/>
      <c r="W151" s="107"/>
      <c r="X151" s="107">
        <f t="shared" si="19"/>
        <v>0</v>
      </c>
      <c r="Y151" s="107"/>
      <c r="Z151" s="107"/>
      <c r="AA151" s="108">
        <f t="shared" si="20"/>
        <v>0</v>
      </c>
      <c r="AB151" s="7">
        <v>45644</v>
      </c>
    </row>
    <row r="152" spans="1:28" ht="15.75" x14ac:dyDescent="0.25">
      <c r="A152" s="24">
        <v>45593</v>
      </c>
      <c r="B152" s="25" t="s">
        <v>134</v>
      </c>
      <c r="C152" s="25">
        <v>1170000</v>
      </c>
      <c r="D152" s="25" t="s">
        <v>46</v>
      </c>
      <c r="E152" s="25" t="s">
        <v>204</v>
      </c>
      <c r="F152" s="25">
        <v>1000</v>
      </c>
      <c r="G152" s="25" t="s">
        <v>34</v>
      </c>
      <c r="H152" s="25"/>
      <c r="I152" s="4">
        <f t="shared" si="14"/>
        <v>0</v>
      </c>
      <c r="J152" s="31" t="s">
        <v>312</v>
      </c>
      <c r="K152" s="11" t="s">
        <v>2086</v>
      </c>
      <c r="L152" s="107">
        <f t="shared" si="15"/>
        <v>0</v>
      </c>
      <c r="M152" s="107"/>
      <c r="N152" s="107"/>
      <c r="O152" s="107">
        <f t="shared" si="16"/>
        <v>1170000</v>
      </c>
      <c r="P152" s="107">
        <v>1170000</v>
      </c>
      <c r="Q152" s="107"/>
      <c r="R152" s="107">
        <f t="shared" si="17"/>
        <v>0</v>
      </c>
      <c r="S152" s="107"/>
      <c r="T152" s="107"/>
      <c r="U152" s="107">
        <f t="shared" si="18"/>
        <v>0</v>
      </c>
      <c r="V152" s="107"/>
      <c r="W152" s="107"/>
      <c r="X152" s="107">
        <f t="shared" si="19"/>
        <v>0</v>
      </c>
      <c r="Y152" s="107"/>
      <c r="Z152" s="107"/>
      <c r="AA152" s="108">
        <f t="shared" si="20"/>
        <v>0</v>
      </c>
      <c r="AB152" s="7">
        <v>45644</v>
      </c>
    </row>
    <row r="153" spans="1:28" ht="15.75" x14ac:dyDescent="0.25">
      <c r="A153" s="24">
        <v>45593</v>
      </c>
      <c r="B153" s="25" t="s">
        <v>134</v>
      </c>
      <c r="C153" s="25">
        <v>455000</v>
      </c>
      <c r="D153" s="25" t="s">
        <v>46</v>
      </c>
      <c r="E153" s="25" t="s">
        <v>44</v>
      </c>
      <c r="F153" s="25">
        <v>500</v>
      </c>
      <c r="G153" s="25" t="s">
        <v>34</v>
      </c>
      <c r="H153" s="25"/>
      <c r="I153" s="4">
        <f t="shared" si="14"/>
        <v>0</v>
      </c>
      <c r="J153" s="31" t="s">
        <v>312</v>
      </c>
      <c r="K153" s="11" t="s">
        <v>2086</v>
      </c>
      <c r="L153" s="107">
        <f t="shared" si="15"/>
        <v>0</v>
      </c>
      <c r="M153" s="107"/>
      <c r="N153" s="107"/>
      <c r="O153" s="107">
        <f t="shared" si="16"/>
        <v>455000</v>
      </c>
      <c r="P153" s="107">
        <v>455000</v>
      </c>
      <c r="Q153" s="107"/>
      <c r="R153" s="107">
        <f t="shared" si="17"/>
        <v>0</v>
      </c>
      <c r="S153" s="107"/>
      <c r="T153" s="107"/>
      <c r="U153" s="107">
        <f t="shared" si="18"/>
        <v>0</v>
      </c>
      <c r="V153" s="107"/>
      <c r="W153" s="107"/>
      <c r="X153" s="107">
        <f t="shared" si="19"/>
        <v>0</v>
      </c>
      <c r="Y153" s="107"/>
      <c r="Z153" s="107"/>
      <c r="AA153" s="108">
        <f t="shared" si="20"/>
        <v>0</v>
      </c>
      <c r="AB153" s="7">
        <v>45644</v>
      </c>
    </row>
    <row r="154" spans="1:28" ht="15.75" x14ac:dyDescent="0.25">
      <c r="A154" s="24">
        <v>45594</v>
      </c>
      <c r="B154" s="25" t="s">
        <v>341</v>
      </c>
      <c r="C154" s="25">
        <v>2875000</v>
      </c>
      <c r="D154" s="25" t="s">
        <v>52</v>
      </c>
      <c r="E154" s="25" t="s">
        <v>942</v>
      </c>
      <c r="F154" s="25">
        <v>2.5</v>
      </c>
      <c r="G154" s="25" t="s">
        <v>283</v>
      </c>
      <c r="H154" s="25"/>
      <c r="I154" s="4">
        <f t="shared" si="14"/>
        <v>0</v>
      </c>
      <c r="J154" s="31" t="s">
        <v>312</v>
      </c>
      <c r="K154" s="117"/>
      <c r="L154" s="107">
        <f t="shared" si="15"/>
        <v>0</v>
      </c>
      <c r="M154" s="107"/>
      <c r="N154" s="107"/>
      <c r="O154" s="107">
        <f t="shared" si="16"/>
        <v>2875000</v>
      </c>
      <c r="P154" s="107">
        <v>2875000</v>
      </c>
      <c r="Q154" s="107"/>
      <c r="R154" s="107">
        <f t="shared" si="17"/>
        <v>0</v>
      </c>
      <c r="S154" s="107"/>
      <c r="T154" s="107"/>
      <c r="U154" s="107">
        <f t="shared" si="18"/>
        <v>0</v>
      </c>
      <c r="V154" s="107"/>
      <c r="W154" s="107"/>
      <c r="X154" s="107">
        <f t="shared" si="19"/>
        <v>0</v>
      </c>
      <c r="Y154" s="107"/>
      <c r="Z154" s="107"/>
      <c r="AA154" s="108">
        <f t="shared" si="20"/>
        <v>0</v>
      </c>
      <c r="AB154" s="7">
        <v>45630</v>
      </c>
    </row>
    <row r="155" spans="1:28" ht="15.75" x14ac:dyDescent="0.25">
      <c r="A155" s="24">
        <v>45594</v>
      </c>
      <c r="B155" s="25" t="s">
        <v>51</v>
      </c>
      <c r="C155" s="25">
        <v>9119500</v>
      </c>
      <c r="D155" s="25" t="s">
        <v>46</v>
      </c>
      <c r="E155" s="25" t="s">
        <v>567</v>
      </c>
      <c r="F155" s="25">
        <v>79.3</v>
      </c>
      <c r="G155" s="25" t="s">
        <v>39</v>
      </c>
      <c r="H155" s="25"/>
      <c r="I155" s="4">
        <f t="shared" si="14"/>
        <v>0</v>
      </c>
      <c r="J155" s="26" t="s">
        <v>28</v>
      </c>
      <c r="K155" s="117"/>
      <c r="L155" s="107">
        <f t="shared" si="15"/>
        <v>0</v>
      </c>
      <c r="M155" s="107"/>
      <c r="N155" s="107"/>
      <c r="O155" s="107">
        <f t="shared" si="16"/>
        <v>0</v>
      </c>
      <c r="P155" s="107"/>
      <c r="Q155" s="107"/>
      <c r="R155" s="107">
        <f t="shared" si="17"/>
        <v>0</v>
      </c>
      <c r="S155" s="107"/>
      <c r="T155" s="107"/>
      <c r="U155" s="107">
        <f t="shared" si="18"/>
        <v>0</v>
      </c>
      <c r="V155" s="107"/>
      <c r="W155" s="107"/>
      <c r="X155" s="107">
        <f t="shared" si="19"/>
        <v>0</v>
      </c>
      <c r="Y155" s="107"/>
      <c r="Z155" s="107"/>
      <c r="AA155" s="108">
        <f t="shared" si="20"/>
        <v>9119500</v>
      </c>
      <c r="AB155" s="7"/>
    </row>
    <row r="156" spans="1:28" ht="15.75" x14ac:dyDescent="0.25">
      <c r="A156" s="24">
        <v>45594</v>
      </c>
      <c r="B156" s="25" t="s">
        <v>98</v>
      </c>
      <c r="C156" s="25">
        <v>500000</v>
      </c>
      <c r="D156" s="25" t="s">
        <v>46</v>
      </c>
      <c r="E156" s="25" t="s">
        <v>150</v>
      </c>
      <c r="F156" s="25">
        <v>10</v>
      </c>
      <c r="G156" s="25" t="s">
        <v>77</v>
      </c>
      <c r="H156" s="25"/>
      <c r="I156" s="4">
        <f t="shared" si="14"/>
        <v>0</v>
      </c>
      <c r="J156" s="31" t="s">
        <v>312</v>
      </c>
      <c r="K156" s="11" t="s">
        <v>2351</v>
      </c>
      <c r="L156" s="107">
        <f t="shared" si="15"/>
        <v>0</v>
      </c>
      <c r="M156" s="107"/>
      <c r="N156" s="107"/>
      <c r="O156" s="107">
        <f t="shared" si="16"/>
        <v>500000</v>
      </c>
      <c r="P156" s="107">
        <v>500000</v>
      </c>
      <c r="Q156" s="107"/>
      <c r="R156" s="107">
        <f t="shared" si="17"/>
        <v>0</v>
      </c>
      <c r="S156" s="107"/>
      <c r="T156" s="107"/>
      <c r="U156" s="107">
        <f t="shared" si="18"/>
        <v>0</v>
      </c>
      <c r="V156" s="107"/>
      <c r="W156" s="107"/>
      <c r="X156" s="107">
        <f t="shared" si="19"/>
        <v>0</v>
      </c>
      <c r="Y156" s="107"/>
      <c r="Z156" s="107"/>
      <c r="AA156" s="108">
        <f t="shared" si="20"/>
        <v>0</v>
      </c>
      <c r="AB156" s="7">
        <v>45649</v>
      </c>
    </row>
    <row r="157" spans="1:28" ht="15.75" x14ac:dyDescent="0.25">
      <c r="A157" s="24">
        <v>45594</v>
      </c>
      <c r="B157" s="25" t="s">
        <v>122</v>
      </c>
      <c r="C157" s="25">
        <v>2000000</v>
      </c>
      <c r="D157" s="25" t="s">
        <v>46</v>
      </c>
      <c r="E157" s="25" t="s">
        <v>150</v>
      </c>
      <c r="F157" s="25">
        <v>40</v>
      </c>
      <c r="G157" s="25" t="s">
        <v>77</v>
      </c>
      <c r="H157" s="25"/>
      <c r="I157" s="4">
        <f t="shared" si="14"/>
        <v>0</v>
      </c>
      <c r="J157" s="31" t="s">
        <v>312</v>
      </c>
      <c r="K157" s="25" t="s">
        <v>2226</v>
      </c>
      <c r="L157" s="107">
        <f t="shared" si="15"/>
        <v>0</v>
      </c>
      <c r="M157" s="107"/>
      <c r="N157" s="107"/>
      <c r="O157" s="107">
        <f t="shared" si="16"/>
        <v>2000000</v>
      </c>
      <c r="P157" s="107">
        <v>2000000</v>
      </c>
      <c r="Q157" s="107"/>
      <c r="R157" s="107">
        <f t="shared" si="17"/>
        <v>0</v>
      </c>
      <c r="S157" s="107"/>
      <c r="T157" s="107"/>
      <c r="U157" s="107">
        <f t="shared" si="18"/>
        <v>0</v>
      </c>
      <c r="V157" s="107"/>
      <c r="W157" s="107"/>
      <c r="X157" s="107">
        <f t="shared" si="19"/>
        <v>0</v>
      </c>
      <c r="Y157" s="107"/>
      <c r="Z157" s="107"/>
      <c r="AA157" s="108">
        <f t="shared" si="20"/>
        <v>0</v>
      </c>
      <c r="AB157" s="7">
        <v>45631</v>
      </c>
    </row>
    <row r="158" spans="1:28" ht="15.75" x14ac:dyDescent="0.25">
      <c r="A158" s="24">
        <v>45594</v>
      </c>
      <c r="B158" s="25" t="s">
        <v>122</v>
      </c>
      <c r="C158" s="25">
        <v>4000000</v>
      </c>
      <c r="D158" s="25" t="s">
        <v>46</v>
      </c>
      <c r="E158" s="25" t="s">
        <v>117</v>
      </c>
      <c r="F158" s="25">
        <v>10</v>
      </c>
      <c r="G158" s="25" t="s">
        <v>23</v>
      </c>
      <c r="H158" s="25"/>
      <c r="I158" s="4">
        <f t="shared" si="14"/>
        <v>0</v>
      </c>
      <c r="J158" s="31" t="s">
        <v>312</v>
      </c>
      <c r="K158" s="25" t="s">
        <v>2226</v>
      </c>
      <c r="L158" s="107">
        <f t="shared" si="15"/>
        <v>0</v>
      </c>
      <c r="M158" s="107"/>
      <c r="N158" s="107"/>
      <c r="O158" s="107">
        <f t="shared" si="16"/>
        <v>4000000</v>
      </c>
      <c r="P158" s="107">
        <v>4000000</v>
      </c>
      <c r="Q158" s="107"/>
      <c r="R158" s="107">
        <f t="shared" si="17"/>
        <v>0</v>
      </c>
      <c r="S158" s="107"/>
      <c r="T158" s="107"/>
      <c r="U158" s="107">
        <f t="shared" si="18"/>
        <v>0</v>
      </c>
      <c r="V158" s="107"/>
      <c r="W158" s="107"/>
      <c r="X158" s="107">
        <f t="shared" si="19"/>
        <v>0</v>
      </c>
      <c r="Y158" s="107"/>
      <c r="Z158" s="107"/>
      <c r="AA158" s="108">
        <f t="shared" si="20"/>
        <v>0</v>
      </c>
      <c r="AB158" s="7">
        <v>45631</v>
      </c>
    </row>
    <row r="159" spans="1:28" ht="15.75" x14ac:dyDescent="0.25">
      <c r="A159" s="24">
        <v>45595</v>
      </c>
      <c r="B159" s="25" t="s">
        <v>253</v>
      </c>
      <c r="C159" s="25">
        <v>752000</v>
      </c>
      <c r="D159" s="25" t="s">
        <v>52</v>
      </c>
      <c r="E159" s="25" t="s">
        <v>299</v>
      </c>
      <c r="F159" s="25">
        <v>16</v>
      </c>
      <c r="G159" s="25" t="s">
        <v>39</v>
      </c>
      <c r="H159" s="25"/>
      <c r="I159" s="4">
        <f t="shared" si="14"/>
        <v>0</v>
      </c>
      <c r="J159" s="31" t="s">
        <v>312</v>
      </c>
      <c r="K159" s="11" t="s">
        <v>2139</v>
      </c>
      <c r="L159" s="107">
        <f t="shared" si="15"/>
        <v>0</v>
      </c>
      <c r="M159" s="107"/>
      <c r="N159" s="107"/>
      <c r="O159" s="107">
        <f t="shared" si="16"/>
        <v>752000</v>
      </c>
      <c r="P159" s="107"/>
      <c r="Q159" s="107">
        <v>752000</v>
      </c>
      <c r="R159" s="107">
        <f t="shared" si="17"/>
        <v>0</v>
      </c>
      <c r="S159" s="107"/>
      <c r="T159" s="107"/>
      <c r="U159" s="107">
        <f t="shared" si="18"/>
        <v>0</v>
      </c>
      <c r="V159" s="107"/>
      <c r="W159" s="107"/>
      <c r="X159" s="107">
        <f t="shared" si="19"/>
        <v>0</v>
      </c>
      <c r="Y159" s="107"/>
      <c r="Z159" s="107"/>
      <c r="AA159" s="108">
        <f t="shared" si="20"/>
        <v>0</v>
      </c>
      <c r="AB159" s="7">
        <v>45642</v>
      </c>
    </row>
    <row r="160" spans="1:28" ht="15.75" x14ac:dyDescent="0.25">
      <c r="A160" s="24">
        <v>45595</v>
      </c>
      <c r="B160" s="25" t="s">
        <v>253</v>
      </c>
      <c r="C160" s="25">
        <v>1000000</v>
      </c>
      <c r="D160" s="25" t="s">
        <v>52</v>
      </c>
      <c r="E160" s="25" t="s">
        <v>150</v>
      </c>
      <c r="F160" s="25">
        <v>20</v>
      </c>
      <c r="G160" s="25" t="s">
        <v>77</v>
      </c>
      <c r="H160" s="25"/>
      <c r="I160" s="4">
        <f t="shared" si="14"/>
        <v>0</v>
      </c>
      <c r="J160" s="38" t="s">
        <v>78</v>
      </c>
      <c r="K160" s="11" t="s">
        <v>2139</v>
      </c>
      <c r="L160" s="107">
        <f t="shared" si="15"/>
        <v>0</v>
      </c>
      <c r="M160" s="107"/>
      <c r="N160" s="107"/>
      <c r="O160" s="107">
        <f t="shared" si="16"/>
        <v>498000</v>
      </c>
      <c r="P160" s="107"/>
      <c r="Q160" s="107">
        <v>498000</v>
      </c>
      <c r="R160" s="107">
        <f t="shared" si="17"/>
        <v>0</v>
      </c>
      <c r="S160" s="107"/>
      <c r="T160" s="107"/>
      <c r="U160" s="107">
        <f t="shared" si="18"/>
        <v>0</v>
      </c>
      <c r="V160" s="107"/>
      <c r="W160" s="107"/>
      <c r="X160" s="107">
        <f t="shared" si="19"/>
        <v>0</v>
      </c>
      <c r="Y160" s="107"/>
      <c r="Z160" s="107"/>
      <c r="AA160" s="108">
        <f t="shared" si="20"/>
        <v>502000</v>
      </c>
      <c r="AB160" s="7">
        <v>45642</v>
      </c>
    </row>
    <row r="161" spans="1:28" ht="15.75" x14ac:dyDescent="0.25">
      <c r="A161" s="24">
        <v>45595</v>
      </c>
      <c r="B161" s="25" t="s">
        <v>253</v>
      </c>
      <c r="C161" s="25">
        <v>1000000</v>
      </c>
      <c r="D161" s="25" t="s">
        <v>52</v>
      </c>
      <c r="E161" s="25" t="s">
        <v>130</v>
      </c>
      <c r="F161" s="25">
        <v>20</v>
      </c>
      <c r="G161" s="25" t="s">
        <v>77</v>
      </c>
      <c r="H161" s="25"/>
      <c r="I161" s="4">
        <f t="shared" si="14"/>
        <v>0</v>
      </c>
      <c r="J161" s="26" t="s">
        <v>28</v>
      </c>
      <c r="K161" s="11" t="s">
        <v>2139</v>
      </c>
      <c r="L161" s="107">
        <f t="shared" si="15"/>
        <v>0</v>
      </c>
      <c r="M161" s="107"/>
      <c r="N161" s="107"/>
      <c r="O161" s="107">
        <f t="shared" si="16"/>
        <v>0</v>
      </c>
      <c r="P161" s="107"/>
      <c r="Q161" s="107"/>
      <c r="R161" s="107">
        <f t="shared" si="17"/>
        <v>0</v>
      </c>
      <c r="S161" s="107"/>
      <c r="T161" s="107"/>
      <c r="U161" s="107">
        <f t="shared" si="18"/>
        <v>0</v>
      </c>
      <c r="V161" s="107"/>
      <c r="W161" s="107"/>
      <c r="X161" s="107">
        <f t="shared" si="19"/>
        <v>0</v>
      </c>
      <c r="Y161" s="107"/>
      <c r="Z161" s="107"/>
      <c r="AA161" s="108">
        <f t="shared" si="20"/>
        <v>1000000</v>
      </c>
      <c r="AB161" s="7"/>
    </row>
    <row r="162" spans="1:28" ht="15.75" x14ac:dyDescent="0.25">
      <c r="A162" s="24">
        <v>45595</v>
      </c>
      <c r="B162" s="25" t="s">
        <v>253</v>
      </c>
      <c r="C162" s="25">
        <v>780000</v>
      </c>
      <c r="D162" s="25" t="s">
        <v>52</v>
      </c>
      <c r="E162" s="25" t="s">
        <v>129</v>
      </c>
      <c r="F162" s="25">
        <v>12</v>
      </c>
      <c r="G162" s="25" t="s">
        <v>77</v>
      </c>
      <c r="H162" s="25"/>
      <c r="I162" s="4">
        <f t="shared" si="14"/>
        <v>0</v>
      </c>
      <c r="J162" s="26" t="s">
        <v>28</v>
      </c>
      <c r="K162" s="11" t="s">
        <v>2139</v>
      </c>
      <c r="L162" s="107">
        <f t="shared" si="15"/>
        <v>0</v>
      </c>
      <c r="M162" s="107"/>
      <c r="N162" s="107"/>
      <c r="O162" s="107">
        <f t="shared" si="16"/>
        <v>0</v>
      </c>
      <c r="P162" s="107"/>
      <c r="Q162" s="107"/>
      <c r="R162" s="107">
        <f t="shared" si="17"/>
        <v>0</v>
      </c>
      <c r="S162" s="107"/>
      <c r="T162" s="107"/>
      <c r="U162" s="107">
        <f t="shared" si="18"/>
        <v>0</v>
      </c>
      <c r="V162" s="107"/>
      <c r="W162" s="107"/>
      <c r="X162" s="107">
        <f t="shared" si="19"/>
        <v>0</v>
      </c>
      <c r="Y162" s="107"/>
      <c r="Z162" s="107"/>
      <c r="AA162" s="108">
        <f t="shared" si="20"/>
        <v>780000</v>
      </c>
      <c r="AB162" s="7"/>
    </row>
    <row r="163" spans="1:28" ht="15.75" x14ac:dyDescent="0.25">
      <c r="A163" s="24">
        <v>45595</v>
      </c>
      <c r="B163" s="25" t="s">
        <v>253</v>
      </c>
      <c r="C163" s="25">
        <v>700000</v>
      </c>
      <c r="D163" s="25" t="s">
        <v>52</v>
      </c>
      <c r="E163" s="25" t="s">
        <v>127</v>
      </c>
      <c r="F163" s="25">
        <v>10</v>
      </c>
      <c r="G163" s="25" t="s">
        <v>39</v>
      </c>
      <c r="H163" s="25"/>
      <c r="I163" s="4">
        <f t="shared" si="14"/>
        <v>0</v>
      </c>
      <c r="J163" s="26" t="s">
        <v>28</v>
      </c>
      <c r="K163" s="11" t="s">
        <v>2139</v>
      </c>
      <c r="L163" s="107">
        <f t="shared" si="15"/>
        <v>0</v>
      </c>
      <c r="M163" s="107"/>
      <c r="N163" s="107"/>
      <c r="O163" s="107">
        <f t="shared" si="16"/>
        <v>0</v>
      </c>
      <c r="P163" s="107"/>
      <c r="Q163" s="107"/>
      <c r="R163" s="107">
        <f t="shared" si="17"/>
        <v>0</v>
      </c>
      <c r="S163" s="107"/>
      <c r="T163" s="107"/>
      <c r="U163" s="107">
        <f t="shared" si="18"/>
        <v>0</v>
      </c>
      <c r="V163" s="107"/>
      <c r="W163" s="107"/>
      <c r="X163" s="107">
        <f t="shared" si="19"/>
        <v>0</v>
      </c>
      <c r="Y163" s="107"/>
      <c r="Z163" s="107"/>
      <c r="AA163" s="108">
        <f t="shared" si="20"/>
        <v>700000</v>
      </c>
      <c r="AB163" s="7"/>
    </row>
    <row r="164" spans="1:28" ht="15.75" x14ac:dyDescent="0.25">
      <c r="A164" s="24">
        <v>45595</v>
      </c>
      <c r="B164" s="25" t="s">
        <v>110</v>
      </c>
      <c r="C164" s="25">
        <v>1532200</v>
      </c>
      <c r="D164" s="25" t="s">
        <v>2249</v>
      </c>
      <c r="E164" s="25" t="s">
        <v>106</v>
      </c>
      <c r="F164" s="25">
        <v>32.6</v>
      </c>
      <c r="G164" s="25" t="s">
        <v>39</v>
      </c>
      <c r="H164" s="25"/>
      <c r="I164" s="4">
        <f t="shared" si="14"/>
        <v>0</v>
      </c>
      <c r="J164" s="26" t="s">
        <v>28</v>
      </c>
      <c r="K164" s="117"/>
      <c r="L164" s="107">
        <f t="shared" si="15"/>
        <v>0</v>
      </c>
      <c r="M164" s="107"/>
      <c r="N164" s="107"/>
      <c r="O164" s="107">
        <f t="shared" si="16"/>
        <v>0</v>
      </c>
      <c r="P164" s="107"/>
      <c r="Q164" s="107"/>
      <c r="R164" s="107">
        <f t="shared" si="17"/>
        <v>0</v>
      </c>
      <c r="S164" s="107"/>
      <c r="T164" s="107"/>
      <c r="U164" s="107">
        <f t="shared" si="18"/>
        <v>0</v>
      </c>
      <c r="V164" s="107"/>
      <c r="W164" s="107"/>
      <c r="X164" s="107">
        <f t="shared" si="19"/>
        <v>0</v>
      </c>
      <c r="Y164" s="107"/>
      <c r="Z164" s="107"/>
      <c r="AA164" s="108">
        <f t="shared" si="20"/>
        <v>1532200</v>
      </c>
      <c r="AB164" s="7"/>
    </row>
    <row r="165" spans="1:28" ht="15.75" x14ac:dyDescent="0.25">
      <c r="A165" s="24">
        <v>45595</v>
      </c>
      <c r="B165" s="25" t="s">
        <v>110</v>
      </c>
      <c r="C165" s="25">
        <v>1085700</v>
      </c>
      <c r="D165" s="25" t="s">
        <v>2249</v>
      </c>
      <c r="E165" s="25" t="s">
        <v>81</v>
      </c>
      <c r="F165" s="25">
        <v>23.1</v>
      </c>
      <c r="G165" s="25" t="s">
        <v>39</v>
      </c>
      <c r="H165" s="25"/>
      <c r="I165" s="4">
        <f t="shared" si="14"/>
        <v>0</v>
      </c>
      <c r="J165" s="26" t="s">
        <v>28</v>
      </c>
      <c r="K165" s="117"/>
      <c r="L165" s="107">
        <f t="shared" si="15"/>
        <v>0</v>
      </c>
      <c r="M165" s="107"/>
      <c r="N165" s="107"/>
      <c r="O165" s="107">
        <f t="shared" si="16"/>
        <v>0</v>
      </c>
      <c r="P165" s="107"/>
      <c r="Q165" s="107"/>
      <c r="R165" s="107">
        <f t="shared" si="17"/>
        <v>0</v>
      </c>
      <c r="S165" s="107"/>
      <c r="T165" s="107"/>
      <c r="U165" s="107">
        <f t="shared" si="18"/>
        <v>0</v>
      </c>
      <c r="V165" s="107"/>
      <c r="W165" s="107"/>
      <c r="X165" s="107">
        <f t="shared" si="19"/>
        <v>0</v>
      </c>
      <c r="Y165" s="107"/>
      <c r="Z165" s="107"/>
      <c r="AA165" s="108">
        <f t="shared" si="20"/>
        <v>1085700</v>
      </c>
      <c r="AB165" s="7"/>
    </row>
    <row r="166" spans="1:28" ht="15.75" x14ac:dyDescent="0.25">
      <c r="A166" s="24">
        <v>45596</v>
      </c>
      <c r="B166" s="25" t="s">
        <v>280</v>
      </c>
      <c r="C166" s="25">
        <v>2750000</v>
      </c>
      <c r="D166" s="25" t="s">
        <v>46</v>
      </c>
      <c r="E166" s="25" t="s">
        <v>192</v>
      </c>
      <c r="F166" s="25">
        <v>1500</v>
      </c>
      <c r="G166" s="25" t="s">
        <v>34</v>
      </c>
      <c r="H166" s="25"/>
      <c r="I166" s="4">
        <f t="shared" si="14"/>
        <v>0</v>
      </c>
      <c r="J166" s="31" t="s">
        <v>324</v>
      </c>
      <c r="K166" s="117"/>
      <c r="L166" s="107">
        <f t="shared" si="15"/>
        <v>2750000</v>
      </c>
      <c r="M166" s="107">
        <v>2750000</v>
      </c>
      <c r="N166" s="107"/>
      <c r="O166" s="107">
        <v>0</v>
      </c>
      <c r="P166" s="107"/>
      <c r="Q166" s="107"/>
      <c r="R166" s="107">
        <v>0</v>
      </c>
      <c r="S166" s="107"/>
      <c r="T166" s="107"/>
      <c r="U166" s="107">
        <v>0</v>
      </c>
      <c r="V166" s="107"/>
      <c r="W166" s="107"/>
      <c r="X166" s="107">
        <v>0</v>
      </c>
      <c r="Y166" s="107"/>
      <c r="Z166" s="107"/>
      <c r="AA166" s="108">
        <f t="shared" si="20"/>
        <v>0</v>
      </c>
      <c r="AB166" s="7">
        <v>45635</v>
      </c>
    </row>
    <row r="167" spans="1:28" ht="15.75" x14ac:dyDescent="0.25">
      <c r="A167" s="24">
        <v>45596</v>
      </c>
      <c r="B167" s="25" t="s">
        <v>370</v>
      </c>
      <c r="C167" s="25">
        <v>20080000</v>
      </c>
      <c r="D167" s="25" t="s">
        <v>2249</v>
      </c>
      <c r="E167" s="25" t="s">
        <v>249</v>
      </c>
      <c r="F167" s="25">
        <v>5200</v>
      </c>
      <c r="G167" s="25" t="s">
        <v>34</v>
      </c>
      <c r="H167" s="25"/>
      <c r="I167" s="4">
        <f t="shared" si="14"/>
        <v>0</v>
      </c>
      <c r="J167" s="38" t="s">
        <v>78</v>
      </c>
      <c r="K167" s="117" t="s">
        <v>1219</v>
      </c>
      <c r="L167" s="107">
        <f t="shared" si="15"/>
        <v>0</v>
      </c>
      <c r="M167" s="107"/>
      <c r="N167" s="107"/>
      <c r="O167" s="107">
        <f t="shared" si="16"/>
        <v>20080000</v>
      </c>
      <c r="P167" s="107">
        <v>10280000</v>
      </c>
      <c r="Q167" s="107">
        <v>9800000</v>
      </c>
      <c r="R167" s="107">
        <f t="shared" si="17"/>
        <v>0</v>
      </c>
      <c r="S167" s="107"/>
      <c r="T167" s="107"/>
      <c r="U167" s="107">
        <f t="shared" si="18"/>
        <v>0</v>
      </c>
      <c r="V167" s="107"/>
      <c r="W167" s="107"/>
      <c r="X167" s="107">
        <f t="shared" si="19"/>
        <v>0</v>
      </c>
      <c r="Y167" s="107"/>
      <c r="Z167" s="107"/>
      <c r="AA167" s="108">
        <f t="shared" si="20"/>
        <v>0</v>
      </c>
      <c r="AB167" s="7">
        <v>45652</v>
      </c>
    </row>
    <row r="168" spans="1:28" ht="15.75" x14ac:dyDescent="0.25">
      <c r="A168" s="24">
        <v>45597</v>
      </c>
      <c r="B168" s="25" t="s">
        <v>176</v>
      </c>
      <c r="C168" s="25">
        <v>460000</v>
      </c>
      <c r="D168" s="25" t="s">
        <v>46</v>
      </c>
      <c r="E168" s="25" t="s">
        <v>180</v>
      </c>
      <c r="F168" s="25">
        <v>2</v>
      </c>
      <c r="G168" s="25" t="s">
        <v>48</v>
      </c>
      <c r="H168" s="25"/>
      <c r="I168" s="4">
        <f t="shared" si="14"/>
        <v>0</v>
      </c>
      <c r="J168" s="31" t="s">
        <v>312</v>
      </c>
      <c r="K168" s="11" t="s">
        <v>2334</v>
      </c>
      <c r="L168" s="107">
        <f t="shared" si="15"/>
        <v>0</v>
      </c>
      <c r="M168" s="107"/>
      <c r="N168" s="107"/>
      <c r="O168" s="107">
        <f t="shared" si="16"/>
        <v>460000</v>
      </c>
      <c r="P168" s="107">
        <v>460000</v>
      </c>
      <c r="Q168" s="107"/>
      <c r="R168" s="107">
        <f t="shared" si="17"/>
        <v>0</v>
      </c>
      <c r="S168" s="107"/>
      <c r="T168" s="107"/>
      <c r="U168" s="107">
        <f t="shared" si="18"/>
        <v>0</v>
      </c>
      <c r="V168" s="107"/>
      <c r="W168" s="107"/>
      <c r="X168" s="107">
        <f t="shared" si="19"/>
        <v>0</v>
      </c>
      <c r="Y168" s="107"/>
      <c r="Z168" s="107"/>
      <c r="AA168" s="108">
        <f t="shared" si="20"/>
        <v>0</v>
      </c>
      <c r="AB168" s="7">
        <v>45646</v>
      </c>
    </row>
    <row r="169" spans="1:28" ht="15.75" x14ac:dyDescent="0.25">
      <c r="A169" s="24">
        <v>45597</v>
      </c>
      <c r="B169" s="25" t="s">
        <v>226</v>
      </c>
      <c r="C169" s="25">
        <v>5500000</v>
      </c>
      <c r="D169" s="25" t="s">
        <v>52</v>
      </c>
      <c r="E169" s="25" t="s">
        <v>64</v>
      </c>
      <c r="F169" s="25">
        <v>100</v>
      </c>
      <c r="G169" s="25" t="s">
        <v>39</v>
      </c>
      <c r="H169" s="25"/>
      <c r="I169" s="4">
        <f t="shared" si="14"/>
        <v>0</v>
      </c>
      <c r="J169" s="31" t="s">
        <v>312</v>
      </c>
      <c r="K169" s="117" t="s">
        <v>2274</v>
      </c>
      <c r="L169" s="107">
        <f t="shared" si="15"/>
        <v>0</v>
      </c>
      <c r="M169" s="107"/>
      <c r="N169" s="107"/>
      <c r="O169" s="107">
        <f t="shared" si="16"/>
        <v>5500000</v>
      </c>
      <c r="P169" s="107">
        <v>5500000</v>
      </c>
      <c r="Q169" s="107"/>
      <c r="R169" s="107">
        <f t="shared" si="17"/>
        <v>0</v>
      </c>
      <c r="S169" s="107"/>
      <c r="T169" s="107"/>
      <c r="U169" s="107">
        <f t="shared" si="18"/>
        <v>0</v>
      </c>
      <c r="V169" s="107"/>
      <c r="W169" s="107"/>
      <c r="X169" s="107">
        <f t="shared" si="19"/>
        <v>0</v>
      </c>
      <c r="Y169" s="107"/>
      <c r="Z169" s="107"/>
      <c r="AA169" s="108">
        <f t="shared" si="20"/>
        <v>0</v>
      </c>
      <c r="AB169" s="7">
        <v>45639</v>
      </c>
    </row>
    <row r="170" spans="1:28" ht="15.75" x14ac:dyDescent="0.25">
      <c r="A170" s="24">
        <v>45598</v>
      </c>
      <c r="B170" s="25" t="s">
        <v>223</v>
      </c>
      <c r="C170" s="25">
        <v>1818250</v>
      </c>
      <c r="D170" s="25" t="s">
        <v>52</v>
      </c>
      <c r="E170" s="25" t="s">
        <v>1259</v>
      </c>
      <c r="F170" s="25">
        <v>1750</v>
      </c>
      <c r="G170" s="25" t="s">
        <v>34</v>
      </c>
      <c r="H170" s="25"/>
      <c r="I170" s="4">
        <f t="shared" si="14"/>
        <v>0</v>
      </c>
      <c r="J170" s="31" t="s">
        <v>324</v>
      </c>
      <c r="K170" s="117"/>
      <c r="L170" s="107">
        <f t="shared" si="15"/>
        <v>1818250</v>
      </c>
      <c r="M170" s="107">
        <v>1818250</v>
      </c>
      <c r="N170" s="107"/>
      <c r="O170" s="107">
        <f t="shared" si="16"/>
        <v>0</v>
      </c>
      <c r="P170" s="107"/>
      <c r="Q170" s="107"/>
      <c r="R170" s="107">
        <f t="shared" si="17"/>
        <v>0</v>
      </c>
      <c r="S170" s="107"/>
      <c r="T170" s="107"/>
      <c r="U170" s="107">
        <f t="shared" si="18"/>
        <v>0</v>
      </c>
      <c r="V170" s="107"/>
      <c r="W170" s="107"/>
      <c r="X170" s="107">
        <f t="shared" si="19"/>
        <v>0</v>
      </c>
      <c r="Y170" s="107"/>
      <c r="Z170" s="107"/>
      <c r="AA170" s="108">
        <f t="shared" si="20"/>
        <v>0</v>
      </c>
      <c r="AB170" s="7">
        <v>45644</v>
      </c>
    </row>
    <row r="171" spans="1:28" ht="15.75" x14ac:dyDescent="0.25">
      <c r="A171" s="24">
        <v>45598</v>
      </c>
      <c r="B171" s="25" t="s">
        <v>223</v>
      </c>
      <c r="C171" s="25">
        <v>18785000</v>
      </c>
      <c r="D171" s="25" t="s">
        <v>52</v>
      </c>
      <c r="E171" s="25" t="s">
        <v>1095</v>
      </c>
      <c r="F171" s="25">
        <v>16250</v>
      </c>
      <c r="G171" s="25" t="s">
        <v>34</v>
      </c>
      <c r="H171" s="25"/>
      <c r="I171" s="4">
        <f t="shared" si="14"/>
        <v>0</v>
      </c>
      <c r="J171" s="31" t="s">
        <v>324</v>
      </c>
      <c r="K171" s="117"/>
      <c r="L171" s="107">
        <f t="shared" si="15"/>
        <v>18785000</v>
      </c>
      <c r="M171" s="107">
        <v>18785000</v>
      </c>
      <c r="N171" s="107"/>
      <c r="O171" s="107">
        <f t="shared" si="16"/>
        <v>0</v>
      </c>
      <c r="P171" s="107"/>
      <c r="Q171" s="107"/>
      <c r="R171" s="107">
        <f t="shared" si="17"/>
        <v>0</v>
      </c>
      <c r="S171" s="107"/>
      <c r="T171" s="107"/>
      <c r="U171" s="107">
        <f t="shared" si="18"/>
        <v>0</v>
      </c>
      <c r="V171" s="107"/>
      <c r="W171" s="107"/>
      <c r="X171" s="107">
        <f t="shared" si="19"/>
        <v>0</v>
      </c>
      <c r="Y171" s="107"/>
      <c r="Z171" s="107"/>
      <c r="AA171" s="108">
        <f t="shared" si="20"/>
        <v>0</v>
      </c>
      <c r="AB171" s="7">
        <v>45644</v>
      </c>
    </row>
    <row r="172" spans="1:28" ht="15.75" x14ac:dyDescent="0.25">
      <c r="A172" s="24">
        <v>45600</v>
      </c>
      <c r="B172" s="25" t="s">
        <v>134</v>
      </c>
      <c r="C172" s="25">
        <v>5400000</v>
      </c>
      <c r="D172" s="25" t="s">
        <v>52</v>
      </c>
      <c r="E172" s="25" t="s">
        <v>42</v>
      </c>
      <c r="F172" s="25">
        <v>1200</v>
      </c>
      <c r="G172" s="25" t="s">
        <v>34</v>
      </c>
      <c r="H172" s="25"/>
      <c r="I172" s="4">
        <f t="shared" si="14"/>
        <v>0</v>
      </c>
      <c r="J172" s="26" t="s">
        <v>28</v>
      </c>
      <c r="K172" s="11" t="s">
        <v>2180</v>
      </c>
      <c r="L172" s="107">
        <f t="shared" si="15"/>
        <v>0</v>
      </c>
      <c r="M172" s="107"/>
      <c r="N172" s="107"/>
      <c r="O172" s="107">
        <f t="shared" si="16"/>
        <v>0</v>
      </c>
      <c r="P172" s="107"/>
      <c r="Q172" s="107"/>
      <c r="R172" s="107">
        <f t="shared" si="17"/>
        <v>0</v>
      </c>
      <c r="S172" s="107"/>
      <c r="T172" s="107"/>
      <c r="U172" s="107">
        <f t="shared" si="18"/>
        <v>0</v>
      </c>
      <c r="V172" s="107"/>
      <c r="W172" s="107"/>
      <c r="X172" s="107">
        <f t="shared" si="19"/>
        <v>0</v>
      </c>
      <c r="Y172" s="107"/>
      <c r="Z172" s="107"/>
      <c r="AA172" s="108">
        <f t="shared" si="20"/>
        <v>5400000</v>
      </c>
      <c r="AB172" s="7"/>
    </row>
    <row r="173" spans="1:28" ht="15.75" x14ac:dyDescent="0.25">
      <c r="A173" s="24">
        <v>45600</v>
      </c>
      <c r="B173" s="25" t="s">
        <v>134</v>
      </c>
      <c r="C173" s="25">
        <v>3125000</v>
      </c>
      <c r="D173" s="25" t="s">
        <v>52</v>
      </c>
      <c r="E173" s="25" t="s">
        <v>552</v>
      </c>
      <c r="F173" s="25">
        <v>25</v>
      </c>
      <c r="G173" s="25" t="s">
        <v>39</v>
      </c>
      <c r="H173" s="25"/>
      <c r="I173" s="4">
        <f t="shared" si="14"/>
        <v>0</v>
      </c>
      <c r="J173" s="26" t="s">
        <v>28</v>
      </c>
      <c r="K173" s="11" t="s">
        <v>2180</v>
      </c>
      <c r="L173" s="107">
        <f t="shared" si="15"/>
        <v>0</v>
      </c>
      <c r="M173" s="107"/>
      <c r="N173" s="107"/>
      <c r="O173" s="107">
        <f t="shared" si="16"/>
        <v>0</v>
      </c>
      <c r="P173" s="107"/>
      <c r="Q173" s="107"/>
      <c r="R173" s="107">
        <f t="shared" si="17"/>
        <v>0</v>
      </c>
      <c r="S173" s="107"/>
      <c r="T173" s="107"/>
      <c r="U173" s="107">
        <f t="shared" si="18"/>
        <v>0</v>
      </c>
      <c r="V173" s="107"/>
      <c r="W173" s="107"/>
      <c r="X173" s="107">
        <f t="shared" si="19"/>
        <v>0</v>
      </c>
      <c r="Y173" s="107"/>
      <c r="Z173" s="107"/>
      <c r="AA173" s="108">
        <f t="shared" si="20"/>
        <v>3125000</v>
      </c>
      <c r="AB173" s="7"/>
    </row>
    <row r="174" spans="1:28" ht="15.75" x14ac:dyDescent="0.25">
      <c r="A174" s="24">
        <v>45600</v>
      </c>
      <c r="B174" s="25" t="s">
        <v>280</v>
      </c>
      <c r="C174" s="25">
        <v>2800000</v>
      </c>
      <c r="D174" s="25" t="s">
        <v>46</v>
      </c>
      <c r="E174" s="25" t="s">
        <v>208</v>
      </c>
      <c r="F174" s="25">
        <v>4000</v>
      </c>
      <c r="G174" s="25" t="s">
        <v>34</v>
      </c>
      <c r="H174" s="25"/>
      <c r="I174" s="4">
        <f t="shared" si="14"/>
        <v>0</v>
      </c>
      <c r="J174" s="31" t="s">
        <v>324</v>
      </c>
      <c r="K174" s="11"/>
      <c r="L174" s="107">
        <f t="shared" si="15"/>
        <v>2800000</v>
      </c>
      <c r="M174" s="107">
        <v>2800000</v>
      </c>
      <c r="N174" s="107"/>
      <c r="O174" s="107">
        <v>0</v>
      </c>
      <c r="P174" s="107"/>
      <c r="Q174" s="107"/>
      <c r="R174" s="107">
        <v>0</v>
      </c>
      <c r="S174" s="107"/>
      <c r="T174" s="107"/>
      <c r="U174" s="107">
        <v>0</v>
      </c>
      <c r="V174" s="107"/>
      <c r="W174" s="107"/>
      <c r="X174" s="107">
        <v>0</v>
      </c>
      <c r="Y174" s="107"/>
      <c r="Z174" s="107"/>
      <c r="AA174" s="108">
        <f t="shared" si="20"/>
        <v>0</v>
      </c>
      <c r="AB174" s="7">
        <v>45635</v>
      </c>
    </row>
    <row r="175" spans="1:28" ht="15.75" x14ac:dyDescent="0.25">
      <c r="A175" s="24">
        <v>45600</v>
      </c>
      <c r="B175" s="25" t="s">
        <v>280</v>
      </c>
      <c r="C175" s="25">
        <v>6720000</v>
      </c>
      <c r="D175" s="25" t="s">
        <v>46</v>
      </c>
      <c r="E175" s="25" t="s">
        <v>204</v>
      </c>
      <c r="F175" s="25">
        <v>6000</v>
      </c>
      <c r="G175" s="25" t="s">
        <v>34</v>
      </c>
      <c r="H175" s="25"/>
      <c r="I175" s="4">
        <f t="shared" si="14"/>
        <v>0</v>
      </c>
      <c r="J175" s="31" t="s">
        <v>324</v>
      </c>
      <c r="K175" s="11"/>
      <c r="L175" s="107">
        <f t="shared" si="15"/>
        <v>6720000</v>
      </c>
      <c r="M175" s="107">
        <v>6720000</v>
      </c>
      <c r="N175" s="107"/>
      <c r="O175" s="107">
        <v>0</v>
      </c>
      <c r="P175" s="107"/>
      <c r="Q175" s="107"/>
      <c r="R175" s="107">
        <v>0</v>
      </c>
      <c r="S175" s="107"/>
      <c r="T175" s="107"/>
      <c r="U175" s="107">
        <v>0</v>
      </c>
      <c r="V175" s="107"/>
      <c r="W175" s="107"/>
      <c r="X175" s="107">
        <v>0</v>
      </c>
      <c r="Y175" s="107"/>
      <c r="Z175" s="107"/>
      <c r="AA175" s="108">
        <f t="shared" si="20"/>
        <v>0</v>
      </c>
      <c r="AB175" s="7">
        <v>45635</v>
      </c>
    </row>
    <row r="176" spans="1:28" ht="15.75" x14ac:dyDescent="0.25">
      <c r="A176" s="24">
        <v>45600</v>
      </c>
      <c r="B176" s="25" t="s">
        <v>412</v>
      </c>
      <c r="C176" s="25">
        <v>565000</v>
      </c>
      <c r="D176" s="25" t="s">
        <v>46</v>
      </c>
      <c r="E176" s="25" t="s">
        <v>58</v>
      </c>
      <c r="F176" s="25">
        <v>10400</v>
      </c>
      <c r="G176" s="25" t="s">
        <v>34</v>
      </c>
      <c r="H176" s="25"/>
      <c r="I176" s="4">
        <f t="shared" ref="I176:I217" si="21">F176*H176</f>
        <v>0</v>
      </c>
      <c r="J176" s="31" t="s">
        <v>312</v>
      </c>
      <c r="K176" s="25" t="s">
        <v>687</v>
      </c>
      <c r="L176" s="107">
        <f t="shared" si="15"/>
        <v>0</v>
      </c>
      <c r="M176" s="107"/>
      <c r="N176" s="107"/>
      <c r="O176" s="107">
        <f t="shared" si="16"/>
        <v>565000</v>
      </c>
      <c r="P176" s="107">
        <v>565000</v>
      </c>
      <c r="Q176" s="107"/>
      <c r="R176" s="107">
        <f t="shared" si="17"/>
        <v>0</v>
      </c>
      <c r="S176" s="107"/>
      <c r="T176" s="107"/>
      <c r="U176" s="107">
        <f t="shared" si="18"/>
        <v>0</v>
      </c>
      <c r="V176" s="107"/>
      <c r="W176" s="107"/>
      <c r="X176" s="107">
        <f t="shared" si="19"/>
        <v>0</v>
      </c>
      <c r="Y176" s="107"/>
      <c r="Z176" s="107"/>
      <c r="AA176" s="108">
        <f t="shared" si="20"/>
        <v>0</v>
      </c>
      <c r="AB176" s="7">
        <v>45629</v>
      </c>
    </row>
    <row r="177" spans="1:28" ht="15.75" x14ac:dyDescent="0.25">
      <c r="A177" s="24">
        <v>45601</v>
      </c>
      <c r="B177" s="25" t="s">
        <v>122</v>
      </c>
      <c r="C177" s="25">
        <v>19760000</v>
      </c>
      <c r="D177" s="25" t="s">
        <v>2249</v>
      </c>
      <c r="E177" s="25" t="s">
        <v>42</v>
      </c>
      <c r="F177" s="25">
        <v>5200</v>
      </c>
      <c r="G177" s="25" t="s">
        <v>34</v>
      </c>
      <c r="H177" s="25"/>
      <c r="I177" s="4">
        <f t="shared" si="21"/>
        <v>0</v>
      </c>
      <c r="J177" s="38" t="s">
        <v>24</v>
      </c>
      <c r="K177" s="25"/>
      <c r="L177" s="107">
        <f t="shared" si="15"/>
        <v>13607000</v>
      </c>
      <c r="M177" s="107">
        <v>13607000</v>
      </c>
      <c r="N177" s="107"/>
      <c r="O177" s="107">
        <f t="shared" si="16"/>
        <v>0</v>
      </c>
      <c r="P177" s="107"/>
      <c r="Q177" s="107"/>
      <c r="R177" s="107">
        <f t="shared" si="17"/>
        <v>1848900</v>
      </c>
      <c r="S177" s="107">
        <v>1848900</v>
      </c>
      <c r="T177" s="107"/>
      <c r="U177" s="107">
        <f t="shared" si="18"/>
        <v>0</v>
      </c>
      <c r="V177" s="107"/>
      <c r="W177" s="107"/>
      <c r="X177" s="107">
        <f t="shared" si="19"/>
        <v>0</v>
      </c>
      <c r="Y177" s="107"/>
      <c r="Z177" s="107"/>
      <c r="AA177" s="108">
        <f t="shared" si="20"/>
        <v>4304100</v>
      </c>
      <c r="AB177" s="7">
        <v>45650</v>
      </c>
    </row>
    <row r="178" spans="1:28" ht="15.75" x14ac:dyDescent="0.25">
      <c r="A178" s="24">
        <v>45601</v>
      </c>
      <c r="B178" s="25" t="s">
        <v>122</v>
      </c>
      <c r="C178" s="25">
        <v>540000</v>
      </c>
      <c r="D178" s="25" t="s">
        <v>46</v>
      </c>
      <c r="E178" s="25" t="s">
        <v>157</v>
      </c>
      <c r="F178" s="25">
        <v>2</v>
      </c>
      <c r="G178" s="25" t="s">
        <v>48</v>
      </c>
      <c r="H178" s="25"/>
      <c r="I178" s="4">
        <f t="shared" si="21"/>
        <v>0</v>
      </c>
      <c r="J178" s="31" t="s">
        <v>312</v>
      </c>
      <c r="K178" s="25" t="s">
        <v>2226</v>
      </c>
      <c r="L178" s="107">
        <f t="shared" ref="L178:L220" si="22">M178+N178</f>
        <v>0</v>
      </c>
      <c r="M178" s="107"/>
      <c r="N178" s="107"/>
      <c r="O178" s="107">
        <f t="shared" ref="O178:O220" si="23">P178+Q178</f>
        <v>540000</v>
      </c>
      <c r="P178" s="107">
        <v>540000</v>
      </c>
      <c r="Q178" s="107"/>
      <c r="R178" s="107">
        <f t="shared" ref="R178:R220" si="24">S178+T178</f>
        <v>0</v>
      </c>
      <c r="S178" s="107"/>
      <c r="T178" s="107"/>
      <c r="U178" s="107">
        <f t="shared" ref="U178:U220" si="25">V178+W178</f>
        <v>0</v>
      </c>
      <c r="V178" s="107"/>
      <c r="W178" s="107"/>
      <c r="X178" s="107">
        <f t="shared" ref="X178:X220" si="26">Y178+Z178</f>
        <v>0</v>
      </c>
      <c r="Y178" s="107"/>
      <c r="Z178" s="107"/>
      <c r="AA178" s="108">
        <f t="shared" ref="AA178:AA220" si="27">C178+I178-L178-O178-U178-X178-R178</f>
        <v>0</v>
      </c>
      <c r="AB178" s="7">
        <v>45631</v>
      </c>
    </row>
    <row r="179" spans="1:28" ht="15.75" x14ac:dyDescent="0.25">
      <c r="A179" s="24">
        <v>45601</v>
      </c>
      <c r="B179" s="25" t="s">
        <v>1485</v>
      </c>
      <c r="C179" s="25">
        <v>150000</v>
      </c>
      <c r="D179" s="25" t="s">
        <v>52</v>
      </c>
      <c r="E179" s="25" t="s">
        <v>135</v>
      </c>
      <c r="F179" s="25">
        <v>1</v>
      </c>
      <c r="G179" s="25" t="s">
        <v>48</v>
      </c>
      <c r="H179" s="25"/>
      <c r="I179" s="4">
        <f t="shared" si="21"/>
        <v>0</v>
      </c>
      <c r="J179" s="31" t="s">
        <v>312</v>
      </c>
      <c r="K179" s="25" t="s">
        <v>2370</v>
      </c>
      <c r="L179" s="107">
        <f t="shared" si="22"/>
        <v>0</v>
      </c>
      <c r="M179" s="107"/>
      <c r="N179" s="107"/>
      <c r="O179" s="107">
        <f t="shared" si="23"/>
        <v>150000</v>
      </c>
      <c r="P179" s="107">
        <v>150000</v>
      </c>
      <c r="Q179" s="107"/>
      <c r="R179" s="107">
        <f t="shared" si="24"/>
        <v>0</v>
      </c>
      <c r="S179" s="107"/>
      <c r="T179" s="107"/>
      <c r="U179" s="107">
        <f t="shared" si="25"/>
        <v>0</v>
      </c>
      <c r="V179" s="107"/>
      <c r="W179" s="107"/>
      <c r="X179" s="107">
        <f t="shared" si="26"/>
        <v>0</v>
      </c>
      <c r="Y179" s="107"/>
      <c r="Z179" s="107"/>
      <c r="AA179" s="108">
        <f t="shared" si="27"/>
        <v>0</v>
      </c>
      <c r="AB179" s="7">
        <v>45652</v>
      </c>
    </row>
    <row r="180" spans="1:28" ht="15.75" x14ac:dyDescent="0.25">
      <c r="A180" s="24">
        <v>45601</v>
      </c>
      <c r="B180" s="25" t="s">
        <v>107</v>
      </c>
      <c r="C180" s="25">
        <v>2000000</v>
      </c>
      <c r="D180" s="25" t="s">
        <v>2249</v>
      </c>
      <c r="E180" s="25" t="s">
        <v>108</v>
      </c>
      <c r="F180" s="25">
        <v>1000</v>
      </c>
      <c r="G180" s="25" t="s">
        <v>34</v>
      </c>
      <c r="H180" s="25"/>
      <c r="I180" s="4">
        <f t="shared" si="21"/>
        <v>0</v>
      </c>
      <c r="J180" s="26" t="s">
        <v>28</v>
      </c>
      <c r="K180" s="117"/>
      <c r="L180" s="107">
        <f t="shared" si="22"/>
        <v>0</v>
      </c>
      <c r="M180" s="107"/>
      <c r="N180" s="107"/>
      <c r="O180" s="107">
        <f t="shared" si="23"/>
        <v>0</v>
      </c>
      <c r="P180" s="107"/>
      <c r="Q180" s="107"/>
      <c r="R180" s="107">
        <f t="shared" si="24"/>
        <v>0</v>
      </c>
      <c r="S180" s="107"/>
      <c r="T180" s="107"/>
      <c r="U180" s="107">
        <f t="shared" si="25"/>
        <v>0</v>
      </c>
      <c r="V180" s="107"/>
      <c r="W180" s="107"/>
      <c r="X180" s="107">
        <f t="shared" si="26"/>
        <v>0</v>
      </c>
      <c r="Y180" s="107"/>
      <c r="Z180" s="107"/>
      <c r="AA180" s="108">
        <f t="shared" si="27"/>
        <v>2000000</v>
      </c>
      <c r="AB180" s="7"/>
    </row>
    <row r="181" spans="1:28" ht="15.75" x14ac:dyDescent="0.25">
      <c r="A181" s="24">
        <v>45601</v>
      </c>
      <c r="B181" s="25" t="s">
        <v>107</v>
      </c>
      <c r="C181" s="25">
        <v>1800000</v>
      </c>
      <c r="D181" s="25" t="s">
        <v>2249</v>
      </c>
      <c r="E181" s="25" t="s">
        <v>498</v>
      </c>
      <c r="F181" s="25">
        <v>4</v>
      </c>
      <c r="G181" s="25" t="s">
        <v>48</v>
      </c>
      <c r="H181" s="25"/>
      <c r="I181" s="4">
        <f t="shared" si="21"/>
        <v>0</v>
      </c>
      <c r="J181" s="26" t="s">
        <v>28</v>
      </c>
      <c r="K181" s="117"/>
      <c r="L181" s="107">
        <f t="shared" si="22"/>
        <v>0</v>
      </c>
      <c r="M181" s="107"/>
      <c r="N181" s="107"/>
      <c r="O181" s="107">
        <f t="shared" si="23"/>
        <v>0</v>
      </c>
      <c r="P181" s="107"/>
      <c r="Q181" s="107"/>
      <c r="R181" s="107">
        <f t="shared" si="24"/>
        <v>0</v>
      </c>
      <c r="S181" s="107"/>
      <c r="T181" s="107"/>
      <c r="U181" s="107">
        <f t="shared" si="25"/>
        <v>0</v>
      </c>
      <c r="V181" s="107"/>
      <c r="W181" s="107"/>
      <c r="X181" s="107">
        <f t="shared" si="26"/>
        <v>0</v>
      </c>
      <c r="Y181" s="107"/>
      <c r="Z181" s="107"/>
      <c r="AA181" s="108">
        <f t="shared" si="27"/>
        <v>1800000</v>
      </c>
      <c r="AB181" s="7"/>
    </row>
    <row r="182" spans="1:28" ht="15.75" x14ac:dyDescent="0.25">
      <c r="A182" s="24">
        <v>45601</v>
      </c>
      <c r="B182" s="25" t="s">
        <v>107</v>
      </c>
      <c r="C182" s="25">
        <v>1150000</v>
      </c>
      <c r="D182" s="25" t="s">
        <v>2249</v>
      </c>
      <c r="E182" s="25" t="s">
        <v>394</v>
      </c>
      <c r="F182" s="25">
        <v>5</v>
      </c>
      <c r="G182" s="25" t="s">
        <v>48</v>
      </c>
      <c r="H182" s="25"/>
      <c r="I182" s="4">
        <f t="shared" si="21"/>
        <v>0</v>
      </c>
      <c r="J182" s="26" t="s">
        <v>28</v>
      </c>
      <c r="K182" s="117"/>
      <c r="L182" s="107">
        <f t="shared" si="22"/>
        <v>0</v>
      </c>
      <c r="M182" s="107"/>
      <c r="N182" s="107"/>
      <c r="O182" s="107">
        <f t="shared" si="23"/>
        <v>0</v>
      </c>
      <c r="P182" s="107"/>
      <c r="Q182" s="107"/>
      <c r="R182" s="107">
        <f t="shared" si="24"/>
        <v>0</v>
      </c>
      <c r="S182" s="107"/>
      <c r="T182" s="107"/>
      <c r="U182" s="107">
        <f t="shared" si="25"/>
        <v>0</v>
      </c>
      <c r="V182" s="107"/>
      <c r="W182" s="107"/>
      <c r="X182" s="107">
        <f t="shared" si="26"/>
        <v>0</v>
      </c>
      <c r="Y182" s="107"/>
      <c r="Z182" s="107"/>
      <c r="AA182" s="108">
        <f t="shared" si="27"/>
        <v>1150000</v>
      </c>
      <c r="AB182" s="7"/>
    </row>
    <row r="183" spans="1:28" ht="15.75" x14ac:dyDescent="0.25">
      <c r="A183" s="24">
        <v>45601</v>
      </c>
      <c r="B183" s="25" t="s">
        <v>107</v>
      </c>
      <c r="C183" s="25">
        <v>1352400</v>
      </c>
      <c r="D183" s="25" t="s">
        <v>2249</v>
      </c>
      <c r="E183" s="25" t="s">
        <v>103</v>
      </c>
      <c r="F183" s="25">
        <v>29.4</v>
      </c>
      <c r="G183" s="25" t="s">
        <v>39</v>
      </c>
      <c r="H183" s="25"/>
      <c r="I183" s="4">
        <f t="shared" si="21"/>
        <v>0</v>
      </c>
      <c r="J183" s="26" t="s">
        <v>28</v>
      </c>
      <c r="K183" s="117"/>
      <c r="L183" s="107">
        <f t="shared" si="22"/>
        <v>0</v>
      </c>
      <c r="M183" s="107"/>
      <c r="N183" s="107"/>
      <c r="O183" s="107">
        <f t="shared" si="23"/>
        <v>0</v>
      </c>
      <c r="P183" s="107"/>
      <c r="Q183" s="107"/>
      <c r="R183" s="107">
        <f t="shared" si="24"/>
        <v>0</v>
      </c>
      <c r="S183" s="107"/>
      <c r="T183" s="107"/>
      <c r="U183" s="107">
        <f t="shared" si="25"/>
        <v>0</v>
      </c>
      <c r="V183" s="107"/>
      <c r="W183" s="107"/>
      <c r="X183" s="107">
        <f t="shared" si="26"/>
        <v>0</v>
      </c>
      <c r="Y183" s="107"/>
      <c r="Z183" s="107"/>
      <c r="AA183" s="108">
        <f t="shared" si="27"/>
        <v>1352400</v>
      </c>
      <c r="AB183" s="7"/>
    </row>
    <row r="184" spans="1:28" ht="15.75" x14ac:dyDescent="0.25">
      <c r="A184" s="24">
        <v>45601</v>
      </c>
      <c r="B184" s="25" t="s">
        <v>107</v>
      </c>
      <c r="C184" s="25">
        <v>3422400.0000000005</v>
      </c>
      <c r="D184" s="25" t="s">
        <v>2249</v>
      </c>
      <c r="E184" s="25" t="s">
        <v>120</v>
      </c>
      <c r="F184" s="25">
        <v>74.400000000000006</v>
      </c>
      <c r="G184" s="25" t="s">
        <v>39</v>
      </c>
      <c r="H184" s="25"/>
      <c r="I184" s="4">
        <f t="shared" si="21"/>
        <v>0</v>
      </c>
      <c r="J184" s="26" t="s">
        <v>28</v>
      </c>
      <c r="K184" s="117"/>
      <c r="L184" s="107">
        <f t="shared" si="22"/>
        <v>0</v>
      </c>
      <c r="M184" s="107"/>
      <c r="N184" s="107"/>
      <c r="O184" s="107">
        <f t="shared" si="23"/>
        <v>0</v>
      </c>
      <c r="P184" s="107"/>
      <c r="Q184" s="107"/>
      <c r="R184" s="107">
        <f t="shared" si="24"/>
        <v>0</v>
      </c>
      <c r="S184" s="107"/>
      <c r="T184" s="107"/>
      <c r="U184" s="107">
        <f t="shared" si="25"/>
        <v>0</v>
      </c>
      <c r="V184" s="107"/>
      <c r="W184" s="107"/>
      <c r="X184" s="107">
        <f t="shared" si="26"/>
        <v>0</v>
      </c>
      <c r="Y184" s="107"/>
      <c r="Z184" s="107"/>
      <c r="AA184" s="108">
        <f t="shared" si="27"/>
        <v>3422400.0000000005</v>
      </c>
      <c r="AB184" s="7"/>
    </row>
    <row r="185" spans="1:28" ht="15.75" x14ac:dyDescent="0.25">
      <c r="A185" s="24">
        <v>45601</v>
      </c>
      <c r="B185" s="25" t="s">
        <v>107</v>
      </c>
      <c r="C185" s="25">
        <v>1200000</v>
      </c>
      <c r="D185" s="25" t="s">
        <v>2249</v>
      </c>
      <c r="E185" s="25" t="s">
        <v>165</v>
      </c>
      <c r="F185" s="25">
        <v>1</v>
      </c>
      <c r="G185" s="25" t="s">
        <v>303</v>
      </c>
      <c r="H185" s="25"/>
      <c r="I185" s="4">
        <f t="shared" si="21"/>
        <v>0</v>
      </c>
      <c r="J185" s="26" t="s">
        <v>28</v>
      </c>
      <c r="K185" s="117"/>
      <c r="L185" s="107">
        <f t="shared" si="22"/>
        <v>0</v>
      </c>
      <c r="M185" s="107"/>
      <c r="N185" s="107"/>
      <c r="O185" s="107">
        <f t="shared" si="23"/>
        <v>0</v>
      </c>
      <c r="P185" s="107"/>
      <c r="Q185" s="107"/>
      <c r="R185" s="107">
        <f t="shared" si="24"/>
        <v>0</v>
      </c>
      <c r="S185" s="107"/>
      <c r="T185" s="107"/>
      <c r="U185" s="107">
        <f t="shared" si="25"/>
        <v>0</v>
      </c>
      <c r="V185" s="107"/>
      <c r="W185" s="107"/>
      <c r="X185" s="107">
        <f t="shared" si="26"/>
        <v>0</v>
      </c>
      <c r="Y185" s="107"/>
      <c r="Z185" s="107"/>
      <c r="AA185" s="108">
        <f t="shared" si="27"/>
        <v>1200000</v>
      </c>
      <c r="AB185" s="7"/>
    </row>
    <row r="186" spans="1:28" ht="15.75" x14ac:dyDescent="0.25">
      <c r="A186" s="24">
        <v>45602</v>
      </c>
      <c r="B186" s="25" t="s">
        <v>134</v>
      </c>
      <c r="C186" s="25">
        <v>2000000</v>
      </c>
      <c r="D186" s="25" t="s">
        <v>46</v>
      </c>
      <c r="E186" s="25" t="s">
        <v>42</v>
      </c>
      <c r="F186" s="25">
        <v>500</v>
      </c>
      <c r="G186" s="25" t="s">
        <v>34</v>
      </c>
      <c r="H186" s="25"/>
      <c r="I186" s="4">
        <f t="shared" si="21"/>
        <v>0</v>
      </c>
      <c r="J186" s="31" t="s">
        <v>324</v>
      </c>
      <c r="K186" s="117"/>
      <c r="L186" s="107">
        <f t="shared" si="22"/>
        <v>2000000</v>
      </c>
      <c r="M186" s="107">
        <v>2000000</v>
      </c>
      <c r="N186" s="107"/>
      <c r="O186" s="107">
        <f t="shared" si="23"/>
        <v>0</v>
      </c>
      <c r="P186" s="107"/>
      <c r="Q186" s="107"/>
      <c r="R186" s="107">
        <f t="shared" si="24"/>
        <v>0</v>
      </c>
      <c r="S186" s="107"/>
      <c r="T186" s="107"/>
      <c r="U186" s="107">
        <f t="shared" si="25"/>
        <v>0</v>
      </c>
      <c r="V186" s="107"/>
      <c r="W186" s="107"/>
      <c r="X186" s="107">
        <f t="shared" si="26"/>
        <v>0</v>
      </c>
      <c r="Y186" s="107"/>
      <c r="Z186" s="107"/>
      <c r="AA186" s="108">
        <f t="shared" si="27"/>
        <v>0</v>
      </c>
      <c r="AB186" s="7">
        <v>45636</v>
      </c>
    </row>
    <row r="187" spans="1:28" ht="15.75" x14ac:dyDescent="0.25">
      <c r="A187" s="24">
        <v>45603</v>
      </c>
      <c r="B187" s="25" t="s">
        <v>96</v>
      </c>
      <c r="C187" s="25">
        <v>1660500</v>
      </c>
      <c r="D187" s="25" t="s">
        <v>46</v>
      </c>
      <c r="E187" s="25" t="s">
        <v>1165</v>
      </c>
      <c r="F187" s="25">
        <v>750</v>
      </c>
      <c r="G187" s="25" t="s">
        <v>34</v>
      </c>
      <c r="H187" s="25"/>
      <c r="I187" s="4">
        <f t="shared" si="21"/>
        <v>0</v>
      </c>
      <c r="J187" s="26" t="s">
        <v>28</v>
      </c>
      <c r="K187" s="117"/>
      <c r="L187" s="107">
        <f t="shared" si="22"/>
        <v>0</v>
      </c>
      <c r="M187" s="107"/>
      <c r="N187" s="107"/>
      <c r="O187" s="107">
        <f t="shared" si="23"/>
        <v>0</v>
      </c>
      <c r="P187" s="107"/>
      <c r="Q187" s="107"/>
      <c r="R187" s="107">
        <f t="shared" si="24"/>
        <v>0</v>
      </c>
      <c r="S187" s="107"/>
      <c r="T187" s="107"/>
      <c r="U187" s="107">
        <f t="shared" si="25"/>
        <v>0</v>
      </c>
      <c r="V187" s="107"/>
      <c r="W187" s="107"/>
      <c r="X187" s="107">
        <f t="shared" si="26"/>
        <v>0</v>
      </c>
      <c r="Y187" s="107"/>
      <c r="Z187" s="107"/>
      <c r="AA187" s="108">
        <f t="shared" si="27"/>
        <v>1660500</v>
      </c>
      <c r="AB187" s="7"/>
    </row>
    <row r="188" spans="1:28" ht="15.75" x14ac:dyDescent="0.25">
      <c r="A188" s="24">
        <v>45603</v>
      </c>
      <c r="B188" s="25" t="s">
        <v>253</v>
      </c>
      <c r="C188" s="25">
        <v>1600000</v>
      </c>
      <c r="D188" s="25" t="s">
        <v>52</v>
      </c>
      <c r="E188" s="25" t="s">
        <v>189</v>
      </c>
      <c r="F188" s="25">
        <v>4</v>
      </c>
      <c r="G188" s="25" t="s">
        <v>23</v>
      </c>
      <c r="H188" s="25"/>
      <c r="I188" s="4">
        <f t="shared" si="21"/>
        <v>0</v>
      </c>
      <c r="J188" s="26" t="s">
        <v>28</v>
      </c>
      <c r="K188" s="11" t="s">
        <v>2140</v>
      </c>
      <c r="L188" s="107">
        <f t="shared" si="22"/>
        <v>0</v>
      </c>
      <c r="M188" s="107"/>
      <c r="N188" s="107"/>
      <c r="O188" s="107">
        <f t="shared" si="23"/>
        <v>0</v>
      </c>
      <c r="P188" s="107"/>
      <c r="Q188" s="107"/>
      <c r="R188" s="107">
        <f t="shared" si="24"/>
        <v>0</v>
      </c>
      <c r="S188" s="107"/>
      <c r="T188" s="107"/>
      <c r="U188" s="107">
        <f t="shared" si="25"/>
        <v>0</v>
      </c>
      <c r="V188" s="107"/>
      <c r="W188" s="107"/>
      <c r="X188" s="107">
        <f t="shared" si="26"/>
        <v>0</v>
      </c>
      <c r="Y188" s="107"/>
      <c r="Z188" s="107"/>
      <c r="AA188" s="108">
        <f t="shared" si="27"/>
        <v>1600000</v>
      </c>
      <c r="AB188" s="7"/>
    </row>
    <row r="189" spans="1:28" ht="15.75" x14ac:dyDescent="0.25">
      <c r="A189" s="24">
        <v>45603</v>
      </c>
      <c r="B189" s="25" t="s">
        <v>122</v>
      </c>
      <c r="C189" s="25">
        <v>39520000</v>
      </c>
      <c r="D189" s="25" t="s">
        <v>2249</v>
      </c>
      <c r="E189" s="25" t="s">
        <v>42</v>
      </c>
      <c r="F189" s="25">
        <v>10400</v>
      </c>
      <c r="G189" s="25" t="s">
        <v>34</v>
      </c>
      <c r="H189" s="25"/>
      <c r="I189" s="4">
        <f t="shared" si="21"/>
        <v>0</v>
      </c>
      <c r="J189" s="26" t="s">
        <v>28</v>
      </c>
      <c r="K189" s="25"/>
      <c r="L189" s="107">
        <f t="shared" si="22"/>
        <v>0</v>
      </c>
      <c r="M189" s="107"/>
      <c r="N189" s="107"/>
      <c r="O189" s="107">
        <f t="shared" si="23"/>
        <v>0</v>
      </c>
      <c r="P189" s="107"/>
      <c r="Q189" s="107"/>
      <c r="R189" s="107">
        <f t="shared" si="24"/>
        <v>0</v>
      </c>
      <c r="S189" s="107"/>
      <c r="T189" s="107"/>
      <c r="U189" s="107">
        <f t="shared" si="25"/>
        <v>0</v>
      </c>
      <c r="V189" s="107"/>
      <c r="W189" s="107"/>
      <c r="X189" s="107">
        <f t="shared" si="26"/>
        <v>0</v>
      </c>
      <c r="Y189" s="107"/>
      <c r="Z189" s="107"/>
      <c r="AA189" s="108">
        <f t="shared" si="27"/>
        <v>39520000</v>
      </c>
      <c r="AB189" s="7"/>
    </row>
    <row r="190" spans="1:28" ht="15.75" x14ac:dyDescent="0.25">
      <c r="A190" s="24">
        <v>45603</v>
      </c>
      <c r="B190" s="25" t="s">
        <v>122</v>
      </c>
      <c r="C190" s="25">
        <v>4800000</v>
      </c>
      <c r="D190" s="25" t="s">
        <v>46</v>
      </c>
      <c r="E190" s="25" t="s">
        <v>157</v>
      </c>
      <c r="F190" s="41">
        <v>16</v>
      </c>
      <c r="G190" s="25" t="s">
        <v>48</v>
      </c>
      <c r="H190" s="25"/>
      <c r="I190" s="4">
        <f t="shared" si="21"/>
        <v>0</v>
      </c>
      <c r="J190" s="31" t="s">
        <v>312</v>
      </c>
      <c r="K190" s="25" t="s">
        <v>2226</v>
      </c>
      <c r="L190" s="107">
        <f t="shared" si="22"/>
        <v>0</v>
      </c>
      <c r="M190" s="107"/>
      <c r="N190" s="107"/>
      <c r="O190" s="107">
        <f t="shared" si="23"/>
        <v>4800000</v>
      </c>
      <c r="P190" s="107">
        <v>4800000</v>
      </c>
      <c r="Q190" s="107"/>
      <c r="R190" s="107">
        <f t="shared" si="24"/>
        <v>0</v>
      </c>
      <c r="S190" s="107"/>
      <c r="T190" s="107"/>
      <c r="U190" s="107">
        <f t="shared" si="25"/>
        <v>0</v>
      </c>
      <c r="V190" s="107"/>
      <c r="W190" s="107"/>
      <c r="X190" s="107">
        <f t="shared" si="26"/>
        <v>0</v>
      </c>
      <c r="Y190" s="107"/>
      <c r="Z190" s="107"/>
      <c r="AA190" s="108">
        <f t="shared" si="27"/>
        <v>0</v>
      </c>
      <c r="AB190" s="7">
        <v>45631</v>
      </c>
    </row>
    <row r="191" spans="1:28" ht="15.75" x14ac:dyDescent="0.25">
      <c r="A191" s="24">
        <v>45604</v>
      </c>
      <c r="B191" s="25" t="s">
        <v>1590</v>
      </c>
      <c r="C191" s="25">
        <v>36000000</v>
      </c>
      <c r="D191" s="25" t="s">
        <v>46</v>
      </c>
      <c r="E191" s="25" t="s">
        <v>298</v>
      </c>
      <c r="F191" s="25">
        <v>10000</v>
      </c>
      <c r="G191" s="25" t="s">
        <v>34</v>
      </c>
      <c r="H191" s="25"/>
      <c r="I191" s="4">
        <f t="shared" si="21"/>
        <v>0</v>
      </c>
      <c r="J191" s="31" t="s">
        <v>49</v>
      </c>
      <c r="K191" s="117"/>
      <c r="L191" s="107">
        <f t="shared" si="22"/>
        <v>36260000</v>
      </c>
      <c r="M191" s="107">
        <v>36260000</v>
      </c>
      <c r="N191" s="107"/>
      <c r="O191" s="107">
        <f t="shared" si="23"/>
        <v>0</v>
      </c>
      <c r="P191" s="107"/>
      <c r="Q191" s="107"/>
      <c r="R191" s="107">
        <f t="shared" si="24"/>
        <v>0</v>
      </c>
      <c r="S191" s="107"/>
      <c r="T191" s="107"/>
      <c r="U191" s="107">
        <f t="shared" si="25"/>
        <v>0</v>
      </c>
      <c r="V191" s="107"/>
      <c r="W191" s="107"/>
      <c r="X191" s="107">
        <f t="shared" si="26"/>
        <v>0</v>
      </c>
      <c r="Y191" s="107"/>
      <c r="Z191" s="107"/>
      <c r="AA191" s="108">
        <f t="shared" si="27"/>
        <v>-260000</v>
      </c>
      <c r="AB191" s="7">
        <v>45635</v>
      </c>
    </row>
    <row r="192" spans="1:28" ht="15.75" x14ac:dyDescent="0.25">
      <c r="A192" s="24">
        <v>45604</v>
      </c>
      <c r="B192" s="25" t="s">
        <v>205</v>
      </c>
      <c r="C192" s="25">
        <v>3891600</v>
      </c>
      <c r="D192" s="25" t="s">
        <v>46</v>
      </c>
      <c r="E192" s="25" t="s">
        <v>100</v>
      </c>
      <c r="F192" s="25">
        <v>82.8</v>
      </c>
      <c r="G192" s="25" t="s">
        <v>39</v>
      </c>
      <c r="H192" s="25"/>
      <c r="I192" s="4">
        <f t="shared" si="21"/>
        <v>0</v>
      </c>
      <c r="J192" s="26" t="s">
        <v>28</v>
      </c>
      <c r="K192" s="117" t="s">
        <v>2304</v>
      </c>
      <c r="L192" s="107">
        <f t="shared" si="22"/>
        <v>0</v>
      </c>
      <c r="M192" s="107"/>
      <c r="N192" s="107"/>
      <c r="O192" s="107">
        <f t="shared" si="23"/>
        <v>0</v>
      </c>
      <c r="P192" s="107"/>
      <c r="Q192" s="107"/>
      <c r="R192" s="107">
        <f t="shared" si="24"/>
        <v>0</v>
      </c>
      <c r="S192" s="107"/>
      <c r="T192" s="107"/>
      <c r="U192" s="107">
        <f t="shared" si="25"/>
        <v>0</v>
      </c>
      <c r="V192" s="107"/>
      <c r="W192" s="107"/>
      <c r="X192" s="107">
        <f t="shared" si="26"/>
        <v>0</v>
      </c>
      <c r="Y192" s="107"/>
      <c r="Z192" s="107"/>
      <c r="AA192" s="108">
        <f t="shared" si="27"/>
        <v>3891600</v>
      </c>
      <c r="AB192" s="7"/>
    </row>
    <row r="193" spans="1:28" ht="15.75" x14ac:dyDescent="0.25">
      <c r="A193" s="24">
        <v>45604</v>
      </c>
      <c r="B193" s="25" t="s">
        <v>195</v>
      </c>
      <c r="C193" s="25">
        <v>11481100</v>
      </c>
      <c r="D193" s="25" t="s">
        <v>46</v>
      </c>
      <c r="E193" s="25" t="s">
        <v>196</v>
      </c>
      <c r="F193" s="25">
        <v>107.3</v>
      </c>
      <c r="G193" s="25" t="s">
        <v>39</v>
      </c>
      <c r="H193" s="25"/>
      <c r="I193" s="4">
        <f t="shared" si="21"/>
        <v>0</v>
      </c>
      <c r="J193" s="31" t="s">
        <v>312</v>
      </c>
      <c r="K193" s="117" t="s">
        <v>2218</v>
      </c>
      <c r="L193" s="107">
        <f t="shared" si="22"/>
        <v>0</v>
      </c>
      <c r="M193" s="107"/>
      <c r="N193" s="107"/>
      <c r="O193" s="107">
        <f t="shared" si="23"/>
        <v>11481100</v>
      </c>
      <c r="P193" s="107">
        <v>10619000</v>
      </c>
      <c r="Q193" s="107">
        <v>862100</v>
      </c>
      <c r="R193" s="107">
        <f t="shared" si="24"/>
        <v>0</v>
      </c>
      <c r="S193" s="107"/>
      <c r="T193" s="107"/>
      <c r="U193" s="107">
        <f t="shared" si="25"/>
        <v>0</v>
      </c>
      <c r="V193" s="107"/>
      <c r="W193" s="107"/>
      <c r="X193" s="107">
        <f t="shared" si="26"/>
        <v>0</v>
      </c>
      <c r="Y193" s="107"/>
      <c r="Z193" s="107"/>
      <c r="AA193" s="108">
        <f t="shared" si="27"/>
        <v>0</v>
      </c>
      <c r="AB193" s="7">
        <v>45629</v>
      </c>
    </row>
    <row r="194" spans="1:28" ht="15.75" x14ac:dyDescent="0.25">
      <c r="A194" s="24">
        <v>45604</v>
      </c>
      <c r="B194" s="25" t="s">
        <v>207</v>
      </c>
      <c r="C194" s="25">
        <v>2580000</v>
      </c>
      <c r="D194" s="25" t="s">
        <v>46</v>
      </c>
      <c r="E194" s="25" t="s">
        <v>108</v>
      </c>
      <c r="F194" s="25">
        <v>1200</v>
      </c>
      <c r="G194" s="25" t="s">
        <v>34</v>
      </c>
      <c r="H194" s="25"/>
      <c r="I194" s="4">
        <f t="shared" si="21"/>
        <v>0</v>
      </c>
      <c r="J194" s="26" t="s">
        <v>28</v>
      </c>
      <c r="K194" s="117"/>
      <c r="L194" s="107">
        <f t="shared" si="22"/>
        <v>0</v>
      </c>
      <c r="M194" s="107"/>
      <c r="N194" s="107"/>
      <c r="O194" s="107">
        <f t="shared" si="23"/>
        <v>0</v>
      </c>
      <c r="P194" s="107"/>
      <c r="Q194" s="107"/>
      <c r="R194" s="107">
        <f t="shared" si="24"/>
        <v>0</v>
      </c>
      <c r="S194" s="107"/>
      <c r="T194" s="107"/>
      <c r="U194" s="107">
        <f t="shared" si="25"/>
        <v>0</v>
      </c>
      <c r="V194" s="107"/>
      <c r="W194" s="107"/>
      <c r="X194" s="107">
        <f t="shared" si="26"/>
        <v>0</v>
      </c>
      <c r="Y194" s="107"/>
      <c r="Z194" s="107"/>
      <c r="AA194" s="108">
        <f t="shared" si="27"/>
        <v>2580000</v>
      </c>
      <c r="AB194" s="7"/>
    </row>
    <row r="195" spans="1:28" ht="15.75" x14ac:dyDescent="0.25">
      <c r="A195" s="24">
        <v>45604</v>
      </c>
      <c r="B195" s="25" t="s">
        <v>207</v>
      </c>
      <c r="C195" s="25">
        <v>933800</v>
      </c>
      <c r="D195" s="25" t="s">
        <v>46</v>
      </c>
      <c r="E195" s="25" t="s">
        <v>358</v>
      </c>
      <c r="F195" s="25">
        <v>20.3</v>
      </c>
      <c r="G195" s="44" t="s">
        <v>39</v>
      </c>
      <c r="H195" s="25"/>
      <c r="I195" s="4">
        <f t="shared" si="21"/>
        <v>0</v>
      </c>
      <c r="J195" s="31" t="s">
        <v>312</v>
      </c>
      <c r="K195" s="25" t="s">
        <v>2345</v>
      </c>
      <c r="L195" s="107">
        <f t="shared" si="22"/>
        <v>0</v>
      </c>
      <c r="M195" s="107"/>
      <c r="N195" s="107"/>
      <c r="O195" s="107">
        <f t="shared" si="23"/>
        <v>933800</v>
      </c>
      <c r="P195" s="107">
        <v>933800</v>
      </c>
      <c r="Q195" s="107"/>
      <c r="R195" s="107">
        <f t="shared" si="24"/>
        <v>0</v>
      </c>
      <c r="S195" s="107"/>
      <c r="T195" s="107"/>
      <c r="U195" s="107">
        <f t="shared" si="25"/>
        <v>0</v>
      </c>
      <c r="V195" s="107"/>
      <c r="W195" s="107"/>
      <c r="X195" s="107">
        <f t="shared" si="26"/>
        <v>0</v>
      </c>
      <c r="Y195" s="107"/>
      <c r="Z195" s="107"/>
      <c r="AA195" s="108">
        <f t="shared" si="27"/>
        <v>0</v>
      </c>
      <c r="AB195" s="7">
        <v>45649</v>
      </c>
    </row>
    <row r="196" spans="1:28" ht="15.75" x14ac:dyDescent="0.25">
      <c r="A196" s="24">
        <v>45604</v>
      </c>
      <c r="B196" s="25" t="s">
        <v>207</v>
      </c>
      <c r="C196" s="25">
        <v>676200</v>
      </c>
      <c r="D196" s="25" t="s">
        <v>46</v>
      </c>
      <c r="E196" s="25" t="s">
        <v>89</v>
      </c>
      <c r="F196" s="25">
        <v>14.7</v>
      </c>
      <c r="G196" s="44" t="s">
        <v>39</v>
      </c>
      <c r="H196" s="25"/>
      <c r="I196" s="4">
        <f t="shared" si="21"/>
        <v>0</v>
      </c>
      <c r="J196" s="31" t="s">
        <v>312</v>
      </c>
      <c r="K196" s="25" t="s">
        <v>2345</v>
      </c>
      <c r="L196" s="107">
        <f t="shared" si="22"/>
        <v>0</v>
      </c>
      <c r="M196" s="107"/>
      <c r="N196" s="107"/>
      <c r="O196" s="107">
        <f t="shared" si="23"/>
        <v>676200</v>
      </c>
      <c r="P196" s="107">
        <v>676200</v>
      </c>
      <c r="Q196" s="107"/>
      <c r="R196" s="107">
        <f t="shared" si="24"/>
        <v>0</v>
      </c>
      <c r="S196" s="107"/>
      <c r="T196" s="107"/>
      <c r="U196" s="107">
        <f t="shared" si="25"/>
        <v>0</v>
      </c>
      <c r="V196" s="107"/>
      <c r="W196" s="107"/>
      <c r="X196" s="107">
        <f t="shared" si="26"/>
        <v>0</v>
      </c>
      <c r="Y196" s="107"/>
      <c r="Z196" s="107"/>
      <c r="AA196" s="108">
        <f t="shared" si="27"/>
        <v>0</v>
      </c>
      <c r="AB196" s="7">
        <v>45649</v>
      </c>
    </row>
    <row r="197" spans="1:28" ht="15.75" x14ac:dyDescent="0.25">
      <c r="A197" s="24">
        <v>45607</v>
      </c>
      <c r="B197" s="25" t="s">
        <v>739</v>
      </c>
      <c r="C197" s="25">
        <v>7350000</v>
      </c>
      <c r="D197" s="25" t="s">
        <v>2249</v>
      </c>
      <c r="E197" s="25" t="s">
        <v>1377</v>
      </c>
      <c r="F197" s="25">
        <v>2800</v>
      </c>
      <c r="G197" s="25" t="s">
        <v>34</v>
      </c>
      <c r="H197" s="25"/>
      <c r="I197" s="4">
        <f t="shared" si="21"/>
        <v>0</v>
      </c>
      <c r="J197" s="31" t="s">
        <v>312</v>
      </c>
      <c r="K197" s="117" t="s">
        <v>2260</v>
      </c>
      <c r="L197" s="107">
        <f t="shared" si="22"/>
        <v>0</v>
      </c>
      <c r="M197" s="107"/>
      <c r="N197" s="107"/>
      <c r="O197" s="107">
        <f t="shared" si="23"/>
        <v>7350000</v>
      </c>
      <c r="P197" s="107">
        <v>7350000</v>
      </c>
      <c r="Q197" s="107"/>
      <c r="R197" s="107">
        <f t="shared" si="24"/>
        <v>0</v>
      </c>
      <c r="S197" s="107"/>
      <c r="T197" s="107"/>
      <c r="U197" s="107">
        <f t="shared" si="25"/>
        <v>0</v>
      </c>
      <c r="V197" s="107"/>
      <c r="W197" s="107"/>
      <c r="X197" s="107">
        <f t="shared" si="26"/>
        <v>0</v>
      </c>
      <c r="Y197" s="107"/>
      <c r="Z197" s="107"/>
      <c r="AA197" s="108">
        <f t="shared" si="27"/>
        <v>0</v>
      </c>
      <c r="AB197" s="7">
        <v>45637</v>
      </c>
    </row>
    <row r="198" spans="1:28" ht="15.75" x14ac:dyDescent="0.25">
      <c r="A198" s="24">
        <v>45607</v>
      </c>
      <c r="B198" s="25" t="s">
        <v>359</v>
      </c>
      <c r="C198" s="25">
        <v>1395900</v>
      </c>
      <c r="D198" s="25" t="s">
        <v>46</v>
      </c>
      <c r="E198" s="25" t="s">
        <v>103</v>
      </c>
      <c r="F198" s="25">
        <v>29.7</v>
      </c>
      <c r="G198" s="25" t="s">
        <v>39</v>
      </c>
      <c r="H198" s="25"/>
      <c r="I198" s="4">
        <f t="shared" si="21"/>
        <v>0</v>
      </c>
      <c r="J198" s="31" t="s">
        <v>312</v>
      </c>
      <c r="K198" s="25" t="s">
        <v>2363</v>
      </c>
      <c r="L198" s="107">
        <f t="shared" si="22"/>
        <v>0</v>
      </c>
      <c r="M198" s="107"/>
      <c r="N198" s="107"/>
      <c r="O198" s="107">
        <f t="shared" si="23"/>
        <v>1395900</v>
      </c>
      <c r="P198" s="107">
        <v>1395900</v>
      </c>
      <c r="Q198" s="107"/>
      <c r="R198" s="107">
        <f t="shared" si="24"/>
        <v>0</v>
      </c>
      <c r="S198" s="107"/>
      <c r="T198" s="107"/>
      <c r="U198" s="107">
        <f t="shared" si="25"/>
        <v>0</v>
      </c>
      <c r="V198" s="107"/>
      <c r="W198" s="107"/>
      <c r="X198" s="107">
        <f t="shared" si="26"/>
        <v>0</v>
      </c>
      <c r="Y198" s="107"/>
      <c r="Z198" s="107"/>
      <c r="AA198" s="108">
        <f t="shared" si="27"/>
        <v>0</v>
      </c>
      <c r="AB198" s="7">
        <v>45651</v>
      </c>
    </row>
    <row r="199" spans="1:28" ht="15.75" x14ac:dyDescent="0.25">
      <c r="A199" s="24">
        <v>45607</v>
      </c>
      <c r="B199" s="25" t="s">
        <v>226</v>
      </c>
      <c r="C199" s="25">
        <v>8820000</v>
      </c>
      <c r="D199" s="25" t="s">
        <v>52</v>
      </c>
      <c r="E199" s="25" t="s">
        <v>229</v>
      </c>
      <c r="F199" s="25">
        <v>210</v>
      </c>
      <c r="G199" s="25" t="s">
        <v>39</v>
      </c>
      <c r="H199" s="25"/>
      <c r="I199" s="4">
        <f t="shared" si="21"/>
        <v>0</v>
      </c>
      <c r="J199" s="31" t="s">
        <v>312</v>
      </c>
      <c r="K199" s="117" t="s">
        <v>2348</v>
      </c>
      <c r="L199" s="107">
        <f t="shared" si="22"/>
        <v>0</v>
      </c>
      <c r="M199" s="107"/>
      <c r="N199" s="107"/>
      <c r="O199" s="107">
        <f t="shared" si="23"/>
        <v>8820000</v>
      </c>
      <c r="P199" s="107">
        <v>8820000</v>
      </c>
      <c r="Q199" s="107"/>
      <c r="R199" s="107">
        <f t="shared" si="24"/>
        <v>0</v>
      </c>
      <c r="S199" s="107"/>
      <c r="T199" s="107"/>
      <c r="U199" s="107">
        <f t="shared" si="25"/>
        <v>0</v>
      </c>
      <c r="V199" s="107"/>
      <c r="W199" s="107"/>
      <c r="X199" s="107">
        <f t="shared" si="26"/>
        <v>0</v>
      </c>
      <c r="Y199" s="107"/>
      <c r="Z199" s="107"/>
      <c r="AA199" s="108">
        <f t="shared" si="27"/>
        <v>0</v>
      </c>
      <c r="AB199" s="7">
        <v>45649</v>
      </c>
    </row>
    <row r="200" spans="1:28" ht="15.75" x14ac:dyDescent="0.25">
      <c r="A200" s="24">
        <v>45607</v>
      </c>
      <c r="B200" s="25" t="s">
        <v>147</v>
      </c>
      <c r="C200" s="25">
        <v>4000000</v>
      </c>
      <c r="D200" s="25" t="s">
        <v>46</v>
      </c>
      <c r="E200" s="25" t="s">
        <v>1517</v>
      </c>
      <c r="F200" s="25">
        <v>5</v>
      </c>
      <c r="G200" s="25" t="s">
        <v>27</v>
      </c>
      <c r="H200" s="25"/>
      <c r="I200" s="4">
        <f t="shared" si="21"/>
        <v>0</v>
      </c>
      <c r="J200" s="31" t="s">
        <v>312</v>
      </c>
      <c r="K200" s="11" t="s">
        <v>2099</v>
      </c>
      <c r="L200" s="107">
        <f t="shared" si="22"/>
        <v>0</v>
      </c>
      <c r="M200" s="107"/>
      <c r="N200" s="107"/>
      <c r="O200" s="107">
        <f t="shared" si="23"/>
        <v>4000000</v>
      </c>
      <c r="P200" s="107">
        <v>2980000</v>
      </c>
      <c r="Q200" s="107">
        <v>1020000</v>
      </c>
      <c r="R200" s="107">
        <f t="shared" si="24"/>
        <v>0</v>
      </c>
      <c r="S200" s="107"/>
      <c r="T200" s="107"/>
      <c r="U200" s="107">
        <f t="shared" si="25"/>
        <v>0</v>
      </c>
      <c r="V200" s="107"/>
      <c r="W200" s="107"/>
      <c r="X200" s="107">
        <f t="shared" si="26"/>
        <v>0</v>
      </c>
      <c r="Y200" s="107"/>
      <c r="Z200" s="107"/>
      <c r="AA200" s="108">
        <f t="shared" si="27"/>
        <v>0</v>
      </c>
      <c r="AB200" s="7">
        <v>45651</v>
      </c>
    </row>
    <row r="201" spans="1:28" ht="15.75" x14ac:dyDescent="0.25">
      <c r="A201" s="24">
        <v>45607</v>
      </c>
      <c r="B201" s="25" t="s">
        <v>827</v>
      </c>
      <c r="C201" s="25">
        <v>1002000</v>
      </c>
      <c r="D201" s="25" t="s">
        <v>46</v>
      </c>
      <c r="E201" s="25" t="s">
        <v>108</v>
      </c>
      <c r="F201" s="25">
        <v>2400</v>
      </c>
      <c r="G201" s="25" t="s">
        <v>34</v>
      </c>
      <c r="H201" s="25"/>
      <c r="I201" s="4">
        <f t="shared" si="21"/>
        <v>0</v>
      </c>
      <c r="J201" s="31" t="s">
        <v>312</v>
      </c>
      <c r="K201" s="25" t="s">
        <v>2167</v>
      </c>
      <c r="L201" s="107">
        <f t="shared" si="22"/>
        <v>0</v>
      </c>
      <c r="M201" s="107"/>
      <c r="N201" s="107"/>
      <c r="O201" s="107">
        <f t="shared" si="23"/>
        <v>1002000</v>
      </c>
      <c r="P201" s="107">
        <v>1002000</v>
      </c>
      <c r="Q201" s="107"/>
      <c r="R201" s="107">
        <f t="shared" si="24"/>
        <v>0</v>
      </c>
      <c r="S201" s="107"/>
      <c r="T201" s="107"/>
      <c r="U201" s="107">
        <f t="shared" si="25"/>
        <v>0</v>
      </c>
      <c r="V201" s="107"/>
      <c r="W201" s="107"/>
      <c r="X201" s="107">
        <f t="shared" si="26"/>
        <v>0</v>
      </c>
      <c r="Y201" s="107"/>
      <c r="Z201" s="107"/>
      <c r="AA201" s="108">
        <f t="shared" si="27"/>
        <v>0</v>
      </c>
      <c r="AB201" s="7">
        <v>45631</v>
      </c>
    </row>
    <row r="202" spans="1:28" ht="15.75" x14ac:dyDescent="0.25">
      <c r="A202" s="24">
        <v>45608</v>
      </c>
      <c r="B202" s="25" t="s">
        <v>309</v>
      </c>
      <c r="C202" s="25">
        <v>1140000</v>
      </c>
      <c r="D202" s="25" t="s">
        <v>46</v>
      </c>
      <c r="E202" s="25" t="s">
        <v>124</v>
      </c>
      <c r="F202" s="25">
        <v>0.95</v>
      </c>
      <c r="G202" s="25" t="s">
        <v>283</v>
      </c>
      <c r="H202" s="25"/>
      <c r="I202" s="4">
        <f t="shared" si="21"/>
        <v>0</v>
      </c>
      <c r="J202" s="31" t="s">
        <v>312</v>
      </c>
      <c r="K202" s="25" t="s">
        <v>2217</v>
      </c>
      <c r="L202" s="107">
        <f t="shared" si="22"/>
        <v>0</v>
      </c>
      <c r="M202" s="107"/>
      <c r="N202" s="107"/>
      <c r="O202" s="107">
        <f t="shared" si="23"/>
        <v>1140000</v>
      </c>
      <c r="P202" s="107">
        <v>1140000</v>
      </c>
      <c r="Q202" s="107"/>
      <c r="R202" s="107">
        <f t="shared" si="24"/>
        <v>0</v>
      </c>
      <c r="S202" s="107"/>
      <c r="T202" s="107"/>
      <c r="U202" s="107">
        <f t="shared" si="25"/>
        <v>0</v>
      </c>
      <c r="V202" s="107"/>
      <c r="W202" s="107"/>
      <c r="X202" s="107">
        <f t="shared" si="26"/>
        <v>0</v>
      </c>
      <c r="Y202" s="107"/>
      <c r="Z202" s="107"/>
      <c r="AA202" s="108">
        <f t="shared" si="27"/>
        <v>0</v>
      </c>
      <c r="AB202" s="7">
        <v>45629</v>
      </c>
    </row>
    <row r="203" spans="1:28" ht="15.75" x14ac:dyDescent="0.25">
      <c r="A203" s="24">
        <v>45608</v>
      </c>
      <c r="B203" s="25" t="s">
        <v>309</v>
      </c>
      <c r="C203" s="25">
        <v>150000</v>
      </c>
      <c r="D203" s="25" t="s">
        <v>46</v>
      </c>
      <c r="E203" s="25" t="s">
        <v>284</v>
      </c>
      <c r="F203" s="25">
        <v>2</v>
      </c>
      <c r="G203" s="25" t="s">
        <v>34</v>
      </c>
      <c r="H203" s="25"/>
      <c r="I203" s="4">
        <f t="shared" si="21"/>
        <v>0</v>
      </c>
      <c r="J203" s="31" t="s">
        <v>312</v>
      </c>
      <c r="K203" s="25" t="s">
        <v>2217</v>
      </c>
      <c r="L203" s="107">
        <f t="shared" si="22"/>
        <v>0</v>
      </c>
      <c r="M203" s="107"/>
      <c r="N203" s="107"/>
      <c r="O203" s="107">
        <f t="shared" si="23"/>
        <v>150000</v>
      </c>
      <c r="P203" s="107">
        <v>150000</v>
      </c>
      <c r="Q203" s="107"/>
      <c r="R203" s="107">
        <f t="shared" si="24"/>
        <v>0</v>
      </c>
      <c r="S203" s="107"/>
      <c r="T203" s="107"/>
      <c r="U203" s="107">
        <f t="shared" si="25"/>
        <v>0</v>
      </c>
      <c r="V203" s="107"/>
      <c r="W203" s="107"/>
      <c r="X203" s="107">
        <f t="shared" si="26"/>
        <v>0</v>
      </c>
      <c r="Y203" s="107"/>
      <c r="Z203" s="107"/>
      <c r="AA203" s="108">
        <f t="shared" si="27"/>
        <v>0</v>
      </c>
      <c r="AB203" s="7">
        <v>45629</v>
      </c>
    </row>
    <row r="204" spans="1:28" ht="15.75" x14ac:dyDescent="0.25">
      <c r="A204" s="24">
        <v>45608</v>
      </c>
      <c r="B204" s="25" t="s">
        <v>309</v>
      </c>
      <c r="C204" s="25">
        <v>380000</v>
      </c>
      <c r="D204" s="25" t="s">
        <v>46</v>
      </c>
      <c r="E204" s="25" t="s">
        <v>227</v>
      </c>
      <c r="F204" s="25">
        <v>4</v>
      </c>
      <c r="G204" s="25" t="s">
        <v>34</v>
      </c>
      <c r="H204" s="25"/>
      <c r="I204" s="4">
        <f t="shared" si="21"/>
        <v>0</v>
      </c>
      <c r="J204" s="31" t="s">
        <v>312</v>
      </c>
      <c r="K204" s="25" t="s">
        <v>2217</v>
      </c>
      <c r="L204" s="107">
        <f t="shared" si="22"/>
        <v>0</v>
      </c>
      <c r="M204" s="107"/>
      <c r="N204" s="107"/>
      <c r="O204" s="107">
        <f t="shared" si="23"/>
        <v>380000</v>
      </c>
      <c r="P204" s="107">
        <v>380000</v>
      </c>
      <c r="Q204" s="107"/>
      <c r="R204" s="107">
        <f t="shared" si="24"/>
        <v>0</v>
      </c>
      <c r="S204" s="107"/>
      <c r="T204" s="107"/>
      <c r="U204" s="107">
        <f t="shared" si="25"/>
        <v>0</v>
      </c>
      <c r="V204" s="107"/>
      <c r="W204" s="107"/>
      <c r="X204" s="107">
        <f t="shared" si="26"/>
        <v>0</v>
      </c>
      <c r="Y204" s="107"/>
      <c r="Z204" s="107"/>
      <c r="AA204" s="108">
        <f t="shared" si="27"/>
        <v>0</v>
      </c>
      <c r="AB204" s="7">
        <v>45629</v>
      </c>
    </row>
    <row r="205" spans="1:28" ht="15.75" x14ac:dyDescent="0.25">
      <c r="A205" s="24">
        <v>45608</v>
      </c>
      <c r="B205" s="25" t="s">
        <v>341</v>
      </c>
      <c r="C205" s="25">
        <v>800000</v>
      </c>
      <c r="D205" s="25" t="s">
        <v>52</v>
      </c>
      <c r="E205" s="25" t="s">
        <v>117</v>
      </c>
      <c r="F205" s="25">
        <v>2</v>
      </c>
      <c r="G205" s="25" t="s">
        <v>23</v>
      </c>
      <c r="H205" s="25"/>
      <c r="I205" s="4">
        <f t="shared" si="21"/>
        <v>0</v>
      </c>
      <c r="J205" s="31" t="s">
        <v>312</v>
      </c>
      <c r="K205" s="117"/>
      <c r="L205" s="107">
        <f t="shared" si="22"/>
        <v>0</v>
      </c>
      <c r="M205" s="107"/>
      <c r="N205" s="107"/>
      <c r="O205" s="107">
        <f t="shared" si="23"/>
        <v>800000</v>
      </c>
      <c r="P205" s="107">
        <v>765000</v>
      </c>
      <c r="Q205" s="107">
        <v>35000</v>
      </c>
      <c r="R205" s="107">
        <f t="shared" si="24"/>
        <v>0</v>
      </c>
      <c r="S205" s="107"/>
      <c r="T205" s="107"/>
      <c r="U205" s="107">
        <f t="shared" si="25"/>
        <v>0</v>
      </c>
      <c r="V205" s="107"/>
      <c r="W205" s="107"/>
      <c r="X205" s="107">
        <f t="shared" si="26"/>
        <v>0</v>
      </c>
      <c r="Y205" s="107"/>
      <c r="Z205" s="107"/>
      <c r="AA205" s="108">
        <f t="shared" si="27"/>
        <v>0</v>
      </c>
      <c r="AB205" s="7">
        <v>45638</v>
      </c>
    </row>
    <row r="206" spans="1:28" ht="15.75" x14ac:dyDescent="0.25">
      <c r="A206" s="24">
        <v>45608</v>
      </c>
      <c r="B206" s="25" t="s">
        <v>739</v>
      </c>
      <c r="C206" s="25">
        <v>1131600</v>
      </c>
      <c r="D206" s="25" t="s">
        <v>52</v>
      </c>
      <c r="E206" s="25" t="s">
        <v>120</v>
      </c>
      <c r="F206" s="25">
        <v>24.6</v>
      </c>
      <c r="G206" s="25" t="s">
        <v>39</v>
      </c>
      <c r="H206" s="25"/>
      <c r="I206" s="4">
        <f t="shared" si="21"/>
        <v>0</v>
      </c>
      <c r="J206" s="31" t="s">
        <v>312</v>
      </c>
      <c r="K206" s="117" t="s">
        <v>2259</v>
      </c>
      <c r="L206" s="107">
        <f t="shared" si="22"/>
        <v>0</v>
      </c>
      <c r="M206" s="107"/>
      <c r="N206" s="107"/>
      <c r="O206" s="107">
        <f t="shared" si="23"/>
        <v>1131600</v>
      </c>
      <c r="P206" s="107">
        <v>1131600</v>
      </c>
      <c r="Q206" s="107"/>
      <c r="R206" s="107">
        <f t="shared" si="24"/>
        <v>0</v>
      </c>
      <c r="S206" s="107"/>
      <c r="T206" s="107"/>
      <c r="U206" s="107">
        <f t="shared" si="25"/>
        <v>0</v>
      </c>
      <c r="V206" s="107"/>
      <c r="W206" s="107"/>
      <c r="X206" s="107">
        <f t="shared" si="26"/>
        <v>0</v>
      </c>
      <c r="Y206" s="107"/>
      <c r="Z206" s="107"/>
      <c r="AA206" s="108">
        <f t="shared" si="27"/>
        <v>0</v>
      </c>
      <c r="AB206" s="7">
        <v>45637</v>
      </c>
    </row>
    <row r="207" spans="1:28" ht="15.75" x14ac:dyDescent="0.25">
      <c r="A207" s="24">
        <v>45609</v>
      </c>
      <c r="B207" s="25" t="s">
        <v>1597</v>
      </c>
      <c r="C207" s="25">
        <v>500000</v>
      </c>
      <c r="D207" s="25" t="s">
        <v>52</v>
      </c>
      <c r="E207" s="25" t="s">
        <v>192</v>
      </c>
      <c r="F207" s="25">
        <v>800</v>
      </c>
      <c r="G207" s="25" t="s">
        <v>34</v>
      </c>
      <c r="H207" s="25"/>
      <c r="I207" s="4">
        <f t="shared" si="21"/>
        <v>0</v>
      </c>
      <c r="J207" s="31" t="s">
        <v>324</v>
      </c>
      <c r="K207" s="117"/>
      <c r="L207" s="107">
        <f t="shared" si="22"/>
        <v>500000</v>
      </c>
      <c r="M207" s="107">
        <v>500000</v>
      </c>
      <c r="N207" s="107"/>
      <c r="O207" s="107">
        <f t="shared" si="23"/>
        <v>0</v>
      </c>
      <c r="P207" s="107"/>
      <c r="Q207" s="107"/>
      <c r="R207" s="107">
        <f t="shared" si="24"/>
        <v>0</v>
      </c>
      <c r="S207" s="107"/>
      <c r="T207" s="107"/>
      <c r="U207" s="107">
        <f t="shared" si="25"/>
        <v>0</v>
      </c>
      <c r="V207" s="107"/>
      <c r="W207" s="107"/>
      <c r="X207" s="107">
        <f t="shared" si="26"/>
        <v>0</v>
      </c>
      <c r="Y207" s="107"/>
      <c r="Z207" s="107"/>
      <c r="AA207" s="108">
        <f t="shared" si="27"/>
        <v>0</v>
      </c>
      <c r="AB207" s="7">
        <v>45631</v>
      </c>
    </row>
    <row r="208" spans="1:28" ht="15.75" x14ac:dyDescent="0.25">
      <c r="A208" s="24">
        <v>45609</v>
      </c>
      <c r="B208" s="25" t="s">
        <v>1597</v>
      </c>
      <c r="C208" s="25">
        <v>280000</v>
      </c>
      <c r="D208" s="25" t="s">
        <v>52</v>
      </c>
      <c r="E208" s="25" t="s">
        <v>204</v>
      </c>
      <c r="F208" s="25">
        <v>250</v>
      </c>
      <c r="G208" s="25" t="s">
        <v>34</v>
      </c>
      <c r="H208" s="25"/>
      <c r="I208" s="4">
        <f t="shared" si="21"/>
        <v>0</v>
      </c>
      <c r="J208" s="31" t="s">
        <v>324</v>
      </c>
      <c r="K208" s="117"/>
      <c r="L208" s="107">
        <f t="shared" si="22"/>
        <v>280000</v>
      </c>
      <c r="M208" s="107">
        <v>280000</v>
      </c>
      <c r="N208" s="107"/>
      <c r="O208" s="107">
        <f t="shared" si="23"/>
        <v>0</v>
      </c>
      <c r="P208" s="107"/>
      <c r="Q208" s="107"/>
      <c r="R208" s="107">
        <f t="shared" si="24"/>
        <v>0</v>
      </c>
      <c r="S208" s="107"/>
      <c r="T208" s="107"/>
      <c r="U208" s="107">
        <f t="shared" si="25"/>
        <v>0</v>
      </c>
      <c r="V208" s="107"/>
      <c r="W208" s="107"/>
      <c r="X208" s="107">
        <f t="shared" si="26"/>
        <v>0</v>
      </c>
      <c r="Y208" s="107"/>
      <c r="Z208" s="107"/>
      <c r="AA208" s="108">
        <f t="shared" si="27"/>
        <v>0</v>
      </c>
      <c r="AB208" s="7">
        <v>45631</v>
      </c>
    </row>
    <row r="209" spans="1:28" ht="15.75" x14ac:dyDescent="0.25">
      <c r="A209" s="24">
        <v>45609</v>
      </c>
      <c r="B209" s="25" t="s">
        <v>359</v>
      </c>
      <c r="C209" s="25">
        <v>1254900</v>
      </c>
      <c r="D209" s="25" t="s">
        <v>46</v>
      </c>
      <c r="E209" s="25" t="s">
        <v>100</v>
      </c>
      <c r="F209" s="25">
        <v>26.7</v>
      </c>
      <c r="G209" s="25" t="s">
        <v>39</v>
      </c>
      <c r="H209" s="25"/>
      <c r="I209" s="4">
        <f t="shared" si="21"/>
        <v>0</v>
      </c>
      <c r="J209" s="31" t="s">
        <v>312</v>
      </c>
      <c r="K209" s="25" t="s">
        <v>2363</v>
      </c>
      <c r="L209" s="107">
        <f t="shared" si="22"/>
        <v>0</v>
      </c>
      <c r="M209" s="107"/>
      <c r="N209" s="107"/>
      <c r="O209" s="107">
        <f t="shared" si="23"/>
        <v>1254900</v>
      </c>
      <c r="P209" s="107">
        <v>1254900</v>
      </c>
      <c r="Q209" s="107"/>
      <c r="R209" s="107">
        <f t="shared" si="24"/>
        <v>0</v>
      </c>
      <c r="S209" s="107"/>
      <c r="T209" s="107"/>
      <c r="U209" s="107">
        <f t="shared" si="25"/>
        <v>0</v>
      </c>
      <c r="V209" s="107"/>
      <c r="W209" s="107"/>
      <c r="X209" s="107">
        <f t="shared" si="26"/>
        <v>0</v>
      </c>
      <c r="Y209" s="107"/>
      <c r="Z209" s="107"/>
      <c r="AA209" s="108">
        <f t="shared" si="27"/>
        <v>0</v>
      </c>
      <c r="AB209" s="7">
        <v>45651</v>
      </c>
    </row>
    <row r="210" spans="1:28" ht="15.75" x14ac:dyDescent="0.25">
      <c r="A210" s="24">
        <v>45609</v>
      </c>
      <c r="B210" s="25" t="s">
        <v>827</v>
      </c>
      <c r="C210" s="25">
        <v>2340000</v>
      </c>
      <c r="D210" s="25" t="s">
        <v>46</v>
      </c>
      <c r="E210" s="25" t="s">
        <v>298</v>
      </c>
      <c r="F210" s="25">
        <v>600</v>
      </c>
      <c r="G210" s="25" t="s">
        <v>34</v>
      </c>
      <c r="H210" s="25"/>
      <c r="I210" s="4">
        <f t="shared" si="21"/>
        <v>0</v>
      </c>
      <c r="J210" s="31" t="s">
        <v>312</v>
      </c>
      <c r="K210" s="25" t="s">
        <v>2166</v>
      </c>
      <c r="L210" s="107">
        <f t="shared" si="22"/>
        <v>0</v>
      </c>
      <c r="M210" s="107"/>
      <c r="N210" s="107"/>
      <c r="O210" s="107">
        <f t="shared" si="23"/>
        <v>2340000</v>
      </c>
      <c r="P210" s="107">
        <v>2340000</v>
      </c>
      <c r="Q210" s="107"/>
      <c r="R210" s="107">
        <f t="shared" si="24"/>
        <v>0</v>
      </c>
      <c r="S210" s="107"/>
      <c r="T210" s="107"/>
      <c r="U210" s="107">
        <f t="shared" si="25"/>
        <v>0</v>
      </c>
      <c r="V210" s="107"/>
      <c r="W210" s="107"/>
      <c r="X210" s="107">
        <f t="shared" si="26"/>
        <v>0</v>
      </c>
      <c r="Y210" s="107"/>
      <c r="Z210" s="107"/>
      <c r="AA210" s="108">
        <f t="shared" si="27"/>
        <v>0</v>
      </c>
      <c r="AB210" s="7">
        <v>45631</v>
      </c>
    </row>
    <row r="211" spans="1:28" ht="15.75" x14ac:dyDescent="0.25">
      <c r="A211" s="24">
        <v>45609</v>
      </c>
      <c r="B211" s="25" t="s">
        <v>253</v>
      </c>
      <c r="C211" s="25">
        <v>1000000</v>
      </c>
      <c r="D211" s="25" t="s">
        <v>52</v>
      </c>
      <c r="E211" s="25" t="s">
        <v>150</v>
      </c>
      <c r="F211" s="25">
        <v>20</v>
      </c>
      <c r="G211" s="25" t="s">
        <v>77</v>
      </c>
      <c r="H211" s="25"/>
      <c r="I211" s="4">
        <f t="shared" si="21"/>
        <v>0</v>
      </c>
      <c r="J211" s="26" t="s">
        <v>28</v>
      </c>
      <c r="K211" s="11" t="s">
        <v>2160</v>
      </c>
      <c r="L211" s="107">
        <f t="shared" si="22"/>
        <v>0</v>
      </c>
      <c r="M211" s="107"/>
      <c r="N211" s="107"/>
      <c r="O211" s="107">
        <f t="shared" si="23"/>
        <v>0</v>
      </c>
      <c r="P211" s="107"/>
      <c r="Q211" s="107"/>
      <c r="R211" s="107">
        <f t="shared" si="24"/>
        <v>0</v>
      </c>
      <c r="S211" s="107"/>
      <c r="T211" s="107"/>
      <c r="U211" s="107">
        <f t="shared" si="25"/>
        <v>0</v>
      </c>
      <c r="V211" s="107"/>
      <c r="W211" s="107"/>
      <c r="X211" s="107">
        <f t="shared" si="26"/>
        <v>0</v>
      </c>
      <c r="Y211" s="107"/>
      <c r="Z211" s="107"/>
      <c r="AA211" s="108">
        <f t="shared" si="27"/>
        <v>1000000</v>
      </c>
      <c r="AB211" s="7"/>
    </row>
    <row r="212" spans="1:28" ht="15.75" x14ac:dyDescent="0.25">
      <c r="A212" s="24">
        <v>45609</v>
      </c>
      <c r="B212" s="25" t="s">
        <v>253</v>
      </c>
      <c r="C212" s="25">
        <v>500000</v>
      </c>
      <c r="D212" s="25" t="s">
        <v>52</v>
      </c>
      <c r="E212" s="25" t="s">
        <v>130</v>
      </c>
      <c r="F212" s="25">
        <v>10</v>
      </c>
      <c r="G212" s="25" t="s">
        <v>77</v>
      </c>
      <c r="H212" s="25"/>
      <c r="I212" s="4">
        <f t="shared" si="21"/>
        <v>0</v>
      </c>
      <c r="J212" s="26" t="s">
        <v>28</v>
      </c>
      <c r="K212" s="11" t="s">
        <v>2160</v>
      </c>
      <c r="L212" s="107">
        <f t="shared" si="22"/>
        <v>0</v>
      </c>
      <c r="M212" s="107"/>
      <c r="N212" s="107"/>
      <c r="O212" s="107">
        <f t="shared" si="23"/>
        <v>0</v>
      </c>
      <c r="P212" s="107"/>
      <c r="Q212" s="107"/>
      <c r="R212" s="107">
        <f t="shared" si="24"/>
        <v>0</v>
      </c>
      <c r="S212" s="107"/>
      <c r="T212" s="107"/>
      <c r="U212" s="107">
        <f t="shared" si="25"/>
        <v>0</v>
      </c>
      <c r="V212" s="107"/>
      <c r="W212" s="107"/>
      <c r="X212" s="107">
        <f t="shared" si="26"/>
        <v>0</v>
      </c>
      <c r="Y212" s="107"/>
      <c r="Z212" s="107"/>
      <c r="AA212" s="108">
        <f t="shared" si="27"/>
        <v>500000</v>
      </c>
      <c r="AB212" s="7"/>
    </row>
    <row r="213" spans="1:28" ht="15.75" x14ac:dyDescent="0.25">
      <c r="A213" s="24">
        <v>45609</v>
      </c>
      <c r="B213" s="25" t="s">
        <v>253</v>
      </c>
      <c r="C213" s="25">
        <v>700000</v>
      </c>
      <c r="D213" s="25" t="s">
        <v>52</v>
      </c>
      <c r="E213" s="25" t="s">
        <v>127</v>
      </c>
      <c r="F213" s="25">
        <v>10</v>
      </c>
      <c r="G213" s="25" t="s">
        <v>39</v>
      </c>
      <c r="H213" s="25"/>
      <c r="I213" s="4">
        <f t="shared" si="21"/>
        <v>0</v>
      </c>
      <c r="J213" s="26" t="s">
        <v>28</v>
      </c>
      <c r="K213" s="11" t="s">
        <v>2160</v>
      </c>
      <c r="L213" s="107">
        <f t="shared" si="22"/>
        <v>0</v>
      </c>
      <c r="M213" s="107"/>
      <c r="N213" s="107"/>
      <c r="O213" s="107">
        <f t="shared" si="23"/>
        <v>0</v>
      </c>
      <c r="P213" s="107"/>
      <c r="Q213" s="107"/>
      <c r="R213" s="107">
        <f t="shared" si="24"/>
        <v>0</v>
      </c>
      <c r="S213" s="107"/>
      <c r="T213" s="107"/>
      <c r="U213" s="107">
        <f t="shared" si="25"/>
        <v>0</v>
      </c>
      <c r="V213" s="107"/>
      <c r="W213" s="107"/>
      <c r="X213" s="107">
        <f t="shared" si="26"/>
        <v>0</v>
      </c>
      <c r="Y213" s="107"/>
      <c r="Z213" s="107"/>
      <c r="AA213" s="108">
        <f t="shared" si="27"/>
        <v>700000</v>
      </c>
      <c r="AB213" s="7"/>
    </row>
    <row r="214" spans="1:28" ht="15.75" x14ac:dyDescent="0.25">
      <c r="A214" s="24">
        <v>45609</v>
      </c>
      <c r="B214" s="25" t="s">
        <v>827</v>
      </c>
      <c r="C214" s="25">
        <v>2744000</v>
      </c>
      <c r="D214" s="25" t="s">
        <v>46</v>
      </c>
      <c r="E214" s="25" t="s">
        <v>782</v>
      </c>
      <c r="F214" s="25">
        <v>700</v>
      </c>
      <c r="G214" s="25" t="s">
        <v>34</v>
      </c>
      <c r="H214" s="25"/>
      <c r="I214" s="4">
        <f t="shared" si="21"/>
        <v>0</v>
      </c>
      <c r="J214" s="31" t="s">
        <v>312</v>
      </c>
      <c r="K214" s="25" t="s">
        <v>2165</v>
      </c>
      <c r="L214" s="107">
        <f t="shared" si="22"/>
        <v>0</v>
      </c>
      <c r="M214" s="107"/>
      <c r="N214" s="107"/>
      <c r="O214" s="107">
        <f t="shared" si="23"/>
        <v>2744000</v>
      </c>
      <c r="P214" s="107">
        <v>2744000</v>
      </c>
      <c r="Q214" s="107"/>
      <c r="R214" s="107">
        <f t="shared" si="24"/>
        <v>0</v>
      </c>
      <c r="S214" s="107"/>
      <c r="T214" s="107"/>
      <c r="U214" s="107">
        <f t="shared" si="25"/>
        <v>0</v>
      </c>
      <c r="V214" s="107"/>
      <c r="W214" s="107"/>
      <c r="X214" s="107">
        <f t="shared" si="26"/>
        <v>0</v>
      </c>
      <c r="Y214" s="107"/>
      <c r="Z214" s="107"/>
      <c r="AA214" s="108">
        <f t="shared" si="27"/>
        <v>0</v>
      </c>
      <c r="AB214" s="7">
        <v>45631</v>
      </c>
    </row>
    <row r="215" spans="1:28" ht="15.75" x14ac:dyDescent="0.25">
      <c r="A215" s="24">
        <v>45609</v>
      </c>
      <c r="B215" s="25" t="s">
        <v>304</v>
      </c>
      <c r="C215" s="25">
        <v>36000000</v>
      </c>
      <c r="D215" s="25" t="s">
        <v>2249</v>
      </c>
      <c r="E215" s="25" t="s">
        <v>64</v>
      </c>
      <c r="F215" s="25">
        <v>600</v>
      </c>
      <c r="G215" s="25" t="s">
        <v>39</v>
      </c>
      <c r="H215" s="25"/>
      <c r="I215" s="4">
        <f t="shared" si="21"/>
        <v>0</v>
      </c>
      <c r="J215" s="26" t="s">
        <v>28</v>
      </c>
      <c r="K215" s="117"/>
      <c r="L215" s="107">
        <f t="shared" si="22"/>
        <v>0</v>
      </c>
      <c r="M215" s="107"/>
      <c r="N215" s="107"/>
      <c r="O215" s="107">
        <f t="shared" si="23"/>
        <v>0</v>
      </c>
      <c r="P215" s="107"/>
      <c r="Q215" s="107"/>
      <c r="R215" s="107">
        <f t="shared" si="24"/>
        <v>0</v>
      </c>
      <c r="S215" s="107"/>
      <c r="T215" s="107"/>
      <c r="U215" s="107">
        <f t="shared" si="25"/>
        <v>0</v>
      </c>
      <c r="V215" s="107"/>
      <c r="W215" s="107"/>
      <c r="X215" s="107">
        <f t="shared" si="26"/>
        <v>0</v>
      </c>
      <c r="Y215" s="107"/>
      <c r="Z215" s="107"/>
      <c r="AA215" s="108">
        <f t="shared" si="27"/>
        <v>36000000</v>
      </c>
      <c r="AB215" s="7"/>
    </row>
    <row r="216" spans="1:28" ht="15.75" x14ac:dyDescent="0.25">
      <c r="A216" s="24">
        <v>45609</v>
      </c>
      <c r="B216" s="25" t="s">
        <v>801</v>
      </c>
      <c r="C216" s="25">
        <v>800000</v>
      </c>
      <c r="D216" s="25" t="s">
        <v>46</v>
      </c>
      <c r="E216" s="25" t="s">
        <v>189</v>
      </c>
      <c r="F216" s="25">
        <v>2</v>
      </c>
      <c r="G216" s="25" t="s">
        <v>23</v>
      </c>
      <c r="H216" s="25"/>
      <c r="I216" s="4">
        <f t="shared" si="21"/>
        <v>0</v>
      </c>
      <c r="J216" s="31" t="s">
        <v>312</v>
      </c>
      <c r="K216" s="25" t="s">
        <v>2239</v>
      </c>
      <c r="L216" s="107">
        <f t="shared" si="22"/>
        <v>0</v>
      </c>
      <c r="M216" s="107"/>
      <c r="N216" s="107"/>
      <c r="O216" s="107">
        <f t="shared" si="23"/>
        <v>800000</v>
      </c>
      <c r="P216" s="107">
        <v>800000</v>
      </c>
      <c r="Q216" s="107"/>
      <c r="R216" s="107">
        <f t="shared" si="24"/>
        <v>0</v>
      </c>
      <c r="S216" s="107"/>
      <c r="T216" s="107"/>
      <c r="U216" s="107">
        <f t="shared" si="25"/>
        <v>0</v>
      </c>
      <c r="V216" s="107"/>
      <c r="W216" s="107"/>
      <c r="X216" s="107">
        <f t="shared" si="26"/>
        <v>0</v>
      </c>
      <c r="Y216" s="107"/>
      <c r="Z216" s="107"/>
      <c r="AA216" s="108">
        <f t="shared" si="27"/>
        <v>0</v>
      </c>
      <c r="AB216" s="7">
        <v>45636</v>
      </c>
    </row>
    <row r="217" spans="1:28" ht="15.75" x14ac:dyDescent="0.25">
      <c r="A217" s="24">
        <v>45609</v>
      </c>
      <c r="B217" s="25" t="s">
        <v>412</v>
      </c>
      <c r="C217" s="25">
        <v>5411400</v>
      </c>
      <c r="D217" s="25" t="s">
        <v>46</v>
      </c>
      <c r="E217" s="25" t="s">
        <v>120</v>
      </c>
      <c r="F217" s="25">
        <v>124.4</v>
      </c>
      <c r="G217" s="25" t="s">
        <v>39</v>
      </c>
      <c r="H217" s="25"/>
      <c r="I217" s="4">
        <f t="shared" si="21"/>
        <v>0</v>
      </c>
      <c r="J217" s="31" t="s">
        <v>312</v>
      </c>
      <c r="K217" s="25" t="s">
        <v>687</v>
      </c>
      <c r="L217" s="107">
        <f t="shared" si="22"/>
        <v>0</v>
      </c>
      <c r="M217" s="107"/>
      <c r="N217" s="107"/>
      <c r="O217" s="107">
        <f t="shared" si="23"/>
        <v>5411400</v>
      </c>
      <c r="P217" s="107">
        <v>5411400</v>
      </c>
      <c r="Q217" s="107"/>
      <c r="R217" s="107">
        <f t="shared" si="24"/>
        <v>0</v>
      </c>
      <c r="S217" s="107"/>
      <c r="T217" s="107"/>
      <c r="U217" s="107">
        <f t="shared" si="25"/>
        <v>0</v>
      </c>
      <c r="V217" s="107"/>
      <c r="W217" s="107"/>
      <c r="X217" s="107">
        <f t="shared" si="26"/>
        <v>0</v>
      </c>
      <c r="Y217" s="107"/>
      <c r="Z217" s="107"/>
      <c r="AA217" s="108">
        <f t="shared" si="27"/>
        <v>0</v>
      </c>
      <c r="AB217" s="7">
        <v>45629</v>
      </c>
    </row>
    <row r="218" spans="1:28" ht="15.75" x14ac:dyDescent="0.25">
      <c r="A218" s="24">
        <v>45609</v>
      </c>
      <c r="B218" s="25" t="s">
        <v>412</v>
      </c>
      <c r="C218" s="25">
        <v>4000000</v>
      </c>
      <c r="D218" s="25" t="s">
        <v>46</v>
      </c>
      <c r="E218" s="25" t="s">
        <v>189</v>
      </c>
      <c r="F218" s="25">
        <v>10</v>
      </c>
      <c r="G218" s="25" t="s">
        <v>23</v>
      </c>
      <c r="H218" s="25"/>
      <c r="I218" s="4">
        <f t="shared" ref="I218:I270" si="28">F218*H218</f>
        <v>0</v>
      </c>
      <c r="J218" s="31" t="s">
        <v>312</v>
      </c>
      <c r="K218" s="25" t="s">
        <v>687</v>
      </c>
      <c r="L218" s="107">
        <f t="shared" si="22"/>
        <v>0</v>
      </c>
      <c r="M218" s="107"/>
      <c r="N218" s="107"/>
      <c r="O218" s="107">
        <f t="shared" si="23"/>
        <v>4000000</v>
      </c>
      <c r="P218" s="107">
        <v>4000000</v>
      </c>
      <c r="Q218" s="107"/>
      <c r="R218" s="107">
        <f t="shared" si="24"/>
        <v>0</v>
      </c>
      <c r="S218" s="107"/>
      <c r="T218" s="107"/>
      <c r="U218" s="107">
        <f t="shared" si="25"/>
        <v>0</v>
      </c>
      <c r="V218" s="107"/>
      <c r="W218" s="107"/>
      <c r="X218" s="107">
        <f t="shared" si="26"/>
        <v>0</v>
      </c>
      <c r="Y218" s="107"/>
      <c r="Z218" s="107"/>
      <c r="AA218" s="108">
        <f t="shared" si="27"/>
        <v>0</v>
      </c>
      <c r="AB218" s="7">
        <v>45629</v>
      </c>
    </row>
    <row r="219" spans="1:28" ht="15.75" x14ac:dyDescent="0.25">
      <c r="A219" s="24">
        <v>45609</v>
      </c>
      <c r="B219" s="25" t="s">
        <v>412</v>
      </c>
      <c r="C219" s="25">
        <v>1800000</v>
      </c>
      <c r="D219" s="25" t="s">
        <v>46</v>
      </c>
      <c r="E219" s="25" t="s">
        <v>512</v>
      </c>
      <c r="F219" s="25">
        <v>4</v>
      </c>
      <c r="G219" s="25" t="s">
        <v>27</v>
      </c>
      <c r="H219" s="25"/>
      <c r="I219" s="4">
        <f t="shared" si="28"/>
        <v>0</v>
      </c>
      <c r="J219" s="31" t="s">
        <v>312</v>
      </c>
      <c r="K219" s="25" t="s">
        <v>687</v>
      </c>
      <c r="L219" s="107">
        <f t="shared" si="22"/>
        <v>0</v>
      </c>
      <c r="M219" s="107"/>
      <c r="N219" s="107"/>
      <c r="O219" s="107">
        <f t="shared" si="23"/>
        <v>1800000</v>
      </c>
      <c r="P219" s="107">
        <v>1800000</v>
      </c>
      <c r="Q219" s="107"/>
      <c r="R219" s="107">
        <f t="shared" si="24"/>
        <v>0</v>
      </c>
      <c r="S219" s="107"/>
      <c r="T219" s="107"/>
      <c r="U219" s="107">
        <f t="shared" si="25"/>
        <v>0</v>
      </c>
      <c r="V219" s="107"/>
      <c r="W219" s="107"/>
      <c r="X219" s="107">
        <f t="shared" si="26"/>
        <v>0</v>
      </c>
      <c r="Y219" s="107"/>
      <c r="Z219" s="107"/>
      <c r="AA219" s="108">
        <f t="shared" si="27"/>
        <v>0</v>
      </c>
      <c r="AB219" s="7">
        <v>45629</v>
      </c>
    </row>
    <row r="220" spans="1:28" ht="15.75" x14ac:dyDescent="0.25">
      <c r="A220" s="24">
        <v>45609</v>
      </c>
      <c r="B220" s="25" t="s">
        <v>412</v>
      </c>
      <c r="C220" s="25">
        <v>2600000</v>
      </c>
      <c r="D220" s="25" t="s">
        <v>46</v>
      </c>
      <c r="E220" s="25" t="s">
        <v>381</v>
      </c>
      <c r="F220" s="25">
        <v>4</v>
      </c>
      <c r="G220" s="25" t="s">
        <v>27</v>
      </c>
      <c r="H220" s="25"/>
      <c r="I220" s="4">
        <f t="shared" si="28"/>
        <v>0</v>
      </c>
      <c r="J220" s="31" t="s">
        <v>312</v>
      </c>
      <c r="K220" s="25" t="s">
        <v>687</v>
      </c>
      <c r="L220" s="107">
        <f t="shared" si="22"/>
        <v>0</v>
      </c>
      <c r="M220" s="107"/>
      <c r="N220" s="107"/>
      <c r="O220" s="107">
        <f t="shared" si="23"/>
        <v>2600000</v>
      </c>
      <c r="P220" s="107">
        <v>2600000</v>
      </c>
      <c r="Q220" s="107"/>
      <c r="R220" s="107">
        <f t="shared" si="24"/>
        <v>0</v>
      </c>
      <c r="S220" s="107"/>
      <c r="T220" s="107"/>
      <c r="U220" s="107">
        <f t="shared" si="25"/>
        <v>0</v>
      </c>
      <c r="V220" s="107"/>
      <c r="W220" s="107"/>
      <c r="X220" s="107">
        <f t="shared" si="26"/>
        <v>0</v>
      </c>
      <c r="Y220" s="107"/>
      <c r="Z220" s="107"/>
      <c r="AA220" s="108">
        <f t="shared" si="27"/>
        <v>0</v>
      </c>
      <c r="AB220" s="7">
        <v>45629</v>
      </c>
    </row>
    <row r="221" spans="1:28" ht="15.75" x14ac:dyDescent="0.25">
      <c r="A221" s="24">
        <v>45610</v>
      </c>
      <c r="B221" s="25" t="s">
        <v>96</v>
      </c>
      <c r="C221" s="25">
        <v>4800000</v>
      </c>
      <c r="D221" s="25" t="s">
        <v>46</v>
      </c>
      <c r="E221" s="25" t="s">
        <v>157</v>
      </c>
      <c r="F221" s="25">
        <v>16</v>
      </c>
      <c r="G221" s="25" t="s">
        <v>48</v>
      </c>
      <c r="H221" s="25"/>
      <c r="I221" s="4">
        <f t="shared" si="28"/>
        <v>0</v>
      </c>
      <c r="J221" s="26" t="s">
        <v>28</v>
      </c>
      <c r="K221" s="117"/>
      <c r="L221" s="107">
        <f t="shared" ref="L221:L272" si="29">M221+N221</f>
        <v>0</v>
      </c>
      <c r="M221" s="107"/>
      <c r="N221" s="107"/>
      <c r="O221" s="107">
        <f t="shared" ref="O221:O272" si="30">P221+Q221</f>
        <v>0</v>
      </c>
      <c r="P221" s="107"/>
      <c r="Q221" s="107"/>
      <c r="R221" s="107">
        <f t="shared" ref="R221:R272" si="31">S221+T221</f>
        <v>0</v>
      </c>
      <c r="S221" s="107"/>
      <c r="T221" s="107"/>
      <c r="U221" s="107">
        <f t="shared" ref="U221:U272" si="32">V221+W221</f>
        <v>0</v>
      </c>
      <c r="V221" s="107"/>
      <c r="W221" s="107"/>
      <c r="X221" s="107">
        <f t="shared" ref="X221:X272" si="33">Y221+Z221</f>
        <v>0</v>
      </c>
      <c r="Y221" s="107"/>
      <c r="Z221" s="107"/>
      <c r="AA221" s="108">
        <f t="shared" ref="AA221:AA272" si="34">C221+I221-L221-O221-U221-X221-R221</f>
        <v>4800000</v>
      </c>
      <c r="AB221" s="7"/>
    </row>
    <row r="222" spans="1:28" ht="15.75" x14ac:dyDescent="0.25">
      <c r="A222" s="24">
        <v>45610</v>
      </c>
      <c r="B222" s="25" t="s">
        <v>205</v>
      </c>
      <c r="C222" s="25">
        <v>5094800</v>
      </c>
      <c r="D222" s="25" t="s">
        <v>46</v>
      </c>
      <c r="E222" s="25" t="s">
        <v>100</v>
      </c>
      <c r="F222" s="25">
        <v>108.4</v>
      </c>
      <c r="G222" s="25" t="s">
        <v>39</v>
      </c>
      <c r="H222" s="25"/>
      <c r="I222" s="4">
        <f t="shared" si="28"/>
        <v>0</v>
      </c>
      <c r="J222" s="31" t="s">
        <v>312</v>
      </c>
      <c r="K222" s="117" t="s">
        <v>2305</v>
      </c>
      <c r="L222" s="107">
        <f t="shared" si="29"/>
        <v>0</v>
      </c>
      <c r="M222" s="107"/>
      <c r="N222" s="107"/>
      <c r="O222" s="107">
        <f t="shared" si="30"/>
        <v>5094800</v>
      </c>
      <c r="P222" s="107">
        <v>5094800</v>
      </c>
      <c r="Q222" s="107"/>
      <c r="R222" s="107">
        <f t="shared" si="31"/>
        <v>0</v>
      </c>
      <c r="S222" s="107"/>
      <c r="T222" s="107"/>
      <c r="U222" s="107">
        <f t="shared" si="32"/>
        <v>0</v>
      </c>
      <c r="V222" s="107"/>
      <c r="W222" s="107"/>
      <c r="X222" s="107">
        <f t="shared" si="33"/>
        <v>0</v>
      </c>
      <c r="Y222" s="107"/>
      <c r="Z222" s="107"/>
      <c r="AA222" s="108">
        <f t="shared" si="34"/>
        <v>0</v>
      </c>
      <c r="AB222" s="7">
        <v>45629</v>
      </c>
    </row>
    <row r="223" spans="1:28" ht="15.75" x14ac:dyDescent="0.25">
      <c r="A223" s="24">
        <v>45610</v>
      </c>
      <c r="B223" s="25" t="s">
        <v>73</v>
      </c>
      <c r="C223" s="25">
        <v>800000</v>
      </c>
      <c r="D223" s="25" t="s">
        <v>46</v>
      </c>
      <c r="E223" s="25" t="s">
        <v>53</v>
      </c>
      <c r="F223" s="25">
        <v>2</v>
      </c>
      <c r="G223" s="25" t="s">
        <v>23</v>
      </c>
      <c r="H223" s="25"/>
      <c r="I223" s="4">
        <f t="shared" si="28"/>
        <v>0</v>
      </c>
      <c r="J223" s="26" t="s">
        <v>28</v>
      </c>
      <c r="K223" s="25" t="s">
        <v>2175</v>
      </c>
      <c r="L223" s="107">
        <f t="shared" si="29"/>
        <v>0</v>
      </c>
      <c r="M223" s="107"/>
      <c r="N223" s="107"/>
      <c r="O223" s="107">
        <f t="shared" si="30"/>
        <v>0</v>
      </c>
      <c r="P223" s="107"/>
      <c r="Q223" s="107"/>
      <c r="R223" s="107">
        <f t="shared" si="31"/>
        <v>0</v>
      </c>
      <c r="S223" s="107"/>
      <c r="T223" s="107"/>
      <c r="U223" s="107">
        <f t="shared" si="32"/>
        <v>0</v>
      </c>
      <c r="V223" s="107"/>
      <c r="W223" s="107"/>
      <c r="X223" s="107">
        <f t="shared" si="33"/>
        <v>0</v>
      </c>
      <c r="Y223" s="107"/>
      <c r="Z223" s="107"/>
      <c r="AA223" s="108">
        <f t="shared" si="34"/>
        <v>800000</v>
      </c>
      <c r="AB223" s="7"/>
    </row>
    <row r="224" spans="1:28" ht="15.75" x14ac:dyDescent="0.25">
      <c r="A224" s="24">
        <v>45610</v>
      </c>
      <c r="B224" s="25" t="s">
        <v>73</v>
      </c>
      <c r="C224" s="25">
        <v>5336000</v>
      </c>
      <c r="D224" s="25" t="s">
        <v>46</v>
      </c>
      <c r="E224" s="25" t="s">
        <v>197</v>
      </c>
      <c r="F224" s="25">
        <v>46.4</v>
      </c>
      <c r="G224" s="25" t="s">
        <v>39</v>
      </c>
      <c r="H224" s="25"/>
      <c r="I224" s="4">
        <f t="shared" si="28"/>
        <v>0</v>
      </c>
      <c r="J224" s="26" t="s">
        <v>28</v>
      </c>
      <c r="K224" s="25" t="s">
        <v>2175</v>
      </c>
      <c r="L224" s="107">
        <f t="shared" si="29"/>
        <v>0</v>
      </c>
      <c r="M224" s="107"/>
      <c r="N224" s="107"/>
      <c r="O224" s="107">
        <f t="shared" si="30"/>
        <v>0</v>
      </c>
      <c r="P224" s="107"/>
      <c r="Q224" s="107"/>
      <c r="R224" s="107">
        <f t="shared" si="31"/>
        <v>0</v>
      </c>
      <c r="S224" s="107"/>
      <c r="T224" s="107"/>
      <c r="U224" s="107">
        <f t="shared" si="32"/>
        <v>0</v>
      </c>
      <c r="V224" s="107"/>
      <c r="W224" s="107"/>
      <c r="X224" s="107">
        <f t="shared" si="33"/>
        <v>0</v>
      </c>
      <c r="Y224" s="107"/>
      <c r="Z224" s="107"/>
      <c r="AA224" s="108">
        <f t="shared" si="34"/>
        <v>5336000</v>
      </c>
      <c r="AB224" s="7"/>
    </row>
    <row r="225" spans="1:28" ht="15.75" x14ac:dyDescent="0.25">
      <c r="A225" s="24">
        <v>45610</v>
      </c>
      <c r="B225" s="25" t="s">
        <v>107</v>
      </c>
      <c r="C225" s="25">
        <v>2263200</v>
      </c>
      <c r="D225" s="25" t="s">
        <v>2249</v>
      </c>
      <c r="E225" s="25" t="s">
        <v>120</v>
      </c>
      <c r="F225" s="25">
        <v>49.2</v>
      </c>
      <c r="G225" s="25" t="s">
        <v>39</v>
      </c>
      <c r="H225" s="25"/>
      <c r="I225" s="4">
        <f t="shared" si="28"/>
        <v>0</v>
      </c>
      <c r="J225" s="26" t="s">
        <v>28</v>
      </c>
      <c r="K225" s="117"/>
      <c r="L225" s="107">
        <f t="shared" si="29"/>
        <v>0</v>
      </c>
      <c r="M225" s="107"/>
      <c r="N225" s="107"/>
      <c r="O225" s="107">
        <f t="shared" si="30"/>
        <v>0</v>
      </c>
      <c r="P225" s="107"/>
      <c r="Q225" s="107"/>
      <c r="R225" s="107">
        <f t="shared" si="31"/>
        <v>0</v>
      </c>
      <c r="S225" s="107"/>
      <c r="T225" s="107"/>
      <c r="U225" s="107">
        <f t="shared" si="32"/>
        <v>0</v>
      </c>
      <c r="V225" s="107"/>
      <c r="W225" s="107"/>
      <c r="X225" s="107">
        <f t="shared" si="33"/>
        <v>0</v>
      </c>
      <c r="Y225" s="107"/>
      <c r="Z225" s="107"/>
      <c r="AA225" s="108">
        <f t="shared" si="34"/>
        <v>2263200</v>
      </c>
      <c r="AB225" s="7"/>
    </row>
    <row r="226" spans="1:28" ht="15.75" x14ac:dyDescent="0.25">
      <c r="A226" s="24">
        <v>45610</v>
      </c>
      <c r="B226" s="25" t="s">
        <v>107</v>
      </c>
      <c r="C226" s="25">
        <v>2716600</v>
      </c>
      <c r="D226" s="25" t="s">
        <v>2249</v>
      </c>
      <c r="E226" s="25" t="s">
        <v>137</v>
      </c>
      <c r="F226" s="25">
        <v>57.8</v>
      </c>
      <c r="G226" s="25" t="s">
        <v>39</v>
      </c>
      <c r="H226" s="25"/>
      <c r="I226" s="4">
        <f t="shared" si="28"/>
        <v>0</v>
      </c>
      <c r="J226" s="26" t="s">
        <v>28</v>
      </c>
      <c r="K226" s="117"/>
      <c r="L226" s="107">
        <f t="shared" si="29"/>
        <v>0</v>
      </c>
      <c r="M226" s="107"/>
      <c r="N226" s="107"/>
      <c r="O226" s="107">
        <f t="shared" si="30"/>
        <v>0</v>
      </c>
      <c r="P226" s="107"/>
      <c r="Q226" s="107"/>
      <c r="R226" s="107">
        <f t="shared" si="31"/>
        <v>0</v>
      </c>
      <c r="S226" s="107"/>
      <c r="T226" s="107"/>
      <c r="U226" s="107">
        <f t="shared" si="32"/>
        <v>0</v>
      </c>
      <c r="V226" s="107"/>
      <c r="W226" s="107"/>
      <c r="X226" s="107">
        <f t="shared" si="33"/>
        <v>0</v>
      </c>
      <c r="Y226" s="107"/>
      <c r="Z226" s="107"/>
      <c r="AA226" s="108">
        <f t="shared" si="34"/>
        <v>2716600</v>
      </c>
      <c r="AB226" s="7"/>
    </row>
    <row r="227" spans="1:28" ht="15.75" x14ac:dyDescent="0.25">
      <c r="A227" s="24">
        <v>45611</v>
      </c>
      <c r="B227" s="25" t="s">
        <v>449</v>
      </c>
      <c r="C227" s="25">
        <v>530000</v>
      </c>
      <c r="D227" s="25" t="s">
        <v>52</v>
      </c>
      <c r="E227" s="25" t="s">
        <v>129</v>
      </c>
      <c r="F227" s="25">
        <v>24</v>
      </c>
      <c r="G227" s="25" t="s">
        <v>77</v>
      </c>
      <c r="H227" s="25"/>
      <c r="I227" s="25">
        <f t="shared" si="28"/>
        <v>0</v>
      </c>
      <c r="J227" s="31" t="s">
        <v>324</v>
      </c>
      <c r="K227" s="117"/>
      <c r="L227" s="107">
        <f t="shared" si="29"/>
        <v>530000</v>
      </c>
      <c r="M227" s="107">
        <v>530000</v>
      </c>
      <c r="N227" s="107"/>
      <c r="O227" s="107">
        <f t="shared" si="30"/>
        <v>0</v>
      </c>
      <c r="P227" s="107"/>
      <c r="Q227" s="107"/>
      <c r="R227" s="107">
        <f t="shared" si="31"/>
        <v>0</v>
      </c>
      <c r="S227" s="107"/>
      <c r="T227" s="107"/>
      <c r="U227" s="107">
        <f t="shared" si="32"/>
        <v>0</v>
      </c>
      <c r="V227" s="107"/>
      <c r="W227" s="107"/>
      <c r="X227" s="107">
        <f t="shared" si="33"/>
        <v>0</v>
      </c>
      <c r="Y227" s="107"/>
      <c r="Z227" s="107"/>
      <c r="AA227" s="108">
        <f t="shared" si="34"/>
        <v>0</v>
      </c>
      <c r="AB227" s="7">
        <v>45635</v>
      </c>
    </row>
    <row r="228" spans="1:28" ht="15.75" x14ac:dyDescent="0.25">
      <c r="A228" s="24">
        <v>45611</v>
      </c>
      <c r="B228" s="25" t="s">
        <v>110</v>
      </c>
      <c r="C228" s="25">
        <v>2484000</v>
      </c>
      <c r="D228" s="25" t="s">
        <v>52</v>
      </c>
      <c r="E228" s="25" t="s">
        <v>100</v>
      </c>
      <c r="F228" s="25">
        <v>54</v>
      </c>
      <c r="G228" s="25" t="s">
        <v>39</v>
      </c>
      <c r="H228" s="25"/>
      <c r="I228" s="25">
        <f t="shared" si="28"/>
        <v>0</v>
      </c>
      <c r="J228" s="26" t="s">
        <v>28</v>
      </c>
      <c r="K228" s="117"/>
      <c r="L228" s="107">
        <f t="shared" si="29"/>
        <v>0</v>
      </c>
      <c r="M228" s="107"/>
      <c r="N228" s="107"/>
      <c r="O228" s="107">
        <f t="shared" si="30"/>
        <v>0</v>
      </c>
      <c r="P228" s="107"/>
      <c r="Q228" s="107"/>
      <c r="R228" s="107">
        <f t="shared" si="31"/>
        <v>0</v>
      </c>
      <c r="S228" s="107"/>
      <c r="T228" s="107"/>
      <c r="U228" s="107">
        <f t="shared" si="32"/>
        <v>0</v>
      </c>
      <c r="V228" s="107"/>
      <c r="W228" s="107"/>
      <c r="X228" s="107">
        <f t="shared" si="33"/>
        <v>0</v>
      </c>
      <c r="Y228" s="107"/>
      <c r="Z228" s="107"/>
      <c r="AA228" s="108">
        <f t="shared" si="34"/>
        <v>2484000</v>
      </c>
      <c r="AB228" s="7"/>
    </row>
    <row r="229" spans="1:28" ht="15.75" x14ac:dyDescent="0.25">
      <c r="A229" s="24">
        <v>45611</v>
      </c>
      <c r="B229" s="25" t="s">
        <v>280</v>
      </c>
      <c r="C229" s="25">
        <v>16640000</v>
      </c>
      <c r="D229" s="25" t="s">
        <v>46</v>
      </c>
      <c r="E229" s="25" t="s">
        <v>108</v>
      </c>
      <c r="F229" s="25">
        <v>10400</v>
      </c>
      <c r="G229" s="25" t="s">
        <v>34</v>
      </c>
      <c r="H229" s="25"/>
      <c r="I229" s="25">
        <f t="shared" si="28"/>
        <v>0</v>
      </c>
      <c r="J229" s="31" t="s">
        <v>312</v>
      </c>
      <c r="K229" s="117" t="s">
        <v>2321</v>
      </c>
      <c r="L229" s="107">
        <f t="shared" si="29"/>
        <v>7725000</v>
      </c>
      <c r="M229" s="107">
        <v>7725000</v>
      </c>
      <c r="N229" s="107"/>
      <c r="O229" s="107">
        <f t="shared" si="30"/>
        <v>3915000</v>
      </c>
      <c r="P229" s="107">
        <v>3915000</v>
      </c>
      <c r="Q229" s="107"/>
      <c r="R229" s="107">
        <f t="shared" si="31"/>
        <v>5000000</v>
      </c>
      <c r="S229" s="107">
        <v>5000000</v>
      </c>
      <c r="T229" s="107"/>
      <c r="U229" s="107">
        <f t="shared" si="32"/>
        <v>0</v>
      </c>
      <c r="V229" s="107"/>
      <c r="W229" s="107"/>
      <c r="X229" s="107">
        <f t="shared" si="33"/>
        <v>0</v>
      </c>
      <c r="Y229" s="107"/>
      <c r="Z229" s="107"/>
      <c r="AA229" s="108">
        <f t="shared" si="34"/>
        <v>0</v>
      </c>
      <c r="AB229" s="7">
        <v>45645</v>
      </c>
    </row>
    <row r="230" spans="1:28" ht="15.75" x14ac:dyDescent="0.25">
      <c r="A230" s="24">
        <v>45611</v>
      </c>
      <c r="B230" s="25" t="s">
        <v>226</v>
      </c>
      <c r="C230" s="25">
        <v>8820000</v>
      </c>
      <c r="D230" s="25" t="s">
        <v>52</v>
      </c>
      <c r="E230" s="25" t="s">
        <v>229</v>
      </c>
      <c r="F230" s="25">
        <v>210</v>
      </c>
      <c r="G230" s="25" t="s">
        <v>39</v>
      </c>
      <c r="H230" s="25"/>
      <c r="I230" s="25">
        <f t="shared" si="28"/>
        <v>0</v>
      </c>
      <c r="J230" s="31" t="s">
        <v>312</v>
      </c>
      <c r="K230" s="117" t="s">
        <v>2349</v>
      </c>
      <c r="L230" s="107">
        <f t="shared" si="29"/>
        <v>0</v>
      </c>
      <c r="M230" s="107"/>
      <c r="N230" s="107"/>
      <c r="O230" s="107">
        <f t="shared" si="30"/>
        <v>8820000</v>
      </c>
      <c r="P230" s="107">
        <v>8820000</v>
      </c>
      <c r="Q230" s="107"/>
      <c r="R230" s="107">
        <f t="shared" si="31"/>
        <v>0</v>
      </c>
      <c r="S230" s="107"/>
      <c r="T230" s="107"/>
      <c r="U230" s="107">
        <f t="shared" si="32"/>
        <v>0</v>
      </c>
      <c r="V230" s="107"/>
      <c r="W230" s="107"/>
      <c r="X230" s="107">
        <f t="shared" si="33"/>
        <v>0</v>
      </c>
      <c r="Y230" s="107"/>
      <c r="Z230" s="107"/>
      <c r="AA230" s="108">
        <f t="shared" si="34"/>
        <v>0</v>
      </c>
      <c r="AB230" s="7">
        <v>45649</v>
      </c>
    </row>
    <row r="231" spans="1:28" ht="15.75" x14ac:dyDescent="0.25">
      <c r="A231" s="24">
        <v>45611</v>
      </c>
      <c r="B231" s="25" t="s">
        <v>226</v>
      </c>
      <c r="C231" s="25">
        <v>1200000</v>
      </c>
      <c r="D231" s="25" t="s">
        <v>52</v>
      </c>
      <c r="E231" s="25" t="s">
        <v>219</v>
      </c>
      <c r="F231" s="25">
        <v>4</v>
      </c>
      <c r="G231" s="25" t="s">
        <v>39</v>
      </c>
      <c r="H231" s="25"/>
      <c r="I231" s="25">
        <f t="shared" si="28"/>
        <v>0</v>
      </c>
      <c r="J231" s="31" t="s">
        <v>312</v>
      </c>
      <c r="K231" s="117" t="s">
        <v>2350</v>
      </c>
      <c r="L231" s="107">
        <f t="shared" si="29"/>
        <v>0</v>
      </c>
      <c r="M231" s="107"/>
      <c r="N231" s="107"/>
      <c r="O231" s="107">
        <f t="shared" si="30"/>
        <v>1200000</v>
      </c>
      <c r="P231" s="107">
        <v>1200000</v>
      </c>
      <c r="Q231" s="107"/>
      <c r="R231" s="107">
        <f t="shared" si="31"/>
        <v>0</v>
      </c>
      <c r="S231" s="107"/>
      <c r="T231" s="107"/>
      <c r="U231" s="107">
        <f t="shared" si="32"/>
        <v>0</v>
      </c>
      <c r="V231" s="107"/>
      <c r="W231" s="107"/>
      <c r="X231" s="107">
        <f t="shared" si="33"/>
        <v>0</v>
      </c>
      <c r="Y231" s="107"/>
      <c r="Z231" s="107"/>
      <c r="AA231" s="108">
        <f t="shared" si="34"/>
        <v>0</v>
      </c>
      <c r="AB231" s="7">
        <v>45649</v>
      </c>
    </row>
    <row r="232" spans="1:28" ht="15.75" x14ac:dyDescent="0.25">
      <c r="A232" s="24">
        <v>45611</v>
      </c>
      <c r="B232" s="25" t="s">
        <v>221</v>
      </c>
      <c r="C232" s="25">
        <v>18710000</v>
      </c>
      <c r="D232" s="25" t="s">
        <v>46</v>
      </c>
      <c r="E232" s="25" t="s">
        <v>177</v>
      </c>
      <c r="F232" s="25">
        <v>200</v>
      </c>
      <c r="G232" s="25" t="s">
        <v>39</v>
      </c>
      <c r="H232" s="25"/>
      <c r="I232" s="25">
        <f t="shared" si="28"/>
        <v>0</v>
      </c>
      <c r="J232" s="31" t="s">
        <v>312</v>
      </c>
      <c r="K232" s="25" t="s">
        <v>2227</v>
      </c>
      <c r="L232" s="107">
        <f t="shared" si="29"/>
        <v>0</v>
      </c>
      <c r="M232" s="107"/>
      <c r="N232" s="107"/>
      <c r="O232" s="107">
        <f t="shared" si="30"/>
        <v>18710000</v>
      </c>
      <c r="P232" s="107">
        <v>18710000</v>
      </c>
      <c r="Q232" s="107"/>
      <c r="R232" s="107">
        <f t="shared" si="31"/>
        <v>0</v>
      </c>
      <c r="S232" s="107"/>
      <c r="T232" s="107"/>
      <c r="U232" s="107">
        <f t="shared" si="32"/>
        <v>0</v>
      </c>
      <c r="V232" s="107"/>
      <c r="W232" s="107"/>
      <c r="X232" s="107">
        <f t="shared" si="33"/>
        <v>0</v>
      </c>
      <c r="Y232" s="107"/>
      <c r="Z232" s="107"/>
      <c r="AA232" s="108">
        <f t="shared" si="34"/>
        <v>0</v>
      </c>
      <c r="AB232" s="7">
        <v>45631</v>
      </c>
    </row>
    <row r="233" spans="1:28" ht="15.75" x14ac:dyDescent="0.25">
      <c r="A233" s="24">
        <v>45611</v>
      </c>
      <c r="B233" s="25" t="s">
        <v>256</v>
      </c>
      <c r="C233" s="25">
        <v>355000</v>
      </c>
      <c r="D233" s="25" t="s">
        <v>52</v>
      </c>
      <c r="E233" s="25" t="s">
        <v>130</v>
      </c>
      <c r="F233" s="25">
        <v>10</v>
      </c>
      <c r="G233" s="25" t="s">
        <v>77</v>
      </c>
      <c r="H233" s="25"/>
      <c r="I233" s="25">
        <f t="shared" si="28"/>
        <v>0</v>
      </c>
      <c r="J233" s="31" t="s">
        <v>324</v>
      </c>
      <c r="K233" s="117"/>
      <c r="L233" s="107">
        <f t="shared" si="29"/>
        <v>355000</v>
      </c>
      <c r="M233" s="107">
        <v>355000</v>
      </c>
      <c r="N233" s="107"/>
      <c r="O233" s="107">
        <f t="shared" si="30"/>
        <v>0</v>
      </c>
      <c r="P233" s="107"/>
      <c r="Q233" s="107"/>
      <c r="R233" s="107">
        <f t="shared" si="31"/>
        <v>0</v>
      </c>
      <c r="S233" s="107"/>
      <c r="T233" s="107"/>
      <c r="U233" s="107">
        <f t="shared" si="32"/>
        <v>0</v>
      </c>
      <c r="V233" s="107"/>
      <c r="W233" s="107"/>
      <c r="X233" s="107">
        <f t="shared" si="33"/>
        <v>0</v>
      </c>
      <c r="Y233" s="107"/>
      <c r="Z233" s="107"/>
      <c r="AA233" s="108">
        <f t="shared" si="34"/>
        <v>0</v>
      </c>
      <c r="AB233" s="7">
        <v>45628</v>
      </c>
    </row>
    <row r="234" spans="1:28" ht="15.75" x14ac:dyDescent="0.25">
      <c r="A234" s="24">
        <v>45611</v>
      </c>
      <c r="B234" s="25" t="s">
        <v>256</v>
      </c>
      <c r="C234" s="25">
        <v>130000</v>
      </c>
      <c r="D234" s="25" t="s">
        <v>52</v>
      </c>
      <c r="E234" s="25" t="s">
        <v>129</v>
      </c>
      <c r="F234" s="25">
        <v>2</v>
      </c>
      <c r="G234" s="25" t="s">
        <v>77</v>
      </c>
      <c r="H234" s="25"/>
      <c r="I234" s="25">
        <f t="shared" si="28"/>
        <v>0</v>
      </c>
      <c r="J234" s="31" t="s">
        <v>324</v>
      </c>
      <c r="K234" s="117"/>
      <c r="L234" s="107">
        <f t="shared" si="29"/>
        <v>130000</v>
      </c>
      <c r="M234" s="107">
        <v>130000</v>
      </c>
      <c r="N234" s="107"/>
      <c r="O234" s="107">
        <f t="shared" si="30"/>
        <v>0</v>
      </c>
      <c r="P234" s="107"/>
      <c r="Q234" s="107"/>
      <c r="R234" s="107">
        <f t="shared" si="31"/>
        <v>0</v>
      </c>
      <c r="S234" s="107"/>
      <c r="T234" s="107"/>
      <c r="U234" s="107">
        <f t="shared" si="32"/>
        <v>0</v>
      </c>
      <c r="V234" s="107"/>
      <c r="W234" s="107"/>
      <c r="X234" s="107">
        <f t="shared" si="33"/>
        <v>0</v>
      </c>
      <c r="Y234" s="107"/>
      <c r="Z234" s="107"/>
      <c r="AA234" s="108">
        <f t="shared" si="34"/>
        <v>0</v>
      </c>
      <c r="AB234" s="7">
        <v>45628</v>
      </c>
    </row>
    <row r="235" spans="1:28" ht="15.75" x14ac:dyDescent="0.25">
      <c r="A235" s="24">
        <v>45611</v>
      </c>
      <c r="B235" s="25" t="s">
        <v>256</v>
      </c>
      <c r="C235" s="25">
        <v>70000</v>
      </c>
      <c r="D235" s="25" t="s">
        <v>52</v>
      </c>
      <c r="E235" s="25" t="s">
        <v>127</v>
      </c>
      <c r="F235" s="25">
        <v>1</v>
      </c>
      <c r="G235" s="25" t="s">
        <v>39</v>
      </c>
      <c r="H235" s="25"/>
      <c r="I235" s="25">
        <f t="shared" si="28"/>
        <v>0</v>
      </c>
      <c r="J235" s="31" t="s">
        <v>324</v>
      </c>
      <c r="K235" s="117"/>
      <c r="L235" s="107">
        <f t="shared" si="29"/>
        <v>70000</v>
      </c>
      <c r="M235" s="107">
        <v>70000</v>
      </c>
      <c r="N235" s="107"/>
      <c r="O235" s="107">
        <f t="shared" si="30"/>
        <v>0</v>
      </c>
      <c r="P235" s="107"/>
      <c r="Q235" s="107"/>
      <c r="R235" s="107">
        <f t="shared" si="31"/>
        <v>0</v>
      </c>
      <c r="S235" s="107"/>
      <c r="T235" s="107"/>
      <c r="U235" s="107">
        <f t="shared" si="32"/>
        <v>0</v>
      </c>
      <c r="V235" s="107"/>
      <c r="W235" s="107"/>
      <c r="X235" s="107">
        <f t="shared" si="33"/>
        <v>0</v>
      </c>
      <c r="Y235" s="107"/>
      <c r="Z235" s="107"/>
      <c r="AA235" s="108">
        <f t="shared" si="34"/>
        <v>0</v>
      </c>
      <c r="AB235" s="7">
        <v>45628</v>
      </c>
    </row>
    <row r="236" spans="1:28" ht="15.75" x14ac:dyDescent="0.25">
      <c r="A236" s="24">
        <v>45611</v>
      </c>
      <c r="B236" s="25" t="s">
        <v>309</v>
      </c>
      <c r="C236" s="25">
        <v>19240000</v>
      </c>
      <c r="D236" s="25" t="s">
        <v>46</v>
      </c>
      <c r="E236" s="25" t="s">
        <v>298</v>
      </c>
      <c r="F236" s="25">
        <v>5200</v>
      </c>
      <c r="G236" s="25" t="s">
        <v>34</v>
      </c>
      <c r="H236" s="25"/>
      <c r="I236" s="25">
        <f t="shared" si="28"/>
        <v>0</v>
      </c>
      <c r="J236" s="38" t="s">
        <v>78</v>
      </c>
      <c r="K236" s="25" t="s">
        <v>2217</v>
      </c>
      <c r="L236" s="107">
        <f t="shared" si="29"/>
        <v>0</v>
      </c>
      <c r="M236" s="107"/>
      <c r="N236" s="107"/>
      <c r="O236" s="107">
        <f t="shared" si="30"/>
        <v>14330000</v>
      </c>
      <c r="P236" s="107">
        <v>8330000</v>
      </c>
      <c r="Q236" s="107">
        <v>6000000</v>
      </c>
      <c r="R236" s="107">
        <f t="shared" si="31"/>
        <v>0</v>
      </c>
      <c r="S236" s="107"/>
      <c r="T236" s="107"/>
      <c r="U236" s="107">
        <f t="shared" si="32"/>
        <v>0</v>
      </c>
      <c r="V236" s="107"/>
      <c r="W236" s="107"/>
      <c r="X236" s="107">
        <f t="shared" si="33"/>
        <v>0</v>
      </c>
      <c r="Y236" s="107"/>
      <c r="Z236" s="107"/>
      <c r="AA236" s="108">
        <f t="shared" si="34"/>
        <v>4910000</v>
      </c>
      <c r="AB236" s="7">
        <v>45642</v>
      </c>
    </row>
    <row r="237" spans="1:28" ht="15.75" x14ac:dyDescent="0.25">
      <c r="A237" s="24">
        <v>45612</v>
      </c>
      <c r="B237" s="25" t="s">
        <v>354</v>
      </c>
      <c r="C237" s="25">
        <v>400000</v>
      </c>
      <c r="D237" s="25" t="s">
        <v>52</v>
      </c>
      <c r="E237" s="25" t="s">
        <v>108</v>
      </c>
      <c r="F237" s="25">
        <v>200</v>
      </c>
      <c r="G237" s="25" t="s">
        <v>34</v>
      </c>
      <c r="H237" s="25"/>
      <c r="I237" s="25">
        <f t="shared" si="28"/>
        <v>0</v>
      </c>
      <c r="J237" s="31" t="s">
        <v>312</v>
      </c>
      <c r="K237" s="117" t="s">
        <v>2207</v>
      </c>
      <c r="L237" s="107">
        <f t="shared" si="29"/>
        <v>0</v>
      </c>
      <c r="M237" s="107"/>
      <c r="N237" s="107"/>
      <c r="O237" s="107">
        <f t="shared" si="30"/>
        <v>400000</v>
      </c>
      <c r="P237" s="107">
        <v>400000</v>
      </c>
      <c r="Q237" s="107"/>
      <c r="R237" s="107">
        <f t="shared" si="31"/>
        <v>0</v>
      </c>
      <c r="S237" s="107"/>
      <c r="T237" s="107"/>
      <c r="U237" s="107">
        <f t="shared" si="32"/>
        <v>0</v>
      </c>
      <c r="V237" s="107"/>
      <c r="W237" s="107"/>
      <c r="X237" s="107">
        <f t="shared" si="33"/>
        <v>0</v>
      </c>
      <c r="Y237" s="107"/>
      <c r="Z237" s="107"/>
      <c r="AA237" s="108">
        <f t="shared" si="34"/>
        <v>0</v>
      </c>
      <c r="AB237" s="7">
        <v>45629</v>
      </c>
    </row>
    <row r="238" spans="1:28" ht="15.75" x14ac:dyDescent="0.25">
      <c r="A238" s="24">
        <v>45612</v>
      </c>
      <c r="B238" s="25" t="s">
        <v>739</v>
      </c>
      <c r="C238" s="25">
        <v>9450000</v>
      </c>
      <c r="D238" s="25" t="s">
        <v>52</v>
      </c>
      <c r="E238" s="25" t="s">
        <v>201</v>
      </c>
      <c r="F238" s="25">
        <v>2100</v>
      </c>
      <c r="G238" s="25" t="s">
        <v>125</v>
      </c>
      <c r="H238" s="25"/>
      <c r="I238" s="25">
        <f t="shared" si="28"/>
        <v>0</v>
      </c>
      <c r="J238" s="31" t="s">
        <v>312</v>
      </c>
      <c r="K238" s="117" t="s">
        <v>2258</v>
      </c>
      <c r="L238" s="107">
        <f t="shared" si="29"/>
        <v>0</v>
      </c>
      <c r="M238" s="107"/>
      <c r="N238" s="107"/>
      <c r="O238" s="107">
        <f t="shared" si="30"/>
        <v>9450000</v>
      </c>
      <c r="P238" s="107">
        <v>9450000</v>
      </c>
      <c r="Q238" s="107"/>
      <c r="R238" s="107">
        <f t="shared" si="31"/>
        <v>0</v>
      </c>
      <c r="S238" s="107"/>
      <c r="T238" s="107"/>
      <c r="U238" s="107">
        <f t="shared" si="32"/>
        <v>0</v>
      </c>
      <c r="V238" s="107"/>
      <c r="W238" s="107"/>
      <c r="X238" s="107">
        <f t="shared" si="33"/>
        <v>0</v>
      </c>
      <c r="Y238" s="107"/>
      <c r="Z238" s="107"/>
      <c r="AA238" s="108">
        <f t="shared" si="34"/>
        <v>0</v>
      </c>
      <c r="AB238" s="7">
        <v>45637</v>
      </c>
    </row>
    <row r="239" spans="1:28" ht="15.75" x14ac:dyDescent="0.25">
      <c r="A239" s="24">
        <v>45612</v>
      </c>
      <c r="B239" s="25" t="s">
        <v>205</v>
      </c>
      <c r="C239" s="25">
        <v>11400000</v>
      </c>
      <c r="D239" s="25" t="s">
        <v>46</v>
      </c>
      <c r="E239" s="25" t="s">
        <v>42</v>
      </c>
      <c r="F239" s="25">
        <v>3000</v>
      </c>
      <c r="G239" s="25" t="s">
        <v>34</v>
      </c>
      <c r="H239" s="25"/>
      <c r="I239" s="25">
        <f t="shared" si="28"/>
        <v>0</v>
      </c>
      <c r="J239" s="31" t="s">
        <v>312</v>
      </c>
      <c r="K239" s="117" t="s">
        <v>2306</v>
      </c>
      <c r="L239" s="107">
        <f t="shared" si="29"/>
        <v>0</v>
      </c>
      <c r="M239" s="107"/>
      <c r="N239" s="107"/>
      <c r="O239" s="107">
        <f t="shared" si="30"/>
        <v>11400000</v>
      </c>
      <c r="P239" s="107">
        <v>11400000</v>
      </c>
      <c r="Q239" s="107"/>
      <c r="R239" s="107">
        <f t="shared" si="31"/>
        <v>0</v>
      </c>
      <c r="S239" s="107"/>
      <c r="T239" s="107"/>
      <c r="U239" s="107">
        <f t="shared" si="32"/>
        <v>0</v>
      </c>
      <c r="V239" s="107"/>
      <c r="W239" s="107"/>
      <c r="X239" s="107">
        <f t="shared" si="33"/>
        <v>0</v>
      </c>
      <c r="Y239" s="107"/>
      <c r="Z239" s="107"/>
      <c r="AA239" s="108">
        <f t="shared" si="34"/>
        <v>0</v>
      </c>
      <c r="AB239" s="7">
        <v>45629</v>
      </c>
    </row>
    <row r="240" spans="1:28" ht="15.75" x14ac:dyDescent="0.25">
      <c r="A240" s="24">
        <v>45612</v>
      </c>
      <c r="B240" s="25" t="s">
        <v>449</v>
      </c>
      <c r="C240" s="25">
        <v>3475000</v>
      </c>
      <c r="D240" s="25" t="s">
        <v>46</v>
      </c>
      <c r="E240" s="25" t="s">
        <v>138</v>
      </c>
      <c r="F240" s="25">
        <v>2500</v>
      </c>
      <c r="G240" s="25" t="s">
        <v>34</v>
      </c>
      <c r="H240" s="25"/>
      <c r="I240" s="25">
        <f t="shared" si="28"/>
        <v>0</v>
      </c>
      <c r="J240" s="31" t="s">
        <v>324</v>
      </c>
      <c r="K240" s="117"/>
      <c r="L240" s="107">
        <f t="shared" si="29"/>
        <v>3475000</v>
      </c>
      <c r="M240" s="107">
        <v>3475000</v>
      </c>
      <c r="N240" s="107"/>
      <c r="O240" s="107">
        <f t="shared" si="30"/>
        <v>0</v>
      </c>
      <c r="P240" s="107"/>
      <c r="Q240" s="107"/>
      <c r="R240" s="107">
        <f t="shared" si="31"/>
        <v>0</v>
      </c>
      <c r="S240" s="107"/>
      <c r="T240" s="107"/>
      <c r="U240" s="107">
        <f t="shared" si="32"/>
        <v>0</v>
      </c>
      <c r="V240" s="107"/>
      <c r="W240" s="107"/>
      <c r="X240" s="107">
        <f t="shared" si="33"/>
        <v>0</v>
      </c>
      <c r="Y240" s="107"/>
      <c r="Z240" s="107"/>
      <c r="AA240" s="108">
        <f t="shared" si="34"/>
        <v>0</v>
      </c>
      <c r="AB240" s="7">
        <v>45635</v>
      </c>
    </row>
    <row r="241" spans="1:28" ht="15.75" x14ac:dyDescent="0.25">
      <c r="A241" s="24">
        <v>45612</v>
      </c>
      <c r="B241" s="25" t="s">
        <v>743</v>
      </c>
      <c r="C241" s="25">
        <v>3125000</v>
      </c>
      <c r="D241" s="25" t="s">
        <v>46</v>
      </c>
      <c r="E241" s="25" t="s">
        <v>128</v>
      </c>
      <c r="F241" s="25">
        <v>25</v>
      </c>
      <c r="G241" s="25" t="s">
        <v>39</v>
      </c>
      <c r="H241" s="25"/>
      <c r="I241" s="25">
        <f t="shared" si="28"/>
        <v>0</v>
      </c>
      <c r="J241" s="31" t="s">
        <v>312</v>
      </c>
      <c r="K241" s="25" t="s">
        <v>2199</v>
      </c>
      <c r="L241" s="107">
        <f t="shared" si="29"/>
        <v>0</v>
      </c>
      <c r="M241" s="107"/>
      <c r="N241" s="107"/>
      <c r="O241" s="107">
        <f t="shared" si="30"/>
        <v>3125000</v>
      </c>
      <c r="P241" s="107">
        <v>3125000</v>
      </c>
      <c r="Q241" s="107"/>
      <c r="R241" s="107">
        <f t="shared" si="31"/>
        <v>0</v>
      </c>
      <c r="S241" s="107"/>
      <c r="T241" s="107"/>
      <c r="U241" s="107">
        <f t="shared" si="32"/>
        <v>0</v>
      </c>
      <c r="V241" s="107"/>
      <c r="W241" s="107"/>
      <c r="X241" s="107">
        <f t="shared" si="33"/>
        <v>0</v>
      </c>
      <c r="Y241" s="107"/>
      <c r="Z241" s="107"/>
      <c r="AA241" s="108">
        <f t="shared" si="34"/>
        <v>0</v>
      </c>
      <c r="AB241" s="7">
        <v>45628</v>
      </c>
    </row>
    <row r="242" spans="1:28" ht="15.75" x14ac:dyDescent="0.25">
      <c r="A242" s="24">
        <v>45612</v>
      </c>
      <c r="B242" s="25" t="s">
        <v>743</v>
      </c>
      <c r="C242" s="25">
        <v>500000</v>
      </c>
      <c r="D242" s="25" t="s">
        <v>46</v>
      </c>
      <c r="E242" s="25" t="s">
        <v>150</v>
      </c>
      <c r="F242" s="25">
        <v>10</v>
      </c>
      <c r="G242" s="25" t="s">
        <v>77</v>
      </c>
      <c r="H242" s="25"/>
      <c r="I242" s="25">
        <f t="shared" si="28"/>
        <v>0</v>
      </c>
      <c r="J242" s="31" t="s">
        <v>312</v>
      </c>
      <c r="K242" s="25" t="s">
        <v>2199</v>
      </c>
      <c r="L242" s="107">
        <f t="shared" si="29"/>
        <v>0</v>
      </c>
      <c r="M242" s="107"/>
      <c r="N242" s="107"/>
      <c r="O242" s="107">
        <f t="shared" si="30"/>
        <v>500000</v>
      </c>
      <c r="P242" s="107">
        <v>500000</v>
      </c>
      <c r="Q242" s="107"/>
      <c r="R242" s="107">
        <f t="shared" si="31"/>
        <v>0</v>
      </c>
      <c r="S242" s="107"/>
      <c r="T242" s="107"/>
      <c r="U242" s="107">
        <f t="shared" si="32"/>
        <v>0</v>
      </c>
      <c r="V242" s="107"/>
      <c r="W242" s="107"/>
      <c r="X242" s="107">
        <f t="shared" si="33"/>
        <v>0</v>
      </c>
      <c r="Y242" s="107"/>
      <c r="Z242" s="107"/>
      <c r="AA242" s="108">
        <f t="shared" si="34"/>
        <v>0</v>
      </c>
      <c r="AB242" s="7">
        <v>45628</v>
      </c>
    </row>
    <row r="243" spans="1:28" ht="15.75" x14ac:dyDescent="0.25">
      <c r="A243" s="24">
        <v>45612</v>
      </c>
      <c r="B243" s="25" t="s">
        <v>743</v>
      </c>
      <c r="C243" s="25">
        <v>260000</v>
      </c>
      <c r="D243" s="25" t="s">
        <v>46</v>
      </c>
      <c r="E243" s="25" t="s">
        <v>129</v>
      </c>
      <c r="F243" s="25">
        <v>4</v>
      </c>
      <c r="G243" s="25" t="s">
        <v>77</v>
      </c>
      <c r="H243" s="25"/>
      <c r="I243" s="25">
        <f t="shared" si="28"/>
        <v>0</v>
      </c>
      <c r="J243" s="31" t="s">
        <v>312</v>
      </c>
      <c r="K243" s="25" t="s">
        <v>2199</v>
      </c>
      <c r="L243" s="107">
        <f t="shared" si="29"/>
        <v>0</v>
      </c>
      <c r="M243" s="107"/>
      <c r="N243" s="107"/>
      <c r="O243" s="107">
        <f t="shared" si="30"/>
        <v>260000</v>
      </c>
      <c r="P243" s="107">
        <v>260000</v>
      </c>
      <c r="Q243" s="107"/>
      <c r="R243" s="107">
        <f t="shared" si="31"/>
        <v>0</v>
      </c>
      <c r="S243" s="107"/>
      <c r="T243" s="107"/>
      <c r="U243" s="107">
        <f t="shared" si="32"/>
        <v>0</v>
      </c>
      <c r="V243" s="107"/>
      <c r="W243" s="107"/>
      <c r="X243" s="107">
        <f t="shared" si="33"/>
        <v>0</v>
      </c>
      <c r="Y243" s="107"/>
      <c r="Z243" s="107"/>
      <c r="AA243" s="108">
        <f t="shared" si="34"/>
        <v>0</v>
      </c>
      <c r="AB243" s="7">
        <v>45628</v>
      </c>
    </row>
    <row r="244" spans="1:28" ht="15.75" x14ac:dyDescent="0.25">
      <c r="A244" s="24">
        <v>45612</v>
      </c>
      <c r="B244" s="25" t="s">
        <v>743</v>
      </c>
      <c r="C244" s="25">
        <v>125000</v>
      </c>
      <c r="D244" s="25" t="s">
        <v>46</v>
      </c>
      <c r="E244" s="25" t="s">
        <v>172</v>
      </c>
      <c r="F244" s="25">
        <v>5</v>
      </c>
      <c r="G244" s="25" t="s">
        <v>27</v>
      </c>
      <c r="H244" s="25"/>
      <c r="I244" s="25">
        <f t="shared" si="28"/>
        <v>0</v>
      </c>
      <c r="J244" s="31" t="s">
        <v>312</v>
      </c>
      <c r="K244" s="25" t="s">
        <v>2199</v>
      </c>
      <c r="L244" s="107">
        <f t="shared" si="29"/>
        <v>0</v>
      </c>
      <c r="M244" s="107"/>
      <c r="N244" s="107"/>
      <c r="O244" s="107">
        <f t="shared" si="30"/>
        <v>125000</v>
      </c>
      <c r="P244" s="107">
        <v>125000</v>
      </c>
      <c r="Q244" s="107"/>
      <c r="R244" s="107">
        <f t="shared" si="31"/>
        <v>0</v>
      </c>
      <c r="S244" s="107"/>
      <c r="T244" s="107"/>
      <c r="U244" s="107">
        <f t="shared" si="32"/>
        <v>0</v>
      </c>
      <c r="V244" s="107"/>
      <c r="W244" s="107"/>
      <c r="X244" s="107">
        <f t="shared" si="33"/>
        <v>0</v>
      </c>
      <c r="Y244" s="107"/>
      <c r="Z244" s="107"/>
      <c r="AA244" s="108">
        <f t="shared" si="34"/>
        <v>0</v>
      </c>
      <c r="AB244" s="7">
        <v>45628</v>
      </c>
    </row>
    <row r="245" spans="1:28" ht="15.75" x14ac:dyDescent="0.25">
      <c r="A245" s="24">
        <v>45612</v>
      </c>
      <c r="B245" s="25" t="s">
        <v>256</v>
      </c>
      <c r="C245" s="25">
        <v>225000</v>
      </c>
      <c r="D245" s="25" t="s">
        <v>46</v>
      </c>
      <c r="E245" s="25" t="s">
        <v>217</v>
      </c>
      <c r="F245" s="25">
        <v>2.5</v>
      </c>
      <c r="G245" s="25" t="s">
        <v>39</v>
      </c>
      <c r="H245" s="25"/>
      <c r="I245" s="25">
        <f t="shared" si="28"/>
        <v>0</v>
      </c>
      <c r="J245" s="31" t="s">
        <v>324</v>
      </c>
      <c r="K245" s="117"/>
      <c r="L245" s="107">
        <f t="shared" si="29"/>
        <v>225000</v>
      </c>
      <c r="M245" s="107">
        <v>225000</v>
      </c>
      <c r="N245" s="107"/>
      <c r="O245" s="107">
        <f t="shared" si="30"/>
        <v>0</v>
      </c>
      <c r="P245" s="107"/>
      <c r="Q245" s="107"/>
      <c r="R245" s="107">
        <f t="shared" si="31"/>
        <v>0</v>
      </c>
      <c r="S245" s="107"/>
      <c r="T245" s="107"/>
      <c r="U245" s="107">
        <f t="shared" si="32"/>
        <v>0</v>
      </c>
      <c r="V245" s="107"/>
      <c r="W245" s="107"/>
      <c r="X245" s="107">
        <f t="shared" si="33"/>
        <v>0</v>
      </c>
      <c r="Y245" s="107"/>
      <c r="Z245" s="107"/>
      <c r="AA245" s="108">
        <f t="shared" si="34"/>
        <v>0</v>
      </c>
      <c r="AB245" s="7">
        <v>45628</v>
      </c>
    </row>
    <row r="246" spans="1:28" ht="15.75" x14ac:dyDescent="0.25">
      <c r="A246" s="24">
        <v>45612</v>
      </c>
      <c r="B246" s="25" t="s">
        <v>256</v>
      </c>
      <c r="C246" s="25">
        <v>2400000</v>
      </c>
      <c r="D246" s="25" t="s">
        <v>46</v>
      </c>
      <c r="E246" s="25" t="s">
        <v>249</v>
      </c>
      <c r="F246" s="25">
        <v>600</v>
      </c>
      <c r="G246" s="25" t="s">
        <v>34</v>
      </c>
      <c r="H246" s="25"/>
      <c r="I246" s="25">
        <f t="shared" si="28"/>
        <v>0</v>
      </c>
      <c r="J246" s="31" t="s">
        <v>324</v>
      </c>
      <c r="K246" s="117"/>
      <c r="L246" s="107">
        <f t="shared" si="29"/>
        <v>2400000</v>
      </c>
      <c r="M246" s="107">
        <v>2400000</v>
      </c>
      <c r="N246" s="107"/>
      <c r="O246" s="107">
        <f t="shared" si="30"/>
        <v>0</v>
      </c>
      <c r="P246" s="107"/>
      <c r="Q246" s="107"/>
      <c r="R246" s="107">
        <f t="shared" si="31"/>
        <v>0</v>
      </c>
      <c r="S246" s="107"/>
      <c r="T246" s="107"/>
      <c r="U246" s="107">
        <f t="shared" si="32"/>
        <v>0</v>
      </c>
      <c r="V246" s="107"/>
      <c r="W246" s="107"/>
      <c r="X246" s="107">
        <f t="shared" si="33"/>
        <v>0</v>
      </c>
      <c r="Y246" s="107"/>
      <c r="Z246" s="107"/>
      <c r="AA246" s="108">
        <f t="shared" si="34"/>
        <v>0</v>
      </c>
      <c r="AB246" s="7">
        <v>45628</v>
      </c>
    </row>
    <row r="247" spans="1:28" ht="15.75" x14ac:dyDescent="0.25">
      <c r="A247" s="24">
        <v>45612</v>
      </c>
      <c r="B247" s="25" t="s">
        <v>110</v>
      </c>
      <c r="C247" s="25">
        <v>1081000</v>
      </c>
      <c r="D247" s="25" t="s">
        <v>2249</v>
      </c>
      <c r="E247" s="25" t="s">
        <v>81</v>
      </c>
      <c r="F247" s="25">
        <v>23</v>
      </c>
      <c r="G247" s="25" t="s">
        <v>39</v>
      </c>
      <c r="H247" s="25"/>
      <c r="I247" s="25">
        <f t="shared" si="28"/>
        <v>0</v>
      </c>
      <c r="J247" s="26" t="s">
        <v>28</v>
      </c>
      <c r="K247" s="117"/>
      <c r="L247" s="107">
        <f t="shared" si="29"/>
        <v>0</v>
      </c>
      <c r="M247" s="107"/>
      <c r="N247" s="107"/>
      <c r="O247" s="107">
        <f t="shared" si="30"/>
        <v>0</v>
      </c>
      <c r="P247" s="107"/>
      <c r="Q247" s="107"/>
      <c r="R247" s="107">
        <f t="shared" si="31"/>
        <v>0</v>
      </c>
      <c r="S247" s="107"/>
      <c r="T247" s="107"/>
      <c r="U247" s="107">
        <f t="shared" si="32"/>
        <v>0</v>
      </c>
      <c r="V247" s="107"/>
      <c r="W247" s="107"/>
      <c r="X247" s="107">
        <f t="shared" si="33"/>
        <v>0</v>
      </c>
      <c r="Y247" s="107"/>
      <c r="Z247" s="107"/>
      <c r="AA247" s="108">
        <f t="shared" si="34"/>
        <v>1081000</v>
      </c>
      <c r="AB247" s="7"/>
    </row>
    <row r="248" spans="1:28" ht="15.75" x14ac:dyDescent="0.25">
      <c r="A248" s="24">
        <v>45612</v>
      </c>
      <c r="B248" s="25" t="s">
        <v>110</v>
      </c>
      <c r="C248" s="25">
        <v>6753899.9999999991</v>
      </c>
      <c r="D248" s="25" t="s">
        <v>2249</v>
      </c>
      <c r="E248" s="25" t="s">
        <v>100</v>
      </c>
      <c r="F248" s="25">
        <v>143.69999999999999</v>
      </c>
      <c r="G248" s="25" t="s">
        <v>39</v>
      </c>
      <c r="H248" s="25"/>
      <c r="I248" s="25">
        <f t="shared" si="28"/>
        <v>0</v>
      </c>
      <c r="J248" s="26" t="s">
        <v>28</v>
      </c>
      <c r="K248" s="117"/>
      <c r="L248" s="107">
        <f t="shared" si="29"/>
        <v>0</v>
      </c>
      <c r="M248" s="107"/>
      <c r="N248" s="107"/>
      <c r="O248" s="107">
        <f t="shared" si="30"/>
        <v>0</v>
      </c>
      <c r="P248" s="107"/>
      <c r="Q248" s="107"/>
      <c r="R248" s="107">
        <f t="shared" si="31"/>
        <v>0</v>
      </c>
      <c r="S248" s="107"/>
      <c r="T248" s="107"/>
      <c r="U248" s="107">
        <f t="shared" si="32"/>
        <v>0</v>
      </c>
      <c r="V248" s="107"/>
      <c r="W248" s="107"/>
      <c r="X248" s="107">
        <f t="shared" si="33"/>
        <v>0</v>
      </c>
      <c r="Y248" s="107"/>
      <c r="Z248" s="107"/>
      <c r="AA248" s="108">
        <f t="shared" si="34"/>
        <v>6753899.9999999991</v>
      </c>
      <c r="AB248" s="7"/>
    </row>
    <row r="249" spans="1:28" ht="15.75" x14ac:dyDescent="0.25">
      <c r="A249" s="24">
        <v>45612</v>
      </c>
      <c r="B249" s="25" t="s">
        <v>2071</v>
      </c>
      <c r="C249" s="25">
        <v>30840000</v>
      </c>
      <c r="D249" s="25" t="s">
        <v>46</v>
      </c>
      <c r="E249" s="25" t="s">
        <v>157</v>
      </c>
      <c r="F249" s="25">
        <v>120</v>
      </c>
      <c r="G249" s="25" t="s">
        <v>48</v>
      </c>
      <c r="H249" s="25"/>
      <c r="I249" s="25">
        <f t="shared" si="28"/>
        <v>0</v>
      </c>
      <c r="J249" s="31" t="s">
        <v>324</v>
      </c>
      <c r="K249" s="117"/>
      <c r="L249" s="107">
        <f t="shared" si="29"/>
        <v>0</v>
      </c>
      <c r="M249" s="107"/>
      <c r="N249" s="107"/>
      <c r="O249" s="107">
        <f t="shared" si="30"/>
        <v>0</v>
      </c>
      <c r="P249" s="107"/>
      <c r="Q249" s="107"/>
      <c r="R249" s="107">
        <f t="shared" si="31"/>
        <v>0</v>
      </c>
      <c r="S249" s="107"/>
      <c r="T249" s="107"/>
      <c r="U249" s="107">
        <f t="shared" si="32"/>
        <v>30840000</v>
      </c>
      <c r="V249" s="107">
        <v>12850000</v>
      </c>
      <c r="W249" s="107">
        <v>17990000</v>
      </c>
      <c r="X249" s="107">
        <f t="shared" si="33"/>
        <v>0</v>
      </c>
      <c r="Y249" s="107"/>
      <c r="Z249" s="107"/>
      <c r="AA249" s="108">
        <f t="shared" si="34"/>
        <v>0</v>
      </c>
      <c r="AB249" s="7">
        <v>45635</v>
      </c>
    </row>
    <row r="250" spans="1:28" ht="15.75" x14ac:dyDescent="0.25">
      <c r="A250" s="24">
        <v>45612</v>
      </c>
      <c r="B250" s="25" t="s">
        <v>107</v>
      </c>
      <c r="C250" s="25">
        <v>1150000</v>
      </c>
      <c r="D250" s="25" t="s">
        <v>2249</v>
      </c>
      <c r="E250" s="25" t="s">
        <v>394</v>
      </c>
      <c r="F250" s="25">
        <v>5</v>
      </c>
      <c r="G250" s="25" t="s">
        <v>48</v>
      </c>
      <c r="H250" s="25"/>
      <c r="I250" s="25">
        <f t="shared" si="28"/>
        <v>0</v>
      </c>
      <c r="J250" s="26" t="s">
        <v>28</v>
      </c>
      <c r="K250" s="117"/>
      <c r="L250" s="107">
        <f t="shared" si="29"/>
        <v>0</v>
      </c>
      <c r="M250" s="107"/>
      <c r="N250" s="107"/>
      <c r="O250" s="107">
        <f t="shared" si="30"/>
        <v>0</v>
      </c>
      <c r="P250" s="107"/>
      <c r="Q250" s="107"/>
      <c r="R250" s="107">
        <f t="shared" si="31"/>
        <v>0</v>
      </c>
      <c r="S250" s="107"/>
      <c r="T250" s="107"/>
      <c r="U250" s="107">
        <f t="shared" si="32"/>
        <v>0</v>
      </c>
      <c r="V250" s="107"/>
      <c r="W250" s="107"/>
      <c r="X250" s="107">
        <f t="shared" si="33"/>
        <v>0</v>
      </c>
      <c r="Y250" s="107"/>
      <c r="Z250" s="107"/>
      <c r="AA250" s="108">
        <f t="shared" si="34"/>
        <v>1150000</v>
      </c>
      <c r="AB250" s="7"/>
    </row>
    <row r="251" spans="1:28" ht="15.75" x14ac:dyDescent="0.25">
      <c r="A251" s="24">
        <v>45614</v>
      </c>
      <c r="B251" s="25" t="s">
        <v>341</v>
      </c>
      <c r="C251" s="25">
        <v>850000</v>
      </c>
      <c r="D251" s="25" t="s">
        <v>52</v>
      </c>
      <c r="E251" s="25" t="s">
        <v>185</v>
      </c>
      <c r="F251" s="25">
        <v>500</v>
      </c>
      <c r="G251" s="25" t="s">
        <v>27</v>
      </c>
      <c r="H251" s="25"/>
      <c r="I251" s="25">
        <f t="shared" si="28"/>
        <v>0</v>
      </c>
      <c r="J251" s="31" t="s">
        <v>312</v>
      </c>
      <c r="K251" s="117"/>
      <c r="L251" s="107">
        <f t="shared" si="29"/>
        <v>0</v>
      </c>
      <c r="M251" s="107"/>
      <c r="N251" s="107"/>
      <c r="O251" s="107">
        <f t="shared" si="30"/>
        <v>850000</v>
      </c>
      <c r="P251" s="107"/>
      <c r="Q251" s="107">
        <v>850000</v>
      </c>
      <c r="R251" s="107">
        <f t="shared" si="31"/>
        <v>0</v>
      </c>
      <c r="S251" s="107"/>
      <c r="T251" s="107"/>
      <c r="U251" s="107">
        <f t="shared" si="32"/>
        <v>0</v>
      </c>
      <c r="V251" s="107"/>
      <c r="W251" s="107"/>
      <c r="X251" s="107">
        <f t="shared" si="33"/>
        <v>0</v>
      </c>
      <c r="Y251" s="107"/>
      <c r="Z251" s="107"/>
      <c r="AA251" s="108">
        <f t="shared" si="34"/>
        <v>0</v>
      </c>
      <c r="AB251" s="7">
        <v>45638</v>
      </c>
    </row>
    <row r="252" spans="1:28" ht="15.75" x14ac:dyDescent="0.25">
      <c r="A252" s="24">
        <v>45614</v>
      </c>
      <c r="B252" s="25" t="s">
        <v>215</v>
      </c>
      <c r="C252" s="25">
        <v>250000</v>
      </c>
      <c r="D252" s="25" t="s">
        <v>46</v>
      </c>
      <c r="E252" s="25" t="s">
        <v>326</v>
      </c>
      <c r="F252" s="25">
        <v>2.5</v>
      </c>
      <c r="G252" s="25" t="s">
        <v>39</v>
      </c>
      <c r="H252" s="25"/>
      <c r="I252" s="25">
        <f t="shared" si="28"/>
        <v>0</v>
      </c>
      <c r="J252" s="26" t="s">
        <v>28</v>
      </c>
      <c r="K252" s="117"/>
      <c r="L252" s="107">
        <f t="shared" si="29"/>
        <v>0</v>
      </c>
      <c r="M252" s="107"/>
      <c r="N252" s="107"/>
      <c r="O252" s="107">
        <f t="shared" si="30"/>
        <v>0</v>
      </c>
      <c r="P252" s="107"/>
      <c r="Q252" s="107"/>
      <c r="R252" s="107">
        <f t="shared" si="31"/>
        <v>0</v>
      </c>
      <c r="S252" s="107"/>
      <c r="T252" s="107"/>
      <c r="U252" s="107">
        <f t="shared" si="32"/>
        <v>0</v>
      </c>
      <c r="V252" s="107"/>
      <c r="W252" s="107"/>
      <c r="X252" s="107">
        <f t="shared" si="33"/>
        <v>0</v>
      </c>
      <c r="Y252" s="107"/>
      <c r="Z252" s="107"/>
      <c r="AA252" s="108">
        <f t="shared" si="34"/>
        <v>250000</v>
      </c>
      <c r="AB252" s="7"/>
    </row>
    <row r="253" spans="1:28" ht="15.75" x14ac:dyDescent="0.25">
      <c r="A253" s="24">
        <v>45614</v>
      </c>
      <c r="B253" s="25" t="s">
        <v>256</v>
      </c>
      <c r="C253" s="25">
        <v>532500</v>
      </c>
      <c r="D253" s="25" t="s">
        <v>52</v>
      </c>
      <c r="E253" s="25" t="s">
        <v>154</v>
      </c>
      <c r="F253" s="25">
        <v>500</v>
      </c>
      <c r="G253" s="25" t="s">
        <v>34</v>
      </c>
      <c r="H253" s="25"/>
      <c r="I253" s="25">
        <f t="shared" si="28"/>
        <v>0</v>
      </c>
      <c r="J253" s="31" t="s">
        <v>324</v>
      </c>
      <c r="K253" s="117"/>
      <c r="L253" s="107">
        <f t="shared" si="29"/>
        <v>532500</v>
      </c>
      <c r="M253" s="107">
        <v>532500</v>
      </c>
      <c r="N253" s="107"/>
      <c r="O253" s="107">
        <f t="shared" si="30"/>
        <v>0</v>
      </c>
      <c r="P253" s="107"/>
      <c r="Q253" s="107"/>
      <c r="R253" s="107">
        <f t="shared" si="31"/>
        <v>0</v>
      </c>
      <c r="S253" s="107"/>
      <c r="T253" s="107"/>
      <c r="U253" s="107">
        <f t="shared" si="32"/>
        <v>0</v>
      </c>
      <c r="V253" s="107"/>
      <c r="W253" s="107"/>
      <c r="X253" s="107">
        <f t="shared" si="33"/>
        <v>0</v>
      </c>
      <c r="Y253" s="107"/>
      <c r="Z253" s="107"/>
      <c r="AA253" s="108">
        <f t="shared" si="34"/>
        <v>0</v>
      </c>
      <c r="AB253" s="7">
        <v>45628</v>
      </c>
    </row>
    <row r="254" spans="1:28" ht="15.75" x14ac:dyDescent="0.25">
      <c r="A254" s="24">
        <v>45614</v>
      </c>
      <c r="B254" s="25" t="s">
        <v>256</v>
      </c>
      <c r="C254" s="25">
        <v>1400000</v>
      </c>
      <c r="D254" s="25" t="s">
        <v>52</v>
      </c>
      <c r="E254" s="25" t="s">
        <v>208</v>
      </c>
      <c r="F254" s="25">
        <v>2000</v>
      </c>
      <c r="G254" s="25" t="s">
        <v>34</v>
      </c>
      <c r="H254" s="25"/>
      <c r="I254" s="25">
        <f t="shared" si="28"/>
        <v>0</v>
      </c>
      <c r="J254" s="31" t="s">
        <v>324</v>
      </c>
      <c r="K254" s="117"/>
      <c r="L254" s="107">
        <f t="shared" si="29"/>
        <v>1400000</v>
      </c>
      <c r="M254" s="107">
        <v>1400000</v>
      </c>
      <c r="N254" s="107"/>
      <c r="O254" s="107">
        <f t="shared" si="30"/>
        <v>0</v>
      </c>
      <c r="P254" s="107"/>
      <c r="Q254" s="107"/>
      <c r="R254" s="107">
        <f t="shared" si="31"/>
        <v>0</v>
      </c>
      <c r="S254" s="107"/>
      <c r="T254" s="107"/>
      <c r="U254" s="107">
        <f t="shared" si="32"/>
        <v>0</v>
      </c>
      <c r="V254" s="107"/>
      <c r="W254" s="107"/>
      <c r="X254" s="107">
        <f t="shared" si="33"/>
        <v>0</v>
      </c>
      <c r="Y254" s="107"/>
      <c r="Z254" s="107"/>
      <c r="AA254" s="108">
        <f t="shared" si="34"/>
        <v>0</v>
      </c>
      <c r="AB254" s="7">
        <v>45628</v>
      </c>
    </row>
    <row r="255" spans="1:28" ht="15.75" x14ac:dyDescent="0.25">
      <c r="A255" s="24">
        <v>45614</v>
      </c>
      <c r="B255" s="25" t="s">
        <v>256</v>
      </c>
      <c r="C255" s="25">
        <v>130000</v>
      </c>
      <c r="D255" s="25" t="s">
        <v>52</v>
      </c>
      <c r="E255" s="25" t="s">
        <v>129</v>
      </c>
      <c r="F255" s="25">
        <v>2</v>
      </c>
      <c r="G255" s="25" t="s">
        <v>77</v>
      </c>
      <c r="H255" s="25"/>
      <c r="I255" s="25">
        <f t="shared" si="28"/>
        <v>0</v>
      </c>
      <c r="J255" s="31" t="s">
        <v>324</v>
      </c>
      <c r="K255" s="117"/>
      <c r="L255" s="107">
        <f t="shared" si="29"/>
        <v>130000</v>
      </c>
      <c r="M255" s="107">
        <v>130000</v>
      </c>
      <c r="N255" s="107"/>
      <c r="O255" s="107">
        <f t="shared" si="30"/>
        <v>0</v>
      </c>
      <c r="P255" s="107"/>
      <c r="Q255" s="107"/>
      <c r="R255" s="107">
        <f t="shared" si="31"/>
        <v>0</v>
      </c>
      <c r="S255" s="107"/>
      <c r="T255" s="107"/>
      <c r="U255" s="107">
        <f t="shared" si="32"/>
        <v>0</v>
      </c>
      <c r="V255" s="107"/>
      <c r="W255" s="107"/>
      <c r="X255" s="107">
        <f t="shared" si="33"/>
        <v>0</v>
      </c>
      <c r="Y255" s="107"/>
      <c r="Z255" s="107"/>
      <c r="AA255" s="108">
        <f t="shared" si="34"/>
        <v>0</v>
      </c>
      <c r="AB255" s="7">
        <v>45628</v>
      </c>
    </row>
    <row r="256" spans="1:28" ht="15.75" x14ac:dyDescent="0.25">
      <c r="A256" s="24">
        <v>45614</v>
      </c>
      <c r="B256" s="25" t="s">
        <v>256</v>
      </c>
      <c r="C256" s="25">
        <v>225000</v>
      </c>
      <c r="D256" s="25" t="s">
        <v>52</v>
      </c>
      <c r="E256" s="25" t="s">
        <v>218</v>
      </c>
      <c r="F256" s="25">
        <v>2.5</v>
      </c>
      <c r="G256" s="25" t="s">
        <v>39</v>
      </c>
      <c r="H256" s="25"/>
      <c r="I256" s="25">
        <f t="shared" si="28"/>
        <v>0</v>
      </c>
      <c r="J256" s="31" t="s">
        <v>324</v>
      </c>
      <c r="K256" s="117"/>
      <c r="L256" s="107">
        <f t="shared" si="29"/>
        <v>225000</v>
      </c>
      <c r="M256" s="107">
        <v>225000</v>
      </c>
      <c r="N256" s="107"/>
      <c r="O256" s="107">
        <f t="shared" si="30"/>
        <v>0</v>
      </c>
      <c r="P256" s="107"/>
      <c r="Q256" s="107"/>
      <c r="R256" s="107">
        <f t="shared" si="31"/>
        <v>0</v>
      </c>
      <c r="S256" s="107"/>
      <c r="T256" s="107"/>
      <c r="U256" s="107">
        <f t="shared" si="32"/>
        <v>0</v>
      </c>
      <c r="V256" s="107"/>
      <c r="W256" s="107"/>
      <c r="X256" s="107">
        <f t="shared" si="33"/>
        <v>0</v>
      </c>
      <c r="Y256" s="107"/>
      <c r="Z256" s="107"/>
      <c r="AA256" s="108">
        <f t="shared" si="34"/>
        <v>0</v>
      </c>
      <c r="AB256" s="7">
        <v>45628</v>
      </c>
    </row>
    <row r="257" spans="1:28" ht="15.75" x14ac:dyDescent="0.25">
      <c r="A257" s="24">
        <v>45614</v>
      </c>
      <c r="B257" s="25" t="s">
        <v>256</v>
      </c>
      <c r="C257" s="25">
        <v>225000</v>
      </c>
      <c r="D257" s="25" t="s">
        <v>52</v>
      </c>
      <c r="E257" s="25" t="s">
        <v>1585</v>
      </c>
      <c r="F257" s="25">
        <v>2.5</v>
      </c>
      <c r="G257" s="25" t="s">
        <v>39</v>
      </c>
      <c r="H257" s="25"/>
      <c r="I257" s="25">
        <f t="shared" si="28"/>
        <v>0</v>
      </c>
      <c r="J257" s="31" t="s">
        <v>324</v>
      </c>
      <c r="K257" s="117"/>
      <c r="L257" s="107">
        <f t="shared" si="29"/>
        <v>225000</v>
      </c>
      <c r="M257" s="107">
        <v>225000</v>
      </c>
      <c r="N257" s="107"/>
      <c r="O257" s="107">
        <f t="shared" si="30"/>
        <v>0</v>
      </c>
      <c r="P257" s="107"/>
      <c r="Q257" s="107"/>
      <c r="R257" s="107">
        <f t="shared" si="31"/>
        <v>0</v>
      </c>
      <c r="S257" s="107"/>
      <c r="T257" s="107"/>
      <c r="U257" s="107">
        <f t="shared" si="32"/>
        <v>0</v>
      </c>
      <c r="V257" s="107"/>
      <c r="W257" s="107"/>
      <c r="X257" s="107">
        <f t="shared" si="33"/>
        <v>0</v>
      </c>
      <c r="Y257" s="107"/>
      <c r="Z257" s="107"/>
      <c r="AA257" s="108">
        <f t="shared" si="34"/>
        <v>0</v>
      </c>
      <c r="AB257" s="7">
        <v>45628</v>
      </c>
    </row>
    <row r="258" spans="1:28" ht="15.75" x14ac:dyDescent="0.25">
      <c r="A258" s="24">
        <v>45614</v>
      </c>
      <c r="B258" s="25" t="s">
        <v>256</v>
      </c>
      <c r="C258" s="25">
        <v>225000</v>
      </c>
      <c r="D258" s="25" t="s">
        <v>52</v>
      </c>
      <c r="E258" s="25" t="s">
        <v>217</v>
      </c>
      <c r="F258" s="25">
        <v>2.5</v>
      </c>
      <c r="G258" s="25" t="s">
        <v>39</v>
      </c>
      <c r="H258" s="25"/>
      <c r="I258" s="25">
        <f t="shared" si="28"/>
        <v>0</v>
      </c>
      <c r="J258" s="31" t="s">
        <v>324</v>
      </c>
      <c r="K258" s="117"/>
      <c r="L258" s="107">
        <f t="shared" si="29"/>
        <v>225000</v>
      </c>
      <c r="M258" s="107">
        <v>225000</v>
      </c>
      <c r="N258" s="107"/>
      <c r="O258" s="107">
        <f t="shared" si="30"/>
        <v>0</v>
      </c>
      <c r="P258" s="107"/>
      <c r="Q258" s="107"/>
      <c r="R258" s="107">
        <f t="shared" si="31"/>
        <v>0</v>
      </c>
      <c r="S258" s="107"/>
      <c r="T258" s="107"/>
      <c r="U258" s="107">
        <f t="shared" si="32"/>
        <v>0</v>
      </c>
      <c r="V258" s="107"/>
      <c r="W258" s="107"/>
      <c r="X258" s="107">
        <f t="shared" si="33"/>
        <v>0</v>
      </c>
      <c r="Y258" s="107"/>
      <c r="Z258" s="107"/>
      <c r="AA258" s="108">
        <f t="shared" si="34"/>
        <v>0</v>
      </c>
      <c r="AB258" s="7">
        <v>45628</v>
      </c>
    </row>
    <row r="259" spans="1:28" ht="15.75" x14ac:dyDescent="0.25">
      <c r="A259" s="24">
        <v>45614</v>
      </c>
      <c r="B259" s="25" t="s">
        <v>256</v>
      </c>
      <c r="C259" s="25">
        <v>6000000</v>
      </c>
      <c r="D259" s="25" t="s">
        <v>52</v>
      </c>
      <c r="E259" s="25" t="s">
        <v>249</v>
      </c>
      <c r="F259" s="25">
        <v>1500</v>
      </c>
      <c r="G259" s="25" t="s">
        <v>34</v>
      </c>
      <c r="H259" s="25"/>
      <c r="I259" s="25">
        <f t="shared" si="28"/>
        <v>0</v>
      </c>
      <c r="J259" s="31" t="s">
        <v>312</v>
      </c>
      <c r="K259" s="25" t="s">
        <v>1530</v>
      </c>
      <c r="L259" s="107">
        <f t="shared" si="29"/>
        <v>362500</v>
      </c>
      <c r="M259" s="107">
        <v>362500</v>
      </c>
      <c r="N259" s="107"/>
      <c r="O259" s="107">
        <f t="shared" si="30"/>
        <v>5637500</v>
      </c>
      <c r="P259" s="107">
        <v>5637500</v>
      </c>
      <c r="Q259" s="107"/>
      <c r="R259" s="107">
        <f t="shared" si="31"/>
        <v>0</v>
      </c>
      <c r="S259" s="107"/>
      <c r="T259" s="107"/>
      <c r="U259" s="107">
        <f t="shared" si="32"/>
        <v>0</v>
      </c>
      <c r="V259" s="107"/>
      <c r="W259" s="107"/>
      <c r="X259" s="107">
        <f t="shared" si="33"/>
        <v>0</v>
      </c>
      <c r="Y259" s="107"/>
      <c r="Z259" s="107"/>
      <c r="AA259" s="108">
        <f t="shared" si="34"/>
        <v>0</v>
      </c>
      <c r="AB259" s="7">
        <v>45632</v>
      </c>
    </row>
    <row r="260" spans="1:28" ht="15.75" x14ac:dyDescent="0.25">
      <c r="A260" s="24">
        <v>45614</v>
      </c>
      <c r="B260" s="25" t="s">
        <v>153</v>
      </c>
      <c r="C260" s="25">
        <v>4000000</v>
      </c>
      <c r="D260" s="25" t="s">
        <v>2249</v>
      </c>
      <c r="E260" s="25" t="s">
        <v>42</v>
      </c>
      <c r="F260" s="25">
        <v>1000</v>
      </c>
      <c r="G260" s="25" t="s">
        <v>34</v>
      </c>
      <c r="H260" s="25"/>
      <c r="I260" s="25">
        <f t="shared" si="28"/>
        <v>0</v>
      </c>
      <c r="J260" s="31" t="s">
        <v>324</v>
      </c>
      <c r="K260" s="117"/>
      <c r="L260" s="107">
        <f t="shared" si="29"/>
        <v>0</v>
      </c>
      <c r="M260" s="107"/>
      <c r="N260" s="107"/>
      <c r="O260" s="107">
        <f t="shared" si="30"/>
        <v>0</v>
      </c>
      <c r="P260" s="107"/>
      <c r="Q260" s="107"/>
      <c r="R260" s="107">
        <f t="shared" si="31"/>
        <v>0</v>
      </c>
      <c r="S260" s="107"/>
      <c r="T260" s="107"/>
      <c r="U260" s="107">
        <f t="shared" si="32"/>
        <v>4000000</v>
      </c>
      <c r="V260" s="107">
        <v>4000000</v>
      </c>
      <c r="W260" s="107"/>
      <c r="X260" s="107">
        <f t="shared" si="33"/>
        <v>0</v>
      </c>
      <c r="Y260" s="107"/>
      <c r="Z260" s="107"/>
      <c r="AA260" s="108">
        <f t="shared" si="34"/>
        <v>0</v>
      </c>
      <c r="AB260" s="7">
        <v>45638</v>
      </c>
    </row>
    <row r="261" spans="1:28" ht="15.75" x14ac:dyDescent="0.25">
      <c r="A261" s="24">
        <v>45614</v>
      </c>
      <c r="B261" s="25" t="s">
        <v>162</v>
      </c>
      <c r="C261" s="25">
        <v>20800000</v>
      </c>
      <c r="D261" s="25" t="s">
        <v>2249</v>
      </c>
      <c r="E261" s="25" t="s">
        <v>42</v>
      </c>
      <c r="F261" s="25">
        <v>5200</v>
      </c>
      <c r="G261" s="25" t="s">
        <v>34</v>
      </c>
      <c r="H261" s="25"/>
      <c r="I261" s="25">
        <f t="shared" si="28"/>
        <v>0</v>
      </c>
      <c r="J261" s="31" t="s">
        <v>324</v>
      </c>
      <c r="K261" s="117"/>
      <c r="L261" s="107">
        <f t="shared" si="29"/>
        <v>20800000</v>
      </c>
      <c r="M261" s="107">
        <v>20800000</v>
      </c>
      <c r="N261" s="107"/>
      <c r="O261" s="107">
        <f t="shared" si="30"/>
        <v>0</v>
      </c>
      <c r="P261" s="107"/>
      <c r="Q261" s="107"/>
      <c r="R261" s="107">
        <f t="shared" si="31"/>
        <v>0</v>
      </c>
      <c r="S261" s="107"/>
      <c r="T261" s="107"/>
      <c r="U261" s="107">
        <f t="shared" si="32"/>
        <v>0</v>
      </c>
      <c r="V261" s="107"/>
      <c r="W261" s="107"/>
      <c r="X261" s="107">
        <f t="shared" si="33"/>
        <v>0</v>
      </c>
      <c r="Y261" s="107"/>
      <c r="Z261" s="107"/>
      <c r="AA261" s="108">
        <f t="shared" si="34"/>
        <v>0</v>
      </c>
      <c r="AB261" s="7">
        <v>45644</v>
      </c>
    </row>
    <row r="262" spans="1:28" ht="15.75" x14ac:dyDescent="0.25">
      <c r="A262" s="24">
        <v>45614</v>
      </c>
      <c r="B262" s="25" t="s">
        <v>162</v>
      </c>
      <c r="C262" s="25">
        <v>20800000</v>
      </c>
      <c r="D262" s="25" t="s">
        <v>2249</v>
      </c>
      <c r="E262" s="25" t="s">
        <v>249</v>
      </c>
      <c r="F262" s="25">
        <v>5200</v>
      </c>
      <c r="G262" s="25" t="s">
        <v>34</v>
      </c>
      <c r="H262" s="25"/>
      <c r="I262" s="25">
        <f t="shared" si="28"/>
        <v>0</v>
      </c>
      <c r="J262" s="38" t="s">
        <v>24</v>
      </c>
      <c r="K262" s="117"/>
      <c r="L262" s="107">
        <f t="shared" si="29"/>
        <v>10622000</v>
      </c>
      <c r="M262" s="107">
        <v>10622000</v>
      </c>
      <c r="N262" s="107"/>
      <c r="O262" s="107">
        <f t="shared" si="30"/>
        <v>0</v>
      </c>
      <c r="P262" s="107"/>
      <c r="Q262" s="107"/>
      <c r="R262" s="107">
        <f t="shared" si="31"/>
        <v>0</v>
      </c>
      <c r="S262" s="107"/>
      <c r="T262" s="107"/>
      <c r="U262" s="107">
        <f t="shared" si="32"/>
        <v>0</v>
      </c>
      <c r="V262" s="107"/>
      <c r="W262" s="107"/>
      <c r="X262" s="107">
        <f t="shared" si="33"/>
        <v>0</v>
      </c>
      <c r="Y262" s="107"/>
      <c r="Z262" s="107"/>
      <c r="AA262" s="108">
        <f t="shared" si="34"/>
        <v>10178000</v>
      </c>
      <c r="AB262" s="7">
        <v>45644</v>
      </c>
    </row>
    <row r="263" spans="1:28" ht="15.75" x14ac:dyDescent="0.25">
      <c r="A263" s="24">
        <v>45614</v>
      </c>
      <c r="B263" s="25" t="s">
        <v>162</v>
      </c>
      <c r="C263" s="25">
        <v>6250000</v>
      </c>
      <c r="D263" s="25" t="s">
        <v>2249</v>
      </c>
      <c r="E263" s="25" t="s">
        <v>128</v>
      </c>
      <c r="F263" s="25">
        <v>50</v>
      </c>
      <c r="G263" s="25" t="s">
        <v>39</v>
      </c>
      <c r="H263" s="25"/>
      <c r="I263" s="25">
        <f t="shared" si="28"/>
        <v>0</v>
      </c>
      <c r="J263" s="26" t="s">
        <v>28</v>
      </c>
      <c r="K263" s="117"/>
      <c r="L263" s="107">
        <f t="shared" si="29"/>
        <v>0</v>
      </c>
      <c r="M263" s="107"/>
      <c r="N263" s="107"/>
      <c r="O263" s="107">
        <f t="shared" si="30"/>
        <v>0</v>
      </c>
      <c r="P263" s="107"/>
      <c r="Q263" s="107"/>
      <c r="R263" s="107">
        <f t="shared" si="31"/>
        <v>0</v>
      </c>
      <c r="S263" s="107"/>
      <c r="T263" s="107"/>
      <c r="U263" s="107">
        <f t="shared" si="32"/>
        <v>0</v>
      </c>
      <c r="V263" s="107"/>
      <c r="W263" s="107"/>
      <c r="X263" s="107">
        <f t="shared" si="33"/>
        <v>0</v>
      </c>
      <c r="Y263" s="107"/>
      <c r="Z263" s="107"/>
      <c r="AA263" s="108">
        <f t="shared" si="34"/>
        <v>6250000</v>
      </c>
      <c r="AB263" s="7"/>
    </row>
    <row r="264" spans="1:28" ht="15.75" x14ac:dyDescent="0.25">
      <c r="A264" s="24">
        <v>45614</v>
      </c>
      <c r="B264" s="25" t="s">
        <v>162</v>
      </c>
      <c r="C264" s="25">
        <v>1600000</v>
      </c>
      <c r="D264" s="25" t="s">
        <v>2249</v>
      </c>
      <c r="E264" s="25" t="s">
        <v>117</v>
      </c>
      <c r="F264" s="25">
        <v>4</v>
      </c>
      <c r="G264" s="25" t="s">
        <v>23</v>
      </c>
      <c r="H264" s="25"/>
      <c r="I264" s="25">
        <f t="shared" si="28"/>
        <v>0</v>
      </c>
      <c r="J264" s="26" t="s">
        <v>28</v>
      </c>
      <c r="K264" s="117"/>
      <c r="L264" s="107">
        <f t="shared" si="29"/>
        <v>0</v>
      </c>
      <c r="M264" s="107"/>
      <c r="N264" s="107"/>
      <c r="O264" s="107">
        <f t="shared" si="30"/>
        <v>0</v>
      </c>
      <c r="P264" s="107"/>
      <c r="Q264" s="107"/>
      <c r="R264" s="107">
        <f t="shared" si="31"/>
        <v>0</v>
      </c>
      <c r="S264" s="107"/>
      <c r="T264" s="107"/>
      <c r="U264" s="107">
        <f t="shared" si="32"/>
        <v>0</v>
      </c>
      <c r="V264" s="107"/>
      <c r="W264" s="107"/>
      <c r="X264" s="107">
        <f t="shared" si="33"/>
        <v>0</v>
      </c>
      <c r="Y264" s="107"/>
      <c r="Z264" s="107"/>
      <c r="AA264" s="108">
        <f t="shared" si="34"/>
        <v>1600000</v>
      </c>
      <c r="AB264" s="7"/>
    </row>
    <row r="265" spans="1:28" ht="15.75" x14ac:dyDescent="0.25">
      <c r="A265" s="24">
        <v>45614</v>
      </c>
      <c r="B265" s="25" t="s">
        <v>253</v>
      </c>
      <c r="C265" s="25">
        <v>2000000</v>
      </c>
      <c r="D265" s="25" t="s">
        <v>46</v>
      </c>
      <c r="E265" s="25" t="s">
        <v>189</v>
      </c>
      <c r="F265" s="25">
        <v>5</v>
      </c>
      <c r="G265" s="25" t="s">
        <v>23</v>
      </c>
      <c r="H265" s="25"/>
      <c r="I265" s="25">
        <f t="shared" si="28"/>
        <v>0</v>
      </c>
      <c r="J265" s="26" t="s">
        <v>28</v>
      </c>
      <c r="K265" s="11" t="s">
        <v>2159</v>
      </c>
      <c r="L265" s="107">
        <f t="shared" si="29"/>
        <v>0</v>
      </c>
      <c r="M265" s="107"/>
      <c r="N265" s="107"/>
      <c r="O265" s="107">
        <f t="shared" si="30"/>
        <v>0</v>
      </c>
      <c r="P265" s="107"/>
      <c r="Q265" s="107"/>
      <c r="R265" s="107">
        <f t="shared" si="31"/>
        <v>0</v>
      </c>
      <c r="S265" s="107"/>
      <c r="T265" s="107"/>
      <c r="U265" s="107">
        <f t="shared" si="32"/>
        <v>0</v>
      </c>
      <c r="V265" s="107"/>
      <c r="W265" s="107"/>
      <c r="X265" s="107">
        <f t="shared" si="33"/>
        <v>0</v>
      </c>
      <c r="Y265" s="107"/>
      <c r="Z265" s="107"/>
      <c r="AA265" s="108">
        <f t="shared" si="34"/>
        <v>2000000</v>
      </c>
      <c r="AB265" s="7"/>
    </row>
    <row r="266" spans="1:28" ht="15.75" x14ac:dyDescent="0.25">
      <c r="A266" s="24">
        <v>45615</v>
      </c>
      <c r="B266" s="25" t="s">
        <v>211</v>
      </c>
      <c r="C266" s="25">
        <v>626000</v>
      </c>
      <c r="D266" s="25" t="s">
        <v>52</v>
      </c>
      <c r="E266" s="25" t="s">
        <v>165</v>
      </c>
      <c r="F266" s="25">
        <v>1</v>
      </c>
      <c r="G266" s="25" t="s">
        <v>303</v>
      </c>
      <c r="H266" s="25"/>
      <c r="I266" s="25">
        <f t="shared" si="28"/>
        <v>0</v>
      </c>
      <c r="J266" s="31" t="s">
        <v>312</v>
      </c>
      <c r="K266" s="117" t="s">
        <v>2209</v>
      </c>
      <c r="L266" s="107">
        <f t="shared" si="29"/>
        <v>0</v>
      </c>
      <c r="M266" s="107"/>
      <c r="N266" s="107"/>
      <c r="O266" s="107">
        <f t="shared" si="30"/>
        <v>626000</v>
      </c>
      <c r="P266" s="107">
        <v>626000</v>
      </c>
      <c r="Q266" s="107"/>
      <c r="R266" s="107">
        <f t="shared" si="31"/>
        <v>0</v>
      </c>
      <c r="S266" s="107"/>
      <c r="T266" s="107"/>
      <c r="U266" s="107">
        <f t="shared" si="32"/>
        <v>0</v>
      </c>
      <c r="V266" s="107"/>
      <c r="W266" s="107"/>
      <c r="X266" s="107">
        <f t="shared" si="33"/>
        <v>0</v>
      </c>
      <c r="Y266" s="107"/>
      <c r="Z266" s="107"/>
      <c r="AA266" s="108">
        <f t="shared" si="34"/>
        <v>0</v>
      </c>
      <c r="AB266" s="7">
        <v>45629</v>
      </c>
    </row>
    <row r="267" spans="1:28" ht="15.75" x14ac:dyDescent="0.25">
      <c r="A267" s="24">
        <v>45615</v>
      </c>
      <c r="B267" s="25" t="s">
        <v>307</v>
      </c>
      <c r="C267" s="25">
        <v>2532500</v>
      </c>
      <c r="D267" s="25" t="s">
        <v>46</v>
      </c>
      <c r="E267" s="25" t="s">
        <v>108</v>
      </c>
      <c r="F267" s="25">
        <v>1600</v>
      </c>
      <c r="G267" s="25" t="s">
        <v>34</v>
      </c>
      <c r="H267" s="25"/>
      <c r="I267" s="25">
        <f t="shared" si="28"/>
        <v>0</v>
      </c>
      <c r="J267" s="31" t="s">
        <v>324</v>
      </c>
      <c r="K267" s="117"/>
      <c r="L267" s="107">
        <f t="shared" si="29"/>
        <v>0</v>
      </c>
      <c r="M267" s="107"/>
      <c r="N267" s="107"/>
      <c r="O267" s="107">
        <f t="shared" si="30"/>
        <v>0</v>
      </c>
      <c r="P267" s="107"/>
      <c r="Q267" s="107"/>
      <c r="R267" s="107">
        <f t="shared" si="31"/>
        <v>2532500</v>
      </c>
      <c r="S267" s="107">
        <v>1900000</v>
      </c>
      <c r="T267" s="107">
        <v>632500</v>
      </c>
      <c r="U267" s="107">
        <f t="shared" si="32"/>
        <v>0</v>
      </c>
      <c r="V267" s="107"/>
      <c r="W267" s="107"/>
      <c r="X267" s="107">
        <f t="shared" si="33"/>
        <v>0</v>
      </c>
      <c r="Y267" s="107"/>
      <c r="Z267" s="107"/>
      <c r="AA267" s="108">
        <f t="shared" si="34"/>
        <v>0</v>
      </c>
      <c r="AB267" s="7">
        <v>45637</v>
      </c>
    </row>
    <row r="268" spans="1:28" ht="15.75" x14ac:dyDescent="0.25">
      <c r="A268" s="24">
        <v>45615</v>
      </c>
      <c r="B268" s="25" t="s">
        <v>73</v>
      </c>
      <c r="C268" s="25">
        <v>1663200</v>
      </c>
      <c r="D268" s="25" t="s">
        <v>46</v>
      </c>
      <c r="E268" s="25" t="s">
        <v>1565</v>
      </c>
      <c r="F268" s="25">
        <v>2.52</v>
      </c>
      <c r="G268" s="25" t="s">
        <v>283</v>
      </c>
      <c r="H268" s="25"/>
      <c r="I268" s="25">
        <f t="shared" si="28"/>
        <v>0</v>
      </c>
      <c r="J268" s="26" t="s">
        <v>28</v>
      </c>
      <c r="K268" s="117" t="s">
        <v>2174</v>
      </c>
      <c r="L268" s="107">
        <f t="shared" si="29"/>
        <v>0</v>
      </c>
      <c r="M268" s="107"/>
      <c r="N268" s="107"/>
      <c r="O268" s="107">
        <f t="shared" si="30"/>
        <v>0</v>
      </c>
      <c r="P268" s="107"/>
      <c r="Q268" s="107"/>
      <c r="R268" s="107">
        <f t="shared" si="31"/>
        <v>0</v>
      </c>
      <c r="S268" s="107"/>
      <c r="T268" s="107"/>
      <c r="U268" s="107">
        <f t="shared" si="32"/>
        <v>0</v>
      </c>
      <c r="V268" s="107"/>
      <c r="W268" s="107"/>
      <c r="X268" s="107">
        <f t="shared" si="33"/>
        <v>0</v>
      </c>
      <c r="Y268" s="107"/>
      <c r="Z268" s="107"/>
      <c r="AA268" s="108">
        <f t="shared" si="34"/>
        <v>1663200</v>
      </c>
      <c r="AB268" s="7"/>
    </row>
    <row r="269" spans="1:28" ht="15.75" x14ac:dyDescent="0.25">
      <c r="A269" s="24">
        <v>45615</v>
      </c>
      <c r="B269" s="25" t="s">
        <v>144</v>
      </c>
      <c r="C269" s="25">
        <v>1352400</v>
      </c>
      <c r="D269" s="25" t="s">
        <v>52</v>
      </c>
      <c r="E269" s="25" t="s">
        <v>89</v>
      </c>
      <c r="F269" s="25">
        <v>29.4</v>
      </c>
      <c r="G269" s="25" t="s">
        <v>39</v>
      </c>
      <c r="H269" s="25"/>
      <c r="I269" s="25">
        <f t="shared" si="28"/>
        <v>0</v>
      </c>
      <c r="J269" s="31" t="s">
        <v>312</v>
      </c>
      <c r="K269" s="117" t="s">
        <v>2198</v>
      </c>
      <c r="L269" s="107">
        <f t="shared" si="29"/>
        <v>0</v>
      </c>
      <c r="M269" s="107"/>
      <c r="N269" s="107"/>
      <c r="O269" s="107">
        <f t="shared" si="30"/>
        <v>1352400</v>
      </c>
      <c r="P269" s="107">
        <v>1352400</v>
      </c>
      <c r="Q269" s="107"/>
      <c r="R269" s="107">
        <f t="shared" si="31"/>
        <v>0</v>
      </c>
      <c r="S269" s="107"/>
      <c r="T269" s="107"/>
      <c r="U269" s="107">
        <f t="shared" si="32"/>
        <v>0</v>
      </c>
      <c r="V269" s="107"/>
      <c r="W269" s="107"/>
      <c r="X269" s="107">
        <f t="shared" si="33"/>
        <v>0</v>
      </c>
      <c r="Y269" s="107"/>
      <c r="Z269" s="107"/>
      <c r="AA269" s="108">
        <f t="shared" si="34"/>
        <v>0</v>
      </c>
      <c r="AB269" s="7">
        <v>45628</v>
      </c>
    </row>
    <row r="270" spans="1:28" ht="15.75" x14ac:dyDescent="0.25">
      <c r="A270" s="24">
        <v>45615</v>
      </c>
      <c r="B270" s="25" t="s">
        <v>144</v>
      </c>
      <c r="C270" s="25">
        <v>809600.00000000012</v>
      </c>
      <c r="D270" s="25" t="s">
        <v>52</v>
      </c>
      <c r="E270" s="25" t="s">
        <v>145</v>
      </c>
      <c r="F270" s="25">
        <v>17.600000000000001</v>
      </c>
      <c r="G270" s="25" t="s">
        <v>39</v>
      </c>
      <c r="H270" s="25"/>
      <c r="I270" s="25">
        <f t="shared" si="28"/>
        <v>0</v>
      </c>
      <c r="J270" s="31" t="s">
        <v>312</v>
      </c>
      <c r="K270" s="117" t="s">
        <v>2198</v>
      </c>
      <c r="L270" s="107">
        <f t="shared" si="29"/>
        <v>0</v>
      </c>
      <c r="M270" s="107"/>
      <c r="N270" s="107"/>
      <c r="O270" s="107">
        <f t="shared" si="30"/>
        <v>809600</v>
      </c>
      <c r="P270" s="107">
        <v>809600</v>
      </c>
      <c r="Q270" s="107"/>
      <c r="R270" s="107">
        <f t="shared" si="31"/>
        <v>0</v>
      </c>
      <c r="S270" s="107"/>
      <c r="T270" s="107"/>
      <c r="U270" s="107">
        <f t="shared" si="32"/>
        <v>0</v>
      </c>
      <c r="V270" s="107"/>
      <c r="W270" s="107"/>
      <c r="X270" s="107">
        <f t="shared" si="33"/>
        <v>0</v>
      </c>
      <c r="Y270" s="107"/>
      <c r="Z270" s="107"/>
      <c r="AA270" s="108">
        <f t="shared" si="34"/>
        <v>1.1641532182693481E-10</v>
      </c>
      <c r="AB270" s="7">
        <v>45628</v>
      </c>
    </row>
    <row r="271" spans="1:28" ht="15.75" x14ac:dyDescent="0.25">
      <c r="A271" s="24">
        <v>45615</v>
      </c>
      <c r="B271" s="25" t="s">
        <v>412</v>
      </c>
      <c r="C271" s="25">
        <v>37440000</v>
      </c>
      <c r="D271" s="25" t="s">
        <v>46</v>
      </c>
      <c r="E271" s="25" t="s">
        <v>58</v>
      </c>
      <c r="F271" s="25">
        <v>20800</v>
      </c>
      <c r="G271" s="25" t="s">
        <v>34</v>
      </c>
      <c r="H271" s="25"/>
      <c r="I271" s="25">
        <f t="shared" ref="I271:I312" si="35">F271*H271</f>
        <v>0</v>
      </c>
      <c r="J271" s="31" t="s">
        <v>312</v>
      </c>
      <c r="K271" s="25" t="s">
        <v>687</v>
      </c>
      <c r="L271" s="107">
        <f t="shared" si="29"/>
        <v>0</v>
      </c>
      <c r="M271" s="107"/>
      <c r="N271" s="107"/>
      <c r="O271" s="107">
        <f t="shared" si="30"/>
        <v>37440000</v>
      </c>
      <c r="P271" s="107">
        <v>37440000</v>
      </c>
      <c r="Q271" s="107"/>
      <c r="R271" s="107">
        <f t="shared" si="31"/>
        <v>0</v>
      </c>
      <c r="S271" s="107"/>
      <c r="T271" s="107"/>
      <c r="U271" s="107">
        <f t="shared" si="32"/>
        <v>0</v>
      </c>
      <c r="V271" s="107"/>
      <c r="W271" s="107"/>
      <c r="X271" s="107">
        <f t="shared" si="33"/>
        <v>0</v>
      </c>
      <c r="Y271" s="107"/>
      <c r="Z271" s="107"/>
      <c r="AA271" s="108">
        <f t="shared" si="34"/>
        <v>0</v>
      </c>
      <c r="AB271" s="7">
        <v>45629</v>
      </c>
    </row>
    <row r="272" spans="1:28" ht="15.75" x14ac:dyDescent="0.25">
      <c r="A272" s="24">
        <v>45615</v>
      </c>
      <c r="B272" s="25" t="s">
        <v>266</v>
      </c>
      <c r="C272" s="25">
        <v>18200000</v>
      </c>
      <c r="D272" s="25" t="s">
        <v>46</v>
      </c>
      <c r="E272" s="25" t="s">
        <v>42</v>
      </c>
      <c r="F272" s="25">
        <v>5200</v>
      </c>
      <c r="G272" s="25" t="s">
        <v>34</v>
      </c>
      <c r="H272" s="25"/>
      <c r="I272" s="25">
        <f t="shared" si="35"/>
        <v>0</v>
      </c>
      <c r="J272" s="31" t="s">
        <v>312</v>
      </c>
      <c r="K272" s="117" t="s">
        <v>2290</v>
      </c>
      <c r="L272" s="107">
        <f t="shared" si="29"/>
        <v>0</v>
      </c>
      <c r="M272" s="107"/>
      <c r="N272" s="107"/>
      <c r="O272" s="107">
        <f t="shared" si="30"/>
        <v>18200000</v>
      </c>
      <c r="P272" s="107">
        <v>18200000</v>
      </c>
      <c r="Q272" s="107"/>
      <c r="R272" s="107">
        <f t="shared" si="31"/>
        <v>0</v>
      </c>
      <c r="S272" s="107"/>
      <c r="T272" s="107"/>
      <c r="U272" s="107">
        <f t="shared" si="32"/>
        <v>0</v>
      </c>
      <c r="V272" s="107"/>
      <c r="W272" s="107"/>
      <c r="X272" s="107">
        <f t="shared" si="33"/>
        <v>0</v>
      </c>
      <c r="Y272" s="107"/>
      <c r="Z272" s="107"/>
      <c r="AA272" s="108">
        <f t="shared" si="34"/>
        <v>0</v>
      </c>
      <c r="AB272" s="7">
        <v>45642</v>
      </c>
    </row>
    <row r="273" spans="1:28" ht="15.75" x14ac:dyDescent="0.25">
      <c r="A273" s="24">
        <v>45616</v>
      </c>
      <c r="B273" s="25" t="s">
        <v>412</v>
      </c>
      <c r="C273" s="25">
        <v>3000000</v>
      </c>
      <c r="D273" s="25" t="s">
        <v>46</v>
      </c>
      <c r="E273" s="25" t="s">
        <v>1628</v>
      </c>
      <c r="F273" s="25">
        <v>4</v>
      </c>
      <c r="G273" s="25" t="s">
        <v>27</v>
      </c>
      <c r="H273" s="25"/>
      <c r="I273" s="25">
        <f t="shared" si="35"/>
        <v>0</v>
      </c>
      <c r="J273" s="31" t="s">
        <v>312</v>
      </c>
      <c r="K273" s="25" t="s">
        <v>687</v>
      </c>
      <c r="L273" s="107">
        <f t="shared" ref="L273:L315" si="36">M273+N273</f>
        <v>0</v>
      </c>
      <c r="M273" s="107"/>
      <c r="N273" s="107"/>
      <c r="O273" s="107">
        <f t="shared" ref="O273:O315" si="37">P273+Q273</f>
        <v>3000000</v>
      </c>
      <c r="P273" s="107">
        <v>3000000</v>
      </c>
      <c r="Q273" s="107"/>
      <c r="R273" s="107">
        <f t="shared" ref="R273:R315" si="38">S273+T273</f>
        <v>0</v>
      </c>
      <c r="S273" s="107"/>
      <c r="T273" s="107"/>
      <c r="U273" s="107">
        <f t="shared" ref="U273:U315" si="39">V273+W273</f>
        <v>0</v>
      </c>
      <c r="V273" s="107"/>
      <c r="W273" s="107"/>
      <c r="X273" s="107">
        <f t="shared" ref="X273:X315" si="40">Y273+Z273</f>
        <v>0</v>
      </c>
      <c r="Y273" s="107"/>
      <c r="Z273" s="107"/>
      <c r="AA273" s="108">
        <f t="shared" ref="AA273:AA315" si="41">C273+I273-L273-O273-U273-X273-R273</f>
        <v>0</v>
      </c>
      <c r="AB273" s="7">
        <v>45629</v>
      </c>
    </row>
    <row r="274" spans="1:28" ht="15.75" x14ac:dyDescent="0.25">
      <c r="A274" s="24">
        <v>45616</v>
      </c>
      <c r="B274" s="25" t="s">
        <v>359</v>
      </c>
      <c r="C274" s="25">
        <v>3125000</v>
      </c>
      <c r="D274" s="25" t="s">
        <v>46</v>
      </c>
      <c r="E274" s="25" t="s">
        <v>128</v>
      </c>
      <c r="F274" s="25">
        <v>25</v>
      </c>
      <c r="G274" s="25" t="s">
        <v>39</v>
      </c>
      <c r="H274" s="25"/>
      <c r="I274" s="25">
        <f t="shared" si="35"/>
        <v>0</v>
      </c>
      <c r="J274" s="31" t="s">
        <v>312</v>
      </c>
      <c r="K274" s="25" t="s">
        <v>2363</v>
      </c>
      <c r="L274" s="107">
        <f t="shared" si="36"/>
        <v>0</v>
      </c>
      <c r="M274" s="107"/>
      <c r="N274" s="107"/>
      <c r="O274" s="107">
        <f t="shared" si="37"/>
        <v>3125000</v>
      </c>
      <c r="P274" s="107">
        <v>3125000</v>
      </c>
      <c r="Q274" s="107"/>
      <c r="R274" s="107">
        <f t="shared" si="38"/>
        <v>0</v>
      </c>
      <c r="S274" s="107"/>
      <c r="T274" s="107"/>
      <c r="U274" s="107">
        <f t="shared" si="39"/>
        <v>0</v>
      </c>
      <c r="V274" s="107"/>
      <c r="W274" s="107"/>
      <c r="X274" s="107">
        <f t="shared" si="40"/>
        <v>0</v>
      </c>
      <c r="Y274" s="107"/>
      <c r="Z274" s="107"/>
      <c r="AA274" s="108">
        <f t="shared" si="41"/>
        <v>0</v>
      </c>
      <c r="AB274" s="7">
        <v>45651</v>
      </c>
    </row>
    <row r="275" spans="1:28" ht="15.75" x14ac:dyDescent="0.25">
      <c r="A275" s="24">
        <v>45616</v>
      </c>
      <c r="B275" s="25" t="s">
        <v>548</v>
      </c>
      <c r="C275" s="25">
        <v>7200000</v>
      </c>
      <c r="D275" s="25" t="s">
        <v>2249</v>
      </c>
      <c r="E275" s="25" t="s">
        <v>138</v>
      </c>
      <c r="F275" s="25">
        <v>5000</v>
      </c>
      <c r="G275" s="25" t="s">
        <v>34</v>
      </c>
      <c r="H275" s="25"/>
      <c r="I275" s="25">
        <f t="shared" si="35"/>
        <v>0</v>
      </c>
      <c r="J275" s="31" t="s">
        <v>312</v>
      </c>
      <c r="K275" s="11"/>
      <c r="L275" s="107">
        <f t="shared" si="36"/>
        <v>7200000</v>
      </c>
      <c r="M275" s="107">
        <v>7200000</v>
      </c>
      <c r="N275" s="107"/>
      <c r="O275" s="107">
        <f t="shared" si="37"/>
        <v>0</v>
      </c>
      <c r="P275" s="107"/>
      <c r="Q275" s="107"/>
      <c r="R275" s="107">
        <f t="shared" si="38"/>
        <v>0</v>
      </c>
      <c r="S275" s="107"/>
      <c r="T275" s="107"/>
      <c r="U275" s="107">
        <f t="shared" si="39"/>
        <v>0</v>
      </c>
      <c r="V275" s="107"/>
      <c r="W275" s="107"/>
      <c r="X275" s="107">
        <f t="shared" si="40"/>
        <v>0</v>
      </c>
      <c r="Y275" s="107"/>
      <c r="Z275" s="107"/>
      <c r="AA275" s="108">
        <f t="shared" si="41"/>
        <v>0</v>
      </c>
      <c r="AB275" s="7">
        <v>45645</v>
      </c>
    </row>
    <row r="276" spans="1:28" ht="15.75" x14ac:dyDescent="0.25">
      <c r="A276" s="24">
        <v>45616</v>
      </c>
      <c r="B276" s="25" t="s">
        <v>110</v>
      </c>
      <c r="C276" s="25">
        <v>3962100</v>
      </c>
      <c r="D276" s="25" t="s">
        <v>2249</v>
      </c>
      <c r="E276" s="25" t="s">
        <v>100</v>
      </c>
      <c r="F276" s="25">
        <v>84.3</v>
      </c>
      <c r="G276" s="25" t="s">
        <v>39</v>
      </c>
      <c r="H276" s="25"/>
      <c r="I276" s="25">
        <f t="shared" si="35"/>
        <v>0</v>
      </c>
      <c r="J276" s="26" t="s">
        <v>28</v>
      </c>
      <c r="K276" s="117"/>
      <c r="L276" s="107">
        <f t="shared" si="36"/>
        <v>0</v>
      </c>
      <c r="M276" s="107"/>
      <c r="N276" s="107"/>
      <c r="O276" s="107">
        <f t="shared" si="37"/>
        <v>0</v>
      </c>
      <c r="P276" s="107"/>
      <c r="Q276" s="107"/>
      <c r="R276" s="107">
        <f t="shared" si="38"/>
        <v>0</v>
      </c>
      <c r="S276" s="107"/>
      <c r="T276" s="107"/>
      <c r="U276" s="107">
        <f t="shared" si="39"/>
        <v>0</v>
      </c>
      <c r="V276" s="107"/>
      <c r="W276" s="107"/>
      <c r="X276" s="107">
        <f t="shared" si="40"/>
        <v>0</v>
      </c>
      <c r="Y276" s="107"/>
      <c r="Z276" s="107"/>
      <c r="AA276" s="108">
        <f t="shared" si="41"/>
        <v>3962100</v>
      </c>
      <c r="AB276" s="7"/>
    </row>
    <row r="277" spans="1:28" ht="15.75" x14ac:dyDescent="0.25">
      <c r="A277" s="24">
        <v>45616</v>
      </c>
      <c r="B277" s="25" t="s">
        <v>287</v>
      </c>
      <c r="C277" s="25">
        <v>250000</v>
      </c>
      <c r="D277" s="25" t="s">
        <v>46</v>
      </c>
      <c r="E277" s="25" t="s">
        <v>192</v>
      </c>
      <c r="F277" s="25">
        <v>100</v>
      </c>
      <c r="G277" s="25" t="s">
        <v>34</v>
      </c>
      <c r="H277" s="25"/>
      <c r="I277" s="25">
        <f t="shared" si="35"/>
        <v>0</v>
      </c>
      <c r="J277" s="31" t="s">
        <v>312</v>
      </c>
      <c r="K277" s="117" t="s">
        <v>2205</v>
      </c>
      <c r="L277" s="107">
        <f t="shared" si="36"/>
        <v>0</v>
      </c>
      <c r="M277" s="107"/>
      <c r="N277" s="107"/>
      <c r="O277" s="107">
        <f t="shared" si="37"/>
        <v>250000</v>
      </c>
      <c r="P277" s="107">
        <v>250000</v>
      </c>
      <c r="Q277" s="107"/>
      <c r="R277" s="107">
        <f t="shared" si="38"/>
        <v>0</v>
      </c>
      <c r="S277" s="107"/>
      <c r="T277" s="107"/>
      <c r="U277" s="107">
        <f t="shared" si="39"/>
        <v>0</v>
      </c>
      <c r="V277" s="107"/>
      <c r="W277" s="107"/>
      <c r="X277" s="107">
        <f t="shared" si="40"/>
        <v>0</v>
      </c>
      <c r="Y277" s="107"/>
      <c r="Z277" s="107"/>
      <c r="AA277" s="108">
        <f t="shared" si="41"/>
        <v>0</v>
      </c>
      <c r="AB277" s="7">
        <v>45629</v>
      </c>
    </row>
    <row r="278" spans="1:28" ht="15.75" x14ac:dyDescent="0.25">
      <c r="A278" s="24">
        <v>45616</v>
      </c>
      <c r="B278" s="25" t="s">
        <v>253</v>
      </c>
      <c r="C278" s="25">
        <v>1176000</v>
      </c>
      <c r="D278" s="25" t="s">
        <v>52</v>
      </c>
      <c r="E278" s="25" t="s">
        <v>802</v>
      </c>
      <c r="F278" s="25">
        <v>300</v>
      </c>
      <c r="G278" s="25" t="s">
        <v>34</v>
      </c>
      <c r="H278" s="25"/>
      <c r="I278" s="25">
        <f t="shared" si="35"/>
        <v>0</v>
      </c>
      <c r="J278" s="26" t="s">
        <v>28</v>
      </c>
      <c r="K278" s="11" t="s">
        <v>2158</v>
      </c>
      <c r="L278" s="107">
        <f t="shared" si="36"/>
        <v>0</v>
      </c>
      <c r="M278" s="107"/>
      <c r="N278" s="107"/>
      <c r="O278" s="107">
        <f t="shared" si="37"/>
        <v>0</v>
      </c>
      <c r="P278" s="107"/>
      <c r="Q278" s="107"/>
      <c r="R278" s="107">
        <f t="shared" si="38"/>
        <v>0</v>
      </c>
      <c r="S278" s="107"/>
      <c r="T278" s="107"/>
      <c r="U278" s="107">
        <f t="shared" si="39"/>
        <v>0</v>
      </c>
      <c r="V278" s="107"/>
      <c r="W278" s="107"/>
      <c r="X278" s="107">
        <f t="shared" si="40"/>
        <v>0</v>
      </c>
      <c r="Y278" s="107"/>
      <c r="Z278" s="107"/>
      <c r="AA278" s="108">
        <f t="shared" si="41"/>
        <v>1176000</v>
      </c>
      <c r="AB278" s="7"/>
    </row>
    <row r="279" spans="1:28" ht="15.75" x14ac:dyDescent="0.25">
      <c r="A279" s="24">
        <v>45617</v>
      </c>
      <c r="B279" s="25" t="s">
        <v>246</v>
      </c>
      <c r="C279" s="25">
        <v>3780000</v>
      </c>
      <c r="D279" s="25" t="s">
        <v>46</v>
      </c>
      <c r="E279" s="25" t="s">
        <v>129</v>
      </c>
      <c r="F279" s="25">
        <v>60</v>
      </c>
      <c r="G279" s="25" t="s">
        <v>77</v>
      </c>
      <c r="H279" s="25"/>
      <c r="I279" s="25">
        <f t="shared" si="35"/>
        <v>0</v>
      </c>
      <c r="J279" s="31" t="s">
        <v>312</v>
      </c>
      <c r="K279" s="117" t="s">
        <v>2216</v>
      </c>
      <c r="L279" s="107">
        <f t="shared" si="36"/>
        <v>0</v>
      </c>
      <c r="M279" s="107"/>
      <c r="N279" s="107"/>
      <c r="O279" s="107">
        <f t="shared" si="37"/>
        <v>3780000</v>
      </c>
      <c r="P279" s="107">
        <v>3780000</v>
      </c>
      <c r="Q279" s="107"/>
      <c r="R279" s="107">
        <f t="shared" si="38"/>
        <v>0</v>
      </c>
      <c r="S279" s="107"/>
      <c r="T279" s="107"/>
      <c r="U279" s="107">
        <f t="shared" si="39"/>
        <v>0</v>
      </c>
      <c r="V279" s="107"/>
      <c r="W279" s="107"/>
      <c r="X279" s="107">
        <f t="shared" si="40"/>
        <v>0</v>
      </c>
      <c r="Y279" s="107"/>
      <c r="Z279" s="107"/>
      <c r="AA279" s="108">
        <f t="shared" si="41"/>
        <v>0</v>
      </c>
      <c r="AB279" s="7">
        <v>45629</v>
      </c>
    </row>
    <row r="280" spans="1:28" ht="15.75" x14ac:dyDescent="0.25">
      <c r="A280" s="24">
        <v>45617</v>
      </c>
      <c r="B280" s="25" t="s">
        <v>743</v>
      </c>
      <c r="C280" s="25">
        <v>250000</v>
      </c>
      <c r="D280" s="25" t="s">
        <v>46</v>
      </c>
      <c r="E280" s="25" t="s">
        <v>384</v>
      </c>
      <c r="F280" s="25">
        <v>1</v>
      </c>
      <c r="G280" s="25" t="s">
        <v>48</v>
      </c>
      <c r="H280" s="25"/>
      <c r="I280" s="25">
        <f t="shared" si="35"/>
        <v>0</v>
      </c>
      <c r="J280" s="31" t="s">
        <v>312</v>
      </c>
      <c r="K280" s="25" t="s">
        <v>2199</v>
      </c>
      <c r="L280" s="107">
        <f t="shared" si="36"/>
        <v>0</v>
      </c>
      <c r="M280" s="107"/>
      <c r="N280" s="107"/>
      <c r="O280" s="107">
        <f t="shared" si="37"/>
        <v>250000</v>
      </c>
      <c r="P280" s="107">
        <v>250000</v>
      </c>
      <c r="Q280" s="107"/>
      <c r="R280" s="107">
        <f t="shared" si="38"/>
        <v>0</v>
      </c>
      <c r="S280" s="107"/>
      <c r="T280" s="107"/>
      <c r="U280" s="107">
        <f t="shared" si="39"/>
        <v>0</v>
      </c>
      <c r="V280" s="107"/>
      <c r="W280" s="107"/>
      <c r="X280" s="107">
        <f t="shared" si="40"/>
        <v>0</v>
      </c>
      <c r="Y280" s="107"/>
      <c r="Z280" s="107"/>
      <c r="AA280" s="108">
        <f t="shared" si="41"/>
        <v>0</v>
      </c>
      <c r="AB280" s="7">
        <v>45628</v>
      </c>
    </row>
    <row r="281" spans="1:28" ht="15.75" x14ac:dyDescent="0.25">
      <c r="A281" s="24">
        <v>45617</v>
      </c>
      <c r="B281" s="25" t="s">
        <v>1036</v>
      </c>
      <c r="C281" s="25">
        <v>450000</v>
      </c>
      <c r="D281" s="25" t="s">
        <v>46</v>
      </c>
      <c r="E281" s="25" t="s">
        <v>42</v>
      </c>
      <c r="F281" s="25">
        <v>100</v>
      </c>
      <c r="G281" s="25" t="s">
        <v>34</v>
      </c>
      <c r="H281" s="25"/>
      <c r="I281" s="25">
        <f t="shared" si="35"/>
        <v>0</v>
      </c>
      <c r="J281" s="31" t="s">
        <v>324</v>
      </c>
      <c r="K281" s="117"/>
      <c r="L281" s="107">
        <f t="shared" si="36"/>
        <v>0</v>
      </c>
      <c r="M281" s="107"/>
      <c r="N281" s="107"/>
      <c r="O281" s="107">
        <f t="shared" si="37"/>
        <v>0</v>
      </c>
      <c r="P281" s="107"/>
      <c r="Q281" s="107"/>
      <c r="R281" s="107">
        <f t="shared" si="38"/>
        <v>0</v>
      </c>
      <c r="S281" s="107"/>
      <c r="T281" s="107"/>
      <c r="U281" s="107">
        <f t="shared" si="39"/>
        <v>450000</v>
      </c>
      <c r="V281" s="107">
        <v>450000</v>
      </c>
      <c r="W281" s="107"/>
      <c r="X281" s="107">
        <f t="shared" si="40"/>
        <v>0</v>
      </c>
      <c r="Y281" s="107"/>
      <c r="Z281" s="107"/>
      <c r="AA281" s="108">
        <f t="shared" si="41"/>
        <v>0</v>
      </c>
      <c r="AB281" s="7">
        <v>45630</v>
      </c>
    </row>
    <row r="282" spans="1:28" ht="15.75" x14ac:dyDescent="0.25">
      <c r="A282" s="24">
        <v>45617</v>
      </c>
      <c r="B282" s="25" t="s">
        <v>1040</v>
      </c>
      <c r="C282" s="25">
        <v>2571000</v>
      </c>
      <c r="D282" s="25" t="s">
        <v>46</v>
      </c>
      <c r="E282" s="25" t="s">
        <v>1041</v>
      </c>
      <c r="F282" s="25">
        <v>609</v>
      </c>
      <c r="G282" s="25" t="s">
        <v>39</v>
      </c>
      <c r="H282" s="25"/>
      <c r="I282" s="25">
        <f t="shared" si="35"/>
        <v>0</v>
      </c>
      <c r="J282" s="31" t="s">
        <v>324</v>
      </c>
      <c r="K282" s="117"/>
      <c r="L282" s="107">
        <f t="shared" si="36"/>
        <v>2571000</v>
      </c>
      <c r="M282" s="107">
        <v>2571000</v>
      </c>
      <c r="N282" s="107"/>
      <c r="O282" s="107">
        <f t="shared" si="37"/>
        <v>0</v>
      </c>
      <c r="P282" s="107"/>
      <c r="Q282" s="107"/>
      <c r="R282" s="107">
        <f t="shared" si="38"/>
        <v>0</v>
      </c>
      <c r="S282" s="107"/>
      <c r="T282" s="107"/>
      <c r="U282" s="107">
        <f t="shared" si="39"/>
        <v>0</v>
      </c>
      <c r="V282" s="107"/>
      <c r="W282" s="107"/>
      <c r="X282" s="107">
        <f t="shared" si="40"/>
        <v>0</v>
      </c>
      <c r="Y282" s="107"/>
      <c r="Z282" s="107"/>
      <c r="AA282" s="108">
        <f t="shared" si="41"/>
        <v>0</v>
      </c>
      <c r="AB282" s="7">
        <v>45645</v>
      </c>
    </row>
    <row r="283" spans="1:28" ht="15.75" x14ac:dyDescent="0.25">
      <c r="A283" s="24">
        <v>45617</v>
      </c>
      <c r="B283" s="25" t="s">
        <v>203</v>
      </c>
      <c r="C283" s="25">
        <v>1328000</v>
      </c>
      <c r="D283" s="25" t="s">
        <v>46</v>
      </c>
      <c r="E283" s="25" t="s">
        <v>58</v>
      </c>
      <c r="F283" s="25">
        <v>3000</v>
      </c>
      <c r="G283" s="25" t="s">
        <v>34</v>
      </c>
      <c r="H283" s="25"/>
      <c r="I283" s="25">
        <f t="shared" si="35"/>
        <v>0</v>
      </c>
      <c r="J283" s="31" t="s">
        <v>324</v>
      </c>
      <c r="K283" s="117"/>
      <c r="L283" s="107">
        <f t="shared" si="36"/>
        <v>1328000</v>
      </c>
      <c r="M283" s="107">
        <v>1328000</v>
      </c>
      <c r="N283" s="107"/>
      <c r="O283" s="107">
        <f t="shared" si="37"/>
        <v>0</v>
      </c>
      <c r="P283" s="107"/>
      <c r="Q283" s="107"/>
      <c r="R283" s="107">
        <f t="shared" si="38"/>
        <v>0</v>
      </c>
      <c r="S283" s="107"/>
      <c r="T283" s="107"/>
      <c r="U283" s="107">
        <f t="shared" si="39"/>
        <v>0</v>
      </c>
      <c r="V283" s="107"/>
      <c r="W283" s="107"/>
      <c r="X283" s="107">
        <f t="shared" si="40"/>
        <v>0</v>
      </c>
      <c r="Y283" s="107"/>
      <c r="Z283" s="107"/>
      <c r="AA283" s="108">
        <f t="shared" si="41"/>
        <v>0</v>
      </c>
      <c r="AB283" s="7">
        <v>45628</v>
      </c>
    </row>
    <row r="284" spans="1:28" ht="15.75" x14ac:dyDescent="0.25">
      <c r="A284" s="24">
        <v>45617</v>
      </c>
      <c r="B284" s="25" t="s">
        <v>256</v>
      </c>
      <c r="C284" s="25">
        <v>4000000</v>
      </c>
      <c r="D284" s="25" t="s">
        <v>52</v>
      </c>
      <c r="E284" s="25" t="s">
        <v>249</v>
      </c>
      <c r="F284" s="25">
        <v>1000</v>
      </c>
      <c r="G284" s="25" t="s">
        <v>34</v>
      </c>
      <c r="H284" s="25"/>
      <c r="I284" s="25">
        <f t="shared" si="35"/>
        <v>0</v>
      </c>
      <c r="J284" s="31" t="s">
        <v>312</v>
      </c>
      <c r="K284" s="25" t="s">
        <v>1530</v>
      </c>
      <c r="L284" s="107">
        <f t="shared" si="36"/>
        <v>0</v>
      </c>
      <c r="M284" s="107"/>
      <c r="N284" s="107"/>
      <c r="O284" s="107">
        <f t="shared" si="37"/>
        <v>4000000</v>
      </c>
      <c r="P284" s="107">
        <v>4000000</v>
      </c>
      <c r="Q284" s="107"/>
      <c r="R284" s="107">
        <f t="shared" si="38"/>
        <v>0</v>
      </c>
      <c r="S284" s="107"/>
      <c r="T284" s="107"/>
      <c r="U284" s="107">
        <f t="shared" si="39"/>
        <v>0</v>
      </c>
      <c r="V284" s="107"/>
      <c r="W284" s="107"/>
      <c r="X284" s="107">
        <f t="shared" si="40"/>
        <v>0</v>
      </c>
      <c r="Y284" s="107"/>
      <c r="Z284" s="107"/>
      <c r="AA284" s="108">
        <f t="shared" si="41"/>
        <v>0</v>
      </c>
      <c r="AB284" s="7">
        <v>45632</v>
      </c>
    </row>
    <row r="285" spans="1:28" ht="15.75" x14ac:dyDescent="0.25">
      <c r="A285" s="24">
        <v>45617</v>
      </c>
      <c r="B285" s="25" t="s">
        <v>256</v>
      </c>
      <c r="C285" s="25">
        <v>1050000</v>
      </c>
      <c r="D285" s="25" t="s">
        <v>52</v>
      </c>
      <c r="E285" s="25" t="s">
        <v>208</v>
      </c>
      <c r="F285" s="25">
        <v>1500</v>
      </c>
      <c r="G285" s="25" t="s">
        <v>34</v>
      </c>
      <c r="H285" s="25"/>
      <c r="I285" s="25">
        <f t="shared" si="35"/>
        <v>0</v>
      </c>
      <c r="J285" s="31" t="s">
        <v>312</v>
      </c>
      <c r="K285" s="25" t="s">
        <v>1530</v>
      </c>
      <c r="L285" s="107">
        <f t="shared" si="36"/>
        <v>0</v>
      </c>
      <c r="M285" s="107"/>
      <c r="N285" s="107"/>
      <c r="O285" s="107">
        <f t="shared" si="37"/>
        <v>1050000</v>
      </c>
      <c r="P285" s="107">
        <v>1050000</v>
      </c>
      <c r="Q285" s="107"/>
      <c r="R285" s="107">
        <f t="shared" si="38"/>
        <v>0</v>
      </c>
      <c r="S285" s="107"/>
      <c r="T285" s="107"/>
      <c r="U285" s="107">
        <f t="shared" si="39"/>
        <v>0</v>
      </c>
      <c r="V285" s="107"/>
      <c r="W285" s="107"/>
      <c r="X285" s="107">
        <f t="shared" si="40"/>
        <v>0</v>
      </c>
      <c r="Y285" s="107"/>
      <c r="Z285" s="107"/>
      <c r="AA285" s="108">
        <f t="shared" si="41"/>
        <v>0</v>
      </c>
      <c r="AB285" s="7">
        <v>45632</v>
      </c>
    </row>
    <row r="286" spans="1:28" ht="15.75" x14ac:dyDescent="0.25">
      <c r="A286" s="24">
        <v>45617</v>
      </c>
      <c r="B286" s="25" t="s">
        <v>256</v>
      </c>
      <c r="C286" s="25">
        <v>500000</v>
      </c>
      <c r="D286" s="25" t="s">
        <v>52</v>
      </c>
      <c r="E286" s="25" t="s">
        <v>150</v>
      </c>
      <c r="F286" s="25">
        <v>10</v>
      </c>
      <c r="G286" s="25" t="s">
        <v>77</v>
      </c>
      <c r="H286" s="25"/>
      <c r="I286" s="25">
        <f t="shared" si="35"/>
        <v>0</v>
      </c>
      <c r="J286" s="31" t="s">
        <v>312</v>
      </c>
      <c r="K286" s="25" t="s">
        <v>1530</v>
      </c>
      <c r="L286" s="107">
        <f t="shared" si="36"/>
        <v>0</v>
      </c>
      <c r="M286" s="107"/>
      <c r="N286" s="107"/>
      <c r="O286" s="107">
        <f t="shared" si="37"/>
        <v>500000</v>
      </c>
      <c r="P286" s="107">
        <v>500000</v>
      </c>
      <c r="Q286" s="107"/>
      <c r="R286" s="107">
        <f t="shared" si="38"/>
        <v>0</v>
      </c>
      <c r="S286" s="107"/>
      <c r="T286" s="107"/>
      <c r="U286" s="107">
        <f t="shared" si="39"/>
        <v>0</v>
      </c>
      <c r="V286" s="107"/>
      <c r="W286" s="107"/>
      <c r="X286" s="107">
        <f t="shared" si="40"/>
        <v>0</v>
      </c>
      <c r="Y286" s="107"/>
      <c r="Z286" s="107"/>
      <c r="AA286" s="108">
        <f t="shared" si="41"/>
        <v>0</v>
      </c>
      <c r="AB286" s="7">
        <v>45632</v>
      </c>
    </row>
    <row r="287" spans="1:28" ht="15.75" x14ac:dyDescent="0.25">
      <c r="A287" s="24">
        <v>45617</v>
      </c>
      <c r="B287" s="25" t="s">
        <v>256</v>
      </c>
      <c r="C287" s="25">
        <v>130000</v>
      </c>
      <c r="D287" s="25" t="s">
        <v>52</v>
      </c>
      <c r="E287" s="25" t="s">
        <v>129</v>
      </c>
      <c r="F287" s="25">
        <v>2</v>
      </c>
      <c r="G287" s="25" t="s">
        <v>77</v>
      </c>
      <c r="H287" s="25"/>
      <c r="I287" s="25">
        <f t="shared" si="35"/>
        <v>0</v>
      </c>
      <c r="J287" s="31" t="s">
        <v>312</v>
      </c>
      <c r="K287" s="25" t="s">
        <v>1530</v>
      </c>
      <c r="L287" s="107">
        <f t="shared" si="36"/>
        <v>0</v>
      </c>
      <c r="M287" s="107"/>
      <c r="N287" s="107"/>
      <c r="O287" s="107">
        <f t="shared" si="37"/>
        <v>130000</v>
      </c>
      <c r="P287" s="107">
        <v>130000</v>
      </c>
      <c r="Q287" s="107"/>
      <c r="R287" s="107">
        <f t="shared" si="38"/>
        <v>0</v>
      </c>
      <c r="S287" s="107"/>
      <c r="T287" s="107"/>
      <c r="U287" s="107">
        <f t="shared" si="39"/>
        <v>0</v>
      </c>
      <c r="V287" s="107"/>
      <c r="W287" s="107"/>
      <c r="X287" s="107">
        <f t="shared" si="40"/>
        <v>0</v>
      </c>
      <c r="Y287" s="107"/>
      <c r="Z287" s="107"/>
      <c r="AA287" s="108">
        <f t="shared" si="41"/>
        <v>0</v>
      </c>
      <c r="AB287" s="7">
        <v>45632</v>
      </c>
    </row>
    <row r="288" spans="1:28" ht="15.75" x14ac:dyDescent="0.25">
      <c r="A288" s="24">
        <v>45617</v>
      </c>
      <c r="B288" s="25" t="s">
        <v>256</v>
      </c>
      <c r="C288" s="25">
        <v>225000</v>
      </c>
      <c r="D288" s="25" t="s">
        <v>52</v>
      </c>
      <c r="E288" s="25" t="s">
        <v>218</v>
      </c>
      <c r="F288" s="25">
        <v>2.5</v>
      </c>
      <c r="G288" s="25" t="s">
        <v>39</v>
      </c>
      <c r="H288" s="25"/>
      <c r="I288" s="25">
        <f t="shared" si="35"/>
        <v>0</v>
      </c>
      <c r="J288" s="31" t="s">
        <v>312</v>
      </c>
      <c r="K288" s="25" t="s">
        <v>1530</v>
      </c>
      <c r="L288" s="107">
        <f t="shared" si="36"/>
        <v>0</v>
      </c>
      <c r="M288" s="107"/>
      <c r="N288" s="107"/>
      <c r="O288" s="107">
        <f t="shared" si="37"/>
        <v>225000</v>
      </c>
      <c r="P288" s="107">
        <v>225000</v>
      </c>
      <c r="Q288" s="107"/>
      <c r="R288" s="107">
        <f t="shared" si="38"/>
        <v>0</v>
      </c>
      <c r="S288" s="107"/>
      <c r="T288" s="107"/>
      <c r="U288" s="107">
        <f t="shared" si="39"/>
        <v>0</v>
      </c>
      <c r="V288" s="107"/>
      <c r="W288" s="107"/>
      <c r="X288" s="107">
        <f t="shared" si="40"/>
        <v>0</v>
      </c>
      <c r="Y288" s="107"/>
      <c r="Z288" s="107"/>
      <c r="AA288" s="108">
        <f t="shared" si="41"/>
        <v>0</v>
      </c>
      <c r="AB288" s="7">
        <v>45632</v>
      </c>
    </row>
    <row r="289" spans="1:28" ht="15.75" x14ac:dyDescent="0.25">
      <c r="A289" s="24">
        <v>45617</v>
      </c>
      <c r="B289" s="25" t="s">
        <v>256</v>
      </c>
      <c r="C289" s="25">
        <v>225000</v>
      </c>
      <c r="D289" s="25" t="s">
        <v>52</v>
      </c>
      <c r="E289" s="25" t="s">
        <v>1585</v>
      </c>
      <c r="F289" s="25">
        <v>2.5</v>
      </c>
      <c r="G289" s="25" t="s">
        <v>39</v>
      </c>
      <c r="H289" s="25"/>
      <c r="I289" s="25">
        <f t="shared" si="35"/>
        <v>0</v>
      </c>
      <c r="J289" s="31" t="s">
        <v>312</v>
      </c>
      <c r="K289" s="25" t="s">
        <v>1530</v>
      </c>
      <c r="L289" s="107">
        <f t="shared" si="36"/>
        <v>0</v>
      </c>
      <c r="M289" s="107"/>
      <c r="N289" s="107"/>
      <c r="O289" s="107">
        <f t="shared" si="37"/>
        <v>225000</v>
      </c>
      <c r="P289" s="107">
        <v>225000</v>
      </c>
      <c r="Q289" s="107"/>
      <c r="R289" s="107">
        <f t="shared" si="38"/>
        <v>0</v>
      </c>
      <c r="S289" s="107"/>
      <c r="T289" s="107"/>
      <c r="U289" s="107">
        <f t="shared" si="39"/>
        <v>0</v>
      </c>
      <c r="V289" s="107"/>
      <c r="W289" s="107"/>
      <c r="X289" s="107">
        <f t="shared" si="40"/>
        <v>0</v>
      </c>
      <c r="Y289" s="107"/>
      <c r="Z289" s="107"/>
      <c r="AA289" s="108">
        <f t="shared" si="41"/>
        <v>0</v>
      </c>
      <c r="AB289" s="7">
        <v>45632</v>
      </c>
    </row>
    <row r="290" spans="1:28" ht="15.75" x14ac:dyDescent="0.25">
      <c r="A290" s="24">
        <v>45617</v>
      </c>
      <c r="B290" s="25" t="s">
        <v>359</v>
      </c>
      <c r="C290" s="25">
        <v>2000000</v>
      </c>
      <c r="D290" s="25" t="s">
        <v>52</v>
      </c>
      <c r="E290" s="25" t="s">
        <v>1953</v>
      </c>
      <c r="F290" s="25">
        <v>400</v>
      </c>
      <c r="G290" s="25" t="s">
        <v>34</v>
      </c>
      <c r="H290" s="25"/>
      <c r="I290" s="25">
        <f t="shared" si="35"/>
        <v>0</v>
      </c>
      <c r="J290" s="31" t="s">
        <v>312</v>
      </c>
      <c r="K290" s="25" t="s">
        <v>2363</v>
      </c>
      <c r="L290" s="107">
        <f t="shared" si="36"/>
        <v>0</v>
      </c>
      <c r="M290" s="107"/>
      <c r="N290" s="107"/>
      <c r="O290" s="107">
        <f t="shared" si="37"/>
        <v>2000000</v>
      </c>
      <c r="P290" s="107">
        <v>2000000</v>
      </c>
      <c r="Q290" s="107"/>
      <c r="R290" s="107">
        <f t="shared" si="38"/>
        <v>0</v>
      </c>
      <c r="S290" s="107"/>
      <c r="T290" s="107"/>
      <c r="U290" s="107">
        <f t="shared" si="39"/>
        <v>0</v>
      </c>
      <c r="V290" s="107"/>
      <c r="W290" s="107"/>
      <c r="X290" s="107">
        <f t="shared" si="40"/>
        <v>0</v>
      </c>
      <c r="Y290" s="107"/>
      <c r="Z290" s="107"/>
      <c r="AA290" s="108">
        <f t="shared" si="41"/>
        <v>0</v>
      </c>
      <c r="AB290" s="7">
        <v>45651</v>
      </c>
    </row>
    <row r="291" spans="1:28" ht="15.75" x14ac:dyDescent="0.25">
      <c r="A291" s="24">
        <v>45617</v>
      </c>
      <c r="B291" s="25" t="s">
        <v>280</v>
      </c>
      <c r="C291" s="25">
        <v>3685000</v>
      </c>
      <c r="D291" s="25" t="s">
        <v>46</v>
      </c>
      <c r="E291" s="25" t="s">
        <v>108</v>
      </c>
      <c r="F291" s="25">
        <v>2200</v>
      </c>
      <c r="G291" s="25" t="s">
        <v>34</v>
      </c>
      <c r="H291" s="25"/>
      <c r="I291" s="25">
        <f t="shared" si="35"/>
        <v>0</v>
      </c>
      <c r="J291" s="31" t="s">
        <v>312</v>
      </c>
      <c r="K291" s="117" t="s">
        <v>2321</v>
      </c>
      <c r="L291" s="107">
        <f t="shared" si="36"/>
        <v>0</v>
      </c>
      <c r="M291" s="107"/>
      <c r="N291" s="107"/>
      <c r="O291" s="107">
        <f t="shared" si="37"/>
        <v>3685000</v>
      </c>
      <c r="P291" s="107">
        <v>3685000</v>
      </c>
      <c r="Q291" s="107"/>
      <c r="R291" s="107">
        <f t="shared" si="38"/>
        <v>0</v>
      </c>
      <c r="S291" s="107"/>
      <c r="T291" s="107"/>
      <c r="U291" s="107">
        <f t="shared" si="39"/>
        <v>0</v>
      </c>
      <c r="V291" s="107"/>
      <c r="W291" s="107"/>
      <c r="X291" s="107">
        <f t="shared" si="40"/>
        <v>0</v>
      </c>
      <c r="Y291" s="107"/>
      <c r="Z291" s="107"/>
      <c r="AA291" s="108">
        <f t="shared" si="41"/>
        <v>0</v>
      </c>
      <c r="AB291" s="7">
        <v>45645</v>
      </c>
    </row>
    <row r="292" spans="1:28" ht="15.75" x14ac:dyDescent="0.25">
      <c r="A292" s="24">
        <v>45617</v>
      </c>
      <c r="B292" s="25" t="s">
        <v>519</v>
      </c>
      <c r="C292" s="25">
        <v>11000000</v>
      </c>
      <c r="D292" s="25" t="s">
        <v>46</v>
      </c>
      <c r="E292" s="25" t="s">
        <v>201</v>
      </c>
      <c r="F292" s="25">
        <v>1</v>
      </c>
      <c r="G292" s="25" t="s">
        <v>48</v>
      </c>
      <c r="H292" s="25"/>
      <c r="I292" s="25">
        <f t="shared" si="35"/>
        <v>0</v>
      </c>
      <c r="J292" s="31" t="s">
        <v>312</v>
      </c>
      <c r="K292" s="117" t="s">
        <v>2201</v>
      </c>
      <c r="L292" s="107">
        <f t="shared" si="36"/>
        <v>0</v>
      </c>
      <c r="M292" s="107"/>
      <c r="N292" s="107"/>
      <c r="O292" s="107">
        <f t="shared" si="37"/>
        <v>11000000</v>
      </c>
      <c r="P292" s="107">
        <v>11000000</v>
      </c>
      <c r="Q292" s="107"/>
      <c r="R292" s="107">
        <f t="shared" si="38"/>
        <v>0</v>
      </c>
      <c r="S292" s="107"/>
      <c r="T292" s="107"/>
      <c r="U292" s="107">
        <f t="shared" si="39"/>
        <v>0</v>
      </c>
      <c r="V292" s="107"/>
      <c r="W292" s="107"/>
      <c r="X292" s="107">
        <f t="shared" si="40"/>
        <v>0</v>
      </c>
      <c r="Y292" s="107"/>
      <c r="Z292" s="107"/>
      <c r="AA292" s="108">
        <f t="shared" si="41"/>
        <v>0</v>
      </c>
      <c r="AB292" s="7">
        <v>45628</v>
      </c>
    </row>
    <row r="293" spans="1:28" ht="15.75" x14ac:dyDescent="0.25">
      <c r="A293" s="24">
        <v>45617</v>
      </c>
      <c r="B293" s="25" t="s">
        <v>96</v>
      </c>
      <c r="C293" s="25">
        <v>600000</v>
      </c>
      <c r="D293" s="25" t="s">
        <v>46</v>
      </c>
      <c r="E293" s="25" t="s">
        <v>157</v>
      </c>
      <c r="F293" s="25">
        <v>2</v>
      </c>
      <c r="G293" s="25" t="s">
        <v>48</v>
      </c>
      <c r="H293" s="25"/>
      <c r="I293" s="25">
        <f t="shared" si="35"/>
        <v>0</v>
      </c>
      <c r="J293" s="26" t="s">
        <v>28</v>
      </c>
      <c r="K293" s="117"/>
      <c r="L293" s="107">
        <f t="shared" si="36"/>
        <v>0</v>
      </c>
      <c r="M293" s="107"/>
      <c r="N293" s="107"/>
      <c r="O293" s="107">
        <f t="shared" si="37"/>
        <v>0</v>
      </c>
      <c r="P293" s="107"/>
      <c r="Q293" s="107"/>
      <c r="R293" s="107">
        <f t="shared" si="38"/>
        <v>0</v>
      </c>
      <c r="S293" s="107"/>
      <c r="T293" s="107"/>
      <c r="U293" s="107">
        <f t="shared" si="39"/>
        <v>0</v>
      </c>
      <c r="V293" s="107"/>
      <c r="W293" s="107"/>
      <c r="X293" s="107">
        <f t="shared" si="40"/>
        <v>0</v>
      </c>
      <c r="Y293" s="107"/>
      <c r="Z293" s="107"/>
      <c r="AA293" s="108">
        <f t="shared" si="41"/>
        <v>600000</v>
      </c>
      <c r="AB293" s="7"/>
    </row>
    <row r="294" spans="1:28" ht="15.75" x14ac:dyDescent="0.25">
      <c r="A294" s="24">
        <v>45617</v>
      </c>
      <c r="B294" s="25" t="s">
        <v>110</v>
      </c>
      <c r="C294" s="25">
        <v>4000000</v>
      </c>
      <c r="D294" s="25" t="s">
        <v>2249</v>
      </c>
      <c r="E294" s="25" t="s">
        <v>42</v>
      </c>
      <c r="F294" s="25">
        <v>1000</v>
      </c>
      <c r="G294" s="25" t="s">
        <v>34</v>
      </c>
      <c r="H294" s="25"/>
      <c r="I294" s="25">
        <f t="shared" si="35"/>
        <v>0</v>
      </c>
      <c r="J294" s="26" t="s">
        <v>28</v>
      </c>
      <c r="K294" s="117"/>
      <c r="L294" s="107">
        <f t="shared" si="36"/>
        <v>0</v>
      </c>
      <c r="M294" s="107"/>
      <c r="N294" s="107"/>
      <c r="O294" s="107">
        <f t="shared" si="37"/>
        <v>0</v>
      </c>
      <c r="P294" s="107"/>
      <c r="Q294" s="107"/>
      <c r="R294" s="107">
        <f t="shared" si="38"/>
        <v>0</v>
      </c>
      <c r="S294" s="107"/>
      <c r="T294" s="107"/>
      <c r="U294" s="107">
        <f t="shared" si="39"/>
        <v>0</v>
      </c>
      <c r="V294" s="107"/>
      <c r="W294" s="107"/>
      <c r="X294" s="107">
        <f t="shared" si="40"/>
        <v>0</v>
      </c>
      <c r="Y294" s="107"/>
      <c r="Z294" s="107"/>
      <c r="AA294" s="108">
        <f t="shared" si="41"/>
        <v>4000000</v>
      </c>
      <c r="AB294" s="7"/>
    </row>
    <row r="295" spans="1:28" ht="15.75" x14ac:dyDescent="0.25">
      <c r="A295" s="24">
        <v>45617</v>
      </c>
      <c r="B295" s="25" t="s">
        <v>226</v>
      </c>
      <c r="C295" s="25">
        <v>8820000</v>
      </c>
      <c r="D295" s="25" t="s">
        <v>52</v>
      </c>
      <c r="E295" s="25" t="s">
        <v>229</v>
      </c>
      <c r="F295" s="25">
        <v>210</v>
      </c>
      <c r="G295" s="25" t="s">
        <v>39</v>
      </c>
      <c r="H295" s="25"/>
      <c r="I295" s="25">
        <f t="shared" si="35"/>
        <v>0</v>
      </c>
      <c r="J295" s="31" t="s">
        <v>312</v>
      </c>
      <c r="K295" s="117" t="s">
        <v>2350</v>
      </c>
      <c r="L295" s="107">
        <f t="shared" si="36"/>
        <v>0</v>
      </c>
      <c r="M295" s="107"/>
      <c r="N295" s="107"/>
      <c r="O295" s="107">
        <f t="shared" si="37"/>
        <v>8820000</v>
      </c>
      <c r="P295" s="107">
        <v>8820000</v>
      </c>
      <c r="Q295" s="107"/>
      <c r="R295" s="107">
        <f t="shared" si="38"/>
        <v>0</v>
      </c>
      <c r="S295" s="107"/>
      <c r="T295" s="107"/>
      <c r="U295" s="107">
        <f t="shared" si="39"/>
        <v>0</v>
      </c>
      <c r="V295" s="107"/>
      <c r="W295" s="107"/>
      <c r="X295" s="107">
        <f t="shared" si="40"/>
        <v>0</v>
      </c>
      <c r="Y295" s="107"/>
      <c r="Z295" s="107"/>
      <c r="AA295" s="108">
        <f t="shared" si="41"/>
        <v>0</v>
      </c>
      <c r="AB295" s="7">
        <v>45649</v>
      </c>
    </row>
    <row r="296" spans="1:28" ht="15.75" x14ac:dyDescent="0.25">
      <c r="A296" s="24">
        <v>45618</v>
      </c>
      <c r="B296" s="25" t="s">
        <v>291</v>
      </c>
      <c r="C296" s="25">
        <v>216000</v>
      </c>
      <c r="D296" s="25" t="s">
        <v>46</v>
      </c>
      <c r="E296" s="25" t="s">
        <v>204</v>
      </c>
      <c r="F296" s="25">
        <v>750</v>
      </c>
      <c r="G296" s="25" t="s">
        <v>34</v>
      </c>
      <c r="H296" s="25"/>
      <c r="I296" s="25">
        <f t="shared" si="35"/>
        <v>0</v>
      </c>
      <c r="J296" s="31" t="s">
        <v>312</v>
      </c>
      <c r="K296" s="117" t="s">
        <v>2184</v>
      </c>
      <c r="L296" s="107">
        <f t="shared" si="36"/>
        <v>0</v>
      </c>
      <c r="M296" s="107"/>
      <c r="N296" s="107"/>
      <c r="O296" s="107">
        <f t="shared" si="37"/>
        <v>216000</v>
      </c>
      <c r="P296" s="107">
        <v>216000</v>
      </c>
      <c r="Q296" s="107"/>
      <c r="R296" s="107">
        <f t="shared" si="38"/>
        <v>0</v>
      </c>
      <c r="S296" s="107"/>
      <c r="T296" s="107"/>
      <c r="U296" s="107">
        <f t="shared" si="39"/>
        <v>0</v>
      </c>
      <c r="V296" s="107"/>
      <c r="W296" s="107"/>
      <c r="X296" s="107">
        <f t="shared" si="40"/>
        <v>0</v>
      </c>
      <c r="Y296" s="107"/>
      <c r="Z296" s="107"/>
      <c r="AA296" s="108">
        <f t="shared" si="41"/>
        <v>0</v>
      </c>
      <c r="AB296" s="7">
        <v>45637</v>
      </c>
    </row>
    <row r="297" spans="1:28" ht="15.75" x14ac:dyDescent="0.25">
      <c r="A297" s="24">
        <v>45618</v>
      </c>
      <c r="B297" s="25" t="s">
        <v>291</v>
      </c>
      <c r="C297" s="25">
        <v>784000</v>
      </c>
      <c r="D297" s="25" t="s">
        <v>46</v>
      </c>
      <c r="E297" s="25" t="s">
        <v>802</v>
      </c>
      <c r="F297" s="25">
        <v>200</v>
      </c>
      <c r="G297" s="25" t="s">
        <v>34</v>
      </c>
      <c r="H297" s="25"/>
      <c r="I297" s="25">
        <f t="shared" si="35"/>
        <v>0</v>
      </c>
      <c r="J297" s="31" t="s">
        <v>312</v>
      </c>
      <c r="K297" s="117" t="s">
        <v>2184</v>
      </c>
      <c r="L297" s="107">
        <f t="shared" si="36"/>
        <v>0</v>
      </c>
      <c r="M297" s="107"/>
      <c r="N297" s="107"/>
      <c r="O297" s="107">
        <f t="shared" si="37"/>
        <v>784000</v>
      </c>
      <c r="P297" s="107">
        <v>784000</v>
      </c>
      <c r="Q297" s="107"/>
      <c r="R297" s="107">
        <f t="shared" si="38"/>
        <v>0</v>
      </c>
      <c r="S297" s="107"/>
      <c r="T297" s="107"/>
      <c r="U297" s="107">
        <f t="shared" si="39"/>
        <v>0</v>
      </c>
      <c r="V297" s="107"/>
      <c r="W297" s="107"/>
      <c r="X297" s="107">
        <f t="shared" si="40"/>
        <v>0</v>
      </c>
      <c r="Y297" s="107"/>
      <c r="Z297" s="107"/>
      <c r="AA297" s="108">
        <f t="shared" si="41"/>
        <v>0</v>
      </c>
      <c r="AB297" s="7">
        <v>45637</v>
      </c>
    </row>
    <row r="298" spans="1:28" ht="15.75" x14ac:dyDescent="0.25">
      <c r="A298" s="24">
        <v>45618</v>
      </c>
      <c r="B298" s="25" t="s">
        <v>592</v>
      </c>
      <c r="C298" s="25">
        <v>1200000</v>
      </c>
      <c r="D298" s="25" t="s">
        <v>46</v>
      </c>
      <c r="E298" s="25" t="s">
        <v>108</v>
      </c>
      <c r="F298" s="25">
        <v>600</v>
      </c>
      <c r="G298" s="25" t="s">
        <v>34</v>
      </c>
      <c r="H298" s="25"/>
      <c r="I298" s="25">
        <f t="shared" si="35"/>
        <v>0</v>
      </c>
      <c r="J298" s="31" t="s">
        <v>312</v>
      </c>
      <c r="K298" s="25" t="s">
        <v>2182</v>
      </c>
      <c r="L298" s="107">
        <f t="shared" si="36"/>
        <v>0</v>
      </c>
      <c r="M298" s="107"/>
      <c r="N298" s="107"/>
      <c r="O298" s="107">
        <f t="shared" si="37"/>
        <v>1200000</v>
      </c>
      <c r="P298" s="107">
        <v>1200000</v>
      </c>
      <c r="Q298" s="107"/>
      <c r="R298" s="107">
        <f t="shared" si="38"/>
        <v>0</v>
      </c>
      <c r="S298" s="107"/>
      <c r="T298" s="107"/>
      <c r="U298" s="107">
        <f t="shared" si="39"/>
        <v>0</v>
      </c>
      <c r="V298" s="107"/>
      <c r="W298" s="107"/>
      <c r="X298" s="107">
        <f t="shared" si="40"/>
        <v>0</v>
      </c>
      <c r="Y298" s="107"/>
      <c r="Z298" s="107"/>
      <c r="AA298" s="108">
        <f t="shared" si="41"/>
        <v>0</v>
      </c>
      <c r="AB298" s="7">
        <v>45629</v>
      </c>
    </row>
    <row r="299" spans="1:28" ht="15.75" x14ac:dyDescent="0.25">
      <c r="A299" s="24">
        <v>45618</v>
      </c>
      <c r="B299" s="25" t="s">
        <v>162</v>
      </c>
      <c r="C299" s="25">
        <v>950000</v>
      </c>
      <c r="D299" s="25" t="s">
        <v>2249</v>
      </c>
      <c r="E299" s="25" t="s">
        <v>227</v>
      </c>
      <c r="F299" s="25">
        <v>10</v>
      </c>
      <c r="G299" s="25" t="s">
        <v>34</v>
      </c>
      <c r="H299" s="25"/>
      <c r="I299" s="25">
        <f t="shared" si="35"/>
        <v>0</v>
      </c>
      <c r="J299" s="26" t="s">
        <v>28</v>
      </c>
      <c r="K299" s="117"/>
      <c r="L299" s="107">
        <f t="shared" si="36"/>
        <v>0</v>
      </c>
      <c r="M299" s="107"/>
      <c r="N299" s="107"/>
      <c r="O299" s="107">
        <f t="shared" si="37"/>
        <v>0</v>
      </c>
      <c r="P299" s="107"/>
      <c r="Q299" s="107"/>
      <c r="R299" s="107">
        <f t="shared" si="38"/>
        <v>0</v>
      </c>
      <c r="S299" s="107"/>
      <c r="T299" s="107"/>
      <c r="U299" s="107">
        <f t="shared" si="39"/>
        <v>0</v>
      </c>
      <c r="V299" s="107"/>
      <c r="W299" s="107"/>
      <c r="X299" s="107">
        <f t="shared" si="40"/>
        <v>0</v>
      </c>
      <c r="Y299" s="107"/>
      <c r="Z299" s="107"/>
      <c r="AA299" s="108">
        <f t="shared" si="41"/>
        <v>950000</v>
      </c>
      <c r="AB299" s="7"/>
    </row>
    <row r="300" spans="1:28" ht="15.75" x14ac:dyDescent="0.25">
      <c r="A300" s="24">
        <v>45618</v>
      </c>
      <c r="B300" s="25" t="s">
        <v>153</v>
      </c>
      <c r="C300" s="25">
        <v>6000000</v>
      </c>
      <c r="D300" s="25" t="s">
        <v>2249</v>
      </c>
      <c r="E300" s="25" t="s">
        <v>42</v>
      </c>
      <c r="F300" s="25">
        <v>1500</v>
      </c>
      <c r="G300" s="25" t="s">
        <v>34</v>
      </c>
      <c r="H300" s="25"/>
      <c r="I300" s="25">
        <f t="shared" si="35"/>
        <v>0</v>
      </c>
      <c r="J300" s="38" t="s">
        <v>24</v>
      </c>
      <c r="K300" s="117"/>
      <c r="L300" s="107">
        <f t="shared" si="36"/>
        <v>2560000</v>
      </c>
      <c r="M300" s="107">
        <v>2560000</v>
      </c>
      <c r="N300" s="107"/>
      <c r="O300" s="107">
        <f t="shared" si="37"/>
        <v>0</v>
      </c>
      <c r="P300" s="107"/>
      <c r="Q300" s="107"/>
      <c r="R300" s="107">
        <f t="shared" si="38"/>
        <v>0</v>
      </c>
      <c r="S300" s="107"/>
      <c r="T300" s="107"/>
      <c r="U300" s="107">
        <f t="shared" si="39"/>
        <v>2300000</v>
      </c>
      <c r="V300" s="107">
        <v>2300000</v>
      </c>
      <c r="W300" s="107"/>
      <c r="X300" s="107">
        <f t="shared" si="40"/>
        <v>0</v>
      </c>
      <c r="Y300" s="107"/>
      <c r="Z300" s="107"/>
      <c r="AA300" s="108">
        <f t="shared" si="41"/>
        <v>1140000</v>
      </c>
      <c r="AB300" s="7">
        <v>45649</v>
      </c>
    </row>
    <row r="301" spans="1:28" ht="15.75" x14ac:dyDescent="0.25">
      <c r="A301" s="24">
        <v>45619</v>
      </c>
      <c r="B301" s="25" t="s">
        <v>203</v>
      </c>
      <c r="C301" s="25">
        <v>5250000</v>
      </c>
      <c r="D301" s="25" t="s">
        <v>46</v>
      </c>
      <c r="E301" s="25" t="s">
        <v>406</v>
      </c>
      <c r="F301" s="25">
        <v>6000</v>
      </c>
      <c r="G301" s="25" t="s">
        <v>34</v>
      </c>
      <c r="H301" s="25"/>
      <c r="I301" s="25">
        <f t="shared" si="35"/>
        <v>0</v>
      </c>
      <c r="J301" s="31" t="s">
        <v>324</v>
      </c>
      <c r="K301" s="117"/>
      <c r="L301" s="107">
        <f t="shared" si="36"/>
        <v>5250000</v>
      </c>
      <c r="M301" s="107">
        <v>3672000</v>
      </c>
      <c r="N301" s="107">
        <v>1578000</v>
      </c>
      <c r="O301" s="107">
        <f t="shared" si="37"/>
        <v>0</v>
      </c>
      <c r="P301" s="107"/>
      <c r="Q301" s="107"/>
      <c r="R301" s="107">
        <f t="shared" si="38"/>
        <v>0</v>
      </c>
      <c r="S301" s="107"/>
      <c r="T301" s="107"/>
      <c r="U301" s="107">
        <f t="shared" si="39"/>
        <v>0</v>
      </c>
      <c r="V301" s="107"/>
      <c r="W301" s="107"/>
      <c r="X301" s="107">
        <f t="shared" si="40"/>
        <v>0</v>
      </c>
      <c r="Y301" s="107"/>
      <c r="Z301" s="107"/>
      <c r="AA301" s="108">
        <f t="shared" si="41"/>
        <v>0</v>
      </c>
      <c r="AB301" s="7">
        <v>45628</v>
      </c>
    </row>
    <row r="302" spans="1:28" ht="15.75" x14ac:dyDescent="0.25">
      <c r="A302" s="24">
        <v>45619</v>
      </c>
      <c r="B302" s="25" t="s">
        <v>203</v>
      </c>
      <c r="C302" s="25">
        <v>780000</v>
      </c>
      <c r="D302" s="25" t="s">
        <v>46</v>
      </c>
      <c r="E302" s="25" t="s">
        <v>129</v>
      </c>
      <c r="F302" s="25">
        <v>12</v>
      </c>
      <c r="G302" s="25" t="s">
        <v>77</v>
      </c>
      <c r="H302" s="25"/>
      <c r="I302" s="25">
        <f t="shared" si="35"/>
        <v>0</v>
      </c>
      <c r="J302" s="31" t="s">
        <v>324</v>
      </c>
      <c r="K302" s="117"/>
      <c r="L302" s="107">
        <f t="shared" si="36"/>
        <v>780000</v>
      </c>
      <c r="M302" s="107"/>
      <c r="N302" s="107">
        <v>780000</v>
      </c>
      <c r="O302" s="107">
        <f t="shared" si="37"/>
        <v>0</v>
      </c>
      <c r="P302" s="107"/>
      <c r="Q302" s="107"/>
      <c r="R302" s="107">
        <f t="shared" si="38"/>
        <v>0</v>
      </c>
      <c r="S302" s="107"/>
      <c r="T302" s="107"/>
      <c r="U302" s="107">
        <f t="shared" si="39"/>
        <v>0</v>
      </c>
      <c r="V302" s="107"/>
      <c r="W302" s="107"/>
      <c r="X302" s="107">
        <f t="shared" si="40"/>
        <v>0</v>
      </c>
      <c r="Y302" s="107"/>
      <c r="Z302" s="107"/>
      <c r="AA302" s="108">
        <f t="shared" si="41"/>
        <v>0</v>
      </c>
      <c r="AB302" s="7">
        <v>45632</v>
      </c>
    </row>
    <row r="303" spans="1:28" ht="15.75" x14ac:dyDescent="0.25">
      <c r="A303" s="24">
        <v>45619</v>
      </c>
      <c r="B303" s="25" t="s">
        <v>203</v>
      </c>
      <c r="C303" s="25">
        <v>280000</v>
      </c>
      <c r="D303" s="25" t="s">
        <v>46</v>
      </c>
      <c r="E303" s="25" t="s">
        <v>127</v>
      </c>
      <c r="F303" s="25">
        <v>4</v>
      </c>
      <c r="G303" s="25" t="s">
        <v>39</v>
      </c>
      <c r="H303" s="25"/>
      <c r="I303" s="25">
        <f t="shared" si="35"/>
        <v>0</v>
      </c>
      <c r="J303" s="31" t="s">
        <v>324</v>
      </c>
      <c r="K303" s="117"/>
      <c r="L303" s="107">
        <f t="shared" si="36"/>
        <v>280000</v>
      </c>
      <c r="M303" s="107"/>
      <c r="N303" s="107">
        <v>280000</v>
      </c>
      <c r="O303" s="107">
        <f t="shared" si="37"/>
        <v>0</v>
      </c>
      <c r="P303" s="107"/>
      <c r="Q303" s="107"/>
      <c r="R303" s="107">
        <f t="shared" si="38"/>
        <v>0</v>
      </c>
      <c r="S303" s="107"/>
      <c r="T303" s="107"/>
      <c r="U303" s="107">
        <f t="shared" si="39"/>
        <v>0</v>
      </c>
      <c r="V303" s="107"/>
      <c r="W303" s="107"/>
      <c r="X303" s="107">
        <f t="shared" si="40"/>
        <v>0</v>
      </c>
      <c r="Y303" s="107"/>
      <c r="Z303" s="107"/>
      <c r="AA303" s="108">
        <f t="shared" si="41"/>
        <v>0</v>
      </c>
      <c r="AB303" s="7">
        <v>45632</v>
      </c>
    </row>
    <row r="304" spans="1:28" ht="15.75" x14ac:dyDescent="0.25">
      <c r="A304" s="24">
        <v>45619</v>
      </c>
      <c r="B304" s="25" t="s">
        <v>110</v>
      </c>
      <c r="C304" s="25">
        <v>1090400</v>
      </c>
      <c r="D304" s="25" t="s">
        <v>2249</v>
      </c>
      <c r="E304" s="25" t="s">
        <v>81</v>
      </c>
      <c r="F304" s="25">
        <v>23.2</v>
      </c>
      <c r="G304" s="25" t="s">
        <v>39</v>
      </c>
      <c r="H304" s="25"/>
      <c r="I304" s="25">
        <f t="shared" si="35"/>
        <v>0</v>
      </c>
      <c r="J304" s="26" t="s">
        <v>28</v>
      </c>
      <c r="K304" s="117"/>
      <c r="L304" s="107">
        <f t="shared" si="36"/>
        <v>0</v>
      </c>
      <c r="M304" s="107"/>
      <c r="N304" s="107"/>
      <c r="O304" s="107">
        <f t="shared" si="37"/>
        <v>0</v>
      </c>
      <c r="P304" s="107"/>
      <c r="Q304" s="107"/>
      <c r="R304" s="107">
        <f t="shared" si="38"/>
        <v>0</v>
      </c>
      <c r="S304" s="107"/>
      <c r="T304" s="107"/>
      <c r="U304" s="107">
        <f t="shared" si="39"/>
        <v>0</v>
      </c>
      <c r="V304" s="107"/>
      <c r="W304" s="107"/>
      <c r="X304" s="107">
        <f t="shared" si="40"/>
        <v>0</v>
      </c>
      <c r="Y304" s="107"/>
      <c r="Z304" s="107"/>
      <c r="AA304" s="108">
        <f t="shared" si="41"/>
        <v>1090400</v>
      </c>
      <c r="AB304" s="7"/>
    </row>
    <row r="305" spans="1:28" ht="15.75" x14ac:dyDescent="0.25">
      <c r="A305" s="24">
        <v>45619</v>
      </c>
      <c r="B305" s="25" t="s">
        <v>256</v>
      </c>
      <c r="C305" s="25">
        <v>50000</v>
      </c>
      <c r="D305" s="25" t="s">
        <v>52</v>
      </c>
      <c r="E305" s="25" t="s">
        <v>172</v>
      </c>
      <c r="F305" s="25">
        <v>2</v>
      </c>
      <c r="G305" s="25" t="s">
        <v>27</v>
      </c>
      <c r="H305" s="25"/>
      <c r="I305" s="25">
        <f t="shared" si="35"/>
        <v>0</v>
      </c>
      <c r="J305" s="31" t="s">
        <v>312</v>
      </c>
      <c r="K305" s="25" t="s">
        <v>1530</v>
      </c>
      <c r="L305" s="107">
        <f t="shared" si="36"/>
        <v>0</v>
      </c>
      <c r="M305" s="107"/>
      <c r="N305" s="107"/>
      <c r="O305" s="107">
        <f t="shared" si="37"/>
        <v>50000</v>
      </c>
      <c r="P305" s="107">
        <v>50000</v>
      </c>
      <c r="Q305" s="107"/>
      <c r="R305" s="107">
        <f t="shared" si="38"/>
        <v>0</v>
      </c>
      <c r="S305" s="107"/>
      <c r="T305" s="107"/>
      <c r="U305" s="107">
        <f t="shared" si="39"/>
        <v>0</v>
      </c>
      <c r="V305" s="107"/>
      <c r="W305" s="107"/>
      <c r="X305" s="107">
        <f t="shared" si="40"/>
        <v>0</v>
      </c>
      <c r="Y305" s="107"/>
      <c r="Z305" s="107"/>
      <c r="AA305" s="108">
        <f t="shared" si="41"/>
        <v>0</v>
      </c>
      <c r="AB305" s="7">
        <v>45632</v>
      </c>
    </row>
    <row r="306" spans="1:28" ht="15.75" x14ac:dyDescent="0.25">
      <c r="A306" s="24">
        <v>45619</v>
      </c>
      <c r="B306" s="25" t="s">
        <v>256</v>
      </c>
      <c r="C306" s="25">
        <v>450000</v>
      </c>
      <c r="D306" s="25" t="s">
        <v>52</v>
      </c>
      <c r="E306" s="25" t="s">
        <v>400</v>
      </c>
      <c r="F306" s="25">
        <v>5</v>
      </c>
      <c r="G306" s="25" t="s">
        <v>39</v>
      </c>
      <c r="H306" s="25"/>
      <c r="I306" s="25">
        <f t="shared" si="35"/>
        <v>0</v>
      </c>
      <c r="J306" s="31" t="s">
        <v>312</v>
      </c>
      <c r="K306" s="25" t="s">
        <v>1530</v>
      </c>
      <c r="L306" s="107">
        <f t="shared" si="36"/>
        <v>0</v>
      </c>
      <c r="M306" s="107"/>
      <c r="N306" s="107"/>
      <c r="O306" s="107">
        <f t="shared" si="37"/>
        <v>450000</v>
      </c>
      <c r="P306" s="107">
        <v>450000</v>
      </c>
      <c r="Q306" s="107"/>
      <c r="R306" s="107">
        <f t="shared" si="38"/>
        <v>0</v>
      </c>
      <c r="S306" s="107"/>
      <c r="T306" s="107"/>
      <c r="U306" s="107">
        <f t="shared" si="39"/>
        <v>0</v>
      </c>
      <c r="V306" s="107"/>
      <c r="W306" s="107"/>
      <c r="X306" s="107">
        <f t="shared" si="40"/>
        <v>0</v>
      </c>
      <c r="Y306" s="107"/>
      <c r="Z306" s="107"/>
      <c r="AA306" s="108">
        <f t="shared" si="41"/>
        <v>0</v>
      </c>
      <c r="AB306" s="7">
        <v>45632</v>
      </c>
    </row>
    <row r="307" spans="1:28" ht="15.75" x14ac:dyDescent="0.25">
      <c r="A307" s="24">
        <v>45619</v>
      </c>
      <c r="B307" s="25" t="s">
        <v>256</v>
      </c>
      <c r="C307" s="25">
        <v>225000</v>
      </c>
      <c r="D307" s="25" t="s">
        <v>52</v>
      </c>
      <c r="E307" s="25" t="s">
        <v>217</v>
      </c>
      <c r="F307" s="25">
        <v>2.5</v>
      </c>
      <c r="G307" s="25" t="s">
        <v>39</v>
      </c>
      <c r="H307" s="25"/>
      <c r="I307" s="25">
        <f t="shared" si="35"/>
        <v>0</v>
      </c>
      <c r="J307" s="31" t="s">
        <v>312</v>
      </c>
      <c r="K307" s="25" t="s">
        <v>1530</v>
      </c>
      <c r="L307" s="107">
        <f t="shared" si="36"/>
        <v>0</v>
      </c>
      <c r="M307" s="107"/>
      <c r="N307" s="107"/>
      <c r="O307" s="107">
        <f t="shared" si="37"/>
        <v>225000</v>
      </c>
      <c r="P307" s="107">
        <v>225000</v>
      </c>
      <c r="Q307" s="107"/>
      <c r="R307" s="107">
        <f t="shared" si="38"/>
        <v>0</v>
      </c>
      <c r="S307" s="107"/>
      <c r="T307" s="107"/>
      <c r="U307" s="107">
        <f t="shared" si="39"/>
        <v>0</v>
      </c>
      <c r="V307" s="107"/>
      <c r="W307" s="107"/>
      <c r="X307" s="107">
        <f t="shared" si="40"/>
        <v>0</v>
      </c>
      <c r="Y307" s="107"/>
      <c r="Z307" s="107"/>
      <c r="AA307" s="108">
        <f t="shared" si="41"/>
        <v>0</v>
      </c>
      <c r="AB307" s="7">
        <v>45632</v>
      </c>
    </row>
    <row r="308" spans="1:28" ht="15.75" x14ac:dyDescent="0.25">
      <c r="A308" s="24">
        <v>45619</v>
      </c>
      <c r="B308" s="25" t="s">
        <v>256</v>
      </c>
      <c r="C308" s="25">
        <v>4000000</v>
      </c>
      <c r="D308" s="25" t="s">
        <v>52</v>
      </c>
      <c r="E308" s="25" t="s">
        <v>249</v>
      </c>
      <c r="F308" s="25">
        <v>1000</v>
      </c>
      <c r="G308" s="25" t="s">
        <v>34</v>
      </c>
      <c r="H308" s="25"/>
      <c r="I308" s="25">
        <f t="shared" si="35"/>
        <v>0</v>
      </c>
      <c r="J308" s="31" t="s">
        <v>324</v>
      </c>
      <c r="K308" s="25" t="s">
        <v>1530</v>
      </c>
      <c r="L308" s="107">
        <f t="shared" si="36"/>
        <v>1492500</v>
      </c>
      <c r="M308" s="107">
        <v>172000</v>
      </c>
      <c r="N308" s="107">
        <v>1320500</v>
      </c>
      <c r="O308" s="107">
        <f t="shared" si="37"/>
        <v>2507500</v>
      </c>
      <c r="P308" s="107">
        <v>2507500</v>
      </c>
      <c r="Q308" s="107"/>
      <c r="R308" s="107">
        <f t="shared" si="38"/>
        <v>0</v>
      </c>
      <c r="S308" s="107"/>
      <c r="T308" s="107"/>
      <c r="U308" s="107">
        <f t="shared" si="39"/>
        <v>0</v>
      </c>
      <c r="V308" s="107"/>
      <c r="W308" s="107"/>
      <c r="X308" s="107">
        <f t="shared" si="40"/>
        <v>0</v>
      </c>
      <c r="Y308" s="107"/>
      <c r="Z308" s="107"/>
      <c r="AA308" s="108">
        <f t="shared" si="41"/>
        <v>0</v>
      </c>
      <c r="AB308" s="7">
        <v>45639</v>
      </c>
    </row>
    <row r="309" spans="1:28" ht="15.75" x14ac:dyDescent="0.25">
      <c r="A309" s="24">
        <v>45619</v>
      </c>
      <c r="B309" s="25" t="s">
        <v>226</v>
      </c>
      <c r="C309" s="25">
        <v>3400000</v>
      </c>
      <c r="D309" s="25" t="s">
        <v>52</v>
      </c>
      <c r="E309" s="25" t="s">
        <v>1517</v>
      </c>
      <c r="F309" s="25">
        <v>4</v>
      </c>
      <c r="G309" s="25" t="s">
        <v>27</v>
      </c>
      <c r="H309" s="25"/>
      <c r="I309" s="25">
        <f t="shared" si="35"/>
        <v>0</v>
      </c>
      <c r="J309" s="26" t="s">
        <v>28</v>
      </c>
      <c r="K309" s="117"/>
      <c r="L309" s="107">
        <f t="shared" si="36"/>
        <v>0</v>
      </c>
      <c r="M309" s="107"/>
      <c r="N309" s="107"/>
      <c r="O309" s="107">
        <f t="shared" si="37"/>
        <v>0</v>
      </c>
      <c r="P309" s="107"/>
      <c r="Q309" s="107"/>
      <c r="R309" s="107">
        <f t="shared" si="38"/>
        <v>0</v>
      </c>
      <c r="S309" s="107"/>
      <c r="T309" s="107"/>
      <c r="U309" s="107">
        <f t="shared" si="39"/>
        <v>0</v>
      </c>
      <c r="V309" s="107"/>
      <c r="W309" s="107"/>
      <c r="X309" s="107">
        <f t="shared" si="40"/>
        <v>0</v>
      </c>
      <c r="Y309" s="107"/>
      <c r="Z309" s="107"/>
      <c r="AA309" s="108">
        <f t="shared" si="41"/>
        <v>3400000</v>
      </c>
      <c r="AB309" s="7"/>
    </row>
    <row r="310" spans="1:28" ht="15.75" x14ac:dyDescent="0.25">
      <c r="A310" s="24">
        <v>45621</v>
      </c>
      <c r="B310" s="25" t="s">
        <v>134</v>
      </c>
      <c r="C310" s="25">
        <v>2250000</v>
      </c>
      <c r="D310" s="25" t="s">
        <v>52</v>
      </c>
      <c r="E310" s="25" t="s">
        <v>42</v>
      </c>
      <c r="F310" s="25">
        <v>500</v>
      </c>
      <c r="G310" s="25" t="s">
        <v>34</v>
      </c>
      <c r="H310" s="25"/>
      <c r="I310" s="25">
        <f t="shared" si="35"/>
        <v>0</v>
      </c>
      <c r="J310" s="31" t="s">
        <v>312</v>
      </c>
      <c r="K310" s="11" t="s">
        <v>2179</v>
      </c>
      <c r="L310" s="107">
        <f t="shared" si="36"/>
        <v>0</v>
      </c>
      <c r="M310" s="107"/>
      <c r="N310" s="107"/>
      <c r="O310" s="107">
        <f t="shared" si="37"/>
        <v>2250000</v>
      </c>
      <c r="P310" s="107">
        <v>2250000</v>
      </c>
      <c r="Q310" s="107"/>
      <c r="R310" s="107">
        <f t="shared" si="38"/>
        <v>0</v>
      </c>
      <c r="S310" s="107"/>
      <c r="T310" s="107"/>
      <c r="U310" s="107">
        <f t="shared" si="39"/>
        <v>0</v>
      </c>
      <c r="V310" s="107"/>
      <c r="W310" s="107"/>
      <c r="X310" s="107">
        <f t="shared" si="40"/>
        <v>0</v>
      </c>
      <c r="Y310" s="107"/>
      <c r="Z310" s="107"/>
      <c r="AA310" s="108">
        <f t="shared" si="41"/>
        <v>0</v>
      </c>
      <c r="AB310" s="7">
        <v>45650</v>
      </c>
    </row>
    <row r="311" spans="1:28" ht="15.75" x14ac:dyDescent="0.25">
      <c r="A311" s="24">
        <v>45621</v>
      </c>
      <c r="B311" s="25" t="s">
        <v>134</v>
      </c>
      <c r="C311" s="25">
        <v>420000</v>
      </c>
      <c r="D311" s="25" t="s">
        <v>52</v>
      </c>
      <c r="E311" s="25" t="s">
        <v>476</v>
      </c>
      <c r="F311" s="25">
        <v>12</v>
      </c>
      <c r="G311" s="25" t="s">
        <v>23</v>
      </c>
      <c r="H311" s="25"/>
      <c r="I311" s="25">
        <f t="shared" si="35"/>
        <v>0</v>
      </c>
      <c r="J311" s="31" t="s">
        <v>312</v>
      </c>
      <c r="K311" s="11" t="s">
        <v>2179</v>
      </c>
      <c r="L311" s="107">
        <f t="shared" si="36"/>
        <v>0</v>
      </c>
      <c r="M311" s="107"/>
      <c r="N311" s="107"/>
      <c r="O311" s="107">
        <f t="shared" si="37"/>
        <v>420000</v>
      </c>
      <c r="P311" s="107">
        <v>420000</v>
      </c>
      <c r="Q311" s="107"/>
      <c r="R311" s="107">
        <f t="shared" si="38"/>
        <v>0</v>
      </c>
      <c r="S311" s="107"/>
      <c r="T311" s="107"/>
      <c r="U311" s="107">
        <f t="shared" si="39"/>
        <v>0</v>
      </c>
      <c r="V311" s="107"/>
      <c r="W311" s="107"/>
      <c r="X311" s="107">
        <f t="shared" si="40"/>
        <v>0</v>
      </c>
      <c r="Y311" s="107"/>
      <c r="Z311" s="107"/>
      <c r="AA311" s="108">
        <f t="shared" si="41"/>
        <v>0</v>
      </c>
      <c r="AB311" s="7">
        <v>45650</v>
      </c>
    </row>
    <row r="312" spans="1:28" ht="15.75" x14ac:dyDescent="0.25">
      <c r="A312" s="24">
        <v>45621</v>
      </c>
      <c r="B312" s="25" t="s">
        <v>1333</v>
      </c>
      <c r="C312" s="25">
        <v>2450000</v>
      </c>
      <c r="D312" s="25" t="s">
        <v>52</v>
      </c>
      <c r="E312" s="25" t="s">
        <v>58</v>
      </c>
      <c r="F312" s="25">
        <v>1400</v>
      </c>
      <c r="G312" s="25" t="s">
        <v>34</v>
      </c>
      <c r="H312" s="25"/>
      <c r="I312" s="25">
        <f t="shared" si="35"/>
        <v>0</v>
      </c>
      <c r="J312" s="31" t="s">
        <v>324</v>
      </c>
      <c r="K312" s="117"/>
      <c r="L312" s="107">
        <f t="shared" si="36"/>
        <v>2450000</v>
      </c>
      <c r="M312" s="107">
        <v>2450000</v>
      </c>
      <c r="N312" s="107"/>
      <c r="O312" s="107">
        <f t="shared" si="37"/>
        <v>0</v>
      </c>
      <c r="P312" s="107"/>
      <c r="Q312" s="107"/>
      <c r="R312" s="107">
        <f t="shared" si="38"/>
        <v>0</v>
      </c>
      <c r="S312" s="107"/>
      <c r="T312" s="107"/>
      <c r="U312" s="107">
        <f t="shared" si="39"/>
        <v>0</v>
      </c>
      <c r="V312" s="107"/>
      <c r="W312" s="107"/>
      <c r="X312" s="107">
        <f t="shared" si="40"/>
        <v>0</v>
      </c>
      <c r="Y312" s="107"/>
      <c r="Z312" s="107"/>
      <c r="AA312" s="108">
        <f t="shared" si="41"/>
        <v>0</v>
      </c>
      <c r="AB312" s="7">
        <v>45631</v>
      </c>
    </row>
    <row r="313" spans="1:28" ht="15.75" x14ac:dyDescent="0.25">
      <c r="A313" s="24">
        <v>45621</v>
      </c>
      <c r="B313" s="25" t="s">
        <v>280</v>
      </c>
      <c r="C313" s="25">
        <v>17420000</v>
      </c>
      <c r="D313" s="25" t="s">
        <v>46</v>
      </c>
      <c r="E313" s="25" t="s">
        <v>108</v>
      </c>
      <c r="F313" s="25">
        <v>10400</v>
      </c>
      <c r="G313" s="25" t="s">
        <v>34</v>
      </c>
      <c r="H313" s="25"/>
      <c r="I313" s="25">
        <f t="shared" ref="I313:I362" si="42">F313*H313</f>
        <v>0</v>
      </c>
      <c r="J313" s="38" t="s">
        <v>24</v>
      </c>
      <c r="K313" s="117"/>
      <c r="L313" s="107">
        <f t="shared" si="36"/>
        <v>0</v>
      </c>
      <c r="M313" s="107"/>
      <c r="N313" s="107"/>
      <c r="O313" s="107">
        <f t="shared" si="37"/>
        <v>0</v>
      </c>
      <c r="P313" s="107"/>
      <c r="Q313" s="107"/>
      <c r="R313" s="107">
        <f t="shared" si="38"/>
        <v>0</v>
      </c>
      <c r="S313" s="107"/>
      <c r="T313" s="107"/>
      <c r="U313" s="107">
        <f t="shared" si="39"/>
        <v>6255000</v>
      </c>
      <c r="V313" s="107">
        <v>4255000</v>
      </c>
      <c r="W313" s="107">
        <v>2000000</v>
      </c>
      <c r="X313" s="107">
        <f t="shared" si="40"/>
        <v>0</v>
      </c>
      <c r="Y313" s="107"/>
      <c r="Z313" s="107"/>
      <c r="AA313" s="108">
        <f t="shared" si="41"/>
        <v>11165000</v>
      </c>
      <c r="AB313" s="7">
        <v>45650</v>
      </c>
    </row>
    <row r="314" spans="1:28" ht="15.75" x14ac:dyDescent="0.25">
      <c r="A314" s="24">
        <v>45621</v>
      </c>
      <c r="B314" s="25" t="s">
        <v>280</v>
      </c>
      <c r="C314" s="25">
        <v>1075000</v>
      </c>
      <c r="D314" s="25" t="s">
        <v>46</v>
      </c>
      <c r="E314" s="25" t="s">
        <v>44</v>
      </c>
      <c r="F314" s="25">
        <v>1250</v>
      </c>
      <c r="G314" s="25" t="s">
        <v>34</v>
      </c>
      <c r="H314" s="25"/>
      <c r="I314" s="25">
        <f t="shared" si="42"/>
        <v>0</v>
      </c>
      <c r="J314" s="31" t="s">
        <v>324</v>
      </c>
      <c r="K314" s="117"/>
      <c r="L314" s="107">
        <f t="shared" si="36"/>
        <v>0</v>
      </c>
      <c r="M314" s="107"/>
      <c r="N314" s="107"/>
      <c r="O314" s="107">
        <f t="shared" si="37"/>
        <v>0</v>
      </c>
      <c r="P314" s="107"/>
      <c r="Q314" s="107"/>
      <c r="R314" s="107">
        <f t="shared" si="38"/>
        <v>1075000</v>
      </c>
      <c r="S314" s="107">
        <v>1075000</v>
      </c>
      <c r="T314" s="107"/>
      <c r="U314" s="107">
        <f t="shared" si="39"/>
        <v>0</v>
      </c>
      <c r="V314" s="107"/>
      <c r="W314" s="107"/>
      <c r="X314" s="107">
        <f t="shared" si="40"/>
        <v>0</v>
      </c>
      <c r="Y314" s="107"/>
      <c r="Z314" s="107"/>
      <c r="AA314" s="108">
        <f t="shared" si="41"/>
        <v>0</v>
      </c>
      <c r="AB314" s="7">
        <v>45629</v>
      </c>
    </row>
    <row r="315" spans="1:28" ht="15.75" x14ac:dyDescent="0.25">
      <c r="A315" s="24">
        <v>45621</v>
      </c>
      <c r="B315" s="25" t="s">
        <v>592</v>
      </c>
      <c r="C315" s="25">
        <v>2000000</v>
      </c>
      <c r="D315" s="25" t="s">
        <v>46</v>
      </c>
      <c r="E315" s="25" t="s">
        <v>108</v>
      </c>
      <c r="F315" s="25">
        <v>1000</v>
      </c>
      <c r="G315" s="25" t="s">
        <v>34</v>
      </c>
      <c r="H315" s="25"/>
      <c r="I315" s="25">
        <f t="shared" si="42"/>
        <v>0</v>
      </c>
      <c r="J315" s="31" t="s">
        <v>312</v>
      </c>
      <c r="K315" s="25" t="s">
        <v>2183</v>
      </c>
      <c r="L315" s="107">
        <f t="shared" si="36"/>
        <v>0</v>
      </c>
      <c r="M315" s="107"/>
      <c r="N315" s="107"/>
      <c r="O315" s="107">
        <f t="shared" si="37"/>
        <v>2000000</v>
      </c>
      <c r="P315" s="107">
        <v>2000000</v>
      </c>
      <c r="Q315" s="107"/>
      <c r="R315" s="107">
        <f t="shared" si="38"/>
        <v>0</v>
      </c>
      <c r="S315" s="107"/>
      <c r="T315" s="107"/>
      <c r="U315" s="107">
        <f t="shared" si="39"/>
        <v>0</v>
      </c>
      <c r="V315" s="107"/>
      <c r="W315" s="107"/>
      <c r="X315" s="107">
        <f t="shared" si="40"/>
        <v>0</v>
      </c>
      <c r="Y315" s="107"/>
      <c r="Z315" s="107"/>
      <c r="AA315" s="108">
        <f t="shared" si="41"/>
        <v>0</v>
      </c>
      <c r="AB315" s="7">
        <v>45629</v>
      </c>
    </row>
    <row r="316" spans="1:28" ht="15.75" x14ac:dyDescent="0.25">
      <c r="A316" s="24">
        <v>45621</v>
      </c>
      <c r="B316" s="25" t="s">
        <v>828</v>
      </c>
      <c r="C316" s="25">
        <v>1810000</v>
      </c>
      <c r="D316" s="25" t="s">
        <v>52</v>
      </c>
      <c r="E316" s="25" t="s">
        <v>2156</v>
      </c>
      <c r="F316" s="25">
        <v>1000</v>
      </c>
      <c r="G316" s="25" t="s">
        <v>34</v>
      </c>
      <c r="H316" s="25"/>
      <c r="I316" s="25">
        <f t="shared" si="42"/>
        <v>0</v>
      </c>
      <c r="J316" s="31" t="s">
        <v>324</v>
      </c>
      <c r="K316" s="117"/>
      <c r="L316" s="107">
        <f t="shared" ref="L316:L365" si="43">M316+N316</f>
        <v>0</v>
      </c>
      <c r="M316" s="107"/>
      <c r="N316" s="107"/>
      <c r="O316" s="107">
        <f t="shared" ref="O316:O365" si="44">P316+Q316</f>
        <v>0</v>
      </c>
      <c r="P316" s="107"/>
      <c r="Q316" s="107"/>
      <c r="R316" s="107">
        <f t="shared" ref="R316:R365" si="45">S316+T316</f>
        <v>1810000</v>
      </c>
      <c r="S316" s="107">
        <v>1810000</v>
      </c>
      <c r="T316" s="107"/>
      <c r="U316" s="107">
        <f t="shared" ref="U316:U365" si="46">V316+W316</f>
        <v>0</v>
      </c>
      <c r="V316" s="107"/>
      <c r="W316" s="107"/>
      <c r="X316" s="107">
        <f t="shared" ref="X316:X365" si="47">Y316+Z316</f>
        <v>0</v>
      </c>
      <c r="Y316" s="107"/>
      <c r="Z316" s="107"/>
      <c r="AA316" s="108">
        <f t="shared" ref="AA316:AA365" si="48">C316+I316-L316-O316-U316-X316-R316</f>
        <v>0</v>
      </c>
      <c r="AB316" s="7">
        <v>45631</v>
      </c>
    </row>
    <row r="317" spans="1:28" ht="15.75" x14ac:dyDescent="0.25">
      <c r="A317" s="29">
        <v>45622</v>
      </c>
      <c r="B317" s="25" t="s">
        <v>840</v>
      </c>
      <c r="C317" s="25">
        <v>612000</v>
      </c>
      <c r="D317" s="25" t="s">
        <v>52</v>
      </c>
      <c r="E317" s="25" t="s">
        <v>33</v>
      </c>
      <c r="F317" s="25">
        <v>800</v>
      </c>
      <c r="G317" s="25" t="s">
        <v>34</v>
      </c>
      <c r="H317" s="25"/>
      <c r="I317" s="25">
        <f t="shared" si="42"/>
        <v>0</v>
      </c>
      <c r="J317" s="31" t="s">
        <v>324</v>
      </c>
      <c r="K317" s="25"/>
      <c r="L317" s="107">
        <f t="shared" si="43"/>
        <v>0</v>
      </c>
      <c r="M317" s="107"/>
      <c r="N317" s="107"/>
      <c r="O317" s="107">
        <f t="shared" si="44"/>
        <v>0</v>
      </c>
      <c r="P317" s="107"/>
      <c r="Q317" s="107"/>
      <c r="R317" s="107">
        <f t="shared" si="45"/>
        <v>612000</v>
      </c>
      <c r="S317" s="107">
        <v>612000</v>
      </c>
      <c r="T317" s="107"/>
      <c r="U317" s="107">
        <f t="shared" si="46"/>
        <v>0</v>
      </c>
      <c r="V317" s="107"/>
      <c r="W317" s="107"/>
      <c r="X317" s="107">
        <f t="shared" si="47"/>
        <v>0</v>
      </c>
      <c r="Y317" s="107"/>
      <c r="Z317" s="107"/>
      <c r="AA317" s="108">
        <f t="shared" si="48"/>
        <v>0</v>
      </c>
      <c r="AB317" s="7">
        <v>45629</v>
      </c>
    </row>
    <row r="318" spans="1:28" ht="15.75" x14ac:dyDescent="0.25">
      <c r="A318" s="29">
        <v>45622</v>
      </c>
      <c r="B318" s="25" t="s">
        <v>840</v>
      </c>
      <c r="C318" s="25">
        <v>1200000</v>
      </c>
      <c r="D318" s="25" t="s">
        <v>52</v>
      </c>
      <c r="E318" s="25" t="s">
        <v>64</v>
      </c>
      <c r="F318" s="25">
        <v>20</v>
      </c>
      <c r="G318" s="25" t="s">
        <v>39</v>
      </c>
      <c r="H318" s="25"/>
      <c r="I318" s="25">
        <f t="shared" si="42"/>
        <v>0</v>
      </c>
      <c r="J318" s="31" t="s">
        <v>324</v>
      </c>
      <c r="K318" s="25"/>
      <c r="L318" s="107">
        <f t="shared" si="43"/>
        <v>0</v>
      </c>
      <c r="M318" s="107"/>
      <c r="N318" s="107"/>
      <c r="O318" s="107">
        <f t="shared" si="44"/>
        <v>0</v>
      </c>
      <c r="P318" s="107"/>
      <c r="Q318" s="107"/>
      <c r="R318" s="107">
        <f t="shared" si="45"/>
        <v>1200000</v>
      </c>
      <c r="S318" s="107">
        <v>1200000</v>
      </c>
      <c r="T318" s="107"/>
      <c r="U318" s="107">
        <f t="shared" si="46"/>
        <v>0</v>
      </c>
      <c r="V318" s="107"/>
      <c r="W318" s="107"/>
      <c r="X318" s="107">
        <f t="shared" si="47"/>
        <v>0</v>
      </c>
      <c r="Y318" s="107"/>
      <c r="Z318" s="107"/>
      <c r="AA318" s="108">
        <f t="shared" si="48"/>
        <v>0</v>
      </c>
      <c r="AB318" s="7">
        <v>45629</v>
      </c>
    </row>
    <row r="319" spans="1:28" ht="15.75" x14ac:dyDescent="0.25">
      <c r="A319" s="29">
        <v>45622</v>
      </c>
      <c r="B319" s="25" t="s">
        <v>840</v>
      </c>
      <c r="C319" s="25">
        <v>170000</v>
      </c>
      <c r="D319" s="25" t="s">
        <v>52</v>
      </c>
      <c r="E319" s="25" t="s">
        <v>185</v>
      </c>
      <c r="F319" s="25">
        <v>100</v>
      </c>
      <c r="G319" s="25" t="s">
        <v>27</v>
      </c>
      <c r="H319" s="25"/>
      <c r="I319" s="25">
        <f t="shared" si="42"/>
        <v>0</v>
      </c>
      <c r="J319" s="31" t="s">
        <v>324</v>
      </c>
      <c r="K319" s="25"/>
      <c r="L319" s="107">
        <f t="shared" si="43"/>
        <v>0</v>
      </c>
      <c r="M319" s="107"/>
      <c r="N319" s="107"/>
      <c r="O319" s="107">
        <f t="shared" si="44"/>
        <v>0</v>
      </c>
      <c r="P319" s="107"/>
      <c r="Q319" s="107"/>
      <c r="R319" s="107">
        <f t="shared" si="45"/>
        <v>170000</v>
      </c>
      <c r="S319" s="107">
        <v>170000</v>
      </c>
      <c r="T319" s="107"/>
      <c r="U319" s="107">
        <f t="shared" si="46"/>
        <v>0</v>
      </c>
      <c r="V319" s="107"/>
      <c r="W319" s="107"/>
      <c r="X319" s="107">
        <f t="shared" si="47"/>
        <v>0</v>
      </c>
      <c r="Y319" s="107"/>
      <c r="Z319" s="107"/>
      <c r="AA319" s="108">
        <f t="shared" si="48"/>
        <v>0</v>
      </c>
      <c r="AB319" s="7">
        <v>45629</v>
      </c>
    </row>
    <row r="320" spans="1:28" ht="15.75" x14ac:dyDescent="0.25">
      <c r="A320" s="29">
        <v>45622</v>
      </c>
      <c r="B320" s="25" t="s">
        <v>840</v>
      </c>
      <c r="C320" s="25">
        <v>155000</v>
      </c>
      <c r="D320" s="25" t="s">
        <v>52</v>
      </c>
      <c r="E320" s="25" t="s">
        <v>2171</v>
      </c>
      <c r="F320" s="25">
        <v>100</v>
      </c>
      <c r="G320" s="25" t="s">
        <v>27</v>
      </c>
      <c r="H320" s="25"/>
      <c r="I320" s="25">
        <f t="shared" si="42"/>
        <v>0</v>
      </c>
      <c r="J320" s="31" t="s">
        <v>324</v>
      </c>
      <c r="K320" s="25"/>
      <c r="L320" s="107">
        <f t="shared" si="43"/>
        <v>0</v>
      </c>
      <c r="M320" s="107"/>
      <c r="N320" s="107"/>
      <c r="O320" s="107">
        <f t="shared" si="44"/>
        <v>0</v>
      </c>
      <c r="P320" s="107"/>
      <c r="Q320" s="107"/>
      <c r="R320" s="107">
        <f t="shared" si="45"/>
        <v>155000</v>
      </c>
      <c r="S320" s="107">
        <v>155000</v>
      </c>
      <c r="T320" s="107"/>
      <c r="U320" s="107">
        <f t="shared" si="46"/>
        <v>0</v>
      </c>
      <c r="V320" s="107"/>
      <c r="W320" s="107"/>
      <c r="X320" s="107">
        <f t="shared" si="47"/>
        <v>0</v>
      </c>
      <c r="Y320" s="107"/>
      <c r="Z320" s="107"/>
      <c r="AA320" s="108">
        <f t="shared" si="48"/>
        <v>0</v>
      </c>
      <c r="AB320" s="7">
        <v>45629</v>
      </c>
    </row>
    <row r="321" spans="1:28" ht="15.75" x14ac:dyDescent="0.25">
      <c r="A321" s="29">
        <v>45622</v>
      </c>
      <c r="B321" s="25" t="s">
        <v>840</v>
      </c>
      <c r="C321" s="25">
        <v>920000</v>
      </c>
      <c r="D321" s="25" t="s">
        <v>52</v>
      </c>
      <c r="E321" s="25" t="s">
        <v>348</v>
      </c>
      <c r="F321" s="25">
        <v>800</v>
      </c>
      <c r="G321" s="25" t="s">
        <v>34</v>
      </c>
      <c r="H321" s="25"/>
      <c r="I321" s="25">
        <f t="shared" si="42"/>
        <v>0</v>
      </c>
      <c r="J321" s="31" t="s">
        <v>324</v>
      </c>
      <c r="K321" s="25"/>
      <c r="L321" s="107">
        <f t="shared" si="43"/>
        <v>0</v>
      </c>
      <c r="M321" s="107"/>
      <c r="N321" s="107"/>
      <c r="O321" s="107">
        <f t="shared" si="44"/>
        <v>0</v>
      </c>
      <c r="P321" s="107"/>
      <c r="Q321" s="107"/>
      <c r="R321" s="107">
        <f t="shared" si="45"/>
        <v>823000</v>
      </c>
      <c r="S321" s="107">
        <v>823000</v>
      </c>
      <c r="T321" s="107"/>
      <c r="U321" s="107">
        <f t="shared" si="46"/>
        <v>97000</v>
      </c>
      <c r="V321" s="107">
        <v>97000</v>
      </c>
      <c r="W321" s="107"/>
      <c r="X321" s="107">
        <f t="shared" si="47"/>
        <v>0</v>
      </c>
      <c r="Y321" s="107"/>
      <c r="Z321" s="107"/>
      <c r="AA321" s="108">
        <f t="shared" si="48"/>
        <v>0</v>
      </c>
      <c r="AB321" s="7">
        <v>45636</v>
      </c>
    </row>
    <row r="322" spans="1:28" ht="15.75" x14ac:dyDescent="0.25">
      <c r="A322" s="29">
        <v>45622</v>
      </c>
      <c r="B322" s="25" t="s">
        <v>511</v>
      </c>
      <c r="C322" s="25">
        <v>280000</v>
      </c>
      <c r="D322" s="25" t="s">
        <v>46</v>
      </c>
      <c r="E322" s="25" t="s">
        <v>127</v>
      </c>
      <c r="F322" s="25">
        <v>4</v>
      </c>
      <c r="G322" s="25" t="s">
        <v>39</v>
      </c>
      <c r="H322" s="25"/>
      <c r="I322" s="25">
        <f t="shared" si="42"/>
        <v>0</v>
      </c>
      <c r="J322" s="31" t="s">
        <v>312</v>
      </c>
      <c r="K322" s="25" t="s">
        <v>2220</v>
      </c>
      <c r="L322" s="107">
        <f t="shared" si="43"/>
        <v>0</v>
      </c>
      <c r="M322" s="107"/>
      <c r="N322" s="107"/>
      <c r="O322" s="107">
        <f t="shared" si="44"/>
        <v>280000</v>
      </c>
      <c r="P322" s="107">
        <v>280000</v>
      </c>
      <c r="Q322" s="107"/>
      <c r="R322" s="107">
        <f t="shared" si="45"/>
        <v>0</v>
      </c>
      <c r="S322" s="107"/>
      <c r="T322" s="107"/>
      <c r="U322" s="107">
        <f t="shared" si="46"/>
        <v>0</v>
      </c>
      <c r="V322" s="107"/>
      <c r="W322" s="107"/>
      <c r="X322" s="107">
        <f t="shared" si="47"/>
        <v>0</v>
      </c>
      <c r="Y322" s="107"/>
      <c r="Z322" s="107"/>
      <c r="AA322" s="108">
        <f t="shared" si="48"/>
        <v>0</v>
      </c>
      <c r="AB322" s="7">
        <v>45630</v>
      </c>
    </row>
    <row r="323" spans="1:28" ht="15.75" x14ac:dyDescent="0.25">
      <c r="A323" s="29">
        <v>45622</v>
      </c>
      <c r="B323" s="25" t="s">
        <v>370</v>
      </c>
      <c r="C323" s="25">
        <v>5460000</v>
      </c>
      <c r="D323" s="25" t="s">
        <v>2249</v>
      </c>
      <c r="E323" s="25" t="s">
        <v>298</v>
      </c>
      <c r="F323" s="25">
        <v>1400</v>
      </c>
      <c r="G323" s="25" t="s">
        <v>34</v>
      </c>
      <c r="H323" s="25"/>
      <c r="I323" s="25">
        <f t="shared" si="42"/>
        <v>0</v>
      </c>
      <c r="J323" s="26" t="s">
        <v>28</v>
      </c>
      <c r="K323" s="25"/>
      <c r="L323" s="107">
        <f t="shared" si="43"/>
        <v>0</v>
      </c>
      <c r="M323" s="107"/>
      <c r="N323" s="107"/>
      <c r="O323" s="107">
        <f t="shared" si="44"/>
        <v>200000</v>
      </c>
      <c r="P323" s="107"/>
      <c r="Q323" s="107">
        <v>200000</v>
      </c>
      <c r="R323" s="107">
        <f t="shared" si="45"/>
        <v>0</v>
      </c>
      <c r="S323" s="107"/>
      <c r="T323" s="107"/>
      <c r="U323" s="107">
        <f t="shared" si="46"/>
        <v>0</v>
      </c>
      <c r="V323" s="107"/>
      <c r="W323" s="107"/>
      <c r="X323" s="107">
        <f t="shared" si="47"/>
        <v>0</v>
      </c>
      <c r="Y323" s="107"/>
      <c r="Z323" s="107"/>
      <c r="AA323" s="108">
        <f t="shared" si="48"/>
        <v>5260000</v>
      </c>
      <c r="AB323" s="7">
        <v>45652</v>
      </c>
    </row>
    <row r="324" spans="1:28" ht="15.75" x14ac:dyDescent="0.25">
      <c r="A324" s="29">
        <v>45623</v>
      </c>
      <c r="B324" s="27" t="s">
        <v>248</v>
      </c>
      <c r="C324" s="25">
        <v>22360000</v>
      </c>
      <c r="D324" s="25" t="s">
        <v>2249</v>
      </c>
      <c r="E324" s="25" t="s">
        <v>249</v>
      </c>
      <c r="F324" s="25">
        <v>5200</v>
      </c>
      <c r="G324" s="27" t="s">
        <v>34</v>
      </c>
      <c r="H324" s="25"/>
      <c r="I324" s="25">
        <f t="shared" si="42"/>
        <v>0</v>
      </c>
      <c r="J324" s="31" t="s">
        <v>312</v>
      </c>
      <c r="K324" s="25" t="s">
        <v>2261</v>
      </c>
      <c r="L324" s="107">
        <f t="shared" si="43"/>
        <v>0</v>
      </c>
      <c r="M324" s="107"/>
      <c r="N324" s="107"/>
      <c r="O324" s="107">
        <f t="shared" si="44"/>
        <v>22360000</v>
      </c>
      <c r="P324" s="107">
        <v>22360000</v>
      </c>
      <c r="Q324" s="107"/>
      <c r="R324" s="107">
        <f t="shared" si="45"/>
        <v>0</v>
      </c>
      <c r="S324" s="107"/>
      <c r="T324" s="107"/>
      <c r="U324" s="107">
        <f t="shared" si="46"/>
        <v>0</v>
      </c>
      <c r="V324" s="107"/>
      <c r="W324" s="107"/>
      <c r="X324" s="107">
        <f t="shared" si="47"/>
        <v>0</v>
      </c>
      <c r="Y324" s="107"/>
      <c r="Z324" s="107"/>
      <c r="AA324" s="108">
        <f t="shared" si="48"/>
        <v>0</v>
      </c>
      <c r="AB324" s="7">
        <v>45637</v>
      </c>
    </row>
    <row r="325" spans="1:28" ht="15.75" x14ac:dyDescent="0.25">
      <c r="A325" s="29">
        <v>45623</v>
      </c>
      <c r="B325" s="27" t="s">
        <v>702</v>
      </c>
      <c r="C325" s="25">
        <v>800000</v>
      </c>
      <c r="D325" s="25" t="s">
        <v>46</v>
      </c>
      <c r="E325" s="25" t="s">
        <v>108</v>
      </c>
      <c r="F325" s="25">
        <v>400</v>
      </c>
      <c r="G325" s="25" t="s">
        <v>34</v>
      </c>
      <c r="H325" s="25"/>
      <c r="I325" s="25">
        <f t="shared" si="42"/>
        <v>0</v>
      </c>
      <c r="J325" s="31" t="s">
        <v>312</v>
      </c>
      <c r="K325" s="25" t="s">
        <v>2195</v>
      </c>
      <c r="L325" s="107">
        <f t="shared" si="43"/>
        <v>0</v>
      </c>
      <c r="M325" s="107"/>
      <c r="N325" s="107"/>
      <c r="O325" s="107">
        <f t="shared" si="44"/>
        <v>800000</v>
      </c>
      <c r="P325" s="107">
        <v>800000</v>
      </c>
      <c r="Q325" s="107"/>
      <c r="R325" s="107">
        <f t="shared" si="45"/>
        <v>0</v>
      </c>
      <c r="S325" s="107"/>
      <c r="T325" s="107"/>
      <c r="U325" s="107">
        <f t="shared" si="46"/>
        <v>0</v>
      </c>
      <c r="V325" s="107"/>
      <c r="W325" s="107"/>
      <c r="X325" s="107">
        <f t="shared" si="47"/>
        <v>0</v>
      </c>
      <c r="Y325" s="107"/>
      <c r="Z325" s="107"/>
      <c r="AA325" s="108">
        <f t="shared" si="48"/>
        <v>0</v>
      </c>
      <c r="AB325" s="7">
        <v>45628</v>
      </c>
    </row>
    <row r="326" spans="1:28" ht="15.75" x14ac:dyDescent="0.25">
      <c r="A326" s="29">
        <v>45623</v>
      </c>
      <c r="B326" s="25" t="s">
        <v>280</v>
      </c>
      <c r="C326" s="25">
        <v>4680000</v>
      </c>
      <c r="D326" s="25" t="s">
        <v>46</v>
      </c>
      <c r="E326" s="25" t="s">
        <v>348</v>
      </c>
      <c r="F326" s="25">
        <v>5200</v>
      </c>
      <c r="G326" s="25" t="s">
        <v>34</v>
      </c>
      <c r="H326" s="25"/>
      <c r="I326" s="25">
        <f t="shared" si="42"/>
        <v>0</v>
      </c>
      <c r="J326" s="31" t="s">
        <v>312</v>
      </c>
      <c r="K326" s="25" t="s">
        <v>2321</v>
      </c>
      <c r="L326" s="107">
        <f t="shared" si="43"/>
        <v>0</v>
      </c>
      <c r="M326" s="107"/>
      <c r="N326" s="107"/>
      <c r="O326" s="107">
        <f t="shared" si="44"/>
        <v>4680000</v>
      </c>
      <c r="P326" s="107">
        <v>4680000</v>
      </c>
      <c r="Q326" s="107"/>
      <c r="R326" s="107">
        <f t="shared" si="45"/>
        <v>0</v>
      </c>
      <c r="S326" s="107"/>
      <c r="T326" s="107"/>
      <c r="U326" s="107">
        <f t="shared" si="46"/>
        <v>0</v>
      </c>
      <c r="V326" s="107"/>
      <c r="W326" s="107"/>
      <c r="X326" s="107">
        <f t="shared" si="47"/>
        <v>0</v>
      </c>
      <c r="Y326" s="107"/>
      <c r="Z326" s="107"/>
      <c r="AA326" s="108">
        <f t="shared" si="48"/>
        <v>0</v>
      </c>
      <c r="AB326" s="7">
        <v>45645</v>
      </c>
    </row>
    <row r="327" spans="1:28" ht="15.75" x14ac:dyDescent="0.25">
      <c r="A327" s="29">
        <v>45623</v>
      </c>
      <c r="B327" s="25" t="s">
        <v>51</v>
      </c>
      <c r="C327" s="25">
        <v>800000</v>
      </c>
      <c r="D327" s="25" t="s">
        <v>46</v>
      </c>
      <c r="E327" s="25" t="s">
        <v>148</v>
      </c>
      <c r="F327" s="25">
        <v>2</v>
      </c>
      <c r="G327" s="25" t="s">
        <v>23</v>
      </c>
      <c r="H327" s="25"/>
      <c r="I327" s="25">
        <f t="shared" si="42"/>
        <v>0</v>
      </c>
      <c r="J327" s="26" t="s">
        <v>28</v>
      </c>
      <c r="K327" s="25"/>
      <c r="L327" s="107">
        <f t="shared" si="43"/>
        <v>0</v>
      </c>
      <c r="M327" s="107"/>
      <c r="N327" s="107"/>
      <c r="O327" s="107">
        <f t="shared" si="44"/>
        <v>0</v>
      </c>
      <c r="P327" s="107"/>
      <c r="Q327" s="107"/>
      <c r="R327" s="107">
        <f t="shared" si="45"/>
        <v>0</v>
      </c>
      <c r="S327" s="107"/>
      <c r="T327" s="107"/>
      <c r="U327" s="107">
        <f t="shared" si="46"/>
        <v>0</v>
      </c>
      <c r="V327" s="107"/>
      <c r="W327" s="107"/>
      <c r="X327" s="107">
        <f t="shared" si="47"/>
        <v>0</v>
      </c>
      <c r="Y327" s="107"/>
      <c r="Z327" s="107"/>
      <c r="AA327" s="108">
        <f t="shared" si="48"/>
        <v>800000</v>
      </c>
      <c r="AB327" s="7"/>
    </row>
    <row r="328" spans="1:28" ht="15.75" x14ac:dyDescent="0.25">
      <c r="A328" s="29">
        <v>45623</v>
      </c>
      <c r="B328" s="25" t="s">
        <v>412</v>
      </c>
      <c r="C328" s="27">
        <v>780000</v>
      </c>
      <c r="D328" s="25" t="s">
        <v>46</v>
      </c>
      <c r="E328" s="27" t="s">
        <v>129</v>
      </c>
      <c r="F328" s="27">
        <v>12</v>
      </c>
      <c r="G328" s="25" t="s">
        <v>77</v>
      </c>
      <c r="H328" s="25"/>
      <c r="I328" s="25">
        <f t="shared" si="42"/>
        <v>0</v>
      </c>
      <c r="J328" s="31" t="s">
        <v>324</v>
      </c>
      <c r="K328" s="25" t="s">
        <v>687</v>
      </c>
      <c r="L328" s="107">
        <f t="shared" si="43"/>
        <v>140400</v>
      </c>
      <c r="M328" s="107">
        <v>140400</v>
      </c>
      <c r="N328" s="107"/>
      <c r="O328" s="107">
        <f t="shared" si="44"/>
        <v>639600</v>
      </c>
      <c r="P328" s="107">
        <v>639600</v>
      </c>
      <c r="Q328" s="107"/>
      <c r="R328" s="107">
        <f t="shared" si="45"/>
        <v>0</v>
      </c>
      <c r="S328" s="107"/>
      <c r="T328" s="107"/>
      <c r="U328" s="107">
        <f t="shared" si="46"/>
        <v>0</v>
      </c>
      <c r="V328" s="107"/>
      <c r="W328" s="107"/>
      <c r="X328" s="107">
        <f t="shared" si="47"/>
        <v>0</v>
      </c>
      <c r="Y328" s="107"/>
      <c r="Z328" s="107"/>
      <c r="AA328" s="108">
        <f t="shared" si="48"/>
        <v>0</v>
      </c>
      <c r="AB328" s="7">
        <v>45643</v>
      </c>
    </row>
    <row r="329" spans="1:28" ht="15.75" x14ac:dyDescent="0.25">
      <c r="A329" s="29">
        <v>45623</v>
      </c>
      <c r="B329" s="25" t="s">
        <v>412</v>
      </c>
      <c r="C329" s="25">
        <v>575000</v>
      </c>
      <c r="D329" s="25" t="s">
        <v>46</v>
      </c>
      <c r="E329" s="72" t="s">
        <v>478</v>
      </c>
      <c r="F329" s="25">
        <v>5</v>
      </c>
      <c r="G329" s="27" t="s">
        <v>39</v>
      </c>
      <c r="H329" s="25"/>
      <c r="I329" s="25">
        <f t="shared" si="42"/>
        <v>0</v>
      </c>
      <c r="J329" s="31" t="s">
        <v>324</v>
      </c>
      <c r="K329" s="25"/>
      <c r="L329" s="107">
        <f t="shared" si="43"/>
        <v>575000</v>
      </c>
      <c r="M329" s="107">
        <v>575000</v>
      </c>
      <c r="N329" s="107"/>
      <c r="O329" s="107">
        <f t="shared" si="44"/>
        <v>0</v>
      </c>
      <c r="P329" s="107"/>
      <c r="Q329" s="107"/>
      <c r="R329" s="107">
        <f t="shared" si="45"/>
        <v>0</v>
      </c>
      <c r="S329" s="107"/>
      <c r="T329" s="107"/>
      <c r="U329" s="107">
        <f t="shared" si="46"/>
        <v>0</v>
      </c>
      <c r="V329" s="107"/>
      <c r="W329" s="107"/>
      <c r="X329" s="107">
        <f t="shared" si="47"/>
        <v>0</v>
      </c>
      <c r="Y329" s="107"/>
      <c r="Z329" s="107"/>
      <c r="AA329" s="108">
        <f t="shared" si="48"/>
        <v>0</v>
      </c>
      <c r="AB329" s="7">
        <v>45643</v>
      </c>
    </row>
    <row r="330" spans="1:28" ht="15.75" x14ac:dyDescent="0.25">
      <c r="A330" s="29">
        <v>45623</v>
      </c>
      <c r="B330" s="25" t="s">
        <v>412</v>
      </c>
      <c r="C330" s="25">
        <v>8000000</v>
      </c>
      <c r="D330" s="25" t="s">
        <v>46</v>
      </c>
      <c r="E330" s="72" t="s">
        <v>189</v>
      </c>
      <c r="F330" s="25">
        <v>20</v>
      </c>
      <c r="G330" s="25" t="s">
        <v>23</v>
      </c>
      <c r="H330" s="25"/>
      <c r="I330" s="25">
        <f t="shared" si="42"/>
        <v>0</v>
      </c>
      <c r="J330" s="31" t="s">
        <v>324</v>
      </c>
      <c r="K330" s="25"/>
      <c r="L330" s="107">
        <f t="shared" si="43"/>
        <v>8000000</v>
      </c>
      <c r="M330" s="107">
        <v>8000000</v>
      </c>
      <c r="N330" s="107"/>
      <c r="O330" s="107">
        <f t="shared" si="44"/>
        <v>0</v>
      </c>
      <c r="P330" s="107"/>
      <c r="Q330" s="107"/>
      <c r="R330" s="107">
        <f t="shared" si="45"/>
        <v>0</v>
      </c>
      <c r="S330" s="107"/>
      <c r="T330" s="107"/>
      <c r="U330" s="107">
        <f t="shared" si="46"/>
        <v>0</v>
      </c>
      <c r="V330" s="107"/>
      <c r="W330" s="107"/>
      <c r="X330" s="107">
        <f t="shared" si="47"/>
        <v>0</v>
      </c>
      <c r="Y330" s="107"/>
      <c r="Z330" s="107"/>
      <c r="AA330" s="108">
        <f t="shared" si="48"/>
        <v>0</v>
      </c>
      <c r="AB330" s="7">
        <v>45643</v>
      </c>
    </row>
    <row r="331" spans="1:28" ht="15.75" x14ac:dyDescent="0.25">
      <c r="A331" s="29">
        <v>45623</v>
      </c>
      <c r="B331" s="27" t="s">
        <v>226</v>
      </c>
      <c r="C331" s="25">
        <v>8820000</v>
      </c>
      <c r="D331" s="27" t="s">
        <v>52</v>
      </c>
      <c r="E331" s="25" t="s">
        <v>229</v>
      </c>
      <c r="F331" s="25">
        <v>210</v>
      </c>
      <c r="G331" s="25" t="s">
        <v>39</v>
      </c>
      <c r="H331" s="25"/>
      <c r="I331" s="25">
        <f t="shared" si="42"/>
        <v>0</v>
      </c>
      <c r="J331" s="26" t="s">
        <v>28</v>
      </c>
      <c r="K331" s="25"/>
      <c r="L331" s="107">
        <f t="shared" si="43"/>
        <v>0</v>
      </c>
      <c r="M331" s="107"/>
      <c r="N331" s="107"/>
      <c r="O331" s="107">
        <f t="shared" si="44"/>
        <v>0</v>
      </c>
      <c r="P331" s="107"/>
      <c r="Q331" s="107"/>
      <c r="R331" s="107">
        <f t="shared" si="45"/>
        <v>0</v>
      </c>
      <c r="S331" s="107"/>
      <c r="T331" s="107"/>
      <c r="U331" s="107">
        <f t="shared" si="46"/>
        <v>0</v>
      </c>
      <c r="V331" s="107"/>
      <c r="W331" s="107"/>
      <c r="X331" s="107">
        <f t="shared" si="47"/>
        <v>0</v>
      </c>
      <c r="Y331" s="107"/>
      <c r="Z331" s="107"/>
      <c r="AA331" s="108">
        <f t="shared" si="48"/>
        <v>8820000</v>
      </c>
      <c r="AB331" s="7"/>
    </row>
    <row r="332" spans="1:28" ht="15.75" x14ac:dyDescent="0.25">
      <c r="A332" s="29">
        <v>45623</v>
      </c>
      <c r="B332" s="27" t="s">
        <v>256</v>
      </c>
      <c r="C332" s="25">
        <v>130000</v>
      </c>
      <c r="D332" s="27" t="s">
        <v>52</v>
      </c>
      <c r="E332" s="25" t="s">
        <v>129</v>
      </c>
      <c r="F332" s="25">
        <v>2</v>
      </c>
      <c r="G332" s="25" t="s">
        <v>77</v>
      </c>
      <c r="H332" s="25"/>
      <c r="I332" s="25">
        <f t="shared" si="42"/>
        <v>0</v>
      </c>
      <c r="J332" s="31" t="s">
        <v>324</v>
      </c>
      <c r="K332" s="25"/>
      <c r="L332" s="107">
        <f t="shared" si="43"/>
        <v>130000</v>
      </c>
      <c r="M332" s="107"/>
      <c r="N332" s="107">
        <v>130000</v>
      </c>
      <c r="O332" s="107">
        <f t="shared" si="44"/>
        <v>0</v>
      </c>
      <c r="P332" s="107"/>
      <c r="Q332" s="107"/>
      <c r="R332" s="107">
        <f t="shared" si="45"/>
        <v>0</v>
      </c>
      <c r="S332" s="107"/>
      <c r="T332" s="107"/>
      <c r="U332" s="107">
        <f t="shared" si="46"/>
        <v>0</v>
      </c>
      <c r="V332" s="107"/>
      <c r="W332" s="107"/>
      <c r="X332" s="107">
        <f t="shared" si="47"/>
        <v>0</v>
      </c>
      <c r="Y332" s="107"/>
      <c r="Z332" s="107"/>
      <c r="AA332" s="108">
        <f t="shared" si="48"/>
        <v>0</v>
      </c>
      <c r="AB332" s="7">
        <v>45639</v>
      </c>
    </row>
    <row r="333" spans="1:28" ht="15.75" x14ac:dyDescent="0.25">
      <c r="A333" s="29">
        <v>45623</v>
      </c>
      <c r="B333" s="27" t="s">
        <v>256</v>
      </c>
      <c r="C333" s="25">
        <v>225000</v>
      </c>
      <c r="D333" s="27" t="s">
        <v>52</v>
      </c>
      <c r="E333" s="25" t="s">
        <v>218</v>
      </c>
      <c r="F333" s="25">
        <v>2.5</v>
      </c>
      <c r="G333" s="25" t="s">
        <v>39</v>
      </c>
      <c r="H333" s="25"/>
      <c r="I333" s="25">
        <f t="shared" si="42"/>
        <v>0</v>
      </c>
      <c r="J333" s="31" t="s">
        <v>324</v>
      </c>
      <c r="K333" s="25"/>
      <c r="L333" s="107">
        <f t="shared" si="43"/>
        <v>225000</v>
      </c>
      <c r="M333" s="107"/>
      <c r="N333" s="107">
        <v>225000</v>
      </c>
      <c r="O333" s="107">
        <f t="shared" si="44"/>
        <v>0</v>
      </c>
      <c r="P333" s="107"/>
      <c r="Q333" s="107"/>
      <c r="R333" s="107">
        <f t="shared" si="45"/>
        <v>0</v>
      </c>
      <c r="S333" s="107"/>
      <c r="T333" s="107"/>
      <c r="U333" s="107">
        <f t="shared" si="46"/>
        <v>0</v>
      </c>
      <c r="V333" s="107"/>
      <c r="W333" s="107"/>
      <c r="X333" s="107">
        <f t="shared" si="47"/>
        <v>0</v>
      </c>
      <c r="Y333" s="107"/>
      <c r="Z333" s="107"/>
      <c r="AA333" s="108">
        <f t="shared" si="48"/>
        <v>0</v>
      </c>
      <c r="AB333" s="7">
        <v>45639</v>
      </c>
    </row>
    <row r="334" spans="1:28" ht="15.75" x14ac:dyDescent="0.25">
      <c r="A334" s="24">
        <v>45623</v>
      </c>
      <c r="B334" s="25" t="s">
        <v>256</v>
      </c>
      <c r="C334" s="25">
        <v>225000</v>
      </c>
      <c r="D334" s="25" t="s">
        <v>52</v>
      </c>
      <c r="E334" s="25" t="s">
        <v>217</v>
      </c>
      <c r="F334" s="25">
        <v>2.5</v>
      </c>
      <c r="G334" s="25" t="s">
        <v>39</v>
      </c>
      <c r="H334" s="25"/>
      <c r="I334" s="25">
        <f t="shared" si="42"/>
        <v>0</v>
      </c>
      <c r="J334" s="31" t="s">
        <v>324</v>
      </c>
      <c r="K334" s="25"/>
      <c r="L334" s="107">
        <f t="shared" si="43"/>
        <v>225000</v>
      </c>
      <c r="M334" s="107"/>
      <c r="N334" s="107">
        <v>225000</v>
      </c>
      <c r="O334" s="107">
        <f t="shared" si="44"/>
        <v>0</v>
      </c>
      <c r="P334" s="107"/>
      <c r="Q334" s="107"/>
      <c r="R334" s="107">
        <f t="shared" si="45"/>
        <v>0</v>
      </c>
      <c r="S334" s="107"/>
      <c r="T334" s="107"/>
      <c r="U334" s="107">
        <f t="shared" si="46"/>
        <v>0</v>
      </c>
      <c r="V334" s="107"/>
      <c r="W334" s="107"/>
      <c r="X334" s="107">
        <f t="shared" si="47"/>
        <v>0</v>
      </c>
      <c r="Y334" s="107"/>
      <c r="Z334" s="107"/>
      <c r="AA334" s="108">
        <f t="shared" si="48"/>
        <v>0</v>
      </c>
      <c r="AB334" s="7">
        <v>45639</v>
      </c>
    </row>
    <row r="335" spans="1:28" ht="15.75" x14ac:dyDescent="0.25">
      <c r="A335" s="29">
        <v>45624</v>
      </c>
      <c r="B335" s="27" t="s">
        <v>231</v>
      </c>
      <c r="C335" s="27">
        <v>1412000</v>
      </c>
      <c r="D335" s="27" t="s">
        <v>46</v>
      </c>
      <c r="E335" s="27" t="s">
        <v>138</v>
      </c>
      <c r="F335" s="27">
        <v>3000</v>
      </c>
      <c r="G335" s="27" t="s">
        <v>34</v>
      </c>
      <c r="H335" s="27"/>
      <c r="I335" s="25">
        <f t="shared" si="42"/>
        <v>0</v>
      </c>
      <c r="J335" s="32" t="s">
        <v>312</v>
      </c>
      <c r="K335" s="25" t="s">
        <v>2282</v>
      </c>
      <c r="L335" s="107">
        <f t="shared" si="43"/>
        <v>0</v>
      </c>
      <c r="M335" s="107"/>
      <c r="N335" s="107"/>
      <c r="O335" s="107">
        <f t="shared" si="44"/>
        <v>1412000</v>
      </c>
      <c r="P335" s="107">
        <v>1412000</v>
      </c>
      <c r="Q335" s="107"/>
      <c r="R335" s="107">
        <f t="shared" si="45"/>
        <v>0</v>
      </c>
      <c r="S335" s="107"/>
      <c r="T335" s="107"/>
      <c r="U335" s="107">
        <f t="shared" si="46"/>
        <v>0</v>
      </c>
      <c r="V335" s="107"/>
      <c r="W335" s="107"/>
      <c r="X335" s="107">
        <f t="shared" si="47"/>
        <v>0</v>
      </c>
      <c r="Y335" s="107"/>
      <c r="Z335" s="107"/>
      <c r="AA335" s="108">
        <f t="shared" si="48"/>
        <v>0</v>
      </c>
      <c r="AB335" s="7">
        <v>45640</v>
      </c>
    </row>
    <row r="336" spans="1:28" ht="15.75" x14ac:dyDescent="0.25">
      <c r="A336" s="29">
        <v>45624</v>
      </c>
      <c r="B336" s="25" t="s">
        <v>253</v>
      </c>
      <c r="C336" s="25">
        <v>1000000</v>
      </c>
      <c r="D336" s="25" t="s">
        <v>46</v>
      </c>
      <c r="E336" s="25" t="s">
        <v>150</v>
      </c>
      <c r="F336" s="25">
        <v>20</v>
      </c>
      <c r="G336" s="25" t="s">
        <v>77</v>
      </c>
      <c r="H336" s="25"/>
      <c r="I336" s="25">
        <f t="shared" si="42"/>
        <v>0</v>
      </c>
      <c r="J336" s="26" t="s">
        <v>28</v>
      </c>
      <c r="K336" s="25"/>
      <c r="L336" s="107">
        <f t="shared" si="43"/>
        <v>0</v>
      </c>
      <c r="M336" s="107"/>
      <c r="N336" s="107"/>
      <c r="O336" s="107">
        <f t="shared" si="44"/>
        <v>0</v>
      </c>
      <c r="P336" s="107"/>
      <c r="Q336" s="107"/>
      <c r="R336" s="107">
        <f t="shared" si="45"/>
        <v>0</v>
      </c>
      <c r="S336" s="107"/>
      <c r="T336" s="107"/>
      <c r="U336" s="107">
        <f t="shared" si="46"/>
        <v>0</v>
      </c>
      <c r="V336" s="107"/>
      <c r="W336" s="107"/>
      <c r="X336" s="107">
        <f t="shared" si="47"/>
        <v>0</v>
      </c>
      <c r="Y336" s="107"/>
      <c r="Z336" s="107"/>
      <c r="AA336" s="108">
        <f t="shared" si="48"/>
        <v>1000000</v>
      </c>
      <c r="AB336" s="7"/>
    </row>
    <row r="337" spans="1:28" ht="15.75" x14ac:dyDescent="0.25">
      <c r="A337" s="29">
        <v>45624</v>
      </c>
      <c r="B337" s="25" t="s">
        <v>253</v>
      </c>
      <c r="C337" s="25">
        <v>700000</v>
      </c>
      <c r="D337" s="25" t="s">
        <v>46</v>
      </c>
      <c r="E337" s="25" t="s">
        <v>127</v>
      </c>
      <c r="F337" s="25">
        <v>10</v>
      </c>
      <c r="G337" s="25" t="s">
        <v>39</v>
      </c>
      <c r="H337" s="25"/>
      <c r="I337" s="25">
        <f t="shared" si="42"/>
        <v>0</v>
      </c>
      <c r="J337" s="26" t="s">
        <v>28</v>
      </c>
      <c r="K337" s="25"/>
      <c r="L337" s="107">
        <f t="shared" si="43"/>
        <v>0</v>
      </c>
      <c r="M337" s="107"/>
      <c r="N337" s="107"/>
      <c r="O337" s="107">
        <f t="shared" si="44"/>
        <v>0</v>
      </c>
      <c r="P337" s="107"/>
      <c r="Q337" s="107"/>
      <c r="R337" s="107">
        <f t="shared" si="45"/>
        <v>0</v>
      </c>
      <c r="S337" s="107"/>
      <c r="T337" s="107"/>
      <c r="U337" s="107">
        <f t="shared" si="46"/>
        <v>0</v>
      </c>
      <c r="V337" s="107"/>
      <c r="W337" s="107"/>
      <c r="X337" s="107">
        <f t="shared" si="47"/>
        <v>0</v>
      </c>
      <c r="Y337" s="107"/>
      <c r="Z337" s="107"/>
      <c r="AA337" s="108">
        <f t="shared" si="48"/>
        <v>700000</v>
      </c>
      <c r="AB337" s="7"/>
    </row>
    <row r="338" spans="1:28" ht="15.75" x14ac:dyDescent="0.25">
      <c r="A338" s="29">
        <v>45624</v>
      </c>
      <c r="B338" s="25" t="s">
        <v>96</v>
      </c>
      <c r="C338" s="25">
        <v>2800000</v>
      </c>
      <c r="D338" s="25" t="s">
        <v>46</v>
      </c>
      <c r="E338" s="25" t="s">
        <v>42</v>
      </c>
      <c r="F338" s="25">
        <v>700</v>
      </c>
      <c r="G338" s="25" t="s">
        <v>34</v>
      </c>
      <c r="H338" s="25"/>
      <c r="I338" s="25">
        <f t="shared" si="42"/>
        <v>0</v>
      </c>
      <c r="J338" s="26" t="s">
        <v>28</v>
      </c>
      <c r="K338" s="25"/>
      <c r="L338" s="107">
        <f t="shared" si="43"/>
        <v>0</v>
      </c>
      <c r="M338" s="107"/>
      <c r="N338" s="107"/>
      <c r="O338" s="107">
        <f t="shared" si="44"/>
        <v>0</v>
      </c>
      <c r="P338" s="107"/>
      <c r="Q338" s="107"/>
      <c r="R338" s="107">
        <f t="shared" si="45"/>
        <v>0</v>
      </c>
      <c r="S338" s="107"/>
      <c r="T338" s="107"/>
      <c r="U338" s="107">
        <f t="shared" si="46"/>
        <v>0</v>
      </c>
      <c r="V338" s="107"/>
      <c r="W338" s="107"/>
      <c r="X338" s="107">
        <f t="shared" si="47"/>
        <v>0</v>
      </c>
      <c r="Y338" s="107"/>
      <c r="Z338" s="107"/>
      <c r="AA338" s="108">
        <f t="shared" si="48"/>
        <v>2800000</v>
      </c>
      <c r="AB338" s="7"/>
    </row>
    <row r="339" spans="1:28" ht="15.75" x14ac:dyDescent="0.25">
      <c r="A339" s="29">
        <v>45624</v>
      </c>
      <c r="B339" s="27" t="s">
        <v>341</v>
      </c>
      <c r="C339" s="25">
        <v>5000000</v>
      </c>
      <c r="D339" s="27" t="s">
        <v>52</v>
      </c>
      <c r="E339" s="25" t="s">
        <v>150</v>
      </c>
      <c r="F339" s="25">
        <v>100</v>
      </c>
      <c r="G339" s="25" t="s">
        <v>77</v>
      </c>
      <c r="H339" s="25"/>
      <c r="I339" s="25">
        <f t="shared" si="42"/>
        <v>0</v>
      </c>
      <c r="J339" s="31" t="s">
        <v>312</v>
      </c>
      <c r="K339" s="25"/>
      <c r="L339" s="107">
        <f t="shared" si="43"/>
        <v>0</v>
      </c>
      <c r="M339" s="107"/>
      <c r="N339" s="107"/>
      <c r="O339" s="107">
        <f t="shared" si="44"/>
        <v>5000000</v>
      </c>
      <c r="P339" s="107">
        <v>2000000</v>
      </c>
      <c r="Q339" s="107">
        <f>2365000+635000</f>
        <v>3000000</v>
      </c>
      <c r="R339" s="107">
        <f t="shared" si="45"/>
        <v>0</v>
      </c>
      <c r="S339" s="107"/>
      <c r="T339" s="107"/>
      <c r="U339" s="107">
        <f t="shared" si="46"/>
        <v>0</v>
      </c>
      <c r="V339" s="107"/>
      <c r="W339" s="107"/>
      <c r="X339" s="107">
        <f t="shared" si="47"/>
        <v>0</v>
      </c>
      <c r="Y339" s="107"/>
      <c r="Z339" s="107"/>
      <c r="AA339" s="108">
        <f t="shared" si="48"/>
        <v>0</v>
      </c>
      <c r="AB339" s="7">
        <v>45639</v>
      </c>
    </row>
    <row r="340" spans="1:28" ht="15.75" x14ac:dyDescent="0.25">
      <c r="A340" s="29">
        <v>45624</v>
      </c>
      <c r="B340" s="27" t="s">
        <v>341</v>
      </c>
      <c r="C340" s="25">
        <v>1560000</v>
      </c>
      <c r="D340" s="27" t="s">
        <v>52</v>
      </c>
      <c r="E340" s="25" t="s">
        <v>129</v>
      </c>
      <c r="F340" s="25">
        <v>24</v>
      </c>
      <c r="G340" s="25" t="s">
        <v>39</v>
      </c>
      <c r="H340" s="25"/>
      <c r="I340" s="25">
        <f t="shared" si="42"/>
        <v>0</v>
      </c>
      <c r="J340" s="31" t="s">
        <v>312</v>
      </c>
      <c r="K340" s="25"/>
      <c r="L340" s="107">
        <f t="shared" si="43"/>
        <v>0</v>
      </c>
      <c r="M340" s="107"/>
      <c r="N340" s="107"/>
      <c r="O340" s="107">
        <f t="shared" si="44"/>
        <v>1560000</v>
      </c>
      <c r="P340" s="107">
        <v>1005000</v>
      </c>
      <c r="Q340" s="107">
        <v>555000</v>
      </c>
      <c r="R340" s="107">
        <f t="shared" si="45"/>
        <v>0</v>
      </c>
      <c r="S340" s="107"/>
      <c r="T340" s="107"/>
      <c r="U340" s="107">
        <f t="shared" si="46"/>
        <v>0</v>
      </c>
      <c r="V340" s="107"/>
      <c r="W340" s="107"/>
      <c r="X340" s="107">
        <f t="shared" si="47"/>
        <v>0</v>
      </c>
      <c r="Y340" s="107"/>
      <c r="Z340" s="107"/>
      <c r="AA340" s="108">
        <f t="shared" si="48"/>
        <v>0</v>
      </c>
      <c r="AB340" s="7">
        <v>45640</v>
      </c>
    </row>
    <row r="341" spans="1:28" ht="15.75" x14ac:dyDescent="0.25">
      <c r="A341" s="29">
        <v>45624</v>
      </c>
      <c r="B341" s="27" t="s">
        <v>341</v>
      </c>
      <c r="C341" s="25">
        <v>400000</v>
      </c>
      <c r="D341" s="27" t="s">
        <v>52</v>
      </c>
      <c r="E341" s="25" t="s">
        <v>117</v>
      </c>
      <c r="F341" s="25">
        <v>1</v>
      </c>
      <c r="G341" s="25" t="s">
        <v>23</v>
      </c>
      <c r="H341" s="25"/>
      <c r="I341" s="25">
        <f t="shared" si="42"/>
        <v>0</v>
      </c>
      <c r="J341" s="31" t="s">
        <v>312</v>
      </c>
      <c r="K341" s="25"/>
      <c r="L341" s="107">
        <f t="shared" si="43"/>
        <v>0</v>
      </c>
      <c r="M341" s="107"/>
      <c r="N341" s="107"/>
      <c r="O341" s="107">
        <f t="shared" si="44"/>
        <v>400000</v>
      </c>
      <c r="P341" s="107">
        <v>185000</v>
      </c>
      <c r="Q341" s="107">
        <v>215000</v>
      </c>
      <c r="R341" s="107">
        <f t="shared" si="45"/>
        <v>0</v>
      </c>
      <c r="S341" s="107"/>
      <c r="T341" s="107"/>
      <c r="U341" s="107">
        <f t="shared" si="46"/>
        <v>0</v>
      </c>
      <c r="V341" s="107"/>
      <c r="W341" s="107"/>
      <c r="X341" s="107">
        <f t="shared" si="47"/>
        <v>0</v>
      </c>
      <c r="Y341" s="107"/>
      <c r="Z341" s="107"/>
      <c r="AA341" s="108">
        <f t="shared" si="48"/>
        <v>0</v>
      </c>
      <c r="AB341" s="7">
        <v>45640</v>
      </c>
    </row>
    <row r="342" spans="1:28" ht="15.75" x14ac:dyDescent="0.25">
      <c r="A342" s="29">
        <v>45624</v>
      </c>
      <c r="B342" s="25" t="s">
        <v>291</v>
      </c>
      <c r="C342" s="25">
        <v>2500000</v>
      </c>
      <c r="D342" s="27" t="s">
        <v>52</v>
      </c>
      <c r="E342" s="25" t="s">
        <v>192</v>
      </c>
      <c r="F342" s="25">
        <v>1000</v>
      </c>
      <c r="G342" s="25" t="s">
        <v>34</v>
      </c>
      <c r="H342" s="25"/>
      <c r="I342" s="25">
        <f t="shared" si="42"/>
        <v>0</v>
      </c>
      <c r="J342" s="31" t="s">
        <v>312</v>
      </c>
      <c r="K342" s="25" t="s">
        <v>2219</v>
      </c>
      <c r="L342" s="107">
        <f t="shared" si="43"/>
        <v>0</v>
      </c>
      <c r="M342" s="107"/>
      <c r="N342" s="107"/>
      <c r="O342" s="107">
        <f t="shared" si="44"/>
        <v>2500000</v>
      </c>
      <c r="P342" s="107">
        <v>2500000</v>
      </c>
      <c r="Q342" s="107"/>
      <c r="R342" s="107">
        <f t="shared" si="45"/>
        <v>0</v>
      </c>
      <c r="S342" s="107"/>
      <c r="T342" s="107"/>
      <c r="U342" s="107">
        <f t="shared" si="46"/>
        <v>0</v>
      </c>
      <c r="V342" s="107"/>
      <c r="W342" s="107"/>
      <c r="X342" s="107">
        <f t="shared" si="47"/>
        <v>0</v>
      </c>
      <c r="Y342" s="107"/>
      <c r="Z342" s="107"/>
      <c r="AA342" s="108">
        <f t="shared" si="48"/>
        <v>0</v>
      </c>
      <c r="AB342" s="7">
        <v>45630</v>
      </c>
    </row>
    <row r="343" spans="1:28" ht="15.75" x14ac:dyDescent="0.25">
      <c r="A343" s="29">
        <v>45624</v>
      </c>
      <c r="B343" s="25" t="s">
        <v>291</v>
      </c>
      <c r="C343" s="27">
        <v>500000</v>
      </c>
      <c r="D343" s="27" t="s">
        <v>52</v>
      </c>
      <c r="E343" s="27" t="s">
        <v>150</v>
      </c>
      <c r="F343" s="27">
        <v>10</v>
      </c>
      <c r="G343" s="27" t="s">
        <v>77</v>
      </c>
      <c r="H343" s="27"/>
      <c r="I343" s="25">
        <f t="shared" si="42"/>
        <v>0</v>
      </c>
      <c r="J343" s="31" t="s">
        <v>312</v>
      </c>
      <c r="K343" s="25" t="s">
        <v>2219</v>
      </c>
      <c r="L343" s="107">
        <f t="shared" si="43"/>
        <v>0</v>
      </c>
      <c r="M343" s="107"/>
      <c r="N343" s="107"/>
      <c r="O343" s="107">
        <f t="shared" si="44"/>
        <v>500000</v>
      </c>
      <c r="P343" s="107">
        <v>500000</v>
      </c>
      <c r="Q343" s="107"/>
      <c r="R343" s="107">
        <f t="shared" si="45"/>
        <v>0</v>
      </c>
      <c r="S343" s="107"/>
      <c r="T343" s="107"/>
      <c r="U343" s="107">
        <f t="shared" si="46"/>
        <v>0</v>
      </c>
      <c r="V343" s="107"/>
      <c r="W343" s="107"/>
      <c r="X343" s="107">
        <f t="shared" si="47"/>
        <v>0</v>
      </c>
      <c r="Y343" s="107"/>
      <c r="Z343" s="107"/>
      <c r="AA343" s="108">
        <f t="shared" si="48"/>
        <v>0</v>
      </c>
      <c r="AB343" s="7">
        <v>45630</v>
      </c>
    </row>
    <row r="344" spans="1:28" ht="15.75" x14ac:dyDescent="0.25">
      <c r="A344" s="29">
        <v>45624</v>
      </c>
      <c r="B344" s="25" t="s">
        <v>226</v>
      </c>
      <c r="C344" s="25">
        <v>4860000</v>
      </c>
      <c r="D344" s="27" t="s">
        <v>52</v>
      </c>
      <c r="E344" s="25" t="s">
        <v>424</v>
      </c>
      <c r="F344" s="25">
        <v>90</v>
      </c>
      <c r="G344" s="27" t="s">
        <v>39</v>
      </c>
      <c r="H344" s="25"/>
      <c r="I344" s="25">
        <f t="shared" si="42"/>
        <v>0</v>
      </c>
      <c r="J344" s="26" t="s">
        <v>28</v>
      </c>
      <c r="K344" s="25"/>
      <c r="L344" s="107">
        <f t="shared" si="43"/>
        <v>0</v>
      </c>
      <c r="M344" s="107"/>
      <c r="N344" s="107"/>
      <c r="O344" s="107">
        <f t="shared" si="44"/>
        <v>0</v>
      </c>
      <c r="P344" s="107"/>
      <c r="Q344" s="107"/>
      <c r="R344" s="107">
        <f t="shared" si="45"/>
        <v>0</v>
      </c>
      <c r="S344" s="107"/>
      <c r="T344" s="107"/>
      <c r="U344" s="107">
        <f t="shared" si="46"/>
        <v>0</v>
      </c>
      <c r="V344" s="107"/>
      <c r="W344" s="107"/>
      <c r="X344" s="107">
        <f t="shared" si="47"/>
        <v>0</v>
      </c>
      <c r="Y344" s="107"/>
      <c r="Z344" s="107"/>
      <c r="AA344" s="108">
        <f t="shared" si="48"/>
        <v>4860000</v>
      </c>
      <c r="AB344" s="7"/>
    </row>
    <row r="345" spans="1:28" ht="15.75" x14ac:dyDescent="0.25">
      <c r="A345" s="29">
        <v>45624</v>
      </c>
      <c r="B345" s="25" t="s">
        <v>122</v>
      </c>
      <c r="C345" s="25">
        <v>6312400.0000000009</v>
      </c>
      <c r="D345" s="27" t="s">
        <v>46</v>
      </c>
      <c r="E345" s="25" t="s">
        <v>120</v>
      </c>
      <c r="F345" s="25">
        <v>146.80000000000001</v>
      </c>
      <c r="G345" s="27" t="s">
        <v>39</v>
      </c>
      <c r="H345" s="25"/>
      <c r="I345" s="25">
        <f t="shared" si="42"/>
        <v>0</v>
      </c>
      <c r="J345" s="31" t="s">
        <v>312</v>
      </c>
      <c r="K345" s="25" t="s">
        <v>2226</v>
      </c>
      <c r="L345" s="107">
        <f t="shared" si="43"/>
        <v>0</v>
      </c>
      <c r="M345" s="107"/>
      <c r="N345" s="107"/>
      <c r="O345" s="107">
        <f t="shared" si="44"/>
        <v>6312400</v>
      </c>
      <c r="P345" s="107">
        <v>6312400</v>
      </c>
      <c r="Q345" s="107"/>
      <c r="R345" s="107">
        <f t="shared" si="45"/>
        <v>0</v>
      </c>
      <c r="S345" s="107"/>
      <c r="T345" s="107"/>
      <c r="U345" s="107">
        <f t="shared" si="46"/>
        <v>0</v>
      </c>
      <c r="V345" s="107"/>
      <c r="W345" s="107"/>
      <c r="X345" s="107">
        <f t="shared" si="47"/>
        <v>0</v>
      </c>
      <c r="Y345" s="107"/>
      <c r="Z345" s="107"/>
      <c r="AA345" s="108">
        <f t="shared" si="48"/>
        <v>9.3132257461547852E-10</v>
      </c>
      <c r="AB345" s="7">
        <v>45631</v>
      </c>
    </row>
    <row r="346" spans="1:28" ht="15.75" x14ac:dyDescent="0.25">
      <c r="A346" s="29">
        <v>45624</v>
      </c>
      <c r="B346" s="25" t="s">
        <v>122</v>
      </c>
      <c r="C346" s="25">
        <v>1470600.0000000002</v>
      </c>
      <c r="D346" s="27" t="s">
        <v>46</v>
      </c>
      <c r="E346" s="25" t="s">
        <v>105</v>
      </c>
      <c r="F346" s="25">
        <v>34.200000000000003</v>
      </c>
      <c r="G346" s="27" t="s">
        <v>39</v>
      </c>
      <c r="H346" s="25"/>
      <c r="I346" s="25">
        <f t="shared" si="42"/>
        <v>0</v>
      </c>
      <c r="J346" s="31" t="s">
        <v>312</v>
      </c>
      <c r="K346" s="25" t="s">
        <v>2226</v>
      </c>
      <c r="L346" s="107">
        <f t="shared" si="43"/>
        <v>0</v>
      </c>
      <c r="M346" s="107"/>
      <c r="N346" s="107"/>
      <c r="O346" s="107">
        <f t="shared" si="44"/>
        <v>1470600</v>
      </c>
      <c r="P346" s="107">
        <v>1470600</v>
      </c>
      <c r="Q346" s="107"/>
      <c r="R346" s="107">
        <f t="shared" si="45"/>
        <v>0</v>
      </c>
      <c r="S346" s="107"/>
      <c r="T346" s="107"/>
      <c r="U346" s="107">
        <f t="shared" si="46"/>
        <v>0</v>
      </c>
      <c r="V346" s="107"/>
      <c r="W346" s="107"/>
      <c r="X346" s="107">
        <f t="shared" si="47"/>
        <v>0</v>
      </c>
      <c r="Y346" s="107"/>
      <c r="Z346" s="107"/>
      <c r="AA346" s="108">
        <f t="shared" si="48"/>
        <v>2.3283064365386963E-10</v>
      </c>
      <c r="AB346" s="7">
        <v>45631</v>
      </c>
    </row>
    <row r="347" spans="1:28" ht="15.75" x14ac:dyDescent="0.25">
      <c r="A347" s="29">
        <v>45624</v>
      </c>
      <c r="B347" s="25" t="s">
        <v>122</v>
      </c>
      <c r="C347" s="25">
        <v>2395100</v>
      </c>
      <c r="D347" s="25" t="s">
        <v>2249</v>
      </c>
      <c r="E347" s="25" t="s">
        <v>103</v>
      </c>
      <c r="F347" s="25">
        <v>55.7</v>
      </c>
      <c r="G347" s="27" t="s">
        <v>39</v>
      </c>
      <c r="H347" s="25"/>
      <c r="I347" s="25">
        <f t="shared" si="42"/>
        <v>0</v>
      </c>
      <c r="J347" s="31" t="s">
        <v>312</v>
      </c>
      <c r="K347" s="25"/>
      <c r="L347" s="107">
        <f t="shared" si="43"/>
        <v>0</v>
      </c>
      <c r="M347" s="107"/>
      <c r="N347" s="107"/>
      <c r="O347" s="107">
        <f t="shared" si="44"/>
        <v>877000</v>
      </c>
      <c r="P347" s="107">
        <v>877000</v>
      </c>
      <c r="Q347" s="107"/>
      <c r="R347" s="107">
        <f t="shared" si="45"/>
        <v>1518100</v>
      </c>
      <c r="S347" s="107">
        <v>1518100</v>
      </c>
      <c r="T347" s="107"/>
      <c r="U347" s="107">
        <f t="shared" si="46"/>
        <v>0</v>
      </c>
      <c r="V347" s="107"/>
      <c r="W347" s="107"/>
      <c r="X347" s="107">
        <f t="shared" si="47"/>
        <v>0</v>
      </c>
      <c r="Y347" s="107"/>
      <c r="Z347" s="107"/>
      <c r="AA347" s="108">
        <f t="shared" si="48"/>
        <v>0</v>
      </c>
      <c r="AB347" s="7">
        <v>45650</v>
      </c>
    </row>
    <row r="348" spans="1:28" ht="15.75" x14ac:dyDescent="0.25">
      <c r="A348" s="29">
        <v>45624</v>
      </c>
      <c r="B348" s="25" t="s">
        <v>122</v>
      </c>
      <c r="C348" s="25">
        <v>4320000</v>
      </c>
      <c r="D348" s="25" t="s">
        <v>2249</v>
      </c>
      <c r="E348" s="25" t="s">
        <v>157</v>
      </c>
      <c r="F348" s="25">
        <v>16</v>
      </c>
      <c r="G348" s="27" t="s">
        <v>48</v>
      </c>
      <c r="H348" s="25"/>
      <c r="I348" s="25">
        <f t="shared" si="42"/>
        <v>0</v>
      </c>
      <c r="J348" s="31" t="s">
        <v>312</v>
      </c>
      <c r="K348" s="25"/>
      <c r="L348" s="107">
        <f t="shared" si="43"/>
        <v>0</v>
      </c>
      <c r="M348" s="107"/>
      <c r="N348" s="107"/>
      <c r="O348" s="107">
        <f t="shared" si="44"/>
        <v>0</v>
      </c>
      <c r="P348" s="107"/>
      <c r="Q348" s="107"/>
      <c r="R348" s="107">
        <f t="shared" si="45"/>
        <v>4320000</v>
      </c>
      <c r="S348" s="107">
        <v>4320000</v>
      </c>
      <c r="T348" s="107"/>
      <c r="U348" s="107">
        <f t="shared" si="46"/>
        <v>0</v>
      </c>
      <c r="V348" s="107"/>
      <c r="W348" s="107"/>
      <c r="X348" s="107">
        <f t="shared" si="47"/>
        <v>0</v>
      </c>
      <c r="Y348" s="107"/>
      <c r="Z348" s="107"/>
      <c r="AA348" s="108">
        <f t="shared" si="48"/>
        <v>0</v>
      </c>
      <c r="AB348" s="7">
        <v>45650</v>
      </c>
    </row>
    <row r="349" spans="1:28" ht="15.75" x14ac:dyDescent="0.25">
      <c r="A349" s="29">
        <v>45624</v>
      </c>
      <c r="B349" s="25" t="s">
        <v>122</v>
      </c>
      <c r="C349" s="25">
        <v>4000000</v>
      </c>
      <c r="D349" s="25" t="s">
        <v>2249</v>
      </c>
      <c r="E349" s="25" t="s">
        <v>117</v>
      </c>
      <c r="F349" s="25">
        <v>10</v>
      </c>
      <c r="G349" s="27" t="s">
        <v>23</v>
      </c>
      <c r="H349" s="25"/>
      <c r="I349" s="25">
        <f t="shared" si="42"/>
        <v>0</v>
      </c>
      <c r="J349" s="31" t="s">
        <v>312</v>
      </c>
      <c r="K349" s="25"/>
      <c r="L349" s="107">
        <f t="shared" si="43"/>
        <v>0</v>
      </c>
      <c r="M349" s="107"/>
      <c r="N349" s="107"/>
      <c r="O349" s="107">
        <f t="shared" si="44"/>
        <v>0</v>
      </c>
      <c r="P349" s="107"/>
      <c r="Q349" s="107"/>
      <c r="R349" s="107">
        <f t="shared" si="45"/>
        <v>4000000</v>
      </c>
      <c r="S349" s="107">
        <v>4000000</v>
      </c>
      <c r="T349" s="107"/>
      <c r="U349" s="107">
        <f t="shared" si="46"/>
        <v>0</v>
      </c>
      <c r="V349" s="107"/>
      <c r="W349" s="107"/>
      <c r="X349" s="107">
        <f t="shared" si="47"/>
        <v>0</v>
      </c>
      <c r="Y349" s="107"/>
      <c r="Z349" s="107"/>
      <c r="AA349" s="108">
        <f t="shared" si="48"/>
        <v>0</v>
      </c>
      <c r="AB349" s="7">
        <v>45650</v>
      </c>
    </row>
    <row r="350" spans="1:28" ht="15.75" x14ac:dyDescent="0.25">
      <c r="A350" s="24">
        <v>45624</v>
      </c>
      <c r="B350" s="25" t="s">
        <v>116</v>
      </c>
      <c r="C350" s="25">
        <v>1500000</v>
      </c>
      <c r="D350" s="25" t="s">
        <v>46</v>
      </c>
      <c r="E350" s="25" t="s">
        <v>135</v>
      </c>
      <c r="F350" s="25">
        <v>10</v>
      </c>
      <c r="G350" s="25" t="s">
        <v>48</v>
      </c>
      <c r="H350" s="25"/>
      <c r="I350" s="25">
        <f t="shared" si="42"/>
        <v>0</v>
      </c>
      <c r="J350" s="31" t="s">
        <v>324</v>
      </c>
      <c r="K350" s="25"/>
      <c r="L350" s="107">
        <f t="shared" si="43"/>
        <v>0</v>
      </c>
      <c r="M350" s="107"/>
      <c r="N350" s="107"/>
      <c r="O350" s="107">
        <f t="shared" si="44"/>
        <v>0</v>
      </c>
      <c r="P350" s="107"/>
      <c r="Q350" s="107"/>
      <c r="R350" s="107">
        <f t="shared" si="45"/>
        <v>0</v>
      </c>
      <c r="S350" s="107"/>
      <c r="T350" s="107"/>
      <c r="U350" s="107">
        <f t="shared" si="46"/>
        <v>1500000</v>
      </c>
      <c r="V350" s="107">
        <v>1500000</v>
      </c>
      <c r="W350" s="107"/>
      <c r="X350" s="107">
        <f t="shared" si="47"/>
        <v>0</v>
      </c>
      <c r="Y350" s="107"/>
      <c r="Z350" s="107"/>
      <c r="AA350" s="108">
        <f t="shared" si="48"/>
        <v>0</v>
      </c>
      <c r="AB350" s="7">
        <v>45631</v>
      </c>
    </row>
    <row r="351" spans="1:28" ht="15.75" x14ac:dyDescent="0.25">
      <c r="A351" s="29">
        <v>45624</v>
      </c>
      <c r="B351" s="25" t="s">
        <v>116</v>
      </c>
      <c r="C351" s="27">
        <v>1500000</v>
      </c>
      <c r="D351" s="27" t="s">
        <v>46</v>
      </c>
      <c r="E351" s="27" t="s">
        <v>47</v>
      </c>
      <c r="F351" s="27">
        <v>10</v>
      </c>
      <c r="G351" s="27" t="s">
        <v>48</v>
      </c>
      <c r="H351" s="27"/>
      <c r="I351" s="25">
        <f t="shared" si="42"/>
        <v>0</v>
      </c>
      <c r="J351" s="31" t="s">
        <v>324</v>
      </c>
      <c r="K351" s="25"/>
      <c r="L351" s="107">
        <f t="shared" si="43"/>
        <v>0</v>
      </c>
      <c r="M351" s="107"/>
      <c r="N351" s="107"/>
      <c r="O351" s="107">
        <f t="shared" si="44"/>
        <v>0</v>
      </c>
      <c r="P351" s="107"/>
      <c r="Q351" s="107"/>
      <c r="R351" s="107">
        <f t="shared" si="45"/>
        <v>0</v>
      </c>
      <c r="S351" s="107"/>
      <c r="T351" s="107"/>
      <c r="U351" s="107">
        <f t="shared" si="46"/>
        <v>1500000</v>
      </c>
      <c r="V351" s="107">
        <v>1500000</v>
      </c>
      <c r="W351" s="107"/>
      <c r="X351" s="107">
        <f t="shared" si="47"/>
        <v>0</v>
      </c>
      <c r="Y351" s="107"/>
      <c r="Z351" s="107"/>
      <c r="AA351" s="108">
        <f t="shared" si="48"/>
        <v>0</v>
      </c>
      <c r="AB351" s="7">
        <v>45631</v>
      </c>
    </row>
    <row r="352" spans="1:28" ht="15.75" x14ac:dyDescent="0.25">
      <c r="A352" s="24">
        <v>45624</v>
      </c>
      <c r="B352" s="25" t="s">
        <v>211</v>
      </c>
      <c r="C352" s="25">
        <v>400000</v>
      </c>
      <c r="D352" s="25" t="s">
        <v>52</v>
      </c>
      <c r="E352" s="25" t="s">
        <v>249</v>
      </c>
      <c r="F352" s="25">
        <v>100</v>
      </c>
      <c r="G352" s="25" t="s">
        <v>34</v>
      </c>
      <c r="H352" s="25"/>
      <c r="I352" s="25">
        <f t="shared" si="42"/>
        <v>0</v>
      </c>
      <c r="J352" s="31" t="s">
        <v>312</v>
      </c>
      <c r="K352" s="117" t="s">
        <v>2213</v>
      </c>
      <c r="L352" s="107">
        <f t="shared" si="43"/>
        <v>0</v>
      </c>
      <c r="M352" s="107"/>
      <c r="N352" s="107"/>
      <c r="O352" s="107">
        <f t="shared" si="44"/>
        <v>400000</v>
      </c>
      <c r="P352" s="107">
        <v>400000</v>
      </c>
      <c r="Q352" s="107"/>
      <c r="R352" s="107">
        <f t="shared" si="45"/>
        <v>0</v>
      </c>
      <c r="S352" s="107"/>
      <c r="T352" s="107"/>
      <c r="U352" s="107">
        <f t="shared" si="46"/>
        <v>0</v>
      </c>
      <c r="V352" s="107"/>
      <c r="W352" s="107"/>
      <c r="X352" s="107">
        <f t="shared" si="47"/>
        <v>0</v>
      </c>
      <c r="Y352" s="107"/>
      <c r="Z352" s="107"/>
      <c r="AA352" s="108">
        <f t="shared" si="48"/>
        <v>0</v>
      </c>
      <c r="AB352" s="7">
        <v>45629</v>
      </c>
    </row>
    <row r="353" spans="1:28" ht="15.75" x14ac:dyDescent="0.25">
      <c r="A353" s="29">
        <v>45625</v>
      </c>
      <c r="B353" s="27" t="s">
        <v>147</v>
      </c>
      <c r="C353" s="27">
        <v>4000000</v>
      </c>
      <c r="D353" s="27" t="s">
        <v>46</v>
      </c>
      <c r="E353" s="27" t="s">
        <v>53</v>
      </c>
      <c r="F353" s="27">
        <v>10</v>
      </c>
      <c r="G353" s="27" t="s">
        <v>23</v>
      </c>
      <c r="H353" s="27"/>
      <c r="I353" s="25">
        <f t="shared" si="42"/>
        <v>0</v>
      </c>
      <c r="J353" s="38" t="s">
        <v>78</v>
      </c>
      <c r="K353" s="25"/>
      <c r="L353" s="107">
        <f t="shared" si="43"/>
        <v>0</v>
      </c>
      <c r="M353" s="107"/>
      <c r="N353" s="107"/>
      <c r="O353" s="107">
        <f t="shared" si="44"/>
        <v>2020000</v>
      </c>
      <c r="P353" s="107">
        <v>2020000</v>
      </c>
      <c r="Q353" s="107"/>
      <c r="R353" s="107">
        <f t="shared" si="45"/>
        <v>0</v>
      </c>
      <c r="S353" s="107"/>
      <c r="T353" s="107"/>
      <c r="U353" s="107">
        <f t="shared" si="46"/>
        <v>0</v>
      </c>
      <c r="V353" s="107"/>
      <c r="W353" s="107"/>
      <c r="X353" s="107">
        <f t="shared" si="47"/>
        <v>0</v>
      </c>
      <c r="Y353" s="107"/>
      <c r="Z353" s="107"/>
      <c r="AA353" s="108">
        <f t="shared" si="48"/>
        <v>1980000</v>
      </c>
      <c r="AB353" s="7">
        <v>45651</v>
      </c>
    </row>
    <row r="354" spans="1:28" ht="15.75" x14ac:dyDescent="0.25">
      <c r="A354" s="29">
        <v>45625</v>
      </c>
      <c r="B354" s="27" t="s">
        <v>147</v>
      </c>
      <c r="C354" s="25">
        <v>4000000</v>
      </c>
      <c r="D354" s="27" t="s">
        <v>46</v>
      </c>
      <c r="E354" s="25" t="s">
        <v>56</v>
      </c>
      <c r="F354" s="25">
        <v>10</v>
      </c>
      <c r="G354" s="27" t="s">
        <v>23</v>
      </c>
      <c r="H354" s="25"/>
      <c r="I354" s="25">
        <f t="shared" si="42"/>
        <v>0</v>
      </c>
      <c r="J354" s="26" t="s">
        <v>28</v>
      </c>
      <c r="K354" s="25"/>
      <c r="L354" s="107">
        <f t="shared" si="43"/>
        <v>0</v>
      </c>
      <c r="M354" s="107"/>
      <c r="N354" s="107"/>
      <c r="O354" s="107">
        <f t="shared" si="44"/>
        <v>0</v>
      </c>
      <c r="P354" s="107"/>
      <c r="Q354" s="107"/>
      <c r="R354" s="107">
        <f t="shared" si="45"/>
        <v>0</v>
      </c>
      <c r="S354" s="107"/>
      <c r="T354" s="107"/>
      <c r="U354" s="107">
        <f t="shared" si="46"/>
        <v>0</v>
      </c>
      <c r="V354" s="107"/>
      <c r="W354" s="107"/>
      <c r="X354" s="107">
        <f t="shared" si="47"/>
        <v>0</v>
      </c>
      <c r="Y354" s="107"/>
      <c r="Z354" s="107"/>
      <c r="AA354" s="108">
        <f t="shared" si="48"/>
        <v>4000000</v>
      </c>
      <c r="AB354" s="7"/>
    </row>
    <row r="355" spans="1:28" ht="15.75" x14ac:dyDescent="0.25">
      <c r="A355" s="29">
        <v>45625</v>
      </c>
      <c r="B355" s="25" t="s">
        <v>370</v>
      </c>
      <c r="C355" s="25">
        <v>20280000</v>
      </c>
      <c r="D355" s="25" t="s">
        <v>2249</v>
      </c>
      <c r="E355" s="25" t="s">
        <v>249</v>
      </c>
      <c r="F355" s="25">
        <v>5200</v>
      </c>
      <c r="G355" s="25" t="s">
        <v>34</v>
      </c>
      <c r="H355" s="25"/>
      <c r="I355" s="25">
        <f t="shared" si="42"/>
        <v>0</v>
      </c>
      <c r="J355" s="26" t="s">
        <v>28</v>
      </c>
      <c r="K355" s="25"/>
      <c r="L355" s="107">
        <f t="shared" si="43"/>
        <v>0</v>
      </c>
      <c r="M355" s="107"/>
      <c r="N355" s="107"/>
      <c r="O355" s="107">
        <f t="shared" si="44"/>
        <v>0</v>
      </c>
      <c r="P355" s="107"/>
      <c r="Q355" s="107"/>
      <c r="R355" s="107">
        <f t="shared" si="45"/>
        <v>0</v>
      </c>
      <c r="S355" s="107"/>
      <c r="T355" s="107"/>
      <c r="U355" s="107">
        <f t="shared" si="46"/>
        <v>0</v>
      </c>
      <c r="V355" s="107"/>
      <c r="W355" s="107"/>
      <c r="X355" s="107">
        <f t="shared" si="47"/>
        <v>0</v>
      </c>
      <c r="Y355" s="107"/>
      <c r="Z355" s="107"/>
      <c r="AA355" s="108">
        <f t="shared" si="48"/>
        <v>20280000</v>
      </c>
      <c r="AB355" s="7"/>
    </row>
    <row r="356" spans="1:28" ht="15.75" x14ac:dyDescent="0.25">
      <c r="A356" s="29">
        <v>45625</v>
      </c>
      <c r="B356" s="25" t="s">
        <v>287</v>
      </c>
      <c r="C356" s="25">
        <v>800000</v>
      </c>
      <c r="D356" s="27" t="s">
        <v>52</v>
      </c>
      <c r="E356" s="25" t="s">
        <v>189</v>
      </c>
      <c r="F356" s="25">
        <v>2</v>
      </c>
      <c r="G356" s="25" t="s">
        <v>23</v>
      </c>
      <c r="H356" s="25"/>
      <c r="I356" s="25">
        <f t="shared" si="42"/>
        <v>0</v>
      </c>
      <c r="J356" s="31" t="s">
        <v>312</v>
      </c>
      <c r="K356" s="25" t="s">
        <v>2197</v>
      </c>
      <c r="L356" s="107">
        <f t="shared" si="43"/>
        <v>0</v>
      </c>
      <c r="M356" s="107"/>
      <c r="N356" s="107"/>
      <c r="O356" s="107">
        <f t="shared" si="44"/>
        <v>800000</v>
      </c>
      <c r="P356" s="107">
        <v>800000</v>
      </c>
      <c r="Q356" s="107"/>
      <c r="R356" s="107">
        <f t="shared" si="45"/>
        <v>0</v>
      </c>
      <c r="S356" s="107"/>
      <c r="T356" s="107"/>
      <c r="U356" s="107">
        <f t="shared" si="46"/>
        <v>0</v>
      </c>
      <c r="V356" s="107"/>
      <c r="W356" s="107"/>
      <c r="X356" s="107">
        <f t="shared" si="47"/>
        <v>0</v>
      </c>
      <c r="Y356" s="107"/>
      <c r="Z356" s="107"/>
      <c r="AA356" s="108">
        <f t="shared" si="48"/>
        <v>0</v>
      </c>
      <c r="AB356" s="7">
        <v>45628</v>
      </c>
    </row>
    <row r="357" spans="1:28" ht="15.75" x14ac:dyDescent="0.25">
      <c r="A357" s="29">
        <v>45625</v>
      </c>
      <c r="B357" s="25" t="s">
        <v>287</v>
      </c>
      <c r="C357" s="25">
        <v>800000</v>
      </c>
      <c r="D357" s="27" t="s">
        <v>52</v>
      </c>
      <c r="E357" s="25" t="s">
        <v>117</v>
      </c>
      <c r="F357" s="25">
        <v>2</v>
      </c>
      <c r="G357" s="25" t="s">
        <v>23</v>
      </c>
      <c r="H357" s="25"/>
      <c r="I357" s="25">
        <f t="shared" si="42"/>
        <v>0</v>
      </c>
      <c r="J357" s="31" t="s">
        <v>312</v>
      </c>
      <c r="K357" s="25" t="s">
        <v>2197</v>
      </c>
      <c r="L357" s="107">
        <f t="shared" si="43"/>
        <v>0</v>
      </c>
      <c r="M357" s="107"/>
      <c r="N357" s="107"/>
      <c r="O357" s="107">
        <f t="shared" si="44"/>
        <v>800000</v>
      </c>
      <c r="P357" s="107">
        <v>800000</v>
      </c>
      <c r="Q357" s="107"/>
      <c r="R357" s="107">
        <f t="shared" si="45"/>
        <v>0</v>
      </c>
      <c r="S357" s="107"/>
      <c r="T357" s="107"/>
      <c r="U357" s="107">
        <f t="shared" si="46"/>
        <v>0</v>
      </c>
      <c r="V357" s="107"/>
      <c r="W357" s="107"/>
      <c r="X357" s="107">
        <f t="shared" si="47"/>
        <v>0</v>
      </c>
      <c r="Y357" s="107"/>
      <c r="Z357" s="107"/>
      <c r="AA357" s="108">
        <f t="shared" si="48"/>
        <v>0</v>
      </c>
      <c r="AB357" s="7">
        <v>45628</v>
      </c>
    </row>
    <row r="358" spans="1:28" ht="15.75" x14ac:dyDescent="0.25">
      <c r="A358" s="29">
        <v>45625</v>
      </c>
      <c r="B358" s="25" t="s">
        <v>96</v>
      </c>
      <c r="C358" s="25">
        <v>800000</v>
      </c>
      <c r="D358" s="25" t="s">
        <v>46</v>
      </c>
      <c r="E358" s="25" t="s">
        <v>42</v>
      </c>
      <c r="F358" s="25">
        <v>200</v>
      </c>
      <c r="G358" s="25" t="s">
        <v>34</v>
      </c>
      <c r="H358" s="25"/>
      <c r="I358" s="25">
        <f t="shared" si="42"/>
        <v>0</v>
      </c>
      <c r="J358" s="26" t="s">
        <v>28</v>
      </c>
      <c r="K358" s="25"/>
      <c r="L358" s="107">
        <f t="shared" si="43"/>
        <v>0</v>
      </c>
      <c r="M358" s="107"/>
      <c r="N358" s="107"/>
      <c r="O358" s="107">
        <f t="shared" si="44"/>
        <v>0</v>
      </c>
      <c r="P358" s="107"/>
      <c r="Q358" s="107"/>
      <c r="R358" s="107">
        <f t="shared" si="45"/>
        <v>0</v>
      </c>
      <c r="S358" s="107"/>
      <c r="T358" s="107"/>
      <c r="U358" s="107">
        <f t="shared" si="46"/>
        <v>0</v>
      </c>
      <c r="V358" s="107"/>
      <c r="W358" s="107"/>
      <c r="X358" s="107">
        <f t="shared" si="47"/>
        <v>0</v>
      </c>
      <c r="Y358" s="107"/>
      <c r="Z358" s="107"/>
      <c r="AA358" s="108">
        <f t="shared" si="48"/>
        <v>800000</v>
      </c>
      <c r="AB358" s="7"/>
    </row>
    <row r="359" spans="1:28" ht="15.75" x14ac:dyDescent="0.25">
      <c r="A359" s="29">
        <v>45625</v>
      </c>
      <c r="B359" s="25" t="s">
        <v>592</v>
      </c>
      <c r="C359" s="25">
        <v>2400000</v>
      </c>
      <c r="D359" s="25" t="s">
        <v>52</v>
      </c>
      <c r="E359" s="25" t="s">
        <v>108</v>
      </c>
      <c r="F359" s="25">
        <v>1200</v>
      </c>
      <c r="G359" s="25" t="s">
        <v>34</v>
      </c>
      <c r="H359" s="25"/>
      <c r="I359" s="25">
        <f t="shared" si="42"/>
        <v>0</v>
      </c>
      <c r="J359" s="31" t="s">
        <v>312</v>
      </c>
      <c r="K359" s="25" t="s">
        <v>2211</v>
      </c>
      <c r="L359" s="107">
        <f t="shared" si="43"/>
        <v>0</v>
      </c>
      <c r="M359" s="107"/>
      <c r="N359" s="107"/>
      <c r="O359" s="107">
        <f t="shared" si="44"/>
        <v>2400000</v>
      </c>
      <c r="P359" s="107">
        <v>800000</v>
      </c>
      <c r="Q359" s="107">
        <v>1600000</v>
      </c>
      <c r="R359" s="107">
        <f t="shared" si="45"/>
        <v>0</v>
      </c>
      <c r="S359" s="107"/>
      <c r="T359" s="107"/>
      <c r="U359" s="107">
        <f t="shared" si="46"/>
        <v>0</v>
      </c>
      <c r="V359" s="107"/>
      <c r="W359" s="107"/>
      <c r="X359" s="107">
        <f t="shared" si="47"/>
        <v>0</v>
      </c>
      <c r="Y359" s="107"/>
      <c r="Z359" s="107"/>
      <c r="AA359" s="108">
        <f t="shared" si="48"/>
        <v>0</v>
      </c>
      <c r="AB359" s="7">
        <v>45630</v>
      </c>
    </row>
    <row r="360" spans="1:28" ht="15.75" x14ac:dyDescent="0.25">
      <c r="A360" s="29">
        <v>45625</v>
      </c>
      <c r="B360" s="27" t="s">
        <v>743</v>
      </c>
      <c r="C360" s="27">
        <v>3125000</v>
      </c>
      <c r="D360" s="27" t="s">
        <v>46</v>
      </c>
      <c r="E360" s="27" t="s">
        <v>128</v>
      </c>
      <c r="F360" s="27">
        <v>25</v>
      </c>
      <c r="G360" s="27" t="s">
        <v>39</v>
      </c>
      <c r="H360" s="27"/>
      <c r="I360" s="25">
        <f t="shared" si="42"/>
        <v>0</v>
      </c>
      <c r="J360" s="31" t="s">
        <v>312</v>
      </c>
      <c r="K360" s="25" t="s">
        <v>2242</v>
      </c>
      <c r="L360" s="107">
        <f t="shared" si="43"/>
        <v>0</v>
      </c>
      <c r="M360" s="107"/>
      <c r="N360" s="107"/>
      <c r="O360" s="107">
        <f t="shared" si="44"/>
        <v>3125000</v>
      </c>
      <c r="P360" s="107">
        <v>3125000</v>
      </c>
      <c r="Q360" s="107"/>
      <c r="R360" s="107">
        <f t="shared" si="45"/>
        <v>0</v>
      </c>
      <c r="S360" s="107"/>
      <c r="T360" s="107"/>
      <c r="U360" s="107">
        <f t="shared" si="46"/>
        <v>0</v>
      </c>
      <c r="V360" s="107"/>
      <c r="W360" s="107"/>
      <c r="X360" s="107">
        <f t="shared" si="47"/>
        <v>0</v>
      </c>
      <c r="Y360" s="107"/>
      <c r="Z360" s="107"/>
      <c r="AA360" s="108">
        <f t="shared" si="48"/>
        <v>0</v>
      </c>
      <c r="AB360" s="7">
        <v>45636</v>
      </c>
    </row>
    <row r="361" spans="1:28" ht="15.75" x14ac:dyDescent="0.25">
      <c r="A361" s="29">
        <v>45625</v>
      </c>
      <c r="B361" s="25" t="s">
        <v>205</v>
      </c>
      <c r="C361" s="25">
        <v>2105000</v>
      </c>
      <c r="D361" s="27" t="s">
        <v>46</v>
      </c>
      <c r="E361" s="25" t="s">
        <v>139</v>
      </c>
      <c r="F361" s="25">
        <v>1000</v>
      </c>
      <c r="G361" s="27" t="s">
        <v>34</v>
      </c>
      <c r="H361" s="25"/>
      <c r="I361" s="25">
        <f t="shared" si="42"/>
        <v>0</v>
      </c>
      <c r="J361" s="32" t="s">
        <v>312</v>
      </c>
      <c r="K361" s="25" t="s">
        <v>2276</v>
      </c>
      <c r="L361" s="107">
        <f t="shared" si="43"/>
        <v>0</v>
      </c>
      <c r="M361" s="107"/>
      <c r="N361" s="107"/>
      <c r="O361" s="107">
        <f t="shared" si="44"/>
        <v>2105000</v>
      </c>
      <c r="P361" s="151">
        <v>2105000</v>
      </c>
      <c r="Q361" s="107"/>
      <c r="R361" s="107">
        <f t="shared" si="45"/>
        <v>0</v>
      </c>
      <c r="S361" s="107"/>
      <c r="T361" s="107"/>
      <c r="U361" s="107">
        <f t="shared" si="46"/>
        <v>0</v>
      </c>
      <c r="V361" s="107"/>
      <c r="W361" s="107"/>
      <c r="X361" s="107">
        <f t="shared" si="47"/>
        <v>0</v>
      </c>
      <c r="Y361" s="107"/>
      <c r="Z361" s="107"/>
      <c r="AA361" s="108">
        <f t="shared" si="48"/>
        <v>0</v>
      </c>
      <c r="AB361" s="7">
        <v>45639</v>
      </c>
    </row>
    <row r="362" spans="1:28" ht="15.75" x14ac:dyDescent="0.25">
      <c r="A362" s="29">
        <v>45625</v>
      </c>
      <c r="B362" s="25" t="s">
        <v>205</v>
      </c>
      <c r="C362" s="25">
        <v>11400000</v>
      </c>
      <c r="D362" s="27" t="s">
        <v>46</v>
      </c>
      <c r="E362" s="25" t="s">
        <v>42</v>
      </c>
      <c r="F362" s="25">
        <v>3000</v>
      </c>
      <c r="G362" s="27" t="s">
        <v>34</v>
      </c>
      <c r="H362" s="25"/>
      <c r="I362" s="25">
        <f t="shared" si="42"/>
        <v>0</v>
      </c>
      <c r="J362" s="32" t="s">
        <v>312</v>
      </c>
      <c r="K362" s="25" t="s">
        <v>2276</v>
      </c>
      <c r="L362" s="107">
        <f t="shared" si="43"/>
        <v>0</v>
      </c>
      <c r="M362" s="107"/>
      <c r="N362" s="107"/>
      <c r="O362" s="107">
        <f t="shared" si="44"/>
        <v>11400000</v>
      </c>
      <c r="P362" s="151">
        <v>11400000</v>
      </c>
      <c r="Q362" s="107"/>
      <c r="R362" s="107">
        <f t="shared" si="45"/>
        <v>0</v>
      </c>
      <c r="S362" s="107"/>
      <c r="T362" s="107"/>
      <c r="U362" s="107">
        <f t="shared" si="46"/>
        <v>0</v>
      </c>
      <c r="V362" s="107"/>
      <c r="W362" s="107"/>
      <c r="X362" s="107">
        <f t="shared" si="47"/>
        <v>0</v>
      </c>
      <c r="Y362" s="107"/>
      <c r="Z362" s="107"/>
      <c r="AA362" s="108">
        <f t="shared" si="48"/>
        <v>0</v>
      </c>
      <c r="AB362" s="7">
        <v>45639</v>
      </c>
    </row>
    <row r="363" spans="1:28" ht="15.75" x14ac:dyDescent="0.25">
      <c r="A363" s="29">
        <v>45625</v>
      </c>
      <c r="B363" s="25" t="s">
        <v>73</v>
      </c>
      <c r="C363" s="25">
        <v>400000</v>
      </c>
      <c r="D363" s="27" t="s">
        <v>46</v>
      </c>
      <c r="E363" s="25" t="s">
        <v>53</v>
      </c>
      <c r="F363" s="25">
        <v>1</v>
      </c>
      <c r="G363" s="27" t="s">
        <v>23</v>
      </c>
      <c r="H363" s="25"/>
      <c r="I363" s="25">
        <f t="shared" ref="I363:I425" si="49">F363*H363</f>
        <v>0</v>
      </c>
      <c r="J363" s="26" t="s">
        <v>28</v>
      </c>
      <c r="K363" s="25"/>
      <c r="L363" s="107">
        <f t="shared" si="43"/>
        <v>0</v>
      </c>
      <c r="M363" s="107"/>
      <c r="N363" s="107"/>
      <c r="O363" s="107">
        <f t="shared" si="44"/>
        <v>0</v>
      </c>
      <c r="P363" s="107"/>
      <c r="Q363" s="107"/>
      <c r="R363" s="107">
        <f t="shared" si="45"/>
        <v>0</v>
      </c>
      <c r="S363" s="107"/>
      <c r="T363" s="107"/>
      <c r="U363" s="107">
        <f t="shared" si="46"/>
        <v>0</v>
      </c>
      <c r="V363" s="107"/>
      <c r="W363" s="107"/>
      <c r="X363" s="107">
        <f t="shared" si="47"/>
        <v>0</v>
      </c>
      <c r="Y363" s="107"/>
      <c r="Z363" s="107"/>
      <c r="AA363" s="108">
        <f t="shared" si="48"/>
        <v>400000</v>
      </c>
      <c r="AB363" s="7"/>
    </row>
    <row r="364" spans="1:28" ht="15.75" x14ac:dyDescent="0.25">
      <c r="A364" s="29">
        <v>45625</v>
      </c>
      <c r="B364" s="25" t="s">
        <v>309</v>
      </c>
      <c r="C364" s="25">
        <v>5325000</v>
      </c>
      <c r="D364" s="27" t="s">
        <v>46</v>
      </c>
      <c r="E364" s="25" t="s">
        <v>154</v>
      </c>
      <c r="F364" s="25">
        <v>5000</v>
      </c>
      <c r="G364" s="27" t="s">
        <v>34</v>
      </c>
      <c r="H364" s="25"/>
      <c r="I364" s="25">
        <f t="shared" si="49"/>
        <v>0</v>
      </c>
      <c r="J364" s="26" t="s">
        <v>28</v>
      </c>
      <c r="K364" s="25"/>
      <c r="L364" s="107">
        <f t="shared" si="43"/>
        <v>0</v>
      </c>
      <c r="M364" s="107"/>
      <c r="N364" s="107"/>
      <c r="O364" s="107">
        <f t="shared" si="44"/>
        <v>0</v>
      </c>
      <c r="P364" s="107"/>
      <c r="Q364" s="107"/>
      <c r="R364" s="107">
        <f t="shared" si="45"/>
        <v>0</v>
      </c>
      <c r="S364" s="107"/>
      <c r="T364" s="107"/>
      <c r="U364" s="107">
        <f t="shared" si="46"/>
        <v>0</v>
      </c>
      <c r="V364" s="107"/>
      <c r="W364" s="107"/>
      <c r="X364" s="107">
        <f t="shared" si="47"/>
        <v>0</v>
      </c>
      <c r="Y364" s="107"/>
      <c r="Z364" s="107"/>
      <c r="AA364" s="108">
        <f t="shared" si="48"/>
        <v>5325000</v>
      </c>
      <c r="AB364" s="7"/>
    </row>
    <row r="365" spans="1:28" ht="15.75" x14ac:dyDescent="0.25">
      <c r="A365" s="29">
        <v>45625</v>
      </c>
      <c r="B365" s="25" t="s">
        <v>203</v>
      </c>
      <c r="C365" s="25">
        <v>3500000</v>
      </c>
      <c r="D365" s="27" t="s">
        <v>46</v>
      </c>
      <c r="E365" s="25" t="s">
        <v>406</v>
      </c>
      <c r="F365" s="25">
        <v>4000</v>
      </c>
      <c r="G365" s="27" t="s">
        <v>34</v>
      </c>
      <c r="H365" s="25"/>
      <c r="I365" s="25">
        <f t="shared" si="49"/>
        <v>0</v>
      </c>
      <c r="J365" s="31" t="s">
        <v>324</v>
      </c>
      <c r="K365" s="25"/>
      <c r="L365" s="107">
        <f t="shared" si="43"/>
        <v>3500000</v>
      </c>
      <c r="M365" s="107">
        <v>1018000</v>
      </c>
      <c r="N365" s="107">
        <v>2482000</v>
      </c>
      <c r="O365" s="107">
        <f t="shared" si="44"/>
        <v>0</v>
      </c>
      <c r="P365" s="107"/>
      <c r="Q365" s="107"/>
      <c r="R365" s="107">
        <f t="shared" si="45"/>
        <v>0</v>
      </c>
      <c r="S365" s="107"/>
      <c r="T365" s="107"/>
      <c r="U365" s="107">
        <f t="shared" si="46"/>
        <v>0</v>
      </c>
      <c r="V365" s="107"/>
      <c r="W365" s="107"/>
      <c r="X365" s="107">
        <f t="shared" si="47"/>
        <v>0</v>
      </c>
      <c r="Y365" s="107"/>
      <c r="Z365" s="107"/>
      <c r="AA365" s="108">
        <f t="shared" si="48"/>
        <v>0</v>
      </c>
      <c r="AB365" s="7">
        <v>45636</v>
      </c>
    </row>
    <row r="366" spans="1:28" ht="15.75" x14ac:dyDescent="0.25">
      <c r="A366" s="29">
        <v>45625</v>
      </c>
      <c r="B366" s="25" t="s">
        <v>480</v>
      </c>
      <c r="C366" s="25">
        <v>11625000</v>
      </c>
      <c r="D366" s="27" t="s">
        <v>52</v>
      </c>
      <c r="E366" s="25" t="s">
        <v>192</v>
      </c>
      <c r="F366" s="25">
        <v>6200</v>
      </c>
      <c r="G366" s="27" t="s">
        <v>34</v>
      </c>
      <c r="H366" s="25"/>
      <c r="I366" s="25">
        <f t="shared" si="49"/>
        <v>0</v>
      </c>
      <c r="J366" s="31" t="s">
        <v>312</v>
      </c>
      <c r="K366" s="25" t="s">
        <v>2236</v>
      </c>
      <c r="L366" s="107">
        <f t="shared" ref="L366:L389" si="50">M366+N366</f>
        <v>0</v>
      </c>
      <c r="M366" s="107"/>
      <c r="N366" s="107"/>
      <c r="O366" s="107">
        <f t="shared" ref="O366:O389" si="51">P366+Q366</f>
        <v>11625000</v>
      </c>
      <c r="P366" s="107">
        <v>11625000</v>
      </c>
      <c r="Q366" s="107"/>
      <c r="R366" s="107">
        <f t="shared" ref="R366:R389" si="52">S366+T366</f>
        <v>0</v>
      </c>
      <c r="S366" s="107"/>
      <c r="T366" s="107"/>
      <c r="U366" s="107">
        <f t="shared" ref="U366:U389" si="53">V366+W366</f>
        <v>0</v>
      </c>
      <c r="V366" s="107"/>
      <c r="W366" s="107"/>
      <c r="X366" s="107">
        <f t="shared" ref="X366:X389" si="54">Y366+Z366</f>
        <v>0</v>
      </c>
      <c r="Y366" s="107"/>
      <c r="Z366" s="107"/>
      <c r="AA366" s="108">
        <f t="shared" ref="AA366:AA389" si="55">C366+I366-L366-O366-U366-X366-R366</f>
        <v>0</v>
      </c>
      <c r="AB366" s="7">
        <v>45632</v>
      </c>
    </row>
    <row r="367" spans="1:28" ht="15.75" x14ac:dyDescent="0.25">
      <c r="A367" s="24">
        <v>45625</v>
      </c>
      <c r="B367" s="25" t="s">
        <v>449</v>
      </c>
      <c r="C367" s="25">
        <v>8800000</v>
      </c>
      <c r="D367" s="25" t="s">
        <v>52</v>
      </c>
      <c r="E367" s="25" t="s">
        <v>1165</v>
      </c>
      <c r="F367" s="25">
        <v>4000</v>
      </c>
      <c r="G367" s="25" t="s">
        <v>34</v>
      </c>
      <c r="H367" s="25"/>
      <c r="I367" s="25">
        <f t="shared" si="49"/>
        <v>0</v>
      </c>
      <c r="J367" s="31" t="s">
        <v>324</v>
      </c>
      <c r="K367" s="25"/>
      <c r="L367" s="107">
        <f t="shared" si="50"/>
        <v>8800000</v>
      </c>
      <c r="M367" s="107">
        <v>7515000</v>
      </c>
      <c r="N367" s="107">
        <v>1285000</v>
      </c>
      <c r="O367" s="107">
        <f t="shared" si="51"/>
        <v>0</v>
      </c>
      <c r="P367" s="107"/>
      <c r="Q367" s="107"/>
      <c r="R367" s="107">
        <f t="shared" si="52"/>
        <v>0</v>
      </c>
      <c r="S367" s="107"/>
      <c r="T367" s="107"/>
      <c r="U367" s="107">
        <f t="shared" si="53"/>
        <v>0</v>
      </c>
      <c r="V367" s="107"/>
      <c r="W367" s="107"/>
      <c r="X367" s="107">
        <f t="shared" si="54"/>
        <v>0</v>
      </c>
      <c r="Y367" s="107"/>
      <c r="Z367" s="107"/>
      <c r="AA367" s="108">
        <f t="shared" si="55"/>
        <v>0</v>
      </c>
      <c r="AB367" s="7">
        <v>45649</v>
      </c>
    </row>
    <row r="368" spans="1:28" ht="15.75" x14ac:dyDescent="0.25">
      <c r="A368" s="24">
        <v>45625</v>
      </c>
      <c r="B368" s="25" t="s">
        <v>207</v>
      </c>
      <c r="C368" s="25">
        <v>500000</v>
      </c>
      <c r="D368" s="25" t="s">
        <v>46</v>
      </c>
      <c r="E368" s="25" t="s">
        <v>150</v>
      </c>
      <c r="F368" s="25">
        <v>10</v>
      </c>
      <c r="G368" s="25" t="s">
        <v>77</v>
      </c>
      <c r="H368" s="25"/>
      <c r="I368" s="25">
        <f t="shared" si="49"/>
        <v>0</v>
      </c>
      <c r="J368" s="31" t="s">
        <v>312</v>
      </c>
      <c r="K368" s="25" t="s">
        <v>2345</v>
      </c>
      <c r="L368" s="107">
        <f t="shared" si="50"/>
        <v>0</v>
      </c>
      <c r="M368" s="107"/>
      <c r="N368" s="107"/>
      <c r="O368" s="107">
        <f t="shared" si="51"/>
        <v>500000</v>
      </c>
      <c r="P368" s="107">
        <v>500000</v>
      </c>
      <c r="Q368" s="107"/>
      <c r="R368" s="107">
        <f t="shared" si="52"/>
        <v>0</v>
      </c>
      <c r="S368" s="107"/>
      <c r="T368" s="107"/>
      <c r="U368" s="107">
        <f t="shared" si="53"/>
        <v>0</v>
      </c>
      <c r="V368" s="107"/>
      <c r="W368" s="107"/>
      <c r="X368" s="107">
        <f t="shared" si="54"/>
        <v>0</v>
      </c>
      <c r="Y368" s="107"/>
      <c r="Z368" s="107"/>
      <c r="AA368" s="108">
        <f t="shared" si="55"/>
        <v>0</v>
      </c>
      <c r="AB368" s="7">
        <v>45649</v>
      </c>
    </row>
    <row r="369" spans="1:28" ht="15.75" x14ac:dyDescent="0.25">
      <c r="A369" s="29">
        <v>45626</v>
      </c>
      <c r="B369" s="27" t="s">
        <v>256</v>
      </c>
      <c r="C369" s="27">
        <v>130000</v>
      </c>
      <c r="D369" s="27" t="s">
        <v>52</v>
      </c>
      <c r="E369" s="27" t="s">
        <v>129</v>
      </c>
      <c r="F369" s="27">
        <v>2</v>
      </c>
      <c r="G369" s="27" t="s">
        <v>77</v>
      </c>
      <c r="H369" s="27"/>
      <c r="I369" s="25">
        <f t="shared" si="49"/>
        <v>0</v>
      </c>
      <c r="J369" s="31" t="s">
        <v>324</v>
      </c>
      <c r="K369" s="25"/>
      <c r="L369" s="107">
        <f t="shared" si="50"/>
        <v>130000</v>
      </c>
      <c r="M369" s="107"/>
      <c r="N369" s="107">
        <v>130000</v>
      </c>
      <c r="O369" s="107">
        <f t="shared" si="51"/>
        <v>0</v>
      </c>
      <c r="P369" s="107"/>
      <c r="Q369" s="107"/>
      <c r="R369" s="107">
        <f t="shared" si="52"/>
        <v>0</v>
      </c>
      <c r="S369" s="107"/>
      <c r="T369" s="107"/>
      <c r="U369" s="107">
        <f t="shared" si="53"/>
        <v>0</v>
      </c>
      <c r="V369" s="107"/>
      <c r="W369" s="107"/>
      <c r="X369" s="107">
        <f t="shared" si="54"/>
        <v>0</v>
      </c>
      <c r="Y369" s="107"/>
      <c r="Z369" s="107"/>
      <c r="AA369" s="108">
        <f t="shared" si="55"/>
        <v>0</v>
      </c>
      <c r="AB369" s="7">
        <v>45639</v>
      </c>
    </row>
    <row r="370" spans="1:28" ht="15.75" x14ac:dyDescent="0.25">
      <c r="A370" s="29">
        <v>45626</v>
      </c>
      <c r="B370" s="27" t="s">
        <v>256</v>
      </c>
      <c r="C370" s="27">
        <v>225000</v>
      </c>
      <c r="D370" s="27" t="s">
        <v>52</v>
      </c>
      <c r="E370" s="27" t="s">
        <v>218</v>
      </c>
      <c r="F370" s="27">
        <v>2.5</v>
      </c>
      <c r="G370" s="27" t="s">
        <v>39</v>
      </c>
      <c r="H370" s="27"/>
      <c r="I370" s="25">
        <f t="shared" si="49"/>
        <v>0</v>
      </c>
      <c r="J370" s="31" t="s">
        <v>324</v>
      </c>
      <c r="K370" s="25"/>
      <c r="L370" s="107">
        <f t="shared" si="50"/>
        <v>225000</v>
      </c>
      <c r="M370" s="107"/>
      <c r="N370" s="107">
        <v>225000</v>
      </c>
      <c r="O370" s="107">
        <f t="shared" si="51"/>
        <v>0</v>
      </c>
      <c r="P370" s="107"/>
      <c r="Q370" s="107"/>
      <c r="R370" s="107">
        <f t="shared" si="52"/>
        <v>0</v>
      </c>
      <c r="S370" s="107"/>
      <c r="T370" s="107"/>
      <c r="U370" s="107">
        <f t="shared" si="53"/>
        <v>0</v>
      </c>
      <c r="V370" s="107"/>
      <c r="W370" s="107"/>
      <c r="X370" s="107">
        <f t="shared" si="54"/>
        <v>0</v>
      </c>
      <c r="Y370" s="107"/>
      <c r="Z370" s="107"/>
      <c r="AA370" s="108">
        <f t="shared" si="55"/>
        <v>0</v>
      </c>
      <c r="AB370" s="7">
        <v>45639</v>
      </c>
    </row>
    <row r="371" spans="1:28" ht="15.75" x14ac:dyDescent="0.25">
      <c r="A371" s="29">
        <v>45626</v>
      </c>
      <c r="B371" s="27" t="s">
        <v>256</v>
      </c>
      <c r="C371" s="25">
        <v>225000</v>
      </c>
      <c r="D371" s="27" t="s">
        <v>52</v>
      </c>
      <c r="E371" s="27" t="s">
        <v>400</v>
      </c>
      <c r="F371" s="25">
        <v>2.5</v>
      </c>
      <c r="G371" s="27" t="s">
        <v>39</v>
      </c>
      <c r="H371" s="27"/>
      <c r="I371" s="25">
        <f t="shared" si="49"/>
        <v>0</v>
      </c>
      <c r="J371" s="31" t="s">
        <v>324</v>
      </c>
      <c r="K371" s="25"/>
      <c r="L371" s="107">
        <f t="shared" si="50"/>
        <v>225000</v>
      </c>
      <c r="M371" s="107"/>
      <c r="N371" s="107">
        <v>225000</v>
      </c>
      <c r="O371" s="107">
        <f t="shared" si="51"/>
        <v>0</v>
      </c>
      <c r="P371" s="107"/>
      <c r="Q371" s="107"/>
      <c r="R371" s="107">
        <f t="shared" si="52"/>
        <v>0</v>
      </c>
      <c r="S371" s="107"/>
      <c r="T371" s="107"/>
      <c r="U371" s="107">
        <f t="shared" si="53"/>
        <v>0</v>
      </c>
      <c r="V371" s="107"/>
      <c r="W371" s="107"/>
      <c r="X371" s="107">
        <f t="shared" si="54"/>
        <v>0</v>
      </c>
      <c r="Y371" s="107"/>
      <c r="Z371" s="107"/>
      <c r="AA371" s="108">
        <f t="shared" si="55"/>
        <v>0</v>
      </c>
      <c r="AB371" s="7">
        <v>45639</v>
      </c>
    </row>
    <row r="372" spans="1:28" ht="15.75" x14ac:dyDescent="0.25">
      <c r="A372" s="29">
        <v>45626</v>
      </c>
      <c r="B372" s="27" t="s">
        <v>256</v>
      </c>
      <c r="C372" s="25">
        <v>225000</v>
      </c>
      <c r="D372" s="27" t="s">
        <v>52</v>
      </c>
      <c r="E372" s="27" t="s">
        <v>1585</v>
      </c>
      <c r="F372" s="25">
        <v>2.5</v>
      </c>
      <c r="G372" s="25" t="s">
        <v>39</v>
      </c>
      <c r="H372" s="27"/>
      <c r="I372" s="25">
        <f t="shared" si="49"/>
        <v>0</v>
      </c>
      <c r="J372" s="31" t="s">
        <v>324</v>
      </c>
      <c r="K372" s="25"/>
      <c r="L372" s="107">
        <f t="shared" si="50"/>
        <v>225000</v>
      </c>
      <c r="M372" s="107"/>
      <c r="N372" s="107">
        <v>225000</v>
      </c>
      <c r="O372" s="107">
        <f t="shared" si="51"/>
        <v>0</v>
      </c>
      <c r="P372" s="107"/>
      <c r="Q372" s="107"/>
      <c r="R372" s="107">
        <f t="shared" si="52"/>
        <v>0</v>
      </c>
      <c r="S372" s="107"/>
      <c r="T372" s="107"/>
      <c r="U372" s="107">
        <f t="shared" si="53"/>
        <v>0</v>
      </c>
      <c r="V372" s="107"/>
      <c r="W372" s="107"/>
      <c r="X372" s="107">
        <f t="shared" si="54"/>
        <v>0</v>
      </c>
      <c r="Y372" s="107"/>
      <c r="Z372" s="107"/>
      <c r="AA372" s="108">
        <f t="shared" si="55"/>
        <v>0</v>
      </c>
      <c r="AB372" s="7">
        <v>45639</v>
      </c>
    </row>
    <row r="373" spans="1:28" ht="15.75" x14ac:dyDescent="0.25">
      <c r="A373" s="29">
        <v>45626</v>
      </c>
      <c r="B373" s="27" t="s">
        <v>256</v>
      </c>
      <c r="C373" s="25">
        <v>225000</v>
      </c>
      <c r="D373" s="27" t="s">
        <v>52</v>
      </c>
      <c r="E373" s="27" t="s">
        <v>217</v>
      </c>
      <c r="F373" s="25">
        <v>2.5</v>
      </c>
      <c r="G373" s="25" t="s">
        <v>39</v>
      </c>
      <c r="H373" s="27"/>
      <c r="I373" s="25">
        <f t="shared" si="49"/>
        <v>0</v>
      </c>
      <c r="J373" s="31" t="s">
        <v>324</v>
      </c>
      <c r="K373" s="25"/>
      <c r="L373" s="107">
        <f t="shared" si="50"/>
        <v>225000</v>
      </c>
      <c r="M373" s="107"/>
      <c r="N373" s="107">
        <v>225000</v>
      </c>
      <c r="O373" s="107">
        <f t="shared" si="51"/>
        <v>0</v>
      </c>
      <c r="P373" s="107"/>
      <c r="Q373" s="107"/>
      <c r="R373" s="107">
        <f t="shared" si="52"/>
        <v>0</v>
      </c>
      <c r="S373" s="107"/>
      <c r="T373" s="107"/>
      <c r="U373" s="107">
        <f t="shared" si="53"/>
        <v>0</v>
      </c>
      <c r="V373" s="107"/>
      <c r="W373" s="107"/>
      <c r="X373" s="107">
        <f t="shared" si="54"/>
        <v>0</v>
      </c>
      <c r="Y373" s="107"/>
      <c r="Z373" s="107"/>
      <c r="AA373" s="108">
        <f t="shared" si="55"/>
        <v>0</v>
      </c>
      <c r="AB373" s="7">
        <v>45639</v>
      </c>
    </row>
    <row r="374" spans="1:28" ht="15.75" x14ac:dyDescent="0.25">
      <c r="A374" s="29">
        <v>45626</v>
      </c>
      <c r="B374" s="25" t="s">
        <v>211</v>
      </c>
      <c r="C374" s="25">
        <v>1750000</v>
      </c>
      <c r="D374" s="27" t="s">
        <v>52</v>
      </c>
      <c r="E374" s="25" t="s">
        <v>192</v>
      </c>
      <c r="F374" s="25">
        <v>700</v>
      </c>
      <c r="G374" s="25" t="s">
        <v>34</v>
      </c>
      <c r="H374" s="25"/>
      <c r="I374" s="25">
        <f t="shared" si="49"/>
        <v>0</v>
      </c>
      <c r="J374" s="31" t="s">
        <v>312</v>
      </c>
      <c r="K374" s="117" t="s">
        <v>2213</v>
      </c>
      <c r="L374" s="107">
        <f t="shared" si="50"/>
        <v>0</v>
      </c>
      <c r="M374" s="107"/>
      <c r="N374" s="107"/>
      <c r="O374" s="107">
        <f t="shared" si="51"/>
        <v>1750000</v>
      </c>
      <c r="P374" s="107">
        <v>1750000</v>
      </c>
      <c r="Q374" s="107"/>
      <c r="R374" s="107">
        <f t="shared" si="52"/>
        <v>0</v>
      </c>
      <c r="S374" s="107"/>
      <c r="T374" s="107"/>
      <c r="U374" s="107">
        <f t="shared" si="53"/>
        <v>0</v>
      </c>
      <c r="V374" s="107"/>
      <c r="W374" s="107"/>
      <c r="X374" s="107">
        <f t="shared" si="54"/>
        <v>0</v>
      </c>
      <c r="Y374" s="107"/>
      <c r="Z374" s="107"/>
      <c r="AA374" s="108">
        <f t="shared" si="55"/>
        <v>0</v>
      </c>
      <c r="AB374" s="7">
        <v>45629</v>
      </c>
    </row>
    <row r="375" spans="1:28" ht="15.75" x14ac:dyDescent="0.25">
      <c r="A375" s="29">
        <v>45626</v>
      </c>
      <c r="B375" s="25" t="s">
        <v>1402</v>
      </c>
      <c r="C375" s="25">
        <v>966000</v>
      </c>
      <c r="D375" s="27" t="s">
        <v>52</v>
      </c>
      <c r="E375" s="25" t="s">
        <v>358</v>
      </c>
      <c r="F375" s="25">
        <v>21</v>
      </c>
      <c r="G375" s="25" t="s">
        <v>39</v>
      </c>
      <c r="H375" s="25"/>
      <c r="I375" s="25">
        <f t="shared" si="49"/>
        <v>0</v>
      </c>
      <c r="J375" s="31" t="s">
        <v>312</v>
      </c>
      <c r="K375" s="25" t="s">
        <v>2210</v>
      </c>
      <c r="L375" s="107">
        <f t="shared" si="50"/>
        <v>0</v>
      </c>
      <c r="M375" s="107"/>
      <c r="N375" s="107"/>
      <c r="O375" s="107">
        <f t="shared" si="51"/>
        <v>966000</v>
      </c>
      <c r="P375" s="107">
        <v>966000</v>
      </c>
      <c r="Q375" s="107"/>
      <c r="R375" s="107">
        <f t="shared" si="52"/>
        <v>0</v>
      </c>
      <c r="S375" s="107"/>
      <c r="T375" s="107"/>
      <c r="U375" s="107">
        <f t="shared" si="53"/>
        <v>0</v>
      </c>
      <c r="V375" s="107"/>
      <c r="W375" s="107"/>
      <c r="X375" s="107">
        <f t="shared" si="54"/>
        <v>0</v>
      </c>
      <c r="Y375" s="107"/>
      <c r="Z375" s="107"/>
      <c r="AA375" s="108">
        <f t="shared" si="55"/>
        <v>0</v>
      </c>
      <c r="AB375" s="7">
        <v>45630</v>
      </c>
    </row>
    <row r="376" spans="1:28" ht="15.75" x14ac:dyDescent="0.25">
      <c r="A376" s="29">
        <v>45626</v>
      </c>
      <c r="B376" s="25" t="s">
        <v>1770</v>
      </c>
      <c r="C376" s="25">
        <v>1043000</v>
      </c>
      <c r="D376" s="27" t="s">
        <v>52</v>
      </c>
      <c r="E376" s="25" t="s">
        <v>249</v>
      </c>
      <c r="F376" s="25">
        <v>800</v>
      </c>
      <c r="G376" s="25" t="s">
        <v>34</v>
      </c>
      <c r="H376" s="25"/>
      <c r="I376" s="25">
        <f t="shared" si="49"/>
        <v>0</v>
      </c>
      <c r="J376" s="31" t="s">
        <v>312</v>
      </c>
      <c r="K376" s="25" t="s">
        <v>2239</v>
      </c>
      <c r="L376" s="107">
        <f t="shared" si="50"/>
        <v>0</v>
      </c>
      <c r="M376" s="107"/>
      <c r="N376" s="107"/>
      <c r="O376" s="107">
        <f t="shared" si="51"/>
        <v>1043000</v>
      </c>
      <c r="P376" s="107">
        <v>1043000</v>
      </c>
      <c r="Q376" s="107"/>
      <c r="R376" s="107">
        <f t="shared" si="52"/>
        <v>0</v>
      </c>
      <c r="S376" s="107"/>
      <c r="T376" s="107"/>
      <c r="U376" s="107">
        <f t="shared" si="53"/>
        <v>0</v>
      </c>
      <c r="V376" s="107"/>
      <c r="W376" s="107"/>
      <c r="X376" s="107">
        <f t="shared" si="54"/>
        <v>0</v>
      </c>
      <c r="Y376" s="107"/>
      <c r="Z376" s="107"/>
      <c r="AA376" s="108">
        <f t="shared" si="55"/>
        <v>0</v>
      </c>
      <c r="AB376" s="7">
        <v>45636</v>
      </c>
    </row>
    <row r="377" spans="1:28" ht="15.75" x14ac:dyDescent="0.25">
      <c r="A377" s="29">
        <v>45626</v>
      </c>
      <c r="B377" s="25" t="s">
        <v>1770</v>
      </c>
      <c r="C377" s="27">
        <v>1120000</v>
      </c>
      <c r="D377" s="27" t="s">
        <v>52</v>
      </c>
      <c r="E377" s="27" t="s">
        <v>204</v>
      </c>
      <c r="F377" s="27">
        <v>1000</v>
      </c>
      <c r="G377" s="25" t="s">
        <v>34</v>
      </c>
      <c r="H377" s="27"/>
      <c r="I377" s="25">
        <f t="shared" si="49"/>
        <v>0</v>
      </c>
      <c r="J377" s="31" t="s">
        <v>312</v>
      </c>
      <c r="K377" s="25" t="s">
        <v>2239</v>
      </c>
      <c r="L377" s="107">
        <f t="shared" si="50"/>
        <v>0</v>
      </c>
      <c r="M377" s="107"/>
      <c r="N377" s="107"/>
      <c r="O377" s="107">
        <f t="shared" si="51"/>
        <v>1120000</v>
      </c>
      <c r="P377" s="107">
        <v>1120000</v>
      </c>
      <c r="Q377" s="107"/>
      <c r="R377" s="107">
        <f t="shared" si="52"/>
        <v>0</v>
      </c>
      <c r="S377" s="107"/>
      <c r="T377" s="107"/>
      <c r="U377" s="107">
        <f t="shared" si="53"/>
        <v>0</v>
      </c>
      <c r="V377" s="107"/>
      <c r="W377" s="107"/>
      <c r="X377" s="107">
        <f t="shared" si="54"/>
        <v>0</v>
      </c>
      <c r="Y377" s="107"/>
      <c r="Z377" s="107"/>
      <c r="AA377" s="108">
        <f t="shared" si="55"/>
        <v>0</v>
      </c>
      <c r="AB377" s="7">
        <v>45636</v>
      </c>
    </row>
    <row r="378" spans="1:28" ht="15.75" x14ac:dyDescent="0.25">
      <c r="A378" s="29">
        <v>45626</v>
      </c>
      <c r="B378" s="25" t="s">
        <v>472</v>
      </c>
      <c r="C378" s="25">
        <v>450000</v>
      </c>
      <c r="D378" s="27" t="s">
        <v>52</v>
      </c>
      <c r="E378" s="25" t="s">
        <v>117</v>
      </c>
      <c r="F378" s="25">
        <v>1</v>
      </c>
      <c r="G378" s="25" t="s">
        <v>23</v>
      </c>
      <c r="H378" s="25"/>
      <c r="I378" s="25">
        <f t="shared" si="49"/>
        <v>0</v>
      </c>
      <c r="J378" s="26" t="s">
        <v>28</v>
      </c>
      <c r="K378" s="25"/>
      <c r="L378" s="107">
        <f t="shared" si="50"/>
        <v>0</v>
      </c>
      <c r="M378" s="107"/>
      <c r="N378" s="107"/>
      <c r="O378" s="107">
        <f t="shared" si="51"/>
        <v>0</v>
      </c>
      <c r="P378" s="107"/>
      <c r="Q378" s="107"/>
      <c r="R378" s="107">
        <f t="shared" si="52"/>
        <v>0</v>
      </c>
      <c r="S378" s="107"/>
      <c r="T378" s="107"/>
      <c r="U378" s="107">
        <f t="shared" si="53"/>
        <v>0</v>
      </c>
      <c r="V378" s="107"/>
      <c r="W378" s="107"/>
      <c r="X378" s="107">
        <f t="shared" si="54"/>
        <v>0</v>
      </c>
      <c r="Y378" s="107"/>
      <c r="Z378" s="107"/>
      <c r="AA378" s="108">
        <f t="shared" si="55"/>
        <v>450000</v>
      </c>
      <c r="AB378" s="7"/>
    </row>
    <row r="379" spans="1:28" ht="15.75" x14ac:dyDescent="0.25">
      <c r="A379" s="29">
        <v>45626</v>
      </c>
      <c r="B379" s="25" t="s">
        <v>221</v>
      </c>
      <c r="C379" s="25">
        <v>37420000</v>
      </c>
      <c r="D379" s="25" t="s">
        <v>2249</v>
      </c>
      <c r="E379" s="25" t="s">
        <v>177</v>
      </c>
      <c r="F379" s="25">
        <v>400</v>
      </c>
      <c r="G379" s="25" t="s">
        <v>39</v>
      </c>
      <c r="H379" s="25"/>
      <c r="I379" s="25">
        <f t="shared" si="49"/>
        <v>0</v>
      </c>
      <c r="J379" s="38" t="s">
        <v>78</v>
      </c>
      <c r="K379" s="25" t="s">
        <v>2227</v>
      </c>
      <c r="L379" s="107">
        <f t="shared" si="50"/>
        <v>0</v>
      </c>
      <c r="M379" s="107"/>
      <c r="N379" s="107"/>
      <c r="O379" s="107">
        <f t="shared" si="51"/>
        <v>9355000</v>
      </c>
      <c r="P379" s="107">
        <v>9355000</v>
      </c>
      <c r="Q379" s="107"/>
      <c r="R379" s="107">
        <f t="shared" si="52"/>
        <v>0</v>
      </c>
      <c r="S379" s="107"/>
      <c r="T379" s="107"/>
      <c r="U379" s="107">
        <f t="shared" si="53"/>
        <v>0</v>
      </c>
      <c r="V379" s="107"/>
      <c r="W379" s="107"/>
      <c r="X379" s="107">
        <f t="shared" si="54"/>
        <v>0</v>
      </c>
      <c r="Y379" s="107"/>
      <c r="Z379" s="107"/>
      <c r="AA379" s="108">
        <f t="shared" si="55"/>
        <v>28065000</v>
      </c>
      <c r="AB379" s="7">
        <v>45631</v>
      </c>
    </row>
    <row r="380" spans="1:28" ht="15.75" x14ac:dyDescent="0.25">
      <c r="A380" s="29">
        <v>45626</v>
      </c>
      <c r="B380" s="25" t="s">
        <v>256</v>
      </c>
      <c r="C380" s="25">
        <v>2432500</v>
      </c>
      <c r="D380" s="27" t="s">
        <v>52</v>
      </c>
      <c r="E380" s="25" t="s">
        <v>138</v>
      </c>
      <c r="F380" s="25">
        <v>1750</v>
      </c>
      <c r="G380" s="25" t="s">
        <v>34</v>
      </c>
      <c r="H380" s="25"/>
      <c r="I380" s="25">
        <f t="shared" si="49"/>
        <v>0</v>
      </c>
      <c r="J380" s="31" t="s">
        <v>324</v>
      </c>
      <c r="K380" s="25"/>
      <c r="L380" s="107">
        <f t="shared" si="50"/>
        <v>2432500</v>
      </c>
      <c r="M380" s="107"/>
      <c r="N380" s="107">
        <v>2432500</v>
      </c>
      <c r="O380" s="107">
        <f t="shared" si="51"/>
        <v>0</v>
      </c>
      <c r="P380" s="107"/>
      <c r="Q380" s="107"/>
      <c r="R380" s="107">
        <f t="shared" si="52"/>
        <v>0</v>
      </c>
      <c r="S380" s="107"/>
      <c r="T380" s="107"/>
      <c r="U380" s="107">
        <f t="shared" si="53"/>
        <v>0</v>
      </c>
      <c r="V380" s="107"/>
      <c r="W380" s="107"/>
      <c r="X380" s="107">
        <f t="shared" si="54"/>
        <v>0</v>
      </c>
      <c r="Y380" s="107"/>
      <c r="Z380" s="107"/>
      <c r="AA380" s="108">
        <f t="shared" si="55"/>
        <v>0</v>
      </c>
      <c r="AB380" s="7">
        <v>45639</v>
      </c>
    </row>
    <row r="381" spans="1:28" ht="15.75" x14ac:dyDescent="0.25">
      <c r="A381" s="29">
        <v>45626</v>
      </c>
      <c r="B381" s="25" t="s">
        <v>256</v>
      </c>
      <c r="C381" s="25">
        <v>8000000</v>
      </c>
      <c r="D381" s="27" t="s">
        <v>52</v>
      </c>
      <c r="E381" s="25" t="s">
        <v>276</v>
      </c>
      <c r="F381" s="25">
        <v>10000</v>
      </c>
      <c r="G381" s="25" t="s">
        <v>34</v>
      </c>
      <c r="H381" s="25"/>
      <c r="I381" s="25">
        <f t="shared" si="49"/>
        <v>0</v>
      </c>
      <c r="J381" s="31" t="s">
        <v>324</v>
      </c>
      <c r="K381" s="25"/>
      <c r="L381" s="107">
        <f t="shared" si="50"/>
        <v>8000000</v>
      </c>
      <c r="M381" s="107">
        <v>6363000</v>
      </c>
      <c r="N381" s="107">
        <v>1637000</v>
      </c>
      <c r="O381" s="107">
        <f t="shared" si="51"/>
        <v>0</v>
      </c>
      <c r="P381" s="107"/>
      <c r="Q381" s="107"/>
      <c r="R381" s="107">
        <f t="shared" si="52"/>
        <v>0</v>
      </c>
      <c r="S381" s="107"/>
      <c r="T381" s="107"/>
      <c r="U381" s="107">
        <f t="shared" si="53"/>
        <v>0</v>
      </c>
      <c r="V381" s="107"/>
      <c r="W381" s="107"/>
      <c r="X381" s="107">
        <f t="shared" si="54"/>
        <v>0</v>
      </c>
      <c r="Y381" s="107"/>
      <c r="Z381" s="107"/>
      <c r="AA381" s="108">
        <f t="shared" si="55"/>
        <v>0</v>
      </c>
      <c r="AB381" s="7">
        <v>45644</v>
      </c>
    </row>
    <row r="382" spans="1:28" ht="15.75" x14ac:dyDescent="0.25">
      <c r="A382" s="29">
        <v>45626</v>
      </c>
      <c r="B382" s="25" t="s">
        <v>203</v>
      </c>
      <c r="C382" s="25">
        <v>7000000</v>
      </c>
      <c r="D382" s="27" t="s">
        <v>46</v>
      </c>
      <c r="E382" s="25" t="s">
        <v>406</v>
      </c>
      <c r="F382" s="25">
        <v>8000</v>
      </c>
      <c r="G382" s="25" t="s">
        <v>34</v>
      </c>
      <c r="H382" s="25"/>
      <c r="I382" s="25">
        <f t="shared" si="49"/>
        <v>0</v>
      </c>
      <c r="J382" s="31" t="s">
        <v>324</v>
      </c>
      <c r="K382" s="25"/>
      <c r="L382" s="107">
        <f t="shared" si="50"/>
        <v>7000000</v>
      </c>
      <c r="M382" s="107">
        <v>3982000</v>
      </c>
      <c r="N382" s="107">
        <v>3018000</v>
      </c>
      <c r="O382" s="107">
        <f t="shared" si="51"/>
        <v>0</v>
      </c>
      <c r="P382" s="107"/>
      <c r="Q382" s="107"/>
      <c r="R382" s="107">
        <f t="shared" si="52"/>
        <v>0</v>
      </c>
      <c r="S382" s="107"/>
      <c r="T382" s="107"/>
      <c r="U382" s="107">
        <f t="shared" si="53"/>
        <v>0</v>
      </c>
      <c r="V382" s="107"/>
      <c r="W382" s="107"/>
      <c r="X382" s="107">
        <f t="shared" si="54"/>
        <v>0</v>
      </c>
      <c r="Y382" s="107"/>
      <c r="Z382" s="107"/>
      <c r="AA382" s="108">
        <f t="shared" si="55"/>
        <v>0</v>
      </c>
      <c r="AB382" s="7">
        <v>45637</v>
      </c>
    </row>
    <row r="383" spans="1:28" ht="15.75" x14ac:dyDescent="0.25">
      <c r="A383" s="29">
        <v>45626</v>
      </c>
      <c r="B383" s="25" t="s">
        <v>203</v>
      </c>
      <c r="C383" s="25">
        <v>662700</v>
      </c>
      <c r="D383" s="27" t="s">
        <v>46</v>
      </c>
      <c r="E383" s="25" t="s">
        <v>115</v>
      </c>
      <c r="F383" s="25">
        <v>14.1</v>
      </c>
      <c r="G383" s="25" t="s">
        <v>39</v>
      </c>
      <c r="H383" s="25"/>
      <c r="I383" s="25">
        <f t="shared" si="49"/>
        <v>0</v>
      </c>
      <c r="J383" s="31" t="s">
        <v>324</v>
      </c>
      <c r="K383" s="25"/>
      <c r="L383" s="107">
        <f t="shared" si="50"/>
        <v>662700</v>
      </c>
      <c r="M383" s="107"/>
      <c r="N383" s="107">
        <v>662700</v>
      </c>
      <c r="O383" s="107">
        <f t="shared" si="51"/>
        <v>0</v>
      </c>
      <c r="P383" s="107"/>
      <c r="Q383" s="107"/>
      <c r="R383" s="107">
        <f t="shared" si="52"/>
        <v>0</v>
      </c>
      <c r="S383" s="107"/>
      <c r="T383" s="107"/>
      <c r="U383" s="107">
        <f t="shared" si="53"/>
        <v>0</v>
      </c>
      <c r="V383" s="107"/>
      <c r="W383" s="107"/>
      <c r="X383" s="107">
        <f t="shared" si="54"/>
        <v>0</v>
      </c>
      <c r="Y383" s="107"/>
      <c r="Z383" s="107"/>
      <c r="AA383" s="108">
        <f t="shared" si="55"/>
        <v>0</v>
      </c>
      <c r="AB383" s="7">
        <v>45637</v>
      </c>
    </row>
    <row r="384" spans="1:28" ht="15.75" x14ac:dyDescent="0.25">
      <c r="A384" s="29">
        <v>45626</v>
      </c>
      <c r="B384" s="25" t="s">
        <v>382</v>
      </c>
      <c r="C384" s="25">
        <v>19240000</v>
      </c>
      <c r="D384" s="27" t="s">
        <v>46</v>
      </c>
      <c r="E384" s="25" t="s">
        <v>298</v>
      </c>
      <c r="F384" s="25">
        <v>5200</v>
      </c>
      <c r="G384" s="25" t="s">
        <v>34</v>
      </c>
      <c r="H384" s="25"/>
      <c r="I384" s="25">
        <f t="shared" si="49"/>
        <v>0</v>
      </c>
      <c r="J384" s="31" t="s">
        <v>324</v>
      </c>
      <c r="K384" s="25"/>
      <c r="L384" s="107">
        <f t="shared" si="50"/>
        <v>0</v>
      </c>
      <c r="M384" s="107"/>
      <c r="N384" s="107"/>
      <c r="O384" s="107">
        <f t="shared" si="51"/>
        <v>0</v>
      </c>
      <c r="P384" s="107"/>
      <c r="Q384" s="107"/>
      <c r="R384" s="107">
        <f t="shared" si="52"/>
        <v>19240000</v>
      </c>
      <c r="S384" s="107">
        <v>19240000</v>
      </c>
      <c r="T384" s="107"/>
      <c r="U384" s="107">
        <f t="shared" si="53"/>
        <v>0</v>
      </c>
      <c r="V384" s="107"/>
      <c r="W384" s="107"/>
      <c r="X384" s="107">
        <f t="shared" si="54"/>
        <v>0</v>
      </c>
      <c r="Y384" s="107"/>
      <c r="Z384" s="107"/>
      <c r="AA384" s="108">
        <f t="shared" si="55"/>
        <v>0</v>
      </c>
      <c r="AB384" s="7">
        <v>45637</v>
      </c>
    </row>
    <row r="385" spans="1:28" ht="15.75" x14ac:dyDescent="0.25">
      <c r="A385" s="29">
        <v>45626</v>
      </c>
      <c r="B385" s="25" t="s">
        <v>382</v>
      </c>
      <c r="C385" s="25">
        <v>1000000</v>
      </c>
      <c r="D385" s="27" t="s">
        <v>46</v>
      </c>
      <c r="E385" s="25" t="s">
        <v>192</v>
      </c>
      <c r="F385" s="25">
        <v>400</v>
      </c>
      <c r="G385" s="25" t="s">
        <v>34</v>
      </c>
      <c r="H385" s="25"/>
      <c r="I385" s="25">
        <f t="shared" si="49"/>
        <v>0</v>
      </c>
      <c r="J385" s="31" t="s">
        <v>324</v>
      </c>
      <c r="K385" s="25"/>
      <c r="L385" s="107">
        <f t="shared" si="50"/>
        <v>0</v>
      </c>
      <c r="M385" s="107"/>
      <c r="N385" s="107"/>
      <c r="O385" s="107">
        <f t="shared" si="51"/>
        <v>0</v>
      </c>
      <c r="P385" s="107"/>
      <c r="Q385" s="107"/>
      <c r="R385" s="107">
        <f t="shared" si="52"/>
        <v>1000000</v>
      </c>
      <c r="S385" s="107">
        <v>1000000</v>
      </c>
      <c r="T385" s="107"/>
      <c r="U385" s="107">
        <f t="shared" si="53"/>
        <v>0</v>
      </c>
      <c r="V385" s="107"/>
      <c r="W385" s="107"/>
      <c r="X385" s="107">
        <f t="shared" si="54"/>
        <v>0</v>
      </c>
      <c r="Y385" s="107"/>
      <c r="Z385" s="107"/>
      <c r="AA385" s="108">
        <f t="shared" si="55"/>
        <v>0</v>
      </c>
      <c r="AB385" s="7">
        <v>45637</v>
      </c>
    </row>
    <row r="386" spans="1:28" ht="15.75" x14ac:dyDescent="0.25">
      <c r="A386" s="29">
        <v>45626</v>
      </c>
      <c r="B386" s="25" t="s">
        <v>382</v>
      </c>
      <c r="C386" s="25">
        <v>1000000</v>
      </c>
      <c r="D386" s="27" t="s">
        <v>46</v>
      </c>
      <c r="E386" s="25" t="s">
        <v>150</v>
      </c>
      <c r="F386" s="25">
        <v>20</v>
      </c>
      <c r="G386" s="25" t="s">
        <v>77</v>
      </c>
      <c r="H386" s="25"/>
      <c r="I386" s="25">
        <f t="shared" si="49"/>
        <v>0</v>
      </c>
      <c r="J386" s="31" t="s">
        <v>324</v>
      </c>
      <c r="K386" s="25"/>
      <c r="L386" s="107">
        <f t="shared" si="50"/>
        <v>0</v>
      </c>
      <c r="M386" s="107"/>
      <c r="N386" s="107"/>
      <c r="O386" s="107">
        <f t="shared" si="51"/>
        <v>0</v>
      </c>
      <c r="P386" s="107"/>
      <c r="Q386" s="107"/>
      <c r="R386" s="107">
        <f t="shared" si="52"/>
        <v>1000000</v>
      </c>
      <c r="S386" s="107">
        <v>1000000</v>
      </c>
      <c r="T386" s="107"/>
      <c r="U386" s="107">
        <f t="shared" si="53"/>
        <v>0</v>
      </c>
      <c r="V386" s="107"/>
      <c r="W386" s="107"/>
      <c r="X386" s="107">
        <f t="shared" si="54"/>
        <v>0</v>
      </c>
      <c r="Y386" s="107"/>
      <c r="Z386" s="107"/>
      <c r="AA386" s="108">
        <f t="shared" si="55"/>
        <v>0</v>
      </c>
      <c r="AB386" s="7">
        <v>45637</v>
      </c>
    </row>
    <row r="387" spans="1:28" ht="15.75" x14ac:dyDescent="0.25">
      <c r="A387" s="24">
        <v>45626</v>
      </c>
      <c r="B387" s="25" t="s">
        <v>382</v>
      </c>
      <c r="C387" s="25">
        <v>900000</v>
      </c>
      <c r="D387" s="25" t="s">
        <v>46</v>
      </c>
      <c r="E387" s="25" t="s">
        <v>400</v>
      </c>
      <c r="F387" s="25">
        <v>10</v>
      </c>
      <c r="G387" s="25" t="s">
        <v>39</v>
      </c>
      <c r="H387" s="25"/>
      <c r="I387" s="25">
        <f t="shared" si="49"/>
        <v>0</v>
      </c>
      <c r="J387" s="31" t="s">
        <v>324</v>
      </c>
      <c r="K387" s="25"/>
      <c r="L387" s="107">
        <f t="shared" si="50"/>
        <v>0</v>
      </c>
      <c r="M387" s="107"/>
      <c r="N387" s="107"/>
      <c r="O387" s="107">
        <f t="shared" si="51"/>
        <v>0</v>
      </c>
      <c r="P387" s="107"/>
      <c r="Q387" s="107"/>
      <c r="R387" s="107">
        <f t="shared" si="52"/>
        <v>900000</v>
      </c>
      <c r="S387" s="107">
        <v>900000</v>
      </c>
      <c r="T387" s="107"/>
      <c r="U387" s="107">
        <f t="shared" si="53"/>
        <v>0</v>
      </c>
      <c r="V387" s="107"/>
      <c r="W387" s="107"/>
      <c r="X387" s="107">
        <f t="shared" si="54"/>
        <v>0</v>
      </c>
      <c r="Y387" s="107"/>
      <c r="Z387" s="107"/>
      <c r="AA387" s="108">
        <f t="shared" si="55"/>
        <v>0</v>
      </c>
      <c r="AB387" s="7">
        <v>45637</v>
      </c>
    </row>
    <row r="388" spans="1:28" ht="15.75" x14ac:dyDescent="0.25">
      <c r="A388" s="29">
        <v>45626</v>
      </c>
      <c r="B388" s="25" t="s">
        <v>382</v>
      </c>
      <c r="C388" s="25">
        <v>3600000</v>
      </c>
      <c r="D388" s="27" t="s">
        <v>46</v>
      </c>
      <c r="E388" s="25" t="s">
        <v>1585</v>
      </c>
      <c r="F388" s="25">
        <v>40</v>
      </c>
      <c r="G388" s="25" t="s">
        <v>39</v>
      </c>
      <c r="H388" s="25"/>
      <c r="I388" s="25">
        <f t="shared" si="49"/>
        <v>0</v>
      </c>
      <c r="J388" s="31" t="s">
        <v>324</v>
      </c>
      <c r="K388" s="25"/>
      <c r="L388" s="107">
        <f t="shared" si="50"/>
        <v>0</v>
      </c>
      <c r="M388" s="107"/>
      <c r="N388" s="107"/>
      <c r="O388" s="107">
        <f t="shared" si="51"/>
        <v>0</v>
      </c>
      <c r="P388" s="107"/>
      <c r="Q388" s="107"/>
      <c r="R388" s="107">
        <f t="shared" si="52"/>
        <v>3600000</v>
      </c>
      <c r="S388" s="107">
        <v>3600000</v>
      </c>
      <c r="T388" s="107"/>
      <c r="U388" s="107">
        <f t="shared" si="53"/>
        <v>0</v>
      </c>
      <c r="V388" s="107"/>
      <c r="W388" s="107"/>
      <c r="X388" s="107">
        <f t="shared" si="54"/>
        <v>0</v>
      </c>
      <c r="Y388" s="107"/>
      <c r="Z388" s="107"/>
      <c r="AA388" s="108">
        <f t="shared" si="55"/>
        <v>0</v>
      </c>
      <c r="AB388" s="7">
        <v>45637</v>
      </c>
    </row>
    <row r="389" spans="1:28" ht="15.75" x14ac:dyDescent="0.25">
      <c r="A389" s="29">
        <v>45626</v>
      </c>
      <c r="B389" s="25" t="s">
        <v>382</v>
      </c>
      <c r="C389" s="25">
        <v>900000</v>
      </c>
      <c r="D389" s="27" t="s">
        <v>46</v>
      </c>
      <c r="E389" s="25" t="s">
        <v>217</v>
      </c>
      <c r="F389" s="25">
        <v>10</v>
      </c>
      <c r="G389" s="25" t="s">
        <v>39</v>
      </c>
      <c r="H389" s="25"/>
      <c r="I389" s="25">
        <f t="shared" si="49"/>
        <v>0</v>
      </c>
      <c r="J389" s="31" t="s">
        <v>324</v>
      </c>
      <c r="K389" s="25"/>
      <c r="L389" s="107">
        <f t="shared" si="50"/>
        <v>0</v>
      </c>
      <c r="M389" s="107"/>
      <c r="N389" s="107"/>
      <c r="O389" s="107">
        <f t="shared" si="51"/>
        <v>0</v>
      </c>
      <c r="P389" s="107"/>
      <c r="Q389" s="107"/>
      <c r="R389" s="107">
        <f t="shared" si="52"/>
        <v>900000</v>
      </c>
      <c r="S389" s="107">
        <v>900000</v>
      </c>
      <c r="T389" s="107"/>
      <c r="U389" s="107">
        <f t="shared" si="53"/>
        <v>0</v>
      </c>
      <c r="V389" s="107"/>
      <c r="W389" s="107"/>
      <c r="X389" s="107">
        <f t="shared" si="54"/>
        <v>0</v>
      </c>
      <c r="Y389" s="107"/>
      <c r="Z389" s="107"/>
      <c r="AA389" s="108">
        <f t="shared" si="55"/>
        <v>0</v>
      </c>
      <c r="AB389" s="7">
        <v>45637</v>
      </c>
    </row>
    <row r="390" spans="1:28" ht="15.75" x14ac:dyDescent="0.25">
      <c r="A390" s="24">
        <v>45628</v>
      </c>
      <c r="B390" s="25" t="s">
        <v>96</v>
      </c>
      <c r="C390" s="25"/>
      <c r="D390" s="25" t="s">
        <v>46</v>
      </c>
      <c r="E390" s="25" t="s">
        <v>160</v>
      </c>
      <c r="F390" s="25">
        <v>375</v>
      </c>
      <c r="G390" s="25" t="s">
        <v>34</v>
      </c>
      <c r="H390" s="25">
        <v>2630</v>
      </c>
      <c r="I390" s="25">
        <f t="shared" si="49"/>
        <v>986250</v>
      </c>
      <c r="J390" s="31" t="s">
        <v>324</v>
      </c>
      <c r="K390" s="25"/>
      <c r="L390" s="107">
        <f t="shared" ref="L390:L427" si="56">M390+N390</f>
        <v>986250</v>
      </c>
      <c r="M390" s="107">
        <v>986250</v>
      </c>
      <c r="N390" s="107"/>
      <c r="O390" s="107">
        <f t="shared" ref="O390:O427" si="57">P390+Q390</f>
        <v>0</v>
      </c>
      <c r="P390" s="107"/>
      <c r="Q390" s="107"/>
      <c r="R390" s="107">
        <f t="shared" ref="R390:R427" si="58">S390+T390</f>
        <v>0</v>
      </c>
      <c r="S390" s="107"/>
      <c r="T390" s="107"/>
      <c r="U390" s="107">
        <f t="shared" ref="U390:U427" si="59">V390+W390</f>
        <v>0</v>
      </c>
      <c r="V390" s="107"/>
      <c r="W390" s="107"/>
      <c r="X390" s="107">
        <f t="shared" ref="X390:X427" si="60">Y390+Z390</f>
        <v>0</v>
      </c>
      <c r="Y390" s="107"/>
      <c r="Z390" s="107"/>
      <c r="AA390" s="108">
        <f t="shared" ref="AA390:AA427" si="61">C390+I390-L390-O390-U390-X390-R390</f>
        <v>0</v>
      </c>
      <c r="AB390" s="7">
        <v>45631</v>
      </c>
    </row>
    <row r="391" spans="1:28" ht="15.75" x14ac:dyDescent="0.25">
      <c r="A391" s="24">
        <v>45628</v>
      </c>
      <c r="B391" s="25" t="s">
        <v>51</v>
      </c>
      <c r="C391" s="25"/>
      <c r="D391" s="25" t="s">
        <v>46</v>
      </c>
      <c r="E391" s="25" t="s">
        <v>196</v>
      </c>
      <c r="F391" s="25">
        <v>54.2</v>
      </c>
      <c r="G391" s="25" t="s">
        <v>39</v>
      </c>
      <c r="H391" s="25">
        <v>115000</v>
      </c>
      <c r="I391" s="25">
        <f t="shared" si="49"/>
        <v>6233000</v>
      </c>
      <c r="J391" s="26" t="s">
        <v>28</v>
      </c>
      <c r="K391" s="25"/>
      <c r="L391" s="107">
        <f t="shared" si="56"/>
        <v>0</v>
      </c>
      <c r="M391" s="107"/>
      <c r="N391" s="107"/>
      <c r="O391" s="107">
        <f t="shared" si="57"/>
        <v>0</v>
      </c>
      <c r="P391" s="107"/>
      <c r="Q391" s="107"/>
      <c r="R391" s="107">
        <f t="shared" si="58"/>
        <v>0</v>
      </c>
      <c r="S391" s="107"/>
      <c r="T391" s="107"/>
      <c r="U391" s="107">
        <f t="shared" si="59"/>
        <v>0</v>
      </c>
      <c r="V391" s="107"/>
      <c r="W391" s="107"/>
      <c r="X391" s="107">
        <f t="shared" si="60"/>
        <v>0</v>
      </c>
      <c r="Y391" s="107"/>
      <c r="Z391" s="107"/>
      <c r="AA391" s="108">
        <f t="shared" si="61"/>
        <v>6233000</v>
      </c>
      <c r="AB391" s="7"/>
    </row>
    <row r="392" spans="1:28" ht="15.75" x14ac:dyDescent="0.25">
      <c r="A392" s="24">
        <v>45628</v>
      </c>
      <c r="B392" s="25" t="s">
        <v>2192</v>
      </c>
      <c r="C392" s="25"/>
      <c r="D392" s="25" t="s">
        <v>52</v>
      </c>
      <c r="E392" s="25" t="s">
        <v>64</v>
      </c>
      <c r="F392" s="25">
        <v>300</v>
      </c>
      <c r="G392" s="25" t="s">
        <v>39</v>
      </c>
      <c r="H392" s="25">
        <v>55000</v>
      </c>
      <c r="I392" s="25">
        <f t="shared" si="49"/>
        <v>16500000</v>
      </c>
      <c r="J392" s="31" t="s">
        <v>312</v>
      </c>
      <c r="K392" s="25"/>
      <c r="L392" s="107">
        <f t="shared" si="56"/>
        <v>0</v>
      </c>
      <c r="M392" s="107"/>
      <c r="N392" s="107"/>
      <c r="O392" s="107">
        <f t="shared" si="57"/>
        <v>16500000</v>
      </c>
      <c r="P392" s="107">
        <v>16500000</v>
      </c>
      <c r="Q392" s="107"/>
      <c r="R392" s="107">
        <f t="shared" si="58"/>
        <v>0</v>
      </c>
      <c r="S392" s="107"/>
      <c r="T392" s="107"/>
      <c r="U392" s="107">
        <f t="shared" si="59"/>
        <v>0</v>
      </c>
      <c r="V392" s="107"/>
      <c r="W392" s="107"/>
      <c r="X392" s="107">
        <f t="shared" si="60"/>
        <v>0</v>
      </c>
      <c r="Y392" s="107"/>
      <c r="Z392" s="107"/>
      <c r="AA392" s="108">
        <f t="shared" si="61"/>
        <v>0</v>
      </c>
      <c r="AB392" s="7">
        <v>45636</v>
      </c>
    </row>
    <row r="393" spans="1:28" ht="15.75" x14ac:dyDescent="0.25">
      <c r="A393" s="24">
        <v>45628</v>
      </c>
      <c r="B393" s="25" t="s">
        <v>1980</v>
      </c>
      <c r="C393" s="25"/>
      <c r="D393" s="25" t="s">
        <v>46</v>
      </c>
      <c r="E393" s="25" t="s">
        <v>129</v>
      </c>
      <c r="F393" s="25">
        <v>2</v>
      </c>
      <c r="G393" s="25" t="s">
        <v>77</v>
      </c>
      <c r="H393" s="25">
        <v>65000</v>
      </c>
      <c r="I393" s="25">
        <f t="shared" si="49"/>
        <v>130000</v>
      </c>
      <c r="J393" s="31" t="s">
        <v>324</v>
      </c>
      <c r="K393" s="25"/>
      <c r="L393" s="107">
        <f t="shared" si="56"/>
        <v>130000</v>
      </c>
      <c r="M393" s="107">
        <v>130000</v>
      </c>
      <c r="N393" s="107"/>
      <c r="O393" s="107">
        <f t="shared" si="57"/>
        <v>0</v>
      </c>
      <c r="P393" s="107"/>
      <c r="Q393" s="107"/>
      <c r="R393" s="107">
        <f t="shared" si="58"/>
        <v>0</v>
      </c>
      <c r="S393" s="107"/>
      <c r="T393" s="107"/>
      <c r="U393" s="107">
        <f t="shared" si="59"/>
        <v>0</v>
      </c>
      <c r="V393" s="107"/>
      <c r="W393" s="107"/>
      <c r="X393" s="107">
        <f t="shared" si="60"/>
        <v>0</v>
      </c>
      <c r="Y393" s="107"/>
      <c r="Z393" s="107"/>
      <c r="AA393" s="108">
        <f t="shared" si="61"/>
        <v>0</v>
      </c>
      <c r="AB393" s="7">
        <v>45628</v>
      </c>
    </row>
    <row r="394" spans="1:28" ht="15.75" x14ac:dyDescent="0.25">
      <c r="A394" s="24">
        <v>45628</v>
      </c>
      <c r="B394" s="25" t="s">
        <v>1980</v>
      </c>
      <c r="C394" s="25"/>
      <c r="D394" s="25" t="s">
        <v>46</v>
      </c>
      <c r="E394" s="25" t="s">
        <v>400</v>
      </c>
      <c r="F394" s="25">
        <v>2.5</v>
      </c>
      <c r="G394" s="25" t="s">
        <v>39</v>
      </c>
      <c r="H394" s="25">
        <v>90000</v>
      </c>
      <c r="I394" s="25">
        <f t="shared" si="49"/>
        <v>225000</v>
      </c>
      <c r="J394" s="31" t="s">
        <v>324</v>
      </c>
      <c r="K394" s="25"/>
      <c r="L394" s="107">
        <f t="shared" si="56"/>
        <v>225000</v>
      </c>
      <c r="M394" s="107">
        <v>225000</v>
      </c>
      <c r="N394" s="107"/>
      <c r="O394" s="107">
        <f t="shared" si="57"/>
        <v>0</v>
      </c>
      <c r="P394" s="107"/>
      <c r="Q394" s="107"/>
      <c r="R394" s="107">
        <f t="shared" si="58"/>
        <v>0</v>
      </c>
      <c r="S394" s="107"/>
      <c r="T394" s="107"/>
      <c r="U394" s="107">
        <f t="shared" si="59"/>
        <v>0</v>
      </c>
      <c r="V394" s="107"/>
      <c r="W394" s="107"/>
      <c r="X394" s="107">
        <f t="shared" si="60"/>
        <v>0</v>
      </c>
      <c r="Y394" s="107"/>
      <c r="Z394" s="107"/>
      <c r="AA394" s="108">
        <f t="shared" si="61"/>
        <v>0</v>
      </c>
      <c r="AB394" s="7">
        <v>45628</v>
      </c>
    </row>
    <row r="395" spans="1:28" ht="15.75" x14ac:dyDescent="0.25">
      <c r="A395" s="24">
        <v>45628</v>
      </c>
      <c r="B395" s="25" t="s">
        <v>409</v>
      </c>
      <c r="C395" s="27"/>
      <c r="D395" s="25" t="s">
        <v>52</v>
      </c>
      <c r="E395" s="27" t="s">
        <v>192</v>
      </c>
      <c r="F395" s="27">
        <v>100</v>
      </c>
      <c r="G395" s="25" t="s">
        <v>34</v>
      </c>
      <c r="H395" s="27">
        <v>2500</v>
      </c>
      <c r="I395" s="25">
        <f t="shared" si="49"/>
        <v>250000</v>
      </c>
      <c r="J395" s="32" t="s">
        <v>324</v>
      </c>
      <c r="K395" s="25"/>
      <c r="L395" s="107">
        <f t="shared" si="56"/>
        <v>15000</v>
      </c>
      <c r="M395" s="107">
        <v>15000</v>
      </c>
      <c r="N395" s="107"/>
      <c r="O395" s="107">
        <f t="shared" si="57"/>
        <v>0</v>
      </c>
      <c r="P395" s="107"/>
      <c r="Q395" s="107"/>
      <c r="R395" s="107">
        <f t="shared" si="58"/>
        <v>0</v>
      </c>
      <c r="S395" s="107"/>
      <c r="T395" s="107"/>
      <c r="U395" s="107">
        <f t="shared" si="59"/>
        <v>235000</v>
      </c>
      <c r="V395" s="107">
        <v>235000</v>
      </c>
      <c r="W395" s="107"/>
      <c r="X395" s="107">
        <f t="shared" si="60"/>
        <v>0</v>
      </c>
      <c r="Y395" s="107"/>
      <c r="Z395" s="107"/>
      <c r="AA395" s="108">
        <f t="shared" si="61"/>
        <v>0</v>
      </c>
      <c r="AB395" s="7">
        <v>45628</v>
      </c>
    </row>
    <row r="396" spans="1:28" ht="15.75" x14ac:dyDescent="0.25">
      <c r="A396" s="24">
        <v>45628</v>
      </c>
      <c r="B396" s="25" t="s">
        <v>845</v>
      </c>
      <c r="C396" s="25"/>
      <c r="D396" s="25" t="s">
        <v>52</v>
      </c>
      <c r="E396" s="27" t="s">
        <v>567</v>
      </c>
      <c r="F396" s="27">
        <v>78.7</v>
      </c>
      <c r="G396" s="25" t="s">
        <v>39</v>
      </c>
      <c r="H396" s="25">
        <v>115000</v>
      </c>
      <c r="I396" s="25">
        <f t="shared" si="49"/>
        <v>9050500</v>
      </c>
      <c r="J396" s="31" t="s">
        <v>324</v>
      </c>
      <c r="K396" s="25"/>
      <c r="L396" s="107">
        <f t="shared" si="56"/>
        <v>9050500</v>
      </c>
      <c r="M396" s="107">
        <v>9050500</v>
      </c>
      <c r="N396" s="107"/>
      <c r="O396" s="107">
        <f t="shared" si="57"/>
        <v>0</v>
      </c>
      <c r="P396" s="107"/>
      <c r="Q396" s="107"/>
      <c r="R396" s="107">
        <f t="shared" si="58"/>
        <v>0</v>
      </c>
      <c r="S396" s="107"/>
      <c r="T396" s="107"/>
      <c r="U396" s="107">
        <f t="shared" si="59"/>
        <v>0</v>
      </c>
      <c r="V396" s="107"/>
      <c r="W396" s="107"/>
      <c r="X396" s="107">
        <f t="shared" si="60"/>
        <v>0</v>
      </c>
      <c r="Y396" s="107"/>
      <c r="Z396" s="107"/>
      <c r="AA396" s="108">
        <f t="shared" si="61"/>
        <v>0</v>
      </c>
      <c r="AB396" s="7">
        <v>45640</v>
      </c>
    </row>
    <row r="397" spans="1:28" ht="15.75" x14ac:dyDescent="0.25">
      <c r="A397" s="24">
        <v>45628</v>
      </c>
      <c r="B397" s="25" t="s">
        <v>2112</v>
      </c>
      <c r="C397" s="25"/>
      <c r="D397" s="25" t="s">
        <v>46</v>
      </c>
      <c r="E397" s="25" t="s">
        <v>154</v>
      </c>
      <c r="F397" s="25">
        <v>250</v>
      </c>
      <c r="G397" s="25" t="s">
        <v>34</v>
      </c>
      <c r="H397" s="25">
        <v>1065</v>
      </c>
      <c r="I397" s="25">
        <f t="shared" si="49"/>
        <v>266250</v>
      </c>
      <c r="J397" s="31" t="s">
        <v>324</v>
      </c>
      <c r="K397" s="25"/>
      <c r="L397" s="107">
        <f t="shared" si="56"/>
        <v>0</v>
      </c>
      <c r="M397" s="107"/>
      <c r="N397" s="107"/>
      <c r="O397" s="107">
        <f t="shared" si="57"/>
        <v>0</v>
      </c>
      <c r="P397" s="107"/>
      <c r="Q397" s="107"/>
      <c r="R397" s="107">
        <f t="shared" si="58"/>
        <v>0</v>
      </c>
      <c r="S397" s="107"/>
      <c r="T397" s="107"/>
      <c r="U397" s="107">
        <f t="shared" si="59"/>
        <v>266250</v>
      </c>
      <c r="V397" s="107">
        <v>266250</v>
      </c>
      <c r="W397" s="107"/>
      <c r="X397" s="107">
        <f t="shared" si="60"/>
        <v>0</v>
      </c>
      <c r="Y397" s="107"/>
      <c r="Z397" s="107"/>
      <c r="AA397" s="108">
        <f t="shared" si="61"/>
        <v>0</v>
      </c>
      <c r="AB397" s="7">
        <v>45628</v>
      </c>
    </row>
    <row r="398" spans="1:28" ht="15.75" x14ac:dyDescent="0.25">
      <c r="A398" s="24">
        <v>45628</v>
      </c>
      <c r="B398" s="25" t="s">
        <v>311</v>
      </c>
      <c r="C398" s="25"/>
      <c r="D398" s="25" t="s">
        <v>46</v>
      </c>
      <c r="E398" s="25" t="s">
        <v>108</v>
      </c>
      <c r="F398" s="25">
        <v>200</v>
      </c>
      <c r="G398" s="25" t="s">
        <v>34</v>
      </c>
      <c r="H398" s="25">
        <v>1850</v>
      </c>
      <c r="I398" s="25">
        <f t="shared" si="49"/>
        <v>370000</v>
      </c>
      <c r="J398" s="31" t="s">
        <v>324</v>
      </c>
      <c r="K398" s="25"/>
      <c r="L398" s="107">
        <f t="shared" si="56"/>
        <v>370000</v>
      </c>
      <c r="M398" s="107">
        <v>370000</v>
      </c>
      <c r="N398" s="107"/>
      <c r="O398" s="107">
        <f t="shared" si="57"/>
        <v>0</v>
      </c>
      <c r="P398" s="107"/>
      <c r="Q398" s="107"/>
      <c r="R398" s="107">
        <f t="shared" si="58"/>
        <v>0</v>
      </c>
      <c r="S398" s="107"/>
      <c r="T398" s="107"/>
      <c r="U398" s="107">
        <f t="shared" si="59"/>
        <v>0</v>
      </c>
      <c r="V398" s="107"/>
      <c r="W398" s="107"/>
      <c r="X398" s="107">
        <f t="shared" si="60"/>
        <v>0</v>
      </c>
      <c r="Y398" s="107"/>
      <c r="Z398" s="107"/>
      <c r="AA398" s="108">
        <f t="shared" si="61"/>
        <v>0</v>
      </c>
      <c r="AB398" s="7">
        <v>45628</v>
      </c>
    </row>
    <row r="399" spans="1:28" ht="15.75" x14ac:dyDescent="0.25">
      <c r="A399" s="24">
        <v>45628</v>
      </c>
      <c r="B399" s="25" t="s">
        <v>311</v>
      </c>
      <c r="C399" s="25"/>
      <c r="D399" s="25" t="s">
        <v>46</v>
      </c>
      <c r="E399" s="25" t="s">
        <v>137</v>
      </c>
      <c r="F399" s="25">
        <v>19.7</v>
      </c>
      <c r="G399" s="25" t="s">
        <v>39</v>
      </c>
      <c r="H399" s="25">
        <v>47000</v>
      </c>
      <c r="I399" s="25">
        <f t="shared" si="49"/>
        <v>925900</v>
      </c>
      <c r="J399" s="31" t="s">
        <v>324</v>
      </c>
      <c r="K399" s="25"/>
      <c r="L399" s="107">
        <f t="shared" si="56"/>
        <v>925900</v>
      </c>
      <c r="M399" s="107">
        <v>925900</v>
      </c>
      <c r="N399" s="107"/>
      <c r="O399" s="107">
        <f t="shared" si="57"/>
        <v>0</v>
      </c>
      <c r="P399" s="107"/>
      <c r="Q399" s="107"/>
      <c r="R399" s="107">
        <f t="shared" si="58"/>
        <v>0</v>
      </c>
      <c r="S399" s="107"/>
      <c r="T399" s="107"/>
      <c r="U399" s="107">
        <f t="shared" si="59"/>
        <v>0</v>
      </c>
      <c r="V399" s="107"/>
      <c r="W399" s="107"/>
      <c r="X399" s="107">
        <f t="shared" si="60"/>
        <v>0</v>
      </c>
      <c r="Y399" s="107"/>
      <c r="Z399" s="107"/>
      <c r="AA399" s="108">
        <f t="shared" si="61"/>
        <v>0</v>
      </c>
      <c r="AB399" s="7">
        <v>45628</v>
      </c>
    </row>
    <row r="400" spans="1:28" ht="15.75" x14ac:dyDescent="0.25">
      <c r="A400" s="24">
        <v>45628</v>
      </c>
      <c r="B400" s="25" t="s">
        <v>311</v>
      </c>
      <c r="C400" s="25"/>
      <c r="D400" s="25" t="s">
        <v>46</v>
      </c>
      <c r="E400" s="25" t="s">
        <v>276</v>
      </c>
      <c r="F400" s="25">
        <v>500</v>
      </c>
      <c r="G400" s="25" t="s">
        <v>34</v>
      </c>
      <c r="H400" s="25">
        <v>750</v>
      </c>
      <c r="I400" s="25">
        <f t="shared" si="49"/>
        <v>375000</v>
      </c>
      <c r="J400" s="31" t="s">
        <v>49</v>
      </c>
      <c r="K400" s="25"/>
      <c r="L400" s="107">
        <f t="shared" si="56"/>
        <v>399000</v>
      </c>
      <c r="M400" s="107">
        <v>399000</v>
      </c>
      <c r="N400" s="107"/>
      <c r="O400" s="107">
        <f t="shared" si="57"/>
        <v>0</v>
      </c>
      <c r="P400" s="107"/>
      <c r="Q400" s="107"/>
      <c r="R400" s="107">
        <f t="shared" si="58"/>
        <v>0</v>
      </c>
      <c r="S400" s="107"/>
      <c r="T400" s="107"/>
      <c r="U400" s="107">
        <f t="shared" si="59"/>
        <v>0</v>
      </c>
      <c r="V400" s="107"/>
      <c r="W400" s="107"/>
      <c r="X400" s="107">
        <f t="shared" si="60"/>
        <v>0</v>
      </c>
      <c r="Y400" s="107"/>
      <c r="Z400" s="107"/>
      <c r="AA400" s="108">
        <f t="shared" si="61"/>
        <v>-24000</v>
      </c>
      <c r="AB400" s="7">
        <v>45628</v>
      </c>
    </row>
    <row r="401" spans="1:28" ht="15.75" x14ac:dyDescent="0.25">
      <c r="A401" s="24">
        <v>45628</v>
      </c>
      <c r="B401" s="25" t="s">
        <v>256</v>
      </c>
      <c r="C401" s="25"/>
      <c r="D401" s="25" t="s">
        <v>52</v>
      </c>
      <c r="E401" s="25" t="s">
        <v>249</v>
      </c>
      <c r="F401" s="25">
        <v>500</v>
      </c>
      <c r="G401" s="25" t="s">
        <v>34</v>
      </c>
      <c r="H401" s="25">
        <v>4000</v>
      </c>
      <c r="I401" s="25">
        <f t="shared" si="49"/>
        <v>2000000</v>
      </c>
      <c r="J401" s="31" t="s">
        <v>324</v>
      </c>
      <c r="K401" s="25"/>
      <c r="L401" s="107">
        <f t="shared" si="56"/>
        <v>2000000</v>
      </c>
      <c r="M401" s="107">
        <v>2000000</v>
      </c>
      <c r="N401" s="107"/>
      <c r="O401" s="107">
        <f t="shared" si="57"/>
        <v>0</v>
      </c>
      <c r="P401" s="107"/>
      <c r="Q401" s="107"/>
      <c r="R401" s="107">
        <f t="shared" si="58"/>
        <v>0</v>
      </c>
      <c r="S401" s="107"/>
      <c r="T401" s="107"/>
      <c r="U401" s="107">
        <f t="shared" si="59"/>
        <v>0</v>
      </c>
      <c r="V401" s="107"/>
      <c r="W401" s="107"/>
      <c r="X401" s="107">
        <f t="shared" si="60"/>
        <v>0</v>
      </c>
      <c r="Y401" s="107"/>
      <c r="Z401" s="107"/>
      <c r="AA401" s="108">
        <f t="shared" si="61"/>
        <v>0</v>
      </c>
      <c r="AB401" s="7">
        <v>45644</v>
      </c>
    </row>
    <row r="402" spans="1:28" ht="15.75" x14ac:dyDescent="0.25">
      <c r="A402" s="24">
        <v>45628</v>
      </c>
      <c r="B402" s="25" t="s">
        <v>828</v>
      </c>
      <c r="C402" s="25"/>
      <c r="D402" s="25" t="s">
        <v>52</v>
      </c>
      <c r="E402" s="25" t="s">
        <v>1481</v>
      </c>
      <c r="F402" s="25">
        <v>700</v>
      </c>
      <c r="G402" s="25" t="s">
        <v>34</v>
      </c>
      <c r="H402" s="25">
        <v>1930</v>
      </c>
      <c r="I402" s="25">
        <f t="shared" si="49"/>
        <v>1351000</v>
      </c>
      <c r="J402" s="31" t="s">
        <v>324</v>
      </c>
      <c r="K402" s="25"/>
      <c r="L402" s="107">
        <f t="shared" si="56"/>
        <v>0</v>
      </c>
      <c r="M402" s="107"/>
      <c r="N402" s="107"/>
      <c r="O402" s="107">
        <f t="shared" si="57"/>
        <v>0</v>
      </c>
      <c r="P402" s="107"/>
      <c r="Q402" s="107"/>
      <c r="R402" s="107">
        <f t="shared" si="58"/>
        <v>1351000</v>
      </c>
      <c r="S402" s="107">
        <v>1351000</v>
      </c>
      <c r="T402" s="107"/>
      <c r="U402" s="107">
        <f t="shared" si="59"/>
        <v>0</v>
      </c>
      <c r="V402" s="107"/>
      <c r="W402" s="107"/>
      <c r="X402" s="107">
        <f t="shared" si="60"/>
        <v>0</v>
      </c>
      <c r="Y402" s="107"/>
      <c r="Z402" s="107"/>
      <c r="AA402" s="108">
        <f t="shared" si="61"/>
        <v>0</v>
      </c>
      <c r="AB402" s="7">
        <v>45638</v>
      </c>
    </row>
    <row r="403" spans="1:28" ht="15.75" x14ac:dyDescent="0.25">
      <c r="A403" s="24">
        <v>45628</v>
      </c>
      <c r="B403" s="25" t="s">
        <v>256</v>
      </c>
      <c r="C403" s="25"/>
      <c r="D403" s="25" t="s">
        <v>52</v>
      </c>
      <c r="E403" s="25" t="s">
        <v>115</v>
      </c>
      <c r="F403" s="25">
        <v>14.1</v>
      </c>
      <c r="G403" s="25" t="s">
        <v>39</v>
      </c>
      <c r="H403" s="25">
        <v>47000</v>
      </c>
      <c r="I403" s="25">
        <f t="shared" si="49"/>
        <v>662700</v>
      </c>
      <c r="J403" s="31" t="s">
        <v>324</v>
      </c>
      <c r="K403" s="25"/>
      <c r="L403" s="107">
        <f t="shared" si="56"/>
        <v>662700</v>
      </c>
      <c r="M403" s="107">
        <v>662700</v>
      </c>
      <c r="N403" s="107"/>
      <c r="O403" s="107">
        <f t="shared" si="57"/>
        <v>0</v>
      </c>
      <c r="P403" s="107"/>
      <c r="Q403" s="107"/>
      <c r="R403" s="107">
        <f t="shared" si="58"/>
        <v>0</v>
      </c>
      <c r="S403" s="107"/>
      <c r="T403" s="107"/>
      <c r="U403" s="107">
        <f t="shared" si="59"/>
        <v>0</v>
      </c>
      <c r="V403" s="107"/>
      <c r="W403" s="107"/>
      <c r="X403" s="107">
        <f t="shared" si="60"/>
        <v>0</v>
      </c>
      <c r="Y403" s="107"/>
      <c r="Z403" s="107"/>
      <c r="AA403" s="108">
        <f t="shared" si="61"/>
        <v>0</v>
      </c>
      <c r="AB403" s="7">
        <v>45644</v>
      </c>
    </row>
    <row r="404" spans="1:28" ht="15.75" x14ac:dyDescent="0.25">
      <c r="A404" s="24">
        <v>45628</v>
      </c>
      <c r="B404" s="25" t="s">
        <v>45</v>
      </c>
      <c r="C404" s="25"/>
      <c r="D404" s="25" t="s">
        <v>46</v>
      </c>
      <c r="E404" s="25" t="s">
        <v>135</v>
      </c>
      <c r="F404" s="25">
        <v>60</v>
      </c>
      <c r="G404" s="25" t="s">
        <v>48</v>
      </c>
      <c r="H404" s="25">
        <v>145000</v>
      </c>
      <c r="I404" s="25">
        <f t="shared" si="49"/>
        <v>8700000</v>
      </c>
      <c r="J404" s="31" t="s">
        <v>324</v>
      </c>
      <c r="K404" s="25"/>
      <c r="L404" s="107">
        <f t="shared" si="56"/>
        <v>8700000</v>
      </c>
      <c r="M404" s="107">
        <v>8700000</v>
      </c>
      <c r="N404" s="107"/>
      <c r="O404" s="107">
        <f t="shared" si="57"/>
        <v>0</v>
      </c>
      <c r="P404" s="107"/>
      <c r="Q404" s="107"/>
      <c r="R404" s="107">
        <f t="shared" si="58"/>
        <v>0</v>
      </c>
      <c r="S404" s="107"/>
      <c r="T404" s="107"/>
      <c r="U404" s="107">
        <f t="shared" si="59"/>
        <v>0</v>
      </c>
      <c r="V404" s="107"/>
      <c r="W404" s="107"/>
      <c r="X404" s="107">
        <f t="shared" si="60"/>
        <v>0</v>
      </c>
      <c r="Y404" s="107"/>
      <c r="Z404" s="107"/>
      <c r="AA404" s="108">
        <f t="shared" si="61"/>
        <v>0</v>
      </c>
      <c r="AB404" s="7">
        <v>45633</v>
      </c>
    </row>
    <row r="405" spans="1:28" ht="15.75" x14ac:dyDescent="0.25">
      <c r="A405" s="24">
        <v>45628</v>
      </c>
      <c r="B405" s="25" t="s">
        <v>45</v>
      </c>
      <c r="C405" s="25"/>
      <c r="D405" s="25" t="s">
        <v>46</v>
      </c>
      <c r="E405" s="25" t="s">
        <v>47</v>
      </c>
      <c r="F405" s="25">
        <v>1</v>
      </c>
      <c r="G405" s="25" t="s">
        <v>48</v>
      </c>
      <c r="H405" s="25">
        <v>145000</v>
      </c>
      <c r="I405" s="25">
        <f t="shared" si="49"/>
        <v>145000</v>
      </c>
      <c r="J405" s="31" t="s">
        <v>324</v>
      </c>
      <c r="K405" s="25"/>
      <c r="L405" s="107">
        <f t="shared" si="56"/>
        <v>145000</v>
      </c>
      <c r="M405" s="107">
        <v>145000</v>
      </c>
      <c r="N405" s="107"/>
      <c r="O405" s="107">
        <f t="shared" si="57"/>
        <v>0</v>
      </c>
      <c r="P405" s="107"/>
      <c r="Q405" s="107"/>
      <c r="R405" s="107">
        <f t="shared" si="58"/>
        <v>0</v>
      </c>
      <c r="S405" s="107"/>
      <c r="T405" s="107"/>
      <c r="U405" s="107">
        <f t="shared" si="59"/>
        <v>0</v>
      </c>
      <c r="V405" s="107"/>
      <c r="W405" s="107"/>
      <c r="X405" s="107">
        <f t="shared" si="60"/>
        <v>0</v>
      </c>
      <c r="Y405" s="107"/>
      <c r="Z405" s="107"/>
      <c r="AA405" s="108">
        <f t="shared" si="61"/>
        <v>0</v>
      </c>
      <c r="AB405" s="7">
        <v>45633</v>
      </c>
    </row>
    <row r="406" spans="1:28" ht="15.75" x14ac:dyDescent="0.25">
      <c r="A406" s="24">
        <v>45628</v>
      </c>
      <c r="B406" s="25" t="s">
        <v>99</v>
      </c>
      <c r="C406" s="25"/>
      <c r="D406" s="25"/>
      <c r="E406" s="25" t="s">
        <v>103</v>
      </c>
      <c r="F406" s="25">
        <v>28.8</v>
      </c>
      <c r="G406" s="25" t="s">
        <v>39</v>
      </c>
      <c r="H406" s="25"/>
      <c r="I406" s="25">
        <f t="shared" si="49"/>
        <v>0</v>
      </c>
      <c r="J406" s="26" t="s">
        <v>28</v>
      </c>
      <c r="K406" s="25"/>
      <c r="L406" s="107">
        <f t="shared" si="56"/>
        <v>0</v>
      </c>
      <c r="M406" s="107"/>
      <c r="N406" s="107"/>
      <c r="O406" s="107">
        <f t="shared" si="57"/>
        <v>0</v>
      </c>
      <c r="P406" s="107"/>
      <c r="Q406" s="107"/>
      <c r="R406" s="107">
        <f t="shared" si="58"/>
        <v>0</v>
      </c>
      <c r="S406" s="107"/>
      <c r="T406" s="107"/>
      <c r="U406" s="107">
        <f t="shared" si="59"/>
        <v>0</v>
      </c>
      <c r="V406" s="107"/>
      <c r="W406" s="107"/>
      <c r="X406" s="107">
        <f t="shared" si="60"/>
        <v>0</v>
      </c>
      <c r="Y406" s="107"/>
      <c r="Z406" s="107"/>
      <c r="AA406" s="108">
        <f t="shared" si="61"/>
        <v>0</v>
      </c>
      <c r="AB406" s="7"/>
    </row>
    <row r="407" spans="1:28" ht="15.75" x14ac:dyDescent="0.25">
      <c r="A407" s="24">
        <v>45628</v>
      </c>
      <c r="B407" s="25" t="s">
        <v>99</v>
      </c>
      <c r="C407" s="25"/>
      <c r="D407" s="25"/>
      <c r="E407" s="25" t="s">
        <v>120</v>
      </c>
      <c r="F407" s="25">
        <v>97.9</v>
      </c>
      <c r="G407" s="25" t="s">
        <v>39</v>
      </c>
      <c r="H407" s="25"/>
      <c r="I407" s="25">
        <f t="shared" si="49"/>
        <v>0</v>
      </c>
      <c r="J407" s="26" t="s">
        <v>28</v>
      </c>
      <c r="K407" s="25"/>
      <c r="L407" s="107">
        <f t="shared" si="56"/>
        <v>0</v>
      </c>
      <c r="M407" s="107"/>
      <c r="N407" s="107"/>
      <c r="O407" s="107">
        <f t="shared" si="57"/>
        <v>0</v>
      </c>
      <c r="P407" s="107"/>
      <c r="Q407" s="107"/>
      <c r="R407" s="107">
        <f t="shared" si="58"/>
        <v>0</v>
      </c>
      <c r="S407" s="107"/>
      <c r="T407" s="107"/>
      <c r="U407" s="107">
        <f t="shared" si="59"/>
        <v>0</v>
      </c>
      <c r="V407" s="107"/>
      <c r="W407" s="107"/>
      <c r="X407" s="107">
        <f t="shared" si="60"/>
        <v>0</v>
      </c>
      <c r="Y407" s="107"/>
      <c r="Z407" s="107"/>
      <c r="AA407" s="108">
        <f t="shared" si="61"/>
        <v>0</v>
      </c>
      <c r="AB407" s="7"/>
    </row>
    <row r="408" spans="1:28" ht="15.75" x14ac:dyDescent="0.25">
      <c r="A408" s="24">
        <v>45628</v>
      </c>
      <c r="B408" s="25" t="s">
        <v>99</v>
      </c>
      <c r="C408" s="25"/>
      <c r="D408" s="25"/>
      <c r="E408" s="25" t="s">
        <v>184</v>
      </c>
      <c r="F408" s="25">
        <v>45</v>
      </c>
      <c r="G408" s="25" t="s">
        <v>39</v>
      </c>
      <c r="H408" s="25"/>
      <c r="I408" s="25">
        <f t="shared" si="49"/>
        <v>0</v>
      </c>
      <c r="J408" s="26" t="s">
        <v>28</v>
      </c>
      <c r="K408" s="25"/>
      <c r="L408" s="107">
        <f t="shared" si="56"/>
        <v>0</v>
      </c>
      <c r="M408" s="107"/>
      <c r="N408" s="107"/>
      <c r="O408" s="107">
        <f t="shared" si="57"/>
        <v>0</v>
      </c>
      <c r="P408" s="107"/>
      <c r="Q408" s="107"/>
      <c r="R408" s="107">
        <f t="shared" si="58"/>
        <v>0</v>
      </c>
      <c r="S408" s="107"/>
      <c r="T408" s="107"/>
      <c r="U408" s="107">
        <f t="shared" si="59"/>
        <v>0</v>
      </c>
      <c r="V408" s="107"/>
      <c r="W408" s="107"/>
      <c r="X408" s="107">
        <f t="shared" si="60"/>
        <v>0</v>
      </c>
      <c r="Y408" s="107"/>
      <c r="Z408" s="107"/>
      <c r="AA408" s="108">
        <f t="shared" si="61"/>
        <v>0</v>
      </c>
      <c r="AB408" s="7"/>
    </row>
    <row r="409" spans="1:28" ht="15.75" x14ac:dyDescent="0.25">
      <c r="A409" s="24">
        <v>45628</v>
      </c>
      <c r="B409" s="25" t="s">
        <v>99</v>
      </c>
      <c r="C409" s="25"/>
      <c r="D409" s="25"/>
      <c r="E409" s="25" t="s">
        <v>103</v>
      </c>
      <c r="F409" s="25">
        <v>28.9</v>
      </c>
      <c r="G409" s="27" t="s">
        <v>39</v>
      </c>
      <c r="H409" s="25"/>
      <c r="I409" s="25">
        <f t="shared" si="49"/>
        <v>0</v>
      </c>
      <c r="J409" s="26" t="s">
        <v>28</v>
      </c>
      <c r="K409" s="25"/>
      <c r="L409" s="107">
        <f t="shared" si="56"/>
        <v>0</v>
      </c>
      <c r="M409" s="107"/>
      <c r="N409" s="107"/>
      <c r="O409" s="107">
        <f t="shared" si="57"/>
        <v>0</v>
      </c>
      <c r="P409" s="107"/>
      <c r="Q409" s="107"/>
      <c r="R409" s="107">
        <f t="shared" si="58"/>
        <v>0</v>
      </c>
      <c r="S409" s="107"/>
      <c r="T409" s="107"/>
      <c r="U409" s="107">
        <f t="shared" si="59"/>
        <v>0</v>
      </c>
      <c r="V409" s="107"/>
      <c r="W409" s="107"/>
      <c r="X409" s="107">
        <f t="shared" si="60"/>
        <v>0</v>
      </c>
      <c r="Y409" s="107"/>
      <c r="Z409" s="107"/>
      <c r="AA409" s="108">
        <f t="shared" si="61"/>
        <v>0</v>
      </c>
      <c r="AB409" s="7"/>
    </row>
    <row r="410" spans="1:28" ht="15.75" x14ac:dyDescent="0.25">
      <c r="A410" s="24">
        <v>45628</v>
      </c>
      <c r="B410" s="25" t="s">
        <v>134</v>
      </c>
      <c r="C410" s="27"/>
      <c r="D410" s="25" t="s">
        <v>52</v>
      </c>
      <c r="E410" s="27" t="s">
        <v>42</v>
      </c>
      <c r="F410" s="27">
        <v>800</v>
      </c>
      <c r="G410" s="27" t="s">
        <v>34</v>
      </c>
      <c r="H410" s="27">
        <v>4500</v>
      </c>
      <c r="I410" s="25">
        <f t="shared" si="49"/>
        <v>3600000</v>
      </c>
      <c r="J410" s="28" t="s">
        <v>28</v>
      </c>
      <c r="K410" s="11" t="s">
        <v>2248</v>
      </c>
      <c r="L410" s="107">
        <f t="shared" si="56"/>
        <v>0</v>
      </c>
      <c r="M410" s="107"/>
      <c r="N410" s="107"/>
      <c r="O410" s="107">
        <f t="shared" si="57"/>
        <v>0</v>
      </c>
      <c r="P410" s="107"/>
      <c r="Q410" s="107"/>
      <c r="R410" s="107">
        <f t="shared" si="58"/>
        <v>0</v>
      </c>
      <c r="S410" s="107"/>
      <c r="T410" s="107"/>
      <c r="U410" s="107">
        <f t="shared" si="59"/>
        <v>0</v>
      </c>
      <c r="V410" s="107"/>
      <c r="W410" s="107"/>
      <c r="X410" s="107">
        <f t="shared" si="60"/>
        <v>0</v>
      </c>
      <c r="Y410" s="107"/>
      <c r="Z410" s="107"/>
      <c r="AA410" s="108">
        <f t="shared" si="61"/>
        <v>3600000</v>
      </c>
      <c r="AB410" s="7"/>
    </row>
    <row r="411" spans="1:28" ht="15.75" x14ac:dyDescent="0.25">
      <c r="A411" s="24">
        <v>45628</v>
      </c>
      <c r="B411" s="25" t="s">
        <v>1163</v>
      </c>
      <c r="C411" s="27"/>
      <c r="D411" s="25" t="s">
        <v>46</v>
      </c>
      <c r="E411" s="27" t="s">
        <v>127</v>
      </c>
      <c r="F411" s="27">
        <v>3</v>
      </c>
      <c r="G411" s="27" t="s">
        <v>39</v>
      </c>
      <c r="H411" s="27">
        <v>70000</v>
      </c>
      <c r="I411" s="25">
        <f t="shared" si="49"/>
        <v>210000</v>
      </c>
      <c r="J411" s="32" t="s">
        <v>312</v>
      </c>
      <c r="K411" s="25" t="s">
        <v>2193</v>
      </c>
      <c r="L411" s="107">
        <f t="shared" si="56"/>
        <v>0</v>
      </c>
      <c r="M411" s="107"/>
      <c r="N411" s="107"/>
      <c r="O411" s="107">
        <f t="shared" si="57"/>
        <v>210000</v>
      </c>
      <c r="P411" s="107">
        <v>210000</v>
      </c>
      <c r="Q411" s="107"/>
      <c r="R411" s="107">
        <f t="shared" si="58"/>
        <v>0</v>
      </c>
      <c r="S411" s="107"/>
      <c r="T411" s="107"/>
      <c r="U411" s="107">
        <f t="shared" si="59"/>
        <v>0</v>
      </c>
      <c r="V411" s="107"/>
      <c r="W411" s="107"/>
      <c r="X411" s="107">
        <f t="shared" si="60"/>
        <v>0</v>
      </c>
      <c r="Y411" s="107"/>
      <c r="Z411" s="107"/>
      <c r="AA411" s="108">
        <f t="shared" si="61"/>
        <v>0</v>
      </c>
      <c r="AB411" s="7">
        <v>45628</v>
      </c>
    </row>
    <row r="412" spans="1:28" ht="15.75" x14ac:dyDescent="0.25">
      <c r="A412" s="24">
        <v>45628</v>
      </c>
      <c r="B412" s="25" t="s">
        <v>1008</v>
      </c>
      <c r="C412" s="25"/>
      <c r="D412" s="25" t="s">
        <v>46</v>
      </c>
      <c r="E412" s="25" t="s">
        <v>81</v>
      </c>
      <c r="F412" s="25">
        <v>23</v>
      </c>
      <c r="G412" s="25" t="s">
        <v>39</v>
      </c>
      <c r="H412" s="25">
        <v>46000</v>
      </c>
      <c r="I412" s="25">
        <f t="shared" si="49"/>
        <v>1058000</v>
      </c>
      <c r="J412" s="31" t="s">
        <v>312</v>
      </c>
      <c r="K412" s="25" t="s">
        <v>2279</v>
      </c>
      <c r="L412" s="107">
        <f t="shared" si="56"/>
        <v>0</v>
      </c>
      <c r="M412" s="107"/>
      <c r="N412" s="107"/>
      <c r="O412" s="107">
        <f t="shared" si="57"/>
        <v>1058000</v>
      </c>
      <c r="P412" s="107">
        <v>1058000</v>
      </c>
      <c r="Q412" s="107"/>
      <c r="R412" s="107">
        <f t="shared" si="58"/>
        <v>0</v>
      </c>
      <c r="S412" s="107"/>
      <c r="T412" s="107"/>
      <c r="U412" s="107">
        <f t="shared" si="59"/>
        <v>0</v>
      </c>
      <c r="V412" s="107"/>
      <c r="W412" s="107"/>
      <c r="X412" s="107">
        <f t="shared" si="60"/>
        <v>0</v>
      </c>
      <c r="Y412" s="107"/>
      <c r="Z412" s="107"/>
      <c r="AA412" s="108">
        <f t="shared" si="61"/>
        <v>0</v>
      </c>
      <c r="AB412" s="7">
        <v>45640</v>
      </c>
    </row>
    <row r="413" spans="1:28" ht="15.75" x14ac:dyDescent="0.25">
      <c r="A413" s="24">
        <v>45628</v>
      </c>
      <c r="B413" s="25" t="s">
        <v>549</v>
      </c>
      <c r="C413" s="25"/>
      <c r="D413" s="25" t="s">
        <v>52</v>
      </c>
      <c r="E413" s="25" t="s">
        <v>192</v>
      </c>
      <c r="F413" s="25">
        <v>200</v>
      </c>
      <c r="G413" s="25" t="s">
        <v>34</v>
      </c>
      <c r="H413" s="25">
        <v>2500</v>
      </c>
      <c r="I413" s="25">
        <f t="shared" si="49"/>
        <v>500000</v>
      </c>
      <c r="J413" s="31" t="s">
        <v>324</v>
      </c>
      <c r="K413" s="25"/>
      <c r="L413" s="107">
        <f t="shared" si="56"/>
        <v>0</v>
      </c>
      <c r="M413" s="107"/>
      <c r="N413" s="107"/>
      <c r="O413" s="107">
        <f t="shared" si="57"/>
        <v>0</v>
      </c>
      <c r="P413" s="107"/>
      <c r="Q413" s="107"/>
      <c r="R413" s="107">
        <f t="shared" si="58"/>
        <v>0</v>
      </c>
      <c r="S413" s="107"/>
      <c r="T413" s="107"/>
      <c r="U413" s="107">
        <f t="shared" si="59"/>
        <v>500000</v>
      </c>
      <c r="V413" s="107">
        <v>500000</v>
      </c>
      <c r="W413" s="107"/>
      <c r="X413" s="107">
        <f t="shared" si="60"/>
        <v>0</v>
      </c>
      <c r="Y413" s="107"/>
      <c r="Z413" s="107"/>
      <c r="AA413" s="108">
        <f t="shared" si="61"/>
        <v>0</v>
      </c>
      <c r="AB413" s="7">
        <v>45638</v>
      </c>
    </row>
    <row r="414" spans="1:28" ht="15.75" x14ac:dyDescent="0.25">
      <c r="A414" s="24">
        <v>45628</v>
      </c>
      <c r="B414" s="27" t="s">
        <v>495</v>
      </c>
      <c r="C414" s="27"/>
      <c r="D414" s="25" t="s">
        <v>52</v>
      </c>
      <c r="E414" s="25" t="s">
        <v>216</v>
      </c>
      <c r="F414" s="27">
        <v>4</v>
      </c>
      <c r="G414" s="27" t="s">
        <v>27</v>
      </c>
      <c r="H414" s="27">
        <v>45000</v>
      </c>
      <c r="I414" s="25">
        <f t="shared" si="49"/>
        <v>180000</v>
      </c>
      <c r="J414" s="32" t="s">
        <v>324</v>
      </c>
      <c r="K414" s="25"/>
      <c r="L414" s="107">
        <f t="shared" si="56"/>
        <v>0</v>
      </c>
      <c r="M414" s="107"/>
      <c r="N414" s="107"/>
      <c r="O414" s="107">
        <f t="shared" si="57"/>
        <v>0</v>
      </c>
      <c r="P414" s="107"/>
      <c r="Q414" s="107"/>
      <c r="R414" s="107">
        <f t="shared" si="58"/>
        <v>180000</v>
      </c>
      <c r="S414" s="107">
        <v>180000</v>
      </c>
      <c r="T414" s="107"/>
      <c r="U414" s="107">
        <f t="shared" si="59"/>
        <v>0</v>
      </c>
      <c r="V414" s="107"/>
      <c r="W414" s="107"/>
      <c r="X414" s="107">
        <f t="shared" si="60"/>
        <v>0</v>
      </c>
      <c r="Y414" s="107"/>
      <c r="Z414" s="107"/>
      <c r="AA414" s="108">
        <f t="shared" si="61"/>
        <v>0</v>
      </c>
      <c r="AB414" s="7">
        <v>45630</v>
      </c>
    </row>
    <row r="415" spans="1:28" ht="15.75" x14ac:dyDescent="0.25">
      <c r="A415" s="24">
        <v>45628</v>
      </c>
      <c r="B415" s="27" t="s">
        <v>495</v>
      </c>
      <c r="C415" s="25"/>
      <c r="D415" s="25" t="s">
        <v>52</v>
      </c>
      <c r="E415" s="25" t="s">
        <v>1620</v>
      </c>
      <c r="F415" s="25">
        <v>2</v>
      </c>
      <c r="G415" s="27" t="s">
        <v>34</v>
      </c>
      <c r="H415" s="25">
        <v>35000</v>
      </c>
      <c r="I415" s="25">
        <f t="shared" si="49"/>
        <v>70000</v>
      </c>
      <c r="J415" s="32" t="s">
        <v>324</v>
      </c>
      <c r="K415" s="25"/>
      <c r="L415" s="107">
        <f t="shared" si="56"/>
        <v>0</v>
      </c>
      <c r="M415" s="107"/>
      <c r="N415" s="107"/>
      <c r="O415" s="107">
        <f t="shared" si="57"/>
        <v>0</v>
      </c>
      <c r="P415" s="107"/>
      <c r="Q415" s="107"/>
      <c r="R415" s="107">
        <f t="shared" si="58"/>
        <v>70000</v>
      </c>
      <c r="S415" s="107">
        <v>70000</v>
      </c>
      <c r="T415" s="107"/>
      <c r="U415" s="107">
        <f t="shared" si="59"/>
        <v>0</v>
      </c>
      <c r="V415" s="107"/>
      <c r="W415" s="107"/>
      <c r="X415" s="107">
        <f t="shared" si="60"/>
        <v>0</v>
      </c>
      <c r="Y415" s="107"/>
      <c r="Z415" s="107"/>
      <c r="AA415" s="108">
        <f t="shared" si="61"/>
        <v>0</v>
      </c>
      <c r="AB415" s="7">
        <v>45630</v>
      </c>
    </row>
    <row r="416" spans="1:28" ht="15.75" x14ac:dyDescent="0.25">
      <c r="A416" s="24">
        <v>45628</v>
      </c>
      <c r="B416" s="27" t="s">
        <v>495</v>
      </c>
      <c r="C416" s="27"/>
      <c r="D416" s="25" t="s">
        <v>52</v>
      </c>
      <c r="E416" s="27" t="s">
        <v>284</v>
      </c>
      <c r="F416" s="27">
        <v>3</v>
      </c>
      <c r="G416" s="27" t="s">
        <v>34</v>
      </c>
      <c r="H416" s="27">
        <v>75000</v>
      </c>
      <c r="I416" s="25">
        <f t="shared" si="49"/>
        <v>225000</v>
      </c>
      <c r="J416" s="32" t="s">
        <v>324</v>
      </c>
      <c r="K416" s="25"/>
      <c r="L416" s="107">
        <f t="shared" si="56"/>
        <v>0</v>
      </c>
      <c r="M416" s="107"/>
      <c r="N416" s="107"/>
      <c r="O416" s="107">
        <f t="shared" si="57"/>
        <v>0</v>
      </c>
      <c r="P416" s="107"/>
      <c r="Q416" s="107"/>
      <c r="R416" s="107">
        <f t="shared" si="58"/>
        <v>225000</v>
      </c>
      <c r="S416" s="107">
        <v>225000</v>
      </c>
      <c r="T416" s="107"/>
      <c r="U416" s="107">
        <f t="shared" si="59"/>
        <v>0</v>
      </c>
      <c r="V416" s="107"/>
      <c r="W416" s="107"/>
      <c r="X416" s="107">
        <f t="shared" si="60"/>
        <v>0</v>
      </c>
      <c r="Y416" s="107"/>
      <c r="Z416" s="107"/>
      <c r="AA416" s="108">
        <f t="shared" si="61"/>
        <v>0</v>
      </c>
      <c r="AB416" s="7">
        <v>45630</v>
      </c>
    </row>
    <row r="417" spans="1:28" ht="15.75" x14ac:dyDescent="0.25">
      <c r="A417" s="24">
        <v>45628</v>
      </c>
      <c r="B417" s="27" t="s">
        <v>495</v>
      </c>
      <c r="C417" s="25"/>
      <c r="D417" s="25" t="s">
        <v>52</v>
      </c>
      <c r="E417" s="25" t="s">
        <v>227</v>
      </c>
      <c r="F417" s="25">
        <v>4</v>
      </c>
      <c r="G417" s="27" t="s">
        <v>34</v>
      </c>
      <c r="H417" s="25">
        <v>95000</v>
      </c>
      <c r="I417" s="25">
        <f t="shared" si="49"/>
        <v>380000</v>
      </c>
      <c r="J417" s="32" t="s">
        <v>324</v>
      </c>
      <c r="K417" s="25"/>
      <c r="L417" s="107">
        <f t="shared" si="56"/>
        <v>0</v>
      </c>
      <c r="M417" s="107"/>
      <c r="N417" s="107"/>
      <c r="O417" s="107">
        <f t="shared" si="57"/>
        <v>0</v>
      </c>
      <c r="P417" s="107"/>
      <c r="Q417" s="107"/>
      <c r="R417" s="107">
        <f t="shared" si="58"/>
        <v>380000</v>
      </c>
      <c r="S417" s="107">
        <v>380000</v>
      </c>
      <c r="T417" s="107"/>
      <c r="U417" s="107">
        <f t="shared" si="59"/>
        <v>0</v>
      </c>
      <c r="V417" s="107"/>
      <c r="W417" s="107"/>
      <c r="X417" s="107">
        <f t="shared" si="60"/>
        <v>0</v>
      </c>
      <c r="Y417" s="107"/>
      <c r="Z417" s="107"/>
      <c r="AA417" s="108">
        <f t="shared" si="61"/>
        <v>0</v>
      </c>
      <c r="AB417" s="7">
        <v>45630</v>
      </c>
    </row>
    <row r="418" spans="1:28" ht="15.75" x14ac:dyDescent="0.25">
      <c r="A418" s="24">
        <v>45628</v>
      </c>
      <c r="B418" s="25" t="s">
        <v>226</v>
      </c>
      <c r="C418" s="25"/>
      <c r="D418" s="25" t="s">
        <v>52</v>
      </c>
      <c r="E418" s="25" t="s">
        <v>229</v>
      </c>
      <c r="F418" s="25">
        <v>210</v>
      </c>
      <c r="G418" s="25" t="s">
        <v>39</v>
      </c>
      <c r="H418" s="25">
        <v>42000</v>
      </c>
      <c r="I418" s="25">
        <f t="shared" si="49"/>
        <v>8820000</v>
      </c>
      <c r="J418" s="26" t="s">
        <v>28</v>
      </c>
      <c r="K418" s="25"/>
      <c r="L418" s="107">
        <f t="shared" si="56"/>
        <v>0</v>
      </c>
      <c r="M418" s="107"/>
      <c r="N418" s="107"/>
      <c r="O418" s="107">
        <f t="shared" si="57"/>
        <v>0</v>
      </c>
      <c r="P418" s="107"/>
      <c r="Q418" s="107"/>
      <c r="R418" s="107">
        <f t="shared" si="58"/>
        <v>0</v>
      </c>
      <c r="S418" s="107"/>
      <c r="T418" s="107"/>
      <c r="U418" s="107">
        <f t="shared" si="59"/>
        <v>0</v>
      </c>
      <c r="V418" s="107"/>
      <c r="W418" s="107"/>
      <c r="X418" s="107">
        <f t="shared" si="60"/>
        <v>0</v>
      </c>
      <c r="Y418" s="107"/>
      <c r="Z418" s="107"/>
      <c r="AA418" s="108">
        <f t="shared" si="61"/>
        <v>8820000</v>
      </c>
      <c r="AB418" s="7"/>
    </row>
    <row r="419" spans="1:28" ht="15.75" x14ac:dyDescent="0.25">
      <c r="A419" s="24">
        <v>45628</v>
      </c>
      <c r="B419" s="25" t="s">
        <v>2157</v>
      </c>
      <c r="C419" s="25"/>
      <c r="D419" s="25" t="s">
        <v>52</v>
      </c>
      <c r="E419" s="25" t="s">
        <v>64</v>
      </c>
      <c r="F419" s="25">
        <v>100</v>
      </c>
      <c r="G419" s="27" t="s">
        <v>39</v>
      </c>
      <c r="H419" s="25">
        <v>55000</v>
      </c>
      <c r="I419" s="25">
        <f t="shared" si="49"/>
        <v>5500000</v>
      </c>
      <c r="J419" s="31" t="s">
        <v>312</v>
      </c>
      <c r="K419" s="25" t="s">
        <v>2200</v>
      </c>
      <c r="L419" s="107">
        <f t="shared" si="56"/>
        <v>0</v>
      </c>
      <c r="M419" s="107"/>
      <c r="N419" s="107"/>
      <c r="O419" s="107">
        <f t="shared" si="57"/>
        <v>5500000</v>
      </c>
      <c r="P419" s="107">
        <v>5500000</v>
      </c>
      <c r="Q419" s="107"/>
      <c r="R419" s="107">
        <f t="shared" si="58"/>
        <v>0</v>
      </c>
      <c r="S419" s="107"/>
      <c r="T419" s="107"/>
      <c r="U419" s="107">
        <f t="shared" si="59"/>
        <v>0</v>
      </c>
      <c r="V419" s="107"/>
      <c r="W419" s="107"/>
      <c r="X419" s="107">
        <f t="shared" si="60"/>
        <v>0</v>
      </c>
      <c r="Y419" s="107"/>
      <c r="Z419" s="107"/>
      <c r="AA419" s="108">
        <f t="shared" si="61"/>
        <v>0</v>
      </c>
      <c r="AB419" s="7">
        <v>45628</v>
      </c>
    </row>
    <row r="420" spans="1:28" ht="15.75" x14ac:dyDescent="0.25">
      <c r="A420" s="24">
        <v>45628</v>
      </c>
      <c r="B420" s="25" t="s">
        <v>341</v>
      </c>
      <c r="C420" s="27"/>
      <c r="D420" s="25" t="s">
        <v>52</v>
      </c>
      <c r="E420" s="27" t="s">
        <v>192</v>
      </c>
      <c r="F420" s="27">
        <v>500</v>
      </c>
      <c r="G420" s="27" t="s">
        <v>34</v>
      </c>
      <c r="H420" s="27">
        <v>2500</v>
      </c>
      <c r="I420" s="25">
        <f t="shared" si="49"/>
        <v>1250000</v>
      </c>
      <c r="J420" s="31" t="s">
        <v>312</v>
      </c>
      <c r="K420" s="25"/>
      <c r="L420" s="107">
        <f t="shared" si="56"/>
        <v>0</v>
      </c>
      <c r="M420" s="107"/>
      <c r="N420" s="107"/>
      <c r="O420" s="107">
        <f t="shared" si="57"/>
        <v>1250000</v>
      </c>
      <c r="P420" s="107"/>
      <c r="Q420" s="107">
        <v>1250000</v>
      </c>
      <c r="R420" s="107">
        <f t="shared" si="58"/>
        <v>0</v>
      </c>
      <c r="S420" s="107"/>
      <c r="T420" s="107"/>
      <c r="U420" s="107">
        <f t="shared" si="59"/>
        <v>0</v>
      </c>
      <c r="V420" s="107"/>
      <c r="W420" s="107"/>
      <c r="X420" s="107">
        <f t="shared" si="60"/>
        <v>0</v>
      </c>
      <c r="Y420" s="107"/>
      <c r="Z420" s="107"/>
      <c r="AA420" s="108">
        <f t="shared" si="61"/>
        <v>0</v>
      </c>
      <c r="AB420" s="7">
        <v>45624</v>
      </c>
    </row>
    <row r="421" spans="1:28" ht="15.75" x14ac:dyDescent="0.25">
      <c r="A421" s="24">
        <v>45628</v>
      </c>
      <c r="B421" s="27" t="s">
        <v>41</v>
      </c>
      <c r="C421" s="27"/>
      <c r="D421" s="25" t="s">
        <v>46</v>
      </c>
      <c r="E421" s="27" t="s">
        <v>204</v>
      </c>
      <c r="F421" s="27">
        <v>2000</v>
      </c>
      <c r="G421" s="27" t="s">
        <v>34</v>
      </c>
      <c r="H421" s="27">
        <v>1120</v>
      </c>
      <c r="I421" s="25">
        <f t="shared" si="49"/>
        <v>2240000</v>
      </c>
      <c r="J421" s="32" t="s">
        <v>324</v>
      </c>
      <c r="K421" s="25"/>
      <c r="L421" s="107">
        <f t="shared" si="56"/>
        <v>2240000</v>
      </c>
      <c r="M421" s="107">
        <v>2240000</v>
      </c>
      <c r="N421" s="107"/>
      <c r="O421" s="107">
        <f t="shared" si="57"/>
        <v>0</v>
      </c>
      <c r="P421" s="107"/>
      <c r="Q421" s="107"/>
      <c r="R421" s="107">
        <f t="shared" si="58"/>
        <v>0</v>
      </c>
      <c r="S421" s="107"/>
      <c r="T421" s="107"/>
      <c r="U421" s="107">
        <f t="shared" si="59"/>
        <v>0</v>
      </c>
      <c r="V421" s="107"/>
      <c r="W421" s="107"/>
      <c r="X421" s="107">
        <f t="shared" si="60"/>
        <v>0</v>
      </c>
      <c r="Y421" s="107"/>
      <c r="Z421" s="107"/>
      <c r="AA421" s="108">
        <f t="shared" si="61"/>
        <v>0</v>
      </c>
      <c r="AB421" s="7">
        <v>45628</v>
      </c>
    </row>
    <row r="422" spans="1:28" ht="15.75" x14ac:dyDescent="0.25">
      <c r="A422" s="24">
        <v>45628</v>
      </c>
      <c r="B422" s="27" t="s">
        <v>41</v>
      </c>
      <c r="C422" s="25"/>
      <c r="D422" s="25" t="s">
        <v>46</v>
      </c>
      <c r="E422" s="25" t="s">
        <v>348</v>
      </c>
      <c r="F422" s="25">
        <v>10000</v>
      </c>
      <c r="G422" s="27" t="s">
        <v>34</v>
      </c>
      <c r="H422" s="25">
        <v>900</v>
      </c>
      <c r="I422" s="25">
        <f t="shared" si="49"/>
        <v>9000000</v>
      </c>
      <c r="J422" s="32" t="s">
        <v>324</v>
      </c>
      <c r="K422" s="25"/>
      <c r="L422" s="107">
        <f t="shared" si="56"/>
        <v>9000000</v>
      </c>
      <c r="M422" s="107">
        <v>9000000</v>
      </c>
      <c r="N422" s="107"/>
      <c r="O422" s="107">
        <f t="shared" si="57"/>
        <v>0</v>
      </c>
      <c r="P422" s="107"/>
      <c r="Q422" s="107"/>
      <c r="R422" s="107">
        <f t="shared" si="58"/>
        <v>0</v>
      </c>
      <c r="S422" s="107"/>
      <c r="T422" s="107"/>
      <c r="U422" s="107">
        <f t="shared" si="59"/>
        <v>0</v>
      </c>
      <c r="V422" s="107"/>
      <c r="W422" s="107"/>
      <c r="X422" s="107">
        <f t="shared" si="60"/>
        <v>0</v>
      </c>
      <c r="Y422" s="107"/>
      <c r="Z422" s="107"/>
      <c r="AA422" s="108">
        <f t="shared" si="61"/>
        <v>0</v>
      </c>
      <c r="AB422" s="7">
        <v>45628</v>
      </c>
    </row>
    <row r="423" spans="1:28" ht="15.75" x14ac:dyDescent="0.25">
      <c r="A423" s="24">
        <v>45628</v>
      </c>
      <c r="B423" s="25" t="s">
        <v>362</v>
      </c>
      <c r="C423" s="25"/>
      <c r="D423" s="25" t="s">
        <v>46</v>
      </c>
      <c r="E423" s="25" t="s">
        <v>129</v>
      </c>
      <c r="F423" s="25">
        <v>12</v>
      </c>
      <c r="G423" s="25" t="s">
        <v>77</v>
      </c>
      <c r="H423" s="25">
        <v>65000</v>
      </c>
      <c r="I423" s="25">
        <f t="shared" si="49"/>
        <v>780000</v>
      </c>
      <c r="J423" s="31" t="s">
        <v>312</v>
      </c>
      <c r="K423" s="25" t="s">
        <v>2194</v>
      </c>
      <c r="L423" s="107">
        <f t="shared" si="56"/>
        <v>0</v>
      </c>
      <c r="M423" s="107"/>
      <c r="N423" s="107"/>
      <c r="O423" s="107">
        <f t="shared" si="57"/>
        <v>780000</v>
      </c>
      <c r="P423" s="107">
        <v>780000</v>
      </c>
      <c r="Q423" s="107"/>
      <c r="R423" s="107">
        <f t="shared" si="58"/>
        <v>0</v>
      </c>
      <c r="S423" s="107"/>
      <c r="T423" s="107"/>
      <c r="U423" s="107">
        <f t="shared" si="59"/>
        <v>0</v>
      </c>
      <c r="V423" s="107"/>
      <c r="W423" s="107"/>
      <c r="X423" s="107">
        <f t="shared" si="60"/>
        <v>0</v>
      </c>
      <c r="Y423" s="107"/>
      <c r="Z423" s="107"/>
      <c r="AA423" s="108">
        <f t="shared" si="61"/>
        <v>0</v>
      </c>
      <c r="AB423" s="7">
        <v>45628</v>
      </c>
    </row>
    <row r="424" spans="1:28" ht="15.75" x14ac:dyDescent="0.25">
      <c r="A424" s="24">
        <v>45628</v>
      </c>
      <c r="B424" s="25" t="s">
        <v>362</v>
      </c>
      <c r="C424" s="25"/>
      <c r="D424" s="25" t="s">
        <v>46</v>
      </c>
      <c r="E424" s="25" t="s">
        <v>91</v>
      </c>
      <c r="F424" s="25">
        <v>1</v>
      </c>
      <c r="G424" s="25" t="s">
        <v>303</v>
      </c>
      <c r="H424" s="25">
        <v>950000</v>
      </c>
      <c r="I424" s="25">
        <f t="shared" si="49"/>
        <v>950000</v>
      </c>
      <c r="J424" s="31" t="s">
        <v>312</v>
      </c>
      <c r="K424" s="25" t="s">
        <v>2215</v>
      </c>
      <c r="L424" s="107">
        <f t="shared" si="56"/>
        <v>0</v>
      </c>
      <c r="M424" s="107"/>
      <c r="N424" s="107"/>
      <c r="O424" s="107">
        <f t="shared" si="57"/>
        <v>950000</v>
      </c>
      <c r="P424" s="107">
        <v>950000</v>
      </c>
      <c r="Q424" s="107"/>
      <c r="R424" s="107">
        <f t="shared" si="58"/>
        <v>0</v>
      </c>
      <c r="S424" s="107"/>
      <c r="T424" s="107"/>
      <c r="U424" s="107">
        <f t="shared" si="59"/>
        <v>0</v>
      </c>
      <c r="V424" s="107"/>
      <c r="W424" s="107"/>
      <c r="X424" s="107">
        <f t="shared" si="60"/>
        <v>0</v>
      </c>
      <c r="Y424" s="107"/>
      <c r="Z424" s="107"/>
      <c r="AA424" s="108">
        <f t="shared" si="61"/>
        <v>0</v>
      </c>
      <c r="AB424" s="7">
        <v>45629</v>
      </c>
    </row>
    <row r="425" spans="1:28" ht="15.75" x14ac:dyDescent="0.25">
      <c r="A425" s="24">
        <v>45628</v>
      </c>
      <c r="B425" s="25" t="s">
        <v>362</v>
      </c>
      <c r="C425" s="25"/>
      <c r="D425" s="25" t="s">
        <v>46</v>
      </c>
      <c r="E425" s="25" t="s">
        <v>165</v>
      </c>
      <c r="F425" s="25">
        <v>2</v>
      </c>
      <c r="G425" s="25" t="s">
        <v>303</v>
      </c>
      <c r="H425" s="25">
        <v>950000</v>
      </c>
      <c r="I425" s="25">
        <f t="shared" si="49"/>
        <v>1900000</v>
      </c>
      <c r="J425" s="31" t="s">
        <v>312</v>
      </c>
      <c r="K425" s="25" t="s">
        <v>2215</v>
      </c>
      <c r="L425" s="107">
        <f t="shared" si="56"/>
        <v>0</v>
      </c>
      <c r="M425" s="107"/>
      <c r="N425" s="107"/>
      <c r="O425" s="107">
        <f t="shared" si="57"/>
        <v>1900000</v>
      </c>
      <c r="P425" s="107">
        <v>1900000</v>
      </c>
      <c r="Q425" s="107"/>
      <c r="R425" s="107">
        <f t="shared" si="58"/>
        <v>0</v>
      </c>
      <c r="S425" s="107"/>
      <c r="T425" s="107"/>
      <c r="U425" s="107">
        <f t="shared" si="59"/>
        <v>0</v>
      </c>
      <c r="V425" s="107"/>
      <c r="W425" s="107"/>
      <c r="X425" s="107">
        <f t="shared" si="60"/>
        <v>0</v>
      </c>
      <c r="Y425" s="107"/>
      <c r="Z425" s="107"/>
      <c r="AA425" s="108">
        <f t="shared" si="61"/>
        <v>0</v>
      </c>
      <c r="AB425" s="7">
        <v>45629</v>
      </c>
    </row>
    <row r="426" spans="1:28" ht="15.75" x14ac:dyDescent="0.25">
      <c r="A426" s="24">
        <v>45628</v>
      </c>
      <c r="B426" s="27" t="s">
        <v>452</v>
      </c>
      <c r="C426" s="27"/>
      <c r="D426" s="25" t="s">
        <v>46</v>
      </c>
      <c r="E426" s="27" t="s">
        <v>225</v>
      </c>
      <c r="F426" s="27">
        <v>1000</v>
      </c>
      <c r="G426" s="25" t="s">
        <v>34</v>
      </c>
      <c r="H426" s="27">
        <v>2720</v>
      </c>
      <c r="I426" s="25">
        <f t="shared" ref="I426:I427" si="62">F426*H426</f>
        <v>2720000</v>
      </c>
      <c r="J426" s="31" t="s">
        <v>312</v>
      </c>
      <c r="K426" s="25" t="s">
        <v>2221</v>
      </c>
      <c r="L426" s="107">
        <f t="shared" si="56"/>
        <v>0</v>
      </c>
      <c r="M426" s="107"/>
      <c r="N426" s="107"/>
      <c r="O426" s="107">
        <f t="shared" si="57"/>
        <v>2720000</v>
      </c>
      <c r="P426" s="107">
        <v>2720000</v>
      </c>
      <c r="Q426" s="107"/>
      <c r="R426" s="107">
        <f t="shared" si="58"/>
        <v>0</v>
      </c>
      <c r="S426" s="107"/>
      <c r="T426" s="107"/>
      <c r="U426" s="107">
        <f t="shared" si="59"/>
        <v>0</v>
      </c>
      <c r="V426" s="107"/>
      <c r="W426" s="107"/>
      <c r="X426" s="107">
        <f t="shared" si="60"/>
        <v>0</v>
      </c>
      <c r="Y426" s="107"/>
      <c r="Z426" s="107"/>
      <c r="AA426" s="108">
        <f t="shared" si="61"/>
        <v>0</v>
      </c>
      <c r="AB426" s="7">
        <v>45630</v>
      </c>
    </row>
    <row r="427" spans="1:28" ht="15.75" x14ac:dyDescent="0.25">
      <c r="A427" s="150">
        <v>45628</v>
      </c>
      <c r="B427" s="81" t="s">
        <v>96</v>
      </c>
      <c r="C427" s="81"/>
      <c r="D427" s="81" t="s">
        <v>46</v>
      </c>
      <c r="E427" s="81" t="s">
        <v>566</v>
      </c>
      <c r="F427" s="81">
        <v>2</v>
      </c>
      <c r="G427" s="81" t="s">
        <v>303</v>
      </c>
      <c r="H427" s="81">
        <v>950000</v>
      </c>
      <c r="I427" s="25">
        <f t="shared" si="62"/>
        <v>1900000</v>
      </c>
      <c r="J427" s="31" t="s">
        <v>324</v>
      </c>
      <c r="K427" s="25"/>
      <c r="L427" s="107">
        <f t="shared" si="56"/>
        <v>1900000</v>
      </c>
      <c r="M427" s="107">
        <v>1900000</v>
      </c>
      <c r="N427" s="107"/>
      <c r="O427" s="107">
        <f t="shared" si="57"/>
        <v>0</v>
      </c>
      <c r="P427" s="107"/>
      <c r="Q427" s="107"/>
      <c r="R427" s="107">
        <f t="shared" si="58"/>
        <v>0</v>
      </c>
      <c r="S427" s="107"/>
      <c r="T427" s="107"/>
      <c r="U427" s="107">
        <f t="shared" si="59"/>
        <v>0</v>
      </c>
      <c r="V427" s="107"/>
      <c r="W427" s="107"/>
      <c r="X427" s="107">
        <f t="shared" si="60"/>
        <v>0</v>
      </c>
      <c r="Y427" s="107"/>
      <c r="Z427" s="107"/>
      <c r="AA427" s="108">
        <f t="shared" si="61"/>
        <v>0</v>
      </c>
      <c r="AB427" s="7">
        <v>45631</v>
      </c>
    </row>
    <row r="428" spans="1:28" ht="15.75" x14ac:dyDescent="0.25">
      <c r="A428" s="29"/>
      <c r="B428" s="25" t="s">
        <v>382</v>
      </c>
      <c r="C428" s="25"/>
      <c r="D428" s="27"/>
      <c r="E428" s="25" t="s">
        <v>2202</v>
      </c>
      <c r="F428" s="25"/>
      <c r="G428" s="25"/>
      <c r="H428" s="25"/>
      <c r="I428" s="25">
        <v>200000</v>
      </c>
      <c r="J428" s="31" t="s">
        <v>324</v>
      </c>
      <c r="K428" s="25"/>
      <c r="L428" s="107">
        <f t="shared" ref="L428" si="63">M428+N428</f>
        <v>0</v>
      </c>
      <c r="M428" s="107"/>
      <c r="N428" s="107"/>
      <c r="O428" s="107">
        <f t="shared" ref="O428" si="64">P428+Q428</f>
        <v>0</v>
      </c>
      <c r="P428" s="107"/>
      <c r="Q428" s="107"/>
      <c r="R428" s="107">
        <f t="shared" ref="R428" si="65">S428+T428</f>
        <v>200000</v>
      </c>
      <c r="S428" s="107">
        <v>200000</v>
      </c>
      <c r="T428" s="107"/>
      <c r="U428" s="107">
        <f t="shared" ref="U428" si="66">V428+W428</f>
        <v>0</v>
      </c>
      <c r="V428" s="107"/>
      <c r="W428" s="107"/>
      <c r="X428" s="107">
        <f t="shared" ref="X428" si="67">Y428+Z428</f>
        <v>0</v>
      </c>
      <c r="Y428" s="107"/>
      <c r="Z428" s="107"/>
      <c r="AA428" s="108">
        <f t="shared" ref="AA428" si="68">C428+I428-L428-O428-U428-X428-R428</f>
        <v>0</v>
      </c>
      <c r="AB428" s="7">
        <v>45637</v>
      </c>
    </row>
    <row r="429" spans="1:28" ht="15.75" x14ac:dyDescent="0.25">
      <c r="A429" s="29">
        <v>45629</v>
      </c>
      <c r="B429" s="27" t="s">
        <v>73</v>
      </c>
      <c r="C429" s="27"/>
      <c r="D429" s="27" t="s">
        <v>46</v>
      </c>
      <c r="E429" s="27" t="s">
        <v>129</v>
      </c>
      <c r="F429" s="27">
        <v>12</v>
      </c>
      <c r="G429" s="27" t="s">
        <v>77</v>
      </c>
      <c r="H429" s="27">
        <v>65000</v>
      </c>
      <c r="I429" s="25">
        <f t="shared" ref="I429:I458" si="69">F429*H429</f>
        <v>780000</v>
      </c>
      <c r="J429" s="28" t="s">
        <v>28</v>
      </c>
      <c r="K429" s="25"/>
      <c r="L429" s="107">
        <f t="shared" ref="L429" si="70">M429+N429</f>
        <v>0</v>
      </c>
      <c r="M429" s="107"/>
      <c r="N429" s="107"/>
      <c r="O429" s="107">
        <f t="shared" ref="O429" si="71">P429+Q429</f>
        <v>0</v>
      </c>
      <c r="P429" s="107"/>
      <c r="Q429" s="107"/>
      <c r="R429" s="107">
        <f t="shared" ref="R429" si="72">S429+T429</f>
        <v>0</v>
      </c>
      <c r="S429" s="107"/>
      <c r="T429" s="107"/>
      <c r="U429" s="107">
        <f t="shared" ref="U429" si="73">V429+W429</f>
        <v>0</v>
      </c>
      <c r="V429" s="107"/>
      <c r="W429" s="107"/>
      <c r="X429" s="107">
        <f t="shared" ref="X429" si="74">Y429+Z429</f>
        <v>0</v>
      </c>
      <c r="Y429" s="107"/>
      <c r="Z429" s="107"/>
      <c r="AA429" s="108">
        <f t="shared" ref="AA429" si="75">C429+I429-L429-O429-U429-X429-R429</f>
        <v>780000</v>
      </c>
      <c r="AB429" s="7"/>
    </row>
    <row r="430" spans="1:28" ht="15.75" x14ac:dyDescent="0.25">
      <c r="A430" s="29">
        <v>45629</v>
      </c>
      <c r="B430" s="27" t="s">
        <v>444</v>
      </c>
      <c r="C430" s="27"/>
      <c r="D430" s="27" t="s">
        <v>46</v>
      </c>
      <c r="E430" s="27" t="s">
        <v>355</v>
      </c>
      <c r="F430" s="27">
        <v>1</v>
      </c>
      <c r="G430" s="25" t="s">
        <v>303</v>
      </c>
      <c r="H430" s="27">
        <v>950000</v>
      </c>
      <c r="I430" s="25">
        <f t="shared" si="69"/>
        <v>950000</v>
      </c>
      <c r="J430" s="32" t="s">
        <v>324</v>
      </c>
      <c r="K430" s="25"/>
      <c r="L430" s="107">
        <f t="shared" ref="L430:L458" si="76">M430+N430</f>
        <v>0</v>
      </c>
      <c r="M430" s="107"/>
      <c r="N430" s="107"/>
      <c r="O430" s="107">
        <f t="shared" ref="O430:O458" si="77">P430+Q430</f>
        <v>0</v>
      </c>
      <c r="P430" s="107"/>
      <c r="Q430" s="107"/>
      <c r="R430" s="107">
        <f t="shared" ref="R430:R458" si="78">S430+T430</f>
        <v>0</v>
      </c>
      <c r="S430" s="107"/>
      <c r="T430" s="107"/>
      <c r="U430" s="107">
        <f t="shared" ref="U430:U458" si="79">V430+W430</f>
        <v>950000</v>
      </c>
      <c r="V430" s="107">
        <v>950000</v>
      </c>
      <c r="W430" s="107"/>
      <c r="X430" s="107">
        <f t="shared" ref="X430:X458" si="80">Y430+Z430</f>
        <v>0</v>
      </c>
      <c r="Y430" s="107"/>
      <c r="Z430" s="107"/>
      <c r="AA430" s="108">
        <f t="shared" ref="AA430:AA458" si="81">C430+I430-L430-O430-U430-X430-R430</f>
        <v>0</v>
      </c>
      <c r="AB430" s="7">
        <v>45629</v>
      </c>
    </row>
    <row r="431" spans="1:28" ht="15.75" x14ac:dyDescent="0.25">
      <c r="A431" s="29">
        <v>45629</v>
      </c>
      <c r="B431" s="27" t="s">
        <v>444</v>
      </c>
      <c r="C431" s="25"/>
      <c r="D431" s="27" t="s">
        <v>46</v>
      </c>
      <c r="E431" s="25" t="s">
        <v>360</v>
      </c>
      <c r="F431" s="25">
        <v>4</v>
      </c>
      <c r="G431" s="25" t="s">
        <v>303</v>
      </c>
      <c r="H431" s="25">
        <v>950000</v>
      </c>
      <c r="I431" s="25">
        <f t="shared" si="69"/>
        <v>3800000</v>
      </c>
      <c r="J431" s="31" t="s">
        <v>324</v>
      </c>
      <c r="K431" s="25"/>
      <c r="L431" s="107">
        <f t="shared" si="76"/>
        <v>0</v>
      </c>
      <c r="M431" s="107"/>
      <c r="N431" s="107"/>
      <c r="O431" s="107">
        <f t="shared" si="77"/>
        <v>0</v>
      </c>
      <c r="P431" s="107"/>
      <c r="Q431" s="107"/>
      <c r="R431" s="107">
        <f t="shared" si="78"/>
        <v>0</v>
      </c>
      <c r="S431" s="107"/>
      <c r="T431" s="107"/>
      <c r="U431" s="107">
        <f t="shared" si="79"/>
        <v>3800000</v>
      </c>
      <c r="V431" s="107">
        <v>3800000</v>
      </c>
      <c r="W431" s="107"/>
      <c r="X431" s="107">
        <f t="shared" si="80"/>
        <v>0</v>
      </c>
      <c r="Y431" s="107"/>
      <c r="Z431" s="107"/>
      <c r="AA431" s="108">
        <f t="shared" si="81"/>
        <v>0</v>
      </c>
      <c r="AB431" s="7">
        <v>45629</v>
      </c>
    </row>
    <row r="432" spans="1:28" ht="15.75" x14ac:dyDescent="0.25">
      <c r="A432" s="29">
        <v>45629</v>
      </c>
      <c r="B432" s="27" t="s">
        <v>1394</v>
      </c>
      <c r="C432" s="25"/>
      <c r="D432" s="27" t="s">
        <v>46</v>
      </c>
      <c r="E432" s="25" t="s">
        <v>192</v>
      </c>
      <c r="F432" s="25">
        <v>100</v>
      </c>
      <c r="G432" s="25" t="s">
        <v>34</v>
      </c>
      <c r="H432" s="25">
        <v>2500</v>
      </c>
      <c r="I432" s="25">
        <f t="shared" si="69"/>
        <v>250000</v>
      </c>
      <c r="J432" s="31" t="s">
        <v>312</v>
      </c>
      <c r="K432" s="25" t="s">
        <v>2203</v>
      </c>
      <c r="L432" s="107">
        <f t="shared" si="76"/>
        <v>0</v>
      </c>
      <c r="M432" s="107"/>
      <c r="N432" s="107"/>
      <c r="O432" s="107">
        <f t="shared" si="77"/>
        <v>250000</v>
      </c>
      <c r="P432" s="107">
        <v>250000</v>
      </c>
      <c r="Q432" s="107"/>
      <c r="R432" s="107">
        <f t="shared" si="78"/>
        <v>0</v>
      </c>
      <c r="S432" s="107"/>
      <c r="T432" s="107"/>
      <c r="U432" s="107">
        <f t="shared" si="79"/>
        <v>0</v>
      </c>
      <c r="V432" s="107"/>
      <c r="W432" s="107"/>
      <c r="X432" s="107">
        <f t="shared" si="80"/>
        <v>0</v>
      </c>
      <c r="Y432" s="107"/>
      <c r="Z432" s="107"/>
      <c r="AA432" s="108">
        <f t="shared" si="81"/>
        <v>0</v>
      </c>
      <c r="AB432" s="7">
        <v>45625</v>
      </c>
    </row>
    <row r="433" spans="1:28" ht="15.75" x14ac:dyDescent="0.25">
      <c r="A433" s="29">
        <v>45629</v>
      </c>
      <c r="B433" s="25" t="s">
        <v>495</v>
      </c>
      <c r="C433" s="25"/>
      <c r="D433" s="27" t="s">
        <v>52</v>
      </c>
      <c r="E433" s="25" t="s">
        <v>982</v>
      </c>
      <c r="F433" s="25">
        <v>250</v>
      </c>
      <c r="G433" s="25" t="s">
        <v>34</v>
      </c>
      <c r="H433" s="25">
        <v>1230</v>
      </c>
      <c r="I433" s="25">
        <f t="shared" si="69"/>
        <v>307500</v>
      </c>
      <c r="J433" s="32" t="s">
        <v>324</v>
      </c>
      <c r="K433" s="25"/>
      <c r="L433" s="107">
        <f t="shared" si="76"/>
        <v>0</v>
      </c>
      <c r="M433" s="107"/>
      <c r="N433" s="107"/>
      <c r="O433" s="107">
        <f t="shared" si="77"/>
        <v>0</v>
      </c>
      <c r="P433" s="107"/>
      <c r="Q433" s="107"/>
      <c r="R433" s="107">
        <f t="shared" si="78"/>
        <v>307500</v>
      </c>
      <c r="S433" s="107">
        <v>271000</v>
      </c>
      <c r="T433" s="107">
        <v>36500</v>
      </c>
      <c r="U433" s="107">
        <f t="shared" si="79"/>
        <v>0</v>
      </c>
      <c r="V433" s="107"/>
      <c r="W433" s="107"/>
      <c r="X433" s="107">
        <f t="shared" si="80"/>
        <v>0</v>
      </c>
      <c r="Y433" s="107"/>
      <c r="Z433" s="107"/>
      <c r="AA433" s="108">
        <f t="shared" si="81"/>
        <v>0</v>
      </c>
      <c r="AB433" s="7">
        <v>45631</v>
      </c>
    </row>
    <row r="434" spans="1:28" ht="15.75" x14ac:dyDescent="0.25">
      <c r="A434" s="29">
        <v>45629</v>
      </c>
      <c r="B434" s="25" t="s">
        <v>307</v>
      </c>
      <c r="C434" s="25"/>
      <c r="D434" s="27" t="s">
        <v>46</v>
      </c>
      <c r="E434" s="25" t="s">
        <v>108</v>
      </c>
      <c r="F434" s="25">
        <v>1400</v>
      </c>
      <c r="G434" s="25" t="s">
        <v>34</v>
      </c>
      <c r="H434" s="25">
        <v>2000</v>
      </c>
      <c r="I434" s="25">
        <f t="shared" si="69"/>
        <v>2800000</v>
      </c>
      <c r="J434" s="31" t="s">
        <v>324</v>
      </c>
      <c r="K434" s="25"/>
      <c r="L434" s="107">
        <f t="shared" si="76"/>
        <v>0</v>
      </c>
      <c r="M434" s="107"/>
      <c r="N434" s="107"/>
      <c r="O434" s="107">
        <f t="shared" si="77"/>
        <v>0</v>
      </c>
      <c r="P434" s="107"/>
      <c r="Q434" s="107"/>
      <c r="R434" s="107">
        <f t="shared" si="78"/>
        <v>2800000</v>
      </c>
      <c r="S434" s="107">
        <v>2800000</v>
      </c>
      <c r="T434" s="107"/>
      <c r="U434" s="107">
        <f t="shared" si="79"/>
        <v>0</v>
      </c>
      <c r="V434" s="107"/>
      <c r="W434" s="107"/>
      <c r="X434" s="107">
        <f t="shared" si="80"/>
        <v>0</v>
      </c>
      <c r="Y434" s="107"/>
      <c r="Z434" s="107"/>
      <c r="AA434" s="108">
        <f t="shared" si="81"/>
        <v>0</v>
      </c>
      <c r="AB434" s="7">
        <v>45629</v>
      </c>
    </row>
    <row r="435" spans="1:28" ht="15.75" x14ac:dyDescent="0.25">
      <c r="A435" s="29">
        <v>45629</v>
      </c>
      <c r="B435" s="25" t="s">
        <v>307</v>
      </c>
      <c r="C435" s="25"/>
      <c r="D435" s="27" t="s">
        <v>46</v>
      </c>
      <c r="E435" s="25" t="s">
        <v>154</v>
      </c>
      <c r="F435" s="25">
        <v>500</v>
      </c>
      <c r="G435" s="25" t="s">
        <v>34</v>
      </c>
      <c r="H435" s="25">
        <v>1065</v>
      </c>
      <c r="I435" s="25">
        <f t="shared" si="69"/>
        <v>532500</v>
      </c>
      <c r="J435" s="31" t="s">
        <v>324</v>
      </c>
      <c r="K435" s="25"/>
      <c r="L435" s="107">
        <f t="shared" si="76"/>
        <v>0</v>
      </c>
      <c r="M435" s="107"/>
      <c r="N435" s="107"/>
      <c r="O435" s="107">
        <f t="shared" si="77"/>
        <v>0</v>
      </c>
      <c r="P435" s="107"/>
      <c r="Q435" s="107"/>
      <c r="R435" s="107">
        <f t="shared" si="78"/>
        <v>532500</v>
      </c>
      <c r="S435" s="107">
        <v>532500</v>
      </c>
      <c r="T435" s="107"/>
      <c r="U435" s="107">
        <f t="shared" si="79"/>
        <v>0</v>
      </c>
      <c r="V435" s="107"/>
      <c r="W435" s="107"/>
      <c r="X435" s="107">
        <f t="shared" si="80"/>
        <v>0</v>
      </c>
      <c r="Y435" s="107"/>
      <c r="Z435" s="107"/>
      <c r="AA435" s="108">
        <f t="shared" si="81"/>
        <v>0</v>
      </c>
      <c r="AB435" s="7">
        <v>45629</v>
      </c>
    </row>
    <row r="436" spans="1:28" ht="15.75" x14ac:dyDescent="0.25">
      <c r="A436" s="29">
        <v>45629</v>
      </c>
      <c r="B436" s="25" t="s">
        <v>844</v>
      </c>
      <c r="C436" s="25"/>
      <c r="D436" s="27" t="s">
        <v>46</v>
      </c>
      <c r="E436" s="25" t="s">
        <v>189</v>
      </c>
      <c r="F436" s="25">
        <v>2</v>
      </c>
      <c r="G436" s="25" t="s">
        <v>23</v>
      </c>
      <c r="H436" s="25">
        <v>400000</v>
      </c>
      <c r="I436" s="25">
        <f t="shared" si="69"/>
        <v>800000</v>
      </c>
      <c r="J436" s="31" t="s">
        <v>324</v>
      </c>
      <c r="K436" s="25"/>
      <c r="L436" s="107">
        <f t="shared" si="76"/>
        <v>800000</v>
      </c>
      <c r="M436" s="107">
        <v>800000</v>
      </c>
      <c r="N436" s="107"/>
      <c r="O436" s="107">
        <f t="shared" si="77"/>
        <v>0</v>
      </c>
      <c r="P436" s="107"/>
      <c r="Q436" s="107"/>
      <c r="R436" s="107">
        <f t="shared" si="78"/>
        <v>0</v>
      </c>
      <c r="S436" s="107"/>
      <c r="T436" s="107"/>
      <c r="U436" s="107">
        <f t="shared" si="79"/>
        <v>0</v>
      </c>
      <c r="V436" s="107"/>
      <c r="W436" s="107"/>
      <c r="X436" s="107">
        <f t="shared" si="80"/>
        <v>0</v>
      </c>
      <c r="Y436" s="107"/>
      <c r="Z436" s="107"/>
      <c r="AA436" s="108">
        <f t="shared" si="81"/>
        <v>0</v>
      </c>
      <c r="AB436" s="7"/>
    </row>
    <row r="437" spans="1:28" ht="15.75" x14ac:dyDescent="0.25">
      <c r="A437" s="29">
        <v>45629</v>
      </c>
      <c r="B437" s="25" t="s">
        <v>311</v>
      </c>
      <c r="C437" s="25"/>
      <c r="D437" s="27" t="s">
        <v>46</v>
      </c>
      <c r="E437" s="25" t="s">
        <v>108</v>
      </c>
      <c r="F437" s="25">
        <v>200</v>
      </c>
      <c r="G437" s="25" t="s">
        <v>34</v>
      </c>
      <c r="H437" s="25">
        <v>1850</v>
      </c>
      <c r="I437" s="25">
        <f t="shared" si="69"/>
        <v>370000</v>
      </c>
      <c r="J437" s="31" t="s">
        <v>324</v>
      </c>
      <c r="K437" s="25"/>
      <c r="L437" s="107">
        <f t="shared" si="76"/>
        <v>370000</v>
      </c>
      <c r="M437" s="107">
        <v>370000</v>
      </c>
      <c r="N437" s="107"/>
      <c r="O437" s="107">
        <f t="shared" si="77"/>
        <v>0</v>
      </c>
      <c r="P437" s="107"/>
      <c r="Q437" s="107"/>
      <c r="R437" s="107">
        <f t="shared" si="78"/>
        <v>0</v>
      </c>
      <c r="S437" s="107"/>
      <c r="T437" s="107"/>
      <c r="U437" s="107">
        <f t="shared" si="79"/>
        <v>0</v>
      </c>
      <c r="V437" s="107"/>
      <c r="W437" s="107"/>
      <c r="X437" s="107">
        <f t="shared" si="80"/>
        <v>0</v>
      </c>
      <c r="Y437" s="107"/>
      <c r="Z437" s="107"/>
      <c r="AA437" s="108">
        <f t="shared" si="81"/>
        <v>0</v>
      </c>
      <c r="AB437" s="7">
        <v>45629</v>
      </c>
    </row>
    <row r="438" spans="1:28" ht="15.75" x14ac:dyDescent="0.25">
      <c r="A438" s="29">
        <v>45629</v>
      </c>
      <c r="B438" s="25" t="s">
        <v>311</v>
      </c>
      <c r="C438" s="25"/>
      <c r="D438" s="27" t="s">
        <v>46</v>
      </c>
      <c r="E438" s="25" t="s">
        <v>150</v>
      </c>
      <c r="F438" s="25">
        <v>10</v>
      </c>
      <c r="G438" s="25" t="s">
        <v>77</v>
      </c>
      <c r="H438" s="25">
        <v>50000</v>
      </c>
      <c r="I438" s="25">
        <f t="shared" si="69"/>
        <v>500000</v>
      </c>
      <c r="J438" s="31" t="s">
        <v>324</v>
      </c>
      <c r="K438" s="25"/>
      <c r="L438" s="107">
        <f t="shared" si="76"/>
        <v>500000</v>
      </c>
      <c r="M438" s="107">
        <v>500000</v>
      </c>
      <c r="N438" s="107"/>
      <c r="O438" s="107">
        <f t="shared" si="77"/>
        <v>0</v>
      </c>
      <c r="P438" s="107"/>
      <c r="Q438" s="107"/>
      <c r="R438" s="107">
        <f t="shared" si="78"/>
        <v>0</v>
      </c>
      <c r="S438" s="107"/>
      <c r="T438" s="107"/>
      <c r="U438" s="107">
        <f t="shared" si="79"/>
        <v>0</v>
      </c>
      <c r="V438" s="107"/>
      <c r="W438" s="107"/>
      <c r="X438" s="107">
        <f t="shared" si="80"/>
        <v>0</v>
      </c>
      <c r="Y438" s="107"/>
      <c r="Z438" s="107"/>
      <c r="AA438" s="108">
        <f t="shared" si="81"/>
        <v>0</v>
      </c>
      <c r="AB438" s="7">
        <v>45629</v>
      </c>
    </row>
    <row r="439" spans="1:28" ht="15.75" x14ac:dyDescent="0.25">
      <c r="A439" s="29">
        <v>45629</v>
      </c>
      <c r="B439" s="25" t="s">
        <v>99</v>
      </c>
      <c r="C439" s="25"/>
      <c r="D439" s="25"/>
      <c r="E439" s="25" t="s">
        <v>101</v>
      </c>
      <c r="F439" s="25">
        <v>66.2</v>
      </c>
      <c r="G439" s="25" t="s">
        <v>39</v>
      </c>
      <c r="H439" s="25"/>
      <c r="I439" s="25">
        <f t="shared" si="69"/>
        <v>0</v>
      </c>
      <c r="J439" s="26" t="s">
        <v>28</v>
      </c>
      <c r="K439" s="25"/>
      <c r="L439" s="107">
        <f t="shared" si="76"/>
        <v>0</v>
      </c>
      <c r="M439" s="107"/>
      <c r="N439" s="107"/>
      <c r="O439" s="107">
        <f t="shared" si="77"/>
        <v>0</v>
      </c>
      <c r="P439" s="107"/>
      <c r="Q439" s="107"/>
      <c r="R439" s="107">
        <f t="shared" si="78"/>
        <v>0</v>
      </c>
      <c r="S439" s="107"/>
      <c r="T439" s="107"/>
      <c r="U439" s="107">
        <f t="shared" si="79"/>
        <v>0</v>
      </c>
      <c r="V439" s="107"/>
      <c r="W439" s="107"/>
      <c r="X439" s="107">
        <f t="shared" si="80"/>
        <v>0</v>
      </c>
      <c r="Y439" s="107"/>
      <c r="Z439" s="107"/>
      <c r="AA439" s="108">
        <f t="shared" si="81"/>
        <v>0</v>
      </c>
      <c r="AB439" s="7"/>
    </row>
    <row r="440" spans="1:28" ht="15.75" x14ac:dyDescent="0.25">
      <c r="A440" s="29">
        <v>45629</v>
      </c>
      <c r="B440" s="25" t="s">
        <v>99</v>
      </c>
      <c r="C440" s="25"/>
      <c r="D440" s="25"/>
      <c r="E440" s="25" t="s">
        <v>102</v>
      </c>
      <c r="F440" s="25">
        <v>70</v>
      </c>
      <c r="G440" s="25" t="s">
        <v>39</v>
      </c>
      <c r="H440" s="25"/>
      <c r="I440" s="25">
        <f t="shared" si="69"/>
        <v>0</v>
      </c>
      <c r="J440" s="26" t="s">
        <v>28</v>
      </c>
      <c r="K440" s="25"/>
      <c r="L440" s="107">
        <f t="shared" si="76"/>
        <v>0</v>
      </c>
      <c r="M440" s="107"/>
      <c r="N440" s="107"/>
      <c r="O440" s="107">
        <f t="shared" si="77"/>
        <v>0</v>
      </c>
      <c r="P440" s="107"/>
      <c r="Q440" s="107"/>
      <c r="R440" s="107">
        <f t="shared" si="78"/>
        <v>0</v>
      </c>
      <c r="S440" s="107"/>
      <c r="T440" s="107"/>
      <c r="U440" s="107">
        <f t="shared" si="79"/>
        <v>0</v>
      </c>
      <c r="V440" s="107"/>
      <c r="W440" s="107"/>
      <c r="X440" s="107">
        <f t="shared" si="80"/>
        <v>0</v>
      </c>
      <c r="Y440" s="107"/>
      <c r="Z440" s="107"/>
      <c r="AA440" s="108">
        <f t="shared" si="81"/>
        <v>0</v>
      </c>
      <c r="AB440" s="7"/>
    </row>
    <row r="441" spans="1:28" ht="15.75" x14ac:dyDescent="0.25">
      <c r="A441" s="29">
        <v>45629</v>
      </c>
      <c r="B441" s="25" t="s">
        <v>231</v>
      </c>
      <c r="C441" s="27"/>
      <c r="D441" s="27" t="s">
        <v>46</v>
      </c>
      <c r="E441" s="27" t="s">
        <v>42</v>
      </c>
      <c r="F441" s="25">
        <v>400</v>
      </c>
      <c r="G441" s="25" t="s">
        <v>34</v>
      </c>
      <c r="H441" s="27">
        <v>4000</v>
      </c>
      <c r="I441" s="25">
        <f t="shared" si="69"/>
        <v>1600000</v>
      </c>
      <c r="J441" s="32" t="s">
        <v>312</v>
      </c>
      <c r="K441" s="25" t="s">
        <v>2282</v>
      </c>
      <c r="L441" s="107">
        <f t="shared" si="76"/>
        <v>0</v>
      </c>
      <c r="M441" s="107"/>
      <c r="N441" s="107"/>
      <c r="O441" s="107">
        <f t="shared" si="77"/>
        <v>1600000</v>
      </c>
      <c r="P441" s="107">
        <v>1600000</v>
      </c>
      <c r="Q441" s="107"/>
      <c r="R441" s="107">
        <f t="shared" si="78"/>
        <v>0</v>
      </c>
      <c r="S441" s="107"/>
      <c r="T441" s="107"/>
      <c r="U441" s="107">
        <f t="shared" si="79"/>
        <v>0</v>
      </c>
      <c r="V441" s="107"/>
      <c r="W441" s="107"/>
      <c r="X441" s="107">
        <f t="shared" si="80"/>
        <v>0</v>
      </c>
      <c r="Y441" s="107"/>
      <c r="Z441" s="107"/>
      <c r="AA441" s="108">
        <f t="shared" si="81"/>
        <v>0</v>
      </c>
      <c r="AB441" s="7">
        <v>45640</v>
      </c>
    </row>
    <row r="442" spans="1:28" ht="15.75" x14ac:dyDescent="0.25">
      <c r="A442" s="29">
        <v>45629</v>
      </c>
      <c r="B442" s="25" t="s">
        <v>1037</v>
      </c>
      <c r="C442" s="25"/>
      <c r="D442" s="27" t="s">
        <v>46</v>
      </c>
      <c r="E442" s="27" t="s">
        <v>150</v>
      </c>
      <c r="F442" s="25">
        <v>10</v>
      </c>
      <c r="G442" s="25" t="s">
        <v>77</v>
      </c>
      <c r="H442" s="25">
        <v>50000</v>
      </c>
      <c r="I442" s="25">
        <f t="shared" si="69"/>
        <v>500000</v>
      </c>
      <c r="J442" s="31" t="s">
        <v>312</v>
      </c>
      <c r="K442" s="25" t="s">
        <v>2196</v>
      </c>
      <c r="L442" s="107">
        <f t="shared" si="76"/>
        <v>0</v>
      </c>
      <c r="M442" s="107"/>
      <c r="N442" s="107"/>
      <c r="O442" s="107">
        <f t="shared" si="77"/>
        <v>500000</v>
      </c>
      <c r="P442" s="107">
        <v>500000</v>
      </c>
      <c r="Q442" s="107"/>
      <c r="R442" s="107">
        <f t="shared" si="78"/>
        <v>0</v>
      </c>
      <c r="S442" s="107"/>
      <c r="T442" s="107"/>
      <c r="U442" s="107">
        <f t="shared" si="79"/>
        <v>0</v>
      </c>
      <c r="V442" s="107"/>
      <c r="W442" s="107"/>
      <c r="X442" s="107">
        <f t="shared" si="80"/>
        <v>0</v>
      </c>
      <c r="Y442" s="107"/>
      <c r="Z442" s="107"/>
      <c r="AA442" s="108">
        <f t="shared" si="81"/>
        <v>0</v>
      </c>
      <c r="AB442" s="7">
        <v>45628</v>
      </c>
    </row>
    <row r="443" spans="1:28" ht="15.75" x14ac:dyDescent="0.25">
      <c r="A443" s="29">
        <v>45629</v>
      </c>
      <c r="B443" s="25" t="s">
        <v>1037</v>
      </c>
      <c r="C443" s="27"/>
      <c r="D443" s="27" t="s">
        <v>46</v>
      </c>
      <c r="E443" s="27" t="s">
        <v>130</v>
      </c>
      <c r="F443" s="27">
        <v>10</v>
      </c>
      <c r="G443" s="25" t="s">
        <v>77</v>
      </c>
      <c r="H443" s="27">
        <v>50000</v>
      </c>
      <c r="I443" s="25">
        <f t="shared" si="69"/>
        <v>500000</v>
      </c>
      <c r="J443" s="31" t="s">
        <v>312</v>
      </c>
      <c r="K443" s="25" t="s">
        <v>2196</v>
      </c>
      <c r="L443" s="107">
        <f t="shared" si="76"/>
        <v>0</v>
      </c>
      <c r="M443" s="107"/>
      <c r="N443" s="107"/>
      <c r="O443" s="107">
        <f t="shared" si="77"/>
        <v>500000</v>
      </c>
      <c r="P443" s="107">
        <v>500000</v>
      </c>
      <c r="Q443" s="107"/>
      <c r="R443" s="107">
        <f t="shared" si="78"/>
        <v>0</v>
      </c>
      <c r="S443" s="107"/>
      <c r="T443" s="107"/>
      <c r="U443" s="107">
        <f t="shared" si="79"/>
        <v>0</v>
      </c>
      <c r="V443" s="107"/>
      <c r="W443" s="107"/>
      <c r="X443" s="107">
        <f t="shared" si="80"/>
        <v>0</v>
      </c>
      <c r="Y443" s="107"/>
      <c r="Z443" s="107"/>
      <c r="AA443" s="108">
        <f t="shared" si="81"/>
        <v>0</v>
      </c>
      <c r="AB443" s="7">
        <v>45628</v>
      </c>
    </row>
    <row r="444" spans="1:28" ht="15.75" x14ac:dyDescent="0.25">
      <c r="A444" s="29">
        <v>45629</v>
      </c>
      <c r="B444" s="25" t="s">
        <v>1037</v>
      </c>
      <c r="C444" s="25"/>
      <c r="D444" s="27" t="s">
        <v>46</v>
      </c>
      <c r="E444" s="25" t="s">
        <v>129</v>
      </c>
      <c r="F444" s="25">
        <v>2</v>
      </c>
      <c r="G444" s="25" t="s">
        <v>77</v>
      </c>
      <c r="H444" s="25">
        <v>65000</v>
      </c>
      <c r="I444" s="25">
        <f t="shared" si="69"/>
        <v>130000</v>
      </c>
      <c r="J444" s="31" t="s">
        <v>312</v>
      </c>
      <c r="K444" s="25" t="s">
        <v>2196</v>
      </c>
      <c r="L444" s="107">
        <f t="shared" si="76"/>
        <v>0</v>
      </c>
      <c r="M444" s="107"/>
      <c r="N444" s="107"/>
      <c r="O444" s="107">
        <f t="shared" si="77"/>
        <v>130000</v>
      </c>
      <c r="P444" s="107">
        <v>130000</v>
      </c>
      <c r="Q444" s="107"/>
      <c r="R444" s="107">
        <f t="shared" si="78"/>
        <v>0</v>
      </c>
      <c r="S444" s="107"/>
      <c r="T444" s="107"/>
      <c r="U444" s="107">
        <f t="shared" si="79"/>
        <v>0</v>
      </c>
      <c r="V444" s="107"/>
      <c r="W444" s="107"/>
      <c r="X444" s="107">
        <f t="shared" si="80"/>
        <v>0</v>
      </c>
      <c r="Y444" s="107"/>
      <c r="Z444" s="107"/>
      <c r="AA444" s="108">
        <f t="shared" si="81"/>
        <v>0</v>
      </c>
      <c r="AB444" s="7">
        <v>45628</v>
      </c>
    </row>
    <row r="445" spans="1:28" ht="15.75" x14ac:dyDescent="0.25">
      <c r="A445" s="29">
        <v>45629</v>
      </c>
      <c r="B445" s="27" t="s">
        <v>479</v>
      </c>
      <c r="C445" s="25"/>
      <c r="D445" s="27" t="s">
        <v>46</v>
      </c>
      <c r="E445" s="25" t="s">
        <v>298</v>
      </c>
      <c r="F445" s="25">
        <v>200</v>
      </c>
      <c r="G445" s="25" t="s">
        <v>34</v>
      </c>
      <c r="H445" s="25">
        <v>4000</v>
      </c>
      <c r="I445" s="25">
        <f t="shared" si="69"/>
        <v>800000</v>
      </c>
      <c r="J445" s="31" t="s">
        <v>324</v>
      </c>
      <c r="K445" s="25"/>
      <c r="L445" s="107">
        <f t="shared" si="76"/>
        <v>0</v>
      </c>
      <c r="M445" s="107"/>
      <c r="N445" s="107"/>
      <c r="O445" s="107">
        <f t="shared" si="77"/>
        <v>0</v>
      </c>
      <c r="P445" s="107"/>
      <c r="Q445" s="107"/>
      <c r="R445" s="107">
        <f t="shared" si="78"/>
        <v>800000</v>
      </c>
      <c r="S445" s="107">
        <v>800000</v>
      </c>
      <c r="T445" s="107"/>
      <c r="U445" s="107">
        <f t="shared" si="79"/>
        <v>0</v>
      </c>
      <c r="V445" s="107"/>
      <c r="W445" s="107"/>
      <c r="X445" s="107">
        <f t="shared" si="80"/>
        <v>0</v>
      </c>
      <c r="Y445" s="107"/>
      <c r="Z445" s="107"/>
      <c r="AA445" s="108">
        <f t="shared" si="81"/>
        <v>0</v>
      </c>
      <c r="AB445" s="7">
        <v>45629</v>
      </c>
    </row>
    <row r="446" spans="1:28" ht="15.75" x14ac:dyDescent="0.25">
      <c r="A446" s="29">
        <v>45629</v>
      </c>
      <c r="B446" s="27" t="s">
        <v>414</v>
      </c>
      <c r="C446" s="27"/>
      <c r="D446" s="27" t="s">
        <v>46</v>
      </c>
      <c r="E446" s="25" t="s">
        <v>2011</v>
      </c>
      <c r="F446" s="25">
        <v>3</v>
      </c>
      <c r="G446" s="25" t="s">
        <v>39</v>
      </c>
      <c r="H446" s="27">
        <v>165000</v>
      </c>
      <c r="I446" s="25">
        <f t="shared" si="69"/>
        <v>495000</v>
      </c>
      <c r="J446" s="32" t="s">
        <v>312</v>
      </c>
      <c r="K446" s="25" t="s">
        <v>2208</v>
      </c>
      <c r="L446" s="107">
        <f t="shared" si="76"/>
        <v>0</v>
      </c>
      <c r="M446" s="107"/>
      <c r="N446" s="107"/>
      <c r="O446" s="107">
        <f t="shared" si="77"/>
        <v>495000</v>
      </c>
      <c r="P446" s="107">
        <v>495000</v>
      </c>
      <c r="Q446" s="107"/>
      <c r="R446" s="107">
        <f t="shared" si="78"/>
        <v>0</v>
      </c>
      <c r="S446" s="107"/>
      <c r="T446" s="107"/>
      <c r="U446" s="107">
        <f t="shared" si="79"/>
        <v>0</v>
      </c>
      <c r="V446" s="107"/>
      <c r="W446" s="107"/>
      <c r="X446" s="107">
        <f t="shared" si="80"/>
        <v>0</v>
      </c>
      <c r="Y446" s="107"/>
      <c r="Z446" s="107"/>
      <c r="AA446" s="108">
        <f t="shared" si="81"/>
        <v>0</v>
      </c>
      <c r="AB446" s="7">
        <v>45629</v>
      </c>
    </row>
    <row r="447" spans="1:28" ht="15.75" x14ac:dyDescent="0.25">
      <c r="A447" s="29">
        <v>45629</v>
      </c>
      <c r="B447" s="27" t="s">
        <v>256</v>
      </c>
      <c r="C447" s="25"/>
      <c r="D447" s="25" t="s">
        <v>52</v>
      </c>
      <c r="E447" s="25" t="s">
        <v>129</v>
      </c>
      <c r="F447" s="25">
        <v>2</v>
      </c>
      <c r="G447" s="25" t="s">
        <v>77</v>
      </c>
      <c r="H447" s="25">
        <v>65000</v>
      </c>
      <c r="I447" s="25">
        <f t="shared" si="69"/>
        <v>130000</v>
      </c>
      <c r="J447" s="31" t="s">
        <v>324</v>
      </c>
      <c r="K447" s="25"/>
      <c r="L447" s="107">
        <f t="shared" si="76"/>
        <v>130000</v>
      </c>
      <c r="M447" s="107">
        <v>130000</v>
      </c>
      <c r="N447" s="107"/>
      <c r="O447" s="107">
        <f t="shared" si="77"/>
        <v>0</v>
      </c>
      <c r="P447" s="107"/>
      <c r="Q447" s="107"/>
      <c r="R447" s="107">
        <f t="shared" si="78"/>
        <v>0</v>
      </c>
      <c r="S447" s="107"/>
      <c r="T447" s="107"/>
      <c r="U447" s="107">
        <f t="shared" si="79"/>
        <v>0</v>
      </c>
      <c r="V447" s="107"/>
      <c r="W447" s="107"/>
      <c r="X447" s="107">
        <f t="shared" si="80"/>
        <v>0</v>
      </c>
      <c r="Y447" s="107"/>
      <c r="Z447" s="107"/>
      <c r="AA447" s="108">
        <f t="shared" si="81"/>
        <v>0</v>
      </c>
      <c r="AB447" s="7">
        <v>45644</v>
      </c>
    </row>
    <row r="448" spans="1:28" ht="15.75" x14ac:dyDescent="0.25">
      <c r="A448" s="29">
        <v>45629</v>
      </c>
      <c r="B448" s="27" t="s">
        <v>256</v>
      </c>
      <c r="C448" s="25"/>
      <c r="D448" s="25" t="s">
        <v>52</v>
      </c>
      <c r="E448" s="25" t="s">
        <v>64</v>
      </c>
      <c r="F448" s="25">
        <v>20</v>
      </c>
      <c r="G448" s="25" t="s">
        <v>39</v>
      </c>
      <c r="H448" s="25">
        <v>55000</v>
      </c>
      <c r="I448" s="25">
        <f t="shared" si="69"/>
        <v>1100000</v>
      </c>
      <c r="J448" s="31" t="s">
        <v>324</v>
      </c>
      <c r="K448" s="25"/>
      <c r="L448" s="107">
        <f t="shared" si="76"/>
        <v>1100000</v>
      </c>
      <c r="M448" s="107">
        <v>844300</v>
      </c>
      <c r="N448" s="107">
        <v>255700</v>
      </c>
      <c r="O448" s="107">
        <f t="shared" si="77"/>
        <v>0</v>
      </c>
      <c r="P448" s="107"/>
      <c r="Q448" s="107"/>
      <c r="R448" s="107">
        <f t="shared" si="78"/>
        <v>0</v>
      </c>
      <c r="S448" s="107"/>
      <c r="T448" s="107"/>
      <c r="U448" s="107">
        <f t="shared" si="79"/>
        <v>0</v>
      </c>
      <c r="V448" s="107"/>
      <c r="W448" s="107"/>
      <c r="X448" s="107">
        <f t="shared" si="80"/>
        <v>0</v>
      </c>
      <c r="Y448" s="107"/>
      <c r="Z448" s="107"/>
      <c r="AA448" s="108">
        <f t="shared" si="81"/>
        <v>0</v>
      </c>
      <c r="AB448" s="7">
        <v>45645</v>
      </c>
    </row>
    <row r="449" spans="1:28" ht="15.75" x14ac:dyDescent="0.25">
      <c r="A449" s="29">
        <v>45629</v>
      </c>
      <c r="B449" s="27" t="s">
        <v>256</v>
      </c>
      <c r="C449" s="25"/>
      <c r="D449" s="25" t="s">
        <v>52</v>
      </c>
      <c r="E449" s="25" t="s">
        <v>400</v>
      </c>
      <c r="F449" s="25">
        <v>2.5</v>
      </c>
      <c r="G449" s="25" t="s">
        <v>39</v>
      </c>
      <c r="H449" s="25">
        <v>90000</v>
      </c>
      <c r="I449" s="25">
        <f t="shared" si="69"/>
        <v>225000</v>
      </c>
      <c r="J449" s="31" t="s">
        <v>324</v>
      </c>
      <c r="K449" s="25"/>
      <c r="L449" s="107">
        <f t="shared" si="76"/>
        <v>225000</v>
      </c>
      <c r="M449" s="107"/>
      <c r="N449" s="107">
        <v>225000</v>
      </c>
      <c r="O449" s="107">
        <f t="shared" si="77"/>
        <v>0</v>
      </c>
      <c r="P449" s="107"/>
      <c r="Q449" s="107"/>
      <c r="R449" s="107">
        <f t="shared" si="78"/>
        <v>0</v>
      </c>
      <c r="S449" s="107"/>
      <c r="T449" s="107"/>
      <c r="U449" s="107">
        <f t="shared" si="79"/>
        <v>0</v>
      </c>
      <c r="V449" s="107"/>
      <c r="W449" s="107"/>
      <c r="X449" s="107">
        <f t="shared" si="80"/>
        <v>0</v>
      </c>
      <c r="Y449" s="107"/>
      <c r="Z449" s="107"/>
      <c r="AA449" s="108">
        <f t="shared" si="81"/>
        <v>0</v>
      </c>
      <c r="AB449" s="7">
        <v>45645</v>
      </c>
    </row>
    <row r="450" spans="1:28" ht="15.75" x14ac:dyDescent="0.25">
      <c r="A450" s="29">
        <v>45629</v>
      </c>
      <c r="B450" s="27" t="s">
        <v>256</v>
      </c>
      <c r="C450" s="25"/>
      <c r="D450" s="25" t="s">
        <v>52</v>
      </c>
      <c r="E450" s="25" t="s">
        <v>218</v>
      </c>
      <c r="F450" s="25">
        <v>2.5</v>
      </c>
      <c r="G450" s="25" t="s">
        <v>39</v>
      </c>
      <c r="H450" s="25">
        <v>90000</v>
      </c>
      <c r="I450" s="25">
        <f t="shared" si="69"/>
        <v>225000</v>
      </c>
      <c r="J450" s="31" t="s">
        <v>324</v>
      </c>
      <c r="K450" s="25"/>
      <c r="L450" s="107">
        <f t="shared" si="76"/>
        <v>225000</v>
      </c>
      <c r="M450" s="107"/>
      <c r="N450" s="107">
        <v>225000</v>
      </c>
      <c r="O450" s="107">
        <f t="shared" si="77"/>
        <v>0</v>
      </c>
      <c r="P450" s="107"/>
      <c r="Q450" s="107"/>
      <c r="R450" s="107">
        <f t="shared" si="78"/>
        <v>0</v>
      </c>
      <c r="S450" s="107"/>
      <c r="T450" s="107"/>
      <c r="U450" s="107">
        <f t="shared" si="79"/>
        <v>0</v>
      </c>
      <c r="V450" s="107"/>
      <c r="W450" s="107"/>
      <c r="X450" s="107">
        <f t="shared" si="80"/>
        <v>0</v>
      </c>
      <c r="Y450" s="107"/>
      <c r="Z450" s="107"/>
      <c r="AA450" s="108">
        <f t="shared" si="81"/>
        <v>0</v>
      </c>
      <c r="AB450" s="7">
        <v>45645</v>
      </c>
    </row>
    <row r="451" spans="1:28" ht="15.75" x14ac:dyDescent="0.25">
      <c r="A451" s="29">
        <v>45629</v>
      </c>
      <c r="B451" s="27" t="s">
        <v>256</v>
      </c>
      <c r="C451" s="25"/>
      <c r="D451" s="25" t="s">
        <v>52</v>
      </c>
      <c r="E451" s="25" t="s">
        <v>1585</v>
      </c>
      <c r="F451" s="33">
        <v>2.5</v>
      </c>
      <c r="G451" s="25" t="s">
        <v>39</v>
      </c>
      <c r="H451" s="25">
        <v>90000</v>
      </c>
      <c r="I451" s="25">
        <f t="shared" si="69"/>
        <v>225000</v>
      </c>
      <c r="J451" s="31" t="s">
        <v>324</v>
      </c>
      <c r="K451" s="25"/>
      <c r="L451" s="107">
        <f t="shared" si="76"/>
        <v>225000</v>
      </c>
      <c r="M451" s="107"/>
      <c r="N451" s="107">
        <v>225000</v>
      </c>
      <c r="O451" s="107">
        <f t="shared" si="77"/>
        <v>0</v>
      </c>
      <c r="P451" s="107"/>
      <c r="Q451" s="107"/>
      <c r="R451" s="107">
        <f t="shared" si="78"/>
        <v>0</v>
      </c>
      <c r="S451" s="107"/>
      <c r="T451" s="107"/>
      <c r="U451" s="107">
        <f t="shared" si="79"/>
        <v>0</v>
      </c>
      <c r="V451" s="107"/>
      <c r="W451" s="107"/>
      <c r="X451" s="107">
        <f t="shared" si="80"/>
        <v>0</v>
      </c>
      <c r="Y451" s="107"/>
      <c r="Z451" s="107"/>
      <c r="AA451" s="108">
        <f t="shared" si="81"/>
        <v>0</v>
      </c>
      <c r="AB451" s="7">
        <v>45645</v>
      </c>
    </row>
    <row r="452" spans="1:28" ht="15.75" x14ac:dyDescent="0.25">
      <c r="A452" s="29">
        <v>45629</v>
      </c>
      <c r="B452" s="27" t="s">
        <v>256</v>
      </c>
      <c r="C452" s="25"/>
      <c r="D452" s="25" t="s">
        <v>52</v>
      </c>
      <c r="E452" s="25" t="s">
        <v>217</v>
      </c>
      <c r="F452" s="25">
        <v>2.5</v>
      </c>
      <c r="G452" s="25" t="s">
        <v>39</v>
      </c>
      <c r="H452" s="25">
        <v>90000</v>
      </c>
      <c r="I452" s="25">
        <f t="shared" si="69"/>
        <v>225000</v>
      </c>
      <c r="J452" s="31" t="s">
        <v>324</v>
      </c>
      <c r="K452" s="25"/>
      <c r="L452" s="107">
        <f t="shared" si="76"/>
        <v>225000</v>
      </c>
      <c r="M452" s="107"/>
      <c r="N452" s="107">
        <v>225000</v>
      </c>
      <c r="O452" s="107">
        <f t="shared" si="77"/>
        <v>0</v>
      </c>
      <c r="P452" s="107"/>
      <c r="Q452" s="107"/>
      <c r="R452" s="107">
        <f t="shared" si="78"/>
        <v>0</v>
      </c>
      <c r="S452" s="107"/>
      <c r="T452" s="107"/>
      <c r="U452" s="107">
        <f t="shared" si="79"/>
        <v>0</v>
      </c>
      <c r="V452" s="107"/>
      <c r="W452" s="107"/>
      <c r="X452" s="107">
        <f t="shared" si="80"/>
        <v>0</v>
      </c>
      <c r="Y452" s="107"/>
      <c r="Z452" s="107"/>
      <c r="AA452" s="108">
        <f t="shared" si="81"/>
        <v>0</v>
      </c>
      <c r="AB452" s="7">
        <v>45645</v>
      </c>
    </row>
    <row r="453" spans="1:28" ht="15.75" x14ac:dyDescent="0.25">
      <c r="A453" s="29">
        <v>45629</v>
      </c>
      <c r="B453" s="25" t="s">
        <v>280</v>
      </c>
      <c r="C453" s="25"/>
      <c r="D453" s="25" t="s">
        <v>46</v>
      </c>
      <c r="E453" s="25" t="s">
        <v>1216</v>
      </c>
      <c r="F453" s="25">
        <v>3000</v>
      </c>
      <c r="G453" s="25" t="s">
        <v>34</v>
      </c>
      <c r="H453" s="25">
        <v>1120</v>
      </c>
      <c r="I453" s="25">
        <f t="shared" si="69"/>
        <v>3360000</v>
      </c>
      <c r="J453" s="31" t="s">
        <v>324</v>
      </c>
      <c r="K453" s="25"/>
      <c r="L453" s="107">
        <f t="shared" si="76"/>
        <v>0</v>
      </c>
      <c r="M453" s="107"/>
      <c r="N453" s="107"/>
      <c r="O453" s="107">
        <f t="shared" si="77"/>
        <v>0</v>
      </c>
      <c r="P453" s="107"/>
      <c r="Q453" s="107"/>
      <c r="R453" s="107">
        <f t="shared" si="78"/>
        <v>1925000</v>
      </c>
      <c r="S453" s="107">
        <v>725000</v>
      </c>
      <c r="T453" s="107">
        <v>1200000</v>
      </c>
      <c r="U453" s="107">
        <f t="shared" si="79"/>
        <v>1435000</v>
      </c>
      <c r="V453" s="107">
        <v>1435000</v>
      </c>
      <c r="W453" s="107"/>
      <c r="X453" s="107">
        <f t="shared" si="80"/>
        <v>0</v>
      </c>
      <c r="Y453" s="107"/>
      <c r="Z453" s="107"/>
      <c r="AA453" s="108">
        <f t="shared" si="81"/>
        <v>0</v>
      </c>
      <c r="AB453" s="7">
        <v>45649</v>
      </c>
    </row>
    <row r="454" spans="1:28" ht="15.75" x14ac:dyDescent="0.25">
      <c r="A454" s="29">
        <v>45629</v>
      </c>
      <c r="B454" s="25" t="s">
        <v>246</v>
      </c>
      <c r="C454" s="25"/>
      <c r="D454" s="25" t="s">
        <v>46</v>
      </c>
      <c r="E454" s="25" t="s">
        <v>189</v>
      </c>
      <c r="F454" s="25">
        <v>20</v>
      </c>
      <c r="G454" s="25" t="s">
        <v>23</v>
      </c>
      <c r="H454" s="25">
        <v>400000</v>
      </c>
      <c r="I454" s="25">
        <f t="shared" si="69"/>
        <v>8000000</v>
      </c>
      <c r="J454" s="31" t="s">
        <v>312</v>
      </c>
      <c r="K454" s="25" t="s">
        <v>2328</v>
      </c>
      <c r="L454" s="107">
        <f t="shared" si="76"/>
        <v>0</v>
      </c>
      <c r="M454" s="107"/>
      <c r="N454" s="107"/>
      <c r="O454" s="107">
        <f t="shared" si="77"/>
        <v>8000000</v>
      </c>
      <c r="P454" s="107">
        <v>8000000</v>
      </c>
      <c r="Q454" s="107"/>
      <c r="R454" s="107">
        <f t="shared" si="78"/>
        <v>0</v>
      </c>
      <c r="S454" s="107"/>
      <c r="T454" s="107"/>
      <c r="U454" s="107">
        <f t="shared" si="79"/>
        <v>0</v>
      </c>
      <c r="V454" s="107"/>
      <c r="W454" s="107"/>
      <c r="X454" s="107">
        <f t="shared" si="80"/>
        <v>0</v>
      </c>
      <c r="Y454" s="107"/>
      <c r="Z454" s="107"/>
      <c r="AA454" s="108">
        <f t="shared" si="81"/>
        <v>0</v>
      </c>
      <c r="AB454" s="7">
        <v>45645</v>
      </c>
    </row>
    <row r="455" spans="1:28" ht="15.75" x14ac:dyDescent="0.25">
      <c r="A455" s="29">
        <v>45629</v>
      </c>
      <c r="B455" s="25" t="s">
        <v>99</v>
      </c>
      <c r="C455" s="25"/>
      <c r="D455" s="25"/>
      <c r="E455" s="25" t="s">
        <v>103</v>
      </c>
      <c r="F455" s="25">
        <v>28.8</v>
      </c>
      <c r="G455" s="25" t="s">
        <v>39</v>
      </c>
      <c r="H455" s="25"/>
      <c r="I455" s="25">
        <f t="shared" si="69"/>
        <v>0</v>
      </c>
      <c r="J455" s="26" t="s">
        <v>28</v>
      </c>
      <c r="K455" s="25"/>
      <c r="L455" s="107">
        <f t="shared" si="76"/>
        <v>0</v>
      </c>
      <c r="M455" s="107"/>
      <c r="N455" s="107"/>
      <c r="O455" s="107">
        <f t="shared" si="77"/>
        <v>0</v>
      </c>
      <c r="P455" s="107"/>
      <c r="Q455" s="107"/>
      <c r="R455" s="107">
        <f t="shared" si="78"/>
        <v>0</v>
      </c>
      <c r="S455" s="107"/>
      <c r="T455" s="107"/>
      <c r="U455" s="107">
        <f t="shared" si="79"/>
        <v>0</v>
      </c>
      <c r="V455" s="107"/>
      <c r="W455" s="107"/>
      <c r="X455" s="107">
        <f t="shared" si="80"/>
        <v>0</v>
      </c>
      <c r="Y455" s="107"/>
      <c r="Z455" s="107"/>
      <c r="AA455" s="108">
        <f t="shared" si="81"/>
        <v>0</v>
      </c>
      <c r="AB455" s="7"/>
    </row>
    <row r="456" spans="1:28" ht="15.75" x14ac:dyDescent="0.25">
      <c r="A456" s="24">
        <v>45629</v>
      </c>
      <c r="B456" s="25" t="s">
        <v>111</v>
      </c>
      <c r="C456" s="25"/>
      <c r="D456" s="25" t="s">
        <v>46</v>
      </c>
      <c r="E456" s="25" t="s">
        <v>47</v>
      </c>
      <c r="F456" s="25">
        <v>2</v>
      </c>
      <c r="G456" s="25" t="s">
        <v>48</v>
      </c>
      <c r="H456" s="25">
        <v>150000</v>
      </c>
      <c r="I456" s="25">
        <f t="shared" si="69"/>
        <v>300000</v>
      </c>
      <c r="J456" s="31" t="s">
        <v>324</v>
      </c>
      <c r="K456" s="25"/>
      <c r="L456" s="107">
        <f t="shared" si="76"/>
        <v>300000</v>
      </c>
      <c r="M456" s="107">
        <v>300000</v>
      </c>
      <c r="N456" s="107"/>
      <c r="O456" s="107">
        <f t="shared" si="77"/>
        <v>0</v>
      </c>
      <c r="P456" s="107"/>
      <c r="Q456" s="107"/>
      <c r="R456" s="107">
        <f t="shared" si="78"/>
        <v>0</v>
      </c>
      <c r="S456" s="107"/>
      <c r="T456" s="107"/>
      <c r="U456" s="107">
        <f t="shared" si="79"/>
        <v>0</v>
      </c>
      <c r="V456" s="107"/>
      <c r="W456" s="107"/>
      <c r="X456" s="107">
        <f t="shared" si="80"/>
        <v>0</v>
      </c>
      <c r="Y456" s="107"/>
      <c r="Z456" s="107"/>
      <c r="AA456" s="108">
        <f t="shared" si="81"/>
        <v>0</v>
      </c>
      <c r="AB456" s="7">
        <v>45629</v>
      </c>
    </row>
    <row r="457" spans="1:28" ht="15.75" x14ac:dyDescent="0.25">
      <c r="A457" s="29">
        <v>45629</v>
      </c>
      <c r="B457" s="25" t="s">
        <v>207</v>
      </c>
      <c r="C457" s="25"/>
      <c r="D457" s="25" t="s">
        <v>46</v>
      </c>
      <c r="E457" s="25" t="s">
        <v>1320</v>
      </c>
      <c r="F457" s="25">
        <v>1</v>
      </c>
      <c r="G457" s="25" t="s">
        <v>39</v>
      </c>
      <c r="H457" s="25">
        <v>280000</v>
      </c>
      <c r="I457" s="25">
        <f t="shared" si="69"/>
        <v>280000</v>
      </c>
      <c r="J457" s="31" t="s">
        <v>312</v>
      </c>
      <c r="K457" s="25" t="s">
        <v>2345</v>
      </c>
      <c r="L457" s="107">
        <f t="shared" si="76"/>
        <v>0</v>
      </c>
      <c r="M457" s="107"/>
      <c r="N457" s="107"/>
      <c r="O457" s="107">
        <f t="shared" si="77"/>
        <v>280000</v>
      </c>
      <c r="P457" s="107">
        <v>280000</v>
      </c>
      <c r="Q457" s="107"/>
      <c r="R457" s="107">
        <f t="shared" si="78"/>
        <v>0</v>
      </c>
      <c r="S457" s="107"/>
      <c r="T457" s="107"/>
      <c r="U457" s="107">
        <f t="shared" si="79"/>
        <v>0</v>
      </c>
      <c r="V457" s="107"/>
      <c r="W457" s="107"/>
      <c r="X457" s="107">
        <f t="shared" si="80"/>
        <v>0</v>
      </c>
      <c r="Y457" s="107"/>
      <c r="Z457" s="107"/>
      <c r="AA457" s="108">
        <f t="shared" si="81"/>
        <v>0</v>
      </c>
      <c r="AB457" s="7">
        <v>45649</v>
      </c>
    </row>
    <row r="458" spans="1:28" ht="15.75" x14ac:dyDescent="0.25">
      <c r="A458" s="24">
        <v>45629</v>
      </c>
      <c r="B458" s="25" t="s">
        <v>207</v>
      </c>
      <c r="C458" s="25"/>
      <c r="D458" s="25" t="s">
        <v>46</v>
      </c>
      <c r="E458" s="25" t="s">
        <v>240</v>
      </c>
      <c r="F458" s="25">
        <v>1</v>
      </c>
      <c r="G458" s="25" t="s">
        <v>39</v>
      </c>
      <c r="H458" s="25">
        <v>300000</v>
      </c>
      <c r="I458" s="25">
        <f t="shared" si="69"/>
        <v>300000</v>
      </c>
      <c r="J458" s="31" t="s">
        <v>312</v>
      </c>
      <c r="K458" s="25" t="s">
        <v>2345</v>
      </c>
      <c r="L458" s="107">
        <f t="shared" si="76"/>
        <v>0</v>
      </c>
      <c r="M458" s="107"/>
      <c r="N458" s="107"/>
      <c r="O458" s="107">
        <f t="shared" si="77"/>
        <v>300000</v>
      </c>
      <c r="P458" s="107">
        <v>300000</v>
      </c>
      <c r="Q458" s="107"/>
      <c r="R458" s="107">
        <f t="shared" si="78"/>
        <v>0</v>
      </c>
      <c r="S458" s="107"/>
      <c r="T458" s="107"/>
      <c r="U458" s="107">
        <f t="shared" si="79"/>
        <v>0</v>
      </c>
      <c r="V458" s="107"/>
      <c r="W458" s="107"/>
      <c r="X458" s="107">
        <f t="shared" si="80"/>
        <v>0</v>
      </c>
      <c r="Y458" s="107"/>
      <c r="Z458" s="107"/>
      <c r="AA458" s="108">
        <f t="shared" si="81"/>
        <v>0</v>
      </c>
      <c r="AB458" s="7">
        <v>45649</v>
      </c>
    </row>
    <row r="459" spans="1:28" ht="15.75" x14ac:dyDescent="0.25">
      <c r="A459" s="29">
        <v>45630</v>
      </c>
      <c r="B459" s="27" t="s">
        <v>739</v>
      </c>
      <c r="C459" s="27"/>
      <c r="D459" s="27" t="s">
        <v>2249</v>
      </c>
      <c r="E459" s="27" t="s">
        <v>1953</v>
      </c>
      <c r="F459" s="27">
        <v>1000</v>
      </c>
      <c r="G459" s="27" t="s">
        <v>34</v>
      </c>
      <c r="H459" s="27">
        <v>5000</v>
      </c>
      <c r="I459" s="27">
        <f t="shared" ref="I459:I478" si="82">F459*H459</f>
        <v>5000000</v>
      </c>
      <c r="J459" s="31" t="s">
        <v>312</v>
      </c>
      <c r="K459" s="25" t="s">
        <v>2338</v>
      </c>
      <c r="L459" s="107">
        <f t="shared" ref="L459" si="83">M459+N459</f>
        <v>0</v>
      </c>
      <c r="M459" s="107"/>
      <c r="N459" s="107"/>
      <c r="O459" s="107">
        <f t="shared" ref="O459" si="84">P459+Q459</f>
        <v>5000000</v>
      </c>
      <c r="P459" s="107">
        <v>5000000</v>
      </c>
      <c r="Q459" s="107"/>
      <c r="R459" s="107">
        <f t="shared" ref="R459" si="85">S459+T459</f>
        <v>0</v>
      </c>
      <c r="S459" s="107"/>
      <c r="T459" s="107"/>
      <c r="U459" s="107">
        <f t="shared" ref="U459" si="86">V459+W459</f>
        <v>0</v>
      </c>
      <c r="V459" s="107"/>
      <c r="W459" s="107"/>
      <c r="X459" s="107">
        <f t="shared" ref="X459" si="87">Y459+Z459</f>
        <v>0</v>
      </c>
      <c r="Y459" s="107"/>
      <c r="Z459" s="107"/>
      <c r="AA459" s="108">
        <f t="shared" ref="AA459" si="88">C459+I459-L459-O459-U459-X459-R459</f>
        <v>0</v>
      </c>
      <c r="AB459" s="7">
        <v>45646</v>
      </c>
    </row>
    <row r="460" spans="1:28" ht="15.75" x14ac:dyDescent="0.25">
      <c r="A460" s="29">
        <v>45630</v>
      </c>
      <c r="B460" s="25" t="s">
        <v>96</v>
      </c>
      <c r="C460" s="27"/>
      <c r="D460" s="27" t="s">
        <v>46</v>
      </c>
      <c r="E460" s="27" t="s">
        <v>42</v>
      </c>
      <c r="F460" s="27">
        <v>700</v>
      </c>
      <c r="G460" s="27" t="s">
        <v>34</v>
      </c>
      <c r="H460" s="27">
        <v>4000</v>
      </c>
      <c r="I460" s="25">
        <f t="shared" si="82"/>
        <v>2800000</v>
      </c>
      <c r="J460" s="28" t="s">
        <v>28</v>
      </c>
      <c r="K460" s="25"/>
      <c r="L460" s="107">
        <f t="shared" ref="L460:L478" si="89">M460+N460</f>
        <v>0</v>
      </c>
      <c r="M460" s="107"/>
      <c r="N460" s="107"/>
      <c r="O460" s="107">
        <f t="shared" ref="O460:O478" si="90">P460+Q460</f>
        <v>0</v>
      </c>
      <c r="P460" s="107"/>
      <c r="Q460" s="107"/>
      <c r="R460" s="107">
        <f t="shared" ref="R460:R478" si="91">S460+T460</f>
        <v>0</v>
      </c>
      <c r="S460" s="107"/>
      <c r="T460" s="107"/>
      <c r="U460" s="107">
        <f t="shared" ref="U460:U478" si="92">V460+W460</f>
        <v>0</v>
      </c>
      <c r="V460" s="107"/>
      <c r="W460" s="107"/>
      <c r="X460" s="107">
        <f t="shared" ref="X460:X478" si="93">Y460+Z460</f>
        <v>0</v>
      </c>
      <c r="Y460" s="107"/>
      <c r="Z460" s="107"/>
      <c r="AA460" s="108">
        <f t="shared" ref="AA460:AA478" si="94">C460+I460-L460-O460-U460-X460-R460</f>
        <v>2800000</v>
      </c>
      <c r="AB460" s="7"/>
    </row>
    <row r="461" spans="1:28" ht="15.75" x14ac:dyDescent="0.25">
      <c r="A461" s="29">
        <v>45630</v>
      </c>
      <c r="B461" s="25" t="s">
        <v>134</v>
      </c>
      <c r="C461" s="25"/>
      <c r="D461" s="25" t="s">
        <v>52</v>
      </c>
      <c r="E461" s="27" t="s">
        <v>42</v>
      </c>
      <c r="F461" s="27">
        <v>1000</v>
      </c>
      <c r="G461" s="27" t="s">
        <v>34</v>
      </c>
      <c r="H461" s="25">
        <v>4500</v>
      </c>
      <c r="I461" s="25">
        <f t="shared" si="82"/>
        <v>4500000</v>
      </c>
      <c r="J461" s="26" t="s">
        <v>28</v>
      </c>
      <c r="K461" s="11" t="s">
        <v>2247</v>
      </c>
      <c r="L461" s="107">
        <f t="shared" si="89"/>
        <v>0</v>
      </c>
      <c r="M461" s="107"/>
      <c r="N461" s="107"/>
      <c r="O461" s="107">
        <f t="shared" si="90"/>
        <v>0</v>
      </c>
      <c r="P461" s="107"/>
      <c r="Q461" s="107"/>
      <c r="R461" s="107">
        <f t="shared" si="91"/>
        <v>0</v>
      </c>
      <c r="S461" s="107"/>
      <c r="T461" s="107"/>
      <c r="U461" s="107">
        <f t="shared" si="92"/>
        <v>0</v>
      </c>
      <c r="V461" s="107"/>
      <c r="W461" s="107"/>
      <c r="X461" s="107">
        <f t="shared" si="93"/>
        <v>0</v>
      </c>
      <c r="Y461" s="107"/>
      <c r="Z461" s="107"/>
      <c r="AA461" s="108">
        <f t="shared" si="94"/>
        <v>4500000</v>
      </c>
      <c r="AB461" s="7"/>
    </row>
    <row r="462" spans="1:28" ht="15.75" x14ac:dyDescent="0.25">
      <c r="A462" s="29">
        <v>45630</v>
      </c>
      <c r="B462" s="25" t="s">
        <v>134</v>
      </c>
      <c r="C462" s="25"/>
      <c r="D462" s="25" t="s">
        <v>52</v>
      </c>
      <c r="E462" s="25" t="s">
        <v>129</v>
      </c>
      <c r="F462" s="25">
        <v>6</v>
      </c>
      <c r="G462" s="27" t="s">
        <v>77</v>
      </c>
      <c r="H462" s="25">
        <v>65000</v>
      </c>
      <c r="I462" s="25">
        <f t="shared" si="82"/>
        <v>390000</v>
      </c>
      <c r="J462" s="26" t="s">
        <v>28</v>
      </c>
      <c r="K462" s="11" t="s">
        <v>2247</v>
      </c>
      <c r="L462" s="107">
        <f t="shared" si="89"/>
        <v>0</v>
      </c>
      <c r="M462" s="107"/>
      <c r="N462" s="107"/>
      <c r="O462" s="107">
        <f t="shared" si="90"/>
        <v>0</v>
      </c>
      <c r="P462" s="107"/>
      <c r="Q462" s="107"/>
      <c r="R462" s="107">
        <f t="shared" si="91"/>
        <v>0</v>
      </c>
      <c r="S462" s="107"/>
      <c r="T462" s="107"/>
      <c r="U462" s="107">
        <f t="shared" si="92"/>
        <v>0</v>
      </c>
      <c r="V462" s="107"/>
      <c r="W462" s="107"/>
      <c r="X462" s="107">
        <f t="shared" si="93"/>
        <v>0</v>
      </c>
      <c r="Y462" s="107"/>
      <c r="Z462" s="107"/>
      <c r="AA462" s="108">
        <f t="shared" si="94"/>
        <v>390000</v>
      </c>
      <c r="AB462" s="7"/>
    </row>
    <row r="463" spans="1:28" ht="15.75" x14ac:dyDescent="0.25">
      <c r="A463" s="29">
        <v>45630</v>
      </c>
      <c r="B463" s="25" t="s">
        <v>1163</v>
      </c>
      <c r="C463" s="25"/>
      <c r="D463" s="25" t="s">
        <v>46</v>
      </c>
      <c r="E463" s="25" t="s">
        <v>225</v>
      </c>
      <c r="F463" s="21">
        <v>500</v>
      </c>
      <c r="G463" s="25" t="s">
        <v>34</v>
      </c>
      <c r="H463" s="25">
        <v>2720</v>
      </c>
      <c r="I463" s="25">
        <f t="shared" si="82"/>
        <v>1360000</v>
      </c>
      <c r="J463" s="32" t="s">
        <v>312</v>
      </c>
      <c r="K463" s="25" t="s">
        <v>2214</v>
      </c>
      <c r="L463" s="107">
        <f t="shared" si="89"/>
        <v>0</v>
      </c>
      <c r="M463" s="107"/>
      <c r="N463" s="107"/>
      <c r="O463" s="107">
        <f t="shared" si="90"/>
        <v>1360000</v>
      </c>
      <c r="P463" s="107">
        <v>1360000</v>
      </c>
      <c r="Q463" s="107"/>
      <c r="R463" s="107">
        <f t="shared" si="91"/>
        <v>0</v>
      </c>
      <c r="S463" s="107"/>
      <c r="T463" s="107"/>
      <c r="U463" s="107">
        <f t="shared" si="92"/>
        <v>0</v>
      </c>
      <c r="V463" s="107"/>
      <c r="W463" s="107"/>
      <c r="X463" s="107">
        <f t="shared" si="93"/>
        <v>0</v>
      </c>
      <c r="Y463" s="107"/>
      <c r="Z463" s="107"/>
      <c r="AA463" s="108">
        <f t="shared" si="94"/>
        <v>0</v>
      </c>
      <c r="AB463" s="7">
        <v>45629</v>
      </c>
    </row>
    <row r="464" spans="1:28" ht="15.75" x14ac:dyDescent="0.25">
      <c r="A464" s="29">
        <v>45630</v>
      </c>
      <c r="B464" s="25" t="s">
        <v>1163</v>
      </c>
      <c r="C464" s="25"/>
      <c r="D464" s="25" t="s">
        <v>46</v>
      </c>
      <c r="E464" s="25" t="s">
        <v>150</v>
      </c>
      <c r="F464" s="21">
        <v>20</v>
      </c>
      <c r="G464" s="25" t="s">
        <v>77</v>
      </c>
      <c r="H464" s="21">
        <v>50000</v>
      </c>
      <c r="I464" s="25">
        <f t="shared" si="82"/>
        <v>1000000</v>
      </c>
      <c r="J464" s="32" t="s">
        <v>312</v>
      </c>
      <c r="K464" s="25" t="s">
        <v>2214</v>
      </c>
      <c r="L464" s="107">
        <f t="shared" si="89"/>
        <v>0</v>
      </c>
      <c r="M464" s="107"/>
      <c r="N464" s="107"/>
      <c r="O464" s="107">
        <f t="shared" si="90"/>
        <v>1000000</v>
      </c>
      <c r="P464" s="107">
        <v>1000000</v>
      </c>
      <c r="Q464" s="107"/>
      <c r="R464" s="107">
        <f t="shared" si="91"/>
        <v>0</v>
      </c>
      <c r="S464" s="107"/>
      <c r="T464" s="107"/>
      <c r="U464" s="107">
        <f t="shared" si="92"/>
        <v>0</v>
      </c>
      <c r="V464" s="107"/>
      <c r="W464" s="107"/>
      <c r="X464" s="107">
        <f t="shared" si="93"/>
        <v>0</v>
      </c>
      <c r="Y464" s="107"/>
      <c r="Z464" s="107"/>
      <c r="AA464" s="108">
        <f t="shared" si="94"/>
        <v>0</v>
      </c>
      <c r="AB464" s="7">
        <v>45629</v>
      </c>
    </row>
    <row r="465" spans="1:28" ht="15.75" x14ac:dyDescent="0.25">
      <c r="A465" s="29">
        <v>45630</v>
      </c>
      <c r="B465" s="27" t="s">
        <v>176</v>
      </c>
      <c r="C465" s="27"/>
      <c r="D465" s="25" t="s">
        <v>46</v>
      </c>
      <c r="E465" s="27" t="s">
        <v>33</v>
      </c>
      <c r="F465" s="34">
        <v>1000</v>
      </c>
      <c r="G465" s="25" t="s">
        <v>34</v>
      </c>
      <c r="H465" s="34">
        <v>2500</v>
      </c>
      <c r="I465" s="25">
        <f t="shared" si="82"/>
        <v>2500000</v>
      </c>
      <c r="J465" s="31" t="s">
        <v>312</v>
      </c>
      <c r="K465" s="11" t="s">
        <v>2334</v>
      </c>
      <c r="L465" s="107">
        <f t="shared" si="89"/>
        <v>0</v>
      </c>
      <c r="M465" s="107"/>
      <c r="N465" s="107"/>
      <c r="O465" s="107">
        <f t="shared" si="90"/>
        <v>2500000</v>
      </c>
      <c r="P465" s="107">
        <v>2500000</v>
      </c>
      <c r="Q465" s="107"/>
      <c r="R465" s="107">
        <f t="shared" si="91"/>
        <v>0</v>
      </c>
      <c r="S465" s="107"/>
      <c r="T465" s="107"/>
      <c r="U465" s="107">
        <f t="shared" si="92"/>
        <v>0</v>
      </c>
      <c r="V465" s="107"/>
      <c r="W465" s="107"/>
      <c r="X465" s="107">
        <f t="shared" si="93"/>
        <v>0</v>
      </c>
      <c r="Y465" s="107"/>
      <c r="Z465" s="107"/>
      <c r="AA465" s="108">
        <f t="shared" si="94"/>
        <v>0</v>
      </c>
      <c r="AB465" s="7">
        <v>45646</v>
      </c>
    </row>
    <row r="466" spans="1:28" ht="15.75" x14ac:dyDescent="0.25">
      <c r="A466" s="29">
        <v>45630</v>
      </c>
      <c r="B466" s="25" t="s">
        <v>352</v>
      </c>
      <c r="C466" s="25"/>
      <c r="D466" s="25" t="s">
        <v>46</v>
      </c>
      <c r="E466" s="25" t="s">
        <v>128</v>
      </c>
      <c r="F466" s="21">
        <v>50</v>
      </c>
      <c r="G466" s="25" t="s">
        <v>39</v>
      </c>
      <c r="H466" s="21">
        <v>90000</v>
      </c>
      <c r="I466" s="25">
        <f t="shared" si="82"/>
        <v>4500000</v>
      </c>
      <c r="J466" s="31" t="s">
        <v>324</v>
      </c>
      <c r="K466" s="25"/>
      <c r="L466" s="107">
        <f t="shared" si="89"/>
        <v>0</v>
      </c>
      <c r="M466" s="107"/>
      <c r="N466" s="107"/>
      <c r="O466" s="107">
        <f t="shared" si="90"/>
        <v>0</v>
      </c>
      <c r="P466" s="107"/>
      <c r="Q466" s="107"/>
      <c r="R466" s="107">
        <f t="shared" si="91"/>
        <v>0</v>
      </c>
      <c r="S466" s="107"/>
      <c r="T466" s="107"/>
      <c r="U466" s="107">
        <f t="shared" si="92"/>
        <v>4500000</v>
      </c>
      <c r="V466" s="107">
        <v>4500000</v>
      </c>
      <c r="W466" s="107"/>
      <c r="X466" s="107">
        <f t="shared" si="93"/>
        <v>0</v>
      </c>
      <c r="Y466" s="107"/>
      <c r="Z466" s="107"/>
      <c r="AA466" s="108">
        <f t="shared" si="94"/>
        <v>0</v>
      </c>
      <c r="AB466" s="7">
        <v>45630</v>
      </c>
    </row>
    <row r="467" spans="1:28" ht="15.75" x14ac:dyDescent="0.25">
      <c r="A467" s="29">
        <v>45630</v>
      </c>
      <c r="B467" s="27" t="s">
        <v>565</v>
      </c>
      <c r="C467" s="27"/>
      <c r="D467" s="25" t="s">
        <v>46</v>
      </c>
      <c r="E467" s="27" t="s">
        <v>566</v>
      </c>
      <c r="F467" s="34">
        <v>1</v>
      </c>
      <c r="G467" s="27" t="s">
        <v>303</v>
      </c>
      <c r="H467" s="34">
        <v>950000</v>
      </c>
      <c r="I467" s="25">
        <f t="shared" si="82"/>
        <v>950000</v>
      </c>
      <c r="J467" s="31" t="s">
        <v>324</v>
      </c>
      <c r="K467" s="25"/>
      <c r="L467" s="107">
        <f t="shared" si="89"/>
        <v>0</v>
      </c>
      <c r="M467" s="107"/>
      <c r="N467" s="107"/>
      <c r="O467" s="107">
        <f t="shared" si="90"/>
        <v>0</v>
      </c>
      <c r="P467" s="107"/>
      <c r="Q467" s="107"/>
      <c r="R467" s="107">
        <f t="shared" si="91"/>
        <v>0</v>
      </c>
      <c r="S467" s="107"/>
      <c r="T467" s="107"/>
      <c r="U467" s="107">
        <f t="shared" si="92"/>
        <v>950000</v>
      </c>
      <c r="V467" s="107">
        <v>950000</v>
      </c>
      <c r="W467" s="107"/>
      <c r="X467" s="107">
        <f t="shared" si="93"/>
        <v>0</v>
      </c>
      <c r="Y467" s="107"/>
      <c r="Z467" s="107"/>
      <c r="AA467" s="108">
        <f t="shared" si="94"/>
        <v>0</v>
      </c>
      <c r="AB467" s="7">
        <v>45630</v>
      </c>
    </row>
    <row r="468" spans="1:28" ht="15.75" x14ac:dyDescent="0.25">
      <c r="A468" s="29">
        <v>45630</v>
      </c>
      <c r="B468" s="27" t="s">
        <v>565</v>
      </c>
      <c r="C468" s="27"/>
      <c r="D468" s="25" t="s">
        <v>46</v>
      </c>
      <c r="E468" s="27" t="s">
        <v>165</v>
      </c>
      <c r="F468" s="34">
        <v>1</v>
      </c>
      <c r="G468" s="27" t="s">
        <v>303</v>
      </c>
      <c r="H468" s="34">
        <v>950000</v>
      </c>
      <c r="I468" s="25">
        <f t="shared" si="82"/>
        <v>950000</v>
      </c>
      <c r="J468" s="31" t="s">
        <v>324</v>
      </c>
      <c r="K468" s="25"/>
      <c r="L468" s="107">
        <f t="shared" si="89"/>
        <v>0</v>
      </c>
      <c r="M468" s="107"/>
      <c r="N468" s="107"/>
      <c r="O468" s="107">
        <f t="shared" si="90"/>
        <v>0</v>
      </c>
      <c r="P468" s="107"/>
      <c r="Q468" s="107"/>
      <c r="R468" s="107">
        <f t="shared" si="91"/>
        <v>0</v>
      </c>
      <c r="S468" s="107"/>
      <c r="T468" s="107"/>
      <c r="U468" s="107">
        <f t="shared" si="92"/>
        <v>950000</v>
      </c>
      <c r="V468" s="107">
        <v>950000</v>
      </c>
      <c r="W468" s="107"/>
      <c r="X468" s="107">
        <f t="shared" si="93"/>
        <v>0</v>
      </c>
      <c r="Y468" s="107"/>
      <c r="Z468" s="107"/>
      <c r="AA468" s="108">
        <f t="shared" si="94"/>
        <v>0</v>
      </c>
      <c r="AB468" s="7">
        <v>45630</v>
      </c>
    </row>
    <row r="469" spans="1:28" ht="15.75" x14ac:dyDescent="0.25">
      <c r="A469" s="29">
        <v>45630</v>
      </c>
      <c r="B469" s="25" t="s">
        <v>341</v>
      </c>
      <c r="C469" s="25"/>
      <c r="D469" s="27" t="s">
        <v>52</v>
      </c>
      <c r="E469" s="25" t="s">
        <v>185</v>
      </c>
      <c r="F469" s="21">
        <v>500</v>
      </c>
      <c r="G469" s="25" t="s">
        <v>34</v>
      </c>
      <c r="H469" s="21">
        <v>1700</v>
      </c>
      <c r="I469" s="25">
        <f t="shared" si="82"/>
        <v>850000</v>
      </c>
      <c r="J469" s="31" t="s">
        <v>312</v>
      </c>
      <c r="K469" s="25"/>
      <c r="L469" s="107">
        <f t="shared" si="89"/>
        <v>0</v>
      </c>
      <c r="M469" s="107"/>
      <c r="N469" s="107"/>
      <c r="O469" s="107">
        <f t="shared" si="90"/>
        <v>850000</v>
      </c>
      <c r="P469" s="107"/>
      <c r="Q469" s="107">
        <v>850000</v>
      </c>
      <c r="R469" s="107">
        <f t="shared" si="91"/>
        <v>0</v>
      </c>
      <c r="S469" s="107"/>
      <c r="T469" s="107"/>
      <c r="U469" s="107">
        <f t="shared" si="92"/>
        <v>0</v>
      </c>
      <c r="V469" s="107"/>
      <c r="W469" s="107"/>
      <c r="X469" s="107">
        <f t="shared" si="93"/>
        <v>0</v>
      </c>
      <c r="Y469" s="107"/>
      <c r="Z469" s="107"/>
      <c r="AA469" s="108">
        <f t="shared" si="94"/>
        <v>0</v>
      </c>
      <c r="AB469" s="7">
        <v>45624</v>
      </c>
    </row>
    <row r="470" spans="1:28" ht="15.75" x14ac:dyDescent="0.25">
      <c r="A470" s="29">
        <v>45630</v>
      </c>
      <c r="B470" s="25" t="s">
        <v>346</v>
      </c>
      <c r="C470" s="27"/>
      <c r="D470" s="27" t="s">
        <v>52</v>
      </c>
      <c r="E470" s="27" t="s">
        <v>150</v>
      </c>
      <c r="F470" s="34">
        <v>40</v>
      </c>
      <c r="G470" s="25" t="s">
        <v>77</v>
      </c>
      <c r="H470" s="34">
        <v>50000</v>
      </c>
      <c r="I470" s="25">
        <f t="shared" si="82"/>
        <v>2000000</v>
      </c>
      <c r="J470" s="32" t="s">
        <v>312</v>
      </c>
      <c r="K470" s="25"/>
      <c r="L470" s="107">
        <f t="shared" si="89"/>
        <v>0</v>
      </c>
      <c r="M470" s="107"/>
      <c r="N470" s="107"/>
      <c r="O470" s="107">
        <f t="shared" si="90"/>
        <v>2000000</v>
      </c>
      <c r="P470" s="107">
        <v>2000000</v>
      </c>
      <c r="Q470" s="107"/>
      <c r="R470" s="107">
        <f t="shared" si="91"/>
        <v>0</v>
      </c>
      <c r="S470" s="107"/>
      <c r="T470" s="107"/>
      <c r="U470" s="107">
        <f t="shared" si="92"/>
        <v>0</v>
      </c>
      <c r="V470" s="107"/>
      <c r="W470" s="107"/>
      <c r="X470" s="107">
        <f t="shared" si="93"/>
        <v>0</v>
      </c>
      <c r="Y470" s="107"/>
      <c r="Z470" s="107"/>
      <c r="AA470" s="108">
        <f t="shared" si="94"/>
        <v>0</v>
      </c>
      <c r="AB470" s="7">
        <v>45639</v>
      </c>
    </row>
    <row r="471" spans="1:28" ht="15.75" x14ac:dyDescent="0.25">
      <c r="A471" s="29">
        <v>45630</v>
      </c>
      <c r="B471" s="25" t="s">
        <v>346</v>
      </c>
      <c r="C471" s="25"/>
      <c r="D471" s="27" t="s">
        <v>52</v>
      </c>
      <c r="E471" s="25" t="s">
        <v>1693</v>
      </c>
      <c r="F471" s="21">
        <v>1</v>
      </c>
      <c r="G471" s="27" t="s">
        <v>39</v>
      </c>
      <c r="H471" s="21">
        <v>135000</v>
      </c>
      <c r="I471" s="25">
        <f t="shared" si="82"/>
        <v>135000</v>
      </c>
      <c r="J471" s="31" t="s">
        <v>312</v>
      </c>
      <c r="K471" s="25"/>
      <c r="L471" s="107">
        <f t="shared" si="89"/>
        <v>0</v>
      </c>
      <c r="M471" s="107"/>
      <c r="N471" s="107"/>
      <c r="O471" s="107">
        <f t="shared" si="90"/>
        <v>135000</v>
      </c>
      <c r="P471" s="107">
        <v>135000</v>
      </c>
      <c r="Q471" s="107"/>
      <c r="R471" s="107">
        <f t="shared" si="91"/>
        <v>0</v>
      </c>
      <c r="S471" s="107"/>
      <c r="T471" s="107"/>
      <c r="U471" s="107">
        <f t="shared" si="92"/>
        <v>0</v>
      </c>
      <c r="V471" s="107"/>
      <c r="W471" s="107"/>
      <c r="X471" s="107">
        <f t="shared" si="93"/>
        <v>0</v>
      </c>
      <c r="Y471" s="107"/>
      <c r="Z471" s="107"/>
      <c r="AA471" s="108">
        <f t="shared" si="94"/>
        <v>0</v>
      </c>
      <c r="AB471" s="7">
        <v>45639</v>
      </c>
    </row>
    <row r="472" spans="1:28" ht="15.75" x14ac:dyDescent="0.25">
      <c r="A472" s="29">
        <v>45630</v>
      </c>
      <c r="B472" s="25" t="s">
        <v>346</v>
      </c>
      <c r="C472" s="25"/>
      <c r="D472" s="27" t="s">
        <v>52</v>
      </c>
      <c r="E472" s="25" t="s">
        <v>210</v>
      </c>
      <c r="F472" s="21">
        <v>3</v>
      </c>
      <c r="G472" s="27" t="s">
        <v>39</v>
      </c>
      <c r="H472" s="21">
        <v>170000</v>
      </c>
      <c r="I472" s="25">
        <f t="shared" si="82"/>
        <v>510000</v>
      </c>
      <c r="J472" s="31" t="s">
        <v>312</v>
      </c>
      <c r="K472" s="25"/>
      <c r="L472" s="107">
        <f t="shared" si="89"/>
        <v>0</v>
      </c>
      <c r="M472" s="107"/>
      <c r="N472" s="107"/>
      <c r="O472" s="107">
        <f t="shared" si="90"/>
        <v>510000</v>
      </c>
      <c r="P472" s="107">
        <v>510000</v>
      </c>
      <c r="Q472" s="107"/>
      <c r="R472" s="107">
        <f t="shared" si="91"/>
        <v>0</v>
      </c>
      <c r="S472" s="107"/>
      <c r="T472" s="107"/>
      <c r="U472" s="107">
        <f t="shared" si="92"/>
        <v>0</v>
      </c>
      <c r="V472" s="107"/>
      <c r="W472" s="107"/>
      <c r="X472" s="107">
        <f t="shared" si="93"/>
        <v>0</v>
      </c>
      <c r="Y472" s="107"/>
      <c r="Z472" s="107"/>
      <c r="AA472" s="108">
        <f t="shared" si="94"/>
        <v>0</v>
      </c>
      <c r="AB472" s="7">
        <v>45639</v>
      </c>
    </row>
    <row r="473" spans="1:28" ht="15.75" x14ac:dyDescent="0.25">
      <c r="A473" s="29">
        <v>45630</v>
      </c>
      <c r="B473" s="27" t="s">
        <v>572</v>
      </c>
      <c r="C473" s="25"/>
      <c r="D473" s="27" t="s">
        <v>52</v>
      </c>
      <c r="E473" s="25" t="s">
        <v>79</v>
      </c>
      <c r="F473" s="21">
        <v>100</v>
      </c>
      <c r="G473" s="27" t="s">
        <v>77</v>
      </c>
      <c r="H473" s="25">
        <v>60000</v>
      </c>
      <c r="I473" s="25">
        <f t="shared" si="82"/>
        <v>6000000</v>
      </c>
      <c r="J473" s="31" t="s">
        <v>312</v>
      </c>
      <c r="K473" s="25" t="s">
        <v>2230</v>
      </c>
      <c r="L473" s="107">
        <f t="shared" si="89"/>
        <v>0</v>
      </c>
      <c r="M473" s="107"/>
      <c r="N473" s="107"/>
      <c r="O473" s="107">
        <f t="shared" si="90"/>
        <v>6000000</v>
      </c>
      <c r="P473" s="107">
        <v>6000000</v>
      </c>
      <c r="Q473" s="107"/>
      <c r="R473" s="107">
        <f t="shared" si="91"/>
        <v>0</v>
      </c>
      <c r="S473" s="107"/>
      <c r="T473" s="107"/>
      <c r="U473" s="107">
        <f t="shared" si="92"/>
        <v>0</v>
      </c>
      <c r="V473" s="107"/>
      <c r="W473" s="107"/>
      <c r="X473" s="107">
        <f t="shared" si="93"/>
        <v>0</v>
      </c>
      <c r="Y473" s="107"/>
      <c r="Z473" s="107"/>
      <c r="AA473" s="108">
        <f t="shared" si="94"/>
        <v>0</v>
      </c>
      <c r="AB473" s="7">
        <v>45630</v>
      </c>
    </row>
    <row r="474" spans="1:28" ht="15.75" x14ac:dyDescent="0.25">
      <c r="A474" s="29">
        <v>45630</v>
      </c>
      <c r="B474" s="27" t="s">
        <v>1046</v>
      </c>
      <c r="C474" s="25"/>
      <c r="D474" s="27" t="s">
        <v>46</v>
      </c>
      <c r="E474" s="25" t="s">
        <v>108</v>
      </c>
      <c r="F474" s="25">
        <v>1800</v>
      </c>
      <c r="G474" s="27" t="s">
        <v>34</v>
      </c>
      <c r="H474" s="25">
        <v>1900</v>
      </c>
      <c r="I474" s="25">
        <f t="shared" si="82"/>
        <v>3420000</v>
      </c>
      <c r="J474" s="31" t="s">
        <v>312</v>
      </c>
      <c r="K474" s="25" t="s">
        <v>2212</v>
      </c>
      <c r="L474" s="107">
        <f t="shared" si="89"/>
        <v>0</v>
      </c>
      <c r="M474" s="107"/>
      <c r="N474" s="107"/>
      <c r="O474" s="107">
        <f t="shared" si="90"/>
        <v>3420000</v>
      </c>
      <c r="P474" s="107">
        <v>1420000</v>
      </c>
      <c r="Q474" s="107">
        <v>2000000</v>
      </c>
      <c r="R474" s="107">
        <f t="shared" si="91"/>
        <v>0</v>
      </c>
      <c r="S474" s="107"/>
      <c r="T474" s="107"/>
      <c r="U474" s="107">
        <f t="shared" si="92"/>
        <v>0</v>
      </c>
      <c r="V474" s="107"/>
      <c r="W474" s="107"/>
      <c r="X474" s="107">
        <f t="shared" si="93"/>
        <v>0</v>
      </c>
      <c r="Y474" s="107"/>
      <c r="Z474" s="107"/>
      <c r="AA474" s="108">
        <f t="shared" si="94"/>
        <v>0</v>
      </c>
      <c r="AB474" s="7">
        <v>45637</v>
      </c>
    </row>
    <row r="475" spans="1:28" ht="15.75" x14ac:dyDescent="0.25">
      <c r="A475" s="29">
        <v>45630</v>
      </c>
      <c r="B475" s="27" t="s">
        <v>1770</v>
      </c>
      <c r="C475" s="25"/>
      <c r="D475" s="27" t="s">
        <v>52</v>
      </c>
      <c r="E475" s="25" t="s">
        <v>298</v>
      </c>
      <c r="F475" s="25">
        <v>300</v>
      </c>
      <c r="G475" s="27" t="s">
        <v>34</v>
      </c>
      <c r="H475" s="25">
        <v>3500</v>
      </c>
      <c r="I475" s="25">
        <f t="shared" si="82"/>
        <v>1050000</v>
      </c>
      <c r="J475" s="31" t="s">
        <v>324</v>
      </c>
      <c r="K475" s="25"/>
      <c r="L475" s="107">
        <f t="shared" si="89"/>
        <v>1050000</v>
      </c>
      <c r="M475" s="107">
        <v>1050000</v>
      </c>
      <c r="N475" s="107"/>
      <c r="O475" s="107">
        <f t="shared" si="90"/>
        <v>0</v>
      </c>
      <c r="P475" s="107"/>
      <c r="Q475" s="107"/>
      <c r="R475" s="107">
        <f t="shared" si="91"/>
        <v>0</v>
      </c>
      <c r="S475" s="107"/>
      <c r="T475" s="107"/>
      <c r="U475" s="107">
        <f t="shared" si="92"/>
        <v>0</v>
      </c>
      <c r="V475" s="107"/>
      <c r="W475" s="107"/>
      <c r="X475" s="107">
        <f t="shared" si="93"/>
        <v>0</v>
      </c>
      <c r="Y475" s="107"/>
      <c r="Z475" s="107"/>
      <c r="AA475" s="108">
        <f t="shared" si="94"/>
        <v>0</v>
      </c>
      <c r="AB475" s="7">
        <v>45631</v>
      </c>
    </row>
    <row r="476" spans="1:28" ht="15.75" x14ac:dyDescent="0.25">
      <c r="A476" s="24">
        <v>45630</v>
      </c>
      <c r="B476" s="25" t="s">
        <v>451</v>
      </c>
      <c r="C476" s="25"/>
      <c r="D476" s="25" t="s">
        <v>46</v>
      </c>
      <c r="E476" s="25" t="s">
        <v>348</v>
      </c>
      <c r="F476" s="25">
        <v>200</v>
      </c>
      <c r="G476" s="25" t="s">
        <v>34</v>
      </c>
      <c r="H476" s="25">
        <v>1150</v>
      </c>
      <c r="I476" s="25">
        <f t="shared" si="82"/>
        <v>230000</v>
      </c>
      <c r="J476" s="31" t="s">
        <v>324</v>
      </c>
      <c r="K476" s="25"/>
      <c r="L476" s="107">
        <f t="shared" si="89"/>
        <v>0</v>
      </c>
      <c r="M476" s="107"/>
      <c r="N476" s="107"/>
      <c r="O476" s="107">
        <f t="shared" si="90"/>
        <v>0</v>
      </c>
      <c r="P476" s="107"/>
      <c r="Q476" s="107"/>
      <c r="R476" s="107">
        <f t="shared" si="91"/>
        <v>0</v>
      </c>
      <c r="S476" s="107"/>
      <c r="T476" s="107"/>
      <c r="U476" s="107">
        <f t="shared" si="92"/>
        <v>230000</v>
      </c>
      <c r="V476" s="107">
        <v>230000</v>
      </c>
      <c r="W476" s="107"/>
      <c r="X476" s="107">
        <f t="shared" si="93"/>
        <v>0</v>
      </c>
      <c r="Y476" s="107"/>
      <c r="Z476" s="107"/>
      <c r="AA476" s="108">
        <f t="shared" si="94"/>
        <v>0</v>
      </c>
      <c r="AB476" s="7">
        <v>45630</v>
      </c>
    </row>
    <row r="477" spans="1:28" ht="15.75" x14ac:dyDescent="0.25">
      <c r="A477" s="29">
        <v>45630</v>
      </c>
      <c r="B477" s="25" t="s">
        <v>1410</v>
      </c>
      <c r="C477" s="25"/>
      <c r="D477" s="25" t="s">
        <v>52</v>
      </c>
      <c r="E477" s="25" t="s">
        <v>130</v>
      </c>
      <c r="F477" s="25">
        <v>10</v>
      </c>
      <c r="G477" s="25" t="s">
        <v>77</v>
      </c>
      <c r="H477" s="25">
        <v>50000</v>
      </c>
      <c r="I477" s="25">
        <f t="shared" si="82"/>
        <v>500000</v>
      </c>
      <c r="J477" s="31" t="s">
        <v>324</v>
      </c>
      <c r="K477" s="25"/>
      <c r="L477" s="107">
        <f t="shared" si="89"/>
        <v>500000</v>
      </c>
      <c r="M477" s="107">
        <v>500000</v>
      </c>
      <c r="N477" s="107"/>
      <c r="O477" s="107">
        <f t="shared" si="90"/>
        <v>0</v>
      </c>
      <c r="P477" s="107"/>
      <c r="Q477" s="107"/>
      <c r="R477" s="107">
        <f t="shared" si="91"/>
        <v>0</v>
      </c>
      <c r="S477" s="107"/>
      <c r="T477" s="107"/>
      <c r="U477" s="107">
        <f t="shared" si="92"/>
        <v>0</v>
      </c>
      <c r="V477" s="107"/>
      <c r="W477" s="107"/>
      <c r="X477" s="107">
        <f t="shared" si="93"/>
        <v>0</v>
      </c>
      <c r="Y477" s="107"/>
      <c r="Z477" s="107"/>
      <c r="AA477" s="108">
        <f t="shared" si="94"/>
        <v>0</v>
      </c>
      <c r="AB477" s="7">
        <v>45630</v>
      </c>
    </row>
    <row r="478" spans="1:28" ht="15.75" x14ac:dyDescent="0.25">
      <c r="A478" s="84">
        <v>45630</v>
      </c>
      <c r="B478" s="81" t="s">
        <v>1410</v>
      </c>
      <c r="C478" s="81"/>
      <c r="D478" s="81" t="s">
        <v>52</v>
      </c>
      <c r="E478" s="81" t="s">
        <v>454</v>
      </c>
      <c r="F478" s="81">
        <v>3</v>
      </c>
      <c r="G478" s="81" t="s">
        <v>125</v>
      </c>
      <c r="H478" s="81">
        <v>55000</v>
      </c>
      <c r="I478" s="25">
        <f t="shared" si="82"/>
        <v>165000</v>
      </c>
      <c r="J478" s="31" t="s">
        <v>324</v>
      </c>
      <c r="K478" s="25"/>
      <c r="L478" s="107">
        <f t="shared" si="89"/>
        <v>165000</v>
      </c>
      <c r="M478" s="107">
        <v>165000</v>
      </c>
      <c r="N478" s="107"/>
      <c r="O478" s="107">
        <f t="shared" si="90"/>
        <v>0</v>
      </c>
      <c r="P478" s="107"/>
      <c r="Q478" s="107"/>
      <c r="R478" s="107">
        <f t="shared" si="91"/>
        <v>0</v>
      </c>
      <c r="S478" s="107"/>
      <c r="T478" s="107"/>
      <c r="U478" s="107">
        <f t="shared" si="92"/>
        <v>0</v>
      </c>
      <c r="V478" s="107"/>
      <c r="W478" s="107"/>
      <c r="X478" s="107">
        <f t="shared" si="93"/>
        <v>0</v>
      </c>
      <c r="Y478" s="107"/>
      <c r="Z478" s="107"/>
      <c r="AA478" s="108">
        <f t="shared" si="94"/>
        <v>0</v>
      </c>
      <c r="AB478" s="7">
        <v>45630</v>
      </c>
    </row>
    <row r="479" spans="1:28" ht="15.75" x14ac:dyDescent="0.25">
      <c r="A479" s="29">
        <v>45631</v>
      </c>
      <c r="B479" s="27" t="s">
        <v>99</v>
      </c>
      <c r="C479" s="27"/>
      <c r="D479" s="27"/>
      <c r="E479" s="27" t="s">
        <v>104</v>
      </c>
      <c r="F479" s="27">
        <v>27.4</v>
      </c>
      <c r="G479" s="27" t="s">
        <v>39</v>
      </c>
      <c r="H479" s="27"/>
      <c r="I479" s="25">
        <f t="shared" ref="I479:I531" si="95">F479*H479</f>
        <v>0</v>
      </c>
      <c r="J479" s="28" t="s">
        <v>28</v>
      </c>
      <c r="K479" s="25"/>
      <c r="L479" s="107">
        <f t="shared" ref="L479" si="96">M479+N479</f>
        <v>0</v>
      </c>
      <c r="M479" s="107"/>
      <c r="N479" s="107"/>
      <c r="O479" s="107">
        <f t="shared" ref="O479" si="97">P479+Q479</f>
        <v>0</v>
      </c>
      <c r="P479" s="107"/>
      <c r="Q479" s="107"/>
      <c r="R479" s="107">
        <f t="shared" ref="R479" si="98">S479+T479</f>
        <v>0</v>
      </c>
      <c r="S479" s="107"/>
      <c r="T479" s="107"/>
      <c r="U479" s="107">
        <f t="shared" ref="U479" si="99">V479+W479</f>
        <v>0</v>
      </c>
      <c r="V479" s="107"/>
      <c r="W479" s="107"/>
      <c r="X479" s="107">
        <f t="shared" ref="X479" si="100">Y479+Z479</f>
        <v>0</v>
      </c>
      <c r="Y479" s="107"/>
      <c r="Z479" s="107"/>
      <c r="AA479" s="108">
        <f t="shared" ref="AA479" si="101">C479+I479-L479-O479-U479-X479-R479</f>
        <v>0</v>
      </c>
      <c r="AB479" s="7"/>
    </row>
    <row r="480" spans="1:28" ht="15.75" x14ac:dyDescent="0.25">
      <c r="A480" s="29">
        <v>45631</v>
      </c>
      <c r="B480" s="27" t="s">
        <v>99</v>
      </c>
      <c r="C480" s="25"/>
      <c r="D480" s="27"/>
      <c r="E480" s="25" t="s">
        <v>103</v>
      </c>
      <c r="F480" s="25">
        <v>86.2</v>
      </c>
      <c r="G480" s="25" t="s">
        <v>39</v>
      </c>
      <c r="H480" s="25"/>
      <c r="I480" s="25">
        <f t="shared" si="95"/>
        <v>0</v>
      </c>
      <c r="J480" s="26" t="s">
        <v>28</v>
      </c>
      <c r="K480" s="25"/>
      <c r="L480" s="107">
        <f t="shared" ref="L480:L531" si="102">M480+N480</f>
        <v>0</v>
      </c>
      <c r="M480" s="107"/>
      <c r="N480" s="107"/>
      <c r="O480" s="107">
        <f t="shared" ref="O480:O531" si="103">P480+Q480</f>
        <v>0</v>
      </c>
      <c r="P480" s="107"/>
      <c r="Q480" s="107"/>
      <c r="R480" s="107">
        <f t="shared" ref="R480:R531" si="104">S480+T480</f>
        <v>0</v>
      </c>
      <c r="S480" s="107"/>
      <c r="T480" s="107"/>
      <c r="U480" s="107">
        <f t="shared" ref="U480:U531" si="105">V480+W480</f>
        <v>0</v>
      </c>
      <c r="V480" s="107"/>
      <c r="W480" s="107"/>
      <c r="X480" s="107">
        <f t="shared" ref="X480:X531" si="106">Y480+Z480</f>
        <v>0</v>
      </c>
      <c r="Y480" s="107"/>
      <c r="Z480" s="107"/>
      <c r="AA480" s="108">
        <f t="shared" ref="AA480:AA531" si="107">C480+I480-L480-O480-U480-X480-R480</f>
        <v>0</v>
      </c>
      <c r="AB480" s="7"/>
    </row>
    <row r="481" spans="1:28" ht="15.75" x14ac:dyDescent="0.25">
      <c r="A481" s="29">
        <v>45631</v>
      </c>
      <c r="B481" s="27" t="s">
        <v>205</v>
      </c>
      <c r="C481" s="27"/>
      <c r="D481" s="27" t="s">
        <v>46</v>
      </c>
      <c r="E481" s="27" t="s">
        <v>42</v>
      </c>
      <c r="F481" s="27">
        <v>600</v>
      </c>
      <c r="G481" s="27" t="s">
        <v>34</v>
      </c>
      <c r="H481" s="27">
        <v>3800</v>
      </c>
      <c r="I481" s="25">
        <f t="shared" si="95"/>
        <v>2280000</v>
      </c>
      <c r="J481" s="32" t="s">
        <v>312</v>
      </c>
      <c r="K481" s="25" t="s">
        <v>2235</v>
      </c>
      <c r="L481" s="107">
        <f t="shared" si="102"/>
        <v>0</v>
      </c>
      <c r="M481" s="107"/>
      <c r="N481" s="107"/>
      <c r="O481" s="107">
        <f t="shared" si="103"/>
        <v>2280000</v>
      </c>
      <c r="P481" s="151">
        <v>2280000</v>
      </c>
      <c r="Q481" s="107"/>
      <c r="R481" s="107">
        <f t="shared" si="104"/>
        <v>0</v>
      </c>
      <c r="S481" s="107"/>
      <c r="T481" s="107"/>
      <c r="U481" s="107">
        <f t="shared" si="105"/>
        <v>0</v>
      </c>
      <c r="V481" s="107"/>
      <c r="W481" s="107"/>
      <c r="X481" s="107">
        <f t="shared" si="106"/>
        <v>0</v>
      </c>
      <c r="Y481" s="107"/>
      <c r="Z481" s="107"/>
      <c r="AA481" s="108">
        <f t="shared" si="107"/>
        <v>0</v>
      </c>
      <c r="AB481" s="7">
        <v>45632</v>
      </c>
    </row>
    <row r="482" spans="1:28" ht="15.75" x14ac:dyDescent="0.25">
      <c r="A482" s="29">
        <v>45631</v>
      </c>
      <c r="B482" s="27" t="s">
        <v>422</v>
      </c>
      <c r="C482" s="27"/>
      <c r="D482" s="27" t="s">
        <v>46</v>
      </c>
      <c r="E482" s="27" t="s">
        <v>276</v>
      </c>
      <c r="F482" s="27">
        <v>2000</v>
      </c>
      <c r="G482" s="27" t="s">
        <v>34</v>
      </c>
      <c r="H482" s="27">
        <v>800</v>
      </c>
      <c r="I482" s="25">
        <f t="shared" si="95"/>
        <v>1600000</v>
      </c>
      <c r="J482" s="32" t="s">
        <v>324</v>
      </c>
      <c r="K482" s="25"/>
      <c r="L482" s="107">
        <f t="shared" si="102"/>
        <v>1600000</v>
      </c>
      <c r="M482" s="107">
        <v>1600000</v>
      </c>
      <c r="N482" s="107"/>
      <c r="O482" s="107">
        <f t="shared" si="103"/>
        <v>0</v>
      </c>
      <c r="P482" s="107"/>
      <c r="Q482" s="107"/>
      <c r="R482" s="107">
        <f t="shared" si="104"/>
        <v>0</v>
      </c>
      <c r="S482" s="107"/>
      <c r="T482" s="107"/>
      <c r="U482" s="107">
        <f t="shared" si="105"/>
        <v>0</v>
      </c>
      <c r="V482" s="107"/>
      <c r="W482" s="107"/>
      <c r="X482" s="107">
        <f t="shared" si="106"/>
        <v>0</v>
      </c>
      <c r="Y482" s="107"/>
      <c r="Z482" s="107"/>
      <c r="AA482" s="108">
        <f t="shared" si="107"/>
        <v>0</v>
      </c>
      <c r="AB482" s="7">
        <v>45631</v>
      </c>
    </row>
    <row r="483" spans="1:28" ht="15.75" x14ac:dyDescent="0.25">
      <c r="A483" s="29">
        <v>45631</v>
      </c>
      <c r="B483" s="25" t="s">
        <v>261</v>
      </c>
      <c r="C483" s="25"/>
      <c r="D483" s="27" t="s">
        <v>46</v>
      </c>
      <c r="E483" s="25" t="s">
        <v>108</v>
      </c>
      <c r="F483" s="25">
        <v>400</v>
      </c>
      <c r="G483" s="27" t="s">
        <v>34</v>
      </c>
      <c r="H483" s="25">
        <v>1800</v>
      </c>
      <c r="I483" s="25">
        <f t="shared" si="95"/>
        <v>720000</v>
      </c>
      <c r="J483" s="26" t="s">
        <v>28</v>
      </c>
      <c r="K483" s="25"/>
      <c r="L483" s="107">
        <f t="shared" si="102"/>
        <v>0</v>
      </c>
      <c r="M483" s="107"/>
      <c r="N483" s="107"/>
      <c r="O483" s="107">
        <f t="shared" si="103"/>
        <v>0</v>
      </c>
      <c r="P483" s="107"/>
      <c r="Q483" s="107"/>
      <c r="R483" s="107">
        <f t="shared" si="104"/>
        <v>0</v>
      </c>
      <c r="S483" s="107"/>
      <c r="T483" s="107"/>
      <c r="U483" s="107">
        <f t="shared" si="105"/>
        <v>0</v>
      </c>
      <c r="V483" s="107"/>
      <c r="W483" s="107"/>
      <c r="X483" s="107">
        <f t="shared" si="106"/>
        <v>0</v>
      </c>
      <c r="Y483" s="107"/>
      <c r="Z483" s="107"/>
      <c r="AA483" s="108">
        <f t="shared" si="107"/>
        <v>720000</v>
      </c>
      <c r="AB483" s="7"/>
    </row>
    <row r="484" spans="1:28" ht="15.75" x14ac:dyDescent="0.25">
      <c r="A484" s="29">
        <v>45631</v>
      </c>
      <c r="B484" s="25" t="s">
        <v>592</v>
      </c>
      <c r="C484" s="25"/>
      <c r="D484" s="27" t="s">
        <v>52</v>
      </c>
      <c r="E484" s="25" t="s">
        <v>117</v>
      </c>
      <c r="F484" s="25">
        <v>5</v>
      </c>
      <c r="G484" s="25" t="s">
        <v>23</v>
      </c>
      <c r="H484" s="25">
        <v>400000</v>
      </c>
      <c r="I484" s="25">
        <f t="shared" si="95"/>
        <v>2000000</v>
      </c>
      <c r="J484" s="31" t="s">
        <v>312</v>
      </c>
      <c r="K484" s="25" t="s">
        <v>2268</v>
      </c>
      <c r="L484" s="107">
        <f t="shared" si="102"/>
        <v>0</v>
      </c>
      <c r="M484" s="107"/>
      <c r="N484" s="107"/>
      <c r="O484" s="107">
        <f t="shared" si="103"/>
        <v>2000000</v>
      </c>
      <c r="P484" s="107">
        <v>2000000</v>
      </c>
      <c r="Q484" s="107"/>
      <c r="R484" s="107">
        <f t="shared" si="104"/>
        <v>0</v>
      </c>
      <c r="S484" s="107"/>
      <c r="T484" s="107"/>
      <c r="U484" s="107">
        <f t="shared" si="105"/>
        <v>0</v>
      </c>
      <c r="V484" s="107"/>
      <c r="W484" s="107"/>
      <c r="X484" s="107">
        <f t="shared" si="106"/>
        <v>0</v>
      </c>
      <c r="Y484" s="107"/>
      <c r="Z484" s="107"/>
      <c r="AA484" s="108">
        <f t="shared" si="107"/>
        <v>0</v>
      </c>
      <c r="AB484" s="7">
        <v>45640</v>
      </c>
    </row>
    <row r="485" spans="1:28" ht="15.75" x14ac:dyDescent="0.25">
      <c r="A485" s="29">
        <v>45631</v>
      </c>
      <c r="B485" s="25" t="s">
        <v>2222</v>
      </c>
      <c r="C485" s="25"/>
      <c r="D485" s="27" t="s">
        <v>46</v>
      </c>
      <c r="E485" s="25" t="s">
        <v>201</v>
      </c>
      <c r="F485" s="25">
        <v>2100</v>
      </c>
      <c r="G485" s="25" t="s">
        <v>125</v>
      </c>
      <c r="H485" s="25">
        <v>4500</v>
      </c>
      <c r="I485" s="25">
        <f t="shared" si="95"/>
        <v>9450000</v>
      </c>
      <c r="J485" s="31" t="s">
        <v>312</v>
      </c>
      <c r="K485" s="25" t="s">
        <v>2225</v>
      </c>
      <c r="L485" s="107">
        <f t="shared" si="102"/>
        <v>0</v>
      </c>
      <c r="M485" s="107"/>
      <c r="N485" s="107"/>
      <c r="O485" s="107">
        <f t="shared" si="103"/>
        <v>9450000</v>
      </c>
      <c r="P485" s="107">
        <v>9450000</v>
      </c>
      <c r="Q485" s="107"/>
      <c r="R485" s="107">
        <f t="shared" si="104"/>
        <v>0</v>
      </c>
      <c r="S485" s="107"/>
      <c r="T485" s="107"/>
      <c r="U485" s="107">
        <f t="shared" si="105"/>
        <v>0</v>
      </c>
      <c r="V485" s="107"/>
      <c r="W485" s="107"/>
      <c r="X485" s="107">
        <f t="shared" si="106"/>
        <v>0</v>
      </c>
      <c r="Y485" s="107"/>
      <c r="Z485" s="107"/>
      <c r="AA485" s="108">
        <f t="shared" si="107"/>
        <v>0</v>
      </c>
      <c r="AB485" s="7">
        <v>45631</v>
      </c>
    </row>
    <row r="486" spans="1:28" ht="15.75" x14ac:dyDescent="0.25">
      <c r="A486" s="29">
        <v>45631</v>
      </c>
      <c r="B486" s="25" t="s">
        <v>1394</v>
      </c>
      <c r="C486" s="25"/>
      <c r="D486" s="27" t="s">
        <v>46</v>
      </c>
      <c r="E486" s="25" t="s">
        <v>192</v>
      </c>
      <c r="F486" s="25">
        <v>100</v>
      </c>
      <c r="G486" s="25" t="s">
        <v>34</v>
      </c>
      <c r="H486" s="25">
        <v>2500</v>
      </c>
      <c r="I486" s="25">
        <f t="shared" si="95"/>
        <v>250000</v>
      </c>
      <c r="J486" s="31" t="s">
        <v>312</v>
      </c>
      <c r="K486" s="25" t="s">
        <v>2204</v>
      </c>
      <c r="L486" s="107">
        <f t="shared" si="102"/>
        <v>0</v>
      </c>
      <c r="M486" s="107"/>
      <c r="N486" s="107"/>
      <c r="O486" s="107">
        <f t="shared" si="103"/>
        <v>250000</v>
      </c>
      <c r="P486" s="107">
        <v>250000</v>
      </c>
      <c r="Q486" s="107"/>
      <c r="R486" s="107">
        <f t="shared" si="104"/>
        <v>0</v>
      </c>
      <c r="S486" s="107"/>
      <c r="T486" s="107"/>
      <c r="U486" s="107">
        <f t="shared" si="105"/>
        <v>0</v>
      </c>
      <c r="V486" s="107"/>
      <c r="W486" s="107"/>
      <c r="X486" s="107">
        <f t="shared" si="106"/>
        <v>0</v>
      </c>
      <c r="Y486" s="107"/>
      <c r="Z486" s="107"/>
      <c r="AA486" s="108">
        <f t="shared" si="107"/>
        <v>0</v>
      </c>
      <c r="AB486" s="7">
        <v>45629</v>
      </c>
    </row>
    <row r="487" spans="1:28" ht="15.75" x14ac:dyDescent="0.25">
      <c r="A487" s="29">
        <v>45631</v>
      </c>
      <c r="B487" s="25" t="s">
        <v>778</v>
      </c>
      <c r="C487" s="25"/>
      <c r="D487" s="27" t="s">
        <v>52</v>
      </c>
      <c r="E487" s="25" t="s">
        <v>108</v>
      </c>
      <c r="F487" s="25">
        <v>400</v>
      </c>
      <c r="G487" s="25" t="s">
        <v>34</v>
      </c>
      <c r="H487" s="25">
        <v>2000</v>
      </c>
      <c r="I487" s="25">
        <f t="shared" si="95"/>
        <v>800000</v>
      </c>
      <c r="J487" s="31" t="s">
        <v>324</v>
      </c>
      <c r="K487" s="25"/>
      <c r="L487" s="107">
        <f t="shared" si="102"/>
        <v>800000</v>
      </c>
      <c r="M487" s="107">
        <v>800000</v>
      </c>
      <c r="N487" s="107"/>
      <c r="O487" s="107">
        <f t="shared" si="103"/>
        <v>0</v>
      </c>
      <c r="P487" s="107"/>
      <c r="Q487" s="107"/>
      <c r="R487" s="107">
        <f t="shared" si="104"/>
        <v>0</v>
      </c>
      <c r="S487" s="107"/>
      <c r="T487" s="107"/>
      <c r="U487" s="107">
        <f t="shared" si="105"/>
        <v>0</v>
      </c>
      <c r="V487" s="107"/>
      <c r="W487" s="107"/>
      <c r="X487" s="107">
        <f t="shared" si="106"/>
        <v>0</v>
      </c>
      <c r="Y487" s="107"/>
      <c r="Z487" s="107"/>
      <c r="AA487" s="108">
        <f t="shared" si="107"/>
        <v>0</v>
      </c>
      <c r="AB487" s="7">
        <v>45631</v>
      </c>
    </row>
    <row r="488" spans="1:28" ht="15.75" x14ac:dyDescent="0.25">
      <c r="A488" s="29">
        <v>45631</v>
      </c>
      <c r="B488" s="25" t="s">
        <v>536</v>
      </c>
      <c r="C488" s="27"/>
      <c r="D488" s="27" t="s">
        <v>46</v>
      </c>
      <c r="E488" s="27" t="s">
        <v>566</v>
      </c>
      <c r="F488" s="27">
        <v>1</v>
      </c>
      <c r="G488" s="25" t="s">
        <v>303</v>
      </c>
      <c r="H488" s="27">
        <v>950000</v>
      </c>
      <c r="I488" s="25">
        <f t="shared" si="95"/>
        <v>950000</v>
      </c>
      <c r="J488" s="32" t="s">
        <v>324</v>
      </c>
      <c r="K488" s="25"/>
      <c r="L488" s="107">
        <f t="shared" si="102"/>
        <v>0</v>
      </c>
      <c r="M488" s="107"/>
      <c r="N488" s="107"/>
      <c r="O488" s="107">
        <f t="shared" si="103"/>
        <v>0</v>
      </c>
      <c r="P488" s="107"/>
      <c r="Q488" s="107"/>
      <c r="R488" s="107">
        <f t="shared" si="104"/>
        <v>950000</v>
      </c>
      <c r="S488" s="107">
        <v>950000</v>
      </c>
      <c r="T488" s="107"/>
      <c r="U488" s="107">
        <f t="shared" si="105"/>
        <v>0</v>
      </c>
      <c r="V488" s="107"/>
      <c r="W488" s="107"/>
      <c r="X488" s="107">
        <f t="shared" si="106"/>
        <v>0</v>
      </c>
      <c r="Y488" s="107"/>
      <c r="Z488" s="107"/>
      <c r="AA488" s="108">
        <f t="shared" si="107"/>
        <v>0</v>
      </c>
      <c r="AB488" s="7">
        <v>45631</v>
      </c>
    </row>
    <row r="489" spans="1:28" ht="15.75" x14ac:dyDescent="0.25">
      <c r="A489" s="29">
        <v>45631</v>
      </c>
      <c r="B489" s="27" t="s">
        <v>354</v>
      </c>
      <c r="C489" s="25"/>
      <c r="D489" s="27" t="s">
        <v>46</v>
      </c>
      <c r="E489" s="25" t="s">
        <v>381</v>
      </c>
      <c r="F489" s="25">
        <v>4</v>
      </c>
      <c r="G489" s="25" t="s">
        <v>27</v>
      </c>
      <c r="H489" s="25">
        <v>700000</v>
      </c>
      <c r="I489" s="25">
        <f t="shared" si="95"/>
        <v>2800000</v>
      </c>
      <c r="J489" s="31" t="s">
        <v>312</v>
      </c>
      <c r="K489" s="25" t="s">
        <v>2223</v>
      </c>
      <c r="L489" s="107">
        <f t="shared" si="102"/>
        <v>0</v>
      </c>
      <c r="M489" s="107"/>
      <c r="N489" s="107"/>
      <c r="O489" s="107">
        <f t="shared" si="103"/>
        <v>2800000</v>
      </c>
      <c r="P489" s="107">
        <v>2800000</v>
      </c>
      <c r="Q489" s="107"/>
      <c r="R489" s="107">
        <f t="shared" si="104"/>
        <v>0</v>
      </c>
      <c r="S489" s="107"/>
      <c r="T489" s="107"/>
      <c r="U489" s="107">
        <f t="shared" si="105"/>
        <v>0</v>
      </c>
      <c r="V489" s="107"/>
      <c r="W489" s="107"/>
      <c r="X489" s="107">
        <f t="shared" si="106"/>
        <v>0</v>
      </c>
      <c r="Y489" s="107"/>
      <c r="Z489" s="107"/>
      <c r="AA489" s="108">
        <f t="shared" si="107"/>
        <v>0</v>
      </c>
      <c r="AB489" s="7">
        <v>45631</v>
      </c>
    </row>
    <row r="490" spans="1:28" ht="15.75" x14ac:dyDescent="0.25">
      <c r="A490" s="29">
        <v>45631</v>
      </c>
      <c r="B490" s="27" t="s">
        <v>354</v>
      </c>
      <c r="C490" s="25"/>
      <c r="D490" s="27" t="s">
        <v>46</v>
      </c>
      <c r="E490" s="25" t="s">
        <v>227</v>
      </c>
      <c r="F490" s="25">
        <v>4</v>
      </c>
      <c r="G490" s="25" t="s">
        <v>34</v>
      </c>
      <c r="H490" s="25">
        <v>95000</v>
      </c>
      <c r="I490" s="25">
        <f t="shared" si="95"/>
        <v>380000</v>
      </c>
      <c r="J490" s="31" t="s">
        <v>312</v>
      </c>
      <c r="K490" s="25" t="s">
        <v>2223</v>
      </c>
      <c r="L490" s="107">
        <f t="shared" si="102"/>
        <v>0</v>
      </c>
      <c r="M490" s="107"/>
      <c r="N490" s="107"/>
      <c r="O490" s="107">
        <f t="shared" si="103"/>
        <v>380000</v>
      </c>
      <c r="P490" s="107">
        <v>380000</v>
      </c>
      <c r="Q490" s="107"/>
      <c r="R490" s="107">
        <f t="shared" si="104"/>
        <v>0</v>
      </c>
      <c r="S490" s="107"/>
      <c r="T490" s="107"/>
      <c r="U490" s="107">
        <f t="shared" si="105"/>
        <v>0</v>
      </c>
      <c r="V490" s="107"/>
      <c r="W490" s="107"/>
      <c r="X490" s="107">
        <f t="shared" si="106"/>
        <v>0</v>
      </c>
      <c r="Y490" s="107"/>
      <c r="Z490" s="107"/>
      <c r="AA490" s="108">
        <f t="shared" si="107"/>
        <v>0</v>
      </c>
      <c r="AB490" s="7">
        <v>45631</v>
      </c>
    </row>
    <row r="491" spans="1:28" ht="15.75" x14ac:dyDescent="0.25">
      <c r="A491" s="29">
        <v>45631</v>
      </c>
      <c r="B491" s="25" t="s">
        <v>781</v>
      </c>
      <c r="C491" s="25"/>
      <c r="D491" s="27" t="s">
        <v>52</v>
      </c>
      <c r="E491" s="25" t="s">
        <v>138</v>
      </c>
      <c r="F491" s="25">
        <v>500</v>
      </c>
      <c r="G491" s="25" t="s">
        <v>34</v>
      </c>
      <c r="H491" s="25">
        <v>1390</v>
      </c>
      <c r="I491" s="25">
        <f t="shared" si="95"/>
        <v>695000</v>
      </c>
      <c r="J491" s="31" t="s">
        <v>324</v>
      </c>
      <c r="K491" s="25"/>
      <c r="L491" s="107">
        <f t="shared" si="102"/>
        <v>695000</v>
      </c>
      <c r="M491" s="107">
        <v>695000</v>
      </c>
      <c r="N491" s="107"/>
      <c r="O491" s="107">
        <f t="shared" si="103"/>
        <v>0</v>
      </c>
      <c r="P491" s="107"/>
      <c r="Q491" s="107"/>
      <c r="R491" s="107">
        <f t="shared" si="104"/>
        <v>0</v>
      </c>
      <c r="S491" s="107"/>
      <c r="T491" s="107"/>
      <c r="U491" s="107">
        <f t="shared" si="105"/>
        <v>0</v>
      </c>
      <c r="V491" s="107"/>
      <c r="W491" s="107"/>
      <c r="X491" s="107">
        <f t="shared" si="106"/>
        <v>0</v>
      </c>
      <c r="Y491" s="107"/>
      <c r="Z491" s="107"/>
      <c r="AA491" s="108">
        <f t="shared" si="107"/>
        <v>0</v>
      </c>
      <c r="AB491" s="7">
        <v>45631</v>
      </c>
    </row>
    <row r="492" spans="1:28" ht="15.75" x14ac:dyDescent="0.25">
      <c r="A492" s="29">
        <v>45631</v>
      </c>
      <c r="B492" s="25" t="s">
        <v>519</v>
      </c>
      <c r="C492" s="25"/>
      <c r="D492" s="27" t="s">
        <v>46</v>
      </c>
      <c r="E492" s="25" t="s">
        <v>201</v>
      </c>
      <c r="F492" s="25">
        <v>2020</v>
      </c>
      <c r="G492" s="25" t="s">
        <v>125</v>
      </c>
      <c r="H492" s="25">
        <v>4500</v>
      </c>
      <c r="I492" s="25">
        <f t="shared" si="95"/>
        <v>9090000</v>
      </c>
      <c r="J492" s="31" t="s">
        <v>312</v>
      </c>
      <c r="K492" s="25" t="s">
        <v>2224</v>
      </c>
      <c r="L492" s="107">
        <f t="shared" si="102"/>
        <v>0</v>
      </c>
      <c r="M492" s="107"/>
      <c r="N492" s="107"/>
      <c r="O492" s="107">
        <f t="shared" si="103"/>
        <v>9090000</v>
      </c>
      <c r="P492" s="107">
        <v>9090000</v>
      </c>
      <c r="Q492" s="107"/>
      <c r="R492" s="107">
        <f t="shared" si="104"/>
        <v>0</v>
      </c>
      <c r="S492" s="107"/>
      <c r="T492" s="107"/>
      <c r="U492" s="107">
        <f t="shared" si="105"/>
        <v>0</v>
      </c>
      <c r="V492" s="107"/>
      <c r="W492" s="107"/>
      <c r="X492" s="107">
        <f t="shared" si="106"/>
        <v>0</v>
      </c>
      <c r="Y492" s="107"/>
      <c r="Z492" s="107"/>
      <c r="AA492" s="108">
        <f t="shared" si="107"/>
        <v>0</v>
      </c>
      <c r="AB492" s="7">
        <v>45631</v>
      </c>
    </row>
    <row r="493" spans="1:28" ht="15.75" x14ac:dyDescent="0.25">
      <c r="A493" s="29">
        <v>45631</v>
      </c>
      <c r="B493" s="25" t="s">
        <v>256</v>
      </c>
      <c r="C493" s="25"/>
      <c r="D493" s="25" t="s">
        <v>52</v>
      </c>
      <c r="E493" s="25" t="s">
        <v>150</v>
      </c>
      <c r="F493" s="25">
        <v>10</v>
      </c>
      <c r="G493" s="25" t="s">
        <v>77</v>
      </c>
      <c r="H493" s="25">
        <v>50000</v>
      </c>
      <c r="I493" s="25">
        <f t="shared" si="95"/>
        <v>500000</v>
      </c>
      <c r="J493" s="31" t="s">
        <v>324</v>
      </c>
      <c r="K493" s="25"/>
      <c r="L493" s="107">
        <f t="shared" si="102"/>
        <v>500000</v>
      </c>
      <c r="M493" s="107"/>
      <c r="N493" s="107">
        <v>500000</v>
      </c>
      <c r="O493" s="107">
        <f t="shared" si="103"/>
        <v>0</v>
      </c>
      <c r="P493" s="107"/>
      <c r="Q493" s="107"/>
      <c r="R493" s="107">
        <f t="shared" si="104"/>
        <v>0</v>
      </c>
      <c r="S493" s="107"/>
      <c r="T493" s="107"/>
      <c r="U493" s="107">
        <f t="shared" si="105"/>
        <v>0</v>
      </c>
      <c r="V493" s="107"/>
      <c r="W493" s="107"/>
      <c r="X493" s="107">
        <f t="shared" si="106"/>
        <v>0</v>
      </c>
      <c r="Y493" s="107"/>
      <c r="Z493" s="107"/>
      <c r="AA493" s="108">
        <f t="shared" si="107"/>
        <v>0</v>
      </c>
      <c r="AB493" s="7">
        <v>45645</v>
      </c>
    </row>
    <row r="494" spans="1:28" ht="15.75" x14ac:dyDescent="0.25">
      <c r="A494" s="29">
        <v>45631</v>
      </c>
      <c r="B494" s="25" t="s">
        <v>256</v>
      </c>
      <c r="C494" s="25"/>
      <c r="D494" s="25" t="s">
        <v>52</v>
      </c>
      <c r="E494" s="25" t="s">
        <v>218</v>
      </c>
      <c r="F494" s="25">
        <v>2.5</v>
      </c>
      <c r="G494" s="25" t="s">
        <v>39</v>
      </c>
      <c r="H494" s="25">
        <v>90000</v>
      </c>
      <c r="I494" s="25">
        <f t="shared" si="95"/>
        <v>225000</v>
      </c>
      <c r="J494" s="31" t="s">
        <v>324</v>
      </c>
      <c r="K494" s="25"/>
      <c r="L494" s="107">
        <f t="shared" si="102"/>
        <v>225000</v>
      </c>
      <c r="M494" s="107"/>
      <c r="N494" s="107">
        <v>225000</v>
      </c>
      <c r="O494" s="107">
        <f t="shared" si="103"/>
        <v>0</v>
      </c>
      <c r="P494" s="107"/>
      <c r="Q494" s="107"/>
      <c r="R494" s="107">
        <f t="shared" si="104"/>
        <v>0</v>
      </c>
      <c r="S494" s="107"/>
      <c r="T494" s="107"/>
      <c r="U494" s="107">
        <f t="shared" si="105"/>
        <v>0</v>
      </c>
      <c r="V494" s="107"/>
      <c r="W494" s="107"/>
      <c r="X494" s="107">
        <f t="shared" si="106"/>
        <v>0</v>
      </c>
      <c r="Y494" s="107"/>
      <c r="Z494" s="107"/>
      <c r="AA494" s="108">
        <f t="shared" si="107"/>
        <v>0</v>
      </c>
      <c r="AB494" s="7">
        <v>45645</v>
      </c>
    </row>
    <row r="495" spans="1:28" ht="15.75" x14ac:dyDescent="0.25">
      <c r="A495" s="29">
        <v>45631</v>
      </c>
      <c r="B495" s="25" t="s">
        <v>256</v>
      </c>
      <c r="C495" s="25"/>
      <c r="D495" s="25" t="s">
        <v>52</v>
      </c>
      <c r="E495" s="25" t="s">
        <v>1585</v>
      </c>
      <c r="F495" s="25">
        <v>2.5</v>
      </c>
      <c r="G495" s="25" t="s">
        <v>39</v>
      </c>
      <c r="H495" s="25">
        <v>90000</v>
      </c>
      <c r="I495" s="25">
        <f t="shared" si="95"/>
        <v>225000</v>
      </c>
      <c r="J495" s="31" t="s">
        <v>324</v>
      </c>
      <c r="K495" s="25"/>
      <c r="L495" s="107">
        <f t="shared" si="102"/>
        <v>225000</v>
      </c>
      <c r="M495" s="107"/>
      <c r="N495" s="107">
        <v>225000</v>
      </c>
      <c r="O495" s="107">
        <f t="shared" si="103"/>
        <v>0</v>
      </c>
      <c r="P495" s="107"/>
      <c r="Q495" s="107"/>
      <c r="R495" s="107">
        <f t="shared" si="104"/>
        <v>0</v>
      </c>
      <c r="S495" s="107"/>
      <c r="T495" s="107"/>
      <c r="U495" s="107">
        <f t="shared" si="105"/>
        <v>0</v>
      </c>
      <c r="V495" s="107"/>
      <c r="W495" s="107"/>
      <c r="X495" s="107">
        <f t="shared" si="106"/>
        <v>0</v>
      </c>
      <c r="Y495" s="107"/>
      <c r="Z495" s="107"/>
      <c r="AA495" s="108">
        <f t="shared" si="107"/>
        <v>0</v>
      </c>
      <c r="AB495" s="7">
        <v>45645</v>
      </c>
    </row>
    <row r="496" spans="1:28" ht="15.75" x14ac:dyDescent="0.25">
      <c r="A496" s="29">
        <v>45631</v>
      </c>
      <c r="B496" s="25" t="s">
        <v>256</v>
      </c>
      <c r="C496" s="25"/>
      <c r="D496" s="25" t="s">
        <v>52</v>
      </c>
      <c r="E496" s="25" t="s">
        <v>217</v>
      </c>
      <c r="F496" s="25">
        <v>2.5</v>
      </c>
      <c r="G496" s="25" t="s">
        <v>39</v>
      </c>
      <c r="H496" s="25">
        <v>90000</v>
      </c>
      <c r="I496" s="25">
        <f t="shared" si="95"/>
        <v>225000</v>
      </c>
      <c r="J496" s="31" t="s">
        <v>324</v>
      </c>
      <c r="K496" s="25"/>
      <c r="L496" s="107">
        <f t="shared" si="102"/>
        <v>225000</v>
      </c>
      <c r="M496" s="107"/>
      <c r="N496" s="107">
        <v>225000</v>
      </c>
      <c r="O496" s="107">
        <f t="shared" si="103"/>
        <v>0</v>
      </c>
      <c r="P496" s="107"/>
      <c r="Q496" s="107"/>
      <c r="R496" s="107">
        <f t="shared" si="104"/>
        <v>0</v>
      </c>
      <c r="S496" s="107"/>
      <c r="T496" s="107"/>
      <c r="U496" s="107">
        <f t="shared" si="105"/>
        <v>0</v>
      </c>
      <c r="V496" s="107"/>
      <c r="W496" s="107"/>
      <c r="X496" s="107">
        <f t="shared" si="106"/>
        <v>0</v>
      </c>
      <c r="Y496" s="107"/>
      <c r="Z496" s="107"/>
      <c r="AA496" s="108">
        <f t="shared" si="107"/>
        <v>0</v>
      </c>
      <c r="AB496" s="7">
        <v>45645</v>
      </c>
    </row>
    <row r="497" spans="1:28" ht="15.75" x14ac:dyDescent="0.25">
      <c r="A497" s="29">
        <v>45631</v>
      </c>
      <c r="B497" s="25" t="s">
        <v>256</v>
      </c>
      <c r="C497" s="25"/>
      <c r="D497" s="25" t="s">
        <v>52</v>
      </c>
      <c r="E497" s="25" t="s">
        <v>249</v>
      </c>
      <c r="F497" s="25">
        <v>1000</v>
      </c>
      <c r="G497" s="25" t="s">
        <v>34</v>
      </c>
      <c r="H497" s="25">
        <v>4000</v>
      </c>
      <c r="I497" s="25">
        <f t="shared" si="95"/>
        <v>4000000</v>
      </c>
      <c r="J497" s="31" t="s">
        <v>324</v>
      </c>
      <c r="K497" s="25"/>
      <c r="L497" s="107">
        <f t="shared" si="102"/>
        <v>4000000</v>
      </c>
      <c r="M497" s="107">
        <v>3300700</v>
      </c>
      <c r="N497" s="107">
        <v>699300</v>
      </c>
      <c r="O497" s="107">
        <f t="shared" si="103"/>
        <v>0</v>
      </c>
      <c r="P497" s="107"/>
      <c r="Q497" s="107"/>
      <c r="R497" s="107">
        <f t="shared" si="104"/>
        <v>0</v>
      </c>
      <c r="S497" s="107"/>
      <c r="T497" s="107"/>
      <c r="U497" s="107">
        <f t="shared" si="105"/>
        <v>0</v>
      </c>
      <c r="V497" s="107"/>
      <c r="W497" s="107"/>
      <c r="X497" s="107">
        <f t="shared" si="106"/>
        <v>0</v>
      </c>
      <c r="Y497" s="107"/>
      <c r="Z497" s="107"/>
      <c r="AA497" s="108">
        <f t="shared" si="107"/>
        <v>0</v>
      </c>
      <c r="AB497" s="7">
        <v>45649</v>
      </c>
    </row>
    <row r="498" spans="1:28" ht="15.75" x14ac:dyDescent="0.25">
      <c r="A498" s="29">
        <v>45631</v>
      </c>
      <c r="B498" s="25" t="s">
        <v>205</v>
      </c>
      <c r="C498" s="25"/>
      <c r="D498" s="25" t="s">
        <v>52</v>
      </c>
      <c r="E498" s="25" t="s">
        <v>185</v>
      </c>
      <c r="F498" s="25">
        <v>1000</v>
      </c>
      <c r="G498" s="25" t="s">
        <v>34</v>
      </c>
      <c r="H498" s="25">
        <v>1700</v>
      </c>
      <c r="I498" s="25">
        <f t="shared" si="95"/>
        <v>1700000</v>
      </c>
      <c r="J498" s="26" t="s">
        <v>28</v>
      </c>
      <c r="K498" s="25" t="s">
        <v>2307</v>
      </c>
      <c r="L498" s="107">
        <f t="shared" si="102"/>
        <v>0</v>
      </c>
      <c r="M498" s="107"/>
      <c r="N498" s="107"/>
      <c r="O498" s="107">
        <f t="shared" si="103"/>
        <v>0</v>
      </c>
      <c r="P498" s="107"/>
      <c r="Q498" s="107"/>
      <c r="R498" s="107">
        <f t="shared" si="104"/>
        <v>0</v>
      </c>
      <c r="S498" s="107"/>
      <c r="T498" s="107"/>
      <c r="U498" s="107">
        <f t="shared" si="105"/>
        <v>0</v>
      </c>
      <c r="V498" s="107"/>
      <c r="W498" s="107"/>
      <c r="X498" s="107">
        <f t="shared" si="106"/>
        <v>0</v>
      </c>
      <c r="Y498" s="107"/>
      <c r="Z498" s="107"/>
      <c r="AA498" s="108">
        <f t="shared" si="107"/>
        <v>1700000</v>
      </c>
      <c r="AB498" s="7"/>
    </row>
    <row r="499" spans="1:28" ht="15.75" x14ac:dyDescent="0.25">
      <c r="A499" s="29">
        <v>45631</v>
      </c>
      <c r="B499" s="25" t="s">
        <v>841</v>
      </c>
      <c r="C499" s="27"/>
      <c r="D499" s="25" t="s">
        <v>46</v>
      </c>
      <c r="E499" s="27" t="s">
        <v>138</v>
      </c>
      <c r="F499" s="27">
        <v>12500</v>
      </c>
      <c r="G499" s="25" t="s">
        <v>34</v>
      </c>
      <c r="H499" s="27">
        <v>1375</v>
      </c>
      <c r="I499" s="25">
        <f t="shared" si="95"/>
        <v>17187500</v>
      </c>
      <c r="J499" s="32" t="s">
        <v>312</v>
      </c>
      <c r="K499" s="25" t="s">
        <v>2229</v>
      </c>
      <c r="L499" s="107">
        <f t="shared" si="102"/>
        <v>0</v>
      </c>
      <c r="M499" s="107"/>
      <c r="N499" s="107"/>
      <c r="O499" s="107">
        <f t="shared" si="103"/>
        <v>17187500</v>
      </c>
      <c r="P499" s="107">
        <v>17187500</v>
      </c>
      <c r="Q499" s="107"/>
      <c r="R499" s="107">
        <f t="shared" si="104"/>
        <v>0</v>
      </c>
      <c r="S499" s="107"/>
      <c r="T499" s="107"/>
      <c r="U499" s="107">
        <f t="shared" si="105"/>
        <v>0</v>
      </c>
      <c r="V499" s="107"/>
      <c r="W499" s="107"/>
      <c r="X499" s="107">
        <f t="shared" si="106"/>
        <v>0</v>
      </c>
      <c r="Y499" s="107"/>
      <c r="Z499" s="107"/>
      <c r="AA499" s="108">
        <f t="shared" si="107"/>
        <v>0</v>
      </c>
      <c r="AB499" s="7">
        <v>45630</v>
      </c>
    </row>
    <row r="500" spans="1:28" ht="15.75" x14ac:dyDescent="0.25">
      <c r="A500" s="29">
        <v>45631</v>
      </c>
      <c r="B500" s="25" t="s">
        <v>307</v>
      </c>
      <c r="C500" s="25"/>
      <c r="D500" s="25" t="s">
        <v>46</v>
      </c>
      <c r="E500" s="25" t="s">
        <v>108</v>
      </c>
      <c r="F500" s="25">
        <v>1600</v>
      </c>
      <c r="G500" s="25" t="s">
        <v>34</v>
      </c>
      <c r="H500" s="25">
        <v>2000</v>
      </c>
      <c r="I500" s="25">
        <f t="shared" si="95"/>
        <v>3200000</v>
      </c>
      <c r="J500" s="31" t="s">
        <v>324</v>
      </c>
      <c r="K500" s="25"/>
      <c r="L500" s="107">
        <f t="shared" si="102"/>
        <v>0</v>
      </c>
      <c r="M500" s="107"/>
      <c r="N500" s="107"/>
      <c r="O500" s="107">
        <f t="shared" si="103"/>
        <v>0</v>
      </c>
      <c r="P500" s="107"/>
      <c r="Q500" s="107"/>
      <c r="R500" s="107">
        <f t="shared" si="104"/>
        <v>3200000</v>
      </c>
      <c r="S500" s="107"/>
      <c r="T500" s="107">
        <v>3200000</v>
      </c>
      <c r="U500" s="107">
        <f t="shared" si="105"/>
        <v>0</v>
      </c>
      <c r="V500" s="107"/>
      <c r="W500" s="107"/>
      <c r="X500" s="107">
        <f t="shared" si="106"/>
        <v>0</v>
      </c>
      <c r="Y500" s="107"/>
      <c r="Z500" s="107"/>
      <c r="AA500" s="108">
        <f t="shared" si="107"/>
        <v>0</v>
      </c>
      <c r="AB500" s="7">
        <v>45637</v>
      </c>
    </row>
    <row r="501" spans="1:28" ht="15.75" x14ac:dyDescent="0.25">
      <c r="A501" s="29">
        <v>45631</v>
      </c>
      <c r="B501" s="25" t="s">
        <v>311</v>
      </c>
      <c r="C501" s="25"/>
      <c r="D501" s="25" t="s">
        <v>46</v>
      </c>
      <c r="E501" s="25" t="s">
        <v>108</v>
      </c>
      <c r="F501" s="25">
        <v>200</v>
      </c>
      <c r="G501" s="25" t="s">
        <v>34</v>
      </c>
      <c r="H501" s="25">
        <v>1850</v>
      </c>
      <c r="I501" s="25">
        <f t="shared" si="95"/>
        <v>370000</v>
      </c>
      <c r="J501" s="31" t="s">
        <v>324</v>
      </c>
      <c r="K501" s="25"/>
      <c r="L501" s="107">
        <f t="shared" si="102"/>
        <v>370000</v>
      </c>
      <c r="M501" s="107">
        <v>370000</v>
      </c>
      <c r="N501" s="107"/>
      <c r="O501" s="107">
        <f t="shared" si="103"/>
        <v>0</v>
      </c>
      <c r="P501" s="107"/>
      <c r="Q501" s="107"/>
      <c r="R501" s="107">
        <f t="shared" si="104"/>
        <v>0</v>
      </c>
      <c r="S501" s="107"/>
      <c r="T501" s="107"/>
      <c r="U501" s="107">
        <f t="shared" si="105"/>
        <v>0</v>
      </c>
      <c r="V501" s="107"/>
      <c r="W501" s="107"/>
      <c r="X501" s="107">
        <f t="shared" si="106"/>
        <v>0</v>
      </c>
      <c r="Y501" s="107"/>
      <c r="Z501" s="107"/>
      <c r="AA501" s="108">
        <f t="shared" si="107"/>
        <v>0</v>
      </c>
      <c r="AB501" s="7">
        <v>45631</v>
      </c>
    </row>
    <row r="502" spans="1:28" ht="15.75" x14ac:dyDescent="0.25">
      <c r="A502" s="29">
        <v>45631</v>
      </c>
      <c r="B502" s="25" t="s">
        <v>311</v>
      </c>
      <c r="C502" s="25"/>
      <c r="D502" s="25" t="s">
        <v>46</v>
      </c>
      <c r="E502" s="25" t="s">
        <v>135</v>
      </c>
      <c r="F502" s="25">
        <v>1</v>
      </c>
      <c r="G502" s="25" t="s">
        <v>48</v>
      </c>
      <c r="H502" s="25">
        <v>150000</v>
      </c>
      <c r="I502" s="25">
        <f t="shared" si="95"/>
        <v>150000</v>
      </c>
      <c r="J502" s="31" t="s">
        <v>324</v>
      </c>
      <c r="K502" s="25"/>
      <c r="L502" s="107">
        <f t="shared" si="102"/>
        <v>150000</v>
      </c>
      <c r="M502" s="107">
        <v>150000</v>
      </c>
      <c r="N502" s="107"/>
      <c r="O502" s="107">
        <f t="shared" si="103"/>
        <v>0</v>
      </c>
      <c r="P502" s="107"/>
      <c r="Q502" s="107"/>
      <c r="R502" s="107">
        <f t="shared" si="104"/>
        <v>0</v>
      </c>
      <c r="S502" s="107"/>
      <c r="T502" s="107"/>
      <c r="U502" s="107">
        <f t="shared" si="105"/>
        <v>0</v>
      </c>
      <c r="V502" s="107"/>
      <c r="W502" s="107"/>
      <c r="X502" s="107">
        <f t="shared" si="106"/>
        <v>0</v>
      </c>
      <c r="Y502" s="107"/>
      <c r="Z502" s="107"/>
      <c r="AA502" s="108">
        <f t="shared" si="107"/>
        <v>0</v>
      </c>
      <c r="AB502" s="7">
        <v>45631</v>
      </c>
    </row>
    <row r="503" spans="1:28" ht="15.75" x14ac:dyDescent="0.25">
      <c r="A503" s="29">
        <v>45631</v>
      </c>
      <c r="B503" s="25" t="s">
        <v>548</v>
      </c>
      <c r="C503" s="25"/>
      <c r="D503" s="25" t="s">
        <v>2249</v>
      </c>
      <c r="E503" s="25" t="s">
        <v>138</v>
      </c>
      <c r="F503" s="25">
        <v>5250</v>
      </c>
      <c r="G503" s="25" t="s">
        <v>34</v>
      </c>
      <c r="H503" s="25">
        <v>1440</v>
      </c>
      <c r="I503" s="25">
        <f t="shared" si="95"/>
        <v>7560000</v>
      </c>
      <c r="J503" s="31" t="s">
        <v>312</v>
      </c>
      <c r="K503" s="25"/>
      <c r="L503" s="107">
        <f t="shared" si="102"/>
        <v>7560000</v>
      </c>
      <c r="M503" s="107">
        <v>7560000</v>
      </c>
      <c r="N503" s="107"/>
      <c r="O503" s="107">
        <f t="shared" si="103"/>
        <v>0</v>
      </c>
      <c r="P503" s="107"/>
      <c r="Q503" s="107"/>
      <c r="R503" s="107">
        <f t="shared" si="104"/>
        <v>0</v>
      </c>
      <c r="S503" s="107"/>
      <c r="T503" s="107"/>
      <c r="U503" s="107">
        <f t="shared" si="105"/>
        <v>0</v>
      </c>
      <c r="V503" s="107"/>
      <c r="W503" s="107"/>
      <c r="X503" s="107">
        <f t="shared" si="106"/>
        <v>0</v>
      </c>
      <c r="Y503" s="107"/>
      <c r="Z503" s="107"/>
      <c r="AA503" s="108">
        <f t="shared" si="107"/>
        <v>0</v>
      </c>
      <c r="AB503" s="7">
        <v>45645</v>
      </c>
    </row>
    <row r="504" spans="1:28" ht="15.75" x14ac:dyDescent="0.25">
      <c r="A504" s="29">
        <v>45631</v>
      </c>
      <c r="B504" s="25" t="s">
        <v>261</v>
      </c>
      <c r="C504" s="25"/>
      <c r="D504" s="25" t="s">
        <v>46</v>
      </c>
      <c r="E504" s="25" t="s">
        <v>225</v>
      </c>
      <c r="F504" s="25">
        <v>2500</v>
      </c>
      <c r="G504" s="25" t="s">
        <v>34</v>
      </c>
      <c r="H504" s="25">
        <v>2720</v>
      </c>
      <c r="I504" s="25">
        <f t="shared" si="95"/>
        <v>6800000</v>
      </c>
      <c r="J504" s="26" t="s">
        <v>28</v>
      </c>
      <c r="K504" s="25"/>
      <c r="L504" s="107">
        <f t="shared" si="102"/>
        <v>0</v>
      </c>
      <c r="M504" s="107"/>
      <c r="N504" s="107"/>
      <c r="O504" s="107">
        <f t="shared" si="103"/>
        <v>0</v>
      </c>
      <c r="P504" s="107"/>
      <c r="Q504" s="107"/>
      <c r="R504" s="107">
        <f t="shared" si="104"/>
        <v>0</v>
      </c>
      <c r="S504" s="107"/>
      <c r="T504" s="107"/>
      <c r="U504" s="107">
        <f t="shared" si="105"/>
        <v>0</v>
      </c>
      <c r="V504" s="107"/>
      <c r="W504" s="107"/>
      <c r="X504" s="107">
        <f t="shared" si="106"/>
        <v>0</v>
      </c>
      <c r="Y504" s="107"/>
      <c r="Z504" s="107"/>
      <c r="AA504" s="108">
        <f t="shared" si="107"/>
        <v>6800000</v>
      </c>
      <c r="AB504" s="7"/>
    </row>
    <row r="505" spans="1:28" ht="15.75" x14ac:dyDescent="0.25">
      <c r="A505" s="29">
        <v>45631</v>
      </c>
      <c r="B505" s="25" t="s">
        <v>263</v>
      </c>
      <c r="C505" s="25"/>
      <c r="D505" s="25" t="s">
        <v>46</v>
      </c>
      <c r="E505" s="25" t="s">
        <v>44</v>
      </c>
      <c r="F505" s="25">
        <v>750</v>
      </c>
      <c r="G505" s="25" t="s">
        <v>34</v>
      </c>
      <c r="H505" s="25">
        <v>860</v>
      </c>
      <c r="I505" s="25">
        <f t="shared" si="95"/>
        <v>645000</v>
      </c>
      <c r="J505" s="31" t="s">
        <v>312</v>
      </c>
      <c r="K505" s="25"/>
      <c r="L505" s="107">
        <f t="shared" si="102"/>
        <v>0</v>
      </c>
      <c r="M505" s="107"/>
      <c r="N505" s="107"/>
      <c r="O505" s="107">
        <f t="shared" si="103"/>
        <v>645000</v>
      </c>
      <c r="P505" s="107">
        <v>645000</v>
      </c>
      <c r="Q505" s="107"/>
      <c r="R505" s="107">
        <f t="shared" si="104"/>
        <v>0</v>
      </c>
      <c r="S505" s="107"/>
      <c r="T505" s="107"/>
      <c r="U505" s="107">
        <f t="shared" si="105"/>
        <v>0</v>
      </c>
      <c r="V505" s="107"/>
      <c r="W505" s="107"/>
      <c r="X505" s="107">
        <f t="shared" si="106"/>
        <v>0</v>
      </c>
      <c r="Y505" s="107"/>
      <c r="Z505" s="107"/>
      <c r="AA505" s="108">
        <f t="shared" si="107"/>
        <v>0</v>
      </c>
      <c r="AB505" s="7">
        <v>45637</v>
      </c>
    </row>
    <row r="506" spans="1:28" ht="15.75" x14ac:dyDescent="0.25">
      <c r="A506" s="29">
        <v>45631</v>
      </c>
      <c r="B506" s="25" t="s">
        <v>215</v>
      </c>
      <c r="C506" s="25"/>
      <c r="D506" s="25" t="s">
        <v>46</v>
      </c>
      <c r="E506" s="25" t="s">
        <v>129</v>
      </c>
      <c r="F506" s="25">
        <v>24</v>
      </c>
      <c r="G506" s="25" t="s">
        <v>77</v>
      </c>
      <c r="H506" s="25">
        <v>65000</v>
      </c>
      <c r="I506" s="25">
        <f t="shared" si="95"/>
        <v>1560000</v>
      </c>
      <c r="J506" s="26" t="s">
        <v>28</v>
      </c>
      <c r="K506" s="25"/>
      <c r="L506" s="107">
        <f t="shared" si="102"/>
        <v>0</v>
      </c>
      <c r="M506" s="107"/>
      <c r="N506" s="107"/>
      <c r="O506" s="107">
        <f t="shared" si="103"/>
        <v>0</v>
      </c>
      <c r="P506" s="107"/>
      <c r="Q506" s="107"/>
      <c r="R506" s="107">
        <f t="shared" si="104"/>
        <v>0</v>
      </c>
      <c r="S506" s="107"/>
      <c r="T506" s="107"/>
      <c r="U506" s="107">
        <f t="shared" si="105"/>
        <v>0</v>
      </c>
      <c r="V506" s="107"/>
      <c r="W506" s="107"/>
      <c r="X506" s="107">
        <f t="shared" si="106"/>
        <v>0</v>
      </c>
      <c r="Y506" s="107"/>
      <c r="Z506" s="107"/>
      <c r="AA506" s="108">
        <f t="shared" si="107"/>
        <v>1560000</v>
      </c>
      <c r="AB506" s="7"/>
    </row>
    <row r="507" spans="1:28" ht="15.75" x14ac:dyDescent="0.25">
      <c r="A507" s="29">
        <v>45631</v>
      </c>
      <c r="B507" s="25" t="s">
        <v>215</v>
      </c>
      <c r="C507" s="27"/>
      <c r="D507" s="25" t="s">
        <v>46</v>
      </c>
      <c r="E507" s="27" t="s">
        <v>326</v>
      </c>
      <c r="F507" s="27">
        <v>7.5</v>
      </c>
      <c r="G507" s="27" t="s">
        <v>39</v>
      </c>
      <c r="H507" s="27">
        <v>100000</v>
      </c>
      <c r="I507" s="25">
        <f t="shared" si="95"/>
        <v>750000</v>
      </c>
      <c r="J507" s="28" t="s">
        <v>28</v>
      </c>
      <c r="K507" s="25"/>
      <c r="L507" s="107">
        <f t="shared" si="102"/>
        <v>0</v>
      </c>
      <c r="M507" s="107"/>
      <c r="N507" s="107"/>
      <c r="O507" s="107">
        <f t="shared" si="103"/>
        <v>0</v>
      </c>
      <c r="P507" s="107"/>
      <c r="Q507" s="107"/>
      <c r="R507" s="107">
        <f t="shared" si="104"/>
        <v>0</v>
      </c>
      <c r="S507" s="107"/>
      <c r="T507" s="107"/>
      <c r="U507" s="107">
        <f t="shared" si="105"/>
        <v>0</v>
      </c>
      <c r="V507" s="107"/>
      <c r="W507" s="107"/>
      <c r="X507" s="107">
        <f t="shared" si="106"/>
        <v>0</v>
      </c>
      <c r="Y507" s="107"/>
      <c r="Z507" s="107"/>
      <c r="AA507" s="108">
        <f t="shared" si="107"/>
        <v>750000</v>
      </c>
      <c r="AB507" s="7"/>
    </row>
    <row r="508" spans="1:28" ht="15.75" x14ac:dyDescent="0.25">
      <c r="A508" s="29">
        <v>45631</v>
      </c>
      <c r="B508" s="25" t="s">
        <v>215</v>
      </c>
      <c r="C508" s="25"/>
      <c r="D508" s="25" t="s">
        <v>46</v>
      </c>
      <c r="E508" s="25" t="s">
        <v>1565</v>
      </c>
      <c r="F508" s="25">
        <v>1.26</v>
      </c>
      <c r="G508" s="27" t="s">
        <v>283</v>
      </c>
      <c r="H508" s="25">
        <v>700000</v>
      </c>
      <c r="I508" s="25">
        <f t="shared" si="95"/>
        <v>882000</v>
      </c>
      <c r="J508" s="26" t="s">
        <v>28</v>
      </c>
      <c r="K508" s="25"/>
      <c r="L508" s="107">
        <f t="shared" si="102"/>
        <v>0</v>
      </c>
      <c r="M508" s="107"/>
      <c r="N508" s="107"/>
      <c r="O508" s="107">
        <f t="shared" si="103"/>
        <v>0</v>
      </c>
      <c r="P508" s="107"/>
      <c r="Q508" s="107"/>
      <c r="R508" s="107">
        <f t="shared" si="104"/>
        <v>0</v>
      </c>
      <c r="S508" s="107"/>
      <c r="T508" s="107"/>
      <c r="U508" s="107">
        <f t="shared" si="105"/>
        <v>0</v>
      </c>
      <c r="V508" s="107"/>
      <c r="W508" s="107"/>
      <c r="X508" s="107">
        <f t="shared" si="106"/>
        <v>0</v>
      </c>
      <c r="Y508" s="107"/>
      <c r="Z508" s="107"/>
      <c r="AA508" s="108">
        <f t="shared" si="107"/>
        <v>882000</v>
      </c>
      <c r="AB508" s="7"/>
    </row>
    <row r="509" spans="1:28" ht="15.75" x14ac:dyDescent="0.25">
      <c r="A509" s="29">
        <v>45631</v>
      </c>
      <c r="B509" s="25" t="s">
        <v>215</v>
      </c>
      <c r="C509" s="27"/>
      <c r="D509" s="25" t="s">
        <v>46</v>
      </c>
      <c r="E509" s="27" t="s">
        <v>416</v>
      </c>
      <c r="F509" s="27">
        <v>5</v>
      </c>
      <c r="G509" s="27" t="s">
        <v>34</v>
      </c>
      <c r="H509" s="27">
        <v>65000</v>
      </c>
      <c r="I509" s="25">
        <f t="shared" si="95"/>
        <v>325000</v>
      </c>
      <c r="J509" s="28" t="s">
        <v>28</v>
      </c>
      <c r="K509" s="25"/>
      <c r="L509" s="107">
        <f t="shared" si="102"/>
        <v>0</v>
      </c>
      <c r="M509" s="107"/>
      <c r="N509" s="107"/>
      <c r="O509" s="107">
        <f t="shared" si="103"/>
        <v>0</v>
      </c>
      <c r="P509" s="107"/>
      <c r="Q509" s="107"/>
      <c r="R509" s="107">
        <f t="shared" si="104"/>
        <v>0</v>
      </c>
      <c r="S509" s="107"/>
      <c r="T509" s="107"/>
      <c r="U509" s="107">
        <f t="shared" si="105"/>
        <v>0</v>
      </c>
      <c r="V509" s="107"/>
      <c r="W509" s="107"/>
      <c r="X509" s="107">
        <f t="shared" si="106"/>
        <v>0</v>
      </c>
      <c r="Y509" s="107"/>
      <c r="Z509" s="107"/>
      <c r="AA509" s="108">
        <f t="shared" si="107"/>
        <v>325000</v>
      </c>
      <c r="AB509" s="7"/>
    </row>
    <row r="510" spans="1:28" ht="15.75" x14ac:dyDescent="0.25">
      <c r="A510" s="29">
        <v>45631</v>
      </c>
      <c r="B510" s="25" t="s">
        <v>215</v>
      </c>
      <c r="C510" s="25"/>
      <c r="D510" s="25" t="s">
        <v>46</v>
      </c>
      <c r="E510" s="25" t="s">
        <v>227</v>
      </c>
      <c r="F510" s="25">
        <v>1</v>
      </c>
      <c r="G510" s="25" t="s">
        <v>34</v>
      </c>
      <c r="H510" s="25">
        <v>95000</v>
      </c>
      <c r="I510" s="25">
        <f t="shared" si="95"/>
        <v>95000</v>
      </c>
      <c r="J510" s="26" t="s">
        <v>28</v>
      </c>
      <c r="K510" s="25"/>
      <c r="L510" s="107">
        <f t="shared" si="102"/>
        <v>0</v>
      </c>
      <c r="M510" s="107"/>
      <c r="N510" s="107"/>
      <c r="O510" s="107">
        <f t="shared" si="103"/>
        <v>0</v>
      </c>
      <c r="P510" s="107"/>
      <c r="Q510" s="107"/>
      <c r="R510" s="107">
        <f t="shared" si="104"/>
        <v>0</v>
      </c>
      <c r="S510" s="107"/>
      <c r="T510" s="107"/>
      <c r="U510" s="107">
        <f t="shared" si="105"/>
        <v>0</v>
      </c>
      <c r="V510" s="107"/>
      <c r="W510" s="107"/>
      <c r="X510" s="107">
        <f t="shared" si="106"/>
        <v>0</v>
      </c>
      <c r="Y510" s="107"/>
      <c r="Z510" s="107"/>
      <c r="AA510" s="108">
        <f t="shared" si="107"/>
        <v>95000</v>
      </c>
      <c r="AB510" s="7"/>
    </row>
    <row r="511" spans="1:28" ht="15.75" x14ac:dyDescent="0.25">
      <c r="A511" s="29">
        <v>45631</v>
      </c>
      <c r="B511" s="25" t="s">
        <v>777</v>
      </c>
      <c r="C511" s="25"/>
      <c r="D511" s="25" t="s">
        <v>46</v>
      </c>
      <c r="E511" s="25" t="s">
        <v>58</v>
      </c>
      <c r="F511" s="25">
        <v>800</v>
      </c>
      <c r="G511" s="25" t="s">
        <v>34</v>
      </c>
      <c r="H511" s="25">
        <v>1800</v>
      </c>
      <c r="I511" s="25">
        <f t="shared" si="95"/>
        <v>1440000</v>
      </c>
      <c r="J511" s="31" t="s">
        <v>324</v>
      </c>
      <c r="K511" s="25"/>
      <c r="L511" s="107">
        <f t="shared" si="102"/>
        <v>0</v>
      </c>
      <c r="M511" s="107"/>
      <c r="N511" s="107"/>
      <c r="O511" s="107">
        <f t="shared" si="103"/>
        <v>0</v>
      </c>
      <c r="P511" s="107"/>
      <c r="Q511" s="107"/>
      <c r="R511" s="107">
        <f t="shared" si="104"/>
        <v>0</v>
      </c>
      <c r="S511" s="107"/>
      <c r="T511" s="107"/>
      <c r="U511" s="107">
        <f t="shared" si="105"/>
        <v>1440000</v>
      </c>
      <c r="V511" s="107">
        <v>1440000</v>
      </c>
      <c r="W511" s="107"/>
      <c r="X511" s="107">
        <f t="shared" si="106"/>
        <v>0</v>
      </c>
      <c r="Y511" s="107"/>
      <c r="Z511" s="107"/>
      <c r="AA511" s="108">
        <f t="shared" si="107"/>
        <v>0</v>
      </c>
      <c r="AB511" s="7">
        <v>45635</v>
      </c>
    </row>
    <row r="512" spans="1:28" ht="15.75" x14ac:dyDescent="0.25">
      <c r="A512" s="29">
        <v>45631</v>
      </c>
      <c r="B512" s="25" t="s">
        <v>1001</v>
      </c>
      <c r="C512" s="25"/>
      <c r="D512" s="25" t="s">
        <v>52</v>
      </c>
      <c r="E512" s="25" t="s">
        <v>802</v>
      </c>
      <c r="F512" s="25">
        <v>600</v>
      </c>
      <c r="G512" s="25" t="s">
        <v>34</v>
      </c>
      <c r="H512" s="25">
        <v>3430</v>
      </c>
      <c r="I512" s="25">
        <f t="shared" si="95"/>
        <v>2058000</v>
      </c>
      <c r="J512" s="31" t="s">
        <v>324</v>
      </c>
      <c r="K512" s="25"/>
      <c r="L512" s="107">
        <f t="shared" si="102"/>
        <v>0</v>
      </c>
      <c r="M512" s="107"/>
      <c r="N512" s="107"/>
      <c r="O512" s="107">
        <f t="shared" si="103"/>
        <v>0</v>
      </c>
      <c r="P512" s="107"/>
      <c r="Q512" s="107"/>
      <c r="R512" s="107">
        <f t="shared" si="104"/>
        <v>0</v>
      </c>
      <c r="S512" s="107"/>
      <c r="T512" s="107"/>
      <c r="U512" s="107">
        <f t="shared" si="105"/>
        <v>0</v>
      </c>
      <c r="V512" s="107"/>
      <c r="W512" s="107"/>
      <c r="X512" s="107">
        <f t="shared" si="106"/>
        <v>2058000</v>
      </c>
      <c r="Y512" s="107">
        <v>2058000</v>
      </c>
      <c r="Z512" s="107"/>
      <c r="AA512" s="108">
        <f t="shared" si="107"/>
        <v>0</v>
      </c>
      <c r="AB512" s="7">
        <v>45631</v>
      </c>
    </row>
    <row r="513" spans="1:28" ht="15.75" x14ac:dyDescent="0.25">
      <c r="A513" s="29">
        <v>45631</v>
      </c>
      <c r="B513" s="25" t="s">
        <v>412</v>
      </c>
      <c r="C513" s="27"/>
      <c r="D513" s="25" t="s">
        <v>46</v>
      </c>
      <c r="E513" s="72" t="s">
        <v>120</v>
      </c>
      <c r="F513" s="25">
        <v>247</v>
      </c>
      <c r="G513" s="25" t="s">
        <v>39</v>
      </c>
      <c r="H513" s="27">
        <v>43500</v>
      </c>
      <c r="I513" s="25">
        <f t="shared" si="95"/>
        <v>10744500</v>
      </c>
      <c r="J513" s="31" t="s">
        <v>324</v>
      </c>
      <c r="K513" s="25"/>
      <c r="L513" s="107">
        <f t="shared" si="102"/>
        <v>10744500</v>
      </c>
      <c r="M513" s="107">
        <v>10744500</v>
      </c>
      <c r="N513" s="107"/>
      <c r="O513" s="107">
        <f t="shared" si="103"/>
        <v>0</v>
      </c>
      <c r="P513" s="107"/>
      <c r="Q513" s="107"/>
      <c r="R513" s="107">
        <f t="shared" si="104"/>
        <v>0</v>
      </c>
      <c r="S513" s="107"/>
      <c r="T513" s="107"/>
      <c r="U513" s="107">
        <f t="shared" si="105"/>
        <v>0</v>
      </c>
      <c r="V513" s="107"/>
      <c r="W513" s="107"/>
      <c r="X513" s="107">
        <f t="shared" si="106"/>
        <v>0</v>
      </c>
      <c r="Y513" s="107"/>
      <c r="Z513" s="107"/>
      <c r="AA513" s="108">
        <f t="shared" si="107"/>
        <v>0</v>
      </c>
      <c r="AB513" s="7">
        <v>45643</v>
      </c>
    </row>
    <row r="514" spans="1:28" ht="15.75" x14ac:dyDescent="0.25">
      <c r="A514" s="29">
        <v>45631</v>
      </c>
      <c r="B514" s="25" t="s">
        <v>1597</v>
      </c>
      <c r="C514" s="25"/>
      <c r="D514" s="25" t="s">
        <v>52</v>
      </c>
      <c r="E514" s="25" t="s">
        <v>192</v>
      </c>
      <c r="F514" s="25">
        <v>500</v>
      </c>
      <c r="G514" s="25" t="s">
        <v>34</v>
      </c>
      <c r="H514" s="25">
        <v>2500</v>
      </c>
      <c r="I514" s="25">
        <f t="shared" si="95"/>
        <v>1250000</v>
      </c>
      <c r="J514" s="31" t="s">
        <v>324</v>
      </c>
      <c r="K514" s="25"/>
      <c r="L514" s="107">
        <f t="shared" si="102"/>
        <v>1250000</v>
      </c>
      <c r="M514" s="107">
        <v>1250000</v>
      </c>
      <c r="N514" s="107"/>
      <c r="O514" s="107">
        <f t="shared" si="103"/>
        <v>0</v>
      </c>
      <c r="P514" s="107"/>
      <c r="Q514" s="107"/>
      <c r="R514" s="107">
        <f t="shared" si="104"/>
        <v>0</v>
      </c>
      <c r="S514" s="107"/>
      <c r="T514" s="107"/>
      <c r="U514" s="107">
        <f t="shared" si="105"/>
        <v>0</v>
      </c>
      <c r="V514" s="107"/>
      <c r="W514" s="107"/>
      <c r="X514" s="107">
        <f t="shared" si="106"/>
        <v>0</v>
      </c>
      <c r="Y514" s="107"/>
      <c r="Z514" s="107"/>
      <c r="AA514" s="108">
        <f t="shared" si="107"/>
        <v>0</v>
      </c>
      <c r="AB514" s="7">
        <v>45631</v>
      </c>
    </row>
    <row r="515" spans="1:28" ht="15.75" x14ac:dyDescent="0.25">
      <c r="A515" s="29">
        <v>45631</v>
      </c>
      <c r="B515" s="25" t="s">
        <v>1597</v>
      </c>
      <c r="C515" s="25"/>
      <c r="D515" s="25" t="s">
        <v>52</v>
      </c>
      <c r="E515" s="25" t="s">
        <v>160</v>
      </c>
      <c r="F515" s="25">
        <v>375</v>
      </c>
      <c r="G515" s="25" t="s">
        <v>34</v>
      </c>
      <c r="H515" s="25">
        <v>2630</v>
      </c>
      <c r="I515" s="25">
        <f t="shared" si="95"/>
        <v>986250</v>
      </c>
      <c r="J515" s="31" t="s">
        <v>324</v>
      </c>
      <c r="K515" s="25"/>
      <c r="L515" s="107">
        <f t="shared" si="102"/>
        <v>986250</v>
      </c>
      <c r="M515" s="107">
        <v>530000</v>
      </c>
      <c r="N515" s="107">
        <v>456250</v>
      </c>
      <c r="O515" s="107">
        <f t="shared" si="103"/>
        <v>0</v>
      </c>
      <c r="P515" s="107"/>
      <c r="Q515" s="107"/>
      <c r="R515" s="107">
        <f t="shared" si="104"/>
        <v>0</v>
      </c>
      <c r="S515" s="107"/>
      <c r="T515" s="107"/>
      <c r="U515" s="107">
        <f t="shared" si="105"/>
        <v>0</v>
      </c>
      <c r="V515" s="107"/>
      <c r="W515" s="107"/>
      <c r="X515" s="107">
        <f t="shared" si="106"/>
        <v>0</v>
      </c>
      <c r="Y515" s="107"/>
      <c r="Z515" s="107"/>
      <c r="AA515" s="108">
        <f t="shared" si="107"/>
        <v>0</v>
      </c>
      <c r="AB515" s="7">
        <v>45649</v>
      </c>
    </row>
    <row r="516" spans="1:28" ht="15.75" x14ac:dyDescent="0.25">
      <c r="A516" s="29">
        <v>45631</v>
      </c>
      <c r="B516" s="25" t="s">
        <v>1597</v>
      </c>
      <c r="C516" s="25"/>
      <c r="D516" s="25" t="s">
        <v>52</v>
      </c>
      <c r="E516" s="25" t="s">
        <v>64</v>
      </c>
      <c r="F516" s="25">
        <v>19.5</v>
      </c>
      <c r="G516" s="25" t="s">
        <v>39</v>
      </c>
      <c r="H516" s="25">
        <v>60000</v>
      </c>
      <c r="I516" s="25">
        <f t="shared" si="95"/>
        <v>1170000</v>
      </c>
      <c r="J516" s="31" t="s">
        <v>324</v>
      </c>
      <c r="K516" s="25"/>
      <c r="L516" s="107">
        <f t="shared" si="102"/>
        <v>1170000</v>
      </c>
      <c r="M516" s="107"/>
      <c r="N516" s="107">
        <v>1170000</v>
      </c>
      <c r="O516" s="107">
        <f t="shared" si="103"/>
        <v>0</v>
      </c>
      <c r="P516" s="107"/>
      <c r="Q516" s="107"/>
      <c r="R516" s="107">
        <f t="shared" si="104"/>
        <v>0</v>
      </c>
      <c r="S516" s="107"/>
      <c r="T516" s="107"/>
      <c r="U516" s="107">
        <f t="shared" si="105"/>
        <v>0</v>
      </c>
      <c r="V516" s="107"/>
      <c r="W516" s="107"/>
      <c r="X516" s="107">
        <f t="shared" si="106"/>
        <v>0</v>
      </c>
      <c r="Y516" s="107"/>
      <c r="Z516" s="107"/>
      <c r="AA516" s="108">
        <f t="shared" si="107"/>
        <v>0</v>
      </c>
      <c r="AB516" s="7">
        <v>45649</v>
      </c>
    </row>
    <row r="517" spans="1:28" ht="15.75" x14ac:dyDescent="0.25">
      <c r="A517" s="29">
        <v>45631</v>
      </c>
      <c r="B517" s="25" t="s">
        <v>134</v>
      </c>
      <c r="C517" s="25"/>
      <c r="D517" s="25" t="s">
        <v>46</v>
      </c>
      <c r="E517" s="25" t="s">
        <v>552</v>
      </c>
      <c r="F517" s="25">
        <v>25</v>
      </c>
      <c r="G517" s="25" t="s">
        <v>39</v>
      </c>
      <c r="H517" s="25">
        <v>125000</v>
      </c>
      <c r="I517" s="25">
        <f t="shared" si="95"/>
        <v>3125000</v>
      </c>
      <c r="J517" s="26" t="s">
        <v>28</v>
      </c>
      <c r="K517" s="11" t="s">
        <v>2246</v>
      </c>
      <c r="L517" s="107">
        <f t="shared" si="102"/>
        <v>0</v>
      </c>
      <c r="M517" s="107"/>
      <c r="N517" s="107"/>
      <c r="O517" s="107">
        <f t="shared" si="103"/>
        <v>0</v>
      </c>
      <c r="P517" s="107"/>
      <c r="Q517" s="107"/>
      <c r="R517" s="107">
        <f t="shared" si="104"/>
        <v>0</v>
      </c>
      <c r="S517" s="107"/>
      <c r="T517" s="107"/>
      <c r="U517" s="107">
        <f t="shared" si="105"/>
        <v>0</v>
      </c>
      <c r="V517" s="107"/>
      <c r="W517" s="107"/>
      <c r="X517" s="107">
        <f t="shared" si="106"/>
        <v>0</v>
      </c>
      <c r="Y517" s="107"/>
      <c r="Z517" s="107"/>
      <c r="AA517" s="108">
        <f t="shared" si="107"/>
        <v>3125000</v>
      </c>
      <c r="AB517" s="7"/>
    </row>
    <row r="518" spans="1:28" ht="15.75" x14ac:dyDescent="0.25">
      <c r="A518" s="29">
        <v>45631</v>
      </c>
      <c r="B518" s="25" t="s">
        <v>414</v>
      </c>
      <c r="C518" s="25"/>
      <c r="D518" s="25" t="s">
        <v>46</v>
      </c>
      <c r="E518" s="25" t="s">
        <v>328</v>
      </c>
      <c r="F518" s="25">
        <v>1</v>
      </c>
      <c r="G518" s="25" t="s">
        <v>39</v>
      </c>
      <c r="H518" s="25">
        <v>140000</v>
      </c>
      <c r="I518" s="25">
        <f t="shared" si="95"/>
        <v>140000</v>
      </c>
      <c r="J518" s="32" t="s">
        <v>312</v>
      </c>
      <c r="K518" s="25" t="s">
        <v>2253</v>
      </c>
      <c r="L518" s="107">
        <f t="shared" si="102"/>
        <v>0</v>
      </c>
      <c r="M518" s="107"/>
      <c r="N518" s="107"/>
      <c r="O518" s="107">
        <f t="shared" si="103"/>
        <v>140000</v>
      </c>
      <c r="P518" s="107">
        <v>140000</v>
      </c>
      <c r="Q518" s="107"/>
      <c r="R518" s="107">
        <f t="shared" si="104"/>
        <v>0</v>
      </c>
      <c r="S518" s="107"/>
      <c r="T518" s="107"/>
      <c r="U518" s="107">
        <f t="shared" si="105"/>
        <v>0</v>
      </c>
      <c r="V518" s="107"/>
      <c r="W518" s="107"/>
      <c r="X518" s="107">
        <f t="shared" si="106"/>
        <v>0</v>
      </c>
      <c r="Y518" s="107"/>
      <c r="Z518" s="107"/>
      <c r="AA518" s="108">
        <f t="shared" si="107"/>
        <v>0</v>
      </c>
      <c r="AB518" s="7">
        <v>45637</v>
      </c>
    </row>
    <row r="519" spans="1:28" ht="15.75" x14ac:dyDescent="0.25">
      <c r="A519" s="29">
        <v>45631</v>
      </c>
      <c r="B519" s="25" t="s">
        <v>414</v>
      </c>
      <c r="C519" s="25"/>
      <c r="D519" s="25" t="s">
        <v>46</v>
      </c>
      <c r="E519" s="25" t="s">
        <v>306</v>
      </c>
      <c r="F519" s="25">
        <v>1</v>
      </c>
      <c r="G519" s="25" t="s">
        <v>39</v>
      </c>
      <c r="H519" s="25">
        <v>135000</v>
      </c>
      <c r="I519" s="25">
        <f t="shared" si="95"/>
        <v>135000</v>
      </c>
      <c r="J519" s="32" t="s">
        <v>312</v>
      </c>
      <c r="K519" s="25" t="s">
        <v>2253</v>
      </c>
      <c r="L519" s="107">
        <f t="shared" si="102"/>
        <v>0</v>
      </c>
      <c r="M519" s="107"/>
      <c r="N519" s="107"/>
      <c r="O519" s="107">
        <f t="shared" si="103"/>
        <v>135000</v>
      </c>
      <c r="P519" s="107">
        <v>135000</v>
      </c>
      <c r="Q519" s="107"/>
      <c r="R519" s="107">
        <f t="shared" si="104"/>
        <v>0</v>
      </c>
      <c r="S519" s="107"/>
      <c r="T519" s="107"/>
      <c r="U519" s="107">
        <f t="shared" si="105"/>
        <v>0</v>
      </c>
      <c r="V519" s="107"/>
      <c r="W519" s="107"/>
      <c r="X519" s="107">
        <f t="shared" si="106"/>
        <v>0</v>
      </c>
      <c r="Y519" s="107"/>
      <c r="Z519" s="107"/>
      <c r="AA519" s="108">
        <f t="shared" si="107"/>
        <v>0</v>
      </c>
      <c r="AB519" s="7">
        <v>45637</v>
      </c>
    </row>
    <row r="520" spans="1:28" ht="15.75" x14ac:dyDescent="0.25">
      <c r="A520" s="29">
        <v>45631</v>
      </c>
      <c r="B520" s="25" t="s">
        <v>789</v>
      </c>
      <c r="C520" s="25"/>
      <c r="D520" s="25" t="s">
        <v>46</v>
      </c>
      <c r="E520" s="25" t="s">
        <v>127</v>
      </c>
      <c r="F520" s="25">
        <v>2</v>
      </c>
      <c r="G520" s="25" t="s">
        <v>39</v>
      </c>
      <c r="H520" s="25">
        <v>70000</v>
      </c>
      <c r="I520" s="25">
        <f t="shared" si="95"/>
        <v>140000</v>
      </c>
      <c r="J520" s="31" t="s">
        <v>324</v>
      </c>
      <c r="K520" s="25"/>
      <c r="L520" s="107">
        <f t="shared" si="102"/>
        <v>140000</v>
      </c>
      <c r="M520" s="107">
        <v>140000</v>
      </c>
      <c r="N520" s="107"/>
      <c r="O520" s="107">
        <f t="shared" si="103"/>
        <v>0</v>
      </c>
      <c r="P520" s="107"/>
      <c r="Q520" s="107"/>
      <c r="R520" s="107">
        <f t="shared" si="104"/>
        <v>0</v>
      </c>
      <c r="S520" s="107"/>
      <c r="T520" s="107"/>
      <c r="U520" s="107">
        <f t="shared" si="105"/>
        <v>0</v>
      </c>
      <c r="V520" s="107"/>
      <c r="W520" s="107"/>
      <c r="X520" s="107">
        <f t="shared" si="106"/>
        <v>0</v>
      </c>
      <c r="Y520" s="107"/>
      <c r="Z520" s="107"/>
      <c r="AA520" s="108">
        <f t="shared" si="107"/>
        <v>0</v>
      </c>
      <c r="AB520" s="7">
        <v>45631</v>
      </c>
    </row>
    <row r="521" spans="1:28" ht="15.75" x14ac:dyDescent="0.25">
      <c r="A521" s="29">
        <v>45631</v>
      </c>
      <c r="B521" s="25" t="s">
        <v>789</v>
      </c>
      <c r="C521" s="25"/>
      <c r="D521" s="25" t="s">
        <v>46</v>
      </c>
      <c r="E521" s="25" t="s">
        <v>381</v>
      </c>
      <c r="F521" s="25">
        <v>1</v>
      </c>
      <c r="G521" s="25" t="s">
        <v>27</v>
      </c>
      <c r="H521" s="25">
        <v>700000</v>
      </c>
      <c r="I521" s="25">
        <f t="shared" si="95"/>
        <v>700000</v>
      </c>
      <c r="J521" s="31" t="s">
        <v>324</v>
      </c>
      <c r="K521" s="25"/>
      <c r="L521" s="107">
        <f t="shared" si="102"/>
        <v>700000</v>
      </c>
      <c r="M521" s="107">
        <v>700000</v>
      </c>
      <c r="N521" s="107"/>
      <c r="O521" s="107">
        <f t="shared" si="103"/>
        <v>0</v>
      </c>
      <c r="P521" s="107"/>
      <c r="Q521" s="107"/>
      <c r="R521" s="107">
        <f t="shared" si="104"/>
        <v>0</v>
      </c>
      <c r="S521" s="107"/>
      <c r="T521" s="107"/>
      <c r="U521" s="107">
        <f t="shared" si="105"/>
        <v>0</v>
      </c>
      <c r="V521" s="107"/>
      <c r="W521" s="107"/>
      <c r="X521" s="107">
        <f t="shared" si="106"/>
        <v>0</v>
      </c>
      <c r="Y521" s="107"/>
      <c r="Z521" s="107"/>
      <c r="AA521" s="108">
        <f t="shared" si="107"/>
        <v>0</v>
      </c>
      <c r="AB521" s="7">
        <v>45631</v>
      </c>
    </row>
    <row r="522" spans="1:28" ht="15.75" x14ac:dyDescent="0.25">
      <c r="A522" s="29">
        <v>45631</v>
      </c>
      <c r="B522" s="25" t="s">
        <v>801</v>
      </c>
      <c r="C522" s="27"/>
      <c r="D522" s="25" t="s">
        <v>46</v>
      </c>
      <c r="E522" s="27" t="s">
        <v>189</v>
      </c>
      <c r="F522" s="27">
        <v>2</v>
      </c>
      <c r="G522" s="25" t="s">
        <v>23</v>
      </c>
      <c r="H522" s="27">
        <v>400000</v>
      </c>
      <c r="I522" s="25">
        <f t="shared" si="95"/>
        <v>800000</v>
      </c>
      <c r="J522" s="31" t="s">
        <v>312</v>
      </c>
      <c r="K522" s="25" t="s">
        <v>2239</v>
      </c>
      <c r="L522" s="107">
        <f t="shared" si="102"/>
        <v>0</v>
      </c>
      <c r="M522" s="107"/>
      <c r="N522" s="107"/>
      <c r="O522" s="107">
        <f t="shared" si="103"/>
        <v>800000</v>
      </c>
      <c r="P522" s="107">
        <v>800000</v>
      </c>
      <c r="Q522" s="107"/>
      <c r="R522" s="107">
        <f t="shared" si="104"/>
        <v>0</v>
      </c>
      <c r="S522" s="107"/>
      <c r="T522" s="107"/>
      <c r="U522" s="107">
        <f t="shared" si="105"/>
        <v>0</v>
      </c>
      <c r="V522" s="107"/>
      <c r="W522" s="107"/>
      <c r="X522" s="107">
        <f t="shared" si="106"/>
        <v>0</v>
      </c>
      <c r="Y522" s="107"/>
      <c r="Z522" s="107"/>
      <c r="AA522" s="108">
        <f t="shared" si="107"/>
        <v>0</v>
      </c>
      <c r="AB522" s="7">
        <v>45636</v>
      </c>
    </row>
    <row r="523" spans="1:28" ht="15.75" x14ac:dyDescent="0.25">
      <c r="A523" s="29">
        <v>45631</v>
      </c>
      <c r="B523" s="27" t="s">
        <v>412</v>
      </c>
      <c r="C523" s="27"/>
      <c r="D523" s="25" t="s">
        <v>46</v>
      </c>
      <c r="E523" s="73" t="s">
        <v>358</v>
      </c>
      <c r="F523" s="27">
        <v>104.3</v>
      </c>
      <c r="G523" s="25" t="s">
        <v>39</v>
      </c>
      <c r="H523" s="27">
        <v>43500</v>
      </c>
      <c r="I523" s="25">
        <f t="shared" si="95"/>
        <v>4537050</v>
      </c>
      <c r="J523" s="31" t="s">
        <v>324</v>
      </c>
      <c r="K523" s="25"/>
      <c r="L523" s="107">
        <f t="shared" si="102"/>
        <v>4537050</v>
      </c>
      <c r="M523" s="107">
        <v>4537050</v>
      </c>
      <c r="N523" s="107"/>
      <c r="O523" s="107">
        <f t="shared" si="103"/>
        <v>0</v>
      </c>
      <c r="P523" s="107"/>
      <c r="Q523" s="107"/>
      <c r="R523" s="107">
        <f t="shared" si="104"/>
        <v>0</v>
      </c>
      <c r="S523" s="107"/>
      <c r="T523" s="107"/>
      <c r="U523" s="107">
        <f t="shared" si="105"/>
        <v>0</v>
      </c>
      <c r="V523" s="107"/>
      <c r="W523" s="107"/>
      <c r="X523" s="107">
        <f t="shared" si="106"/>
        <v>0</v>
      </c>
      <c r="Y523" s="107"/>
      <c r="Z523" s="107"/>
      <c r="AA523" s="108">
        <f t="shared" si="107"/>
        <v>0</v>
      </c>
      <c r="AB523" s="7">
        <v>45643</v>
      </c>
    </row>
    <row r="524" spans="1:28" ht="15.75" x14ac:dyDescent="0.25">
      <c r="A524" s="29">
        <v>45631</v>
      </c>
      <c r="B524" s="27" t="s">
        <v>116</v>
      </c>
      <c r="C524" s="27"/>
      <c r="D524" s="25" t="s">
        <v>46</v>
      </c>
      <c r="E524" s="27" t="s">
        <v>135</v>
      </c>
      <c r="F524" s="27">
        <v>10</v>
      </c>
      <c r="G524" s="25" t="s">
        <v>48</v>
      </c>
      <c r="H524" s="27">
        <v>150000</v>
      </c>
      <c r="I524" s="25">
        <f t="shared" si="95"/>
        <v>1500000</v>
      </c>
      <c r="J524" s="31" t="s">
        <v>324</v>
      </c>
      <c r="K524" s="25"/>
      <c r="L524" s="107">
        <f t="shared" si="102"/>
        <v>0</v>
      </c>
      <c r="M524" s="107"/>
      <c r="N524" s="107"/>
      <c r="O524" s="107">
        <f t="shared" si="103"/>
        <v>0</v>
      </c>
      <c r="P524" s="107"/>
      <c r="Q524" s="107"/>
      <c r="R524" s="107">
        <f t="shared" si="104"/>
        <v>0</v>
      </c>
      <c r="S524" s="107"/>
      <c r="T524" s="107"/>
      <c r="U524" s="107">
        <f t="shared" si="105"/>
        <v>1500000</v>
      </c>
      <c r="V524" s="107">
        <v>850000</v>
      </c>
      <c r="W524" s="107">
        <v>650000</v>
      </c>
      <c r="X524" s="107">
        <f t="shared" si="106"/>
        <v>0</v>
      </c>
      <c r="Y524" s="107"/>
      <c r="Z524" s="107"/>
      <c r="AA524" s="108">
        <f t="shared" si="107"/>
        <v>0</v>
      </c>
      <c r="AB524" s="7">
        <v>45642</v>
      </c>
    </row>
    <row r="525" spans="1:28" ht="15.75" x14ac:dyDescent="0.25">
      <c r="A525" s="29">
        <v>45631</v>
      </c>
      <c r="B525" s="27" t="s">
        <v>516</v>
      </c>
      <c r="C525" s="25"/>
      <c r="D525" s="25" t="s">
        <v>46</v>
      </c>
      <c r="E525" s="25" t="s">
        <v>129</v>
      </c>
      <c r="F525" s="25">
        <v>2</v>
      </c>
      <c r="G525" s="27" t="s">
        <v>77</v>
      </c>
      <c r="H525" s="25">
        <v>65000</v>
      </c>
      <c r="I525" s="25">
        <f t="shared" si="95"/>
        <v>130000</v>
      </c>
      <c r="J525" s="31" t="s">
        <v>324</v>
      </c>
      <c r="K525" s="25"/>
      <c r="L525" s="107">
        <f t="shared" si="102"/>
        <v>0</v>
      </c>
      <c r="M525" s="107"/>
      <c r="N525" s="107"/>
      <c r="O525" s="107">
        <f t="shared" si="103"/>
        <v>0</v>
      </c>
      <c r="P525" s="107"/>
      <c r="Q525" s="107"/>
      <c r="R525" s="107">
        <f t="shared" si="104"/>
        <v>0</v>
      </c>
      <c r="S525" s="107"/>
      <c r="T525" s="107"/>
      <c r="U525" s="107">
        <f t="shared" si="105"/>
        <v>130000</v>
      </c>
      <c r="V525" s="107">
        <v>130000</v>
      </c>
      <c r="W525" s="107"/>
      <c r="X525" s="107">
        <f t="shared" si="106"/>
        <v>0</v>
      </c>
      <c r="Y525" s="107"/>
      <c r="Z525" s="107"/>
      <c r="AA525" s="108">
        <f t="shared" si="107"/>
        <v>0</v>
      </c>
      <c r="AB525" s="7">
        <v>45631</v>
      </c>
    </row>
    <row r="526" spans="1:28" ht="15.75" x14ac:dyDescent="0.25">
      <c r="A526" s="29">
        <v>45631</v>
      </c>
      <c r="B526" s="27" t="s">
        <v>516</v>
      </c>
      <c r="C526" s="25"/>
      <c r="D526" s="25" t="s">
        <v>46</v>
      </c>
      <c r="E526" s="25" t="s">
        <v>127</v>
      </c>
      <c r="F526" s="25">
        <v>1</v>
      </c>
      <c r="G526" s="25" t="s">
        <v>39</v>
      </c>
      <c r="H526" s="25">
        <v>70000</v>
      </c>
      <c r="I526" s="25">
        <f t="shared" si="95"/>
        <v>70000</v>
      </c>
      <c r="J526" s="31" t="s">
        <v>324</v>
      </c>
      <c r="K526" s="25"/>
      <c r="L526" s="107">
        <f t="shared" si="102"/>
        <v>0</v>
      </c>
      <c r="M526" s="107"/>
      <c r="N526" s="107"/>
      <c r="O526" s="107">
        <f t="shared" si="103"/>
        <v>0</v>
      </c>
      <c r="P526" s="107"/>
      <c r="Q526" s="107"/>
      <c r="R526" s="107">
        <f t="shared" si="104"/>
        <v>0</v>
      </c>
      <c r="S526" s="107"/>
      <c r="T526" s="107"/>
      <c r="U526" s="107">
        <f t="shared" si="105"/>
        <v>70000</v>
      </c>
      <c r="V526" s="107">
        <v>70000</v>
      </c>
      <c r="W526" s="107"/>
      <c r="X526" s="107">
        <f t="shared" si="106"/>
        <v>0</v>
      </c>
      <c r="Y526" s="107"/>
      <c r="Z526" s="107"/>
      <c r="AA526" s="108">
        <f t="shared" si="107"/>
        <v>0</v>
      </c>
      <c r="AB526" s="7">
        <v>45631</v>
      </c>
    </row>
    <row r="527" spans="1:28" ht="15.75" x14ac:dyDescent="0.25">
      <c r="A527" s="29">
        <v>45631</v>
      </c>
      <c r="B527" s="27" t="s">
        <v>73</v>
      </c>
      <c r="C527" s="25"/>
      <c r="D527" s="25" t="s">
        <v>46</v>
      </c>
      <c r="E527" s="25" t="s">
        <v>478</v>
      </c>
      <c r="F527" s="25">
        <v>7.5</v>
      </c>
      <c r="G527" s="25" t="s">
        <v>39</v>
      </c>
      <c r="H527" s="25">
        <v>115000</v>
      </c>
      <c r="I527" s="25">
        <f t="shared" si="95"/>
        <v>862500</v>
      </c>
      <c r="J527" s="26" t="s">
        <v>28</v>
      </c>
      <c r="K527" s="25"/>
      <c r="L527" s="107">
        <f t="shared" si="102"/>
        <v>0</v>
      </c>
      <c r="M527" s="107"/>
      <c r="N527" s="107"/>
      <c r="O527" s="107">
        <f t="shared" si="103"/>
        <v>0</v>
      </c>
      <c r="P527" s="107"/>
      <c r="Q527" s="107"/>
      <c r="R527" s="107">
        <f t="shared" si="104"/>
        <v>0</v>
      </c>
      <c r="S527" s="107"/>
      <c r="T527" s="107"/>
      <c r="U527" s="107">
        <f t="shared" si="105"/>
        <v>0</v>
      </c>
      <c r="V527" s="107"/>
      <c r="W527" s="107"/>
      <c r="X527" s="107">
        <f t="shared" si="106"/>
        <v>0</v>
      </c>
      <c r="Y527" s="107"/>
      <c r="Z527" s="107"/>
      <c r="AA527" s="108">
        <f t="shared" si="107"/>
        <v>862500</v>
      </c>
      <c r="AB527" s="7"/>
    </row>
    <row r="528" spans="1:28" ht="15.75" x14ac:dyDescent="0.25">
      <c r="A528" s="29">
        <v>45631</v>
      </c>
      <c r="B528" s="27" t="s">
        <v>73</v>
      </c>
      <c r="C528" s="25"/>
      <c r="D528" s="25" t="s">
        <v>46</v>
      </c>
      <c r="E528" s="25" t="s">
        <v>53</v>
      </c>
      <c r="F528" s="25">
        <v>2</v>
      </c>
      <c r="G528" s="25" t="s">
        <v>23</v>
      </c>
      <c r="H528" s="25">
        <v>400000</v>
      </c>
      <c r="I528" s="25">
        <f t="shared" si="95"/>
        <v>800000</v>
      </c>
      <c r="J528" s="26" t="s">
        <v>28</v>
      </c>
      <c r="K528" s="25"/>
      <c r="L528" s="107">
        <f t="shared" si="102"/>
        <v>0</v>
      </c>
      <c r="M528" s="107"/>
      <c r="N528" s="107"/>
      <c r="O528" s="107">
        <f t="shared" si="103"/>
        <v>0</v>
      </c>
      <c r="P528" s="107"/>
      <c r="Q528" s="107"/>
      <c r="R528" s="107">
        <f t="shared" si="104"/>
        <v>0</v>
      </c>
      <c r="S528" s="107"/>
      <c r="T528" s="107"/>
      <c r="U528" s="107">
        <f t="shared" si="105"/>
        <v>0</v>
      </c>
      <c r="V528" s="107"/>
      <c r="W528" s="107"/>
      <c r="X528" s="107">
        <f t="shared" si="106"/>
        <v>0</v>
      </c>
      <c r="Y528" s="107"/>
      <c r="Z528" s="107"/>
      <c r="AA528" s="108">
        <f t="shared" si="107"/>
        <v>800000</v>
      </c>
      <c r="AB528" s="7"/>
    </row>
    <row r="529" spans="1:28" ht="15.75" x14ac:dyDescent="0.25">
      <c r="A529" s="24">
        <v>45631</v>
      </c>
      <c r="B529" s="25" t="s">
        <v>766</v>
      </c>
      <c r="C529" s="25"/>
      <c r="D529" s="25" t="s">
        <v>46</v>
      </c>
      <c r="E529" s="25" t="s">
        <v>127</v>
      </c>
      <c r="F529" s="25">
        <v>30</v>
      </c>
      <c r="G529" s="25" t="s">
        <v>39</v>
      </c>
      <c r="H529" s="25">
        <v>70000</v>
      </c>
      <c r="I529" s="25">
        <f t="shared" si="95"/>
        <v>2100000</v>
      </c>
      <c r="J529" s="31" t="s">
        <v>312</v>
      </c>
      <c r="K529" s="25" t="s">
        <v>980</v>
      </c>
      <c r="L529" s="107">
        <f t="shared" si="102"/>
        <v>0</v>
      </c>
      <c r="M529" s="107"/>
      <c r="N529" s="107"/>
      <c r="O529" s="107">
        <f t="shared" si="103"/>
        <v>2100000</v>
      </c>
      <c r="P529" s="107">
        <v>2100000</v>
      </c>
      <c r="Q529" s="107"/>
      <c r="R529" s="107">
        <f t="shared" si="104"/>
        <v>0</v>
      </c>
      <c r="S529" s="107"/>
      <c r="T529" s="107"/>
      <c r="U529" s="107">
        <f t="shared" si="105"/>
        <v>0</v>
      </c>
      <c r="V529" s="107"/>
      <c r="W529" s="107"/>
      <c r="X529" s="107">
        <f t="shared" si="106"/>
        <v>0</v>
      </c>
      <c r="Y529" s="107"/>
      <c r="Z529" s="107"/>
      <c r="AA529" s="108">
        <f t="shared" si="107"/>
        <v>0</v>
      </c>
      <c r="AB529" s="7">
        <v>45640</v>
      </c>
    </row>
    <row r="530" spans="1:28" ht="15.75" x14ac:dyDescent="0.25">
      <c r="A530" s="29">
        <v>45631</v>
      </c>
      <c r="B530" s="25" t="s">
        <v>766</v>
      </c>
      <c r="C530" s="25"/>
      <c r="D530" s="25" t="s">
        <v>46</v>
      </c>
      <c r="E530" s="25" t="s">
        <v>1517</v>
      </c>
      <c r="F530" s="25">
        <v>5</v>
      </c>
      <c r="G530" s="25" t="s">
        <v>27</v>
      </c>
      <c r="H530" s="25">
        <v>850000</v>
      </c>
      <c r="I530" s="25">
        <f t="shared" si="95"/>
        <v>4250000</v>
      </c>
      <c r="J530" s="31" t="s">
        <v>312</v>
      </c>
      <c r="K530" s="25" t="s">
        <v>980</v>
      </c>
      <c r="L530" s="107">
        <f t="shared" si="102"/>
        <v>0</v>
      </c>
      <c r="M530" s="107"/>
      <c r="N530" s="107"/>
      <c r="O530" s="107">
        <f t="shared" si="103"/>
        <v>4250000</v>
      </c>
      <c r="P530" s="107">
        <v>4250000</v>
      </c>
      <c r="Q530" s="107"/>
      <c r="R530" s="107">
        <f t="shared" si="104"/>
        <v>0</v>
      </c>
      <c r="S530" s="107"/>
      <c r="T530" s="107"/>
      <c r="U530" s="107">
        <f t="shared" si="105"/>
        <v>0</v>
      </c>
      <c r="V530" s="107"/>
      <c r="W530" s="107"/>
      <c r="X530" s="107">
        <f t="shared" si="106"/>
        <v>0</v>
      </c>
      <c r="Y530" s="107"/>
      <c r="Z530" s="107"/>
      <c r="AA530" s="108">
        <f t="shared" si="107"/>
        <v>0</v>
      </c>
      <c r="AB530" s="7">
        <v>45640</v>
      </c>
    </row>
    <row r="531" spans="1:28" ht="15.75" x14ac:dyDescent="0.25">
      <c r="A531" s="24">
        <v>45631</v>
      </c>
      <c r="B531" s="25" t="s">
        <v>291</v>
      </c>
      <c r="C531" s="25"/>
      <c r="D531" s="25" t="s">
        <v>52</v>
      </c>
      <c r="E531" s="25" t="s">
        <v>447</v>
      </c>
      <c r="F531" s="25">
        <v>750</v>
      </c>
      <c r="G531" s="25" t="s">
        <v>34</v>
      </c>
      <c r="H531" s="25">
        <v>1790</v>
      </c>
      <c r="I531" s="25">
        <f t="shared" si="95"/>
        <v>1342500</v>
      </c>
      <c r="J531" s="31" t="s">
        <v>312</v>
      </c>
      <c r="K531" s="25" t="s">
        <v>2325</v>
      </c>
      <c r="L531" s="107">
        <f t="shared" si="102"/>
        <v>0</v>
      </c>
      <c r="M531" s="107"/>
      <c r="N531" s="107"/>
      <c r="O531" s="107">
        <f t="shared" si="103"/>
        <v>1342500</v>
      </c>
      <c r="P531" s="107">
        <v>1342500</v>
      </c>
      <c r="Q531" s="107"/>
      <c r="R531" s="107">
        <f t="shared" si="104"/>
        <v>0</v>
      </c>
      <c r="S531" s="107"/>
      <c r="T531" s="107"/>
      <c r="U531" s="107">
        <f t="shared" si="105"/>
        <v>0</v>
      </c>
      <c r="V531" s="107"/>
      <c r="W531" s="107"/>
      <c r="X531" s="107">
        <f t="shared" si="106"/>
        <v>0</v>
      </c>
      <c r="Y531" s="107"/>
      <c r="Z531" s="107"/>
      <c r="AA531" s="108">
        <f t="shared" si="107"/>
        <v>0</v>
      </c>
      <c r="AB531" s="7">
        <v>45645</v>
      </c>
    </row>
    <row r="532" spans="1:28" ht="15.75" x14ac:dyDescent="0.25">
      <c r="A532" s="29">
        <v>45632</v>
      </c>
      <c r="B532" s="27" t="s">
        <v>414</v>
      </c>
      <c r="C532" s="27"/>
      <c r="D532" s="27" t="s">
        <v>46</v>
      </c>
      <c r="E532" s="27" t="s">
        <v>328</v>
      </c>
      <c r="F532" s="27">
        <v>1</v>
      </c>
      <c r="G532" s="27" t="s">
        <v>39</v>
      </c>
      <c r="H532" s="27">
        <v>135000</v>
      </c>
      <c r="I532" s="27">
        <f t="shared" ref="I532:I595" si="108">F532*H532</f>
        <v>135000</v>
      </c>
      <c r="J532" s="32" t="s">
        <v>312</v>
      </c>
      <c r="K532" s="25" t="s">
        <v>2253</v>
      </c>
      <c r="L532" s="107">
        <f t="shared" ref="L532" si="109">M532+N532</f>
        <v>0</v>
      </c>
      <c r="M532" s="107"/>
      <c r="N532" s="107"/>
      <c r="O532" s="107">
        <f t="shared" ref="O532" si="110">P532+Q532</f>
        <v>135000</v>
      </c>
      <c r="P532" s="107">
        <v>135000</v>
      </c>
      <c r="Q532" s="107"/>
      <c r="R532" s="107">
        <f t="shared" ref="R532" si="111">S532+T532</f>
        <v>0</v>
      </c>
      <c r="S532" s="107"/>
      <c r="T532" s="107"/>
      <c r="U532" s="107">
        <f t="shared" ref="U532" si="112">V532+W532</f>
        <v>0</v>
      </c>
      <c r="V532" s="107"/>
      <c r="W532" s="107"/>
      <c r="X532" s="107">
        <f t="shared" ref="X532" si="113">Y532+Z532</f>
        <v>0</v>
      </c>
      <c r="Y532" s="107"/>
      <c r="Z532" s="107"/>
      <c r="AA532" s="108">
        <f t="shared" ref="AA532" si="114">C532+I532-L532-O532-U532-X532-R532</f>
        <v>0</v>
      </c>
      <c r="AB532" s="7">
        <v>45637</v>
      </c>
    </row>
    <row r="533" spans="1:28" ht="15.75" x14ac:dyDescent="0.25">
      <c r="A533" s="29">
        <v>45632</v>
      </c>
      <c r="B533" s="27" t="s">
        <v>414</v>
      </c>
      <c r="C533" s="27"/>
      <c r="D533" s="27" t="s">
        <v>46</v>
      </c>
      <c r="E533" s="27" t="s">
        <v>238</v>
      </c>
      <c r="F533" s="27">
        <v>1</v>
      </c>
      <c r="G533" s="27" t="s">
        <v>39</v>
      </c>
      <c r="H533" s="27">
        <v>300000</v>
      </c>
      <c r="I533" s="25">
        <f t="shared" si="108"/>
        <v>300000</v>
      </c>
      <c r="J533" s="32" t="s">
        <v>312</v>
      </c>
      <c r="K533" s="25" t="s">
        <v>2254</v>
      </c>
      <c r="L533" s="107">
        <f t="shared" ref="L533:L570" si="115">M533+N533</f>
        <v>0</v>
      </c>
      <c r="M533" s="107"/>
      <c r="N533" s="107"/>
      <c r="O533" s="107">
        <f t="shared" ref="O533:O570" si="116">P533+Q533</f>
        <v>300000</v>
      </c>
      <c r="P533" s="107">
        <v>300000</v>
      </c>
      <c r="Q533" s="107"/>
      <c r="R533" s="107">
        <f t="shared" ref="R533:R570" si="117">S533+T533</f>
        <v>0</v>
      </c>
      <c r="S533" s="107"/>
      <c r="T533" s="107"/>
      <c r="U533" s="107">
        <f t="shared" ref="U533:U570" si="118">V533+W533</f>
        <v>0</v>
      </c>
      <c r="V533" s="107"/>
      <c r="W533" s="107"/>
      <c r="X533" s="107">
        <f t="shared" ref="X533:X570" si="119">Y533+Z533</f>
        <v>0</v>
      </c>
      <c r="Y533" s="107"/>
      <c r="Z533" s="107"/>
      <c r="AA533" s="108">
        <f t="shared" ref="AA533:AA570" si="120">C533+I533-L533-O533-U533-X533-R533</f>
        <v>0</v>
      </c>
      <c r="AB533" s="7">
        <v>45637</v>
      </c>
    </row>
    <row r="534" spans="1:28" ht="15.75" x14ac:dyDescent="0.25">
      <c r="A534" s="29">
        <v>45632</v>
      </c>
      <c r="B534" s="27" t="s">
        <v>414</v>
      </c>
      <c r="C534" s="25"/>
      <c r="D534" s="27" t="s">
        <v>46</v>
      </c>
      <c r="E534" s="27" t="s">
        <v>219</v>
      </c>
      <c r="F534" s="25">
        <v>1</v>
      </c>
      <c r="G534" s="25" t="s">
        <v>39</v>
      </c>
      <c r="H534" s="25">
        <v>300000</v>
      </c>
      <c r="I534" s="25">
        <f t="shared" si="108"/>
        <v>300000</v>
      </c>
      <c r="J534" s="32" t="s">
        <v>312</v>
      </c>
      <c r="K534" s="25" t="s">
        <v>2254</v>
      </c>
      <c r="L534" s="107">
        <f t="shared" si="115"/>
        <v>0</v>
      </c>
      <c r="M534" s="107"/>
      <c r="N534" s="107"/>
      <c r="O534" s="107">
        <f t="shared" si="116"/>
        <v>300000</v>
      </c>
      <c r="P534" s="107">
        <v>300000</v>
      </c>
      <c r="Q534" s="107"/>
      <c r="R534" s="107">
        <f t="shared" si="117"/>
        <v>0</v>
      </c>
      <c r="S534" s="107"/>
      <c r="T534" s="107"/>
      <c r="U534" s="107">
        <f t="shared" si="118"/>
        <v>0</v>
      </c>
      <c r="V534" s="107"/>
      <c r="W534" s="107"/>
      <c r="X534" s="107">
        <f t="shared" si="119"/>
        <v>0</v>
      </c>
      <c r="Y534" s="107"/>
      <c r="Z534" s="107"/>
      <c r="AA534" s="108">
        <f t="shared" si="120"/>
        <v>0</v>
      </c>
      <c r="AB534" s="7">
        <v>45637</v>
      </c>
    </row>
    <row r="535" spans="1:28" ht="15.75" x14ac:dyDescent="0.25">
      <c r="A535" s="29">
        <v>45632</v>
      </c>
      <c r="B535" s="27" t="s">
        <v>513</v>
      </c>
      <c r="C535" s="27"/>
      <c r="D535" s="27" t="s">
        <v>52</v>
      </c>
      <c r="E535" s="27" t="s">
        <v>150</v>
      </c>
      <c r="F535" s="27">
        <v>20</v>
      </c>
      <c r="G535" s="27" t="s">
        <v>77</v>
      </c>
      <c r="H535" s="27">
        <v>47000</v>
      </c>
      <c r="I535" s="25">
        <f t="shared" si="108"/>
        <v>940000</v>
      </c>
      <c r="J535" s="32" t="s">
        <v>324</v>
      </c>
      <c r="K535" s="25"/>
      <c r="L535" s="107">
        <f t="shared" si="115"/>
        <v>0</v>
      </c>
      <c r="M535" s="107"/>
      <c r="N535" s="107"/>
      <c r="O535" s="107">
        <f t="shared" si="116"/>
        <v>0</v>
      </c>
      <c r="P535" s="107"/>
      <c r="Q535" s="107"/>
      <c r="R535" s="107">
        <f t="shared" si="117"/>
        <v>0</v>
      </c>
      <c r="S535" s="107"/>
      <c r="T535" s="107"/>
      <c r="U535" s="107">
        <f t="shared" si="118"/>
        <v>940000</v>
      </c>
      <c r="V535" s="107">
        <v>940000</v>
      </c>
      <c r="W535" s="107"/>
      <c r="X535" s="107">
        <f t="shared" si="119"/>
        <v>0</v>
      </c>
      <c r="Y535" s="107"/>
      <c r="Z535" s="107"/>
      <c r="AA535" s="108">
        <f t="shared" si="120"/>
        <v>0</v>
      </c>
      <c r="AB535" s="7">
        <v>45635</v>
      </c>
    </row>
    <row r="536" spans="1:28" ht="15.75" x14ac:dyDescent="0.25">
      <c r="A536" s="29">
        <v>45632</v>
      </c>
      <c r="B536" s="27" t="s">
        <v>513</v>
      </c>
      <c r="C536" s="25"/>
      <c r="D536" s="27" t="s">
        <v>52</v>
      </c>
      <c r="E536" s="25" t="s">
        <v>129</v>
      </c>
      <c r="F536" s="25">
        <v>12</v>
      </c>
      <c r="G536" s="27" t="s">
        <v>77</v>
      </c>
      <c r="H536" s="25">
        <v>65000</v>
      </c>
      <c r="I536" s="25">
        <f t="shared" si="108"/>
        <v>780000</v>
      </c>
      <c r="J536" s="32" t="s">
        <v>324</v>
      </c>
      <c r="K536" s="25"/>
      <c r="L536" s="107">
        <f t="shared" si="115"/>
        <v>0</v>
      </c>
      <c r="M536" s="107"/>
      <c r="N536" s="107"/>
      <c r="O536" s="107">
        <f t="shared" si="116"/>
        <v>0</v>
      </c>
      <c r="P536" s="107"/>
      <c r="Q536" s="107"/>
      <c r="R536" s="107">
        <f t="shared" si="117"/>
        <v>0</v>
      </c>
      <c r="S536" s="107"/>
      <c r="T536" s="107"/>
      <c r="U536" s="107">
        <f t="shared" si="118"/>
        <v>780000</v>
      </c>
      <c r="V536" s="107">
        <v>780000</v>
      </c>
      <c r="W536" s="107"/>
      <c r="X536" s="107">
        <f t="shared" si="119"/>
        <v>0</v>
      </c>
      <c r="Y536" s="107"/>
      <c r="Z536" s="107"/>
      <c r="AA536" s="108">
        <f t="shared" si="120"/>
        <v>0</v>
      </c>
      <c r="AB536" s="7">
        <v>45635</v>
      </c>
    </row>
    <row r="537" spans="1:28" ht="15.75" x14ac:dyDescent="0.25">
      <c r="A537" s="29">
        <v>45632</v>
      </c>
      <c r="B537" s="25" t="s">
        <v>305</v>
      </c>
      <c r="C537" s="25"/>
      <c r="D537" s="27" t="s">
        <v>52</v>
      </c>
      <c r="E537" s="25" t="s">
        <v>802</v>
      </c>
      <c r="F537" s="25">
        <v>600</v>
      </c>
      <c r="G537" s="25" t="s">
        <v>34</v>
      </c>
      <c r="H537" s="25">
        <v>3430</v>
      </c>
      <c r="I537" s="25">
        <f t="shared" si="108"/>
        <v>2058000</v>
      </c>
      <c r="J537" s="31" t="s">
        <v>312</v>
      </c>
      <c r="K537" s="25" t="s">
        <v>2234</v>
      </c>
      <c r="L537" s="107">
        <f t="shared" si="115"/>
        <v>0</v>
      </c>
      <c r="M537" s="107"/>
      <c r="N537" s="107"/>
      <c r="O537" s="107">
        <f t="shared" si="116"/>
        <v>2058000</v>
      </c>
      <c r="P537" s="107">
        <v>2058000</v>
      </c>
      <c r="Q537" s="107"/>
      <c r="R537" s="107">
        <f t="shared" si="117"/>
        <v>0</v>
      </c>
      <c r="S537" s="107"/>
      <c r="T537" s="107"/>
      <c r="U537" s="107">
        <f t="shared" si="118"/>
        <v>0</v>
      </c>
      <c r="V537" s="107"/>
      <c r="W537" s="107"/>
      <c r="X537" s="107">
        <f t="shared" si="119"/>
        <v>0</v>
      </c>
      <c r="Y537" s="107"/>
      <c r="Z537" s="107"/>
      <c r="AA537" s="108">
        <f t="shared" si="120"/>
        <v>0</v>
      </c>
      <c r="AB537" s="7">
        <v>45632</v>
      </c>
    </row>
    <row r="538" spans="1:28" ht="15.75" x14ac:dyDescent="0.25">
      <c r="A538" s="29">
        <v>45632</v>
      </c>
      <c r="B538" s="25" t="s">
        <v>572</v>
      </c>
      <c r="C538" s="27"/>
      <c r="D538" s="27" t="s">
        <v>52</v>
      </c>
      <c r="E538" s="25" t="s">
        <v>130</v>
      </c>
      <c r="F538" s="27">
        <v>100</v>
      </c>
      <c r="G538" s="25" t="s">
        <v>77</v>
      </c>
      <c r="H538" s="27">
        <v>50000</v>
      </c>
      <c r="I538" s="25">
        <f t="shared" si="108"/>
        <v>5000000</v>
      </c>
      <c r="J538" s="28" t="s">
        <v>28</v>
      </c>
      <c r="K538" s="25"/>
      <c r="L538" s="107">
        <f t="shared" si="115"/>
        <v>0</v>
      </c>
      <c r="M538" s="107"/>
      <c r="N538" s="107"/>
      <c r="O538" s="107">
        <f t="shared" si="116"/>
        <v>0</v>
      </c>
      <c r="P538" s="107"/>
      <c r="Q538" s="107"/>
      <c r="R538" s="107">
        <f t="shared" si="117"/>
        <v>0</v>
      </c>
      <c r="S538" s="107"/>
      <c r="T538" s="107"/>
      <c r="U538" s="107">
        <f t="shared" si="118"/>
        <v>0</v>
      </c>
      <c r="V538" s="107"/>
      <c r="W538" s="107"/>
      <c r="X538" s="107">
        <f t="shared" si="119"/>
        <v>0</v>
      </c>
      <c r="Y538" s="107"/>
      <c r="Z538" s="107"/>
      <c r="AA538" s="108">
        <f t="shared" si="120"/>
        <v>5000000</v>
      </c>
      <c r="AB538" s="7"/>
    </row>
    <row r="539" spans="1:28" ht="15.75" x14ac:dyDescent="0.25">
      <c r="A539" s="29">
        <v>45632</v>
      </c>
      <c r="B539" s="27" t="s">
        <v>1149</v>
      </c>
      <c r="C539" s="27"/>
      <c r="D539" s="27" t="s">
        <v>46</v>
      </c>
      <c r="E539" s="27" t="s">
        <v>129</v>
      </c>
      <c r="F539" s="27">
        <v>4</v>
      </c>
      <c r="G539" s="27" t="s">
        <v>77</v>
      </c>
      <c r="H539" s="27">
        <v>65000</v>
      </c>
      <c r="I539" s="25">
        <f t="shared" si="108"/>
        <v>260000</v>
      </c>
      <c r="J539" s="32" t="s">
        <v>324</v>
      </c>
      <c r="K539" s="25"/>
      <c r="L539" s="107">
        <f t="shared" si="115"/>
        <v>0</v>
      </c>
      <c r="M539" s="107"/>
      <c r="N539" s="107"/>
      <c r="O539" s="107">
        <f t="shared" si="116"/>
        <v>0</v>
      </c>
      <c r="P539" s="107"/>
      <c r="Q539" s="107"/>
      <c r="R539" s="107">
        <f t="shared" si="117"/>
        <v>0</v>
      </c>
      <c r="S539" s="107"/>
      <c r="T539" s="107"/>
      <c r="U539" s="107">
        <f t="shared" si="118"/>
        <v>260000</v>
      </c>
      <c r="V539" s="107">
        <v>260000</v>
      </c>
      <c r="W539" s="107"/>
      <c r="X539" s="107">
        <f t="shared" si="119"/>
        <v>0</v>
      </c>
      <c r="Y539" s="107"/>
      <c r="Z539" s="107"/>
      <c r="AA539" s="108">
        <f t="shared" si="120"/>
        <v>0</v>
      </c>
      <c r="AB539" s="7">
        <v>45632</v>
      </c>
    </row>
    <row r="540" spans="1:28" ht="15.75" x14ac:dyDescent="0.25">
      <c r="A540" s="29">
        <v>45632</v>
      </c>
      <c r="B540" s="25" t="s">
        <v>231</v>
      </c>
      <c r="C540" s="25"/>
      <c r="D540" s="27" t="s">
        <v>46</v>
      </c>
      <c r="E540" s="25" t="s">
        <v>42</v>
      </c>
      <c r="F540" s="25">
        <v>300</v>
      </c>
      <c r="G540" s="27" t="s">
        <v>34</v>
      </c>
      <c r="H540" s="25">
        <v>4000</v>
      </c>
      <c r="I540" s="25">
        <f t="shared" si="108"/>
        <v>1200000</v>
      </c>
      <c r="J540" s="32" t="s">
        <v>312</v>
      </c>
      <c r="K540" s="25" t="s">
        <v>2282</v>
      </c>
      <c r="L540" s="107">
        <f t="shared" si="115"/>
        <v>0</v>
      </c>
      <c r="M540" s="107"/>
      <c r="N540" s="107"/>
      <c r="O540" s="107">
        <f t="shared" si="116"/>
        <v>1200000</v>
      </c>
      <c r="P540" s="107">
        <v>1200000</v>
      </c>
      <c r="Q540" s="107"/>
      <c r="R540" s="107">
        <f t="shared" si="117"/>
        <v>0</v>
      </c>
      <c r="S540" s="107"/>
      <c r="T540" s="107"/>
      <c r="U540" s="107">
        <f t="shared" si="118"/>
        <v>0</v>
      </c>
      <c r="V540" s="107"/>
      <c r="W540" s="107"/>
      <c r="X540" s="107">
        <f t="shared" si="119"/>
        <v>0</v>
      </c>
      <c r="Y540" s="107"/>
      <c r="Z540" s="107"/>
      <c r="AA540" s="108">
        <f t="shared" si="120"/>
        <v>0</v>
      </c>
      <c r="AB540" s="7">
        <v>45640</v>
      </c>
    </row>
    <row r="541" spans="1:28" ht="15.75" x14ac:dyDescent="0.25">
      <c r="A541" s="29">
        <v>45632</v>
      </c>
      <c r="B541" s="25" t="s">
        <v>308</v>
      </c>
      <c r="C541" s="25"/>
      <c r="D541" s="27" t="s">
        <v>46</v>
      </c>
      <c r="E541" s="25" t="s">
        <v>1306</v>
      </c>
      <c r="F541" s="25">
        <v>3</v>
      </c>
      <c r="G541" s="27" t="s">
        <v>23</v>
      </c>
      <c r="H541" s="25">
        <v>400000</v>
      </c>
      <c r="I541" s="25">
        <f t="shared" si="108"/>
        <v>1200000</v>
      </c>
      <c r="J541" s="31" t="s">
        <v>324</v>
      </c>
      <c r="K541" s="25"/>
      <c r="L541" s="107">
        <f t="shared" si="115"/>
        <v>1200000</v>
      </c>
      <c r="M541" s="107">
        <v>1200000</v>
      </c>
      <c r="N541" s="107"/>
      <c r="O541" s="107">
        <f t="shared" si="116"/>
        <v>0</v>
      </c>
      <c r="P541" s="107"/>
      <c r="Q541" s="107"/>
      <c r="R541" s="107">
        <f t="shared" si="117"/>
        <v>0</v>
      </c>
      <c r="S541" s="107"/>
      <c r="T541" s="107"/>
      <c r="U541" s="107">
        <f t="shared" si="118"/>
        <v>0</v>
      </c>
      <c r="V541" s="107"/>
      <c r="W541" s="107"/>
      <c r="X541" s="107">
        <f t="shared" si="119"/>
        <v>0</v>
      </c>
      <c r="Y541" s="107"/>
      <c r="Z541" s="107"/>
      <c r="AA541" s="108">
        <f t="shared" si="120"/>
        <v>0</v>
      </c>
      <c r="AB541" s="7">
        <v>45632</v>
      </c>
    </row>
    <row r="542" spans="1:28" ht="15.75" x14ac:dyDescent="0.25">
      <c r="A542" s="29">
        <v>45632</v>
      </c>
      <c r="B542" s="25" t="s">
        <v>261</v>
      </c>
      <c r="C542" s="25"/>
      <c r="D542" s="27" t="s">
        <v>46</v>
      </c>
      <c r="E542" s="25" t="s">
        <v>192</v>
      </c>
      <c r="F542" s="25">
        <v>1100</v>
      </c>
      <c r="G542" s="25" t="s">
        <v>34</v>
      </c>
      <c r="H542" s="25">
        <v>2500</v>
      </c>
      <c r="I542" s="25">
        <f t="shared" si="108"/>
        <v>2750000</v>
      </c>
      <c r="J542" s="26" t="s">
        <v>28</v>
      </c>
      <c r="K542" s="25"/>
      <c r="L542" s="107">
        <f t="shared" si="115"/>
        <v>0</v>
      </c>
      <c r="M542" s="107"/>
      <c r="N542" s="107"/>
      <c r="O542" s="107">
        <f t="shared" si="116"/>
        <v>0</v>
      </c>
      <c r="P542" s="107"/>
      <c r="Q542" s="107"/>
      <c r="R542" s="107">
        <f t="shared" si="117"/>
        <v>0</v>
      </c>
      <c r="S542" s="107"/>
      <c r="T542" s="107"/>
      <c r="U542" s="107">
        <f t="shared" si="118"/>
        <v>0</v>
      </c>
      <c r="V542" s="107"/>
      <c r="W542" s="107"/>
      <c r="X542" s="107">
        <f t="shared" si="119"/>
        <v>0</v>
      </c>
      <c r="Y542" s="107"/>
      <c r="Z542" s="107"/>
      <c r="AA542" s="108">
        <f t="shared" si="120"/>
        <v>2750000</v>
      </c>
      <c r="AB542" s="7"/>
    </row>
    <row r="543" spans="1:28" ht="15.75" x14ac:dyDescent="0.25">
      <c r="A543" s="29">
        <v>45632</v>
      </c>
      <c r="B543" s="25" t="s">
        <v>412</v>
      </c>
      <c r="C543" s="25"/>
      <c r="D543" s="25" t="s">
        <v>46</v>
      </c>
      <c r="E543" s="72" t="s">
        <v>42</v>
      </c>
      <c r="F543" s="25">
        <v>10400</v>
      </c>
      <c r="G543" s="25" t="s">
        <v>34</v>
      </c>
      <c r="H543" s="25">
        <v>3600</v>
      </c>
      <c r="I543" s="25">
        <f t="shared" si="108"/>
        <v>37440000</v>
      </c>
      <c r="J543" s="31" t="s">
        <v>324</v>
      </c>
      <c r="K543" s="25"/>
      <c r="L543" s="107">
        <f t="shared" si="115"/>
        <v>37440000</v>
      </c>
      <c r="M543" s="107">
        <v>37440000</v>
      </c>
      <c r="N543" s="107"/>
      <c r="O543" s="107">
        <f t="shared" si="116"/>
        <v>0</v>
      </c>
      <c r="P543" s="107"/>
      <c r="Q543" s="107"/>
      <c r="R543" s="107">
        <f t="shared" si="117"/>
        <v>0</v>
      </c>
      <c r="S543" s="107"/>
      <c r="T543" s="107"/>
      <c r="U543" s="107">
        <f t="shared" si="118"/>
        <v>0</v>
      </c>
      <c r="V543" s="107"/>
      <c r="W543" s="107"/>
      <c r="X543" s="107">
        <f t="shared" si="119"/>
        <v>0</v>
      </c>
      <c r="Y543" s="107"/>
      <c r="Z543" s="107"/>
      <c r="AA543" s="108">
        <f t="shared" si="120"/>
        <v>0</v>
      </c>
      <c r="AB543" s="7">
        <v>45643</v>
      </c>
    </row>
    <row r="544" spans="1:28" ht="15.75" x14ac:dyDescent="0.25">
      <c r="A544" s="29">
        <v>45632</v>
      </c>
      <c r="B544" s="25" t="s">
        <v>96</v>
      </c>
      <c r="C544" s="25"/>
      <c r="D544" s="25" t="s">
        <v>46</v>
      </c>
      <c r="E544" s="25" t="s">
        <v>139</v>
      </c>
      <c r="F544" s="25">
        <v>500</v>
      </c>
      <c r="G544" s="25" t="s">
        <v>34</v>
      </c>
      <c r="H544" s="25">
        <v>3105</v>
      </c>
      <c r="I544" s="25">
        <f t="shared" si="108"/>
        <v>1552500</v>
      </c>
      <c r="J544" s="26" t="s">
        <v>28</v>
      </c>
      <c r="K544" s="25"/>
      <c r="L544" s="107">
        <f t="shared" si="115"/>
        <v>0</v>
      </c>
      <c r="M544" s="107"/>
      <c r="N544" s="107"/>
      <c r="O544" s="107">
        <f t="shared" si="116"/>
        <v>0</v>
      </c>
      <c r="P544" s="107"/>
      <c r="Q544" s="107"/>
      <c r="R544" s="107">
        <f t="shared" si="117"/>
        <v>0</v>
      </c>
      <c r="S544" s="107"/>
      <c r="T544" s="107"/>
      <c r="U544" s="107">
        <f t="shared" si="118"/>
        <v>0</v>
      </c>
      <c r="V544" s="107"/>
      <c r="W544" s="107"/>
      <c r="X544" s="107">
        <f t="shared" si="119"/>
        <v>0</v>
      </c>
      <c r="Y544" s="107"/>
      <c r="Z544" s="107"/>
      <c r="AA544" s="108">
        <f t="shared" si="120"/>
        <v>1552500</v>
      </c>
      <c r="AB544" s="7"/>
    </row>
    <row r="545" spans="1:28" ht="15.75" x14ac:dyDescent="0.25">
      <c r="A545" s="29">
        <v>45632</v>
      </c>
      <c r="B545" s="25" t="s">
        <v>96</v>
      </c>
      <c r="C545" s="27"/>
      <c r="D545" s="25" t="s">
        <v>46</v>
      </c>
      <c r="E545" s="27" t="s">
        <v>42</v>
      </c>
      <c r="F545" s="27">
        <v>1000</v>
      </c>
      <c r="G545" s="25" t="s">
        <v>34</v>
      </c>
      <c r="H545" s="27">
        <v>4000</v>
      </c>
      <c r="I545" s="25">
        <f t="shared" si="108"/>
        <v>4000000</v>
      </c>
      <c r="J545" s="28" t="s">
        <v>28</v>
      </c>
      <c r="K545" s="25"/>
      <c r="L545" s="107">
        <f t="shared" si="115"/>
        <v>0</v>
      </c>
      <c r="M545" s="107"/>
      <c r="N545" s="107"/>
      <c r="O545" s="107">
        <f t="shared" si="116"/>
        <v>0</v>
      </c>
      <c r="P545" s="107"/>
      <c r="Q545" s="107"/>
      <c r="R545" s="107">
        <f t="shared" si="117"/>
        <v>0</v>
      </c>
      <c r="S545" s="107"/>
      <c r="T545" s="107"/>
      <c r="U545" s="107">
        <f t="shared" si="118"/>
        <v>0</v>
      </c>
      <c r="V545" s="107"/>
      <c r="W545" s="107"/>
      <c r="X545" s="107">
        <f t="shared" si="119"/>
        <v>0</v>
      </c>
      <c r="Y545" s="107"/>
      <c r="Z545" s="107"/>
      <c r="AA545" s="108">
        <f t="shared" si="120"/>
        <v>4000000</v>
      </c>
      <c r="AB545" s="7"/>
    </row>
    <row r="546" spans="1:28" ht="15.75" x14ac:dyDescent="0.25">
      <c r="A546" s="29">
        <v>45632</v>
      </c>
      <c r="B546" s="27" t="s">
        <v>203</v>
      </c>
      <c r="C546" s="27"/>
      <c r="D546" s="25" t="s">
        <v>46</v>
      </c>
      <c r="E546" s="27" t="s">
        <v>406</v>
      </c>
      <c r="F546" s="27">
        <v>8000</v>
      </c>
      <c r="G546" s="25" t="s">
        <v>34</v>
      </c>
      <c r="H546" s="27">
        <v>900</v>
      </c>
      <c r="I546" s="25">
        <f t="shared" si="108"/>
        <v>7200000</v>
      </c>
      <c r="J546" s="31" t="s">
        <v>324</v>
      </c>
      <c r="K546" s="25"/>
      <c r="L546" s="107">
        <f t="shared" si="115"/>
        <v>2200000</v>
      </c>
      <c r="M546" s="107">
        <v>1880700</v>
      </c>
      <c r="N546" s="107">
        <v>319300</v>
      </c>
      <c r="O546" s="107">
        <f t="shared" si="116"/>
        <v>0</v>
      </c>
      <c r="P546" s="107"/>
      <c r="Q546" s="107"/>
      <c r="R546" s="107">
        <f t="shared" si="117"/>
        <v>0</v>
      </c>
      <c r="S546" s="107"/>
      <c r="T546" s="107"/>
      <c r="U546" s="107">
        <f t="shared" si="118"/>
        <v>5000000</v>
      </c>
      <c r="V546" s="107">
        <v>5000000</v>
      </c>
      <c r="W546" s="107"/>
      <c r="X546" s="107">
        <f t="shared" si="119"/>
        <v>0</v>
      </c>
      <c r="Y546" s="107"/>
      <c r="Z546" s="107"/>
      <c r="AA546" s="108">
        <f t="shared" si="120"/>
        <v>0</v>
      </c>
      <c r="AB546" s="7">
        <v>45642</v>
      </c>
    </row>
    <row r="547" spans="1:28" ht="15.75" x14ac:dyDescent="0.25">
      <c r="A547" s="29">
        <v>45632</v>
      </c>
      <c r="B547" s="27" t="s">
        <v>536</v>
      </c>
      <c r="C547" s="25"/>
      <c r="D547" s="25" t="s">
        <v>46</v>
      </c>
      <c r="E547" s="25" t="s">
        <v>192</v>
      </c>
      <c r="F547" s="25">
        <v>500</v>
      </c>
      <c r="G547" s="25" t="s">
        <v>34</v>
      </c>
      <c r="H547" s="25">
        <v>2500</v>
      </c>
      <c r="I547" s="25">
        <f t="shared" si="108"/>
        <v>1250000</v>
      </c>
      <c r="J547" s="32" t="s">
        <v>324</v>
      </c>
      <c r="K547" s="25"/>
      <c r="L547" s="107">
        <f t="shared" si="115"/>
        <v>1250000</v>
      </c>
      <c r="M547" s="107">
        <v>1250000</v>
      </c>
      <c r="N547" s="107"/>
      <c r="O547" s="107">
        <f t="shared" si="116"/>
        <v>0</v>
      </c>
      <c r="P547" s="107"/>
      <c r="Q547" s="107"/>
      <c r="R547" s="107">
        <f t="shared" si="117"/>
        <v>0</v>
      </c>
      <c r="S547" s="107"/>
      <c r="T547" s="107"/>
      <c r="U547" s="107">
        <f t="shared" si="118"/>
        <v>0</v>
      </c>
      <c r="V547" s="107"/>
      <c r="W547" s="107"/>
      <c r="X547" s="107">
        <f t="shared" si="119"/>
        <v>0</v>
      </c>
      <c r="Y547" s="107"/>
      <c r="Z547" s="107"/>
      <c r="AA547" s="108">
        <f t="shared" si="120"/>
        <v>0</v>
      </c>
      <c r="AB547" s="7">
        <v>45632</v>
      </c>
    </row>
    <row r="548" spans="1:28" ht="15.75" x14ac:dyDescent="0.25">
      <c r="A548" s="29">
        <v>45632</v>
      </c>
      <c r="B548" s="27">
        <v>777</v>
      </c>
      <c r="C548" s="25"/>
      <c r="D548" s="25" t="s">
        <v>52</v>
      </c>
      <c r="E548" s="25" t="s">
        <v>108</v>
      </c>
      <c r="F548" s="25">
        <v>10400</v>
      </c>
      <c r="G548" s="25" t="s">
        <v>34</v>
      </c>
      <c r="H548" s="25">
        <v>1800</v>
      </c>
      <c r="I548" s="25">
        <f t="shared" si="108"/>
        <v>18720000</v>
      </c>
      <c r="J548" s="31" t="s">
        <v>312</v>
      </c>
      <c r="K548" s="25" t="s">
        <v>2228</v>
      </c>
      <c r="L548" s="107">
        <f t="shared" si="115"/>
        <v>0</v>
      </c>
      <c r="M548" s="107"/>
      <c r="N548" s="107"/>
      <c r="O548" s="107">
        <f t="shared" si="116"/>
        <v>18720000</v>
      </c>
      <c r="P548" s="107">
        <v>18720000</v>
      </c>
      <c r="Q548" s="107"/>
      <c r="R548" s="107">
        <f t="shared" si="117"/>
        <v>0</v>
      </c>
      <c r="S548" s="107"/>
      <c r="T548" s="107"/>
      <c r="U548" s="107">
        <f t="shared" si="118"/>
        <v>0</v>
      </c>
      <c r="V548" s="107"/>
      <c r="W548" s="107"/>
      <c r="X548" s="107">
        <f t="shared" si="119"/>
        <v>0</v>
      </c>
      <c r="Y548" s="107"/>
      <c r="Z548" s="107"/>
      <c r="AA548" s="108">
        <f t="shared" si="120"/>
        <v>0</v>
      </c>
      <c r="AB548" s="7">
        <v>45631</v>
      </c>
    </row>
    <row r="549" spans="1:28" ht="15.75" x14ac:dyDescent="0.25">
      <c r="A549" s="29">
        <v>45632</v>
      </c>
      <c r="B549" s="27">
        <v>777</v>
      </c>
      <c r="C549" s="25"/>
      <c r="D549" s="25" t="s">
        <v>52</v>
      </c>
      <c r="E549" s="25" t="s">
        <v>1092</v>
      </c>
      <c r="F549" s="25">
        <v>1226</v>
      </c>
      <c r="G549" s="27" t="s">
        <v>39</v>
      </c>
      <c r="H549" s="25">
        <v>12300</v>
      </c>
      <c r="I549" s="25">
        <f t="shared" si="108"/>
        <v>15079800</v>
      </c>
      <c r="J549" s="31" t="s">
        <v>312</v>
      </c>
      <c r="K549" s="25" t="s">
        <v>2228</v>
      </c>
      <c r="L549" s="107">
        <f t="shared" si="115"/>
        <v>0</v>
      </c>
      <c r="M549" s="107"/>
      <c r="N549" s="107"/>
      <c r="O549" s="107">
        <f t="shared" si="116"/>
        <v>15079800</v>
      </c>
      <c r="P549" s="107">
        <v>15079800</v>
      </c>
      <c r="Q549" s="107"/>
      <c r="R549" s="107">
        <f t="shared" si="117"/>
        <v>0</v>
      </c>
      <c r="S549" s="107"/>
      <c r="T549" s="107"/>
      <c r="U549" s="107">
        <f t="shared" si="118"/>
        <v>0</v>
      </c>
      <c r="V549" s="107"/>
      <c r="W549" s="107"/>
      <c r="X549" s="107">
        <f t="shared" si="119"/>
        <v>0</v>
      </c>
      <c r="Y549" s="107"/>
      <c r="Z549" s="107"/>
      <c r="AA549" s="108">
        <f t="shared" si="120"/>
        <v>0</v>
      </c>
      <c r="AB549" s="7">
        <v>45631</v>
      </c>
    </row>
    <row r="550" spans="1:28" ht="15.75" x14ac:dyDescent="0.25">
      <c r="A550" s="29">
        <v>45632</v>
      </c>
      <c r="B550" s="27" t="s">
        <v>346</v>
      </c>
      <c r="C550" s="25"/>
      <c r="D550" s="25" t="s">
        <v>52</v>
      </c>
      <c r="E550" s="25" t="s">
        <v>42</v>
      </c>
      <c r="F550" s="25">
        <v>500</v>
      </c>
      <c r="G550" s="25" t="s">
        <v>34</v>
      </c>
      <c r="H550" s="25">
        <v>4000</v>
      </c>
      <c r="I550" s="25">
        <f t="shared" si="108"/>
        <v>2000000</v>
      </c>
      <c r="J550" s="31" t="s">
        <v>312</v>
      </c>
      <c r="K550" s="25"/>
      <c r="L550" s="107">
        <f t="shared" si="115"/>
        <v>0</v>
      </c>
      <c r="M550" s="107"/>
      <c r="N550" s="107"/>
      <c r="O550" s="107">
        <f t="shared" si="116"/>
        <v>2000000</v>
      </c>
      <c r="P550" s="107">
        <v>2000000</v>
      </c>
      <c r="Q550" s="107"/>
      <c r="R550" s="107">
        <f t="shared" si="117"/>
        <v>0</v>
      </c>
      <c r="S550" s="107"/>
      <c r="T550" s="107"/>
      <c r="U550" s="107">
        <f t="shared" si="118"/>
        <v>0</v>
      </c>
      <c r="V550" s="107"/>
      <c r="W550" s="107"/>
      <c r="X550" s="107">
        <f t="shared" si="119"/>
        <v>0</v>
      </c>
      <c r="Y550" s="107"/>
      <c r="Z550" s="107"/>
      <c r="AA550" s="108">
        <f t="shared" si="120"/>
        <v>0</v>
      </c>
      <c r="AB550" s="7">
        <v>45639</v>
      </c>
    </row>
    <row r="551" spans="1:28" ht="15.75" x14ac:dyDescent="0.25">
      <c r="A551" s="29">
        <v>45632</v>
      </c>
      <c r="B551" s="25" t="s">
        <v>551</v>
      </c>
      <c r="C551" s="25"/>
      <c r="D551" s="25" t="s">
        <v>46</v>
      </c>
      <c r="E551" s="25" t="s">
        <v>108</v>
      </c>
      <c r="F551" s="25">
        <v>1200</v>
      </c>
      <c r="G551" s="25" t="s">
        <v>34</v>
      </c>
      <c r="H551" s="25">
        <v>1800</v>
      </c>
      <c r="I551" s="25">
        <f t="shared" si="108"/>
        <v>2160000</v>
      </c>
      <c r="J551" s="31" t="s">
        <v>312</v>
      </c>
      <c r="K551" s="25" t="s">
        <v>2241</v>
      </c>
      <c r="L551" s="107">
        <f t="shared" si="115"/>
        <v>0</v>
      </c>
      <c r="M551" s="107"/>
      <c r="N551" s="107"/>
      <c r="O551" s="107">
        <f t="shared" si="116"/>
        <v>2160000</v>
      </c>
      <c r="P551" s="107">
        <v>2160000</v>
      </c>
      <c r="Q551" s="107"/>
      <c r="R551" s="107">
        <f t="shared" si="117"/>
        <v>0</v>
      </c>
      <c r="S551" s="107"/>
      <c r="T551" s="107"/>
      <c r="U551" s="107">
        <f t="shared" si="118"/>
        <v>0</v>
      </c>
      <c r="V551" s="107"/>
      <c r="W551" s="107"/>
      <c r="X551" s="107">
        <f t="shared" si="119"/>
        <v>0</v>
      </c>
      <c r="Y551" s="107"/>
      <c r="Z551" s="107"/>
      <c r="AA551" s="108">
        <f t="shared" si="120"/>
        <v>0</v>
      </c>
      <c r="AB551" s="7">
        <v>45636</v>
      </c>
    </row>
    <row r="552" spans="1:28" ht="15.75" x14ac:dyDescent="0.25">
      <c r="A552" s="29">
        <v>45632</v>
      </c>
      <c r="B552" s="25" t="s">
        <v>256</v>
      </c>
      <c r="C552" s="25"/>
      <c r="D552" s="25" t="s">
        <v>52</v>
      </c>
      <c r="E552" s="25" t="s">
        <v>138</v>
      </c>
      <c r="F552" s="25">
        <v>2000</v>
      </c>
      <c r="G552" s="25" t="s">
        <v>34</v>
      </c>
      <c r="H552" s="25">
        <v>1390</v>
      </c>
      <c r="I552" s="25">
        <f t="shared" si="108"/>
        <v>2780000</v>
      </c>
      <c r="J552" s="31" t="s">
        <v>324</v>
      </c>
      <c r="K552" s="25"/>
      <c r="L552" s="107">
        <f t="shared" si="115"/>
        <v>2780000</v>
      </c>
      <c r="M552" s="107">
        <v>2780000</v>
      </c>
      <c r="N552" s="107"/>
      <c r="O552" s="107">
        <f t="shared" si="116"/>
        <v>0</v>
      </c>
      <c r="P552" s="107"/>
      <c r="Q552" s="107"/>
      <c r="R552" s="107">
        <f t="shared" si="117"/>
        <v>0</v>
      </c>
      <c r="S552" s="107"/>
      <c r="T552" s="107"/>
      <c r="U552" s="107">
        <f t="shared" si="118"/>
        <v>0</v>
      </c>
      <c r="V552" s="107"/>
      <c r="W552" s="107"/>
      <c r="X552" s="107">
        <f t="shared" si="119"/>
        <v>0</v>
      </c>
      <c r="Y552" s="107"/>
      <c r="Z552" s="107"/>
      <c r="AA552" s="108">
        <f t="shared" si="120"/>
        <v>0</v>
      </c>
      <c r="AB552" s="7">
        <v>45649</v>
      </c>
    </row>
    <row r="553" spans="1:28" ht="15.75" x14ac:dyDescent="0.25">
      <c r="A553" s="29">
        <v>45632</v>
      </c>
      <c r="B553" s="25" t="s">
        <v>256</v>
      </c>
      <c r="C553" s="27"/>
      <c r="D553" s="25" t="s">
        <v>52</v>
      </c>
      <c r="E553" s="27" t="s">
        <v>249</v>
      </c>
      <c r="F553" s="27">
        <v>1000</v>
      </c>
      <c r="G553" s="25" t="s">
        <v>34</v>
      </c>
      <c r="H553" s="27">
        <v>4000</v>
      </c>
      <c r="I553" s="25">
        <f t="shared" si="108"/>
        <v>4000000</v>
      </c>
      <c r="J553" s="31" t="s">
        <v>324</v>
      </c>
      <c r="K553" s="25"/>
      <c r="L553" s="107">
        <f t="shared" si="115"/>
        <v>4000000</v>
      </c>
      <c r="M553" s="107">
        <v>4000000</v>
      </c>
      <c r="N553" s="107"/>
      <c r="O553" s="107">
        <f t="shared" si="116"/>
        <v>0</v>
      </c>
      <c r="P553" s="107"/>
      <c r="Q553" s="107"/>
      <c r="R553" s="107">
        <f t="shared" si="117"/>
        <v>0</v>
      </c>
      <c r="S553" s="107"/>
      <c r="T553" s="107"/>
      <c r="U553" s="107">
        <f t="shared" si="118"/>
        <v>0</v>
      </c>
      <c r="V553" s="107"/>
      <c r="W553" s="107"/>
      <c r="X553" s="107">
        <f t="shared" si="119"/>
        <v>0</v>
      </c>
      <c r="Y553" s="107"/>
      <c r="Z553" s="107"/>
      <c r="AA553" s="108">
        <f t="shared" si="120"/>
        <v>0</v>
      </c>
      <c r="AB553" s="7">
        <v>45649</v>
      </c>
    </row>
    <row r="554" spans="1:28" ht="15.75" x14ac:dyDescent="0.25">
      <c r="A554" s="29">
        <v>45632</v>
      </c>
      <c r="B554" s="25" t="s">
        <v>2232</v>
      </c>
      <c r="C554" s="25"/>
      <c r="D554" s="25" t="s">
        <v>46</v>
      </c>
      <c r="E554" s="25" t="s">
        <v>192</v>
      </c>
      <c r="F554" s="25">
        <v>100</v>
      </c>
      <c r="G554" s="25" t="s">
        <v>34</v>
      </c>
      <c r="H554" s="25">
        <v>2500</v>
      </c>
      <c r="I554" s="25">
        <f t="shared" si="108"/>
        <v>250000</v>
      </c>
      <c r="J554" s="31" t="s">
        <v>324</v>
      </c>
      <c r="K554" s="25"/>
      <c r="L554" s="107">
        <f t="shared" si="115"/>
        <v>250000</v>
      </c>
      <c r="M554" s="107">
        <v>250000</v>
      </c>
      <c r="N554" s="107"/>
      <c r="O554" s="107">
        <f t="shared" si="116"/>
        <v>0</v>
      </c>
      <c r="P554" s="107"/>
      <c r="Q554" s="107"/>
      <c r="R554" s="107">
        <f t="shared" si="117"/>
        <v>0</v>
      </c>
      <c r="S554" s="107"/>
      <c r="T554" s="107"/>
      <c r="U554" s="107">
        <f t="shared" si="118"/>
        <v>0</v>
      </c>
      <c r="V554" s="107"/>
      <c r="W554" s="107"/>
      <c r="X554" s="107">
        <f t="shared" si="119"/>
        <v>0</v>
      </c>
      <c r="Y554" s="107"/>
      <c r="Z554" s="107"/>
      <c r="AA554" s="108">
        <f t="shared" si="120"/>
        <v>0</v>
      </c>
      <c r="AB554" s="7">
        <v>45632</v>
      </c>
    </row>
    <row r="555" spans="1:28" ht="15.75" x14ac:dyDescent="0.25">
      <c r="A555" s="29">
        <v>45632</v>
      </c>
      <c r="B555" s="25" t="s">
        <v>2232</v>
      </c>
      <c r="C555" s="25"/>
      <c r="D555" s="25" t="s">
        <v>46</v>
      </c>
      <c r="E555" s="25" t="s">
        <v>185</v>
      </c>
      <c r="F555" s="25">
        <v>300</v>
      </c>
      <c r="G555" s="25" t="s">
        <v>27</v>
      </c>
      <c r="H555" s="25">
        <v>1700</v>
      </c>
      <c r="I555" s="25">
        <f t="shared" si="108"/>
        <v>510000</v>
      </c>
      <c r="J555" s="31" t="s">
        <v>312</v>
      </c>
      <c r="K555" s="25" t="s">
        <v>2233</v>
      </c>
      <c r="L555" s="107">
        <f t="shared" si="115"/>
        <v>0</v>
      </c>
      <c r="M555" s="107"/>
      <c r="N555" s="107"/>
      <c r="O555" s="107">
        <f t="shared" si="116"/>
        <v>510000</v>
      </c>
      <c r="P555" s="107">
        <v>510000</v>
      </c>
      <c r="Q555" s="107"/>
      <c r="R555" s="107">
        <f t="shared" si="117"/>
        <v>0</v>
      </c>
      <c r="S555" s="107"/>
      <c r="T555" s="107"/>
      <c r="U555" s="107">
        <f t="shared" si="118"/>
        <v>0</v>
      </c>
      <c r="V555" s="107"/>
      <c r="W555" s="107"/>
      <c r="X555" s="107">
        <f t="shared" si="119"/>
        <v>0</v>
      </c>
      <c r="Y555" s="107"/>
      <c r="Z555" s="107"/>
      <c r="AA555" s="108">
        <f t="shared" si="120"/>
        <v>0</v>
      </c>
      <c r="AB555" s="7">
        <v>45632</v>
      </c>
    </row>
    <row r="556" spans="1:28" ht="15.75" x14ac:dyDescent="0.25">
      <c r="A556" s="29">
        <v>45632</v>
      </c>
      <c r="B556" s="27" t="s">
        <v>471</v>
      </c>
      <c r="C556" s="25"/>
      <c r="D556" s="25" t="s">
        <v>46</v>
      </c>
      <c r="E556" s="25" t="s">
        <v>477</v>
      </c>
      <c r="F556" s="25">
        <v>1</v>
      </c>
      <c r="G556" s="25" t="s">
        <v>48</v>
      </c>
      <c r="H556" s="25">
        <v>230000</v>
      </c>
      <c r="I556" s="25">
        <f t="shared" si="108"/>
        <v>230000</v>
      </c>
      <c r="J556" s="31" t="s">
        <v>324</v>
      </c>
      <c r="K556" s="25"/>
      <c r="L556" s="107">
        <f t="shared" si="115"/>
        <v>0</v>
      </c>
      <c r="M556" s="107"/>
      <c r="N556" s="107"/>
      <c r="O556" s="107">
        <f t="shared" si="116"/>
        <v>0</v>
      </c>
      <c r="P556" s="107"/>
      <c r="Q556" s="107"/>
      <c r="R556" s="107">
        <f t="shared" si="117"/>
        <v>0</v>
      </c>
      <c r="S556" s="107"/>
      <c r="T556" s="107"/>
      <c r="U556" s="107">
        <f t="shared" si="118"/>
        <v>230000</v>
      </c>
      <c r="V556" s="107">
        <v>230000</v>
      </c>
      <c r="W556" s="107"/>
      <c r="X556" s="107">
        <f t="shared" si="119"/>
        <v>0</v>
      </c>
      <c r="Y556" s="107"/>
      <c r="Z556" s="107"/>
      <c r="AA556" s="108">
        <f t="shared" si="120"/>
        <v>0</v>
      </c>
      <c r="AB556" s="7">
        <v>45632</v>
      </c>
    </row>
    <row r="557" spans="1:28" ht="15.75" x14ac:dyDescent="0.25">
      <c r="A557" s="29">
        <v>45632</v>
      </c>
      <c r="B557" s="25" t="s">
        <v>243</v>
      </c>
      <c r="C557" s="25"/>
      <c r="D557" s="25" t="s">
        <v>2249</v>
      </c>
      <c r="E557" s="25" t="s">
        <v>130</v>
      </c>
      <c r="F557" s="25">
        <v>10</v>
      </c>
      <c r="G557" s="25" t="s">
        <v>77</v>
      </c>
      <c r="H557" s="25">
        <v>50000</v>
      </c>
      <c r="I557" s="25">
        <f t="shared" si="108"/>
        <v>500000</v>
      </c>
      <c r="J557" s="31" t="s">
        <v>324</v>
      </c>
      <c r="K557" s="25"/>
      <c r="L557" s="107">
        <f t="shared" si="115"/>
        <v>0</v>
      </c>
      <c r="M557" s="107"/>
      <c r="N557" s="107"/>
      <c r="O557" s="107">
        <f t="shared" si="116"/>
        <v>0</v>
      </c>
      <c r="P557" s="107"/>
      <c r="Q557" s="107"/>
      <c r="R557" s="107">
        <f t="shared" si="117"/>
        <v>0</v>
      </c>
      <c r="S557" s="107"/>
      <c r="T557" s="107"/>
      <c r="U557" s="107">
        <f t="shared" si="118"/>
        <v>500000</v>
      </c>
      <c r="V557" s="107">
        <v>500000</v>
      </c>
      <c r="W557" s="107"/>
      <c r="X557" s="107">
        <f t="shared" si="119"/>
        <v>0</v>
      </c>
      <c r="Y557" s="107"/>
      <c r="Z557" s="107"/>
      <c r="AA557" s="108">
        <f t="shared" si="120"/>
        <v>0</v>
      </c>
      <c r="AB557" s="7">
        <v>45637</v>
      </c>
    </row>
    <row r="558" spans="1:28" ht="15.75" x14ac:dyDescent="0.25">
      <c r="A558" s="29">
        <v>45632</v>
      </c>
      <c r="B558" s="25" t="s">
        <v>243</v>
      </c>
      <c r="C558" s="27"/>
      <c r="D558" s="25" t="s">
        <v>2249</v>
      </c>
      <c r="E558" s="27" t="s">
        <v>127</v>
      </c>
      <c r="F558" s="27">
        <v>10</v>
      </c>
      <c r="G558" s="25" t="s">
        <v>39</v>
      </c>
      <c r="H558" s="27">
        <v>70000</v>
      </c>
      <c r="I558" s="25">
        <f t="shared" si="108"/>
        <v>700000</v>
      </c>
      <c r="J558" s="31" t="s">
        <v>324</v>
      </c>
      <c r="K558" s="25"/>
      <c r="L558" s="107">
        <f t="shared" si="115"/>
        <v>0</v>
      </c>
      <c r="M558" s="107"/>
      <c r="N558" s="107"/>
      <c r="O558" s="107">
        <f t="shared" si="116"/>
        <v>0</v>
      </c>
      <c r="P558" s="107"/>
      <c r="Q558" s="107"/>
      <c r="R558" s="107">
        <f t="shared" si="117"/>
        <v>0</v>
      </c>
      <c r="S558" s="107"/>
      <c r="T558" s="107"/>
      <c r="U558" s="107">
        <f t="shared" si="118"/>
        <v>700000</v>
      </c>
      <c r="V558" s="107">
        <v>700000</v>
      </c>
      <c r="W558" s="107"/>
      <c r="X558" s="107">
        <f t="shared" si="119"/>
        <v>0</v>
      </c>
      <c r="Y558" s="107"/>
      <c r="Z558" s="107"/>
      <c r="AA558" s="108">
        <f t="shared" si="120"/>
        <v>0</v>
      </c>
      <c r="AB558" s="7">
        <v>45637</v>
      </c>
    </row>
    <row r="559" spans="1:28" ht="15.75" x14ac:dyDescent="0.25">
      <c r="A559" s="29">
        <v>45632</v>
      </c>
      <c r="B559" s="27" t="s">
        <v>99</v>
      </c>
      <c r="C559" s="27"/>
      <c r="D559" s="25"/>
      <c r="E559" s="27" t="s">
        <v>158</v>
      </c>
      <c r="F559" s="27">
        <v>61.2</v>
      </c>
      <c r="G559" s="27" t="s">
        <v>39</v>
      </c>
      <c r="H559" s="27"/>
      <c r="I559" s="25">
        <f t="shared" si="108"/>
        <v>0</v>
      </c>
      <c r="J559" s="28" t="s">
        <v>28</v>
      </c>
      <c r="K559" s="25"/>
      <c r="L559" s="107">
        <f t="shared" si="115"/>
        <v>0</v>
      </c>
      <c r="M559" s="107"/>
      <c r="N559" s="107"/>
      <c r="O559" s="107">
        <f t="shared" si="116"/>
        <v>0</v>
      </c>
      <c r="P559" s="107"/>
      <c r="Q559" s="107"/>
      <c r="R559" s="107">
        <f t="shared" si="117"/>
        <v>0</v>
      </c>
      <c r="S559" s="107"/>
      <c r="T559" s="107"/>
      <c r="U559" s="107">
        <f t="shared" si="118"/>
        <v>0</v>
      </c>
      <c r="V559" s="107"/>
      <c r="W559" s="107"/>
      <c r="X559" s="107">
        <f t="shared" si="119"/>
        <v>0</v>
      </c>
      <c r="Y559" s="107"/>
      <c r="Z559" s="107"/>
      <c r="AA559" s="108">
        <f t="shared" si="120"/>
        <v>0</v>
      </c>
      <c r="AB559" s="7"/>
    </row>
    <row r="560" spans="1:28" ht="15.75" x14ac:dyDescent="0.25">
      <c r="A560" s="29">
        <v>45632</v>
      </c>
      <c r="B560" s="27" t="s">
        <v>99</v>
      </c>
      <c r="C560" s="25"/>
      <c r="D560" s="27"/>
      <c r="E560" s="25" t="s">
        <v>101</v>
      </c>
      <c r="F560" s="25">
        <v>128.80000000000001</v>
      </c>
      <c r="G560" s="25" t="s">
        <v>39</v>
      </c>
      <c r="H560" s="25"/>
      <c r="I560" s="25">
        <f t="shared" si="108"/>
        <v>0</v>
      </c>
      <c r="J560" s="26" t="s">
        <v>28</v>
      </c>
      <c r="K560" s="25"/>
      <c r="L560" s="107">
        <f t="shared" si="115"/>
        <v>0</v>
      </c>
      <c r="M560" s="107"/>
      <c r="N560" s="107"/>
      <c r="O560" s="107">
        <f t="shared" si="116"/>
        <v>0</v>
      </c>
      <c r="P560" s="107"/>
      <c r="Q560" s="107"/>
      <c r="R560" s="107">
        <f t="shared" si="117"/>
        <v>0</v>
      </c>
      <c r="S560" s="107"/>
      <c r="T560" s="107"/>
      <c r="U560" s="107">
        <f t="shared" si="118"/>
        <v>0</v>
      </c>
      <c r="V560" s="107"/>
      <c r="W560" s="107"/>
      <c r="X560" s="107">
        <f t="shared" si="119"/>
        <v>0</v>
      </c>
      <c r="Y560" s="107"/>
      <c r="Z560" s="107"/>
      <c r="AA560" s="108">
        <f t="shared" si="120"/>
        <v>0</v>
      </c>
      <c r="AB560" s="7"/>
    </row>
    <row r="561" spans="1:28" ht="15.75" x14ac:dyDescent="0.25">
      <c r="A561" s="29">
        <v>45632</v>
      </c>
      <c r="B561" s="27" t="s">
        <v>451</v>
      </c>
      <c r="C561" s="25"/>
      <c r="D561" s="27" t="s">
        <v>46</v>
      </c>
      <c r="E561" s="25" t="s">
        <v>802</v>
      </c>
      <c r="F561" s="25">
        <v>600</v>
      </c>
      <c r="G561" s="25" t="s">
        <v>34</v>
      </c>
      <c r="H561" s="25">
        <v>3430</v>
      </c>
      <c r="I561" s="25">
        <f t="shared" si="108"/>
        <v>2058000</v>
      </c>
      <c r="J561" s="31" t="s">
        <v>324</v>
      </c>
      <c r="K561" s="25"/>
      <c r="L561" s="107">
        <f t="shared" si="115"/>
        <v>0</v>
      </c>
      <c r="M561" s="107"/>
      <c r="N561" s="107"/>
      <c r="O561" s="107">
        <f t="shared" si="116"/>
        <v>0</v>
      </c>
      <c r="P561" s="107"/>
      <c r="Q561" s="107"/>
      <c r="R561" s="107">
        <f t="shared" si="117"/>
        <v>0</v>
      </c>
      <c r="S561" s="107"/>
      <c r="T561" s="107"/>
      <c r="U561" s="107">
        <f t="shared" si="118"/>
        <v>2058000</v>
      </c>
      <c r="V561" s="107">
        <v>2058000</v>
      </c>
      <c r="W561" s="107"/>
      <c r="X561" s="107">
        <f t="shared" si="119"/>
        <v>0</v>
      </c>
      <c r="Y561" s="107"/>
      <c r="Z561" s="107"/>
      <c r="AA561" s="108">
        <f t="shared" si="120"/>
        <v>0</v>
      </c>
      <c r="AB561" s="7">
        <v>45632</v>
      </c>
    </row>
    <row r="562" spans="1:28" ht="15.75" x14ac:dyDescent="0.25">
      <c r="A562" s="29">
        <v>45632</v>
      </c>
      <c r="B562" s="27" t="s">
        <v>327</v>
      </c>
      <c r="C562" s="25"/>
      <c r="D562" s="27" t="s">
        <v>46</v>
      </c>
      <c r="E562" s="25" t="s">
        <v>91</v>
      </c>
      <c r="F562" s="25">
        <v>6</v>
      </c>
      <c r="G562" s="25" t="s">
        <v>303</v>
      </c>
      <c r="H562" s="25">
        <v>950000</v>
      </c>
      <c r="I562" s="25">
        <f t="shared" si="108"/>
        <v>5700000</v>
      </c>
      <c r="J562" s="31" t="s">
        <v>312</v>
      </c>
      <c r="K562" s="25" t="s">
        <v>2224</v>
      </c>
      <c r="L562" s="107">
        <f t="shared" si="115"/>
        <v>0</v>
      </c>
      <c r="M562" s="107"/>
      <c r="N562" s="107"/>
      <c r="O562" s="107">
        <f t="shared" si="116"/>
        <v>5700000</v>
      </c>
      <c r="P562" s="107">
        <v>5700000</v>
      </c>
      <c r="Q562" s="107"/>
      <c r="R562" s="107">
        <f t="shared" si="117"/>
        <v>0</v>
      </c>
      <c r="S562" s="107"/>
      <c r="T562" s="107"/>
      <c r="U562" s="107">
        <f t="shared" si="118"/>
        <v>0</v>
      </c>
      <c r="V562" s="107"/>
      <c r="W562" s="107"/>
      <c r="X562" s="107">
        <f t="shared" si="119"/>
        <v>0</v>
      </c>
      <c r="Y562" s="107"/>
      <c r="Z562" s="107"/>
      <c r="AA562" s="108">
        <f t="shared" si="120"/>
        <v>0</v>
      </c>
      <c r="AB562" s="7">
        <v>45632</v>
      </c>
    </row>
    <row r="563" spans="1:28" ht="15.75" x14ac:dyDescent="0.25">
      <c r="A563" s="29">
        <v>45632</v>
      </c>
      <c r="B563" s="27" t="s">
        <v>327</v>
      </c>
      <c r="C563" s="25"/>
      <c r="D563" s="27" t="s">
        <v>46</v>
      </c>
      <c r="E563" s="25" t="s">
        <v>165</v>
      </c>
      <c r="F563" s="25">
        <v>4</v>
      </c>
      <c r="G563" s="25" t="s">
        <v>303</v>
      </c>
      <c r="H563" s="25">
        <v>950000</v>
      </c>
      <c r="I563" s="25">
        <f t="shared" si="108"/>
        <v>3800000</v>
      </c>
      <c r="J563" s="31" t="s">
        <v>312</v>
      </c>
      <c r="K563" s="25" t="s">
        <v>2224</v>
      </c>
      <c r="L563" s="107">
        <f t="shared" si="115"/>
        <v>0</v>
      </c>
      <c r="M563" s="107"/>
      <c r="N563" s="107"/>
      <c r="O563" s="107">
        <f t="shared" si="116"/>
        <v>3800000</v>
      </c>
      <c r="P563" s="107">
        <v>3800000</v>
      </c>
      <c r="Q563" s="107"/>
      <c r="R563" s="107">
        <f t="shared" si="117"/>
        <v>0</v>
      </c>
      <c r="S563" s="107"/>
      <c r="T563" s="107"/>
      <c r="U563" s="107">
        <f t="shared" si="118"/>
        <v>0</v>
      </c>
      <c r="V563" s="107"/>
      <c r="W563" s="107"/>
      <c r="X563" s="107">
        <f t="shared" si="119"/>
        <v>0</v>
      </c>
      <c r="Y563" s="107"/>
      <c r="Z563" s="107"/>
      <c r="AA563" s="108">
        <f t="shared" si="120"/>
        <v>0</v>
      </c>
      <c r="AB563" s="7">
        <v>45632</v>
      </c>
    </row>
    <row r="564" spans="1:28" ht="15.75" x14ac:dyDescent="0.25">
      <c r="A564" s="29">
        <v>45632</v>
      </c>
      <c r="B564" s="27" t="s">
        <v>327</v>
      </c>
      <c r="C564" s="25"/>
      <c r="D564" s="27" t="s">
        <v>46</v>
      </c>
      <c r="E564" s="25" t="s">
        <v>1713</v>
      </c>
      <c r="F564" s="25">
        <v>6</v>
      </c>
      <c r="G564" s="25" t="s">
        <v>303</v>
      </c>
      <c r="H564" s="25">
        <v>950000</v>
      </c>
      <c r="I564" s="25">
        <f t="shared" si="108"/>
        <v>5700000</v>
      </c>
      <c r="J564" s="31" t="s">
        <v>312</v>
      </c>
      <c r="K564" s="25" t="s">
        <v>2224</v>
      </c>
      <c r="L564" s="107">
        <f t="shared" si="115"/>
        <v>0</v>
      </c>
      <c r="M564" s="107"/>
      <c r="N564" s="107"/>
      <c r="O564" s="107">
        <f t="shared" si="116"/>
        <v>5700000</v>
      </c>
      <c r="P564" s="107">
        <v>5700000</v>
      </c>
      <c r="Q564" s="107"/>
      <c r="R564" s="107">
        <f t="shared" si="117"/>
        <v>0</v>
      </c>
      <c r="S564" s="107"/>
      <c r="T564" s="107"/>
      <c r="U564" s="107">
        <f t="shared" si="118"/>
        <v>0</v>
      </c>
      <c r="V564" s="107"/>
      <c r="W564" s="107"/>
      <c r="X564" s="107">
        <f t="shared" si="119"/>
        <v>0</v>
      </c>
      <c r="Y564" s="107"/>
      <c r="Z564" s="107"/>
      <c r="AA564" s="108">
        <f t="shared" si="120"/>
        <v>0</v>
      </c>
      <c r="AB564" s="7">
        <v>45632</v>
      </c>
    </row>
    <row r="565" spans="1:28" ht="15.75" x14ac:dyDescent="0.25">
      <c r="A565" s="29">
        <v>45632</v>
      </c>
      <c r="B565" s="27" t="s">
        <v>743</v>
      </c>
      <c r="C565" s="25"/>
      <c r="D565" s="27" t="s">
        <v>46</v>
      </c>
      <c r="E565" s="25" t="s">
        <v>478</v>
      </c>
      <c r="F565" s="25">
        <v>7.5</v>
      </c>
      <c r="G565" s="25" t="s">
        <v>39</v>
      </c>
      <c r="H565" s="25">
        <v>115000</v>
      </c>
      <c r="I565" s="25">
        <f t="shared" si="108"/>
        <v>862500</v>
      </c>
      <c r="J565" s="31" t="s">
        <v>312</v>
      </c>
      <c r="K565" s="25" t="s">
        <v>2243</v>
      </c>
      <c r="L565" s="107">
        <f t="shared" si="115"/>
        <v>0</v>
      </c>
      <c r="M565" s="107"/>
      <c r="N565" s="107"/>
      <c r="O565" s="107">
        <f t="shared" si="116"/>
        <v>862500</v>
      </c>
      <c r="P565" s="107">
        <v>862500</v>
      </c>
      <c r="Q565" s="107"/>
      <c r="R565" s="107">
        <f t="shared" si="117"/>
        <v>0</v>
      </c>
      <c r="S565" s="107"/>
      <c r="T565" s="107"/>
      <c r="U565" s="107">
        <f t="shared" si="118"/>
        <v>0</v>
      </c>
      <c r="V565" s="107"/>
      <c r="W565" s="107"/>
      <c r="X565" s="107">
        <f t="shared" si="119"/>
        <v>0</v>
      </c>
      <c r="Y565" s="107"/>
      <c r="Z565" s="107"/>
      <c r="AA565" s="108">
        <f t="shared" si="120"/>
        <v>0</v>
      </c>
      <c r="AB565" s="7">
        <v>45636</v>
      </c>
    </row>
    <row r="566" spans="1:28" ht="15.75" x14ac:dyDescent="0.25">
      <c r="A566" s="29">
        <v>45632</v>
      </c>
      <c r="B566" s="27" t="s">
        <v>743</v>
      </c>
      <c r="C566" s="25"/>
      <c r="D566" s="27" t="s">
        <v>46</v>
      </c>
      <c r="E566" s="25" t="s">
        <v>53</v>
      </c>
      <c r="F566" s="25">
        <v>2</v>
      </c>
      <c r="G566" s="25" t="s">
        <v>23</v>
      </c>
      <c r="H566" s="25">
        <v>400000</v>
      </c>
      <c r="I566" s="25">
        <f t="shared" si="108"/>
        <v>800000</v>
      </c>
      <c r="J566" s="31" t="s">
        <v>312</v>
      </c>
      <c r="K566" s="25" t="s">
        <v>2243</v>
      </c>
      <c r="L566" s="107">
        <f t="shared" si="115"/>
        <v>0</v>
      </c>
      <c r="M566" s="107"/>
      <c r="N566" s="107"/>
      <c r="O566" s="107">
        <f t="shared" si="116"/>
        <v>800000</v>
      </c>
      <c r="P566" s="107">
        <v>800000</v>
      </c>
      <c r="Q566" s="107"/>
      <c r="R566" s="107">
        <f t="shared" si="117"/>
        <v>0</v>
      </c>
      <c r="S566" s="107"/>
      <c r="T566" s="107"/>
      <c r="U566" s="107">
        <f t="shared" si="118"/>
        <v>0</v>
      </c>
      <c r="V566" s="107"/>
      <c r="W566" s="107"/>
      <c r="X566" s="107">
        <f t="shared" si="119"/>
        <v>0</v>
      </c>
      <c r="Y566" s="107"/>
      <c r="Z566" s="107"/>
      <c r="AA566" s="108">
        <f t="shared" si="120"/>
        <v>0</v>
      </c>
      <c r="AB566" s="7">
        <v>45636</v>
      </c>
    </row>
    <row r="567" spans="1:28" ht="15.75" x14ac:dyDescent="0.25">
      <c r="A567" s="29">
        <v>45632</v>
      </c>
      <c r="B567" s="25" t="s">
        <v>744</v>
      </c>
      <c r="C567" s="25"/>
      <c r="D567" s="27" t="s">
        <v>52</v>
      </c>
      <c r="E567" s="25" t="s">
        <v>192</v>
      </c>
      <c r="F567" s="25">
        <v>300</v>
      </c>
      <c r="G567" s="25" t="s">
        <v>34</v>
      </c>
      <c r="H567" s="25">
        <v>2500</v>
      </c>
      <c r="I567" s="25">
        <f t="shared" si="108"/>
        <v>750000</v>
      </c>
      <c r="J567" s="31" t="s">
        <v>324</v>
      </c>
      <c r="K567" s="25"/>
      <c r="L567" s="107">
        <f t="shared" si="115"/>
        <v>66000</v>
      </c>
      <c r="M567" s="107">
        <v>66000</v>
      </c>
      <c r="N567" s="107"/>
      <c r="O567" s="107">
        <f t="shared" si="116"/>
        <v>0</v>
      </c>
      <c r="P567" s="107"/>
      <c r="Q567" s="107"/>
      <c r="R567" s="107">
        <f t="shared" si="117"/>
        <v>0</v>
      </c>
      <c r="S567" s="107"/>
      <c r="T567" s="107"/>
      <c r="U567" s="107">
        <f t="shared" si="118"/>
        <v>684000</v>
      </c>
      <c r="V567" s="107">
        <v>684000</v>
      </c>
      <c r="W567" s="107"/>
      <c r="X567" s="107">
        <f t="shared" si="119"/>
        <v>0</v>
      </c>
      <c r="Y567" s="107"/>
      <c r="Z567" s="107"/>
      <c r="AA567" s="108">
        <f t="shared" si="120"/>
        <v>0</v>
      </c>
      <c r="AB567" s="7">
        <v>45642</v>
      </c>
    </row>
    <row r="568" spans="1:28" ht="15.75" x14ac:dyDescent="0.25">
      <c r="A568" s="29">
        <v>45632</v>
      </c>
      <c r="B568" s="25" t="s">
        <v>41</v>
      </c>
      <c r="C568" s="25"/>
      <c r="D568" s="27" t="s">
        <v>46</v>
      </c>
      <c r="E568" s="25" t="s">
        <v>348</v>
      </c>
      <c r="F568" s="25">
        <v>10000</v>
      </c>
      <c r="G568" s="25" t="s">
        <v>34</v>
      </c>
      <c r="H568" s="25">
        <v>900</v>
      </c>
      <c r="I568" s="25">
        <f t="shared" si="108"/>
        <v>9000000</v>
      </c>
      <c r="J568" s="32" t="s">
        <v>324</v>
      </c>
      <c r="K568" s="25"/>
      <c r="L568" s="107">
        <f t="shared" si="115"/>
        <v>9000000</v>
      </c>
      <c r="M568" s="107">
        <v>9000000</v>
      </c>
      <c r="N568" s="107"/>
      <c r="O568" s="107">
        <f t="shared" si="116"/>
        <v>0</v>
      </c>
      <c r="P568" s="107"/>
      <c r="Q568" s="107"/>
      <c r="R568" s="107">
        <f t="shared" si="117"/>
        <v>0</v>
      </c>
      <c r="S568" s="107"/>
      <c r="T568" s="107"/>
      <c r="U568" s="107">
        <f t="shared" si="118"/>
        <v>0</v>
      </c>
      <c r="V568" s="107"/>
      <c r="W568" s="107"/>
      <c r="X568" s="107">
        <f t="shared" si="119"/>
        <v>0</v>
      </c>
      <c r="Y568" s="107"/>
      <c r="Z568" s="107"/>
      <c r="AA568" s="108">
        <f t="shared" si="120"/>
        <v>0</v>
      </c>
      <c r="AB568" s="7">
        <v>45632</v>
      </c>
    </row>
    <row r="569" spans="1:28" ht="15.75" x14ac:dyDescent="0.25">
      <c r="A569" s="24">
        <v>45632</v>
      </c>
      <c r="B569" s="25" t="s">
        <v>41</v>
      </c>
      <c r="C569" s="25"/>
      <c r="D569" s="25" t="s">
        <v>46</v>
      </c>
      <c r="E569" s="25" t="s">
        <v>1481</v>
      </c>
      <c r="F569" s="25">
        <v>500</v>
      </c>
      <c r="G569" s="25" t="s">
        <v>34</v>
      </c>
      <c r="H569" s="25">
        <v>1930</v>
      </c>
      <c r="I569" s="25">
        <f t="shared" si="108"/>
        <v>965000</v>
      </c>
      <c r="J569" s="32" t="s">
        <v>324</v>
      </c>
      <c r="K569" s="25"/>
      <c r="L569" s="107">
        <f t="shared" si="115"/>
        <v>965000</v>
      </c>
      <c r="M569" s="107">
        <v>965000</v>
      </c>
      <c r="N569" s="107"/>
      <c r="O569" s="107">
        <f t="shared" si="116"/>
        <v>0</v>
      </c>
      <c r="P569" s="107"/>
      <c r="Q569" s="107"/>
      <c r="R569" s="107">
        <f t="shared" si="117"/>
        <v>0</v>
      </c>
      <c r="S569" s="107"/>
      <c r="T569" s="107"/>
      <c r="U569" s="107">
        <f t="shared" si="118"/>
        <v>0</v>
      </c>
      <c r="V569" s="107"/>
      <c r="W569" s="107"/>
      <c r="X569" s="107">
        <f t="shared" si="119"/>
        <v>0</v>
      </c>
      <c r="Y569" s="107"/>
      <c r="Z569" s="107"/>
      <c r="AA569" s="108">
        <f t="shared" si="120"/>
        <v>0</v>
      </c>
      <c r="AB569" s="7">
        <v>45632</v>
      </c>
    </row>
    <row r="570" spans="1:28" ht="15.75" x14ac:dyDescent="0.25">
      <c r="A570" s="24">
        <v>45632</v>
      </c>
      <c r="B570" s="25" t="s">
        <v>499</v>
      </c>
      <c r="C570" s="25"/>
      <c r="D570" s="25" t="s">
        <v>52</v>
      </c>
      <c r="E570" s="25" t="s">
        <v>348</v>
      </c>
      <c r="F570" s="25">
        <v>400</v>
      </c>
      <c r="G570" s="25" t="s">
        <v>34</v>
      </c>
      <c r="H570" s="25">
        <v>1150</v>
      </c>
      <c r="I570" s="25">
        <f t="shared" si="108"/>
        <v>460000</v>
      </c>
      <c r="J570" s="31" t="s">
        <v>324</v>
      </c>
      <c r="K570" s="25"/>
      <c r="L570" s="107">
        <f t="shared" si="115"/>
        <v>0</v>
      </c>
      <c r="M570" s="107"/>
      <c r="N570" s="107"/>
      <c r="O570" s="107">
        <f t="shared" si="116"/>
        <v>0</v>
      </c>
      <c r="P570" s="107"/>
      <c r="Q570" s="107"/>
      <c r="R570" s="107">
        <f t="shared" si="117"/>
        <v>0</v>
      </c>
      <c r="S570" s="107"/>
      <c r="T570" s="107"/>
      <c r="U570" s="107">
        <f t="shared" si="118"/>
        <v>460000</v>
      </c>
      <c r="V570" s="107">
        <v>460000</v>
      </c>
      <c r="W570" s="107"/>
      <c r="X570" s="107">
        <f t="shared" si="119"/>
        <v>0</v>
      </c>
      <c r="Y570" s="107"/>
      <c r="Z570" s="107"/>
      <c r="AA570" s="108">
        <f t="shared" si="120"/>
        <v>0</v>
      </c>
      <c r="AB570" s="7">
        <v>45632</v>
      </c>
    </row>
    <row r="571" spans="1:28" ht="15.75" x14ac:dyDescent="0.25">
      <c r="A571" s="29">
        <v>45633</v>
      </c>
      <c r="B571" s="27" t="s">
        <v>305</v>
      </c>
      <c r="C571" s="27"/>
      <c r="D571" s="27" t="s">
        <v>52</v>
      </c>
      <c r="E571" s="27" t="s">
        <v>127</v>
      </c>
      <c r="F571" s="106">
        <v>1</v>
      </c>
      <c r="G571" s="27" t="s">
        <v>39</v>
      </c>
      <c r="H571" s="27">
        <v>70000</v>
      </c>
      <c r="I571" s="25">
        <f t="shared" si="108"/>
        <v>70000</v>
      </c>
      <c r="J571" s="32" t="s">
        <v>324</v>
      </c>
      <c r="K571" s="25"/>
      <c r="L571" s="107">
        <f t="shared" ref="L571" si="121">M571+N571</f>
        <v>0</v>
      </c>
      <c r="M571" s="107"/>
      <c r="N571" s="107"/>
      <c r="O571" s="107">
        <f t="shared" ref="O571" si="122">P571+Q571</f>
        <v>0</v>
      </c>
      <c r="P571" s="107"/>
      <c r="Q571" s="107"/>
      <c r="R571" s="107">
        <f t="shared" ref="R571" si="123">S571+T571</f>
        <v>0</v>
      </c>
      <c r="S571" s="107"/>
      <c r="T571" s="107"/>
      <c r="U571" s="107">
        <f t="shared" ref="U571" si="124">V571+W571</f>
        <v>70000</v>
      </c>
      <c r="V571" s="107">
        <v>70000</v>
      </c>
      <c r="W571" s="107"/>
      <c r="X571" s="107">
        <f t="shared" ref="X571" si="125">Y571+Z571</f>
        <v>0</v>
      </c>
      <c r="Y571" s="107"/>
      <c r="Z571" s="107"/>
      <c r="AA571" s="108">
        <f t="shared" ref="AA571" si="126">C571+I571-L571-O571-U571-X571-R571</f>
        <v>0</v>
      </c>
      <c r="AB571" s="7">
        <v>45633</v>
      </c>
    </row>
    <row r="572" spans="1:28" ht="15.75" x14ac:dyDescent="0.25">
      <c r="A572" s="29">
        <v>45633</v>
      </c>
      <c r="B572" s="25" t="s">
        <v>88</v>
      </c>
      <c r="C572" s="25"/>
      <c r="D572" s="27" t="s">
        <v>46</v>
      </c>
      <c r="E572" s="25" t="s">
        <v>89</v>
      </c>
      <c r="F572" s="25">
        <v>29.2</v>
      </c>
      <c r="G572" s="25" t="s">
        <v>39</v>
      </c>
      <c r="H572" s="25">
        <v>46000</v>
      </c>
      <c r="I572" s="25">
        <f t="shared" si="108"/>
        <v>1343200</v>
      </c>
      <c r="J572" s="31" t="s">
        <v>312</v>
      </c>
      <c r="K572" s="25" t="s">
        <v>2231</v>
      </c>
      <c r="L572" s="107">
        <f t="shared" ref="L572:L593" si="127">M572+N572</f>
        <v>0</v>
      </c>
      <c r="M572" s="107"/>
      <c r="N572" s="107"/>
      <c r="O572" s="107">
        <f t="shared" ref="O572:O593" si="128">P572+Q572</f>
        <v>1343200</v>
      </c>
      <c r="P572" s="107">
        <v>1343200</v>
      </c>
      <c r="Q572" s="107"/>
      <c r="R572" s="107">
        <f t="shared" ref="R572:R593" si="129">S572+T572</f>
        <v>0</v>
      </c>
      <c r="S572" s="107"/>
      <c r="T572" s="107"/>
      <c r="U572" s="107">
        <f t="shared" ref="U572:U593" si="130">V572+W572</f>
        <v>0</v>
      </c>
      <c r="V572" s="107"/>
      <c r="W572" s="107"/>
      <c r="X572" s="107">
        <f t="shared" ref="X572:X593" si="131">Y572+Z572</f>
        <v>0</v>
      </c>
      <c r="Y572" s="107"/>
      <c r="Z572" s="107"/>
      <c r="AA572" s="108">
        <f t="shared" ref="AA572:AA593" si="132">C572+I572-L572-O572-U572-X572-R572</f>
        <v>0</v>
      </c>
      <c r="AB572" s="7">
        <v>45631</v>
      </c>
    </row>
    <row r="573" spans="1:28" ht="15.75" x14ac:dyDescent="0.25">
      <c r="A573" s="29">
        <v>45633</v>
      </c>
      <c r="B573" s="25" t="s">
        <v>99</v>
      </c>
      <c r="C573" s="25"/>
      <c r="D573" s="25"/>
      <c r="E573" s="25" t="s">
        <v>105</v>
      </c>
      <c r="F573" s="25">
        <v>35.200000000000003</v>
      </c>
      <c r="G573" s="25" t="s">
        <v>39</v>
      </c>
      <c r="H573" s="25"/>
      <c r="I573" s="25">
        <f t="shared" si="108"/>
        <v>0</v>
      </c>
      <c r="J573" s="26" t="s">
        <v>28</v>
      </c>
      <c r="K573" s="25"/>
      <c r="L573" s="107">
        <f t="shared" si="127"/>
        <v>0</v>
      </c>
      <c r="M573" s="107"/>
      <c r="N573" s="107"/>
      <c r="O573" s="107">
        <f t="shared" si="128"/>
        <v>0</v>
      </c>
      <c r="P573" s="107"/>
      <c r="Q573" s="107"/>
      <c r="R573" s="107">
        <f t="shared" si="129"/>
        <v>0</v>
      </c>
      <c r="S573" s="107"/>
      <c r="T573" s="107"/>
      <c r="U573" s="107">
        <f t="shared" si="130"/>
        <v>0</v>
      </c>
      <c r="V573" s="107"/>
      <c r="W573" s="107"/>
      <c r="X573" s="107">
        <f t="shared" si="131"/>
        <v>0</v>
      </c>
      <c r="Y573" s="107"/>
      <c r="Z573" s="107"/>
      <c r="AA573" s="108">
        <f t="shared" si="132"/>
        <v>0</v>
      </c>
      <c r="AB573" s="7"/>
    </row>
    <row r="574" spans="1:28" ht="15.75" x14ac:dyDescent="0.25">
      <c r="A574" s="29">
        <v>45633</v>
      </c>
      <c r="B574" s="25" t="s">
        <v>99</v>
      </c>
      <c r="C574" s="25"/>
      <c r="D574" s="27"/>
      <c r="E574" s="25" t="s">
        <v>121</v>
      </c>
      <c r="F574" s="25">
        <v>41.6</v>
      </c>
      <c r="G574" s="25" t="s">
        <v>39</v>
      </c>
      <c r="H574" s="25"/>
      <c r="I574" s="25">
        <f t="shared" si="108"/>
        <v>0</v>
      </c>
      <c r="J574" s="26" t="s">
        <v>28</v>
      </c>
      <c r="K574" s="25"/>
      <c r="L574" s="107">
        <f t="shared" si="127"/>
        <v>0</v>
      </c>
      <c r="M574" s="107"/>
      <c r="N574" s="107"/>
      <c r="O574" s="107">
        <f t="shared" si="128"/>
        <v>0</v>
      </c>
      <c r="P574" s="107"/>
      <c r="Q574" s="107"/>
      <c r="R574" s="107">
        <f t="shared" si="129"/>
        <v>0</v>
      </c>
      <c r="S574" s="107"/>
      <c r="T574" s="107"/>
      <c r="U574" s="107">
        <f t="shared" si="130"/>
        <v>0</v>
      </c>
      <c r="V574" s="107"/>
      <c r="W574" s="107"/>
      <c r="X574" s="107">
        <f t="shared" si="131"/>
        <v>0</v>
      </c>
      <c r="Y574" s="107"/>
      <c r="Z574" s="107"/>
      <c r="AA574" s="108">
        <f t="shared" si="132"/>
        <v>0</v>
      </c>
      <c r="AB574" s="7"/>
    </row>
    <row r="575" spans="1:28" ht="15.75" x14ac:dyDescent="0.25">
      <c r="A575" s="29">
        <v>45633</v>
      </c>
      <c r="B575" s="25" t="s">
        <v>99</v>
      </c>
      <c r="C575" s="27"/>
      <c r="D575" s="27"/>
      <c r="E575" s="27" t="s">
        <v>103</v>
      </c>
      <c r="F575" s="27">
        <v>28.9</v>
      </c>
      <c r="G575" s="27" t="s">
        <v>39</v>
      </c>
      <c r="H575" s="25"/>
      <c r="I575" s="25">
        <f t="shared" si="108"/>
        <v>0</v>
      </c>
      <c r="J575" s="28" t="s">
        <v>28</v>
      </c>
      <c r="K575" s="25"/>
      <c r="L575" s="107">
        <f t="shared" si="127"/>
        <v>0</v>
      </c>
      <c r="M575" s="107"/>
      <c r="N575" s="107"/>
      <c r="O575" s="107">
        <f t="shared" si="128"/>
        <v>0</v>
      </c>
      <c r="P575" s="107"/>
      <c r="Q575" s="107"/>
      <c r="R575" s="107">
        <f t="shared" si="129"/>
        <v>0</v>
      </c>
      <c r="S575" s="107"/>
      <c r="T575" s="107"/>
      <c r="U575" s="107">
        <f t="shared" si="130"/>
        <v>0</v>
      </c>
      <c r="V575" s="107"/>
      <c r="W575" s="107"/>
      <c r="X575" s="107">
        <f t="shared" si="131"/>
        <v>0</v>
      </c>
      <c r="Y575" s="107"/>
      <c r="Z575" s="107"/>
      <c r="AA575" s="108">
        <f t="shared" si="132"/>
        <v>0</v>
      </c>
      <c r="AB575" s="7"/>
    </row>
    <row r="576" spans="1:28" ht="15.75" x14ac:dyDescent="0.25">
      <c r="A576" s="29">
        <v>45633</v>
      </c>
      <c r="B576" s="25" t="s">
        <v>1194</v>
      </c>
      <c r="C576" s="25"/>
      <c r="D576" s="27" t="s">
        <v>46</v>
      </c>
      <c r="E576" s="25" t="s">
        <v>534</v>
      </c>
      <c r="F576" s="25">
        <v>2250</v>
      </c>
      <c r="G576" s="25" t="s">
        <v>34</v>
      </c>
      <c r="H576" s="25">
        <v>3160</v>
      </c>
      <c r="I576" s="25">
        <f t="shared" si="108"/>
        <v>7110000</v>
      </c>
      <c r="J576" s="31" t="s">
        <v>324</v>
      </c>
      <c r="K576" s="25"/>
      <c r="L576" s="107">
        <f t="shared" si="127"/>
        <v>6400000</v>
      </c>
      <c r="M576" s="107">
        <v>6400000</v>
      </c>
      <c r="N576" s="107"/>
      <c r="O576" s="107">
        <f t="shared" si="128"/>
        <v>0</v>
      </c>
      <c r="P576" s="107"/>
      <c r="Q576" s="107"/>
      <c r="R576" s="107">
        <f t="shared" si="129"/>
        <v>0</v>
      </c>
      <c r="S576" s="107"/>
      <c r="T576" s="107"/>
      <c r="U576" s="107">
        <f t="shared" si="130"/>
        <v>710000</v>
      </c>
      <c r="V576" s="107">
        <v>710000</v>
      </c>
      <c r="W576" s="107"/>
      <c r="X576" s="107">
        <f t="shared" si="131"/>
        <v>0</v>
      </c>
      <c r="Y576" s="107"/>
      <c r="Z576" s="107"/>
      <c r="AA576" s="108">
        <f t="shared" si="132"/>
        <v>0</v>
      </c>
      <c r="AB576" s="7">
        <v>45633</v>
      </c>
    </row>
    <row r="577" spans="1:28" ht="15.75" x14ac:dyDescent="0.25">
      <c r="A577" s="29">
        <v>45633</v>
      </c>
      <c r="B577" s="25" t="s">
        <v>305</v>
      </c>
      <c r="C577" s="25"/>
      <c r="D577" s="27" t="s">
        <v>46</v>
      </c>
      <c r="E577" s="25" t="s">
        <v>225</v>
      </c>
      <c r="F577" s="25">
        <v>500</v>
      </c>
      <c r="G577" s="25" t="s">
        <v>34</v>
      </c>
      <c r="H577" s="25">
        <v>2720</v>
      </c>
      <c r="I577" s="25">
        <f t="shared" si="108"/>
        <v>1360000</v>
      </c>
      <c r="J577" s="31" t="s">
        <v>312</v>
      </c>
      <c r="K577" s="25" t="s">
        <v>2240</v>
      </c>
      <c r="L577" s="107">
        <f t="shared" si="127"/>
        <v>0</v>
      </c>
      <c r="M577" s="107"/>
      <c r="N577" s="107"/>
      <c r="O577" s="107">
        <f t="shared" si="128"/>
        <v>1360000</v>
      </c>
      <c r="P577" s="107">
        <v>1360000</v>
      </c>
      <c r="Q577" s="107"/>
      <c r="R577" s="107">
        <f t="shared" si="129"/>
        <v>0</v>
      </c>
      <c r="S577" s="107"/>
      <c r="T577" s="107"/>
      <c r="U577" s="107">
        <f t="shared" si="130"/>
        <v>0</v>
      </c>
      <c r="V577" s="107"/>
      <c r="W577" s="107"/>
      <c r="X577" s="107">
        <f t="shared" si="131"/>
        <v>0</v>
      </c>
      <c r="Y577" s="107"/>
      <c r="Z577" s="107"/>
      <c r="AA577" s="108">
        <f t="shared" si="132"/>
        <v>0</v>
      </c>
      <c r="AB577" s="7">
        <v>45636</v>
      </c>
    </row>
    <row r="578" spans="1:28" ht="15.75" x14ac:dyDescent="0.25">
      <c r="A578" s="29">
        <v>45633</v>
      </c>
      <c r="B578" s="25" t="s">
        <v>1992</v>
      </c>
      <c r="C578" s="25"/>
      <c r="D578" s="27" t="s">
        <v>46</v>
      </c>
      <c r="E578" s="25" t="s">
        <v>192</v>
      </c>
      <c r="F578" s="25">
        <v>300</v>
      </c>
      <c r="G578" s="25" t="s">
        <v>34</v>
      </c>
      <c r="H578" s="25">
        <v>2500</v>
      </c>
      <c r="I578" s="25">
        <f t="shared" si="108"/>
        <v>750000</v>
      </c>
      <c r="J578" s="31" t="s">
        <v>324</v>
      </c>
      <c r="K578" s="25"/>
      <c r="L578" s="107">
        <f t="shared" si="127"/>
        <v>0</v>
      </c>
      <c r="M578" s="107"/>
      <c r="N578" s="107"/>
      <c r="O578" s="107">
        <f t="shared" si="128"/>
        <v>0</v>
      </c>
      <c r="P578" s="107"/>
      <c r="Q578" s="107"/>
      <c r="R578" s="107">
        <f t="shared" si="129"/>
        <v>0</v>
      </c>
      <c r="S578" s="107"/>
      <c r="T578" s="107"/>
      <c r="U578" s="107">
        <f t="shared" si="130"/>
        <v>750000</v>
      </c>
      <c r="V578" s="107">
        <v>750000</v>
      </c>
      <c r="W578" s="107"/>
      <c r="X578" s="107">
        <f t="shared" si="131"/>
        <v>0</v>
      </c>
      <c r="Y578" s="107"/>
      <c r="Z578" s="107"/>
      <c r="AA578" s="108">
        <f t="shared" si="132"/>
        <v>0</v>
      </c>
      <c r="AB578" s="7">
        <v>45637</v>
      </c>
    </row>
    <row r="579" spans="1:28" ht="15.75" x14ac:dyDescent="0.25">
      <c r="A579" s="29">
        <v>45633</v>
      </c>
      <c r="B579" s="25" t="s">
        <v>73</v>
      </c>
      <c r="C579" s="27"/>
      <c r="D579" s="27" t="s">
        <v>52</v>
      </c>
      <c r="E579" s="27" t="s">
        <v>165</v>
      </c>
      <c r="F579" s="27">
        <v>1</v>
      </c>
      <c r="G579" s="27" t="s">
        <v>303</v>
      </c>
      <c r="H579" s="27">
        <v>950000</v>
      </c>
      <c r="I579" s="25">
        <f t="shared" si="108"/>
        <v>950000</v>
      </c>
      <c r="J579" s="28" t="s">
        <v>28</v>
      </c>
      <c r="K579" s="25"/>
      <c r="L579" s="107">
        <f t="shared" si="127"/>
        <v>0</v>
      </c>
      <c r="M579" s="107"/>
      <c r="N579" s="107"/>
      <c r="O579" s="107">
        <f t="shared" si="128"/>
        <v>0</v>
      </c>
      <c r="P579" s="107"/>
      <c r="Q579" s="107"/>
      <c r="R579" s="107">
        <f t="shared" si="129"/>
        <v>0</v>
      </c>
      <c r="S579" s="107"/>
      <c r="T579" s="107"/>
      <c r="U579" s="107">
        <f t="shared" si="130"/>
        <v>0</v>
      </c>
      <c r="V579" s="107"/>
      <c r="W579" s="107"/>
      <c r="X579" s="107">
        <f t="shared" si="131"/>
        <v>0</v>
      </c>
      <c r="Y579" s="107"/>
      <c r="Z579" s="107"/>
      <c r="AA579" s="108">
        <f t="shared" si="132"/>
        <v>950000</v>
      </c>
      <c r="AB579" s="7"/>
    </row>
    <row r="580" spans="1:28" ht="15.75" x14ac:dyDescent="0.25">
      <c r="A580" s="29">
        <v>45633</v>
      </c>
      <c r="B580" s="25" t="s">
        <v>122</v>
      </c>
      <c r="C580" s="25"/>
      <c r="D580" s="25" t="s">
        <v>2249</v>
      </c>
      <c r="E580" s="27" t="s">
        <v>42</v>
      </c>
      <c r="F580" s="119">
        <v>10400</v>
      </c>
      <c r="G580" s="27" t="s">
        <v>34</v>
      </c>
      <c r="H580" s="25">
        <v>3800</v>
      </c>
      <c r="I580" s="25">
        <f t="shared" si="108"/>
        <v>39520000</v>
      </c>
      <c r="J580" s="26" t="s">
        <v>28</v>
      </c>
      <c r="K580" s="25"/>
      <c r="L580" s="107">
        <f t="shared" si="127"/>
        <v>0</v>
      </c>
      <c r="M580" s="107"/>
      <c r="N580" s="107"/>
      <c r="O580" s="107">
        <f t="shared" si="128"/>
        <v>0</v>
      </c>
      <c r="P580" s="107"/>
      <c r="Q580" s="107"/>
      <c r="R580" s="107">
        <f t="shared" si="129"/>
        <v>0</v>
      </c>
      <c r="S580" s="107"/>
      <c r="T580" s="107"/>
      <c r="U580" s="107">
        <f t="shared" si="130"/>
        <v>0</v>
      </c>
      <c r="V580" s="107"/>
      <c r="W580" s="107"/>
      <c r="X580" s="107">
        <f t="shared" si="131"/>
        <v>0</v>
      </c>
      <c r="Y580" s="107"/>
      <c r="Z580" s="107"/>
      <c r="AA580" s="108">
        <f t="shared" si="132"/>
        <v>39520000</v>
      </c>
      <c r="AB580" s="7"/>
    </row>
    <row r="581" spans="1:28" ht="15.75" x14ac:dyDescent="0.25">
      <c r="A581" s="29">
        <v>45633</v>
      </c>
      <c r="B581" s="25" t="s">
        <v>352</v>
      </c>
      <c r="C581" s="25"/>
      <c r="D581" s="27" t="s">
        <v>46</v>
      </c>
      <c r="E581" s="27" t="s">
        <v>135</v>
      </c>
      <c r="F581" s="25">
        <v>20</v>
      </c>
      <c r="G581" s="27" t="s">
        <v>48</v>
      </c>
      <c r="H581" s="25">
        <v>145000</v>
      </c>
      <c r="I581" s="25">
        <f t="shared" si="108"/>
        <v>2900000</v>
      </c>
      <c r="J581" s="31" t="s">
        <v>324</v>
      </c>
      <c r="K581" s="25"/>
      <c r="L581" s="107">
        <f t="shared" si="127"/>
        <v>2900000</v>
      </c>
      <c r="M581" s="107">
        <v>2900000</v>
      </c>
      <c r="N581" s="107"/>
      <c r="O581" s="107">
        <f t="shared" si="128"/>
        <v>0</v>
      </c>
      <c r="P581" s="107"/>
      <c r="Q581" s="107"/>
      <c r="R581" s="107">
        <f t="shared" si="129"/>
        <v>0</v>
      </c>
      <c r="S581" s="107"/>
      <c r="T581" s="107"/>
      <c r="U581" s="107">
        <f t="shared" si="130"/>
        <v>0</v>
      </c>
      <c r="V581" s="107"/>
      <c r="W581" s="107"/>
      <c r="X581" s="107">
        <f t="shared" si="131"/>
        <v>0</v>
      </c>
      <c r="Y581" s="107"/>
      <c r="Z581" s="107"/>
      <c r="AA581" s="108">
        <f t="shared" si="132"/>
        <v>0</v>
      </c>
      <c r="AB581" s="7">
        <v>45633</v>
      </c>
    </row>
    <row r="582" spans="1:28" ht="15.75" x14ac:dyDescent="0.25">
      <c r="A582" s="29">
        <v>45633</v>
      </c>
      <c r="B582" s="27" t="s">
        <v>291</v>
      </c>
      <c r="C582" s="25"/>
      <c r="D582" s="27" t="s">
        <v>52</v>
      </c>
      <c r="E582" s="25" t="s">
        <v>81</v>
      </c>
      <c r="F582" s="25">
        <v>22.3</v>
      </c>
      <c r="G582" s="25" t="s">
        <v>39</v>
      </c>
      <c r="H582" s="25">
        <v>48000</v>
      </c>
      <c r="I582" s="25">
        <f t="shared" si="108"/>
        <v>1070400</v>
      </c>
      <c r="J582" s="31" t="s">
        <v>312</v>
      </c>
      <c r="K582" s="25" t="s">
        <v>2325</v>
      </c>
      <c r="L582" s="107">
        <f t="shared" si="127"/>
        <v>0</v>
      </c>
      <c r="M582" s="107"/>
      <c r="N582" s="107"/>
      <c r="O582" s="107">
        <f t="shared" si="128"/>
        <v>1070400</v>
      </c>
      <c r="P582" s="107">
        <v>1070400</v>
      </c>
      <c r="Q582" s="107"/>
      <c r="R582" s="107">
        <f t="shared" si="129"/>
        <v>0</v>
      </c>
      <c r="S582" s="107"/>
      <c r="T582" s="107"/>
      <c r="U582" s="107">
        <f t="shared" si="130"/>
        <v>0</v>
      </c>
      <c r="V582" s="107"/>
      <c r="W582" s="107"/>
      <c r="X582" s="107">
        <f t="shared" si="131"/>
        <v>0</v>
      </c>
      <c r="Y582" s="107"/>
      <c r="Z582" s="107"/>
      <c r="AA582" s="108">
        <f t="shared" si="132"/>
        <v>0</v>
      </c>
      <c r="AB582" s="7">
        <v>45645</v>
      </c>
    </row>
    <row r="583" spans="1:28" ht="15.75" x14ac:dyDescent="0.25">
      <c r="A583" s="29">
        <v>45633</v>
      </c>
      <c r="B583" s="27" t="s">
        <v>291</v>
      </c>
      <c r="C583" s="25"/>
      <c r="D583" s="27" t="s">
        <v>52</v>
      </c>
      <c r="E583" s="25" t="s">
        <v>120</v>
      </c>
      <c r="F583" s="25">
        <v>24.6</v>
      </c>
      <c r="G583" s="25" t="s">
        <v>39</v>
      </c>
      <c r="H583" s="25">
        <v>46000</v>
      </c>
      <c r="I583" s="25">
        <f t="shared" si="108"/>
        <v>1131600</v>
      </c>
      <c r="J583" s="31" t="s">
        <v>312</v>
      </c>
      <c r="K583" s="25" t="s">
        <v>2325</v>
      </c>
      <c r="L583" s="107">
        <f t="shared" si="127"/>
        <v>0</v>
      </c>
      <c r="M583" s="107"/>
      <c r="N583" s="107"/>
      <c r="O583" s="107">
        <f t="shared" si="128"/>
        <v>1131600</v>
      </c>
      <c r="P583" s="107">
        <v>1131600</v>
      </c>
      <c r="Q583" s="107"/>
      <c r="R583" s="107">
        <f t="shared" si="129"/>
        <v>0</v>
      </c>
      <c r="S583" s="107"/>
      <c r="T583" s="107"/>
      <c r="U583" s="107">
        <f t="shared" si="130"/>
        <v>0</v>
      </c>
      <c r="V583" s="107"/>
      <c r="W583" s="107"/>
      <c r="X583" s="107">
        <f t="shared" si="131"/>
        <v>0</v>
      </c>
      <c r="Y583" s="107"/>
      <c r="Z583" s="107"/>
      <c r="AA583" s="108">
        <f t="shared" si="132"/>
        <v>0</v>
      </c>
      <c r="AB583" s="7">
        <v>45645</v>
      </c>
    </row>
    <row r="584" spans="1:28" ht="15.75" x14ac:dyDescent="0.25">
      <c r="A584" s="29">
        <v>45633</v>
      </c>
      <c r="B584" s="25" t="s">
        <v>311</v>
      </c>
      <c r="C584" s="25"/>
      <c r="D584" s="27" t="s">
        <v>46</v>
      </c>
      <c r="E584" s="25" t="s">
        <v>210</v>
      </c>
      <c r="F584" s="25">
        <v>1</v>
      </c>
      <c r="G584" s="25" t="s">
        <v>39</v>
      </c>
      <c r="H584" s="25">
        <v>170000</v>
      </c>
      <c r="I584" s="25">
        <f t="shared" si="108"/>
        <v>170000</v>
      </c>
      <c r="J584" s="31" t="s">
        <v>324</v>
      </c>
      <c r="K584" s="25"/>
      <c r="L584" s="107">
        <f t="shared" si="127"/>
        <v>170000</v>
      </c>
      <c r="M584" s="107">
        <v>170000</v>
      </c>
      <c r="N584" s="107"/>
      <c r="O584" s="107">
        <f t="shared" si="128"/>
        <v>0</v>
      </c>
      <c r="P584" s="107"/>
      <c r="Q584" s="107"/>
      <c r="R584" s="107">
        <f t="shared" si="129"/>
        <v>0</v>
      </c>
      <c r="S584" s="107"/>
      <c r="T584" s="107"/>
      <c r="U584" s="107">
        <f t="shared" si="130"/>
        <v>0</v>
      </c>
      <c r="V584" s="107"/>
      <c r="W584" s="107"/>
      <c r="X584" s="107">
        <f t="shared" si="131"/>
        <v>0</v>
      </c>
      <c r="Y584" s="107"/>
      <c r="Z584" s="107"/>
      <c r="AA584" s="108">
        <f t="shared" si="132"/>
        <v>0</v>
      </c>
      <c r="AB584" s="7">
        <v>45633</v>
      </c>
    </row>
    <row r="585" spans="1:28" ht="15.75" x14ac:dyDescent="0.25">
      <c r="A585" s="29">
        <v>45633</v>
      </c>
      <c r="B585" s="27" t="s">
        <v>256</v>
      </c>
      <c r="C585" s="27"/>
      <c r="D585" s="27" t="s">
        <v>52</v>
      </c>
      <c r="E585" s="27" t="s">
        <v>129</v>
      </c>
      <c r="F585" s="27">
        <v>2</v>
      </c>
      <c r="G585" s="25" t="s">
        <v>77</v>
      </c>
      <c r="H585" s="27">
        <v>65000</v>
      </c>
      <c r="I585" s="25">
        <f t="shared" si="108"/>
        <v>130000</v>
      </c>
      <c r="J585" s="31" t="s">
        <v>324</v>
      </c>
      <c r="K585" s="25"/>
      <c r="L585" s="107">
        <f t="shared" si="127"/>
        <v>130000</v>
      </c>
      <c r="M585" s="107">
        <v>130000</v>
      </c>
      <c r="N585" s="107"/>
      <c r="O585" s="107">
        <f t="shared" si="128"/>
        <v>0</v>
      </c>
      <c r="P585" s="107"/>
      <c r="Q585" s="107"/>
      <c r="R585" s="107">
        <f t="shared" si="129"/>
        <v>0</v>
      </c>
      <c r="S585" s="107"/>
      <c r="T585" s="107"/>
      <c r="U585" s="107">
        <f t="shared" si="130"/>
        <v>0</v>
      </c>
      <c r="V585" s="107"/>
      <c r="W585" s="107"/>
      <c r="X585" s="107">
        <f t="shared" si="131"/>
        <v>0</v>
      </c>
      <c r="Y585" s="107"/>
      <c r="Z585" s="107"/>
      <c r="AA585" s="108">
        <f t="shared" si="132"/>
        <v>0</v>
      </c>
      <c r="AB585" s="7">
        <v>45649</v>
      </c>
    </row>
    <row r="586" spans="1:28" ht="15.75" x14ac:dyDescent="0.25">
      <c r="A586" s="29">
        <v>45633</v>
      </c>
      <c r="B586" s="27" t="s">
        <v>256</v>
      </c>
      <c r="C586" s="25"/>
      <c r="D586" s="27" t="s">
        <v>52</v>
      </c>
      <c r="E586" s="25" t="s">
        <v>1585</v>
      </c>
      <c r="F586" s="25">
        <v>2.5</v>
      </c>
      <c r="G586" s="25" t="s">
        <v>39</v>
      </c>
      <c r="H586" s="25">
        <v>90000</v>
      </c>
      <c r="I586" s="25">
        <f t="shared" si="108"/>
        <v>225000</v>
      </c>
      <c r="J586" s="31" t="s">
        <v>324</v>
      </c>
      <c r="K586" s="25"/>
      <c r="L586" s="107">
        <f t="shared" si="127"/>
        <v>225000</v>
      </c>
      <c r="M586" s="107">
        <v>225000</v>
      </c>
      <c r="N586" s="107"/>
      <c r="O586" s="107">
        <f t="shared" si="128"/>
        <v>0</v>
      </c>
      <c r="P586" s="107"/>
      <c r="Q586" s="107"/>
      <c r="R586" s="107">
        <f t="shared" si="129"/>
        <v>0</v>
      </c>
      <c r="S586" s="107"/>
      <c r="T586" s="107"/>
      <c r="U586" s="107">
        <f t="shared" si="130"/>
        <v>0</v>
      </c>
      <c r="V586" s="107"/>
      <c r="W586" s="107"/>
      <c r="X586" s="107">
        <f t="shared" si="131"/>
        <v>0</v>
      </c>
      <c r="Y586" s="107"/>
      <c r="Z586" s="107"/>
      <c r="AA586" s="108">
        <f t="shared" si="132"/>
        <v>0</v>
      </c>
      <c r="AB586" s="7">
        <v>45649</v>
      </c>
    </row>
    <row r="587" spans="1:28" ht="15.75" x14ac:dyDescent="0.25">
      <c r="A587" s="29">
        <v>45633</v>
      </c>
      <c r="B587" s="27" t="s">
        <v>256</v>
      </c>
      <c r="C587" s="25"/>
      <c r="D587" s="27" t="s">
        <v>52</v>
      </c>
      <c r="E587" s="25" t="s">
        <v>218</v>
      </c>
      <c r="F587" s="25">
        <v>2.5</v>
      </c>
      <c r="G587" s="25" t="s">
        <v>39</v>
      </c>
      <c r="H587" s="25">
        <v>90000</v>
      </c>
      <c r="I587" s="25">
        <f t="shared" si="108"/>
        <v>225000</v>
      </c>
      <c r="J587" s="31" t="s">
        <v>324</v>
      </c>
      <c r="K587" s="25"/>
      <c r="L587" s="107">
        <f t="shared" si="127"/>
        <v>225000</v>
      </c>
      <c r="M587" s="107">
        <v>225000</v>
      </c>
      <c r="N587" s="107"/>
      <c r="O587" s="107">
        <f t="shared" si="128"/>
        <v>0</v>
      </c>
      <c r="P587" s="107"/>
      <c r="Q587" s="107"/>
      <c r="R587" s="107">
        <f t="shared" si="129"/>
        <v>0</v>
      </c>
      <c r="S587" s="107"/>
      <c r="T587" s="107"/>
      <c r="U587" s="107">
        <f t="shared" si="130"/>
        <v>0</v>
      </c>
      <c r="V587" s="107"/>
      <c r="W587" s="107"/>
      <c r="X587" s="107">
        <f t="shared" si="131"/>
        <v>0</v>
      </c>
      <c r="Y587" s="107"/>
      <c r="Z587" s="107"/>
      <c r="AA587" s="108">
        <f t="shared" si="132"/>
        <v>0</v>
      </c>
      <c r="AB587" s="7">
        <v>45649</v>
      </c>
    </row>
    <row r="588" spans="1:28" ht="15.75" x14ac:dyDescent="0.25">
      <c r="A588" s="24">
        <v>45633</v>
      </c>
      <c r="B588" s="25" t="s">
        <v>256</v>
      </c>
      <c r="C588" s="25"/>
      <c r="D588" s="25" t="s">
        <v>52</v>
      </c>
      <c r="E588" s="25" t="s">
        <v>217</v>
      </c>
      <c r="F588" s="25">
        <v>2.5</v>
      </c>
      <c r="G588" s="25" t="s">
        <v>39</v>
      </c>
      <c r="H588" s="25">
        <v>90000</v>
      </c>
      <c r="I588" s="25">
        <f t="shared" si="108"/>
        <v>225000</v>
      </c>
      <c r="J588" s="31" t="s">
        <v>324</v>
      </c>
      <c r="K588" s="25"/>
      <c r="L588" s="107">
        <f t="shared" si="127"/>
        <v>225000</v>
      </c>
      <c r="M588" s="107">
        <v>225000</v>
      </c>
      <c r="N588" s="107"/>
      <c r="O588" s="107">
        <f t="shared" si="128"/>
        <v>0</v>
      </c>
      <c r="P588" s="107"/>
      <c r="Q588" s="107"/>
      <c r="R588" s="107">
        <f t="shared" si="129"/>
        <v>0</v>
      </c>
      <c r="S588" s="107"/>
      <c r="T588" s="107"/>
      <c r="U588" s="107">
        <f t="shared" si="130"/>
        <v>0</v>
      </c>
      <c r="V588" s="107"/>
      <c r="W588" s="107"/>
      <c r="X588" s="107">
        <f t="shared" si="131"/>
        <v>0</v>
      </c>
      <c r="Y588" s="107"/>
      <c r="Z588" s="107"/>
      <c r="AA588" s="108">
        <f t="shared" si="132"/>
        <v>0</v>
      </c>
      <c r="AB588" s="7">
        <v>45649</v>
      </c>
    </row>
    <row r="589" spans="1:28" ht="15.75" x14ac:dyDescent="0.25">
      <c r="A589" s="24">
        <v>45633</v>
      </c>
      <c r="B589" s="25" t="s">
        <v>1008</v>
      </c>
      <c r="C589" s="25"/>
      <c r="D589" s="25" t="s">
        <v>46</v>
      </c>
      <c r="E589" s="25" t="s">
        <v>103</v>
      </c>
      <c r="F589" s="25">
        <v>88.3</v>
      </c>
      <c r="G589" s="25" t="s">
        <v>39</v>
      </c>
      <c r="H589" s="25">
        <v>46000</v>
      </c>
      <c r="I589" s="25">
        <f t="shared" si="108"/>
        <v>4061800</v>
      </c>
      <c r="J589" s="31" t="s">
        <v>312</v>
      </c>
      <c r="K589" s="25" t="s">
        <v>2279</v>
      </c>
      <c r="L589" s="107">
        <f t="shared" si="127"/>
        <v>0</v>
      </c>
      <c r="M589" s="107"/>
      <c r="N589" s="107"/>
      <c r="O589" s="107">
        <f t="shared" si="128"/>
        <v>4061800</v>
      </c>
      <c r="P589" s="107">
        <v>4061800</v>
      </c>
      <c r="Q589" s="107"/>
      <c r="R589" s="107">
        <f t="shared" si="129"/>
        <v>0</v>
      </c>
      <c r="S589" s="107"/>
      <c r="T589" s="107"/>
      <c r="U589" s="107">
        <f t="shared" si="130"/>
        <v>0</v>
      </c>
      <c r="V589" s="107"/>
      <c r="W589" s="107"/>
      <c r="X589" s="107">
        <f t="shared" si="131"/>
        <v>0</v>
      </c>
      <c r="Y589" s="107"/>
      <c r="Z589" s="107"/>
      <c r="AA589" s="108">
        <f t="shared" si="132"/>
        <v>0</v>
      </c>
      <c r="AB589" s="7">
        <v>45640</v>
      </c>
    </row>
    <row r="590" spans="1:28" ht="15.75" x14ac:dyDescent="0.25">
      <c r="A590" s="29">
        <v>45633</v>
      </c>
      <c r="B590" s="27" t="s">
        <v>256</v>
      </c>
      <c r="C590" s="25"/>
      <c r="D590" s="27" t="s">
        <v>52</v>
      </c>
      <c r="E590" s="25" t="s">
        <v>276</v>
      </c>
      <c r="F590" s="25">
        <v>500</v>
      </c>
      <c r="G590" s="25" t="s">
        <v>34</v>
      </c>
      <c r="H590" s="25">
        <v>800</v>
      </c>
      <c r="I590" s="25">
        <f t="shared" si="108"/>
        <v>400000</v>
      </c>
      <c r="J590" s="31" t="s">
        <v>324</v>
      </c>
      <c r="K590" s="25"/>
      <c r="L590" s="107">
        <f t="shared" si="127"/>
        <v>400000</v>
      </c>
      <c r="M590" s="107">
        <v>400000</v>
      </c>
      <c r="N590" s="107"/>
      <c r="O590" s="107">
        <f t="shared" si="128"/>
        <v>0</v>
      </c>
      <c r="P590" s="107"/>
      <c r="Q590" s="107"/>
      <c r="R590" s="107">
        <f t="shared" si="129"/>
        <v>0</v>
      </c>
      <c r="S590" s="107"/>
      <c r="T590" s="107"/>
      <c r="U590" s="107">
        <f t="shared" si="130"/>
        <v>0</v>
      </c>
      <c r="V590" s="107"/>
      <c r="W590" s="107"/>
      <c r="X590" s="107">
        <f t="shared" si="131"/>
        <v>0</v>
      </c>
      <c r="Y590" s="107"/>
      <c r="Z590" s="107"/>
      <c r="AA590" s="108">
        <f t="shared" si="132"/>
        <v>0</v>
      </c>
      <c r="AB590" s="7">
        <v>45649</v>
      </c>
    </row>
    <row r="591" spans="1:28" ht="15.75" x14ac:dyDescent="0.25">
      <c r="A591" s="24">
        <v>45633</v>
      </c>
      <c r="B591" s="25" t="s">
        <v>70</v>
      </c>
      <c r="C591" s="25"/>
      <c r="D591" s="25" t="s">
        <v>52</v>
      </c>
      <c r="E591" s="25" t="s">
        <v>1517</v>
      </c>
      <c r="F591" s="25">
        <v>4</v>
      </c>
      <c r="G591" s="25" t="s">
        <v>27</v>
      </c>
      <c r="H591" s="25">
        <v>850000</v>
      </c>
      <c r="I591" s="25">
        <f t="shared" si="108"/>
        <v>3400000</v>
      </c>
      <c r="J591" s="26" t="s">
        <v>28</v>
      </c>
      <c r="K591" s="25"/>
      <c r="L591" s="107">
        <f t="shared" si="127"/>
        <v>0</v>
      </c>
      <c r="M591" s="107"/>
      <c r="N591" s="107"/>
      <c r="O591" s="107">
        <f t="shared" si="128"/>
        <v>0</v>
      </c>
      <c r="P591" s="107"/>
      <c r="Q591" s="107"/>
      <c r="R591" s="107">
        <f t="shared" si="129"/>
        <v>0</v>
      </c>
      <c r="S591" s="107"/>
      <c r="T591" s="107"/>
      <c r="U591" s="107">
        <f t="shared" si="130"/>
        <v>0</v>
      </c>
      <c r="V591" s="107"/>
      <c r="W591" s="107"/>
      <c r="X591" s="107">
        <f t="shared" si="131"/>
        <v>0</v>
      </c>
      <c r="Y591" s="107"/>
      <c r="Z591" s="107"/>
      <c r="AA591" s="108">
        <f t="shared" si="132"/>
        <v>3400000</v>
      </c>
      <c r="AB591" s="7"/>
    </row>
    <row r="592" spans="1:28" ht="15.75" x14ac:dyDescent="0.25">
      <c r="A592" s="29">
        <v>45633</v>
      </c>
      <c r="B592" s="27" t="s">
        <v>99</v>
      </c>
      <c r="C592" s="27"/>
      <c r="D592" s="27"/>
      <c r="E592" s="27" t="s">
        <v>567</v>
      </c>
      <c r="F592" s="27">
        <v>80.5</v>
      </c>
      <c r="G592" s="27" t="s">
        <v>39</v>
      </c>
      <c r="H592" s="27"/>
      <c r="I592" s="25">
        <f t="shared" si="108"/>
        <v>0</v>
      </c>
      <c r="J592" s="28" t="s">
        <v>28</v>
      </c>
      <c r="K592" s="25"/>
      <c r="L592" s="107">
        <f t="shared" si="127"/>
        <v>0</v>
      </c>
      <c r="M592" s="107"/>
      <c r="N592" s="107"/>
      <c r="O592" s="107">
        <f t="shared" si="128"/>
        <v>0</v>
      </c>
      <c r="P592" s="107"/>
      <c r="Q592" s="107"/>
      <c r="R592" s="107">
        <f t="shared" si="129"/>
        <v>0</v>
      </c>
      <c r="S592" s="107"/>
      <c r="T592" s="107"/>
      <c r="U592" s="107">
        <f t="shared" si="130"/>
        <v>0</v>
      </c>
      <c r="V592" s="107"/>
      <c r="W592" s="107"/>
      <c r="X592" s="107">
        <f t="shared" si="131"/>
        <v>0</v>
      </c>
      <c r="Y592" s="107"/>
      <c r="Z592" s="107"/>
      <c r="AA592" s="108">
        <f t="shared" si="132"/>
        <v>0</v>
      </c>
      <c r="AB592" s="7"/>
    </row>
    <row r="593" spans="1:28" ht="15.75" x14ac:dyDescent="0.25">
      <c r="A593" s="24">
        <v>45633</v>
      </c>
      <c r="B593" s="25" t="s">
        <v>99</v>
      </c>
      <c r="C593" s="25"/>
      <c r="D593" s="25"/>
      <c r="E593" s="25" t="s">
        <v>197</v>
      </c>
      <c r="F593" s="25">
        <v>46.3</v>
      </c>
      <c r="G593" s="44" t="s">
        <v>39</v>
      </c>
      <c r="H593" s="25"/>
      <c r="I593" s="25">
        <f t="shared" si="108"/>
        <v>0</v>
      </c>
      <c r="J593" s="26" t="s">
        <v>28</v>
      </c>
      <c r="K593" s="25"/>
      <c r="L593" s="107">
        <f t="shared" si="127"/>
        <v>0</v>
      </c>
      <c r="M593" s="107"/>
      <c r="N593" s="107"/>
      <c r="O593" s="107">
        <f t="shared" si="128"/>
        <v>0</v>
      </c>
      <c r="P593" s="107"/>
      <c r="Q593" s="107"/>
      <c r="R593" s="107">
        <f t="shared" si="129"/>
        <v>0</v>
      </c>
      <c r="S593" s="107"/>
      <c r="T593" s="107"/>
      <c r="U593" s="107">
        <f t="shared" si="130"/>
        <v>0</v>
      </c>
      <c r="V593" s="107"/>
      <c r="W593" s="107"/>
      <c r="X593" s="107">
        <f t="shared" si="131"/>
        <v>0</v>
      </c>
      <c r="Y593" s="107"/>
      <c r="Z593" s="107"/>
      <c r="AA593" s="108">
        <f t="shared" si="132"/>
        <v>0</v>
      </c>
      <c r="AB593" s="7"/>
    </row>
    <row r="594" spans="1:28" ht="15.75" x14ac:dyDescent="0.25">
      <c r="A594" s="29">
        <v>45635</v>
      </c>
      <c r="B594" s="27" t="s">
        <v>1001</v>
      </c>
      <c r="C594" s="27"/>
      <c r="D594" s="27" t="s">
        <v>52</v>
      </c>
      <c r="E594" s="27" t="s">
        <v>326</v>
      </c>
      <c r="F594" s="27">
        <v>2.5</v>
      </c>
      <c r="G594" s="43" t="s">
        <v>39</v>
      </c>
      <c r="H594" s="27">
        <v>100000</v>
      </c>
      <c r="I594" s="25">
        <f t="shared" si="108"/>
        <v>250000</v>
      </c>
      <c r="J594" s="31" t="s">
        <v>324</v>
      </c>
      <c r="K594" s="25"/>
      <c r="L594" s="107">
        <f t="shared" ref="L594:L612" si="133">M594+N594</f>
        <v>0</v>
      </c>
      <c r="M594" s="107"/>
      <c r="N594" s="107"/>
      <c r="O594" s="107">
        <f t="shared" ref="O594:O612" si="134">P594+Q594</f>
        <v>0</v>
      </c>
      <c r="P594" s="107"/>
      <c r="Q594" s="107"/>
      <c r="R594" s="107">
        <f t="shared" ref="R594:R612" si="135">S594+T594</f>
        <v>0</v>
      </c>
      <c r="S594" s="107"/>
      <c r="T594" s="107"/>
      <c r="U594" s="107">
        <f t="shared" ref="U594:U612" si="136">V594+W594</f>
        <v>250000</v>
      </c>
      <c r="V594" s="107">
        <v>250000</v>
      </c>
      <c r="W594" s="107"/>
      <c r="X594" s="107">
        <f t="shared" ref="X594:X612" si="137">Y594+Z594</f>
        <v>0</v>
      </c>
      <c r="Y594" s="107"/>
      <c r="Z594" s="107"/>
      <c r="AA594" s="108">
        <f t="shared" ref="AA594:AA612" si="138">C594+I594-L594-O594-U594-X594-R594</f>
        <v>0</v>
      </c>
      <c r="AB594" s="7">
        <v>45635</v>
      </c>
    </row>
    <row r="595" spans="1:28" ht="15.75" x14ac:dyDescent="0.25">
      <c r="A595" s="29">
        <v>45635</v>
      </c>
      <c r="B595" s="27" t="s">
        <v>1338</v>
      </c>
      <c r="C595" s="27"/>
      <c r="D595" s="27" t="s">
        <v>52</v>
      </c>
      <c r="E595" s="27" t="s">
        <v>135</v>
      </c>
      <c r="F595" s="27">
        <v>3</v>
      </c>
      <c r="G595" s="43" t="s">
        <v>48</v>
      </c>
      <c r="H595" s="27">
        <v>150000</v>
      </c>
      <c r="I595" s="25">
        <f t="shared" si="108"/>
        <v>450000</v>
      </c>
      <c r="J595" s="32" t="s">
        <v>324</v>
      </c>
      <c r="K595" s="25"/>
      <c r="L595" s="107">
        <f t="shared" si="133"/>
        <v>0</v>
      </c>
      <c r="M595" s="107"/>
      <c r="N595" s="107"/>
      <c r="O595" s="107">
        <f t="shared" si="134"/>
        <v>0</v>
      </c>
      <c r="P595" s="107"/>
      <c r="Q595" s="107"/>
      <c r="R595" s="107">
        <f t="shared" si="135"/>
        <v>0</v>
      </c>
      <c r="S595" s="107"/>
      <c r="T595" s="107"/>
      <c r="U595" s="107">
        <f t="shared" si="136"/>
        <v>450000</v>
      </c>
      <c r="V595" s="107">
        <v>450000</v>
      </c>
      <c r="W595" s="107"/>
      <c r="X595" s="107">
        <f t="shared" si="137"/>
        <v>0</v>
      </c>
      <c r="Y595" s="107"/>
      <c r="Z595" s="107"/>
      <c r="AA595" s="108">
        <f t="shared" si="138"/>
        <v>0</v>
      </c>
      <c r="AB595" s="7">
        <v>45635</v>
      </c>
    </row>
    <row r="596" spans="1:28" ht="15.75" x14ac:dyDescent="0.25">
      <c r="A596" s="29">
        <v>45635</v>
      </c>
      <c r="B596" s="25" t="s">
        <v>501</v>
      </c>
      <c r="C596" s="25"/>
      <c r="D596" s="25" t="s">
        <v>46</v>
      </c>
      <c r="E596" s="25" t="s">
        <v>189</v>
      </c>
      <c r="F596" s="25">
        <v>2</v>
      </c>
      <c r="G596" s="44" t="s">
        <v>23</v>
      </c>
      <c r="H596" s="25">
        <v>400000</v>
      </c>
      <c r="I596" s="25">
        <f t="shared" ref="I596:I656" si="139">F596*H596</f>
        <v>800000</v>
      </c>
      <c r="J596" s="31" t="s">
        <v>324</v>
      </c>
      <c r="K596" s="25"/>
      <c r="L596" s="107">
        <f t="shared" si="133"/>
        <v>0</v>
      </c>
      <c r="M596" s="107"/>
      <c r="N596" s="107"/>
      <c r="O596" s="107">
        <f t="shared" si="134"/>
        <v>0</v>
      </c>
      <c r="P596" s="107"/>
      <c r="Q596" s="107"/>
      <c r="R596" s="107">
        <f t="shared" si="135"/>
        <v>0</v>
      </c>
      <c r="S596" s="107"/>
      <c r="T596" s="107"/>
      <c r="U596" s="107">
        <f t="shared" si="136"/>
        <v>800000</v>
      </c>
      <c r="V596" s="107">
        <v>800000</v>
      </c>
      <c r="W596" s="107"/>
      <c r="X596" s="107">
        <f t="shared" si="137"/>
        <v>0</v>
      </c>
      <c r="Y596" s="107"/>
      <c r="Z596" s="107"/>
      <c r="AA596" s="108">
        <f t="shared" si="138"/>
        <v>0</v>
      </c>
      <c r="AB596" s="7">
        <v>45635</v>
      </c>
    </row>
    <row r="597" spans="1:28" ht="15.75" x14ac:dyDescent="0.25">
      <c r="A597" s="29">
        <v>45635</v>
      </c>
      <c r="B597" s="27" t="s">
        <v>256</v>
      </c>
      <c r="C597" s="25"/>
      <c r="D597" s="27" t="s">
        <v>52</v>
      </c>
      <c r="E597" s="25" t="s">
        <v>192</v>
      </c>
      <c r="F597" s="25">
        <v>300</v>
      </c>
      <c r="G597" s="44" t="s">
        <v>34</v>
      </c>
      <c r="H597" s="25">
        <v>2500</v>
      </c>
      <c r="I597" s="25">
        <f t="shared" si="139"/>
        <v>750000</v>
      </c>
      <c r="J597" s="31" t="s">
        <v>324</v>
      </c>
      <c r="K597" s="25"/>
      <c r="L597" s="107">
        <f t="shared" si="133"/>
        <v>750000</v>
      </c>
      <c r="M597" s="107"/>
      <c r="N597" s="107">
        <v>750000</v>
      </c>
      <c r="O597" s="107">
        <f t="shared" si="134"/>
        <v>0</v>
      </c>
      <c r="P597" s="107"/>
      <c r="Q597" s="107"/>
      <c r="R597" s="107">
        <f t="shared" si="135"/>
        <v>0</v>
      </c>
      <c r="S597" s="107"/>
      <c r="T597" s="107"/>
      <c r="U597" s="107">
        <f t="shared" si="136"/>
        <v>0</v>
      </c>
      <c r="V597" s="107"/>
      <c r="W597" s="107"/>
      <c r="X597" s="107">
        <f t="shared" si="137"/>
        <v>0</v>
      </c>
      <c r="Y597" s="107"/>
      <c r="Z597" s="107"/>
      <c r="AA597" s="108">
        <f t="shared" si="138"/>
        <v>0</v>
      </c>
      <c r="AB597" s="7">
        <v>45635</v>
      </c>
    </row>
    <row r="598" spans="1:28" ht="15.75" x14ac:dyDescent="0.25">
      <c r="A598" s="29">
        <v>45635</v>
      </c>
      <c r="B598" s="27" t="s">
        <v>305</v>
      </c>
      <c r="C598" s="27"/>
      <c r="D598" s="27" t="s">
        <v>46</v>
      </c>
      <c r="E598" s="27" t="s">
        <v>225</v>
      </c>
      <c r="F598" s="27">
        <v>100</v>
      </c>
      <c r="G598" s="44" t="s">
        <v>34</v>
      </c>
      <c r="H598" s="27">
        <v>2720</v>
      </c>
      <c r="I598" s="25">
        <f t="shared" si="139"/>
        <v>272000</v>
      </c>
      <c r="J598" s="31" t="s">
        <v>312</v>
      </c>
      <c r="K598" s="25" t="s">
        <v>2240</v>
      </c>
      <c r="L598" s="107">
        <f t="shared" si="133"/>
        <v>0</v>
      </c>
      <c r="M598" s="107"/>
      <c r="N598" s="107"/>
      <c r="O598" s="107">
        <f t="shared" si="134"/>
        <v>272000</v>
      </c>
      <c r="P598" s="107">
        <v>272000</v>
      </c>
      <c r="Q598" s="107"/>
      <c r="R598" s="107">
        <f t="shared" si="135"/>
        <v>0</v>
      </c>
      <c r="S598" s="107"/>
      <c r="T598" s="107"/>
      <c r="U598" s="107">
        <f t="shared" si="136"/>
        <v>0</v>
      </c>
      <c r="V598" s="107"/>
      <c r="W598" s="107"/>
      <c r="X598" s="107">
        <f t="shared" si="137"/>
        <v>0</v>
      </c>
      <c r="Y598" s="107"/>
      <c r="Z598" s="107"/>
      <c r="AA598" s="108">
        <f t="shared" si="138"/>
        <v>0</v>
      </c>
      <c r="AB598" s="7">
        <v>45636</v>
      </c>
    </row>
    <row r="599" spans="1:28" ht="15.75" x14ac:dyDescent="0.25">
      <c r="A599" s="29">
        <v>45635</v>
      </c>
      <c r="B599" s="27" t="s">
        <v>452</v>
      </c>
      <c r="C599" s="25"/>
      <c r="D599" s="27" t="s">
        <v>46</v>
      </c>
      <c r="E599" s="25" t="s">
        <v>225</v>
      </c>
      <c r="F599" s="25">
        <v>1000</v>
      </c>
      <c r="G599" s="44" t="s">
        <v>34</v>
      </c>
      <c r="H599" s="25">
        <v>2720</v>
      </c>
      <c r="I599" s="25">
        <f t="shared" si="139"/>
        <v>2720000</v>
      </c>
      <c r="J599" s="31" t="s">
        <v>312</v>
      </c>
      <c r="K599" s="25" t="s">
        <v>2221</v>
      </c>
      <c r="L599" s="107">
        <f t="shared" si="133"/>
        <v>0</v>
      </c>
      <c r="M599" s="107"/>
      <c r="N599" s="107"/>
      <c r="O599" s="107">
        <f t="shared" si="134"/>
        <v>2720000</v>
      </c>
      <c r="P599" s="107">
        <v>2720000</v>
      </c>
      <c r="Q599" s="107"/>
      <c r="R599" s="107">
        <f t="shared" si="135"/>
        <v>0</v>
      </c>
      <c r="S599" s="107"/>
      <c r="T599" s="107"/>
      <c r="U599" s="107">
        <f t="shared" si="136"/>
        <v>0</v>
      </c>
      <c r="V599" s="107"/>
      <c r="W599" s="107"/>
      <c r="X599" s="107">
        <f t="shared" si="137"/>
        <v>0</v>
      </c>
      <c r="Y599" s="107"/>
      <c r="Z599" s="107"/>
      <c r="AA599" s="108">
        <f t="shared" si="138"/>
        <v>0</v>
      </c>
      <c r="AB599" s="7">
        <v>45637</v>
      </c>
    </row>
    <row r="600" spans="1:28" ht="15.75" x14ac:dyDescent="0.25">
      <c r="A600" s="29">
        <v>45635</v>
      </c>
      <c r="B600" s="27" t="s">
        <v>280</v>
      </c>
      <c r="C600" s="25"/>
      <c r="D600" s="27" t="s">
        <v>46</v>
      </c>
      <c r="E600" s="25" t="s">
        <v>348</v>
      </c>
      <c r="F600" s="25">
        <v>20000</v>
      </c>
      <c r="G600" s="44" t="s">
        <v>34</v>
      </c>
      <c r="H600" s="25">
        <v>900</v>
      </c>
      <c r="I600" s="25">
        <f t="shared" si="139"/>
        <v>18000000</v>
      </c>
      <c r="J600" s="26" t="s">
        <v>28</v>
      </c>
      <c r="K600" s="25"/>
      <c r="L600" s="107">
        <f t="shared" si="133"/>
        <v>0</v>
      </c>
      <c r="M600" s="107"/>
      <c r="N600" s="107"/>
      <c r="O600" s="107">
        <f t="shared" si="134"/>
        <v>0</v>
      </c>
      <c r="P600" s="107"/>
      <c r="Q600" s="107"/>
      <c r="R600" s="107">
        <f t="shared" si="135"/>
        <v>0</v>
      </c>
      <c r="S600" s="107"/>
      <c r="T600" s="107"/>
      <c r="U600" s="107">
        <f t="shared" si="136"/>
        <v>0</v>
      </c>
      <c r="V600" s="107"/>
      <c r="W600" s="107"/>
      <c r="X600" s="107">
        <f t="shared" si="137"/>
        <v>0</v>
      </c>
      <c r="Y600" s="107"/>
      <c r="Z600" s="107"/>
      <c r="AA600" s="108">
        <f t="shared" si="138"/>
        <v>18000000</v>
      </c>
      <c r="AB600" s="7"/>
    </row>
    <row r="601" spans="1:28" ht="15.75" x14ac:dyDescent="0.25">
      <c r="A601" s="29">
        <v>45635</v>
      </c>
      <c r="B601" s="27" t="s">
        <v>592</v>
      </c>
      <c r="C601" s="25"/>
      <c r="D601" s="27" t="s">
        <v>52</v>
      </c>
      <c r="E601" s="25" t="s">
        <v>290</v>
      </c>
      <c r="F601" s="25">
        <v>250</v>
      </c>
      <c r="G601" s="44" t="s">
        <v>34</v>
      </c>
      <c r="H601" s="25">
        <v>2460</v>
      </c>
      <c r="I601" s="25">
        <f t="shared" si="139"/>
        <v>615000</v>
      </c>
      <c r="J601" s="31" t="s">
        <v>312</v>
      </c>
      <c r="K601" s="25" t="s">
        <v>2286</v>
      </c>
      <c r="L601" s="107">
        <f t="shared" si="133"/>
        <v>0</v>
      </c>
      <c r="M601" s="107"/>
      <c r="N601" s="107"/>
      <c r="O601" s="107">
        <f t="shared" si="134"/>
        <v>615000</v>
      </c>
      <c r="P601" s="107">
        <v>615000</v>
      </c>
      <c r="Q601" s="107"/>
      <c r="R601" s="107">
        <f t="shared" si="135"/>
        <v>0</v>
      </c>
      <c r="S601" s="107"/>
      <c r="T601" s="107"/>
      <c r="U601" s="107">
        <f t="shared" si="136"/>
        <v>0</v>
      </c>
      <c r="V601" s="107"/>
      <c r="W601" s="107"/>
      <c r="X601" s="107">
        <f t="shared" si="137"/>
        <v>0</v>
      </c>
      <c r="Y601" s="107"/>
      <c r="Z601" s="107"/>
      <c r="AA601" s="108">
        <f t="shared" si="138"/>
        <v>0</v>
      </c>
      <c r="AB601" s="7">
        <v>45642</v>
      </c>
    </row>
    <row r="602" spans="1:28" ht="15.75" x14ac:dyDescent="0.25">
      <c r="A602" s="29">
        <v>45635</v>
      </c>
      <c r="B602" s="27" t="s">
        <v>592</v>
      </c>
      <c r="C602" s="25"/>
      <c r="D602" s="27" t="s">
        <v>52</v>
      </c>
      <c r="E602" s="25" t="s">
        <v>534</v>
      </c>
      <c r="F602" s="25">
        <v>250</v>
      </c>
      <c r="G602" s="44" t="s">
        <v>34</v>
      </c>
      <c r="H602" s="25">
        <v>3160</v>
      </c>
      <c r="I602" s="25">
        <f t="shared" si="139"/>
        <v>790000</v>
      </c>
      <c r="J602" s="31" t="s">
        <v>312</v>
      </c>
      <c r="K602" s="25" t="s">
        <v>2286</v>
      </c>
      <c r="L602" s="107">
        <f t="shared" si="133"/>
        <v>0</v>
      </c>
      <c r="M602" s="107"/>
      <c r="N602" s="107"/>
      <c r="O602" s="107">
        <f t="shared" si="134"/>
        <v>790000</v>
      </c>
      <c r="P602" s="107">
        <v>790000</v>
      </c>
      <c r="Q602" s="107"/>
      <c r="R602" s="107">
        <f t="shared" si="135"/>
        <v>0</v>
      </c>
      <c r="S602" s="107"/>
      <c r="T602" s="107"/>
      <c r="U602" s="107">
        <f t="shared" si="136"/>
        <v>0</v>
      </c>
      <c r="V602" s="107"/>
      <c r="W602" s="107"/>
      <c r="X602" s="107">
        <f t="shared" si="137"/>
        <v>0</v>
      </c>
      <c r="Y602" s="107"/>
      <c r="Z602" s="107"/>
      <c r="AA602" s="108">
        <f t="shared" si="138"/>
        <v>0</v>
      </c>
      <c r="AB602" s="7">
        <v>45642</v>
      </c>
    </row>
    <row r="603" spans="1:28" ht="15.75" x14ac:dyDescent="0.25">
      <c r="A603" s="29">
        <v>45635</v>
      </c>
      <c r="B603" s="27" t="s">
        <v>592</v>
      </c>
      <c r="C603" s="25"/>
      <c r="D603" s="27" t="s">
        <v>52</v>
      </c>
      <c r="E603" s="25" t="s">
        <v>108</v>
      </c>
      <c r="F603" s="25">
        <v>200</v>
      </c>
      <c r="G603" s="44" t="s">
        <v>34</v>
      </c>
      <c r="H603" s="25">
        <v>2000</v>
      </c>
      <c r="I603" s="25">
        <f t="shared" si="139"/>
        <v>400000</v>
      </c>
      <c r="J603" s="31" t="s">
        <v>312</v>
      </c>
      <c r="K603" s="25" t="s">
        <v>2286</v>
      </c>
      <c r="L603" s="107">
        <f t="shared" si="133"/>
        <v>0</v>
      </c>
      <c r="M603" s="107"/>
      <c r="N603" s="107"/>
      <c r="O603" s="107">
        <f t="shared" si="134"/>
        <v>400000</v>
      </c>
      <c r="P603" s="107">
        <v>400000</v>
      </c>
      <c r="Q603" s="107"/>
      <c r="R603" s="107">
        <f t="shared" si="135"/>
        <v>0</v>
      </c>
      <c r="S603" s="107"/>
      <c r="T603" s="107"/>
      <c r="U603" s="107">
        <f t="shared" si="136"/>
        <v>0</v>
      </c>
      <c r="V603" s="107"/>
      <c r="W603" s="107"/>
      <c r="X603" s="107">
        <f t="shared" si="137"/>
        <v>0</v>
      </c>
      <c r="Y603" s="107"/>
      <c r="Z603" s="107"/>
      <c r="AA603" s="108">
        <f t="shared" si="138"/>
        <v>0</v>
      </c>
      <c r="AB603" s="7">
        <v>45642</v>
      </c>
    </row>
    <row r="604" spans="1:28" ht="15.75" x14ac:dyDescent="0.25">
      <c r="A604" s="29">
        <v>45635</v>
      </c>
      <c r="B604" s="25" t="s">
        <v>569</v>
      </c>
      <c r="C604" s="25"/>
      <c r="D604" s="27" t="s">
        <v>46</v>
      </c>
      <c r="E604" s="25" t="s">
        <v>100</v>
      </c>
      <c r="F604" s="25">
        <v>29.2</v>
      </c>
      <c r="G604" s="25" t="s">
        <v>39</v>
      </c>
      <c r="H604" s="25">
        <v>47000</v>
      </c>
      <c r="I604" s="25">
        <f t="shared" si="139"/>
        <v>1372400</v>
      </c>
      <c r="J604" s="31" t="s">
        <v>324</v>
      </c>
      <c r="K604" s="25"/>
      <c r="L604" s="107">
        <f t="shared" si="133"/>
        <v>0</v>
      </c>
      <c r="M604" s="107"/>
      <c r="N604" s="107"/>
      <c r="O604" s="107">
        <f t="shared" si="134"/>
        <v>0</v>
      </c>
      <c r="P604" s="107"/>
      <c r="Q604" s="107"/>
      <c r="R604" s="107">
        <f t="shared" si="135"/>
        <v>0</v>
      </c>
      <c r="S604" s="107"/>
      <c r="T604" s="107"/>
      <c r="U604" s="107">
        <f t="shared" si="136"/>
        <v>1372400</v>
      </c>
      <c r="V604" s="107">
        <v>1372400</v>
      </c>
      <c r="W604" s="107"/>
      <c r="X604" s="107">
        <f t="shared" si="137"/>
        <v>0</v>
      </c>
      <c r="Y604" s="107"/>
      <c r="Z604" s="107"/>
      <c r="AA604" s="108">
        <f t="shared" si="138"/>
        <v>0</v>
      </c>
      <c r="AB604" s="7">
        <v>45635</v>
      </c>
    </row>
    <row r="605" spans="1:28" ht="15.75" x14ac:dyDescent="0.25">
      <c r="A605" s="29">
        <v>45635</v>
      </c>
      <c r="B605" s="25" t="s">
        <v>1770</v>
      </c>
      <c r="C605" s="25"/>
      <c r="D605" s="27" t="s">
        <v>52</v>
      </c>
      <c r="E605" s="25" t="s">
        <v>117</v>
      </c>
      <c r="F605" s="25">
        <v>1</v>
      </c>
      <c r="G605" s="25" t="s">
        <v>23</v>
      </c>
      <c r="H605" s="25">
        <v>400000</v>
      </c>
      <c r="I605" s="25">
        <f t="shared" si="139"/>
        <v>400000</v>
      </c>
      <c r="J605" s="31" t="s">
        <v>312</v>
      </c>
      <c r="K605" s="25" t="s">
        <v>2239</v>
      </c>
      <c r="L605" s="107">
        <f t="shared" si="133"/>
        <v>0</v>
      </c>
      <c r="M605" s="107"/>
      <c r="N605" s="107"/>
      <c r="O605" s="107">
        <f t="shared" si="134"/>
        <v>400000</v>
      </c>
      <c r="P605" s="107">
        <v>400000</v>
      </c>
      <c r="Q605" s="107"/>
      <c r="R605" s="107">
        <f t="shared" si="135"/>
        <v>0</v>
      </c>
      <c r="S605" s="107"/>
      <c r="T605" s="107"/>
      <c r="U605" s="107">
        <f t="shared" si="136"/>
        <v>0</v>
      </c>
      <c r="V605" s="107"/>
      <c r="W605" s="107"/>
      <c r="X605" s="107">
        <f t="shared" si="137"/>
        <v>0</v>
      </c>
      <c r="Y605" s="107"/>
      <c r="Z605" s="107"/>
      <c r="AA605" s="108">
        <f t="shared" si="138"/>
        <v>0</v>
      </c>
      <c r="AB605" s="7">
        <v>45636</v>
      </c>
    </row>
    <row r="606" spans="1:28" ht="15.75" x14ac:dyDescent="0.25">
      <c r="A606" s="29">
        <v>45635</v>
      </c>
      <c r="B606" s="25" t="s">
        <v>743</v>
      </c>
      <c r="C606" s="25"/>
      <c r="D606" s="27" t="s">
        <v>46</v>
      </c>
      <c r="E606" s="25" t="s">
        <v>148</v>
      </c>
      <c r="F606" s="25">
        <v>1</v>
      </c>
      <c r="G606" s="25" t="s">
        <v>23</v>
      </c>
      <c r="H606" s="25">
        <v>400000</v>
      </c>
      <c r="I606" s="25">
        <f t="shared" si="139"/>
        <v>400000</v>
      </c>
      <c r="J606" s="26" t="s">
        <v>28</v>
      </c>
      <c r="K606" s="25"/>
      <c r="L606" s="107">
        <f t="shared" si="133"/>
        <v>0</v>
      </c>
      <c r="M606" s="107"/>
      <c r="N606" s="107"/>
      <c r="O606" s="107">
        <f t="shared" si="134"/>
        <v>0</v>
      </c>
      <c r="P606" s="107"/>
      <c r="Q606" s="107"/>
      <c r="R606" s="107">
        <f t="shared" si="135"/>
        <v>0</v>
      </c>
      <c r="S606" s="107"/>
      <c r="T606" s="107"/>
      <c r="U606" s="107">
        <f t="shared" si="136"/>
        <v>0</v>
      </c>
      <c r="V606" s="107"/>
      <c r="W606" s="107"/>
      <c r="X606" s="107">
        <f t="shared" si="137"/>
        <v>0</v>
      </c>
      <c r="Y606" s="107"/>
      <c r="Z606" s="107"/>
      <c r="AA606" s="108">
        <f t="shared" si="138"/>
        <v>400000</v>
      </c>
      <c r="AB606" s="7"/>
    </row>
    <row r="607" spans="1:28" ht="15.75" x14ac:dyDescent="0.25">
      <c r="A607" s="29">
        <v>45635</v>
      </c>
      <c r="B607" s="25" t="s">
        <v>2237</v>
      </c>
      <c r="C607" s="27"/>
      <c r="D607" s="27" t="s">
        <v>46</v>
      </c>
      <c r="E607" s="27" t="s">
        <v>56</v>
      </c>
      <c r="F607" s="27">
        <v>1</v>
      </c>
      <c r="G607" s="25" t="s">
        <v>23</v>
      </c>
      <c r="H607" s="27">
        <v>400000</v>
      </c>
      <c r="I607" s="25">
        <f t="shared" si="139"/>
        <v>400000</v>
      </c>
      <c r="J607" s="32" t="s">
        <v>324</v>
      </c>
      <c r="K607" s="25"/>
      <c r="L607" s="107">
        <f t="shared" si="133"/>
        <v>0</v>
      </c>
      <c r="M607" s="107"/>
      <c r="N607" s="107"/>
      <c r="O607" s="107">
        <f t="shared" si="134"/>
        <v>0</v>
      </c>
      <c r="P607" s="107"/>
      <c r="Q607" s="107"/>
      <c r="R607" s="107">
        <f t="shared" si="135"/>
        <v>0</v>
      </c>
      <c r="S607" s="107"/>
      <c r="T607" s="107"/>
      <c r="U607" s="107">
        <f t="shared" si="136"/>
        <v>400000</v>
      </c>
      <c r="V607" s="107">
        <v>400000</v>
      </c>
      <c r="W607" s="107"/>
      <c r="X607" s="107">
        <f t="shared" si="137"/>
        <v>0</v>
      </c>
      <c r="Y607" s="107"/>
      <c r="Z607" s="107"/>
      <c r="AA607" s="108">
        <f t="shared" si="138"/>
        <v>0</v>
      </c>
      <c r="AB607" s="7">
        <v>45635</v>
      </c>
    </row>
    <row r="608" spans="1:28" ht="15.75" x14ac:dyDescent="0.25">
      <c r="A608" s="29">
        <v>45635</v>
      </c>
      <c r="B608" s="25" t="s">
        <v>134</v>
      </c>
      <c r="C608" s="25"/>
      <c r="D608" s="27" t="s">
        <v>46</v>
      </c>
      <c r="E608" s="25" t="s">
        <v>135</v>
      </c>
      <c r="F608" s="25">
        <v>20</v>
      </c>
      <c r="G608" s="25" t="s">
        <v>48</v>
      </c>
      <c r="H608" s="25">
        <v>150000</v>
      </c>
      <c r="I608" s="25">
        <f t="shared" si="139"/>
        <v>3000000</v>
      </c>
      <c r="J608" s="26" t="s">
        <v>28</v>
      </c>
      <c r="K608" s="11" t="s">
        <v>2245</v>
      </c>
      <c r="L608" s="107">
        <f t="shared" si="133"/>
        <v>0</v>
      </c>
      <c r="M608" s="107"/>
      <c r="N608" s="107"/>
      <c r="O608" s="107">
        <f t="shared" si="134"/>
        <v>0</v>
      </c>
      <c r="P608" s="107"/>
      <c r="Q608" s="107"/>
      <c r="R608" s="107">
        <f t="shared" si="135"/>
        <v>0</v>
      </c>
      <c r="S608" s="107"/>
      <c r="T608" s="107"/>
      <c r="U608" s="107">
        <f t="shared" si="136"/>
        <v>0</v>
      </c>
      <c r="V608" s="107"/>
      <c r="W608" s="107"/>
      <c r="X608" s="107">
        <f t="shared" si="137"/>
        <v>0</v>
      </c>
      <c r="Y608" s="107"/>
      <c r="Z608" s="107"/>
      <c r="AA608" s="108">
        <f t="shared" si="138"/>
        <v>3000000</v>
      </c>
      <c r="AB608" s="7"/>
    </row>
    <row r="609" spans="1:28" ht="15.75" x14ac:dyDescent="0.25">
      <c r="A609" s="29">
        <v>45635</v>
      </c>
      <c r="B609" s="25" t="s">
        <v>134</v>
      </c>
      <c r="C609" s="27"/>
      <c r="D609" s="27" t="s">
        <v>46</v>
      </c>
      <c r="E609" s="27" t="s">
        <v>150</v>
      </c>
      <c r="F609" s="27">
        <v>20</v>
      </c>
      <c r="G609" s="27" t="s">
        <v>77</v>
      </c>
      <c r="H609" s="27">
        <v>50000</v>
      </c>
      <c r="I609" s="25">
        <f t="shared" si="139"/>
        <v>1000000</v>
      </c>
      <c r="J609" s="28" t="s">
        <v>28</v>
      </c>
      <c r="K609" s="11" t="s">
        <v>2245</v>
      </c>
      <c r="L609" s="107">
        <f t="shared" si="133"/>
        <v>0</v>
      </c>
      <c r="M609" s="107"/>
      <c r="N609" s="107"/>
      <c r="O609" s="107">
        <f t="shared" si="134"/>
        <v>0</v>
      </c>
      <c r="P609" s="107"/>
      <c r="Q609" s="107"/>
      <c r="R609" s="107">
        <f t="shared" si="135"/>
        <v>0</v>
      </c>
      <c r="S609" s="107"/>
      <c r="T609" s="107"/>
      <c r="U609" s="107">
        <f t="shared" si="136"/>
        <v>0</v>
      </c>
      <c r="V609" s="107"/>
      <c r="W609" s="107"/>
      <c r="X609" s="107">
        <f t="shared" si="137"/>
        <v>0</v>
      </c>
      <c r="Y609" s="107"/>
      <c r="Z609" s="107"/>
      <c r="AA609" s="108">
        <f t="shared" si="138"/>
        <v>1000000</v>
      </c>
      <c r="AB609" s="7"/>
    </row>
    <row r="610" spans="1:28" ht="15.75" x14ac:dyDescent="0.25">
      <c r="A610" s="24">
        <v>45635</v>
      </c>
      <c r="B610" s="25" t="s">
        <v>778</v>
      </c>
      <c r="C610" s="25"/>
      <c r="D610" s="25" t="s">
        <v>46</v>
      </c>
      <c r="E610" s="25" t="s">
        <v>103</v>
      </c>
      <c r="F610" s="25">
        <v>28.7</v>
      </c>
      <c r="G610" s="25" t="s">
        <v>39</v>
      </c>
      <c r="H610" s="25">
        <v>46000</v>
      </c>
      <c r="I610" s="25">
        <f t="shared" si="139"/>
        <v>1320200</v>
      </c>
      <c r="J610" s="31" t="s">
        <v>324</v>
      </c>
      <c r="K610" s="25"/>
      <c r="L610" s="107">
        <f t="shared" si="133"/>
        <v>1320200</v>
      </c>
      <c r="M610" s="107">
        <v>1320200</v>
      </c>
      <c r="N610" s="107"/>
      <c r="O610" s="107">
        <f t="shared" si="134"/>
        <v>0</v>
      </c>
      <c r="P610" s="107"/>
      <c r="Q610" s="107"/>
      <c r="R610" s="107">
        <f t="shared" si="135"/>
        <v>0</v>
      </c>
      <c r="S610" s="107"/>
      <c r="T610" s="107"/>
      <c r="U610" s="107">
        <f t="shared" si="136"/>
        <v>0</v>
      </c>
      <c r="V610" s="107"/>
      <c r="W610" s="107"/>
      <c r="X610" s="107">
        <f t="shared" si="137"/>
        <v>0</v>
      </c>
      <c r="Y610" s="107"/>
      <c r="Z610" s="107"/>
      <c r="AA610" s="108">
        <f t="shared" si="138"/>
        <v>0</v>
      </c>
      <c r="AB610" s="7">
        <v>45635</v>
      </c>
    </row>
    <row r="611" spans="1:28" ht="15.75" x14ac:dyDescent="0.25">
      <c r="A611" s="24">
        <v>45635</v>
      </c>
      <c r="B611" s="25" t="s">
        <v>449</v>
      </c>
      <c r="C611" s="25"/>
      <c r="D611" s="25" t="s">
        <v>52</v>
      </c>
      <c r="E611" s="25" t="s">
        <v>1165</v>
      </c>
      <c r="F611" s="25">
        <v>4000</v>
      </c>
      <c r="G611" s="25" t="s">
        <v>34</v>
      </c>
      <c r="H611" s="25">
        <v>2214</v>
      </c>
      <c r="I611" s="25">
        <f t="shared" si="139"/>
        <v>8856000</v>
      </c>
      <c r="J611" s="31" t="s">
        <v>324</v>
      </c>
      <c r="K611" s="25"/>
      <c r="L611" s="107">
        <f t="shared" si="133"/>
        <v>8856000</v>
      </c>
      <c r="M611" s="107"/>
      <c r="N611" s="107">
        <v>8856000</v>
      </c>
      <c r="O611" s="107">
        <f t="shared" si="134"/>
        <v>0</v>
      </c>
      <c r="P611" s="107"/>
      <c r="Q611" s="107"/>
      <c r="R611" s="107">
        <f t="shared" si="135"/>
        <v>0</v>
      </c>
      <c r="S611" s="107"/>
      <c r="T611" s="107"/>
      <c r="U611" s="107">
        <f t="shared" si="136"/>
        <v>0</v>
      </c>
      <c r="V611" s="107"/>
      <c r="W611" s="107"/>
      <c r="X611" s="107">
        <f t="shared" si="137"/>
        <v>0</v>
      </c>
      <c r="Y611" s="107"/>
      <c r="Z611" s="107"/>
      <c r="AA611" s="108">
        <f t="shared" si="138"/>
        <v>0</v>
      </c>
      <c r="AB611" s="7">
        <v>45649</v>
      </c>
    </row>
    <row r="612" spans="1:28" ht="15.75" x14ac:dyDescent="0.25">
      <c r="A612" s="29">
        <v>45635</v>
      </c>
      <c r="B612" s="25" t="s">
        <v>1597</v>
      </c>
      <c r="C612" s="25"/>
      <c r="D612" s="25" t="s">
        <v>52</v>
      </c>
      <c r="E612" s="25" t="s">
        <v>249</v>
      </c>
      <c r="F612" s="25">
        <v>100</v>
      </c>
      <c r="G612" s="25" t="s">
        <v>34</v>
      </c>
      <c r="H612" s="25">
        <v>4000</v>
      </c>
      <c r="I612" s="25">
        <f t="shared" si="139"/>
        <v>400000</v>
      </c>
      <c r="J612" s="31" t="s">
        <v>324</v>
      </c>
      <c r="K612" s="25"/>
      <c r="L612" s="107">
        <f t="shared" si="133"/>
        <v>0</v>
      </c>
      <c r="M612" s="107"/>
      <c r="N612" s="107"/>
      <c r="O612" s="107">
        <f t="shared" si="134"/>
        <v>0</v>
      </c>
      <c r="P612" s="107"/>
      <c r="Q612" s="107"/>
      <c r="R612" s="107">
        <f t="shared" si="135"/>
        <v>0</v>
      </c>
      <c r="S612" s="107"/>
      <c r="T612" s="107"/>
      <c r="U612" s="107">
        <f t="shared" si="136"/>
        <v>400000</v>
      </c>
      <c r="V612" s="107">
        <v>400000</v>
      </c>
      <c r="W612" s="107"/>
      <c r="X612" s="107">
        <f t="shared" si="137"/>
        <v>0</v>
      </c>
      <c r="Y612" s="107"/>
      <c r="Z612" s="107"/>
      <c r="AA612" s="108">
        <f t="shared" si="138"/>
        <v>0</v>
      </c>
      <c r="AB612" s="7">
        <v>45636</v>
      </c>
    </row>
    <row r="613" spans="1:28" ht="15.75" x14ac:dyDescent="0.25">
      <c r="A613" s="24">
        <v>45635</v>
      </c>
      <c r="B613" s="25" t="s">
        <v>203</v>
      </c>
      <c r="C613" s="25"/>
      <c r="D613" s="25" t="s">
        <v>46</v>
      </c>
      <c r="E613" s="25" t="s">
        <v>406</v>
      </c>
      <c r="F613" s="25">
        <v>6000</v>
      </c>
      <c r="G613" s="25" t="s">
        <v>34</v>
      </c>
      <c r="H613" s="25">
        <v>900</v>
      </c>
      <c r="I613" s="25">
        <f t="shared" si="139"/>
        <v>5400000</v>
      </c>
      <c r="J613" s="31" t="s">
        <v>324</v>
      </c>
      <c r="K613" s="25"/>
      <c r="L613" s="107">
        <f t="shared" ref="L613" si="140">M613+N613</f>
        <v>5400000</v>
      </c>
      <c r="M613" s="107">
        <v>3119300</v>
      </c>
      <c r="N613" s="107">
        <v>2280700</v>
      </c>
      <c r="O613" s="107">
        <f t="shared" ref="O613" si="141">P613+Q613</f>
        <v>0</v>
      </c>
      <c r="P613" s="107"/>
      <c r="Q613" s="107"/>
      <c r="R613" s="107">
        <f t="shared" ref="R613" si="142">S613+T613</f>
        <v>0</v>
      </c>
      <c r="S613" s="107"/>
      <c r="T613" s="107"/>
      <c r="U613" s="107">
        <f t="shared" ref="U613" si="143">V613+W613</f>
        <v>0</v>
      </c>
      <c r="V613" s="107"/>
      <c r="W613" s="107"/>
      <c r="X613" s="107">
        <f t="shared" ref="X613" si="144">Y613+Z613</f>
        <v>0</v>
      </c>
      <c r="Y613" s="107"/>
      <c r="Z613" s="107"/>
      <c r="AA613" s="108">
        <f t="shared" ref="AA613" si="145">C613+I613-L613-O613-U613-X613-R613</f>
        <v>0</v>
      </c>
      <c r="AB613" s="7">
        <v>45649</v>
      </c>
    </row>
    <row r="614" spans="1:28" ht="15.75" x14ac:dyDescent="0.25">
      <c r="A614" s="29">
        <v>45636</v>
      </c>
      <c r="B614" s="27" t="s">
        <v>739</v>
      </c>
      <c r="C614" s="27"/>
      <c r="D614" s="25" t="s">
        <v>2249</v>
      </c>
      <c r="E614" s="27" t="s">
        <v>135</v>
      </c>
      <c r="F614" s="27">
        <v>10</v>
      </c>
      <c r="G614" s="27" t="s">
        <v>48</v>
      </c>
      <c r="H614" s="27">
        <v>150000</v>
      </c>
      <c r="I614" s="25">
        <f t="shared" si="139"/>
        <v>1500000</v>
      </c>
      <c r="J614" s="31" t="s">
        <v>312</v>
      </c>
      <c r="K614" s="25" t="s">
        <v>2338</v>
      </c>
      <c r="L614" s="107">
        <f t="shared" ref="L614" si="146">M614+N614</f>
        <v>0</v>
      </c>
      <c r="M614" s="107"/>
      <c r="N614" s="107"/>
      <c r="O614" s="107">
        <f t="shared" ref="O614" si="147">P614+Q614</f>
        <v>1500000</v>
      </c>
      <c r="P614" s="107">
        <v>1500000</v>
      </c>
      <c r="Q614" s="107"/>
      <c r="R614" s="107">
        <f t="shared" ref="R614" si="148">S614+T614</f>
        <v>0</v>
      </c>
      <c r="S614" s="107"/>
      <c r="T614" s="107"/>
      <c r="U614" s="107">
        <f t="shared" ref="U614" si="149">V614+W614</f>
        <v>0</v>
      </c>
      <c r="V614" s="107"/>
      <c r="W614" s="107"/>
      <c r="X614" s="107">
        <f t="shared" ref="X614" si="150">Y614+Z614</f>
        <v>0</v>
      </c>
      <c r="Y614" s="107"/>
      <c r="Z614" s="107"/>
      <c r="AA614" s="108">
        <f t="shared" ref="AA614" si="151">C614+I614-L614-O614-U614-X614-R614</f>
        <v>0</v>
      </c>
      <c r="AB614" s="7">
        <v>45646</v>
      </c>
    </row>
    <row r="615" spans="1:28" ht="15.75" x14ac:dyDescent="0.25">
      <c r="A615" s="29">
        <v>45636</v>
      </c>
      <c r="B615" s="27" t="s">
        <v>739</v>
      </c>
      <c r="C615" s="25"/>
      <c r="D615" s="25" t="s">
        <v>2249</v>
      </c>
      <c r="E615" s="27" t="s">
        <v>210</v>
      </c>
      <c r="F615" s="25">
        <v>4</v>
      </c>
      <c r="G615" s="27" t="s">
        <v>39</v>
      </c>
      <c r="H615" s="25">
        <v>170000</v>
      </c>
      <c r="I615" s="25">
        <f t="shared" si="139"/>
        <v>680000</v>
      </c>
      <c r="J615" s="31" t="s">
        <v>312</v>
      </c>
      <c r="K615" s="25" t="s">
        <v>2338</v>
      </c>
      <c r="L615" s="107">
        <f t="shared" ref="L615:L656" si="152">M615+N615</f>
        <v>0</v>
      </c>
      <c r="M615" s="107"/>
      <c r="N615" s="107"/>
      <c r="O615" s="107">
        <f t="shared" ref="O615:O656" si="153">P615+Q615</f>
        <v>680000</v>
      </c>
      <c r="P615" s="107">
        <v>680000</v>
      </c>
      <c r="Q615" s="107"/>
      <c r="R615" s="107">
        <f t="shared" ref="R615:R656" si="154">S615+T615</f>
        <v>0</v>
      </c>
      <c r="S615" s="107"/>
      <c r="T615" s="107"/>
      <c r="U615" s="107">
        <f t="shared" ref="U615:U656" si="155">V615+W615</f>
        <v>0</v>
      </c>
      <c r="V615" s="107"/>
      <c r="W615" s="107"/>
      <c r="X615" s="107">
        <f t="shared" ref="X615:X656" si="156">Y615+Z615</f>
        <v>0</v>
      </c>
      <c r="Y615" s="107"/>
      <c r="Z615" s="107"/>
      <c r="AA615" s="108">
        <f t="shared" ref="AA615:AA656" si="157">C615+I615-L615-O615-U615-X615-R615</f>
        <v>0</v>
      </c>
      <c r="AB615" s="7">
        <v>45646</v>
      </c>
    </row>
    <row r="616" spans="1:28" ht="15.75" x14ac:dyDescent="0.25">
      <c r="A616" s="29">
        <v>45636</v>
      </c>
      <c r="B616" s="27" t="s">
        <v>73</v>
      </c>
      <c r="C616" s="25"/>
      <c r="D616" s="27" t="s">
        <v>46</v>
      </c>
      <c r="E616" s="25" t="s">
        <v>135</v>
      </c>
      <c r="F616" s="25">
        <v>10</v>
      </c>
      <c r="G616" s="27" t="s">
        <v>48</v>
      </c>
      <c r="H616" s="25">
        <v>150000</v>
      </c>
      <c r="I616" s="25">
        <f t="shared" si="139"/>
        <v>1500000</v>
      </c>
      <c r="J616" s="26" t="s">
        <v>28</v>
      </c>
      <c r="K616" s="25"/>
      <c r="L616" s="107">
        <f t="shared" si="152"/>
        <v>0</v>
      </c>
      <c r="M616" s="107"/>
      <c r="N616" s="107"/>
      <c r="O616" s="107">
        <f t="shared" si="153"/>
        <v>0</v>
      </c>
      <c r="P616" s="107"/>
      <c r="Q616" s="107"/>
      <c r="R616" s="107">
        <f t="shared" si="154"/>
        <v>0</v>
      </c>
      <c r="S616" s="107"/>
      <c r="T616" s="107"/>
      <c r="U616" s="107">
        <f t="shared" si="155"/>
        <v>0</v>
      </c>
      <c r="V616" s="107"/>
      <c r="W616" s="107"/>
      <c r="X616" s="107">
        <f t="shared" si="156"/>
        <v>0</v>
      </c>
      <c r="Y616" s="107"/>
      <c r="Z616" s="107"/>
      <c r="AA616" s="108">
        <f t="shared" si="157"/>
        <v>1500000</v>
      </c>
      <c r="AB616" s="7"/>
    </row>
    <row r="617" spans="1:28" ht="15.75" x14ac:dyDescent="0.25">
      <c r="A617" s="29">
        <v>45636</v>
      </c>
      <c r="B617" s="27" t="s">
        <v>98</v>
      </c>
      <c r="C617" s="25"/>
      <c r="D617" s="27" t="s">
        <v>52</v>
      </c>
      <c r="E617" s="25" t="s">
        <v>129</v>
      </c>
      <c r="F617" s="25">
        <v>12</v>
      </c>
      <c r="G617" s="27" t="s">
        <v>77</v>
      </c>
      <c r="H617" s="25">
        <v>65000</v>
      </c>
      <c r="I617" s="25">
        <f t="shared" si="139"/>
        <v>780000</v>
      </c>
      <c r="J617" s="31" t="s">
        <v>312</v>
      </c>
      <c r="K617" s="11" t="s">
        <v>2351</v>
      </c>
      <c r="L617" s="107">
        <f t="shared" si="152"/>
        <v>0</v>
      </c>
      <c r="M617" s="107"/>
      <c r="N617" s="107"/>
      <c r="O617" s="107">
        <f t="shared" si="153"/>
        <v>780000</v>
      </c>
      <c r="P617" s="107">
        <v>780000</v>
      </c>
      <c r="Q617" s="107"/>
      <c r="R617" s="107">
        <f t="shared" si="154"/>
        <v>0</v>
      </c>
      <c r="S617" s="107"/>
      <c r="T617" s="107"/>
      <c r="U617" s="107">
        <f t="shared" si="155"/>
        <v>0</v>
      </c>
      <c r="V617" s="107"/>
      <c r="W617" s="107"/>
      <c r="X617" s="107">
        <f t="shared" si="156"/>
        <v>0</v>
      </c>
      <c r="Y617" s="107"/>
      <c r="Z617" s="107"/>
      <c r="AA617" s="108">
        <f t="shared" si="157"/>
        <v>0</v>
      </c>
      <c r="AB617" s="7">
        <v>45649</v>
      </c>
    </row>
    <row r="618" spans="1:28" ht="15.75" x14ac:dyDescent="0.25">
      <c r="A618" s="29">
        <v>45636</v>
      </c>
      <c r="B618" s="27" t="s">
        <v>1008</v>
      </c>
      <c r="C618" s="25"/>
      <c r="D618" s="27" t="s">
        <v>52</v>
      </c>
      <c r="E618" s="25" t="s">
        <v>216</v>
      </c>
      <c r="F618" s="25">
        <v>4</v>
      </c>
      <c r="G618" s="27" t="s">
        <v>27</v>
      </c>
      <c r="H618" s="25">
        <v>45000</v>
      </c>
      <c r="I618" s="25">
        <f t="shared" si="139"/>
        <v>180000</v>
      </c>
      <c r="J618" s="31" t="s">
        <v>324</v>
      </c>
      <c r="K618" s="25" t="s">
        <v>2280</v>
      </c>
      <c r="L618" s="107">
        <f t="shared" si="152"/>
        <v>0</v>
      </c>
      <c r="M618" s="107"/>
      <c r="N618" s="107"/>
      <c r="O618" s="107">
        <f t="shared" si="153"/>
        <v>0</v>
      </c>
      <c r="P618" s="107"/>
      <c r="Q618" s="107"/>
      <c r="R618" s="107">
        <f t="shared" si="154"/>
        <v>0</v>
      </c>
      <c r="S618" s="107"/>
      <c r="T618" s="107"/>
      <c r="U618" s="107">
        <f t="shared" si="155"/>
        <v>180000</v>
      </c>
      <c r="V618" s="107">
        <v>180000</v>
      </c>
      <c r="W618" s="107"/>
      <c r="X618" s="107">
        <f t="shared" si="156"/>
        <v>0</v>
      </c>
      <c r="Y618" s="107"/>
      <c r="Z618" s="107"/>
      <c r="AA618" s="108">
        <f t="shared" si="157"/>
        <v>0</v>
      </c>
      <c r="AB618" s="7">
        <v>45636</v>
      </c>
    </row>
    <row r="619" spans="1:28" ht="15.75" x14ac:dyDescent="0.25">
      <c r="A619" s="29">
        <v>45636</v>
      </c>
      <c r="B619" s="27" t="s">
        <v>99</v>
      </c>
      <c r="C619" s="25"/>
      <c r="D619" s="27" t="s">
        <v>46</v>
      </c>
      <c r="E619" s="25" t="s">
        <v>106</v>
      </c>
      <c r="F619" s="25">
        <v>31.1</v>
      </c>
      <c r="G619" s="25" t="s">
        <v>39</v>
      </c>
      <c r="H619" s="25"/>
      <c r="I619" s="25">
        <f t="shared" si="139"/>
        <v>0</v>
      </c>
      <c r="J619" s="26" t="s">
        <v>28</v>
      </c>
      <c r="K619" s="25"/>
      <c r="L619" s="107">
        <f t="shared" si="152"/>
        <v>0</v>
      </c>
      <c r="M619" s="107"/>
      <c r="N619" s="107"/>
      <c r="O619" s="107">
        <f t="shared" si="153"/>
        <v>0</v>
      </c>
      <c r="P619" s="107"/>
      <c r="Q619" s="107"/>
      <c r="R619" s="107">
        <f t="shared" si="154"/>
        <v>0</v>
      </c>
      <c r="S619" s="107"/>
      <c r="T619" s="107"/>
      <c r="U619" s="107">
        <f t="shared" si="155"/>
        <v>0</v>
      </c>
      <c r="V619" s="107"/>
      <c r="W619" s="107"/>
      <c r="X619" s="107">
        <f t="shared" si="156"/>
        <v>0</v>
      </c>
      <c r="Y619" s="107"/>
      <c r="Z619" s="107"/>
      <c r="AA619" s="108">
        <f t="shared" si="157"/>
        <v>0</v>
      </c>
      <c r="AB619" s="7"/>
    </row>
    <row r="620" spans="1:28" ht="15.75" x14ac:dyDescent="0.25">
      <c r="A620" s="29">
        <v>45636</v>
      </c>
      <c r="B620" s="27" t="s">
        <v>99</v>
      </c>
      <c r="C620" s="25"/>
      <c r="D620" s="27" t="s">
        <v>46</v>
      </c>
      <c r="E620" s="25" t="s">
        <v>158</v>
      </c>
      <c r="F620" s="25">
        <v>30</v>
      </c>
      <c r="G620" s="25" t="s">
        <v>39</v>
      </c>
      <c r="H620" s="25"/>
      <c r="I620" s="25">
        <f t="shared" si="139"/>
        <v>0</v>
      </c>
      <c r="J620" s="26" t="s">
        <v>28</v>
      </c>
      <c r="K620" s="25"/>
      <c r="L620" s="107">
        <f t="shared" si="152"/>
        <v>0</v>
      </c>
      <c r="M620" s="107"/>
      <c r="N620" s="107"/>
      <c r="O620" s="107">
        <f t="shared" si="153"/>
        <v>0</v>
      </c>
      <c r="P620" s="107"/>
      <c r="Q620" s="107"/>
      <c r="R620" s="107">
        <f t="shared" si="154"/>
        <v>0</v>
      </c>
      <c r="S620" s="107"/>
      <c r="T620" s="107"/>
      <c r="U620" s="107">
        <f t="shared" si="155"/>
        <v>0</v>
      </c>
      <c r="V620" s="107"/>
      <c r="W620" s="107"/>
      <c r="X620" s="107">
        <f t="shared" si="156"/>
        <v>0</v>
      </c>
      <c r="Y620" s="107"/>
      <c r="Z620" s="107"/>
      <c r="AA620" s="108">
        <f t="shared" si="157"/>
        <v>0</v>
      </c>
      <c r="AB620" s="7"/>
    </row>
    <row r="621" spans="1:28" ht="15.75" x14ac:dyDescent="0.25">
      <c r="A621" s="29">
        <v>45636</v>
      </c>
      <c r="B621" s="27" t="s">
        <v>99</v>
      </c>
      <c r="C621" s="25"/>
      <c r="D621" s="27" t="s">
        <v>46</v>
      </c>
      <c r="E621" s="25" t="s">
        <v>197</v>
      </c>
      <c r="F621" s="25">
        <v>49.3</v>
      </c>
      <c r="G621" s="25" t="s">
        <v>39</v>
      </c>
      <c r="H621" s="25"/>
      <c r="I621" s="25">
        <f t="shared" si="139"/>
        <v>0</v>
      </c>
      <c r="J621" s="26" t="s">
        <v>28</v>
      </c>
      <c r="K621" s="25"/>
      <c r="L621" s="107">
        <f t="shared" si="152"/>
        <v>0</v>
      </c>
      <c r="M621" s="107"/>
      <c r="N621" s="107"/>
      <c r="O621" s="107">
        <f t="shared" si="153"/>
        <v>0</v>
      </c>
      <c r="P621" s="107"/>
      <c r="Q621" s="107"/>
      <c r="R621" s="107">
        <f t="shared" si="154"/>
        <v>0</v>
      </c>
      <c r="S621" s="107"/>
      <c r="T621" s="107"/>
      <c r="U621" s="107">
        <f t="shared" si="155"/>
        <v>0</v>
      </c>
      <c r="V621" s="107"/>
      <c r="W621" s="107"/>
      <c r="X621" s="107">
        <f t="shared" si="156"/>
        <v>0</v>
      </c>
      <c r="Y621" s="107"/>
      <c r="Z621" s="107"/>
      <c r="AA621" s="108">
        <f t="shared" si="157"/>
        <v>0</v>
      </c>
      <c r="AB621" s="7"/>
    </row>
    <row r="622" spans="1:28" ht="15.75" x14ac:dyDescent="0.25">
      <c r="A622" s="29">
        <v>45636</v>
      </c>
      <c r="B622" s="27" t="s">
        <v>99</v>
      </c>
      <c r="C622" s="25"/>
      <c r="D622" s="27" t="s">
        <v>46</v>
      </c>
      <c r="E622" s="25" t="s">
        <v>567</v>
      </c>
      <c r="F622" s="25">
        <v>40</v>
      </c>
      <c r="G622" s="25" t="s">
        <v>39</v>
      </c>
      <c r="H622" s="25"/>
      <c r="I622" s="25">
        <f t="shared" si="139"/>
        <v>0</v>
      </c>
      <c r="J622" s="26" t="s">
        <v>28</v>
      </c>
      <c r="K622" s="25"/>
      <c r="L622" s="107">
        <f t="shared" si="152"/>
        <v>0</v>
      </c>
      <c r="M622" s="107"/>
      <c r="N622" s="107"/>
      <c r="O622" s="107">
        <f t="shared" si="153"/>
        <v>0</v>
      </c>
      <c r="P622" s="107"/>
      <c r="Q622" s="107"/>
      <c r="R622" s="107">
        <f t="shared" si="154"/>
        <v>0</v>
      </c>
      <c r="S622" s="107"/>
      <c r="T622" s="107"/>
      <c r="U622" s="107">
        <f t="shared" si="155"/>
        <v>0</v>
      </c>
      <c r="V622" s="107"/>
      <c r="W622" s="107"/>
      <c r="X622" s="107">
        <f t="shared" si="156"/>
        <v>0</v>
      </c>
      <c r="Y622" s="107"/>
      <c r="Z622" s="107"/>
      <c r="AA622" s="108">
        <f t="shared" si="157"/>
        <v>0</v>
      </c>
      <c r="AB622" s="7"/>
    </row>
    <row r="623" spans="1:28" ht="15.75" x14ac:dyDescent="0.25">
      <c r="A623" s="29">
        <v>45636</v>
      </c>
      <c r="B623" s="25" t="s">
        <v>99</v>
      </c>
      <c r="C623" s="25"/>
      <c r="D623" s="27" t="s">
        <v>46</v>
      </c>
      <c r="E623" s="25" t="s">
        <v>150</v>
      </c>
      <c r="F623" s="25">
        <v>10</v>
      </c>
      <c r="G623" s="25" t="s">
        <v>77</v>
      </c>
      <c r="H623" s="25"/>
      <c r="I623" s="25">
        <f t="shared" si="139"/>
        <v>0</v>
      </c>
      <c r="J623" s="26" t="s">
        <v>28</v>
      </c>
      <c r="K623" s="25"/>
      <c r="L623" s="107">
        <f t="shared" si="152"/>
        <v>0</v>
      </c>
      <c r="M623" s="107"/>
      <c r="N623" s="107"/>
      <c r="O623" s="107">
        <f t="shared" si="153"/>
        <v>0</v>
      </c>
      <c r="P623" s="107"/>
      <c r="Q623" s="107"/>
      <c r="R623" s="107">
        <f t="shared" si="154"/>
        <v>0</v>
      </c>
      <c r="S623" s="107"/>
      <c r="T623" s="107"/>
      <c r="U623" s="107">
        <f t="shared" si="155"/>
        <v>0</v>
      </c>
      <c r="V623" s="107"/>
      <c r="W623" s="107"/>
      <c r="X623" s="107">
        <f t="shared" si="156"/>
        <v>0</v>
      </c>
      <c r="Y623" s="107"/>
      <c r="Z623" s="107"/>
      <c r="AA623" s="108">
        <f t="shared" si="157"/>
        <v>0</v>
      </c>
      <c r="AB623" s="7"/>
    </row>
    <row r="624" spans="1:28" ht="15.75" x14ac:dyDescent="0.25">
      <c r="A624" s="29">
        <v>45636</v>
      </c>
      <c r="B624" s="25" t="s">
        <v>96</v>
      </c>
      <c r="C624" s="27"/>
      <c r="D624" s="27" t="s">
        <v>46</v>
      </c>
      <c r="E624" s="25" t="s">
        <v>225</v>
      </c>
      <c r="F624" s="25">
        <v>500</v>
      </c>
      <c r="G624" s="25" t="s">
        <v>34</v>
      </c>
      <c r="H624" s="27">
        <v>2720</v>
      </c>
      <c r="I624" s="25">
        <f t="shared" si="139"/>
        <v>1360000</v>
      </c>
      <c r="J624" s="28" t="s">
        <v>28</v>
      </c>
      <c r="K624" s="25"/>
      <c r="L624" s="107">
        <f t="shared" si="152"/>
        <v>0</v>
      </c>
      <c r="M624" s="107"/>
      <c r="N624" s="107"/>
      <c r="O624" s="107">
        <f t="shared" si="153"/>
        <v>0</v>
      </c>
      <c r="P624" s="107"/>
      <c r="Q624" s="107"/>
      <c r="R624" s="107">
        <f t="shared" si="154"/>
        <v>0</v>
      </c>
      <c r="S624" s="107"/>
      <c r="T624" s="107"/>
      <c r="U624" s="107">
        <f t="shared" si="155"/>
        <v>0</v>
      </c>
      <c r="V624" s="107"/>
      <c r="W624" s="107"/>
      <c r="X624" s="107">
        <f t="shared" si="156"/>
        <v>0</v>
      </c>
      <c r="Y624" s="107"/>
      <c r="Z624" s="107"/>
      <c r="AA624" s="108">
        <f t="shared" si="157"/>
        <v>1360000</v>
      </c>
      <c r="AB624" s="7"/>
    </row>
    <row r="625" spans="1:28" ht="15.75" x14ac:dyDescent="0.25">
      <c r="A625" s="29">
        <v>45636</v>
      </c>
      <c r="B625" s="25" t="s">
        <v>96</v>
      </c>
      <c r="C625" s="27"/>
      <c r="D625" s="27" t="s">
        <v>46</v>
      </c>
      <c r="E625" s="27" t="s">
        <v>42</v>
      </c>
      <c r="F625" s="27">
        <v>200</v>
      </c>
      <c r="G625" s="25" t="s">
        <v>34</v>
      </c>
      <c r="H625" s="27">
        <v>4000</v>
      </c>
      <c r="I625" s="25">
        <f t="shared" si="139"/>
        <v>800000</v>
      </c>
      <c r="J625" s="28" t="s">
        <v>28</v>
      </c>
      <c r="K625" s="25"/>
      <c r="L625" s="107">
        <f t="shared" si="152"/>
        <v>0</v>
      </c>
      <c r="M625" s="107"/>
      <c r="N625" s="107"/>
      <c r="O625" s="107">
        <f t="shared" si="153"/>
        <v>0</v>
      </c>
      <c r="P625" s="107"/>
      <c r="Q625" s="107"/>
      <c r="R625" s="107">
        <f t="shared" si="154"/>
        <v>0</v>
      </c>
      <c r="S625" s="107"/>
      <c r="T625" s="107"/>
      <c r="U625" s="107">
        <f t="shared" si="155"/>
        <v>0</v>
      </c>
      <c r="V625" s="107"/>
      <c r="W625" s="107"/>
      <c r="X625" s="107">
        <f t="shared" si="156"/>
        <v>0</v>
      </c>
      <c r="Y625" s="107"/>
      <c r="Z625" s="107"/>
      <c r="AA625" s="108">
        <f t="shared" si="157"/>
        <v>800000</v>
      </c>
      <c r="AB625" s="7"/>
    </row>
    <row r="626" spans="1:28" ht="15.75" x14ac:dyDescent="0.25">
      <c r="A626" s="29">
        <v>45636</v>
      </c>
      <c r="B626" s="25" t="s">
        <v>256</v>
      </c>
      <c r="C626" s="25"/>
      <c r="D626" s="27" t="s">
        <v>52</v>
      </c>
      <c r="E626" s="25" t="s">
        <v>218</v>
      </c>
      <c r="F626" s="25">
        <v>2.5</v>
      </c>
      <c r="G626" s="25" t="s">
        <v>39</v>
      </c>
      <c r="H626" s="25">
        <v>90000</v>
      </c>
      <c r="I626" s="25">
        <f t="shared" si="139"/>
        <v>225000</v>
      </c>
      <c r="J626" s="31" t="s">
        <v>324</v>
      </c>
      <c r="K626" s="25"/>
      <c r="L626" s="107">
        <f t="shared" si="152"/>
        <v>225000</v>
      </c>
      <c r="M626" s="107">
        <v>225000</v>
      </c>
      <c r="N626" s="107"/>
      <c r="O626" s="107">
        <f t="shared" si="153"/>
        <v>0</v>
      </c>
      <c r="P626" s="107"/>
      <c r="Q626" s="107"/>
      <c r="R626" s="107">
        <f t="shared" si="154"/>
        <v>0</v>
      </c>
      <c r="S626" s="107"/>
      <c r="T626" s="107"/>
      <c r="U626" s="107">
        <f t="shared" si="155"/>
        <v>0</v>
      </c>
      <c r="V626" s="107"/>
      <c r="W626" s="107"/>
      <c r="X626" s="107">
        <f t="shared" si="156"/>
        <v>0</v>
      </c>
      <c r="Y626" s="107"/>
      <c r="Z626" s="107"/>
      <c r="AA626" s="108">
        <f t="shared" si="157"/>
        <v>0</v>
      </c>
      <c r="AB626" s="7">
        <v>45649</v>
      </c>
    </row>
    <row r="627" spans="1:28" ht="15.75" x14ac:dyDescent="0.25">
      <c r="A627" s="29">
        <v>45636</v>
      </c>
      <c r="B627" s="25" t="s">
        <v>256</v>
      </c>
      <c r="C627" s="25"/>
      <c r="D627" s="27" t="s">
        <v>52</v>
      </c>
      <c r="E627" s="25" t="s">
        <v>400</v>
      </c>
      <c r="F627" s="25">
        <v>2.5</v>
      </c>
      <c r="G627" s="25" t="s">
        <v>39</v>
      </c>
      <c r="H627" s="25">
        <v>90000</v>
      </c>
      <c r="I627" s="25">
        <f t="shared" si="139"/>
        <v>225000</v>
      </c>
      <c r="J627" s="31" t="s">
        <v>324</v>
      </c>
      <c r="K627" s="25"/>
      <c r="L627" s="107">
        <f t="shared" si="152"/>
        <v>225000</v>
      </c>
      <c r="M627" s="107">
        <v>225000</v>
      </c>
      <c r="N627" s="107"/>
      <c r="O627" s="107">
        <f t="shared" si="153"/>
        <v>0</v>
      </c>
      <c r="P627" s="107"/>
      <c r="Q627" s="107"/>
      <c r="R627" s="107">
        <f t="shared" si="154"/>
        <v>0</v>
      </c>
      <c r="S627" s="107"/>
      <c r="T627" s="107"/>
      <c r="U627" s="107">
        <f t="shared" si="155"/>
        <v>0</v>
      </c>
      <c r="V627" s="107"/>
      <c r="W627" s="107"/>
      <c r="X627" s="107">
        <f t="shared" si="156"/>
        <v>0</v>
      </c>
      <c r="Y627" s="107"/>
      <c r="Z627" s="107"/>
      <c r="AA627" s="108">
        <f t="shared" si="157"/>
        <v>0</v>
      </c>
      <c r="AB627" s="7">
        <v>45649</v>
      </c>
    </row>
    <row r="628" spans="1:28" ht="15.75" x14ac:dyDescent="0.25">
      <c r="A628" s="29">
        <v>45636</v>
      </c>
      <c r="B628" s="25" t="s">
        <v>256</v>
      </c>
      <c r="C628" s="25"/>
      <c r="D628" s="27" t="s">
        <v>52</v>
      </c>
      <c r="E628" s="25" t="s">
        <v>1585</v>
      </c>
      <c r="F628" s="25">
        <v>2.5</v>
      </c>
      <c r="G628" s="25" t="s">
        <v>39</v>
      </c>
      <c r="H628" s="25">
        <v>90000</v>
      </c>
      <c r="I628" s="25">
        <f t="shared" si="139"/>
        <v>225000</v>
      </c>
      <c r="J628" s="31" t="s">
        <v>324</v>
      </c>
      <c r="K628" s="25"/>
      <c r="L628" s="107">
        <f t="shared" si="152"/>
        <v>225000</v>
      </c>
      <c r="M628" s="107">
        <v>225000</v>
      </c>
      <c r="N628" s="107"/>
      <c r="O628" s="107">
        <f t="shared" si="153"/>
        <v>0</v>
      </c>
      <c r="P628" s="107"/>
      <c r="Q628" s="107"/>
      <c r="R628" s="107">
        <f t="shared" si="154"/>
        <v>0</v>
      </c>
      <c r="S628" s="107"/>
      <c r="T628" s="107"/>
      <c r="U628" s="107">
        <f t="shared" si="155"/>
        <v>0</v>
      </c>
      <c r="V628" s="107"/>
      <c r="W628" s="107"/>
      <c r="X628" s="107">
        <f t="shared" si="156"/>
        <v>0</v>
      </c>
      <c r="Y628" s="107"/>
      <c r="Z628" s="107"/>
      <c r="AA628" s="108">
        <f t="shared" si="157"/>
        <v>0</v>
      </c>
      <c r="AB628" s="7">
        <v>45649</v>
      </c>
    </row>
    <row r="629" spans="1:28" ht="15.75" x14ac:dyDescent="0.25">
      <c r="A629" s="29">
        <v>45636</v>
      </c>
      <c r="B629" s="25" t="s">
        <v>256</v>
      </c>
      <c r="C629" s="27"/>
      <c r="D629" s="27" t="s">
        <v>52</v>
      </c>
      <c r="E629" s="25" t="s">
        <v>217</v>
      </c>
      <c r="F629" s="27">
        <v>5</v>
      </c>
      <c r="G629" s="27" t="s">
        <v>39</v>
      </c>
      <c r="H629" s="25">
        <v>90000</v>
      </c>
      <c r="I629" s="25">
        <f t="shared" si="139"/>
        <v>450000</v>
      </c>
      <c r="J629" s="31" t="s">
        <v>324</v>
      </c>
      <c r="K629" s="25"/>
      <c r="L629" s="107">
        <f t="shared" si="152"/>
        <v>450000</v>
      </c>
      <c r="M629" s="107">
        <v>450000</v>
      </c>
      <c r="N629" s="107"/>
      <c r="O629" s="107">
        <f t="shared" si="153"/>
        <v>0</v>
      </c>
      <c r="P629" s="107"/>
      <c r="Q629" s="107"/>
      <c r="R629" s="107">
        <f t="shared" si="154"/>
        <v>0</v>
      </c>
      <c r="S629" s="107"/>
      <c r="T629" s="107"/>
      <c r="U629" s="107">
        <f t="shared" si="155"/>
        <v>0</v>
      </c>
      <c r="V629" s="107"/>
      <c r="W629" s="107"/>
      <c r="X629" s="107">
        <f t="shared" si="156"/>
        <v>0</v>
      </c>
      <c r="Y629" s="107"/>
      <c r="Z629" s="107"/>
      <c r="AA629" s="108">
        <f t="shared" si="157"/>
        <v>0</v>
      </c>
      <c r="AB629" s="7">
        <v>45649</v>
      </c>
    </row>
    <row r="630" spans="1:28" ht="15.75" x14ac:dyDescent="0.25">
      <c r="A630" s="29">
        <v>45636</v>
      </c>
      <c r="B630" s="25" t="s">
        <v>256</v>
      </c>
      <c r="C630" s="25"/>
      <c r="D630" s="27" t="s">
        <v>52</v>
      </c>
      <c r="E630" s="25" t="s">
        <v>249</v>
      </c>
      <c r="F630" s="25">
        <v>5200</v>
      </c>
      <c r="G630" s="27" t="s">
        <v>34</v>
      </c>
      <c r="H630" s="25">
        <v>4000</v>
      </c>
      <c r="I630" s="25">
        <f t="shared" si="139"/>
        <v>20800000</v>
      </c>
      <c r="J630" s="31" t="s">
        <v>324</v>
      </c>
      <c r="K630" s="25" t="s">
        <v>1530</v>
      </c>
      <c r="L630" s="107">
        <f t="shared" si="152"/>
        <v>10800000</v>
      </c>
      <c r="M630" s="107"/>
      <c r="N630" s="107">
        <v>10800000</v>
      </c>
      <c r="O630" s="107">
        <f t="shared" si="153"/>
        <v>10000000</v>
      </c>
      <c r="P630" s="107">
        <v>10000000</v>
      </c>
      <c r="Q630" s="107"/>
      <c r="R630" s="107">
        <f t="shared" si="154"/>
        <v>0</v>
      </c>
      <c r="S630" s="107"/>
      <c r="T630" s="107"/>
      <c r="U630" s="107">
        <f t="shared" si="155"/>
        <v>0</v>
      </c>
      <c r="V630" s="107"/>
      <c r="W630" s="107"/>
      <c r="X630" s="107">
        <f t="shared" si="156"/>
        <v>0</v>
      </c>
      <c r="Y630" s="107"/>
      <c r="Z630" s="107"/>
      <c r="AA630" s="108">
        <f t="shared" si="157"/>
        <v>0</v>
      </c>
      <c r="AB630" s="7">
        <v>45636</v>
      </c>
    </row>
    <row r="631" spans="1:28" ht="15.75" x14ac:dyDescent="0.25">
      <c r="A631" s="29">
        <v>45636</v>
      </c>
      <c r="B631" s="25" t="s">
        <v>2238</v>
      </c>
      <c r="C631" s="25"/>
      <c r="D631" s="27" t="s">
        <v>46</v>
      </c>
      <c r="E631" s="25" t="s">
        <v>197</v>
      </c>
      <c r="F631" s="25">
        <v>47.4</v>
      </c>
      <c r="G631" s="27" t="s">
        <v>39</v>
      </c>
      <c r="H631" s="25">
        <v>115000</v>
      </c>
      <c r="I631" s="25">
        <f t="shared" si="139"/>
        <v>5451000</v>
      </c>
      <c r="J631" s="31" t="s">
        <v>312</v>
      </c>
      <c r="K631" s="25" t="s">
        <v>2244</v>
      </c>
      <c r="L631" s="107">
        <f t="shared" si="152"/>
        <v>0</v>
      </c>
      <c r="M631" s="107"/>
      <c r="N631" s="107"/>
      <c r="O631" s="107">
        <f t="shared" si="153"/>
        <v>5451000</v>
      </c>
      <c r="P631" s="107">
        <v>5451000</v>
      </c>
      <c r="Q631" s="107"/>
      <c r="R631" s="107">
        <f t="shared" si="154"/>
        <v>0</v>
      </c>
      <c r="S631" s="107"/>
      <c r="T631" s="107"/>
      <c r="U631" s="107">
        <f t="shared" si="155"/>
        <v>0</v>
      </c>
      <c r="V631" s="107"/>
      <c r="W631" s="107"/>
      <c r="X631" s="107">
        <f t="shared" si="156"/>
        <v>0</v>
      </c>
      <c r="Y631" s="107"/>
      <c r="Z631" s="107"/>
      <c r="AA631" s="108">
        <f t="shared" si="157"/>
        <v>0</v>
      </c>
      <c r="AB631" s="7">
        <v>45636</v>
      </c>
    </row>
    <row r="632" spans="1:28" ht="15.75" x14ac:dyDescent="0.25">
      <c r="A632" s="29">
        <v>45636</v>
      </c>
      <c r="B632" s="25" t="s">
        <v>1006</v>
      </c>
      <c r="C632" s="25"/>
      <c r="D632" s="27" t="s">
        <v>46</v>
      </c>
      <c r="E632" s="25" t="s">
        <v>117</v>
      </c>
      <c r="F632" s="25">
        <v>1</v>
      </c>
      <c r="G632" s="25" t="s">
        <v>23</v>
      </c>
      <c r="H632" s="25">
        <v>400000</v>
      </c>
      <c r="I632" s="25">
        <f t="shared" si="139"/>
        <v>400000</v>
      </c>
      <c r="J632" s="31" t="s">
        <v>312</v>
      </c>
      <c r="K632" s="25" t="s">
        <v>2206</v>
      </c>
      <c r="L632" s="107">
        <f t="shared" si="152"/>
        <v>0</v>
      </c>
      <c r="M632" s="107"/>
      <c r="N632" s="107"/>
      <c r="O632" s="107">
        <f t="shared" si="153"/>
        <v>400000</v>
      </c>
      <c r="P632" s="107">
        <v>400000</v>
      </c>
      <c r="Q632" s="107"/>
      <c r="R632" s="107">
        <f t="shared" si="154"/>
        <v>0</v>
      </c>
      <c r="S632" s="107"/>
      <c r="T632" s="107"/>
      <c r="U632" s="107">
        <f t="shared" si="155"/>
        <v>0</v>
      </c>
      <c r="V632" s="107"/>
      <c r="W632" s="107"/>
      <c r="X632" s="107">
        <f t="shared" si="156"/>
        <v>0</v>
      </c>
      <c r="Y632" s="107"/>
      <c r="Z632" s="107"/>
      <c r="AA632" s="108">
        <f t="shared" si="157"/>
        <v>0</v>
      </c>
      <c r="AB632" s="7">
        <v>45629</v>
      </c>
    </row>
    <row r="633" spans="1:28" ht="15.75" x14ac:dyDescent="0.25">
      <c r="A633" s="29">
        <v>45636</v>
      </c>
      <c r="B633" s="25" t="s">
        <v>536</v>
      </c>
      <c r="C633" s="25"/>
      <c r="D633" s="27" t="s">
        <v>46</v>
      </c>
      <c r="E633" s="25" t="s">
        <v>145</v>
      </c>
      <c r="F633" s="25">
        <v>17</v>
      </c>
      <c r="G633" s="25" t="s">
        <v>39</v>
      </c>
      <c r="H633" s="25">
        <v>46000</v>
      </c>
      <c r="I633" s="25">
        <f t="shared" si="139"/>
        <v>782000</v>
      </c>
      <c r="J633" s="32" t="s">
        <v>324</v>
      </c>
      <c r="K633" s="25"/>
      <c r="L633" s="107">
        <f t="shared" si="152"/>
        <v>0</v>
      </c>
      <c r="M633" s="107"/>
      <c r="N633" s="107"/>
      <c r="O633" s="107">
        <f t="shared" si="153"/>
        <v>0</v>
      </c>
      <c r="P633" s="107"/>
      <c r="Q633" s="107"/>
      <c r="R633" s="107">
        <f t="shared" si="154"/>
        <v>782000</v>
      </c>
      <c r="S633" s="107">
        <v>782000</v>
      </c>
      <c r="T633" s="107"/>
      <c r="U633" s="107">
        <f t="shared" si="155"/>
        <v>0</v>
      </c>
      <c r="V633" s="107"/>
      <c r="W633" s="107"/>
      <c r="X633" s="107">
        <f t="shared" si="156"/>
        <v>0</v>
      </c>
      <c r="Y633" s="107"/>
      <c r="Z633" s="107"/>
      <c r="AA633" s="108">
        <f t="shared" si="157"/>
        <v>0</v>
      </c>
      <c r="AB633" s="7">
        <v>45636</v>
      </c>
    </row>
    <row r="634" spans="1:28" ht="15.75" x14ac:dyDescent="0.25">
      <c r="A634" s="29">
        <v>45636</v>
      </c>
      <c r="B634" s="25" t="s">
        <v>412</v>
      </c>
      <c r="C634" s="25"/>
      <c r="D634" s="27" t="s">
        <v>46</v>
      </c>
      <c r="E634" s="72" t="s">
        <v>69</v>
      </c>
      <c r="F634" s="25">
        <v>50</v>
      </c>
      <c r="G634" s="25" t="s">
        <v>39</v>
      </c>
      <c r="H634" s="25">
        <v>180000</v>
      </c>
      <c r="I634" s="25">
        <f t="shared" si="139"/>
        <v>9000000</v>
      </c>
      <c r="J634" s="31" t="s">
        <v>324</v>
      </c>
      <c r="K634" s="25"/>
      <c r="L634" s="107">
        <f t="shared" si="152"/>
        <v>9000000</v>
      </c>
      <c r="M634" s="107">
        <v>9000000</v>
      </c>
      <c r="N634" s="107"/>
      <c r="O634" s="107">
        <f t="shared" si="153"/>
        <v>0</v>
      </c>
      <c r="P634" s="107"/>
      <c r="Q634" s="107"/>
      <c r="R634" s="107">
        <f t="shared" si="154"/>
        <v>0</v>
      </c>
      <c r="S634" s="107"/>
      <c r="T634" s="107"/>
      <c r="U634" s="107">
        <f t="shared" si="155"/>
        <v>0</v>
      </c>
      <c r="V634" s="107"/>
      <c r="W634" s="107"/>
      <c r="X634" s="107">
        <f t="shared" si="156"/>
        <v>0</v>
      </c>
      <c r="Y634" s="107"/>
      <c r="Z634" s="107"/>
      <c r="AA634" s="108">
        <f t="shared" si="157"/>
        <v>0</v>
      </c>
      <c r="AB634" s="7">
        <v>45643</v>
      </c>
    </row>
    <row r="635" spans="1:28" ht="15.75" x14ac:dyDescent="0.25">
      <c r="A635" s="29">
        <v>45636</v>
      </c>
      <c r="B635" s="25" t="s">
        <v>412</v>
      </c>
      <c r="C635" s="25"/>
      <c r="D635" s="27" t="s">
        <v>46</v>
      </c>
      <c r="E635" s="72" t="s">
        <v>232</v>
      </c>
      <c r="F635" s="25">
        <v>250</v>
      </c>
      <c r="G635" s="25" t="s">
        <v>39</v>
      </c>
      <c r="H635" s="25">
        <v>125000</v>
      </c>
      <c r="I635" s="25">
        <f t="shared" si="139"/>
        <v>31250000</v>
      </c>
      <c r="J635" s="31" t="s">
        <v>324</v>
      </c>
      <c r="K635" s="25"/>
      <c r="L635" s="107">
        <f t="shared" si="152"/>
        <v>31250000</v>
      </c>
      <c r="M635" s="107">
        <v>31250000</v>
      </c>
      <c r="N635" s="107"/>
      <c r="O635" s="107">
        <f t="shared" si="153"/>
        <v>0</v>
      </c>
      <c r="P635" s="107"/>
      <c r="Q635" s="107"/>
      <c r="R635" s="107">
        <f t="shared" si="154"/>
        <v>0</v>
      </c>
      <c r="S635" s="107"/>
      <c r="T635" s="107"/>
      <c r="U635" s="107">
        <f t="shared" si="155"/>
        <v>0</v>
      </c>
      <c r="V635" s="107"/>
      <c r="W635" s="107"/>
      <c r="X635" s="107">
        <f t="shared" si="156"/>
        <v>0</v>
      </c>
      <c r="Y635" s="107"/>
      <c r="Z635" s="107"/>
      <c r="AA635" s="108">
        <f t="shared" si="157"/>
        <v>0</v>
      </c>
      <c r="AB635" s="7">
        <v>45643</v>
      </c>
    </row>
    <row r="636" spans="1:28" ht="15.75" x14ac:dyDescent="0.25">
      <c r="A636" s="29">
        <v>45636</v>
      </c>
      <c r="B636" s="25" t="s">
        <v>412</v>
      </c>
      <c r="C636" s="25"/>
      <c r="D636" s="27" t="s">
        <v>46</v>
      </c>
      <c r="E636" s="72" t="s">
        <v>129</v>
      </c>
      <c r="F636" s="25">
        <v>20</v>
      </c>
      <c r="G636" s="25" t="s">
        <v>77</v>
      </c>
      <c r="H636" s="25">
        <v>65000</v>
      </c>
      <c r="I636" s="25">
        <f t="shared" si="139"/>
        <v>1300000</v>
      </c>
      <c r="J636" s="31" t="s">
        <v>324</v>
      </c>
      <c r="K636" s="25"/>
      <c r="L636" s="107">
        <f t="shared" si="152"/>
        <v>1300000</v>
      </c>
      <c r="M636" s="107">
        <v>1300000</v>
      </c>
      <c r="N636" s="107"/>
      <c r="O636" s="107">
        <f t="shared" si="153"/>
        <v>0</v>
      </c>
      <c r="P636" s="107"/>
      <c r="Q636" s="107"/>
      <c r="R636" s="107">
        <f t="shared" si="154"/>
        <v>0</v>
      </c>
      <c r="S636" s="107"/>
      <c r="T636" s="107"/>
      <c r="U636" s="107">
        <f t="shared" si="155"/>
        <v>0</v>
      </c>
      <c r="V636" s="107"/>
      <c r="W636" s="107"/>
      <c r="X636" s="107">
        <f t="shared" si="156"/>
        <v>0</v>
      </c>
      <c r="Y636" s="107"/>
      <c r="Z636" s="107"/>
      <c r="AA636" s="108">
        <f t="shared" si="157"/>
        <v>0</v>
      </c>
      <c r="AB636" s="7">
        <v>45643</v>
      </c>
    </row>
    <row r="637" spans="1:28" ht="15.75" x14ac:dyDescent="0.25">
      <c r="A637" s="29">
        <v>45636</v>
      </c>
      <c r="B637" s="25" t="s">
        <v>412</v>
      </c>
      <c r="C637" s="27"/>
      <c r="D637" s="27" t="s">
        <v>46</v>
      </c>
      <c r="E637" s="73" t="s">
        <v>512</v>
      </c>
      <c r="F637" s="27">
        <v>6</v>
      </c>
      <c r="G637" s="27" t="s">
        <v>27</v>
      </c>
      <c r="H637" s="27">
        <v>450000</v>
      </c>
      <c r="I637" s="25">
        <f t="shared" si="139"/>
        <v>2700000</v>
      </c>
      <c r="J637" s="31" t="s">
        <v>324</v>
      </c>
      <c r="K637" s="25"/>
      <c r="L637" s="107">
        <f t="shared" si="152"/>
        <v>2700000</v>
      </c>
      <c r="M637" s="107">
        <v>2700000</v>
      </c>
      <c r="N637" s="107"/>
      <c r="O637" s="107">
        <f t="shared" si="153"/>
        <v>0</v>
      </c>
      <c r="P637" s="107"/>
      <c r="Q637" s="107"/>
      <c r="R637" s="107">
        <f t="shared" si="154"/>
        <v>0</v>
      </c>
      <c r="S637" s="107"/>
      <c r="T637" s="107"/>
      <c r="U637" s="107">
        <f t="shared" si="155"/>
        <v>0</v>
      </c>
      <c r="V637" s="107"/>
      <c r="W637" s="107"/>
      <c r="X637" s="107">
        <f t="shared" si="156"/>
        <v>0</v>
      </c>
      <c r="Y637" s="107"/>
      <c r="Z637" s="107"/>
      <c r="AA637" s="108">
        <f t="shared" si="157"/>
        <v>0</v>
      </c>
      <c r="AB637" s="7">
        <v>45643</v>
      </c>
    </row>
    <row r="638" spans="1:28" ht="15.75" x14ac:dyDescent="0.25">
      <c r="A638" s="29">
        <v>45636</v>
      </c>
      <c r="B638" s="25" t="s">
        <v>412</v>
      </c>
      <c r="C638" s="25"/>
      <c r="D638" s="27" t="s">
        <v>46</v>
      </c>
      <c r="E638" s="72" t="s">
        <v>1628</v>
      </c>
      <c r="F638" s="25">
        <v>6</v>
      </c>
      <c r="G638" s="27" t="s">
        <v>27</v>
      </c>
      <c r="H638" s="25">
        <v>650000</v>
      </c>
      <c r="I638" s="25">
        <f t="shared" si="139"/>
        <v>3900000</v>
      </c>
      <c r="J638" s="31" t="s">
        <v>324</v>
      </c>
      <c r="K638" s="25"/>
      <c r="L638" s="107">
        <f t="shared" si="152"/>
        <v>3835000</v>
      </c>
      <c r="M638" s="107">
        <v>3835000</v>
      </c>
      <c r="N638" s="107"/>
      <c r="O638" s="107">
        <f t="shared" si="153"/>
        <v>0</v>
      </c>
      <c r="P638" s="107"/>
      <c r="Q638" s="107"/>
      <c r="R638" s="107">
        <f t="shared" si="154"/>
        <v>0</v>
      </c>
      <c r="S638" s="107"/>
      <c r="T638" s="107"/>
      <c r="U638" s="107">
        <f t="shared" si="155"/>
        <v>65000</v>
      </c>
      <c r="V638" s="107">
        <v>65000</v>
      </c>
      <c r="W638" s="107"/>
      <c r="X638" s="107">
        <f t="shared" si="156"/>
        <v>0</v>
      </c>
      <c r="Y638" s="107"/>
      <c r="Z638" s="107"/>
      <c r="AA638" s="108">
        <f t="shared" si="157"/>
        <v>0</v>
      </c>
      <c r="AB638" s="7">
        <v>45643</v>
      </c>
    </row>
    <row r="639" spans="1:28" ht="15.75" x14ac:dyDescent="0.25">
      <c r="A639" s="29">
        <v>45636</v>
      </c>
      <c r="B639" s="25" t="s">
        <v>134</v>
      </c>
      <c r="C639" s="25"/>
      <c r="D639" s="27" t="s">
        <v>46</v>
      </c>
      <c r="E639" s="25" t="s">
        <v>42</v>
      </c>
      <c r="F639" s="25">
        <v>500</v>
      </c>
      <c r="G639" s="27" t="s">
        <v>34</v>
      </c>
      <c r="H639" s="25">
        <v>4500</v>
      </c>
      <c r="I639" s="25">
        <f t="shared" si="139"/>
        <v>2250000</v>
      </c>
      <c r="J639" s="26" t="s">
        <v>28</v>
      </c>
      <c r="K639" s="11" t="s">
        <v>2245</v>
      </c>
      <c r="L639" s="107">
        <f t="shared" si="152"/>
        <v>0</v>
      </c>
      <c r="M639" s="107"/>
      <c r="N639" s="107"/>
      <c r="O639" s="107">
        <f t="shared" si="153"/>
        <v>0</v>
      </c>
      <c r="P639" s="107"/>
      <c r="Q639" s="107"/>
      <c r="R639" s="107">
        <f t="shared" si="154"/>
        <v>0</v>
      </c>
      <c r="S639" s="107"/>
      <c r="T639" s="107"/>
      <c r="U639" s="107">
        <f t="shared" si="155"/>
        <v>0</v>
      </c>
      <c r="V639" s="107"/>
      <c r="W639" s="107"/>
      <c r="X639" s="107">
        <f t="shared" si="156"/>
        <v>0</v>
      </c>
      <c r="Y639" s="107"/>
      <c r="Z639" s="107"/>
      <c r="AA639" s="108">
        <f t="shared" si="157"/>
        <v>2250000</v>
      </c>
      <c r="AB639" s="7"/>
    </row>
    <row r="640" spans="1:28" ht="15.75" x14ac:dyDescent="0.25">
      <c r="A640" s="29">
        <v>45636</v>
      </c>
      <c r="B640" s="25" t="s">
        <v>134</v>
      </c>
      <c r="C640" s="25"/>
      <c r="D640" s="27" t="s">
        <v>46</v>
      </c>
      <c r="E640" s="25" t="s">
        <v>982</v>
      </c>
      <c r="F640" s="25">
        <v>750</v>
      </c>
      <c r="G640" s="27" t="s">
        <v>34</v>
      </c>
      <c r="H640" s="25">
        <v>1230</v>
      </c>
      <c r="I640" s="25">
        <f t="shared" si="139"/>
        <v>922500</v>
      </c>
      <c r="J640" s="26" t="s">
        <v>28</v>
      </c>
      <c r="K640" s="11" t="s">
        <v>2245</v>
      </c>
      <c r="L640" s="107">
        <f t="shared" si="152"/>
        <v>0</v>
      </c>
      <c r="M640" s="107"/>
      <c r="N640" s="107"/>
      <c r="O640" s="107">
        <f t="shared" si="153"/>
        <v>0</v>
      </c>
      <c r="P640" s="107"/>
      <c r="Q640" s="107"/>
      <c r="R640" s="107">
        <f t="shared" si="154"/>
        <v>0</v>
      </c>
      <c r="S640" s="107"/>
      <c r="T640" s="107"/>
      <c r="U640" s="107">
        <f t="shared" si="155"/>
        <v>0</v>
      </c>
      <c r="V640" s="107"/>
      <c r="W640" s="107"/>
      <c r="X640" s="107">
        <f t="shared" si="156"/>
        <v>0</v>
      </c>
      <c r="Y640" s="107"/>
      <c r="Z640" s="107"/>
      <c r="AA640" s="108">
        <f t="shared" si="157"/>
        <v>922500</v>
      </c>
      <c r="AB640" s="7"/>
    </row>
    <row r="641" spans="1:28" ht="15.75" x14ac:dyDescent="0.25">
      <c r="A641" s="29">
        <v>45636</v>
      </c>
      <c r="B641" s="25" t="s">
        <v>1410</v>
      </c>
      <c r="C641" s="25"/>
      <c r="D641" s="25" t="s">
        <v>52</v>
      </c>
      <c r="E641" s="25" t="s">
        <v>135</v>
      </c>
      <c r="F641" s="25">
        <v>92</v>
      </c>
      <c r="G641" s="27" t="s">
        <v>48</v>
      </c>
      <c r="H641" s="25">
        <v>150000</v>
      </c>
      <c r="I641" s="25">
        <f t="shared" si="139"/>
        <v>13800000</v>
      </c>
      <c r="J641" s="31" t="s">
        <v>312</v>
      </c>
      <c r="K641" s="25" t="s">
        <v>2243</v>
      </c>
      <c r="L641" s="107">
        <f t="shared" si="152"/>
        <v>0</v>
      </c>
      <c r="M641" s="107"/>
      <c r="N641" s="107"/>
      <c r="O641" s="107">
        <f t="shared" si="153"/>
        <v>13800000</v>
      </c>
      <c r="P641" s="107">
        <v>13800000</v>
      </c>
      <c r="Q641" s="107"/>
      <c r="R641" s="107">
        <f t="shared" si="154"/>
        <v>0</v>
      </c>
      <c r="S641" s="107"/>
      <c r="T641" s="107"/>
      <c r="U641" s="107">
        <f t="shared" si="155"/>
        <v>0</v>
      </c>
      <c r="V641" s="107"/>
      <c r="W641" s="107"/>
      <c r="X641" s="107">
        <f t="shared" si="156"/>
        <v>0</v>
      </c>
      <c r="Y641" s="107"/>
      <c r="Z641" s="107"/>
      <c r="AA641" s="108">
        <f t="shared" si="157"/>
        <v>0</v>
      </c>
      <c r="AB641" s="7">
        <v>45636</v>
      </c>
    </row>
    <row r="642" spans="1:28" ht="15.75" x14ac:dyDescent="0.25">
      <c r="A642" s="29">
        <v>45636</v>
      </c>
      <c r="B642" s="25" t="s">
        <v>198</v>
      </c>
      <c r="C642" s="25"/>
      <c r="D642" s="25" t="s">
        <v>46</v>
      </c>
      <c r="E642" s="25" t="s">
        <v>1693</v>
      </c>
      <c r="F642" s="25">
        <v>1</v>
      </c>
      <c r="G642" s="25" t="s">
        <v>39</v>
      </c>
      <c r="H642" s="25">
        <v>135000</v>
      </c>
      <c r="I642" s="25">
        <f t="shared" si="139"/>
        <v>135000</v>
      </c>
      <c r="J642" s="31" t="s">
        <v>324</v>
      </c>
      <c r="K642" s="25"/>
      <c r="L642" s="107">
        <f t="shared" si="152"/>
        <v>0</v>
      </c>
      <c r="M642" s="107"/>
      <c r="N642" s="107"/>
      <c r="O642" s="107">
        <f t="shared" si="153"/>
        <v>0</v>
      </c>
      <c r="P642" s="107"/>
      <c r="Q642" s="107"/>
      <c r="R642" s="107">
        <f t="shared" si="154"/>
        <v>0</v>
      </c>
      <c r="S642" s="107"/>
      <c r="T642" s="107"/>
      <c r="U642" s="107">
        <f t="shared" si="155"/>
        <v>135000</v>
      </c>
      <c r="V642" s="107">
        <v>135000</v>
      </c>
      <c r="W642" s="107"/>
      <c r="X642" s="107">
        <f t="shared" si="156"/>
        <v>0</v>
      </c>
      <c r="Y642" s="107"/>
      <c r="Z642" s="107"/>
      <c r="AA642" s="108">
        <f t="shared" si="157"/>
        <v>0</v>
      </c>
      <c r="AB642" s="7">
        <v>45636</v>
      </c>
    </row>
    <row r="643" spans="1:28" ht="15.75" x14ac:dyDescent="0.25">
      <c r="A643" s="29">
        <v>45636</v>
      </c>
      <c r="B643" s="25" t="s">
        <v>198</v>
      </c>
      <c r="C643" s="25"/>
      <c r="D643" s="25" t="s">
        <v>46</v>
      </c>
      <c r="E643" s="25" t="s">
        <v>474</v>
      </c>
      <c r="F643" s="25">
        <v>1</v>
      </c>
      <c r="G643" s="25" t="s">
        <v>39</v>
      </c>
      <c r="H643" s="25">
        <v>150000</v>
      </c>
      <c r="I643" s="25">
        <f t="shared" si="139"/>
        <v>150000</v>
      </c>
      <c r="J643" s="31" t="s">
        <v>324</v>
      </c>
      <c r="K643" s="25"/>
      <c r="L643" s="107">
        <f t="shared" si="152"/>
        <v>0</v>
      </c>
      <c r="M643" s="107"/>
      <c r="N643" s="107"/>
      <c r="O643" s="107">
        <f t="shared" si="153"/>
        <v>0</v>
      </c>
      <c r="P643" s="107"/>
      <c r="Q643" s="107"/>
      <c r="R643" s="107">
        <f t="shared" si="154"/>
        <v>0</v>
      </c>
      <c r="S643" s="107"/>
      <c r="T643" s="107"/>
      <c r="U643" s="107">
        <f t="shared" si="155"/>
        <v>150000</v>
      </c>
      <c r="V643" s="107">
        <v>150000</v>
      </c>
      <c r="W643" s="107"/>
      <c r="X643" s="107">
        <f t="shared" si="156"/>
        <v>0</v>
      </c>
      <c r="Y643" s="107"/>
      <c r="Z643" s="107"/>
      <c r="AA643" s="108">
        <f t="shared" si="157"/>
        <v>0</v>
      </c>
      <c r="AB643" s="7">
        <v>45636</v>
      </c>
    </row>
    <row r="644" spans="1:28" ht="15.75" x14ac:dyDescent="0.25">
      <c r="A644" s="29">
        <v>45636</v>
      </c>
      <c r="B644" s="25" t="s">
        <v>198</v>
      </c>
      <c r="C644" s="25"/>
      <c r="D644" s="25" t="s">
        <v>46</v>
      </c>
      <c r="E644" s="25" t="s">
        <v>306</v>
      </c>
      <c r="F644" s="25">
        <v>1</v>
      </c>
      <c r="G644" s="25" t="s">
        <v>39</v>
      </c>
      <c r="H644" s="25">
        <v>140000</v>
      </c>
      <c r="I644" s="25">
        <f t="shared" si="139"/>
        <v>140000</v>
      </c>
      <c r="J644" s="31" t="s">
        <v>324</v>
      </c>
      <c r="K644" s="25"/>
      <c r="L644" s="107">
        <f t="shared" si="152"/>
        <v>0</v>
      </c>
      <c r="M644" s="107"/>
      <c r="N644" s="107"/>
      <c r="O644" s="107">
        <f t="shared" si="153"/>
        <v>0</v>
      </c>
      <c r="P644" s="107"/>
      <c r="Q644" s="107"/>
      <c r="R644" s="107">
        <f t="shared" si="154"/>
        <v>0</v>
      </c>
      <c r="S644" s="107"/>
      <c r="T644" s="107"/>
      <c r="U644" s="107">
        <f t="shared" si="155"/>
        <v>140000</v>
      </c>
      <c r="V644" s="107">
        <v>140000</v>
      </c>
      <c r="W644" s="107"/>
      <c r="X644" s="107">
        <f t="shared" si="156"/>
        <v>0</v>
      </c>
      <c r="Y644" s="107"/>
      <c r="Z644" s="107"/>
      <c r="AA644" s="108">
        <f t="shared" si="157"/>
        <v>0</v>
      </c>
      <c r="AB644" s="7">
        <v>45636</v>
      </c>
    </row>
    <row r="645" spans="1:28" ht="15.75" x14ac:dyDescent="0.25">
      <c r="A645" s="29">
        <v>45636</v>
      </c>
      <c r="B645" s="25" t="s">
        <v>359</v>
      </c>
      <c r="C645" s="25"/>
      <c r="D645" s="25" t="s">
        <v>46</v>
      </c>
      <c r="E645" s="25" t="s">
        <v>128</v>
      </c>
      <c r="F645" s="25">
        <v>25</v>
      </c>
      <c r="G645" s="25" t="s">
        <v>39</v>
      </c>
      <c r="H645" s="25">
        <v>125000</v>
      </c>
      <c r="I645" s="25">
        <f t="shared" si="139"/>
        <v>3125000</v>
      </c>
      <c r="J645" s="31" t="s">
        <v>312</v>
      </c>
      <c r="K645" s="25" t="s">
        <v>2363</v>
      </c>
      <c r="L645" s="107">
        <f t="shared" si="152"/>
        <v>0</v>
      </c>
      <c r="M645" s="107"/>
      <c r="N645" s="107"/>
      <c r="O645" s="107">
        <f t="shared" si="153"/>
        <v>3125000</v>
      </c>
      <c r="P645" s="107">
        <v>3125000</v>
      </c>
      <c r="Q645" s="107"/>
      <c r="R645" s="107">
        <f t="shared" si="154"/>
        <v>0</v>
      </c>
      <c r="S645" s="107"/>
      <c r="T645" s="107"/>
      <c r="U645" s="107">
        <f t="shared" si="155"/>
        <v>0</v>
      </c>
      <c r="V645" s="107"/>
      <c r="W645" s="107"/>
      <c r="X645" s="107">
        <f t="shared" si="156"/>
        <v>0</v>
      </c>
      <c r="Y645" s="107"/>
      <c r="Z645" s="107"/>
      <c r="AA645" s="108">
        <f t="shared" si="157"/>
        <v>0</v>
      </c>
      <c r="AB645" s="7">
        <v>45651</v>
      </c>
    </row>
    <row r="646" spans="1:28" ht="15.75" x14ac:dyDescent="0.25">
      <c r="A646" s="29">
        <v>45636</v>
      </c>
      <c r="B646" s="25" t="s">
        <v>359</v>
      </c>
      <c r="C646" s="25"/>
      <c r="D646" s="25" t="s">
        <v>46</v>
      </c>
      <c r="E646" s="25" t="s">
        <v>216</v>
      </c>
      <c r="F646" s="25">
        <v>5</v>
      </c>
      <c r="G646" s="25" t="s">
        <v>27</v>
      </c>
      <c r="H646" s="25">
        <v>45000</v>
      </c>
      <c r="I646" s="25">
        <f t="shared" si="139"/>
        <v>225000</v>
      </c>
      <c r="J646" s="31" t="s">
        <v>312</v>
      </c>
      <c r="K646" s="25" t="s">
        <v>2312</v>
      </c>
      <c r="L646" s="107">
        <f t="shared" si="152"/>
        <v>0</v>
      </c>
      <c r="M646" s="107"/>
      <c r="N646" s="107"/>
      <c r="O646" s="107">
        <f t="shared" si="153"/>
        <v>225000</v>
      </c>
      <c r="P646" s="107">
        <v>225000</v>
      </c>
      <c r="Q646" s="107"/>
      <c r="R646" s="107">
        <f t="shared" si="154"/>
        <v>0</v>
      </c>
      <c r="S646" s="107"/>
      <c r="T646" s="107"/>
      <c r="U646" s="107">
        <f t="shared" si="155"/>
        <v>0</v>
      </c>
      <c r="V646" s="107"/>
      <c r="W646" s="107"/>
      <c r="X646" s="107">
        <f t="shared" si="156"/>
        <v>0</v>
      </c>
      <c r="Y646" s="107"/>
      <c r="Z646" s="107"/>
      <c r="AA646" s="108">
        <f t="shared" si="157"/>
        <v>0</v>
      </c>
      <c r="AB646" s="7">
        <v>45644</v>
      </c>
    </row>
    <row r="647" spans="1:28" ht="15.75" x14ac:dyDescent="0.25">
      <c r="A647" s="29">
        <v>45636</v>
      </c>
      <c r="B647" s="25" t="s">
        <v>359</v>
      </c>
      <c r="C647" s="25"/>
      <c r="D647" s="25" t="s">
        <v>46</v>
      </c>
      <c r="E647" s="25" t="s">
        <v>129</v>
      </c>
      <c r="F647" s="25">
        <v>4</v>
      </c>
      <c r="G647" s="25" t="s">
        <v>27</v>
      </c>
      <c r="H647" s="25">
        <v>65000</v>
      </c>
      <c r="I647" s="25">
        <f t="shared" si="139"/>
        <v>260000</v>
      </c>
      <c r="J647" s="31" t="s">
        <v>312</v>
      </c>
      <c r="K647" s="25" t="s">
        <v>2312</v>
      </c>
      <c r="L647" s="107">
        <f t="shared" si="152"/>
        <v>0</v>
      </c>
      <c r="M647" s="107"/>
      <c r="N647" s="107"/>
      <c r="O647" s="107">
        <f t="shared" si="153"/>
        <v>260000</v>
      </c>
      <c r="P647" s="107">
        <v>260000</v>
      </c>
      <c r="Q647" s="107"/>
      <c r="R647" s="107">
        <f t="shared" si="154"/>
        <v>0</v>
      </c>
      <c r="S647" s="107"/>
      <c r="T647" s="107"/>
      <c r="U647" s="107">
        <f t="shared" si="155"/>
        <v>0</v>
      </c>
      <c r="V647" s="107"/>
      <c r="W647" s="107"/>
      <c r="X647" s="107">
        <f t="shared" si="156"/>
        <v>0</v>
      </c>
      <c r="Y647" s="107"/>
      <c r="Z647" s="107"/>
      <c r="AA647" s="108">
        <f t="shared" si="157"/>
        <v>0</v>
      </c>
      <c r="AB647" s="7">
        <v>45644</v>
      </c>
    </row>
    <row r="648" spans="1:28" ht="15.75" x14ac:dyDescent="0.25">
      <c r="A648" s="29">
        <v>45636</v>
      </c>
      <c r="B648" s="25" t="s">
        <v>359</v>
      </c>
      <c r="C648" s="25"/>
      <c r="D648" s="25" t="s">
        <v>46</v>
      </c>
      <c r="E648" s="25" t="s">
        <v>127</v>
      </c>
      <c r="F648" s="25">
        <v>10</v>
      </c>
      <c r="G648" s="25" t="s">
        <v>39</v>
      </c>
      <c r="H648" s="25">
        <v>70000</v>
      </c>
      <c r="I648" s="25">
        <f t="shared" si="139"/>
        <v>700000</v>
      </c>
      <c r="J648" s="31" t="s">
        <v>312</v>
      </c>
      <c r="K648" s="25" t="s">
        <v>2312</v>
      </c>
      <c r="L648" s="107">
        <f t="shared" si="152"/>
        <v>0</v>
      </c>
      <c r="M648" s="107"/>
      <c r="N648" s="107"/>
      <c r="O648" s="107">
        <f t="shared" si="153"/>
        <v>700000</v>
      </c>
      <c r="P648" s="107">
        <v>700000</v>
      </c>
      <c r="Q648" s="107"/>
      <c r="R648" s="107">
        <f t="shared" si="154"/>
        <v>0</v>
      </c>
      <c r="S648" s="107"/>
      <c r="T648" s="107"/>
      <c r="U648" s="107">
        <f t="shared" si="155"/>
        <v>0</v>
      </c>
      <c r="V648" s="107"/>
      <c r="W648" s="107"/>
      <c r="X648" s="107">
        <f t="shared" si="156"/>
        <v>0</v>
      </c>
      <c r="Y648" s="107"/>
      <c r="Z648" s="107"/>
      <c r="AA648" s="108">
        <f t="shared" si="157"/>
        <v>0</v>
      </c>
      <c r="AB648" s="7">
        <v>45644</v>
      </c>
    </row>
    <row r="649" spans="1:28" ht="15.75" x14ac:dyDescent="0.25">
      <c r="A649" s="29">
        <v>45636</v>
      </c>
      <c r="B649" s="25" t="s">
        <v>309</v>
      </c>
      <c r="C649" s="25"/>
      <c r="D649" s="25" t="s">
        <v>46</v>
      </c>
      <c r="E649" s="25" t="s">
        <v>298</v>
      </c>
      <c r="F649" s="25">
        <v>5200</v>
      </c>
      <c r="G649" s="25" t="s">
        <v>34</v>
      </c>
      <c r="H649" s="25">
        <v>3800</v>
      </c>
      <c r="I649" s="25">
        <f t="shared" si="139"/>
        <v>19760000</v>
      </c>
      <c r="J649" s="26" t="s">
        <v>28</v>
      </c>
      <c r="K649" s="25"/>
      <c r="L649" s="107">
        <f t="shared" si="152"/>
        <v>0</v>
      </c>
      <c r="M649" s="107"/>
      <c r="N649" s="107"/>
      <c r="O649" s="107">
        <f t="shared" si="153"/>
        <v>0</v>
      </c>
      <c r="P649" s="107"/>
      <c r="Q649" s="107"/>
      <c r="R649" s="107">
        <f t="shared" si="154"/>
        <v>0</v>
      </c>
      <c r="S649" s="107"/>
      <c r="T649" s="107"/>
      <c r="U649" s="107">
        <f t="shared" si="155"/>
        <v>0</v>
      </c>
      <c r="V649" s="107"/>
      <c r="W649" s="107"/>
      <c r="X649" s="107">
        <f t="shared" si="156"/>
        <v>0</v>
      </c>
      <c r="Y649" s="107"/>
      <c r="Z649" s="107"/>
      <c r="AA649" s="108">
        <f t="shared" si="157"/>
        <v>19760000</v>
      </c>
      <c r="AB649" s="7"/>
    </row>
    <row r="650" spans="1:28" ht="15.75" x14ac:dyDescent="0.25">
      <c r="A650" s="29">
        <v>45636</v>
      </c>
      <c r="B650" s="25" t="s">
        <v>41</v>
      </c>
      <c r="C650" s="25"/>
      <c r="D650" s="25" t="s">
        <v>46</v>
      </c>
      <c r="E650" s="25" t="s">
        <v>120</v>
      </c>
      <c r="F650" s="25">
        <v>24.4</v>
      </c>
      <c r="G650" s="27" t="s">
        <v>39</v>
      </c>
      <c r="H650" s="25">
        <v>46000</v>
      </c>
      <c r="I650" s="25">
        <f t="shared" si="139"/>
        <v>1122400</v>
      </c>
      <c r="J650" s="32" t="s">
        <v>324</v>
      </c>
      <c r="K650" s="25"/>
      <c r="L650" s="107">
        <f t="shared" si="152"/>
        <v>1122400</v>
      </c>
      <c r="M650" s="107">
        <v>1122400</v>
      </c>
      <c r="N650" s="107"/>
      <c r="O650" s="107">
        <f t="shared" si="153"/>
        <v>0</v>
      </c>
      <c r="P650" s="107"/>
      <c r="Q650" s="107"/>
      <c r="R650" s="107">
        <f t="shared" si="154"/>
        <v>0</v>
      </c>
      <c r="S650" s="107"/>
      <c r="T650" s="107"/>
      <c r="U650" s="107">
        <f t="shared" si="155"/>
        <v>0</v>
      </c>
      <c r="V650" s="107"/>
      <c r="W650" s="107"/>
      <c r="X650" s="107">
        <f t="shared" si="156"/>
        <v>0</v>
      </c>
      <c r="Y650" s="107"/>
      <c r="Z650" s="107"/>
      <c r="AA650" s="108">
        <f t="shared" si="157"/>
        <v>0</v>
      </c>
      <c r="AB650" s="7">
        <v>45636</v>
      </c>
    </row>
    <row r="651" spans="1:28" ht="15.75" x14ac:dyDescent="0.25">
      <c r="A651" s="29">
        <v>45636</v>
      </c>
      <c r="B651" s="25" t="s">
        <v>41</v>
      </c>
      <c r="C651" s="27"/>
      <c r="D651" s="25" t="s">
        <v>46</v>
      </c>
      <c r="E651" s="27" t="s">
        <v>53</v>
      </c>
      <c r="F651" s="27">
        <v>2</v>
      </c>
      <c r="G651" s="27" t="s">
        <v>23</v>
      </c>
      <c r="H651" s="27">
        <v>400000</v>
      </c>
      <c r="I651" s="25">
        <f t="shared" si="139"/>
        <v>800000</v>
      </c>
      <c r="J651" s="32" t="s">
        <v>324</v>
      </c>
      <c r="K651" s="25"/>
      <c r="L651" s="107">
        <f t="shared" si="152"/>
        <v>800000</v>
      </c>
      <c r="M651" s="107">
        <v>800000</v>
      </c>
      <c r="N651" s="107"/>
      <c r="O651" s="107">
        <f t="shared" si="153"/>
        <v>0</v>
      </c>
      <c r="P651" s="107"/>
      <c r="Q651" s="107"/>
      <c r="R651" s="107">
        <f t="shared" si="154"/>
        <v>0</v>
      </c>
      <c r="S651" s="107"/>
      <c r="T651" s="107"/>
      <c r="U651" s="107">
        <f t="shared" si="155"/>
        <v>0</v>
      </c>
      <c r="V651" s="107"/>
      <c r="W651" s="107"/>
      <c r="X651" s="107">
        <f t="shared" si="156"/>
        <v>0</v>
      </c>
      <c r="Y651" s="107"/>
      <c r="Z651" s="107"/>
      <c r="AA651" s="108">
        <f t="shared" si="157"/>
        <v>0</v>
      </c>
      <c r="AB651" s="7">
        <v>45636</v>
      </c>
    </row>
    <row r="652" spans="1:28" ht="15.75" x14ac:dyDescent="0.25">
      <c r="A652" s="29">
        <v>45636</v>
      </c>
      <c r="B652" s="25" t="s">
        <v>41</v>
      </c>
      <c r="C652" s="25"/>
      <c r="D652" s="25" t="s">
        <v>46</v>
      </c>
      <c r="E652" s="25" t="s">
        <v>348</v>
      </c>
      <c r="F652" s="25">
        <v>8000</v>
      </c>
      <c r="G652" s="25" t="s">
        <v>34</v>
      </c>
      <c r="H652" s="25">
        <v>900</v>
      </c>
      <c r="I652" s="25">
        <f t="shared" si="139"/>
        <v>7200000</v>
      </c>
      <c r="J652" s="32" t="s">
        <v>324</v>
      </c>
      <c r="K652" s="25"/>
      <c r="L652" s="107">
        <f t="shared" si="152"/>
        <v>7200000</v>
      </c>
      <c r="M652" s="107">
        <v>7200000</v>
      </c>
      <c r="N652" s="107"/>
      <c r="O652" s="107">
        <f t="shared" si="153"/>
        <v>0</v>
      </c>
      <c r="P652" s="107"/>
      <c r="Q652" s="107"/>
      <c r="R652" s="107">
        <f t="shared" si="154"/>
        <v>0</v>
      </c>
      <c r="S652" s="107"/>
      <c r="T652" s="107"/>
      <c r="U652" s="107">
        <f t="shared" si="155"/>
        <v>0</v>
      </c>
      <c r="V652" s="107"/>
      <c r="W652" s="107"/>
      <c r="X652" s="107">
        <f t="shared" si="156"/>
        <v>0</v>
      </c>
      <c r="Y652" s="107"/>
      <c r="Z652" s="107"/>
      <c r="AA652" s="108">
        <f t="shared" si="157"/>
        <v>0</v>
      </c>
      <c r="AB652" s="7">
        <v>45636</v>
      </c>
    </row>
    <row r="653" spans="1:28" ht="15.75" x14ac:dyDescent="0.25">
      <c r="A653" s="24">
        <v>45636</v>
      </c>
      <c r="B653" s="25" t="s">
        <v>41</v>
      </c>
      <c r="C653" s="25"/>
      <c r="D653" s="25" t="s">
        <v>46</v>
      </c>
      <c r="E653" s="25" t="s">
        <v>1216</v>
      </c>
      <c r="F653" s="25">
        <v>4000</v>
      </c>
      <c r="G653" s="25" t="s">
        <v>34</v>
      </c>
      <c r="H653" s="25">
        <v>1120</v>
      </c>
      <c r="I653" s="25">
        <f t="shared" si="139"/>
        <v>4480000</v>
      </c>
      <c r="J653" s="32" t="s">
        <v>324</v>
      </c>
      <c r="K653" s="25"/>
      <c r="L653" s="107">
        <f t="shared" si="152"/>
        <v>4480000</v>
      </c>
      <c r="M653" s="107">
        <v>4480000</v>
      </c>
      <c r="N653" s="107"/>
      <c r="O653" s="107">
        <f t="shared" si="153"/>
        <v>0</v>
      </c>
      <c r="P653" s="107"/>
      <c r="Q653" s="107"/>
      <c r="R653" s="107">
        <f t="shared" si="154"/>
        <v>0</v>
      </c>
      <c r="S653" s="107"/>
      <c r="T653" s="107"/>
      <c r="U653" s="107">
        <f t="shared" si="155"/>
        <v>0</v>
      </c>
      <c r="V653" s="107"/>
      <c r="W653" s="107"/>
      <c r="X653" s="107">
        <f t="shared" si="156"/>
        <v>0</v>
      </c>
      <c r="Y653" s="107"/>
      <c r="Z653" s="107"/>
      <c r="AA653" s="108">
        <f t="shared" si="157"/>
        <v>0</v>
      </c>
      <c r="AB653" s="7">
        <v>45636</v>
      </c>
    </row>
    <row r="654" spans="1:28" ht="15.75" x14ac:dyDescent="0.25">
      <c r="A654" s="29">
        <v>45636</v>
      </c>
      <c r="B654" s="25" t="s">
        <v>341</v>
      </c>
      <c r="C654" s="25"/>
      <c r="D654" s="25" t="s">
        <v>52</v>
      </c>
      <c r="E654" s="25" t="s">
        <v>185</v>
      </c>
      <c r="F654" s="25">
        <v>200</v>
      </c>
      <c r="G654" s="25" t="s">
        <v>34</v>
      </c>
      <c r="H654" s="25">
        <v>1700</v>
      </c>
      <c r="I654" s="25">
        <f t="shared" si="139"/>
        <v>340000</v>
      </c>
      <c r="J654" s="31" t="s">
        <v>312</v>
      </c>
      <c r="K654" s="25"/>
      <c r="L654" s="107">
        <f t="shared" si="152"/>
        <v>0</v>
      </c>
      <c r="M654" s="107"/>
      <c r="N654" s="107"/>
      <c r="O654" s="107">
        <f t="shared" si="153"/>
        <v>340000</v>
      </c>
      <c r="P654" s="107"/>
      <c r="Q654" s="107">
        <v>340000</v>
      </c>
      <c r="R654" s="107">
        <f t="shared" si="154"/>
        <v>0</v>
      </c>
      <c r="S654" s="107"/>
      <c r="T654" s="107"/>
      <c r="U654" s="107">
        <f t="shared" si="155"/>
        <v>0</v>
      </c>
      <c r="V654" s="107"/>
      <c r="W654" s="107"/>
      <c r="X654" s="107">
        <f t="shared" si="156"/>
        <v>0</v>
      </c>
      <c r="Y654" s="107"/>
      <c r="Z654" s="107"/>
      <c r="AA654" s="108">
        <f t="shared" si="157"/>
        <v>0</v>
      </c>
      <c r="AB654" s="7">
        <v>45624</v>
      </c>
    </row>
    <row r="655" spans="1:28" ht="15.75" x14ac:dyDescent="0.25">
      <c r="A655" s="29">
        <v>45636</v>
      </c>
      <c r="B655" s="27" t="s">
        <v>1805</v>
      </c>
      <c r="C655" s="27"/>
      <c r="D655" s="25" t="s">
        <v>52</v>
      </c>
      <c r="E655" s="27" t="s">
        <v>64</v>
      </c>
      <c r="F655" s="27">
        <v>200</v>
      </c>
      <c r="G655" s="27" t="s">
        <v>39</v>
      </c>
      <c r="H655" s="27">
        <v>55000</v>
      </c>
      <c r="I655" s="25">
        <f t="shared" si="139"/>
        <v>11000000</v>
      </c>
      <c r="J655" s="32" t="s">
        <v>312</v>
      </c>
      <c r="K655" s="25" t="s">
        <v>2257</v>
      </c>
      <c r="L655" s="107">
        <f t="shared" si="152"/>
        <v>0</v>
      </c>
      <c r="M655" s="107"/>
      <c r="N655" s="107"/>
      <c r="O655" s="107">
        <f t="shared" si="153"/>
        <v>11000000</v>
      </c>
      <c r="P655" s="107">
        <v>11000000</v>
      </c>
      <c r="Q655" s="107"/>
      <c r="R655" s="107">
        <f t="shared" si="154"/>
        <v>0</v>
      </c>
      <c r="S655" s="107"/>
      <c r="T655" s="107"/>
      <c r="U655" s="107">
        <f t="shared" si="155"/>
        <v>0</v>
      </c>
      <c r="V655" s="107"/>
      <c r="W655" s="107"/>
      <c r="X655" s="107">
        <f t="shared" si="156"/>
        <v>0</v>
      </c>
      <c r="Y655" s="107"/>
      <c r="Z655" s="107"/>
      <c r="AA655" s="108">
        <f t="shared" si="157"/>
        <v>0</v>
      </c>
      <c r="AB655" s="7">
        <v>45637</v>
      </c>
    </row>
    <row r="656" spans="1:28" ht="15.75" x14ac:dyDescent="0.25">
      <c r="A656" s="24">
        <v>45636</v>
      </c>
      <c r="B656" s="25" t="s">
        <v>99</v>
      </c>
      <c r="C656" s="25"/>
      <c r="D656" s="25"/>
      <c r="E656" s="25" t="s">
        <v>103</v>
      </c>
      <c r="F656" s="25">
        <v>29.5</v>
      </c>
      <c r="G656" s="25" t="s">
        <v>39</v>
      </c>
      <c r="H656" s="25"/>
      <c r="I656" s="25">
        <f t="shared" si="139"/>
        <v>0</v>
      </c>
      <c r="J656" s="26" t="s">
        <v>28</v>
      </c>
      <c r="K656" s="25"/>
      <c r="L656" s="107">
        <f t="shared" si="152"/>
        <v>0</v>
      </c>
      <c r="M656" s="107"/>
      <c r="N656" s="107"/>
      <c r="O656" s="107">
        <f t="shared" si="153"/>
        <v>0</v>
      </c>
      <c r="P656" s="107"/>
      <c r="Q656" s="107"/>
      <c r="R656" s="107">
        <f t="shared" si="154"/>
        <v>0</v>
      </c>
      <c r="S656" s="107"/>
      <c r="T656" s="107"/>
      <c r="U656" s="107">
        <f t="shared" si="155"/>
        <v>0</v>
      </c>
      <c r="V656" s="107"/>
      <c r="W656" s="107"/>
      <c r="X656" s="107">
        <f t="shared" si="156"/>
        <v>0</v>
      </c>
      <c r="Y656" s="107"/>
      <c r="Z656" s="107"/>
      <c r="AA656" s="108">
        <f t="shared" si="157"/>
        <v>0</v>
      </c>
      <c r="AB656" s="7"/>
    </row>
    <row r="657" spans="1:28" ht="15.75" x14ac:dyDescent="0.25">
      <c r="A657" s="29">
        <v>45637</v>
      </c>
      <c r="B657" s="27" t="s">
        <v>828</v>
      </c>
      <c r="C657" s="27"/>
      <c r="D657" s="27" t="s">
        <v>52</v>
      </c>
      <c r="E657" s="27" t="s">
        <v>64</v>
      </c>
      <c r="F657" s="27">
        <v>20</v>
      </c>
      <c r="G657" s="27" t="s">
        <v>39</v>
      </c>
      <c r="H657" s="27">
        <v>55000</v>
      </c>
      <c r="I657" s="25">
        <f t="shared" ref="I657:I700" si="158">F657*H657</f>
        <v>1100000</v>
      </c>
      <c r="J657" s="31" t="s">
        <v>324</v>
      </c>
      <c r="K657" s="25"/>
      <c r="L657" s="107">
        <f t="shared" ref="L657" si="159">M657+N657</f>
        <v>0</v>
      </c>
      <c r="M657" s="107"/>
      <c r="N657" s="107"/>
      <c r="O657" s="107">
        <f t="shared" ref="O657" si="160">P657+Q657</f>
        <v>0</v>
      </c>
      <c r="P657" s="107"/>
      <c r="Q657" s="107"/>
      <c r="R657" s="107">
        <f t="shared" ref="R657" si="161">S657+T657</f>
        <v>1100000</v>
      </c>
      <c r="S657" s="107">
        <v>1100000</v>
      </c>
      <c r="T657" s="107"/>
      <c r="U657" s="107">
        <f t="shared" ref="U657" si="162">V657+W657</f>
        <v>0</v>
      </c>
      <c r="V657" s="107"/>
      <c r="W657" s="107"/>
      <c r="X657" s="107">
        <f t="shared" ref="X657" si="163">Y657+Z657</f>
        <v>0</v>
      </c>
      <c r="Y657" s="107"/>
      <c r="Z657" s="107"/>
      <c r="AA657" s="108">
        <f t="shared" ref="AA657" si="164">C657+I657-L657-O657-U657-X657-R657</f>
        <v>0</v>
      </c>
      <c r="AB657" s="7">
        <v>45644</v>
      </c>
    </row>
    <row r="658" spans="1:28" ht="15.75" x14ac:dyDescent="0.25">
      <c r="A658" s="29">
        <v>45637</v>
      </c>
      <c r="B658" s="27" t="s">
        <v>99</v>
      </c>
      <c r="C658" s="25"/>
      <c r="D658" s="27"/>
      <c r="E658" s="25" t="s">
        <v>103</v>
      </c>
      <c r="F658" s="25">
        <v>58.9</v>
      </c>
      <c r="G658" s="27" t="s">
        <v>39</v>
      </c>
      <c r="H658" s="25"/>
      <c r="I658" s="25">
        <f t="shared" si="158"/>
        <v>0</v>
      </c>
      <c r="J658" s="26" t="s">
        <v>28</v>
      </c>
      <c r="K658" s="25"/>
      <c r="L658" s="107">
        <f t="shared" ref="L658:L700" si="165">M658+N658</f>
        <v>0</v>
      </c>
      <c r="M658" s="107"/>
      <c r="N658" s="107"/>
      <c r="O658" s="107">
        <f t="shared" ref="O658:O700" si="166">P658+Q658</f>
        <v>0</v>
      </c>
      <c r="P658" s="107"/>
      <c r="Q658" s="107"/>
      <c r="R658" s="107">
        <f t="shared" ref="R658:R700" si="167">S658+T658</f>
        <v>0</v>
      </c>
      <c r="S658" s="107"/>
      <c r="T658" s="107"/>
      <c r="U658" s="107">
        <f t="shared" ref="U658:U700" si="168">V658+W658</f>
        <v>0</v>
      </c>
      <c r="V658" s="107"/>
      <c r="W658" s="107"/>
      <c r="X658" s="107">
        <f t="shared" ref="X658:X700" si="169">Y658+Z658</f>
        <v>0</v>
      </c>
      <c r="Y658" s="107"/>
      <c r="Z658" s="107"/>
      <c r="AA658" s="108">
        <f t="shared" ref="AA658:AA700" si="170">C658+I658-L658-O658-U658-X658-R658</f>
        <v>0</v>
      </c>
      <c r="AB658" s="7"/>
    </row>
    <row r="659" spans="1:28" ht="15.75" x14ac:dyDescent="0.25">
      <c r="A659" s="29">
        <v>45637</v>
      </c>
      <c r="B659" s="27" t="s">
        <v>99</v>
      </c>
      <c r="C659" s="27"/>
      <c r="D659" s="27"/>
      <c r="E659" s="27" t="s">
        <v>158</v>
      </c>
      <c r="F659" s="27">
        <v>29.6</v>
      </c>
      <c r="G659" s="27" t="s">
        <v>39</v>
      </c>
      <c r="H659" s="27"/>
      <c r="I659" s="25">
        <f t="shared" si="158"/>
        <v>0</v>
      </c>
      <c r="J659" s="28" t="s">
        <v>28</v>
      </c>
      <c r="K659" s="25"/>
      <c r="L659" s="107">
        <f t="shared" si="165"/>
        <v>0</v>
      </c>
      <c r="M659" s="107"/>
      <c r="N659" s="107"/>
      <c r="O659" s="107">
        <f t="shared" si="166"/>
        <v>0</v>
      </c>
      <c r="P659" s="107"/>
      <c r="Q659" s="107"/>
      <c r="R659" s="107">
        <f t="shared" si="167"/>
        <v>0</v>
      </c>
      <c r="S659" s="107"/>
      <c r="T659" s="107"/>
      <c r="U659" s="107">
        <f t="shared" si="168"/>
        <v>0</v>
      </c>
      <c r="V659" s="107"/>
      <c r="W659" s="107"/>
      <c r="X659" s="107">
        <f t="shared" si="169"/>
        <v>0</v>
      </c>
      <c r="Y659" s="107"/>
      <c r="Z659" s="107"/>
      <c r="AA659" s="108">
        <f t="shared" si="170"/>
        <v>0</v>
      </c>
      <c r="AB659" s="7"/>
    </row>
    <row r="660" spans="1:28" ht="15.75" x14ac:dyDescent="0.25">
      <c r="A660" s="29">
        <v>45637</v>
      </c>
      <c r="B660" s="27" t="s">
        <v>565</v>
      </c>
      <c r="C660" s="25"/>
      <c r="D660" s="27" t="s">
        <v>46</v>
      </c>
      <c r="E660" s="25" t="s">
        <v>298</v>
      </c>
      <c r="F660" s="25">
        <v>200</v>
      </c>
      <c r="G660" s="27" t="s">
        <v>34</v>
      </c>
      <c r="H660" s="25">
        <v>4000</v>
      </c>
      <c r="I660" s="25">
        <f t="shared" si="158"/>
        <v>800000</v>
      </c>
      <c r="J660" s="31" t="s">
        <v>312</v>
      </c>
      <c r="K660" s="25"/>
      <c r="L660" s="107">
        <f t="shared" si="165"/>
        <v>0</v>
      </c>
      <c r="M660" s="107"/>
      <c r="N660" s="107"/>
      <c r="O660" s="107">
        <f t="shared" si="166"/>
        <v>0</v>
      </c>
      <c r="P660" s="107"/>
      <c r="Q660" s="107"/>
      <c r="R660" s="107">
        <f t="shared" si="167"/>
        <v>800000</v>
      </c>
      <c r="S660" s="107">
        <v>800000</v>
      </c>
      <c r="T660" s="107"/>
      <c r="U660" s="107">
        <f t="shared" si="168"/>
        <v>0</v>
      </c>
      <c r="V660" s="107"/>
      <c r="W660" s="107"/>
      <c r="X660" s="107">
        <f t="shared" si="169"/>
        <v>0</v>
      </c>
      <c r="Y660" s="107"/>
      <c r="Z660" s="107"/>
      <c r="AA660" s="108">
        <f t="shared" si="170"/>
        <v>0</v>
      </c>
      <c r="AB660" s="7">
        <v>45636</v>
      </c>
    </row>
    <row r="661" spans="1:28" ht="15.75" x14ac:dyDescent="0.25">
      <c r="A661" s="29">
        <v>45637</v>
      </c>
      <c r="B661" s="27" t="s">
        <v>99</v>
      </c>
      <c r="C661" s="25"/>
      <c r="D661" s="27"/>
      <c r="E661" s="25" t="s">
        <v>89</v>
      </c>
      <c r="F661" s="25">
        <v>14.9</v>
      </c>
      <c r="G661" s="27" t="s">
        <v>39</v>
      </c>
      <c r="H661" s="25"/>
      <c r="I661" s="25">
        <f t="shared" si="158"/>
        <v>0</v>
      </c>
      <c r="J661" s="26" t="s">
        <v>28</v>
      </c>
      <c r="K661" s="25"/>
      <c r="L661" s="107">
        <f t="shared" si="165"/>
        <v>0</v>
      </c>
      <c r="M661" s="107"/>
      <c r="N661" s="107"/>
      <c r="O661" s="107">
        <f t="shared" si="166"/>
        <v>0</v>
      </c>
      <c r="P661" s="107"/>
      <c r="Q661" s="107"/>
      <c r="R661" s="107">
        <f t="shared" si="167"/>
        <v>0</v>
      </c>
      <c r="S661" s="107"/>
      <c r="T661" s="107"/>
      <c r="U661" s="107">
        <f t="shared" si="168"/>
        <v>0</v>
      </c>
      <c r="V661" s="107"/>
      <c r="W661" s="107"/>
      <c r="X661" s="107">
        <f t="shared" si="169"/>
        <v>0</v>
      </c>
      <c r="Y661" s="107"/>
      <c r="Z661" s="107"/>
      <c r="AA661" s="108">
        <f t="shared" si="170"/>
        <v>0</v>
      </c>
      <c r="AB661" s="7"/>
    </row>
    <row r="662" spans="1:28" ht="15.75" x14ac:dyDescent="0.25">
      <c r="A662" s="29">
        <v>45637</v>
      </c>
      <c r="B662" s="27" t="s">
        <v>1096</v>
      </c>
      <c r="C662" s="25"/>
      <c r="D662" s="27" t="s">
        <v>46</v>
      </c>
      <c r="E662" s="25" t="s">
        <v>56</v>
      </c>
      <c r="F662" s="25">
        <v>1</v>
      </c>
      <c r="G662" s="27" t="s">
        <v>23</v>
      </c>
      <c r="H662" s="25">
        <v>400000</v>
      </c>
      <c r="I662" s="25">
        <f t="shared" si="158"/>
        <v>400000</v>
      </c>
      <c r="J662" s="31" t="s">
        <v>324</v>
      </c>
      <c r="K662" s="25"/>
      <c r="L662" s="107">
        <f t="shared" si="165"/>
        <v>0</v>
      </c>
      <c r="M662" s="107"/>
      <c r="N662" s="107"/>
      <c r="O662" s="107">
        <f t="shared" si="166"/>
        <v>0</v>
      </c>
      <c r="P662" s="107"/>
      <c r="Q662" s="107"/>
      <c r="R662" s="107">
        <f t="shared" si="167"/>
        <v>0</v>
      </c>
      <c r="S662" s="107"/>
      <c r="T662" s="107"/>
      <c r="U662" s="107">
        <f t="shared" si="168"/>
        <v>400000</v>
      </c>
      <c r="V662" s="107">
        <v>400000</v>
      </c>
      <c r="W662" s="107"/>
      <c r="X662" s="107">
        <f t="shared" si="169"/>
        <v>0</v>
      </c>
      <c r="Y662" s="107"/>
      <c r="Z662" s="107"/>
      <c r="AA662" s="108">
        <f t="shared" si="170"/>
        <v>0</v>
      </c>
      <c r="AB662" s="7">
        <v>45637</v>
      </c>
    </row>
    <row r="663" spans="1:28" ht="15.75" x14ac:dyDescent="0.25">
      <c r="A663" s="29">
        <v>45637</v>
      </c>
      <c r="B663" s="25" t="s">
        <v>451</v>
      </c>
      <c r="C663" s="25"/>
      <c r="D663" s="27" t="s">
        <v>46</v>
      </c>
      <c r="E663" s="25" t="s">
        <v>225</v>
      </c>
      <c r="F663" s="25">
        <v>300</v>
      </c>
      <c r="G663" s="27" t="s">
        <v>34</v>
      </c>
      <c r="H663" s="25">
        <v>2720</v>
      </c>
      <c r="I663" s="25">
        <f t="shared" si="158"/>
        <v>816000</v>
      </c>
      <c r="J663" s="31" t="s">
        <v>324</v>
      </c>
      <c r="K663" s="25"/>
      <c r="L663" s="107">
        <f t="shared" si="165"/>
        <v>0</v>
      </c>
      <c r="M663" s="107"/>
      <c r="N663" s="107"/>
      <c r="O663" s="107">
        <f t="shared" si="166"/>
        <v>0</v>
      </c>
      <c r="P663" s="107"/>
      <c r="Q663" s="107"/>
      <c r="R663" s="107">
        <f t="shared" si="167"/>
        <v>0</v>
      </c>
      <c r="S663" s="107"/>
      <c r="T663" s="107"/>
      <c r="U663" s="107">
        <f t="shared" si="168"/>
        <v>816000</v>
      </c>
      <c r="V663" s="107">
        <v>816000</v>
      </c>
      <c r="W663" s="107"/>
      <c r="X663" s="107">
        <f t="shared" si="169"/>
        <v>0</v>
      </c>
      <c r="Y663" s="107"/>
      <c r="Z663" s="107"/>
      <c r="AA663" s="108">
        <f t="shared" si="170"/>
        <v>0</v>
      </c>
      <c r="AB663" s="7">
        <v>45636</v>
      </c>
    </row>
    <row r="664" spans="1:28" ht="15.75" x14ac:dyDescent="0.25">
      <c r="A664" s="29">
        <v>45637</v>
      </c>
      <c r="B664" s="25" t="s">
        <v>592</v>
      </c>
      <c r="C664" s="25"/>
      <c r="D664" s="25" t="s">
        <v>52</v>
      </c>
      <c r="E664" s="25" t="s">
        <v>108</v>
      </c>
      <c r="F664" s="25">
        <v>200</v>
      </c>
      <c r="G664" s="27" t="s">
        <v>34</v>
      </c>
      <c r="H664" s="25">
        <v>2000</v>
      </c>
      <c r="I664" s="25">
        <f t="shared" si="158"/>
        <v>400000</v>
      </c>
      <c r="J664" s="31" t="s">
        <v>312</v>
      </c>
      <c r="K664" s="25" t="s">
        <v>2286</v>
      </c>
      <c r="L664" s="107">
        <f t="shared" si="165"/>
        <v>0</v>
      </c>
      <c r="M664" s="107"/>
      <c r="N664" s="107"/>
      <c r="O664" s="107">
        <f t="shared" si="166"/>
        <v>400000</v>
      </c>
      <c r="P664" s="107">
        <v>400000</v>
      </c>
      <c r="Q664" s="107"/>
      <c r="R664" s="107">
        <f t="shared" si="167"/>
        <v>0</v>
      </c>
      <c r="S664" s="107"/>
      <c r="T664" s="107"/>
      <c r="U664" s="107">
        <f t="shared" si="168"/>
        <v>0</v>
      </c>
      <c r="V664" s="107"/>
      <c r="W664" s="107"/>
      <c r="X664" s="107">
        <f t="shared" si="169"/>
        <v>0</v>
      </c>
      <c r="Y664" s="107"/>
      <c r="Z664" s="107"/>
      <c r="AA664" s="108">
        <f t="shared" si="170"/>
        <v>0</v>
      </c>
      <c r="AB664" s="7">
        <v>45644</v>
      </c>
    </row>
    <row r="665" spans="1:28" ht="15.75" x14ac:dyDescent="0.25">
      <c r="A665" s="29">
        <v>45637</v>
      </c>
      <c r="B665" s="25" t="s">
        <v>75</v>
      </c>
      <c r="C665" s="25"/>
      <c r="D665" s="25" t="s">
        <v>52</v>
      </c>
      <c r="E665" s="25" t="s">
        <v>343</v>
      </c>
      <c r="F665" s="25">
        <v>10</v>
      </c>
      <c r="G665" s="25" t="s">
        <v>23</v>
      </c>
      <c r="H665" s="25">
        <v>1200000</v>
      </c>
      <c r="I665" s="25">
        <f t="shared" si="158"/>
        <v>12000000</v>
      </c>
      <c r="J665" s="31" t="s">
        <v>312</v>
      </c>
      <c r="K665" s="25" t="s">
        <v>2329</v>
      </c>
      <c r="L665" s="107">
        <f t="shared" si="165"/>
        <v>0</v>
      </c>
      <c r="M665" s="107"/>
      <c r="N665" s="107"/>
      <c r="O665" s="107">
        <f t="shared" si="166"/>
        <v>12000000</v>
      </c>
      <c r="P665" s="107">
        <v>12000000</v>
      </c>
      <c r="Q665" s="107"/>
      <c r="R665" s="107">
        <f t="shared" si="167"/>
        <v>0</v>
      </c>
      <c r="S665" s="107"/>
      <c r="T665" s="107"/>
      <c r="U665" s="107">
        <f t="shared" si="168"/>
        <v>0</v>
      </c>
      <c r="V665" s="107"/>
      <c r="W665" s="107"/>
      <c r="X665" s="107">
        <f t="shared" si="169"/>
        <v>0</v>
      </c>
      <c r="Y665" s="107"/>
      <c r="Z665" s="107"/>
      <c r="AA665" s="108">
        <f t="shared" si="170"/>
        <v>0</v>
      </c>
      <c r="AB665" s="7">
        <v>45645</v>
      </c>
    </row>
    <row r="666" spans="1:28" ht="15.75" x14ac:dyDescent="0.25">
      <c r="A666" s="29">
        <v>45637</v>
      </c>
      <c r="B666" s="25" t="s">
        <v>382</v>
      </c>
      <c r="C666" s="25"/>
      <c r="D666" s="25" t="s">
        <v>46</v>
      </c>
      <c r="E666" s="25" t="s">
        <v>298</v>
      </c>
      <c r="F666" s="25">
        <v>5200</v>
      </c>
      <c r="G666" s="25" t="s">
        <v>34</v>
      </c>
      <c r="H666" s="25">
        <v>3700</v>
      </c>
      <c r="I666" s="25">
        <f t="shared" si="158"/>
        <v>19240000</v>
      </c>
      <c r="J666" s="31" t="s">
        <v>312</v>
      </c>
      <c r="K666" s="25" t="s">
        <v>2361</v>
      </c>
      <c r="L666" s="107">
        <f t="shared" si="165"/>
        <v>0</v>
      </c>
      <c r="M666" s="107"/>
      <c r="N666" s="107"/>
      <c r="O666" s="107">
        <f t="shared" si="166"/>
        <v>19240000</v>
      </c>
      <c r="P666" s="107">
        <v>19240000</v>
      </c>
      <c r="Q666" s="107"/>
      <c r="R666" s="107">
        <f t="shared" si="167"/>
        <v>0</v>
      </c>
      <c r="S666" s="107"/>
      <c r="T666" s="107"/>
      <c r="U666" s="107">
        <f t="shared" si="168"/>
        <v>0</v>
      </c>
      <c r="V666" s="107"/>
      <c r="W666" s="107"/>
      <c r="X666" s="107">
        <f t="shared" si="169"/>
        <v>0</v>
      </c>
      <c r="Y666" s="107"/>
      <c r="Z666" s="107"/>
      <c r="AA666" s="108">
        <f t="shared" si="170"/>
        <v>0</v>
      </c>
      <c r="AB666" s="7">
        <v>45650</v>
      </c>
    </row>
    <row r="667" spans="1:28" ht="15.75" x14ac:dyDescent="0.25">
      <c r="A667" s="29">
        <v>45637</v>
      </c>
      <c r="B667" s="25" t="s">
        <v>382</v>
      </c>
      <c r="C667" s="25"/>
      <c r="D667" s="25" t="s">
        <v>46</v>
      </c>
      <c r="E667" s="25" t="s">
        <v>150</v>
      </c>
      <c r="F667" s="25">
        <v>20</v>
      </c>
      <c r="G667" s="25" t="s">
        <v>77</v>
      </c>
      <c r="H667" s="25">
        <v>50000</v>
      </c>
      <c r="I667" s="25">
        <f t="shared" si="158"/>
        <v>1000000</v>
      </c>
      <c r="J667" s="31" t="s">
        <v>312</v>
      </c>
      <c r="K667" s="25" t="s">
        <v>2361</v>
      </c>
      <c r="L667" s="107">
        <f t="shared" si="165"/>
        <v>0</v>
      </c>
      <c r="M667" s="107"/>
      <c r="N667" s="107"/>
      <c r="O667" s="107">
        <f t="shared" si="166"/>
        <v>1000000</v>
      </c>
      <c r="P667" s="107">
        <v>1000000</v>
      </c>
      <c r="Q667" s="107"/>
      <c r="R667" s="107">
        <f t="shared" si="167"/>
        <v>0</v>
      </c>
      <c r="S667" s="107"/>
      <c r="T667" s="107"/>
      <c r="U667" s="107">
        <f t="shared" si="168"/>
        <v>0</v>
      </c>
      <c r="V667" s="107"/>
      <c r="W667" s="107"/>
      <c r="X667" s="107">
        <f t="shared" si="169"/>
        <v>0</v>
      </c>
      <c r="Y667" s="107"/>
      <c r="Z667" s="107"/>
      <c r="AA667" s="108">
        <f t="shared" si="170"/>
        <v>0</v>
      </c>
      <c r="AB667" s="7">
        <v>45650</v>
      </c>
    </row>
    <row r="668" spans="1:28" ht="15.75" x14ac:dyDescent="0.25">
      <c r="A668" s="29">
        <v>45637</v>
      </c>
      <c r="B668" s="25" t="s">
        <v>382</v>
      </c>
      <c r="C668" s="25"/>
      <c r="D668" s="25" t="s">
        <v>46</v>
      </c>
      <c r="E668" s="25" t="s">
        <v>130</v>
      </c>
      <c r="F668" s="25">
        <v>20</v>
      </c>
      <c r="G668" s="25" t="s">
        <v>77</v>
      </c>
      <c r="H668" s="25">
        <v>50000</v>
      </c>
      <c r="I668" s="25">
        <f t="shared" si="158"/>
        <v>1000000</v>
      </c>
      <c r="J668" s="31" t="s">
        <v>312</v>
      </c>
      <c r="K668" s="25" t="s">
        <v>2361</v>
      </c>
      <c r="L668" s="107">
        <f t="shared" si="165"/>
        <v>0</v>
      </c>
      <c r="M668" s="107"/>
      <c r="N668" s="107"/>
      <c r="O668" s="107">
        <f t="shared" si="166"/>
        <v>1000000</v>
      </c>
      <c r="P668" s="107">
        <v>1000000</v>
      </c>
      <c r="Q668" s="107"/>
      <c r="R668" s="107">
        <f t="shared" si="167"/>
        <v>0</v>
      </c>
      <c r="S668" s="107"/>
      <c r="T668" s="107"/>
      <c r="U668" s="107">
        <f t="shared" si="168"/>
        <v>0</v>
      </c>
      <c r="V668" s="107"/>
      <c r="W668" s="107"/>
      <c r="X668" s="107">
        <f t="shared" si="169"/>
        <v>0</v>
      </c>
      <c r="Y668" s="107"/>
      <c r="Z668" s="107"/>
      <c r="AA668" s="108">
        <f t="shared" si="170"/>
        <v>0</v>
      </c>
      <c r="AB668" s="7">
        <v>45650</v>
      </c>
    </row>
    <row r="669" spans="1:28" ht="15.75" x14ac:dyDescent="0.25">
      <c r="A669" s="29">
        <v>45637</v>
      </c>
      <c r="B669" s="27" t="s">
        <v>2250</v>
      </c>
      <c r="C669" s="27"/>
      <c r="D669" s="25" t="s">
        <v>52</v>
      </c>
      <c r="E669" s="27" t="s">
        <v>238</v>
      </c>
      <c r="F669" s="27">
        <v>1</v>
      </c>
      <c r="G669" s="27" t="s">
        <v>39</v>
      </c>
      <c r="H669" s="27">
        <v>300000</v>
      </c>
      <c r="I669" s="25">
        <f t="shared" si="158"/>
        <v>300000</v>
      </c>
      <c r="J669" s="32" t="s">
        <v>324</v>
      </c>
      <c r="K669" s="25"/>
      <c r="L669" s="107">
        <f t="shared" si="165"/>
        <v>0</v>
      </c>
      <c r="M669" s="107"/>
      <c r="N669" s="107"/>
      <c r="O669" s="107">
        <f t="shared" si="166"/>
        <v>0</v>
      </c>
      <c r="P669" s="107"/>
      <c r="Q669" s="107"/>
      <c r="R669" s="107">
        <f t="shared" si="167"/>
        <v>0</v>
      </c>
      <c r="S669" s="107"/>
      <c r="T669" s="107"/>
      <c r="U669" s="107">
        <f t="shared" si="168"/>
        <v>300000</v>
      </c>
      <c r="V669" s="107">
        <v>300000</v>
      </c>
      <c r="W669" s="107"/>
      <c r="X669" s="107">
        <f t="shared" si="169"/>
        <v>0</v>
      </c>
      <c r="Y669" s="107"/>
      <c r="Z669" s="107"/>
      <c r="AA669" s="108">
        <f t="shared" si="170"/>
        <v>0</v>
      </c>
      <c r="AB669" s="7">
        <v>45637</v>
      </c>
    </row>
    <row r="670" spans="1:28" ht="15.75" x14ac:dyDescent="0.25">
      <c r="A670" s="29">
        <v>45637</v>
      </c>
      <c r="B670" s="27" t="s">
        <v>778</v>
      </c>
      <c r="C670" s="25"/>
      <c r="D670" s="25" t="s">
        <v>52</v>
      </c>
      <c r="E670" s="25" t="s">
        <v>120</v>
      </c>
      <c r="F670" s="25">
        <v>24.7</v>
      </c>
      <c r="G670" s="27" t="s">
        <v>39</v>
      </c>
      <c r="H670" s="25">
        <v>46000</v>
      </c>
      <c r="I670" s="25">
        <f t="shared" si="158"/>
        <v>1136200</v>
      </c>
      <c r="J670" s="31" t="s">
        <v>312</v>
      </c>
      <c r="K670" s="25" t="s">
        <v>2296</v>
      </c>
      <c r="L670" s="107">
        <f t="shared" si="165"/>
        <v>0</v>
      </c>
      <c r="M670" s="107"/>
      <c r="N670" s="107"/>
      <c r="O670" s="107">
        <f t="shared" si="166"/>
        <v>1136200</v>
      </c>
      <c r="P670" s="107">
        <v>1136200</v>
      </c>
      <c r="Q670" s="107"/>
      <c r="R670" s="107">
        <f t="shared" si="167"/>
        <v>0</v>
      </c>
      <c r="S670" s="107"/>
      <c r="T670" s="107"/>
      <c r="U670" s="107">
        <f t="shared" si="168"/>
        <v>0</v>
      </c>
      <c r="V670" s="107"/>
      <c r="W670" s="107"/>
      <c r="X670" s="107">
        <f t="shared" si="169"/>
        <v>0</v>
      </c>
      <c r="Y670" s="107"/>
      <c r="Z670" s="107"/>
      <c r="AA670" s="108">
        <f t="shared" si="170"/>
        <v>0</v>
      </c>
      <c r="AB670" s="7">
        <v>45643</v>
      </c>
    </row>
    <row r="671" spans="1:28" ht="15.75" x14ac:dyDescent="0.25">
      <c r="A671" s="29">
        <v>45637</v>
      </c>
      <c r="B671" s="27" t="s">
        <v>778</v>
      </c>
      <c r="C671" s="25"/>
      <c r="D671" s="25" t="s">
        <v>52</v>
      </c>
      <c r="E671" s="25" t="s">
        <v>53</v>
      </c>
      <c r="F671" s="25">
        <v>1</v>
      </c>
      <c r="G671" s="25" t="s">
        <v>23</v>
      </c>
      <c r="H671" s="25">
        <v>400000</v>
      </c>
      <c r="I671" s="25">
        <f t="shared" si="158"/>
        <v>400000</v>
      </c>
      <c r="J671" s="31" t="s">
        <v>312</v>
      </c>
      <c r="K671" s="25" t="s">
        <v>2296</v>
      </c>
      <c r="L671" s="107">
        <f t="shared" si="165"/>
        <v>0</v>
      </c>
      <c r="M671" s="107"/>
      <c r="N671" s="107"/>
      <c r="O671" s="107">
        <f t="shared" si="166"/>
        <v>400000</v>
      </c>
      <c r="P671" s="107">
        <v>400000</v>
      </c>
      <c r="Q671" s="107"/>
      <c r="R671" s="107">
        <f t="shared" si="167"/>
        <v>0</v>
      </c>
      <c r="S671" s="107"/>
      <c r="T671" s="107"/>
      <c r="U671" s="107">
        <f t="shared" si="168"/>
        <v>0</v>
      </c>
      <c r="V671" s="107"/>
      <c r="W671" s="107"/>
      <c r="X671" s="107">
        <f t="shared" si="169"/>
        <v>0</v>
      </c>
      <c r="Y671" s="107"/>
      <c r="Z671" s="107"/>
      <c r="AA671" s="108">
        <f t="shared" si="170"/>
        <v>0</v>
      </c>
      <c r="AB671" s="7">
        <v>45643</v>
      </c>
    </row>
    <row r="672" spans="1:28" ht="15.75" x14ac:dyDescent="0.25">
      <c r="A672" s="29">
        <v>45637</v>
      </c>
      <c r="B672" s="25" t="s">
        <v>96</v>
      </c>
      <c r="C672" s="25"/>
      <c r="D672" s="25" t="s">
        <v>46</v>
      </c>
      <c r="E672" s="25" t="s">
        <v>165</v>
      </c>
      <c r="F672" s="25">
        <v>10</v>
      </c>
      <c r="G672" s="25" t="s">
        <v>303</v>
      </c>
      <c r="H672" s="25">
        <v>950000</v>
      </c>
      <c r="I672" s="25">
        <f t="shared" si="158"/>
        <v>9500000</v>
      </c>
      <c r="J672" s="26" t="s">
        <v>28</v>
      </c>
      <c r="K672" s="25"/>
      <c r="L672" s="107">
        <f t="shared" si="165"/>
        <v>0</v>
      </c>
      <c r="M672" s="107"/>
      <c r="N672" s="107"/>
      <c r="O672" s="107">
        <f t="shared" si="166"/>
        <v>0</v>
      </c>
      <c r="P672" s="107"/>
      <c r="Q672" s="107"/>
      <c r="R672" s="107">
        <f t="shared" si="167"/>
        <v>0</v>
      </c>
      <c r="S672" s="107"/>
      <c r="T672" s="107"/>
      <c r="U672" s="107">
        <f t="shared" si="168"/>
        <v>0</v>
      </c>
      <c r="V672" s="107"/>
      <c r="W672" s="107"/>
      <c r="X672" s="107">
        <f t="shared" si="169"/>
        <v>0</v>
      </c>
      <c r="Y672" s="107"/>
      <c r="Z672" s="107"/>
      <c r="AA672" s="108">
        <f t="shared" si="170"/>
        <v>9500000</v>
      </c>
      <c r="AB672" s="7"/>
    </row>
    <row r="673" spans="1:28" ht="15.75" x14ac:dyDescent="0.25">
      <c r="A673" s="29">
        <v>45637</v>
      </c>
      <c r="B673" s="25" t="s">
        <v>203</v>
      </c>
      <c r="C673" s="25"/>
      <c r="D673" s="25" t="s">
        <v>46</v>
      </c>
      <c r="E673" s="25" t="s">
        <v>150</v>
      </c>
      <c r="F673" s="25">
        <v>10</v>
      </c>
      <c r="G673" s="25" t="s">
        <v>77</v>
      </c>
      <c r="H673" s="25">
        <v>50000</v>
      </c>
      <c r="I673" s="25">
        <f t="shared" si="158"/>
        <v>500000</v>
      </c>
      <c r="J673" s="31" t="s">
        <v>324</v>
      </c>
      <c r="K673" s="25"/>
      <c r="L673" s="107">
        <f t="shared" si="165"/>
        <v>500000</v>
      </c>
      <c r="M673" s="107"/>
      <c r="N673" s="107">
        <v>500000</v>
      </c>
      <c r="O673" s="107">
        <f t="shared" si="166"/>
        <v>0</v>
      </c>
      <c r="P673" s="107"/>
      <c r="Q673" s="107"/>
      <c r="R673" s="107">
        <f t="shared" si="167"/>
        <v>0</v>
      </c>
      <c r="S673" s="107"/>
      <c r="T673" s="107"/>
      <c r="U673" s="107">
        <f t="shared" si="168"/>
        <v>0</v>
      </c>
      <c r="V673" s="107"/>
      <c r="W673" s="107"/>
      <c r="X673" s="107">
        <f t="shared" si="169"/>
        <v>0</v>
      </c>
      <c r="Y673" s="107"/>
      <c r="Z673" s="107"/>
      <c r="AA673" s="108">
        <f t="shared" si="170"/>
        <v>0</v>
      </c>
      <c r="AB673" s="7">
        <v>45649</v>
      </c>
    </row>
    <row r="674" spans="1:28" ht="15.75" x14ac:dyDescent="0.25">
      <c r="A674" s="29">
        <v>45637</v>
      </c>
      <c r="B674" s="25" t="s">
        <v>203</v>
      </c>
      <c r="C674" s="25"/>
      <c r="D674" s="25" t="s">
        <v>46</v>
      </c>
      <c r="E674" s="25" t="s">
        <v>130</v>
      </c>
      <c r="F674" s="25">
        <v>10</v>
      </c>
      <c r="G674" s="25" t="s">
        <v>77</v>
      </c>
      <c r="H674" s="25">
        <v>50000</v>
      </c>
      <c r="I674" s="25">
        <f t="shared" si="158"/>
        <v>500000</v>
      </c>
      <c r="J674" s="31" t="s">
        <v>324</v>
      </c>
      <c r="K674" s="25"/>
      <c r="L674" s="107">
        <f t="shared" si="165"/>
        <v>500000</v>
      </c>
      <c r="M674" s="107"/>
      <c r="N674" s="107">
        <v>500000</v>
      </c>
      <c r="O674" s="107">
        <f t="shared" si="166"/>
        <v>0</v>
      </c>
      <c r="P674" s="107"/>
      <c r="Q674" s="107"/>
      <c r="R674" s="107">
        <f t="shared" si="167"/>
        <v>0</v>
      </c>
      <c r="S674" s="107"/>
      <c r="T674" s="107"/>
      <c r="U674" s="107">
        <f t="shared" si="168"/>
        <v>0</v>
      </c>
      <c r="V674" s="107"/>
      <c r="W674" s="107"/>
      <c r="X674" s="107">
        <f t="shared" si="169"/>
        <v>0</v>
      </c>
      <c r="Y674" s="107"/>
      <c r="Z674" s="107"/>
      <c r="AA674" s="108">
        <f t="shared" si="170"/>
        <v>0</v>
      </c>
      <c r="AB674" s="7">
        <v>45649</v>
      </c>
    </row>
    <row r="675" spans="1:28" ht="15.75" x14ac:dyDescent="0.25">
      <c r="A675" s="29">
        <v>45637</v>
      </c>
      <c r="B675" s="25" t="s">
        <v>203</v>
      </c>
      <c r="C675" s="25"/>
      <c r="D675" s="25" t="s">
        <v>46</v>
      </c>
      <c r="E675" s="25" t="s">
        <v>406</v>
      </c>
      <c r="F675" s="25">
        <v>2000</v>
      </c>
      <c r="G675" s="25" t="s">
        <v>34</v>
      </c>
      <c r="H675" s="25">
        <v>900</v>
      </c>
      <c r="I675" s="25">
        <f t="shared" si="158"/>
        <v>1800000</v>
      </c>
      <c r="J675" s="31" t="s">
        <v>324</v>
      </c>
      <c r="K675" s="25"/>
      <c r="L675" s="107">
        <f t="shared" si="165"/>
        <v>1800000</v>
      </c>
      <c r="M675" s="107"/>
      <c r="N675" s="107">
        <v>1800000</v>
      </c>
      <c r="O675" s="107">
        <f t="shared" si="166"/>
        <v>0</v>
      </c>
      <c r="P675" s="107"/>
      <c r="Q675" s="107"/>
      <c r="R675" s="107">
        <f t="shared" si="167"/>
        <v>0</v>
      </c>
      <c r="S675" s="107"/>
      <c r="T675" s="107"/>
      <c r="U675" s="107">
        <f t="shared" si="168"/>
        <v>0</v>
      </c>
      <c r="V675" s="107"/>
      <c r="W675" s="107"/>
      <c r="X675" s="107">
        <f t="shared" si="169"/>
        <v>0</v>
      </c>
      <c r="Y675" s="107"/>
      <c r="Z675" s="107"/>
      <c r="AA675" s="108">
        <f t="shared" si="170"/>
        <v>0</v>
      </c>
      <c r="AB675" s="7">
        <v>45649</v>
      </c>
    </row>
    <row r="676" spans="1:28" ht="15.75" x14ac:dyDescent="0.25">
      <c r="A676" s="29">
        <v>45637</v>
      </c>
      <c r="B676" s="25" t="s">
        <v>203</v>
      </c>
      <c r="C676" s="25"/>
      <c r="D676" s="25" t="s">
        <v>46</v>
      </c>
      <c r="E676" s="25" t="s">
        <v>128</v>
      </c>
      <c r="F676" s="25">
        <v>25</v>
      </c>
      <c r="G676" s="25" t="s">
        <v>39</v>
      </c>
      <c r="H676" s="25">
        <v>125000</v>
      </c>
      <c r="I676" s="25">
        <f t="shared" si="158"/>
        <v>3125000</v>
      </c>
      <c r="J676" s="31" t="s">
        <v>324</v>
      </c>
      <c r="K676" s="25"/>
      <c r="L676" s="107">
        <f t="shared" si="165"/>
        <v>3125000</v>
      </c>
      <c r="M676" s="107"/>
      <c r="N676" s="107">
        <v>3125000</v>
      </c>
      <c r="O676" s="107">
        <f t="shared" si="166"/>
        <v>0</v>
      </c>
      <c r="P676" s="107"/>
      <c r="Q676" s="107"/>
      <c r="R676" s="107">
        <f t="shared" si="167"/>
        <v>0</v>
      </c>
      <c r="S676" s="107"/>
      <c r="T676" s="107"/>
      <c r="U676" s="107">
        <f t="shared" si="168"/>
        <v>0</v>
      </c>
      <c r="V676" s="107"/>
      <c r="W676" s="107"/>
      <c r="X676" s="107">
        <f t="shared" si="169"/>
        <v>0</v>
      </c>
      <c r="Y676" s="107"/>
      <c r="Z676" s="107"/>
      <c r="AA676" s="108">
        <f t="shared" si="170"/>
        <v>0</v>
      </c>
      <c r="AB676" s="7">
        <v>45649</v>
      </c>
    </row>
    <row r="677" spans="1:28" ht="15.75" x14ac:dyDescent="0.25">
      <c r="A677" s="29">
        <v>45637</v>
      </c>
      <c r="B677" s="25" t="s">
        <v>231</v>
      </c>
      <c r="C677" s="25"/>
      <c r="D677" s="25" t="s">
        <v>46</v>
      </c>
      <c r="E677" s="25" t="s">
        <v>135</v>
      </c>
      <c r="F677" s="25">
        <v>10</v>
      </c>
      <c r="G677" s="25" t="s">
        <v>48</v>
      </c>
      <c r="H677" s="25">
        <v>150000</v>
      </c>
      <c r="I677" s="25">
        <f t="shared" si="158"/>
        <v>1500000</v>
      </c>
      <c r="J677" s="32" t="s">
        <v>312</v>
      </c>
      <c r="K677" s="25" t="s">
        <v>2282</v>
      </c>
      <c r="L677" s="107">
        <f t="shared" si="165"/>
        <v>0</v>
      </c>
      <c r="M677" s="107"/>
      <c r="N677" s="107"/>
      <c r="O677" s="107">
        <f t="shared" si="166"/>
        <v>1500000</v>
      </c>
      <c r="P677" s="107">
        <v>1500000</v>
      </c>
      <c r="Q677" s="107"/>
      <c r="R677" s="107">
        <f t="shared" si="167"/>
        <v>0</v>
      </c>
      <c r="S677" s="107"/>
      <c r="T677" s="107"/>
      <c r="U677" s="107">
        <f t="shared" si="168"/>
        <v>0</v>
      </c>
      <c r="V677" s="107"/>
      <c r="W677" s="107"/>
      <c r="X677" s="107">
        <f t="shared" si="169"/>
        <v>0</v>
      </c>
      <c r="Y677" s="107"/>
      <c r="Z677" s="107"/>
      <c r="AA677" s="108">
        <f t="shared" si="170"/>
        <v>0</v>
      </c>
      <c r="AB677" s="7">
        <v>45640</v>
      </c>
    </row>
    <row r="678" spans="1:28" ht="15.75" x14ac:dyDescent="0.25">
      <c r="A678" s="29">
        <v>45637</v>
      </c>
      <c r="B678" s="25" t="s">
        <v>307</v>
      </c>
      <c r="C678" s="25"/>
      <c r="D678" s="25" t="s">
        <v>46</v>
      </c>
      <c r="E678" s="27" t="s">
        <v>108</v>
      </c>
      <c r="F678" s="27">
        <v>1000</v>
      </c>
      <c r="G678" s="27" t="s">
        <v>34</v>
      </c>
      <c r="H678" s="27">
        <v>2000</v>
      </c>
      <c r="I678" s="25">
        <f t="shared" si="158"/>
        <v>2000000</v>
      </c>
      <c r="J678" s="31" t="s">
        <v>324</v>
      </c>
      <c r="K678" s="25"/>
      <c r="L678" s="107">
        <f t="shared" si="165"/>
        <v>0</v>
      </c>
      <c r="M678" s="107"/>
      <c r="N678" s="107"/>
      <c r="O678" s="107">
        <f t="shared" si="166"/>
        <v>0</v>
      </c>
      <c r="P678" s="107"/>
      <c r="Q678" s="107"/>
      <c r="R678" s="107">
        <f t="shared" si="167"/>
        <v>2000000</v>
      </c>
      <c r="S678" s="107">
        <v>1567500</v>
      </c>
      <c r="T678" s="107">
        <v>432500</v>
      </c>
      <c r="U678" s="107">
        <f t="shared" si="168"/>
        <v>0</v>
      </c>
      <c r="V678" s="107"/>
      <c r="W678" s="107"/>
      <c r="X678" s="107">
        <f t="shared" si="169"/>
        <v>0</v>
      </c>
      <c r="Y678" s="107"/>
      <c r="Z678" s="107"/>
      <c r="AA678" s="108">
        <f t="shared" si="170"/>
        <v>0</v>
      </c>
      <c r="AB678" s="7">
        <v>45645</v>
      </c>
    </row>
    <row r="679" spans="1:28" ht="15.75" x14ac:dyDescent="0.25">
      <c r="A679" s="29">
        <v>45637</v>
      </c>
      <c r="B679" s="25" t="s">
        <v>307</v>
      </c>
      <c r="C679" s="27"/>
      <c r="D679" s="25" t="s">
        <v>46</v>
      </c>
      <c r="E679" s="27" t="s">
        <v>276</v>
      </c>
      <c r="F679" s="27">
        <v>1500</v>
      </c>
      <c r="G679" s="27" t="s">
        <v>34</v>
      </c>
      <c r="H679" s="27">
        <v>800</v>
      </c>
      <c r="I679" s="25">
        <f t="shared" si="158"/>
        <v>1200000</v>
      </c>
      <c r="J679" s="31" t="s">
        <v>324</v>
      </c>
      <c r="K679" s="25"/>
      <c r="L679" s="107">
        <f t="shared" si="165"/>
        <v>0</v>
      </c>
      <c r="M679" s="107"/>
      <c r="N679" s="107"/>
      <c r="O679" s="107">
        <f t="shared" si="166"/>
        <v>0</v>
      </c>
      <c r="P679" s="107"/>
      <c r="Q679" s="107"/>
      <c r="R679" s="107">
        <f t="shared" si="167"/>
        <v>1200000</v>
      </c>
      <c r="S679" s="107">
        <v>432500</v>
      </c>
      <c r="T679" s="107">
        <v>767500</v>
      </c>
      <c r="U679" s="107">
        <f t="shared" si="168"/>
        <v>0</v>
      </c>
      <c r="V679" s="107"/>
      <c r="W679" s="107"/>
      <c r="X679" s="107">
        <f t="shared" si="169"/>
        <v>0</v>
      </c>
      <c r="Y679" s="107"/>
      <c r="Z679" s="107"/>
      <c r="AA679" s="108">
        <f t="shared" si="170"/>
        <v>0</v>
      </c>
      <c r="AB679" s="7">
        <v>45647</v>
      </c>
    </row>
    <row r="680" spans="1:28" ht="15.75" x14ac:dyDescent="0.25">
      <c r="A680" s="29">
        <v>45637</v>
      </c>
      <c r="B680" s="25" t="s">
        <v>307</v>
      </c>
      <c r="C680" s="25"/>
      <c r="D680" s="25" t="s">
        <v>46</v>
      </c>
      <c r="E680" s="25" t="s">
        <v>154</v>
      </c>
      <c r="F680" s="25">
        <v>1000</v>
      </c>
      <c r="G680" s="27" t="s">
        <v>34</v>
      </c>
      <c r="H680" s="25">
        <v>1065</v>
      </c>
      <c r="I680" s="25">
        <f t="shared" si="158"/>
        <v>1065000</v>
      </c>
      <c r="J680" s="38" t="s">
        <v>24</v>
      </c>
      <c r="K680" s="25"/>
      <c r="L680" s="107">
        <f t="shared" si="165"/>
        <v>0</v>
      </c>
      <c r="M680" s="107"/>
      <c r="N680" s="107"/>
      <c r="O680" s="107">
        <f t="shared" si="166"/>
        <v>0</v>
      </c>
      <c r="P680" s="107"/>
      <c r="Q680" s="107"/>
      <c r="R680" s="107">
        <f t="shared" si="167"/>
        <v>232500</v>
      </c>
      <c r="S680" s="107"/>
      <c r="T680" s="107">
        <v>232500</v>
      </c>
      <c r="U680" s="107">
        <f t="shared" si="168"/>
        <v>0</v>
      </c>
      <c r="V680" s="107"/>
      <c r="W680" s="107"/>
      <c r="X680" s="107">
        <f t="shared" si="169"/>
        <v>0</v>
      </c>
      <c r="Y680" s="107"/>
      <c r="Z680" s="107"/>
      <c r="AA680" s="108">
        <f t="shared" si="170"/>
        <v>832500</v>
      </c>
      <c r="AB680" s="7">
        <v>45647</v>
      </c>
    </row>
    <row r="681" spans="1:28" ht="15.75" x14ac:dyDescent="0.25">
      <c r="A681" s="29">
        <v>45637</v>
      </c>
      <c r="B681" s="25" t="s">
        <v>721</v>
      </c>
      <c r="C681" s="25"/>
      <c r="D681" s="25" t="s">
        <v>46</v>
      </c>
      <c r="E681" s="25" t="s">
        <v>129</v>
      </c>
      <c r="F681" s="25">
        <v>12</v>
      </c>
      <c r="G681" s="25" t="s">
        <v>77</v>
      </c>
      <c r="H681" s="25">
        <v>65000</v>
      </c>
      <c r="I681" s="25">
        <f t="shared" si="158"/>
        <v>780000</v>
      </c>
      <c r="J681" s="31" t="s">
        <v>324</v>
      </c>
      <c r="K681" s="25"/>
      <c r="L681" s="107">
        <f t="shared" si="165"/>
        <v>0</v>
      </c>
      <c r="M681" s="107"/>
      <c r="N681" s="107"/>
      <c r="O681" s="107">
        <f t="shared" si="166"/>
        <v>0</v>
      </c>
      <c r="P681" s="107"/>
      <c r="Q681" s="107"/>
      <c r="R681" s="107">
        <f t="shared" si="167"/>
        <v>0</v>
      </c>
      <c r="S681" s="107"/>
      <c r="T681" s="107"/>
      <c r="U681" s="107">
        <f t="shared" si="168"/>
        <v>780000</v>
      </c>
      <c r="V681" s="107">
        <v>780000</v>
      </c>
      <c r="W681" s="107"/>
      <c r="X681" s="107">
        <f t="shared" si="169"/>
        <v>0</v>
      </c>
      <c r="Y681" s="107"/>
      <c r="Z681" s="107"/>
      <c r="AA681" s="108">
        <f t="shared" si="170"/>
        <v>0</v>
      </c>
      <c r="AB681" s="7">
        <v>45637</v>
      </c>
    </row>
    <row r="682" spans="1:28" ht="15.75" x14ac:dyDescent="0.25">
      <c r="A682" s="29">
        <v>45637</v>
      </c>
      <c r="B682" s="25" t="s">
        <v>134</v>
      </c>
      <c r="C682" s="25"/>
      <c r="D682" s="25" t="s">
        <v>46</v>
      </c>
      <c r="E682" s="25" t="s">
        <v>42</v>
      </c>
      <c r="F682" s="25">
        <v>700</v>
      </c>
      <c r="G682" s="25" t="s">
        <v>34</v>
      </c>
      <c r="H682" s="25">
        <v>4500</v>
      </c>
      <c r="I682" s="25">
        <f t="shared" si="158"/>
        <v>3150000</v>
      </c>
      <c r="J682" s="26" t="s">
        <v>28</v>
      </c>
      <c r="K682" s="25"/>
      <c r="L682" s="107">
        <f t="shared" si="165"/>
        <v>0</v>
      </c>
      <c r="M682" s="107"/>
      <c r="N682" s="107"/>
      <c r="O682" s="107">
        <f t="shared" si="166"/>
        <v>0</v>
      </c>
      <c r="P682" s="107"/>
      <c r="Q682" s="107"/>
      <c r="R682" s="107">
        <f t="shared" si="167"/>
        <v>0</v>
      </c>
      <c r="S682" s="107"/>
      <c r="T682" s="107"/>
      <c r="U682" s="107">
        <f t="shared" si="168"/>
        <v>0</v>
      </c>
      <c r="V682" s="107"/>
      <c r="W682" s="107"/>
      <c r="X682" s="107">
        <f t="shared" si="169"/>
        <v>0</v>
      </c>
      <c r="Y682" s="107"/>
      <c r="Z682" s="107"/>
      <c r="AA682" s="108">
        <f t="shared" si="170"/>
        <v>3150000</v>
      </c>
      <c r="AB682" s="7"/>
    </row>
    <row r="683" spans="1:28" ht="15.75" x14ac:dyDescent="0.25">
      <c r="A683" s="29">
        <v>45637</v>
      </c>
      <c r="B683" s="25" t="s">
        <v>134</v>
      </c>
      <c r="C683" s="27"/>
      <c r="D683" s="25" t="s">
        <v>46</v>
      </c>
      <c r="E683" s="27" t="s">
        <v>225</v>
      </c>
      <c r="F683" s="27">
        <v>300</v>
      </c>
      <c r="G683" s="25" t="s">
        <v>34</v>
      </c>
      <c r="H683" s="27">
        <v>2720</v>
      </c>
      <c r="I683" s="25">
        <f t="shared" si="158"/>
        <v>816000</v>
      </c>
      <c r="J683" s="28" t="s">
        <v>28</v>
      </c>
      <c r="K683" s="25"/>
      <c r="L683" s="107">
        <f t="shared" si="165"/>
        <v>0</v>
      </c>
      <c r="M683" s="107"/>
      <c r="N683" s="107"/>
      <c r="O683" s="107">
        <f t="shared" si="166"/>
        <v>0</v>
      </c>
      <c r="P683" s="107"/>
      <c r="Q683" s="107"/>
      <c r="R683" s="107">
        <f t="shared" si="167"/>
        <v>0</v>
      </c>
      <c r="S683" s="107"/>
      <c r="T683" s="107"/>
      <c r="U683" s="107">
        <f t="shared" si="168"/>
        <v>0</v>
      </c>
      <c r="V683" s="107"/>
      <c r="W683" s="107"/>
      <c r="X683" s="107">
        <f t="shared" si="169"/>
        <v>0</v>
      </c>
      <c r="Y683" s="107"/>
      <c r="Z683" s="107"/>
      <c r="AA683" s="108">
        <f t="shared" si="170"/>
        <v>816000</v>
      </c>
      <c r="AB683" s="7"/>
    </row>
    <row r="684" spans="1:28" ht="15.75" x14ac:dyDescent="0.25">
      <c r="A684" s="29">
        <v>45637</v>
      </c>
      <c r="B684" s="25" t="s">
        <v>37</v>
      </c>
      <c r="C684" s="25"/>
      <c r="D684" s="25" t="s">
        <v>46</v>
      </c>
      <c r="E684" s="25" t="s">
        <v>218</v>
      </c>
      <c r="F684" s="25">
        <v>2.5</v>
      </c>
      <c r="G684" s="27" t="s">
        <v>39</v>
      </c>
      <c r="H684" s="25">
        <v>90000</v>
      </c>
      <c r="I684" s="25">
        <f t="shared" si="158"/>
        <v>225000</v>
      </c>
      <c r="J684" s="31" t="s">
        <v>324</v>
      </c>
      <c r="K684" s="25"/>
      <c r="L684" s="107">
        <f t="shared" si="165"/>
        <v>0</v>
      </c>
      <c r="M684" s="107"/>
      <c r="N684" s="107"/>
      <c r="O684" s="107">
        <f t="shared" si="166"/>
        <v>0</v>
      </c>
      <c r="P684" s="107"/>
      <c r="Q684" s="107"/>
      <c r="R684" s="107">
        <f t="shared" si="167"/>
        <v>0</v>
      </c>
      <c r="S684" s="107"/>
      <c r="T684" s="107"/>
      <c r="U684" s="107">
        <f t="shared" si="168"/>
        <v>225000</v>
      </c>
      <c r="V684" s="107">
        <v>225000</v>
      </c>
      <c r="W684" s="107"/>
      <c r="X684" s="107">
        <f t="shared" si="169"/>
        <v>0</v>
      </c>
      <c r="Y684" s="107"/>
      <c r="Z684" s="107"/>
      <c r="AA684" s="108">
        <f t="shared" si="170"/>
        <v>0</v>
      </c>
      <c r="AB684" s="7">
        <v>45643</v>
      </c>
    </row>
    <row r="685" spans="1:28" ht="15.75" x14ac:dyDescent="0.25">
      <c r="A685" s="29">
        <v>45637</v>
      </c>
      <c r="B685" s="25" t="s">
        <v>37</v>
      </c>
      <c r="C685" s="25"/>
      <c r="D685" s="25" t="s">
        <v>46</v>
      </c>
      <c r="E685" s="25" t="s">
        <v>400</v>
      </c>
      <c r="F685" s="25">
        <v>2.5</v>
      </c>
      <c r="G685" s="27" t="s">
        <v>39</v>
      </c>
      <c r="H685" s="25">
        <v>90000</v>
      </c>
      <c r="I685" s="25">
        <f t="shared" si="158"/>
        <v>225000</v>
      </c>
      <c r="J685" s="31" t="s">
        <v>324</v>
      </c>
      <c r="K685" s="25"/>
      <c r="L685" s="107">
        <f t="shared" si="165"/>
        <v>0</v>
      </c>
      <c r="M685" s="107"/>
      <c r="N685" s="107"/>
      <c r="O685" s="107">
        <f t="shared" si="166"/>
        <v>0</v>
      </c>
      <c r="P685" s="107"/>
      <c r="Q685" s="107"/>
      <c r="R685" s="107">
        <f t="shared" si="167"/>
        <v>0</v>
      </c>
      <c r="S685" s="107"/>
      <c r="T685" s="107"/>
      <c r="U685" s="107">
        <f t="shared" si="168"/>
        <v>225000</v>
      </c>
      <c r="V685" s="107">
        <v>225000</v>
      </c>
      <c r="W685" s="107"/>
      <c r="X685" s="107">
        <f t="shared" si="169"/>
        <v>0</v>
      </c>
      <c r="Y685" s="107"/>
      <c r="Z685" s="107"/>
      <c r="AA685" s="108">
        <f t="shared" si="170"/>
        <v>0</v>
      </c>
      <c r="AB685" s="7">
        <v>45643</v>
      </c>
    </row>
    <row r="686" spans="1:28" ht="15.75" x14ac:dyDescent="0.25">
      <c r="A686" s="29">
        <v>45637</v>
      </c>
      <c r="B686" s="25" t="s">
        <v>37</v>
      </c>
      <c r="C686" s="25"/>
      <c r="D686" s="25" t="s">
        <v>46</v>
      </c>
      <c r="E686" s="25" t="s">
        <v>1585</v>
      </c>
      <c r="F686" s="25">
        <v>2.5</v>
      </c>
      <c r="G686" s="27" t="s">
        <v>39</v>
      </c>
      <c r="H686" s="25">
        <v>90000</v>
      </c>
      <c r="I686" s="25">
        <f t="shared" si="158"/>
        <v>225000</v>
      </c>
      <c r="J686" s="31" t="s">
        <v>324</v>
      </c>
      <c r="K686" s="25"/>
      <c r="L686" s="107">
        <f t="shared" si="165"/>
        <v>0</v>
      </c>
      <c r="M686" s="107"/>
      <c r="N686" s="107"/>
      <c r="O686" s="107">
        <f t="shared" si="166"/>
        <v>0</v>
      </c>
      <c r="P686" s="107"/>
      <c r="Q686" s="107"/>
      <c r="R686" s="107">
        <f t="shared" si="167"/>
        <v>0</v>
      </c>
      <c r="S686" s="107"/>
      <c r="T686" s="107"/>
      <c r="U686" s="107">
        <f t="shared" si="168"/>
        <v>225000</v>
      </c>
      <c r="V686" s="107">
        <v>225000</v>
      </c>
      <c r="W686" s="107"/>
      <c r="X686" s="107">
        <f t="shared" si="169"/>
        <v>0</v>
      </c>
      <c r="Y686" s="107"/>
      <c r="Z686" s="107"/>
      <c r="AA686" s="108">
        <f t="shared" si="170"/>
        <v>0</v>
      </c>
      <c r="AB686" s="7">
        <v>45643</v>
      </c>
    </row>
    <row r="687" spans="1:28" ht="15.75" x14ac:dyDescent="0.25">
      <c r="A687" s="29">
        <v>45637</v>
      </c>
      <c r="B687" s="25" t="s">
        <v>37</v>
      </c>
      <c r="C687" s="25"/>
      <c r="D687" s="25" t="s">
        <v>46</v>
      </c>
      <c r="E687" s="25" t="s">
        <v>217</v>
      </c>
      <c r="F687" s="25">
        <v>2.5</v>
      </c>
      <c r="G687" s="27" t="s">
        <v>39</v>
      </c>
      <c r="H687" s="25">
        <v>90000</v>
      </c>
      <c r="I687" s="25">
        <f t="shared" si="158"/>
        <v>225000</v>
      </c>
      <c r="J687" s="31" t="s">
        <v>324</v>
      </c>
      <c r="K687" s="25"/>
      <c r="L687" s="107">
        <f t="shared" si="165"/>
        <v>0</v>
      </c>
      <c r="M687" s="107"/>
      <c r="N687" s="107"/>
      <c r="O687" s="107">
        <f t="shared" si="166"/>
        <v>0</v>
      </c>
      <c r="P687" s="107"/>
      <c r="Q687" s="107"/>
      <c r="R687" s="107">
        <f t="shared" si="167"/>
        <v>0</v>
      </c>
      <c r="S687" s="107"/>
      <c r="T687" s="107"/>
      <c r="U687" s="107">
        <f t="shared" si="168"/>
        <v>225000</v>
      </c>
      <c r="V687" s="107">
        <v>225000</v>
      </c>
      <c r="W687" s="107"/>
      <c r="X687" s="107">
        <f t="shared" si="169"/>
        <v>0</v>
      </c>
      <c r="Y687" s="107"/>
      <c r="Z687" s="107"/>
      <c r="AA687" s="108">
        <f t="shared" si="170"/>
        <v>0</v>
      </c>
      <c r="AB687" s="7">
        <v>45643</v>
      </c>
    </row>
    <row r="688" spans="1:28" ht="15.75" x14ac:dyDescent="0.25">
      <c r="A688" s="29">
        <v>45637</v>
      </c>
      <c r="B688" s="25" t="s">
        <v>263</v>
      </c>
      <c r="C688" s="25"/>
      <c r="D688" s="27" t="s">
        <v>52</v>
      </c>
      <c r="E688" s="25" t="s">
        <v>44</v>
      </c>
      <c r="F688" s="25">
        <v>750</v>
      </c>
      <c r="G688" s="25" t="s">
        <v>34</v>
      </c>
      <c r="H688" s="25">
        <v>1065</v>
      </c>
      <c r="I688" s="25">
        <f t="shared" si="158"/>
        <v>798750</v>
      </c>
      <c r="J688" s="31" t="s">
        <v>312</v>
      </c>
      <c r="K688" s="25"/>
      <c r="L688" s="107">
        <f t="shared" si="165"/>
        <v>0</v>
      </c>
      <c r="M688" s="107"/>
      <c r="N688" s="107"/>
      <c r="O688" s="107">
        <f t="shared" si="166"/>
        <v>798750</v>
      </c>
      <c r="P688" s="107">
        <v>798750</v>
      </c>
      <c r="Q688" s="107"/>
      <c r="R688" s="107">
        <f t="shared" si="167"/>
        <v>0</v>
      </c>
      <c r="S688" s="107"/>
      <c r="T688" s="107"/>
      <c r="U688" s="107">
        <f t="shared" si="168"/>
        <v>0</v>
      </c>
      <c r="V688" s="107"/>
      <c r="W688" s="107"/>
      <c r="X688" s="107">
        <f t="shared" si="169"/>
        <v>0</v>
      </c>
      <c r="Y688" s="107"/>
      <c r="Z688" s="107"/>
      <c r="AA688" s="108">
        <f t="shared" si="170"/>
        <v>0</v>
      </c>
      <c r="AB688" s="7">
        <v>45637</v>
      </c>
    </row>
    <row r="689" spans="1:28" ht="15.75" x14ac:dyDescent="0.25">
      <c r="A689" s="29">
        <v>45637</v>
      </c>
      <c r="B689" s="25" t="s">
        <v>2251</v>
      </c>
      <c r="C689" s="27"/>
      <c r="D689" s="27" t="s">
        <v>46</v>
      </c>
      <c r="E689" s="27" t="s">
        <v>982</v>
      </c>
      <c r="F689" s="27">
        <v>5000</v>
      </c>
      <c r="G689" s="25" t="s">
        <v>34</v>
      </c>
      <c r="H689" s="27">
        <v>1230</v>
      </c>
      <c r="I689" s="25">
        <f t="shared" si="158"/>
        <v>6150000</v>
      </c>
      <c r="J689" s="32" t="s">
        <v>312</v>
      </c>
      <c r="K689" s="25" t="s">
        <v>2256</v>
      </c>
      <c r="L689" s="107">
        <f t="shared" si="165"/>
        <v>0</v>
      </c>
      <c r="M689" s="107"/>
      <c r="N689" s="107"/>
      <c r="O689" s="107">
        <f t="shared" si="166"/>
        <v>6150000</v>
      </c>
      <c r="P689" s="107">
        <v>6150000</v>
      </c>
      <c r="Q689" s="107"/>
      <c r="R689" s="107">
        <f t="shared" si="167"/>
        <v>0</v>
      </c>
      <c r="S689" s="107"/>
      <c r="T689" s="107"/>
      <c r="U689" s="107">
        <f t="shared" si="168"/>
        <v>0</v>
      </c>
      <c r="V689" s="107"/>
      <c r="W689" s="107"/>
      <c r="X689" s="107">
        <f t="shared" si="169"/>
        <v>0</v>
      </c>
      <c r="Y689" s="107"/>
      <c r="Z689" s="107"/>
      <c r="AA689" s="108">
        <f t="shared" si="170"/>
        <v>0</v>
      </c>
      <c r="AB689" s="7">
        <v>45637</v>
      </c>
    </row>
    <row r="690" spans="1:28" ht="15.75" x14ac:dyDescent="0.25">
      <c r="A690" s="29">
        <v>45637</v>
      </c>
      <c r="B690" s="25" t="s">
        <v>2251</v>
      </c>
      <c r="C690" s="25"/>
      <c r="D690" s="27" t="s">
        <v>46</v>
      </c>
      <c r="E690" s="27" t="s">
        <v>1165</v>
      </c>
      <c r="F690" s="27">
        <v>375</v>
      </c>
      <c r="G690" s="25" t="s">
        <v>34</v>
      </c>
      <c r="H690" s="25">
        <v>2213</v>
      </c>
      <c r="I690" s="25">
        <f t="shared" si="158"/>
        <v>829875</v>
      </c>
      <c r="J690" s="32" t="s">
        <v>312</v>
      </c>
      <c r="K690" s="25" t="s">
        <v>2256</v>
      </c>
      <c r="L690" s="107">
        <f t="shared" si="165"/>
        <v>0</v>
      </c>
      <c r="M690" s="107"/>
      <c r="N690" s="107"/>
      <c r="O690" s="107">
        <f t="shared" si="166"/>
        <v>829875</v>
      </c>
      <c r="P690" s="107">
        <v>829875</v>
      </c>
      <c r="Q690" s="107"/>
      <c r="R690" s="107">
        <f t="shared" si="167"/>
        <v>0</v>
      </c>
      <c r="S690" s="107"/>
      <c r="T690" s="107"/>
      <c r="U690" s="107">
        <f t="shared" si="168"/>
        <v>0</v>
      </c>
      <c r="V690" s="107"/>
      <c r="W690" s="107"/>
      <c r="X690" s="107">
        <f t="shared" si="169"/>
        <v>0</v>
      </c>
      <c r="Y690" s="107"/>
      <c r="Z690" s="107"/>
      <c r="AA690" s="108">
        <f t="shared" si="170"/>
        <v>0</v>
      </c>
      <c r="AB690" s="7">
        <v>45637</v>
      </c>
    </row>
    <row r="691" spans="1:28" ht="15.75" x14ac:dyDescent="0.25">
      <c r="A691" s="29">
        <v>45637</v>
      </c>
      <c r="B691" s="27" t="s">
        <v>99</v>
      </c>
      <c r="C691" s="25"/>
      <c r="D691" s="25"/>
      <c r="E691" s="25" t="s">
        <v>120</v>
      </c>
      <c r="F691" s="25">
        <v>24.9</v>
      </c>
      <c r="G691" s="25" t="s">
        <v>39</v>
      </c>
      <c r="H691" s="25"/>
      <c r="I691" s="25">
        <f t="shared" si="158"/>
        <v>0</v>
      </c>
      <c r="J691" s="26" t="s">
        <v>28</v>
      </c>
      <c r="K691" s="25"/>
      <c r="L691" s="107">
        <f t="shared" si="165"/>
        <v>0</v>
      </c>
      <c r="M691" s="107"/>
      <c r="N691" s="107"/>
      <c r="O691" s="107">
        <f t="shared" si="166"/>
        <v>0</v>
      </c>
      <c r="P691" s="107"/>
      <c r="Q691" s="107"/>
      <c r="R691" s="107">
        <f t="shared" si="167"/>
        <v>0</v>
      </c>
      <c r="S691" s="107"/>
      <c r="T691" s="107"/>
      <c r="U691" s="107">
        <f t="shared" si="168"/>
        <v>0</v>
      </c>
      <c r="V691" s="107"/>
      <c r="W691" s="107"/>
      <c r="X691" s="107">
        <f t="shared" si="169"/>
        <v>0</v>
      </c>
      <c r="Y691" s="107"/>
      <c r="Z691" s="107"/>
      <c r="AA691" s="108">
        <f t="shared" si="170"/>
        <v>0</v>
      </c>
      <c r="AB691" s="7"/>
    </row>
    <row r="692" spans="1:28" ht="15.75" x14ac:dyDescent="0.25">
      <c r="A692" s="29">
        <v>45637</v>
      </c>
      <c r="B692" s="27" t="s">
        <v>99</v>
      </c>
      <c r="C692" s="27"/>
      <c r="D692" s="27"/>
      <c r="E692" s="27" t="s">
        <v>104</v>
      </c>
      <c r="F692" s="27">
        <v>27</v>
      </c>
      <c r="G692" s="25" t="s">
        <v>39</v>
      </c>
      <c r="H692" s="27"/>
      <c r="I692" s="25">
        <f t="shared" si="158"/>
        <v>0</v>
      </c>
      <c r="J692" s="28" t="s">
        <v>28</v>
      </c>
      <c r="K692" s="25"/>
      <c r="L692" s="107">
        <f t="shared" si="165"/>
        <v>0</v>
      </c>
      <c r="M692" s="107"/>
      <c r="N692" s="107"/>
      <c r="O692" s="107">
        <f t="shared" si="166"/>
        <v>0</v>
      </c>
      <c r="P692" s="107"/>
      <c r="Q692" s="107"/>
      <c r="R692" s="107">
        <f t="shared" si="167"/>
        <v>0</v>
      </c>
      <c r="S692" s="107"/>
      <c r="T692" s="107"/>
      <c r="U692" s="107">
        <f t="shared" si="168"/>
        <v>0</v>
      </c>
      <c r="V692" s="107"/>
      <c r="W692" s="107"/>
      <c r="X692" s="107">
        <f t="shared" si="169"/>
        <v>0</v>
      </c>
      <c r="Y692" s="107"/>
      <c r="Z692" s="107"/>
      <c r="AA692" s="108">
        <f t="shared" si="170"/>
        <v>0</v>
      </c>
      <c r="AB692" s="7"/>
    </row>
    <row r="693" spans="1:28" ht="15.75" x14ac:dyDescent="0.25">
      <c r="A693" s="29">
        <v>45637</v>
      </c>
      <c r="B693" s="27" t="s">
        <v>226</v>
      </c>
      <c r="C693" s="27"/>
      <c r="D693" s="27" t="s">
        <v>52</v>
      </c>
      <c r="E693" s="27" t="s">
        <v>229</v>
      </c>
      <c r="F693" s="27">
        <v>300</v>
      </c>
      <c r="G693" s="25" t="s">
        <v>39</v>
      </c>
      <c r="H693" s="27">
        <v>42000</v>
      </c>
      <c r="I693" s="25">
        <f t="shared" si="158"/>
        <v>12600000</v>
      </c>
      <c r="J693" s="28" t="s">
        <v>28</v>
      </c>
      <c r="K693" s="25"/>
      <c r="L693" s="107">
        <f t="shared" si="165"/>
        <v>0</v>
      </c>
      <c r="M693" s="107"/>
      <c r="N693" s="107"/>
      <c r="O693" s="107">
        <f t="shared" si="166"/>
        <v>0</v>
      </c>
      <c r="P693" s="107"/>
      <c r="Q693" s="107"/>
      <c r="R693" s="107">
        <f t="shared" si="167"/>
        <v>0</v>
      </c>
      <c r="S693" s="107"/>
      <c r="T693" s="107"/>
      <c r="U693" s="107">
        <f t="shared" si="168"/>
        <v>0</v>
      </c>
      <c r="V693" s="107"/>
      <c r="W693" s="107"/>
      <c r="X693" s="107">
        <f t="shared" si="169"/>
        <v>0</v>
      </c>
      <c r="Y693" s="107"/>
      <c r="Z693" s="107"/>
      <c r="AA693" s="108">
        <f t="shared" si="170"/>
        <v>12600000</v>
      </c>
      <c r="AB693" s="7"/>
    </row>
    <row r="694" spans="1:28" ht="15.75" x14ac:dyDescent="0.25">
      <c r="A694" s="29">
        <v>45637</v>
      </c>
      <c r="B694" s="27" t="s">
        <v>226</v>
      </c>
      <c r="C694" s="25"/>
      <c r="D694" s="27" t="s">
        <v>52</v>
      </c>
      <c r="E694" s="25" t="s">
        <v>1517</v>
      </c>
      <c r="F694" s="25">
        <v>5</v>
      </c>
      <c r="G694" s="25" t="s">
        <v>27</v>
      </c>
      <c r="H694" s="25">
        <v>850000</v>
      </c>
      <c r="I694" s="25">
        <f t="shared" si="158"/>
        <v>4250000</v>
      </c>
      <c r="J694" s="26" t="s">
        <v>28</v>
      </c>
      <c r="K694" s="25"/>
      <c r="L694" s="107">
        <f t="shared" si="165"/>
        <v>0</v>
      </c>
      <c r="M694" s="107"/>
      <c r="N694" s="107"/>
      <c r="O694" s="107">
        <f t="shared" si="166"/>
        <v>0</v>
      </c>
      <c r="P694" s="107"/>
      <c r="Q694" s="107"/>
      <c r="R694" s="107">
        <f t="shared" si="167"/>
        <v>0</v>
      </c>
      <c r="S694" s="107"/>
      <c r="T694" s="107"/>
      <c r="U694" s="107">
        <f t="shared" si="168"/>
        <v>0</v>
      </c>
      <c r="V694" s="107"/>
      <c r="W694" s="107"/>
      <c r="X694" s="107">
        <f t="shared" si="169"/>
        <v>0</v>
      </c>
      <c r="Y694" s="107"/>
      <c r="Z694" s="107"/>
      <c r="AA694" s="108">
        <f t="shared" si="170"/>
        <v>4250000</v>
      </c>
      <c r="AB694" s="7"/>
    </row>
    <row r="695" spans="1:28" ht="15.75" x14ac:dyDescent="0.25">
      <c r="A695" s="29">
        <v>45637</v>
      </c>
      <c r="B695" s="27" t="s">
        <v>226</v>
      </c>
      <c r="C695" s="25"/>
      <c r="D695" s="27" t="s">
        <v>52</v>
      </c>
      <c r="E695" s="25" t="s">
        <v>227</v>
      </c>
      <c r="F695" s="25">
        <v>10</v>
      </c>
      <c r="G695" s="25" t="s">
        <v>34</v>
      </c>
      <c r="H695" s="25">
        <v>95000</v>
      </c>
      <c r="I695" s="25">
        <f t="shared" si="158"/>
        <v>950000</v>
      </c>
      <c r="J695" s="26" t="s">
        <v>28</v>
      </c>
      <c r="K695" s="25"/>
      <c r="L695" s="107">
        <f t="shared" si="165"/>
        <v>0</v>
      </c>
      <c r="M695" s="107"/>
      <c r="N695" s="107"/>
      <c r="O695" s="107">
        <f t="shared" si="166"/>
        <v>0</v>
      </c>
      <c r="P695" s="107"/>
      <c r="Q695" s="107"/>
      <c r="R695" s="107">
        <f t="shared" si="167"/>
        <v>0</v>
      </c>
      <c r="S695" s="107"/>
      <c r="T695" s="107"/>
      <c r="U695" s="107">
        <f t="shared" si="168"/>
        <v>0</v>
      </c>
      <c r="V695" s="107"/>
      <c r="W695" s="107"/>
      <c r="X695" s="107">
        <f t="shared" si="169"/>
        <v>0</v>
      </c>
      <c r="Y695" s="107"/>
      <c r="Z695" s="107"/>
      <c r="AA695" s="108">
        <f t="shared" si="170"/>
        <v>950000</v>
      </c>
      <c r="AB695" s="7"/>
    </row>
    <row r="696" spans="1:28" ht="15.75" x14ac:dyDescent="0.25">
      <c r="A696" s="29">
        <v>45637</v>
      </c>
      <c r="B696" s="27" t="s">
        <v>266</v>
      </c>
      <c r="C696" s="25"/>
      <c r="D696" s="27" t="s">
        <v>46</v>
      </c>
      <c r="E696" s="25" t="s">
        <v>42</v>
      </c>
      <c r="F696" s="25">
        <v>5200</v>
      </c>
      <c r="G696" s="25" t="s">
        <v>34</v>
      </c>
      <c r="H696" s="25">
        <v>3500</v>
      </c>
      <c r="I696" s="25">
        <f t="shared" si="158"/>
        <v>18200000</v>
      </c>
      <c r="J696" s="31" t="s">
        <v>312</v>
      </c>
      <c r="K696" s="25" t="s">
        <v>2339</v>
      </c>
      <c r="L696" s="107">
        <f t="shared" si="165"/>
        <v>0</v>
      </c>
      <c r="M696" s="107"/>
      <c r="N696" s="107"/>
      <c r="O696" s="107">
        <f t="shared" si="166"/>
        <v>18200000</v>
      </c>
      <c r="P696" s="107">
        <v>18200000</v>
      </c>
      <c r="Q696" s="107"/>
      <c r="R696" s="107">
        <f t="shared" si="167"/>
        <v>0</v>
      </c>
      <c r="S696" s="107"/>
      <c r="T696" s="107"/>
      <c r="U696" s="107">
        <f t="shared" si="168"/>
        <v>0</v>
      </c>
      <c r="V696" s="107"/>
      <c r="W696" s="107"/>
      <c r="X696" s="107">
        <f t="shared" si="169"/>
        <v>0</v>
      </c>
      <c r="Y696" s="107"/>
      <c r="Z696" s="107"/>
      <c r="AA696" s="108">
        <f t="shared" si="170"/>
        <v>0</v>
      </c>
      <c r="AB696" s="7">
        <v>45646</v>
      </c>
    </row>
    <row r="697" spans="1:28" ht="15.75" x14ac:dyDescent="0.25">
      <c r="A697" s="29">
        <v>45637</v>
      </c>
      <c r="B697" s="27" t="s">
        <v>266</v>
      </c>
      <c r="C697" s="25"/>
      <c r="D697" s="27" t="s">
        <v>46</v>
      </c>
      <c r="E697" s="25" t="s">
        <v>81</v>
      </c>
      <c r="F697" s="25">
        <v>23.8</v>
      </c>
      <c r="G697" s="25" t="s">
        <v>39</v>
      </c>
      <c r="H697" s="25">
        <v>47000</v>
      </c>
      <c r="I697" s="25">
        <f t="shared" si="158"/>
        <v>1118600</v>
      </c>
      <c r="J697" s="31" t="s">
        <v>312</v>
      </c>
      <c r="K697" s="25" t="s">
        <v>2339</v>
      </c>
      <c r="L697" s="107">
        <f t="shared" si="165"/>
        <v>0</v>
      </c>
      <c r="M697" s="107"/>
      <c r="N697" s="107"/>
      <c r="O697" s="107">
        <f t="shared" si="166"/>
        <v>1118600</v>
      </c>
      <c r="P697" s="107">
        <v>1118600</v>
      </c>
      <c r="Q697" s="107"/>
      <c r="R697" s="107">
        <f t="shared" si="167"/>
        <v>0</v>
      </c>
      <c r="S697" s="107"/>
      <c r="T697" s="107"/>
      <c r="U697" s="107">
        <f t="shared" si="168"/>
        <v>0</v>
      </c>
      <c r="V697" s="107"/>
      <c r="W697" s="107"/>
      <c r="X697" s="107">
        <f t="shared" si="169"/>
        <v>0</v>
      </c>
      <c r="Y697" s="107"/>
      <c r="Z697" s="107"/>
      <c r="AA697" s="108">
        <f t="shared" si="170"/>
        <v>0</v>
      </c>
      <c r="AB697" s="7">
        <v>45646</v>
      </c>
    </row>
    <row r="698" spans="1:28" ht="15.75" x14ac:dyDescent="0.25">
      <c r="A698" s="29">
        <v>45637</v>
      </c>
      <c r="B698" s="27" t="s">
        <v>266</v>
      </c>
      <c r="C698" s="25"/>
      <c r="D698" s="27" t="s">
        <v>46</v>
      </c>
      <c r="E698" s="25" t="s">
        <v>165</v>
      </c>
      <c r="F698" s="25">
        <v>1</v>
      </c>
      <c r="G698" s="25" t="s">
        <v>303</v>
      </c>
      <c r="H698" s="25">
        <v>1200000</v>
      </c>
      <c r="I698" s="25">
        <f t="shared" si="158"/>
        <v>1200000</v>
      </c>
      <c r="J698" s="31" t="s">
        <v>312</v>
      </c>
      <c r="K698" s="25" t="s">
        <v>2339</v>
      </c>
      <c r="L698" s="107">
        <f t="shared" si="165"/>
        <v>0</v>
      </c>
      <c r="M698" s="107"/>
      <c r="N698" s="107"/>
      <c r="O698" s="107">
        <f t="shared" si="166"/>
        <v>1200000</v>
      </c>
      <c r="P698" s="107">
        <v>1200000</v>
      </c>
      <c r="Q698" s="107"/>
      <c r="R698" s="107">
        <f t="shared" si="167"/>
        <v>0</v>
      </c>
      <c r="S698" s="107"/>
      <c r="T698" s="107"/>
      <c r="U698" s="107">
        <f t="shared" si="168"/>
        <v>0</v>
      </c>
      <c r="V698" s="107"/>
      <c r="W698" s="107"/>
      <c r="X698" s="107">
        <f t="shared" si="169"/>
        <v>0</v>
      </c>
      <c r="Y698" s="107"/>
      <c r="Z698" s="107"/>
      <c r="AA698" s="108">
        <f t="shared" si="170"/>
        <v>0</v>
      </c>
      <c r="AB698" s="7">
        <v>45646</v>
      </c>
    </row>
    <row r="699" spans="1:28" ht="15.75" x14ac:dyDescent="0.25">
      <c r="A699" s="24">
        <v>45637</v>
      </c>
      <c r="B699" s="25" t="s">
        <v>2252</v>
      </c>
      <c r="C699" s="25"/>
      <c r="D699" s="25" t="s">
        <v>46</v>
      </c>
      <c r="E699" s="25" t="s">
        <v>249</v>
      </c>
      <c r="F699" s="25">
        <v>200</v>
      </c>
      <c r="G699" s="25" t="s">
        <v>34</v>
      </c>
      <c r="H699" s="25">
        <v>3800</v>
      </c>
      <c r="I699" s="25">
        <f t="shared" si="158"/>
        <v>760000</v>
      </c>
      <c r="J699" s="31" t="s">
        <v>312</v>
      </c>
      <c r="K699" s="25" t="s">
        <v>2255</v>
      </c>
      <c r="L699" s="107">
        <f t="shared" si="165"/>
        <v>0</v>
      </c>
      <c r="M699" s="107"/>
      <c r="N699" s="107"/>
      <c r="O699" s="107">
        <f t="shared" si="166"/>
        <v>760000</v>
      </c>
      <c r="P699" s="107">
        <v>760000</v>
      </c>
      <c r="Q699" s="107"/>
      <c r="R699" s="107">
        <f t="shared" si="167"/>
        <v>0</v>
      </c>
      <c r="S699" s="107"/>
      <c r="T699" s="107"/>
      <c r="U699" s="107">
        <f t="shared" si="168"/>
        <v>0</v>
      </c>
      <c r="V699" s="107"/>
      <c r="W699" s="107"/>
      <c r="X699" s="107">
        <f t="shared" si="169"/>
        <v>0</v>
      </c>
      <c r="Y699" s="107"/>
      <c r="Z699" s="107"/>
      <c r="AA699" s="108">
        <f t="shared" si="170"/>
        <v>0</v>
      </c>
      <c r="AB699" s="7">
        <v>45637</v>
      </c>
    </row>
    <row r="700" spans="1:28" ht="15.75" x14ac:dyDescent="0.25">
      <c r="A700" s="24">
        <v>45637</v>
      </c>
      <c r="B700" s="25" t="s">
        <v>256</v>
      </c>
      <c r="C700" s="25"/>
      <c r="D700" s="25" t="s">
        <v>52</v>
      </c>
      <c r="E700" s="25" t="s">
        <v>276</v>
      </c>
      <c r="F700" s="25">
        <v>4000</v>
      </c>
      <c r="G700" s="25" t="s">
        <v>34</v>
      </c>
      <c r="H700" s="25">
        <v>800</v>
      </c>
      <c r="I700" s="81">
        <f t="shared" si="158"/>
        <v>3200000</v>
      </c>
      <c r="J700" s="31" t="s">
        <v>312</v>
      </c>
      <c r="K700" s="25" t="s">
        <v>2367</v>
      </c>
      <c r="L700" s="107">
        <f t="shared" si="165"/>
        <v>2599300</v>
      </c>
      <c r="M700" s="107">
        <v>2599300</v>
      </c>
      <c r="N700" s="107"/>
      <c r="O700" s="107">
        <f t="shared" si="166"/>
        <v>600700</v>
      </c>
      <c r="P700" s="107"/>
      <c r="Q700" s="107">
        <v>600700</v>
      </c>
      <c r="R700" s="107">
        <f t="shared" si="167"/>
        <v>0</v>
      </c>
      <c r="S700" s="107"/>
      <c r="T700" s="107"/>
      <c r="U700" s="107">
        <f t="shared" si="168"/>
        <v>0</v>
      </c>
      <c r="V700" s="107"/>
      <c r="W700" s="107"/>
      <c r="X700" s="107">
        <f t="shared" si="169"/>
        <v>0</v>
      </c>
      <c r="Y700" s="107"/>
      <c r="Z700" s="107"/>
      <c r="AA700" s="108">
        <f t="shared" si="170"/>
        <v>0</v>
      </c>
      <c r="AB700" s="7">
        <v>45651</v>
      </c>
    </row>
    <row r="701" spans="1:28" ht="15.75" x14ac:dyDescent="0.25">
      <c r="A701" s="29">
        <v>45638</v>
      </c>
      <c r="B701" s="27" t="s">
        <v>73</v>
      </c>
      <c r="C701" s="27"/>
      <c r="D701" s="27" t="s">
        <v>46</v>
      </c>
      <c r="E701" s="27" t="s">
        <v>135</v>
      </c>
      <c r="F701" s="27">
        <v>10</v>
      </c>
      <c r="G701" s="27" t="s">
        <v>48</v>
      </c>
      <c r="H701" s="27">
        <v>150000</v>
      </c>
      <c r="I701" s="25">
        <f t="shared" ref="I701:I743" si="171">F701*H701</f>
        <v>1500000</v>
      </c>
      <c r="J701" s="28" t="s">
        <v>28</v>
      </c>
      <c r="K701" s="25"/>
      <c r="L701" s="107">
        <f t="shared" ref="L701" si="172">M701+N701</f>
        <v>0</v>
      </c>
      <c r="M701" s="107"/>
      <c r="N701" s="107"/>
      <c r="O701" s="107">
        <f t="shared" ref="O701" si="173">P701+Q701</f>
        <v>0</v>
      </c>
      <c r="P701" s="107"/>
      <c r="Q701" s="107"/>
      <c r="R701" s="107">
        <f t="shared" ref="R701" si="174">S701+T701</f>
        <v>0</v>
      </c>
      <c r="S701" s="107"/>
      <c r="T701" s="107"/>
      <c r="U701" s="107">
        <f t="shared" ref="U701" si="175">V701+W701</f>
        <v>0</v>
      </c>
      <c r="V701" s="107"/>
      <c r="W701" s="107"/>
      <c r="X701" s="107">
        <f t="shared" ref="X701" si="176">Y701+Z701</f>
        <v>0</v>
      </c>
      <c r="Y701" s="107"/>
      <c r="Z701" s="107"/>
      <c r="AA701" s="108">
        <f t="shared" ref="AA701" si="177">C701+I701-L701-O701-U701-X701-R701</f>
        <v>1500000</v>
      </c>
      <c r="AB701" s="7"/>
    </row>
    <row r="702" spans="1:28" ht="15.75" x14ac:dyDescent="0.25">
      <c r="A702" s="29">
        <v>45638</v>
      </c>
      <c r="B702" s="27" t="s">
        <v>73</v>
      </c>
      <c r="C702" s="25"/>
      <c r="D702" s="27" t="s">
        <v>46</v>
      </c>
      <c r="E702" s="25" t="s">
        <v>172</v>
      </c>
      <c r="F702" s="25">
        <v>10</v>
      </c>
      <c r="G702" s="25" t="s">
        <v>27</v>
      </c>
      <c r="H702" s="25">
        <v>25000</v>
      </c>
      <c r="I702" s="25">
        <f t="shared" si="171"/>
        <v>250000</v>
      </c>
      <c r="J702" s="26" t="s">
        <v>28</v>
      </c>
      <c r="K702" s="25"/>
      <c r="L702" s="107">
        <f t="shared" ref="L702:L743" si="178">M702+N702</f>
        <v>0</v>
      </c>
      <c r="M702" s="107"/>
      <c r="N702" s="107"/>
      <c r="O702" s="107">
        <f t="shared" ref="O702:O743" si="179">P702+Q702</f>
        <v>0</v>
      </c>
      <c r="P702" s="107"/>
      <c r="Q702" s="107"/>
      <c r="R702" s="107">
        <f t="shared" ref="R702:R743" si="180">S702+T702</f>
        <v>0</v>
      </c>
      <c r="S702" s="107"/>
      <c r="T702" s="107"/>
      <c r="U702" s="107">
        <f t="shared" ref="U702:U743" si="181">V702+W702</f>
        <v>0</v>
      </c>
      <c r="V702" s="107"/>
      <c r="W702" s="107"/>
      <c r="X702" s="107">
        <f t="shared" ref="X702:X743" si="182">Y702+Z702</f>
        <v>0</v>
      </c>
      <c r="Y702" s="107"/>
      <c r="Z702" s="107"/>
      <c r="AA702" s="108">
        <f t="shared" ref="AA702:AA743" si="183">C702+I702-L702-O702-U702-X702-R702</f>
        <v>250000</v>
      </c>
      <c r="AB702" s="7"/>
    </row>
    <row r="703" spans="1:28" ht="15.75" x14ac:dyDescent="0.25">
      <c r="A703" s="29">
        <v>45638</v>
      </c>
      <c r="B703" s="25" t="s">
        <v>1024</v>
      </c>
      <c r="C703" s="25"/>
      <c r="D703" s="27" t="s">
        <v>46</v>
      </c>
      <c r="E703" s="25" t="s">
        <v>42</v>
      </c>
      <c r="F703" s="25">
        <v>200</v>
      </c>
      <c r="G703" s="25" t="s">
        <v>34</v>
      </c>
      <c r="H703" s="25">
        <v>4000</v>
      </c>
      <c r="I703" s="25">
        <f t="shared" si="171"/>
        <v>800000</v>
      </c>
      <c r="J703" s="31" t="s">
        <v>324</v>
      </c>
      <c r="K703" s="25"/>
      <c r="L703" s="107">
        <f t="shared" si="178"/>
        <v>0</v>
      </c>
      <c r="M703" s="107"/>
      <c r="N703" s="107"/>
      <c r="O703" s="107">
        <f t="shared" si="179"/>
        <v>0</v>
      </c>
      <c r="P703" s="107"/>
      <c r="Q703" s="107"/>
      <c r="R703" s="107">
        <f t="shared" si="180"/>
        <v>800000</v>
      </c>
      <c r="S703" s="107">
        <v>800000</v>
      </c>
      <c r="T703" s="107"/>
      <c r="U703" s="107">
        <f t="shared" si="181"/>
        <v>0</v>
      </c>
      <c r="V703" s="107"/>
      <c r="W703" s="107"/>
      <c r="X703" s="107">
        <f t="shared" si="182"/>
        <v>0</v>
      </c>
      <c r="Y703" s="107"/>
      <c r="Z703" s="107"/>
      <c r="AA703" s="108">
        <f t="shared" si="183"/>
        <v>0</v>
      </c>
      <c r="AB703" s="7">
        <v>45637</v>
      </c>
    </row>
    <row r="704" spans="1:28" ht="15.75" x14ac:dyDescent="0.25">
      <c r="A704" s="29">
        <v>45638</v>
      </c>
      <c r="B704" s="25" t="s">
        <v>1024</v>
      </c>
      <c r="C704" s="25"/>
      <c r="D704" s="27" t="s">
        <v>46</v>
      </c>
      <c r="E704" s="25" t="s">
        <v>353</v>
      </c>
      <c r="F704" s="25">
        <v>4</v>
      </c>
      <c r="G704" s="25" t="s">
        <v>27</v>
      </c>
      <c r="H704" s="25">
        <v>150000</v>
      </c>
      <c r="I704" s="25">
        <f t="shared" si="171"/>
        <v>600000</v>
      </c>
      <c r="J704" s="31" t="s">
        <v>324</v>
      </c>
      <c r="K704" s="25"/>
      <c r="L704" s="107">
        <f t="shared" si="178"/>
        <v>0</v>
      </c>
      <c r="M704" s="107"/>
      <c r="N704" s="107"/>
      <c r="O704" s="107">
        <f t="shared" si="179"/>
        <v>0</v>
      </c>
      <c r="P704" s="107"/>
      <c r="Q704" s="107"/>
      <c r="R704" s="107">
        <f t="shared" si="180"/>
        <v>600000</v>
      </c>
      <c r="S704" s="107">
        <v>600000</v>
      </c>
      <c r="T704" s="107"/>
      <c r="U704" s="107">
        <f t="shared" si="181"/>
        <v>0</v>
      </c>
      <c r="V704" s="107"/>
      <c r="W704" s="107"/>
      <c r="X704" s="107">
        <f t="shared" si="182"/>
        <v>0</v>
      </c>
      <c r="Y704" s="107"/>
      <c r="Z704" s="107"/>
      <c r="AA704" s="108">
        <f t="shared" si="183"/>
        <v>0</v>
      </c>
      <c r="AB704" s="7">
        <v>45637</v>
      </c>
    </row>
    <row r="705" spans="1:28" ht="15.75" x14ac:dyDescent="0.25">
      <c r="A705" s="29">
        <v>45638</v>
      </c>
      <c r="B705" s="25" t="s">
        <v>99</v>
      </c>
      <c r="C705" s="25"/>
      <c r="D705" s="27"/>
      <c r="E705" s="25" t="s">
        <v>104</v>
      </c>
      <c r="F705" s="25">
        <v>27.7</v>
      </c>
      <c r="G705" s="25" t="s">
        <v>39</v>
      </c>
      <c r="H705" s="25"/>
      <c r="I705" s="25">
        <f t="shared" si="171"/>
        <v>0</v>
      </c>
      <c r="J705" s="26" t="s">
        <v>28</v>
      </c>
      <c r="K705" s="25"/>
      <c r="L705" s="107">
        <f t="shared" si="178"/>
        <v>0</v>
      </c>
      <c r="M705" s="107"/>
      <c r="N705" s="107"/>
      <c r="O705" s="107">
        <f t="shared" si="179"/>
        <v>0</v>
      </c>
      <c r="P705" s="107"/>
      <c r="Q705" s="107"/>
      <c r="R705" s="107">
        <f t="shared" si="180"/>
        <v>0</v>
      </c>
      <c r="S705" s="107"/>
      <c r="T705" s="107"/>
      <c r="U705" s="107">
        <f t="shared" si="181"/>
        <v>0</v>
      </c>
      <c r="V705" s="107"/>
      <c r="W705" s="107"/>
      <c r="X705" s="107">
        <f t="shared" si="182"/>
        <v>0</v>
      </c>
      <c r="Y705" s="107"/>
      <c r="Z705" s="107"/>
      <c r="AA705" s="108">
        <f t="shared" si="183"/>
        <v>0</v>
      </c>
      <c r="AB705" s="7"/>
    </row>
    <row r="706" spans="1:28" ht="15.75" x14ac:dyDescent="0.25">
      <c r="A706" s="29">
        <v>45638</v>
      </c>
      <c r="B706" s="25" t="s">
        <v>99</v>
      </c>
      <c r="C706" s="25"/>
      <c r="D706" s="27"/>
      <c r="E706" s="25" t="s">
        <v>158</v>
      </c>
      <c r="F706" s="25">
        <v>62.7</v>
      </c>
      <c r="G706" s="25" t="s">
        <v>39</v>
      </c>
      <c r="H706" s="25"/>
      <c r="I706" s="25">
        <f t="shared" si="171"/>
        <v>0</v>
      </c>
      <c r="J706" s="26" t="s">
        <v>28</v>
      </c>
      <c r="K706" s="25"/>
      <c r="L706" s="107">
        <f t="shared" si="178"/>
        <v>0</v>
      </c>
      <c r="M706" s="107"/>
      <c r="N706" s="107"/>
      <c r="O706" s="107">
        <f t="shared" si="179"/>
        <v>0</v>
      </c>
      <c r="P706" s="107"/>
      <c r="Q706" s="107"/>
      <c r="R706" s="107">
        <f t="shared" si="180"/>
        <v>0</v>
      </c>
      <c r="S706" s="107"/>
      <c r="T706" s="107"/>
      <c r="U706" s="107">
        <f t="shared" si="181"/>
        <v>0</v>
      </c>
      <c r="V706" s="107"/>
      <c r="W706" s="107"/>
      <c r="X706" s="107">
        <f t="shared" si="182"/>
        <v>0</v>
      </c>
      <c r="Y706" s="107"/>
      <c r="Z706" s="107"/>
      <c r="AA706" s="108">
        <f t="shared" si="183"/>
        <v>0</v>
      </c>
      <c r="AB706" s="7"/>
    </row>
    <row r="707" spans="1:28" ht="15.75" x14ac:dyDescent="0.25">
      <c r="A707" s="29">
        <v>45638</v>
      </c>
      <c r="B707" s="25" t="s">
        <v>99</v>
      </c>
      <c r="C707" s="27"/>
      <c r="D707" s="27"/>
      <c r="E707" s="27" t="s">
        <v>1050</v>
      </c>
      <c r="F707" s="27">
        <v>51.5</v>
      </c>
      <c r="G707" s="25" t="s">
        <v>39</v>
      </c>
      <c r="H707" s="27"/>
      <c r="I707" s="25">
        <f t="shared" si="171"/>
        <v>0</v>
      </c>
      <c r="J707" s="28" t="s">
        <v>28</v>
      </c>
      <c r="K707" s="25"/>
      <c r="L707" s="107">
        <f t="shared" si="178"/>
        <v>0</v>
      </c>
      <c r="M707" s="107"/>
      <c r="N707" s="107"/>
      <c r="O707" s="107">
        <f t="shared" si="179"/>
        <v>0</v>
      </c>
      <c r="P707" s="107"/>
      <c r="Q707" s="107"/>
      <c r="R707" s="107">
        <f t="shared" si="180"/>
        <v>0</v>
      </c>
      <c r="S707" s="107"/>
      <c r="T707" s="107"/>
      <c r="U707" s="107">
        <f t="shared" si="181"/>
        <v>0</v>
      </c>
      <c r="V707" s="107"/>
      <c r="W707" s="107"/>
      <c r="X707" s="107">
        <f t="shared" si="182"/>
        <v>0</v>
      </c>
      <c r="Y707" s="107"/>
      <c r="Z707" s="107"/>
      <c r="AA707" s="108">
        <f t="shared" si="183"/>
        <v>0</v>
      </c>
      <c r="AB707" s="7"/>
    </row>
    <row r="708" spans="1:28" ht="15.75" x14ac:dyDescent="0.25">
      <c r="A708" s="29">
        <v>45638</v>
      </c>
      <c r="B708" s="25" t="s">
        <v>99</v>
      </c>
      <c r="C708" s="25"/>
      <c r="D708" s="27"/>
      <c r="E708" s="27" t="s">
        <v>120</v>
      </c>
      <c r="F708" s="25">
        <v>50.5</v>
      </c>
      <c r="G708" s="25" t="s">
        <v>39</v>
      </c>
      <c r="H708" s="25"/>
      <c r="I708" s="25">
        <f t="shared" si="171"/>
        <v>0</v>
      </c>
      <c r="J708" s="26" t="s">
        <v>28</v>
      </c>
      <c r="K708" s="25"/>
      <c r="L708" s="107">
        <f t="shared" si="178"/>
        <v>0</v>
      </c>
      <c r="M708" s="107"/>
      <c r="N708" s="107"/>
      <c r="O708" s="107">
        <f t="shared" si="179"/>
        <v>0</v>
      </c>
      <c r="P708" s="107"/>
      <c r="Q708" s="107"/>
      <c r="R708" s="107">
        <f t="shared" si="180"/>
        <v>0</v>
      </c>
      <c r="S708" s="107"/>
      <c r="T708" s="107"/>
      <c r="U708" s="107">
        <f t="shared" si="181"/>
        <v>0</v>
      </c>
      <c r="V708" s="107"/>
      <c r="W708" s="107"/>
      <c r="X708" s="107">
        <f t="shared" si="182"/>
        <v>0</v>
      </c>
      <c r="Y708" s="107"/>
      <c r="Z708" s="107"/>
      <c r="AA708" s="108">
        <f t="shared" si="183"/>
        <v>0</v>
      </c>
      <c r="AB708" s="7"/>
    </row>
    <row r="709" spans="1:28" ht="15.75" x14ac:dyDescent="0.25">
      <c r="A709" s="29">
        <v>45638</v>
      </c>
      <c r="B709" s="25" t="s">
        <v>409</v>
      </c>
      <c r="C709" s="25"/>
      <c r="D709" s="27" t="s">
        <v>52</v>
      </c>
      <c r="E709" s="25" t="s">
        <v>150</v>
      </c>
      <c r="F709" s="25">
        <v>20</v>
      </c>
      <c r="G709" s="25" t="s">
        <v>77</v>
      </c>
      <c r="H709" s="25">
        <v>50000</v>
      </c>
      <c r="I709" s="25">
        <f t="shared" si="171"/>
        <v>1000000</v>
      </c>
      <c r="J709" s="31" t="s">
        <v>312</v>
      </c>
      <c r="K709" s="25" t="s">
        <v>2265</v>
      </c>
      <c r="L709" s="107">
        <f t="shared" si="178"/>
        <v>0</v>
      </c>
      <c r="M709" s="107"/>
      <c r="N709" s="107"/>
      <c r="O709" s="107">
        <f t="shared" si="179"/>
        <v>1000000</v>
      </c>
      <c r="P709" s="107">
        <v>1000000</v>
      </c>
      <c r="Q709" s="107"/>
      <c r="R709" s="107">
        <f t="shared" si="180"/>
        <v>0</v>
      </c>
      <c r="S709" s="107"/>
      <c r="T709" s="107"/>
      <c r="U709" s="107">
        <f t="shared" si="181"/>
        <v>0</v>
      </c>
      <c r="V709" s="107"/>
      <c r="W709" s="107"/>
      <c r="X709" s="107">
        <f t="shared" si="182"/>
        <v>0</v>
      </c>
      <c r="Y709" s="107"/>
      <c r="Z709" s="107"/>
      <c r="AA709" s="108">
        <f t="shared" si="183"/>
        <v>0</v>
      </c>
      <c r="AB709" s="7">
        <v>45638</v>
      </c>
    </row>
    <row r="710" spans="1:28" ht="15.75" x14ac:dyDescent="0.25">
      <c r="A710" s="29">
        <v>45638</v>
      </c>
      <c r="B710" s="25" t="s">
        <v>409</v>
      </c>
      <c r="C710" s="25"/>
      <c r="D710" s="27" t="s">
        <v>52</v>
      </c>
      <c r="E710" s="25" t="s">
        <v>130</v>
      </c>
      <c r="F710" s="25">
        <v>20</v>
      </c>
      <c r="G710" s="25" t="s">
        <v>77</v>
      </c>
      <c r="H710" s="25">
        <v>50000</v>
      </c>
      <c r="I710" s="25">
        <f t="shared" si="171"/>
        <v>1000000</v>
      </c>
      <c r="J710" s="31" t="s">
        <v>312</v>
      </c>
      <c r="K710" s="25" t="s">
        <v>2265</v>
      </c>
      <c r="L710" s="107">
        <f t="shared" si="178"/>
        <v>0</v>
      </c>
      <c r="M710" s="107"/>
      <c r="N710" s="107"/>
      <c r="O710" s="107">
        <f t="shared" si="179"/>
        <v>1000000</v>
      </c>
      <c r="P710" s="107">
        <v>1000000</v>
      </c>
      <c r="Q710" s="107"/>
      <c r="R710" s="107">
        <f t="shared" si="180"/>
        <v>0</v>
      </c>
      <c r="S710" s="107"/>
      <c r="T710" s="107"/>
      <c r="U710" s="107">
        <f t="shared" si="181"/>
        <v>0</v>
      </c>
      <c r="V710" s="107"/>
      <c r="W710" s="107"/>
      <c r="X710" s="107">
        <f t="shared" si="182"/>
        <v>0</v>
      </c>
      <c r="Y710" s="107"/>
      <c r="Z710" s="107"/>
      <c r="AA710" s="108">
        <f t="shared" si="183"/>
        <v>0</v>
      </c>
      <c r="AB710" s="7">
        <v>45638</v>
      </c>
    </row>
    <row r="711" spans="1:28" ht="15.75" x14ac:dyDescent="0.25">
      <c r="A711" s="29">
        <v>45638</v>
      </c>
      <c r="B711" s="25" t="s">
        <v>409</v>
      </c>
      <c r="C711" s="25"/>
      <c r="D711" s="27" t="s">
        <v>52</v>
      </c>
      <c r="E711" s="25" t="s">
        <v>129</v>
      </c>
      <c r="F711" s="25">
        <v>12</v>
      </c>
      <c r="G711" s="25" t="s">
        <v>77</v>
      </c>
      <c r="H711" s="25">
        <v>65000</v>
      </c>
      <c r="I711" s="25">
        <f t="shared" si="171"/>
        <v>780000</v>
      </c>
      <c r="J711" s="31" t="s">
        <v>312</v>
      </c>
      <c r="K711" s="25" t="s">
        <v>2265</v>
      </c>
      <c r="L711" s="107">
        <f t="shared" si="178"/>
        <v>0</v>
      </c>
      <c r="M711" s="107"/>
      <c r="N711" s="107"/>
      <c r="O711" s="107">
        <f t="shared" si="179"/>
        <v>780000</v>
      </c>
      <c r="P711" s="107">
        <v>780000</v>
      </c>
      <c r="Q711" s="107"/>
      <c r="R711" s="107">
        <f t="shared" si="180"/>
        <v>0</v>
      </c>
      <c r="S711" s="107"/>
      <c r="T711" s="107"/>
      <c r="U711" s="107">
        <f t="shared" si="181"/>
        <v>0</v>
      </c>
      <c r="V711" s="107"/>
      <c r="W711" s="107"/>
      <c r="X711" s="107">
        <f t="shared" si="182"/>
        <v>0</v>
      </c>
      <c r="Y711" s="107"/>
      <c r="Z711" s="107"/>
      <c r="AA711" s="108">
        <f t="shared" si="183"/>
        <v>0</v>
      </c>
      <c r="AB711" s="7">
        <v>45638</v>
      </c>
    </row>
    <row r="712" spans="1:28" ht="15.75" x14ac:dyDescent="0.25">
      <c r="A712" s="29">
        <v>45638</v>
      </c>
      <c r="B712" s="25" t="s">
        <v>409</v>
      </c>
      <c r="C712" s="27"/>
      <c r="D712" s="27" t="s">
        <v>52</v>
      </c>
      <c r="E712" s="27" t="s">
        <v>64</v>
      </c>
      <c r="F712" s="27">
        <v>100</v>
      </c>
      <c r="G712" s="27" t="s">
        <v>39</v>
      </c>
      <c r="H712" s="27">
        <v>55000</v>
      </c>
      <c r="I712" s="25">
        <f t="shared" si="171"/>
        <v>5500000</v>
      </c>
      <c r="J712" s="31" t="s">
        <v>312</v>
      </c>
      <c r="K712" s="25" t="s">
        <v>2265</v>
      </c>
      <c r="L712" s="107">
        <f t="shared" si="178"/>
        <v>0</v>
      </c>
      <c r="M712" s="107"/>
      <c r="N712" s="107"/>
      <c r="O712" s="107">
        <f t="shared" si="179"/>
        <v>5500000</v>
      </c>
      <c r="P712" s="107">
        <v>5500000</v>
      </c>
      <c r="Q712" s="107"/>
      <c r="R712" s="107">
        <f t="shared" si="180"/>
        <v>0</v>
      </c>
      <c r="S712" s="107"/>
      <c r="T712" s="107"/>
      <c r="U712" s="107">
        <f t="shared" si="181"/>
        <v>0</v>
      </c>
      <c r="V712" s="107"/>
      <c r="W712" s="107"/>
      <c r="X712" s="107">
        <f t="shared" si="182"/>
        <v>0</v>
      </c>
      <c r="Y712" s="107"/>
      <c r="Z712" s="107"/>
      <c r="AA712" s="108">
        <f t="shared" si="183"/>
        <v>0</v>
      </c>
      <c r="AB712" s="7">
        <v>45638</v>
      </c>
    </row>
    <row r="713" spans="1:28" ht="15.75" x14ac:dyDescent="0.25">
      <c r="A713" s="29">
        <v>45638</v>
      </c>
      <c r="B713" s="25" t="s">
        <v>409</v>
      </c>
      <c r="C713" s="25"/>
      <c r="D713" s="27" t="s">
        <v>52</v>
      </c>
      <c r="E713" s="25" t="s">
        <v>249</v>
      </c>
      <c r="F713" s="25">
        <v>500</v>
      </c>
      <c r="G713" s="25" t="s">
        <v>34</v>
      </c>
      <c r="H713" s="25">
        <v>4000</v>
      </c>
      <c r="I713" s="25">
        <f t="shared" si="171"/>
        <v>2000000</v>
      </c>
      <c r="J713" s="31" t="s">
        <v>312</v>
      </c>
      <c r="K713" s="25" t="s">
        <v>2265</v>
      </c>
      <c r="L713" s="107">
        <f t="shared" si="178"/>
        <v>0</v>
      </c>
      <c r="M713" s="107"/>
      <c r="N713" s="107"/>
      <c r="O713" s="107">
        <f t="shared" si="179"/>
        <v>2000000</v>
      </c>
      <c r="P713" s="107">
        <v>2000000</v>
      </c>
      <c r="Q713" s="107"/>
      <c r="R713" s="107">
        <f t="shared" si="180"/>
        <v>0</v>
      </c>
      <c r="S713" s="107"/>
      <c r="T713" s="107"/>
      <c r="U713" s="107">
        <f t="shared" si="181"/>
        <v>0</v>
      </c>
      <c r="V713" s="107"/>
      <c r="W713" s="107"/>
      <c r="X713" s="107">
        <f t="shared" si="182"/>
        <v>0</v>
      </c>
      <c r="Y713" s="107"/>
      <c r="Z713" s="107"/>
      <c r="AA713" s="108">
        <f t="shared" si="183"/>
        <v>0</v>
      </c>
      <c r="AB713" s="7">
        <v>45638</v>
      </c>
    </row>
    <row r="714" spans="1:28" ht="15.75" x14ac:dyDescent="0.25">
      <c r="A714" s="29">
        <v>45638</v>
      </c>
      <c r="B714" s="27" t="s">
        <v>445</v>
      </c>
      <c r="C714" s="25"/>
      <c r="D714" s="25" t="s">
        <v>52</v>
      </c>
      <c r="E714" s="25" t="s">
        <v>130</v>
      </c>
      <c r="F714" s="25">
        <v>10</v>
      </c>
      <c r="G714" s="25" t="s">
        <v>77</v>
      </c>
      <c r="H714" s="25">
        <v>50000</v>
      </c>
      <c r="I714" s="25">
        <f t="shared" si="171"/>
        <v>500000</v>
      </c>
      <c r="J714" s="31" t="s">
        <v>324</v>
      </c>
      <c r="K714" s="25"/>
      <c r="L714" s="107">
        <f t="shared" si="178"/>
        <v>500000</v>
      </c>
      <c r="M714" s="107">
        <v>500000</v>
      </c>
      <c r="N714" s="107"/>
      <c r="O714" s="107">
        <f t="shared" si="179"/>
        <v>0</v>
      </c>
      <c r="P714" s="107"/>
      <c r="Q714" s="107"/>
      <c r="R714" s="107">
        <f t="shared" si="180"/>
        <v>0</v>
      </c>
      <c r="S714" s="107"/>
      <c r="T714" s="107"/>
      <c r="U714" s="107">
        <f t="shared" si="181"/>
        <v>0</v>
      </c>
      <c r="V714" s="107"/>
      <c r="W714" s="107"/>
      <c r="X714" s="107">
        <f t="shared" si="182"/>
        <v>0</v>
      </c>
      <c r="Y714" s="107"/>
      <c r="Z714" s="107"/>
      <c r="AA714" s="108">
        <f t="shared" si="183"/>
        <v>0</v>
      </c>
      <c r="AB714" s="7">
        <v>45638</v>
      </c>
    </row>
    <row r="715" spans="1:28" ht="15.75" x14ac:dyDescent="0.25">
      <c r="A715" s="29">
        <v>45638</v>
      </c>
      <c r="B715" s="27" t="s">
        <v>445</v>
      </c>
      <c r="C715" s="25"/>
      <c r="D715" s="25" t="s">
        <v>52</v>
      </c>
      <c r="E715" s="25" t="s">
        <v>117</v>
      </c>
      <c r="F715" s="25">
        <v>1</v>
      </c>
      <c r="G715" s="25" t="s">
        <v>23</v>
      </c>
      <c r="H715" s="25">
        <v>400000</v>
      </c>
      <c r="I715" s="25">
        <f t="shared" si="171"/>
        <v>400000</v>
      </c>
      <c r="J715" s="31" t="s">
        <v>324</v>
      </c>
      <c r="K715" s="25"/>
      <c r="L715" s="107">
        <f t="shared" si="178"/>
        <v>400000</v>
      </c>
      <c r="M715" s="107">
        <v>400000</v>
      </c>
      <c r="N715" s="107"/>
      <c r="O715" s="107">
        <f t="shared" si="179"/>
        <v>0</v>
      </c>
      <c r="P715" s="107"/>
      <c r="Q715" s="107"/>
      <c r="R715" s="107">
        <f t="shared" si="180"/>
        <v>0</v>
      </c>
      <c r="S715" s="107"/>
      <c r="T715" s="107"/>
      <c r="U715" s="107">
        <f t="shared" si="181"/>
        <v>0</v>
      </c>
      <c r="V715" s="107"/>
      <c r="W715" s="107"/>
      <c r="X715" s="107">
        <f t="shared" si="182"/>
        <v>0</v>
      </c>
      <c r="Y715" s="107"/>
      <c r="Z715" s="107"/>
      <c r="AA715" s="108">
        <f t="shared" si="183"/>
        <v>0</v>
      </c>
      <c r="AB715" s="7">
        <v>45638</v>
      </c>
    </row>
    <row r="716" spans="1:28" ht="15.75" x14ac:dyDescent="0.25">
      <c r="A716" s="29">
        <v>45638</v>
      </c>
      <c r="B716" s="27" t="s">
        <v>445</v>
      </c>
      <c r="C716" s="25"/>
      <c r="D716" s="25" t="s">
        <v>52</v>
      </c>
      <c r="E716" s="25" t="s">
        <v>42</v>
      </c>
      <c r="F716" s="25">
        <v>2000</v>
      </c>
      <c r="G716" s="25" t="s">
        <v>34</v>
      </c>
      <c r="H716" s="25">
        <v>3500</v>
      </c>
      <c r="I716" s="25">
        <f t="shared" si="171"/>
        <v>7000000</v>
      </c>
      <c r="J716" s="38" t="s">
        <v>24</v>
      </c>
      <c r="K716" s="25"/>
      <c r="L716" s="107">
        <f t="shared" si="178"/>
        <v>0</v>
      </c>
      <c r="M716" s="107"/>
      <c r="N716" s="107"/>
      <c r="O716" s="107">
        <f t="shared" si="179"/>
        <v>0</v>
      </c>
      <c r="P716" s="107"/>
      <c r="Q716" s="107"/>
      <c r="R716" s="107">
        <f t="shared" si="180"/>
        <v>0</v>
      </c>
      <c r="S716" s="107"/>
      <c r="T716" s="107"/>
      <c r="U716" s="107">
        <f t="shared" si="181"/>
        <v>3500000</v>
      </c>
      <c r="V716" s="107">
        <v>3500000</v>
      </c>
      <c r="W716" s="107"/>
      <c r="X716" s="107">
        <f t="shared" si="182"/>
        <v>0</v>
      </c>
      <c r="Y716" s="107"/>
      <c r="Z716" s="107"/>
      <c r="AA716" s="108">
        <f t="shared" si="183"/>
        <v>3500000</v>
      </c>
      <c r="AB716" s="7">
        <v>45642</v>
      </c>
    </row>
    <row r="717" spans="1:28" ht="15.75" x14ac:dyDescent="0.25">
      <c r="A717" s="29">
        <v>45638</v>
      </c>
      <c r="B717" s="25" t="s">
        <v>480</v>
      </c>
      <c r="C717" s="25"/>
      <c r="D717" s="25" t="s">
        <v>52</v>
      </c>
      <c r="E717" s="25" t="s">
        <v>91</v>
      </c>
      <c r="F717" s="25">
        <v>3</v>
      </c>
      <c r="G717" s="25" t="s">
        <v>303</v>
      </c>
      <c r="H717" s="25">
        <v>950000</v>
      </c>
      <c r="I717" s="25">
        <f t="shared" si="171"/>
        <v>2850000</v>
      </c>
      <c r="J717" s="31" t="s">
        <v>312</v>
      </c>
      <c r="K717" s="25" t="s">
        <v>2263</v>
      </c>
      <c r="L717" s="107">
        <f t="shared" si="178"/>
        <v>0</v>
      </c>
      <c r="M717" s="107"/>
      <c r="N717" s="107"/>
      <c r="O717" s="107">
        <f t="shared" si="179"/>
        <v>2850000</v>
      </c>
      <c r="P717" s="107">
        <v>2850000</v>
      </c>
      <c r="Q717" s="107"/>
      <c r="R717" s="107">
        <f t="shared" si="180"/>
        <v>0</v>
      </c>
      <c r="S717" s="107"/>
      <c r="T717" s="107"/>
      <c r="U717" s="107">
        <f t="shared" si="181"/>
        <v>0</v>
      </c>
      <c r="V717" s="107"/>
      <c r="W717" s="107"/>
      <c r="X717" s="107">
        <f t="shared" si="182"/>
        <v>0</v>
      </c>
      <c r="Y717" s="107"/>
      <c r="Z717" s="107"/>
      <c r="AA717" s="108">
        <f t="shared" si="183"/>
        <v>0</v>
      </c>
      <c r="AB717" s="7">
        <v>45638</v>
      </c>
    </row>
    <row r="718" spans="1:28" ht="15.75" x14ac:dyDescent="0.25">
      <c r="A718" s="29">
        <v>45638</v>
      </c>
      <c r="B718" s="25" t="s">
        <v>480</v>
      </c>
      <c r="C718" s="25"/>
      <c r="D718" s="25" t="s">
        <v>52</v>
      </c>
      <c r="E718" s="25" t="s">
        <v>360</v>
      </c>
      <c r="F718" s="25">
        <v>1</v>
      </c>
      <c r="G718" s="25" t="s">
        <v>303</v>
      </c>
      <c r="H718" s="25">
        <v>950000</v>
      </c>
      <c r="I718" s="25">
        <f t="shared" si="171"/>
        <v>950000</v>
      </c>
      <c r="J718" s="31" t="s">
        <v>312</v>
      </c>
      <c r="K718" s="25" t="s">
        <v>2263</v>
      </c>
      <c r="L718" s="107">
        <f t="shared" si="178"/>
        <v>0</v>
      </c>
      <c r="M718" s="107"/>
      <c r="N718" s="107"/>
      <c r="O718" s="107">
        <f t="shared" si="179"/>
        <v>950000</v>
      </c>
      <c r="P718" s="107">
        <v>950000</v>
      </c>
      <c r="Q718" s="107"/>
      <c r="R718" s="107">
        <f t="shared" si="180"/>
        <v>0</v>
      </c>
      <c r="S718" s="107"/>
      <c r="T718" s="107"/>
      <c r="U718" s="107">
        <f t="shared" si="181"/>
        <v>0</v>
      </c>
      <c r="V718" s="107"/>
      <c r="W718" s="107"/>
      <c r="X718" s="107">
        <f t="shared" si="182"/>
        <v>0</v>
      </c>
      <c r="Y718" s="107"/>
      <c r="Z718" s="107"/>
      <c r="AA718" s="108">
        <f t="shared" si="183"/>
        <v>0</v>
      </c>
      <c r="AB718" s="7">
        <v>45638</v>
      </c>
    </row>
    <row r="719" spans="1:28" ht="15.75" x14ac:dyDescent="0.25">
      <c r="A719" s="29">
        <v>45638</v>
      </c>
      <c r="B719" s="25" t="s">
        <v>827</v>
      </c>
      <c r="C719" s="25"/>
      <c r="D719" s="25" t="s">
        <v>46</v>
      </c>
      <c r="E719" s="25" t="s">
        <v>108</v>
      </c>
      <c r="F719" s="25">
        <v>1200</v>
      </c>
      <c r="G719" s="25" t="s">
        <v>34</v>
      </c>
      <c r="H719" s="25">
        <v>1900</v>
      </c>
      <c r="I719" s="25">
        <f t="shared" si="171"/>
        <v>2280000</v>
      </c>
      <c r="J719" s="31" t="s">
        <v>312</v>
      </c>
      <c r="K719" s="25" t="s">
        <v>2166</v>
      </c>
      <c r="L719" s="107">
        <f t="shared" si="178"/>
        <v>0</v>
      </c>
      <c r="M719" s="107"/>
      <c r="N719" s="107"/>
      <c r="O719" s="107">
        <f t="shared" si="179"/>
        <v>2280000</v>
      </c>
      <c r="P719" s="107">
        <v>1064000</v>
      </c>
      <c r="Q719" s="107">
        <v>1216000</v>
      </c>
      <c r="R719" s="107">
        <f t="shared" si="180"/>
        <v>0</v>
      </c>
      <c r="S719" s="107"/>
      <c r="T719" s="107"/>
      <c r="U719" s="107">
        <f t="shared" si="181"/>
        <v>0</v>
      </c>
      <c r="V719" s="107"/>
      <c r="W719" s="107"/>
      <c r="X719" s="107">
        <f t="shared" si="182"/>
        <v>0</v>
      </c>
      <c r="Y719" s="107"/>
      <c r="Z719" s="107"/>
      <c r="AA719" s="108">
        <f t="shared" si="183"/>
        <v>0</v>
      </c>
      <c r="AB719" s="7">
        <v>45639</v>
      </c>
    </row>
    <row r="720" spans="1:28" ht="15.75" x14ac:dyDescent="0.25">
      <c r="A720" s="29">
        <v>45638</v>
      </c>
      <c r="B720" s="25" t="s">
        <v>827</v>
      </c>
      <c r="C720" s="27"/>
      <c r="D720" s="25" t="s">
        <v>46</v>
      </c>
      <c r="E720" s="27" t="s">
        <v>44</v>
      </c>
      <c r="F720" s="27">
        <v>250</v>
      </c>
      <c r="G720" s="25" t="s">
        <v>34</v>
      </c>
      <c r="H720" s="27">
        <v>860</v>
      </c>
      <c r="I720" s="25">
        <f t="shared" si="171"/>
        <v>215000</v>
      </c>
      <c r="J720" s="31" t="s">
        <v>312</v>
      </c>
      <c r="K720" s="25" t="s">
        <v>2270</v>
      </c>
      <c r="L720" s="107">
        <f t="shared" si="178"/>
        <v>0</v>
      </c>
      <c r="M720" s="107"/>
      <c r="N720" s="107"/>
      <c r="O720" s="107">
        <f t="shared" si="179"/>
        <v>215000</v>
      </c>
      <c r="P720" s="107">
        <v>215000</v>
      </c>
      <c r="Q720" s="107"/>
      <c r="R720" s="107">
        <f t="shared" si="180"/>
        <v>0</v>
      </c>
      <c r="S720" s="107"/>
      <c r="T720" s="107"/>
      <c r="U720" s="107">
        <f t="shared" si="181"/>
        <v>0</v>
      </c>
      <c r="V720" s="107"/>
      <c r="W720" s="107"/>
      <c r="X720" s="107">
        <f t="shared" si="182"/>
        <v>0</v>
      </c>
      <c r="Y720" s="107"/>
      <c r="Z720" s="107"/>
      <c r="AA720" s="108">
        <f t="shared" si="183"/>
        <v>0</v>
      </c>
      <c r="AB720" s="7">
        <v>45639</v>
      </c>
    </row>
    <row r="721" spans="1:28" ht="15.75" x14ac:dyDescent="0.25">
      <c r="A721" s="29">
        <v>45638</v>
      </c>
      <c r="B721" s="25" t="s">
        <v>827</v>
      </c>
      <c r="C721" s="27"/>
      <c r="D721" s="25" t="s">
        <v>46</v>
      </c>
      <c r="E721" s="27" t="s">
        <v>1216</v>
      </c>
      <c r="F721" s="27">
        <v>1000</v>
      </c>
      <c r="G721" s="25" t="s">
        <v>34</v>
      </c>
      <c r="H721" s="27">
        <v>1120</v>
      </c>
      <c r="I721" s="25">
        <f t="shared" si="171"/>
        <v>1120000</v>
      </c>
      <c r="J721" s="31" t="s">
        <v>312</v>
      </c>
      <c r="K721" s="25" t="s">
        <v>2270</v>
      </c>
      <c r="L721" s="107">
        <f t="shared" si="178"/>
        <v>0</v>
      </c>
      <c r="M721" s="107"/>
      <c r="N721" s="107"/>
      <c r="O721" s="107">
        <f t="shared" si="179"/>
        <v>1120000</v>
      </c>
      <c r="P721" s="107">
        <v>1120000</v>
      </c>
      <c r="Q721" s="107"/>
      <c r="R721" s="107">
        <f t="shared" si="180"/>
        <v>0</v>
      </c>
      <c r="S721" s="107"/>
      <c r="T721" s="107"/>
      <c r="U721" s="107">
        <f t="shared" si="181"/>
        <v>0</v>
      </c>
      <c r="V721" s="107"/>
      <c r="W721" s="107"/>
      <c r="X721" s="107">
        <f t="shared" si="182"/>
        <v>0</v>
      </c>
      <c r="Y721" s="107"/>
      <c r="Z721" s="107"/>
      <c r="AA721" s="108">
        <f t="shared" si="183"/>
        <v>0</v>
      </c>
      <c r="AB721" s="7">
        <v>45639</v>
      </c>
    </row>
    <row r="722" spans="1:28" ht="15.75" x14ac:dyDescent="0.25">
      <c r="A722" s="29">
        <v>45638</v>
      </c>
      <c r="B722" s="25" t="s">
        <v>1163</v>
      </c>
      <c r="C722" s="25"/>
      <c r="D722" s="25" t="s">
        <v>46</v>
      </c>
      <c r="E722" s="25" t="s">
        <v>148</v>
      </c>
      <c r="F722" s="25">
        <v>2</v>
      </c>
      <c r="G722" s="25" t="s">
        <v>23</v>
      </c>
      <c r="H722" s="25">
        <v>400000</v>
      </c>
      <c r="I722" s="25">
        <f t="shared" si="171"/>
        <v>800000</v>
      </c>
      <c r="J722" s="31" t="s">
        <v>324</v>
      </c>
      <c r="K722" s="25"/>
      <c r="L722" s="107">
        <f t="shared" si="178"/>
        <v>0</v>
      </c>
      <c r="M722" s="107"/>
      <c r="N722" s="107"/>
      <c r="O722" s="107">
        <f t="shared" si="179"/>
        <v>800000</v>
      </c>
      <c r="P722" s="107">
        <v>800000</v>
      </c>
      <c r="Q722" s="107"/>
      <c r="R722" s="107">
        <f t="shared" si="180"/>
        <v>0</v>
      </c>
      <c r="S722" s="107"/>
      <c r="T722" s="107"/>
      <c r="U722" s="107">
        <f t="shared" si="181"/>
        <v>0</v>
      </c>
      <c r="V722" s="107"/>
      <c r="W722" s="107"/>
      <c r="X722" s="107">
        <f t="shared" si="182"/>
        <v>0</v>
      </c>
      <c r="Y722" s="107"/>
      <c r="Z722" s="107"/>
      <c r="AA722" s="108">
        <f t="shared" si="183"/>
        <v>0</v>
      </c>
      <c r="AB722" s="7">
        <v>45638</v>
      </c>
    </row>
    <row r="723" spans="1:28" ht="15.75" x14ac:dyDescent="0.25">
      <c r="A723" s="29">
        <v>45638</v>
      </c>
      <c r="B723" s="25" t="s">
        <v>203</v>
      </c>
      <c r="C723" s="25"/>
      <c r="D723" s="25" t="s">
        <v>46</v>
      </c>
      <c r="E723" s="25" t="s">
        <v>406</v>
      </c>
      <c r="F723" s="25">
        <v>10000</v>
      </c>
      <c r="G723" s="25" t="s">
        <v>34</v>
      </c>
      <c r="H723" s="25">
        <v>875</v>
      </c>
      <c r="I723" s="25">
        <f t="shared" si="171"/>
        <v>8750000</v>
      </c>
      <c r="J723" s="38" t="s">
        <v>24</v>
      </c>
      <c r="K723" s="25"/>
      <c r="L723" s="107">
        <f t="shared" si="178"/>
        <v>6914300</v>
      </c>
      <c r="M723" s="107">
        <v>5120000</v>
      </c>
      <c r="N723" s="107">
        <v>1794300</v>
      </c>
      <c r="O723" s="107">
        <f t="shared" si="179"/>
        <v>0</v>
      </c>
      <c r="P723" s="107"/>
      <c r="Q723" s="107"/>
      <c r="R723" s="107">
        <f t="shared" si="180"/>
        <v>0</v>
      </c>
      <c r="S723" s="107"/>
      <c r="T723" s="107"/>
      <c r="U723" s="107">
        <f t="shared" si="181"/>
        <v>0</v>
      </c>
      <c r="V723" s="107"/>
      <c r="W723" s="107"/>
      <c r="X723" s="107">
        <f t="shared" si="182"/>
        <v>0</v>
      </c>
      <c r="Y723" s="107"/>
      <c r="Z723" s="107"/>
      <c r="AA723" s="108">
        <f t="shared" si="183"/>
        <v>1835700</v>
      </c>
      <c r="AB723" s="7">
        <v>45652</v>
      </c>
    </row>
    <row r="724" spans="1:28" ht="15.75" x14ac:dyDescent="0.25">
      <c r="A724" s="29">
        <v>45638</v>
      </c>
      <c r="B724" s="27" t="s">
        <v>280</v>
      </c>
      <c r="C724" s="25"/>
      <c r="D724" s="25" t="s">
        <v>46</v>
      </c>
      <c r="E724" s="25" t="s">
        <v>348</v>
      </c>
      <c r="F724" s="25">
        <v>6000</v>
      </c>
      <c r="G724" s="25" t="s">
        <v>34</v>
      </c>
      <c r="H724" s="25">
        <v>900</v>
      </c>
      <c r="I724" s="25">
        <f t="shared" si="171"/>
        <v>5400000</v>
      </c>
      <c r="J724" s="31" t="s">
        <v>324</v>
      </c>
      <c r="K724" s="25"/>
      <c r="L724" s="107">
        <f t="shared" si="178"/>
        <v>0</v>
      </c>
      <c r="M724" s="107"/>
      <c r="N724" s="107"/>
      <c r="O724" s="107">
        <f t="shared" si="179"/>
        <v>0</v>
      </c>
      <c r="P724" s="107"/>
      <c r="Q724" s="107"/>
      <c r="R724" s="107">
        <f t="shared" si="180"/>
        <v>0</v>
      </c>
      <c r="S724" s="107"/>
      <c r="T724" s="107"/>
      <c r="U724" s="107">
        <f t="shared" si="181"/>
        <v>5400000</v>
      </c>
      <c r="V724" s="107">
        <v>5400000</v>
      </c>
      <c r="W724" s="107"/>
      <c r="X724" s="107">
        <f t="shared" si="182"/>
        <v>0</v>
      </c>
      <c r="Y724" s="107"/>
      <c r="Z724" s="107"/>
      <c r="AA724" s="108">
        <f t="shared" si="183"/>
        <v>0</v>
      </c>
      <c r="AB724" s="7">
        <v>45649</v>
      </c>
    </row>
    <row r="725" spans="1:28" ht="15.75" x14ac:dyDescent="0.25">
      <c r="A725" s="29">
        <v>45638</v>
      </c>
      <c r="B725" s="27" t="s">
        <v>96</v>
      </c>
      <c r="C725" s="25"/>
      <c r="D725" s="25" t="s">
        <v>46</v>
      </c>
      <c r="E725" s="25" t="s">
        <v>42</v>
      </c>
      <c r="F725" s="25">
        <v>300</v>
      </c>
      <c r="G725" s="25" t="s">
        <v>34</v>
      </c>
      <c r="H725" s="25">
        <v>4000</v>
      </c>
      <c r="I725" s="25">
        <f t="shared" si="171"/>
        <v>1200000</v>
      </c>
      <c r="J725" s="26" t="s">
        <v>28</v>
      </c>
      <c r="K725" s="25"/>
      <c r="L725" s="107">
        <f t="shared" si="178"/>
        <v>0</v>
      </c>
      <c r="M725" s="107"/>
      <c r="N725" s="107"/>
      <c r="O725" s="107">
        <f t="shared" si="179"/>
        <v>0</v>
      </c>
      <c r="P725" s="107"/>
      <c r="Q725" s="107"/>
      <c r="R725" s="107">
        <f t="shared" si="180"/>
        <v>0</v>
      </c>
      <c r="S725" s="107"/>
      <c r="T725" s="107"/>
      <c r="U725" s="107">
        <f t="shared" si="181"/>
        <v>0</v>
      </c>
      <c r="V725" s="107"/>
      <c r="W725" s="107"/>
      <c r="X725" s="107">
        <f t="shared" si="182"/>
        <v>0</v>
      </c>
      <c r="Y725" s="107"/>
      <c r="Z725" s="107"/>
      <c r="AA725" s="108">
        <f t="shared" si="183"/>
        <v>1200000</v>
      </c>
      <c r="AB725" s="7"/>
    </row>
    <row r="726" spans="1:28" ht="15.75" x14ac:dyDescent="0.25">
      <c r="A726" s="29">
        <v>45638</v>
      </c>
      <c r="B726" s="27" t="s">
        <v>96</v>
      </c>
      <c r="C726" s="27"/>
      <c r="D726" s="25" t="s">
        <v>46</v>
      </c>
      <c r="E726" s="27" t="s">
        <v>44</v>
      </c>
      <c r="F726" s="27">
        <v>250</v>
      </c>
      <c r="G726" s="25" t="s">
        <v>34</v>
      </c>
      <c r="H726" s="27">
        <v>860</v>
      </c>
      <c r="I726" s="25">
        <f t="shared" si="171"/>
        <v>215000</v>
      </c>
      <c r="J726" s="28" t="s">
        <v>28</v>
      </c>
      <c r="K726" s="25"/>
      <c r="L726" s="107">
        <f t="shared" si="178"/>
        <v>0</v>
      </c>
      <c r="M726" s="107"/>
      <c r="N726" s="107"/>
      <c r="O726" s="107">
        <f t="shared" si="179"/>
        <v>0</v>
      </c>
      <c r="P726" s="107"/>
      <c r="Q726" s="107"/>
      <c r="R726" s="107">
        <f t="shared" si="180"/>
        <v>0</v>
      </c>
      <c r="S726" s="107"/>
      <c r="T726" s="107"/>
      <c r="U726" s="107">
        <f t="shared" si="181"/>
        <v>0</v>
      </c>
      <c r="V726" s="107"/>
      <c r="W726" s="107"/>
      <c r="X726" s="107">
        <f t="shared" si="182"/>
        <v>0</v>
      </c>
      <c r="Y726" s="107"/>
      <c r="Z726" s="107"/>
      <c r="AA726" s="108">
        <f t="shared" si="183"/>
        <v>215000</v>
      </c>
      <c r="AB726" s="7"/>
    </row>
    <row r="727" spans="1:28" ht="15.75" x14ac:dyDescent="0.25">
      <c r="A727" s="29">
        <v>45638</v>
      </c>
      <c r="B727" s="25" t="s">
        <v>984</v>
      </c>
      <c r="C727" s="25"/>
      <c r="D727" s="27" t="s">
        <v>52</v>
      </c>
      <c r="E727" s="25" t="s">
        <v>148</v>
      </c>
      <c r="F727" s="25">
        <v>2</v>
      </c>
      <c r="G727" s="25" t="s">
        <v>23</v>
      </c>
      <c r="H727" s="25">
        <v>400000</v>
      </c>
      <c r="I727" s="25">
        <f t="shared" si="171"/>
        <v>800000</v>
      </c>
      <c r="J727" s="31" t="s">
        <v>312</v>
      </c>
      <c r="K727" s="25"/>
      <c r="L727" s="107">
        <f t="shared" si="178"/>
        <v>0</v>
      </c>
      <c r="M727" s="107"/>
      <c r="N727" s="107"/>
      <c r="O727" s="107">
        <f t="shared" si="179"/>
        <v>800000</v>
      </c>
      <c r="P727" s="107">
        <v>800000</v>
      </c>
      <c r="Q727" s="107"/>
      <c r="R727" s="107">
        <f t="shared" si="180"/>
        <v>0</v>
      </c>
      <c r="S727" s="107"/>
      <c r="T727" s="107"/>
      <c r="U727" s="107">
        <f t="shared" si="181"/>
        <v>0</v>
      </c>
      <c r="V727" s="107"/>
      <c r="W727" s="107"/>
      <c r="X727" s="107">
        <f t="shared" si="182"/>
        <v>0</v>
      </c>
      <c r="Y727" s="107"/>
      <c r="Z727" s="107"/>
      <c r="AA727" s="108">
        <f t="shared" si="183"/>
        <v>0</v>
      </c>
      <c r="AB727" s="7">
        <v>45639</v>
      </c>
    </row>
    <row r="728" spans="1:28" ht="15.75" x14ac:dyDescent="0.25">
      <c r="A728" s="29">
        <v>45638</v>
      </c>
      <c r="B728" s="25" t="s">
        <v>311</v>
      </c>
      <c r="C728" s="25"/>
      <c r="D728" s="27" t="s">
        <v>46</v>
      </c>
      <c r="E728" s="25" t="s">
        <v>108</v>
      </c>
      <c r="F728" s="25">
        <v>400</v>
      </c>
      <c r="G728" s="25" t="s">
        <v>34</v>
      </c>
      <c r="H728" s="25">
        <v>1850</v>
      </c>
      <c r="I728" s="25">
        <f t="shared" si="171"/>
        <v>740000</v>
      </c>
      <c r="J728" s="31" t="s">
        <v>324</v>
      </c>
      <c r="K728" s="25"/>
      <c r="L728" s="107">
        <f t="shared" si="178"/>
        <v>740000</v>
      </c>
      <c r="M728" s="107">
        <v>740000</v>
      </c>
      <c r="N728" s="107"/>
      <c r="O728" s="107">
        <f t="shared" si="179"/>
        <v>0</v>
      </c>
      <c r="P728" s="107"/>
      <c r="Q728" s="107"/>
      <c r="R728" s="107">
        <f t="shared" si="180"/>
        <v>0</v>
      </c>
      <c r="S728" s="107"/>
      <c r="T728" s="107"/>
      <c r="U728" s="107">
        <f t="shared" si="181"/>
        <v>0</v>
      </c>
      <c r="V728" s="107"/>
      <c r="W728" s="107"/>
      <c r="X728" s="107">
        <f t="shared" si="182"/>
        <v>0</v>
      </c>
      <c r="Y728" s="107"/>
      <c r="Z728" s="107"/>
      <c r="AA728" s="108">
        <f t="shared" si="183"/>
        <v>0</v>
      </c>
      <c r="AB728" s="7">
        <v>45638</v>
      </c>
    </row>
    <row r="729" spans="1:28" ht="15.75" x14ac:dyDescent="0.25">
      <c r="A729" s="29">
        <v>45638</v>
      </c>
      <c r="B729" s="25" t="s">
        <v>311</v>
      </c>
      <c r="C729" s="25"/>
      <c r="D729" s="27" t="s">
        <v>46</v>
      </c>
      <c r="E729" s="25" t="s">
        <v>135</v>
      </c>
      <c r="F729" s="25">
        <v>2</v>
      </c>
      <c r="G729" s="25" t="s">
        <v>48</v>
      </c>
      <c r="H729" s="25">
        <v>150000</v>
      </c>
      <c r="I729" s="25">
        <f t="shared" si="171"/>
        <v>300000</v>
      </c>
      <c r="J729" s="31" t="s">
        <v>324</v>
      </c>
      <c r="K729" s="25"/>
      <c r="L729" s="107">
        <f t="shared" si="178"/>
        <v>300000</v>
      </c>
      <c r="M729" s="107">
        <v>300000</v>
      </c>
      <c r="N729" s="107"/>
      <c r="O729" s="107">
        <f t="shared" si="179"/>
        <v>0</v>
      </c>
      <c r="P729" s="107"/>
      <c r="Q729" s="107"/>
      <c r="R729" s="107">
        <f t="shared" si="180"/>
        <v>0</v>
      </c>
      <c r="S729" s="107"/>
      <c r="T729" s="107"/>
      <c r="U729" s="107">
        <f t="shared" si="181"/>
        <v>0</v>
      </c>
      <c r="V729" s="107"/>
      <c r="W729" s="107"/>
      <c r="X729" s="107">
        <f t="shared" si="182"/>
        <v>0</v>
      </c>
      <c r="Y729" s="107"/>
      <c r="Z729" s="107"/>
      <c r="AA729" s="108">
        <f t="shared" si="183"/>
        <v>0</v>
      </c>
      <c r="AB729" s="7">
        <v>45638</v>
      </c>
    </row>
    <row r="730" spans="1:28" ht="15.75" x14ac:dyDescent="0.25">
      <c r="A730" s="29">
        <v>45638</v>
      </c>
      <c r="B730" s="25" t="s">
        <v>311</v>
      </c>
      <c r="C730" s="25"/>
      <c r="D730" s="25" t="s">
        <v>46</v>
      </c>
      <c r="E730" s="25" t="s">
        <v>219</v>
      </c>
      <c r="F730" s="25">
        <v>1</v>
      </c>
      <c r="G730" s="25" t="s">
        <v>39</v>
      </c>
      <c r="H730" s="25">
        <v>300000</v>
      </c>
      <c r="I730" s="25">
        <f t="shared" si="171"/>
        <v>300000</v>
      </c>
      <c r="J730" s="31" t="s">
        <v>324</v>
      </c>
      <c r="K730" s="25"/>
      <c r="L730" s="107">
        <f t="shared" si="178"/>
        <v>300000</v>
      </c>
      <c r="M730" s="107">
        <v>300000</v>
      </c>
      <c r="N730" s="107"/>
      <c r="O730" s="107">
        <f t="shared" si="179"/>
        <v>0</v>
      </c>
      <c r="P730" s="107"/>
      <c r="Q730" s="107"/>
      <c r="R730" s="107">
        <f t="shared" si="180"/>
        <v>0</v>
      </c>
      <c r="S730" s="107"/>
      <c r="T730" s="107"/>
      <c r="U730" s="107">
        <f t="shared" si="181"/>
        <v>0</v>
      </c>
      <c r="V730" s="107"/>
      <c r="W730" s="107"/>
      <c r="X730" s="107">
        <f t="shared" si="182"/>
        <v>0</v>
      </c>
      <c r="Y730" s="107"/>
      <c r="Z730" s="107"/>
      <c r="AA730" s="108">
        <f t="shared" si="183"/>
        <v>0</v>
      </c>
      <c r="AB730" s="7">
        <v>45638</v>
      </c>
    </row>
    <row r="731" spans="1:28" ht="15.75" x14ac:dyDescent="0.25">
      <c r="A731" s="29">
        <v>45638</v>
      </c>
      <c r="B731" s="25" t="s">
        <v>398</v>
      </c>
      <c r="C731" s="27"/>
      <c r="D731" s="25" t="s">
        <v>52</v>
      </c>
      <c r="E731" s="27" t="s">
        <v>47</v>
      </c>
      <c r="F731" s="27">
        <v>9</v>
      </c>
      <c r="G731" s="25" t="s">
        <v>48</v>
      </c>
      <c r="H731" s="27">
        <v>150000</v>
      </c>
      <c r="I731" s="25">
        <f t="shared" si="171"/>
        <v>1350000</v>
      </c>
      <c r="J731" s="32" t="s">
        <v>324</v>
      </c>
      <c r="K731" s="25"/>
      <c r="L731" s="107">
        <f t="shared" si="178"/>
        <v>0</v>
      </c>
      <c r="M731" s="107"/>
      <c r="N731" s="107"/>
      <c r="O731" s="107">
        <f t="shared" si="179"/>
        <v>1350000</v>
      </c>
      <c r="P731" s="107">
        <v>1350000</v>
      </c>
      <c r="Q731" s="107"/>
      <c r="R731" s="107">
        <f t="shared" si="180"/>
        <v>0</v>
      </c>
      <c r="S731" s="107"/>
      <c r="T731" s="107"/>
      <c r="U731" s="107">
        <f t="shared" si="181"/>
        <v>0</v>
      </c>
      <c r="V731" s="107"/>
      <c r="W731" s="107"/>
      <c r="X731" s="107">
        <f t="shared" si="182"/>
        <v>0</v>
      </c>
      <c r="Y731" s="107"/>
      <c r="Z731" s="107"/>
      <c r="AA731" s="108">
        <f t="shared" si="183"/>
        <v>0</v>
      </c>
      <c r="AB731" s="7">
        <v>45638</v>
      </c>
    </row>
    <row r="732" spans="1:28" ht="15.75" x14ac:dyDescent="0.25">
      <c r="A732" s="29">
        <v>45638</v>
      </c>
      <c r="B732" s="25" t="s">
        <v>398</v>
      </c>
      <c r="C732" s="25"/>
      <c r="D732" s="25" t="s">
        <v>52</v>
      </c>
      <c r="E732" s="25" t="s">
        <v>81</v>
      </c>
      <c r="F732" s="33">
        <v>23.6</v>
      </c>
      <c r="G732" s="25" t="s">
        <v>39</v>
      </c>
      <c r="H732" s="25">
        <v>48000</v>
      </c>
      <c r="I732" s="25">
        <f t="shared" si="171"/>
        <v>1132800</v>
      </c>
      <c r="J732" s="32" t="s">
        <v>324</v>
      </c>
      <c r="K732" s="25"/>
      <c r="L732" s="107">
        <f t="shared" si="178"/>
        <v>0</v>
      </c>
      <c r="M732" s="107"/>
      <c r="N732" s="107"/>
      <c r="O732" s="107">
        <f t="shared" si="179"/>
        <v>1132800</v>
      </c>
      <c r="P732" s="107">
        <v>1132800</v>
      </c>
      <c r="Q732" s="107"/>
      <c r="R732" s="107">
        <f t="shared" si="180"/>
        <v>0</v>
      </c>
      <c r="S732" s="107"/>
      <c r="T732" s="107"/>
      <c r="U732" s="107">
        <f t="shared" si="181"/>
        <v>0</v>
      </c>
      <c r="V732" s="107"/>
      <c r="W732" s="107"/>
      <c r="X732" s="107">
        <f t="shared" si="182"/>
        <v>0</v>
      </c>
      <c r="Y732" s="107"/>
      <c r="Z732" s="107"/>
      <c r="AA732" s="108">
        <f t="shared" si="183"/>
        <v>0</v>
      </c>
      <c r="AB732" s="7">
        <v>45638</v>
      </c>
    </row>
    <row r="733" spans="1:28" ht="15.75" x14ac:dyDescent="0.25">
      <c r="A733" s="29">
        <v>45638</v>
      </c>
      <c r="B733" s="25" t="s">
        <v>398</v>
      </c>
      <c r="C733" s="25"/>
      <c r="D733" s="25" t="s">
        <v>52</v>
      </c>
      <c r="E733" s="25" t="s">
        <v>117</v>
      </c>
      <c r="F733" s="25">
        <v>1</v>
      </c>
      <c r="G733" s="27" t="s">
        <v>23</v>
      </c>
      <c r="H733" s="25">
        <v>400000</v>
      </c>
      <c r="I733" s="25">
        <f t="shared" si="171"/>
        <v>400000</v>
      </c>
      <c r="J733" s="32" t="s">
        <v>324</v>
      </c>
      <c r="K733" s="25"/>
      <c r="L733" s="107">
        <f t="shared" si="178"/>
        <v>0</v>
      </c>
      <c r="M733" s="107"/>
      <c r="N733" s="107"/>
      <c r="O733" s="107">
        <f t="shared" si="179"/>
        <v>400000</v>
      </c>
      <c r="P733" s="107">
        <v>400000</v>
      </c>
      <c r="Q733" s="107"/>
      <c r="R733" s="107">
        <f t="shared" si="180"/>
        <v>0</v>
      </c>
      <c r="S733" s="107"/>
      <c r="T733" s="107"/>
      <c r="U733" s="107">
        <f t="shared" si="181"/>
        <v>0</v>
      </c>
      <c r="V733" s="107"/>
      <c r="W733" s="107"/>
      <c r="X733" s="107">
        <f t="shared" si="182"/>
        <v>0</v>
      </c>
      <c r="Y733" s="107"/>
      <c r="Z733" s="107"/>
      <c r="AA733" s="108">
        <f t="shared" si="183"/>
        <v>0</v>
      </c>
      <c r="AB733" s="7">
        <v>45638</v>
      </c>
    </row>
    <row r="734" spans="1:28" ht="15.75" x14ac:dyDescent="0.25">
      <c r="A734" s="29">
        <v>45638</v>
      </c>
      <c r="B734" s="25" t="s">
        <v>305</v>
      </c>
      <c r="C734" s="25"/>
      <c r="D734" s="25" t="s">
        <v>46</v>
      </c>
      <c r="E734" s="25" t="s">
        <v>802</v>
      </c>
      <c r="F734" s="25">
        <v>600</v>
      </c>
      <c r="G734" s="27" t="s">
        <v>34</v>
      </c>
      <c r="H734" s="25">
        <v>3430</v>
      </c>
      <c r="I734" s="25">
        <f t="shared" si="171"/>
        <v>2058000</v>
      </c>
      <c r="J734" s="31" t="s">
        <v>312</v>
      </c>
      <c r="K734" s="25" t="s">
        <v>2269</v>
      </c>
      <c r="L734" s="107">
        <f t="shared" si="178"/>
        <v>0</v>
      </c>
      <c r="M734" s="107"/>
      <c r="N734" s="107"/>
      <c r="O734" s="107">
        <f t="shared" si="179"/>
        <v>2058000</v>
      </c>
      <c r="P734" s="107">
        <v>2058000</v>
      </c>
      <c r="Q734" s="107"/>
      <c r="R734" s="107">
        <f t="shared" si="180"/>
        <v>0</v>
      </c>
      <c r="S734" s="107"/>
      <c r="T734" s="107"/>
      <c r="U734" s="107">
        <f t="shared" si="181"/>
        <v>0</v>
      </c>
      <c r="V734" s="107"/>
      <c r="W734" s="107"/>
      <c r="X734" s="107">
        <f t="shared" si="182"/>
        <v>0</v>
      </c>
      <c r="Y734" s="107"/>
      <c r="Z734" s="107"/>
      <c r="AA734" s="108">
        <f t="shared" si="183"/>
        <v>0</v>
      </c>
      <c r="AB734" s="7">
        <v>45639</v>
      </c>
    </row>
    <row r="735" spans="1:28" ht="15.75" x14ac:dyDescent="0.25">
      <c r="A735" s="29">
        <v>45638</v>
      </c>
      <c r="B735" s="25" t="s">
        <v>231</v>
      </c>
      <c r="C735" s="25"/>
      <c r="D735" s="25" t="s">
        <v>46</v>
      </c>
      <c r="E735" s="25" t="s">
        <v>150</v>
      </c>
      <c r="F735" s="25">
        <v>40</v>
      </c>
      <c r="G735" s="27" t="s">
        <v>77</v>
      </c>
      <c r="H735" s="25">
        <v>50000</v>
      </c>
      <c r="I735" s="25">
        <f t="shared" si="171"/>
        <v>2000000</v>
      </c>
      <c r="J735" s="40" t="s">
        <v>78</v>
      </c>
      <c r="K735" s="25" t="s">
        <v>2282</v>
      </c>
      <c r="L735" s="107">
        <f t="shared" si="178"/>
        <v>0</v>
      </c>
      <c r="M735" s="107"/>
      <c r="N735" s="107"/>
      <c r="O735" s="107">
        <f t="shared" si="179"/>
        <v>1688000</v>
      </c>
      <c r="P735" s="107">
        <v>1688000</v>
      </c>
      <c r="Q735" s="107"/>
      <c r="R735" s="107">
        <f t="shared" si="180"/>
        <v>0</v>
      </c>
      <c r="S735" s="107"/>
      <c r="T735" s="107"/>
      <c r="U735" s="107">
        <f t="shared" si="181"/>
        <v>0</v>
      </c>
      <c r="V735" s="107"/>
      <c r="W735" s="107"/>
      <c r="X735" s="107">
        <f t="shared" si="182"/>
        <v>0</v>
      </c>
      <c r="Y735" s="107"/>
      <c r="Z735" s="107"/>
      <c r="AA735" s="108">
        <f t="shared" si="183"/>
        <v>312000</v>
      </c>
      <c r="AB735" s="7">
        <v>45640</v>
      </c>
    </row>
    <row r="736" spans="1:28" ht="15.75" x14ac:dyDescent="0.25">
      <c r="A736" s="29">
        <v>45638</v>
      </c>
      <c r="B736" s="25" t="s">
        <v>205</v>
      </c>
      <c r="C736" s="25"/>
      <c r="D736" s="25" t="s">
        <v>46</v>
      </c>
      <c r="E736" s="25" t="s">
        <v>42</v>
      </c>
      <c r="F736" s="25">
        <v>600</v>
      </c>
      <c r="G736" s="27" t="s">
        <v>34</v>
      </c>
      <c r="H736" s="25">
        <v>3800</v>
      </c>
      <c r="I736" s="25">
        <f t="shared" si="171"/>
        <v>2280000</v>
      </c>
      <c r="J736" s="32" t="s">
        <v>312</v>
      </c>
      <c r="K736" s="25" t="s">
        <v>2308</v>
      </c>
      <c r="L736" s="107">
        <f t="shared" si="178"/>
        <v>0</v>
      </c>
      <c r="M736" s="107"/>
      <c r="N736" s="107"/>
      <c r="O736" s="107">
        <f t="shared" si="179"/>
        <v>2280000</v>
      </c>
      <c r="P736" s="151">
        <v>2280000</v>
      </c>
      <c r="Q736" s="107"/>
      <c r="R736" s="107">
        <f t="shared" si="180"/>
        <v>0</v>
      </c>
      <c r="S736" s="107"/>
      <c r="T736" s="107"/>
      <c r="U736" s="107">
        <f t="shared" si="181"/>
        <v>0</v>
      </c>
      <c r="V736" s="107"/>
      <c r="W736" s="107"/>
      <c r="X736" s="107">
        <f t="shared" si="182"/>
        <v>0</v>
      </c>
      <c r="Y736" s="107"/>
      <c r="Z736" s="107"/>
      <c r="AA736" s="108">
        <f t="shared" si="183"/>
        <v>0</v>
      </c>
      <c r="AB736" s="7">
        <v>45645</v>
      </c>
    </row>
    <row r="737" spans="1:28" ht="15.75" x14ac:dyDescent="0.25">
      <c r="A737" s="29">
        <v>45638</v>
      </c>
      <c r="B737" s="27" t="s">
        <v>2262</v>
      </c>
      <c r="C737" s="27"/>
      <c r="D737" s="25" t="s">
        <v>52</v>
      </c>
      <c r="E737" s="27" t="s">
        <v>1953</v>
      </c>
      <c r="F737" s="27">
        <v>600</v>
      </c>
      <c r="G737" s="27" t="s">
        <v>34</v>
      </c>
      <c r="H737" s="27">
        <v>5000</v>
      </c>
      <c r="I737" s="25">
        <f t="shared" si="171"/>
        <v>3000000</v>
      </c>
      <c r="J737" s="32" t="s">
        <v>324</v>
      </c>
      <c r="K737" s="25"/>
      <c r="L737" s="107">
        <f t="shared" si="178"/>
        <v>3000000</v>
      </c>
      <c r="M737" s="107">
        <v>3000000</v>
      </c>
      <c r="N737" s="107"/>
      <c r="O737" s="107">
        <f t="shared" si="179"/>
        <v>0</v>
      </c>
      <c r="P737" s="107"/>
      <c r="Q737" s="107"/>
      <c r="R737" s="107">
        <f t="shared" si="180"/>
        <v>0</v>
      </c>
      <c r="S737" s="107"/>
      <c r="T737" s="107"/>
      <c r="U737" s="107">
        <f t="shared" si="181"/>
        <v>0</v>
      </c>
      <c r="V737" s="107"/>
      <c r="W737" s="107"/>
      <c r="X737" s="107">
        <f t="shared" si="182"/>
        <v>0</v>
      </c>
      <c r="Y737" s="107"/>
      <c r="Z737" s="107"/>
      <c r="AA737" s="108">
        <f t="shared" si="183"/>
        <v>0</v>
      </c>
      <c r="AB737" s="7">
        <v>45639</v>
      </c>
    </row>
    <row r="738" spans="1:28" ht="15.75" x14ac:dyDescent="0.25">
      <c r="A738" s="29">
        <v>45638</v>
      </c>
      <c r="B738" s="27" t="s">
        <v>352</v>
      </c>
      <c r="C738" s="25"/>
      <c r="D738" s="25" t="s">
        <v>52</v>
      </c>
      <c r="E738" s="25" t="s">
        <v>135</v>
      </c>
      <c r="F738" s="25">
        <v>10</v>
      </c>
      <c r="G738" s="25" t="s">
        <v>48</v>
      </c>
      <c r="H738" s="25">
        <v>145000</v>
      </c>
      <c r="I738" s="25">
        <f t="shared" si="171"/>
        <v>1450000</v>
      </c>
      <c r="J738" s="31" t="s">
        <v>324</v>
      </c>
      <c r="K738" s="25"/>
      <c r="L738" s="107">
        <f t="shared" si="178"/>
        <v>0</v>
      </c>
      <c r="M738" s="107"/>
      <c r="N738" s="107"/>
      <c r="O738" s="107">
        <f t="shared" si="179"/>
        <v>0</v>
      </c>
      <c r="P738" s="107"/>
      <c r="Q738" s="107"/>
      <c r="R738" s="107">
        <f t="shared" si="180"/>
        <v>0</v>
      </c>
      <c r="S738" s="107"/>
      <c r="T738" s="107"/>
      <c r="U738" s="107">
        <f t="shared" si="181"/>
        <v>1450000</v>
      </c>
      <c r="V738" s="107">
        <v>1450000</v>
      </c>
      <c r="W738" s="107"/>
      <c r="X738" s="107">
        <f t="shared" si="182"/>
        <v>0</v>
      </c>
      <c r="Y738" s="107"/>
      <c r="Z738" s="107"/>
      <c r="AA738" s="108">
        <f t="shared" si="183"/>
        <v>0</v>
      </c>
      <c r="AB738" s="7">
        <v>45643</v>
      </c>
    </row>
    <row r="739" spans="1:28" ht="15.75" x14ac:dyDescent="0.25">
      <c r="A739" s="29">
        <v>45638</v>
      </c>
      <c r="B739" s="27" t="s">
        <v>352</v>
      </c>
      <c r="C739" s="25"/>
      <c r="D739" s="25" t="s">
        <v>52</v>
      </c>
      <c r="E739" s="25" t="s">
        <v>47</v>
      </c>
      <c r="F739" s="25">
        <v>8</v>
      </c>
      <c r="G739" s="27" t="s">
        <v>48</v>
      </c>
      <c r="H739" s="25">
        <v>145000</v>
      </c>
      <c r="I739" s="25">
        <f t="shared" si="171"/>
        <v>1160000</v>
      </c>
      <c r="J739" s="31" t="s">
        <v>324</v>
      </c>
      <c r="K739" s="25"/>
      <c r="L739" s="107">
        <f t="shared" si="178"/>
        <v>0</v>
      </c>
      <c r="M739" s="107"/>
      <c r="N739" s="107"/>
      <c r="O739" s="107">
        <f t="shared" si="179"/>
        <v>0</v>
      </c>
      <c r="P739" s="107"/>
      <c r="Q739" s="107"/>
      <c r="R739" s="107">
        <f t="shared" si="180"/>
        <v>0</v>
      </c>
      <c r="S739" s="107"/>
      <c r="T739" s="107"/>
      <c r="U739" s="107">
        <f t="shared" si="181"/>
        <v>1160000</v>
      </c>
      <c r="V739" s="107">
        <v>1160000</v>
      </c>
      <c r="W739" s="107"/>
      <c r="X739" s="107">
        <f t="shared" si="182"/>
        <v>0</v>
      </c>
      <c r="Y739" s="107"/>
      <c r="Z739" s="107"/>
      <c r="AA739" s="108">
        <f t="shared" si="183"/>
        <v>0</v>
      </c>
      <c r="AB739" s="7">
        <v>45643</v>
      </c>
    </row>
    <row r="740" spans="1:28" ht="15.75" x14ac:dyDescent="0.25">
      <c r="A740" s="24">
        <v>45638</v>
      </c>
      <c r="B740" s="25" t="s">
        <v>147</v>
      </c>
      <c r="C740" s="25"/>
      <c r="D740" s="25" t="s">
        <v>46</v>
      </c>
      <c r="E740" s="25" t="s">
        <v>229</v>
      </c>
      <c r="F740" s="25">
        <v>210</v>
      </c>
      <c r="G740" s="25" t="s">
        <v>39</v>
      </c>
      <c r="H740" s="25">
        <v>42000</v>
      </c>
      <c r="I740" s="25">
        <f t="shared" si="171"/>
        <v>8820000</v>
      </c>
      <c r="J740" s="26" t="s">
        <v>28</v>
      </c>
      <c r="K740" s="25"/>
      <c r="L740" s="107">
        <f t="shared" si="178"/>
        <v>0</v>
      </c>
      <c r="M740" s="107"/>
      <c r="N740" s="107"/>
      <c r="O740" s="107">
        <f t="shared" si="179"/>
        <v>0</v>
      </c>
      <c r="P740" s="107"/>
      <c r="Q740" s="107"/>
      <c r="R740" s="107">
        <f t="shared" si="180"/>
        <v>0</v>
      </c>
      <c r="S740" s="107"/>
      <c r="T740" s="107"/>
      <c r="U740" s="107">
        <f t="shared" si="181"/>
        <v>0</v>
      </c>
      <c r="V740" s="107"/>
      <c r="W740" s="107"/>
      <c r="X740" s="107">
        <f t="shared" si="182"/>
        <v>0</v>
      </c>
      <c r="Y740" s="107"/>
      <c r="Z740" s="107"/>
      <c r="AA740" s="108">
        <f t="shared" si="183"/>
        <v>8820000</v>
      </c>
      <c r="AB740" s="7"/>
    </row>
    <row r="741" spans="1:28" ht="15.75" x14ac:dyDescent="0.25">
      <c r="A741" s="29">
        <v>45638</v>
      </c>
      <c r="B741" s="27" t="s">
        <v>742</v>
      </c>
      <c r="C741" s="27"/>
      <c r="D741" s="25" t="s">
        <v>46</v>
      </c>
      <c r="E741" s="27" t="s">
        <v>64</v>
      </c>
      <c r="F741" s="27">
        <v>20</v>
      </c>
      <c r="G741" s="27" t="s">
        <v>39</v>
      </c>
      <c r="H741" s="27">
        <v>60000</v>
      </c>
      <c r="I741" s="25">
        <f t="shared" si="171"/>
        <v>1200000</v>
      </c>
      <c r="J741" s="32" t="s">
        <v>324</v>
      </c>
      <c r="K741" s="25"/>
      <c r="L741" s="107">
        <f t="shared" si="178"/>
        <v>0</v>
      </c>
      <c r="M741" s="107"/>
      <c r="N741" s="107"/>
      <c r="O741" s="107">
        <f t="shared" si="179"/>
        <v>0</v>
      </c>
      <c r="P741" s="107"/>
      <c r="Q741" s="107"/>
      <c r="R741" s="107">
        <f t="shared" si="180"/>
        <v>0</v>
      </c>
      <c r="S741" s="107"/>
      <c r="T741" s="107"/>
      <c r="U741" s="107">
        <f t="shared" si="181"/>
        <v>1200000</v>
      </c>
      <c r="V741" s="107">
        <v>1200000</v>
      </c>
      <c r="W741" s="107"/>
      <c r="X741" s="107">
        <f t="shared" si="182"/>
        <v>0</v>
      </c>
      <c r="Y741" s="107"/>
      <c r="Z741" s="107"/>
      <c r="AA741" s="108">
        <f t="shared" si="183"/>
        <v>0</v>
      </c>
      <c r="AB741" s="7">
        <v>45638</v>
      </c>
    </row>
    <row r="742" spans="1:28" ht="15.75" x14ac:dyDescent="0.25">
      <c r="A742" s="29">
        <v>45638</v>
      </c>
      <c r="B742" s="27" t="s">
        <v>280</v>
      </c>
      <c r="C742" s="25"/>
      <c r="D742" s="25" t="s">
        <v>46</v>
      </c>
      <c r="E742" s="25" t="s">
        <v>276</v>
      </c>
      <c r="F742" s="25">
        <v>1250</v>
      </c>
      <c r="G742" s="25" t="s">
        <v>34</v>
      </c>
      <c r="H742" s="25">
        <v>800</v>
      </c>
      <c r="I742" s="25">
        <f t="shared" si="171"/>
        <v>1000000</v>
      </c>
      <c r="J742" s="31" t="s">
        <v>324</v>
      </c>
      <c r="K742" s="25"/>
      <c r="L742" s="107">
        <f t="shared" si="178"/>
        <v>0</v>
      </c>
      <c r="M742" s="107"/>
      <c r="N742" s="107"/>
      <c r="O742" s="107">
        <f t="shared" si="179"/>
        <v>0</v>
      </c>
      <c r="P742" s="107"/>
      <c r="Q742" s="107"/>
      <c r="R742" s="107">
        <f t="shared" si="180"/>
        <v>90000</v>
      </c>
      <c r="S742" s="107"/>
      <c r="T742" s="107">
        <v>90000</v>
      </c>
      <c r="U742" s="107">
        <f t="shared" si="181"/>
        <v>910000</v>
      </c>
      <c r="V742" s="107">
        <v>910000</v>
      </c>
      <c r="W742" s="107"/>
      <c r="X742" s="107">
        <f t="shared" si="182"/>
        <v>0</v>
      </c>
      <c r="Y742" s="107"/>
      <c r="Z742" s="107"/>
      <c r="AA742" s="108">
        <f t="shared" si="183"/>
        <v>0</v>
      </c>
      <c r="AB742" s="7">
        <v>45649</v>
      </c>
    </row>
    <row r="743" spans="1:28" ht="15.75" x14ac:dyDescent="0.25">
      <c r="A743" s="24">
        <v>45638</v>
      </c>
      <c r="B743" s="25" t="s">
        <v>1025</v>
      </c>
      <c r="C743" s="25"/>
      <c r="D743" s="25" t="s">
        <v>46</v>
      </c>
      <c r="E743" s="25" t="s">
        <v>105</v>
      </c>
      <c r="F743" s="25">
        <v>34.9</v>
      </c>
      <c r="G743" s="25" t="s">
        <v>39</v>
      </c>
      <c r="H743" s="25">
        <v>46000</v>
      </c>
      <c r="I743" s="81">
        <f t="shared" si="171"/>
        <v>1605400</v>
      </c>
      <c r="J743" s="152" t="s">
        <v>324</v>
      </c>
      <c r="K743" s="25"/>
      <c r="L743" s="107">
        <f t="shared" si="178"/>
        <v>0</v>
      </c>
      <c r="M743" s="107"/>
      <c r="N743" s="107"/>
      <c r="O743" s="107">
        <f t="shared" si="179"/>
        <v>0</v>
      </c>
      <c r="P743" s="107"/>
      <c r="Q743" s="107"/>
      <c r="R743" s="107">
        <f t="shared" si="180"/>
        <v>0</v>
      </c>
      <c r="S743" s="107"/>
      <c r="T743" s="107"/>
      <c r="U743" s="107">
        <f t="shared" si="181"/>
        <v>1605400</v>
      </c>
      <c r="V743" s="107">
        <v>1605400</v>
      </c>
      <c r="W743" s="107"/>
      <c r="X743" s="107">
        <f t="shared" si="182"/>
        <v>0</v>
      </c>
      <c r="Y743" s="107"/>
      <c r="Z743" s="107"/>
      <c r="AA743" s="108">
        <f t="shared" si="183"/>
        <v>0</v>
      </c>
      <c r="AB743" s="7">
        <v>45639</v>
      </c>
    </row>
    <row r="744" spans="1:28" ht="15.75" x14ac:dyDescent="0.25">
      <c r="A744" s="29">
        <v>45639</v>
      </c>
      <c r="B744" s="27" t="s">
        <v>256</v>
      </c>
      <c r="C744" s="27"/>
      <c r="D744" s="27" t="s">
        <v>46</v>
      </c>
      <c r="E744" s="27" t="s">
        <v>138</v>
      </c>
      <c r="F744" s="27">
        <v>500</v>
      </c>
      <c r="G744" s="27" t="s">
        <v>34</v>
      </c>
      <c r="H744" s="27">
        <v>1390</v>
      </c>
      <c r="I744" s="25">
        <f t="shared" ref="I744:I789" si="184">F744*H744</f>
        <v>695000</v>
      </c>
      <c r="J744" s="31" t="s">
        <v>312</v>
      </c>
      <c r="K744" s="25" t="s">
        <v>2367</v>
      </c>
      <c r="L744" s="107">
        <f t="shared" ref="L744" si="185">M744+N744</f>
        <v>0</v>
      </c>
      <c r="M744" s="107"/>
      <c r="N744" s="107"/>
      <c r="O744" s="107">
        <f t="shared" ref="O744" si="186">P744+Q744</f>
        <v>695000</v>
      </c>
      <c r="P744" s="107"/>
      <c r="Q744" s="107">
        <v>695000</v>
      </c>
      <c r="R744" s="107">
        <f t="shared" ref="R744" si="187">S744+T744</f>
        <v>0</v>
      </c>
      <c r="S744" s="107"/>
      <c r="T744" s="107"/>
      <c r="U744" s="107">
        <f t="shared" ref="U744" si="188">V744+W744</f>
        <v>0</v>
      </c>
      <c r="V744" s="107"/>
      <c r="W744" s="107"/>
      <c r="X744" s="107">
        <f t="shared" ref="X744" si="189">Y744+Z744</f>
        <v>0</v>
      </c>
      <c r="Y744" s="107"/>
      <c r="Z744" s="107"/>
      <c r="AA744" s="108">
        <f t="shared" ref="AA744" si="190">C744+I744-L744-O744-U744-X744-R744</f>
        <v>0</v>
      </c>
      <c r="AB744" s="7">
        <v>45651</v>
      </c>
    </row>
    <row r="745" spans="1:28" ht="15.75" x14ac:dyDescent="0.25">
      <c r="A745" s="29">
        <v>45639</v>
      </c>
      <c r="B745" s="27" t="s">
        <v>256</v>
      </c>
      <c r="C745" s="25"/>
      <c r="D745" s="27" t="s">
        <v>46</v>
      </c>
      <c r="E745" s="25" t="s">
        <v>276</v>
      </c>
      <c r="F745" s="25">
        <v>1000</v>
      </c>
      <c r="G745" s="27" t="s">
        <v>34</v>
      </c>
      <c r="H745" s="25">
        <v>800</v>
      </c>
      <c r="I745" s="25">
        <f t="shared" si="184"/>
        <v>800000</v>
      </c>
      <c r="J745" s="31" t="s">
        <v>312</v>
      </c>
      <c r="K745" s="25" t="s">
        <v>2367</v>
      </c>
      <c r="L745" s="107">
        <f t="shared" ref="L745:L789" si="191">M745+N745</f>
        <v>0</v>
      </c>
      <c r="M745" s="107"/>
      <c r="N745" s="107"/>
      <c r="O745" s="107">
        <f t="shared" ref="O745:O789" si="192">P745+Q745</f>
        <v>800000</v>
      </c>
      <c r="P745" s="107"/>
      <c r="Q745" s="107">
        <v>800000</v>
      </c>
      <c r="R745" s="107">
        <f t="shared" ref="R745:R789" si="193">S745+T745</f>
        <v>0</v>
      </c>
      <c r="S745" s="107"/>
      <c r="T745" s="107"/>
      <c r="U745" s="107">
        <f t="shared" ref="U745:U789" si="194">V745+W745</f>
        <v>0</v>
      </c>
      <c r="V745" s="107"/>
      <c r="W745" s="107"/>
      <c r="X745" s="107">
        <f t="shared" ref="X745:X789" si="195">Y745+Z745</f>
        <v>0</v>
      </c>
      <c r="Y745" s="107"/>
      <c r="Z745" s="107"/>
      <c r="AA745" s="108">
        <f t="shared" ref="AA745:AA789" si="196">C745+I745-L745-O745-U745-X745-R745</f>
        <v>0</v>
      </c>
      <c r="AB745" s="7">
        <v>45651</v>
      </c>
    </row>
    <row r="746" spans="1:28" ht="15.75" x14ac:dyDescent="0.25">
      <c r="A746" s="29">
        <v>45639</v>
      </c>
      <c r="B746" s="27" t="s">
        <v>256</v>
      </c>
      <c r="C746" s="25"/>
      <c r="D746" s="27" t="s">
        <v>46</v>
      </c>
      <c r="E746" s="25" t="s">
        <v>129</v>
      </c>
      <c r="F746" s="25">
        <v>2</v>
      </c>
      <c r="G746" s="25" t="s">
        <v>77</v>
      </c>
      <c r="H746" s="25">
        <v>65000</v>
      </c>
      <c r="I746" s="25">
        <f t="shared" si="184"/>
        <v>130000</v>
      </c>
      <c r="J746" s="31" t="s">
        <v>312</v>
      </c>
      <c r="K746" s="25" t="s">
        <v>2367</v>
      </c>
      <c r="L746" s="107">
        <f t="shared" si="191"/>
        <v>0</v>
      </c>
      <c r="M746" s="107"/>
      <c r="N746" s="107"/>
      <c r="O746" s="107">
        <f t="shared" si="192"/>
        <v>130000</v>
      </c>
      <c r="P746" s="107"/>
      <c r="Q746" s="107">
        <v>130000</v>
      </c>
      <c r="R746" s="107">
        <f t="shared" si="193"/>
        <v>0</v>
      </c>
      <c r="S746" s="107"/>
      <c r="T746" s="107"/>
      <c r="U746" s="107">
        <f t="shared" si="194"/>
        <v>0</v>
      </c>
      <c r="V746" s="107"/>
      <c r="W746" s="107"/>
      <c r="X746" s="107">
        <f t="shared" si="195"/>
        <v>0</v>
      </c>
      <c r="Y746" s="107"/>
      <c r="Z746" s="107"/>
      <c r="AA746" s="108">
        <f t="shared" si="196"/>
        <v>0</v>
      </c>
      <c r="AB746" s="7">
        <v>45651</v>
      </c>
    </row>
    <row r="747" spans="1:28" ht="15.75" x14ac:dyDescent="0.25">
      <c r="A747" s="29">
        <v>45639</v>
      </c>
      <c r="B747" s="27" t="s">
        <v>256</v>
      </c>
      <c r="C747" s="25"/>
      <c r="D747" s="27" t="s">
        <v>46</v>
      </c>
      <c r="E747" s="25" t="s">
        <v>249</v>
      </c>
      <c r="F747" s="25">
        <v>1000</v>
      </c>
      <c r="G747" s="25" t="s">
        <v>34</v>
      </c>
      <c r="H747" s="25">
        <v>4000</v>
      </c>
      <c r="I747" s="25">
        <f t="shared" si="184"/>
        <v>4000000</v>
      </c>
      <c r="J747" s="31" t="s">
        <v>312</v>
      </c>
      <c r="K747" s="25" t="s">
        <v>2367</v>
      </c>
      <c r="L747" s="107">
        <f t="shared" si="191"/>
        <v>0</v>
      </c>
      <c r="M747" s="107"/>
      <c r="N747" s="107"/>
      <c r="O747" s="107">
        <f t="shared" si="192"/>
        <v>4000000</v>
      </c>
      <c r="P747" s="107"/>
      <c r="Q747" s="107">
        <v>4000000</v>
      </c>
      <c r="R747" s="107">
        <f t="shared" si="193"/>
        <v>0</v>
      </c>
      <c r="S747" s="107"/>
      <c r="T747" s="107"/>
      <c r="U747" s="107">
        <f t="shared" si="194"/>
        <v>0</v>
      </c>
      <c r="V747" s="107"/>
      <c r="W747" s="107"/>
      <c r="X747" s="107">
        <f t="shared" si="195"/>
        <v>0</v>
      </c>
      <c r="Y747" s="107"/>
      <c r="Z747" s="107"/>
      <c r="AA747" s="108">
        <f t="shared" si="196"/>
        <v>0</v>
      </c>
      <c r="AB747" s="7">
        <v>45651</v>
      </c>
    </row>
    <row r="748" spans="1:28" ht="15.75" x14ac:dyDescent="0.25">
      <c r="A748" s="29">
        <v>45639</v>
      </c>
      <c r="B748" s="27" t="s">
        <v>256</v>
      </c>
      <c r="C748" s="25"/>
      <c r="D748" s="27" t="s">
        <v>46</v>
      </c>
      <c r="E748" s="25" t="s">
        <v>1585</v>
      </c>
      <c r="F748" s="25">
        <v>2.5</v>
      </c>
      <c r="G748" s="25" t="s">
        <v>39</v>
      </c>
      <c r="H748" s="25">
        <v>90000</v>
      </c>
      <c r="I748" s="25">
        <f t="shared" si="184"/>
        <v>225000</v>
      </c>
      <c r="J748" s="31" t="s">
        <v>312</v>
      </c>
      <c r="K748" s="25" t="s">
        <v>2367</v>
      </c>
      <c r="L748" s="107">
        <f t="shared" si="191"/>
        <v>0</v>
      </c>
      <c r="M748" s="107"/>
      <c r="N748" s="107"/>
      <c r="O748" s="107">
        <f t="shared" si="192"/>
        <v>225000</v>
      </c>
      <c r="P748" s="107"/>
      <c r="Q748" s="107">
        <v>225000</v>
      </c>
      <c r="R748" s="107">
        <f t="shared" si="193"/>
        <v>0</v>
      </c>
      <c r="S748" s="107"/>
      <c r="T748" s="107"/>
      <c r="U748" s="107">
        <f t="shared" si="194"/>
        <v>0</v>
      </c>
      <c r="V748" s="107"/>
      <c r="W748" s="107"/>
      <c r="X748" s="107">
        <f t="shared" si="195"/>
        <v>0</v>
      </c>
      <c r="Y748" s="107"/>
      <c r="Z748" s="107"/>
      <c r="AA748" s="108">
        <f t="shared" si="196"/>
        <v>0</v>
      </c>
      <c r="AB748" s="7">
        <v>45651</v>
      </c>
    </row>
    <row r="749" spans="1:28" ht="15.75" x14ac:dyDescent="0.25">
      <c r="A749" s="29">
        <v>45639</v>
      </c>
      <c r="B749" s="27" t="s">
        <v>256</v>
      </c>
      <c r="C749" s="25"/>
      <c r="D749" s="27" t="s">
        <v>46</v>
      </c>
      <c r="E749" s="25" t="s">
        <v>400</v>
      </c>
      <c r="F749" s="25">
        <v>2.5</v>
      </c>
      <c r="G749" s="25" t="s">
        <v>39</v>
      </c>
      <c r="H749" s="25">
        <v>90000</v>
      </c>
      <c r="I749" s="25">
        <f t="shared" si="184"/>
        <v>225000</v>
      </c>
      <c r="J749" s="31" t="s">
        <v>312</v>
      </c>
      <c r="K749" s="25" t="s">
        <v>2367</v>
      </c>
      <c r="L749" s="107">
        <f t="shared" si="191"/>
        <v>0</v>
      </c>
      <c r="M749" s="107"/>
      <c r="N749" s="107"/>
      <c r="O749" s="107">
        <f t="shared" si="192"/>
        <v>225000</v>
      </c>
      <c r="P749" s="107"/>
      <c r="Q749" s="107">
        <v>225000</v>
      </c>
      <c r="R749" s="107">
        <f t="shared" si="193"/>
        <v>0</v>
      </c>
      <c r="S749" s="107"/>
      <c r="T749" s="107"/>
      <c r="U749" s="107">
        <f t="shared" si="194"/>
        <v>0</v>
      </c>
      <c r="V749" s="107"/>
      <c r="W749" s="107"/>
      <c r="X749" s="107">
        <f t="shared" si="195"/>
        <v>0</v>
      </c>
      <c r="Y749" s="107"/>
      <c r="Z749" s="107"/>
      <c r="AA749" s="108">
        <f t="shared" si="196"/>
        <v>0</v>
      </c>
      <c r="AB749" s="7">
        <v>45651</v>
      </c>
    </row>
    <row r="750" spans="1:28" ht="15.75" x14ac:dyDescent="0.25">
      <c r="A750" s="29">
        <v>45639</v>
      </c>
      <c r="B750" s="27" t="s">
        <v>256</v>
      </c>
      <c r="C750" s="25"/>
      <c r="D750" s="27" t="s">
        <v>46</v>
      </c>
      <c r="E750" s="25" t="s">
        <v>217</v>
      </c>
      <c r="F750" s="25">
        <v>2.5</v>
      </c>
      <c r="G750" s="25" t="s">
        <v>39</v>
      </c>
      <c r="H750" s="25">
        <v>90000</v>
      </c>
      <c r="I750" s="25">
        <f t="shared" si="184"/>
        <v>225000</v>
      </c>
      <c r="J750" s="31" t="s">
        <v>312</v>
      </c>
      <c r="K750" s="25" t="s">
        <v>2367</v>
      </c>
      <c r="L750" s="107">
        <f t="shared" si="191"/>
        <v>0</v>
      </c>
      <c r="M750" s="107"/>
      <c r="N750" s="107"/>
      <c r="O750" s="107">
        <f t="shared" si="192"/>
        <v>225000</v>
      </c>
      <c r="P750" s="107"/>
      <c r="Q750" s="107">
        <v>225000</v>
      </c>
      <c r="R750" s="107">
        <f t="shared" si="193"/>
        <v>0</v>
      </c>
      <c r="S750" s="107"/>
      <c r="T750" s="107"/>
      <c r="U750" s="107">
        <f t="shared" si="194"/>
        <v>0</v>
      </c>
      <c r="V750" s="107"/>
      <c r="W750" s="107"/>
      <c r="X750" s="107">
        <f t="shared" si="195"/>
        <v>0</v>
      </c>
      <c r="Y750" s="107"/>
      <c r="Z750" s="107"/>
      <c r="AA750" s="108">
        <f t="shared" si="196"/>
        <v>0</v>
      </c>
      <c r="AB750" s="7">
        <v>45651</v>
      </c>
    </row>
    <row r="751" spans="1:28" ht="15.75" x14ac:dyDescent="0.25">
      <c r="A751" s="29">
        <v>45639</v>
      </c>
      <c r="B751" s="25" t="s">
        <v>251</v>
      </c>
      <c r="C751" s="25"/>
      <c r="D751" s="27" t="s">
        <v>46</v>
      </c>
      <c r="E751" s="25" t="s">
        <v>802</v>
      </c>
      <c r="F751" s="25">
        <v>700</v>
      </c>
      <c r="G751" s="25" t="s">
        <v>34</v>
      </c>
      <c r="H751" s="25">
        <v>3430</v>
      </c>
      <c r="I751" s="25">
        <f t="shared" si="184"/>
        <v>2401000</v>
      </c>
      <c r="J751" s="26" t="s">
        <v>28</v>
      </c>
      <c r="K751" s="25"/>
      <c r="L751" s="107">
        <f t="shared" si="191"/>
        <v>0</v>
      </c>
      <c r="M751" s="107"/>
      <c r="N751" s="107"/>
      <c r="O751" s="107">
        <f t="shared" si="192"/>
        <v>0</v>
      </c>
      <c r="P751" s="107"/>
      <c r="Q751" s="107"/>
      <c r="R751" s="107">
        <f t="shared" si="193"/>
        <v>0</v>
      </c>
      <c r="S751" s="107"/>
      <c r="T751" s="107"/>
      <c r="U751" s="107">
        <f t="shared" si="194"/>
        <v>0</v>
      </c>
      <c r="V751" s="107"/>
      <c r="W751" s="107"/>
      <c r="X751" s="107">
        <f t="shared" si="195"/>
        <v>0</v>
      </c>
      <c r="Y751" s="107"/>
      <c r="Z751" s="107"/>
      <c r="AA751" s="108">
        <f t="shared" si="196"/>
        <v>2401000</v>
      </c>
      <c r="AB751" s="7"/>
    </row>
    <row r="752" spans="1:28" ht="15.75" x14ac:dyDescent="0.25">
      <c r="A752" s="29">
        <v>45639</v>
      </c>
      <c r="B752" s="25" t="s">
        <v>90</v>
      </c>
      <c r="C752" s="27"/>
      <c r="D752" s="27" t="s">
        <v>46</v>
      </c>
      <c r="E752" s="27" t="s">
        <v>91</v>
      </c>
      <c r="F752" s="27">
        <v>2</v>
      </c>
      <c r="G752" s="27" t="s">
        <v>303</v>
      </c>
      <c r="H752" s="27">
        <v>1200000</v>
      </c>
      <c r="I752" s="25">
        <f t="shared" si="184"/>
        <v>2400000</v>
      </c>
      <c r="J752" s="32" t="s">
        <v>312</v>
      </c>
      <c r="K752" s="25"/>
      <c r="L752" s="107">
        <f t="shared" si="191"/>
        <v>0</v>
      </c>
      <c r="M752" s="107"/>
      <c r="N752" s="107"/>
      <c r="O752" s="107">
        <f t="shared" si="192"/>
        <v>2400000</v>
      </c>
      <c r="P752" s="107">
        <v>2400000</v>
      </c>
      <c r="Q752" s="107"/>
      <c r="R752" s="107">
        <f t="shared" si="193"/>
        <v>0</v>
      </c>
      <c r="S752" s="107"/>
      <c r="T752" s="107"/>
      <c r="U752" s="107">
        <f t="shared" si="194"/>
        <v>0</v>
      </c>
      <c r="V752" s="107"/>
      <c r="W752" s="107"/>
      <c r="X752" s="107">
        <f t="shared" si="195"/>
        <v>0</v>
      </c>
      <c r="Y752" s="107"/>
      <c r="Z752" s="107"/>
      <c r="AA752" s="108">
        <f t="shared" si="196"/>
        <v>0</v>
      </c>
      <c r="AB752" s="7">
        <v>45640</v>
      </c>
    </row>
    <row r="753" spans="1:28" ht="15.75" x14ac:dyDescent="0.25">
      <c r="A753" s="29">
        <v>45639</v>
      </c>
      <c r="B753" s="25" t="s">
        <v>702</v>
      </c>
      <c r="C753" s="25"/>
      <c r="D753" s="27" t="s">
        <v>46</v>
      </c>
      <c r="E753" s="25" t="s">
        <v>249</v>
      </c>
      <c r="F753" s="25">
        <v>100</v>
      </c>
      <c r="G753" s="27" t="s">
        <v>34</v>
      </c>
      <c r="H753" s="25">
        <v>4000</v>
      </c>
      <c r="I753" s="25">
        <f t="shared" si="184"/>
        <v>400000</v>
      </c>
      <c r="J753" s="31" t="s">
        <v>312</v>
      </c>
      <c r="K753" s="25" t="s">
        <v>2332</v>
      </c>
      <c r="L753" s="107">
        <f t="shared" si="191"/>
        <v>0</v>
      </c>
      <c r="M753" s="107"/>
      <c r="N753" s="107"/>
      <c r="O753" s="107">
        <f t="shared" si="192"/>
        <v>400000</v>
      </c>
      <c r="P753" s="107">
        <v>400000</v>
      </c>
      <c r="Q753" s="107"/>
      <c r="R753" s="107">
        <f t="shared" si="193"/>
        <v>0</v>
      </c>
      <c r="S753" s="107"/>
      <c r="T753" s="107"/>
      <c r="U753" s="107">
        <f t="shared" si="194"/>
        <v>0</v>
      </c>
      <c r="V753" s="107"/>
      <c r="W753" s="107"/>
      <c r="X753" s="107">
        <f t="shared" si="195"/>
        <v>0</v>
      </c>
      <c r="Y753" s="107"/>
      <c r="Z753" s="107"/>
      <c r="AA753" s="108">
        <f t="shared" si="196"/>
        <v>0</v>
      </c>
      <c r="AB753" s="7">
        <v>45646</v>
      </c>
    </row>
    <row r="754" spans="1:28" ht="15.75" x14ac:dyDescent="0.25">
      <c r="A754" s="29">
        <v>45639</v>
      </c>
      <c r="B754" s="25" t="s">
        <v>263</v>
      </c>
      <c r="C754" s="25"/>
      <c r="D754" s="25" t="s">
        <v>46</v>
      </c>
      <c r="E754" s="25" t="s">
        <v>40</v>
      </c>
      <c r="F754" s="25">
        <v>1452</v>
      </c>
      <c r="G754" s="27" t="s">
        <v>39</v>
      </c>
      <c r="H754" s="25">
        <v>17000</v>
      </c>
      <c r="I754" s="25">
        <f t="shared" si="184"/>
        <v>24684000</v>
      </c>
      <c r="J754" s="38" t="s">
        <v>78</v>
      </c>
      <c r="K754" s="25"/>
      <c r="L754" s="107">
        <f t="shared" si="191"/>
        <v>0</v>
      </c>
      <c r="M754" s="107"/>
      <c r="N754" s="107"/>
      <c r="O754" s="107">
        <f t="shared" si="192"/>
        <v>19147250</v>
      </c>
      <c r="P754" s="107">
        <v>19147250</v>
      </c>
      <c r="Q754" s="107"/>
      <c r="R754" s="107">
        <f t="shared" si="193"/>
        <v>0</v>
      </c>
      <c r="S754" s="107"/>
      <c r="T754" s="107"/>
      <c r="U754" s="107">
        <f t="shared" si="194"/>
        <v>0</v>
      </c>
      <c r="V754" s="107"/>
      <c r="W754" s="107"/>
      <c r="X754" s="107">
        <f t="shared" si="195"/>
        <v>0</v>
      </c>
      <c r="Y754" s="107"/>
      <c r="Z754" s="107"/>
      <c r="AA754" s="108">
        <f t="shared" si="196"/>
        <v>5536750</v>
      </c>
      <c r="AB754" s="7">
        <v>45637</v>
      </c>
    </row>
    <row r="755" spans="1:28" ht="15.75" x14ac:dyDescent="0.25">
      <c r="A755" s="29">
        <v>45639</v>
      </c>
      <c r="B755" s="25" t="s">
        <v>357</v>
      </c>
      <c r="C755" s="27"/>
      <c r="D755" s="25" t="s">
        <v>46</v>
      </c>
      <c r="E755" s="27" t="s">
        <v>150</v>
      </c>
      <c r="F755" s="27">
        <v>40</v>
      </c>
      <c r="G755" s="27" t="s">
        <v>77</v>
      </c>
      <c r="H755" s="27">
        <v>50000</v>
      </c>
      <c r="I755" s="25">
        <f t="shared" si="184"/>
        <v>2000000</v>
      </c>
      <c r="J755" s="32" t="s">
        <v>312</v>
      </c>
      <c r="K755" s="25" t="s">
        <v>2287</v>
      </c>
      <c r="L755" s="107">
        <f t="shared" si="191"/>
        <v>0</v>
      </c>
      <c r="M755" s="107"/>
      <c r="N755" s="107"/>
      <c r="O755" s="107">
        <f t="shared" si="192"/>
        <v>2000000</v>
      </c>
      <c r="P755" s="107">
        <v>2000000</v>
      </c>
      <c r="Q755" s="107"/>
      <c r="R755" s="107">
        <f t="shared" si="193"/>
        <v>0</v>
      </c>
      <c r="S755" s="107"/>
      <c r="T755" s="107"/>
      <c r="U755" s="107">
        <f t="shared" si="194"/>
        <v>0</v>
      </c>
      <c r="V755" s="107"/>
      <c r="W755" s="107"/>
      <c r="X755" s="107">
        <f t="shared" si="195"/>
        <v>0</v>
      </c>
      <c r="Y755" s="107"/>
      <c r="Z755" s="107"/>
      <c r="AA755" s="108">
        <f t="shared" si="196"/>
        <v>0</v>
      </c>
      <c r="AB755" s="7">
        <v>45642</v>
      </c>
    </row>
    <row r="756" spans="1:28" ht="15.75" x14ac:dyDescent="0.25">
      <c r="A756" s="29">
        <v>45639</v>
      </c>
      <c r="B756" s="25" t="s">
        <v>357</v>
      </c>
      <c r="C756" s="25"/>
      <c r="D756" s="25" t="s">
        <v>46</v>
      </c>
      <c r="E756" s="25" t="s">
        <v>130</v>
      </c>
      <c r="F756" s="25">
        <v>20</v>
      </c>
      <c r="G756" s="27" t="s">
        <v>77</v>
      </c>
      <c r="H756" s="25">
        <v>50000</v>
      </c>
      <c r="I756" s="25">
        <f t="shared" si="184"/>
        <v>1000000</v>
      </c>
      <c r="J756" s="32" t="s">
        <v>312</v>
      </c>
      <c r="K756" s="25" t="s">
        <v>2287</v>
      </c>
      <c r="L756" s="107">
        <f t="shared" si="191"/>
        <v>0</v>
      </c>
      <c r="M756" s="107"/>
      <c r="N756" s="107"/>
      <c r="O756" s="107">
        <f t="shared" si="192"/>
        <v>1000000</v>
      </c>
      <c r="P756" s="107">
        <v>1000000</v>
      </c>
      <c r="Q756" s="107"/>
      <c r="R756" s="107">
        <f t="shared" si="193"/>
        <v>0</v>
      </c>
      <c r="S756" s="107"/>
      <c r="T756" s="107"/>
      <c r="U756" s="107">
        <f t="shared" si="194"/>
        <v>0</v>
      </c>
      <c r="V756" s="107"/>
      <c r="W756" s="107"/>
      <c r="X756" s="107">
        <f t="shared" si="195"/>
        <v>0</v>
      </c>
      <c r="Y756" s="107"/>
      <c r="Z756" s="107"/>
      <c r="AA756" s="108">
        <f t="shared" si="196"/>
        <v>0</v>
      </c>
      <c r="AB756" s="7">
        <v>45642</v>
      </c>
    </row>
    <row r="757" spans="1:28" ht="15.75" x14ac:dyDescent="0.25">
      <c r="A757" s="29">
        <v>45639</v>
      </c>
      <c r="B757" s="25" t="s">
        <v>357</v>
      </c>
      <c r="C757" s="25"/>
      <c r="D757" s="25" t="s">
        <v>46</v>
      </c>
      <c r="E757" s="25" t="s">
        <v>129</v>
      </c>
      <c r="F757" s="25">
        <v>12</v>
      </c>
      <c r="G757" s="27" t="s">
        <v>77</v>
      </c>
      <c r="H757" s="25">
        <v>65000</v>
      </c>
      <c r="I757" s="25">
        <f t="shared" si="184"/>
        <v>780000</v>
      </c>
      <c r="J757" s="32" t="s">
        <v>312</v>
      </c>
      <c r="K757" s="25" t="s">
        <v>2287</v>
      </c>
      <c r="L757" s="107">
        <f t="shared" si="191"/>
        <v>0</v>
      </c>
      <c r="M757" s="107"/>
      <c r="N757" s="107"/>
      <c r="O757" s="107">
        <f t="shared" si="192"/>
        <v>780000</v>
      </c>
      <c r="P757" s="107">
        <v>780000</v>
      </c>
      <c r="Q757" s="107"/>
      <c r="R757" s="107">
        <f t="shared" si="193"/>
        <v>0</v>
      </c>
      <c r="S757" s="107"/>
      <c r="T757" s="107"/>
      <c r="U757" s="107">
        <f t="shared" si="194"/>
        <v>0</v>
      </c>
      <c r="V757" s="107"/>
      <c r="W757" s="107"/>
      <c r="X757" s="107">
        <f t="shared" si="195"/>
        <v>0</v>
      </c>
      <c r="Y757" s="107"/>
      <c r="Z757" s="107"/>
      <c r="AA757" s="108">
        <f t="shared" si="196"/>
        <v>0</v>
      </c>
      <c r="AB757" s="7">
        <v>45642</v>
      </c>
    </row>
    <row r="758" spans="1:28" ht="15.75" x14ac:dyDescent="0.25">
      <c r="A758" s="29">
        <v>45639</v>
      </c>
      <c r="B758" s="25" t="s">
        <v>594</v>
      </c>
      <c r="C758" s="25"/>
      <c r="D758" s="25" t="s">
        <v>46</v>
      </c>
      <c r="E758" s="25" t="s">
        <v>135</v>
      </c>
      <c r="F758" s="25">
        <v>2</v>
      </c>
      <c r="G758" s="27" t="s">
        <v>48</v>
      </c>
      <c r="H758" s="25">
        <v>150000</v>
      </c>
      <c r="I758" s="25">
        <f t="shared" si="184"/>
        <v>300000</v>
      </c>
      <c r="J758" s="31" t="s">
        <v>324</v>
      </c>
      <c r="K758" s="25"/>
      <c r="L758" s="107">
        <f t="shared" si="191"/>
        <v>0</v>
      </c>
      <c r="M758" s="107"/>
      <c r="N758" s="107"/>
      <c r="O758" s="107">
        <f t="shared" si="192"/>
        <v>0</v>
      </c>
      <c r="P758" s="107"/>
      <c r="Q758" s="107"/>
      <c r="R758" s="107">
        <f t="shared" si="193"/>
        <v>0</v>
      </c>
      <c r="S758" s="107"/>
      <c r="T758" s="107"/>
      <c r="U758" s="107">
        <f t="shared" si="194"/>
        <v>300000</v>
      </c>
      <c r="V758" s="107">
        <v>300000</v>
      </c>
      <c r="W758" s="107"/>
      <c r="X758" s="107">
        <f t="shared" si="195"/>
        <v>0</v>
      </c>
      <c r="Y758" s="107"/>
      <c r="Z758" s="107"/>
      <c r="AA758" s="108">
        <f t="shared" si="196"/>
        <v>0</v>
      </c>
      <c r="AB758" s="7">
        <v>45643</v>
      </c>
    </row>
    <row r="759" spans="1:28" ht="15.75" x14ac:dyDescent="0.25">
      <c r="A759" s="29">
        <v>45639</v>
      </c>
      <c r="B759" s="25" t="s">
        <v>594</v>
      </c>
      <c r="C759" s="25"/>
      <c r="D759" s="25" t="s">
        <v>46</v>
      </c>
      <c r="E759" s="25" t="s">
        <v>47</v>
      </c>
      <c r="F759" s="25">
        <v>12</v>
      </c>
      <c r="G759" s="27" t="s">
        <v>48</v>
      </c>
      <c r="H759" s="25">
        <v>150000</v>
      </c>
      <c r="I759" s="25">
        <f t="shared" si="184"/>
        <v>1800000</v>
      </c>
      <c r="J759" s="31" t="s">
        <v>324</v>
      </c>
      <c r="K759" s="25"/>
      <c r="L759" s="107">
        <f t="shared" si="191"/>
        <v>0</v>
      </c>
      <c r="M759" s="107"/>
      <c r="N759" s="107"/>
      <c r="O759" s="107">
        <f t="shared" si="192"/>
        <v>0</v>
      </c>
      <c r="P759" s="107"/>
      <c r="Q759" s="107"/>
      <c r="R759" s="107">
        <f t="shared" si="193"/>
        <v>0</v>
      </c>
      <c r="S759" s="107"/>
      <c r="T759" s="107"/>
      <c r="U759" s="107">
        <f t="shared" si="194"/>
        <v>1800000</v>
      </c>
      <c r="V759" s="107">
        <v>1800000</v>
      </c>
      <c r="W759" s="107"/>
      <c r="X759" s="107">
        <f t="shared" si="195"/>
        <v>0</v>
      </c>
      <c r="Y759" s="107"/>
      <c r="Z759" s="107"/>
      <c r="AA759" s="108">
        <f t="shared" si="196"/>
        <v>0</v>
      </c>
      <c r="AB759" s="7">
        <v>45643</v>
      </c>
    </row>
    <row r="760" spans="1:28" ht="15.75" x14ac:dyDescent="0.25">
      <c r="A760" s="29">
        <v>45639</v>
      </c>
      <c r="B760" s="25" t="s">
        <v>594</v>
      </c>
      <c r="C760" s="27"/>
      <c r="D760" s="25" t="s">
        <v>46</v>
      </c>
      <c r="E760" s="27" t="s">
        <v>681</v>
      </c>
      <c r="F760" s="27">
        <v>1</v>
      </c>
      <c r="G760" s="27" t="s">
        <v>48</v>
      </c>
      <c r="H760" s="27">
        <v>230000</v>
      </c>
      <c r="I760" s="25">
        <f t="shared" si="184"/>
        <v>230000</v>
      </c>
      <c r="J760" s="31" t="s">
        <v>324</v>
      </c>
      <c r="K760" s="25"/>
      <c r="L760" s="107">
        <f t="shared" si="191"/>
        <v>0</v>
      </c>
      <c r="M760" s="107"/>
      <c r="N760" s="107"/>
      <c r="O760" s="107">
        <f t="shared" si="192"/>
        <v>0</v>
      </c>
      <c r="P760" s="107"/>
      <c r="Q760" s="107"/>
      <c r="R760" s="107">
        <f t="shared" si="193"/>
        <v>0</v>
      </c>
      <c r="S760" s="107"/>
      <c r="T760" s="107"/>
      <c r="U760" s="107">
        <f t="shared" si="194"/>
        <v>230000</v>
      </c>
      <c r="V760" s="107">
        <v>230000</v>
      </c>
      <c r="W760" s="107"/>
      <c r="X760" s="107">
        <f t="shared" si="195"/>
        <v>0</v>
      </c>
      <c r="Y760" s="107"/>
      <c r="Z760" s="107"/>
      <c r="AA760" s="108">
        <f t="shared" si="196"/>
        <v>0</v>
      </c>
      <c r="AB760" s="7">
        <v>45643</v>
      </c>
    </row>
    <row r="761" spans="1:28" ht="15.75" x14ac:dyDescent="0.25">
      <c r="A761" s="29">
        <v>45639</v>
      </c>
      <c r="B761" s="25" t="s">
        <v>271</v>
      </c>
      <c r="C761" s="27"/>
      <c r="D761" s="25" t="s">
        <v>46</v>
      </c>
      <c r="E761" s="25" t="s">
        <v>225</v>
      </c>
      <c r="F761" s="25">
        <v>200</v>
      </c>
      <c r="G761" s="25" t="s">
        <v>34</v>
      </c>
      <c r="H761" s="27">
        <v>2720</v>
      </c>
      <c r="I761" s="25">
        <f t="shared" si="184"/>
        <v>544000</v>
      </c>
      <c r="J761" s="32" t="s">
        <v>312</v>
      </c>
      <c r="K761" s="25"/>
      <c r="L761" s="107">
        <f t="shared" si="191"/>
        <v>0</v>
      </c>
      <c r="M761" s="107"/>
      <c r="N761" s="107"/>
      <c r="O761" s="107">
        <f t="shared" si="192"/>
        <v>544000</v>
      </c>
      <c r="P761" s="107">
        <v>544000</v>
      </c>
      <c r="Q761" s="107"/>
      <c r="R761" s="107">
        <f t="shared" si="193"/>
        <v>0</v>
      </c>
      <c r="S761" s="107"/>
      <c r="T761" s="107"/>
      <c r="U761" s="107">
        <f t="shared" si="194"/>
        <v>0</v>
      </c>
      <c r="V761" s="107"/>
      <c r="W761" s="107"/>
      <c r="X761" s="107">
        <f t="shared" si="195"/>
        <v>0</v>
      </c>
      <c r="Y761" s="107"/>
      <c r="Z761" s="107"/>
      <c r="AA761" s="108">
        <f t="shared" si="196"/>
        <v>0</v>
      </c>
      <c r="AB761" s="7">
        <v>45490</v>
      </c>
    </row>
    <row r="762" spans="1:28" ht="15.75" x14ac:dyDescent="0.25">
      <c r="A762" s="29">
        <v>45639</v>
      </c>
      <c r="B762" s="25" t="s">
        <v>271</v>
      </c>
      <c r="C762" s="25"/>
      <c r="D762" s="25" t="s">
        <v>46</v>
      </c>
      <c r="E762" s="25" t="s">
        <v>216</v>
      </c>
      <c r="F762" s="25">
        <v>20</v>
      </c>
      <c r="G762" s="25" t="s">
        <v>27</v>
      </c>
      <c r="H762" s="25">
        <v>45000</v>
      </c>
      <c r="I762" s="25">
        <f t="shared" si="184"/>
        <v>900000</v>
      </c>
      <c r="J762" s="32" t="s">
        <v>49</v>
      </c>
      <c r="K762" s="25"/>
      <c r="L762" s="107">
        <f t="shared" si="191"/>
        <v>0</v>
      </c>
      <c r="M762" s="107"/>
      <c r="N762" s="107"/>
      <c r="O762" s="107">
        <f t="shared" si="192"/>
        <v>1956000</v>
      </c>
      <c r="P762" s="107">
        <v>1956000</v>
      </c>
      <c r="Q762" s="107"/>
      <c r="R762" s="107">
        <f t="shared" si="193"/>
        <v>0</v>
      </c>
      <c r="S762" s="107"/>
      <c r="T762" s="107"/>
      <c r="U762" s="107">
        <f t="shared" si="194"/>
        <v>0</v>
      </c>
      <c r="V762" s="107"/>
      <c r="W762" s="107"/>
      <c r="X762" s="107">
        <f t="shared" si="195"/>
        <v>0</v>
      </c>
      <c r="Y762" s="107"/>
      <c r="Z762" s="107"/>
      <c r="AA762" s="108">
        <f t="shared" si="196"/>
        <v>-1056000</v>
      </c>
      <c r="AB762" s="7">
        <v>45490</v>
      </c>
    </row>
    <row r="763" spans="1:28" ht="15.75" x14ac:dyDescent="0.25">
      <c r="A763" s="29">
        <v>45639</v>
      </c>
      <c r="B763" s="25" t="s">
        <v>565</v>
      </c>
      <c r="C763" s="25"/>
      <c r="D763" s="25" t="s">
        <v>46</v>
      </c>
      <c r="E763" s="25" t="s">
        <v>348</v>
      </c>
      <c r="F763" s="25">
        <v>600</v>
      </c>
      <c r="G763" s="27" t="s">
        <v>34</v>
      </c>
      <c r="H763" s="25">
        <v>1150</v>
      </c>
      <c r="I763" s="25">
        <f t="shared" si="184"/>
        <v>690000</v>
      </c>
      <c r="J763" s="31" t="s">
        <v>324</v>
      </c>
      <c r="K763" s="25"/>
      <c r="L763" s="107">
        <f t="shared" si="191"/>
        <v>0</v>
      </c>
      <c r="M763" s="107"/>
      <c r="N763" s="107"/>
      <c r="O763" s="107">
        <f t="shared" si="192"/>
        <v>0</v>
      </c>
      <c r="P763" s="107"/>
      <c r="Q763" s="107"/>
      <c r="R763" s="107">
        <f t="shared" si="193"/>
        <v>690000</v>
      </c>
      <c r="S763" s="107">
        <v>690000</v>
      </c>
      <c r="T763" s="107"/>
      <c r="U763" s="107">
        <f t="shared" si="194"/>
        <v>0</v>
      </c>
      <c r="V763" s="107"/>
      <c r="W763" s="107"/>
      <c r="X763" s="107">
        <f t="shared" si="195"/>
        <v>0</v>
      </c>
      <c r="Y763" s="107"/>
      <c r="Z763" s="107"/>
      <c r="AA763" s="108">
        <f t="shared" si="196"/>
        <v>0</v>
      </c>
      <c r="AB763" s="7">
        <v>45639</v>
      </c>
    </row>
    <row r="764" spans="1:28" ht="15.75" x14ac:dyDescent="0.25">
      <c r="A764" s="29">
        <v>45639</v>
      </c>
      <c r="B764" s="25" t="s">
        <v>1584</v>
      </c>
      <c r="C764" s="25"/>
      <c r="D764" s="25" t="s">
        <v>46</v>
      </c>
      <c r="E764" s="25" t="s">
        <v>1585</v>
      </c>
      <c r="F764" s="25">
        <v>10</v>
      </c>
      <c r="G764" s="25" t="s">
        <v>39</v>
      </c>
      <c r="H764" s="25">
        <v>90000</v>
      </c>
      <c r="I764" s="25">
        <f t="shared" si="184"/>
        <v>900000</v>
      </c>
      <c r="J764" s="31" t="s">
        <v>324</v>
      </c>
      <c r="K764" s="25"/>
      <c r="L764" s="107">
        <f t="shared" si="191"/>
        <v>900000</v>
      </c>
      <c r="M764" s="107">
        <v>900000</v>
      </c>
      <c r="N764" s="107"/>
      <c r="O764" s="107">
        <f t="shared" si="192"/>
        <v>0</v>
      </c>
      <c r="P764" s="107"/>
      <c r="Q764" s="107"/>
      <c r="R764" s="107">
        <f t="shared" si="193"/>
        <v>0</v>
      </c>
      <c r="S764" s="107"/>
      <c r="T764" s="107"/>
      <c r="U764" s="107">
        <f t="shared" si="194"/>
        <v>0</v>
      </c>
      <c r="V764" s="107"/>
      <c r="W764" s="107"/>
      <c r="X764" s="107">
        <f t="shared" si="195"/>
        <v>0</v>
      </c>
      <c r="Y764" s="107"/>
      <c r="Z764" s="107"/>
      <c r="AA764" s="108">
        <f t="shared" si="196"/>
        <v>0</v>
      </c>
      <c r="AB764" s="7">
        <v>45639</v>
      </c>
    </row>
    <row r="765" spans="1:28" ht="15.75" x14ac:dyDescent="0.25">
      <c r="A765" s="29">
        <v>45639</v>
      </c>
      <c r="B765" s="25" t="s">
        <v>1584</v>
      </c>
      <c r="C765" s="25"/>
      <c r="D765" s="25" t="s">
        <v>46</v>
      </c>
      <c r="E765" s="25" t="s">
        <v>400</v>
      </c>
      <c r="F765" s="25">
        <v>10</v>
      </c>
      <c r="G765" s="25" t="s">
        <v>39</v>
      </c>
      <c r="H765" s="25">
        <v>90000</v>
      </c>
      <c r="I765" s="25">
        <f t="shared" si="184"/>
        <v>900000</v>
      </c>
      <c r="J765" s="31" t="s">
        <v>324</v>
      </c>
      <c r="K765" s="25"/>
      <c r="L765" s="107">
        <f t="shared" si="191"/>
        <v>900000</v>
      </c>
      <c r="M765" s="107">
        <v>900000</v>
      </c>
      <c r="N765" s="107"/>
      <c r="O765" s="107">
        <f t="shared" si="192"/>
        <v>0</v>
      </c>
      <c r="P765" s="107"/>
      <c r="Q765" s="107"/>
      <c r="R765" s="107">
        <f t="shared" si="193"/>
        <v>0</v>
      </c>
      <c r="S765" s="107"/>
      <c r="T765" s="107"/>
      <c r="U765" s="107">
        <f t="shared" si="194"/>
        <v>0</v>
      </c>
      <c r="V765" s="107"/>
      <c r="W765" s="107"/>
      <c r="X765" s="107">
        <f t="shared" si="195"/>
        <v>0</v>
      </c>
      <c r="Y765" s="107"/>
      <c r="Z765" s="107"/>
      <c r="AA765" s="108">
        <f t="shared" si="196"/>
        <v>0</v>
      </c>
      <c r="AB765" s="7">
        <v>45639</v>
      </c>
    </row>
    <row r="766" spans="1:28" ht="15.75" x14ac:dyDescent="0.25">
      <c r="A766" s="29">
        <v>45639</v>
      </c>
      <c r="B766" s="25" t="s">
        <v>1584</v>
      </c>
      <c r="C766" s="25"/>
      <c r="D766" s="25" t="s">
        <v>46</v>
      </c>
      <c r="E766" s="25" t="s">
        <v>217</v>
      </c>
      <c r="F766" s="25">
        <v>10</v>
      </c>
      <c r="G766" s="25" t="s">
        <v>39</v>
      </c>
      <c r="H766" s="25">
        <v>90000</v>
      </c>
      <c r="I766" s="25">
        <f t="shared" si="184"/>
        <v>900000</v>
      </c>
      <c r="J766" s="31" t="s">
        <v>324</v>
      </c>
      <c r="K766" s="25"/>
      <c r="L766" s="107">
        <f t="shared" si="191"/>
        <v>900000</v>
      </c>
      <c r="M766" s="107">
        <v>900000</v>
      </c>
      <c r="N766" s="107"/>
      <c r="O766" s="107">
        <f t="shared" si="192"/>
        <v>0</v>
      </c>
      <c r="P766" s="107"/>
      <c r="Q766" s="107"/>
      <c r="R766" s="107">
        <f t="shared" si="193"/>
        <v>0</v>
      </c>
      <c r="S766" s="107"/>
      <c r="T766" s="107"/>
      <c r="U766" s="107">
        <f t="shared" si="194"/>
        <v>0</v>
      </c>
      <c r="V766" s="107"/>
      <c r="W766" s="107"/>
      <c r="X766" s="107">
        <f t="shared" si="195"/>
        <v>0</v>
      </c>
      <c r="Y766" s="107"/>
      <c r="Z766" s="107"/>
      <c r="AA766" s="108">
        <f t="shared" si="196"/>
        <v>0</v>
      </c>
      <c r="AB766" s="7">
        <v>45639</v>
      </c>
    </row>
    <row r="767" spans="1:28" ht="15.75" x14ac:dyDescent="0.25">
      <c r="A767" s="29">
        <v>45639</v>
      </c>
      <c r="B767" s="25" t="s">
        <v>1584</v>
      </c>
      <c r="C767" s="25"/>
      <c r="D767" s="25" t="s">
        <v>46</v>
      </c>
      <c r="E767" s="25" t="s">
        <v>218</v>
      </c>
      <c r="F767" s="25">
        <v>10</v>
      </c>
      <c r="G767" s="25" t="s">
        <v>39</v>
      </c>
      <c r="H767" s="25">
        <v>90000</v>
      </c>
      <c r="I767" s="25">
        <f t="shared" si="184"/>
        <v>900000</v>
      </c>
      <c r="J767" s="31" t="s">
        <v>324</v>
      </c>
      <c r="K767" s="25"/>
      <c r="L767" s="107">
        <f t="shared" si="191"/>
        <v>900000</v>
      </c>
      <c r="M767" s="107">
        <v>900000</v>
      </c>
      <c r="N767" s="107"/>
      <c r="O767" s="107">
        <f t="shared" si="192"/>
        <v>0</v>
      </c>
      <c r="P767" s="107"/>
      <c r="Q767" s="107"/>
      <c r="R767" s="107">
        <f t="shared" si="193"/>
        <v>0</v>
      </c>
      <c r="S767" s="107"/>
      <c r="T767" s="107"/>
      <c r="U767" s="107">
        <f t="shared" si="194"/>
        <v>0</v>
      </c>
      <c r="V767" s="107"/>
      <c r="W767" s="107"/>
      <c r="X767" s="107">
        <f t="shared" si="195"/>
        <v>0</v>
      </c>
      <c r="Y767" s="107"/>
      <c r="Z767" s="107"/>
      <c r="AA767" s="108">
        <f t="shared" si="196"/>
        <v>0</v>
      </c>
      <c r="AB767" s="7">
        <v>45639</v>
      </c>
    </row>
    <row r="768" spans="1:28" ht="15.75" x14ac:dyDescent="0.25">
      <c r="A768" s="29">
        <v>45639</v>
      </c>
      <c r="B768" s="25" t="s">
        <v>1083</v>
      </c>
      <c r="C768" s="25"/>
      <c r="D768" s="27" t="s">
        <v>46</v>
      </c>
      <c r="E768" s="25" t="s">
        <v>326</v>
      </c>
      <c r="F768" s="25">
        <v>2.5</v>
      </c>
      <c r="G768" s="25" t="s">
        <v>39</v>
      </c>
      <c r="H768" s="25">
        <v>100000</v>
      </c>
      <c r="I768" s="25">
        <f t="shared" si="184"/>
        <v>250000</v>
      </c>
      <c r="J768" s="31" t="s">
        <v>324</v>
      </c>
      <c r="K768" s="25"/>
      <c r="L768" s="107">
        <f t="shared" si="191"/>
        <v>0</v>
      </c>
      <c r="M768" s="107"/>
      <c r="N768" s="107"/>
      <c r="O768" s="107">
        <f t="shared" si="192"/>
        <v>0</v>
      </c>
      <c r="P768" s="107"/>
      <c r="Q768" s="107"/>
      <c r="R768" s="107">
        <f t="shared" si="193"/>
        <v>0</v>
      </c>
      <c r="S768" s="107"/>
      <c r="T768" s="107"/>
      <c r="U768" s="107">
        <f t="shared" si="194"/>
        <v>250000</v>
      </c>
      <c r="V768" s="107">
        <v>250000</v>
      </c>
      <c r="W768" s="107"/>
      <c r="X768" s="107">
        <f t="shared" si="195"/>
        <v>0</v>
      </c>
      <c r="Y768" s="107"/>
      <c r="Z768" s="107"/>
      <c r="AA768" s="108">
        <f t="shared" si="196"/>
        <v>0</v>
      </c>
      <c r="AB768" s="7">
        <v>45639</v>
      </c>
    </row>
    <row r="769" spans="1:28" ht="15.75" x14ac:dyDescent="0.25">
      <c r="A769" s="29">
        <v>45639</v>
      </c>
      <c r="B769" s="25" t="s">
        <v>1083</v>
      </c>
      <c r="C769" s="25"/>
      <c r="D769" s="27" t="s">
        <v>46</v>
      </c>
      <c r="E769" s="25" t="s">
        <v>1769</v>
      </c>
      <c r="F769" s="25">
        <v>2.5</v>
      </c>
      <c r="G769" s="25" t="s">
        <v>39</v>
      </c>
      <c r="H769" s="25">
        <v>86000</v>
      </c>
      <c r="I769" s="25">
        <f t="shared" si="184"/>
        <v>215000</v>
      </c>
      <c r="J769" s="31" t="s">
        <v>324</v>
      </c>
      <c r="K769" s="25"/>
      <c r="L769" s="107">
        <f t="shared" si="191"/>
        <v>0</v>
      </c>
      <c r="M769" s="107"/>
      <c r="N769" s="107"/>
      <c r="O769" s="107">
        <f t="shared" si="192"/>
        <v>0</v>
      </c>
      <c r="P769" s="107"/>
      <c r="Q769" s="107"/>
      <c r="R769" s="107">
        <f t="shared" si="193"/>
        <v>0</v>
      </c>
      <c r="S769" s="107"/>
      <c r="T769" s="107"/>
      <c r="U769" s="107">
        <f t="shared" si="194"/>
        <v>215000</v>
      </c>
      <c r="V769" s="107">
        <v>215000</v>
      </c>
      <c r="W769" s="107"/>
      <c r="X769" s="107">
        <f t="shared" si="195"/>
        <v>0</v>
      </c>
      <c r="Y769" s="107"/>
      <c r="Z769" s="107"/>
      <c r="AA769" s="108">
        <f t="shared" si="196"/>
        <v>0</v>
      </c>
      <c r="AB769" s="7">
        <v>45639</v>
      </c>
    </row>
    <row r="770" spans="1:28" ht="15.75" x14ac:dyDescent="0.25">
      <c r="A770" s="29">
        <v>45639</v>
      </c>
      <c r="B770" s="25" t="s">
        <v>801</v>
      </c>
      <c r="C770" s="25"/>
      <c r="D770" s="27" t="s">
        <v>52</v>
      </c>
      <c r="E770" s="25" t="s">
        <v>1517</v>
      </c>
      <c r="F770" s="25">
        <v>4</v>
      </c>
      <c r="G770" s="25" t="s">
        <v>27</v>
      </c>
      <c r="H770" s="25">
        <v>850000</v>
      </c>
      <c r="I770" s="25">
        <f t="shared" si="184"/>
        <v>3400000</v>
      </c>
      <c r="J770" s="31" t="s">
        <v>312</v>
      </c>
      <c r="K770" s="25" t="s">
        <v>2315</v>
      </c>
      <c r="L770" s="107">
        <f t="shared" si="191"/>
        <v>0</v>
      </c>
      <c r="M770" s="107"/>
      <c r="N770" s="107"/>
      <c r="O770" s="107">
        <f t="shared" si="192"/>
        <v>3400000</v>
      </c>
      <c r="P770" s="107">
        <v>3400000</v>
      </c>
      <c r="Q770" s="107"/>
      <c r="R770" s="107">
        <f t="shared" si="193"/>
        <v>0</v>
      </c>
      <c r="S770" s="107"/>
      <c r="T770" s="107"/>
      <c r="U770" s="107">
        <f t="shared" si="194"/>
        <v>0</v>
      </c>
      <c r="V770" s="107"/>
      <c r="W770" s="107"/>
      <c r="X770" s="107">
        <f t="shared" si="195"/>
        <v>0</v>
      </c>
      <c r="Y770" s="107"/>
      <c r="Z770" s="107"/>
      <c r="AA770" s="108">
        <f t="shared" si="196"/>
        <v>0</v>
      </c>
      <c r="AB770" s="7">
        <v>45644</v>
      </c>
    </row>
    <row r="771" spans="1:28" ht="15.75" x14ac:dyDescent="0.25">
      <c r="A771" s="29">
        <v>45639</v>
      </c>
      <c r="B771" s="25" t="s">
        <v>744</v>
      </c>
      <c r="C771" s="25"/>
      <c r="D771" s="27" t="s">
        <v>46</v>
      </c>
      <c r="E771" s="25" t="s">
        <v>192</v>
      </c>
      <c r="F771" s="25">
        <v>700</v>
      </c>
      <c r="G771" s="25" t="s">
        <v>34</v>
      </c>
      <c r="H771" s="25">
        <v>2500</v>
      </c>
      <c r="I771" s="25">
        <f t="shared" si="184"/>
        <v>1750000</v>
      </c>
      <c r="J771" s="31" t="s">
        <v>324</v>
      </c>
      <c r="K771" s="25"/>
      <c r="L771" s="107">
        <f t="shared" si="191"/>
        <v>0</v>
      </c>
      <c r="M771" s="107"/>
      <c r="N771" s="107"/>
      <c r="O771" s="107">
        <f t="shared" si="192"/>
        <v>0</v>
      </c>
      <c r="P771" s="107"/>
      <c r="Q771" s="107"/>
      <c r="R771" s="107">
        <f t="shared" si="193"/>
        <v>0</v>
      </c>
      <c r="S771" s="107"/>
      <c r="T771" s="107"/>
      <c r="U771" s="107">
        <f t="shared" si="194"/>
        <v>1750000</v>
      </c>
      <c r="V771" s="107">
        <v>1750000</v>
      </c>
      <c r="W771" s="107"/>
      <c r="X771" s="107">
        <f t="shared" si="195"/>
        <v>0</v>
      </c>
      <c r="Y771" s="107"/>
      <c r="Z771" s="107"/>
      <c r="AA771" s="108">
        <f t="shared" si="196"/>
        <v>0</v>
      </c>
      <c r="AB771" s="7">
        <v>45639</v>
      </c>
    </row>
    <row r="772" spans="1:28" ht="15.75" x14ac:dyDescent="0.25">
      <c r="A772" s="29">
        <v>45639</v>
      </c>
      <c r="B772" s="25" t="s">
        <v>675</v>
      </c>
      <c r="C772" s="25"/>
      <c r="D772" s="27" t="s">
        <v>46</v>
      </c>
      <c r="E772" s="25" t="s">
        <v>185</v>
      </c>
      <c r="F772" s="25">
        <v>100</v>
      </c>
      <c r="G772" s="25" t="s">
        <v>27</v>
      </c>
      <c r="H772" s="25">
        <v>1700</v>
      </c>
      <c r="I772" s="25">
        <f t="shared" si="184"/>
        <v>170000</v>
      </c>
      <c r="J772" s="31" t="s">
        <v>324</v>
      </c>
      <c r="K772" s="25"/>
      <c r="L772" s="107">
        <f t="shared" si="191"/>
        <v>0</v>
      </c>
      <c r="M772" s="107"/>
      <c r="N772" s="107"/>
      <c r="O772" s="107">
        <f t="shared" si="192"/>
        <v>0</v>
      </c>
      <c r="P772" s="107"/>
      <c r="Q772" s="107"/>
      <c r="R772" s="107">
        <f t="shared" si="193"/>
        <v>0</v>
      </c>
      <c r="S772" s="107"/>
      <c r="T772" s="107"/>
      <c r="U772" s="107">
        <f t="shared" si="194"/>
        <v>170000</v>
      </c>
      <c r="V772" s="107">
        <v>170000</v>
      </c>
      <c r="W772" s="107"/>
      <c r="X772" s="107">
        <f t="shared" si="195"/>
        <v>0</v>
      </c>
      <c r="Y772" s="107"/>
      <c r="Z772" s="107"/>
      <c r="AA772" s="108">
        <f t="shared" si="196"/>
        <v>0</v>
      </c>
      <c r="AB772" s="7">
        <v>45639</v>
      </c>
    </row>
    <row r="773" spans="1:28" ht="15.75" x14ac:dyDescent="0.25">
      <c r="A773" s="29">
        <v>45639</v>
      </c>
      <c r="B773" s="25" t="s">
        <v>280</v>
      </c>
      <c r="C773" s="25"/>
      <c r="D773" s="27" t="s">
        <v>46</v>
      </c>
      <c r="E773" s="25" t="s">
        <v>129</v>
      </c>
      <c r="F773" s="25">
        <v>2</v>
      </c>
      <c r="G773" s="25" t="s">
        <v>77</v>
      </c>
      <c r="H773" s="25">
        <v>65000</v>
      </c>
      <c r="I773" s="25">
        <f t="shared" si="184"/>
        <v>130000</v>
      </c>
      <c r="J773" s="31" t="s">
        <v>324</v>
      </c>
      <c r="K773" s="25"/>
      <c r="L773" s="107">
        <f t="shared" si="191"/>
        <v>0</v>
      </c>
      <c r="M773" s="107"/>
      <c r="N773" s="107"/>
      <c r="O773" s="107">
        <f t="shared" si="192"/>
        <v>0</v>
      </c>
      <c r="P773" s="107"/>
      <c r="Q773" s="107"/>
      <c r="R773" s="107">
        <f t="shared" si="193"/>
        <v>130000</v>
      </c>
      <c r="S773" s="107"/>
      <c r="T773" s="107">
        <v>130000</v>
      </c>
      <c r="U773" s="107">
        <f t="shared" si="194"/>
        <v>0</v>
      </c>
      <c r="V773" s="107"/>
      <c r="W773" s="107"/>
      <c r="X773" s="107">
        <f t="shared" si="195"/>
        <v>0</v>
      </c>
      <c r="Y773" s="107"/>
      <c r="Z773" s="107"/>
      <c r="AA773" s="108">
        <f t="shared" si="196"/>
        <v>0</v>
      </c>
      <c r="AB773" s="7">
        <v>45645</v>
      </c>
    </row>
    <row r="774" spans="1:28" ht="15.75" x14ac:dyDescent="0.25">
      <c r="A774" s="29">
        <v>45639</v>
      </c>
      <c r="B774" s="25" t="s">
        <v>1331</v>
      </c>
      <c r="C774" s="25"/>
      <c r="D774" s="27" t="s">
        <v>46</v>
      </c>
      <c r="E774" s="25" t="s">
        <v>135</v>
      </c>
      <c r="F774" s="25">
        <v>4</v>
      </c>
      <c r="G774" s="25" t="s">
        <v>48</v>
      </c>
      <c r="H774" s="25">
        <v>150000</v>
      </c>
      <c r="I774" s="25">
        <f t="shared" si="184"/>
        <v>600000</v>
      </c>
      <c r="J774" s="31" t="s">
        <v>324</v>
      </c>
      <c r="K774" s="25"/>
      <c r="L774" s="107">
        <f t="shared" si="191"/>
        <v>0</v>
      </c>
      <c r="M774" s="107"/>
      <c r="N774" s="107"/>
      <c r="O774" s="107">
        <f t="shared" si="192"/>
        <v>0</v>
      </c>
      <c r="P774" s="107"/>
      <c r="Q774" s="107"/>
      <c r="R774" s="107">
        <f t="shared" si="193"/>
        <v>0</v>
      </c>
      <c r="S774" s="107"/>
      <c r="T774" s="107"/>
      <c r="U774" s="107">
        <f t="shared" si="194"/>
        <v>600000</v>
      </c>
      <c r="V774" s="107">
        <v>600000</v>
      </c>
      <c r="W774" s="107"/>
      <c r="X774" s="107">
        <f t="shared" si="195"/>
        <v>0</v>
      </c>
      <c r="Y774" s="107"/>
      <c r="Z774" s="107"/>
      <c r="AA774" s="108">
        <f t="shared" si="196"/>
        <v>0</v>
      </c>
      <c r="AB774" s="7">
        <v>45639</v>
      </c>
    </row>
    <row r="775" spans="1:28" ht="15.75" x14ac:dyDescent="0.25">
      <c r="A775" s="29">
        <v>45639</v>
      </c>
      <c r="B775" s="25" t="s">
        <v>72</v>
      </c>
      <c r="C775" s="27"/>
      <c r="D775" s="27" t="s">
        <v>46</v>
      </c>
      <c r="E775" s="27" t="s">
        <v>53</v>
      </c>
      <c r="F775" s="27">
        <v>1</v>
      </c>
      <c r="G775" s="27" t="s">
        <v>23</v>
      </c>
      <c r="H775" s="27">
        <v>400000</v>
      </c>
      <c r="I775" s="25">
        <f t="shared" si="184"/>
        <v>400000</v>
      </c>
      <c r="J775" s="32" t="s">
        <v>324</v>
      </c>
      <c r="K775" s="25"/>
      <c r="L775" s="107">
        <f t="shared" si="191"/>
        <v>0</v>
      </c>
      <c r="M775" s="107"/>
      <c r="N775" s="107"/>
      <c r="O775" s="107">
        <f t="shared" si="192"/>
        <v>0</v>
      </c>
      <c r="P775" s="107"/>
      <c r="Q775" s="107"/>
      <c r="R775" s="107">
        <f t="shared" si="193"/>
        <v>0</v>
      </c>
      <c r="S775" s="107"/>
      <c r="T775" s="107"/>
      <c r="U775" s="107">
        <f t="shared" si="194"/>
        <v>400000</v>
      </c>
      <c r="V775" s="107">
        <v>400000</v>
      </c>
      <c r="W775" s="107"/>
      <c r="X775" s="107">
        <f t="shared" si="195"/>
        <v>0</v>
      </c>
      <c r="Y775" s="107"/>
      <c r="Z775" s="107"/>
      <c r="AA775" s="108">
        <f t="shared" si="196"/>
        <v>0</v>
      </c>
      <c r="AB775" s="7">
        <v>45639</v>
      </c>
    </row>
    <row r="776" spans="1:28" ht="15.75" x14ac:dyDescent="0.25">
      <c r="A776" s="29">
        <v>45639</v>
      </c>
      <c r="B776" s="25" t="s">
        <v>592</v>
      </c>
      <c r="C776" s="25"/>
      <c r="D776" s="27" t="s">
        <v>46</v>
      </c>
      <c r="E776" s="25" t="s">
        <v>108</v>
      </c>
      <c r="F776" s="25">
        <v>1000</v>
      </c>
      <c r="G776" s="25" t="s">
        <v>34</v>
      </c>
      <c r="H776" s="25">
        <v>2000</v>
      </c>
      <c r="I776" s="25">
        <f t="shared" si="184"/>
        <v>2000000</v>
      </c>
      <c r="J776" s="31" t="s">
        <v>312</v>
      </c>
      <c r="K776" s="25" t="s">
        <v>2286</v>
      </c>
      <c r="L776" s="107">
        <f t="shared" si="191"/>
        <v>0</v>
      </c>
      <c r="M776" s="107"/>
      <c r="N776" s="107"/>
      <c r="O776" s="107">
        <f t="shared" si="192"/>
        <v>2000000</v>
      </c>
      <c r="P776" s="107">
        <v>2000000</v>
      </c>
      <c r="Q776" s="107"/>
      <c r="R776" s="107">
        <f t="shared" si="193"/>
        <v>0</v>
      </c>
      <c r="S776" s="107"/>
      <c r="T776" s="107"/>
      <c r="U776" s="107">
        <f t="shared" si="194"/>
        <v>0</v>
      </c>
      <c r="V776" s="107"/>
      <c r="W776" s="107"/>
      <c r="X776" s="107">
        <f t="shared" si="195"/>
        <v>0</v>
      </c>
      <c r="Y776" s="107"/>
      <c r="Z776" s="107"/>
      <c r="AA776" s="108">
        <f t="shared" si="196"/>
        <v>0</v>
      </c>
      <c r="AB776" s="7">
        <v>45644</v>
      </c>
    </row>
    <row r="777" spans="1:28" ht="15.75" x14ac:dyDescent="0.25">
      <c r="A777" s="29">
        <v>45639</v>
      </c>
      <c r="B777" s="27" t="s">
        <v>2267</v>
      </c>
      <c r="C777" s="25"/>
      <c r="D777" s="27" t="s">
        <v>46</v>
      </c>
      <c r="E777" s="25" t="s">
        <v>185</v>
      </c>
      <c r="F777" s="25">
        <v>1600</v>
      </c>
      <c r="G777" s="25" t="s">
        <v>34</v>
      </c>
      <c r="H777" s="25">
        <v>1700</v>
      </c>
      <c r="I777" s="25">
        <f t="shared" si="184"/>
        <v>2720000</v>
      </c>
      <c r="J777" s="31" t="s">
        <v>312</v>
      </c>
      <c r="K777" s="25" t="s">
        <v>2264</v>
      </c>
      <c r="L777" s="107">
        <f t="shared" si="191"/>
        <v>0</v>
      </c>
      <c r="M777" s="107"/>
      <c r="N777" s="107"/>
      <c r="O777" s="107">
        <f t="shared" si="192"/>
        <v>2720000</v>
      </c>
      <c r="P777" s="107">
        <v>2720000</v>
      </c>
      <c r="Q777" s="107"/>
      <c r="R777" s="107">
        <f t="shared" si="193"/>
        <v>0</v>
      </c>
      <c r="S777" s="107"/>
      <c r="T777" s="107"/>
      <c r="U777" s="107">
        <f t="shared" si="194"/>
        <v>0</v>
      </c>
      <c r="V777" s="107"/>
      <c r="W777" s="107"/>
      <c r="X777" s="107">
        <f t="shared" si="195"/>
        <v>0</v>
      </c>
      <c r="Y777" s="107"/>
      <c r="Z777" s="107"/>
      <c r="AA777" s="108">
        <f t="shared" si="196"/>
        <v>0</v>
      </c>
      <c r="AB777" s="7">
        <v>45638</v>
      </c>
    </row>
    <row r="778" spans="1:28" ht="15.75" x14ac:dyDescent="0.25">
      <c r="A778" s="29">
        <v>45639</v>
      </c>
      <c r="B778" s="27" t="s">
        <v>2267</v>
      </c>
      <c r="C778" s="25"/>
      <c r="D778" s="27" t="s">
        <v>46</v>
      </c>
      <c r="E778" s="25" t="s">
        <v>1713</v>
      </c>
      <c r="F778" s="25">
        <v>6</v>
      </c>
      <c r="G778" s="25" t="s">
        <v>303</v>
      </c>
      <c r="H778" s="25">
        <v>950000</v>
      </c>
      <c r="I778" s="25">
        <f t="shared" si="184"/>
        <v>5700000</v>
      </c>
      <c r="J778" s="31" t="s">
        <v>312</v>
      </c>
      <c r="K778" s="25" t="s">
        <v>2264</v>
      </c>
      <c r="L778" s="107">
        <f t="shared" si="191"/>
        <v>0</v>
      </c>
      <c r="M778" s="107"/>
      <c r="N778" s="107"/>
      <c r="O778" s="107">
        <f t="shared" si="192"/>
        <v>5700000</v>
      </c>
      <c r="P778" s="107">
        <v>5700000</v>
      </c>
      <c r="Q778" s="107"/>
      <c r="R778" s="107">
        <f t="shared" si="193"/>
        <v>0</v>
      </c>
      <c r="S778" s="107"/>
      <c r="T778" s="107"/>
      <c r="U778" s="107">
        <f t="shared" si="194"/>
        <v>0</v>
      </c>
      <c r="V778" s="107"/>
      <c r="W778" s="107"/>
      <c r="X778" s="107">
        <f t="shared" si="195"/>
        <v>0</v>
      </c>
      <c r="Y778" s="107"/>
      <c r="Z778" s="107"/>
      <c r="AA778" s="108">
        <f t="shared" si="196"/>
        <v>0</v>
      </c>
      <c r="AB778" s="7">
        <v>45638</v>
      </c>
    </row>
    <row r="779" spans="1:28" ht="15.75" x14ac:dyDescent="0.25">
      <c r="A779" s="29">
        <v>45639</v>
      </c>
      <c r="B779" s="27" t="s">
        <v>1008</v>
      </c>
      <c r="C779" s="27"/>
      <c r="D779" s="27" t="s">
        <v>46</v>
      </c>
      <c r="E779" s="27" t="s">
        <v>381</v>
      </c>
      <c r="F779" s="27">
        <v>2</v>
      </c>
      <c r="G779" s="25" t="s">
        <v>27</v>
      </c>
      <c r="H779" s="27">
        <v>700000</v>
      </c>
      <c r="I779" s="25">
        <f t="shared" si="184"/>
        <v>1400000</v>
      </c>
      <c r="J779" s="31" t="s">
        <v>324</v>
      </c>
      <c r="K779" s="25" t="s">
        <v>2280</v>
      </c>
      <c r="L779" s="107">
        <f t="shared" si="191"/>
        <v>0</v>
      </c>
      <c r="M779" s="107"/>
      <c r="N779" s="107"/>
      <c r="O779" s="107">
        <f t="shared" si="192"/>
        <v>0</v>
      </c>
      <c r="P779" s="107"/>
      <c r="Q779" s="107"/>
      <c r="R779" s="107">
        <f t="shared" si="193"/>
        <v>0</v>
      </c>
      <c r="S779" s="107"/>
      <c r="T779" s="107"/>
      <c r="U779" s="107">
        <f t="shared" si="194"/>
        <v>1400000</v>
      </c>
      <c r="V779" s="107">
        <v>1400000</v>
      </c>
      <c r="W779" s="107"/>
      <c r="X779" s="107">
        <f t="shared" si="195"/>
        <v>0</v>
      </c>
      <c r="Y779" s="107"/>
      <c r="Z779" s="107"/>
      <c r="AA779" s="108">
        <f t="shared" si="196"/>
        <v>0</v>
      </c>
      <c r="AB779" s="7">
        <v>45639</v>
      </c>
    </row>
    <row r="780" spans="1:28" ht="15.75" x14ac:dyDescent="0.25">
      <c r="A780" s="29">
        <v>45639</v>
      </c>
      <c r="B780" s="27" t="s">
        <v>1008</v>
      </c>
      <c r="C780" s="25"/>
      <c r="D780" s="27" t="s">
        <v>46</v>
      </c>
      <c r="E780" s="25" t="s">
        <v>227</v>
      </c>
      <c r="F780" s="25">
        <v>2</v>
      </c>
      <c r="G780" s="25" t="s">
        <v>27</v>
      </c>
      <c r="H780" s="25">
        <v>95000</v>
      </c>
      <c r="I780" s="25">
        <f t="shared" si="184"/>
        <v>190000</v>
      </c>
      <c r="J780" s="31" t="s">
        <v>324</v>
      </c>
      <c r="K780" s="25" t="s">
        <v>2280</v>
      </c>
      <c r="L780" s="107">
        <f t="shared" si="191"/>
        <v>0</v>
      </c>
      <c r="M780" s="107"/>
      <c r="N780" s="107"/>
      <c r="O780" s="107">
        <f t="shared" si="192"/>
        <v>0</v>
      </c>
      <c r="P780" s="107"/>
      <c r="Q780" s="107"/>
      <c r="R780" s="107">
        <f t="shared" si="193"/>
        <v>0</v>
      </c>
      <c r="S780" s="107"/>
      <c r="T780" s="107"/>
      <c r="U780" s="107">
        <f t="shared" si="194"/>
        <v>190000</v>
      </c>
      <c r="V780" s="107">
        <v>190000</v>
      </c>
      <c r="W780" s="107"/>
      <c r="X780" s="107">
        <f t="shared" si="195"/>
        <v>0</v>
      </c>
      <c r="Y780" s="107"/>
      <c r="Z780" s="107"/>
      <c r="AA780" s="108">
        <f t="shared" si="196"/>
        <v>0</v>
      </c>
      <c r="AB780" s="7">
        <v>45639</v>
      </c>
    </row>
    <row r="781" spans="1:28" ht="15.75" x14ac:dyDescent="0.25">
      <c r="A781" s="29">
        <v>45639</v>
      </c>
      <c r="B781" s="25" t="s">
        <v>672</v>
      </c>
      <c r="C781" s="25"/>
      <c r="D781" s="27" t="s">
        <v>46</v>
      </c>
      <c r="E781" s="25" t="s">
        <v>1517</v>
      </c>
      <c r="F781" s="25">
        <v>4</v>
      </c>
      <c r="G781" s="25" t="s">
        <v>27</v>
      </c>
      <c r="H781" s="25">
        <v>850000</v>
      </c>
      <c r="I781" s="25">
        <f t="shared" si="184"/>
        <v>3400000</v>
      </c>
      <c r="J781" s="31" t="s">
        <v>312</v>
      </c>
      <c r="K781" s="25" t="s">
        <v>2302</v>
      </c>
      <c r="L781" s="107">
        <f t="shared" si="191"/>
        <v>0</v>
      </c>
      <c r="M781" s="107"/>
      <c r="N781" s="107"/>
      <c r="O781" s="107">
        <f t="shared" si="192"/>
        <v>3400000</v>
      </c>
      <c r="P781" s="107">
        <v>3400000</v>
      </c>
      <c r="Q781" s="107"/>
      <c r="R781" s="107">
        <f t="shared" si="193"/>
        <v>0</v>
      </c>
      <c r="S781" s="107"/>
      <c r="T781" s="107"/>
      <c r="U781" s="107">
        <f t="shared" si="194"/>
        <v>0</v>
      </c>
      <c r="V781" s="107"/>
      <c r="W781" s="107"/>
      <c r="X781" s="107">
        <f t="shared" si="195"/>
        <v>0</v>
      </c>
      <c r="Y781" s="107"/>
      <c r="Z781" s="107"/>
      <c r="AA781" s="108">
        <f t="shared" si="196"/>
        <v>0</v>
      </c>
      <c r="AB781" s="7">
        <v>45643</v>
      </c>
    </row>
    <row r="782" spans="1:28" ht="15.75" x14ac:dyDescent="0.25">
      <c r="A782" s="29">
        <v>45639</v>
      </c>
      <c r="B782" s="25" t="s">
        <v>841</v>
      </c>
      <c r="C782" s="25"/>
      <c r="D782" s="27" t="s">
        <v>46</v>
      </c>
      <c r="E782" s="25" t="s">
        <v>108</v>
      </c>
      <c r="F782" s="25">
        <v>10400</v>
      </c>
      <c r="G782" s="25" t="s">
        <v>34</v>
      </c>
      <c r="H782" s="25">
        <v>1750</v>
      </c>
      <c r="I782" s="25">
        <f t="shared" si="184"/>
        <v>18200000</v>
      </c>
      <c r="J782" s="32" t="s">
        <v>312</v>
      </c>
      <c r="K782" s="25" t="s">
        <v>2266</v>
      </c>
      <c r="L782" s="107">
        <f t="shared" si="191"/>
        <v>6200000</v>
      </c>
      <c r="M782" s="107">
        <v>6200000</v>
      </c>
      <c r="N782" s="107"/>
      <c r="O782" s="107">
        <f t="shared" si="192"/>
        <v>12000000</v>
      </c>
      <c r="P782" s="107">
        <v>12000000</v>
      </c>
      <c r="Q782" s="107"/>
      <c r="R782" s="107">
        <f t="shared" si="193"/>
        <v>0</v>
      </c>
      <c r="S782" s="107"/>
      <c r="T782" s="107"/>
      <c r="U782" s="107">
        <f t="shared" si="194"/>
        <v>0</v>
      </c>
      <c r="V782" s="107"/>
      <c r="W782" s="107"/>
      <c r="X782" s="107">
        <f t="shared" si="195"/>
        <v>0</v>
      </c>
      <c r="Y782" s="107"/>
      <c r="Z782" s="107"/>
      <c r="AA782" s="108">
        <f t="shared" si="196"/>
        <v>0</v>
      </c>
      <c r="AB782" s="7">
        <v>45638</v>
      </c>
    </row>
    <row r="783" spans="1:28" ht="15.75" x14ac:dyDescent="0.25">
      <c r="A783" s="29">
        <v>45639</v>
      </c>
      <c r="B783" s="25" t="s">
        <v>211</v>
      </c>
      <c r="C783" s="25"/>
      <c r="D783" s="27" t="s">
        <v>46</v>
      </c>
      <c r="E783" s="25" t="s">
        <v>185</v>
      </c>
      <c r="F783" s="25">
        <v>400</v>
      </c>
      <c r="G783" s="25" t="s">
        <v>27</v>
      </c>
      <c r="H783" s="25">
        <v>1700</v>
      </c>
      <c r="I783" s="25">
        <f t="shared" si="184"/>
        <v>680000</v>
      </c>
      <c r="J783" s="31" t="s">
        <v>312</v>
      </c>
      <c r="K783" s="25" t="s">
        <v>2213</v>
      </c>
      <c r="L783" s="107">
        <f t="shared" si="191"/>
        <v>0</v>
      </c>
      <c r="M783" s="107"/>
      <c r="N783" s="107"/>
      <c r="O783" s="107">
        <f t="shared" si="192"/>
        <v>680000</v>
      </c>
      <c r="P783" s="107">
        <v>680000</v>
      </c>
      <c r="Q783" s="107"/>
      <c r="R783" s="107">
        <f t="shared" si="193"/>
        <v>0</v>
      </c>
      <c r="S783" s="107"/>
      <c r="T783" s="107"/>
      <c r="U783" s="107">
        <f t="shared" si="194"/>
        <v>0</v>
      </c>
      <c r="V783" s="107"/>
      <c r="W783" s="107"/>
      <c r="X783" s="107">
        <f t="shared" si="195"/>
        <v>0</v>
      </c>
      <c r="Y783" s="107"/>
      <c r="Z783" s="107"/>
      <c r="AA783" s="108">
        <f t="shared" si="196"/>
        <v>0</v>
      </c>
      <c r="AB783" s="7">
        <v>45643</v>
      </c>
    </row>
    <row r="784" spans="1:28" ht="15.75" x14ac:dyDescent="0.25">
      <c r="A784" s="29">
        <v>45639</v>
      </c>
      <c r="B784" s="25" t="s">
        <v>159</v>
      </c>
      <c r="C784" s="25"/>
      <c r="D784" s="27" t="s">
        <v>46</v>
      </c>
      <c r="E784" s="25" t="s">
        <v>534</v>
      </c>
      <c r="F784" s="25">
        <v>3500</v>
      </c>
      <c r="G784" s="25" t="s">
        <v>34</v>
      </c>
      <c r="H784" s="25">
        <v>3160</v>
      </c>
      <c r="I784" s="25">
        <f t="shared" si="184"/>
        <v>11060000</v>
      </c>
      <c r="J784" s="31" t="s">
        <v>312</v>
      </c>
      <c r="K784" s="25" t="s">
        <v>2275</v>
      </c>
      <c r="L784" s="107">
        <f t="shared" si="191"/>
        <v>0</v>
      </c>
      <c r="M784" s="107"/>
      <c r="N784" s="107"/>
      <c r="O784" s="107">
        <f t="shared" si="192"/>
        <v>11060000</v>
      </c>
      <c r="P784" s="107">
        <v>11060000</v>
      </c>
      <c r="Q784" s="107"/>
      <c r="R784" s="107">
        <f t="shared" si="193"/>
        <v>0</v>
      </c>
      <c r="S784" s="107"/>
      <c r="T784" s="107"/>
      <c r="U784" s="107">
        <f t="shared" si="194"/>
        <v>0</v>
      </c>
      <c r="V784" s="107"/>
      <c r="W784" s="107"/>
      <c r="X784" s="107">
        <f t="shared" si="195"/>
        <v>0</v>
      </c>
      <c r="Y784" s="107"/>
      <c r="Z784" s="107"/>
      <c r="AA784" s="108">
        <f t="shared" si="196"/>
        <v>0</v>
      </c>
      <c r="AB784" s="7">
        <v>45639</v>
      </c>
    </row>
    <row r="785" spans="1:28" ht="15.75" x14ac:dyDescent="0.25">
      <c r="A785" s="24">
        <v>45639</v>
      </c>
      <c r="B785" s="25" t="s">
        <v>305</v>
      </c>
      <c r="C785" s="25"/>
      <c r="D785" s="25" t="s">
        <v>46</v>
      </c>
      <c r="E785" s="25" t="s">
        <v>185</v>
      </c>
      <c r="F785" s="25">
        <v>1800</v>
      </c>
      <c r="G785" s="25" t="s">
        <v>27</v>
      </c>
      <c r="H785" s="25">
        <v>1700</v>
      </c>
      <c r="I785" s="25">
        <f t="shared" si="184"/>
        <v>3060000</v>
      </c>
      <c r="J785" s="31" t="s">
        <v>312</v>
      </c>
      <c r="K785" s="25" t="s">
        <v>2278</v>
      </c>
      <c r="L785" s="107">
        <f t="shared" si="191"/>
        <v>0</v>
      </c>
      <c r="M785" s="107"/>
      <c r="N785" s="107"/>
      <c r="O785" s="107">
        <f t="shared" si="192"/>
        <v>3060000</v>
      </c>
      <c r="P785" s="107">
        <v>3060000</v>
      </c>
      <c r="Q785" s="107"/>
      <c r="R785" s="107">
        <f t="shared" si="193"/>
        <v>0</v>
      </c>
      <c r="S785" s="107"/>
      <c r="T785" s="107"/>
      <c r="U785" s="107">
        <f t="shared" si="194"/>
        <v>0</v>
      </c>
      <c r="V785" s="107"/>
      <c r="W785" s="107"/>
      <c r="X785" s="107">
        <f t="shared" si="195"/>
        <v>0</v>
      </c>
      <c r="Y785" s="107"/>
      <c r="Z785" s="107"/>
      <c r="AA785" s="108">
        <f t="shared" si="196"/>
        <v>0</v>
      </c>
      <c r="AB785" s="7">
        <v>45640</v>
      </c>
    </row>
    <row r="786" spans="1:28" ht="15.75" x14ac:dyDescent="0.25">
      <c r="A786" s="24">
        <v>45639</v>
      </c>
      <c r="B786" s="25" t="s">
        <v>323</v>
      </c>
      <c r="C786" s="25"/>
      <c r="D786" s="25" t="s">
        <v>46</v>
      </c>
      <c r="E786" s="25" t="s">
        <v>89</v>
      </c>
      <c r="F786" s="25">
        <v>14.8</v>
      </c>
      <c r="G786" s="25" t="s">
        <v>39</v>
      </c>
      <c r="H786" s="25">
        <v>46000</v>
      </c>
      <c r="I786" s="25">
        <f t="shared" si="184"/>
        <v>680800</v>
      </c>
      <c r="J786" s="31" t="s">
        <v>324</v>
      </c>
      <c r="K786" s="25"/>
      <c r="L786" s="107">
        <f t="shared" si="191"/>
        <v>0</v>
      </c>
      <c r="M786" s="107"/>
      <c r="N786" s="107"/>
      <c r="O786" s="107">
        <f t="shared" si="192"/>
        <v>0</v>
      </c>
      <c r="P786" s="107"/>
      <c r="Q786" s="107"/>
      <c r="R786" s="107">
        <f t="shared" si="193"/>
        <v>0</v>
      </c>
      <c r="S786" s="107"/>
      <c r="T786" s="107"/>
      <c r="U786" s="107">
        <f t="shared" si="194"/>
        <v>680800</v>
      </c>
      <c r="V786" s="107">
        <v>680800</v>
      </c>
      <c r="W786" s="107"/>
      <c r="X786" s="107">
        <f t="shared" si="195"/>
        <v>0</v>
      </c>
      <c r="Y786" s="107"/>
      <c r="Z786" s="107"/>
      <c r="AA786" s="108">
        <f t="shared" si="196"/>
        <v>0</v>
      </c>
      <c r="AB786" s="7">
        <v>45639</v>
      </c>
    </row>
    <row r="787" spans="1:28" ht="15.75" x14ac:dyDescent="0.25">
      <c r="A787" s="24">
        <v>45639</v>
      </c>
      <c r="B787" s="25" t="s">
        <v>41</v>
      </c>
      <c r="C787" s="25"/>
      <c r="D787" s="25" t="s">
        <v>46</v>
      </c>
      <c r="E787" s="25" t="s">
        <v>348</v>
      </c>
      <c r="F787" s="25">
        <v>4000</v>
      </c>
      <c r="G787" s="25" t="s">
        <v>34</v>
      </c>
      <c r="H787" s="25">
        <v>900</v>
      </c>
      <c r="I787" s="25">
        <f t="shared" si="184"/>
        <v>3600000</v>
      </c>
      <c r="J787" s="32" t="s">
        <v>324</v>
      </c>
      <c r="K787" s="25"/>
      <c r="L787" s="107">
        <f t="shared" si="191"/>
        <v>3600000</v>
      </c>
      <c r="M787" s="107">
        <v>3600000</v>
      </c>
      <c r="N787" s="107"/>
      <c r="O787" s="107">
        <f t="shared" si="192"/>
        <v>0</v>
      </c>
      <c r="P787" s="107"/>
      <c r="Q787" s="107"/>
      <c r="R787" s="107">
        <f t="shared" si="193"/>
        <v>0</v>
      </c>
      <c r="S787" s="107"/>
      <c r="T787" s="107"/>
      <c r="U787" s="107">
        <f t="shared" si="194"/>
        <v>0</v>
      </c>
      <c r="V787" s="107"/>
      <c r="W787" s="107"/>
      <c r="X787" s="107">
        <f t="shared" si="195"/>
        <v>0</v>
      </c>
      <c r="Y787" s="107"/>
      <c r="Z787" s="107"/>
      <c r="AA787" s="108">
        <f t="shared" si="196"/>
        <v>0</v>
      </c>
      <c r="AB787" s="7">
        <v>45639</v>
      </c>
    </row>
    <row r="788" spans="1:28" ht="15.75" x14ac:dyDescent="0.25">
      <c r="A788" s="29">
        <v>45639</v>
      </c>
      <c r="B788" s="25" t="s">
        <v>41</v>
      </c>
      <c r="C788" s="25"/>
      <c r="D788" s="27" t="s">
        <v>46</v>
      </c>
      <c r="E788" s="25" t="s">
        <v>1216</v>
      </c>
      <c r="F788" s="25">
        <v>6000</v>
      </c>
      <c r="G788" s="25" t="s">
        <v>34</v>
      </c>
      <c r="H788" s="25">
        <v>1100</v>
      </c>
      <c r="I788" s="25">
        <f t="shared" si="184"/>
        <v>6600000</v>
      </c>
      <c r="J788" s="32" t="s">
        <v>324</v>
      </c>
      <c r="K788" s="25"/>
      <c r="L788" s="107">
        <f t="shared" si="191"/>
        <v>6600000</v>
      </c>
      <c r="M788" s="107">
        <v>6600000</v>
      </c>
      <c r="N788" s="107"/>
      <c r="O788" s="107">
        <f t="shared" si="192"/>
        <v>0</v>
      </c>
      <c r="P788" s="107"/>
      <c r="Q788" s="107"/>
      <c r="R788" s="107">
        <f t="shared" si="193"/>
        <v>0</v>
      </c>
      <c r="S788" s="107"/>
      <c r="T788" s="107"/>
      <c r="U788" s="107">
        <f t="shared" si="194"/>
        <v>0</v>
      </c>
      <c r="V788" s="107"/>
      <c r="W788" s="107"/>
      <c r="X788" s="107">
        <f t="shared" si="195"/>
        <v>0</v>
      </c>
      <c r="Y788" s="107"/>
      <c r="Z788" s="107"/>
      <c r="AA788" s="108">
        <f t="shared" si="196"/>
        <v>0</v>
      </c>
      <c r="AB788" s="7">
        <v>45639</v>
      </c>
    </row>
    <row r="789" spans="1:28" ht="15.75" x14ac:dyDescent="0.25">
      <c r="A789" s="24">
        <v>45639</v>
      </c>
      <c r="B789" s="25" t="s">
        <v>398</v>
      </c>
      <c r="C789" s="25"/>
      <c r="D789" s="25" t="s">
        <v>46</v>
      </c>
      <c r="E789" s="25" t="s">
        <v>135</v>
      </c>
      <c r="F789" s="25">
        <v>9</v>
      </c>
      <c r="G789" s="25" t="s">
        <v>48</v>
      </c>
      <c r="H789" s="25">
        <v>150000</v>
      </c>
      <c r="I789" s="25">
        <f t="shared" si="184"/>
        <v>1350000</v>
      </c>
      <c r="J789" s="31" t="s">
        <v>312</v>
      </c>
      <c r="K789" s="25" t="s">
        <v>707</v>
      </c>
      <c r="L789" s="107">
        <f t="shared" si="191"/>
        <v>0</v>
      </c>
      <c r="M789" s="107"/>
      <c r="N789" s="107"/>
      <c r="O789" s="107">
        <f t="shared" si="192"/>
        <v>1350000</v>
      </c>
      <c r="P789" s="107">
        <v>1350000</v>
      </c>
      <c r="Q789" s="107"/>
      <c r="R789" s="107">
        <f t="shared" si="193"/>
        <v>0</v>
      </c>
      <c r="S789" s="107"/>
      <c r="T789" s="107"/>
      <c r="U789" s="107">
        <f t="shared" si="194"/>
        <v>0</v>
      </c>
      <c r="V789" s="107"/>
      <c r="W789" s="107"/>
      <c r="X789" s="107">
        <f t="shared" si="195"/>
        <v>0</v>
      </c>
      <c r="Y789" s="107"/>
      <c r="Z789" s="107"/>
      <c r="AA789" s="108">
        <f t="shared" si="196"/>
        <v>0</v>
      </c>
      <c r="AB789" s="7">
        <v>45646</v>
      </c>
    </row>
    <row r="790" spans="1:28" ht="15.75" x14ac:dyDescent="0.25">
      <c r="A790" s="29">
        <v>45640</v>
      </c>
      <c r="B790" s="27" t="s">
        <v>788</v>
      </c>
      <c r="C790" s="27"/>
      <c r="D790" s="27" t="s">
        <v>46</v>
      </c>
      <c r="E790" s="27" t="s">
        <v>150</v>
      </c>
      <c r="F790" s="27">
        <v>20</v>
      </c>
      <c r="G790" s="27" t="s">
        <v>77</v>
      </c>
      <c r="H790" s="27">
        <v>50000</v>
      </c>
      <c r="I790" s="27">
        <f t="shared" ref="I790:I805" si="197">F790*H790</f>
        <v>1000000</v>
      </c>
      <c r="J790" s="32" t="s">
        <v>312</v>
      </c>
      <c r="K790" s="25" t="s">
        <v>2277</v>
      </c>
      <c r="L790" s="107">
        <f t="shared" ref="L790" si="198">M790+N790</f>
        <v>0</v>
      </c>
      <c r="M790" s="107"/>
      <c r="N790" s="107"/>
      <c r="O790" s="107">
        <f t="shared" ref="O790" si="199">P790+Q790</f>
        <v>1000000</v>
      </c>
      <c r="P790" s="107">
        <v>1000000</v>
      </c>
      <c r="Q790" s="107"/>
      <c r="R790" s="107">
        <f t="shared" ref="R790" si="200">S790+T790</f>
        <v>0</v>
      </c>
      <c r="S790" s="107"/>
      <c r="T790" s="107"/>
      <c r="U790" s="107">
        <f t="shared" ref="U790" si="201">V790+W790</f>
        <v>0</v>
      </c>
      <c r="V790" s="107"/>
      <c r="W790" s="107"/>
      <c r="X790" s="107">
        <f t="shared" ref="X790" si="202">Y790+Z790</f>
        <v>0</v>
      </c>
      <c r="Y790" s="107"/>
      <c r="Z790" s="107"/>
      <c r="AA790" s="108">
        <f t="shared" ref="AA790" si="203">C790+I790-L790-O790-U790-X790-R790</f>
        <v>0</v>
      </c>
      <c r="AB790" s="7">
        <v>45640</v>
      </c>
    </row>
    <row r="791" spans="1:28" ht="15.75" x14ac:dyDescent="0.25">
      <c r="A791" s="29">
        <v>45640</v>
      </c>
      <c r="B791" s="25" t="s">
        <v>497</v>
      </c>
      <c r="C791" s="27"/>
      <c r="D791" s="27" t="s">
        <v>46</v>
      </c>
      <c r="E791" s="27" t="s">
        <v>681</v>
      </c>
      <c r="F791" s="27">
        <v>2</v>
      </c>
      <c r="G791" s="25" t="s">
        <v>48</v>
      </c>
      <c r="H791" s="27">
        <v>230000</v>
      </c>
      <c r="I791" s="25">
        <f t="shared" si="197"/>
        <v>460000</v>
      </c>
      <c r="J791" s="32" t="s">
        <v>324</v>
      </c>
      <c r="K791" s="25"/>
      <c r="L791" s="107">
        <f t="shared" ref="L791:L805" si="204">M791+N791</f>
        <v>0</v>
      </c>
      <c r="M791" s="107"/>
      <c r="N791" s="107"/>
      <c r="O791" s="107">
        <f t="shared" ref="O791:O805" si="205">P791+Q791</f>
        <v>0</v>
      </c>
      <c r="P791" s="107"/>
      <c r="Q791" s="107"/>
      <c r="R791" s="107">
        <f t="shared" ref="R791:R805" si="206">S791+T791</f>
        <v>0</v>
      </c>
      <c r="S791" s="107"/>
      <c r="T791" s="107"/>
      <c r="U791" s="107">
        <f t="shared" ref="U791:U805" si="207">V791+W791</f>
        <v>460000</v>
      </c>
      <c r="V791" s="107">
        <v>460000</v>
      </c>
      <c r="W791" s="107"/>
      <c r="X791" s="107">
        <f t="shared" ref="X791:X805" si="208">Y791+Z791</f>
        <v>0</v>
      </c>
      <c r="Y791" s="107"/>
      <c r="Z791" s="107"/>
      <c r="AA791" s="108">
        <f t="shared" ref="AA791:AA805" si="209">C791+I791-L791-O791-U791-X791-R791</f>
        <v>0</v>
      </c>
      <c r="AB791" s="7">
        <v>45640</v>
      </c>
    </row>
    <row r="792" spans="1:28" ht="15.75" x14ac:dyDescent="0.25">
      <c r="A792" s="29">
        <v>45640</v>
      </c>
      <c r="B792" s="25" t="s">
        <v>99</v>
      </c>
      <c r="C792" s="25"/>
      <c r="D792" s="27"/>
      <c r="E792" s="25" t="s">
        <v>100</v>
      </c>
      <c r="F792" s="25">
        <v>58.4</v>
      </c>
      <c r="G792" s="25" t="s">
        <v>39</v>
      </c>
      <c r="H792" s="25"/>
      <c r="I792" s="25">
        <f t="shared" si="197"/>
        <v>0</v>
      </c>
      <c r="J792" s="26" t="s">
        <v>28</v>
      </c>
      <c r="K792" s="25"/>
      <c r="L792" s="107">
        <f t="shared" si="204"/>
        <v>0</v>
      </c>
      <c r="M792" s="107"/>
      <c r="N792" s="107"/>
      <c r="O792" s="107">
        <f t="shared" si="205"/>
        <v>0</v>
      </c>
      <c r="P792" s="107"/>
      <c r="Q792" s="107"/>
      <c r="R792" s="107">
        <f t="shared" si="206"/>
        <v>0</v>
      </c>
      <c r="S792" s="107"/>
      <c r="T792" s="107"/>
      <c r="U792" s="107">
        <f t="shared" si="207"/>
        <v>0</v>
      </c>
      <c r="V792" s="107"/>
      <c r="W792" s="107"/>
      <c r="X792" s="107">
        <f t="shared" si="208"/>
        <v>0</v>
      </c>
      <c r="Y792" s="107"/>
      <c r="Z792" s="107"/>
      <c r="AA792" s="108">
        <f t="shared" si="209"/>
        <v>0</v>
      </c>
      <c r="AB792" s="7"/>
    </row>
    <row r="793" spans="1:28" ht="15.75" x14ac:dyDescent="0.25">
      <c r="A793" s="29">
        <v>45640</v>
      </c>
      <c r="B793" s="25" t="s">
        <v>99</v>
      </c>
      <c r="C793" s="25"/>
      <c r="D793" s="25"/>
      <c r="E793" s="25" t="s">
        <v>120</v>
      </c>
      <c r="F793" s="25">
        <v>24.3</v>
      </c>
      <c r="G793" s="25" t="s">
        <v>39</v>
      </c>
      <c r="H793" s="25"/>
      <c r="I793" s="25">
        <f t="shared" si="197"/>
        <v>0</v>
      </c>
      <c r="J793" s="26" t="s">
        <v>28</v>
      </c>
      <c r="K793" s="25"/>
      <c r="L793" s="107">
        <f t="shared" si="204"/>
        <v>0</v>
      </c>
      <c r="M793" s="107"/>
      <c r="N793" s="107"/>
      <c r="O793" s="107">
        <f t="shared" si="205"/>
        <v>0</v>
      </c>
      <c r="P793" s="107"/>
      <c r="Q793" s="107"/>
      <c r="R793" s="107">
        <f t="shared" si="206"/>
        <v>0</v>
      </c>
      <c r="S793" s="107"/>
      <c r="T793" s="107"/>
      <c r="U793" s="107">
        <f t="shared" si="207"/>
        <v>0</v>
      </c>
      <c r="V793" s="107"/>
      <c r="W793" s="107"/>
      <c r="X793" s="107">
        <f t="shared" si="208"/>
        <v>0</v>
      </c>
      <c r="Y793" s="107"/>
      <c r="Z793" s="107"/>
      <c r="AA793" s="108">
        <f t="shared" si="209"/>
        <v>0</v>
      </c>
      <c r="AB793" s="7"/>
    </row>
    <row r="794" spans="1:28" ht="15.75" x14ac:dyDescent="0.25">
      <c r="A794" s="29">
        <v>45640</v>
      </c>
      <c r="B794" s="25" t="s">
        <v>480</v>
      </c>
      <c r="C794" s="25"/>
      <c r="D794" s="25" t="s">
        <v>46</v>
      </c>
      <c r="E794" s="25" t="s">
        <v>185</v>
      </c>
      <c r="F794" s="25">
        <v>300</v>
      </c>
      <c r="G794" s="25" t="s">
        <v>27</v>
      </c>
      <c r="H794" s="25">
        <v>1700</v>
      </c>
      <c r="I794" s="25">
        <f t="shared" si="197"/>
        <v>510000</v>
      </c>
      <c r="J794" s="26" t="s">
        <v>28</v>
      </c>
      <c r="K794" s="25"/>
      <c r="L794" s="107">
        <f t="shared" si="204"/>
        <v>0</v>
      </c>
      <c r="M794" s="107"/>
      <c r="N794" s="107"/>
      <c r="O794" s="107">
        <f t="shared" si="205"/>
        <v>0</v>
      </c>
      <c r="P794" s="107"/>
      <c r="Q794" s="107"/>
      <c r="R794" s="107">
        <f t="shared" si="206"/>
        <v>0</v>
      </c>
      <c r="S794" s="107"/>
      <c r="T794" s="107"/>
      <c r="U794" s="107">
        <f t="shared" si="207"/>
        <v>0</v>
      </c>
      <c r="V794" s="107"/>
      <c r="W794" s="107"/>
      <c r="X794" s="107">
        <f t="shared" si="208"/>
        <v>0</v>
      </c>
      <c r="Y794" s="107"/>
      <c r="Z794" s="107"/>
      <c r="AA794" s="108">
        <f t="shared" si="209"/>
        <v>510000</v>
      </c>
      <c r="AB794" s="7"/>
    </row>
    <row r="795" spans="1:28" ht="15.75" x14ac:dyDescent="0.25">
      <c r="A795" s="29">
        <v>45640</v>
      </c>
      <c r="B795" s="27" t="s">
        <v>569</v>
      </c>
      <c r="C795" s="25"/>
      <c r="D795" s="25" t="s">
        <v>46</v>
      </c>
      <c r="E795" s="25" t="s">
        <v>108</v>
      </c>
      <c r="F795" s="25">
        <v>2800</v>
      </c>
      <c r="G795" s="27" t="s">
        <v>34</v>
      </c>
      <c r="H795" s="25">
        <v>1800</v>
      </c>
      <c r="I795" s="25">
        <f t="shared" si="197"/>
        <v>5040000</v>
      </c>
      <c r="J795" s="31" t="s">
        <v>312</v>
      </c>
      <c r="K795" s="25" t="s">
        <v>2281</v>
      </c>
      <c r="L795" s="107">
        <f t="shared" si="204"/>
        <v>0</v>
      </c>
      <c r="M795" s="107"/>
      <c r="N795" s="107"/>
      <c r="O795" s="107">
        <f t="shared" si="205"/>
        <v>5040000</v>
      </c>
      <c r="P795" s="107">
        <v>5040000</v>
      </c>
      <c r="Q795" s="107"/>
      <c r="R795" s="107">
        <f t="shared" si="206"/>
        <v>0</v>
      </c>
      <c r="S795" s="107"/>
      <c r="T795" s="107"/>
      <c r="U795" s="107">
        <f t="shared" si="207"/>
        <v>0</v>
      </c>
      <c r="V795" s="107"/>
      <c r="W795" s="107"/>
      <c r="X795" s="107">
        <f t="shared" si="208"/>
        <v>0</v>
      </c>
      <c r="Y795" s="107"/>
      <c r="Z795" s="107"/>
      <c r="AA795" s="108">
        <f t="shared" si="209"/>
        <v>0</v>
      </c>
      <c r="AB795" s="7">
        <v>45640</v>
      </c>
    </row>
    <row r="796" spans="1:28" ht="15.75" x14ac:dyDescent="0.25">
      <c r="A796" s="29">
        <v>45640</v>
      </c>
      <c r="B796" s="27" t="s">
        <v>341</v>
      </c>
      <c r="C796" s="25"/>
      <c r="D796" s="25" t="s">
        <v>46</v>
      </c>
      <c r="E796" s="25" t="s">
        <v>185</v>
      </c>
      <c r="F796" s="25">
        <v>1000</v>
      </c>
      <c r="G796" s="27" t="s">
        <v>34</v>
      </c>
      <c r="H796" s="25">
        <v>1700</v>
      </c>
      <c r="I796" s="25">
        <f t="shared" si="197"/>
        <v>1700000</v>
      </c>
      <c r="J796" s="38" t="s">
        <v>78</v>
      </c>
      <c r="K796" s="25"/>
      <c r="L796" s="107">
        <f t="shared" si="204"/>
        <v>0</v>
      </c>
      <c r="M796" s="107"/>
      <c r="N796" s="107"/>
      <c r="O796" s="107">
        <f t="shared" si="205"/>
        <v>1020000</v>
      </c>
      <c r="P796" s="107"/>
      <c r="Q796" s="107">
        <v>1020000</v>
      </c>
      <c r="R796" s="107">
        <f t="shared" si="206"/>
        <v>0</v>
      </c>
      <c r="S796" s="107"/>
      <c r="T796" s="107"/>
      <c r="U796" s="107">
        <f t="shared" si="207"/>
        <v>0</v>
      </c>
      <c r="V796" s="107"/>
      <c r="W796" s="107"/>
      <c r="X796" s="107">
        <f t="shared" si="208"/>
        <v>0</v>
      </c>
      <c r="Y796" s="107"/>
      <c r="Z796" s="107"/>
      <c r="AA796" s="108">
        <f t="shared" si="209"/>
        <v>680000</v>
      </c>
      <c r="AB796" s="7">
        <v>45624</v>
      </c>
    </row>
    <row r="797" spans="1:28" ht="15.75" x14ac:dyDescent="0.25">
      <c r="A797" s="29">
        <v>45640</v>
      </c>
      <c r="B797" s="27" t="s">
        <v>845</v>
      </c>
      <c r="C797" s="27"/>
      <c r="D797" s="25" t="s">
        <v>46</v>
      </c>
      <c r="E797" s="27" t="s">
        <v>238</v>
      </c>
      <c r="F797" s="27">
        <v>1</v>
      </c>
      <c r="G797" s="27" t="s">
        <v>39</v>
      </c>
      <c r="H797" s="27">
        <v>300000</v>
      </c>
      <c r="I797" s="25">
        <f t="shared" si="197"/>
        <v>300000</v>
      </c>
      <c r="J797" s="31" t="s">
        <v>324</v>
      </c>
      <c r="K797" s="25"/>
      <c r="L797" s="107">
        <f t="shared" si="204"/>
        <v>300000</v>
      </c>
      <c r="M797" s="107">
        <v>300000</v>
      </c>
      <c r="N797" s="107"/>
      <c r="O797" s="107">
        <f t="shared" si="205"/>
        <v>0</v>
      </c>
      <c r="P797" s="107"/>
      <c r="Q797" s="107"/>
      <c r="R797" s="107">
        <f t="shared" si="206"/>
        <v>0</v>
      </c>
      <c r="S797" s="107"/>
      <c r="T797" s="107"/>
      <c r="U797" s="107">
        <f t="shared" si="207"/>
        <v>0</v>
      </c>
      <c r="V797" s="107"/>
      <c r="W797" s="107"/>
      <c r="X797" s="107">
        <f t="shared" si="208"/>
        <v>0</v>
      </c>
      <c r="Y797" s="107"/>
      <c r="Z797" s="107"/>
      <c r="AA797" s="108">
        <f t="shared" si="209"/>
        <v>0</v>
      </c>
      <c r="AB797" s="7">
        <v>45640</v>
      </c>
    </row>
    <row r="798" spans="1:28" ht="15.75" x14ac:dyDescent="0.25">
      <c r="A798" s="29">
        <v>45640</v>
      </c>
      <c r="B798" s="25" t="s">
        <v>215</v>
      </c>
      <c r="C798" s="25"/>
      <c r="D798" s="25" t="s">
        <v>46</v>
      </c>
      <c r="E798" s="25" t="s">
        <v>192</v>
      </c>
      <c r="F798" s="25">
        <v>1100</v>
      </c>
      <c r="G798" s="27" t="s">
        <v>34</v>
      </c>
      <c r="H798" s="25">
        <v>2500</v>
      </c>
      <c r="I798" s="25">
        <f t="shared" si="197"/>
        <v>2750000</v>
      </c>
      <c r="J798" s="31" t="s">
        <v>324</v>
      </c>
      <c r="K798" s="25"/>
      <c r="L798" s="107">
        <f t="shared" si="204"/>
        <v>0</v>
      </c>
      <c r="M798" s="107"/>
      <c r="N798" s="107"/>
      <c r="O798" s="107">
        <f t="shared" si="205"/>
        <v>0</v>
      </c>
      <c r="P798" s="107"/>
      <c r="Q798" s="107"/>
      <c r="R798" s="107">
        <f t="shared" si="206"/>
        <v>0</v>
      </c>
      <c r="S798" s="107"/>
      <c r="T798" s="107"/>
      <c r="U798" s="107">
        <f t="shared" si="207"/>
        <v>2750000</v>
      </c>
      <c r="V798" s="107">
        <v>2750000</v>
      </c>
      <c r="W798" s="107"/>
      <c r="X798" s="107">
        <f t="shared" si="208"/>
        <v>0</v>
      </c>
      <c r="Y798" s="107"/>
      <c r="Z798" s="107"/>
      <c r="AA798" s="108">
        <f t="shared" si="209"/>
        <v>0</v>
      </c>
      <c r="AB798" s="7">
        <v>45640</v>
      </c>
    </row>
    <row r="799" spans="1:28" ht="15.75" x14ac:dyDescent="0.25">
      <c r="A799" s="29">
        <v>45640</v>
      </c>
      <c r="B799" s="25" t="s">
        <v>743</v>
      </c>
      <c r="C799" s="25"/>
      <c r="D799" s="25" t="s">
        <v>46</v>
      </c>
      <c r="E799" s="25" t="s">
        <v>135</v>
      </c>
      <c r="F799" s="25">
        <v>4</v>
      </c>
      <c r="G799" s="27" t="s">
        <v>48</v>
      </c>
      <c r="H799" s="25">
        <v>150000</v>
      </c>
      <c r="I799" s="25">
        <f t="shared" si="197"/>
        <v>600000</v>
      </c>
      <c r="J799" s="31" t="s">
        <v>324</v>
      </c>
      <c r="K799" s="25"/>
      <c r="L799" s="107">
        <f t="shared" si="204"/>
        <v>0</v>
      </c>
      <c r="M799" s="107"/>
      <c r="N799" s="107"/>
      <c r="O799" s="107">
        <f t="shared" si="205"/>
        <v>0</v>
      </c>
      <c r="P799" s="107"/>
      <c r="Q799" s="107"/>
      <c r="R799" s="107">
        <f t="shared" si="206"/>
        <v>0</v>
      </c>
      <c r="S799" s="107"/>
      <c r="T799" s="107"/>
      <c r="U799" s="107">
        <f t="shared" si="207"/>
        <v>600000</v>
      </c>
      <c r="V799" s="107">
        <v>600000</v>
      </c>
      <c r="W799" s="107"/>
      <c r="X799" s="107">
        <f t="shared" si="208"/>
        <v>0</v>
      </c>
      <c r="Y799" s="107"/>
      <c r="Z799" s="107"/>
      <c r="AA799" s="108">
        <f t="shared" si="209"/>
        <v>0</v>
      </c>
      <c r="AB799" s="7">
        <v>45647</v>
      </c>
    </row>
    <row r="800" spans="1:28" ht="15.75" x14ac:dyDescent="0.25">
      <c r="A800" s="29">
        <v>45640</v>
      </c>
      <c r="B800" s="25" t="s">
        <v>211</v>
      </c>
      <c r="C800" s="25"/>
      <c r="D800" s="25" t="s">
        <v>46</v>
      </c>
      <c r="E800" s="25" t="s">
        <v>108</v>
      </c>
      <c r="F800" s="25">
        <v>200</v>
      </c>
      <c r="G800" s="25" t="s">
        <v>34</v>
      </c>
      <c r="H800" s="25">
        <v>2000</v>
      </c>
      <c r="I800" s="25">
        <f t="shared" si="197"/>
        <v>400000</v>
      </c>
      <c r="J800" s="31" t="s">
        <v>312</v>
      </c>
      <c r="K800" s="25" t="s">
        <v>2213</v>
      </c>
      <c r="L800" s="107">
        <f t="shared" si="204"/>
        <v>0</v>
      </c>
      <c r="M800" s="107"/>
      <c r="N800" s="107"/>
      <c r="O800" s="107">
        <f t="shared" si="205"/>
        <v>400000</v>
      </c>
      <c r="P800" s="107">
        <v>400000</v>
      </c>
      <c r="Q800" s="107"/>
      <c r="R800" s="107">
        <f t="shared" si="206"/>
        <v>0</v>
      </c>
      <c r="S800" s="107"/>
      <c r="T800" s="107"/>
      <c r="U800" s="107">
        <f t="shared" si="207"/>
        <v>0</v>
      </c>
      <c r="V800" s="107"/>
      <c r="W800" s="107"/>
      <c r="X800" s="107">
        <f t="shared" si="208"/>
        <v>0</v>
      </c>
      <c r="Y800" s="107"/>
      <c r="Z800" s="107"/>
      <c r="AA800" s="108">
        <f t="shared" si="209"/>
        <v>0</v>
      </c>
      <c r="AB800" s="7">
        <v>45643</v>
      </c>
    </row>
    <row r="801" spans="1:28" ht="15.75" x14ac:dyDescent="0.25">
      <c r="A801" s="29">
        <v>45640</v>
      </c>
      <c r="B801" s="25" t="s">
        <v>141</v>
      </c>
      <c r="C801" s="25"/>
      <c r="D801" s="25" t="s">
        <v>46</v>
      </c>
      <c r="E801" s="25" t="s">
        <v>105</v>
      </c>
      <c r="F801" s="25">
        <v>36</v>
      </c>
      <c r="G801" s="25" t="s">
        <v>39</v>
      </c>
      <c r="H801" s="25">
        <v>47000</v>
      </c>
      <c r="I801" s="25">
        <f t="shared" si="197"/>
        <v>1692000</v>
      </c>
      <c r="J801" s="31" t="s">
        <v>312</v>
      </c>
      <c r="K801" s="25" t="s">
        <v>2298</v>
      </c>
      <c r="L801" s="107">
        <f t="shared" si="204"/>
        <v>0</v>
      </c>
      <c r="M801" s="107"/>
      <c r="N801" s="107"/>
      <c r="O801" s="107">
        <f t="shared" si="205"/>
        <v>1692000</v>
      </c>
      <c r="P801" s="107">
        <v>1692000</v>
      </c>
      <c r="Q801" s="107"/>
      <c r="R801" s="107">
        <f t="shared" si="206"/>
        <v>0</v>
      </c>
      <c r="S801" s="107"/>
      <c r="T801" s="107"/>
      <c r="U801" s="107">
        <f t="shared" si="207"/>
        <v>0</v>
      </c>
      <c r="V801" s="107"/>
      <c r="W801" s="107"/>
      <c r="X801" s="107">
        <f t="shared" si="208"/>
        <v>0</v>
      </c>
      <c r="Y801" s="107"/>
      <c r="Z801" s="107"/>
      <c r="AA801" s="108">
        <f t="shared" si="209"/>
        <v>0</v>
      </c>
      <c r="AB801" s="7">
        <v>45643</v>
      </c>
    </row>
    <row r="802" spans="1:28" ht="15.75" x14ac:dyDescent="0.25">
      <c r="A802" s="24">
        <v>45640</v>
      </c>
      <c r="B802" s="25" t="s">
        <v>256</v>
      </c>
      <c r="C802" s="25"/>
      <c r="D802" s="25" t="s">
        <v>46</v>
      </c>
      <c r="E802" s="25" t="s">
        <v>64</v>
      </c>
      <c r="F802" s="25">
        <v>20</v>
      </c>
      <c r="G802" s="25" t="s">
        <v>39</v>
      </c>
      <c r="H802" s="25">
        <v>55000</v>
      </c>
      <c r="I802" s="25">
        <f t="shared" si="197"/>
        <v>1100000</v>
      </c>
      <c r="J802" s="31" t="s">
        <v>312</v>
      </c>
      <c r="K802" s="25" t="s">
        <v>2367</v>
      </c>
      <c r="L802" s="107">
        <f t="shared" si="204"/>
        <v>0</v>
      </c>
      <c r="M802" s="107"/>
      <c r="N802" s="107"/>
      <c r="O802" s="107">
        <f t="shared" si="205"/>
        <v>1100000</v>
      </c>
      <c r="P802" s="107"/>
      <c r="Q802" s="107">
        <v>1100000</v>
      </c>
      <c r="R802" s="107">
        <f t="shared" si="206"/>
        <v>0</v>
      </c>
      <c r="S802" s="107"/>
      <c r="T802" s="107"/>
      <c r="U802" s="107">
        <f t="shared" si="207"/>
        <v>0</v>
      </c>
      <c r="V802" s="107"/>
      <c r="W802" s="107"/>
      <c r="X802" s="107">
        <f t="shared" si="208"/>
        <v>0</v>
      </c>
      <c r="Y802" s="107"/>
      <c r="Z802" s="107"/>
      <c r="AA802" s="108">
        <f t="shared" si="209"/>
        <v>0</v>
      </c>
      <c r="AB802" s="7">
        <v>45651</v>
      </c>
    </row>
    <row r="803" spans="1:28" ht="15.75" x14ac:dyDescent="0.25">
      <c r="A803" s="29">
        <v>45640</v>
      </c>
      <c r="B803" s="25" t="s">
        <v>256</v>
      </c>
      <c r="C803" s="25"/>
      <c r="D803" s="25" t="s">
        <v>46</v>
      </c>
      <c r="E803" s="25" t="s">
        <v>218</v>
      </c>
      <c r="F803" s="25">
        <v>2.5</v>
      </c>
      <c r="G803" s="25" t="s">
        <v>39</v>
      </c>
      <c r="H803" s="25">
        <v>90000</v>
      </c>
      <c r="I803" s="25">
        <f t="shared" si="197"/>
        <v>225000</v>
      </c>
      <c r="J803" s="31" t="s">
        <v>312</v>
      </c>
      <c r="K803" s="25" t="s">
        <v>2367</v>
      </c>
      <c r="L803" s="107">
        <f t="shared" si="204"/>
        <v>0</v>
      </c>
      <c r="M803" s="107"/>
      <c r="N803" s="107"/>
      <c r="O803" s="107">
        <f t="shared" si="205"/>
        <v>225000</v>
      </c>
      <c r="P803" s="107"/>
      <c r="Q803" s="107">
        <v>225000</v>
      </c>
      <c r="R803" s="107">
        <f t="shared" si="206"/>
        <v>0</v>
      </c>
      <c r="S803" s="107"/>
      <c r="T803" s="107"/>
      <c r="U803" s="107">
        <f t="shared" si="207"/>
        <v>0</v>
      </c>
      <c r="V803" s="107"/>
      <c r="W803" s="107"/>
      <c r="X803" s="107">
        <f t="shared" si="208"/>
        <v>0</v>
      </c>
      <c r="Y803" s="107"/>
      <c r="Z803" s="107"/>
      <c r="AA803" s="108">
        <f t="shared" si="209"/>
        <v>0</v>
      </c>
      <c r="AB803" s="7">
        <v>45651</v>
      </c>
    </row>
    <row r="804" spans="1:28" ht="15.75" x14ac:dyDescent="0.25">
      <c r="A804" s="29">
        <v>45640</v>
      </c>
      <c r="B804" s="25" t="s">
        <v>256</v>
      </c>
      <c r="C804" s="25"/>
      <c r="D804" s="25" t="s">
        <v>46</v>
      </c>
      <c r="E804" s="25" t="s">
        <v>217</v>
      </c>
      <c r="F804" s="25">
        <v>2.5</v>
      </c>
      <c r="G804" s="25" t="s">
        <v>39</v>
      </c>
      <c r="H804" s="25">
        <v>90000</v>
      </c>
      <c r="I804" s="25">
        <f t="shared" si="197"/>
        <v>225000</v>
      </c>
      <c r="J804" s="31" t="s">
        <v>312</v>
      </c>
      <c r="K804" s="25" t="s">
        <v>2367</v>
      </c>
      <c r="L804" s="107">
        <f t="shared" si="204"/>
        <v>0</v>
      </c>
      <c r="M804" s="107"/>
      <c r="N804" s="107"/>
      <c r="O804" s="107">
        <f t="shared" si="205"/>
        <v>225000</v>
      </c>
      <c r="P804" s="107"/>
      <c r="Q804" s="107">
        <v>225000</v>
      </c>
      <c r="R804" s="107">
        <f t="shared" si="206"/>
        <v>0</v>
      </c>
      <c r="S804" s="107"/>
      <c r="T804" s="107"/>
      <c r="U804" s="107">
        <f t="shared" si="207"/>
        <v>0</v>
      </c>
      <c r="V804" s="107"/>
      <c r="W804" s="107"/>
      <c r="X804" s="107">
        <f t="shared" si="208"/>
        <v>0</v>
      </c>
      <c r="Y804" s="107"/>
      <c r="Z804" s="107"/>
      <c r="AA804" s="108">
        <f t="shared" si="209"/>
        <v>0</v>
      </c>
      <c r="AB804" s="7">
        <v>45651</v>
      </c>
    </row>
    <row r="805" spans="1:28" ht="15.75" x14ac:dyDescent="0.25">
      <c r="A805" s="24">
        <v>45640</v>
      </c>
      <c r="B805" s="25" t="s">
        <v>253</v>
      </c>
      <c r="C805" s="25"/>
      <c r="D805" s="25" t="s">
        <v>46</v>
      </c>
      <c r="E805" s="25" t="s">
        <v>127</v>
      </c>
      <c r="F805" s="25">
        <v>10</v>
      </c>
      <c r="G805" s="25" t="s">
        <v>39</v>
      </c>
      <c r="H805" s="25">
        <v>70000</v>
      </c>
      <c r="I805" s="25">
        <f t="shared" si="197"/>
        <v>700000</v>
      </c>
      <c r="J805" s="26" t="s">
        <v>28</v>
      </c>
      <c r="K805" s="25"/>
      <c r="L805" s="107">
        <f t="shared" si="204"/>
        <v>0</v>
      </c>
      <c r="M805" s="107"/>
      <c r="N805" s="107"/>
      <c r="O805" s="107">
        <f t="shared" si="205"/>
        <v>0</v>
      </c>
      <c r="P805" s="107"/>
      <c r="Q805" s="107"/>
      <c r="R805" s="107">
        <f t="shared" si="206"/>
        <v>0</v>
      </c>
      <c r="S805" s="107"/>
      <c r="T805" s="107"/>
      <c r="U805" s="107">
        <f t="shared" si="207"/>
        <v>0</v>
      </c>
      <c r="V805" s="107"/>
      <c r="W805" s="107"/>
      <c r="X805" s="107">
        <f t="shared" si="208"/>
        <v>0</v>
      </c>
      <c r="Y805" s="107"/>
      <c r="Z805" s="107"/>
      <c r="AA805" s="108">
        <f t="shared" si="209"/>
        <v>700000</v>
      </c>
      <c r="AB805" s="7"/>
    </row>
    <row r="806" spans="1:28" ht="15.75" x14ac:dyDescent="0.25">
      <c r="A806" s="29">
        <v>45642</v>
      </c>
      <c r="B806" s="27" t="s">
        <v>592</v>
      </c>
      <c r="C806" s="27"/>
      <c r="D806" s="27" t="s">
        <v>52</v>
      </c>
      <c r="E806" s="27" t="s">
        <v>108</v>
      </c>
      <c r="F806" s="27">
        <v>2000</v>
      </c>
      <c r="G806" s="27" t="s">
        <v>34</v>
      </c>
      <c r="H806" s="27">
        <v>2000</v>
      </c>
      <c r="I806" s="27">
        <f t="shared" ref="I806:I833" si="210">F806*H806</f>
        <v>4000000</v>
      </c>
      <c r="J806" s="31" t="s">
        <v>312</v>
      </c>
      <c r="K806" s="25" t="s">
        <v>2286</v>
      </c>
      <c r="L806" s="107">
        <f t="shared" ref="L806" si="211">M806+N806</f>
        <v>0</v>
      </c>
      <c r="M806" s="107"/>
      <c r="N806" s="107"/>
      <c r="O806" s="107">
        <f t="shared" ref="O806" si="212">P806+Q806</f>
        <v>4000000</v>
      </c>
      <c r="P806" s="107">
        <v>4000000</v>
      </c>
      <c r="Q806" s="107"/>
      <c r="R806" s="107">
        <f t="shared" ref="R806" si="213">S806+T806</f>
        <v>0</v>
      </c>
      <c r="S806" s="107"/>
      <c r="T806" s="107"/>
      <c r="U806" s="107">
        <f t="shared" ref="U806" si="214">V806+W806</f>
        <v>0</v>
      </c>
      <c r="V806" s="107"/>
      <c r="W806" s="107"/>
      <c r="X806" s="107">
        <f t="shared" ref="X806" si="215">Y806+Z806</f>
        <v>0</v>
      </c>
      <c r="Y806" s="107"/>
      <c r="Z806" s="107"/>
      <c r="AA806" s="108">
        <f t="shared" ref="AA806" si="216">C806+I806-L806-O806-U806-X806-R806</f>
        <v>0</v>
      </c>
      <c r="AB806" s="7">
        <v>45644</v>
      </c>
    </row>
    <row r="807" spans="1:28" ht="15.75" x14ac:dyDescent="0.25">
      <c r="A807" s="29">
        <v>45642</v>
      </c>
      <c r="B807" s="25" t="s">
        <v>96</v>
      </c>
      <c r="C807" s="25"/>
      <c r="D807" s="27" t="s">
        <v>46</v>
      </c>
      <c r="E807" s="25" t="s">
        <v>1216</v>
      </c>
      <c r="F807" s="25">
        <v>3000</v>
      </c>
      <c r="G807" s="27" t="s">
        <v>34</v>
      </c>
      <c r="H807" s="25">
        <v>1120</v>
      </c>
      <c r="I807" s="25">
        <f t="shared" si="210"/>
        <v>3360000</v>
      </c>
      <c r="J807" s="26" t="s">
        <v>28</v>
      </c>
      <c r="K807" s="25"/>
      <c r="L807" s="107">
        <f t="shared" ref="L807:L833" si="217">M807+N807</f>
        <v>0</v>
      </c>
      <c r="M807" s="107"/>
      <c r="N807" s="107"/>
      <c r="O807" s="107">
        <f t="shared" ref="O807:O833" si="218">P807+Q807</f>
        <v>0</v>
      </c>
      <c r="P807" s="107"/>
      <c r="Q807" s="107"/>
      <c r="R807" s="107">
        <f t="shared" ref="R807:R833" si="219">S807+T807</f>
        <v>0</v>
      </c>
      <c r="S807" s="107"/>
      <c r="T807" s="107"/>
      <c r="U807" s="107">
        <f t="shared" ref="U807:U833" si="220">V807+W807</f>
        <v>0</v>
      </c>
      <c r="V807" s="107"/>
      <c r="W807" s="107"/>
      <c r="X807" s="107">
        <f t="shared" ref="X807:X833" si="221">Y807+Z807</f>
        <v>0</v>
      </c>
      <c r="Y807" s="107"/>
      <c r="Z807" s="107"/>
      <c r="AA807" s="108">
        <f t="shared" ref="AA807:AA833" si="222">C807+I807-L807-O807-U807-X807-R807</f>
        <v>3360000</v>
      </c>
      <c r="AB807" s="7"/>
    </row>
    <row r="808" spans="1:28" ht="15.75" x14ac:dyDescent="0.25">
      <c r="A808" s="29">
        <v>45642</v>
      </c>
      <c r="B808" s="25" t="s">
        <v>96</v>
      </c>
      <c r="C808" s="25"/>
      <c r="D808" s="27" t="s">
        <v>46</v>
      </c>
      <c r="E808" s="25" t="s">
        <v>802</v>
      </c>
      <c r="F808" s="25">
        <v>100</v>
      </c>
      <c r="G808" s="27" t="s">
        <v>34</v>
      </c>
      <c r="H808" s="25">
        <v>3430</v>
      </c>
      <c r="I808" s="25">
        <f t="shared" si="210"/>
        <v>343000</v>
      </c>
      <c r="J808" s="26" t="s">
        <v>28</v>
      </c>
      <c r="K808" s="25"/>
      <c r="L808" s="107">
        <f t="shared" si="217"/>
        <v>0</v>
      </c>
      <c r="M808" s="107"/>
      <c r="N808" s="107"/>
      <c r="O808" s="107">
        <f t="shared" si="218"/>
        <v>0</v>
      </c>
      <c r="P808" s="107"/>
      <c r="Q808" s="107"/>
      <c r="R808" s="107">
        <f t="shared" si="219"/>
        <v>0</v>
      </c>
      <c r="S808" s="107"/>
      <c r="T808" s="107"/>
      <c r="U808" s="107">
        <f t="shared" si="220"/>
        <v>0</v>
      </c>
      <c r="V808" s="107"/>
      <c r="W808" s="107"/>
      <c r="X808" s="107">
        <f t="shared" si="221"/>
        <v>0</v>
      </c>
      <c r="Y808" s="107"/>
      <c r="Z808" s="107"/>
      <c r="AA808" s="108">
        <f t="shared" si="222"/>
        <v>343000</v>
      </c>
      <c r="AB808" s="7"/>
    </row>
    <row r="809" spans="1:28" ht="15.75" x14ac:dyDescent="0.25">
      <c r="A809" s="29">
        <v>45642</v>
      </c>
      <c r="B809" s="27" t="s">
        <v>392</v>
      </c>
      <c r="C809" s="25"/>
      <c r="D809" s="27" t="s">
        <v>46</v>
      </c>
      <c r="E809" s="25" t="s">
        <v>165</v>
      </c>
      <c r="F809" s="25">
        <v>1</v>
      </c>
      <c r="G809" s="25" t="s">
        <v>303</v>
      </c>
      <c r="H809" s="25">
        <v>950000</v>
      </c>
      <c r="I809" s="25">
        <f t="shared" si="210"/>
        <v>950000</v>
      </c>
      <c r="J809" s="31" t="s">
        <v>312</v>
      </c>
      <c r="K809" s="25"/>
      <c r="L809" s="107">
        <f t="shared" si="217"/>
        <v>0</v>
      </c>
      <c r="M809" s="107"/>
      <c r="N809" s="107"/>
      <c r="O809" s="107">
        <f t="shared" si="218"/>
        <v>950000</v>
      </c>
      <c r="P809" s="107">
        <v>950000</v>
      </c>
      <c r="Q809" s="107"/>
      <c r="R809" s="107">
        <f t="shared" si="219"/>
        <v>0</v>
      </c>
      <c r="S809" s="107"/>
      <c r="T809" s="107"/>
      <c r="U809" s="107">
        <f t="shared" si="220"/>
        <v>0</v>
      </c>
      <c r="V809" s="107"/>
      <c r="W809" s="107"/>
      <c r="X809" s="107">
        <f t="shared" si="221"/>
        <v>0</v>
      </c>
      <c r="Y809" s="107"/>
      <c r="Z809" s="107"/>
      <c r="AA809" s="108">
        <f t="shared" si="222"/>
        <v>0</v>
      </c>
      <c r="AB809" s="7">
        <v>45642</v>
      </c>
    </row>
    <row r="810" spans="1:28" ht="15.75" x14ac:dyDescent="0.25">
      <c r="A810" s="29">
        <v>45642</v>
      </c>
      <c r="B810" s="27" t="s">
        <v>514</v>
      </c>
      <c r="C810" s="25"/>
      <c r="D810" s="27" t="s">
        <v>46</v>
      </c>
      <c r="E810" s="25" t="s">
        <v>192</v>
      </c>
      <c r="F810" s="25">
        <v>100</v>
      </c>
      <c r="G810" s="25" t="s">
        <v>34</v>
      </c>
      <c r="H810" s="25">
        <v>2500</v>
      </c>
      <c r="I810" s="25">
        <f t="shared" si="210"/>
        <v>250000</v>
      </c>
      <c r="J810" s="31" t="s">
        <v>324</v>
      </c>
      <c r="K810" s="25"/>
      <c r="L810" s="107">
        <f t="shared" si="217"/>
        <v>0</v>
      </c>
      <c r="M810" s="107"/>
      <c r="N810" s="107"/>
      <c r="O810" s="107">
        <f t="shared" si="218"/>
        <v>0</v>
      </c>
      <c r="P810" s="107"/>
      <c r="Q810" s="107"/>
      <c r="R810" s="107">
        <f t="shared" si="219"/>
        <v>0</v>
      </c>
      <c r="S810" s="107"/>
      <c r="T810" s="107"/>
      <c r="U810" s="107">
        <f t="shared" si="220"/>
        <v>250000</v>
      </c>
      <c r="V810" s="107">
        <v>250000</v>
      </c>
      <c r="W810" s="107"/>
      <c r="X810" s="107">
        <f t="shared" si="221"/>
        <v>0</v>
      </c>
      <c r="Y810" s="107"/>
      <c r="Z810" s="107"/>
      <c r="AA810" s="108">
        <f t="shared" si="222"/>
        <v>0</v>
      </c>
      <c r="AB810" s="7">
        <v>45640</v>
      </c>
    </row>
    <row r="811" spans="1:28" ht="15.75" x14ac:dyDescent="0.25">
      <c r="A811" s="29">
        <v>45642</v>
      </c>
      <c r="B811" s="27" t="s">
        <v>1851</v>
      </c>
      <c r="C811" s="25"/>
      <c r="D811" s="27" t="s">
        <v>2283</v>
      </c>
      <c r="E811" s="25" t="s">
        <v>185</v>
      </c>
      <c r="F811" s="25">
        <v>600</v>
      </c>
      <c r="G811" s="25" t="s">
        <v>27</v>
      </c>
      <c r="H811" s="25">
        <v>1700</v>
      </c>
      <c r="I811" s="25">
        <f t="shared" si="210"/>
        <v>1020000</v>
      </c>
      <c r="J811" s="31" t="s">
        <v>312</v>
      </c>
      <c r="K811" s="25" t="s">
        <v>2285</v>
      </c>
      <c r="L811" s="107">
        <f t="shared" si="217"/>
        <v>0</v>
      </c>
      <c r="M811" s="107"/>
      <c r="N811" s="107"/>
      <c r="O811" s="107">
        <f t="shared" si="218"/>
        <v>1020000</v>
      </c>
      <c r="P811" s="107">
        <v>1020000</v>
      </c>
      <c r="Q811" s="107"/>
      <c r="R811" s="107">
        <f t="shared" si="219"/>
        <v>0</v>
      </c>
      <c r="S811" s="107"/>
      <c r="T811" s="107"/>
      <c r="U811" s="107">
        <f t="shared" si="220"/>
        <v>0</v>
      </c>
      <c r="V811" s="107"/>
      <c r="W811" s="107"/>
      <c r="X811" s="107">
        <f t="shared" si="221"/>
        <v>0</v>
      </c>
      <c r="Y811" s="107"/>
      <c r="Z811" s="107"/>
      <c r="AA811" s="108">
        <f t="shared" si="222"/>
        <v>0</v>
      </c>
      <c r="AB811" s="7">
        <v>45642</v>
      </c>
    </row>
    <row r="812" spans="1:28" ht="15.75" x14ac:dyDescent="0.25">
      <c r="A812" s="29">
        <v>45642</v>
      </c>
      <c r="B812" s="25" t="s">
        <v>96</v>
      </c>
      <c r="C812" s="25"/>
      <c r="D812" s="27" t="s">
        <v>46</v>
      </c>
      <c r="E812" s="25" t="s">
        <v>165</v>
      </c>
      <c r="F812" s="25">
        <v>9</v>
      </c>
      <c r="G812" s="25" t="s">
        <v>303</v>
      </c>
      <c r="H812" s="25">
        <v>950000</v>
      </c>
      <c r="I812" s="25">
        <f t="shared" si="210"/>
        <v>8550000</v>
      </c>
      <c r="J812" s="26" t="s">
        <v>28</v>
      </c>
      <c r="K812" s="25"/>
      <c r="L812" s="107">
        <f t="shared" si="217"/>
        <v>0</v>
      </c>
      <c r="M812" s="107"/>
      <c r="N812" s="107"/>
      <c r="O812" s="107">
        <f t="shared" si="218"/>
        <v>0</v>
      </c>
      <c r="P812" s="107"/>
      <c r="Q812" s="107"/>
      <c r="R812" s="107">
        <f t="shared" si="219"/>
        <v>0</v>
      </c>
      <c r="S812" s="107"/>
      <c r="T812" s="107"/>
      <c r="U812" s="107">
        <f t="shared" si="220"/>
        <v>0</v>
      </c>
      <c r="V812" s="107"/>
      <c r="W812" s="107"/>
      <c r="X812" s="107">
        <f t="shared" si="221"/>
        <v>0</v>
      </c>
      <c r="Y812" s="107"/>
      <c r="Z812" s="107"/>
      <c r="AA812" s="108">
        <f t="shared" si="222"/>
        <v>8550000</v>
      </c>
      <c r="AB812" s="7"/>
    </row>
    <row r="813" spans="1:28" ht="15.75" x14ac:dyDescent="0.25">
      <c r="A813" s="29">
        <v>45642</v>
      </c>
      <c r="B813" s="25" t="s">
        <v>1228</v>
      </c>
      <c r="C813" s="25"/>
      <c r="D813" s="27" t="s">
        <v>46</v>
      </c>
      <c r="E813" s="25" t="s">
        <v>298</v>
      </c>
      <c r="F813" s="25">
        <v>2000</v>
      </c>
      <c r="G813" s="25" t="s">
        <v>34</v>
      </c>
      <c r="H813" s="25">
        <v>3800</v>
      </c>
      <c r="I813" s="25">
        <f t="shared" si="210"/>
        <v>7600000</v>
      </c>
      <c r="J813" s="31" t="s">
        <v>312</v>
      </c>
      <c r="K813" s="25" t="s">
        <v>2288</v>
      </c>
      <c r="L813" s="107">
        <f t="shared" si="217"/>
        <v>0</v>
      </c>
      <c r="M813" s="107"/>
      <c r="N813" s="107"/>
      <c r="O813" s="107">
        <f t="shared" si="218"/>
        <v>7600000</v>
      </c>
      <c r="P813" s="107">
        <v>7600000</v>
      </c>
      <c r="Q813" s="107"/>
      <c r="R813" s="107">
        <f t="shared" si="219"/>
        <v>0</v>
      </c>
      <c r="S813" s="107"/>
      <c r="T813" s="107"/>
      <c r="U813" s="107">
        <f t="shared" si="220"/>
        <v>0</v>
      </c>
      <c r="V813" s="107"/>
      <c r="W813" s="107"/>
      <c r="X813" s="107">
        <f t="shared" si="221"/>
        <v>0</v>
      </c>
      <c r="Y813" s="107"/>
      <c r="Z813" s="107"/>
      <c r="AA813" s="108">
        <f t="shared" si="222"/>
        <v>0</v>
      </c>
      <c r="AB813" s="7">
        <v>45642</v>
      </c>
    </row>
    <row r="814" spans="1:28" ht="15.75" x14ac:dyDescent="0.25">
      <c r="A814" s="29">
        <v>45642</v>
      </c>
      <c r="B814" s="25" t="s">
        <v>203</v>
      </c>
      <c r="C814" s="25"/>
      <c r="D814" s="27" t="s">
        <v>46</v>
      </c>
      <c r="E814" s="25" t="s">
        <v>406</v>
      </c>
      <c r="F814" s="25">
        <v>8000</v>
      </c>
      <c r="G814" s="25" t="s">
        <v>34</v>
      </c>
      <c r="H814" s="25">
        <v>875</v>
      </c>
      <c r="I814" s="25">
        <f t="shared" si="210"/>
        <v>7000000</v>
      </c>
      <c r="J814" s="26" t="s">
        <v>28</v>
      </c>
      <c r="K814" s="25"/>
      <c r="L814" s="107">
        <f t="shared" si="217"/>
        <v>0</v>
      </c>
      <c r="M814" s="107"/>
      <c r="N814" s="107"/>
      <c r="O814" s="107">
        <f t="shared" si="218"/>
        <v>0</v>
      </c>
      <c r="P814" s="107"/>
      <c r="Q814" s="107"/>
      <c r="R814" s="107">
        <f t="shared" si="219"/>
        <v>0</v>
      </c>
      <c r="S814" s="107"/>
      <c r="T814" s="107"/>
      <c r="U814" s="107">
        <f t="shared" si="220"/>
        <v>0</v>
      </c>
      <c r="V814" s="107"/>
      <c r="W814" s="107"/>
      <c r="X814" s="107">
        <f t="shared" si="221"/>
        <v>0</v>
      </c>
      <c r="Y814" s="107"/>
      <c r="Z814" s="107"/>
      <c r="AA814" s="108">
        <f t="shared" si="222"/>
        <v>7000000</v>
      </c>
      <c r="AB814" s="7"/>
    </row>
    <row r="815" spans="1:28" ht="15.75" x14ac:dyDescent="0.25">
      <c r="A815" s="29">
        <v>45642</v>
      </c>
      <c r="B815" s="25" t="s">
        <v>359</v>
      </c>
      <c r="C815" s="25"/>
      <c r="D815" s="27" t="s">
        <v>2283</v>
      </c>
      <c r="E815" s="25" t="s">
        <v>185</v>
      </c>
      <c r="F815" s="25">
        <v>1500</v>
      </c>
      <c r="G815" s="25" t="s">
        <v>34</v>
      </c>
      <c r="H815" s="25">
        <v>1700</v>
      </c>
      <c r="I815" s="25">
        <f t="shared" si="210"/>
        <v>2550000</v>
      </c>
      <c r="J815" s="31" t="s">
        <v>312</v>
      </c>
      <c r="K815" s="25" t="s">
        <v>2300</v>
      </c>
      <c r="L815" s="107">
        <f t="shared" si="217"/>
        <v>0</v>
      </c>
      <c r="M815" s="107"/>
      <c r="N815" s="107"/>
      <c r="O815" s="107">
        <f t="shared" si="218"/>
        <v>2550000</v>
      </c>
      <c r="P815" s="107">
        <v>2550000</v>
      </c>
      <c r="Q815" s="107"/>
      <c r="R815" s="107">
        <f t="shared" si="219"/>
        <v>0</v>
      </c>
      <c r="S815" s="107"/>
      <c r="T815" s="107"/>
      <c r="U815" s="107">
        <f t="shared" si="220"/>
        <v>0</v>
      </c>
      <c r="V815" s="107"/>
      <c r="W815" s="107"/>
      <c r="X815" s="107">
        <f t="shared" si="221"/>
        <v>0</v>
      </c>
      <c r="Y815" s="107"/>
      <c r="Z815" s="107"/>
      <c r="AA815" s="108">
        <f t="shared" si="222"/>
        <v>0</v>
      </c>
      <c r="AB815" s="7">
        <v>45643</v>
      </c>
    </row>
    <row r="816" spans="1:28" ht="15.75" x14ac:dyDescent="0.25">
      <c r="A816" s="29">
        <v>45642</v>
      </c>
      <c r="B816" s="25" t="s">
        <v>311</v>
      </c>
      <c r="C816" s="25"/>
      <c r="D816" s="27" t="s">
        <v>46</v>
      </c>
      <c r="E816" s="25" t="s">
        <v>108</v>
      </c>
      <c r="F816" s="25">
        <v>200</v>
      </c>
      <c r="G816" s="25" t="s">
        <v>34</v>
      </c>
      <c r="H816" s="25">
        <v>1850</v>
      </c>
      <c r="I816" s="25">
        <f t="shared" si="210"/>
        <v>370000</v>
      </c>
      <c r="J816" s="31" t="s">
        <v>324</v>
      </c>
      <c r="K816" s="25"/>
      <c r="L816" s="107">
        <f t="shared" si="217"/>
        <v>0</v>
      </c>
      <c r="M816" s="107"/>
      <c r="N816" s="107"/>
      <c r="O816" s="107">
        <f t="shared" si="218"/>
        <v>0</v>
      </c>
      <c r="P816" s="107"/>
      <c r="Q816" s="107"/>
      <c r="R816" s="107">
        <f t="shared" si="219"/>
        <v>0</v>
      </c>
      <c r="S816" s="107"/>
      <c r="T816" s="107"/>
      <c r="U816" s="107">
        <f t="shared" si="220"/>
        <v>370000</v>
      </c>
      <c r="V816" s="107">
        <v>370000</v>
      </c>
      <c r="W816" s="107"/>
      <c r="X816" s="107">
        <f t="shared" si="221"/>
        <v>0</v>
      </c>
      <c r="Y816" s="107"/>
      <c r="Z816" s="107"/>
      <c r="AA816" s="108">
        <f t="shared" si="222"/>
        <v>0</v>
      </c>
      <c r="AB816" s="7">
        <v>45642</v>
      </c>
    </row>
    <row r="817" spans="1:28" ht="15.75" x14ac:dyDescent="0.25">
      <c r="A817" s="29">
        <v>45642</v>
      </c>
      <c r="B817" s="25" t="s">
        <v>311</v>
      </c>
      <c r="C817" s="25"/>
      <c r="D817" s="27" t="s">
        <v>46</v>
      </c>
      <c r="E817" s="25" t="s">
        <v>135</v>
      </c>
      <c r="F817" s="25">
        <v>1</v>
      </c>
      <c r="G817" s="25" t="s">
        <v>48</v>
      </c>
      <c r="H817" s="25">
        <v>150000</v>
      </c>
      <c r="I817" s="25">
        <f t="shared" si="210"/>
        <v>150000</v>
      </c>
      <c r="J817" s="31" t="s">
        <v>324</v>
      </c>
      <c r="K817" s="25"/>
      <c r="L817" s="107">
        <f t="shared" si="217"/>
        <v>0</v>
      </c>
      <c r="M817" s="107"/>
      <c r="N817" s="107"/>
      <c r="O817" s="107">
        <f t="shared" si="218"/>
        <v>0</v>
      </c>
      <c r="P817" s="107"/>
      <c r="Q817" s="107"/>
      <c r="R817" s="107">
        <f t="shared" si="219"/>
        <v>0</v>
      </c>
      <c r="S817" s="107"/>
      <c r="T817" s="107"/>
      <c r="U817" s="107">
        <f t="shared" si="220"/>
        <v>150000</v>
      </c>
      <c r="V817" s="107">
        <v>150000</v>
      </c>
      <c r="W817" s="107"/>
      <c r="X817" s="107">
        <f t="shared" si="221"/>
        <v>0</v>
      </c>
      <c r="Y817" s="107"/>
      <c r="Z817" s="107"/>
      <c r="AA817" s="108">
        <f t="shared" si="222"/>
        <v>0</v>
      </c>
      <c r="AB817" s="7">
        <v>45642</v>
      </c>
    </row>
    <row r="818" spans="1:28" ht="15.75" x14ac:dyDescent="0.25">
      <c r="A818" s="29">
        <v>45642</v>
      </c>
      <c r="B818" s="25" t="s">
        <v>311</v>
      </c>
      <c r="C818" s="27"/>
      <c r="D818" s="27" t="s">
        <v>46</v>
      </c>
      <c r="E818" s="27" t="s">
        <v>47</v>
      </c>
      <c r="F818" s="27">
        <v>1</v>
      </c>
      <c r="G818" s="27" t="s">
        <v>48</v>
      </c>
      <c r="H818" s="27">
        <v>150000</v>
      </c>
      <c r="I818" s="25">
        <f t="shared" si="210"/>
        <v>150000</v>
      </c>
      <c r="J818" s="31" t="s">
        <v>324</v>
      </c>
      <c r="K818" s="25"/>
      <c r="L818" s="107">
        <f t="shared" si="217"/>
        <v>0</v>
      </c>
      <c r="M818" s="107"/>
      <c r="N818" s="107"/>
      <c r="O818" s="107">
        <f t="shared" si="218"/>
        <v>0</v>
      </c>
      <c r="P818" s="107"/>
      <c r="Q818" s="107"/>
      <c r="R818" s="107">
        <f t="shared" si="219"/>
        <v>0</v>
      </c>
      <c r="S818" s="107"/>
      <c r="T818" s="107"/>
      <c r="U818" s="107">
        <f t="shared" si="220"/>
        <v>150000</v>
      </c>
      <c r="V818" s="107">
        <v>150000</v>
      </c>
      <c r="W818" s="107"/>
      <c r="X818" s="107">
        <f t="shared" si="221"/>
        <v>0</v>
      </c>
      <c r="Y818" s="107"/>
      <c r="Z818" s="107"/>
      <c r="AA818" s="108">
        <f t="shared" si="222"/>
        <v>0</v>
      </c>
      <c r="AB818" s="7">
        <v>45642</v>
      </c>
    </row>
    <row r="819" spans="1:28" ht="15.75" x14ac:dyDescent="0.25">
      <c r="A819" s="29">
        <v>45642</v>
      </c>
      <c r="B819" s="25" t="s">
        <v>311</v>
      </c>
      <c r="C819" s="25"/>
      <c r="D819" s="27" t="s">
        <v>46</v>
      </c>
      <c r="E819" s="25" t="s">
        <v>129</v>
      </c>
      <c r="F819" s="25">
        <v>2</v>
      </c>
      <c r="G819" s="25" t="s">
        <v>77</v>
      </c>
      <c r="H819" s="25">
        <v>65000</v>
      </c>
      <c r="I819" s="25">
        <f t="shared" si="210"/>
        <v>130000</v>
      </c>
      <c r="J819" s="31" t="s">
        <v>324</v>
      </c>
      <c r="K819" s="25"/>
      <c r="L819" s="107">
        <f t="shared" si="217"/>
        <v>0</v>
      </c>
      <c r="M819" s="107"/>
      <c r="N819" s="107"/>
      <c r="O819" s="107">
        <f t="shared" si="218"/>
        <v>0</v>
      </c>
      <c r="P819" s="107"/>
      <c r="Q819" s="107"/>
      <c r="R819" s="107">
        <f t="shared" si="219"/>
        <v>0</v>
      </c>
      <c r="S819" s="107"/>
      <c r="T819" s="107"/>
      <c r="U819" s="107">
        <f t="shared" si="220"/>
        <v>130000</v>
      </c>
      <c r="V819" s="107">
        <v>130000</v>
      </c>
      <c r="W819" s="107"/>
      <c r="X819" s="107">
        <f t="shared" si="221"/>
        <v>0</v>
      </c>
      <c r="Y819" s="107"/>
      <c r="Z819" s="107"/>
      <c r="AA819" s="108">
        <f t="shared" si="222"/>
        <v>0</v>
      </c>
      <c r="AB819" s="7">
        <v>45642</v>
      </c>
    </row>
    <row r="820" spans="1:28" ht="15.75" x14ac:dyDescent="0.25">
      <c r="A820" s="29">
        <v>45642</v>
      </c>
      <c r="B820" s="27" t="s">
        <v>2284</v>
      </c>
      <c r="C820" s="25"/>
      <c r="D820" s="27" t="s">
        <v>52</v>
      </c>
      <c r="E820" s="25" t="s">
        <v>53</v>
      </c>
      <c r="F820" s="25">
        <v>1</v>
      </c>
      <c r="G820" s="25" t="s">
        <v>23</v>
      </c>
      <c r="H820" s="25">
        <v>400000</v>
      </c>
      <c r="I820" s="25">
        <f t="shared" si="210"/>
        <v>400000</v>
      </c>
      <c r="J820" s="31" t="s">
        <v>324</v>
      </c>
      <c r="K820" s="25"/>
      <c r="L820" s="107">
        <f t="shared" si="217"/>
        <v>400000</v>
      </c>
      <c r="M820" s="107">
        <v>400000</v>
      </c>
      <c r="N820" s="107"/>
      <c r="O820" s="107">
        <f t="shared" si="218"/>
        <v>0</v>
      </c>
      <c r="P820" s="107"/>
      <c r="Q820" s="107"/>
      <c r="R820" s="107">
        <f t="shared" si="219"/>
        <v>0</v>
      </c>
      <c r="S820" s="107"/>
      <c r="T820" s="107"/>
      <c r="U820" s="107">
        <f t="shared" si="220"/>
        <v>0</v>
      </c>
      <c r="V820" s="107"/>
      <c r="W820" s="107"/>
      <c r="X820" s="107">
        <f t="shared" si="221"/>
        <v>0</v>
      </c>
      <c r="Y820" s="107"/>
      <c r="Z820" s="107"/>
      <c r="AA820" s="108">
        <f t="shared" si="222"/>
        <v>0</v>
      </c>
      <c r="AB820" s="7">
        <v>45642</v>
      </c>
    </row>
    <row r="821" spans="1:28" ht="15.75" x14ac:dyDescent="0.25">
      <c r="A821" s="29">
        <v>45642</v>
      </c>
      <c r="B821" s="27" t="s">
        <v>2284</v>
      </c>
      <c r="C821" s="25"/>
      <c r="D821" s="27" t="s">
        <v>52</v>
      </c>
      <c r="E821" s="25" t="s">
        <v>56</v>
      </c>
      <c r="F821" s="25">
        <v>1</v>
      </c>
      <c r="G821" s="25" t="s">
        <v>23</v>
      </c>
      <c r="H821" s="25">
        <v>400000</v>
      </c>
      <c r="I821" s="25">
        <f t="shared" si="210"/>
        <v>400000</v>
      </c>
      <c r="J821" s="31" t="s">
        <v>324</v>
      </c>
      <c r="K821" s="25"/>
      <c r="L821" s="107">
        <f t="shared" si="217"/>
        <v>400000</v>
      </c>
      <c r="M821" s="107">
        <v>400000</v>
      </c>
      <c r="N821" s="107"/>
      <c r="O821" s="107">
        <f t="shared" si="218"/>
        <v>0</v>
      </c>
      <c r="P821" s="107"/>
      <c r="Q821" s="107"/>
      <c r="R821" s="107">
        <f t="shared" si="219"/>
        <v>0</v>
      </c>
      <c r="S821" s="107"/>
      <c r="T821" s="107"/>
      <c r="U821" s="107">
        <f t="shared" si="220"/>
        <v>0</v>
      </c>
      <c r="V821" s="107"/>
      <c r="W821" s="107"/>
      <c r="X821" s="107">
        <f t="shared" si="221"/>
        <v>0</v>
      </c>
      <c r="Y821" s="107"/>
      <c r="Z821" s="107"/>
      <c r="AA821" s="108">
        <f t="shared" si="222"/>
        <v>0</v>
      </c>
      <c r="AB821" s="7">
        <v>45642</v>
      </c>
    </row>
    <row r="822" spans="1:28" ht="15.75" x14ac:dyDescent="0.25">
      <c r="A822" s="29">
        <v>45642</v>
      </c>
      <c r="B822" s="25" t="s">
        <v>565</v>
      </c>
      <c r="C822" s="25"/>
      <c r="D822" s="27" t="s">
        <v>46</v>
      </c>
      <c r="E822" s="25" t="s">
        <v>355</v>
      </c>
      <c r="F822" s="25">
        <v>1</v>
      </c>
      <c r="G822" s="25" t="s">
        <v>303</v>
      </c>
      <c r="H822" s="25">
        <v>950000</v>
      </c>
      <c r="I822" s="25">
        <f t="shared" si="210"/>
        <v>950000</v>
      </c>
      <c r="J822" s="31" t="s">
        <v>324</v>
      </c>
      <c r="K822" s="25"/>
      <c r="L822" s="107">
        <f t="shared" si="217"/>
        <v>0</v>
      </c>
      <c r="M822" s="107"/>
      <c r="N822" s="107"/>
      <c r="O822" s="107">
        <f t="shared" si="218"/>
        <v>0</v>
      </c>
      <c r="P822" s="107"/>
      <c r="Q822" s="107"/>
      <c r="R822" s="107">
        <f t="shared" si="219"/>
        <v>0</v>
      </c>
      <c r="S822" s="107"/>
      <c r="T822" s="107"/>
      <c r="U822" s="107">
        <f t="shared" si="220"/>
        <v>950000</v>
      </c>
      <c r="V822" s="107">
        <v>950000</v>
      </c>
      <c r="W822" s="107"/>
      <c r="X822" s="107">
        <f t="shared" si="221"/>
        <v>0</v>
      </c>
      <c r="Y822" s="107"/>
      <c r="Z822" s="107"/>
      <c r="AA822" s="108">
        <f t="shared" si="222"/>
        <v>0</v>
      </c>
      <c r="AB822" s="7">
        <v>45642</v>
      </c>
    </row>
    <row r="823" spans="1:28" ht="15.75" x14ac:dyDescent="0.25">
      <c r="A823" s="29">
        <v>45642</v>
      </c>
      <c r="B823" s="25" t="s">
        <v>256</v>
      </c>
      <c r="C823" s="25"/>
      <c r="D823" s="25" t="s">
        <v>52</v>
      </c>
      <c r="E823" s="25" t="s">
        <v>150</v>
      </c>
      <c r="F823" s="25">
        <v>10</v>
      </c>
      <c r="G823" s="25" t="s">
        <v>77</v>
      </c>
      <c r="H823" s="25">
        <v>50000</v>
      </c>
      <c r="I823" s="25">
        <f t="shared" si="210"/>
        <v>500000</v>
      </c>
      <c r="J823" s="31" t="s">
        <v>312</v>
      </c>
      <c r="K823" s="25" t="s">
        <v>2367</v>
      </c>
      <c r="L823" s="107">
        <f t="shared" si="217"/>
        <v>0</v>
      </c>
      <c r="M823" s="107"/>
      <c r="N823" s="107"/>
      <c r="O823" s="107">
        <f t="shared" si="218"/>
        <v>500000</v>
      </c>
      <c r="P823" s="107"/>
      <c r="Q823" s="107">
        <v>500000</v>
      </c>
      <c r="R823" s="107">
        <f t="shared" si="219"/>
        <v>0</v>
      </c>
      <c r="S823" s="107"/>
      <c r="T823" s="107"/>
      <c r="U823" s="107">
        <f t="shared" si="220"/>
        <v>0</v>
      </c>
      <c r="V823" s="107"/>
      <c r="W823" s="107"/>
      <c r="X823" s="107">
        <f t="shared" si="221"/>
        <v>0</v>
      </c>
      <c r="Y823" s="107"/>
      <c r="Z823" s="107"/>
      <c r="AA823" s="108">
        <f t="shared" si="222"/>
        <v>0</v>
      </c>
      <c r="AB823" s="7">
        <v>45651</v>
      </c>
    </row>
    <row r="824" spans="1:28" ht="15.75" x14ac:dyDescent="0.25">
      <c r="A824" s="29">
        <v>45642</v>
      </c>
      <c r="B824" s="25" t="s">
        <v>256</v>
      </c>
      <c r="C824" s="25"/>
      <c r="D824" s="25" t="s">
        <v>52</v>
      </c>
      <c r="E824" s="25" t="s">
        <v>127</v>
      </c>
      <c r="F824" s="25">
        <v>1</v>
      </c>
      <c r="G824" s="27" t="s">
        <v>39</v>
      </c>
      <c r="H824" s="25">
        <v>70000</v>
      </c>
      <c r="I824" s="25">
        <f t="shared" si="210"/>
        <v>70000</v>
      </c>
      <c r="J824" s="31" t="s">
        <v>312</v>
      </c>
      <c r="K824" s="25" t="s">
        <v>2367</v>
      </c>
      <c r="L824" s="107">
        <f t="shared" si="217"/>
        <v>0</v>
      </c>
      <c r="M824" s="107"/>
      <c r="N824" s="107"/>
      <c r="O824" s="107">
        <f t="shared" si="218"/>
        <v>70000</v>
      </c>
      <c r="P824" s="107"/>
      <c r="Q824" s="107">
        <v>70000</v>
      </c>
      <c r="R824" s="107">
        <f t="shared" si="219"/>
        <v>0</v>
      </c>
      <c r="S824" s="107"/>
      <c r="T824" s="107"/>
      <c r="U824" s="107">
        <f t="shared" si="220"/>
        <v>0</v>
      </c>
      <c r="V824" s="107"/>
      <c r="W824" s="107"/>
      <c r="X824" s="107">
        <f t="shared" si="221"/>
        <v>0</v>
      </c>
      <c r="Y824" s="107"/>
      <c r="Z824" s="107"/>
      <c r="AA824" s="108">
        <f t="shared" si="222"/>
        <v>0</v>
      </c>
      <c r="AB824" s="7">
        <v>45651</v>
      </c>
    </row>
    <row r="825" spans="1:28" ht="15.75" x14ac:dyDescent="0.25">
      <c r="A825" s="29">
        <v>45642</v>
      </c>
      <c r="B825" s="25" t="s">
        <v>256</v>
      </c>
      <c r="C825" s="25"/>
      <c r="D825" s="25" t="s">
        <v>52</v>
      </c>
      <c r="E825" s="25" t="s">
        <v>172</v>
      </c>
      <c r="F825" s="25">
        <v>2</v>
      </c>
      <c r="G825" s="25" t="s">
        <v>23</v>
      </c>
      <c r="H825" s="25">
        <v>25000</v>
      </c>
      <c r="I825" s="25">
        <f t="shared" si="210"/>
        <v>50000</v>
      </c>
      <c r="J825" s="31" t="s">
        <v>312</v>
      </c>
      <c r="K825" s="25" t="s">
        <v>2367</v>
      </c>
      <c r="L825" s="107">
        <f t="shared" si="217"/>
        <v>0</v>
      </c>
      <c r="M825" s="107"/>
      <c r="N825" s="107"/>
      <c r="O825" s="107">
        <f t="shared" si="218"/>
        <v>50000</v>
      </c>
      <c r="P825" s="107"/>
      <c r="Q825" s="107">
        <v>50000</v>
      </c>
      <c r="R825" s="107">
        <f t="shared" si="219"/>
        <v>0</v>
      </c>
      <c r="S825" s="107"/>
      <c r="T825" s="107"/>
      <c r="U825" s="107">
        <f t="shared" si="220"/>
        <v>0</v>
      </c>
      <c r="V825" s="107"/>
      <c r="W825" s="107"/>
      <c r="X825" s="107">
        <f t="shared" si="221"/>
        <v>0</v>
      </c>
      <c r="Y825" s="107"/>
      <c r="Z825" s="107"/>
      <c r="AA825" s="108">
        <f t="shared" si="222"/>
        <v>0</v>
      </c>
      <c r="AB825" s="7">
        <v>45651</v>
      </c>
    </row>
    <row r="826" spans="1:28" ht="15.75" x14ac:dyDescent="0.25">
      <c r="A826" s="29">
        <v>45642</v>
      </c>
      <c r="B826" s="25" t="s">
        <v>256</v>
      </c>
      <c r="C826" s="27"/>
      <c r="D826" s="25" t="s">
        <v>52</v>
      </c>
      <c r="E826" s="27" t="s">
        <v>218</v>
      </c>
      <c r="F826" s="27">
        <v>2.5</v>
      </c>
      <c r="G826" s="27" t="s">
        <v>39</v>
      </c>
      <c r="H826" s="27">
        <v>90000</v>
      </c>
      <c r="I826" s="25">
        <f t="shared" si="210"/>
        <v>225000</v>
      </c>
      <c r="J826" s="31" t="s">
        <v>312</v>
      </c>
      <c r="K826" s="25" t="s">
        <v>2367</v>
      </c>
      <c r="L826" s="107">
        <f t="shared" si="217"/>
        <v>0</v>
      </c>
      <c r="M826" s="107"/>
      <c r="N826" s="107"/>
      <c r="O826" s="107">
        <f t="shared" si="218"/>
        <v>225000</v>
      </c>
      <c r="P826" s="107"/>
      <c r="Q826" s="107">
        <v>225000</v>
      </c>
      <c r="R826" s="107">
        <f t="shared" si="219"/>
        <v>0</v>
      </c>
      <c r="S826" s="107"/>
      <c r="T826" s="107"/>
      <c r="U826" s="107">
        <f t="shared" si="220"/>
        <v>0</v>
      </c>
      <c r="V826" s="107"/>
      <c r="W826" s="107"/>
      <c r="X826" s="107">
        <f t="shared" si="221"/>
        <v>0</v>
      </c>
      <c r="Y826" s="107"/>
      <c r="Z826" s="107"/>
      <c r="AA826" s="108">
        <f t="shared" si="222"/>
        <v>0</v>
      </c>
      <c r="AB826" s="7">
        <v>45651</v>
      </c>
    </row>
    <row r="827" spans="1:28" ht="15.75" x14ac:dyDescent="0.25">
      <c r="A827" s="29">
        <v>45642</v>
      </c>
      <c r="B827" s="25" t="s">
        <v>256</v>
      </c>
      <c r="C827" s="27"/>
      <c r="D827" s="25" t="s">
        <v>52</v>
      </c>
      <c r="E827" s="27" t="s">
        <v>400</v>
      </c>
      <c r="F827" s="27">
        <v>2.5</v>
      </c>
      <c r="G827" s="27" t="s">
        <v>39</v>
      </c>
      <c r="H827" s="27">
        <v>90000</v>
      </c>
      <c r="I827" s="25">
        <f t="shared" si="210"/>
        <v>225000</v>
      </c>
      <c r="J827" s="31" t="s">
        <v>312</v>
      </c>
      <c r="K827" s="25" t="s">
        <v>2367</v>
      </c>
      <c r="L827" s="107">
        <f t="shared" si="217"/>
        <v>0</v>
      </c>
      <c r="M827" s="107"/>
      <c r="N827" s="107"/>
      <c r="O827" s="107">
        <f t="shared" si="218"/>
        <v>225000</v>
      </c>
      <c r="P827" s="107"/>
      <c r="Q827" s="107">
        <v>225000</v>
      </c>
      <c r="R827" s="107">
        <f t="shared" si="219"/>
        <v>0</v>
      </c>
      <c r="S827" s="107"/>
      <c r="T827" s="107"/>
      <c r="U827" s="107">
        <f t="shared" si="220"/>
        <v>0</v>
      </c>
      <c r="V827" s="107"/>
      <c r="W827" s="107"/>
      <c r="X827" s="107">
        <f t="shared" si="221"/>
        <v>0</v>
      </c>
      <c r="Y827" s="107"/>
      <c r="Z827" s="107"/>
      <c r="AA827" s="108">
        <f t="shared" si="222"/>
        <v>0</v>
      </c>
      <c r="AB827" s="7">
        <v>45651</v>
      </c>
    </row>
    <row r="828" spans="1:28" ht="15.75" x14ac:dyDescent="0.25">
      <c r="A828" s="29">
        <v>45642</v>
      </c>
      <c r="B828" s="25" t="s">
        <v>256</v>
      </c>
      <c r="C828" s="27"/>
      <c r="D828" s="25" t="s">
        <v>52</v>
      </c>
      <c r="E828" s="27" t="s">
        <v>1585</v>
      </c>
      <c r="F828" s="27">
        <v>2.5</v>
      </c>
      <c r="G828" s="27" t="s">
        <v>39</v>
      </c>
      <c r="H828" s="27">
        <v>90000</v>
      </c>
      <c r="I828" s="25">
        <f t="shared" si="210"/>
        <v>225000</v>
      </c>
      <c r="J828" s="31" t="s">
        <v>312</v>
      </c>
      <c r="K828" s="25" t="s">
        <v>2367</v>
      </c>
      <c r="L828" s="107">
        <f t="shared" si="217"/>
        <v>0</v>
      </c>
      <c r="M828" s="107"/>
      <c r="N828" s="107"/>
      <c r="O828" s="107">
        <f t="shared" si="218"/>
        <v>225000</v>
      </c>
      <c r="P828" s="107"/>
      <c r="Q828" s="107">
        <v>225000</v>
      </c>
      <c r="R828" s="107">
        <f t="shared" si="219"/>
        <v>0</v>
      </c>
      <c r="S828" s="107"/>
      <c r="T828" s="107"/>
      <c r="U828" s="107">
        <f t="shared" si="220"/>
        <v>0</v>
      </c>
      <c r="V828" s="107"/>
      <c r="W828" s="107"/>
      <c r="X828" s="107">
        <f t="shared" si="221"/>
        <v>0</v>
      </c>
      <c r="Y828" s="107"/>
      <c r="Z828" s="107"/>
      <c r="AA828" s="108">
        <f t="shared" si="222"/>
        <v>0</v>
      </c>
      <c r="AB828" s="7">
        <v>45651</v>
      </c>
    </row>
    <row r="829" spans="1:28" ht="15.75" x14ac:dyDescent="0.25">
      <c r="A829" s="29">
        <v>45642</v>
      </c>
      <c r="B829" s="25" t="s">
        <v>256</v>
      </c>
      <c r="C829" s="25"/>
      <c r="D829" s="25" t="s">
        <v>52</v>
      </c>
      <c r="E829" s="27" t="s">
        <v>217</v>
      </c>
      <c r="F829" s="25">
        <v>2.5</v>
      </c>
      <c r="G829" s="27" t="s">
        <v>39</v>
      </c>
      <c r="H829" s="27">
        <v>90000</v>
      </c>
      <c r="I829" s="25">
        <f t="shared" si="210"/>
        <v>225000</v>
      </c>
      <c r="J829" s="31" t="s">
        <v>312</v>
      </c>
      <c r="K829" s="25" t="s">
        <v>2367</v>
      </c>
      <c r="L829" s="107">
        <f t="shared" si="217"/>
        <v>0</v>
      </c>
      <c r="M829" s="107"/>
      <c r="N829" s="107"/>
      <c r="O829" s="107">
        <f t="shared" si="218"/>
        <v>225000</v>
      </c>
      <c r="P829" s="107"/>
      <c r="Q829" s="107">
        <v>225000</v>
      </c>
      <c r="R829" s="107">
        <f t="shared" si="219"/>
        <v>0</v>
      </c>
      <c r="S829" s="107"/>
      <c r="T829" s="107"/>
      <c r="U829" s="107">
        <f t="shared" si="220"/>
        <v>0</v>
      </c>
      <c r="V829" s="107"/>
      <c r="W829" s="107"/>
      <c r="X829" s="107">
        <f t="shared" si="221"/>
        <v>0</v>
      </c>
      <c r="Y829" s="107"/>
      <c r="Z829" s="107"/>
      <c r="AA829" s="108">
        <f t="shared" si="222"/>
        <v>0</v>
      </c>
      <c r="AB829" s="7">
        <v>45651</v>
      </c>
    </row>
    <row r="830" spans="1:28" ht="15.75" x14ac:dyDescent="0.25">
      <c r="A830" s="29">
        <v>45642</v>
      </c>
      <c r="B830" s="25" t="s">
        <v>253</v>
      </c>
      <c r="C830" s="25"/>
      <c r="D830" s="27" t="s">
        <v>46</v>
      </c>
      <c r="E830" s="25" t="s">
        <v>219</v>
      </c>
      <c r="F830" s="25">
        <v>1</v>
      </c>
      <c r="G830" s="27" t="s">
        <v>39</v>
      </c>
      <c r="H830" s="25">
        <v>300000</v>
      </c>
      <c r="I830" s="25">
        <f t="shared" si="210"/>
        <v>300000</v>
      </c>
      <c r="J830" s="31" t="s">
        <v>324</v>
      </c>
      <c r="K830" s="25"/>
      <c r="L830" s="107">
        <f t="shared" si="217"/>
        <v>300000</v>
      </c>
      <c r="M830" s="107">
        <v>300000</v>
      </c>
      <c r="N830" s="107"/>
      <c r="O830" s="107">
        <f t="shared" si="218"/>
        <v>0</v>
      </c>
      <c r="P830" s="107"/>
      <c r="Q830" s="107"/>
      <c r="R830" s="107">
        <f t="shared" si="219"/>
        <v>0</v>
      </c>
      <c r="S830" s="107"/>
      <c r="T830" s="107"/>
      <c r="U830" s="107">
        <f t="shared" si="220"/>
        <v>0</v>
      </c>
      <c r="V830" s="107"/>
      <c r="W830" s="107"/>
      <c r="X830" s="107">
        <f t="shared" si="221"/>
        <v>0</v>
      </c>
      <c r="Y830" s="107"/>
      <c r="Z830" s="107"/>
      <c r="AA830" s="108">
        <f t="shared" si="222"/>
        <v>0</v>
      </c>
      <c r="AB830" s="7">
        <v>45642</v>
      </c>
    </row>
    <row r="831" spans="1:28" ht="15.75" x14ac:dyDescent="0.25">
      <c r="A831" s="29">
        <v>45642</v>
      </c>
      <c r="B831" s="25" t="s">
        <v>159</v>
      </c>
      <c r="C831" s="25"/>
      <c r="D831" s="27" t="s">
        <v>52</v>
      </c>
      <c r="E831" s="25" t="s">
        <v>534</v>
      </c>
      <c r="F831" s="25">
        <v>3500</v>
      </c>
      <c r="G831" s="25" t="s">
        <v>34</v>
      </c>
      <c r="H831" s="25">
        <v>3160</v>
      </c>
      <c r="I831" s="25">
        <f t="shared" si="210"/>
        <v>11060000</v>
      </c>
      <c r="J831" s="31" t="s">
        <v>312</v>
      </c>
      <c r="K831" s="25" t="s">
        <v>2289</v>
      </c>
      <c r="L831" s="107">
        <f t="shared" si="217"/>
        <v>0</v>
      </c>
      <c r="M831" s="107"/>
      <c r="N831" s="107"/>
      <c r="O831" s="107">
        <f t="shared" si="218"/>
        <v>11060000</v>
      </c>
      <c r="P831" s="107">
        <v>11060000</v>
      </c>
      <c r="Q831" s="107"/>
      <c r="R831" s="107">
        <f t="shared" si="219"/>
        <v>0</v>
      </c>
      <c r="S831" s="107"/>
      <c r="T831" s="107"/>
      <c r="U831" s="107">
        <f t="shared" si="220"/>
        <v>0</v>
      </c>
      <c r="V831" s="107"/>
      <c r="W831" s="107"/>
      <c r="X831" s="107">
        <f t="shared" si="221"/>
        <v>0</v>
      </c>
      <c r="Y831" s="107"/>
      <c r="Z831" s="107"/>
      <c r="AA831" s="108">
        <f t="shared" si="222"/>
        <v>0</v>
      </c>
      <c r="AB831" s="7">
        <v>45642</v>
      </c>
    </row>
    <row r="832" spans="1:28" ht="15.75" x14ac:dyDescent="0.25">
      <c r="A832" s="24">
        <v>45642</v>
      </c>
      <c r="B832" s="25" t="s">
        <v>207</v>
      </c>
      <c r="C832" s="25"/>
      <c r="D832" s="25" t="s">
        <v>52</v>
      </c>
      <c r="E832" s="25" t="s">
        <v>44</v>
      </c>
      <c r="F832" s="25">
        <v>500</v>
      </c>
      <c r="G832" s="25" t="s">
        <v>34</v>
      </c>
      <c r="H832" s="25">
        <v>860</v>
      </c>
      <c r="I832" s="25">
        <f t="shared" si="210"/>
        <v>430000</v>
      </c>
      <c r="J832" s="31" t="s">
        <v>312</v>
      </c>
      <c r="K832" s="25" t="s">
        <v>2345</v>
      </c>
      <c r="L832" s="107">
        <f t="shared" si="217"/>
        <v>0</v>
      </c>
      <c r="M832" s="107"/>
      <c r="N832" s="107"/>
      <c r="O832" s="107">
        <f t="shared" si="218"/>
        <v>430000</v>
      </c>
      <c r="P832" s="107">
        <v>430000</v>
      </c>
      <c r="Q832" s="107"/>
      <c r="R832" s="107">
        <f t="shared" si="219"/>
        <v>0</v>
      </c>
      <c r="S832" s="107"/>
      <c r="T832" s="107"/>
      <c r="U832" s="107">
        <f t="shared" si="220"/>
        <v>0</v>
      </c>
      <c r="V832" s="107"/>
      <c r="W832" s="107"/>
      <c r="X832" s="107">
        <f t="shared" si="221"/>
        <v>0</v>
      </c>
      <c r="Y832" s="107"/>
      <c r="Z832" s="107"/>
      <c r="AA832" s="108">
        <f t="shared" si="222"/>
        <v>0</v>
      </c>
      <c r="AB832" s="7">
        <v>45649</v>
      </c>
    </row>
    <row r="833" spans="1:28" ht="15.75" x14ac:dyDescent="0.25">
      <c r="A833" s="24">
        <v>45642</v>
      </c>
      <c r="B833" s="25" t="s">
        <v>1008</v>
      </c>
      <c r="C833" s="25"/>
      <c r="D833" s="25" t="s">
        <v>46</v>
      </c>
      <c r="E833" s="25" t="s">
        <v>135</v>
      </c>
      <c r="F833" s="25">
        <v>10</v>
      </c>
      <c r="G833" s="25" t="s">
        <v>48</v>
      </c>
      <c r="H833" s="25">
        <v>145000</v>
      </c>
      <c r="I833" s="25">
        <f t="shared" si="210"/>
        <v>1450000</v>
      </c>
      <c r="J833" s="31" t="s">
        <v>312</v>
      </c>
      <c r="K833" s="25" t="s">
        <v>2376</v>
      </c>
      <c r="L833" s="107">
        <f t="shared" si="217"/>
        <v>0</v>
      </c>
      <c r="M833" s="107"/>
      <c r="N833" s="107"/>
      <c r="O833" s="107">
        <f t="shared" si="218"/>
        <v>1450000</v>
      </c>
      <c r="P833" s="107">
        <v>1450000</v>
      </c>
      <c r="Q833" s="107"/>
      <c r="R833" s="107">
        <f t="shared" si="219"/>
        <v>0</v>
      </c>
      <c r="S833" s="107"/>
      <c r="T833" s="107"/>
      <c r="U833" s="107">
        <f t="shared" si="220"/>
        <v>0</v>
      </c>
      <c r="V833" s="107"/>
      <c r="W833" s="107"/>
      <c r="X833" s="107">
        <f t="shared" si="221"/>
        <v>0</v>
      </c>
      <c r="Y833" s="107"/>
      <c r="Z833" s="107"/>
      <c r="AA833" s="108">
        <f t="shared" si="222"/>
        <v>0</v>
      </c>
      <c r="AB833" s="7">
        <v>45652</v>
      </c>
    </row>
    <row r="834" spans="1:28" ht="15.75" x14ac:dyDescent="0.25">
      <c r="A834" s="29">
        <v>45643</v>
      </c>
      <c r="B834" s="27" t="s">
        <v>1046</v>
      </c>
      <c r="C834" s="27"/>
      <c r="D834" s="27" t="s">
        <v>46</v>
      </c>
      <c r="E834" s="27" t="s">
        <v>108</v>
      </c>
      <c r="F834" s="27">
        <v>2800</v>
      </c>
      <c r="G834" s="27" t="s">
        <v>34</v>
      </c>
      <c r="H834" s="27">
        <v>1900</v>
      </c>
      <c r="I834" s="25">
        <f t="shared" ref="I834:I897" si="223">F834*H834</f>
        <v>5320000</v>
      </c>
      <c r="J834" s="32" t="s">
        <v>324</v>
      </c>
      <c r="K834" s="25"/>
      <c r="L834" s="107">
        <f t="shared" ref="L834" si="224">M834+N834</f>
        <v>0</v>
      </c>
      <c r="M834" s="107"/>
      <c r="N834" s="107"/>
      <c r="O834" s="107">
        <f t="shared" ref="O834" si="225">P834+Q834</f>
        <v>0</v>
      </c>
      <c r="P834" s="107"/>
      <c r="Q834" s="107"/>
      <c r="R834" s="107">
        <f t="shared" ref="R834" si="226">S834+T834</f>
        <v>0</v>
      </c>
      <c r="S834" s="107"/>
      <c r="T834" s="107"/>
      <c r="U834" s="107">
        <f t="shared" ref="U834" si="227">V834+W834</f>
        <v>5320000</v>
      </c>
      <c r="V834" s="107">
        <v>5320000</v>
      </c>
      <c r="W834" s="107"/>
      <c r="X834" s="107">
        <f t="shared" ref="X834" si="228">Y834+Z834</f>
        <v>0</v>
      </c>
      <c r="Y834" s="107"/>
      <c r="Z834" s="107"/>
      <c r="AA834" s="108">
        <f t="shared" ref="AA834" si="229">C834+I834-L834-O834-U834-X834-R834</f>
        <v>0</v>
      </c>
      <c r="AB834" s="7">
        <v>45642</v>
      </c>
    </row>
    <row r="835" spans="1:28" ht="15.75" x14ac:dyDescent="0.25">
      <c r="A835" s="29">
        <v>45643</v>
      </c>
      <c r="B835" s="27" t="s">
        <v>1046</v>
      </c>
      <c r="C835" s="25"/>
      <c r="D835" s="27" t="s">
        <v>46</v>
      </c>
      <c r="E835" s="25" t="s">
        <v>135</v>
      </c>
      <c r="F835" s="25">
        <v>20</v>
      </c>
      <c r="G835" s="25" t="s">
        <v>48</v>
      </c>
      <c r="H835" s="25">
        <v>150000</v>
      </c>
      <c r="I835" s="25">
        <f t="shared" si="223"/>
        <v>3000000</v>
      </c>
      <c r="J835" s="32" t="s">
        <v>312</v>
      </c>
      <c r="K835" s="25" t="s">
        <v>2313</v>
      </c>
      <c r="L835" s="107">
        <f t="shared" ref="L835:L866" si="230">M835+N835</f>
        <v>0</v>
      </c>
      <c r="M835" s="107"/>
      <c r="N835" s="107"/>
      <c r="O835" s="107">
        <f t="shared" ref="O835:O866" si="231">P835+Q835</f>
        <v>1500000</v>
      </c>
      <c r="P835" s="107">
        <v>1500000</v>
      </c>
      <c r="Q835" s="107"/>
      <c r="R835" s="107">
        <f t="shared" ref="R835:R866" si="232">S835+T835</f>
        <v>0</v>
      </c>
      <c r="S835" s="107"/>
      <c r="T835" s="107"/>
      <c r="U835" s="107">
        <f t="shared" ref="U835:U866" si="233">V835+W835</f>
        <v>1500000</v>
      </c>
      <c r="V835" s="107">
        <v>680000</v>
      </c>
      <c r="W835" s="107">
        <v>820000</v>
      </c>
      <c r="X835" s="107">
        <f t="shared" ref="X835:X866" si="234">Y835+Z835</f>
        <v>0</v>
      </c>
      <c r="Y835" s="107"/>
      <c r="Z835" s="107"/>
      <c r="AA835" s="108">
        <f t="shared" ref="AA835:AA866" si="235">C835+I835-L835-O835-U835-X835-R835</f>
        <v>0</v>
      </c>
      <c r="AB835" s="7">
        <v>45644</v>
      </c>
    </row>
    <row r="836" spans="1:28" ht="15.75" x14ac:dyDescent="0.25">
      <c r="A836" s="29">
        <v>45643</v>
      </c>
      <c r="B836" s="25" t="s">
        <v>844</v>
      </c>
      <c r="C836" s="25"/>
      <c r="D836" s="27" t="s">
        <v>46</v>
      </c>
      <c r="E836" s="25" t="s">
        <v>135</v>
      </c>
      <c r="F836" s="25">
        <v>15</v>
      </c>
      <c r="G836" s="25" t="s">
        <v>48</v>
      </c>
      <c r="H836" s="25">
        <v>145000</v>
      </c>
      <c r="I836" s="25">
        <f t="shared" si="223"/>
        <v>2175000</v>
      </c>
      <c r="J836" s="31" t="s">
        <v>324</v>
      </c>
      <c r="K836" s="25"/>
      <c r="L836" s="107">
        <f t="shared" si="230"/>
        <v>2175000</v>
      </c>
      <c r="M836" s="107">
        <v>2175000</v>
      </c>
      <c r="N836" s="107"/>
      <c r="O836" s="107">
        <f t="shared" si="231"/>
        <v>0</v>
      </c>
      <c r="P836" s="107"/>
      <c r="Q836" s="107"/>
      <c r="R836" s="107">
        <f t="shared" si="232"/>
        <v>0</v>
      </c>
      <c r="S836" s="107"/>
      <c r="T836" s="107"/>
      <c r="U836" s="107">
        <f t="shared" si="233"/>
        <v>0</v>
      </c>
      <c r="V836" s="107"/>
      <c r="W836" s="107"/>
      <c r="X836" s="107">
        <f t="shared" si="234"/>
        <v>0</v>
      </c>
      <c r="Y836" s="107"/>
      <c r="Z836" s="107"/>
      <c r="AA836" s="108">
        <f t="shared" si="235"/>
        <v>0</v>
      </c>
      <c r="AB836" s="7">
        <v>45643</v>
      </c>
    </row>
    <row r="837" spans="1:28" ht="15.75" x14ac:dyDescent="0.25">
      <c r="A837" s="29">
        <v>45643</v>
      </c>
      <c r="B837" s="25" t="s">
        <v>99</v>
      </c>
      <c r="C837" s="25"/>
      <c r="D837" s="27"/>
      <c r="E837" s="25" t="s">
        <v>105</v>
      </c>
      <c r="F837" s="25">
        <v>36</v>
      </c>
      <c r="G837" s="25" t="s">
        <v>39</v>
      </c>
      <c r="H837" s="25"/>
      <c r="I837" s="25">
        <f t="shared" si="223"/>
        <v>0</v>
      </c>
      <c r="J837" s="26" t="s">
        <v>28</v>
      </c>
      <c r="K837" s="25"/>
      <c r="L837" s="107">
        <f t="shared" si="230"/>
        <v>0</v>
      </c>
      <c r="M837" s="107"/>
      <c r="N837" s="107"/>
      <c r="O837" s="107">
        <f t="shared" si="231"/>
        <v>0</v>
      </c>
      <c r="P837" s="107"/>
      <c r="Q837" s="107"/>
      <c r="R837" s="107">
        <f t="shared" si="232"/>
        <v>0</v>
      </c>
      <c r="S837" s="107"/>
      <c r="T837" s="107"/>
      <c r="U837" s="107">
        <f t="shared" si="233"/>
        <v>0</v>
      </c>
      <c r="V837" s="107"/>
      <c r="W837" s="107"/>
      <c r="X837" s="107">
        <f t="shared" si="234"/>
        <v>0</v>
      </c>
      <c r="Y837" s="107"/>
      <c r="Z837" s="107"/>
      <c r="AA837" s="108">
        <f t="shared" si="235"/>
        <v>0</v>
      </c>
      <c r="AB837" s="7"/>
    </row>
    <row r="838" spans="1:28" ht="15.75" x14ac:dyDescent="0.25">
      <c r="A838" s="29">
        <v>45643</v>
      </c>
      <c r="B838" s="25" t="s">
        <v>99</v>
      </c>
      <c r="C838" s="25"/>
      <c r="D838" s="27"/>
      <c r="E838" s="25" t="s">
        <v>358</v>
      </c>
      <c r="F838" s="25">
        <v>20.3</v>
      </c>
      <c r="G838" s="25" t="s">
        <v>39</v>
      </c>
      <c r="H838" s="25"/>
      <c r="I838" s="25">
        <f t="shared" si="223"/>
        <v>0</v>
      </c>
      <c r="J838" s="26" t="s">
        <v>28</v>
      </c>
      <c r="K838" s="25"/>
      <c r="L838" s="107">
        <f t="shared" si="230"/>
        <v>0</v>
      </c>
      <c r="M838" s="107"/>
      <c r="N838" s="107"/>
      <c r="O838" s="107">
        <f t="shared" si="231"/>
        <v>0</v>
      </c>
      <c r="P838" s="107"/>
      <c r="Q838" s="107"/>
      <c r="R838" s="107">
        <f t="shared" si="232"/>
        <v>0</v>
      </c>
      <c r="S838" s="107"/>
      <c r="T838" s="107"/>
      <c r="U838" s="107">
        <f t="shared" si="233"/>
        <v>0</v>
      </c>
      <c r="V838" s="107"/>
      <c r="W838" s="107"/>
      <c r="X838" s="107">
        <f t="shared" si="234"/>
        <v>0</v>
      </c>
      <c r="Y838" s="107"/>
      <c r="Z838" s="107"/>
      <c r="AA838" s="108">
        <f t="shared" si="235"/>
        <v>0</v>
      </c>
      <c r="AB838" s="7"/>
    </row>
    <row r="839" spans="1:28" ht="15.75" x14ac:dyDescent="0.25">
      <c r="A839" s="29">
        <v>45643</v>
      </c>
      <c r="B839" s="25" t="s">
        <v>99</v>
      </c>
      <c r="C839" s="25"/>
      <c r="D839" s="27"/>
      <c r="E839" s="25" t="s">
        <v>358</v>
      </c>
      <c r="F839" s="25">
        <v>21</v>
      </c>
      <c r="G839" s="25" t="s">
        <v>39</v>
      </c>
      <c r="H839" s="25"/>
      <c r="I839" s="25">
        <f t="shared" si="223"/>
        <v>0</v>
      </c>
      <c r="J839" s="26" t="s">
        <v>28</v>
      </c>
      <c r="K839" s="25"/>
      <c r="L839" s="107">
        <f t="shared" si="230"/>
        <v>0</v>
      </c>
      <c r="M839" s="107"/>
      <c r="N839" s="107"/>
      <c r="O839" s="107">
        <f t="shared" si="231"/>
        <v>0</v>
      </c>
      <c r="P839" s="107"/>
      <c r="Q839" s="107"/>
      <c r="R839" s="107">
        <f t="shared" si="232"/>
        <v>0</v>
      </c>
      <c r="S839" s="107"/>
      <c r="T839" s="107"/>
      <c r="U839" s="107">
        <f t="shared" si="233"/>
        <v>0</v>
      </c>
      <c r="V839" s="107"/>
      <c r="W839" s="107"/>
      <c r="X839" s="107">
        <f t="shared" si="234"/>
        <v>0</v>
      </c>
      <c r="Y839" s="107"/>
      <c r="Z839" s="107"/>
      <c r="AA839" s="108">
        <f t="shared" si="235"/>
        <v>0</v>
      </c>
      <c r="AB839" s="7"/>
    </row>
    <row r="840" spans="1:28" ht="15.75" x14ac:dyDescent="0.25">
      <c r="A840" s="29">
        <v>45643</v>
      </c>
      <c r="B840" s="25" t="s">
        <v>480</v>
      </c>
      <c r="C840" s="25"/>
      <c r="D840" s="27" t="s">
        <v>52</v>
      </c>
      <c r="E840" s="25" t="s">
        <v>534</v>
      </c>
      <c r="F840" s="25">
        <v>2000</v>
      </c>
      <c r="G840" s="25" t="s">
        <v>34</v>
      </c>
      <c r="H840" s="25">
        <v>3160</v>
      </c>
      <c r="I840" s="25">
        <f t="shared" si="223"/>
        <v>6320000</v>
      </c>
      <c r="J840" s="31" t="s">
        <v>312</v>
      </c>
      <c r="K840" s="25" t="s">
        <v>2297</v>
      </c>
      <c r="L840" s="107">
        <f t="shared" si="230"/>
        <v>0</v>
      </c>
      <c r="M840" s="107"/>
      <c r="N840" s="107"/>
      <c r="O840" s="107">
        <f t="shared" si="231"/>
        <v>6320000</v>
      </c>
      <c r="P840" s="107">
        <v>1580000</v>
      </c>
      <c r="Q840" s="107">
        <v>4740000</v>
      </c>
      <c r="R840" s="107">
        <f t="shared" si="232"/>
        <v>0</v>
      </c>
      <c r="S840" s="107"/>
      <c r="T840" s="107"/>
      <c r="U840" s="107">
        <f t="shared" si="233"/>
        <v>0</v>
      </c>
      <c r="V840" s="107"/>
      <c r="W840" s="107"/>
      <c r="X840" s="107">
        <f t="shared" si="234"/>
        <v>0</v>
      </c>
      <c r="Y840" s="107"/>
      <c r="Z840" s="107"/>
      <c r="AA840" s="108">
        <f t="shared" si="235"/>
        <v>0</v>
      </c>
      <c r="AB840" s="7">
        <v>45649</v>
      </c>
    </row>
    <row r="841" spans="1:28" ht="15.75" x14ac:dyDescent="0.25">
      <c r="A841" s="29">
        <v>45643</v>
      </c>
      <c r="B841" s="25" t="s">
        <v>565</v>
      </c>
      <c r="C841" s="25"/>
      <c r="D841" s="27" t="s">
        <v>46</v>
      </c>
      <c r="E841" s="25" t="s">
        <v>298</v>
      </c>
      <c r="F841" s="25">
        <v>200</v>
      </c>
      <c r="G841" s="25" t="s">
        <v>34</v>
      </c>
      <c r="H841" s="25">
        <v>4000</v>
      </c>
      <c r="I841" s="25">
        <f t="shared" si="223"/>
        <v>800000</v>
      </c>
      <c r="J841" s="31" t="s">
        <v>324</v>
      </c>
      <c r="K841" s="25"/>
      <c r="L841" s="107">
        <f t="shared" si="230"/>
        <v>0</v>
      </c>
      <c r="M841" s="107"/>
      <c r="N841" s="107"/>
      <c r="O841" s="107">
        <f t="shared" si="231"/>
        <v>0</v>
      </c>
      <c r="P841" s="107"/>
      <c r="Q841" s="107"/>
      <c r="R841" s="107">
        <f t="shared" si="232"/>
        <v>0</v>
      </c>
      <c r="S841" s="107"/>
      <c r="T841" s="107"/>
      <c r="U841" s="107">
        <f t="shared" si="233"/>
        <v>800000</v>
      </c>
      <c r="V841" s="107">
        <v>800000</v>
      </c>
      <c r="W841" s="107"/>
      <c r="X841" s="107">
        <f t="shared" si="234"/>
        <v>0</v>
      </c>
      <c r="Y841" s="107"/>
      <c r="Z841" s="107"/>
      <c r="AA841" s="108">
        <f t="shared" si="235"/>
        <v>0</v>
      </c>
      <c r="AB841" s="7">
        <v>45642</v>
      </c>
    </row>
    <row r="842" spans="1:28" ht="15.75" x14ac:dyDescent="0.25">
      <c r="A842" s="29">
        <v>45643</v>
      </c>
      <c r="B842" s="25" t="s">
        <v>380</v>
      </c>
      <c r="C842" s="25"/>
      <c r="D842" s="27" t="s">
        <v>46</v>
      </c>
      <c r="E842" s="25" t="s">
        <v>127</v>
      </c>
      <c r="F842" s="25">
        <v>10</v>
      </c>
      <c r="G842" s="25" t="s">
        <v>39</v>
      </c>
      <c r="H842" s="25">
        <v>70000</v>
      </c>
      <c r="I842" s="25">
        <f t="shared" si="223"/>
        <v>700000</v>
      </c>
      <c r="J842" s="31" t="s">
        <v>312</v>
      </c>
      <c r="K842" s="25" t="s">
        <v>2337</v>
      </c>
      <c r="L842" s="107">
        <f t="shared" si="230"/>
        <v>0</v>
      </c>
      <c r="M842" s="107"/>
      <c r="N842" s="107"/>
      <c r="O842" s="107">
        <f t="shared" si="231"/>
        <v>700000</v>
      </c>
      <c r="P842" s="107">
        <v>700000</v>
      </c>
      <c r="Q842" s="107"/>
      <c r="R842" s="107">
        <f t="shared" si="232"/>
        <v>0</v>
      </c>
      <c r="S842" s="107"/>
      <c r="T842" s="107"/>
      <c r="U842" s="107">
        <f t="shared" si="233"/>
        <v>0</v>
      </c>
      <c r="V842" s="107"/>
      <c r="W842" s="107"/>
      <c r="X842" s="107">
        <f t="shared" si="234"/>
        <v>0</v>
      </c>
      <c r="Y842" s="107"/>
      <c r="Z842" s="107"/>
      <c r="AA842" s="108">
        <f t="shared" si="235"/>
        <v>0</v>
      </c>
      <c r="AB842" s="7">
        <v>45646</v>
      </c>
    </row>
    <row r="843" spans="1:28" ht="15.75" x14ac:dyDescent="0.25">
      <c r="A843" s="29">
        <v>45643</v>
      </c>
      <c r="B843" s="25" t="s">
        <v>380</v>
      </c>
      <c r="C843" s="25"/>
      <c r="D843" s="27" t="s">
        <v>46</v>
      </c>
      <c r="E843" s="25" t="s">
        <v>381</v>
      </c>
      <c r="F843" s="25">
        <v>4</v>
      </c>
      <c r="G843" s="25" t="s">
        <v>27</v>
      </c>
      <c r="H843" s="25">
        <v>700000</v>
      </c>
      <c r="I843" s="25">
        <f t="shared" si="223"/>
        <v>2800000</v>
      </c>
      <c r="J843" s="31" t="s">
        <v>312</v>
      </c>
      <c r="K843" s="25" t="s">
        <v>2337</v>
      </c>
      <c r="L843" s="107">
        <f t="shared" si="230"/>
        <v>0</v>
      </c>
      <c r="M843" s="107"/>
      <c r="N843" s="107"/>
      <c r="O843" s="107">
        <f t="shared" si="231"/>
        <v>2800000</v>
      </c>
      <c r="P843" s="107">
        <v>2800000</v>
      </c>
      <c r="Q843" s="107"/>
      <c r="R843" s="107">
        <f t="shared" si="232"/>
        <v>0</v>
      </c>
      <c r="S843" s="107"/>
      <c r="T843" s="107"/>
      <c r="U843" s="107">
        <f t="shared" si="233"/>
        <v>0</v>
      </c>
      <c r="V843" s="107"/>
      <c r="W843" s="107"/>
      <c r="X843" s="107">
        <f t="shared" si="234"/>
        <v>0</v>
      </c>
      <c r="Y843" s="107"/>
      <c r="Z843" s="107"/>
      <c r="AA843" s="108">
        <f t="shared" si="235"/>
        <v>0</v>
      </c>
      <c r="AB843" s="7">
        <v>45646</v>
      </c>
    </row>
    <row r="844" spans="1:28" ht="15.75" x14ac:dyDescent="0.25">
      <c r="A844" s="29">
        <v>45643</v>
      </c>
      <c r="B844" s="25" t="s">
        <v>2291</v>
      </c>
      <c r="C844" s="25"/>
      <c r="D844" s="27" t="s">
        <v>2283</v>
      </c>
      <c r="E844" s="25" t="s">
        <v>185</v>
      </c>
      <c r="F844" s="25">
        <v>200</v>
      </c>
      <c r="G844" s="25" t="s">
        <v>27</v>
      </c>
      <c r="H844" s="25">
        <v>1700</v>
      </c>
      <c r="I844" s="25">
        <f t="shared" si="223"/>
        <v>340000</v>
      </c>
      <c r="J844" s="31" t="s">
        <v>312</v>
      </c>
      <c r="K844" s="25" t="s">
        <v>2294</v>
      </c>
      <c r="L844" s="107">
        <f t="shared" si="230"/>
        <v>0</v>
      </c>
      <c r="M844" s="107"/>
      <c r="N844" s="107"/>
      <c r="O844" s="107">
        <f t="shared" si="231"/>
        <v>255000</v>
      </c>
      <c r="P844" s="107">
        <v>255000</v>
      </c>
      <c r="Q844" s="107"/>
      <c r="R844" s="107">
        <f t="shared" si="232"/>
        <v>0</v>
      </c>
      <c r="S844" s="107"/>
      <c r="T844" s="107"/>
      <c r="U844" s="107">
        <f t="shared" si="233"/>
        <v>85000</v>
      </c>
      <c r="V844" s="107">
        <v>85000</v>
      </c>
      <c r="W844" s="107"/>
      <c r="X844" s="107">
        <f t="shared" si="234"/>
        <v>0</v>
      </c>
      <c r="Y844" s="107"/>
      <c r="Z844" s="107"/>
      <c r="AA844" s="108">
        <f t="shared" si="235"/>
        <v>0</v>
      </c>
      <c r="AB844" s="7">
        <v>45644</v>
      </c>
    </row>
    <row r="845" spans="1:28" ht="15.75" x14ac:dyDescent="0.25">
      <c r="A845" s="29">
        <v>45643</v>
      </c>
      <c r="B845" s="25" t="s">
        <v>226</v>
      </c>
      <c r="C845" s="25"/>
      <c r="D845" s="27" t="s">
        <v>52</v>
      </c>
      <c r="E845" s="25" t="s">
        <v>229</v>
      </c>
      <c r="F845" s="25">
        <v>300</v>
      </c>
      <c r="G845" s="25" t="s">
        <v>39</v>
      </c>
      <c r="H845" s="25">
        <v>42000</v>
      </c>
      <c r="I845" s="25">
        <f t="shared" si="223"/>
        <v>12600000</v>
      </c>
      <c r="J845" s="26" t="s">
        <v>28</v>
      </c>
      <c r="K845" s="25"/>
      <c r="L845" s="107">
        <f t="shared" si="230"/>
        <v>0</v>
      </c>
      <c r="M845" s="107"/>
      <c r="N845" s="107"/>
      <c r="O845" s="107">
        <f t="shared" si="231"/>
        <v>0</v>
      </c>
      <c r="P845" s="107"/>
      <c r="Q845" s="107"/>
      <c r="R845" s="107">
        <f t="shared" si="232"/>
        <v>0</v>
      </c>
      <c r="S845" s="107"/>
      <c r="T845" s="107"/>
      <c r="U845" s="107">
        <f t="shared" si="233"/>
        <v>0</v>
      </c>
      <c r="V845" s="107"/>
      <c r="W845" s="107"/>
      <c r="X845" s="107">
        <f t="shared" si="234"/>
        <v>0</v>
      </c>
      <c r="Y845" s="107"/>
      <c r="Z845" s="107"/>
      <c r="AA845" s="108">
        <f t="shared" si="235"/>
        <v>12600000</v>
      </c>
      <c r="AB845" s="7"/>
    </row>
    <row r="846" spans="1:28" ht="15.75" x14ac:dyDescent="0.25">
      <c r="A846" s="29">
        <v>45643</v>
      </c>
      <c r="B846" s="25" t="s">
        <v>287</v>
      </c>
      <c r="C846" s="25"/>
      <c r="D846" s="27" t="s">
        <v>2283</v>
      </c>
      <c r="E846" s="25" t="s">
        <v>235</v>
      </c>
      <c r="F846" s="25">
        <v>800</v>
      </c>
      <c r="G846" s="25" t="s">
        <v>27</v>
      </c>
      <c r="H846" s="25">
        <v>3100</v>
      </c>
      <c r="I846" s="25">
        <f t="shared" si="223"/>
        <v>2480000</v>
      </c>
      <c r="J846" s="31" t="s">
        <v>312</v>
      </c>
      <c r="K846" s="25" t="s">
        <v>2299</v>
      </c>
      <c r="L846" s="107">
        <f t="shared" si="230"/>
        <v>0</v>
      </c>
      <c r="M846" s="107"/>
      <c r="N846" s="107"/>
      <c r="O846" s="107">
        <f t="shared" si="231"/>
        <v>2480000</v>
      </c>
      <c r="P846" s="107">
        <v>2480000</v>
      </c>
      <c r="Q846" s="107"/>
      <c r="R846" s="107">
        <f t="shared" si="232"/>
        <v>0</v>
      </c>
      <c r="S846" s="107"/>
      <c r="T846" s="107"/>
      <c r="U846" s="107">
        <f t="shared" si="233"/>
        <v>0</v>
      </c>
      <c r="V846" s="107"/>
      <c r="W846" s="107"/>
      <c r="X846" s="107">
        <f t="shared" si="234"/>
        <v>0</v>
      </c>
      <c r="Y846" s="107"/>
      <c r="Z846" s="107"/>
      <c r="AA846" s="108">
        <f t="shared" si="235"/>
        <v>0</v>
      </c>
      <c r="AB846" s="7">
        <v>45643</v>
      </c>
    </row>
    <row r="847" spans="1:28" ht="15.75" x14ac:dyDescent="0.25">
      <c r="A847" s="29">
        <v>45643</v>
      </c>
      <c r="B847" s="25" t="s">
        <v>2292</v>
      </c>
      <c r="C847" s="25"/>
      <c r="D847" s="27" t="s">
        <v>46</v>
      </c>
      <c r="E847" s="25" t="s">
        <v>1517</v>
      </c>
      <c r="F847" s="25">
        <v>4</v>
      </c>
      <c r="G847" s="25" t="s">
        <v>27</v>
      </c>
      <c r="H847" s="25">
        <v>850000</v>
      </c>
      <c r="I847" s="25">
        <f t="shared" si="223"/>
        <v>3400000</v>
      </c>
      <c r="J847" s="31" t="s">
        <v>312</v>
      </c>
      <c r="K847" s="25" t="s">
        <v>2301</v>
      </c>
      <c r="L847" s="107">
        <f t="shared" si="230"/>
        <v>0</v>
      </c>
      <c r="M847" s="107"/>
      <c r="N847" s="107"/>
      <c r="O847" s="107">
        <f t="shared" si="231"/>
        <v>3400000</v>
      </c>
      <c r="P847" s="107">
        <v>3400000</v>
      </c>
      <c r="Q847" s="107"/>
      <c r="R847" s="107">
        <f t="shared" si="232"/>
        <v>0</v>
      </c>
      <c r="S847" s="107"/>
      <c r="T847" s="107"/>
      <c r="U847" s="107">
        <f t="shared" si="233"/>
        <v>0</v>
      </c>
      <c r="V847" s="107"/>
      <c r="W847" s="107"/>
      <c r="X847" s="107">
        <f t="shared" si="234"/>
        <v>0</v>
      </c>
      <c r="Y847" s="107"/>
      <c r="Z847" s="107"/>
      <c r="AA847" s="108">
        <f t="shared" si="235"/>
        <v>0</v>
      </c>
      <c r="AB847" s="7">
        <v>45643</v>
      </c>
    </row>
    <row r="848" spans="1:28" ht="15.75" x14ac:dyDescent="0.25">
      <c r="A848" s="29">
        <v>45643</v>
      </c>
      <c r="B848" s="25" t="s">
        <v>99</v>
      </c>
      <c r="C848" s="27"/>
      <c r="D848" s="27"/>
      <c r="E848" s="27" t="s">
        <v>358</v>
      </c>
      <c r="F848" s="27">
        <v>41.9</v>
      </c>
      <c r="G848" s="25" t="s">
        <v>39</v>
      </c>
      <c r="H848" s="27"/>
      <c r="I848" s="25">
        <f t="shared" si="223"/>
        <v>0</v>
      </c>
      <c r="J848" s="28" t="s">
        <v>28</v>
      </c>
      <c r="K848" s="25"/>
      <c r="L848" s="107">
        <f t="shared" si="230"/>
        <v>0</v>
      </c>
      <c r="M848" s="107"/>
      <c r="N848" s="107"/>
      <c r="O848" s="107">
        <f t="shared" si="231"/>
        <v>0</v>
      </c>
      <c r="P848" s="107"/>
      <c r="Q848" s="107"/>
      <c r="R848" s="107">
        <f t="shared" si="232"/>
        <v>0</v>
      </c>
      <c r="S848" s="107"/>
      <c r="T848" s="107"/>
      <c r="U848" s="107">
        <f t="shared" si="233"/>
        <v>0</v>
      </c>
      <c r="V848" s="107"/>
      <c r="W848" s="107"/>
      <c r="X848" s="107">
        <f t="shared" si="234"/>
        <v>0</v>
      </c>
      <c r="Y848" s="107"/>
      <c r="Z848" s="107"/>
      <c r="AA848" s="108">
        <f t="shared" si="235"/>
        <v>0</v>
      </c>
      <c r="AB848" s="7"/>
    </row>
    <row r="849" spans="1:28" ht="15.75" x14ac:dyDescent="0.25">
      <c r="A849" s="29">
        <v>45643</v>
      </c>
      <c r="B849" s="27" t="s">
        <v>41</v>
      </c>
      <c r="C849" s="25"/>
      <c r="D849" s="27" t="s">
        <v>46</v>
      </c>
      <c r="E849" s="27" t="s">
        <v>802</v>
      </c>
      <c r="F849" s="27">
        <v>600</v>
      </c>
      <c r="G849" s="25" t="s">
        <v>34</v>
      </c>
      <c r="H849" s="25">
        <v>3430</v>
      </c>
      <c r="I849" s="25">
        <f t="shared" si="223"/>
        <v>2058000</v>
      </c>
      <c r="J849" s="32" t="s">
        <v>324</v>
      </c>
      <c r="K849" s="25"/>
      <c r="L849" s="107">
        <f t="shared" si="230"/>
        <v>2058000</v>
      </c>
      <c r="M849" s="107"/>
      <c r="N849" s="107">
        <v>2058000</v>
      </c>
      <c r="O849" s="107">
        <f t="shared" si="231"/>
        <v>0</v>
      </c>
      <c r="P849" s="107"/>
      <c r="Q849" s="107"/>
      <c r="R849" s="107">
        <f t="shared" si="232"/>
        <v>0</v>
      </c>
      <c r="S849" s="107"/>
      <c r="T849" s="107"/>
      <c r="U849" s="107">
        <f t="shared" si="233"/>
        <v>0</v>
      </c>
      <c r="V849" s="107"/>
      <c r="W849" s="107"/>
      <c r="X849" s="107">
        <f t="shared" si="234"/>
        <v>0</v>
      </c>
      <c r="Y849" s="107"/>
      <c r="Z849" s="107"/>
      <c r="AA849" s="108">
        <f t="shared" si="235"/>
        <v>0</v>
      </c>
      <c r="AB849" s="7">
        <v>45643</v>
      </c>
    </row>
    <row r="850" spans="1:28" ht="15.75" x14ac:dyDescent="0.25">
      <c r="A850" s="29">
        <v>45643</v>
      </c>
      <c r="B850" s="27" t="s">
        <v>41</v>
      </c>
      <c r="C850" s="25"/>
      <c r="D850" s="27" t="s">
        <v>46</v>
      </c>
      <c r="E850" s="25" t="s">
        <v>767</v>
      </c>
      <c r="F850" s="25">
        <v>310</v>
      </c>
      <c r="G850" s="25" t="s">
        <v>34</v>
      </c>
      <c r="H850" s="25">
        <v>2940</v>
      </c>
      <c r="I850" s="25">
        <f t="shared" si="223"/>
        <v>911400</v>
      </c>
      <c r="J850" s="32" t="s">
        <v>324</v>
      </c>
      <c r="K850" s="25"/>
      <c r="L850" s="107">
        <f t="shared" si="230"/>
        <v>911400</v>
      </c>
      <c r="M850" s="107"/>
      <c r="N850" s="107">
        <v>911400</v>
      </c>
      <c r="O850" s="107">
        <f t="shared" si="231"/>
        <v>0</v>
      </c>
      <c r="P850" s="107"/>
      <c r="Q850" s="107"/>
      <c r="R850" s="107">
        <f t="shared" si="232"/>
        <v>0</v>
      </c>
      <c r="S850" s="107"/>
      <c r="T850" s="107"/>
      <c r="U850" s="107">
        <f t="shared" si="233"/>
        <v>0</v>
      </c>
      <c r="V850" s="107"/>
      <c r="W850" s="107"/>
      <c r="X850" s="107">
        <f t="shared" si="234"/>
        <v>0</v>
      </c>
      <c r="Y850" s="107"/>
      <c r="Z850" s="107"/>
      <c r="AA850" s="108">
        <f t="shared" si="235"/>
        <v>0</v>
      </c>
      <c r="AB850" s="7">
        <v>45643</v>
      </c>
    </row>
    <row r="851" spans="1:28" ht="15.75" x14ac:dyDescent="0.25">
      <c r="A851" s="29">
        <v>45643</v>
      </c>
      <c r="B851" s="27" t="s">
        <v>41</v>
      </c>
      <c r="C851" s="25"/>
      <c r="D851" s="27" t="s">
        <v>46</v>
      </c>
      <c r="E851" s="25" t="s">
        <v>348</v>
      </c>
      <c r="F851" s="25">
        <v>5000</v>
      </c>
      <c r="G851" s="25" t="s">
        <v>34</v>
      </c>
      <c r="H851" s="25">
        <v>900</v>
      </c>
      <c r="I851" s="25">
        <f t="shared" si="223"/>
        <v>4500000</v>
      </c>
      <c r="J851" s="32" t="s">
        <v>324</v>
      </c>
      <c r="K851" s="25"/>
      <c r="L851" s="107">
        <f t="shared" si="230"/>
        <v>4500000</v>
      </c>
      <c r="M851" s="107"/>
      <c r="N851" s="107">
        <v>4500000</v>
      </c>
      <c r="O851" s="107">
        <f t="shared" si="231"/>
        <v>0</v>
      </c>
      <c r="P851" s="107"/>
      <c r="Q851" s="107"/>
      <c r="R851" s="107">
        <f t="shared" si="232"/>
        <v>0</v>
      </c>
      <c r="S851" s="107"/>
      <c r="T851" s="107"/>
      <c r="U851" s="107">
        <f t="shared" si="233"/>
        <v>0</v>
      </c>
      <c r="V851" s="107"/>
      <c r="W851" s="107"/>
      <c r="X851" s="107">
        <f t="shared" si="234"/>
        <v>0</v>
      </c>
      <c r="Y851" s="107"/>
      <c r="Z851" s="107"/>
      <c r="AA851" s="108">
        <f t="shared" si="235"/>
        <v>0</v>
      </c>
      <c r="AB851" s="7">
        <v>45643</v>
      </c>
    </row>
    <row r="852" spans="1:28" ht="15.75" x14ac:dyDescent="0.25">
      <c r="A852" s="29">
        <v>45643</v>
      </c>
      <c r="B852" s="27" t="s">
        <v>41</v>
      </c>
      <c r="C852" s="25"/>
      <c r="D852" s="27" t="s">
        <v>46</v>
      </c>
      <c r="E852" s="25" t="s">
        <v>1216</v>
      </c>
      <c r="F852" s="25">
        <v>2500</v>
      </c>
      <c r="G852" s="25" t="s">
        <v>34</v>
      </c>
      <c r="H852" s="25">
        <v>1100</v>
      </c>
      <c r="I852" s="25">
        <f t="shared" si="223"/>
        <v>2750000</v>
      </c>
      <c r="J852" s="32" t="s">
        <v>324</v>
      </c>
      <c r="K852" s="25"/>
      <c r="L852" s="107">
        <f t="shared" si="230"/>
        <v>2750000</v>
      </c>
      <c r="M852" s="107"/>
      <c r="N852" s="107">
        <v>2750000</v>
      </c>
      <c r="O852" s="107">
        <f t="shared" si="231"/>
        <v>0</v>
      </c>
      <c r="P852" s="107"/>
      <c r="Q852" s="107"/>
      <c r="R852" s="107">
        <f t="shared" si="232"/>
        <v>0</v>
      </c>
      <c r="S852" s="107"/>
      <c r="T852" s="107"/>
      <c r="U852" s="107">
        <f t="shared" si="233"/>
        <v>0</v>
      </c>
      <c r="V852" s="107"/>
      <c r="W852" s="107"/>
      <c r="X852" s="107">
        <f t="shared" si="234"/>
        <v>0</v>
      </c>
      <c r="Y852" s="107"/>
      <c r="Z852" s="107"/>
      <c r="AA852" s="108">
        <f t="shared" si="235"/>
        <v>0</v>
      </c>
      <c r="AB852" s="7">
        <v>45643</v>
      </c>
    </row>
    <row r="853" spans="1:28" ht="15.75" x14ac:dyDescent="0.25">
      <c r="A853" s="29">
        <v>45643</v>
      </c>
      <c r="B853" s="25" t="s">
        <v>99</v>
      </c>
      <c r="C853" s="25"/>
      <c r="D853" s="27"/>
      <c r="E853" s="25" t="s">
        <v>120</v>
      </c>
      <c r="F853" s="25">
        <v>49.6</v>
      </c>
      <c r="G853" s="25" t="s">
        <v>39</v>
      </c>
      <c r="H853" s="25"/>
      <c r="I853" s="25">
        <f t="shared" si="223"/>
        <v>0</v>
      </c>
      <c r="J853" s="26" t="s">
        <v>28</v>
      </c>
      <c r="K853" s="25"/>
      <c r="L853" s="107">
        <f t="shared" si="230"/>
        <v>0</v>
      </c>
      <c r="M853" s="107"/>
      <c r="N853" s="107"/>
      <c r="O853" s="107">
        <f t="shared" si="231"/>
        <v>0</v>
      </c>
      <c r="P853" s="107"/>
      <c r="Q853" s="107"/>
      <c r="R853" s="107">
        <f t="shared" si="232"/>
        <v>0</v>
      </c>
      <c r="S853" s="107"/>
      <c r="T853" s="107"/>
      <c r="U853" s="107">
        <f t="shared" si="233"/>
        <v>0</v>
      </c>
      <c r="V853" s="107"/>
      <c r="W853" s="107"/>
      <c r="X853" s="107">
        <f t="shared" si="234"/>
        <v>0</v>
      </c>
      <c r="Y853" s="107"/>
      <c r="Z853" s="107"/>
      <c r="AA853" s="108">
        <f t="shared" si="235"/>
        <v>0</v>
      </c>
      <c r="AB853" s="7"/>
    </row>
    <row r="854" spans="1:28" ht="15.75" x14ac:dyDescent="0.25">
      <c r="A854" s="29">
        <v>45643</v>
      </c>
      <c r="B854" s="25" t="s">
        <v>134</v>
      </c>
      <c r="C854" s="25"/>
      <c r="D854" s="27" t="s">
        <v>46</v>
      </c>
      <c r="E854" s="25" t="s">
        <v>42</v>
      </c>
      <c r="F854" s="25">
        <v>500</v>
      </c>
      <c r="G854" s="25" t="s">
        <v>34</v>
      </c>
      <c r="H854" s="25">
        <v>4000</v>
      </c>
      <c r="I854" s="25">
        <f t="shared" si="223"/>
        <v>2000000</v>
      </c>
      <c r="J854" s="31" t="s">
        <v>324</v>
      </c>
      <c r="K854" s="25"/>
      <c r="L854" s="107">
        <f t="shared" si="230"/>
        <v>0</v>
      </c>
      <c r="M854" s="107"/>
      <c r="N854" s="107"/>
      <c r="O854" s="107">
        <f t="shared" si="231"/>
        <v>0</v>
      </c>
      <c r="P854" s="107"/>
      <c r="Q854" s="107"/>
      <c r="R854" s="107">
        <f t="shared" si="232"/>
        <v>0</v>
      </c>
      <c r="S854" s="107"/>
      <c r="T854" s="107"/>
      <c r="U854" s="107">
        <f t="shared" si="233"/>
        <v>2000000</v>
      </c>
      <c r="V854" s="107">
        <v>2000000</v>
      </c>
      <c r="W854" s="107"/>
      <c r="X854" s="107">
        <f t="shared" si="234"/>
        <v>0</v>
      </c>
      <c r="Y854" s="107"/>
      <c r="Z854" s="107"/>
      <c r="AA854" s="108">
        <f t="shared" si="235"/>
        <v>0</v>
      </c>
      <c r="AB854" s="7">
        <v>45649</v>
      </c>
    </row>
    <row r="855" spans="1:28" ht="15.75" x14ac:dyDescent="0.25">
      <c r="A855" s="29">
        <v>45643</v>
      </c>
      <c r="B855" s="25" t="s">
        <v>134</v>
      </c>
      <c r="C855" s="27"/>
      <c r="D855" s="27" t="s">
        <v>46</v>
      </c>
      <c r="E855" s="27" t="s">
        <v>982</v>
      </c>
      <c r="F855" s="27">
        <v>500</v>
      </c>
      <c r="G855" s="25" t="s">
        <v>34</v>
      </c>
      <c r="H855" s="27">
        <v>1230</v>
      </c>
      <c r="I855" s="25">
        <f t="shared" si="223"/>
        <v>615000</v>
      </c>
      <c r="J855" s="31" t="s">
        <v>324</v>
      </c>
      <c r="K855" s="25"/>
      <c r="L855" s="107">
        <f t="shared" si="230"/>
        <v>0</v>
      </c>
      <c r="M855" s="107"/>
      <c r="N855" s="107"/>
      <c r="O855" s="107">
        <f t="shared" si="231"/>
        <v>0</v>
      </c>
      <c r="P855" s="107"/>
      <c r="Q855" s="107"/>
      <c r="R855" s="107">
        <f t="shared" si="232"/>
        <v>0</v>
      </c>
      <c r="S855" s="107"/>
      <c r="T855" s="107"/>
      <c r="U855" s="107">
        <f t="shared" si="233"/>
        <v>615000</v>
      </c>
      <c r="V855" s="107">
        <v>615000</v>
      </c>
      <c r="W855" s="107"/>
      <c r="X855" s="107">
        <f t="shared" si="234"/>
        <v>0</v>
      </c>
      <c r="Y855" s="107"/>
      <c r="Z855" s="107"/>
      <c r="AA855" s="108">
        <f t="shared" si="235"/>
        <v>0</v>
      </c>
      <c r="AB855" s="7">
        <v>45649</v>
      </c>
    </row>
    <row r="856" spans="1:28" ht="15.75" x14ac:dyDescent="0.25">
      <c r="A856" s="29">
        <v>45643</v>
      </c>
      <c r="B856" s="27" t="s">
        <v>122</v>
      </c>
      <c r="C856" s="25"/>
      <c r="D856" s="27" t="s">
        <v>46</v>
      </c>
      <c r="E856" s="25" t="s">
        <v>135</v>
      </c>
      <c r="F856" s="27">
        <v>20</v>
      </c>
      <c r="G856" s="25" t="s">
        <v>48</v>
      </c>
      <c r="H856" s="25">
        <v>150000</v>
      </c>
      <c r="I856" s="25">
        <f t="shared" si="223"/>
        <v>3000000</v>
      </c>
      <c r="J856" s="31" t="s">
        <v>312</v>
      </c>
      <c r="K856" s="25"/>
      <c r="L856" s="107">
        <f t="shared" si="230"/>
        <v>0</v>
      </c>
      <c r="M856" s="107"/>
      <c r="N856" s="107"/>
      <c r="O856" s="107">
        <f t="shared" si="231"/>
        <v>0</v>
      </c>
      <c r="P856" s="107"/>
      <c r="Q856" s="107"/>
      <c r="R856" s="107">
        <f t="shared" si="232"/>
        <v>3000000</v>
      </c>
      <c r="S856" s="107">
        <v>3000000</v>
      </c>
      <c r="T856" s="107"/>
      <c r="U856" s="107">
        <f t="shared" si="233"/>
        <v>0</v>
      </c>
      <c r="V856" s="107"/>
      <c r="W856" s="107"/>
      <c r="X856" s="107">
        <f t="shared" si="234"/>
        <v>0</v>
      </c>
      <c r="Y856" s="107"/>
      <c r="Z856" s="107"/>
      <c r="AA856" s="108">
        <f t="shared" si="235"/>
        <v>0</v>
      </c>
      <c r="AB856" s="7">
        <v>45650</v>
      </c>
    </row>
    <row r="857" spans="1:28" ht="15.75" x14ac:dyDescent="0.25">
      <c r="A857" s="29">
        <v>45643</v>
      </c>
      <c r="B857" s="27" t="s">
        <v>122</v>
      </c>
      <c r="C857" s="25"/>
      <c r="D857" s="27" t="s">
        <v>46</v>
      </c>
      <c r="E857" s="25" t="s">
        <v>120</v>
      </c>
      <c r="F857" s="25">
        <v>74.8</v>
      </c>
      <c r="G857" s="25" t="s">
        <v>39</v>
      </c>
      <c r="H857" s="25">
        <v>46000</v>
      </c>
      <c r="I857" s="25">
        <f t="shared" si="223"/>
        <v>3440800</v>
      </c>
      <c r="J857" s="31" t="s">
        <v>312</v>
      </c>
      <c r="K857" s="25"/>
      <c r="L857" s="107">
        <f t="shared" si="230"/>
        <v>0</v>
      </c>
      <c r="M857" s="107"/>
      <c r="N857" s="107"/>
      <c r="O857" s="107">
        <f t="shared" si="231"/>
        <v>0</v>
      </c>
      <c r="P857" s="107"/>
      <c r="Q857" s="107"/>
      <c r="R857" s="107">
        <f t="shared" si="232"/>
        <v>3440800</v>
      </c>
      <c r="S857" s="107">
        <v>3440800</v>
      </c>
      <c r="T857" s="107"/>
      <c r="U857" s="107">
        <f t="shared" si="233"/>
        <v>0</v>
      </c>
      <c r="V857" s="107"/>
      <c r="W857" s="107"/>
      <c r="X857" s="107">
        <f t="shared" si="234"/>
        <v>0</v>
      </c>
      <c r="Y857" s="107"/>
      <c r="Z857" s="107"/>
      <c r="AA857" s="108">
        <f t="shared" si="235"/>
        <v>0</v>
      </c>
      <c r="AB857" s="7">
        <v>45650</v>
      </c>
    </row>
    <row r="858" spans="1:28" ht="15.75" x14ac:dyDescent="0.25">
      <c r="A858" s="29">
        <v>45643</v>
      </c>
      <c r="B858" s="27" t="s">
        <v>122</v>
      </c>
      <c r="C858" s="25"/>
      <c r="D858" s="27" t="s">
        <v>46</v>
      </c>
      <c r="E858" s="25" t="s">
        <v>358</v>
      </c>
      <c r="F858" s="25">
        <v>21.1</v>
      </c>
      <c r="G858" s="25" t="s">
        <v>39</v>
      </c>
      <c r="H858" s="25">
        <v>46000</v>
      </c>
      <c r="I858" s="25">
        <f t="shared" si="223"/>
        <v>970600.00000000012</v>
      </c>
      <c r="J858" s="31" t="s">
        <v>312</v>
      </c>
      <c r="K858" s="25"/>
      <c r="L858" s="107">
        <f t="shared" si="230"/>
        <v>0</v>
      </c>
      <c r="M858" s="107"/>
      <c r="N858" s="107"/>
      <c r="O858" s="107">
        <f t="shared" si="231"/>
        <v>0</v>
      </c>
      <c r="P858" s="107"/>
      <c r="Q858" s="107"/>
      <c r="R858" s="107">
        <f t="shared" si="232"/>
        <v>970600</v>
      </c>
      <c r="S858" s="107">
        <v>970600</v>
      </c>
      <c r="T858" s="107"/>
      <c r="U858" s="107">
        <f t="shared" si="233"/>
        <v>0</v>
      </c>
      <c r="V858" s="107"/>
      <c r="W858" s="107"/>
      <c r="X858" s="107">
        <f t="shared" si="234"/>
        <v>0</v>
      </c>
      <c r="Y858" s="107"/>
      <c r="Z858" s="107"/>
      <c r="AA858" s="108">
        <f t="shared" si="235"/>
        <v>0</v>
      </c>
      <c r="AB858" s="7">
        <v>45650</v>
      </c>
    </row>
    <row r="859" spans="1:28" ht="15.75" x14ac:dyDescent="0.25">
      <c r="A859" s="24">
        <v>45643</v>
      </c>
      <c r="B859" s="25" t="s">
        <v>122</v>
      </c>
      <c r="C859" s="25"/>
      <c r="D859" s="25" t="s">
        <v>46</v>
      </c>
      <c r="E859" s="25" t="s">
        <v>137</v>
      </c>
      <c r="F859" s="25">
        <v>19.600000000000001</v>
      </c>
      <c r="G859" s="25" t="s">
        <v>39</v>
      </c>
      <c r="H859" s="25">
        <v>46000</v>
      </c>
      <c r="I859" s="25">
        <f t="shared" si="223"/>
        <v>901600.00000000012</v>
      </c>
      <c r="J859" s="31" t="s">
        <v>312</v>
      </c>
      <c r="K859" s="25"/>
      <c r="L859" s="107">
        <f t="shared" si="230"/>
        <v>0</v>
      </c>
      <c r="M859" s="107"/>
      <c r="N859" s="107"/>
      <c r="O859" s="107">
        <f t="shared" si="231"/>
        <v>0</v>
      </c>
      <c r="P859" s="107"/>
      <c r="Q859" s="107"/>
      <c r="R859" s="107">
        <f t="shared" si="232"/>
        <v>901600</v>
      </c>
      <c r="S859" s="107">
        <v>901600</v>
      </c>
      <c r="T859" s="107"/>
      <c r="U859" s="107">
        <f t="shared" si="233"/>
        <v>0</v>
      </c>
      <c r="V859" s="107"/>
      <c r="W859" s="107"/>
      <c r="X859" s="107">
        <f t="shared" si="234"/>
        <v>0</v>
      </c>
      <c r="Y859" s="107"/>
      <c r="Z859" s="107"/>
      <c r="AA859" s="108">
        <f t="shared" si="235"/>
        <v>0</v>
      </c>
      <c r="AB859" s="7">
        <v>45650</v>
      </c>
    </row>
    <row r="860" spans="1:28" ht="15.75" x14ac:dyDescent="0.25">
      <c r="A860" s="29">
        <v>45643</v>
      </c>
      <c r="B860" s="25" t="s">
        <v>311</v>
      </c>
      <c r="C860" s="25"/>
      <c r="D860" s="27" t="s">
        <v>46</v>
      </c>
      <c r="E860" s="25" t="s">
        <v>44</v>
      </c>
      <c r="F860" s="25">
        <v>750</v>
      </c>
      <c r="G860" s="25" t="s">
        <v>34</v>
      </c>
      <c r="H860" s="25">
        <v>860</v>
      </c>
      <c r="I860" s="25">
        <f t="shared" si="223"/>
        <v>645000</v>
      </c>
      <c r="J860" s="31" t="s">
        <v>324</v>
      </c>
      <c r="K860" s="25"/>
      <c r="L860" s="107">
        <f t="shared" si="230"/>
        <v>645000</v>
      </c>
      <c r="M860" s="107">
        <v>645000</v>
      </c>
      <c r="N860" s="107"/>
      <c r="O860" s="107">
        <f t="shared" si="231"/>
        <v>0</v>
      </c>
      <c r="P860" s="107"/>
      <c r="Q860" s="107"/>
      <c r="R860" s="107">
        <f t="shared" si="232"/>
        <v>0</v>
      </c>
      <c r="S860" s="107"/>
      <c r="T860" s="107"/>
      <c r="U860" s="107">
        <f t="shared" si="233"/>
        <v>0</v>
      </c>
      <c r="V860" s="107"/>
      <c r="W860" s="107"/>
      <c r="X860" s="107">
        <f t="shared" si="234"/>
        <v>0</v>
      </c>
      <c r="Y860" s="107"/>
      <c r="Z860" s="107"/>
      <c r="AA860" s="108">
        <f t="shared" si="235"/>
        <v>0</v>
      </c>
      <c r="AB860" s="7">
        <v>45642</v>
      </c>
    </row>
    <row r="861" spans="1:28" ht="15.75" x14ac:dyDescent="0.25">
      <c r="A861" s="29">
        <v>45643</v>
      </c>
      <c r="B861" s="25" t="s">
        <v>2293</v>
      </c>
      <c r="C861" s="25"/>
      <c r="D861" s="27" t="s">
        <v>2283</v>
      </c>
      <c r="E861" s="25" t="s">
        <v>108</v>
      </c>
      <c r="F861" s="25">
        <v>400</v>
      </c>
      <c r="G861" s="25" t="s">
        <v>34</v>
      </c>
      <c r="H861" s="25">
        <v>2000</v>
      </c>
      <c r="I861" s="25">
        <f t="shared" si="223"/>
        <v>800000</v>
      </c>
      <c r="J861" s="32" t="s">
        <v>324</v>
      </c>
      <c r="K861" s="25"/>
      <c r="L861" s="107">
        <f t="shared" si="230"/>
        <v>0</v>
      </c>
      <c r="M861" s="107"/>
      <c r="N861" s="107"/>
      <c r="O861" s="107">
        <f t="shared" si="231"/>
        <v>0</v>
      </c>
      <c r="P861" s="107"/>
      <c r="Q861" s="107"/>
      <c r="R861" s="107">
        <f t="shared" si="232"/>
        <v>0</v>
      </c>
      <c r="S861" s="107"/>
      <c r="T861" s="107"/>
      <c r="U861" s="107">
        <f t="shared" si="233"/>
        <v>800000</v>
      </c>
      <c r="V861" s="107">
        <v>800000</v>
      </c>
      <c r="W861" s="107"/>
      <c r="X861" s="107">
        <f t="shared" si="234"/>
        <v>0</v>
      </c>
      <c r="Y861" s="107"/>
      <c r="Z861" s="107"/>
      <c r="AA861" s="108">
        <f t="shared" si="235"/>
        <v>0</v>
      </c>
      <c r="AB861" s="7">
        <v>45642</v>
      </c>
    </row>
    <row r="862" spans="1:28" ht="15.75" x14ac:dyDescent="0.25">
      <c r="A862" s="29">
        <v>45643</v>
      </c>
      <c r="B862" s="25" t="s">
        <v>2293</v>
      </c>
      <c r="C862" s="27"/>
      <c r="D862" s="27" t="s">
        <v>2283</v>
      </c>
      <c r="E862" s="27" t="s">
        <v>117</v>
      </c>
      <c r="F862" s="27">
        <v>1</v>
      </c>
      <c r="G862" s="27" t="s">
        <v>23</v>
      </c>
      <c r="H862" s="27">
        <v>350000</v>
      </c>
      <c r="I862" s="25">
        <f t="shared" si="223"/>
        <v>350000</v>
      </c>
      <c r="J862" s="32" t="s">
        <v>324</v>
      </c>
      <c r="K862" s="25"/>
      <c r="L862" s="107">
        <f t="shared" si="230"/>
        <v>0</v>
      </c>
      <c r="M862" s="107"/>
      <c r="N862" s="107"/>
      <c r="O862" s="107">
        <f t="shared" si="231"/>
        <v>0</v>
      </c>
      <c r="P862" s="107"/>
      <c r="Q862" s="107"/>
      <c r="R862" s="107">
        <f t="shared" si="232"/>
        <v>0</v>
      </c>
      <c r="S862" s="107"/>
      <c r="T862" s="107"/>
      <c r="U862" s="107">
        <f t="shared" si="233"/>
        <v>350000</v>
      </c>
      <c r="V862" s="107">
        <v>350000</v>
      </c>
      <c r="W862" s="107"/>
      <c r="X862" s="107">
        <f t="shared" si="234"/>
        <v>0</v>
      </c>
      <c r="Y862" s="107"/>
      <c r="Z862" s="107"/>
      <c r="AA862" s="108">
        <f t="shared" si="235"/>
        <v>0</v>
      </c>
      <c r="AB862" s="7">
        <v>45643</v>
      </c>
    </row>
    <row r="863" spans="1:28" ht="15.75" x14ac:dyDescent="0.25">
      <c r="A863" s="29">
        <v>45643</v>
      </c>
      <c r="B863" s="27" t="s">
        <v>675</v>
      </c>
      <c r="C863" s="27"/>
      <c r="D863" s="27" t="s">
        <v>2283</v>
      </c>
      <c r="E863" s="27" t="s">
        <v>185</v>
      </c>
      <c r="F863" s="27">
        <v>300</v>
      </c>
      <c r="G863" s="27" t="s">
        <v>27</v>
      </c>
      <c r="H863" s="27">
        <v>1700</v>
      </c>
      <c r="I863" s="25">
        <f t="shared" si="223"/>
        <v>510000</v>
      </c>
      <c r="J863" s="32" t="s">
        <v>312</v>
      </c>
      <c r="K863" s="25" t="s">
        <v>2295</v>
      </c>
      <c r="L863" s="107">
        <f t="shared" si="230"/>
        <v>0</v>
      </c>
      <c r="M863" s="107"/>
      <c r="N863" s="107"/>
      <c r="O863" s="107">
        <f t="shared" si="231"/>
        <v>510000</v>
      </c>
      <c r="P863" s="107">
        <v>510000</v>
      </c>
      <c r="Q863" s="107"/>
      <c r="R863" s="107">
        <f t="shared" si="232"/>
        <v>0</v>
      </c>
      <c r="S863" s="107"/>
      <c r="T863" s="107"/>
      <c r="U863" s="107">
        <f t="shared" si="233"/>
        <v>0</v>
      </c>
      <c r="V863" s="107"/>
      <c r="W863" s="107"/>
      <c r="X863" s="107">
        <f t="shared" si="234"/>
        <v>0</v>
      </c>
      <c r="Y863" s="107"/>
      <c r="Z863" s="107"/>
      <c r="AA863" s="108">
        <f t="shared" si="235"/>
        <v>0</v>
      </c>
      <c r="AB863" s="7">
        <v>45643</v>
      </c>
    </row>
    <row r="864" spans="1:28" ht="15.75" x14ac:dyDescent="0.25">
      <c r="A864" s="29">
        <v>45643</v>
      </c>
      <c r="B864" s="25" t="s">
        <v>305</v>
      </c>
      <c r="C864" s="25"/>
      <c r="D864" s="27" t="s">
        <v>2283</v>
      </c>
      <c r="E864" s="25" t="s">
        <v>534</v>
      </c>
      <c r="F864" s="25">
        <v>250</v>
      </c>
      <c r="G864" s="25" t="s">
        <v>34</v>
      </c>
      <c r="H864" s="25">
        <v>3160</v>
      </c>
      <c r="I864" s="25">
        <f t="shared" si="223"/>
        <v>790000</v>
      </c>
      <c r="J864" s="31" t="s">
        <v>312</v>
      </c>
      <c r="K864" s="25" t="s">
        <v>2240</v>
      </c>
      <c r="L864" s="107">
        <f t="shared" si="230"/>
        <v>0</v>
      </c>
      <c r="M864" s="107"/>
      <c r="N864" s="107"/>
      <c r="O864" s="107">
        <f t="shared" si="231"/>
        <v>790000</v>
      </c>
      <c r="P864" s="107">
        <v>790000</v>
      </c>
      <c r="Q864" s="107"/>
      <c r="R864" s="107">
        <f t="shared" si="232"/>
        <v>0</v>
      </c>
      <c r="S864" s="107"/>
      <c r="T864" s="107"/>
      <c r="U864" s="107">
        <f t="shared" si="233"/>
        <v>0</v>
      </c>
      <c r="V864" s="107"/>
      <c r="W864" s="107"/>
      <c r="X864" s="107">
        <f t="shared" si="234"/>
        <v>0</v>
      </c>
      <c r="Y864" s="107"/>
      <c r="Z864" s="107"/>
      <c r="AA864" s="108">
        <f t="shared" si="235"/>
        <v>0</v>
      </c>
      <c r="AB864" s="7">
        <v>45649</v>
      </c>
    </row>
    <row r="865" spans="1:28" ht="15.75" x14ac:dyDescent="0.25">
      <c r="A865" s="24">
        <v>45643</v>
      </c>
      <c r="B865" s="25" t="s">
        <v>305</v>
      </c>
      <c r="C865" s="25"/>
      <c r="D865" s="25" t="s">
        <v>2283</v>
      </c>
      <c r="E865" s="25" t="s">
        <v>138</v>
      </c>
      <c r="F865" s="25">
        <v>500</v>
      </c>
      <c r="G865" s="25" t="s">
        <v>34</v>
      </c>
      <c r="H865" s="25">
        <v>1390</v>
      </c>
      <c r="I865" s="25">
        <f t="shared" si="223"/>
        <v>695000</v>
      </c>
      <c r="J865" s="31" t="s">
        <v>312</v>
      </c>
      <c r="K865" s="25" t="s">
        <v>2240</v>
      </c>
      <c r="L865" s="107">
        <f t="shared" si="230"/>
        <v>0</v>
      </c>
      <c r="M865" s="107"/>
      <c r="N865" s="107"/>
      <c r="O865" s="107">
        <f t="shared" si="231"/>
        <v>695000</v>
      </c>
      <c r="P865" s="107">
        <v>695000</v>
      </c>
      <c r="Q865" s="107"/>
      <c r="R865" s="107">
        <f t="shared" si="232"/>
        <v>0</v>
      </c>
      <c r="S865" s="107"/>
      <c r="T865" s="107"/>
      <c r="U865" s="107">
        <f t="shared" si="233"/>
        <v>0</v>
      </c>
      <c r="V865" s="107"/>
      <c r="W865" s="107"/>
      <c r="X865" s="107">
        <f t="shared" si="234"/>
        <v>0</v>
      </c>
      <c r="Y865" s="107"/>
      <c r="Z865" s="107"/>
      <c r="AA865" s="108">
        <f t="shared" si="235"/>
        <v>0</v>
      </c>
      <c r="AB865" s="7">
        <v>45649</v>
      </c>
    </row>
    <row r="866" spans="1:28" ht="15.75" x14ac:dyDescent="0.25">
      <c r="A866" s="24">
        <v>45643</v>
      </c>
      <c r="B866" s="25" t="s">
        <v>1443</v>
      </c>
      <c r="C866" s="25"/>
      <c r="D866" s="25" t="s">
        <v>46</v>
      </c>
      <c r="E866" s="25" t="s">
        <v>219</v>
      </c>
      <c r="F866" s="25">
        <v>2</v>
      </c>
      <c r="G866" s="25" t="s">
        <v>39</v>
      </c>
      <c r="H866" s="25">
        <v>300000</v>
      </c>
      <c r="I866" s="25">
        <f t="shared" si="223"/>
        <v>600000</v>
      </c>
      <c r="J866" s="31" t="s">
        <v>324</v>
      </c>
      <c r="K866" s="25"/>
      <c r="L866" s="107">
        <f t="shared" si="230"/>
        <v>600000</v>
      </c>
      <c r="M866" s="107">
        <v>600000</v>
      </c>
      <c r="N866" s="107"/>
      <c r="O866" s="107">
        <f t="shared" si="231"/>
        <v>0</v>
      </c>
      <c r="P866" s="107"/>
      <c r="Q866" s="107"/>
      <c r="R866" s="107">
        <f t="shared" si="232"/>
        <v>0</v>
      </c>
      <c r="S866" s="107"/>
      <c r="T866" s="107"/>
      <c r="U866" s="107">
        <f t="shared" si="233"/>
        <v>0</v>
      </c>
      <c r="V866" s="107"/>
      <c r="W866" s="107"/>
      <c r="X866" s="107">
        <f t="shared" si="234"/>
        <v>0</v>
      </c>
      <c r="Y866" s="107"/>
      <c r="Z866" s="107"/>
      <c r="AA866" s="108">
        <f t="shared" si="235"/>
        <v>0</v>
      </c>
      <c r="AB866" s="7">
        <v>45643</v>
      </c>
    </row>
    <row r="867" spans="1:28" ht="15.75" x14ac:dyDescent="0.25">
      <c r="A867" s="29">
        <v>45644</v>
      </c>
      <c r="B867" s="27" t="s">
        <v>147</v>
      </c>
      <c r="C867" s="27"/>
      <c r="D867" s="27" t="s">
        <v>46</v>
      </c>
      <c r="E867" s="27" t="s">
        <v>229</v>
      </c>
      <c r="F867" s="27">
        <v>300</v>
      </c>
      <c r="G867" s="27" t="s">
        <v>39</v>
      </c>
      <c r="H867" s="27">
        <v>42000</v>
      </c>
      <c r="I867" s="25">
        <f t="shared" si="223"/>
        <v>12600000</v>
      </c>
      <c r="J867" s="28" t="s">
        <v>28</v>
      </c>
      <c r="K867" s="25"/>
      <c r="L867" s="107">
        <f t="shared" ref="L867" si="236">M867+N867</f>
        <v>0</v>
      </c>
      <c r="M867" s="107"/>
      <c r="N867" s="107"/>
      <c r="O867" s="107">
        <f t="shared" ref="O867" si="237">P867+Q867</f>
        <v>0</v>
      </c>
      <c r="P867" s="107"/>
      <c r="Q867" s="107"/>
      <c r="R867" s="107">
        <f t="shared" ref="R867" si="238">S867+T867</f>
        <v>0</v>
      </c>
      <c r="S867" s="107"/>
      <c r="T867" s="107"/>
      <c r="U867" s="107">
        <f t="shared" ref="U867" si="239">V867+W867</f>
        <v>0</v>
      </c>
      <c r="V867" s="107"/>
      <c r="W867" s="107"/>
      <c r="X867" s="107">
        <f t="shared" ref="X867" si="240">Y867+Z867</f>
        <v>0</v>
      </c>
      <c r="Y867" s="107"/>
      <c r="Z867" s="107"/>
      <c r="AA867" s="108">
        <f t="shared" ref="AA867" si="241">C867+I867-L867-O867-U867-X867-R867</f>
        <v>12600000</v>
      </c>
      <c r="AB867" s="7"/>
    </row>
    <row r="868" spans="1:28" ht="15.75" x14ac:dyDescent="0.25">
      <c r="A868" s="29">
        <v>45644</v>
      </c>
      <c r="B868" s="27" t="s">
        <v>147</v>
      </c>
      <c r="C868" s="25"/>
      <c r="D868" s="27" t="s">
        <v>46</v>
      </c>
      <c r="E868" s="25" t="s">
        <v>189</v>
      </c>
      <c r="F868" s="25">
        <v>2</v>
      </c>
      <c r="G868" s="25" t="s">
        <v>23</v>
      </c>
      <c r="H868" s="25">
        <v>420000</v>
      </c>
      <c r="I868" s="25">
        <f t="shared" si="223"/>
        <v>840000</v>
      </c>
      <c r="J868" s="26" t="s">
        <v>28</v>
      </c>
      <c r="K868" s="25"/>
      <c r="L868" s="107">
        <f t="shared" ref="L868:L892" si="242">M868+N868</f>
        <v>0</v>
      </c>
      <c r="M868" s="107"/>
      <c r="N868" s="107"/>
      <c r="O868" s="107">
        <f t="shared" ref="O868:O892" si="243">P868+Q868</f>
        <v>0</v>
      </c>
      <c r="P868" s="107"/>
      <c r="Q868" s="107"/>
      <c r="R868" s="107">
        <f t="shared" ref="R868:R892" si="244">S868+T868</f>
        <v>0</v>
      </c>
      <c r="S868" s="107"/>
      <c r="T868" s="107"/>
      <c r="U868" s="107">
        <f t="shared" ref="U868:U892" si="245">V868+W868</f>
        <v>0</v>
      </c>
      <c r="V868" s="107"/>
      <c r="W868" s="107"/>
      <c r="X868" s="107">
        <f t="shared" ref="X868:X892" si="246">Y868+Z868</f>
        <v>0</v>
      </c>
      <c r="Y868" s="107"/>
      <c r="Z868" s="107"/>
      <c r="AA868" s="108">
        <f t="shared" ref="AA868:AA892" si="247">C868+I868-L868-O868-U868-X868-R868</f>
        <v>840000</v>
      </c>
      <c r="AB868" s="7"/>
    </row>
    <row r="869" spans="1:28" ht="15.75" x14ac:dyDescent="0.25">
      <c r="A869" s="29">
        <v>45644</v>
      </c>
      <c r="B869" s="25" t="s">
        <v>778</v>
      </c>
      <c r="C869" s="27"/>
      <c r="D869" s="25" t="s">
        <v>52</v>
      </c>
      <c r="E869" s="27" t="s">
        <v>108</v>
      </c>
      <c r="F869" s="27">
        <v>400</v>
      </c>
      <c r="G869" s="25" t="s">
        <v>34</v>
      </c>
      <c r="H869" s="27">
        <v>2000</v>
      </c>
      <c r="I869" s="25">
        <f t="shared" si="223"/>
        <v>800000</v>
      </c>
      <c r="J869" s="31" t="s">
        <v>324</v>
      </c>
      <c r="K869" s="25"/>
      <c r="L869" s="107">
        <f t="shared" si="242"/>
        <v>800000</v>
      </c>
      <c r="M869" s="107">
        <v>800000</v>
      </c>
      <c r="N869" s="107"/>
      <c r="O869" s="107">
        <f t="shared" si="243"/>
        <v>0</v>
      </c>
      <c r="P869" s="107"/>
      <c r="Q869" s="107"/>
      <c r="R869" s="107">
        <f t="shared" si="244"/>
        <v>0</v>
      </c>
      <c r="S869" s="107"/>
      <c r="T869" s="107"/>
      <c r="U869" s="107">
        <f t="shared" si="245"/>
        <v>0</v>
      </c>
      <c r="V869" s="107"/>
      <c r="W869" s="107"/>
      <c r="X869" s="107">
        <f t="shared" si="246"/>
        <v>0</v>
      </c>
      <c r="Y869" s="107"/>
      <c r="Z869" s="107"/>
      <c r="AA869" s="108">
        <f t="shared" si="247"/>
        <v>0</v>
      </c>
      <c r="AB869" s="7">
        <v>45644</v>
      </c>
    </row>
    <row r="870" spans="1:28" ht="15.75" x14ac:dyDescent="0.25">
      <c r="A870" s="29">
        <v>45644</v>
      </c>
      <c r="B870" s="25" t="s">
        <v>467</v>
      </c>
      <c r="C870" s="27"/>
      <c r="D870" s="25" t="s">
        <v>46</v>
      </c>
      <c r="E870" s="27" t="s">
        <v>124</v>
      </c>
      <c r="F870" s="27">
        <v>1.85</v>
      </c>
      <c r="G870" s="27" t="s">
        <v>283</v>
      </c>
      <c r="H870" s="27">
        <v>1150000</v>
      </c>
      <c r="I870" s="25">
        <f t="shared" si="223"/>
        <v>2127500</v>
      </c>
      <c r="J870" s="32" t="s">
        <v>312</v>
      </c>
      <c r="K870" s="25" t="s">
        <v>2314</v>
      </c>
      <c r="L870" s="107">
        <f t="shared" si="242"/>
        <v>0</v>
      </c>
      <c r="M870" s="107"/>
      <c r="N870" s="107"/>
      <c r="O870" s="107">
        <f t="shared" si="243"/>
        <v>2127500</v>
      </c>
      <c r="P870" s="107">
        <v>2127500</v>
      </c>
      <c r="Q870" s="107"/>
      <c r="R870" s="107">
        <f t="shared" si="244"/>
        <v>0</v>
      </c>
      <c r="S870" s="107"/>
      <c r="T870" s="107"/>
      <c r="U870" s="107">
        <f t="shared" si="245"/>
        <v>0</v>
      </c>
      <c r="V870" s="107"/>
      <c r="W870" s="107"/>
      <c r="X870" s="107">
        <f t="shared" si="246"/>
        <v>0</v>
      </c>
      <c r="Y870" s="107"/>
      <c r="Z870" s="107"/>
      <c r="AA870" s="108">
        <f t="shared" si="247"/>
        <v>0</v>
      </c>
      <c r="AB870" s="7">
        <v>45644</v>
      </c>
    </row>
    <row r="871" spans="1:28" ht="15.75" x14ac:dyDescent="0.25">
      <c r="A871" s="29">
        <v>45644</v>
      </c>
      <c r="B871" s="25" t="s">
        <v>2310</v>
      </c>
      <c r="C871" s="25"/>
      <c r="D871" s="25" t="s">
        <v>52</v>
      </c>
      <c r="E871" s="25" t="s">
        <v>33</v>
      </c>
      <c r="F871" s="25">
        <v>200</v>
      </c>
      <c r="G871" s="27" t="s">
        <v>34</v>
      </c>
      <c r="H871" s="25">
        <v>2500</v>
      </c>
      <c r="I871" s="25">
        <f t="shared" si="223"/>
        <v>500000</v>
      </c>
      <c r="J871" s="31" t="s">
        <v>324</v>
      </c>
      <c r="K871" s="25"/>
      <c r="L871" s="107">
        <f t="shared" si="242"/>
        <v>0</v>
      </c>
      <c r="M871" s="107"/>
      <c r="N871" s="107"/>
      <c r="O871" s="107">
        <f t="shared" si="243"/>
        <v>0</v>
      </c>
      <c r="P871" s="107"/>
      <c r="Q871" s="107"/>
      <c r="R871" s="107">
        <f t="shared" si="244"/>
        <v>0</v>
      </c>
      <c r="S871" s="107"/>
      <c r="T871" s="107"/>
      <c r="U871" s="107">
        <f t="shared" si="245"/>
        <v>500000</v>
      </c>
      <c r="V871" s="107">
        <v>500000</v>
      </c>
      <c r="W871" s="107"/>
      <c r="X871" s="107">
        <f t="shared" si="246"/>
        <v>0</v>
      </c>
      <c r="Y871" s="107"/>
      <c r="Z871" s="107"/>
      <c r="AA871" s="108">
        <f t="shared" si="247"/>
        <v>0</v>
      </c>
      <c r="AB871" s="7">
        <v>45644</v>
      </c>
    </row>
    <row r="872" spans="1:28" ht="15.75" x14ac:dyDescent="0.25">
      <c r="A872" s="29">
        <v>45644</v>
      </c>
      <c r="B872" s="25" t="s">
        <v>1992</v>
      </c>
      <c r="C872" s="25"/>
      <c r="D872" s="27" t="s">
        <v>46</v>
      </c>
      <c r="E872" s="25" t="s">
        <v>192</v>
      </c>
      <c r="F872" s="25">
        <v>700</v>
      </c>
      <c r="G872" s="27" t="s">
        <v>34</v>
      </c>
      <c r="H872" s="25">
        <v>2500</v>
      </c>
      <c r="I872" s="25">
        <f t="shared" si="223"/>
        <v>1750000</v>
      </c>
      <c r="J872" s="31" t="s">
        <v>324</v>
      </c>
      <c r="K872" s="25"/>
      <c r="L872" s="107">
        <f t="shared" si="242"/>
        <v>0</v>
      </c>
      <c r="M872" s="107"/>
      <c r="N872" s="107"/>
      <c r="O872" s="107">
        <f t="shared" si="243"/>
        <v>0</v>
      </c>
      <c r="P872" s="107"/>
      <c r="Q872" s="107"/>
      <c r="R872" s="107">
        <f t="shared" si="244"/>
        <v>0</v>
      </c>
      <c r="S872" s="107"/>
      <c r="T872" s="107"/>
      <c r="U872" s="107">
        <f t="shared" si="245"/>
        <v>1750000</v>
      </c>
      <c r="V872" s="107">
        <v>1750000</v>
      </c>
      <c r="W872" s="107"/>
      <c r="X872" s="107">
        <f t="shared" si="246"/>
        <v>0</v>
      </c>
      <c r="Y872" s="107"/>
      <c r="Z872" s="107"/>
      <c r="AA872" s="108">
        <f t="shared" si="247"/>
        <v>0</v>
      </c>
      <c r="AB872" s="7">
        <v>45651</v>
      </c>
    </row>
    <row r="873" spans="1:28" ht="15.75" x14ac:dyDescent="0.25">
      <c r="A873" s="29">
        <v>45644</v>
      </c>
      <c r="B873" s="25" t="s">
        <v>256</v>
      </c>
      <c r="C873" s="25"/>
      <c r="D873" s="27" t="s">
        <v>52</v>
      </c>
      <c r="E873" s="25" t="s">
        <v>138</v>
      </c>
      <c r="F873" s="25">
        <v>500</v>
      </c>
      <c r="G873" s="27" t="s">
        <v>34</v>
      </c>
      <c r="H873" s="25">
        <v>1390</v>
      </c>
      <c r="I873" s="25">
        <f t="shared" si="223"/>
        <v>695000</v>
      </c>
      <c r="J873" s="31" t="s">
        <v>312</v>
      </c>
      <c r="K873" s="25" t="s">
        <v>2367</v>
      </c>
      <c r="L873" s="107">
        <f t="shared" si="242"/>
        <v>0</v>
      </c>
      <c r="M873" s="107"/>
      <c r="N873" s="107"/>
      <c r="O873" s="107">
        <f t="shared" si="243"/>
        <v>695000</v>
      </c>
      <c r="P873" s="107"/>
      <c r="Q873" s="107">
        <v>695000</v>
      </c>
      <c r="R873" s="107">
        <f t="shared" si="244"/>
        <v>0</v>
      </c>
      <c r="S873" s="107"/>
      <c r="T873" s="107"/>
      <c r="U873" s="107">
        <f t="shared" si="245"/>
        <v>0</v>
      </c>
      <c r="V873" s="107"/>
      <c r="W873" s="107"/>
      <c r="X873" s="107">
        <f t="shared" si="246"/>
        <v>0</v>
      </c>
      <c r="Y873" s="107"/>
      <c r="Z873" s="107"/>
      <c r="AA873" s="108">
        <f t="shared" si="247"/>
        <v>0</v>
      </c>
      <c r="AB873" s="7">
        <v>45651</v>
      </c>
    </row>
    <row r="874" spans="1:28" ht="15.75" x14ac:dyDescent="0.25">
      <c r="A874" s="29">
        <v>45644</v>
      </c>
      <c r="B874" s="25" t="s">
        <v>256</v>
      </c>
      <c r="C874" s="25"/>
      <c r="D874" s="27" t="s">
        <v>52</v>
      </c>
      <c r="E874" s="25" t="s">
        <v>129</v>
      </c>
      <c r="F874" s="25">
        <v>2</v>
      </c>
      <c r="G874" s="27" t="s">
        <v>77</v>
      </c>
      <c r="H874" s="25">
        <v>65000</v>
      </c>
      <c r="I874" s="25">
        <f t="shared" si="223"/>
        <v>130000</v>
      </c>
      <c r="J874" s="31" t="s">
        <v>312</v>
      </c>
      <c r="K874" s="25" t="s">
        <v>2367</v>
      </c>
      <c r="L874" s="107">
        <f t="shared" si="242"/>
        <v>0</v>
      </c>
      <c r="M874" s="107"/>
      <c r="N874" s="107"/>
      <c r="O874" s="107">
        <f t="shared" si="243"/>
        <v>130000</v>
      </c>
      <c r="P874" s="107"/>
      <c r="Q874" s="107">
        <v>130000</v>
      </c>
      <c r="R874" s="107">
        <f t="shared" si="244"/>
        <v>0</v>
      </c>
      <c r="S874" s="107"/>
      <c r="T874" s="107"/>
      <c r="U874" s="107">
        <f t="shared" si="245"/>
        <v>0</v>
      </c>
      <c r="V874" s="107"/>
      <c r="W874" s="107"/>
      <c r="X874" s="107">
        <f t="shared" si="246"/>
        <v>0</v>
      </c>
      <c r="Y874" s="107"/>
      <c r="Z874" s="107"/>
      <c r="AA874" s="108">
        <f t="shared" si="247"/>
        <v>0</v>
      </c>
      <c r="AB874" s="7">
        <v>45651</v>
      </c>
    </row>
    <row r="875" spans="1:28" ht="15.75" x14ac:dyDescent="0.25">
      <c r="A875" s="29">
        <v>45644</v>
      </c>
      <c r="B875" s="25" t="s">
        <v>256</v>
      </c>
      <c r="C875" s="27"/>
      <c r="D875" s="27" t="s">
        <v>52</v>
      </c>
      <c r="E875" s="27" t="s">
        <v>64</v>
      </c>
      <c r="F875" s="27">
        <v>27</v>
      </c>
      <c r="G875" s="25" t="s">
        <v>39</v>
      </c>
      <c r="H875" s="27">
        <v>55000</v>
      </c>
      <c r="I875" s="25">
        <f t="shared" si="223"/>
        <v>1485000</v>
      </c>
      <c r="J875" s="31" t="s">
        <v>312</v>
      </c>
      <c r="K875" s="25" t="s">
        <v>2367</v>
      </c>
      <c r="L875" s="107">
        <f t="shared" si="242"/>
        <v>0</v>
      </c>
      <c r="M875" s="107"/>
      <c r="N875" s="107"/>
      <c r="O875" s="107">
        <f t="shared" si="243"/>
        <v>1485000</v>
      </c>
      <c r="P875" s="107"/>
      <c r="Q875" s="107">
        <v>1485000</v>
      </c>
      <c r="R875" s="107">
        <f t="shared" si="244"/>
        <v>0</v>
      </c>
      <c r="S875" s="107"/>
      <c r="T875" s="107"/>
      <c r="U875" s="107">
        <f t="shared" si="245"/>
        <v>0</v>
      </c>
      <c r="V875" s="107"/>
      <c r="W875" s="107"/>
      <c r="X875" s="107">
        <f t="shared" si="246"/>
        <v>0</v>
      </c>
      <c r="Y875" s="107"/>
      <c r="Z875" s="107"/>
      <c r="AA875" s="108">
        <f t="shared" si="247"/>
        <v>0</v>
      </c>
      <c r="AB875" s="7">
        <v>45651</v>
      </c>
    </row>
    <row r="876" spans="1:28" ht="15.75" x14ac:dyDescent="0.25">
      <c r="A876" s="29">
        <v>45644</v>
      </c>
      <c r="B876" s="25" t="s">
        <v>256</v>
      </c>
      <c r="C876" s="25"/>
      <c r="D876" s="27" t="s">
        <v>52</v>
      </c>
      <c r="E876" s="27" t="s">
        <v>217</v>
      </c>
      <c r="F876" s="25">
        <v>2.5</v>
      </c>
      <c r="G876" s="25" t="s">
        <v>39</v>
      </c>
      <c r="H876" s="25">
        <v>90000</v>
      </c>
      <c r="I876" s="25">
        <f t="shared" si="223"/>
        <v>225000</v>
      </c>
      <c r="J876" s="31" t="s">
        <v>312</v>
      </c>
      <c r="K876" s="25" t="s">
        <v>2367</v>
      </c>
      <c r="L876" s="107">
        <f t="shared" si="242"/>
        <v>0</v>
      </c>
      <c r="M876" s="107"/>
      <c r="N876" s="107"/>
      <c r="O876" s="107">
        <f t="shared" si="243"/>
        <v>225000</v>
      </c>
      <c r="P876" s="107"/>
      <c r="Q876" s="107">
        <v>225000</v>
      </c>
      <c r="R876" s="107">
        <f t="shared" si="244"/>
        <v>0</v>
      </c>
      <c r="S876" s="107"/>
      <c r="T876" s="107"/>
      <c r="U876" s="107">
        <f t="shared" si="245"/>
        <v>0</v>
      </c>
      <c r="V876" s="107"/>
      <c r="W876" s="107"/>
      <c r="X876" s="107">
        <f t="shared" si="246"/>
        <v>0</v>
      </c>
      <c r="Y876" s="107"/>
      <c r="Z876" s="107"/>
      <c r="AA876" s="108">
        <f t="shared" si="247"/>
        <v>0</v>
      </c>
      <c r="AB876" s="7">
        <v>45651</v>
      </c>
    </row>
    <row r="877" spans="1:28" ht="15.75" x14ac:dyDescent="0.25">
      <c r="A877" s="29">
        <v>45644</v>
      </c>
      <c r="B877" s="25" t="s">
        <v>116</v>
      </c>
      <c r="C877" s="25"/>
      <c r="D877" s="27" t="s">
        <v>46</v>
      </c>
      <c r="E877" s="27" t="s">
        <v>394</v>
      </c>
      <c r="F877" s="25">
        <v>5</v>
      </c>
      <c r="G877" s="25" t="s">
        <v>48</v>
      </c>
      <c r="H877" s="25">
        <v>230000</v>
      </c>
      <c r="I877" s="25">
        <f t="shared" si="223"/>
        <v>1150000</v>
      </c>
      <c r="J877" s="26" t="s">
        <v>28</v>
      </c>
      <c r="K877" s="25"/>
      <c r="L877" s="107">
        <f t="shared" si="242"/>
        <v>0</v>
      </c>
      <c r="M877" s="107"/>
      <c r="N877" s="107"/>
      <c r="O877" s="107">
        <f t="shared" si="243"/>
        <v>0</v>
      </c>
      <c r="P877" s="107"/>
      <c r="Q877" s="107"/>
      <c r="R877" s="107">
        <f t="shared" si="244"/>
        <v>0</v>
      </c>
      <c r="S877" s="107"/>
      <c r="T877" s="107"/>
      <c r="U877" s="107">
        <f t="shared" si="245"/>
        <v>0</v>
      </c>
      <c r="V877" s="107"/>
      <c r="W877" s="107"/>
      <c r="X877" s="107">
        <f t="shared" si="246"/>
        <v>0</v>
      </c>
      <c r="Y877" s="107"/>
      <c r="Z877" s="107"/>
      <c r="AA877" s="108">
        <f t="shared" si="247"/>
        <v>1150000</v>
      </c>
      <c r="AB877" s="7"/>
    </row>
    <row r="878" spans="1:28" ht="15.75" x14ac:dyDescent="0.25">
      <c r="A878" s="29">
        <v>45644</v>
      </c>
      <c r="B878" s="25" t="s">
        <v>1554</v>
      </c>
      <c r="C878" s="25"/>
      <c r="D878" s="27" t="s">
        <v>46</v>
      </c>
      <c r="E878" s="27" t="s">
        <v>384</v>
      </c>
      <c r="F878" s="25">
        <v>5</v>
      </c>
      <c r="G878" s="25" t="s">
        <v>48</v>
      </c>
      <c r="H878" s="25">
        <v>250000</v>
      </c>
      <c r="I878" s="25">
        <f t="shared" si="223"/>
        <v>1250000</v>
      </c>
      <c r="J878" s="31" t="s">
        <v>324</v>
      </c>
      <c r="K878" s="25"/>
      <c r="L878" s="107">
        <f t="shared" si="242"/>
        <v>1250000</v>
      </c>
      <c r="M878" s="107">
        <v>1250000</v>
      </c>
      <c r="N878" s="107"/>
      <c r="O878" s="107">
        <f t="shared" si="243"/>
        <v>0</v>
      </c>
      <c r="P878" s="107"/>
      <c r="Q878" s="107"/>
      <c r="R878" s="107">
        <f t="shared" si="244"/>
        <v>0</v>
      </c>
      <c r="S878" s="107"/>
      <c r="T878" s="107"/>
      <c r="U878" s="107">
        <f t="shared" si="245"/>
        <v>0</v>
      </c>
      <c r="V878" s="107"/>
      <c r="W878" s="107"/>
      <c r="X878" s="107">
        <f t="shared" si="246"/>
        <v>0</v>
      </c>
      <c r="Y878" s="107"/>
      <c r="Z878" s="107"/>
      <c r="AA878" s="108">
        <f t="shared" si="247"/>
        <v>0</v>
      </c>
      <c r="AB878" s="7">
        <v>45644</v>
      </c>
    </row>
    <row r="879" spans="1:28" ht="15.75" x14ac:dyDescent="0.25">
      <c r="A879" s="29">
        <v>45644</v>
      </c>
      <c r="B879" s="25" t="s">
        <v>1125</v>
      </c>
      <c r="C879" s="25"/>
      <c r="D879" s="27" t="s">
        <v>46</v>
      </c>
      <c r="E879" s="25" t="s">
        <v>129</v>
      </c>
      <c r="F879" s="25">
        <v>24</v>
      </c>
      <c r="G879" s="25" t="s">
        <v>77</v>
      </c>
      <c r="H879" s="25">
        <v>65000</v>
      </c>
      <c r="I879" s="25">
        <f t="shared" si="223"/>
        <v>1560000</v>
      </c>
      <c r="J879" s="31" t="s">
        <v>324</v>
      </c>
      <c r="K879" s="25"/>
      <c r="L879" s="107">
        <f t="shared" si="242"/>
        <v>0</v>
      </c>
      <c r="M879" s="107"/>
      <c r="N879" s="107"/>
      <c r="O879" s="107">
        <f t="shared" si="243"/>
        <v>0</v>
      </c>
      <c r="P879" s="107"/>
      <c r="Q879" s="107"/>
      <c r="R879" s="107">
        <f t="shared" si="244"/>
        <v>0</v>
      </c>
      <c r="S879" s="107"/>
      <c r="T879" s="107"/>
      <c r="U879" s="107">
        <f t="shared" si="245"/>
        <v>1560000</v>
      </c>
      <c r="V879" s="107">
        <v>1560000</v>
      </c>
      <c r="W879" s="107"/>
      <c r="X879" s="107">
        <f t="shared" si="246"/>
        <v>0</v>
      </c>
      <c r="Y879" s="107"/>
      <c r="Z879" s="107"/>
      <c r="AA879" s="108">
        <f t="shared" si="247"/>
        <v>0</v>
      </c>
      <c r="AB879" s="7">
        <v>45644</v>
      </c>
    </row>
    <row r="880" spans="1:28" ht="15.75" x14ac:dyDescent="0.25">
      <c r="A880" s="29">
        <v>45644</v>
      </c>
      <c r="B880" s="25" t="s">
        <v>565</v>
      </c>
      <c r="C880" s="25"/>
      <c r="D880" s="27" t="s">
        <v>46</v>
      </c>
      <c r="E880" s="25" t="s">
        <v>355</v>
      </c>
      <c r="F880" s="25">
        <v>1</v>
      </c>
      <c r="G880" s="25" t="s">
        <v>303</v>
      </c>
      <c r="H880" s="25">
        <v>950000</v>
      </c>
      <c r="I880" s="25">
        <f t="shared" si="223"/>
        <v>950000</v>
      </c>
      <c r="J880" s="31" t="s">
        <v>324</v>
      </c>
      <c r="K880" s="25"/>
      <c r="L880" s="107">
        <f t="shared" si="242"/>
        <v>0</v>
      </c>
      <c r="M880" s="107"/>
      <c r="N880" s="107"/>
      <c r="O880" s="107">
        <f t="shared" si="243"/>
        <v>0</v>
      </c>
      <c r="P880" s="107"/>
      <c r="Q880" s="107"/>
      <c r="R880" s="107">
        <f t="shared" si="244"/>
        <v>950000</v>
      </c>
      <c r="S880" s="107">
        <v>950000</v>
      </c>
      <c r="T880" s="107"/>
      <c r="U880" s="107">
        <f t="shared" si="245"/>
        <v>0</v>
      </c>
      <c r="V880" s="107"/>
      <c r="W880" s="107"/>
      <c r="X880" s="107">
        <f t="shared" si="246"/>
        <v>0</v>
      </c>
      <c r="Y880" s="107"/>
      <c r="Z880" s="107"/>
      <c r="AA880" s="108">
        <f t="shared" si="247"/>
        <v>0</v>
      </c>
      <c r="AB880" s="7">
        <v>45644</v>
      </c>
    </row>
    <row r="881" spans="1:28" ht="15.75" x14ac:dyDescent="0.25">
      <c r="A881" s="29">
        <v>45644</v>
      </c>
      <c r="B881" s="25" t="s">
        <v>2095</v>
      </c>
      <c r="C881" s="25"/>
      <c r="D881" s="27" t="s">
        <v>2283</v>
      </c>
      <c r="E881" s="25" t="s">
        <v>189</v>
      </c>
      <c r="F881" s="25">
        <v>30</v>
      </c>
      <c r="G881" s="25" t="s">
        <v>23</v>
      </c>
      <c r="H881" s="25">
        <v>350000</v>
      </c>
      <c r="I881" s="25">
        <f t="shared" si="223"/>
        <v>10500000</v>
      </c>
      <c r="J881" s="31" t="s">
        <v>312</v>
      </c>
      <c r="K881" s="25" t="s">
        <v>2317</v>
      </c>
      <c r="L881" s="107">
        <f t="shared" si="242"/>
        <v>0</v>
      </c>
      <c r="M881" s="107"/>
      <c r="N881" s="107"/>
      <c r="O881" s="107">
        <f t="shared" si="243"/>
        <v>10500000</v>
      </c>
      <c r="P881" s="107">
        <v>10500000</v>
      </c>
      <c r="Q881" s="107"/>
      <c r="R881" s="107">
        <f t="shared" si="244"/>
        <v>0</v>
      </c>
      <c r="S881" s="107"/>
      <c r="T881" s="107"/>
      <c r="U881" s="107">
        <f t="shared" si="245"/>
        <v>0</v>
      </c>
      <c r="V881" s="107"/>
      <c r="W881" s="107"/>
      <c r="X881" s="107">
        <f t="shared" si="246"/>
        <v>0</v>
      </c>
      <c r="Y881" s="107"/>
      <c r="Z881" s="107"/>
      <c r="AA881" s="108">
        <f t="shared" si="247"/>
        <v>0</v>
      </c>
      <c r="AB881" s="7">
        <v>45644</v>
      </c>
    </row>
    <row r="882" spans="1:28" ht="15.75" x14ac:dyDescent="0.25">
      <c r="A882" s="29">
        <v>45644</v>
      </c>
      <c r="B882" s="25" t="s">
        <v>2311</v>
      </c>
      <c r="C882" s="25"/>
      <c r="D882" s="27" t="s">
        <v>52</v>
      </c>
      <c r="E882" s="25" t="s">
        <v>108</v>
      </c>
      <c r="F882" s="25">
        <v>6000</v>
      </c>
      <c r="G882" s="25" t="s">
        <v>34</v>
      </c>
      <c r="H882" s="25">
        <v>1900</v>
      </c>
      <c r="I882" s="25">
        <f t="shared" si="223"/>
        <v>11400000</v>
      </c>
      <c r="J882" s="31" t="s">
        <v>324</v>
      </c>
      <c r="K882" s="25"/>
      <c r="L882" s="107">
        <f t="shared" si="242"/>
        <v>11400000</v>
      </c>
      <c r="M882" s="107">
        <v>11400000</v>
      </c>
      <c r="N882" s="107"/>
      <c r="O882" s="107">
        <f t="shared" si="243"/>
        <v>0</v>
      </c>
      <c r="P882" s="107"/>
      <c r="Q882" s="107"/>
      <c r="R882" s="107">
        <f t="shared" si="244"/>
        <v>0</v>
      </c>
      <c r="S882" s="107"/>
      <c r="T882" s="107"/>
      <c r="U882" s="107">
        <f t="shared" si="245"/>
        <v>0</v>
      </c>
      <c r="V882" s="107"/>
      <c r="W882" s="107"/>
      <c r="X882" s="107">
        <f t="shared" si="246"/>
        <v>0</v>
      </c>
      <c r="Y882" s="107"/>
      <c r="Z882" s="107"/>
      <c r="AA882" s="108">
        <f t="shared" si="247"/>
        <v>0</v>
      </c>
      <c r="AB882" s="7">
        <v>45644</v>
      </c>
    </row>
    <row r="883" spans="1:28" ht="15.75" x14ac:dyDescent="0.25">
      <c r="A883" s="29">
        <v>45644</v>
      </c>
      <c r="B883" s="25" t="s">
        <v>256</v>
      </c>
      <c r="C883" s="25"/>
      <c r="D883" s="27" t="s">
        <v>52</v>
      </c>
      <c r="E883" s="25" t="s">
        <v>225</v>
      </c>
      <c r="F883" s="25">
        <v>700</v>
      </c>
      <c r="G883" s="25" t="s">
        <v>34</v>
      </c>
      <c r="H883" s="25">
        <v>2720</v>
      </c>
      <c r="I883" s="25">
        <f t="shared" si="223"/>
        <v>1904000</v>
      </c>
      <c r="J883" s="31" t="s">
        <v>312</v>
      </c>
      <c r="K883" s="25" t="s">
        <v>2367</v>
      </c>
      <c r="L883" s="107">
        <f t="shared" si="242"/>
        <v>0</v>
      </c>
      <c r="M883" s="107"/>
      <c r="N883" s="107"/>
      <c r="O883" s="107">
        <f t="shared" si="243"/>
        <v>1904000</v>
      </c>
      <c r="P883" s="107"/>
      <c r="Q883" s="107">
        <v>1904000</v>
      </c>
      <c r="R883" s="107">
        <f t="shared" si="244"/>
        <v>0</v>
      </c>
      <c r="S883" s="107"/>
      <c r="T883" s="107"/>
      <c r="U883" s="107">
        <f t="shared" si="245"/>
        <v>0</v>
      </c>
      <c r="V883" s="107"/>
      <c r="W883" s="107"/>
      <c r="X883" s="107">
        <f t="shared" si="246"/>
        <v>0</v>
      </c>
      <c r="Y883" s="107"/>
      <c r="Z883" s="107"/>
      <c r="AA883" s="108">
        <f t="shared" si="247"/>
        <v>0</v>
      </c>
      <c r="AB883" s="7">
        <v>45651</v>
      </c>
    </row>
    <row r="884" spans="1:28" ht="15.75" x14ac:dyDescent="0.25">
      <c r="A884" s="29">
        <v>45644</v>
      </c>
      <c r="B884" s="25" t="s">
        <v>801</v>
      </c>
      <c r="C884" s="25"/>
      <c r="D884" s="27" t="s">
        <v>52</v>
      </c>
      <c r="E884" s="25" t="s">
        <v>1517</v>
      </c>
      <c r="F884" s="25">
        <v>4</v>
      </c>
      <c r="G884" s="25" t="s">
        <v>27</v>
      </c>
      <c r="H884" s="25">
        <v>850000</v>
      </c>
      <c r="I884" s="25">
        <f t="shared" si="223"/>
        <v>3400000</v>
      </c>
      <c r="J884" s="31" t="s">
        <v>312</v>
      </c>
      <c r="K884" s="25" t="s">
        <v>2316</v>
      </c>
      <c r="L884" s="107">
        <f t="shared" si="242"/>
        <v>0</v>
      </c>
      <c r="M884" s="107"/>
      <c r="N884" s="107"/>
      <c r="O884" s="107">
        <f t="shared" si="243"/>
        <v>3400000</v>
      </c>
      <c r="P884" s="107">
        <v>3400000</v>
      </c>
      <c r="Q884" s="107"/>
      <c r="R884" s="107">
        <f t="shared" si="244"/>
        <v>0</v>
      </c>
      <c r="S884" s="107"/>
      <c r="T884" s="107"/>
      <c r="U884" s="107">
        <f t="shared" si="245"/>
        <v>0</v>
      </c>
      <c r="V884" s="107"/>
      <c r="W884" s="107"/>
      <c r="X884" s="107">
        <f t="shared" si="246"/>
        <v>0</v>
      </c>
      <c r="Y884" s="107"/>
      <c r="Z884" s="107"/>
      <c r="AA884" s="108">
        <f t="shared" si="247"/>
        <v>0</v>
      </c>
      <c r="AB884" s="7">
        <v>45644</v>
      </c>
    </row>
    <row r="885" spans="1:28" ht="15.75" x14ac:dyDescent="0.25">
      <c r="A885" s="29">
        <v>45644</v>
      </c>
      <c r="B885" s="25" t="s">
        <v>162</v>
      </c>
      <c r="C885" s="27"/>
      <c r="D885" s="27" t="s">
        <v>46</v>
      </c>
      <c r="E885" s="27" t="s">
        <v>42</v>
      </c>
      <c r="F885" s="27">
        <v>2600</v>
      </c>
      <c r="G885" s="25" t="s">
        <v>34</v>
      </c>
      <c r="H885" s="27">
        <v>3900</v>
      </c>
      <c r="I885" s="25">
        <f t="shared" si="223"/>
        <v>10140000</v>
      </c>
      <c r="J885" s="28" t="s">
        <v>28</v>
      </c>
      <c r="K885" s="25"/>
      <c r="L885" s="107">
        <f t="shared" si="242"/>
        <v>0</v>
      </c>
      <c r="M885" s="107"/>
      <c r="N885" s="107"/>
      <c r="O885" s="107">
        <f t="shared" si="243"/>
        <v>0</v>
      </c>
      <c r="P885" s="107"/>
      <c r="Q885" s="107"/>
      <c r="R885" s="107">
        <f t="shared" si="244"/>
        <v>0</v>
      </c>
      <c r="S885" s="107"/>
      <c r="T885" s="107"/>
      <c r="U885" s="107">
        <f t="shared" si="245"/>
        <v>0</v>
      </c>
      <c r="V885" s="107"/>
      <c r="W885" s="107"/>
      <c r="X885" s="107">
        <f t="shared" si="246"/>
        <v>0</v>
      </c>
      <c r="Y885" s="107"/>
      <c r="Z885" s="107"/>
      <c r="AA885" s="108">
        <f t="shared" si="247"/>
        <v>10140000</v>
      </c>
      <c r="AB885" s="7"/>
    </row>
    <row r="886" spans="1:28" ht="15.75" x14ac:dyDescent="0.25">
      <c r="A886" s="29">
        <v>45644</v>
      </c>
      <c r="B886" s="25" t="s">
        <v>162</v>
      </c>
      <c r="C886" s="25"/>
      <c r="D886" s="27" t="s">
        <v>46</v>
      </c>
      <c r="E886" s="25" t="s">
        <v>249</v>
      </c>
      <c r="F886" s="27">
        <v>2600</v>
      </c>
      <c r="G886" s="25" t="s">
        <v>34</v>
      </c>
      <c r="H886" s="25">
        <v>3900</v>
      </c>
      <c r="I886" s="25">
        <f t="shared" si="223"/>
        <v>10140000</v>
      </c>
      <c r="J886" s="26" t="s">
        <v>28</v>
      </c>
      <c r="K886" s="25"/>
      <c r="L886" s="107">
        <f t="shared" si="242"/>
        <v>0</v>
      </c>
      <c r="M886" s="107"/>
      <c r="N886" s="107"/>
      <c r="O886" s="107">
        <f t="shared" si="243"/>
        <v>0</v>
      </c>
      <c r="P886" s="107"/>
      <c r="Q886" s="107"/>
      <c r="R886" s="107">
        <f t="shared" si="244"/>
        <v>0</v>
      </c>
      <c r="S886" s="107"/>
      <c r="T886" s="107"/>
      <c r="U886" s="107">
        <f t="shared" si="245"/>
        <v>0</v>
      </c>
      <c r="V886" s="107"/>
      <c r="W886" s="107"/>
      <c r="X886" s="107">
        <f t="shared" si="246"/>
        <v>0</v>
      </c>
      <c r="Y886" s="107"/>
      <c r="Z886" s="107"/>
      <c r="AA886" s="108">
        <f t="shared" si="247"/>
        <v>10140000</v>
      </c>
      <c r="AB886" s="7"/>
    </row>
    <row r="887" spans="1:28" ht="15.75" x14ac:dyDescent="0.25">
      <c r="A887" s="29">
        <v>45644</v>
      </c>
      <c r="B887" s="25" t="s">
        <v>162</v>
      </c>
      <c r="C887" s="25"/>
      <c r="D887" s="27" t="s">
        <v>46</v>
      </c>
      <c r="E887" s="25" t="s">
        <v>128</v>
      </c>
      <c r="F887" s="25">
        <v>50</v>
      </c>
      <c r="G887" s="27" t="s">
        <v>39</v>
      </c>
      <c r="H887" s="25">
        <v>125000</v>
      </c>
      <c r="I887" s="25">
        <f t="shared" si="223"/>
        <v>6250000</v>
      </c>
      <c r="J887" s="26" t="s">
        <v>28</v>
      </c>
      <c r="K887" s="25"/>
      <c r="L887" s="107">
        <f t="shared" si="242"/>
        <v>0</v>
      </c>
      <c r="M887" s="107"/>
      <c r="N887" s="107"/>
      <c r="O887" s="107">
        <f t="shared" si="243"/>
        <v>0</v>
      </c>
      <c r="P887" s="107"/>
      <c r="Q887" s="107"/>
      <c r="R887" s="107">
        <f t="shared" si="244"/>
        <v>0</v>
      </c>
      <c r="S887" s="107"/>
      <c r="T887" s="107"/>
      <c r="U887" s="107">
        <f t="shared" si="245"/>
        <v>0</v>
      </c>
      <c r="V887" s="107"/>
      <c r="W887" s="107"/>
      <c r="X887" s="107">
        <f t="shared" si="246"/>
        <v>0</v>
      </c>
      <c r="Y887" s="107"/>
      <c r="Z887" s="107"/>
      <c r="AA887" s="108">
        <f t="shared" si="247"/>
        <v>6250000</v>
      </c>
      <c r="AB887" s="7"/>
    </row>
    <row r="888" spans="1:28" ht="15.75" x14ac:dyDescent="0.25">
      <c r="A888" s="29">
        <v>45644</v>
      </c>
      <c r="B888" s="25" t="s">
        <v>162</v>
      </c>
      <c r="C888" s="25"/>
      <c r="D888" s="27" t="s">
        <v>46</v>
      </c>
      <c r="E888" s="25" t="s">
        <v>117</v>
      </c>
      <c r="F888" s="25">
        <v>4</v>
      </c>
      <c r="G888" s="27" t="s">
        <v>23</v>
      </c>
      <c r="H888" s="25">
        <v>400000</v>
      </c>
      <c r="I888" s="25">
        <f t="shared" si="223"/>
        <v>1600000</v>
      </c>
      <c r="J888" s="26" t="s">
        <v>28</v>
      </c>
      <c r="K888" s="25"/>
      <c r="L888" s="107">
        <f t="shared" si="242"/>
        <v>0</v>
      </c>
      <c r="M888" s="107"/>
      <c r="N888" s="107"/>
      <c r="O888" s="107">
        <f t="shared" si="243"/>
        <v>0</v>
      </c>
      <c r="P888" s="107"/>
      <c r="Q888" s="107"/>
      <c r="R888" s="107">
        <f t="shared" si="244"/>
        <v>0</v>
      </c>
      <c r="S888" s="107"/>
      <c r="T888" s="107"/>
      <c r="U888" s="107">
        <f t="shared" si="245"/>
        <v>0</v>
      </c>
      <c r="V888" s="107"/>
      <c r="W888" s="107"/>
      <c r="X888" s="107">
        <f t="shared" si="246"/>
        <v>0</v>
      </c>
      <c r="Y888" s="107"/>
      <c r="Z888" s="107"/>
      <c r="AA888" s="108">
        <f t="shared" si="247"/>
        <v>1600000</v>
      </c>
      <c r="AB888" s="7"/>
    </row>
    <row r="889" spans="1:28" ht="15.75" x14ac:dyDescent="0.25">
      <c r="A889" s="29">
        <v>45644</v>
      </c>
      <c r="B889" s="27" t="s">
        <v>1008</v>
      </c>
      <c r="C889" s="25"/>
      <c r="D889" s="27" t="s">
        <v>46</v>
      </c>
      <c r="E889" s="25" t="s">
        <v>100</v>
      </c>
      <c r="F889" s="25">
        <v>141.69999999999999</v>
      </c>
      <c r="G889" s="25" t="s">
        <v>39</v>
      </c>
      <c r="H889" s="25">
        <v>46000</v>
      </c>
      <c r="I889" s="25">
        <f t="shared" si="223"/>
        <v>6518199.9999999991</v>
      </c>
      <c r="J889" s="31" t="s">
        <v>312</v>
      </c>
      <c r="K889" s="25" t="s">
        <v>2376</v>
      </c>
      <c r="L889" s="107">
        <f t="shared" si="242"/>
        <v>0</v>
      </c>
      <c r="M889" s="107"/>
      <c r="N889" s="107"/>
      <c r="O889" s="107">
        <f t="shared" si="243"/>
        <v>6518200</v>
      </c>
      <c r="P889" s="107">
        <v>6518200</v>
      </c>
      <c r="Q889" s="107"/>
      <c r="R889" s="107">
        <f t="shared" si="244"/>
        <v>0</v>
      </c>
      <c r="S889" s="107"/>
      <c r="T889" s="107"/>
      <c r="U889" s="107">
        <f t="shared" si="245"/>
        <v>0</v>
      </c>
      <c r="V889" s="107"/>
      <c r="W889" s="107"/>
      <c r="X889" s="107">
        <f t="shared" si="246"/>
        <v>0</v>
      </c>
      <c r="Y889" s="107"/>
      <c r="Z889" s="107"/>
      <c r="AA889" s="108">
        <f t="shared" si="247"/>
        <v>-9.3132257461547852E-10</v>
      </c>
      <c r="AB889" s="7">
        <v>45652</v>
      </c>
    </row>
    <row r="890" spans="1:28" ht="15.75" x14ac:dyDescent="0.25">
      <c r="A890" s="29">
        <v>45644</v>
      </c>
      <c r="B890" s="27" t="s">
        <v>1008</v>
      </c>
      <c r="C890" s="25"/>
      <c r="D890" s="27" t="s">
        <v>46</v>
      </c>
      <c r="E890" s="25" t="s">
        <v>103</v>
      </c>
      <c r="F890" s="25">
        <v>58.3</v>
      </c>
      <c r="G890" s="25" t="s">
        <v>39</v>
      </c>
      <c r="H890" s="25">
        <v>46000</v>
      </c>
      <c r="I890" s="25">
        <f t="shared" si="223"/>
        <v>2681800</v>
      </c>
      <c r="J890" s="31" t="s">
        <v>312</v>
      </c>
      <c r="K890" s="25" t="s">
        <v>2376</v>
      </c>
      <c r="L890" s="107">
        <f t="shared" si="242"/>
        <v>0</v>
      </c>
      <c r="M890" s="107"/>
      <c r="N890" s="107"/>
      <c r="O890" s="107">
        <f t="shared" si="243"/>
        <v>2681800</v>
      </c>
      <c r="P890" s="107">
        <v>2681800</v>
      </c>
      <c r="Q890" s="107"/>
      <c r="R890" s="107">
        <f t="shared" si="244"/>
        <v>0</v>
      </c>
      <c r="S890" s="107"/>
      <c r="T890" s="107"/>
      <c r="U890" s="107">
        <f t="shared" si="245"/>
        <v>0</v>
      </c>
      <c r="V890" s="107"/>
      <c r="W890" s="107"/>
      <c r="X890" s="107">
        <f t="shared" si="246"/>
        <v>0</v>
      </c>
      <c r="Y890" s="107"/>
      <c r="Z890" s="107"/>
      <c r="AA890" s="108">
        <f t="shared" si="247"/>
        <v>0</v>
      </c>
      <c r="AB890" s="7">
        <v>45652</v>
      </c>
    </row>
    <row r="891" spans="1:28" ht="15.75" x14ac:dyDescent="0.25">
      <c r="A891" s="29">
        <v>45644</v>
      </c>
      <c r="B891" s="25" t="s">
        <v>467</v>
      </c>
      <c r="C891" s="25"/>
      <c r="D891" s="25" t="s">
        <v>52</v>
      </c>
      <c r="E891" s="25" t="s">
        <v>1704</v>
      </c>
      <c r="F891" s="25">
        <v>3</v>
      </c>
      <c r="G891" s="25" t="s">
        <v>39</v>
      </c>
      <c r="H891" s="25">
        <v>140000</v>
      </c>
      <c r="I891" s="25">
        <f t="shared" si="223"/>
        <v>420000</v>
      </c>
      <c r="J891" s="32" t="s">
        <v>312</v>
      </c>
      <c r="K891" s="25" t="s">
        <v>2333</v>
      </c>
      <c r="L891" s="107">
        <f t="shared" si="242"/>
        <v>0</v>
      </c>
      <c r="M891" s="107"/>
      <c r="N891" s="107"/>
      <c r="O891" s="107">
        <f t="shared" si="243"/>
        <v>420000</v>
      </c>
      <c r="P891" s="107">
        <v>420000</v>
      </c>
      <c r="Q891" s="107"/>
      <c r="R891" s="107">
        <f t="shared" si="244"/>
        <v>0</v>
      </c>
      <c r="S891" s="107"/>
      <c r="T891" s="107"/>
      <c r="U891" s="107">
        <f t="shared" si="245"/>
        <v>0</v>
      </c>
      <c r="V891" s="107"/>
      <c r="W891" s="107"/>
      <c r="X891" s="107">
        <f t="shared" si="246"/>
        <v>0</v>
      </c>
      <c r="Y891" s="107"/>
      <c r="Z891" s="107"/>
      <c r="AA891" s="108">
        <f t="shared" si="247"/>
        <v>0</v>
      </c>
      <c r="AB891" s="7">
        <v>45646</v>
      </c>
    </row>
    <row r="892" spans="1:28" ht="15.75" x14ac:dyDescent="0.25">
      <c r="A892" s="29">
        <v>45644</v>
      </c>
      <c r="B892" s="25" t="s">
        <v>73</v>
      </c>
      <c r="C892" s="25"/>
      <c r="D892" s="27" t="s">
        <v>2283</v>
      </c>
      <c r="E892" s="25" t="s">
        <v>53</v>
      </c>
      <c r="F892" s="25">
        <v>2</v>
      </c>
      <c r="G892" s="25" t="s">
        <v>23</v>
      </c>
      <c r="H892" s="25">
        <v>400000</v>
      </c>
      <c r="I892" s="25">
        <f t="shared" si="223"/>
        <v>800000</v>
      </c>
      <c r="J892" s="26" t="s">
        <v>28</v>
      </c>
      <c r="K892" s="25"/>
      <c r="L892" s="107">
        <f t="shared" si="242"/>
        <v>0</v>
      </c>
      <c r="M892" s="107"/>
      <c r="N892" s="107"/>
      <c r="O892" s="107">
        <f t="shared" si="243"/>
        <v>0</v>
      </c>
      <c r="P892" s="107"/>
      <c r="Q892" s="107"/>
      <c r="R892" s="107">
        <f t="shared" si="244"/>
        <v>0</v>
      </c>
      <c r="S892" s="107"/>
      <c r="T892" s="107"/>
      <c r="U892" s="107">
        <f t="shared" si="245"/>
        <v>0</v>
      </c>
      <c r="V892" s="107"/>
      <c r="W892" s="107"/>
      <c r="X892" s="107">
        <f t="shared" si="246"/>
        <v>0</v>
      </c>
      <c r="Y892" s="107"/>
      <c r="Z892" s="107"/>
      <c r="AA892" s="108">
        <f t="shared" si="247"/>
        <v>800000</v>
      </c>
      <c r="AB892" s="7"/>
    </row>
    <row r="893" spans="1:28" ht="15.75" x14ac:dyDescent="0.25">
      <c r="A893" s="29">
        <v>45645</v>
      </c>
      <c r="B893" s="27" t="s">
        <v>280</v>
      </c>
      <c r="C893" s="27"/>
      <c r="D893" s="27" t="s">
        <v>46</v>
      </c>
      <c r="E893" s="27" t="s">
        <v>276</v>
      </c>
      <c r="F893" s="27">
        <v>6000</v>
      </c>
      <c r="G893" s="27" t="s">
        <v>34</v>
      </c>
      <c r="H893" s="27">
        <v>800</v>
      </c>
      <c r="I893" s="25">
        <f t="shared" si="223"/>
        <v>4800000</v>
      </c>
      <c r="J893" s="31" t="s">
        <v>324</v>
      </c>
      <c r="K893" s="25"/>
      <c r="L893" s="107">
        <f t="shared" ref="L893:L929" si="248">M893+N893</f>
        <v>0</v>
      </c>
      <c r="M893" s="107"/>
      <c r="N893" s="107"/>
      <c r="O893" s="107">
        <f t="shared" ref="O893:O929" si="249">P893+Q893</f>
        <v>0</v>
      </c>
      <c r="P893" s="107"/>
      <c r="Q893" s="107"/>
      <c r="R893" s="107">
        <f t="shared" ref="R893:R929" si="250">S893+T893</f>
        <v>4800000</v>
      </c>
      <c r="S893" s="107">
        <v>3500000</v>
      </c>
      <c r="T893" s="107">
        <v>1300000</v>
      </c>
      <c r="U893" s="107">
        <f t="shared" ref="U893:U929" si="251">V893+W893</f>
        <v>0</v>
      </c>
      <c r="V893" s="107"/>
      <c r="W893" s="107"/>
      <c r="X893" s="107">
        <f t="shared" ref="X893:X929" si="252">Y893+Z893</f>
        <v>0</v>
      </c>
      <c r="Y893" s="107"/>
      <c r="Z893" s="107"/>
      <c r="AA893" s="108">
        <f t="shared" ref="AA893:AA929" si="253">C893+I893-L893-O893-U893-X893-R893</f>
        <v>0</v>
      </c>
      <c r="AB893" s="7">
        <v>45645</v>
      </c>
    </row>
    <row r="894" spans="1:28" ht="15.75" x14ac:dyDescent="0.25">
      <c r="A894" s="29">
        <v>45645</v>
      </c>
      <c r="B894" s="27" t="s">
        <v>280</v>
      </c>
      <c r="C894" s="27"/>
      <c r="D894" s="27" t="s">
        <v>46</v>
      </c>
      <c r="E894" s="27" t="s">
        <v>1216</v>
      </c>
      <c r="F894" s="27">
        <v>250</v>
      </c>
      <c r="G894" s="27" t="s">
        <v>34</v>
      </c>
      <c r="H894" s="27">
        <v>1120</v>
      </c>
      <c r="I894" s="25">
        <f t="shared" si="223"/>
        <v>280000</v>
      </c>
      <c r="J894" s="31" t="s">
        <v>324</v>
      </c>
      <c r="K894" s="25"/>
      <c r="L894" s="107">
        <f t="shared" si="248"/>
        <v>0</v>
      </c>
      <c r="M894" s="107"/>
      <c r="N894" s="107"/>
      <c r="O894" s="107">
        <f t="shared" si="249"/>
        <v>0</v>
      </c>
      <c r="P894" s="107"/>
      <c r="Q894" s="107"/>
      <c r="R894" s="107">
        <f t="shared" si="250"/>
        <v>280000</v>
      </c>
      <c r="S894" s="107">
        <v>280000</v>
      </c>
      <c r="T894" s="107"/>
      <c r="U894" s="107">
        <f t="shared" si="251"/>
        <v>0</v>
      </c>
      <c r="V894" s="107"/>
      <c r="W894" s="107"/>
      <c r="X894" s="107">
        <f t="shared" si="252"/>
        <v>0</v>
      </c>
      <c r="Y894" s="107"/>
      <c r="Z894" s="107"/>
      <c r="AA894" s="108">
        <f t="shared" si="253"/>
        <v>0</v>
      </c>
      <c r="AB894" s="7">
        <v>45645</v>
      </c>
    </row>
    <row r="895" spans="1:28" ht="15.75" x14ac:dyDescent="0.25">
      <c r="A895" s="29">
        <v>45645</v>
      </c>
      <c r="B895" s="25" t="s">
        <v>256</v>
      </c>
      <c r="C895" s="25"/>
      <c r="D895" s="27" t="s">
        <v>52</v>
      </c>
      <c r="E895" s="25" t="s">
        <v>276</v>
      </c>
      <c r="F895" s="25">
        <v>1500</v>
      </c>
      <c r="G895" s="27" t="s">
        <v>34</v>
      </c>
      <c r="H895" s="25">
        <v>800</v>
      </c>
      <c r="I895" s="25">
        <f t="shared" si="223"/>
        <v>1200000</v>
      </c>
      <c r="J895" s="31" t="s">
        <v>312</v>
      </c>
      <c r="K895" s="25" t="s">
        <v>2367</v>
      </c>
      <c r="L895" s="107">
        <f t="shared" si="248"/>
        <v>0</v>
      </c>
      <c r="M895" s="107"/>
      <c r="N895" s="107"/>
      <c r="O895" s="107">
        <f t="shared" si="249"/>
        <v>1200000</v>
      </c>
      <c r="P895" s="107"/>
      <c r="Q895" s="107">
        <v>1200000</v>
      </c>
      <c r="R895" s="107">
        <f t="shared" si="250"/>
        <v>0</v>
      </c>
      <c r="S895" s="107"/>
      <c r="T895" s="107"/>
      <c r="U895" s="107">
        <f t="shared" si="251"/>
        <v>0</v>
      </c>
      <c r="V895" s="107"/>
      <c r="W895" s="107"/>
      <c r="X895" s="107">
        <f t="shared" si="252"/>
        <v>0</v>
      </c>
      <c r="Y895" s="107"/>
      <c r="Z895" s="107"/>
      <c r="AA895" s="108">
        <f t="shared" si="253"/>
        <v>0</v>
      </c>
      <c r="AB895" s="7">
        <v>45651</v>
      </c>
    </row>
    <row r="896" spans="1:28" ht="15.75" x14ac:dyDescent="0.25">
      <c r="A896" s="29">
        <v>45645</v>
      </c>
      <c r="B896" s="25" t="s">
        <v>1830</v>
      </c>
      <c r="C896" s="27"/>
      <c r="D896" s="27" t="s">
        <v>52</v>
      </c>
      <c r="E896" s="27" t="s">
        <v>1647</v>
      </c>
      <c r="F896" s="27">
        <v>5</v>
      </c>
      <c r="G896" s="25" t="s">
        <v>39</v>
      </c>
      <c r="H896" s="27">
        <v>82000</v>
      </c>
      <c r="I896" s="25">
        <f t="shared" si="223"/>
        <v>410000</v>
      </c>
      <c r="J896" s="32" t="s">
        <v>312</v>
      </c>
      <c r="K896" s="25"/>
      <c r="L896" s="107">
        <f t="shared" si="248"/>
        <v>410000</v>
      </c>
      <c r="M896" s="107">
        <v>410000</v>
      </c>
      <c r="N896" s="107"/>
      <c r="O896" s="107">
        <f t="shared" si="249"/>
        <v>0</v>
      </c>
      <c r="P896" s="107"/>
      <c r="Q896" s="107"/>
      <c r="R896" s="107">
        <f t="shared" si="250"/>
        <v>0</v>
      </c>
      <c r="S896" s="107"/>
      <c r="T896" s="107"/>
      <c r="U896" s="107">
        <f t="shared" si="251"/>
        <v>0</v>
      </c>
      <c r="V896" s="107"/>
      <c r="W896" s="107"/>
      <c r="X896" s="107">
        <f t="shared" si="252"/>
        <v>0</v>
      </c>
      <c r="Y896" s="107"/>
      <c r="Z896" s="107"/>
      <c r="AA896" s="108">
        <f t="shared" si="253"/>
        <v>0</v>
      </c>
      <c r="AB896" s="7">
        <v>45645</v>
      </c>
    </row>
    <row r="897" spans="1:28" ht="15.75" x14ac:dyDescent="0.25">
      <c r="A897" s="29">
        <v>45645</v>
      </c>
      <c r="B897" s="25" t="s">
        <v>766</v>
      </c>
      <c r="C897" s="25"/>
      <c r="D897" s="27" t="s">
        <v>52</v>
      </c>
      <c r="E897" s="25" t="s">
        <v>127</v>
      </c>
      <c r="F897" s="25">
        <v>50</v>
      </c>
      <c r="G897" s="25" t="s">
        <v>39</v>
      </c>
      <c r="H897" s="25">
        <v>70000</v>
      </c>
      <c r="I897" s="25">
        <f t="shared" si="223"/>
        <v>3500000</v>
      </c>
      <c r="J897" s="31" t="s">
        <v>312</v>
      </c>
      <c r="K897" s="25" t="s">
        <v>980</v>
      </c>
      <c r="L897" s="107">
        <f t="shared" si="248"/>
        <v>0</v>
      </c>
      <c r="M897" s="107"/>
      <c r="N897" s="107"/>
      <c r="O897" s="107">
        <f t="shared" si="249"/>
        <v>3500000</v>
      </c>
      <c r="P897" s="107">
        <v>3500000</v>
      </c>
      <c r="Q897" s="107"/>
      <c r="R897" s="107">
        <f t="shared" si="250"/>
        <v>0</v>
      </c>
      <c r="S897" s="107"/>
      <c r="T897" s="107"/>
      <c r="U897" s="107">
        <f t="shared" si="251"/>
        <v>0</v>
      </c>
      <c r="V897" s="107"/>
      <c r="W897" s="107"/>
      <c r="X897" s="107">
        <f t="shared" si="252"/>
        <v>0</v>
      </c>
      <c r="Y897" s="107"/>
      <c r="Z897" s="107"/>
      <c r="AA897" s="108">
        <f t="shared" si="253"/>
        <v>0</v>
      </c>
      <c r="AB897" s="7">
        <v>45645</v>
      </c>
    </row>
    <row r="898" spans="1:28" ht="15.75" x14ac:dyDescent="0.25">
      <c r="A898" s="29">
        <v>45645</v>
      </c>
      <c r="B898" s="25" t="s">
        <v>99</v>
      </c>
      <c r="C898" s="25"/>
      <c r="D898" s="27"/>
      <c r="E898" s="25" t="s">
        <v>121</v>
      </c>
      <c r="F898" s="25">
        <v>41.3</v>
      </c>
      <c r="G898" s="25" t="s">
        <v>39</v>
      </c>
      <c r="H898" s="25"/>
      <c r="I898" s="25">
        <f t="shared" ref="I898:I960" si="254">F898*H898</f>
        <v>0</v>
      </c>
      <c r="J898" s="26" t="s">
        <v>28</v>
      </c>
      <c r="K898" s="25"/>
      <c r="L898" s="107">
        <f t="shared" si="248"/>
        <v>0</v>
      </c>
      <c r="M898" s="107"/>
      <c r="N898" s="107"/>
      <c r="O898" s="107">
        <f t="shared" si="249"/>
        <v>0</v>
      </c>
      <c r="P898" s="107"/>
      <c r="Q898" s="107"/>
      <c r="R898" s="107">
        <f t="shared" si="250"/>
        <v>0</v>
      </c>
      <c r="S898" s="107"/>
      <c r="T898" s="107"/>
      <c r="U898" s="107">
        <f t="shared" si="251"/>
        <v>0</v>
      </c>
      <c r="V898" s="107"/>
      <c r="W898" s="107"/>
      <c r="X898" s="107">
        <f t="shared" si="252"/>
        <v>0</v>
      </c>
      <c r="Y898" s="107"/>
      <c r="Z898" s="107"/>
      <c r="AA898" s="108">
        <f t="shared" si="253"/>
        <v>0</v>
      </c>
      <c r="AB898" s="7"/>
    </row>
    <row r="899" spans="1:28" ht="15.75" x14ac:dyDescent="0.25">
      <c r="A899" s="29">
        <v>45645</v>
      </c>
      <c r="B899" s="25" t="s">
        <v>99</v>
      </c>
      <c r="C899" s="153"/>
      <c r="D899" s="154"/>
      <c r="E899" s="153" t="s">
        <v>120</v>
      </c>
      <c r="F899" s="153">
        <v>25.5</v>
      </c>
      <c r="G899" s="153" t="s">
        <v>39</v>
      </c>
      <c r="H899" s="25"/>
      <c r="I899" s="25">
        <f t="shared" si="254"/>
        <v>0</v>
      </c>
      <c r="J899" s="26" t="s">
        <v>28</v>
      </c>
      <c r="K899" s="25"/>
      <c r="L899" s="107">
        <f t="shared" si="248"/>
        <v>0</v>
      </c>
      <c r="M899" s="107"/>
      <c r="N899" s="107"/>
      <c r="O899" s="107">
        <f t="shared" si="249"/>
        <v>0</v>
      </c>
      <c r="P899" s="107"/>
      <c r="Q899" s="107"/>
      <c r="R899" s="107">
        <f t="shared" si="250"/>
        <v>0</v>
      </c>
      <c r="S899" s="107"/>
      <c r="T899" s="107"/>
      <c r="U899" s="107">
        <f t="shared" si="251"/>
        <v>0</v>
      </c>
      <c r="V899" s="107"/>
      <c r="W899" s="107"/>
      <c r="X899" s="107">
        <f t="shared" si="252"/>
        <v>0</v>
      </c>
      <c r="Y899" s="107"/>
      <c r="Z899" s="107"/>
      <c r="AA899" s="108">
        <f t="shared" si="253"/>
        <v>0</v>
      </c>
      <c r="AB899" s="7"/>
    </row>
    <row r="900" spans="1:28" ht="15.75" x14ac:dyDescent="0.25">
      <c r="A900" s="29">
        <v>45645</v>
      </c>
      <c r="B900" s="25" t="s">
        <v>99</v>
      </c>
      <c r="C900" s="25"/>
      <c r="D900" s="27"/>
      <c r="E900" s="25" t="s">
        <v>121</v>
      </c>
      <c r="F900" s="25">
        <v>41</v>
      </c>
      <c r="G900" s="25" t="s">
        <v>39</v>
      </c>
      <c r="H900" s="25"/>
      <c r="I900" s="25">
        <f t="shared" si="254"/>
        <v>0</v>
      </c>
      <c r="J900" s="26" t="s">
        <v>28</v>
      </c>
      <c r="K900" s="25"/>
      <c r="L900" s="107">
        <f t="shared" si="248"/>
        <v>0</v>
      </c>
      <c r="M900" s="107"/>
      <c r="N900" s="107"/>
      <c r="O900" s="107">
        <f t="shared" si="249"/>
        <v>0</v>
      </c>
      <c r="P900" s="107"/>
      <c r="Q900" s="107"/>
      <c r="R900" s="107">
        <f t="shared" si="250"/>
        <v>0</v>
      </c>
      <c r="S900" s="107"/>
      <c r="T900" s="107"/>
      <c r="U900" s="107">
        <f t="shared" si="251"/>
        <v>0</v>
      </c>
      <c r="V900" s="107"/>
      <c r="W900" s="107"/>
      <c r="X900" s="107">
        <f t="shared" si="252"/>
        <v>0</v>
      </c>
      <c r="Y900" s="107"/>
      <c r="Z900" s="107"/>
      <c r="AA900" s="108">
        <f t="shared" si="253"/>
        <v>0</v>
      </c>
      <c r="AB900" s="7"/>
    </row>
    <row r="901" spans="1:28" ht="15.75" x14ac:dyDescent="0.25">
      <c r="A901" s="29">
        <v>45645</v>
      </c>
      <c r="B901" s="25" t="s">
        <v>99</v>
      </c>
      <c r="C901" s="27"/>
      <c r="D901" s="27"/>
      <c r="E901" s="27" t="s">
        <v>105</v>
      </c>
      <c r="F901" s="27">
        <v>34.4</v>
      </c>
      <c r="G901" s="25" t="s">
        <v>39</v>
      </c>
      <c r="H901" s="27"/>
      <c r="I901" s="25">
        <f t="shared" si="254"/>
        <v>0</v>
      </c>
      <c r="J901" s="28" t="s">
        <v>28</v>
      </c>
      <c r="K901" s="25"/>
      <c r="L901" s="107">
        <f t="shared" si="248"/>
        <v>0</v>
      </c>
      <c r="M901" s="107"/>
      <c r="N901" s="107"/>
      <c r="O901" s="107">
        <f t="shared" si="249"/>
        <v>0</v>
      </c>
      <c r="P901" s="107"/>
      <c r="Q901" s="107"/>
      <c r="R901" s="107">
        <f t="shared" si="250"/>
        <v>0</v>
      </c>
      <c r="S901" s="107"/>
      <c r="T901" s="107"/>
      <c r="U901" s="107">
        <f t="shared" si="251"/>
        <v>0</v>
      </c>
      <c r="V901" s="107"/>
      <c r="W901" s="107"/>
      <c r="X901" s="107">
        <f t="shared" si="252"/>
        <v>0</v>
      </c>
      <c r="Y901" s="107"/>
      <c r="Z901" s="107"/>
      <c r="AA901" s="108">
        <f t="shared" si="253"/>
        <v>0</v>
      </c>
      <c r="AB901" s="7"/>
    </row>
    <row r="902" spans="1:28" ht="15.75" x14ac:dyDescent="0.25">
      <c r="A902" s="29">
        <v>45645</v>
      </c>
      <c r="B902" s="25" t="s">
        <v>501</v>
      </c>
      <c r="C902" s="25"/>
      <c r="D902" s="27" t="s">
        <v>52</v>
      </c>
      <c r="E902" s="25" t="s">
        <v>53</v>
      </c>
      <c r="F902" s="25">
        <v>1</v>
      </c>
      <c r="G902" s="25" t="s">
        <v>23</v>
      </c>
      <c r="H902" s="25">
        <v>400000</v>
      </c>
      <c r="I902" s="25">
        <f t="shared" si="254"/>
        <v>400000</v>
      </c>
      <c r="J902" s="31" t="s">
        <v>324</v>
      </c>
      <c r="K902" s="25"/>
      <c r="L902" s="107">
        <f t="shared" si="248"/>
        <v>0</v>
      </c>
      <c r="M902" s="107"/>
      <c r="N902" s="107"/>
      <c r="O902" s="107">
        <f t="shared" si="249"/>
        <v>0</v>
      </c>
      <c r="P902" s="107"/>
      <c r="Q902" s="107"/>
      <c r="R902" s="107">
        <f t="shared" si="250"/>
        <v>0</v>
      </c>
      <c r="S902" s="107"/>
      <c r="T902" s="107"/>
      <c r="U902" s="107">
        <f t="shared" si="251"/>
        <v>400000</v>
      </c>
      <c r="V902" s="107">
        <v>400000</v>
      </c>
      <c r="W902" s="107"/>
      <c r="X902" s="107">
        <f t="shared" si="252"/>
        <v>0</v>
      </c>
      <c r="Y902" s="107"/>
      <c r="Z902" s="107"/>
      <c r="AA902" s="108">
        <f t="shared" si="253"/>
        <v>0</v>
      </c>
      <c r="AB902" s="7">
        <v>45645</v>
      </c>
    </row>
    <row r="903" spans="1:28" ht="15.75" x14ac:dyDescent="0.25">
      <c r="A903" s="29">
        <v>45645</v>
      </c>
      <c r="B903" s="25" t="s">
        <v>2318</v>
      </c>
      <c r="C903" s="27"/>
      <c r="D903" s="27" t="s">
        <v>52</v>
      </c>
      <c r="E903" s="27" t="s">
        <v>192</v>
      </c>
      <c r="F903" s="27">
        <v>2000</v>
      </c>
      <c r="G903" s="25" t="s">
        <v>34</v>
      </c>
      <c r="H903" s="27">
        <v>2500</v>
      </c>
      <c r="I903" s="25">
        <f t="shared" si="254"/>
        <v>5000000</v>
      </c>
      <c r="J903" s="32" t="s">
        <v>312</v>
      </c>
      <c r="K903" s="25" t="s">
        <v>2326</v>
      </c>
      <c r="L903" s="107">
        <f t="shared" si="248"/>
        <v>0</v>
      </c>
      <c r="M903" s="107"/>
      <c r="N903" s="107"/>
      <c r="O903" s="107">
        <f t="shared" si="249"/>
        <v>5000000</v>
      </c>
      <c r="P903" s="107">
        <v>5000000</v>
      </c>
      <c r="Q903" s="107"/>
      <c r="R903" s="107">
        <f t="shared" si="250"/>
        <v>0</v>
      </c>
      <c r="S903" s="107"/>
      <c r="T903" s="107"/>
      <c r="U903" s="107">
        <f t="shared" si="251"/>
        <v>0</v>
      </c>
      <c r="V903" s="107"/>
      <c r="W903" s="107"/>
      <c r="X903" s="107">
        <f t="shared" si="252"/>
        <v>0</v>
      </c>
      <c r="Y903" s="107"/>
      <c r="Z903" s="107"/>
      <c r="AA903" s="108">
        <f t="shared" si="253"/>
        <v>0</v>
      </c>
      <c r="AB903" s="7">
        <v>45645</v>
      </c>
    </row>
    <row r="904" spans="1:28" ht="15.75" x14ac:dyDescent="0.25">
      <c r="A904" s="29">
        <v>45645</v>
      </c>
      <c r="B904" s="25" t="s">
        <v>291</v>
      </c>
      <c r="C904" s="25"/>
      <c r="D904" s="27" t="s">
        <v>52</v>
      </c>
      <c r="E904" s="27" t="s">
        <v>139</v>
      </c>
      <c r="F904" s="27">
        <v>625</v>
      </c>
      <c r="G904" s="25" t="s">
        <v>34</v>
      </c>
      <c r="H904" s="25">
        <v>2105</v>
      </c>
      <c r="I904" s="25">
        <f t="shared" si="254"/>
        <v>1315625</v>
      </c>
      <c r="J904" s="31" t="s">
        <v>312</v>
      </c>
      <c r="K904" s="25" t="s">
        <v>2325</v>
      </c>
      <c r="L904" s="107">
        <f t="shared" si="248"/>
        <v>0</v>
      </c>
      <c r="M904" s="107"/>
      <c r="N904" s="107"/>
      <c r="O904" s="107">
        <f t="shared" si="249"/>
        <v>1315625</v>
      </c>
      <c r="P904" s="107">
        <v>1315625</v>
      </c>
      <c r="Q904" s="107"/>
      <c r="R904" s="107">
        <f t="shared" si="250"/>
        <v>0</v>
      </c>
      <c r="S904" s="107"/>
      <c r="T904" s="107"/>
      <c r="U904" s="107">
        <f t="shared" si="251"/>
        <v>0</v>
      </c>
      <c r="V904" s="107"/>
      <c r="W904" s="107"/>
      <c r="X904" s="107">
        <f t="shared" si="252"/>
        <v>0</v>
      </c>
      <c r="Y904" s="107"/>
      <c r="Z904" s="107"/>
      <c r="AA904" s="108">
        <f t="shared" si="253"/>
        <v>0</v>
      </c>
      <c r="AB904" s="7">
        <v>45645</v>
      </c>
    </row>
    <row r="905" spans="1:28" ht="15.75" x14ac:dyDescent="0.25">
      <c r="A905" s="29">
        <v>45645</v>
      </c>
      <c r="B905" s="25" t="s">
        <v>777</v>
      </c>
      <c r="C905" s="25"/>
      <c r="D905" s="27" t="s">
        <v>2283</v>
      </c>
      <c r="E905" s="25" t="s">
        <v>58</v>
      </c>
      <c r="F905" s="25">
        <v>2000</v>
      </c>
      <c r="G905" s="25" t="s">
        <v>34</v>
      </c>
      <c r="H905" s="25">
        <v>1800</v>
      </c>
      <c r="I905" s="25">
        <f t="shared" si="254"/>
        <v>3600000</v>
      </c>
      <c r="J905" s="31" t="s">
        <v>324</v>
      </c>
      <c r="K905" s="25"/>
      <c r="L905" s="107">
        <f t="shared" si="248"/>
        <v>0</v>
      </c>
      <c r="M905" s="107"/>
      <c r="N905" s="107"/>
      <c r="O905" s="107">
        <f t="shared" si="249"/>
        <v>0</v>
      </c>
      <c r="P905" s="107"/>
      <c r="Q905" s="107"/>
      <c r="R905" s="107">
        <f t="shared" si="250"/>
        <v>0</v>
      </c>
      <c r="S905" s="107"/>
      <c r="T905" s="107"/>
      <c r="U905" s="107">
        <f t="shared" si="251"/>
        <v>3600000</v>
      </c>
      <c r="V905" s="107">
        <v>3600000</v>
      </c>
      <c r="W905" s="107"/>
      <c r="X905" s="107">
        <f t="shared" si="252"/>
        <v>0</v>
      </c>
      <c r="Y905" s="107"/>
      <c r="Z905" s="107"/>
      <c r="AA905" s="108">
        <f t="shared" si="253"/>
        <v>0</v>
      </c>
      <c r="AB905" s="7">
        <v>45645</v>
      </c>
    </row>
    <row r="906" spans="1:28" ht="15.75" x14ac:dyDescent="0.25">
      <c r="A906" s="29">
        <v>45645</v>
      </c>
      <c r="B906" s="25" t="s">
        <v>134</v>
      </c>
      <c r="C906" s="25"/>
      <c r="D906" s="27" t="s">
        <v>52</v>
      </c>
      <c r="E906" s="25" t="s">
        <v>290</v>
      </c>
      <c r="F906" s="25">
        <v>2500</v>
      </c>
      <c r="G906" s="25" t="s">
        <v>34</v>
      </c>
      <c r="H906" s="25">
        <v>2460</v>
      </c>
      <c r="I906" s="25">
        <f t="shared" si="254"/>
        <v>6150000</v>
      </c>
      <c r="J906" s="26" t="s">
        <v>28</v>
      </c>
      <c r="K906" s="25"/>
      <c r="L906" s="107">
        <f t="shared" si="248"/>
        <v>0</v>
      </c>
      <c r="M906" s="107"/>
      <c r="N906" s="107"/>
      <c r="O906" s="107">
        <f t="shared" si="249"/>
        <v>0</v>
      </c>
      <c r="P906" s="107"/>
      <c r="Q906" s="107"/>
      <c r="R906" s="107">
        <f t="shared" si="250"/>
        <v>0</v>
      </c>
      <c r="S906" s="107"/>
      <c r="T906" s="107"/>
      <c r="U906" s="107">
        <f t="shared" si="251"/>
        <v>0</v>
      </c>
      <c r="V906" s="107"/>
      <c r="W906" s="107"/>
      <c r="X906" s="107">
        <f t="shared" si="252"/>
        <v>0</v>
      </c>
      <c r="Y906" s="107"/>
      <c r="Z906" s="107"/>
      <c r="AA906" s="108">
        <f t="shared" si="253"/>
        <v>6150000</v>
      </c>
      <c r="AB906" s="7"/>
    </row>
    <row r="907" spans="1:28" ht="15.75" x14ac:dyDescent="0.25">
      <c r="A907" s="29">
        <v>45645</v>
      </c>
      <c r="B907" s="25" t="s">
        <v>134</v>
      </c>
      <c r="C907" s="25"/>
      <c r="D907" s="27" t="s">
        <v>52</v>
      </c>
      <c r="E907" s="25" t="s">
        <v>44</v>
      </c>
      <c r="F907" s="25">
        <v>500</v>
      </c>
      <c r="G907" s="25" t="s">
        <v>34</v>
      </c>
      <c r="H907" s="25">
        <v>860</v>
      </c>
      <c r="I907" s="25">
        <f t="shared" si="254"/>
        <v>430000</v>
      </c>
      <c r="J907" s="26" t="s">
        <v>28</v>
      </c>
      <c r="K907" s="25"/>
      <c r="L907" s="107">
        <f t="shared" si="248"/>
        <v>0</v>
      </c>
      <c r="M907" s="107"/>
      <c r="N907" s="107"/>
      <c r="O907" s="107">
        <f t="shared" si="249"/>
        <v>0</v>
      </c>
      <c r="P907" s="107"/>
      <c r="Q907" s="107"/>
      <c r="R907" s="107">
        <f t="shared" si="250"/>
        <v>0</v>
      </c>
      <c r="S907" s="107"/>
      <c r="T907" s="107"/>
      <c r="U907" s="107">
        <f t="shared" si="251"/>
        <v>0</v>
      </c>
      <c r="V907" s="107"/>
      <c r="W907" s="107"/>
      <c r="X907" s="107">
        <f t="shared" si="252"/>
        <v>0</v>
      </c>
      <c r="Y907" s="107"/>
      <c r="Z907" s="107"/>
      <c r="AA907" s="108">
        <f t="shared" si="253"/>
        <v>430000</v>
      </c>
      <c r="AB907" s="7"/>
    </row>
    <row r="908" spans="1:28" ht="15.75" x14ac:dyDescent="0.25">
      <c r="A908" s="29">
        <v>45645</v>
      </c>
      <c r="B908" s="25" t="s">
        <v>1273</v>
      </c>
      <c r="C908" s="25"/>
      <c r="D908" s="25" t="s">
        <v>46</v>
      </c>
      <c r="E908" s="25" t="s">
        <v>225</v>
      </c>
      <c r="F908" s="25">
        <v>100</v>
      </c>
      <c r="G908" s="25" t="s">
        <v>34</v>
      </c>
      <c r="H908" s="25">
        <v>2720</v>
      </c>
      <c r="I908" s="25">
        <f t="shared" si="254"/>
        <v>272000</v>
      </c>
      <c r="J908" s="12" t="s">
        <v>49</v>
      </c>
      <c r="K908" s="11" t="s">
        <v>1222</v>
      </c>
      <c r="L908" s="107">
        <f t="shared" si="248"/>
        <v>0</v>
      </c>
      <c r="M908" s="107"/>
      <c r="N908" s="107"/>
      <c r="O908" s="107">
        <f t="shared" si="249"/>
        <v>800000</v>
      </c>
      <c r="P908" s="107">
        <v>800000</v>
      </c>
      <c r="Q908" s="107"/>
      <c r="R908" s="107">
        <f t="shared" si="250"/>
        <v>0</v>
      </c>
      <c r="S908" s="107"/>
      <c r="T908" s="107"/>
      <c r="U908" s="107">
        <f t="shared" si="251"/>
        <v>0</v>
      </c>
      <c r="V908" s="107"/>
      <c r="W908" s="107"/>
      <c r="X908" s="107">
        <f t="shared" si="252"/>
        <v>0</v>
      </c>
      <c r="Y908" s="107"/>
      <c r="Z908" s="107"/>
      <c r="AA908" s="108">
        <f t="shared" si="253"/>
        <v>-528000</v>
      </c>
      <c r="AB908" s="7">
        <v>45390</v>
      </c>
    </row>
    <row r="909" spans="1:28" ht="15.75" x14ac:dyDescent="0.25">
      <c r="A909" s="29">
        <v>45645</v>
      </c>
      <c r="B909" s="25" t="s">
        <v>414</v>
      </c>
      <c r="C909" s="25"/>
      <c r="D909" s="25" t="s">
        <v>46</v>
      </c>
      <c r="E909" s="25" t="s">
        <v>213</v>
      </c>
      <c r="F909" s="25">
        <v>1</v>
      </c>
      <c r="G909" s="25" t="s">
        <v>39</v>
      </c>
      <c r="H909" s="25">
        <v>150000</v>
      </c>
      <c r="I909" s="25">
        <f t="shared" si="254"/>
        <v>150000</v>
      </c>
      <c r="J909" s="32" t="s">
        <v>312</v>
      </c>
      <c r="K909" s="25" t="s">
        <v>2322</v>
      </c>
      <c r="L909" s="107">
        <f t="shared" si="248"/>
        <v>0</v>
      </c>
      <c r="M909" s="107"/>
      <c r="N909" s="107"/>
      <c r="O909" s="107">
        <f t="shared" si="249"/>
        <v>150000</v>
      </c>
      <c r="P909" s="107">
        <v>150000</v>
      </c>
      <c r="Q909" s="107"/>
      <c r="R909" s="107">
        <f t="shared" si="250"/>
        <v>0</v>
      </c>
      <c r="S909" s="107"/>
      <c r="T909" s="107"/>
      <c r="U909" s="107">
        <f t="shared" si="251"/>
        <v>0</v>
      </c>
      <c r="V909" s="107"/>
      <c r="W909" s="107"/>
      <c r="X909" s="107">
        <f t="shared" si="252"/>
        <v>0</v>
      </c>
      <c r="Y909" s="107"/>
      <c r="Z909" s="107"/>
      <c r="AA909" s="108">
        <f t="shared" si="253"/>
        <v>0</v>
      </c>
      <c r="AB909" s="7">
        <v>45645</v>
      </c>
    </row>
    <row r="910" spans="1:28" ht="15.75" x14ac:dyDescent="0.25">
      <c r="A910" s="29">
        <v>45645</v>
      </c>
      <c r="B910" s="25" t="s">
        <v>414</v>
      </c>
      <c r="C910" s="25"/>
      <c r="D910" s="25" t="s">
        <v>46</v>
      </c>
      <c r="E910" s="25" t="s">
        <v>53</v>
      </c>
      <c r="F910" s="25">
        <v>4</v>
      </c>
      <c r="G910" s="25" t="s">
        <v>23</v>
      </c>
      <c r="H910" s="25">
        <v>400000</v>
      </c>
      <c r="I910" s="25">
        <f t="shared" si="254"/>
        <v>1600000</v>
      </c>
      <c r="J910" s="32" t="s">
        <v>312</v>
      </c>
      <c r="K910" s="25" t="s">
        <v>2322</v>
      </c>
      <c r="L910" s="107">
        <f t="shared" si="248"/>
        <v>0</v>
      </c>
      <c r="M910" s="107"/>
      <c r="N910" s="107"/>
      <c r="O910" s="107">
        <f t="shared" si="249"/>
        <v>1600000</v>
      </c>
      <c r="P910" s="107">
        <v>1600000</v>
      </c>
      <c r="Q910" s="107"/>
      <c r="R910" s="107">
        <f t="shared" si="250"/>
        <v>0</v>
      </c>
      <c r="S910" s="107"/>
      <c r="T910" s="107"/>
      <c r="U910" s="107">
        <f t="shared" si="251"/>
        <v>0</v>
      </c>
      <c r="V910" s="107"/>
      <c r="W910" s="107"/>
      <c r="X910" s="107">
        <f t="shared" si="252"/>
        <v>0</v>
      </c>
      <c r="Y910" s="107"/>
      <c r="Z910" s="107"/>
      <c r="AA910" s="108">
        <f t="shared" si="253"/>
        <v>0</v>
      </c>
      <c r="AB910" s="7">
        <v>45645</v>
      </c>
    </row>
    <row r="911" spans="1:28" ht="15.75" x14ac:dyDescent="0.25">
      <c r="A911" s="29">
        <v>45645</v>
      </c>
      <c r="B911" s="25" t="s">
        <v>2311</v>
      </c>
      <c r="C911" s="25"/>
      <c r="D911" s="25" t="s">
        <v>46</v>
      </c>
      <c r="E911" s="25" t="s">
        <v>108</v>
      </c>
      <c r="F911" s="25">
        <v>1000</v>
      </c>
      <c r="G911" s="25" t="s">
        <v>34</v>
      </c>
      <c r="H911" s="25">
        <v>1900</v>
      </c>
      <c r="I911" s="25">
        <f t="shared" si="254"/>
        <v>1900000</v>
      </c>
      <c r="J911" s="31" t="s">
        <v>312</v>
      </c>
      <c r="K911" s="25" t="s">
        <v>2323</v>
      </c>
      <c r="L911" s="107">
        <f t="shared" si="248"/>
        <v>0</v>
      </c>
      <c r="M911" s="107"/>
      <c r="N911" s="107"/>
      <c r="O911" s="107">
        <f t="shared" si="249"/>
        <v>1900000</v>
      </c>
      <c r="P911" s="107">
        <v>1900000</v>
      </c>
      <c r="Q911" s="107"/>
      <c r="R911" s="107">
        <f t="shared" si="250"/>
        <v>0</v>
      </c>
      <c r="S911" s="107"/>
      <c r="T911" s="107"/>
      <c r="U911" s="107">
        <f t="shared" si="251"/>
        <v>0</v>
      </c>
      <c r="V911" s="107"/>
      <c r="W911" s="107"/>
      <c r="X911" s="107">
        <f t="shared" si="252"/>
        <v>0</v>
      </c>
      <c r="Y911" s="107"/>
      <c r="Z911" s="107"/>
      <c r="AA911" s="108">
        <f t="shared" si="253"/>
        <v>0</v>
      </c>
      <c r="AB911" s="7">
        <v>45645</v>
      </c>
    </row>
    <row r="912" spans="1:28" ht="15.75" x14ac:dyDescent="0.25">
      <c r="A912" s="29">
        <v>45645</v>
      </c>
      <c r="B912" s="25" t="s">
        <v>2319</v>
      </c>
      <c r="C912" s="27"/>
      <c r="D912" s="25" t="s">
        <v>46</v>
      </c>
      <c r="E912" s="27" t="s">
        <v>394</v>
      </c>
      <c r="F912" s="25">
        <v>20</v>
      </c>
      <c r="G912" s="25" t="s">
        <v>48</v>
      </c>
      <c r="H912" s="27">
        <v>230000</v>
      </c>
      <c r="I912" s="25">
        <f t="shared" si="254"/>
        <v>4600000</v>
      </c>
      <c r="J912" s="32" t="s">
        <v>312</v>
      </c>
      <c r="K912" s="25" t="s">
        <v>2346</v>
      </c>
      <c r="L912" s="107">
        <f t="shared" si="248"/>
        <v>0</v>
      </c>
      <c r="M912" s="107"/>
      <c r="N912" s="107"/>
      <c r="O912" s="107">
        <f t="shared" si="249"/>
        <v>4600000</v>
      </c>
      <c r="P912" s="107">
        <v>4600000</v>
      </c>
      <c r="Q912" s="107"/>
      <c r="R912" s="107">
        <f t="shared" si="250"/>
        <v>0</v>
      </c>
      <c r="S912" s="107"/>
      <c r="T912" s="107"/>
      <c r="U912" s="107">
        <f t="shared" si="251"/>
        <v>0</v>
      </c>
      <c r="V912" s="107"/>
      <c r="W912" s="107"/>
      <c r="X912" s="107">
        <f t="shared" si="252"/>
        <v>0</v>
      </c>
      <c r="Y912" s="107"/>
      <c r="Z912" s="107"/>
      <c r="AA912" s="108">
        <f t="shared" si="253"/>
        <v>0</v>
      </c>
      <c r="AB912" s="7">
        <v>45649</v>
      </c>
    </row>
    <row r="913" spans="1:28" ht="15.75" x14ac:dyDescent="0.25">
      <c r="A913" s="29">
        <v>45645</v>
      </c>
      <c r="B913" s="27" t="s">
        <v>99</v>
      </c>
      <c r="C913" s="27"/>
      <c r="D913" s="27"/>
      <c r="E913" s="27" t="s">
        <v>105</v>
      </c>
      <c r="F913" s="27">
        <v>36</v>
      </c>
      <c r="G913" s="25" t="s">
        <v>39</v>
      </c>
      <c r="H913" s="27"/>
      <c r="I913" s="25">
        <f t="shared" si="254"/>
        <v>0</v>
      </c>
      <c r="J913" s="28" t="s">
        <v>28</v>
      </c>
      <c r="K913" s="25"/>
      <c r="L913" s="107">
        <f t="shared" si="248"/>
        <v>0</v>
      </c>
      <c r="M913" s="107"/>
      <c r="N913" s="107"/>
      <c r="O913" s="107">
        <f t="shared" si="249"/>
        <v>0</v>
      </c>
      <c r="P913" s="107"/>
      <c r="Q913" s="107"/>
      <c r="R913" s="107">
        <f t="shared" si="250"/>
        <v>0</v>
      </c>
      <c r="S913" s="107"/>
      <c r="T913" s="107"/>
      <c r="U913" s="107">
        <f t="shared" si="251"/>
        <v>0</v>
      </c>
      <c r="V913" s="107"/>
      <c r="W913" s="107"/>
      <c r="X913" s="107">
        <f t="shared" si="252"/>
        <v>0</v>
      </c>
      <c r="Y913" s="107"/>
      <c r="Z913" s="107"/>
      <c r="AA913" s="108">
        <f t="shared" si="253"/>
        <v>0</v>
      </c>
      <c r="AB913" s="7"/>
    </row>
    <row r="914" spans="1:28" ht="15.75" x14ac:dyDescent="0.25">
      <c r="A914" s="29">
        <v>45645</v>
      </c>
      <c r="B914" s="27" t="s">
        <v>99</v>
      </c>
      <c r="C914" s="25"/>
      <c r="D914" s="27"/>
      <c r="E914" s="25" t="s">
        <v>120</v>
      </c>
      <c r="F914" s="25">
        <v>74.099999999999994</v>
      </c>
      <c r="G914" s="25" t="s">
        <v>39</v>
      </c>
      <c r="H914" s="25"/>
      <c r="I914" s="25">
        <f t="shared" si="254"/>
        <v>0</v>
      </c>
      <c r="J914" s="26" t="s">
        <v>28</v>
      </c>
      <c r="K914" s="25"/>
      <c r="L914" s="107">
        <f t="shared" si="248"/>
        <v>0</v>
      </c>
      <c r="M914" s="107"/>
      <c r="N914" s="107"/>
      <c r="O914" s="107">
        <f t="shared" si="249"/>
        <v>0</v>
      </c>
      <c r="P914" s="107"/>
      <c r="Q914" s="107"/>
      <c r="R914" s="107">
        <f t="shared" si="250"/>
        <v>0</v>
      </c>
      <c r="S914" s="107"/>
      <c r="T914" s="107"/>
      <c r="U914" s="107">
        <f t="shared" si="251"/>
        <v>0</v>
      </c>
      <c r="V914" s="107"/>
      <c r="W914" s="107"/>
      <c r="X914" s="107">
        <f t="shared" si="252"/>
        <v>0</v>
      </c>
      <c r="Y914" s="107"/>
      <c r="Z914" s="107"/>
      <c r="AA914" s="108">
        <f t="shared" si="253"/>
        <v>0</v>
      </c>
      <c r="AB914" s="7"/>
    </row>
    <row r="915" spans="1:28" ht="15.75" x14ac:dyDescent="0.25">
      <c r="A915" s="29">
        <v>45645</v>
      </c>
      <c r="B915" s="25" t="s">
        <v>307</v>
      </c>
      <c r="C915" s="25"/>
      <c r="D915" s="27" t="s">
        <v>46</v>
      </c>
      <c r="E915" s="25" t="s">
        <v>108</v>
      </c>
      <c r="F915" s="25">
        <v>1000</v>
      </c>
      <c r="G915" s="25" t="s">
        <v>34</v>
      </c>
      <c r="H915" s="25">
        <v>2000</v>
      </c>
      <c r="I915" s="25">
        <f t="shared" si="254"/>
        <v>2000000</v>
      </c>
      <c r="J915" s="26" t="s">
        <v>28</v>
      </c>
      <c r="K915" s="25"/>
      <c r="L915" s="107">
        <f t="shared" si="248"/>
        <v>0</v>
      </c>
      <c r="M915" s="107"/>
      <c r="N915" s="107"/>
      <c r="O915" s="107">
        <f t="shared" si="249"/>
        <v>0</v>
      </c>
      <c r="P915" s="107"/>
      <c r="Q915" s="107"/>
      <c r="R915" s="107">
        <f t="shared" si="250"/>
        <v>0</v>
      </c>
      <c r="S915" s="107"/>
      <c r="T915" s="107"/>
      <c r="U915" s="107">
        <f t="shared" si="251"/>
        <v>0</v>
      </c>
      <c r="V915" s="107"/>
      <c r="W915" s="107"/>
      <c r="X915" s="107">
        <f t="shared" si="252"/>
        <v>0</v>
      </c>
      <c r="Y915" s="107"/>
      <c r="Z915" s="107"/>
      <c r="AA915" s="108">
        <f t="shared" si="253"/>
        <v>2000000</v>
      </c>
      <c r="AB915" s="7"/>
    </row>
    <row r="916" spans="1:28" ht="15.75" x14ac:dyDescent="0.25">
      <c r="A916" s="29">
        <v>45645</v>
      </c>
      <c r="B916" s="25" t="s">
        <v>72</v>
      </c>
      <c r="C916" s="25"/>
      <c r="D916" s="27" t="s">
        <v>46</v>
      </c>
      <c r="E916" s="25" t="s">
        <v>53</v>
      </c>
      <c r="F916" s="25">
        <v>1</v>
      </c>
      <c r="G916" s="25" t="s">
        <v>23</v>
      </c>
      <c r="H916" s="25">
        <v>400000</v>
      </c>
      <c r="I916" s="25">
        <f t="shared" si="254"/>
        <v>400000</v>
      </c>
      <c r="J916" s="32" t="s">
        <v>324</v>
      </c>
      <c r="K916" s="25"/>
      <c r="L916" s="107">
        <f t="shared" si="248"/>
        <v>0</v>
      </c>
      <c r="M916" s="107"/>
      <c r="N916" s="107"/>
      <c r="O916" s="107">
        <f t="shared" si="249"/>
        <v>0</v>
      </c>
      <c r="P916" s="107"/>
      <c r="Q916" s="107"/>
      <c r="R916" s="107">
        <f t="shared" si="250"/>
        <v>0</v>
      </c>
      <c r="S916" s="107"/>
      <c r="T916" s="107"/>
      <c r="U916" s="107">
        <f t="shared" si="251"/>
        <v>400000</v>
      </c>
      <c r="V916" s="107">
        <v>400000</v>
      </c>
      <c r="W916" s="107"/>
      <c r="X916" s="107">
        <f t="shared" si="252"/>
        <v>0</v>
      </c>
      <c r="Y916" s="107"/>
      <c r="Z916" s="107"/>
      <c r="AA916" s="108">
        <f t="shared" si="253"/>
        <v>0</v>
      </c>
      <c r="AB916" s="7">
        <v>45645</v>
      </c>
    </row>
    <row r="917" spans="1:28" ht="15.75" x14ac:dyDescent="0.25">
      <c r="A917" s="29">
        <v>45645</v>
      </c>
      <c r="B917" s="76" t="s">
        <v>2147</v>
      </c>
      <c r="C917" s="76"/>
      <c r="D917" s="75"/>
      <c r="E917" s="76" t="s">
        <v>1092</v>
      </c>
      <c r="F917" s="76">
        <v>613</v>
      </c>
      <c r="G917" s="76" t="s">
        <v>39</v>
      </c>
      <c r="H917" s="25"/>
      <c r="I917" s="25">
        <f t="shared" si="254"/>
        <v>0</v>
      </c>
      <c r="J917" s="26" t="s">
        <v>28</v>
      </c>
      <c r="K917" s="25"/>
      <c r="L917" s="107">
        <f t="shared" si="248"/>
        <v>0</v>
      </c>
      <c r="M917" s="107"/>
      <c r="N917" s="107"/>
      <c r="O917" s="107">
        <f t="shared" si="249"/>
        <v>0</v>
      </c>
      <c r="P917" s="107"/>
      <c r="Q917" s="107"/>
      <c r="R917" s="107">
        <f t="shared" si="250"/>
        <v>0</v>
      </c>
      <c r="S917" s="107"/>
      <c r="T917" s="107"/>
      <c r="U917" s="107">
        <f t="shared" si="251"/>
        <v>0</v>
      </c>
      <c r="V917" s="107"/>
      <c r="W917" s="107"/>
      <c r="X917" s="107">
        <f t="shared" si="252"/>
        <v>0</v>
      </c>
      <c r="Y917" s="107"/>
      <c r="Z917" s="107"/>
      <c r="AA917" s="108">
        <f t="shared" si="253"/>
        <v>0</v>
      </c>
      <c r="AB917" s="7"/>
    </row>
    <row r="918" spans="1:28" ht="15.75" x14ac:dyDescent="0.25">
      <c r="A918" s="29">
        <v>45645</v>
      </c>
      <c r="B918" s="25" t="s">
        <v>131</v>
      </c>
      <c r="C918" s="25"/>
      <c r="D918" s="27" t="s">
        <v>52</v>
      </c>
      <c r="E918" s="25" t="s">
        <v>64</v>
      </c>
      <c r="F918" s="25">
        <v>100</v>
      </c>
      <c r="G918" s="25" t="s">
        <v>39</v>
      </c>
      <c r="H918" s="25">
        <v>60000</v>
      </c>
      <c r="I918" s="25">
        <f t="shared" si="254"/>
        <v>6000000</v>
      </c>
      <c r="J918" s="31" t="s">
        <v>312</v>
      </c>
      <c r="K918" s="25" t="s">
        <v>2327</v>
      </c>
      <c r="L918" s="107">
        <f t="shared" si="248"/>
        <v>0</v>
      </c>
      <c r="M918" s="107"/>
      <c r="N918" s="107"/>
      <c r="O918" s="107">
        <f t="shared" si="249"/>
        <v>6000000</v>
      </c>
      <c r="P918" s="107">
        <v>6000000</v>
      </c>
      <c r="Q918" s="107"/>
      <c r="R918" s="107">
        <f t="shared" si="250"/>
        <v>0</v>
      </c>
      <c r="S918" s="107"/>
      <c r="T918" s="107"/>
      <c r="U918" s="107">
        <f t="shared" si="251"/>
        <v>0</v>
      </c>
      <c r="V918" s="107"/>
      <c r="W918" s="107"/>
      <c r="X918" s="107">
        <f t="shared" si="252"/>
        <v>0</v>
      </c>
      <c r="Y918" s="107"/>
      <c r="Z918" s="107"/>
      <c r="AA918" s="108">
        <f t="shared" si="253"/>
        <v>0</v>
      </c>
      <c r="AB918" s="7">
        <v>45645</v>
      </c>
    </row>
    <row r="919" spans="1:28" ht="15.75" x14ac:dyDescent="0.25">
      <c r="A919" s="29">
        <v>45645</v>
      </c>
      <c r="B919" s="25" t="s">
        <v>330</v>
      </c>
      <c r="C919" s="25"/>
      <c r="D919" s="27" t="s">
        <v>46</v>
      </c>
      <c r="E919" s="25" t="s">
        <v>150</v>
      </c>
      <c r="F919" s="25">
        <v>10</v>
      </c>
      <c r="G919" s="25" t="s">
        <v>77</v>
      </c>
      <c r="H919" s="25">
        <v>50000</v>
      </c>
      <c r="I919" s="25">
        <f t="shared" si="254"/>
        <v>500000</v>
      </c>
      <c r="J919" s="31" t="s">
        <v>312</v>
      </c>
      <c r="K919" s="25" t="s">
        <v>2324</v>
      </c>
      <c r="L919" s="107">
        <f t="shared" si="248"/>
        <v>0</v>
      </c>
      <c r="M919" s="107"/>
      <c r="N919" s="107"/>
      <c r="O919" s="107">
        <f t="shared" si="249"/>
        <v>500000</v>
      </c>
      <c r="P919" s="107">
        <v>500000</v>
      </c>
      <c r="Q919" s="107"/>
      <c r="R919" s="107">
        <f t="shared" si="250"/>
        <v>0</v>
      </c>
      <c r="S919" s="107"/>
      <c r="T919" s="107"/>
      <c r="U919" s="107">
        <f t="shared" si="251"/>
        <v>0</v>
      </c>
      <c r="V919" s="107"/>
      <c r="W919" s="107"/>
      <c r="X919" s="107">
        <f t="shared" si="252"/>
        <v>0</v>
      </c>
      <c r="Y919" s="107"/>
      <c r="Z919" s="107"/>
      <c r="AA919" s="108">
        <f t="shared" si="253"/>
        <v>0</v>
      </c>
      <c r="AB919" s="7">
        <v>45645</v>
      </c>
    </row>
    <row r="920" spans="1:28" ht="15.75" x14ac:dyDescent="0.25">
      <c r="A920" s="29">
        <v>45645</v>
      </c>
      <c r="B920" s="25" t="s">
        <v>330</v>
      </c>
      <c r="C920" s="25"/>
      <c r="D920" s="27" t="s">
        <v>46</v>
      </c>
      <c r="E920" s="25" t="s">
        <v>129</v>
      </c>
      <c r="F920" s="25">
        <v>4</v>
      </c>
      <c r="G920" s="25" t="s">
        <v>77</v>
      </c>
      <c r="H920" s="25">
        <v>65000</v>
      </c>
      <c r="I920" s="25">
        <f t="shared" si="254"/>
        <v>260000</v>
      </c>
      <c r="J920" s="31" t="s">
        <v>312</v>
      </c>
      <c r="K920" s="25" t="s">
        <v>2324</v>
      </c>
      <c r="L920" s="107">
        <f t="shared" si="248"/>
        <v>0</v>
      </c>
      <c r="M920" s="107"/>
      <c r="N920" s="107"/>
      <c r="O920" s="107">
        <f t="shared" si="249"/>
        <v>260000</v>
      </c>
      <c r="P920" s="107">
        <v>260000</v>
      </c>
      <c r="Q920" s="107"/>
      <c r="R920" s="107">
        <f t="shared" si="250"/>
        <v>0</v>
      </c>
      <c r="S920" s="107"/>
      <c r="T920" s="107"/>
      <c r="U920" s="107">
        <f t="shared" si="251"/>
        <v>0</v>
      </c>
      <c r="V920" s="107"/>
      <c r="W920" s="107"/>
      <c r="X920" s="107">
        <f t="shared" si="252"/>
        <v>0</v>
      </c>
      <c r="Y920" s="107"/>
      <c r="Z920" s="107"/>
      <c r="AA920" s="108">
        <f t="shared" si="253"/>
        <v>0</v>
      </c>
      <c r="AB920" s="7">
        <v>45645</v>
      </c>
    </row>
    <row r="921" spans="1:28" ht="15.75" x14ac:dyDescent="0.25">
      <c r="A921" s="29">
        <v>45645</v>
      </c>
      <c r="B921" s="25" t="s">
        <v>330</v>
      </c>
      <c r="C921" s="25"/>
      <c r="D921" s="27" t="s">
        <v>46</v>
      </c>
      <c r="E921" s="25" t="s">
        <v>53</v>
      </c>
      <c r="F921" s="25">
        <v>1</v>
      </c>
      <c r="G921" s="25" t="s">
        <v>23</v>
      </c>
      <c r="H921" s="25">
        <v>400000</v>
      </c>
      <c r="I921" s="25">
        <f t="shared" si="254"/>
        <v>400000</v>
      </c>
      <c r="J921" s="31" t="s">
        <v>312</v>
      </c>
      <c r="K921" s="25" t="s">
        <v>2324</v>
      </c>
      <c r="L921" s="107">
        <f t="shared" si="248"/>
        <v>0</v>
      </c>
      <c r="M921" s="107"/>
      <c r="N921" s="107"/>
      <c r="O921" s="107">
        <f t="shared" si="249"/>
        <v>400000</v>
      </c>
      <c r="P921" s="107">
        <v>400000</v>
      </c>
      <c r="Q921" s="107"/>
      <c r="R921" s="107">
        <f t="shared" si="250"/>
        <v>0</v>
      </c>
      <c r="S921" s="107"/>
      <c r="T921" s="107"/>
      <c r="U921" s="107">
        <f t="shared" si="251"/>
        <v>0</v>
      </c>
      <c r="V921" s="107"/>
      <c r="W921" s="107"/>
      <c r="X921" s="107">
        <f t="shared" si="252"/>
        <v>0</v>
      </c>
      <c r="Y921" s="107"/>
      <c r="Z921" s="107"/>
      <c r="AA921" s="108">
        <f t="shared" si="253"/>
        <v>0</v>
      </c>
      <c r="AB921" s="7">
        <v>45645</v>
      </c>
    </row>
    <row r="922" spans="1:28" ht="15.75" x14ac:dyDescent="0.25">
      <c r="A922" s="29">
        <v>45645</v>
      </c>
      <c r="B922" s="25" t="s">
        <v>330</v>
      </c>
      <c r="C922" s="25"/>
      <c r="D922" s="27" t="s">
        <v>46</v>
      </c>
      <c r="E922" s="25" t="s">
        <v>302</v>
      </c>
      <c r="F922" s="25">
        <v>1</v>
      </c>
      <c r="G922" s="25" t="s">
        <v>303</v>
      </c>
      <c r="H922" s="25">
        <v>950000</v>
      </c>
      <c r="I922" s="25">
        <f t="shared" si="254"/>
        <v>950000</v>
      </c>
      <c r="J922" s="31" t="s">
        <v>312</v>
      </c>
      <c r="K922" s="25" t="s">
        <v>2324</v>
      </c>
      <c r="L922" s="107">
        <f t="shared" si="248"/>
        <v>0</v>
      </c>
      <c r="M922" s="107"/>
      <c r="N922" s="107"/>
      <c r="O922" s="107">
        <f t="shared" si="249"/>
        <v>950000</v>
      </c>
      <c r="P922" s="107">
        <v>950000</v>
      </c>
      <c r="Q922" s="107"/>
      <c r="R922" s="107">
        <f t="shared" si="250"/>
        <v>0</v>
      </c>
      <c r="S922" s="107"/>
      <c r="T922" s="107"/>
      <c r="U922" s="107">
        <f t="shared" si="251"/>
        <v>0</v>
      </c>
      <c r="V922" s="107"/>
      <c r="W922" s="107"/>
      <c r="X922" s="107">
        <f t="shared" si="252"/>
        <v>0</v>
      </c>
      <c r="Y922" s="107"/>
      <c r="Z922" s="107"/>
      <c r="AA922" s="108">
        <f t="shared" si="253"/>
        <v>0</v>
      </c>
      <c r="AB922" s="7">
        <v>45645</v>
      </c>
    </row>
    <row r="923" spans="1:28" ht="15.75" x14ac:dyDescent="0.25">
      <c r="A923" s="29">
        <v>45645</v>
      </c>
      <c r="B923" s="25" t="s">
        <v>844</v>
      </c>
      <c r="C923" s="27"/>
      <c r="D923" s="27" t="s">
        <v>46</v>
      </c>
      <c r="E923" s="27" t="s">
        <v>124</v>
      </c>
      <c r="F923" s="27">
        <v>0.8</v>
      </c>
      <c r="G923" s="25" t="s">
        <v>283</v>
      </c>
      <c r="H923" s="27">
        <v>1150000</v>
      </c>
      <c r="I923" s="25">
        <f t="shared" si="254"/>
        <v>920000</v>
      </c>
      <c r="J923" s="31" t="s">
        <v>324</v>
      </c>
      <c r="K923" s="25"/>
      <c r="L923" s="107">
        <f t="shared" si="248"/>
        <v>0</v>
      </c>
      <c r="M923" s="107"/>
      <c r="N923" s="107"/>
      <c r="O923" s="107">
        <f t="shared" si="249"/>
        <v>0</v>
      </c>
      <c r="P923" s="107"/>
      <c r="Q923" s="107"/>
      <c r="R923" s="107">
        <f t="shared" si="250"/>
        <v>0</v>
      </c>
      <c r="S923" s="107"/>
      <c r="T923" s="107"/>
      <c r="U923" s="107">
        <f t="shared" si="251"/>
        <v>920000</v>
      </c>
      <c r="V923" s="107">
        <v>920000</v>
      </c>
      <c r="W923" s="107"/>
      <c r="X923" s="107">
        <f t="shared" si="252"/>
        <v>0</v>
      </c>
      <c r="Y923" s="107"/>
      <c r="Z923" s="107"/>
      <c r="AA923" s="108">
        <f t="shared" si="253"/>
        <v>0</v>
      </c>
      <c r="AB923" s="7">
        <v>45645</v>
      </c>
    </row>
    <row r="924" spans="1:28" ht="15.75" x14ac:dyDescent="0.25">
      <c r="A924" s="29">
        <v>45645</v>
      </c>
      <c r="B924" s="25" t="s">
        <v>99</v>
      </c>
      <c r="C924" s="25"/>
      <c r="D924" s="27"/>
      <c r="E924" s="25" t="s">
        <v>105</v>
      </c>
      <c r="F924" s="25">
        <v>72.099999999999994</v>
      </c>
      <c r="G924" s="25" t="s">
        <v>39</v>
      </c>
      <c r="H924" s="25"/>
      <c r="I924" s="25">
        <f t="shared" si="254"/>
        <v>0</v>
      </c>
      <c r="J924" s="26" t="s">
        <v>28</v>
      </c>
      <c r="K924" s="25"/>
      <c r="L924" s="107">
        <f t="shared" si="248"/>
        <v>0</v>
      </c>
      <c r="M924" s="107"/>
      <c r="N924" s="107"/>
      <c r="O924" s="107">
        <f t="shared" si="249"/>
        <v>0</v>
      </c>
      <c r="P924" s="107"/>
      <c r="Q924" s="107"/>
      <c r="R924" s="107">
        <f t="shared" si="250"/>
        <v>0</v>
      </c>
      <c r="S924" s="107"/>
      <c r="T924" s="107"/>
      <c r="U924" s="107">
        <f t="shared" si="251"/>
        <v>0</v>
      </c>
      <c r="V924" s="107"/>
      <c r="W924" s="107"/>
      <c r="X924" s="107">
        <f t="shared" si="252"/>
        <v>0</v>
      </c>
      <c r="Y924" s="107"/>
      <c r="Z924" s="107"/>
      <c r="AA924" s="108">
        <f t="shared" si="253"/>
        <v>0</v>
      </c>
      <c r="AB924" s="7"/>
    </row>
    <row r="925" spans="1:28" ht="15.75" x14ac:dyDescent="0.25">
      <c r="A925" s="29">
        <v>45645</v>
      </c>
      <c r="B925" s="25" t="s">
        <v>1298</v>
      </c>
      <c r="C925" s="25"/>
      <c r="D925" s="27" t="s">
        <v>52</v>
      </c>
      <c r="E925" s="25" t="s">
        <v>306</v>
      </c>
      <c r="F925" s="25">
        <v>1</v>
      </c>
      <c r="G925" s="25" t="s">
        <v>39</v>
      </c>
      <c r="H925" s="25">
        <v>140000</v>
      </c>
      <c r="I925" s="25">
        <f t="shared" si="254"/>
        <v>140000</v>
      </c>
      <c r="J925" s="31" t="s">
        <v>312</v>
      </c>
      <c r="K925" s="25"/>
      <c r="L925" s="107">
        <f t="shared" si="248"/>
        <v>0</v>
      </c>
      <c r="M925" s="107"/>
      <c r="N925" s="107"/>
      <c r="O925" s="107">
        <f t="shared" si="249"/>
        <v>0</v>
      </c>
      <c r="P925" s="107"/>
      <c r="Q925" s="107"/>
      <c r="R925" s="107">
        <f t="shared" si="250"/>
        <v>0</v>
      </c>
      <c r="S925" s="107"/>
      <c r="T925" s="107"/>
      <c r="U925" s="107">
        <f t="shared" si="251"/>
        <v>140000</v>
      </c>
      <c r="V925" s="107">
        <v>140000</v>
      </c>
      <c r="W925" s="107"/>
      <c r="X925" s="107">
        <f t="shared" si="252"/>
        <v>0</v>
      </c>
      <c r="Y925" s="107"/>
      <c r="Z925" s="107"/>
      <c r="AA925" s="108">
        <f t="shared" si="253"/>
        <v>0</v>
      </c>
      <c r="AB925" s="7">
        <v>45645</v>
      </c>
    </row>
    <row r="926" spans="1:28" ht="15.75" x14ac:dyDescent="0.25">
      <c r="A926" s="29">
        <v>45645</v>
      </c>
      <c r="B926" s="25" t="s">
        <v>1298</v>
      </c>
      <c r="C926" s="25"/>
      <c r="D926" s="27" t="s">
        <v>52</v>
      </c>
      <c r="E926" s="25" t="s">
        <v>1647</v>
      </c>
      <c r="F926" s="25">
        <v>5</v>
      </c>
      <c r="G926" s="25" t="s">
        <v>39</v>
      </c>
      <c r="H926" s="25">
        <v>82000</v>
      </c>
      <c r="I926" s="25">
        <f t="shared" si="254"/>
        <v>410000</v>
      </c>
      <c r="J926" s="31" t="s">
        <v>312</v>
      </c>
      <c r="K926" s="25"/>
      <c r="L926" s="107">
        <f t="shared" si="248"/>
        <v>0</v>
      </c>
      <c r="M926" s="107"/>
      <c r="N926" s="107"/>
      <c r="O926" s="107">
        <f t="shared" si="249"/>
        <v>0</v>
      </c>
      <c r="P926" s="107"/>
      <c r="Q926" s="107"/>
      <c r="R926" s="107">
        <f t="shared" si="250"/>
        <v>0</v>
      </c>
      <c r="S926" s="107"/>
      <c r="T926" s="107"/>
      <c r="U926" s="107">
        <f t="shared" si="251"/>
        <v>410000</v>
      </c>
      <c r="V926" s="107">
        <v>410000</v>
      </c>
      <c r="W926" s="107"/>
      <c r="X926" s="107">
        <f t="shared" si="252"/>
        <v>0</v>
      </c>
      <c r="Y926" s="107"/>
      <c r="Z926" s="107"/>
      <c r="AA926" s="108">
        <f t="shared" si="253"/>
        <v>0</v>
      </c>
      <c r="AB926" s="7">
        <v>45645</v>
      </c>
    </row>
    <row r="927" spans="1:28" ht="15.75" x14ac:dyDescent="0.25">
      <c r="A927" s="24">
        <v>45645</v>
      </c>
      <c r="B927" s="25" t="s">
        <v>311</v>
      </c>
      <c r="C927" s="25"/>
      <c r="D927" s="25" t="s">
        <v>46</v>
      </c>
      <c r="E927" s="25" t="s">
        <v>150</v>
      </c>
      <c r="F927" s="25">
        <v>10</v>
      </c>
      <c r="G927" s="25" t="s">
        <v>77</v>
      </c>
      <c r="H927" s="25">
        <v>50000</v>
      </c>
      <c r="I927" s="25">
        <f t="shared" si="254"/>
        <v>500000</v>
      </c>
      <c r="J927" s="31" t="s">
        <v>324</v>
      </c>
      <c r="K927" s="25"/>
      <c r="L927" s="107">
        <f t="shared" si="248"/>
        <v>0</v>
      </c>
      <c r="M927" s="107"/>
      <c r="N927" s="107"/>
      <c r="O927" s="107">
        <f t="shared" si="249"/>
        <v>0</v>
      </c>
      <c r="P927" s="107"/>
      <c r="Q927" s="107"/>
      <c r="R927" s="107">
        <f t="shared" si="250"/>
        <v>0</v>
      </c>
      <c r="S927" s="107"/>
      <c r="T927" s="107"/>
      <c r="U927" s="107">
        <f t="shared" si="251"/>
        <v>500000</v>
      </c>
      <c r="V927" s="107">
        <v>500000</v>
      </c>
      <c r="W927" s="107"/>
      <c r="X927" s="107">
        <f t="shared" si="252"/>
        <v>0</v>
      </c>
      <c r="Y927" s="107"/>
      <c r="Z927" s="107"/>
      <c r="AA927" s="108">
        <f t="shared" si="253"/>
        <v>0</v>
      </c>
      <c r="AB927" s="7">
        <v>45645</v>
      </c>
    </row>
    <row r="928" spans="1:28" ht="15.75" x14ac:dyDescent="0.25">
      <c r="A928" s="29">
        <v>45645</v>
      </c>
      <c r="B928" s="25" t="s">
        <v>2320</v>
      </c>
      <c r="C928" s="25"/>
      <c r="D928" s="27" t="s">
        <v>52</v>
      </c>
      <c r="E928" s="25" t="s">
        <v>129</v>
      </c>
      <c r="F928" s="25">
        <v>2</v>
      </c>
      <c r="G928" s="25" t="s">
        <v>77</v>
      </c>
      <c r="H928" s="25">
        <v>65000</v>
      </c>
      <c r="I928" s="25">
        <f t="shared" si="254"/>
        <v>130000</v>
      </c>
      <c r="J928" s="31" t="s">
        <v>324</v>
      </c>
      <c r="K928" s="25"/>
      <c r="L928" s="107">
        <f t="shared" si="248"/>
        <v>0</v>
      </c>
      <c r="M928" s="107"/>
      <c r="N928" s="107"/>
      <c r="O928" s="107">
        <f t="shared" si="249"/>
        <v>0</v>
      </c>
      <c r="P928" s="107"/>
      <c r="Q928" s="107"/>
      <c r="R928" s="107">
        <f t="shared" si="250"/>
        <v>0</v>
      </c>
      <c r="S928" s="107"/>
      <c r="T928" s="107"/>
      <c r="U928" s="107">
        <f t="shared" si="251"/>
        <v>130000</v>
      </c>
      <c r="V928" s="107">
        <v>130000</v>
      </c>
      <c r="W928" s="107"/>
      <c r="X928" s="107">
        <f t="shared" si="252"/>
        <v>0</v>
      </c>
      <c r="Y928" s="107"/>
      <c r="Z928" s="107"/>
      <c r="AA928" s="108">
        <f t="shared" si="253"/>
        <v>0</v>
      </c>
      <c r="AB928" s="7">
        <v>45645</v>
      </c>
    </row>
    <row r="929" spans="1:28" ht="15.75" x14ac:dyDescent="0.25">
      <c r="A929" s="24">
        <v>45645</v>
      </c>
      <c r="B929" s="25" t="s">
        <v>246</v>
      </c>
      <c r="C929" s="25"/>
      <c r="D929" s="25" t="s">
        <v>46</v>
      </c>
      <c r="E929" s="25" t="s">
        <v>135</v>
      </c>
      <c r="F929" s="25">
        <v>100</v>
      </c>
      <c r="G929" s="25" t="s">
        <v>48</v>
      </c>
      <c r="H929" s="25">
        <v>148000</v>
      </c>
      <c r="I929" s="25">
        <f t="shared" si="254"/>
        <v>14800000</v>
      </c>
      <c r="J929" s="26" t="s">
        <v>28</v>
      </c>
      <c r="K929" s="25"/>
      <c r="L929" s="107">
        <f t="shared" si="248"/>
        <v>0</v>
      </c>
      <c r="M929" s="107"/>
      <c r="N929" s="107"/>
      <c r="O929" s="107">
        <f t="shared" si="249"/>
        <v>0</v>
      </c>
      <c r="P929" s="107"/>
      <c r="Q929" s="107"/>
      <c r="R929" s="107">
        <f t="shared" si="250"/>
        <v>0</v>
      </c>
      <c r="S929" s="107"/>
      <c r="T929" s="107"/>
      <c r="U929" s="107">
        <f t="shared" si="251"/>
        <v>0</v>
      </c>
      <c r="V929" s="107"/>
      <c r="W929" s="107"/>
      <c r="X929" s="107">
        <f t="shared" si="252"/>
        <v>0</v>
      </c>
      <c r="Y929" s="107"/>
      <c r="Z929" s="107"/>
      <c r="AA929" s="108">
        <f t="shared" si="253"/>
        <v>14800000</v>
      </c>
      <c r="AB929" s="7"/>
    </row>
    <row r="930" spans="1:28" ht="15.75" x14ac:dyDescent="0.25">
      <c r="A930" s="29">
        <v>45646</v>
      </c>
      <c r="B930" s="27" t="s">
        <v>99</v>
      </c>
      <c r="C930" s="27"/>
      <c r="D930" s="27"/>
      <c r="E930" s="27" t="s">
        <v>358</v>
      </c>
      <c r="F930" s="27">
        <v>61.9</v>
      </c>
      <c r="G930" s="27" t="s">
        <v>39</v>
      </c>
      <c r="H930" s="27"/>
      <c r="I930" s="27">
        <f t="shared" si="254"/>
        <v>0</v>
      </c>
      <c r="J930" s="28" t="s">
        <v>28</v>
      </c>
      <c r="K930" s="25"/>
      <c r="L930" s="107">
        <f t="shared" ref="L930:L956" si="255">M930+N930</f>
        <v>0</v>
      </c>
      <c r="M930" s="107"/>
      <c r="N930" s="107"/>
      <c r="O930" s="107">
        <f t="shared" ref="O930:O956" si="256">P930+Q930</f>
        <v>0</v>
      </c>
      <c r="P930" s="107"/>
      <c r="Q930" s="107"/>
      <c r="R930" s="107">
        <f t="shared" ref="R930:R956" si="257">S930+T930</f>
        <v>0</v>
      </c>
      <c r="S930" s="107"/>
      <c r="T930" s="107"/>
      <c r="U930" s="107">
        <f t="shared" ref="U930:U956" si="258">V930+W930</f>
        <v>0</v>
      </c>
      <c r="V930" s="107"/>
      <c r="W930" s="107"/>
      <c r="X930" s="107">
        <f t="shared" ref="X930:X956" si="259">Y930+Z930</f>
        <v>0</v>
      </c>
      <c r="Y930" s="107"/>
      <c r="Z930" s="107"/>
      <c r="AA930" s="108">
        <f t="shared" ref="AA930:AA956" si="260">C930+I930-L930-O930-U930-X930-R930</f>
        <v>0</v>
      </c>
      <c r="AB930" s="7"/>
    </row>
    <row r="931" spans="1:28" ht="15.75" x14ac:dyDescent="0.25">
      <c r="A931" s="29">
        <v>45646</v>
      </c>
      <c r="B931" s="25" t="s">
        <v>266</v>
      </c>
      <c r="C931" s="25"/>
      <c r="D931" s="27" t="s">
        <v>52</v>
      </c>
      <c r="E931" s="25" t="s">
        <v>64</v>
      </c>
      <c r="F931" s="25">
        <v>20</v>
      </c>
      <c r="G931" s="25" t="s">
        <v>39</v>
      </c>
      <c r="H931" s="25">
        <v>60000</v>
      </c>
      <c r="I931" s="25">
        <f t="shared" si="254"/>
        <v>1200000</v>
      </c>
      <c r="J931" s="31" t="s">
        <v>312</v>
      </c>
      <c r="K931" s="25" t="s">
        <v>2339</v>
      </c>
      <c r="L931" s="107">
        <f t="shared" si="255"/>
        <v>0</v>
      </c>
      <c r="M931" s="107"/>
      <c r="N931" s="107"/>
      <c r="O931" s="107">
        <f t="shared" si="256"/>
        <v>1200000</v>
      </c>
      <c r="P931" s="107">
        <v>1200000</v>
      </c>
      <c r="Q931" s="107"/>
      <c r="R931" s="107">
        <f t="shared" si="257"/>
        <v>0</v>
      </c>
      <c r="S931" s="107"/>
      <c r="T931" s="107"/>
      <c r="U931" s="107">
        <f t="shared" si="258"/>
        <v>0</v>
      </c>
      <c r="V931" s="107"/>
      <c r="W931" s="107"/>
      <c r="X931" s="107">
        <f t="shared" si="259"/>
        <v>0</v>
      </c>
      <c r="Y931" s="107"/>
      <c r="Z931" s="107"/>
      <c r="AA931" s="108">
        <f t="shared" si="260"/>
        <v>0</v>
      </c>
      <c r="AB931" s="7">
        <v>45646</v>
      </c>
    </row>
    <row r="932" spans="1:28" ht="15.75" x14ac:dyDescent="0.25">
      <c r="A932" s="29">
        <v>45646</v>
      </c>
      <c r="B932" s="25" t="s">
        <v>266</v>
      </c>
      <c r="C932" s="27"/>
      <c r="D932" s="27" t="s">
        <v>52</v>
      </c>
      <c r="E932" s="27" t="s">
        <v>302</v>
      </c>
      <c r="F932" s="27">
        <v>1</v>
      </c>
      <c r="G932" s="27" t="s">
        <v>303</v>
      </c>
      <c r="H932" s="27">
        <v>950000</v>
      </c>
      <c r="I932" s="25">
        <f t="shared" si="254"/>
        <v>950000</v>
      </c>
      <c r="J932" s="31" t="s">
        <v>312</v>
      </c>
      <c r="K932" s="25" t="s">
        <v>2339</v>
      </c>
      <c r="L932" s="107">
        <f t="shared" si="255"/>
        <v>0</v>
      </c>
      <c r="M932" s="107"/>
      <c r="N932" s="107"/>
      <c r="O932" s="107">
        <f t="shared" si="256"/>
        <v>950000</v>
      </c>
      <c r="P932" s="107">
        <v>950000</v>
      </c>
      <c r="Q932" s="107"/>
      <c r="R932" s="107">
        <f t="shared" si="257"/>
        <v>0</v>
      </c>
      <c r="S932" s="107"/>
      <c r="T932" s="107"/>
      <c r="U932" s="107">
        <f t="shared" si="258"/>
        <v>0</v>
      </c>
      <c r="V932" s="107"/>
      <c r="W932" s="107"/>
      <c r="X932" s="107">
        <f t="shared" si="259"/>
        <v>0</v>
      </c>
      <c r="Y932" s="107"/>
      <c r="Z932" s="107"/>
      <c r="AA932" s="108">
        <f t="shared" si="260"/>
        <v>0</v>
      </c>
      <c r="AB932" s="7">
        <v>45646</v>
      </c>
    </row>
    <row r="933" spans="1:28" ht="15.75" x14ac:dyDescent="0.25">
      <c r="A933" s="29">
        <v>45646</v>
      </c>
      <c r="B933" s="25" t="s">
        <v>266</v>
      </c>
      <c r="C933" s="27"/>
      <c r="D933" s="27" t="s">
        <v>52</v>
      </c>
      <c r="E933" s="25" t="s">
        <v>165</v>
      </c>
      <c r="F933" s="25">
        <v>1</v>
      </c>
      <c r="G933" s="27" t="s">
        <v>303</v>
      </c>
      <c r="H933" s="25">
        <v>950000</v>
      </c>
      <c r="I933" s="25">
        <f t="shared" si="254"/>
        <v>950000</v>
      </c>
      <c r="J933" s="31" t="s">
        <v>312</v>
      </c>
      <c r="K933" s="25" t="s">
        <v>2339</v>
      </c>
      <c r="L933" s="107">
        <f t="shared" si="255"/>
        <v>0</v>
      </c>
      <c r="M933" s="107"/>
      <c r="N933" s="107"/>
      <c r="O933" s="107">
        <f t="shared" si="256"/>
        <v>950000</v>
      </c>
      <c r="P933" s="107">
        <v>950000</v>
      </c>
      <c r="Q933" s="107"/>
      <c r="R933" s="107">
        <f t="shared" si="257"/>
        <v>0</v>
      </c>
      <c r="S933" s="107"/>
      <c r="T933" s="107"/>
      <c r="U933" s="107">
        <f t="shared" si="258"/>
        <v>0</v>
      </c>
      <c r="V933" s="107"/>
      <c r="W933" s="107"/>
      <c r="X933" s="107">
        <f t="shared" si="259"/>
        <v>0</v>
      </c>
      <c r="Y933" s="107"/>
      <c r="Z933" s="107"/>
      <c r="AA933" s="108">
        <f t="shared" si="260"/>
        <v>0</v>
      </c>
      <c r="AB933" s="7">
        <v>45646</v>
      </c>
    </row>
    <row r="934" spans="1:28" ht="15.75" x14ac:dyDescent="0.25">
      <c r="A934" s="29">
        <v>45646</v>
      </c>
      <c r="B934" s="27" t="s">
        <v>594</v>
      </c>
      <c r="C934" s="27"/>
      <c r="D934" s="27" t="s">
        <v>46</v>
      </c>
      <c r="E934" s="25" t="s">
        <v>189</v>
      </c>
      <c r="F934" s="27">
        <v>1</v>
      </c>
      <c r="G934" s="25" t="s">
        <v>23</v>
      </c>
      <c r="H934" s="27">
        <v>400000</v>
      </c>
      <c r="I934" s="25">
        <f t="shared" si="254"/>
        <v>400000</v>
      </c>
      <c r="J934" s="31" t="s">
        <v>324</v>
      </c>
      <c r="K934" s="25"/>
      <c r="L934" s="107">
        <f t="shared" si="255"/>
        <v>0</v>
      </c>
      <c r="M934" s="107"/>
      <c r="N934" s="107"/>
      <c r="O934" s="107">
        <f t="shared" si="256"/>
        <v>0</v>
      </c>
      <c r="P934" s="107"/>
      <c r="Q934" s="107"/>
      <c r="R934" s="107">
        <f t="shared" si="257"/>
        <v>0</v>
      </c>
      <c r="S934" s="107"/>
      <c r="T934" s="107"/>
      <c r="U934" s="107">
        <f t="shared" si="258"/>
        <v>400000</v>
      </c>
      <c r="V934" s="107">
        <v>400000</v>
      </c>
      <c r="W934" s="107"/>
      <c r="X934" s="107">
        <f t="shared" si="259"/>
        <v>0</v>
      </c>
      <c r="Y934" s="107"/>
      <c r="Z934" s="107"/>
      <c r="AA934" s="108">
        <f t="shared" si="260"/>
        <v>0</v>
      </c>
      <c r="AB934" s="7">
        <v>45646</v>
      </c>
    </row>
    <row r="935" spans="1:28" ht="15.75" x14ac:dyDescent="0.25">
      <c r="A935" s="29">
        <v>45646</v>
      </c>
      <c r="B935" s="27" t="s">
        <v>594</v>
      </c>
      <c r="C935" s="25"/>
      <c r="D935" s="27" t="s">
        <v>46</v>
      </c>
      <c r="E935" s="25" t="s">
        <v>117</v>
      </c>
      <c r="F935" s="27">
        <v>1</v>
      </c>
      <c r="G935" s="25" t="s">
        <v>23</v>
      </c>
      <c r="H935" s="25">
        <v>400000</v>
      </c>
      <c r="I935" s="25">
        <f t="shared" si="254"/>
        <v>400000</v>
      </c>
      <c r="J935" s="31" t="s">
        <v>324</v>
      </c>
      <c r="K935" s="25"/>
      <c r="L935" s="107">
        <f t="shared" si="255"/>
        <v>0</v>
      </c>
      <c r="M935" s="107"/>
      <c r="N935" s="107"/>
      <c r="O935" s="107">
        <f t="shared" si="256"/>
        <v>0</v>
      </c>
      <c r="P935" s="107"/>
      <c r="Q935" s="107"/>
      <c r="R935" s="107">
        <f t="shared" si="257"/>
        <v>0</v>
      </c>
      <c r="S935" s="107"/>
      <c r="T935" s="107"/>
      <c r="U935" s="107">
        <f t="shared" si="258"/>
        <v>400000</v>
      </c>
      <c r="V935" s="107">
        <v>400000</v>
      </c>
      <c r="W935" s="107"/>
      <c r="X935" s="107">
        <f t="shared" si="259"/>
        <v>0</v>
      </c>
      <c r="Y935" s="107"/>
      <c r="Z935" s="107"/>
      <c r="AA935" s="108">
        <f t="shared" si="260"/>
        <v>0</v>
      </c>
      <c r="AB935" s="7">
        <v>45646</v>
      </c>
    </row>
    <row r="936" spans="1:28" ht="15.75" x14ac:dyDescent="0.25">
      <c r="A936" s="29">
        <v>45646</v>
      </c>
      <c r="B936" s="27" t="s">
        <v>398</v>
      </c>
      <c r="C936" s="25"/>
      <c r="D936" s="27" t="s">
        <v>52</v>
      </c>
      <c r="E936" s="25" t="s">
        <v>138</v>
      </c>
      <c r="F936" s="25">
        <v>250</v>
      </c>
      <c r="G936" s="25" t="s">
        <v>34</v>
      </c>
      <c r="H936" s="25">
        <v>1390</v>
      </c>
      <c r="I936" s="25">
        <f t="shared" si="254"/>
        <v>347500</v>
      </c>
      <c r="J936" s="31" t="s">
        <v>312</v>
      </c>
      <c r="K936" s="25" t="s">
        <v>707</v>
      </c>
      <c r="L936" s="107">
        <f t="shared" si="255"/>
        <v>0</v>
      </c>
      <c r="M936" s="107"/>
      <c r="N936" s="107"/>
      <c r="O936" s="107">
        <f t="shared" si="256"/>
        <v>347500</v>
      </c>
      <c r="P936" s="107">
        <v>347500</v>
      </c>
      <c r="Q936" s="107"/>
      <c r="R936" s="107">
        <f t="shared" si="257"/>
        <v>0</v>
      </c>
      <c r="S936" s="107"/>
      <c r="T936" s="107"/>
      <c r="U936" s="107">
        <f t="shared" si="258"/>
        <v>0</v>
      </c>
      <c r="V936" s="107"/>
      <c r="W936" s="107"/>
      <c r="X936" s="107">
        <f t="shared" si="259"/>
        <v>0</v>
      </c>
      <c r="Y936" s="107"/>
      <c r="Z936" s="107"/>
      <c r="AA936" s="108">
        <f t="shared" si="260"/>
        <v>0</v>
      </c>
      <c r="AB936" s="7">
        <v>45646</v>
      </c>
    </row>
    <row r="937" spans="1:28" ht="15.75" x14ac:dyDescent="0.25">
      <c r="A937" s="29">
        <v>45646</v>
      </c>
      <c r="B937" s="27" t="s">
        <v>398</v>
      </c>
      <c r="C937" s="25"/>
      <c r="D937" s="27" t="s">
        <v>52</v>
      </c>
      <c r="E937" s="25" t="s">
        <v>219</v>
      </c>
      <c r="F937" s="25">
        <v>1</v>
      </c>
      <c r="G937" s="25" t="s">
        <v>39</v>
      </c>
      <c r="H937" s="25">
        <v>300000</v>
      </c>
      <c r="I937" s="25">
        <f t="shared" si="254"/>
        <v>300000</v>
      </c>
      <c r="J937" s="31" t="s">
        <v>312</v>
      </c>
      <c r="K937" s="25" t="s">
        <v>707</v>
      </c>
      <c r="L937" s="107">
        <f t="shared" si="255"/>
        <v>0</v>
      </c>
      <c r="M937" s="107"/>
      <c r="N937" s="107"/>
      <c r="O937" s="107">
        <f t="shared" si="256"/>
        <v>300000</v>
      </c>
      <c r="P937" s="107">
        <v>300000</v>
      </c>
      <c r="Q937" s="107"/>
      <c r="R937" s="107">
        <f t="shared" si="257"/>
        <v>0</v>
      </c>
      <c r="S937" s="107"/>
      <c r="T937" s="107"/>
      <c r="U937" s="107">
        <f t="shared" si="258"/>
        <v>0</v>
      </c>
      <c r="V937" s="107"/>
      <c r="W937" s="107"/>
      <c r="X937" s="107">
        <f t="shared" si="259"/>
        <v>0</v>
      </c>
      <c r="Y937" s="107"/>
      <c r="Z937" s="107"/>
      <c r="AA937" s="108">
        <f t="shared" si="260"/>
        <v>0</v>
      </c>
      <c r="AB937" s="7">
        <v>45646</v>
      </c>
    </row>
    <row r="938" spans="1:28" ht="15.75" x14ac:dyDescent="0.25">
      <c r="A938" s="29">
        <v>45646</v>
      </c>
      <c r="B938" s="25" t="s">
        <v>140</v>
      </c>
      <c r="C938" s="25"/>
      <c r="D938" s="25" t="s">
        <v>46</v>
      </c>
      <c r="E938" s="25" t="s">
        <v>115</v>
      </c>
      <c r="F938" s="25">
        <v>14.3</v>
      </c>
      <c r="G938" s="25" t="s">
        <v>39</v>
      </c>
      <c r="H938" s="25">
        <v>47000</v>
      </c>
      <c r="I938" s="25">
        <f t="shared" si="254"/>
        <v>672100</v>
      </c>
      <c r="J938" s="31" t="s">
        <v>49</v>
      </c>
      <c r="K938" s="25"/>
      <c r="L938" s="107">
        <f t="shared" si="255"/>
        <v>0</v>
      </c>
      <c r="M938" s="107"/>
      <c r="N938" s="107"/>
      <c r="O938" s="107">
        <f t="shared" si="256"/>
        <v>1275000</v>
      </c>
      <c r="P938" s="107">
        <v>1275000</v>
      </c>
      <c r="Q938" s="107"/>
      <c r="R938" s="107">
        <f t="shared" si="257"/>
        <v>0</v>
      </c>
      <c r="S938" s="107"/>
      <c r="T938" s="107"/>
      <c r="U938" s="107">
        <f t="shared" si="258"/>
        <v>0</v>
      </c>
      <c r="V938" s="107"/>
      <c r="W938" s="107"/>
      <c r="X938" s="107">
        <f t="shared" si="259"/>
        <v>0</v>
      </c>
      <c r="Y938" s="107"/>
      <c r="Z938" s="107"/>
      <c r="AA938" s="108">
        <f t="shared" si="260"/>
        <v>-602900</v>
      </c>
      <c r="AB938" s="7">
        <v>45582</v>
      </c>
    </row>
    <row r="939" spans="1:28" ht="15.75" x14ac:dyDescent="0.25">
      <c r="A939" s="29">
        <v>45646</v>
      </c>
      <c r="B939" s="25" t="s">
        <v>256</v>
      </c>
      <c r="C939" s="25"/>
      <c r="D939" s="25" t="s">
        <v>52</v>
      </c>
      <c r="E939" s="25" t="s">
        <v>138</v>
      </c>
      <c r="F939" s="25">
        <v>1000</v>
      </c>
      <c r="G939" s="25" t="s">
        <v>34</v>
      </c>
      <c r="H939" s="25">
        <v>1390</v>
      </c>
      <c r="I939" s="25">
        <f t="shared" si="254"/>
        <v>1390000</v>
      </c>
      <c r="J939" s="31" t="s">
        <v>312</v>
      </c>
      <c r="K939" s="25" t="s">
        <v>2367</v>
      </c>
      <c r="L939" s="107">
        <f t="shared" si="255"/>
        <v>0</v>
      </c>
      <c r="M939" s="107"/>
      <c r="N939" s="107"/>
      <c r="O939" s="107">
        <f t="shared" si="256"/>
        <v>1390000</v>
      </c>
      <c r="P939" s="107"/>
      <c r="Q939" s="107">
        <v>1390000</v>
      </c>
      <c r="R939" s="107">
        <f t="shared" si="257"/>
        <v>0</v>
      </c>
      <c r="S939" s="107"/>
      <c r="T939" s="107"/>
      <c r="U939" s="107">
        <f t="shared" si="258"/>
        <v>0</v>
      </c>
      <c r="V939" s="107"/>
      <c r="W939" s="107"/>
      <c r="X939" s="107">
        <f t="shared" si="259"/>
        <v>0</v>
      </c>
      <c r="Y939" s="107"/>
      <c r="Z939" s="107"/>
      <c r="AA939" s="108">
        <f t="shared" si="260"/>
        <v>0</v>
      </c>
      <c r="AB939" s="7">
        <v>45651</v>
      </c>
    </row>
    <row r="940" spans="1:28" ht="15.75" x14ac:dyDescent="0.25">
      <c r="A940" s="29">
        <v>45646</v>
      </c>
      <c r="B940" s="25" t="s">
        <v>256</v>
      </c>
      <c r="C940" s="25"/>
      <c r="D940" s="25" t="s">
        <v>52</v>
      </c>
      <c r="E940" s="25" t="s">
        <v>276</v>
      </c>
      <c r="F940" s="25">
        <v>1500</v>
      </c>
      <c r="G940" s="25" t="s">
        <v>34</v>
      </c>
      <c r="H940" s="25">
        <v>800</v>
      </c>
      <c r="I940" s="25">
        <f t="shared" si="254"/>
        <v>1200000</v>
      </c>
      <c r="J940" s="31" t="s">
        <v>312</v>
      </c>
      <c r="K940" s="25" t="s">
        <v>2367</v>
      </c>
      <c r="L940" s="107">
        <f t="shared" si="255"/>
        <v>0</v>
      </c>
      <c r="M940" s="107"/>
      <c r="N940" s="107"/>
      <c r="O940" s="107">
        <f t="shared" si="256"/>
        <v>1200000</v>
      </c>
      <c r="P940" s="107">
        <v>100000</v>
      </c>
      <c r="Q940" s="107">
        <v>1100000</v>
      </c>
      <c r="R940" s="107">
        <f t="shared" si="257"/>
        <v>0</v>
      </c>
      <c r="S940" s="107"/>
      <c r="T940" s="107"/>
      <c r="U940" s="107">
        <f t="shared" si="258"/>
        <v>0</v>
      </c>
      <c r="V940" s="107"/>
      <c r="W940" s="107"/>
      <c r="X940" s="107">
        <f t="shared" si="259"/>
        <v>0</v>
      </c>
      <c r="Y940" s="107"/>
      <c r="Z940" s="107"/>
      <c r="AA940" s="108">
        <f t="shared" si="260"/>
        <v>0</v>
      </c>
      <c r="AB940" s="7">
        <v>45652</v>
      </c>
    </row>
    <row r="941" spans="1:28" ht="15.75" x14ac:dyDescent="0.25">
      <c r="A941" s="29">
        <v>45646</v>
      </c>
      <c r="B941" s="27" t="s">
        <v>73</v>
      </c>
      <c r="C941" s="25"/>
      <c r="D941" s="27" t="s">
        <v>46</v>
      </c>
      <c r="E941" s="25" t="s">
        <v>64</v>
      </c>
      <c r="F941" s="25">
        <v>100</v>
      </c>
      <c r="G941" s="25" t="s">
        <v>39</v>
      </c>
      <c r="H941" s="25">
        <v>60000</v>
      </c>
      <c r="I941" s="25">
        <f t="shared" si="254"/>
        <v>6000000</v>
      </c>
      <c r="J941" s="31" t="s">
        <v>312</v>
      </c>
      <c r="K941" s="25" t="s">
        <v>2347</v>
      </c>
      <c r="L941" s="107">
        <f t="shared" si="255"/>
        <v>0</v>
      </c>
      <c r="M941" s="107"/>
      <c r="N941" s="107"/>
      <c r="O941" s="107">
        <f t="shared" si="256"/>
        <v>6000000</v>
      </c>
      <c r="P941" s="107">
        <v>6000000</v>
      </c>
      <c r="Q941" s="107"/>
      <c r="R941" s="107">
        <f t="shared" si="257"/>
        <v>0</v>
      </c>
      <c r="S941" s="107"/>
      <c r="T941" s="107"/>
      <c r="U941" s="107">
        <f t="shared" si="258"/>
        <v>0</v>
      </c>
      <c r="V941" s="107"/>
      <c r="W941" s="107"/>
      <c r="X941" s="107">
        <f t="shared" si="259"/>
        <v>0</v>
      </c>
      <c r="Y941" s="107"/>
      <c r="Z941" s="107"/>
      <c r="AA941" s="108">
        <f t="shared" si="260"/>
        <v>0</v>
      </c>
      <c r="AB941" s="7">
        <v>45649</v>
      </c>
    </row>
    <row r="942" spans="1:28" ht="15.75" x14ac:dyDescent="0.25">
      <c r="A942" s="29">
        <v>45646</v>
      </c>
      <c r="B942" s="27" t="s">
        <v>221</v>
      </c>
      <c r="C942" s="27"/>
      <c r="D942" s="27" t="s">
        <v>46</v>
      </c>
      <c r="E942" s="27" t="s">
        <v>177</v>
      </c>
      <c r="F942" s="27">
        <v>300</v>
      </c>
      <c r="G942" s="27" t="s">
        <v>39</v>
      </c>
      <c r="H942" s="27">
        <v>94640</v>
      </c>
      <c r="I942" s="25">
        <f t="shared" si="254"/>
        <v>28392000</v>
      </c>
      <c r="J942" s="28" t="s">
        <v>28</v>
      </c>
      <c r="K942" s="25"/>
      <c r="L942" s="107">
        <f t="shared" si="255"/>
        <v>0</v>
      </c>
      <c r="M942" s="107"/>
      <c r="N942" s="107"/>
      <c r="O942" s="107">
        <f t="shared" si="256"/>
        <v>0</v>
      </c>
      <c r="P942" s="107"/>
      <c r="Q942" s="107"/>
      <c r="R942" s="107">
        <f t="shared" si="257"/>
        <v>0</v>
      </c>
      <c r="S942" s="107"/>
      <c r="T942" s="107"/>
      <c r="U942" s="107">
        <f t="shared" si="258"/>
        <v>0</v>
      </c>
      <c r="V942" s="107"/>
      <c r="W942" s="107"/>
      <c r="X942" s="107">
        <f t="shared" si="259"/>
        <v>0</v>
      </c>
      <c r="Y942" s="107"/>
      <c r="Z942" s="107"/>
      <c r="AA942" s="108">
        <f t="shared" si="260"/>
        <v>28392000</v>
      </c>
      <c r="AB942" s="7"/>
    </row>
    <row r="943" spans="1:28" ht="15.75" x14ac:dyDescent="0.25">
      <c r="A943" s="29">
        <v>45646</v>
      </c>
      <c r="B943" s="25" t="s">
        <v>674</v>
      </c>
      <c r="C943" s="25"/>
      <c r="D943" s="27" t="s">
        <v>52</v>
      </c>
      <c r="E943" s="25" t="s">
        <v>108</v>
      </c>
      <c r="F943" s="25">
        <v>1400</v>
      </c>
      <c r="G943" s="25" t="s">
        <v>34</v>
      </c>
      <c r="H943" s="25">
        <v>2000</v>
      </c>
      <c r="I943" s="25">
        <f t="shared" si="254"/>
        <v>2800000</v>
      </c>
      <c r="J943" s="31" t="s">
        <v>49</v>
      </c>
      <c r="K943" s="25"/>
      <c r="L943" s="107">
        <f t="shared" si="255"/>
        <v>2900000</v>
      </c>
      <c r="M943" s="107">
        <v>2900000</v>
      </c>
      <c r="N943" s="107"/>
      <c r="O943" s="107">
        <f t="shared" si="256"/>
        <v>0</v>
      </c>
      <c r="P943" s="107"/>
      <c r="Q943" s="107"/>
      <c r="R943" s="107">
        <f t="shared" si="257"/>
        <v>0</v>
      </c>
      <c r="S943" s="107"/>
      <c r="T943" s="107"/>
      <c r="U943" s="107">
        <f t="shared" si="258"/>
        <v>0</v>
      </c>
      <c r="V943" s="107"/>
      <c r="W943" s="107"/>
      <c r="X943" s="107">
        <f t="shared" si="259"/>
        <v>0</v>
      </c>
      <c r="Y943" s="107"/>
      <c r="Z943" s="107"/>
      <c r="AA943" s="108">
        <f t="shared" si="260"/>
        <v>-100000</v>
      </c>
      <c r="AB943" s="7">
        <v>45646</v>
      </c>
    </row>
    <row r="944" spans="1:28" ht="15.75" x14ac:dyDescent="0.25">
      <c r="A944" s="29">
        <v>45646</v>
      </c>
      <c r="B944" s="25" t="s">
        <v>376</v>
      </c>
      <c r="C944" s="27"/>
      <c r="D944" s="27" t="s">
        <v>46</v>
      </c>
      <c r="E944" s="27" t="s">
        <v>216</v>
      </c>
      <c r="F944" s="27">
        <v>5</v>
      </c>
      <c r="G944" s="27" t="s">
        <v>27</v>
      </c>
      <c r="H944" s="27">
        <v>45000</v>
      </c>
      <c r="I944" s="25">
        <f t="shared" si="254"/>
        <v>225000</v>
      </c>
      <c r="J944" s="32" t="s">
        <v>324</v>
      </c>
      <c r="K944" s="25"/>
      <c r="L944" s="107">
        <f t="shared" si="255"/>
        <v>225000</v>
      </c>
      <c r="M944" s="107">
        <v>225000</v>
      </c>
      <c r="N944" s="107"/>
      <c r="O944" s="107">
        <f t="shared" si="256"/>
        <v>0</v>
      </c>
      <c r="P944" s="107"/>
      <c r="Q944" s="107"/>
      <c r="R944" s="107">
        <f t="shared" si="257"/>
        <v>0</v>
      </c>
      <c r="S944" s="107"/>
      <c r="T944" s="107"/>
      <c r="U944" s="107">
        <f t="shared" si="258"/>
        <v>0</v>
      </c>
      <c r="V944" s="107"/>
      <c r="W944" s="107"/>
      <c r="X944" s="107">
        <f t="shared" si="259"/>
        <v>0</v>
      </c>
      <c r="Y944" s="107"/>
      <c r="Z944" s="107"/>
      <c r="AA944" s="108">
        <f t="shared" si="260"/>
        <v>0</v>
      </c>
      <c r="AB944" s="7">
        <v>45646</v>
      </c>
    </row>
    <row r="945" spans="1:28" ht="15.75" x14ac:dyDescent="0.25">
      <c r="A945" s="29">
        <v>45646</v>
      </c>
      <c r="B945" s="25" t="s">
        <v>98</v>
      </c>
      <c r="C945" s="25"/>
      <c r="D945" s="27" t="s">
        <v>52</v>
      </c>
      <c r="E945" s="25" t="s">
        <v>363</v>
      </c>
      <c r="F945" s="25">
        <v>10</v>
      </c>
      <c r="G945" s="25" t="s">
        <v>48</v>
      </c>
      <c r="H945" s="25">
        <v>215000</v>
      </c>
      <c r="I945" s="25">
        <f t="shared" si="254"/>
        <v>2150000</v>
      </c>
      <c r="J945" s="31" t="s">
        <v>324</v>
      </c>
      <c r="K945" s="11" t="s">
        <v>2351</v>
      </c>
      <c r="L945" s="107">
        <f t="shared" si="255"/>
        <v>0</v>
      </c>
      <c r="M945" s="107"/>
      <c r="N945" s="107"/>
      <c r="O945" s="107">
        <f t="shared" si="256"/>
        <v>1614600</v>
      </c>
      <c r="P945" s="107">
        <v>1614600</v>
      </c>
      <c r="Q945" s="107"/>
      <c r="R945" s="107">
        <f t="shared" si="257"/>
        <v>0</v>
      </c>
      <c r="S945" s="107"/>
      <c r="T945" s="107"/>
      <c r="U945" s="107">
        <f t="shared" si="258"/>
        <v>535400</v>
      </c>
      <c r="V945" s="107">
        <v>535400</v>
      </c>
      <c r="W945" s="107"/>
      <c r="X945" s="107">
        <f t="shared" si="259"/>
        <v>0</v>
      </c>
      <c r="Y945" s="107"/>
      <c r="Z945" s="107"/>
      <c r="AA945" s="108">
        <f t="shared" si="260"/>
        <v>0</v>
      </c>
      <c r="AB945" s="7">
        <v>45649</v>
      </c>
    </row>
    <row r="946" spans="1:28" ht="15.75" x14ac:dyDescent="0.25">
      <c r="A946" s="29">
        <v>45646</v>
      </c>
      <c r="B946" s="25" t="s">
        <v>2318</v>
      </c>
      <c r="C946" s="25"/>
      <c r="D946" s="27" t="s">
        <v>46</v>
      </c>
      <c r="E946" s="25" t="s">
        <v>192</v>
      </c>
      <c r="F946" s="25">
        <v>1300</v>
      </c>
      <c r="G946" s="25" t="s">
        <v>34</v>
      </c>
      <c r="H946" s="25">
        <v>2500</v>
      </c>
      <c r="I946" s="25">
        <f t="shared" si="254"/>
        <v>3250000</v>
      </c>
      <c r="J946" s="32" t="s">
        <v>312</v>
      </c>
      <c r="K946" s="25" t="s">
        <v>2336</v>
      </c>
      <c r="L946" s="107">
        <f t="shared" si="255"/>
        <v>0</v>
      </c>
      <c r="M946" s="107"/>
      <c r="N946" s="107"/>
      <c r="O946" s="107">
        <f t="shared" si="256"/>
        <v>3250000</v>
      </c>
      <c r="P946" s="107">
        <v>3250000</v>
      </c>
      <c r="Q946" s="107"/>
      <c r="R946" s="107">
        <f t="shared" si="257"/>
        <v>0</v>
      </c>
      <c r="S946" s="107"/>
      <c r="T946" s="107"/>
      <c r="U946" s="107">
        <f t="shared" si="258"/>
        <v>0</v>
      </c>
      <c r="V946" s="107"/>
      <c r="W946" s="107"/>
      <c r="X946" s="107">
        <f t="shared" si="259"/>
        <v>0</v>
      </c>
      <c r="Y946" s="107"/>
      <c r="Z946" s="107"/>
      <c r="AA946" s="108">
        <f t="shared" si="260"/>
        <v>0</v>
      </c>
      <c r="AB946" s="7">
        <v>45646</v>
      </c>
    </row>
    <row r="947" spans="1:28" ht="15.75" x14ac:dyDescent="0.25">
      <c r="A947" s="29">
        <v>45646</v>
      </c>
      <c r="B947" s="25" t="s">
        <v>51</v>
      </c>
      <c r="C947" s="27"/>
      <c r="D947" s="27" t="s">
        <v>46</v>
      </c>
      <c r="E947" s="25" t="s">
        <v>196</v>
      </c>
      <c r="F947" s="27">
        <v>114.3</v>
      </c>
      <c r="G947" s="25" t="s">
        <v>39</v>
      </c>
      <c r="H947" s="27">
        <v>115000</v>
      </c>
      <c r="I947" s="25">
        <f t="shared" si="254"/>
        <v>13144500</v>
      </c>
      <c r="J947" s="28" t="s">
        <v>28</v>
      </c>
      <c r="K947" s="25"/>
      <c r="L947" s="107">
        <f t="shared" si="255"/>
        <v>0</v>
      </c>
      <c r="M947" s="107"/>
      <c r="N947" s="107"/>
      <c r="O947" s="107">
        <f t="shared" si="256"/>
        <v>0</v>
      </c>
      <c r="P947" s="107"/>
      <c r="Q947" s="107"/>
      <c r="R947" s="107">
        <f t="shared" si="257"/>
        <v>0</v>
      </c>
      <c r="S947" s="107"/>
      <c r="T947" s="107"/>
      <c r="U947" s="107">
        <f t="shared" si="258"/>
        <v>0</v>
      </c>
      <c r="V947" s="107"/>
      <c r="W947" s="107"/>
      <c r="X947" s="107">
        <f t="shared" si="259"/>
        <v>0</v>
      </c>
      <c r="Y947" s="107"/>
      <c r="Z947" s="107"/>
      <c r="AA947" s="108">
        <f t="shared" si="260"/>
        <v>13144500</v>
      </c>
      <c r="AB947" s="7"/>
    </row>
    <row r="948" spans="1:28" ht="15.75" x14ac:dyDescent="0.25">
      <c r="A948" s="29">
        <v>45646</v>
      </c>
      <c r="B948" s="25" t="s">
        <v>51</v>
      </c>
      <c r="C948" s="25"/>
      <c r="D948" s="27" t="s">
        <v>46</v>
      </c>
      <c r="E948" s="25" t="s">
        <v>567</v>
      </c>
      <c r="F948" s="25">
        <v>81</v>
      </c>
      <c r="G948" s="25" t="s">
        <v>39</v>
      </c>
      <c r="H948" s="27">
        <v>115000</v>
      </c>
      <c r="I948" s="25">
        <f t="shared" si="254"/>
        <v>9315000</v>
      </c>
      <c r="J948" s="26" t="s">
        <v>28</v>
      </c>
      <c r="K948" s="25"/>
      <c r="L948" s="107">
        <f t="shared" si="255"/>
        <v>0</v>
      </c>
      <c r="M948" s="107"/>
      <c r="N948" s="107"/>
      <c r="O948" s="107">
        <f t="shared" si="256"/>
        <v>0</v>
      </c>
      <c r="P948" s="107"/>
      <c r="Q948" s="107"/>
      <c r="R948" s="107">
        <f t="shared" si="257"/>
        <v>0</v>
      </c>
      <c r="S948" s="107"/>
      <c r="T948" s="107"/>
      <c r="U948" s="107">
        <f t="shared" si="258"/>
        <v>0</v>
      </c>
      <c r="V948" s="107"/>
      <c r="W948" s="107"/>
      <c r="X948" s="107">
        <f t="shared" si="259"/>
        <v>0</v>
      </c>
      <c r="Y948" s="107"/>
      <c r="Z948" s="107"/>
      <c r="AA948" s="108">
        <f t="shared" si="260"/>
        <v>9315000</v>
      </c>
      <c r="AB948" s="7"/>
    </row>
    <row r="949" spans="1:28" ht="15.75" x14ac:dyDescent="0.25">
      <c r="A949" s="29">
        <v>45646</v>
      </c>
      <c r="B949" s="25" t="s">
        <v>51</v>
      </c>
      <c r="C949" s="25"/>
      <c r="D949" s="27" t="s">
        <v>46</v>
      </c>
      <c r="E949" s="25" t="s">
        <v>197</v>
      </c>
      <c r="F949" s="25">
        <v>49.1</v>
      </c>
      <c r="G949" s="25" t="s">
        <v>39</v>
      </c>
      <c r="H949" s="27">
        <v>115000</v>
      </c>
      <c r="I949" s="25">
        <f t="shared" si="254"/>
        <v>5646500</v>
      </c>
      <c r="J949" s="26" t="s">
        <v>28</v>
      </c>
      <c r="K949" s="25"/>
      <c r="L949" s="107">
        <f t="shared" si="255"/>
        <v>0</v>
      </c>
      <c r="M949" s="107"/>
      <c r="N949" s="107"/>
      <c r="O949" s="107">
        <f t="shared" si="256"/>
        <v>0</v>
      </c>
      <c r="P949" s="107"/>
      <c r="Q949" s="107"/>
      <c r="R949" s="107">
        <f t="shared" si="257"/>
        <v>0</v>
      </c>
      <c r="S949" s="107"/>
      <c r="T949" s="107"/>
      <c r="U949" s="107">
        <f t="shared" si="258"/>
        <v>0</v>
      </c>
      <c r="V949" s="107"/>
      <c r="W949" s="107"/>
      <c r="X949" s="107">
        <f t="shared" si="259"/>
        <v>0</v>
      </c>
      <c r="Y949" s="107"/>
      <c r="Z949" s="107"/>
      <c r="AA949" s="108">
        <f t="shared" si="260"/>
        <v>5646500</v>
      </c>
      <c r="AB949" s="7"/>
    </row>
    <row r="950" spans="1:28" ht="15.75" x14ac:dyDescent="0.25">
      <c r="A950" s="29">
        <v>45646</v>
      </c>
      <c r="B950" s="25" t="s">
        <v>341</v>
      </c>
      <c r="C950" s="25"/>
      <c r="D950" s="27" t="s">
        <v>52</v>
      </c>
      <c r="E950" s="25" t="s">
        <v>117</v>
      </c>
      <c r="F950" s="25">
        <v>2</v>
      </c>
      <c r="G950" s="25" t="s">
        <v>23</v>
      </c>
      <c r="H950" s="25">
        <v>400000</v>
      </c>
      <c r="I950" s="25">
        <f t="shared" si="254"/>
        <v>800000</v>
      </c>
      <c r="J950" s="26" t="s">
        <v>28</v>
      </c>
      <c r="K950" s="25"/>
      <c r="L950" s="107">
        <f t="shared" si="255"/>
        <v>0</v>
      </c>
      <c r="M950" s="107"/>
      <c r="N950" s="107"/>
      <c r="O950" s="107">
        <f t="shared" si="256"/>
        <v>0</v>
      </c>
      <c r="P950" s="107"/>
      <c r="Q950" s="107"/>
      <c r="R950" s="107">
        <f t="shared" si="257"/>
        <v>0</v>
      </c>
      <c r="S950" s="107"/>
      <c r="T950" s="107"/>
      <c r="U950" s="107">
        <f t="shared" si="258"/>
        <v>0</v>
      </c>
      <c r="V950" s="107"/>
      <c r="W950" s="107"/>
      <c r="X950" s="107">
        <f t="shared" si="259"/>
        <v>0</v>
      </c>
      <c r="Y950" s="107"/>
      <c r="Z950" s="107"/>
      <c r="AA950" s="108">
        <f t="shared" si="260"/>
        <v>800000</v>
      </c>
      <c r="AB950" s="7"/>
    </row>
    <row r="951" spans="1:28" ht="15.75" x14ac:dyDescent="0.25">
      <c r="A951" s="29">
        <v>45646</v>
      </c>
      <c r="B951" s="25" t="s">
        <v>2330</v>
      </c>
      <c r="C951" s="25"/>
      <c r="D951" s="27" t="s">
        <v>46</v>
      </c>
      <c r="E951" s="25" t="s">
        <v>302</v>
      </c>
      <c r="F951" s="25">
        <v>1</v>
      </c>
      <c r="G951" s="25" t="s">
        <v>303</v>
      </c>
      <c r="H951" s="25">
        <v>950000</v>
      </c>
      <c r="I951" s="25">
        <f t="shared" si="254"/>
        <v>950000</v>
      </c>
      <c r="J951" s="31" t="s">
        <v>312</v>
      </c>
      <c r="K951" s="25" t="s">
        <v>2335</v>
      </c>
      <c r="L951" s="107">
        <f t="shared" si="255"/>
        <v>0</v>
      </c>
      <c r="M951" s="107"/>
      <c r="N951" s="107"/>
      <c r="O951" s="107">
        <f t="shared" si="256"/>
        <v>950000</v>
      </c>
      <c r="P951" s="107">
        <v>950000</v>
      </c>
      <c r="Q951" s="107"/>
      <c r="R951" s="107">
        <f t="shared" si="257"/>
        <v>0</v>
      </c>
      <c r="S951" s="107"/>
      <c r="T951" s="107"/>
      <c r="U951" s="107">
        <f t="shared" si="258"/>
        <v>0</v>
      </c>
      <c r="V951" s="107"/>
      <c r="W951" s="107"/>
      <c r="X951" s="107">
        <f t="shared" si="259"/>
        <v>0</v>
      </c>
      <c r="Y951" s="107"/>
      <c r="Z951" s="107"/>
      <c r="AA951" s="108">
        <f t="shared" si="260"/>
        <v>0</v>
      </c>
      <c r="AB951" s="7">
        <v>45646</v>
      </c>
    </row>
    <row r="952" spans="1:28" ht="15.75" x14ac:dyDescent="0.25">
      <c r="A952" s="29">
        <v>45646</v>
      </c>
      <c r="B952" s="27" t="s">
        <v>565</v>
      </c>
      <c r="C952" s="27"/>
      <c r="D952" s="27" t="s">
        <v>46</v>
      </c>
      <c r="E952" s="27" t="s">
        <v>165</v>
      </c>
      <c r="F952" s="27">
        <v>1</v>
      </c>
      <c r="G952" s="25" t="s">
        <v>303</v>
      </c>
      <c r="H952" s="27">
        <v>950000</v>
      </c>
      <c r="I952" s="25">
        <f t="shared" si="254"/>
        <v>950000</v>
      </c>
      <c r="J952" s="31" t="s">
        <v>324</v>
      </c>
      <c r="K952" s="25"/>
      <c r="L952" s="107">
        <f t="shared" si="255"/>
        <v>0</v>
      </c>
      <c r="M952" s="107"/>
      <c r="N952" s="107"/>
      <c r="O952" s="107">
        <f t="shared" si="256"/>
        <v>0</v>
      </c>
      <c r="P952" s="107"/>
      <c r="Q952" s="107"/>
      <c r="R952" s="107">
        <f t="shared" si="257"/>
        <v>950000</v>
      </c>
      <c r="S952" s="107">
        <v>950000</v>
      </c>
      <c r="T952" s="107"/>
      <c r="U952" s="107">
        <f t="shared" si="258"/>
        <v>0</v>
      </c>
      <c r="V952" s="107"/>
      <c r="W952" s="107"/>
      <c r="X952" s="107">
        <f t="shared" si="259"/>
        <v>0</v>
      </c>
      <c r="Y952" s="107"/>
      <c r="Z952" s="107"/>
      <c r="AA952" s="108">
        <f t="shared" si="260"/>
        <v>0</v>
      </c>
      <c r="AB952" s="7">
        <v>45646</v>
      </c>
    </row>
    <row r="953" spans="1:28" ht="15.75" x14ac:dyDescent="0.25">
      <c r="A953" s="29">
        <v>45646</v>
      </c>
      <c r="B953" s="25" t="s">
        <v>203</v>
      </c>
      <c r="C953" s="27"/>
      <c r="D953" s="27" t="s">
        <v>46</v>
      </c>
      <c r="E953" s="27" t="s">
        <v>406</v>
      </c>
      <c r="F953" s="27">
        <v>4000</v>
      </c>
      <c r="G953" s="25" t="s">
        <v>34</v>
      </c>
      <c r="H953" s="27">
        <v>875</v>
      </c>
      <c r="I953" s="25">
        <f t="shared" si="254"/>
        <v>3500000</v>
      </c>
      <c r="J953" s="28" t="s">
        <v>28</v>
      </c>
      <c r="K953" s="25"/>
      <c r="L953" s="107">
        <f t="shared" si="255"/>
        <v>0</v>
      </c>
      <c r="M953" s="107"/>
      <c r="N953" s="107"/>
      <c r="O953" s="107">
        <f t="shared" si="256"/>
        <v>0</v>
      </c>
      <c r="P953" s="107"/>
      <c r="Q953" s="107"/>
      <c r="R953" s="107">
        <f t="shared" si="257"/>
        <v>0</v>
      </c>
      <c r="S953" s="107"/>
      <c r="T953" s="107"/>
      <c r="U953" s="107">
        <f t="shared" si="258"/>
        <v>0</v>
      </c>
      <c r="V953" s="107"/>
      <c r="W953" s="107"/>
      <c r="X953" s="107">
        <f t="shared" si="259"/>
        <v>0</v>
      </c>
      <c r="Y953" s="107"/>
      <c r="Z953" s="107"/>
      <c r="AA953" s="108">
        <f t="shared" si="260"/>
        <v>3500000</v>
      </c>
      <c r="AB953" s="7"/>
    </row>
    <row r="954" spans="1:28" ht="15.75" x14ac:dyDescent="0.25">
      <c r="A954" s="29">
        <v>45646</v>
      </c>
      <c r="B954" s="25" t="s">
        <v>203</v>
      </c>
      <c r="C954" s="25"/>
      <c r="D954" s="27" t="s">
        <v>46</v>
      </c>
      <c r="E954" s="27" t="s">
        <v>225</v>
      </c>
      <c r="F954" s="25">
        <v>700</v>
      </c>
      <c r="G954" s="25" t="s">
        <v>34</v>
      </c>
      <c r="H954" s="25">
        <v>2720</v>
      </c>
      <c r="I954" s="25">
        <f t="shared" si="254"/>
        <v>1904000</v>
      </c>
      <c r="J954" s="26" t="s">
        <v>28</v>
      </c>
      <c r="K954" s="25"/>
      <c r="L954" s="107">
        <f t="shared" si="255"/>
        <v>0</v>
      </c>
      <c r="M954" s="107"/>
      <c r="N954" s="107"/>
      <c r="O954" s="107">
        <f t="shared" si="256"/>
        <v>0</v>
      </c>
      <c r="P954" s="107"/>
      <c r="Q954" s="107"/>
      <c r="R954" s="107">
        <f t="shared" si="257"/>
        <v>0</v>
      </c>
      <c r="S954" s="107"/>
      <c r="T954" s="107"/>
      <c r="U954" s="107">
        <f t="shared" si="258"/>
        <v>0</v>
      </c>
      <c r="V954" s="107"/>
      <c r="W954" s="107"/>
      <c r="X954" s="107">
        <f t="shared" si="259"/>
        <v>0</v>
      </c>
      <c r="Y954" s="107"/>
      <c r="Z954" s="107"/>
      <c r="AA954" s="108">
        <f t="shared" si="260"/>
        <v>1904000</v>
      </c>
      <c r="AB954" s="7"/>
    </row>
    <row r="955" spans="1:28" ht="15.75" x14ac:dyDescent="0.25">
      <c r="A955" s="29">
        <v>45646</v>
      </c>
      <c r="B955" s="25" t="s">
        <v>414</v>
      </c>
      <c r="C955" s="25"/>
      <c r="D955" s="25" t="s">
        <v>46</v>
      </c>
      <c r="E955" s="25" t="s">
        <v>727</v>
      </c>
      <c r="F955" s="25">
        <v>2</v>
      </c>
      <c r="G955" s="25" t="s">
        <v>34</v>
      </c>
      <c r="H955" s="25">
        <v>40000</v>
      </c>
      <c r="I955" s="25">
        <f t="shared" si="254"/>
        <v>80000</v>
      </c>
      <c r="J955" s="32" t="s">
        <v>312</v>
      </c>
      <c r="K955" s="25" t="s">
        <v>2331</v>
      </c>
      <c r="L955" s="107">
        <f t="shared" si="255"/>
        <v>0</v>
      </c>
      <c r="M955" s="107"/>
      <c r="N955" s="107"/>
      <c r="O955" s="107">
        <f t="shared" si="256"/>
        <v>80000</v>
      </c>
      <c r="P955" s="107">
        <v>80000</v>
      </c>
      <c r="Q955" s="107"/>
      <c r="R955" s="107">
        <f t="shared" si="257"/>
        <v>0</v>
      </c>
      <c r="S955" s="107"/>
      <c r="T955" s="107"/>
      <c r="U955" s="107">
        <f t="shared" si="258"/>
        <v>0</v>
      </c>
      <c r="V955" s="107"/>
      <c r="W955" s="107"/>
      <c r="X955" s="107">
        <f t="shared" si="259"/>
        <v>0</v>
      </c>
      <c r="Y955" s="107"/>
      <c r="Z955" s="107"/>
      <c r="AA955" s="108">
        <f t="shared" si="260"/>
        <v>0</v>
      </c>
      <c r="AB955" s="7">
        <v>45646</v>
      </c>
    </row>
    <row r="956" spans="1:28" ht="15.75" x14ac:dyDescent="0.25">
      <c r="A956" s="29">
        <v>45646</v>
      </c>
      <c r="B956" s="25" t="s">
        <v>414</v>
      </c>
      <c r="C956" s="25"/>
      <c r="D956" s="25" t="s">
        <v>46</v>
      </c>
      <c r="E956" s="25" t="s">
        <v>448</v>
      </c>
      <c r="F956" s="25">
        <v>2</v>
      </c>
      <c r="G956" s="25" t="s">
        <v>34</v>
      </c>
      <c r="H956" s="25">
        <v>115000</v>
      </c>
      <c r="I956" s="25">
        <f t="shared" si="254"/>
        <v>230000</v>
      </c>
      <c r="J956" s="31" t="s">
        <v>312</v>
      </c>
      <c r="K956" s="25" t="s">
        <v>2331</v>
      </c>
      <c r="L956" s="107">
        <f t="shared" si="255"/>
        <v>0</v>
      </c>
      <c r="M956" s="107"/>
      <c r="N956" s="107"/>
      <c r="O956" s="107">
        <f t="shared" si="256"/>
        <v>230000</v>
      </c>
      <c r="P956" s="107">
        <v>230000</v>
      </c>
      <c r="Q956" s="107"/>
      <c r="R956" s="107">
        <f t="shared" si="257"/>
        <v>0</v>
      </c>
      <c r="S956" s="107"/>
      <c r="T956" s="107"/>
      <c r="U956" s="107">
        <f t="shared" si="258"/>
        <v>0</v>
      </c>
      <c r="V956" s="107"/>
      <c r="W956" s="107"/>
      <c r="X956" s="107">
        <f t="shared" si="259"/>
        <v>0</v>
      </c>
      <c r="Y956" s="107"/>
      <c r="Z956" s="107"/>
      <c r="AA956" s="108">
        <f t="shared" si="260"/>
        <v>0</v>
      </c>
      <c r="AB956" s="7">
        <v>45646</v>
      </c>
    </row>
    <row r="957" spans="1:28" ht="15.75" x14ac:dyDescent="0.25">
      <c r="A957" s="29">
        <v>45647</v>
      </c>
      <c r="B957" s="27" t="s">
        <v>743</v>
      </c>
      <c r="C957" s="27"/>
      <c r="D957" s="27" t="s">
        <v>46</v>
      </c>
      <c r="E957" s="27" t="s">
        <v>157</v>
      </c>
      <c r="F957" s="27">
        <v>3</v>
      </c>
      <c r="G957" s="27" t="s">
        <v>48</v>
      </c>
      <c r="H957" s="27">
        <v>300000</v>
      </c>
      <c r="I957" s="25">
        <f t="shared" si="254"/>
        <v>900000</v>
      </c>
      <c r="J957" s="31" t="s">
        <v>324</v>
      </c>
      <c r="K957" s="25"/>
      <c r="L957" s="107">
        <f t="shared" ref="L957" si="261">M957+N957</f>
        <v>0</v>
      </c>
      <c r="M957" s="107"/>
      <c r="N957" s="107"/>
      <c r="O957" s="107">
        <f t="shared" ref="O957" si="262">P957+Q957</f>
        <v>0</v>
      </c>
      <c r="P957" s="107"/>
      <c r="Q957" s="107"/>
      <c r="R957" s="107">
        <f t="shared" ref="R957" si="263">S957+T957</f>
        <v>0</v>
      </c>
      <c r="S957" s="107"/>
      <c r="T957" s="107"/>
      <c r="U957" s="107">
        <f t="shared" ref="U957" si="264">V957+W957</f>
        <v>900000</v>
      </c>
      <c r="V957" s="107">
        <v>900000</v>
      </c>
      <c r="W957" s="107"/>
      <c r="X957" s="107">
        <f t="shared" ref="X957" si="265">Y957+Z957</f>
        <v>0</v>
      </c>
      <c r="Y957" s="107"/>
      <c r="Z957" s="107"/>
      <c r="AA957" s="108">
        <f t="shared" ref="AA957" si="266">C957+I957-L957-O957-U957-X957-R957</f>
        <v>0</v>
      </c>
      <c r="AB957" s="7">
        <v>45647</v>
      </c>
    </row>
    <row r="958" spans="1:28" ht="15.75" x14ac:dyDescent="0.25">
      <c r="A958" s="29">
        <v>45647</v>
      </c>
      <c r="B958" s="27" t="s">
        <v>2340</v>
      </c>
      <c r="C958" s="27"/>
      <c r="D958" s="27" t="s">
        <v>52</v>
      </c>
      <c r="E958" s="27" t="s">
        <v>1628</v>
      </c>
      <c r="F958" s="27">
        <v>1</v>
      </c>
      <c r="G958" s="27" t="s">
        <v>27</v>
      </c>
      <c r="H958" s="27">
        <v>670000</v>
      </c>
      <c r="I958" s="25">
        <f t="shared" si="254"/>
        <v>670000</v>
      </c>
      <c r="J958" s="32" t="s">
        <v>324</v>
      </c>
      <c r="K958" s="25"/>
      <c r="L958" s="107">
        <f t="shared" ref="L958:L1014" si="267">M958+N958</f>
        <v>670000</v>
      </c>
      <c r="M958" s="107">
        <v>670000</v>
      </c>
      <c r="N958" s="107"/>
      <c r="O958" s="107">
        <f t="shared" ref="O958:O1014" si="268">P958+Q958</f>
        <v>0</v>
      </c>
      <c r="P958" s="107"/>
      <c r="Q958" s="107"/>
      <c r="R958" s="107">
        <f t="shared" ref="R958:R1014" si="269">S958+T958</f>
        <v>0</v>
      </c>
      <c r="S958" s="107"/>
      <c r="T958" s="107"/>
      <c r="U958" s="107">
        <f t="shared" ref="U958:U1014" si="270">V958+W958</f>
        <v>0</v>
      </c>
      <c r="V958" s="107"/>
      <c r="W958" s="107"/>
      <c r="X958" s="107">
        <f t="shared" ref="X958:X1014" si="271">Y958+Z958</f>
        <v>0</v>
      </c>
      <c r="Y958" s="107"/>
      <c r="Z958" s="107"/>
      <c r="AA958" s="108">
        <f t="shared" ref="AA958:AA1014" si="272">C958+I958-L958-O958-U958-X958-R958</f>
        <v>0</v>
      </c>
      <c r="AB958" s="7">
        <v>45650</v>
      </c>
    </row>
    <row r="959" spans="1:28" ht="15.75" x14ac:dyDescent="0.25">
      <c r="A959" s="29">
        <v>45647</v>
      </c>
      <c r="B959" s="27" t="s">
        <v>96</v>
      </c>
      <c r="C959" s="25"/>
      <c r="D959" s="27" t="s">
        <v>46</v>
      </c>
      <c r="E959" s="25" t="s">
        <v>42</v>
      </c>
      <c r="F959" s="25">
        <v>300</v>
      </c>
      <c r="G959" s="25" t="s">
        <v>34</v>
      </c>
      <c r="H959" s="25">
        <v>4000</v>
      </c>
      <c r="I959" s="25">
        <f t="shared" si="254"/>
        <v>1200000</v>
      </c>
      <c r="J959" s="26" t="s">
        <v>28</v>
      </c>
      <c r="K959" s="25"/>
      <c r="L959" s="107">
        <f t="shared" si="267"/>
        <v>0</v>
      </c>
      <c r="M959" s="107"/>
      <c r="N959" s="107"/>
      <c r="O959" s="107">
        <f t="shared" si="268"/>
        <v>0</v>
      </c>
      <c r="P959" s="107"/>
      <c r="Q959" s="107"/>
      <c r="R959" s="107">
        <f t="shared" si="269"/>
        <v>0</v>
      </c>
      <c r="S959" s="107"/>
      <c r="T959" s="107"/>
      <c r="U959" s="107">
        <f t="shared" si="270"/>
        <v>0</v>
      </c>
      <c r="V959" s="107"/>
      <c r="W959" s="107"/>
      <c r="X959" s="107">
        <f t="shared" si="271"/>
        <v>0</v>
      </c>
      <c r="Y959" s="107"/>
      <c r="Z959" s="107"/>
      <c r="AA959" s="108">
        <f t="shared" si="272"/>
        <v>1200000</v>
      </c>
      <c r="AB959" s="7"/>
    </row>
    <row r="960" spans="1:28" ht="15.75" x14ac:dyDescent="0.25">
      <c r="A960" s="29">
        <v>45647</v>
      </c>
      <c r="B960" s="27" t="s">
        <v>494</v>
      </c>
      <c r="C960" s="25"/>
      <c r="D960" s="27" t="s">
        <v>52</v>
      </c>
      <c r="E960" s="25" t="s">
        <v>150</v>
      </c>
      <c r="F960" s="25">
        <v>50</v>
      </c>
      <c r="G960" s="25" t="s">
        <v>77</v>
      </c>
      <c r="H960" s="25">
        <v>50000</v>
      </c>
      <c r="I960" s="25">
        <f t="shared" si="254"/>
        <v>2500000</v>
      </c>
      <c r="J960" s="31" t="s">
        <v>324</v>
      </c>
      <c r="K960" s="25"/>
      <c r="L960" s="107">
        <f t="shared" si="267"/>
        <v>2500000</v>
      </c>
      <c r="M960" s="107">
        <v>2500000</v>
      </c>
      <c r="N960" s="107"/>
      <c r="O960" s="107">
        <f t="shared" si="268"/>
        <v>0</v>
      </c>
      <c r="P960" s="107"/>
      <c r="Q960" s="107"/>
      <c r="R960" s="107">
        <f t="shared" si="269"/>
        <v>0</v>
      </c>
      <c r="S960" s="107"/>
      <c r="T960" s="107"/>
      <c r="U960" s="107">
        <f t="shared" si="270"/>
        <v>0</v>
      </c>
      <c r="V960" s="107"/>
      <c r="W960" s="107"/>
      <c r="X960" s="107">
        <f t="shared" si="271"/>
        <v>0</v>
      </c>
      <c r="Y960" s="107"/>
      <c r="Z960" s="107"/>
      <c r="AA960" s="108">
        <f t="shared" si="272"/>
        <v>0</v>
      </c>
      <c r="AB960" s="7">
        <v>45650</v>
      </c>
    </row>
    <row r="961" spans="1:28" ht="15.75" x14ac:dyDescent="0.25">
      <c r="A961" s="29">
        <v>45647</v>
      </c>
      <c r="B961" s="27" t="s">
        <v>494</v>
      </c>
      <c r="C961" s="25"/>
      <c r="D961" s="27" t="s">
        <v>52</v>
      </c>
      <c r="E961" s="25" t="s">
        <v>591</v>
      </c>
      <c r="F961" s="25">
        <v>20</v>
      </c>
      <c r="G961" s="25" t="s">
        <v>77</v>
      </c>
      <c r="H961" s="25">
        <v>45000</v>
      </c>
      <c r="I961" s="25">
        <f t="shared" ref="I961:I1014" si="273">F961*H961</f>
        <v>900000</v>
      </c>
      <c r="J961" s="31" t="s">
        <v>324</v>
      </c>
      <c r="K961" s="25"/>
      <c r="L961" s="107">
        <f t="shared" si="267"/>
        <v>900000</v>
      </c>
      <c r="M961" s="107">
        <v>900000</v>
      </c>
      <c r="N961" s="107"/>
      <c r="O961" s="107">
        <f t="shared" si="268"/>
        <v>0</v>
      </c>
      <c r="P961" s="107"/>
      <c r="Q961" s="107"/>
      <c r="R961" s="107">
        <f t="shared" si="269"/>
        <v>0</v>
      </c>
      <c r="S961" s="107"/>
      <c r="T961" s="107"/>
      <c r="U961" s="107">
        <f t="shared" si="270"/>
        <v>0</v>
      </c>
      <c r="V961" s="107"/>
      <c r="W961" s="107"/>
      <c r="X961" s="107">
        <f t="shared" si="271"/>
        <v>0</v>
      </c>
      <c r="Y961" s="107"/>
      <c r="Z961" s="107"/>
      <c r="AA961" s="108">
        <f t="shared" si="272"/>
        <v>0</v>
      </c>
      <c r="AB961" s="7">
        <v>45650</v>
      </c>
    </row>
    <row r="962" spans="1:28" ht="15.75" x14ac:dyDescent="0.25">
      <c r="A962" s="29">
        <v>45647</v>
      </c>
      <c r="B962" s="27" t="s">
        <v>1471</v>
      </c>
      <c r="C962" s="25"/>
      <c r="D962" s="27" t="s">
        <v>46</v>
      </c>
      <c r="E962" s="25" t="s">
        <v>290</v>
      </c>
      <c r="F962" s="25">
        <v>125</v>
      </c>
      <c r="G962" s="25" t="s">
        <v>34</v>
      </c>
      <c r="H962" s="25">
        <v>2460</v>
      </c>
      <c r="I962" s="25">
        <f t="shared" si="273"/>
        <v>307500</v>
      </c>
      <c r="J962" s="31" t="s">
        <v>324</v>
      </c>
      <c r="K962" s="25"/>
      <c r="L962" s="107">
        <f t="shared" si="267"/>
        <v>307500</v>
      </c>
      <c r="M962" s="107">
        <v>307500</v>
      </c>
      <c r="N962" s="107"/>
      <c r="O962" s="107">
        <f t="shared" si="268"/>
        <v>0</v>
      </c>
      <c r="P962" s="107"/>
      <c r="Q962" s="107"/>
      <c r="R962" s="107">
        <f t="shared" si="269"/>
        <v>0</v>
      </c>
      <c r="S962" s="107"/>
      <c r="T962" s="107"/>
      <c r="U962" s="107">
        <f t="shared" si="270"/>
        <v>0</v>
      </c>
      <c r="V962" s="107"/>
      <c r="W962" s="107"/>
      <c r="X962" s="107">
        <f t="shared" si="271"/>
        <v>0</v>
      </c>
      <c r="Y962" s="107"/>
      <c r="Z962" s="107"/>
      <c r="AA962" s="108">
        <f t="shared" si="272"/>
        <v>0</v>
      </c>
      <c r="AB962" s="7">
        <v>45647</v>
      </c>
    </row>
    <row r="963" spans="1:28" ht="15.75" x14ac:dyDescent="0.25">
      <c r="A963" s="29">
        <v>45647</v>
      </c>
      <c r="B963" s="27" t="s">
        <v>307</v>
      </c>
      <c r="C963" s="25"/>
      <c r="D963" s="27" t="s">
        <v>46</v>
      </c>
      <c r="E963" s="25" t="s">
        <v>154</v>
      </c>
      <c r="F963" s="25">
        <v>250</v>
      </c>
      <c r="G963" s="25" t="s">
        <v>34</v>
      </c>
      <c r="H963" s="25">
        <v>860</v>
      </c>
      <c r="I963" s="25">
        <f t="shared" si="273"/>
        <v>215000</v>
      </c>
      <c r="J963" s="26" t="s">
        <v>28</v>
      </c>
      <c r="K963" s="25"/>
      <c r="L963" s="107">
        <f t="shared" si="267"/>
        <v>0</v>
      </c>
      <c r="M963" s="107"/>
      <c r="N963" s="107"/>
      <c r="O963" s="107">
        <f t="shared" si="268"/>
        <v>0</v>
      </c>
      <c r="P963" s="107"/>
      <c r="Q963" s="107"/>
      <c r="R963" s="107">
        <f t="shared" si="269"/>
        <v>0</v>
      </c>
      <c r="S963" s="107"/>
      <c r="T963" s="107"/>
      <c r="U963" s="107">
        <f t="shared" si="270"/>
        <v>0</v>
      </c>
      <c r="V963" s="107"/>
      <c r="W963" s="107"/>
      <c r="X963" s="107">
        <f t="shared" si="271"/>
        <v>0</v>
      </c>
      <c r="Y963" s="107"/>
      <c r="Z963" s="107"/>
      <c r="AA963" s="108">
        <f t="shared" si="272"/>
        <v>215000</v>
      </c>
      <c r="AB963" s="7"/>
    </row>
    <row r="964" spans="1:28" ht="15.75" x14ac:dyDescent="0.25">
      <c r="A964" s="29">
        <v>45647</v>
      </c>
      <c r="B964" s="27" t="s">
        <v>2252</v>
      </c>
      <c r="C964" s="25"/>
      <c r="D964" s="27" t="s">
        <v>46</v>
      </c>
      <c r="E964" s="25" t="s">
        <v>249</v>
      </c>
      <c r="F964" s="25">
        <v>200</v>
      </c>
      <c r="G964" s="25" t="s">
        <v>34</v>
      </c>
      <c r="H964" s="25">
        <v>4000</v>
      </c>
      <c r="I964" s="25">
        <f t="shared" si="273"/>
        <v>800000</v>
      </c>
      <c r="J964" s="31" t="s">
        <v>324</v>
      </c>
      <c r="K964" s="25"/>
      <c r="L964" s="107">
        <f t="shared" si="267"/>
        <v>0</v>
      </c>
      <c r="M964" s="107"/>
      <c r="N964" s="107"/>
      <c r="O964" s="107">
        <f t="shared" si="268"/>
        <v>0</v>
      </c>
      <c r="P964" s="107"/>
      <c r="Q964" s="107"/>
      <c r="R964" s="107">
        <f t="shared" si="269"/>
        <v>0</v>
      </c>
      <c r="S964" s="107"/>
      <c r="T964" s="107"/>
      <c r="U964" s="107">
        <f t="shared" si="270"/>
        <v>800000</v>
      </c>
      <c r="V964" s="107">
        <v>800000</v>
      </c>
      <c r="W964" s="107"/>
      <c r="X964" s="107">
        <f t="shared" si="271"/>
        <v>0</v>
      </c>
      <c r="Y964" s="107"/>
      <c r="Z964" s="107"/>
      <c r="AA964" s="108">
        <f t="shared" si="272"/>
        <v>0</v>
      </c>
      <c r="AB964" s="7">
        <v>45647</v>
      </c>
    </row>
    <row r="965" spans="1:28" ht="15.75" x14ac:dyDescent="0.25">
      <c r="A965" s="29">
        <v>45647</v>
      </c>
      <c r="B965" s="25" t="s">
        <v>551</v>
      </c>
      <c r="C965" s="25"/>
      <c r="D965" s="27" t="s">
        <v>46</v>
      </c>
      <c r="E965" s="25" t="s">
        <v>298</v>
      </c>
      <c r="F965" s="25">
        <v>700</v>
      </c>
      <c r="G965" s="25" t="s">
        <v>34</v>
      </c>
      <c r="H965" s="25">
        <v>3800</v>
      </c>
      <c r="I965" s="25">
        <f t="shared" si="273"/>
        <v>2660000</v>
      </c>
      <c r="J965" s="31" t="s">
        <v>312</v>
      </c>
      <c r="K965" s="25" t="s">
        <v>2344</v>
      </c>
      <c r="L965" s="107">
        <f t="shared" si="267"/>
        <v>0</v>
      </c>
      <c r="M965" s="107"/>
      <c r="N965" s="107"/>
      <c r="O965" s="107">
        <f t="shared" si="268"/>
        <v>2660000</v>
      </c>
      <c r="P965" s="107">
        <v>2660000</v>
      </c>
      <c r="Q965" s="107"/>
      <c r="R965" s="107">
        <f t="shared" si="269"/>
        <v>0</v>
      </c>
      <c r="S965" s="107"/>
      <c r="T965" s="107"/>
      <c r="U965" s="107">
        <f t="shared" si="270"/>
        <v>0</v>
      </c>
      <c r="V965" s="107"/>
      <c r="W965" s="107"/>
      <c r="X965" s="107">
        <f t="shared" si="271"/>
        <v>0</v>
      </c>
      <c r="Y965" s="107"/>
      <c r="Z965" s="107"/>
      <c r="AA965" s="108">
        <f t="shared" si="272"/>
        <v>0</v>
      </c>
      <c r="AB965" s="7">
        <v>45649</v>
      </c>
    </row>
    <row r="966" spans="1:28" ht="15.75" x14ac:dyDescent="0.25">
      <c r="A966" s="29">
        <v>45647</v>
      </c>
      <c r="B966" s="25" t="s">
        <v>41</v>
      </c>
      <c r="C966" s="27"/>
      <c r="D966" s="27" t="s">
        <v>46</v>
      </c>
      <c r="E966" s="25" t="s">
        <v>348</v>
      </c>
      <c r="F966" s="25">
        <v>5000</v>
      </c>
      <c r="G966" s="25" t="s">
        <v>34</v>
      </c>
      <c r="H966" s="27">
        <v>900</v>
      </c>
      <c r="I966" s="25">
        <f t="shared" si="273"/>
        <v>4500000</v>
      </c>
      <c r="J966" s="32" t="s">
        <v>324</v>
      </c>
      <c r="K966" s="25"/>
      <c r="L966" s="107">
        <f t="shared" si="267"/>
        <v>4500000</v>
      </c>
      <c r="M966" s="107">
        <v>4500000</v>
      </c>
      <c r="N966" s="107"/>
      <c r="O966" s="107">
        <f t="shared" si="268"/>
        <v>0</v>
      </c>
      <c r="P966" s="107"/>
      <c r="Q966" s="107"/>
      <c r="R966" s="107">
        <f t="shared" si="269"/>
        <v>0</v>
      </c>
      <c r="S966" s="107"/>
      <c r="T966" s="107"/>
      <c r="U966" s="107">
        <f t="shared" si="270"/>
        <v>0</v>
      </c>
      <c r="V966" s="107"/>
      <c r="W966" s="107"/>
      <c r="X966" s="107">
        <f t="shared" si="271"/>
        <v>0</v>
      </c>
      <c r="Y966" s="107"/>
      <c r="Z966" s="107"/>
      <c r="AA966" s="108">
        <f t="shared" si="272"/>
        <v>0</v>
      </c>
      <c r="AB966" s="7">
        <v>45647</v>
      </c>
    </row>
    <row r="967" spans="1:28" ht="15.75" x14ac:dyDescent="0.25">
      <c r="A967" s="29">
        <v>45647</v>
      </c>
      <c r="B967" s="25" t="s">
        <v>41</v>
      </c>
      <c r="C967" s="25"/>
      <c r="D967" s="27" t="s">
        <v>46</v>
      </c>
      <c r="E967" s="25" t="s">
        <v>763</v>
      </c>
      <c r="F967" s="25">
        <v>374</v>
      </c>
      <c r="G967" s="25" t="s">
        <v>34</v>
      </c>
      <c r="H967" s="25">
        <v>2500</v>
      </c>
      <c r="I967" s="25">
        <f t="shared" si="273"/>
        <v>935000</v>
      </c>
      <c r="J967" s="32" t="s">
        <v>324</v>
      </c>
      <c r="K967" s="25"/>
      <c r="L967" s="107">
        <f t="shared" si="267"/>
        <v>935000</v>
      </c>
      <c r="M967" s="107">
        <v>935000</v>
      </c>
      <c r="N967" s="107"/>
      <c r="O967" s="107">
        <f t="shared" si="268"/>
        <v>0</v>
      </c>
      <c r="P967" s="107"/>
      <c r="Q967" s="107"/>
      <c r="R967" s="107">
        <f t="shared" si="269"/>
        <v>0</v>
      </c>
      <c r="S967" s="107"/>
      <c r="T967" s="107"/>
      <c r="U967" s="107">
        <f t="shared" si="270"/>
        <v>0</v>
      </c>
      <c r="V967" s="107"/>
      <c r="W967" s="107"/>
      <c r="X967" s="107">
        <f t="shared" si="271"/>
        <v>0</v>
      </c>
      <c r="Y967" s="107"/>
      <c r="Z967" s="107"/>
      <c r="AA967" s="108">
        <f t="shared" si="272"/>
        <v>0</v>
      </c>
      <c r="AB967" s="7">
        <v>45647</v>
      </c>
    </row>
    <row r="968" spans="1:28" ht="15.75" x14ac:dyDescent="0.25">
      <c r="A968" s="29">
        <v>45647</v>
      </c>
      <c r="B968" s="25" t="s">
        <v>187</v>
      </c>
      <c r="C968" s="25"/>
      <c r="D968" s="27" t="s">
        <v>52</v>
      </c>
      <c r="E968" s="25" t="s">
        <v>108</v>
      </c>
      <c r="F968" s="25">
        <v>10000</v>
      </c>
      <c r="G968" s="25" t="s">
        <v>34</v>
      </c>
      <c r="H968" s="25">
        <v>2250</v>
      </c>
      <c r="I968" s="25">
        <f t="shared" si="273"/>
        <v>22500000</v>
      </c>
      <c r="J968" s="26" t="s">
        <v>28</v>
      </c>
      <c r="K968" s="25"/>
      <c r="L968" s="107">
        <f t="shared" si="267"/>
        <v>0</v>
      </c>
      <c r="M968" s="107"/>
      <c r="N968" s="107"/>
      <c r="O968" s="107">
        <f t="shared" si="268"/>
        <v>0</v>
      </c>
      <c r="P968" s="107"/>
      <c r="Q968" s="107"/>
      <c r="R968" s="107">
        <f t="shared" si="269"/>
        <v>0</v>
      </c>
      <c r="S968" s="107"/>
      <c r="T968" s="107"/>
      <c r="U968" s="107">
        <f t="shared" si="270"/>
        <v>0</v>
      </c>
      <c r="V968" s="107"/>
      <c r="W968" s="107"/>
      <c r="X968" s="107">
        <f t="shared" si="271"/>
        <v>0</v>
      </c>
      <c r="Y968" s="107"/>
      <c r="Z968" s="107"/>
      <c r="AA968" s="108">
        <f t="shared" si="272"/>
        <v>22500000</v>
      </c>
      <c r="AB968" s="7"/>
    </row>
    <row r="969" spans="1:28" ht="15.75" x14ac:dyDescent="0.25">
      <c r="A969" s="29">
        <v>45647</v>
      </c>
      <c r="B969" s="25" t="s">
        <v>721</v>
      </c>
      <c r="C969" s="25"/>
      <c r="D969" s="27" t="s">
        <v>46</v>
      </c>
      <c r="E969" s="25" t="s">
        <v>108</v>
      </c>
      <c r="F969" s="25">
        <v>1000</v>
      </c>
      <c r="G969" s="25" t="s">
        <v>34</v>
      </c>
      <c r="H969" s="25">
        <v>2000</v>
      </c>
      <c r="I969" s="25">
        <f t="shared" si="273"/>
        <v>2000000</v>
      </c>
      <c r="J969" s="31" t="s">
        <v>324</v>
      </c>
      <c r="K969" s="25"/>
      <c r="L969" s="107">
        <f t="shared" si="267"/>
        <v>0</v>
      </c>
      <c r="M969" s="107"/>
      <c r="N969" s="107"/>
      <c r="O969" s="107">
        <f t="shared" si="268"/>
        <v>0</v>
      </c>
      <c r="P969" s="107"/>
      <c r="Q969" s="107"/>
      <c r="R969" s="107">
        <f t="shared" si="269"/>
        <v>0</v>
      </c>
      <c r="S969" s="107"/>
      <c r="T969" s="107"/>
      <c r="U969" s="107">
        <f t="shared" si="270"/>
        <v>2000000</v>
      </c>
      <c r="V969" s="107">
        <v>2000000</v>
      </c>
      <c r="W969" s="107"/>
      <c r="X969" s="107">
        <f t="shared" si="271"/>
        <v>0</v>
      </c>
      <c r="Y969" s="107"/>
      <c r="Z969" s="107"/>
      <c r="AA969" s="108">
        <f t="shared" si="272"/>
        <v>0</v>
      </c>
      <c r="AB969" s="7">
        <v>45647</v>
      </c>
    </row>
    <row r="970" spans="1:28" ht="15.75" x14ac:dyDescent="0.25">
      <c r="A970" s="29">
        <v>45647</v>
      </c>
      <c r="B970" s="27" t="s">
        <v>1272</v>
      </c>
      <c r="C970" s="27"/>
      <c r="D970" s="27" t="s">
        <v>46</v>
      </c>
      <c r="E970" s="27" t="s">
        <v>135</v>
      </c>
      <c r="F970" s="27">
        <v>10</v>
      </c>
      <c r="G970" s="25" t="s">
        <v>48</v>
      </c>
      <c r="H970" s="27">
        <v>145000</v>
      </c>
      <c r="I970" s="25">
        <f t="shared" si="273"/>
        <v>1450000</v>
      </c>
      <c r="J970" s="32" t="s">
        <v>324</v>
      </c>
      <c r="K970" s="25"/>
      <c r="L970" s="107">
        <f t="shared" si="267"/>
        <v>1450000</v>
      </c>
      <c r="M970" s="107">
        <v>1450000</v>
      </c>
      <c r="N970" s="107"/>
      <c r="O970" s="107">
        <f t="shared" si="268"/>
        <v>0</v>
      </c>
      <c r="P970" s="107"/>
      <c r="Q970" s="107"/>
      <c r="R970" s="107">
        <f t="shared" si="269"/>
        <v>0</v>
      </c>
      <c r="S970" s="107"/>
      <c r="T970" s="107"/>
      <c r="U970" s="107">
        <f t="shared" si="270"/>
        <v>0</v>
      </c>
      <c r="V970" s="107"/>
      <c r="W970" s="107"/>
      <c r="X970" s="107">
        <f t="shared" si="271"/>
        <v>0</v>
      </c>
      <c r="Y970" s="107"/>
      <c r="Z970" s="107"/>
      <c r="AA970" s="108">
        <f t="shared" si="272"/>
        <v>0</v>
      </c>
      <c r="AB970" s="7">
        <v>45647</v>
      </c>
    </row>
    <row r="971" spans="1:28" ht="15.75" x14ac:dyDescent="0.25">
      <c r="A971" s="29">
        <v>45647</v>
      </c>
      <c r="B971" s="25" t="s">
        <v>99</v>
      </c>
      <c r="C971" s="25"/>
      <c r="D971" s="25"/>
      <c r="E971" s="25" t="s">
        <v>105</v>
      </c>
      <c r="F971" s="25">
        <v>35</v>
      </c>
      <c r="G971" s="25" t="s">
        <v>39</v>
      </c>
      <c r="H971" s="25"/>
      <c r="I971" s="25">
        <f t="shared" si="273"/>
        <v>0</v>
      </c>
      <c r="J971" s="26" t="s">
        <v>28</v>
      </c>
      <c r="K971" s="25"/>
      <c r="L971" s="107">
        <f t="shared" si="267"/>
        <v>0</v>
      </c>
      <c r="M971" s="107"/>
      <c r="N971" s="107"/>
      <c r="O971" s="107">
        <f t="shared" si="268"/>
        <v>0</v>
      </c>
      <c r="P971" s="107"/>
      <c r="Q971" s="107"/>
      <c r="R971" s="107">
        <f t="shared" si="269"/>
        <v>0</v>
      </c>
      <c r="S971" s="107"/>
      <c r="T971" s="107"/>
      <c r="U971" s="107">
        <f t="shared" si="270"/>
        <v>0</v>
      </c>
      <c r="V971" s="107"/>
      <c r="W971" s="107"/>
      <c r="X971" s="107">
        <f t="shared" si="271"/>
        <v>0</v>
      </c>
      <c r="Y971" s="107"/>
      <c r="Z971" s="107"/>
      <c r="AA971" s="108">
        <f t="shared" si="272"/>
        <v>0</v>
      </c>
      <c r="AB971" s="7"/>
    </row>
    <row r="972" spans="1:28" ht="15.75" x14ac:dyDescent="0.25">
      <c r="A972" s="29">
        <v>45647</v>
      </c>
      <c r="B972" s="25" t="s">
        <v>536</v>
      </c>
      <c r="C972" s="25"/>
      <c r="D972" s="27" t="s">
        <v>46</v>
      </c>
      <c r="E972" s="25" t="s">
        <v>1713</v>
      </c>
      <c r="F972" s="25">
        <v>1</v>
      </c>
      <c r="G972" s="25" t="s">
        <v>303</v>
      </c>
      <c r="H972" s="25">
        <v>950000</v>
      </c>
      <c r="I972" s="25">
        <f t="shared" si="273"/>
        <v>950000</v>
      </c>
      <c r="J972" s="31" t="s">
        <v>312</v>
      </c>
      <c r="K972" s="25" t="s">
        <v>2373</v>
      </c>
      <c r="L972" s="107">
        <f t="shared" si="267"/>
        <v>0</v>
      </c>
      <c r="M972" s="107"/>
      <c r="N972" s="107"/>
      <c r="O972" s="107">
        <f t="shared" si="268"/>
        <v>950000</v>
      </c>
      <c r="P972" s="107">
        <v>950000</v>
      </c>
      <c r="Q972" s="107"/>
      <c r="R972" s="107">
        <f t="shared" si="269"/>
        <v>0</v>
      </c>
      <c r="S972" s="107"/>
      <c r="T972" s="107"/>
      <c r="U972" s="107">
        <f t="shared" si="270"/>
        <v>0</v>
      </c>
      <c r="V972" s="107"/>
      <c r="W972" s="107"/>
      <c r="X972" s="107">
        <f t="shared" si="271"/>
        <v>0</v>
      </c>
      <c r="Y972" s="107"/>
      <c r="Z972" s="107"/>
      <c r="AA972" s="108">
        <f t="shared" si="272"/>
        <v>0</v>
      </c>
      <c r="AB972" s="7">
        <v>45652</v>
      </c>
    </row>
    <row r="973" spans="1:28" ht="15.75" x14ac:dyDescent="0.25">
      <c r="A973" s="29">
        <v>45647</v>
      </c>
      <c r="B973" s="25" t="s">
        <v>209</v>
      </c>
      <c r="C973" s="25"/>
      <c r="D973" s="27" t="s">
        <v>46</v>
      </c>
      <c r="E973" s="25" t="s">
        <v>225</v>
      </c>
      <c r="F973" s="25">
        <v>100</v>
      </c>
      <c r="G973" s="25" t="s">
        <v>34</v>
      </c>
      <c r="H973" s="25">
        <v>2720</v>
      </c>
      <c r="I973" s="25">
        <f t="shared" si="273"/>
        <v>272000</v>
      </c>
      <c r="J973" s="31" t="s">
        <v>324</v>
      </c>
      <c r="K973" s="25"/>
      <c r="L973" s="107">
        <f t="shared" si="267"/>
        <v>0</v>
      </c>
      <c r="M973" s="107"/>
      <c r="N973" s="107"/>
      <c r="O973" s="107">
        <f t="shared" si="268"/>
        <v>0</v>
      </c>
      <c r="P973" s="107"/>
      <c r="Q973" s="107"/>
      <c r="R973" s="107">
        <f t="shared" si="269"/>
        <v>0</v>
      </c>
      <c r="S973" s="107"/>
      <c r="T973" s="107"/>
      <c r="U973" s="107">
        <f t="shared" si="270"/>
        <v>272000</v>
      </c>
      <c r="V973" s="107">
        <v>272000</v>
      </c>
      <c r="W973" s="107"/>
      <c r="X973" s="107">
        <f t="shared" si="271"/>
        <v>0</v>
      </c>
      <c r="Y973" s="107"/>
      <c r="Z973" s="107"/>
      <c r="AA973" s="108">
        <f t="shared" si="272"/>
        <v>0</v>
      </c>
      <c r="AB973" s="7">
        <v>45647</v>
      </c>
    </row>
    <row r="974" spans="1:28" ht="15.75" x14ac:dyDescent="0.25">
      <c r="A974" s="29">
        <v>45647</v>
      </c>
      <c r="B974" s="25" t="s">
        <v>777</v>
      </c>
      <c r="C974" s="25"/>
      <c r="D974" s="27" t="s">
        <v>46</v>
      </c>
      <c r="E974" s="25" t="s">
        <v>58</v>
      </c>
      <c r="F974" s="25">
        <v>600</v>
      </c>
      <c r="G974" s="25" t="s">
        <v>34</v>
      </c>
      <c r="H974" s="25">
        <v>1800</v>
      </c>
      <c r="I974" s="25">
        <f t="shared" si="273"/>
        <v>1080000</v>
      </c>
      <c r="J974" s="31" t="s">
        <v>324</v>
      </c>
      <c r="K974" s="25"/>
      <c r="L974" s="107">
        <f t="shared" si="267"/>
        <v>0</v>
      </c>
      <c r="M974" s="107"/>
      <c r="N974" s="107"/>
      <c r="O974" s="107">
        <f t="shared" si="268"/>
        <v>0</v>
      </c>
      <c r="P974" s="107"/>
      <c r="Q974" s="107"/>
      <c r="R974" s="107">
        <f t="shared" si="269"/>
        <v>0</v>
      </c>
      <c r="S974" s="107"/>
      <c r="T974" s="107"/>
      <c r="U974" s="107">
        <f t="shared" si="270"/>
        <v>1080000</v>
      </c>
      <c r="V974" s="107">
        <v>1080000</v>
      </c>
      <c r="W974" s="107"/>
      <c r="X974" s="107">
        <f t="shared" si="271"/>
        <v>0</v>
      </c>
      <c r="Y974" s="107"/>
      <c r="Z974" s="107"/>
      <c r="AA974" s="108">
        <f t="shared" si="272"/>
        <v>0</v>
      </c>
      <c r="AB974" s="7">
        <v>45647</v>
      </c>
    </row>
    <row r="975" spans="1:28" ht="15.75" x14ac:dyDescent="0.25">
      <c r="A975" s="29">
        <v>45647</v>
      </c>
      <c r="B975" s="25" t="s">
        <v>777</v>
      </c>
      <c r="C975" s="27"/>
      <c r="D975" s="27" t="s">
        <v>46</v>
      </c>
      <c r="E975" s="27" t="s">
        <v>185</v>
      </c>
      <c r="F975" s="27">
        <v>500</v>
      </c>
      <c r="G975" s="27" t="s">
        <v>27</v>
      </c>
      <c r="H975" s="27">
        <v>1700</v>
      </c>
      <c r="I975" s="25">
        <f t="shared" si="273"/>
        <v>850000</v>
      </c>
      <c r="J975" s="31" t="s">
        <v>324</v>
      </c>
      <c r="K975" s="25"/>
      <c r="L975" s="107">
        <f t="shared" si="267"/>
        <v>530000</v>
      </c>
      <c r="M975" s="107">
        <v>530000</v>
      </c>
      <c r="N975" s="107"/>
      <c r="O975" s="107">
        <f t="shared" si="268"/>
        <v>0</v>
      </c>
      <c r="P975" s="107"/>
      <c r="Q975" s="107"/>
      <c r="R975" s="107">
        <f t="shared" si="269"/>
        <v>0</v>
      </c>
      <c r="S975" s="107"/>
      <c r="T975" s="107"/>
      <c r="U975" s="107">
        <f t="shared" si="270"/>
        <v>320000</v>
      </c>
      <c r="V975" s="107">
        <v>320000</v>
      </c>
      <c r="W975" s="107"/>
      <c r="X975" s="107">
        <f t="shared" si="271"/>
        <v>0</v>
      </c>
      <c r="Y975" s="107"/>
      <c r="Z975" s="107"/>
      <c r="AA975" s="108">
        <f t="shared" si="272"/>
        <v>0</v>
      </c>
      <c r="AB975" s="7">
        <v>45649</v>
      </c>
    </row>
    <row r="976" spans="1:28" ht="15.75" x14ac:dyDescent="0.25">
      <c r="A976" s="29">
        <v>45647</v>
      </c>
      <c r="B976" s="25" t="s">
        <v>777</v>
      </c>
      <c r="C976" s="25"/>
      <c r="D976" s="27" t="s">
        <v>46</v>
      </c>
      <c r="E976" s="25" t="s">
        <v>165</v>
      </c>
      <c r="F976" s="25">
        <v>1</v>
      </c>
      <c r="G976" s="27" t="s">
        <v>303</v>
      </c>
      <c r="H976" s="25">
        <v>950000</v>
      </c>
      <c r="I976" s="25">
        <f t="shared" si="273"/>
        <v>950000</v>
      </c>
      <c r="J976" s="31" t="s">
        <v>324</v>
      </c>
      <c r="K976" s="25"/>
      <c r="L976" s="107">
        <f t="shared" si="267"/>
        <v>950000</v>
      </c>
      <c r="M976" s="107">
        <v>950000</v>
      </c>
      <c r="N976" s="107"/>
      <c r="O976" s="107">
        <f t="shared" si="268"/>
        <v>0</v>
      </c>
      <c r="P976" s="107"/>
      <c r="Q976" s="107"/>
      <c r="R976" s="107">
        <f t="shared" si="269"/>
        <v>0</v>
      </c>
      <c r="S976" s="107"/>
      <c r="T976" s="107"/>
      <c r="U976" s="107">
        <f t="shared" si="270"/>
        <v>0</v>
      </c>
      <c r="V976" s="107"/>
      <c r="W976" s="107"/>
      <c r="X976" s="107">
        <f t="shared" si="271"/>
        <v>0</v>
      </c>
      <c r="Y976" s="107"/>
      <c r="Z976" s="107"/>
      <c r="AA976" s="108">
        <f t="shared" si="272"/>
        <v>0</v>
      </c>
      <c r="AB976" s="7">
        <v>45649</v>
      </c>
    </row>
    <row r="977" spans="1:28" ht="15.75" x14ac:dyDescent="0.25">
      <c r="A977" s="29">
        <v>45647</v>
      </c>
      <c r="B977" s="27" t="s">
        <v>99</v>
      </c>
      <c r="C977" s="25"/>
      <c r="D977" s="27"/>
      <c r="E977" s="25" t="s">
        <v>103</v>
      </c>
      <c r="F977" s="25">
        <v>29.9</v>
      </c>
      <c r="G977" s="27" t="s">
        <v>39</v>
      </c>
      <c r="H977" s="25"/>
      <c r="I977" s="25">
        <f t="shared" si="273"/>
        <v>0</v>
      </c>
      <c r="J977" s="26" t="s">
        <v>28</v>
      </c>
      <c r="K977" s="25"/>
      <c r="L977" s="107">
        <f t="shared" si="267"/>
        <v>0</v>
      </c>
      <c r="M977" s="107"/>
      <c r="N977" s="107"/>
      <c r="O977" s="107">
        <f t="shared" si="268"/>
        <v>0</v>
      </c>
      <c r="P977" s="107"/>
      <c r="Q977" s="107"/>
      <c r="R977" s="107">
        <f t="shared" si="269"/>
        <v>0</v>
      </c>
      <c r="S977" s="107"/>
      <c r="T977" s="107"/>
      <c r="U977" s="107">
        <f t="shared" si="270"/>
        <v>0</v>
      </c>
      <c r="V977" s="107"/>
      <c r="W977" s="107"/>
      <c r="X977" s="107">
        <f t="shared" si="271"/>
        <v>0</v>
      </c>
      <c r="Y977" s="107"/>
      <c r="Z977" s="107"/>
      <c r="AA977" s="108">
        <f t="shared" si="272"/>
        <v>0</v>
      </c>
      <c r="AB977" s="7"/>
    </row>
    <row r="978" spans="1:28" ht="15.75" x14ac:dyDescent="0.25">
      <c r="A978" s="29">
        <v>45647</v>
      </c>
      <c r="B978" s="27" t="s">
        <v>99</v>
      </c>
      <c r="C978" s="25"/>
      <c r="D978" s="27"/>
      <c r="E978" s="25" t="s">
        <v>105</v>
      </c>
      <c r="F978" s="25">
        <v>36</v>
      </c>
      <c r="G978" s="27" t="s">
        <v>39</v>
      </c>
      <c r="H978" s="25"/>
      <c r="I978" s="25">
        <f t="shared" si="273"/>
        <v>0</v>
      </c>
      <c r="J978" s="26" t="s">
        <v>28</v>
      </c>
      <c r="K978" s="25"/>
      <c r="L978" s="107">
        <f t="shared" si="267"/>
        <v>0</v>
      </c>
      <c r="M978" s="107"/>
      <c r="N978" s="107"/>
      <c r="O978" s="107">
        <f t="shared" si="268"/>
        <v>0</v>
      </c>
      <c r="P978" s="107"/>
      <c r="Q978" s="107"/>
      <c r="R978" s="107">
        <f t="shared" si="269"/>
        <v>0</v>
      </c>
      <c r="S978" s="107"/>
      <c r="T978" s="107"/>
      <c r="U978" s="107">
        <f t="shared" si="270"/>
        <v>0</v>
      </c>
      <c r="V978" s="107"/>
      <c r="W978" s="107"/>
      <c r="X978" s="107">
        <f t="shared" si="271"/>
        <v>0</v>
      </c>
      <c r="Y978" s="107"/>
      <c r="Z978" s="107"/>
      <c r="AA978" s="108">
        <f t="shared" si="272"/>
        <v>0</v>
      </c>
      <c r="AB978" s="7"/>
    </row>
    <row r="979" spans="1:28" ht="15.75" x14ac:dyDescent="0.25">
      <c r="A979" s="29">
        <v>45647</v>
      </c>
      <c r="B979" s="27" t="s">
        <v>99</v>
      </c>
      <c r="C979" s="25"/>
      <c r="D979" s="27"/>
      <c r="E979" s="25" t="s">
        <v>273</v>
      </c>
      <c r="F979" s="25">
        <v>30</v>
      </c>
      <c r="G979" s="27" t="s">
        <v>39</v>
      </c>
      <c r="H979" s="25"/>
      <c r="I979" s="25">
        <f t="shared" si="273"/>
        <v>0</v>
      </c>
      <c r="J979" s="26" t="s">
        <v>28</v>
      </c>
      <c r="K979" s="25"/>
      <c r="L979" s="107">
        <f t="shared" si="267"/>
        <v>0</v>
      </c>
      <c r="M979" s="107"/>
      <c r="N979" s="107"/>
      <c r="O979" s="107">
        <f t="shared" si="268"/>
        <v>0</v>
      </c>
      <c r="P979" s="107"/>
      <c r="Q979" s="107"/>
      <c r="R979" s="107">
        <f t="shared" si="269"/>
        <v>0</v>
      </c>
      <c r="S979" s="107"/>
      <c r="T979" s="107"/>
      <c r="U979" s="107">
        <f t="shared" si="270"/>
        <v>0</v>
      </c>
      <c r="V979" s="107"/>
      <c r="W979" s="107"/>
      <c r="X979" s="107">
        <f t="shared" si="271"/>
        <v>0</v>
      </c>
      <c r="Y979" s="107"/>
      <c r="Z979" s="107"/>
      <c r="AA979" s="108">
        <f t="shared" si="272"/>
        <v>0</v>
      </c>
      <c r="AB979" s="7"/>
    </row>
    <row r="980" spans="1:28" ht="15.75" x14ac:dyDescent="0.25">
      <c r="A980" s="24">
        <v>45647</v>
      </c>
      <c r="B980" s="25" t="s">
        <v>99</v>
      </c>
      <c r="C980" s="25"/>
      <c r="D980" s="25"/>
      <c r="E980" s="25" t="s">
        <v>115</v>
      </c>
      <c r="F980" s="25">
        <v>13.7</v>
      </c>
      <c r="G980" s="25" t="s">
        <v>39</v>
      </c>
      <c r="H980" s="25"/>
      <c r="I980" s="25">
        <f t="shared" si="273"/>
        <v>0</v>
      </c>
      <c r="J980" s="26" t="s">
        <v>28</v>
      </c>
      <c r="K980" s="25"/>
      <c r="L980" s="107">
        <f t="shared" si="267"/>
        <v>0</v>
      </c>
      <c r="M980" s="107"/>
      <c r="N980" s="107"/>
      <c r="O980" s="107">
        <f t="shared" si="268"/>
        <v>0</v>
      </c>
      <c r="P980" s="107"/>
      <c r="Q980" s="107"/>
      <c r="R980" s="107">
        <f t="shared" si="269"/>
        <v>0</v>
      </c>
      <c r="S980" s="107"/>
      <c r="T980" s="107"/>
      <c r="U980" s="107">
        <f t="shared" si="270"/>
        <v>0</v>
      </c>
      <c r="V980" s="107"/>
      <c r="W980" s="107"/>
      <c r="X980" s="107">
        <f t="shared" si="271"/>
        <v>0</v>
      </c>
      <c r="Y980" s="107"/>
      <c r="Z980" s="107"/>
      <c r="AA980" s="108">
        <f t="shared" si="272"/>
        <v>0</v>
      </c>
      <c r="AB980" s="7"/>
    </row>
    <row r="981" spans="1:28" ht="15.75" x14ac:dyDescent="0.25">
      <c r="A981" s="24">
        <v>45647</v>
      </c>
      <c r="B981" s="25" t="s">
        <v>99</v>
      </c>
      <c r="C981" s="25"/>
      <c r="D981" s="25"/>
      <c r="E981" s="25" t="s">
        <v>100</v>
      </c>
      <c r="F981" s="25">
        <v>28.8</v>
      </c>
      <c r="G981" s="25" t="s">
        <v>39</v>
      </c>
      <c r="H981" s="25"/>
      <c r="I981" s="25">
        <f t="shared" si="273"/>
        <v>0</v>
      </c>
      <c r="J981" s="26" t="s">
        <v>28</v>
      </c>
      <c r="K981" s="25"/>
      <c r="L981" s="107">
        <f t="shared" si="267"/>
        <v>0</v>
      </c>
      <c r="M981" s="107"/>
      <c r="N981" s="107"/>
      <c r="O981" s="107">
        <f t="shared" si="268"/>
        <v>0</v>
      </c>
      <c r="P981" s="107"/>
      <c r="Q981" s="107"/>
      <c r="R981" s="107">
        <f t="shared" si="269"/>
        <v>0</v>
      </c>
      <c r="S981" s="107"/>
      <c r="T981" s="107"/>
      <c r="U981" s="107">
        <f t="shared" si="270"/>
        <v>0</v>
      </c>
      <c r="V981" s="107"/>
      <c r="W981" s="107"/>
      <c r="X981" s="107">
        <f t="shared" si="271"/>
        <v>0</v>
      </c>
      <c r="Y981" s="107"/>
      <c r="Z981" s="107"/>
      <c r="AA981" s="108">
        <f t="shared" si="272"/>
        <v>0</v>
      </c>
      <c r="AB981" s="7"/>
    </row>
    <row r="982" spans="1:28" ht="15.75" x14ac:dyDescent="0.25">
      <c r="A982" s="29">
        <v>45649</v>
      </c>
      <c r="B982" s="27" t="s">
        <v>2341</v>
      </c>
      <c r="C982" s="27"/>
      <c r="D982" s="27" t="s">
        <v>52</v>
      </c>
      <c r="E982" s="27" t="s">
        <v>192</v>
      </c>
      <c r="F982" s="27">
        <v>200</v>
      </c>
      <c r="G982" s="27" t="s">
        <v>34</v>
      </c>
      <c r="H982" s="27">
        <v>2500</v>
      </c>
      <c r="I982" s="25">
        <f t="shared" si="273"/>
        <v>500000</v>
      </c>
      <c r="J982" s="32" t="s">
        <v>49</v>
      </c>
      <c r="K982" s="25"/>
      <c r="L982" s="107">
        <f t="shared" si="267"/>
        <v>0</v>
      </c>
      <c r="M982" s="107"/>
      <c r="N982" s="107"/>
      <c r="O982" s="107">
        <f t="shared" si="268"/>
        <v>0</v>
      </c>
      <c r="P982" s="107"/>
      <c r="Q982" s="107"/>
      <c r="R982" s="107">
        <f t="shared" si="269"/>
        <v>0</v>
      </c>
      <c r="S982" s="107"/>
      <c r="T982" s="107"/>
      <c r="U982" s="107">
        <f t="shared" si="270"/>
        <v>800000</v>
      </c>
      <c r="V982" s="107">
        <v>800000</v>
      </c>
      <c r="W982" s="107"/>
      <c r="X982" s="107">
        <f t="shared" si="271"/>
        <v>0</v>
      </c>
      <c r="Y982" s="107"/>
      <c r="Z982" s="107"/>
      <c r="AA982" s="108">
        <f t="shared" si="272"/>
        <v>-300000</v>
      </c>
      <c r="AB982" s="7">
        <v>45647</v>
      </c>
    </row>
    <row r="983" spans="1:28" ht="15.75" x14ac:dyDescent="0.25">
      <c r="A983" s="29">
        <v>45649</v>
      </c>
      <c r="B983" s="27" t="s">
        <v>266</v>
      </c>
      <c r="C983" s="25"/>
      <c r="D983" s="27" t="s">
        <v>52</v>
      </c>
      <c r="E983" s="25" t="s">
        <v>302</v>
      </c>
      <c r="F983" s="25">
        <v>1</v>
      </c>
      <c r="G983" s="25" t="s">
        <v>303</v>
      </c>
      <c r="H983" s="25">
        <v>950000</v>
      </c>
      <c r="I983" s="25">
        <f t="shared" si="273"/>
        <v>950000</v>
      </c>
      <c r="J983" s="31" t="s">
        <v>312</v>
      </c>
      <c r="K983" s="25" t="s">
        <v>2357</v>
      </c>
      <c r="L983" s="107">
        <f t="shared" si="267"/>
        <v>0</v>
      </c>
      <c r="M983" s="107"/>
      <c r="N983" s="107"/>
      <c r="O983" s="107">
        <f t="shared" si="268"/>
        <v>950000</v>
      </c>
      <c r="P983" s="107">
        <v>950000</v>
      </c>
      <c r="Q983" s="107"/>
      <c r="R983" s="107">
        <f t="shared" si="269"/>
        <v>0</v>
      </c>
      <c r="S983" s="107"/>
      <c r="T983" s="107"/>
      <c r="U983" s="107">
        <f t="shared" si="270"/>
        <v>0</v>
      </c>
      <c r="V983" s="107"/>
      <c r="W983" s="107"/>
      <c r="X983" s="107">
        <f t="shared" si="271"/>
        <v>0</v>
      </c>
      <c r="Y983" s="107"/>
      <c r="Z983" s="107"/>
      <c r="AA983" s="108">
        <f t="shared" si="272"/>
        <v>0</v>
      </c>
      <c r="AB983" s="7">
        <v>45650</v>
      </c>
    </row>
    <row r="984" spans="1:28" ht="15.75" x14ac:dyDescent="0.25">
      <c r="A984" s="29">
        <v>45649</v>
      </c>
      <c r="B984" s="25" t="s">
        <v>251</v>
      </c>
      <c r="C984" s="25"/>
      <c r="D984" s="25" t="s">
        <v>46</v>
      </c>
      <c r="E984" s="25" t="s">
        <v>47</v>
      </c>
      <c r="F984" s="25">
        <v>2</v>
      </c>
      <c r="G984" s="25" t="s">
        <v>48</v>
      </c>
      <c r="H984" s="25">
        <v>150000</v>
      </c>
      <c r="I984" s="25">
        <f t="shared" si="273"/>
        <v>300000</v>
      </c>
      <c r="J984" s="26" t="s">
        <v>28</v>
      </c>
      <c r="K984" s="25"/>
      <c r="L984" s="107">
        <f t="shared" si="267"/>
        <v>0</v>
      </c>
      <c r="M984" s="107"/>
      <c r="N984" s="107"/>
      <c r="O984" s="107">
        <f t="shared" si="268"/>
        <v>0</v>
      </c>
      <c r="P984" s="107"/>
      <c r="Q984" s="107"/>
      <c r="R984" s="107">
        <f t="shared" si="269"/>
        <v>0</v>
      </c>
      <c r="S984" s="107"/>
      <c r="T984" s="107"/>
      <c r="U984" s="107">
        <f t="shared" si="270"/>
        <v>0</v>
      </c>
      <c r="V984" s="107"/>
      <c r="W984" s="107"/>
      <c r="X984" s="107">
        <f t="shared" si="271"/>
        <v>0</v>
      </c>
      <c r="Y984" s="107"/>
      <c r="Z984" s="107"/>
      <c r="AA984" s="108">
        <f t="shared" si="272"/>
        <v>300000</v>
      </c>
      <c r="AB984" s="7"/>
    </row>
    <row r="985" spans="1:28" ht="15.75" x14ac:dyDescent="0.25">
      <c r="A985" s="29">
        <v>45649</v>
      </c>
      <c r="B985" s="25" t="s">
        <v>251</v>
      </c>
      <c r="C985" s="25"/>
      <c r="D985" s="25" t="s">
        <v>46</v>
      </c>
      <c r="E985" s="25" t="s">
        <v>394</v>
      </c>
      <c r="F985" s="25">
        <v>1</v>
      </c>
      <c r="G985" s="25" t="s">
        <v>48</v>
      </c>
      <c r="H985" s="25">
        <v>230000</v>
      </c>
      <c r="I985" s="25">
        <f t="shared" si="273"/>
        <v>230000</v>
      </c>
      <c r="J985" s="26" t="s">
        <v>28</v>
      </c>
      <c r="K985" s="25"/>
      <c r="L985" s="107">
        <f t="shared" si="267"/>
        <v>0</v>
      </c>
      <c r="M985" s="107"/>
      <c r="N985" s="107"/>
      <c r="O985" s="107">
        <f t="shared" si="268"/>
        <v>0</v>
      </c>
      <c r="P985" s="107"/>
      <c r="Q985" s="107"/>
      <c r="R985" s="107">
        <f t="shared" si="269"/>
        <v>0</v>
      </c>
      <c r="S985" s="107"/>
      <c r="T985" s="107"/>
      <c r="U985" s="107">
        <f t="shared" si="270"/>
        <v>0</v>
      </c>
      <c r="V985" s="107"/>
      <c r="W985" s="107"/>
      <c r="X985" s="107">
        <f t="shared" si="271"/>
        <v>0</v>
      </c>
      <c r="Y985" s="107"/>
      <c r="Z985" s="107"/>
      <c r="AA985" s="108">
        <f t="shared" si="272"/>
        <v>230000</v>
      </c>
      <c r="AB985" s="7"/>
    </row>
    <row r="986" spans="1:28" ht="15.75" x14ac:dyDescent="0.25">
      <c r="A986" s="29">
        <v>45649</v>
      </c>
      <c r="B986" s="25" t="s">
        <v>472</v>
      </c>
      <c r="C986" s="25"/>
      <c r="D986" s="27" t="s">
        <v>52</v>
      </c>
      <c r="E986" s="25" t="s">
        <v>108</v>
      </c>
      <c r="F986" s="25">
        <v>200</v>
      </c>
      <c r="G986" s="25" t="s">
        <v>34</v>
      </c>
      <c r="H986" s="25">
        <v>2000</v>
      </c>
      <c r="I986" s="25">
        <f t="shared" si="273"/>
        <v>400000</v>
      </c>
      <c r="J986" s="26" t="s">
        <v>28</v>
      </c>
      <c r="K986" s="25"/>
      <c r="L986" s="107">
        <f t="shared" si="267"/>
        <v>0</v>
      </c>
      <c r="M986" s="107"/>
      <c r="N986" s="107"/>
      <c r="O986" s="107">
        <f t="shared" si="268"/>
        <v>0</v>
      </c>
      <c r="P986" s="107"/>
      <c r="Q986" s="107"/>
      <c r="R986" s="107">
        <f t="shared" si="269"/>
        <v>0</v>
      </c>
      <c r="S986" s="107"/>
      <c r="T986" s="107"/>
      <c r="U986" s="107">
        <f t="shared" si="270"/>
        <v>0</v>
      </c>
      <c r="V986" s="107"/>
      <c r="W986" s="107"/>
      <c r="X986" s="107">
        <f t="shared" si="271"/>
        <v>0</v>
      </c>
      <c r="Y986" s="107"/>
      <c r="Z986" s="107"/>
      <c r="AA986" s="108">
        <f t="shared" si="272"/>
        <v>400000</v>
      </c>
      <c r="AB986" s="7"/>
    </row>
    <row r="987" spans="1:28" ht="15.75" x14ac:dyDescent="0.25">
      <c r="A987" s="29">
        <v>45649</v>
      </c>
      <c r="B987" s="25" t="s">
        <v>777</v>
      </c>
      <c r="C987" s="25"/>
      <c r="D987" s="25" t="s">
        <v>46</v>
      </c>
      <c r="E987" s="25" t="s">
        <v>58</v>
      </c>
      <c r="F987" s="25">
        <v>600</v>
      </c>
      <c r="G987" s="25" t="s">
        <v>34</v>
      </c>
      <c r="H987" s="25">
        <v>1800</v>
      </c>
      <c r="I987" s="25">
        <f t="shared" si="273"/>
        <v>1080000</v>
      </c>
      <c r="J987" s="31" t="s">
        <v>324</v>
      </c>
      <c r="K987" s="25"/>
      <c r="L987" s="107">
        <f t="shared" si="267"/>
        <v>1080000</v>
      </c>
      <c r="M987" s="107">
        <v>1080000</v>
      </c>
      <c r="N987" s="107"/>
      <c r="O987" s="107">
        <f t="shared" si="268"/>
        <v>0</v>
      </c>
      <c r="P987" s="107"/>
      <c r="Q987" s="107"/>
      <c r="R987" s="107">
        <f t="shared" si="269"/>
        <v>0</v>
      </c>
      <c r="S987" s="107"/>
      <c r="T987" s="107"/>
      <c r="U987" s="107">
        <f t="shared" si="270"/>
        <v>0</v>
      </c>
      <c r="V987" s="107"/>
      <c r="W987" s="107"/>
      <c r="X987" s="107">
        <f t="shared" si="271"/>
        <v>0</v>
      </c>
      <c r="Y987" s="107"/>
      <c r="Z987" s="107"/>
      <c r="AA987" s="108">
        <f t="shared" si="272"/>
        <v>0</v>
      </c>
      <c r="AB987" s="7">
        <v>45649</v>
      </c>
    </row>
    <row r="988" spans="1:28" ht="15.75" x14ac:dyDescent="0.25">
      <c r="A988" s="29">
        <v>45649</v>
      </c>
      <c r="B988" s="25" t="s">
        <v>2318</v>
      </c>
      <c r="C988" s="25"/>
      <c r="D988" s="25" t="s">
        <v>46</v>
      </c>
      <c r="E988" s="25" t="s">
        <v>192</v>
      </c>
      <c r="F988" s="25">
        <v>1500</v>
      </c>
      <c r="G988" s="25" t="s">
        <v>34</v>
      </c>
      <c r="H988" s="25">
        <v>2500</v>
      </c>
      <c r="I988" s="25">
        <f t="shared" si="273"/>
        <v>3750000</v>
      </c>
      <c r="J988" s="32" t="s">
        <v>324</v>
      </c>
      <c r="K988" s="25"/>
      <c r="L988" s="107">
        <f t="shared" si="267"/>
        <v>0</v>
      </c>
      <c r="M988" s="107"/>
      <c r="N988" s="107"/>
      <c r="O988" s="107">
        <f t="shared" si="268"/>
        <v>0</v>
      </c>
      <c r="P988" s="107"/>
      <c r="Q988" s="107"/>
      <c r="R988" s="107">
        <f t="shared" si="269"/>
        <v>0</v>
      </c>
      <c r="S988" s="107"/>
      <c r="T988" s="107"/>
      <c r="U988" s="107">
        <f t="shared" si="270"/>
        <v>3750000</v>
      </c>
      <c r="V988" s="107">
        <v>3750000</v>
      </c>
      <c r="W988" s="107"/>
      <c r="X988" s="107">
        <f t="shared" si="271"/>
        <v>0</v>
      </c>
      <c r="Y988" s="107"/>
      <c r="Z988" s="107"/>
      <c r="AA988" s="108">
        <f t="shared" si="272"/>
        <v>0</v>
      </c>
      <c r="AB988" s="7">
        <v>45649</v>
      </c>
    </row>
    <row r="989" spans="1:28" ht="15.75" x14ac:dyDescent="0.25">
      <c r="A989" s="29">
        <v>45649</v>
      </c>
      <c r="B989" s="25" t="s">
        <v>341</v>
      </c>
      <c r="C989" s="25"/>
      <c r="D989" s="27" t="s">
        <v>52</v>
      </c>
      <c r="E989" s="25" t="s">
        <v>185</v>
      </c>
      <c r="F989" s="25">
        <v>600</v>
      </c>
      <c r="G989" s="25" t="s">
        <v>27</v>
      </c>
      <c r="H989" s="25">
        <v>1700</v>
      </c>
      <c r="I989" s="25">
        <f t="shared" si="273"/>
        <v>1020000</v>
      </c>
      <c r="J989" s="26" t="s">
        <v>28</v>
      </c>
      <c r="K989" s="25"/>
      <c r="L989" s="107">
        <f t="shared" si="267"/>
        <v>0</v>
      </c>
      <c r="M989" s="107"/>
      <c r="N989" s="107"/>
      <c r="O989" s="107">
        <f t="shared" si="268"/>
        <v>0</v>
      </c>
      <c r="P989" s="107"/>
      <c r="Q989" s="107"/>
      <c r="R989" s="107">
        <f t="shared" si="269"/>
        <v>0</v>
      </c>
      <c r="S989" s="107"/>
      <c r="T989" s="107"/>
      <c r="U989" s="107">
        <f t="shared" si="270"/>
        <v>0</v>
      </c>
      <c r="V989" s="107"/>
      <c r="W989" s="107"/>
      <c r="X989" s="107">
        <f t="shared" si="271"/>
        <v>0</v>
      </c>
      <c r="Y989" s="107"/>
      <c r="Z989" s="107"/>
      <c r="AA989" s="108">
        <f t="shared" si="272"/>
        <v>1020000</v>
      </c>
      <c r="AB989" s="7"/>
    </row>
    <row r="990" spans="1:28" ht="15.75" x14ac:dyDescent="0.25">
      <c r="A990" s="29">
        <v>45649</v>
      </c>
      <c r="B990" s="25" t="s">
        <v>359</v>
      </c>
      <c r="C990" s="25"/>
      <c r="D990" s="27" t="s">
        <v>46</v>
      </c>
      <c r="E990" s="25" t="s">
        <v>302</v>
      </c>
      <c r="F990" s="25">
        <v>1</v>
      </c>
      <c r="G990" s="25" t="s">
        <v>303</v>
      </c>
      <c r="H990" s="25">
        <v>1200000</v>
      </c>
      <c r="I990" s="25">
        <f t="shared" si="273"/>
        <v>1200000</v>
      </c>
      <c r="J990" s="31" t="s">
        <v>312</v>
      </c>
      <c r="K990" s="25" t="s">
        <v>2362</v>
      </c>
      <c r="L990" s="107">
        <f t="shared" si="267"/>
        <v>0</v>
      </c>
      <c r="M990" s="107"/>
      <c r="N990" s="107"/>
      <c r="O990" s="107">
        <f t="shared" si="268"/>
        <v>1200000</v>
      </c>
      <c r="P990" s="107">
        <v>1200000</v>
      </c>
      <c r="Q990" s="107"/>
      <c r="R990" s="107">
        <f t="shared" si="269"/>
        <v>0</v>
      </c>
      <c r="S990" s="107"/>
      <c r="T990" s="107"/>
      <c r="U990" s="107">
        <f t="shared" si="270"/>
        <v>0</v>
      </c>
      <c r="V990" s="107"/>
      <c r="W990" s="107"/>
      <c r="X990" s="107">
        <f t="shared" si="271"/>
        <v>0</v>
      </c>
      <c r="Y990" s="107"/>
      <c r="Z990" s="107"/>
      <c r="AA990" s="108">
        <f t="shared" si="272"/>
        <v>0</v>
      </c>
      <c r="AB990" s="7">
        <v>45651</v>
      </c>
    </row>
    <row r="991" spans="1:28" ht="15.75" x14ac:dyDescent="0.25">
      <c r="A991" s="29">
        <v>45649</v>
      </c>
      <c r="B991" s="27" t="s">
        <v>2330</v>
      </c>
      <c r="C991" s="27"/>
      <c r="D991" s="27" t="s">
        <v>46</v>
      </c>
      <c r="E991" s="27" t="s">
        <v>185</v>
      </c>
      <c r="F991" s="27">
        <v>400</v>
      </c>
      <c r="G991" s="27" t="s">
        <v>27</v>
      </c>
      <c r="H991" s="27">
        <v>1700</v>
      </c>
      <c r="I991" s="25">
        <f t="shared" si="273"/>
        <v>680000</v>
      </c>
      <c r="J991" s="31" t="s">
        <v>324</v>
      </c>
      <c r="K991" s="25"/>
      <c r="L991" s="107">
        <f t="shared" si="267"/>
        <v>0</v>
      </c>
      <c r="M991" s="107"/>
      <c r="N991" s="107"/>
      <c r="O991" s="107">
        <f t="shared" si="268"/>
        <v>0</v>
      </c>
      <c r="P991" s="107"/>
      <c r="Q991" s="107"/>
      <c r="R991" s="107">
        <f t="shared" si="269"/>
        <v>0</v>
      </c>
      <c r="S991" s="107"/>
      <c r="T991" s="107"/>
      <c r="U991" s="107">
        <f t="shared" si="270"/>
        <v>680000</v>
      </c>
      <c r="V991" s="107">
        <v>680000</v>
      </c>
      <c r="W991" s="107"/>
      <c r="X991" s="107">
        <f t="shared" si="271"/>
        <v>0</v>
      </c>
      <c r="Y991" s="107"/>
      <c r="Z991" s="107"/>
      <c r="AA991" s="108">
        <f t="shared" si="272"/>
        <v>0</v>
      </c>
      <c r="AB991" s="7">
        <v>45649</v>
      </c>
    </row>
    <row r="992" spans="1:28" ht="15.75" x14ac:dyDescent="0.25">
      <c r="A992" s="29">
        <v>45649</v>
      </c>
      <c r="B992" s="25" t="s">
        <v>698</v>
      </c>
      <c r="C992" s="25"/>
      <c r="D992" s="27" t="s">
        <v>52</v>
      </c>
      <c r="E992" s="25" t="s">
        <v>150</v>
      </c>
      <c r="F992" s="25">
        <v>10</v>
      </c>
      <c r="G992" s="25" t="s">
        <v>77</v>
      </c>
      <c r="H992" s="25">
        <v>50000</v>
      </c>
      <c r="I992" s="25">
        <f t="shared" si="273"/>
        <v>500000</v>
      </c>
      <c r="J992" s="31" t="s">
        <v>312</v>
      </c>
      <c r="K992" s="25" t="s">
        <v>2374</v>
      </c>
      <c r="L992" s="107">
        <f t="shared" si="267"/>
        <v>0</v>
      </c>
      <c r="M992" s="107"/>
      <c r="N992" s="107"/>
      <c r="O992" s="107">
        <f t="shared" si="268"/>
        <v>500000</v>
      </c>
      <c r="P992" s="107">
        <v>500000</v>
      </c>
      <c r="Q992" s="107"/>
      <c r="R992" s="107">
        <f t="shared" si="269"/>
        <v>0</v>
      </c>
      <c r="S992" s="107"/>
      <c r="T992" s="107"/>
      <c r="U992" s="107">
        <f t="shared" si="270"/>
        <v>0</v>
      </c>
      <c r="V992" s="107"/>
      <c r="W992" s="107"/>
      <c r="X992" s="107">
        <f t="shared" si="271"/>
        <v>0</v>
      </c>
      <c r="Y992" s="107"/>
      <c r="Z992" s="107"/>
      <c r="AA992" s="108">
        <f t="shared" si="272"/>
        <v>0</v>
      </c>
      <c r="AB992" s="7">
        <v>45652</v>
      </c>
    </row>
    <row r="993" spans="1:28" ht="15.75" x14ac:dyDescent="0.25">
      <c r="A993" s="29">
        <v>45649</v>
      </c>
      <c r="B993" s="25" t="s">
        <v>698</v>
      </c>
      <c r="C993" s="27"/>
      <c r="D993" s="27" t="s">
        <v>52</v>
      </c>
      <c r="E993" s="25" t="s">
        <v>130</v>
      </c>
      <c r="F993" s="27">
        <v>10</v>
      </c>
      <c r="G993" s="25" t="s">
        <v>77</v>
      </c>
      <c r="H993" s="27">
        <v>50000</v>
      </c>
      <c r="I993" s="25">
        <f t="shared" si="273"/>
        <v>500000</v>
      </c>
      <c r="J993" s="31" t="s">
        <v>312</v>
      </c>
      <c r="K993" s="25" t="s">
        <v>2374</v>
      </c>
      <c r="L993" s="107">
        <f t="shared" si="267"/>
        <v>0</v>
      </c>
      <c r="M993" s="107"/>
      <c r="N993" s="107"/>
      <c r="O993" s="107">
        <f t="shared" si="268"/>
        <v>500000</v>
      </c>
      <c r="P993" s="107">
        <v>500000</v>
      </c>
      <c r="Q993" s="107"/>
      <c r="R993" s="107">
        <f t="shared" si="269"/>
        <v>0</v>
      </c>
      <c r="S993" s="107"/>
      <c r="T993" s="107"/>
      <c r="U993" s="107">
        <f t="shared" si="270"/>
        <v>0</v>
      </c>
      <c r="V993" s="107"/>
      <c r="W993" s="107"/>
      <c r="X993" s="107">
        <f t="shared" si="271"/>
        <v>0</v>
      </c>
      <c r="Y993" s="107"/>
      <c r="Z993" s="107"/>
      <c r="AA993" s="108">
        <f t="shared" si="272"/>
        <v>0</v>
      </c>
      <c r="AB993" s="7">
        <v>45652</v>
      </c>
    </row>
    <row r="994" spans="1:28" ht="15.75" x14ac:dyDescent="0.25">
      <c r="A994" s="29">
        <v>45649</v>
      </c>
      <c r="B994" s="25" t="s">
        <v>698</v>
      </c>
      <c r="C994" s="25"/>
      <c r="D994" s="27" t="s">
        <v>52</v>
      </c>
      <c r="E994" s="25" t="s">
        <v>129</v>
      </c>
      <c r="F994" s="25">
        <v>12</v>
      </c>
      <c r="G994" s="25" t="s">
        <v>77</v>
      </c>
      <c r="H994" s="25">
        <v>65000</v>
      </c>
      <c r="I994" s="25">
        <f t="shared" si="273"/>
        <v>780000</v>
      </c>
      <c r="J994" s="31" t="s">
        <v>312</v>
      </c>
      <c r="K994" s="25" t="s">
        <v>2374</v>
      </c>
      <c r="L994" s="107">
        <f t="shared" si="267"/>
        <v>0</v>
      </c>
      <c r="M994" s="107"/>
      <c r="N994" s="107"/>
      <c r="O994" s="107">
        <f t="shared" si="268"/>
        <v>780000</v>
      </c>
      <c r="P994" s="107">
        <v>780000</v>
      </c>
      <c r="Q994" s="107"/>
      <c r="R994" s="107">
        <f t="shared" si="269"/>
        <v>0</v>
      </c>
      <c r="S994" s="107"/>
      <c r="T994" s="107"/>
      <c r="U994" s="107">
        <f t="shared" si="270"/>
        <v>0</v>
      </c>
      <c r="V994" s="107"/>
      <c r="W994" s="107"/>
      <c r="X994" s="107">
        <f t="shared" si="271"/>
        <v>0</v>
      </c>
      <c r="Y994" s="107"/>
      <c r="Z994" s="107"/>
      <c r="AA994" s="108">
        <f t="shared" si="272"/>
        <v>0</v>
      </c>
      <c r="AB994" s="7">
        <v>45652</v>
      </c>
    </row>
    <row r="995" spans="1:28" ht="15.75" x14ac:dyDescent="0.25">
      <c r="A995" s="29">
        <v>45649</v>
      </c>
      <c r="B995" s="25" t="s">
        <v>698</v>
      </c>
      <c r="C995" s="25"/>
      <c r="D995" s="27" t="s">
        <v>52</v>
      </c>
      <c r="E995" s="25" t="s">
        <v>512</v>
      </c>
      <c r="F995" s="25">
        <v>4</v>
      </c>
      <c r="G995" s="25" t="s">
        <v>27</v>
      </c>
      <c r="H995" s="25">
        <v>480000</v>
      </c>
      <c r="I995" s="25">
        <f t="shared" si="273"/>
        <v>1920000</v>
      </c>
      <c r="J995" s="31" t="s">
        <v>312</v>
      </c>
      <c r="K995" s="25" t="s">
        <v>2374</v>
      </c>
      <c r="L995" s="107">
        <f t="shared" si="267"/>
        <v>0</v>
      </c>
      <c r="M995" s="107"/>
      <c r="N995" s="107"/>
      <c r="O995" s="107">
        <f t="shared" si="268"/>
        <v>1920000</v>
      </c>
      <c r="P995" s="107">
        <v>1920000</v>
      </c>
      <c r="Q995" s="107"/>
      <c r="R995" s="107">
        <f t="shared" si="269"/>
        <v>0</v>
      </c>
      <c r="S995" s="107"/>
      <c r="T995" s="107"/>
      <c r="U995" s="107">
        <f t="shared" si="270"/>
        <v>0</v>
      </c>
      <c r="V995" s="107"/>
      <c r="W995" s="107"/>
      <c r="X995" s="107">
        <f t="shared" si="271"/>
        <v>0</v>
      </c>
      <c r="Y995" s="107"/>
      <c r="Z995" s="107"/>
      <c r="AA995" s="108">
        <f t="shared" si="272"/>
        <v>0</v>
      </c>
      <c r="AB995" s="7">
        <v>45652</v>
      </c>
    </row>
    <row r="996" spans="1:28" ht="15.75" x14ac:dyDescent="0.25">
      <c r="A996" s="29">
        <v>45649</v>
      </c>
      <c r="B996" s="27" t="s">
        <v>1597</v>
      </c>
      <c r="C996" s="25"/>
      <c r="D996" s="27" t="s">
        <v>52</v>
      </c>
      <c r="E996" s="25" t="s">
        <v>192</v>
      </c>
      <c r="F996" s="25">
        <v>200</v>
      </c>
      <c r="G996" s="25" t="s">
        <v>34</v>
      </c>
      <c r="H996" s="25">
        <v>2500</v>
      </c>
      <c r="I996" s="25">
        <f t="shared" si="273"/>
        <v>500000</v>
      </c>
      <c r="J996" s="31" t="s">
        <v>324</v>
      </c>
      <c r="K996" s="25"/>
      <c r="L996" s="107">
        <f t="shared" si="267"/>
        <v>500000</v>
      </c>
      <c r="M996" s="107">
        <v>500000</v>
      </c>
      <c r="N996" s="107"/>
      <c r="O996" s="107">
        <f t="shared" si="268"/>
        <v>0</v>
      </c>
      <c r="P996" s="107"/>
      <c r="Q996" s="107"/>
      <c r="R996" s="107">
        <f t="shared" si="269"/>
        <v>0</v>
      </c>
      <c r="S996" s="107"/>
      <c r="T996" s="107"/>
      <c r="U996" s="107">
        <f t="shared" si="270"/>
        <v>0</v>
      </c>
      <c r="V996" s="107"/>
      <c r="W996" s="107"/>
      <c r="X996" s="107">
        <f t="shared" si="271"/>
        <v>0</v>
      </c>
      <c r="Y996" s="107"/>
      <c r="Z996" s="107"/>
      <c r="AA996" s="108">
        <f t="shared" si="272"/>
        <v>0</v>
      </c>
      <c r="AB996" s="7">
        <v>45649</v>
      </c>
    </row>
    <row r="997" spans="1:28" ht="15.75" x14ac:dyDescent="0.25">
      <c r="A997" s="29">
        <v>45649</v>
      </c>
      <c r="B997" s="25" t="s">
        <v>412</v>
      </c>
      <c r="C997" s="25"/>
      <c r="D997" s="27" t="s">
        <v>46</v>
      </c>
      <c r="E997" s="25" t="s">
        <v>42</v>
      </c>
      <c r="F997" s="25">
        <v>5200</v>
      </c>
      <c r="G997" s="25" t="s">
        <v>34</v>
      </c>
      <c r="H997" s="25">
        <v>3800</v>
      </c>
      <c r="I997" s="25">
        <f t="shared" si="273"/>
        <v>19760000</v>
      </c>
      <c r="J997" s="26" t="s">
        <v>28</v>
      </c>
      <c r="K997" s="25"/>
      <c r="L997" s="107">
        <f t="shared" si="267"/>
        <v>0</v>
      </c>
      <c r="M997" s="107"/>
      <c r="N997" s="107"/>
      <c r="O997" s="107">
        <f t="shared" si="268"/>
        <v>0</v>
      </c>
      <c r="P997" s="107"/>
      <c r="Q997" s="107"/>
      <c r="R997" s="107">
        <f t="shared" si="269"/>
        <v>0</v>
      </c>
      <c r="S997" s="107"/>
      <c r="T997" s="107"/>
      <c r="U997" s="107">
        <f t="shared" si="270"/>
        <v>0</v>
      </c>
      <c r="V997" s="107"/>
      <c r="W997" s="107"/>
      <c r="X997" s="107">
        <f t="shared" si="271"/>
        <v>0</v>
      </c>
      <c r="Y997" s="107"/>
      <c r="Z997" s="107"/>
      <c r="AA997" s="108">
        <f t="shared" si="272"/>
        <v>19760000</v>
      </c>
      <c r="AB997" s="7"/>
    </row>
    <row r="998" spans="1:28" ht="15.75" x14ac:dyDescent="0.25">
      <c r="A998" s="29">
        <v>45649</v>
      </c>
      <c r="B998" s="25" t="s">
        <v>2095</v>
      </c>
      <c r="C998" s="25"/>
      <c r="D998" s="27" t="s">
        <v>2283</v>
      </c>
      <c r="E998" s="25" t="s">
        <v>91</v>
      </c>
      <c r="F998" s="25">
        <v>1</v>
      </c>
      <c r="G998" s="25" t="s">
        <v>303</v>
      </c>
      <c r="H998" s="25">
        <v>950000</v>
      </c>
      <c r="I998" s="25">
        <f t="shared" si="273"/>
        <v>950000</v>
      </c>
      <c r="J998" s="31" t="s">
        <v>312</v>
      </c>
      <c r="K998" s="25" t="s">
        <v>2343</v>
      </c>
      <c r="L998" s="107">
        <f t="shared" si="267"/>
        <v>0</v>
      </c>
      <c r="M998" s="107"/>
      <c r="N998" s="107"/>
      <c r="O998" s="107">
        <f t="shared" si="268"/>
        <v>950000</v>
      </c>
      <c r="P998" s="107">
        <v>950000</v>
      </c>
      <c r="Q998" s="107"/>
      <c r="R998" s="107">
        <f t="shared" si="269"/>
        <v>0</v>
      </c>
      <c r="S998" s="107"/>
      <c r="T998" s="107"/>
      <c r="U998" s="107">
        <f t="shared" si="270"/>
        <v>0</v>
      </c>
      <c r="V998" s="107"/>
      <c r="W998" s="107"/>
      <c r="X998" s="107">
        <f t="shared" si="271"/>
        <v>0</v>
      </c>
      <c r="Y998" s="107"/>
      <c r="Z998" s="107"/>
      <c r="AA998" s="108">
        <f t="shared" si="272"/>
        <v>0</v>
      </c>
      <c r="AB998" s="7">
        <v>45649</v>
      </c>
    </row>
    <row r="999" spans="1:28" ht="15.75" x14ac:dyDescent="0.25">
      <c r="A999" s="29">
        <v>45649</v>
      </c>
      <c r="B999" s="25" t="s">
        <v>2262</v>
      </c>
      <c r="C999" s="25"/>
      <c r="D999" s="27" t="s">
        <v>52</v>
      </c>
      <c r="E999" s="25" t="s">
        <v>1953</v>
      </c>
      <c r="F999" s="25">
        <v>600</v>
      </c>
      <c r="G999" s="25" t="s">
        <v>34</v>
      </c>
      <c r="H999" s="25">
        <v>5000</v>
      </c>
      <c r="I999" s="25">
        <f t="shared" si="273"/>
        <v>3000000</v>
      </c>
      <c r="J999" s="32" t="s">
        <v>324</v>
      </c>
      <c r="K999" s="25"/>
      <c r="L999" s="107">
        <f t="shared" si="267"/>
        <v>3000000</v>
      </c>
      <c r="M999" s="107">
        <v>3000000</v>
      </c>
      <c r="N999" s="107"/>
      <c r="O999" s="107">
        <f t="shared" si="268"/>
        <v>0</v>
      </c>
      <c r="P999" s="107"/>
      <c r="Q999" s="107"/>
      <c r="R999" s="107">
        <f t="shared" si="269"/>
        <v>0</v>
      </c>
      <c r="S999" s="107"/>
      <c r="T999" s="107"/>
      <c r="U999" s="107">
        <f t="shared" si="270"/>
        <v>0</v>
      </c>
      <c r="V999" s="107"/>
      <c r="W999" s="107"/>
      <c r="X999" s="107">
        <f t="shared" si="271"/>
        <v>0</v>
      </c>
      <c r="Y999" s="107"/>
      <c r="Z999" s="107"/>
      <c r="AA999" s="108">
        <f t="shared" si="272"/>
        <v>0</v>
      </c>
      <c r="AB999" s="7">
        <v>45649</v>
      </c>
    </row>
    <row r="1000" spans="1:28" ht="15.75" x14ac:dyDescent="0.25">
      <c r="A1000" s="29">
        <v>45649</v>
      </c>
      <c r="B1000" s="25" t="s">
        <v>256</v>
      </c>
      <c r="C1000" s="25"/>
      <c r="D1000" s="27" t="s">
        <v>52</v>
      </c>
      <c r="E1000" s="25" t="s">
        <v>138</v>
      </c>
      <c r="F1000" s="25">
        <v>2500</v>
      </c>
      <c r="G1000" s="25" t="s">
        <v>34</v>
      </c>
      <c r="H1000" s="25">
        <v>1390</v>
      </c>
      <c r="I1000" s="25">
        <f t="shared" si="273"/>
        <v>3475000</v>
      </c>
      <c r="J1000" s="31" t="s">
        <v>312</v>
      </c>
      <c r="K1000" s="25" t="s">
        <v>2377</v>
      </c>
      <c r="L1000" s="107">
        <f t="shared" si="267"/>
        <v>0</v>
      </c>
      <c r="M1000" s="107"/>
      <c r="N1000" s="107"/>
      <c r="O1000" s="107">
        <f t="shared" si="268"/>
        <v>3475000</v>
      </c>
      <c r="P1000" s="107">
        <v>3475000</v>
      </c>
      <c r="Q1000" s="107"/>
      <c r="R1000" s="107">
        <f t="shared" si="269"/>
        <v>0</v>
      </c>
      <c r="S1000" s="107"/>
      <c r="T1000" s="107"/>
      <c r="U1000" s="107">
        <f t="shared" si="270"/>
        <v>0</v>
      </c>
      <c r="V1000" s="107"/>
      <c r="W1000" s="107"/>
      <c r="X1000" s="107">
        <f t="shared" si="271"/>
        <v>0</v>
      </c>
      <c r="Y1000" s="107"/>
      <c r="Z1000" s="107"/>
      <c r="AA1000" s="108">
        <f t="shared" si="272"/>
        <v>0</v>
      </c>
      <c r="AB1000" s="7">
        <v>45652</v>
      </c>
    </row>
    <row r="1001" spans="1:28" ht="15.75" x14ac:dyDescent="0.25">
      <c r="A1001" s="29">
        <v>45649</v>
      </c>
      <c r="B1001" s="25" t="s">
        <v>256</v>
      </c>
      <c r="C1001" s="25"/>
      <c r="D1001" s="27" t="s">
        <v>52</v>
      </c>
      <c r="E1001" s="25" t="s">
        <v>130</v>
      </c>
      <c r="F1001" s="25">
        <v>10</v>
      </c>
      <c r="G1001" s="25" t="s">
        <v>77</v>
      </c>
      <c r="H1001" s="25">
        <v>50000</v>
      </c>
      <c r="I1001" s="25">
        <f t="shared" si="273"/>
        <v>500000</v>
      </c>
      <c r="J1001" s="31" t="s">
        <v>312</v>
      </c>
      <c r="K1001" s="25" t="s">
        <v>2377</v>
      </c>
      <c r="L1001" s="107">
        <f t="shared" si="267"/>
        <v>0</v>
      </c>
      <c r="M1001" s="107"/>
      <c r="N1001" s="107"/>
      <c r="O1001" s="107">
        <f t="shared" si="268"/>
        <v>500000</v>
      </c>
      <c r="P1001" s="107">
        <v>500000</v>
      </c>
      <c r="Q1001" s="107"/>
      <c r="R1001" s="107">
        <f t="shared" si="269"/>
        <v>0</v>
      </c>
      <c r="S1001" s="107"/>
      <c r="T1001" s="107"/>
      <c r="U1001" s="107">
        <f t="shared" si="270"/>
        <v>0</v>
      </c>
      <c r="V1001" s="107"/>
      <c r="W1001" s="107"/>
      <c r="X1001" s="107">
        <f t="shared" si="271"/>
        <v>0</v>
      </c>
      <c r="Y1001" s="107"/>
      <c r="Z1001" s="107"/>
      <c r="AA1001" s="108">
        <f t="shared" si="272"/>
        <v>0</v>
      </c>
      <c r="AB1001" s="7">
        <v>45652</v>
      </c>
    </row>
    <row r="1002" spans="1:28" ht="15.75" x14ac:dyDescent="0.25">
      <c r="A1002" s="29">
        <v>45649</v>
      </c>
      <c r="B1002" s="25" t="s">
        <v>256</v>
      </c>
      <c r="C1002" s="25"/>
      <c r="D1002" s="27" t="s">
        <v>52</v>
      </c>
      <c r="E1002" s="25" t="s">
        <v>276</v>
      </c>
      <c r="F1002" s="25">
        <v>10000</v>
      </c>
      <c r="G1002" s="25" t="s">
        <v>34</v>
      </c>
      <c r="H1002" s="25">
        <v>800</v>
      </c>
      <c r="I1002" s="25">
        <f t="shared" si="273"/>
        <v>8000000</v>
      </c>
      <c r="J1002" s="31" t="s">
        <v>312</v>
      </c>
      <c r="K1002" s="25" t="s">
        <v>2377</v>
      </c>
      <c r="L1002" s="107">
        <f t="shared" si="267"/>
        <v>0</v>
      </c>
      <c r="M1002" s="107"/>
      <c r="N1002" s="107"/>
      <c r="O1002" s="107">
        <f t="shared" si="268"/>
        <v>8000000</v>
      </c>
      <c r="P1002" s="107">
        <v>8000000</v>
      </c>
      <c r="Q1002" s="107"/>
      <c r="R1002" s="107">
        <f t="shared" si="269"/>
        <v>0</v>
      </c>
      <c r="S1002" s="107"/>
      <c r="T1002" s="107"/>
      <c r="U1002" s="107">
        <f t="shared" si="270"/>
        <v>0</v>
      </c>
      <c r="V1002" s="107"/>
      <c r="W1002" s="107"/>
      <c r="X1002" s="107">
        <f t="shared" si="271"/>
        <v>0</v>
      </c>
      <c r="Y1002" s="107"/>
      <c r="Z1002" s="107"/>
      <c r="AA1002" s="108">
        <f t="shared" si="272"/>
        <v>0</v>
      </c>
      <c r="AB1002" s="7">
        <v>45652</v>
      </c>
    </row>
    <row r="1003" spans="1:28" ht="15.75" x14ac:dyDescent="0.25">
      <c r="A1003" s="29">
        <v>45649</v>
      </c>
      <c r="B1003" s="25" t="s">
        <v>134</v>
      </c>
      <c r="C1003" s="25"/>
      <c r="D1003" s="27" t="s">
        <v>46</v>
      </c>
      <c r="E1003" s="25" t="s">
        <v>42</v>
      </c>
      <c r="F1003" s="25">
        <v>2000</v>
      </c>
      <c r="G1003" s="25" t="s">
        <v>34</v>
      </c>
      <c r="H1003" s="25">
        <v>4000</v>
      </c>
      <c r="I1003" s="25">
        <f t="shared" si="273"/>
        <v>8000000</v>
      </c>
      <c r="J1003" s="38" t="s">
        <v>24</v>
      </c>
      <c r="K1003" s="25"/>
      <c r="L1003" s="107">
        <f t="shared" si="267"/>
        <v>0</v>
      </c>
      <c r="M1003" s="107"/>
      <c r="N1003" s="107"/>
      <c r="O1003" s="107">
        <f t="shared" si="268"/>
        <v>0</v>
      </c>
      <c r="P1003" s="107"/>
      <c r="Q1003" s="107"/>
      <c r="R1003" s="107">
        <f t="shared" si="269"/>
        <v>0</v>
      </c>
      <c r="S1003" s="107"/>
      <c r="T1003" s="107"/>
      <c r="U1003" s="107">
        <f t="shared" si="270"/>
        <v>4000000</v>
      </c>
      <c r="V1003" s="107">
        <v>4000000</v>
      </c>
      <c r="W1003" s="107"/>
      <c r="X1003" s="107">
        <f t="shared" si="271"/>
        <v>0</v>
      </c>
      <c r="Y1003" s="107"/>
      <c r="Z1003" s="107"/>
      <c r="AA1003" s="108">
        <f t="shared" si="272"/>
        <v>4000000</v>
      </c>
      <c r="AB1003" s="7">
        <v>45649</v>
      </c>
    </row>
    <row r="1004" spans="1:28" ht="15.75" x14ac:dyDescent="0.25">
      <c r="A1004" s="29">
        <v>45649</v>
      </c>
      <c r="B1004" s="25" t="s">
        <v>134</v>
      </c>
      <c r="C1004" s="25"/>
      <c r="D1004" s="27" t="s">
        <v>46</v>
      </c>
      <c r="E1004" s="25" t="s">
        <v>44</v>
      </c>
      <c r="F1004" s="25">
        <v>250</v>
      </c>
      <c r="G1004" s="25" t="s">
        <v>34</v>
      </c>
      <c r="H1004" s="25">
        <v>860</v>
      </c>
      <c r="I1004" s="25">
        <f t="shared" si="273"/>
        <v>215000</v>
      </c>
      <c r="J1004" s="26" t="s">
        <v>28</v>
      </c>
      <c r="K1004" s="25"/>
      <c r="L1004" s="107">
        <f t="shared" si="267"/>
        <v>0</v>
      </c>
      <c r="M1004" s="107"/>
      <c r="N1004" s="107"/>
      <c r="O1004" s="107">
        <f t="shared" si="268"/>
        <v>0</v>
      </c>
      <c r="P1004" s="107"/>
      <c r="Q1004" s="107"/>
      <c r="R1004" s="107">
        <f t="shared" si="269"/>
        <v>0</v>
      </c>
      <c r="S1004" s="107"/>
      <c r="T1004" s="107"/>
      <c r="U1004" s="107">
        <f t="shared" si="270"/>
        <v>0</v>
      </c>
      <c r="V1004" s="107"/>
      <c r="W1004" s="107"/>
      <c r="X1004" s="107">
        <f t="shared" si="271"/>
        <v>0</v>
      </c>
      <c r="Y1004" s="107"/>
      <c r="Z1004" s="107"/>
      <c r="AA1004" s="108">
        <f t="shared" si="272"/>
        <v>215000</v>
      </c>
      <c r="AB1004" s="7"/>
    </row>
    <row r="1005" spans="1:28" ht="15.75" x14ac:dyDescent="0.25">
      <c r="A1005" s="29">
        <v>45649</v>
      </c>
      <c r="B1005" s="25" t="s">
        <v>134</v>
      </c>
      <c r="C1005" s="25"/>
      <c r="D1005" s="27" t="s">
        <v>46</v>
      </c>
      <c r="E1005" s="25" t="s">
        <v>982</v>
      </c>
      <c r="F1005" s="25">
        <v>750</v>
      </c>
      <c r="G1005" s="25" t="s">
        <v>34</v>
      </c>
      <c r="H1005" s="25">
        <v>1230</v>
      </c>
      <c r="I1005" s="25">
        <f t="shared" si="273"/>
        <v>922500</v>
      </c>
      <c r="J1005" s="26" t="s">
        <v>28</v>
      </c>
      <c r="K1005" s="25"/>
      <c r="L1005" s="107">
        <f t="shared" si="267"/>
        <v>0</v>
      </c>
      <c r="M1005" s="107"/>
      <c r="N1005" s="107"/>
      <c r="O1005" s="107">
        <f t="shared" si="268"/>
        <v>0</v>
      </c>
      <c r="P1005" s="107"/>
      <c r="Q1005" s="107"/>
      <c r="R1005" s="107">
        <f t="shared" si="269"/>
        <v>0</v>
      </c>
      <c r="S1005" s="107"/>
      <c r="T1005" s="107"/>
      <c r="U1005" s="107">
        <f t="shared" si="270"/>
        <v>0</v>
      </c>
      <c r="V1005" s="107"/>
      <c r="W1005" s="107"/>
      <c r="X1005" s="107">
        <f t="shared" si="271"/>
        <v>0</v>
      </c>
      <c r="Y1005" s="107"/>
      <c r="Z1005" s="107"/>
      <c r="AA1005" s="108">
        <f t="shared" si="272"/>
        <v>922500</v>
      </c>
      <c r="AB1005" s="7"/>
    </row>
    <row r="1006" spans="1:28" ht="15.75" x14ac:dyDescent="0.25">
      <c r="A1006" s="24">
        <v>45649</v>
      </c>
      <c r="B1006" s="25" t="s">
        <v>134</v>
      </c>
      <c r="C1006" s="25"/>
      <c r="D1006" s="25" t="s">
        <v>46</v>
      </c>
      <c r="E1006" s="25" t="s">
        <v>135</v>
      </c>
      <c r="F1006" s="25">
        <v>10</v>
      </c>
      <c r="G1006" s="25" t="s">
        <v>48</v>
      </c>
      <c r="H1006" s="25">
        <v>150000</v>
      </c>
      <c r="I1006" s="25">
        <f t="shared" si="273"/>
        <v>1500000</v>
      </c>
      <c r="J1006" s="26" t="s">
        <v>28</v>
      </c>
      <c r="K1006" s="25"/>
      <c r="L1006" s="107">
        <f t="shared" si="267"/>
        <v>0</v>
      </c>
      <c r="M1006" s="107"/>
      <c r="N1006" s="107"/>
      <c r="O1006" s="107">
        <f t="shared" si="268"/>
        <v>0</v>
      </c>
      <c r="P1006" s="107"/>
      <c r="Q1006" s="107"/>
      <c r="R1006" s="107">
        <f t="shared" si="269"/>
        <v>0</v>
      </c>
      <c r="S1006" s="107"/>
      <c r="T1006" s="107"/>
      <c r="U1006" s="107">
        <f t="shared" si="270"/>
        <v>0</v>
      </c>
      <c r="V1006" s="107"/>
      <c r="W1006" s="107"/>
      <c r="X1006" s="107">
        <f t="shared" si="271"/>
        <v>0</v>
      </c>
      <c r="Y1006" s="107"/>
      <c r="Z1006" s="107"/>
      <c r="AA1006" s="108">
        <f t="shared" si="272"/>
        <v>1500000</v>
      </c>
      <c r="AB1006" s="7"/>
    </row>
    <row r="1007" spans="1:28" ht="15.75" x14ac:dyDescent="0.25">
      <c r="A1007" s="29">
        <v>45649</v>
      </c>
      <c r="B1007" s="25" t="s">
        <v>2142</v>
      </c>
      <c r="C1007" s="27"/>
      <c r="D1007" s="27" t="s">
        <v>46</v>
      </c>
      <c r="E1007" s="27" t="s">
        <v>128</v>
      </c>
      <c r="F1007" s="27">
        <v>25</v>
      </c>
      <c r="G1007" s="27" t="s">
        <v>39</v>
      </c>
      <c r="H1007" s="27">
        <v>120000</v>
      </c>
      <c r="I1007" s="25">
        <f t="shared" si="273"/>
        <v>3000000</v>
      </c>
      <c r="J1007" s="32" t="s">
        <v>324</v>
      </c>
      <c r="K1007" s="25"/>
      <c r="L1007" s="107">
        <f t="shared" si="267"/>
        <v>0</v>
      </c>
      <c r="M1007" s="107"/>
      <c r="N1007" s="107"/>
      <c r="O1007" s="107">
        <f t="shared" si="268"/>
        <v>0</v>
      </c>
      <c r="P1007" s="107"/>
      <c r="Q1007" s="107"/>
      <c r="R1007" s="107">
        <f t="shared" si="269"/>
        <v>0</v>
      </c>
      <c r="S1007" s="107"/>
      <c r="T1007" s="107"/>
      <c r="U1007" s="107">
        <f t="shared" si="270"/>
        <v>3000000</v>
      </c>
      <c r="V1007" s="107">
        <v>3000000</v>
      </c>
      <c r="W1007" s="107"/>
      <c r="X1007" s="107">
        <f t="shared" si="271"/>
        <v>0</v>
      </c>
      <c r="Y1007" s="107"/>
      <c r="Z1007" s="107"/>
      <c r="AA1007" s="108">
        <f t="shared" si="272"/>
        <v>0</v>
      </c>
      <c r="AB1007" s="7">
        <v>45651</v>
      </c>
    </row>
    <row r="1008" spans="1:28" ht="15.75" x14ac:dyDescent="0.25">
      <c r="A1008" s="29">
        <v>45649</v>
      </c>
      <c r="B1008" s="25" t="s">
        <v>449</v>
      </c>
      <c r="C1008" s="27"/>
      <c r="D1008" s="27" t="s">
        <v>52</v>
      </c>
      <c r="E1008" s="27" t="s">
        <v>1165</v>
      </c>
      <c r="F1008" s="27">
        <v>4000</v>
      </c>
      <c r="G1008" s="27" t="s">
        <v>34</v>
      </c>
      <c r="H1008" s="27">
        <v>2214</v>
      </c>
      <c r="I1008" s="25">
        <f t="shared" si="273"/>
        <v>8856000</v>
      </c>
      <c r="J1008" s="38" t="s">
        <v>24</v>
      </c>
      <c r="K1008" s="25"/>
      <c r="L1008" s="107">
        <f t="shared" si="267"/>
        <v>123000</v>
      </c>
      <c r="M1008" s="107"/>
      <c r="N1008" s="107">
        <v>123000</v>
      </c>
      <c r="O1008" s="107">
        <f t="shared" si="268"/>
        <v>0</v>
      </c>
      <c r="P1008" s="107"/>
      <c r="Q1008" s="107"/>
      <c r="R1008" s="107">
        <f t="shared" si="269"/>
        <v>0</v>
      </c>
      <c r="S1008" s="107"/>
      <c r="T1008" s="107"/>
      <c r="U1008" s="107">
        <f t="shared" si="270"/>
        <v>0</v>
      </c>
      <c r="V1008" s="107"/>
      <c r="W1008" s="107"/>
      <c r="X1008" s="107">
        <f t="shared" si="271"/>
        <v>0</v>
      </c>
      <c r="Y1008" s="107"/>
      <c r="Z1008" s="107"/>
      <c r="AA1008" s="108">
        <f t="shared" si="272"/>
        <v>8733000</v>
      </c>
      <c r="AB1008" s="7">
        <v>45649</v>
      </c>
    </row>
    <row r="1009" spans="1:28" ht="15.75" x14ac:dyDescent="0.25">
      <c r="A1009" s="29">
        <v>45649</v>
      </c>
      <c r="B1009" s="25" t="s">
        <v>398</v>
      </c>
      <c r="C1009" s="25"/>
      <c r="D1009" s="27" t="s">
        <v>52</v>
      </c>
      <c r="E1009" s="25" t="s">
        <v>298</v>
      </c>
      <c r="F1009" s="25">
        <v>800</v>
      </c>
      <c r="G1009" s="27" t="s">
        <v>34</v>
      </c>
      <c r="H1009" s="25">
        <v>3950</v>
      </c>
      <c r="I1009" s="25">
        <f t="shared" si="273"/>
        <v>3160000</v>
      </c>
      <c r="J1009" s="31" t="s">
        <v>312</v>
      </c>
      <c r="K1009" s="25"/>
      <c r="L1009" s="107">
        <f t="shared" si="267"/>
        <v>0</v>
      </c>
      <c r="M1009" s="107"/>
      <c r="N1009" s="107"/>
      <c r="O1009" s="107">
        <f t="shared" si="268"/>
        <v>3160000</v>
      </c>
      <c r="P1009" s="107">
        <v>3160000</v>
      </c>
      <c r="Q1009" s="107"/>
      <c r="R1009" s="107">
        <f t="shared" si="269"/>
        <v>0</v>
      </c>
      <c r="S1009" s="107"/>
      <c r="T1009" s="107"/>
      <c r="U1009" s="107">
        <f t="shared" si="270"/>
        <v>0</v>
      </c>
      <c r="V1009" s="107"/>
      <c r="W1009" s="107"/>
      <c r="X1009" s="107">
        <f t="shared" si="271"/>
        <v>0</v>
      </c>
      <c r="Y1009" s="107"/>
      <c r="Z1009" s="107"/>
      <c r="AA1009" s="108">
        <f t="shared" si="272"/>
        <v>0</v>
      </c>
      <c r="AB1009" s="7">
        <v>45643</v>
      </c>
    </row>
    <row r="1010" spans="1:28" ht="15.75" x14ac:dyDescent="0.25">
      <c r="A1010" s="29">
        <v>45649</v>
      </c>
      <c r="B1010" s="25" t="s">
        <v>398</v>
      </c>
      <c r="C1010" s="25"/>
      <c r="D1010" s="27" t="s">
        <v>52</v>
      </c>
      <c r="E1010" s="25" t="s">
        <v>117</v>
      </c>
      <c r="F1010" s="25">
        <v>1</v>
      </c>
      <c r="G1010" s="25" t="s">
        <v>23</v>
      </c>
      <c r="H1010" s="25">
        <v>350000</v>
      </c>
      <c r="I1010" s="25">
        <f t="shared" si="273"/>
        <v>350000</v>
      </c>
      <c r="J1010" s="31" t="s">
        <v>312</v>
      </c>
      <c r="K1010" s="25"/>
      <c r="L1010" s="107">
        <f t="shared" si="267"/>
        <v>0</v>
      </c>
      <c r="M1010" s="107"/>
      <c r="N1010" s="107"/>
      <c r="O1010" s="107">
        <f t="shared" si="268"/>
        <v>350000</v>
      </c>
      <c r="P1010" s="107">
        <v>350000</v>
      </c>
      <c r="Q1010" s="107"/>
      <c r="R1010" s="107">
        <f t="shared" si="269"/>
        <v>0</v>
      </c>
      <c r="S1010" s="107"/>
      <c r="T1010" s="107"/>
      <c r="U1010" s="107">
        <f t="shared" si="270"/>
        <v>0</v>
      </c>
      <c r="V1010" s="107"/>
      <c r="W1010" s="107"/>
      <c r="X1010" s="107">
        <f t="shared" si="271"/>
        <v>0</v>
      </c>
      <c r="Y1010" s="107"/>
      <c r="Z1010" s="107"/>
      <c r="AA1010" s="108">
        <f t="shared" si="272"/>
        <v>0</v>
      </c>
      <c r="AB1010" s="7">
        <v>45643</v>
      </c>
    </row>
    <row r="1011" spans="1:28" ht="15.75" x14ac:dyDescent="0.25">
      <c r="A1011" s="29">
        <v>45649</v>
      </c>
      <c r="B1011" s="27" t="s">
        <v>266</v>
      </c>
      <c r="C1011" s="27"/>
      <c r="D1011" s="27" t="s">
        <v>52</v>
      </c>
      <c r="E1011" s="27" t="s">
        <v>302</v>
      </c>
      <c r="F1011" s="27">
        <v>2</v>
      </c>
      <c r="G1011" s="27" t="s">
        <v>303</v>
      </c>
      <c r="H1011" s="27">
        <v>950000</v>
      </c>
      <c r="I1011" s="25">
        <f t="shared" si="273"/>
        <v>1900000</v>
      </c>
      <c r="J1011" s="31" t="s">
        <v>312</v>
      </c>
      <c r="K1011" s="25" t="s">
        <v>2357</v>
      </c>
      <c r="L1011" s="107">
        <f t="shared" si="267"/>
        <v>0</v>
      </c>
      <c r="M1011" s="107"/>
      <c r="N1011" s="107"/>
      <c r="O1011" s="107">
        <f t="shared" si="268"/>
        <v>1900000</v>
      </c>
      <c r="P1011" s="107">
        <v>1900000</v>
      </c>
      <c r="Q1011" s="107"/>
      <c r="R1011" s="107">
        <f t="shared" si="269"/>
        <v>0</v>
      </c>
      <c r="S1011" s="107"/>
      <c r="T1011" s="107"/>
      <c r="U1011" s="107">
        <f t="shared" si="270"/>
        <v>0</v>
      </c>
      <c r="V1011" s="107"/>
      <c r="W1011" s="107"/>
      <c r="X1011" s="107">
        <f t="shared" si="271"/>
        <v>0</v>
      </c>
      <c r="Y1011" s="107"/>
      <c r="Z1011" s="107"/>
      <c r="AA1011" s="108">
        <f t="shared" si="272"/>
        <v>0</v>
      </c>
      <c r="AB1011" s="7">
        <v>45650</v>
      </c>
    </row>
    <row r="1012" spans="1:28" ht="15.75" x14ac:dyDescent="0.25">
      <c r="A1012" s="29">
        <v>45649</v>
      </c>
      <c r="B1012" s="27" t="s">
        <v>256</v>
      </c>
      <c r="C1012" s="27"/>
      <c r="D1012" s="27" t="s">
        <v>52</v>
      </c>
      <c r="E1012" s="27" t="s">
        <v>427</v>
      </c>
      <c r="F1012" s="27">
        <v>750</v>
      </c>
      <c r="G1012" s="25" t="s">
        <v>34</v>
      </c>
      <c r="H1012" s="27">
        <v>1350</v>
      </c>
      <c r="I1012" s="25">
        <f t="shared" si="273"/>
        <v>1012500</v>
      </c>
      <c r="J1012" s="31" t="s">
        <v>312</v>
      </c>
      <c r="K1012" s="25" t="s">
        <v>2377</v>
      </c>
      <c r="L1012" s="107">
        <f t="shared" si="267"/>
        <v>0</v>
      </c>
      <c r="M1012" s="107"/>
      <c r="N1012" s="107"/>
      <c r="O1012" s="107">
        <f t="shared" si="268"/>
        <v>1012500</v>
      </c>
      <c r="P1012" s="107">
        <v>1012500</v>
      </c>
      <c r="Q1012" s="107"/>
      <c r="R1012" s="107">
        <f t="shared" si="269"/>
        <v>0</v>
      </c>
      <c r="S1012" s="107"/>
      <c r="T1012" s="107"/>
      <c r="U1012" s="107">
        <f t="shared" si="270"/>
        <v>0</v>
      </c>
      <c r="V1012" s="107"/>
      <c r="W1012" s="107"/>
      <c r="X1012" s="107">
        <f t="shared" si="271"/>
        <v>0</v>
      </c>
      <c r="Y1012" s="107"/>
      <c r="Z1012" s="107"/>
      <c r="AA1012" s="108">
        <f t="shared" si="272"/>
        <v>0</v>
      </c>
      <c r="AB1012" s="7">
        <v>45652</v>
      </c>
    </row>
    <row r="1013" spans="1:28" ht="15.75" x14ac:dyDescent="0.25">
      <c r="A1013" s="24">
        <v>45649</v>
      </c>
      <c r="B1013" s="25" t="s">
        <v>209</v>
      </c>
      <c r="C1013" s="25"/>
      <c r="D1013" s="25" t="s">
        <v>46</v>
      </c>
      <c r="E1013" s="25" t="s">
        <v>680</v>
      </c>
      <c r="F1013" s="25">
        <v>250</v>
      </c>
      <c r="G1013" s="25" t="s">
        <v>34</v>
      </c>
      <c r="H1013" s="25">
        <v>930</v>
      </c>
      <c r="I1013" s="25">
        <f t="shared" si="273"/>
        <v>232500</v>
      </c>
      <c r="J1013" s="31" t="s">
        <v>324</v>
      </c>
      <c r="K1013" s="25"/>
      <c r="L1013" s="107">
        <f t="shared" si="267"/>
        <v>0</v>
      </c>
      <c r="M1013" s="107"/>
      <c r="N1013" s="107"/>
      <c r="O1013" s="107">
        <f t="shared" si="268"/>
        <v>0</v>
      </c>
      <c r="P1013" s="107"/>
      <c r="Q1013" s="107"/>
      <c r="R1013" s="107">
        <f t="shared" si="269"/>
        <v>0</v>
      </c>
      <c r="S1013" s="107"/>
      <c r="T1013" s="107"/>
      <c r="U1013" s="107">
        <f t="shared" si="270"/>
        <v>232500</v>
      </c>
      <c r="V1013" s="107">
        <v>232500</v>
      </c>
      <c r="W1013" s="107"/>
      <c r="X1013" s="107">
        <f t="shared" si="271"/>
        <v>0</v>
      </c>
      <c r="Y1013" s="107"/>
      <c r="Z1013" s="107"/>
      <c r="AA1013" s="108">
        <f t="shared" si="272"/>
        <v>0</v>
      </c>
      <c r="AB1013" s="7">
        <v>45649</v>
      </c>
    </row>
    <row r="1014" spans="1:28" ht="15.75" x14ac:dyDescent="0.25">
      <c r="A1014" s="24">
        <v>45649</v>
      </c>
      <c r="B1014" s="25" t="s">
        <v>209</v>
      </c>
      <c r="C1014" s="25"/>
      <c r="D1014" s="25" t="s">
        <v>46</v>
      </c>
      <c r="E1014" s="25" t="s">
        <v>160</v>
      </c>
      <c r="F1014" s="25">
        <v>750</v>
      </c>
      <c r="G1014" s="25" t="s">
        <v>34</v>
      </c>
      <c r="H1014" s="25">
        <v>2630</v>
      </c>
      <c r="I1014" s="25">
        <f t="shared" si="273"/>
        <v>1972500</v>
      </c>
      <c r="J1014" s="38" t="s">
        <v>24</v>
      </c>
      <c r="K1014" s="25"/>
      <c r="L1014" s="107">
        <f t="shared" si="267"/>
        <v>0</v>
      </c>
      <c r="M1014" s="107"/>
      <c r="N1014" s="107"/>
      <c r="O1014" s="107">
        <f t="shared" si="268"/>
        <v>0</v>
      </c>
      <c r="P1014" s="107"/>
      <c r="Q1014" s="107"/>
      <c r="R1014" s="107">
        <f t="shared" si="269"/>
        <v>0</v>
      </c>
      <c r="S1014" s="107"/>
      <c r="T1014" s="107"/>
      <c r="U1014" s="107">
        <f t="shared" si="270"/>
        <v>972500</v>
      </c>
      <c r="V1014" s="107">
        <v>972500</v>
      </c>
      <c r="W1014" s="107"/>
      <c r="X1014" s="107">
        <f t="shared" si="271"/>
        <v>0</v>
      </c>
      <c r="Y1014" s="107"/>
      <c r="Z1014" s="107"/>
      <c r="AA1014" s="108">
        <f t="shared" si="272"/>
        <v>1000000</v>
      </c>
      <c r="AB1014" s="7">
        <v>45649</v>
      </c>
    </row>
    <row r="1015" spans="1:28" ht="15.75" x14ac:dyDescent="0.25">
      <c r="A1015" s="24"/>
      <c r="B1015" s="25" t="s">
        <v>1193</v>
      </c>
      <c r="C1015" s="25"/>
      <c r="D1015" s="25"/>
      <c r="E1015" s="25"/>
      <c r="F1015" s="25"/>
      <c r="G1015" s="25"/>
      <c r="H1015" s="25"/>
      <c r="I1015" s="25">
        <f t="shared" ref="I1015:I1045" si="274">F1015*H1015</f>
        <v>0</v>
      </c>
      <c r="J1015" s="31" t="s">
        <v>49</v>
      </c>
      <c r="K1015" s="25" t="s">
        <v>2342</v>
      </c>
      <c r="L1015" s="107">
        <f t="shared" ref="L1015" si="275">M1015+N1015</f>
        <v>0</v>
      </c>
      <c r="M1015" s="107"/>
      <c r="N1015" s="107"/>
      <c r="O1015" s="107">
        <f t="shared" ref="O1015" si="276">P1015+Q1015</f>
        <v>535000</v>
      </c>
      <c r="P1015" s="107">
        <v>535000</v>
      </c>
      <c r="Q1015" s="107"/>
      <c r="R1015" s="107">
        <f t="shared" ref="R1015" si="277">S1015+T1015</f>
        <v>0</v>
      </c>
      <c r="S1015" s="107"/>
      <c r="T1015" s="107"/>
      <c r="U1015" s="107">
        <f t="shared" ref="U1015" si="278">V1015+W1015</f>
        <v>0</v>
      </c>
      <c r="V1015" s="107"/>
      <c r="W1015" s="107"/>
      <c r="X1015" s="107">
        <f t="shared" ref="X1015" si="279">Y1015+Z1015</f>
        <v>0</v>
      </c>
      <c r="Y1015" s="107"/>
      <c r="Z1015" s="107"/>
      <c r="AA1015" s="108">
        <f t="shared" ref="AA1015" si="280">C1015+I1015-L1015-O1015-U1015-X1015-R1015</f>
        <v>-535000</v>
      </c>
      <c r="AB1015" s="7">
        <v>45649</v>
      </c>
    </row>
    <row r="1016" spans="1:28" ht="15.75" x14ac:dyDescent="0.25">
      <c r="A1016" s="29">
        <v>45650</v>
      </c>
      <c r="B1016" s="27" t="s">
        <v>99</v>
      </c>
      <c r="C1016" s="27"/>
      <c r="D1016" s="27"/>
      <c r="E1016" s="27" t="s">
        <v>89</v>
      </c>
      <c r="F1016" s="27">
        <v>14.7</v>
      </c>
      <c r="G1016" s="27" t="s">
        <v>39</v>
      </c>
      <c r="H1016" s="27"/>
      <c r="I1016" s="25">
        <f t="shared" si="274"/>
        <v>0</v>
      </c>
      <c r="J1016" s="28" t="s">
        <v>28</v>
      </c>
      <c r="K1016" s="25"/>
      <c r="L1016" s="107">
        <f t="shared" ref="L1016" si="281">M1016+N1016</f>
        <v>0</v>
      </c>
      <c r="M1016" s="107"/>
      <c r="N1016" s="107"/>
      <c r="O1016" s="107">
        <f t="shared" ref="O1016" si="282">P1016+Q1016</f>
        <v>0</v>
      </c>
      <c r="P1016" s="107"/>
      <c r="Q1016" s="107"/>
      <c r="R1016" s="107">
        <f t="shared" ref="R1016" si="283">S1016+T1016</f>
        <v>0</v>
      </c>
      <c r="S1016" s="107"/>
      <c r="T1016" s="107"/>
      <c r="U1016" s="107">
        <f t="shared" ref="U1016" si="284">V1016+W1016</f>
        <v>0</v>
      </c>
      <c r="V1016" s="107"/>
      <c r="W1016" s="107"/>
      <c r="X1016" s="107">
        <f t="shared" ref="X1016" si="285">Y1016+Z1016</f>
        <v>0</v>
      </c>
      <c r="Y1016" s="107"/>
      <c r="Z1016" s="107"/>
      <c r="AA1016" s="108">
        <f t="shared" ref="AA1016" si="286">C1016+I1016-L1016-O1016-U1016-X1016-R1016</f>
        <v>0</v>
      </c>
      <c r="AB1016" s="7"/>
    </row>
    <row r="1017" spans="1:28" ht="15.75" x14ac:dyDescent="0.25">
      <c r="A1017" s="29">
        <v>45650</v>
      </c>
      <c r="B1017" s="27" t="s">
        <v>99</v>
      </c>
      <c r="C1017" s="25"/>
      <c r="D1017" s="27"/>
      <c r="E1017" s="25" t="s">
        <v>120</v>
      </c>
      <c r="F1017" s="25">
        <v>124.7</v>
      </c>
      <c r="G1017" s="25" t="s">
        <v>39</v>
      </c>
      <c r="H1017" s="25"/>
      <c r="I1017" s="25">
        <f t="shared" si="274"/>
        <v>0</v>
      </c>
      <c r="J1017" s="26" t="s">
        <v>28</v>
      </c>
      <c r="K1017" s="25"/>
      <c r="L1017" s="107">
        <f t="shared" ref="L1017:L1045" si="287">M1017+N1017</f>
        <v>0</v>
      </c>
      <c r="M1017" s="107"/>
      <c r="N1017" s="107"/>
      <c r="O1017" s="107">
        <f t="shared" ref="O1017:O1045" si="288">P1017+Q1017</f>
        <v>0</v>
      </c>
      <c r="P1017" s="107"/>
      <c r="Q1017" s="107"/>
      <c r="R1017" s="107">
        <f t="shared" ref="R1017:R1045" si="289">S1017+T1017</f>
        <v>0</v>
      </c>
      <c r="S1017" s="107"/>
      <c r="T1017" s="107"/>
      <c r="U1017" s="107">
        <f t="shared" ref="U1017:U1045" si="290">V1017+W1017</f>
        <v>0</v>
      </c>
      <c r="V1017" s="107"/>
      <c r="W1017" s="107"/>
      <c r="X1017" s="107">
        <f t="shared" ref="X1017:X1045" si="291">Y1017+Z1017</f>
        <v>0</v>
      </c>
      <c r="Y1017" s="107"/>
      <c r="Z1017" s="107"/>
      <c r="AA1017" s="108">
        <f t="shared" ref="AA1017:AA1045" si="292">C1017+I1017-L1017-O1017-U1017-X1017-R1017</f>
        <v>0</v>
      </c>
      <c r="AB1017" s="7"/>
    </row>
    <row r="1018" spans="1:28" ht="15.75" x14ac:dyDescent="0.25">
      <c r="A1018" s="29">
        <v>45650</v>
      </c>
      <c r="B1018" s="27" t="s">
        <v>99</v>
      </c>
      <c r="C1018" s="154"/>
      <c r="D1018" s="154"/>
      <c r="E1018" s="153" t="s">
        <v>106</v>
      </c>
      <c r="F1018" s="154">
        <v>92.6</v>
      </c>
      <c r="G1018" s="153" t="s">
        <v>39</v>
      </c>
      <c r="H1018" s="27"/>
      <c r="I1018" s="25">
        <f t="shared" si="274"/>
        <v>0</v>
      </c>
      <c r="J1018" s="28" t="s">
        <v>28</v>
      </c>
      <c r="K1018" s="25"/>
      <c r="L1018" s="107">
        <f t="shared" si="287"/>
        <v>0</v>
      </c>
      <c r="M1018" s="107"/>
      <c r="N1018" s="107"/>
      <c r="O1018" s="107">
        <f t="shared" si="288"/>
        <v>0</v>
      </c>
      <c r="P1018" s="107"/>
      <c r="Q1018" s="107"/>
      <c r="R1018" s="107">
        <f t="shared" si="289"/>
        <v>0</v>
      </c>
      <c r="S1018" s="107"/>
      <c r="T1018" s="107"/>
      <c r="U1018" s="107">
        <f t="shared" si="290"/>
        <v>0</v>
      </c>
      <c r="V1018" s="107"/>
      <c r="W1018" s="107"/>
      <c r="X1018" s="107">
        <f t="shared" si="291"/>
        <v>0</v>
      </c>
      <c r="Y1018" s="107"/>
      <c r="Z1018" s="107"/>
      <c r="AA1018" s="108">
        <f t="shared" si="292"/>
        <v>0</v>
      </c>
      <c r="AB1018" s="7"/>
    </row>
    <row r="1019" spans="1:28" ht="15.75" x14ac:dyDescent="0.25">
      <c r="A1019" s="29">
        <v>45650</v>
      </c>
      <c r="B1019" s="25" t="s">
        <v>296</v>
      </c>
      <c r="C1019" s="25"/>
      <c r="D1019" s="27" t="s">
        <v>52</v>
      </c>
      <c r="E1019" s="25" t="s">
        <v>185</v>
      </c>
      <c r="F1019" s="27">
        <v>1000</v>
      </c>
      <c r="G1019" s="25" t="s">
        <v>27</v>
      </c>
      <c r="H1019" s="25">
        <v>1700</v>
      </c>
      <c r="I1019" s="25">
        <f t="shared" si="274"/>
        <v>1700000</v>
      </c>
      <c r="J1019" s="31" t="s">
        <v>324</v>
      </c>
      <c r="K1019" s="25"/>
      <c r="L1019" s="107">
        <f t="shared" si="287"/>
        <v>0</v>
      </c>
      <c r="M1019" s="107"/>
      <c r="N1019" s="107"/>
      <c r="O1019" s="107">
        <f t="shared" si="288"/>
        <v>0</v>
      </c>
      <c r="P1019" s="107"/>
      <c r="Q1019" s="107"/>
      <c r="R1019" s="107">
        <f t="shared" si="289"/>
        <v>0</v>
      </c>
      <c r="S1019" s="107"/>
      <c r="T1019" s="107"/>
      <c r="U1019" s="107">
        <f t="shared" si="290"/>
        <v>1700000</v>
      </c>
      <c r="V1019" s="107">
        <v>1700000</v>
      </c>
      <c r="W1019" s="107"/>
      <c r="X1019" s="107">
        <f t="shared" si="291"/>
        <v>0</v>
      </c>
      <c r="Y1019" s="107"/>
      <c r="Z1019" s="107"/>
      <c r="AA1019" s="108">
        <f t="shared" si="292"/>
        <v>0</v>
      </c>
      <c r="AB1019" s="7">
        <v>45650</v>
      </c>
    </row>
    <row r="1020" spans="1:28" ht="15.75" x14ac:dyDescent="0.25">
      <c r="A1020" s="29">
        <v>45650</v>
      </c>
      <c r="B1020" s="25" t="s">
        <v>2352</v>
      </c>
      <c r="C1020" s="25"/>
      <c r="D1020" s="27" t="s">
        <v>46</v>
      </c>
      <c r="E1020" s="25" t="s">
        <v>185</v>
      </c>
      <c r="F1020" s="25">
        <v>100</v>
      </c>
      <c r="G1020" s="25" t="s">
        <v>27</v>
      </c>
      <c r="H1020" s="25">
        <v>1700</v>
      </c>
      <c r="I1020" s="25">
        <f t="shared" si="274"/>
        <v>170000</v>
      </c>
      <c r="J1020" s="31" t="s">
        <v>324</v>
      </c>
      <c r="K1020" s="25"/>
      <c r="L1020" s="107">
        <f t="shared" si="287"/>
        <v>0</v>
      </c>
      <c r="M1020" s="107"/>
      <c r="N1020" s="107"/>
      <c r="O1020" s="107">
        <f t="shared" si="288"/>
        <v>0</v>
      </c>
      <c r="P1020" s="107"/>
      <c r="Q1020" s="107"/>
      <c r="R1020" s="107">
        <f t="shared" si="289"/>
        <v>0</v>
      </c>
      <c r="S1020" s="107"/>
      <c r="T1020" s="107"/>
      <c r="U1020" s="107">
        <f t="shared" si="290"/>
        <v>170000</v>
      </c>
      <c r="V1020" s="107">
        <v>170000</v>
      </c>
      <c r="W1020" s="107"/>
      <c r="X1020" s="107">
        <f t="shared" si="291"/>
        <v>0</v>
      </c>
      <c r="Y1020" s="107"/>
      <c r="Z1020" s="107"/>
      <c r="AA1020" s="108">
        <f t="shared" si="292"/>
        <v>0</v>
      </c>
      <c r="AB1020" s="7">
        <v>45650</v>
      </c>
    </row>
    <row r="1021" spans="1:28" ht="15.75" x14ac:dyDescent="0.25">
      <c r="A1021" s="29">
        <v>45650</v>
      </c>
      <c r="B1021" s="25" t="s">
        <v>291</v>
      </c>
      <c r="C1021" s="25"/>
      <c r="D1021" s="25" t="s">
        <v>52</v>
      </c>
      <c r="E1021" s="25" t="s">
        <v>192</v>
      </c>
      <c r="F1021" s="25">
        <v>1000</v>
      </c>
      <c r="G1021" s="25" t="s">
        <v>34</v>
      </c>
      <c r="H1021" s="25">
        <v>2500</v>
      </c>
      <c r="I1021" s="25">
        <f t="shared" si="274"/>
        <v>2500000</v>
      </c>
      <c r="J1021" s="31" t="s">
        <v>312</v>
      </c>
      <c r="K1021" s="25" t="s">
        <v>2358</v>
      </c>
      <c r="L1021" s="107">
        <f t="shared" si="287"/>
        <v>0</v>
      </c>
      <c r="M1021" s="107"/>
      <c r="N1021" s="107"/>
      <c r="O1021" s="107">
        <f t="shared" si="288"/>
        <v>2500000</v>
      </c>
      <c r="P1021" s="107">
        <v>2500000</v>
      </c>
      <c r="Q1021" s="107"/>
      <c r="R1021" s="107">
        <f t="shared" si="289"/>
        <v>0</v>
      </c>
      <c r="S1021" s="107"/>
      <c r="T1021" s="107"/>
      <c r="U1021" s="107">
        <f t="shared" si="290"/>
        <v>0</v>
      </c>
      <c r="V1021" s="107"/>
      <c r="W1021" s="107"/>
      <c r="X1021" s="107">
        <f t="shared" si="291"/>
        <v>0</v>
      </c>
      <c r="Y1021" s="107"/>
      <c r="Z1021" s="107"/>
      <c r="AA1021" s="108">
        <f t="shared" si="292"/>
        <v>0</v>
      </c>
      <c r="AB1021" s="7">
        <v>45650</v>
      </c>
    </row>
    <row r="1022" spans="1:28" ht="15.75" x14ac:dyDescent="0.25">
      <c r="A1022" s="29">
        <v>45650</v>
      </c>
      <c r="B1022" s="25" t="s">
        <v>291</v>
      </c>
      <c r="C1022" s="25"/>
      <c r="D1022" s="25" t="s">
        <v>52</v>
      </c>
      <c r="E1022" s="25" t="s">
        <v>130</v>
      </c>
      <c r="F1022" s="25">
        <v>10</v>
      </c>
      <c r="G1022" s="25" t="s">
        <v>77</v>
      </c>
      <c r="H1022" s="25">
        <v>50000</v>
      </c>
      <c r="I1022" s="25">
        <f t="shared" si="274"/>
        <v>500000</v>
      </c>
      <c r="J1022" s="31" t="s">
        <v>312</v>
      </c>
      <c r="K1022" s="25" t="s">
        <v>2358</v>
      </c>
      <c r="L1022" s="107">
        <f t="shared" si="287"/>
        <v>0</v>
      </c>
      <c r="M1022" s="107"/>
      <c r="N1022" s="107"/>
      <c r="O1022" s="107">
        <f t="shared" si="288"/>
        <v>500000</v>
      </c>
      <c r="P1022" s="107">
        <v>500000</v>
      </c>
      <c r="Q1022" s="107"/>
      <c r="R1022" s="107">
        <f t="shared" si="289"/>
        <v>0</v>
      </c>
      <c r="S1022" s="107"/>
      <c r="T1022" s="107"/>
      <c r="U1022" s="107">
        <f t="shared" si="290"/>
        <v>0</v>
      </c>
      <c r="V1022" s="107"/>
      <c r="W1022" s="107"/>
      <c r="X1022" s="107">
        <f t="shared" si="291"/>
        <v>0</v>
      </c>
      <c r="Y1022" s="107"/>
      <c r="Z1022" s="107"/>
      <c r="AA1022" s="108">
        <f t="shared" si="292"/>
        <v>0</v>
      </c>
      <c r="AB1022" s="7">
        <v>45650</v>
      </c>
    </row>
    <row r="1023" spans="1:28" ht="15.75" x14ac:dyDescent="0.25">
      <c r="A1023" s="29">
        <v>45650</v>
      </c>
      <c r="B1023" s="25" t="s">
        <v>261</v>
      </c>
      <c r="C1023" s="25"/>
      <c r="D1023" s="25" t="s">
        <v>46</v>
      </c>
      <c r="E1023" s="25" t="s">
        <v>53</v>
      </c>
      <c r="F1023" s="25">
        <v>2</v>
      </c>
      <c r="G1023" s="25" t="s">
        <v>23</v>
      </c>
      <c r="H1023" s="25">
        <v>400000</v>
      </c>
      <c r="I1023" s="25">
        <f t="shared" si="274"/>
        <v>800000</v>
      </c>
      <c r="J1023" s="26" t="s">
        <v>28</v>
      </c>
      <c r="K1023" s="25"/>
      <c r="L1023" s="107">
        <f t="shared" si="287"/>
        <v>0</v>
      </c>
      <c r="M1023" s="107"/>
      <c r="N1023" s="107"/>
      <c r="O1023" s="107">
        <f t="shared" si="288"/>
        <v>0</v>
      </c>
      <c r="P1023" s="107"/>
      <c r="Q1023" s="107"/>
      <c r="R1023" s="107">
        <f t="shared" si="289"/>
        <v>0</v>
      </c>
      <c r="S1023" s="107"/>
      <c r="T1023" s="107"/>
      <c r="U1023" s="107">
        <f t="shared" si="290"/>
        <v>0</v>
      </c>
      <c r="V1023" s="107"/>
      <c r="W1023" s="107"/>
      <c r="X1023" s="107">
        <f t="shared" si="291"/>
        <v>0</v>
      </c>
      <c r="Y1023" s="107"/>
      <c r="Z1023" s="107"/>
      <c r="AA1023" s="108">
        <f t="shared" si="292"/>
        <v>800000</v>
      </c>
      <c r="AB1023" s="7"/>
    </row>
    <row r="1024" spans="1:28" ht="15.75" x14ac:dyDescent="0.25">
      <c r="A1024" s="29">
        <v>45650</v>
      </c>
      <c r="B1024" s="25" t="s">
        <v>231</v>
      </c>
      <c r="C1024" s="27"/>
      <c r="D1024" s="25" t="s">
        <v>46</v>
      </c>
      <c r="E1024" s="25" t="s">
        <v>69</v>
      </c>
      <c r="F1024" s="25">
        <v>25</v>
      </c>
      <c r="G1024" s="27" t="s">
        <v>39</v>
      </c>
      <c r="H1024" s="27">
        <v>180000</v>
      </c>
      <c r="I1024" s="25">
        <f t="shared" si="274"/>
        <v>4500000</v>
      </c>
      <c r="J1024" s="28" t="s">
        <v>28</v>
      </c>
      <c r="K1024" s="25"/>
      <c r="L1024" s="107">
        <f t="shared" si="287"/>
        <v>0</v>
      </c>
      <c r="M1024" s="107"/>
      <c r="N1024" s="107"/>
      <c r="O1024" s="107">
        <f t="shared" si="288"/>
        <v>0</v>
      </c>
      <c r="P1024" s="107"/>
      <c r="Q1024" s="107"/>
      <c r="R1024" s="107">
        <f t="shared" si="289"/>
        <v>0</v>
      </c>
      <c r="S1024" s="107"/>
      <c r="T1024" s="107"/>
      <c r="U1024" s="107">
        <f t="shared" si="290"/>
        <v>0</v>
      </c>
      <c r="V1024" s="107"/>
      <c r="W1024" s="107"/>
      <c r="X1024" s="107">
        <f t="shared" si="291"/>
        <v>0</v>
      </c>
      <c r="Y1024" s="107"/>
      <c r="Z1024" s="107"/>
      <c r="AA1024" s="108">
        <f t="shared" si="292"/>
        <v>4500000</v>
      </c>
      <c r="AB1024" s="7"/>
    </row>
    <row r="1025" spans="1:28" ht="15.75" x14ac:dyDescent="0.25">
      <c r="A1025" s="29">
        <v>45650</v>
      </c>
      <c r="B1025" s="25" t="s">
        <v>2318</v>
      </c>
      <c r="C1025" s="25"/>
      <c r="D1025" s="25" t="s">
        <v>46</v>
      </c>
      <c r="E1025" s="25" t="s">
        <v>192</v>
      </c>
      <c r="F1025" s="25">
        <v>600</v>
      </c>
      <c r="G1025" s="27" t="s">
        <v>34</v>
      </c>
      <c r="H1025" s="25">
        <v>2500</v>
      </c>
      <c r="I1025" s="25">
        <f t="shared" si="274"/>
        <v>1500000</v>
      </c>
      <c r="J1025" s="32" t="s">
        <v>312</v>
      </c>
      <c r="K1025" s="25" t="s">
        <v>2354</v>
      </c>
      <c r="L1025" s="107">
        <f t="shared" si="287"/>
        <v>0</v>
      </c>
      <c r="M1025" s="107"/>
      <c r="N1025" s="107"/>
      <c r="O1025" s="107">
        <f t="shared" si="288"/>
        <v>1500000</v>
      </c>
      <c r="P1025" s="107">
        <v>1500000</v>
      </c>
      <c r="Q1025" s="107"/>
      <c r="R1025" s="107">
        <f t="shared" si="289"/>
        <v>0</v>
      </c>
      <c r="S1025" s="107"/>
      <c r="T1025" s="107"/>
      <c r="U1025" s="107">
        <f t="shared" si="290"/>
        <v>0</v>
      </c>
      <c r="V1025" s="107"/>
      <c r="W1025" s="107"/>
      <c r="X1025" s="107">
        <f t="shared" si="291"/>
        <v>0</v>
      </c>
      <c r="Y1025" s="107"/>
      <c r="Z1025" s="107"/>
      <c r="AA1025" s="108">
        <f t="shared" si="292"/>
        <v>0</v>
      </c>
      <c r="AB1025" s="7">
        <v>45650</v>
      </c>
    </row>
    <row r="1026" spans="1:28" ht="15.75" x14ac:dyDescent="0.25">
      <c r="A1026" s="29">
        <v>45650</v>
      </c>
      <c r="B1026" s="25" t="s">
        <v>800</v>
      </c>
      <c r="C1026" s="25"/>
      <c r="D1026" s="25" t="s">
        <v>46</v>
      </c>
      <c r="E1026" s="25" t="s">
        <v>185</v>
      </c>
      <c r="F1026" s="25">
        <v>300</v>
      </c>
      <c r="G1026" s="27" t="s">
        <v>27</v>
      </c>
      <c r="H1026" s="25">
        <v>1700</v>
      </c>
      <c r="I1026" s="25">
        <f t="shared" si="274"/>
        <v>510000</v>
      </c>
      <c r="J1026" s="31" t="s">
        <v>312</v>
      </c>
      <c r="K1026" s="25" t="s">
        <v>2365</v>
      </c>
      <c r="L1026" s="107">
        <f t="shared" si="287"/>
        <v>0</v>
      </c>
      <c r="M1026" s="107"/>
      <c r="N1026" s="107"/>
      <c r="O1026" s="107">
        <f t="shared" si="288"/>
        <v>510000</v>
      </c>
      <c r="P1026" s="107">
        <v>510000</v>
      </c>
      <c r="Q1026" s="107"/>
      <c r="R1026" s="107">
        <f t="shared" si="289"/>
        <v>0</v>
      </c>
      <c r="S1026" s="107"/>
      <c r="T1026" s="107"/>
      <c r="U1026" s="107">
        <f t="shared" si="290"/>
        <v>0</v>
      </c>
      <c r="V1026" s="107"/>
      <c r="W1026" s="107"/>
      <c r="X1026" s="107">
        <f t="shared" si="291"/>
        <v>0</v>
      </c>
      <c r="Y1026" s="107"/>
      <c r="Z1026" s="107"/>
      <c r="AA1026" s="108">
        <f t="shared" si="292"/>
        <v>0</v>
      </c>
      <c r="AB1026" s="7">
        <v>45651</v>
      </c>
    </row>
    <row r="1027" spans="1:28" ht="15.75" x14ac:dyDescent="0.25">
      <c r="A1027" s="29">
        <v>45650</v>
      </c>
      <c r="B1027" s="25" t="s">
        <v>800</v>
      </c>
      <c r="C1027" s="25"/>
      <c r="D1027" s="25" t="s">
        <v>46</v>
      </c>
      <c r="E1027" s="25" t="s">
        <v>802</v>
      </c>
      <c r="F1027" s="25">
        <v>200</v>
      </c>
      <c r="G1027" s="27" t="s">
        <v>34</v>
      </c>
      <c r="H1027" s="25">
        <v>3430</v>
      </c>
      <c r="I1027" s="25">
        <f t="shared" si="274"/>
        <v>686000</v>
      </c>
      <c r="J1027" s="31" t="s">
        <v>49</v>
      </c>
      <c r="K1027" s="25" t="s">
        <v>2365</v>
      </c>
      <c r="L1027" s="107">
        <f t="shared" si="287"/>
        <v>0</v>
      </c>
      <c r="M1027" s="107"/>
      <c r="N1027" s="107"/>
      <c r="O1027" s="107">
        <f t="shared" si="288"/>
        <v>1500000</v>
      </c>
      <c r="P1027" s="107">
        <v>1500000</v>
      </c>
      <c r="Q1027" s="107"/>
      <c r="R1027" s="107">
        <f t="shared" si="289"/>
        <v>0</v>
      </c>
      <c r="S1027" s="107"/>
      <c r="T1027" s="107"/>
      <c r="U1027" s="107">
        <f t="shared" si="290"/>
        <v>0</v>
      </c>
      <c r="V1027" s="107"/>
      <c r="W1027" s="107"/>
      <c r="X1027" s="107">
        <f t="shared" si="291"/>
        <v>0</v>
      </c>
      <c r="Y1027" s="107"/>
      <c r="Z1027" s="107"/>
      <c r="AA1027" s="108">
        <f t="shared" si="292"/>
        <v>-814000</v>
      </c>
      <c r="AB1027" s="7">
        <v>45651</v>
      </c>
    </row>
    <row r="1028" spans="1:28" ht="15.75" x14ac:dyDescent="0.25">
      <c r="A1028" s="29">
        <v>45650</v>
      </c>
      <c r="B1028" s="25" t="s">
        <v>499</v>
      </c>
      <c r="C1028" s="25"/>
      <c r="D1028" s="25" t="s">
        <v>52</v>
      </c>
      <c r="E1028" s="25" t="s">
        <v>348</v>
      </c>
      <c r="F1028" s="25">
        <v>2400</v>
      </c>
      <c r="G1028" s="27" t="s">
        <v>34</v>
      </c>
      <c r="H1028" s="25">
        <v>1150</v>
      </c>
      <c r="I1028" s="25">
        <f t="shared" si="274"/>
        <v>2760000</v>
      </c>
      <c r="J1028" s="31" t="s">
        <v>324</v>
      </c>
      <c r="K1028" s="25"/>
      <c r="L1028" s="107">
        <f t="shared" si="287"/>
        <v>0</v>
      </c>
      <c r="M1028" s="107"/>
      <c r="N1028" s="107"/>
      <c r="O1028" s="107">
        <f t="shared" si="288"/>
        <v>0</v>
      </c>
      <c r="P1028" s="107"/>
      <c r="Q1028" s="107"/>
      <c r="R1028" s="107">
        <f t="shared" si="289"/>
        <v>0</v>
      </c>
      <c r="S1028" s="107"/>
      <c r="T1028" s="107"/>
      <c r="U1028" s="107">
        <f t="shared" si="290"/>
        <v>2760000</v>
      </c>
      <c r="V1028" s="107">
        <v>2760000</v>
      </c>
      <c r="W1028" s="107"/>
      <c r="X1028" s="107">
        <f t="shared" si="291"/>
        <v>0</v>
      </c>
      <c r="Y1028" s="107"/>
      <c r="Z1028" s="107"/>
      <c r="AA1028" s="108">
        <f t="shared" si="292"/>
        <v>0</v>
      </c>
      <c r="AB1028" s="7">
        <v>45650</v>
      </c>
    </row>
    <row r="1029" spans="1:28" ht="15.75" x14ac:dyDescent="0.25">
      <c r="A1029" s="29">
        <v>45650</v>
      </c>
      <c r="B1029" s="25" t="s">
        <v>37</v>
      </c>
      <c r="C1029" s="25"/>
      <c r="D1029" s="25" t="s">
        <v>52</v>
      </c>
      <c r="E1029" s="25" t="s">
        <v>1585</v>
      </c>
      <c r="F1029" s="25">
        <v>2.5</v>
      </c>
      <c r="G1029" s="27" t="s">
        <v>39</v>
      </c>
      <c r="H1029" s="25">
        <v>90000</v>
      </c>
      <c r="I1029" s="25">
        <f t="shared" si="274"/>
        <v>225000</v>
      </c>
      <c r="J1029" s="31" t="s">
        <v>324</v>
      </c>
      <c r="K1029" s="25"/>
      <c r="L1029" s="107">
        <f t="shared" si="287"/>
        <v>0</v>
      </c>
      <c r="M1029" s="107"/>
      <c r="N1029" s="107"/>
      <c r="O1029" s="107">
        <f t="shared" si="288"/>
        <v>0</v>
      </c>
      <c r="P1029" s="107"/>
      <c r="Q1029" s="107"/>
      <c r="R1029" s="107">
        <f t="shared" si="289"/>
        <v>0</v>
      </c>
      <c r="S1029" s="107"/>
      <c r="T1029" s="107"/>
      <c r="U1029" s="107">
        <f t="shared" si="290"/>
        <v>225000</v>
      </c>
      <c r="V1029" s="107">
        <v>225000</v>
      </c>
      <c r="W1029" s="107"/>
      <c r="X1029" s="107">
        <f t="shared" si="291"/>
        <v>0</v>
      </c>
      <c r="Y1029" s="107"/>
      <c r="Z1029" s="107"/>
      <c r="AA1029" s="108">
        <f t="shared" si="292"/>
        <v>0</v>
      </c>
      <c r="AB1029" s="7">
        <v>45650</v>
      </c>
    </row>
    <row r="1030" spans="1:28" ht="15.75" x14ac:dyDescent="0.25">
      <c r="A1030" s="29">
        <v>45650</v>
      </c>
      <c r="B1030" s="25" t="s">
        <v>37</v>
      </c>
      <c r="C1030" s="25"/>
      <c r="D1030" s="25" t="s">
        <v>52</v>
      </c>
      <c r="E1030" s="25" t="s">
        <v>217</v>
      </c>
      <c r="F1030" s="25">
        <v>2.5</v>
      </c>
      <c r="G1030" s="27" t="s">
        <v>39</v>
      </c>
      <c r="H1030" s="25">
        <v>90000</v>
      </c>
      <c r="I1030" s="25">
        <f t="shared" si="274"/>
        <v>225000</v>
      </c>
      <c r="J1030" s="31" t="s">
        <v>324</v>
      </c>
      <c r="K1030" s="25"/>
      <c r="L1030" s="107">
        <f t="shared" si="287"/>
        <v>0</v>
      </c>
      <c r="M1030" s="107"/>
      <c r="N1030" s="107"/>
      <c r="O1030" s="107">
        <f t="shared" si="288"/>
        <v>0</v>
      </c>
      <c r="P1030" s="107"/>
      <c r="Q1030" s="107"/>
      <c r="R1030" s="107">
        <f t="shared" si="289"/>
        <v>0</v>
      </c>
      <c r="S1030" s="107"/>
      <c r="T1030" s="107"/>
      <c r="U1030" s="107">
        <f t="shared" si="290"/>
        <v>225000</v>
      </c>
      <c r="V1030" s="107">
        <v>225000</v>
      </c>
      <c r="W1030" s="107"/>
      <c r="X1030" s="107">
        <f t="shared" si="291"/>
        <v>0</v>
      </c>
      <c r="Y1030" s="107"/>
      <c r="Z1030" s="107"/>
      <c r="AA1030" s="108">
        <f t="shared" si="292"/>
        <v>0</v>
      </c>
      <c r="AB1030" s="7">
        <v>45650</v>
      </c>
    </row>
    <row r="1031" spans="1:28" ht="15.75" x14ac:dyDescent="0.25">
      <c r="A1031" s="29">
        <v>45650</v>
      </c>
      <c r="B1031" s="25" t="s">
        <v>37</v>
      </c>
      <c r="C1031" s="25"/>
      <c r="D1031" s="25" t="s">
        <v>52</v>
      </c>
      <c r="E1031" s="25" t="s">
        <v>982</v>
      </c>
      <c r="F1031" s="25">
        <v>250</v>
      </c>
      <c r="G1031" s="27" t="s">
        <v>34</v>
      </c>
      <c r="H1031" s="25">
        <v>1230</v>
      </c>
      <c r="I1031" s="25">
        <f t="shared" si="274"/>
        <v>307500</v>
      </c>
      <c r="J1031" s="31" t="s">
        <v>324</v>
      </c>
      <c r="K1031" s="25"/>
      <c r="L1031" s="107">
        <f t="shared" si="287"/>
        <v>0</v>
      </c>
      <c r="M1031" s="107"/>
      <c r="N1031" s="107"/>
      <c r="O1031" s="107">
        <f t="shared" si="288"/>
        <v>0</v>
      </c>
      <c r="P1031" s="107"/>
      <c r="Q1031" s="107"/>
      <c r="R1031" s="107">
        <f t="shared" si="289"/>
        <v>0</v>
      </c>
      <c r="S1031" s="107"/>
      <c r="T1031" s="107"/>
      <c r="U1031" s="107">
        <f t="shared" si="290"/>
        <v>307500</v>
      </c>
      <c r="V1031" s="107">
        <v>307500</v>
      </c>
      <c r="W1031" s="107"/>
      <c r="X1031" s="107">
        <f t="shared" si="291"/>
        <v>0</v>
      </c>
      <c r="Y1031" s="107"/>
      <c r="Z1031" s="107"/>
      <c r="AA1031" s="108">
        <f t="shared" si="292"/>
        <v>0</v>
      </c>
      <c r="AB1031" s="7">
        <v>45650</v>
      </c>
    </row>
    <row r="1032" spans="1:28" ht="15.75" x14ac:dyDescent="0.25">
      <c r="A1032" s="29">
        <v>45650</v>
      </c>
      <c r="B1032" s="25" t="s">
        <v>1973</v>
      </c>
      <c r="C1032" s="25"/>
      <c r="D1032" s="25" t="s">
        <v>52</v>
      </c>
      <c r="E1032" s="25" t="s">
        <v>108</v>
      </c>
      <c r="F1032" s="25">
        <v>800</v>
      </c>
      <c r="G1032" s="27" t="s">
        <v>34</v>
      </c>
      <c r="H1032" s="25">
        <v>2000</v>
      </c>
      <c r="I1032" s="25">
        <f t="shared" si="274"/>
        <v>1600000</v>
      </c>
      <c r="J1032" s="31" t="s">
        <v>324</v>
      </c>
      <c r="K1032" s="25"/>
      <c r="L1032" s="107">
        <f t="shared" si="287"/>
        <v>0</v>
      </c>
      <c r="M1032" s="107"/>
      <c r="N1032" s="107"/>
      <c r="O1032" s="107">
        <f t="shared" si="288"/>
        <v>0</v>
      </c>
      <c r="P1032" s="107"/>
      <c r="Q1032" s="107"/>
      <c r="R1032" s="107">
        <f t="shared" si="289"/>
        <v>0</v>
      </c>
      <c r="S1032" s="107"/>
      <c r="T1032" s="107"/>
      <c r="U1032" s="107">
        <f t="shared" si="290"/>
        <v>1600000</v>
      </c>
      <c r="V1032" s="107">
        <v>1600000</v>
      </c>
      <c r="W1032" s="107"/>
      <c r="X1032" s="107">
        <f t="shared" si="291"/>
        <v>0</v>
      </c>
      <c r="Y1032" s="107"/>
      <c r="Z1032" s="107"/>
      <c r="AA1032" s="108">
        <f t="shared" si="292"/>
        <v>0</v>
      </c>
      <c r="AB1032" s="7">
        <v>45650</v>
      </c>
    </row>
    <row r="1033" spans="1:28" ht="15.75" x14ac:dyDescent="0.25">
      <c r="A1033" s="29">
        <v>45650</v>
      </c>
      <c r="B1033" s="25" t="s">
        <v>1539</v>
      </c>
      <c r="C1033" s="25"/>
      <c r="D1033" s="25" t="s">
        <v>46</v>
      </c>
      <c r="E1033" s="25" t="s">
        <v>150</v>
      </c>
      <c r="F1033" s="25">
        <v>10</v>
      </c>
      <c r="G1033" s="27" t="s">
        <v>77</v>
      </c>
      <c r="H1033" s="25">
        <v>50000</v>
      </c>
      <c r="I1033" s="25">
        <f t="shared" si="274"/>
        <v>500000</v>
      </c>
      <c r="J1033" s="31" t="s">
        <v>324</v>
      </c>
      <c r="K1033" s="25"/>
      <c r="L1033" s="107">
        <f t="shared" si="287"/>
        <v>0</v>
      </c>
      <c r="M1033" s="107"/>
      <c r="N1033" s="107"/>
      <c r="O1033" s="107">
        <f t="shared" si="288"/>
        <v>0</v>
      </c>
      <c r="P1033" s="107"/>
      <c r="Q1033" s="107"/>
      <c r="R1033" s="107">
        <f t="shared" si="289"/>
        <v>0</v>
      </c>
      <c r="S1033" s="107"/>
      <c r="T1033" s="107"/>
      <c r="U1033" s="107">
        <f t="shared" si="290"/>
        <v>500000</v>
      </c>
      <c r="V1033" s="107">
        <v>500000</v>
      </c>
      <c r="W1033" s="107"/>
      <c r="X1033" s="107">
        <f t="shared" si="291"/>
        <v>0</v>
      </c>
      <c r="Y1033" s="107"/>
      <c r="Z1033" s="107"/>
      <c r="AA1033" s="108">
        <f t="shared" si="292"/>
        <v>0</v>
      </c>
      <c r="AB1033" s="7">
        <v>45650</v>
      </c>
    </row>
    <row r="1034" spans="1:28" ht="15.75" x14ac:dyDescent="0.25">
      <c r="A1034" s="29">
        <v>45650</v>
      </c>
      <c r="B1034" s="25" t="s">
        <v>1539</v>
      </c>
      <c r="C1034" s="25"/>
      <c r="D1034" s="25" t="s">
        <v>46</v>
      </c>
      <c r="E1034" s="25" t="s">
        <v>129</v>
      </c>
      <c r="F1034" s="25">
        <v>4</v>
      </c>
      <c r="G1034" s="27" t="s">
        <v>77</v>
      </c>
      <c r="H1034" s="25">
        <v>65000</v>
      </c>
      <c r="I1034" s="25">
        <f t="shared" si="274"/>
        <v>260000</v>
      </c>
      <c r="J1034" s="31" t="s">
        <v>324</v>
      </c>
      <c r="K1034" s="25"/>
      <c r="L1034" s="107">
        <f t="shared" si="287"/>
        <v>0</v>
      </c>
      <c r="M1034" s="107"/>
      <c r="N1034" s="107"/>
      <c r="O1034" s="107">
        <f t="shared" si="288"/>
        <v>0</v>
      </c>
      <c r="P1034" s="107"/>
      <c r="Q1034" s="107"/>
      <c r="R1034" s="107">
        <f t="shared" si="289"/>
        <v>0</v>
      </c>
      <c r="S1034" s="107"/>
      <c r="T1034" s="107"/>
      <c r="U1034" s="107">
        <f t="shared" si="290"/>
        <v>260000</v>
      </c>
      <c r="V1034" s="107">
        <v>260000</v>
      </c>
      <c r="W1034" s="107"/>
      <c r="X1034" s="107">
        <f t="shared" si="291"/>
        <v>0</v>
      </c>
      <c r="Y1034" s="107"/>
      <c r="Z1034" s="107"/>
      <c r="AA1034" s="108">
        <f t="shared" si="292"/>
        <v>0</v>
      </c>
      <c r="AB1034" s="7">
        <v>45650</v>
      </c>
    </row>
    <row r="1035" spans="1:28" ht="15.75" x14ac:dyDescent="0.25">
      <c r="A1035" s="29">
        <v>45650</v>
      </c>
      <c r="B1035" s="25" t="s">
        <v>949</v>
      </c>
      <c r="C1035" s="25"/>
      <c r="D1035" s="25" t="s">
        <v>46</v>
      </c>
      <c r="E1035" s="25" t="s">
        <v>982</v>
      </c>
      <c r="F1035" s="25">
        <v>250</v>
      </c>
      <c r="G1035" s="25" t="s">
        <v>34</v>
      </c>
      <c r="H1035" s="25">
        <v>1230</v>
      </c>
      <c r="I1035" s="25">
        <f t="shared" si="274"/>
        <v>307500</v>
      </c>
      <c r="J1035" s="31" t="s">
        <v>324</v>
      </c>
      <c r="K1035" s="25"/>
      <c r="L1035" s="107">
        <f t="shared" si="287"/>
        <v>0</v>
      </c>
      <c r="M1035" s="107"/>
      <c r="N1035" s="107"/>
      <c r="O1035" s="107">
        <f t="shared" si="288"/>
        <v>0</v>
      </c>
      <c r="P1035" s="107"/>
      <c r="Q1035" s="107"/>
      <c r="R1035" s="107">
        <f t="shared" si="289"/>
        <v>0</v>
      </c>
      <c r="S1035" s="107"/>
      <c r="T1035" s="107"/>
      <c r="U1035" s="107">
        <f t="shared" si="290"/>
        <v>307500</v>
      </c>
      <c r="V1035" s="107">
        <v>307500</v>
      </c>
      <c r="W1035" s="107"/>
      <c r="X1035" s="107">
        <f t="shared" si="291"/>
        <v>0</v>
      </c>
      <c r="Y1035" s="107"/>
      <c r="Z1035" s="107"/>
      <c r="AA1035" s="108">
        <f t="shared" si="292"/>
        <v>0</v>
      </c>
      <c r="AB1035" s="7">
        <v>45650</v>
      </c>
    </row>
    <row r="1036" spans="1:28" ht="15.75" x14ac:dyDescent="0.25">
      <c r="A1036" s="29">
        <v>45650</v>
      </c>
      <c r="B1036" s="25" t="s">
        <v>131</v>
      </c>
      <c r="C1036" s="25"/>
      <c r="D1036" s="25" t="s">
        <v>52</v>
      </c>
      <c r="E1036" s="25" t="s">
        <v>477</v>
      </c>
      <c r="F1036" s="25">
        <v>1</v>
      </c>
      <c r="G1036" s="27" t="s">
        <v>48</v>
      </c>
      <c r="H1036" s="25">
        <v>230000</v>
      </c>
      <c r="I1036" s="25">
        <f t="shared" si="274"/>
        <v>230000</v>
      </c>
      <c r="J1036" s="26" t="s">
        <v>28</v>
      </c>
      <c r="K1036" s="25"/>
      <c r="L1036" s="107">
        <f t="shared" si="287"/>
        <v>0</v>
      </c>
      <c r="M1036" s="107"/>
      <c r="N1036" s="107"/>
      <c r="O1036" s="107">
        <f t="shared" si="288"/>
        <v>0</v>
      </c>
      <c r="P1036" s="107"/>
      <c r="Q1036" s="107"/>
      <c r="R1036" s="107">
        <f t="shared" si="289"/>
        <v>0</v>
      </c>
      <c r="S1036" s="107"/>
      <c r="T1036" s="107"/>
      <c r="U1036" s="107">
        <f t="shared" si="290"/>
        <v>0</v>
      </c>
      <c r="V1036" s="107"/>
      <c r="W1036" s="107"/>
      <c r="X1036" s="107">
        <f t="shared" si="291"/>
        <v>0</v>
      </c>
      <c r="Y1036" s="107"/>
      <c r="Z1036" s="107"/>
      <c r="AA1036" s="108">
        <f t="shared" si="292"/>
        <v>230000</v>
      </c>
      <c r="AB1036" s="7"/>
    </row>
    <row r="1037" spans="1:28" ht="15.75" x14ac:dyDescent="0.25">
      <c r="A1037" s="29">
        <v>45650</v>
      </c>
      <c r="B1037" s="25" t="s">
        <v>1260</v>
      </c>
      <c r="C1037" s="25"/>
      <c r="D1037" s="25" t="s">
        <v>52</v>
      </c>
      <c r="E1037" s="25" t="s">
        <v>120</v>
      </c>
      <c r="F1037" s="25">
        <v>50</v>
      </c>
      <c r="G1037" s="25" t="s">
        <v>39</v>
      </c>
      <c r="H1037" s="25">
        <v>47000</v>
      </c>
      <c r="I1037" s="25">
        <f t="shared" si="274"/>
        <v>2350000</v>
      </c>
      <c r="J1037" s="31" t="s">
        <v>312</v>
      </c>
      <c r="K1037" s="25" t="s">
        <v>2355</v>
      </c>
      <c r="L1037" s="107">
        <f t="shared" si="287"/>
        <v>0</v>
      </c>
      <c r="M1037" s="107"/>
      <c r="N1037" s="107"/>
      <c r="O1037" s="107">
        <f t="shared" si="288"/>
        <v>2350000</v>
      </c>
      <c r="P1037" s="107">
        <v>2350000</v>
      </c>
      <c r="Q1037" s="107"/>
      <c r="R1037" s="107">
        <f t="shared" si="289"/>
        <v>0</v>
      </c>
      <c r="S1037" s="107"/>
      <c r="T1037" s="107"/>
      <c r="U1037" s="107">
        <f t="shared" si="290"/>
        <v>0</v>
      </c>
      <c r="V1037" s="107"/>
      <c r="W1037" s="107"/>
      <c r="X1037" s="107">
        <f t="shared" si="291"/>
        <v>0</v>
      </c>
      <c r="Y1037" s="107"/>
      <c r="Z1037" s="107"/>
      <c r="AA1037" s="108">
        <f t="shared" si="292"/>
        <v>0</v>
      </c>
      <c r="AB1037" s="7">
        <v>45650</v>
      </c>
    </row>
    <row r="1038" spans="1:28" ht="15.75" x14ac:dyDescent="0.25">
      <c r="A1038" s="29">
        <v>45650</v>
      </c>
      <c r="B1038" s="25" t="s">
        <v>378</v>
      </c>
      <c r="C1038" s="25"/>
      <c r="D1038" s="25" t="s">
        <v>46</v>
      </c>
      <c r="E1038" s="25" t="s">
        <v>348</v>
      </c>
      <c r="F1038" s="25">
        <v>2000</v>
      </c>
      <c r="G1038" s="25" t="s">
        <v>34</v>
      </c>
      <c r="H1038" s="25">
        <v>1150</v>
      </c>
      <c r="I1038" s="25">
        <f t="shared" si="274"/>
        <v>2300000</v>
      </c>
      <c r="J1038" s="31" t="s">
        <v>312</v>
      </c>
      <c r="K1038" s="25" t="s">
        <v>2366</v>
      </c>
      <c r="L1038" s="107">
        <f t="shared" si="287"/>
        <v>0</v>
      </c>
      <c r="M1038" s="107"/>
      <c r="N1038" s="107"/>
      <c r="O1038" s="107">
        <f t="shared" si="288"/>
        <v>2300000</v>
      </c>
      <c r="P1038" s="107">
        <v>2300000</v>
      </c>
      <c r="Q1038" s="107"/>
      <c r="R1038" s="107">
        <f t="shared" si="289"/>
        <v>0</v>
      </c>
      <c r="S1038" s="107"/>
      <c r="T1038" s="107"/>
      <c r="U1038" s="107">
        <f t="shared" si="290"/>
        <v>0</v>
      </c>
      <c r="V1038" s="107"/>
      <c r="W1038" s="107"/>
      <c r="X1038" s="107">
        <f t="shared" si="291"/>
        <v>0</v>
      </c>
      <c r="Y1038" s="107"/>
      <c r="Z1038" s="107"/>
      <c r="AA1038" s="108">
        <f t="shared" si="292"/>
        <v>0</v>
      </c>
      <c r="AB1038" s="7">
        <v>45651</v>
      </c>
    </row>
    <row r="1039" spans="1:28" ht="15.75" x14ac:dyDescent="0.25">
      <c r="A1039" s="29">
        <v>45650</v>
      </c>
      <c r="B1039" s="27" t="s">
        <v>226</v>
      </c>
      <c r="C1039" s="27"/>
      <c r="D1039" s="27" t="s">
        <v>52</v>
      </c>
      <c r="E1039" s="27" t="s">
        <v>229</v>
      </c>
      <c r="F1039" s="27">
        <v>210</v>
      </c>
      <c r="G1039" s="27" t="s">
        <v>39</v>
      </c>
      <c r="H1039" s="27">
        <v>42000</v>
      </c>
      <c r="I1039" s="25">
        <f t="shared" si="274"/>
        <v>8820000</v>
      </c>
      <c r="J1039" s="28" t="s">
        <v>28</v>
      </c>
      <c r="K1039" s="25"/>
      <c r="L1039" s="107">
        <f t="shared" si="287"/>
        <v>0</v>
      </c>
      <c r="M1039" s="107"/>
      <c r="N1039" s="107"/>
      <c r="O1039" s="107">
        <f t="shared" si="288"/>
        <v>0</v>
      </c>
      <c r="P1039" s="107"/>
      <c r="Q1039" s="107"/>
      <c r="R1039" s="107">
        <f t="shared" si="289"/>
        <v>0</v>
      </c>
      <c r="S1039" s="107"/>
      <c r="T1039" s="107"/>
      <c r="U1039" s="107">
        <f t="shared" si="290"/>
        <v>0</v>
      </c>
      <c r="V1039" s="107"/>
      <c r="W1039" s="107"/>
      <c r="X1039" s="107">
        <f t="shared" si="291"/>
        <v>0</v>
      </c>
      <c r="Y1039" s="107"/>
      <c r="Z1039" s="107"/>
      <c r="AA1039" s="108">
        <f t="shared" si="292"/>
        <v>8820000</v>
      </c>
      <c r="AB1039" s="7"/>
    </row>
    <row r="1040" spans="1:28" ht="15.75" x14ac:dyDescent="0.25">
      <c r="A1040" s="29">
        <v>45650</v>
      </c>
      <c r="B1040" s="27" t="s">
        <v>827</v>
      </c>
      <c r="C1040" s="27"/>
      <c r="D1040" s="27" t="s">
        <v>46</v>
      </c>
      <c r="E1040" s="27" t="s">
        <v>108</v>
      </c>
      <c r="F1040" s="27">
        <v>1600</v>
      </c>
      <c r="G1040" s="27" t="s">
        <v>34</v>
      </c>
      <c r="H1040" s="27">
        <v>1900</v>
      </c>
      <c r="I1040" s="25">
        <f t="shared" si="274"/>
        <v>3040000</v>
      </c>
      <c r="J1040" s="31" t="s">
        <v>312</v>
      </c>
      <c r="K1040" s="25" t="s">
        <v>2353</v>
      </c>
      <c r="L1040" s="107">
        <f t="shared" si="287"/>
        <v>0</v>
      </c>
      <c r="M1040" s="107"/>
      <c r="N1040" s="107"/>
      <c r="O1040" s="107">
        <f t="shared" si="288"/>
        <v>3040000</v>
      </c>
      <c r="P1040" s="107">
        <v>3040000</v>
      </c>
      <c r="Q1040" s="107"/>
      <c r="R1040" s="107">
        <f t="shared" si="289"/>
        <v>0</v>
      </c>
      <c r="S1040" s="107"/>
      <c r="T1040" s="107"/>
      <c r="U1040" s="107">
        <f t="shared" si="290"/>
        <v>0</v>
      </c>
      <c r="V1040" s="107"/>
      <c r="W1040" s="107"/>
      <c r="X1040" s="107">
        <f t="shared" si="291"/>
        <v>0</v>
      </c>
      <c r="Y1040" s="107"/>
      <c r="Z1040" s="107"/>
      <c r="AA1040" s="108">
        <f t="shared" si="292"/>
        <v>0</v>
      </c>
      <c r="AB1040" s="7">
        <v>45650</v>
      </c>
    </row>
    <row r="1041" spans="1:28" ht="15.75" x14ac:dyDescent="0.25">
      <c r="A1041" s="29">
        <v>45650</v>
      </c>
      <c r="B1041" s="27" t="s">
        <v>827</v>
      </c>
      <c r="C1041" s="27"/>
      <c r="D1041" s="27" t="s">
        <v>46</v>
      </c>
      <c r="E1041" s="27" t="s">
        <v>44</v>
      </c>
      <c r="F1041" s="27">
        <v>250</v>
      </c>
      <c r="G1041" s="27" t="s">
        <v>34</v>
      </c>
      <c r="H1041" s="27">
        <v>860</v>
      </c>
      <c r="I1041" s="25">
        <f t="shared" si="274"/>
        <v>215000</v>
      </c>
      <c r="J1041" s="31" t="s">
        <v>312</v>
      </c>
      <c r="K1041" s="25" t="s">
        <v>2353</v>
      </c>
      <c r="L1041" s="107">
        <f t="shared" si="287"/>
        <v>0</v>
      </c>
      <c r="M1041" s="107"/>
      <c r="N1041" s="107"/>
      <c r="O1041" s="107">
        <f t="shared" si="288"/>
        <v>215000</v>
      </c>
      <c r="P1041" s="107">
        <v>215000</v>
      </c>
      <c r="Q1041" s="107"/>
      <c r="R1041" s="107">
        <f t="shared" si="289"/>
        <v>0</v>
      </c>
      <c r="S1041" s="107"/>
      <c r="T1041" s="107"/>
      <c r="U1041" s="107">
        <f t="shared" si="290"/>
        <v>0</v>
      </c>
      <c r="V1041" s="107"/>
      <c r="W1041" s="107"/>
      <c r="X1041" s="107">
        <f t="shared" si="291"/>
        <v>0</v>
      </c>
      <c r="Y1041" s="107"/>
      <c r="Z1041" s="107"/>
      <c r="AA1041" s="108">
        <f t="shared" si="292"/>
        <v>0</v>
      </c>
      <c r="AB1041" s="7">
        <v>45650</v>
      </c>
    </row>
    <row r="1042" spans="1:28" ht="15.75" x14ac:dyDescent="0.25">
      <c r="A1042" s="24">
        <v>45650</v>
      </c>
      <c r="B1042" s="25" t="s">
        <v>827</v>
      </c>
      <c r="C1042" s="25"/>
      <c r="D1042" s="25" t="s">
        <v>46</v>
      </c>
      <c r="E1042" s="25" t="s">
        <v>1216</v>
      </c>
      <c r="F1042" s="25">
        <v>500</v>
      </c>
      <c r="G1042" s="25" t="s">
        <v>34</v>
      </c>
      <c r="H1042" s="25">
        <v>1120</v>
      </c>
      <c r="I1042" s="25">
        <f t="shared" si="274"/>
        <v>560000</v>
      </c>
      <c r="J1042" s="31" t="s">
        <v>312</v>
      </c>
      <c r="K1042" s="25" t="s">
        <v>2353</v>
      </c>
      <c r="L1042" s="107">
        <f t="shared" si="287"/>
        <v>0</v>
      </c>
      <c r="M1042" s="107"/>
      <c r="N1042" s="107"/>
      <c r="O1042" s="107">
        <f t="shared" si="288"/>
        <v>560000</v>
      </c>
      <c r="P1042" s="107">
        <v>560000</v>
      </c>
      <c r="Q1042" s="107"/>
      <c r="R1042" s="107">
        <f t="shared" si="289"/>
        <v>0</v>
      </c>
      <c r="S1042" s="107"/>
      <c r="T1042" s="107"/>
      <c r="U1042" s="107">
        <f t="shared" si="290"/>
        <v>0</v>
      </c>
      <c r="V1042" s="107"/>
      <c r="W1042" s="107"/>
      <c r="X1042" s="107">
        <f t="shared" si="291"/>
        <v>0</v>
      </c>
      <c r="Y1042" s="107"/>
      <c r="Z1042" s="107"/>
      <c r="AA1042" s="108">
        <f t="shared" si="292"/>
        <v>0</v>
      </c>
      <c r="AB1042" s="7">
        <v>45650</v>
      </c>
    </row>
    <row r="1043" spans="1:28" ht="15.75" x14ac:dyDescent="0.25">
      <c r="A1043" s="29">
        <v>45650</v>
      </c>
      <c r="B1043" s="27" t="s">
        <v>414</v>
      </c>
      <c r="C1043" s="25"/>
      <c r="D1043" s="27" t="s">
        <v>46</v>
      </c>
      <c r="E1043" s="25" t="s">
        <v>567</v>
      </c>
      <c r="F1043" s="25">
        <v>39.200000000000003</v>
      </c>
      <c r="G1043" s="25" t="s">
        <v>39</v>
      </c>
      <c r="H1043" s="25">
        <v>115000</v>
      </c>
      <c r="I1043" s="25">
        <f t="shared" si="274"/>
        <v>4508000</v>
      </c>
      <c r="J1043" s="26" t="s">
        <v>28</v>
      </c>
      <c r="K1043" s="25"/>
      <c r="L1043" s="107">
        <f t="shared" si="287"/>
        <v>0</v>
      </c>
      <c r="M1043" s="107"/>
      <c r="N1043" s="107"/>
      <c r="O1043" s="107">
        <f t="shared" si="288"/>
        <v>0</v>
      </c>
      <c r="P1043" s="107"/>
      <c r="Q1043" s="107"/>
      <c r="R1043" s="107">
        <f t="shared" si="289"/>
        <v>0</v>
      </c>
      <c r="S1043" s="107"/>
      <c r="T1043" s="107"/>
      <c r="U1043" s="107">
        <f t="shared" si="290"/>
        <v>0</v>
      </c>
      <c r="V1043" s="107"/>
      <c r="W1043" s="107"/>
      <c r="X1043" s="107">
        <f t="shared" si="291"/>
        <v>0</v>
      </c>
      <c r="Y1043" s="107"/>
      <c r="Z1043" s="107"/>
      <c r="AA1043" s="108">
        <f t="shared" si="292"/>
        <v>4508000</v>
      </c>
      <c r="AB1043" s="7"/>
    </row>
    <row r="1044" spans="1:28" ht="15.75" x14ac:dyDescent="0.25">
      <c r="A1044" s="29">
        <v>45650</v>
      </c>
      <c r="B1044" s="27" t="s">
        <v>1082</v>
      </c>
      <c r="C1044" s="27"/>
      <c r="D1044" s="27" t="s">
        <v>46</v>
      </c>
      <c r="E1044" s="27" t="s">
        <v>108</v>
      </c>
      <c r="F1044" s="27">
        <v>200</v>
      </c>
      <c r="G1044" s="25" t="s">
        <v>34</v>
      </c>
      <c r="H1044" s="27">
        <v>2200</v>
      </c>
      <c r="I1044" s="25">
        <f t="shared" si="274"/>
        <v>440000</v>
      </c>
      <c r="J1044" s="32" t="s">
        <v>324</v>
      </c>
      <c r="K1044" s="25"/>
      <c r="L1044" s="107">
        <f t="shared" si="287"/>
        <v>0</v>
      </c>
      <c r="M1044" s="107"/>
      <c r="N1044" s="107"/>
      <c r="O1044" s="107">
        <f t="shared" si="288"/>
        <v>0</v>
      </c>
      <c r="P1044" s="107"/>
      <c r="Q1044" s="107"/>
      <c r="R1044" s="107">
        <f t="shared" si="289"/>
        <v>0</v>
      </c>
      <c r="S1044" s="107"/>
      <c r="T1044" s="107"/>
      <c r="U1044" s="107">
        <f t="shared" si="290"/>
        <v>440000</v>
      </c>
      <c r="V1044" s="107">
        <v>440000</v>
      </c>
      <c r="W1044" s="107"/>
      <c r="X1044" s="107">
        <f t="shared" si="291"/>
        <v>0</v>
      </c>
      <c r="Y1044" s="107"/>
      <c r="Z1044" s="107"/>
      <c r="AA1044" s="108">
        <f t="shared" si="292"/>
        <v>0</v>
      </c>
      <c r="AB1044" s="7">
        <v>45650</v>
      </c>
    </row>
    <row r="1045" spans="1:28" ht="15.75" x14ac:dyDescent="0.25">
      <c r="A1045" s="84">
        <v>45650</v>
      </c>
      <c r="B1045" s="88" t="s">
        <v>1554</v>
      </c>
      <c r="C1045" s="81"/>
      <c r="D1045" s="88" t="s">
        <v>46</v>
      </c>
      <c r="E1045" s="81" t="s">
        <v>384</v>
      </c>
      <c r="F1045" s="81">
        <v>10</v>
      </c>
      <c r="G1045" s="81" t="s">
        <v>48</v>
      </c>
      <c r="H1045" s="81">
        <v>250000</v>
      </c>
      <c r="I1045" s="81">
        <f t="shared" si="274"/>
        <v>2500000</v>
      </c>
      <c r="J1045" s="31" t="s">
        <v>324</v>
      </c>
      <c r="K1045" s="25"/>
      <c r="L1045" s="107">
        <f t="shared" si="287"/>
        <v>2500000</v>
      </c>
      <c r="M1045" s="107">
        <v>2500000</v>
      </c>
      <c r="N1045" s="107"/>
      <c r="O1045" s="107">
        <f t="shared" si="288"/>
        <v>0</v>
      </c>
      <c r="P1045" s="107"/>
      <c r="Q1045" s="107"/>
      <c r="R1045" s="107">
        <f t="shared" si="289"/>
        <v>0</v>
      </c>
      <c r="S1045" s="107"/>
      <c r="T1045" s="107"/>
      <c r="U1045" s="107">
        <f t="shared" si="290"/>
        <v>0</v>
      </c>
      <c r="V1045" s="107"/>
      <c r="W1045" s="107"/>
      <c r="X1045" s="107">
        <f t="shared" si="291"/>
        <v>0</v>
      </c>
      <c r="Y1045" s="107"/>
      <c r="Z1045" s="107"/>
      <c r="AA1045" s="108">
        <f t="shared" si="292"/>
        <v>0</v>
      </c>
      <c r="AB1045" s="7">
        <v>45650</v>
      </c>
    </row>
    <row r="1046" spans="1:28" ht="15.75" x14ac:dyDescent="0.25">
      <c r="A1046" s="29">
        <v>45651</v>
      </c>
      <c r="B1046" s="27" t="s">
        <v>73</v>
      </c>
      <c r="C1046" s="27"/>
      <c r="D1046" s="27" t="s">
        <v>46</v>
      </c>
      <c r="E1046" s="27" t="s">
        <v>139</v>
      </c>
      <c r="F1046" s="27">
        <v>3250</v>
      </c>
      <c r="G1046" s="27" t="s">
        <v>34</v>
      </c>
      <c r="H1046" s="27">
        <v>2105</v>
      </c>
      <c r="I1046" s="25">
        <f t="shared" ref="I1046:I1093" si="293">F1046*H1046</f>
        <v>6841250</v>
      </c>
      <c r="J1046" s="31" t="s">
        <v>312</v>
      </c>
      <c r="K1046" s="25" t="s">
        <v>2359</v>
      </c>
      <c r="L1046" s="107">
        <f t="shared" ref="L1046" si="294">M1046+N1046</f>
        <v>0</v>
      </c>
      <c r="M1046" s="107"/>
      <c r="N1046" s="107"/>
      <c r="O1046" s="107">
        <f t="shared" ref="O1046" si="295">P1046+Q1046</f>
        <v>6841250</v>
      </c>
      <c r="P1046" s="107">
        <v>6841250</v>
      </c>
      <c r="Q1046" s="107"/>
      <c r="R1046" s="107">
        <f t="shared" ref="R1046" si="296">S1046+T1046</f>
        <v>0</v>
      </c>
      <c r="S1046" s="107"/>
      <c r="T1046" s="107"/>
      <c r="U1046" s="107">
        <f t="shared" ref="U1046" si="297">V1046+W1046</f>
        <v>0</v>
      </c>
      <c r="V1046" s="107"/>
      <c r="W1046" s="107"/>
      <c r="X1046" s="107">
        <f t="shared" ref="X1046" si="298">Y1046+Z1046</f>
        <v>0</v>
      </c>
      <c r="Y1046" s="107"/>
      <c r="Z1046" s="107"/>
      <c r="AA1046" s="108">
        <f t="shared" ref="AA1046" si="299">C1046+I1046-L1046-O1046-U1046-X1046-R1046</f>
        <v>0</v>
      </c>
      <c r="AB1046" s="7">
        <v>45650</v>
      </c>
    </row>
    <row r="1047" spans="1:28" ht="15.75" x14ac:dyDescent="0.25">
      <c r="A1047" s="29">
        <v>45651</v>
      </c>
      <c r="B1047" s="27" t="s">
        <v>412</v>
      </c>
      <c r="C1047" s="25"/>
      <c r="D1047" s="27" t="s">
        <v>46</v>
      </c>
      <c r="E1047" s="25" t="s">
        <v>26</v>
      </c>
      <c r="F1047" s="25">
        <v>200</v>
      </c>
      <c r="G1047" s="25" t="s">
        <v>27</v>
      </c>
      <c r="H1047" s="25">
        <v>18000</v>
      </c>
      <c r="I1047" s="25">
        <f t="shared" si="293"/>
        <v>3600000</v>
      </c>
      <c r="J1047" s="26" t="s">
        <v>28</v>
      </c>
      <c r="K1047" s="25"/>
      <c r="L1047" s="107">
        <f t="shared" ref="L1047:L1068" si="300">M1047+N1047</f>
        <v>0</v>
      </c>
      <c r="M1047" s="107"/>
      <c r="N1047" s="107"/>
      <c r="O1047" s="107">
        <f t="shared" ref="O1047:O1068" si="301">P1047+Q1047</f>
        <v>0</v>
      </c>
      <c r="P1047" s="107"/>
      <c r="Q1047" s="107"/>
      <c r="R1047" s="107">
        <f t="shared" ref="R1047:R1068" si="302">S1047+T1047</f>
        <v>0</v>
      </c>
      <c r="S1047" s="107"/>
      <c r="T1047" s="107"/>
      <c r="U1047" s="107">
        <f t="shared" ref="U1047:U1068" si="303">V1047+W1047</f>
        <v>0</v>
      </c>
      <c r="V1047" s="107"/>
      <c r="W1047" s="107"/>
      <c r="X1047" s="107">
        <f t="shared" ref="X1047:X1068" si="304">Y1047+Z1047</f>
        <v>0</v>
      </c>
      <c r="Y1047" s="107"/>
      <c r="Z1047" s="107"/>
      <c r="AA1047" s="108">
        <f t="shared" ref="AA1047:AA1068" si="305">C1047+I1047-L1047-O1047-U1047-X1047-R1047</f>
        <v>3600000</v>
      </c>
      <c r="AB1047" s="7"/>
    </row>
    <row r="1048" spans="1:28" ht="15.75" x14ac:dyDescent="0.25">
      <c r="A1048" s="29">
        <v>45651</v>
      </c>
      <c r="B1048" s="27" t="s">
        <v>1331</v>
      </c>
      <c r="C1048" s="25"/>
      <c r="D1048" s="27" t="s">
        <v>46</v>
      </c>
      <c r="E1048" s="25" t="s">
        <v>135</v>
      </c>
      <c r="F1048" s="25">
        <v>10</v>
      </c>
      <c r="G1048" s="25" t="s">
        <v>48</v>
      </c>
      <c r="H1048" s="25">
        <v>150000</v>
      </c>
      <c r="I1048" s="25">
        <f t="shared" si="293"/>
        <v>1500000</v>
      </c>
      <c r="J1048" s="31" t="s">
        <v>324</v>
      </c>
      <c r="K1048" s="25"/>
      <c r="L1048" s="107">
        <f t="shared" si="300"/>
        <v>0</v>
      </c>
      <c r="M1048" s="107"/>
      <c r="N1048" s="107"/>
      <c r="O1048" s="107">
        <f t="shared" si="301"/>
        <v>0</v>
      </c>
      <c r="P1048" s="107"/>
      <c r="Q1048" s="107"/>
      <c r="R1048" s="107">
        <f t="shared" si="302"/>
        <v>0</v>
      </c>
      <c r="S1048" s="107"/>
      <c r="T1048" s="107"/>
      <c r="U1048" s="107">
        <f t="shared" si="303"/>
        <v>1500000</v>
      </c>
      <c r="V1048" s="107">
        <v>1500000</v>
      </c>
      <c r="W1048" s="107"/>
      <c r="X1048" s="107">
        <f t="shared" si="304"/>
        <v>0</v>
      </c>
      <c r="Y1048" s="107"/>
      <c r="Z1048" s="107"/>
      <c r="AA1048" s="108">
        <f t="shared" si="305"/>
        <v>0</v>
      </c>
      <c r="AB1048" s="7">
        <v>45651</v>
      </c>
    </row>
    <row r="1049" spans="1:28" ht="15.75" x14ac:dyDescent="0.25">
      <c r="A1049" s="29">
        <v>45651</v>
      </c>
      <c r="B1049" s="27" t="s">
        <v>1331</v>
      </c>
      <c r="C1049" s="25"/>
      <c r="D1049" s="27" t="s">
        <v>46</v>
      </c>
      <c r="E1049" s="25" t="s">
        <v>150</v>
      </c>
      <c r="F1049" s="25">
        <v>10</v>
      </c>
      <c r="G1049" s="25" t="s">
        <v>77</v>
      </c>
      <c r="H1049" s="25">
        <v>50000</v>
      </c>
      <c r="I1049" s="25">
        <f t="shared" si="293"/>
        <v>500000</v>
      </c>
      <c r="J1049" s="31" t="s">
        <v>324</v>
      </c>
      <c r="K1049" s="25"/>
      <c r="L1049" s="107">
        <f t="shared" si="300"/>
        <v>0</v>
      </c>
      <c r="M1049" s="107"/>
      <c r="N1049" s="107"/>
      <c r="O1049" s="107">
        <f t="shared" si="301"/>
        <v>0</v>
      </c>
      <c r="P1049" s="107"/>
      <c r="Q1049" s="107"/>
      <c r="R1049" s="107">
        <f t="shared" si="302"/>
        <v>0</v>
      </c>
      <c r="S1049" s="107"/>
      <c r="T1049" s="107"/>
      <c r="U1049" s="107">
        <f t="shared" si="303"/>
        <v>500000</v>
      </c>
      <c r="V1049" s="107">
        <v>500000</v>
      </c>
      <c r="W1049" s="107"/>
      <c r="X1049" s="107">
        <f t="shared" si="304"/>
        <v>0</v>
      </c>
      <c r="Y1049" s="107"/>
      <c r="Z1049" s="107"/>
      <c r="AA1049" s="108">
        <f t="shared" si="305"/>
        <v>0</v>
      </c>
      <c r="AB1049" s="7">
        <v>45651</v>
      </c>
    </row>
    <row r="1050" spans="1:28" ht="15.75" x14ac:dyDescent="0.25">
      <c r="A1050" s="29">
        <v>45651</v>
      </c>
      <c r="B1050" s="25">
        <v>777</v>
      </c>
      <c r="C1050" s="25"/>
      <c r="D1050" s="27" t="s">
        <v>2283</v>
      </c>
      <c r="E1050" s="25" t="s">
        <v>135</v>
      </c>
      <c r="F1050" s="25">
        <v>1</v>
      </c>
      <c r="G1050" s="25" t="s">
        <v>48</v>
      </c>
      <c r="H1050" s="25">
        <v>150000</v>
      </c>
      <c r="I1050" s="25">
        <f t="shared" si="293"/>
        <v>150000</v>
      </c>
      <c r="J1050" s="31" t="s">
        <v>324</v>
      </c>
      <c r="K1050" s="25"/>
      <c r="L1050" s="107">
        <f t="shared" si="300"/>
        <v>0</v>
      </c>
      <c r="M1050" s="107"/>
      <c r="N1050" s="107"/>
      <c r="O1050" s="107">
        <f t="shared" si="301"/>
        <v>0</v>
      </c>
      <c r="P1050" s="107"/>
      <c r="Q1050" s="107"/>
      <c r="R1050" s="107">
        <f t="shared" si="302"/>
        <v>0</v>
      </c>
      <c r="S1050" s="107"/>
      <c r="T1050" s="107"/>
      <c r="U1050" s="107">
        <f t="shared" si="303"/>
        <v>150000</v>
      </c>
      <c r="V1050" s="107">
        <v>150000</v>
      </c>
      <c r="W1050" s="107"/>
      <c r="X1050" s="107">
        <f t="shared" si="304"/>
        <v>0</v>
      </c>
      <c r="Y1050" s="107"/>
      <c r="Z1050" s="107"/>
      <c r="AA1050" s="108">
        <f t="shared" si="305"/>
        <v>0</v>
      </c>
      <c r="AB1050" s="7">
        <v>45651</v>
      </c>
    </row>
    <row r="1051" spans="1:28" ht="15.75" x14ac:dyDescent="0.25">
      <c r="A1051" s="29">
        <v>45651</v>
      </c>
      <c r="B1051" s="25" t="s">
        <v>73</v>
      </c>
      <c r="C1051" s="25"/>
      <c r="D1051" s="27" t="s">
        <v>46</v>
      </c>
      <c r="E1051" s="25" t="s">
        <v>165</v>
      </c>
      <c r="F1051" s="25">
        <v>1</v>
      </c>
      <c r="G1051" s="25" t="s">
        <v>303</v>
      </c>
      <c r="H1051" s="25">
        <v>1200000</v>
      </c>
      <c r="I1051" s="25">
        <f t="shared" si="293"/>
        <v>1200000</v>
      </c>
      <c r="J1051" s="26" t="s">
        <v>28</v>
      </c>
      <c r="K1051" s="25"/>
      <c r="L1051" s="107">
        <f t="shared" si="300"/>
        <v>0</v>
      </c>
      <c r="M1051" s="107"/>
      <c r="N1051" s="107"/>
      <c r="O1051" s="107">
        <f t="shared" si="301"/>
        <v>0</v>
      </c>
      <c r="P1051" s="107"/>
      <c r="Q1051" s="107"/>
      <c r="R1051" s="107">
        <f t="shared" si="302"/>
        <v>0</v>
      </c>
      <c r="S1051" s="107"/>
      <c r="T1051" s="107"/>
      <c r="U1051" s="107">
        <f t="shared" si="303"/>
        <v>0</v>
      </c>
      <c r="V1051" s="107"/>
      <c r="W1051" s="107"/>
      <c r="X1051" s="107">
        <f t="shared" si="304"/>
        <v>0</v>
      </c>
      <c r="Y1051" s="107"/>
      <c r="Z1051" s="107"/>
      <c r="AA1051" s="108">
        <f t="shared" si="305"/>
        <v>1200000</v>
      </c>
      <c r="AB1051" s="7"/>
    </row>
    <row r="1052" spans="1:28" ht="15.75" x14ac:dyDescent="0.25">
      <c r="A1052" s="29">
        <v>45651</v>
      </c>
      <c r="B1052" s="25" t="s">
        <v>341</v>
      </c>
      <c r="C1052" s="25"/>
      <c r="D1052" s="25" t="s">
        <v>52</v>
      </c>
      <c r="E1052" s="25" t="s">
        <v>302</v>
      </c>
      <c r="F1052" s="25">
        <v>1</v>
      </c>
      <c r="G1052" s="25" t="s">
        <v>303</v>
      </c>
      <c r="H1052" s="25">
        <v>1200000</v>
      </c>
      <c r="I1052" s="25">
        <f t="shared" si="293"/>
        <v>1200000</v>
      </c>
      <c r="J1052" s="26" t="s">
        <v>28</v>
      </c>
      <c r="K1052" s="25"/>
      <c r="L1052" s="107">
        <f t="shared" si="300"/>
        <v>0</v>
      </c>
      <c r="M1052" s="107"/>
      <c r="N1052" s="107"/>
      <c r="O1052" s="107">
        <f t="shared" si="301"/>
        <v>0</v>
      </c>
      <c r="P1052" s="107"/>
      <c r="Q1052" s="107"/>
      <c r="R1052" s="107">
        <f t="shared" si="302"/>
        <v>0</v>
      </c>
      <c r="S1052" s="107"/>
      <c r="T1052" s="107"/>
      <c r="U1052" s="107">
        <f t="shared" si="303"/>
        <v>0</v>
      </c>
      <c r="V1052" s="107"/>
      <c r="W1052" s="107"/>
      <c r="X1052" s="107">
        <f t="shared" si="304"/>
        <v>0</v>
      </c>
      <c r="Y1052" s="107"/>
      <c r="Z1052" s="107"/>
      <c r="AA1052" s="108">
        <f t="shared" si="305"/>
        <v>1200000</v>
      </c>
      <c r="AB1052" s="7"/>
    </row>
    <row r="1053" spans="1:28" ht="15.75" x14ac:dyDescent="0.25">
      <c r="A1053" s="29">
        <v>45651</v>
      </c>
      <c r="B1053" s="25" t="s">
        <v>1770</v>
      </c>
      <c r="C1053" s="25"/>
      <c r="D1053" s="25" t="s">
        <v>52</v>
      </c>
      <c r="E1053" s="25" t="s">
        <v>160</v>
      </c>
      <c r="F1053" s="27">
        <v>250</v>
      </c>
      <c r="G1053" s="25" t="s">
        <v>34</v>
      </c>
      <c r="H1053" s="27">
        <v>2630</v>
      </c>
      <c r="I1053" s="25">
        <f t="shared" si="293"/>
        <v>657500</v>
      </c>
      <c r="J1053" s="31" t="s">
        <v>312</v>
      </c>
      <c r="K1053" s="25" t="s">
        <v>2364</v>
      </c>
      <c r="L1053" s="107">
        <f t="shared" si="300"/>
        <v>0</v>
      </c>
      <c r="M1053" s="107"/>
      <c r="N1053" s="107"/>
      <c r="O1053" s="107">
        <f t="shared" si="301"/>
        <v>657500</v>
      </c>
      <c r="P1053" s="107">
        <v>657500</v>
      </c>
      <c r="Q1053" s="107"/>
      <c r="R1053" s="107">
        <f t="shared" si="302"/>
        <v>0</v>
      </c>
      <c r="S1053" s="107"/>
      <c r="T1053" s="107"/>
      <c r="U1053" s="107">
        <f t="shared" si="303"/>
        <v>0</v>
      </c>
      <c r="V1053" s="107"/>
      <c r="W1053" s="107"/>
      <c r="X1053" s="107">
        <f t="shared" si="304"/>
        <v>0</v>
      </c>
      <c r="Y1053" s="107"/>
      <c r="Z1053" s="107"/>
      <c r="AA1053" s="108">
        <f t="shared" si="305"/>
        <v>0</v>
      </c>
      <c r="AB1053" s="7">
        <v>45651</v>
      </c>
    </row>
    <row r="1054" spans="1:28" ht="15.75" x14ac:dyDescent="0.25">
      <c r="A1054" s="29">
        <v>45651</v>
      </c>
      <c r="B1054" s="25" t="s">
        <v>1770</v>
      </c>
      <c r="C1054" s="27"/>
      <c r="D1054" s="25" t="s">
        <v>52</v>
      </c>
      <c r="E1054" s="27" t="s">
        <v>44</v>
      </c>
      <c r="F1054" s="27">
        <v>250</v>
      </c>
      <c r="G1054" s="25" t="s">
        <v>34</v>
      </c>
      <c r="H1054" s="27">
        <v>860</v>
      </c>
      <c r="I1054" s="25">
        <f t="shared" si="293"/>
        <v>215000</v>
      </c>
      <c r="J1054" s="31" t="s">
        <v>312</v>
      </c>
      <c r="K1054" s="25" t="s">
        <v>2364</v>
      </c>
      <c r="L1054" s="107">
        <f t="shared" si="300"/>
        <v>0</v>
      </c>
      <c r="M1054" s="107"/>
      <c r="N1054" s="107"/>
      <c r="O1054" s="107">
        <f t="shared" si="301"/>
        <v>215000</v>
      </c>
      <c r="P1054" s="107">
        <v>215000</v>
      </c>
      <c r="Q1054" s="107"/>
      <c r="R1054" s="107">
        <f t="shared" si="302"/>
        <v>0</v>
      </c>
      <c r="S1054" s="107"/>
      <c r="T1054" s="107"/>
      <c r="U1054" s="107">
        <f t="shared" si="303"/>
        <v>0</v>
      </c>
      <c r="V1054" s="107"/>
      <c r="W1054" s="107"/>
      <c r="X1054" s="107">
        <f t="shared" si="304"/>
        <v>0</v>
      </c>
      <c r="Y1054" s="107"/>
      <c r="Z1054" s="107"/>
      <c r="AA1054" s="108">
        <f t="shared" si="305"/>
        <v>0</v>
      </c>
      <c r="AB1054" s="7">
        <v>45651</v>
      </c>
    </row>
    <row r="1055" spans="1:28" ht="15.75" x14ac:dyDescent="0.25">
      <c r="A1055" s="29">
        <v>45651</v>
      </c>
      <c r="B1055" s="25" t="s">
        <v>1770</v>
      </c>
      <c r="C1055" s="25"/>
      <c r="D1055" s="25" t="s">
        <v>52</v>
      </c>
      <c r="E1055" s="25" t="s">
        <v>982</v>
      </c>
      <c r="F1055" s="25">
        <v>500</v>
      </c>
      <c r="G1055" s="25" t="s">
        <v>34</v>
      </c>
      <c r="H1055" s="25">
        <v>1230</v>
      </c>
      <c r="I1055" s="25">
        <f t="shared" si="293"/>
        <v>615000</v>
      </c>
      <c r="J1055" s="31" t="s">
        <v>312</v>
      </c>
      <c r="K1055" s="25" t="s">
        <v>2364</v>
      </c>
      <c r="L1055" s="107">
        <f t="shared" si="300"/>
        <v>0</v>
      </c>
      <c r="M1055" s="107"/>
      <c r="N1055" s="107"/>
      <c r="O1055" s="107">
        <f t="shared" si="301"/>
        <v>615000</v>
      </c>
      <c r="P1055" s="107">
        <v>615000</v>
      </c>
      <c r="Q1055" s="107"/>
      <c r="R1055" s="107">
        <f t="shared" si="302"/>
        <v>0</v>
      </c>
      <c r="S1055" s="107"/>
      <c r="T1055" s="107"/>
      <c r="U1055" s="107">
        <f t="shared" si="303"/>
        <v>0</v>
      </c>
      <c r="V1055" s="107"/>
      <c r="W1055" s="107"/>
      <c r="X1055" s="107">
        <f t="shared" si="304"/>
        <v>0</v>
      </c>
      <c r="Y1055" s="107"/>
      <c r="Z1055" s="107"/>
      <c r="AA1055" s="108">
        <f t="shared" si="305"/>
        <v>0</v>
      </c>
      <c r="AB1055" s="7">
        <v>45651</v>
      </c>
    </row>
    <row r="1056" spans="1:28" ht="15.75" x14ac:dyDescent="0.25">
      <c r="A1056" s="29">
        <v>45651</v>
      </c>
      <c r="B1056" s="27" t="s">
        <v>256</v>
      </c>
      <c r="C1056" s="25"/>
      <c r="D1056" s="25" t="s">
        <v>52</v>
      </c>
      <c r="E1056" s="25" t="s">
        <v>127</v>
      </c>
      <c r="F1056" s="25">
        <v>1</v>
      </c>
      <c r="G1056" s="25" t="s">
        <v>39</v>
      </c>
      <c r="H1056" s="25">
        <v>70000</v>
      </c>
      <c r="I1056" s="25">
        <f t="shared" si="293"/>
        <v>70000</v>
      </c>
      <c r="J1056" s="31" t="s">
        <v>312</v>
      </c>
      <c r="K1056" s="25" t="s">
        <v>2377</v>
      </c>
      <c r="L1056" s="107">
        <f t="shared" si="300"/>
        <v>0</v>
      </c>
      <c r="M1056" s="107"/>
      <c r="N1056" s="107"/>
      <c r="O1056" s="107">
        <f t="shared" si="301"/>
        <v>70000</v>
      </c>
      <c r="P1056" s="107">
        <v>70000</v>
      </c>
      <c r="Q1056" s="107"/>
      <c r="R1056" s="107">
        <f t="shared" si="302"/>
        <v>0</v>
      </c>
      <c r="S1056" s="107"/>
      <c r="T1056" s="107"/>
      <c r="U1056" s="107">
        <f t="shared" si="303"/>
        <v>0</v>
      </c>
      <c r="V1056" s="107"/>
      <c r="W1056" s="107"/>
      <c r="X1056" s="107">
        <f t="shared" si="304"/>
        <v>0</v>
      </c>
      <c r="Y1056" s="107"/>
      <c r="Z1056" s="107"/>
      <c r="AA1056" s="108">
        <f t="shared" si="305"/>
        <v>0</v>
      </c>
      <c r="AB1056" s="7">
        <v>45652</v>
      </c>
    </row>
    <row r="1057" spans="1:28" ht="15.75" x14ac:dyDescent="0.25">
      <c r="A1057" s="29">
        <v>45651</v>
      </c>
      <c r="B1057" s="27" t="s">
        <v>256</v>
      </c>
      <c r="C1057" s="25"/>
      <c r="D1057" s="25" t="s">
        <v>52</v>
      </c>
      <c r="E1057" s="25" t="s">
        <v>217</v>
      </c>
      <c r="F1057" s="25">
        <v>2.5</v>
      </c>
      <c r="G1057" s="25" t="s">
        <v>39</v>
      </c>
      <c r="H1057" s="25">
        <v>90000</v>
      </c>
      <c r="I1057" s="25">
        <f t="shared" si="293"/>
        <v>225000</v>
      </c>
      <c r="J1057" s="31" t="s">
        <v>312</v>
      </c>
      <c r="K1057" s="25" t="s">
        <v>2377</v>
      </c>
      <c r="L1057" s="107">
        <f t="shared" si="300"/>
        <v>0</v>
      </c>
      <c r="M1057" s="107"/>
      <c r="N1057" s="107"/>
      <c r="O1057" s="107">
        <f t="shared" si="301"/>
        <v>225000</v>
      </c>
      <c r="P1057" s="107">
        <v>225000</v>
      </c>
      <c r="Q1057" s="107"/>
      <c r="R1057" s="107">
        <f t="shared" si="302"/>
        <v>0</v>
      </c>
      <c r="S1057" s="107"/>
      <c r="T1057" s="107"/>
      <c r="U1057" s="107">
        <f t="shared" si="303"/>
        <v>0</v>
      </c>
      <c r="V1057" s="107"/>
      <c r="W1057" s="107"/>
      <c r="X1057" s="107">
        <f t="shared" si="304"/>
        <v>0</v>
      </c>
      <c r="Y1057" s="107"/>
      <c r="Z1057" s="107"/>
      <c r="AA1057" s="108">
        <f t="shared" si="305"/>
        <v>0</v>
      </c>
      <c r="AB1057" s="7">
        <v>45652</v>
      </c>
    </row>
    <row r="1058" spans="1:28" ht="15.75" x14ac:dyDescent="0.25">
      <c r="A1058" s="29">
        <v>45651</v>
      </c>
      <c r="B1058" s="27" t="s">
        <v>256</v>
      </c>
      <c r="C1058" s="25"/>
      <c r="D1058" s="25" t="s">
        <v>52</v>
      </c>
      <c r="E1058" s="25" t="s">
        <v>512</v>
      </c>
      <c r="F1058" s="25">
        <v>2</v>
      </c>
      <c r="G1058" s="25" t="s">
        <v>27</v>
      </c>
      <c r="H1058" s="25">
        <v>480000</v>
      </c>
      <c r="I1058" s="25">
        <f t="shared" si="293"/>
        <v>960000</v>
      </c>
      <c r="J1058" s="31" t="s">
        <v>312</v>
      </c>
      <c r="K1058" s="25" t="s">
        <v>2377</v>
      </c>
      <c r="L1058" s="107">
        <f t="shared" si="300"/>
        <v>0</v>
      </c>
      <c r="M1058" s="107"/>
      <c r="N1058" s="107"/>
      <c r="O1058" s="107">
        <f t="shared" si="301"/>
        <v>960000</v>
      </c>
      <c r="P1058" s="107">
        <v>960000</v>
      </c>
      <c r="Q1058" s="107"/>
      <c r="R1058" s="107">
        <f t="shared" si="302"/>
        <v>0</v>
      </c>
      <c r="S1058" s="107"/>
      <c r="T1058" s="107"/>
      <c r="U1058" s="107">
        <f t="shared" si="303"/>
        <v>0</v>
      </c>
      <c r="V1058" s="107"/>
      <c r="W1058" s="107"/>
      <c r="X1058" s="107">
        <f t="shared" si="304"/>
        <v>0</v>
      </c>
      <c r="Y1058" s="107"/>
      <c r="Z1058" s="107"/>
      <c r="AA1058" s="108">
        <f t="shared" si="305"/>
        <v>0</v>
      </c>
      <c r="AB1058" s="7">
        <v>45652</v>
      </c>
    </row>
    <row r="1059" spans="1:28" ht="15.75" x14ac:dyDescent="0.25">
      <c r="A1059" s="29">
        <v>45651</v>
      </c>
      <c r="B1059" s="27" t="s">
        <v>256</v>
      </c>
      <c r="C1059" s="27"/>
      <c r="D1059" s="25" t="s">
        <v>52</v>
      </c>
      <c r="E1059" s="27" t="s">
        <v>276</v>
      </c>
      <c r="F1059" s="27">
        <v>2500</v>
      </c>
      <c r="G1059" s="27" t="s">
        <v>34</v>
      </c>
      <c r="H1059" s="27">
        <v>800</v>
      </c>
      <c r="I1059" s="25">
        <f t="shared" si="293"/>
        <v>2000000</v>
      </c>
      <c r="J1059" s="38" t="s">
        <v>78</v>
      </c>
      <c r="K1059" s="25" t="s">
        <v>2377</v>
      </c>
      <c r="L1059" s="107">
        <f t="shared" si="300"/>
        <v>0</v>
      </c>
      <c r="M1059" s="107"/>
      <c r="N1059" s="107"/>
      <c r="O1059" s="107">
        <f t="shared" si="301"/>
        <v>657500</v>
      </c>
      <c r="P1059" s="107">
        <v>657500</v>
      </c>
      <c r="Q1059" s="107"/>
      <c r="R1059" s="107">
        <f t="shared" si="302"/>
        <v>0</v>
      </c>
      <c r="S1059" s="107"/>
      <c r="T1059" s="107"/>
      <c r="U1059" s="107">
        <f t="shared" si="303"/>
        <v>0</v>
      </c>
      <c r="V1059" s="107"/>
      <c r="W1059" s="107"/>
      <c r="X1059" s="107">
        <f t="shared" si="304"/>
        <v>0</v>
      </c>
      <c r="Y1059" s="107"/>
      <c r="Z1059" s="107"/>
      <c r="AA1059" s="108">
        <f t="shared" si="305"/>
        <v>1342500</v>
      </c>
      <c r="AB1059" s="7">
        <v>45652</v>
      </c>
    </row>
    <row r="1060" spans="1:28" ht="15.75" x14ac:dyDescent="0.25">
      <c r="A1060" s="29">
        <v>45651</v>
      </c>
      <c r="B1060" s="25" t="s">
        <v>168</v>
      </c>
      <c r="C1060" s="25"/>
      <c r="D1060" s="27" t="s">
        <v>2283</v>
      </c>
      <c r="E1060" s="25" t="s">
        <v>148</v>
      </c>
      <c r="F1060" s="25">
        <v>1</v>
      </c>
      <c r="G1060" s="25" t="s">
        <v>23</v>
      </c>
      <c r="H1060" s="25">
        <v>400000</v>
      </c>
      <c r="I1060" s="25">
        <f t="shared" si="293"/>
        <v>400000</v>
      </c>
      <c r="J1060" s="31" t="s">
        <v>324</v>
      </c>
      <c r="K1060" s="25"/>
      <c r="L1060" s="107">
        <f t="shared" si="300"/>
        <v>0</v>
      </c>
      <c r="M1060" s="107"/>
      <c r="N1060" s="107"/>
      <c r="O1060" s="107">
        <f t="shared" si="301"/>
        <v>0</v>
      </c>
      <c r="P1060" s="107"/>
      <c r="Q1060" s="107"/>
      <c r="R1060" s="107">
        <f t="shared" si="302"/>
        <v>0</v>
      </c>
      <c r="S1060" s="107"/>
      <c r="T1060" s="107"/>
      <c r="U1060" s="107">
        <f t="shared" si="303"/>
        <v>400000</v>
      </c>
      <c r="V1060" s="107">
        <v>400000</v>
      </c>
      <c r="W1060" s="107"/>
      <c r="X1060" s="107">
        <f t="shared" si="304"/>
        <v>0</v>
      </c>
      <c r="Y1060" s="107"/>
      <c r="Z1060" s="107"/>
      <c r="AA1060" s="108">
        <f t="shared" si="305"/>
        <v>0</v>
      </c>
      <c r="AB1060" s="7">
        <v>45651</v>
      </c>
    </row>
    <row r="1061" spans="1:28" ht="15.75" x14ac:dyDescent="0.25">
      <c r="A1061" s="29">
        <v>45651</v>
      </c>
      <c r="B1061" s="25" t="s">
        <v>377</v>
      </c>
      <c r="C1061" s="25"/>
      <c r="D1061" s="27" t="s">
        <v>52</v>
      </c>
      <c r="E1061" s="25" t="s">
        <v>1377</v>
      </c>
      <c r="F1061" s="25">
        <v>300</v>
      </c>
      <c r="G1061" s="25" t="s">
        <v>34</v>
      </c>
      <c r="H1061" s="25">
        <v>2720</v>
      </c>
      <c r="I1061" s="25">
        <f t="shared" si="293"/>
        <v>816000</v>
      </c>
      <c r="J1061" s="31" t="s">
        <v>324</v>
      </c>
      <c r="K1061" s="25"/>
      <c r="L1061" s="107">
        <f t="shared" si="300"/>
        <v>816000</v>
      </c>
      <c r="M1061" s="107">
        <v>816000</v>
      </c>
      <c r="N1061" s="107"/>
      <c r="O1061" s="107">
        <f t="shared" si="301"/>
        <v>0</v>
      </c>
      <c r="P1061" s="107"/>
      <c r="Q1061" s="107"/>
      <c r="R1061" s="107">
        <f t="shared" si="302"/>
        <v>0</v>
      </c>
      <c r="S1061" s="107"/>
      <c r="T1061" s="107"/>
      <c r="U1061" s="107">
        <f t="shared" si="303"/>
        <v>0</v>
      </c>
      <c r="V1061" s="107"/>
      <c r="W1061" s="107"/>
      <c r="X1061" s="107">
        <f t="shared" si="304"/>
        <v>0</v>
      </c>
      <c r="Y1061" s="107"/>
      <c r="Z1061" s="107"/>
      <c r="AA1061" s="108">
        <f t="shared" si="305"/>
        <v>0</v>
      </c>
      <c r="AB1061" s="7">
        <v>45651</v>
      </c>
    </row>
    <row r="1062" spans="1:28" ht="15.75" x14ac:dyDescent="0.25">
      <c r="A1062" s="29">
        <v>45651</v>
      </c>
      <c r="B1062" s="25" t="s">
        <v>263</v>
      </c>
      <c r="C1062" s="25"/>
      <c r="D1062" s="27" t="s">
        <v>46</v>
      </c>
      <c r="E1062" s="25" t="s">
        <v>348</v>
      </c>
      <c r="F1062" s="25">
        <v>20000</v>
      </c>
      <c r="G1062" s="25" t="s">
        <v>34</v>
      </c>
      <c r="H1062" s="25">
        <v>1050</v>
      </c>
      <c r="I1062" s="25">
        <f t="shared" si="293"/>
        <v>21000000</v>
      </c>
      <c r="J1062" s="26" t="s">
        <v>28</v>
      </c>
      <c r="K1062" s="25"/>
      <c r="L1062" s="107">
        <f t="shared" si="300"/>
        <v>0</v>
      </c>
      <c r="M1062" s="107"/>
      <c r="N1062" s="107"/>
      <c r="O1062" s="107">
        <f t="shared" si="301"/>
        <v>0</v>
      </c>
      <c r="P1062" s="107"/>
      <c r="Q1062" s="107"/>
      <c r="R1062" s="107">
        <f t="shared" si="302"/>
        <v>0</v>
      </c>
      <c r="S1062" s="107"/>
      <c r="T1062" s="107"/>
      <c r="U1062" s="107">
        <f t="shared" si="303"/>
        <v>0</v>
      </c>
      <c r="V1062" s="107"/>
      <c r="W1062" s="107"/>
      <c r="X1062" s="107">
        <f t="shared" si="304"/>
        <v>0</v>
      </c>
      <c r="Y1062" s="107"/>
      <c r="Z1062" s="107"/>
      <c r="AA1062" s="108">
        <f t="shared" si="305"/>
        <v>21000000</v>
      </c>
      <c r="AB1062" s="7"/>
    </row>
    <row r="1063" spans="1:28" ht="15.75" x14ac:dyDescent="0.25">
      <c r="A1063" s="29">
        <v>45651</v>
      </c>
      <c r="B1063" s="25" t="s">
        <v>702</v>
      </c>
      <c r="C1063" s="25"/>
      <c r="D1063" s="27" t="s">
        <v>2283</v>
      </c>
      <c r="E1063" s="25" t="s">
        <v>108</v>
      </c>
      <c r="F1063" s="25">
        <v>1400</v>
      </c>
      <c r="G1063" s="25" t="s">
        <v>34</v>
      </c>
      <c r="H1063" s="25">
        <v>2000</v>
      </c>
      <c r="I1063" s="25">
        <f t="shared" si="293"/>
        <v>2800000</v>
      </c>
      <c r="J1063" s="31" t="s">
        <v>312</v>
      </c>
      <c r="K1063" s="25" t="s">
        <v>2356</v>
      </c>
      <c r="L1063" s="107">
        <f t="shared" si="300"/>
        <v>0</v>
      </c>
      <c r="M1063" s="107"/>
      <c r="N1063" s="107"/>
      <c r="O1063" s="107">
        <f t="shared" si="301"/>
        <v>2800000</v>
      </c>
      <c r="P1063" s="107">
        <v>2800000</v>
      </c>
      <c r="Q1063" s="107"/>
      <c r="R1063" s="107">
        <f t="shared" si="302"/>
        <v>0</v>
      </c>
      <c r="S1063" s="107"/>
      <c r="T1063" s="107"/>
      <c r="U1063" s="107">
        <f t="shared" si="303"/>
        <v>0</v>
      </c>
      <c r="V1063" s="107"/>
      <c r="W1063" s="107"/>
      <c r="X1063" s="107">
        <f t="shared" si="304"/>
        <v>0</v>
      </c>
      <c r="Y1063" s="107"/>
      <c r="Z1063" s="107"/>
      <c r="AA1063" s="108">
        <f t="shared" si="305"/>
        <v>0</v>
      </c>
      <c r="AB1063" s="7">
        <v>45650</v>
      </c>
    </row>
    <row r="1064" spans="1:28" ht="15.75" x14ac:dyDescent="0.25">
      <c r="A1064" s="29">
        <v>45651</v>
      </c>
      <c r="B1064" s="25" t="s">
        <v>72</v>
      </c>
      <c r="C1064" s="25"/>
      <c r="D1064" s="27" t="s">
        <v>46</v>
      </c>
      <c r="E1064" s="25" t="s">
        <v>135</v>
      </c>
      <c r="F1064" s="25">
        <v>2</v>
      </c>
      <c r="G1064" s="25" t="s">
        <v>48</v>
      </c>
      <c r="H1064" s="25">
        <v>150000</v>
      </c>
      <c r="I1064" s="25">
        <f t="shared" si="293"/>
        <v>300000</v>
      </c>
      <c r="J1064" s="31" t="s">
        <v>324</v>
      </c>
      <c r="K1064" s="25"/>
      <c r="L1064" s="107">
        <f t="shared" si="300"/>
        <v>0</v>
      </c>
      <c r="M1064" s="107"/>
      <c r="N1064" s="107"/>
      <c r="O1064" s="107">
        <f t="shared" si="301"/>
        <v>0</v>
      </c>
      <c r="P1064" s="107"/>
      <c r="Q1064" s="107"/>
      <c r="R1064" s="107">
        <f t="shared" si="302"/>
        <v>0</v>
      </c>
      <c r="S1064" s="107"/>
      <c r="T1064" s="107"/>
      <c r="U1064" s="107">
        <f t="shared" si="303"/>
        <v>300000</v>
      </c>
      <c r="V1064" s="107">
        <v>300000</v>
      </c>
      <c r="W1064" s="107"/>
      <c r="X1064" s="107">
        <f t="shared" si="304"/>
        <v>0</v>
      </c>
      <c r="Y1064" s="107"/>
      <c r="Z1064" s="107"/>
      <c r="AA1064" s="108">
        <f t="shared" si="305"/>
        <v>0</v>
      </c>
      <c r="AB1064" s="7">
        <v>45651</v>
      </c>
    </row>
    <row r="1065" spans="1:28" ht="15.75" x14ac:dyDescent="0.25">
      <c r="A1065" s="24">
        <v>45651</v>
      </c>
      <c r="B1065" s="25" t="s">
        <v>409</v>
      </c>
      <c r="C1065" s="25"/>
      <c r="D1065" s="25" t="s">
        <v>52</v>
      </c>
      <c r="E1065" s="25" t="s">
        <v>185</v>
      </c>
      <c r="F1065" s="25">
        <v>300</v>
      </c>
      <c r="G1065" s="25" t="s">
        <v>27</v>
      </c>
      <c r="H1065" s="25">
        <v>1700</v>
      </c>
      <c r="I1065" s="25">
        <f t="shared" si="293"/>
        <v>510000</v>
      </c>
      <c r="J1065" s="31" t="s">
        <v>312</v>
      </c>
      <c r="K1065" s="25" t="s">
        <v>2265</v>
      </c>
      <c r="L1065" s="107">
        <f t="shared" si="300"/>
        <v>0</v>
      </c>
      <c r="M1065" s="107"/>
      <c r="N1065" s="107"/>
      <c r="O1065" s="107">
        <f t="shared" si="301"/>
        <v>510000</v>
      </c>
      <c r="P1065" s="107">
        <v>510000</v>
      </c>
      <c r="Q1065" s="107"/>
      <c r="R1065" s="107">
        <f t="shared" si="302"/>
        <v>0</v>
      </c>
      <c r="S1065" s="107"/>
      <c r="T1065" s="107"/>
      <c r="U1065" s="107">
        <f t="shared" si="303"/>
        <v>0</v>
      </c>
      <c r="V1065" s="107"/>
      <c r="W1065" s="107"/>
      <c r="X1065" s="107">
        <f t="shared" si="304"/>
        <v>0</v>
      </c>
      <c r="Y1065" s="107"/>
      <c r="Z1065" s="107"/>
      <c r="AA1065" s="108">
        <f t="shared" si="305"/>
        <v>0</v>
      </c>
      <c r="AB1065" s="7">
        <v>45652</v>
      </c>
    </row>
    <row r="1066" spans="1:28" ht="15.75" x14ac:dyDescent="0.25">
      <c r="A1066" s="29">
        <v>45651</v>
      </c>
      <c r="B1066" s="33" t="s">
        <v>2262</v>
      </c>
      <c r="C1066" s="25"/>
      <c r="D1066" s="27" t="s">
        <v>52</v>
      </c>
      <c r="E1066" s="25" t="s">
        <v>1953</v>
      </c>
      <c r="F1066" s="25">
        <v>800</v>
      </c>
      <c r="G1066" s="25" t="s">
        <v>34</v>
      </c>
      <c r="H1066" s="25">
        <v>5000</v>
      </c>
      <c r="I1066" s="25">
        <f t="shared" si="293"/>
        <v>4000000</v>
      </c>
      <c r="J1066" s="32" t="s">
        <v>324</v>
      </c>
      <c r="K1066" s="25"/>
      <c r="L1066" s="107">
        <f t="shared" si="300"/>
        <v>4000000</v>
      </c>
      <c r="M1066" s="107">
        <v>4000000</v>
      </c>
      <c r="N1066" s="107"/>
      <c r="O1066" s="107">
        <f t="shared" si="301"/>
        <v>0</v>
      </c>
      <c r="P1066" s="107"/>
      <c r="Q1066" s="107"/>
      <c r="R1066" s="107">
        <f t="shared" si="302"/>
        <v>0</v>
      </c>
      <c r="S1066" s="107"/>
      <c r="T1066" s="107"/>
      <c r="U1066" s="107">
        <f t="shared" si="303"/>
        <v>0</v>
      </c>
      <c r="V1066" s="107"/>
      <c r="W1066" s="107"/>
      <c r="X1066" s="107">
        <f t="shared" si="304"/>
        <v>0</v>
      </c>
      <c r="Y1066" s="107"/>
      <c r="Z1066" s="107"/>
      <c r="AA1066" s="108">
        <f t="shared" si="305"/>
        <v>0</v>
      </c>
      <c r="AB1066" s="7">
        <v>45651</v>
      </c>
    </row>
    <row r="1067" spans="1:28" ht="15.75" x14ac:dyDescent="0.25">
      <c r="A1067" s="29">
        <v>45651</v>
      </c>
      <c r="B1067" s="25" t="s">
        <v>122</v>
      </c>
      <c r="C1067" s="25"/>
      <c r="D1067" s="25" t="s">
        <v>46</v>
      </c>
      <c r="E1067" s="25" t="s">
        <v>128</v>
      </c>
      <c r="F1067" s="25">
        <v>75</v>
      </c>
      <c r="G1067" s="25" t="s">
        <v>39</v>
      </c>
      <c r="H1067" s="25">
        <v>100000</v>
      </c>
      <c r="I1067" s="25">
        <f t="shared" si="293"/>
        <v>7500000</v>
      </c>
      <c r="J1067" s="26" t="s">
        <v>28</v>
      </c>
      <c r="K1067" s="25"/>
      <c r="L1067" s="107">
        <f t="shared" si="300"/>
        <v>0</v>
      </c>
      <c r="M1067" s="107"/>
      <c r="N1067" s="107"/>
      <c r="O1067" s="107">
        <f t="shared" si="301"/>
        <v>0</v>
      </c>
      <c r="P1067" s="107"/>
      <c r="Q1067" s="107"/>
      <c r="R1067" s="107">
        <f t="shared" si="302"/>
        <v>0</v>
      </c>
      <c r="S1067" s="107"/>
      <c r="T1067" s="107"/>
      <c r="U1067" s="107">
        <f t="shared" si="303"/>
        <v>0</v>
      </c>
      <c r="V1067" s="107"/>
      <c r="W1067" s="107"/>
      <c r="X1067" s="107">
        <f t="shared" si="304"/>
        <v>0</v>
      </c>
      <c r="Y1067" s="107"/>
      <c r="Z1067" s="107"/>
      <c r="AA1067" s="108">
        <f t="shared" si="305"/>
        <v>7500000</v>
      </c>
      <c r="AB1067" s="7"/>
    </row>
    <row r="1068" spans="1:28" ht="15.75" x14ac:dyDescent="0.25">
      <c r="A1068" s="24">
        <v>45651</v>
      </c>
      <c r="B1068" s="33" t="s">
        <v>311</v>
      </c>
      <c r="C1068" s="25"/>
      <c r="D1068" s="25" t="s">
        <v>46</v>
      </c>
      <c r="E1068" s="25" t="s">
        <v>276</v>
      </c>
      <c r="F1068" s="25">
        <v>1000</v>
      </c>
      <c r="G1068" s="25" t="s">
        <v>34</v>
      </c>
      <c r="H1068" s="25">
        <v>800</v>
      </c>
      <c r="I1068" s="25">
        <f t="shared" si="293"/>
        <v>800000</v>
      </c>
      <c r="J1068" s="31" t="s">
        <v>324</v>
      </c>
      <c r="K1068" s="25"/>
      <c r="L1068" s="107">
        <f t="shared" si="300"/>
        <v>800000</v>
      </c>
      <c r="M1068" s="107">
        <v>800000</v>
      </c>
      <c r="N1068" s="107"/>
      <c r="O1068" s="107">
        <f t="shared" si="301"/>
        <v>0</v>
      </c>
      <c r="P1068" s="107"/>
      <c r="Q1068" s="107"/>
      <c r="R1068" s="107">
        <f t="shared" si="302"/>
        <v>0</v>
      </c>
      <c r="S1068" s="107"/>
      <c r="T1068" s="107"/>
      <c r="U1068" s="107">
        <f t="shared" si="303"/>
        <v>0</v>
      </c>
      <c r="V1068" s="107"/>
      <c r="W1068" s="107"/>
      <c r="X1068" s="107">
        <f t="shared" si="304"/>
        <v>0</v>
      </c>
      <c r="Y1068" s="107"/>
      <c r="Z1068" s="107"/>
      <c r="AA1068" s="108">
        <f t="shared" si="305"/>
        <v>0</v>
      </c>
      <c r="AB1068" s="7">
        <v>45651</v>
      </c>
    </row>
    <row r="1069" spans="1:28" ht="15.75" x14ac:dyDescent="0.25">
      <c r="A1069" s="29">
        <v>45652</v>
      </c>
      <c r="B1069" s="27" t="s">
        <v>205</v>
      </c>
      <c r="C1069" s="27"/>
      <c r="D1069" s="27" t="s">
        <v>46</v>
      </c>
      <c r="E1069" s="27" t="s">
        <v>150</v>
      </c>
      <c r="F1069" s="27">
        <v>40</v>
      </c>
      <c r="G1069" s="27" t="s">
        <v>77</v>
      </c>
      <c r="H1069" s="27">
        <v>50000</v>
      </c>
      <c r="I1069" s="27">
        <f t="shared" si="293"/>
        <v>2000000</v>
      </c>
      <c r="J1069" s="28" t="s">
        <v>28</v>
      </c>
      <c r="K1069" s="25"/>
      <c r="L1069" s="107">
        <f t="shared" ref="L1069" si="306">M1069+N1069</f>
        <v>0</v>
      </c>
      <c r="M1069" s="107"/>
      <c r="N1069" s="107"/>
      <c r="O1069" s="107">
        <f t="shared" ref="O1069" si="307">P1069+Q1069</f>
        <v>0</v>
      </c>
      <c r="P1069" s="107"/>
      <c r="Q1069" s="107"/>
      <c r="R1069" s="107">
        <f t="shared" ref="R1069" si="308">S1069+T1069</f>
        <v>0</v>
      </c>
      <c r="S1069" s="107"/>
      <c r="T1069" s="107"/>
      <c r="U1069" s="107">
        <f t="shared" ref="U1069" si="309">V1069+W1069</f>
        <v>0</v>
      </c>
      <c r="V1069" s="107"/>
      <c r="W1069" s="107"/>
      <c r="X1069" s="107">
        <f t="shared" ref="X1069" si="310">Y1069+Z1069</f>
        <v>0</v>
      </c>
      <c r="Y1069" s="107"/>
      <c r="Z1069" s="107"/>
      <c r="AA1069" s="108">
        <f t="shared" ref="AA1069" si="311">C1069+I1069-L1069-O1069-U1069-X1069-R1069</f>
        <v>2000000</v>
      </c>
      <c r="AB1069" s="7"/>
    </row>
    <row r="1070" spans="1:28" ht="15.75" x14ac:dyDescent="0.25">
      <c r="A1070" s="29">
        <v>45652</v>
      </c>
      <c r="B1070" s="27" t="s">
        <v>205</v>
      </c>
      <c r="C1070" s="25"/>
      <c r="D1070" s="27" t="s">
        <v>46</v>
      </c>
      <c r="E1070" s="25" t="s">
        <v>130</v>
      </c>
      <c r="F1070" s="25">
        <v>40</v>
      </c>
      <c r="G1070" s="27" t="s">
        <v>77</v>
      </c>
      <c r="H1070" s="25">
        <v>50000</v>
      </c>
      <c r="I1070" s="25">
        <f t="shared" si="293"/>
        <v>2000000</v>
      </c>
      <c r="J1070" s="26" t="s">
        <v>28</v>
      </c>
      <c r="K1070" s="25"/>
      <c r="L1070" s="107">
        <f t="shared" ref="L1070:L1093" si="312">M1070+N1070</f>
        <v>0</v>
      </c>
      <c r="M1070" s="107"/>
      <c r="N1070" s="107"/>
      <c r="O1070" s="107">
        <f t="shared" ref="O1070:O1093" si="313">P1070+Q1070</f>
        <v>0</v>
      </c>
      <c r="P1070" s="107"/>
      <c r="Q1070" s="107"/>
      <c r="R1070" s="107">
        <f t="shared" ref="R1070:R1093" si="314">S1070+T1070</f>
        <v>0</v>
      </c>
      <c r="S1070" s="107"/>
      <c r="T1070" s="107"/>
      <c r="U1070" s="107">
        <f t="shared" ref="U1070:U1093" si="315">V1070+W1070</f>
        <v>0</v>
      </c>
      <c r="V1070" s="107"/>
      <c r="W1070" s="107"/>
      <c r="X1070" s="107">
        <f t="shared" ref="X1070:X1093" si="316">Y1070+Z1070</f>
        <v>0</v>
      </c>
      <c r="Y1070" s="107"/>
      <c r="Z1070" s="107"/>
      <c r="AA1070" s="108">
        <f t="shared" ref="AA1070:AA1093" si="317">C1070+I1070-L1070-O1070-U1070-X1070-R1070</f>
        <v>2000000</v>
      </c>
      <c r="AB1070" s="7"/>
    </row>
    <row r="1071" spans="1:28" ht="15.75" x14ac:dyDescent="0.25">
      <c r="A1071" s="29">
        <v>45652</v>
      </c>
      <c r="B1071" s="25" t="s">
        <v>2369</v>
      </c>
      <c r="C1071" s="25"/>
      <c r="D1071" s="27" t="s">
        <v>46</v>
      </c>
      <c r="E1071" s="25" t="s">
        <v>91</v>
      </c>
      <c r="F1071" s="25">
        <v>2</v>
      </c>
      <c r="G1071" s="25" t="s">
        <v>303</v>
      </c>
      <c r="H1071" s="25">
        <v>950000</v>
      </c>
      <c r="I1071" s="25">
        <f t="shared" si="293"/>
        <v>1900000</v>
      </c>
      <c r="J1071" s="31" t="s">
        <v>324</v>
      </c>
      <c r="K1071" s="25"/>
      <c r="L1071" s="107">
        <f t="shared" si="312"/>
        <v>0</v>
      </c>
      <c r="M1071" s="107"/>
      <c r="N1071" s="107"/>
      <c r="O1071" s="107">
        <f t="shared" si="313"/>
        <v>0</v>
      </c>
      <c r="P1071" s="107"/>
      <c r="Q1071" s="107"/>
      <c r="R1071" s="107">
        <f t="shared" si="314"/>
        <v>0</v>
      </c>
      <c r="S1071" s="107"/>
      <c r="T1071" s="107"/>
      <c r="U1071" s="107">
        <f t="shared" si="315"/>
        <v>1900000</v>
      </c>
      <c r="V1071" s="107">
        <v>1900000</v>
      </c>
      <c r="W1071" s="107"/>
      <c r="X1071" s="107">
        <f t="shared" si="316"/>
        <v>0</v>
      </c>
      <c r="Y1071" s="107"/>
      <c r="Z1071" s="107"/>
      <c r="AA1071" s="108">
        <f t="shared" si="317"/>
        <v>0</v>
      </c>
      <c r="AB1071" s="7">
        <v>45652</v>
      </c>
    </row>
    <row r="1072" spans="1:28" ht="15.75" x14ac:dyDescent="0.25">
      <c r="A1072" s="29">
        <v>45652</v>
      </c>
      <c r="B1072" s="25" t="s">
        <v>256</v>
      </c>
      <c r="C1072" s="25"/>
      <c r="D1072" s="25" t="s">
        <v>52</v>
      </c>
      <c r="E1072" s="25" t="s">
        <v>249</v>
      </c>
      <c r="F1072" s="25">
        <v>5200</v>
      </c>
      <c r="G1072" s="25" t="s">
        <v>34</v>
      </c>
      <c r="H1072" s="25">
        <v>4000</v>
      </c>
      <c r="I1072" s="25">
        <f t="shared" si="293"/>
        <v>20800000</v>
      </c>
      <c r="J1072" s="26" t="s">
        <v>28</v>
      </c>
      <c r="K1072" s="25"/>
      <c r="L1072" s="107">
        <f t="shared" si="312"/>
        <v>0</v>
      </c>
      <c r="M1072" s="107"/>
      <c r="N1072" s="107"/>
      <c r="O1072" s="107">
        <f t="shared" si="313"/>
        <v>0</v>
      </c>
      <c r="P1072" s="107"/>
      <c r="Q1072" s="107"/>
      <c r="R1072" s="107">
        <f t="shared" si="314"/>
        <v>0</v>
      </c>
      <c r="S1072" s="107"/>
      <c r="T1072" s="107"/>
      <c r="U1072" s="107">
        <f t="shared" si="315"/>
        <v>0</v>
      </c>
      <c r="V1072" s="107"/>
      <c r="W1072" s="107"/>
      <c r="X1072" s="107">
        <f t="shared" si="316"/>
        <v>0</v>
      </c>
      <c r="Y1072" s="107"/>
      <c r="Z1072" s="107"/>
      <c r="AA1072" s="108">
        <f t="shared" si="317"/>
        <v>20800000</v>
      </c>
      <c r="AB1072" s="7"/>
    </row>
    <row r="1073" spans="1:28" ht="15.75" x14ac:dyDescent="0.25">
      <c r="A1073" s="29">
        <v>45652</v>
      </c>
      <c r="B1073" s="25" t="s">
        <v>96</v>
      </c>
      <c r="C1073" s="25"/>
      <c r="D1073" s="25" t="s">
        <v>46</v>
      </c>
      <c r="E1073" s="25" t="s">
        <v>105</v>
      </c>
      <c r="F1073" s="25">
        <v>70.900000000000006</v>
      </c>
      <c r="G1073" s="25" t="s">
        <v>39</v>
      </c>
      <c r="H1073" s="25">
        <v>46000</v>
      </c>
      <c r="I1073" s="25">
        <f t="shared" si="293"/>
        <v>3261400.0000000005</v>
      </c>
      <c r="J1073" s="26" t="s">
        <v>28</v>
      </c>
      <c r="K1073" s="25"/>
      <c r="L1073" s="107">
        <f t="shared" si="312"/>
        <v>0</v>
      </c>
      <c r="M1073" s="107"/>
      <c r="N1073" s="107"/>
      <c r="O1073" s="107">
        <f t="shared" si="313"/>
        <v>0</v>
      </c>
      <c r="P1073" s="107"/>
      <c r="Q1073" s="107"/>
      <c r="R1073" s="107">
        <f t="shared" si="314"/>
        <v>0</v>
      </c>
      <c r="S1073" s="107"/>
      <c r="T1073" s="107"/>
      <c r="U1073" s="107">
        <f t="shared" si="315"/>
        <v>0</v>
      </c>
      <c r="V1073" s="107"/>
      <c r="W1073" s="107"/>
      <c r="X1073" s="107">
        <f t="shared" si="316"/>
        <v>0</v>
      </c>
      <c r="Y1073" s="107"/>
      <c r="Z1073" s="107"/>
      <c r="AA1073" s="108">
        <f t="shared" si="317"/>
        <v>3261400.0000000005</v>
      </c>
      <c r="AB1073" s="7"/>
    </row>
    <row r="1074" spans="1:28" ht="15.75" x14ac:dyDescent="0.25">
      <c r="A1074" s="29">
        <v>45652</v>
      </c>
      <c r="B1074" s="25" t="s">
        <v>1193</v>
      </c>
      <c r="C1074" s="25"/>
      <c r="D1074" s="25" t="s">
        <v>46</v>
      </c>
      <c r="E1074" s="25" t="s">
        <v>129</v>
      </c>
      <c r="F1074" s="25">
        <v>4</v>
      </c>
      <c r="G1074" s="25" t="s">
        <v>77</v>
      </c>
      <c r="H1074" s="25">
        <v>65000</v>
      </c>
      <c r="I1074" s="25">
        <f t="shared" si="293"/>
        <v>260000</v>
      </c>
      <c r="J1074" s="26" t="s">
        <v>28</v>
      </c>
      <c r="K1074" s="25"/>
      <c r="L1074" s="107">
        <f t="shared" si="312"/>
        <v>0</v>
      </c>
      <c r="M1074" s="107"/>
      <c r="N1074" s="107"/>
      <c r="O1074" s="107">
        <f t="shared" si="313"/>
        <v>0</v>
      </c>
      <c r="P1074" s="107"/>
      <c r="Q1074" s="107"/>
      <c r="R1074" s="107">
        <f t="shared" si="314"/>
        <v>0</v>
      </c>
      <c r="S1074" s="107"/>
      <c r="T1074" s="107"/>
      <c r="U1074" s="107">
        <f t="shared" si="315"/>
        <v>0</v>
      </c>
      <c r="V1074" s="107"/>
      <c r="W1074" s="107"/>
      <c r="X1074" s="107">
        <f t="shared" si="316"/>
        <v>0</v>
      </c>
      <c r="Y1074" s="107"/>
      <c r="Z1074" s="107"/>
      <c r="AA1074" s="108">
        <f t="shared" si="317"/>
        <v>260000</v>
      </c>
      <c r="AB1074" s="7"/>
    </row>
    <row r="1075" spans="1:28" ht="15.75" x14ac:dyDescent="0.25">
      <c r="A1075" s="29">
        <v>45652</v>
      </c>
      <c r="B1075" s="25" t="s">
        <v>1193</v>
      </c>
      <c r="C1075" s="25"/>
      <c r="D1075" s="25" t="s">
        <v>46</v>
      </c>
      <c r="E1075" s="25" t="s">
        <v>454</v>
      </c>
      <c r="F1075" s="25">
        <v>5</v>
      </c>
      <c r="G1075" s="25" t="s">
        <v>125</v>
      </c>
      <c r="H1075" s="25">
        <v>55000</v>
      </c>
      <c r="I1075" s="25">
        <f t="shared" si="293"/>
        <v>275000</v>
      </c>
      <c r="J1075" s="26" t="s">
        <v>28</v>
      </c>
      <c r="K1075" s="25"/>
      <c r="L1075" s="107">
        <f t="shared" si="312"/>
        <v>0</v>
      </c>
      <c r="M1075" s="107"/>
      <c r="N1075" s="107"/>
      <c r="O1075" s="107">
        <f t="shared" si="313"/>
        <v>0</v>
      </c>
      <c r="P1075" s="107"/>
      <c r="Q1075" s="107"/>
      <c r="R1075" s="107">
        <f t="shared" si="314"/>
        <v>0</v>
      </c>
      <c r="S1075" s="107"/>
      <c r="T1075" s="107"/>
      <c r="U1075" s="107">
        <f t="shared" si="315"/>
        <v>0</v>
      </c>
      <c r="V1075" s="107"/>
      <c r="W1075" s="107"/>
      <c r="X1075" s="107">
        <f t="shared" si="316"/>
        <v>0</v>
      </c>
      <c r="Y1075" s="107"/>
      <c r="Z1075" s="107"/>
      <c r="AA1075" s="108">
        <f t="shared" si="317"/>
        <v>275000</v>
      </c>
      <c r="AB1075" s="7"/>
    </row>
    <row r="1076" spans="1:28" ht="15.75" x14ac:dyDescent="0.25">
      <c r="A1076" s="29">
        <v>45652</v>
      </c>
      <c r="B1076" s="25" t="s">
        <v>37</v>
      </c>
      <c r="C1076" s="25"/>
      <c r="D1076" s="25" t="s">
        <v>46</v>
      </c>
      <c r="E1076" s="25" t="s">
        <v>53</v>
      </c>
      <c r="F1076" s="25">
        <v>1</v>
      </c>
      <c r="G1076" s="25" t="s">
        <v>23</v>
      </c>
      <c r="H1076" s="25">
        <v>400000</v>
      </c>
      <c r="I1076" s="25">
        <f t="shared" si="293"/>
        <v>400000</v>
      </c>
      <c r="J1076" s="31" t="s">
        <v>324</v>
      </c>
      <c r="K1076" s="25"/>
      <c r="L1076" s="107">
        <f t="shared" si="312"/>
        <v>0</v>
      </c>
      <c r="M1076" s="107"/>
      <c r="N1076" s="107"/>
      <c r="O1076" s="107">
        <f t="shared" si="313"/>
        <v>0</v>
      </c>
      <c r="P1076" s="107"/>
      <c r="Q1076" s="107"/>
      <c r="R1076" s="107">
        <f t="shared" si="314"/>
        <v>0</v>
      </c>
      <c r="S1076" s="107"/>
      <c r="T1076" s="107"/>
      <c r="U1076" s="107">
        <f t="shared" si="315"/>
        <v>400000</v>
      </c>
      <c r="V1076" s="107">
        <v>400000</v>
      </c>
      <c r="W1076" s="107"/>
      <c r="X1076" s="107">
        <f t="shared" si="316"/>
        <v>0</v>
      </c>
      <c r="Y1076" s="107"/>
      <c r="Z1076" s="107"/>
      <c r="AA1076" s="108">
        <f t="shared" si="317"/>
        <v>0</v>
      </c>
      <c r="AB1076" s="7">
        <v>45652</v>
      </c>
    </row>
    <row r="1077" spans="1:28" ht="15.75" x14ac:dyDescent="0.25">
      <c r="A1077" s="29">
        <v>45652</v>
      </c>
      <c r="B1077" s="25" t="s">
        <v>99</v>
      </c>
      <c r="C1077" s="25"/>
      <c r="D1077" s="25"/>
      <c r="E1077" s="25" t="s">
        <v>105</v>
      </c>
      <c r="F1077" s="25">
        <v>71.900000000000006</v>
      </c>
      <c r="G1077" s="25" t="s">
        <v>39</v>
      </c>
      <c r="H1077" s="25"/>
      <c r="I1077" s="25">
        <f t="shared" si="293"/>
        <v>0</v>
      </c>
      <c r="J1077" s="26" t="s">
        <v>28</v>
      </c>
      <c r="K1077" s="25"/>
      <c r="L1077" s="107">
        <f t="shared" si="312"/>
        <v>0</v>
      </c>
      <c r="M1077" s="107"/>
      <c r="N1077" s="107"/>
      <c r="O1077" s="107">
        <f t="shared" si="313"/>
        <v>0</v>
      </c>
      <c r="P1077" s="107"/>
      <c r="Q1077" s="107"/>
      <c r="R1077" s="107">
        <f t="shared" si="314"/>
        <v>0</v>
      </c>
      <c r="S1077" s="107"/>
      <c r="T1077" s="107"/>
      <c r="U1077" s="107">
        <f t="shared" si="315"/>
        <v>0</v>
      </c>
      <c r="V1077" s="107"/>
      <c r="W1077" s="107"/>
      <c r="X1077" s="107">
        <f t="shared" si="316"/>
        <v>0</v>
      </c>
      <c r="Y1077" s="107"/>
      <c r="Z1077" s="107"/>
      <c r="AA1077" s="108">
        <f t="shared" si="317"/>
        <v>0</v>
      </c>
      <c r="AB1077" s="7"/>
    </row>
    <row r="1078" spans="1:28" ht="15.75" x14ac:dyDescent="0.25">
      <c r="A1078" s="29">
        <v>45652</v>
      </c>
      <c r="B1078" s="25" t="s">
        <v>99</v>
      </c>
      <c r="C1078" s="27"/>
      <c r="D1078" s="27"/>
      <c r="E1078" s="27" t="s">
        <v>120</v>
      </c>
      <c r="F1078" s="27">
        <v>24.7</v>
      </c>
      <c r="G1078" s="27" t="s">
        <v>39</v>
      </c>
      <c r="H1078" s="27"/>
      <c r="I1078" s="25">
        <f t="shared" si="293"/>
        <v>0</v>
      </c>
      <c r="J1078" s="28" t="s">
        <v>28</v>
      </c>
      <c r="K1078" s="25"/>
      <c r="L1078" s="107">
        <f t="shared" si="312"/>
        <v>0</v>
      </c>
      <c r="M1078" s="107"/>
      <c r="N1078" s="107"/>
      <c r="O1078" s="107">
        <f t="shared" si="313"/>
        <v>0</v>
      </c>
      <c r="P1078" s="107"/>
      <c r="Q1078" s="107"/>
      <c r="R1078" s="107">
        <f t="shared" si="314"/>
        <v>0</v>
      </c>
      <c r="S1078" s="107"/>
      <c r="T1078" s="107"/>
      <c r="U1078" s="107">
        <f t="shared" si="315"/>
        <v>0</v>
      </c>
      <c r="V1078" s="107"/>
      <c r="W1078" s="107"/>
      <c r="X1078" s="107">
        <f t="shared" si="316"/>
        <v>0</v>
      </c>
      <c r="Y1078" s="107"/>
      <c r="Z1078" s="107"/>
      <c r="AA1078" s="108">
        <f t="shared" si="317"/>
        <v>0</v>
      </c>
      <c r="AB1078" s="7"/>
    </row>
    <row r="1079" spans="1:28" ht="15.75" x14ac:dyDescent="0.25">
      <c r="A1079" s="29">
        <v>45652</v>
      </c>
      <c r="B1079" s="25" t="s">
        <v>99</v>
      </c>
      <c r="C1079" s="27"/>
      <c r="D1079" s="25"/>
      <c r="E1079" s="27" t="s">
        <v>103</v>
      </c>
      <c r="F1079" s="27">
        <v>28.9</v>
      </c>
      <c r="G1079" s="27" t="s">
        <v>39</v>
      </c>
      <c r="H1079" s="27"/>
      <c r="I1079" s="25">
        <f t="shared" si="293"/>
        <v>0</v>
      </c>
      <c r="J1079" s="28" t="s">
        <v>28</v>
      </c>
      <c r="K1079" s="25"/>
      <c r="L1079" s="107">
        <f t="shared" si="312"/>
        <v>0</v>
      </c>
      <c r="M1079" s="107"/>
      <c r="N1079" s="107"/>
      <c r="O1079" s="107">
        <f t="shared" si="313"/>
        <v>0</v>
      </c>
      <c r="P1079" s="107"/>
      <c r="Q1079" s="107"/>
      <c r="R1079" s="107">
        <f t="shared" si="314"/>
        <v>0</v>
      </c>
      <c r="S1079" s="107"/>
      <c r="T1079" s="107"/>
      <c r="U1079" s="107">
        <f t="shared" si="315"/>
        <v>0</v>
      </c>
      <c r="V1079" s="107"/>
      <c r="W1079" s="107"/>
      <c r="X1079" s="107">
        <f t="shared" si="316"/>
        <v>0</v>
      </c>
      <c r="Y1079" s="107"/>
      <c r="Z1079" s="107"/>
      <c r="AA1079" s="108">
        <f t="shared" si="317"/>
        <v>0</v>
      </c>
      <c r="AB1079" s="7"/>
    </row>
    <row r="1080" spans="1:28" ht="15.75" x14ac:dyDescent="0.25">
      <c r="A1080" s="29">
        <v>45652</v>
      </c>
      <c r="B1080" s="27" t="s">
        <v>305</v>
      </c>
      <c r="C1080" s="25"/>
      <c r="D1080" s="25" t="s">
        <v>46</v>
      </c>
      <c r="E1080" s="25" t="s">
        <v>1953</v>
      </c>
      <c r="F1080" s="25">
        <v>1000</v>
      </c>
      <c r="G1080" s="27" t="s">
        <v>34</v>
      </c>
      <c r="H1080" s="25">
        <v>5000</v>
      </c>
      <c r="I1080" s="25">
        <f t="shared" si="293"/>
        <v>5000000</v>
      </c>
      <c r="J1080" s="26" t="s">
        <v>28</v>
      </c>
      <c r="K1080" s="25"/>
      <c r="L1080" s="107">
        <f t="shared" si="312"/>
        <v>0</v>
      </c>
      <c r="M1080" s="107"/>
      <c r="N1080" s="107"/>
      <c r="O1080" s="107">
        <f t="shared" si="313"/>
        <v>0</v>
      </c>
      <c r="P1080" s="107"/>
      <c r="Q1080" s="107"/>
      <c r="R1080" s="107">
        <f t="shared" si="314"/>
        <v>0</v>
      </c>
      <c r="S1080" s="107"/>
      <c r="T1080" s="107"/>
      <c r="U1080" s="107">
        <f t="shared" si="315"/>
        <v>0</v>
      </c>
      <c r="V1080" s="107"/>
      <c r="W1080" s="107"/>
      <c r="X1080" s="107">
        <f t="shared" si="316"/>
        <v>0</v>
      </c>
      <c r="Y1080" s="107"/>
      <c r="Z1080" s="107"/>
      <c r="AA1080" s="108">
        <f t="shared" si="317"/>
        <v>5000000</v>
      </c>
      <c r="AB1080" s="7"/>
    </row>
    <row r="1081" spans="1:28" ht="15.75" x14ac:dyDescent="0.25">
      <c r="A1081" s="29">
        <v>45652</v>
      </c>
      <c r="B1081" s="27" t="s">
        <v>1851</v>
      </c>
      <c r="C1081" s="25"/>
      <c r="D1081" s="25" t="s">
        <v>46</v>
      </c>
      <c r="E1081" s="25" t="s">
        <v>210</v>
      </c>
      <c r="F1081" s="25">
        <v>1</v>
      </c>
      <c r="G1081" s="25" t="s">
        <v>39</v>
      </c>
      <c r="H1081" s="25">
        <v>170000</v>
      </c>
      <c r="I1081" s="25">
        <f t="shared" si="293"/>
        <v>170000</v>
      </c>
      <c r="J1081" s="31" t="s">
        <v>312</v>
      </c>
      <c r="K1081" s="25" t="s">
        <v>2371</v>
      </c>
      <c r="L1081" s="107">
        <f t="shared" si="312"/>
        <v>0</v>
      </c>
      <c r="M1081" s="107"/>
      <c r="N1081" s="107"/>
      <c r="O1081" s="107">
        <f t="shared" si="313"/>
        <v>170000</v>
      </c>
      <c r="P1081" s="107">
        <v>170000</v>
      </c>
      <c r="Q1081" s="107"/>
      <c r="R1081" s="107">
        <f t="shared" si="314"/>
        <v>0</v>
      </c>
      <c r="S1081" s="107"/>
      <c r="T1081" s="107"/>
      <c r="U1081" s="107">
        <f t="shared" si="315"/>
        <v>0</v>
      </c>
      <c r="V1081" s="107"/>
      <c r="W1081" s="107"/>
      <c r="X1081" s="107">
        <f t="shared" si="316"/>
        <v>0</v>
      </c>
      <c r="Y1081" s="107"/>
      <c r="Z1081" s="107"/>
      <c r="AA1081" s="108">
        <f t="shared" si="317"/>
        <v>0</v>
      </c>
      <c r="AB1081" s="7">
        <v>45652</v>
      </c>
    </row>
    <row r="1082" spans="1:28" ht="15.75" x14ac:dyDescent="0.25">
      <c r="A1082" s="29">
        <v>45652</v>
      </c>
      <c r="B1082" s="27" t="s">
        <v>2318</v>
      </c>
      <c r="C1082" s="25"/>
      <c r="D1082" s="25" t="s">
        <v>2283</v>
      </c>
      <c r="E1082" s="25" t="s">
        <v>192</v>
      </c>
      <c r="F1082" s="25">
        <v>2000</v>
      </c>
      <c r="G1082" s="25" t="s">
        <v>34</v>
      </c>
      <c r="H1082" s="25">
        <v>2500</v>
      </c>
      <c r="I1082" s="25">
        <f t="shared" si="293"/>
        <v>5000000</v>
      </c>
      <c r="J1082" s="32" t="s">
        <v>312</v>
      </c>
      <c r="K1082" s="25" t="s">
        <v>2375</v>
      </c>
      <c r="L1082" s="107">
        <f t="shared" si="312"/>
        <v>0</v>
      </c>
      <c r="M1082" s="107"/>
      <c r="N1082" s="107"/>
      <c r="O1082" s="107">
        <f t="shared" si="313"/>
        <v>5000000</v>
      </c>
      <c r="P1082" s="107">
        <v>5000000</v>
      </c>
      <c r="Q1082" s="107"/>
      <c r="R1082" s="107">
        <f t="shared" si="314"/>
        <v>0</v>
      </c>
      <c r="S1082" s="107"/>
      <c r="T1082" s="107"/>
      <c r="U1082" s="107">
        <f t="shared" si="315"/>
        <v>0</v>
      </c>
      <c r="V1082" s="107"/>
      <c r="W1082" s="107"/>
      <c r="X1082" s="107">
        <f t="shared" si="316"/>
        <v>0</v>
      </c>
      <c r="Y1082" s="107"/>
      <c r="Z1082" s="107"/>
      <c r="AA1082" s="108">
        <f t="shared" si="317"/>
        <v>0</v>
      </c>
      <c r="AB1082" s="7">
        <v>45652</v>
      </c>
    </row>
    <row r="1083" spans="1:28" ht="15.75" x14ac:dyDescent="0.25">
      <c r="A1083" s="29">
        <v>45652</v>
      </c>
      <c r="B1083" s="25" t="s">
        <v>341</v>
      </c>
      <c r="C1083" s="25"/>
      <c r="D1083" s="25" t="s">
        <v>52</v>
      </c>
      <c r="E1083" s="25" t="s">
        <v>185</v>
      </c>
      <c r="F1083" s="25">
        <v>200</v>
      </c>
      <c r="G1083" s="25" t="s">
        <v>27</v>
      </c>
      <c r="H1083" s="25">
        <v>1700</v>
      </c>
      <c r="I1083" s="25">
        <f t="shared" si="293"/>
        <v>340000</v>
      </c>
      <c r="J1083" s="26" t="s">
        <v>28</v>
      </c>
      <c r="K1083" s="25"/>
      <c r="L1083" s="107">
        <f t="shared" si="312"/>
        <v>0</v>
      </c>
      <c r="M1083" s="107"/>
      <c r="N1083" s="107"/>
      <c r="O1083" s="107">
        <f t="shared" si="313"/>
        <v>0</v>
      </c>
      <c r="P1083" s="107"/>
      <c r="Q1083" s="107"/>
      <c r="R1083" s="107">
        <f t="shared" si="314"/>
        <v>0</v>
      </c>
      <c r="S1083" s="107"/>
      <c r="T1083" s="107"/>
      <c r="U1083" s="107">
        <f t="shared" si="315"/>
        <v>0</v>
      </c>
      <c r="V1083" s="107"/>
      <c r="W1083" s="107"/>
      <c r="X1083" s="107">
        <f t="shared" si="316"/>
        <v>0</v>
      </c>
      <c r="Y1083" s="107"/>
      <c r="Z1083" s="107"/>
      <c r="AA1083" s="108">
        <f t="shared" si="317"/>
        <v>340000</v>
      </c>
      <c r="AB1083" s="7"/>
    </row>
    <row r="1084" spans="1:28" ht="15.75" x14ac:dyDescent="0.25">
      <c r="A1084" s="29">
        <v>45652</v>
      </c>
      <c r="B1084" s="25" t="s">
        <v>1699</v>
      </c>
      <c r="C1084" s="25"/>
      <c r="D1084" s="25" t="s">
        <v>46</v>
      </c>
      <c r="E1084" s="25" t="s">
        <v>185</v>
      </c>
      <c r="F1084" s="25">
        <v>100</v>
      </c>
      <c r="G1084" s="25" t="s">
        <v>27</v>
      </c>
      <c r="H1084" s="25">
        <v>1700</v>
      </c>
      <c r="I1084" s="25">
        <f t="shared" si="293"/>
        <v>170000</v>
      </c>
      <c r="J1084" s="32" t="s">
        <v>324</v>
      </c>
      <c r="K1084" s="25"/>
      <c r="L1084" s="107">
        <f t="shared" si="312"/>
        <v>0</v>
      </c>
      <c r="M1084" s="107"/>
      <c r="N1084" s="107"/>
      <c r="O1084" s="107">
        <f t="shared" si="313"/>
        <v>0</v>
      </c>
      <c r="P1084" s="107"/>
      <c r="Q1084" s="107"/>
      <c r="R1084" s="107">
        <f t="shared" si="314"/>
        <v>0</v>
      </c>
      <c r="S1084" s="107"/>
      <c r="T1084" s="107"/>
      <c r="U1084" s="107">
        <f t="shared" si="315"/>
        <v>170000</v>
      </c>
      <c r="V1084" s="107">
        <v>170000</v>
      </c>
      <c r="W1084" s="107"/>
      <c r="X1084" s="107">
        <f t="shared" si="316"/>
        <v>0</v>
      </c>
      <c r="Y1084" s="107"/>
      <c r="Z1084" s="107"/>
      <c r="AA1084" s="108">
        <f t="shared" si="317"/>
        <v>0</v>
      </c>
      <c r="AB1084" s="7">
        <v>45652</v>
      </c>
    </row>
    <row r="1085" spans="1:28" ht="15.75" x14ac:dyDescent="0.25">
      <c r="A1085" s="29">
        <v>45652</v>
      </c>
      <c r="B1085" s="25" t="s">
        <v>536</v>
      </c>
      <c r="C1085" s="25"/>
      <c r="D1085" s="25" t="s">
        <v>2283</v>
      </c>
      <c r="E1085" s="25" t="s">
        <v>192</v>
      </c>
      <c r="F1085" s="25">
        <v>300</v>
      </c>
      <c r="G1085" s="25" t="s">
        <v>34</v>
      </c>
      <c r="H1085" s="25">
        <v>2500</v>
      </c>
      <c r="I1085" s="25">
        <f t="shared" si="293"/>
        <v>750000</v>
      </c>
      <c r="J1085" s="26" t="s">
        <v>28</v>
      </c>
      <c r="K1085" s="25"/>
      <c r="L1085" s="107">
        <f t="shared" si="312"/>
        <v>0</v>
      </c>
      <c r="M1085" s="107"/>
      <c r="N1085" s="107"/>
      <c r="O1085" s="107">
        <f t="shared" si="313"/>
        <v>0</v>
      </c>
      <c r="P1085" s="107"/>
      <c r="Q1085" s="107"/>
      <c r="R1085" s="107">
        <f t="shared" si="314"/>
        <v>0</v>
      </c>
      <c r="S1085" s="107"/>
      <c r="T1085" s="107"/>
      <c r="U1085" s="107">
        <f t="shared" si="315"/>
        <v>0</v>
      </c>
      <c r="V1085" s="107"/>
      <c r="W1085" s="107"/>
      <c r="X1085" s="107">
        <f t="shared" si="316"/>
        <v>0</v>
      </c>
      <c r="Y1085" s="107"/>
      <c r="Z1085" s="107"/>
      <c r="AA1085" s="108">
        <f t="shared" si="317"/>
        <v>750000</v>
      </c>
      <c r="AB1085" s="7"/>
    </row>
    <row r="1086" spans="1:28" ht="15.75" x14ac:dyDescent="0.25">
      <c r="A1086" s="29">
        <v>45652</v>
      </c>
      <c r="B1086" s="25" t="s">
        <v>536</v>
      </c>
      <c r="C1086" s="27"/>
      <c r="D1086" s="25" t="s">
        <v>2283</v>
      </c>
      <c r="E1086" s="27" t="s">
        <v>447</v>
      </c>
      <c r="F1086" s="27">
        <v>750</v>
      </c>
      <c r="G1086" s="25" t="s">
        <v>34</v>
      </c>
      <c r="H1086" s="27">
        <v>1790</v>
      </c>
      <c r="I1086" s="25">
        <f t="shared" si="293"/>
        <v>1342500</v>
      </c>
      <c r="J1086" s="28" t="s">
        <v>28</v>
      </c>
      <c r="K1086" s="25"/>
      <c r="L1086" s="107">
        <f t="shared" si="312"/>
        <v>0</v>
      </c>
      <c r="M1086" s="107"/>
      <c r="N1086" s="107"/>
      <c r="O1086" s="107">
        <f t="shared" si="313"/>
        <v>0</v>
      </c>
      <c r="P1086" s="107"/>
      <c r="Q1086" s="107"/>
      <c r="R1086" s="107">
        <f t="shared" si="314"/>
        <v>0</v>
      </c>
      <c r="S1086" s="107"/>
      <c r="T1086" s="107"/>
      <c r="U1086" s="107">
        <f t="shared" si="315"/>
        <v>0</v>
      </c>
      <c r="V1086" s="107"/>
      <c r="W1086" s="107"/>
      <c r="X1086" s="107">
        <f t="shared" si="316"/>
        <v>0</v>
      </c>
      <c r="Y1086" s="107"/>
      <c r="Z1086" s="107"/>
      <c r="AA1086" s="108">
        <f t="shared" si="317"/>
        <v>1342500</v>
      </c>
      <c r="AB1086" s="7"/>
    </row>
    <row r="1087" spans="1:28" ht="15.75" x14ac:dyDescent="0.25">
      <c r="A1087" s="29">
        <v>45652</v>
      </c>
      <c r="B1087" s="25" t="s">
        <v>536</v>
      </c>
      <c r="C1087" s="25"/>
      <c r="D1087" s="25" t="s">
        <v>2283</v>
      </c>
      <c r="E1087" s="25" t="s">
        <v>138</v>
      </c>
      <c r="F1087" s="25">
        <v>500</v>
      </c>
      <c r="G1087" s="25" t="s">
        <v>34</v>
      </c>
      <c r="H1087" s="25">
        <v>1390</v>
      </c>
      <c r="I1087" s="25">
        <f t="shared" si="293"/>
        <v>695000</v>
      </c>
      <c r="J1087" s="26" t="s">
        <v>28</v>
      </c>
      <c r="K1087" s="25"/>
      <c r="L1087" s="107">
        <f t="shared" si="312"/>
        <v>0</v>
      </c>
      <c r="M1087" s="107"/>
      <c r="N1087" s="107"/>
      <c r="O1087" s="107">
        <f t="shared" si="313"/>
        <v>0</v>
      </c>
      <c r="P1087" s="107"/>
      <c r="Q1087" s="107"/>
      <c r="R1087" s="107">
        <f t="shared" si="314"/>
        <v>0</v>
      </c>
      <c r="S1087" s="107"/>
      <c r="T1087" s="107"/>
      <c r="U1087" s="107">
        <f t="shared" si="315"/>
        <v>0</v>
      </c>
      <c r="V1087" s="107"/>
      <c r="W1087" s="107"/>
      <c r="X1087" s="107">
        <f t="shared" si="316"/>
        <v>0</v>
      </c>
      <c r="Y1087" s="107"/>
      <c r="Z1087" s="107"/>
      <c r="AA1087" s="108">
        <f t="shared" si="317"/>
        <v>695000</v>
      </c>
      <c r="AB1087" s="7"/>
    </row>
    <row r="1088" spans="1:28" ht="15.75" x14ac:dyDescent="0.25">
      <c r="A1088" s="29">
        <v>45652</v>
      </c>
      <c r="B1088" s="25" t="s">
        <v>536</v>
      </c>
      <c r="C1088" s="25"/>
      <c r="D1088" s="25" t="s">
        <v>2283</v>
      </c>
      <c r="E1088" s="25" t="s">
        <v>348</v>
      </c>
      <c r="F1088" s="25">
        <v>1000</v>
      </c>
      <c r="G1088" s="25" t="s">
        <v>34</v>
      </c>
      <c r="H1088" s="25">
        <v>1150</v>
      </c>
      <c r="I1088" s="25">
        <f t="shared" si="293"/>
        <v>1150000</v>
      </c>
      <c r="J1088" s="26" t="s">
        <v>28</v>
      </c>
      <c r="K1088" s="25"/>
      <c r="L1088" s="107">
        <f t="shared" si="312"/>
        <v>0</v>
      </c>
      <c r="M1088" s="107"/>
      <c r="N1088" s="107"/>
      <c r="O1088" s="107">
        <f t="shared" si="313"/>
        <v>0</v>
      </c>
      <c r="P1088" s="107"/>
      <c r="Q1088" s="107"/>
      <c r="R1088" s="107">
        <f t="shared" si="314"/>
        <v>0</v>
      </c>
      <c r="S1088" s="107"/>
      <c r="T1088" s="107"/>
      <c r="U1088" s="107">
        <f t="shared" si="315"/>
        <v>0</v>
      </c>
      <c r="V1088" s="107"/>
      <c r="W1088" s="107"/>
      <c r="X1088" s="107">
        <f t="shared" si="316"/>
        <v>0</v>
      </c>
      <c r="Y1088" s="107"/>
      <c r="Z1088" s="107"/>
      <c r="AA1088" s="108">
        <f t="shared" si="317"/>
        <v>1150000</v>
      </c>
      <c r="AB1088" s="7"/>
    </row>
    <row r="1089" spans="1:28" ht="15.75" x14ac:dyDescent="0.25">
      <c r="A1089" s="29">
        <v>45652</v>
      </c>
      <c r="B1089" s="27" t="s">
        <v>41</v>
      </c>
      <c r="C1089" s="25"/>
      <c r="D1089" s="25" t="s">
        <v>46</v>
      </c>
      <c r="E1089" s="25" t="s">
        <v>135</v>
      </c>
      <c r="F1089" s="25">
        <v>4</v>
      </c>
      <c r="G1089" s="25" t="s">
        <v>48</v>
      </c>
      <c r="H1089" s="25">
        <v>150000</v>
      </c>
      <c r="I1089" s="25">
        <f t="shared" si="293"/>
        <v>600000</v>
      </c>
      <c r="J1089" s="32" t="s">
        <v>324</v>
      </c>
      <c r="K1089" s="25"/>
      <c r="L1089" s="107">
        <f t="shared" si="312"/>
        <v>600000</v>
      </c>
      <c r="M1089" s="107"/>
      <c r="N1089" s="107">
        <v>600000</v>
      </c>
      <c r="O1089" s="107">
        <f t="shared" si="313"/>
        <v>0</v>
      </c>
      <c r="P1089" s="107"/>
      <c r="Q1089" s="107"/>
      <c r="R1089" s="107">
        <f t="shared" si="314"/>
        <v>0</v>
      </c>
      <c r="S1089" s="107"/>
      <c r="T1089" s="107"/>
      <c r="U1089" s="107">
        <f t="shared" si="315"/>
        <v>0</v>
      </c>
      <c r="V1089" s="107"/>
      <c r="W1089" s="107"/>
      <c r="X1089" s="107">
        <f t="shared" si="316"/>
        <v>0</v>
      </c>
      <c r="Y1089" s="107"/>
      <c r="Z1089" s="107"/>
      <c r="AA1089" s="108">
        <f t="shared" si="317"/>
        <v>0</v>
      </c>
      <c r="AB1089" s="7">
        <v>45652</v>
      </c>
    </row>
    <row r="1090" spans="1:28" ht="15.75" x14ac:dyDescent="0.25">
      <c r="A1090" s="29">
        <v>45652</v>
      </c>
      <c r="B1090" s="27" t="s">
        <v>41</v>
      </c>
      <c r="C1090" s="25"/>
      <c r="D1090" s="25" t="s">
        <v>46</v>
      </c>
      <c r="E1090" s="25" t="s">
        <v>348</v>
      </c>
      <c r="F1090" s="25">
        <v>5000</v>
      </c>
      <c r="G1090" s="25" t="s">
        <v>34</v>
      </c>
      <c r="H1090" s="25">
        <v>900</v>
      </c>
      <c r="I1090" s="25">
        <f t="shared" si="293"/>
        <v>4500000</v>
      </c>
      <c r="J1090" s="32" t="s">
        <v>324</v>
      </c>
      <c r="K1090" s="25"/>
      <c r="L1090" s="107">
        <f t="shared" si="312"/>
        <v>4500000</v>
      </c>
      <c r="M1090" s="107"/>
      <c r="N1090" s="107">
        <v>4500000</v>
      </c>
      <c r="O1090" s="107">
        <f t="shared" si="313"/>
        <v>0</v>
      </c>
      <c r="P1090" s="107"/>
      <c r="Q1090" s="107"/>
      <c r="R1090" s="107">
        <f t="shared" si="314"/>
        <v>0</v>
      </c>
      <c r="S1090" s="107"/>
      <c r="T1090" s="107"/>
      <c r="U1090" s="107">
        <f t="shared" si="315"/>
        <v>0</v>
      </c>
      <c r="V1090" s="107"/>
      <c r="W1090" s="107"/>
      <c r="X1090" s="107">
        <f t="shared" si="316"/>
        <v>0</v>
      </c>
      <c r="Y1090" s="107"/>
      <c r="Z1090" s="107"/>
      <c r="AA1090" s="108">
        <f t="shared" si="317"/>
        <v>0</v>
      </c>
      <c r="AB1090" s="7">
        <v>45652</v>
      </c>
    </row>
    <row r="1091" spans="1:28" ht="15.75" x14ac:dyDescent="0.25">
      <c r="A1091" s="29">
        <v>45652</v>
      </c>
      <c r="B1091" s="25" t="s">
        <v>203</v>
      </c>
      <c r="C1091" s="25"/>
      <c r="D1091" s="25" t="s">
        <v>46</v>
      </c>
      <c r="E1091" s="25" t="s">
        <v>150</v>
      </c>
      <c r="F1091" s="25">
        <v>10</v>
      </c>
      <c r="G1091" s="25" t="s">
        <v>77</v>
      </c>
      <c r="H1091" s="25">
        <v>50000</v>
      </c>
      <c r="I1091" s="25">
        <f t="shared" si="293"/>
        <v>500000</v>
      </c>
      <c r="J1091" s="26" t="s">
        <v>28</v>
      </c>
      <c r="K1091" s="25"/>
      <c r="L1091" s="107">
        <f t="shared" si="312"/>
        <v>0</v>
      </c>
      <c r="M1091" s="107"/>
      <c r="N1091" s="107"/>
      <c r="O1091" s="107">
        <f t="shared" si="313"/>
        <v>0</v>
      </c>
      <c r="P1091" s="107"/>
      <c r="Q1091" s="107"/>
      <c r="R1091" s="107">
        <f t="shared" si="314"/>
        <v>0</v>
      </c>
      <c r="S1091" s="107"/>
      <c r="T1091" s="107"/>
      <c r="U1091" s="107">
        <f t="shared" si="315"/>
        <v>0</v>
      </c>
      <c r="V1091" s="107"/>
      <c r="W1091" s="107"/>
      <c r="X1091" s="107">
        <f t="shared" si="316"/>
        <v>0</v>
      </c>
      <c r="Y1091" s="107"/>
      <c r="Z1091" s="107"/>
      <c r="AA1091" s="108">
        <f t="shared" si="317"/>
        <v>500000</v>
      </c>
      <c r="AB1091" s="7"/>
    </row>
    <row r="1092" spans="1:28" ht="15.75" x14ac:dyDescent="0.25">
      <c r="A1092" s="24">
        <v>45652</v>
      </c>
      <c r="B1092" s="25" t="s">
        <v>311</v>
      </c>
      <c r="C1092" s="25"/>
      <c r="D1092" s="25" t="s">
        <v>2283</v>
      </c>
      <c r="E1092" s="25" t="s">
        <v>44</v>
      </c>
      <c r="F1092" s="25">
        <v>500</v>
      </c>
      <c r="G1092" s="25" t="s">
        <v>34</v>
      </c>
      <c r="H1092" s="25">
        <v>860</v>
      </c>
      <c r="I1092" s="25">
        <f t="shared" si="293"/>
        <v>430000</v>
      </c>
      <c r="J1092" s="31" t="s">
        <v>324</v>
      </c>
      <c r="K1092" s="25"/>
      <c r="L1092" s="107">
        <f t="shared" si="312"/>
        <v>430000</v>
      </c>
      <c r="M1092" s="107">
        <v>430000</v>
      </c>
      <c r="N1092" s="107"/>
      <c r="O1092" s="107">
        <f t="shared" si="313"/>
        <v>0</v>
      </c>
      <c r="P1092" s="107"/>
      <c r="Q1092" s="107"/>
      <c r="R1092" s="107">
        <f t="shared" si="314"/>
        <v>0</v>
      </c>
      <c r="S1092" s="107"/>
      <c r="T1092" s="107"/>
      <c r="U1092" s="107">
        <f t="shared" si="315"/>
        <v>0</v>
      </c>
      <c r="V1092" s="107"/>
      <c r="W1092" s="107"/>
      <c r="X1092" s="107">
        <f t="shared" si="316"/>
        <v>0</v>
      </c>
      <c r="Y1092" s="107"/>
      <c r="Z1092" s="107"/>
      <c r="AA1092" s="108">
        <f t="shared" si="317"/>
        <v>0</v>
      </c>
      <c r="AB1092" s="7">
        <v>45652</v>
      </c>
    </row>
    <row r="1093" spans="1:28" ht="16.5" thickBot="1" x14ac:dyDescent="0.3">
      <c r="A1093" s="35">
        <v>45652</v>
      </c>
      <c r="B1093" s="37" t="s">
        <v>1992</v>
      </c>
      <c r="C1093" s="37"/>
      <c r="D1093" s="36" t="s">
        <v>46</v>
      </c>
      <c r="E1093" s="37" t="s">
        <v>192</v>
      </c>
      <c r="F1093" s="37">
        <v>500</v>
      </c>
      <c r="G1093" s="36" t="s">
        <v>34</v>
      </c>
      <c r="H1093" s="37">
        <v>2500</v>
      </c>
      <c r="I1093" s="25">
        <f t="shared" si="293"/>
        <v>1250000</v>
      </c>
      <c r="J1093" s="157" t="s">
        <v>28</v>
      </c>
      <c r="K1093" s="25"/>
      <c r="L1093" s="107">
        <f t="shared" si="312"/>
        <v>0</v>
      </c>
      <c r="M1093" s="107"/>
      <c r="N1093" s="107"/>
      <c r="O1093" s="107">
        <f t="shared" si="313"/>
        <v>0</v>
      </c>
      <c r="P1093" s="107"/>
      <c r="Q1093" s="107"/>
      <c r="R1093" s="107">
        <f t="shared" si="314"/>
        <v>0</v>
      </c>
      <c r="S1093" s="107"/>
      <c r="T1093" s="107"/>
      <c r="U1093" s="107">
        <f t="shared" si="315"/>
        <v>0</v>
      </c>
      <c r="V1093" s="107"/>
      <c r="W1093" s="107"/>
      <c r="X1093" s="107">
        <f t="shared" si="316"/>
        <v>0</v>
      </c>
      <c r="Y1093" s="107"/>
      <c r="Z1093" s="107"/>
      <c r="AA1093" s="108">
        <f t="shared" si="317"/>
        <v>1250000</v>
      </c>
      <c r="AB1093" s="7"/>
    </row>
    <row r="1094" spans="1:28" ht="16.5" thickBot="1" x14ac:dyDescent="0.3">
      <c r="A1094" s="35"/>
      <c r="B1094" s="37" t="s">
        <v>2252</v>
      </c>
      <c r="C1094" s="37"/>
      <c r="D1094" s="36"/>
      <c r="E1094" s="37"/>
      <c r="F1094" s="37"/>
      <c r="G1094" s="36"/>
      <c r="H1094" s="37"/>
      <c r="I1094" s="25">
        <f t="shared" ref="I1094" si="318">F1094*H1094</f>
        <v>0</v>
      </c>
      <c r="J1094" s="52" t="s">
        <v>49</v>
      </c>
      <c r="K1094" s="25" t="s">
        <v>2372</v>
      </c>
      <c r="L1094" s="107">
        <f t="shared" ref="L1094" si="319">M1094+N1094</f>
        <v>0</v>
      </c>
      <c r="M1094" s="107"/>
      <c r="N1094" s="107"/>
      <c r="O1094" s="107">
        <f t="shared" ref="O1094" si="320">P1094+Q1094</f>
        <v>400000</v>
      </c>
      <c r="P1094" s="107">
        <v>400000</v>
      </c>
      <c r="Q1094" s="107"/>
      <c r="R1094" s="107">
        <f t="shared" ref="R1094" si="321">S1094+T1094</f>
        <v>0</v>
      </c>
      <c r="S1094" s="107"/>
      <c r="T1094" s="107"/>
      <c r="U1094" s="107">
        <f t="shared" ref="U1094" si="322">V1094+W1094</f>
        <v>0</v>
      </c>
      <c r="V1094" s="107"/>
      <c r="W1094" s="107"/>
      <c r="X1094" s="107">
        <f t="shared" ref="X1094" si="323">Y1094+Z1094</f>
        <v>0</v>
      </c>
      <c r="Y1094" s="107"/>
      <c r="Z1094" s="107"/>
      <c r="AA1094" s="108">
        <f t="shared" ref="AA1094" si="324">C1094+I1094-L1094-O1094-U1094-X1094-R1094</f>
        <v>-400000</v>
      </c>
      <c r="AB1094" s="7">
        <v>45652</v>
      </c>
    </row>
  </sheetData>
  <autoFilter ref="A3:AB1094"/>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U2:W2"/>
    <mergeCell ref="L1:Z1"/>
    <mergeCell ref="X2:Z2"/>
  </mergeCells>
  <dataValidations count="139">
    <dataValidation allowBlank="1" showInputMessage="1" sqref="F2:F3 B1:E3 D44:F46 B179 D58 D22:D23 E51:F51 D28:D34 E6:F36 D6:D20 B6:C89"/>
    <dataValidation type="list" allowBlank="1" showInputMessage="1" showErrorMessage="1" sqref="D4:D5 D295:D298 D63:D65 D390:D427 D145:D163 D55 D137:D143 D50 D460:D502 D168:D169 D325:D334 D191:D196 D429:D458 D581:D613 D38 D41:D42 D47 D60 D122:D132 D134:D135 D178:D179 D301:D303 D504:D556 D559:D579 D109:D119 D317:D322 D305:D309 D277:D293 D249 D216:D224 D198:D214 D172:D176 D616:D1094 D266:D274 D71:D106 D227:D246">
      <formula1>$AC$2:$AC$8</formula1>
    </dataValidation>
    <dataValidation type="list" allowBlank="1" showInputMessage="1" showErrorMessage="1" sqref="D170:D171 D265 D166 D428 D190 D251:D259 D350:D354 D356:D378 D380:D389 D335:D346 D186:D188 D310:D316">
      <formula1>$AE$2:$AE$8</formula1>
    </dataValidation>
    <dataValidation type="list" allowBlank="1" showInputMessage="1" showErrorMessage="1" sqref="E251:E265 E310:E316 E187:E190">
      <formula1>$AD$2:$AD$248</formula1>
    </dataValidation>
    <dataValidation type="list" allowBlank="1" showInputMessage="1" showErrorMessage="1" sqref="E266:E309 E191:E250">
      <formula1>$AB$2:$AB$248</formula1>
    </dataValidation>
    <dataValidation type="list" allowBlank="1" showInputMessage="1" showErrorMessage="1" sqref="C324:C334">
      <formula1>$Z$2:$Z$316</formula1>
    </dataValidation>
    <dataValidation type="list" allowBlank="1" showInputMessage="1" showErrorMessage="1" sqref="E324:E334 E657:E700">
      <formula1>$AB$2:$AB$255</formula1>
    </dataValidation>
    <dataValidation type="list" allowBlank="1" showInputMessage="1" showErrorMessage="1" sqref="C428 C379:C389 C335:C377">
      <formula1>$AB$2:$AB$316</formula1>
    </dataValidation>
    <dataValidation type="list" allowBlank="1" showInputMessage="1" showErrorMessage="1" sqref="E390:E427 E429:E458 E701:E805">
      <formula1>$AB$2:$AB$256</formula1>
    </dataValidation>
    <dataValidation type="list" allowBlank="1" showInputMessage="1" sqref="E428">
      <formula1>$AD$2:$AD$255</formula1>
    </dataValidation>
    <dataValidation type="list" allowBlank="1" showInputMessage="1" sqref="C378">
      <formula1>$AB$2:$AB$316</formula1>
    </dataValidation>
    <dataValidation type="list" allowBlank="1" showInputMessage="1" showErrorMessage="1" sqref="E528:E531 E459:E524 E571:E593">
      <formula1>$AB$2:$AB$253</formula1>
    </dataValidation>
    <dataValidation type="list" allowBlank="1" showInputMessage="1" showErrorMessage="1" sqref="E525:E527 E532:E570">
      <formula1>$AB$2:$AB$252</formula1>
    </dataValidation>
    <dataValidation type="list" allowBlank="1" showInputMessage="1" sqref="D144 D21 D24:D27 D35:D37 D177 D189 D275:D276 D347:D349 D503 D580 D120:D121 D197 D459 D614:D615 D39:D40 D43 D48:D49 D51:D54 D56:D57 D59 D61:D62 D66:D69 D133 D136 D164:D165 D167 D180:D185 D215 D225:D226 D247:D248 D250 D260:D264 D294 D299:D300 D304 D323:D324 D355 D379 D107:D108 D557:D558">
      <formula1>$AC$2:$AC$8</formula1>
    </dataValidation>
    <dataValidation type="list" allowBlank="1" showInputMessage="1" showErrorMessage="1" sqref="E594:E656">
      <formula1>$AB$2:$AB$254</formula1>
    </dataValidation>
    <dataValidation type="list" allowBlank="1" showInputMessage="1" showErrorMessage="1" sqref="C555:C570 C532:C540 C525:C526">
      <formula1>$Z$2:$Z$804</formula1>
    </dataValidation>
    <dataValidation type="list" allowBlank="1" showInputMessage="1" showErrorMessage="1" sqref="C571:C593 C494:C512">
      <formula1>$Z$2:$Z$805</formula1>
    </dataValidation>
    <dataValidation type="list" allowBlank="1" showInputMessage="1" showErrorMessage="1" sqref="C527:C531 C479:C493 C513:C524">
      <formula1>$Z$2:$Z$803</formula1>
    </dataValidation>
    <dataValidation type="list" allowBlank="1" showInputMessage="1" showErrorMessage="1" sqref="C469:C478 C429:C467 C390:C427">
      <formula1>$Z$2:$Z$801</formula1>
    </dataValidation>
    <dataValidation type="list" allowBlank="1" showInputMessage="1" showErrorMessage="1" sqref="E806:E833">
      <formula1>$AB$2:$AB$257</formula1>
    </dataValidation>
    <dataValidation type="list" allowBlank="1" showInputMessage="1" showErrorMessage="1" sqref="C806:C833">
      <formula1>$Z$2:$Z$821</formula1>
    </dataValidation>
    <dataValidation type="list" allowBlank="1" showInputMessage="1" showErrorMessage="1" sqref="C790:C805">
      <formula1>$Z$2:$Z$819</formula1>
    </dataValidation>
    <dataValidation type="list" allowBlank="1" showInputMessage="1" showErrorMessage="1" sqref="C744:C789">
      <formula1>$Z$2:$Z$816</formula1>
    </dataValidation>
    <dataValidation type="list" allowBlank="1" showInputMessage="1" showErrorMessage="1" sqref="C725:C731 C541:C554">
      <formula1>$Z$2:$Z$806</formula1>
    </dataValidation>
    <dataValidation type="list" allowBlank="1" showInputMessage="1" showErrorMessage="1" sqref="C732:C743 C701:C724">
      <formula1>$Z$2:$Z$815</formula1>
    </dataValidation>
    <dataValidation type="list" allowBlank="1" showInputMessage="1" showErrorMessage="1" sqref="C657:C700">
      <formula1>$Z$2:$Z$811</formula1>
    </dataValidation>
    <dataValidation type="list" allowBlank="1" showInputMessage="1" showErrorMessage="1" sqref="C594:C656">
      <formula1>$Z$2:$Z$808</formula1>
    </dataValidation>
    <dataValidation type="list" allowBlank="1" showInputMessage="1" showErrorMessage="1" sqref="E335:E389">
      <formula1>$AD$2:$AD$255</formula1>
    </dataValidation>
    <dataValidation type="list" allowBlank="1" showInputMessage="1" showErrorMessage="1" sqref="C317:C323">
      <formula1>$Z$2:$Z$313</formula1>
    </dataValidation>
    <dataValidation type="list" allowBlank="1" showInputMessage="1" showErrorMessage="1" sqref="E317:E323">
      <formula1>$AB$2:$AB$249</formula1>
    </dataValidation>
    <dataValidation type="list" allowBlank="1" showInputMessage="1" showErrorMessage="1" sqref="C850:C866">
      <formula1>$Z$2:$Z$494</formula1>
    </dataValidation>
    <dataValidation type="list" allowBlank="1" showInputMessage="1" showErrorMessage="1" sqref="C834:C849">
      <formula1>$Z$2:$Z$891</formula1>
    </dataValidation>
    <dataValidation type="list" allowBlank="1" showInputMessage="1" showErrorMessage="1" sqref="C867:C868">
      <formula1>$Z$2:$Z$467</formula1>
    </dataValidation>
    <dataValidation type="list" allowBlank="1" showInputMessage="1" showErrorMessage="1" sqref="C869">
      <formula1>$Z$2:$Z$420</formula1>
    </dataValidation>
    <dataValidation type="list" allowBlank="1" showInputMessage="1" showErrorMessage="1" sqref="E930:E1068">
      <formula1>$AB$2:$AB$299</formula1>
    </dataValidation>
    <dataValidation type="list" allowBlank="1" showInputMessage="1" showErrorMessage="1" sqref="C930:C1015">
      <formula1>$Z$2:$Z$383</formula1>
    </dataValidation>
    <dataValidation type="list" allowBlank="1" showInputMessage="1" showErrorMessage="1" sqref="B970:B981 B1016:B1068">
      <formula1>$AA$2:$AA$1486</formula1>
    </dataValidation>
    <dataValidation type="list" allowBlank="1" showInputMessage="1" showErrorMessage="1" sqref="E120:E141">
      <formula1>$AB$2:$AB$214</formula1>
    </dataValidation>
    <dataValidation type="list" allowBlank="1" showInputMessage="1" showErrorMessage="1" sqref="E142:E148">
      <formula1>$AB$2:$AB$218</formula1>
    </dataValidation>
    <dataValidation type="list" allowBlank="1" showInputMessage="1" showErrorMessage="1" sqref="E149:E163">
      <formula1>$AB$2:$AB$219</formula1>
    </dataValidation>
    <dataValidation type="list" allowBlank="1" showInputMessage="1" showErrorMessage="1" sqref="E164:E165 E167">
      <formula1>$AB$9:$AB$213</formula1>
    </dataValidation>
    <dataValidation type="list" allowBlank="1" showInputMessage="1" showErrorMessage="1" sqref="E87:E99 E4:E5">
      <formula1>$AB$2:$AB$215</formula1>
    </dataValidation>
    <dataValidation type="list" allowBlank="1" showInputMessage="1" showErrorMessage="1" sqref="E100:E119">
      <formula1>$AB$2:$AB$213</formula1>
    </dataValidation>
    <dataValidation type="list" allowBlank="1" showInputMessage="1" showErrorMessage="1" sqref="E834:E929">
      <formula1>$AB$2:$AB$298</formula1>
    </dataValidation>
    <dataValidation type="list" allowBlank="1" showInputMessage="1" showErrorMessage="1" sqref="C870:C929">
      <formula1>$Z$2:$Z$382</formula1>
    </dataValidation>
    <dataValidation type="list" allowBlank="1" showInputMessage="1" showErrorMessage="1" sqref="B982:B990 B867:B892">
      <formula1>$AA$2:$AA$1487</formula1>
    </dataValidation>
    <dataValidation type="list" allowBlank="1" showInputMessage="1" showErrorMessage="1" sqref="B930:B969">
      <formula1>$AA$2:$AA$1489</formula1>
    </dataValidation>
    <dataValidation type="list" allowBlank="1" showInputMessage="1" showErrorMessage="1" sqref="B991:B1014">
      <formula1>$AA$2:$AA$1484</formula1>
    </dataValidation>
    <dataValidation type="list" allowBlank="1" showInputMessage="1" sqref="B1015">
      <formula1>$AA$2:$AA$1484</formula1>
    </dataValidation>
    <dataValidation type="list" allowBlank="1" showInputMessage="1" showErrorMessage="1" sqref="B834:B866">
      <formula1>$AA$2:$AA$1483</formula1>
    </dataValidation>
    <dataValidation type="list" allowBlank="1" showInputMessage="1" showErrorMessage="1" sqref="B806:B833">
      <formula1>$AA$2:$AA$1410</formula1>
    </dataValidation>
    <dataValidation type="list" allowBlank="1" showInputMessage="1" showErrorMessage="1" sqref="B790:B805">
      <formula1>$AA$2:$AA$1407</formula1>
    </dataValidation>
    <dataValidation type="list" allowBlank="1" showInputMessage="1" showErrorMessage="1" sqref="B744:B789">
      <formula1>$AA$2:$AA$1404</formula1>
    </dataValidation>
    <dataValidation type="list" allowBlank="1" showInputMessage="1" showErrorMessage="1" sqref="B701:B743">
      <formula1>$AA$2:$AA$1403</formula1>
    </dataValidation>
    <dataValidation type="list" allowBlank="1" showInputMessage="1" showErrorMessage="1" sqref="B657:B700">
      <formula1>$AA$2:$AA$1398</formula1>
    </dataValidation>
    <dataValidation type="list" allowBlank="1" showInputMessage="1" showErrorMessage="1" sqref="B532:B570">
      <formula1>$AA$2:$AA$1389</formula1>
    </dataValidation>
    <dataValidation type="list" allowBlank="1" showInputMessage="1" showErrorMessage="1" sqref="B571:B593">
      <formula1>$AA$2:$AA$1391</formula1>
    </dataValidation>
    <dataValidation type="list" allowBlank="1" showInputMessage="1" showErrorMessage="1" sqref="B594:B656">
      <formula1>$AA$2:$AA$1395</formula1>
    </dataValidation>
    <dataValidation type="list" allowBlank="1" showInputMessage="1" showErrorMessage="1" sqref="B479:B531">
      <formula1>$AA$2:$AA$1388</formula1>
    </dataValidation>
    <dataValidation type="list" allowBlank="1" showInputMessage="1" showErrorMessage="1" sqref="B429:B478 B390:B427">
      <formula1>$AA$2:$AA$1385</formula1>
    </dataValidation>
    <dataValidation type="list" allowBlank="1" showInputMessage="1" showErrorMessage="1" sqref="B428 B369:B389">
      <formula1>$AC$2:$AC$1385</formula1>
    </dataValidation>
    <dataValidation type="list" allowBlank="1" showInputMessage="1" showErrorMessage="1" sqref="B335:B368">
      <formula1>$AC$2:$AC$1384</formula1>
    </dataValidation>
    <dataValidation type="list" allowBlank="1" showInputMessage="1" showErrorMessage="1" sqref="B324:B334">
      <formula1>$AA$2:$AA$1382</formula1>
    </dataValidation>
    <dataValidation type="list" allowBlank="1" showInputMessage="1" showErrorMessage="1" sqref="B317:B323 B273:B292">
      <formula1>$AA$2:$AA$1367</formula1>
    </dataValidation>
    <dataValidation type="list" allowBlank="1" showInputMessage="1" showErrorMessage="1" sqref="B893:B929">
      <formula1>$AA$2:$AA$1488</formula1>
    </dataValidation>
    <dataValidation type="list" allowBlank="1" showInputMessage="1" showErrorMessage="1" sqref="C1016:C1068">
      <formula1>$Z$2:$Z$384</formula1>
    </dataValidation>
    <dataValidation type="list" allowBlank="1" showInputMessage="1" showErrorMessage="1" sqref="C310:C316">
      <formula1>$AB$2:$AB$311</formula1>
    </dataValidation>
    <dataValidation type="list" allowBlank="1" showInputMessage="1" showErrorMessage="1" sqref="B310:B316 B251:B265">
      <formula1>$AC$2:$AC$1363</formula1>
    </dataValidation>
    <dataValidation type="list" allowBlank="1" showInputMessage="1" showErrorMessage="1" sqref="B301:B309">
      <formula1>$AA$2:$AA$1362</formula1>
    </dataValidation>
    <dataValidation type="list" allowBlank="1" showInputMessage="1" showErrorMessage="1" sqref="E38:E43 E47:E50 E52:E54">
      <formula1>$AB$2:$AB$171</formula1>
    </dataValidation>
    <dataValidation type="list" allowBlank="1" showInputMessage="1" showErrorMessage="1" sqref="E37">
      <formula1>$AB$2:$AB$165</formula1>
    </dataValidation>
    <dataValidation type="list" allowBlank="1" showInputMessage="1" showErrorMessage="1" sqref="E55:E57">
      <formula1>$AB$2:$AB$175</formula1>
    </dataValidation>
    <dataValidation type="list" allowBlank="1" showInputMessage="1" showErrorMessage="1" sqref="E58:E65 E71:E72">
      <formula1>$AB$2:$AB$176</formula1>
    </dataValidation>
    <dataValidation type="list" allowBlank="1" showInputMessage="1" showErrorMessage="1" sqref="E73:E86">
      <formula1>$AB$2:$AB$208</formula1>
    </dataValidation>
    <dataValidation type="list" allowBlank="1" showInputMessage="1" showErrorMessage="1" sqref="B293:B295">
      <formula1>$AA$2:$AA$1364</formula1>
    </dataValidation>
    <dataValidation type="list" allowBlank="1" showInputMessage="1" showErrorMessage="1" sqref="B296:B300">
      <formula1>$AA$2:$AA$1365</formula1>
    </dataValidation>
    <dataValidation type="list" allowBlank="1" showInputMessage="1" showErrorMessage="1" sqref="C266:C309">
      <formula1>$Z$2:$Z$311</formula1>
    </dataValidation>
    <dataValidation type="list" allowBlank="1" showInputMessage="1" showErrorMessage="1" sqref="C261:C265">
      <formula1>$AB$2:$AB$407</formula1>
    </dataValidation>
    <dataValidation type="list" allowBlank="1" showInputMessage="1" showErrorMessage="1" sqref="C250 C237:C248">
      <formula1>$Z$2:$Z$781</formula1>
    </dataValidation>
    <dataValidation type="list" allowBlank="1" showInputMessage="1" showErrorMessage="1" sqref="C251:C260">
      <formula1>$AB$2:$AB$788</formula1>
    </dataValidation>
    <dataValidation type="list" allowBlank="1" showInputMessage="1" sqref="C249">
      <formula1>$Z$2:$Z$781</formula1>
    </dataValidation>
    <dataValidation type="list" allowBlank="1" showInputMessage="1" showErrorMessage="1" sqref="B266:B272">
      <formula1>$AA$2:$AA$1366</formula1>
    </dataValidation>
    <dataValidation type="list" allowBlank="1" showInputMessage="1" showErrorMessage="1" sqref="B237:B250">
      <formula1>$AA$2:$AA$1355</formula1>
    </dataValidation>
    <dataValidation type="list" allowBlank="1" showInputMessage="1" showErrorMessage="1" sqref="E186 E170:E171">
      <formula1>$AD$2:$AD$246</formula1>
    </dataValidation>
    <dataValidation type="list" allowBlank="1" showInputMessage="1" showErrorMessage="1" sqref="E172:E185">
      <formula1>$AB$2:$AB$246</formula1>
    </dataValidation>
    <dataValidation type="list" allowBlank="1" showInputMessage="1" showErrorMessage="1" sqref="E168:E169">
      <formula1>$AB$2:$AB$245</formula1>
    </dataValidation>
    <dataValidation type="list" allowBlank="1" showInputMessage="1" showErrorMessage="1" sqref="E166">
      <formula1>$AD$9:$AD$248</formula1>
    </dataValidation>
    <dataValidation type="list" allowBlank="1" showInputMessage="1" showErrorMessage="1" sqref="C120:C140">
      <formula1>$Z$2:$Z$275</formula1>
    </dataValidation>
    <dataValidation type="list" allowBlank="1" showInputMessage="1" sqref="C141">
      <formula1>$Z$2:$Z$275</formula1>
    </dataValidation>
    <dataValidation type="list" allowBlank="1" showInputMessage="1" showErrorMessage="1" sqref="C104:C119">
      <formula1>$Z$2:$Z$274</formula1>
    </dataValidation>
    <dataValidation type="list" allowBlank="1" showInputMessage="1" showErrorMessage="1" sqref="C142:C146 C148:C153">
      <formula1>$Z$2:$Z$278</formula1>
    </dataValidation>
    <dataValidation type="list" allowBlank="1" showInputMessage="1" sqref="C154 C147">
      <formula1>$Z$2:$Z$278</formula1>
    </dataValidation>
    <dataValidation type="list" allowBlank="1" showInputMessage="1" showErrorMessage="1" sqref="C227:C236">
      <formula1>$Z$2:$Z$780</formula1>
    </dataValidation>
    <dataValidation type="list" allowBlank="1" showInputMessage="1" showErrorMessage="1" sqref="C220 C172:C178">
      <formula1>$Z$2:$Z$769</formula1>
    </dataValidation>
    <dataValidation type="list" allowBlank="1" showInputMessage="1" showErrorMessage="1" sqref="C221">
      <formula1>$Z$2:$Z$770</formula1>
    </dataValidation>
    <dataValidation type="list" allowBlank="1" showInputMessage="1" showErrorMessage="1" sqref="C222:C226">
      <formula1>$Z$2:$Z$779</formula1>
    </dataValidation>
    <dataValidation type="list" allowBlank="1" showInputMessage="1" showErrorMessage="1" sqref="C207:C219">
      <formula1>$Z$2:$Z$778</formula1>
    </dataValidation>
    <dataValidation type="list" allowBlank="1" showInputMessage="1" showErrorMessage="1" sqref="C198:C206 C179:C185 C191:C196">
      <formula1>$Z$2:$Z$772</formula1>
    </dataValidation>
    <dataValidation type="list" allowBlank="1" showInputMessage="1" sqref="C197">
      <formula1>$Z$2:$Z$772</formula1>
    </dataValidation>
    <dataValidation type="list" allowBlank="1" showInputMessage="1" showErrorMessage="1" sqref="C189:C190 C187">
      <formula1>$AB$2:$AB$772</formula1>
    </dataValidation>
    <dataValidation type="list" allowBlank="1" showInputMessage="1" showErrorMessage="1" sqref="C188">
      <formula1>$AB$2:$AB$775</formula1>
    </dataValidation>
    <dataValidation type="list" allowBlank="1" showInputMessage="1" sqref="C186">
      <formula1>$AB$2:$AB$770</formula1>
    </dataValidation>
    <dataValidation type="list" allowBlank="1" showInputMessage="1" showErrorMessage="1" sqref="C102:C103">
      <formula1>$Z$2:$Z$343</formula1>
    </dataValidation>
    <dataValidation type="list" allowBlank="1" showInputMessage="1" showErrorMessage="1" sqref="C168:C169">
      <formula1>$Z$2:$Z$768</formula1>
    </dataValidation>
    <dataValidation type="list" allowBlank="1" showInputMessage="1" showErrorMessage="1" sqref="C170:C171">
      <formula1>$AB$2:$AB$769</formula1>
    </dataValidation>
    <dataValidation type="list" allowBlank="1" showInputMessage="1" showErrorMessage="1" sqref="C90:C99 C4:C5">
      <formula1>$Z$2:$Z$712</formula1>
    </dataValidation>
    <dataValidation type="list" allowBlank="1" showInputMessage="1" showErrorMessage="1" sqref="C100:C101">
      <formula1>$Z$2:$Z$713</formula1>
    </dataValidation>
    <dataValidation type="list" allowBlank="1" showInputMessage="1" showErrorMessage="1" sqref="C167">
      <formula1>$AA$2:$AA$1013</formula1>
    </dataValidation>
    <dataValidation type="list" allowBlank="1" showInputMessage="1" showErrorMessage="1" sqref="B227:B236">
      <formula1>$AA$2:$AA$1354</formula1>
    </dataValidation>
    <dataValidation type="list" allowBlank="1" showInputMessage="1" showErrorMessage="1" sqref="B221:B226">
      <formula1>$AA$2:$AA$1352</formula1>
    </dataValidation>
    <dataValidation type="list" allowBlank="1" showInputMessage="1" showErrorMessage="1" sqref="B207:B220">
      <formula1>$AA$2:$AA$1351</formula1>
    </dataValidation>
    <dataValidation type="list" allowBlank="1" showInputMessage="1" showErrorMessage="1" sqref="B191:B196">
      <formula1>$AA$2:$AA$1344</formula1>
    </dataValidation>
    <dataValidation type="list" allowBlank="1" showInputMessage="1" showErrorMessage="1" sqref="B197:B206">
      <formula1>$AA$2:$AA$1345</formula1>
    </dataValidation>
    <dataValidation type="list" allowBlank="1" showInputMessage="1" showErrorMessage="1" sqref="B187:B190">
      <formula1>$AC$2:$AC$1343</formula1>
    </dataValidation>
    <dataValidation type="list" allowBlank="1" showInputMessage="1" showErrorMessage="1" sqref="B180:B185 B172:B178">
      <formula1>$AA$2:$AA$1340</formula1>
    </dataValidation>
    <dataValidation type="list" allowBlank="1" showInputMessage="1" showErrorMessage="1" sqref="B186">
      <formula1>$AC$2:$AC$1341</formula1>
    </dataValidation>
    <dataValidation type="list" allowBlank="1" showInputMessage="1" showErrorMessage="1" sqref="B120:B131">
      <formula1>$AA$2:$AA$1266</formula1>
    </dataValidation>
    <dataValidation type="list" allowBlank="1" showInputMessage="1" showErrorMessage="1" sqref="B132:B140">
      <formula1>$AA$2:$AA$1275</formula1>
    </dataValidation>
    <dataValidation type="list" allowBlank="1" showInputMessage="1" showErrorMessage="1" sqref="B142:B148">
      <formula1>$AA$2:$AA$1280</formula1>
    </dataValidation>
    <dataValidation type="list" allowBlank="1" showInputMessage="1" sqref="B141">
      <formula1>$AA$2:$AA$1275</formula1>
    </dataValidation>
    <dataValidation type="list" allowBlank="1" showInputMessage="1" showErrorMessage="1" sqref="B149:B158">
      <formula1>$AA$2:$AA$1282</formula1>
    </dataValidation>
    <dataValidation type="list" allowBlank="1" showInputMessage="1" showErrorMessage="1" sqref="B159:B165 B167">
      <formula1>$AA$2:$AA$1284</formula1>
    </dataValidation>
    <dataValidation type="list" allowBlank="1" showInputMessage="1" showErrorMessage="1" sqref="C164:C165">
      <formula1>$AA$1:$AA$1128</formula1>
    </dataValidation>
    <dataValidation type="list" allowBlank="1" showInputMessage="1" showErrorMessage="1" sqref="B168:B169">
      <formula1>$AA$2:$AA$1339</formula1>
    </dataValidation>
    <dataValidation type="list" allowBlank="1" showInputMessage="1" showErrorMessage="1" sqref="B170:B171">
      <formula1>$AC$2:$AC$1340</formula1>
    </dataValidation>
    <dataValidation type="list" allowBlank="1" showInputMessage="1" showErrorMessage="1" sqref="B166">
      <formula1>$AC$2:$AC$1375</formula1>
    </dataValidation>
    <dataValidation type="list" allowBlank="1" showInputMessage="1" sqref="C166">
      <formula1>$AC$2:$AC$1102</formula1>
    </dataValidation>
    <dataValidation type="list" allowBlank="1" showInputMessage="1" showErrorMessage="1" sqref="B112 B90:B99 B4:B5">
      <formula1>$AA$2:$AA$1258</formula1>
    </dataValidation>
    <dataValidation type="list" allowBlank="1" showInputMessage="1" showErrorMessage="1" sqref="B100:B103">
      <formula1>$AA$2:$AA$1260</formula1>
    </dataValidation>
    <dataValidation type="list" allowBlank="1" showInputMessage="1" showErrorMessage="1" sqref="B104:B105">
      <formula1>$AA$2:$AA$1262</formula1>
    </dataValidation>
    <dataValidation type="list" allowBlank="1" showInputMessage="1" showErrorMessage="1" sqref="B106:B108">
      <formula1>$AA$2:$AA$1263</formula1>
    </dataValidation>
    <dataValidation type="list" allowBlank="1" showInputMessage="1" showErrorMessage="1" sqref="B109">
      <formula1>$AA$2:$AA$1264</formula1>
    </dataValidation>
    <dataValidation type="list" allowBlank="1" showInputMessage="1" showErrorMessage="1" sqref="B110:B111">
      <formula1>$AA$2:$AA$1261</formula1>
    </dataValidation>
    <dataValidation type="list" allowBlank="1" showInputMessage="1" showErrorMessage="1" sqref="B113:B119">
      <formula1>$AA$2:$AA$1259</formula1>
    </dataValidation>
    <dataValidation type="list" allowBlank="1" showInputMessage="1" showErrorMessage="1" sqref="C1069:C1094">
      <formula1>$Z$2:$Z$392</formula1>
    </dataValidation>
    <dataValidation type="list" allowBlank="1" showInputMessage="1" showErrorMessage="1" sqref="B1080:B1093">
      <formula1>$AA$2:$AA$1505</formula1>
    </dataValidation>
    <dataValidation type="list" allowBlank="1" showInputMessage="1" showErrorMessage="1" sqref="B1069:B1079">
      <formula1>$AA$2:$AA$1496</formula1>
    </dataValidation>
    <dataValidation type="list" allowBlank="1" showInputMessage="1" showErrorMessage="1" sqref="E1069:E1094">
      <formula1>$AB$2:$AB$305</formula1>
    </dataValidation>
    <dataValidation type="list" allowBlank="1" showInputMessage="1" sqref="B1094">
      <formula1>$AA$2:$AA$1505</formula1>
    </dataValidation>
  </dataValidations>
  <pageMargins left="0.7" right="0.7" top="0.75" bottom="0.75" header="0.3" footer="0.3"/>
  <pageSetup paperSize="9" orientation="portrait" verticalDpi="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7"/>
  <sheetViews>
    <sheetView topLeftCell="B1" workbookViewId="0">
      <selection activeCell="J28" sqref="J28"/>
    </sheetView>
  </sheetViews>
  <sheetFormatPr defaultRowHeight="15" x14ac:dyDescent="0.25"/>
  <cols>
    <col min="1" max="1" width="12" bestFit="1" customWidth="1"/>
    <col min="9" max="9" width="10" bestFit="1" customWidth="1"/>
    <col min="12" max="12" width="45.7109375" customWidth="1"/>
    <col min="14" max="14" width="12.42578125" customWidth="1"/>
    <col min="17" max="17" width="50.42578125" customWidth="1"/>
  </cols>
  <sheetData>
    <row r="1" spans="1:21" x14ac:dyDescent="0.25">
      <c r="B1" s="47" t="s">
        <v>614</v>
      </c>
      <c r="C1" s="47">
        <v>10</v>
      </c>
      <c r="D1" s="47">
        <v>29</v>
      </c>
      <c r="E1" s="71" t="s">
        <v>666</v>
      </c>
      <c r="F1" s="47"/>
    </row>
    <row r="2" spans="1:21" x14ac:dyDescent="0.25">
      <c r="A2" t="s">
        <v>597</v>
      </c>
      <c r="B2">
        <v>892</v>
      </c>
      <c r="D2">
        <v>916</v>
      </c>
      <c r="F2" s="47">
        <f>C2+D2-B2-E2</f>
        <v>24</v>
      </c>
      <c r="L2" s="58" t="s">
        <v>641</v>
      </c>
      <c r="M2" s="60" t="s">
        <v>27</v>
      </c>
      <c r="N2" s="61">
        <v>916</v>
      </c>
      <c r="Q2" s="58" t="s">
        <v>615</v>
      </c>
      <c r="R2" s="59"/>
      <c r="S2" s="60" t="s">
        <v>616</v>
      </c>
      <c r="T2" s="61">
        <v>30</v>
      </c>
    </row>
    <row r="3" spans="1:21" x14ac:dyDescent="0.25">
      <c r="A3" t="s">
        <v>31</v>
      </c>
      <c r="B3">
        <v>2631</v>
      </c>
      <c r="C3">
        <v>30</v>
      </c>
      <c r="D3">
        <v>10138</v>
      </c>
      <c r="E3">
        <v>8000</v>
      </c>
      <c r="F3" s="47">
        <f t="shared" ref="F3:F25" si="0">C3+D3-B3-E3</f>
        <v>-463</v>
      </c>
      <c r="L3" s="58" t="s">
        <v>642</v>
      </c>
      <c r="M3" s="60" t="s">
        <v>27</v>
      </c>
      <c r="N3" s="62">
        <v>4250</v>
      </c>
      <c r="Q3" s="58" t="s">
        <v>617</v>
      </c>
      <c r="R3" s="59"/>
      <c r="S3" s="60" t="s">
        <v>616</v>
      </c>
      <c r="T3" s="62">
        <v>1395</v>
      </c>
    </row>
    <row r="4" spans="1:21" x14ac:dyDescent="0.25">
      <c r="A4" t="s">
        <v>598</v>
      </c>
      <c r="B4">
        <v>949</v>
      </c>
      <c r="D4">
        <v>967</v>
      </c>
      <c r="F4" s="47">
        <f t="shared" si="0"/>
        <v>18</v>
      </c>
      <c r="L4" s="58" t="s">
        <v>642</v>
      </c>
      <c r="M4" s="60" t="s">
        <v>27</v>
      </c>
      <c r="N4" s="62">
        <v>5888</v>
      </c>
      <c r="Q4" s="58" t="s">
        <v>617</v>
      </c>
      <c r="R4" s="59"/>
      <c r="S4" s="60" t="s">
        <v>616</v>
      </c>
      <c r="T4" s="62">
        <v>1500</v>
      </c>
    </row>
    <row r="5" spans="1:21" x14ac:dyDescent="0.25">
      <c r="A5" t="s">
        <v>599</v>
      </c>
      <c r="B5">
        <v>285</v>
      </c>
      <c r="C5">
        <v>4283</v>
      </c>
      <c r="D5">
        <v>176</v>
      </c>
      <c r="E5">
        <v>4100</v>
      </c>
      <c r="F5" s="47">
        <f t="shared" si="0"/>
        <v>74</v>
      </c>
      <c r="L5" s="58" t="s">
        <v>643</v>
      </c>
      <c r="M5" s="60" t="s">
        <v>27</v>
      </c>
      <c r="N5" s="61">
        <v>828</v>
      </c>
      <c r="Q5" s="58" t="s">
        <v>617</v>
      </c>
      <c r="R5" s="59"/>
      <c r="S5" s="60" t="s">
        <v>616</v>
      </c>
      <c r="T5" s="62">
        <v>1388</v>
      </c>
    </row>
    <row r="6" spans="1:21" x14ac:dyDescent="0.25">
      <c r="A6" t="s">
        <v>600</v>
      </c>
      <c r="B6">
        <v>1646</v>
      </c>
      <c r="D6">
        <v>2000</v>
      </c>
      <c r="F6" s="47">
        <f t="shared" si="0"/>
        <v>354</v>
      </c>
      <c r="L6" s="58" t="s">
        <v>643</v>
      </c>
      <c r="M6" s="60" t="s">
        <v>27</v>
      </c>
      <c r="N6" s="61">
        <v>139</v>
      </c>
      <c r="Q6" s="58" t="s">
        <v>618</v>
      </c>
      <c r="R6" s="59"/>
      <c r="S6" s="60" t="s">
        <v>616</v>
      </c>
      <c r="T6" s="61">
        <v>916</v>
      </c>
    </row>
    <row r="7" spans="1:21" x14ac:dyDescent="0.25">
      <c r="A7" t="s">
        <v>30</v>
      </c>
      <c r="B7">
        <v>279</v>
      </c>
      <c r="C7">
        <v>7441</v>
      </c>
      <c r="D7">
        <v>3600</v>
      </c>
      <c r="E7">
        <v>2600</v>
      </c>
      <c r="F7" s="47">
        <f t="shared" si="0"/>
        <v>8162</v>
      </c>
      <c r="L7" s="58" t="s">
        <v>644</v>
      </c>
      <c r="M7" s="60" t="s">
        <v>27</v>
      </c>
      <c r="N7" s="61">
        <v>76</v>
      </c>
      <c r="Q7" s="58" t="s">
        <v>618</v>
      </c>
      <c r="R7" s="59"/>
      <c r="S7" s="60" t="s">
        <v>616</v>
      </c>
      <c r="T7" s="61">
        <v>300</v>
      </c>
    </row>
    <row r="8" spans="1:21" x14ac:dyDescent="0.25">
      <c r="A8" t="s">
        <v>26</v>
      </c>
      <c r="B8">
        <v>8322</v>
      </c>
      <c r="D8">
        <v>12454</v>
      </c>
      <c r="E8">
        <v>5000</v>
      </c>
      <c r="F8" s="47">
        <f t="shared" si="0"/>
        <v>-868</v>
      </c>
      <c r="L8" s="58" t="s">
        <v>644</v>
      </c>
      <c r="M8" s="60" t="s">
        <v>27</v>
      </c>
      <c r="N8" s="61">
        <v>100</v>
      </c>
      <c r="Q8" s="58" t="s">
        <v>618</v>
      </c>
      <c r="R8" s="59"/>
      <c r="S8" s="60" t="s">
        <v>616</v>
      </c>
      <c r="T8" s="62">
        <v>2633</v>
      </c>
    </row>
    <row r="9" spans="1:21" x14ac:dyDescent="0.25">
      <c r="A9" t="s">
        <v>601</v>
      </c>
      <c r="B9">
        <v>3165</v>
      </c>
      <c r="C9">
        <v>1822</v>
      </c>
      <c r="D9">
        <v>1410</v>
      </c>
      <c r="F9" s="47">
        <f t="shared" si="0"/>
        <v>67</v>
      </c>
      <c r="L9" s="58" t="s">
        <v>645</v>
      </c>
      <c r="M9" s="60" t="s">
        <v>27</v>
      </c>
      <c r="N9" s="62">
        <v>1000</v>
      </c>
      <c r="Q9" s="58" t="s">
        <v>618</v>
      </c>
      <c r="R9" s="59"/>
      <c r="S9" s="60" t="s">
        <v>616</v>
      </c>
      <c r="T9" s="62">
        <v>3592</v>
      </c>
    </row>
    <row r="10" spans="1:21" x14ac:dyDescent="0.25">
      <c r="A10" t="s">
        <v>602</v>
      </c>
      <c r="B10">
        <f>5996+18</f>
        <v>6014</v>
      </c>
      <c r="D10">
        <v>39095</v>
      </c>
      <c r="E10">
        <v>35000</v>
      </c>
      <c r="F10" s="47">
        <f t="shared" si="0"/>
        <v>-1919</v>
      </c>
      <c r="L10" s="58" t="s">
        <v>645</v>
      </c>
      <c r="M10" s="60" t="s">
        <v>27</v>
      </c>
      <c r="N10" s="62">
        <v>2600</v>
      </c>
      <c r="Q10" s="58" t="s">
        <v>619</v>
      </c>
      <c r="R10" s="59"/>
      <c r="S10" s="60" t="s">
        <v>616</v>
      </c>
      <c r="T10" s="62">
        <v>1822</v>
      </c>
    </row>
    <row r="11" spans="1:21" x14ac:dyDescent="0.25">
      <c r="A11" t="s">
        <v>603</v>
      </c>
      <c r="B11">
        <v>3943</v>
      </c>
      <c r="D11">
        <v>4000</v>
      </c>
      <c r="F11" s="47">
        <f t="shared" si="0"/>
        <v>57</v>
      </c>
      <c r="L11" s="58" t="s">
        <v>646</v>
      </c>
      <c r="M11" s="60" t="s">
        <v>27</v>
      </c>
      <c r="N11" s="62">
        <v>5000</v>
      </c>
      <c r="Q11" s="58" t="s">
        <v>620</v>
      </c>
      <c r="R11" s="59"/>
      <c r="S11" s="60" t="s">
        <v>616</v>
      </c>
      <c r="T11" s="61">
        <v>163</v>
      </c>
    </row>
    <row r="12" spans="1:21" x14ac:dyDescent="0.25">
      <c r="A12" t="s">
        <v>604</v>
      </c>
      <c r="B12">
        <v>14786</v>
      </c>
      <c r="C12">
        <v>163</v>
      </c>
      <c r="D12">
        <v>29745</v>
      </c>
      <c r="E12">
        <v>15000</v>
      </c>
      <c r="F12" s="47">
        <f t="shared" si="0"/>
        <v>122</v>
      </c>
      <c r="L12" s="58" t="s">
        <v>647</v>
      </c>
      <c r="M12" s="60" t="s">
        <v>27</v>
      </c>
      <c r="N12" s="62">
        <v>7454</v>
      </c>
      <c r="Q12" s="63" t="s">
        <v>621</v>
      </c>
      <c r="R12" s="64"/>
      <c r="S12" s="65" t="s">
        <v>616</v>
      </c>
      <c r="T12" s="66">
        <v>649</v>
      </c>
    </row>
    <row r="13" spans="1:21" x14ac:dyDescent="0.25">
      <c r="A13" t="s">
        <v>605</v>
      </c>
      <c r="B13">
        <v>708</v>
      </c>
      <c r="C13">
        <f>697+11</f>
        <v>708</v>
      </c>
      <c r="F13" s="47">
        <f t="shared" si="0"/>
        <v>0</v>
      </c>
      <c r="L13" s="58" t="s">
        <v>648</v>
      </c>
      <c r="M13" s="60" t="s">
        <v>27</v>
      </c>
      <c r="N13" s="62">
        <v>1410</v>
      </c>
      <c r="Q13" s="58" t="s">
        <v>622</v>
      </c>
      <c r="R13" s="59"/>
      <c r="S13" s="60" t="s">
        <v>616</v>
      </c>
      <c r="T13" s="61">
        <v>697</v>
      </c>
    </row>
    <row r="14" spans="1:21" x14ac:dyDescent="0.25">
      <c r="A14" t="s">
        <v>606</v>
      </c>
      <c r="B14">
        <v>797</v>
      </c>
      <c r="C14">
        <f>2+120</f>
        <v>122</v>
      </c>
      <c r="D14">
        <v>909</v>
      </c>
      <c r="F14" s="47">
        <f t="shared" si="0"/>
        <v>234</v>
      </c>
      <c r="L14" s="58" t="s">
        <v>649</v>
      </c>
      <c r="M14" s="60" t="s">
        <v>27</v>
      </c>
      <c r="N14" s="61">
        <v>783</v>
      </c>
      <c r="Q14" s="58" t="s">
        <v>623</v>
      </c>
      <c r="R14" s="59"/>
      <c r="S14" s="60" t="s">
        <v>616</v>
      </c>
      <c r="T14" s="61">
        <v>2</v>
      </c>
    </row>
    <row r="15" spans="1:21" x14ac:dyDescent="0.25">
      <c r="A15" t="s">
        <v>607</v>
      </c>
      <c r="B15">
        <v>9111</v>
      </c>
      <c r="D15">
        <v>9600</v>
      </c>
      <c r="F15" s="47">
        <f t="shared" si="0"/>
        <v>489</v>
      </c>
      <c r="L15" s="58" t="s">
        <v>649</v>
      </c>
      <c r="M15" s="60" t="s">
        <v>27</v>
      </c>
      <c r="N15" s="62">
        <v>32812</v>
      </c>
      <c r="Q15" s="54" t="s">
        <v>624</v>
      </c>
      <c r="R15" s="55"/>
      <c r="S15" s="56" t="s">
        <v>616</v>
      </c>
      <c r="T15" s="57"/>
    </row>
    <row r="16" spans="1:21" x14ac:dyDescent="0.25">
      <c r="A16" t="s">
        <v>665</v>
      </c>
      <c r="D16">
        <v>2265</v>
      </c>
      <c r="F16" s="47">
        <f t="shared" si="0"/>
        <v>2265</v>
      </c>
      <c r="L16" s="58" t="s">
        <v>649</v>
      </c>
      <c r="M16" s="60" t="s">
        <v>27</v>
      </c>
      <c r="N16" s="62">
        <v>5500</v>
      </c>
      <c r="Q16" s="67" t="s">
        <v>625</v>
      </c>
      <c r="R16" s="68"/>
      <c r="S16" s="69" t="s">
        <v>616</v>
      </c>
      <c r="T16" s="70">
        <v>24</v>
      </c>
      <c r="U16" t="s">
        <v>607</v>
      </c>
    </row>
    <row r="17" spans="1:21" x14ac:dyDescent="0.25">
      <c r="A17" t="s">
        <v>640</v>
      </c>
      <c r="C17">
        <v>20</v>
      </c>
      <c r="F17" s="47">
        <f t="shared" si="0"/>
        <v>20</v>
      </c>
      <c r="L17" s="58" t="s">
        <v>650</v>
      </c>
      <c r="M17" s="60" t="s">
        <v>27</v>
      </c>
      <c r="N17" s="62">
        <v>1000</v>
      </c>
      <c r="Q17" s="58" t="s">
        <v>626</v>
      </c>
      <c r="R17" s="59"/>
      <c r="S17" s="60" t="s">
        <v>616</v>
      </c>
      <c r="T17" s="61">
        <v>670</v>
      </c>
    </row>
    <row r="18" spans="1:21" x14ac:dyDescent="0.25">
      <c r="A18" t="s">
        <v>35</v>
      </c>
      <c r="B18">
        <v>5112</v>
      </c>
      <c r="C18">
        <v>670</v>
      </c>
      <c r="D18">
        <v>5452</v>
      </c>
      <c r="F18" s="47">
        <f t="shared" si="0"/>
        <v>1010</v>
      </c>
      <c r="L18" s="58" t="s">
        <v>650</v>
      </c>
      <c r="M18" s="60" t="s">
        <v>27</v>
      </c>
      <c r="N18" s="62">
        <v>3000</v>
      </c>
      <c r="Q18" s="58" t="s">
        <v>627</v>
      </c>
      <c r="R18" s="59"/>
      <c r="S18" s="60" t="s">
        <v>616</v>
      </c>
      <c r="T18" s="61">
        <v>417</v>
      </c>
    </row>
    <row r="19" spans="1:21" x14ac:dyDescent="0.25">
      <c r="A19" t="s">
        <v>608</v>
      </c>
      <c r="B19">
        <v>1922</v>
      </c>
      <c r="C19">
        <v>417</v>
      </c>
      <c r="D19">
        <v>2000</v>
      </c>
      <c r="F19" s="47">
        <f t="shared" si="0"/>
        <v>495</v>
      </c>
      <c r="L19" s="58" t="s">
        <v>651</v>
      </c>
      <c r="M19" s="60" t="s">
        <v>27</v>
      </c>
      <c r="N19" s="62">
        <v>15000</v>
      </c>
      <c r="Q19" s="58" t="s">
        <v>628</v>
      </c>
      <c r="R19" s="59"/>
      <c r="S19" s="60" t="s">
        <v>616</v>
      </c>
      <c r="T19" s="61">
        <v>74</v>
      </c>
    </row>
    <row r="20" spans="1:21" x14ac:dyDescent="0.25">
      <c r="A20" t="s">
        <v>609</v>
      </c>
      <c r="B20">
        <v>4138</v>
      </c>
      <c r="C20">
        <f>149+1000</f>
        <v>1149</v>
      </c>
      <c r="D20">
        <v>4135</v>
      </c>
      <c r="F20" s="47">
        <f t="shared" si="0"/>
        <v>1146</v>
      </c>
      <c r="L20" s="58" t="s">
        <v>651</v>
      </c>
      <c r="M20" s="60" t="s">
        <v>27</v>
      </c>
      <c r="N20" s="62">
        <v>14745</v>
      </c>
      <c r="Q20" s="58" t="s">
        <v>629</v>
      </c>
      <c r="R20" s="59"/>
      <c r="S20" s="60" t="s">
        <v>616</v>
      </c>
      <c r="T20" s="61">
        <v>75</v>
      </c>
    </row>
    <row r="21" spans="1:21" x14ac:dyDescent="0.25">
      <c r="A21" t="s">
        <v>610</v>
      </c>
      <c r="B21">
        <v>3834</v>
      </c>
      <c r="C21">
        <v>197</v>
      </c>
      <c r="D21">
        <v>3832</v>
      </c>
      <c r="F21" s="47">
        <f t="shared" si="0"/>
        <v>195</v>
      </c>
      <c r="L21" s="58" t="s">
        <v>652</v>
      </c>
      <c r="M21" s="60" t="s">
        <v>27</v>
      </c>
      <c r="N21" s="61">
        <v>150</v>
      </c>
      <c r="Q21" s="58" t="s">
        <v>630</v>
      </c>
      <c r="R21" s="59"/>
      <c r="S21" s="60" t="s">
        <v>616</v>
      </c>
      <c r="T21" s="62">
        <v>2591</v>
      </c>
    </row>
    <row r="22" spans="1:21" x14ac:dyDescent="0.25">
      <c r="A22" t="s">
        <v>294</v>
      </c>
      <c r="B22">
        <v>5109</v>
      </c>
      <c r="C22">
        <v>3360</v>
      </c>
      <c r="D22">
        <v>4756</v>
      </c>
      <c r="E22">
        <f>500+2450</f>
        <v>2950</v>
      </c>
      <c r="F22" s="47">
        <f t="shared" si="0"/>
        <v>57</v>
      </c>
      <c r="L22" s="58" t="s">
        <v>653</v>
      </c>
      <c r="M22" s="60" t="s">
        <v>27</v>
      </c>
      <c r="N22" s="61">
        <v>384</v>
      </c>
      <c r="Q22" s="58" t="s">
        <v>631</v>
      </c>
      <c r="R22" s="59"/>
      <c r="S22" s="60" t="s">
        <v>616</v>
      </c>
      <c r="T22" s="61">
        <v>197</v>
      </c>
    </row>
    <row r="23" spans="1:21" x14ac:dyDescent="0.25">
      <c r="A23" t="s">
        <v>611</v>
      </c>
      <c r="B23">
        <v>150</v>
      </c>
      <c r="D23">
        <v>500</v>
      </c>
      <c r="F23" s="47">
        <f t="shared" si="0"/>
        <v>350</v>
      </c>
      <c r="L23" s="58" t="s">
        <v>653</v>
      </c>
      <c r="M23" s="60" t="s">
        <v>27</v>
      </c>
      <c r="N23" s="61">
        <v>525</v>
      </c>
      <c r="Q23" s="58" t="s">
        <v>632</v>
      </c>
      <c r="R23" s="59"/>
      <c r="S23" s="60" t="s">
        <v>616</v>
      </c>
      <c r="T23" s="61">
        <v>760</v>
      </c>
    </row>
    <row r="24" spans="1:21" x14ac:dyDescent="0.25">
      <c r="A24" t="s">
        <v>612</v>
      </c>
      <c r="B24">
        <v>635</v>
      </c>
      <c r="C24">
        <v>630</v>
      </c>
      <c r="F24" s="47">
        <f t="shared" si="0"/>
        <v>-5</v>
      </c>
      <c r="L24" s="58" t="s">
        <v>654</v>
      </c>
      <c r="M24" s="60" t="s">
        <v>27</v>
      </c>
      <c r="N24" s="62">
        <v>9600</v>
      </c>
      <c r="Q24" s="58" t="s">
        <v>632</v>
      </c>
      <c r="R24" s="59"/>
      <c r="S24" s="60" t="s">
        <v>616</v>
      </c>
      <c r="T24" s="61">
        <v>9</v>
      </c>
    </row>
    <row r="25" spans="1:21" x14ac:dyDescent="0.25">
      <c r="A25" t="s">
        <v>613</v>
      </c>
      <c r="B25">
        <v>2</v>
      </c>
      <c r="F25" s="47">
        <f t="shared" si="0"/>
        <v>-2</v>
      </c>
      <c r="L25" s="58" t="s">
        <v>655</v>
      </c>
      <c r="M25" s="60" t="s">
        <v>27</v>
      </c>
      <c r="N25" s="61">
        <v>376</v>
      </c>
      <c r="Q25" s="67" t="s">
        <v>633</v>
      </c>
      <c r="R25" s="68"/>
      <c r="S25" s="69" t="s">
        <v>616</v>
      </c>
      <c r="T25" s="70">
        <v>189</v>
      </c>
      <c r="U25" t="s">
        <v>608</v>
      </c>
    </row>
    <row r="26" spans="1:21" x14ac:dyDescent="0.25">
      <c r="L26" s="58" t="s">
        <v>656</v>
      </c>
      <c r="M26" s="60" t="s">
        <v>27</v>
      </c>
      <c r="N26" s="61">
        <v>254</v>
      </c>
      <c r="Q26" s="58" t="s">
        <v>634</v>
      </c>
      <c r="R26" s="59"/>
      <c r="S26" s="60" t="s">
        <v>616</v>
      </c>
      <c r="T26" s="61">
        <v>630</v>
      </c>
    </row>
    <row r="27" spans="1:21" x14ac:dyDescent="0.25">
      <c r="L27" s="58" t="s">
        <v>657</v>
      </c>
      <c r="M27" s="60" t="s">
        <v>27</v>
      </c>
      <c r="N27" s="62">
        <v>2537</v>
      </c>
      <c r="Q27" s="58" t="s">
        <v>635</v>
      </c>
      <c r="R27" s="59"/>
      <c r="S27" s="60" t="s">
        <v>616</v>
      </c>
      <c r="T27" s="62">
        <v>1000</v>
      </c>
    </row>
    <row r="28" spans="1:21" x14ac:dyDescent="0.25">
      <c r="L28" s="58" t="s">
        <v>657</v>
      </c>
      <c r="M28" s="60" t="s">
        <v>27</v>
      </c>
      <c r="N28" s="62">
        <v>4550</v>
      </c>
      <c r="Q28" s="67" t="s">
        <v>636</v>
      </c>
      <c r="R28" s="68"/>
      <c r="S28" s="69" t="s">
        <v>616</v>
      </c>
      <c r="T28" s="70">
        <v>67</v>
      </c>
      <c r="U28" t="s">
        <v>294</v>
      </c>
    </row>
    <row r="29" spans="1:21" x14ac:dyDescent="0.25">
      <c r="L29" s="58" t="s">
        <v>658</v>
      </c>
      <c r="M29" s="60" t="s">
        <v>27</v>
      </c>
      <c r="N29" s="62">
        <v>2000</v>
      </c>
      <c r="Q29" s="58" t="s">
        <v>637</v>
      </c>
      <c r="R29" s="59"/>
      <c r="S29" s="60" t="s">
        <v>616</v>
      </c>
      <c r="T29" s="61">
        <v>11</v>
      </c>
    </row>
    <row r="30" spans="1:21" x14ac:dyDescent="0.25">
      <c r="L30" s="58" t="s">
        <v>659</v>
      </c>
      <c r="M30" s="60" t="s">
        <v>27</v>
      </c>
      <c r="N30" s="62">
        <v>1135</v>
      </c>
      <c r="Q30" s="58" t="s">
        <v>638</v>
      </c>
      <c r="R30" s="59"/>
      <c r="S30" s="60" t="s">
        <v>616</v>
      </c>
      <c r="T30" s="61">
        <v>120</v>
      </c>
    </row>
    <row r="31" spans="1:21" x14ac:dyDescent="0.25">
      <c r="L31" s="58" t="s">
        <v>659</v>
      </c>
      <c r="M31" s="60" t="s">
        <v>27</v>
      </c>
      <c r="N31" s="62">
        <v>3000</v>
      </c>
      <c r="Q31" s="67" t="s">
        <v>639</v>
      </c>
      <c r="R31" s="68"/>
      <c r="S31" s="69" t="s">
        <v>616</v>
      </c>
      <c r="T31" s="70">
        <v>57</v>
      </c>
      <c r="U31" t="s">
        <v>606</v>
      </c>
    </row>
    <row r="32" spans="1:21" x14ac:dyDescent="0.25">
      <c r="L32" s="58" t="s">
        <v>660</v>
      </c>
      <c r="M32" s="60" t="s">
        <v>27</v>
      </c>
      <c r="N32" s="61">
        <v>850</v>
      </c>
    </row>
    <row r="33" spans="12:14" x14ac:dyDescent="0.25">
      <c r="L33" s="58" t="s">
        <v>661</v>
      </c>
      <c r="M33" s="60" t="s">
        <v>27</v>
      </c>
      <c r="N33" s="62">
        <v>1500</v>
      </c>
    </row>
    <row r="34" spans="12:14" x14ac:dyDescent="0.25">
      <c r="L34" s="58" t="s">
        <v>661</v>
      </c>
      <c r="M34" s="60" t="s">
        <v>27</v>
      </c>
      <c r="N34" s="62">
        <v>2332</v>
      </c>
    </row>
    <row r="35" spans="12:14" x14ac:dyDescent="0.25">
      <c r="L35" s="58" t="s">
        <v>662</v>
      </c>
      <c r="M35" s="60" t="s">
        <v>27</v>
      </c>
      <c r="N35" s="62">
        <v>3756</v>
      </c>
    </row>
    <row r="36" spans="12:14" x14ac:dyDescent="0.25">
      <c r="L36" s="58" t="s">
        <v>663</v>
      </c>
      <c r="M36" s="60" t="s">
        <v>27</v>
      </c>
      <c r="N36" s="61">
        <v>500</v>
      </c>
    </row>
    <row r="37" spans="12:14" x14ac:dyDescent="0.25">
      <c r="L37" s="58" t="s">
        <v>664</v>
      </c>
      <c r="M37" s="60" t="s">
        <v>27</v>
      </c>
      <c r="N37" s="62">
        <v>2000</v>
      </c>
    </row>
  </sheetData>
  <autoFilter ref="L1:T3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январь 2024</vt:lpstr>
      <vt:lpstr>февраль 2024</vt:lpstr>
      <vt:lpstr>март 2024</vt:lpstr>
      <vt:lpstr>апрель 2024</vt:lpstr>
      <vt:lpstr>май 2024</vt:lpstr>
      <vt:lpstr>июнь 2024</vt:lpstr>
      <vt:lpstr>июль 2024</vt:lpstr>
      <vt:lpstr>август 2024</vt:lpstr>
      <vt:lpstr>сентябрь 2024</vt:lpstr>
      <vt:lpstr>октябрь 2024</vt:lpstr>
      <vt:lpstr>ноябрь 2024</vt:lpstr>
      <vt:lpstr>декабрь 2024</vt:lpstr>
      <vt:lpstr>Базис Принт</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Basys</dc:creator>
  <cp:lastModifiedBy>Oyatillo Orifjonov</cp:lastModifiedBy>
  <cp:lastPrinted>2024-05-09T05:49:55Z</cp:lastPrinted>
  <dcterms:created xsi:type="dcterms:W3CDTF">2024-01-05T08:51:28Z</dcterms:created>
  <dcterms:modified xsi:type="dcterms:W3CDTF">2026-03-18T06:11:17Z</dcterms:modified>
</cp:coreProperties>
</file>